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vyakalavakuri\Downloads\"/>
    </mc:Choice>
  </mc:AlternateContent>
  <xr:revisionPtr revIDLastSave="0" documentId="8_{7666D1C3-777F-4AD7-95A9-9A8E7AAC711D}" xr6:coauthVersionLast="47" xr6:coauthVersionMax="47" xr10:uidLastSave="{00000000-0000-0000-0000-000000000000}"/>
  <bookViews>
    <workbookView xWindow="-110" yWindow="-110" windowWidth="19420" windowHeight="10300" tabRatio="926" firstSheet="79" activeTab="81" xr2:uid="{00000000-000D-0000-FFFF-FFFF00000000}"/>
  </bookViews>
  <sheets>
    <sheet name="Title" sheetId="112" r:id="rId1"/>
    <sheet name="Status - Formats" sheetId="194" state="hidden" r:id="rId2"/>
    <sheet name="Checklist" sheetId="57" r:id="rId3"/>
    <sheet name="F1" sheetId="58" r:id="rId4"/>
    <sheet name="F2x" sheetId="178" state="hidden" r:id="rId5"/>
    <sheet name="F3x" sheetId="179" state="hidden" r:id="rId6"/>
    <sheet name="F4x" sheetId="180" state="hidden" r:id="rId7"/>
    <sheet name="F4Ax" sheetId="181" state="hidden" r:id="rId8"/>
    <sheet name="F4Bx" sheetId="182" state="hidden" r:id="rId9"/>
    <sheet name="F2" sheetId="220" r:id="rId10"/>
    <sheet name="F2_working" sheetId="236" state="hidden" r:id="rId11"/>
    <sheet name="F3" sheetId="221" r:id="rId12"/>
    <sheet name="F3_working" sheetId="237" state="hidden" r:id="rId13"/>
    <sheet name="F4" sheetId="222" r:id="rId14"/>
    <sheet name="F4A" sheetId="223" r:id="rId15"/>
    <sheet name="F4B" sheetId="224" r:id="rId16"/>
    <sheet name="F5" sheetId="71" r:id="rId17"/>
    <sheet name="F6" sheetId="119" r:id="rId18"/>
    <sheet name="F7" sheetId="137" r:id="rId19"/>
    <sheet name="F7-Working" sheetId="235" state="hidden" r:id="rId20"/>
    <sheet name="F8" sheetId="124" r:id="rId21"/>
    <sheet name="F9-Year(n-1)" sheetId="125" state="hidden" r:id="rId22"/>
    <sheet name="F9-Year(n)" sheetId="131" state="hidden" r:id="rId23"/>
    <sheet name="F9-Year(n+1)" sheetId="132" r:id="rId24"/>
    <sheet name="F9-Year(n+2)" sheetId="133" state="hidden" r:id="rId25"/>
    <sheet name="F9-Year(n+3)" sheetId="134" state="hidden" r:id="rId26"/>
    <sheet name="F9-Year(n+4)" sheetId="135" state="hidden" r:id="rId27"/>
    <sheet name="F9-Year(n+5)" sheetId="136" state="hidden" r:id="rId28"/>
    <sheet name="F10" sheetId="138" r:id="rId29"/>
    <sheet name="F11-Year(n-1)" sheetId="139" state="hidden" r:id="rId30"/>
    <sheet name="F11-Year(n)" sheetId="140" state="hidden" r:id="rId31"/>
    <sheet name="F11-Year(n+1)" sheetId="141" r:id="rId32"/>
    <sheet name="F11-Year(n+2)" sheetId="195" state="hidden" r:id="rId33"/>
    <sheet name="F11-Year(n+3) " sheetId="197" state="hidden" r:id="rId34"/>
    <sheet name="F11-Year(n+4)" sheetId="198" state="hidden" r:id="rId35"/>
    <sheet name="F11-Year(n+5)" sheetId="199" state="hidden" r:id="rId36"/>
    <sheet name="F12" sheetId="212" r:id="rId37"/>
    <sheet name="F13-Year(n-1)" sheetId="213" state="hidden" r:id="rId38"/>
    <sheet name="F13-Year(n)" sheetId="214" state="hidden" r:id="rId39"/>
    <sheet name="F13-Year(n+1)" sheetId="215" r:id="rId40"/>
    <sheet name="F13-Year(n+2)" sheetId="216" state="hidden" r:id="rId41"/>
    <sheet name="F13-Year(n+3)" sheetId="217" state="hidden" r:id="rId42"/>
    <sheet name="F13-Year(n+4)" sheetId="218" state="hidden" r:id="rId43"/>
    <sheet name="F13-Year(n+5)" sheetId="219" state="hidden" r:id="rId44"/>
    <sheet name="F14" sheetId="158" r:id="rId45"/>
    <sheet name="F15x" sheetId="66" state="hidden" r:id="rId46"/>
    <sheet name="F15.1x" sheetId="67" state="hidden" r:id="rId47"/>
    <sheet name="F15.2x" sheetId="68" state="hidden" r:id="rId48"/>
    <sheet name="F15.3x" sheetId="69" state="hidden" r:id="rId49"/>
    <sheet name="F16x" sheetId="93" state="hidden" r:id="rId50"/>
    <sheet name="F16.1x" sheetId="101" state="hidden" r:id="rId51"/>
    <sheet name="F16.2x" sheetId="109" state="hidden" r:id="rId52"/>
    <sheet name="F17x" sheetId="102" state="hidden" r:id="rId53"/>
    <sheet name="F18x" sheetId="103" state="hidden" r:id="rId54"/>
    <sheet name="F19x" sheetId="104" state="hidden" r:id="rId55"/>
    <sheet name="F20x" sheetId="105" state="hidden" r:id="rId56"/>
    <sheet name="F21x" sheetId="106" state="hidden" r:id="rId57"/>
    <sheet name="F22x" sheetId="116" state="hidden" r:id="rId58"/>
    <sheet name="F23x" sheetId="115" state="hidden" r:id="rId59"/>
    <sheet name="F15-x" sheetId="200" state="hidden" r:id="rId60"/>
    <sheet name="F15.1-x" sheetId="201" state="hidden" r:id="rId61"/>
    <sheet name="F15.2-x" sheetId="202" state="hidden" r:id="rId62"/>
    <sheet name="F15.3-x" sheetId="203" state="hidden" r:id="rId63"/>
    <sheet name="F16-x" sheetId="204" state="hidden" r:id="rId64"/>
    <sheet name="F17-x" sheetId="205" state="hidden" r:id="rId65"/>
    <sheet name="F18-x" sheetId="206" state="hidden" r:id="rId66"/>
    <sheet name="F19-x" sheetId="207" state="hidden" r:id="rId67"/>
    <sheet name="F20-x" sheetId="208" state="hidden" r:id="rId68"/>
    <sheet name="F21-x" sheetId="209" state="hidden" r:id="rId69"/>
    <sheet name="F22-x" sheetId="210" state="hidden" r:id="rId70"/>
    <sheet name="F15" sheetId="238" r:id="rId71"/>
    <sheet name="F15.1" sheetId="239" r:id="rId72"/>
    <sheet name="F15.2" sheetId="240" r:id="rId73"/>
    <sheet name="F15.3" sheetId="241" r:id="rId74"/>
    <sheet name="F16" sheetId="242" r:id="rId75"/>
    <sheet name="F17" sheetId="243" r:id="rId76"/>
    <sheet name="F18" sheetId="244" r:id="rId77"/>
    <sheet name="F19" sheetId="245" r:id="rId78"/>
    <sheet name="F20" sheetId="246" r:id="rId79"/>
    <sheet name="F21" sheetId="247" r:id="rId80"/>
    <sheet name="F22" sheetId="248" r:id="rId81"/>
    <sheet name="F23" sheetId="211" r:id="rId82"/>
    <sheet name="F24" sheetId="159" r:id="rId83"/>
    <sheet name="F24.1" sheetId="160" r:id="rId84"/>
    <sheet name="F24.2" sheetId="161" r:id="rId85"/>
    <sheet name="F24.3" sheetId="162" r:id="rId86"/>
    <sheet name="F24.4" sheetId="163" r:id="rId87"/>
    <sheet name="F24.5" sheetId="165" r:id="rId88"/>
    <sheet name="F24.6" sheetId="164" r:id="rId89"/>
    <sheet name="F24.7" sheetId="166" r:id="rId90"/>
    <sheet name="F24.8" sheetId="167" r:id="rId91"/>
    <sheet name="F25" sheetId="225" r:id="rId92"/>
    <sheet name="F26-Year(n-1)" sheetId="226" state="hidden" r:id="rId93"/>
    <sheet name="F26-Year(n+1)(Current Tariff)xx" sheetId="227" state="hidden" r:id="rId94"/>
    <sheet name="F26-Year(n+1)(Current Tariff)" sheetId="252" r:id="rId95"/>
    <sheet name="F26-Year(n+1)(Proposed Tariff)" sheetId="233" state="hidden" r:id="rId96"/>
    <sheet name="F26-Year(n+2)(Proposed Tariff)x" sheetId="232" state="hidden" r:id="rId97"/>
    <sheet name="F26-Year(n+2)(Current Tariff)" sheetId="250" r:id="rId98"/>
    <sheet name="F27 (n+2)" sheetId="229" r:id="rId99"/>
    <sheet name="F26-Year(n+2)(Proposed Tariff)" sheetId="251" state="hidden" r:id="rId100"/>
    <sheet name="F27" sheetId="234" state="hidden" r:id="rId101"/>
    <sheet name="F28" sheetId="230" state="hidden" r:id="rId102"/>
    <sheet name="F29" sheetId="231" state="hidden" r:id="rId103"/>
    <sheet name="F25x" sheetId="183" state="hidden" r:id="rId104"/>
    <sheet name="F26-Year(n-1)x" sheetId="184" state="hidden" r:id="rId105"/>
    <sheet name="F26-Year(n+1)(Current Tariff)x" sheetId="185" state="hidden" r:id="rId106"/>
    <sheet name="F26-Year(n+1)(Proposed Tariff)x" sheetId="186" state="hidden" r:id="rId107"/>
    <sheet name="F27x" sheetId="187" state="hidden" r:id="rId108"/>
    <sheet name="F28x" sheetId="193" state="hidden" r:id="rId109"/>
    <sheet name="F29x" sheetId="188" state="hidden" r:id="rId110"/>
  </sheets>
  <externalReferences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__123Graph_A" localSheetId="74" hidden="1">[1]CE!#REF!</definedName>
    <definedName name="__123Graph_A" localSheetId="50" hidden="1">[1]CE!#REF!</definedName>
    <definedName name="__123Graph_A" localSheetId="49" hidden="1">[1]CE!#REF!</definedName>
    <definedName name="__123Graph_A" localSheetId="63" hidden="1">[1]CE!#REF!</definedName>
    <definedName name="__123Graph_A" localSheetId="75" hidden="1">[1]CE!#REF!</definedName>
    <definedName name="__123Graph_A" localSheetId="52" hidden="1">[1]CE!#REF!</definedName>
    <definedName name="__123Graph_A" localSheetId="64" hidden="1">[1]CE!#REF!</definedName>
    <definedName name="__123Graph_A" localSheetId="76" hidden="1">[1]CE!#REF!</definedName>
    <definedName name="__123Graph_A" localSheetId="53" hidden="1">[1]CE!#REF!</definedName>
    <definedName name="__123Graph_A" localSheetId="65" hidden="1">[1]CE!#REF!</definedName>
    <definedName name="__123Graph_A" localSheetId="77" hidden="1">[1]CE!#REF!</definedName>
    <definedName name="__123Graph_A" localSheetId="54" hidden="1">[1]CE!#REF!</definedName>
    <definedName name="__123Graph_A" localSheetId="66" hidden="1">[1]CE!#REF!</definedName>
    <definedName name="__123Graph_A" localSheetId="78" hidden="1">[1]CE!#REF!</definedName>
    <definedName name="__123Graph_A" localSheetId="55" hidden="1">[1]CE!#REF!</definedName>
    <definedName name="__123Graph_A" localSheetId="67" hidden="1">[1]CE!#REF!</definedName>
    <definedName name="__123Graph_A" localSheetId="79" hidden="1">[1]CE!#REF!</definedName>
    <definedName name="__123Graph_A" localSheetId="56" hidden="1">[1]CE!#REF!</definedName>
    <definedName name="__123Graph_A" localSheetId="68" hidden="1">[1]CE!#REF!</definedName>
    <definedName name="__123Graph_A" localSheetId="80" hidden="1">[1]CE!#REF!</definedName>
    <definedName name="__123Graph_A" localSheetId="57" hidden="1">[1]CE!#REF!</definedName>
    <definedName name="__123Graph_A" localSheetId="69" hidden="1">[1]CE!#REF!</definedName>
    <definedName name="__123Graph_A" localSheetId="81" hidden="1">[1]CE!#REF!</definedName>
    <definedName name="__123Graph_A" localSheetId="58" hidden="1">[1]CE!#REF!</definedName>
    <definedName name="__123Graph_A" localSheetId="14" hidden="1">[1]CE!#REF!</definedName>
    <definedName name="__123Graph_A" localSheetId="7" hidden="1">[1]CE!#REF!</definedName>
    <definedName name="__123Graph_A" localSheetId="15" hidden="1">[1]CE!#REF!</definedName>
    <definedName name="__123Graph_A" localSheetId="8" hidden="1">[1]CE!#REF!</definedName>
    <definedName name="__123Graph_A" hidden="1">[1]CE!#REF!</definedName>
    <definedName name="__123Graph_ASTNPLF" localSheetId="74" hidden="1">[1]CE!#REF!</definedName>
    <definedName name="__123Graph_ASTNPLF" localSheetId="50" hidden="1">[1]CE!#REF!</definedName>
    <definedName name="__123Graph_ASTNPLF" localSheetId="49" hidden="1">[1]CE!#REF!</definedName>
    <definedName name="__123Graph_ASTNPLF" localSheetId="63" hidden="1">[1]CE!#REF!</definedName>
    <definedName name="__123Graph_ASTNPLF" localSheetId="75" hidden="1">[1]CE!#REF!</definedName>
    <definedName name="__123Graph_ASTNPLF" localSheetId="52" hidden="1">[1]CE!#REF!</definedName>
    <definedName name="__123Graph_ASTNPLF" localSheetId="64" hidden="1">[1]CE!#REF!</definedName>
    <definedName name="__123Graph_ASTNPLF" localSheetId="76" hidden="1">[1]CE!#REF!</definedName>
    <definedName name="__123Graph_ASTNPLF" localSheetId="53" hidden="1">[1]CE!#REF!</definedName>
    <definedName name="__123Graph_ASTNPLF" localSheetId="65" hidden="1">[1]CE!#REF!</definedName>
    <definedName name="__123Graph_ASTNPLF" localSheetId="77" hidden="1">[1]CE!#REF!</definedName>
    <definedName name="__123Graph_ASTNPLF" localSheetId="54" hidden="1">[1]CE!#REF!</definedName>
    <definedName name="__123Graph_ASTNPLF" localSheetId="66" hidden="1">[1]CE!#REF!</definedName>
    <definedName name="__123Graph_ASTNPLF" localSheetId="78" hidden="1">[1]CE!#REF!</definedName>
    <definedName name="__123Graph_ASTNPLF" localSheetId="55" hidden="1">[1]CE!#REF!</definedName>
    <definedName name="__123Graph_ASTNPLF" localSheetId="67" hidden="1">[1]CE!#REF!</definedName>
    <definedName name="__123Graph_ASTNPLF" localSheetId="79" hidden="1">[1]CE!#REF!</definedName>
    <definedName name="__123Graph_ASTNPLF" localSheetId="56" hidden="1">[1]CE!#REF!</definedName>
    <definedName name="__123Graph_ASTNPLF" localSheetId="68" hidden="1">[1]CE!#REF!</definedName>
    <definedName name="__123Graph_ASTNPLF" localSheetId="80" hidden="1">[1]CE!#REF!</definedName>
    <definedName name="__123Graph_ASTNPLF" localSheetId="57" hidden="1">[1]CE!#REF!</definedName>
    <definedName name="__123Graph_ASTNPLF" localSheetId="69" hidden="1">[1]CE!#REF!</definedName>
    <definedName name="__123Graph_ASTNPLF" localSheetId="81" hidden="1">[1]CE!#REF!</definedName>
    <definedName name="__123Graph_ASTNPLF" localSheetId="58" hidden="1">[1]CE!#REF!</definedName>
    <definedName name="__123Graph_ASTNPLF" localSheetId="14" hidden="1">[1]CE!#REF!</definedName>
    <definedName name="__123Graph_ASTNPLF" localSheetId="7" hidden="1">[1]CE!#REF!</definedName>
    <definedName name="__123Graph_ASTNPLF" localSheetId="15" hidden="1">[1]CE!#REF!</definedName>
    <definedName name="__123Graph_ASTNPLF" localSheetId="8" hidden="1">[1]CE!#REF!</definedName>
    <definedName name="__123Graph_ASTNPLF" hidden="1">[1]CE!#REF!</definedName>
    <definedName name="__123Graph_B" localSheetId="74" hidden="1">[1]CE!#REF!</definedName>
    <definedName name="__123Graph_B" localSheetId="50" hidden="1">[1]CE!#REF!</definedName>
    <definedName name="__123Graph_B" localSheetId="49" hidden="1">[1]CE!#REF!</definedName>
    <definedName name="__123Graph_B" localSheetId="63" hidden="1">[1]CE!#REF!</definedName>
    <definedName name="__123Graph_B" localSheetId="75" hidden="1">[1]CE!#REF!</definedName>
    <definedName name="__123Graph_B" localSheetId="52" hidden="1">[1]CE!#REF!</definedName>
    <definedName name="__123Graph_B" localSheetId="64" hidden="1">[1]CE!#REF!</definedName>
    <definedName name="__123Graph_B" localSheetId="76" hidden="1">[1]CE!#REF!</definedName>
    <definedName name="__123Graph_B" localSheetId="53" hidden="1">[1]CE!#REF!</definedName>
    <definedName name="__123Graph_B" localSheetId="65" hidden="1">[1]CE!#REF!</definedName>
    <definedName name="__123Graph_B" localSheetId="77" hidden="1">[1]CE!#REF!</definedName>
    <definedName name="__123Graph_B" localSheetId="54" hidden="1">[1]CE!#REF!</definedName>
    <definedName name="__123Graph_B" localSheetId="66" hidden="1">[1]CE!#REF!</definedName>
    <definedName name="__123Graph_B" localSheetId="78" hidden="1">[1]CE!#REF!</definedName>
    <definedName name="__123Graph_B" localSheetId="55" hidden="1">[1]CE!#REF!</definedName>
    <definedName name="__123Graph_B" localSheetId="67" hidden="1">[1]CE!#REF!</definedName>
    <definedName name="__123Graph_B" localSheetId="79" hidden="1">[1]CE!#REF!</definedName>
    <definedName name="__123Graph_B" localSheetId="56" hidden="1">[1]CE!#REF!</definedName>
    <definedName name="__123Graph_B" localSheetId="68" hidden="1">[1]CE!#REF!</definedName>
    <definedName name="__123Graph_B" localSheetId="80" hidden="1">[1]CE!#REF!</definedName>
    <definedName name="__123Graph_B" localSheetId="57" hidden="1">[1]CE!#REF!</definedName>
    <definedName name="__123Graph_B" localSheetId="69" hidden="1">[1]CE!#REF!</definedName>
    <definedName name="__123Graph_B" localSheetId="81" hidden="1">[1]CE!#REF!</definedName>
    <definedName name="__123Graph_B" localSheetId="58" hidden="1">[1]CE!#REF!</definedName>
    <definedName name="__123Graph_B" localSheetId="14" hidden="1">[1]CE!#REF!</definedName>
    <definedName name="__123Graph_B" localSheetId="7" hidden="1">[1]CE!#REF!</definedName>
    <definedName name="__123Graph_B" localSheetId="15" hidden="1">[1]CE!#REF!</definedName>
    <definedName name="__123Graph_B" localSheetId="8" hidden="1">[1]CE!#REF!</definedName>
    <definedName name="__123Graph_B" hidden="1">[1]CE!#REF!</definedName>
    <definedName name="__123Graph_BSTNPLF" localSheetId="74" hidden="1">[1]CE!#REF!</definedName>
    <definedName name="__123Graph_BSTNPLF" localSheetId="50" hidden="1">[1]CE!#REF!</definedName>
    <definedName name="__123Graph_BSTNPLF" localSheetId="49" hidden="1">[1]CE!#REF!</definedName>
    <definedName name="__123Graph_BSTNPLF" localSheetId="63" hidden="1">[1]CE!#REF!</definedName>
    <definedName name="__123Graph_BSTNPLF" localSheetId="75" hidden="1">[1]CE!#REF!</definedName>
    <definedName name="__123Graph_BSTNPLF" localSheetId="52" hidden="1">[1]CE!#REF!</definedName>
    <definedName name="__123Graph_BSTNPLF" localSheetId="64" hidden="1">[1]CE!#REF!</definedName>
    <definedName name="__123Graph_BSTNPLF" localSheetId="76" hidden="1">[1]CE!#REF!</definedName>
    <definedName name="__123Graph_BSTNPLF" localSheetId="53" hidden="1">[1]CE!#REF!</definedName>
    <definedName name="__123Graph_BSTNPLF" localSheetId="65" hidden="1">[1]CE!#REF!</definedName>
    <definedName name="__123Graph_BSTNPLF" localSheetId="77" hidden="1">[1]CE!#REF!</definedName>
    <definedName name="__123Graph_BSTNPLF" localSheetId="54" hidden="1">[1]CE!#REF!</definedName>
    <definedName name="__123Graph_BSTNPLF" localSheetId="66" hidden="1">[1]CE!#REF!</definedName>
    <definedName name="__123Graph_BSTNPLF" localSheetId="78" hidden="1">[1]CE!#REF!</definedName>
    <definedName name="__123Graph_BSTNPLF" localSheetId="55" hidden="1">[1]CE!#REF!</definedName>
    <definedName name="__123Graph_BSTNPLF" localSheetId="67" hidden="1">[1]CE!#REF!</definedName>
    <definedName name="__123Graph_BSTNPLF" localSheetId="79" hidden="1">[1]CE!#REF!</definedName>
    <definedName name="__123Graph_BSTNPLF" localSheetId="56" hidden="1">[1]CE!#REF!</definedName>
    <definedName name="__123Graph_BSTNPLF" localSheetId="68" hidden="1">[1]CE!#REF!</definedName>
    <definedName name="__123Graph_BSTNPLF" localSheetId="80" hidden="1">[1]CE!#REF!</definedName>
    <definedName name="__123Graph_BSTNPLF" localSheetId="57" hidden="1">[1]CE!#REF!</definedName>
    <definedName name="__123Graph_BSTNPLF" localSheetId="69" hidden="1">[1]CE!#REF!</definedName>
    <definedName name="__123Graph_BSTNPLF" localSheetId="81" hidden="1">[1]CE!#REF!</definedName>
    <definedName name="__123Graph_BSTNPLF" localSheetId="58" hidden="1">[1]CE!#REF!</definedName>
    <definedName name="__123Graph_BSTNPLF" localSheetId="14" hidden="1">[1]CE!#REF!</definedName>
    <definedName name="__123Graph_BSTNPLF" localSheetId="7" hidden="1">[1]CE!#REF!</definedName>
    <definedName name="__123Graph_BSTNPLF" localSheetId="15" hidden="1">[1]CE!#REF!</definedName>
    <definedName name="__123Graph_BSTNPLF" localSheetId="8" hidden="1">[1]CE!#REF!</definedName>
    <definedName name="__123Graph_BSTNPLF" hidden="1">[1]CE!#REF!</definedName>
    <definedName name="__123Graph_C" localSheetId="74" hidden="1">[1]CE!#REF!</definedName>
    <definedName name="__123Graph_C" localSheetId="50" hidden="1">[1]CE!#REF!</definedName>
    <definedName name="__123Graph_C" localSheetId="49" hidden="1">[1]CE!#REF!</definedName>
    <definedName name="__123Graph_C" localSheetId="63" hidden="1">[1]CE!#REF!</definedName>
    <definedName name="__123Graph_C" localSheetId="75" hidden="1">[1]CE!#REF!</definedName>
    <definedName name="__123Graph_C" localSheetId="52" hidden="1">[1]CE!#REF!</definedName>
    <definedName name="__123Graph_C" localSheetId="64" hidden="1">[1]CE!#REF!</definedName>
    <definedName name="__123Graph_C" localSheetId="76" hidden="1">[1]CE!#REF!</definedName>
    <definedName name="__123Graph_C" localSheetId="53" hidden="1">[1]CE!#REF!</definedName>
    <definedName name="__123Graph_C" localSheetId="65" hidden="1">[1]CE!#REF!</definedName>
    <definedName name="__123Graph_C" localSheetId="77" hidden="1">[1]CE!#REF!</definedName>
    <definedName name="__123Graph_C" localSheetId="54" hidden="1">[1]CE!#REF!</definedName>
    <definedName name="__123Graph_C" localSheetId="66" hidden="1">[1]CE!#REF!</definedName>
    <definedName name="__123Graph_C" localSheetId="78" hidden="1">[1]CE!#REF!</definedName>
    <definedName name="__123Graph_C" localSheetId="55" hidden="1">[1]CE!#REF!</definedName>
    <definedName name="__123Graph_C" localSheetId="67" hidden="1">[1]CE!#REF!</definedName>
    <definedName name="__123Graph_C" localSheetId="79" hidden="1">[1]CE!#REF!</definedName>
    <definedName name="__123Graph_C" localSheetId="56" hidden="1">[1]CE!#REF!</definedName>
    <definedName name="__123Graph_C" localSheetId="68" hidden="1">[1]CE!#REF!</definedName>
    <definedName name="__123Graph_C" localSheetId="80" hidden="1">[1]CE!#REF!</definedName>
    <definedName name="__123Graph_C" localSheetId="57" hidden="1">[1]CE!#REF!</definedName>
    <definedName name="__123Graph_C" localSheetId="69" hidden="1">[1]CE!#REF!</definedName>
    <definedName name="__123Graph_C" localSheetId="81" hidden="1">[1]CE!#REF!</definedName>
    <definedName name="__123Graph_C" localSheetId="58" hidden="1">[1]CE!#REF!</definedName>
    <definedName name="__123Graph_C" localSheetId="14" hidden="1">[1]CE!#REF!</definedName>
    <definedName name="__123Graph_C" localSheetId="7" hidden="1">[1]CE!#REF!</definedName>
    <definedName name="__123Graph_C" localSheetId="15" hidden="1">[1]CE!#REF!</definedName>
    <definedName name="__123Graph_C" localSheetId="8" hidden="1">[1]CE!#REF!</definedName>
    <definedName name="__123Graph_C" hidden="1">[1]CE!#REF!</definedName>
    <definedName name="__123Graph_CSTNPLF" localSheetId="74" hidden="1">[1]CE!#REF!</definedName>
    <definedName name="__123Graph_CSTNPLF" localSheetId="50" hidden="1">[1]CE!#REF!</definedName>
    <definedName name="__123Graph_CSTNPLF" localSheetId="49" hidden="1">[1]CE!#REF!</definedName>
    <definedName name="__123Graph_CSTNPLF" localSheetId="63" hidden="1">[1]CE!#REF!</definedName>
    <definedName name="__123Graph_CSTNPLF" localSheetId="75" hidden="1">[1]CE!#REF!</definedName>
    <definedName name="__123Graph_CSTNPLF" localSheetId="52" hidden="1">[1]CE!#REF!</definedName>
    <definedName name="__123Graph_CSTNPLF" localSheetId="64" hidden="1">[1]CE!#REF!</definedName>
    <definedName name="__123Graph_CSTNPLF" localSheetId="76" hidden="1">[1]CE!#REF!</definedName>
    <definedName name="__123Graph_CSTNPLF" localSheetId="53" hidden="1">[1]CE!#REF!</definedName>
    <definedName name="__123Graph_CSTNPLF" localSheetId="65" hidden="1">[1]CE!#REF!</definedName>
    <definedName name="__123Graph_CSTNPLF" localSheetId="77" hidden="1">[1]CE!#REF!</definedName>
    <definedName name="__123Graph_CSTNPLF" localSheetId="54" hidden="1">[1]CE!#REF!</definedName>
    <definedName name="__123Graph_CSTNPLF" localSheetId="66" hidden="1">[1]CE!#REF!</definedName>
    <definedName name="__123Graph_CSTNPLF" localSheetId="78" hidden="1">[1]CE!#REF!</definedName>
    <definedName name="__123Graph_CSTNPLF" localSheetId="55" hidden="1">[1]CE!#REF!</definedName>
    <definedName name="__123Graph_CSTNPLF" localSheetId="67" hidden="1">[1]CE!#REF!</definedName>
    <definedName name="__123Graph_CSTNPLF" localSheetId="79" hidden="1">[1]CE!#REF!</definedName>
    <definedName name="__123Graph_CSTNPLF" localSheetId="56" hidden="1">[1]CE!#REF!</definedName>
    <definedName name="__123Graph_CSTNPLF" localSheetId="68" hidden="1">[1]CE!#REF!</definedName>
    <definedName name="__123Graph_CSTNPLF" localSheetId="80" hidden="1">[1]CE!#REF!</definedName>
    <definedName name="__123Graph_CSTNPLF" localSheetId="57" hidden="1">[1]CE!#REF!</definedName>
    <definedName name="__123Graph_CSTNPLF" localSheetId="69" hidden="1">[1]CE!#REF!</definedName>
    <definedName name="__123Graph_CSTNPLF" localSheetId="81" hidden="1">[1]CE!#REF!</definedName>
    <definedName name="__123Graph_CSTNPLF" localSheetId="58" hidden="1">[1]CE!#REF!</definedName>
    <definedName name="__123Graph_CSTNPLF" localSheetId="14" hidden="1">[1]CE!#REF!</definedName>
    <definedName name="__123Graph_CSTNPLF" localSheetId="7" hidden="1">[1]CE!#REF!</definedName>
    <definedName name="__123Graph_CSTNPLF" localSheetId="15" hidden="1">[1]CE!#REF!</definedName>
    <definedName name="__123Graph_CSTNPLF" localSheetId="8" hidden="1">[1]CE!#REF!</definedName>
    <definedName name="__123Graph_CSTNPLF" hidden="1">[1]CE!#REF!</definedName>
    <definedName name="__123Graph_X" localSheetId="74" hidden="1">[1]CE!#REF!</definedName>
    <definedName name="__123Graph_X" localSheetId="50" hidden="1">[1]CE!#REF!</definedName>
    <definedName name="__123Graph_X" localSheetId="49" hidden="1">[1]CE!#REF!</definedName>
    <definedName name="__123Graph_X" localSheetId="63" hidden="1">[1]CE!#REF!</definedName>
    <definedName name="__123Graph_X" localSheetId="75" hidden="1">[1]CE!#REF!</definedName>
    <definedName name="__123Graph_X" localSheetId="52" hidden="1">[1]CE!#REF!</definedName>
    <definedName name="__123Graph_X" localSheetId="64" hidden="1">[1]CE!#REF!</definedName>
    <definedName name="__123Graph_X" localSheetId="76" hidden="1">[1]CE!#REF!</definedName>
    <definedName name="__123Graph_X" localSheetId="53" hidden="1">[1]CE!#REF!</definedName>
    <definedName name="__123Graph_X" localSheetId="65" hidden="1">[1]CE!#REF!</definedName>
    <definedName name="__123Graph_X" localSheetId="77" hidden="1">[1]CE!#REF!</definedName>
    <definedName name="__123Graph_X" localSheetId="54" hidden="1">[1]CE!#REF!</definedName>
    <definedName name="__123Graph_X" localSheetId="66" hidden="1">[1]CE!#REF!</definedName>
    <definedName name="__123Graph_X" localSheetId="78" hidden="1">[1]CE!#REF!</definedName>
    <definedName name="__123Graph_X" localSheetId="55" hidden="1">[1]CE!#REF!</definedName>
    <definedName name="__123Graph_X" localSheetId="67" hidden="1">[1]CE!#REF!</definedName>
    <definedName name="__123Graph_X" localSheetId="79" hidden="1">[1]CE!#REF!</definedName>
    <definedName name="__123Graph_X" localSheetId="56" hidden="1">[1]CE!#REF!</definedName>
    <definedName name="__123Graph_X" localSheetId="68" hidden="1">[1]CE!#REF!</definedName>
    <definedName name="__123Graph_X" localSheetId="80" hidden="1">[1]CE!#REF!</definedName>
    <definedName name="__123Graph_X" localSheetId="57" hidden="1">[1]CE!#REF!</definedName>
    <definedName name="__123Graph_X" localSheetId="69" hidden="1">[1]CE!#REF!</definedName>
    <definedName name="__123Graph_X" localSheetId="81" hidden="1">[1]CE!#REF!</definedName>
    <definedName name="__123Graph_X" localSheetId="58" hidden="1">[1]CE!#REF!</definedName>
    <definedName name="__123Graph_X" localSheetId="14" hidden="1">[1]CE!#REF!</definedName>
    <definedName name="__123Graph_X" localSheetId="7" hidden="1">[1]CE!#REF!</definedName>
    <definedName name="__123Graph_X" localSheetId="15" hidden="1">[1]CE!#REF!</definedName>
    <definedName name="__123Graph_X" localSheetId="8" hidden="1">[1]CE!#REF!</definedName>
    <definedName name="__123Graph_X" hidden="1">[1]CE!#REF!</definedName>
    <definedName name="__123Graph_XSTNPLF" localSheetId="74" hidden="1">[1]CE!#REF!</definedName>
    <definedName name="__123Graph_XSTNPLF" localSheetId="50" hidden="1">[1]CE!#REF!</definedName>
    <definedName name="__123Graph_XSTNPLF" localSheetId="49" hidden="1">[1]CE!#REF!</definedName>
    <definedName name="__123Graph_XSTNPLF" localSheetId="63" hidden="1">[1]CE!#REF!</definedName>
    <definedName name="__123Graph_XSTNPLF" localSheetId="75" hidden="1">[1]CE!#REF!</definedName>
    <definedName name="__123Graph_XSTNPLF" localSheetId="52" hidden="1">[1]CE!#REF!</definedName>
    <definedName name="__123Graph_XSTNPLF" localSheetId="64" hidden="1">[1]CE!#REF!</definedName>
    <definedName name="__123Graph_XSTNPLF" localSheetId="76" hidden="1">[1]CE!#REF!</definedName>
    <definedName name="__123Graph_XSTNPLF" localSheetId="53" hidden="1">[1]CE!#REF!</definedName>
    <definedName name="__123Graph_XSTNPLF" localSheetId="65" hidden="1">[1]CE!#REF!</definedName>
    <definedName name="__123Graph_XSTNPLF" localSheetId="77" hidden="1">[1]CE!#REF!</definedName>
    <definedName name="__123Graph_XSTNPLF" localSheetId="54" hidden="1">[1]CE!#REF!</definedName>
    <definedName name="__123Graph_XSTNPLF" localSheetId="66" hidden="1">[1]CE!#REF!</definedName>
    <definedName name="__123Graph_XSTNPLF" localSheetId="78" hidden="1">[1]CE!#REF!</definedName>
    <definedName name="__123Graph_XSTNPLF" localSheetId="55" hidden="1">[1]CE!#REF!</definedName>
    <definedName name="__123Graph_XSTNPLF" localSheetId="67" hidden="1">[1]CE!#REF!</definedName>
    <definedName name="__123Graph_XSTNPLF" localSheetId="79" hidden="1">[1]CE!#REF!</definedName>
    <definedName name="__123Graph_XSTNPLF" localSheetId="56" hidden="1">[1]CE!#REF!</definedName>
    <definedName name="__123Graph_XSTNPLF" localSheetId="68" hidden="1">[1]CE!#REF!</definedName>
    <definedName name="__123Graph_XSTNPLF" localSheetId="80" hidden="1">[1]CE!#REF!</definedName>
    <definedName name="__123Graph_XSTNPLF" localSheetId="57" hidden="1">[1]CE!#REF!</definedName>
    <definedName name="__123Graph_XSTNPLF" localSheetId="69" hidden="1">[1]CE!#REF!</definedName>
    <definedName name="__123Graph_XSTNPLF" localSheetId="81" hidden="1">[1]CE!#REF!</definedName>
    <definedName name="__123Graph_XSTNPLF" localSheetId="58" hidden="1">[1]CE!#REF!</definedName>
    <definedName name="__123Graph_XSTNPLF" localSheetId="14" hidden="1">[1]CE!#REF!</definedName>
    <definedName name="__123Graph_XSTNPLF" localSheetId="7" hidden="1">[1]CE!#REF!</definedName>
    <definedName name="__123Graph_XSTNPLF" localSheetId="15" hidden="1">[1]CE!#REF!</definedName>
    <definedName name="__123Graph_XSTNPLF" localSheetId="8" hidden="1">[1]CE!#REF!</definedName>
    <definedName name="__123Graph_XSTNPLF" hidden="1">[1]CE!#REF!</definedName>
    <definedName name="_Fill" localSheetId="36" hidden="1">#REF!</definedName>
    <definedName name="_Fill" localSheetId="39" hidden="1">#REF!</definedName>
    <definedName name="_Fill" localSheetId="40" hidden="1">#REF!</definedName>
    <definedName name="_Fill" localSheetId="74" hidden="1">#REF!</definedName>
    <definedName name="_Fill" localSheetId="50" hidden="1">#REF!</definedName>
    <definedName name="_Fill" localSheetId="49" hidden="1">#REF!</definedName>
    <definedName name="_Fill" localSheetId="63" hidden="1">#REF!</definedName>
    <definedName name="_Fill" localSheetId="75" hidden="1">#REF!</definedName>
    <definedName name="_Fill" localSheetId="52" hidden="1">#REF!</definedName>
    <definedName name="_Fill" localSheetId="64" hidden="1">#REF!</definedName>
    <definedName name="_Fill" localSheetId="76" hidden="1">#REF!</definedName>
    <definedName name="_Fill" localSheetId="53" hidden="1">#REF!</definedName>
    <definedName name="_Fill" localSheetId="65" hidden="1">#REF!</definedName>
    <definedName name="_Fill" localSheetId="77" hidden="1">#REF!</definedName>
    <definedName name="_Fill" localSheetId="54" hidden="1">#REF!</definedName>
    <definedName name="_Fill" localSheetId="66" hidden="1">#REF!</definedName>
    <definedName name="_Fill" localSheetId="78" hidden="1">#REF!</definedName>
    <definedName name="_Fill" localSheetId="55" hidden="1">#REF!</definedName>
    <definedName name="_Fill" localSheetId="67" hidden="1">#REF!</definedName>
    <definedName name="_Fill" localSheetId="79" hidden="1">#REF!</definedName>
    <definedName name="_Fill" localSheetId="56" hidden="1">#REF!</definedName>
    <definedName name="_Fill" localSheetId="68" hidden="1">#REF!</definedName>
    <definedName name="_Fill" localSheetId="80" hidden="1">#REF!</definedName>
    <definedName name="_Fill" localSheetId="57" hidden="1">#REF!</definedName>
    <definedName name="_Fill" localSheetId="69" hidden="1">#REF!</definedName>
    <definedName name="_Fill" localSheetId="81" hidden="1">#REF!</definedName>
    <definedName name="_Fill" localSheetId="58" hidden="1">#REF!</definedName>
    <definedName name="_Fill" localSheetId="14" hidden="1">#REF!</definedName>
    <definedName name="_Fill" localSheetId="7" hidden="1">#REF!</definedName>
    <definedName name="_Fill" localSheetId="15" hidden="1">#REF!</definedName>
    <definedName name="_Fill" localSheetId="8" hidden="1">#REF!</definedName>
    <definedName name="_Fill" hidden="1">#REF!</definedName>
    <definedName name="_Order1" hidden="1">255</definedName>
    <definedName name="new" localSheetId="74" hidden="1">[2]CE!#REF!</definedName>
    <definedName name="new" localSheetId="50" hidden="1">[2]CE!#REF!</definedName>
    <definedName name="new" localSheetId="49" hidden="1">[2]CE!#REF!</definedName>
    <definedName name="new" localSheetId="63" hidden="1">[2]CE!#REF!</definedName>
    <definedName name="new" localSheetId="75" hidden="1">[2]CE!#REF!</definedName>
    <definedName name="new" localSheetId="52" hidden="1">[2]CE!#REF!</definedName>
    <definedName name="new" localSheetId="64" hidden="1">[2]CE!#REF!</definedName>
    <definedName name="new" localSheetId="76" hidden="1">[2]CE!#REF!</definedName>
    <definedName name="new" localSheetId="53" hidden="1">[2]CE!#REF!</definedName>
    <definedName name="new" localSheetId="65" hidden="1">[2]CE!#REF!</definedName>
    <definedName name="new" localSheetId="77" hidden="1">[2]CE!#REF!</definedName>
    <definedName name="new" localSheetId="54" hidden="1">[2]CE!#REF!</definedName>
    <definedName name="new" localSheetId="66" hidden="1">[2]CE!#REF!</definedName>
    <definedName name="new" localSheetId="78" hidden="1">[2]CE!#REF!</definedName>
    <definedName name="new" localSheetId="55" hidden="1">[2]CE!#REF!</definedName>
    <definedName name="new" localSheetId="67" hidden="1">[2]CE!#REF!</definedName>
    <definedName name="new" localSheetId="79" hidden="1">[2]CE!#REF!</definedName>
    <definedName name="new" localSheetId="56" hidden="1">[2]CE!#REF!</definedName>
    <definedName name="new" localSheetId="68" hidden="1">[2]CE!#REF!</definedName>
    <definedName name="new" localSheetId="80" hidden="1">[2]CE!#REF!</definedName>
    <definedName name="new" localSheetId="57" hidden="1">[2]CE!#REF!</definedName>
    <definedName name="new" localSheetId="69" hidden="1">[2]CE!#REF!</definedName>
    <definedName name="new" localSheetId="81" hidden="1">[2]CE!#REF!</definedName>
    <definedName name="new" localSheetId="58" hidden="1">[2]CE!#REF!</definedName>
    <definedName name="new" localSheetId="14" hidden="1">[2]CE!#REF!</definedName>
    <definedName name="new" localSheetId="7" hidden="1">[2]CE!#REF!</definedName>
    <definedName name="new" localSheetId="15" hidden="1">[2]CE!#REF!</definedName>
    <definedName name="new" localSheetId="8" hidden="1">[2]CE!#REF!</definedName>
    <definedName name="new" hidden="1">[2]CE!#REF!</definedName>
    <definedName name="_xlnm.Print_Area" localSheetId="2">Checklist!$A$1:$E$46</definedName>
    <definedName name="_xlnm.Print_Area" localSheetId="3">'F1'!$B$1:$F$57</definedName>
    <definedName name="_xlnm.Print_Area" localSheetId="28">'F10'!$C$2:$E$96</definedName>
    <definedName name="_xlnm.Print_Area" localSheetId="31">'F11-Year(n+1)'!$A$2:$O$93</definedName>
    <definedName name="_xlnm.Print_Area" localSheetId="36">'F12'!$C$2:$E$341</definedName>
    <definedName name="_xlnm.Print_Area" localSheetId="39">'F13-Year(n+1)'!$C$1:$Q$527</definedName>
    <definedName name="_xlnm.Print_Area" localSheetId="44">'F14'!$A$1:$F$19</definedName>
    <definedName name="_xlnm.Print_Area" localSheetId="70">'F15'!$A$1:$Q$36</definedName>
    <definedName name="_xlnm.Print_Area" localSheetId="71">'F15.1'!$B$1:$O$101</definedName>
    <definedName name="_xlnm.Print_Area" localSheetId="72">'F15.2'!$B$1:$O$114</definedName>
    <definedName name="_xlnm.Print_Area" localSheetId="75">'F17'!$B$1:$O$818</definedName>
    <definedName name="_xlnm.Print_Area" localSheetId="64">'F17-x'!$A$2:$O$50</definedName>
    <definedName name="_xlnm.Print_Area" localSheetId="9">'F2'!$A$1:$H$64</definedName>
    <definedName name="_xlnm.Print_Area" localSheetId="81">'F23'!$A$1:$N$61</definedName>
    <definedName name="_xlnm.Print_Area" localSheetId="82">'F24'!$B$1:$AD$54</definedName>
    <definedName name="_xlnm.Print_Area" localSheetId="83">'F24.1'!$A$1:$D$33</definedName>
    <definedName name="_xlnm.Print_Area" localSheetId="84">'F24.2'!$A$1:$J$52</definedName>
    <definedName name="_xlnm.Print_Area" localSheetId="85">'F24.3'!$B$1:$AE$54</definedName>
    <definedName name="_xlnm.Print_Area" localSheetId="86">'F24.4'!$A$1:$E$52</definedName>
    <definedName name="_xlnm.Print_Area" localSheetId="87">'F24.5'!$A$1:$E$52</definedName>
    <definedName name="_xlnm.Print_Area" localSheetId="88">'F24.6'!$A$1:$G$53</definedName>
    <definedName name="_xlnm.Print_Area" localSheetId="89">'F24.7'!$A$1:$E$52</definedName>
    <definedName name="_xlnm.Print_Area" localSheetId="90">'F24.8'!$A$1:$E$52</definedName>
    <definedName name="_xlnm.Print_Area" localSheetId="91">'F25'!$A$1:$F$136</definedName>
    <definedName name="_xlnm.Print_Area" localSheetId="108">F28x!$A$1:$M$38</definedName>
    <definedName name="_xlnm.Print_Area" localSheetId="11">'F3'!$A$1:$H$64</definedName>
    <definedName name="_xlnm.Print_Area" localSheetId="13">'F4'!$B$1:$R$409</definedName>
    <definedName name="_xlnm.Print_Area" localSheetId="14">F4A!$A$1:$R$406</definedName>
    <definedName name="_xlnm.Print_Area" localSheetId="15">F4B!$A$1:$R$406</definedName>
    <definedName name="_xlnm.Print_Area" localSheetId="16">'F5'!$A$1:$I$10</definedName>
    <definedName name="_xlnm.Print_Area" localSheetId="17">'F6'!$A$1:$F$43</definedName>
    <definedName name="_xlnm.Print_Area" localSheetId="18">'F7'!$A$1:$P$40</definedName>
    <definedName name="_xlnm.Print_Area" localSheetId="20">'F8'!$C$1:$E$91</definedName>
    <definedName name="_xlnm.Print_Area" localSheetId="23">'F9-Year(n+1)'!$C$1:$T$97</definedName>
    <definedName name="_xlnm.Print_Titles" localSheetId="28">'F10'!$3:$3</definedName>
    <definedName name="_xlnm.Print_Titles" localSheetId="31">'F11-Year(n+1)'!$3:$3</definedName>
    <definedName name="_xlnm.Print_Titles" localSheetId="36">'F12'!$3:$4</definedName>
    <definedName name="_xlnm.Print_Titles" localSheetId="39">'F13-Year(n+1)'!$2:$3</definedName>
    <definedName name="_xlnm.Print_Titles" localSheetId="75">'F17'!$1:$4</definedName>
    <definedName name="_xlnm.Print_Titles" localSheetId="82">'F24'!$B:$C</definedName>
    <definedName name="_xlnm.Print_Titles" localSheetId="85">'F24.3'!$B:$C</definedName>
    <definedName name="_xlnm.Print_Titles" localSheetId="94">'F26-Year(n+1)(Current Tariff)'!$5:$7</definedName>
    <definedName name="_xlnm.Print_Titles" localSheetId="97">'F26-Year(n+2)(Current Tariff)'!$5:$8</definedName>
    <definedName name="_xlnm.Print_Titles" localSheetId="98">'F27 (n+2)'!$3:$5</definedName>
    <definedName name="_xlnm.Print_Titles" localSheetId="20">'F8'!$2:$2</definedName>
    <definedName name="_xlnm.Print_Titles" localSheetId="23">'F9-Year(n+1)'!$2:$2</definedName>
    <definedName name="xxxx" localSheetId="74" hidden="1">[3]CE!#REF!</definedName>
    <definedName name="xxxx" localSheetId="50" hidden="1">[3]CE!#REF!</definedName>
    <definedName name="xxxx" localSheetId="49" hidden="1">[3]CE!#REF!</definedName>
    <definedName name="xxxx" localSheetId="63" hidden="1">[3]CE!#REF!</definedName>
    <definedName name="xxxx" localSheetId="75" hidden="1">[3]CE!#REF!</definedName>
    <definedName name="xxxx" localSheetId="52" hidden="1">[3]CE!#REF!</definedName>
    <definedName name="xxxx" localSheetId="64" hidden="1">[3]CE!#REF!</definedName>
    <definedName name="xxxx" localSheetId="76" hidden="1">[3]CE!#REF!</definedName>
    <definedName name="xxxx" localSheetId="53" hidden="1">[3]CE!#REF!</definedName>
    <definedName name="xxxx" localSheetId="65" hidden="1">[3]CE!#REF!</definedName>
    <definedName name="xxxx" localSheetId="77" hidden="1">[3]CE!#REF!</definedName>
    <definedName name="xxxx" localSheetId="54" hidden="1">[3]CE!#REF!</definedName>
    <definedName name="xxxx" localSheetId="66" hidden="1">[3]CE!#REF!</definedName>
    <definedName name="xxxx" localSheetId="78" hidden="1">[3]CE!#REF!</definedName>
    <definedName name="xxxx" localSheetId="55" hidden="1">[3]CE!#REF!</definedName>
    <definedName name="xxxx" localSheetId="67" hidden="1">[3]CE!#REF!</definedName>
    <definedName name="xxxx" localSheetId="79" hidden="1">[3]CE!#REF!</definedName>
    <definedName name="xxxx" localSheetId="56" hidden="1">[3]CE!#REF!</definedName>
    <definedName name="xxxx" localSheetId="68" hidden="1">[3]CE!#REF!</definedName>
    <definedName name="xxxx" localSheetId="80" hidden="1">[3]CE!#REF!</definedName>
    <definedName name="xxxx" localSheetId="57" hidden="1">[3]CE!#REF!</definedName>
    <definedName name="xxxx" localSheetId="69" hidden="1">[3]CE!#REF!</definedName>
    <definedName name="xxxx" localSheetId="81" hidden="1">[3]CE!#REF!</definedName>
    <definedName name="xxxx" localSheetId="58" hidden="1">[3]CE!#REF!</definedName>
    <definedName name="xxxx" localSheetId="14" hidden="1">[3]CE!#REF!</definedName>
    <definedName name="xxxx" localSheetId="7" hidden="1">[3]CE!#REF!</definedName>
    <definedName name="xxxx" localSheetId="15" hidden="1">[3]CE!#REF!</definedName>
    <definedName name="xxxx" localSheetId="8" hidden="1">[3]CE!#REF!</definedName>
    <definedName name="xxxx" hidden="1">[3]CE!#REF!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58" l="1"/>
  <c r="E340" i="212"/>
  <c r="H227" i="215"/>
  <c r="E227" i="215"/>
  <c r="P226" i="215"/>
  <c r="P227" i="215" s="1"/>
  <c r="O226" i="215"/>
  <c r="O227" i="215" s="1"/>
  <c r="N226" i="215"/>
  <c r="N227" i="215" s="1"/>
  <c r="M226" i="215"/>
  <c r="M227" i="215" s="1"/>
  <c r="L226" i="215"/>
  <c r="L227" i="215" s="1"/>
  <c r="K226" i="215"/>
  <c r="K227" i="215" s="1"/>
  <c r="J226" i="215"/>
  <c r="J227" i="215" s="1"/>
  <c r="I226" i="215"/>
  <c r="I227" i="215" s="1"/>
  <c r="H226" i="215"/>
  <c r="G226" i="215"/>
  <c r="G227" i="215" s="1"/>
  <c r="F226" i="215"/>
  <c r="F227" i="215" s="1"/>
  <c r="E226" i="215"/>
  <c r="Q226" i="215"/>
  <c r="Q227" i="215" s="1"/>
  <c r="Q351" i="215" s="1"/>
  <c r="Q526" i="215"/>
  <c r="Q527" i="215" s="1"/>
  <c r="P526" i="215"/>
  <c r="P527" i="215" s="1"/>
  <c r="O526" i="215"/>
  <c r="O527" i="215" s="1"/>
  <c r="N526" i="215"/>
  <c r="N527" i="215" s="1"/>
  <c r="M526" i="215"/>
  <c r="M527" i="215" s="1"/>
  <c r="L526" i="215"/>
  <c r="L527" i="215" s="1"/>
  <c r="K526" i="215"/>
  <c r="K527" i="215" s="1"/>
  <c r="J526" i="215"/>
  <c r="J527" i="215" s="1"/>
  <c r="I526" i="215"/>
  <c r="I527" i="215" s="1"/>
  <c r="H526" i="215"/>
  <c r="H527" i="215" s="1"/>
  <c r="G526" i="215"/>
  <c r="G527" i="215" s="1"/>
  <c r="F526" i="215"/>
  <c r="F527" i="215" s="1"/>
  <c r="E526" i="215"/>
  <c r="E527" i="215" s="1"/>
  <c r="Q178" i="215"/>
  <c r="P178" i="215"/>
  <c r="O178" i="215"/>
  <c r="N178" i="215"/>
  <c r="M178" i="215"/>
  <c r="L178" i="215"/>
  <c r="K178" i="215"/>
  <c r="J178" i="215"/>
  <c r="I178" i="215"/>
  <c r="H178" i="215"/>
  <c r="G178" i="215"/>
  <c r="F178" i="215"/>
  <c r="E178" i="215"/>
  <c r="Q174" i="215"/>
  <c r="P174" i="215"/>
  <c r="P179" i="215" s="1"/>
  <c r="O174" i="215"/>
  <c r="N174" i="215"/>
  <c r="N179" i="215" s="1"/>
  <c r="M174" i="215"/>
  <c r="M179" i="215" s="1"/>
  <c r="L174" i="215"/>
  <c r="K174" i="215"/>
  <c r="J174" i="215"/>
  <c r="I174" i="215"/>
  <c r="H174" i="215"/>
  <c r="G174" i="215"/>
  <c r="F174" i="215"/>
  <c r="E174" i="215"/>
  <c r="O179" i="215"/>
  <c r="J179" i="215"/>
  <c r="P49" i="215"/>
  <c r="P50" i="215" s="1"/>
  <c r="O49" i="215"/>
  <c r="O50" i="215" s="1"/>
  <c r="N49" i="215"/>
  <c r="N50" i="215" s="1"/>
  <c r="M49" i="215"/>
  <c r="M50" i="215" s="1"/>
  <c r="L49" i="215"/>
  <c r="L50" i="215" s="1"/>
  <c r="K49" i="215"/>
  <c r="K50" i="215" s="1"/>
  <c r="K179" i="215" s="1"/>
  <c r="J49" i="215"/>
  <c r="J50" i="215" s="1"/>
  <c r="I49" i="215"/>
  <c r="I50" i="215" s="1"/>
  <c r="I179" i="215" s="1"/>
  <c r="H49" i="215"/>
  <c r="H50" i="215" s="1"/>
  <c r="G49" i="215"/>
  <c r="G50" i="215" s="1"/>
  <c r="F49" i="215"/>
  <c r="F50" i="215" s="1"/>
  <c r="E49" i="215"/>
  <c r="E50" i="215" s="1"/>
  <c r="E179" i="215" s="1"/>
  <c r="Q49" i="215"/>
  <c r="Q50" i="215" s="1"/>
  <c r="Q179" i="215" s="1"/>
  <c r="O84" i="141"/>
  <c r="N84" i="141"/>
  <c r="M84" i="141"/>
  <c r="L84" i="141"/>
  <c r="K84" i="141"/>
  <c r="J84" i="141"/>
  <c r="I84" i="141"/>
  <c r="H84" i="141"/>
  <c r="G84" i="141"/>
  <c r="F84" i="141"/>
  <c r="E84" i="141"/>
  <c r="D84" i="141"/>
  <c r="C84" i="141"/>
  <c r="N88" i="141"/>
  <c r="N93" i="141" s="1"/>
  <c r="M88" i="141"/>
  <c r="M93" i="141" s="1"/>
  <c r="L88" i="141"/>
  <c r="K88" i="141"/>
  <c r="J88" i="141"/>
  <c r="J93" i="141" s="1"/>
  <c r="I88" i="141"/>
  <c r="I93" i="141" s="1"/>
  <c r="H88" i="141"/>
  <c r="H93" i="141" s="1"/>
  <c r="G88" i="141"/>
  <c r="F88" i="141"/>
  <c r="E88" i="141"/>
  <c r="D88" i="141"/>
  <c r="C88" i="141"/>
  <c r="P36" i="137"/>
  <c r="F179" i="215" l="1"/>
  <c r="G179" i="215"/>
  <c r="L179" i="215"/>
  <c r="H179" i="215"/>
  <c r="K93" i="141"/>
  <c r="O88" i="141"/>
  <c r="O93" i="141" s="1"/>
  <c r="L93" i="141"/>
  <c r="D93" i="141"/>
  <c r="C93" i="141"/>
  <c r="E93" i="141"/>
  <c r="F93" i="141"/>
  <c r="G93" i="141"/>
  <c r="P11" i="137"/>
  <c r="E19" i="58"/>
  <c r="E17" i="58"/>
  <c r="E35" i="58"/>
  <c r="M22" i="238"/>
  <c r="M31" i="238"/>
  <c r="L31" i="238"/>
  <c r="E46" i="58"/>
  <c r="E9" i="58" s="1"/>
  <c r="E49" i="58"/>
  <c r="E48" i="58"/>
  <c r="E51" i="58"/>
  <c r="E14" i="58" s="1"/>
  <c r="E34" i="58"/>
  <c r="E28" i="58"/>
  <c r="K32" i="238"/>
  <c r="J32" i="238"/>
  <c r="I32" i="238"/>
  <c r="F32" i="238"/>
  <c r="G32" i="238" s="1"/>
  <c r="K31" i="238"/>
  <c r="J31" i="238"/>
  <c r="I31" i="238"/>
  <c r="F31" i="238"/>
  <c r="G31" i="238" s="1"/>
  <c r="B31" i="238"/>
  <c r="B32" i="238" s="1"/>
  <c r="B33" i="238" s="1"/>
  <c r="L30" i="238"/>
  <c r="K30" i="238"/>
  <c r="K33" i="238" s="1"/>
  <c r="J30" i="238"/>
  <c r="I30" i="238"/>
  <c r="G30" i="238"/>
  <c r="F30" i="238"/>
  <c r="L22" i="238"/>
  <c r="J22" i="238"/>
  <c r="I22" i="238"/>
  <c r="M21" i="238"/>
  <c r="L21" i="238"/>
  <c r="J21" i="238"/>
  <c r="I21" i="238"/>
  <c r="B21" i="238"/>
  <c r="B22" i="238" s="1"/>
  <c r="B23" i="238" s="1"/>
  <c r="M32" i="238"/>
  <c r="L32" i="238"/>
  <c r="K12" i="238"/>
  <c r="K22" i="238" s="1"/>
  <c r="F12" i="238"/>
  <c r="F22" i="238" s="1"/>
  <c r="G22" i="238" s="1"/>
  <c r="K11" i="238"/>
  <c r="F11" i="238"/>
  <c r="F21" i="238" s="1"/>
  <c r="G21" i="238" s="1"/>
  <c r="B11" i="238"/>
  <c r="B12" i="238" s="1"/>
  <c r="B13" i="238" s="1"/>
  <c r="M30" i="238"/>
  <c r="K10" i="238"/>
  <c r="K20" i="238" s="1"/>
  <c r="F10" i="238"/>
  <c r="G10" i="238" s="1"/>
  <c r="G100" i="239"/>
  <c r="F100" i="239"/>
  <c r="E100" i="239"/>
  <c r="D100" i="239"/>
  <c r="O98" i="239"/>
  <c r="N98" i="239"/>
  <c r="M98" i="239"/>
  <c r="L98" i="239"/>
  <c r="K98" i="239"/>
  <c r="J98" i="239"/>
  <c r="G98" i="239"/>
  <c r="F98" i="239"/>
  <c r="E98" i="239"/>
  <c r="D98" i="239"/>
  <c r="O97" i="239"/>
  <c r="N97" i="239"/>
  <c r="M97" i="239"/>
  <c r="L97" i="239"/>
  <c r="K97" i="239"/>
  <c r="J97" i="239"/>
  <c r="G97" i="239"/>
  <c r="F97" i="239"/>
  <c r="E97" i="239"/>
  <c r="D97" i="239"/>
  <c r="O96" i="239"/>
  <c r="N96" i="239"/>
  <c r="M96" i="239"/>
  <c r="L96" i="239"/>
  <c r="K96" i="239"/>
  <c r="O95" i="239"/>
  <c r="N95" i="239"/>
  <c r="M95" i="239"/>
  <c r="L95" i="239"/>
  <c r="K95" i="239"/>
  <c r="O94" i="239"/>
  <c r="N94" i="239"/>
  <c r="M94" i="239"/>
  <c r="L94" i="239"/>
  <c r="K94" i="239"/>
  <c r="B93" i="239"/>
  <c r="B94" i="239" s="1"/>
  <c r="B95" i="239" s="1"/>
  <c r="B96" i="239" s="1"/>
  <c r="J92" i="239"/>
  <c r="G92" i="239"/>
  <c r="F92" i="239"/>
  <c r="E92" i="239"/>
  <c r="D92" i="239"/>
  <c r="J91" i="239"/>
  <c r="G91" i="239"/>
  <c r="F91" i="239"/>
  <c r="E91" i="239"/>
  <c r="D91" i="239"/>
  <c r="K90" i="239"/>
  <c r="J90" i="239"/>
  <c r="G90" i="239"/>
  <c r="F90" i="239"/>
  <c r="E90" i="239"/>
  <c r="D90" i="239"/>
  <c r="O89" i="239"/>
  <c r="N89" i="239"/>
  <c r="M89" i="239"/>
  <c r="L89" i="239"/>
  <c r="K89" i="239"/>
  <c r="J89" i="239"/>
  <c r="G89" i="239"/>
  <c r="F89" i="239"/>
  <c r="E89" i="239"/>
  <c r="D89" i="239"/>
  <c r="J88" i="239"/>
  <c r="G88" i="239"/>
  <c r="F88" i="239"/>
  <c r="E88" i="239"/>
  <c r="D88" i="239"/>
  <c r="O87" i="239"/>
  <c r="N87" i="239"/>
  <c r="M87" i="239"/>
  <c r="L87" i="239"/>
  <c r="K87" i="239"/>
  <c r="J87" i="239"/>
  <c r="G87" i="239"/>
  <c r="F87" i="239"/>
  <c r="E87" i="239"/>
  <c r="D87" i="239"/>
  <c r="N86" i="239"/>
  <c r="J86" i="239"/>
  <c r="G86" i="239"/>
  <c r="F86" i="239"/>
  <c r="E86" i="239"/>
  <c r="D86" i="239"/>
  <c r="O85" i="239"/>
  <c r="N85" i="239"/>
  <c r="M85" i="239"/>
  <c r="L85" i="239"/>
  <c r="K85" i="239"/>
  <c r="J85" i="239"/>
  <c r="G85" i="239"/>
  <c r="F85" i="239"/>
  <c r="E85" i="239"/>
  <c r="D85" i="239"/>
  <c r="O84" i="239"/>
  <c r="N84" i="239"/>
  <c r="M84" i="239"/>
  <c r="L84" i="239"/>
  <c r="K84" i="239"/>
  <c r="J84" i="239"/>
  <c r="G84" i="239"/>
  <c r="F84" i="239"/>
  <c r="E84" i="239"/>
  <c r="D84" i="239"/>
  <c r="O83" i="239"/>
  <c r="N83" i="239"/>
  <c r="M83" i="239"/>
  <c r="L83" i="239"/>
  <c r="K83" i="239"/>
  <c r="J83" i="239"/>
  <c r="G83" i="239"/>
  <c r="F83" i="239"/>
  <c r="E83" i="239"/>
  <c r="D83" i="239"/>
  <c r="O82" i="239"/>
  <c r="N82" i="239"/>
  <c r="M82" i="239"/>
  <c r="L82" i="239"/>
  <c r="K82" i="239"/>
  <c r="J82" i="239"/>
  <c r="G82" i="239"/>
  <c r="F82" i="239"/>
  <c r="E82" i="239"/>
  <c r="D82" i="239"/>
  <c r="O81" i="239"/>
  <c r="N81" i="239"/>
  <c r="M81" i="239"/>
  <c r="L81" i="239"/>
  <c r="K81" i="239"/>
  <c r="J81" i="239"/>
  <c r="G81" i="239"/>
  <c r="F81" i="239"/>
  <c r="E81" i="239"/>
  <c r="D81" i="239"/>
  <c r="O80" i="239"/>
  <c r="N80" i="239"/>
  <c r="M80" i="239"/>
  <c r="L80" i="239"/>
  <c r="K80" i="239"/>
  <c r="J80" i="239"/>
  <c r="G80" i="239"/>
  <c r="F80" i="239"/>
  <c r="E80" i="239"/>
  <c r="D80" i="239"/>
  <c r="O79" i="239"/>
  <c r="N79" i="239"/>
  <c r="M79" i="239"/>
  <c r="L79" i="239"/>
  <c r="K79" i="239"/>
  <c r="J79" i="239"/>
  <c r="G79" i="239"/>
  <c r="F79" i="239"/>
  <c r="E79" i="239"/>
  <c r="D79" i="239"/>
  <c r="O78" i="239"/>
  <c r="N78" i="239"/>
  <c r="M78" i="239"/>
  <c r="L78" i="239"/>
  <c r="K78" i="239"/>
  <c r="J78" i="239"/>
  <c r="G78" i="239"/>
  <c r="F78" i="239"/>
  <c r="E78" i="239"/>
  <c r="D78" i="239"/>
  <c r="O77" i="239"/>
  <c r="N77" i="239"/>
  <c r="M77" i="239"/>
  <c r="L77" i="239"/>
  <c r="K77" i="239"/>
  <c r="J77" i="239"/>
  <c r="G77" i="239"/>
  <c r="F77" i="239"/>
  <c r="E77" i="239"/>
  <c r="D77" i="239"/>
  <c r="O76" i="239"/>
  <c r="N76" i="239"/>
  <c r="M76" i="239"/>
  <c r="L76" i="239"/>
  <c r="K76" i="239"/>
  <c r="J76" i="239"/>
  <c r="G76" i="239"/>
  <c r="F76" i="239"/>
  <c r="E76" i="239"/>
  <c r="D76" i="239"/>
  <c r="I75" i="239"/>
  <c r="I99" i="239" s="1"/>
  <c r="I101" i="239" s="1"/>
  <c r="H75" i="239"/>
  <c r="H99" i="239" s="1"/>
  <c r="H101" i="239" s="1"/>
  <c r="E75" i="239"/>
  <c r="D75" i="239"/>
  <c r="I67" i="239"/>
  <c r="H67" i="239"/>
  <c r="F67" i="239"/>
  <c r="E67" i="239"/>
  <c r="D67" i="239"/>
  <c r="O65" i="239"/>
  <c r="N65" i="239"/>
  <c r="M65" i="239"/>
  <c r="E65" i="239"/>
  <c r="D65" i="239"/>
  <c r="O64" i="239"/>
  <c r="N64" i="239"/>
  <c r="M64" i="239"/>
  <c r="L64" i="239"/>
  <c r="K64" i="239"/>
  <c r="J64" i="239"/>
  <c r="I64" i="239"/>
  <c r="H64" i="239"/>
  <c r="G64" i="239"/>
  <c r="F64" i="239"/>
  <c r="E64" i="239"/>
  <c r="D64" i="239"/>
  <c r="O63" i="239"/>
  <c r="N63" i="239"/>
  <c r="M63" i="239"/>
  <c r="L63" i="239"/>
  <c r="K63" i="239"/>
  <c r="J63" i="239"/>
  <c r="I63" i="239"/>
  <c r="H63" i="239"/>
  <c r="G63" i="239"/>
  <c r="F63" i="239"/>
  <c r="O62" i="239"/>
  <c r="N62" i="239"/>
  <c r="M62" i="239"/>
  <c r="L62" i="239"/>
  <c r="K62" i="239"/>
  <c r="J62" i="239"/>
  <c r="I62" i="239"/>
  <c r="H62" i="239"/>
  <c r="G62" i="239"/>
  <c r="F62" i="239"/>
  <c r="O61" i="239"/>
  <c r="N61" i="239"/>
  <c r="M61" i="239"/>
  <c r="L61" i="239"/>
  <c r="K61" i="239"/>
  <c r="J61" i="239"/>
  <c r="I61" i="239"/>
  <c r="H61" i="239"/>
  <c r="G61" i="239"/>
  <c r="F61" i="239"/>
  <c r="L60" i="239"/>
  <c r="K60" i="239"/>
  <c r="J60" i="239"/>
  <c r="I60" i="239"/>
  <c r="H60" i="239"/>
  <c r="G60" i="239"/>
  <c r="F60" i="239"/>
  <c r="B60" i="239"/>
  <c r="D60" i="239" s="1"/>
  <c r="O59" i="239"/>
  <c r="I59" i="239"/>
  <c r="H59" i="239"/>
  <c r="E59" i="239"/>
  <c r="D59" i="239"/>
  <c r="I58" i="239"/>
  <c r="H58" i="239"/>
  <c r="E58" i="239"/>
  <c r="D58" i="239"/>
  <c r="I57" i="239"/>
  <c r="H57" i="239"/>
  <c r="E57" i="239"/>
  <c r="D57" i="239"/>
  <c r="O56" i="239"/>
  <c r="N56" i="239"/>
  <c r="M56" i="239"/>
  <c r="L56" i="239"/>
  <c r="K56" i="239"/>
  <c r="J56" i="239"/>
  <c r="I56" i="239"/>
  <c r="H56" i="239"/>
  <c r="G56" i="239"/>
  <c r="F56" i="239"/>
  <c r="E56" i="239"/>
  <c r="D56" i="239"/>
  <c r="I55" i="239"/>
  <c r="H55" i="239"/>
  <c r="E55" i="239"/>
  <c r="D55" i="239"/>
  <c r="O54" i="239"/>
  <c r="N54" i="239"/>
  <c r="M54" i="239"/>
  <c r="L54" i="239"/>
  <c r="K54" i="239"/>
  <c r="J54" i="239"/>
  <c r="I54" i="239"/>
  <c r="H54" i="239"/>
  <c r="G54" i="239"/>
  <c r="F54" i="239"/>
  <c r="E54" i="239"/>
  <c r="D54" i="239"/>
  <c r="O53" i="239"/>
  <c r="I53" i="239"/>
  <c r="H53" i="239"/>
  <c r="F53" i="239"/>
  <c r="E53" i="239"/>
  <c r="D53" i="239"/>
  <c r="O52" i="239"/>
  <c r="N52" i="239"/>
  <c r="M52" i="239"/>
  <c r="L52" i="239"/>
  <c r="K52" i="239"/>
  <c r="J52" i="239"/>
  <c r="I52" i="239"/>
  <c r="H52" i="239"/>
  <c r="G52" i="239"/>
  <c r="F52" i="239"/>
  <c r="E52" i="239"/>
  <c r="D52" i="239"/>
  <c r="O51" i="239"/>
  <c r="N51" i="239"/>
  <c r="M51" i="239"/>
  <c r="L51" i="239"/>
  <c r="K51" i="239"/>
  <c r="J51" i="239"/>
  <c r="I51" i="239"/>
  <c r="H51" i="239"/>
  <c r="G51" i="239"/>
  <c r="F51" i="239"/>
  <c r="E51" i="239"/>
  <c r="D51" i="239"/>
  <c r="O50" i="239"/>
  <c r="N50" i="239"/>
  <c r="M50" i="239"/>
  <c r="L50" i="239"/>
  <c r="K50" i="239"/>
  <c r="J50" i="239"/>
  <c r="I50" i="239"/>
  <c r="H50" i="239"/>
  <c r="G50" i="239"/>
  <c r="F50" i="239"/>
  <c r="E50" i="239"/>
  <c r="D50" i="239"/>
  <c r="O49" i="239"/>
  <c r="N49" i="239"/>
  <c r="M49" i="239"/>
  <c r="L49" i="239"/>
  <c r="K49" i="239"/>
  <c r="J49" i="239"/>
  <c r="I49" i="239"/>
  <c r="H49" i="239"/>
  <c r="G49" i="239"/>
  <c r="F49" i="239"/>
  <c r="E49" i="239"/>
  <c r="D49" i="239"/>
  <c r="O48" i="239"/>
  <c r="N48" i="239"/>
  <c r="M48" i="239"/>
  <c r="L48" i="239"/>
  <c r="K48" i="239"/>
  <c r="J48" i="239"/>
  <c r="I48" i="239"/>
  <c r="H48" i="239"/>
  <c r="G48" i="239"/>
  <c r="F48" i="239"/>
  <c r="E48" i="239"/>
  <c r="D48" i="239"/>
  <c r="O47" i="239"/>
  <c r="N47" i="239"/>
  <c r="M47" i="239"/>
  <c r="L47" i="239"/>
  <c r="K47" i="239"/>
  <c r="J47" i="239"/>
  <c r="I47" i="239"/>
  <c r="H47" i="239"/>
  <c r="G47" i="239"/>
  <c r="F47" i="239"/>
  <c r="E47" i="239"/>
  <c r="D47" i="239"/>
  <c r="O46" i="239"/>
  <c r="N46" i="239"/>
  <c r="M46" i="239"/>
  <c r="L46" i="239"/>
  <c r="K46" i="239"/>
  <c r="J46" i="239"/>
  <c r="I46" i="239"/>
  <c r="H46" i="239"/>
  <c r="G46" i="239"/>
  <c r="F46" i="239"/>
  <c r="E46" i="239"/>
  <c r="D46" i="239"/>
  <c r="O45" i="239"/>
  <c r="N45" i="239"/>
  <c r="M45" i="239"/>
  <c r="L45" i="239"/>
  <c r="K45" i="239"/>
  <c r="J45" i="239"/>
  <c r="I45" i="239"/>
  <c r="H45" i="239"/>
  <c r="G45" i="239"/>
  <c r="F45" i="239"/>
  <c r="E45" i="239"/>
  <c r="D45" i="239"/>
  <c r="O44" i="239"/>
  <c r="N44" i="239"/>
  <c r="M44" i="239"/>
  <c r="L44" i="239"/>
  <c r="K44" i="239"/>
  <c r="J44" i="239"/>
  <c r="I44" i="239"/>
  <c r="H44" i="239"/>
  <c r="G44" i="239"/>
  <c r="F44" i="239"/>
  <c r="E44" i="239"/>
  <c r="D44" i="239"/>
  <c r="O43" i="239"/>
  <c r="N43" i="239"/>
  <c r="M43" i="239"/>
  <c r="L43" i="239"/>
  <c r="K43" i="239"/>
  <c r="J43" i="239"/>
  <c r="I43" i="239"/>
  <c r="H43" i="239"/>
  <c r="G43" i="239"/>
  <c r="F43" i="239"/>
  <c r="E43" i="239"/>
  <c r="D43" i="239"/>
  <c r="I42" i="239"/>
  <c r="H42" i="239"/>
  <c r="E42" i="239"/>
  <c r="D42" i="239"/>
  <c r="I35" i="239"/>
  <c r="E35" i="239"/>
  <c r="D35" i="239"/>
  <c r="O34" i="239"/>
  <c r="O100" i="239" s="1"/>
  <c r="N34" i="239"/>
  <c r="N100" i="239" s="1"/>
  <c r="M34" i="239"/>
  <c r="M100" i="239" s="1"/>
  <c r="L34" i="239"/>
  <c r="L100" i="239" s="1"/>
  <c r="K34" i="239"/>
  <c r="K67" i="239" s="1"/>
  <c r="J34" i="239"/>
  <c r="J67" i="239" s="1"/>
  <c r="G34" i="239"/>
  <c r="G67" i="239" s="1"/>
  <c r="F34" i="239"/>
  <c r="N33" i="239"/>
  <c r="N35" i="239" s="1"/>
  <c r="I33" i="239"/>
  <c r="H33" i="239"/>
  <c r="H35" i="239" s="1"/>
  <c r="E33" i="239"/>
  <c r="D33" i="239"/>
  <c r="O27" i="239"/>
  <c r="O93" i="239" s="1"/>
  <c r="N27" i="239"/>
  <c r="N93" i="239" s="1"/>
  <c r="M27" i="239"/>
  <c r="M60" i="239" s="1"/>
  <c r="L27" i="239"/>
  <c r="L93" i="239" s="1"/>
  <c r="K27" i="239"/>
  <c r="K59" i="239" s="1"/>
  <c r="J27" i="239"/>
  <c r="J59" i="239" s="1"/>
  <c r="G27" i="239"/>
  <c r="G59" i="239" s="1"/>
  <c r="F27" i="239"/>
  <c r="F59" i="239" s="1"/>
  <c r="B27" i="239"/>
  <c r="B28" i="239" s="1"/>
  <c r="B29" i="239" s="1"/>
  <c r="B30" i="239" s="1"/>
  <c r="O26" i="239"/>
  <c r="O92" i="239" s="1"/>
  <c r="N26" i="239"/>
  <c r="N92" i="239" s="1"/>
  <c r="M26" i="239"/>
  <c r="M92" i="239" s="1"/>
  <c r="L26" i="239"/>
  <c r="L92" i="239" s="1"/>
  <c r="K26" i="239"/>
  <c r="K58" i="239" s="1"/>
  <c r="J26" i="239"/>
  <c r="J58" i="239" s="1"/>
  <c r="G26" i="239"/>
  <c r="G58" i="239" s="1"/>
  <c r="F26" i="239"/>
  <c r="F58" i="239" s="1"/>
  <c r="O25" i="239"/>
  <c r="O90" i="239" s="1"/>
  <c r="N25" i="239"/>
  <c r="N90" i="239" s="1"/>
  <c r="M25" i="239"/>
  <c r="M90" i="239" s="1"/>
  <c r="L25" i="239"/>
  <c r="L57" i="239" s="1"/>
  <c r="K25" i="239"/>
  <c r="K57" i="239" s="1"/>
  <c r="J25" i="239"/>
  <c r="J57" i="239" s="1"/>
  <c r="G25" i="239"/>
  <c r="G57" i="239" s="1"/>
  <c r="F25" i="239"/>
  <c r="F57" i="239" s="1"/>
  <c r="O23" i="239"/>
  <c r="O55" i="239" s="1"/>
  <c r="N23" i="239"/>
  <c r="N55" i="239" s="1"/>
  <c r="M23" i="239"/>
  <c r="M88" i="239" s="1"/>
  <c r="L23" i="239"/>
  <c r="L88" i="239" s="1"/>
  <c r="K23" i="239"/>
  <c r="K55" i="239" s="1"/>
  <c r="J23" i="239"/>
  <c r="J55" i="239" s="1"/>
  <c r="G23" i="239"/>
  <c r="G55" i="239" s="1"/>
  <c r="F23" i="239"/>
  <c r="F55" i="239" s="1"/>
  <c r="O21" i="239"/>
  <c r="O86" i="239" s="1"/>
  <c r="N21" i="239"/>
  <c r="N53" i="239" s="1"/>
  <c r="M21" i="239"/>
  <c r="L21" i="239"/>
  <c r="L86" i="239" s="1"/>
  <c r="K21" i="239"/>
  <c r="K53" i="239" s="1"/>
  <c r="J21" i="239"/>
  <c r="J53" i="239" s="1"/>
  <c r="G21" i="239"/>
  <c r="G53" i="239" s="1"/>
  <c r="F21" i="239"/>
  <c r="O10" i="239"/>
  <c r="O33" i="239" s="1"/>
  <c r="O35" i="239" s="1"/>
  <c r="N10" i="239"/>
  <c r="N75" i="239" s="1"/>
  <c r="M10" i="239"/>
  <c r="M75" i="239" s="1"/>
  <c r="L10" i="239"/>
  <c r="L75" i="239" s="1"/>
  <c r="K10" i="239"/>
  <c r="K75" i="239" s="1"/>
  <c r="J10" i="239"/>
  <c r="J75" i="239" s="1"/>
  <c r="G10" i="239"/>
  <c r="F10" i="239"/>
  <c r="I113" i="240"/>
  <c r="H113" i="240"/>
  <c r="G113" i="240"/>
  <c r="F113" i="240"/>
  <c r="E113" i="240"/>
  <c r="D113" i="240"/>
  <c r="I112" i="240"/>
  <c r="I114" i="240" s="1"/>
  <c r="H112" i="240"/>
  <c r="H114" i="240" s="1"/>
  <c r="G111" i="240"/>
  <c r="F111" i="240"/>
  <c r="E111" i="240"/>
  <c r="D111" i="240"/>
  <c r="G110" i="240"/>
  <c r="F110" i="240"/>
  <c r="E110" i="240"/>
  <c r="D110" i="240"/>
  <c r="G109" i="240"/>
  <c r="F109" i="240"/>
  <c r="E109" i="240"/>
  <c r="D109" i="240"/>
  <c r="G108" i="240"/>
  <c r="F108" i="240"/>
  <c r="E108" i="240"/>
  <c r="D108" i="240"/>
  <c r="G107" i="240"/>
  <c r="F107" i="240"/>
  <c r="E107" i="240"/>
  <c r="D107" i="240"/>
  <c r="G106" i="240"/>
  <c r="F106" i="240"/>
  <c r="E106" i="240"/>
  <c r="D106" i="240"/>
  <c r="G105" i="240"/>
  <c r="F105" i="240"/>
  <c r="E105" i="240"/>
  <c r="D105" i="240"/>
  <c r="G104" i="240"/>
  <c r="F104" i="240"/>
  <c r="E104" i="240"/>
  <c r="D104" i="240"/>
  <c r="G103" i="240"/>
  <c r="F103" i="240"/>
  <c r="E103" i="240"/>
  <c r="D103" i="240"/>
  <c r="F102" i="240"/>
  <c r="E102" i="240"/>
  <c r="D102" i="240"/>
  <c r="G101" i="240"/>
  <c r="F101" i="240"/>
  <c r="E101" i="240"/>
  <c r="D101" i="240"/>
  <c r="G100" i="240"/>
  <c r="F100" i="240"/>
  <c r="E100" i="240"/>
  <c r="D100" i="240"/>
  <c r="G99" i="240"/>
  <c r="F99" i="240"/>
  <c r="E99" i="240"/>
  <c r="D99" i="240"/>
  <c r="G98" i="240"/>
  <c r="F98" i="240"/>
  <c r="E98" i="240"/>
  <c r="D98" i="240"/>
  <c r="G97" i="240"/>
  <c r="F97" i="240"/>
  <c r="E97" i="240"/>
  <c r="D97" i="240"/>
  <c r="G96" i="240"/>
  <c r="F96" i="240"/>
  <c r="E96" i="240"/>
  <c r="D96" i="240"/>
  <c r="G95" i="240"/>
  <c r="F95" i="240"/>
  <c r="E95" i="240"/>
  <c r="D95" i="240"/>
  <c r="G94" i="240"/>
  <c r="F94" i="240"/>
  <c r="E94" i="240"/>
  <c r="D94" i="240"/>
  <c r="G93" i="240"/>
  <c r="F93" i="240"/>
  <c r="E93" i="240"/>
  <c r="D93" i="240"/>
  <c r="G92" i="240"/>
  <c r="F92" i="240"/>
  <c r="E92" i="240"/>
  <c r="D92" i="240"/>
  <c r="G91" i="240"/>
  <c r="F91" i="240"/>
  <c r="E91" i="240"/>
  <c r="D91" i="240"/>
  <c r="G90" i="240"/>
  <c r="F90" i="240"/>
  <c r="E90" i="240"/>
  <c r="D90" i="240"/>
  <c r="G89" i="240"/>
  <c r="F89" i="240"/>
  <c r="E89" i="240"/>
  <c r="D89" i="240"/>
  <c r="G88" i="240"/>
  <c r="F88" i="240"/>
  <c r="F112" i="240" s="1"/>
  <c r="F114" i="240" s="1"/>
  <c r="E88" i="240"/>
  <c r="D88" i="240"/>
  <c r="G87" i="240"/>
  <c r="F87" i="240"/>
  <c r="E87" i="240"/>
  <c r="D87" i="240"/>
  <c r="G86" i="240"/>
  <c r="F86" i="240"/>
  <c r="E86" i="240"/>
  <c r="D86" i="240"/>
  <c r="G85" i="240"/>
  <c r="F85" i="240"/>
  <c r="E85" i="240"/>
  <c r="D85" i="240"/>
  <c r="G84" i="240"/>
  <c r="F84" i="240"/>
  <c r="E84" i="240"/>
  <c r="D84" i="240"/>
  <c r="I76" i="240"/>
  <c r="H76" i="240"/>
  <c r="G76" i="240"/>
  <c r="F76" i="240"/>
  <c r="E76" i="240"/>
  <c r="D76" i="240"/>
  <c r="I75" i="240"/>
  <c r="H75" i="240"/>
  <c r="G74" i="240"/>
  <c r="F74" i="240"/>
  <c r="E74" i="240"/>
  <c r="D74" i="240"/>
  <c r="G73" i="240"/>
  <c r="F73" i="240"/>
  <c r="E73" i="240"/>
  <c r="D73" i="240"/>
  <c r="G72" i="240"/>
  <c r="F72" i="240"/>
  <c r="E72" i="240"/>
  <c r="D72" i="240"/>
  <c r="G71" i="240"/>
  <c r="F71" i="240"/>
  <c r="E71" i="240"/>
  <c r="D71" i="240"/>
  <c r="G70" i="240"/>
  <c r="F70" i="240"/>
  <c r="E70" i="240"/>
  <c r="D70" i="240"/>
  <c r="G69" i="240"/>
  <c r="F69" i="240"/>
  <c r="E69" i="240"/>
  <c r="D69" i="240"/>
  <c r="G68" i="240"/>
  <c r="F68" i="240"/>
  <c r="E68" i="240"/>
  <c r="D68" i="240"/>
  <c r="G67" i="240"/>
  <c r="F67" i="240"/>
  <c r="E67" i="240"/>
  <c r="D67" i="240"/>
  <c r="G66" i="240"/>
  <c r="F66" i="240"/>
  <c r="E66" i="240"/>
  <c r="D66" i="240"/>
  <c r="F65" i="240"/>
  <c r="E65" i="240"/>
  <c r="D65" i="240"/>
  <c r="G64" i="240"/>
  <c r="F64" i="240"/>
  <c r="E64" i="240"/>
  <c r="D64" i="240"/>
  <c r="G63" i="240"/>
  <c r="F63" i="240"/>
  <c r="E63" i="240"/>
  <c r="D63" i="240"/>
  <c r="G62" i="240"/>
  <c r="F62" i="240"/>
  <c r="E62" i="240"/>
  <c r="D62" i="240"/>
  <c r="G61" i="240"/>
  <c r="F61" i="240"/>
  <c r="E61" i="240"/>
  <c r="D61" i="240"/>
  <c r="G60" i="240"/>
  <c r="F60" i="240"/>
  <c r="E60" i="240"/>
  <c r="D60" i="240"/>
  <c r="G59" i="240"/>
  <c r="F59" i="240"/>
  <c r="E59" i="240"/>
  <c r="D59" i="240"/>
  <c r="G58" i="240"/>
  <c r="F58" i="240"/>
  <c r="E58" i="240"/>
  <c r="D58" i="240"/>
  <c r="G57" i="240"/>
  <c r="F57" i="240"/>
  <c r="E57" i="240"/>
  <c r="D57" i="240"/>
  <c r="G56" i="240"/>
  <c r="F56" i="240"/>
  <c r="E56" i="240"/>
  <c r="D56" i="240"/>
  <c r="G55" i="240"/>
  <c r="F55" i="240"/>
  <c r="E55" i="240"/>
  <c r="D55" i="240"/>
  <c r="G54" i="240"/>
  <c r="F54" i="240"/>
  <c r="E54" i="240"/>
  <c r="D54" i="240"/>
  <c r="G53" i="240"/>
  <c r="F53" i="240"/>
  <c r="E53" i="240"/>
  <c r="D53" i="240"/>
  <c r="G52" i="240"/>
  <c r="F52" i="240"/>
  <c r="E52" i="240"/>
  <c r="D52" i="240"/>
  <c r="G51" i="240"/>
  <c r="F51" i="240"/>
  <c r="E51" i="240"/>
  <c r="D51" i="240"/>
  <c r="G50" i="240"/>
  <c r="F50" i="240"/>
  <c r="E50" i="240"/>
  <c r="D50" i="240"/>
  <c r="G49" i="240"/>
  <c r="F49" i="240"/>
  <c r="E49" i="240"/>
  <c r="D49" i="240"/>
  <c r="G48" i="240"/>
  <c r="F48" i="240"/>
  <c r="E48" i="240"/>
  <c r="D48" i="240"/>
  <c r="G47" i="240"/>
  <c r="F47" i="240"/>
  <c r="E47" i="240"/>
  <c r="D47" i="240"/>
  <c r="L40" i="240"/>
  <c r="K40" i="240"/>
  <c r="J40" i="240"/>
  <c r="O38" i="240"/>
  <c r="N38" i="240"/>
  <c r="M38" i="240"/>
  <c r="F38" i="240"/>
  <c r="F40" i="240" s="1"/>
  <c r="E38" i="240"/>
  <c r="E40" i="240" s="1"/>
  <c r="D38" i="240"/>
  <c r="D40" i="240" s="1"/>
  <c r="I37" i="240"/>
  <c r="H37" i="240"/>
  <c r="I36" i="240"/>
  <c r="H36" i="240"/>
  <c r="I35" i="240"/>
  <c r="H35" i="240"/>
  <c r="I34" i="240"/>
  <c r="H34" i="240"/>
  <c r="I33" i="240"/>
  <c r="H33" i="240"/>
  <c r="I32" i="240"/>
  <c r="H32" i="240"/>
  <c r="I31" i="240"/>
  <c r="H31" i="240"/>
  <c r="I30" i="240"/>
  <c r="H30" i="240"/>
  <c r="I29" i="240"/>
  <c r="H29" i="240"/>
  <c r="I28" i="240"/>
  <c r="H28" i="240"/>
  <c r="G28" i="240"/>
  <c r="I27" i="240"/>
  <c r="H27" i="240"/>
  <c r="I26" i="240"/>
  <c r="H26" i="240"/>
  <c r="I25" i="240"/>
  <c r="H25" i="240"/>
  <c r="I24" i="240"/>
  <c r="H24" i="240"/>
  <c r="I23" i="240"/>
  <c r="H23" i="240"/>
  <c r="I22" i="240"/>
  <c r="H22" i="240"/>
  <c r="I21" i="240"/>
  <c r="H21" i="240"/>
  <c r="I20" i="240"/>
  <c r="H20" i="240"/>
  <c r="I19" i="240"/>
  <c r="H19" i="240"/>
  <c r="I18" i="240"/>
  <c r="H18" i="240"/>
  <c r="I17" i="240"/>
  <c r="H17" i="240"/>
  <c r="I16" i="240"/>
  <c r="H16" i="240"/>
  <c r="I15" i="240"/>
  <c r="H15" i="240"/>
  <c r="I14" i="240"/>
  <c r="H14" i="240"/>
  <c r="I13" i="240"/>
  <c r="H13" i="240"/>
  <c r="I12" i="240"/>
  <c r="H12" i="240"/>
  <c r="I11" i="240"/>
  <c r="H11" i="240"/>
  <c r="I10" i="240"/>
  <c r="H10" i="240"/>
  <c r="K40" i="241"/>
  <c r="L40" i="241"/>
  <c r="M946" i="243"/>
  <c r="L946" i="243"/>
  <c r="K946" i="243"/>
  <c r="I946" i="243"/>
  <c r="H946" i="243"/>
  <c r="G946" i="243"/>
  <c r="M941" i="243"/>
  <c r="L941" i="243"/>
  <c r="K941" i="243"/>
  <c r="I941" i="243"/>
  <c r="H941" i="243"/>
  <c r="G941" i="243"/>
  <c r="M938" i="243"/>
  <c r="L938" i="243"/>
  <c r="K938" i="243"/>
  <c r="I938" i="243"/>
  <c r="H938" i="243"/>
  <c r="G938" i="243"/>
  <c r="M932" i="243"/>
  <c r="L932" i="243"/>
  <c r="K932" i="243"/>
  <c r="I932" i="243"/>
  <c r="H932" i="243"/>
  <c r="G932" i="243"/>
  <c r="M925" i="243"/>
  <c r="L925" i="243"/>
  <c r="K925" i="243"/>
  <c r="I925" i="243"/>
  <c r="H925" i="243"/>
  <c r="G925" i="243"/>
  <c r="M922" i="243"/>
  <c r="L922" i="243"/>
  <c r="K922" i="243"/>
  <c r="I922" i="243"/>
  <c r="H922" i="243"/>
  <c r="G922" i="243"/>
  <c r="M920" i="243"/>
  <c r="L920" i="243"/>
  <c r="K920" i="243"/>
  <c r="I920" i="243"/>
  <c r="H920" i="243"/>
  <c r="G920" i="243"/>
  <c r="M915" i="243"/>
  <c r="L915" i="243"/>
  <c r="K915" i="243"/>
  <c r="I915" i="243"/>
  <c r="H915" i="243"/>
  <c r="G915" i="243"/>
  <c r="M901" i="243"/>
  <c r="L901" i="243"/>
  <c r="K901" i="243"/>
  <c r="I901" i="243"/>
  <c r="H901" i="243"/>
  <c r="G901" i="243"/>
  <c r="M896" i="243"/>
  <c r="L896" i="243"/>
  <c r="K896" i="243"/>
  <c r="I896" i="243"/>
  <c r="H896" i="243"/>
  <c r="G896" i="243"/>
  <c r="M893" i="243"/>
  <c r="L893" i="243"/>
  <c r="K893" i="243"/>
  <c r="I893" i="243"/>
  <c r="H893" i="243"/>
  <c r="G893" i="243"/>
  <c r="M887" i="243"/>
  <c r="L887" i="243"/>
  <c r="K887" i="243"/>
  <c r="I887" i="243"/>
  <c r="H887" i="243"/>
  <c r="G887" i="243"/>
  <c r="M880" i="243"/>
  <c r="L880" i="243"/>
  <c r="K880" i="243"/>
  <c r="I880" i="243"/>
  <c r="H880" i="243"/>
  <c r="G880" i="243"/>
  <c r="M877" i="243"/>
  <c r="L877" i="243"/>
  <c r="K877" i="243"/>
  <c r="I877" i="243"/>
  <c r="H877" i="243"/>
  <c r="G877" i="243"/>
  <c r="M875" i="243"/>
  <c r="L875" i="243"/>
  <c r="K875" i="243"/>
  <c r="I875" i="243"/>
  <c r="H875" i="243"/>
  <c r="G875" i="243"/>
  <c r="M870" i="243"/>
  <c r="L870" i="243"/>
  <c r="K870" i="243"/>
  <c r="I870" i="243"/>
  <c r="H870" i="243"/>
  <c r="G870" i="243"/>
  <c r="M856" i="243"/>
  <c r="L856" i="243"/>
  <c r="K856" i="243"/>
  <c r="I856" i="243"/>
  <c r="H856" i="243"/>
  <c r="G856" i="243"/>
  <c r="M851" i="243"/>
  <c r="L851" i="243"/>
  <c r="K851" i="243"/>
  <c r="I851" i="243"/>
  <c r="H851" i="243"/>
  <c r="G851" i="243"/>
  <c r="M848" i="243"/>
  <c r="L848" i="243"/>
  <c r="K848" i="243"/>
  <c r="I848" i="243"/>
  <c r="H848" i="243"/>
  <c r="G848" i="243"/>
  <c r="M842" i="243"/>
  <c r="L842" i="243"/>
  <c r="K842" i="243"/>
  <c r="I842" i="243"/>
  <c r="H842" i="243"/>
  <c r="G842" i="243"/>
  <c r="M835" i="243"/>
  <c r="L835" i="243"/>
  <c r="K835" i="243"/>
  <c r="I835" i="243"/>
  <c r="H835" i="243"/>
  <c r="G835" i="243"/>
  <c r="M832" i="243"/>
  <c r="L832" i="243"/>
  <c r="K832" i="243"/>
  <c r="I832" i="243"/>
  <c r="H832" i="243"/>
  <c r="G832" i="243"/>
  <c r="M830" i="243"/>
  <c r="L830" i="243"/>
  <c r="K830" i="243"/>
  <c r="I830" i="243"/>
  <c r="H830" i="243"/>
  <c r="G830" i="243"/>
  <c r="M825" i="243"/>
  <c r="L825" i="243"/>
  <c r="K825" i="243"/>
  <c r="I825" i="243"/>
  <c r="H825" i="243"/>
  <c r="G825" i="243"/>
  <c r="M811" i="243"/>
  <c r="L811" i="243"/>
  <c r="K811" i="243"/>
  <c r="I811" i="243"/>
  <c r="H811" i="243"/>
  <c r="G811" i="243"/>
  <c r="M806" i="243"/>
  <c r="L806" i="243"/>
  <c r="K806" i="243"/>
  <c r="I806" i="243"/>
  <c r="H806" i="243"/>
  <c r="G806" i="243"/>
  <c r="M803" i="243"/>
  <c r="L803" i="243"/>
  <c r="K803" i="243"/>
  <c r="I803" i="243"/>
  <c r="H803" i="243"/>
  <c r="G803" i="243"/>
  <c r="M797" i="243"/>
  <c r="L797" i="243"/>
  <c r="K797" i="243"/>
  <c r="I797" i="243"/>
  <c r="H797" i="243"/>
  <c r="G797" i="243"/>
  <c r="M790" i="243"/>
  <c r="L790" i="243"/>
  <c r="K790" i="243"/>
  <c r="I790" i="243"/>
  <c r="H790" i="243"/>
  <c r="G790" i="243"/>
  <c r="M787" i="243"/>
  <c r="L787" i="243"/>
  <c r="K787" i="243"/>
  <c r="I787" i="243"/>
  <c r="H787" i="243"/>
  <c r="G787" i="243"/>
  <c r="M785" i="243"/>
  <c r="L785" i="243"/>
  <c r="K785" i="243"/>
  <c r="I785" i="243"/>
  <c r="H785" i="243"/>
  <c r="G785" i="243"/>
  <c r="G784" i="243"/>
  <c r="G782" i="243"/>
  <c r="M780" i="243"/>
  <c r="L780" i="243"/>
  <c r="K780" i="243"/>
  <c r="I780" i="243"/>
  <c r="H780" i="243"/>
  <c r="G780" i="243"/>
  <c r="M766" i="243"/>
  <c r="L766" i="243"/>
  <c r="K766" i="243"/>
  <c r="J766" i="243"/>
  <c r="I766" i="243"/>
  <c r="H766" i="243"/>
  <c r="G766" i="243"/>
  <c r="F766" i="243"/>
  <c r="M761" i="243"/>
  <c r="L761" i="243"/>
  <c r="K761" i="243"/>
  <c r="J761" i="243"/>
  <c r="I761" i="243"/>
  <c r="H761" i="243"/>
  <c r="G761" i="243"/>
  <c r="F761" i="243"/>
  <c r="M758" i="243"/>
  <c r="L758" i="243"/>
  <c r="K758" i="243"/>
  <c r="J758" i="243"/>
  <c r="I758" i="243"/>
  <c r="H758" i="243"/>
  <c r="G758" i="243"/>
  <c r="F758" i="243"/>
  <c r="K753" i="243"/>
  <c r="M752" i="243"/>
  <c r="L752" i="243"/>
  <c r="K752" i="243"/>
  <c r="J752" i="243"/>
  <c r="I752" i="243"/>
  <c r="H752" i="243"/>
  <c r="G752" i="243"/>
  <c r="F752" i="243"/>
  <c r="M745" i="243"/>
  <c r="L745" i="243"/>
  <c r="K745" i="243"/>
  <c r="J745" i="243"/>
  <c r="I745" i="243"/>
  <c r="H745" i="243"/>
  <c r="G745" i="243"/>
  <c r="F745" i="243"/>
  <c r="M742" i="243"/>
  <c r="L742" i="243"/>
  <c r="K742" i="243"/>
  <c r="J742" i="243"/>
  <c r="I742" i="243"/>
  <c r="H742" i="243"/>
  <c r="G742" i="243"/>
  <c r="M740" i="243"/>
  <c r="L740" i="243"/>
  <c r="K740" i="243"/>
  <c r="J740" i="243"/>
  <c r="I740" i="243"/>
  <c r="H740" i="243"/>
  <c r="G740" i="243"/>
  <c r="F740" i="243"/>
  <c r="M735" i="243"/>
  <c r="L735" i="243"/>
  <c r="K735" i="243"/>
  <c r="J735" i="243"/>
  <c r="I735" i="243"/>
  <c r="H735" i="243"/>
  <c r="G735" i="243"/>
  <c r="F735" i="243"/>
  <c r="M721" i="243"/>
  <c r="L721" i="243"/>
  <c r="K721" i="243"/>
  <c r="J721" i="243"/>
  <c r="I721" i="243"/>
  <c r="H721" i="243"/>
  <c r="G721" i="243"/>
  <c r="F721" i="243"/>
  <c r="G719" i="243"/>
  <c r="M716" i="243"/>
  <c r="L716" i="243"/>
  <c r="K716" i="243"/>
  <c r="J716" i="243"/>
  <c r="I716" i="243"/>
  <c r="H716" i="243"/>
  <c r="G716" i="243"/>
  <c r="F716" i="243"/>
  <c r="M713" i="243"/>
  <c r="L713" i="243"/>
  <c r="K713" i="243"/>
  <c r="J713" i="243"/>
  <c r="I713" i="243"/>
  <c r="H713" i="243"/>
  <c r="G713" i="243"/>
  <c r="F713" i="243"/>
  <c r="M707" i="243"/>
  <c r="L707" i="243"/>
  <c r="K707" i="243"/>
  <c r="J707" i="243"/>
  <c r="I707" i="243"/>
  <c r="H707" i="243"/>
  <c r="G707" i="243"/>
  <c r="F707" i="243"/>
  <c r="M700" i="243"/>
  <c r="L700" i="243"/>
  <c r="K700" i="243"/>
  <c r="J700" i="243"/>
  <c r="I700" i="243"/>
  <c r="H700" i="243"/>
  <c r="G700" i="243"/>
  <c r="F700" i="243"/>
  <c r="M697" i="243"/>
  <c r="L697" i="243"/>
  <c r="K697" i="243"/>
  <c r="J697" i="243"/>
  <c r="I697" i="243"/>
  <c r="H697" i="243"/>
  <c r="G697" i="243"/>
  <c r="F697" i="243"/>
  <c r="M695" i="243"/>
  <c r="L695" i="243"/>
  <c r="K695" i="243"/>
  <c r="J695" i="243"/>
  <c r="I695" i="243"/>
  <c r="H695" i="243"/>
  <c r="G695" i="243"/>
  <c r="F695" i="243"/>
  <c r="M690" i="243"/>
  <c r="L690" i="243"/>
  <c r="K690" i="243"/>
  <c r="J690" i="243"/>
  <c r="I690" i="243"/>
  <c r="H690" i="243"/>
  <c r="G690" i="243"/>
  <c r="F690" i="243"/>
  <c r="J689" i="243"/>
  <c r="G689" i="243"/>
  <c r="F689" i="243"/>
  <c r="J688" i="243"/>
  <c r="M676" i="243"/>
  <c r="L676" i="243"/>
  <c r="K676" i="243"/>
  <c r="J676" i="243"/>
  <c r="I676" i="243"/>
  <c r="H676" i="243"/>
  <c r="G676" i="243"/>
  <c r="F676" i="243"/>
  <c r="M671" i="243"/>
  <c r="L671" i="243"/>
  <c r="K671" i="243"/>
  <c r="J671" i="243"/>
  <c r="I671" i="243"/>
  <c r="H671" i="243"/>
  <c r="G671" i="243"/>
  <c r="F671" i="243"/>
  <c r="M668" i="243"/>
  <c r="L668" i="243"/>
  <c r="K668" i="243"/>
  <c r="J668" i="243"/>
  <c r="I668" i="243"/>
  <c r="H668" i="243"/>
  <c r="G668" i="243"/>
  <c r="F668" i="243"/>
  <c r="M662" i="243"/>
  <c r="L662" i="243"/>
  <c r="K662" i="243"/>
  <c r="J662" i="243"/>
  <c r="I662" i="243"/>
  <c r="H662" i="243"/>
  <c r="G662" i="243"/>
  <c r="F662" i="243"/>
  <c r="M655" i="243"/>
  <c r="L655" i="243"/>
  <c r="K655" i="243"/>
  <c r="J655" i="243"/>
  <c r="I655" i="243"/>
  <c r="H655" i="243"/>
  <c r="G655" i="243"/>
  <c r="F655" i="243"/>
  <c r="M652" i="243"/>
  <c r="L652" i="243"/>
  <c r="K652" i="243"/>
  <c r="J652" i="243"/>
  <c r="I652" i="243"/>
  <c r="H652" i="243"/>
  <c r="G652" i="243"/>
  <c r="F652" i="243"/>
  <c r="M650" i="243"/>
  <c r="L650" i="243"/>
  <c r="K650" i="243"/>
  <c r="J650" i="243"/>
  <c r="I650" i="243"/>
  <c r="H650" i="243"/>
  <c r="G650" i="243"/>
  <c r="F650" i="243"/>
  <c r="M645" i="243"/>
  <c r="L645" i="243"/>
  <c r="K645" i="243"/>
  <c r="J645" i="243"/>
  <c r="I645" i="243"/>
  <c r="H645" i="243"/>
  <c r="G645" i="243"/>
  <c r="F645" i="243"/>
  <c r="M629" i="243"/>
  <c r="L629" i="243"/>
  <c r="K629" i="243"/>
  <c r="I629" i="243"/>
  <c r="H629" i="243"/>
  <c r="G629" i="243"/>
  <c r="F629" i="243"/>
  <c r="M624" i="243"/>
  <c r="L624" i="243"/>
  <c r="K624" i="243"/>
  <c r="I624" i="243"/>
  <c r="H624" i="243"/>
  <c r="G624" i="243"/>
  <c r="M621" i="243"/>
  <c r="L621" i="243"/>
  <c r="K621" i="243"/>
  <c r="I621" i="243"/>
  <c r="H621" i="243"/>
  <c r="G621" i="243"/>
  <c r="M615" i="243"/>
  <c r="L615" i="243"/>
  <c r="K615" i="243"/>
  <c r="I615" i="243"/>
  <c r="H615" i="243"/>
  <c r="G615" i="243"/>
  <c r="M608" i="243"/>
  <c r="L608" i="243"/>
  <c r="K608" i="243"/>
  <c r="I608" i="243"/>
  <c r="H608" i="243"/>
  <c r="G608" i="243"/>
  <c r="M605" i="243"/>
  <c r="L605" i="243"/>
  <c r="K605" i="243"/>
  <c r="I605" i="243"/>
  <c r="H605" i="243"/>
  <c r="G605" i="243"/>
  <c r="M603" i="243"/>
  <c r="L603" i="243"/>
  <c r="K603" i="243"/>
  <c r="I603" i="243"/>
  <c r="H603" i="243"/>
  <c r="G603" i="243"/>
  <c r="M598" i="243"/>
  <c r="L598" i="243"/>
  <c r="K598" i="243"/>
  <c r="J598" i="243"/>
  <c r="I598" i="243"/>
  <c r="H598" i="243"/>
  <c r="G598" i="243"/>
  <c r="F598" i="243"/>
  <c r="G596" i="243"/>
  <c r="M584" i="243"/>
  <c r="L584" i="243"/>
  <c r="K584" i="243"/>
  <c r="I584" i="243"/>
  <c r="H584" i="243"/>
  <c r="G584" i="243"/>
  <c r="M579" i="243"/>
  <c r="L579" i="243"/>
  <c r="K579" i="243"/>
  <c r="I579" i="243"/>
  <c r="H579" i="243"/>
  <c r="G579" i="243"/>
  <c r="M576" i="243"/>
  <c r="L576" i="243"/>
  <c r="K576" i="243"/>
  <c r="I576" i="243"/>
  <c r="H576" i="243"/>
  <c r="G576" i="243"/>
  <c r="F576" i="243"/>
  <c r="M570" i="243"/>
  <c r="L570" i="243"/>
  <c r="K570" i="243"/>
  <c r="I570" i="243"/>
  <c r="H570" i="243"/>
  <c r="G570" i="243"/>
  <c r="M563" i="243"/>
  <c r="L563" i="243"/>
  <c r="K563" i="243"/>
  <c r="J563" i="243"/>
  <c r="I563" i="243"/>
  <c r="H563" i="243"/>
  <c r="G563" i="243"/>
  <c r="F563" i="243"/>
  <c r="M560" i="243"/>
  <c r="L560" i="243"/>
  <c r="K560" i="243"/>
  <c r="J560" i="243"/>
  <c r="I560" i="243"/>
  <c r="H560" i="243"/>
  <c r="G560" i="243"/>
  <c r="G559" i="243"/>
  <c r="M558" i="243"/>
  <c r="L558" i="243"/>
  <c r="K558" i="243"/>
  <c r="I558" i="243"/>
  <c r="H558" i="243"/>
  <c r="G558" i="243"/>
  <c r="M553" i="243"/>
  <c r="L553" i="243"/>
  <c r="K553" i="243"/>
  <c r="I553" i="243"/>
  <c r="H553" i="243"/>
  <c r="G553" i="243"/>
  <c r="G551" i="243"/>
  <c r="M539" i="243"/>
  <c r="L539" i="243"/>
  <c r="K539" i="243"/>
  <c r="I539" i="243"/>
  <c r="H539" i="243"/>
  <c r="G539" i="243"/>
  <c r="M534" i="243"/>
  <c r="L534" i="243"/>
  <c r="K534" i="243"/>
  <c r="I534" i="243"/>
  <c r="H534" i="243"/>
  <c r="G534" i="243"/>
  <c r="M531" i="243"/>
  <c r="L531" i="243"/>
  <c r="K531" i="243"/>
  <c r="I531" i="243"/>
  <c r="H531" i="243"/>
  <c r="G531" i="243"/>
  <c r="M525" i="243"/>
  <c r="L525" i="243"/>
  <c r="K525" i="243"/>
  <c r="I525" i="243"/>
  <c r="H525" i="243"/>
  <c r="G525" i="243"/>
  <c r="M518" i="243"/>
  <c r="L518" i="243"/>
  <c r="K518" i="243"/>
  <c r="I518" i="243"/>
  <c r="H518" i="243"/>
  <c r="G518" i="243"/>
  <c r="M515" i="243"/>
  <c r="L515" i="243"/>
  <c r="K515" i="243"/>
  <c r="I515" i="243"/>
  <c r="H515" i="243"/>
  <c r="G515" i="243"/>
  <c r="M513" i="243"/>
  <c r="L513" i="243"/>
  <c r="K513" i="243"/>
  <c r="I513" i="243"/>
  <c r="H513" i="243"/>
  <c r="G513" i="243"/>
  <c r="K509" i="243"/>
  <c r="M508" i="243"/>
  <c r="L508" i="243"/>
  <c r="K508" i="243"/>
  <c r="I508" i="243"/>
  <c r="H508" i="243"/>
  <c r="G508" i="243"/>
  <c r="M494" i="243"/>
  <c r="L494" i="243"/>
  <c r="K494" i="243"/>
  <c r="J494" i="243"/>
  <c r="I494" i="243"/>
  <c r="H494" i="243"/>
  <c r="G494" i="243"/>
  <c r="M489" i="243"/>
  <c r="L489" i="243"/>
  <c r="K489" i="243"/>
  <c r="I489" i="243"/>
  <c r="H489" i="243"/>
  <c r="G489" i="243"/>
  <c r="K487" i="243"/>
  <c r="M486" i="243"/>
  <c r="L486" i="243"/>
  <c r="K486" i="243"/>
  <c r="I486" i="243"/>
  <c r="H486" i="243"/>
  <c r="G486" i="243"/>
  <c r="K485" i="243"/>
  <c r="M480" i="243"/>
  <c r="L480" i="243"/>
  <c r="K480" i="243"/>
  <c r="I480" i="243"/>
  <c r="H480" i="243"/>
  <c r="G480" i="243"/>
  <c r="M473" i="243"/>
  <c r="L473" i="243"/>
  <c r="K473" i="243"/>
  <c r="I473" i="243"/>
  <c r="H473" i="243"/>
  <c r="G473" i="243"/>
  <c r="M470" i="243"/>
  <c r="L470" i="243"/>
  <c r="K470" i="243"/>
  <c r="I470" i="243"/>
  <c r="H470" i="243"/>
  <c r="G470" i="243"/>
  <c r="M468" i="243"/>
  <c r="L468" i="243"/>
  <c r="K468" i="243"/>
  <c r="I468" i="243"/>
  <c r="H468" i="243"/>
  <c r="G468" i="243"/>
  <c r="F468" i="243"/>
  <c r="G467" i="243"/>
  <c r="G465" i="243"/>
  <c r="M463" i="243"/>
  <c r="L463" i="243"/>
  <c r="K463" i="243"/>
  <c r="I463" i="243"/>
  <c r="H463" i="243"/>
  <c r="G463" i="243"/>
  <c r="M449" i="243"/>
  <c r="L449" i="243"/>
  <c r="K449" i="243"/>
  <c r="J449" i="243"/>
  <c r="I449" i="243"/>
  <c r="H449" i="243"/>
  <c r="G449" i="243"/>
  <c r="F449" i="243"/>
  <c r="M444" i="243"/>
  <c r="L444" i="243"/>
  <c r="K444" i="243"/>
  <c r="J444" i="243"/>
  <c r="I444" i="243"/>
  <c r="H444" i="243"/>
  <c r="G444" i="243"/>
  <c r="F444" i="243"/>
  <c r="M441" i="243"/>
  <c r="L441" i="243"/>
  <c r="K441" i="243"/>
  <c r="J441" i="243"/>
  <c r="I441" i="243"/>
  <c r="H441" i="243"/>
  <c r="G441" i="243"/>
  <c r="F441" i="243"/>
  <c r="M435" i="243"/>
  <c r="L435" i="243"/>
  <c r="K435" i="243"/>
  <c r="J435" i="243"/>
  <c r="I435" i="243"/>
  <c r="H435" i="243"/>
  <c r="G435" i="243"/>
  <c r="F435" i="243"/>
  <c r="M428" i="243"/>
  <c r="L428" i="243"/>
  <c r="K428" i="243"/>
  <c r="J428" i="243"/>
  <c r="I428" i="243"/>
  <c r="H428" i="243"/>
  <c r="G428" i="243"/>
  <c r="F428" i="243"/>
  <c r="M425" i="243"/>
  <c r="L425" i="243"/>
  <c r="K425" i="243"/>
  <c r="J425" i="243"/>
  <c r="I425" i="243"/>
  <c r="H425" i="243"/>
  <c r="G425" i="243"/>
  <c r="G424" i="243"/>
  <c r="M423" i="243"/>
  <c r="L423" i="243"/>
  <c r="K423" i="243"/>
  <c r="J423" i="243"/>
  <c r="I423" i="243"/>
  <c r="H423" i="243"/>
  <c r="G423" i="243"/>
  <c r="F423" i="243"/>
  <c r="M418" i="243"/>
  <c r="L418" i="243"/>
  <c r="K418" i="243"/>
  <c r="J418" i="243"/>
  <c r="I418" i="243"/>
  <c r="H418" i="243"/>
  <c r="G418" i="243"/>
  <c r="F418" i="243"/>
  <c r="M404" i="243"/>
  <c r="L404" i="243"/>
  <c r="K404" i="243"/>
  <c r="J404" i="243"/>
  <c r="I404" i="243"/>
  <c r="H404" i="243"/>
  <c r="G404" i="243"/>
  <c r="F404" i="243"/>
  <c r="G402" i="243"/>
  <c r="J400" i="243"/>
  <c r="G400" i="243"/>
  <c r="M399" i="243"/>
  <c r="L399" i="243"/>
  <c r="K399" i="243"/>
  <c r="J399" i="243"/>
  <c r="I399" i="243"/>
  <c r="H399" i="243"/>
  <c r="G399" i="243"/>
  <c r="F399" i="243"/>
  <c r="M396" i="243"/>
  <c r="L396" i="243"/>
  <c r="K396" i="243"/>
  <c r="J396" i="243"/>
  <c r="I396" i="243"/>
  <c r="H396" i="243"/>
  <c r="G396" i="243"/>
  <c r="F396" i="243"/>
  <c r="M390" i="243"/>
  <c r="L390" i="243"/>
  <c r="K390" i="243"/>
  <c r="J390" i="243"/>
  <c r="I390" i="243"/>
  <c r="H390" i="243"/>
  <c r="G390" i="243"/>
  <c r="F390" i="243"/>
  <c r="M383" i="243"/>
  <c r="L383" i="243"/>
  <c r="K383" i="243"/>
  <c r="J383" i="243"/>
  <c r="I383" i="243"/>
  <c r="H383" i="243"/>
  <c r="G383" i="243"/>
  <c r="F383" i="243"/>
  <c r="M380" i="243"/>
  <c r="L380" i="243"/>
  <c r="K380" i="243"/>
  <c r="J380" i="243"/>
  <c r="I380" i="243"/>
  <c r="H380" i="243"/>
  <c r="G380" i="243"/>
  <c r="F380" i="243"/>
  <c r="M378" i="243"/>
  <c r="L378" i="243"/>
  <c r="K378" i="243"/>
  <c r="J378" i="243"/>
  <c r="I378" i="243"/>
  <c r="H378" i="243"/>
  <c r="G378" i="243"/>
  <c r="F378" i="243"/>
  <c r="M373" i="243"/>
  <c r="L373" i="243"/>
  <c r="K373" i="243"/>
  <c r="J373" i="243"/>
  <c r="I373" i="243"/>
  <c r="H373" i="243"/>
  <c r="G373" i="243"/>
  <c r="F373" i="243"/>
  <c r="J372" i="243"/>
  <c r="G372" i="243"/>
  <c r="F372" i="243"/>
  <c r="J371" i="243"/>
  <c r="M359" i="243"/>
  <c r="L359" i="243"/>
  <c r="K359" i="243"/>
  <c r="J359" i="243"/>
  <c r="I359" i="243"/>
  <c r="H359" i="243"/>
  <c r="G359" i="243"/>
  <c r="F359" i="243"/>
  <c r="M354" i="243"/>
  <c r="L354" i="243"/>
  <c r="K354" i="243"/>
  <c r="J354" i="243"/>
  <c r="I354" i="243"/>
  <c r="H354" i="243"/>
  <c r="G354" i="243"/>
  <c r="F354" i="243"/>
  <c r="M351" i="243"/>
  <c r="L351" i="243"/>
  <c r="K351" i="243"/>
  <c r="J351" i="243"/>
  <c r="I351" i="243"/>
  <c r="H351" i="243"/>
  <c r="G351" i="243"/>
  <c r="F351" i="243"/>
  <c r="M345" i="243"/>
  <c r="L345" i="243"/>
  <c r="K345" i="243"/>
  <c r="J345" i="243"/>
  <c r="I345" i="243"/>
  <c r="H345" i="243"/>
  <c r="G345" i="243"/>
  <c r="F345" i="243"/>
  <c r="M338" i="243"/>
  <c r="L338" i="243"/>
  <c r="K338" i="243"/>
  <c r="J338" i="243"/>
  <c r="I338" i="243"/>
  <c r="H338" i="243"/>
  <c r="G338" i="243"/>
  <c r="F338" i="243"/>
  <c r="M335" i="243"/>
  <c r="L335" i="243"/>
  <c r="K335" i="243"/>
  <c r="J335" i="243"/>
  <c r="I335" i="243"/>
  <c r="H335" i="243"/>
  <c r="G335" i="243"/>
  <c r="F335" i="243"/>
  <c r="M333" i="243"/>
  <c r="L333" i="243"/>
  <c r="K333" i="243"/>
  <c r="J333" i="243"/>
  <c r="I333" i="243"/>
  <c r="H333" i="243"/>
  <c r="G333" i="243"/>
  <c r="F333" i="243"/>
  <c r="M328" i="243"/>
  <c r="L328" i="243"/>
  <c r="K328" i="243"/>
  <c r="J328" i="243"/>
  <c r="I328" i="243"/>
  <c r="H328" i="243"/>
  <c r="G328" i="243"/>
  <c r="F328" i="243"/>
  <c r="K316" i="243"/>
  <c r="K950" i="243" s="1"/>
  <c r="G316" i="243"/>
  <c r="J312" i="243"/>
  <c r="F312" i="243"/>
  <c r="F946" i="243" s="1"/>
  <c r="K309" i="243"/>
  <c r="G309" i="243"/>
  <c r="K308" i="243"/>
  <c r="J307" i="243"/>
  <c r="F307" i="243"/>
  <c r="J304" i="243"/>
  <c r="F304" i="243"/>
  <c r="K303" i="243"/>
  <c r="K302" i="243"/>
  <c r="K936" i="243" s="1"/>
  <c r="G302" i="243"/>
  <c r="K299" i="243"/>
  <c r="K616" i="243" s="1"/>
  <c r="G299" i="243"/>
  <c r="J298" i="243"/>
  <c r="J932" i="243" s="1"/>
  <c r="F298" i="243"/>
  <c r="J291" i="243"/>
  <c r="F291" i="243"/>
  <c r="J288" i="243"/>
  <c r="F288" i="243"/>
  <c r="K287" i="243"/>
  <c r="K921" i="243" s="1"/>
  <c r="G287" i="243"/>
  <c r="G604" i="243" s="1"/>
  <c r="J286" i="243"/>
  <c r="J920" i="243" s="1"/>
  <c r="F286" i="243"/>
  <c r="F920" i="243" s="1"/>
  <c r="K282" i="243"/>
  <c r="K916" i="243" s="1"/>
  <c r="G282" i="243"/>
  <c r="J281" i="243"/>
  <c r="J915" i="243" s="1"/>
  <c r="F281" i="243"/>
  <c r="F915" i="243" s="1"/>
  <c r="K279" i="243"/>
  <c r="G279" i="243"/>
  <c r="G913" i="243" s="1"/>
  <c r="K272" i="243"/>
  <c r="K271" i="243"/>
  <c r="G271" i="243"/>
  <c r="G905" i="243" s="1"/>
  <c r="J267" i="243"/>
  <c r="F267" i="243"/>
  <c r="K264" i="243"/>
  <c r="G264" i="243"/>
  <c r="K263" i="243"/>
  <c r="J262" i="243"/>
  <c r="F262" i="243"/>
  <c r="F579" i="243" s="1"/>
  <c r="J259" i="243"/>
  <c r="J576" i="243" s="1"/>
  <c r="F259" i="243"/>
  <c r="F893" i="243" s="1"/>
  <c r="K258" i="243"/>
  <c r="K257" i="243"/>
  <c r="G257" i="243"/>
  <c r="K254" i="243"/>
  <c r="K888" i="243" s="1"/>
  <c r="G254" i="243"/>
  <c r="J253" i="243"/>
  <c r="F253" i="243"/>
  <c r="J246" i="243"/>
  <c r="J880" i="243" s="1"/>
  <c r="F246" i="243"/>
  <c r="F880" i="243" s="1"/>
  <c r="J243" i="243"/>
  <c r="J877" i="243" s="1"/>
  <c r="F243" i="243"/>
  <c r="K242" i="243"/>
  <c r="G242" i="243"/>
  <c r="G876" i="243" s="1"/>
  <c r="J241" i="243"/>
  <c r="F241" i="243"/>
  <c r="K237" i="243"/>
  <c r="G237" i="243"/>
  <c r="J236" i="243"/>
  <c r="J870" i="243" s="1"/>
  <c r="F236" i="243"/>
  <c r="F870" i="243" s="1"/>
  <c r="K234" i="243"/>
  <c r="G234" i="243"/>
  <c r="G868" i="243" s="1"/>
  <c r="K227" i="243"/>
  <c r="K226" i="243"/>
  <c r="G226" i="243"/>
  <c r="J222" i="243"/>
  <c r="J856" i="243" s="1"/>
  <c r="F222" i="243"/>
  <c r="F856" i="243" s="1"/>
  <c r="K219" i="243"/>
  <c r="G219" i="243"/>
  <c r="K218" i="243"/>
  <c r="J217" i="243"/>
  <c r="F217" i="243"/>
  <c r="J214" i="243"/>
  <c r="J848" i="243" s="1"/>
  <c r="F214" i="243"/>
  <c r="K213" i="243"/>
  <c r="K212" i="243"/>
  <c r="G212" i="243"/>
  <c r="G846" i="243" s="1"/>
  <c r="K209" i="243"/>
  <c r="G209" i="243"/>
  <c r="J208" i="243"/>
  <c r="F208" i="243"/>
  <c r="J201" i="243"/>
  <c r="F201" i="243"/>
  <c r="J198" i="243"/>
  <c r="F198" i="243"/>
  <c r="F832" i="243" s="1"/>
  <c r="K197" i="243"/>
  <c r="G197" i="243"/>
  <c r="G831" i="243" s="1"/>
  <c r="J196" i="243"/>
  <c r="F196" i="243"/>
  <c r="K192" i="243"/>
  <c r="K826" i="243" s="1"/>
  <c r="G192" i="243"/>
  <c r="J191" i="243"/>
  <c r="F191" i="243"/>
  <c r="F825" i="243" s="1"/>
  <c r="K189" i="243"/>
  <c r="G189" i="243"/>
  <c r="K183" i="243"/>
  <c r="K182" i="243"/>
  <c r="G182" i="243"/>
  <c r="K181" i="243"/>
  <c r="G181" i="243"/>
  <c r="G815" i="243" s="1"/>
  <c r="J177" i="243"/>
  <c r="J811" i="243" s="1"/>
  <c r="F177" i="243"/>
  <c r="K174" i="243"/>
  <c r="G174" i="243"/>
  <c r="G808" i="243" s="1"/>
  <c r="K173" i="243"/>
  <c r="K807" i="243" s="1"/>
  <c r="G173" i="243"/>
  <c r="J172" i="243"/>
  <c r="F172" i="243"/>
  <c r="K170" i="243"/>
  <c r="K804" i="243" s="1"/>
  <c r="G170" i="243"/>
  <c r="J169" i="243"/>
  <c r="F169" i="243"/>
  <c r="F803" i="243" s="1"/>
  <c r="K168" i="243"/>
  <c r="K802" i="243" s="1"/>
  <c r="K167" i="243"/>
  <c r="G167" i="243"/>
  <c r="K164" i="243"/>
  <c r="K798" i="243" s="1"/>
  <c r="G164" i="243"/>
  <c r="J163" i="243"/>
  <c r="F163" i="243"/>
  <c r="F480" i="243" s="1"/>
  <c r="J156" i="243"/>
  <c r="J790" i="243" s="1"/>
  <c r="F156" i="243"/>
  <c r="J153" i="243"/>
  <c r="F153" i="243"/>
  <c r="F787" i="243" s="1"/>
  <c r="K152" i="243"/>
  <c r="G152" i="243"/>
  <c r="J151" i="243"/>
  <c r="F151" i="243"/>
  <c r="F785" i="243" s="1"/>
  <c r="K150" i="243"/>
  <c r="K467" i="243" s="1"/>
  <c r="K147" i="243"/>
  <c r="G147" i="243"/>
  <c r="J146" i="243"/>
  <c r="J780" i="243" s="1"/>
  <c r="F146" i="243"/>
  <c r="F780" i="243" s="1"/>
  <c r="K144" i="243"/>
  <c r="G144" i="243"/>
  <c r="G778" i="243" s="1"/>
  <c r="K137" i="243"/>
  <c r="K136" i="243"/>
  <c r="G136" i="243"/>
  <c r="K129" i="243"/>
  <c r="G129" i="243"/>
  <c r="K128" i="243"/>
  <c r="G128" i="243"/>
  <c r="G762" i="243" s="1"/>
  <c r="K125" i="243"/>
  <c r="K759" i="243" s="1"/>
  <c r="G125" i="243"/>
  <c r="K123" i="243"/>
  <c r="K757" i="243" s="1"/>
  <c r="K122" i="243"/>
  <c r="G122" i="243"/>
  <c r="K119" i="243"/>
  <c r="K436" i="243" s="1"/>
  <c r="G119" i="243"/>
  <c r="F108" i="243"/>
  <c r="K107" i="243"/>
  <c r="G107" i="243"/>
  <c r="G741" i="243" s="1"/>
  <c r="K105" i="243"/>
  <c r="G105" i="243"/>
  <c r="G739" i="243" s="1"/>
  <c r="K102" i="243"/>
  <c r="K736" i="243" s="1"/>
  <c r="G102" i="243"/>
  <c r="G419" i="243" s="1"/>
  <c r="K99" i="243"/>
  <c r="K733" i="243" s="1"/>
  <c r="G99" i="243"/>
  <c r="G733" i="243" s="1"/>
  <c r="J93" i="243"/>
  <c r="K92" i="243"/>
  <c r="J92" i="243"/>
  <c r="J409" i="243" s="1"/>
  <c r="F92" i="243"/>
  <c r="F409" i="243" s="1"/>
  <c r="N409" i="243" s="1"/>
  <c r="K91" i="243"/>
  <c r="K725" i="243" s="1"/>
  <c r="J91" i="243"/>
  <c r="J725" i="243" s="1"/>
  <c r="G91" i="243"/>
  <c r="G408" i="243" s="1"/>
  <c r="F91" i="243"/>
  <c r="K84" i="243"/>
  <c r="K401" i="243" s="1"/>
  <c r="J84" i="243"/>
  <c r="J401" i="243" s="1"/>
  <c r="G84" i="243"/>
  <c r="G718" i="243" s="1"/>
  <c r="F84" i="243"/>
  <c r="K83" i="243"/>
  <c r="J83" i="243"/>
  <c r="G83" i="243"/>
  <c r="G717" i="243" s="1"/>
  <c r="F83" i="243"/>
  <c r="N83" i="243" s="1"/>
  <c r="K80" i="243"/>
  <c r="J80" i="243"/>
  <c r="G80" i="243"/>
  <c r="G714" i="243" s="1"/>
  <c r="F80" i="243"/>
  <c r="F714" i="243" s="1"/>
  <c r="K78" i="243"/>
  <c r="K712" i="243" s="1"/>
  <c r="J78" i="243"/>
  <c r="F78" i="243"/>
  <c r="K77" i="243"/>
  <c r="J77" i="243"/>
  <c r="G77" i="243"/>
  <c r="F77" i="243"/>
  <c r="K74" i="243"/>
  <c r="J74" i="243"/>
  <c r="J391" i="243" s="1"/>
  <c r="G74" i="243"/>
  <c r="G391" i="243" s="1"/>
  <c r="F74" i="243"/>
  <c r="F708" i="243" s="1"/>
  <c r="N62" i="243"/>
  <c r="K62" i="243"/>
  <c r="J62" i="243"/>
  <c r="G62" i="243"/>
  <c r="F62" i="243"/>
  <c r="F379" i="243" s="1"/>
  <c r="K60" i="243"/>
  <c r="K694" i="243" s="1"/>
  <c r="J60" i="243"/>
  <c r="G60" i="243"/>
  <c r="F60" i="243"/>
  <c r="K57" i="243"/>
  <c r="K691" i="243" s="1"/>
  <c r="J57" i="243"/>
  <c r="J691" i="243" s="1"/>
  <c r="G57" i="243"/>
  <c r="F57" i="243"/>
  <c r="N57" i="243" s="1"/>
  <c r="N55" i="243"/>
  <c r="K54" i="243"/>
  <c r="G54" i="243"/>
  <c r="G688" i="243" s="1"/>
  <c r="F54" i="243"/>
  <c r="L15" i="245"/>
  <c r="L17" i="245" s="1"/>
  <c r="K15" i="245"/>
  <c r="K17" i="245" s="1"/>
  <c r="N74" i="243" l="1"/>
  <c r="J374" i="243"/>
  <c r="G416" i="243"/>
  <c r="K599" i="243"/>
  <c r="F696" i="243"/>
  <c r="G736" i="243"/>
  <c r="I77" i="240"/>
  <c r="F33" i="239"/>
  <c r="F35" i="239" s="1"/>
  <c r="N42" i="239"/>
  <c r="E93" i="239"/>
  <c r="E99" i="239" s="1"/>
  <c r="E101" i="239" s="1"/>
  <c r="F391" i="243"/>
  <c r="K374" i="243"/>
  <c r="K416" i="243"/>
  <c r="G445" i="243"/>
  <c r="J473" i="243"/>
  <c r="F515" i="243"/>
  <c r="J539" i="243"/>
  <c r="F603" i="243"/>
  <c r="D112" i="240"/>
  <c r="D114" i="240" s="1"/>
  <c r="G33" i="239"/>
  <c r="G35" i="239" s="1"/>
  <c r="M33" i="239"/>
  <c r="M35" i="239" s="1"/>
  <c r="O42" i="239"/>
  <c r="F93" i="239"/>
  <c r="K377" i="243"/>
  <c r="J463" i="243"/>
  <c r="K490" i="243"/>
  <c r="G588" i="243"/>
  <c r="O588" i="243" s="1"/>
  <c r="F896" i="243"/>
  <c r="D75" i="240"/>
  <c r="D77" i="240" s="1"/>
  <c r="J99" i="239"/>
  <c r="J101" i="239" s="1"/>
  <c r="O75" i="239"/>
  <c r="G93" i="239"/>
  <c r="N80" i="243"/>
  <c r="F470" i="243"/>
  <c r="G725" i="243"/>
  <c r="O725" i="243" s="1"/>
  <c r="G921" i="243"/>
  <c r="E75" i="240"/>
  <c r="E77" i="240" s="1"/>
  <c r="J93" i="239"/>
  <c r="K13" i="238"/>
  <c r="K21" i="238"/>
  <c r="K23" i="238" s="1"/>
  <c r="F33" i="238"/>
  <c r="G33" i="238" s="1"/>
  <c r="J603" i="243"/>
  <c r="J718" i="243"/>
  <c r="O57" i="239"/>
  <c r="L59" i="239"/>
  <c r="B61" i="239"/>
  <c r="B62" i="239" s="1"/>
  <c r="B63" i="239" s="1"/>
  <c r="K88" i="239"/>
  <c r="F553" i="243"/>
  <c r="K571" i="243"/>
  <c r="E112" i="240"/>
  <c r="E114" i="240" s="1"/>
  <c r="L33" i="239"/>
  <c r="L99" i="239" s="1"/>
  <c r="I33" i="238"/>
  <c r="J100" i="239"/>
  <c r="F13" i="238"/>
  <c r="G13" i="238" s="1"/>
  <c r="E60" i="239"/>
  <c r="E66" i="239" s="1"/>
  <c r="E68" i="239" s="1"/>
  <c r="F397" i="243"/>
  <c r="G401" i="243"/>
  <c r="O401" i="243" s="1"/>
  <c r="J408" i="243"/>
  <c r="K419" i="243"/>
  <c r="F463" i="243"/>
  <c r="G498" i="243"/>
  <c r="J553" i="243"/>
  <c r="J893" i="243"/>
  <c r="K933" i="243"/>
  <c r="H66" i="239"/>
  <c r="H68" i="239" s="1"/>
  <c r="D99" i="239"/>
  <c r="D101" i="239" s="1"/>
  <c r="L90" i="239"/>
  <c r="F20" i="238"/>
  <c r="G20" i="238" s="1"/>
  <c r="H38" i="240"/>
  <c r="H40" i="240" s="1"/>
  <c r="K440" i="243"/>
  <c r="I38" i="240"/>
  <c r="I40" i="240" s="1"/>
  <c r="D66" i="239"/>
  <c r="D68" i="239" s="1"/>
  <c r="F539" i="243"/>
  <c r="K604" i="243"/>
  <c r="F374" i="243"/>
  <c r="N374" i="243" s="1"/>
  <c r="G397" i="243"/>
  <c r="O397" i="243" s="1"/>
  <c r="G422" i="243"/>
  <c r="K481" i="243"/>
  <c r="F508" i="243"/>
  <c r="J531" i="243"/>
  <c r="K633" i="243"/>
  <c r="F797" i="243"/>
  <c r="H77" i="240"/>
  <c r="I66" i="239"/>
  <c r="I68" i="239" s="1"/>
  <c r="D93" i="239"/>
  <c r="L20" i="238"/>
  <c r="L23" i="238" s="1"/>
  <c r="M20" i="238"/>
  <c r="M23" i="238" s="1"/>
  <c r="I12" i="238"/>
  <c r="J33" i="238"/>
  <c r="J11" i="238"/>
  <c r="L33" i="238"/>
  <c r="M33" i="238"/>
  <c r="G12" i="238"/>
  <c r="G11" i="238"/>
  <c r="I11" i="238"/>
  <c r="J12" i="238"/>
  <c r="F23" i="238"/>
  <c r="G23" i="238" s="1"/>
  <c r="F42" i="239"/>
  <c r="F66" i="239" s="1"/>
  <c r="F68" i="239" s="1"/>
  <c r="L35" i="239"/>
  <c r="L42" i="239"/>
  <c r="L53" i="239"/>
  <c r="L55" i="239"/>
  <c r="L58" i="239"/>
  <c r="N60" i="239"/>
  <c r="L66" i="239"/>
  <c r="L67" i="239"/>
  <c r="N88" i="239"/>
  <c r="N99" i="239" s="1"/>
  <c r="N101" i="239" s="1"/>
  <c r="M42" i="239"/>
  <c r="M53" i="239"/>
  <c r="M55" i="239"/>
  <c r="M57" i="239"/>
  <c r="O60" i="239"/>
  <c r="O66" i="239" s="1"/>
  <c r="O68" i="239" s="1"/>
  <c r="M67" i="239"/>
  <c r="K86" i="239"/>
  <c r="O88" i="239"/>
  <c r="J33" i="239"/>
  <c r="J35" i="239" s="1"/>
  <c r="N57" i="239"/>
  <c r="N66" i="239" s="1"/>
  <c r="N68" i="239" s="1"/>
  <c r="N67" i="239"/>
  <c r="F75" i="239"/>
  <c r="K33" i="239"/>
  <c r="O67" i="239"/>
  <c r="M86" i="239"/>
  <c r="M99" i="239" s="1"/>
  <c r="M101" i="239" s="1"/>
  <c r="G42" i="239"/>
  <c r="G66" i="239" s="1"/>
  <c r="G68" i="239" s="1"/>
  <c r="G75" i="239"/>
  <c r="G99" i="239" s="1"/>
  <c r="G101" i="239" s="1"/>
  <c r="K93" i="239"/>
  <c r="K100" i="239"/>
  <c r="K92" i="239"/>
  <c r="M93" i="239"/>
  <c r="J42" i="239"/>
  <c r="J66" i="239" s="1"/>
  <c r="J68" i="239" s="1"/>
  <c r="M59" i="239"/>
  <c r="K42" i="239"/>
  <c r="N59" i="239"/>
  <c r="G102" i="240"/>
  <c r="G112" i="240" s="1"/>
  <c r="G114" i="240" s="1"/>
  <c r="G65" i="240"/>
  <c r="F75" i="240"/>
  <c r="F77" i="240" s="1"/>
  <c r="G75" i="240"/>
  <c r="G77" i="240" s="1"/>
  <c r="G38" i="240"/>
  <c r="J397" i="243"/>
  <c r="J714" i="243"/>
  <c r="G753" i="243"/>
  <c r="G436" i="243"/>
  <c r="K801" i="243"/>
  <c r="K484" i="243"/>
  <c r="J825" i="243"/>
  <c r="J508" i="243"/>
  <c r="J830" i="243"/>
  <c r="J513" i="243"/>
  <c r="G491" i="243"/>
  <c r="O491" i="243" s="1"/>
  <c r="F694" i="243"/>
  <c r="F377" i="243"/>
  <c r="N60" i="243"/>
  <c r="K397" i="243"/>
  <c r="K714" i="243"/>
  <c r="O714" i="243" s="1"/>
  <c r="J480" i="243"/>
  <c r="J797" i="243"/>
  <c r="K846" i="243"/>
  <c r="K529" i="243"/>
  <c r="G916" i="243"/>
  <c r="G599" i="243"/>
  <c r="K937" i="243"/>
  <c r="K620" i="243"/>
  <c r="G694" i="243"/>
  <c r="G377" i="243"/>
  <c r="K711" i="243"/>
  <c r="K394" i="243"/>
  <c r="F742" i="243"/>
  <c r="F425" i="243"/>
  <c r="K763" i="243"/>
  <c r="K446" i="243"/>
  <c r="K831" i="243"/>
  <c r="K514" i="243"/>
  <c r="K861" i="243"/>
  <c r="K544" i="243"/>
  <c r="G711" i="243"/>
  <c r="K762" i="243"/>
  <c r="K445" i="243"/>
  <c r="O445" i="243" s="1"/>
  <c r="F513" i="243"/>
  <c r="F830" i="243"/>
  <c r="K868" i="243"/>
  <c r="K551" i="243"/>
  <c r="J694" i="243"/>
  <c r="G453" i="243"/>
  <c r="O453" i="243" s="1"/>
  <c r="G770" i="243"/>
  <c r="O770" i="243" s="1"/>
  <c r="J470" i="243"/>
  <c r="J787" i="243"/>
  <c r="G871" i="243"/>
  <c r="G554" i="243"/>
  <c r="G898" i="243"/>
  <c r="O898" i="243" s="1"/>
  <c r="G581" i="243"/>
  <c r="G394" i="243"/>
  <c r="G379" i="243"/>
  <c r="G696" i="243"/>
  <c r="F494" i="243"/>
  <c r="F811" i="243"/>
  <c r="K892" i="243"/>
  <c r="K575" i="243"/>
  <c r="G853" i="243"/>
  <c r="G536" i="243"/>
  <c r="K688" i="243"/>
  <c r="K371" i="243"/>
  <c r="J717" i="243"/>
  <c r="J727" i="243"/>
  <c r="J410" i="243"/>
  <c r="G499" i="243"/>
  <c r="G816" i="243"/>
  <c r="O816" i="243" s="1"/>
  <c r="K536" i="243"/>
  <c r="K853" i="243"/>
  <c r="J946" i="243"/>
  <c r="J629" i="243"/>
  <c r="G708" i="243"/>
  <c r="J377" i="243"/>
  <c r="K726" i="243"/>
  <c r="K409" i="243"/>
  <c r="K717" i="243"/>
  <c r="O717" i="243" s="1"/>
  <c r="K400" i="243"/>
  <c r="O400" i="243" s="1"/>
  <c r="F408" i="243"/>
  <c r="N408" i="243" s="1"/>
  <c r="F725" i="243"/>
  <c r="N725" i="243" s="1"/>
  <c r="N91" i="243"/>
  <c r="K739" i="243"/>
  <c r="K422" i="243"/>
  <c r="G756" i="243"/>
  <c r="O756" i="243" s="1"/>
  <c r="G439" i="243"/>
  <c r="O439" i="243" s="1"/>
  <c r="N714" i="243"/>
  <c r="F400" i="243"/>
  <c r="N400" i="243" s="1"/>
  <c r="F717" i="243"/>
  <c r="N717" i="243" s="1"/>
  <c r="K741" i="243"/>
  <c r="K424" i="243"/>
  <c r="K815" i="243"/>
  <c r="O815" i="243" s="1"/>
  <c r="K498" i="243"/>
  <c r="O498" i="243" s="1"/>
  <c r="K817" i="243"/>
  <c r="K500" i="243"/>
  <c r="G843" i="243"/>
  <c r="G526" i="243"/>
  <c r="J896" i="243"/>
  <c r="J579" i="243"/>
  <c r="J696" i="243"/>
  <c r="J379" i="243"/>
  <c r="N379" i="243" s="1"/>
  <c r="J711" i="243"/>
  <c r="J394" i="243"/>
  <c r="F726" i="243"/>
  <c r="N92" i="243"/>
  <c r="K843" i="243"/>
  <c r="K526" i="243"/>
  <c r="K852" i="243"/>
  <c r="K535" i="243"/>
  <c r="K943" i="243"/>
  <c r="K626" i="243"/>
  <c r="F691" i="243"/>
  <c r="N691" i="243" s="1"/>
  <c r="F718" i="243"/>
  <c r="F401" i="243"/>
  <c r="N401" i="243" s="1"/>
  <c r="N84" i="243"/>
  <c r="G481" i="243"/>
  <c r="G798" i="243"/>
  <c r="G826" i="243"/>
  <c r="G509" i="243"/>
  <c r="F835" i="243"/>
  <c r="F518" i="243"/>
  <c r="F875" i="243"/>
  <c r="F558" i="243"/>
  <c r="J887" i="243"/>
  <c r="J570" i="243"/>
  <c r="G891" i="243"/>
  <c r="G574" i="243"/>
  <c r="F925" i="243"/>
  <c r="F608" i="243"/>
  <c r="N397" i="243"/>
  <c r="F688" i="243"/>
  <c r="N54" i="243"/>
  <c r="F371" i="243"/>
  <c r="G691" i="243"/>
  <c r="G374" i="243"/>
  <c r="J708" i="243"/>
  <c r="N708" i="243" s="1"/>
  <c r="K771" i="243"/>
  <c r="K454" i="243"/>
  <c r="G781" i="243"/>
  <c r="G464" i="243"/>
  <c r="K786" i="243"/>
  <c r="K469" i="243"/>
  <c r="F806" i="243"/>
  <c r="F489" i="243"/>
  <c r="J835" i="243"/>
  <c r="J518" i="243"/>
  <c r="G543" i="243"/>
  <c r="O543" i="243" s="1"/>
  <c r="G860" i="243"/>
  <c r="G888" i="243"/>
  <c r="G571" i="243"/>
  <c r="K581" i="243"/>
  <c r="K898" i="243"/>
  <c r="J925" i="243"/>
  <c r="J608" i="243"/>
  <c r="K395" i="243"/>
  <c r="K708" i="243"/>
  <c r="K391" i="243"/>
  <c r="J806" i="243"/>
  <c r="J489" i="243"/>
  <c r="K942" i="243"/>
  <c r="K625" i="243"/>
  <c r="G371" i="243"/>
  <c r="G461" i="243"/>
  <c r="F711" i="243"/>
  <c r="N711" i="243" s="1"/>
  <c r="N77" i="243"/>
  <c r="F394" i="243"/>
  <c r="N394" i="243" s="1"/>
  <c r="K718" i="243"/>
  <c r="O718" i="243" s="1"/>
  <c r="G804" i="243"/>
  <c r="O804" i="243" s="1"/>
  <c r="G487" i="243"/>
  <c r="O487" i="243" s="1"/>
  <c r="K823" i="243"/>
  <c r="K506" i="243"/>
  <c r="J832" i="243"/>
  <c r="J515" i="243"/>
  <c r="F842" i="243"/>
  <c r="F525" i="243"/>
  <c r="F848" i="243"/>
  <c r="F531" i="243"/>
  <c r="K860" i="243"/>
  <c r="K543" i="243"/>
  <c r="K574" i="243"/>
  <c r="K891" i="243"/>
  <c r="K784" i="243"/>
  <c r="F938" i="243"/>
  <c r="F621" i="243"/>
  <c r="F941" i="243"/>
  <c r="F624" i="243"/>
  <c r="J395" i="243"/>
  <c r="J712" i="243"/>
  <c r="K781" i="243"/>
  <c r="K464" i="243"/>
  <c r="G619" i="243"/>
  <c r="G936" i="243"/>
  <c r="O936" i="243" s="1"/>
  <c r="J938" i="243"/>
  <c r="J621" i="243"/>
  <c r="J941" i="243"/>
  <c r="J624" i="243"/>
  <c r="F486" i="243"/>
  <c r="K696" i="243"/>
  <c r="K379" i="243"/>
  <c r="F790" i="243"/>
  <c r="F473" i="243"/>
  <c r="J901" i="243"/>
  <c r="J584" i="243"/>
  <c r="G514" i="243"/>
  <c r="N78" i="243"/>
  <c r="F712" i="243"/>
  <c r="F395" i="243"/>
  <c r="K756" i="243"/>
  <c r="K439" i="243"/>
  <c r="G759" i="243"/>
  <c r="O759" i="243" s="1"/>
  <c r="G442" i="243"/>
  <c r="O762" i="243"/>
  <c r="J785" i="243"/>
  <c r="J468" i="243"/>
  <c r="J803" i="243"/>
  <c r="J486" i="243"/>
  <c r="F887" i="243"/>
  <c r="F570" i="243"/>
  <c r="G786" i="243"/>
  <c r="G469" i="243"/>
  <c r="G807" i="243"/>
  <c r="O807" i="243" s="1"/>
  <c r="G490" i="243"/>
  <c r="O490" i="243" s="1"/>
  <c r="K808" i="243"/>
  <c r="O808" i="243" s="1"/>
  <c r="K491" i="243"/>
  <c r="J558" i="243"/>
  <c r="J875" i="243"/>
  <c r="F901" i="243"/>
  <c r="F584" i="243"/>
  <c r="G950" i="243"/>
  <c r="O950" i="243" s="1"/>
  <c r="G633" i="243"/>
  <c r="O633" i="243" s="1"/>
  <c r="J615" i="243"/>
  <c r="K770" i="243"/>
  <c r="K453" i="243"/>
  <c r="K816" i="243"/>
  <c r="K499" i="243"/>
  <c r="G823" i="243"/>
  <c r="G506" i="243"/>
  <c r="O846" i="243"/>
  <c r="K530" i="243"/>
  <c r="K847" i="243"/>
  <c r="F851" i="243"/>
  <c r="F534" i="243"/>
  <c r="K871" i="243"/>
  <c r="K554" i="243"/>
  <c r="K876" i="243"/>
  <c r="K559" i="243"/>
  <c r="K913" i="243"/>
  <c r="K596" i="243"/>
  <c r="N689" i="243"/>
  <c r="G763" i="243"/>
  <c r="O763" i="243" s="1"/>
  <c r="G446" i="243"/>
  <c r="K778" i="243"/>
  <c r="K461" i="243"/>
  <c r="G801" i="243"/>
  <c r="G484" i="243"/>
  <c r="J851" i="243"/>
  <c r="J534" i="243"/>
  <c r="K897" i="243"/>
  <c r="K580" i="243"/>
  <c r="K905" i="243"/>
  <c r="O905" i="243" s="1"/>
  <c r="K588" i="243"/>
  <c r="J922" i="243"/>
  <c r="J605" i="243"/>
  <c r="N372" i="243"/>
  <c r="K442" i="243"/>
  <c r="G529" i="243"/>
  <c r="J726" i="243"/>
  <c r="G933" i="243"/>
  <c r="G616" i="243"/>
  <c r="G943" i="243"/>
  <c r="O943" i="243" s="1"/>
  <c r="G626" i="243"/>
  <c r="O626" i="243" s="1"/>
  <c r="N391" i="243"/>
  <c r="J842" i="243"/>
  <c r="J525" i="243"/>
  <c r="F877" i="243"/>
  <c r="F560" i="243"/>
  <c r="K906" i="243"/>
  <c r="K589" i="243"/>
  <c r="K408" i="243"/>
  <c r="O408" i="243" s="1"/>
  <c r="K619" i="243"/>
  <c r="F605" i="243"/>
  <c r="F922" i="243"/>
  <c r="F932" i="243"/>
  <c r="F615" i="243"/>
  <c r="O536" i="243" l="1"/>
  <c r="O99" i="239"/>
  <c r="O101" i="239" s="1"/>
  <c r="O442" i="243"/>
  <c r="O891" i="243"/>
  <c r="N718" i="243"/>
  <c r="F99" i="239"/>
  <c r="F101" i="239" s="1"/>
  <c r="O529" i="243"/>
  <c r="N696" i="243"/>
  <c r="L101" i="239"/>
  <c r="L68" i="239"/>
  <c r="K66" i="239"/>
  <c r="K35" i="239"/>
  <c r="K99" i="239"/>
  <c r="M66" i="239"/>
  <c r="M68" i="239" s="1"/>
  <c r="G40" i="240"/>
  <c r="O499" i="243"/>
  <c r="O619" i="243"/>
  <c r="O860" i="243"/>
  <c r="O574" i="243"/>
  <c r="N726" i="243"/>
  <c r="O484" i="243"/>
  <c r="O801" i="243"/>
  <c r="N371" i="243"/>
  <c r="O711" i="243"/>
  <c r="O394" i="243"/>
  <c r="N395" i="243"/>
  <c r="N688" i="243"/>
  <c r="N377" i="243"/>
  <c r="O446" i="243"/>
  <c r="N712" i="243"/>
  <c r="O853" i="243"/>
  <c r="O581" i="243"/>
  <c r="N694" i="243"/>
  <c r="K68" i="239" l="1"/>
  <c r="K101" i="239"/>
  <c r="F60" i="246" l="1"/>
  <c r="I59" i="246"/>
  <c r="I61" i="246" s="1"/>
  <c r="H59" i="246"/>
  <c r="H61" i="246" s="1"/>
  <c r="E59" i="246"/>
  <c r="F59" i="246" s="1"/>
  <c r="F58" i="246"/>
  <c r="F57" i="246"/>
  <c r="F56" i="246"/>
  <c r="H55" i="246"/>
  <c r="M54" i="246"/>
  <c r="K54" i="246"/>
  <c r="I52" i="246"/>
  <c r="I62" i="246" s="1"/>
  <c r="H52" i="246"/>
  <c r="E51" i="246"/>
  <c r="F51" i="246" s="1"/>
  <c r="B51" i="246"/>
  <c r="B52" i="246" s="1"/>
  <c r="B54" i="246" s="1"/>
  <c r="B55" i="246" s="1"/>
  <c r="B57" i="246" s="1"/>
  <c r="B58" i="246" s="1"/>
  <c r="B59" i="246" s="1"/>
  <c r="B61" i="246" s="1"/>
  <c r="B62" i="246" s="1"/>
  <c r="B63" i="246" s="1"/>
  <c r="F50" i="246"/>
  <c r="F40" i="246"/>
  <c r="K39" i="246"/>
  <c r="K59" i="246" s="1"/>
  <c r="J39" i="246"/>
  <c r="J59" i="246" s="1"/>
  <c r="I39" i="246"/>
  <c r="I41" i="246" s="1"/>
  <c r="H39" i="246"/>
  <c r="H41" i="246" s="1"/>
  <c r="E39" i="246"/>
  <c r="E41" i="246" s="1"/>
  <c r="K38" i="246"/>
  <c r="K58" i="246" s="1"/>
  <c r="J38" i="246"/>
  <c r="J58" i="246" s="1"/>
  <c r="F38" i="246"/>
  <c r="K37" i="246"/>
  <c r="K57" i="246" s="1"/>
  <c r="J37" i="246"/>
  <c r="J57" i="246" s="1"/>
  <c r="F37" i="246"/>
  <c r="F36" i="246"/>
  <c r="F34" i="246"/>
  <c r="O32" i="246"/>
  <c r="I32" i="246"/>
  <c r="I42" i="246" s="1"/>
  <c r="H32" i="246"/>
  <c r="H35" i="246" s="1"/>
  <c r="H15" i="246" s="1"/>
  <c r="E31" i="246"/>
  <c r="F31" i="246" s="1"/>
  <c r="B31" i="246"/>
  <c r="B32" i="246" s="1"/>
  <c r="B34" i="246" s="1"/>
  <c r="B35" i="246" s="1"/>
  <c r="B37" i="246" s="1"/>
  <c r="B38" i="246" s="1"/>
  <c r="B39" i="246" s="1"/>
  <c r="B41" i="246" s="1"/>
  <c r="B42" i="246" s="1"/>
  <c r="B43" i="246" s="1"/>
  <c r="F30" i="246"/>
  <c r="O22" i="246"/>
  <c r="O42" i="246" s="1"/>
  <c r="N22" i="246"/>
  <c r="N62" i="246" s="1"/>
  <c r="M22" i="246"/>
  <c r="M62" i="246" s="1"/>
  <c r="L22" i="246"/>
  <c r="L42" i="246" s="1"/>
  <c r="K22" i="246"/>
  <c r="K42" i="246" s="1"/>
  <c r="J22" i="246"/>
  <c r="J62" i="246" s="1"/>
  <c r="O21" i="246"/>
  <c r="N21" i="246"/>
  <c r="N41" i="246" s="1"/>
  <c r="M21" i="246"/>
  <c r="M61" i="246" s="1"/>
  <c r="O19" i="246"/>
  <c r="O39" i="246" s="1"/>
  <c r="O59" i="246" s="1"/>
  <c r="N19" i="246"/>
  <c r="N39" i="246" s="1"/>
  <c r="N59" i="246" s="1"/>
  <c r="M19" i="246"/>
  <c r="M39" i="246" s="1"/>
  <c r="M59" i="246" s="1"/>
  <c r="L19" i="246"/>
  <c r="L39" i="246" s="1"/>
  <c r="L59" i="246" s="1"/>
  <c r="I19" i="246"/>
  <c r="H19" i="246"/>
  <c r="E19" i="246"/>
  <c r="F19" i="246" s="1"/>
  <c r="O18" i="246"/>
  <c r="O38" i="246" s="1"/>
  <c r="O58" i="246" s="1"/>
  <c r="N18" i="246"/>
  <c r="N38" i="246" s="1"/>
  <c r="N58" i="246" s="1"/>
  <c r="M18" i="246"/>
  <c r="M38" i="246" s="1"/>
  <c r="M58" i="246" s="1"/>
  <c r="L18" i="246"/>
  <c r="L38" i="246" s="1"/>
  <c r="L58" i="246" s="1"/>
  <c r="F18" i="246"/>
  <c r="O17" i="246"/>
  <c r="O37" i="246" s="1"/>
  <c r="O57" i="246" s="1"/>
  <c r="N17" i="246"/>
  <c r="N37" i="246" s="1"/>
  <c r="N57" i="246" s="1"/>
  <c r="M17" i="246"/>
  <c r="M37" i="246" s="1"/>
  <c r="M57" i="246" s="1"/>
  <c r="L17" i="246"/>
  <c r="L37" i="246" s="1"/>
  <c r="L57" i="246" s="1"/>
  <c r="F17" i="246"/>
  <c r="O15" i="246"/>
  <c r="O55" i="246" s="1"/>
  <c r="N15" i="246"/>
  <c r="N35" i="246" s="1"/>
  <c r="M15" i="246"/>
  <c r="M55" i="246" s="1"/>
  <c r="O14" i="246"/>
  <c r="O34" i="246" s="1"/>
  <c r="N14" i="246"/>
  <c r="N34" i="246" s="1"/>
  <c r="M14" i="246"/>
  <c r="M34" i="246" s="1"/>
  <c r="L14" i="246"/>
  <c r="L54" i="246" s="1"/>
  <c r="I14" i="246"/>
  <c r="H14" i="246"/>
  <c r="E14" i="246"/>
  <c r="F14" i="246" s="1"/>
  <c r="L13" i="246"/>
  <c r="L53" i="246" s="1"/>
  <c r="K13" i="246"/>
  <c r="K33" i="246" s="1"/>
  <c r="J13" i="246"/>
  <c r="J53" i="246" s="1"/>
  <c r="O12" i="246"/>
  <c r="O52" i="246" s="1"/>
  <c r="N12" i="246"/>
  <c r="N52" i="246" s="1"/>
  <c r="M12" i="246"/>
  <c r="M52" i="246" s="1"/>
  <c r="L12" i="246"/>
  <c r="L52" i="246" s="1"/>
  <c r="K12" i="246"/>
  <c r="K52" i="246" s="1"/>
  <c r="J12" i="246"/>
  <c r="J52" i="246" s="1"/>
  <c r="O11" i="246"/>
  <c r="O51" i="246" s="1"/>
  <c r="N11" i="246"/>
  <c r="N51" i="246" s="1"/>
  <c r="M11" i="246"/>
  <c r="M31" i="246" s="1"/>
  <c r="L11" i="246"/>
  <c r="L51" i="246" s="1"/>
  <c r="K11" i="246"/>
  <c r="K51" i="246" s="1"/>
  <c r="J11" i="246"/>
  <c r="J51" i="246" s="1"/>
  <c r="I11" i="246"/>
  <c r="H11" i="246"/>
  <c r="B11" i="246"/>
  <c r="B12" i="246" s="1"/>
  <c r="B14" i="246" s="1"/>
  <c r="B15" i="246" s="1"/>
  <c r="B17" i="246" s="1"/>
  <c r="B18" i="246" s="1"/>
  <c r="B19" i="246" s="1"/>
  <c r="B21" i="246" s="1"/>
  <c r="B22" i="246" s="1"/>
  <c r="B23" i="246" s="1"/>
  <c r="O10" i="246"/>
  <c r="O50" i="246" s="1"/>
  <c r="N10" i="246"/>
  <c r="N50" i="246" s="1"/>
  <c r="M10" i="246"/>
  <c r="M30" i="246" s="1"/>
  <c r="J10" i="246"/>
  <c r="J50" i="246" s="1"/>
  <c r="I10" i="246"/>
  <c r="H10" i="246"/>
  <c r="E10" i="246"/>
  <c r="F10" i="246" s="1"/>
  <c r="O49" i="247"/>
  <c r="N49" i="247"/>
  <c r="M49" i="247"/>
  <c r="I49" i="247"/>
  <c r="H49" i="247"/>
  <c r="G49" i="247"/>
  <c r="D49" i="247"/>
  <c r="E48" i="247"/>
  <c r="E21" i="247" s="1"/>
  <c r="F21" i="247" s="1"/>
  <c r="I41" i="247"/>
  <c r="H41" i="247"/>
  <c r="G41" i="247"/>
  <c r="E41" i="247"/>
  <c r="F41" i="247" s="1"/>
  <c r="D41" i="247"/>
  <c r="N40" i="247"/>
  <c r="N21" i="247" s="1"/>
  <c r="M40" i="247"/>
  <c r="M21" i="247" s="1"/>
  <c r="L40" i="247"/>
  <c r="L21" i="247" s="1"/>
  <c r="K40" i="247"/>
  <c r="K21" i="247" s="1"/>
  <c r="J40" i="247"/>
  <c r="J21" i="247" s="1"/>
  <c r="N39" i="247"/>
  <c r="N20" i="247" s="1"/>
  <c r="M39" i="247"/>
  <c r="L39" i="247"/>
  <c r="L20" i="247" s="1"/>
  <c r="K39" i="247"/>
  <c r="K20" i="247" s="1"/>
  <c r="J39" i="247"/>
  <c r="J20" i="247" s="1"/>
  <c r="F39" i="247"/>
  <c r="N38" i="247"/>
  <c r="M38" i="247"/>
  <c r="L38" i="247"/>
  <c r="K38" i="247"/>
  <c r="K19" i="247" s="1"/>
  <c r="J38" i="247"/>
  <c r="J19" i="247" s="1"/>
  <c r="F38" i="247"/>
  <c r="N37" i="247"/>
  <c r="N18" i="247" s="1"/>
  <c r="M37" i="247"/>
  <c r="M18" i="247" s="1"/>
  <c r="L37" i="247"/>
  <c r="L18" i="247" s="1"/>
  <c r="K37" i="247"/>
  <c r="K18" i="247" s="1"/>
  <c r="J37" i="247"/>
  <c r="J18" i="247" s="1"/>
  <c r="F37" i="247"/>
  <c r="N36" i="247"/>
  <c r="N17" i="247" s="1"/>
  <c r="M36" i="247"/>
  <c r="M17" i="247" s="1"/>
  <c r="L36" i="247"/>
  <c r="L17" i="247" s="1"/>
  <c r="K36" i="247"/>
  <c r="K17" i="247" s="1"/>
  <c r="J36" i="247"/>
  <c r="F36" i="247"/>
  <c r="N35" i="247"/>
  <c r="M35" i="247"/>
  <c r="L35" i="247"/>
  <c r="L16" i="247" s="1"/>
  <c r="K35" i="247"/>
  <c r="K16" i="247" s="1"/>
  <c r="J35" i="247"/>
  <c r="J16" i="247" s="1"/>
  <c r="F35" i="247"/>
  <c r="N34" i="247"/>
  <c r="M34" i="247"/>
  <c r="L34" i="247"/>
  <c r="L15" i="247" s="1"/>
  <c r="K34" i="247"/>
  <c r="K15" i="247" s="1"/>
  <c r="J34" i="247"/>
  <c r="J15" i="247" s="1"/>
  <c r="F34" i="247"/>
  <c r="N33" i="247"/>
  <c r="N14" i="247" s="1"/>
  <c r="M33" i="247"/>
  <c r="M14" i="247" s="1"/>
  <c r="L33" i="247"/>
  <c r="L14" i="247" s="1"/>
  <c r="K33" i="247"/>
  <c r="K14" i="247" s="1"/>
  <c r="J33" i="247"/>
  <c r="J14" i="247" s="1"/>
  <c r="F33" i="247"/>
  <c r="N32" i="247"/>
  <c r="N13" i="247" s="1"/>
  <c r="M32" i="247"/>
  <c r="M13" i="247" s="1"/>
  <c r="L32" i="247"/>
  <c r="L13" i="247" s="1"/>
  <c r="K32" i="247"/>
  <c r="K13" i="247" s="1"/>
  <c r="J32" i="247"/>
  <c r="J13" i="247" s="1"/>
  <c r="F32" i="247"/>
  <c r="N31" i="247"/>
  <c r="N12" i="247" s="1"/>
  <c r="M31" i="247"/>
  <c r="M12" i="247" s="1"/>
  <c r="L31" i="247"/>
  <c r="L12" i="247" s="1"/>
  <c r="K31" i="247"/>
  <c r="K12" i="247" s="1"/>
  <c r="J31" i="247"/>
  <c r="J12" i="247" s="1"/>
  <c r="F31" i="247"/>
  <c r="B31" i="247"/>
  <c r="B32" i="247" s="1"/>
  <c r="B33" i="247" s="1"/>
  <c r="B34" i="247" s="1"/>
  <c r="B35" i="247" s="1"/>
  <c r="B36" i="247" s="1"/>
  <c r="B37" i="247" s="1"/>
  <c r="B38" i="247" s="1"/>
  <c r="B39" i="247" s="1"/>
  <c r="B40" i="247" s="1"/>
  <c r="N30" i="247"/>
  <c r="N11" i="247" s="1"/>
  <c r="M30" i="247"/>
  <c r="M11" i="247" s="1"/>
  <c r="L30" i="247"/>
  <c r="L11" i="247" s="1"/>
  <c r="K30" i="247"/>
  <c r="K11" i="247" s="1"/>
  <c r="J30" i="247"/>
  <c r="J11" i="247" s="1"/>
  <c r="F30" i="247"/>
  <c r="B30" i="247"/>
  <c r="N29" i="247"/>
  <c r="M29" i="247"/>
  <c r="L29" i="247"/>
  <c r="K29" i="247"/>
  <c r="K10" i="247" s="1"/>
  <c r="J29" i="247"/>
  <c r="F29" i="247"/>
  <c r="O21" i="247"/>
  <c r="I21" i="247"/>
  <c r="H21" i="247"/>
  <c r="G21" i="247"/>
  <c r="M20" i="247"/>
  <c r="E20" i="247"/>
  <c r="F20" i="247" s="1"/>
  <c r="N19" i="247"/>
  <c r="M19" i="247"/>
  <c r="L19" i="247"/>
  <c r="E19" i="247"/>
  <c r="F19" i="247" s="1"/>
  <c r="E18" i="247"/>
  <c r="F18" i="247" s="1"/>
  <c r="J17" i="247"/>
  <c r="E17" i="247"/>
  <c r="F17" i="247" s="1"/>
  <c r="N16" i="247"/>
  <c r="M16" i="247"/>
  <c r="E16" i="247"/>
  <c r="F16" i="247" s="1"/>
  <c r="N15" i="247"/>
  <c r="M15" i="247"/>
  <c r="E15" i="247"/>
  <c r="F15" i="247" s="1"/>
  <c r="E14" i="247"/>
  <c r="E13" i="247"/>
  <c r="F13" i="247" s="1"/>
  <c r="E12" i="247"/>
  <c r="F12" i="247" s="1"/>
  <c r="E11" i="247"/>
  <c r="F11" i="247" s="1"/>
  <c r="B11" i="247"/>
  <c r="B12" i="247" s="1"/>
  <c r="B13" i="247" s="1"/>
  <c r="B14" i="247" s="1"/>
  <c r="B15" i="247" s="1"/>
  <c r="B16" i="247" s="1"/>
  <c r="B17" i="247" s="1"/>
  <c r="B18" i="247" s="1"/>
  <c r="B19" i="247" s="1"/>
  <c r="B20" i="247" s="1"/>
  <c r="B21" i="247" s="1"/>
  <c r="N10" i="247"/>
  <c r="L10" i="247"/>
  <c r="J10" i="247"/>
  <c r="I10" i="247"/>
  <c r="I22" i="247" s="1"/>
  <c r="H10" i="247"/>
  <c r="H22" i="247" s="1"/>
  <c r="G10" i="247"/>
  <c r="G22" i="247" s="1"/>
  <c r="E10" i="247"/>
  <c r="F10" i="247" s="1"/>
  <c r="I35" i="246" l="1"/>
  <c r="H12" i="246"/>
  <c r="N54" i="246"/>
  <c r="O54" i="246"/>
  <c r="N31" i="246"/>
  <c r="O31" i="246"/>
  <c r="N32" i="246"/>
  <c r="M41" i="247"/>
  <c r="J32" i="246"/>
  <c r="E32" i="246"/>
  <c r="E49" i="247"/>
  <c r="F49" i="247" s="1"/>
  <c r="F48" i="247"/>
  <c r="K53" i="246"/>
  <c r="M23" i="246"/>
  <c r="H42" i="246"/>
  <c r="O35" i="246"/>
  <c r="F39" i="246"/>
  <c r="M50" i="246"/>
  <c r="J15" i="246"/>
  <c r="J55" i="246" s="1"/>
  <c r="I22" i="246"/>
  <c r="H63" i="246"/>
  <c r="E52" i="246"/>
  <c r="I55" i="246"/>
  <c r="I15" i="246" s="1"/>
  <c r="N23" i="246"/>
  <c r="I12" i="246"/>
  <c r="E11" i="246"/>
  <c r="F11" i="246" s="1"/>
  <c r="M51" i="246"/>
  <c r="O23" i="246"/>
  <c r="H62" i="246"/>
  <c r="N55" i="246"/>
  <c r="K62" i="246"/>
  <c r="I63" i="246"/>
  <c r="J30" i="246"/>
  <c r="J33" i="246"/>
  <c r="N61" i="246"/>
  <c r="N63" i="246" s="1"/>
  <c r="O62" i="246"/>
  <c r="H21" i="246"/>
  <c r="I21" i="246"/>
  <c r="I43" i="246"/>
  <c r="F41" i="246"/>
  <c r="M63" i="246"/>
  <c r="O41" i="246"/>
  <c r="O43" i="246" s="1"/>
  <c r="N30" i="246"/>
  <c r="L33" i="246"/>
  <c r="E61" i="246"/>
  <c r="E21" i="246" s="1"/>
  <c r="O30" i="246"/>
  <c r="F32" i="246"/>
  <c r="O61" i="246"/>
  <c r="M35" i="246"/>
  <c r="J42" i="246"/>
  <c r="J21" i="246"/>
  <c r="J31" i="246"/>
  <c r="K32" i="246"/>
  <c r="M42" i="246"/>
  <c r="L62" i="246"/>
  <c r="K31" i="246"/>
  <c r="L32" i="246"/>
  <c r="M41" i="246"/>
  <c r="M43" i="246" s="1"/>
  <c r="N42" i="246"/>
  <c r="N43" i="246" s="1"/>
  <c r="L31" i="246"/>
  <c r="M32" i="246"/>
  <c r="M10" i="247"/>
  <c r="J41" i="247"/>
  <c r="J22" i="247" s="1"/>
  <c r="K41" i="247"/>
  <c r="K22" i="247" s="1"/>
  <c r="L41" i="247"/>
  <c r="L22" i="247" s="1"/>
  <c r="N41" i="247"/>
  <c r="E22" i="247"/>
  <c r="F22" i="247" s="1"/>
  <c r="N22" i="247"/>
  <c r="M22" i="247"/>
  <c r="F14" i="247"/>
  <c r="H22" i="246" l="1"/>
  <c r="E35" i="246"/>
  <c r="F35" i="246" s="1"/>
  <c r="E42" i="246"/>
  <c r="F52" i="246"/>
  <c r="E55" i="246"/>
  <c r="J35" i="246"/>
  <c r="K10" i="246"/>
  <c r="K21" i="246" s="1"/>
  <c r="E62" i="246"/>
  <c r="F62" i="246" s="1"/>
  <c r="I23" i="246"/>
  <c r="H23" i="246"/>
  <c r="E12" i="246"/>
  <c r="F12" i="246" s="1"/>
  <c r="H43" i="246"/>
  <c r="O63" i="246"/>
  <c r="F61" i="246"/>
  <c r="F21" i="246"/>
  <c r="J61" i="246"/>
  <c r="J41" i="246"/>
  <c r="J23" i="246"/>
  <c r="K30" i="246" l="1"/>
  <c r="K15" i="246"/>
  <c r="L10" i="246" s="1"/>
  <c r="E22" i="246"/>
  <c r="F22" i="246" s="1"/>
  <c r="E63" i="246"/>
  <c r="F42" i="246"/>
  <c r="E43" i="246"/>
  <c r="F43" i="246" s="1"/>
  <c r="F63" i="246"/>
  <c r="F55" i="246"/>
  <c r="E15" i="246"/>
  <c r="F15" i="246" s="1"/>
  <c r="K50" i="246"/>
  <c r="K55" i="246"/>
  <c r="K35" i="246"/>
  <c r="J63" i="246"/>
  <c r="J43" i="246"/>
  <c r="K61" i="246"/>
  <c r="K41" i="246"/>
  <c r="K23" i="246"/>
  <c r="E23" i="246"/>
  <c r="F23" i="246" s="1"/>
  <c r="K63" i="246" l="1"/>
  <c r="K43" i="246"/>
  <c r="L21" i="246"/>
  <c r="L15" i="246"/>
  <c r="L50" i="246"/>
  <c r="L30" i="246"/>
  <c r="L55" i="246" l="1"/>
  <c r="L35" i="246"/>
  <c r="L41" i="246"/>
  <c r="L61" i="246"/>
  <c r="L23" i="246"/>
  <c r="L63" i="246" l="1"/>
  <c r="L43" i="246"/>
  <c r="K8" i="193" l="1"/>
  <c r="B9" i="119" l="1"/>
  <c r="B10" i="119" s="1"/>
  <c r="B11" i="119" s="1"/>
  <c r="B12" i="119" s="1"/>
  <c r="B13" i="119" s="1"/>
  <c r="B14" i="119" s="1"/>
  <c r="B15" i="119" s="1"/>
  <c r="B16" i="119" s="1"/>
  <c r="B18" i="119" s="1"/>
  <c r="B19" i="119" s="1"/>
  <c r="B20" i="119" s="1"/>
  <c r="B21" i="119" s="1"/>
  <c r="B22" i="119" s="1"/>
  <c r="B24" i="119" s="1"/>
  <c r="B25" i="119" s="1"/>
  <c r="B26" i="119" s="1"/>
  <c r="B27" i="119" s="1"/>
  <c r="B28" i="119" s="1"/>
  <c r="B29" i="119" s="1"/>
  <c r="B32" i="119" s="1"/>
  <c r="B33" i="119" s="1"/>
  <c r="B34" i="119" s="1"/>
  <c r="B35" i="119" s="1"/>
  <c r="B37" i="119" s="1"/>
  <c r="B38" i="119" s="1"/>
  <c r="B39" i="119" s="1"/>
  <c r="B40" i="119" s="1"/>
  <c r="B41" i="119" s="1"/>
  <c r="F7" i="71" l="1"/>
  <c r="F6" i="71"/>
  <c r="H8" i="71" l="1"/>
  <c r="E7" i="71" l="1"/>
  <c r="D8" i="71" s="1"/>
  <c r="H7" i="71"/>
  <c r="G8" i="71" l="1"/>
  <c r="F8" i="71" s="1"/>
  <c r="I8" i="71"/>
  <c r="D6" i="71" l="1"/>
  <c r="H6" i="71" l="1"/>
  <c r="I6" i="71" s="1"/>
  <c r="E6" i="71"/>
  <c r="D7" i="71" s="1"/>
  <c r="G7" i="71" l="1"/>
  <c r="I7" i="71"/>
  <c r="G6" i="71"/>
  <c r="F38" i="211" l="1"/>
  <c r="F35" i="211"/>
  <c r="H35" i="211" s="1"/>
  <c r="G38" i="211"/>
  <c r="G37" i="211"/>
  <c r="G36" i="211"/>
  <c r="G35" i="211"/>
  <c r="G34" i="211"/>
  <c r="E34" i="211"/>
  <c r="H38" i="211"/>
  <c r="F37" i="211"/>
  <c r="H37" i="211" s="1"/>
  <c r="F36" i="211"/>
  <c r="H36" i="211" s="1"/>
  <c r="F34" i="211"/>
  <c r="H34" i="211" s="1"/>
  <c r="E38" i="211"/>
  <c r="E37" i="211"/>
  <c r="E36" i="211"/>
  <c r="E35" i="211"/>
  <c r="J42" i="211"/>
  <c r="M31" i="193"/>
  <c r="M30" i="193"/>
  <c r="M29" i="193"/>
  <c r="L32" i="193"/>
  <c r="M27" i="193"/>
  <c r="M26" i="193"/>
  <c r="M25" i="193"/>
  <c r="M24" i="193"/>
  <c r="M23" i="193"/>
  <c r="M22" i="193"/>
  <c r="M21" i="193"/>
  <c r="M20" i="193"/>
  <c r="M19" i="193"/>
  <c r="L18" i="193"/>
  <c r="L28" i="193" s="1"/>
  <c r="K18" i="193"/>
  <c r="K28" i="193" s="1"/>
  <c r="M28" i="193" s="1"/>
  <c r="M10" i="193"/>
  <c r="M11" i="193"/>
  <c r="M12" i="193"/>
  <c r="M13" i="193"/>
  <c r="M14" i="193"/>
  <c r="M15" i="193"/>
  <c r="M16" i="193"/>
  <c r="M17" i="193"/>
  <c r="M9" i="193"/>
  <c r="M8" i="193"/>
  <c r="K32" i="193" l="1"/>
  <c r="M32" i="193" s="1"/>
  <c r="I35" i="211"/>
  <c r="K35" i="211"/>
  <c r="I36" i="211"/>
  <c r="K36" i="211"/>
  <c r="I37" i="211"/>
  <c r="K37" i="211"/>
  <c r="I34" i="211"/>
  <c r="K34" i="211"/>
  <c r="I38" i="211"/>
  <c r="K38" i="211"/>
  <c r="M18" i="193"/>
  <c r="K42" i="211" l="1"/>
  <c r="N10" i="211" s="1"/>
  <c r="E216" i="229" l="1"/>
  <c r="F216" i="229"/>
  <c r="G216" i="229"/>
  <c r="E218" i="229"/>
  <c r="F218" i="229"/>
  <c r="G218" i="229"/>
  <c r="E220" i="229"/>
  <c r="F220" i="229"/>
  <c r="G220" i="229"/>
  <c r="E210" i="229"/>
  <c r="F210" i="229"/>
  <c r="G210" i="229"/>
  <c r="E213" i="229"/>
  <c r="F213" i="229"/>
  <c r="G213" i="229"/>
  <c r="E151" i="229"/>
  <c r="F151" i="229"/>
  <c r="G151" i="229"/>
  <c r="E166" i="229"/>
  <c r="F166" i="229"/>
  <c r="G166" i="229"/>
  <c r="E59" i="229"/>
  <c r="F59" i="229"/>
  <c r="G59" i="229"/>
  <c r="B6" i="229"/>
  <c r="B8" i="229"/>
  <c r="B9" i="229"/>
  <c r="B10" i="229"/>
  <c r="B11" i="229"/>
  <c r="B12" i="229"/>
  <c r="B13" i="229"/>
  <c r="B14" i="229"/>
  <c r="B15" i="229"/>
  <c r="B16" i="229"/>
  <c r="B17" i="229"/>
  <c r="B18" i="229"/>
  <c r="B19" i="229"/>
  <c r="B20" i="229"/>
  <c r="B21" i="229"/>
  <c r="B22" i="229"/>
  <c r="B23" i="229"/>
  <c r="B24" i="229"/>
  <c r="B25" i="229"/>
  <c r="B26" i="229"/>
  <c r="B27" i="229"/>
  <c r="B28" i="229"/>
  <c r="B29" i="229"/>
  <c r="B30" i="229"/>
  <c r="B31" i="229"/>
  <c r="B32" i="229"/>
  <c r="B33" i="229"/>
  <c r="B34" i="229"/>
  <c r="B35" i="229"/>
  <c r="B36" i="229"/>
  <c r="B37" i="229"/>
  <c r="B38" i="229"/>
  <c r="B39" i="229"/>
  <c r="B40" i="229"/>
  <c r="B41" i="229"/>
  <c r="B42" i="229"/>
  <c r="B43" i="229"/>
  <c r="B44" i="229"/>
  <c r="B45" i="229"/>
  <c r="B46" i="229"/>
  <c r="B47" i="229"/>
  <c r="B48" i="229"/>
  <c r="B49" i="229"/>
  <c r="B50" i="229"/>
  <c r="B51" i="229"/>
  <c r="B52" i="229"/>
  <c r="B53" i="229"/>
  <c r="B54" i="229"/>
  <c r="B55" i="229"/>
  <c r="B56" i="229"/>
  <c r="B57" i="229"/>
  <c r="B58" i="229"/>
  <c r="B59" i="229"/>
  <c r="B60" i="229"/>
  <c r="B61" i="229"/>
  <c r="B62" i="229"/>
  <c r="B63" i="229"/>
  <c r="B64" i="229"/>
  <c r="B65" i="229"/>
  <c r="B66" i="229"/>
  <c r="B68" i="229"/>
  <c r="B70" i="229"/>
  <c r="B71" i="229"/>
  <c r="B72" i="229"/>
  <c r="B73" i="229"/>
  <c r="B74" i="229"/>
  <c r="B75" i="229"/>
  <c r="B76" i="229"/>
  <c r="B77" i="229"/>
  <c r="B78" i="229"/>
  <c r="B79" i="229"/>
  <c r="B80" i="229"/>
  <c r="B81" i="229"/>
  <c r="B82" i="229"/>
  <c r="B83" i="229"/>
  <c r="B84" i="229"/>
  <c r="B85" i="229"/>
  <c r="B86" i="229"/>
  <c r="B87" i="229"/>
  <c r="B88" i="229"/>
  <c r="B89" i="229"/>
  <c r="B90" i="229"/>
  <c r="B91" i="229"/>
  <c r="B92" i="229"/>
  <c r="B93" i="229"/>
  <c r="B94" i="229"/>
  <c r="B95" i="229"/>
  <c r="B96" i="229"/>
  <c r="B97" i="229"/>
  <c r="B98" i="229"/>
  <c r="B99" i="229"/>
  <c r="B100" i="229"/>
  <c r="B101" i="229"/>
  <c r="B102" i="229"/>
  <c r="B103" i="229"/>
  <c r="B104" i="229"/>
  <c r="B105" i="229"/>
  <c r="B106" i="229"/>
  <c r="B107" i="229"/>
  <c r="B108" i="229"/>
  <c r="B109" i="229"/>
  <c r="B110" i="229"/>
  <c r="B111" i="229"/>
  <c r="B113" i="229"/>
  <c r="B114" i="229"/>
  <c r="B115" i="229"/>
  <c r="B116" i="229"/>
  <c r="B117" i="229"/>
  <c r="B118" i="229"/>
  <c r="B119" i="229"/>
  <c r="B120" i="229"/>
  <c r="B121" i="229"/>
  <c r="B122" i="229"/>
  <c r="B123" i="229"/>
  <c r="B125" i="229"/>
  <c r="B126" i="229"/>
  <c r="B127" i="229"/>
  <c r="B128" i="229"/>
  <c r="B129" i="229"/>
  <c r="B130" i="229"/>
  <c r="B131" i="229"/>
  <c r="B132" i="229"/>
  <c r="B133" i="229"/>
  <c r="B134" i="229"/>
  <c r="B135" i="229"/>
  <c r="B136" i="229"/>
  <c r="B137" i="229"/>
  <c r="B138" i="229"/>
  <c r="B139" i="229"/>
  <c r="B140" i="229"/>
  <c r="B141" i="229"/>
  <c r="B142" i="229"/>
  <c r="B143" i="229"/>
  <c r="B144" i="229"/>
  <c r="B145" i="229"/>
  <c r="B146" i="229"/>
  <c r="B147" i="229"/>
  <c r="B148" i="229"/>
  <c r="B149" i="229"/>
  <c r="B150" i="229"/>
  <c r="B151" i="229"/>
  <c r="B152" i="229"/>
  <c r="B153" i="229"/>
  <c r="B154" i="229"/>
  <c r="B155" i="229"/>
  <c r="B156" i="229"/>
  <c r="B157" i="229"/>
  <c r="B158" i="229"/>
  <c r="B159" i="229"/>
  <c r="B160" i="229"/>
  <c r="B161" i="229"/>
  <c r="B162" i="229"/>
  <c r="B163" i="229"/>
  <c r="B164" i="229"/>
  <c r="B165" i="229"/>
  <c r="B166" i="229"/>
  <c r="B167" i="229"/>
  <c r="B168" i="229"/>
  <c r="B169" i="229"/>
  <c r="B170" i="229"/>
  <c r="B171" i="229"/>
  <c r="B172" i="229"/>
  <c r="B173" i="229"/>
  <c r="B174" i="229"/>
  <c r="B175" i="229"/>
  <c r="B176" i="229"/>
  <c r="B178" i="229"/>
  <c r="B179" i="229"/>
  <c r="B180" i="229"/>
  <c r="B181" i="229"/>
  <c r="B182" i="229"/>
  <c r="B183" i="229"/>
  <c r="B184" i="229"/>
  <c r="B185" i="229"/>
  <c r="B186" i="229"/>
  <c r="B187" i="229"/>
  <c r="B188" i="229"/>
  <c r="B189" i="229"/>
  <c r="B190" i="229"/>
  <c r="B191" i="229"/>
  <c r="B192" i="229"/>
  <c r="B193" i="229"/>
  <c r="B194" i="229"/>
  <c r="B195" i="229"/>
  <c r="B196" i="229"/>
  <c r="B197" i="229"/>
  <c r="B198" i="229"/>
  <c r="B199" i="229"/>
  <c r="B200" i="229"/>
  <c r="B201" i="229"/>
  <c r="B202" i="229"/>
  <c r="B203" i="229"/>
  <c r="B204" i="229"/>
  <c r="B205" i="229"/>
  <c r="B206" i="229"/>
  <c r="B207" i="229"/>
  <c r="B208" i="229"/>
  <c r="B209" i="229"/>
  <c r="B210" i="229"/>
  <c r="B211" i="229"/>
  <c r="B212" i="229"/>
  <c r="B213" i="229"/>
  <c r="B214" i="229"/>
  <c r="B215" i="229"/>
  <c r="B216" i="229"/>
  <c r="B217" i="229"/>
  <c r="B218" i="229"/>
  <c r="B219" i="229"/>
  <c r="B220" i="229"/>
  <c r="B221" i="229"/>
  <c r="B222" i="229"/>
  <c r="B224" i="229"/>
  <c r="B225" i="229"/>
  <c r="B7" i="229"/>
  <c r="D59" i="229"/>
  <c r="D67" i="229"/>
  <c r="D69" i="229"/>
  <c r="D70" i="229"/>
  <c r="D71" i="229"/>
  <c r="D125" i="229"/>
  <c r="D151" i="229"/>
  <c r="D166" i="229"/>
  <c r="D210" i="229"/>
  <c r="D213" i="229"/>
  <c r="D216" i="229"/>
  <c r="D218" i="229"/>
  <c r="D220" i="229"/>
  <c r="H213" i="229" l="1"/>
  <c r="H216" i="229"/>
  <c r="H218" i="229"/>
  <c r="H220" i="229"/>
  <c r="H210" i="229"/>
  <c r="H166" i="229"/>
  <c r="H59" i="229"/>
  <c r="H151" i="229"/>
  <c r="K223" i="250" l="1"/>
  <c r="G221" i="229" s="1"/>
  <c r="K221" i="250"/>
  <c r="G219" i="229" s="1"/>
  <c r="K209" i="250"/>
  <c r="G207" i="229" s="1"/>
  <c r="K208" i="250"/>
  <c r="G206" i="229" s="1"/>
  <c r="K207" i="250"/>
  <c r="G205" i="229" s="1"/>
  <c r="K204" i="250"/>
  <c r="G202" i="229" s="1"/>
  <c r="K203" i="250"/>
  <c r="G201" i="229" s="1"/>
  <c r="K202" i="250"/>
  <c r="G200" i="229" s="1"/>
  <c r="K201" i="250"/>
  <c r="G199" i="229" s="1"/>
  <c r="K200" i="250"/>
  <c r="G198" i="229" s="1"/>
  <c r="K199" i="250"/>
  <c r="G197" i="229" s="1"/>
  <c r="K198" i="250"/>
  <c r="G196" i="229" s="1"/>
  <c r="K197" i="250"/>
  <c r="G195" i="229" s="1"/>
  <c r="K194" i="250"/>
  <c r="G192" i="229" s="1"/>
  <c r="K193" i="250"/>
  <c r="G191" i="229" s="1"/>
  <c r="K192" i="250"/>
  <c r="G190" i="229" s="1"/>
  <c r="K191" i="250"/>
  <c r="G189" i="229" s="1"/>
  <c r="K188" i="250"/>
  <c r="G186" i="229" s="1"/>
  <c r="K187" i="250"/>
  <c r="G185" i="229" s="1"/>
  <c r="K186" i="250"/>
  <c r="G184" i="229" s="1"/>
  <c r="K185" i="250"/>
  <c r="G183" i="229" s="1"/>
  <c r="K184" i="250"/>
  <c r="G182" i="229" s="1"/>
  <c r="K183" i="250"/>
  <c r="G181" i="229" s="1"/>
  <c r="K177" i="250"/>
  <c r="G175" i="229" s="1"/>
  <c r="K176" i="250"/>
  <c r="G174" i="229" s="1"/>
  <c r="K175" i="250"/>
  <c r="G173" i="229" s="1"/>
  <c r="K170" i="250"/>
  <c r="G168" i="229" s="1"/>
  <c r="K169" i="250"/>
  <c r="G167" i="229" s="1"/>
  <c r="K163" i="250"/>
  <c r="K162" i="250"/>
  <c r="G160" i="229" s="1"/>
  <c r="K161" i="250"/>
  <c r="G159" i="229" s="1"/>
  <c r="K160" i="250"/>
  <c r="G158" i="229" s="1"/>
  <c r="K159" i="250"/>
  <c r="G157" i="229" s="1"/>
  <c r="K158" i="250"/>
  <c r="G156" i="229" s="1"/>
  <c r="K157" i="250"/>
  <c r="G155" i="229" s="1"/>
  <c r="K156" i="250"/>
  <c r="G154" i="229" s="1"/>
  <c r="K152" i="250"/>
  <c r="G150" i="229" s="1"/>
  <c r="K151" i="250"/>
  <c r="G149" i="229" s="1"/>
  <c r="K150" i="250"/>
  <c r="G148" i="229" s="1"/>
  <c r="K147" i="250"/>
  <c r="G145" i="229" s="1"/>
  <c r="K146" i="250"/>
  <c r="G144" i="229" s="1"/>
  <c r="K145" i="250"/>
  <c r="G143" i="229" s="1"/>
  <c r="K144" i="250"/>
  <c r="G142" i="229" s="1"/>
  <c r="K141" i="250"/>
  <c r="G139" i="229" s="1"/>
  <c r="K140" i="250"/>
  <c r="G138" i="229" s="1"/>
  <c r="K139" i="250"/>
  <c r="G137" i="229" s="1"/>
  <c r="K136" i="250"/>
  <c r="K135" i="250"/>
  <c r="G133" i="229" s="1"/>
  <c r="K134" i="250"/>
  <c r="G132" i="229" s="1"/>
  <c r="K132" i="250"/>
  <c r="G130" i="229" s="1"/>
  <c r="K131" i="250"/>
  <c r="G129" i="229" s="1"/>
  <c r="K124" i="250"/>
  <c r="G122" i="229" s="1"/>
  <c r="K123" i="250"/>
  <c r="K122" i="250"/>
  <c r="G120" i="229" s="1"/>
  <c r="K119" i="250"/>
  <c r="G117" i="229" s="1"/>
  <c r="K116" i="250"/>
  <c r="G114" i="229" s="1"/>
  <c r="K115" i="250"/>
  <c r="G113" i="229" s="1"/>
  <c r="K109" i="250"/>
  <c r="G107" i="229" s="1"/>
  <c r="K108" i="250"/>
  <c r="G106" i="229" s="1"/>
  <c r="K107" i="250"/>
  <c r="G105" i="229" s="1"/>
  <c r="K104" i="250"/>
  <c r="G102" i="229" s="1"/>
  <c r="K103" i="250"/>
  <c r="G101" i="229" s="1"/>
  <c r="K102" i="250"/>
  <c r="G100" i="229" s="1"/>
  <c r="K99" i="250"/>
  <c r="G97" i="229" s="1"/>
  <c r="K98" i="250"/>
  <c r="G96" i="229" s="1"/>
  <c r="K97" i="250"/>
  <c r="G95" i="229" s="1"/>
  <c r="K93" i="250"/>
  <c r="G91" i="229" s="1"/>
  <c r="K92" i="250"/>
  <c r="G90" i="229" s="1"/>
  <c r="K91" i="250"/>
  <c r="G89" i="229" s="1"/>
  <c r="K88" i="250"/>
  <c r="G86" i="229" s="1"/>
  <c r="K87" i="250"/>
  <c r="G85" i="229" s="1"/>
  <c r="K86" i="250"/>
  <c r="G84" i="229" s="1"/>
  <c r="K83" i="250"/>
  <c r="G81" i="229" s="1"/>
  <c r="K82" i="250"/>
  <c r="G80" i="229" s="1"/>
  <c r="K81" i="250"/>
  <c r="G79" i="229" s="1"/>
  <c r="K79" i="250"/>
  <c r="G77" i="229" s="1"/>
  <c r="K78" i="250"/>
  <c r="G76" i="229" s="1"/>
  <c r="K66" i="250"/>
  <c r="G64" i="229" s="1"/>
  <c r="K65" i="250"/>
  <c r="G63" i="229" s="1"/>
  <c r="K50" i="250"/>
  <c r="G48" i="229" s="1"/>
  <c r="K39" i="250"/>
  <c r="G37" i="229" s="1"/>
  <c r="K37" i="250"/>
  <c r="G35" i="229" s="1"/>
  <c r="K17" i="250"/>
  <c r="G15" i="229" s="1"/>
  <c r="K14" i="250"/>
  <c r="G12" i="229" s="1"/>
  <c r="J223" i="250"/>
  <c r="F221" i="229" s="1"/>
  <c r="J221" i="250"/>
  <c r="F219" i="229" s="1"/>
  <c r="J219" i="250"/>
  <c r="F217" i="229" s="1"/>
  <c r="J217" i="250"/>
  <c r="F215" i="229" s="1"/>
  <c r="J216" i="250"/>
  <c r="F214" i="229" s="1"/>
  <c r="J214" i="250"/>
  <c r="F212" i="229" s="1"/>
  <c r="J213" i="250"/>
  <c r="F211" i="229" s="1"/>
  <c r="J211" i="250"/>
  <c r="J210" i="250"/>
  <c r="F208" i="229" s="1"/>
  <c r="J209" i="250"/>
  <c r="F207" i="229" s="1"/>
  <c r="J208" i="250"/>
  <c r="F206" i="229" s="1"/>
  <c r="J207" i="250"/>
  <c r="F205" i="229" s="1"/>
  <c r="J206" i="250"/>
  <c r="F204" i="229" s="1"/>
  <c r="J205" i="250"/>
  <c r="F203" i="229" s="1"/>
  <c r="J204" i="250"/>
  <c r="F202" i="229" s="1"/>
  <c r="J203" i="250"/>
  <c r="F201" i="229" s="1"/>
  <c r="J202" i="250"/>
  <c r="F200" i="229" s="1"/>
  <c r="J201" i="250"/>
  <c r="F199" i="229" s="1"/>
  <c r="J200" i="250"/>
  <c r="F198" i="229" s="1"/>
  <c r="J199" i="250"/>
  <c r="F197" i="229" s="1"/>
  <c r="J198" i="250"/>
  <c r="J197" i="250"/>
  <c r="F195" i="229" s="1"/>
  <c r="J196" i="250"/>
  <c r="F194" i="229" s="1"/>
  <c r="J195" i="250"/>
  <c r="F193" i="229" s="1"/>
  <c r="J194" i="250"/>
  <c r="F192" i="229" s="1"/>
  <c r="J193" i="250"/>
  <c r="F191" i="229" s="1"/>
  <c r="J192" i="250"/>
  <c r="F190" i="229" s="1"/>
  <c r="J191" i="250"/>
  <c r="F189" i="229" s="1"/>
  <c r="J190" i="250"/>
  <c r="F188" i="229" s="1"/>
  <c r="J189" i="250"/>
  <c r="F187" i="229" s="1"/>
  <c r="J188" i="250"/>
  <c r="F186" i="229" s="1"/>
  <c r="J187" i="250"/>
  <c r="F185" i="229" s="1"/>
  <c r="J186" i="250"/>
  <c r="J185" i="250"/>
  <c r="F183" i="229" s="1"/>
  <c r="J184" i="250"/>
  <c r="F182" i="229" s="1"/>
  <c r="J183" i="250"/>
  <c r="F181" i="229" s="1"/>
  <c r="J182" i="250"/>
  <c r="F180" i="229" s="1"/>
  <c r="J181" i="250"/>
  <c r="F179" i="229" s="1"/>
  <c r="J177" i="250"/>
  <c r="F175" i="229" s="1"/>
  <c r="J176" i="250"/>
  <c r="F174" i="229" s="1"/>
  <c r="J175" i="250"/>
  <c r="F173" i="229" s="1"/>
  <c r="J174" i="250"/>
  <c r="F172" i="229" s="1"/>
  <c r="J173" i="250"/>
  <c r="F171" i="229" s="1"/>
  <c r="J172" i="250"/>
  <c r="F170" i="229" s="1"/>
  <c r="J171" i="250"/>
  <c r="F169" i="229" s="1"/>
  <c r="J170" i="250"/>
  <c r="F168" i="229" s="1"/>
  <c r="J169" i="250"/>
  <c r="F167" i="229" s="1"/>
  <c r="J167" i="250"/>
  <c r="F165" i="229" s="1"/>
  <c r="J166" i="250"/>
  <c r="F164" i="229" s="1"/>
  <c r="J165" i="250"/>
  <c r="F163" i="229" s="1"/>
  <c r="J164" i="250"/>
  <c r="F162" i="229" s="1"/>
  <c r="J163" i="250"/>
  <c r="F161" i="229" s="1"/>
  <c r="J162" i="250"/>
  <c r="F160" i="229" s="1"/>
  <c r="J161" i="250"/>
  <c r="F159" i="229" s="1"/>
  <c r="J160" i="250"/>
  <c r="F158" i="229" s="1"/>
  <c r="J159" i="250"/>
  <c r="J158" i="250"/>
  <c r="F156" i="229" s="1"/>
  <c r="J157" i="250"/>
  <c r="J156" i="250"/>
  <c r="F154" i="229" s="1"/>
  <c r="J155" i="250"/>
  <c r="F153" i="229" s="1"/>
  <c r="J154" i="250"/>
  <c r="F152" i="229" s="1"/>
  <c r="J152" i="250"/>
  <c r="F150" i="229" s="1"/>
  <c r="J151" i="250"/>
  <c r="F149" i="229" s="1"/>
  <c r="J150" i="250"/>
  <c r="F148" i="229" s="1"/>
  <c r="J149" i="250"/>
  <c r="F147" i="229" s="1"/>
  <c r="J148" i="250"/>
  <c r="F146" i="229" s="1"/>
  <c r="J147" i="250"/>
  <c r="F145" i="229" s="1"/>
  <c r="J146" i="250"/>
  <c r="F144" i="229" s="1"/>
  <c r="J145" i="250"/>
  <c r="J144" i="250"/>
  <c r="F142" i="229" s="1"/>
  <c r="J143" i="250"/>
  <c r="F141" i="229" s="1"/>
  <c r="J142" i="250"/>
  <c r="F140" i="229" s="1"/>
  <c r="J141" i="250"/>
  <c r="F139" i="229" s="1"/>
  <c r="J140" i="250"/>
  <c r="F138" i="229" s="1"/>
  <c r="J139" i="250"/>
  <c r="F137" i="229" s="1"/>
  <c r="J138" i="250"/>
  <c r="F136" i="229" s="1"/>
  <c r="J137" i="250"/>
  <c r="F135" i="229" s="1"/>
  <c r="J136" i="250"/>
  <c r="F134" i="229" s="1"/>
  <c r="J135" i="250"/>
  <c r="F133" i="229" s="1"/>
  <c r="J134" i="250"/>
  <c r="F132" i="229" s="1"/>
  <c r="J133" i="250"/>
  <c r="F131" i="229" s="1"/>
  <c r="J132" i="250"/>
  <c r="F130" i="229" s="1"/>
  <c r="J131" i="250"/>
  <c r="F129" i="229" s="1"/>
  <c r="J130" i="250"/>
  <c r="F128" i="229" s="1"/>
  <c r="J129" i="250"/>
  <c r="F127" i="229" s="1"/>
  <c r="J128" i="250"/>
  <c r="F126" i="229" s="1"/>
  <c r="J124" i="250"/>
  <c r="F122" i="229" s="1"/>
  <c r="J123" i="250"/>
  <c r="F121" i="229" s="1"/>
  <c r="J122" i="250"/>
  <c r="F120" i="229" s="1"/>
  <c r="J121" i="250"/>
  <c r="F119" i="229" s="1"/>
  <c r="J120" i="250"/>
  <c r="F118" i="229" s="1"/>
  <c r="J119" i="250"/>
  <c r="F117" i="229" s="1"/>
  <c r="J118" i="250"/>
  <c r="J117" i="250"/>
  <c r="F115" i="229" s="1"/>
  <c r="J116" i="250"/>
  <c r="F114" i="229" s="1"/>
  <c r="J115" i="250"/>
  <c r="F113" i="229" s="1"/>
  <c r="J113" i="250"/>
  <c r="F111" i="229" s="1"/>
  <c r="J112" i="250"/>
  <c r="F110" i="229" s="1"/>
  <c r="J111" i="250"/>
  <c r="F109" i="229" s="1"/>
  <c r="J110" i="250"/>
  <c r="F108" i="229" s="1"/>
  <c r="J109" i="250"/>
  <c r="F107" i="229" s="1"/>
  <c r="J108" i="250"/>
  <c r="F106" i="229" s="1"/>
  <c r="J107" i="250"/>
  <c r="F105" i="229" s="1"/>
  <c r="J106" i="250"/>
  <c r="F104" i="229" s="1"/>
  <c r="J105" i="250"/>
  <c r="J104" i="250"/>
  <c r="J103" i="250"/>
  <c r="F101" i="229" s="1"/>
  <c r="J102" i="250"/>
  <c r="F100" i="229" s="1"/>
  <c r="J101" i="250"/>
  <c r="F99" i="229" s="1"/>
  <c r="J100" i="250"/>
  <c r="F98" i="229" s="1"/>
  <c r="J99" i="250"/>
  <c r="F97" i="229" s="1"/>
  <c r="J98" i="250"/>
  <c r="F96" i="229" s="1"/>
  <c r="J97" i="250"/>
  <c r="F95" i="229" s="1"/>
  <c r="J96" i="250"/>
  <c r="F94" i="229" s="1"/>
  <c r="J95" i="250"/>
  <c r="F93" i="229" s="1"/>
  <c r="J94" i="250"/>
  <c r="F92" i="229" s="1"/>
  <c r="J93" i="250"/>
  <c r="F91" i="229" s="1"/>
  <c r="J92" i="250"/>
  <c r="F90" i="229" s="1"/>
  <c r="J91" i="250"/>
  <c r="F89" i="229" s="1"/>
  <c r="J90" i="250"/>
  <c r="F88" i="229" s="1"/>
  <c r="J89" i="250"/>
  <c r="F87" i="229" s="1"/>
  <c r="J88" i="250"/>
  <c r="F86" i="229" s="1"/>
  <c r="J87" i="250"/>
  <c r="J86" i="250"/>
  <c r="F84" i="229" s="1"/>
  <c r="J85" i="250"/>
  <c r="F83" i="229" s="1"/>
  <c r="J84" i="250"/>
  <c r="F82" i="229" s="1"/>
  <c r="J83" i="250"/>
  <c r="F81" i="229" s="1"/>
  <c r="J82" i="250"/>
  <c r="F80" i="229" s="1"/>
  <c r="J81" i="250"/>
  <c r="F79" i="229" s="1"/>
  <c r="J80" i="250"/>
  <c r="F78" i="229" s="1"/>
  <c r="J79" i="250"/>
  <c r="F77" i="229" s="1"/>
  <c r="J78" i="250"/>
  <c r="F76" i="229" s="1"/>
  <c r="J77" i="250"/>
  <c r="F75" i="229" s="1"/>
  <c r="J76" i="250"/>
  <c r="F74" i="229" s="1"/>
  <c r="J75" i="250"/>
  <c r="F73" i="229" s="1"/>
  <c r="J74" i="250"/>
  <c r="F72" i="229" s="1"/>
  <c r="J68" i="250"/>
  <c r="F66" i="229" s="1"/>
  <c r="J67" i="250"/>
  <c r="F65" i="229" s="1"/>
  <c r="J66" i="250"/>
  <c r="F64" i="229" s="1"/>
  <c r="J65" i="250"/>
  <c r="F63" i="229" s="1"/>
  <c r="J64" i="250"/>
  <c r="F62" i="229" s="1"/>
  <c r="J63" i="250"/>
  <c r="F61" i="229" s="1"/>
  <c r="J62" i="250"/>
  <c r="F60" i="229" s="1"/>
  <c r="J60" i="250"/>
  <c r="F58" i="229" s="1"/>
  <c r="J59" i="250"/>
  <c r="F57" i="229" s="1"/>
  <c r="J58" i="250"/>
  <c r="F56" i="229" s="1"/>
  <c r="J57" i="250"/>
  <c r="F55" i="229" s="1"/>
  <c r="J56" i="250"/>
  <c r="F54" i="229" s="1"/>
  <c r="J55" i="250"/>
  <c r="F53" i="229" s="1"/>
  <c r="J54" i="250"/>
  <c r="F52" i="229" s="1"/>
  <c r="J53" i="250"/>
  <c r="F51" i="229" s="1"/>
  <c r="J52" i="250"/>
  <c r="F50" i="229" s="1"/>
  <c r="J51" i="250"/>
  <c r="F49" i="229" s="1"/>
  <c r="J50" i="250"/>
  <c r="F48" i="229" s="1"/>
  <c r="J49" i="250"/>
  <c r="F47" i="229" s="1"/>
  <c r="J48" i="250"/>
  <c r="F46" i="229" s="1"/>
  <c r="J47" i="250"/>
  <c r="F45" i="229" s="1"/>
  <c r="J46" i="250"/>
  <c r="F44" i="229" s="1"/>
  <c r="J45" i="250"/>
  <c r="F43" i="229" s="1"/>
  <c r="J44" i="250"/>
  <c r="F42" i="229" s="1"/>
  <c r="J43" i="250"/>
  <c r="F41" i="229" s="1"/>
  <c r="J42" i="250"/>
  <c r="F40" i="229" s="1"/>
  <c r="J41" i="250"/>
  <c r="F39" i="229" s="1"/>
  <c r="J40" i="250"/>
  <c r="J39" i="250"/>
  <c r="F37" i="229" s="1"/>
  <c r="J38" i="250"/>
  <c r="J37" i="250"/>
  <c r="F35" i="229" s="1"/>
  <c r="J36" i="250"/>
  <c r="F34" i="229" s="1"/>
  <c r="J35" i="250"/>
  <c r="F33" i="229" s="1"/>
  <c r="J34" i="250"/>
  <c r="F32" i="229" s="1"/>
  <c r="J33" i="250"/>
  <c r="F31" i="229" s="1"/>
  <c r="J32" i="250"/>
  <c r="F30" i="229" s="1"/>
  <c r="J31" i="250"/>
  <c r="F29" i="229" s="1"/>
  <c r="J30" i="250"/>
  <c r="F28" i="229" s="1"/>
  <c r="J29" i="250"/>
  <c r="F27" i="229" s="1"/>
  <c r="J28" i="250"/>
  <c r="F26" i="229" s="1"/>
  <c r="J27" i="250"/>
  <c r="F25" i="229" s="1"/>
  <c r="J26" i="250"/>
  <c r="F24" i="229" s="1"/>
  <c r="J25" i="250"/>
  <c r="F23" i="229" s="1"/>
  <c r="J24" i="250"/>
  <c r="F22" i="229" s="1"/>
  <c r="J23" i="250"/>
  <c r="F21" i="229" s="1"/>
  <c r="J22" i="250"/>
  <c r="F20" i="229" s="1"/>
  <c r="J21" i="250"/>
  <c r="F19" i="229" s="1"/>
  <c r="J20" i="250"/>
  <c r="F18" i="229" s="1"/>
  <c r="J19" i="250"/>
  <c r="F17" i="229" s="1"/>
  <c r="J18" i="250"/>
  <c r="F16" i="229" s="1"/>
  <c r="J17" i="250"/>
  <c r="F15" i="229" s="1"/>
  <c r="J16" i="250"/>
  <c r="J15" i="250"/>
  <c r="F13" i="229" s="1"/>
  <c r="J14" i="250"/>
  <c r="F12" i="229" s="1"/>
  <c r="J13" i="250"/>
  <c r="F11" i="229" s="1"/>
  <c r="J12" i="250"/>
  <c r="F10" i="229" s="1"/>
  <c r="J11" i="250"/>
  <c r="F9" i="229" s="1"/>
  <c r="J10" i="250"/>
  <c r="F8" i="229" s="1"/>
  <c r="J9" i="250"/>
  <c r="F7" i="229" s="1"/>
  <c r="I223" i="250"/>
  <c r="E221" i="229" s="1"/>
  <c r="I221" i="250"/>
  <c r="E219" i="229" s="1"/>
  <c r="I209" i="250"/>
  <c r="E207" i="229" s="1"/>
  <c r="I208" i="250"/>
  <c r="E206" i="229" s="1"/>
  <c r="I207" i="250"/>
  <c r="E205" i="229" s="1"/>
  <c r="I204" i="250"/>
  <c r="E202" i="229" s="1"/>
  <c r="I203" i="250"/>
  <c r="E201" i="229" s="1"/>
  <c r="I202" i="250"/>
  <c r="E200" i="229" s="1"/>
  <c r="I201" i="250"/>
  <c r="E199" i="229" s="1"/>
  <c r="I200" i="250"/>
  <c r="E198" i="229" s="1"/>
  <c r="I199" i="250"/>
  <c r="E197" i="229" s="1"/>
  <c r="I198" i="250"/>
  <c r="E196" i="229" s="1"/>
  <c r="I197" i="250"/>
  <c r="E195" i="229" s="1"/>
  <c r="I194" i="250"/>
  <c r="E192" i="229" s="1"/>
  <c r="I193" i="250"/>
  <c r="E191" i="229" s="1"/>
  <c r="I192" i="250"/>
  <c r="E190" i="229" s="1"/>
  <c r="I191" i="250"/>
  <c r="E189" i="229" s="1"/>
  <c r="I188" i="250"/>
  <c r="I187" i="250"/>
  <c r="E185" i="229" s="1"/>
  <c r="I186" i="250"/>
  <c r="E184" i="229" s="1"/>
  <c r="I185" i="250"/>
  <c r="E183" i="229" s="1"/>
  <c r="I184" i="250"/>
  <c r="E182" i="229" s="1"/>
  <c r="I183" i="250"/>
  <c r="E181" i="229" s="1"/>
  <c r="I177" i="250"/>
  <c r="E175" i="229" s="1"/>
  <c r="I176" i="250"/>
  <c r="E174" i="229" s="1"/>
  <c r="I175" i="250"/>
  <c r="E173" i="229" s="1"/>
  <c r="I170" i="250"/>
  <c r="E168" i="229" s="1"/>
  <c r="I169" i="250"/>
  <c r="E167" i="229" s="1"/>
  <c r="I163" i="250"/>
  <c r="E161" i="229" s="1"/>
  <c r="I162" i="250"/>
  <c r="E160" i="229" s="1"/>
  <c r="I161" i="250"/>
  <c r="E159" i="229" s="1"/>
  <c r="I160" i="250"/>
  <c r="E158" i="229" s="1"/>
  <c r="I159" i="250"/>
  <c r="E157" i="229" s="1"/>
  <c r="I158" i="250"/>
  <c r="E156" i="229" s="1"/>
  <c r="I157" i="250"/>
  <c r="E155" i="229" s="1"/>
  <c r="I156" i="250"/>
  <c r="E154" i="229" s="1"/>
  <c r="I152" i="250"/>
  <c r="E150" i="229" s="1"/>
  <c r="I151" i="250"/>
  <c r="E149" i="229" s="1"/>
  <c r="I150" i="250"/>
  <c r="E148" i="229" s="1"/>
  <c r="I147" i="250"/>
  <c r="E145" i="229" s="1"/>
  <c r="I146" i="250"/>
  <c r="E144" i="229" s="1"/>
  <c r="H144" i="229" s="1"/>
  <c r="I145" i="250"/>
  <c r="E143" i="229" s="1"/>
  <c r="I144" i="250"/>
  <c r="E142" i="229" s="1"/>
  <c r="I141" i="250"/>
  <c r="E139" i="229" s="1"/>
  <c r="I140" i="250"/>
  <c r="E138" i="229" s="1"/>
  <c r="I139" i="250"/>
  <c r="E137" i="229" s="1"/>
  <c r="I136" i="250"/>
  <c r="E134" i="229" s="1"/>
  <c r="I135" i="250"/>
  <c r="E133" i="229" s="1"/>
  <c r="I134" i="250"/>
  <c r="E132" i="229" s="1"/>
  <c r="I132" i="250"/>
  <c r="E130" i="229" s="1"/>
  <c r="I131" i="250"/>
  <c r="E129" i="229" s="1"/>
  <c r="I124" i="250"/>
  <c r="I123" i="250"/>
  <c r="E121" i="229" s="1"/>
  <c r="I122" i="250"/>
  <c r="E120" i="229" s="1"/>
  <c r="I119" i="250"/>
  <c r="E117" i="229" s="1"/>
  <c r="I116" i="250"/>
  <c r="E114" i="229" s="1"/>
  <c r="I115" i="250"/>
  <c r="E113" i="229" s="1"/>
  <c r="I109" i="250"/>
  <c r="E107" i="229" s="1"/>
  <c r="I108" i="250"/>
  <c r="E106" i="229" s="1"/>
  <c r="I107" i="250"/>
  <c r="E105" i="229" s="1"/>
  <c r="I104" i="250"/>
  <c r="E102" i="229" s="1"/>
  <c r="I103" i="250"/>
  <c r="E101" i="229" s="1"/>
  <c r="I102" i="250"/>
  <c r="E100" i="229" s="1"/>
  <c r="I99" i="250"/>
  <c r="E97" i="229" s="1"/>
  <c r="I98" i="250"/>
  <c r="E96" i="229" s="1"/>
  <c r="I97" i="250"/>
  <c r="E95" i="229" s="1"/>
  <c r="I93" i="250"/>
  <c r="E91" i="229" s="1"/>
  <c r="I92" i="250"/>
  <c r="E90" i="229" s="1"/>
  <c r="I91" i="250"/>
  <c r="E89" i="229" s="1"/>
  <c r="I88" i="250"/>
  <c r="E86" i="229" s="1"/>
  <c r="I87" i="250"/>
  <c r="E85" i="229" s="1"/>
  <c r="I86" i="250"/>
  <c r="E84" i="229" s="1"/>
  <c r="I83" i="250"/>
  <c r="I82" i="250"/>
  <c r="E80" i="229" s="1"/>
  <c r="I81" i="250"/>
  <c r="E79" i="229" s="1"/>
  <c r="I79" i="250"/>
  <c r="E77" i="229" s="1"/>
  <c r="I78" i="250"/>
  <c r="E76" i="229" s="1"/>
  <c r="I66" i="250"/>
  <c r="I65" i="250"/>
  <c r="E63" i="229" s="1"/>
  <c r="I39" i="250"/>
  <c r="E37" i="229" s="1"/>
  <c r="H37" i="229" s="1"/>
  <c r="I37" i="250"/>
  <c r="E35" i="229" s="1"/>
  <c r="I17" i="250"/>
  <c r="E15" i="229" s="1"/>
  <c r="I14" i="250"/>
  <c r="E12" i="229" s="1"/>
  <c r="E221" i="250"/>
  <c r="D219" i="229" s="1"/>
  <c r="E194" i="250"/>
  <c r="D192" i="229" s="1"/>
  <c r="E116" i="250"/>
  <c r="D114" i="229" s="1"/>
  <c r="E66" i="250"/>
  <c r="D64" i="229" s="1"/>
  <c r="E65" i="250"/>
  <c r="D63" i="229" s="1"/>
  <c r="E49" i="250"/>
  <c r="D47" i="229" s="1"/>
  <c r="D50" i="250"/>
  <c r="D39" i="250"/>
  <c r="D37" i="250"/>
  <c r="D223" i="250"/>
  <c r="D221" i="250"/>
  <c r="D209" i="250"/>
  <c r="D208" i="250"/>
  <c r="D207" i="250"/>
  <c r="D204" i="250"/>
  <c r="D203" i="250"/>
  <c r="D202" i="250"/>
  <c r="D201" i="250"/>
  <c r="D200" i="250"/>
  <c r="D199" i="250"/>
  <c r="D198" i="250"/>
  <c r="D197" i="250"/>
  <c r="D194" i="250"/>
  <c r="D193" i="250"/>
  <c r="D192" i="250"/>
  <c r="D191" i="250"/>
  <c r="D188" i="250"/>
  <c r="D187" i="250"/>
  <c r="D186" i="250"/>
  <c r="D185" i="250"/>
  <c r="D184" i="250"/>
  <c r="D183" i="250"/>
  <c r="D177" i="250"/>
  <c r="D176" i="250"/>
  <c r="D175" i="250"/>
  <c r="D170" i="250"/>
  <c r="D169" i="250"/>
  <c r="D163" i="250"/>
  <c r="D162" i="250"/>
  <c r="D161" i="250"/>
  <c r="D160" i="250"/>
  <c r="D159" i="250"/>
  <c r="D158" i="250"/>
  <c r="D157" i="250"/>
  <c r="D156" i="250"/>
  <c r="D152" i="250"/>
  <c r="D151" i="250"/>
  <c r="D150" i="250"/>
  <c r="D147" i="250"/>
  <c r="D146" i="250"/>
  <c r="D145" i="250"/>
  <c r="D144" i="250"/>
  <c r="D141" i="250"/>
  <c r="D140" i="250"/>
  <c r="D139" i="250"/>
  <c r="D136" i="250"/>
  <c r="D135" i="250"/>
  <c r="D134" i="250"/>
  <c r="D132" i="250"/>
  <c r="D131" i="250"/>
  <c r="D124" i="250"/>
  <c r="D123" i="250"/>
  <c r="D122" i="250"/>
  <c r="D119" i="250"/>
  <c r="D116" i="250"/>
  <c r="D115" i="250"/>
  <c r="D109" i="250"/>
  <c r="D108" i="250"/>
  <c r="D107" i="250"/>
  <c r="D104" i="250"/>
  <c r="D103" i="250"/>
  <c r="D102" i="250"/>
  <c r="D99" i="250"/>
  <c r="D98" i="250"/>
  <c r="D97" i="250"/>
  <c r="D93" i="250"/>
  <c r="D92" i="250"/>
  <c r="D91" i="250"/>
  <c r="D88" i="250"/>
  <c r="D87" i="250"/>
  <c r="D86" i="250"/>
  <c r="D83" i="250"/>
  <c r="D82" i="250"/>
  <c r="D81" i="250"/>
  <c r="D79" i="250"/>
  <c r="D78" i="250"/>
  <c r="D66" i="250"/>
  <c r="D17" i="250"/>
  <c r="D14" i="250"/>
  <c r="C223" i="250"/>
  <c r="C221" i="250"/>
  <c r="C209" i="250"/>
  <c r="C208" i="250"/>
  <c r="C207" i="250"/>
  <c r="C204" i="250"/>
  <c r="C203" i="250"/>
  <c r="C202" i="250"/>
  <c r="C201" i="250"/>
  <c r="C200" i="250"/>
  <c r="C199" i="250"/>
  <c r="C198" i="250"/>
  <c r="C197" i="250"/>
  <c r="C194" i="250"/>
  <c r="C193" i="250"/>
  <c r="C192" i="250"/>
  <c r="C191" i="250"/>
  <c r="C188" i="250"/>
  <c r="C187" i="250"/>
  <c r="C186" i="250"/>
  <c r="C185" i="250"/>
  <c r="C184" i="250"/>
  <c r="C183" i="250"/>
  <c r="C177" i="250"/>
  <c r="C176" i="250"/>
  <c r="C175" i="250"/>
  <c r="C170" i="250"/>
  <c r="C169" i="250"/>
  <c r="C163" i="250"/>
  <c r="C162" i="250"/>
  <c r="C161" i="250"/>
  <c r="C160" i="250"/>
  <c r="C159" i="250"/>
  <c r="C158" i="250"/>
  <c r="C157" i="250"/>
  <c r="C156" i="250"/>
  <c r="C152" i="250"/>
  <c r="C151" i="250"/>
  <c r="C150" i="250"/>
  <c r="C147" i="250"/>
  <c r="C146" i="250"/>
  <c r="C145" i="250"/>
  <c r="C144" i="250"/>
  <c r="C141" i="250"/>
  <c r="C140" i="250"/>
  <c r="C139" i="250"/>
  <c r="C136" i="250"/>
  <c r="C135" i="250"/>
  <c r="C134" i="250"/>
  <c r="C132" i="250"/>
  <c r="C131" i="250"/>
  <c r="C124" i="250"/>
  <c r="C123" i="250"/>
  <c r="C122" i="250"/>
  <c r="C119" i="250"/>
  <c r="C116" i="250"/>
  <c r="C115" i="250"/>
  <c r="C109" i="250"/>
  <c r="C108" i="250"/>
  <c r="C107" i="250"/>
  <c r="C104" i="250"/>
  <c r="C103" i="250"/>
  <c r="C102" i="250"/>
  <c r="C99" i="250"/>
  <c r="C98" i="250"/>
  <c r="C97" i="250"/>
  <c r="C93" i="250"/>
  <c r="C92" i="250"/>
  <c r="C91" i="250"/>
  <c r="C88" i="250"/>
  <c r="C87" i="250"/>
  <c r="C86" i="250"/>
  <c r="C83" i="250"/>
  <c r="C82" i="250"/>
  <c r="C81" i="250"/>
  <c r="C79" i="250"/>
  <c r="C78" i="250"/>
  <c r="C66" i="250"/>
  <c r="C50" i="250"/>
  <c r="C39" i="250"/>
  <c r="C37" i="250"/>
  <c r="C17" i="250"/>
  <c r="C14" i="250"/>
  <c r="C231" i="250"/>
  <c r="G223" i="250"/>
  <c r="F223" i="250"/>
  <c r="L222" i="250"/>
  <c r="G221" i="250"/>
  <c r="F221" i="250"/>
  <c r="L220" i="250"/>
  <c r="G219" i="250"/>
  <c r="F219" i="250"/>
  <c r="L218" i="250"/>
  <c r="G217" i="250"/>
  <c r="F217" i="250"/>
  <c r="G216" i="250"/>
  <c r="G214" i="250"/>
  <c r="G213" i="250"/>
  <c r="L212" i="250"/>
  <c r="G211" i="250"/>
  <c r="F211" i="250"/>
  <c r="G210" i="250"/>
  <c r="F210" i="250"/>
  <c r="G209" i="250"/>
  <c r="G208" i="250"/>
  <c r="G207" i="250"/>
  <c r="G206" i="250"/>
  <c r="F206" i="250"/>
  <c r="G205" i="250"/>
  <c r="F205" i="250"/>
  <c r="G204" i="250"/>
  <c r="G203" i="250"/>
  <c r="G202" i="250"/>
  <c r="G201" i="250"/>
  <c r="F201" i="250"/>
  <c r="G200" i="250"/>
  <c r="F200" i="250"/>
  <c r="G199" i="250"/>
  <c r="G198" i="250"/>
  <c r="G197" i="250"/>
  <c r="G196" i="250"/>
  <c r="F196" i="250"/>
  <c r="G195" i="250"/>
  <c r="F195" i="250"/>
  <c r="G194" i="250"/>
  <c r="F194" i="250"/>
  <c r="G193" i="250"/>
  <c r="G192" i="250"/>
  <c r="G191" i="250"/>
  <c r="G190" i="250"/>
  <c r="F190" i="250"/>
  <c r="G189" i="250"/>
  <c r="F189" i="250"/>
  <c r="G188" i="250"/>
  <c r="G187" i="250"/>
  <c r="G186" i="250"/>
  <c r="G185" i="250"/>
  <c r="F185" i="250"/>
  <c r="G184" i="250"/>
  <c r="G183" i="250"/>
  <c r="G182" i="250"/>
  <c r="F182" i="250"/>
  <c r="G181" i="250"/>
  <c r="F181" i="250"/>
  <c r="G177" i="250"/>
  <c r="G176" i="250"/>
  <c r="G175" i="250"/>
  <c r="G174" i="250"/>
  <c r="F174" i="250"/>
  <c r="G173" i="250"/>
  <c r="F173" i="250"/>
  <c r="G172" i="250"/>
  <c r="F172" i="250"/>
  <c r="G171" i="250"/>
  <c r="F171" i="250"/>
  <c r="G170" i="250"/>
  <c r="F170" i="250"/>
  <c r="G169" i="250"/>
  <c r="F169" i="250"/>
  <c r="G167" i="250"/>
  <c r="F167" i="250"/>
  <c r="G166" i="250"/>
  <c r="F166" i="250"/>
  <c r="G165" i="250"/>
  <c r="F165" i="250"/>
  <c r="G164" i="250"/>
  <c r="F164" i="250"/>
  <c r="G163" i="250"/>
  <c r="G162" i="250"/>
  <c r="G161" i="250"/>
  <c r="G160" i="250"/>
  <c r="F160" i="250"/>
  <c r="G159" i="250"/>
  <c r="F159" i="250"/>
  <c r="G158" i="250"/>
  <c r="G157" i="250"/>
  <c r="G156" i="250"/>
  <c r="G155" i="250"/>
  <c r="F155" i="250"/>
  <c r="G154" i="250"/>
  <c r="F154" i="250"/>
  <c r="L153" i="250"/>
  <c r="G152" i="250"/>
  <c r="G151" i="250"/>
  <c r="G150" i="250"/>
  <c r="G149" i="250"/>
  <c r="F149" i="250"/>
  <c r="G148" i="250"/>
  <c r="F148" i="250"/>
  <c r="G147" i="250"/>
  <c r="F147" i="250"/>
  <c r="G146" i="250"/>
  <c r="G145" i="250"/>
  <c r="G144" i="250"/>
  <c r="G143" i="250"/>
  <c r="F143" i="250"/>
  <c r="G142" i="250"/>
  <c r="F142" i="250"/>
  <c r="G141" i="250"/>
  <c r="G140" i="250"/>
  <c r="G139" i="250"/>
  <c r="G138" i="250"/>
  <c r="F138" i="250"/>
  <c r="G137" i="250"/>
  <c r="F137" i="250"/>
  <c r="G136" i="250"/>
  <c r="G135" i="250"/>
  <c r="G134" i="250"/>
  <c r="G133" i="250"/>
  <c r="F133" i="250"/>
  <c r="G132" i="250"/>
  <c r="G131" i="250"/>
  <c r="G130" i="250"/>
  <c r="F130" i="250"/>
  <c r="G129" i="250"/>
  <c r="F129" i="250"/>
  <c r="G124" i="250"/>
  <c r="G123" i="250"/>
  <c r="G122" i="250"/>
  <c r="G121" i="250"/>
  <c r="F121" i="250"/>
  <c r="G120" i="250"/>
  <c r="F120" i="250"/>
  <c r="G119" i="250"/>
  <c r="F119" i="250"/>
  <c r="G118" i="250"/>
  <c r="F118" i="250"/>
  <c r="G117" i="250"/>
  <c r="F117" i="250"/>
  <c r="G116" i="250"/>
  <c r="F116" i="250"/>
  <c r="G115" i="250"/>
  <c r="F115" i="250"/>
  <c r="G113" i="250"/>
  <c r="G112" i="250"/>
  <c r="G111" i="250"/>
  <c r="F111" i="250"/>
  <c r="G110" i="250"/>
  <c r="F110" i="250"/>
  <c r="G109" i="250"/>
  <c r="G108" i="250"/>
  <c r="G107" i="250"/>
  <c r="G106" i="250"/>
  <c r="F106" i="250"/>
  <c r="G105" i="250"/>
  <c r="F105" i="250"/>
  <c r="G104" i="250"/>
  <c r="G103" i="250"/>
  <c r="G102" i="250"/>
  <c r="G101" i="250"/>
  <c r="F101" i="250"/>
  <c r="G100" i="250"/>
  <c r="F100" i="250"/>
  <c r="G99" i="250"/>
  <c r="G98" i="250"/>
  <c r="G97" i="250"/>
  <c r="G96" i="250"/>
  <c r="F96" i="250"/>
  <c r="G95" i="250"/>
  <c r="F95" i="250"/>
  <c r="G94" i="250"/>
  <c r="F94" i="250"/>
  <c r="G93" i="250"/>
  <c r="G92" i="250"/>
  <c r="G91" i="250"/>
  <c r="G90" i="250"/>
  <c r="F90" i="250"/>
  <c r="G89" i="250"/>
  <c r="F89" i="250"/>
  <c r="G88" i="250"/>
  <c r="G87" i="250"/>
  <c r="G86" i="250"/>
  <c r="G85" i="250"/>
  <c r="F85" i="250"/>
  <c r="G84" i="250"/>
  <c r="F84" i="250"/>
  <c r="G83" i="250"/>
  <c r="G82" i="250"/>
  <c r="G81" i="250"/>
  <c r="G80" i="250"/>
  <c r="F80" i="250"/>
  <c r="G79" i="250"/>
  <c r="G78" i="250"/>
  <c r="G77" i="250"/>
  <c r="F77" i="250"/>
  <c r="G76" i="250"/>
  <c r="F76" i="250"/>
  <c r="G75" i="250"/>
  <c r="F75" i="250"/>
  <c r="H68" i="250"/>
  <c r="F68" i="250"/>
  <c r="H67" i="250"/>
  <c r="F67" i="250"/>
  <c r="H66" i="250"/>
  <c r="F66" i="250"/>
  <c r="H65" i="250"/>
  <c r="F65" i="250"/>
  <c r="H64" i="250"/>
  <c r="F64" i="250"/>
  <c r="H63" i="250"/>
  <c r="F63" i="250"/>
  <c r="H60" i="250"/>
  <c r="F60" i="250"/>
  <c r="H59" i="250"/>
  <c r="F59" i="250"/>
  <c r="H58" i="250"/>
  <c r="F58" i="250"/>
  <c r="H57" i="250"/>
  <c r="H56" i="250"/>
  <c r="F56" i="250"/>
  <c r="H55" i="250"/>
  <c r="F55" i="250"/>
  <c r="H54" i="250"/>
  <c r="F54" i="250"/>
  <c r="H52" i="250"/>
  <c r="F52" i="250"/>
  <c r="H50" i="250"/>
  <c r="H49" i="250"/>
  <c r="H47" i="250"/>
  <c r="H44" i="250"/>
  <c r="F44" i="250"/>
  <c r="H43" i="250"/>
  <c r="F43" i="250"/>
  <c r="H41" i="250"/>
  <c r="F41" i="250"/>
  <c r="H40" i="250"/>
  <c r="F40" i="250"/>
  <c r="H39" i="250"/>
  <c r="F39" i="250"/>
  <c r="H38" i="250"/>
  <c r="F38" i="250"/>
  <c r="H37" i="250"/>
  <c r="F37" i="250"/>
  <c r="H36" i="250"/>
  <c r="F36" i="250"/>
  <c r="H34" i="250"/>
  <c r="F34" i="250"/>
  <c r="H33" i="250"/>
  <c r="F33" i="250"/>
  <c r="H32" i="250"/>
  <c r="F32" i="250"/>
  <c r="H30" i="250"/>
  <c r="F30" i="250"/>
  <c r="H29" i="250"/>
  <c r="F29" i="250"/>
  <c r="H28" i="250"/>
  <c r="F28" i="250"/>
  <c r="H27" i="250"/>
  <c r="F27" i="250"/>
  <c r="H26" i="250"/>
  <c r="F26" i="250"/>
  <c r="H24" i="250"/>
  <c r="F24" i="250"/>
  <c r="G23" i="250"/>
  <c r="F23" i="250"/>
  <c r="H21" i="250"/>
  <c r="F21" i="250"/>
  <c r="H20" i="250"/>
  <c r="F20" i="250"/>
  <c r="H19" i="250"/>
  <c r="F19" i="250"/>
  <c r="H18" i="250"/>
  <c r="F18" i="250"/>
  <c r="F17" i="250"/>
  <c r="H15" i="250"/>
  <c r="F15" i="250"/>
  <c r="F14" i="250"/>
  <c r="H12" i="250"/>
  <c r="F12" i="250"/>
  <c r="H11" i="250"/>
  <c r="F11" i="250"/>
  <c r="L223" i="252"/>
  <c r="L221" i="252"/>
  <c r="L209" i="252"/>
  <c r="L208" i="252"/>
  <c r="L207" i="252"/>
  <c r="L204" i="252"/>
  <c r="L203" i="252"/>
  <c r="L202" i="252"/>
  <c r="L201" i="252"/>
  <c r="L200" i="252"/>
  <c r="L199" i="252"/>
  <c r="L198" i="252"/>
  <c r="L197" i="252"/>
  <c r="L194" i="252"/>
  <c r="L193" i="252"/>
  <c r="L192" i="252"/>
  <c r="L191" i="252"/>
  <c r="L188" i="252"/>
  <c r="L187" i="252"/>
  <c r="L186" i="252"/>
  <c r="L185" i="252"/>
  <c r="L184" i="252"/>
  <c r="L183" i="252"/>
  <c r="L177" i="252"/>
  <c r="L176" i="252"/>
  <c r="L175" i="252"/>
  <c r="L170" i="252"/>
  <c r="L169" i="252"/>
  <c r="L163" i="252"/>
  <c r="L162" i="252"/>
  <c r="L161" i="252"/>
  <c r="L160" i="252"/>
  <c r="L159" i="252"/>
  <c r="L158" i="252"/>
  <c r="L157" i="252"/>
  <c r="L156" i="252"/>
  <c r="L152" i="252"/>
  <c r="L151" i="252"/>
  <c r="L150" i="252"/>
  <c r="L147" i="252"/>
  <c r="L146" i="252"/>
  <c r="L145" i="252"/>
  <c r="L144" i="252"/>
  <c r="L141" i="252"/>
  <c r="L140" i="252"/>
  <c r="L139" i="252"/>
  <c r="L136" i="252"/>
  <c r="L135" i="252"/>
  <c r="L134" i="252"/>
  <c r="L132" i="252"/>
  <c r="L131" i="252"/>
  <c r="L124" i="252"/>
  <c r="L123" i="252"/>
  <c r="L122" i="252"/>
  <c r="L119" i="252"/>
  <c r="L116" i="252"/>
  <c r="L115" i="252"/>
  <c r="L109" i="252"/>
  <c r="L108" i="252"/>
  <c r="L107" i="252"/>
  <c r="L104" i="252"/>
  <c r="L103" i="252"/>
  <c r="L102" i="252"/>
  <c r="L99" i="252"/>
  <c r="L98" i="252"/>
  <c r="L97" i="252"/>
  <c r="L93" i="252"/>
  <c r="L92" i="252"/>
  <c r="L91" i="252"/>
  <c r="L88" i="252"/>
  <c r="L87" i="252"/>
  <c r="L86" i="252"/>
  <c r="L83" i="252"/>
  <c r="L82" i="252"/>
  <c r="L81" i="252"/>
  <c r="L79" i="252"/>
  <c r="L78" i="252"/>
  <c r="L66" i="252"/>
  <c r="L50" i="252"/>
  <c r="L48" i="252"/>
  <c r="L39" i="252"/>
  <c r="L37" i="252"/>
  <c r="L17" i="252"/>
  <c r="L14" i="252"/>
  <c r="K48" i="252"/>
  <c r="K49" i="252"/>
  <c r="K66" i="252"/>
  <c r="K116" i="252"/>
  <c r="K147" i="252"/>
  <c r="K223" i="252"/>
  <c r="J223" i="252"/>
  <c r="J221" i="252"/>
  <c r="J209" i="252"/>
  <c r="J208" i="252"/>
  <c r="J207" i="252"/>
  <c r="J204" i="252"/>
  <c r="J203" i="252"/>
  <c r="J202" i="252"/>
  <c r="J201" i="252"/>
  <c r="J200" i="252"/>
  <c r="J199" i="252"/>
  <c r="J198" i="252"/>
  <c r="J197" i="252"/>
  <c r="J193" i="252"/>
  <c r="J192" i="252"/>
  <c r="J191" i="252"/>
  <c r="J188" i="252"/>
  <c r="J187" i="252"/>
  <c r="J186" i="252"/>
  <c r="J185" i="252"/>
  <c r="J184" i="252"/>
  <c r="J183" i="252"/>
  <c r="J177" i="252"/>
  <c r="J176" i="252"/>
  <c r="J175" i="252"/>
  <c r="J170" i="252"/>
  <c r="J169" i="252"/>
  <c r="J163" i="252"/>
  <c r="J162" i="252"/>
  <c r="J161" i="252"/>
  <c r="J160" i="252"/>
  <c r="J159" i="252"/>
  <c r="J158" i="252"/>
  <c r="J157" i="252"/>
  <c r="J156" i="252"/>
  <c r="J152" i="252"/>
  <c r="J151" i="252"/>
  <c r="J150" i="252"/>
  <c r="J147" i="252"/>
  <c r="J146" i="252"/>
  <c r="J145" i="252"/>
  <c r="J144" i="252"/>
  <c r="J141" i="252"/>
  <c r="J140" i="252"/>
  <c r="J139" i="252"/>
  <c r="J136" i="252"/>
  <c r="J135" i="252"/>
  <c r="J134" i="252"/>
  <c r="J132" i="252"/>
  <c r="J131" i="252"/>
  <c r="J124" i="252"/>
  <c r="J123" i="252"/>
  <c r="J122" i="252"/>
  <c r="J119" i="252"/>
  <c r="J116" i="252"/>
  <c r="J115" i="252"/>
  <c r="J109" i="252"/>
  <c r="J108" i="252"/>
  <c r="J107" i="252"/>
  <c r="J104" i="252"/>
  <c r="J103" i="252"/>
  <c r="J102" i="252"/>
  <c r="J99" i="252"/>
  <c r="J98" i="252"/>
  <c r="J97" i="252"/>
  <c r="J93" i="252"/>
  <c r="J92" i="252"/>
  <c r="J91" i="252"/>
  <c r="J88" i="252"/>
  <c r="J87" i="252"/>
  <c r="J86" i="252"/>
  <c r="J83" i="252"/>
  <c r="J82" i="252"/>
  <c r="J81" i="252"/>
  <c r="J79" i="252"/>
  <c r="J78" i="252"/>
  <c r="J66" i="252"/>
  <c r="J50" i="252"/>
  <c r="J49" i="252"/>
  <c r="J48" i="252"/>
  <c r="J47" i="252"/>
  <c r="J46" i="252"/>
  <c r="J39" i="252"/>
  <c r="J37" i="252"/>
  <c r="J17" i="252"/>
  <c r="J14" i="252"/>
  <c r="H223" i="252"/>
  <c r="G223" i="252"/>
  <c r="G221" i="252"/>
  <c r="G219" i="252"/>
  <c r="G217" i="252"/>
  <c r="G216" i="252"/>
  <c r="G214" i="252"/>
  <c r="G213" i="252"/>
  <c r="G211" i="252"/>
  <c r="G210" i="252"/>
  <c r="G209" i="252"/>
  <c r="G208" i="252"/>
  <c r="G207" i="252"/>
  <c r="G206" i="252"/>
  <c r="G205" i="252"/>
  <c r="G204" i="252"/>
  <c r="G203" i="252"/>
  <c r="G202" i="252"/>
  <c r="G201" i="252"/>
  <c r="G200" i="252"/>
  <c r="G199" i="252"/>
  <c r="G198" i="252"/>
  <c r="G197" i="252"/>
  <c r="G196" i="252"/>
  <c r="G195" i="252"/>
  <c r="G194" i="252"/>
  <c r="G193" i="252"/>
  <c r="G192" i="252"/>
  <c r="G191" i="252"/>
  <c r="G190" i="252"/>
  <c r="G189" i="252"/>
  <c r="G188" i="252"/>
  <c r="G187" i="252"/>
  <c r="G186" i="252"/>
  <c r="G185" i="252"/>
  <c r="G184" i="252"/>
  <c r="G183" i="252"/>
  <c r="G182" i="252"/>
  <c r="G181" i="252"/>
  <c r="H181" i="252"/>
  <c r="H182" i="252"/>
  <c r="H183" i="252"/>
  <c r="H184" i="252"/>
  <c r="H185" i="252"/>
  <c r="H186" i="252"/>
  <c r="H187" i="252"/>
  <c r="H188" i="252"/>
  <c r="H189" i="252"/>
  <c r="H190" i="252"/>
  <c r="H191" i="252"/>
  <c r="H192" i="252"/>
  <c r="H193" i="252"/>
  <c r="H194" i="252"/>
  <c r="H195" i="252"/>
  <c r="H196" i="252"/>
  <c r="H197" i="252"/>
  <c r="H198" i="252"/>
  <c r="H199" i="252"/>
  <c r="H200" i="252"/>
  <c r="H201" i="252"/>
  <c r="H202" i="252"/>
  <c r="H203" i="252"/>
  <c r="H204" i="252"/>
  <c r="H205" i="252"/>
  <c r="H206" i="252"/>
  <c r="H207" i="252"/>
  <c r="H208" i="252"/>
  <c r="H209" i="252"/>
  <c r="H210" i="252"/>
  <c r="H211" i="252"/>
  <c r="H213" i="252"/>
  <c r="H214" i="252"/>
  <c r="H216" i="252"/>
  <c r="H217" i="252"/>
  <c r="H219" i="252"/>
  <c r="H221" i="252"/>
  <c r="F223" i="252"/>
  <c r="F221" i="252"/>
  <c r="F219" i="252"/>
  <c r="F217" i="252"/>
  <c r="F211" i="252"/>
  <c r="F210" i="252"/>
  <c r="F206" i="252"/>
  <c r="F205" i="252"/>
  <c r="F201" i="252"/>
  <c r="F200" i="252"/>
  <c r="F196" i="252"/>
  <c r="F195" i="252"/>
  <c r="F194" i="252"/>
  <c r="F190" i="252"/>
  <c r="F189" i="252"/>
  <c r="F185" i="252"/>
  <c r="F182" i="252"/>
  <c r="F181" i="252"/>
  <c r="E223" i="252"/>
  <c r="E221" i="252"/>
  <c r="D183" i="252"/>
  <c r="D184" i="252"/>
  <c r="D185" i="252"/>
  <c r="D186" i="252"/>
  <c r="D187" i="252"/>
  <c r="D188" i="252"/>
  <c r="D191" i="252"/>
  <c r="D192" i="252"/>
  <c r="D193" i="252"/>
  <c r="D197" i="252"/>
  <c r="D198" i="252"/>
  <c r="D199" i="252"/>
  <c r="D200" i="252"/>
  <c r="D201" i="252"/>
  <c r="D202" i="252"/>
  <c r="D203" i="252"/>
  <c r="D204" i="252"/>
  <c r="D207" i="252"/>
  <c r="D208" i="252"/>
  <c r="D209" i="252"/>
  <c r="D221" i="252"/>
  <c r="D223" i="252"/>
  <c r="C223" i="252"/>
  <c r="C221" i="252"/>
  <c r="C208" i="252"/>
  <c r="C209" i="252"/>
  <c r="C207" i="252"/>
  <c r="C203" i="252"/>
  <c r="C204" i="252"/>
  <c r="C202" i="252"/>
  <c r="C200" i="252"/>
  <c r="C201" i="252"/>
  <c r="C198" i="252"/>
  <c r="C199" i="252"/>
  <c r="C197" i="252"/>
  <c r="C194" i="252"/>
  <c r="C192" i="252"/>
  <c r="C193" i="252"/>
  <c r="C191" i="252"/>
  <c r="C188" i="252"/>
  <c r="C187" i="252"/>
  <c r="C186" i="252"/>
  <c r="C184" i="252"/>
  <c r="C185" i="252"/>
  <c r="C183" i="252"/>
  <c r="G177" i="252"/>
  <c r="G176" i="252"/>
  <c r="G175" i="252"/>
  <c r="G174" i="252"/>
  <c r="G173" i="252"/>
  <c r="G172" i="252"/>
  <c r="G171" i="252"/>
  <c r="G170" i="252"/>
  <c r="G169" i="252"/>
  <c r="G167" i="252"/>
  <c r="G166" i="252"/>
  <c r="G165" i="252"/>
  <c r="G164" i="252"/>
  <c r="G163" i="252"/>
  <c r="G162" i="252"/>
  <c r="G161" i="252"/>
  <c r="G160" i="252"/>
  <c r="G159" i="252"/>
  <c r="G158" i="252"/>
  <c r="G157" i="252"/>
  <c r="G156" i="252"/>
  <c r="G155" i="252"/>
  <c r="G154" i="252"/>
  <c r="G152" i="252"/>
  <c r="G151" i="252"/>
  <c r="G150" i="252"/>
  <c r="G149" i="252"/>
  <c r="G148" i="252"/>
  <c r="G147" i="252"/>
  <c r="G146" i="252"/>
  <c r="G145" i="252"/>
  <c r="G144" i="252"/>
  <c r="G143" i="252"/>
  <c r="G142" i="252"/>
  <c r="G141" i="252"/>
  <c r="G140" i="252"/>
  <c r="G139" i="252"/>
  <c r="G138" i="252"/>
  <c r="G137" i="252"/>
  <c r="G136" i="252"/>
  <c r="G135" i="252"/>
  <c r="G134" i="252"/>
  <c r="G133" i="252"/>
  <c r="G132" i="252"/>
  <c r="G131" i="252"/>
  <c r="G130" i="252"/>
  <c r="G129" i="252"/>
  <c r="H129" i="252"/>
  <c r="H130" i="252"/>
  <c r="H131" i="252"/>
  <c r="H132" i="252"/>
  <c r="H133" i="252"/>
  <c r="H134" i="252"/>
  <c r="H135" i="252"/>
  <c r="H136" i="252"/>
  <c r="H137" i="252"/>
  <c r="H138" i="252"/>
  <c r="H139" i="252"/>
  <c r="H140" i="252"/>
  <c r="H141" i="252"/>
  <c r="H142" i="252"/>
  <c r="H143" i="252"/>
  <c r="H144" i="252"/>
  <c r="H145" i="252"/>
  <c r="H146" i="252"/>
  <c r="H147" i="252"/>
  <c r="H148" i="252"/>
  <c r="H149" i="252"/>
  <c r="H150" i="252"/>
  <c r="H151" i="252"/>
  <c r="H152" i="252"/>
  <c r="H154" i="252"/>
  <c r="H155" i="252"/>
  <c r="H156" i="252"/>
  <c r="H157" i="252"/>
  <c r="H158" i="252"/>
  <c r="H159" i="252"/>
  <c r="H160" i="252"/>
  <c r="H161" i="252"/>
  <c r="H162" i="252"/>
  <c r="H163" i="252"/>
  <c r="H164" i="252"/>
  <c r="H165" i="252"/>
  <c r="H166" i="252"/>
  <c r="H167" i="252"/>
  <c r="H169" i="252"/>
  <c r="H170" i="252"/>
  <c r="H171" i="252"/>
  <c r="H172" i="252"/>
  <c r="H173" i="252"/>
  <c r="H174" i="252"/>
  <c r="H175" i="252"/>
  <c r="H176" i="252"/>
  <c r="H177" i="252"/>
  <c r="F174" i="252"/>
  <c r="F173" i="252"/>
  <c r="F172" i="252"/>
  <c r="F171" i="252"/>
  <c r="F170" i="252"/>
  <c r="F169" i="252"/>
  <c r="F167" i="252"/>
  <c r="F166" i="252"/>
  <c r="F165" i="252"/>
  <c r="F164" i="252"/>
  <c r="F160" i="252"/>
  <c r="F159" i="252"/>
  <c r="F155" i="252"/>
  <c r="F154" i="252"/>
  <c r="F149" i="252"/>
  <c r="F148" i="252"/>
  <c r="F147" i="252"/>
  <c r="F143" i="252"/>
  <c r="F142" i="252"/>
  <c r="F138" i="252"/>
  <c r="F137" i="252"/>
  <c r="F133" i="252"/>
  <c r="F130" i="252"/>
  <c r="F129" i="252"/>
  <c r="E147" i="252"/>
  <c r="D131" i="252"/>
  <c r="D132" i="252"/>
  <c r="D134" i="252"/>
  <c r="D135" i="252"/>
  <c r="D136" i="252"/>
  <c r="D139" i="252"/>
  <c r="D140" i="252"/>
  <c r="D141" i="252"/>
  <c r="D144" i="252"/>
  <c r="D145" i="252"/>
  <c r="D146" i="252"/>
  <c r="D147" i="252"/>
  <c r="D150" i="252"/>
  <c r="D151" i="252"/>
  <c r="D152" i="252"/>
  <c r="D156" i="252"/>
  <c r="D157" i="252"/>
  <c r="D158" i="252"/>
  <c r="D159" i="252"/>
  <c r="D160" i="252"/>
  <c r="D161" i="252"/>
  <c r="D162" i="252"/>
  <c r="D163" i="252"/>
  <c r="D169" i="252"/>
  <c r="D170" i="252"/>
  <c r="D175" i="252"/>
  <c r="D176" i="252"/>
  <c r="D177" i="252"/>
  <c r="C176" i="252"/>
  <c r="C177" i="252"/>
  <c r="C175" i="252"/>
  <c r="C170" i="252"/>
  <c r="C169" i="252"/>
  <c r="C162" i="252"/>
  <c r="C163" i="252"/>
  <c r="C161" i="252"/>
  <c r="C160" i="252"/>
  <c r="C159" i="252"/>
  <c r="C157" i="252"/>
  <c r="C158" i="252"/>
  <c r="C156" i="252"/>
  <c r="C151" i="252"/>
  <c r="C152" i="252"/>
  <c r="C150" i="252"/>
  <c r="C147" i="252"/>
  <c r="C145" i="252"/>
  <c r="C146" i="252"/>
  <c r="C144" i="252"/>
  <c r="C140" i="252"/>
  <c r="C141" i="252"/>
  <c r="C139" i="252"/>
  <c r="F60" i="221"/>
  <c r="G46" i="221"/>
  <c r="F46" i="221"/>
  <c r="F31" i="221"/>
  <c r="E60" i="221"/>
  <c r="E46" i="221"/>
  <c r="E30" i="221"/>
  <c r="E28" i="221"/>
  <c r="E27" i="221"/>
  <c r="E26" i="221"/>
  <c r="E25" i="221"/>
  <c r="E24" i="221"/>
  <c r="E23" i="221"/>
  <c r="E22" i="221"/>
  <c r="E21" i="221"/>
  <c r="E20" i="221"/>
  <c r="E31" i="221" l="1"/>
  <c r="H90" i="229"/>
  <c r="H91" i="229"/>
  <c r="H142" i="229"/>
  <c r="H185" i="229"/>
  <c r="H63" i="229"/>
  <c r="L161" i="250"/>
  <c r="H158" i="229"/>
  <c r="H117" i="229"/>
  <c r="H145" i="229"/>
  <c r="L97" i="250"/>
  <c r="L202" i="250"/>
  <c r="H79" i="229"/>
  <c r="H168" i="229"/>
  <c r="H207" i="229"/>
  <c r="H80" i="229"/>
  <c r="H130" i="229"/>
  <c r="H132" i="229"/>
  <c r="H195" i="229"/>
  <c r="H133" i="229"/>
  <c r="H12" i="229"/>
  <c r="H106" i="229"/>
  <c r="H197" i="229"/>
  <c r="H156" i="229"/>
  <c r="H198" i="229"/>
  <c r="H183" i="229"/>
  <c r="L108" i="250"/>
  <c r="H15" i="229"/>
  <c r="H105" i="229"/>
  <c r="L122" i="250"/>
  <c r="L88" i="250"/>
  <c r="H95" i="229"/>
  <c r="H107" i="229"/>
  <c r="H120" i="229"/>
  <c r="H160" i="229"/>
  <c r="H173" i="229"/>
  <c r="H200" i="229"/>
  <c r="L66" i="250"/>
  <c r="E64" i="229"/>
  <c r="H64" i="229" s="1"/>
  <c r="L83" i="250"/>
  <c r="E81" i="229"/>
  <c r="H81" i="229" s="1"/>
  <c r="L188" i="250"/>
  <c r="E186" i="229"/>
  <c r="H186" i="229" s="1"/>
  <c r="F36" i="229"/>
  <c r="L104" i="250"/>
  <c r="F102" i="229"/>
  <c r="H102" i="229" s="1"/>
  <c r="L157" i="250"/>
  <c r="F155" i="229"/>
  <c r="H155" i="229" s="1"/>
  <c r="H159" i="229"/>
  <c r="H199" i="229"/>
  <c r="F103" i="229"/>
  <c r="F116" i="229"/>
  <c r="L145" i="250"/>
  <c r="F143" i="229"/>
  <c r="H143" i="229" s="1"/>
  <c r="L186" i="250"/>
  <c r="F184" i="229"/>
  <c r="H184" i="229" s="1"/>
  <c r="L198" i="250"/>
  <c r="F196" i="229"/>
  <c r="H196" i="229" s="1"/>
  <c r="L123" i="250"/>
  <c r="G121" i="229"/>
  <c r="H121" i="229" s="1"/>
  <c r="L203" i="250"/>
  <c r="L150" i="250"/>
  <c r="F14" i="229"/>
  <c r="F38" i="229"/>
  <c r="L159" i="250"/>
  <c r="F157" i="229"/>
  <c r="H157" i="229" s="1"/>
  <c r="F209" i="229"/>
  <c r="L144" i="250"/>
  <c r="H84" i="229"/>
  <c r="H96" i="229"/>
  <c r="H148" i="229"/>
  <c r="H174" i="229"/>
  <c r="H189" i="229"/>
  <c r="H201" i="229"/>
  <c r="J224" i="250"/>
  <c r="F222" i="229" s="1"/>
  <c r="L163" i="250"/>
  <c r="G161" i="229"/>
  <c r="H161" i="229" s="1"/>
  <c r="L192" i="250"/>
  <c r="H97" i="229"/>
  <c r="L124" i="250"/>
  <c r="E122" i="229"/>
  <c r="H122" i="229" s="1"/>
  <c r="H137" i="229"/>
  <c r="H149" i="229"/>
  <c r="H175" i="229"/>
  <c r="H190" i="229"/>
  <c r="H202" i="229"/>
  <c r="H86" i="229"/>
  <c r="H138" i="229"/>
  <c r="H150" i="229"/>
  <c r="H191" i="229"/>
  <c r="H219" i="229"/>
  <c r="L99" i="250"/>
  <c r="H192" i="229"/>
  <c r="H221" i="229"/>
  <c r="L107" i="250"/>
  <c r="H76" i="229"/>
  <c r="H100" i="229"/>
  <c r="H113" i="229"/>
  <c r="H181" i="229"/>
  <c r="H205" i="229"/>
  <c r="F68" i="229"/>
  <c r="L87" i="250"/>
  <c r="F85" i="229"/>
  <c r="H85" i="229" s="1"/>
  <c r="L136" i="250"/>
  <c r="G134" i="229"/>
  <c r="H134" i="229" s="1"/>
  <c r="L139" i="250"/>
  <c r="L193" i="250"/>
  <c r="H139" i="229"/>
  <c r="L140" i="250"/>
  <c r="H35" i="229"/>
  <c r="H77" i="229"/>
  <c r="H89" i="229"/>
  <c r="H101" i="229"/>
  <c r="H114" i="229"/>
  <c r="H129" i="229"/>
  <c r="H154" i="229"/>
  <c r="H167" i="229"/>
  <c r="H182" i="229"/>
  <c r="H206" i="229"/>
  <c r="L223" i="250"/>
  <c r="L65" i="250"/>
  <c r="L134" i="250"/>
  <c r="L131" i="250"/>
  <c r="L156" i="250"/>
  <c r="L78" i="250"/>
  <c r="L102" i="250"/>
  <c r="L183" i="250"/>
  <c r="L116" i="250"/>
  <c r="L184" i="250"/>
  <c r="L208" i="250"/>
  <c r="L14" i="250"/>
  <c r="L170" i="250"/>
  <c r="L185" i="250"/>
  <c r="L197" i="250"/>
  <c r="L209" i="250"/>
  <c r="L82" i="250"/>
  <c r="L91" i="250"/>
  <c r="L169" i="250"/>
  <c r="L221" i="250"/>
  <c r="L187" i="250"/>
  <c r="L17" i="250"/>
  <c r="L119" i="250"/>
  <c r="L200" i="250"/>
  <c r="L176" i="250"/>
  <c r="L177" i="250"/>
  <c r="L204" i="250"/>
  <c r="L86" i="250"/>
  <c r="L135" i="250"/>
  <c r="L37" i="250"/>
  <c r="L39" i="250"/>
  <c r="L79" i="250"/>
  <c r="L146" i="250"/>
  <c r="L207" i="250"/>
  <c r="J125" i="250"/>
  <c r="L92" i="250"/>
  <c r="L109" i="250"/>
  <c r="L115" i="250"/>
  <c r="L141" i="250"/>
  <c r="L151" i="250"/>
  <c r="L162" i="250"/>
  <c r="L93" i="250"/>
  <c r="J178" i="250"/>
  <c r="F176" i="229" s="1"/>
  <c r="L160" i="250"/>
  <c r="L132" i="250"/>
  <c r="L152" i="250"/>
  <c r="L175" i="250"/>
  <c r="L191" i="250"/>
  <c r="L98" i="250"/>
  <c r="L103" i="250"/>
  <c r="L158" i="250"/>
  <c r="L201" i="250"/>
  <c r="J70" i="250"/>
  <c r="L81" i="250"/>
  <c r="L194" i="250"/>
  <c r="L199" i="250"/>
  <c r="L147" i="250"/>
  <c r="G60" i="221"/>
  <c r="G18" i="221"/>
  <c r="G31" i="221"/>
  <c r="E18" i="221"/>
  <c r="E61" i="221"/>
  <c r="F61" i="221"/>
  <c r="G61" i="221" l="1"/>
  <c r="G62" i="221" s="1"/>
  <c r="F123" i="229"/>
  <c r="J226" i="250"/>
  <c r="E62" i="221"/>
  <c r="J227" i="250" l="1"/>
  <c r="F225" i="229" s="1"/>
  <c r="F224" i="229"/>
  <c r="C135" i="252" l="1"/>
  <c r="C136" i="252"/>
  <c r="C134" i="252"/>
  <c r="C132" i="252"/>
  <c r="C131" i="252"/>
  <c r="G124" i="252"/>
  <c r="G123" i="252"/>
  <c r="G122" i="252"/>
  <c r="G121" i="252"/>
  <c r="G120" i="252"/>
  <c r="G119" i="252"/>
  <c r="G118" i="252"/>
  <c r="G117" i="252"/>
  <c r="G116" i="252"/>
  <c r="G115" i="252"/>
  <c r="G113" i="252"/>
  <c r="G112" i="252"/>
  <c r="G111" i="252"/>
  <c r="G110" i="252"/>
  <c r="G109" i="252"/>
  <c r="G108" i="252"/>
  <c r="G107" i="252"/>
  <c r="G106" i="252"/>
  <c r="G105" i="252"/>
  <c r="G104" i="252"/>
  <c r="G103" i="252"/>
  <c r="G102" i="252"/>
  <c r="G101" i="252"/>
  <c r="G100" i="252"/>
  <c r="G99" i="252"/>
  <c r="G98" i="252"/>
  <c r="G97" i="252"/>
  <c r="G96" i="252"/>
  <c r="G95" i="252"/>
  <c r="G94" i="252"/>
  <c r="G93" i="252"/>
  <c r="G92" i="252"/>
  <c r="G91" i="252"/>
  <c r="G90" i="252"/>
  <c r="G89" i="252"/>
  <c r="G88" i="252"/>
  <c r="G87" i="252"/>
  <c r="G86" i="252"/>
  <c r="G85" i="252"/>
  <c r="G84" i="252"/>
  <c r="G83" i="252"/>
  <c r="G82" i="252"/>
  <c r="G81" i="252"/>
  <c r="G80" i="252"/>
  <c r="G79" i="252"/>
  <c r="G78" i="252"/>
  <c r="G77" i="252"/>
  <c r="G76" i="252"/>
  <c r="G75" i="252"/>
  <c r="H124" i="252"/>
  <c r="H123" i="252"/>
  <c r="H122" i="252"/>
  <c r="H121" i="252"/>
  <c r="H120" i="252"/>
  <c r="H119" i="252"/>
  <c r="H118" i="252"/>
  <c r="H117" i="252"/>
  <c r="H116" i="252"/>
  <c r="H115" i="252"/>
  <c r="H113" i="252"/>
  <c r="H112" i="252"/>
  <c r="H111" i="252"/>
  <c r="H110" i="252"/>
  <c r="H109" i="252"/>
  <c r="H108" i="252"/>
  <c r="H107" i="252"/>
  <c r="H106" i="252"/>
  <c r="H105" i="252"/>
  <c r="H104" i="252"/>
  <c r="H103" i="252"/>
  <c r="H102" i="252"/>
  <c r="H101" i="252"/>
  <c r="H100" i="252"/>
  <c r="H99" i="252"/>
  <c r="H98" i="252"/>
  <c r="H97" i="252"/>
  <c r="H96" i="252"/>
  <c r="H95" i="252"/>
  <c r="H94" i="252"/>
  <c r="H93" i="252"/>
  <c r="H92" i="252"/>
  <c r="H91" i="252"/>
  <c r="H90" i="252"/>
  <c r="H89" i="252"/>
  <c r="H88" i="252"/>
  <c r="H87" i="252"/>
  <c r="H86" i="252"/>
  <c r="H85" i="252"/>
  <c r="H84" i="252"/>
  <c r="H83" i="252"/>
  <c r="H82" i="252"/>
  <c r="H81" i="252"/>
  <c r="H80" i="252"/>
  <c r="H79" i="252"/>
  <c r="H78" i="252"/>
  <c r="H77" i="252"/>
  <c r="H76" i="252"/>
  <c r="H75" i="252"/>
  <c r="F119" i="252"/>
  <c r="F121" i="252"/>
  <c r="F120" i="252"/>
  <c r="F118" i="252"/>
  <c r="F117" i="252"/>
  <c r="F116" i="252"/>
  <c r="F115" i="252"/>
  <c r="F111" i="252"/>
  <c r="F110" i="252"/>
  <c r="F106" i="252"/>
  <c r="F105" i="252"/>
  <c r="F101" i="252"/>
  <c r="F100" i="252"/>
  <c r="F96" i="252"/>
  <c r="F95" i="252"/>
  <c r="F94" i="252"/>
  <c r="F90" i="252"/>
  <c r="F89" i="252"/>
  <c r="F85" i="252"/>
  <c r="F84" i="252"/>
  <c r="F80" i="252"/>
  <c r="F77" i="252"/>
  <c r="F76" i="252"/>
  <c r="F75" i="252"/>
  <c r="D50" i="252"/>
  <c r="D49" i="252"/>
  <c r="D48" i="252"/>
  <c r="D47" i="252"/>
  <c r="D46" i="252"/>
  <c r="D39" i="252"/>
  <c r="D37" i="252"/>
  <c r="E26" i="245"/>
  <c r="J123" i="125"/>
  <c r="E123" i="125"/>
  <c r="J122" i="125"/>
  <c r="E122" i="125"/>
  <c r="J121" i="125"/>
  <c r="E121" i="125"/>
  <c r="J120" i="125"/>
  <c r="E120" i="125"/>
  <c r="J119" i="125"/>
  <c r="E119" i="125"/>
  <c r="J118" i="125"/>
  <c r="E118" i="125"/>
  <c r="J117" i="125"/>
  <c r="E117" i="125"/>
  <c r="J116" i="125"/>
  <c r="E116" i="125"/>
  <c r="J115" i="125"/>
  <c r="E115" i="125"/>
  <c r="E107" i="125"/>
  <c r="J106" i="125"/>
  <c r="E106" i="125"/>
  <c r="J105" i="125"/>
  <c r="E105" i="125"/>
  <c r="J97" i="125"/>
  <c r="E97" i="125"/>
  <c r="J96" i="125"/>
  <c r="E96" i="125"/>
  <c r="J82" i="125"/>
  <c r="E82" i="125"/>
  <c r="J81" i="125"/>
  <c r="E81" i="125"/>
  <c r="J80" i="125"/>
  <c r="E80" i="125"/>
  <c r="J79" i="125"/>
  <c r="E79" i="125"/>
  <c r="J66" i="125"/>
  <c r="E66" i="125"/>
  <c r="J65" i="125"/>
  <c r="E65" i="125"/>
  <c r="J64" i="125"/>
  <c r="J63" i="125"/>
  <c r="J62" i="125"/>
  <c r="E62" i="125"/>
  <c r="J61" i="125"/>
  <c r="E61" i="125"/>
  <c r="J60" i="125"/>
  <c r="E60" i="125"/>
  <c r="J59" i="125"/>
  <c r="J58" i="125"/>
  <c r="E58" i="125"/>
  <c r="J57" i="125"/>
  <c r="E57" i="125"/>
  <c r="J56" i="125"/>
  <c r="E56" i="125"/>
  <c r="J55" i="125"/>
  <c r="E55" i="125"/>
  <c r="J54" i="125"/>
  <c r="E54" i="125"/>
  <c r="J53" i="125"/>
  <c r="E53" i="125"/>
  <c r="J52" i="125"/>
  <c r="E52" i="125"/>
  <c r="J51" i="125"/>
  <c r="E51" i="125"/>
  <c r="J47" i="125"/>
  <c r="E36" i="125"/>
  <c r="E35" i="125"/>
  <c r="E34" i="125"/>
  <c r="E33" i="125"/>
  <c r="E32" i="125"/>
  <c r="E31" i="125"/>
  <c r="E29" i="125"/>
  <c r="J16" i="125"/>
  <c r="J15" i="125"/>
  <c r="J14" i="125"/>
  <c r="J13" i="125"/>
  <c r="J12" i="125"/>
  <c r="J11" i="125"/>
  <c r="J10" i="125"/>
  <c r="J9" i="125"/>
  <c r="E56" i="223"/>
  <c r="E55" i="223"/>
  <c r="E54" i="223"/>
  <c r="E53" i="223"/>
  <c r="E52" i="223"/>
  <c r="E51" i="223"/>
  <c r="E50" i="223"/>
  <c r="E49" i="223"/>
  <c r="E48" i="223"/>
  <c r="E47" i="223"/>
  <c r="E44" i="223"/>
  <c r="E43" i="223"/>
  <c r="E42" i="223"/>
  <c r="E41" i="223"/>
  <c r="E40" i="223"/>
  <c r="E39" i="223"/>
  <c r="E38" i="223"/>
  <c r="E37" i="223"/>
  <c r="E36" i="223"/>
  <c r="E35" i="223"/>
  <c r="E34" i="223"/>
  <c r="E31" i="223"/>
  <c r="E30" i="223"/>
  <c r="E29" i="223"/>
  <c r="E28" i="223"/>
  <c r="E27" i="223"/>
  <c r="E26" i="223"/>
  <c r="E25" i="223"/>
  <c r="E24" i="223"/>
  <c r="E23" i="223"/>
  <c r="E22" i="223"/>
  <c r="E21" i="223"/>
  <c r="E16" i="223"/>
  <c r="E15" i="223"/>
  <c r="E13" i="223"/>
  <c r="E10" i="223"/>
  <c r="F397" i="222"/>
  <c r="F383" i="222"/>
  <c r="F382" i="222"/>
  <c r="F381" i="222"/>
  <c r="F380" i="222"/>
  <c r="F366" i="222"/>
  <c r="F365" i="222"/>
  <c r="F364" i="222"/>
  <c r="F363" i="222"/>
  <c r="F349" i="222"/>
  <c r="F348" i="222"/>
  <c r="F347" i="222"/>
  <c r="F346" i="222"/>
  <c r="F328" i="222"/>
  <c r="F327" i="222"/>
  <c r="F326" i="222"/>
  <c r="F325" i="222"/>
  <c r="F324" i="222"/>
  <c r="F323" i="222"/>
  <c r="F309" i="222"/>
  <c r="F308" i="222"/>
  <c r="F307" i="222"/>
  <c r="F306" i="222"/>
  <c r="F292" i="222"/>
  <c r="F291" i="222"/>
  <c r="F290" i="222"/>
  <c r="F289" i="222"/>
  <c r="F250" i="222"/>
  <c r="F249" i="222"/>
  <c r="F178" i="222"/>
  <c r="F177" i="222"/>
  <c r="F117" i="222"/>
  <c r="F116" i="222"/>
  <c r="F57" i="222"/>
  <c r="F56" i="222"/>
  <c r="F402" i="222"/>
  <c r="F401" i="222"/>
  <c r="F400" i="222"/>
  <c r="F399" i="222"/>
  <c r="F398" i="222"/>
  <c r="E59" i="223"/>
  <c r="E15" i="224"/>
  <c r="J141" i="125"/>
  <c r="J129" i="125"/>
  <c r="J124" i="125"/>
  <c r="E124" i="125"/>
  <c r="L20" i="244"/>
  <c r="L19" i="244"/>
  <c r="L16" i="244"/>
  <c r="L15" i="244"/>
  <c r="L14" i="244"/>
  <c r="L10" i="244"/>
  <c r="D78" i="252"/>
  <c r="D79" i="252"/>
  <c r="D81" i="252"/>
  <c r="D82" i="252"/>
  <c r="D83" i="252"/>
  <c r="D86" i="252"/>
  <c r="D87" i="252"/>
  <c r="D88" i="252"/>
  <c r="D91" i="252"/>
  <c r="D92" i="252"/>
  <c r="D93" i="252"/>
  <c r="D97" i="252"/>
  <c r="D98" i="252"/>
  <c r="D99" i="252"/>
  <c r="D102" i="252"/>
  <c r="D103" i="252"/>
  <c r="D104" i="252"/>
  <c r="D107" i="252"/>
  <c r="D108" i="252"/>
  <c r="D109" i="252"/>
  <c r="D115" i="252"/>
  <c r="D116" i="252"/>
  <c r="D119" i="252"/>
  <c r="D122" i="252"/>
  <c r="D123" i="252"/>
  <c r="D124" i="252"/>
  <c r="C123" i="252"/>
  <c r="C124" i="252"/>
  <c r="C122" i="252"/>
  <c r="C119" i="252"/>
  <c r="C116" i="252"/>
  <c r="C115" i="252"/>
  <c r="C108" i="252"/>
  <c r="C109" i="252"/>
  <c r="C107" i="252"/>
  <c r="C103" i="252"/>
  <c r="C104" i="252"/>
  <c r="C102" i="252"/>
  <c r="C98" i="252"/>
  <c r="C99" i="252"/>
  <c r="C97" i="252"/>
  <c r="C92" i="252"/>
  <c r="C93" i="252"/>
  <c r="C91" i="252"/>
  <c r="C87" i="252"/>
  <c r="C88" i="252"/>
  <c r="C86" i="252"/>
  <c r="C82" i="252"/>
  <c r="C83" i="252"/>
  <c r="C81" i="252"/>
  <c r="C78" i="252"/>
  <c r="C79" i="252"/>
  <c r="C39" i="252"/>
  <c r="F39" i="252"/>
  <c r="G39" i="252"/>
  <c r="H23" i="252"/>
  <c r="G11" i="252"/>
  <c r="G12" i="252"/>
  <c r="G14" i="252"/>
  <c r="G15" i="252"/>
  <c r="G17" i="252"/>
  <c r="G18" i="252"/>
  <c r="G19" i="252"/>
  <c r="G20" i="252"/>
  <c r="G21" i="252"/>
  <c r="G23" i="252"/>
  <c r="G24" i="252"/>
  <c r="G26" i="252"/>
  <c r="G27" i="252"/>
  <c r="G28" i="252"/>
  <c r="G29" i="252"/>
  <c r="G30" i="252"/>
  <c r="G32" i="252"/>
  <c r="G33" i="252"/>
  <c r="G34" i="252"/>
  <c r="G36" i="252"/>
  <c r="G37" i="252"/>
  <c r="G38" i="252"/>
  <c r="G40" i="252"/>
  <c r="G41" i="252"/>
  <c r="G43" i="252"/>
  <c r="G44" i="252"/>
  <c r="G47" i="252"/>
  <c r="G52" i="252"/>
  <c r="G54" i="252"/>
  <c r="G55" i="252"/>
  <c r="G56" i="252"/>
  <c r="G58" i="252"/>
  <c r="G59" i="252"/>
  <c r="G60" i="252"/>
  <c r="G63" i="252"/>
  <c r="G64" i="252"/>
  <c r="G65" i="252"/>
  <c r="G66" i="252"/>
  <c r="G67" i="252"/>
  <c r="G68" i="252"/>
  <c r="F68" i="252"/>
  <c r="F67" i="252"/>
  <c r="F66" i="252"/>
  <c r="F65" i="252"/>
  <c r="F64" i="252"/>
  <c r="F63" i="252"/>
  <c r="F60" i="252"/>
  <c r="F59" i="252"/>
  <c r="F58" i="252"/>
  <c r="F56" i="252"/>
  <c r="F55" i="252"/>
  <c r="F54" i="252"/>
  <c r="F52" i="252"/>
  <c r="F44" i="252"/>
  <c r="F43" i="252"/>
  <c r="F41" i="252"/>
  <c r="F40" i="252"/>
  <c r="F38" i="252"/>
  <c r="F37" i="252"/>
  <c r="F36" i="252"/>
  <c r="F34" i="252"/>
  <c r="F33" i="252"/>
  <c r="F32" i="252"/>
  <c r="F30" i="252"/>
  <c r="F29" i="252"/>
  <c r="F28" i="252"/>
  <c r="F27" i="252"/>
  <c r="F26" i="252"/>
  <c r="F24" i="252"/>
  <c r="F23" i="252"/>
  <c r="F21" i="252"/>
  <c r="F20" i="252"/>
  <c r="F19" i="252"/>
  <c r="F18" i="252"/>
  <c r="F17" i="252"/>
  <c r="F15" i="252"/>
  <c r="F14" i="252"/>
  <c r="F12" i="252"/>
  <c r="F11" i="252"/>
  <c r="E66" i="252"/>
  <c r="E49" i="252"/>
  <c r="D66" i="252"/>
  <c r="C66" i="252"/>
  <c r="C50" i="252"/>
  <c r="C37" i="252"/>
  <c r="D14" i="252"/>
  <c r="D17" i="252"/>
  <c r="C17" i="252"/>
  <c r="C14" i="252"/>
  <c r="E41" i="245"/>
  <c r="H152" i="223" l="1"/>
  <c r="I152" i="223"/>
  <c r="J152" i="223"/>
  <c r="K152" i="223"/>
  <c r="L152" i="223"/>
  <c r="M152" i="223"/>
  <c r="N152" i="223"/>
  <c r="O152" i="223"/>
  <c r="F166" i="223"/>
  <c r="F168" i="222" s="1"/>
  <c r="G166" i="223"/>
  <c r="H166" i="223"/>
  <c r="I166" i="223"/>
  <c r="J166" i="223"/>
  <c r="K166" i="223"/>
  <c r="L166" i="223"/>
  <c r="M166" i="223"/>
  <c r="N166" i="223"/>
  <c r="O166" i="223"/>
  <c r="P166" i="223"/>
  <c r="F174" i="223"/>
  <c r="F176" i="222" s="1"/>
  <c r="G174" i="223"/>
  <c r="H174" i="223"/>
  <c r="I174" i="223"/>
  <c r="J174" i="223"/>
  <c r="K174" i="223"/>
  <c r="L174" i="223"/>
  <c r="M174" i="223"/>
  <c r="N174" i="223"/>
  <c r="O174" i="223"/>
  <c r="P174" i="223"/>
  <c r="E174" i="223"/>
  <c r="E166" i="223"/>
  <c r="F107" i="223"/>
  <c r="F107" i="222" s="1"/>
  <c r="G107" i="223"/>
  <c r="F108" i="223"/>
  <c r="F108" i="222" s="1"/>
  <c r="G108" i="223"/>
  <c r="F110" i="223"/>
  <c r="F110" i="222" s="1"/>
  <c r="G110" i="223"/>
  <c r="F111" i="223"/>
  <c r="F111" i="222" s="1"/>
  <c r="G111" i="223"/>
  <c r="F112" i="223"/>
  <c r="F112" i="222" s="1"/>
  <c r="G112" i="223"/>
  <c r="F113" i="223"/>
  <c r="F113" i="222" s="1"/>
  <c r="G113" i="223"/>
  <c r="F114" i="223"/>
  <c r="F114" i="222" s="1"/>
  <c r="G114" i="223"/>
  <c r="F115" i="223"/>
  <c r="F115" i="222" s="1"/>
  <c r="G115" i="223"/>
  <c r="H115" i="223"/>
  <c r="I115" i="223"/>
  <c r="J115" i="223"/>
  <c r="K115" i="223"/>
  <c r="L115" i="223"/>
  <c r="M115" i="223"/>
  <c r="N115" i="223"/>
  <c r="O115" i="223"/>
  <c r="P115" i="223"/>
  <c r="F118" i="223"/>
  <c r="F118" i="222" s="1"/>
  <c r="G118" i="223"/>
  <c r="H118" i="223"/>
  <c r="I118" i="223"/>
  <c r="J118" i="223"/>
  <c r="E118" i="223"/>
  <c r="E115" i="223"/>
  <c r="E114" i="223"/>
  <c r="E113" i="223"/>
  <c r="E112" i="223"/>
  <c r="E111" i="223"/>
  <c r="E110" i="223"/>
  <c r="E108" i="223"/>
  <c r="E107" i="223"/>
  <c r="F92" i="223"/>
  <c r="F92" i="222" s="1"/>
  <c r="G92" i="223"/>
  <c r="F93" i="223"/>
  <c r="F93" i="222" s="1"/>
  <c r="G93" i="223"/>
  <c r="H93" i="223"/>
  <c r="I93" i="223"/>
  <c r="J93" i="223"/>
  <c r="K93" i="223"/>
  <c r="L93" i="223"/>
  <c r="M93" i="223"/>
  <c r="N93" i="223"/>
  <c r="O93" i="223"/>
  <c r="P93" i="223"/>
  <c r="F94" i="223"/>
  <c r="F94" i="222" s="1"/>
  <c r="G94" i="223"/>
  <c r="F95" i="223"/>
  <c r="F95" i="222" s="1"/>
  <c r="G95" i="223"/>
  <c r="F96" i="223"/>
  <c r="F96" i="222" s="1"/>
  <c r="G96" i="223"/>
  <c r="F97" i="223"/>
  <c r="F97" i="222" s="1"/>
  <c r="G97" i="223"/>
  <c r="F98" i="223"/>
  <c r="F98" i="222" s="1"/>
  <c r="G98" i="223"/>
  <c r="F99" i="223"/>
  <c r="F99" i="222" s="1"/>
  <c r="G99" i="223"/>
  <c r="F100" i="223"/>
  <c r="F100" i="222" s="1"/>
  <c r="G100" i="223"/>
  <c r="F101" i="223"/>
  <c r="F101" i="222" s="1"/>
  <c r="G101" i="223"/>
  <c r="F103" i="223"/>
  <c r="F103" i="222" s="1"/>
  <c r="G103" i="223"/>
  <c r="E103" i="223"/>
  <c r="E101" i="223"/>
  <c r="E100" i="223"/>
  <c r="E99" i="223"/>
  <c r="E98" i="223"/>
  <c r="E97" i="223"/>
  <c r="E96" i="223"/>
  <c r="E95" i="223"/>
  <c r="E94" i="223"/>
  <c r="E93" i="223"/>
  <c r="E92" i="223"/>
  <c r="F79" i="223"/>
  <c r="F79" i="222" s="1"/>
  <c r="G79" i="223"/>
  <c r="F80" i="223"/>
  <c r="F80" i="222" s="1"/>
  <c r="G80" i="223"/>
  <c r="F81" i="223"/>
  <c r="F81" i="222" s="1"/>
  <c r="G81" i="223"/>
  <c r="F82" i="223"/>
  <c r="F82" i="222" s="1"/>
  <c r="G82" i="223"/>
  <c r="F83" i="223"/>
  <c r="F83" i="222" s="1"/>
  <c r="G83" i="223"/>
  <c r="F84" i="223"/>
  <c r="F84" i="222" s="1"/>
  <c r="G84" i="223"/>
  <c r="F85" i="223"/>
  <c r="F85" i="222" s="1"/>
  <c r="G85" i="223"/>
  <c r="F86" i="223"/>
  <c r="F86" i="222" s="1"/>
  <c r="G86" i="223"/>
  <c r="F87" i="223"/>
  <c r="F87" i="222" s="1"/>
  <c r="G87" i="223"/>
  <c r="F88" i="223"/>
  <c r="F88" i="222" s="1"/>
  <c r="G88" i="223"/>
  <c r="F89" i="223"/>
  <c r="F89" i="222" s="1"/>
  <c r="G89" i="223"/>
  <c r="E89" i="223"/>
  <c r="E88" i="223"/>
  <c r="E87" i="223"/>
  <c r="E86" i="223"/>
  <c r="E85" i="223"/>
  <c r="E84" i="223"/>
  <c r="E83" i="223"/>
  <c r="E82" i="223"/>
  <c r="E81" i="223"/>
  <c r="E80" i="223"/>
  <c r="E79" i="223"/>
  <c r="F68" i="223"/>
  <c r="F67" i="222" s="1"/>
  <c r="G68" i="223"/>
  <c r="H68" i="223"/>
  <c r="I68" i="223"/>
  <c r="J68" i="223"/>
  <c r="F69" i="223"/>
  <c r="F68" i="222" s="1"/>
  <c r="G69" i="223"/>
  <c r="H69" i="223"/>
  <c r="I69" i="223"/>
  <c r="J69" i="223"/>
  <c r="F71" i="223"/>
  <c r="F70" i="222" s="1"/>
  <c r="G71" i="223"/>
  <c r="H71" i="223"/>
  <c r="I71" i="223"/>
  <c r="J71" i="223"/>
  <c r="F74" i="223"/>
  <c r="F73" i="222" s="1"/>
  <c r="G74" i="223"/>
  <c r="H74" i="223"/>
  <c r="I74" i="223"/>
  <c r="J74" i="223"/>
  <c r="F75" i="223"/>
  <c r="F74" i="222" s="1"/>
  <c r="G75" i="223"/>
  <c r="H75" i="223"/>
  <c r="I75" i="223"/>
  <c r="J75" i="223"/>
  <c r="F76" i="223"/>
  <c r="F75" i="222" s="1"/>
  <c r="G76" i="223"/>
  <c r="H76" i="223"/>
  <c r="I76" i="223"/>
  <c r="J76" i="223"/>
  <c r="E76" i="223"/>
  <c r="E75" i="223"/>
  <c r="E74" i="223"/>
  <c r="E71" i="223"/>
  <c r="E69" i="223"/>
  <c r="E68" i="223"/>
  <c r="F47" i="223"/>
  <c r="F46" i="222" s="1"/>
  <c r="G47" i="223"/>
  <c r="H47" i="223"/>
  <c r="I47" i="223"/>
  <c r="J47" i="223"/>
  <c r="F48" i="223"/>
  <c r="F47" i="222" s="1"/>
  <c r="G48" i="223"/>
  <c r="H48" i="223"/>
  <c r="I48" i="223"/>
  <c r="J48" i="223"/>
  <c r="K48" i="223"/>
  <c r="L48" i="223"/>
  <c r="M48" i="223"/>
  <c r="N48" i="223"/>
  <c r="O48" i="223"/>
  <c r="P48" i="223"/>
  <c r="F49" i="223"/>
  <c r="F48" i="222" s="1"/>
  <c r="G49" i="223"/>
  <c r="H49" i="223"/>
  <c r="I49" i="223"/>
  <c r="J49" i="223"/>
  <c r="K49" i="223"/>
  <c r="L49" i="223"/>
  <c r="M49" i="223"/>
  <c r="N49" i="223"/>
  <c r="O49" i="223"/>
  <c r="P49" i="223"/>
  <c r="F50" i="223"/>
  <c r="F49" i="222" s="1"/>
  <c r="G50" i="223"/>
  <c r="H50" i="223"/>
  <c r="I50" i="223"/>
  <c r="J50" i="223"/>
  <c r="F51" i="223"/>
  <c r="F50" i="222" s="1"/>
  <c r="G51" i="223"/>
  <c r="H51" i="223"/>
  <c r="I51" i="223"/>
  <c r="J51" i="223"/>
  <c r="K51" i="223"/>
  <c r="L51" i="223"/>
  <c r="M51" i="223"/>
  <c r="N51" i="223"/>
  <c r="O51" i="223"/>
  <c r="P51" i="223"/>
  <c r="F52" i="223"/>
  <c r="F51" i="222" s="1"/>
  <c r="G52" i="223"/>
  <c r="H52" i="223"/>
  <c r="I52" i="223"/>
  <c r="J52" i="223"/>
  <c r="K52" i="223"/>
  <c r="L52" i="223"/>
  <c r="M52" i="223"/>
  <c r="N52" i="223"/>
  <c r="O52" i="223"/>
  <c r="P52" i="223"/>
  <c r="F53" i="223"/>
  <c r="F52" i="222" s="1"/>
  <c r="G53" i="223"/>
  <c r="H53" i="223"/>
  <c r="I53" i="223"/>
  <c r="J53" i="223"/>
  <c r="F54" i="223"/>
  <c r="F53" i="222" s="1"/>
  <c r="G54" i="223"/>
  <c r="H54" i="223"/>
  <c r="I54" i="223"/>
  <c r="J54" i="223"/>
  <c r="K54" i="223"/>
  <c r="L54" i="223"/>
  <c r="M54" i="223"/>
  <c r="N54" i="223"/>
  <c r="O54" i="223"/>
  <c r="P54" i="223"/>
  <c r="F55" i="223"/>
  <c r="F54" i="222" s="1"/>
  <c r="G55" i="223"/>
  <c r="H55" i="223"/>
  <c r="I55" i="223"/>
  <c r="J55" i="223"/>
  <c r="K55" i="223"/>
  <c r="L55" i="223"/>
  <c r="M55" i="223"/>
  <c r="N55" i="223"/>
  <c r="O55" i="223"/>
  <c r="P55" i="223"/>
  <c r="F56" i="223"/>
  <c r="F55" i="222" s="1"/>
  <c r="G56" i="223"/>
  <c r="H56" i="223"/>
  <c r="I56" i="223"/>
  <c r="J56" i="223"/>
  <c r="K56" i="223"/>
  <c r="L56" i="223"/>
  <c r="M56" i="223"/>
  <c r="N56" i="223"/>
  <c r="O56" i="223"/>
  <c r="P56" i="223"/>
  <c r="F59" i="223"/>
  <c r="F58" i="222" s="1"/>
  <c r="G59" i="223"/>
  <c r="H59" i="223"/>
  <c r="I59" i="223"/>
  <c r="J59" i="223"/>
  <c r="F42" i="223"/>
  <c r="F40" i="222" s="1"/>
  <c r="G42" i="223"/>
  <c r="H42" i="223"/>
  <c r="I42" i="223"/>
  <c r="J42" i="223"/>
  <c r="K42" i="223"/>
  <c r="L42" i="223"/>
  <c r="M42" i="223"/>
  <c r="N42" i="223"/>
  <c r="O42" i="223"/>
  <c r="P42" i="223"/>
  <c r="F43" i="223"/>
  <c r="F41" i="222" s="1"/>
  <c r="G43" i="223"/>
  <c r="H43" i="223"/>
  <c r="I43" i="223"/>
  <c r="J43" i="223"/>
  <c r="K43" i="223"/>
  <c r="L43" i="223"/>
  <c r="M43" i="223"/>
  <c r="N43" i="223"/>
  <c r="O43" i="223"/>
  <c r="P43" i="223"/>
  <c r="F44" i="223"/>
  <c r="F43" i="222" s="1"/>
  <c r="G44" i="223"/>
  <c r="H44" i="223"/>
  <c r="I44" i="223"/>
  <c r="J44" i="223"/>
  <c r="K44" i="223"/>
  <c r="L44" i="223"/>
  <c r="M44" i="223"/>
  <c r="N44" i="223"/>
  <c r="O44" i="223"/>
  <c r="P44" i="223"/>
  <c r="F34" i="223"/>
  <c r="F33" i="222" s="1"/>
  <c r="G34" i="223"/>
  <c r="H34" i="223"/>
  <c r="I34" i="223"/>
  <c r="J34" i="223"/>
  <c r="K34" i="223"/>
  <c r="L34" i="223"/>
  <c r="M34" i="223"/>
  <c r="N34" i="223"/>
  <c r="O34" i="223"/>
  <c r="P34" i="223"/>
  <c r="F35" i="223"/>
  <c r="F34" i="222" s="1"/>
  <c r="G35" i="223"/>
  <c r="H35" i="223"/>
  <c r="I35" i="223"/>
  <c r="J35" i="223"/>
  <c r="K35" i="223"/>
  <c r="L35" i="223"/>
  <c r="M35" i="223"/>
  <c r="N35" i="223"/>
  <c r="O35" i="223"/>
  <c r="P35" i="223"/>
  <c r="F36" i="223"/>
  <c r="F35" i="222" s="1"/>
  <c r="G36" i="223"/>
  <c r="H36" i="223"/>
  <c r="I36" i="223"/>
  <c r="J36" i="223"/>
  <c r="K36" i="223"/>
  <c r="L36" i="223"/>
  <c r="M36" i="223"/>
  <c r="N36" i="223"/>
  <c r="O36" i="223"/>
  <c r="P36" i="223"/>
  <c r="F37" i="223"/>
  <c r="F36" i="222" s="1"/>
  <c r="G37" i="223"/>
  <c r="H37" i="223"/>
  <c r="I37" i="223"/>
  <c r="J37" i="223"/>
  <c r="K37" i="223"/>
  <c r="L37" i="223"/>
  <c r="M37" i="223"/>
  <c r="N37" i="223"/>
  <c r="O37" i="223"/>
  <c r="P37" i="223"/>
  <c r="F38" i="223"/>
  <c r="F37" i="222" s="1"/>
  <c r="G38" i="223"/>
  <c r="H38" i="223"/>
  <c r="I38" i="223"/>
  <c r="J38" i="223"/>
  <c r="F39" i="223"/>
  <c r="F38" i="222" s="1"/>
  <c r="G39" i="223"/>
  <c r="H39" i="223"/>
  <c r="I39" i="223"/>
  <c r="J39" i="223"/>
  <c r="K39" i="223"/>
  <c r="L39" i="223"/>
  <c r="M39" i="223"/>
  <c r="N39" i="223"/>
  <c r="O39" i="223"/>
  <c r="P39" i="223"/>
  <c r="F40" i="223"/>
  <c r="F39" i="222" s="1"/>
  <c r="G40" i="223"/>
  <c r="H40" i="223"/>
  <c r="I40" i="223"/>
  <c r="J40" i="223"/>
  <c r="K40" i="223"/>
  <c r="L40" i="223"/>
  <c r="M40" i="223"/>
  <c r="N40" i="223"/>
  <c r="O40" i="223"/>
  <c r="P40" i="223"/>
  <c r="F41" i="223"/>
  <c r="F42" i="222" s="1"/>
  <c r="G41" i="223"/>
  <c r="H41" i="223"/>
  <c r="I41" i="223"/>
  <c r="J41" i="223"/>
  <c r="F21" i="223"/>
  <c r="F20" i="222" s="1"/>
  <c r="G21" i="223"/>
  <c r="H21" i="223"/>
  <c r="I21" i="223"/>
  <c r="J21" i="223"/>
  <c r="K21" i="223"/>
  <c r="L21" i="223"/>
  <c r="M21" i="223"/>
  <c r="N21" i="223"/>
  <c r="O21" i="223"/>
  <c r="P21" i="223"/>
  <c r="F22" i="223"/>
  <c r="F21" i="222" s="1"/>
  <c r="G22" i="223"/>
  <c r="H22" i="223"/>
  <c r="I22" i="223"/>
  <c r="J22" i="223"/>
  <c r="K22" i="223"/>
  <c r="L22" i="223"/>
  <c r="M22" i="223"/>
  <c r="N22" i="223"/>
  <c r="O22" i="223"/>
  <c r="P22" i="223"/>
  <c r="F23" i="223"/>
  <c r="F22" i="222" s="1"/>
  <c r="G23" i="223"/>
  <c r="H23" i="223"/>
  <c r="I23" i="223"/>
  <c r="J23" i="223"/>
  <c r="K23" i="223"/>
  <c r="L23" i="223"/>
  <c r="M23" i="223"/>
  <c r="N23" i="223"/>
  <c r="O23" i="223"/>
  <c r="P23" i="223"/>
  <c r="F24" i="223"/>
  <c r="F23" i="222" s="1"/>
  <c r="G24" i="223"/>
  <c r="H24" i="223"/>
  <c r="I24" i="223"/>
  <c r="J24" i="223"/>
  <c r="K24" i="223"/>
  <c r="L24" i="223"/>
  <c r="M24" i="223"/>
  <c r="N24" i="223"/>
  <c r="O24" i="223"/>
  <c r="P24" i="223"/>
  <c r="F25" i="223"/>
  <c r="F24" i="222" s="1"/>
  <c r="G25" i="223"/>
  <c r="H25" i="223"/>
  <c r="I25" i="223"/>
  <c r="J25" i="223"/>
  <c r="K25" i="223"/>
  <c r="L25" i="223"/>
  <c r="M25" i="223"/>
  <c r="N25" i="223"/>
  <c r="O25" i="223"/>
  <c r="P25" i="223"/>
  <c r="F26" i="223"/>
  <c r="F25" i="222" s="1"/>
  <c r="G26" i="223"/>
  <c r="H26" i="223"/>
  <c r="I26" i="223"/>
  <c r="J26" i="223"/>
  <c r="K26" i="223"/>
  <c r="L26" i="223"/>
  <c r="M26" i="223"/>
  <c r="N26" i="223"/>
  <c r="O26" i="223"/>
  <c r="P26" i="223"/>
  <c r="F27" i="223"/>
  <c r="F26" i="222" s="1"/>
  <c r="G27" i="223"/>
  <c r="H27" i="223"/>
  <c r="I27" i="223"/>
  <c r="J27" i="223"/>
  <c r="K27" i="223"/>
  <c r="L27" i="223"/>
  <c r="M27" i="223"/>
  <c r="N27" i="223"/>
  <c r="O27" i="223"/>
  <c r="P27" i="223"/>
  <c r="F28" i="223"/>
  <c r="F27" i="222" s="1"/>
  <c r="G28" i="223"/>
  <c r="H28" i="223"/>
  <c r="I28" i="223"/>
  <c r="J28" i="223"/>
  <c r="K28" i="223"/>
  <c r="L28" i="223"/>
  <c r="M28" i="223"/>
  <c r="N28" i="223"/>
  <c r="O28" i="223"/>
  <c r="P28" i="223"/>
  <c r="F29" i="223"/>
  <c r="F28" i="222" s="1"/>
  <c r="G29" i="223"/>
  <c r="H29" i="223"/>
  <c r="I29" i="223"/>
  <c r="J29" i="223"/>
  <c r="K29" i="223"/>
  <c r="L29" i="223"/>
  <c r="M29" i="223"/>
  <c r="N29" i="223"/>
  <c r="O29" i="223"/>
  <c r="P29" i="223"/>
  <c r="F30" i="223"/>
  <c r="F29" i="222" s="1"/>
  <c r="G30" i="223"/>
  <c r="H30" i="223"/>
  <c r="I30" i="223"/>
  <c r="J30" i="223"/>
  <c r="K30" i="223"/>
  <c r="L30" i="223"/>
  <c r="M30" i="223"/>
  <c r="N30" i="223"/>
  <c r="O30" i="223"/>
  <c r="P30" i="223"/>
  <c r="F31" i="223"/>
  <c r="F30" i="222" s="1"/>
  <c r="G31" i="223"/>
  <c r="H31" i="223"/>
  <c r="I31" i="223"/>
  <c r="J31" i="223"/>
  <c r="K31" i="223"/>
  <c r="L31" i="223"/>
  <c r="M31" i="223"/>
  <c r="N31" i="223"/>
  <c r="O31" i="223"/>
  <c r="P31" i="223"/>
  <c r="F10" i="223"/>
  <c r="F9" i="222" s="1"/>
  <c r="G10" i="223"/>
  <c r="H10" i="223"/>
  <c r="I10" i="223"/>
  <c r="J10" i="223"/>
  <c r="F13" i="223"/>
  <c r="F12" i="222" s="1"/>
  <c r="G13" i="223"/>
  <c r="H13" i="223"/>
  <c r="I13" i="223"/>
  <c r="J13" i="223"/>
  <c r="K13" i="223"/>
  <c r="L13" i="223"/>
  <c r="M13" i="223"/>
  <c r="N13" i="223"/>
  <c r="O13" i="223"/>
  <c r="P13" i="223"/>
  <c r="F15" i="223"/>
  <c r="F14" i="222" s="1"/>
  <c r="G15" i="223"/>
  <c r="H15" i="223"/>
  <c r="I15" i="223"/>
  <c r="J15" i="223"/>
  <c r="K15" i="223"/>
  <c r="L15" i="223"/>
  <c r="M15" i="223"/>
  <c r="N15" i="223"/>
  <c r="O15" i="223"/>
  <c r="P15" i="223"/>
  <c r="F16" i="223"/>
  <c r="F15" i="222" s="1"/>
  <c r="G16" i="223"/>
  <c r="H16" i="223"/>
  <c r="I16" i="223"/>
  <c r="J16" i="223"/>
  <c r="K16" i="223"/>
  <c r="L16" i="223"/>
  <c r="M16" i="223"/>
  <c r="N16" i="223"/>
  <c r="O16" i="223"/>
  <c r="P16" i="223"/>
  <c r="F15" i="224"/>
  <c r="F13" i="222" s="1"/>
  <c r="G15" i="224"/>
  <c r="H15" i="224"/>
  <c r="I15" i="224"/>
  <c r="J15" i="224"/>
  <c r="F12" i="158" l="1"/>
  <c r="E47" i="58"/>
  <c r="E10" i="58" s="1"/>
  <c r="E36" i="58" l="1"/>
  <c r="I217" i="233" l="1"/>
  <c r="H217" i="233"/>
  <c r="G217" i="233"/>
  <c r="I216" i="233"/>
  <c r="H216" i="233"/>
  <c r="G216" i="233"/>
  <c r="I215" i="233"/>
  <c r="H215" i="233"/>
  <c r="G215" i="233"/>
  <c r="I214" i="233"/>
  <c r="H214" i="233"/>
  <c r="G214" i="233"/>
  <c r="I213" i="233"/>
  <c r="H213" i="233"/>
  <c r="G213" i="233"/>
  <c r="I212" i="233"/>
  <c r="H212" i="233"/>
  <c r="G212" i="233"/>
  <c r="I211" i="233"/>
  <c r="H211" i="233"/>
  <c r="G211" i="233"/>
  <c r="I210" i="233"/>
  <c r="H210" i="233"/>
  <c r="G210" i="233"/>
  <c r="I209" i="233"/>
  <c r="H209" i="233"/>
  <c r="G209" i="233"/>
  <c r="I208" i="233"/>
  <c r="H208" i="233"/>
  <c r="G208" i="233"/>
  <c r="I207" i="233"/>
  <c r="H207" i="233"/>
  <c r="G207" i="233"/>
  <c r="I206" i="233"/>
  <c r="H206" i="233"/>
  <c r="G206" i="233"/>
  <c r="I205" i="233"/>
  <c r="H205" i="233"/>
  <c r="G205" i="233"/>
  <c r="I204" i="233"/>
  <c r="H204" i="233"/>
  <c r="G204" i="233"/>
  <c r="I203" i="233"/>
  <c r="H203" i="233"/>
  <c r="G203" i="233"/>
  <c r="I202" i="233"/>
  <c r="H202" i="233"/>
  <c r="G202" i="233"/>
  <c r="I201" i="233"/>
  <c r="H201" i="233"/>
  <c r="G201" i="233"/>
  <c r="I200" i="233"/>
  <c r="H200" i="233"/>
  <c r="G200" i="233"/>
  <c r="I199" i="233"/>
  <c r="H199" i="233"/>
  <c r="G199" i="233"/>
  <c r="I198" i="233"/>
  <c r="H198" i="233"/>
  <c r="G198" i="233"/>
  <c r="I197" i="233"/>
  <c r="H197" i="233"/>
  <c r="G197" i="233"/>
  <c r="I196" i="233"/>
  <c r="H196" i="233"/>
  <c r="G196" i="233"/>
  <c r="I195" i="233"/>
  <c r="H195" i="233"/>
  <c r="G195" i="233"/>
  <c r="I194" i="233"/>
  <c r="H194" i="233"/>
  <c r="G194" i="233"/>
  <c r="I193" i="233"/>
  <c r="H193" i="233"/>
  <c r="G193" i="233"/>
  <c r="I192" i="233"/>
  <c r="H192" i="233"/>
  <c r="G192" i="233"/>
  <c r="I191" i="233"/>
  <c r="H191" i="233"/>
  <c r="G191" i="233"/>
  <c r="I190" i="233"/>
  <c r="H190" i="233"/>
  <c r="G190" i="233"/>
  <c r="I189" i="233"/>
  <c r="H189" i="233"/>
  <c r="G189" i="233"/>
  <c r="I188" i="233"/>
  <c r="H188" i="233"/>
  <c r="G188" i="233"/>
  <c r="I187" i="233"/>
  <c r="H187" i="233"/>
  <c r="G187" i="233"/>
  <c r="I186" i="233"/>
  <c r="H186" i="233"/>
  <c r="G186" i="233"/>
  <c r="I185" i="233"/>
  <c r="H185" i="233"/>
  <c r="G185" i="233"/>
  <c r="I184" i="233"/>
  <c r="H184" i="233"/>
  <c r="G184" i="233"/>
  <c r="I183" i="233"/>
  <c r="H183" i="233"/>
  <c r="G183" i="233"/>
  <c r="I182" i="233"/>
  <c r="H182" i="233"/>
  <c r="G182" i="233"/>
  <c r="I181" i="233"/>
  <c r="H181" i="233"/>
  <c r="G181" i="233"/>
  <c r="I180" i="233"/>
  <c r="H180" i="233"/>
  <c r="G180" i="233"/>
  <c r="I179" i="233"/>
  <c r="H179" i="233"/>
  <c r="G179" i="233"/>
  <c r="I178" i="233"/>
  <c r="H178" i="233"/>
  <c r="G178" i="233"/>
  <c r="I177" i="233"/>
  <c r="H177" i="233"/>
  <c r="G177" i="233"/>
  <c r="I176" i="233"/>
  <c r="H176" i="233"/>
  <c r="G176" i="233"/>
  <c r="I172" i="233"/>
  <c r="H172" i="233"/>
  <c r="G172" i="233"/>
  <c r="I171" i="233"/>
  <c r="H171" i="233"/>
  <c r="G171" i="233"/>
  <c r="I170" i="233"/>
  <c r="H170" i="233"/>
  <c r="G170" i="233"/>
  <c r="I169" i="233"/>
  <c r="H169" i="233"/>
  <c r="G169" i="233"/>
  <c r="I168" i="233"/>
  <c r="H168" i="233"/>
  <c r="G168" i="233"/>
  <c r="I167" i="233"/>
  <c r="H167" i="233"/>
  <c r="G167" i="233"/>
  <c r="I166" i="233"/>
  <c r="H166" i="233"/>
  <c r="G166" i="233"/>
  <c r="I165" i="233"/>
  <c r="H165" i="233"/>
  <c r="G165" i="233"/>
  <c r="I164" i="233"/>
  <c r="H164" i="233"/>
  <c r="G164" i="233"/>
  <c r="I163" i="233"/>
  <c r="H163" i="233"/>
  <c r="G163" i="233"/>
  <c r="I162" i="233"/>
  <c r="H162" i="233"/>
  <c r="G162" i="233"/>
  <c r="I161" i="233"/>
  <c r="H161" i="233"/>
  <c r="G161" i="233"/>
  <c r="I160" i="233"/>
  <c r="H160" i="233"/>
  <c r="G160" i="233"/>
  <c r="I159" i="233"/>
  <c r="H159" i="233"/>
  <c r="G159" i="233"/>
  <c r="I158" i="233"/>
  <c r="H158" i="233"/>
  <c r="G158" i="233"/>
  <c r="I157" i="233"/>
  <c r="H157" i="233"/>
  <c r="G157" i="233"/>
  <c r="I156" i="233"/>
  <c r="H156" i="233"/>
  <c r="G156" i="233"/>
  <c r="I155" i="233"/>
  <c r="H155" i="233"/>
  <c r="G155" i="233"/>
  <c r="I154" i="233"/>
  <c r="H154" i="233"/>
  <c r="G154" i="233"/>
  <c r="I153" i="233"/>
  <c r="H153" i="233"/>
  <c r="G153" i="233"/>
  <c r="I152" i="233"/>
  <c r="H152" i="233"/>
  <c r="G152" i="233"/>
  <c r="I151" i="233"/>
  <c r="H151" i="233"/>
  <c r="G151" i="233"/>
  <c r="I150" i="233"/>
  <c r="H150" i="233"/>
  <c r="G150" i="233"/>
  <c r="I149" i="233"/>
  <c r="H149" i="233"/>
  <c r="G149" i="233"/>
  <c r="I148" i="233"/>
  <c r="H148" i="233"/>
  <c r="G148" i="233"/>
  <c r="I147" i="233"/>
  <c r="H147" i="233"/>
  <c r="G147" i="233"/>
  <c r="I146" i="233"/>
  <c r="H146" i="233"/>
  <c r="G146" i="233"/>
  <c r="I145" i="233"/>
  <c r="H145" i="233"/>
  <c r="G145" i="233"/>
  <c r="I144" i="233"/>
  <c r="H144" i="233"/>
  <c r="G144" i="233"/>
  <c r="I143" i="233"/>
  <c r="H143" i="233"/>
  <c r="G143" i="233"/>
  <c r="I142" i="233"/>
  <c r="H142" i="233"/>
  <c r="G142" i="233"/>
  <c r="I141" i="233"/>
  <c r="H141" i="233"/>
  <c r="G141" i="233"/>
  <c r="I140" i="233"/>
  <c r="H140" i="233"/>
  <c r="G140" i="233"/>
  <c r="I139" i="233"/>
  <c r="H139" i="233"/>
  <c r="G139" i="233"/>
  <c r="I138" i="233"/>
  <c r="H138" i="233"/>
  <c r="G138" i="233"/>
  <c r="I137" i="233"/>
  <c r="H137" i="233"/>
  <c r="G137" i="233"/>
  <c r="I136" i="233"/>
  <c r="H136" i="233"/>
  <c r="G136" i="233"/>
  <c r="I135" i="233"/>
  <c r="H135" i="233"/>
  <c r="G135" i="233"/>
  <c r="I134" i="233"/>
  <c r="H134" i="233"/>
  <c r="G134" i="233"/>
  <c r="I133" i="233"/>
  <c r="H133" i="233"/>
  <c r="G133" i="233"/>
  <c r="I132" i="233"/>
  <c r="H132" i="233"/>
  <c r="G132" i="233"/>
  <c r="I131" i="233"/>
  <c r="H131" i="233"/>
  <c r="G131" i="233"/>
  <c r="I130" i="233"/>
  <c r="H130" i="233"/>
  <c r="G130" i="233"/>
  <c r="I129" i="233"/>
  <c r="H129" i="233"/>
  <c r="G129" i="233"/>
  <c r="I128" i="233"/>
  <c r="H128" i="233"/>
  <c r="G128" i="233"/>
  <c r="I124" i="233"/>
  <c r="H124" i="233"/>
  <c r="G124" i="233"/>
  <c r="I123" i="233"/>
  <c r="H123" i="233"/>
  <c r="G123" i="233"/>
  <c r="I122" i="233"/>
  <c r="H122" i="233"/>
  <c r="G122" i="233"/>
  <c r="I121" i="233"/>
  <c r="H121" i="233"/>
  <c r="G121" i="233"/>
  <c r="I120" i="233"/>
  <c r="H120" i="233"/>
  <c r="G120" i="233"/>
  <c r="I119" i="233"/>
  <c r="H119" i="233"/>
  <c r="G119" i="233"/>
  <c r="I118" i="233"/>
  <c r="H118" i="233"/>
  <c r="G118" i="233"/>
  <c r="I117" i="233"/>
  <c r="H117" i="233"/>
  <c r="G117" i="233"/>
  <c r="I116" i="233"/>
  <c r="H116" i="233"/>
  <c r="G116" i="233"/>
  <c r="I115" i="233"/>
  <c r="H115" i="233"/>
  <c r="G115" i="233"/>
  <c r="I114" i="233"/>
  <c r="H114" i="233"/>
  <c r="G114" i="233"/>
  <c r="I113" i="233"/>
  <c r="H113" i="233"/>
  <c r="G113" i="233"/>
  <c r="I112" i="233"/>
  <c r="H112" i="233"/>
  <c r="G112" i="233"/>
  <c r="I111" i="233"/>
  <c r="H111" i="233"/>
  <c r="G111" i="233"/>
  <c r="I110" i="233"/>
  <c r="H110" i="233"/>
  <c r="G110" i="233"/>
  <c r="I109" i="233"/>
  <c r="H109" i="233"/>
  <c r="G109" i="233"/>
  <c r="I108" i="233"/>
  <c r="H108" i="233"/>
  <c r="G108" i="233"/>
  <c r="I107" i="233"/>
  <c r="H107" i="233"/>
  <c r="G107" i="233"/>
  <c r="I106" i="233"/>
  <c r="H106" i="233"/>
  <c r="G106" i="233"/>
  <c r="I105" i="233"/>
  <c r="H105" i="233"/>
  <c r="G105" i="233"/>
  <c r="I104" i="233"/>
  <c r="H104" i="233"/>
  <c r="G104" i="233"/>
  <c r="I103" i="233"/>
  <c r="H103" i="233"/>
  <c r="G103" i="233"/>
  <c r="I102" i="233"/>
  <c r="H102" i="233"/>
  <c r="G102" i="233"/>
  <c r="I101" i="233"/>
  <c r="H101" i="233"/>
  <c r="G101" i="233"/>
  <c r="I100" i="233"/>
  <c r="H100" i="233"/>
  <c r="G100" i="233"/>
  <c r="I99" i="233"/>
  <c r="H99" i="233"/>
  <c r="G99" i="233"/>
  <c r="I98" i="233"/>
  <c r="H98" i="233"/>
  <c r="G98" i="233"/>
  <c r="I97" i="233"/>
  <c r="H97" i="233"/>
  <c r="G97" i="233"/>
  <c r="I96" i="233"/>
  <c r="H96" i="233"/>
  <c r="G96" i="233"/>
  <c r="I95" i="233"/>
  <c r="H95" i="233"/>
  <c r="G95" i="233"/>
  <c r="I94" i="233"/>
  <c r="H94" i="233"/>
  <c r="G94" i="233"/>
  <c r="I93" i="233"/>
  <c r="H93" i="233"/>
  <c r="G93" i="233"/>
  <c r="I92" i="233"/>
  <c r="H92" i="233"/>
  <c r="G92" i="233"/>
  <c r="I91" i="233"/>
  <c r="H91" i="233"/>
  <c r="G91" i="233"/>
  <c r="I90" i="233"/>
  <c r="H90" i="233"/>
  <c r="G90" i="233"/>
  <c r="I89" i="233"/>
  <c r="H89" i="233"/>
  <c r="G89" i="233"/>
  <c r="I88" i="233"/>
  <c r="H88" i="233"/>
  <c r="G88" i="233"/>
  <c r="I87" i="233"/>
  <c r="H87" i="233"/>
  <c r="G87" i="233"/>
  <c r="I86" i="233"/>
  <c r="H86" i="233"/>
  <c r="G86" i="233"/>
  <c r="I85" i="233"/>
  <c r="H85" i="233"/>
  <c r="G85" i="233"/>
  <c r="I84" i="233"/>
  <c r="H84" i="233"/>
  <c r="G84" i="233"/>
  <c r="I83" i="233"/>
  <c r="H83" i="233"/>
  <c r="G83" i="233"/>
  <c r="I82" i="233"/>
  <c r="H82" i="233"/>
  <c r="G82" i="233"/>
  <c r="I81" i="233"/>
  <c r="H81" i="233"/>
  <c r="G81" i="233"/>
  <c r="I80" i="233"/>
  <c r="H80" i="233"/>
  <c r="G80" i="233"/>
  <c r="I79" i="233"/>
  <c r="H79" i="233"/>
  <c r="G79" i="233"/>
  <c r="I78" i="233"/>
  <c r="H78" i="233"/>
  <c r="G78" i="233"/>
  <c r="I77" i="233"/>
  <c r="H77" i="233"/>
  <c r="G77" i="233"/>
  <c r="I76" i="233"/>
  <c r="H76" i="233"/>
  <c r="G76" i="233"/>
  <c r="I75" i="233"/>
  <c r="H75" i="233"/>
  <c r="G75" i="233"/>
  <c r="I74" i="233"/>
  <c r="H74" i="233"/>
  <c r="G74" i="233"/>
  <c r="I68" i="233"/>
  <c r="H68" i="233"/>
  <c r="G68" i="233"/>
  <c r="I67" i="233"/>
  <c r="H67" i="233"/>
  <c r="G67" i="233"/>
  <c r="I66" i="233"/>
  <c r="H66" i="233"/>
  <c r="I65" i="233"/>
  <c r="H65" i="233"/>
  <c r="I64" i="233"/>
  <c r="H64" i="233"/>
  <c r="G64" i="233"/>
  <c r="I63" i="233"/>
  <c r="H63" i="233"/>
  <c r="G63" i="233"/>
  <c r="I60" i="233"/>
  <c r="H60" i="233"/>
  <c r="G60" i="233"/>
  <c r="I59" i="233"/>
  <c r="H59" i="233"/>
  <c r="G59" i="233"/>
  <c r="I58" i="233"/>
  <c r="H58" i="233"/>
  <c r="G58" i="233"/>
  <c r="I57" i="233"/>
  <c r="I56" i="233"/>
  <c r="H56" i="233"/>
  <c r="G56" i="233"/>
  <c r="I55" i="233"/>
  <c r="H55" i="233"/>
  <c r="G55" i="233"/>
  <c r="I54" i="233"/>
  <c r="H54" i="233"/>
  <c r="G54" i="233"/>
  <c r="I52" i="233"/>
  <c r="H52" i="233"/>
  <c r="G52" i="233"/>
  <c r="I50" i="233"/>
  <c r="I49" i="233"/>
  <c r="I47" i="233"/>
  <c r="H47" i="233"/>
  <c r="I44" i="233"/>
  <c r="H44" i="233"/>
  <c r="G44" i="233"/>
  <c r="I43" i="233"/>
  <c r="H43" i="233"/>
  <c r="G43" i="233"/>
  <c r="I41" i="233"/>
  <c r="H41" i="233"/>
  <c r="G41" i="233"/>
  <c r="I40" i="233"/>
  <c r="H40" i="233"/>
  <c r="G40" i="233"/>
  <c r="I39" i="233"/>
  <c r="H39" i="233"/>
  <c r="G39" i="233"/>
  <c r="I38" i="233"/>
  <c r="H38" i="233"/>
  <c r="G38" i="233"/>
  <c r="I37" i="233"/>
  <c r="H37" i="233"/>
  <c r="G37" i="233"/>
  <c r="I36" i="233"/>
  <c r="H36" i="233"/>
  <c r="G36" i="233"/>
  <c r="I34" i="233"/>
  <c r="H34" i="233"/>
  <c r="G34" i="233"/>
  <c r="I33" i="233"/>
  <c r="H33" i="233"/>
  <c r="G33" i="233"/>
  <c r="I32" i="233"/>
  <c r="H32" i="233"/>
  <c r="G32" i="233"/>
  <c r="I30" i="233"/>
  <c r="H30" i="233"/>
  <c r="G30" i="233"/>
  <c r="I29" i="233"/>
  <c r="H29" i="233"/>
  <c r="G29" i="233"/>
  <c r="I28" i="233"/>
  <c r="H28" i="233"/>
  <c r="G28" i="233"/>
  <c r="I27" i="233"/>
  <c r="H27" i="233"/>
  <c r="G27" i="233"/>
  <c r="I26" i="233"/>
  <c r="H26" i="233"/>
  <c r="G26" i="233"/>
  <c r="I24" i="233"/>
  <c r="H24" i="233"/>
  <c r="G24" i="233"/>
  <c r="I21" i="233"/>
  <c r="H21" i="233"/>
  <c r="G21" i="233"/>
  <c r="I20" i="233"/>
  <c r="H20" i="233"/>
  <c r="G20" i="233"/>
  <c r="I19" i="233"/>
  <c r="H19" i="233"/>
  <c r="G19" i="233"/>
  <c r="I18" i="233"/>
  <c r="H18" i="233"/>
  <c r="G18" i="233"/>
  <c r="H17" i="233"/>
  <c r="G17" i="233"/>
  <c r="I15" i="233"/>
  <c r="H15" i="233"/>
  <c r="G15" i="233"/>
  <c r="H14" i="233"/>
  <c r="G14" i="233"/>
  <c r="I12" i="233"/>
  <c r="H12" i="233"/>
  <c r="G12" i="233"/>
  <c r="I11" i="233"/>
  <c r="H11" i="233"/>
  <c r="G11" i="233"/>
  <c r="F217" i="233"/>
  <c r="F216" i="233"/>
  <c r="F215" i="233"/>
  <c r="F213" i="233"/>
  <c r="F210" i="233"/>
  <c r="F207" i="233"/>
  <c r="F168" i="233"/>
  <c r="F116" i="233"/>
  <c r="F115" i="233"/>
  <c r="F114" i="233"/>
  <c r="F66" i="233"/>
  <c r="F65" i="233"/>
  <c r="F61" i="233"/>
  <c r="E50" i="233"/>
  <c r="E41" i="233"/>
  <c r="E40" i="233"/>
  <c r="E39" i="233"/>
  <c r="E38" i="233"/>
  <c r="E37" i="233"/>
  <c r="E217" i="233"/>
  <c r="E216" i="233"/>
  <c r="E215" i="233"/>
  <c r="E214" i="233"/>
  <c r="E213" i="233"/>
  <c r="E210" i="233"/>
  <c r="E207" i="233"/>
  <c r="E204" i="233"/>
  <c r="E203" i="233"/>
  <c r="E202" i="233"/>
  <c r="E199" i="233"/>
  <c r="E198" i="233"/>
  <c r="E197" i="233"/>
  <c r="E196" i="233"/>
  <c r="E195" i="233"/>
  <c r="E194" i="233"/>
  <c r="E193" i="233"/>
  <c r="E192" i="233"/>
  <c r="E189" i="233"/>
  <c r="E188" i="233"/>
  <c r="E187" i="233"/>
  <c r="E186" i="233"/>
  <c r="E185" i="233"/>
  <c r="E184" i="233"/>
  <c r="E183" i="233"/>
  <c r="E182" i="233"/>
  <c r="E181" i="233"/>
  <c r="E180" i="233"/>
  <c r="E179" i="233"/>
  <c r="E178" i="233"/>
  <c r="E170" i="233"/>
  <c r="E168" i="233"/>
  <c r="E163" i="233"/>
  <c r="E162" i="233"/>
  <c r="E161" i="233"/>
  <c r="E160" i="233"/>
  <c r="E159" i="233"/>
  <c r="E158" i="233"/>
  <c r="E157" i="233"/>
  <c r="E156" i="233"/>
  <c r="E155" i="233"/>
  <c r="E154" i="233"/>
  <c r="E153" i="233"/>
  <c r="E152" i="233"/>
  <c r="E151" i="233"/>
  <c r="E150" i="233"/>
  <c r="E147" i="233"/>
  <c r="E146" i="233"/>
  <c r="E145" i="233"/>
  <c r="E144" i="233"/>
  <c r="E143" i="233"/>
  <c r="E142" i="233"/>
  <c r="E141" i="233"/>
  <c r="E140" i="233"/>
  <c r="E139" i="233"/>
  <c r="E138" i="233"/>
  <c r="E137" i="233"/>
  <c r="E136" i="233"/>
  <c r="E135" i="233"/>
  <c r="E134" i="233"/>
  <c r="E133" i="233"/>
  <c r="E132" i="233"/>
  <c r="E131" i="233"/>
  <c r="E124" i="233"/>
  <c r="E123" i="233"/>
  <c r="E122" i="233"/>
  <c r="E119" i="233"/>
  <c r="E116" i="233"/>
  <c r="E115" i="233"/>
  <c r="E114" i="233"/>
  <c r="E109" i="233"/>
  <c r="E108" i="233"/>
  <c r="E107" i="233"/>
  <c r="E104" i="233"/>
  <c r="E103" i="233"/>
  <c r="E102" i="233"/>
  <c r="E101" i="233"/>
  <c r="E100" i="233"/>
  <c r="E99" i="233"/>
  <c r="E98" i="233"/>
  <c r="E97" i="233"/>
  <c r="E94" i="233"/>
  <c r="E93" i="233"/>
  <c r="E92" i="233"/>
  <c r="E91" i="233"/>
  <c r="E90" i="233"/>
  <c r="E89" i="233"/>
  <c r="E88" i="233"/>
  <c r="E87" i="233"/>
  <c r="E86" i="233"/>
  <c r="E85" i="233"/>
  <c r="E84" i="233"/>
  <c r="E83" i="233"/>
  <c r="E82" i="233"/>
  <c r="E81" i="233"/>
  <c r="E80" i="233"/>
  <c r="E79" i="233"/>
  <c r="E78" i="233"/>
  <c r="E77" i="233"/>
  <c r="E66" i="233"/>
  <c r="E61" i="233"/>
  <c r="E17" i="233"/>
  <c r="E14" i="233"/>
  <c r="D217" i="233"/>
  <c r="D216" i="233"/>
  <c r="D215" i="233"/>
  <c r="D214" i="233"/>
  <c r="D213" i="233"/>
  <c r="D210" i="233"/>
  <c r="D207" i="233"/>
  <c r="D204" i="233"/>
  <c r="D203" i="233"/>
  <c r="D202" i="233"/>
  <c r="D199" i="233"/>
  <c r="D198" i="233"/>
  <c r="D197" i="233"/>
  <c r="D196" i="233"/>
  <c r="D195" i="233"/>
  <c r="D194" i="233"/>
  <c r="D193" i="233"/>
  <c r="D192" i="233"/>
  <c r="D188" i="233"/>
  <c r="D187" i="233"/>
  <c r="D186" i="233"/>
  <c r="D185" i="233"/>
  <c r="D184" i="233"/>
  <c r="D183" i="233"/>
  <c r="D182" i="233"/>
  <c r="D181" i="233"/>
  <c r="D180" i="233"/>
  <c r="D179" i="233"/>
  <c r="D178" i="233"/>
  <c r="D170" i="233"/>
  <c r="D168" i="233"/>
  <c r="D163" i="233"/>
  <c r="D162" i="233"/>
  <c r="D161" i="233"/>
  <c r="D160" i="233"/>
  <c r="D159" i="233"/>
  <c r="D158" i="233"/>
  <c r="D157" i="233"/>
  <c r="D156" i="233"/>
  <c r="D155" i="233"/>
  <c r="D154" i="233"/>
  <c r="D153" i="233"/>
  <c r="D152" i="233"/>
  <c r="D151" i="233"/>
  <c r="D150" i="233"/>
  <c r="D147" i="233"/>
  <c r="D146" i="233"/>
  <c r="D145" i="233"/>
  <c r="D144" i="233"/>
  <c r="D143" i="233"/>
  <c r="D142" i="233"/>
  <c r="D141" i="233"/>
  <c r="D140" i="233"/>
  <c r="D139" i="233"/>
  <c r="D138" i="233"/>
  <c r="D137" i="233"/>
  <c r="D136" i="233"/>
  <c r="D135" i="233"/>
  <c r="D134" i="233"/>
  <c r="D133" i="233"/>
  <c r="D132" i="233"/>
  <c r="D131" i="233"/>
  <c r="D124" i="233"/>
  <c r="D123" i="233"/>
  <c r="D122" i="233"/>
  <c r="D119" i="233"/>
  <c r="D116" i="233"/>
  <c r="D115" i="233"/>
  <c r="D114" i="233"/>
  <c r="D109" i="233"/>
  <c r="D108" i="233"/>
  <c r="D107" i="233"/>
  <c r="D104" i="233"/>
  <c r="D103" i="233"/>
  <c r="D102" i="233"/>
  <c r="D101" i="233"/>
  <c r="D100" i="233"/>
  <c r="D99" i="233"/>
  <c r="D98" i="233"/>
  <c r="D97" i="233"/>
  <c r="D93" i="233"/>
  <c r="D92" i="233"/>
  <c r="D91" i="233"/>
  <c r="D90" i="233"/>
  <c r="D89" i="233"/>
  <c r="D88" i="233"/>
  <c r="D87" i="233"/>
  <c r="D86" i="233"/>
  <c r="D85" i="233"/>
  <c r="D84" i="233"/>
  <c r="D83" i="233"/>
  <c r="D82" i="233"/>
  <c r="D81" i="233"/>
  <c r="D80" i="233"/>
  <c r="D79" i="233"/>
  <c r="D78" i="233"/>
  <c r="D77" i="233"/>
  <c r="D66" i="233"/>
  <c r="D61" i="233"/>
  <c r="D50" i="233"/>
  <c r="D41" i="233"/>
  <c r="D40" i="233"/>
  <c r="D39" i="233"/>
  <c r="D38" i="233"/>
  <c r="D37" i="233"/>
  <c r="D17" i="233"/>
  <c r="D14" i="233"/>
  <c r="C231" i="252"/>
  <c r="I68" i="252"/>
  <c r="I67" i="252"/>
  <c r="I66" i="252"/>
  <c r="I65" i="252"/>
  <c r="I64" i="252"/>
  <c r="I63" i="252"/>
  <c r="I60" i="252"/>
  <c r="I59" i="252"/>
  <c r="I58" i="252"/>
  <c r="I57" i="252"/>
  <c r="I56" i="252"/>
  <c r="I55" i="252"/>
  <c r="I54" i="252"/>
  <c r="I52" i="252"/>
  <c r="I50" i="252"/>
  <c r="I49" i="252"/>
  <c r="I47" i="252"/>
  <c r="I44" i="252"/>
  <c r="I43" i="252"/>
  <c r="I41" i="252"/>
  <c r="I40" i="252"/>
  <c r="I39" i="252"/>
  <c r="I38" i="252"/>
  <c r="I37" i="252"/>
  <c r="I36" i="252"/>
  <c r="I34" i="252"/>
  <c r="I33" i="252"/>
  <c r="I32" i="252"/>
  <c r="I30" i="252"/>
  <c r="I29" i="252"/>
  <c r="I28" i="252"/>
  <c r="I27" i="252"/>
  <c r="I26" i="252"/>
  <c r="I24" i="252"/>
  <c r="I21" i="252"/>
  <c r="I20" i="252"/>
  <c r="I19" i="252"/>
  <c r="I18" i="252"/>
  <c r="I15" i="252"/>
  <c r="I12" i="252"/>
  <c r="I11" i="252"/>
  <c r="M66" i="252" l="1"/>
  <c r="M48" i="252"/>
  <c r="M210" i="233" l="1"/>
  <c r="M168" i="233"/>
  <c r="M119" i="233"/>
  <c r="M116" i="233"/>
  <c r="M115" i="233"/>
  <c r="M114" i="233"/>
  <c r="M66" i="233"/>
  <c r="M65" i="233"/>
  <c r="M50" i="233"/>
  <c r="M48" i="233"/>
  <c r="M41" i="233"/>
  <c r="M39" i="233"/>
  <c r="M38" i="233"/>
  <c r="M37" i="233"/>
  <c r="L210" i="233"/>
  <c r="L207" i="233"/>
  <c r="L168" i="233"/>
  <c r="L114" i="233"/>
  <c r="L66" i="233"/>
  <c r="L65" i="233"/>
  <c r="L61" i="233"/>
  <c r="L48" i="233"/>
  <c r="K217" i="233"/>
  <c r="K216" i="233"/>
  <c r="K215" i="233"/>
  <c r="K214" i="233"/>
  <c r="K213" i="233"/>
  <c r="K210" i="233"/>
  <c r="K207" i="233"/>
  <c r="K204" i="233"/>
  <c r="K203" i="233"/>
  <c r="K202" i="233"/>
  <c r="K199" i="233"/>
  <c r="K198" i="233"/>
  <c r="K197" i="233"/>
  <c r="K196" i="233"/>
  <c r="K195" i="233"/>
  <c r="K194" i="233"/>
  <c r="K193" i="233"/>
  <c r="K192" i="233"/>
  <c r="K189" i="233"/>
  <c r="K188" i="233"/>
  <c r="K187" i="233"/>
  <c r="K186" i="233"/>
  <c r="K185" i="233"/>
  <c r="K184" i="233"/>
  <c r="K183" i="233"/>
  <c r="K182" i="233"/>
  <c r="K181" i="233"/>
  <c r="K180" i="233"/>
  <c r="K179" i="233"/>
  <c r="K178" i="233"/>
  <c r="K170" i="233"/>
  <c r="K168" i="233"/>
  <c r="K163" i="233"/>
  <c r="K162" i="233"/>
  <c r="K161" i="233"/>
  <c r="K160" i="233"/>
  <c r="K159" i="233"/>
  <c r="K158" i="233"/>
  <c r="K157" i="233"/>
  <c r="K156" i="233"/>
  <c r="K155" i="233"/>
  <c r="K154" i="233"/>
  <c r="K153" i="233"/>
  <c r="K152" i="233"/>
  <c r="K151" i="233"/>
  <c r="K150" i="233"/>
  <c r="K147" i="233"/>
  <c r="K146" i="233"/>
  <c r="K145" i="233"/>
  <c r="K144" i="233"/>
  <c r="K143" i="233"/>
  <c r="K142" i="233"/>
  <c r="K141" i="233"/>
  <c r="K140" i="233"/>
  <c r="K139" i="233"/>
  <c r="K138" i="233"/>
  <c r="K137" i="233"/>
  <c r="K136" i="233"/>
  <c r="K135" i="233"/>
  <c r="K134" i="233"/>
  <c r="K133" i="233"/>
  <c r="K132" i="233"/>
  <c r="K131" i="233"/>
  <c r="K124" i="233"/>
  <c r="K123" i="233"/>
  <c r="K122" i="233"/>
  <c r="K119" i="233"/>
  <c r="K116" i="233"/>
  <c r="K115" i="233"/>
  <c r="K114" i="233"/>
  <c r="K109" i="233"/>
  <c r="K108" i="233"/>
  <c r="K107" i="233"/>
  <c r="K104" i="233"/>
  <c r="K103" i="233"/>
  <c r="K102" i="233"/>
  <c r="K101" i="233"/>
  <c r="K100" i="233"/>
  <c r="K99" i="233"/>
  <c r="K98" i="233"/>
  <c r="K97" i="233"/>
  <c r="K94" i="233"/>
  <c r="K93" i="233"/>
  <c r="K92" i="233"/>
  <c r="K91" i="233"/>
  <c r="K90" i="233"/>
  <c r="K89" i="233"/>
  <c r="K88" i="233"/>
  <c r="K87" i="233"/>
  <c r="K86" i="233"/>
  <c r="K85" i="233"/>
  <c r="K84" i="233"/>
  <c r="K83" i="233"/>
  <c r="K82" i="233"/>
  <c r="K81" i="233"/>
  <c r="K80" i="233"/>
  <c r="K79" i="233"/>
  <c r="K78" i="233"/>
  <c r="K77" i="233"/>
  <c r="K66" i="233"/>
  <c r="K61" i="233"/>
  <c r="K50" i="233"/>
  <c r="K48" i="233"/>
  <c r="K41" i="233"/>
  <c r="K40" i="233"/>
  <c r="K39" i="233"/>
  <c r="K38" i="233"/>
  <c r="K37" i="233"/>
  <c r="K17" i="233"/>
  <c r="K14" i="233"/>
  <c r="I217" i="227"/>
  <c r="H217" i="227"/>
  <c r="G217" i="227"/>
  <c r="I216" i="227"/>
  <c r="H216" i="227"/>
  <c r="G216" i="227"/>
  <c r="I215" i="227"/>
  <c r="H215" i="227"/>
  <c r="G215" i="227"/>
  <c r="I214" i="227"/>
  <c r="H214" i="227"/>
  <c r="G214" i="227"/>
  <c r="I213" i="227"/>
  <c r="H213" i="227"/>
  <c r="G213" i="227"/>
  <c r="I212" i="227"/>
  <c r="H212" i="227"/>
  <c r="G212" i="227"/>
  <c r="I211" i="227"/>
  <c r="H211" i="227"/>
  <c r="G211" i="227"/>
  <c r="I210" i="227"/>
  <c r="H210" i="227"/>
  <c r="G210" i="227"/>
  <c r="I209" i="227"/>
  <c r="H209" i="227"/>
  <c r="G209" i="227"/>
  <c r="I208" i="227"/>
  <c r="H208" i="227"/>
  <c r="G208" i="227"/>
  <c r="I207" i="227"/>
  <c r="H207" i="227"/>
  <c r="G207" i="227"/>
  <c r="I206" i="227"/>
  <c r="H206" i="227"/>
  <c r="G206" i="227"/>
  <c r="I205" i="227"/>
  <c r="H205" i="227"/>
  <c r="G205" i="227"/>
  <c r="I204" i="227"/>
  <c r="H204" i="227"/>
  <c r="G204" i="227"/>
  <c r="I203" i="227"/>
  <c r="H203" i="227"/>
  <c r="G203" i="227"/>
  <c r="I202" i="227"/>
  <c r="H202" i="227"/>
  <c r="G202" i="227"/>
  <c r="I201" i="227"/>
  <c r="H201" i="227"/>
  <c r="G201" i="227"/>
  <c r="I200" i="227"/>
  <c r="H200" i="227"/>
  <c r="G200" i="227"/>
  <c r="I199" i="227"/>
  <c r="H199" i="227"/>
  <c r="G199" i="227"/>
  <c r="I198" i="227"/>
  <c r="H198" i="227"/>
  <c r="G198" i="227"/>
  <c r="I197" i="227"/>
  <c r="H197" i="227"/>
  <c r="G197" i="227"/>
  <c r="I196" i="227"/>
  <c r="H196" i="227"/>
  <c r="G196" i="227"/>
  <c r="I195" i="227"/>
  <c r="H195" i="227"/>
  <c r="G195" i="227"/>
  <c r="I194" i="227"/>
  <c r="H194" i="227"/>
  <c r="G194" i="227"/>
  <c r="I193" i="227"/>
  <c r="H193" i="227"/>
  <c r="G193" i="227"/>
  <c r="I192" i="227"/>
  <c r="H192" i="227"/>
  <c r="G192" i="227"/>
  <c r="I191" i="227"/>
  <c r="H191" i="227"/>
  <c r="G191" i="227"/>
  <c r="I190" i="227"/>
  <c r="H190" i="227"/>
  <c r="G190" i="227"/>
  <c r="I189" i="227"/>
  <c r="H189" i="227"/>
  <c r="G189" i="227"/>
  <c r="I188" i="227"/>
  <c r="H188" i="227"/>
  <c r="G188" i="227"/>
  <c r="I187" i="227"/>
  <c r="H187" i="227"/>
  <c r="G187" i="227"/>
  <c r="I186" i="227"/>
  <c r="H186" i="227"/>
  <c r="G186" i="227"/>
  <c r="I185" i="227"/>
  <c r="H185" i="227"/>
  <c r="G185" i="227"/>
  <c r="H184" i="227"/>
  <c r="G184" i="227"/>
  <c r="I183" i="227"/>
  <c r="H183" i="227"/>
  <c r="G183" i="227"/>
  <c r="I182" i="227"/>
  <c r="H182" i="227"/>
  <c r="G182" i="227"/>
  <c r="I181" i="227"/>
  <c r="H181" i="227"/>
  <c r="G181" i="227"/>
  <c r="I180" i="227"/>
  <c r="H180" i="227"/>
  <c r="G180" i="227"/>
  <c r="I179" i="227"/>
  <c r="H179" i="227"/>
  <c r="G179" i="227"/>
  <c r="I178" i="227"/>
  <c r="H178" i="227"/>
  <c r="G178" i="227"/>
  <c r="I177" i="227"/>
  <c r="H177" i="227"/>
  <c r="G177" i="227"/>
  <c r="I176" i="227"/>
  <c r="H176" i="227"/>
  <c r="G176" i="227"/>
  <c r="I172" i="227"/>
  <c r="H172" i="227"/>
  <c r="G172" i="227"/>
  <c r="I171" i="227"/>
  <c r="H171" i="227"/>
  <c r="G171" i="227"/>
  <c r="I170" i="227"/>
  <c r="H170" i="227"/>
  <c r="G170" i="227"/>
  <c r="I169" i="227"/>
  <c r="H169" i="227"/>
  <c r="G169" i="227"/>
  <c r="I168" i="227"/>
  <c r="H168" i="227"/>
  <c r="G168" i="227"/>
  <c r="I167" i="227"/>
  <c r="H167" i="227"/>
  <c r="G167" i="227"/>
  <c r="I166" i="227"/>
  <c r="H166" i="227"/>
  <c r="G166" i="227"/>
  <c r="I165" i="227"/>
  <c r="H165" i="227"/>
  <c r="G165" i="227"/>
  <c r="I164" i="227"/>
  <c r="H164" i="227"/>
  <c r="G164" i="227"/>
  <c r="I163" i="227"/>
  <c r="H163" i="227"/>
  <c r="G163" i="227"/>
  <c r="I162" i="227"/>
  <c r="H162" i="227"/>
  <c r="G162" i="227"/>
  <c r="I161" i="227"/>
  <c r="H161" i="227"/>
  <c r="G161" i="227"/>
  <c r="I160" i="227"/>
  <c r="H160" i="227"/>
  <c r="G160" i="227"/>
  <c r="I159" i="227"/>
  <c r="H159" i="227"/>
  <c r="G159" i="227"/>
  <c r="I158" i="227"/>
  <c r="H158" i="227"/>
  <c r="G158" i="227"/>
  <c r="I157" i="227"/>
  <c r="H157" i="227"/>
  <c r="G157" i="227"/>
  <c r="I156" i="227"/>
  <c r="H156" i="227"/>
  <c r="G156" i="227"/>
  <c r="I155" i="227"/>
  <c r="H155" i="227"/>
  <c r="G155" i="227"/>
  <c r="H154" i="227"/>
  <c r="G154" i="227"/>
  <c r="I153" i="227"/>
  <c r="H153" i="227"/>
  <c r="G153" i="227"/>
  <c r="I152" i="227"/>
  <c r="H152" i="227"/>
  <c r="G152" i="227"/>
  <c r="I151" i="227"/>
  <c r="H151" i="227"/>
  <c r="G151" i="227"/>
  <c r="I150" i="227"/>
  <c r="H150" i="227"/>
  <c r="G150" i="227"/>
  <c r="I149" i="227"/>
  <c r="H149" i="227"/>
  <c r="G149" i="227"/>
  <c r="I148" i="227"/>
  <c r="H148" i="227"/>
  <c r="G148" i="227"/>
  <c r="I147" i="227"/>
  <c r="H147" i="227"/>
  <c r="G147" i="227"/>
  <c r="I146" i="227"/>
  <c r="H146" i="227"/>
  <c r="G146" i="227"/>
  <c r="I145" i="227"/>
  <c r="H145" i="227"/>
  <c r="G145" i="227"/>
  <c r="I144" i="227"/>
  <c r="H144" i="227"/>
  <c r="G144" i="227"/>
  <c r="I143" i="227"/>
  <c r="H143" i="227"/>
  <c r="G143" i="227"/>
  <c r="H142" i="227"/>
  <c r="G142" i="227"/>
  <c r="I141" i="227"/>
  <c r="H141" i="227"/>
  <c r="G141" i="227"/>
  <c r="I140" i="227"/>
  <c r="H140" i="227"/>
  <c r="G140" i="227"/>
  <c r="I139" i="227"/>
  <c r="H139" i="227"/>
  <c r="G139" i="227"/>
  <c r="I138" i="227"/>
  <c r="H138" i="227"/>
  <c r="G138" i="227"/>
  <c r="I137" i="227"/>
  <c r="H137" i="227"/>
  <c r="G137" i="227"/>
  <c r="I136" i="227"/>
  <c r="H136" i="227"/>
  <c r="G136" i="227"/>
  <c r="I135" i="227"/>
  <c r="H135" i="227"/>
  <c r="G135" i="227"/>
  <c r="I134" i="227"/>
  <c r="H134" i="227"/>
  <c r="G134" i="227"/>
  <c r="I133" i="227"/>
  <c r="H133" i="227"/>
  <c r="G133" i="227"/>
  <c r="I132" i="227"/>
  <c r="H132" i="227"/>
  <c r="G132" i="227"/>
  <c r="I131" i="227"/>
  <c r="H131" i="227"/>
  <c r="G131" i="227"/>
  <c r="I130" i="227"/>
  <c r="H130" i="227"/>
  <c r="G130" i="227"/>
  <c r="I129" i="227"/>
  <c r="H129" i="227"/>
  <c r="G129" i="227"/>
  <c r="I128" i="227"/>
  <c r="H128" i="227"/>
  <c r="G128" i="227"/>
  <c r="I124" i="227"/>
  <c r="H124" i="227"/>
  <c r="G124" i="227"/>
  <c r="I123" i="227"/>
  <c r="H123" i="227"/>
  <c r="G123" i="227"/>
  <c r="I122" i="227"/>
  <c r="H122" i="227"/>
  <c r="G122" i="227"/>
  <c r="I121" i="227"/>
  <c r="H121" i="227"/>
  <c r="G121" i="227"/>
  <c r="I120" i="227"/>
  <c r="H120" i="227"/>
  <c r="G120" i="227"/>
  <c r="I119" i="227"/>
  <c r="H119" i="227"/>
  <c r="G119" i="227"/>
  <c r="I118" i="227"/>
  <c r="H118" i="227"/>
  <c r="G118" i="227"/>
  <c r="I117" i="227"/>
  <c r="H117" i="227"/>
  <c r="G117" i="227"/>
  <c r="I116" i="227"/>
  <c r="H116" i="227"/>
  <c r="G116" i="227"/>
  <c r="I115" i="227"/>
  <c r="H115" i="227"/>
  <c r="G115" i="227"/>
  <c r="I114" i="227"/>
  <c r="H114" i="227"/>
  <c r="G114" i="227"/>
  <c r="I113" i="227"/>
  <c r="H113" i="227"/>
  <c r="G113" i="227"/>
  <c r="I112" i="227"/>
  <c r="H112" i="227"/>
  <c r="G112" i="227"/>
  <c r="I111" i="227"/>
  <c r="H111" i="227"/>
  <c r="G111" i="227"/>
  <c r="I110" i="227"/>
  <c r="H110" i="227"/>
  <c r="G110" i="227"/>
  <c r="I109" i="227"/>
  <c r="H109" i="227"/>
  <c r="G109" i="227"/>
  <c r="I108" i="227"/>
  <c r="H108" i="227"/>
  <c r="G108" i="227"/>
  <c r="I107" i="227"/>
  <c r="H107" i="227"/>
  <c r="G107" i="227"/>
  <c r="I106" i="227"/>
  <c r="H106" i="227"/>
  <c r="G106" i="227"/>
  <c r="I105" i="227"/>
  <c r="H105" i="227"/>
  <c r="G105" i="227"/>
  <c r="I104" i="227"/>
  <c r="H104" i="227"/>
  <c r="G104" i="227"/>
  <c r="I103" i="227"/>
  <c r="H103" i="227"/>
  <c r="G103" i="227"/>
  <c r="I102" i="227"/>
  <c r="H102" i="227"/>
  <c r="G102" i="227"/>
  <c r="I101" i="227"/>
  <c r="H101" i="227"/>
  <c r="G101" i="227"/>
  <c r="I100" i="227"/>
  <c r="H100" i="227"/>
  <c r="G100" i="227"/>
  <c r="I99" i="227"/>
  <c r="H99" i="227"/>
  <c r="G99" i="227"/>
  <c r="I98" i="227"/>
  <c r="H98" i="227"/>
  <c r="G98" i="227"/>
  <c r="I97" i="227"/>
  <c r="H97" i="227"/>
  <c r="G97" i="227"/>
  <c r="I96" i="227"/>
  <c r="H96" i="227"/>
  <c r="G96" i="227"/>
  <c r="I95" i="227"/>
  <c r="H95" i="227"/>
  <c r="G95" i="227"/>
  <c r="I94" i="227"/>
  <c r="H94" i="227"/>
  <c r="G94" i="227"/>
  <c r="I93" i="227"/>
  <c r="H93" i="227"/>
  <c r="G93" i="227"/>
  <c r="I92" i="227"/>
  <c r="H92" i="227"/>
  <c r="G92" i="227"/>
  <c r="I91" i="227"/>
  <c r="H91" i="227"/>
  <c r="G91" i="227"/>
  <c r="I90" i="227"/>
  <c r="H90" i="227"/>
  <c r="G90" i="227"/>
  <c r="I89" i="227"/>
  <c r="H89" i="227"/>
  <c r="G89" i="227"/>
  <c r="I88" i="227"/>
  <c r="H88" i="227"/>
  <c r="G88" i="227"/>
  <c r="I87" i="227"/>
  <c r="H87" i="227"/>
  <c r="G87" i="227"/>
  <c r="I86" i="227"/>
  <c r="H86" i="227"/>
  <c r="G86" i="227"/>
  <c r="I85" i="227"/>
  <c r="H85" i="227"/>
  <c r="G85" i="227"/>
  <c r="I84" i="227"/>
  <c r="H84" i="227"/>
  <c r="G84" i="227"/>
  <c r="I83" i="227"/>
  <c r="H83" i="227"/>
  <c r="G83" i="227"/>
  <c r="I82" i="227"/>
  <c r="H82" i="227"/>
  <c r="G82" i="227"/>
  <c r="I81" i="227"/>
  <c r="H81" i="227"/>
  <c r="G81" i="227"/>
  <c r="I80" i="227"/>
  <c r="H80" i="227"/>
  <c r="G80" i="227"/>
  <c r="I79" i="227"/>
  <c r="H79" i="227"/>
  <c r="G79" i="227"/>
  <c r="I78" i="227"/>
  <c r="H78" i="227"/>
  <c r="G78" i="227"/>
  <c r="I77" i="227"/>
  <c r="H77" i="227"/>
  <c r="G77" i="227"/>
  <c r="I76" i="227"/>
  <c r="H76" i="227"/>
  <c r="G76" i="227"/>
  <c r="I68" i="227"/>
  <c r="H68" i="227"/>
  <c r="G68" i="227"/>
  <c r="I67" i="227"/>
  <c r="H67" i="227"/>
  <c r="G67" i="227"/>
  <c r="I66" i="227"/>
  <c r="H66" i="227"/>
  <c r="G66" i="227"/>
  <c r="I65" i="227"/>
  <c r="H65" i="227"/>
  <c r="G65" i="227"/>
  <c r="I64" i="227"/>
  <c r="H64" i="227"/>
  <c r="G64" i="227"/>
  <c r="I63" i="227"/>
  <c r="H63" i="227"/>
  <c r="G63" i="227"/>
  <c r="I60" i="227"/>
  <c r="H60" i="227"/>
  <c r="G60" i="227"/>
  <c r="I59" i="227"/>
  <c r="H59" i="227"/>
  <c r="G59" i="227"/>
  <c r="I58" i="227"/>
  <c r="H58" i="227"/>
  <c r="G58" i="227"/>
  <c r="I57" i="227"/>
  <c r="I56" i="227"/>
  <c r="H56" i="227"/>
  <c r="G56" i="227"/>
  <c r="I55" i="227"/>
  <c r="H55" i="227"/>
  <c r="G55" i="227"/>
  <c r="I54" i="227"/>
  <c r="H54" i="227"/>
  <c r="G54" i="227"/>
  <c r="I52" i="227"/>
  <c r="H52" i="227"/>
  <c r="G52" i="227"/>
  <c r="I50" i="227"/>
  <c r="I49" i="227"/>
  <c r="I47" i="227"/>
  <c r="H47" i="227"/>
  <c r="I44" i="227"/>
  <c r="H44" i="227"/>
  <c r="G44" i="227"/>
  <c r="I43" i="227"/>
  <c r="H43" i="227"/>
  <c r="G43" i="227"/>
  <c r="I41" i="227"/>
  <c r="H41" i="227"/>
  <c r="G41" i="227"/>
  <c r="I40" i="227"/>
  <c r="H40" i="227"/>
  <c r="G40" i="227"/>
  <c r="I39" i="227"/>
  <c r="H39" i="227"/>
  <c r="G39" i="227"/>
  <c r="I38" i="227"/>
  <c r="H38" i="227"/>
  <c r="G38" i="227"/>
  <c r="I37" i="227"/>
  <c r="H37" i="227"/>
  <c r="G37" i="227"/>
  <c r="I36" i="227"/>
  <c r="H36" i="227"/>
  <c r="G36" i="227"/>
  <c r="I34" i="227"/>
  <c r="H34" i="227"/>
  <c r="G34" i="227"/>
  <c r="I33" i="227"/>
  <c r="H33" i="227"/>
  <c r="G33" i="227"/>
  <c r="I32" i="227"/>
  <c r="H32" i="227"/>
  <c r="G32" i="227"/>
  <c r="I30" i="227"/>
  <c r="H30" i="227"/>
  <c r="G30" i="227"/>
  <c r="I29" i="227"/>
  <c r="H29" i="227"/>
  <c r="G29" i="227"/>
  <c r="I28" i="227"/>
  <c r="H28" i="227"/>
  <c r="G28" i="227"/>
  <c r="I27" i="227"/>
  <c r="H27" i="227"/>
  <c r="G27" i="227"/>
  <c r="I26" i="227"/>
  <c r="H26" i="227"/>
  <c r="G26" i="227"/>
  <c r="I24" i="227"/>
  <c r="H24" i="227"/>
  <c r="G24" i="227"/>
  <c r="I21" i="227"/>
  <c r="H21" i="227"/>
  <c r="G21" i="227"/>
  <c r="I20" i="227"/>
  <c r="H20" i="227"/>
  <c r="G20" i="227"/>
  <c r="I19" i="227"/>
  <c r="H19" i="227"/>
  <c r="G19" i="227"/>
  <c r="I18" i="227"/>
  <c r="H18" i="227"/>
  <c r="G18" i="227"/>
  <c r="H17" i="227"/>
  <c r="G17" i="227"/>
  <c r="I15" i="227"/>
  <c r="H15" i="227"/>
  <c r="G15" i="227"/>
  <c r="H14" i="227"/>
  <c r="G14" i="227"/>
  <c r="I12" i="227"/>
  <c r="H12" i="227"/>
  <c r="G12" i="227"/>
  <c r="I11" i="227"/>
  <c r="H11" i="227"/>
  <c r="G11" i="227"/>
  <c r="E217" i="227"/>
  <c r="D217" i="227"/>
  <c r="E216" i="227"/>
  <c r="D216" i="227"/>
  <c r="F215" i="227"/>
  <c r="E215" i="227"/>
  <c r="D215" i="227"/>
  <c r="E214" i="227"/>
  <c r="D214" i="227"/>
  <c r="F213" i="227"/>
  <c r="D213" i="227"/>
  <c r="F210" i="227"/>
  <c r="E210" i="227"/>
  <c r="D210" i="227"/>
  <c r="F207" i="227"/>
  <c r="E207" i="227"/>
  <c r="D207" i="227"/>
  <c r="E204" i="227"/>
  <c r="D204" i="227"/>
  <c r="E203" i="227"/>
  <c r="D203" i="227"/>
  <c r="E202" i="227"/>
  <c r="D202" i="227"/>
  <c r="E199" i="227"/>
  <c r="D199" i="227"/>
  <c r="E198" i="227"/>
  <c r="D198" i="227"/>
  <c r="E197" i="227"/>
  <c r="D197" i="227"/>
  <c r="E196" i="227"/>
  <c r="D196" i="227"/>
  <c r="E195" i="227"/>
  <c r="D195" i="227"/>
  <c r="E194" i="227"/>
  <c r="D194" i="227"/>
  <c r="E193" i="227"/>
  <c r="D193" i="227"/>
  <c r="E192" i="227"/>
  <c r="D192" i="227"/>
  <c r="E188" i="227"/>
  <c r="D188" i="227"/>
  <c r="E187" i="227"/>
  <c r="D187" i="227"/>
  <c r="E186" i="227"/>
  <c r="D186" i="227"/>
  <c r="E185" i="227"/>
  <c r="D185" i="227"/>
  <c r="E184" i="227"/>
  <c r="D184" i="227"/>
  <c r="E183" i="227"/>
  <c r="D183" i="227"/>
  <c r="E182" i="227"/>
  <c r="D182" i="227"/>
  <c r="E181" i="227"/>
  <c r="D181" i="227"/>
  <c r="F180" i="227"/>
  <c r="E180" i="227"/>
  <c r="D180" i="227"/>
  <c r="E179" i="227"/>
  <c r="D179" i="227"/>
  <c r="E178" i="227"/>
  <c r="D178" i="227"/>
  <c r="E170" i="227"/>
  <c r="D170" i="227"/>
  <c r="F168" i="227"/>
  <c r="E168" i="227"/>
  <c r="D168" i="227"/>
  <c r="F163" i="227"/>
  <c r="E163" i="227"/>
  <c r="D163" i="227"/>
  <c r="F162" i="227"/>
  <c r="E162" i="227"/>
  <c r="D162" i="227"/>
  <c r="F161" i="227"/>
  <c r="E161" i="227"/>
  <c r="D161" i="227"/>
  <c r="F160" i="227"/>
  <c r="E160" i="227"/>
  <c r="D160" i="227"/>
  <c r="F159" i="227"/>
  <c r="E159" i="227"/>
  <c r="D159" i="227"/>
  <c r="E158" i="227"/>
  <c r="D158" i="227"/>
  <c r="E157" i="227"/>
  <c r="D157" i="227"/>
  <c r="E156" i="227"/>
  <c r="D156" i="227"/>
  <c r="E155" i="227"/>
  <c r="D155" i="227"/>
  <c r="E154" i="227"/>
  <c r="D154" i="227"/>
  <c r="E153" i="227"/>
  <c r="D153" i="227"/>
  <c r="E152" i="227"/>
  <c r="D152" i="227"/>
  <c r="E151" i="227"/>
  <c r="D151" i="227"/>
  <c r="E150" i="227"/>
  <c r="D150" i="227"/>
  <c r="E147" i="227"/>
  <c r="D147" i="227"/>
  <c r="E146" i="227"/>
  <c r="D146" i="227"/>
  <c r="E145" i="227"/>
  <c r="D145" i="227"/>
  <c r="E144" i="227"/>
  <c r="D144" i="227"/>
  <c r="E143" i="227"/>
  <c r="D143" i="227"/>
  <c r="E142" i="227"/>
  <c r="D142" i="227"/>
  <c r="E141" i="227"/>
  <c r="D141" i="227"/>
  <c r="E140" i="227"/>
  <c r="D140" i="227"/>
  <c r="E139" i="227"/>
  <c r="D139" i="227"/>
  <c r="E138" i="227"/>
  <c r="D138" i="227"/>
  <c r="E137" i="227"/>
  <c r="D137" i="227"/>
  <c r="E136" i="227"/>
  <c r="D136" i="227"/>
  <c r="E135" i="227"/>
  <c r="D135" i="227"/>
  <c r="E134" i="227"/>
  <c r="D134" i="227"/>
  <c r="E133" i="227"/>
  <c r="D133" i="227"/>
  <c r="E132" i="227"/>
  <c r="D132" i="227"/>
  <c r="E131" i="227"/>
  <c r="D131" i="227"/>
  <c r="E124" i="227"/>
  <c r="D124" i="227"/>
  <c r="E123" i="227"/>
  <c r="D123" i="227"/>
  <c r="E122" i="227"/>
  <c r="D122" i="227"/>
  <c r="E119" i="227"/>
  <c r="D119" i="227"/>
  <c r="F116" i="227"/>
  <c r="E116" i="227"/>
  <c r="D116" i="227"/>
  <c r="F115" i="227"/>
  <c r="E115" i="227"/>
  <c r="D115" i="227"/>
  <c r="F114" i="227"/>
  <c r="E114" i="227"/>
  <c r="D114" i="227"/>
  <c r="E109" i="227"/>
  <c r="D109" i="227"/>
  <c r="E108" i="227"/>
  <c r="D108" i="227"/>
  <c r="E107" i="227"/>
  <c r="D107" i="227"/>
  <c r="E104" i="227"/>
  <c r="D104" i="227"/>
  <c r="E103" i="227"/>
  <c r="D103" i="227"/>
  <c r="E102" i="227"/>
  <c r="D102" i="227"/>
  <c r="E101" i="227"/>
  <c r="D101" i="227"/>
  <c r="E100" i="227"/>
  <c r="D100" i="227"/>
  <c r="E99" i="227"/>
  <c r="D99" i="227"/>
  <c r="E98" i="227"/>
  <c r="D98" i="227"/>
  <c r="E97" i="227"/>
  <c r="D97" i="227"/>
  <c r="E94" i="227"/>
  <c r="E93" i="227"/>
  <c r="D93" i="227"/>
  <c r="E92" i="227"/>
  <c r="D92" i="227"/>
  <c r="E91" i="227"/>
  <c r="D91" i="227"/>
  <c r="E90" i="227"/>
  <c r="D90" i="227"/>
  <c r="E89" i="227"/>
  <c r="D89" i="227"/>
  <c r="E88" i="227"/>
  <c r="D88" i="227"/>
  <c r="E87" i="227"/>
  <c r="D87" i="227"/>
  <c r="E86" i="227"/>
  <c r="D86" i="227"/>
  <c r="E85" i="227"/>
  <c r="D85" i="227"/>
  <c r="E84" i="227"/>
  <c r="D84" i="227"/>
  <c r="E83" i="227"/>
  <c r="D83" i="227"/>
  <c r="E82" i="227"/>
  <c r="D82" i="227"/>
  <c r="E81" i="227"/>
  <c r="D81" i="227"/>
  <c r="E80" i="227"/>
  <c r="D80" i="227"/>
  <c r="E79" i="227"/>
  <c r="D79" i="227"/>
  <c r="E78" i="227"/>
  <c r="D78" i="227"/>
  <c r="E77" i="227"/>
  <c r="D77" i="227"/>
  <c r="F66" i="227"/>
  <c r="E66" i="227"/>
  <c r="D66" i="227"/>
  <c r="F61" i="227"/>
  <c r="E61" i="227"/>
  <c r="D61" i="227"/>
  <c r="E50" i="227"/>
  <c r="D50" i="227"/>
  <c r="E41" i="227"/>
  <c r="D41" i="227"/>
  <c r="E40" i="227"/>
  <c r="D40" i="227"/>
  <c r="E39" i="227"/>
  <c r="D39" i="227"/>
  <c r="E38" i="227"/>
  <c r="D38" i="227"/>
  <c r="E37" i="227"/>
  <c r="D37" i="227"/>
  <c r="E17" i="227"/>
  <c r="D17" i="227"/>
  <c r="E14" i="227"/>
  <c r="D14" i="227"/>
  <c r="M217" i="251" l="1"/>
  <c r="K217" i="251"/>
  <c r="I217" i="251"/>
  <c r="H217" i="251"/>
  <c r="G217" i="251"/>
  <c r="E217" i="251"/>
  <c r="D217" i="251"/>
  <c r="M216" i="251"/>
  <c r="K216" i="251"/>
  <c r="I216" i="251"/>
  <c r="H216" i="251"/>
  <c r="G216" i="251"/>
  <c r="E216" i="251"/>
  <c r="D216" i="251"/>
  <c r="M215" i="251"/>
  <c r="L215" i="251"/>
  <c r="K215" i="251"/>
  <c r="I215" i="251"/>
  <c r="H215" i="251"/>
  <c r="G215" i="251"/>
  <c r="F215" i="251"/>
  <c r="E215" i="251"/>
  <c r="D215" i="251"/>
  <c r="M214" i="251"/>
  <c r="K214" i="251"/>
  <c r="I214" i="251"/>
  <c r="H214" i="251"/>
  <c r="G214" i="251"/>
  <c r="E214" i="251"/>
  <c r="D214" i="251"/>
  <c r="M213" i="251"/>
  <c r="L213" i="251"/>
  <c r="I213" i="251"/>
  <c r="H213" i="251"/>
  <c r="G213" i="251"/>
  <c r="F213" i="251"/>
  <c r="D213" i="251"/>
  <c r="I212" i="251"/>
  <c r="H212" i="251"/>
  <c r="G212" i="251"/>
  <c r="I211" i="251"/>
  <c r="H211" i="251"/>
  <c r="G211" i="251"/>
  <c r="M210" i="251"/>
  <c r="L210" i="251"/>
  <c r="K210" i="251"/>
  <c r="I210" i="251"/>
  <c r="H210" i="251"/>
  <c r="G210" i="251"/>
  <c r="F210" i="251"/>
  <c r="E210" i="251"/>
  <c r="D210" i="251"/>
  <c r="I209" i="251"/>
  <c r="H209" i="251"/>
  <c r="G209" i="251"/>
  <c r="I208" i="251"/>
  <c r="H208" i="251"/>
  <c r="G208" i="251"/>
  <c r="M207" i="251"/>
  <c r="L207" i="251"/>
  <c r="K207" i="251"/>
  <c r="I207" i="251"/>
  <c r="H207" i="251"/>
  <c r="G207" i="251"/>
  <c r="F207" i="251"/>
  <c r="E207" i="251"/>
  <c r="D207" i="251"/>
  <c r="I206" i="251"/>
  <c r="H206" i="251"/>
  <c r="G206" i="251"/>
  <c r="I205" i="251"/>
  <c r="H205" i="251"/>
  <c r="G205" i="251"/>
  <c r="M204" i="251"/>
  <c r="K204" i="251"/>
  <c r="I204" i="251"/>
  <c r="H204" i="251"/>
  <c r="G204" i="251"/>
  <c r="E204" i="251"/>
  <c r="D204" i="251"/>
  <c r="M203" i="251"/>
  <c r="K203" i="251"/>
  <c r="I203" i="251"/>
  <c r="H203" i="251"/>
  <c r="G203" i="251"/>
  <c r="E203" i="251"/>
  <c r="D203" i="251"/>
  <c r="M202" i="251"/>
  <c r="K202" i="251"/>
  <c r="I202" i="251"/>
  <c r="H202" i="251"/>
  <c r="G202" i="251"/>
  <c r="E202" i="251"/>
  <c r="D202" i="251"/>
  <c r="I201" i="251"/>
  <c r="H201" i="251"/>
  <c r="G201" i="251"/>
  <c r="I200" i="251"/>
  <c r="H200" i="251"/>
  <c r="G200" i="251"/>
  <c r="M199" i="251"/>
  <c r="K199" i="251"/>
  <c r="I199" i="251"/>
  <c r="H199" i="251"/>
  <c r="G199" i="251"/>
  <c r="E199" i="251"/>
  <c r="D199" i="251"/>
  <c r="M198" i="251"/>
  <c r="K198" i="251"/>
  <c r="I198" i="251"/>
  <c r="H198" i="251"/>
  <c r="G198" i="251"/>
  <c r="E198" i="251"/>
  <c r="D198" i="251"/>
  <c r="M197" i="251"/>
  <c r="K197" i="251"/>
  <c r="I197" i="251"/>
  <c r="H197" i="251"/>
  <c r="G197" i="251"/>
  <c r="E197" i="251"/>
  <c r="D197" i="251"/>
  <c r="M196" i="251"/>
  <c r="K196" i="251"/>
  <c r="I196" i="251"/>
  <c r="H196" i="251"/>
  <c r="G196" i="251"/>
  <c r="E196" i="251"/>
  <c r="D196" i="251"/>
  <c r="M195" i="251"/>
  <c r="K195" i="251"/>
  <c r="I195" i="251"/>
  <c r="H195" i="251"/>
  <c r="G195" i="251"/>
  <c r="E195" i="251"/>
  <c r="D195" i="251"/>
  <c r="M194" i="251"/>
  <c r="K194" i="251"/>
  <c r="I194" i="251"/>
  <c r="H194" i="251"/>
  <c r="G194" i="251"/>
  <c r="E194" i="251"/>
  <c r="D194" i="251"/>
  <c r="M193" i="251"/>
  <c r="K193" i="251"/>
  <c r="I193" i="251"/>
  <c r="H193" i="251"/>
  <c r="G193" i="251"/>
  <c r="E193" i="251"/>
  <c r="D193" i="251"/>
  <c r="M192" i="251"/>
  <c r="K192" i="251"/>
  <c r="I192" i="251"/>
  <c r="H192" i="251"/>
  <c r="G192" i="251"/>
  <c r="E192" i="251"/>
  <c r="D192" i="251"/>
  <c r="I191" i="251"/>
  <c r="H191" i="251"/>
  <c r="G191" i="251"/>
  <c r="I190" i="251"/>
  <c r="H190" i="251"/>
  <c r="G190" i="251"/>
  <c r="I189" i="251"/>
  <c r="H189" i="251"/>
  <c r="G189" i="251"/>
  <c r="M188" i="251"/>
  <c r="K188" i="251"/>
  <c r="I188" i="251"/>
  <c r="H188" i="251"/>
  <c r="G188" i="251"/>
  <c r="E188" i="251"/>
  <c r="D188" i="251"/>
  <c r="M187" i="251"/>
  <c r="K187" i="251"/>
  <c r="I187" i="251"/>
  <c r="H187" i="251"/>
  <c r="G187" i="251"/>
  <c r="E187" i="251"/>
  <c r="D187" i="251"/>
  <c r="M186" i="251"/>
  <c r="K186" i="251"/>
  <c r="I186" i="251"/>
  <c r="H186" i="251"/>
  <c r="G186" i="251"/>
  <c r="E186" i="251"/>
  <c r="D186" i="251"/>
  <c r="M185" i="251"/>
  <c r="K185" i="251"/>
  <c r="I185" i="251"/>
  <c r="H185" i="251"/>
  <c r="G185" i="251"/>
  <c r="E185" i="251"/>
  <c r="D185" i="251"/>
  <c r="M184" i="251"/>
  <c r="K184" i="251"/>
  <c r="I184" i="251"/>
  <c r="H184" i="251"/>
  <c r="G184" i="251"/>
  <c r="E184" i="251"/>
  <c r="D184" i="251"/>
  <c r="M183" i="251"/>
  <c r="K183" i="251"/>
  <c r="I183" i="251"/>
  <c r="H183" i="251"/>
  <c r="G183" i="251"/>
  <c r="E183" i="251"/>
  <c r="D183" i="251"/>
  <c r="M182" i="251"/>
  <c r="K182" i="251"/>
  <c r="I182" i="251"/>
  <c r="H182" i="251"/>
  <c r="G182" i="251"/>
  <c r="E182" i="251"/>
  <c r="D182" i="251"/>
  <c r="M181" i="251"/>
  <c r="K181" i="251"/>
  <c r="I181" i="251"/>
  <c r="H181" i="251"/>
  <c r="G181" i="251"/>
  <c r="E181" i="251"/>
  <c r="D181" i="251"/>
  <c r="M180" i="251"/>
  <c r="L180" i="251"/>
  <c r="K180" i="251"/>
  <c r="I180" i="251"/>
  <c r="H180" i="251"/>
  <c r="G180" i="251"/>
  <c r="F180" i="251"/>
  <c r="E180" i="251"/>
  <c r="D180" i="251"/>
  <c r="M179" i="251"/>
  <c r="K179" i="251"/>
  <c r="I179" i="251"/>
  <c r="H179" i="251"/>
  <c r="G179" i="251"/>
  <c r="E179" i="251"/>
  <c r="D179" i="251"/>
  <c r="M178" i="251"/>
  <c r="K178" i="251"/>
  <c r="I178" i="251"/>
  <c r="H178" i="251"/>
  <c r="G178" i="251"/>
  <c r="E178" i="251"/>
  <c r="D178" i="251"/>
  <c r="I177" i="251"/>
  <c r="H177" i="251"/>
  <c r="G177" i="251"/>
  <c r="I176" i="251"/>
  <c r="H176" i="251"/>
  <c r="G176" i="251"/>
  <c r="I172" i="251"/>
  <c r="H172" i="251"/>
  <c r="G172" i="251"/>
  <c r="I171" i="251"/>
  <c r="H171" i="251"/>
  <c r="G171" i="251"/>
  <c r="M170" i="251"/>
  <c r="K170" i="251"/>
  <c r="I170" i="251"/>
  <c r="H170" i="251"/>
  <c r="G170" i="251"/>
  <c r="E170" i="251"/>
  <c r="D170" i="251"/>
  <c r="I169" i="251"/>
  <c r="H169" i="251"/>
  <c r="G169" i="251"/>
  <c r="M168" i="251"/>
  <c r="L168" i="251"/>
  <c r="K168" i="251"/>
  <c r="I168" i="251"/>
  <c r="H168" i="251"/>
  <c r="G168" i="251"/>
  <c r="F168" i="251"/>
  <c r="E168" i="251"/>
  <c r="D168" i="251"/>
  <c r="I167" i="251"/>
  <c r="H167" i="251"/>
  <c r="G167" i="251"/>
  <c r="I166" i="251"/>
  <c r="H166" i="251"/>
  <c r="G166" i="251"/>
  <c r="I165" i="251"/>
  <c r="H165" i="251"/>
  <c r="G165" i="251"/>
  <c r="I164" i="251"/>
  <c r="H164" i="251"/>
  <c r="G164" i="251"/>
  <c r="M163" i="251"/>
  <c r="L163" i="251"/>
  <c r="K163" i="251"/>
  <c r="I163" i="251"/>
  <c r="H163" i="251"/>
  <c r="G163" i="251"/>
  <c r="F163" i="251"/>
  <c r="E163" i="251"/>
  <c r="D163" i="251"/>
  <c r="M162" i="251"/>
  <c r="L162" i="251"/>
  <c r="K162" i="251"/>
  <c r="I162" i="251"/>
  <c r="H162" i="251"/>
  <c r="G162" i="251"/>
  <c r="F162" i="251"/>
  <c r="E162" i="251"/>
  <c r="D162" i="251"/>
  <c r="M161" i="251"/>
  <c r="L161" i="251"/>
  <c r="K161" i="251"/>
  <c r="I161" i="251"/>
  <c r="H161" i="251"/>
  <c r="G161" i="251"/>
  <c r="F161" i="251"/>
  <c r="E161" i="251"/>
  <c r="D161" i="251"/>
  <c r="M160" i="251"/>
  <c r="L160" i="251"/>
  <c r="K160" i="251"/>
  <c r="I160" i="251"/>
  <c r="H160" i="251"/>
  <c r="G160" i="251"/>
  <c r="F160" i="251"/>
  <c r="E160" i="251"/>
  <c r="D160" i="251"/>
  <c r="M159" i="251"/>
  <c r="L159" i="251"/>
  <c r="K159" i="251"/>
  <c r="I159" i="251"/>
  <c r="H159" i="251"/>
  <c r="G159" i="251"/>
  <c r="F159" i="251"/>
  <c r="E159" i="251"/>
  <c r="D159" i="251"/>
  <c r="M158" i="251"/>
  <c r="K158" i="251"/>
  <c r="I158" i="251"/>
  <c r="H158" i="251"/>
  <c r="G158" i="251"/>
  <c r="E158" i="251"/>
  <c r="D158" i="251"/>
  <c r="M157" i="251"/>
  <c r="K157" i="251"/>
  <c r="I157" i="251"/>
  <c r="H157" i="251"/>
  <c r="G157" i="251"/>
  <c r="E157" i="251"/>
  <c r="D157" i="251"/>
  <c r="M156" i="251"/>
  <c r="K156" i="251"/>
  <c r="I156" i="251"/>
  <c r="H156" i="251"/>
  <c r="G156" i="251"/>
  <c r="E156" i="251"/>
  <c r="D156" i="251"/>
  <c r="M155" i="251"/>
  <c r="K155" i="251"/>
  <c r="I155" i="251"/>
  <c r="H155" i="251"/>
  <c r="G155" i="251"/>
  <c r="E155" i="251"/>
  <c r="D155" i="251"/>
  <c r="M154" i="251"/>
  <c r="K154" i="251"/>
  <c r="I154" i="251"/>
  <c r="H154" i="251"/>
  <c r="G154" i="251"/>
  <c r="E154" i="251"/>
  <c r="D154" i="251"/>
  <c r="M153" i="251"/>
  <c r="K153" i="251"/>
  <c r="I153" i="251"/>
  <c r="H153" i="251"/>
  <c r="G153" i="251"/>
  <c r="E153" i="251"/>
  <c r="D153" i="251"/>
  <c r="M152" i="251"/>
  <c r="K152" i="251"/>
  <c r="I152" i="251"/>
  <c r="H152" i="251"/>
  <c r="G152" i="251"/>
  <c r="E152" i="251"/>
  <c r="D152" i="251"/>
  <c r="M151" i="251"/>
  <c r="K151" i="251"/>
  <c r="I151" i="251"/>
  <c r="H151" i="251"/>
  <c r="G151" i="251"/>
  <c r="E151" i="251"/>
  <c r="D151" i="251"/>
  <c r="M150" i="251"/>
  <c r="K150" i="251"/>
  <c r="I150" i="251"/>
  <c r="H150" i="251"/>
  <c r="G150" i="251"/>
  <c r="E150" i="251"/>
  <c r="D150" i="251"/>
  <c r="I149" i="251"/>
  <c r="H149" i="251"/>
  <c r="G149" i="251"/>
  <c r="I148" i="251"/>
  <c r="H148" i="251"/>
  <c r="G148" i="251"/>
  <c r="M147" i="251"/>
  <c r="K147" i="251"/>
  <c r="I147" i="251"/>
  <c r="H147" i="251"/>
  <c r="G147" i="251"/>
  <c r="E147" i="251"/>
  <c r="D147" i="251"/>
  <c r="M146" i="251"/>
  <c r="K146" i="251"/>
  <c r="I146" i="251"/>
  <c r="H146" i="251"/>
  <c r="G146" i="251"/>
  <c r="E146" i="251"/>
  <c r="D146" i="251"/>
  <c r="M145" i="251"/>
  <c r="K145" i="251"/>
  <c r="I145" i="251"/>
  <c r="H145" i="251"/>
  <c r="G145" i="251"/>
  <c r="E145" i="251"/>
  <c r="D145" i="251"/>
  <c r="M144" i="251"/>
  <c r="K144" i="251"/>
  <c r="I144" i="251"/>
  <c r="H144" i="251"/>
  <c r="G144" i="251"/>
  <c r="E144" i="251"/>
  <c r="D144" i="251"/>
  <c r="M143" i="251"/>
  <c r="K143" i="251"/>
  <c r="I143" i="251"/>
  <c r="H143" i="251"/>
  <c r="G143" i="251"/>
  <c r="E143" i="251"/>
  <c r="D143" i="251"/>
  <c r="M142" i="251"/>
  <c r="K142" i="251"/>
  <c r="I142" i="251"/>
  <c r="H142" i="251"/>
  <c r="G142" i="251"/>
  <c r="E142" i="251"/>
  <c r="D142" i="251"/>
  <c r="M141" i="251"/>
  <c r="K141" i="251"/>
  <c r="I141" i="251"/>
  <c r="H141" i="251"/>
  <c r="G141" i="251"/>
  <c r="E141" i="251"/>
  <c r="D141" i="251"/>
  <c r="M140" i="251"/>
  <c r="K140" i="251"/>
  <c r="I140" i="251"/>
  <c r="H140" i="251"/>
  <c r="G140" i="251"/>
  <c r="E140" i="251"/>
  <c r="D140" i="251"/>
  <c r="M139" i="251"/>
  <c r="K139" i="251"/>
  <c r="I139" i="251"/>
  <c r="H139" i="251"/>
  <c r="G139" i="251"/>
  <c r="E139" i="251"/>
  <c r="D139" i="251"/>
  <c r="M138" i="251"/>
  <c r="K138" i="251"/>
  <c r="I138" i="251"/>
  <c r="H138" i="251"/>
  <c r="G138" i="251"/>
  <c r="E138" i="251"/>
  <c r="D138" i="251"/>
  <c r="M137" i="251"/>
  <c r="K137" i="251"/>
  <c r="I137" i="251"/>
  <c r="H137" i="251"/>
  <c r="G137" i="251"/>
  <c r="E137" i="251"/>
  <c r="D137" i="251"/>
  <c r="M136" i="251"/>
  <c r="K136" i="251"/>
  <c r="I136" i="251"/>
  <c r="H136" i="251"/>
  <c r="G136" i="251"/>
  <c r="E136" i="251"/>
  <c r="D136" i="251"/>
  <c r="M135" i="251"/>
  <c r="K135" i="251"/>
  <c r="I135" i="251"/>
  <c r="H135" i="251"/>
  <c r="G135" i="251"/>
  <c r="E135" i="251"/>
  <c r="D135" i="251"/>
  <c r="M134" i="251"/>
  <c r="K134" i="251"/>
  <c r="I134" i="251"/>
  <c r="H134" i="251"/>
  <c r="G134" i="251"/>
  <c r="E134" i="251"/>
  <c r="D134" i="251"/>
  <c r="M133" i="251"/>
  <c r="K133" i="251"/>
  <c r="I133" i="251"/>
  <c r="H133" i="251"/>
  <c r="G133" i="251"/>
  <c r="E133" i="251"/>
  <c r="D133" i="251"/>
  <c r="M132" i="251"/>
  <c r="K132" i="251"/>
  <c r="I132" i="251"/>
  <c r="H132" i="251"/>
  <c r="G132" i="251"/>
  <c r="E132" i="251"/>
  <c r="D132" i="251"/>
  <c r="M131" i="251"/>
  <c r="K131" i="251"/>
  <c r="I131" i="251"/>
  <c r="H131" i="251"/>
  <c r="G131" i="251"/>
  <c r="E131" i="251"/>
  <c r="D131" i="251"/>
  <c r="I130" i="251"/>
  <c r="H130" i="251"/>
  <c r="G130" i="251"/>
  <c r="I129" i="251"/>
  <c r="H129" i="251"/>
  <c r="G129" i="251"/>
  <c r="I128" i="251"/>
  <c r="H128" i="251"/>
  <c r="G128" i="251"/>
  <c r="M124" i="251"/>
  <c r="K124" i="251"/>
  <c r="I124" i="251"/>
  <c r="H124" i="251"/>
  <c r="G124" i="251"/>
  <c r="E124" i="251"/>
  <c r="D124" i="251"/>
  <c r="M123" i="251"/>
  <c r="K123" i="251"/>
  <c r="I123" i="251"/>
  <c r="H123" i="251"/>
  <c r="G123" i="251"/>
  <c r="E123" i="251"/>
  <c r="D123" i="251"/>
  <c r="M122" i="251"/>
  <c r="K122" i="251"/>
  <c r="I122" i="251"/>
  <c r="H122" i="251"/>
  <c r="G122" i="251"/>
  <c r="E122" i="251"/>
  <c r="D122" i="251"/>
  <c r="I121" i="251"/>
  <c r="H121" i="251"/>
  <c r="G121" i="251"/>
  <c r="I120" i="251"/>
  <c r="H120" i="251"/>
  <c r="G120" i="251"/>
  <c r="M119" i="251"/>
  <c r="L119" i="251"/>
  <c r="K119" i="251"/>
  <c r="I119" i="251"/>
  <c r="H119" i="251"/>
  <c r="G119" i="251"/>
  <c r="E119" i="251"/>
  <c r="D119" i="251"/>
  <c r="I118" i="251"/>
  <c r="H118" i="251"/>
  <c r="G118" i="251"/>
  <c r="I117" i="251"/>
  <c r="H117" i="251"/>
  <c r="G117" i="251"/>
  <c r="M116" i="251"/>
  <c r="L116" i="251"/>
  <c r="K116" i="251"/>
  <c r="I116" i="251"/>
  <c r="H116" i="251"/>
  <c r="G116" i="251"/>
  <c r="F116" i="251"/>
  <c r="E116" i="251"/>
  <c r="D116" i="251"/>
  <c r="M115" i="251"/>
  <c r="L115" i="251"/>
  <c r="K115" i="251"/>
  <c r="I115" i="251"/>
  <c r="H115" i="251"/>
  <c r="G115" i="251"/>
  <c r="F115" i="251"/>
  <c r="E115" i="251"/>
  <c r="D115" i="251"/>
  <c r="M114" i="251"/>
  <c r="L114" i="251"/>
  <c r="K114" i="251"/>
  <c r="I114" i="251"/>
  <c r="H114" i="251"/>
  <c r="G114" i="251"/>
  <c r="F114" i="251"/>
  <c r="E114" i="251"/>
  <c r="D114" i="251"/>
  <c r="I113" i="251"/>
  <c r="H113" i="251"/>
  <c r="G113" i="251"/>
  <c r="I112" i="251"/>
  <c r="H112" i="251"/>
  <c r="G112" i="251"/>
  <c r="I111" i="251"/>
  <c r="H111" i="251"/>
  <c r="G111" i="251"/>
  <c r="I110" i="251"/>
  <c r="H110" i="251"/>
  <c r="G110" i="251"/>
  <c r="M109" i="251"/>
  <c r="K109" i="251"/>
  <c r="I109" i="251"/>
  <c r="H109" i="251"/>
  <c r="G109" i="251"/>
  <c r="E109" i="251"/>
  <c r="D109" i="251"/>
  <c r="M108" i="251"/>
  <c r="K108" i="251"/>
  <c r="I108" i="251"/>
  <c r="H108" i="251"/>
  <c r="G108" i="251"/>
  <c r="E108" i="251"/>
  <c r="D108" i="251"/>
  <c r="M107" i="251"/>
  <c r="K107" i="251"/>
  <c r="I107" i="251"/>
  <c r="H107" i="251"/>
  <c r="G107" i="251"/>
  <c r="E107" i="251"/>
  <c r="D107" i="251"/>
  <c r="I106" i="251"/>
  <c r="H106" i="251"/>
  <c r="G106" i="251"/>
  <c r="I105" i="251"/>
  <c r="H105" i="251"/>
  <c r="G105" i="251"/>
  <c r="M104" i="251"/>
  <c r="K104" i="251"/>
  <c r="I104" i="251"/>
  <c r="H104" i="251"/>
  <c r="G104" i="251"/>
  <c r="E104" i="251"/>
  <c r="D104" i="251"/>
  <c r="M103" i="251"/>
  <c r="K103" i="251"/>
  <c r="I103" i="251"/>
  <c r="H103" i="251"/>
  <c r="G103" i="251"/>
  <c r="E103" i="251"/>
  <c r="D103" i="251"/>
  <c r="M102" i="251"/>
  <c r="K102" i="251"/>
  <c r="I102" i="251"/>
  <c r="H102" i="251"/>
  <c r="G102" i="251"/>
  <c r="E102" i="251"/>
  <c r="D102" i="251"/>
  <c r="M101" i="251"/>
  <c r="K101" i="251"/>
  <c r="I101" i="251"/>
  <c r="H101" i="251"/>
  <c r="G101" i="251"/>
  <c r="E101" i="251"/>
  <c r="D101" i="251"/>
  <c r="M100" i="251"/>
  <c r="K100" i="251"/>
  <c r="I100" i="251"/>
  <c r="H100" i="251"/>
  <c r="G100" i="251"/>
  <c r="E100" i="251"/>
  <c r="D100" i="251"/>
  <c r="M99" i="251"/>
  <c r="K99" i="251"/>
  <c r="I99" i="251"/>
  <c r="H99" i="251"/>
  <c r="G99" i="251"/>
  <c r="E99" i="251"/>
  <c r="D99" i="251"/>
  <c r="M98" i="251"/>
  <c r="K98" i="251"/>
  <c r="I98" i="251"/>
  <c r="H98" i="251"/>
  <c r="G98" i="251"/>
  <c r="E98" i="251"/>
  <c r="D98" i="251"/>
  <c r="M97" i="251"/>
  <c r="K97" i="251"/>
  <c r="I97" i="251"/>
  <c r="H97" i="251"/>
  <c r="G97" i="251"/>
  <c r="E97" i="251"/>
  <c r="D97" i="251"/>
  <c r="I96" i="251"/>
  <c r="H96" i="251"/>
  <c r="G96" i="251"/>
  <c r="I95" i="251"/>
  <c r="H95" i="251"/>
  <c r="G95" i="251"/>
  <c r="K94" i="251"/>
  <c r="I94" i="251"/>
  <c r="H94" i="251"/>
  <c r="G94" i="251"/>
  <c r="E94" i="251"/>
  <c r="M93" i="251"/>
  <c r="K93" i="251"/>
  <c r="I93" i="251"/>
  <c r="H93" i="251"/>
  <c r="G93" i="251"/>
  <c r="E93" i="251"/>
  <c r="D93" i="251"/>
  <c r="M92" i="251"/>
  <c r="K92" i="251"/>
  <c r="I92" i="251"/>
  <c r="H92" i="251"/>
  <c r="G92" i="251"/>
  <c r="E92" i="251"/>
  <c r="D92" i="251"/>
  <c r="M91" i="251"/>
  <c r="K91" i="251"/>
  <c r="I91" i="251"/>
  <c r="H91" i="251"/>
  <c r="G91" i="251"/>
  <c r="E91" i="251"/>
  <c r="D91" i="251"/>
  <c r="M90" i="251"/>
  <c r="K90" i="251"/>
  <c r="I90" i="251"/>
  <c r="H90" i="251"/>
  <c r="G90" i="251"/>
  <c r="E90" i="251"/>
  <c r="D90" i="251"/>
  <c r="M89" i="251"/>
  <c r="K89" i="251"/>
  <c r="I89" i="251"/>
  <c r="H89" i="251"/>
  <c r="G89" i="251"/>
  <c r="E89" i="251"/>
  <c r="D89" i="251"/>
  <c r="M88" i="251"/>
  <c r="K88" i="251"/>
  <c r="I88" i="251"/>
  <c r="H88" i="251"/>
  <c r="G88" i="251"/>
  <c r="E88" i="251"/>
  <c r="D88" i="251"/>
  <c r="M87" i="251"/>
  <c r="K87" i="251"/>
  <c r="I87" i="251"/>
  <c r="H87" i="251"/>
  <c r="G87" i="251"/>
  <c r="E87" i="251"/>
  <c r="D87" i="251"/>
  <c r="M86" i="251"/>
  <c r="K86" i="251"/>
  <c r="I86" i="251"/>
  <c r="H86" i="251"/>
  <c r="G86" i="251"/>
  <c r="E86" i="251"/>
  <c r="D86" i="251"/>
  <c r="M85" i="251"/>
  <c r="K85" i="251"/>
  <c r="I85" i="251"/>
  <c r="H85" i="251"/>
  <c r="G85" i="251"/>
  <c r="E85" i="251"/>
  <c r="D85" i="251"/>
  <c r="M84" i="251"/>
  <c r="K84" i="251"/>
  <c r="I84" i="251"/>
  <c r="H84" i="251"/>
  <c r="G84" i="251"/>
  <c r="E84" i="251"/>
  <c r="D84" i="251"/>
  <c r="M83" i="251"/>
  <c r="K83" i="251"/>
  <c r="I83" i="251"/>
  <c r="H83" i="251"/>
  <c r="G83" i="251"/>
  <c r="E83" i="251"/>
  <c r="D83" i="251"/>
  <c r="M82" i="251"/>
  <c r="K82" i="251"/>
  <c r="I82" i="251"/>
  <c r="H82" i="251"/>
  <c r="G82" i="251"/>
  <c r="E82" i="251"/>
  <c r="D82" i="251"/>
  <c r="M81" i="251"/>
  <c r="K81" i="251"/>
  <c r="I81" i="251"/>
  <c r="H81" i="251"/>
  <c r="G81" i="251"/>
  <c r="E81" i="251"/>
  <c r="D81" i="251"/>
  <c r="M80" i="251"/>
  <c r="K80" i="251"/>
  <c r="I80" i="251"/>
  <c r="H80" i="251"/>
  <c r="G80" i="251"/>
  <c r="E80" i="251"/>
  <c r="D80" i="251"/>
  <c r="M79" i="251"/>
  <c r="K79" i="251"/>
  <c r="I79" i="251"/>
  <c r="H79" i="251"/>
  <c r="G79" i="251"/>
  <c r="E79" i="251"/>
  <c r="D79" i="251"/>
  <c r="M78" i="251"/>
  <c r="K78" i="251"/>
  <c r="I78" i="251"/>
  <c r="H78" i="251"/>
  <c r="G78" i="251"/>
  <c r="E78" i="251"/>
  <c r="D78" i="251"/>
  <c r="M77" i="251"/>
  <c r="K77" i="251"/>
  <c r="I77" i="251"/>
  <c r="H77" i="251"/>
  <c r="G77" i="251"/>
  <c r="E77" i="251"/>
  <c r="D77" i="251"/>
  <c r="I76" i="251"/>
  <c r="H76" i="251"/>
  <c r="G76" i="251"/>
  <c r="I75" i="251"/>
  <c r="H75" i="251"/>
  <c r="G75" i="251"/>
  <c r="I74" i="251"/>
  <c r="H74" i="251"/>
  <c r="G74" i="251"/>
  <c r="I68" i="251"/>
  <c r="H68" i="251"/>
  <c r="G68" i="251"/>
  <c r="I67" i="251"/>
  <c r="H67" i="251"/>
  <c r="G67" i="251"/>
  <c r="M66" i="251"/>
  <c r="L66" i="251"/>
  <c r="K66" i="251"/>
  <c r="I66" i="251"/>
  <c r="H66" i="251"/>
  <c r="F66" i="251"/>
  <c r="E66" i="251"/>
  <c r="D66" i="251"/>
  <c r="M65" i="251"/>
  <c r="L65" i="251"/>
  <c r="I65" i="251"/>
  <c r="H65" i="251"/>
  <c r="I64" i="251"/>
  <c r="H64" i="251"/>
  <c r="G64" i="251"/>
  <c r="I63" i="251"/>
  <c r="H63" i="251"/>
  <c r="G63" i="251"/>
  <c r="M61" i="251"/>
  <c r="L61" i="251"/>
  <c r="K61" i="251"/>
  <c r="F61" i="251"/>
  <c r="E61" i="251"/>
  <c r="D61" i="251"/>
  <c r="I60" i="251"/>
  <c r="H60" i="251"/>
  <c r="G60" i="251"/>
  <c r="I59" i="251"/>
  <c r="H59" i="251"/>
  <c r="G59" i="251"/>
  <c r="I58" i="251"/>
  <c r="H58" i="251"/>
  <c r="G58" i="251"/>
  <c r="I57" i="251"/>
  <c r="I56" i="251"/>
  <c r="H56" i="251"/>
  <c r="G56" i="251"/>
  <c r="I55" i="251"/>
  <c r="H55" i="251"/>
  <c r="G55" i="251"/>
  <c r="I54" i="251"/>
  <c r="H54" i="251"/>
  <c r="G54" i="251"/>
  <c r="I52" i="251"/>
  <c r="H52" i="251"/>
  <c r="G52" i="251"/>
  <c r="M50" i="251"/>
  <c r="I50" i="251"/>
  <c r="E50" i="251"/>
  <c r="D50" i="251"/>
  <c r="I49" i="251"/>
  <c r="M48" i="251"/>
  <c r="L48" i="251"/>
  <c r="K48" i="251"/>
  <c r="I47" i="251"/>
  <c r="H47" i="251"/>
  <c r="I44" i="251"/>
  <c r="H44" i="251"/>
  <c r="G44" i="251"/>
  <c r="I43" i="251"/>
  <c r="H43" i="251"/>
  <c r="G43" i="251"/>
  <c r="M41" i="251"/>
  <c r="K41" i="251"/>
  <c r="I41" i="251"/>
  <c r="H41" i="251"/>
  <c r="G41" i="251"/>
  <c r="E41" i="251"/>
  <c r="D41" i="251"/>
  <c r="M40" i="251"/>
  <c r="K40" i="251"/>
  <c r="I40" i="251"/>
  <c r="H40" i="251"/>
  <c r="G40" i="251"/>
  <c r="E40" i="251"/>
  <c r="D40" i="251"/>
  <c r="M39" i="251"/>
  <c r="K39" i="251"/>
  <c r="I39" i="251"/>
  <c r="H39" i="251"/>
  <c r="G39" i="251"/>
  <c r="E39" i="251"/>
  <c r="D39" i="251"/>
  <c r="M38" i="251"/>
  <c r="K38" i="251"/>
  <c r="I38" i="251"/>
  <c r="H38" i="251"/>
  <c r="G38" i="251"/>
  <c r="E38" i="251"/>
  <c r="D38" i="251"/>
  <c r="M37" i="251"/>
  <c r="K37" i="251"/>
  <c r="I37" i="251"/>
  <c r="H37" i="251"/>
  <c r="G37" i="251"/>
  <c r="E37" i="251"/>
  <c r="D37" i="251"/>
  <c r="I36" i="251"/>
  <c r="H36" i="251"/>
  <c r="G36" i="251"/>
  <c r="I34" i="251"/>
  <c r="H34" i="251"/>
  <c r="G34" i="251"/>
  <c r="I33" i="251"/>
  <c r="H33" i="251"/>
  <c r="G33" i="251"/>
  <c r="I32" i="251"/>
  <c r="H32" i="251"/>
  <c r="G32" i="251"/>
  <c r="I30" i="251"/>
  <c r="H30" i="251"/>
  <c r="G30" i="251"/>
  <c r="I29" i="251"/>
  <c r="H29" i="251"/>
  <c r="G29" i="251"/>
  <c r="I28" i="251"/>
  <c r="H28" i="251"/>
  <c r="G28" i="251"/>
  <c r="I27" i="251"/>
  <c r="H27" i="251"/>
  <c r="G27" i="251"/>
  <c r="I26" i="251"/>
  <c r="H26" i="251"/>
  <c r="G26" i="251"/>
  <c r="I24" i="251"/>
  <c r="H24" i="251"/>
  <c r="G24" i="251"/>
  <c r="I21" i="251"/>
  <c r="H21" i="251"/>
  <c r="G21" i="251"/>
  <c r="I20" i="251"/>
  <c r="H20" i="251"/>
  <c r="G20" i="251"/>
  <c r="I19" i="251"/>
  <c r="H19" i="251"/>
  <c r="G19" i="251"/>
  <c r="I18" i="251"/>
  <c r="H18" i="251"/>
  <c r="G18" i="251"/>
  <c r="M17" i="251"/>
  <c r="K17" i="251"/>
  <c r="H17" i="251"/>
  <c r="G17" i="251"/>
  <c r="E17" i="251"/>
  <c r="D17" i="251"/>
  <c r="I15" i="251"/>
  <c r="H15" i="251"/>
  <c r="G15" i="251"/>
  <c r="M14" i="251"/>
  <c r="K14" i="251"/>
  <c r="H14" i="251"/>
  <c r="G14" i="251"/>
  <c r="E14" i="251"/>
  <c r="D14" i="251"/>
  <c r="I12" i="251"/>
  <c r="H12" i="251"/>
  <c r="G12" i="251"/>
  <c r="I11" i="251"/>
  <c r="H11" i="251"/>
  <c r="G11" i="251"/>
  <c r="D225" i="251" l="1"/>
  <c r="O180" i="251"/>
  <c r="O207" i="251"/>
  <c r="O210" i="251"/>
  <c r="O215" i="251"/>
  <c r="N218" i="251"/>
  <c r="O159" i="251"/>
  <c r="O160" i="251"/>
  <c r="O161" i="251"/>
  <c r="O162" i="251"/>
  <c r="O163" i="251"/>
  <c r="O168" i="251"/>
  <c r="N173" i="251"/>
  <c r="O114" i="251"/>
  <c r="O115" i="251"/>
  <c r="O116" i="251"/>
  <c r="O119" i="251"/>
  <c r="N125" i="251"/>
  <c r="N220" i="251" s="1"/>
  <c r="N221" i="251" s="1"/>
  <c r="O48" i="251"/>
  <c r="O61" i="251"/>
  <c r="O66" i="251"/>
  <c r="O27" i="248" l="1"/>
  <c r="N27" i="248"/>
  <c r="M27" i="248"/>
  <c r="L27" i="248"/>
  <c r="K27" i="248"/>
  <c r="J27" i="248"/>
  <c r="I27" i="248"/>
  <c r="H27" i="248"/>
  <c r="G27" i="248"/>
  <c r="E27" i="248"/>
  <c r="F27" i="248" s="1"/>
  <c r="D27" i="248"/>
  <c r="O19" i="248"/>
  <c r="N19" i="248"/>
  <c r="M19" i="248"/>
  <c r="L19" i="248"/>
  <c r="K19" i="248"/>
  <c r="J19" i="248"/>
  <c r="I19" i="248"/>
  <c r="H19" i="248"/>
  <c r="G19" i="248"/>
  <c r="E19" i="248"/>
  <c r="F19" i="248" s="1"/>
  <c r="D19" i="248"/>
  <c r="O11" i="248"/>
  <c r="N11" i="248"/>
  <c r="M11" i="248"/>
  <c r="L11" i="248"/>
  <c r="K11" i="248"/>
  <c r="J11" i="248"/>
  <c r="I11" i="248"/>
  <c r="H11" i="248"/>
  <c r="G11" i="248"/>
  <c r="E11" i="248"/>
  <c r="F11" i="248" s="1"/>
  <c r="D11" i="248"/>
  <c r="E58" i="245"/>
  <c r="F58" i="245" s="1"/>
  <c r="G58" i="245" s="1"/>
  <c r="H58" i="245" s="1"/>
  <c r="I58" i="245" s="1"/>
  <c r="D58" i="245"/>
  <c r="E57" i="245"/>
  <c r="D57" i="245"/>
  <c r="E56" i="245"/>
  <c r="D56" i="245"/>
  <c r="E55" i="245"/>
  <c r="D55" i="245"/>
  <c r="E54" i="245"/>
  <c r="D54" i="245"/>
  <c r="E53" i="245"/>
  <c r="D53" i="245"/>
  <c r="J46" i="245"/>
  <c r="F46" i="245"/>
  <c r="O44" i="245"/>
  <c r="O14" i="245" s="1"/>
  <c r="N44" i="245"/>
  <c r="N14" i="245" s="1"/>
  <c r="M44" i="245"/>
  <c r="M14" i="245" s="1"/>
  <c r="L44" i="245"/>
  <c r="L14" i="245" s="1"/>
  <c r="K44" i="245"/>
  <c r="K14" i="245" s="1"/>
  <c r="I44" i="245"/>
  <c r="H44" i="245"/>
  <c r="H14" i="245" s="1"/>
  <c r="E44" i="245"/>
  <c r="E14" i="245" s="1"/>
  <c r="F14" i="245" s="1"/>
  <c r="J43" i="245"/>
  <c r="F43" i="245"/>
  <c r="F42" i="245"/>
  <c r="B41" i="245"/>
  <c r="B43" i="245" s="1"/>
  <c r="B44" i="245" s="1"/>
  <c r="B45" i="245" s="1"/>
  <c r="B46" i="245" s="1"/>
  <c r="B47" i="245" s="1"/>
  <c r="B40" i="245"/>
  <c r="J31" i="245"/>
  <c r="F31" i="245"/>
  <c r="F29" i="245"/>
  <c r="J28" i="245"/>
  <c r="F28" i="245"/>
  <c r="F27" i="245"/>
  <c r="B26" i="245"/>
  <c r="B28" i="245" s="1"/>
  <c r="B29" i="245" s="1"/>
  <c r="B30" i="245" s="1"/>
  <c r="B31" i="245" s="1"/>
  <c r="B32" i="245" s="1"/>
  <c r="B25" i="245"/>
  <c r="O16" i="245"/>
  <c r="O31" i="245" s="1"/>
  <c r="O46" i="245" s="1"/>
  <c r="N16" i="245"/>
  <c r="N31" i="245" s="1"/>
  <c r="N46" i="245" s="1"/>
  <c r="M16" i="245"/>
  <c r="M31" i="245" s="1"/>
  <c r="M46" i="245" s="1"/>
  <c r="L31" i="245"/>
  <c r="L46" i="245" s="1"/>
  <c r="K31" i="245"/>
  <c r="K46" i="245" s="1"/>
  <c r="J16" i="245"/>
  <c r="F16" i="245"/>
  <c r="O15" i="245"/>
  <c r="N15" i="245"/>
  <c r="M15" i="245"/>
  <c r="J13" i="245"/>
  <c r="F13" i="245"/>
  <c r="F12" i="245"/>
  <c r="O11" i="245"/>
  <c r="O26" i="245" s="1"/>
  <c r="N11" i="245"/>
  <c r="N26" i="245" s="1"/>
  <c r="M11" i="245"/>
  <c r="M26" i="245" s="1"/>
  <c r="L26" i="245"/>
  <c r="K26" i="245"/>
  <c r="O10" i="245"/>
  <c r="O40" i="245" s="1"/>
  <c r="N10" i="245"/>
  <c r="N40" i="245" s="1"/>
  <c r="M10" i="245"/>
  <c r="M25" i="245" s="1"/>
  <c r="J10" i="245"/>
  <c r="I10" i="245"/>
  <c r="H10" i="245"/>
  <c r="B10" i="245"/>
  <c r="B11" i="245" s="1"/>
  <c r="B13" i="245" s="1"/>
  <c r="B14" i="245" s="1"/>
  <c r="B15" i="245" s="1"/>
  <c r="B16" i="245" s="1"/>
  <c r="B17" i="245" s="1"/>
  <c r="O9" i="245"/>
  <c r="O39" i="245" s="1"/>
  <c r="N9" i="245"/>
  <c r="N24" i="245" s="1"/>
  <c r="M9" i="245"/>
  <c r="M39" i="245" s="1"/>
  <c r="L24" i="245"/>
  <c r="K24" i="245"/>
  <c r="H275" i="244"/>
  <c r="H277" i="244" s="1"/>
  <c r="E275" i="244"/>
  <c r="E277" i="244" s="1"/>
  <c r="K273" i="244"/>
  <c r="K275" i="244" s="1"/>
  <c r="K277" i="244" s="1"/>
  <c r="L272" i="244"/>
  <c r="L273" i="244" s="1"/>
  <c r="L275" i="244" s="1"/>
  <c r="L277" i="244" s="1"/>
  <c r="K272" i="244"/>
  <c r="J272" i="244"/>
  <c r="J273" i="244" s="1"/>
  <c r="J275" i="244" s="1"/>
  <c r="J277" i="244" s="1"/>
  <c r="I272" i="244"/>
  <c r="I273" i="244" s="1"/>
  <c r="I275" i="244" s="1"/>
  <c r="I277" i="244" s="1"/>
  <c r="H272" i="244"/>
  <c r="H273" i="244" s="1"/>
  <c r="G272" i="244"/>
  <c r="G273" i="244" s="1"/>
  <c r="G275" i="244" s="1"/>
  <c r="G277" i="244" s="1"/>
  <c r="F272" i="244"/>
  <c r="F273" i="244" s="1"/>
  <c r="F275" i="244" s="1"/>
  <c r="F277" i="244" s="1"/>
  <c r="E272" i="244"/>
  <c r="E273" i="244" s="1"/>
  <c r="D272" i="244"/>
  <c r="D273" i="244" s="1"/>
  <c r="D275" i="244" s="1"/>
  <c r="D277" i="244" s="1"/>
  <c r="K264" i="244"/>
  <c r="K266" i="244" s="1"/>
  <c r="H264" i="244"/>
  <c r="H266" i="244" s="1"/>
  <c r="L262" i="244"/>
  <c r="L264" i="244" s="1"/>
  <c r="L266" i="244" s="1"/>
  <c r="J262" i="244"/>
  <c r="J264" i="244" s="1"/>
  <c r="J266" i="244" s="1"/>
  <c r="L261" i="244"/>
  <c r="K261" i="244"/>
  <c r="K262" i="244" s="1"/>
  <c r="J261" i="244"/>
  <c r="I261" i="244"/>
  <c r="I262" i="244" s="1"/>
  <c r="I264" i="244" s="1"/>
  <c r="I266" i="244" s="1"/>
  <c r="H261" i="244"/>
  <c r="H262" i="244" s="1"/>
  <c r="G261" i="244"/>
  <c r="G262" i="244" s="1"/>
  <c r="G264" i="244" s="1"/>
  <c r="G266" i="244" s="1"/>
  <c r="F261" i="244"/>
  <c r="F262" i="244" s="1"/>
  <c r="F264" i="244" s="1"/>
  <c r="F266" i="244" s="1"/>
  <c r="E261" i="244"/>
  <c r="E262" i="244" s="1"/>
  <c r="E264" i="244" s="1"/>
  <c r="E266" i="244" s="1"/>
  <c r="D261" i="244"/>
  <c r="D262" i="244" s="1"/>
  <c r="D264" i="244" s="1"/>
  <c r="D266" i="244" s="1"/>
  <c r="F256" i="244"/>
  <c r="H252" i="244"/>
  <c r="H254" i="244" s="1"/>
  <c r="H256" i="244" s="1"/>
  <c r="G252" i="244"/>
  <c r="G254" i="244" s="1"/>
  <c r="G256" i="244" s="1"/>
  <c r="E252" i="244"/>
  <c r="E254" i="244" s="1"/>
  <c r="E256" i="244" s="1"/>
  <c r="L251" i="244"/>
  <c r="L252" i="244" s="1"/>
  <c r="L254" i="244" s="1"/>
  <c r="L256" i="244" s="1"/>
  <c r="K251" i="244"/>
  <c r="K252" i="244" s="1"/>
  <c r="K254" i="244" s="1"/>
  <c r="K256" i="244" s="1"/>
  <c r="J251" i="244"/>
  <c r="J252" i="244" s="1"/>
  <c r="J254" i="244" s="1"/>
  <c r="J256" i="244" s="1"/>
  <c r="I251" i="244"/>
  <c r="I252" i="244" s="1"/>
  <c r="I254" i="244" s="1"/>
  <c r="I256" i="244" s="1"/>
  <c r="H251" i="244"/>
  <c r="G251" i="244"/>
  <c r="F251" i="244"/>
  <c r="F252" i="244" s="1"/>
  <c r="F254" i="244" s="1"/>
  <c r="E251" i="244"/>
  <c r="D251" i="244"/>
  <c r="D252" i="244" s="1"/>
  <c r="D254" i="244" s="1"/>
  <c r="D256" i="244" s="1"/>
  <c r="J239" i="244"/>
  <c r="F239" i="244"/>
  <c r="J237" i="244"/>
  <c r="F237" i="244"/>
  <c r="I235" i="244"/>
  <c r="H235" i="244"/>
  <c r="J235" i="244" s="1"/>
  <c r="K228" i="244" s="1"/>
  <c r="K230" i="244" s="1"/>
  <c r="K234" i="244" s="1"/>
  <c r="F235" i="244"/>
  <c r="J228" i="244" s="1"/>
  <c r="E235" i="244"/>
  <c r="H234" i="244"/>
  <c r="H236" i="244" s="1"/>
  <c r="E234" i="244"/>
  <c r="J233" i="244"/>
  <c r="F233" i="244"/>
  <c r="J232" i="244"/>
  <c r="F232" i="244"/>
  <c r="B232" i="244"/>
  <c r="B233" i="244" s="1"/>
  <c r="B234" i="244" s="1"/>
  <c r="B235" i="244" s="1"/>
  <c r="B236" i="244" s="1"/>
  <c r="B237" i="244" s="1"/>
  <c r="B238" i="244" s="1"/>
  <c r="B239" i="244" s="1"/>
  <c r="B240" i="244" s="1"/>
  <c r="J231" i="244"/>
  <c r="F231" i="244"/>
  <c r="I230" i="244"/>
  <c r="H230" i="244"/>
  <c r="E230" i="244"/>
  <c r="F230" i="244" s="1"/>
  <c r="J229" i="244"/>
  <c r="F229" i="244"/>
  <c r="B229" i="244"/>
  <c r="B230" i="244" s="1"/>
  <c r="B231" i="244" s="1"/>
  <c r="F228" i="244"/>
  <c r="E216" i="244"/>
  <c r="E218" i="244" s="1"/>
  <c r="E220" i="244" s="1"/>
  <c r="D216" i="244"/>
  <c r="D218" i="244" s="1"/>
  <c r="D220" i="244" s="1"/>
  <c r="L215" i="244"/>
  <c r="L216" i="244" s="1"/>
  <c r="L218" i="244" s="1"/>
  <c r="L220" i="244" s="1"/>
  <c r="K215" i="244"/>
  <c r="K216" i="244" s="1"/>
  <c r="K218" i="244" s="1"/>
  <c r="K220" i="244" s="1"/>
  <c r="J215" i="244"/>
  <c r="J216" i="244" s="1"/>
  <c r="J218" i="244" s="1"/>
  <c r="J220" i="244" s="1"/>
  <c r="I215" i="244"/>
  <c r="I216" i="244" s="1"/>
  <c r="I218" i="244" s="1"/>
  <c r="I220" i="244" s="1"/>
  <c r="H215" i="244"/>
  <c r="H216" i="244" s="1"/>
  <c r="H218" i="244" s="1"/>
  <c r="H220" i="244" s="1"/>
  <c r="G215" i="244"/>
  <c r="G216" i="244" s="1"/>
  <c r="G218" i="244" s="1"/>
  <c r="G220" i="244" s="1"/>
  <c r="F215" i="244"/>
  <c r="F216" i="244" s="1"/>
  <c r="F218" i="244" s="1"/>
  <c r="F220" i="244" s="1"/>
  <c r="E215" i="244"/>
  <c r="D215" i="244"/>
  <c r="I207" i="244"/>
  <c r="I209" i="244" s="1"/>
  <c r="L205" i="244"/>
  <c r="L207" i="244" s="1"/>
  <c r="L209" i="244" s="1"/>
  <c r="I205" i="244"/>
  <c r="H205" i="244"/>
  <c r="H207" i="244" s="1"/>
  <c r="H209" i="244" s="1"/>
  <c r="G205" i="244"/>
  <c r="G207" i="244" s="1"/>
  <c r="G209" i="244" s="1"/>
  <c r="L204" i="244"/>
  <c r="K204" i="244"/>
  <c r="K205" i="244" s="1"/>
  <c r="K207" i="244" s="1"/>
  <c r="K209" i="244" s="1"/>
  <c r="J204" i="244"/>
  <c r="J205" i="244" s="1"/>
  <c r="J207" i="244" s="1"/>
  <c r="J209" i="244" s="1"/>
  <c r="I204" i="244"/>
  <c r="H204" i="244"/>
  <c r="G204" i="244"/>
  <c r="F204" i="244"/>
  <c r="F205" i="244" s="1"/>
  <c r="F207" i="244" s="1"/>
  <c r="F209" i="244" s="1"/>
  <c r="E204" i="244"/>
  <c r="E205" i="244" s="1"/>
  <c r="E207" i="244" s="1"/>
  <c r="E209" i="244" s="1"/>
  <c r="D204" i="244"/>
  <c r="D205" i="244" s="1"/>
  <c r="D207" i="244" s="1"/>
  <c r="D209" i="244" s="1"/>
  <c r="L195" i="244"/>
  <c r="L197" i="244" s="1"/>
  <c r="L199" i="244" s="1"/>
  <c r="H195" i="244"/>
  <c r="H197" i="244" s="1"/>
  <c r="H199" i="244" s="1"/>
  <c r="G195" i="244"/>
  <c r="G197" i="244" s="1"/>
  <c r="G199" i="244" s="1"/>
  <c r="E195" i="244"/>
  <c r="E197" i="244" s="1"/>
  <c r="E199" i="244" s="1"/>
  <c r="L194" i="244"/>
  <c r="K194" i="244"/>
  <c r="K195" i="244" s="1"/>
  <c r="K197" i="244" s="1"/>
  <c r="K199" i="244" s="1"/>
  <c r="J194" i="244"/>
  <c r="J195" i="244" s="1"/>
  <c r="J197" i="244" s="1"/>
  <c r="J199" i="244" s="1"/>
  <c r="I194" i="244"/>
  <c r="I195" i="244" s="1"/>
  <c r="I197" i="244" s="1"/>
  <c r="I199" i="244" s="1"/>
  <c r="H194" i="244"/>
  <c r="G194" i="244"/>
  <c r="F194" i="244"/>
  <c r="E194" i="244"/>
  <c r="D194" i="244"/>
  <c r="D195" i="244" s="1"/>
  <c r="D197" i="244" s="1"/>
  <c r="D199" i="244" s="1"/>
  <c r="J182" i="244"/>
  <c r="F182" i="244"/>
  <c r="J180" i="244"/>
  <c r="F180" i="244"/>
  <c r="I178" i="244"/>
  <c r="I17" i="244" s="1"/>
  <c r="H178" i="244"/>
  <c r="J178" i="244" s="1"/>
  <c r="K171" i="244" s="1"/>
  <c r="E178" i="244"/>
  <c r="J176" i="244"/>
  <c r="F176" i="244"/>
  <c r="J175" i="244"/>
  <c r="F175" i="244"/>
  <c r="J174" i="244"/>
  <c r="F174" i="244"/>
  <c r="I173" i="244"/>
  <c r="H173" i="244"/>
  <c r="H177" i="244" s="1"/>
  <c r="F173" i="244"/>
  <c r="E173" i="244"/>
  <c r="E177" i="244" s="1"/>
  <c r="F177" i="244" s="1"/>
  <c r="J172" i="244"/>
  <c r="F172" i="244"/>
  <c r="B172" i="244"/>
  <c r="B173" i="244" s="1"/>
  <c r="B174" i="244" s="1"/>
  <c r="B175" i="244" s="1"/>
  <c r="B176" i="244" s="1"/>
  <c r="B177" i="244" s="1"/>
  <c r="B178" i="244" s="1"/>
  <c r="B179" i="244" s="1"/>
  <c r="B180" i="244" s="1"/>
  <c r="B181" i="244" s="1"/>
  <c r="B182" i="244" s="1"/>
  <c r="B183" i="244" s="1"/>
  <c r="F171" i="244"/>
  <c r="L157" i="244"/>
  <c r="K157" i="244"/>
  <c r="J157" i="244"/>
  <c r="I157" i="244"/>
  <c r="H157" i="244"/>
  <c r="G157" i="244"/>
  <c r="F157" i="244"/>
  <c r="E157" i="244"/>
  <c r="D157" i="244"/>
  <c r="D158" i="244" s="1"/>
  <c r="L156" i="244"/>
  <c r="K156" i="244"/>
  <c r="J156" i="244"/>
  <c r="I156" i="244"/>
  <c r="H156" i="244"/>
  <c r="G156" i="244"/>
  <c r="F156" i="244"/>
  <c r="E156" i="244"/>
  <c r="D156" i="244"/>
  <c r="L155" i="244"/>
  <c r="L158" i="244" s="1"/>
  <c r="L159" i="244" s="1"/>
  <c r="L161" i="244" s="1"/>
  <c r="L163" i="244" s="1"/>
  <c r="K155" i="244"/>
  <c r="J155" i="244"/>
  <c r="J158" i="244" s="1"/>
  <c r="J159" i="244" s="1"/>
  <c r="J161" i="244" s="1"/>
  <c r="J163" i="244" s="1"/>
  <c r="I155" i="244"/>
  <c r="H155" i="244"/>
  <c r="H158" i="244" s="1"/>
  <c r="H159" i="244" s="1"/>
  <c r="H161" i="244" s="1"/>
  <c r="H163" i="244" s="1"/>
  <c r="G155" i="244"/>
  <c r="G158" i="244" s="1"/>
  <c r="G159" i="244" s="1"/>
  <c r="G161" i="244" s="1"/>
  <c r="G163" i="244" s="1"/>
  <c r="F155" i="244"/>
  <c r="E155" i="244"/>
  <c r="D155" i="244"/>
  <c r="J148" i="244"/>
  <c r="J150" i="244" s="1"/>
  <c r="J152" i="244" s="1"/>
  <c r="G148" i="244"/>
  <c r="G150" i="244" s="1"/>
  <c r="G152" i="244" s="1"/>
  <c r="F148" i="244"/>
  <c r="F150" i="244" s="1"/>
  <c r="D148" i="244"/>
  <c r="L147" i="244"/>
  <c r="L148" i="244" s="1"/>
  <c r="L150" i="244" s="1"/>
  <c r="L152" i="244" s="1"/>
  <c r="K147" i="244"/>
  <c r="K148" i="244" s="1"/>
  <c r="K150" i="244" s="1"/>
  <c r="K152" i="244" s="1"/>
  <c r="J147" i="244"/>
  <c r="I147" i="244"/>
  <c r="I148" i="244" s="1"/>
  <c r="I150" i="244" s="1"/>
  <c r="I152" i="244" s="1"/>
  <c r="H147" i="244"/>
  <c r="H148" i="244" s="1"/>
  <c r="H150" i="244" s="1"/>
  <c r="H152" i="244" s="1"/>
  <c r="G147" i="244"/>
  <c r="F147" i="244"/>
  <c r="E147" i="244"/>
  <c r="E148" i="244" s="1"/>
  <c r="D147" i="244"/>
  <c r="L138" i="244"/>
  <c r="L140" i="244" s="1"/>
  <c r="L142" i="244" s="1"/>
  <c r="K138" i="244"/>
  <c r="K140" i="244" s="1"/>
  <c r="K142" i="244" s="1"/>
  <c r="L137" i="244"/>
  <c r="K137" i="244"/>
  <c r="J137" i="244"/>
  <c r="J138" i="244" s="1"/>
  <c r="J140" i="244" s="1"/>
  <c r="J142" i="244" s="1"/>
  <c r="I137" i="244"/>
  <c r="I138" i="244" s="1"/>
  <c r="I140" i="244" s="1"/>
  <c r="I142" i="244" s="1"/>
  <c r="H137" i="244"/>
  <c r="H138" i="244" s="1"/>
  <c r="H140" i="244" s="1"/>
  <c r="H142" i="244" s="1"/>
  <c r="G137" i="244"/>
  <c r="G138" i="244" s="1"/>
  <c r="G140" i="244" s="1"/>
  <c r="G142" i="244" s="1"/>
  <c r="F137" i="244"/>
  <c r="F138" i="244" s="1"/>
  <c r="F140" i="244" s="1"/>
  <c r="F142" i="244" s="1"/>
  <c r="E137" i="244"/>
  <c r="E138" i="244" s="1"/>
  <c r="E140" i="244" s="1"/>
  <c r="D137" i="244"/>
  <c r="D138" i="244" s="1"/>
  <c r="J125" i="244"/>
  <c r="F125" i="244"/>
  <c r="J123" i="244"/>
  <c r="F123" i="244"/>
  <c r="J121" i="244"/>
  <c r="K114" i="244" s="1"/>
  <c r="K121" i="244" s="1"/>
  <c r="I121" i="244"/>
  <c r="H121" i="244"/>
  <c r="H17" i="244" s="1"/>
  <c r="J17" i="244" s="1"/>
  <c r="E121" i="244"/>
  <c r="F121" i="244" s="1"/>
  <c r="J114" i="244" s="1"/>
  <c r="I120" i="244"/>
  <c r="J119" i="244"/>
  <c r="F119" i="244"/>
  <c r="J118" i="244"/>
  <c r="F118" i="244"/>
  <c r="J117" i="244"/>
  <c r="F117" i="244"/>
  <c r="K116" i="244"/>
  <c r="I116" i="244"/>
  <c r="H116" i="244"/>
  <c r="H120" i="244" s="1"/>
  <c r="E116" i="244"/>
  <c r="J115" i="244"/>
  <c r="F115" i="244"/>
  <c r="B115" i="244"/>
  <c r="B116" i="244" s="1"/>
  <c r="B117" i="244" s="1"/>
  <c r="B118" i="244" s="1"/>
  <c r="B119" i="244" s="1"/>
  <c r="B120" i="244" s="1"/>
  <c r="B121" i="244" s="1"/>
  <c r="B122" i="244" s="1"/>
  <c r="B123" i="244" s="1"/>
  <c r="B124" i="244" s="1"/>
  <c r="B125" i="244" s="1"/>
  <c r="B126" i="244" s="1"/>
  <c r="F114" i="244"/>
  <c r="L99" i="244"/>
  <c r="K99" i="244"/>
  <c r="J99" i="244"/>
  <c r="L90" i="244"/>
  <c r="L92" i="244" s="1"/>
  <c r="K90" i="244"/>
  <c r="K92" i="244" s="1"/>
  <c r="J90" i="244"/>
  <c r="J92" i="244" s="1"/>
  <c r="I90" i="244"/>
  <c r="I92" i="244" s="1"/>
  <c r="H90" i="244"/>
  <c r="H92" i="244" s="1"/>
  <c r="G90" i="244"/>
  <c r="G92" i="244" s="1"/>
  <c r="L89" i="244"/>
  <c r="K89" i="244"/>
  <c r="J89" i="244"/>
  <c r="I89" i="244"/>
  <c r="H89" i="244"/>
  <c r="G89" i="244"/>
  <c r="L88" i="244"/>
  <c r="K88" i="244"/>
  <c r="J88" i="244"/>
  <c r="I88" i="244"/>
  <c r="H88" i="244"/>
  <c r="G88" i="244"/>
  <c r="L87" i="244"/>
  <c r="K87" i="244"/>
  <c r="L84" i="244" s="1"/>
  <c r="J87" i="244"/>
  <c r="K84" i="244" s="1"/>
  <c r="I87" i="244"/>
  <c r="J84" i="244" s="1"/>
  <c r="H87" i="244"/>
  <c r="I84" i="244" s="1"/>
  <c r="G87" i="244"/>
  <c r="H84" i="244" s="1"/>
  <c r="L86" i="244"/>
  <c r="K86" i="244"/>
  <c r="J86" i="244"/>
  <c r="I86" i="244"/>
  <c r="H86" i="244"/>
  <c r="G86" i="244"/>
  <c r="G84" i="244"/>
  <c r="L81" i="244"/>
  <c r="K81" i="244"/>
  <c r="J81" i="244"/>
  <c r="I81" i="244"/>
  <c r="H79" i="244"/>
  <c r="H81" i="244" s="1"/>
  <c r="G79" i="244"/>
  <c r="G81" i="244" s="1"/>
  <c r="H78" i="244"/>
  <c r="G78" i="244"/>
  <c r="H77" i="244"/>
  <c r="G77" i="244"/>
  <c r="H76" i="244"/>
  <c r="I73" i="244" s="1"/>
  <c r="G76" i="244"/>
  <c r="H73" i="244" s="1"/>
  <c r="H75" i="244"/>
  <c r="G75" i="244"/>
  <c r="L73" i="244"/>
  <c r="K73" i="244"/>
  <c r="J73" i="244"/>
  <c r="G73" i="244"/>
  <c r="L68" i="244"/>
  <c r="L70" i="244" s="1"/>
  <c r="K68" i="244"/>
  <c r="K70" i="244" s="1"/>
  <c r="J68" i="244"/>
  <c r="J70" i="244" s="1"/>
  <c r="I68" i="244"/>
  <c r="I70" i="244" s="1"/>
  <c r="H68" i="244"/>
  <c r="H70" i="244" s="1"/>
  <c r="G68" i="244"/>
  <c r="G70" i="244" s="1"/>
  <c r="L67" i="244"/>
  <c r="K67" i="244"/>
  <c r="J67" i="244"/>
  <c r="I67" i="244"/>
  <c r="H67" i="244"/>
  <c r="G67" i="244"/>
  <c r="L66" i="244"/>
  <c r="K66" i="244"/>
  <c r="J66" i="244"/>
  <c r="I66" i="244"/>
  <c r="H66" i="244"/>
  <c r="G66" i="244"/>
  <c r="L65" i="244"/>
  <c r="K65" i="244"/>
  <c r="L62" i="244" s="1"/>
  <c r="J65" i="244"/>
  <c r="K62" i="244" s="1"/>
  <c r="I65" i="244"/>
  <c r="J62" i="244" s="1"/>
  <c r="H65" i="244"/>
  <c r="I62" i="244" s="1"/>
  <c r="G65" i="244"/>
  <c r="H62" i="244" s="1"/>
  <c r="L64" i="244"/>
  <c r="K64" i="244"/>
  <c r="J64" i="244"/>
  <c r="I64" i="244"/>
  <c r="H64" i="244"/>
  <c r="G64" i="244"/>
  <c r="G63" i="244"/>
  <c r="G62" i="244"/>
  <c r="L57" i="244"/>
  <c r="L59" i="244" s="1"/>
  <c r="K57" i="244"/>
  <c r="K59" i="244" s="1"/>
  <c r="J57" i="244"/>
  <c r="J59" i="244" s="1"/>
  <c r="I57" i="244"/>
  <c r="I59" i="244" s="1"/>
  <c r="H57" i="244"/>
  <c r="H59" i="244" s="1"/>
  <c r="G57" i="244"/>
  <c r="G59" i="244" s="1"/>
  <c r="L56" i="244"/>
  <c r="K56" i="244"/>
  <c r="J56" i="244"/>
  <c r="I56" i="244"/>
  <c r="H56" i="244"/>
  <c r="G56" i="244"/>
  <c r="L55" i="244"/>
  <c r="K55" i="244"/>
  <c r="J55" i="244"/>
  <c r="I55" i="244"/>
  <c r="H55" i="244"/>
  <c r="G55" i="244"/>
  <c r="L54" i="244"/>
  <c r="K54" i="244"/>
  <c r="J54" i="244"/>
  <c r="I54" i="244"/>
  <c r="J51" i="244" s="1"/>
  <c r="H54" i="244"/>
  <c r="I51" i="244" s="1"/>
  <c r="G54" i="244"/>
  <c r="H51" i="244" s="1"/>
  <c r="L53" i="244"/>
  <c r="K53" i="244"/>
  <c r="J53" i="244"/>
  <c r="I53" i="244"/>
  <c r="H53" i="244"/>
  <c r="G53" i="244"/>
  <c r="G52" i="244"/>
  <c r="L51" i="244"/>
  <c r="K51" i="244"/>
  <c r="G51" i="244"/>
  <c r="L46" i="244"/>
  <c r="L48" i="244" s="1"/>
  <c r="K46" i="244"/>
  <c r="K48" i="244" s="1"/>
  <c r="J46" i="244"/>
  <c r="J48" i="244" s="1"/>
  <c r="I46" i="244"/>
  <c r="I48" i="244" s="1"/>
  <c r="H46" i="244"/>
  <c r="H48" i="244" s="1"/>
  <c r="G46" i="244"/>
  <c r="G48" i="244" s="1"/>
  <c r="L45" i="244"/>
  <c r="K45" i="244"/>
  <c r="J45" i="244"/>
  <c r="I45" i="244"/>
  <c r="H45" i="244"/>
  <c r="G45" i="244"/>
  <c r="L44" i="244"/>
  <c r="K44" i="244"/>
  <c r="J44" i="244"/>
  <c r="I44" i="244"/>
  <c r="H44" i="244"/>
  <c r="G44" i="244"/>
  <c r="L43" i="244"/>
  <c r="K43" i="244"/>
  <c r="L40" i="244" s="1"/>
  <c r="J43" i="244"/>
  <c r="K40" i="244" s="1"/>
  <c r="I43" i="244"/>
  <c r="J40" i="244" s="1"/>
  <c r="H43" i="244"/>
  <c r="I40" i="244" s="1"/>
  <c r="G43" i="244"/>
  <c r="H40" i="244" s="1"/>
  <c r="L42" i="244"/>
  <c r="K42" i="244"/>
  <c r="J42" i="244"/>
  <c r="I42" i="244"/>
  <c r="H42" i="244"/>
  <c r="G42" i="244"/>
  <c r="H41" i="244"/>
  <c r="G41" i="244"/>
  <c r="G40" i="244"/>
  <c r="L36" i="244"/>
  <c r="L38" i="244" s="1"/>
  <c r="K36" i="244"/>
  <c r="K38" i="244" s="1"/>
  <c r="J36" i="244"/>
  <c r="J38" i="244" s="1"/>
  <c r="I36" i="244"/>
  <c r="I38" i="244" s="1"/>
  <c r="H36" i="244"/>
  <c r="H38" i="244" s="1"/>
  <c r="G36" i="244"/>
  <c r="G38" i="244" s="1"/>
  <c r="L35" i="244"/>
  <c r="K35" i="244"/>
  <c r="J35" i="244"/>
  <c r="I35" i="244"/>
  <c r="H35" i="244"/>
  <c r="G35" i="244"/>
  <c r="L34" i="244"/>
  <c r="K34" i="244"/>
  <c r="J34" i="244"/>
  <c r="I34" i="244"/>
  <c r="H34" i="244"/>
  <c r="G34" i="244"/>
  <c r="L33" i="244"/>
  <c r="K33" i="244"/>
  <c r="L30" i="244" s="1"/>
  <c r="J33" i="244"/>
  <c r="K30" i="244" s="1"/>
  <c r="I33" i="244"/>
  <c r="J30" i="244" s="1"/>
  <c r="H33" i="244"/>
  <c r="I30" i="244" s="1"/>
  <c r="G33" i="244"/>
  <c r="L32" i="244"/>
  <c r="K32" i="244"/>
  <c r="J32" i="244"/>
  <c r="I32" i="244"/>
  <c r="H32" i="244"/>
  <c r="G32" i="244"/>
  <c r="I31" i="244"/>
  <c r="I99" i="244" s="1"/>
  <c r="H31" i="244"/>
  <c r="G31" i="244"/>
  <c r="G30" i="244"/>
  <c r="O21" i="244"/>
  <c r="N21" i="244"/>
  <c r="M21" i="244"/>
  <c r="L21" i="244"/>
  <c r="K21" i="244"/>
  <c r="I21" i="244"/>
  <c r="H21" i="244"/>
  <c r="E21" i="244"/>
  <c r="F21" i="244" s="1"/>
  <c r="O20" i="244"/>
  <c r="N20" i="244"/>
  <c r="M20" i="244"/>
  <c r="M22" i="244" s="1"/>
  <c r="K20" i="244"/>
  <c r="J20" i="244"/>
  <c r="O19" i="244"/>
  <c r="N19" i="244"/>
  <c r="M19" i="244"/>
  <c r="K19" i="244"/>
  <c r="J19" i="244"/>
  <c r="F19" i="244"/>
  <c r="O16" i="244"/>
  <c r="N16" i="244"/>
  <c r="M16" i="244"/>
  <c r="K16" i="244"/>
  <c r="J16" i="244"/>
  <c r="O15" i="244"/>
  <c r="N15" i="244"/>
  <c r="M15" i="244"/>
  <c r="K15" i="244"/>
  <c r="J15" i="244"/>
  <c r="I15" i="244"/>
  <c r="H15" i="244"/>
  <c r="E15" i="244"/>
  <c r="F15" i="244" s="1"/>
  <c r="O14" i="244"/>
  <c r="N14" i="244"/>
  <c r="M14" i="244"/>
  <c r="K14" i="244"/>
  <c r="J14" i="244"/>
  <c r="I14" i="244"/>
  <c r="H14" i="244"/>
  <c r="F14" i="244"/>
  <c r="E14" i="244"/>
  <c r="O13" i="244"/>
  <c r="N13" i="244"/>
  <c r="M13" i="244"/>
  <c r="L13" i="244"/>
  <c r="K13" i="244"/>
  <c r="I13" i="244"/>
  <c r="H13" i="244"/>
  <c r="E13" i="244"/>
  <c r="F13" i="244" s="1"/>
  <c r="E12" i="244"/>
  <c r="F12" i="244" s="1"/>
  <c r="B12" i="244"/>
  <c r="B13" i="244" s="1"/>
  <c r="B14" i="244" s="1"/>
  <c r="B15" i="244" s="1"/>
  <c r="B16" i="244" s="1"/>
  <c r="B17" i="244" s="1"/>
  <c r="B18" i="244" s="1"/>
  <c r="B19" i="244" s="1"/>
  <c r="B20" i="244" s="1"/>
  <c r="B21" i="244" s="1"/>
  <c r="B22" i="244" s="1"/>
  <c r="O11" i="244"/>
  <c r="N11" i="244"/>
  <c r="M11" i="244"/>
  <c r="L11" i="244"/>
  <c r="K11" i="244"/>
  <c r="I11" i="244"/>
  <c r="H11" i="244"/>
  <c r="E11" i="244"/>
  <c r="F11" i="244" s="1"/>
  <c r="B11" i="244"/>
  <c r="O10" i="244"/>
  <c r="N10" i="244"/>
  <c r="M10" i="244"/>
  <c r="K10" i="244"/>
  <c r="J10" i="244"/>
  <c r="I10" i="244"/>
  <c r="H10" i="244"/>
  <c r="E10" i="244"/>
  <c r="F10" i="244" s="1"/>
  <c r="O12" i="242"/>
  <c r="N12" i="242"/>
  <c r="M12" i="242"/>
  <c r="J12" i="242"/>
  <c r="F12" i="242"/>
  <c r="O11" i="242"/>
  <c r="N11" i="242"/>
  <c r="M11" i="242"/>
  <c r="J11" i="242"/>
  <c r="E11" i="242"/>
  <c r="F11" i="242" s="1"/>
  <c r="O10" i="242"/>
  <c r="N10" i="242"/>
  <c r="M10" i="242"/>
  <c r="J10" i="242"/>
  <c r="E10" i="242"/>
  <c r="F10" i="242" s="1"/>
  <c r="O9" i="242"/>
  <c r="N9" i="242"/>
  <c r="M9" i="242"/>
  <c r="J9" i="242"/>
  <c r="F9" i="242"/>
  <c r="J62" i="241"/>
  <c r="G62" i="241"/>
  <c r="F62" i="241"/>
  <c r="E62" i="241"/>
  <c r="D62" i="241"/>
  <c r="I60" i="241"/>
  <c r="H60" i="241"/>
  <c r="J59" i="241"/>
  <c r="G59" i="241"/>
  <c r="F59" i="241"/>
  <c r="E59" i="241"/>
  <c r="D59" i="241"/>
  <c r="J58" i="241"/>
  <c r="G58" i="241"/>
  <c r="F58" i="241"/>
  <c r="E58" i="241"/>
  <c r="D58" i="241"/>
  <c r="J57" i="241"/>
  <c r="G57" i="241"/>
  <c r="F57" i="241"/>
  <c r="E57" i="241"/>
  <c r="D57" i="241"/>
  <c r="J56" i="241"/>
  <c r="G56" i="241"/>
  <c r="F56" i="241"/>
  <c r="E56" i="241"/>
  <c r="D56" i="241"/>
  <c r="J55" i="241"/>
  <c r="G55" i="241"/>
  <c r="F55" i="241"/>
  <c r="E55" i="241"/>
  <c r="D55" i="241"/>
  <c r="J54" i="241"/>
  <c r="G54" i="241"/>
  <c r="F54" i="241"/>
  <c r="E54" i="241"/>
  <c r="D54" i="241"/>
  <c r="J53" i="241"/>
  <c r="G53" i="241"/>
  <c r="F53" i="241"/>
  <c r="E53" i="241"/>
  <c r="D53" i="241"/>
  <c r="J52" i="241"/>
  <c r="G52" i="241"/>
  <c r="F52" i="241"/>
  <c r="E52" i="241"/>
  <c r="D52" i="241"/>
  <c r="J51" i="241"/>
  <c r="G51" i="241"/>
  <c r="F51" i="241"/>
  <c r="E51" i="241"/>
  <c r="D51" i="241"/>
  <c r="J50" i="241"/>
  <c r="G50" i="241"/>
  <c r="F50" i="241"/>
  <c r="E50" i="241"/>
  <c r="D50" i="241"/>
  <c r="J41" i="241"/>
  <c r="G41" i="241"/>
  <c r="F41" i="241"/>
  <c r="E41" i="241"/>
  <c r="D41" i="241"/>
  <c r="I40" i="241"/>
  <c r="H40" i="241"/>
  <c r="J39" i="241"/>
  <c r="G39" i="241"/>
  <c r="F39" i="241"/>
  <c r="E39" i="241"/>
  <c r="D39" i="241"/>
  <c r="J38" i="241"/>
  <c r="G38" i="241"/>
  <c r="F38" i="241"/>
  <c r="E38" i="241"/>
  <c r="D38" i="241"/>
  <c r="J37" i="241"/>
  <c r="G37" i="241"/>
  <c r="G17" i="241" s="1"/>
  <c r="F37" i="241"/>
  <c r="E37" i="241"/>
  <c r="D37" i="241"/>
  <c r="J36" i="241"/>
  <c r="G36" i="241"/>
  <c r="F36" i="241"/>
  <c r="E36" i="241"/>
  <c r="D36" i="241"/>
  <c r="J35" i="241"/>
  <c r="G35" i="241"/>
  <c r="F35" i="241"/>
  <c r="E35" i="241"/>
  <c r="E15" i="241" s="1"/>
  <c r="D35" i="241"/>
  <c r="J34" i="241"/>
  <c r="G34" i="241"/>
  <c r="F34" i="241"/>
  <c r="E34" i="241"/>
  <c r="D34" i="241"/>
  <c r="J33" i="241"/>
  <c r="G33" i="241"/>
  <c r="F33" i="241"/>
  <c r="E33" i="241"/>
  <c r="D33" i="241"/>
  <c r="J32" i="241"/>
  <c r="J12" i="241" s="1"/>
  <c r="G32" i="241"/>
  <c r="F32" i="241"/>
  <c r="E32" i="241"/>
  <c r="D32" i="241"/>
  <c r="J31" i="241"/>
  <c r="G31" i="241"/>
  <c r="F31" i="241"/>
  <c r="E31" i="241"/>
  <c r="D31" i="241"/>
  <c r="J30" i="241"/>
  <c r="G30" i="241"/>
  <c r="F30" i="241"/>
  <c r="F10" i="241" s="1"/>
  <c r="E30" i="241"/>
  <c r="D30" i="241"/>
  <c r="O21" i="241"/>
  <c r="O62" i="241" s="1"/>
  <c r="N21" i="241"/>
  <c r="M21" i="241"/>
  <c r="M62" i="241" s="1"/>
  <c r="K62" i="241"/>
  <c r="O20" i="241"/>
  <c r="N20" i="241"/>
  <c r="M20" i="241"/>
  <c r="L60" i="241"/>
  <c r="I19" i="241"/>
  <c r="H19" i="241"/>
  <c r="I18" i="241"/>
  <c r="H18" i="241"/>
  <c r="I17" i="241"/>
  <c r="H17" i="241"/>
  <c r="I16" i="241"/>
  <c r="H16" i="241"/>
  <c r="I15" i="241"/>
  <c r="H15" i="241"/>
  <c r="I14" i="241"/>
  <c r="H14" i="241"/>
  <c r="I13" i="241"/>
  <c r="H13" i="241"/>
  <c r="I12" i="241"/>
  <c r="H12" i="241"/>
  <c r="I11" i="241"/>
  <c r="H11" i="241"/>
  <c r="I10" i="241"/>
  <c r="I20" i="241" s="1"/>
  <c r="H10" i="241"/>
  <c r="H39" i="245"/>
  <c r="K178" i="244" l="1"/>
  <c r="L171" i="244" s="1"/>
  <c r="K173" i="244"/>
  <c r="J21" i="244"/>
  <c r="H12" i="244"/>
  <c r="J120" i="244"/>
  <c r="J13" i="244"/>
  <c r="I158" i="244"/>
  <c r="I159" i="244" s="1"/>
  <c r="I161" i="244" s="1"/>
  <c r="I163" i="244" s="1"/>
  <c r="K22" i="244"/>
  <c r="K158" i="244"/>
  <c r="K159" i="244" s="1"/>
  <c r="K161" i="244" s="1"/>
  <c r="K163" i="244" s="1"/>
  <c r="F158" i="244"/>
  <c r="N22" i="244"/>
  <c r="F16" i="241"/>
  <c r="D17" i="241"/>
  <c r="J19" i="241"/>
  <c r="J15" i="241"/>
  <c r="E18" i="241"/>
  <c r="E10" i="241"/>
  <c r="G12" i="241"/>
  <c r="D15" i="241"/>
  <c r="F17" i="241"/>
  <c r="D10" i="241"/>
  <c r="E17" i="241"/>
  <c r="G19" i="241"/>
  <c r="J10" i="241"/>
  <c r="E13" i="241"/>
  <c r="G15" i="241"/>
  <c r="G10" i="241"/>
  <c r="J17" i="241"/>
  <c r="J18" i="241"/>
  <c r="J11" i="241"/>
  <c r="J16" i="241"/>
  <c r="E11" i="241"/>
  <c r="G13" i="241"/>
  <c r="D16" i="241"/>
  <c r="F18" i="241"/>
  <c r="F11" i="241"/>
  <c r="J13" i="241"/>
  <c r="G18" i="241"/>
  <c r="D14" i="241"/>
  <c r="E14" i="241"/>
  <c r="G16" i="241"/>
  <c r="D19" i="241"/>
  <c r="E19" i="241"/>
  <c r="M17" i="245"/>
  <c r="K22" i="241"/>
  <c r="K63" i="241" s="1"/>
  <c r="N17" i="245"/>
  <c r="O17" i="245"/>
  <c r="N25" i="245"/>
  <c r="N30" i="245" s="1"/>
  <c r="N32" i="245" s="1"/>
  <c r="O25" i="245"/>
  <c r="H100" i="244"/>
  <c r="L100" i="244"/>
  <c r="N22" i="241"/>
  <c r="O41" i="245"/>
  <c r="O45" i="245" s="1"/>
  <c r="O47" i="245" s="1"/>
  <c r="O22" i="241"/>
  <c r="O22" i="244"/>
  <c r="O24" i="245"/>
  <c r="E16" i="241"/>
  <c r="I101" i="244"/>
  <c r="I103" i="244"/>
  <c r="I98" i="244"/>
  <c r="H99" i="244"/>
  <c r="J98" i="244"/>
  <c r="L101" i="244"/>
  <c r="F40" i="241"/>
  <c r="I100" i="244"/>
  <c r="L103" i="244"/>
  <c r="L22" i="244"/>
  <c r="K103" i="244"/>
  <c r="M22" i="241"/>
  <c r="D18" i="241"/>
  <c r="H101" i="244"/>
  <c r="K39" i="245"/>
  <c r="F13" i="241"/>
  <c r="L39" i="245"/>
  <c r="N39" i="245"/>
  <c r="M40" i="245"/>
  <c r="G40" i="241"/>
  <c r="G98" i="244"/>
  <c r="H103" i="244"/>
  <c r="D12" i="241"/>
  <c r="O41" i="241"/>
  <c r="E12" i="241"/>
  <c r="F19" i="241"/>
  <c r="G103" i="244"/>
  <c r="L98" i="244"/>
  <c r="J14" i="241"/>
  <c r="J22" i="244"/>
  <c r="N41" i="245"/>
  <c r="J100" i="244"/>
  <c r="M24" i="245"/>
  <c r="M30" i="245" s="1"/>
  <c r="M32" i="245" s="1"/>
  <c r="K98" i="244"/>
  <c r="J103" i="244"/>
  <c r="H20" i="241"/>
  <c r="I39" i="245"/>
  <c r="K60" i="241"/>
  <c r="E40" i="241"/>
  <c r="G11" i="241"/>
  <c r="G14" i="241"/>
  <c r="F14" i="241"/>
  <c r="D13" i="241"/>
  <c r="D60" i="241"/>
  <c r="L62" i="241"/>
  <c r="L41" i="241"/>
  <c r="F60" i="241"/>
  <c r="F15" i="241"/>
  <c r="G60" i="241"/>
  <c r="N62" i="241"/>
  <c r="N41" i="241"/>
  <c r="J60" i="241"/>
  <c r="J40" i="241"/>
  <c r="E60" i="241"/>
  <c r="D11" i="241"/>
  <c r="F12" i="241"/>
  <c r="D40" i="241"/>
  <c r="L22" i="241"/>
  <c r="K41" i="241"/>
  <c r="M41" i="241"/>
  <c r="L25" i="245"/>
  <c r="L30" i="245" s="1"/>
  <c r="L32" i="245" s="1"/>
  <c r="L40" i="245"/>
  <c r="K177" i="244"/>
  <c r="K179" i="244" s="1"/>
  <c r="K181" i="244" s="1"/>
  <c r="K183" i="244" s="1"/>
  <c r="D159" i="244"/>
  <c r="K17" i="244"/>
  <c r="L114" i="244"/>
  <c r="E236" i="244"/>
  <c r="F234" i="244"/>
  <c r="F159" i="244"/>
  <c r="J12" i="244"/>
  <c r="J177" i="244"/>
  <c r="H179" i="244"/>
  <c r="H16" i="244"/>
  <c r="F195" i="244"/>
  <c r="E142" i="244"/>
  <c r="E17" i="244"/>
  <c r="F17" i="244" s="1"/>
  <c r="F178" i="244"/>
  <c r="J171" i="244" s="1"/>
  <c r="J44" i="245"/>
  <c r="I14" i="245"/>
  <c r="J14" i="245" s="1"/>
  <c r="I177" i="244"/>
  <c r="I16" i="244" s="1"/>
  <c r="I12" i="244"/>
  <c r="J173" i="244"/>
  <c r="K25" i="245"/>
  <c r="K30" i="245" s="1"/>
  <c r="K32" i="245" s="1"/>
  <c r="K40" i="245"/>
  <c r="K101" i="244"/>
  <c r="F152" i="244"/>
  <c r="H238" i="244"/>
  <c r="K100" i="244"/>
  <c r="I234" i="244"/>
  <c r="I236" i="244" s="1"/>
  <c r="J11" i="244"/>
  <c r="K12" i="244"/>
  <c r="K120" i="244"/>
  <c r="K122" i="244" s="1"/>
  <c r="D140" i="244"/>
  <c r="L178" i="244"/>
  <c r="M171" i="244" s="1"/>
  <c r="L173" i="244"/>
  <c r="E120" i="244"/>
  <c r="F116" i="244"/>
  <c r="E122" i="244"/>
  <c r="K236" i="244"/>
  <c r="K238" i="244" s="1"/>
  <c r="K240" i="244" s="1"/>
  <c r="K235" i="244"/>
  <c r="L228" i="244" s="1"/>
  <c r="G99" i="244"/>
  <c r="G101" i="244"/>
  <c r="H30" i="244"/>
  <c r="H98" i="244" s="1"/>
  <c r="K41" i="245"/>
  <c r="L41" i="245"/>
  <c r="D150" i="244"/>
  <c r="M41" i="245"/>
  <c r="G100" i="244"/>
  <c r="J101" i="244"/>
  <c r="E150" i="244"/>
  <c r="H122" i="244"/>
  <c r="E158" i="244"/>
  <c r="E179" i="244"/>
  <c r="I122" i="244"/>
  <c r="F44" i="245"/>
  <c r="J116" i="244"/>
  <c r="J230" i="244"/>
  <c r="G42" i="241" l="1"/>
  <c r="J20" i="241"/>
  <c r="K11" i="241" s="1"/>
  <c r="E20" i="241"/>
  <c r="G20" i="241"/>
  <c r="G22" i="241" s="1"/>
  <c r="K42" i="241"/>
  <c r="G102" i="244"/>
  <c r="G104" i="244" s="1"/>
  <c r="G106" i="244" s="1"/>
  <c r="O30" i="245"/>
  <c r="O32" i="245" s="1"/>
  <c r="J102" i="244"/>
  <c r="J104" i="244" s="1"/>
  <c r="J106" i="244" s="1"/>
  <c r="L45" i="245"/>
  <c r="L47" i="245" s="1"/>
  <c r="K102" i="244"/>
  <c r="K104" i="244" s="1"/>
  <c r="K106" i="244" s="1"/>
  <c r="H102" i="244"/>
  <c r="H104" i="244" s="1"/>
  <c r="H106" i="244" s="1"/>
  <c r="M45" i="245"/>
  <c r="M47" i="245" s="1"/>
  <c r="L102" i="244"/>
  <c r="L104" i="244" s="1"/>
  <c r="L106" i="244" s="1"/>
  <c r="K19" i="241"/>
  <c r="L19" i="241" s="1"/>
  <c r="K17" i="241"/>
  <c r="K57" i="241" s="1"/>
  <c r="K14" i="241"/>
  <c r="K54" i="241" s="1"/>
  <c r="F20" i="241"/>
  <c r="I102" i="244"/>
  <c r="I104" i="244" s="1"/>
  <c r="I106" i="244" s="1"/>
  <c r="N45" i="245"/>
  <c r="N47" i="245" s="1"/>
  <c r="D20" i="241"/>
  <c r="K45" i="245"/>
  <c r="K47" i="245" s="1"/>
  <c r="I238" i="244"/>
  <c r="I240" i="244" s="1"/>
  <c r="J236" i="244"/>
  <c r="J39" i="245"/>
  <c r="K124" i="244"/>
  <c r="K126" i="244" s="1"/>
  <c r="K18" i="244"/>
  <c r="F122" i="244"/>
  <c r="E18" i="244"/>
  <c r="F18" i="244" s="1"/>
  <c r="E124" i="244"/>
  <c r="J63" i="241"/>
  <c r="F179" i="244"/>
  <c r="E181" i="244"/>
  <c r="D142" i="244"/>
  <c r="F161" i="244"/>
  <c r="I124" i="244"/>
  <c r="D161" i="244"/>
  <c r="L177" i="244"/>
  <c r="L179" i="244" s="1"/>
  <c r="L181" i="244" s="1"/>
  <c r="L183" i="244" s="1"/>
  <c r="K12" i="241"/>
  <c r="K18" i="241"/>
  <c r="K16" i="241"/>
  <c r="K13" i="241"/>
  <c r="H181" i="244"/>
  <c r="J234" i="244"/>
  <c r="I179" i="244"/>
  <c r="I181" i="244" s="1"/>
  <c r="I183" i="244" s="1"/>
  <c r="F236" i="244"/>
  <c r="E238" i="244"/>
  <c r="L42" i="241"/>
  <c r="L63" i="241"/>
  <c r="M178" i="244"/>
  <c r="N171" i="244" s="1"/>
  <c r="M173" i="244"/>
  <c r="E159" i="244"/>
  <c r="H240" i="244"/>
  <c r="H124" i="244"/>
  <c r="J122" i="244"/>
  <c r="H18" i="244"/>
  <c r="E152" i="244"/>
  <c r="L121" i="244"/>
  <c r="L116" i="244"/>
  <c r="F120" i="244"/>
  <c r="E16" i="244"/>
  <c r="F16" i="244" s="1"/>
  <c r="D152" i="244"/>
  <c r="L235" i="244"/>
  <c r="M228" i="244" s="1"/>
  <c r="L230" i="244"/>
  <c r="F197" i="244"/>
  <c r="K10" i="241"/>
  <c r="J42" i="241"/>
  <c r="G63" i="241"/>
  <c r="J240" i="244" l="1"/>
  <c r="J238" i="244"/>
  <c r="K15" i="241"/>
  <c r="J22" i="241"/>
  <c r="K34" i="241"/>
  <c r="L14" i="241"/>
  <c r="M14" i="241" s="1"/>
  <c r="K37" i="241"/>
  <c r="L17" i="241"/>
  <c r="M17" i="241" s="1"/>
  <c r="K59" i="241"/>
  <c r="K39" i="241"/>
  <c r="L59" i="241"/>
  <c r="L39" i="241"/>
  <c r="M19" i="241"/>
  <c r="H126" i="244"/>
  <c r="J124" i="244"/>
  <c r="H20" i="244"/>
  <c r="K51" i="241"/>
  <c r="L11" i="241"/>
  <c r="K31" i="241"/>
  <c r="K33" i="241"/>
  <c r="K53" i="241"/>
  <c r="L13" i="241"/>
  <c r="E126" i="244"/>
  <c r="F124" i="244"/>
  <c r="E20" i="244"/>
  <c r="F20" i="244" s="1"/>
  <c r="K58" i="241"/>
  <c r="L18" i="241"/>
  <c r="K38" i="241"/>
  <c r="L15" i="241"/>
  <c r="K55" i="241"/>
  <c r="K35" i="241"/>
  <c r="E24" i="245"/>
  <c r="I18" i="244"/>
  <c r="J18" i="244" s="1"/>
  <c r="F199" i="244"/>
  <c r="D163" i="244"/>
  <c r="L234" i="244"/>
  <c r="L236" i="244" s="1"/>
  <c r="L238" i="244" s="1"/>
  <c r="L240" i="244" s="1"/>
  <c r="E240" i="244"/>
  <c r="F240" i="244" s="1"/>
  <c r="F238" i="244"/>
  <c r="M177" i="244"/>
  <c r="M179" i="244"/>
  <c r="M181" i="244" s="1"/>
  <c r="M183" i="244" s="1"/>
  <c r="K52" i="241"/>
  <c r="L12" i="241"/>
  <c r="K32" i="241"/>
  <c r="M114" i="244"/>
  <c r="L17" i="244"/>
  <c r="M235" i="244"/>
  <c r="N228" i="244" s="1"/>
  <c r="M230" i="244"/>
  <c r="I126" i="244"/>
  <c r="I22" i="244" s="1"/>
  <c r="I20" i="244"/>
  <c r="L12" i="244"/>
  <c r="L120" i="244"/>
  <c r="L122" i="244" s="1"/>
  <c r="N178" i="244"/>
  <c r="O171" i="244" s="1"/>
  <c r="N173" i="244"/>
  <c r="J179" i="244"/>
  <c r="L16" i="241"/>
  <c r="K56" i="241"/>
  <c r="K36" i="241"/>
  <c r="F181" i="244"/>
  <c r="E183" i="244"/>
  <c r="F183" i="244" s="1"/>
  <c r="E161" i="244"/>
  <c r="L10" i="241"/>
  <c r="K50" i="241"/>
  <c r="K30" i="241"/>
  <c r="H183" i="244"/>
  <c r="J183" i="244" s="1"/>
  <c r="J181" i="244"/>
  <c r="F163" i="244"/>
  <c r="E39" i="245"/>
  <c r="L57" i="241" l="1"/>
  <c r="L37" i="241"/>
  <c r="L34" i="241"/>
  <c r="L54" i="241"/>
  <c r="L124" i="244"/>
  <c r="L126" i="244" s="1"/>
  <c r="L18" i="244"/>
  <c r="M15" i="241"/>
  <c r="L35" i="241"/>
  <c r="L55" i="241"/>
  <c r="L58" i="241"/>
  <c r="M18" i="241"/>
  <c r="L38" i="241"/>
  <c r="O173" i="244"/>
  <c r="O178" i="244"/>
  <c r="N19" i="241"/>
  <c r="M39" i="241"/>
  <c r="M59" i="241"/>
  <c r="M34" i="241"/>
  <c r="N14" i="241"/>
  <c r="M54" i="241"/>
  <c r="M16" i="241"/>
  <c r="L36" i="241"/>
  <c r="L56" i="241"/>
  <c r="N17" i="241"/>
  <c r="M57" i="241"/>
  <c r="M37" i="241"/>
  <c r="L33" i="241"/>
  <c r="L53" i="241"/>
  <c r="M13" i="241"/>
  <c r="M116" i="244"/>
  <c r="M121" i="244"/>
  <c r="L52" i="241"/>
  <c r="M12" i="241"/>
  <c r="L32" i="241"/>
  <c r="J126" i="244"/>
  <c r="H22" i="244"/>
  <c r="N177" i="244"/>
  <c r="N179" i="244" s="1"/>
  <c r="N181" i="244" s="1"/>
  <c r="N183" i="244" s="1"/>
  <c r="M234" i="244"/>
  <c r="M236" i="244" s="1"/>
  <c r="M238" i="244" s="1"/>
  <c r="M240" i="244" s="1"/>
  <c r="N235" i="244"/>
  <c r="O228" i="244" s="1"/>
  <c r="N230" i="244"/>
  <c r="M10" i="241"/>
  <c r="L50" i="241"/>
  <c r="L30" i="241"/>
  <c r="E163" i="244"/>
  <c r="F126" i="244"/>
  <c r="E22" i="244"/>
  <c r="F22" i="244" s="1"/>
  <c r="M11" i="241"/>
  <c r="L51" i="241"/>
  <c r="L31" i="241"/>
  <c r="F39" i="245" l="1"/>
  <c r="N59" i="241"/>
  <c r="O19" i="241"/>
  <c r="N39" i="241"/>
  <c r="N10" i="241"/>
  <c r="M30" i="241"/>
  <c r="M50" i="241"/>
  <c r="M52" i="241"/>
  <c r="N12" i="241"/>
  <c r="M32" i="241"/>
  <c r="N114" i="244"/>
  <c r="M17" i="244"/>
  <c r="O177" i="244"/>
  <c r="O179" i="244" s="1"/>
  <c r="O181" i="244" s="1"/>
  <c r="O183" i="244" s="1"/>
  <c r="N11" i="241"/>
  <c r="M51" i="241"/>
  <c r="M31" i="241"/>
  <c r="M53" i="241"/>
  <c r="N13" i="241"/>
  <c r="M33" i="241"/>
  <c r="M58" i="241"/>
  <c r="N18" i="241"/>
  <c r="M38" i="241"/>
  <c r="N234" i="244"/>
  <c r="N236" i="244"/>
  <c r="N238" i="244" s="1"/>
  <c r="N240" i="244" s="1"/>
  <c r="M12" i="244"/>
  <c r="M120" i="244"/>
  <c r="M122" i="244" s="1"/>
  <c r="N16" i="241"/>
  <c r="M56" i="241"/>
  <c r="M36" i="241"/>
  <c r="N34" i="241"/>
  <c r="O14" i="241"/>
  <c r="N54" i="241"/>
  <c r="O235" i="244"/>
  <c r="O230" i="244"/>
  <c r="N15" i="241"/>
  <c r="M35" i="241"/>
  <c r="M55" i="241"/>
  <c r="O17" i="241"/>
  <c r="N57" i="241"/>
  <c r="N37" i="241"/>
  <c r="F24" i="245"/>
  <c r="E9" i="245"/>
  <c r="F9" i="245" s="1"/>
  <c r="M124" i="244" l="1"/>
  <c r="M126" i="244" s="1"/>
  <c r="M18" i="244"/>
  <c r="N58" i="241"/>
  <c r="O18" i="241"/>
  <c r="N38" i="241"/>
  <c r="O10" i="241"/>
  <c r="N30" i="241"/>
  <c r="N50" i="241"/>
  <c r="N116" i="244"/>
  <c r="N121" i="244"/>
  <c r="N53" i="241"/>
  <c r="O13" i="241"/>
  <c r="N33" i="241"/>
  <c r="M40" i="241"/>
  <c r="O57" i="241"/>
  <c r="O37" i="241"/>
  <c r="O11" i="241"/>
  <c r="N31" i="241"/>
  <c r="N51" i="241"/>
  <c r="O59" i="241"/>
  <c r="O39" i="241"/>
  <c r="M60" i="241"/>
  <c r="O16" i="241"/>
  <c r="N36" i="241"/>
  <c r="N56" i="241"/>
  <c r="O15" i="241"/>
  <c r="N35" i="241"/>
  <c r="N55" i="241"/>
  <c r="O54" i="241"/>
  <c r="O34" i="241"/>
  <c r="O12" i="241"/>
  <c r="N52" i="241"/>
  <c r="N32" i="241"/>
  <c r="O234" i="244"/>
  <c r="O236" i="244"/>
  <c r="O238" i="244" s="1"/>
  <c r="O240" i="244" s="1"/>
  <c r="O53" i="241" l="1"/>
  <c r="O33" i="241"/>
  <c r="O114" i="244"/>
  <c r="N17" i="244"/>
  <c r="N40" i="241"/>
  <c r="O30" i="241"/>
  <c r="O50" i="241"/>
  <c r="O51" i="241"/>
  <c r="O31" i="241"/>
  <c r="O36" i="241"/>
  <c r="O56" i="241"/>
  <c r="M63" i="241"/>
  <c r="N12" i="244"/>
  <c r="N120" i="244"/>
  <c r="N122" i="244" s="1"/>
  <c r="O52" i="241"/>
  <c r="O32" i="241"/>
  <c r="M42" i="241"/>
  <c r="N60" i="241"/>
  <c r="O38" i="241"/>
  <c r="O58" i="241"/>
  <c r="O35" i="241"/>
  <c r="O55" i="241"/>
  <c r="N124" i="244" l="1"/>
  <c r="N126" i="244" s="1"/>
  <c r="N18" i="244"/>
  <c r="O60" i="241"/>
  <c r="O40" i="241"/>
  <c r="N42" i="241"/>
  <c r="N63" i="241"/>
  <c r="O116" i="244"/>
  <c r="O121" i="244"/>
  <c r="O17" i="244" s="1"/>
  <c r="O42" i="241" l="1"/>
  <c r="O12" i="244"/>
  <c r="O120" i="244"/>
  <c r="O122" i="244" s="1"/>
  <c r="O63" i="241"/>
  <c r="O124" i="244" l="1"/>
  <c r="O126" i="244" s="1"/>
  <c r="O18" i="244"/>
  <c r="J69" i="237" l="1"/>
  <c r="J68" i="237"/>
  <c r="J63" i="237"/>
  <c r="J61" i="237"/>
  <c r="J49" i="237"/>
  <c r="J45" i="237"/>
  <c r="J44" i="237"/>
  <c r="J42" i="237"/>
  <c r="K33" i="237"/>
  <c r="J33" i="237"/>
  <c r="J27" i="237"/>
  <c r="J25" i="237"/>
  <c r="K69" i="237"/>
  <c r="K68" i="237"/>
  <c r="K63" i="237"/>
  <c r="K49" i="237"/>
  <c r="K45" i="237"/>
  <c r="K44" i="237"/>
  <c r="K42" i="237"/>
  <c r="K27" i="237"/>
  <c r="K25" i="237"/>
  <c r="E83" i="237"/>
  <c r="N69" i="237"/>
  <c r="M69" i="237"/>
  <c r="L69" i="237"/>
  <c r="N68" i="237"/>
  <c r="M68" i="237"/>
  <c r="L68" i="237"/>
  <c r="N67" i="237"/>
  <c r="M67" i="237"/>
  <c r="L67" i="237"/>
  <c r="I67" i="237"/>
  <c r="H67" i="237"/>
  <c r="G67" i="237"/>
  <c r="F67" i="237"/>
  <c r="E67" i="237"/>
  <c r="N66" i="237"/>
  <c r="M66" i="237"/>
  <c r="L66" i="237"/>
  <c r="I66" i="237"/>
  <c r="H66" i="237"/>
  <c r="G66" i="237"/>
  <c r="F66" i="237"/>
  <c r="E66" i="237"/>
  <c r="N65" i="237"/>
  <c r="M65" i="237"/>
  <c r="L65" i="237"/>
  <c r="I65" i="237"/>
  <c r="H65" i="237"/>
  <c r="G65" i="237"/>
  <c r="F65" i="237"/>
  <c r="E65" i="237"/>
  <c r="N64" i="237"/>
  <c r="M64" i="237"/>
  <c r="L64" i="237"/>
  <c r="I64" i="237"/>
  <c r="H64" i="237"/>
  <c r="G64" i="237"/>
  <c r="F64" i="237"/>
  <c r="E64" i="237"/>
  <c r="N63" i="237"/>
  <c r="M63" i="237"/>
  <c r="L63" i="237"/>
  <c r="I63" i="237"/>
  <c r="H63" i="237"/>
  <c r="N62" i="237"/>
  <c r="M62" i="237"/>
  <c r="L62" i="237"/>
  <c r="I62" i="237"/>
  <c r="H62" i="237"/>
  <c r="G62" i="237"/>
  <c r="F62" i="237"/>
  <c r="E62" i="237"/>
  <c r="N61" i="237"/>
  <c r="M61" i="237"/>
  <c r="L61" i="237"/>
  <c r="I61" i="237"/>
  <c r="H61" i="237"/>
  <c r="G61" i="237"/>
  <c r="F61" i="237"/>
  <c r="E61" i="237"/>
  <c r="N60" i="237"/>
  <c r="M60" i="237"/>
  <c r="L60" i="237"/>
  <c r="I60" i="237"/>
  <c r="H60" i="237"/>
  <c r="G60" i="237"/>
  <c r="F60" i="237"/>
  <c r="E60" i="237"/>
  <c r="N51" i="237"/>
  <c r="M51" i="237"/>
  <c r="L51" i="237"/>
  <c r="I51" i="237"/>
  <c r="H51" i="237"/>
  <c r="G51" i="237"/>
  <c r="F51" i="237"/>
  <c r="E51" i="237"/>
  <c r="N50" i="237"/>
  <c r="M50" i="237"/>
  <c r="L50" i="237"/>
  <c r="I50" i="237"/>
  <c r="H50" i="237"/>
  <c r="G50" i="237"/>
  <c r="F50" i="237"/>
  <c r="E50" i="237"/>
  <c r="N49" i="237"/>
  <c r="M49" i="237"/>
  <c r="L49" i="237"/>
  <c r="I49" i="237"/>
  <c r="N48" i="237"/>
  <c r="M48" i="237"/>
  <c r="L48" i="237"/>
  <c r="I48" i="237"/>
  <c r="H48" i="237"/>
  <c r="N47" i="237"/>
  <c r="M47" i="237"/>
  <c r="L47" i="237"/>
  <c r="I47" i="237"/>
  <c r="H47" i="237"/>
  <c r="G47" i="237"/>
  <c r="F47" i="237"/>
  <c r="E47" i="237"/>
  <c r="N46" i="237"/>
  <c r="M46" i="237"/>
  <c r="L46" i="237"/>
  <c r="I46" i="237"/>
  <c r="H46" i="237"/>
  <c r="G46" i="237"/>
  <c r="F46" i="237"/>
  <c r="E46" i="237"/>
  <c r="N45" i="237"/>
  <c r="M45" i="237"/>
  <c r="L45" i="237"/>
  <c r="I45" i="237"/>
  <c r="N44" i="237"/>
  <c r="M44" i="237"/>
  <c r="L44" i="237"/>
  <c r="I44" i="237"/>
  <c r="N43" i="237"/>
  <c r="M43" i="237"/>
  <c r="L43" i="237"/>
  <c r="I43" i="237"/>
  <c r="H43" i="237"/>
  <c r="G43" i="237"/>
  <c r="F43" i="237"/>
  <c r="E43" i="237"/>
  <c r="N42" i="237"/>
  <c r="M42" i="237"/>
  <c r="L42" i="237"/>
  <c r="I42" i="237"/>
  <c r="H42" i="237"/>
  <c r="G42" i="237"/>
  <c r="F42" i="237"/>
  <c r="E42" i="237"/>
  <c r="N41" i="237"/>
  <c r="M41" i="237"/>
  <c r="L41" i="237"/>
  <c r="I41" i="237"/>
  <c r="H41" i="237"/>
  <c r="G41" i="237"/>
  <c r="F41" i="237"/>
  <c r="E41" i="237"/>
  <c r="N34" i="237"/>
  <c r="M34" i="237"/>
  <c r="L34" i="237"/>
  <c r="I34" i="237"/>
  <c r="H34" i="237"/>
  <c r="G34" i="237"/>
  <c r="F34" i="237"/>
  <c r="E34" i="237"/>
  <c r="I33" i="237"/>
  <c r="N32" i="237"/>
  <c r="M32" i="237"/>
  <c r="L32" i="237"/>
  <c r="I32" i="237"/>
  <c r="H32" i="237"/>
  <c r="G32" i="237"/>
  <c r="F32" i="237"/>
  <c r="E32" i="237"/>
  <c r="N31" i="237"/>
  <c r="M31" i="237"/>
  <c r="L31" i="237"/>
  <c r="I31" i="237"/>
  <c r="H31" i="237"/>
  <c r="G31" i="237"/>
  <c r="F31" i="237"/>
  <c r="E31" i="237"/>
  <c r="N30" i="237"/>
  <c r="M30" i="237"/>
  <c r="L30" i="237"/>
  <c r="I30" i="237"/>
  <c r="H30" i="237"/>
  <c r="G30" i="237"/>
  <c r="F30" i="237"/>
  <c r="E30" i="237"/>
  <c r="N29" i="237"/>
  <c r="M29" i="237"/>
  <c r="L29" i="237"/>
  <c r="I29" i="237"/>
  <c r="H29" i="237"/>
  <c r="G29" i="237"/>
  <c r="F29" i="237"/>
  <c r="E29" i="237"/>
  <c r="N28" i="237"/>
  <c r="M28" i="237"/>
  <c r="L28" i="237"/>
  <c r="I28" i="237"/>
  <c r="H28" i="237"/>
  <c r="G28" i="237"/>
  <c r="F28" i="237"/>
  <c r="E28" i="237"/>
  <c r="N27" i="237"/>
  <c r="M27" i="237"/>
  <c r="L27" i="237"/>
  <c r="I27" i="237"/>
  <c r="H27" i="237"/>
  <c r="N26" i="237"/>
  <c r="M26" i="237"/>
  <c r="L26" i="237"/>
  <c r="I26" i="237"/>
  <c r="H26" i="237"/>
  <c r="G26" i="237"/>
  <c r="F26" i="237"/>
  <c r="E26" i="237"/>
  <c r="N25" i="237"/>
  <c r="M25" i="237"/>
  <c r="L25" i="237"/>
  <c r="I25" i="237"/>
  <c r="H25" i="237"/>
  <c r="G25" i="237"/>
  <c r="N24" i="237"/>
  <c r="M24" i="237"/>
  <c r="L24" i="237"/>
  <c r="I24" i="237"/>
  <c r="H24" i="237"/>
  <c r="G24" i="237"/>
  <c r="F24" i="237"/>
  <c r="E24" i="237"/>
  <c r="N17" i="237"/>
  <c r="M17" i="237"/>
  <c r="L17" i="237"/>
  <c r="I17" i="237"/>
  <c r="H17" i="237"/>
  <c r="G17" i="237"/>
  <c r="F17" i="237"/>
  <c r="E17" i="237"/>
  <c r="N16" i="237"/>
  <c r="M16" i="237"/>
  <c r="L16" i="237"/>
  <c r="I16" i="237"/>
  <c r="H16" i="237"/>
  <c r="G16" i="237"/>
  <c r="F16" i="237"/>
  <c r="E16" i="237"/>
  <c r="N15" i="237"/>
  <c r="M15" i="237"/>
  <c r="L15" i="237"/>
  <c r="I15" i="237"/>
  <c r="H15" i="237"/>
  <c r="G15" i="237"/>
  <c r="F15" i="237"/>
  <c r="E15" i="237"/>
  <c r="N14" i="237"/>
  <c r="M14" i="237"/>
  <c r="L14" i="237"/>
  <c r="I14" i="237"/>
  <c r="H14" i="237"/>
  <c r="G14" i="237"/>
  <c r="F14" i="237"/>
  <c r="E14" i="237"/>
  <c r="N13" i="237"/>
  <c r="M13" i="237"/>
  <c r="L13" i="237"/>
  <c r="I13" i="237"/>
  <c r="H13" i="237"/>
  <c r="G13" i="237"/>
  <c r="F13" i="237"/>
  <c r="E13" i="237"/>
  <c r="N12" i="237"/>
  <c r="M12" i="237"/>
  <c r="L12" i="237"/>
  <c r="I12" i="237"/>
  <c r="H12" i="237"/>
  <c r="G12" i="237"/>
  <c r="F12" i="237"/>
  <c r="E12" i="237"/>
  <c r="N11" i="237"/>
  <c r="M11" i="237"/>
  <c r="L11" i="237"/>
  <c r="H11" i="237"/>
  <c r="G11" i="237"/>
  <c r="F11" i="237"/>
  <c r="E11" i="237"/>
  <c r="N10" i="237"/>
  <c r="M10" i="237"/>
  <c r="L10" i="237"/>
  <c r="I10" i="237"/>
  <c r="H10" i="237"/>
  <c r="G10" i="237"/>
  <c r="F10" i="237"/>
  <c r="E10" i="237"/>
  <c r="N9" i="237"/>
  <c r="M9" i="237"/>
  <c r="L9" i="237"/>
  <c r="I9" i="237"/>
  <c r="H9" i="237"/>
  <c r="G9" i="237"/>
  <c r="F9" i="237"/>
  <c r="E9" i="237"/>
  <c r="J69" i="236"/>
  <c r="J68" i="236"/>
  <c r="J63" i="236"/>
  <c r="L58" i="237" l="1"/>
  <c r="F39" i="237"/>
  <c r="E58" i="237"/>
  <c r="O29" i="237"/>
  <c r="I76" i="237"/>
  <c r="N76" i="237"/>
  <c r="E22" i="237"/>
  <c r="E39" i="237"/>
  <c r="G22" i="237"/>
  <c r="H39" i="237"/>
  <c r="L22" i="237"/>
  <c r="I58" i="237"/>
  <c r="I39" i="237"/>
  <c r="E76" i="237"/>
  <c r="F22" i="237"/>
  <c r="G39" i="237"/>
  <c r="F58" i="237"/>
  <c r="H22" i="237"/>
  <c r="G58" i="237"/>
  <c r="H58" i="237"/>
  <c r="L39" i="237"/>
  <c r="M22" i="237"/>
  <c r="M39" i="237"/>
  <c r="N22" i="237"/>
  <c r="N39" i="237"/>
  <c r="F76" i="237"/>
  <c r="M58" i="237"/>
  <c r="L76" i="237"/>
  <c r="N58" i="237"/>
  <c r="G76" i="237"/>
  <c r="H76" i="237"/>
  <c r="M76" i="237"/>
  <c r="F77" i="237" l="1"/>
  <c r="G77" i="237"/>
  <c r="G78" i="237" s="1"/>
  <c r="E77" i="237"/>
  <c r="E78" i="237" s="1"/>
  <c r="M77" i="237"/>
  <c r="M78" i="237" s="1"/>
  <c r="N77" i="237"/>
  <c r="N78" i="237" s="1"/>
  <c r="I77" i="237"/>
  <c r="L77" i="237"/>
  <c r="L78" i="237" s="1"/>
  <c r="H77" i="237"/>
  <c r="H78" i="237" s="1"/>
  <c r="F78" i="237"/>
  <c r="J49" i="236" l="1"/>
  <c r="J45" i="236"/>
  <c r="J44" i="236"/>
  <c r="J42" i="236"/>
  <c r="J33" i="236"/>
  <c r="J27" i="236"/>
  <c r="K69" i="236"/>
  <c r="K68" i="236"/>
  <c r="K63" i="236"/>
  <c r="K49" i="236"/>
  <c r="K45" i="236"/>
  <c r="K44" i="236"/>
  <c r="K42" i="236"/>
  <c r="K33" i="236"/>
  <c r="K27" i="236"/>
  <c r="H76" i="236"/>
  <c r="G76" i="236"/>
  <c r="F76" i="236"/>
  <c r="E76" i="236"/>
  <c r="N69" i="236"/>
  <c r="M69" i="236"/>
  <c r="L69" i="236"/>
  <c r="N68" i="236"/>
  <c r="M68" i="236"/>
  <c r="L68" i="236"/>
  <c r="N67" i="236"/>
  <c r="M67" i="236"/>
  <c r="L67" i="236"/>
  <c r="I67" i="236"/>
  <c r="N66" i="236"/>
  <c r="M66" i="236"/>
  <c r="L66" i="236"/>
  <c r="I66" i="236"/>
  <c r="N65" i="236"/>
  <c r="M65" i="236"/>
  <c r="L65" i="236"/>
  <c r="I65" i="236"/>
  <c r="N64" i="236"/>
  <c r="M64" i="236"/>
  <c r="L64" i="236"/>
  <c r="I64" i="236"/>
  <c r="N63" i="236"/>
  <c r="M63" i="236"/>
  <c r="L63" i="236"/>
  <c r="N62" i="236"/>
  <c r="M62" i="236"/>
  <c r="L62" i="236"/>
  <c r="I62" i="236"/>
  <c r="N61" i="236"/>
  <c r="M61" i="236"/>
  <c r="L61" i="236"/>
  <c r="I61" i="236"/>
  <c r="N60" i="236"/>
  <c r="M60" i="236"/>
  <c r="L60" i="236"/>
  <c r="I60" i="236"/>
  <c r="H58" i="236"/>
  <c r="G58" i="236"/>
  <c r="F58" i="236"/>
  <c r="E58" i="236"/>
  <c r="N51" i="236"/>
  <c r="M51" i="236"/>
  <c r="L51" i="236"/>
  <c r="I51" i="236"/>
  <c r="N50" i="236"/>
  <c r="M50" i="236"/>
  <c r="L50" i="236"/>
  <c r="I50" i="236"/>
  <c r="N49" i="236"/>
  <c r="M49" i="236"/>
  <c r="L49" i="236"/>
  <c r="I49" i="236"/>
  <c r="N48" i="236"/>
  <c r="M48" i="236"/>
  <c r="L48" i="236"/>
  <c r="I48" i="236"/>
  <c r="N47" i="236"/>
  <c r="M47" i="236"/>
  <c r="L47" i="236"/>
  <c r="I47" i="236"/>
  <c r="N46" i="236"/>
  <c r="M46" i="236"/>
  <c r="L46" i="236"/>
  <c r="I46" i="236"/>
  <c r="N45" i="236"/>
  <c r="M45" i="236"/>
  <c r="L45" i="236"/>
  <c r="I45" i="236"/>
  <c r="N44" i="236"/>
  <c r="M44" i="236"/>
  <c r="L44" i="236"/>
  <c r="I44" i="236"/>
  <c r="N43" i="236"/>
  <c r="M43" i="236"/>
  <c r="L43" i="236"/>
  <c r="I43" i="236"/>
  <c r="N42" i="236"/>
  <c r="M42" i="236"/>
  <c r="L42" i="236"/>
  <c r="I42" i="236"/>
  <c r="N41" i="236"/>
  <c r="M41" i="236"/>
  <c r="L41" i="236"/>
  <c r="I41" i="236"/>
  <c r="E39" i="236"/>
  <c r="N34" i="236"/>
  <c r="M34" i="236"/>
  <c r="L34" i="236"/>
  <c r="I34" i="236"/>
  <c r="N33" i="236"/>
  <c r="M33" i="236"/>
  <c r="L33" i="236"/>
  <c r="I33" i="236"/>
  <c r="N32" i="236"/>
  <c r="M32" i="236"/>
  <c r="L32" i="236"/>
  <c r="I32" i="236"/>
  <c r="N31" i="236"/>
  <c r="M31" i="236"/>
  <c r="L31" i="236"/>
  <c r="I31" i="236"/>
  <c r="N30" i="236"/>
  <c r="M30" i="236"/>
  <c r="L30" i="236"/>
  <c r="I30" i="236"/>
  <c r="N29" i="236"/>
  <c r="M29" i="236"/>
  <c r="L29" i="236"/>
  <c r="I29" i="236"/>
  <c r="N28" i="236"/>
  <c r="M28" i="236"/>
  <c r="L28" i="236"/>
  <c r="I28" i="236"/>
  <c r="N27" i="236"/>
  <c r="M27" i="236"/>
  <c r="L27" i="236"/>
  <c r="I27" i="236"/>
  <c r="N26" i="236"/>
  <c r="M26" i="236"/>
  <c r="L26" i="236"/>
  <c r="I26" i="236"/>
  <c r="N25" i="236"/>
  <c r="M25" i="236"/>
  <c r="L25" i="236"/>
  <c r="I25" i="236"/>
  <c r="N24" i="236"/>
  <c r="M24" i="236"/>
  <c r="L24" i="236"/>
  <c r="I24" i="236"/>
  <c r="H24" i="236"/>
  <c r="H39" i="236" s="1"/>
  <c r="G24" i="236"/>
  <c r="G39" i="236" s="1"/>
  <c r="F24" i="236"/>
  <c r="F39" i="236" s="1"/>
  <c r="H22" i="236"/>
  <c r="G22" i="236"/>
  <c r="F22" i="236"/>
  <c r="E22" i="236"/>
  <c r="N17" i="236"/>
  <c r="M17" i="236"/>
  <c r="L17" i="236"/>
  <c r="I17" i="236"/>
  <c r="N16" i="236"/>
  <c r="M16" i="236"/>
  <c r="L16" i="236"/>
  <c r="I16" i="236"/>
  <c r="N15" i="236"/>
  <c r="M15" i="236"/>
  <c r="L15" i="236"/>
  <c r="I15" i="236"/>
  <c r="N14" i="236"/>
  <c r="M14" i="236"/>
  <c r="L14" i="236"/>
  <c r="I14" i="236"/>
  <c r="N13" i="236"/>
  <c r="M13" i="236"/>
  <c r="L13" i="236"/>
  <c r="I13" i="236"/>
  <c r="N12" i="236"/>
  <c r="M12" i="236"/>
  <c r="L12" i="236"/>
  <c r="I12" i="236"/>
  <c r="N11" i="236"/>
  <c r="M11" i="236"/>
  <c r="L11" i="236"/>
  <c r="I11" i="236"/>
  <c r="N10" i="236"/>
  <c r="M10" i="236"/>
  <c r="L10" i="236"/>
  <c r="I10" i="236"/>
  <c r="N9" i="236"/>
  <c r="M9" i="236"/>
  <c r="L9" i="236"/>
  <c r="I9" i="236"/>
  <c r="D2" i="236"/>
  <c r="E77" i="236" l="1"/>
  <c r="E78" i="236" s="1"/>
  <c r="M22" i="236"/>
  <c r="N22" i="236"/>
  <c r="M39" i="236"/>
  <c r="N58" i="236"/>
  <c r="L58" i="236"/>
  <c r="M58" i="236"/>
  <c r="N39" i="236"/>
  <c r="L76" i="236"/>
  <c r="M76" i="236"/>
  <c r="N76" i="236"/>
  <c r="N77" i="236" s="1"/>
  <c r="N78" i="236" s="1"/>
  <c r="L22" i="236"/>
  <c r="L39" i="236"/>
  <c r="F77" i="236"/>
  <c r="F78" i="236" s="1"/>
  <c r="G77" i="236"/>
  <c r="G78" i="236" s="1"/>
  <c r="H77" i="236"/>
  <c r="H78" i="236" s="1"/>
  <c r="I58" i="236"/>
  <c r="I39" i="236"/>
  <c r="I76" i="236"/>
  <c r="I22" i="236"/>
  <c r="L77" i="236" l="1"/>
  <c r="L78" i="236"/>
  <c r="M77" i="236"/>
  <c r="M78" i="236" s="1"/>
  <c r="I77" i="236"/>
  <c r="I78" i="236" s="1"/>
  <c r="P108" i="235" l="1"/>
  <c r="O108" i="235"/>
  <c r="N108" i="235"/>
  <c r="M108" i="235"/>
  <c r="L108" i="235"/>
  <c r="K108" i="235"/>
  <c r="J108" i="235"/>
  <c r="I108" i="235"/>
  <c r="H108" i="235"/>
  <c r="G108" i="235"/>
  <c r="F108" i="235"/>
  <c r="E108" i="235"/>
  <c r="P106" i="235"/>
  <c r="O106" i="235"/>
  <c r="N106" i="235"/>
  <c r="M106" i="235"/>
  <c r="L106" i="235"/>
  <c r="K106" i="235"/>
  <c r="J106" i="235"/>
  <c r="I106" i="235"/>
  <c r="H106" i="235"/>
  <c r="G106" i="235"/>
  <c r="F106" i="235"/>
  <c r="E106" i="235"/>
  <c r="P104" i="235"/>
  <c r="O104" i="235"/>
  <c r="N104" i="235"/>
  <c r="M104" i="235"/>
  <c r="L104" i="235"/>
  <c r="K104" i="235"/>
  <c r="J104" i="235"/>
  <c r="I104" i="235"/>
  <c r="H104" i="235"/>
  <c r="G104" i="235"/>
  <c r="F104" i="235"/>
  <c r="E104" i="235"/>
  <c r="P101" i="235"/>
  <c r="O101" i="235"/>
  <c r="N101" i="235"/>
  <c r="M101" i="235"/>
  <c r="L101" i="235"/>
  <c r="K101" i="235"/>
  <c r="J101" i="235"/>
  <c r="I101" i="235"/>
  <c r="H101" i="235"/>
  <c r="G101" i="235"/>
  <c r="F101" i="235"/>
  <c r="E101" i="235"/>
  <c r="P99" i="235"/>
  <c r="O99" i="235"/>
  <c r="N99" i="235"/>
  <c r="M99" i="235"/>
  <c r="L99" i="235"/>
  <c r="K99" i="235"/>
  <c r="J99" i="235"/>
  <c r="I99" i="235"/>
  <c r="H99" i="235"/>
  <c r="G99" i="235"/>
  <c r="F99" i="235"/>
  <c r="E99" i="235"/>
  <c r="P97" i="235"/>
  <c r="O97" i="235"/>
  <c r="N97" i="235"/>
  <c r="M97" i="235"/>
  <c r="L97" i="235"/>
  <c r="K97" i="235"/>
  <c r="J97" i="235"/>
  <c r="I97" i="235"/>
  <c r="H97" i="235"/>
  <c r="G97" i="235"/>
  <c r="F97" i="235"/>
  <c r="E97" i="235"/>
  <c r="P94" i="235"/>
  <c r="O94" i="235"/>
  <c r="N94" i="235"/>
  <c r="M94" i="235"/>
  <c r="L94" i="235"/>
  <c r="K94" i="235"/>
  <c r="J94" i="235"/>
  <c r="I94" i="235"/>
  <c r="H94" i="235"/>
  <c r="G94" i="235"/>
  <c r="F94" i="235"/>
  <c r="E94" i="235"/>
  <c r="P92" i="235"/>
  <c r="O92" i="235"/>
  <c r="N92" i="235"/>
  <c r="M92" i="235"/>
  <c r="L92" i="235"/>
  <c r="K92" i="235"/>
  <c r="J92" i="235"/>
  <c r="I92" i="235"/>
  <c r="H92" i="235"/>
  <c r="G92" i="235"/>
  <c r="F92" i="235"/>
  <c r="E92" i="235"/>
  <c r="P91" i="235"/>
  <c r="O91" i="235"/>
  <c r="N91" i="235"/>
  <c r="M91" i="235"/>
  <c r="L91" i="235"/>
  <c r="K91" i="235"/>
  <c r="J91" i="235"/>
  <c r="I91" i="235"/>
  <c r="H91" i="235"/>
  <c r="G91" i="235"/>
  <c r="F91" i="235"/>
  <c r="E91" i="235"/>
  <c r="P88" i="235"/>
  <c r="O88" i="235"/>
  <c r="N88" i="235"/>
  <c r="M88" i="235"/>
  <c r="L88" i="235"/>
  <c r="K88" i="235"/>
  <c r="J88" i="235"/>
  <c r="I88" i="235"/>
  <c r="H88" i="235"/>
  <c r="G88" i="235"/>
  <c r="F88" i="235"/>
  <c r="E88" i="235"/>
  <c r="P86" i="235"/>
  <c r="O86" i="235"/>
  <c r="N86" i="235"/>
  <c r="M86" i="235"/>
  <c r="L86" i="235"/>
  <c r="K86" i="235"/>
  <c r="J86" i="235"/>
  <c r="I86" i="235"/>
  <c r="H86" i="235"/>
  <c r="G86" i="235"/>
  <c r="F86" i="235"/>
  <c r="E86" i="235"/>
  <c r="P83" i="235"/>
  <c r="O83" i="235"/>
  <c r="N83" i="235"/>
  <c r="M83" i="235"/>
  <c r="L83" i="235"/>
  <c r="K83" i="235"/>
  <c r="J83" i="235"/>
  <c r="I83" i="235"/>
  <c r="H83" i="235"/>
  <c r="G83" i="235"/>
  <c r="F83" i="235"/>
  <c r="E83" i="235"/>
  <c r="P81" i="235"/>
  <c r="O81" i="235"/>
  <c r="N81" i="235"/>
  <c r="M81" i="235"/>
  <c r="L81" i="235"/>
  <c r="K81" i="235"/>
  <c r="J81" i="235"/>
  <c r="I81" i="235"/>
  <c r="H81" i="235"/>
  <c r="G81" i="235"/>
  <c r="F81" i="235"/>
  <c r="E81" i="235"/>
  <c r="F107" i="235" l="1"/>
  <c r="E107" i="235"/>
  <c r="Q104" i="235"/>
  <c r="M100" i="235"/>
  <c r="H100" i="235"/>
  <c r="F100" i="235"/>
  <c r="E100" i="235"/>
  <c r="Q99" i="235"/>
  <c r="J102" i="235"/>
  <c r="G100" i="235"/>
  <c r="Q97" i="235"/>
  <c r="K93" i="235"/>
  <c r="F93" i="235"/>
  <c r="E93" i="235"/>
  <c r="J95" i="235"/>
  <c r="G95" i="235"/>
  <c r="K111" i="235"/>
  <c r="G111" i="235"/>
  <c r="F111" i="235"/>
  <c r="F82" i="235"/>
  <c r="K84" i="235"/>
  <c r="K85" i="235" s="1"/>
  <c r="J84" i="235"/>
  <c r="G84" i="235"/>
  <c r="G85" i="235" s="1"/>
  <c r="Q257" i="235"/>
  <c r="P256" i="235"/>
  <c r="O256" i="235"/>
  <c r="N256" i="235"/>
  <c r="M256" i="235"/>
  <c r="L256" i="235"/>
  <c r="K256" i="235"/>
  <c r="J256" i="235"/>
  <c r="I256" i="235"/>
  <c r="H256" i="235"/>
  <c r="G256" i="235"/>
  <c r="F256" i="235"/>
  <c r="E256" i="235"/>
  <c r="P254" i="235"/>
  <c r="O254" i="235"/>
  <c r="N254" i="235"/>
  <c r="M254" i="235"/>
  <c r="L254" i="235"/>
  <c r="K254" i="235"/>
  <c r="J254" i="235"/>
  <c r="I254" i="235"/>
  <c r="H254" i="235"/>
  <c r="G254" i="235"/>
  <c r="F254" i="235"/>
  <c r="E254" i="235"/>
  <c r="Q253" i="235"/>
  <c r="P252" i="235"/>
  <c r="O252" i="235"/>
  <c r="N252" i="235"/>
  <c r="M252" i="235"/>
  <c r="L252" i="235"/>
  <c r="K252" i="235"/>
  <c r="J252" i="235"/>
  <c r="I252" i="235"/>
  <c r="H252" i="235"/>
  <c r="G252" i="235"/>
  <c r="F252" i="235"/>
  <c r="E252" i="235"/>
  <c r="P249" i="235"/>
  <c r="O249" i="235"/>
  <c r="N249" i="235"/>
  <c r="M249" i="235"/>
  <c r="L249" i="235"/>
  <c r="K249" i="235"/>
  <c r="J249" i="235"/>
  <c r="I249" i="235"/>
  <c r="H249" i="235"/>
  <c r="G249" i="235"/>
  <c r="F249" i="235"/>
  <c r="E249" i="235"/>
  <c r="P247" i="235"/>
  <c r="O247" i="235"/>
  <c r="N247" i="235"/>
  <c r="M247" i="235"/>
  <c r="L247" i="235"/>
  <c r="K247" i="235"/>
  <c r="J247" i="235"/>
  <c r="I247" i="235"/>
  <c r="H247" i="235"/>
  <c r="G247" i="235"/>
  <c r="F247" i="235"/>
  <c r="E247" i="235"/>
  <c r="Q246" i="235"/>
  <c r="P245" i="235"/>
  <c r="O245" i="235"/>
  <c r="N245" i="235"/>
  <c r="M245" i="235"/>
  <c r="L245" i="235"/>
  <c r="K245" i="235"/>
  <c r="J245" i="235"/>
  <c r="I245" i="235"/>
  <c r="H245" i="235"/>
  <c r="G245" i="235"/>
  <c r="F245" i="235"/>
  <c r="E245" i="235"/>
  <c r="P242" i="235"/>
  <c r="O242" i="235"/>
  <c r="N242" i="235"/>
  <c r="M242" i="235"/>
  <c r="L242" i="235"/>
  <c r="K242" i="235"/>
  <c r="J242" i="235"/>
  <c r="I242" i="235"/>
  <c r="H242" i="235"/>
  <c r="G242" i="235"/>
  <c r="F242" i="235"/>
  <c r="E242" i="235"/>
  <c r="P240" i="235"/>
  <c r="O240" i="235"/>
  <c r="N240" i="235"/>
  <c r="M240" i="235"/>
  <c r="L240" i="235"/>
  <c r="K240" i="235"/>
  <c r="J240" i="235"/>
  <c r="I240" i="235"/>
  <c r="H240" i="235"/>
  <c r="G240" i="235"/>
  <c r="F240" i="235"/>
  <c r="E240" i="235"/>
  <c r="P239" i="235"/>
  <c r="P243" i="235" s="1"/>
  <c r="O239" i="235"/>
  <c r="N239" i="235"/>
  <c r="M239" i="235"/>
  <c r="L239" i="235"/>
  <c r="K239" i="235"/>
  <c r="J239" i="235"/>
  <c r="I239" i="235"/>
  <c r="H239" i="235"/>
  <c r="G239" i="235"/>
  <c r="F239" i="235"/>
  <c r="E239" i="235"/>
  <c r="E243" i="235" s="1"/>
  <c r="P236" i="235"/>
  <c r="O236" i="235"/>
  <c r="N236" i="235"/>
  <c r="M236" i="235"/>
  <c r="L236" i="235"/>
  <c r="K236" i="235"/>
  <c r="J236" i="235"/>
  <c r="I236" i="235"/>
  <c r="H236" i="235"/>
  <c r="G236" i="235"/>
  <c r="F236" i="235"/>
  <c r="E236" i="235"/>
  <c r="P234" i="235"/>
  <c r="O234" i="235"/>
  <c r="N234" i="235"/>
  <c r="M234" i="235"/>
  <c r="L234" i="235"/>
  <c r="K234" i="235"/>
  <c r="J234" i="235"/>
  <c r="I234" i="235"/>
  <c r="H234" i="235"/>
  <c r="G234" i="235"/>
  <c r="F234" i="235"/>
  <c r="E234" i="235"/>
  <c r="P231" i="235"/>
  <c r="O231" i="235"/>
  <c r="N231" i="235"/>
  <c r="M231" i="235"/>
  <c r="L231" i="235"/>
  <c r="K231" i="235"/>
  <c r="J231" i="235"/>
  <c r="I231" i="235"/>
  <c r="H231" i="235"/>
  <c r="G231" i="235"/>
  <c r="F231" i="235"/>
  <c r="E231" i="235"/>
  <c r="B230" i="235"/>
  <c r="B231" i="235" s="1"/>
  <c r="B232" i="235" s="1"/>
  <c r="B233" i="235" s="1"/>
  <c r="B234" i="235" s="1"/>
  <c r="B235" i="235" s="1"/>
  <c r="B236" i="235" s="1"/>
  <c r="B237" i="235" s="1"/>
  <c r="B239" i="235" s="1"/>
  <c r="B240" i="235" s="1"/>
  <c r="B241" i="235" s="1"/>
  <c r="B242" i="235" s="1"/>
  <c r="B243" i="235" s="1"/>
  <c r="B245" i="235" s="1"/>
  <c r="B246" i="235" s="1"/>
  <c r="B247" i="235" s="1"/>
  <c r="B248" i="235" s="1"/>
  <c r="B249" i="235" s="1"/>
  <c r="B250" i="235" s="1"/>
  <c r="B253" i="235" s="1"/>
  <c r="B254" i="235" s="1"/>
  <c r="B255" i="235" s="1"/>
  <c r="B256" i="235" s="1"/>
  <c r="B258" i="235" s="1"/>
  <c r="B259" i="235" s="1"/>
  <c r="B260" i="235" s="1"/>
  <c r="B261" i="235" s="1"/>
  <c r="B262" i="235" s="1"/>
  <c r="P229" i="235"/>
  <c r="O229" i="235"/>
  <c r="N229" i="235"/>
  <c r="M229" i="235"/>
  <c r="L229" i="235"/>
  <c r="K229" i="235"/>
  <c r="J229" i="235"/>
  <c r="I229" i="235"/>
  <c r="H229" i="235"/>
  <c r="G229" i="235"/>
  <c r="F229" i="235"/>
  <c r="E229" i="235"/>
  <c r="Q220" i="235"/>
  <c r="P219" i="235"/>
  <c r="O219" i="235"/>
  <c r="N219" i="235"/>
  <c r="M219" i="235"/>
  <c r="L219" i="235"/>
  <c r="K219" i="235"/>
  <c r="J219" i="235"/>
  <c r="I219" i="235"/>
  <c r="H219" i="235"/>
  <c r="G219" i="235"/>
  <c r="F219" i="235"/>
  <c r="E219" i="235"/>
  <c r="P217" i="235"/>
  <c r="O217" i="235"/>
  <c r="N217" i="235"/>
  <c r="M217" i="235"/>
  <c r="L217" i="235"/>
  <c r="K217" i="235"/>
  <c r="J217" i="235"/>
  <c r="I217" i="235"/>
  <c r="H217" i="235"/>
  <c r="G217" i="235"/>
  <c r="F217" i="235"/>
  <c r="E217" i="235"/>
  <c r="Q216" i="235"/>
  <c r="P215" i="235"/>
  <c r="O215" i="235"/>
  <c r="N215" i="235"/>
  <c r="M215" i="235"/>
  <c r="L215" i="235"/>
  <c r="K215" i="235"/>
  <c r="J215" i="235"/>
  <c r="I215" i="235"/>
  <c r="H215" i="235"/>
  <c r="G215" i="235"/>
  <c r="F215" i="235"/>
  <c r="E215" i="235"/>
  <c r="P212" i="235"/>
  <c r="O212" i="235"/>
  <c r="N212" i="235"/>
  <c r="M212" i="235"/>
  <c r="L212" i="235"/>
  <c r="K212" i="235"/>
  <c r="J212" i="235"/>
  <c r="I212" i="235"/>
  <c r="H212" i="235"/>
  <c r="G212" i="235"/>
  <c r="F212" i="235"/>
  <c r="E212" i="235"/>
  <c r="P210" i="235"/>
  <c r="O210" i="235"/>
  <c r="N210" i="235"/>
  <c r="M210" i="235"/>
  <c r="L210" i="235"/>
  <c r="K210" i="235"/>
  <c r="J210" i="235"/>
  <c r="I210" i="235"/>
  <c r="H210" i="235"/>
  <c r="G210" i="235"/>
  <c r="F210" i="235"/>
  <c r="E210" i="235"/>
  <c r="Q209" i="235"/>
  <c r="P208" i="235"/>
  <c r="O208" i="235"/>
  <c r="N208" i="235"/>
  <c r="M208" i="235"/>
  <c r="L208" i="235"/>
  <c r="K208" i="235"/>
  <c r="J208" i="235"/>
  <c r="I208" i="235"/>
  <c r="H208" i="235"/>
  <c r="G208" i="235"/>
  <c r="F208" i="235"/>
  <c r="E208" i="235"/>
  <c r="P205" i="235"/>
  <c r="O205" i="235"/>
  <c r="N205" i="235"/>
  <c r="M205" i="235"/>
  <c r="L205" i="235"/>
  <c r="K205" i="235"/>
  <c r="J205" i="235"/>
  <c r="I205" i="235"/>
  <c r="H205" i="235"/>
  <c r="G205" i="235"/>
  <c r="F205" i="235"/>
  <c r="E205" i="235"/>
  <c r="P203" i="235"/>
  <c r="O203" i="235"/>
  <c r="N203" i="235"/>
  <c r="M203" i="235"/>
  <c r="L203" i="235"/>
  <c r="K203" i="235"/>
  <c r="J203" i="235"/>
  <c r="I203" i="235"/>
  <c r="H203" i="235"/>
  <c r="G203" i="235"/>
  <c r="F203" i="235"/>
  <c r="E203" i="235"/>
  <c r="P202" i="235"/>
  <c r="O202" i="235"/>
  <c r="N202" i="235"/>
  <c r="M202" i="235"/>
  <c r="L202" i="235"/>
  <c r="K202" i="235"/>
  <c r="J202" i="235"/>
  <c r="I202" i="235"/>
  <c r="H202" i="235"/>
  <c r="G202" i="235"/>
  <c r="F202" i="235"/>
  <c r="E202" i="235"/>
  <c r="P199" i="235"/>
  <c r="O199" i="235"/>
  <c r="N199" i="235"/>
  <c r="M199" i="235"/>
  <c r="L199" i="235"/>
  <c r="K199" i="235"/>
  <c r="J199" i="235"/>
  <c r="I199" i="235"/>
  <c r="H199" i="235"/>
  <c r="G199" i="235"/>
  <c r="F199" i="235"/>
  <c r="E199" i="235"/>
  <c r="P197" i="235"/>
  <c r="O197" i="235"/>
  <c r="N197" i="235"/>
  <c r="M197" i="235"/>
  <c r="L197" i="235"/>
  <c r="K197" i="235"/>
  <c r="J197" i="235"/>
  <c r="I197" i="235"/>
  <c r="H197" i="235"/>
  <c r="G197" i="235"/>
  <c r="F197" i="235"/>
  <c r="E197" i="235"/>
  <c r="P194" i="235"/>
  <c r="O194" i="235"/>
  <c r="N194" i="235"/>
  <c r="M194" i="235"/>
  <c r="L194" i="235"/>
  <c r="K194" i="235"/>
  <c r="J194" i="235"/>
  <c r="I194" i="235"/>
  <c r="H194" i="235"/>
  <c r="G194" i="235"/>
  <c r="F194" i="235"/>
  <c r="E194" i="235"/>
  <c r="B193" i="235"/>
  <c r="B194" i="235" s="1"/>
  <c r="B195" i="235" s="1"/>
  <c r="B196" i="235" s="1"/>
  <c r="B197" i="235" s="1"/>
  <c r="B198" i="235" s="1"/>
  <c r="B199" i="235" s="1"/>
  <c r="B200" i="235" s="1"/>
  <c r="B202" i="235" s="1"/>
  <c r="B203" i="235" s="1"/>
  <c r="B204" i="235" s="1"/>
  <c r="B205" i="235" s="1"/>
  <c r="B206" i="235" s="1"/>
  <c r="B208" i="235" s="1"/>
  <c r="B209" i="235" s="1"/>
  <c r="B210" i="235" s="1"/>
  <c r="B211" i="235" s="1"/>
  <c r="B212" i="235" s="1"/>
  <c r="B213" i="235" s="1"/>
  <c r="B216" i="235" s="1"/>
  <c r="B217" i="235" s="1"/>
  <c r="B218" i="235" s="1"/>
  <c r="B219" i="235" s="1"/>
  <c r="B221" i="235" s="1"/>
  <c r="B222" i="235" s="1"/>
  <c r="B223" i="235" s="1"/>
  <c r="B224" i="235" s="1"/>
  <c r="B225" i="235" s="1"/>
  <c r="P192" i="235"/>
  <c r="O192" i="235"/>
  <c r="N192" i="235"/>
  <c r="M192" i="235"/>
  <c r="L192" i="235"/>
  <c r="K192" i="235"/>
  <c r="J192" i="235"/>
  <c r="I192" i="235"/>
  <c r="H192" i="235"/>
  <c r="G192" i="235"/>
  <c r="F192" i="235"/>
  <c r="E192" i="235"/>
  <c r="Q183" i="235"/>
  <c r="P182" i="235"/>
  <c r="O182" i="235"/>
  <c r="N182" i="235"/>
  <c r="M182" i="235"/>
  <c r="L182" i="235"/>
  <c r="K182" i="235"/>
  <c r="J182" i="235"/>
  <c r="I182" i="235"/>
  <c r="H182" i="235"/>
  <c r="G182" i="235"/>
  <c r="F182" i="235"/>
  <c r="E182" i="235"/>
  <c r="P180" i="235"/>
  <c r="O180" i="235"/>
  <c r="N180" i="235"/>
  <c r="M180" i="235"/>
  <c r="L180" i="235"/>
  <c r="K180" i="235"/>
  <c r="J180" i="235"/>
  <c r="I180" i="235"/>
  <c r="H180" i="235"/>
  <c r="G180" i="235"/>
  <c r="F180" i="235"/>
  <c r="E180" i="235"/>
  <c r="Q179" i="235"/>
  <c r="P178" i="235"/>
  <c r="O178" i="235"/>
  <c r="N178" i="235"/>
  <c r="M178" i="235"/>
  <c r="L178" i="235"/>
  <c r="K178" i="235"/>
  <c r="J178" i="235"/>
  <c r="I178" i="235"/>
  <c r="H178" i="235"/>
  <c r="G178" i="235"/>
  <c r="F178" i="235"/>
  <c r="E178" i="235"/>
  <c r="P175" i="235"/>
  <c r="O175" i="235"/>
  <c r="N175" i="235"/>
  <c r="M175" i="235"/>
  <c r="L175" i="235"/>
  <c r="K175" i="235"/>
  <c r="J175" i="235"/>
  <c r="I175" i="235"/>
  <c r="H175" i="235"/>
  <c r="G175" i="235"/>
  <c r="F175" i="235"/>
  <c r="E175" i="235"/>
  <c r="P173" i="235"/>
  <c r="O173" i="235"/>
  <c r="N173" i="235"/>
  <c r="M173" i="235"/>
  <c r="L173" i="235"/>
  <c r="K173" i="235"/>
  <c r="J173" i="235"/>
  <c r="I173" i="235"/>
  <c r="H173" i="235"/>
  <c r="G173" i="235"/>
  <c r="F173" i="235"/>
  <c r="E173" i="235"/>
  <c r="Q172" i="235"/>
  <c r="P171" i="235"/>
  <c r="O171" i="235"/>
  <c r="N171" i="235"/>
  <c r="M171" i="235"/>
  <c r="L171" i="235"/>
  <c r="K171" i="235"/>
  <c r="J171" i="235"/>
  <c r="I171" i="235"/>
  <c r="H171" i="235"/>
  <c r="G171" i="235"/>
  <c r="F171" i="235"/>
  <c r="E171" i="235"/>
  <c r="P168" i="235"/>
  <c r="O168" i="235"/>
  <c r="N168" i="235"/>
  <c r="M168" i="235"/>
  <c r="L168" i="235"/>
  <c r="K168" i="235"/>
  <c r="J168" i="235"/>
  <c r="I168" i="235"/>
  <c r="H168" i="235"/>
  <c r="G168" i="235"/>
  <c r="F168" i="235"/>
  <c r="E168" i="235"/>
  <c r="P166" i="235"/>
  <c r="O166" i="235"/>
  <c r="N166" i="235"/>
  <c r="M166" i="235"/>
  <c r="L166" i="235"/>
  <c r="K166" i="235"/>
  <c r="J166" i="235"/>
  <c r="I166" i="235"/>
  <c r="H166" i="235"/>
  <c r="G166" i="235"/>
  <c r="F166" i="235"/>
  <c r="E166" i="235"/>
  <c r="P165" i="235"/>
  <c r="O165" i="235"/>
  <c r="O167" i="235" s="1"/>
  <c r="N165" i="235"/>
  <c r="M165" i="235"/>
  <c r="L165" i="235"/>
  <c r="K165" i="235"/>
  <c r="J165" i="235"/>
  <c r="I165" i="235"/>
  <c r="H165" i="235"/>
  <c r="G165" i="235"/>
  <c r="F165" i="235"/>
  <c r="E165" i="235"/>
  <c r="P162" i="235"/>
  <c r="O162" i="235"/>
  <c r="N162" i="235"/>
  <c r="M162" i="235"/>
  <c r="L162" i="235"/>
  <c r="K162" i="235"/>
  <c r="J162" i="235"/>
  <c r="I162" i="235"/>
  <c r="H162" i="235"/>
  <c r="G162" i="235"/>
  <c r="F162" i="235"/>
  <c r="E162" i="235"/>
  <c r="P160" i="235"/>
  <c r="O160" i="235"/>
  <c r="N160" i="235"/>
  <c r="M160" i="235"/>
  <c r="L160" i="235"/>
  <c r="K160" i="235"/>
  <c r="J160" i="235"/>
  <c r="I160" i="235"/>
  <c r="H160" i="235"/>
  <c r="G160" i="235"/>
  <c r="F160" i="235"/>
  <c r="E160" i="235"/>
  <c r="P157" i="235"/>
  <c r="O157" i="235"/>
  <c r="N157" i="235"/>
  <c r="M157" i="235"/>
  <c r="L157" i="235"/>
  <c r="K157" i="235"/>
  <c r="J157" i="235"/>
  <c r="I157" i="235"/>
  <c r="H157" i="235"/>
  <c r="G157" i="235"/>
  <c r="F157" i="235"/>
  <c r="E157" i="235"/>
  <c r="B156" i="235"/>
  <c r="B157" i="235" s="1"/>
  <c r="B158" i="235" s="1"/>
  <c r="B159" i="235" s="1"/>
  <c r="B160" i="235" s="1"/>
  <c r="B161" i="235" s="1"/>
  <c r="B162" i="235" s="1"/>
  <c r="B163" i="235" s="1"/>
  <c r="B165" i="235" s="1"/>
  <c r="B166" i="235" s="1"/>
  <c r="B167" i="235" s="1"/>
  <c r="B168" i="235" s="1"/>
  <c r="B169" i="235" s="1"/>
  <c r="B171" i="235" s="1"/>
  <c r="B172" i="235" s="1"/>
  <c r="B173" i="235" s="1"/>
  <c r="B174" i="235" s="1"/>
  <c r="B175" i="235" s="1"/>
  <c r="B176" i="235" s="1"/>
  <c r="B179" i="235" s="1"/>
  <c r="B180" i="235" s="1"/>
  <c r="B181" i="235" s="1"/>
  <c r="B182" i="235" s="1"/>
  <c r="B184" i="235" s="1"/>
  <c r="B185" i="235" s="1"/>
  <c r="B186" i="235" s="1"/>
  <c r="B187" i="235" s="1"/>
  <c r="B188" i="235" s="1"/>
  <c r="P155" i="235"/>
  <c r="O155" i="235"/>
  <c r="N155" i="235"/>
  <c r="M155" i="235"/>
  <c r="L155" i="235"/>
  <c r="K155" i="235"/>
  <c r="J155" i="235"/>
  <c r="I155" i="235"/>
  <c r="H155" i="235"/>
  <c r="G155" i="235"/>
  <c r="F155" i="235"/>
  <c r="E155" i="235"/>
  <c r="Q146" i="235"/>
  <c r="P145" i="235"/>
  <c r="O145" i="235"/>
  <c r="N145" i="235"/>
  <c r="M145" i="235"/>
  <c r="L145" i="235"/>
  <c r="K145" i="235"/>
  <c r="J145" i="235"/>
  <c r="I145" i="235"/>
  <c r="H145" i="235"/>
  <c r="G145" i="235"/>
  <c r="F145" i="235"/>
  <c r="E145" i="235"/>
  <c r="P143" i="235"/>
  <c r="O143" i="235"/>
  <c r="N143" i="235"/>
  <c r="M143" i="235"/>
  <c r="L143" i="235"/>
  <c r="K143" i="235"/>
  <c r="J143" i="235"/>
  <c r="I143" i="235"/>
  <c r="H143" i="235"/>
  <c r="G143" i="235"/>
  <c r="F143" i="235"/>
  <c r="E143" i="235"/>
  <c r="Q142" i="235"/>
  <c r="P141" i="235"/>
  <c r="O141" i="235"/>
  <c r="N141" i="235"/>
  <c r="M141" i="235"/>
  <c r="L141" i="235"/>
  <c r="K141" i="235"/>
  <c r="J141" i="235"/>
  <c r="I141" i="235"/>
  <c r="H141" i="235"/>
  <c r="G141" i="235"/>
  <c r="F141" i="235"/>
  <c r="E141" i="235"/>
  <c r="P138" i="235"/>
  <c r="O138" i="235"/>
  <c r="N138" i="235"/>
  <c r="M138" i="235"/>
  <c r="L138" i="235"/>
  <c r="K138" i="235"/>
  <c r="J138" i="235"/>
  <c r="I138" i="235"/>
  <c r="H138" i="235"/>
  <c r="G138" i="235"/>
  <c r="F138" i="235"/>
  <c r="E138" i="235"/>
  <c r="P136" i="235"/>
  <c r="O136" i="235"/>
  <c r="N136" i="235"/>
  <c r="M136" i="235"/>
  <c r="L136" i="235"/>
  <c r="K136" i="235"/>
  <c r="J136" i="235"/>
  <c r="I136" i="235"/>
  <c r="H136" i="235"/>
  <c r="G136" i="235"/>
  <c r="F136" i="235"/>
  <c r="E136" i="235"/>
  <c r="Q135" i="235"/>
  <c r="P134" i="235"/>
  <c r="O134" i="235"/>
  <c r="N134" i="235"/>
  <c r="M134" i="235"/>
  <c r="L134" i="235"/>
  <c r="K134" i="235"/>
  <c r="J134" i="235"/>
  <c r="I134" i="235"/>
  <c r="H134" i="235"/>
  <c r="G134" i="235"/>
  <c r="F134" i="235"/>
  <c r="E134" i="235"/>
  <c r="P131" i="235"/>
  <c r="O131" i="235"/>
  <c r="N131" i="235"/>
  <c r="M131" i="235"/>
  <c r="L131" i="235"/>
  <c r="K131" i="235"/>
  <c r="J131" i="235"/>
  <c r="I131" i="235"/>
  <c r="H131" i="235"/>
  <c r="G131" i="235"/>
  <c r="F131" i="235"/>
  <c r="E131" i="235"/>
  <c r="P129" i="235"/>
  <c r="O129" i="235"/>
  <c r="N129" i="235"/>
  <c r="M129" i="235"/>
  <c r="L129" i="235"/>
  <c r="K129" i="235"/>
  <c r="J129" i="235"/>
  <c r="I129" i="235"/>
  <c r="H129" i="235"/>
  <c r="G129" i="235"/>
  <c r="F129" i="235"/>
  <c r="E129" i="235"/>
  <c r="P128" i="235"/>
  <c r="O128" i="235"/>
  <c r="N128" i="235"/>
  <c r="M128" i="235"/>
  <c r="L128" i="235"/>
  <c r="K128" i="235"/>
  <c r="J128" i="235"/>
  <c r="I128" i="235"/>
  <c r="H128" i="235"/>
  <c r="G128" i="235"/>
  <c r="F128" i="235"/>
  <c r="E128" i="235"/>
  <c r="P125" i="235"/>
  <c r="O125" i="235"/>
  <c r="N125" i="235"/>
  <c r="M125" i="235"/>
  <c r="L125" i="235"/>
  <c r="K125" i="235"/>
  <c r="J125" i="235"/>
  <c r="I125" i="235"/>
  <c r="H125" i="235"/>
  <c r="G125" i="235"/>
  <c r="F125" i="235"/>
  <c r="E125" i="235"/>
  <c r="P123" i="235"/>
  <c r="O123" i="235"/>
  <c r="N123" i="235"/>
  <c r="M123" i="235"/>
  <c r="L123" i="235"/>
  <c r="K123" i="235"/>
  <c r="J123" i="235"/>
  <c r="I123" i="235"/>
  <c r="H123" i="235"/>
  <c r="G123" i="235"/>
  <c r="F123" i="235"/>
  <c r="E123" i="235"/>
  <c r="P120" i="235"/>
  <c r="O120" i="235"/>
  <c r="N120" i="235"/>
  <c r="M120" i="235"/>
  <c r="L120" i="235"/>
  <c r="K120" i="235"/>
  <c r="J120" i="235"/>
  <c r="I120" i="235"/>
  <c r="H120" i="235"/>
  <c r="G120" i="235"/>
  <c r="F120" i="235"/>
  <c r="E120" i="235"/>
  <c r="B119" i="235"/>
  <c r="B120" i="235" s="1"/>
  <c r="B121" i="235" s="1"/>
  <c r="B122" i="235" s="1"/>
  <c r="B123" i="235" s="1"/>
  <c r="B124" i="235" s="1"/>
  <c r="B125" i="235" s="1"/>
  <c r="B126" i="235" s="1"/>
  <c r="B128" i="235" s="1"/>
  <c r="B129" i="235" s="1"/>
  <c r="B130" i="235" s="1"/>
  <c r="B131" i="235" s="1"/>
  <c r="B132" i="235" s="1"/>
  <c r="B134" i="235" s="1"/>
  <c r="B135" i="235" s="1"/>
  <c r="B136" i="235" s="1"/>
  <c r="B137" i="235" s="1"/>
  <c r="B138" i="235" s="1"/>
  <c r="B139" i="235" s="1"/>
  <c r="B142" i="235" s="1"/>
  <c r="B143" i="235" s="1"/>
  <c r="B144" i="235" s="1"/>
  <c r="B145" i="235" s="1"/>
  <c r="B147" i="235" s="1"/>
  <c r="B148" i="235" s="1"/>
  <c r="B149" i="235" s="1"/>
  <c r="B150" i="235" s="1"/>
  <c r="B151" i="235" s="1"/>
  <c r="P118" i="235"/>
  <c r="O118" i="235"/>
  <c r="N118" i="235"/>
  <c r="M118" i="235"/>
  <c r="L118" i="235"/>
  <c r="K118" i="235"/>
  <c r="J118" i="235"/>
  <c r="I118" i="235"/>
  <c r="H118" i="235"/>
  <c r="G118" i="235"/>
  <c r="F118" i="235"/>
  <c r="E118" i="235"/>
  <c r="N111" i="235"/>
  <c r="Q109" i="235"/>
  <c r="I107" i="235"/>
  <c r="G107" i="235"/>
  <c r="P107" i="235"/>
  <c r="K107" i="235"/>
  <c r="H107" i="235"/>
  <c r="M111" i="235"/>
  <c r="Q105" i="235"/>
  <c r="N107" i="235"/>
  <c r="L107" i="235"/>
  <c r="J107" i="235"/>
  <c r="P102" i="235"/>
  <c r="O102" i="235"/>
  <c r="N102" i="235"/>
  <c r="K102" i="235"/>
  <c r="F102" i="235"/>
  <c r="N100" i="235"/>
  <c r="O100" i="235"/>
  <c r="J100" i="235"/>
  <c r="Q98" i="235"/>
  <c r="K100" i="235"/>
  <c r="O95" i="235"/>
  <c r="P93" i="235"/>
  <c r="N93" i="235"/>
  <c r="M93" i="235"/>
  <c r="O93" i="235"/>
  <c r="I93" i="235"/>
  <c r="H93" i="235"/>
  <c r="L111" i="235"/>
  <c r="N95" i="235"/>
  <c r="H95" i="235"/>
  <c r="P111" i="235"/>
  <c r="O111" i="235"/>
  <c r="N84" i="235"/>
  <c r="N85" i="235" s="1"/>
  <c r="M82" i="235"/>
  <c r="L82" i="235"/>
  <c r="J82" i="235"/>
  <c r="I82" i="235"/>
  <c r="O82" i="235"/>
  <c r="N82" i="235"/>
  <c r="K82" i="235"/>
  <c r="B82" i="235"/>
  <c r="B83" i="235" s="1"/>
  <c r="B84" i="235" s="1"/>
  <c r="B85" i="235" s="1"/>
  <c r="B86" i="235" s="1"/>
  <c r="B87" i="235" s="1"/>
  <c r="B88" i="235" s="1"/>
  <c r="B89" i="235" s="1"/>
  <c r="B91" i="235" s="1"/>
  <c r="B92" i="235" s="1"/>
  <c r="B93" i="235" s="1"/>
  <c r="B94" i="235" s="1"/>
  <c r="B95" i="235" s="1"/>
  <c r="B97" i="235" s="1"/>
  <c r="B98" i="235" s="1"/>
  <c r="B99" i="235" s="1"/>
  <c r="B100" i="235" s="1"/>
  <c r="B101" i="235" s="1"/>
  <c r="B102" i="235" s="1"/>
  <c r="B105" i="235" s="1"/>
  <c r="B106" i="235" s="1"/>
  <c r="B107" i="235" s="1"/>
  <c r="B108" i="235" s="1"/>
  <c r="B110" i="235" s="1"/>
  <c r="B111" i="235" s="1"/>
  <c r="B112" i="235" s="1"/>
  <c r="B113" i="235" s="1"/>
  <c r="B114" i="235" s="1"/>
  <c r="P84" i="235"/>
  <c r="P71" i="235"/>
  <c r="O71" i="235"/>
  <c r="N71" i="235"/>
  <c r="M71" i="235"/>
  <c r="L71" i="235"/>
  <c r="K71" i="235"/>
  <c r="J71" i="235"/>
  <c r="I71" i="235"/>
  <c r="H71" i="235"/>
  <c r="G71" i="235"/>
  <c r="F71" i="235"/>
  <c r="E71" i="235"/>
  <c r="P69" i="235"/>
  <c r="O69" i="235"/>
  <c r="N69" i="235"/>
  <c r="M69" i="235"/>
  <c r="L69" i="235"/>
  <c r="K69" i="235"/>
  <c r="J69" i="235"/>
  <c r="I69" i="235"/>
  <c r="H69" i="235"/>
  <c r="G69" i="235"/>
  <c r="F69" i="235"/>
  <c r="E69" i="235"/>
  <c r="Q68" i="235"/>
  <c r="P67" i="235"/>
  <c r="O67" i="235"/>
  <c r="N67" i="235"/>
  <c r="M67" i="235"/>
  <c r="L67" i="235"/>
  <c r="K67" i="235"/>
  <c r="J67" i="235"/>
  <c r="I67" i="235"/>
  <c r="H67" i="235"/>
  <c r="G67" i="235"/>
  <c r="F67" i="235"/>
  <c r="E67" i="235"/>
  <c r="P64" i="235"/>
  <c r="O64" i="235"/>
  <c r="N64" i="235"/>
  <c r="M64" i="235"/>
  <c r="L64" i="235"/>
  <c r="K64" i="235"/>
  <c r="J64" i="235"/>
  <c r="I64" i="235"/>
  <c r="H64" i="235"/>
  <c r="G64" i="235"/>
  <c r="F64" i="235"/>
  <c r="E64" i="235"/>
  <c r="P62" i="235"/>
  <c r="O62" i="235"/>
  <c r="N62" i="235"/>
  <c r="M62" i="235"/>
  <c r="L62" i="235"/>
  <c r="K62" i="235"/>
  <c r="J62" i="235"/>
  <c r="I62" i="235"/>
  <c r="H62" i="235"/>
  <c r="G62" i="235"/>
  <c r="F62" i="235"/>
  <c r="E62" i="235"/>
  <c r="Q61" i="235"/>
  <c r="P60" i="235"/>
  <c r="O60" i="235"/>
  <c r="N60" i="235"/>
  <c r="M60" i="235"/>
  <c r="L60" i="235"/>
  <c r="K60" i="235"/>
  <c r="J60" i="235"/>
  <c r="I60" i="235"/>
  <c r="H60" i="235"/>
  <c r="G60" i="235"/>
  <c r="F60" i="235"/>
  <c r="E60" i="235"/>
  <c r="P57" i="235"/>
  <c r="O57" i="235"/>
  <c r="N57" i="235"/>
  <c r="M57" i="235"/>
  <c r="L57" i="235"/>
  <c r="K57" i="235"/>
  <c r="J57" i="235"/>
  <c r="I57" i="235"/>
  <c r="H57" i="235"/>
  <c r="G57" i="235"/>
  <c r="F57" i="235"/>
  <c r="E57" i="235"/>
  <c r="P55" i="235"/>
  <c r="O55" i="235"/>
  <c r="N55" i="235"/>
  <c r="M55" i="235"/>
  <c r="L55" i="235"/>
  <c r="K55" i="235"/>
  <c r="J55" i="235"/>
  <c r="I55" i="235"/>
  <c r="H55" i="235"/>
  <c r="G55" i="235"/>
  <c r="F55" i="235"/>
  <c r="E55" i="235"/>
  <c r="P54" i="235"/>
  <c r="O54" i="235"/>
  <c r="N54" i="235"/>
  <c r="N58" i="235" s="1"/>
  <c r="M54" i="235"/>
  <c r="L54" i="235"/>
  <c r="K54" i="235"/>
  <c r="J54" i="235"/>
  <c r="I54" i="235"/>
  <c r="H54" i="235"/>
  <c r="G54" i="235"/>
  <c r="F54" i="235"/>
  <c r="E54" i="235"/>
  <c r="P51" i="235"/>
  <c r="O51" i="235"/>
  <c r="N51" i="235"/>
  <c r="M51" i="235"/>
  <c r="L51" i="235"/>
  <c r="K51" i="235"/>
  <c r="J51" i="235"/>
  <c r="I51" i="235"/>
  <c r="H51" i="235"/>
  <c r="G51" i="235"/>
  <c r="F51" i="235"/>
  <c r="E51" i="235"/>
  <c r="P49" i="235"/>
  <c r="O49" i="235"/>
  <c r="N49" i="235"/>
  <c r="M49" i="235"/>
  <c r="L49" i="235"/>
  <c r="K49" i="235"/>
  <c r="J49" i="235"/>
  <c r="I49" i="235"/>
  <c r="H49" i="235"/>
  <c r="G49" i="235"/>
  <c r="F49" i="235"/>
  <c r="E49" i="235"/>
  <c r="P48" i="235"/>
  <c r="O48" i="235"/>
  <c r="N48" i="235"/>
  <c r="M48" i="235"/>
  <c r="L48" i="235"/>
  <c r="K48" i="235"/>
  <c r="J48" i="235"/>
  <c r="I48" i="235"/>
  <c r="H48" i="235"/>
  <c r="G48" i="235"/>
  <c r="F48" i="235"/>
  <c r="E48" i="235"/>
  <c r="P46" i="235"/>
  <c r="O46" i="235"/>
  <c r="N46" i="235"/>
  <c r="M46" i="235"/>
  <c r="L46" i="235"/>
  <c r="K46" i="235"/>
  <c r="J46" i="235"/>
  <c r="I46" i="235"/>
  <c r="H46" i="235"/>
  <c r="G46" i="235"/>
  <c r="F46" i="235"/>
  <c r="E46" i="235"/>
  <c r="B45" i="235"/>
  <c r="B46" i="235" s="1"/>
  <c r="B47" i="235" s="1"/>
  <c r="B48" i="235" s="1"/>
  <c r="B49" i="235" s="1"/>
  <c r="B50" i="235" s="1"/>
  <c r="B51" i="235" s="1"/>
  <c r="B52" i="235" s="1"/>
  <c r="B54" i="235" s="1"/>
  <c r="B55" i="235" s="1"/>
  <c r="B56" i="235" s="1"/>
  <c r="B57" i="235" s="1"/>
  <c r="B58" i="235" s="1"/>
  <c r="B60" i="235" s="1"/>
  <c r="B61" i="235" s="1"/>
  <c r="B62" i="235" s="1"/>
  <c r="B63" i="235" s="1"/>
  <c r="B64" i="235" s="1"/>
  <c r="B65" i="235" s="1"/>
  <c r="B68" i="235" s="1"/>
  <c r="B69" i="235" s="1"/>
  <c r="B70" i="235" s="1"/>
  <c r="B71" i="235" s="1"/>
  <c r="B73" i="235" s="1"/>
  <c r="B74" i="235" s="1"/>
  <c r="B75" i="235" s="1"/>
  <c r="B76" i="235" s="1"/>
  <c r="B77" i="235" s="1"/>
  <c r="P44" i="235"/>
  <c r="O44" i="235"/>
  <c r="N44" i="235"/>
  <c r="M44" i="235"/>
  <c r="L44" i="235"/>
  <c r="K44" i="235"/>
  <c r="J44" i="235"/>
  <c r="I44" i="235"/>
  <c r="H44" i="235"/>
  <c r="G44" i="235"/>
  <c r="F44" i="235"/>
  <c r="E44" i="235"/>
  <c r="Q39" i="235"/>
  <c r="Q38" i="235"/>
  <c r="Q37" i="235"/>
  <c r="Q36" i="235"/>
  <c r="Q35" i="235"/>
  <c r="Q34" i="235"/>
  <c r="P33" i="235"/>
  <c r="O33" i="235"/>
  <c r="N33" i="235"/>
  <c r="M33" i="235"/>
  <c r="L33" i="235"/>
  <c r="K33" i="235"/>
  <c r="J33" i="235"/>
  <c r="I33" i="235"/>
  <c r="H33" i="235"/>
  <c r="G33" i="235"/>
  <c r="F33" i="235"/>
  <c r="E33" i="235"/>
  <c r="Q32" i="235"/>
  <c r="P31" i="235"/>
  <c r="O31" i="235"/>
  <c r="N31" i="235"/>
  <c r="M31" i="235"/>
  <c r="L31" i="235"/>
  <c r="K31" i="235"/>
  <c r="J31" i="235"/>
  <c r="I31" i="235"/>
  <c r="H31" i="235"/>
  <c r="G31" i="235"/>
  <c r="F31" i="235"/>
  <c r="E31" i="235"/>
  <c r="Q30" i="235"/>
  <c r="Q28" i="235"/>
  <c r="P27" i="235"/>
  <c r="O27" i="235"/>
  <c r="N27" i="235"/>
  <c r="M27" i="235"/>
  <c r="L27" i="235"/>
  <c r="K27" i="235"/>
  <c r="J27" i="235"/>
  <c r="I27" i="235"/>
  <c r="H27" i="235"/>
  <c r="G27" i="235"/>
  <c r="F27" i="235"/>
  <c r="E27" i="235"/>
  <c r="Q26" i="235"/>
  <c r="P25" i="235"/>
  <c r="O25" i="235"/>
  <c r="N25" i="235"/>
  <c r="M25" i="235"/>
  <c r="L25" i="235"/>
  <c r="K25" i="235"/>
  <c r="J25" i="235"/>
  <c r="I25" i="235"/>
  <c r="H25" i="235"/>
  <c r="G25" i="235"/>
  <c r="F25" i="235"/>
  <c r="E25" i="235"/>
  <c r="Q24" i="235"/>
  <c r="Q23" i="235"/>
  <c r="P20" i="235"/>
  <c r="O20" i="235"/>
  <c r="N20" i="235"/>
  <c r="M20" i="235"/>
  <c r="L20" i="235"/>
  <c r="K20" i="235"/>
  <c r="J20" i="235"/>
  <c r="I20" i="235"/>
  <c r="H20" i="235"/>
  <c r="G20" i="235"/>
  <c r="F20" i="235"/>
  <c r="E20" i="235"/>
  <c r="P18" i="235"/>
  <c r="O18" i="235"/>
  <c r="N18" i="235"/>
  <c r="M18" i="235"/>
  <c r="L18" i="235"/>
  <c r="K18" i="235"/>
  <c r="J18" i="235"/>
  <c r="I18" i="235"/>
  <c r="H18" i="235"/>
  <c r="G18" i="235"/>
  <c r="F18" i="235"/>
  <c r="E18" i="235"/>
  <c r="P17" i="235"/>
  <c r="O17" i="235"/>
  <c r="N17" i="235"/>
  <c r="M17" i="235"/>
  <c r="L17" i="235"/>
  <c r="K17" i="235"/>
  <c r="J17" i="235"/>
  <c r="I17" i="235"/>
  <c r="H17" i="235"/>
  <c r="G17" i="235"/>
  <c r="F17" i="235"/>
  <c r="E17" i="235"/>
  <c r="E19" i="235" s="1"/>
  <c r="Q19" i="235" s="1"/>
  <c r="Q15" i="235"/>
  <c r="Q14" i="235"/>
  <c r="Q13" i="235"/>
  <c r="P12" i="235"/>
  <c r="O12" i="235"/>
  <c r="N12" i="235"/>
  <c r="M12" i="235"/>
  <c r="L12" i="235"/>
  <c r="K12" i="235"/>
  <c r="J12" i="235"/>
  <c r="I12" i="235"/>
  <c r="H12" i="235"/>
  <c r="G12" i="235"/>
  <c r="F12" i="235"/>
  <c r="E12" i="235"/>
  <c r="Q11" i="235"/>
  <c r="Q10" i="235"/>
  <c r="Q9" i="235"/>
  <c r="Q8" i="235"/>
  <c r="B8" i="235"/>
  <c r="B9" i="235" s="1"/>
  <c r="B10" i="235" s="1"/>
  <c r="B11" i="235" s="1"/>
  <c r="B12" i="235" s="1"/>
  <c r="B13" i="235" s="1"/>
  <c r="B14" i="235" s="1"/>
  <c r="B15" i="235" s="1"/>
  <c r="B17" i="235" s="1"/>
  <c r="B18" i="235" s="1"/>
  <c r="B19" i="235" s="1"/>
  <c r="B20" i="235" s="1"/>
  <c r="B21" i="235" s="1"/>
  <c r="B23" i="235" s="1"/>
  <c r="B24" i="235" s="1"/>
  <c r="B25" i="235" s="1"/>
  <c r="B26" i="235" s="1"/>
  <c r="B27" i="235" s="1"/>
  <c r="B28" i="235" s="1"/>
  <c r="B30" i="235" s="1"/>
  <c r="B31" i="235" s="1"/>
  <c r="B32" i="235" s="1"/>
  <c r="B33" i="235" s="1"/>
  <c r="B35" i="235" s="1"/>
  <c r="B36" i="235" s="1"/>
  <c r="B37" i="235" s="1"/>
  <c r="B38" i="235" s="1"/>
  <c r="B39" i="235" s="1"/>
  <c r="Q7" i="235"/>
  <c r="J57" i="197"/>
  <c r="I56" i="235" l="1"/>
  <c r="M58" i="235"/>
  <c r="K195" i="235"/>
  <c r="K196" i="235" s="1"/>
  <c r="K198" i="235" s="1"/>
  <c r="E45" i="235"/>
  <c r="N70" i="235"/>
  <c r="P139" i="235"/>
  <c r="O144" i="235"/>
  <c r="M158" i="235"/>
  <c r="M159" i="235" s="1"/>
  <c r="M161" i="235" s="1"/>
  <c r="K255" i="235"/>
  <c r="E206" i="235"/>
  <c r="L56" i="235"/>
  <c r="J169" i="235"/>
  <c r="L181" i="235"/>
  <c r="N167" i="235"/>
  <c r="E169" i="235"/>
  <c r="N232" i="235"/>
  <c r="N233" i="235" s="1"/>
  <c r="N258" i="235" s="1"/>
  <c r="L255" i="235"/>
  <c r="N137" i="235"/>
  <c r="K158" i="235"/>
  <c r="K159" i="235" s="1"/>
  <c r="K161" i="235" s="1"/>
  <c r="N255" i="235"/>
  <c r="G137" i="235"/>
  <c r="P156" i="235"/>
  <c r="P169" i="235"/>
  <c r="J218" i="235"/>
  <c r="H58" i="235"/>
  <c r="E70" i="235"/>
  <c r="I45" i="235"/>
  <c r="I132" i="235"/>
  <c r="I70" i="235"/>
  <c r="J243" i="235"/>
  <c r="H248" i="235"/>
  <c r="K45" i="235"/>
  <c r="I144" i="235"/>
  <c r="M218" i="235"/>
  <c r="H174" i="235"/>
  <c r="G56" i="235"/>
  <c r="G73" i="235"/>
  <c r="F232" i="235"/>
  <c r="F233" i="235" s="1"/>
  <c r="F258" i="235" s="1"/>
  <c r="H45" i="235"/>
  <c r="G230" i="235"/>
  <c r="I137" i="235"/>
  <c r="N195" i="235"/>
  <c r="N196" i="235" s="1"/>
  <c r="N221" i="235" s="1"/>
  <c r="J248" i="235"/>
  <c r="M148" i="235"/>
  <c r="M137" i="235"/>
  <c r="L144" i="235"/>
  <c r="J158" i="235"/>
  <c r="J159" i="235" s="1"/>
  <c r="J161" i="235" s="1"/>
  <c r="I185" i="235"/>
  <c r="N130" i="235"/>
  <c r="N74" i="235"/>
  <c r="N65" i="235"/>
  <c r="M70" i="235"/>
  <c r="P119" i="235"/>
  <c r="O148" i="235"/>
  <c r="O139" i="235"/>
  <c r="L158" i="235"/>
  <c r="L159" i="235" s="1"/>
  <c r="L184" i="235" s="1"/>
  <c r="J181" i="235"/>
  <c r="P148" i="235"/>
  <c r="P74" i="235"/>
  <c r="P63" i="235"/>
  <c r="E148" i="235"/>
  <c r="K181" i="235"/>
  <c r="P259" i="235"/>
  <c r="P250" i="235"/>
  <c r="J204" i="235"/>
  <c r="L195" i="235"/>
  <c r="L196" i="235" s="1"/>
  <c r="L198" i="235" s="1"/>
  <c r="K213" i="235"/>
  <c r="I218" i="235"/>
  <c r="F70" i="235"/>
  <c r="E158" i="235"/>
  <c r="E159" i="235" s="1"/>
  <c r="P176" i="235"/>
  <c r="H137" i="235"/>
  <c r="G232" i="235"/>
  <c r="G233" i="235" s="1"/>
  <c r="G237" i="235" s="1"/>
  <c r="G260" i="235" s="1"/>
  <c r="N73" i="235"/>
  <c r="H63" i="235"/>
  <c r="G70" i="235"/>
  <c r="F185" i="235"/>
  <c r="E176" i="235"/>
  <c r="M195" i="235"/>
  <c r="M196" i="235" s="1"/>
  <c r="M221" i="235" s="1"/>
  <c r="L213" i="235"/>
  <c r="L45" i="235"/>
  <c r="K65" i="235"/>
  <c r="K144" i="235"/>
  <c r="H185" i="235"/>
  <c r="I167" i="235"/>
  <c r="O204" i="235"/>
  <c r="L218" i="235"/>
  <c r="H132" i="235"/>
  <c r="M63" i="235"/>
  <c r="P204" i="235"/>
  <c r="I250" i="235"/>
  <c r="I174" i="235"/>
  <c r="L230" i="235"/>
  <c r="M230" i="235"/>
  <c r="I73" i="235"/>
  <c r="I58" i="235"/>
  <c r="J174" i="235"/>
  <c r="F74" i="235"/>
  <c r="E63" i="235"/>
  <c r="K174" i="235"/>
  <c r="I204" i="235"/>
  <c r="O259" i="235"/>
  <c r="Q57" i="235"/>
  <c r="L148" i="235"/>
  <c r="O185" i="235"/>
  <c r="E222" i="235"/>
  <c r="L74" i="235"/>
  <c r="J70" i="235"/>
  <c r="P185" i="235"/>
  <c r="P167" i="235"/>
  <c r="N174" i="235"/>
  <c r="F222" i="235"/>
  <c r="F206" i="235"/>
  <c r="O218" i="235"/>
  <c r="J241" i="235"/>
  <c r="G169" i="235"/>
  <c r="O63" i="235"/>
  <c r="K58" i="235"/>
  <c r="E47" i="235"/>
  <c r="E52" i="235" s="1"/>
  <c r="N45" i="235"/>
  <c r="M74" i="235"/>
  <c r="M56" i="235"/>
  <c r="K70" i="235"/>
  <c r="M119" i="235"/>
  <c r="K119" i="235"/>
  <c r="E185" i="235"/>
  <c r="O169" i="235"/>
  <c r="O176" i="235"/>
  <c r="G222" i="235"/>
  <c r="P211" i="235"/>
  <c r="K259" i="235"/>
  <c r="K241" i="235"/>
  <c r="F169" i="235"/>
  <c r="H222" i="235"/>
  <c r="L70" i="235"/>
  <c r="N148" i="235"/>
  <c r="H167" i="235"/>
  <c r="J206" i="235"/>
  <c r="I211" i="235"/>
  <c r="O70" i="235"/>
  <c r="E119" i="235"/>
  <c r="P181" i="235"/>
  <c r="M222" i="235"/>
  <c r="J211" i="235"/>
  <c r="E259" i="235"/>
  <c r="N248" i="235"/>
  <c r="F56" i="235"/>
  <c r="M248" i="235"/>
  <c r="H74" i="235"/>
  <c r="F148" i="235"/>
  <c r="F139" i="235"/>
  <c r="N158" i="235"/>
  <c r="N159" i="235" s="1"/>
  <c r="N184" i="235" s="1"/>
  <c r="M156" i="235"/>
  <c r="E181" i="235"/>
  <c r="N222" i="235"/>
  <c r="F241" i="235"/>
  <c r="I206" i="235"/>
  <c r="M47" i="235"/>
  <c r="M50" i="235" s="1"/>
  <c r="I121" i="235"/>
  <c r="I122" i="235" s="1"/>
  <c r="I124" i="235" s="1"/>
  <c r="G130" i="235"/>
  <c r="Q138" i="235"/>
  <c r="M185" i="235"/>
  <c r="I181" i="235"/>
  <c r="O222" i="235"/>
  <c r="O206" i="235"/>
  <c r="G241" i="235"/>
  <c r="F250" i="235"/>
  <c r="M255" i="235"/>
  <c r="F211" i="235"/>
  <c r="K248" i="235"/>
  <c r="L248" i="235"/>
  <c r="I65" i="235"/>
  <c r="H70" i="235"/>
  <c r="J121" i="235"/>
  <c r="J122" i="235" s="1"/>
  <c r="J124" i="235" s="1"/>
  <c r="F137" i="235"/>
  <c r="F144" i="235"/>
  <c r="O158" i="235"/>
  <c r="O159" i="235" s="1"/>
  <c r="O184" i="235" s="1"/>
  <c r="N185" i="235"/>
  <c r="P222" i="235"/>
  <c r="P206" i="235"/>
  <c r="K218" i="235"/>
  <c r="H243" i="235"/>
  <c r="F259" i="235"/>
  <c r="J144" i="235"/>
  <c r="O230" i="235"/>
  <c r="O73" i="235"/>
  <c r="K74" i="235"/>
  <c r="I259" i="235"/>
  <c r="I243" i="235"/>
  <c r="L73" i="235"/>
  <c r="N56" i="235"/>
  <c r="E121" i="235"/>
  <c r="E122" i="235" s="1"/>
  <c r="E124" i="235" s="1"/>
  <c r="M121" i="235"/>
  <c r="M122" i="235" s="1"/>
  <c r="M147" i="235" s="1"/>
  <c r="H139" i="235"/>
  <c r="L156" i="235"/>
  <c r="G185" i="235"/>
  <c r="L176" i="235"/>
  <c r="K211" i="235"/>
  <c r="F243" i="235"/>
  <c r="H250" i="235"/>
  <c r="Q254" i="235"/>
  <c r="Q12" i="235"/>
  <c r="E74" i="235"/>
  <c r="E58" i="235"/>
  <c r="O56" i="235"/>
  <c r="F63" i="235"/>
  <c r="M65" i="235"/>
  <c r="N119" i="235"/>
  <c r="K148" i="235"/>
  <c r="G144" i="235"/>
  <c r="L211" i="235"/>
  <c r="J45" i="235"/>
  <c r="P56" i="235"/>
  <c r="L63" i="235"/>
  <c r="J139" i="235"/>
  <c r="P137" i="235"/>
  <c r="H144" i="235"/>
  <c r="N156" i="235"/>
  <c r="I169" i="235"/>
  <c r="E167" i="235"/>
  <c r="Q215" i="235"/>
  <c r="N230" i="235"/>
  <c r="Q245" i="235"/>
  <c r="E139" i="235"/>
  <c r="L58" i="235"/>
  <c r="N139" i="235"/>
  <c r="O156" i="235"/>
  <c r="G213" i="235"/>
  <c r="I248" i="235"/>
  <c r="Q20" i="235"/>
  <c r="L185" i="235"/>
  <c r="K193" i="235"/>
  <c r="E204" i="235"/>
  <c r="H213" i="235"/>
  <c r="L232" i="235"/>
  <c r="L233" i="235" s="1"/>
  <c r="L235" i="235" s="1"/>
  <c r="Q173" i="235"/>
  <c r="F181" i="235"/>
  <c r="L193" i="235"/>
  <c r="F204" i="235"/>
  <c r="M232" i="235"/>
  <c r="M233" i="235" s="1"/>
  <c r="M235" i="235" s="1"/>
  <c r="G255" i="235"/>
  <c r="Q25" i="235"/>
  <c r="P70" i="235"/>
  <c r="H130" i="235"/>
  <c r="G181" i="235"/>
  <c r="M193" i="235"/>
  <c r="O213" i="235"/>
  <c r="P218" i="235"/>
  <c r="J250" i="235"/>
  <c r="H255" i="235"/>
  <c r="M45" i="235"/>
  <c r="Q71" i="235"/>
  <c r="E73" i="235"/>
  <c r="E130" i="235"/>
  <c r="N132" i="235"/>
  <c r="Q143" i="235"/>
  <c r="M181" i="235"/>
  <c r="H181" i="235"/>
  <c r="N193" i="235"/>
  <c r="P213" i="235"/>
  <c r="E218" i="235"/>
  <c r="I241" i="235"/>
  <c r="K250" i="235"/>
  <c r="P248" i="235"/>
  <c r="I255" i="235"/>
  <c r="K56" i="235"/>
  <c r="N63" i="235"/>
  <c r="M73" i="235"/>
  <c r="F130" i="235"/>
  <c r="I176" i="235"/>
  <c r="P174" i="235"/>
  <c r="N181" i="235"/>
  <c r="O195" i="235"/>
  <c r="O196" i="235" s="1"/>
  <c r="O221" i="235" s="1"/>
  <c r="K222" i="235"/>
  <c r="F218" i="235"/>
  <c r="L250" i="235"/>
  <c r="N259" i="235"/>
  <c r="J255" i="235"/>
  <c r="Q31" i="235"/>
  <c r="H47" i="235"/>
  <c r="H50" i="235" s="1"/>
  <c r="Q136" i="235"/>
  <c r="E137" i="235"/>
  <c r="Q162" i="235"/>
  <c r="Q165" i="235"/>
  <c r="Q166" i="235"/>
  <c r="F167" i="235"/>
  <c r="E174" i="235"/>
  <c r="O181" i="235"/>
  <c r="P195" i="235"/>
  <c r="P196" i="235" s="1"/>
  <c r="P221" i="235" s="1"/>
  <c r="G218" i="235"/>
  <c r="G259" i="235"/>
  <c r="P241" i="235"/>
  <c r="M250" i="235"/>
  <c r="F248" i="235"/>
  <c r="P255" i="235"/>
  <c r="G45" i="235"/>
  <c r="I47" i="235"/>
  <c r="I52" i="235" s="1"/>
  <c r="I75" i="235" s="1"/>
  <c r="O58" i="235"/>
  <c r="I63" i="235"/>
  <c r="P65" i="235"/>
  <c r="P121" i="235"/>
  <c r="P122" i="235" s="1"/>
  <c r="P147" i="235" s="1"/>
  <c r="E144" i="235"/>
  <c r="G167" i="235"/>
  <c r="K176" i="235"/>
  <c r="F195" i="235"/>
  <c r="F196" i="235" s="1"/>
  <c r="F221" i="235" s="1"/>
  <c r="N218" i="235"/>
  <c r="H218" i="235"/>
  <c r="H259" i="235"/>
  <c r="E241" i="235"/>
  <c r="N250" i="235"/>
  <c r="G248" i="235"/>
  <c r="P85" i="235"/>
  <c r="P87" i="235" s="1"/>
  <c r="J85" i="235"/>
  <c r="J87" i="235" s="1"/>
  <c r="G102" i="235"/>
  <c r="E102" i="235"/>
  <c r="N235" i="235"/>
  <c r="I95" i="235"/>
  <c r="E21" i="235"/>
  <c r="Q21" i="235" s="1"/>
  <c r="Q17" i="235"/>
  <c r="Q27" i="235"/>
  <c r="P47" i="235"/>
  <c r="P73" i="235"/>
  <c r="L47" i="235"/>
  <c r="L52" i="235" s="1"/>
  <c r="L75" i="235" s="1"/>
  <c r="L84" i="235"/>
  <c r="L85" i="235" s="1"/>
  <c r="G93" i="235"/>
  <c r="P95" i="235"/>
  <c r="K121" i="235"/>
  <c r="O130" i="235"/>
  <c r="O132" i="235"/>
  <c r="G176" i="235"/>
  <c r="G174" i="235"/>
  <c r="N176" i="235"/>
  <c r="L206" i="235"/>
  <c r="L204" i="235"/>
  <c r="F45" i="235"/>
  <c r="F73" i="235"/>
  <c r="F47" i="235"/>
  <c r="Q18" i="235"/>
  <c r="Q44" i="235"/>
  <c r="J63" i="235"/>
  <c r="J65" i="235"/>
  <c r="Q69" i="235"/>
  <c r="E84" i="235"/>
  <c r="E85" i="235" s="1"/>
  <c r="E82" i="235"/>
  <c r="Q81" i="235"/>
  <c r="J111" i="235"/>
  <c r="N87" i="235"/>
  <c r="Q108" i="235"/>
  <c r="Q107" i="235" s="1"/>
  <c r="P130" i="235"/>
  <c r="P132" i="235"/>
  <c r="Q199" i="235"/>
  <c r="M204" i="235"/>
  <c r="M206" i="235"/>
  <c r="J93" i="235"/>
  <c r="H82" i="235"/>
  <c r="H84" i="235"/>
  <c r="H85" i="235" s="1"/>
  <c r="E211" i="235"/>
  <c r="E213" i="235"/>
  <c r="L93" i="235"/>
  <c r="L95" i="235"/>
  <c r="H102" i="235"/>
  <c r="L119" i="235"/>
  <c r="L121" i="235"/>
  <c r="Q88" i="235"/>
  <c r="K132" i="235"/>
  <c r="E195" i="235"/>
  <c r="E193" i="235"/>
  <c r="Q212" i="235"/>
  <c r="G58" i="235"/>
  <c r="E56" i="235"/>
  <c r="M95" i="235"/>
  <c r="Q94" i="235"/>
  <c r="I102" i="235"/>
  <c r="I100" i="235"/>
  <c r="F121" i="235"/>
  <c r="F119" i="235"/>
  <c r="M130" i="235"/>
  <c r="M132" i="235"/>
  <c r="G139" i="235"/>
  <c r="Q49" i="235"/>
  <c r="J132" i="235"/>
  <c r="Q33" i="235"/>
  <c r="Q64" i="235"/>
  <c r="I74" i="235"/>
  <c r="O65" i="235"/>
  <c r="Q106" i="235"/>
  <c r="Q182" i="235"/>
  <c r="O121" i="235"/>
  <c r="G74" i="235"/>
  <c r="I84" i="235"/>
  <c r="I85" i="235" s="1"/>
  <c r="O74" i="235"/>
  <c r="P82" i="235"/>
  <c r="G119" i="235"/>
  <c r="G121" i="235"/>
  <c r="Q46" i="235"/>
  <c r="J74" i="235"/>
  <c r="Q60" i="235"/>
  <c r="N89" i="235"/>
  <c r="N112" i="235" s="1"/>
  <c r="N113" i="235" s="1"/>
  <c r="N114" i="235" s="1"/>
  <c r="F95" i="235"/>
  <c r="O119" i="235"/>
  <c r="Q125" i="235"/>
  <c r="L222" i="235"/>
  <c r="F84" i="235"/>
  <c r="F85" i="235" s="1"/>
  <c r="Q54" i="235"/>
  <c r="K95" i="235"/>
  <c r="L100" i="235"/>
  <c r="L102" i="235"/>
  <c r="P100" i="235"/>
  <c r="M107" i="235"/>
  <c r="G206" i="235"/>
  <c r="G204" i="235"/>
  <c r="Q252" i="235"/>
  <c r="Q192" i="235"/>
  <c r="F58" i="235"/>
  <c r="P45" i="235"/>
  <c r="L65" i="235"/>
  <c r="Q62" i="235"/>
  <c r="M84" i="235"/>
  <c r="M85" i="235" s="1"/>
  <c r="G87" i="235"/>
  <c r="N110" i="235"/>
  <c r="Q91" i="235"/>
  <c r="E95" i="235"/>
  <c r="Q92" i="235"/>
  <c r="M102" i="235"/>
  <c r="Q101" i="235"/>
  <c r="Q100" i="235" s="1"/>
  <c r="I148" i="235"/>
  <c r="H206" i="235"/>
  <c r="H204" i="235"/>
  <c r="P232" i="235"/>
  <c r="P230" i="235"/>
  <c r="Q55" i="235"/>
  <c r="K47" i="235"/>
  <c r="K73" i="235"/>
  <c r="P58" i="235"/>
  <c r="J56" i="235"/>
  <c r="J58" i="235"/>
  <c r="H56" i="235"/>
  <c r="F65" i="235"/>
  <c r="Q83" i="235"/>
  <c r="N47" i="235"/>
  <c r="G65" i="235"/>
  <c r="G63" i="235"/>
  <c r="J73" i="235"/>
  <c r="O47" i="235"/>
  <c r="O52" i="235" s="1"/>
  <c r="O75" i="235" s="1"/>
  <c r="O45" i="235"/>
  <c r="J47" i="235"/>
  <c r="J52" i="235" s="1"/>
  <c r="J75" i="235" s="1"/>
  <c r="Q51" i="235"/>
  <c r="H65" i="235"/>
  <c r="K63" i="235"/>
  <c r="Q67" i="235"/>
  <c r="K110" i="235"/>
  <c r="H111" i="235"/>
  <c r="O107" i="235"/>
  <c r="I130" i="235"/>
  <c r="Q157" i="235"/>
  <c r="F176" i="235"/>
  <c r="F174" i="235"/>
  <c r="K206" i="235"/>
  <c r="K204" i="235"/>
  <c r="E232" i="235"/>
  <c r="E230" i="235"/>
  <c r="Q231" i="235"/>
  <c r="P144" i="235"/>
  <c r="L167" i="235"/>
  <c r="L169" i="235"/>
  <c r="J148" i="235"/>
  <c r="G132" i="235"/>
  <c r="M139" i="235"/>
  <c r="Q145" i="235"/>
  <c r="M167" i="235"/>
  <c r="M169" i="235"/>
  <c r="Q194" i="235"/>
  <c r="K200" i="235"/>
  <c r="K223" i="235" s="1"/>
  <c r="I222" i="235"/>
  <c r="Q205" i="235"/>
  <c r="I213" i="235"/>
  <c r="Q217" i="235"/>
  <c r="I232" i="235"/>
  <c r="I230" i="235"/>
  <c r="Q234" i="235"/>
  <c r="Q239" i="235"/>
  <c r="Q240" i="235"/>
  <c r="H241" i="235"/>
  <c r="K130" i="235"/>
  <c r="G47" i="235"/>
  <c r="G52" i="235" s="1"/>
  <c r="G75" i="235" s="1"/>
  <c r="Q48" i="235"/>
  <c r="E111" i="235"/>
  <c r="Q86" i="235"/>
  <c r="Q118" i="235"/>
  <c r="Q134" i="235"/>
  <c r="N169" i="235"/>
  <c r="M174" i="235"/>
  <c r="M176" i="235"/>
  <c r="Q175" i="235"/>
  <c r="J222" i="235"/>
  <c r="J213" i="235"/>
  <c r="O211" i="235"/>
  <c r="Q247" i="235"/>
  <c r="M211" i="235"/>
  <c r="M213" i="235"/>
  <c r="I111" i="235"/>
  <c r="L130" i="235"/>
  <c r="L132" i="235"/>
  <c r="Q131" i="235"/>
  <c r="I139" i="235"/>
  <c r="Q141" i="235"/>
  <c r="P158" i="235"/>
  <c r="Q171" i="235"/>
  <c r="N204" i="235"/>
  <c r="N206" i="235"/>
  <c r="N211" i="235"/>
  <c r="N213" i="235"/>
  <c r="J259" i="235"/>
  <c r="Q236" i="235"/>
  <c r="G195" i="235"/>
  <c r="G193" i="235"/>
  <c r="F213" i="235"/>
  <c r="E65" i="235"/>
  <c r="G82" i="235"/>
  <c r="O84" i="235"/>
  <c r="O85" i="235" s="1"/>
  <c r="Q123" i="235"/>
  <c r="E132" i="235"/>
  <c r="K137" i="235"/>
  <c r="K139" i="235"/>
  <c r="O137" i="235"/>
  <c r="F158" i="235"/>
  <c r="K185" i="235"/>
  <c r="H169" i="235"/>
  <c r="H195" i="235"/>
  <c r="H193" i="235"/>
  <c r="F193" i="235"/>
  <c r="O232" i="235"/>
  <c r="L259" i="235"/>
  <c r="L243" i="235"/>
  <c r="L241" i="235"/>
  <c r="G243" i="235"/>
  <c r="E248" i="235"/>
  <c r="Q155" i="235"/>
  <c r="K243" i="235"/>
  <c r="L137" i="235"/>
  <c r="L139" i="235"/>
  <c r="M144" i="235"/>
  <c r="G158" i="235"/>
  <c r="G156" i="235"/>
  <c r="E156" i="235"/>
  <c r="J167" i="235"/>
  <c r="H176" i="235"/>
  <c r="L174" i="235"/>
  <c r="Q178" i="235"/>
  <c r="O193" i="235"/>
  <c r="Q197" i="235"/>
  <c r="Q202" i="235"/>
  <c r="Q203" i="235"/>
  <c r="Q208" i="235"/>
  <c r="Q229" i="235"/>
  <c r="M259" i="235"/>
  <c r="M243" i="235"/>
  <c r="M241" i="235"/>
  <c r="E250" i="235"/>
  <c r="O255" i="235"/>
  <c r="J185" i="235"/>
  <c r="H73" i="235"/>
  <c r="Q120" i="235"/>
  <c r="G148" i="235"/>
  <c r="N144" i="235"/>
  <c r="H156" i="235"/>
  <c r="H158" i="235"/>
  <c r="F156" i="235"/>
  <c r="Q180" i="235"/>
  <c r="P193" i="235"/>
  <c r="Q210" i="235"/>
  <c r="G211" i="235"/>
  <c r="N241" i="235"/>
  <c r="N243" i="235"/>
  <c r="O248" i="235"/>
  <c r="O250" i="235"/>
  <c r="N121" i="235"/>
  <c r="H148" i="235"/>
  <c r="Q128" i="235"/>
  <c r="Q129" i="235"/>
  <c r="J130" i="235"/>
  <c r="K169" i="235"/>
  <c r="K167" i="235"/>
  <c r="Q168" i="235"/>
  <c r="J176" i="235"/>
  <c r="K221" i="235"/>
  <c r="H211" i="235"/>
  <c r="F230" i="235"/>
  <c r="O241" i="235"/>
  <c r="O243" i="235"/>
  <c r="G250" i="235"/>
  <c r="E255" i="235"/>
  <c r="F132" i="235"/>
  <c r="O174" i="235"/>
  <c r="H232" i="235"/>
  <c r="H230" i="235"/>
  <c r="F255" i="235"/>
  <c r="I195" i="235"/>
  <c r="J232" i="235"/>
  <c r="Q256" i="235"/>
  <c r="H121" i="235"/>
  <c r="I158" i="235"/>
  <c r="Q160" i="235"/>
  <c r="J195" i="235"/>
  <c r="Q219" i="235"/>
  <c r="K232" i="235"/>
  <c r="Q242" i="235"/>
  <c r="Q249" i="235"/>
  <c r="J137" i="235"/>
  <c r="I193" i="235"/>
  <c r="J230" i="235"/>
  <c r="H119" i="235"/>
  <c r="I156" i="235"/>
  <c r="J193" i="235"/>
  <c r="K230" i="235"/>
  <c r="I119" i="235"/>
  <c r="J156" i="235"/>
  <c r="J119" i="235"/>
  <c r="K156" i="235"/>
  <c r="G42" i="211"/>
  <c r="K31" i="207"/>
  <c r="K25" i="207"/>
  <c r="L31" i="207"/>
  <c r="M31" i="207"/>
  <c r="N31" i="207"/>
  <c r="O31" i="207"/>
  <c r="L25" i="207"/>
  <c r="M25" i="207"/>
  <c r="N25" i="207"/>
  <c r="O25" i="207"/>
  <c r="M10" i="200"/>
  <c r="N10" i="200"/>
  <c r="N20" i="200" s="1"/>
  <c r="O10" i="200"/>
  <c r="O20" i="200" s="1"/>
  <c r="P10" i="200"/>
  <c r="P30" i="200" s="1"/>
  <c r="M11" i="200"/>
  <c r="M31" i="200" s="1"/>
  <c r="N11" i="200"/>
  <c r="N21" i="200" s="1"/>
  <c r="O11" i="200"/>
  <c r="O31" i="200" s="1"/>
  <c r="P11" i="200"/>
  <c r="P31" i="200" s="1"/>
  <c r="M12" i="200"/>
  <c r="M22" i="200" s="1"/>
  <c r="N12" i="200"/>
  <c r="N22" i="200" s="1"/>
  <c r="O12" i="200"/>
  <c r="O22" i="200" s="1"/>
  <c r="P12" i="200"/>
  <c r="P32" i="200" s="1"/>
  <c r="L11" i="200"/>
  <c r="L31" i="200" s="1"/>
  <c r="L12" i="200"/>
  <c r="L32" i="200" s="1"/>
  <c r="L10" i="200"/>
  <c r="M163" i="235" l="1"/>
  <c r="M186" i="235" s="1"/>
  <c r="J147" i="235"/>
  <c r="P110" i="235"/>
  <c r="M184" i="235"/>
  <c r="N237" i="235"/>
  <c r="N260" i="235" s="1"/>
  <c r="N261" i="235" s="1"/>
  <c r="N262" i="235" s="1"/>
  <c r="L161" i="235"/>
  <c r="E50" i="235"/>
  <c r="O163" i="235"/>
  <c r="O186" i="235" s="1"/>
  <c r="O187" i="235" s="1"/>
  <c r="O188" i="235" s="1"/>
  <c r="H52" i="235"/>
  <c r="H75" i="235" s="1"/>
  <c r="H76" i="235" s="1"/>
  <c r="H77" i="235" s="1"/>
  <c r="L76" i="235"/>
  <c r="L77" i="235" s="1"/>
  <c r="M198" i="235"/>
  <c r="G261" i="235"/>
  <c r="G262" i="235" s="1"/>
  <c r="Q218" i="235"/>
  <c r="L163" i="235"/>
  <c r="L186" i="235" s="1"/>
  <c r="L187" i="235" s="1"/>
  <c r="L188" i="235" s="1"/>
  <c r="Q255" i="235"/>
  <c r="I147" i="235"/>
  <c r="N163" i="235"/>
  <c r="N186" i="235" s="1"/>
  <c r="N187" i="235" s="1"/>
  <c r="N188" i="235" s="1"/>
  <c r="M187" i="235"/>
  <c r="M188" i="235" s="1"/>
  <c r="J126" i="235"/>
  <c r="J149" i="235" s="1"/>
  <c r="J150" i="235" s="1"/>
  <c r="J151" i="235" s="1"/>
  <c r="Q56" i="235"/>
  <c r="L50" i="235"/>
  <c r="L13" i="200"/>
  <c r="M13" i="200"/>
  <c r="K224" i="235"/>
  <c r="K225" i="235" s="1"/>
  <c r="Q70" i="235"/>
  <c r="M52" i="235"/>
  <c r="M75" i="235" s="1"/>
  <c r="M76" i="235" s="1"/>
  <c r="M77" i="235" s="1"/>
  <c r="Q63" i="235"/>
  <c r="P89" i="235"/>
  <c r="P112" i="235" s="1"/>
  <c r="P113" i="235" s="1"/>
  <c r="P114" i="235" s="1"/>
  <c r="O198" i="235"/>
  <c r="M237" i="235"/>
  <c r="M260" i="235" s="1"/>
  <c r="M261" i="235" s="1"/>
  <c r="M262" i="235" s="1"/>
  <c r="M200" i="235"/>
  <c r="M223" i="235" s="1"/>
  <c r="M224" i="235" s="1"/>
  <c r="M225" i="235" s="1"/>
  <c r="Q167" i="235"/>
  <c r="N161" i="235"/>
  <c r="L221" i="235"/>
  <c r="Q185" i="235"/>
  <c r="O161" i="235"/>
  <c r="O200" i="235"/>
  <c r="O223" i="235" s="1"/>
  <c r="O224" i="235" s="1"/>
  <c r="O225" i="235" s="1"/>
  <c r="I50" i="235"/>
  <c r="M258" i="235"/>
  <c r="P200" i="235"/>
  <c r="P223" i="235" s="1"/>
  <c r="P224" i="235" s="1"/>
  <c r="P225" i="235" s="1"/>
  <c r="J110" i="235"/>
  <c r="Q137" i="235"/>
  <c r="I76" i="235"/>
  <c r="I77" i="235" s="1"/>
  <c r="I126" i="235"/>
  <c r="I149" i="235" s="1"/>
  <c r="I150" i="235" s="1"/>
  <c r="I151" i="235" s="1"/>
  <c r="O76" i="235"/>
  <c r="O77" i="235" s="1"/>
  <c r="P198" i="235"/>
  <c r="Q58" i="235"/>
  <c r="Q204" i="235"/>
  <c r="J89" i="235"/>
  <c r="J112" i="235" s="1"/>
  <c r="J113" i="235" s="1"/>
  <c r="J114" i="235" s="1"/>
  <c r="Q74" i="235"/>
  <c r="G76" i="235"/>
  <c r="G77" i="235" s="1"/>
  <c r="Q248" i="235"/>
  <c r="Q102" i="235"/>
  <c r="Q250" i="235"/>
  <c r="Q222" i="235"/>
  <c r="Q148" i="235"/>
  <c r="Q206" i="235"/>
  <c r="N200" i="235"/>
  <c r="N223" i="235" s="1"/>
  <c r="N224" i="235" s="1"/>
  <c r="N225" i="235" s="1"/>
  <c r="Q82" i="235"/>
  <c r="Q259" i="235"/>
  <c r="Q130" i="235"/>
  <c r="P126" i="235"/>
  <c r="P149" i="235" s="1"/>
  <c r="P150" i="235" s="1"/>
  <c r="P151" i="235" s="1"/>
  <c r="F237" i="235"/>
  <c r="F260" i="235" s="1"/>
  <c r="F261" i="235" s="1"/>
  <c r="F262" i="235" s="1"/>
  <c r="J184" i="235"/>
  <c r="Q176" i="235"/>
  <c r="L258" i="235"/>
  <c r="Q211" i="235"/>
  <c r="Q241" i="235"/>
  <c r="Q158" i="235"/>
  <c r="Q243" i="235"/>
  <c r="L237" i="235"/>
  <c r="L260" i="235" s="1"/>
  <c r="L261" i="235" s="1"/>
  <c r="L262" i="235" s="1"/>
  <c r="F200" i="235"/>
  <c r="F223" i="235" s="1"/>
  <c r="F224" i="235" s="1"/>
  <c r="F225" i="235" s="1"/>
  <c r="E161" i="235"/>
  <c r="N122" i="235"/>
  <c r="N126" i="235" s="1"/>
  <c r="N149" i="235" s="1"/>
  <c r="N150" i="235" s="1"/>
  <c r="N151" i="235" s="1"/>
  <c r="I233" i="235"/>
  <c r="I237" i="235" s="1"/>
  <c r="I260" i="235" s="1"/>
  <c r="I261" i="235" s="1"/>
  <c r="I262" i="235" s="1"/>
  <c r="Q144" i="235"/>
  <c r="E233" i="235"/>
  <c r="E237" i="235" s="1"/>
  <c r="Q232" i="235"/>
  <c r="I89" i="235"/>
  <c r="I112" i="235" s="1"/>
  <c r="I113" i="235" s="1"/>
  <c r="I114" i="235" s="1"/>
  <c r="Q84" i="235"/>
  <c r="E89" i="235"/>
  <c r="P159" i="235"/>
  <c r="P163" i="235" s="1"/>
  <c r="P186" i="235" s="1"/>
  <c r="P187" i="235" s="1"/>
  <c r="P188" i="235" s="1"/>
  <c r="J196" i="235"/>
  <c r="E184" i="235"/>
  <c r="G196" i="235"/>
  <c r="G200" i="235" s="1"/>
  <c r="G223" i="235" s="1"/>
  <c r="G224" i="235" s="1"/>
  <c r="G225" i="235" s="1"/>
  <c r="E163" i="235"/>
  <c r="Q111" i="235"/>
  <c r="K89" i="235"/>
  <c r="K112" i="235" s="1"/>
  <c r="K113" i="235" s="1"/>
  <c r="K114" i="235" s="1"/>
  <c r="Q95" i="235"/>
  <c r="M126" i="235"/>
  <c r="M149" i="235" s="1"/>
  <c r="M150" i="235" s="1"/>
  <c r="M151" i="235" s="1"/>
  <c r="N50" i="235"/>
  <c r="N52" i="235"/>
  <c r="N75" i="235" s="1"/>
  <c r="N76" i="235" s="1"/>
  <c r="N77" i="235" s="1"/>
  <c r="Q132" i="235"/>
  <c r="P233" i="235"/>
  <c r="P237" i="235" s="1"/>
  <c r="P260" i="235" s="1"/>
  <c r="P261" i="235" s="1"/>
  <c r="P262" i="235" s="1"/>
  <c r="G122" i="235"/>
  <c r="G126" i="235" s="1"/>
  <c r="G149" i="235" s="1"/>
  <c r="G150" i="235" s="1"/>
  <c r="G151" i="235" s="1"/>
  <c r="F198" i="235"/>
  <c r="M124" i="235"/>
  <c r="O122" i="235"/>
  <c r="O126" i="235" s="1"/>
  <c r="O149" i="235" s="1"/>
  <c r="O150" i="235" s="1"/>
  <c r="O151" i="235" s="1"/>
  <c r="H89" i="235"/>
  <c r="H112" i="235" s="1"/>
  <c r="H113" i="235" s="1"/>
  <c r="H114" i="235" s="1"/>
  <c r="Q45" i="235"/>
  <c r="K163" i="235"/>
  <c r="K186" i="235" s="1"/>
  <c r="K187" i="235" s="1"/>
  <c r="K188" i="235" s="1"/>
  <c r="G89" i="235"/>
  <c r="G112" i="235" s="1"/>
  <c r="G113" i="235" s="1"/>
  <c r="G114" i="235" s="1"/>
  <c r="G50" i="235"/>
  <c r="F52" i="235"/>
  <c r="F75" i="235" s="1"/>
  <c r="F76" i="235" s="1"/>
  <c r="F77" i="235" s="1"/>
  <c r="Q47" i="235"/>
  <c r="Q50" i="235" s="1"/>
  <c r="Q213" i="235"/>
  <c r="K87" i="235"/>
  <c r="J233" i="235"/>
  <c r="I196" i="235"/>
  <c r="Q169" i="235"/>
  <c r="Q193" i="235"/>
  <c r="J163" i="235"/>
  <c r="J186" i="235" s="1"/>
  <c r="J187" i="235" s="1"/>
  <c r="J188" i="235" s="1"/>
  <c r="Q65" i="235"/>
  <c r="Q156" i="235"/>
  <c r="J76" i="235"/>
  <c r="J77" i="235" s="1"/>
  <c r="M89" i="235"/>
  <c r="M112" i="235" s="1"/>
  <c r="M113" i="235" s="1"/>
  <c r="M114" i="235" s="1"/>
  <c r="Q181" i="235"/>
  <c r="Q93" i="235"/>
  <c r="L122" i="235"/>
  <c r="L126" i="235" s="1"/>
  <c r="L149" i="235" s="1"/>
  <c r="L150" i="235" s="1"/>
  <c r="L151" i="235" s="1"/>
  <c r="Q73" i="235"/>
  <c r="K122" i="235"/>
  <c r="P52" i="235"/>
  <c r="P75" i="235" s="1"/>
  <c r="P76" i="235" s="1"/>
  <c r="P77" i="235" s="1"/>
  <c r="P50" i="235"/>
  <c r="H159" i="235"/>
  <c r="F235" i="235"/>
  <c r="Q119" i="235"/>
  <c r="E147" i="235"/>
  <c r="Q139" i="235"/>
  <c r="F50" i="235"/>
  <c r="H122" i="235"/>
  <c r="E75" i="235"/>
  <c r="F122" i="235"/>
  <c r="K233" i="235"/>
  <c r="H233" i="235"/>
  <c r="H237" i="235" s="1"/>
  <c r="H260" i="235" s="1"/>
  <c r="H261" i="235" s="1"/>
  <c r="H262" i="235" s="1"/>
  <c r="G235" i="235"/>
  <c r="G258" i="235"/>
  <c r="G159" i="235"/>
  <c r="F159" i="235"/>
  <c r="L200" i="235"/>
  <c r="L223" i="235" s="1"/>
  <c r="L224" i="235" s="1"/>
  <c r="L225" i="235" s="1"/>
  <c r="E126" i="235"/>
  <c r="Q230" i="235"/>
  <c r="P124" i="235"/>
  <c r="O50" i="235"/>
  <c r="I159" i="235"/>
  <c r="I163" i="235" s="1"/>
  <c r="I186" i="235" s="1"/>
  <c r="I187" i="235" s="1"/>
  <c r="I188" i="235" s="1"/>
  <c r="E196" i="235"/>
  <c r="E200" i="235" s="1"/>
  <c r="Q195" i="235"/>
  <c r="H196" i="235"/>
  <c r="O89" i="235"/>
  <c r="O112" i="235" s="1"/>
  <c r="O113" i="235" s="1"/>
  <c r="O114" i="235" s="1"/>
  <c r="N198" i="235"/>
  <c r="O233" i="235"/>
  <c r="O237" i="235" s="1"/>
  <c r="O260" i="235" s="1"/>
  <c r="O261" i="235" s="1"/>
  <c r="O262" i="235" s="1"/>
  <c r="G110" i="235"/>
  <c r="Q174" i="235"/>
  <c r="Q121" i="235"/>
  <c r="K184" i="235"/>
  <c r="K50" i="235"/>
  <c r="K52" i="235"/>
  <c r="K75" i="235" s="1"/>
  <c r="K76" i="235" s="1"/>
  <c r="K77" i="235" s="1"/>
  <c r="J50" i="235"/>
  <c r="P21" i="200"/>
  <c r="O21" i="200"/>
  <c r="O23" i="200" s="1"/>
  <c r="O30" i="200"/>
  <c r="P22" i="200"/>
  <c r="N13" i="200"/>
  <c r="P20" i="200"/>
  <c r="N30" i="200"/>
  <c r="L20" i="200"/>
  <c r="L22" i="200"/>
  <c r="O32" i="200"/>
  <c r="O13" i="200"/>
  <c r="P13" i="200"/>
  <c r="N32" i="200"/>
  <c r="N23" i="200"/>
  <c r="M32" i="200"/>
  <c r="L21" i="200"/>
  <c r="M21" i="200"/>
  <c r="M30" i="200"/>
  <c r="L30" i="200"/>
  <c r="N31" i="200"/>
  <c r="M20" i="200"/>
  <c r="P23" i="200" l="1"/>
  <c r="M23" i="200"/>
  <c r="I87" i="235"/>
  <c r="I110" i="235"/>
  <c r="I198" i="235"/>
  <c r="I221" i="235"/>
  <c r="O258" i="235"/>
  <c r="O235" i="235"/>
  <c r="L124" i="235"/>
  <c r="L147" i="235"/>
  <c r="L87" i="235"/>
  <c r="L110" i="235"/>
  <c r="J198" i="235"/>
  <c r="J221" i="235"/>
  <c r="F124" i="235"/>
  <c r="F147" i="235"/>
  <c r="F110" i="235"/>
  <c r="F87" i="235"/>
  <c r="F126" i="235"/>
  <c r="F149" i="235" s="1"/>
  <c r="F150" i="235" s="1"/>
  <c r="F151" i="235" s="1"/>
  <c r="M87" i="235"/>
  <c r="M110" i="235"/>
  <c r="F89" i="235"/>
  <c r="F112" i="235" s="1"/>
  <c r="F113" i="235" s="1"/>
  <c r="F114" i="235" s="1"/>
  <c r="F161" i="235"/>
  <c r="F184" i="235"/>
  <c r="P161" i="235"/>
  <c r="P184" i="235"/>
  <c r="H235" i="235"/>
  <c r="H258" i="235"/>
  <c r="G124" i="235"/>
  <c r="G147" i="235"/>
  <c r="E260" i="235"/>
  <c r="K235" i="235"/>
  <c r="K258" i="235"/>
  <c r="J235" i="235"/>
  <c r="J258" i="235"/>
  <c r="J200" i="235"/>
  <c r="J223" i="235" s="1"/>
  <c r="J224" i="235" s="1"/>
  <c r="J225" i="235" s="1"/>
  <c r="H161" i="235"/>
  <c r="H184" i="235"/>
  <c r="I235" i="235"/>
  <c r="I258" i="235"/>
  <c r="H198" i="235"/>
  <c r="H221" i="235"/>
  <c r="Q52" i="235"/>
  <c r="H163" i="235"/>
  <c r="H186" i="235" s="1"/>
  <c r="H187" i="235" s="1"/>
  <c r="H188" i="235" s="1"/>
  <c r="H200" i="235"/>
  <c r="H223" i="235" s="1"/>
  <c r="H224" i="235" s="1"/>
  <c r="H225" i="235" s="1"/>
  <c r="F163" i="235"/>
  <c r="F186" i="235" s="1"/>
  <c r="F187" i="235" s="1"/>
  <c r="F188" i="235" s="1"/>
  <c r="Q75" i="235"/>
  <c r="E76" i="235"/>
  <c r="E87" i="235"/>
  <c r="Q85" i="235"/>
  <c r="Q87" i="235" s="1"/>
  <c r="E110" i="235"/>
  <c r="K237" i="235"/>
  <c r="K260" i="235" s="1"/>
  <c r="K261" i="235" s="1"/>
  <c r="K262" i="235" s="1"/>
  <c r="J237" i="235"/>
  <c r="J260" i="235" s="1"/>
  <c r="J261" i="235" s="1"/>
  <c r="J262" i="235" s="1"/>
  <c r="Q233" i="235"/>
  <c r="Q235" i="235" s="1"/>
  <c r="E258" i="235"/>
  <c r="E235" i="235"/>
  <c r="E149" i="235"/>
  <c r="H87" i="235"/>
  <c r="H110" i="235"/>
  <c r="E223" i="235"/>
  <c r="G161" i="235"/>
  <c r="G184" i="235"/>
  <c r="H124" i="235"/>
  <c r="H147" i="235"/>
  <c r="O147" i="235"/>
  <c r="O124" i="235"/>
  <c r="N147" i="235"/>
  <c r="N124" i="235"/>
  <c r="G163" i="235"/>
  <c r="G186" i="235" s="1"/>
  <c r="G187" i="235" s="1"/>
  <c r="G188" i="235" s="1"/>
  <c r="H126" i="235"/>
  <c r="H149" i="235" s="1"/>
  <c r="H150" i="235" s="1"/>
  <c r="H151" i="235" s="1"/>
  <c r="K124" i="235"/>
  <c r="K147" i="235"/>
  <c r="I161" i="235"/>
  <c r="I184" i="235"/>
  <c r="E186" i="235"/>
  <c r="G198" i="235"/>
  <c r="G221" i="235"/>
  <c r="Q122" i="235"/>
  <c r="Q124" i="235" s="1"/>
  <c r="I200" i="235"/>
  <c r="I223" i="235" s="1"/>
  <c r="I224" i="235" s="1"/>
  <c r="I225" i="235" s="1"/>
  <c r="P258" i="235"/>
  <c r="P235" i="235"/>
  <c r="L89" i="235"/>
  <c r="L112" i="235" s="1"/>
  <c r="L113" i="235" s="1"/>
  <c r="L114" i="235" s="1"/>
  <c r="O110" i="235"/>
  <c r="O87" i="235"/>
  <c r="E112" i="235"/>
  <c r="Q196" i="235"/>
  <c r="Q198" i="235" s="1"/>
  <c r="E221" i="235"/>
  <c r="E198" i="235"/>
  <c r="K126" i="235"/>
  <c r="K149" i="235" s="1"/>
  <c r="K150" i="235" s="1"/>
  <c r="K151" i="235" s="1"/>
  <c r="Q159" i="235"/>
  <c r="Q161" i="235" s="1"/>
  <c r="Q147" i="235" l="1"/>
  <c r="Q184" i="235"/>
  <c r="Q237" i="235"/>
  <c r="Q126" i="235"/>
  <c r="Q258" i="235"/>
  <c r="Q89" i="235"/>
  <c r="Q112" i="235"/>
  <c r="E113" i="235"/>
  <c r="E261" i="235"/>
  <c r="Q260" i="235"/>
  <c r="Q149" i="235"/>
  <c r="E150" i="235"/>
  <c r="Q76" i="235"/>
  <c r="Q77" i="235" s="1"/>
  <c r="E77" i="235"/>
  <c r="Q221" i="235"/>
  <c r="Q200" i="235"/>
  <c r="Q110" i="235"/>
  <c r="Q163" i="235"/>
  <c r="E187" i="235"/>
  <c r="Q186" i="235"/>
  <c r="E224" i="235"/>
  <c r="Q223" i="235"/>
  <c r="L21" i="201"/>
  <c r="E262" i="235" l="1"/>
  <c r="Q261" i="235"/>
  <c r="Q262" i="235" s="1"/>
  <c r="Q113" i="235"/>
  <c r="Q114" i="235" s="1"/>
  <c r="E114" i="235"/>
  <c r="Q187" i="235"/>
  <c r="Q188" i="235" s="1"/>
  <c r="E188" i="235"/>
  <c r="Q224" i="235"/>
  <c r="Q225" i="235" s="1"/>
  <c r="E225" i="235"/>
  <c r="Q150" i="235"/>
  <c r="Q151" i="235" s="1"/>
  <c r="E151" i="235"/>
  <c r="P349" i="217"/>
  <c r="O349" i="217"/>
  <c r="N349" i="217"/>
  <c r="M349" i="217"/>
  <c r="L349" i="217"/>
  <c r="K349" i="217"/>
  <c r="J349" i="217"/>
  <c r="I349" i="217"/>
  <c r="H349" i="217"/>
  <c r="G349" i="217"/>
  <c r="F349" i="217"/>
  <c r="E349" i="217"/>
  <c r="Q348" i="217"/>
  <c r="Q347" i="217"/>
  <c r="Q349" i="217" s="1"/>
  <c r="P176" i="217"/>
  <c r="O176" i="217"/>
  <c r="N176" i="217"/>
  <c r="M176" i="217"/>
  <c r="L176" i="217"/>
  <c r="K176" i="217"/>
  <c r="J176" i="217"/>
  <c r="I176" i="217"/>
  <c r="H176" i="217"/>
  <c r="G176" i="217"/>
  <c r="F176" i="217"/>
  <c r="E176" i="217"/>
  <c r="Q523" i="217"/>
  <c r="Q176" i="217" l="1"/>
  <c r="P176" i="219" l="1"/>
  <c r="O176" i="219"/>
  <c r="N176" i="219"/>
  <c r="M176" i="219"/>
  <c r="L176" i="219"/>
  <c r="K176" i="219"/>
  <c r="J176" i="219"/>
  <c r="I176" i="219"/>
  <c r="H176" i="219"/>
  <c r="G176" i="219"/>
  <c r="F176" i="219"/>
  <c r="E176" i="219"/>
  <c r="P349" i="219"/>
  <c r="O349" i="219"/>
  <c r="N349" i="219"/>
  <c r="M349" i="219"/>
  <c r="L349" i="219"/>
  <c r="K349" i="219"/>
  <c r="J349" i="219"/>
  <c r="I349" i="219"/>
  <c r="H349" i="219"/>
  <c r="G349" i="219"/>
  <c r="F349" i="219"/>
  <c r="E349" i="219"/>
  <c r="Q348" i="219"/>
  <c r="Q347" i="219"/>
  <c r="Q523" i="219"/>
  <c r="Q176" i="219" l="1"/>
  <c r="Q349" i="219"/>
  <c r="H96" i="131"/>
  <c r="T96" i="131" s="1"/>
  <c r="M80" i="131"/>
  <c r="M81" i="131"/>
  <c r="H78" i="131"/>
  <c r="O78" i="131" s="1"/>
  <c r="H79" i="131"/>
  <c r="N79" i="131" s="1"/>
  <c r="H80" i="131"/>
  <c r="N80" i="131" s="1"/>
  <c r="H81" i="131"/>
  <c r="N81" i="131" s="1"/>
  <c r="H82" i="131"/>
  <c r="N82" i="131" s="1"/>
  <c r="Q52" i="131"/>
  <c r="R52" i="131"/>
  <c r="S52" i="131"/>
  <c r="T52" i="131"/>
  <c r="M53" i="131"/>
  <c r="M54" i="131"/>
  <c r="O54" i="131"/>
  <c r="P54" i="131"/>
  <c r="Q54" i="131"/>
  <c r="P56" i="131"/>
  <c r="Q58" i="131"/>
  <c r="T58" i="131"/>
  <c r="S60" i="131"/>
  <c r="S61" i="131"/>
  <c r="O63" i="131"/>
  <c r="P63" i="131"/>
  <c r="Q63" i="131"/>
  <c r="R63" i="131"/>
  <c r="S63" i="131"/>
  <c r="L64" i="131"/>
  <c r="M64" i="131"/>
  <c r="M65" i="131"/>
  <c r="N65" i="131"/>
  <c r="O65" i="131"/>
  <c r="P65" i="131"/>
  <c r="R66" i="131"/>
  <c r="S66" i="131"/>
  <c r="M67" i="131"/>
  <c r="H52" i="131"/>
  <c r="I52" i="131" s="1"/>
  <c r="H53" i="131"/>
  <c r="I53" i="131" s="1"/>
  <c r="H54" i="131"/>
  <c r="I54" i="131" s="1"/>
  <c r="H55" i="131"/>
  <c r="I55" i="131" s="1"/>
  <c r="H56" i="131"/>
  <c r="I56" i="131" s="1"/>
  <c r="H57" i="131"/>
  <c r="I57" i="131" s="1"/>
  <c r="H58" i="131"/>
  <c r="I58" i="131" s="1"/>
  <c r="H59" i="131"/>
  <c r="T59" i="131" s="1"/>
  <c r="H60" i="131"/>
  <c r="T60" i="131" s="1"/>
  <c r="H61" i="131"/>
  <c r="T61" i="131" s="1"/>
  <c r="H62" i="131"/>
  <c r="T62" i="131" s="1"/>
  <c r="H63" i="131"/>
  <c r="T63" i="131" s="1"/>
  <c r="H64" i="131"/>
  <c r="T64" i="131" s="1"/>
  <c r="H65" i="131"/>
  <c r="T65" i="131" s="1"/>
  <c r="H66" i="131"/>
  <c r="T66" i="131" s="1"/>
  <c r="H67" i="131"/>
  <c r="T67" i="131" s="1"/>
  <c r="T55" i="131" l="1"/>
  <c r="R55" i="131"/>
  <c r="K65" i="131"/>
  <c r="T53" i="131"/>
  <c r="S78" i="131"/>
  <c r="R78" i="131"/>
  <c r="S55" i="131"/>
  <c r="S57" i="131"/>
  <c r="M79" i="131"/>
  <c r="P78" i="131"/>
  <c r="P66" i="131"/>
  <c r="T57" i="131"/>
  <c r="Q55" i="131"/>
  <c r="O56" i="131"/>
  <c r="Q78" i="131"/>
  <c r="Q66" i="131"/>
  <c r="N54" i="131"/>
  <c r="L65" i="131"/>
  <c r="O66" i="131"/>
  <c r="P52" i="131"/>
  <c r="S67" i="131"/>
  <c r="N66" i="131"/>
  <c r="S64" i="131"/>
  <c r="R57" i="131"/>
  <c r="P55" i="131"/>
  <c r="S53" i="131"/>
  <c r="O52" i="131"/>
  <c r="R67" i="131"/>
  <c r="M66" i="131"/>
  <c r="R64" i="131"/>
  <c r="N63" i="131"/>
  <c r="Q57" i="131"/>
  <c r="O55" i="131"/>
  <c r="R53" i="131"/>
  <c r="N52" i="131"/>
  <c r="Q67" i="131"/>
  <c r="L66" i="131"/>
  <c r="Q64" i="131"/>
  <c r="M63" i="131"/>
  <c r="T56" i="131"/>
  <c r="N55" i="131"/>
  <c r="Q53" i="131"/>
  <c r="M52" i="131"/>
  <c r="P67" i="131"/>
  <c r="S65" i="131"/>
  <c r="P64" i="131"/>
  <c r="L63" i="131"/>
  <c r="S56" i="131"/>
  <c r="T54" i="131"/>
  <c r="P53" i="131"/>
  <c r="O67" i="131"/>
  <c r="R65" i="131"/>
  <c r="O64" i="131"/>
  <c r="K63" i="131"/>
  <c r="R56" i="131"/>
  <c r="S54" i="131"/>
  <c r="O53" i="131"/>
  <c r="N67" i="131"/>
  <c r="Q65" i="131"/>
  <c r="N64" i="131"/>
  <c r="I63" i="131"/>
  <c r="Q56" i="131"/>
  <c r="R54" i="131"/>
  <c r="N53" i="131"/>
  <c r="R62" i="131"/>
  <c r="R61" i="131"/>
  <c r="R60" i="131"/>
  <c r="S58" i="131"/>
  <c r="L82" i="131"/>
  <c r="L81" i="131"/>
  <c r="L80" i="131"/>
  <c r="L79" i="131"/>
  <c r="Q62" i="131"/>
  <c r="Q61" i="131"/>
  <c r="Q60" i="131"/>
  <c r="R58" i="131"/>
  <c r="K82" i="131"/>
  <c r="K81" i="131"/>
  <c r="K80" i="131"/>
  <c r="K79" i="131"/>
  <c r="J82" i="131"/>
  <c r="J81" i="131"/>
  <c r="J80" i="131"/>
  <c r="J79" i="131"/>
  <c r="O62" i="131"/>
  <c r="O61" i="131"/>
  <c r="O60" i="131"/>
  <c r="P58" i="131"/>
  <c r="P57" i="131"/>
  <c r="T78" i="131"/>
  <c r="I82" i="131"/>
  <c r="I81" i="131"/>
  <c r="I80" i="131"/>
  <c r="I79" i="131"/>
  <c r="I78" i="131"/>
  <c r="T82" i="131"/>
  <c r="T81" i="131"/>
  <c r="T80" i="131"/>
  <c r="T79" i="131"/>
  <c r="O59" i="131"/>
  <c r="N60" i="131"/>
  <c r="M61" i="131"/>
  <c r="J78" i="131"/>
  <c r="S82" i="131"/>
  <c r="S81" i="131"/>
  <c r="S80" i="131"/>
  <c r="S79" i="131"/>
  <c r="P59" i="131"/>
  <c r="M82" i="131"/>
  <c r="N58" i="131"/>
  <c r="M58" i="131"/>
  <c r="K78" i="131"/>
  <c r="R82" i="131"/>
  <c r="R81" i="131"/>
  <c r="R80" i="131"/>
  <c r="R79" i="131"/>
  <c r="Q59" i="131"/>
  <c r="P62" i="131"/>
  <c r="N61" i="131"/>
  <c r="M60" i="131"/>
  <c r="L60" i="131"/>
  <c r="M57" i="131"/>
  <c r="M55" i="131"/>
  <c r="K62" i="131"/>
  <c r="K61" i="131"/>
  <c r="K60" i="131"/>
  <c r="L58" i="131"/>
  <c r="L57" i="131"/>
  <c r="L56" i="131"/>
  <c r="L55" i="131"/>
  <c r="L54" i="131"/>
  <c r="L53" i="131"/>
  <c r="L52" i="131"/>
  <c r="L78" i="131"/>
  <c r="Q82" i="131"/>
  <c r="Q81" i="131"/>
  <c r="Q80" i="131"/>
  <c r="Q79" i="131"/>
  <c r="R59" i="131"/>
  <c r="P60" i="131"/>
  <c r="O57" i="131"/>
  <c r="M62" i="131"/>
  <c r="N56" i="131"/>
  <c r="K66" i="131"/>
  <c r="K64" i="131"/>
  <c r="J67" i="131"/>
  <c r="J66" i="131"/>
  <c r="J65" i="131"/>
  <c r="J64" i="131"/>
  <c r="J63" i="131"/>
  <c r="J62" i="131"/>
  <c r="J61" i="131"/>
  <c r="J60" i="131"/>
  <c r="K58" i="131"/>
  <c r="K57" i="131"/>
  <c r="K56" i="131"/>
  <c r="K55" i="131"/>
  <c r="K54" i="131"/>
  <c r="K53" i="131"/>
  <c r="K52" i="131"/>
  <c r="M78" i="131"/>
  <c r="P82" i="131"/>
  <c r="P81" i="131"/>
  <c r="P80" i="131"/>
  <c r="P79" i="131"/>
  <c r="S59" i="131"/>
  <c r="P61" i="131"/>
  <c r="N62" i="131"/>
  <c r="N57" i="131"/>
  <c r="L67" i="131"/>
  <c r="L62" i="131"/>
  <c r="M56" i="131"/>
  <c r="I62" i="131"/>
  <c r="I60" i="131"/>
  <c r="J58" i="131"/>
  <c r="J57" i="131"/>
  <c r="J56" i="131"/>
  <c r="J55" i="131"/>
  <c r="J54" i="131"/>
  <c r="J53" i="131"/>
  <c r="J52" i="131"/>
  <c r="N78" i="131"/>
  <c r="O82" i="131"/>
  <c r="O81" i="131"/>
  <c r="O80" i="131"/>
  <c r="O79" i="131"/>
  <c r="S62" i="131"/>
  <c r="O58" i="131"/>
  <c r="L61" i="131"/>
  <c r="K67" i="131"/>
  <c r="I67" i="131"/>
  <c r="I66" i="131"/>
  <c r="I65" i="131"/>
  <c r="I64" i="131"/>
  <c r="I61" i="131"/>
  <c r="O96" i="131"/>
  <c r="P96" i="131"/>
  <c r="N96" i="131"/>
  <c r="Q96" i="131"/>
  <c r="I96" i="131"/>
  <c r="M96" i="131"/>
  <c r="J96" i="131"/>
  <c r="R96" i="131"/>
  <c r="K96" i="131"/>
  <c r="S96" i="131"/>
  <c r="L96" i="131"/>
  <c r="G105" i="136" l="1"/>
  <c r="G105" i="135"/>
  <c r="H105" i="136"/>
  <c r="I105" i="136" s="1"/>
  <c r="R105" i="136"/>
  <c r="R113" i="136" s="1"/>
  <c r="U106" i="136"/>
  <c r="U107" i="136"/>
  <c r="U108" i="136"/>
  <c r="U109" i="136"/>
  <c r="U110" i="136"/>
  <c r="U111" i="136"/>
  <c r="U112" i="136"/>
  <c r="E113" i="136"/>
  <c r="F113" i="136"/>
  <c r="G113" i="136"/>
  <c r="H96" i="136"/>
  <c r="K96" i="136" s="1"/>
  <c r="K103" i="136" s="1"/>
  <c r="I96" i="136"/>
  <c r="J96" i="136"/>
  <c r="J103" i="136" s="1"/>
  <c r="P96" i="136"/>
  <c r="P103" i="136" s="1"/>
  <c r="Q96" i="136"/>
  <c r="Q103" i="136" s="1"/>
  <c r="R96" i="136"/>
  <c r="R103" i="136" s="1"/>
  <c r="U97" i="136"/>
  <c r="U98" i="136"/>
  <c r="U99" i="136"/>
  <c r="U100" i="136"/>
  <c r="U101" i="136"/>
  <c r="U102" i="136"/>
  <c r="E103" i="136"/>
  <c r="F103" i="136"/>
  <c r="G103" i="136"/>
  <c r="E79" i="136"/>
  <c r="G79" i="136"/>
  <c r="H79" i="136" s="1"/>
  <c r="E80" i="136"/>
  <c r="G80" i="136"/>
  <c r="H80" i="136" s="1"/>
  <c r="E81" i="136"/>
  <c r="G81" i="136"/>
  <c r="H81" i="136" s="1"/>
  <c r="E82" i="136"/>
  <c r="G82" i="136"/>
  <c r="H82" i="136" s="1"/>
  <c r="H83" i="136"/>
  <c r="N83" i="136" s="1"/>
  <c r="P83" i="136"/>
  <c r="T83" i="136"/>
  <c r="U84" i="136"/>
  <c r="U85" i="136"/>
  <c r="U86" i="136"/>
  <c r="U87" i="136"/>
  <c r="U88" i="136"/>
  <c r="U89" i="136"/>
  <c r="U90" i="136"/>
  <c r="U91" i="136"/>
  <c r="U92" i="136"/>
  <c r="F93" i="136"/>
  <c r="H51" i="136"/>
  <c r="M51" i="136" s="1"/>
  <c r="K51" i="136"/>
  <c r="L51" i="136"/>
  <c r="P51" i="136"/>
  <c r="S51" i="136"/>
  <c r="T51" i="136"/>
  <c r="H52" i="136"/>
  <c r="K52" i="136" s="1"/>
  <c r="H53" i="136"/>
  <c r="I53" i="136" s="1"/>
  <c r="H54" i="136"/>
  <c r="J54" i="136" s="1"/>
  <c r="I54" i="136"/>
  <c r="O54" i="136"/>
  <c r="P54" i="136"/>
  <c r="Q54" i="136"/>
  <c r="H55" i="136"/>
  <c r="M55" i="136" s="1"/>
  <c r="H56" i="136"/>
  <c r="K56" i="136" s="1"/>
  <c r="J56" i="136"/>
  <c r="M56" i="136"/>
  <c r="N56" i="136"/>
  <c r="P56" i="136"/>
  <c r="H57" i="136"/>
  <c r="I57" i="136" s="1"/>
  <c r="P57" i="136"/>
  <c r="H58" i="136"/>
  <c r="M58" i="136" s="1"/>
  <c r="I58" i="136"/>
  <c r="K58" i="136"/>
  <c r="L58" i="136"/>
  <c r="N58" i="136"/>
  <c r="T58" i="136"/>
  <c r="H59" i="136"/>
  <c r="M59" i="136" s="1"/>
  <c r="L59" i="136"/>
  <c r="P59" i="136"/>
  <c r="T59" i="136"/>
  <c r="I60" i="136"/>
  <c r="J60" i="136"/>
  <c r="K60" i="136"/>
  <c r="L60" i="136"/>
  <c r="M60" i="136"/>
  <c r="N60" i="136"/>
  <c r="O60" i="136"/>
  <c r="P60" i="136"/>
  <c r="Q60" i="136"/>
  <c r="R60" i="136"/>
  <c r="S60" i="136"/>
  <c r="T60" i="136"/>
  <c r="H61" i="136"/>
  <c r="J61" i="136" s="1"/>
  <c r="I61" i="136"/>
  <c r="Q61" i="136"/>
  <c r="H62" i="136"/>
  <c r="L62" i="136" s="1"/>
  <c r="K62" i="136"/>
  <c r="N62" i="136"/>
  <c r="O62" i="136"/>
  <c r="P62" i="136"/>
  <c r="R62" i="136"/>
  <c r="H63" i="136"/>
  <c r="N63" i="136" s="1"/>
  <c r="I64" i="136"/>
  <c r="J64" i="136"/>
  <c r="K64" i="136"/>
  <c r="L64" i="136"/>
  <c r="M64" i="136"/>
  <c r="N64" i="136"/>
  <c r="O64" i="136"/>
  <c r="P64" i="136"/>
  <c r="Q64" i="136"/>
  <c r="R64" i="136"/>
  <c r="S64" i="136"/>
  <c r="T64" i="136"/>
  <c r="H65" i="136"/>
  <c r="L65" i="136" s="1"/>
  <c r="J65" i="136"/>
  <c r="H66" i="136"/>
  <c r="M66" i="136" s="1"/>
  <c r="L66" i="136"/>
  <c r="H67" i="136"/>
  <c r="L67" i="136" s="1"/>
  <c r="U68" i="136"/>
  <c r="U69" i="136"/>
  <c r="U70" i="136"/>
  <c r="U71" i="136"/>
  <c r="U72" i="136"/>
  <c r="U73" i="136"/>
  <c r="U74" i="136"/>
  <c r="U75" i="136"/>
  <c r="U76" i="136"/>
  <c r="E77" i="136"/>
  <c r="F77" i="136"/>
  <c r="G77" i="136"/>
  <c r="H105" i="135"/>
  <c r="K105" i="135" s="1"/>
  <c r="K113" i="135" s="1"/>
  <c r="M105" i="135"/>
  <c r="M113" i="135" s="1"/>
  <c r="N105" i="135"/>
  <c r="N113" i="135" s="1"/>
  <c r="P105" i="135"/>
  <c r="U106" i="135"/>
  <c r="U107" i="135"/>
  <c r="U108" i="135"/>
  <c r="U109" i="135"/>
  <c r="U110" i="135"/>
  <c r="U111" i="135"/>
  <c r="U112" i="135"/>
  <c r="E113" i="135"/>
  <c r="F113" i="135"/>
  <c r="G113" i="135"/>
  <c r="P113" i="135"/>
  <c r="H96" i="135"/>
  <c r="K96" i="135" s="1"/>
  <c r="K103" i="135" s="1"/>
  <c r="I96" i="135"/>
  <c r="L96" i="135"/>
  <c r="L103" i="135" s="1"/>
  <c r="R96" i="135"/>
  <c r="R103" i="135" s="1"/>
  <c r="U97" i="135"/>
  <c r="U98" i="135"/>
  <c r="U99" i="135"/>
  <c r="U100" i="135"/>
  <c r="U101" i="135"/>
  <c r="U102" i="135"/>
  <c r="E103" i="135"/>
  <c r="F103" i="135"/>
  <c r="G103" i="135"/>
  <c r="H103" i="135"/>
  <c r="E79" i="135"/>
  <c r="G79" i="135"/>
  <c r="H79" i="135" s="1"/>
  <c r="E80" i="135"/>
  <c r="G80" i="135"/>
  <c r="H80" i="135" s="1"/>
  <c r="E81" i="135"/>
  <c r="G81" i="135"/>
  <c r="H81" i="135" s="1"/>
  <c r="E82" i="135"/>
  <c r="G82" i="135"/>
  <c r="H82" i="135" s="1"/>
  <c r="H83" i="135"/>
  <c r="I83" i="135" s="1"/>
  <c r="O83" i="135"/>
  <c r="U84" i="135"/>
  <c r="U85" i="135"/>
  <c r="U86" i="135"/>
  <c r="U87" i="135"/>
  <c r="U88" i="135"/>
  <c r="U89" i="135"/>
  <c r="U90" i="135"/>
  <c r="U91" i="135"/>
  <c r="U92" i="135"/>
  <c r="F93" i="135"/>
  <c r="H51" i="135"/>
  <c r="I51" i="135" s="1"/>
  <c r="H52" i="135"/>
  <c r="I52" i="135" s="1"/>
  <c r="Q52" i="135"/>
  <c r="H53" i="135"/>
  <c r="M53" i="135" s="1"/>
  <c r="L53" i="135"/>
  <c r="O53" i="135"/>
  <c r="H54" i="135"/>
  <c r="O54" i="135" s="1"/>
  <c r="J54" i="135"/>
  <c r="L54" i="135"/>
  <c r="H55" i="135"/>
  <c r="I55" i="135" s="1"/>
  <c r="N55" i="135"/>
  <c r="O55" i="135"/>
  <c r="P55" i="135"/>
  <c r="S55" i="135"/>
  <c r="H56" i="135"/>
  <c r="J56" i="135" s="1"/>
  <c r="I56" i="135"/>
  <c r="H57" i="135"/>
  <c r="M57" i="135" s="1"/>
  <c r="J57" i="135"/>
  <c r="K57" i="135"/>
  <c r="P57" i="135"/>
  <c r="R57" i="135"/>
  <c r="S57" i="135"/>
  <c r="T57" i="135"/>
  <c r="H58" i="135"/>
  <c r="O58" i="135" s="1"/>
  <c r="I58" i="135"/>
  <c r="H59" i="135"/>
  <c r="I59" i="135" s="1"/>
  <c r="N59" i="135"/>
  <c r="O59" i="135"/>
  <c r="I60" i="135"/>
  <c r="J60" i="135"/>
  <c r="K60" i="135"/>
  <c r="L60" i="135"/>
  <c r="M60" i="135"/>
  <c r="N60" i="135"/>
  <c r="O60" i="135"/>
  <c r="P60" i="135"/>
  <c r="Q60" i="135"/>
  <c r="R60" i="135"/>
  <c r="S60" i="135"/>
  <c r="T60" i="135"/>
  <c r="H61" i="135"/>
  <c r="M61" i="135" s="1"/>
  <c r="H62" i="135"/>
  <c r="I62" i="135" s="1"/>
  <c r="K62" i="135"/>
  <c r="M62" i="135"/>
  <c r="N62" i="135"/>
  <c r="H63" i="135"/>
  <c r="I63" i="135" s="1"/>
  <c r="P63" i="135"/>
  <c r="I64" i="135"/>
  <c r="J64" i="135"/>
  <c r="K64" i="135"/>
  <c r="L64" i="135"/>
  <c r="M64" i="135"/>
  <c r="N64" i="135"/>
  <c r="O64" i="135"/>
  <c r="P64" i="135"/>
  <c r="Q64" i="135"/>
  <c r="R64" i="135"/>
  <c r="S64" i="135"/>
  <c r="T64" i="135"/>
  <c r="H65" i="135"/>
  <c r="M65" i="135" s="1"/>
  <c r="K65" i="135"/>
  <c r="L65" i="135"/>
  <c r="T65" i="135"/>
  <c r="H66" i="135"/>
  <c r="I66" i="135" s="1"/>
  <c r="K66" i="135"/>
  <c r="H67" i="135"/>
  <c r="J67" i="135" s="1"/>
  <c r="I67" i="135"/>
  <c r="P67" i="135"/>
  <c r="U68" i="135"/>
  <c r="U69" i="135"/>
  <c r="U70" i="135"/>
  <c r="U71" i="135"/>
  <c r="U72" i="135"/>
  <c r="U73" i="135"/>
  <c r="U74" i="135"/>
  <c r="U75" i="135"/>
  <c r="U76" i="135"/>
  <c r="E77" i="135"/>
  <c r="F77" i="135"/>
  <c r="G77" i="135"/>
  <c r="H105" i="134"/>
  <c r="I105" i="134" s="1"/>
  <c r="M105" i="134"/>
  <c r="M113" i="134" s="1"/>
  <c r="O105" i="134"/>
  <c r="O113" i="134" s="1"/>
  <c r="R105" i="134"/>
  <c r="R113" i="134" s="1"/>
  <c r="U106" i="134"/>
  <c r="U107" i="134"/>
  <c r="U108" i="134"/>
  <c r="U109" i="134"/>
  <c r="U110" i="134"/>
  <c r="U111" i="134"/>
  <c r="U112" i="134"/>
  <c r="E113" i="134"/>
  <c r="F113" i="134"/>
  <c r="G113" i="134"/>
  <c r="H113" i="134"/>
  <c r="H96" i="134"/>
  <c r="J96" i="134" s="1"/>
  <c r="J103" i="134" s="1"/>
  <c r="I96" i="134"/>
  <c r="U97" i="134"/>
  <c r="U98" i="134"/>
  <c r="U99" i="134"/>
  <c r="U100" i="134"/>
  <c r="U101" i="134"/>
  <c r="U102" i="134"/>
  <c r="E103" i="134"/>
  <c r="F103" i="134"/>
  <c r="G103" i="134"/>
  <c r="E79" i="134"/>
  <c r="G79" i="134"/>
  <c r="H79" i="134" s="1"/>
  <c r="E80" i="134"/>
  <c r="G80" i="134"/>
  <c r="H80" i="134" s="1"/>
  <c r="E81" i="134"/>
  <c r="G81" i="134"/>
  <c r="H81" i="134" s="1"/>
  <c r="E82" i="134"/>
  <c r="G82" i="134"/>
  <c r="H82" i="134" s="1"/>
  <c r="H83" i="134"/>
  <c r="L83" i="134" s="1"/>
  <c r="U84" i="134"/>
  <c r="U85" i="134"/>
  <c r="U86" i="134"/>
  <c r="U87" i="134"/>
  <c r="U88" i="134"/>
  <c r="U89" i="134"/>
  <c r="U90" i="134"/>
  <c r="U91" i="134"/>
  <c r="U92" i="134"/>
  <c r="F93" i="134"/>
  <c r="H51" i="134"/>
  <c r="O51" i="134" s="1"/>
  <c r="J51" i="134"/>
  <c r="R51" i="134"/>
  <c r="H52" i="134"/>
  <c r="O52" i="134" s="1"/>
  <c r="H53" i="134"/>
  <c r="K53" i="134" s="1"/>
  <c r="L53" i="134"/>
  <c r="P53" i="134"/>
  <c r="H54" i="134"/>
  <c r="M54" i="134" s="1"/>
  <c r="H55" i="134"/>
  <c r="O55" i="134" s="1"/>
  <c r="J55" i="134"/>
  <c r="R55" i="134"/>
  <c r="H56" i="134"/>
  <c r="O56" i="134" s="1"/>
  <c r="M56" i="134"/>
  <c r="N56" i="134"/>
  <c r="H57" i="134"/>
  <c r="K57" i="134" s="1"/>
  <c r="L57" i="134"/>
  <c r="P57" i="134"/>
  <c r="T57" i="134"/>
  <c r="H58" i="134"/>
  <c r="M58" i="134" s="1"/>
  <c r="P58" i="134"/>
  <c r="H59" i="134"/>
  <c r="O59" i="134" s="1"/>
  <c r="I60" i="134"/>
  <c r="J60" i="134"/>
  <c r="K60" i="134"/>
  <c r="L60" i="134"/>
  <c r="M60" i="134"/>
  <c r="N60" i="134"/>
  <c r="O60" i="134"/>
  <c r="P60" i="134"/>
  <c r="Q60" i="134"/>
  <c r="R60" i="134"/>
  <c r="S60" i="134"/>
  <c r="T60" i="134"/>
  <c r="H61" i="134"/>
  <c r="J61" i="134" s="1"/>
  <c r="I61" i="134"/>
  <c r="N61" i="134"/>
  <c r="P61" i="134"/>
  <c r="Q61" i="134"/>
  <c r="T61" i="134"/>
  <c r="H62" i="134"/>
  <c r="N62" i="134" s="1"/>
  <c r="I62" i="134"/>
  <c r="O62" i="134"/>
  <c r="H63" i="134"/>
  <c r="L63" i="134" s="1"/>
  <c r="J63" i="134"/>
  <c r="K63" i="134"/>
  <c r="P63" i="134"/>
  <c r="Q63" i="134"/>
  <c r="R63" i="134"/>
  <c r="S63" i="134"/>
  <c r="I64" i="134"/>
  <c r="J64" i="134"/>
  <c r="K64" i="134"/>
  <c r="L64" i="134"/>
  <c r="M64" i="134"/>
  <c r="N64" i="134"/>
  <c r="O64" i="134"/>
  <c r="P64" i="134"/>
  <c r="Q64" i="134"/>
  <c r="R64" i="134"/>
  <c r="S64" i="134"/>
  <c r="T64" i="134"/>
  <c r="H65" i="134"/>
  <c r="M65" i="134" s="1"/>
  <c r="H66" i="134"/>
  <c r="O66" i="134" s="1"/>
  <c r="H67" i="134"/>
  <c r="O67" i="134" s="1"/>
  <c r="I67" i="134"/>
  <c r="J67" i="134"/>
  <c r="L67" i="134"/>
  <c r="M67" i="134"/>
  <c r="N67" i="134"/>
  <c r="P67" i="134"/>
  <c r="Q67" i="134"/>
  <c r="R67" i="134"/>
  <c r="T67" i="134"/>
  <c r="U68" i="134"/>
  <c r="U69" i="134"/>
  <c r="U70" i="134"/>
  <c r="U71" i="134"/>
  <c r="U72" i="134"/>
  <c r="U73" i="134"/>
  <c r="U74" i="134"/>
  <c r="U75" i="134"/>
  <c r="U76" i="134"/>
  <c r="E77" i="134"/>
  <c r="F77" i="134"/>
  <c r="G77" i="134"/>
  <c r="H96" i="133"/>
  <c r="I96" i="133" s="1"/>
  <c r="U97" i="133"/>
  <c r="U98" i="133"/>
  <c r="U99" i="133"/>
  <c r="U100" i="133"/>
  <c r="U101" i="133"/>
  <c r="U102" i="133"/>
  <c r="E103" i="133"/>
  <c r="F103" i="133"/>
  <c r="G103" i="133"/>
  <c r="H105" i="133"/>
  <c r="L105" i="133" s="1"/>
  <c r="L113" i="133" s="1"/>
  <c r="U106" i="133"/>
  <c r="U107" i="133"/>
  <c r="U108" i="133"/>
  <c r="U109" i="133"/>
  <c r="U110" i="133"/>
  <c r="U111" i="133"/>
  <c r="U112" i="133"/>
  <c r="E113" i="133"/>
  <c r="F113" i="133"/>
  <c r="G113" i="133"/>
  <c r="E79" i="133"/>
  <c r="G79" i="133"/>
  <c r="H79" i="133" s="1"/>
  <c r="E80" i="133"/>
  <c r="G80" i="133"/>
  <c r="H80" i="133" s="1"/>
  <c r="E81" i="133"/>
  <c r="G81" i="133"/>
  <c r="H81" i="133" s="1"/>
  <c r="E82" i="133"/>
  <c r="G82" i="133"/>
  <c r="H82" i="133" s="1"/>
  <c r="H83" i="133"/>
  <c r="K83" i="133" s="1"/>
  <c r="U84" i="133"/>
  <c r="U85" i="133"/>
  <c r="U86" i="133"/>
  <c r="U87" i="133"/>
  <c r="U88" i="133"/>
  <c r="U89" i="133"/>
  <c r="U90" i="133"/>
  <c r="U91" i="133"/>
  <c r="U92" i="133"/>
  <c r="F93" i="133"/>
  <c r="H51" i="133"/>
  <c r="I51" i="133" s="1"/>
  <c r="O51" i="133"/>
  <c r="P51" i="133"/>
  <c r="T51" i="133"/>
  <c r="H52" i="133"/>
  <c r="J52" i="133" s="1"/>
  <c r="Q52" i="133"/>
  <c r="H53" i="133"/>
  <c r="L53" i="133" s="1"/>
  <c r="K53" i="133"/>
  <c r="P53" i="133"/>
  <c r="R53" i="133"/>
  <c r="S53" i="133"/>
  <c r="H54" i="133"/>
  <c r="N54" i="133" s="1"/>
  <c r="H55" i="133"/>
  <c r="I55" i="133" s="1"/>
  <c r="S55" i="133"/>
  <c r="T55" i="133"/>
  <c r="H56" i="133"/>
  <c r="J56" i="133" s="1"/>
  <c r="I56" i="133"/>
  <c r="P56" i="133"/>
  <c r="H57" i="133"/>
  <c r="L57" i="133" s="1"/>
  <c r="I57" i="133"/>
  <c r="J57" i="133"/>
  <c r="K57" i="133"/>
  <c r="H58" i="133"/>
  <c r="N58" i="133" s="1"/>
  <c r="I58" i="133"/>
  <c r="M58" i="133"/>
  <c r="O58" i="133"/>
  <c r="P58" i="133"/>
  <c r="R58" i="133"/>
  <c r="S58" i="133"/>
  <c r="T58" i="133"/>
  <c r="H59" i="133"/>
  <c r="K59" i="133" s="1"/>
  <c r="M59" i="133"/>
  <c r="N59" i="133"/>
  <c r="Q59" i="133"/>
  <c r="R59" i="133"/>
  <c r="S59" i="133"/>
  <c r="T59" i="133"/>
  <c r="I60" i="133"/>
  <c r="J60" i="133"/>
  <c r="K60" i="133"/>
  <c r="L60" i="133"/>
  <c r="M60" i="133"/>
  <c r="N60" i="133"/>
  <c r="O60" i="133"/>
  <c r="P60" i="133"/>
  <c r="Q60" i="133"/>
  <c r="R60" i="133"/>
  <c r="S60" i="133"/>
  <c r="T60" i="133"/>
  <c r="H61" i="133"/>
  <c r="M61" i="133" s="1"/>
  <c r="I61" i="133"/>
  <c r="H62" i="133"/>
  <c r="O62" i="133" s="1"/>
  <c r="H63" i="133"/>
  <c r="I63" i="133" s="1"/>
  <c r="I64" i="133"/>
  <c r="J64" i="133"/>
  <c r="K64" i="133"/>
  <c r="L64" i="133"/>
  <c r="M64" i="133"/>
  <c r="N64" i="133"/>
  <c r="O64" i="133"/>
  <c r="P64" i="133"/>
  <c r="Q64" i="133"/>
  <c r="R64" i="133"/>
  <c r="S64" i="133"/>
  <c r="T64" i="133"/>
  <c r="H65" i="133"/>
  <c r="I65" i="133" s="1"/>
  <c r="H66" i="133"/>
  <c r="I66" i="133" s="1"/>
  <c r="H67" i="133"/>
  <c r="J67" i="133" s="1"/>
  <c r="I67" i="133"/>
  <c r="Q67" i="133"/>
  <c r="U68" i="133"/>
  <c r="U69" i="133"/>
  <c r="U70" i="133"/>
  <c r="U71" i="133"/>
  <c r="U72" i="133"/>
  <c r="U73" i="133"/>
  <c r="U74" i="133"/>
  <c r="U75" i="133"/>
  <c r="U76" i="133"/>
  <c r="E77" i="133"/>
  <c r="F77" i="133"/>
  <c r="F94" i="133" s="1"/>
  <c r="G77" i="133"/>
  <c r="L56" i="134" l="1"/>
  <c r="Q53" i="133"/>
  <c r="M51" i="133"/>
  <c r="I56" i="134"/>
  <c r="T52" i="134"/>
  <c r="N105" i="134"/>
  <c r="N113" i="134" s="1"/>
  <c r="N65" i="135"/>
  <c r="J62" i="135"/>
  <c r="R53" i="135"/>
  <c r="T65" i="136"/>
  <c r="K59" i="136"/>
  <c r="N54" i="136"/>
  <c r="S52" i="134"/>
  <c r="Q67" i="136"/>
  <c r="R52" i="134"/>
  <c r="P67" i="136"/>
  <c r="S62" i="133"/>
  <c r="O59" i="133"/>
  <c r="J58" i="133"/>
  <c r="J53" i="133"/>
  <c r="K67" i="134"/>
  <c r="M63" i="134"/>
  <c r="O61" i="134"/>
  <c r="P55" i="134"/>
  <c r="Q52" i="134"/>
  <c r="Q67" i="135"/>
  <c r="J65" i="135"/>
  <c r="P59" i="135"/>
  <c r="O57" i="135"/>
  <c r="K53" i="135"/>
  <c r="T96" i="135"/>
  <c r="T103" i="135" s="1"/>
  <c r="O67" i="136"/>
  <c r="T63" i="136"/>
  <c r="J62" i="136"/>
  <c r="I56" i="136"/>
  <c r="Q83" i="136"/>
  <c r="U64" i="133"/>
  <c r="U60" i="134"/>
  <c r="T56" i="134"/>
  <c r="P52" i="134"/>
  <c r="T54" i="135"/>
  <c r="N67" i="136"/>
  <c r="Q63" i="136"/>
  <c r="T52" i="136"/>
  <c r="S56" i="134"/>
  <c r="N52" i="134"/>
  <c r="Q54" i="135"/>
  <c r="M67" i="136"/>
  <c r="P63" i="136"/>
  <c r="R52" i="136"/>
  <c r="M83" i="136"/>
  <c r="R61" i="133"/>
  <c r="J59" i="133"/>
  <c r="U59" i="133" s="1"/>
  <c r="S57" i="133"/>
  <c r="P52" i="133"/>
  <c r="I63" i="134"/>
  <c r="R56" i="134"/>
  <c r="P54" i="134"/>
  <c r="M52" i="134"/>
  <c r="Q96" i="134"/>
  <c r="Q103" i="134" s="1"/>
  <c r="P54" i="135"/>
  <c r="P83" i="135"/>
  <c r="J96" i="135"/>
  <c r="J103" i="135" s="1"/>
  <c r="K67" i="136"/>
  <c r="M63" i="136"/>
  <c r="P61" i="136"/>
  <c r="J58" i="136"/>
  <c r="T54" i="136"/>
  <c r="Q52" i="136"/>
  <c r="L83" i="136"/>
  <c r="S61" i="133"/>
  <c r="Q61" i="133"/>
  <c r="I59" i="133"/>
  <c r="R57" i="133"/>
  <c r="T54" i="133"/>
  <c r="I52" i="133"/>
  <c r="S105" i="133"/>
  <c r="S113" i="133" s="1"/>
  <c r="R66" i="134"/>
  <c r="R59" i="134"/>
  <c r="Q56" i="134"/>
  <c r="L52" i="134"/>
  <c r="O96" i="134"/>
  <c r="O103" i="134" s="1"/>
  <c r="P66" i="135"/>
  <c r="Q62" i="135"/>
  <c r="M58" i="135"/>
  <c r="Q56" i="135"/>
  <c r="N54" i="135"/>
  <c r="J67" i="136"/>
  <c r="L63" i="136"/>
  <c r="S54" i="136"/>
  <c r="P52" i="136"/>
  <c r="O61" i="133"/>
  <c r="Q57" i="133"/>
  <c r="Q54" i="133"/>
  <c r="F94" i="134"/>
  <c r="S67" i="134"/>
  <c r="J66" i="134"/>
  <c r="Q62" i="134"/>
  <c r="J59" i="134"/>
  <c r="P56" i="134"/>
  <c r="T53" i="134"/>
  <c r="I52" i="134"/>
  <c r="H103" i="134"/>
  <c r="M96" i="134"/>
  <c r="M103" i="134" s="1"/>
  <c r="N66" i="135"/>
  <c r="O62" i="135"/>
  <c r="J58" i="135"/>
  <c r="P56" i="135"/>
  <c r="M54" i="135"/>
  <c r="I67" i="136"/>
  <c r="I63" i="136"/>
  <c r="R54" i="136"/>
  <c r="I52" i="136"/>
  <c r="T65" i="133"/>
  <c r="R55" i="133"/>
  <c r="S54" i="133"/>
  <c r="J96" i="133"/>
  <c r="J103" i="133" s="1"/>
  <c r="K51" i="135"/>
  <c r="P53" i="136"/>
  <c r="S65" i="133"/>
  <c r="T62" i="133"/>
  <c r="P61" i="133"/>
  <c r="P59" i="133"/>
  <c r="Q58" i="133"/>
  <c r="U58" i="133" s="1"/>
  <c r="P57" i="133"/>
  <c r="Q55" i="133"/>
  <c r="R54" i="133"/>
  <c r="N51" i="133"/>
  <c r="P55" i="133"/>
  <c r="S83" i="134"/>
  <c r="S65" i="136"/>
  <c r="Q65" i="133"/>
  <c r="P62" i="133"/>
  <c r="N61" i="133"/>
  <c r="O55" i="133"/>
  <c r="P54" i="133"/>
  <c r="L51" i="133"/>
  <c r="H113" i="133"/>
  <c r="R105" i="133"/>
  <c r="R113" i="133" s="1"/>
  <c r="R83" i="134"/>
  <c r="K105" i="134"/>
  <c r="K113" i="134" s="1"/>
  <c r="I65" i="135"/>
  <c r="U64" i="135"/>
  <c r="K59" i="135"/>
  <c r="J53" i="135"/>
  <c r="S96" i="135"/>
  <c r="S103" i="135" s="1"/>
  <c r="R65" i="136"/>
  <c r="T66" i="133"/>
  <c r="N62" i="133"/>
  <c r="L61" i="133"/>
  <c r="N55" i="133"/>
  <c r="O54" i="133"/>
  <c r="R83" i="133"/>
  <c r="Q105" i="133"/>
  <c r="Q113" i="133" s="1"/>
  <c r="Q83" i="134"/>
  <c r="Q65" i="136"/>
  <c r="R65" i="133"/>
  <c r="S66" i="133"/>
  <c r="P65" i="133"/>
  <c r="Q66" i="133"/>
  <c r="O65" i="133"/>
  <c r="M62" i="133"/>
  <c r="K61" i="133"/>
  <c r="L59" i="133"/>
  <c r="L58" i="133"/>
  <c r="M55" i="133"/>
  <c r="M54" i="133"/>
  <c r="Q83" i="133"/>
  <c r="P105" i="133"/>
  <c r="P113" i="133" s="1"/>
  <c r="P83" i="134"/>
  <c r="S65" i="135"/>
  <c r="T58" i="135"/>
  <c r="Q96" i="135"/>
  <c r="Q103" i="135" s="1"/>
  <c r="P65" i="136"/>
  <c r="S58" i="136"/>
  <c r="T55" i="136"/>
  <c r="R66" i="133"/>
  <c r="P66" i="133"/>
  <c r="N65" i="133"/>
  <c r="L62" i="133"/>
  <c r="J61" i="133"/>
  <c r="K58" i="133"/>
  <c r="Q56" i="133"/>
  <c r="L55" i="133"/>
  <c r="L54" i="133"/>
  <c r="P83" i="133"/>
  <c r="M105" i="133"/>
  <c r="M113" i="133" s="1"/>
  <c r="M83" i="134"/>
  <c r="F94" i="135"/>
  <c r="R65" i="135"/>
  <c r="T61" i="135"/>
  <c r="R58" i="135"/>
  <c r="I54" i="135"/>
  <c r="P52" i="135"/>
  <c r="P96" i="135"/>
  <c r="P103" i="135" s="1"/>
  <c r="O65" i="136"/>
  <c r="R58" i="136"/>
  <c r="S55" i="136"/>
  <c r="M54" i="136"/>
  <c r="O52" i="136"/>
  <c r="O66" i="133"/>
  <c r="M65" i="133"/>
  <c r="K62" i="133"/>
  <c r="K55" i="133"/>
  <c r="K54" i="133"/>
  <c r="O83" i="133"/>
  <c r="K105" i="133"/>
  <c r="K113" i="133" s="1"/>
  <c r="U67" i="134"/>
  <c r="K83" i="134"/>
  <c r="Q65" i="135"/>
  <c r="T62" i="135"/>
  <c r="S61" i="135"/>
  <c r="Q58" i="135"/>
  <c r="O96" i="135"/>
  <c r="O103" i="135" s="1"/>
  <c r="T67" i="136"/>
  <c r="T66" i="136"/>
  <c r="N65" i="136"/>
  <c r="Q58" i="136"/>
  <c r="T56" i="136"/>
  <c r="P55" i="136"/>
  <c r="L54" i="136"/>
  <c r="N52" i="136"/>
  <c r="N66" i="133"/>
  <c r="L65" i="133"/>
  <c r="U60" i="133"/>
  <c r="J55" i="133"/>
  <c r="J54" i="133"/>
  <c r="M83" i="133"/>
  <c r="J105" i="133"/>
  <c r="J113" i="133" s="1"/>
  <c r="T96" i="133"/>
  <c r="T103" i="133" s="1"/>
  <c r="M61" i="134"/>
  <c r="N57" i="134"/>
  <c r="K56" i="134"/>
  <c r="N53" i="134"/>
  <c r="K52" i="134"/>
  <c r="J83" i="134"/>
  <c r="T96" i="134"/>
  <c r="T103" i="134" s="1"/>
  <c r="P65" i="135"/>
  <c r="S62" i="135"/>
  <c r="L61" i="135"/>
  <c r="P58" i="135"/>
  <c r="L57" i="135"/>
  <c r="K55" i="135"/>
  <c r="T53" i="135"/>
  <c r="S51" i="135"/>
  <c r="N96" i="135"/>
  <c r="N103" i="135" s="1"/>
  <c r="F94" i="136"/>
  <c r="S67" i="136"/>
  <c r="S66" i="136"/>
  <c r="M65" i="136"/>
  <c r="T62" i="136"/>
  <c r="U60" i="136"/>
  <c r="P58" i="136"/>
  <c r="R56" i="136"/>
  <c r="L55" i="136"/>
  <c r="K54" i="136"/>
  <c r="M52" i="136"/>
  <c r="M66" i="133"/>
  <c r="K65" i="133"/>
  <c r="T61" i="133"/>
  <c r="I54" i="133"/>
  <c r="J83" i="133"/>
  <c r="I105" i="133"/>
  <c r="I113" i="133" s="1"/>
  <c r="R96" i="133"/>
  <c r="R103" i="133" s="1"/>
  <c r="U64" i="134"/>
  <c r="L61" i="134"/>
  <c r="M57" i="134"/>
  <c r="J56" i="134"/>
  <c r="M53" i="134"/>
  <c r="J52" i="134"/>
  <c r="I83" i="134"/>
  <c r="R96" i="134"/>
  <c r="R103" i="134" s="1"/>
  <c r="S105" i="134"/>
  <c r="S113" i="134" s="1"/>
  <c r="S66" i="135"/>
  <c r="O65" i="135"/>
  <c r="R62" i="135"/>
  <c r="K61" i="135"/>
  <c r="N58" i="135"/>
  <c r="S53" i="135"/>
  <c r="P51" i="135"/>
  <c r="M96" i="135"/>
  <c r="M103" i="135" s="1"/>
  <c r="R67" i="136"/>
  <c r="U67" i="136" s="1"/>
  <c r="P66" i="136"/>
  <c r="K65" i="136"/>
  <c r="S62" i="136"/>
  <c r="O58" i="136"/>
  <c r="Q56" i="136"/>
  <c r="K55" i="136"/>
  <c r="J52" i="136"/>
  <c r="L66" i="133"/>
  <c r="J65" i="133"/>
  <c r="U65" i="133" s="1"/>
  <c r="I83" i="133"/>
  <c r="P96" i="133"/>
  <c r="P103" i="133" s="1"/>
  <c r="U60" i="135"/>
  <c r="O51" i="135"/>
  <c r="U64" i="136"/>
  <c r="L96" i="133"/>
  <c r="L103" i="133" s="1"/>
  <c r="P62" i="134"/>
  <c r="P96" i="134"/>
  <c r="P103" i="134" s="1"/>
  <c r="P105" i="134"/>
  <c r="P113" i="134" s="1"/>
  <c r="O66" i="135"/>
  <c r="P62" i="135"/>
  <c r="S59" i="135"/>
  <c r="L58" i="135"/>
  <c r="R54" i="135"/>
  <c r="P53" i="135"/>
  <c r="N51" i="135"/>
  <c r="K66" i="136"/>
  <c r="I65" i="136"/>
  <c r="Q62" i="136"/>
  <c r="S59" i="136"/>
  <c r="O56" i="136"/>
  <c r="T105" i="134"/>
  <c r="T113" i="134" s="1"/>
  <c r="E93" i="134"/>
  <c r="E94" i="134" s="1"/>
  <c r="E93" i="135"/>
  <c r="E94" i="135" s="1"/>
  <c r="E93" i="136"/>
  <c r="E94" i="136" s="1"/>
  <c r="E93" i="133"/>
  <c r="E94" i="133" s="1"/>
  <c r="G93" i="136"/>
  <c r="G94" i="136" s="1"/>
  <c r="G93" i="133"/>
  <c r="G94" i="133" s="1"/>
  <c r="G93" i="134"/>
  <c r="G94" i="134" s="1"/>
  <c r="G93" i="135"/>
  <c r="G94" i="135" s="1"/>
  <c r="H113" i="136"/>
  <c r="N105" i="136"/>
  <c r="N113" i="136" s="1"/>
  <c r="M105" i="136"/>
  <c r="M113" i="136" s="1"/>
  <c r="L105" i="136"/>
  <c r="L113" i="136" s="1"/>
  <c r="T105" i="136"/>
  <c r="T113" i="136" s="1"/>
  <c r="K105" i="136"/>
  <c r="K113" i="136" s="1"/>
  <c r="S105" i="136"/>
  <c r="S113" i="136" s="1"/>
  <c r="J105" i="136"/>
  <c r="J113" i="136" s="1"/>
  <c r="P105" i="136"/>
  <c r="P113" i="136" s="1"/>
  <c r="O105" i="136"/>
  <c r="O113" i="136" s="1"/>
  <c r="R105" i="135"/>
  <c r="R113" i="135" s="1"/>
  <c r="J105" i="135"/>
  <c r="J113" i="135" s="1"/>
  <c r="Q105" i="135"/>
  <c r="Q113" i="135" s="1"/>
  <c r="I105" i="135"/>
  <c r="H113" i="135"/>
  <c r="O105" i="135"/>
  <c r="O113" i="135" s="1"/>
  <c r="T105" i="135"/>
  <c r="T113" i="135" s="1"/>
  <c r="L105" i="135"/>
  <c r="L113" i="135" s="1"/>
  <c r="S105" i="135"/>
  <c r="S113" i="135" s="1"/>
  <c r="K82" i="136"/>
  <c r="S82" i="136"/>
  <c r="L82" i="136"/>
  <c r="T82" i="136"/>
  <c r="M82" i="136"/>
  <c r="N82" i="136"/>
  <c r="O82" i="136"/>
  <c r="P82" i="136"/>
  <c r="I82" i="136"/>
  <c r="Q82" i="136"/>
  <c r="J82" i="136"/>
  <c r="R82" i="136"/>
  <c r="K81" i="136"/>
  <c r="S81" i="136"/>
  <c r="L81" i="136"/>
  <c r="T81" i="136"/>
  <c r="M81" i="136"/>
  <c r="N81" i="136"/>
  <c r="O81" i="136"/>
  <c r="P81" i="136"/>
  <c r="I81" i="136"/>
  <c r="Q81" i="136"/>
  <c r="J81" i="136"/>
  <c r="R81" i="136"/>
  <c r="K80" i="136"/>
  <c r="S80" i="136"/>
  <c r="L80" i="136"/>
  <c r="T80" i="136"/>
  <c r="M80" i="136"/>
  <c r="N80" i="136"/>
  <c r="O80" i="136"/>
  <c r="P80" i="136"/>
  <c r="I80" i="136"/>
  <c r="Q80" i="136"/>
  <c r="J80" i="136"/>
  <c r="R80" i="136"/>
  <c r="K79" i="136"/>
  <c r="S79" i="136"/>
  <c r="L79" i="136"/>
  <c r="T79" i="136"/>
  <c r="M79" i="136"/>
  <c r="N79" i="136"/>
  <c r="O79" i="136"/>
  <c r="P79" i="136"/>
  <c r="H93" i="136"/>
  <c r="I79" i="136"/>
  <c r="Q79" i="136"/>
  <c r="J79" i="136"/>
  <c r="R79" i="136"/>
  <c r="I113" i="136"/>
  <c r="O57" i="136"/>
  <c r="O53" i="136"/>
  <c r="R66" i="136"/>
  <c r="J66" i="136"/>
  <c r="S63" i="136"/>
  <c r="K63" i="136"/>
  <c r="I62" i="136"/>
  <c r="O61" i="136"/>
  <c r="R59" i="136"/>
  <c r="J59" i="136"/>
  <c r="N57" i="136"/>
  <c r="L56" i="136"/>
  <c r="R55" i="136"/>
  <c r="J55" i="136"/>
  <c r="N53" i="136"/>
  <c r="L52" i="136"/>
  <c r="R51" i="136"/>
  <c r="J51" i="136"/>
  <c r="S83" i="136"/>
  <c r="K83" i="136"/>
  <c r="I103" i="136"/>
  <c r="Q66" i="136"/>
  <c r="I66" i="136"/>
  <c r="R63" i="136"/>
  <c r="J63" i="136"/>
  <c r="N61" i="136"/>
  <c r="Q59" i="136"/>
  <c r="I59" i="136"/>
  <c r="M57" i="136"/>
  <c r="S56" i="136"/>
  <c r="Q55" i="136"/>
  <c r="I55" i="136"/>
  <c r="M53" i="136"/>
  <c r="S52" i="136"/>
  <c r="Q51" i="136"/>
  <c r="I51" i="136"/>
  <c r="R83" i="136"/>
  <c r="J83" i="136"/>
  <c r="H103" i="136"/>
  <c r="O96" i="136"/>
  <c r="O103" i="136" s="1"/>
  <c r="H77" i="136"/>
  <c r="M61" i="136"/>
  <c r="T57" i="136"/>
  <c r="L57" i="136"/>
  <c r="T53" i="136"/>
  <c r="L53" i="136"/>
  <c r="I83" i="136"/>
  <c r="N96" i="136"/>
  <c r="N103" i="136" s="1"/>
  <c r="O66" i="136"/>
  <c r="T61" i="136"/>
  <c r="L61" i="136"/>
  <c r="O59" i="136"/>
  <c r="S57" i="136"/>
  <c r="K57" i="136"/>
  <c r="O55" i="136"/>
  <c r="S53" i="136"/>
  <c r="K53" i="136"/>
  <c r="O51" i="136"/>
  <c r="M96" i="136"/>
  <c r="M103" i="136" s="1"/>
  <c r="N66" i="136"/>
  <c r="O63" i="136"/>
  <c r="M62" i="136"/>
  <c r="S61" i="136"/>
  <c r="K61" i="136"/>
  <c r="N59" i="136"/>
  <c r="R57" i="136"/>
  <c r="J57" i="136"/>
  <c r="N55" i="136"/>
  <c r="R53" i="136"/>
  <c r="J53" i="136"/>
  <c r="N51" i="136"/>
  <c r="O83" i="136"/>
  <c r="T96" i="136"/>
  <c r="T103" i="136" s="1"/>
  <c r="L96" i="136"/>
  <c r="L103" i="136" s="1"/>
  <c r="R61" i="136"/>
  <c r="Q57" i="136"/>
  <c r="Q53" i="136"/>
  <c r="S96" i="136"/>
  <c r="S103" i="136" s="1"/>
  <c r="Q105" i="136"/>
  <c r="Q113" i="136" s="1"/>
  <c r="I103" i="135"/>
  <c r="N82" i="135"/>
  <c r="O82" i="135"/>
  <c r="P82" i="135"/>
  <c r="I82" i="135"/>
  <c r="Q82" i="135"/>
  <c r="J82" i="135"/>
  <c r="R82" i="135"/>
  <c r="K82" i="135"/>
  <c r="S82" i="135"/>
  <c r="L82" i="135"/>
  <c r="T82" i="135"/>
  <c r="M82" i="135"/>
  <c r="N80" i="135"/>
  <c r="O80" i="135"/>
  <c r="J80" i="135"/>
  <c r="P80" i="135"/>
  <c r="I80" i="135"/>
  <c r="Q80" i="135"/>
  <c r="R80" i="135"/>
  <c r="K80" i="135"/>
  <c r="S80" i="135"/>
  <c r="M80" i="135"/>
  <c r="L80" i="135"/>
  <c r="T80" i="135"/>
  <c r="N81" i="135"/>
  <c r="O81" i="135"/>
  <c r="P81" i="135"/>
  <c r="I81" i="135"/>
  <c r="Q81" i="135"/>
  <c r="J81" i="135"/>
  <c r="R81" i="135"/>
  <c r="K81" i="135"/>
  <c r="S81" i="135"/>
  <c r="L81" i="135"/>
  <c r="T81" i="135"/>
  <c r="M81" i="135"/>
  <c r="N79" i="135"/>
  <c r="O79" i="135"/>
  <c r="P79" i="135"/>
  <c r="H93" i="135"/>
  <c r="R79" i="135"/>
  <c r="I79" i="135"/>
  <c r="Q79" i="135"/>
  <c r="J79" i="135"/>
  <c r="K79" i="135"/>
  <c r="S79" i="135"/>
  <c r="L79" i="135"/>
  <c r="T79" i="135"/>
  <c r="M79" i="135"/>
  <c r="O63" i="135"/>
  <c r="O67" i="135"/>
  <c r="M66" i="135"/>
  <c r="N63" i="135"/>
  <c r="L62" i="135"/>
  <c r="U62" i="135" s="1"/>
  <c r="R61" i="135"/>
  <c r="J61" i="135"/>
  <c r="M59" i="135"/>
  <c r="S58" i="135"/>
  <c r="K58" i="135"/>
  <c r="Q57" i="135"/>
  <c r="I57" i="135"/>
  <c r="O56" i="135"/>
  <c r="M55" i="135"/>
  <c r="S54" i="135"/>
  <c r="K54" i="135"/>
  <c r="Q53" i="135"/>
  <c r="I53" i="135"/>
  <c r="O52" i="135"/>
  <c r="M51" i="135"/>
  <c r="N83" i="135"/>
  <c r="N67" i="135"/>
  <c r="T66" i="135"/>
  <c r="L66" i="135"/>
  <c r="M63" i="135"/>
  <c r="Q61" i="135"/>
  <c r="I61" i="135"/>
  <c r="T59" i="135"/>
  <c r="L59" i="135"/>
  <c r="N56" i="135"/>
  <c r="T55" i="135"/>
  <c r="L55" i="135"/>
  <c r="N52" i="135"/>
  <c r="T51" i="135"/>
  <c r="L51" i="135"/>
  <c r="M83" i="135"/>
  <c r="L63" i="135"/>
  <c r="M56" i="135"/>
  <c r="T83" i="135"/>
  <c r="L83" i="135"/>
  <c r="T63" i="135"/>
  <c r="P61" i="135"/>
  <c r="M52" i="135"/>
  <c r="T67" i="135"/>
  <c r="L67" i="135"/>
  <c r="R66" i="135"/>
  <c r="J66" i="135"/>
  <c r="S63" i="135"/>
  <c r="K63" i="135"/>
  <c r="O61" i="135"/>
  <c r="R59" i="135"/>
  <c r="J59" i="135"/>
  <c r="N57" i="135"/>
  <c r="T56" i="135"/>
  <c r="L56" i="135"/>
  <c r="R55" i="135"/>
  <c r="J55" i="135"/>
  <c r="N53" i="135"/>
  <c r="T52" i="135"/>
  <c r="L52" i="135"/>
  <c r="R51" i="135"/>
  <c r="J51" i="135"/>
  <c r="S83" i="135"/>
  <c r="K83" i="135"/>
  <c r="M67" i="135"/>
  <c r="S67" i="135"/>
  <c r="K67" i="135"/>
  <c r="Q66" i="135"/>
  <c r="R63" i="135"/>
  <c r="J63" i="135"/>
  <c r="N61" i="135"/>
  <c r="Q59" i="135"/>
  <c r="S56" i="135"/>
  <c r="K56" i="135"/>
  <c r="Q55" i="135"/>
  <c r="S52" i="135"/>
  <c r="K52" i="135"/>
  <c r="Q51" i="135"/>
  <c r="R83" i="135"/>
  <c r="J83" i="135"/>
  <c r="H77" i="135"/>
  <c r="R67" i="135"/>
  <c r="Q63" i="135"/>
  <c r="R56" i="135"/>
  <c r="R52" i="135"/>
  <c r="J52" i="135"/>
  <c r="Q83" i="135"/>
  <c r="I113" i="134"/>
  <c r="I103" i="134"/>
  <c r="N96" i="134"/>
  <c r="N103" i="134" s="1"/>
  <c r="L105" i="134"/>
  <c r="L113" i="134" s="1"/>
  <c r="L96" i="134"/>
  <c r="L103" i="134" s="1"/>
  <c r="J105" i="134"/>
  <c r="J113" i="134" s="1"/>
  <c r="S96" i="134"/>
  <c r="S103" i="134" s="1"/>
  <c r="K96" i="134"/>
  <c r="K103" i="134" s="1"/>
  <c r="Q105" i="134"/>
  <c r="Q113" i="134" s="1"/>
  <c r="N81" i="134"/>
  <c r="P81" i="134"/>
  <c r="I81" i="134"/>
  <c r="Q81" i="134"/>
  <c r="J81" i="134"/>
  <c r="R81" i="134"/>
  <c r="K81" i="134"/>
  <c r="S81" i="134"/>
  <c r="L81" i="134"/>
  <c r="T81" i="134"/>
  <c r="O81" i="134"/>
  <c r="M81" i="134"/>
  <c r="N80" i="134"/>
  <c r="P80" i="134"/>
  <c r="I80" i="134"/>
  <c r="Q80" i="134"/>
  <c r="J80" i="134"/>
  <c r="R80" i="134"/>
  <c r="K80" i="134"/>
  <c r="S80" i="134"/>
  <c r="O80" i="134"/>
  <c r="L80" i="134"/>
  <c r="T80" i="134"/>
  <c r="M80" i="134"/>
  <c r="U56" i="134"/>
  <c r="U52" i="134"/>
  <c r="N79" i="134"/>
  <c r="P79" i="134"/>
  <c r="H93" i="134"/>
  <c r="I79" i="134"/>
  <c r="Q79" i="134"/>
  <c r="J79" i="134"/>
  <c r="R79" i="134"/>
  <c r="K79" i="134"/>
  <c r="S79" i="134"/>
  <c r="L79" i="134"/>
  <c r="T79" i="134"/>
  <c r="O79" i="134"/>
  <c r="M79" i="134"/>
  <c r="N82" i="134"/>
  <c r="O82" i="134"/>
  <c r="P82" i="134"/>
  <c r="I82" i="134"/>
  <c r="Q82" i="134"/>
  <c r="J82" i="134"/>
  <c r="R82" i="134"/>
  <c r="K82" i="134"/>
  <c r="S82" i="134"/>
  <c r="L82" i="134"/>
  <c r="T82" i="134"/>
  <c r="M82" i="134"/>
  <c r="N65" i="134"/>
  <c r="P59" i="134"/>
  <c r="N54" i="134"/>
  <c r="N66" i="134"/>
  <c r="T65" i="134"/>
  <c r="L65" i="134"/>
  <c r="O63" i="134"/>
  <c r="M62" i="134"/>
  <c r="S61" i="134"/>
  <c r="K61" i="134"/>
  <c r="U61" i="134" s="1"/>
  <c r="N59" i="134"/>
  <c r="T58" i="134"/>
  <c r="L58" i="134"/>
  <c r="R57" i="134"/>
  <c r="J57" i="134"/>
  <c r="N55" i="134"/>
  <c r="T54" i="134"/>
  <c r="L54" i="134"/>
  <c r="R53" i="134"/>
  <c r="J53" i="134"/>
  <c r="N51" i="134"/>
  <c r="O83" i="134"/>
  <c r="M66" i="134"/>
  <c r="S65" i="134"/>
  <c r="K65" i="134"/>
  <c r="N63" i="134"/>
  <c r="T62" i="134"/>
  <c r="L62" i="134"/>
  <c r="R61" i="134"/>
  <c r="M59" i="134"/>
  <c r="S58" i="134"/>
  <c r="K58" i="134"/>
  <c r="Q57" i="134"/>
  <c r="I57" i="134"/>
  <c r="M55" i="134"/>
  <c r="S54" i="134"/>
  <c r="K54" i="134"/>
  <c r="Q53" i="134"/>
  <c r="I53" i="134"/>
  <c r="M51" i="134"/>
  <c r="N83" i="134"/>
  <c r="P66" i="134"/>
  <c r="P51" i="134"/>
  <c r="T66" i="134"/>
  <c r="L66" i="134"/>
  <c r="R65" i="134"/>
  <c r="J65" i="134"/>
  <c r="S62" i="134"/>
  <c r="K62" i="134"/>
  <c r="T59" i="134"/>
  <c r="L59" i="134"/>
  <c r="R58" i="134"/>
  <c r="J58" i="134"/>
  <c r="T55" i="134"/>
  <c r="L55" i="134"/>
  <c r="R54" i="134"/>
  <c r="J54" i="134"/>
  <c r="T51" i="134"/>
  <c r="L51" i="134"/>
  <c r="S66" i="134"/>
  <c r="K66" i="134"/>
  <c r="Q65" i="134"/>
  <c r="I65" i="134"/>
  <c r="T63" i="134"/>
  <c r="R62" i="134"/>
  <c r="J62" i="134"/>
  <c r="S59" i="134"/>
  <c r="K59" i="134"/>
  <c r="Q58" i="134"/>
  <c r="I58" i="134"/>
  <c r="O57" i="134"/>
  <c r="S55" i="134"/>
  <c r="K55" i="134"/>
  <c r="Q54" i="134"/>
  <c r="I54" i="134"/>
  <c r="O53" i="134"/>
  <c r="S51" i="134"/>
  <c r="K51" i="134"/>
  <c r="T83" i="134"/>
  <c r="P65" i="134"/>
  <c r="Q66" i="134"/>
  <c r="I66" i="134"/>
  <c r="O65" i="134"/>
  <c r="Q59" i="134"/>
  <c r="I59" i="134"/>
  <c r="O58" i="134"/>
  <c r="Q55" i="134"/>
  <c r="I55" i="134"/>
  <c r="O54" i="134"/>
  <c r="Q51" i="134"/>
  <c r="I51" i="134"/>
  <c r="H77" i="134"/>
  <c r="N58" i="134"/>
  <c r="S57" i="134"/>
  <c r="S53" i="134"/>
  <c r="I103" i="133"/>
  <c r="H103" i="133"/>
  <c r="O96" i="133"/>
  <c r="O103" i="133" s="1"/>
  <c r="N96" i="133"/>
  <c r="N103" i="133" s="1"/>
  <c r="M96" i="133"/>
  <c r="M103" i="133" s="1"/>
  <c r="S96" i="133"/>
  <c r="S103" i="133" s="1"/>
  <c r="K96" i="133"/>
  <c r="K103" i="133" s="1"/>
  <c r="Q96" i="133"/>
  <c r="Q103" i="133" s="1"/>
  <c r="O105" i="133"/>
  <c r="O113" i="133" s="1"/>
  <c r="N105" i="133"/>
  <c r="N113" i="133" s="1"/>
  <c r="T105" i="133"/>
  <c r="T113" i="133" s="1"/>
  <c r="N81" i="133"/>
  <c r="O81" i="133"/>
  <c r="P81" i="133"/>
  <c r="I81" i="133"/>
  <c r="Q81" i="133"/>
  <c r="J81" i="133"/>
  <c r="R81" i="133"/>
  <c r="K81" i="133"/>
  <c r="S81" i="133"/>
  <c r="L81" i="133"/>
  <c r="T81" i="133"/>
  <c r="M81" i="133"/>
  <c r="N80" i="133"/>
  <c r="O80" i="133"/>
  <c r="P80" i="133"/>
  <c r="I80" i="133"/>
  <c r="Q80" i="133"/>
  <c r="J80" i="133"/>
  <c r="R80" i="133"/>
  <c r="K80" i="133"/>
  <c r="S80" i="133"/>
  <c r="M80" i="133"/>
  <c r="L80" i="133"/>
  <c r="T80" i="133"/>
  <c r="N82" i="133"/>
  <c r="O82" i="133"/>
  <c r="P82" i="133"/>
  <c r="I82" i="133"/>
  <c r="Q82" i="133"/>
  <c r="M82" i="133"/>
  <c r="J82" i="133"/>
  <c r="R82" i="133"/>
  <c r="K82" i="133"/>
  <c r="S82" i="133"/>
  <c r="L82" i="133"/>
  <c r="T82" i="133"/>
  <c r="N79" i="133"/>
  <c r="O79" i="133"/>
  <c r="P79" i="133"/>
  <c r="H93" i="133"/>
  <c r="I79" i="133"/>
  <c r="Q79" i="133"/>
  <c r="J79" i="133"/>
  <c r="R79" i="133"/>
  <c r="K79" i="133"/>
  <c r="S79" i="133"/>
  <c r="L79" i="133"/>
  <c r="T79" i="133"/>
  <c r="M79" i="133"/>
  <c r="N83" i="133"/>
  <c r="T83" i="133"/>
  <c r="L83" i="133"/>
  <c r="S83" i="133"/>
  <c r="U61" i="133"/>
  <c r="P63" i="133"/>
  <c r="O63" i="133"/>
  <c r="O67" i="133"/>
  <c r="N63" i="133"/>
  <c r="O56" i="133"/>
  <c r="I53" i="133"/>
  <c r="O52" i="133"/>
  <c r="N67" i="133"/>
  <c r="M63" i="133"/>
  <c r="N56" i="133"/>
  <c r="N52" i="133"/>
  <c r="M67" i="133"/>
  <c r="K66" i="133"/>
  <c r="T63" i="133"/>
  <c r="L63" i="133"/>
  <c r="R62" i="133"/>
  <c r="J62" i="133"/>
  <c r="O57" i="133"/>
  <c r="M56" i="133"/>
  <c r="O53" i="133"/>
  <c r="M52" i="133"/>
  <c r="S51" i="133"/>
  <c r="K51" i="133"/>
  <c r="T67" i="133"/>
  <c r="L67" i="133"/>
  <c r="J66" i="133"/>
  <c r="S63" i="133"/>
  <c r="K63" i="133"/>
  <c r="Q62" i="133"/>
  <c r="I62" i="133"/>
  <c r="U62" i="133" s="1"/>
  <c r="N57" i="133"/>
  <c r="T56" i="133"/>
  <c r="L56" i="133"/>
  <c r="N53" i="133"/>
  <c r="T52" i="133"/>
  <c r="L52" i="133"/>
  <c r="R51" i="133"/>
  <c r="J51" i="133"/>
  <c r="S67" i="133"/>
  <c r="K67" i="133"/>
  <c r="R63" i="133"/>
  <c r="J63" i="133"/>
  <c r="M57" i="133"/>
  <c r="S56" i="133"/>
  <c r="K56" i="133"/>
  <c r="M53" i="133"/>
  <c r="S52" i="133"/>
  <c r="K52" i="133"/>
  <c r="Q51" i="133"/>
  <c r="P67" i="133"/>
  <c r="H77" i="133"/>
  <c r="R67" i="133"/>
  <c r="Q63" i="133"/>
  <c r="T57" i="133"/>
  <c r="R56" i="133"/>
  <c r="T53" i="133"/>
  <c r="R52" i="133"/>
  <c r="U52" i="133" l="1"/>
  <c r="U58" i="136"/>
  <c r="U65" i="136"/>
  <c r="U54" i="133"/>
  <c r="O77" i="134"/>
  <c r="U56" i="136"/>
  <c r="U54" i="136"/>
  <c r="U56" i="135"/>
  <c r="U103" i="135"/>
  <c r="K77" i="134"/>
  <c r="U58" i="135"/>
  <c r="I77" i="135"/>
  <c r="U57" i="133"/>
  <c r="U58" i="134"/>
  <c r="U83" i="134"/>
  <c r="U52" i="135"/>
  <c r="U51" i="135"/>
  <c r="U55" i="135"/>
  <c r="U67" i="133"/>
  <c r="U63" i="133"/>
  <c r="U113" i="133"/>
  <c r="Q77" i="136"/>
  <c r="U62" i="134"/>
  <c r="P77" i="133"/>
  <c r="J77" i="133"/>
  <c r="U66" i="133"/>
  <c r="U63" i="134"/>
  <c r="U66" i="135"/>
  <c r="K77" i="136"/>
  <c r="M77" i="136"/>
  <c r="U65" i="135"/>
  <c r="U63" i="135"/>
  <c r="U53" i="136"/>
  <c r="U55" i="136"/>
  <c r="L77" i="133"/>
  <c r="U57" i="136"/>
  <c r="U62" i="136"/>
  <c r="N77" i="133"/>
  <c r="M77" i="134"/>
  <c r="U83" i="135"/>
  <c r="U55" i="133"/>
  <c r="P77" i="136"/>
  <c r="U55" i="134"/>
  <c r="S77" i="133"/>
  <c r="U67" i="135"/>
  <c r="U56" i="133"/>
  <c r="U83" i="133"/>
  <c r="H94" i="133"/>
  <c r="Q77" i="135"/>
  <c r="P77" i="135"/>
  <c r="U61" i="136"/>
  <c r="U96" i="135"/>
  <c r="K77" i="135"/>
  <c r="U59" i="135"/>
  <c r="S93" i="136"/>
  <c r="H94" i="136"/>
  <c r="L93" i="134"/>
  <c r="U81" i="136"/>
  <c r="U82" i="134"/>
  <c r="P93" i="134"/>
  <c r="N93" i="134"/>
  <c r="T93" i="133"/>
  <c r="O93" i="133"/>
  <c r="S93" i="134"/>
  <c r="M93" i="135"/>
  <c r="P93" i="133"/>
  <c r="L93" i="133"/>
  <c r="U105" i="136"/>
  <c r="U105" i="135"/>
  <c r="I113" i="135"/>
  <c r="U113" i="135" s="1"/>
  <c r="U79" i="136"/>
  <c r="I93" i="136"/>
  <c r="O77" i="136"/>
  <c r="S77" i="136"/>
  <c r="J77" i="136"/>
  <c r="K93" i="136"/>
  <c r="U63" i="136"/>
  <c r="R77" i="136"/>
  <c r="P93" i="136"/>
  <c r="P94" i="136" s="1"/>
  <c r="L77" i="136"/>
  <c r="O93" i="136"/>
  <c r="U80" i="136"/>
  <c r="N77" i="136"/>
  <c r="U83" i="136"/>
  <c r="U66" i="136"/>
  <c r="U113" i="136"/>
  <c r="N93" i="136"/>
  <c r="R93" i="136"/>
  <c r="M93" i="136"/>
  <c r="U96" i="136"/>
  <c r="U82" i="136"/>
  <c r="T77" i="136"/>
  <c r="U103" i="136"/>
  <c r="J93" i="136"/>
  <c r="T93" i="136"/>
  <c r="U51" i="136"/>
  <c r="I77" i="136"/>
  <c r="U59" i="136"/>
  <c r="Q93" i="136"/>
  <c r="L93" i="136"/>
  <c r="U52" i="136"/>
  <c r="L77" i="135"/>
  <c r="T77" i="135"/>
  <c r="U53" i="135"/>
  <c r="S93" i="135"/>
  <c r="O93" i="135"/>
  <c r="U57" i="135"/>
  <c r="O77" i="135"/>
  <c r="L93" i="135"/>
  <c r="H94" i="135"/>
  <c r="N77" i="135"/>
  <c r="K93" i="135"/>
  <c r="N93" i="135"/>
  <c r="M77" i="135"/>
  <c r="T93" i="135"/>
  <c r="U61" i="135"/>
  <c r="P93" i="135"/>
  <c r="P94" i="135" s="1"/>
  <c r="U54" i="135"/>
  <c r="J93" i="135"/>
  <c r="U82" i="135"/>
  <c r="Q93" i="135"/>
  <c r="Q94" i="135" s="1"/>
  <c r="U80" i="135"/>
  <c r="J77" i="135"/>
  <c r="I93" i="135"/>
  <c r="U79" i="135"/>
  <c r="U81" i="135"/>
  <c r="R77" i="135"/>
  <c r="R93" i="135"/>
  <c r="S77" i="135"/>
  <c r="U103" i="134"/>
  <c r="U96" i="134"/>
  <c r="U105" i="134"/>
  <c r="U113" i="134"/>
  <c r="T93" i="134"/>
  <c r="U65" i="134"/>
  <c r="U53" i="134"/>
  <c r="S77" i="134"/>
  <c r="N77" i="134"/>
  <c r="K93" i="134"/>
  <c r="K94" i="134" s="1"/>
  <c r="H94" i="134"/>
  <c r="J77" i="134"/>
  <c r="R93" i="134"/>
  <c r="U81" i="134"/>
  <c r="I77" i="134"/>
  <c r="U51" i="134"/>
  <c r="U54" i="134"/>
  <c r="L77" i="134"/>
  <c r="P77" i="134"/>
  <c r="R77" i="134"/>
  <c r="J93" i="134"/>
  <c r="Q77" i="134"/>
  <c r="U66" i="134"/>
  <c r="T77" i="134"/>
  <c r="U57" i="134"/>
  <c r="M93" i="134"/>
  <c r="M94" i="134" s="1"/>
  <c r="Q93" i="134"/>
  <c r="U59" i="134"/>
  <c r="O93" i="134"/>
  <c r="I93" i="134"/>
  <c r="U79" i="134"/>
  <c r="U80" i="134"/>
  <c r="U96" i="133"/>
  <c r="U103" i="133"/>
  <c r="U105" i="133"/>
  <c r="U80" i="133"/>
  <c r="S93" i="133"/>
  <c r="S94" i="133" s="1"/>
  <c r="K93" i="133"/>
  <c r="K94" i="133" s="1"/>
  <c r="N93" i="133"/>
  <c r="N94" i="133" s="1"/>
  <c r="R93" i="133"/>
  <c r="U81" i="133"/>
  <c r="Q93" i="133"/>
  <c r="J93" i="133"/>
  <c r="J94" i="133" s="1"/>
  <c r="U82" i="133"/>
  <c r="M93" i="133"/>
  <c r="I93" i="133"/>
  <c r="U79" i="133"/>
  <c r="U53" i="133"/>
  <c r="R77" i="133"/>
  <c r="M77" i="133"/>
  <c r="T77" i="133"/>
  <c r="Q77" i="133"/>
  <c r="U51" i="133"/>
  <c r="K77" i="133"/>
  <c r="O77" i="133"/>
  <c r="I77" i="133"/>
  <c r="I94" i="135" l="1"/>
  <c r="K94" i="136"/>
  <c r="K94" i="135"/>
  <c r="O94" i="134"/>
  <c r="L94" i="133"/>
  <c r="M94" i="133"/>
  <c r="P94" i="133"/>
  <c r="S94" i="134"/>
  <c r="M94" i="136"/>
  <c r="Q94" i="136"/>
  <c r="O94" i="133"/>
  <c r="Q94" i="133"/>
  <c r="S94" i="136"/>
  <c r="T94" i="133"/>
  <c r="R94" i="133"/>
  <c r="N94" i="134"/>
  <c r="L94" i="135"/>
  <c r="J94" i="136"/>
  <c r="T94" i="136"/>
  <c r="P94" i="134"/>
  <c r="L94" i="134"/>
  <c r="O94" i="135"/>
  <c r="M94" i="135"/>
  <c r="T94" i="134"/>
  <c r="N94" i="136"/>
  <c r="Q94" i="134"/>
  <c r="U77" i="136"/>
  <c r="I94" i="136"/>
  <c r="O94" i="136"/>
  <c r="L94" i="136"/>
  <c r="U93" i="136"/>
  <c r="R94" i="136"/>
  <c r="R94" i="135"/>
  <c r="T94" i="135"/>
  <c r="U77" i="135"/>
  <c r="U93" i="135"/>
  <c r="N94" i="135"/>
  <c r="J94" i="135"/>
  <c r="S94" i="135"/>
  <c r="I94" i="134"/>
  <c r="U77" i="134"/>
  <c r="J94" i="134"/>
  <c r="U93" i="134"/>
  <c r="R94" i="134"/>
  <c r="I94" i="133"/>
  <c r="U93" i="133"/>
  <c r="U77" i="133"/>
  <c r="U94" i="133" l="1"/>
  <c r="U94" i="134"/>
  <c r="U94" i="136"/>
  <c r="U94" i="135"/>
  <c r="E41" i="219" l="1"/>
  <c r="F41" i="219"/>
  <c r="G41" i="219"/>
  <c r="H41" i="219"/>
  <c r="I41" i="219"/>
  <c r="J41" i="219"/>
  <c r="K41" i="219"/>
  <c r="L41" i="219"/>
  <c r="M41" i="219"/>
  <c r="N41" i="219"/>
  <c r="O41" i="219"/>
  <c r="P41" i="219"/>
  <c r="E42" i="219"/>
  <c r="F42" i="219"/>
  <c r="G42" i="219"/>
  <c r="H42" i="219"/>
  <c r="I42" i="219"/>
  <c r="J42" i="219"/>
  <c r="K42" i="219"/>
  <c r="L42" i="219"/>
  <c r="M42" i="219"/>
  <c r="N42" i="219"/>
  <c r="O42" i="219"/>
  <c r="P42" i="219"/>
  <c r="E41" i="218"/>
  <c r="F41" i="218"/>
  <c r="G41" i="218"/>
  <c r="H41" i="218"/>
  <c r="I41" i="218"/>
  <c r="J41" i="218"/>
  <c r="K41" i="218"/>
  <c r="L41" i="218"/>
  <c r="M41" i="218"/>
  <c r="N41" i="218"/>
  <c r="O41" i="218"/>
  <c r="P41" i="218"/>
  <c r="E42" i="218"/>
  <c r="F42" i="218"/>
  <c r="G42" i="218"/>
  <c r="H42" i="218"/>
  <c r="I42" i="218"/>
  <c r="J42" i="218"/>
  <c r="K42" i="218"/>
  <c r="L42" i="218"/>
  <c r="M42" i="218"/>
  <c r="N42" i="218"/>
  <c r="O42" i="218"/>
  <c r="P42" i="218"/>
  <c r="E41" i="217"/>
  <c r="F41" i="217"/>
  <c r="G41" i="217"/>
  <c r="H41" i="217"/>
  <c r="I41" i="217"/>
  <c r="J41" i="217"/>
  <c r="K41" i="217"/>
  <c r="L41" i="217"/>
  <c r="M41" i="217"/>
  <c r="N41" i="217"/>
  <c r="O41" i="217"/>
  <c r="P41" i="217"/>
  <c r="E42" i="217"/>
  <c r="F42" i="217"/>
  <c r="G42" i="217"/>
  <c r="H42" i="217"/>
  <c r="I42" i="217"/>
  <c r="J42" i="217"/>
  <c r="K42" i="217"/>
  <c r="L42" i="217"/>
  <c r="M42" i="217"/>
  <c r="N42" i="217"/>
  <c r="O42" i="217"/>
  <c r="P42" i="217"/>
  <c r="Q41" i="218" l="1"/>
  <c r="Q42" i="217"/>
  <c r="Q41" i="217"/>
  <c r="Q42" i="218"/>
  <c r="Q41" i="219"/>
  <c r="Q42" i="219"/>
  <c r="G405" i="216"/>
  <c r="F405" i="216"/>
  <c r="I405" i="216"/>
  <c r="J405" i="216"/>
  <c r="K405" i="216"/>
  <c r="M405" i="216"/>
  <c r="N405" i="216"/>
  <c r="E405" i="216"/>
  <c r="F401" i="216"/>
  <c r="G401" i="216"/>
  <c r="H401" i="216"/>
  <c r="I401" i="216"/>
  <c r="J401" i="216"/>
  <c r="K401" i="216"/>
  <c r="L401" i="216"/>
  <c r="M401" i="216"/>
  <c r="N401" i="216"/>
  <c r="O401" i="216"/>
  <c r="P401" i="216"/>
  <c r="E401" i="216"/>
  <c r="E366" i="216"/>
  <c r="L405" i="216" l="1"/>
  <c r="P405" i="216"/>
  <c r="H405" i="216"/>
  <c r="O405" i="216"/>
  <c r="Q218" i="216" l="1"/>
  <c r="K432" i="216" l="1"/>
  <c r="F432" i="216"/>
  <c r="N431" i="216"/>
  <c r="G431" i="216"/>
  <c r="G432" i="216"/>
  <c r="O431" i="216"/>
  <c r="I431" i="216"/>
  <c r="H432" i="216"/>
  <c r="P432" i="216"/>
  <c r="O432" i="216"/>
  <c r="E432" i="216"/>
  <c r="F431" i="216"/>
  <c r="K431" i="216"/>
  <c r="I432" i="216"/>
  <c r="J431" i="216" l="1"/>
  <c r="L432" i="216"/>
  <c r="J432" i="216"/>
  <c r="P431" i="216"/>
  <c r="H431" i="216"/>
  <c r="E431" i="216"/>
  <c r="N432" i="216"/>
  <c r="L431" i="216"/>
  <c r="M432" i="216"/>
  <c r="M431" i="216"/>
  <c r="M433" i="216"/>
  <c r="H448" i="216"/>
  <c r="P430" i="216"/>
  <c r="J430" i="216"/>
  <c r="I448" i="216"/>
  <c r="J448" i="216"/>
  <c r="L433" i="216"/>
  <c r="M430" i="216"/>
  <c r="N430" i="216"/>
  <c r="I430" i="216"/>
  <c r="L448" i="216"/>
  <c r="F448" i="216"/>
  <c r="I433" i="216"/>
  <c r="N433" i="216"/>
  <c r="J433" i="216"/>
  <c r="K430" i="216"/>
  <c r="F433" i="216"/>
  <c r="G433" i="216"/>
  <c r="H433" i="216"/>
  <c r="P448" i="216"/>
  <c r="K448" i="216"/>
  <c r="F430" i="216"/>
  <c r="E448" i="216"/>
  <c r="N448" i="216"/>
  <c r="O448" i="216"/>
  <c r="H430" i="216"/>
  <c r="O430" i="216"/>
  <c r="E433" i="216"/>
  <c r="P433" i="216"/>
  <c r="L430" i="216"/>
  <c r="G430" i="216"/>
  <c r="G448" i="216"/>
  <c r="E430" i="216"/>
  <c r="O433" i="216"/>
  <c r="M448" i="216"/>
  <c r="K433" i="216"/>
  <c r="L466" i="216" l="1"/>
  <c r="O466" i="216"/>
  <c r="J466" i="216"/>
  <c r="I466" i="216"/>
  <c r="N466" i="216"/>
  <c r="F466" i="216"/>
  <c r="K466" i="216"/>
  <c r="N225" i="216"/>
  <c r="M225" i="216"/>
  <c r="P225" i="216"/>
  <c r="J225" i="216"/>
  <c r="M466" i="216" l="1"/>
  <c r="F225" i="216"/>
  <c r="L225" i="216"/>
  <c r="H466" i="216"/>
  <c r="G466" i="216"/>
  <c r="K225" i="216"/>
  <c r="O225" i="216"/>
  <c r="P466" i="216"/>
  <c r="H225" i="216"/>
  <c r="E225" i="216"/>
  <c r="G225" i="216"/>
  <c r="I225" i="216"/>
  <c r="E466" i="216"/>
  <c r="P366" i="216"/>
  <c r="N194" i="216"/>
  <c r="L194" i="216"/>
  <c r="P194" i="216"/>
  <c r="H366" i="216"/>
  <c r="F366" i="216"/>
  <c r="N366" i="216"/>
  <c r="K194" i="216" l="1"/>
  <c r="I194" i="216"/>
  <c r="K366" i="216"/>
  <c r="J366" i="216"/>
  <c r="M194" i="216"/>
  <c r="M366" i="216"/>
  <c r="L366" i="216"/>
  <c r="E194" i="216"/>
  <c r="H194" i="216"/>
  <c r="I366" i="216"/>
  <c r="G194" i="216"/>
  <c r="F194" i="216"/>
  <c r="J194" i="216"/>
  <c r="G366" i="216"/>
  <c r="O366" i="216"/>
  <c r="O194" i="216"/>
  <c r="L474" i="216" l="1"/>
  <c r="K474" i="216"/>
  <c r="P474" i="216"/>
  <c r="H474" i="216"/>
  <c r="J474" i="216"/>
  <c r="I474" i="216"/>
  <c r="M474" i="216"/>
  <c r="E474" i="216"/>
  <c r="O474" i="216"/>
  <c r="G474" i="216"/>
  <c r="N474" i="216"/>
  <c r="F474" i="216"/>
  <c r="P479" i="216" l="1"/>
  <c r="H479" i="216"/>
  <c r="O479" i="216"/>
  <c r="G479" i="216"/>
  <c r="L479" i="216"/>
  <c r="N479" i="216"/>
  <c r="F479" i="216"/>
  <c r="M479" i="216"/>
  <c r="E479" i="216"/>
  <c r="I479" i="216"/>
  <c r="K479" i="216"/>
  <c r="J479" i="216"/>
  <c r="M478" i="216" l="1"/>
  <c r="E478" i="216"/>
  <c r="O478" i="216"/>
  <c r="L478" i="216"/>
  <c r="I478" i="216"/>
  <c r="K478" i="216"/>
  <c r="J478" i="216"/>
  <c r="N478" i="216"/>
  <c r="F478" i="216"/>
  <c r="P478" i="216"/>
  <c r="H478" i="216"/>
  <c r="G478" i="216"/>
  <c r="I473" i="216"/>
  <c r="K473" i="216"/>
  <c r="P473" i="216"/>
  <c r="H473" i="216"/>
  <c r="M473" i="216"/>
  <c r="E473" i="216"/>
  <c r="O473" i="216"/>
  <c r="G473" i="216"/>
  <c r="N473" i="216"/>
  <c r="F473" i="216"/>
  <c r="J473" i="216"/>
  <c r="L473" i="216"/>
  <c r="O475" i="216"/>
  <c r="G475" i="216"/>
  <c r="N475" i="216"/>
  <c r="F475" i="216"/>
  <c r="K475" i="216"/>
  <c r="M475" i="216"/>
  <c r="E475" i="216"/>
  <c r="L475" i="216"/>
  <c r="P475" i="216"/>
  <c r="H475" i="216"/>
  <c r="J475" i="216"/>
  <c r="I475" i="216"/>
  <c r="J476" i="216"/>
  <c r="I476" i="216"/>
  <c r="N476" i="216"/>
  <c r="F476" i="216"/>
  <c r="P476" i="216"/>
  <c r="H476" i="216"/>
  <c r="O476" i="216"/>
  <c r="G476" i="216"/>
  <c r="K476" i="216"/>
  <c r="M476" i="216"/>
  <c r="E476" i="216"/>
  <c r="L476" i="216"/>
  <c r="K472" i="216"/>
  <c r="J472" i="216"/>
  <c r="O472" i="216"/>
  <c r="G472" i="216"/>
  <c r="I472" i="216"/>
  <c r="H472" i="216"/>
  <c r="P472" i="216"/>
  <c r="L472" i="216"/>
  <c r="N472" i="216"/>
  <c r="F472" i="216"/>
  <c r="M472" i="216"/>
  <c r="E472" i="216"/>
  <c r="G471" i="216" l="1"/>
  <c r="J471" i="216"/>
  <c r="O471" i="216"/>
  <c r="M471" i="216"/>
  <c r="K471" i="216"/>
  <c r="P471" i="216"/>
  <c r="L471" i="216"/>
  <c r="F471" i="216"/>
  <c r="H471" i="216"/>
  <c r="E471" i="216"/>
  <c r="N471" i="216"/>
  <c r="I471" i="216"/>
  <c r="E468" i="216" l="1"/>
  <c r="H468" i="216"/>
  <c r="N468" i="216"/>
  <c r="I468" i="216"/>
  <c r="F468" i="216"/>
  <c r="P468" i="216"/>
  <c r="L468" i="216"/>
  <c r="O468" i="216"/>
  <c r="M468" i="216"/>
  <c r="G468" i="216"/>
  <c r="J468" i="216"/>
  <c r="K468" i="216"/>
  <c r="G470" i="216"/>
  <c r="K470" i="216"/>
  <c r="N470" i="216"/>
  <c r="I470" i="216"/>
  <c r="L470" i="216"/>
  <c r="O470" i="216"/>
  <c r="M470" i="216"/>
  <c r="H470" i="216"/>
  <c r="E470" i="216"/>
  <c r="F470" i="216"/>
  <c r="P470" i="216"/>
  <c r="J470" i="216"/>
  <c r="P469" i="216"/>
  <c r="E469" i="216"/>
  <c r="O469" i="216"/>
  <c r="N469" i="216"/>
  <c r="I469" i="216"/>
  <c r="M469" i="216"/>
  <c r="F469" i="216"/>
  <c r="K469" i="216"/>
  <c r="H469" i="216"/>
  <c r="L469" i="216"/>
  <c r="G469" i="216"/>
  <c r="J469" i="216"/>
  <c r="P240" i="216" l="1"/>
  <c r="H240" i="216"/>
  <c r="O240" i="216"/>
  <c r="G240" i="216"/>
  <c r="N240" i="216"/>
  <c r="F240" i="216"/>
  <c r="M240" i="216"/>
  <c r="E240" i="216"/>
  <c r="L240" i="216"/>
  <c r="K240" i="216"/>
  <c r="J240" i="216"/>
  <c r="I240" i="216"/>
  <c r="O522" i="216" l="1"/>
  <c r="P522" i="216" l="1"/>
  <c r="I187" i="216" l="1"/>
  <c r="J187" i="216"/>
  <c r="L187" i="216"/>
  <c r="O187" i="216"/>
  <c r="E188" i="216"/>
  <c r="F188" i="216"/>
  <c r="G188" i="216"/>
  <c r="H188" i="216"/>
  <c r="I188" i="216"/>
  <c r="J188" i="216"/>
  <c r="K188" i="216"/>
  <c r="L188" i="216"/>
  <c r="M188" i="216"/>
  <c r="N188" i="216"/>
  <c r="O188" i="216"/>
  <c r="P188" i="216"/>
  <c r="E189" i="216"/>
  <c r="F189" i="216"/>
  <c r="G189" i="216"/>
  <c r="H189" i="216"/>
  <c r="I189" i="216"/>
  <c r="J189" i="216"/>
  <c r="K189" i="216"/>
  <c r="L189" i="216"/>
  <c r="M189" i="216"/>
  <c r="N189" i="216"/>
  <c r="O189" i="216"/>
  <c r="P189" i="216"/>
  <c r="E190" i="216"/>
  <c r="F190" i="216"/>
  <c r="G190" i="216"/>
  <c r="H190" i="216"/>
  <c r="I190" i="216"/>
  <c r="J190" i="216"/>
  <c r="K190" i="216"/>
  <c r="L190" i="216"/>
  <c r="M190" i="216"/>
  <c r="N190" i="216"/>
  <c r="O190" i="216"/>
  <c r="P190" i="216"/>
  <c r="E191" i="216"/>
  <c r="F191" i="216"/>
  <c r="G191" i="216"/>
  <c r="H191" i="216"/>
  <c r="I191" i="216"/>
  <c r="J191" i="216"/>
  <c r="K191" i="216"/>
  <c r="L191" i="216"/>
  <c r="M191" i="216"/>
  <c r="N191" i="216"/>
  <c r="O191" i="216"/>
  <c r="P191" i="216"/>
  <c r="E192" i="216"/>
  <c r="F192" i="216"/>
  <c r="G192" i="216"/>
  <c r="H192" i="216"/>
  <c r="I192" i="216"/>
  <c r="J192" i="216"/>
  <c r="K192" i="216"/>
  <c r="L192" i="216"/>
  <c r="M192" i="216"/>
  <c r="N192" i="216"/>
  <c r="O192" i="216"/>
  <c r="P192" i="216"/>
  <c r="K193" i="216"/>
  <c r="E283" i="216"/>
  <c r="J283" i="216"/>
  <c r="K283" i="216"/>
  <c r="L283" i="216"/>
  <c r="M283" i="216"/>
  <c r="E274" i="216"/>
  <c r="F274" i="216"/>
  <c r="G274" i="216"/>
  <c r="H274" i="216"/>
  <c r="I274" i="216"/>
  <c r="J274" i="216"/>
  <c r="K274" i="216"/>
  <c r="L274" i="216"/>
  <c r="M274" i="216"/>
  <c r="N274" i="216"/>
  <c r="O274" i="216"/>
  <c r="P274" i="216"/>
  <c r="F229" i="216"/>
  <c r="N229" i="216"/>
  <c r="O229" i="216"/>
  <c r="E230" i="216"/>
  <c r="F230" i="216"/>
  <c r="G230" i="216"/>
  <c r="H230" i="216"/>
  <c r="I230" i="216"/>
  <c r="J230" i="216"/>
  <c r="K230" i="216"/>
  <c r="L230" i="216"/>
  <c r="M230" i="216"/>
  <c r="N230" i="216"/>
  <c r="O230" i="216"/>
  <c r="P230" i="216"/>
  <c r="E241" i="216"/>
  <c r="F241" i="216"/>
  <c r="G241" i="216"/>
  <c r="H241" i="216"/>
  <c r="I241" i="216"/>
  <c r="J241" i="216"/>
  <c r="K241" i="216"/>
  <c r="L241" i="216"/>
  <c r="M241" i="216"/>
  <c r="N241" i="216"/>
  <c r="O241" i="216"/>
  <c r="P241" i="216"/>
  <c r="E242" i="216"/>
  <c r="F242" i="216"/>
  <c r="G242" i="216"/>
  <c r="H242" i="216"/>
  <c r="I242" i="216"/>
  <c r="J242" i="216"/>
  <c r="K242" i="216"/>
  <c r="L242" i="216"/>
  <c r="M242" i="216"/>
  <c r="N242" i="216"/>
  <c r="O242" i="216"/>
  <c r="P242" i="216"/>
  <c r="E232" i="216"/>
  <c r="F232" i="216"/>
  <c r="G232" i="216"/>
  <c r="H232" i="216"/>
  <c r="I232" i="216"/>
  <c r="J232" i="216"/>
  <c r="K232" i="216"/>
  <c r="L232" i="216"/>
  <c r="M232" i="216"/>
  <c r="N232" i="216"/>
  <c r="O232" i="216"/>
  <c r="P232" i="216"/>
  <c r="E233" i="216"/>
  <c r="F233" i="216"/>
  <c r="G233" i="216"/>
  <c r="H233" i="216"/>
  <c r="I233" i="216"/>
  <c r="J233" i="216"/>
  <c r="K233" i="216"/>
  <c r="L233" i="216"/>
  <c r="M233" i="216"/>
  <c r="N233" i="216"/>
  <c r="O233" i="216"/>
  <c r="P233" i="216"/>
  <c r="E239" i="216"/>
  <c r="F239" i="216"/>
  <c r="G239" i="216"/>
  <c r="H239" i="216"/>
  <c r="I239" i="216"/>
  <c r="J239" i="216"/>
  <c r="K239" i="216"/>
  <c r="L239" i="216"/>
  <c r="M239" i="216"/>
  <c r="N239" i="216"/>
  <c r="O239" i="216"/>
  <c r="P239" i="216"/>
  <c r="E244" i="216"/>
  <c r="F244" i="216"/>
  <c r="G244" i="216"/>
  <c r="H244" i="216"/>
  <c r="I244" i="216"/>
  <c r="J244" i="216"/>
  <c r="K244" i="216"/>
  <c r="L244" i="216"/>
  <c r="M244" i="216"/>
  <c r="N244" i="216"/>
  <c r="O244" i="216"/>
  <c r="P244" i="216"/>
  <c r="J234" i="216"/>
  <c r="M234" i="216"/>
  <c r="E243" i="216"/>
  <c r="F243" i="216"/>
  <c r="G243" i="216"/>
  <c r="H243" i="216"/>
  <c r="I243" i="216"/>
  <c r="J243" i="216"/>
  <c r="K243" i="216"/>
  <c r="L243" i="216"/>
  <c r="M243" i="216"/>
  <c r="N243" i="216"/>
  <c r="O243" i="216"/>
  <c r="P243" i="216"/>
  <c r="E235" i="216"/>
  <c r="F235" i="216"/>
  <c r="G235" i="216"/>
  <c r="H235" i="216"/>
  <c r="I235" i="216"/>
  <c r="J235" i="216"/>
  <c r="K235" i="216"/>
  <c r="L235" i="216"/>
  <c r="M235" i="216"/>
  <c r="N235" i="216"/>
  <c r="O235" i="216"/>
  <c r="P235" i="216"/>
  <c r="E236" i="216"/>
  <c r="F236" i="216"/>
  <c r="G236" i="216"/>
  <c r="H236" i="216"/>
  <c r="I236" i="216"/>
  <c r="J236" i="216"/>
  <c r="K236" i="216"/>
  <c r="L236" i="216"/>
  <c r="M236" i="216"/>
  <c r="N236" i="216"/>
  <c r="O236" i="216"/>
  <c r="P236" i="216"/>
  <c r="E237" i="216"/>
  <c r="F237" i="216"/>
  <c r="G237" i="216"/>
  <c r="H237" i="216"/>
  <c r="I237" i="216"/>
  <c r="J237" i="216"/>
  <c r="K237" i="216"/>
  <c r="L237" i="216"/>
  <c r="M237" i="216"/>
  <c r="N237" i="216"/>
  <c r="O237" i="216"/>
  <c r="P237" i="216"/>
  <c r="E238" i="216"/>
  <c r="F238" i="216"/>
  <c r="G238" i="216"/>
  <c r="H238" i="216"/>
  <c r="I238" i="216"/>
  <c r="J238" i="216"/>
  <c r="K238" i="216"/>
  <c r="L238" i="216"/>
  <c r="M238" i="216"/>
  <c r="N238" i="216"/>
  <c r="O238" i="216"/>
  <c r="P238" i="216"/>
  <c r="K231" i="216" l="1"/>
  <c r="J231" i="216"/>
  <c r="I234" i="216"/>
  <c r="I231" i="216"/>
  <c r="P234" i="216"/>
  <c r="H234" i="216"/>
  <c r="P231" i="216"/>
  <c r="H231" i="216"/>
  <c r="L229" i="216"/>
  <c r="P283" i="216"/>
  <c r="H283" i="216"/>
  <c r="P193" i="216"/>
  <c r="H193" i="216"/>
  <c r="G229" i="216"/>
  <c r="O234" i="216"/>
  <c r="K229" i="216"/>
  <c r="G283" i="216"/>
  <c r="O193" i="216"/>
  <c r="G193" i="216"/>
  <c r="K187" i="216"/>
  <c r="K234" i="216"/>
  <c r="G234" i="216"/>
  <c r="O231" i="216"/>
  <c r="G231" i="216"/>
  <c r="O283" i="216"/>
  <c r="N234" i="216"/>
  <c r="F234" i="216"/>
  <c r="N231" i="216"/>
  <c r="F231" i="216"/>
  <c r="J229" i="216"/>
  <c r="N283" i="216"/>
  <c r="F283" i="216"/>
  <c r="N193" i="216"/>
  <c r="F193" i="216"/>
  <c r="E231" i="216"/>
  <c r="I229" i="216"/>
  <c r="M193" i="216"/>
  <c r="E193" i="216"/>
  <c r="E234" i="216"/>
  <c r="M231" i="216"/>
  <c r="L234" i="216"/>
  <c r="L231" i="216"/>
  <c r="P229" i="216"/>
  <c r="H229" i="216"/>
  <c r="L193" i="216"/>
  <c r="P187" i="216"/>
  <c r="H187" i="216"/>
  <c r="G187" i="216"/>
  <c r="J193" i="216"/>
  <c r="N187" i="216"/>
  <c r="F187" i="216"/>
  <c r="M229" i="216"/>
  <c r="E229" i="216"/>
  <c r="I283" i="216"/>
  <c r="I193" i="216"/>
  <c r="M187" i="216"/>
  <c r="E187" i="216"/>
  <c r="I359" i="216"/>
  <c r="J359" i="216"/>
  <c r="K359" i="216"/>
  <c r="L359" i="216"/>
  <c r="E360" i="216"/>
  <c r="F360" i="216"/>
  <c r="G360" i="216"/>
  <c r="H360" i="216"/>
  <c r="I360" i="216"/>
  <c r="J360" i="216"/>
  <c r="K360" i="216"/>
  <c r="L360" i="216"/>
  <c r="M360" i="216"/>
  <c r="N360" i="216"/>
  <c r="O360" i="216"/>
  <c r="P360" i="216"/>
  <c r="E361" i="216"/>
  <c r="F361" i="216"/>
  <c r="G361" i="216"/>
  <c r="H361" i="216"/>
  <c r="I361" i="216"/>
  <c r="J361" i="216"/>
  <c r="K361" i="216"/>
  <c r="L361" i="216"/>
  <c r="M361" i="216"/>
  <c r="N361" i="216"/>
  <c r="O361" i="216"/>
  <c r="P361" i="216"/>
  <c r="E362" i="216"/>
  <c r="F362" i="216"/>
  <c r="G362" i="216"/>
  <c r="H362" i="216"/>
  <c r="I362" i="216"/>
  <c r="J362" i="216"/>
  <c r="K362" i="216"/>
  <c r="L362" i="216"/>
  <c r="M362" i="216"/>
  <c r="N362" i="216"/>
  <c r="O362" i="216"/>
  <c r="P362" i="216"/>
  <c r="E363" i="216"/>
  <c r="F363" i="216"/>
  <c r="G363" i="216"/>
  <c r="H363" i="216"/>
  <c r="I363" i="216"/>
  <c r="J363" i="216"/>
  <c r="K363" i="216"/>
  <c r="L363" i="216"/>
  <c r="M363" i="216"/>
  <c r="N363" i="216"/>
  <c r="O363" i="216"/>
  <c r="P363" i="216"/>
  <c r="E364" i="216"/>
  <c r="F364" i="216"/>
  <c r="G364" i="216"/>
  <c r="H364" i="216"/>
  <c r="I364" i="216"/>
  <c r="J364" i="216"/>
  <c r="K364" i="216"/>
  <c r="L364" i="216"/>
  <c r="M364" i="216"/>
  <c r="N364" i="216"/>
  <c r="O364" i="216"/>
  <c r="P364" i="216"/>
  <c r="K365" i="216"/>
  <c r="E456" i="216"/>
  <c r="K456" i="216"/>
  <c r="M456" i="216"/>
  <c r="E447" i="216"/>
  <c r="F447" i="216"/>
  <c r="G447" i="216"/>
  <c r="H447" i="216"/>
  <c r="I447" i="216"/>
  <c r="J447" i="216"/>
  <c r="K447" i="216"/>
  <c r="L447" i="216"/>
  <c r="M447" i="216"/>
  <c r="N447" i="216"/>
  <c r="O447" i="216"/>
  <c r="P447" i="216"/>
  <c r="E402" i="216"/>
  <c r="F402" i="216"/>
  <c r="G402" i="216"/>
  <c r="H402" i="216"/>
  <c r="I402" i="216"/>
  <c r="J402" i="216"/>
  <c r="K402" i="216"/>
  <c r="L402" i="216"/>
  <c r="M402" i="216"/>
  <c r="N402" i="216"/>
  <c r="O402" i="216"/>
  <c r="P402" i="216"/>
  <c r="E411" i="216"/>
  <c r="F411" i="216"/>
  <c r="G411" i="216"/>
  <c r="H411" i="216"/>
  <c r="I411" i="216"/>
  <c r="J411" i="216"/>
  <c r="K411" i="216"/>
  <c r="L411" i="216"/>
  <c r="M411" i="216"/>
  <c r="N411" i="216"/>
  <c r="O411" i="216"/>
  <c r="P411" i="216"/>
  <c r="E412" i="216"/>
  <c r="F412" i="216"/>
  <c r="G412" i="216"/>
  <c r="H412" i="216"/>
  <c r="I412" i="216"/>
  <c r="J412" i="216"/>
  <c r="K412" i="216"/>
  <c r="L412" i="216"/>
  <c r="M412" i="216"/>
  <c r="N412" i="216"/>
  <c r="O412" i="216"/>
  <c r="P412" i="216"/>
  <c r="E404" i="216"/>
  <c r="F404" i="216"/>
  <c r="G404" i="216"/>
  <c r="H404" i="216"/>
  <c r="I404" i="216"/>
  <c r="J404" i="216"/>
  <c r="K404" i="216"/>
  <c r="L404" i="216"/>
  <c r="M404" i="216"/>
  <c r="N404" i="216"/>
  <c r="O404" i="216"/>
  <c r="P404" i="216"/>
  <c r="E403" i="216"/>
  <c r="K403" i="216"/>
  <c r="L403" i="216"/>
  <c r="M403" i="216"/>
  <c r="E416" i="216"/>
  <c r="F416" i="216"/>
  <c r="G416" i="216"/>
  <c r="H416" i="216"/>
  <c r="I416" i="216"/>
  <c r="J416" i="216"/>
  <c r="K416" i="216"/>
  <c r="L416" i="216"/>
  <c r="M416" i="216"/>
  <c r="N416" i="216"/>
  <c r="O416" i="216"/>
  <c r="P416" i="216"/>
  <c r="E417" i="216"/>
  <c r="F417" i="216"/>
  <c r="G417" i="216"/>
  <c r="H417" i="216"/>
  <c r="I417" i="216"/>
  <c r="J417" i="216"/>
  <c r="K417" i="216"/>
  <c r="L417" i="216"/>
  <c r="M417" i="216"/>
  <c r="N417" i="216"/>
  <c r="O417" i="216"/>
  <c r="P417" i="216"/>
  <c r="L406" i="216"/>
  <c r="E414" i="216"/>
  <c r="F414" i="216"/>
  <c r="G414" i="216"/>
  <c r="H414" i="216"/>
  <c r="I414" i="216"/>
  <c r="J414" i="216"/>
  <c r="K414" i="216"/>
  <c r="L414" i="216"/>
  <c r="M414" i="216"/>
  <c r="N414" i="216"/>
  <c r="O414" i="216"/>
  <c r="P414" i="216"/>
  <c r="E407" i="216"/>
  <c r="F407" i="216"/>
  <c r="G407" i="216"/>
  <c r="H407" i="216"/>
  <c r="I407" i="216"/>
  <c r="J407" i="216"/>
  <c r="K407" i="216"/>
  <c r="L407" i="216"/>
  <c r="M407" i="216"/>
  <c r="N407" i="216"/>
  <c r="O407" i="216"/>
  <c r="P407" i="216"/>
  <c r="E408" i="216"/>
  <c r="F408" i="216"/>
  <c r="G408" i="216"/>
  <c r="H408" i="216"/>
  <c r="I408" i="216"/>
  <c r="J408" i="216"/>
  <c r="K408" i="216"/>
  <c r="L408" i="216"/>
  <c r="M408" i="216"/>
  <c r="N408" i="216"/>
  <c r="O408" i="216"/>
  <c r="P408" i="216"/>
  <c r="E409" i="216"/>
  <c r="F409" i="216"/>
  <c r="G409" i="216"/>
  <c r="H409" i="216"/>
  <c r="I409" i="216"/>
  <c r="J409" i="216"/>
  <c r="K409" i="216"/>
  <c r="L409" i="216"/>
  <c r="M409" i="216"/>
  <c r="N409" i="216"/>
  <c r="O409" i="216"/>
  <c r="P409" i="216"/>
  <c r="E410" i="216"/>
  <c r="F410" i="216"/>
  <c r="G410" i="216"/>
  <c r="H410" i="216"/>
  <c r="I410" i="216"/>
  <c r="J410" i="216"/>
  <c r="K410" i="216"/>
  <c r="L410" i="216"/>
  <c r="M410" i="216"/>
  <c r="N410" i="216"/>
  <c r="O410" i="216"/>
  <c r="P410" i="216"/>
  <c r="P406" i="216" l="1"/>
  <c r="H406" i="216"/>
  <c r="P403" i="216"/>
  <c r="H403" i="216"/>
  <c r="P456" i="216"/>
  <c r="H456" i="216"/>
  <c r="P365" i="216"/>
  <c r="H365" i="216"/>
  <c r="O406" i="216"/>
  <c r="G406" i="216"/>
  <c r="O403" i="216"/>
  <c r="G403" i="216"/>
  <c r="O456" i="216"/>
  <c r="G456" i="216"/>
  <c r="O365" i="216"/>
  <c r="G365" i="216"/>
  <c r="K406" i="216"/>
  <c r="N406" i="216"/>
  <c r="F406" i="216"/>
  <c r="N403" i="216"/>
  <c r="F403" i="216"/>
  <c r="N456" i="216"/>
  <c r="F456" i="216"/>
  <c r="N365" i="216"/>
  <c r="F365" i="216"/>
  <c r="M365" i="216"/>
  <c r="E365" i="216"/>
  <c r="L456" i="216"/>
  <c r="L365" i="216"/>
  <c r="P359" i="216"/>
  <c r="H359" i="216"/>
  <c r="O359" i="216"/>
  <c r="G359" i="216"/>
  <c r="E406" i="216"/>
  <c r="J406" i="216"/>
  <c r="J403" i="216"/>
  <c r="J456" i="216"/>
  <c r="J365" i="216"/>
  <c r="N359" i="216"/>
  <c r="F359" i="216"/>
  <c r="M406" i="216"/>
  <c r="I406" i="216"/>
  <c r="I403" i="216"/>
  <c r="I456" i="216"/>
  <c r="I365" i="216"/>
  <c r="M359" i="216"/>
  <c r="E359" i="216"/>
  <c r="O492" i="216" l="1"/>
  <c r="P154" i="195" l="1"/>
  <c r="O154" i="195"/>
  <c r="O141" i="195"/>
  <c r="P128" i="195"/>
  <c r="O128" i="195"/>
  <c r="N128" i="195"/>
  <c r="M128" i="195"/>
  <c r="L128" i="195"/>
  <c r="K128" i="195"/>
  <c r="J128" i="195"/>
  <c r="I128" i="195"/>
  <c r="H128" i="195"/>
  <c r="G128" i="195"/>
  <c r="F128" i="195"/>
  <c r="E128" i="195"/>
  <c r="P127" i="195"/>
  <c r="O127" i="195"/>
  <c r="N127" i="195"/>
  <c r="M127" i="195"/>
  <c r="L127" i="195"/>
  <c r="K127" i="195"/>
  <c r="J127" i="195"/>
  <c r="I127" i="195"/>
  <c r="H127" i="195"/>
  <c r="G127" i="195"/>
  <c r="F127" i="195"/>
  <c r="E127" i="195"/>
  <c r="P125" i="195"/>
  <c r="O125" i="195"/>
  <c r="N125" i="195"/>
  <c r="M125" i="195"/>
  <c r="L125" i="195"/>
  <c r="K125" i="195"/>
  <c r="J125" i="195"/>
  <c r="I125" i="195"/>
  <c r="H125" i="195"/>
  <c r="G125" i="195"/>
  <c r="F125" i="195"/>
  <c r="E125" i="195"/>
  <c r="P124" i="195"/>
  <c r="O124" i="195"/>
  <c r="N124" i="195"/>
  <c r="M124" i="195"/>
  <c r="L124" i="195"/>
  <c r="K124" i="195"/>
  <c r="J124" i="195"/>
  <c r="I124" i="195"/>
  <c r="H124" i="195"/>
  <c r="G124" i="195"/>
  <c r="F124" i="195"/>
  <c r="E124" i="195"/>
  <c r="P123" i="195"/>
  <c r="O123" i="195"/>
  <c r="N123" i="195"/>
  <c r="M123" i="195"/>
  <c r="L123" i="195"/>
  <c r="K123" i="195"/>
  <c r="J123" i="195"/>
  <c r="I123" i="195"/>
  <c r="H123" i="195"/>
  <c r="G123" i="195"/>
  <c r="F123" i="195"/>
  <c r="E123" i="195"/>
  <c r="P122" i="195"/>
  <c r="O122" i="195"/>
  <c r="N122" i="195"/>
  <c r="M122" i="195"/>
  <c r="L122" i="195"/>
  <c r="K122" i="195"/>
  <c r="J122" i="195"/>
  <c r="I122" i="195"/>
  <c r="H122" i="195"/>
  <c r="G122" i="195"/>
  <c r="F122" i="195"/>
  <c r="E122" i="195"/>
  <c r="P121" i="195"/>
  <c r="O121" i="195"/>
  <c r="N121" i="195"/>
  <c r="M121" i="195"/>
  <c r="L121" i="195"/>
  <c r="K121" i="195"/>
  <c r="J121" i="195"/>
  <c r="I121" i="195"/>
  <c r="H121" i="195"/>
  <c r="G121" i="195"/>
  <c r="F121" i="195"/>
  <c r="E121" i="195"/>
  <c r="P120" i="195"/>
  <c r="O120" i="195"/>
  <c r="N120" i="195"/>
  <c r="M120" i="195"/>
  <c r="L120" i="195"/>
  <c r="K120" i="195"/>
  <c r="J120" i="195"/>
  <c r="I120" i="195"/>
  <c r="H120" i="195"/>
  <c r="G120" i="195"/>
  <c r="F120" i="195"/>
  <c r="E120" i="195"/>
  <c r="P119" i="195"/>
  <c r="O119" i="195"/>
  <c r="N119" i="195"/>
  <c r="M119" i="195"/>
  <c r="L119" i="195"/>
  <c r="K119" i="195"/>
  <c r="J119" i="195"/>
  <c r="I119" i="195"/>
  <c r="H119" i="195"/>
  <c r="G119" i="195"/>
  <c r="F119" i="195"/>
  <c r="E119" i="195"/>
  <c r="P118" i="195"/>
  <c r="O118" i="195"/>
  <c r="N118" i="195"/>
  <c r="M118" i="195"/>
  <c r="L118" i="195"/>
  <c r="K118" i="195"/>
  <c r="J118" i="195"/>
  <c r="I118" i="195"/>
  <c r="H118" i="195"/>
  <c r="G118" i="195"/>
  <c r="F118" i="195"/>
  <c r="E118" i="195"/>
  <c r="P117" i="195"/>
  <c r="O117" i="195"/>
  <c r="N117" i="195"/>
  <c r="M117" i="195"/>
  <c r="L117" i="195"/>
  <c r="K117" i="195"/>
  <c r="J117" i="195"/>
  <c r="I117" i="195"/>
  <c r="H117" i="195"/>
  <c r="G117" i="195"/>
  <c r="F117" i="195"/>
  <c r="E117" i="195"/>
  <c r="P115" i="195"/>
  <c r="O115" i="195"/>
  <c r="N115" i="195"/>
  <c r="M115" i="195"/>
  <c r="L115" i="195"/>
  <c r="K115" i="195"/>
  <c r="J115" i="195"/>
  <c r="I115" i="195"/>
  <c r="H115" i="195"/>
  <c r="G115" i="195"/>
  <c r="F115" i="195"/>
  <c r="E115" i="195"/>
  <c r="P105" i="195"/>
  <c r="O105" i="195"/>
  <c r="N105" i="195"/>
  <c r="M105" i="195"/>
  <c r="L105" i="195"/>
  <c r="K105" i="195"/>
  <c r="J105" i="195"/>
  <c r="I105" i="195"/>
  <c r="H105" i="195"/>
  <c r="G105" i="195"/>
  <c r="F105" i="195"/>
  <c r="E105" i="195"/>
  <c r="P97" i="195"/>
  <c r="O97" i="195"/>
  <c r="N97" i="195"/>
  <c r="M97" i="195"/>
  <c r="L97" i="195"/>
  <c r="K97" i="195"/>
  <c r="J97" i="195"/>
  <c r="I97" i="195"/>
  <c r="H97" i="195"/>
  <c r="G97" i="195"/>
  <c r="F97" i="195"/>
  <c r="E97" i="195"/>
  <c r="P96" i="195"/>
  <c r="O96" i="195"/>
  <c r="N96" i="195"/>
  <c r="M96" i="195"/>
  <c r="L96" i="195"/>
  <c r="K96" i="195"/>
  <c r="J96" i="195"/>
  <c r="I96" i="195"/>
  <c r="H96" i="195"/>
  <c r="G96" i="195"/>
  <c r="F96" i="195"/>
  <c r="E96" i="195"/>
  <c r="P82" i="195"/>
  <c r="O82" i="195"/>
  <c r="N82" i="195"/>
  <c r="M82" i="195"/>
  <c r="L82" i="195"/>
  <c r="K82" i="195"/>
  <c r="J82" i="195"/>
  <c r="I82" i="195"/>
  <c r="H82" i="195"/>
  <c r="G82" i="195"/>
  <c r="F82" i="195"/>
  <c r="E82" i="195"/>
  <c r="P81" i="195"/>
  <c r="O81" i="195"/>
  <c r="N81" i="195"/>
  <c r="M81" i="195"/>
  <c r="L81" i="195"/>
  <c r="K81" i="195"/>
  <c r="J81" i="195"/>
  <c r="I81" i="195"/>
  <c r="H81" i="195"/>
  <c r="G81" i="195"/>
  <c r="F81" i="195"/>
  <c r="E81" i="195"/>
  <c r="P80" i="195"/>
  <c r="O80" i="195"/>
  <c r="N80" i="195"/>
  <c r="M80" i="195"/>
  <c r="L80" i="195"/>
  <c r="K80" i="195"/>
  <c r="J80" i="195"/>
  <c r="I80" i="195"/>
  <c r="H80" i="195"/>
  <c r="G80" i="195"/>
  <c r="F80" i="195"/>
  <c r="E80" i="195"/>
  <c r="P79" i="195"/>
  <c r="O79" i="195"/>
  <c r="N79" i="195"/>
  <c r="M79" i="195"/>
  <c r="L79" i="195"/>
  <c r="K79" i="195"/>
  <c r="J79" i="195"/>
  <c r="I79" i="195"/>
  <c r="H79" i="195"/>
  <c r="G79" i="195"/>
  <c r="F79" i="195"/>
  <c r="E79" i="195"/>
  <c r="P68" i="195"/>
  <c r="O68" i="195"/>
  <c r="N68" i="195"/>
  <c r="M68" i="195"/>
  <c r="L68" i="195"/>
  <c r="K68" i="195"/>
  <c r="J68" i="195"/>
  <c r="I68" i="195"/>
  <c r="H68" i="195"/>
  <c r="G68" i="195"/>
  <c r="F68" i="195"/>
  <c r="E68" i="195"/>
  <c r="P67" i="195"/>
  <c r="O67" i="195"/>
  <c r="N67" i="195"/>
  <c r="M67" i="195"/>
  <c r="L67" i="195"/>
  <c r="K67" i="195"/>
  <c r="J67" i="195"/>
  <c r="I67" i="195"/>
  <c r="H67" i="195"/>
  <c r="G67" i="195"/>
  <c r="F67" i="195"/>
  <c r="E67" i="195"/>
  <c r="P65" i="195"/>
  <c r="O65" i="195"/>
  <c r="N65" i="195"/>
  <c r="M65" i="195"/>
  <c r="L65" i="195"/>
  <c r="K65" i="195"/>
  <c r="J65" i="195"/>
  <c r="I65" i="195"/>
  <c r="H65" i="195"/>
  <c r="G65" i="195"/>
  <c r="F65" i="195"/>
  <c r="E65" i="195"/>
  <c r="P64" i="195"/>
  <c r="O64" i="195"/>
  <c r="N64" i="195"/>
  <c r="M64" i="195"/>
  <c r="L64" i="195"/>
  <c r="K64" i="195"/>
  <c r="J64" i="195"/>
  <c r="I64" i="195"/>
  <c r="H64" i="195"/>
  <c r="G64" i="195"/>
  <c r="F64" i="195"/>
  <c r="E64" i="195"/>
  <c r="P63" i="195"/>
  <c r="O63" i="195"/>
  <c r="N63" i="195"/>
  <c r="M63" i="195"/>
  <c r="L63" i="195"/>
  <c r="K63" i="195"/>
  <c r="J63" i="195"/>
  <c r="I63" i="195"/>
  <c r="H63" i="195"/>
  <c r="G63" i="195"/>
  <c r="F63" i="195"/>
  <c r="E63" i="195"/>
  <c r="P62" i="195"/>
  <c r="O62" i="195"/>
  <c r="N62" i="195"/>
  <c r="M62" i="195"/>
  <c r="L62" i="195"/>
  <c r="K62" i="195"/>
  <c r="J62" i="195"/>
  <c r="I62" i="195"/>
  <c r="H62" i="195"/>
  <c r="G62" i="195"/>
  <c r="F62" i="195"/>
  <c r="E62" i="195"/>
  <c r="P61" i="195"/>
  <c r="O61" i="195"/>
  <c r="N61" i="195"/>
  <c r="M61" i="195"/>
  <c r="L61" i="195"/>
  <c r="K61" i="195"/>
  <c r="J61" i="195"/>
  <c r="I61" i="195"/>
  <c r="H61" i="195"/>
  <c r="G61" i="195"/>
  <c r="F61" i="195"/>
  <c r="E61" i="195"/>
  <c r="P60" i="195"/>
  <c r="O60" i="195"/>
  <c r="N60" i="195"/>
  <c r="M60" i="195"/>
  <c r="L60" i="195"/>
  <c r="K60" i="195"/>
  <c r="J60" i="195"/>
  <c r="I60" i="195"/>
  <c r="H60" i="195"/>
  <c r="G60" i="195"/>
  <c r="F60" i="195"/>
  <c r="E60" i="195"/>
  <c r="P59" i="195"/>
  <c r="O59" i="195"/>
  <c r="N59" i="195"/>
  <c r="M59" i="195"/>
  <c r="L59" i="195"/>
  <c r="K59" i="195"/>
  <c r="J59" i="195"/>
  <c r="I59" i="195"/>
  <c r="H59" i="195"/>
  <c r="G59" i="195"/>
  <c r="F59" i="195"/>
  <c r="E59" i="195"/>
  <c r="P58" i="195"/>
  <c r="O58" i="195"/>
  <c r="N58" i="195"/>
  <c r="M58" i="195"/>
  <c r="L58" i="195"/>
  <c r="K58" i="195"/>
  <c r="J58" i="195"/>
  <c r="I58" i="195"/>
  <c r="H58" i="195"/>
  <c r="G58" i="195"/>
  <c r="F58" i="195"/>
  <c r="E58" i="195"/>
  <c r="P57" i="195"/>
  <c r="O57" i="195"/>
  <c r="N57" i="195"/>
  <c r="M57" i="195"/>
  <c r="L57" i="195"/>
  <c r="K57" i="195"/>
  <c r="J57" i="195"/>
  <c r="I57" i="195"/>
  <c r="H57" i="195"/>
  <c r="G57" i="195"/>
  <c r="F57" i="195"/>
  <c r="E57" i="195"/>
  <c r="P56" i="195"/>
  <c r="O56" i="195"/>
  <c r="N56" i="195"/>
  <c r="M56" i="195"/>
  <c r="L56" i="195"/>
  <c r="K56" i="195"/>
  <c r="J56" i="195"/>
  <c r="I56" i="195"/>
  <c r="H56" i="195"/>
  <c r="G56" i="195"/>
  <c r="F56" i="195"/>
  <c r="E56" i="195"/>
  <c r="P55" i="195"/>
  <c r="O55" i="195"/>
  <c r="N55" i="195"/>
  <c r="M55" i="195"/>
  <c r="L55" i="195"/>
  <c r="K55" i="195"/>
  <c r="J55" i="195"/>
  <c r="I55" i="195"/>
  <c r="H55" i="195"/>
  <c r="G55" i="195"/>
  <c r="F55" i="195"/>
  <c r="E55" i="195"/>
  <c r="P54" i="195"/>
  <c r="O54" i="195"/>
  <c r="N54" i="195"/>
  <c r="M54" i="195"/>
  <c r="L54" i="195"/>
  <c r="K54" i="195"/>
  <c r="J54" i="195"/>
  <c r="I54" i="195"/>
  <c r="H54" i="195"/>
  <c r="G54" i="195"/>
  <c r="F54" i="195"/>
  <c r="E54" i="195"/>
  <c r="P53" i="195"/>
  <c r="O53" i="195"/>
  <c r="N53" i="195"/>
  <c r="M53" i="195"/>
  <c r="L53" i="195"/>
  <c r="K53" i="195"/>
  <c r="J53" i="195"/>
  <c r="I53" i="195"/>
  <c r="H53" i="195"/>
  <c r="G53" i="195"/>
  <c r="F53" i="195"/>
  <c r="E53" i="195"/>
  <c r="P52" i="195"/>
  <c r="O52" i="195"/>
  <c r="N52" i="195"/>
  <c r="M52" i="195"/>
  <c r="L52" i="195"/>
  <c r="K52" i="195"/>
  <c r="J52" i="195"/>
  <c r="I52" i="195"/>
  <c r="H52" i="195"/>
  <c r="G52" i="195"/>
  <c r="F52" i="195"/>
  <c r="E52" i="195"/>
  <c r="P40" i="195"/>
  <c r="O40" i="195"/>
  <c r="N40" i="195"/>
  <c r="M40" i="195"/>
  <c r="L40" i="195"/>
  <c r="K40" i="195"/>
  <c r="J40" i="195"/>
  <c r="I40" i="195"/>
  <c r="H40" i="195"/>
  <c r="G40" i="195"/>
  <c r="F40" i="195"/>
  <c r="E40" i="195"/>
  <c r="P39" i="195"/>
  <c r="O39" i="195"/>
  <c r="N39" i="195"/>
  <c r="M39" i="195"/>
  <c r="L39" i="195"/>
  <c r="K39" i="195"/>
  <c r="J39" i="195"/>
  <c r="I39" i="195"/>
  <c r="H39" i="195"/>
  <c r="G39" i="195"/>
  <c r="F39" i="195"/>
  <c r="E39" i="195"/>
  <c r="P37" i="195"/>
  <c r="O37" i="195"/>
  <c r="N37" i="195"/>
  <c r="M37" i="195"/>
  <c r="L37" i="195"/>
  <c r="K37" i="195"/>
  <c r="J37" i="195"/>
  <c r="I37" i="195"/>
  <c r="H37" i="195"/>
  <c r="G37" i="195"/>
  <c r="F37" i="195"/>
  <c r="E37" i="195"/>
  <c r="P36" i="195"/>
  <c r="O36" i="195"/>
  <c r="N36" i="195"/>
  <c r="M36" i="195"/>
  <c r="L36" i="195"/>
  <c r="K36" i="195"/>
  <c r="J36" i="195"/>
  <c r="I36" i="195"/>
  <c r="H36" i="195"/>
  <c r="G36" i="195"/>
  <c r="F36" i="195"/>
  <c r="E36" i="195"/>
  <c r="P35" i="195"/>
  <c r="O35" i="195"/>
  <c r="N35" i="195"/>
  <c r="M35" i="195"/>
  <c r="L35" i="195"/>
  <c r="K35" i="195"/>
  <c r="J35" i="195"/>
  <c r="I35" i="195"/>
  <c r="H35" i="195"/>
  <c r="G35" i="195"/>
  <c r="F35" i="195"/>
  <c r="E35" i="195"/>
  <c r="P34" i="195"/>
  <c r="O34" i="195"/>
  <c r="N34" i="195"/>
  <c r="M34" i="195"/>
  <c r="L34" i="195"/>
  <c r="K34" i="195"/>
  <c r="J34" i="195"/>
  <c r="I34" i="195"/>
  <c r="H34" i="195"/>
  <c r="G34" i="195"/>
  <c r="F34" i="195"/>
  <c r="E34" i="195"/>
  <c r="P33" i="195"/>
  <c r="O33" i="195"/>
  <c r="N33" i="195"/>
  <c r="M33" i="195"/>
  <c r="L33" i="195"/>
  <c r="K33" i="195"/>
  <c r="J33" i="195"/>
  <c r="I33" i="195"/>
  <c r="H33" i="195"/>
  <c r="G33" i="195"/>
  <c r="F33" i="195"/>
  <c r="E33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P30" i="195"/>
  <c r="O30" i="195"/>
  <c r="N30" i="195"/>
  <c r="M30" i="195"/>
  <c r="L30" i="195"/>
  <c r="K30" i="195"/>
  <c r="J30" i="195"/>
  <c r="I30" i="195"/>
  <c r="H30" i="195"/>
  <c r="G30" i="195"/>
  <c r="F30" i="195"/>
  <c r="E30" i="195"/>
  <c r="P17" i="195"/>
  <c r="O17" i="195"/>
  <c r="N17" i="195"/>
  <c r="M17" i="195"/>
  <c r="L17" i="195"/>
  <c r="K17" i="195"/>
  <c r="J17" i="195"/>
  <c r="I17" i="195"/>
  <c r="H17" i="195"/>
  <c r="G17" i="195"/>
  <c r="F17" i="195"/>
  <c r="E17" i="195"/>
  <c r="P16" i="195"/>
  <c r="O16" i="195"/>
  <c r="N16" i="195"/>
  <c r="M16" i="195"/>
  <c r="L16" i="195"/>
  <c r="K16" i="195"/>
  <c r="J16" i="195"/>
  <c r="I16" i="195"/>
  <c r="H16" i="195"/>
  <c r="G16" i="195"/>
  <c r="F16" i="195"/>
  <c r="E16" i="195"/>
  <c r="P15" i="195"/>
  <c r="O15" i="195"/>
  <c r="N15" i="195"/>
  <c r="M15" i="195"/>
  <c r="L15" i="195"/>
  <c r="K15" i="195"/>
  <c r="J15" i="195"/>
  <c r="I15" i="195"/>
  <c r="H15" i="195"/>
  <c r="G15" i="195"/>
  <c r="F15" i="195"/>
  <c r="E15" i="195"/>
  <c r="P14" i="195"/>
  <c r="O14" i="195"/>
  <c r="N14" i="195"/>
  <c r="M14" i="195"/>
  <c r="L14" i="195"/>
  <c r="K14" i="195"/>
  <c r="J14" i="195"/>
  <c r="I14" i="195"/>
  <c r="H14" i="195"/>
  <c r="G14" i="195"/>
  <c r="F14" i="195"/>
  <c r="E14" i="195"/>
  <c r="P13" i="195"/>
  <c r="O13" i="195"/>
  <c r="N13" i="195"/>
  <c r="M13" i="195"/>
  <c r="L13" i="195"/>
  <c r="K13" i="195"/>
  <c r="J13" i="195"/>
  <c r="I13" i="195"/>
  <c r="H13" i="195"/>
  <c r="G13" i="195"/>
  <c r="F13" i="195"/>
  <c r="E13" i="195"/>
  <c r="P12" i="195"/>
  <c r="O12" i="195"/>
  <c r="N12" i="195"/>
  <c r="M12" i="195"/>
  <c r="L12" i="195"/>
  <c r="K12" i="195"/>
  <c r="J12" i="195"/>
  <c r="I12" i="195"/>
  <c r="H12" i="195"/>
  <c r="G12" i="195"/>
  <c r="F12" i="195"/>
  <c r="E12" i="195"/>
  <c r="P11" i="195"/>
  <c r="O11" i="195"/>
  <c r="N11" i="195"/>
  <c r="M11" i="195"/>
  <c r="L11" i="195"/>
  <c r="K11" i="195"/>
  <c r="J11" i="195"/>
  <c r="I11" i="195"/>
  <c r="H11" i="195"/>
  <c r="G11" i="195"/>
  <c r="F11" i="195"/>
  <c r="E11" i="195"/>
  <c r="P10" i="195"/>
  <c r="O10" i="195"/>
  <c r="N10" i="195"/>
  <c r="M10" i="195"/>
  <c r="L10" i="195"/>
  <c r="K10" i="195"/>
  <c r="J10" i="195"/>
  <c r="I10" i="195"/>
  <c r="H10" i="195"/>
  <c r="G10" i="195"/>
  <c r="F10" i="195"/>
  <c r="E10" i="195"/>
  <c r="F405" i="219"/>
  <c r="G405" i="219"/>
  <c r="H405" i="219"/>
  <c r="I405" i="219"/>
  <c r="J405" i="219"/>
  <c r="K405" i="219"/>
  <c r="L405" i="219"/>
  <c r="M405" i="219"/>
  <c r="N405" i="219"/>
  <c r="O405" i="219"/>
  <c r="P405" i="219"/>
  <c r="E405" i="219"/>
  <c r="F401" i="219"/>
  <c r="G401" i="219"/>
  <c r="H401" i="219"/>
  <c r="I401" i="219"/>
  <c r="J401" i="219"/>
  <c r="K401" i="219"/>
  <c r="L401" i="219"/>
  <c r="M401" i="219"/>
  <c r="N401" i="219"/>
  <c r="O401" i="219"/>
  <c r="P401" i="219"/>
  <c r="E401" i="219"/>
  <c r="F366" i="219"/>
  <c r="G366" i="219"/>
  <c r="H366" i="219"/>
  <c r="I366" i="219"/>
  <c r="J366" i="219"/>
  <c r="K366" i="219"/>
  <c r="L366" i="219"/>
  <c r="M366" i="219"/>
  <c r="N366" i="219"/>
  <c r="O366" i="219"/>
  <c r="P366" i="219"/>
  <c r="E366" i="219"/>
  <c r="F154" i="199"/>
  <c r="G154" i="199"/>
  <c r="H154" i="199"/>
  <c r="I154" i="199"/>
  <c r="J154" i="199"/>
  <c r="K154" i="199"/>
  <c r="L154" i="199"/>
  <c r="M154" i="199"/>
  <c r="N154" i="199"/>
  <c r="O154" i="199"/>
  <c r="P154" i="199"/>
  <c r="E154" i="199"/>
  <c r="P523" i="218" l="1"/>
  <c r="O523" i="218"/>
  <c r="N523" i="218"/>
  <c r="M523" i="218"/>
  <c r="L523" i="218"/>
  <c r="K523" i="218"/>
  <c r="J523" i="218"/>
  <c r="I523" i="218"/>
  <c r="H523" i="218"/>
  <c r="G523" i="218"/>
  <c r="F523" i="218"/>
  <c r="E523" i="218"/>
  <c r="Q218" i="218"/>
  <c r="F405" i="217" l="1"/>
  <c r="G405" i="217"/>
  <c r="H405" i="217"/>
  <c r="I405" i="217"/>
  <c r="J405" i="217"/>
  <c r="K405" i="217"/>
  <c r="L405" i="217"/>
  <c r="M405" i="217"/>
  <c r="N405" i="217"/>
  <c r="O405" i="217"/>
  <c r="P405" i="217"/>
  <c r="E405" i="217"/>
  <c r="F401" i="217"/>
  <c r="G401" i="217"/>
  <c r="H401" i="217"/>
  <c r="I401" i="217"/>
  <c r="J401" i="217"/>
  <c r="K401" i="217"/>
  <c r="L401" i="217"/>
  <c r="M401" i="217"/>
  <c r="N401" i="217"/>
  <c r="O401" i="217"/>
  <c r="P401" i="217"/>
  <c r="E401" i="217"/>
  <c r="F366" i="217"/>
  <c r="G366" i="217"/>
  <c r="H366" i="217"/>
  <c r="I366" i="217"/>
  <c r="J366" i="217"/>
  <c r="K366" i="217"/>
  <c r="L366" i="217"/>
  <c r="M366" i="217"/>
  <c r="N366" i="217"/>
  <c r="O366" i="217"/>
  <c r="P366" i="217"/>
  <c r="E366" i="217"/>
  <c r="P128" i="197" l="1"/>
  <c r="O128" i="197"/>
  <c r="N128" i="197"/>
  <c r="M128" i="197"/>
  <c r="L128" i="197"/>
  <c r="K128" i="197"/>
  <c r="J128" i="197"/>
  <c r="I128" i="197"/>
  <c r="H128" i="197"/>
  <c r="G128" i="197"/>
  <c r="F128" i="197"/>
  <c r="E128" i="197"/>
  <c r="P127" i="197"/>
  <c r="O127" i="197"/>
  <c r="N127" i="197"/>
  <c r="M127" i="197"/>
  <c r="L127" i="197"/>
  <c r="K127" i="197"/>
  <c r="J127" i="197"/>
  <c r="I127" i="197"/>
  <c r="H127" i="197"/>
  <c r="G127" i="197"/>
  <c r="F127" i="197"/>
  <c r="E127" i="197"/>
  <c r="P125" i="197"/>
  <c r="O125" i="197"/>
  <c r="N125" i="197"/>
  <c r="M125" i="197"/>
  <c r="L125" i="197"/>
  <c r="K125" i="197"/>
  <c r="J125" i="197"/>
  <c r="I125" i="197"/>
  <c r="H125" i="197"/>
  <c r="G125" i="197"/>
  <c r="F125" i="197"/>
  <c r="E125" i="197"/>
  <c r="P124" i="197"/>
  <c r="O124" i="197"/>
  <c r="N124" i="197"/>
  <c r="M124" i="197"/>
  <c r="L124" i="197"/>
  <c r="K124" i="197"/>
  <c r="J124" i="197"/>
  <c r="I124" i="197"/>
  <c r="H124" i="197"/>
  <c r="G124" i="197"/>
  <c r="F124" i="197"/>
  <c r="E124" i="197"/>
  <c r="P123" i="197"/>
  <c r="O123" i="197"/>
  <c r="N123" i="197"/>
  <c r="M123" i="197"/>
  <c r="L123" i="197"/>
  <c r="K123" i="197"/>
  <c r="J123" i="197"/>
  <c r="I123" i="197"/>
  <c r="H123" i="197"/>
  <c r="G123" i="197"/>
  <c r="F123" i="197"/>
  <c r="E123" i="197"/>
  <c r="P122" i="197"/>
  <c r="O122" i="197"/>
  <c r="N122" i="197"/>
  <c r="M122" i="197"/>
  <c r="L122" i="197"/>
  <c r="K122" i="197"/>
  <c r="J122" i="197"/>
  <c r="I122" i="197"/>
  <c r="H122" i="197"/>
  <c r="G122" i="197"/>
  <c r="F122" i="197"/>
  <c r="E122" i="197"/>
  <c r="P121" i="197"/>
  <c r="O121" i="197"/>
  <c r="N121" i="197"/>
  <c r="M121" i="197"/>
  <c r="L121" i="197"/>
  <c r="K121" i="197"/>
  <c r="J121" i="197"/>
  <c r="I121" i="197"/>
  <c r="H121" i="197"/>
  <c r="G121" i="197"/>
  <c r="F121" i="197"/>
  <c r="E121" i="197"/>
  <c r="P120" i="197"/>
  <c r="O120" i="197"/>
  <c r="N120" i="197"/>
  <c r="M120" i="197"/>
  <c r="L120" i="197"/>
  <c r="K120" i="197"/>
  <c r="J120" i="197"/>
  <c r="I120" i="197"/>
  <c r="H120" i="197"/>
  <c r="G120" i="197"/>
  <c r="F120" i="197"/>
  <c r="E120" i="197"/>
  <c r="P119" i="197"/>
  <c r="O119" i="197"/>
  <c r="N119" i="197"/>
  <c r="M119" i="197"/>
  <c r="L119" i="197"/>
  <c r="K119" i="197"/>
  <c r="J119" i="197"/>
  <c r="I119" i="197"/>
  <c r="H119" i="197"/>
  <c r="G119" i="197"/>
  <c r="F119" i="197"/>
  <c r="E119" i="197"/>
  <c r="P118" i="197"/>
  <c r="O118" i="197"/>
  <c r="N118" i="197"/>
  <c r="M118" i="197"/>
  <c r="L118" i="197"/>
  <c r="K118" i="197"/>
  <c r="J118" i="197"/>
  <c r="I118" i="197"/>
  <c r="H118" i="197"/>
  <c r="G118" i="197"/>
  <c r="F118" i="197"/>
  <c r="E118" i="197"/>
  <c r="P117" i="197"/>
  <c r="O117" i="197"/>
  <c r="N117" i="197"/>
  <c r="M117" i="197"/>
  <c r="L117" i="197"/>
  <c r="K117" i="197"/>
  <c r="J117" i="197"/>
  <c r="I117" i="197"/>
  <c r="H117" i="197"/>
  <c r="G117" i="197"/>
  <c r="F117" i="197"/>
  <c r="E117" i="197"/>
  <c r="P115" i="197"/>
  <c r="O115" i="197"/>
  <c r="N115" i="197"/>
  <c r="M115" i="197"/>
  <c r="L115" i="197"/>
  <c r="K115" i="197"/>
  <c r="J115" i="197"/>
  <c r="I115" i="197"/>
  <c r="H115" i="197"/>
  <c r="G115" i="197"/>
  <c r="F115" i="197"/>
  <c r="E115" i="197"/>
  <c r="P105" i="197"/>
  <c r="O105" i="197"/>
  <c r="N105" i="197"/>
  <c r="M105" i="197"/>
  <c r="L105" i="197"/>
  <c r="K105" i="197"/>
  <c r="J105" i="197"/>
  <c r="I105" i="197"/>
  <c r="H105" i="197"/>
  <c r="G105" i="197"/>
  <c r="F105" i="197"/>
  <c r="E105" i="197"/>
  <c r="P97" i="197"/>
  <c r="O97" i="197"/>
  <c r="N97" i="197"/>
  <c r="M97" i="197"/>
  <c r="L97" i="197"/>
  <c r="K97" i="197"/>
  <c r="J97" i="197"/>
  <c r="I97" i="197"/>
  <c r="H97" i="197"/>
  <c r="G97" i="197"/>
  <c r="F97" i="197"/>
  <c r="E97" i="197"/>
  <c r="P96" i="197"/>
  <c r="O96" i="197"/>
  <c r="N96" i="197"/>
  <c r="M96" i="197"/>
  <c r="L96" i="197"/>
  <c r="K96" i="197"/>
  <c r="J96" i="197"/>
  <c r="I96" i="197"/>
  <c r="H96" i="197"/>
  <c r="G96" i="197"/>
  <c r="F96" i="197"/>
  <c r="E96" i="197"/>
  <c r="P82" i="197"/>
  <c r="O82" i="197"/>
  <c r="N82" i="197"/>
  <c r="M82" i="197"/>
  <c r="L82" i="197"/>
  <c r="K82" i="197"/>
  <c r="J82" i="197"/>
  <c r="I82" i="197"/>
  <c r="H82" i="197"/>
  <c r="G82" i="197"/>
  <c r="F82" i="197"/>
  <c r="E82" i="197"/>
  <c r="P81" i="197"/>
  <c r="O81" i="197"/>
  <c r="N81" i="197"/>
  <c r="M81" i="197"/>
  <c r="L81" i="197"/>
  <c r="K81" i="197"/>
  <c r="J81" i="197"/>
  <c r="I81" i="197"/>
  <c r="H81" i="197"/>
  <c r="G81" i="197"/>
  <c r="F81" i="197"/>
  <c r="E81" i="197"/>
  <c r="P80" i="197"/>
  <c r="O80" i="197"/>
  <c r="N80" i="197"/>
  <c r="M80" i="197"/>
  <c r="L80" i="197"/>
  <c r="K80" i="197"/>
  <c r="J80" i="197"/>
  <c r="I80" i="197"/>
  <c r="H80" i="197"/>
  <c r="G80" i="197"/>
  <c r="F80" i="197"/>
  <c r="E80" i="197"/>
  <c r="P79" i="197"/>
  <c r="O79" i="197"/>
  <c r="N79" i="197"/>
  <c r="M79" i="197"/>
  <c r="L79" i="197"/>
  <c r="K79" i="197"/>
  <c r="J79" i="197"/>
  <c r="I79" i="197"/>
  <c r="H79" i="197"/>
  <c r="G79" i="197"/>
  <c r="F79" i="197"/>
  <c r="E79" i="197"/>
  <c r="P68" i="197"/>
  <c r="O68" i="197"/>
  <c r="N68" i="197"/>
  <c r="M68" i="197"/>
  <c r="L68" i="197"/>
  <c r="K68" i="197"/>
  <c r="J68" i="197"/>
  <c r="I68" i="197"/>
  <c r="H68" i="197"/>
  <c r="G68" i="197"/>
  <c r="F68" i="197"/>
  <c r="E68" i="197"/>
  <c r="P67" i="197"/>
  <c r="O67" i="197"/>
  <c r="N67" i="197"/>
  <c r="M67" i="197"/>
  <c r="L67" i="197"/>
  <c r="K67" i="197"/>
  <c r="J67" i="197"/>
  <c r="I67" i="197"/>
  <c r="H67" i="197"/>
  <c r="G67" i="197"/>
  <c r="F67" i="197"/>
  <c r="E67" i="197"/>
  <c r="P65" i="197"/>
  <c r="O65" i="197"/>
  <c r="N65" i="197"/>
  <c r="M65" i="197"/>
  <c r="L65" i="197"/>
  <c r="K65" i="197"/>
  <c r="J65" i="197"/>
  <c r="I65" i="197"/>
  <c r="H65" i="197"/>
  <c r="G65" i="197"/>
  <c r="F65" i="197"/>
  <c r="E65" i="197"/>
  <c r="P64" i="197"/>
  <c r="O64" i="197"/>
  <c r="N64" i="197"/>
  <c r="M64" i="197"/>
  <c r="L64" i="197"/>
  <c r="K64" i="197"/>
  <c r="J64" i="197"/>
  <c r="I64" i="197"/>
  <c r="H64" i="197"/>
  <c r="G64" i="197"/>
  <c r="F64" i="197"/>
  <c r="E64" i="197"/>
  <c r="P63" i="197"/>
  <c r="O63" i="197"/>
  <c r="N63" i="197"/>
  <c r="M63" i="197"/>
  <c r="L63" i="197"/>
  <c r="K63" i="197"/>
  <c r="J63" i="197"/>
  <c r="I63" i="197"/>
  <c r="H63" i="197"/>
  <c r="G63" i="197"/>
  <c r="F63" i="197"/>
  <c r="E63" i="197"/>
  <c r="P62" i="197"/>
  <c r="O62" i="197"/>
  <c r="N62" i="197"/>
  <c r="M62" i="197"/>
  <c r="L62" i="197"/>
  <c r="K62" i="197"/>
  <c r="J62" i="197"/>
  <c r="I62" i="197"/>
  <c r="H62" i="197"/>
  <c r="G62" i="197"/>
  <c r="F62" i="197"/>
  <c r="E62" i="197"/>
  <c r="P61" i="197"/>
  <c r="O61" i="197"/>
  <c r="N61" i="197"/>
  <c r="M61" i="197"/>
  <c r="L61" i="197"/>
  <c r="K61" i="197"/>
  <c r="J61" i="197"/>
  <c r="I61" i="197"/>
  <c r="H61" i="197"/>
  <c r="G61" i="197"/>
  <c r="F61" i="197"/>
  <c r="E61" i="197"/>
  <c r="P60" i="197"/>
  <c r="O60" i="197"/>
  <c r="N60" i="197"/>
  <c r="M60" i="197"/>
  <c r="L60" i="197"/>
  <c r="K60" i="197"/>
  <c r="J60" i="197"/>
  <c r="I60" i="197"/>
  <c r="H60" i="197"/>
  <c r="G60" i="197"/>
  <c r="F60" i="197"/>
  <c r="E60" i="197"/>
  <c r="P59" i="197"/>
  <c r="O59" i="197"/>
  <c r="N59" i="197"/>
  <c r="M59" i="197"/>
  <c r="L59" i="197"/>
  <c r="K59" i="197"/>
  <c r="J59" i="197"/>
  <c r="I59" i="197"/>
  <c r="H59" i="197"/>
  <c r="G59" i="197"/>
  <c r="F59" i="197"/>
  <c r="E59" i="197"/>
  <c r="P58" i="197"/>
  <c r="O58" i="197"/>
  <c r="N58" i="197"/>
  <c r="M58" i="197"/>
  <c r="L58" i="197"/>
  <c r="K58" i="197"/>
  <c r="J58" i="197"/>
  <c r="I58" i="197"/>
  <c r="H58" i="197"/>
  <c r="G58" i="197"/>
  <c r="F58" i="197"/>
  <c r="E58" i="197"/>
  <c r="P57" i="197"/>
  <c r="O57" i="197"/>
  <c r="N57" i="197"/>
  <c r="M57" i="197"/>
  <c r="L57" i="197"/>
  <c r="K57" i="197"/>
  <c r="I57" i="197"/>
  <c r="H57" i="197"/>
  <c r="G57" i="197"/>
  <c r="F57" i="197"/>
  <c r="E57" i="197"/>
  <c r="P56" i="197"/>
  <c r="O56" i="197"/>
  <c r="N56" i="197"/>
  <c r="M56" i="197"/>
  <c r="L56" i="197"/>
  <c r="K56" i="197"/>
  <c r="J56" i="197"/>
  <c r="I56" i="197"/>
  <c r="H56" i="197"/>
  <c r="G56" i="197"/>
  <c r="F56" i="197"/>
  <c r="E56" i="197"/>
  <c r="P55" i="197"/>
  <c r="O55" i="197"/>
  <c r="N55" i="197"/>
  <c r="M55" i="197"/>
  <c r="L55" i="197"/>
  <c r="K55" i="197"/>
  <c r="J55" i="197"/>
  <c r="I55" i="197"/>
  <c r="H55" i="197"/>
  <c r="G55" i="197"/>
  <c r="F55" i="197"/>
  <c r="E55" i="197"/>
  <c r="P54" i="197"/>
  <c r="O54" i="197"/>
  <c r="N54" i="197"/>
  <c r="M54" i="197"/>
  <c r="L54" i="197"/>
  <c r="K54" i="197"/>
  <c r="J54" i="197"/>
  <c r="I54" i="197"/>
  <c r="H54" i="197"/>
  <c r="G54" i="197"/>
  <c r="F54" i="197"/>
  <c r="E54" i="197"/>
  <c r="P53" i="197"/>
  <c r="O53" i="197"/>
  <c r="N53" i="197"/>
  <c r="M53" i="197"/>
  <c r="L53" i="197"/>
  <c r="K53" i="197"/>
  <c r="J53" i="197"/>
  <c r="I53" i="197"/>
  <c r="H53" i="197"/>
  <c r="G53" i="197"/>
  <c r="F53" i="197"/>
  <c r="E53" i="197"/>
  <c r="P52" i="197"/>
  <c r="O52" i="197"/>
  <c r="N52" i="197"/>
  <c r="M52" i="197"/>
  <c r="L52" i="197"/>
  <c r="K52" i="197"/>
  <c r="J52" i="197"/>
  <c r="I52" i="197"/>
  <c r="H52" i="197"/>
  <c r="G52" i="197"/>
  <c r="F52" i="197"/>
  <c r="E52" i="197"/>
  <c r="P40" i="197"/>
  <c r="O40" i="197"/>
  <c r="N40" i="197"/>
  <c r="M40" i="197"/>
  <c r="L40" i="197"/>
  <c r="K40" i="197"/>
  <c r="J40" i="197"/>
  <c r="I40" i="197"/>
  <c r="H40" i="197"/>
  <c r="G40" i="197"/>
  <c r="F40" i="197"/>
  <c r="E40" i="197"/>
  <c r="P39" i="197"/>
  <c r="O39" i="197"/>
  <c r="N39" i="197"/>
  <c r="M39" i="197"/>
  <c r="L39" i="197"/>
  <c r="K39" i="197"/>
  <c r="J39" i="197"/>
  <c r="I39" i="197"/>
  <c r="H39" i="197"/>
  <c r="G39" i="197"/>
  <c r="F39" i="197"/>
  <c r="E39" i="197"/>
  <c r="P37" i="197"/>
  <c r="O37" i="197"/>
  <c r="N37" i="197"/>
  <c r="M37" i="197"/>
  <c r="L37" i="197"/>
  <c r="K37" i="197"/>
  <c r="J37" i="197"/>
  <c r="I37" i="197"/>
  <c r="H37" i="197"/>
  <c r="G37" i="197"/>
  <c r="F37" i="197"/>
  <c r="E37" i="197"/>
  <c r="P36" i="197"/>
  <c r="O36" i="197"/>
  <c r="N36" i="197"/>
  <c r="M36" i="197"/>
  <c r="L36" i="197"/>
  <c r="K36" i="197"/>
  <c r="J36" i="197"/>
  <c r="I36" i="197"/>
  <c r="H36" i="197"/>
  <c r="G36" i="197"/>
  <c r="F36" i="197"/>
  <c r="E36" i="197"/>
  <c r="P35" i="197"/>
  <c r="O35" i="197"/>
  <c r="N35" i="197"/>
  <c r="M35" i="197"/>
  <c r="L35" i="197"/>
  <c r="K35" i="197"/>
  <c r="J35" i="197"/>
  <c r="I35" i="197"/>
  <c r="H35" i="197"/>
  <c r="G35" i="197"/>
  <c r="F35" i="197"/>
  <c r="E35" i="197"/>
  <c r="P34" i="197"/>
  <c r="O34" i="197"/>
  <c r="N34" i="197"/>
  <c r="M34" i="197"/>
  <c r="L34" i="197"/>
  <c r="K34" i="197"/>
  <c r="J34" i="197"/>
  <c r="I34" i="197"/>
  <c r="H34" i="197"/>
  <c r="G34" i="197"/>
  <c r="F34" i="197"/>
  <c r="E34" i="197"/>
  <c r="P33" i="197"/>
  <c r="O33" i="197"/>
  <c r="N33" i="197"/>
  <c r="M33" i="197"/>
  <c r="L33" i="197"/>
  <c r="K33" i="197"/>
  <c r="J33" i="197"/>
  <c r="I33" i="197"/>
  <c r="H33" i="197"/>
  <c r="G33" i="197"/>
  <c r="F33" i="197"/>
  <c r="E33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P30" i="197"/>
  <c r="O30" i="197"/>
  <c r="N30" i="197"/>
  <c r="M30" i="197"/>
  <c r="L30" i="197"/>
  <c r="K30" i="197"/>
  <c r="J30" i="197"/>
  <c r="I30" i="197"/>
  <c r="H30" i="197"/>
  <c r="G30" i="197"/>
  <c r="F30" i="197"/>
  <c r="E30" i="197"/>
  <c r="P17" i="197"/>
  <c r="O17" i="197"/>
  <c r="N17" i="197"/>
  <c r="M17" i="197"/>
  <c r="L17" i="197"/>
  <c r="K17" i="197"/>
  <c r="J17" i="197"/>
  <c r="I17" i="197"/>
  <c r="H17" i="197"/>
  <c r="G17" i="197"/>
  <c r="F17" i="197"/>
  <c r="E17" i="197"/>
  <c r="P16" i="197"/>
  <c r="O16" i="197"/>
  <c r="N16" i="197"/>
  <c r="M16" i="197"/>
  <c r="L16" i="197"/>
  <c r="K16" i="197"/>
  <c r="J16" i="197"/>
  <c r="I16" i="197"/>
  <c r="H16" i="197"/>
  <c r="G16" i="197"/>
  <c r="F16" i="197"/>
  <c r="E16" i="197"/>
  <c r="P15" i="197"/>
  <c r="O15" i="197"/>
  <c r="N15" i="197"/>
  <c r="M15" i="197"/>
  <c r="L15" i="197"/>
  <c r="K15" i="197"/>
  <c r="J15" i="197"/>
  <c r="I15" i="197"/>
  <c r="H15" i="197"/>
  <c r="G15" i="197"/>
  <c r="F15" i="197"/>
  <c r="E15" i="197"/>
  <c r="P14" i="197"/>
  <c r="O14" i="197"/>
  <c r="N14" i="197"/>
  <c r="M14" i="197"/>
  <c r="L14" i="197"/>
  <c r="K14" i="197"/>
  <c r="J14" i="197"/>
  <c r="I14" i="197"/>
  <c r="H14" i="197"/>
  <c r="G14" i="197"/>
  <c r="F14" i="197"/>
  <c r="E14" i="197"/>
  <c r="P13" i="197"/>
  <c r="O13" i="197"/>
  <c r="N13" i="197"/>
  <c r="M13" i="197"/>
  <c r="L13" i="197"/>
  <c r="K13" i="197"/>
  <c r="J13" i="197"/>
  <c r="I13" i="197"/>
  <c r="H13" i="197"/>
  <c r="G13" i="197"/>
  <c r="F13" i="197"/>
  <c r="E13" i="197"/>
  <c r="P12" i="197"/>
  <c r="O12" i="197"/>
  <c r="N12" i="197"/>
  <c r="M12" i="197"/>
  <c r="L12" i="197"/>
  <c r="K12" i="197"/>
  <c r="J12" i="197"/>
  <c r="I12" i="197"/>
  <c r="H12" i="197"/>
  <c r="G12" i="197"/>
  <c r="F12" i="197"/>
  <c r="E12" i="197"/>
  <c r="P11" i="197"/>
  <c r="O11" i="197"/>
  <c r="N11" i="197"/>
  <c r="M11" i="197"/>
  <c r="L11" i="197"/>
  <c r="K11" i="197"/>
  <c r="J11" i="197"/>
  <c r="I11" i="197"/>
  <c r="H11" i="197"/>
  <c r="G11" i="197"/>
  <c r="F11" i="197"/>
  <c r="E11" i="197"/>
  <c r="P10" i="197"/>
  <c r="O10" i="197"/>
  <c r="N10" i="197"/>
  <c r="M10" i="197"/>
  <c r="L10" i="197"/>
  <c r="K10" i="197"/>
  <c r="J10" i="197"/>
  <c r="I10" i="197"/>
  <c r="H10" i="197"/>
  <c r="G10" i="197"/>
  <c r="F10" i="197"/>
  <c r="E10" i="197"/>
  <c r="Q133" i="140" l="1"/>
  <c r="Q134" i="140"/>
  <c r="Q135" i="140"/>
  <c r="Q136" i="140"/>
  <c r="Q125" i="140"/>
  <c r="Q126" i="140"/>
  <c r="Q127" i="140"/>
  <c r="Q128" i="140"/>
  <c r="Q129" i="140"/>
  <c r="Q130" i="140"/>
  <c r="Q131" i="140"/>
  <c r="E141" i="140"/>
  <c r="I140" i="131" s="1"/>
  <c r="F141" i="140"/>
  <c r="J140" i="131" s="1"/>
  <c r="G141" i="140"/>
  <c r="K140" i="131" s="1"/>
  <c r="H141" i="140"/>
  <c r="L140" i="131" s="1"/>
  <c r="I141" i="140"/>
  <c r="M140" i="131" s="1"/>
  <c r="J141" i="140"/>
  <c r="N140" i="131" s="1"/>
  <c r="K141" i="140"/>
  <c r="O140" i="131" s="1"/>
  <c r="L141" i="140"/>
  <c r="P140" i="131" s="1"/>
  <c r="M141" i="140"/>
  <c r="Q140" i="131" s="1"/>
  <c r="N141" i="140"/>
  <c r="R140" i="131" s="1"/>
  <c r="O141" i="140"/>
  <c r="S140" i="131" s="1"/>
  <c r="P141" i="140"/>
  <c r="T140" i="131" s="1"/>
  <c r="E106" i="140"/>
  <c r="F106" i="140"/>
  <c r="G106" i="140"/>
  <c r="H106" i="140"/>
  <c r="I106" i="140"/>
  <c r="J106" i="140"/>
  <c r="K106" i="140"/>
  <c r="L106" i="140"/>
  <c r="M106" i="140"/>
  <c r="N106" i="140"/>
  <c r="O106" i="140"/>
  <c r="P106" i="140"/>
  <c r="Q141" i="140" l="1"/>
  <c r="E132" i="140"/>
  <c r="I131" i="131" s="1"/>
  <c r="F132" i="140"/>
  <c r="J131" i="131" s="1"/>
  <c r="G132" i="140"/>
  <c r="K131" i="131" s="1"/>
  <c r="H132" i="140"/>
  <c r="L131" i="131" s="1"/>
  <c r="I132" i="140"/>
  <c r="M131" i="131" s="1"/>
  <c r="J132" i="140"/>
  <c r="N131" i="131" s="1"/>
  <c r="K132" i="140"/>
  <c r="O131" i="131" s="1"/>
  <c r="L132" i="140"/>
  <c r="P131" i="131" s="1"/>
  <c r="M132" i="140"/>
  <c r="Q131" i="131" s="1"/>
  <c r="N132" i="140"/>
  <c r="R131" i="131" s="1"/>
  <c r="O132" i="140"/>
  <c r="S131" i="131" s="1"/>
  <c r="P132" i="140"/>
  <c r="T131" i="131" s="1"/>
  <c r="E97" i="140"/>
  <c r="F97" i="140"/>
  <c r="G97" i="140"/>
  <c r="H97" i="140"/>
  <c r="I97" i="140"/>
  <c r="J97" i="140"/>
  <c r="K97" i="140"/>
  <c r="L97" i="140"/>
  <c r="M97" i="140"/>
  <c r="N97" i="140"/>
  <c r="O97" i="140"/>
  <c r="P97" i="140"/>
  <c r="P96" i="140"/>
  <c r="O96" i="140"/>
  <c r="N96" i="140"/>
  <c r="M96" i="140"/>
  <c r="L96" i="140"/>
  <c r="K96" i="140"/>
  <c r="J96" i="140"/>
  <c r="I96" i="140"/>
  <c r="H96" i="140"/>
  <c r="G96" i="140"/>
  <c r="F96" i="140"/>
  <c r="E96" i="140"/>
  <c r="P59" i="140"/>
  <c r="O59" i="140"/>
  <c r="N59" i="140"/>
  <c r="M59" i="140"/>
  <c r="L59" i="140"/>
  <c r="K59" i="140"/>
  <c r="J59" i="140"/>
  <c r="I59" i="140"/>
  <c r="H59" i="140"/>
  <c r="G59" i="140"/>
  <c r="F59" i="140"/>
  <c r="E59" i="140"/>
  <c r="P58" i="140"/>
  <c r="O58" i="140"/>
  <c r="N58" i="140"/>
  <c r="M58" i="140"/>
  <c r="L58" i="140"/>
  <c r="K58" i="140"/>
  <c r="J58" i="140"/>
  <c r="I58" i="140"/>
  <c r="H58" i="140"/>
  <c r="G58" i="140"/>
  <c r="F58" i="140"/>
  <c r="E58" i="140"/>
  <c r="E66" i="140"/>
  <c r="F66" i="140"/>
  <c r="G66" i="140"/>
  <c r="H66" i="140"/>
  <c r="I66" i="140"/>
  <c r="J66" i="140"/>
  <c r="K66" i="140"/>
  <c r="L66" i="140"/>
  <c r="M66" i="140"/>
  <c r="N66" i="140"/>
  <c r="O66" i="140"/>
  <c r="P66" i="140"/>
  <c r="E67" i="140"/>
  <c r="F67" i="140"/>
  <c r="G67" i="140"/>
  <c r="H67" i="140"/>
  <c r="I67" i="140"/>
  <c r="J67" i="140"/>
  <c r="K67" i="140"/>
  <c r="L67" i="140"/>
  <c r="M67" i="140"/>
  <c r="N67" i="140"/>
  <c r="O67" i="140"/>
  <c r="P67" i="140"/>
  <c r="E60" i="140"/>
  <c r="F60" i="140"/>
  <c r="G60" i="140"/>
  <c r="H60" i="140"/>
  <c r="I60" i="140"/>
  <c r="J60" i="140"/>
  <c r="K60" i="140"/>
  <c r="L60" i="140"/>
  <c r="M60" i="140"/>
  <c r="N60" i="140"/>
  <c r="O60" i="140"/>
  <c r="P60" i="140"/>
  <c r="Q81" i="140"/>
  <c r="E80" i="140"/>
  <c r="F80" i="140"/>
  <c r="G80" i="140"/>
  <c r="H80" i="140"/>
  <c r="I80" i="140"/>
  <c r="J80" i="140"/>
  <c r="K80" i="140"/>
  <c r="L80" i="140"/>
  <c r="M80" i="140"/>
  <c r="N80" i="140"/>
  <c r="O80" i="140"/>
  <c r="P80" i="140"/>
  <c r="E79" i="140"/>
  <c r="F79" i="140"/>
  <c r="G79" i="140"/>
  <c r="H79" i="140"/>
  <c r="I79" i="140"/>
  <c r="J79" i="140"/>
  <c r="K79" i="140"/>
  <c r="L79" i="140"/>
  <c r="M79" i="140"/>
  <c r="N79" i="140"/>
  <c r="O79" i="140"/>
  <c r="P79" i="140"/>
  <c r="E82" i="140"/>
  <c r="F82" i="140"/>
  <c r="G82" i="140"/>
  <c r="H82" i="140"/>
  <c r="I82" i="140"/>
  <c r="J82" i="140"/>
  <c r="K82" i="140"/>
  <c r="L82" i="140"/>
  <c r="M82" i="140"/>
  <c r="N82" i="140"/>
  <c r="O82" i="140"/>
  <c r="P82" i="140"/>
  <c r="E61" i="140"/>
  <c r="F61" i="140"/>
  <c r="G61" i="140"/>
  <c r="H61" i="140"/>
  <c r="I61" i="140"/>
  <c r="J61" i="140"/>
  <c r="K61" i="140"/>
  <c r="L61" i="140"/>
  <c r="M61" i="140"/>
  <c r="N61" i="140"/>
  <c r="O61" i="140"/>
  <c r="P61" i="140"/>
  <c r="E62" i="140"/>
  <c r="F62" i="140"/>
  <c r="G62" i="140"/>
  <c r="H62" i="140"/>
  <c r="I62" i="140"/>
  <c r="J62" i="140"/>
  <c r="K62" i="140"/>
  <c r="L62" i="140"/>
  <c r="M62" i="140"/>
  <c r="N62" i="140"/>
  <c r="O62" i="140"/>
  <c r="P62" i="140"/>
  <c r="E63" i="140"/>
  <c r="F63" i="140"/>
  <c r="G63" i="140"/>
  <c r="H63" i="140"/>
  <c r="I63" i="140"/>
  <c r="J63" i="140"/>
  <c r="K63" i="140"/>
  <c r="L63" i="140"/>
  <c r="M63" i="140"/>
  <c r="N63" i="140"/>
  <c r="O63" i="140"/>
  <c r="P63" i="140"/>
  <c r="E64" i="140"/>
  <c r="F64" i="140"/>
  <c r="G64" i="140"/>
  <c r="H64" i="140"/>
  <c r="I64" i="140"/>
  <c r="J64" i="140"/>
  <c r="K64" i="140"/>
  <c r="L64" i="140"/>
  <c r="M64" i="140"/>
  <c r="N64" i="140"/>
  <c r="O64" i="140"/>
  <c r="P64" i="140"/>
  <c r="E65" i="140"/>
  <c r="F65" i="140"/>
  <c r="G65" i="140"/>
  <c r="H65" i="140"/>
  <c r="I65" i="140"/>
  <c r="J65" i="140"/>
  <c r="K65" i="140"/>
  <c r="L65" i="140"/>
  <c r="M65" i="140"/>
  <c r="N65" i="140"/>
  <c r="O65" i="140"/>
  <c r="P65" i="140"/>
  <c r="E68" i="140"/>
  <c r="F68" i="140"/>
  <c r="G68" i="140"/>
  <c r="H68" i="140"/>
  <c r="I68" i="140"/>
  <c r="J68" i="140"/>
  <c r="K68" i="140"/>
  <c r="L68" i="140"/>
  <c r="M68" i="140"/>
  <c r="N68" i="140"/>
  <c r="O68" i="140"/>
  <c r="P68" i="140"/>
  <c r="E69" i="140"/>
  <c r="F69" i="140"/>
  <c r="G69" i="140"/>
  <c r="H69" i="140"/>
  <c r="I69" i="140"/>
  <c r="J69" i="140"/>
  <c r="K69" i="140"/>
  <c r="L69" i="140"/>
  <c r="M69" i="140"/>
  <c r="N69" i="140"/>
  <c r="O69" i="140"/>
  <c r="P69" i="140"/>
  <c r="E70" i="140"/>
  <c r="F70" i="140"/>
  <c r="G70" i="140"/>
  <c r="H70" i="140"/>
  <c r="I70" i="140"/>
  <c r="J70" i="140"/>
  <c r="K70" i="140"/>
  <c r="L70" i="140"/>
  <c r="M70" i="140"/>
  <c r="N70" i="140"/>
  <c r="O70" i="140"/>
  <c r="P70" i="140"/>
  <c r="Q64" i="140" l="1"/>
  <c r="Q68" i="140"/>
  <c r="Q67" i="140"/>
  <c r="Q63" i="140"/>
  <c r="Q79" i="140"/>
  <c r="Q69" i="140"/>
  <c r="Q70" i="140"/>
  <c r="Q82" i="140"/>
  <c r="Q132" i="140"/>
  <c r="Q62" i="140"/>
  <c r="Q60" i="140"/>
  <c r="Q66" i="140"/>
  <c r="Q61" i="140"/>
  <c r="Q65" i="140"/>
  <c r="E71" i="140"/>
  <c r="F71" i="140"/>
  <c r="G71" i="140"/>
  <c r="H71" i="140"/>
  <c r="I71" i="140"/>
  <c r="J71" i="140"/>
  <c r="K71" i="140"/>
  <c r="L71" i="140"/>
  <c r="M71" i="140"/>
  <c r="N71" i="140"/>
  <c r="O71" i="140"/>
  <c r="P71" i="140"/>
  <c r="E72" i="140"/>
  <c r="F72" i="140"/>
  <c r="G72" i="140"/>
  <c r="H72" i="140"/>
  <c r="I72" i="140"/>
  <c r="J72" i="140"/>
  <c r="K72" i="140"/>
  <c r="L72" i="140"/>
  <c r="M72" i="140"/>
  <c r="N72" i="140"/>
  <c r="O72" i="140"/>
  <c r="P72" i="140"/>
  <c r="E73" i="140"/>
  <c r="F73" i="140"/>
  <c r="G73" i="140"/>
  <c r="H73" i="140"/>
  <c r="I73" i="140"/>
  <c r="J73" i="140"/>
  <c r="K73" i="140"/>
  <c r="L73" i="140"/>
  <c r="M73" i="140"/>
  <c r="N73" i="140"/>
  <c r="O73" i="140"/>
  <c r="P73" i="140"/>
  <c r="E74" i="140"/>
  <c r="F74" i="140"/>
  <c r="G74" i="140"/>
  <c r="H74" i="140"/>
  <c r="I74" i="140"/>
  <c r="J74" i="140"/>
  <c r="K74" i="140"/>
  <c r="L74" i="140"/>
  <c r="M74" i="140"/>
  <c r="N74" i="140"/>
  <c r="O74" i="140"/>
  <c r="P74" i="140"/>
  <c r="E54" i="140"/>
  <c r="F54" i="140"/>
  <c r="G54" i="140"/>
  <c r="H54" i="140"/>
  <c r="I54" i="140"/>
  <c r="J54" i="140"/>
  <c r="K54" i="140"/>
  <c r="L54" i="140"/>
  <c r="M54" i="140"/>
  <c r="N54" i="140"/>
  <c r="O54" i="140"/>
  <c r="P54" i="140"/>
  <c r="E57" i="140"/>
  <c r="F57" i="140"/>
  <c r="G57" i="140"/>
  <c r="H57" i="140"/>
  <c r="I57" i="140"/>
  <c r="J57" i="140"/>
  <c r="K57" i="140"/>
  <c r="L57" i="140"/>
  <c r="M57" i="140"/>
  <c r="N57" i="140"/>
  <c r="O57" i="140"/>
  <c r="P57" i="140"/>
  <c r="E53" i="140"/>
  <c r="F53" i="140"/>
  <c r="G53" i="140"/>
  <c r="H53" i="140"/>
  <c r="I53" i="140"/>
  <c r="J53" i="140"/>
  <c r="K53" i="140"/>
  <c r="L53" i="140"/>
  <c r="M53" i="140"/>
  <c r="N53" i="140"/>
  <c r="O53" i="140"/>
  <c r="P53" i="140"/>
  <c r="E55" i="140"/>
  <c r="F55" i="140"/>
  <c r="G55" i="140"/>
  <c r="H55" i="140"/>
  <c r="I55" i="140"/>
  <c r="J55" i="140"/>
  <c r="K55" i="140"/>
  <c r="L55" i="140"/>
  <c r="M55" i="140"/>
  <c r="N55" i="140"/>
  <c r="O55" i="140"/>
  <c r="P55" i="140"/>
  <c r="E56" i="140"/>
  <c r="F56" i="140"/>
  <c r="G56" i="140"/>
  <c r="H56" i="140"/>
  <c r="I56" i="140"/>
  <c r="J56" i="140"/>
  <c r="K56" i="140"/>
  <c r="L56" i="140"/>
  <c r="M56" i="140"/>
  <c r="N56" i="140"/>
  <c r="O56" i="140"/>
  <c r="P56" i="140"/>
  <c r="P52" i="140"/>
  <c r="O52" i="140"/>
  <c r="N52" i="140"/>
  <c r="M52" i="140"/>
  <c r="L52" i="140"/>
  <c r="K52" i="140"/>
  <c r="J52" i="140"/>
  <c r="I52" i="140"/>
  <c r="H52" i="140"/>
  <c r="G52" i="140"/>
  <c r="F52" i="140"/>
  <c r="E52" i="140"/>
  <c r="E38" i="140"/>
  <c r="I37" i="131" s="1"/>
  <c r="F38" i="140"/>
  <c r="J37" i="131" s="1"/>
  <c r="G38" i="140"/>
  <c r="K37" i="131" s="1"/>
  <c r="H38" i="140"/>
  <c r="L37" i="131" s="1"/>
  <c r="I38" i="140"/>
  <c r="M37" i="131" s="1"/>
  <c r="J38" i="140"/>
  <c r="N37" i="131" s="1"/>
  <c r="K38" i="140"/>
  <c r="O37" i="131" s="1"/>
  <c r="L38" i="140"/>
  <c r="P37" i="131" s="1"/>
  <c r="M38" i="140"/>
  <c r="Q37" i="131" s="1"/>
  <c r="N38" i="140"/>
  <c r="R37" i="131" s="1"/>
  <c r="O38" i="140"/>
  <c r="S37" i="131" s="1"/>
  <c r="P38" i="140"/>
  <c r="T37" i="131" s="1"/>
  <c r="E12" i="140"/>
  <c r="E13" i="140"/>
  <c r="E14" i="140"/>
  <c r="E15" i="140"/>
  <c r="E16" i="140"/>
  <c r="F11" i="140"/>
  <c r="G11" i="140"/>
  <c r="H11" i="140"/>
  <c r="I11" i="140"/>
  <c r="J11" i="140"/>
  <c r="K11" i="140"/>
  <c r="L11" i="140"/>
  <c r="M11" i="140"/>
  <c r="N11" i="140"/>
  <c r="O11" i="140"/>
  <c r="P11" i="140"/>
  <c r="F12" i="140"/>
  <c r="G12" i="140"/>
  <c r="H12" i="140"/>
  <c r="I12" i="140"/>
  <c r="J12" i="140"/>
  <c r="K12" i="140"/>
  <c r="L12" i="140"/>
  <c r="M12" i="140"/>
  <c r="N12" i="140"/>
  <c r="O12" i="140"/>
  <c r="P12" i="140"/>
  <c r="F13" i="140"/>
  <c r="G13" i="140"/>
  <c r="H13" i="140"/>
  <c r="I13" i="140"/>
  <c r="J13" i="140"/>
  <c r="K13" i="140"/>
  <c r="L13" i="140"/>
  <c r="M13" i="140"/>
  <c r="N13" i="140"/>
  <c r="O13" i="140"/>
  <c r="P13" i="140"/>
  <c r="F14" i="140"/>
  <c r="G14" i="140"/>
  <c r="H14" i="140"/>
  <c r="I14" i="140"/>
  <c r="J14" i="140"/>
  <c r="K14" i="140"/>
  <c r="L14" i="140"/>
  <c r="M14" i="140"/>
  <c r="N14" i="140"/>
  <c r="O14" i="140"/>
  <c r="P14" i="140"/>
  <c r="F15" i="140"/>
  <c r="G15" i="140"/>
  <c r="H15" i="140"/>
  <c r="I15" i="140"/>
  <c r="J15" i="140"/>
  <c r="K15" i="140"/>
  <c r="L15" i="140"/>
  <c r="M15" i="140"/>
  <c r="N15" i="140"/>
  <c r="O15" i="140"/>
  <c r="P15" i="140"/>
  <c r="F16" i="140"/>
  <c r="G16" i="140"/>
  <c r="H16" i="140"/>
  <c r="I16" i="140"/>
  <c r="J16" i="140"/>
  <c r="K16" i="140"/>
  <c r="L16" i="140"/>
  <c r="M16" i="140"/>
  <c r="N16" i="140"/>
  <c r="O16" i="140"/>
  <c r="P16" i="140"/>
  <c r="P10" i="140"/>
  <c r="O10" i="140"/>
  <c r="N10" i="140"/>
  <c r="M10" i="140"/>
  <c r="L10" i="140"/>
  <c r="K10" i="140"/>
  <c r="J10" i="140"/>
  <c r="I10" i="140"/>
  <c r="H10" i="140"/>
  <c r="G10" i="140"/>
  <c r="F10" i="140"/>
  <c r="E11" i="140"/>
  <c r="E10" i="140"/>
  <c r="G39" i="230"/>
  <c r="F37" i="230"/>
  <c r="D37" i="230"/>
  <c r="F36" i="230"/>
  <c r="D36" i="230"/>
  <c r="F35" i="230"/>
  <c r="D35" i="230"/>
  <c r="F34" i="230"/>
  <c r="D34" i="230"/>
  <c r="F33" i="230"/>
  <c r="D33" i="230"/>
  <c r="F32" i="230"/>
  <c r="D32" i="230"/>
  <c r="F31" i="230"/>
  <c r="D31" i="230"/>
  <c r="D30" i="230"/>
  <c r="F29" i="230"/>
  <c r="D29" i="230"/>
  <c r="F28" i="230"/>
  <c r="D28" i="230"/>
  <c r="F27" i="230"/>
  <c r="D27" i="230"/>
  <c r="Q38" i="140" l="1"/>
  <c r="Q57" i="140"/>
  <c r="Q55" i="140"/>
  <c r="Q74" i="140"/>
  <c r="Q72" i="140"/>
  <c r="Q56" i="140"/>
  <c r="Q54" i="140"/>
  <c r="Q53" i="140"/>
  <c r="Q73" i="140"/>
  <c r="Q71" i="140"/>
  <c r="D58" i="207"/>
  <c r="E53" i="207"/>
  <c r="E57" i="207"/>
  <c r="D54" i="207"/>
  <c r="D55" i="207"/>
  <c r="D56" i="207"/>
  <c r="D57" i="207"/>
  <c r="D53" i="207"/>
  <c r="M222" i="234"/>
  <c r="M223" i="234" s="1"/>
  <c r="E178" i="234"/>
  <c r="J178" i="234"/>
  <c r="E179" i="234"/>
  <c r="J179" i="234"/>
  <c r="E180" i="234"/>
  <c r="G180" i="234"/>
  <c r="J180" i="234"/>
  <c r="L180" i="234"/>
  <c r="E181" i="234"/>
  <c r="G181" i="234"/>
  <c r="J181" i="234"/>
  <c r="L181" i="234"/>
  <c r="D182" i="234"/>
  <c r="E182" i="234"/>
  <c r="F182" i="234"/>
  <c r="G182" i="234"/>
  <c r="J182" i="234"/>
  <c r="L182" i="234"/>
  <c r="E183" i="234"/>
  <c r="G183" i="234"/>
  <c r="J183" i="234"/>
  <c r="L183" i="234"/>
  <c r="E184" i="234"/>
  <c r="G184" i="234"/>
  <c r="J184" i="234"/>
  <c r="L184" i="234"/>
  <c r="E185" i="234"/>
  <c r="G185" i="234"/>
  <c r="J185" i="234"/>
  <c r="L185" i="234"/>
  <c r="E186" i="234"/>
  <c r="J186" i="234"/>
  <c r="E187" i="234"/>
  <c r="J187" i="234"/>
  <c r="E188" i="234"/>
  <c r="G188" i="234"/>
  <c r="J188" i="234"/>
  <c r="L188" i="234"/>
  <c r="E189" i="234"/>
  <c r="G189" i="234"/>
  <c r="J189" i="234"/>
  <c r="L189" i="234"/>
  <c r="E190" i="234"/>
  <c r="G190" i="234"/>
  <c r="J190" i="234"/>
  <c r="L190" i="234"/>
  <c r="E191" i="234"/>
  <c r="J191" i="234"/>
  <c r="E192" i="234"/>
  <c r="J192" i="234"/>
  <c r="E193" i="234"/>
  <c r="J193" i="234"/>
  <c r="E194" i="234"/>
  <c r="G194" i="234"/>
  <c r="J194" i="234"/>
  <c r="L194" i="234"/>
  <c r="E195" i="234"/>
  <c r="G195" i="234"/>
  <c r="J195" i="234"/>
  <c r="L195" i="234"/>
  <c r="E196" i="234"/>
  <c r="G196" i="234"/>
  <c r="J196" i="234"/>
  <c r="L196" i="234"/>
  <c r="E197" i="234"/>
  <c r="G197" i="234"/>
  <c r="J197" i="234"/>
  <c r="K197" i="234"/>
  <c r="L197" i="234"/>
  <c r="E198" i="234"/>
  <c r="G198" i="234"/>
  <c r="J198" i="234"/>
  <c r="K198" i="234"/>
  <c r="L198" i="234"/>
  <c r="E199" i="234"/>
  <c r="G199" i="234"/>
  <c r="J199" i="234"/>
  <c r="K199" i="234"/>
  <c r="L199" i="234"/>
  <c r="E200" i="234"/>
  <c r="G200" i="234"/>
  <c r="J200" i="234"/>
  <c r="K200" i="234"/>
  <c r="L200" i="234"/>
  <c r="E201" i="234"/>
  <c r="G201" i="234"/>
  <c r="J201" i="234"/>
  <c r="K201" i="234"/>
  <c r="L201" i="234"/>
  <c r="E202" i="234"/>
  <c r="J202" i="234"/>
  <c r="E203" i="234"/>
  <c r="J203" i="234"/>
  <c r="E204" i="234"/>
  <c r="G204" i="234"/>
  <c r="J204" i="234"/>
  <c r="L204" i="234"/>
  <c r="E205" i="234"/>
  <c r="G205" i="234"/>
  <c r="J205" i="234"/>
  <c r="L205" i="234"/>
  <c r="E206" i="234"/>
  <c r="G206" i="234"/>
  <c r="J206" i="234"/>
  <c r="L206" i="234"/>
  <c r="E207" i="234"/>
  <c r="J207" i="234"/>
  <c r="E208" i="234"/>
  <c r="J208" i="234"/>
  <c r="D209" i="234"/>
  <c r="E209" i="234"/>
  <c r="F209" i="234"/>
  <c r="G209" i="234"/>
  <c r="J209" i="234"/>
  <c r="K209" i="234"/>
  <c r="L209" i="234"/>
  <c r="E210" i="234"/>
  <c r="J210" i="234"/>
  <c r="E211" i="234"/>
  <c r="J211" i="234"/>
  <c r="D212" i="234"/>
  <c r="E212" i="234"/>
  <c r="F212" i="234"/>
  <c r="G212" i="234"/>
  <c r="J212" i="234"/>
  <c r="K212" i="234"/>
  <c r="L212" i="234"/>
  <c r="E213" i="234"/>
  <c r="J213" i="234"/>
  <c r="E214" i="234"/>
  <c r="J214" i="234"/>
  <c r="D215" i="234"/>
  <c r="E215" i="234"/>
  <c r="F215" i="234"/>
  <c r="G215" i="234"/>
  <c r="J215" i="234"/>
  <c r="K215" i="234"/>
  <c r="L215" i="234"/>
  <c r="E216" i="234"/>
  <c r="J216" i="234"/>
  <c r="D217" i="234"/>
  <c r="E217" i="234"/>
  <c r="F217" i="234"/>
  <c r="G217" i="234"/>
  <c r="J217" i="234"/>
  <c r="K217" i="234"/>
  <c r="L217" i="234"/>
  <c r="E218" i="234"/>
  <c r="G218" i="234"/>
  <c r="J218" i="234"/>
  <c r="K218" i="234"/>
  <c r="L218" i="234"/>
  <c r="E219" i="234"/>
  <c r="G219" i="234"/>
  <c r="J219" i="234"/>
  <c r="K219" i="234"/>
  <c r="L219" i="234"/>
  <c r="H220" i="234"/>
  <c r="E130" i="234"/>
  <c r="J130" i="234"/>
  <c r="E131" i="234"/>
  <c r="J131" i="234"/>
  <c r="E132" i="234"/>
  <c r="J132" i="234"/>
  <c r="E133" i="234"/>
  <c r="G133" i="234"/>
  <c r="J133" i="234"/>
  <c r="L133" i="234"/>
  <c r="E134" i="234"/>
  <c r="G134" i="234"/>
  <c r="J134" i="234"/>
  <c r="L134" i="234"/>
  <c r="E135" i="234"/>
  <c r="J135" i="234"/>
  <c r="E136" i="234"/>
  <c r="G136" i="234"/>
  <c r="J136" i="234"/>
  <c r="L136" i="234"/>
  <c r="E137" i="234"/>
  <c r="G137" i="234"/>
  <c r="J137" i="234"/>
  <c r="L137" i="234"/>
  <c r="E138" i="234"/>
  <c r="G138" i="234"/>
  <c r="J138" i="234"/>
  <c r="L138" i="234"/>
  <c r="E139" i="234"/>
  <c r="J139" i="234"/>
  <c r="E140" i="234"/>
  <c r="J140" i="234"/>
  <c r="E141" i="234"/>
  <c r="G141" i="234"/>
  <c r="J141" i="234"/>
  <c r="L141" i="234"/>
  <c r="E142" i="234"/>
  <c r="G142" i="234"/>
  <c r="J142" i="234"/>
  <c r="L142" i="234"/>
  <c r="E143" i="234"/>
  <c r="G143" i="234"/>
  <c r="J143" i="234"/>
  <c r="L143" i="234"/>
  <c r="E144" i="234"/>
  <c r="J144" i="234"/>
  <c r="E145" i="234"/>
  <c r="J145" i="234"/>
  <c r="E146" i="234"/>
  <c r="G146" i="234"/>
  <c r="J146" i="234"/>
  <c r="L146" i="234"/>
  <c r="E147" i="234"/>
  <c r="G147" i="234"/>
  <c r="J147" i="234"/>
  <c r="L147" i="234"/>
  <c r="E148" i="234"/>
  <c r="G148" i="234"/>
  <c r="J148" i="234"/>
  <c r="L148" i="234"/>
  <c r="E149" i="234"/>
  <c r="G149" i="234"/>
  <c r="J149" i="234"/>
  <c r="L149" i="234"/>
  <c r="E150" i="234"/>
  <c r="J150" i="234"/>
  <c r="E151" i="234"/>
  <c r="J151" i="234"/>
  <c r="E152" i="234"/>
  <c r="G152" i="234"/>
  <c r="J152" i="234"/>
  <c r="L152" i="234"/>
  <c r="E153" i="234"/>
  <c r="G153" i="234"/>
  <c r="J153" i="234"/>
  <c r="L153" i="234"/>
  <c r="E154" i="234"/>
  <c r="G154" i="234"/>
  <c r="J154" i="234"/>
  <c r="L154" i="234"/>
  <c r="E155" i="234"/>
  <c r="G155" i="234"/>
  <c r="J155" i="234"/>
  <c r="L155" i="234"/>
  <c r="E156" i="234"/>
  <c r="J156" i="234"/>
  <c r="E157" i="234"/>
  <c r="J157" i="234"/>
  <c r="E158" i="234"/>
  <c r="G158" i="234"/>
  <c r="J158" i="234"/>
  <c r="L158" i="234"/>
  <c r="E159" i="234"/>
  <c r="G159" i="234"/>
  <c r="J159" i="234"/>
  <c r="L159" i="234"/>
  <c r="E160" i="234"/>
  <c r="G160" i="234"/>
  <c r="J160" i="234"/>
  <c r="L160" i="234"/>
  <c r="D161" i="234"/>
  <c r="E161" i="234"/>
  <c r="F161" i="234"/>
  <c r="G161" i="234"/>
  <c r="J161" i="234"/>
  <c r="K161" i="234"/>
  <c r="L161" i="234"/>
  <c r="D162" i="234"/>
  <c r="E162" i="234"/>
  <c r="F162" i="234"/>
  <c r="G162" i="234"/>
  <c r="J162" i="234"/>
  <c r="K162" i="234"/>
  <c r="L162" i="234"/>
  <c r="D163" i="234"/>
  <c r="E163" i="234"/>
  <c r="F163" i="234"/>
  <c r="G163" i="234"/>
  <c r="J163" i="234"/>
  <c r="K163" i="234"/>
  <c r="L163" i="234"/>
  <c r="D164" i="234"/>
  <c r="E164" i="234"/>
  <c r="F164" i="234"/>
  <c r="G164" i="234"/>
  <c r="J164" i="234"/>
  <c r="K164" i="234"/>
  <c r="L164" i="234"/>
  <c r="D165" i="234"/>
  <c r="E165" i="234"/>
  <c r="F165" i="234"/>
  <c r="G165" i="234"/>
  <c r="J165" i="234"/>
  <c r="K165" i="234"/>
  <c r="L165" i="234"/>
  <c r="E166" i="234"/>
  <c r="J166" i="234"/>
  <c r="E167" i="234"/>
  <c r="J167" i="234"/>
  <c r="E168" i="234"/>
  <c r="J168" i="234"/>
  <c r="E169" i="234"/>
  <c r="J169" i="234"/>
  <c r="D170" i="234"/>
  <c r="E170" i="234"/>
  <c r="F170" i="234"/>
  <c r="G170" i="234"/>
  <c r="J170" i="234"/>
  <c r="K170" i="234"/>
  <c r="L170" i="234"/>
  <c r="E171" i="234"/>
  <c r="G171" i="234"/>
  <c r="J171" i="234"/>
  <c r="L171" i="234"/>
  <c r="E172" i="234"/>
  <c r="G172" i="234"/>
  <c r="J172" i="234"/>
  <c r="K172" i="234"/>
  <c r="L172" i="234"/>
  <c r="E173" i="234"/>
  <c r="J173" i="234"/>
  <c r="E174" i="234"/>
  <c r="J174" i="234"/>
  <c r="H175" i="234"/>
  <c r="E76" i="234"/>
  <c r="J76" i="234"/>
  <c r="E77" i="234"/>
  <c r="J77" i="234"/>
  <c r="E78" i="234"/>
  <c r="J78" i="234"/>
  <c r="E79" i="234"/>
  <c r="J79" i="234"/>
  <c r="E80" i="234"/>
  <c r="G80" i="234"/>
  <c r="J80" i="234"/>
  <c r="L80" i="234"/>
  <c r="E81" i="234"/>
  <c r="G81" i="234"/>
  <c r="J81" i="234"/>
  <c r="L81" i="234"/>
  <c r="E82" i="234"/>
  <c r="J82" i="234"/>
  <c r="E83" i="234"/>
  <c r="G83" i="234"/>
  <c r="J83" i="234"/>
  <c r="L83" i="234"/>
  <c r="E84" i="234"/>
  <c r="G84" i="234"/>
  <c r="J84" i="234"/>
  <c r="L84" i="234"/>
  <c r="E85" i="234"/>
  <c r="G85" i="234"/>
  <c r="J85" i="234"/>
  <c r="L85" i="234"/>
  <c r="E86" i="234"/>
  <c r="J86" i="234"/>
  <c r="E87" i="234"/>
  <c r="J87" i="234"/>
  <c r="E88" i="234"/>
  <c r="G88" i="234"/>
  <c r="J88" i="234"/>
  <c r="L88" i="234"/>
  <c r="E89" i="234"/>
  <c r="G89" i="234"/>
  <c r="J89" i="234"/>
  <c r="L89" i="234"/>
  <c r="E90" i="234"/>
  <c r="G90" i="234"/>
  <c r="J90" i="234"/>
  <c r="L90" i="234"/>
  <c r="E91" i="234"/>
  <c r="G91" i="234"/>
  <c r="J91" i="234"/>
  <c r="L91" i="234"/>
  <c r="E92" i="234"/>
  <c r="G92" i="234"/>
  <c r="J92" i="234"/>
  <c r="L92" i="234"/>
  <c r="E93" i="234"/>
  <c r="G93" i="234"/>
  <c r="J93" i="234"/>
  <c r="L93" i="234"/>
  <c r="E94" i="234"/>
  <c r="G94" i="234"/>
  <c r="J94" i="234"/>
  <c r="L94" i="234"/>
  <c r="E95" i="234"/>
  <c r="G95" i="234"/>
  <c r="J95" i="234"/>
  <c r="L95" i="234"/>
  <c r="E96" i="234"/>
  <c r="J96" i="234"/>
  <c r="E97" i="234"/>
  <c r="J97" i="234"/>
  <c r="E98" i="234"/>
  <c r="J98" i="234"/>
  <c r="E99" i="234"/>
  <c r="G99" i="234"/>
  <c r="J99" i="234"/>
  <c r="L99" i="234"/>
  <c r="E100" i="234"/>
  <c r="G100" i="234"/>
  <c r="J100" i="234"/>
  <c r="L100" i="234"/>
  <c r="E101" i="234"/>
  <c r="G101" i="234"/>
  <c r="J101" i="234"/>
  <c r="L101" i="234"/>
  <c r="E102" i="234"/>
  <c r="J102" i="234"/>
  <c r="E103" i="234"/>
  <c r="J103" i="234"/>
  <c r="E104" i="234"/>
  <c r="G104" i="234"/>
  <c r="J104" i="234"/>
  <c r="L104" i="234"/>
  <c r="E105" i="234"/>
  <c r="G105" i="234"/>
  <c r="J105" i="234"/>
  <c r="L105" i="234"/>
  <c r="E106" i="234"/>
  <c r="G106" i="234"/>
  <c r="J106" i="234"/>
  <c r="L106" i="234"/>
  <c r="E107" i="234"/>
  <c r="J107" i="234"/>
  <c r="E108" i="234"/>
  <c r="J108" i="234"/>
  <c r="E109" i="234"/>
  <c r="G109" i="234"/>
  <c r="J109" i="234"/>
  <c r="L109" i="234"/>
  <c r="E110" i="234"/>
  <c r="G110" i="234"/>
  <c r="J110" i="234"/>
  <c r="L110" i="234"/>
  <c r="E111" i="234"/>
  <c r="G111" i="234"/>
  <c r="J111" i="234"/>
  <c r="L111" i="234"/>
  <c r="E112" i="234"/>
  <c r="J112" i="234"/>
  <c r="E113" i="234"/>
  <c r="J113" i="234"/>
  <c r="E114" i="234"/>
  <c r="J114" i="234"/>
  <c r="E115" i="234"/>
  <c r="J115" i="234"/>
  <c r="D116" i="234"/>
  <c r="E116" i="234"/>
  <c r="F116" i="234"/>
  <c r="G116" i="234"/>
  <c r="J116" i="234"/>
  <c r="K116" i="234"/>
  <c r="L116" i="234"/>
  <c r="D117" i="234"/>
  <c r="E117" i="234"/>
  <c r="F117" i="234"/>
  <c r="G117" i="234"/>
  <c r="J117" i="234"/>
  <c r="K117" i="234"/>
  <c r="L117" i="234"/>
  <c r="D118" i="234"/>
  <c r="E118" i="234"/>
  <c r="F118" i="234"/>
  <c r="G118" i="234"/>
  <c r="J118" i="234"/>
  <c r="K118" i="234"/>
  <c r="L118" i="234"/>
  <c r="E119" i="234"/>
  <c r="J119" i="234"/>
  <c r="E120" i="234"/>
  <c r="J120" i="234"/>
  <c r="E121" i="234"/>
  <c r="F121" i="234"/>
  <c r="G121" i="234"/>
  <c r="J121" i="234"/>
  <c r="K121" i="234"/>
  <c r="L121" i="234"/>
  <c r="E124" i="234"/>
  <c r="G124" i="234"/>
  <c r="J124" i="234"/>
  <c r="L124" i="234"/>
  <c r="E125" i="234"/>
  <c r="G125" i="234"/>
  <c r="J125" i="234"/>
  <c r="L125" i="234"/>
  <c r="E126" i="234"/>
  <c r="G126" i="234"/>
  <c r="J126" i="234"/>
  <c r="L126" i="234"/>
  <c r="H127" i="234"/>
  <c r="E11" i="234"/>
  <c r="J11" i="234"/>
  <c r="E12" i="234"/>
  <c r="J12" i="234"/>
  <c r="E13" i="234"/>
  <c r="J13" i="234"/>
  <c r="E14" i="234"/>
  <c r="J14" i="234"/>
  <c r="E15" i="234"/>
  <c r="J15" i="234"/>
  <c r="E16" i="234"/>
  <c r="G16" i="234"/>
  <c r="J16" i="234"/>
  <c r="L16" i="234"/>
  <c r="E17" i="234"/>
  <c r="J17" i="234"/>
  <c r="E18" i="234"/>
  <c r="J18" i="234"/>
  <c r="E19" i="234"/>
  <c r="G19" i="234"/>
  <c r="J19" i="234"/>
  <c r="L19" i="234"/>
  <c r="E20" i="234"/>
  <c r="J20" i="234"/>
  <c r="E21" i="234"/>
  <c r="J21" i="234"/>
  <c r="E22" i="234"/>
  <c r="J22" i="234"/>
  <c r="E23" i="234"/>
  <c r="J23" i="234"/>
  <c r="E24" i="234"/>
  <c r="J24" i="234"/>
  <c r="E25" i="234"/>
  <c r="J25" i="234"/>
  <c r="E26" i="234"/>
  <c r="J26" i="234"/>
  <c r="E27" i="234"/>
  <c r="J27" i="234"/>
  <c r="E28" i="234"/>
  <c r="J28" i="234"/>
  <c r="E29" i="234"/>
  <c r="J29" i="234"/>
  <c r="E30" i="234"/>
  <c r="J30" i="234"/>
  <c r="E31" i="234"/>
  <c r="J31" i="234"/>
  <c r="E32" i="234"/>
  <c r="J32" i="234"/>
  <c r="E33" i="234"/>
  <c r="J33" i="234"/>
  <c r="E34" i="234"/>
  <c r="J34" i="234"/>
  <c r="E35" i="234"/>
  <c r="J35" i="234"/>
  <c r="E36" i="234"/>
  <c r="J36" i="234"/>
  <c r="G37" i="234"/>
  <c r="L37" i="234"/>
  <c r="E38" i="234"/>
  <c r="G38" i="234"/>
  <c r="J38" i="234"/>
  <c r="L38" i="234"/>
  <c r="G39" i="234"/>
  <c r="L39" i="234"/>
  <c r="G40" i="234"/>
  <c r="L40" i="234"/>
  <c r="G41" i="234"/>
  <c r="L41" i="234"/>
  <c r="E42" i="234"/>
  <c r="G42" i="234"/>
  <c r="J42" i="234"/>
  <c r="L42" i="234"/>
  <c r="G43" i="234"/>
  <c r="L43" i="234"/>
  <c r="E45" i="234"/>
  <c r="J45" i="234"/>
  <c r="D47" i="234"/>
  <c r="E47" i="234"/>
  <c r="F47" i="234"/>
  <c r="G47" i="234"/>
  <c r="J47" i="234"/>
  <c r="K47" i="234"/>
  <c r="L47" i="234"/>
  <c r="D48" i="234"/>
  <c r="E48" i="234"/>
  <c r="F48" i="234"/>
  <c r="G48" i="234"/>
  <c r="J48" i="234"/>
  <c r="K48" i="234"/>
  <c r="L48" i="234"/>
  <c r="D49" i="234"/>
  <c r="E49" i="234"/>
  <c r="F49" i="234"/>
  <c r="G49" i="234"/>
  <c r="J49" i="234"/>
  <c r="K49" i="234"/>
  <c r="L49" i="234"/>
  <c r="D50" i="234"/>
  <c r="E50" i="234"/>
  <c r="F50" i="234"/>
  <c r="G50" i="234"/>
  <c r="J50" i="234"/>
  <c r="K50" i="234"/>
  <c r="L50" i="234"/>
  <c r="D51" i="234"/>
  <c r="E51" i="234"/>
  <c r="F51" i="234"/>
  <c r="G51" i="234"/>
  <c r="J51" i="234"/>
  <c r="K51" i="234"/>
  <c r="L51" i="234"/>
  <c r="D52" i="234"/>
  <c r="E52" i="234"/>
  <c r="F52" i="234"/>
  <c r="G52" i="234"/>
  <c r="J52" i="234"/>
  <c r="K52" i="234"/>
  <c r="L52" i="234"/>
  <c r="D53" i="234"/>
  <c r="E53" i="234"/>
  <c r="F53" i="234"/>
  <c r="G53" i="234"/>
  <c r="J53" i="234"/>
  <c r="K53" i="234"/>
  <c r="L53" i="234"/>
  <c r="D54" i="234"/>
  <c r="E54" i="234"/>
  <c r="F54" i="234"/>
  <c r="G54" i="234"/>
  <c r="J54" i="234"/>
  <c r="K54" i="234"/>
  <c r="L54" i="234"/>
  <c r="E55" i="234"/>
  <c r="G55" i="234"/>
  <c r="J55" i="234"/>
  <c r="L55" i="234"/>
  <c r="E56" i="234"/>
  <c r="G56" i="234"/>
  <c r="J56" i="234"/>
  <c r="L56" i="234"/>
  <c r="E57" i="234"/>
  <c r="G57" i="234"/>
  <c r="J57" i="234"/>
  <c r="L57" i="234"/>
  <c r="E58" i="234"/>
  <c r="G58" i="234"/>
  <c r="J58" i="234"/>
  <c r="L58" i="234"/>
  <c r="E59" i="234"/>
  <c r="G59" i="234"/>
  <c r="J59" i="234"/>
  <c r="L59" i="234"/>
  <c r="E60" i="234"/>
  <c r="G60" i="234"/>
  <c r="J60" i="234"/>
  <c r="L60" i="234"/>
  <c r="E61" i="234"/>
  <c r="G61" i="234"/>
  <c r="J61" i="234"/>
  <c r="L61" i="234"/>
  <c r="E62" i="234"/>
  <c r="G62" i="234"/>
  <c r="J62" i="234"/>
  <c r="L62" i="234"/>
  <c r="D63" i="234"/>
  <c r="E63" i="234"/>
  <c r="F63" i="234"/>
  <c r="G63" i="234"/>
  <c r="J63" i="234"/>
  <c r="K63" i="234"/>
  <c r="L63" i="234"/>
  <c r="E64" i="234"/>
  <c r="J64" i="234"/>
  <c r="E65" i="234"/>
  <c r="G65" i="234"/>
  <c r="J65" i="234"/>
  <c r="L65" i="234"/>
  <c r="E66" i="234"/>
  <c r="J66" i="234"/>
  <c r="E67" i="234"/>
  <c r="F67" i="234"/>
  <c r="G67" i="234"/>
  <c r="J67" i="234"/>
  <c r="K67" i="234"/>
  <c r="L67" i="234"/>
  <c r="D68" i="234"/>
  <c r="E68" i="234"/>
  <c r="F68" i="234"/>
  <c r="G68" i="234"/>
  <c r="J68" i="234"/>
  <c r="K68" i="234"/>
  <c r="L68" i="234"/>
  <c r="E69" i="234"/>
  <c r="G69" i="234"/>
  <c r="J69" i="234"/>
  <c r="L69" i="234"/>
  <c r="E70" i="234"/>
  <c r="G70" i="234"/>
  <c r="J70" i="234"/>
  <c r="L70" i="234"/>
  <c r="D225" i="233"/>
  <c r="N218" i="233"/>
  <c r="N173" i="233"/>
  <c r="N125" i="233"/>
  <c r="N220" i="233" s="1"/>
  <c r="N221" i="233" s="1"/>
  <c r="M217" i="227"/>
  <c r="K217" i="227"/>
  <c r="M216" i="227"/>
  <c r="K216" i="227"/>
  <c r="M215" i="227"/>
  <c r="L215" i="227"/>
  <c r="K215" i="227"/>
  <c r="K214" i="227"/>
  <c r="M213" i="227"/>
  <c r="L213" i="227"/>
  <c r="K213" i="227"/>
  <c r="K212" i="227"/>
  <c r="K211" i="227"/>
  <c r="M210" i="227"/>
  <c r="L210" i="227"/>
  <c r="K210" i="227"/>
  <c r="K209" i="227"/>
  <c r="K208" i="227"/>
  <c r="M207" i="227"/>
  <c r="L207" i="227"/>
  <c r="K207" i="227"/>
  <c r="K206" i="227"/>
  <c r="K205" i="227"/>
  <c r="M204" i="227"/>
  <c r="K204" i="227"/>
  <c r="M203" i="227"/>
  <c r="K203" i="227"/>
  <c r="M202" i="227"/>
  <c r="K202" i="227"/>
  <c r="K201" i="227"/>
  <c r="K200" i="227"/>
  <c r="M199" i="227"/>
  <c r="K199" i="227"/>
  <c r="M198" i="227"/>
  <c r="K198" i="227"/>
  <c r="M197" i="227"/>
  <c r="K197" i="227"/>
  <c r="M196" i="227"/>
  <c r="K196" i="227"/>
  <c r="M195" i="227"/>
  <c r="K195" i="227"/>
  <c r="M194" i="227"/>
  <c r="K194" i="227"/>
  <c r="M193" i="227"/>
  <c r="K193" i="227"/>
  <c r="M192" i="227"/>
  <c r="K192" i="227"/>
  <c r="K191" i="227"/>
  <c r="K190" i="227"/>
  <c r="K189" i="227"/>
  <c r="M188" i="227"/>
  <c r="K188" i="227"/>
  <c r="M187" i="227"/>
  <c r="K187" i="227"/>
  <c r="M186" i="227"/>
  <c r="K186" i="227"/>
  <c r="K185" i="227"/>
  <c r="K184" i="227"/>
  <c r="M183" i="227"/>
  <c r="K183" i="227"/>
  <c r="M182" i="227"/>
  <c r="K182" i="227"/>
  <c r="M181" i="227"/>
  <c r="K181" i="227"/>
  <c r="M180" i="227"/>
  <c r="L180" i="227"/>
  <c r="K180" i="227"/>
  <c r="M179" i="227"/>
  <c r="K179" i="227"/>
  <c r="M178" i="227"/>
  <c r="K178" i="227"/>
  <c r="K177" i="227"/>
  <c r="K176" i="227"/>
  <c r="K172" i="227"/>
  <c r="K171" i="227"/>
  <c r="M170" i="227"/>
  <c r="K170" i="227"/>
  <c r="M169" i="227"/>
  <c r="K169" i="227"/>
  <c r="M168" i="227"/>
  <c r="L168" i="227"/>
  <c r="K168" i="227"/>
  <c r="K167" i="227"/>
  <c r="K166" i="227"/>
  <c r="K165" i="227"/>
  <c r="K164" i="227"/>
  <c r="M163" i="227"/>
  <c r="L163" i="227"/>
  <c r="K163" i="227"/>
  <c r="M162" i="227"/>
  <c r="L162" i="227"/>
  <c r="K162" i="227"/>
  <c r="M161" i="227"/>
  <c r="L161" i="227"/>
  <c r="K161" i="227"/>
  <c r="M160" i="227"/>
  <c r="L160" i="227"/>
  <c r="K160" i="227"/>
  <c r="M159" i="227"/>
  <c r="L159" i="227"/>
  <c r="K159" i="227"/>
  <c r="M158" i="227"/>
  <c r="K158" i="227"/>
  <c r="M157" i="227"/>
  <c r="K157" i="227"/>
  <c r="M156" i="227"/>
  <c r="K156" i="227"/>
  <c r="K155" i="227"/>
  <c r="K154" i="227"/>
  <c r="M153" i="227"/>
  <c r="K153" i="227"/>
  <c r="M152" i="227"/>
  <c r="K152" i="227"/>
  <c r="M151" i="227"/>
  <c r="K151" i="227"/>
  <c r="M150" i="227"/>
  <c r="K150" i="227"/>
  <c r="K149" i="227"/>
  <c r="K148" i="227"/>
  <c r="M147" i="227"/>
  <c r="K147" i="227"/>
  <c r="M146" i="227"/>
  <c r="K146" i="227"/>
  <c r="M145" i="227"/>
  <c r="K145" i="227"/>
  <c r="M144" i="227"/>
  <c r="K144" i="227"/>
  <c r="K143" i="227"/>
  <c r="K142" i="227"/>
  <c r="M141" i="227"/>
  <c r="K141" i="227"/>
  <c r="M140" i="227"/>
  <c r="K140" i="227"/>
  <c r="M139" i="227"/>
  <c r="K139" i="227"/>
  <c r="K138" i="227"/>
  <c r="K137" i="227"/>
  <c r="M136" i="227"/>
  <c r="K136" i="227"/>
  <c r="M135" i="227"/>
  <c r="K135" i="227"/>
  <c r="M134" i="227"/>
  <c r="K134" i="227"/>
  <c r="K133" i="227"/>
  <c r="M132" i="227"/>
  <c r="K132" i="227"/>
  <c r="M131" i="227"/>
  <c r="K131" i="227"/>
  <c r="K130" i="227"/>
  <c r="K129" i="227"/>
  <c r="K128" i="227"/>
  <c r="M124" i="227"/>
  <c r="K124" i="227"/>
  <c r="M123" i="227"/>
  <c r="K123" i="227"/>
  <c r="M122" i="227"/>
  <c r="K122" i="227"/>
  <c r="M119" i="227"/>
  <c r="L119" i="227"/>
  <c r="K119" i="227"/>
  <c r="K118" i="227"/>
  <c r="K117" i="227"/>
  <c r="M116" i="227"/>
  <c r="L116" i="227"/>
  <c r="K116" i="227"/>
  <c r="M115" i="227"/>
  <c r="L115" i="227"/>
  <c r="K115" i="227"/>
  <c r="M114" i="227"/>
  <c r="L114" i="227"/>
  <c r="K114" i="227"/>
  <c r="K113" i="227"/>
  <c r="K112" i="227"/>
  <c r="K111" i="227"/>
  <c r="K110" i="227"/>
  <c r="M109" i="227"/>
  <c r="K109" i="227"/>
  <c r="M108" i="227"/>
  <c r="K108" i="227"/>
  <c r="M107" i="227"/>
  <c r="K107" i="227"/>
  <c r="K106" i="227"/>
  <c r="K105" i="227"/>
  <c r="M104" i="227"/>
  <c r="K104" i="227"/>
  <c r="M103" i="227"/>
  <c r="K103" i="227"/>
  <c r="M102" i="227"/>
  <c r="K102" i="227"/>
  <c r="K101" i="227"/>
  <c r="K100" i="227"/>
  <c r="M99" i="227"/>
  <c r="K99" i="227"/>
  <c r="M98" i="227"/>
  <c r="K98" i="227"/>
  <c r="M97" i="227"/>
  <c r="K97" i="227"/>
  <c r="K96" i="227"/>
  <c r="K95" i="227"/>
  <c r="K94" i="227"/>
  <c r="M93" i="227"/>
  <c r="K93" i="227"/>
  <c r="M92" i="227"/>
  <c r="K92" i="227"/>
  <c r="M91" i="227"/>
  <c r="K91" i="227"/>
  <c r="M90" i="227"/>
  <c r="K90" i="227"/>
  <c r="M89" i="227"/>
  <c r="K89" i="227"/>
  <c r="M88" i="227"/>
  <c r="K88" i="227"/>
  <c r="M87" i="227"/>
  <c r="K87" i="227"/>
  <c r="M86" i="227"/>
  <c r="K86" i="227"/>
  <c r="K85" i="227"/>
  <c r="K84" i="227"/>
  <c r="M83" i="227"/>
  <c r="K83" i="227"/>
  <c r="M82" i="227"/>
  <c r="K82" i="227"/>
  <c r="M81" i="227"/>
  <c r="K81" i="227"/>
  <c r="K80" i="227"/>
  <c r="M79" i="227"/>
  <c r="K79" i="227"/>
  <c r="M78" i="227"/>
  <c r="K78" i="227"/>
  <c r="K77" i="227"/>
  <c r="K76" i="227"/>
  <c r="K75" i="227"/>
  <c r="K74" i="227"/>
  <c r="M68" i="227"/>
  <c r="K68" i="227"/>
  <c r="M67" i="227"/>
  <c r="K67" i="227"/>
  <c r="M66" i="227"/>
  <c r="L66" i="227"/>
  <c r="K66" i="227"/>
  <c r="M65" i="227"/>
  <c r="L65" i="227"/>
  <c r="K65" i="227"/>
  <c r="K64" i="227"/>
  <c r="M63" i="227"/>
  <c r="K63" i="227"/>
  <c r="K62" i="227"/>
  <c r="M61" i="227"/>
  <c r="L61" i="227"/>
  <c r="K61" i="227"/>
  <c r="M60" i="227"/>
  <c r="K60" i="227"/>
  <c r="M59" i="227"/>
  <c r="K59" i="227"/>
  <c r="M58" i="227"/>
  <c r="K58" i="227"/>
  <c r="M57" i="227"/>
  <c r="K57" i="227"/>
  <c r="M56" i="227"/>
  <c r="K56" i="227"/>
  <c r="M55" i="227"/>
  <c r="K55" i="227"/>
  <c r="M54" i="227"/>
  <c r="K54" i="227"/>
  <c r="M53" i="227"/>
  <c r="K53" i="227"/>
  <c r="M52" i="227"/>
  <c r="L52" i="227"/>
  <c r="K52" i="227"/>
  <c r="M51" i="227"/>
  <c r="L51" i="227"/>
  <c r="K51" i="227"/>
  <c r="M50" i="227"/>
  <c r="L50" i="227"/>
  <c r="K50" i="227"/>
  <c r="M49" i="227"/>
  <c r="L49" i="227"/>
  <c r="K49" i="227"/>
  <c r="M48" i="227"/>
  <c r="L48" i="227"/>
  <c r="K48" i="227"/>
  <c r="M47" i="227"/>
  <c r="L47" i="227"/>
  <c r="K47" i="227"/>
  <c r="M46" i="227"/>
  <c r="L46" i="227"/>
  <c r="K46" i="227"/>
  <c r="M45" i="227"/>
  <c r="L45" i="227"/>
  <c r="K45" i="227"/>
  <c r="K43" i="227"/>
  <c r="M41" i="227"/>
  <c r="M40" i="227"/>
  <c r="K40" i="227"/>
  <c r="M39" i="227"/>
  <c r="M38" i="227"/>
  <c r="M37" i="227"/>
  <c r="M36" i="227"/>
  <c r="K36" i="227"/>
  <c r="M35" i="227"/>
  <c r="K34" i="227"/>
  <c r="K33" i="227"/>
  <c r="K32" i="227"/>
  <c r="K31" i="227"/>
  <c r="K30" i="227"/>
  <c r="K29" i="227"/>
  <c r="K28" i="227"/>
  <c r="K27" i="227"/>
  <c r="K26" i="227"/>
  <c r="K25" i="227"/>
  <c r="K24" i="227"/>
  <c r="K23" i="227"/>
  <c r="K22" i="227"/>
  <c r="K21" i="227"/>
  <c r="K20" i="227"/>
  <c r="K19" i="227"/>
  <c r="K18" i="227"/>
  <c r="M17" i="227"/>
  <c r="K17" i="227"/>
  <c r="K16" i="227"/>
  <c r="K15" i="227"/>
  <c r="M14" i="227"/>
  <c r="K14" i="227"/>
  <c r="K13" i="227"/>
  <c r="K12" i="227"/>
  <c r="K11" i="227"/>
  <c r="K10" i="227"/>
  <c r="K9" i="227"/>
  <c r="J56" i="222"/>
  <c r="I56" i="222"/>
  <c r="H56" i="222"/>
  <c r="G56" i="222"/>
  <c r="E56" i="222"/>
  <c r="J55" i="222"/>
  <c r="I55" i="222"/>
  <c r="H55" i="222"/>
  <c r="G55" i="222"/>
  <c r="E55" i="222"/>
  <c r="J49" i="222"/>
  <c r="I49" i="222"/>
  <c r="H49" i="222"/>
  <c r="G49" i="222"/>
  <c r="E49" i="222"/>
  <c r="P34" i="222"/>
  <c r="O34" i="222"/>
  <c r="N34" i="222"/>
  <c r="M34" i="222"/>
  <c r="L34" i="222"/>
  <c r="K34" i="222"/>
  <c r="J34" i="222"/>
  <c r="I34" i="222"/>
  <c r="H34" i="222"/>
  <c r="G34" i="222"/>
  <c r="E34" i="222"/>
  <c r="J29" i="222"/>
  <c r="I29" i="222"/>
  <c r="H29" i="222"/>
  <c r="G29" i="222"/>
  <c r="E29" i="222"/>
  <c r="M217" i="232"/>
  <c r="L217" i="232"/>
  <c r="K217" i="232"/>
  <c r="I217" i="232"/>
  <c r="H217" i="232"/>
  <c r="G217" i="232"/>
  <c r="F217" i="232"/>
  <c r="E217" i="232"/>
  <c r="D217" i="232"/>
  <c r="M216" i="232"/>
  <c r="L216" i="232"/>
  <c r="K216" i="232"/>
  <c r="I216" i="232"/>
  <c r="H216" i="232"/>
  <c r="G216" i="232"/>
  <c r="F216" i="232"/>
  <c r="E216" i="232"/>
  <c r="D216" i="232"/>
  <c r="M215" i="232"/>
  <c r="L215" i="232"/>
  <c r="K215" i="232"/>
  <c r="I215" i="232"/>
  <c r="H215" i="232"/>
  <c r="G215" i="232"/>
  <c r="F215" i="232"/>
  <c r="E215" i="232"/>
  <c r="D215" i="232"/>
  <c r="M214" i="232"/>
  <c r="L214" i="232"/>
  <c r="K214" i="232"/>
  <c r="I214" i="232"/>
  <c r="H214" i="232"/>
  <c r="G214" i="232"/>
  <c r="F214" i="232"/>
  <c r="E214" i="232"/>
  <c r="D214" i="232"/>
  <c r="M213" i="232"/>
  <c r="L213" i="232"/>
  <c r="K213" i="232"/>
  <c r="I213" i="232"/>
  <c r="H213" i="232"/>
  <c r="G213" i="232"/>
  <c r="F213" i="232"/>
  <c r="E213" i="232"/>
  <c r="D213" i="232"/>
  <c r="M212" i="232"/>
  <c r="L212" i="232"/>
  <c r="K212" i="232"/>
  <c r="I212" i="232"/>
  <c r="H212" i="232"/>
  <c r="G212" i="232"/>
  <c r="F212" i="232"/>
  <c r="E212" i="232"/>
  <c r="D212" i="232"/>
  <c r="M211" i="232"/>
  <c r="L211" i="232"/>
  <c r="K211" i="232"/>
  <c r="I211" i="232"/>
  <c r="H211" i="232"/>
  <c r="G211" i="232"/>
  <c r="F211" i="232"/>
  <c r="E211" i="232"/>
  <c r="D211" i="232"/>
  <c r="M210" i="232"/>
  <c r="L210" i="232"/>
  <c r="K210" i="232"/>
  <c r="I210" i="232"/>
  <c r="H210" i="232"/>
  <c r="G210" i="232"/>
  <c r="F210" i="232"/>
  <c r="E210" i="232"/>
  <c r="D210" i="232"/>
  <c r="M209" i="232"/>
  <c r="L209" i="232"/>
  <c r="K209" i="232"/>
  <c r="I209" i="232"/>
  <c r="H209" i="232"/>
  <c r="G209" i="232"/>
  <c r="F209" i="232"/>
  <c r="E209" i="232"/>
  <c r="D209" i="232"/>
  <c r="M208" i="232"/>
  <c r="L208" i="232"/>
  <c r="K208" i="232"/>
  <c r="I208" i="232"/>
  <c r="H208" i="232"/>
  <c r="G208" i="232"/>
  <c r="F208" i="232"/>
  <c r="E208" i="232"/>
  <c r="D208" i="232"/>
  <c r="M207" i="232"/>
  <c r="L207" i="232"/>
  <c r="K207" i="232"/>
  <c r="I207" i="232"/>
  <c r="H207" i="232"/>
  <c r="G207" i="232"/>
  <c r="F207" i="232"/>
  <c r="E207" i="232"/>
  <c r="D207" i="232"/>
  <c r="M206" i="232"/>
  <c r="L206" i="232"/>
  <c r="K206" i="232"/>
  <c r="I206" i="232"/>
  <c r="H206" i="232"/>
  <c r="G206" i="232"/>
  <c r="F206" i="232"/>
  <c r="E206" i="232"/>
  <c r="D206" i="232"/>
  <c r="M205" i="232"/>
  <c r="L205" i="232"/>
  <c r="K205" i="232"/>
  <c r="I205" i="232"/>
  <c r="H205" i="232"/>
  <c r="G205" i="232"/>
  <c r="F205" i="232"/>
  <c r="E205" i="232"/>
  <c r="D205" i="232"/>
  <c r="M204" i="232"/>
  <c r="L204" i="232"/>
  <c r="K204" i="232"/>
  <c r="I204" i="232"/>
  <c r="H204" i="232"/>
  <c r="G204" i="232"/>
  <c r="F204" i="232"/>
  <c r="E204" i="232"/>
  <c r="D204" i="232"/>
  <c r="M203" i="232"/>
  <c r="L203" i="232"/>
  <c r="K203" i="232"/>
  <c r="I203" i="232"/>
  <c r="H203" i="232"/>
  <c r="G203" i="232"/>
  <c r="F203" i="232"/>
  <c r="E203" i="232"/>
  <c r="D203" i="232"/>
  <c r="M202" i="232"/>
  <c r="L202" i="232"/>
  <c r="K202" i="232"/>
  <c r="I202" i="232"/>
  <c r="H202" i="232"/>
  <c r="G202" i="232"/>
  <c r="F202" i="232"/>
  <c r="E202" i="232"/>
  <c r="D202" i="232"/>
  <c r="M201" i="232"/>
  <c r="L201" i="232"/>
  <c r="K201" i="232"/>
  <c r="I201" i="232"/>
  <c r="H201" i="232"/>
  <c r="G201" i="232"/>
  <c r="F201" i="232"/>
  <c r="E201" i="232"/>
  <c r="D201" i="232"/>
  <c r="M200" i="232"/>
  <c r="L200" i="232"/>
  <c r="K200" i="232"/>
  <c r="I200" i="232"/>
  <c r="H200" i="232"/>
  <c r="G200" i="232"/>
  <c r="F200" i="232"/>
  <c r="E200" i="232"/>
  <c r="D200" i="232"/>
  <c r="M199" i="232"/>
  <c r="L199" i="232"/>
  <c r="K199" i="232"/>
  <c r="I199" i="232"/>
  <c r="H199" i="232"/>
  <c r="G199" i="232"/>
  <c r="F199" i="232"/>
  <c r="E199" i="232"/>
  <c r="D199" i="232"/>
  <c r="M198" i="232"/>
  <c r="L198" i="232"/>
  <c r="K198" i="232"/>
  <c r="I198" i="232"/>
  <c r="H198" i="232"/>
  <c r="G198" i="232"/>
  <c r="F198" i="232"/>
  <c r="E198" i="232"/>
  <c r="D198" i="232"/>
  <c r="M197" i="232"/>
  <c r="L197" i="232"/>
  <c r="K197" i="232"/>
  <c r="I197" i="232"/>
  <c r="H197" i="232"/>
  <c r="G197" i="232"/>
  <c r="F197" i="232"/>
  <c r="E197" i="232"/>
  <c r="D197" i="232"/>
  <c r="M196" i="232"/>
  <c r="L196" i="232"/>
  <c r="K196" i="232"/>
  <c r="I196" i="232"/>
  <c r="H196" i="232"/>
  <c r="G196" i="232"/>
  <c r="F196" i="232"/>
  <c r="E196" i="232"/>
  <c r="D196" i="232"/>
  <c r="M195" i="232"/>
  <c r="L195" i="232"/>
  <c r="K195" i="232"/>
  <c r="I195" i="232"/>
  <c r="H195" i="232"/>
  <c r="G195" i="232"/>
  <c r="F195" i="232"/>
  <c r="E195" i="232"/>
  <c r="D195" i="232"/>
  <c r="M194" i="232"/>
  <c r="L194" i="232"/>
  <c r="K194" i="232"/>
  <c r="I194" i="232"/>
  <c r="H194" i="232"/>
  <c r="G194" i="232"/>
  <c r="F194" i="232"/>
  <c r="E194" i="232"/>
  <c r="D194" i="232"/>
  <c r="M193" i="232"/>
  <c r="L193" i="232"/>
  <c r="K193" i="232"/>
  <c r="I193" i="232"/>
  <c r="H193" i="232"/>
  <c r="G193" i="232"/>
  <c r="F193" i="232"/>
  <c r="E193" i="232"/>
  <c r="D193" i="232"/>
  <c r="M192" i="232"/>
  <c r="L192" i="232"/>
  <c r="K192" i="232"/>
  <c r="I192" i="232"/>
  <c r="H192" i="232"/>
  <c r="G192" i="232"/>
  <c r="F192" i="232"/>
  <c r="E192" i="232"/>
  <c r="D192" i="232"/>
  <c r="M191" i="232"/>
  <c r="L191" i="232"/>
  <c r="K191" i="232"/>
  <c r="I191" i="232"/>
  <c r="H191" i="232"/>
  <c r="G191" i="232"/>
  <c r="F191" i="232"/>
  <c r="E191" i="232"/>
  <c r="D191" i="232"/>
  <c r="M190" i="232"/>
  <c r="L190" i="232"/>
  <c r="K190" i="232"/>
  <c r="I190" i="232"/>
  <c r="H190" i="232"/>
  <c r="G190" i="232"/>
  <c r="F190" i="232"/>
  <c r="E190" i="232"/>
  <c r="D190" i="232"/>
  <c r="M189" i="232"/>
  <c r="L189" i="232"/>
  <c r="K189" i="232"/>
  <c r="I189" i="232"/>
  <c r="H189" i="232"/>
  <c r="G189" i="232"/>
  <c r="F189" i="232"/>
  <c r="E189" i="232"/>
  <c r="D189" i="232"/>
  <c r="M188" i="232"/>
  <c r="L188" i="232"/>
  <c r="K188" i="232"/>
  <c r="I188" i="232"/>
  <c r="H188" i="232"/>
  <c r="G188" i="232"/>
  <c r="F188" i="232"/>
  <c r="E188" i="232"/>
  <c r="D188" i="232"/>
  <c r="M187" i="232"/>
  <c r="L187" i="232"/>
  <c r="K187" i="232"/>
  <c r="I187" i="232"/>
  <c r="H187" i="232"/>
  <c r="G187" i="232"/>
  <c r="F187" i="232"/>
  <c r="E187" i="232"/>
  <c r="D187" i="232"/>
  <c r="M186" i="232"/>
  <c r="L186" i="232"/>
  <c r="K186" i="232"/>
  <c r="I186" i="232"/>
  <c r="H186" i="232"/>
  <c r="G186" i="232"/>
  <c r="F186" i="232"/>
  <c r="E186" i="232"/>
  <c r="D186" i="232"/>
  <c r="M185" i="232"/>
  <c r="L185" i="232"/>
  <c r="K185" i="232"/>
  <c r="I185" i="232"/>
  <c r="H185" i="232"/>
  <c r="G185" i="232"/>
  <c r="F185" i="232"/>
  <c r="E185" i="232"/>
  <c r="D185" i="232"/>
  <c r="M184" i="232"/>
  <c r="L184" i="232"/>
  <c r="K184" i="232"/>
  <c r="H184" i="232"/>
  <c r="G184" i="232"/>
  <c r="F184" i="232"/>
  <c r="E184" i="232"/>
  <c r="D184" i="232"/>
  <c r="M183" i="232"/>
  <c r="L183" i="232"/>
  <c r="K183" i="232"/>
  <c r="I183" i="232"/>
  <c r="H183" i="232"/>
  <c r="G183" i="232"/>
  <c r="F183" i="232"/>
  <c r="E183" i="232"/>
  <c r="D183" i="232"/>
  <c r="M182" i="232"/>
  <c r="L182" i="232"/>
  <c r="K182" i="232"/>
  <c r="I182" i="232"/>
  <c r="H182" i="232"/>
  <c r="G182" i="232"/>
  <c r="F182" i="232"/>
  <c r="E182" i="232"/>
  <c r="D182" i="232"/>
  <c r="M181" i="232"/>
  <c r="L181" i="232"/>
  <c r="K181" i="232"/>
  <c r="I181" i="232"/>
  <c r="H181" i="232"/>
  <c r="G181" i="232"/>
  <c r="F181" i="232"/>
  <c r="E181" i="232"/>
  <c r="D181" i="232"/>
  <c r="M180" i="232"/>
  <c r="L180" i="232"/>
  <c r="K180" i="232"/>
  <c r="I180" i="232"/>
  <c r="H180" i="232"/>
  <c r="G180" i="232"/>
  <c r="F180" i="232"/>
  <c r="E180" i="232"/>
  <c r="D180" i="232"/>
  <c r="M179" i="232"/>
  <c r="L179" i="232"/>
  <c r="K179" i="232"/>
  <c r="I179" i="232"/>
  <c r="H179" i="232"/>
  <c r="G179" i="232"/>
  <c r="F179" i="232"/>
  <c r="E179" i="232"/>
  <c r="D179" i="232"/>
  <c r="M178" i="232"/>
  <c r="L178" i="232"/>
  <c r="K178" i="232"/>
  <c r="I178" i="232"/>
  <c r="H178" i="232"/>
  <c r="G178" i="232"/>
  <c r="F178" i="232"/>
  <c r="E178" i="232"/>
  <c r="D178" i="232"/>
  <c r="M177" i="232"/>
  <c r="L177" i="232"/>
  <c r="K177" i="232"/>
  <c r="I177" i="232"/>
  <c r="H177" i="232"/>
  <c r="G177" i="232"/>
  <c r="F177" i="232"/>
  <c r="E177" i="232"/>
  <c r="D177" i="232"/>
  <c r="M176" i="232"/>
  <c r="L176" i="232"/>
  <c r="K176" i="232"/>
  <c r="I176" i="232"/>
  <c r="H176" i="232"/>
  <c r="G176" i="232"/>
  <c r="F176" i="232"/>
  <c r="E176" i="232"/>
  <c r="D176" i="232"/>
  <c r="M172" i="232"/>
  <c r="L172" i="232"/>
  <c r="K172" i="232"/>
  <c r="I172" i="232"/>
  <c r="H172" i="232"/>
  <c r="G172" i="232"/>
  <c r="F172" i="232"/>
  <c r="E172" i="232"/>
  <c r="D172" i="232"/>
  <c r="M171" i="232"/>
  <c r="L171" i="232"/>
  <c r="K171" i="232"/>
  <c r="I171" i="232"/>
  <c r="H171" i="232"/>
  <c r="G171" i="232"/>
  <c r="F171" i="232"/>
  <c r="E171" i="232"/>
  <c r="D171" i="232"/>
  <c r="M170" i="232"/>
  <c r="L170" i="232"/>
  <c r="K170" i="232"/>
  <c r="I170" i="232"/>
  <c r="H170" i="232"/>
  <c r="G170" i="232"/>
  <c r="F170" i="232"/>
  <c r="E170" i="232"/>
  <c r="D170" i="232"/>
  <c r="M169" i="232"/>
  <c r="L169" i="232"/>
  <c r="K169" i="232"/>
  <c r="I169" i="232"/>
  <c r="H169" i="232"/>
  <c r="G169" i="232"/>
  <c r="F169" i="232"/>
  <c r="E169" i="232"/>
  <c r="D169" i="232"/>
  <c r="M168" i="232"/>
  <c r="L168" i="232"/>
  <c r="K168" i="232"/>
  <c r="I168" i="232"/>
  <c r="H168" i="232"/>
  <c r="G168" i="232"/>
  <c r="F168" i="232"/>
  <c r="E168" i="232"/>
  <c r="D168" i="232"/>
  <c r="M167" i="232"/>
  <c r="L167" i="232"/>
  <c r="K167" i="232"/>
  <c r="I167" i="232"/>
  <c r="H167" i="232"/>
  <c r="G167" i="232"/>
  <c r="F167" i="232"/>
  <c r="E167" i="232"/>
  <c r="D167" i="232"/>
  <c r="M166" i="232"/>
  <c r="L166" i="232"/>
  <c r="K166" i="232"/>
  <c r="I166" i="232"/>
  <c r="H166" i="232"/>
  <c r="G166" i="232"/>
  <c r="F166" i="232"/>
  <c r="E166" i="232"/>
  <c r="D166" i="232"/>
  <c r="M165" i="232"/>
  <c r="L165" i="232"/>
  <c r="K165" i="232"/>
  <c r="I165" i="232"/>
  <c r="H165" i="232"/>
  <c r="G165" i="232"/>
  <c r="F165" i="232"/>
  <c r="E165" i="232"/>
  <c r="D165" i="232"/>
  <c r="M164" i="232"/>
  <c r="L164" i="232"/>
  <c r="K164" i="232"/>
  <c r="I164" i="232"/>
  <c r="H164" i="232"/>
  <c r="G164" i="232"/>
  <c r="F164" i="232"/>
  <c r="E164" i="232"/>
  <c r="D164" i="232"/>
  <c r="M163" i="232"/>
  <c r="L163" i="232"/>
  <c r="K163" i="232"/>
  <c r="I163" i="232"/>
  <c r="H163" i="232"/>
  <c r="G163" i="232"/>
  <c r="F163" i="232"/>
  <c r="E163" i="232"/>
  <c r="D163" i="232"/>
  <c r="M162" i="232"/>
  <c r="L162" i="232"/>
  <c r="K162" i="232"/>
  <c r="I162" i="232"/>
  <c r="H162" i="232"/>
  <c r="G162" i="232"/>
  <c r="F162" i="232"/>
  <c r="E162" i="232"/>
  <c r="D162" i="232"/>
  <c r="M161" i="232"/>
  <c r="L161" i="232"/>
  <c r="K161" i="232"/>
  <c r="I161" i="232"/>
  <c r="H161" i="232"/>
  <c r="G161" i="232"/>
  <c r="F161" i="232"/>
  <c r="E161" i="232"/>
  <c r="D161" i="232"/>
  <c r="M160" i="232"/>
  <c r="L160" i="232"/>
  <c r="K160" i="232"/>
  <c r="I160" i="232"/>
  <c r="H160" i="232"/>
  <c r="G160" i="232"/>
  <c r="F160" i="232"/>
  <c r="E160" i="232"/>
  <c r="D160" i="232"/>
  <c r="M159" i="232"/>
  <c r="L159" i="232"/>
  <c r="K159" i="232"/>
  <c r="I159" i="232"/>
  <c r="H159" i="232"/>
  <c r="G159" i="232"/>
  <c r="F159" i="232"/>
  <c r="E159" i="232"/>
  <c r="D159" i="232"/>
  <c r="M158" i="232"/>
  <c r="L158" i="232"/>
  <c r="K158" i="232"/>
  <c r="I158" i="232"/>
  <c r="H158" i="232"/>
  <c r="G158" i="232"/>
  <c r="F158" i="232"/>
  <c r="E158" i="232"/>
  <c r="D158" i="232"/>
  <c r="M157" i="232"/>
  <c r="L157" i="232"/>
  <c r="K157" i="232"/>
  <c r="I157" i="232"/>
  <c r="H157" i="232"/>
  <c r="G157" i="232"/>
  <c r="F157" i="232"/>
  <c r="E157" i="232"/>
  <c r="D157" i="232"/>
  <c r="M156" i="232"/>
  <c r="L156" i="232"/>
  <c r="K156" i="232"/>
  <c r="I156" i="232"/>
  <c r="H156" i="232"/>
  <c r="G156" i="232"/>
  <c r="F156" i="232"/>
  <c r="E156" i="232"/>
  <c r="D156" i="232"/>
  <c r="M155" i="232"/>
  <c r="L155" i="232"/>
  <c r="K155" i="232"/>
  <c r="I155" i="232"/>
  <c r="H155" i="232"/>
  <c r="G155" i="232"/>
  <c r="F155" i="232"/>
  <c r="E155" i="232"/>
  <c r="D155" i="232"/>
  <c r="M154" i="232"/>
  <c r="L154" i="232"/>
  <c r="K154" i="232"/>
  <c r="H154" i="232"/>
  <c r="G154" i="232"/>
  <c r="F154" i="232"/>
  <c r="E154" i="232"/>
  <c r="D154" i="232"/>
  <c r="M153" i="232"/>
  <c r="L153" i="232"/>
  <c r="K153" i="232"/>
  <c r="I153" i="232"/>
  <c r="H153" i="232"/>
  <c r="G153" i="232"/>
  <c r="F153" i="232"/>
  <c r="E153" i="232"/>
  <c r="D153" i="232"/>
  <c r="M152" i="232"/>
  <c r="L152" i="232"/>
  <c r="K152" i="232"/>
  <c r="I152" i="232"/>
  <c r="H152" i="232"/>
  <c r="G152" i="232"/>
  <c r="F152" i="232"/>
  <c r="E152" i="232"/>
  <c r="D152" i="232"/>
  <c r="M151" i="232"/>
  <c r="L151" i="232"/>
  <c r="K151" i="232"/>
  <c r="I151" i="232"/>
  <c r="H151" i="232"/>
  <c r="G151" i="232"/>
  <c r="F151" i="232"/>
  <c r="E151" i="232"/>
  <c r="D151" i="232"/>
  <c r="M150" i="232"/>
  <c r="L150" i="232"/>
  <c r="K150" i="232"/>
  <c r="I150" i="232"/>
  <c r="H150" i="232"/>
  <c r="G150" i="232"/>
  <c r="F150" i="232"/>
  <c r="E150" i="232"/>
  <c r="D150" i="232"/>
  <c r="M149" i="232"/>
  <c r="L149" i="232"/>
  <c r="K149" i="232"/>
  <c r="I149" i="232"/>
  <c r="H149" i="232"/>
  <c r="G149" i="232"/>
  <c r="F149" i="232"/>
  <c r="E149" i="232"/>
  <c r="D149" i="232"/>
  <c r="M148" i="232"/>
  <c r="L148" i="232"/>
  <c r="K148" i="232"/>
  <c r="I148" i="232"/>
  <c r="H148" i="232"/>
  <c r="G148" i="232"/>
  <c r="F148" i="232"/>
  <c r="E148" i="232"/>
  <c r="D148" i="232"/>
  <c r="M147" i="232"/>
  <c r="L147" i="232"/>
  <c r="K147" i="232"/>
  <c r="I147" i="232"/>
  <c r="H147" i="232"/>
  <c r="G147" i="232"/>
  <c r="F147" i="232"/>
  <c r="E147" i="232"/>
  <c r="D147" i="232"/>
  <c r="M146" i="232"/>
  <c r="L146" i="232"/>
  <c r="K146" i="232"/>
  <c r="I146" i="232"/>
  <c r="H146" i="232"/>
  <c r="G146" i="232"/>
  <c r="F146" i="232"/>
  <c r="E146" i="232"/>
  <c r="D146" i="232"/>
  <c r="M145" i="232"/>
  <c r="L145" i="232"/>
  <c r="K145" i="232"/>
  <c r="I145" i="232"/>
  <c r="H145" i="232"/>
  <c r="G145" i="232"/>
  <c r="F145" i="232"/>
  <c r="E145" i="232"/>
  <c r="D145" i="232"/>
  <c r="M144" i="232"/>
  <c r="L144" i="232"/>
  <c r="K144" i="232"/>
  <c r="I144" i="232"/>
  <c r="H144" i="232"/>
  <c r="G144" i="232"/>
  <c r="F144" i="232"/>
  <c r="E144" i="232"/>
  <c r="D144" i="232"/>
  <c r="M143" i="232"/>
  <c r="L143" i="232"/>
  <c r="K143" i="232"/>
  <c r="I143" i="232"/>
  <c r="H143" i="232"/>
  <c r="G143" i="232"/>
  <c r="F143" i="232"/>
  <c r="E143" i="232"/>
  <c r="D143" i="232"/>
  <c r="M142" i="232"/>
  <c r="L142" i="232"/>
  <c r="K142" i="232"/>
  <c r="I142" i="232"/>
  <c r="H142" i="232"/>
  <c r="G142" i="232"/>
  <c r="F142" i="232"/>
  <c r="E142" i="232"/>
  <c r="D142" i="232"/>
  <c r="M141" i="232"/>
  <c r="L141" i="232"/>
  <c r="K141" i="232"/>
  <c r="I141" i="232"/>
  <c r="H141" i="232"/>
  <c r="G141" i="232"/>
  <c r="F141" i="232"/>
  <c r="E141" i="232"/>
  <c r="D141" i="232"/>
  <c r="M140" i="232"/>
  <c r="L140" i="232"/>
  <c r="K140" i="232"/>
  <c r="I140" i="232"/>
  <c r="H140" i="232"/>
  <c r="G140" i="232"/>
  <c r="F140" i="232"/>
  <c r="E140" i="232"/>
  <c r="D140" i="232"/>
  <c r="M139" i="232"/>
  <c r="L139" i="232"/>
  <c r="K139" i="232"/>
  <c r="I139" i="232"/>
  <c r="H139" i="232"/>
  <c r="G139" i="232"/>
  <c r="F139" i="232"/>
  <c r="E139" i="232"/>
  <c r="D139" i="232"/>
  <c r="M138" i="232"/>
  <c r="L138" i="232"/>
  <c r="K138" i="232"/>
  <c r="I138" i="232"/>
  <c r="H138" i="232"/>
  <c r="G138" i="232"/>
  <c r="F138" i="232"/>
  <c r="E138" i="232"/>
  <c r="D138" i="232"/>
  <c r="M137" i="232"/>
  <c r="L137" i="232"/>
  <c r="K137" i="232"/>
  <c r="I137" i="232"/>
  <c r="H137" i="232"/>
  <c r="G137" i="232"/>
  <c r="F137" i="232"/>
  <c r="E137" i="232"/>
  <c r="D137" i="232"/>
  <c r="M136" i="232"/>
  <c r="L136" i="232"/>
  <c r="K136" i="232"/>
  <c r="I136" i="232"/>
  <c r="H136" i="232"/>
  <c r="G136" i="232"/>
  <c r="F136" i="232"/>
  <c r="E136" i="232"/>
  <c r="D136" i="232"/>
  <c r="M135" i="232"/>
  <c r="L135" i="232"/>
  <c r="K135" i="232"/>
  <c r="I135" i="232"/>
  <c r="H135" i="232"/>
  <c r="G135" i="232"/>
  <c r="F135" i="232"/>
  <c r="E135" i="232"/>
  <c r="D135" i="232"/>
  <c r="M134" i="232"/>
  <c r="L134" i="232"/>
  <c r="K134" i="232"/>
  <c r="I134" i="232"/>
  <c r="H134" i="232"/>
  <c r="G134" i="232"/>
  <c r="F134" i="232"/>
  <c r="E134" i="232"/>
  <c r="D134" i="232"/>
  <c r="M133" i="232"/>
  <c r="L133" i="232"/>
  <c r="K133" i="232"/>
  <c r="I133" i="232"/>
  <c r="H133" i="232"/>
  <c r="G133" i="232"/>
  <c r="F133" i="232"/>
  <c r="E133" i="232"/>
  <c r="D133" i="232"/>
  <c r="M132" i="232"/>
  <c r="L132" i="232"/>
  <c r="K132" i="232"/>
  <c r="I132" i="232"/>
  <c r="H132" i="232"/>
  <c r="G132" i="232"/>
  <c r="F132" i="232"/>
  <c r="E132" i="232"/>
  <c r="D132" i="232"/>
  <c r="M131" i="232"/>
  <c r="L131" i="232"/>
  <c r="K131" i="232"/>
  <c r="I131" i="232"/>
  <c r="H131" i="232"/>
  <c r="G131" i="232"/>
  <c r="F131" i="232"/>
  <c r="E131" i="232"/>
  <c r="D131" i="232"/>
  <c r="M130" i="232"/>
  <c r="L130" i="232"/>
  <c r="K130" i="232"/>
  <c r="I130" i="232"/>
  <c r="H130" i="232"/>
  <c r="G130" i="232"/>
  <c r="F130" i="232"/>
  <c r="E130" i="232"/>
  <c r="D130" i="232"/>
  <c r="M129" i="232"/>
  <c r="L129" i="232"/>
  <c r="K129" i="232"/>
  <c r="I129" i="232"/>
  <c r="H129" i="232"/>
  <c r="G129" i="232"/>
  <c r="F129" i="232"/>
  <c r="E129" i="232"/>
  <c r="D129" i="232"/>
  <c r="M128" i="232"/>
  <c r="L128" i="232"/>
  <c r="K128" i="232"/>
  <c r="I128" i="232"/>
  <c r="H128" i="232"/>
  <c r="G128" i="232"/>
  <c r="E128" i="232"/>
  <c r="D128" i="232"/>
  <c r="M124" i="232"/>
  <c r="L124" i="232"/>
  <c r="K124" i="232"/>
  <c r="I124" i="232"/>
  <c r="H124" i="232"/>
  <c r="G124" i="232"/>
  <c r="F124" i="232"/>
  <c r="E124" i="232"/>
  <c r="D124" i="232"/>
  <c r="M123" i="232"/>
  <c r="L123" i="232"/>
  <c r="K123" i="232"/>
  <c r="I123" i="232"/>
  <c r="H123" i="232"/>
  <c r="G123" i="232"/>
  <c r="F123" i="232"/>
  <c r="E123" i="232"/>
  <c r="D123" i="232"/>
  <c r="M122" i="232"/>
  <c r="L122" i="232"/>
  <c r="K122" i="232"/>
  <c r="I122" i="232"/>
  <c r="H122" i="232"/>
  <c r="G122" i="232"/>
  <c r="F122" i="232"/>
  <c r="E122" i="232"/>
  <c r="D122" i="232"/>
  <c r="M121" i="232"/>
  <c r="L121" i="232"/>
  <c r="K121" i="232"/>
  <c r="I121" i="232"/>
  <c r="H121" i="232"/>
  <c r="G121" i="232"/>
  <c r="F121" i="232"/>
  <c r="E121" i="232"/>
  <c r="D121" i="232"/>
  <c r="M120" i="232"/>
  <c r="L120" i="232"/>
  <c r="K120" i="232"/>
  <c r="I120" i="232"/>
  <c r="H120" i="232"/>
  <c r="G120" i="232"/>
  <c r="F120" i="232"/>
  <c r="E120" i="232"/>
  <c r="D120" i="232"/>
  <c r="M119" i="232"/>
  <c r="L119" i="232"/>
  <c r="K119" i="232"/>
  <c r="I119" i="232"/>
  <c r="H119" i="232"/>
  <c r="G119" i="232"/>
  <c r="F119" i="232"/>
  <c r="E119" i="232"/>
  <c r="D119" i="232"/>
  <c r="M118" i="232"/>
  <c r="L118" i="232"/>
  <c r="K118" i="232"/>
  <c r="I118" i="232"/>
  <c r="H118" i="232"/>
  <c r="G118" i="232"/>
  <c r="F118" i="232"/>
  <c r="E118" i="232"/>
  <c r="D118" i="232"/>
  <c r="M117" i="232"/>
  <c r="L117" i="232"/>
  <c r="K117" i="232"/>
  <c r="I117" i="232"/>
  <c r="H117" i="232"/>
  <c r="G117" i="232"/>
  <c r="F117" i="232"/>
  <c r="E117" i="232"/>
  <c r="D117" i="232"/>
  <c r="M116" i="232"/>
  <c r="L116" i="232"/>
  <c r="K116" i="232"/>
  <c r="I116" i="232"/>
  <c r="H116" i="232"/>
  <c r="G116" i="232"/>
  <c r="F116" i="232"/>
  <c r="E116" i="232"/>
  <c r="D116" i="232"/>
  <c r="M115" i="232"/>
  <c r="L115" i="232"/>
  <c r="K115" i="232"/>
  <c r="I115" i="232"/>
  <c r="H115" i="232"/>
  <c r="G115" i="232"/>
  <c r="F115" i="232"/>
  <c r="E115" i="232"/>
  <c r="D115" i="232"/>
  <c r="M114" i="232"/>
  <c r="L114" i="232"/>
  <c r="K114" i="232"/>
  <c r="I114" i="232"/>
  <c r="H114" i="232"/>
  <c r="G114" i="232"/>
  <c r="F114" i="232"/>
  <c r="E114" i="232"/>
  <c r="D114" i="232"/>
  <c r="M113" i="232"/>
  <c r="L113" i="232"/>
  <c r="K113" i="232"/>
  <c r="I113" i="232"/>
  <c r="H113" i="232"/>
  <c r="G113" i="232"/>
  <c r="F113" i="232"/>
  <c r="E113" i="232"/>
  <c r="D113" i="232"/>
  <c r="M112" i="232"/>
  <c r="L112" i="232"/>
  <c r="K112" i="232"/>
  <c r="I112" i="232"/>
  <c r="H112" i="232"/>
  <c r="G112" i="232"/>
  <c r="F112" i="232"/>
  <c r="E112" i="232"/>
  <c r="D112" i="232"/>
  <c r="M111" i="232"/>
  <c r="L111" i="232"/>
  <c r="K111" i="232"/>
  <c r="I111" i="232"/>
  <c r="H111" i="232"/>
  <c r="G111" i="232"/>
  <c r="F111" i="232"/>
  <c r="E111" i="232"/>
  <c r="D111" i="232"/>
  <c r="M110" i="232"/>
  <c r="L110" i="232"/>
  <c r="K110" i="232"/>
  <c r="I110" i="232"/>
  <c r="H110" i="232"/>
  <c r="G110" i="232"/>
  <c r="F110" i="232"/>
  <c r="E110" i="232"/>
  <c r="D110" i="232"/>
  <c r="M109" i="232"/>
  <c r="L109" i="232"/>
  <c r="K109" i="232"/>
  <c r="I109" i="232"/>
  <c r="H109" i="232"/>
  <c r="G109" i="232"/>
  <c r="F109" i="232"/>
  <c r="E109" i="232"/>
  <c r="D109" i="232"/>
  <c r="M108" i="232"/>
  <c r="L108" i="232"/>
  <c r="K108" i="232"/>
  <c r="I108" i="232"/>
  <c r="H108" i="232"/>
  <c r="G108" i="232"/>
  <c r="F108" i="232"/>
  <c r="E108" i="232"/>
  <c r="D108" i="232"/>
  <c r="M107" i="232"/>
  <c r="L107" i="232"/>
  <c r="K107" i="232"/>
  <c r="I107" i="232"/>
  <c r="H107" i="232"/>
  <c r="G107" i="232"/>
  <c r="F107" i="232"/>
  <c r="E107" i="232"/>
  <c r="D107" i="232"/>
  <c r="M106" i="232"/>
  <c r="L106" i="232"/>
  <c r="K106" i="232"/>
  <c r="I106" i="232"/>
  <c r="H106" i="232"/>
  <c r="G106" i="232"/>
  <c r="F106" i="232"/>
  <c r="E106" i="232"/>
  <c r="D106" i="232"/>
  <c r="M105" i="232"/>
  <c r="L105" i="232"/>
  <c r="K105" i="232"/>
  <c r="I105" i="232"/>
  <c r="H105" i="232"/>
  <c r="G105" i="232"/>
  <c r="F105" i="232"/>
  <c r="E105" i="232"/>
  <c r="D105" i="232"/>
  <c r="M104" i="232"/>
  <c r="L104" i="232"/>
  <c r="K104" i="232"/>
  <c r="I104" i="232"/>
  <c r="H104" i="232"/>
  <c r="G104" i="232"/>
  <c r="F104" i="232"/>
  <c r="E104" i="232"/>
  <c r="D104" i="232"/>
  <c r="M103" i="232"/>
  <c r="L103" i="232"/>
  <c r="K103" i="232"/>
  <c r="I103" i="232"/>
  <c r="H103" i="232"/>
  <c r="G103" i="232"/>
  <c r="F103" i="232"/>
  <c r="E103" i="232"/>
  <c r="D103" i="232"/>
  <c r="M102" i="232"/>
  <c r="L102" i="232"/>
  <c r="K102" i="232"/>
  <c r="I102" i="232"/>
  <c r="H102" i="232"/>
  <c r="G102" i="232"/>
  <c r="F102" i="232"/>
  <c r="E102" i="232"/>
  <c r="D102" i="232"/>
  <c r="M101" i="232"/>
  <c r="L101" i="232"/>
  <c r="K101" i="232"/>
  <c r="I101" i="232"/>
  <c r="H101" i="232"/>
  <c r="G101" i="232"/>
  <c r="F101" i="232"/>
  <c r="E101" i="232"/>
  <c r="D101" i="232"/>
  <c r="M100" i="232"/>
  <c r="L100" i="232"/>
  <c r="K100" i="232"/>
  <c r="H100" i="232"/>
  <c r="G100" i="232"/>
  <c r="F100" i="232"/>
  <c r="E100" i="232"/>
  <c r="D100" i="232"/>
  <c r="M99" i="232"/>
  <c r="L99" i="232"/>
  <c r="K99" i="232"/>
  <c r="I99" i="232"/>
  <c r="H99" i="232"/>
  <c r="G99" i="232"/>
  <c r="F99" i="232"/>
  <c r="E99" i="232"/>
  <c r="D99" i="232"/>
  <c r="M98" i="232"/>
  <c r="L98" i="232"/>
  <c r="K98" i="232"/>
  <c r="I98" i="232"/>
  <c r="H98" i="232"/>
  <c r="G98" i="232"/>
  <c r="F98" i="232"/>
  <c r="E98" i="232"/>
  <c r="D98" i="232"/>
  <c r="M97" i="232"/>
  <c r="L97" i="232"/>
  <c r="K97" i="232"/>
  <c r="I97" i="232"/>
  <c r="H97" i="232"/>
  <c r="G97" i="232"/>
  <c r="F97" i="232"/>
  <c r="E97" i="232"/>
  <c r="D97" i="232"/>
  <c r="M96" i="232"/>
  <c r="L96" i="232"/>
  <c r="K96" i="232"/>
  <c r="I96" i="232"/>
  <c r="H96" i="232"/>
  <c r="G96" i="232"/>
  <c r="F96" i="232"/>
  <c r="E96" i="232"/>
  <c r="D96" i="232"/>
  <c r="M95" i="232"/>
  <c r="L95" i="232"/>
  <c r="K95" i="232"/>
  <c r="I95" i="232"/>
  <c r="H95" i="232"/>
  <c r="G95" i="232"/>
  <c r="F95" i="232"/>
  <c r="E95" i="232"/>
  <c r="D95" i="232"/>
  <c r="M94" i="232"/>
  <c r="L94" i="232"/>
  <c r="K94" i="232"/>
  <c r="I94" i="232"/>
  <c r="H94" i="232"/>
  <c r="G94" i="232"/>
  <c r="F94" i="232"/>
  <c r="E94" i="232"/>
  <c r="D94" i="232"/>
  <c r="M93" i="232"/>
  <c r="L93" i="232"/>
  <c r="K93" i="232"/>
  <c r="I93" i="232"/>
  <c r="H93" i="232"/>
  <c r="G93" i="232"/>
  <c r="F93" i="232"/>
  <c r="E93" i="232"/>
  <c r="D93" i="232"/>
  <c r="M92" i="232"/>
  <c r="L92" i="232"/>
  <c r="K92" i="232"/>
  <c r="I92" i="232"/>
  <c r="H92" i="232"/>
  <c r="G92" i="232"/>
  <c r="F92" i="232"/>
  <c r="E92" i="232"/>
  <c r="D92" i="232"/>
  <c r="M91" i="232"/>
  <c r="L91" i="232"/>
  <c r="K91" i="232"/>
  <c r="I91" i="232"/>
  <c r="H91" i="232"/>
  <c r="G91" i="232"/>
  <c r="F91" i="232"/>
  <c r="E91" i="232"/>
  <c r="D91" i="232"/>
  <c r="M90" i="232"/>
  <c r="L90" i="232"/>
  <c r="K90" i="232"/>
  <c r="I90" i="232"/>
  <c r="H90" i="232"/>
  <c r="G90" i="232"/>
  <c r="F90" i="232"/>
  <c r="E90" i="232"/>
  <c r="D90" i="232"/>
  <c r="M89" i="232"/>
  <c r="L89" i="232"/>
  <c r="K89" i="232"/>
  <c r="H89" i="232"/>
  <c r="G89" i="232"/>
  <c r="F89" i="232"/>
  <c r="E89" i="232"/>
  <c r="D89" i="232"/>
  <c r="M88" i="232"/>
  <c r="L88" i="232"/>
  <c r="K88" i="232"/>
  <c r="I88" i="232"/>
  <c r="H88" i="232"/>
  <c r="G88" i="232"/>
  <c r="F88" i="232"/>
  <c r="E88" i="232"/>
  <c r="D88" i="232"/>
  <c r="M87" i="232"/>
  <c r="L87" i="232"/>
  <c r="K87" i="232"/>
  <c r="I87" i="232"/>
  <c r="H87" i="232"/>
  <c r="G87" i="232"/>
  <c r="F87" i="232"/>
  <c r="E87" i="232"/>
  <c r="D87" i="232"/>
  <c r="M86" i="232"/>
  <c r="L86" i="232"/>
  <c r="K86" i="232"/>
  <c r="I86" i="232"/>
  <c r="H86" i="232"/>
  <c r="G86" i="232"/>
  <c r="F86" i="232"/>
  <c r="E86" i="232"/>
  <c r="D86" i="232"/>
  <c r="M85" i="232"/>
  <c r="L85" i="232"/>
  <c r="K85" i="232"/>
  <c r="I85" i="232"/>
  <c r="H85" i="232"/>
  <c r="G85" i="232"/>
  <c r="F85" i="232"/>
  <c r="E85" i="232"/>
  <c r="D85" i="232"/>
  <c r="M84" i="232"/>
  <c r="L84" i="232"/>
  <c r="K84" i="232"/>
  <c r="I84" i="232"/>
  <c r="H84" i="232"/>
  <c r="G84" i="232"/>
  <c r="F84" i="232"/>
  <c r="E84" i="232"/>
  <c r="D84" i="232"/>
  <c r="M83" i="232"/>
  <c r="L83" i="232"/>
  <c r="K83" i="232"/>
  <c r="I83" i="232"/>
  <c r="H83" i="232"/>
  <c r="G83" i="232"/>
  <c r="F83" i="232"/>
  <c r="E83" i="232"/>
  <c r="D83" i="232"/>
  <c r="M82" i="232"/>
  <c r="L82" i="232"/>
  <c r="K82" i="232"/>
  <c r="I82" i="232"/>
  <c r="H82" i="232"/>
  <c r="G82" i="232"/>
  <c r="F82" i="232"/>
  <c r="E82" i="232"/>
  <c r="D82" i="232"/>
  <c r="M81" i="232"/>
  <c r="L81" i="232"/>
  <c r="K81" i="232"/>
  <c r="I81" i="232"/>
  <c r="H81" i="232"/>
  <c r="G81" i="232"/>
  <c r="F81" i="232"/>
  <c r="E81" i="232"/>
  <c r="D81" i="232"/>
  <c r="M80" i="232"/>
  <c r="L80" i="232"/>
  <c r="K80" i="232"/>
  <c r="I80" i="232"/>
  <c r="H80" i="232"/>
  <c r="G80" i="232"/>
  <c r="F80" i="232"/>
  <c r="E80" i="232"/>
  <c r="D80" i="232"/>
  <c r="M79" i="232"/>
  <c r="L79" i="232"/>
  <c r="K79" i="232"/>
  <c r="I79" i="232"/>
  <c r="H79" i="232"/>
  <c r="G79" i="232"/>
  <c r="F79" i="232"/>
  <c r="E79" i="232"/>
  <c r="D79" i="232"/>
  <c r="M78" i="232"/>
  <c r="L78" i="232"/>
  <c r="K78" i="232"/>
  <c r="I78" i="232"/>
  <c r="H78" i="232"/>
  <c r="G78" i="232"/>
  <c r="F78" i="232"/>
  <c r="E78" i="232"/>
  <c r="D78" i="232"/>
  <c r="M77" i="232"/>
  <c r="L77" i="232"/>
  <c r="K77" i="232"/>
  <c r="I77" i="232"/>
  <c r="H77" i="232"/>
  <c r="G77" i="232"/>
  <c r="F77" i="232"/>
  <c r="E77" i="232"/>
  <c r="D77" i="232"/>
  <c r="M76" i="232"/>
  <c r="L76" i="232"/>
  <c r="K76" i="232"/>
  <c r="I76" i="232"/>
  <c r="H76" i="232"/>
  <c r="G76" i="232"/>
  <c r="F76" i="232"/>
  <c r="E76" i="232"/>
  <c r="D76" i="232"/>
  <c r="M75" i="232"/>
  <c r="L75" i="232"/>
  <c r="K75" i="232"/>
  <c r="F75" i="232"/>
  <c r="E75" i="232"/>
  <c r="D75" i="232"/>
  <c r="M74" i="232"/>
  <c r="L74" i="232"/>
  <c r="K74" i="232"/>
  <c r="E74" i="232"/>
  <c r="D74" i="232"/>
  <c r="M68" i="232"/>
  <c r="L68" i="232"/>
  <c r="K68" i="232"/>
  <c r="I68" i="232"/>
  <c r="H68" i="232"/>
  <c r="G68" i="232"/>
  <c r="F68" i="232"/>
  <c r="E68" i="232"/>
  <c r="D68" i="232"/>
  <c r="M67" i="232"/>
  <c r="L67" i="232"/>
  <c r="K67" i="232"/>
  <c r="I67" i="232"/>
  <c r="H67" i="232"/>
  <c r="G67" i="232"/>
  <c r="F67" i="232"/>
  <c r="E67" i="232"/>
  <c r="D67" i="232"/>
  <c r="M66" i="232"/>
  <c r="L66" i="232"/>
  <c r="K66" i="232"/>
  <c r="I66" i="232"/>
  <c r="H66" i="232"/>
  <c r="G66" i="232"/>
  <c r="F66" i="232"/>
  <c r="E66" i="232"/>
  <c r="D66" i="232"/>
  <c r="M65" i="232"/>
  <c r="L65" i="232"/>
  <c r="K65" i="232"/>
  <c r="I65" i="232"/>
  <c r="H65" i="232"/>
  <c r="G65" i="232"/>
  <c r="F65" i="232"/>
  <c r="E65" i="232"/>
  <c r="D65" i="232"/>
  <c r="M64" i="232"/>
  <c r="L64" i="232"/>
  <c r="K64" i="232"/>
  <c r="I64" i="232"/>
  <c r="H64" i="232"/>
  <c r="G64" i="232"/>
  <c r="F64" i="232"/>
  <c r="E64" i="232"/>
  <c r="D64" i="232"/>
  <c r="M63" i="232"/>
  <c r="L63" i="232"/>
  <c r="K63" i="232"/>
  <c r="I63" i="232"/>
  <c r="H63" i="232"/>
  <c r="G63" i="232"/>
  <c r="F63" i="232"/>
  <c r="E63" i="232"/>
  <c r="D63" i="232"/>
  <c r="M62" i="232"/>
  <c r="L62" i="232"/>
  <c r="K62" i="232"/>
  <c r="F62" i="232"/>
  <c r="E62" i="232"/>
  <c r="D62" i="232"/>
  <c r="M61" i="232"/>
  <c r="L61" i="232"/>
  <c r="K61" i="232"/>
  <c r="F61" i="232"/>
  <c r="E61" i="232"/>
  <c r="D61" i="232"/>
  <c r="M60" i="232"/>
  <c r="L60" i="232"/>
  <c r="K60" i="232"/>
  <c r="I60" i="232"/>
  <c r="H60" i="232"/>
  <c r="G60" i="232"/>
  <c r="F60" i="232"/>
  <c r="E60" i="232"/>
  <c r="D60" i="232"/>
  <c r="M59" i="232"/>
  <c r="L59" i="232"/>
  <c r="K59" i="232"/>
  <c r="I59" i="232"/>
  <c r="H59" i="232"/>
  <c r="G59" i="232"/>
  <c r="F59" i="232"/>
  <c r="E59" i="232"/>
  <c r="D59" i="232"/>
  <c r="M58" i="232"/>
  <c r="L58" i="232"/>
  <c r="K58" i="232"/>
  <c r="I58" i="232"/>
  <c r="H58" i="232"/>
  <c r="G58" i="232"/>
  <c r="F58" i="232"/>
  <c r="E58" i="232"/>
  <c r="D58" i="232"/>
  <c r="M57" i="232"/>
  <c r="L57" i="232"/>
  <c r="K57" i="232"/>
  <c r="I57" i="232"/>
  <c r="F57" i="232"/>
  <c r="E57" i="232"/>
  <c r="D57" i="232"/>
  <c r="M56" i="232"/>
  <c r="L56" i="232"/>
  <c r="K56" i="232"/>
  <c r="I56" i="232"/>
  <c r="H56" i="232"/>
  <c r="G56" i="232"/>
  <c r="F56" i="232"/>
  <c r="E56" i="232"/>
  <c r="D56" i="232"/>
  <c r="M55" i="232"/>
  <c r="L55" i="232"/>
  <c r="K55" i="232"/>
  <c r="I55" i="232"/>
  <c r="H55" i="232"/>
  <c r="G55" i="232"/>
  <c r="F55" i="232"/>
  <c r="E55" i="232"/>
  <c r="D55" i="232"/>
  <c r="M54" i="232"/>
  <c r="L54" i="232"/>
  <c r="K54" i="232"/>
  <c r="I54" i="232"/>
  <c r="H54" i="232"/>
  <c r="G54" i="232"/>
  <c r="F54" i="232"/>
  <c r="E54" i="232"/>
  <c r="D54" i="232"/>
  <c r="M53" i="232"/>
  <c r="L53" i="232"/>
  <c r="K53" i="232"/>
  <c r="F53" i="232"/>
  <c r="E53" i="232"/>
  <c r="D53" i="232"/>
  <c r="M52" i="232"/>
  <c r="L52" i="232"/>
  <c r="K52" i="232"/>
  <c r="I52" i="232"/>
  <c r="H52" i="232"/>
  <c r="G52" i="232"/>
  <c r="F52" i="232"/>
  <c r="E52" i="232"/>
  <c r="D52" i="232"/>
  <c r="M51" i="232"/>
  <c r="L51" i="232"/>
  <c r="K51" i="232"/>
  <c r="F51" i="232"/>
  <c r="E51" i="232"/>
  <c r="D51" i="232"/>
  <c r="M50" i="232"/>
  <c r="L50" i="232"/>
  <c r="K50" i="232"/>
  <c r="I50" i="232"/>
  <c r="F50" i="232"/>
  <c r="E50" i="232"/>
  <c r="D50" i="232"/>
  <c r="M49" i="232"/>
  <c r="L49" i="232"/>
  <c r="K49" i="232"/>
  <c r="I49" i="232"/>
  <c r="F49" i="232"/>
  <c r="E49" i="232"/>
  <c r="D49" i="232"/>
  <c r="M48" i="232"/>
  <c r="L48" i="232"/>
  <c r="K48" i="232"/>
  <c r="F48" i="232"/>
  <c r="E48" i="232"/>
  <c r="D48" i="232"/>
  <c r="M47" i="232"/>
  <c r="L47" i="232"/>
  <c r="K47" i="232"/>
  <c r="I47" i="232"/>
  <c r="H47" i="232"/>
  <c r="F47" i="232"/>
  <c r="E47" i="232"/>
  <c r="D47" i="232"/>
  <c r="M46" i="232"/>
  <c r="L46" i="232"/>
  <c r="K46" i="232"/>
  <c r="F46" i="232"/>
  <c r="E46" i="232"/>
  <c r="D46" i="232"/>
  <c r="M45" i="232"/>
  <c r="L45" i="232"/>
  <c r="K45" i="232"/>
  <c r="F45" i="232"/>
  <c r="E45" i="232"/>
  <c r="D45" i="232"/>
  <c r="M44" i="232"/>
  <c r="L44" i="232"/>
  <c r="K44" i="232"/>
  <c r="I44" i="232"/>
  <c r="H44" i="232"/>
  <c r="G44" i="232"/>
  <c r="F44" i="232"/>
  <c r="E44" i="232"/>
  <c r="D44" i="232"/>
  <c r="M43" i="232"/>
  <c r="L43" i="232"/>
  <c r="K43" i="232"/>
  <c r="I43" i="232"/>
  <c r="H43" i="232"/>
  <c r="G43" i="232"/>
  <c r="F43" i="232"/>
  <c r="E43" i="232"/>
  <c r="D43" i="232"/>
  <c r="M42" i="232"/>
  <c r="L42" i="232"/>
  <c r="K42" i="232"/>
  <c r="F42" i="232"/>
  <c r="E42" i="232"/>
  <c r="D42" i="232"/>
  <c r="M41" i="232"/>
  <c r="L41" i="232"/>
  <c r="I41" i="232"/>
  <c r="H41" i="232"/>
  <c r="G41" i="232"/>
  <c r="F41" i="232"/>
  <c r="D41" i="232"/>
  <c r="M40" i="232"/>
  <c r="L40" i="232"/>
  <c r="K40" i="232"/>
  <c r="I40" i="232"/>
  <c r="H40" i="232"/>
  <c r="G40" i="232"/>
  <c r="F40" i="232"/>
  <c r="E40" i="232"/>
  <c r="D40" i="232"/>
  <c r="M39" i="232"/>
  <c r="L39" i="232"/>
  <c r="I39" i="232"/>
  <c r="H39" i="232"/>
  <c r="G39" i="232"/>
  <c r="F39" i="232"/>
  <c r="D39" i="232"/>
  <c r="M38" i="232"/>
  <c r="L38" i="232"/>
  <c r="I38" i="232"/>
  <c r="H38" i="232"/>
  <c r="G38" i="232"/>
  <c r="F38" i="232"/>
  <c r="D38" i="232"/>
  <c r="M37" i="232"/>
  <c r="L37" i="232"/>
  <c r="I37" i="232"/>
  <c r="H37" i="232"/>
  <c r="G37" i="232"/>
  <c r="F37" i="232"/>
  <c r="D37" i="232"/>
  <c r="M36" i="232"/>
  <c r="L36" i="232"/>
  <c r="K36" i="232"/>
  <c r="I36" i="232"/>
  <c r="H36" i="232"/>
  <c r="G36" i="232"/>
  <c r="F36" i="232"/>
  <c r="E36" i="232"/>
  <c r="D36" i="232"/>
  <c r="M35" i="232"/>
  <c r="L35" i="232"/>
  <c r="F35" i="232"/>
  <c r="D35" i="232"/>
  <c r="M34" i="232"/>
  <c r="L34" i="232"/>
  <c r="K34" i="232"/>
  <c r="I34" i="232"/>
  <c r="H34" i="232"/>
  <c r="G34" i="232"/>
  <c r="F34" i="232"/>
  <c r="E34" i="232"/>
  <c r="D34" i="232"/>
  <c r="M33" i="232"/>
  <c r="L33" i="232"/>
  <c r="K33" i="232"/>
  <c r="I33" i="232"/>
  <c r="H33" i="232"/>
  <c r="G33" i="232"/>
  <c r="F33" i="232"/>
  <c r="E33" i="232"/>
  <c r="D33" i="232"/>
  <c r="M32" i="232"/>
  <c r="L32" i="232"/>
  <c r="K32" i="232"/>
  <c r="I32" i="232"/>
  <c r="H32" i="232"/>
  <c r="G32" i="232"/>
  <c r="F32" i="232"/>
  <c r="E32" i="232"/>
  <c r="D32" i="232"/>
  <c r="M31" i="232"/>
  <c r="L31" i="232"/>
  <c r="K31" i="232"/>
  <c r="F31" i="232"/>
  <c r="E31" i="232"/>
  <c r="D31" i="232"/>
  <c r="M30" i="232"/>
  <c r="L30" i="232"/>
  <c r="K30" i="232"/>
  <c r="I30" i="232"/>
  <c r="H30" i="232"/>
  <c r="G30" i="232"/>
  <c r="F30" i="232"/>
  <c r="E30" i="232"/>
  <c r="D30" i="232"/>
  <c r="M29" i="232"/>
  <c r="L29" i="232"/>
  <c r="K29" i="232"/>
  <c r="I29" i="232"/>
  <c r="H29" i="232"/>
  <c r="G29" i="232"/>
  <c r="F29" i="232"/>
  <c r="E29" i="232"/>
  <c r="D29" i="232"/>
  <c r="M28" i="232"/>
  <c r="L28" i="232"/>
  <c r="K28" i="232"/>
  <c r="I28" i="232"/>
  <c r="H28" i="232"/>
  <c r="G28" i="232"/>
  <c r="F28" i="232"/>
  <c r="E28" i="232"/>
  <c r="D28" i="232"/>
  <c r="M27" i="232"/>
  <c r="L27" i="232"/>
  <c r="K27" i="232"/>
  <c r="I27" i="232"/>
  <c r="H27" i="232"/>
  <c r="G27" i="232"/>
  <c r="F27" i="232"/>
  <c r="E27" i="232"/>
  <c r="D27" i="232"/>
  <c r="M26" i="232"/>
  <c r="L26" i="232"/>
  <c r="K26" i="232"/>
  <c r="I26" i="232"/>
  <c r="H26" i="232"/>
  <c r="G26" i="232"/>
  <c r="F26" i="232"/>
  <c r="E26" i="232"/>
  <c r="D26" i="232"/>
  <c r="M25" i="232"/>
  <c r="L25" i="232"/>
  <c r="K25" i="232"/>
  <c r="F25" i="232"/>
  <c r="E25" i="232"/>
  <c r="D25" i="232"/>
  <c r="M24" i="232"/>
  <c r="L24" i="232"/>
  <c r="K24" i="232"/>
  <c r="I24" i="232"/>
  <c r="H24" i="232"/>
  <c r="G24" i="232"/>
  <c r="F24" i="232"/>
  <c r="E24" i="232"/>
  <c r="D24" i="232"/>
  <c r="M23" i="232"/>
  <c r="L23" i="232"/>
  <c r="K23" i="232"/>
  <c r="F23" i="232"/>
  <c r="E23" i="232"/>
  <c r="D23" i="232"/>
  <c r="M22" i="232"/>
  <c r="L22" i="232"/>
  <c r="K22" i="232"/>
  <c r="F22" i="232"/>
  <c r="E22" i="232"/>
  <c r="D22" i="232"/>
  <c r="M21" i="232"/>
  <c r="L21" i="232"/>
  <c r="K21" i="232"/>
  <c r="I21" i="232"/>
  <c r="H21" i="232"/>
  <c r="G21" i="232"/>
  <c r="F21" i="232"/>
  <c r="E21" i="232"/>
  <c r="D21" i="232"/>
  <c r="M20" i="232"/>
  <c r="L20" i="232"/>
  <c r="K20" i="232"/>
  <c r="I20" i="232"/>
  <c r="H20" i="232"/>
  <c r="G20" i="232"/>
  <c r="F20" i="232"/>
  <c r="E20" i="232"/>
  <c r="D20" i="232"/>
  <c r="M19" i="232"/>
  <c r="L19" i="232"/>
  <c r="K19" i="232"/>
  <c r="I19" i="232"/>
  <c r="H19" i="232"/>
  <c r="G19" i="232"/>
  <c r="F19" i="232"/>
  <c r="E19" i="232"/>
  <c r="D19" i="232"/>
  <c r="M18" i="232"/>
  <c r="L18" i="232"/>
  <c r="K18" i="232"/>
  <c r="I18" i="232"/>
  <c r="H18" i="232"/>
  <c r="G18" i="232"/>
  <c r="F18" i="232"/>
  <c r="E18" i="232"/>
  <c r="D18" i="232"/>
  <c r="M17" i="232"/>
  <c r="L17" i="232"/>
  <c r="K17" i="232"/>
  <c r="H17" i="232"/>
  <c r="G17" i="232"/>
  <c r="F17" i="232"/>
  <c r="E17" i="232"/>
  <c r="D17" i="232"/>
  <c r="M16" i="232"/>
  <c r="L16" i="232"/>
  <c r="K16" i="232"/>
  <c r="F16" i="232"/>
  <c r="E16" i="232"/>
  <c r="D16" i="232"/>
  <c r="M15" i="232"/>
  <c r="L15" i="232"/>
  <c r="K15" i="232"/>
  <c r="I15" i="232"/>
  <c r="H15" i="232"/>
  <c r="G15" i="232"/>
  <c r="F15" i="232"/>
  <c r="E15" i="232"/>
  <c r="D15" i="232"/>
  <c r="M14" i="232"/>
  <c r="L14" i="232"/>
  <c r="K14" i="232"/>
  <c r="H14" i="232"/>
  <c r="G14" i="232"/>
  <c r="F14" i="232"/>
  <c r="E14" i="232"/>
  <c r="D14" i="232"/>
  <c r="M13" i="232"/>
  <c r="L13" i="232"/>
  <c r="K13" i="232"/>
  <c r="F13" i="232"/>
  <c r="E13" i="232"/>
  <c r="D13" i="232"/>
  <c r="M12" i="232"/>
  <c r="L12" i="232"/>
  <c r="K12" i="232"/>
  <c r="I12" i="232"/>
  <c r="H12" i="232"/>
  <c r="G12" i="232"/>
  <c r="F12" i="232"/>
  <c r="E12" i="232"/>
  <c r="D12" i="232"/>
  <c r="M11" i="232"/>
  <c r="L11" i="232"/>
  <c r="K11" i="232"/>
  <c r="I11" i="232"/>
  <c r="H11" i="232"/>
  <c r="G11" i="232"/>
  <c r="F11" i="232"/>
  <c r="E11" i="232"/>
  <c r="D11" i="232"/>
  <c r="M10" i="232"/>
  <c r="L10" i="232"/>
  <c r="K10" i="232"/>
  <c r="F10" i="232"/>
  <c r="E10" i="232"/>
  <c r="D10" i="232"/>
  <c r="M9" i="232"/>
  <c r="L9" i="232"/>
  <c r="K9" i="232"/>
  <c r="F9" i="232"/>
  <c r="E9" i="232"/>
  <c r="D9" i="232"/>
  <c r="P402" i="222"/>
  <c r="O402" i="222"/>
  <c r="N402" i="222"/>
  <c r="M402" i="222"/>
  <c r="L402" i="222"/>
  <c r="K402" i="222"/>
  <c r="J402" i="222"/>
  <c r="I402" i="222"/>
  <c r="H402" i="222"/>
  <c r="G402" i="222"/>
  <c r="E402" i="222"/>
  <c r="P401" i="222"/>
  <c r="O401" i="222"/>
  <c r="N401" i="222"/>
  <c r="M401" i="222"/>
  <c r="L401" i="222"/>
  <c r="K401" i="222"/>
  <c r="J401" i="222"/>
  <c r="I401" i="222"/>
  <c r="H401" i="222"/>
  <c r="G401" i="222"/>
  <c r="E401" i="222"/>
  <c r="P400" i="222"/>
  <c r="O400" i="222"/>
  <c r="N400" i="222"/>
  <c r="M400" i="222"/>
  <c r="L400" i="222"/>
  <c r="K400" i="222"/>
  <c r="J400" i="222"/>
  <c r="I400" i="222"/>
  <c r="H400" i="222"/>
  <c r="G400" i="222"/>
  <c r="E400" i="222"/>
  <c r="P399" i="222"/>
  <c r="O399" i="222"/>
  <c r="N399" i="222"/>
  <c r="M399" i="222"/>
  <c r="L399" i="222"/>
  <c r="K399" i="222"/>
  <c r="J399" i="222"/>
  <c r="I399" i="222"/>
  <c r="H399" i="222"/>
  <c r="G399" i="222"/>
  <c r="E399" i="222"/>
  <c r="P398" i="222"/>
  <c r="O398" i="222"/>
  <c r="N398" i="222"/>
  <c r="M398" i="222"/>
  <c r="L398" i="222"/>
  <c r="K398" i="222"/>
  <c r="J398" i="222"/>
  <c r="I398" i="222"/>
  <c r="H398" i="222"/>
  <c r="G398" i="222"/>
  <c r="E398" i="222"/>
  <c r="P397" i="222"/>
  <c r="O397" i="222"/>
  <c r="N397" i="222"/>
  <c r="M397" i="222"/>
  <c r="L397" i="222"/>
  <c r="K397" i="222"/>
  <c r="J397" i="222"/>
  <c r="I397" i="222"/>
  <c r="H397" i="222"/>
  <c r="G397" i="222"/>
  <c r="E397" i="222"/>
  <c r="P383" i="222"/>
  <c r="O383" i="222"/>
  <c r="N383" i="222"/>
  <c r="M383" i="222"/>
  <c r="L383" i="222"/>
  <c r="K383" i="222"/>
  <c r="J383" i="222"/>
  <c r="I383" i="222"/>
  <c r="H383" i="222"/>
  <c r="G383" i="222"/>
  <c r="E383" i="222"/>
  <c r="P382" i="222"/>
  <c r="O382" i="222"/>
  <c r="N382" i="222"/>
  <c r="M382" i="222"/>
  <c r="L382" i="222"/>
  <c r="K382" i="222"/>
  <c r="J382" i="222"/>
  <c r="I382" i="222"/>
  <c r="H382" i="222"/>
  <c r="G382" i="222"/>
  <c r="E382" i="222"/>
  <c r="P381" i="222"/>
  <c r="O381" i="222"/>
  <c r="N381" i="222"/>
  <c r="M381" i="222"/>
  <c r="L381" i="222"/>
  <c r="K381" i="222"/>
  <c r="J381" i="222"/>
  <c r="I381" i="222"/>
  <c r="H381" i="222"/>
  <c r="G381" i="222"/>
  <c r="E381" i="222"/>
  <c r="P380" i="222"/>
  <c r="O380" i="222"/>
  <c r="N380" i="222"/>
  <c r="M380" i="222"/>
  <c r="L380" i="222"/>
  <c r="K380" i="222"/>
  <c r="J380" i="222"/>
  <c r="I380" i="222"/>
  <c r="H380" i="222"/>
  <c r="G380" i="222"/>
  <c r="E380" i="222"/>
  <c r="P366" i="222"/>
  <c r="O366" i="222"/>
  <c r="N366" i="222"/>
  <c r="M366" i="222"/>
  <c r="L366" i="222"/>
  <c r="K366" i="222"/>
  <c r="J366" i="222"/>
  <c r="I366" i="222"/>
  <c r="H366" i="222"/>
  <c r="G366" i="222"/>
  <c r="E366" i="222"/>
  <c r="P365" i="222"/>
  <c r="O365" i="222"/>
  <c r="N365" i="222"/>
  <c r="M365" i="222"/>
  <c r="L365" i="222"/>
  <c r="K365" i="222"/>
  <c r="J365" i="222"/>
  <c r="I365" i="222"/>
  <c r="H365" i="222"/>
  <c r="G365" i="222"/>
  <c r="E365" i="222"/>
  <c r="P364" i="222"/>
  <c r="O364" i="222"/>
  <c r="N364" i="222"/>
  <c r="M364" i="222"/>
  <c r="L364" i="222"/>
  <c r="K364" i="222"/>
  <c r="J364" i="222"/>
  <c r="I364" i="222"/>
  <c r="H364" i="222"/>
  <c r="G364" i="222"/>
  <c r="E364" i="222"/>
  <c r="P363" i="222"/>
  <c r="O363" i="222"/>
  <c r="N363" i="222"/>
  <c r="M363" i="222"/>
  <c r="L363" i="222"/>
  <c r="K363" i="222"/>
  <c r="J363" i="222"/>
  <c r="I363" i="222"/>
  <c r="H363" i="222"/>
  <c r="G363" i="222"/>
  <c r="E363" i="222"/>
  <c r="P349" i="222"/>
  <c r="O349" i="222"/>
  <c r="N349" i="222"/>
  <c r="M349" i="222"/>
  <c r="L349" i="222"/>
  <c r="K349" i="222"/>
  <c r="J349" i="222"/>
  <c r="I349" i="222"/>
  <c r="H349" i="222"/>
  <c r="G349" i="222"/>
  <c r="E349" i="222"/>
  <c r="P348" i="222"/>
  <c r="O348" i="222"/>
  <c r="N348" i="222"/>
  <c r="M348" i="222"/>
  <c r="L348" i="222"/>
  <c r="K348" i="222"/>
  <c r="J348" i="222"/>
  <c r="I348" i="222"/>
  <c r="H348" i="222"/>
  <c r="G348" i="222"/>
  <c r="E348" i="222"/>
  <c r="P347" i="222"/>
  <c r="O347" i="222"/>
  <c r="N347" i="222"/>
  <c r="M347" i="222"/>
  <c r="L347" i="222"/>
  <c r="K347" i="222"/>
  <c r="J347" i="222"/>
  <c r="I347" i="222"/>
  <c r="H347" i="222"/>
  <c r="G347" i="222"/>
  <c r="E347" i="222"/>
  <c r="P346" i="222"/>
  <c r="O346" i="222"/>
  <c r="N346" i="222"/>
  <c r="M346" i="222"/>
  <c r="L346" i="222"/>
  <c r="K346" i="222"/>
  <c r="J346" i="222"/>
  <c r="I346" i="222"/>
  <c r="H346" i="222"/>
  <c r="G346" i="222"/>
  <c r="E346" i="222"/>
  <c r="P328" i="222"/>
  <c r="O328" i="222"/>
  <c r="N328" i="222"/>
  <c r="M328" i="222"/>
  <c r="L328" i="222"/>
  <c r="K328" i="222"/>
  <c r="J328" i="222"/>
  <c r="I328" i="222"/>
  <c r="H328" i="222"/>
  <c r="G328" i="222"/>
  <c r="E328" i="222"/>
  <c r="P327" i="222"/>
  <c r="O327" i="222"/>
  <c r="N327" i="222"/>
  <c r="M327" i="222"/>
  <c r="L327" i="222"/>
  <c r="K327" i="222"/>
  <c r="J327" i="222"/>
  <c r="I327" i="222"/>
  <c r="H327" i="222"/>
  <c r="G327" i="222"/>
  <c r="E327" i="222"/>
  <c r="P326" i="222"/>
  <c r="O326" i="222"/>
  <c r="N326" i="222"/>
  <c r="M326" i="222"/>
  <c r="L326" i="222"/>
  <c r="K326" i="222"/>
  <c r="J326" i="222"/>
  <c r="I326" i="222"/>
  <c r="H326" i="222"/>
  <c r="G326" i="222"/>
  <c r="E326" i="222"/>
  <c r="P325" i="222"/>
  <c r="O325" i="222"/>
  <c r="N325" i="222"/>
  <c r="M325" i="222"/>
  <c r="L325" i="222"/>
  <c r="K325" i="222"/>
  <c r="J325" i="222"/>
  <c r="I325" i="222"/>
  <c r="H325" i="222"/>
  <c r="G325" i="222"/>
  <c r="E325" i="222"/>
  <c r="P324" i="222"/>
  <c r="O324" i="222"/>
  <c r="N324" i="222"/>
  <c r="M324" i="222"/>
  <c r="L324" i="222"/>
  <c r="K324" i="222"/>
  <c r="J324" i="222"/>
  <c r="I324" i="222"/>
  <c r="H324" i="222"/>
  <c r="G324" i="222"/>
  <c r="E324" i="222"/>
  <c r="P323" i="222"/>
  <c r="O323" i="222"/>
  <c r="N323" i="222"/>
  <c r="M323" i="222"/>
  <c r="L323" i="222"/>
  <c r="K323" i="222"/>
  <c r="J323" i="222"/>
  <c r="I323" i="222"/>
  <c r="H323" i="222"/>
  <c r="G323" i="222"/>
  <c r="E323" i="222"/>
  <c r="P309" i="222"/>
  <c r="O309" i="222"/>
  <c r="N309" i="222"/>
  <c r="M309" i="222"/>
  <c r="L309" i="222"/>
  <c r="K309" i="222"/>
  <c r="J309" i="222"/>
  <c r="I309" i="222"/>
  <c r="H309" i="222"/>
  <c r="G309" i="222"/>
  <c r="E309" i="222"/>
  <c r="P308" i="222"/>
  <c r="O308" i="222"/>
  <c r="N308" i="222"/>
  <c r="M308" i="222"/>
  <c r="L308" i="222"/>
  <c r="K308" i="222"/>
  <c r="J308" i="222"/>
  <c r="I308" i="222"/>
  <c r="H308" i="222"/>
  <c r="G308" i="222"/>
  <c r="E308" i="222"/>
  <c r="P307" i="222"/>
  <c r="O307" i="222"/>
  <c r="N307" i="222"/>
  <c r="M307" i="222"/>
  <c r="L307" i="222"/>
  <c r="K307" i="222"/>
  <c r="J307" i="222"/>
  <c r="I307" i="222"/>
  <c r="H307" i="222"/>
  <c r="G307" i="222"/>
  <c r="E307" i="222"/>
  <c r="P306" i="222"/>
  <c r="O306" i="222"/>
  <c r="N306" i="222"/>
  <c r="M306" i="222"/>
  <c r="L306" i="222"/>
  <c r="K306" i="222"/>
  <c r="J306" i="222"/>
  <c r="I306" i="222"/>
  <c r="H306" i="222"/>
  <c r="G306" i="222"/>
  <c r="E306" i="222"/>
  <c r="P292" i="222"/>
  <c r="O292" i="222"/>
  <c r="N292" i="222"/>
  <c r="M292" i="222"/>
  <c r="L292" i="222"/>
  <c r="K292" i="222"/>
  <c r="J292" i="222"/>
  <c r="I292" i="222"/>
  <c r="H292" i="222"/>
  <c r="G292" i="222"/>
  <c r="E292" i="222"/>
  <c r="P291" i="222"/>
  <c r="O291" i="222"/>
  <c r="N291" i="222"/>
  <c r="M291" i="222"/>
  <c r="L291" i="222"/>
  <c r="K291" i="222"/>
  <c r="J291" i="222"/>
  <c r="I291" i="222"/>
  <c r="H291" i="222"/>
  <c r="G291" i="222"/>
  <c r="E291" i="222"/>
  <c r="P290" i="222"/>
  <c r="O290" i="222"/>
  <c r="N290" i="222"/>
  <c r="M290" i="222"/>
  <c r="L290" i="222"/>
  <c r="K290" i="222"/>
  <c r="J290" i="222"/>
  <c r="I290" i="222"/>
  <c r="H290" i="222"/>
  <c r="G290" i="222"/>
  <c r="E290" i="222"/>
  <c r="P289" i="222"/>
  <c r="O289" i="222"/>
  <c r="N289" i="222"/>
  <c r="M289" i="222"/>
  <c r="L289" i="222"/>
  <c r="K289" i="222"/>
  <c r="J289" i="222"/>
  <c r="I289" i="222"/>
  <c r="H289" i="222"/>
  <c r="G289" i="222"/>
  <c r="E289" i="222"/>
  <c r="P250" i="222"/>
  <c r="O250" i="222"/>
  <c r="N250" i="222"/>
  <c r="M250" i="222"/>
  <c r="L250" i="222"/>
  <c r="K250" i="222"/>
  <c r="J250" i="222"/>
  <c r="I250" i="222"/>
  <c r="H250" i="222"/>
  <c r="G250" i="222"/>
  <c r="E250" i="222"/>
  <c r="P249" i="222"/>
  <c r="O249" i="222"/>
  <c r="N249" i="222"/>
  <c r="M249" i="222"/>
  <c r="L249" i="222"/>
  <c r="K249" i="222"/>
  <c r="J249" i="222"/>
  <c r="I249" i="222"/>
  <c r="H249" i="222"/>
  <c r="G249" i="222"/>
  <c r="E249" i="222"/>
  <c r="P178" i="222"/>
  <c r="O178" i="222"/>
  <c r="N178" i="222"/>
  <c r="M178" i="222"/>
  <c r="L178" i="222"/>
  <c r="K178" i="222"/>
  <c r="J178" i="222"/>
  <c r="I178" i="222"/>
  <c r="H178" i="222"/>
  <c r="G178" i="222"/>
  <c r="E178" i="222"/>
  <c r="J118" i="222"/>
  <c r="I118" i="222"/>
  <c r="H118" i="222"/>
  <c r="G118" i="222"/>
  <c r="E118" i="222"/>
  <c r="P117" i="222"/>
  <c r="O117" i="222"/>
  <c r="N117" i="222"/>
  <c r="M117" i="222"/>
  <c r="L117" i="222"/>
  <c r="K117" i="222"/>
  <c r="J117" i="222"/>
  <c r="I117" i="222"/>
  <c r="H117" i="222"/>
  <c r="G117" i="222"/>
  <c r="E117" i="222"/>
  <c r="J58" i="222"/>
  <c r="I58" i="222"/>
  <c r="H58" i="222"/>
  <c r="G58" i="222"/>
  <c r="E58" i="222"/>
  <c r="P57" i="222"/>
  <c r="O57" i="222"/>
  <c r="N57" i="222"/>
  <c r="M57" i="222"/>
  <c r="L57" i="222"/>
  <c r="K57" i="222"/>
  <c r="J57" i="222"/>
  <c r="I57" i="222"/>
  <c r="H57" i="222"/>
  <c r="G57" i="222"/>
  <c r="E57" i="222"/>
  <c r="P43" i="222"/>
  <c r="O43" i="222"/>
  <c r="N43" i="222"/>
  <c r="M43" i="222"/>
  <c r="L43" i="222"/>
  <c r="K43" i="222"/>
  <c r="J43" i="222"/>
  <c r="I43" i="222"/>
  <c r="H43" i="222"/>
  <c r="G43" i="222"/>
  <c r="E43" i="222"/>
  <c r="H222" i="234" l="1"/>
  <c r="H223" i="234" s="1"/>
  <c r="I121" i="234"/>
  <c r="N117" i="234"/>
  <c r="N209" i="234"/>
  <c r="I170" i="234"/>
  <c r="N212" i="234"/>
  <c r="N170" i="234"/>
  <c r="I118" i="234"/>
  <c r="I53" i="234"/>
  <c r="N54" i="234"/>
  <c r="O54" i="234" s="1"/>
  <c r="O210" i="233"/>
  <c r="N48" i="234"/>
  <c r="O48" i="234" s="1"/>
  <c r="I162" i="234"/>
  <c r="O168" i="233"/>
  <c r="N200" i="234"/>
  <c r="N52" i="234"/>
  <c r="I48" i="234"/>
  <c r="N118" i="234"/>
  <c r="O66" i="233"/>
  <c r="O48" i="233"/>
  <c r="O114" i="233"/>
  <c r="I182" i="234"/>
  <c r="I49" i="234"/>
  <c r="N163" i="234"/>
  <c r="I117" i="234"/>
  <c r="N172" i="234"/>
  <c r="N219" i="234"/>
  <c r="N63" i="234"/>
  <c r="I52" i="234"/>
  <c r="I161" i="234"/>
  <c r="I217" i="234"/>
  <c r="I209" i="234"/>
  <c r="N50" i="234"/>
  <c r="O50" i="234" s="1"/>
  <c r="N68" i="234"/>
  <c r="I212" i="234"/>
  <c r="I163" i="234"/>
  <c r="I67" i="234"/>
  <c r="N121" i="234"/>
  <c r="I165" i="234"/>
  <c r="N215" i="234"/>
  <c r="N162" i="234"/>
  <c r="N161" i="234"/>
  <c r="N67" i="234"/>
  <c r="N51" i="234"/>
  <c r="O51" i="234" s="1"/>
  <c r="J175" i="234"/>
  <c r="N165" i="234"/>
  <c r="N164" i="234"/>
  <c r="N218" i="234"/>
  <c r="I63" i="234"/>
  <c r="I54" i="234"/>
  <c r="I50" i="234"/>
  <c r="N199" i="234"/>
  <c r="I51" i="234"/>
  <c r="I47" i="234"/>
  <c r="E175" i="234"/>
  <c r="J220" i="234"/>
  <c r="I68" i="234"/>
  <c r="N53" i="234"/>
  <c r="O53" i="234" s="1"/>
  <c r="I215" i="234"/>
  <c r="N201" i="234"/>
  <c r="N49" i="234"/>
  <c r="O49" i="234" s="1"/>
  <c r="N217" i="234"/>
  <c r="N198" i="234"/>
  <c r="N116" i="234"/>
  <c r="E220" i="234"/>
  <c r="N47" i="234"/>
  <c r="O47" i="234" s="1"/>
  <c r="I116" i="234"/>
  <c r="I164" i="234"/>
  <c r="N197" i="234"/>
  <c r="D225" i="232"/>
  <c r="N215" i="232"/>
  <c r="N208" i="232"/>
  <c r="N207" i="232"/>
  <c r="N205" i="232"/>
  <c r="N203" i="232"/>
  <c r="N199" i="232"/>
  <c r="N191" i="232"/>
  <c r="N189" i="232"/>
  <c r="N181" i="232"/>
  <c r="N158" i="232"/>
  <c r="N154" i="232"/>
  <c r="N150" i="232"/>
  <c r="N146" i="232"/>
  <c r="N142" i="232"/>
  <c r="N141" i="232"/>
  <c r="N138" i="232"/>
  <c r="N134" i="232"/>
  <c r="N132" i="232"/>
  <c r="N130" i="232"/>
  <c r="F128" i="232"/>
  <c r="N121" i="232"/>
  <c r="N114" i="232"/>
  <c r="N113" i="232"/>
  <c r="N111" i="232"/>
  <c r="N108" i="232"/>
  <c r="N103" i="232"/>
  <c r="N100" i="232"/>
  <c r="N91" i="232"/>
  <c r="N88" i="232"/>
  <c r="N84" i="232"/>
  <c r="N79" i="232"/>
  <c r="N67" i="232"/>
  <c r="N62" i="232"/>
  <c r="N56" i="232"/>
  <c r="N51" i="232"/>
  <c r="N45" i="232"/>
  <c r="N44" i="232"/>
  <c r="N42" i="232"/>
  <c r="N36" i="232"/>
  <c r="N34" i="232"/>
  <c r="N31" i="232"/>
  <c r="N30" i="232"/>
  <c r="N28" i="232"/>
  <c r="N22" i="232"/>
  <c r="N19" i="232"/>
  <c r="N15" i="232"/>
  <c r="F70" i="232"/>
  <c r="F65" i="230"/>
  <c r="F66" i="230"/>
  <c r="F67" i="230"/>
  <c r="F68" i="230"/>
  <c r="F69" i="230"/>
  <c r="F70" i="230"/>
  <c r="F71" i="230"/>
  <c r="F72" i="230"/>
  <c r="F73" i="230"/>
  <c r="F74" i="230"/>
  <c r="F64" i="230"/>
  <c r="D65" i="230"/>
  <c r="D66" i="230"/>
  <c r="D67" i="230"/>
  <c r="D68" i="230"/>
  <c r="D69" i="230"/>
  <c r="D70" i="230"/>
  <c r="D71" i="230"/>
  <c r="D72" i="230"/>
  <c r="D73" i="230"/>
  <c r="D74" i="230"/>
  <c r="D64" i="230"/>
  <c r="N12" i="232" l="1"/>
  <c r="N20" i="232"/>
  <c r="N32" i="232"/>
  <c r="N46" i="232"/>
  <c r="N80" i="232"/>
  <c r="N171" i="232"/>
  <c r="N206" i="232"/>
  <c r="N21" i="232"/>
  <c r="N29" i="232"/>
  <c r="N53" i="232"/>
  <c r="N54" i="232"/>
  <c r="N98" i="232"/>
  <c r="N83" i="232"/>
  <c r="N99" i="232"/>
  <c r="N107" i="232"/>
  <c r="N172" i="232"/>
  <c r="N177" i="232"/>
  <c r="N185" i="232"/>
  <c r="N201" i="232"/>
  <c r="N25" i="232"/>
  <c r="N211" i="232"/>
  <c r="F218" i="232"/>
  <c r="N9" i="232"/>
  <c r="N47" i="232"/>
  <c r="F74" i="232"/>
  <c r="F125" i="232" s="1"/>
  <c r="N120" i="232"/>
  <c r="P87" i="232" s="1"/>
  <c r="N129" i="232"/>
  <c r="N131" i="232"/>
  <c r="N210" i="232"/>
  <c r="N162" i="232"/>
  <c r="N106" i="232"/>
  <c r="N133" i="232"/>
  <c r="N165" i="232"/>
  <c r="N214" i="232"/>
  <c r="N43" i="232"/>
  <c r="N55" i="232"/>
  <c r="K218" i="232"/>
  <c r="N76" i="232"/>
  <c r="L218" i="232"/>
  <c r="N49" i="232"/>
  <c r="N59" i="232"/>
  <c r="N65" i="232"/>
  <c r="N77" i="232"/>
  <c r="N117" i="232"/>
  <c r="N128" i="232"/>
  <c r="N160" i="232"/>
  <c r="N168" i="232"/>
  <c r="N202" i="232"/>
  <c r="N13" i="232"/>
  <c r="N60" i="232"/>
  <c r="N66" i="232"/>
  <c r="N145" i="232"/>
  <c r="N153" i="232"/>
  <c r="N161" i="232"/>
  <c r="N169" i="232"/>
  <c r="N195" i="232"/>
  <c r="L70" i="232"/>
  <c r="N48" i="232"/>
  <c r="N63" i="232"/>
  <c r="D125" i="232"/>
  <c r="N81" i="232"/>
  <c r="N89" i="232"/>
  <c r="N95" i="232"/>
  <c r="N96" i="232"/>
  <c r="N104" i="232"/>
  <c r="L173" i="232"/>
  <c r="N212" i="232"/>
  <c r="M70" i="232"/>
  <c r="N33" i="232"/>
  <c r="N57" i="232"/>
  <c r="N58" i="232"/>
  <c r="N61" i="232"/>
  <c r="N64" i="232"/>
  <c r="E125" i="232"/>
  <c r="N75" i="232"/>
  <c r="N90" i="232"/>
  <c r="N97" i="232"/>
  <c r="N105" i="232"/>
  <c r="N112" i="232"/>
  <c r="N118" i="232"/>
  <c r="N119" i="232"/>
  <c r="D173" i="232"/>
  <c r="M173" i="232"/>
  <c r="N184" i="232"/>
  <c r="E173" i="232"/>
  <c r="K125" i="232"/>
  <c r="N82" i="232"/>
  <c r="F173" i="232"/>
  <c r="D218" i="232"/>
  <c r="M218" i="232"/>
  <c r="N178" i="232"/>
  <c r="N186" i="232"/>
  <c r="N192" i="232"/>
  <c r="N193" i="232"/>
  <c r="D70" i="232"/>
  <c r="L125" i="232"/>
  <c r="N78" i="232"/>
  <c r="N85" i="232"/>
  <c r="N92" i="232"/>
  <c r="N137" i="232"/>
  <c r="N139" i="232"/>
  <c r="N147" i="232"/>
  <c r="N155" i="232"/>
  <c r="N10" i="232"/>
  <c r="N16" i="232"/>
  <c r="N17" i="232"/>
  <c r="N23" i="232"/>
  <c r="N26" i="232"/>
  <c r="N40" i="232"/>
  <c r="N52" i="232"/>
  <c r="N68" i="232"/>
  <c r="M125" i="232"/>
  <c r="N86" i="232"/>
  <c r="N93" i="232"/>
  <c r="N101" i="232"/>
  <c r="N109" i="232"/>
  <c r="N115" i="232"/>
  <c r="N122" i="232"/>
  <c r="P88" i="232" s="1"/>
  <c r="N123" i="232"/>
  <c r="N170" i="232"/>
  <c r="N11" i="232"/>
  <c r="N14" i="232"/>
  <c r="N18" i="232"/>
  <c r="N24" i="232"/>
  <c r="N27" i="232"/>
  <c r="N50" i="232"/>
  <c r="N87" i="232"/>
  <c r="N94" i="232"/>
  <c r="N102" i="232"/>
  <c r="N110" i="232"/>
  <c r="N116" i="232"/>
  <c r="N124" i="232"/>
  <c r="N149" i="232"/>
  <c r="N157" i="232"/>
  <c r="N164" i="232"/>
  <c r="N188" i="232"/>
  <c r="N140" i="232"/>
  <c r="N148" i="232"/>
  <c r="N156" i="232"/>
  <c r="N163" i="232"/>
  <c r="E218" i="232"/>
  <c r="N179" i="232"/>
  <c r="N187" i="232"/>
  <c r="N194" i="232"/>
  <c r="N200" i="232"/>
  <c r="N213" i="232"/>
  <c r="N135" i="232"/>
  <c r="N143" i="232"/>
  <c r="N151" i="232"/>
  <c r="N180" i="232"/>
  <c r="N182" i="232"/>
  <c r="N190" i="232"/>
  <c r="N209" i="232"/>
  <c r="N136" i="232"/>
  <c r="N144" i="232"/>
  <c r="N152" i="232"/>
  <c r="N159" i="232"/>
  <c r="N166" i="232"/>
  <c r="N167" i="232"/>
  <c r="N183" i="232"/>
  <c r="N196" i="232"/>
  <c r="N197" i="232"/>
  <c r="N216" i="232"/>
  <c r="N198" i="232"/>
  <c r="N204" i="232"/>
  <c r="N217" i="232"/>
  <c r="N74" i="232"/>
  <c r="K173" i="232"/>
  <c r="N176" i="232"/>
  <c r="M220" i="232" l="1"/>
  <c r="M221" i="232" s="1"/>
  <c r="P83" i="232"/>
  <c r="F220" i="232"/>
  <c r="F221" i="232" s="1"/>
  <c r="P81" i="232"/>
  <c r="L220" i="232"/>
  <c r="L221" i="232" s="1"/>
  <c r="P84" i="232"/>
  <c r="N125" i="232"/>
  <c r="P79" i="232"/>
  <c r="P78" i="232"/>
  <c r="N173" i="232"/>
  <c r="K220" i="232"/>
  <c r="P82" i="232"/>
  <c r="D220" i="232"/>
  <c r="D221" i="232" s="1"/>
  <c r="N218" i="232"/>
  <c r="E220" i="232"/>
  <c r="P80" i="232"/>
  <c r="D75" i="230"/>
  <c r="G74" i="230"/>
  <c r="I74" i="230" s="1"/>
  <c r="J74" i="230" s="1"/>
  <c r="G73" i="230"/>
  <c r="I73" i="230" s="1"/>
  <c r="J73" i="230" s="1"/>
  <c r="G72" i="230"/>
  <c r="I72" i="230" s="1"/>
  <c r="J72" i="230" s="1"/>
  <c r="G71" i="230"/>
  <c r="I71" i="230" s="1"/>
  <c r="J71" i="230" s="1"/>
  <c r="G70" i="230"/>
  <c r="I70" i="230" s="1"/>
  <c r="J70" i="230" s="1"/>
  <c r="G69" i="230"/>
  <c r="I69" i="230" s="1"/>
  <c r="J69" i="230" s="1"/>
  <c r="G68" i="230"/>
  <c r="I68" i="230" s="1"/>
  <c r="J68" i="230" s="1"/>
  <c r="G67" i="230"/>
  <c r="I67" i="230" s="1"/>
  <c r="J67" i="230" s="1"/>
  <c r="G66" i="230"/>
  <c r="I66" i="230" s="1"/>
  <c r="J66" i="230" s="1"/>
  <c r="G65" i="230"/>
  <c r="I65" i="230" s="1"/>
  <c r="J65" i="230" s="1"/>
  <c r="G64" i="230"/>
  <c r="I39" i="230"/>
  <c r="J39" i="230" s="1"/>
  <c r="G37" i="230"/>
  <c r="I37" i="230" s="1"/>
  <c r="J37" i="230" s="1"/>
  <c r="G35" i="230"/>
  <c r="I35" i="230" s="1"/>
  <c r="J35" i="230" s="1"/>
  <c r="D38" i="230"/>
  <c r="N220" i="232" l="1"/>
  <c r="P85" i="232"/>
  <c r="I64" i="230"/>
  <c r="G75" i="230"/>
  <c r="G76" i="230" s="1"/>
  <c r="I76" i="230" s="1"/>
  <c r="J76" i="230" s="1"/>
  <c r="F75" i="230"/>
  <c r="G27" i="230"/>
  <c r="G31" i="230"/>
  <c r="I31" i="230" s="1"/>
  <c r="J31" i="230" s="1"/>
  <c r="G28" i="230"/>
  <c r="I28" i="230" s="1"/>
  <c r="J28" i="230" s="1"/>
  <c r="G32" i="230"/>
  <c r="I32" i="230" s="1"/>
  <c r="J32" i="230" s="1"/>
  <c r="G29" i="230"/>
  <c r="I29" i="230" s="1"/>
  <c r="J29" i="230" s="1"/>
  <c r="G33" i="230"/>
  <c r="I33" i="230" s="1"/>
  <c r="J33" i="230" s="1"/>
  <c r="G36" i="230"/>
  <c r="I36" i="230" s="1"/>
  <c r="J36" i="230" s="1"/>
  <c r="G34" i="230"/>
  <c r="I34" i="230" s="1"/>
  <c r="J34" i="230" s="1"/>
  <c r="I118" i="133"/>
  <c r="F53" i="230"/>
  <c r="D47" i="230"/>
  <c r="D48" i="230"/>
  <c r="D50" i="230"/>
  <c r="D51" i="230"/>
  <c r="D52" i="230"/>
  <c r="D53" i="230"/>
  <c r="D54" i="230"/>
  <c r="D55" i="230"/>
  <c r="D56" i="230"/>
  <c r="D46" i="230"/>
  <c r="K183" i="205"/>
  <c r="J64" i="230" l="1"/>
  <c r="I75" i="230"/>
  <c r="J75" i="230" s="1"/>
  <c r="I27" i="230"/>
  <c r="J27" i="230" s="1"/>
  <c r="P470" i="214"/>
  <c r="P131" i="214" s="1"/>
  <c r="F130" i="214"/>
  <c r="G130" i="214"/>
  <c r="H130" i="214"/>
  <c r="I130" i="214"/>
  <c r="J130" i="214"/>
  <c r="K130" i="214"/>
  <c r="L130" i="214"/>
  <c r="M130" i="214"/>
  <c r="N130" i="214"/>
  <c r="O130" i="214"/>
  <c r="P130" i="214"/>
  <c r="F132" i="214"/>
  <c r="G132" i="214"/>
  <c r="H132" i="214"/>
  <c r="I132" i="214"/>
  <c r="J132" i="214"/>
  <c r="K132" i="214"/>
  <c r="L132" i="214"/>
  <c r="M132" i="214"/>
  <c r="N132" i="214"/>
  <c r="O132" i="214"/>
  <c r="P132" i="214"/>
  <c r="F133" i="214"/>
  <c r="G133" i="214"/>
  <c r="H133" i="214"/>
  <c r="I133" i="214"/>
  <c r="J133" i="214"/>
  <c r="K133" i="214"/>
  <c r="L133" i="214"/>
  <c r="M133" i="214"/>
  <c r="N133" i="214"/>
  <c r="O133" i="214"/>
  <c r="P133" i="214"/>
  <c r="F134" i="214"/>
  <c r="G134" i="214"/>
  <c r="H134" i="214"/>
  <c r="I134" i="214"/>
  <c r="J134" i="214"/>
  <c r="K134" i="214"/>
  <c r="L134" i="214"/>
  <c r="M134" i="214"/>
  <c r="N134" i="214"/>
  <c r="O134" i="214"/>
  <c r="P134" i="214"/>
  <c r="F135" i="214"/>
  <c r="G135" i="214"/>
  <c r="H135" i="214"/>
  <c r="I135" i="214"/>
  <c r="J135" i="214"/>
  <c r="K135" i="214"/>
  <c r="L135" i="214"/>
  <c r="M135" i="214"/>
  <c r="N135" i="214"/>
  <c r="O135" i="214"/>
  <c r="P135" i="214"/>
  <c r="F136" i="214"/>
  <c r="G136" i="214"/>
  <c r="H136" i="214"/>
  <c r="I136" i="214"/>
  <c r="J136" i="214"/>
  <c r="K136" i="214"/>
  <c r="L136" i="214"/>
  <c r="M136" i="214"/>
  <c r="N136" i="214"/>
  <c r="O136" i="214"/>
  <c r="P136" i="214"/>
  <c r="F137" i="214"/>
  <c r="G137" i="214"/>
  <c r="H137" i="214"/>
  <c r="I137" i="214"/>
  <c r="J137" i="214"/>
  <c r="K137" i="214"/>
  <c r="L137" i="214"/>
  <c r="M137" i="214"/>
  <c r="N137" i="214"/>
  <c r="O137" i="214"/>
  <c r="P137" i="214"/>
  <c r="F138" i="214"/>
  <c r="G138" i="214"/>
  <c r="H138" i="214"/>
  <c r="I138" i="214"/>
  <c r="J138" i="214"/>
  <c r="K138" i="214"/>
  <c r="L138" i="214"/>
  <c r="M138" i="214"/>
  <c r="N138" i="214"/>
  <c r="O138" i="214"/>
  <c r="P138" i="214"/>
  <c r="E132" i="214"/>
  <c r="E133" i="214"/>
  <c r="E134" i="214"/>
  <c r="E135" i="214"/>
  <c r="E136" i="214"/>
  <c r="E137" i="214"/>
  <c r="E138" i="214"/>
  <c r="Q472" i="214"/>
  <c r="Q473" i="214"/>
  <c r="Q474" i="214"/>
  <c r="Q475" i="214"/>
  <c r="Q476" i="214"/>
  <c r="Q477" i="214"/>
  <c r="Q467" i="214"/>
  <c r="Q468" i="214"/>
  <c r="Q469" i="214"/>
  <c r="Q471" i="214"/>
  <c r="F81" i="214"/>
  <c r="G81" i="214"/>
  <c r="H81" i="214"/>
  <c r="I81" i="214"/>
  <c r="J81" i="214"/>
  <c r="K81" i="214"/>
  <c r="L81" i="214"/>
  <c r="M81" i="214"/>
  <c r="N81" i="214"/>
  <c r="O81" i="214"/>
  <c r="P81" i="214"/>
  <c r="E81" i="214"/>
  <c r="E74" i="214"/>
  <c r="F74" i="214"/>
  <c r="G74" i="214"/>
  <c r="H74" i="214"/>
  <c r="I74" i="214"/>
  <c r="J74" i="214"/>
  <c r="K74" i="214"/>
  <c r="L74" i="214"/>
  <c r="M74" i="214"/>
  <c r="N74" i="214"/>
  <c r="O74" i="214"/>
  <c r="P74" i="214"/>
  <c r="E75" i="214"/>
  <c r="F75" i="214"/>
  <c r="G75" i="214"/>
  <c r="H75" i="214"/>
  <c r="I75" i="214"/>
  <c r="J75" i="214"/>
  <c r="K75" i="214"/>
  <c r="L75" i="214"/>
  <c r="M75" i="214"/>
  <c r="N75" i="214"/>
  <c r="O75" i="214"/>
  <c r="P75" i="214"/>
  <c r="E76" i="214"/>
  <c r="F76" i="214"/>
  <c r="G76" i="214"/>
  <c r="H76" i="214"/>
  <c r="I76" i="214"/>
  <c r="J76" i="214"/>
  <c r="K76" i="214"/>
  <c r="L76" i="214"/>
  <c r="M76" i="214"/>
  <c r="N76" i="214"/>
  <c r="O76" i="214"/>
  <c r="P76" i="214"/>
  <c r="Q592" i="214"/>
  <c r="P567" i="214"/>
  <c r="O567" i="214"/>
  <c r="N567" i="214"/>
  <c r="M567" i="214"/>
  <c r="L567" i="214"/>
  <c r="K567" i="214"/>
  <c r="J567" i="214"/>
  <c r="I567" i="214"/>
  <c r="H567" i="214"/>
  <c r="G567" i="214"/>
  <c r="F567" i="214"/>
  <c r="E567" i="214"/>
  <c r="E564" i="214"/>
  <c r="F564" i="214"/>
  <c r="G564" i="214"/>
  <c r="H564" i="214"/>
  <c r="I564" i="214"/>
  <c r="J564" i="214"/>
  <c r="K564" i="214"/>
  <c r="L564" i="214"/>
  <c r="M564" i="214"/>
  <c r="N564" i="214"/>
  <c r="O564" i="214"/>
  <c r="P564" i="214"/>
  <c r="Q568" i="214"/>
  <c r="Q584" i="214"/>
  <c r="Q585" i="214"/>
  <c r="Q616" i="214"/>
  <c r="Q617" i="214"/>
  <c r="Q618" i="214"/>
  <c r="Q619" i="214"/>
  <c r="Q620" i="214"/>
  <c r="F107" i="214"/>
  <c r="G107" i="214"/>
  <c r="H107" i="214"/>
  <c r="I107" i="214"/>
  <c r="J107" i="214"/>
  <c r="K107" i="214"/>
  <c r="L107" i="214"/>
  <c r="M107" i="214"/>
  <c r="N107" i="214"/>
  <c r="O107" i="214"/>
  <c r="P107" i="214"/>
  <c r="F108" i="214"/>
  <c r="G108" i="214"/>
  <c r="H108" i="214"/>
  <c r="I108" i="214"/>
  <c r="J108" i="214"/>
  <c r="K108" i="214"/>
  <c r="L108" i="214"/>
  <c r="M108" i="214"/>
  <c r="N108" i="214"/>
  <c r="O108" i="214"/>
  <c r="P108" i="214"/>
  <c r="E108" i="214"/>
  <c r="E107" i="214"/>
  <c r="F43" i="214"/>
  <c r="G43" i="214"/>
  <c r="H43" i="214"/>
  <c r="I43" i="214"/>
  <c r="J43" i="214"/>
  <c r="K43" i="214"/>
  <c r="L43" i="214"/>
  <c r="M43" i="214"/>
  <c r="N43" i="214"/>
  <c r="O43" i="214"/>
  <c r="P43" i="214"/>
  <c r="E43" i="214"/>
  <c r="Q209" i="214"/>
  <c r="Q210" i="214"/>
  <c r="Q212" i="214"/>
  <c r="Q213" i="214"/>
  <c r="Q214" i="214"/>
  <c r="Q215" i="214"/>
  <c r="Q216" i="214"/>
  <c r="Q218" i="219"/>
  <c r="Q108" i="214" l="1"/>
  <c r="Q107" i="214"/>
  <c r="Q567" i="214"/>
  <c r="Q564" i="214"/>
  <c r="P478" i="214"/>
  <c r="F283" i="217"/>
  <c r="G283" i="217"/>
  <c r="H283" i="217"/>
  <c r="I283" i="217"/>
  <c r="J283" i="217"/>
  <c r="K283" i="217"/>
  <c r="L283" i="217"/>
  <c r="M283" i="217"/>
  <c r="N283" i="217"/>
  <c r="O283" i="217"/>
  <c r="P283" i="217"/>
  <c r="E283" i="217"/>
  <c r="Q218" i="217" l="1"/>
  <c r="N69" i="226" l="1"/>
  <c r="N124" i="226"/>
  <c r="N172" i="226"/>
  <c r="N217" i="226"/>
  <c r="B8" i="231"/>
  <c r="B9" i="231" s="1"/>
  <c r="B7" i="231"/>
  <c r="G53" i="230"/>
  <c r="I53" i="230" s="1"/>
  <c r="J53" i="230" s="1"/>
  <c r="G20" i="230"/>
  <c r="I20" i="230" s="1"/>
  <c r="J20" i="230" s="1"/>
  <c r="F18" i="230"/>
  <c r="D18" i="230"/>
  <c r="F17" i="230"/>
  <c r="D17" i="230"/>
  <c r="D16" i="230"/>
  <c r="F15" i="230"/>
  <c r="D15" i="230"/>
  <c r="F14" i="230"/>
  <c r="D14" i="230"/>
  <c r="D13" i="230"/>
  <c r="D12" i="230"/>
  <c r="D11" i="230"/>
  <c r="D10" i="230"/>
  <c r="D9" i="230"/>
  <c r="D8" i="230"/>
  <c r="D225" i="227"/>
  <c r="E225" i="226"/>
  <c r="O216" i="226"/>
  <c r="O215" i="226"/>
  <c r="O214" i="226"/>
  <c r="M213" i="226"/>
  <c r="L213" i="226"/>
  <c r="K213" i="226"/>
  <c r="F213" i="226"/>
  <c r="E213" i="226"/>
  <c r="D213" i="226"/>
  <c r="O212" i="226"/>
  <c r="M211" i="226"/>
  <c r="L211" i="226"/>
  <c r="K211" i="226"/>
  <c r="F211" i="226"/>
  <c r="E211" i="226"/>
  <c r="D211" i="226"/>
  <c r="O210" i="226"/>
  <c r="O209" i="226"/>
  <c r="M208" i="226"/>
  <c r="M207" i="226" s="1"/>
  <c r="L208" i="226"/>
  <c r="K208" i="226"/>
  <c r="K207" i="226" s="1"/>
  <c r="F208" i="226"/>
  <c r="E208" i="226"/>
  <c r="D208" i="226"/>
  <c r="O206" i="226"/>
  <c r="M205" i="226"/>
  <c r="M204" i="226" s="1"/>
  <c r="L205" i="226"/>
  <c r="L204" i="226" s="1"/>
  <c r="K205" i="226"/>
  <c r="K204" i="226" s="1"/>
  <c r="F205" i="226"/>
  <c r="E205" i="226"/>
  <c r="D205" i="226"/>
  <c r="M203" i="226"/>
  <c r="L203" i="226"/>
  <c r="K203" i="226"/>
  <c r="F203" i="226"/>
  <c r="M202" i="226"/>
  <c r="L202" i="226"/>
  <c r="K202" i="226"/>
  <c r="F202" i="226"/>
  <c r="M201" i="226"/>
  <c r="L201" i="226"/>
  <c r="K201" i="226"/>
  <c r="F201" i="226"/>
  <c r="M200" i="226"/>
  <c r="L200" i="226"/>
  <c r="K200" i="226"/>
  <c r="F200" i="226"/>
  <c r="E199" i="226"/>
  <c r="D199" i="226"/>
  <c r="M198" i="226"/>
  <c r="L198" i="226"/>
  <c r="K198" i="226"/>
  <c r="F198" i="226"/>
  <c r="M197" i="226"/>
  <c r="L197" i="226"/>
  <c r="K197" i="226"/>
  <c r="F197" i="226"/>
  <c r="M196" i="226"/>
  <c r="L196" i="226"/>
  <c r="K196" i="226"/>
  <c r="F196" i="226"/>
  <c r="M195" i="226"/>
  <c r="L195" i="226"/>
  <c r="K195" i="226"/>
  <c r="F195" i="226"/>
  <c r="E194" i="226"/>
  <c r="M193" i="226"/>
  <c r="L193" i="226"/>
  <c r="K193" i="226"/>
  <c r="F193" i="226"/>
  <c r="M192" i="226"/>
  <c r="L192" i="226"/>
  <c r="K192" i="226"/>
  <c r="F192" i="226"/>
  <c r="M191" i="226"/>
  <c r="L191" i="226"/>
  <c r="K191" i="226"/>
  <c r="F191" i="226"/>
  <c r="M190" i="226"/>
  <c r="L190" i="226"/>
  <c r="K190" i="226"/>
  <c r="F190" i="226"/>
  <c r="E189" i="226"/>
  <c r="D189" i="226"/>
  <c r="M188" i="226"/>
  <c r="L188" i="226"/>
  <c r="K188" i="226"/>
  <c r="F188" i="226"/>
  <c r="E188" i="226"/>
  <c r="D188" i="226"/>
  <c r="M187" i="226"/>
  <c r="L187" i="226"/>
  <c r="F187" i="226"/>
  <c r="M186" i="226"/>
  <c r="L186" i="226"/>
  <c r="K186" i="226"/>
  <c r="F186" i="226"/>
  <c r="M185" i="226"/>
  <c r="L185" i="226"/>
  <c r="K185" i="226"/>
  <c r="F185" i="226"/>
  <c r="M184" i="226"/>
  <c r="L184" i="226"/>
  <c r="K184" i="226"/>
  <c r="F184" i="226"/>
  <c r="E183" i="226"/>
  <c r="D183" i="226"/>
  <c r="M182" i="226"/>
  <c r="L182" i="226"/>
  <c r="K182" i="226"/>
  <c r="F182" i="226"/>
  <c r="M181" i="226"/>
  <c r="L181" i="226"/>
  <c r="K181" i="226"/>
  <c r="F181" i="226"/>
  <c r="M180" i="226"/>
  <c r="L180" i="226"/>
  <c r="K180" i="226"/>
  <c r="F180" i="226"/>
  <c r="M179" i="226"/>
  <c r="L179" i="226"/>
  <c r="K179" i="226"/>
  <c r="F179" i="226"/>
  <c r="M178" i="226"/>
  <c r="L178" i="226"/>
  <c r="K178" i="226"/>
  <c r="F178" i="226"/>
  <c r="M177" i="226"/>
  <c r="L177" i="226"/>
  <c r="K177" i="226"/>
  <c r="F177" i="226"/>
  <c r="M176" i="226"/>
  <c r="L176" i="226"/>
  <c r="K176" i="226"/>
  <c r="F176" i="226"/>
  <c r="O175" i="226"/>
  <c r="E175" i="226"/>
  <c r="D175" i="226"/>
  <c r="M171" i="226"/>
  <c r="L171" i="226"/>
  <c r="K171" i="226"/>
  <c r="F171" i="226"/>
  <c r="E171" i="226"/>
  <c r="D171" i="226"/>
  <c r="M170" i="226"/>
  <c r="L170" i="226"/>
  <c r="K170" i="226"/>
  <c r="F170" i="226"/>
  <c r="E170" i="226"/>
  <c r="D170" i="226"/>
  <c r="O169" i="226"/>
  <c r="M168" i="226"/>
  <c r="L168" i="226"/>
  <c r="K168" i="226"/>
  <c r="F168" i="226"/>
  <c r="E168" i="226"/>
  <c r="D168" i="226"/>
  <c r="O167" i="226"/>
  <c r="M166" i="226"/>
  <c r="M165" i="226" s="1"/>
  <c r="L166" i="226"/>
  <c r="K166" i="226"/>
  <c r="K165" i="226" s="1"/>
  <c r="F166" i="226"/>
  <c r="E165" i="226"/>
  <c r="D165" i="226"/>
  <c r="M164" i="226"/>
  <c r="M163" i="226" s="1"/>
  <c r="L164" i="226"/>
  <c r="L163" i="226" s="1"/>
  <c r="K164" i="226"/>
  <c r="F164" i="226"/>
  <c r="E163" i="226"/>
  <c r="D163" i="226"/>
  <c r="M162" i="226"/>
  <c r="L162" i="226"/>
  <c r="K162" i="226"/>
  <c r="F162" i="226"/>
  <c r="M161" i="226"/>
  <c r="L161" i="226"/>
  <c r="K161" i="226"/>
  <c r="F161" i="226"/>
  <c r="M160" i="226"/>
  <c r="L160" i="226"/>
  <c r="K160" i="226"/>
  <c r="F160" i="226"/>
  <c r="M159" i="226"/>
  <c r="L159" i="226"/>
  <c r="K159" i="226"/>
  <c r="F159" i="226"/>
  <c r="D159" i="226"/>
  <c r="M157" i="226"/>
  <c r="L157" i="226"/>
  <c r="K157" i="226"/>
  <c r="F157" i="226"/>
  <c r="M156" i="226"/>
  <c r="L156" i="226"/>
  <c r="K156" i="226"/>
  <c r="F156" i="226"/>
  <c r="M155" i="226"/>
  <c r="L155" i="226"/>
  <c r="K155" i="226"/>
  <c r="F155" i="226"/>
  <c r="M154" i="226"/>
  <c r="L154" i="226"/>
  <c r="K154" i="226"/>
  <c r="F154" i="226"/>
  <c r="E153" i="226"/>
  <c r="D153" i="226"/>
  <c r="O152" i="226"/>
  <c r="M151" i="226"/>
  <c r="L151" i="226"/>
  <c r="K151" i="226"/>
  <c r="F151" i="226"/>
  <c r="M150" i="226"/>
  <c r="L150" i="226"/>
  <c r="K150" i="226"/>
  <c r="F150" i="226"/>
  <c r="M149" i="226"/>
  <c r="L149" i="226"/>
  <c r="K149" i="226"/>
  <c r="F149" i="226"/>
  <c r="M148" i="226"/>
  <c r="L148" i="226"/>
  <c r="K148" i="226"/>
  <c r="F148" i="226"/>
  <c r="E147" i="226"/>
  <c r="D147" i="226"/>
  <c r="M146" i="226"/>
  <c r="L146" i="226"/>
  <c r="K146" i="226"/>
  <c r="F146" i="226"/>
  <c r="E146" i="226"/>
  <c r="D146" i="226"/>
  <c r="M145" i="226"/>
  <c r="L145" i="226"/>
  <c r="K145" i="226"/>
  <c r="F145" i="226"/>
  <c r="M144" i="226"/>
  <c r="L144" i="226"/>
  <c r="K144" i="226"/>
  <c r="F144" i="226"/>
  <c r="M143" i="226"/>
  <c r="L143" i="226"/>
  <c r="K143" i="226"/>
  <c r="F143" i="226"/>
  <c r="M142" i="226"/>
  <c r="L142" i="226"/>
  <c r="K142" i="226"/>
  <c r="F142" i="226"/>
  <c r="E141" i="226"/>
  <c r="D141" i="226"/>
  <c r="M140" i="226"/>
  <c r="L140" i="226"/>
  <c r="K140" i="226"/>
  <c r="F140" i="226"/>
  <c r="M139" i="226"/>
  <c r="L139" i="226"/>
  <c r="K139" i="226"/>
  <c r="F139" i="226"/>
  <c r="M138" i="226"/>
  <c r="L138" i="226"/>
  <c r="K138" i="226"/>
  <c r="F138" i="226"/>
  <c r="M137" i="226"/>
  <c r="L137" i="226"/>
  <c r="K137" i="226"/>
  <c r="F137" i="226"/>
  <c r="E136" i="226"/>
  <c r="D136" i="226"/>
  <c r="M135" i="226"/>
  <c r="L135" i="226"/>
  <c r="K135" i="226"/>
  <c r="F135" i="226"/>
  <c r="M134" i="226"/>
  <c r="L134" i="226"/>
  <c r="K134" i="226"/>
  <c r="F134" i="226"/>
  <c r="M133" i="226"/>
  <c r="L133" i="226"/>
  <c r="K133" i="226"/>
  <c r="F133" i="226"/>
  <c r="M132" i="226"/>
  <c r="L132" i="226"/>
  <c r="K132" i="226"/>
  <c r="F132" i="226"/>
  <c r="E132" i="226"/>
  <c r="D132" i="226"/>
  <c r="M131" i="226"/>
  <c r="L131" i="226"/>
  <c r="K131" i="226"/>
  <c r="F131" i="226"/>
  <c r="M130" i="226"/>
  <c r="L130" i="226"/>
  <c r="K130" i="226"/>
  <c r="F130" i="226"/>
  <c r="M129" i="226"/>
  <c r="L129" i="226"/>
  <c r="K129" i="226"/>
  <c r="F129" i="226"/>
  <c r="E129" i="226"/>
  <c r="D129" i="226"/>
  <c r="O128" i="226"/>
  <c r="O127" i="226"/>
  <c r="O126" i="226"/>
  <c r="O123" i="226"/>
  <c r="O122" i="226"/>
  <c r="O121" i="226"/>
  <c r="O120" i="226"/>
  <c r="L119" i="226"/>
  <c r="K119" i="226"/>
  <c r="F119" i="226"/>
  <c r="E119" i="226"/>
  <c r="D119" i="226"/>
  <c r="O118" i="226"/>
  <c r="M117" i="226"/>
  <c r="L117" i="226"/>
  <c r="K117" i="226"/>
  <c r="F117" i="226"/>
  <c r="E117" i="226"/>
  <c r="D117" i="226"/>
  <c r="M116" i="226"/>
  <c r="L116" i="226"/>
  <c r="K116" i="226"/>
  <c r="F116" i="226"/>
  <c r="E116" i="226"/>
  <c r="D116" i="226"/>
  <c r="O115" i="226"/>
  <c r="O114" i="226"/>
  <c r="O113" i="226"/>
  <c r="O112" i="226"/>
  <c r="M111" i="226"/>
  <c r="L111" i="226"/>
  <c r="K111" i="226"/>
  <c r="F111" i="226"/>
  <c r="E111" i="226"/>
  <c r="D111" i="226"/>
  <c r="O110" i="226"/>
  <c r="M109" i="226"/>
  <c r="L109" i="226"/>
  <c r="K109" i="226"/>
  <c r="F109" i="226"/>
  <c r="E109" i="226"/>
  <c r="D109" i="226"/>
  <c r="L108" i="226"/>
  <c r="K108" i="226"/>
  <c r="F108" i="226"/>
  <c r="L107" i="226"/>
  <c r="K107" i="226"/>
  <c r="F107" i="226"/>
  <c r="L106" i="226"/>
  <c r="K106" i="226"/>
  <c r="F106" i="226"/>
  <c r="L105" i="226"/>
  <c r="K105" i="226"/>
  <c r="F105" i="226"/>
  <c r="M104" i="226"/>
  <c r="E104" i="226"/>
  <c r="D104" i="226"/>
  <c r="L103" i="226"/>
  <c r="K103" i="226"/>
  <c r="F103" i="226"/>
  <c r="L102" i="226"/>
  <c r="K102" i="226"/>
  <c r="F102" i="226"/>
  <c r="L101" i="226"/>
  <c r="K101" i="226"/>
  <c r="F101" i="226"/>
  <c r="L100" i="226"/>
  <c r="K100" i="226"/>
  <c r="F100" i="226"/>
  <c r="M99" i="226"/>
  <c r="E99" i="226"/>
  <c r="D99" i="226"/>
  <c r="L98" i="226"/>
  <c r="K98" i="226"/>
  <c r="F98" i="226"/>
  <c r="L97" i="226"/>
  <c r="K97" i="226"/>
  <c r="F97" i="226"/>
  <c r="L96" i="226"/>
  <c r="K96" i="226"/>
  <c r="F96" i="226"/>
  <c r="L95" i="226"/>
  <c r="K95" i="226"/>
  <c r="F95" i="226"/>
  <c r="M94" i="226"/>
  <c r="E94" i="226"/>
  <c r="D94" i="226"/>
  <c r="L93" i="226"/>
  <c r="K93" i="226"/>
  <c r="F93" i="226"/>
  <c r="L92" i="226"/>
  <c r="K92" i="226"/>
  <c r="F92" i="226"/>
  <c r="L91" i="226"/>
  <c r="K91" i="226"/>
  <c r="F91" i="226"/>
  <c r="L90" i="226"/>
  <c r="K90" i="226"/>
  <c r="F90" i="226"/>
  <c r="L89" i="226"/>
  <c r="K89" i="226"/>
  <c r="F89" i="226"/>
  <c r="M88" i="226"/>
  <c r="E88" i="226"/>
  <c r="D88" i="226"/>
  <c r="L87" i="226"/>
  <c r="K87" i="226"/>
  <c r="F87" i="226"/>
  <c r="L86" i="226"/>
  <c r="K86" i="226"/>
  <c r="F86" i="226"/>
  <c r="L85" i="226"/>
  <c r="K85" i="226"/>
  <c r="F85" i="226"/>
  <c r="L84" i="226"/>
  <c r="K84" i="226"/>
  <c r="F84" i="226"/>
  <c r="M83" i="226"/>
  <c r="E83" i="226"/>
  <c r="D83" i="226"/>
  <c r="L82" i="226"/>
  <c r="K82" i="226"/>
  <c r="F82" i="226"/>
  <c r="L81" i="226"/>
  <c r="K81" i="226"/>
  <c r="F81" i="226"/>
  <c r="L80" i="226"/>
  <c r="K80" i="226"/>
  <c r="F80" i="226"/>
  <c r="M79" i="226"/>
  <c r="L79" i="226"/>
  <c r="K79" i="226"/>
  <c r="F79" i="226"/>
  <c r="E79" i="226"/>
  <c r="D79" i="226"/>
  <c r="L78" i="226"/>
  <c r="K78" i="226"/>
  <c r="F78" i="226"/>
  <c r="L77" i="226"/>
  <c r="K77" i="226"/>
  <c r="F77" i="226"/>
  <c r="M76" i="226"/>
  <c r="L76" i="226"/>
  <c r="K76" i="226"/>
  <c r="F76" i="226"/>
  <c r="E76" i="226"/>
  <c r="D76" i="226"/>
  <c r="M75" i="226"/>
  <c r="L75" i="226"/>
  <c r="K75" i="226"/>
  <c r="F75" i="226"/>
  <c r="E75" i="226"/>
  <c r="D75" i="226"/>
  <c r="M67" i="226"/>
  <c r="L67" i="226"/>
  <c r="K67" i="226"/>
  <c r="F67" i="226"/>
  <c r="E67" i="226"/>
  <c r="D67" i="226"/>
  <c r="M66" i="226"/>
  <c r="L66" i="226"/>
  <c r="K66" i="226"/>
  <c r="F66" i="226"/>
  <c r="E66" i="226"/>
  <c r="D66" i="226"/>
  <c r="M65" i="226"/>
  <c r="L65" i="226"/>
  <c r="K65" i="226"/>
  <c r="M64" i="226"/>
  <c r="L64" i="226"/>
  <c r="K64" i="226"/>
  <c r="F64" i="226"/>
  <c r="E64" i="226"/>
  <c r="D64" i="226"/>
  <c r="M63" i="226"/>
  <c r="L63" i="226"/>
  <c r="K63" i="226"/>
  <c r="F63" i="226"/>
  <c r="E63" i="226"/>
  <c r="D63" i="226"/>
  <c r="M62" i="226"/>
  <c r="L62" i="226"/>
  <c r="K62" i="226"/>
  <c r="F62" i="226"/>
  <c r="E62" i="226"/>
  <c r="D62" i="226"/>
  <c r="M61" i="226"/>
  <c r="L61" i="226"/>
  <c r="K61" i="226"/>
  <c r="F61" i="226"/>
  <c r="E61" i="226"/>
  <c r="D61" i="226"/>
  <c r="M60" i="226"/>
  <c r="L60" i="226"/>
  <c r="K60" i="226"/>
  <c r="F60" i="226"/>
  <c r="E60" i="226"/>
  <c r="D60" i="226"/>
  <c r="M59" i="226"/>
  <c r="L59" i="226"/>
  <c r="K59" i="226"/>
  <c r="F59" i="226"/>
  <c r="E59" i="226"/>
  <c r="D59" i="226"/>
  <c r="M58" i="226"/>
  <c r="L58" i="226"/>
  <c r="K58" i="226"/>
  <c r="F58" i="226"/>
  <c r="E58" i="226"/>
  <c r="D58" i="226"/>
  <c r="M57" i="226"/>
  <c r="L57" i="226"/>
  <c r="K57" i="226"/>
  <c r="F57" i="226"/>
  <c r="E57" i="226"/>
  <c r="D57" i="226"/>
  <c r="M56" i="226"/>
  <c r="L56" i="226"/>
  <c r="K56" i="226"/>
  <c r="F56" i="226"/>
  <c r="E56" i="226"/>
  <c r="D56" i="226"/>
  <c r="M55" i="226"/>
  <c r="L55" i="226"/>
  <c r="K55" i="226"/>
  <c r="F55" i="226"/>
  <c r="E55" i="226"/>
  <c r="D55" i="226"/>
  <c r="M54" i="226"/>
  <c r="L54" i="226"/>
  <c r="K54" i="226"/>
  <c r="F54" i="226"/>
  <c r="E54" i="226"/>
  <c r="D54" i="226"/>
  <c r="M53" i="226"/>
  <c r="L53" i="226"/>
  <c r="K53" i="226"/>
  <c r="F53" i="226"/>
  <c r="E53" i="226"/>
  <c r="D53" i="226"/>
  <c r="M52" i="226"/>
  <c r="L52" i="226"/>
  <c r="K52" i="226"/>
  <c r="F52" i="226"/>
  <c r="E52" i="226"/>
  <c r="D52" i="226"/>
  <c r="M51" i="226"/>
  <c r="L51" i="226"/>
  <c r="K51" i="226"/>
  <c r="F51" i="226"/>
  <c r="E51" i="226"/>
  <c r="D51" i="226"/>
  <c r="M50" i="226"/>
  <c r="L50" i="226"/>
  <c r="K50" i="226"/>
  <c r="E50" i="226"/>
  <c r="D50" i="226"/>
  <c r="M49" i="226"/>
  <c r="L49" i="226"/>
  <c r="K49" i="226"/>
  <c r="F49" i="226"/>
  <c r="E49" i="226"/>
  <c r="D49" i="226"/>
  <c r="M48" i="226"/>
  <c r="L48" i="226"/>
  <c r="K48" i="226"/>
  <c r="F48" i="226"/>
  <c r="E48" i="226"/>
  <c r="D48" i="226"/>
  <c r="M47" i="226"/>
  <c r="L47" i="226"/>
  <c r="K47" i="226"/>
  <c r="F47" i="226"/>
  <c r="E47" i="226"/>
  <c r="D47" i="226"/>
  <c r="M46" i="226"/>
  <c r="L46" i="226"/>
  <c r="K46" i="226"/>
  <c r="F46" i="226"/>
  <c r="E46" i="226"/>
  <c r="D46" i="226"/>
  <c r="M45" i="226"/>
  <c r="L45" i="226"/>
  <c r="K45" i="226"/>
  <c r="F45" i="226"/>
  <c r="E45" i="226"/>
  <c r="D45" i="226"/>
  <c r="M44" i="226"/>
  <c r="L44" i="226"/>
  <c r="K44" i="226"/>
  <c r="F44" i="226"/>
  <c r="D44" i="226"/>
  <c r="M43" i="226"/>
  <c r="L43" i="226"/>
  <c r="K43" i="226"/>
  <c r="F43" i="226"/>
  <c r="E43" i="226"/>
  <c r="D43" i="226"/>
  <c r="M42" i="226"/>
  <c r="L42" i="226"/>
  <c r="K42" i="226"/>
  <c r="F42" i="226"/>
  <c r="E42" i="226"/>
  <c r="D42" i="226"/>
  <c r="M41" i="226"/>
  <c r="L41" i="226"/>
  <c r="K41" i="226"/>
  <c r="F41" i="226"/>
  <c r="E41" i="226"/>
  <c r="D41" i="226"/>
  <c r="M40" i="226"/>
  <c r="L40" i="226"/>
  <c r="K40" i="226"/>
  <c r="F40" i="226"/>
  <c r="E40" i="226"/>
  <c r="D40" i="226"/>
  <c r="M39" i="226"/>
  <c r="L39" i="226"/>
  <c r="K39" i="226"/>
  <c r="F39" i="226"/>
  <c r="E39" i="226"/>
  <c r="D39" i="226"/>
  <c r="M38" i="226"/>
  <c r="L38" i="226"/>
  <c r="K38" i="226"/>
  <c r="F38" i="226"/>
  <c r="E38" i="226"/>
  <c r="D38" i="226"/>
  <c r="M37" i="226"/>
  <c r="L37" i="226"/>
  <c r="K37" i="226"/>
  <c r="F37" i="226"/>
  <c r="E37" i="226"/>
  <c r="D37" i="226"/>
  <c r="M36" i="226"/>
  <c r="L36" i="226"/>
  <c r="K36" i="226"/>
  <c r="F36" i="226"/>
  <c r="E36" i="226"/>
  <c r="D36" i="226"/>
  <c r="M35" i="226"/>
  <c r="L35" i="226"/>
  <c r="K35" i="226"/>
  <c r="F35" i="226"/>
  <c r="E35" i="226"/>
  <c r="D35" i="226"/>
  <c r="M34" i="226"/>
  <c r="L34" i="226"/>
  <c r="K34" i="226"/>
  <c r="F34" i="226"/>
  <c r="E34" i="226"/>
  <c r="D34" i="226"/>
  <c r="M33" i="226"/>
  <c r="L33" i="226"/>
  <c r="K33" i="226"/>
  <c r="F33" i="226"/>
  <c r="E33" i="226"/>
  <c r="D33" i="226"/>
  <c r="M32" i="226"/>
  <c r="L32" i="226"/>
  <c r="K32" i="226"/>
  <c r="F32" i="226"/>
  <c r="E32" i="226"/>
  <c r="D32" i="226"/>
  <c r="M31" i="226"/>
  <c r="L31" i="226"/>
  <c r="K31" i="226"/>
  <c r="F31" i="226"/>
  <c r="E31" i="226"/>
  <c r="D31" i="226"/>
  <c r="M30" i="226"/>
  <c r="L30" i="226"/>
  <c r="K30" i="226"/>
  <c r="F30" i="226"/>
  <c r="E30" i="226"/>
  <c r="D30" i="226"/>
  <c r="M29" i="226"/>
  <c r="L29" i="226"/>
  <c r="K29" i="226"/>
  <c r="F29" i="226"/>
  <c r="E29" i="226"/>
  <c r="D29" i="226"/>
  <c r="M28" i="226"/>
  <c r="L28" i="226"/>
  <c r="K28" i="226"/>
  <c r="F28" i="226"/>
  <c r="E28" i="226"/>
  <c r="D28" i="226"/>
  <c r="M27" i="226"/>
  <c r="L27" i="226"/>
  <c r="K27" i="226"/>
  <c r="F27" i="226"/>
  <c r="E27" i="226"/>
  <c r="D27" i="226"/>
  <c r="M26" i="226"/>
  <c r="L26" i="226"/>
  <c r="K26" i="226"/>
  <c r="F26" i="226"/>
  <c r="E26" i="226"/>
  <c r="D26" i="226"/>
  <c r="M25" i="226"/>
  <c r="L25" i="226"/>
  <c r="K25" i="226"/>
  <c r="F25" i="226"/>
  <c r="E25" i="226"/>
  <c r="D25" i="226"/>
  <c r="M24" i="226"/>
  <c r="L24" i="226"/>
  <c r="K24" i="226"/>
  <c r="F24" i="226"/>
  <c r="E24" i="226"/>
  <c r="D24" i="226"/>
  <c r="M23" i="226"/>
  <c r="L23" i="226"/>
  <c r="K23" i="226"/>
  <c r="F23" i="226"/>
  <c r="E23" i="226"/>
  <c r="D23" i="226"/>
  <c r="M22" i="226"/>
  <c r="L22" i="226"/>
  <c r="K22" i="226"/>
  <c r="F22" i="226"/>
  <c r="E22" i="226"/>
  <c r="D22" i="226"/>
  <c r="M21" i="226"/>
  <c r="L21" i="226"/>
  <c r="K21" i="226"/>
  <c r="F21" i="226"/>
  <c r="E21" i="226"/>
  <c r="D21" i="226"/>
  <c r="M20" i="226"/>
  <c r="L20" i="226"/>
  <c r="K20" i="226"/>
  <c r="F20" i="226"/>
  <c r="E20" i="226"/>
  <c r="D20" i="226"/>
  <c r="M19" i="226"/>
  <c r="L19" i="226"/>
  <c r="K19" i="226"/>
  <c r="F19" i="226"/>
  <c r="E19" i="226"/>
  <c r="D19" i="226"/>
  <c r="M18" i="226"/>
  <c r="L18" i="226"/>
  <c r="K18" i="226"/>
  <c r="F18" i="226"/>
  <c r="E18" i="226"/>
  <c r="D18" i="226"/>
  <c r="M17" i="226"/>
  <c r="L17" i="226"/>
  <c r="K17" i="226"/>
  <c r="F17" i="226"/>
  <c r="E17" i="226"/>
  <c r="D17" i="226"/>
  <c r="M16" i="226"/>
  <c r="L16" i="226"/>
  <c r="K16" i="226"/>
  <c r="F16" i="226"/>
  <c r="E16" i="226"/>
  <c r="D16" i="226"/>
  <c r="M15" i="226"/>
  <c r="L15" i="226"/>
  <c r="K15" i="226"/>
  <c r="F15" i="226"/>
  <c r="E15" i="226"/>
  <c r="D15" i="226"/>
  <c r="M14" i="226"/>
  <c r="L14" i="226"/>
  <c r="K14" i="226"/>
  <c r="F14" i="226"/>
  <c r="E14" i="226"/>
  <c r="D14" i="226"/>
  <c r="M13" i="226"/>
  <c r="L13" i="226"/>
  <c r="K13" i="226"/>
  <c r="F13" i="226"/>
  <c r="E13" i="226"/>
  <c r="D13" i="226"/>
  <c r="M12" i="226"/>
  <c r="L12" i="226"/>
  <c r="K12" i="226"/>
  <c r="F12" i="226"/>
  <c r="E12" i="226"/>
  <c r="D12" i="226"/>
  <c r="M11" i="226"/>
  <c r="L11" i="226"/>
  <c r="K11" i="226"/>
  <c r="F11" i="226"/>
  <c r="E11" i="226"/>
  <c r="D11" i="226"/>
  <c r="M10" i="226"/>
  <c r="L10" i="226"/>
  <c r="K10" i="226"/>
  <c r="F10" i="226"/>
  <c r="E10" i="226"/>
  <c r="D10" i="226"/>
  <c r="M9" i="226"/>
  <c r="L9" i="226"/>
  <c r="K9" i="226"/>
  <c r="F9" i="226"/>
  <c r="E9" i="226"/>
  <c r="D9" i="226"/>
  <c r="E405" i="224"/>
  <c r="P399" i="224"/>
  <c r="O399" i="224"/>
  <c r="N399" i="224"/>
  <c r="M399" i="224"/>
  <c r="L399" i="224"/>
  <c r="K399" i="224"/>
  <c r="J399" i="224"/>
  <c r="I399" i="224"/>
  <c r="H399" i="224"/>
  <c r="G399" i="224"/>
  <c r="F399" i="224"/>
  <c r="E399" i="224"/>
  <c r="Q398" i="224"/>
  <c r="Q397" i="224"/>
  <c r="Q396" i="224"/>
  <c r="Q395" i="224"/>
  <c r="Q394" i="224"/>
  <c r="Q393" i="224"/>
  <c r="Q392" i="224"/>
  <c r="Q391" i="224"/>
  <c r="Q390" i="224"/>
  <c r="Q389" i="224"/>
  <c r="Q388" i="224"/>
  <c r="Q387" i="224"/>
  <c r="Q386" i="224"/>
  <c r="Q385" i="224"/>
  <c r="Q384" i="224"/>
  <c r="Q383" i="224"/>
  <c r="Q382" i="224"/>
  <c r="P380" i="224"/>
  <c r="O380" i="224"/>
  <c r="N380" i="224"/>
  <c r="M380" i="224"/>
  <c r="L380" i="224"/>
  <c r="K380" i="224"/>
  <c r="J380" i="224"/>
  <c r="I380" i="224"/>
  <c r="H380" i="224"/>
  <c r="G380" i="224"/>
  <c r="F380" i="224"/>
  <c r="E380" i="224"/>
  <c r="Q379" i="224"/>
  <c r="Q378" i="224"/>
  <c r="Q377" i="224"/>
  <c r="Q376" i="224"/>
  <c r="Q375" i="224"/>
  <c r="Q374" i="224"/>
  <c r="Q373" i="224"/>
  <c r="Q372" i="224"/>
  <c r="Q371" i="224"/>
  <c r="Q370" i="224"/>
  <c r="Q369" i="224"/>
  <c r="Q368" i="224"/>
  <c r="Q367" i="224"/>
  <c r="Q366" i="224"/>
  <c r="Q365" i="224"/>
  <c r="P363" i="224"/>
  <c r="O363" i="224"/>
  <c r="N363" i="224"/>
  <c r="M363" i="224"/>
  <c r="L363" i="224"/>
  <c r="K363" i="224"/>
  <c r="J363" i="224"/>
  <c r="I363" i="224"/>
  <c r="H363" i="224"/>
  <c r="G363" i="224"/>
  <c r="F363" i="224"/>
  <c r="E363" i="224"/>
  <c r="Q362" i="224"/>
  <c r="Q361" i="224"/>
  <c r="Q360" i="224"/>
  <c r="Q359" i="224"/>
  <c r="Q358" i="224"/>
  <c r="Q357" i="224"/>
  <c r="Q356" i="224"/>
  <c r="Q355" i="224"/>
  <c r="Q354" i="224"/>
  <c r="Q353" i="224"/>
  <c r="Q352" i="224"/>
  <c r="Q351" i="224"/>
  <c r="Q350" i="224"/>
  <c r="Q349" i="224"/>
  <c r="Q348" i="224"/>
  <c r="Q345" i="224"/>
  <c r="Q344" i="224"/>
  <c r="Q343" i="224"/>
  <c r="Q342" i="224"/>
  <c r="Q341" i="224"/>
  <c r="Q340" i="224"/>
  <c r="Q339" i="224"/>
  <c r="Q338" i="224"/>
  <c r="Q336" i="224"/>
  <c r="Q335" i="224"/>
  <c r="Q334" i="224"/>
  <c r="Q333" i="224"/>
  <c r="P325" i="224"/>
  <c r="O325" i="224"/>
  <c r="N325" i="224"/>
  <c r="M325" i="224"/>
  <c r="L325" i="224"/>
  <c r="K325" i="224"/>
  <c r="J325" i="224"/>
  <c r="I325" i="224"/>
  <c r="H325" i="224"/>
  <c r="G325" i="224"/>
  <c r="F325" i="224"/>
  <c r="E325" i="224"/>
  <c r="Q324" i="224"/>
  <c r="Q323" i="224"/>
  <c r="Q322" i="224"/>
  <c r="Q321" i="224"/>
  <c r="Q320" i="224"/>
  <c r="Q319" i="224"/>
  <c r="Q318" i="224"/>
  <c r="Q317" i="224"/>
  <c r="Q316" i="224"/>
  <c r="Q315" i="224"/>
  <c r="Q314" i="224"/>
  <c r="Q313" i="224"/>
  <c r="Q312" i="224"/>
  <c r="Q311" i="224"/>
  <c r="Q310" i="224"/>
  <c r="Q309" i="224"/>
  <c r="Q308" i="224"/>
  <c r="P306" i="224"/>
  <c r="O306" i="224"/>
  <c r="N306" i="224"/>
  <c r="M306" i="224"/>
  <c r="L306" i="224"/>
  <c r="K306" i="224"/>
  <c r="J306" i="224"/>
  <c r="I306" i="224"/>
  <c r="H306" i="224"/>
  <c r="G306" i="224"/>
  <c r="F306" i="224"/>
  <c r="E306" i="224"/>
  <c r="Q305" i="224"/>
  <c r="Q304" i="224"/>
  <c r="Q303" i="224"/>
  <c r="Q302" i="224"/>
  <c r="Q301" i="224"/>
  <c r="Q300" i="224"/>
  <c r="Q299" i="224"/>
  <c r="Q298" i="224"/>
  <c r="Q297" i="224"/>
  <c r="Q296" i="224"/>
  <c r="Q295" i="224"/>
  <c r="Q294" i="224"/>
  <c r="Q293" i="224"/>
  <c r="Q292" i="224"/>
  <c r="Q291" i="224"/>
  <c r="P289" i="224"/>
  <c r="O289" i="224"/>
  <c r="N289" i="224"/>
  <c r="M289" i="224"/>
  <c r="L289" i="224"/>
  <c r="K289" i="224"/>
  <c r="J289" i="224"/>
  <c r="I289" i="224"/>
  <c r="H289" i="224"/>
  <c r="G289" i="224"/>
  <c r="F289" i="224"/>
  <c r="E289" i="224"/>
  <c r="Q288" i="224"/>
  <c r="Q287" i="224"/>
  <c r="Q286" i="224"/>
  <c r="Q285" i="224"/>
  <c r="Q284" i="224"/>
  <c r="Q283" i="224"/>
  <c r="Q282" i="224"/>
  <c r="Q281" i="224"/>
  <c r="Q280" i="224"/>
  <c r="Q279" i="224"/>
  <c r="Q278" i="224"/>
  <c r="Q277" i="224"/>
  <c r="Q276" i="224"/>
  <c r="Q275" i="224"/>
  <c r="Q274" i="224"/>
  <c r="Q271" i="224"/>
  <c r="Q270" i="224"/>
  <c r="Q269" i="224"/>
  <c r="Q268" i="224"/>
  <c r="Q267" i="224"/>
  <c r="Q266" i="224"/>
  <c r="Q265" i="224"/>
  <c r="Q264" i="224"/>
  <c r="Q262" i="224"/>
  <c r="Q261" i="224"/>
  <c r="Q260" i="224"/>
  <c r="Q259" i="224"/>
  <c r="P251" i="224"/>
  <c r="O251" i="224"/>
  <c r="N251" i="224"/>
  <c r="M251" i="224"/>
  <c r="L251" i="224"/>
  <c r="K251" i="224"/>
  <c r="J251" i="224"/>
  <c r="I251" i="224"/>
  <c r="H251" i="224"/>
  <c r="G251" i="224"/>
  <c r="F251" i="224"/>
  <c r="E251" i="224"/>
  <c r="Q250" i="224"/>
  <c r="Q249" i="224"/>
  <c r="Q248" i="224"/>
  <c r="Q247" i="224"/>
  <c r="Q246" i="224"/>
  <c r="Q245" i="224"/>
  <c r="Q244" i="224"/>
  <c r="Q243" i="224"/>
  <c r="Q242" i="224"/>
  <c r="Q241" i="224"/>
  <c r="Q240" i="224"/>
  <c r="Q239" i="224"/>
  <c r="Q238" i="224"/>
  <c r="Q237" i="224"/>
  <c r="Q236" i="224"/>
  <c r="Q235" i="224"/>
  <c r="Q234" i="224"/>
  <c r="P232" i="224"/>
  <c r="O232" i="224"/>
  <c r="N232" i="224"/>
  <c r="M232" i="224"/>
  <c r="L232" i="224"/>
  <c r="K232" i="224"/>
  <c r="J232" i="224"/>
  <c r="I232" i="224"/>
  <c r="H232" i="224"/>
  <c r="G232" i="224"/>
  <c r="F232" i="224"/>
  <c r="E232" i="224"/>
  <c r="Q231" i="224"/>
  <c r="Q230" i="224"/>
  <c r="Q229" i="224"/>
  <c r="Q228" i="224"/>
  <c r="Q227" i="224"/>
  <c r="Q226" i="224"/>
  <c r="Q225" i="224"/>
  <c r="Q224" i="224"/>
  <c r="Q223" i="224"/>
  <c r="Q222" i="224"/>
  <c r="Q221" i="224"/>
  <c r="Q220" i="224"/>
  <c r="Q219" i="224"/>
  <c r="Q218" i="224"/>
  <c r="Q217" i="224"/>
  <c r="P215" i="224"/>
  <c r="O215" i="224"/>
  <c r="N215" i="224"/>
  <c r="M215" i="224"/>
  <c r="L215" i="224"/>
  <c r="K215" i="224"/>
  <c r="J215" i="224"/>
  <c r="I215" i="224"/>
  <c r="H215" i="224"/>
  <c r="G215" i="224"/>
  <c r="F215" i="224"/>
  <c r="E215" i="224"/>
  <c r="Q214" i="224"/>
  <c r="Q213" i="224"/>
  <c r="Q212" i="224"/>
  <c r="Q211" i="224"/>
  <c r="Q210" i="224"/>
  <c r="Q209" i="224"/>
  <c r="Q208" i="224"/>
  <c r="Q207" i="224"/>
  <c r="Q206" i="224"/>
  <c r="Q205" i="224"/>
  <c r="Q204" i="224"/>
  <c r="Q203" i="224"/>
  <c r="Q202" i="224"/>
  <c r="Q201" i="224"/>
  <c r="Q200" i="224"/>
  <c r="Q197" i="224"/>
  <c r="Q196" i="224"/>
  <c r="Q195" i="224"/>
  <c r="Q194" i="224"/>
  <c r="Q193" i="224"/>
  <c r="Q192" i="224"/>
  <c r="Q191" i="224"/>
  <c r="Q190" i="224"/>
  <c r="Q188" i="224"/>
  <c r="Q187" i="224"/>
  <c r="Q186" i="224"/>
  <c r="Q185" i="224"/>
  <c r="P177" i="224"/>
  <c r="O177" i="224"/>
  <c r="N177" i="224"/>
  <c r="M177" i="224"/>
  <c r="L177" i="224"/>
  <c r="K177" i="224"/>
  <c r="J177" i="224"/>
  <c r="I177" i="224"/>
  <c r="H177" i="224"/>
  <c r="G177" i="224"/>
  <c r="F177" i="224"/>
  <c r="E177" i="224"/>
  <c r="Q176" i="224"/>
  <c r="Q175" i="224"/>
  <c r="Q174" i="224"/>
  <c r="Q173" i="224"/>
  <c r="Q172" i="224"/>
  <c r="Q171" i="224"/>
  <c r="Q170" i="224"/>
  <c r="Q169" i="224"/>
  <c r="Q168" i="224"/>
  <c r="Q167" i="224"/>
  <c r="Q166" i="224"/>
  <c r="Q165" i="224"/>
  <c r="Q164" i="224"/>
  <c r="P162" i="224"/>
  <c r="O162" i="224"/>
  <c r="N162" i="224"/>
  <c r="M162" i="224"/>
  <c r="L162" i="224"/>
  <c r="K162" i="224"/>
  <c r="J162" i="224"/>
  <c r="I162" i="224"/>
  <c r="H162" i="224"/>
  <c r="G162" i="224"/>
  <c r="F162" i="224"/>
  <c r="E162" i="224"/>
  <c r="Q161" i="224"/>
  <c r="Q160" i="224"/>
  <c r="Q159" i="224"/>
  <c r="Q158" i="224"/>
  <c r="Q157" i="224"/>
  <c r="Q156" i="224"/>
  <c r="Q155" i="224"/>
  <c r="Q154" i="224"/>
  <c r="Q153" i="224"/>
  <c r="Q152" i="224"/>
  <c r="Q151" i="224"/>
  <c r="P149" i="224"/>
  <c r="O149" i="224"/>
  <c r="N149" i="224"/>
  <c r="M149" i="224"/>
  <c r="L149" i="224"/>
  <c r="K149" i="224"/>
  <c r="J149" i="224"/>
  <c r="I149" i="224"/>
  <c r="H149" i="224"/>
  <c r="G149" i="224"/>
  <c r="F149" i="224"/>
  <c r="E149" i="224"/>
  <c r="Q148" i="224"/>
  <c r="Q147" i="224"/>
  <c r="Q146" i="224"/>
  <c r="Q145" i="224"/>
  <c r="Q144" i="224"/>
  <c r="Q143" i="224"/>
  <c r="Q142" i="224"/>
  <c r="Q141" i="224"/>
  <c r="Q140" i="224"/>
  <c r="Q139" i="224"/>
  <c r="Q138" i="224"/>
  <c r="Q135" i="224"/>
  <c r="Q134" i="224"/>
  <c r="Q133" i="224"/>
  <c r="Q132" i="224"/>
  <c r="Q130" i="224"/>
  <c r="Q129" i="224"/>
  <c r="Q128" i="224"/>
  <c r="Q127" i="224"/>
  <c r="P119" i="224"/>
  <c r="O119" i="224"/>
  <c r="N119" i="224"/>
  <c r="M119" i="224"/>
  <c r="L119" i="224"/>
  <c r="K119" i="224"/>
  <c r="J119" i="224"/>
  <c r="I119" i="224"/>
  <c r="H119" i="224"/>
  <c r="G119" i="224"/>
  <c r="F119" i="224"/>
  <c r="E119" i="224"/>
  <c r="Q118" i="224"/>
  <c r="Q117" i="224"/>
  <c r="Q116" i="224"/>
  <c r="Q115" i="224"/>
  <c r="Q114" i="224"/>
  <c r="Q113" i="224"/>
  <c r="Q112" i="224"/>
  <c r="Q111" i="224"/>
  <c r="Q110" i="224"/>
  <c r="Q109" i="224"/>
  <c r="Q108" i="224"/>
  <c r="Q107" i="224"/>
  <c r="Q106" i="224"/>
  <c r="P104" i="224"/>
  <c r="O104" i="224"/>
  <c r="N104" i="224"/>
  <c r="M104" i="224"/>
  <c r="L104" i="224"/>
  <c r="K104" i="224"/>
  <c r="J104" i="224"/>
  <c r="I104" i="224"/>
  <c r="H104" i="224"/>
  <c r="G104" i="224"/>
  <c r="F104" i="224"/>
  <c r="E104" i="224"/>
  <c r="Q103" i="224"/>
  <c r="Q102" i="224"/>
  <c r="Q101" i="224"/>
  <c r="Q100" i="224"/>
  <c r="Q99" i="224"/>
  <c r="Q98" i="224"/>
  <c r="Q97" i="224"/>
  <c r="Q96" i="224"/>
  <c r="Q95" i="224"/>
  <c r="Q94" i="224"/>
  <c r="Q93" i="224"/>
  <c r="P91" i="224"/>
  <c r="O91" i="224"/>
  <c r="N91" i="224"/>
  <c r="M91" i="224"/>
  <c r="L91" i="224"/>
  <c r="K91" i="224"/>
  <c r="J91" i="224"/>
  <c r="I91" i="224"/>
  <c r="H91" i="224"/>
  <c r="G91" i="224"/>
  <c r="F91" i="224"/>
  <c r="E91" i="224"/>
  <c r="Q90" i="224"/>
  <c r="Q89" i="224"/>
  <c r="Q88" i="224"/>
  <c r="Q87" i="224"/>
  <c r="Q86" i="224"/>
  <c r="Q85" i="224"/>
  <c r="Q84" i="224"/>
  <c r="Q83" i="224"/>
  <c r="Q82" i="224"/>
  <c r="Q81" i="224"/>
  <c r="Q80" i="224"/>
  <c r="Q77" i="224"/>
  <c r="Q76" i="224"/>
  <c r="Q75" i="224"/>
  <c r="Q74" i="224"/>
  <c r="Q72" i="224"/>
  <c r="Q71" i="224"/>
  <c r="Q70" i="224"/>
  <c r="Q69" i="224"/>
  <c r="P61" i="224"/>
  <c r="O61" i="224"/>
  <c r="N61" i="224"/>
  <c r="M61" i="224"/>
  <c r="L61" i="224"/>
  <c r="K61" i="224"/>
  <c r="J61" i="224"/>
  <c r="I61" i="224"/>
  <c r="H61" i="224"/>
  <c r="G61" i="224"/>
  <c r="F61" i="224"/>
  <c r="E61" i="224"/>
  <c r="Q60" i="224"/>
  <c r="Q59" i="224"/>
  <c r="Q58" i="224"/>
  <c r="Q57" i="224"/>
  <c r="Q56" i="224"/>
  <c r="Q55" i="224"/>
  <c r="Q54" i="224"/>
  <c r="Q53" i="224"/>
  <c r="Q52" i="224"/>
  <c r="Q51" i="224"/>
  <c r="Q50" i="224"/>
  <c r="Q49" i="224"/>
  <c r="Q48" i="224"/>
  <c r="P46" i="224"/>
  <c r="O46" i="224"/>
  <c r="N46" i="224"/>
  <c r="M46" i="224"/>
  <c r="L46" i="224"/>
  <c r="K46" i="224"/>
  <c r="J46" i="224"/>
  <c r="I46" i="224"/>
  <c r="H46" i="224"/>
  <c r="G46" i="224"/>
  <c r="F46" i="224"/>
  <c r="E46" i="224"/>
  <c r="Q45" i="224"/>
  <c r="Q44" i="224"/>
  <c r="Q43" i="224"/>
  <c r="Q42" i="224"/>
  <c r="Q41" i="224"/>
  <c r="Q40" i="224"/>
  <c r="Q39" i="224"/>
  <c r="Q38" i="224"/>
  <c r="Q37" i="224"/>
  <c r="Q36" i="224"/>
  <c r="Q35" i="224"/>
  <c r="P33" i="224"/>
  <c r="O33" i="224"/>
  <c r="N33" i="224"/>
  <c r="M33" i="224"/>
  <c r="L33" i="224"/>
  <c r="K33" i="224"/>
  <c r="J33" i="224"/>
  <c r="I33" i="224"/>
  <c r="H33" i="224"/>
  <c r="G33" i="224"/>
  <c r="F33" i="224"/>
  <c r="E33" i="224"/>
  <c r="Q32" i="224"/>
  <c r="Q31" i="224"/>
  <c r="Q30" i="224"/>
  <c r="Q29" i="224"/>
  <c r="Q28" i="224"/>
  <c r="Q27" i="224"/>
  <c r="Q26" i="224"/>
  <c r="Q25" i="224"/>
  <c r="Q24" i="224"/>
  <c r="Q23" i="224"/>
  <c r="Q22" i="224"/>
  <c r="Q19" i="224"/>
  <c r="Q18" i="224"/>
  <c r="Q17" i="224"/>
  <c r="Q16" i="224"/>
  <c r="Q14" i="224"/>
  <c r="Q13" i="224"/>
  <c r="Q12" i="224"/>
  <c r="Q11" i="224"/>
  <c r="E406" i="223"/>
  <c r="Q399" i="223"/>
  <c r="Q398" i="223"/>
  <c r="Q397" i="223"/>
  <c r="Q396" i="223"/>
  <c r="Q395" i="223"/>
  <c r="Q394" i="223"/>
  <c r="Q380" i="223"/>
  <c r="Q379" i="223"/>
  <c r="Q378" i="223"/>
  <c r="Q377" i="223"/>
  <c r="Q363" i="223"/>
  <c r="Q362" i="223"/>
  <c r="Q361" i="223"/>
  <c r="Q360" i="223"/>
  <c r="Q346" i="223"/>
  <c r="Q345" i="223"/>
  <c r="Q344" i="223"/>
  <c r="Q343" i="223"/>
  <c r="Q338" i="223"/>
  <c r="Q325" i="223"/>
  <c r="Q324" i="223"/>
  <c r="Q323" i="223"/>
  <c r="Q322" i="223"/>
  <c r="Q321" i="223"/>
  <c r="Q320" i="223"/>
  <c r="Q306" i="223"/>
  <c r="Q305" i="223"/>
  <c r="Q304" i="223"/>
  <c r="Q303" i="223"/>
  <c r="Q289" i="223"/>
  <c r="Q288" i="223"/>
  <c r="Q287" i="223"/>
  <c r="Q286" i="223"/>
  <c r="Q272" i="223"/>
  <c r="Q271" i="223"/>
  <c r="Q270" i="223"/>
  <c r="Q269" i="223"/>
  <c r="Q264" i="223"/>
  <c r="Q247" i="223"/>
  <c r="Q246" i="223"/>
  <c r="Q232" i="223"/>
  <c r="Q231" i="223"/>
  <c r="Q230" i="223"/>
  <c r="Q229" i="223"/>
  <c r="Q215" i="223"/>
  <c r="Q214" i="223"/>
  <c r="Q213" i="223"/>
  <c r="Q212" i="223"/>
  <c r="Q190" i="223"/>
  <c r="Q176" i="223"/>
  <c r="Q131" i="223"/>
  <c r="Q117" i="223"/>
  <c r="G103" i="222"/>
  <c r="E103" i="222"/>
  <c r="Q72" i="223"/>
  <c r="Q58" i="223"/>
  <c r="Q44" i="223"/>
  <c r="Q14" i="223"/>
  <c r="E409" i="222"/>
  <c r="Q385" i="222"/>
  <c r="Q381" i="222"/>
  <c r="Q368" i="222"/>
  <c r="Q351" i="222"/>
  <c r="Q336" i="222"/>
  <c r="Q311" i="222"/>
  <c r="Q294" i="222"/>
  <c r="Q277" i="222"/>
  <c r="Q262" i="222"/>
  <c r="Q237" i="222"/>
  <c r="Q220" i="222"/>
  <c r="Q203" i="222"/>
  <c r="Q188" i="222"/>
  <c r="Q166" i="222"/>
  <c r="Q151" i="222"/>
  <c r="Q137" i="222"/>
  <c r="Q126" i="222"/>
  <c r="Q32" i="222"/>
  <c r="Q19" i="222"/>
  <c r="Q8" i="222"/>
  <c r="P62" i="224" l="1"/>
  <c r="E120" i="224"/>
  <c r="F178" i="224"/>
  <c r="F120" i="224"/>
  <c r="G178" i="224"/>
  <c r="N252" i="224"/>
  <c r="Q46" i="224"/>
  <c r="J400" i="224"/>
  <c r="O120" i="224"/>
  <c r="P178" i="224"/>
  <c r="H62" i="224"/>
  <c r="J120" i="224"/>
  <c r="I252" i="224"/>
  <c r="G62" i="224"/>
  <c r="H120" i="224"/>
  <c r="Q149" i="224"/>
  <c r="I178" i="224"/>
  <c r="Q215" i="224"/>
  <c r="N219" i="226"/>
  <c r="N220" i="226" s="1"/>
  <c r="Q33" i="224"/>
  <c r="N400" i="224"/>
  <c r="L178" i="224"/>
  <c r="O326" i="224"/>
  <c r="P400" i="224"/>
  <c r="E400" i="224"/>
  <c r="P252" i="224"/>
  <c r="E326" i="224"/>
  <c r="F326" i="224"/>
  <c r="F252" i="224"/>
  <c r="G252" i="224"/>
  <c r="P326" i="224"/>
  <c r="H326" i="224"/>
  <c r="O62" i="224"/>
  <c r="N120" i="224"/>
  <c r="O178" i="224"/>
  <c r="O252" i="224"/>
  <c r="N326" i="224"/>
  <c r="Q363" i="224"/>
  <c r="M400" i="224"/>
  <c r="Q232" i="224"/>
  <c r="E62" i="224"/>
  <c r="P120" i="224"/>
  <c r="E178" i="224"/>
  <c r="E252" i="224"/>
  <c r="O400" i="224"/>
  <c r="F62" i="224"/>
  <c r="G120" i="224"/>
  <c r="H178" i="224"/>
  <c r="H252" i="224"/>
  <c r="G326" i="224"/>
  <c r="F400" i="224"/>
  <c r="I62" i="224"/>
  <c r="G400" i="224"/>
  <c r="J62" i="224"/>
  <c r="I120" i="224"/>
  <c r="J178" i="224"/>
  <c r="J252" i="224"/>
  <c r="Q289" i="224"/>
  <c r="I326" i="224"/>
  <c r="H400" i="224"/>
  <c r="K62" i="224"/>
  <c r="K178" i="224"/>
  <c r="K252" i="224"/>
  <c r="J326" i="224"/>
  <c r="I400" i="224"/>
  <c r="L62" i="224"/>
  <c r="K120" i="224"/>
  <c r="Q162" i="224"/>
  <c r="L252" i="224"/>
  <c r="K326" i="224"/>
  <c r="M62" i="224"/>
  <c r="Q104" i="224"/>
  <c r="L120" i="224"/>
  <c r="M178" i="224"/>
  <c r="M252" i="224"/>
  <c r="Q306" i="224"/>
  <c r="L326" i="224"/>
  <c r="K400" i="224"/>
  <c r="N62" i="224"/>
  <c r="Q91" i="224"/>
  <c r="M120" i="224"/>
  <c r="N178" i="224"/>
  <c r="M326" i="224"/>
  <c r="Q380" i="224"/>
  <c r="L400" i="224"/>
  <c r="O101" i="226"/>
  <c r="O96" i="226"/>
  <c r="O116" i="226"/>
  <c r="L141" i="226"/>
  <c r="L94" i="226"/>
  <c r="O77" i="226"/>
  <c r="O81" i="226"/>
  <c r="O93" i="226"/>
  <c r="O135" i="226"/>
  <c r="F204" i="226"/>
  <c r="F147" i="226"/>
  <c r="O106" i="226"/>
  <c r="M153" i="226"/>
  <c r="O180" i="226"/>
  <c r="O191" i="226"/>
  <c r="O176" i="226"/>
  <c r="F141" i="226"/>
  <c r="N210" i="227"/>
  <c r="F88" i="226"/>
  <c r="F194" i="226"/>
  <c r="F83" i="226"/>
  <c r="O107" i="226"/>
  <c r="O109" i="226"/>
  <c r="O44" i="226"/>
  <c r="O161" i="226"/>
  <c r="Q366" i="222"/>
  <c r="F94" i="226"/>
  <c r="G15" i="230"/>
  <c r="I15" i="230" s="1"/>
  <c r="J15" i="230" s="1"/>
  <c r="Q307" i="222"/>
  <c r="Q309" i="222"/>
  <c r="Q328" i="222"/>
  <c r="E69" i="226"/>
  <c r="O61" i="226"/>
  <c r="F210" i="226"/>
  <c r="N66" i="227"/>
  <c r="N116" i="227"/>
  <c r="N49" i="227"/>
  <c r="N159" i="227"/>
  <c r="N119" i="227"/>
  <c r="N168" i="227"/>
  <c r="N46" i="227"/>
  <c r="N180" i="227"/>
  <c r="N162" i="227"/>
  <c r="N163" i="227"/>
  <c r="N51" i="227"/>
  <c r="Q249" i="222"/>
  <c r="Q349" i="222"/>
  <c r="Q363" i="222"/>
  <c r="Q365" i="222"/>
  <c r="O80" i="226"/>
  <c r="K94" i="226"/>
  <c r="O100" i="226"/>
  <c r="O129" i="226"/>
  <c r="O154" i="226"/>
  <c r="O185" i="226"/>
  <c r="O213" i="226"/>
  <c r="Q323" i="222"/>
  <c r="Q398" i="222"/>
  <c r="Q399" i="222"/>
  <c r="O85" i="226"/>
  <c r="O90" i="226"/>
  <c r="L104" i="226"/>
  <c r="O108" i="226"/>
  <c r="Q178" i="222"/>
  <c r="Q346" i="222"/>
  <c r="Q347" i="222"/>
  <c r="Q382" i="222"/>
  <c r="Q383" i="222"/>
  <c r="O10" i="226"/>
  <c r="O14" i="226"/>
  <c r="O18" i="226"/>
  <c r="O22" i="226"/>
  <c r="O26" i="226"/>
  <c r="O30" i="226"/>
  <c r="O34" i="226"/>
  <c r="O38" i="226"/>
  <c r="O42" i="226"/>
  <c r="O53" i="226"/>
  <c r="O57" i="226"/>
  <c r="E124" i="226"/>
  <c r="O159" i="226"/>
  <c r="Q57" i="222"/>
  <c r="Q308" i="222"/>
  <c r="O103" i="226"/>
  <c r="K153" i="226"/>
  <c r="M158" i="226"/>
  <c r="F163" i="226"/>
  <c r="O168" i="226"/>
  <c r="F183" i="226"/>
  <c r="O190" i="226"/>
  <c r="O192" i="226"/>
  <c r="O198" i="226"/>
  <c r="K199" i="226"/>
  <c r="O86" i="226"/>
  <c r="O91" i="226"/>
  <c r="O119" i="226"/>
  <c r="M141" i="226"/>
  <c r="L147" i="226"/>
  <c r="O164" i="226"/>
  <c r="O186" i="226"/>
  <c r="L189" i="226"/>
  <c r="Q326" i="222"/>
  <c r="Q327" i="222"/>
  <c r="Q397" i="222"/>
  <c r="Q402" i="222"/>
  <c r="L69" i="226"/>
  <c r="O48" i="226"/>
  <c r="O66" i="226"/>
  <c r="O79" i="226"/>
  <c r="D172" i="226"/>
  <c r="K158" i="226"/>
  <c r="L183" i="226"/>
  <c r="K141" i="226"/>
  <c r="O145" i="226"/>
  <c r="L158" i="226"/>
  <c r="M183" i="226"/>
  <c r="L194" i="226"/>
  <c r="Q43" i="222"/>
  <c r="Q291" i="222"/>
  <c r="Q292" i="222"/>
  <c r="Q325" i="222"/>
  <c r="Q364" i="222"/>
  <c r="Q401" i="222"/>
  <c r="O82" i="226"/>
  <c r="O84" i="226"/>
  <c r="L88" i="226"/>
  <c r="O92" i="226"/>
  <c r="O97" i="226"/>
  <c r="F104" i="226"/>
  <c r="O151" i="226"/>
  <c r="O156" i="226"/>
  <c r="O160" i="226"/>
  <c r="E210" i="226"/>
  <c r="D19" i="230"/>
  <c r="G14" i="230"/>
  <c r="I14" i="230" s="1"/>
  <c r="J14" i="230" s="1"/>
  <c r="G18" i="230"/>
  <c r="I18" i="230" s="1"/>
  <c r="J18" i="230" s="1"/>
  <c r="G17" i="230"/>
  <c r="I17" i="230" s="1"/>
  <c r="J17" i="230" s="1"/>
  <c r="K69" i="226"/>
  <c r="O9" i="226"/>
  <c r="O13" i="226"/>
  <c r="O17" i="226"/>
  <c r="O21" i="226"/>
  <c r="O25" i="226"/>
  <c r="O29" i="226"/>
  <c r="O33" i="226"/>
  <c r="O37" i="226"/>
  <c r="O41" i="226"/>
  <c r="O52" i="226"/>
  <c r="O56" i="226"/>
  <c r="O60" i="226"/>
  <c r="O64" i="226"/>
  <c r="O95" i="226"/>
  <c r="F99" i="226"/>
  <c r="O102" i="226"/>
  <c r="O111" i="226"/>
  <c r="O117" i="226"/>
  <c r="O137" i="226"/>
  <c r="O143" i="226"/>
  <c r="O170" i="226"/>
  <c r="O177" i="226"/>
  <c r="O179" i="226"/>
  <c r="M189" i="226"/>
  <c r="O195" i="226"/>
  <c r="O197" i="226"/>
  <c r="L199" i="226"/>
  <c r="O205" i="226"/>
  <c r="N50" i="227"/>
  <c r="N65" i="227"/>
  <c r="N114" i="227"/>
  <c r="N115" i="227"/>
  <c r="M69" i="226"/>
  <c r="O12" i="226"/>
  <c r="O16" i="226"/>
  <c r="O20" i="226"/>
  <c r="O24" i="226"/>
  <c r="O28" i="226"/>
  <c r="O32" i="226"/>
  <c r="O36" i="226"/>
  <c r="O40" i="226"/>
  <c r="O51" i="226"/>
  <c r="O55" i="226"/>
  <c r="O59" i="226"/>
  <c r="O63" i="226"/>
  <c r="L99" i="226"/>
  <c r="E172" i="226"/>
  <c r="O130" i="226"/>
  <c r="O138" i="226"/>
  <c r="O140" i="226"/>
  <c r="O144" i="226"/>
  <c r="O162" i="226"/>
  <c r="O166" i="226"/>
  <c r="O181" i="226"/>
  <c r="K189" i="226"/>
  <c r="M194" i="226"/>
  <c r="F199" i="226"/>
  <c r="O208" i="226"/>
  <c r="O211" i="226"/>
  <c r="N48" i="227"/>
  <c r="N160" i="227"/>
  <c r="N161" i="227"/>
  <c r="O47" i="226"/>
  <c r="O65" i="226"/>
  <c r="O76" i="226"/>
  <c r="O78" i="226"/>
  <c r="O89" i="226"/>
  <c r="O98" i="226"/>
  <c r="K104" i="226"/>
  <c r="O132" i="226"/>
  <c r="L136" i="226"/>
  <c r="O148" i="226"/>
  <c r="O150" i="226"/>
  <c r="O187" i="226"/>
  <c r="O202" i="226"/>
  <c r="O204" i="226"/>
  <c r="N47" i="227"/>
  <c r="O11" i="226"/>
  <c r="O15" i="226"/>
  <c r="O19" i="226"/>
  <c r="O23" i="226"/>
  <c r="O27" i="226"/>
  <c r="O31" i="226"/>
  <c r="O35" i="226"/>
  <c r="O39" i="226"/>
  <c r="O43" i="226"/>
  <c r="O50" i="226"/>
  <c r="O54" i="226"/>
  <c r="O58" i="226"/>
  <c r="O62" i="226"/>
  <c r="K83" i="226"/>
  <c r="D124" i="226"/>
  <c r="F158" i="226"/>
  <c r="O178" i="226"/>
  <c r="O196" i="226"/>
  <c r="N213" i="227"/>
  <c r="K218" i="227"/>
  <c r="D69" i="226"/>
  <c r="O46" i="226"/>
  <c r="O131" i="226"/>
  <c r="F136" i="226"/>
  <c r="O146" i="226"/>
  <c r="M147" i="226"/>
  <c r="O182" i="226"/>
  <c r="O184" i="226"/>
  <c r="F189" i="226"/>
  <c r="O200" i="226"/>
  <c r="D204" i="226"/>
  <c r="N45" i="227"/>
  <c r="K99" i="226"/>
  <c r="K136" i="226"/>
  <c r="F69" i="226"/>
  <c r="O45" i="226"/>
  <c r="O49" i="226"/>
  <c r="O67" i="226"/>
  <c r="M124" i="226"/>
  <c r="O133" i="226"/>
  <c r="O149" i="226"/>
  <c r="F153" i="226"/>
  <c r="O157" i="226"/>
  <c r="O171" i="226"/>
  <c r="O188" i="226"/>
  <c r="O203" i="226"/>
  <c r="E204" i="226"/>
  <c r="D210" i="226"/>
  <c r="N52" i="227"/>
  <c r="N61" i="227"/>
  <c r="K173" i="227"/>
  <c r="N207" i="227"/>
  <c r="N215" i="227"/>
  <c r="L83" i="226"/>
  <c r="K88" i="226"/>
  <c r="O105" i="226"/>
  <c r="M136" i="226"/>
  <c r="O139" i="226"/>
  <c r="L153" i="226"/>
  <c r="L165" i="226"/>
  <c r="O165" i="226" s="1"/>
  <c r="K183" i="226"/>
  <c r="O193" i="226"/>
  <c r="M199" i="226"/>
  <c r="O75" i="226"/>
  <c r="O142" i="226"/>
  <c r="K147" i="226"/>
  <c r="K194" i="226"/>
  <c r="O201" i="226"/>
  <c r="O87" i="226"/>
  <c r="O155" i="226"/>
  <c r="K163" i="226"/>
  <c r="O163" i="226" s="1"/>
  <c r="O134" i="226"/>
  <c r="L207" i="226"/>
  <c r="Q251" i="224"/>
  <c r="Q177" i="224"/>
  <c r="Q119" i="224"/>
  <c r="Q399" i="224"/>
  <c r="Q61" i="224"/>
  <c r="Q325" i="224"/>
  <c r="Q35" i="223"/>
  <c r="Q34" i="222"/>
  <c r="Q324" i="222"/>
  <c r="Q348" i="222"/>
  <c r="Q380" i="222"/>
  <c r="Q289" i="222"/>
  <c r="Q250" i="222"/>
  <c r="Q306" i="222"/>
  <c r="Q290" i="222"/>
  <c r="Q400" i="222"/>
  <c r="Q117" i="222"/>
  <c r="Q62" i="224" l="1"/>
  <c r="Q252" i="224"/>
  <c r="Q400" i="224"/>
  <c r="Q326" i="224"/>
  <c r="Q178" i="224"/>
  <c r="Q120" i="224"/>
  <c r="E217" i="226"/>
  <c r="E219" i="226" s="1"/>
  <c r="E220" i="226" s="1"/>
  <c r="O88" i="226"/>
  <c r="O94" i="226"/>
  <c r="O104" i="226"/>
  <c r="O141" i="226"/>
  <c r="O83" i="226"/>
  <c r="O158" i="226"/>
  <c r="P83" i="227"/>
  <c r="O69" i="226"/>
  <c r="O189" i="226"/>
  <c r="D217" i="226"/>
  <c r="D219" i="226" s="1"/>
  <c r="D220" i="226" s="1"/>
  <c r="F172" i="226"/>
  <c r="M217" i="226"/>
  <c r="O183" i="226"/>
  <c r="O194" i="226"/>
  <c r="F124" i="226"/>
  <c r="O147" i="226"/>
  <c r="L217" i="226"/>
  <c r="O136" i="226"/>
  <c r="F217" i="226"/>
  <c r="L172" i="226"/>
  <c r="O199" i="226"/>
  <c r="M172" i="226"/>
  <c r="O99" i="226"/>
  <c r="K124" i="226"/>
  <c r="L124" i="226"/>
  <c r="K172" i="226"/>
  <c r="K217" i="226"/>
  <c r="O153" i="226"/>
  <c r="O207" i="226"/>
  <c r="F219" i="226" l="1"/>
  <c r="F220" i="226" s="1"/>
  <c r="O124" i="226"/>
  <c r="O217" i="226"/>
  <c r="M219" i="226"/>
  <c r="M220" i="226" s="1"/>
  <c r="L219" i="226"/>
  <c r="L220" i="226" s="1"/>
  <c r="O172" i="226"/>
  <c r="K219" i="226"/>
  <c r="K220" i="226" s="1"/>
  <c r="O219" i="226" l="1"/>
  <c r="O220" i="226" s="1"/>
  <c r="E19" i="219" l="1"/>
  <c r="F19" i="219"/>
  <c r="G19" i="219"/>
  <c r="H19" i="219"/>
  <c r="I19" i="219"/>
  <c r="J19" i="219"/>
  <c r="K19" i="219"/>
  <c r="L19" i="219"/>
  <c r="M19" i="219"/>
  <c r="N19" i="219"/>
  <c r="O19" i="219"/>
  <c r="P19" i="219"/>
  <c r="E20" i="219"/>
  <c r="F20" i="219"/>
  <c r="G20" i="219"/>
  <c r="H20" i="219"/>
  <c r="I20" i="219"/>
  <c r="J20" i="219"/>
  <c r="K20" i="219"/>
  <c r="L20" i="219"/>
  <c r="M20" i="219"/>
  <c r="N20" i="219"/>
  <c r="O20" i="219"/>
  <c r="P20" i="219"/>
  <c r="E21" i="219"/>
  <c r="F21" i="219"/>
  <c r="G21" i="219"/>
  <c r="H21" i="219"/>
  <c r="I21" i="219"/>
  <c r="J21" i="219"/>
  <c r="K21" i="219"/>
  <c r="L21" i="219"/>
  <c r="M21" i="219"/>
  <c r="N21" i="219"/>
  <c r="O21" i="219"/>
  <c r="P21" i="219"/>
  <c r="E22" i="219"/>
  <c r="F22" i="219"/>
  <c r="G22" i="219"/>
  <c r="H22" i="219"/>
  <c r="I22" i="219"/>
  <c r="J22" i="219"/>
  <c r="K22" i="219"/>
  <c r="L22" i="219"/>
  <c r="M22" i="219"/>
  <c r="N22" i="219"/>
  <c r="O22" i="219"/>
  <c r="P22" i="219"/>
  <c r="E23" i="219"/>
  <c r="F23" i="219"/>
  <c r="G23" i="219"/>
  <c r="H23" i="219"/>
  <c r="I23" i="219"/>
  <c r="J23" i="219"/>
  <c r="K23" i="219"/>
  <c r="L23" i="219"/>
  <c r="M23" i="219"/>
  <c r="N23" i="219"/>
  <c r="O23" i="219"/>
  <c r="P23" i="219"/>
  <c r="E24" i="219"/>
  <c r="F24" i="219"/>
  <c r="G24" i="219"/>
  <c r="H24" i="219"/>
  <c r="I24" i="219"/>
  <c r="J24" i="219"/>
  <c r="K24" i="219"/>
  <c r="L24" i="219"/>
  <c r="M24" i="219"/>
  <c r="N24" i="219"/>
  <c r="O24" i="219"/>
  <c r="P24" i="219"/>
  <c r="E25" i="219"/>
  <c r="F25" i="219"/>
  <c r="G25" i="219"/>
  <c r="H25" i="219"/>
  <c r="I25" i="219"/>
  <c r="J25" i="219"/>
  <c r="K25" i="219"/>
  <c r="L25" i="219"/>
  <c r="M25" i="219"/>
  <c r="N25" i="219"/>
  <c r="O25" i="219"/>
  <c r="P25" i="219"/>
  <c r="E26" i="219"/>
  <c r="F26" i="219"/>
  <c r="G26" i="219"/>
  <c r="H26" i="219"/>
  <c r="I26" i="219"/>
  <c r="J26" i="219"/>
  <c r="K26" i="219"/>
  <c r="L26" i="219"/>
  <c r="M26" i="219"/>
  <c r="N26" i="219"/>
  <c r="O26" i="219"/>
  <c r="P26" i="219"/>
  <c r="E27" i="219"/>
  <c r="F27" i="219"/>
  <c r="G27" i="219"/>
  <c r="H27" i="219"/>
  <c r="I27" i="219"/>
  <c r="J27" i="219"/>
  <c r="K27" i="219"/>
  <c r="L27" i="219"/>
  <c r="M27" i="219"/>
  <c r="N27" i="219"/>
  <c r="O27" i="219"/>
  <c r="P27" i="219"/>
  <c r="E28" i="219"/>
  <c r="F28" i="219"/>
  <c r="G28" i="219"/>
  <c r="H28" i="219"/>
  <c r="I28" i="219"/>
  <c r="J28" i="219"/>
  <c r="K28" i="219"/>
  <c r="L28" i="219"/>
  <c r="M28" i="219"/>
  <c r="N28" i="219"/>
  <c r="O28" i="219"/>
  <c r="P28" i="219"/>
  <c r="E31" i="219"/>
  <c r="F31" i="219"/>
  <c r="G31" i="219"/>
  <c r="H31" i="219"/>
  <c r="I31" i="219"/>
  <c r="J31" i="219"/>
  <c r="K31" i="219"/>
  <c r="L31" i="219"/>
  <c r="M31" i="219"/>
  <c r="N31" i="219"/>
  <c r="O31" i="219"/>
  <c r="P31" i="219"/>
  <c r="E32" i="219"/>
  <c r="F32" i="219"/>
  <c r="G32" i="219"/>
  <c r="H32" i="219"/>
  <c r="I32" i="219"/>
  <c r="J32" i="219"/>
  <c r="K32" i="219"/>
  <c r="L32" i="219"/>
  <c r="M32" i="219"/>
  <c r="N32" i="219"/>
  <c r="O32" i="219"/>
  <c r="P32" i="219"/>
  <c r="E33" i="219"/>
  <c r="F33" i="219"/>
  <c r="G33" i="219"/>
  <c r="H33" i="219"/>
  <c r="I33" i="219"/>
  <c r="J33" i="219"/>
  <c r="K33" i="219"/>
  <c r="L33" i="219"/>
  <c r="M33" i="219"/>
  <c r="N33" i="219"/>
  <c r="O33" i="219"/>
  <c r="P33" i="219"/>
  <c r="E34" i="219"/>
  <c r="F34" i="219"/>
  <c r="G34" i="219"/>
  <c r="H34" i="219"/>
  <c r="I34" i="219"/>
  <c r="J34" i="219"/>
  <c r="K34" i="219"/>
  <c r="L34" i="219"/>
  <c r="M34" i="219"/>
  <c r="N34" i="219"/>
  <c r="O34" i="219"/>
  <c r="P34" i="219"/>
  <c r="E35" i="219"/>
  <c r="F35" i="219"/>
  <c r="G35" i="219"/>
  <c r="H35" i="219"/>
  <c r="I35" i="219"/>
  <c r="J35" i="219"/>
  <c r="K35" i="219"/>
  <c r="L35" i="219"/>
  <c r="M35" i="219"/>
  <c r="N35" i="219"/>
  <c r="O35" i="219"/>
  <c r="P35" i="219"/>
  <c r="E36" i="219"/>
  <c r="F36" i="219"/>
  <c r="G36" i="219"/>
  <c r="H36" i="219"/>
  <c r="I36" i="219"/>
  <c r="J36" i="219"/>
  <c r="K36" i="219"/>
  <c r="L36" i="219"/>
  <c r="M36" i="219"/>
  <c r="N36" i="219"/>
  <c r="O36" i="219"/>
  <c r="P36" i="219"/>
  <c r="E37" i="219"/>
  <c r="F37" i="219"/>
  <c r="G37" i="219"/>
  <c r="H37" i="219"/>
  <c r="I37" i="219"/>
  <c r="J37" i="219"/>
  <c r="K37" i="219"/>
  <c r="L37" i="219"/>
  <c r="M37" i="219"/>
  <c r="N37" i="219"/>
  <c r="O37" i="219"/>
  <c r="P37" i="219"/>
  <c r="E38" i="219"/>
  <c r="F38" i="219"/>
  <c r="G38" i="219"/>
  <c r="H38" i="219"/>
  <c r="I38" i="219"/>
  <c r="J38" i="219"/>
  <c r="K38" i="219"/>
  <c r="L38" i="219"/>
  <c r="M38" i="219"/>
  <c r="N38" i="219"/>
  <c r="O38" i="219"/>
  <c r="P38" i="219"/>
  <c r="E39" i="219"/>
  <c r="F39" i="219"/>
  <c r="G39" i="219"/>
  <c r="H39" i="219"/>
  <c r="I39" i="219"/>
  <c r="J39" i="219"/>
  <c r="K39" i="219"/>
  <c r="L39" i="219"/>
  <c r="M39" i="219"/>
  <c r="N39" i="219"/>
  <c r="O39" i="219"/>
  <c r="P39" i="219"/>
  <c r="E44" i="219"/>
  <c r="F44" i="219"/>
  <c r="G44" i="219"/>
  <c r="H44" i="219"/>
  <c r="I44" i="219"/>
  <c r="J44" i="219"/>
  <c r="K44" i="219"/>
  <c r="L44" i="219"/>
  <c r="M44" i="219"/>
  <c r="N44" i="219"/>
  <c r="O44" i="219"/>
  <c r="P44" i="219"/>
  <c r="E45" i="219"/>
  <c r="F45" i="219"/>
  <c r="G45" i="219"/>
  <c r="H45" i="219"/>
  <c r="I45" i="219"/>
  <c r="J45" i="219"/>
  <c r="K45" i="219"/>
  <c r="L45" i="219"/>
  <c r="M45" i="219"/>
  <c r="N45" i="219"/>
  <c r="O45" i="219"/>
  <c r="P45" i="219"/>
  <c r="E46" i="219"/>
  <c r="F46" i="219"/>
  <c r="G46" i="219"/>
  <c r="H46" i="219"/>
  <c r="I46" i="219"/>
  <c r="J46" i="219"/>
  <c r="K46" i="219"/>
  <c r="L46" i="219"/>
  <c r="M46" i="219"/>
  <c r="N46" i="219"/>
  <c r="O46" i="219"/>
  <c r="P46" i="219"/>
  <c r="E47" i="219"/>
  <c r="F47" i="219"/>
  <c r="G47" i="219"/>
  <c r="H47" i="219"/>
  <c r="I47" i="219"/>
  <c r="J47" i="219"/>
  <c r="K47" i="219"/>
  <c r="L47" i="219"/>
  <c r="M47" i="219"/>
  <c r="N47" i="219"/>
  <c r="O47" i="219"/>
  <c r="P47" i="219"/>
  <c r="E48" i="219"/>
  <c r="F48" i="219"/>
  <c r="G48" i="219"/>
  <c r="H48" i="219"/>
  <c r="I48" i="219"/>
  <c r="J48" i="219"/>
  <c r="K48" i="219"/>
  <c r="L48" i="219"/>
  <c r="M48" i="219"/>
  <c r="N48" i="219"/>
  <c r="O48" i="219"/>
  <c r="P48" i="219"/>
  <c r="E70" i="219"/>
  <c r="F70" i="219"/>
  <c r="G70" i="219"/>
  <c r="H70" i="219"/>
  <c r="I70" i="219"/>
  <c r="J70" i="219"/>
  <c r="K70" i="219"/>
  <c r="L70" i="219"/>
  <c r="M70" i="219"/>
  <c r="N70" i="219"/>
  <c r="O70" i="219"/>
  <c r="P70" i="219"/>
  <c r="E71" i="219"/>
  <c r="F71" i="219"/>
  <c r="G71" i="219"/>
  <c r="H71" i="219"/>
  <c r="I71" i="219"/>
  <c r="J71" i="219"/>
  <c r="K71" i="219"/>
  <c r="L71" i="219"/>
  <c r="M71" i="219"/>
  <c r="N71" i="219"/>
  <c r="O71" i="219"/>
  <c r="P71" i="219"/>
  <c r="E72" i="219"/>
  <c r="F72" i="219"/>
  <c r="G72" i="219"/>
  <c r="H72" i="219"/>
  <c r="I72" i="219"/>
  <c r="J72" i="219"/>
  <c r="K72" i="219"/>
  <c r="L72" i="219"/>
  <c r="M72" i="219"/>
  <c r="N72" i="219"/>
  <c r="O72" i="219"/>
  <c r="P72" i="219"/>
  <c r="E73" i="219"/>
  <c r="F73" i="219"/>
  <c r="G73" i="219"/>
  <c r="H73" i="219"/>
  <c r="I73" i="219"/>
  <c r="J73" i="219"/>
  <c r="K73" i="219"/>
  <c r="L73" i="219"/>
  <c r="M73" i="219"/>
  <c r="N73" i="219"/>
  <c r="O73" i="219"/>
  <c r="P73" i="219"/>
  <c r="E74" i="219"/>
  <c r="F74" i="219"/>
  <c r="G74" i="219"/>
  <c r="H74" i="219"/>
  <c r="I74" i="219"/>
  <c r="J74" i="219"/>
  <c r="K74" i="219"/>
  <c r="L74" i="219"/>
  <c r="M74" i="219"/>
  <c r="N74" i="219"/>
  <c r="O74" i="219"/>
  <c r="P74" i="219"/>
  <c r="E75" i="219"/>
  <c r="F75" i="219"/>
  <c r="G75" i="219"/>
  <c r="H75" i="219"/>
  <c r="I75" i="219"/>
  <c r="J75" i="219"/>
  <c r="K75" i="219"/>
  <c r="L75" i="219"/>
  <c r="M75" i="219"/>
  <c r="N75" i="219"/>
  <c r="O75" i="219"/>
  <c r="P75" i="219"/>
  <c r="E76" i="219"/>
  <c r="F76" i="219"/>
  <c r="G76" i="219"/>
  <c r="H76" i="219"/>
  <c r="I76" i="219"/>
  <c r="J76" i="219"/>
  <c r="K76" i="219"/>
  <c r="L76" i="219"/>
  <c r="M76" i="219"/>
  <c r="N76" i="219"/>
  <c r="O76" i="219"/>
  <c r="P76" i="219"/>
  <c r="E77" i="219"/>
  <c r="F77" i="219"/>
  <c r="G77" i="219"/>
  <c r="H77" i="219"/>
  <c r="I77" i="219"/>
  <c r="J77" i="219"/>
  <c r="K77" i="219"/>
  <c r="L77" i="219"/>
  <c r="M77" i="219"/>
  <c r="N77" i="219"/>
  <c r="O77" i="219"/>
  <c r="P77" i="219"/>
  <c r="E78" i="219"/>
  <c r="F78" i="219"/>
  <c r="G78" i="219"/>
  <c r="H78" i="219"/>
  <c r="I78" i="219"/>
  <c r="J78" i="219"/>
  <c r="K78" i="219"/>
  <c r="L78" i="219"/>
  <c r="M78" i="219"/>
  <c r="N78" i="219"/>
  <c r="O78" i="219"/>
  <c r="P78" i="219"/>
  <c r="E85" i="219"/>
  <c r="F85" i="219"/>
  <c r="G85" i="219"/>
  <c r="H85" i="219"/>
  <c r="I85" i="219"/>
  <c r="J85" i="219"/>
  <c r="K85" i="219"/>
  <c r="L85" i="219"/>
  <c r="M85" i="219"/>
  <c r="N85" i="219"/>
  <c r="O85" i="219"/>
  <c r="P85" i="219"/>
  <c r="E86" i="219"/>
  <c r="F86" i="219"/>
  <c r="G86" i="219"/>
  <c r="H86" i="219"/>
  <c r="I86" i="219"/>
  <c r="J86" i="219"/>
  <c r="K86" i="219"/>
  <c r="L86" i="219"/>
  <c r="M86" i="219"/>
  <c r="N86" i="219"/>
  <c r="O86" i="219"/>
  <c r="P86" i="219"/>
  <c r="E87" i="219"/>
  <c r="F87" i="219"/>
  <c r="G87" i="219"/>
  <c r="H87" i="219"/>
  <c r="I87" i="219"/>
  <c r="J87" i="219"/>
  <c r="K87" i="219"/>
  <c r="L87" i="219"/>
  <c r="M87" i="219"/>
  <c r="N87" i="219"/>
  <c r="O87" i="219"/>
  <c r="P87" i="219"/>
  <c r="E88" i="219"/>
  <c r="F88" i="219"/>
  <c r="G88" i="219"/>
  <c r="H88" i="219"/>
  <c r="I88" i="219"/>
  <c r="J88" i="219"/>
  <c r="K88" i="219"/>
  <c r="L88" i="219"/>
  <c r="M88" i="219"/>
  <c r="N88" i="219"/>
  <c r="O88" i="219"/>
  <c r="P88" i="219"/>
  <c r="E89" i="219"/>
  <c r="F89" i="219"/>
  <c r="G89" i="219"/>
  <c r="H89" i="219"/>
  <c r="I89" i="219"/>
  <c r="J89" i="219"/>
  <c r="K89" i="219"/>
  <c r="L89" i="219"/>
  <c r="M89" i="219"/>
  <c r="N89" i="219"/>
  <c r="O89" i="219"/>
  <c r="P89" i="219"/>
  <c r="E90" i="219"/>
  <c r="F90" i="219"/>
  <c r="G90" i="219"/>
  <c r="H90" i="219"/>
  <c r="I90" i="219"/>
  <c r="J90" i="219"/>
  <c r="K90" i="219"/>
  <c r="L90" i="219"/>
  <c r="M90" i="219"/>
  <c r="N90" i="219"/>
  <c r="O90" i="219"/>
  <c r="P90" i="219"/>
  <c r="E91" i="219"/>
  <c r="F91" i="219"/>
  <c r="G91" i="219"/>
  <c r="H91" i="219"/>
  <c r="I91" i="219"/>
  <c r="J91" i="219"/>
  <c r="K91" i="219"/>
  <c r="L91" i="219"/>
  <c r="M91" i="219"/>
  <c r="N91" i="219"/>
  <c r="O91" i="219"/>
  <c r="P91" i="219"/>
  <c r="E92" i="219"/>
  <c r="F92" i="219"/>
  <c r="G92" i="219"/>
  <c r="H92" i="219"/>
  <c r="I92" i="219"/>
  <c r="J92" i="219"/>
  <c r="K92" i="219"/>
  <c r="L92" i="219"/>
  <c r="M92" i="219"/>
  <c r="N92" i="219"/>
  <c r="O92" i="219"/>
  <c r="P92" i="219"/>
  <c r="E93" i="219"/>
  <c r="F93" i="219"/>
  <c r="G93" i="219"/>
  <c r="H93" i="219"/>
  <c r="I93" i="219"/>
  <c r="J93" i="219"/>
  <c r="K93" i="219"/>
  <c r="L93" i="219"/>
  <c r="M93" i="219"/>
  <c r="N93" i="219"/>
  <c r="O93" i="219"/>
  <c r="P93" i="219"/>
  <c r="E94" i="219"/>
  <c r="F94" i="219"/>
  <c r="G94" i="219"/>
  <c r="H94" i="219"/>
  <c r="I94" i="219"/>
  <c r="J94" i="219"/>
  <c r="K94" i="219"/>
  <c r="L94" i="219"/>
  <c r="M94" i="219"/>
  <c r="N94" i="219"/>
  <c r="O94" i="219"/>
  <c r="P94" i="219"/>
  <c r="E100" i="219"/>
  <c r="F100" i="219"/>
  <c r="G100" i="219"/>
  <c r="H100" i="219"/>
  <c r="I100" i="219"/>
  <c r="J100" i="219"/>
  <c r="K100" i="219"/>
  <c r="L100" i="219"/>
  <c r="M100" i="219"/>
  <c r="N100" i="219"/>
  <c r="O100" i="219"/>
  <c r="P100" i="219"/>
  <c r="E101" i="219"/>
  <c r="F101" i="219"/>
  <c r="G101" i="219"/>
  <c r="H101" i="219"/>
  <c r="I101" i="219"/>
  <c r="J101" i="219"/>
  <c r="K101" i="219"/>
  <c r="L101" i="219"/>
  <c r="M101" i="219"/>
  <c r="N101" i="219"/>
  <c r="O101" i="219"/>
  <c r="P101" i="219"/>
  <c r="E102" i="219"/>
  <c r="F102" i="219"/>
  <c r="G102" i="219"/>
  <c r="H102" i="219"/>
  <c r="I102" i="219"/>
  <c r="J102" i="219"/>
  <c r="K102" i="219"/>
  <c r="L102" i="219"/>
  <c r="M102" i="219"/>
  <c r="N102" i="219"/>
  <c r="O102" i="219"/>
  <c r="P102" i="219"/>
  <c r="E103" i="219"/>
  <c r="F103" i="219"/>
  <c r="G103" i="219"/>
  <c r="H103" i="219"/>
  <c r="I103" i="219"/>
  <c r="J103" i="219"/>
  <c r="K103" i="219"/>
  <c r="L103" i="219"/>
  <c r="M103" i="219"/>
  <c r="N103" i="219"/>
  <c r="O103" i="219"/>
  <c r="P103" i="219"/>
  <c r="E104" i="219"/>
  <c r="F104" i="219"/>
  <c r="G104" i="219"/>
  <c r="H104" i="219"/>
  <c r="I104" i="219"/>
  <c r="J104" i="219"/>
  <c r="K104" i="219"/>
  <c r="L104" i="219"/>
  <c r="M104" i="219"/>
  <c r="N104" i="219"/>
  <c r="O104" i="219"/>
  <c r="P104" i="219"/>
  <c r="E108" i="219"/>
  <c r="F108" i="219"/>
  <c r="G108" i="219"/>
  <c r="H108" i="219"/>
  <c r="I108" i="219"/>
  <c r="J108" i="219"/>
  <c r="K108" i="219"/>
  <c r="L108" i="219"/>
  <c r="M108" i="219"/>
  <c r="N108" i="219"/>
  <c r="O108" i="219"/>
  <c r="P108" i="219"/>
  <c r="E109" i="219"/>
  <c r="F109" i="219"/>
  <c r="G109" i="219"/>
  <c r="H109" i="219"/>
  <c r="I109" i="219"/>
  <c r="J109" i="219"/>
  <c r="K109" i="219"/>
  <c r="L109" i="219"/>
  <c r="M109" i="219"/>
  <c r="N109" i="219"/>
  <c r="O109" i="219"/>
  <c r="P109" i="219"/>
  <c r="E110" i="219"/>
  <c r="F110" i="219"/>
  <c r="G110" i="219"/>
  <c r="H110" i="219"/>
  <c r="I110" i="219"/>
  <c r="J110" i="219"/>
  <c r="K110" i="219"/>
  <c r="L110" i="219"/>
  <c r="M110" i="219"/>
  <c r="N110" i="219"/>
  <c r="O110" i="219"/>
  <c r="P110" i="219"/>
  <c r="E111" i="219"/>
  <c r="F111" i="219"/>
  <c r="G111" i="219"/>
  <c r="H111" i="219"/>
  <c r="I111" i="219"/>
  <c r="J111" i="219"/>
  <c r="K111" i="219"/>
  <c r="L111" i="219"/>
  <c r="M111" i="219"/>
  <c r="N111" i="219"/>
  <c r="O111" i="219"/>
  <c r="P111" i="219"/>
  <c r="E112" i="219"/>
  <c r="F112" i="219"/>
  <c r="G112" i="219"/>
  <c r="H112" i="219"/>
  <c r="I112" i="219"/>
  <c r="J112" i="219"/>
  <c r="K112" i="219"/>
  <c r="L112" i="219"/>
  <c r="M112" i="219"/>
  <c r="N112" i="219"/>
  <c r="O112" i="219"/>
  <c r="P112" i="219"/>
  <c r="E113" i="219"/>
  <c r="F113" i="219"/>
  <c r="G113" i="219"/>
  <c r="H113" i="219"/>
  <c r="I113" i="219"/>
  <c r="J113" i="219"/>
  <c r="K113" i="219"/>
  <c r="L113" i="219"/>
  <c r="M113" i="219"/>
  <c r="N113" i="219"/>
  <c r="O113" i="219"/>
  <c r="P113" i="219"/>
  <c r="E114" i="219"/>
  <c r="F114" i="219"/>
  <c r="G114" i="219"/>
  <c r="H114" i="219"/>
  <c r="I114" i="219"/>
  <c r="J114" i="219"/>
  <c r="K114" i="219"/>
  <c r="L114" i="219"/>
  <c r="M114" i="219"/>
  <c r="N114" i="219"/>
  <c r="O114" i="219"/>
  <c r="P114" i="219"/>
  <c r="E118" i="219"/>
  <c r="F118" i="219"/>
  <c r="G118" i="219"/>
  <c r="H118" i="219"/>
  <c r="I118" i="219"/>
  <c r="J118" i="219"/>
  <c r="K118" i="219"/>
  <c r="L118" i="219"/>
  <c r="M118" i="219"/>
  <c r="N118" i="219"/>
  <c r="O118" i="219"/>
  <c r="P118" i="219"/>
  <c r="E128" i="219"/>
  <c r="F128" i="219"/>
  <c r="G128" i="219"/>
  <c r="H128" i="219"/>
  <c r="I128" i="219"/>
  <c r="J128" i="219"/>
  <c r="K128" i="219"/>
  <c r="L128" i="219"/>
  <c r="M128" i="219"/>
  <c r="N128" i="219"/>
  <c r="O128" i="219"/>
  <c r="P128" i="219"/>
  <c r="E131" i="219"/>
  <c r="F131" i="219"/>
  <c r="G131" i="219"/>
  <c r="H131" i="219"/>
  <c r="I131" i="219"/>
  <c r="J131" i="219"/>
  <c r="K131" i="219"/>
  <c r="L131" i="219"/>
  <c r="M131" i="219"/>
  <c r="N131" i="219"/>
  <c r="O131" i="219"/>
  <c r="P131" i="219"/>
  <c r="E132" i="219"/>
  <c r="F132" i="219"/>
  <c r="G132" i="219"/>
  <c r="H132" i="219"/>
  <c r="I132" i="219"/>
  <c r="J132" i="219"/>
  <c r="K132" i="219"/>
  <c r="L132" i="219"/>
  <c r="M132" i="219"/>
  <c r="N132" i="219"/>
  <c r="O132" i="219"/>
  <c r="P132" i="219"/>
  <c r="E133" i="219"/>
  <c r="F133" i="219"/>
  <c r="G133" i="219"/>
  <c r="H133" i="219"/>
  <c r="I133" i="219"/>
  <c r="J133" i="219"/>
  <c r="K133" i="219"/>
  <c r="L133" i="219"/>
  <c r="M133" i="219"/>
  <c r="N133" i="219"/>
  <c r="O133" i="219"/>
  <c r="P133" i="219"/>
  <c r="E134" i="219"/>
  <c r="F134" i="219"/>
  <c r="G134" i="219"/>
  <c r="H134" i="219"/>
  <c r="I134" i="219"/>
  <c r="J134" i="219"/>
  <c r="K134" i="219"/>
  <c r="L134" i="219"/>
  <c r="M134" i="219"/>
  <c r="N134" i="219"/>
  <c r="O134" i="219"/>
  <c r="P134" i="219"/>
  <c r="E135" i="219"/>
  <c r="F135" i="219"/>
  <c r="G135" i="219"/>
  <c r="H135" i="219"/>
  <c r="I135" i="219"/>
  <c r="J135" i="219"/>
  <c r="K135" i="219"/>
  <c r="L135" i="219"/>
  <c r="M135" i="219"/>
  <c r="N135" i="219"/>
  <c r="O135" i="219"/>
  <c r="P135" i="219"/>
  <c r="E136" i="219"/>
  <c r="F136" i="219"/>
  <c r="G136" i="219"/>
  <c r="H136" i="219"/>
  <c r="I136" i="219"/>
  <c r="J136" i="219"/>
  <c r="K136" i="219"/>
  <c r="L136" i="219"/>
  <c r="M136" i="219"/>
  <c r="N136" i="219"/>
  <c r="O136" i="219"/>
  <c r="P136" i="219"/>
  <c r="E137" i="219"/>
  <c r="F137" i="219"/>
  <c r="G137" i="219"/>
  <c r="H137" i="219"/>
  <c r="I137" i="219"/>
  <c r="J137" i="219"/>
  <c r="K137" i="219"/>
  <c r="L137" i="219"/>
  <c r="M137" i="219"/>
  <c r="N137" i="219"/>
  <c r="O137" i="219"/>
  <c r="P137" i="219"/>
  <c r="E138" i="219"/>
  <c r="F138" i="219"/>
  <c r="G138" i="219"/>
  <c r="H138" i="219"/>
  <c r="I138" i="219"/>
  <c r="J138" i="219"/>
  <c r="K138" i="219"/>
  <c r="L138" i="219"/>
  <c r="M138" i="219"/>
  <c r="N138" i="219"/>
  <c r="O138" i="219"/>
  <c r="P138" i="219"/>
  <c r="E139" i="219"/>
  <c r="F139" i="219"/>
  <c r="G139" i="219"/>
  <c r="H139" i="219"/>
  <c r="I139" i="219"/>
  <c r="J139" i="219"/>
  <c r="K139" i="219"/>
  <c r="L139" i="219"/>
  <c r="M139" i="219"/>
  <c r="N139" i="219"/>
  <c r="O139" i="219"/>
  <c r="P139" i="219"/>
  <c r="E140" i="219"/>
  <c r="F140" i="219"/>
  <c r="G140" i="219"/>
  <c r="H140" i="219"/>
  <c r="I140" i="219"/>
  <c r="J140" i="219"/>
  <c r="K140" i="219"/>
  <c r="L140" i="219"/>
  <c r="M140" i="219"/>
  <c r="N140" i="219"/>
  <c r="O140" i="219"/>
  <c r="P140" i="219"/>
  <c r="E166" i="219"/>
  <c r="F166" i="219"/>
  <c r="G166" i="219"/>
  <c r="H166" i="219"/>
  <c r="I166" i="219"/>
  <c r="J166" i="219"/>
  <c r="K166" i="219"/>
  <c r="L166" i="219"/>
  <c r="M166" i="219"/>
  <c r="N166" i="219"/>
  <c r="O166" i="219"/>
  <c r="P166" i="219"/>
  <c r="E167" i="219"/>
  <c r="F167" i="219"/>
  <c r="G167" i="219"/>
  <c r="H167" i="219"/>
  <c r="I167" i="219"/>
  <c r="J167" i="219"/>
  <c r="K167" i="219"/>
  <c r="L167" i="219"/>
  <c r="M167" i="219"/>
  <c r="N167" i="219"/>
  <c r="O167" i="219"/>
  <c r="P167" i="219"/>
  <c r="E168" i="219"/>
  <c r="F168" i="219"/>
  <c r="G168" i="219"/>
  <c r="H168" i="219"/>
  <c r="I168" i="219"/>
  <c r="J168" i="219"/>
  <c r="K168" i="219"/>
  <c r="L168" i="219"/>
  <c r="M168" i="219"/>
  <c r="N168" i="219"/>
  <c r="O168" i="219"/>
  <c r="P168" i="219"/>
  <c r="E169" i="219"/>
  <c r="F169" i="219"/>
  <c r="G169" i="219"/>
  <c r="H169" i="219"/>
  <c r="I169" i="219"/>
  <c r="J169" i="219"/>
  <c r="K169" i="219"/>
  <c r="L169" i="219"/>
  <c r="M169" i="219"/>
  <c r="N169" i="219"/>
  <c r="O169" i="219"/>
  <c r="P169" i="219"/>
  <c r="E170" i="219"/>
  <c r="F170" i="219"/>
  <c r="G170" i="219"/>
  <c r="H170" i="219"/>
  <c r="I170" i="219"/>
  <c r="J170" i="219"/>
  <c r="K170" i="219"/>
  <c r="L170" i="219"/>
  <c r="M170" i="219"/>
  <c r="N170" i="219"/>
  <c r="O170" i="219"/>
  <c r="P170" i="219"/>
  <c r="E171" i="219"/>
  <c r="F171" i="219"/>
  <c r="G171" i="219"/>
  <c r="H171" i="219"/>
  <c r="I171" i="219"/>
  <c r="J171" i="219"/>
  <c r="K171" i="219"/>
  <c r="L171" i="219"/>
  <c r="M171" i="219"/>
  <c r="N171" i="219"/>
  <c r="O171" i="219"/>
  <c r="P171" i="219"/>
  <c r="E172" i="219"/>
  <c r="F172" i="219"/>
  <c r="G172" i="219"/>
  <c r="H172" i="219"/>
  <c r="I172" i="219"/>
  <c r="J172" i="219"/>
  <c r="K172" i="219"/>
  <c r="L172" i="219"/>
  <c r="M172" i="219"/>
  <c r="N172" i="219"/>
  <c r="O172" i="219"/>
  <c r="P172" i="219"/>
  <c r="E187" i="219"/>
  <c r="F187" i="219"/>
  <c r="G187" i="219"/>
  <c r="H187" i="219"/>
  <c r="I187" i="219"/>
  <c r="J187" i="219"/>
  <c r="K187" i="219"/>
  <c r="L187" i="219"/>
  <c r="M187" i="219"/>
  <c r="N187" i="219"/>
  <c r="O187" i="219"/>
  <c r="P187" i="219"/>
  <c r="E188" i="219"/>
  <c r="F188" i="219"/>
  <c r="G188" i="219"/>
  <c r="H188" i="219"/>
  <c r="I188" i="219"/>
  <c r="J188" i="219"/>
  <c r="K188" i="219"/>
  <c r="L188" i="219"/>
  <c r="M188" i="219"/>
  <c r="N188" i="219"/>
  <c r="O188" i="219"/>
  <c r="P188" i="219"/>
  <c r="E189" i="219"/>
  <c r="F189" i="219"/>
  <c r="G189" i="219"/>
  <c r="H189" i="219"/>
  <c r="I189" i="219"/>
  <c r="J189" i="219"/>
  <c r="K189" i="219"/>
  <c r="L189" i="219"/>
  <c r="M189" i="219"/>
  <c r="N189" i="219"/>
  <c r="O189" i="219"/>
  <c r="P189" i="219"/>
  <c r="E190" i="219"/>
  <c r="F190" i="219"/>
  <c r="G190" i="219"/>
  <c r="H190" i="219"/>
  <c r="I190" i="219"/>
  <c r="J190" i="219"/>
  <c r="K190" i="219"/>
  <c r="L190" i="219"/>
  <c r="M190" i="219"/>
  <c r="N190" i="219"/>
  <c r="O190" i="219"/>
  <c r="P190" i="219"/>
  <c r="E191" i="219"/>
  <c r="F191" i="219"/>
  <c r="G191" i="219"/>
  <c r="H191" i="219"/>
  <c r="I191" i="219"/>
  <c r="J191" i="219"/>
  <c r="K191" i="219"/>
  <c r="L191" i="219"/>
  <c r="M191" i="219"/>
  <c r="N191" i="219"/>
  <c r="O191" i="219"/>
  <c r="P191" i="219"/>
  <c r="E192" i="219"/>
  <c r="F192" i="219"/>
  <c r="G192" i="219"/>
  <c r="H192" i="219"/>
  <c r="I192" i="219"/>
  <c r="J192" i="219"/>
  <c r="K192" i="219"/>
  <c r="L192" i="219"/>
  <c r="M192" i="219"/>
  <c r="N192" i="219"/>
  <c r="O192" i="219"/>
  <c r="P192" i="219"/>
  <c r="E193" i="219"/>
  <c r="F193" i="219"/>
  <c r="G193" i="219"/>
  <c r="H193" i="219"/>
  <c r="I193" i="219"/>
  <c r="J193" i="219"/>
  <c r="K193" i="219"/>
  <c r="L193" i="219"/>
  <c r="M193" i="219"/>
  <c r="N193" i="219"/>
  <c r="O193" i="219"/>
  <c r="P193" i="219"/>
  <c r="E194" i="219"/>
  <c r="F194" i="219"/>
  <c r="G194" i="219"/>
  <c r="H194" i="219"/>
  <c r="I194" i="219"/>
  <c r="J194" i="219"/>
  <c r="K194" i="219"/>
  <c r="L194" i="219"/>
  <c r="M194" i="219"/>
  <c r="N194" i="219"/>
  <c r="O194" i="219"/>
  <c r="P194" i="219"/>
  <c r="Q195" i="219"/>
  <c r="Q196" i="219"/>
  <c r="Q197" i="219"/>
  <c r="Q198" i="219"/>
  <c r="Q199" i="219"/>
  <c r="Q200" i="219"/>
  <c r="Q201" i="219"/>
  <c r="Q202" i="219"/>
  <c r="Q203" i="219"/>
  <c r="Q204" i="219"/>
  <c r="Q207" i="219"/>
  <c r="Q208" i="219"/>
  <c r="Q209" i="219"/>
  <c r="Q210" i="219"/>
  <c r="Q211" i="219"/>
  <c r="Q212" i="219"/>
  <c r="Q213" i="219"/>
  <c r="Q214" i="219"/>
  <c r="Q215" i="219"/>
  <c r="Q216" i="219"/>
  <c r="Q217" i="219"/>
  <c r="Q219" i="219"/>
  <c r="Q220" i="219"/>
  <c r="Q221" i="219"/>
  <c r="Q222" i="219"/>
  <c r="Q223" i="219"/>
  <c r="Q224" i="219"/>
  <c r="E225" i="219"/>
  <c r="F225" i="219"/>
  <c r="G225" i="219"/>
  <c r="H225" i="219"/>
  <c r="I225" i="219"/>
  <c r="J225" i="219"/>
  <c r="K225" i="219"/>
  <c r="L225" i="219"/>
  <c r="M225" i="219"/>
  <c r="N225" i="219"/>
  <c r="O225" i="219"/>
  <c r="P225" i="219"/>
  <c r="E229" i="219"/>
  <c r="F229" i="219"/>
  <c r="G229" i="219"/>
  <c r="H229" i="219"/>
  <c r="I229" i="219"/>
  <c r="J229" i="219"/>
  <c r="K229" i="219"/>
  <c r="L229" i="219"/>
  <c r="M229" i="219"/>
  <c r="N229" i="219"/>
  <c r="O229" i="219"/>
  <c r="P229" i="219"/>
  <c r="E230" i="219"/>
  <c r="F230" i="219"/>
  <c r="G230" i="219"/>
  <c r="H230" i="219"/>
  <c r="I230" i="219"/>
  <c r="J230" i="219"/>
  <c r="K230" i="219"/>
  <c r="L230" i="219"/>
  <c r="M230" i="219"/>
  <c r="N230" i="219"/>
  <c r="O230" i="219"/>
  <c r="P230" i="219"/>
  <c r="E231" i="219"/>
  <c r="F231" i="219"/>
  <c r="G231" i="219"/>
  <c r="H231" i="219"/>
  <c r="I231" i="219"/>
  <c r="J231" i="219"/>
  <c r="K231" i="219"/>
  <c r="L231" i="219"/>
  <c r="M231" i="219"/>
  <c r="N231" i="219"/>
  <c r="O231" i="219"/>
  <c r="P231" i="219"/>
  <c r="E232" i="219"/>
  <c r="F232" i="219"/>
  <c r="G232" i="219"/>
  <c r="H232" i="219"/>
  <c r="I232" i="219"/>
  <c r="J232" i="219"/>
  <c r="K232" i="219"/>
  <c r="L232" i="219"/>
  <c r="M232" i="219"/>
  <c r="N232" i="219"/>
  <c r="O232" i="219"/>
  <c r="P232" i="219"/>
  <c r="E233" i="219"/>
  <c r="F233" i="219"/>
  <c r="G233" i="219"/>
  <c r="H233" i="219"/>
  <c r="I233" i="219"/>
  <c r="J233" i="219"/>
  <c r="K233" i="219"/>
  <c r="L233" i="219"/>
  <c r="M233" i="219"/>
  <c r="N233" i="219"/>
  <c r="O233" i="219"/>
  <c r="P233" i="219"/>
  <c r="E234" i="219"/>
  <c r="F234" i="219"/>
  <c r="G234" i="219"/>
  <c r="H234" i="219"/>
  <c r="I234" i="219"/>
  <c r="J234" i="219"/>
  <c r="K234" i="219"/>
  <c r="L234" i="219"/>
  <c r="M234" i="219"/>
  <c r="N234" i="219"/>
  <c r="O234" i="219"/>
  <c r="P234" i="219"/>
  <c r="E235" i="219"/>
  <c r="F235" i="219"/>
  <c r="G235" i="219"/>
  <c r="H235" i="219"/>
  <c r="I235" i="219"/>
  <c r="J235" i="219"/>
  <c r="K235" i="219"/>
  <c r="L235" i="219"/>
  <c r="M235" i="219"/>
  <c r="N235" i="219"/>
  <c r="O235" i="219"/>
  <c r="P235" i="219"/>
  <c r="E236" i="219"/>
  <c r="F236" i="219"/>
  <c r="G236" i="219"/>
  <c r="H236" i="219"/>
  <c r="I236" i="219"/>
  <c r="J236" i="219"/>
  <c r="K236" i="219"/>
  <c r="L236" i="219"/>
  <c r="M236" i="219"/>
  <c r="N236" i="219"/>
  <c r="O236" i="219"/>
  <c r="P236" i="219"/>
  <c r="E237" i="219"/>
  <c r="F237" i="219"/>
  <c r="G237" i="219"/>
  <c r="H237" i="219"/>
  <c r="I237" i="219"/>
  <c r="J237" i="219"/>
  <c r="K237" i="219"/>
  <c r="L237" i="219"/>
  <c r="M237" i="219"/>
  <c r="N237" i="219"/>
  <c r="O237" i="219"/>
  <c r="P237" i="219"/>
  <c r="E238" i="219"/>
  <c r="F238" i="219"/>
  <c r="G238" i="219"/>
  <c r="H238" i="219"/>
  <c r="I238" i="219"/>
  <c r="J238" i="219"/>
  <c r="K238" i="219"/>
  <c r="L238" i="219"/>
  <c r="M238" i="219"/>
  <c r="N238" i="219"/>
  <c r="O238" i="219"/>
  <c r="P238" i="219"/>
  <c r="E239" i="219"/>
  <c r="F239" i="219"/>
  <c r="G239" i="219"/>
  <c r="H239" i="219"/>
  <c r="I239" i="219"/>
  <c r="J239" i="219"/>
  <c r="K239" i="219"/>
  <c r="L239" i="219"/>
  <c r="M239" i="219"/>
  <c r="N239" i="219"/>
  <c r="O239" i="219"/>
  <c r="P239" i="219"/>
  <c r="E240" i="219"/>
  <c r="F240" i="219"/>
  <c r="G240" i="219"/>
  <c r="H240" i="219"/>
  <c r="I240" i="219"/>
  <c r="J240" i="219"/>
  <c r="K240" i="219"/>
  <c r="L240" i="219"/>
  <c r="M240" i="219"/>
  <c r="N240" i="219"/>
  <c r="O240" i="219"/>
  <c r="P240" i="219"/>
  <c r="E241" i="219"/>
  <c r="E65" i="219" s="1"/>
  <c r="F241" i="219"/>
  <c r="F65" i="219" s="1"/>
  <c r="G241" i="219"/>
  <c r="G65" i="219" s="1"/>
  <c r="H241" i="219"/>
  <c r="H65" i="219" s="1"/>
  <c r="I241" i="219"/>
  <c r="I65" i="219" s="1"/>
  <c r="J241" i="219"/>
  <c r="J65" i="219" s="1"/>
  <c r="K241" i="219"/>
  <c r="K65" i="219" s="1"/>
  <c r="L241" i="219"/>
  <c r="L65" i="219" s="1"/>
  <c r="M241" i="219"/>
  <c r="M65" i="219" s="1"/>
  <c r="N241" i="219"/>
  <c r="N65" i="219" s="1"/>
  <c r="O241" i="219"/>
  <c r="O65" i="219" s="1"/>
  <c r="P241" i="219"/>
  <c r="P65" i="219" s="1"/>
  <c r="E242" i="219"/>
  <c r="F242" i="219"/>
  <c r="G242" i="219"/>
  <c r="H242" i="219"/>
  <c r="I242" i="219"/>
  <c r="J242" i="219"/>
  <c r="K242" i="219"/>
  <c r="L242" i="219"/>
  <c r="M242" i="219"/>
  <c r="N242" i="219"/>
  <c r="O242" i="219"/>
  <c r="P242" i="219"/>
  <c r="E243" i="219"/>
  <c r="F243" i="219"/>
  <c r="F67" i="219" s="1"/>
  <c r="G243" i="219"/>
  <c r="G67" i="219" s="1"/>
  <c r="H243" i="219"/>
  <c r="H67" i="219" s="1"/>
  <c r="I243" i="219"/>
  <c r="I67" i="219" s="1"/>
  <c r="J243" i="219"/>
  <c r="J67" i="219" s="1"/>
  <c r="K243" i="219"/>
  <c r="K67" i="219" s="1"/>
  <c r="L243" i="219"/>
  <c r="L67" i="219" s="1"/>
  <c r="M243" i="219"/>
  <c r="M67" i="219" s="1"/>
  <c r="N243" i="219"/>
  <c r="N67" i="219" s="1"/>
  <c r="O243" i="219"/>
  <c r="O67" i="219" s="1"/>
  <c r="P243" i="219"/>
  <c r="P67" i="219" s="1"/>
  <c r="E244" i="219"/>
  <c r="F244" i="219"/>
  <c r="G244" i="219"/>
  <c r="H244" i="219"/>
  <c r="I244" i="219"/>
  <c r="J244" i="219"/>
  <c r="K244" i="219"/>
  <c r="L244" i="219"/>
  <c r="M244" i="219"/>
  <c r="N244" i="219"/>
  <c r="O244" i="219"/>
  <c r="P244" i="219"/>
  <c r="Q245" i="219"/>
  <c r="Q246" i="219"/>
  <c r="Q247" i="219"/>
  <c r="Q248" i="219"/>
  <c r="Q249" i="219"/>
  <c r="Q250" i="219"/>
  <c r="Q251" i="219"/>
  <c r="Q252" i="219"/>
  <c r="Q253" i="219"/>
  <c r="Q254" i="219"/>
  <c r="Q257" i="219"/>
  <c r="Q258" i="219"/>
  <c r="Q259" i="219"/>
  <c r="Q260" i="219"/>
  <c r="Q261" i="219"/>
  <c r="Q262" i="219"/>
  <c r="Q263" i="219"/>
  <c r="Q264" i="219"/>
  <c r="Q265" i="219"/>
  <c r="Q266" i="219"/>
  <c r="Q267" i="219"/>
  <c r="Q268" i="219"/>
  <c r="Q269" i="219"/>
  <c r="Q270" i="219"/>
  <c r="E271" i="219"/>
  <c r="F271" i="219"/>
  <c r="G271" i="219"/>
  <c r="H271" i="219"/>
  <c r="I271" i="219"/>
  <c r="J271" i="219"/>
  <c r="K271" i="219"/>
  <c r="L271" i="219"/>
  <c r="M271" i="219"/>
  <c r="N271" i="219"/>
  <c r="O271" i="219"/>
  <c r="P271" i="219"/>
  <c r="E274" i="219"/>
  <c r="E281" i="219" s="1"/>
  <c r="F274" i="219"/>
  <c r="G274" i="219"/>
  <c r="G281" i="219" s="1"/>
  <c r="H274" i="219"/>
  <c r="H281" i="219" s="1"/>
  <c r="I274" i="219"/>
  <c r="I281" i="219" s="1"/>
  <c r="J274" i="219"/>
  <c r="J281" i="219" s="1"/>
  <c r="K274" i="219"/>
  <c r="L274" i="219"/>
  <c r="L281" i="219" s="1"/>
  <c r="M274" i="219"/>
  <c r="M281" i="219" s="1"/>
  <c r="N274" i="219"/>
  <c r="N281" i="219" s="1"/>
  <c r="O274" i="219"/>
  <c r="O281" i="219" s="1"/>
  <c r="P274" i="219"/>
  <c r="P281" i="219" s="1"/>
  <c r="Q275" i="219"/>
  <c r="Q276" i="219"/>
  <c r="Q277" i="219"/>
  <c r="Q278" i="219"/>
  <c r="Q279" i="219"/>
  <c r="Q280" i="219"/>
  <c r="E283" i="219"/>
  <c r="E291" i="219" s="1"/>
  <c r="F283" i="219"/>
  <c r="F291" i="219" s="1"/>
  <c r="G283" i="219"/>
  <c r="H283" i="219"/>
  <c r="H291" i="219" s="1"/>
  <c r="I283" i="219"/>
  <c r="J283" i="219"/>
  <c r="J291" i="219" s="1"/>
  <c r="K283" i="219"/>
  <c r="K291" i="219" s="1"/>
  <c r="L283" i="219"/>
  <c r="M283" i="219"/>
  <c r="M291" i="219" s="1"/>
  <c r="N283" i="219"/>
  <c r="N291" i="219" s="1"/>
  <c r="O283" i="219"/>
  <c r="O291" i="219" s="1"/>
  <c r="P283" i="219"/>
  <c r="P291" i="219" s="1"/>
  <c r="Q284" i="219"/>
  <c r="Q285" i="219"/>
  <c r="Q286" i="219"/>
  <c r="Q287" i="219"/>
  <c r="Q288" i="219"/>
  <c r="Q289" i="219"/>
  <c r="Q290" i="219"/>
  <c r="Q293" i="219"/>
  <c r="Q294" i="219"/>
  <c r="Q295" i="219"/>
  <c r="Q296" i="219"/>
  <c r="Q297" i="219"/>
  <c r="Q298" i="219"/>
  <c r="Q299" i="219"/>
  <c r="Q300" i="219"/>
  <c r="Q301" i="219"/>
  <c r="Q302" i="219"/>
  <c r="Q303" i="219"/>
  <c r="Q304" i="219"/>
  <c r="Q305" i="219"/>
  <c r="Q306" i="219"/>
  <c r="Q307" i="219"/>
  <c r="Q308" i="219"/>
  <c r="Q309" i="219"/>
  <c r="Q310" i="219"/>
  <c r="Q311" i="219"/>
  <c r="Q312" i="219"/>
  <c r="Q313" i="219"/>
  <c r="Q314" i="219"/>
  <c r="Q315" i="219"/>
  <c r="Q316" i="219"/>
  <c r="E317" i="219"/>
  <c r="F317" i="219"/>
  <c r="G317" i="219"/>
  <c r="H317" i="219"/>
  <c r="I317" i="219"/>
  <c r="J317" i="219"/>
  <c r="K317" i="219"/>
  <c r="L317" i="219"/>
  <c r="M317" i="219"/>
  <c r="N317" i="219"/>
  <c r="O317" i="219"/>
  <c r="P317" i="219"/>
  <c r="Q319" i="219"/>
  <c r="Q320" i="219"/>
  <c r="Q321" i="219"/>
  <c r="Q322" i="219"/>
  <c r="Q338" i="219"/>
  <c r="Q339" i="219"/>
  <c r="Q340" i="219"/>
  <c r="Q341" i="219"/>
  <c r="Q342" i="219"/>
  <c r="Q343" i="219"/>
  <c r="Q344" i="219"/>
  <c r="E345" i="219"/>
  <c r="F345" i="219"/>
  <c r="G345" i="219"/>
  <c r="H345" i="219"/>
  <c r="I345" i="219"/>
  <c r="J345" i="219"/>
  <c r="K345" i="219"/>
  <c r="L345" i="219"/>
  <c r="M345" i="219"/>
  <c r="N345" i="219"/>
  <c r="O345" i="219"/>
  <c r="P345" i="219"/>
  <c r="E522" i="219"/>
  <c r="F522" i="219"/>
  <c r="G522" i="219"/>
  <c r="H522" i="219"/>
  <c r="I522" i="219"/>
  <c r="J522" i="219"/>
  <c r="K522" i="219"/>
  <c r="L522" i="219"/>
  <c r="M522" i="219"/>
  <c r="N522" i="219"/>
  <c r="O522" i="219"/>
  <c r="P522" i="219"/>
  <c r="E359" i="219"/>
  <c r="F359" i="219"/>
  <c r="G359" i="219"/>
  <c r="H359" i="219"/>
  <c r="I359" i="219"/>
  <c r="J359" i="219"/>
  <c r="K359" i="219"/>
  <c r="L359" i="219"/>
  <c r="M359" i="219"/>
  <c r="N359" i="219"/>
  <c r="O359" i="219"/>
  <c r="P359" i="219"/>
  <c r="E360" i="219"/>
  <c r="F360" i="219"/>
  <c r="G360" i="219"/>
  <c r="H360" i="219"/>
  <c r="I360" i="219"/>
  <c r="J360" i="219"/>
  <c r="K360" i="219"/>
  <c r="L360" i="219"/>
  <c r="M360" i="219"/>
  <c r="N360" i="219"/>
  <c r="O360" i="219"/>
  <c r="P360" i="219"/>
  <c r="E361" i="219"/>
  <c r="F361" i="219"/>
  <c r="G361" i="219"/>
  <c r="H361" i="219"/>
  <c r="I361" i="219"/>
  <c r="J361" i="219"/>
  <c r="K361" i="219"/>
  <c r="L361" i="219"/>
  <c r="M361" i="219"/>
  <c r="N361" i="219"/>
  <c r="O361" i="219"/>
  <c r="P361" i="219"/>
  <c r="E362" i="219"/>
  <c r="F362" i="219"/>
  <c r="G362" i="219"/>
  <c r="H362" i="219"/>
  <c r="I362" i="219"/>
  <c r="J362" i="219"/>
  <c r="K362" i="219"/>
  <c r="L362" i="219"/>
  <c r="M362" i="219"/>
  <c r="N362" i="219"/>
  <c r="O362" i="219"/>
  <c r="P362" i="219"/>
  <c r="E363" i="219"/>
  <c r="F363" i="219"/>
  <c r="G363" i="219"/>
  <c r="H363" i="219"/>
  <c r="I363" i="219"/>
  <c r="J363" i="219"/>
  <c r="K363" i="219"/>
  <c r="L363" i="219"/>
  <c r="M363" i="219"/>
  <c r="N363" i="219"/>
  <c r="O363" i="219"/>
  <c r="P363" i="219"/>
  <c r="E364" i="219"/>
  <c r="F364" i="219"/>
  <c r="G364" i="219"/>
  <c r="H364" i="219"/>
  <c r="I364" i="219"/>
  <c r="J364" i="219"/>
  <c r="K364" i="219"/>
  <c r="L364" i="219"/>
  <c r="M364" i="219"/>
  <c r="N364" i="219"/>
  <c r="O364" i="219"/>
  <c r="P364" i="219"/>
  <c r="E365" i="219"/>
  <c r="F365" i="219"/>
  <c r="G365" i="219"/>
  <c r="H365" i="219"/>
  <c r="I365" i="219"/>
  <c r="J365" i="219"/>
  <c r="K365" i="219"/>
  <c r="L365" i="219"/>
  <c r="M365" i="219"/>
  <c r="N365" i="219"/>
  <c r="O365" i="219"/>
  <c r="P365" i="219"/>
  <c r="Q367" i="219"/>
  <c r="Q368" i="219"/>
  <c r="Q369" i="219"/>
  <c r="Q370" i="219"/>
  <c r="Q371" i="219"/>
  <c r="Q372" i="219"/>
  <c r="Q373" i="219"/>
  <c r="Q374" i="219"/>
  <c r="Q375" i="219"/>
  <c r="Q376" i="219"/>
  <c r="Q379" i="219"/>
  <c r="Q380" i="219"/>
  <c r="Q381" i="219"/>
  <c r="Q382" i="219"/>
  <c r="Q383" i="219"/>
  <c r="Q384" i="219"/>
  <c r="Q385" i="219"/>
  <c r="Q386" i="219"/>
  <c r="Q387" i="219"/>
  <c r="Q388" i="219"/>
  <c r="Q389" i="219"/>
  <c r="Q390" i="219"/>
  <c r="Q391" i="219"/>
  <c r="Q392" i="219"/>
  <c r="Q393" i="219"/>
  <c r="Q394" i="219"/>
  <c r="Q395" i="219"/>
  <c r="Q396" i="219"/>
  <c r="E397" i="219"/>
  <c r="F397" i="219"/>
  <c r="G397" i="219"/>
  <c r="H397" i="219"/>
  <c r="I397" i="219"/>
  <c r="J397" i="219"/>
  <c r="K397" i="219"/>
  <c r="L397" i="219"/>
  <c r="M397" i="219"/>
  <c r="N397" i="219"/>
  <c r="O397" i="219"/>
  <c r="P397" i="219"/>
  <c r="E402" i="219"/>
  <c r="F402" i="219"/>
  <c r="G402" i="219"/>
  <c r="H402" i="219"/>
  <c r="I402" i="219"/>
  <c r="J402" i="219"/>
  <c r="K402" i="219"/>
  <c r="L402" i="219"/>
  <c r="M402" i="219"/>
  <c r="N402" i="219"/>
  <c r="O402" i="219"/>
  <c r="P402" i="219"/>
  <c r="E403" i="219"/>
  <c r="F403" i="219"/>
  <c r="G403" i="219"/>
  <c r="H403" i="219"/>
  <c r="I403" i="219"/>
  <c r="J403" i="219"/>
  <c r="K403" i="219"/>
  <c r="L403" i="219"/>
  <c r="M403" i="219"/>
  <c r="N403" i="219"/>
  <c r="O403" i="219"/>
  <c r="P403" i="219"/>
  <c r="E404" i="219"/>
  <c r="F404" i="219"/>
  <c r="G404" i="219"/>
  <c r="H404" i="219"/>
  <c r="I404" i="219"/>
  <c r="J404" i="219"/>
  <c r="K404" i="219"/>
  <c r="L404" i="219"/>
  <c r="M404" i="219"/>
  <c r="N404" i="219"/>
  <c r="O404" i="219"/>
  <c r="P404" i="219"/>
  <c r="E406" i="219"/>
  <c r="F406" i="219"/>
  <c r="G406" i="219"/>
  <c r="H406" i="219"/>
  <c r="I406" i="219"/>
  <c r="J406" i="219"/>
  <c r="K406" i="219"/>
  <c r="L406" i="219"/>
  <c r="M406" i="219"/>
  <c r="N406" i="219"/>
  <c r="O406" i="219"/>
  <c r="P406" i="219"/>
  <c r="E407" i="219"/>
  <c r="F407" i="219"/>
  <c r="G407" i="219"/>
  <c r="H407" i="219"/>
  <c r="I407" i="219"/>
  <c r="J407" i="219"/>
  <c r="K407" i="219"/>
  <c r="L407" i="219"/>
  <c r="M407" i="219"/>
  <c r="N407" i="219"/>
  <c r="O407" i="219"/>
  <c r="P407" i="219"/>
  <c r="E408" i="219"/>
  <c r="F408" i="219"/>
  <c r="G408" i="219"/>
  <c r="H408" i="219"/>
  <c r="I408" i="219"/>
  <c r="J408" i="219"/>
  <c r="K408" i="219"/>
  <c r="L408" i="219"/>
  <c r="M408" i="219"/>
  <c r="N408" i="219"/>
  <c r="O408" i="219"/>
  <c r="P408" i="219"/>
  <c r="E409" i="219"/>
  <c r="F409" i="219"/>
  <c r="G409" i="219"/>
  <c r="H409" i="219"/>
  <c r="I409" i="219"/>
  <c r="J409" i="219"/>
  <c r="K409" i="219"/>
  <c r="L409" i="219"/>
  <c r="M409" i="219"/>
  <c r="N409" i="219"/>
  <c r="O409" i="219"/>
  <c r="P409" i="219"/>
  <c r="E410" i="219"/>
  <c r="F410" i="219"/>
  <c r="G410" i="219"/>
  <c r="H410" i="219"/>
  <c r="I410" i="219"/>
  <c r="J410" i="219"/>
  <c r="K410" i="219"/>
  <c r="L410" i="219"/>
  <c r="M410" i="219"/>
  <c r="N410" i="219"/>
  <c r="O410" i="219"/>
  <c r="P410" i="219"/>
  <c r="E411" i="219"/>
  <c r="F411" i="219"/>
  <c r="G411" i="219"/>
  <c r="H411" i="219"/>
  <c r="I411" i="219"/>
  <c r="J411" i="219"/>
  <c r="K411" i="219"/>
  <c r="L411" i="219"/>
  <c r="M411" i="219"/>
  <c r="N411" i="219"/>
  <c r="O411" i="219"/>
  <c r="P411" i="219"/>
  <c r="E412" i="219"/>
  <c r="F412" i="219"/>
  <c r="G412" i="219"/>
  <c r="H412" i="219"/>
  <c r="I412" i="219"/>
  <c r="J412" i="219"/>
  <c r="K412" i="219"/>
  <c r="L412" i="219"/>
  <c r="M412" i="219"/>
  <c r="N412" i="219"/>
  <c r="O412" i="219"/>
  <c r="P412" i="219"/>
  <c r="Q413" i="219"/>
  <c r="E414" i="219"/>
  <c r="F414" i="219"/>
  <c r="G414" i="219"/>
  <c r="H414" i="219"/>
  <c r="I414" i="219"/>
  <c r="J414" i="219"/>
  <c r="K414" i="219"/>
  <c r="L414" i="219"/>
  <c r="M414" i="219"/>
  <c r="N414" i="219"/>
  <c r="O414" i="219"/>
  <c r="P414" i="219"/>
  <c r="Q415" i="219"/>
  <c r="E416" i="219"/>
  <c r="F416" i="219"/>
  <c r="G416" i="219"/>
  <c r="H416" i="219"/>
  <c r="I416" i="219"/>
  <c r="J416" i="219"/>
  <c r="K416" i="219"/>
  <c r="L416" i="219"/>
  <c r="M416" i="219"/>
  <c r="N416" i="219"/>
  <c r="O416" i="219"/>
  <c r="P416" i="219"/>
  <c r="E417" i="219"/>
  <c r="E69" i="219" s="1"/>
  <c r="F417" i="219"/>
  <c r="F69" i="219" s="1"/>
  <c r="G417" i="219"/>
  <c r="G69" i="219" s="1"/>
  <c r="H417" i="219"/>
  <c r="H69" i="219" s="1"/>
  <c r="I417" i="219"/>
  <c r="I69" i="219" s="1"/>
  <c r="J417" i="219"/>
  <c r="J69" i="219" s="1"/>
  <c r="K417" i="219"/>
  <c r="K69" i="219" s="1"/>
  <c r="L417" i="219"/>
  <c r="L69" i="219" s="1"/>
  <c r="M417" i="219"/>
  <c r="M69" i="219" s="1"/>
  <c r="N417" i="219"/>
  <c r="N69" i="219" s="1"/>
  <c r="O417" i="219"/>
  <c r="O69" i="219" s="1"/>
  <c r="P417" i="219"/>
  <c r="P69" i="219" s="1"/>
  <c r="Q418" i="219"/>
  <c r="Q419" i="219"/>
  <c r="Q420" i="219"/>
  <c r="Q421" i="219"/>
  <c r="Q422" i="219"/>
  <c r="Q423" i="219"/>
  <c r="Q424" i="219"/>
  <c r="Q425" i="219"/>
  <c r="Q426" i="219"/>
  <c r="Q427" i="219"/>
  <c r="E430" i="219"/>
  <c r="E81" i="219" s="1"/>
  <c r="F430" i="219"/>
  <c r="F81" i="219" s="1"/>
  <c r="G430" i="219"/>
  <c r="G81" i="219" s="1"/>
  <c r="H430" i="219"/>
  <c r="I430" i="219"/>
  <c r="I81" i="219" s="1"/>
  <c r="J430" i="219"/>
  <c r="J81" i="219" s="1"/>
  <c r="K430" i="219"/>
  <c r="K81" i="219" s="1"/>
  <c r="L430" i="219"/>
  <c r="L81" i="219" s="1"/>
  <c r="M430" i="219"/>
  <c r="M81" i="219" s="1"/>
  <c r="N430" i="219"/>
  <c r="N81" i="219" s="1"/>
  <c r="O430" i="219"/>
  <c r="O81" i="219" s="1"/>
  <c r="P430" i="219"/>
  <c r="E431" i="219"/>
  <c r="E82" i="219" s="1"/>
  <c r="F431" i="219"/>
  <c r="F82" i="219" s="1"/>
  <c r="G431" i="219"/>
  <c r="G82" i="219" s="1"/>
  <c r="H431" i="219"/>
  <c r="H82" i="219" s="1"/>
  <c r="I431" i="219"/>
  <c r="I82" i="219" s="1"/>
  <c r="J431" i="219"/>
  <c r="J82" i="219" s="1"/>
  <c r="K431" i="219"/>
  <c r="L431" i="219"/>
  <c r="L82" i="219" s="1"/>
  <c r="M431" i="219"/>
  <c r="M82" i="219" s="1"/>
  <c r="N431" i="219"/>
  <c r="N82" i="219" s="1"/>
  <c r="O431" i="219"/>
  <c r="O82" i="219" s="1"/>
  <c r="P431" i="219"/>
  <c r="P82" i="219" s="1"/>
  <c r="E432" i="219"/>
  <c r="F432" i="219"/>
  <c r="F83" i="219" s="1"/>
  <c r="G432" i="219"/>
  <c r="G83" i="219" s="1"/>
  <c r="H432" i="219"/>
  <c r="H83" i="219" s="1"/>
  <c r="I432" i="219"/>
  <c r="I83" i="219" s="1"/>
  <c r="J432" i="219"/>
  <c r="J83" i="219" s="1"/>
  <c r="K432" i="219"/>
  <c r="K83" i="219" s="1"/>
  <c r="L432" i="219"/>
  <c r="L83" i="219" s="1"/>
  <c r="M432" i="219"/>
  <c r="M83" i="219" s="1"/>
  <c r="N432" i="219"/>
  <c r="N83" i="219" s="1"/>
  <c r="O432" i="219"/>
  <c r="O83" i="219" s="1"/>
  <c r="P432" i="219"/>
  <c r="P83" i="219" s="1"/>
  <c r="E433" i="219"/>
  <c r="E84" i="219" s="1"/>
  <c r="F433" i="219"/>
  <c r="F84" i="219" s="1"/>
  <c r="G433" i="219"/>
  <c r="G84" i="219" s="1"/>
  <c r="H433" i="219"/>
  <c r="H84" i="219" s="1"/>
  <c r="I433" i="219"/>
  <c r="I84" i="219" s="1"/>
  <c r="J433" i="219"/>
  <c r="J84" i="219" s="1"/>
  <c r="K433" i="219"/>
  <c r="K84" i="219" s="1"/>
  <c r="L433" i="219"/>
  <c r="L84" i="219" s="1"/>
  <c r="M433" i="219"/>
  <c r="M84" i="219" s="1"/>
  <c r="N433" i="219"/>
  <c r="N84" i="219" s="1"/>
  <c r="O433" i="219"/>
  <c r="O84" i="219" s="1"/>
  <c r="P433" i="219"/>
  <c r="P84" i="219" s="1"/>
  <c r="Q434" i="219"/>
  <c r="Q435" i="219"/>
  <c r="Q436" i="219"/>
  <c r="Q437" i="219"/>
  <c r="Q438" i="219"/>
  <c r="Q439" i="219"/>
  <c r="Q440" i="219"/>
  <c r="Q441" i="219"/>
  <c r="U441" i="219"/>
  <c r="U442" i="219" s="1"/>
  <c r="U443" i="219" s="1"/>
  <c r="Q442" i="219"/>
  <c r="Q443" i="219"/>
  <c r="E447" i="219"/>
  <c r="F447" i="219"/>
  <c r="G447" i="219"/>
  <c r="H447" i="219"/>
  <c r="I447" i="219"/>
  <c r="J447" i="219"/>
  <c r="K447" i="219"/>
  <c r="L447" i="219"/>
  <c r="M447" i="219"/>
  <c r="N447" i="219"/>
  <c r="O447" i="219"/>
  <c r="P447" i="219"/>
  <c r="E448" i="219"/>
  <c r="E99" i="219" s="1"/>
  <c r="F448" i="219"/>
  <c r="F99" i="219" s="1"/>
  <c r="G448" i="219"/>
  <c r="G99" i="219" s="1"/>
  <c r="H448" i="219"/>
  <c r="H99" i="219" s="1"/>
  <c r="I448" i="219"/>
  <c r="J448" i="219"/>
  <c r="J99" i="219" s="1"/>
  <c r="K448" i="219"/>
  <c r="K99" i="219" s="1"/>
  <c r="L448" i="219"/>
  <c r="L99" i="219" s="1"/>
  <c r="M448" i="219"/>
  <c r="M99" i="219" s="1"/>
  <c r="N448" i="219"/>
  <c r="N99" i="219" s="1"/>
  <c r="O448" i="219"/>
  <c r="O99" i="219" s="1"/>
  <c r="P448" i="219"/>
  <c r="P99" i="219" s="1"/>
  <c r="E456" i="219"/>
  <c r="E464" i="219" s="1"/>
  <c r="F456" i="219"/>
  <c r="F464" i="219" s="1"/>
  <c r="G456" i="219"/>
  <c r="G464" i="219" s="1"/>
  <c r="H456" i="219"/>
  <c r="H464" i="219" s="1"/>
  <c r="I456" i="219"/>
  <c r="I464" i="219" s="1"/>
  <c r="J456" i="219"/>
  <c r="J464" i="219" s="1"/>
  <c r="K456" i="219"/>
  <c r="K464" i="219" s="1"/>
  <c r="L456" i="219"/>
  <c r="L464" i="219" s="1"/>
  <c r="M456" i="219"/>
  <c r="M464" i="219" s="1"/>
  <c r="N456" i="219"/>
  <c r="N464" i="219" s="1"/>
  <c r="O456" i="219"/>
  <c r="O464" i="219" s="1"/>
  <c r="P456" i="219"/>
  <c r="P464" i="219" s="1"/>
  <c r="Q459" i="219"/>
  <c r="Q460" i="219"/>
  <c r="Q461" i="219"/>
  <c r="Q462" i="219"/>
  <c r="Q463" i="219"/>
  <c r="E466" i="219"/>
  <c r="E117" i="219" s="1"/>
  <c r="F466" i="219"/>
  <c r="G466" i="219"/>
  <c r="G117" i="219" s="1"/>
  <c r="H466" i="219"/>
  <c r="H117" i="219" s="1"/>
  <c r="I466" i="219"/>
  <c r="I117" i="219" s="1"/>
  <c r="J466" i="219"/>
  <c r="J117" i="219" s="1"/>
  <c r="K466" i="219"/>
  <c r="K117" i="219" s="1"/>
  <c r="L466" i="219"/>
  <c r="L117" i="219" s="1"/>
  <c r="M466" i="219"/>
  <c r="M117" i="219" s="1"/>
  <c r="N466" i="219"/>
  <c r="O466" i="219"/>
  <c r="O117" i="219" s="1"/>
  <c r="P466" i="219"/>
  <c r="P117" i="219" s="1"/>
  <c r="E468" i="219"/>
  <c r="E119" i="219" s="1"/>
  <c r="F468" i="219"/>
  <c r="F119" i="219" s="1"/>
  <c r="G468" i="219"/>
  <c r="G119" i="219" s="1"/>
  <c r="H468" i="219"/>
  <c r="H119" i="219" s="1"/>
  <c r="I468" i="219"/>
  <c r="I119" i="219" s="1"/>
  <c r="J468" i="219"/>
  <c r="J119" i="219" s="1"/>
  <c r="K468" i="219"/>
  <c r="K119" i="219" s="1"/>
  <c r="L468" i="219"/>
  <c r="L119" i="219" s="1"/>
  <c r="M468" i="219"/>
  <c r="M119" i="219" s="1"/>
  <c r="N468" i="219"/>
  <c r="N119" i="219" s="1"/>
  <c r="O468" i="219"/>
  <c r="O119" i="219" s="1"/>
  <c r="P468" i="219"/>
  <c r="P119" i="219" s="1"/>
  <c r="E469" i="219"/>
  <c r="E120" i="219" s="1"/>
  <c r="F469" i="219"/>
  <c r="F120" i="219" s="1"/>
  <c r="G469" i="219"/>
  <c r="G120" i="219" s="1"/>
  <c r="H469" i="219"/>
  <c r="H120" i="219" s="1"/>
  <c r="I469" i="219"/>
  <c r="I120" i="219" s="1"/>
  <c r="J469" i="219"/>
  <c r="J120" i="219" s="1"/>
  <c r="K469" i="219"/>
  <c r="K120" i="219" s="1"/>
  <c r="L469" i="219"/>
  <c r="L120" i="219" s="1"/>
  <c r="M469" i="219"/>
  <c r="M120" i="219" s="1"/>
  <c r="N469" i="219"/>
  <c r="N120" i="219" s="1"/>
  <c r="O469" i="219"/>
  <c r="O120" i="219" s="1"/>
  <c r="P469" i="219"/>
  <c r="P120" i="219" s="1"/>
  <c r="E470" i="219"/>
  <c r="E121" i="219" s="1"/>
  <c r="F470" i="219"/>
  <c r="F121" i="219" s="1"/>
  <c r="G470" i="219"/>
  <c r="G121" i="219" s="1"/>
  <c r="H470" i="219"/>
  <c r="H121" i="219" s="1"/>
  <c r="I470" i="219"/>
  <c r="I121" i="219" s="1"/>
  <c r="J470" i="219"/>
  <c r="J121" i="219" s="1"/>
  <c r="K470" i="219"/>
  <c r="K121" i="219" s="1"/>
  <c r="L470" i="219"/>
  <c r="L121" i="219" s="1"/>
  <c r="M470" i="219"/>
  <c r="M121" i="219" s="1"/>
  <c r="N470" i="219"/>
  <c r="N121" i="219" s="1"/>
  <c r="O470" i="219"/>
  <c r="O121" i="219" s="1"/>
  <c r="P470" i="219"/>
  <c r="P121" i="219" s="1"/>
  <c r="E471" i="219"/>
  <c r="E122" i="219" s="1"/>
  <c r="F471" i="219"/>
  <c r="F122" i="219" s="1"/>
  <c r="G471" i="219"/>
  <c r="G122" i="219" s="1"/>
  <c r="H471" i="219"/>
  <c r="H122" i="219" s="1"/>
  <c r="I471" i="219"/>
  <c r="I122" i="219" s="1"/>
  <c r="J471" i="219"/>
  <c r="J122" i="219" s="1"/>
  <c r="K471" i="219"/>
  <c r="K122" i="219" s="1"/>
  <c r="L471" i="219"/>
  <c r="L122" i="219" s="1"/>
  <c r="M471" i="219"/>
  <c r="M122" i="219" s="1"/>
  <c r="N471" i="219"/>
  <c r="N122" i="219" s="1"/>
  <c r="O471" i="219"/>
  <c r="O122" i="219" s="1"/>
  <c r="P471" i="219"/>
  <c r="P122" i="219" s="1"/>
  <c r="E472" i="219"/>
  <c r="E123" i="219" s="1"/>
  <c r="F472" i="219"/>
  <c r="F123" i="219" s="1"/>
  <c r="G472" i="219"/>
  <c r="G123" i="219" s="1"/>
  <c r="H472" i="219"/>
  <c r="H123" i="219" s="1"/>
  <c r="I472" i="219"/>
  <c r="I123" i="219" s="1"/>
  <c r="J472" i="219"/>
  <c r="J123" i="219" s="1"/>
  <c r="K472" i="219"/>
  <c r="K123" i="219" s="1"/>
  <c r="L472" i="219"/>
  <c r="L123" i="219" s="1"/>
  <c r="M472" i="219"/>
  <c r="M123" i="219" s="1"/>
  <c r="N472" i="219"/>
  <c r="N123" i="219" s="1"/>
  <c r="O472" i="219"/>
  <c r="O123" i="219" s="1"/>
  <c r="P472" i="219"/>
  <c r="P123" i="219" s="1"/>
  <c r="E473" i="219"/>
  <c r="E124" i="219" s="1"/>
  <c r="F473" i="219"/>
  <c r="F124" i="219" s="1"/>
  <c r="G473" i="219"/>
  <c r="G124" i="219" s="1"/>
  <c r="H473" i="219"/>
  <c r="H124" i="219" s="1"/>
  <c r="I473" i="219"/>
  <c r="I124" i="219" s="1"/>
  <c r="J473" i="219"/>
  <c r="K473" i="219"/>
  <c r="K124" i="219" s="1"/>
  <c r="L473" i="219"/>
  <c r="L124" i="219" s="1"/>
  <c r="M473" i="219"/>
  <c r="M124" i="219" s="1"/>
  <c r="N473" i="219"/>
  <c r="N124" i="219" s="1"/>
  <c r="O473" i="219"/>
  <c r="O124" i="219" s="1"/>
  <c r="P473" i="219"/>
  <c r="P124" i="219" s="1"/>
  <c r="E474" i="219"/>
  <c r="E125" i="219" s="1"/>
  <c r="F474" i="219"/>
  <c r="F125" i="219" s="1"/>
  <c r="G474" i="219"/>
  <c r="G125" i="219" s="1"/>
  <c r="H474" i="219"/>
  <c r="H125" i="219" s="1"/>
  <c r="I474" i="219"/>
  <c r="I125" i="219" s="1"/>
  <c r="J474" i="219"/>
  <c r="J125" i="219" s="1"/>
  <c r="K474" i="219"/>
  <c r="K125" i="219" s="1"/>
  <c r="L474" i="219"/>
  <c r="L125" i="219" s="1"/>
  <c r="M474" i="219"/>
  <c r="M125" i="219" s="1"/>
  <c r="N474" i="219"/>
  <c r="N125" i="219" s="1"/>
  <c r="O474" i="219"/>
  <c r="O125" i="219" s="1"/>
  <c r="P474" i="219"/>
  <c r="P125" i="219" s="1"/>
  <c r="E475" i="219"/>
  <c r="E126" i="219" s="1"/>
  <c r="F475" i="219"/>
  <c r="F126" i="219" s="1"/>
  <c r="G475" i="219"/>
  <c r="G126" i="219" s="1"/>
  <c r="H475" i="219"/>
  <c r="H126" i="219" s="1"/>
  <c r="I475" i="219"/>
  <c r="I126" i="219" s="1"/>
  <c r="J475" i="219"/>
  <c r="J126" i="219" s="1"/>
  <c r="K475" i="219"/>
  <c r="K126" i="219" s="1"/>
  <c r="L475" i="219"/>
  <c r="L126" i="219" s="1"/>
  <c r="M475" i="219"/>
  <c r="M126" i="219" s="1"/>
  <c r="N475" i="219"/>
  <c r="N126" i="219" s="1"/>
  <c r="O475" i="219"/>
  <c r="O126" i="219" s="1"/>
  <c r="P475" i="219"/>
  <c r="P126" i="219" s="1"/>
  <c r="E476" i="219"/>
  <c r="E127" i="219" s="1"/>
  <c r="F476" i="219"/>
  <c r="F127" i="219" s="1"/>
  <c r="G476" i="219"/>
  <c r="G127" i="219" s="1"/>
  <c r="H476" i="219"/>
  <c r="H127" i="219" s="1"/>
  <c r="I476" i="219"/>
  <c r="I127" i="219" s="1"/>
  <c r="J476" i="219"/>
  <c r="J127" i="219" s="1"/>
  <c r="K476" i="219"/>
  <c r="K127" i="219" s="1"/>
  <c r="L476" i="219"/>
  <c r="L127" i="219" s="1"/>
  <c r="M476" i="219"/>
  <c r="M127" i="219" s="1"/>
  <c r="N476" i="219"/>
  <c r="N127" i="219" s="1"/>
  <c r="O476" i="219"/>
  <c r="O127" i="219" s="1"/>
  <c r="P476" i="219"/>
  <c r="P127" i="219" s="1"/>
  <c r="Q477" i="219"/>
  <c r="E478" i="219"/>
  <c r="E129" i="219" s="1"/>
  <c r="F478" i="219"/>
  <c r="F129" i="219" s="1"/>
  <c r="G478" i="219"/>
  <c r="G129" i="219" s="1"/>
  <c r="H478" i="219"/>
  <c r="H129" i="219" s="1"/>
  <c r="I478" i="219"/>
  <c r="I129" i="219" s="1"/>
  <c r="J478" i="219"/>
  <c r="J129" i="219" s="1"/>
  <c r="K478" i="219"/>
  <c r="K129" i="219" s="1"/>
  <c r="L478" i="219"/>
  <c r="L129" i="219" s="1"/>
  <c r="M478" i="219"/>
  <c r="M129" i="219" s="1"/>
  <c r="N478" i="219"/>
  <c r="N129" i="219" s="1"/>
  <c r="O478" i="219"/>
  <c r="O129" i="219" s="1"/>
  <c r="P478" i="219"/>
  <c r="P129" i="219" s="1"/>
  <c r="E479" i="219"/>
  <c r="F479" i="219"/>
  <c r="F130" i="219" s="1"/>
  <c r="G479" i="219"/>
  <c r="G130" i="219" s="1"/>
  <c r="H479" i="219"/>
  <c r="H130" i="219" s="1"/>
  <c r="I479" i="219"/>
  <c r="I130" i="219" s="1"/>
  <c r="J479" i="219"/>
  <c r="J130" i="219" s="1"/>
  <c r="K479" i="219"/>
  <c r="K130" i="219" s="1"/>
  <c r="L479" i="219"/>
  <c r="L130" i="219" s="1"/>
  <c r="M479" i="219"/>
  <c r="M130" i="219" s="1"/>
  <c r="N479" i="219"/>
  <c r="N130" i="219" s="1"/>
  <c r="O479" i="219"/>
  <c r="O130" i="219" s="1"/>
  <c r="P479" i="219"/>
  <c r="P130" i="219" s="1"/>
  <c r="Q480" i="219"/>
  <c r="Q481" i="219"/>
  <c r="Q482" i="219"/>
  <c r="Q483" i="219"/>
  <c r="Q484" i="219"/>
  <c r="Q485" i="219"/>
  <c r="Q486" i="219"/>
  <c r="Q487" i="219"/>
  <c r="Q488" i="219"/>
  <c r="Q489" i="219"/>
  <c r="E492" i="219"/>
  <c r="E143" i="219" s="1"/>
  <c r="E173" i="219" s="1"/>
  <c r="F492" i="219"/>
  <c r="G492" i="219"/>
  <c r="G143" i="219" s="1"/>
  <c r="H492" i="219"/>
  <c r="H143" i="219" s="1"/>
  <c r="H173" i="219" s="1"/>
  <c r="I492" i="219"/>
  <c r="I143" i="219" s="1"/>
  <c r="I173" i="219" s="1"/>
  <c r="J492" i="219"/>
  <c r="J143" i="219" s="1"/>
  <c r="J173" i="219" s="1"/>
  <c r="K492" i="219"/>
  <c r="K143" i="219" s="1"/>
  <c r="K173" i="219" s="1"/>
  <c r="L492" i="219"/>
  <c r="L143" i="219" s="1"/>
  <c r="L173" i="219" s="1"/>
  <c r="M492" i="219"/>
  <c r="M143" i="219" s="1"/>
  <c r="M173" i="219" s="1"/>
  <c r="N492" i="219"/>
  <c r="O492" i="219"/>
  <c r="O143" i="219" s="1"/>
  <c r="O173" i="219" s="1"/>
  <c r="P492" i="219"/>
  <c r="P143" i="219" s="1"/>
  <c r="Q493" i="219"/>
  <c r="Q494" i="219"/>
  <c r="Q512" i="219"/>
  <c r="Q513" i="219"/>
  <c r="Q514" i="219"/>
  <c r="Q515" i="219"/>
  <c r="Q516" i="219"/>
  <c r="Q517" i="219"/>
  <c r="Q518" i="219"/>
  <c r="Q519" i="219"/>
  <c r="E19" i="218"/>
  <c r="F19" i="218"/>
  <c r="G19" i="218"/>
  <c r="H19" i="218"/>
  <c r="I19" i="218"/>
  <c r="J19" i="218"/>
  <c r="K19" i="218"/>
  <c r="L19" i="218"/>
  <c r="M19" i="218"/>
  <c r="N19" i="218"/>
  <c r="O19" i="218"/>
  <c r="P19" i="218"/>
  <c r="E20" i="218"/>
  <c r="F20" i="218"/>
  <c r="G20" i="218"/>
  <c r="H20" i="218"/>
  <c r="I20" i="218"/>
  <c r="J20" i="218"/>
  <c r="K20" i="218"/>
  <c r="L20" i="218"/>
  <c r="M20" i="218"/>
  <c r="N20" i="218"/>
  <c r="O20" i="218"/>
  <c r="P20" i="218"/>
  <c r="E21" i="218"/>
  <c r="F21" i="218"/>
  <c r="G21" i="218"/>
  <c r="H21" i="218"/>
  <c r="I21" i="218"/>
  <c r="J21" i="218"/>
  <c r="K21" i="218"/>
  <c r="L21" i="218"/>
  <c r="M21" i="218"/>
  <c r="N21" i="218"/>
  <c r="O21" i="218"/>
  <c r="P21" i="218"/>
  <c r="E22" i="218"/>
  <c r="F22" i="218"/>
  <c r="G22" i="218"/>
  <c r="H22" i="218"/>
  <c r="I22" i="218"/>
  <c r="J22" i="218"/>
  <c r="K22" i="218"/>
  <c r="L22" i="218"/>
  <c r="M22" i="218"/>
  <c r="N22" i="218"/>
  <c r="O22" i="218"/>
  <c r="P22" i="218"/>
  <c r="E23" i="218"/>
  <c r="F23" i="218"/>
  <c r="G23" i="218"/>
  <c r="H23" i="218"/>
  <c r="I23" i="218"/>
  <c r="J23" i="218"/>
  <c r="K23" i="218"/>
  <c r="L23" i="218"/>
  <c r="M23" i="218"/>
  <c r="N23" i="218"/>
  <c r="O23" i="218"/>
  <c r="P23" i="218"/>
  <c r="E24" i="218"/>
  <c r="F24" i="218"/>
  <c r="G24" i="218"/>
  <c r="H24" i="218"/>
  <c r="I24" i="218"/>
  <c r="J24" i="218"/>
  <c r="K24" i="218"/>
  <c r="L24" i="218"/>
  <c r="M24" i="218"/>
  <c r="N24" i="218"/>
  <c r="O24" i="218"/>
  <c r="P24" i="218"/>
  <c r="E25" i="218"/>
  <c r="F25" i="218"/>
  <c r="G25" i="218"/>
  <c r="H25" i="218"/>
  <c r="I25" i="218"/>
  <c r="J25" i="218"/>
  <c r="K25" i="218"/>
  <c r="L25" i="218"/>
  <c r="M25" i="218"/>
  <c r="N25" i="218"/>
  <c r="O25" i="218"/>
  <c r="P25" i="218"/>
  <c r="E26" i="218"/>
  <c r="F26" i="218"/>
  <c r="G26" i="218"/>
  <c r="H26" i="218"/>
  <c r="I26" i="218"/>
  <c r="J26" i="218"/>
  <c r="K26" i="218"/>
  <c r="L26" i="218"/>
  <c r="M26" i="218"/>
  <c r="N26" i="218"/>
  <c r="O26" i="218"/>
  <c r="P26" i="218"/>
  <c r="E27" i="218"/>
  <c r="F27" i="218"/>
  <c r="G27" i="218"/>
  <c r="H27" i="218"/>
  <c r="I27" i="218"/>
  <c r="J27" i="218"/>
  <c r="K27" i="218"/>
  <c r="L27" i="218"/>
  <c r="M27" i="218"/>
  <c r="N27" i="218"/>
  <c r="O27" i="218"/>
  <c r="P27" i="218"/>
  <c r="E28" i="218"/>
  <c r="F28" i="218"/>
  <c r="G28" i="218"/>
  <c r="H28" i="218"/>
  <c r="I28" i="218"/>
  <c r="J28" i="218"/>
  <c r="K28" i="218"/>
  <c r="L28" i="218"/>
  <c r="M28" i="218"/>
  <c r="N28" i="218"/>
  <c r="O28" i="218"/>
  <c r="P28" i="218"/>
  <c r="E31" i="218"/>
  <c r="F31" i="218"/>
  <c r="G31" i="218"/>
  <c r="H31" i="218"/>
  <c r="I31" i="218"/>
  <c r="J31" i="218"/>
  <c r="K31" i="218"/>
  <c r="L31" i="218"/>
  <c r="M31" i="218"/>
  <c r="N31" i="218"/>
  <c r="O31" i="218"/>
  <c r="P31" i="218"/>
  <c r="E32" i="218"/>
  <c r="F32" i="218"/>
  <c r="G32" i="218"/>
  <c r="H32" i="218"/>
  <c r="I32" i="218"/>
  <c r="J32" i="218"/>
  <c r="K32" i="218"/>
  <c r="L32" i="218"/>
  <c r="M32" i="218"/>
  <c r="N32" i="218"/>
  <c r="O32" i="218"/>
  <c r="P32" i="218"/>
  <c r="E33" i="218"/>
  <c r="F33" i="218"/>
  <c r="G33" i="218"/>
  <c r="H33" i="218"/>
  <c r="I33" i="218"/>
  <c r="J33" i="218"/>
  <c r="K33" i="218"/>
  <c r="L33" i="218"/>
  <c r="M33" i="218"/>
  <c r="N33" i="218"/>
  <c r="O33" i="218"/>
  <c r="P33" i="218"/>
  <c r="E34" i="218"/>
  <c r="F34" i="218"/>
  <c r="G34" i="218"/>
  <c r="H34" i="218"/>
  <c r="I34" i="218"/>
  <c r="J34" i="218"/>
  <c r="K34" i="218"/>
  <c r="L34" i="218"/>
  <c r="M34" i="218"/>
  <c r="N34" i="218"/>
  <c r="O34" i="218"/>
  <c r="P34" i="218"/>
  <c r="E35" i="218"/>
  <c r="F35" i="218"/>
  <c r="G35" i="218"/>
  <c r="H35" i="218"/>
  <c r="I35" i="218"/>
  <c r="J35" i="218"/>
  <c r="K35" i="218"/>
  <c r="L35" i="218"/>
  <c r="M35" i="218"/>
  <c r="N35" i="218"/>
  <c r="O35" i="218"/>
  <c r="P35" i="218"/>
  <c r="E36" i="218"/>
  <c r="F36" i="218"/>
  <c r="G36" i="218"/>
  <c r="H36" i="218"/>
  <c r="I36" i="218"/>
  <c r="J36" i="218"/>
  <c r="K36" i="218"/>
  <c r="L36" i="218"/>
  <c r="M36" i="218"/>
  <c r="N36" i="218"/>
  <c r="O36" i="218"/>
  <c r="P36" i="218"/>
  <c r="E37" i="218"/>
  <c r="F37" i="218"/>
  <c r="G37" i="218"/>
  <c r="H37" i="218"/>
  <c r="I37" i="218"/>
  <c r="J37" i="218"/>
  <c r="K37" i="218"/>
  <c r="L37" i="218"/>
  <c r="M37" i="218"/>
  <c r="N37" i="218"/>
  <c r="O37" i="218"/>
  <c r="P37" i="218"/>
  <c r="E38" i="218"/>
  <c r="F38" i="218"/>
  <c r="G38" i="218"/>
  <c r="H38" i="218"/>
  <c r="I38" i="218"/>
  <c r="J38" i="218"/>
  <c r="K38" i="218"/>
  <c r="L38" i="218"/>
  <c r="M38" i="218"/>
  <c r="N38" i="218"/>
  <c r="O38" i="218"/>
  <c r="P38" i="218"/>
  <c r="E39" i="218"/>
  <c r="F39" i="218"/>
  <c r="G39" i="218"/>
  <c r="H39" i="218"/>
  <c r="I39" i="218"/>
  <c r="J39" i="218"/>
  <c r="K39" i="218"/>
  <c r="L39" i="218"/>
  <c r="M39" i="218"/>
  <c r="N39" i="218"/>
  <c r="O39" i="218"/>
  <c r="P39" i="218"/>
  <c r="E44" i="218"/>
  <c r="F44" i="218"/>
  <c r="G44" i="218"/>
  <c r="H44" i="218"/>
  <c r="I44" i="218"/>
  <c r="J44" i="218"/>
  <c r="K44" i="218"/>
  <c r="L44" i="218"/>
  <c r="M44" i="218"/>
  <c r="N44" i="218"/>
  <c r="O44" i="218"/>
  <c r="P44" i="218"/>
  <c r="E45" i="218"/>
  <c r="F45" i="218"/>
  <c r="G45" i="218"/>
  <c r="H45" i="218"/>
  <c r="I45" i="218"/>
  <c r="J45" i="218"/>
  <c r="K45" i="218"/>
  <c r="L45" i="218"/>
  <c r="M45" i="218"/>
  <c r="N45" i="218"/>
  <c r="O45" i="218"/>
  <c r="P45" i="218"/>
  <c r="E46" i="218"/>
  <c r="F46" i="218"/>
  <c r="G46" i="218"/>
  <c r="H46" i="218"/>
  <c r="I46" i="218"/>
  <c r="J46" i="218"/>
  <c r="K46" i="218"/>
  <c r="L46" i="218"/>
  <c r="M46" i="218"/>
  <c r="N46" i="218"/>
  <c r="O46" i="218"/>
  <c r="P46" i="218"/>
  <c r="E47" i="218"/>
  <c r="F47" i="218"/>
  <c r="G47" i="218"/>
  <c r="H47" i="218"/>
  <c r="I47" i="218"/>
  <c r="J47" i="218"/>
  <c r="K47" i="218"/>
  <c r="L47" i="218"/>
  <c r="M47" i="218"/>
  <c r="N47" i="218"/>
  <c r="O47" i="218"/>
  <c r="P47" i="218"/>
  <c r="E48" i="218"/>
  <c r="F48" i="218"/>
  <c r="G48" i="218"/>
  <c r="H48" i="218"/>
  <c r="I48" i="218"/>
  <c r="J48" i="218"/>
  <c r="K48" i="218"/>
  <c r="L48" i="218"/>
  <c r="M48" i="218"/>
  <c r="N48" i="218"/>
  <c r="O48" i="218"/>
  <c r="P48" i="218"/>
  <c r="E70" i="218"/>
  <c r="F70" i="218"/>
  <c r="G70" i="218"/>
  <c r="H70" i="218"/>
  <c r="I70" i="218"/>
  <c r="J70" i="218"/>
  <c r="K70" i="218"/>
  <c r="L70" i="218"/>
  <c r="M70" i="218"/>
  <c r="N70" i="218"/>
  <c r="O70" i="218"/>
  <c r="P70" i="218"/>
  <c r="E71" i="218"/>
  <c r="F71" i="218"/>
  <c r="G71" i="218"/>
  <c r="H71" i="218"/>
  <c r="I71" i="218"/>
  <c r="J71" i="218"/>
  <c r="K71" i="218"/>
  <c r="L71" i="218"/>
  <c r="M71" i="218"/>
  <c r="N71" i="218"/>
  <c r="O71" i="218"/>
  <c r="P71" i="218"/>
  <c r="E72" i="218"/>
  <c r="F72" i="218"/>
  <c r="G72" i="218"/>
  <c r="H72" i="218"/>
  <c r="I72" i="218"/>
  <c r="J72" i="218"/>
  <c r="K72" i="218"/>
  <c r="L72" i="218"/>
  <c r="M72" i="218"/>
  <c r="N72" i="218"/>
  <c r="O72" i="218"/>
  <c r="P72" i="218"/>
  <c r="E73" i="218"/>
  <c r="F73" i="218"/>
  <c r="G73" i="218"/>
  <c r="H73" i="218"/>
  <c r="I73" i="218"/>
  <c r="J73" i="218"/>
  <c r="K73" i="218"/>
  <c r="L73" i="218"/>
  <c r="M73" i="218"/>
  <c r="N73" i="218"/>
  <c r="O73" i="218"/>
  <c r="P73" i="218"/>
  <c r="E74" i="218"/>
  <c r="F74" i="218"/>
  <c r="G74" i="218"/>
  <c r="H74" i="218"/>
  <c r="I74" i="218"/>
  <c r="J74" i="218"/>
  <c r="K74" i="218"/>
  <c r="L74" i="218"/>
  <c r="M74" i="218"/>
  <c r="N74" i="218"/>
  <c r="O74" i="218"/>
  <c r="P74" i="218"/>
  <c r="E75" i="218"/>
  <c r="F75" i="218"/>
  <c r="G75" i="218"/>
  <c r="H75" i="218"/>
  <c r="I75" i="218"/>
  <c r="J75" i="218"/>
  <c r="K75" i="218"/>
  <c r="L75" i="218"/>
  <c r="M75" i="218"/>
  <c r="N75" i="218"/>
  <c r="O75" i="218"/>
  <c r="P75" i="218"/>
  <c r="E76" i="218"/>
  <c r="F76" i="218"/>
  <c r="G76" i="218"/>
  <c r="H76" i="218"/>
  <c r="I76" i="218"/>
  <c r="J76" i="218"/>
  <c r="K76" i="218"/>
  <c r="L76" i="218"/>
  <c r="M76" i="218"/>
  <c r="N76" i="218"/>
  <c r="O76" i="218"/>
  <c r="P76" i="218"/>
  <c r="E77" i="218"/>
  <c r="F77" i="218"/>
  <c r="G77" i="218"/>
  <c r="H77" i="218"/>
  <c r="I77" i="218"/>
  <c r="J77" i="218"/>
  <c r="K77" i="218"/>
  <c r="L77" i="218"/>
  <c r="M77" i="218"/>
  <c r="N77" i="218"/>
  <c r="O77" i="218"/>
  <c r="P77" i="218"/>
  <c r="E78" i="218"/>
  <c r="F78" i="218"/>
  <c r="G78" i="218"/>
  <c r="H78" i="218"/>
  <c r="I78" i="218"/>
  <c r="J78" i="218"/>
  <c r="K78" i="218"/>
  <c r="L78" i="218"/>
  <c r="M78" i="218"/>
  <c r="N78" i="218"/>
  <c r="O78" i="218"/>
  <c r="P78" i="218"/>
  <c r="E85" i="218"/>
  <c r="F85" i="218"/>
  <c r="G85" i="218"/>
  <c r="H85" i="218"/>
  <c r="I85" i="218"/>
  <c r="J85" i="218"/>
  <c r="K85" i="218"/>
  <c r="L85" i="218"/>
  <c r="M85" i="218"/>
  <c r="N85" i="218"/>
  <c r="O85" i="218"/>
  <c r="P85" i="218"/>
  <c r="E86" i="218"/>
  <c r="F86" i="218"/>
  <c r="G86" i="218"/>
  <c r="H86" i="218"/>
  <c r="I86" i="218"/>
  <c r="J86" i="218"/>
  <c r="K86" i="218"/>
  <c r="L86" i="218"/>
  <c r="M86" i="218"/>
  <c r="N86" i="218"/>
  <c r="O86" i="218"/>
  <c r="P86" i="218"/>
  <c r="E87" i="218"/>
  <c r="F87" i="218"/>
  <c r="G87" i="218"/>
  <c r="H87" i="218"/>
  <c r="I87" i="218"/>
  <c r="J87" i="218"/>
  <c r="K87" i="218"/>
  <c r="L87" i="218"/>
  <c r="M87" i="218"/>
  <c r="N87" i="218"/>
  <c r="O87" i="218"/>
  <c r="P87" i="218"/>
  <c r="E88" i="218"/>
  <c r="F88" i="218"/>
  <c r="G88" i="218"/>
  <c r="H88" i="218"/>
  <c r="I88" i="218"/>
  <c r="J88" i="218"/>
  <c r="K88" i="218"/>
  <c r="L88" i="218"/>
  <c r="M88" i="218"/>
  <c r="N88" i="218"/>
  <c r="O88" i="218"/>
  <c r="P88" i="218"/>
  <c r="E89" i="218"/>
  <c r="F89" i="218"/>
  <c r="G89" i="218"/>
  <c r="H89" i="218"/>
  <c r="I89" i="218"/>
  <c r="J89" i="218"/>
  <c r="K89" i="218"/>
  <c r="L89" i="218"/>
  <c r="M89" i="218"/>
  <c r="N89" i="218"/>
  <c r="O89" i="218"/>
  <c r="P89" i="218"/>
  <c r="E90" i="218"/>
  <c r="F90" i="218"/>
  <c r="G90" i="218"/>
  <c r="H90" i="218"/>
  <c r="I90" i="218"/>
  <c r="J90" i="218"/>
  <c r="K90" i="218"/>
  <c r="L90" i="218"/>
  <c r="M90" i="218"/>
  <c r="N90" i="218"/>
  <c r="O90" i="218"/>
  <c r="P90" i="218"/>
  <c r="E91" i="218"/>
  <c r="F91" i="218"/>
  <c r="G91" i="218"/>
  <c r="H91" i="218"/>
  <c r="I91" i="218"/>
  <c r="J91" i="218"/>
  <c r="K91" i="218"/>
  <c r="L91" i="218"/>
  <c r="M91" i="218"/>
  <c r="N91" i="218"/>
  <c r="O91" i="218"/>
  <c r="P91" i="218"/>
  <c r="E92" i="218"/>
  <c r="F92" i="218"/>
  <c r="G92" i="218"/>
  <c r="H92" i="218"/>
  <c r="I92" i="218"/>
  <c r="J92" i="218"/>
  <c r="K92" i="218"/>
  <c r="L92" i="218"/>
  <c r="M92" i="218"/>
  <c r="N92" i="218"/>
  <c r="O92" i="218"/>
  <c r="P92" i="218"/>
  <c r="E93" i="218"/>
  <c r="F93" i="218"/>
  <c r="G93" i="218"/>
  <c r="H93" i="218"/>
  <c r="I93" i="218"/>
  <c r="J93" i="218"/>
  <c r="K93" i="218"/>
  <c r="L93" i="218"/>
  <c r="M93" i="218"/>
  <c r="N93" i="218"/>
  <c r="O93" i="218"/>
  <c r="P93" i="218"/>
  <c r="E94" i="218"/>
  <c r="F94" i="218"/>
  <c r="G94" i="218"/>
  <c r="H94" i="218"/>
  <c r="I94" i="218"/>
  <c r="J94" i="218"/>
  <c r="K94" i="218"/>
  <c r="L94" i="218"/>
  <c r="M94" i="218"/>
  <c r="N94" i="218"/>
  <c r="O94" i="218"/>
  <c r="P94" i="218"/>
  <c r="E100" i="218"/>
  <c r="F100" i="218"/>
  <c r="G100" i="218"/>
  <c r="H100" i="218"/>
  <c r="I100" i="218"/>
  <c r="J100" i="218"/>
  <c r="K100" i="218"/>
  <c r="L100" i="218"/>
  <c r="M100" i="218"/>
  <c r="N100" i="218"/>
  <c r="O100" i="218"/>
  <c r="P100" i="218"/>
  <c r="E101" i="218"/>
  <c r="F101" i="218"/>
  <c r="G101" i="218"/>
  <c r="H101" i="218"/>
  <c r="I101" i="218"/>
  <c r="J101" i="218"/>
  <c r="K101" i="218"/>
  <c r="L101" i="218"/>
  <c r="M101" i="218"/>
  <c r="N101" i="218"/>
  <c r="O101" i="218"/>
  <c r="P101" i="218"/>
  <c r="E102" i="218"/>
  <c r="F102" i="218"/>
  <c r="G102" i="218"/>
  <c r="H102" i="218"/>
  <c r="I102" i="218"/>
  <c r="J102" i="218"/>
  <c r="K102" i="218"/>
  <c r="L102" i="218"/>
  <c r="M102" i="218"/>
  <c r="N102" i="218"/>
  <c r="O102" i="218"/>
  <c r="P102" i="218"/>
  <c r="E103" i="218"/>
  <c r="F103" i="218"/>
  <c r="G103" i="218"/>
  <c r="H103" i="218"/>
  <c r="I103" i="218"/>
  <c r="J103" i="218"/>
  <c r="K103" i="218"/>
  <c r="L103" i="218"/>
  <c r="M103" i="218"/>
  <c r="N103" i="218"/>
  <c r="O103" i="218"/>
  <c r="P103" i="218"/>
  <c r="E104" i="218"/>
  <c r="F104" i="218"/>
  <c r="G104" i="218"/>
  <c r="H104" i="218"/>
  <c r="I104" i="218"/>
  <c r="J104" i="218"/>
  <c r="K104" i="218"/>
  <c r="L104" i="218"/>
  <c r="M104" i="218"/>
  <c r="N104" i="218"/>
  <c r="O104" i="218"/>
  <c r="P104" i="218"/>
  <c r="E108" i="218"/>
  <c r="F108" i="218"/>
  <c r="G108" i="218"/>
  <c r="H108" i="218"/>
  <c r="I108" i="218"/>
  <c r="J108" i="218"/>
  <c r="K108" i="218"/>
  <c r="L108" i="218"/>
  <c r="M108" i="218"/>
  <c r="N108" i="218"/>
  <c r="O108" i="218"/>
  <c r="P108" i="218"/>
  <c r="E109" i="218"/>
  <c r="F109" i="218"/>
  <c r="G109" i="218"/>
  <c r="H109" i="218"/>
  <c r="I109" i="218"/>
  <c r="J109" i="218"/>
  <c r="K109" i="218"/>
  <c r="L109" i="218"/>
  <c r="M109" i="218"/>
  <c r="N109" i="218"/>
  <c r="O109" i="218"/>
  <c r="P109" i="218"/>
  <c r="E110" i="218"/>
  <c r="F110" i="218"/>
  <c r="G110" i="218"/>
  <c r="H110" i="218"/>
  <c r="I110" i="218"/>
  <c r="J110" i="218"/>
  <c r="K110" i="218"/>
  <c r="L110" i="218"/>
  <c r="M110" i="218"/>
  <c r="N110" i="218"/>
  <c r="O110" i="218"/>
  <c r="P110" i="218"/>
  <c r="E111" i="218"/>
  <c r="F111" i="218"/>
  <c r="G111" i="218"/>
  <c r="H111" i="218"/>
  <c r="I111" i="218"/>
  <c r="J111" i="218"/>
  <c r="K111" i="218"/>
  <c r="L111" i="218"/>
  <c r="M111" i="218"/>
  <c r="N111" i="218"/>
  <c r="O111" i="218"/>
  <c r="P111" i="218"/>
  <c r="E112" i="218"/>
  <c r="F112" i="218"/>
  <c r="G112" i="218"/>
  <c r="H112" i="218"/>
  <c r="I112" i="218"/>
  <c r="J112" i="218"/>
  <c r="K112" i="218"/>
  <c r="L112" i="218"/>
  <c r="M112" i="218"/>
  <c r="N112" i="218"/>
  <c r="O112" i="218"/>
  <c r="P112" i="218"/>
  <c r="E113" i="218"/>
  <c r="F113" i="218"/>
  <c r="G113" i="218"/>
  <c r="H113" i="218"/>
  <c r="I113" i="218"/>
  <c r="J113" i="218"/>
  <c r="K113" i="218"/>
  <c r="L113" i="218"/>
  <c r="M113" i="218"/>
  <c r="N113" i="218"/>
  <c r="O113" i="218"/>
  <c r="P113" i="218"/>
  <c r="E114" i="218"/>
  <c r="F114" i="218"/>
  <c r="G114" i="218"/>
  <c r="H114" i="218"/>
  <c r="I114" i="218"/>
  <c r="J114" i="218"/>
  <c r="K114" i="218"/>
  <c r="L114" i="218"/>
  <c r="M114" i="218"/>
  <c r="N114" i="218"/>
  <c r="O114" i="218"/>
  <c r="P114" i="218"/>
  <c r="E118" i="218"/>
  <c r="F118" i="218"/>
  <c r="G118" i="218"/>
  <c r="H118" i="218"/>
  <c r="I118" i="218"/>
  <c r="J118" i="218"/>
  <c r="K118" i="218"/>
  <c r="L118" i="218"/>
  <c r="M118" i="218"/>
  <c r="N118" i="218"/>
  <c r="O118" i="218"/>
  <c r="P118" i="218"/>
  <c r="E128" i="218"/>
  <c r="F128" i="218"/>
  <c r="G128" i="218"/>
  <c r="H128" i="218"/>
  <c r="I128" i="218"/>
  <c r="J128" i="218"/>
  <c r="K128" i="218"/>
  <c r="L128" i="218"/>
  <c r="M128" i="218"/>
  <c r="N128" i="218"/>
  <c r="O128" i="218"/>
  <c r="P128" i="218"/>
  <c r="E131" i="218"/>
  <c r="F131" i="218"/>
  <c r="G131" i="218"/>
  <c r="H131" i="218"/>
  <c r="I131" i="218"/>
  <c r="J131" i="218"/>
  <c r="K131" i="218"/>
  <c r="L131" i="218"/>
  <c r="M131" i="218"/>
  <c r="N131" i="218"/>
  <c r="O131" i="218"/>
  <c r="P131" i="218"/>
  <c r="E132" i="218"/>
  <c r="F132" i="218"/>
  <c r="G132" i="218"/>
  <c r="H132" i="218"/>
  <c r="I132" i="218"/>
  <c r="J132" i="218"/>
  <c r="K132" i="218"/>
  <c r="L132" i="218"/>
  <c r="M132" i="218"/>
  <c r="N132" i="218"/>
  <c r="O132" i="218"/>
  <c r="P132" i="218"/>
  <c r="E133" i="218"/>
  <c r="F133" i="218"/>
  <c r="G133" i="218"/>
  <c r="H133" i="218"/>
  <c r="I133" i="218"/>
  <c r="J133" i="218"/>
  <c r="K133" i="218"/>
  <c r="L133" i="218"/>
  <c r="M133" i="218"/>
  <c r="N133" i="218"/>
  <c r="O133" i="218"/>
  <c r="P133" i="218"/>
  <c r="E134" i="218"/>
  <c r="F134" i="218"/>
  <c r="G134" i="218"/>
  <c r="H134" i="218"/>
  <c r="I134" i="218"/>
  <c r="J134" i="218"/>
  <c r="K134" i="218"/>
  <c r="L134" i="218"/>
  <c r="M134" i="218"/>
  <c r="N134" i="218"/>
  <c r="O134" i="218"/>
  <c r="P134" i="218"/>
  <c r="E135" i="218"/>
  <c r="F135" i="218"/>
  <c r="G135" i="218"/>
  <c r="H135" i="218"/>
  <c r="I135" i="218"/>
  <c r="J135" i="218"/>
  <c r="K135" i="218"/>
  <c r="L135" i="218"/>
  <c r="M135" i="218"/>
  <c r="N135" i="218"/>
  <c r="O135" i="218"/>
  <c r="P135" i="218"/>
  <c r="E136" i="218"/>
  <c r="F136" i="218"/>
  <c r="G136" i="218"/>
  <c r="H136" i="218"/>
  <c r="I136" i="218"/>
  <c r="J136" i="218"/>
  <c r="K136" i="218"/>
  <c r="L136" i="218"/>
  <c r="M136" i="218"/>
  <c r="N136" i="218"/>
  <c r="O136" i="218"/>
  <c r="P136" i="218"/>
  <c r="E137" i="218"/>
  <c r="F137" i="218"/>
  <c r="G137" i="218"/>
  <c r="H137" i="218"/>
  <c r="I137" i="218"/>
  <c r="J137" i="218"/>
  <c r="K137" i="218"/>
  <c r="L137" i="218"/>
  <c r="M137" i="218"/>
  <c r="N137" i="218"/>
  <c r="O137" i="218"/>
  <c r="P137" i="218"/>
  <c r="E138" i="218"/>
  <c r="F138" i="218"/>
  <c r="G138" i="218"/>
  <c r="H138" i="218"/>
  <c r="I138" i="218"/>
  <c r="J138" i="218"/>
  <c r="K138" i="218"/>
  <c r="L138" i="218"/>
  <c r="M138" i="218"/>
  <c r="N138" i="218"/>
  <c r="O138" i="218"/>
  <c r="P138" i="218"/>
  <c r="E139" i="218"/>
  <c r="F139" i="218"/>
  <c r="G139" i="218"/>
  <c r="H139" i="218"/>
  <c r="I139" i="218"/>
  <c r="J139" i="218"/>
  <c r="K139" i="218"/>
  <c r="L139" i="218"/>
  <c r="M139" i="218"/>
  <c r="N139" i="218"/>
  <c r="O139" i="218"/>
  <c r="P139" i="218"/>
  <c r="E140" i="218"/>
  <c r="F140" i="218"/>
  <c r="G140" i="218"/>
  <c r="H140" i="218"/>
  <c r="I140" i="218"/>
  <c r="J140" i="218"/>
  <c r="K140" i="218"/>
  <c r="L140" i="218"/>
  <c r="M140" i="218"/>
  <c r="N140" i="218"/>
  <c r="O140" i="218"/>
  <c r="P140" i="218"/>
  <c r="E166" i="218"/>
  <c r="F166" i="218"/>
  <c r="G166" i="218"/>
  <c r="H166" i="218"/>
  <c r="I166" i="218"/>
  <c r="J166" i="218"/>
  <c r="K166" i="218"/>
  <c r="L166" i="218"/>
  <c r="M166" i="218"/>
  <c r="N166" i="218"/>
  <c r="O166" i="218"/>
  <c r="P166" i="218"/>
  <c r="E167" i="218"/>
  <c r="F167" i="218"/>
  <c r="G167" i="218"/>
  <c r="H167" i="218"/>
  <c r="I167" i="218"/>
  <c r="J167" i="218"/>
  <c r="K167" i="218"/>
  <c r="L167" i="218"/>
  <c r="M167" i="218"/>
  <c r="N167" i="218"/>
  <c r="O167" i="218"/>
  <c r="P167" i="218"/>
  <c r="E168" i="218"/>
  <c r="F168" i="218"/>
  <c r="G168" i="218"/>
  <c r="H168" i="218"/>
  <c r="I168" i="218"/>
  <c r="J168" i="218"/>
  <c r="K168" i="218"/>
  <c r="L168" i="218"/>
  <c r="M168" i="218"/>
  <c r="N168" i="218"/>
  <c r="O168" i="218"/>
  <c r="P168" i="218"/>
  <c r="E169" i="218"/>
  <c r="F169" i="218"/>
  <c r="G169" i="218"/>
  <c r="H169" i="218"/>
  <c r="I169" i="218"/>
  <c r="J169" i="218"/>
  <c r="K169" i="218"/>
  <c r="L169" i="218"/>
  <c r="M169" i="218"/>
  <c r="N169" i="218"/>
  <c r="O169" i="218"/>
  <c r="P169" i="218"/>
  <c r="E170" i="218"/>
  <c r="F170" i="218"/>
  <c r="G170" i="218"/>
  <c r="H170" i="218"/>
  <c r="I170" i="218"/>
  <c r="J170" i="218"/>
  <c r="K170" i="218"/>
  <c r="L170" i="218"/>
  <c r="M170" i="218"/>
  <c r="N170" i="218"/>
  <c r="O170" i="218"/>
  <c r="P170" i="218"/>
  <c r="E171" i="218"/>
  <c r="F171" i="218"/>
  <c r="G171" i="218"/>
  <c r="H171" i="218"/>
  <c r="I171" i="218"/>
  <c r="J171" i="218"/>
  <c r="K171" i="218"/>
  <c r="L171" i="218"/>
  <c r="M171" i="218"/>
  <c r="N171" i="218"/>
  <c r="O171" i="218"/>
  <c r="P171" i="218"/>
  <c r="E172" i="218"/>
  <c r="F172" i="218"/>
  <c r="G172" i="218"/>
  <c r="H172" i="218"/>
  <c r="I172" i="218"/>
  <c r="J172" i="218"/>
  <c r="K172" i="218"/>
  <c r="L172" i="218"/>
  <c r="M172" i="218"/>
  <c r="N172" i="218"/>
  <c r="O172" i="218"/>
  <c r="P172" i="218"/>
  <c r="Q195" i="218"/>
  <c r="Q196" i="218"/>
  <c r="Q197" i="218"/>
  <c r="Q198" i="218"/>
  <c r="Q199" i="218"/>
  <c r="Q200" i="218"/>
  <c r="Q201" i="218"/>
  <c r="Q202" i="218"/>
  <c r="Q203" i="218"/>
  <c r="Q204" i="218"/>
  <c r="Q207" i="218"/>
  <c r="Q208" i="218"/>
  <c r="Q209" i="218"/>
  <c r="Q210" i="218"/>
  <c r="Q211" i="218"/>
  <c r="Q212" i="218"/>
  <c r="Q213" i="218"/>
  <c r="Q214" i="218"/>
  <c r="Q215" i="218"/>
  <c r="Q216" i="218"/>
  <c r="Q217" i="218"/>
  <c r="Q219" i="218"/>
  <c r="Q220" i="218"/>
  <c r="Q221" i="218"/>
  <c r="Q222" i="218"/>
  <c r="Q223" i="218"/>
  <c r="Q224" i="218"/>
  <c r="Q245" i="218"/>
  <c r="Q246" i="218"/>
  <c r="Q247" i="218"/>
  <c r="Q248" i="218"/>
  <c r="Q249" i="218"/>
  <c r="Q250" i="218"/>
  <c r="Q251" i="218"/>
  <c r="Q252" i="218"/>
  <c r="Q253" i="218"/>
  <c r="Q254" i="218"/>
  <c r="Q257" i="218"/>
  <c r="Q258" i="218"/>
  <c r="Q259" i="218"/>
  <c r="Q260" i="218"/>
  <c r="Q261" i="218"/>
  <c r="Q262" i="218"/>
  <c r="Q263" i="218"/>
  <c r="Q264" i="218"/>
  <c r="Q265" i="218"/>
  <c r="Q266" i="218"/>
  <c r="Q267" i="218"/>
  <c r="Q268" i="218"/>
  <c r="Q269" i="218"/>
  <c r="Q270" i="218"/>
  <c r="E271" i="218"/>
  <c r="F271" i="218"/>
  <c r="G271" i="218"/>
  <c r="H271" i="218"/>
  <c r="I271" i="218"/>
  <c r="J271" i="218"/>
  <c r="K271" i="218"/>
  <c r="L271" i="218"/>
  <c r="M271" i="218"/>
  <c r="N271" i="218"/>
  <c r="O271" i="218"/>
  <c r="P271" i="218"/>
  <c r="Q275" i="218"/>
  <c r="Q276" i="218"/>
  <c r="Q277" i="218"/>
  <c r="Q278" i="218"/>
  <c r="Q279" i="218"/>
  <c r="Q280" i="218"/>
  <c r="Q284" i="218"/>
  <c r="Q285" i="218"/>
  <c r="Q286" i="218"/>
  <c r="Q287" i="218"/>
  <c r="Q288" i="218"/>
  <c r="Q289" i="218"/>
  <c r="Q290" i="218"/>
  <c r="Q293" i="218"/>
  <c r="Q294" i="218"/>
  <c r="Q295" i="218"/>
  <c r="Q296" i="218"/>
  <c r="Q297" i="218"/>
  <c r="Q298" i="218"/>
  <c r="Q299" i="218"/>
  <c r="Q300" i="218"/>
  <c r="Q301" i="218"/>
  <c r="Q302" i="218"/>
  <c r="Q303" i="218"/>
  <c r="Q304" i="218"/>
  <c r="Q305" i="218"/>
  <c r="Q306" i="218"/>
  <c r="Q307" i="218"/>
  <c r="Q308" i="218"/>
  <c r="Q309" i="218"/>
  <c r="Q310" i="218"/>
  <c r="Q311" i="218"/>
  <c r="Q312" i="218"/>
  <c r="Q313" i="218"/>
  <c r="Q314" i="218"/>
  <c r="Q315" i="218"/>
  <c r="Q316" i="218"/>
  <c r="E317" i="218"/>
  <c r="F317" i="218"/>
  <c r="G317" i="218"/>
  <c r="H317" i="218"/>
  <c r="I317" i="218"/>
  <c r="J317" i="218"/>
  <c r="K317" i="218"/>
  <c r="L317" i="218"/>
  <c r="M317" i="218"/>
  <c r="N317" i="218"/>
  <c r="O317" i="218"/>
  <c r="P317" i="218"/>
  <c r="Q319" i="218"/>
  <c r="Q320" i="218"/>
  <c r="Q321" i="218"/>
  <c r="Q322" i="218"/>
  <c r="Q338" i="218"/>
  <c r="Q339" i="218"/>
  <c r="Q340" i="218"/>
  <c r="Q341" i="218"/>
  <c r="Q342" i="218"/>
  <c r="Q343" i="218"/>
  <c r="Q344" i="218"/>
  <c r="E345" i="218"/>
  <c r="F345" i="218"/>
  <c r="G345" i="218"/>
  <c r="H345" i="218"/>
  <c r="I345" i="218"/>
  <c r="J345" i="218"/>
  <c r="K345" i="218"/>
  <c r="L345" i="218"/>
  <c r="M345" i="218"/>
  <c r="N345" i="218"/>
  <c r="O345" i="218"/>
  <c r="P345" i="218"/>
  <c r="Q348" i="218"/>
  <c r="Q367" i="218"/>
  <c r="Q368" i="218"/>
  <c r="Q369" i="218"/>
  <c r="Q370" i="218"/>
  <c r="Q371" i="218"/>
  <c r="Q372" i="218"/>
  <c r="Q373" i="218"/>
  <c r="Q374" i="218"/>
  <c r="Q375" i="218"/>
  <c r="Q376" i="218"/>
  <c r="Q379" i="218"/>
  <c r="Q380" i="218"/>
  <c r="Q381" i="218"/>
  <c r="Q382" i="218"/>
  <c r="Q383" i="218"/>
  <c r="Q384" i="218"/>
  <c r="Q385" i="218"/>
  <c r="Q386" i="218"/>
  <c r="Q387" i="218"/>
  <c r="Q388" i="218"/>
  <c r="Q389" i="218"/>
  <c r="Q390" i="218"/>
  <c r="Q391" i="218"/>
  <c r="Q392" i="218"/>
  <c r="Q393" i="218"/>
  <c r="Q394" i="218"/>
  <c r="Q395" i="218"/>
  <c r="Q396" i="218"/>
  <c r="E397" i="218"/>
  <c r="F397" i="218"/>
  <c r="G397" i="218"/>
  <c r="H397" i="218"/>
  <c r="I397" i="218"/>
  <c r="J397" i="218"/>
  <c r="K397" i="218"/>
  <c r="L397" i="218"/>
  <c r="M397" i="218"/>
  <c r="N397" i="218"/>
  <c r="O397" i="218"/>
  <c r="P397" i="218"/>
  <c r="Q413" i="218"/>
  <c r="Q415" i="218"/>
  <c r="Q418" i="218"/>
  <c r="Q419" i="218"/>
  <c r="Q420" i="218"/>
  <c r="Q421" i="218"/>
  <c r="Q422" i="218"/>
  <c r="Q423" i="218"/>
  <c r="Q424" i="218"/>
  <c r="Q425" i="218"/>
  <c r="Q426" i="218"/>
  <c r="Q427" i="218"/>
  <c r="Q434" i="218"/>
  <c r="Q435" i="218"/>
  <c r="Q436" i="218"/>
  <c r="Q437" i="218"/>
  <c r="Q438" i="218"/>
  <c r="Q439" i="218"/>
  <c r="Q440" i="218"/>
  <c r="Q441" i="218"/>
  <c r="U441" i="218"/>
  <c r="U442" i="218" s="1"/>
  <c r="U443" i="218" s="1"/>
  <c r="Q442" i="218"/>
  <c r="Q443" i="218"/>
  <c r="Q459" i="218"/>
  <c r="Q460" i="218"/>
  <c r="Q461" i="218"/>
  <c r="Q462" i="218"/>
  <c r="Q463" i="218"/>
  <c r="Q477" i="218"/>
  <c r="Q480" i="218"/>
  <c r="Q481" i="218"/>
  <c r="Q482" i="218"/>
  <c r="Q483" i="218"/>
  <c r="Q484" i="218"/>
  <c r="Q485" i="218"/>
  <c r="Q486" i="218"/>
  <c r="Q487" i="218"/>
  <c r="Q488" i="218"/>
  <c r="Q489" i="218"/>
  <c r="Q493" i="218"/>
  <c r="Q494" i="218"/>
  <c r="Q512" i="218"/>
  <c r="Q513" i="218"/>
  <c r="Q514" i="218"/>
  <c r="Q515" i="218"/>
  <c r="Q516" i="218"/>
  <c r="Q517" i="218"/>
  <c r="Q518" i="218"/>
  <c r="Q519" i="218"/>
  <c r="E176" i="218"/>
  <c r="G176" i="218"/>
  <c r="H176" i="218"/>
  <c r="I176" i="218"/>
  <c r="J176" i="218"/>
  <c r="K176" i="218"/>
  <c r="L176" i="218"/>
  <c r="M176" i="218"/>
  <c r="O176" i="218"/>
  <c r="P176" i="218"/>
  <c r="E19" i="217"/>
  <c r="F19" i="217"/>
  <c r="G19" i="217"/>
  <c r="H19" i="217"/>
  <c r="I19" i="217"/>
  <c r="J19" i="217"/>
  <c r="K19" i="217"/>
  <c r="L19" i="217"/>
  <c r="M19" i="217"/>
  <c r="N19" i="217"/>
  <c r="O19" i="217"/>
  <c r="P19" i="217"/>
  <c r="E20" i="217"/>
  <c r="F20" i="217"/>
  <c r="G20" i="217"/>
  <c r="H20" i="217"/>
  <c r="I20" i="217"/>
  <c r="J20" i="217"/>
  <c r="K20" i="217"/>
  <c r="L20" i="217"/>
  <c r="M20" i="217"/>
  <c r="N20" i="217"/>
  <c r="O20" i="217"/>
  <c r="P20" i="217"/>
  <c r="E21" i="217"/>
  <c r="F21" i="217"/>
  <c r="G21" i="217"/>
  <c r="H21" i="217"/>
  <c r="I21" i="217"/>
  <c r="J21" i="217"/>
  <c r="K21" i="217"/>
  <c r="L21" i="217"/>
  <c r="M21" i="217"/>
  <c r="N21" i="217"/>
  <c r="O21" i="217"/>
  <c r="P21" i="217"/>
  <c r="E22" i="217"/>
  <c r="F22" i="217"/>
  <c r="G22" i="217"/>
  <c r="H22" i="217"/>
  <c r="I22" i="217"/>
  <c r="J22" i="217"/>
  <c r="K22" i="217"/>
  <c r="L22" i="217"/>
  <c r="M22" i="217"/>
  <c r="N22" i="217"/>
  <c r="O22" i="217"/>
  <c r="P22" i="217"/>
  <c r="E23" i="217"/>
  <c r="F23" i="217"/>
  <c r="G23" i="217"/>
  <c r="H23" i="217"/>
  <c r="I23" i="217"/>
  <c r="J23" i="217"/>
  <c r="K23" i="217"/>
  <c r="L23" i="217"/>
  <c r="M23" i="217"/>
  <c r="N23" i="217"/>
  <c r="O23" i="217"/>
  <c r="P23" i="217"/>
  <c r="E24" i="217"/>
  <c r="F24" i="217"/>
  <c r="G24" i="217"/>
  <c r="H24" i="217"/>
  <c r="I24" i="217"/>
  <c r="J24" i="217"/>
  <c r="K24" i="217"/>
  <c r="L24" i="217"/>
  <c r="M24" i="217"/>
  <c r="N24" i="217"/>
  <c r="O24" i="217"/>
  <c r="P24" i="217"/>
  <c r="E25" i="217"/>
  <c r="F25" i="217"/>
  <c r="G25" i="217"/>
  <c r="H25" i="217"/>
  <c r="I25" i="217"/>
  <c r="J25" i="217"/>
  <c r="K25" i="217"/>
  <c r="L25" i="217"/>
  <c r="M25" i="217"/>
  <c r="N25" i="217"/>
  <c r="O25" i="217"/>
  <c r="P25" i="217"/>
  <c r="E26" i="217"/>
  <c r="F26" i="217"/>
  <c r="G26" i="217"/>
  <c r="H26" i="217"/>
  <c r="I26" i="217"/>
  <c r="J26" i="217"/>
  <c r="K26" i="217"/>
  <c r="L26" i="217"/>
  <c r="M26" i="217"/>
  <c r="N26" i="217"/>
  <c r="O26" i="217"/>
  <c r="P26" i="217"/>
  <c r="E27" i="217"/>
  <c r="F27" i="217"/>
  <c r="G27" i="217"/>
  <c r="H27" i="217"/>
  <c r="I27" i="217"/>
  <c r="J27" i="217"/>
  <c r="K27" i="217"/>
  <c r="L27" i="217"/>
  <c r="M27" i="217"/>
  <c r="N27" i="217"/>
  <c r="O27" i="217"/>
  <c r="P27" i="217"/>
  <c r="E28" i="217"/>
  <c r="F28" i="217"/>
  <c r="G28" i="217"/>
  <c r="H28" i="217"/>
  <c r="I28" i="217"/>
  <c r="J28" i="217"/>
  <c r="K28" i="217"/>
  <c r="L28" i="217"/>
  <c r="M28" i="217"/>
  <c r="N28" i="217"/>
  <c r="O28" i="217"/>
  <c r="P28" i="217"/>
  <c r="E31" i="217"/>
  <c r="F31" i="217"/>
  <c r="G31" i="217"/>
  <c r="H31" i="217"/>
  <c r="I31" i="217"/>
  <c r="J31" i="217"/>
  <c r="K31" i="217"/>
  <c r="L31" i="217"/>
  <c r="M31" i="217"/>
  <c r="N31" i="217"/>
  <c r="O31" i="217"/>
  <c r="P31" i="217"/>
  <c r="E32" i="217"/>
  <c r="F32" i="217"/>
  <c r="G32" i="217"/>
  <c r="H32" i="217"/>
  <c r="I32" i="217"/>
  <c r="J32" i="217"/>
  <c r="K32" i="217"/>
  <c r="L32" i="217"/>
  <c r="M32" i="217"/>
  <c r="N32" i="217"/>
  <c r="O32" i="217"/>
  <c r="P32" i="217"/>
  <c r="E33" i="217"/>
  <c r="F33" i="217"/>
  <c r="G33" i="217"/>
  <c r="H33" i="217"/>
  <c r="I33" i="217"/>
  <c r="J33" i="217"/>
  <c r="K33" i="217"/>
  <c r="L33" i="217"/>
  <c r="M33" i="217"/>
  <c r="N33" i="217"/>
  <c r="O33" i="217"/>
  <c r="P33" i="217"/>
  <c r="E34" i="217"/>
  <c r="F34" i="217"/>
  <c r="G34" i="217"/>
  <c r="H34" i="217"/>
  <c r="I34" i="217"/>
  <c r="J34" i="217"/>
  <c r="K34" i="217"/>
  <c r="L34" i="217"/>
  <c r="M34" i="217"/>
  <c r="N34" i="217"/>
  <c r="O34" i="217"/>
  <c r="P34" i="217"/>
  <c r="E35" i="217"/>
  <c r="F35" i="217"/>
  <c r="G35" i="217"/>
  <c r="H35" i="217"/>
  <c r="I35" i="217"/>
  <c r="J35" i="217"/>
  <c r="K35" i="217"/>
  <c r="L35" i="217"/>
  <c r="M35" i="217"/>
  <c r="N35" i="217"/>
  <c r="O35" i="217"/>
  <c r="P35" i="217"/>
  <c r="E36" i="217"/>
  <c r="F36" i="217"/>
  <c r="G36" i="217"/>
  <c r="H36" i="217"/>
  <c r="I36" i="217"/>
  <c r="J36" i="217"/>
  <c r="K36" i="217"/>
  <c r="L36" i="217"/>
  <c r="M36" i="217"/>
  <c r="N36" i="217"/>
  <c r="O36" i="217"/>
  <c r="P36" i="217"/>
  <c r="E37" i="217"/>
  <c r="F37" i="217"/>
  <c r="G37" i="217"/>
  <c r="H37" i="217"/>
  <c r="I37" i="217"/>
  <c r="J37" i="217"/>
  <c r="K37" i="217"/>
  <c r="L37" i="217"/>
  <c r="M37" i="217"/>
  <c r="N37" i="217"/>
  <c r="O37" i="217"/>
  <c r="P37" i="217"/>
  <c r="E38" i="217"/>
  <c r="F38" i="217"/>
  <c r="G38" i="217"/>
  <c r="H38" i="217"/>
  <c r="I38" i="217"/>
  <c r="J38" i="217"/>
  <c r="K38" i="217"/>
  <c r="L38" i="217"/>
  <c r="M38" i="217"/>
  <c r="N38" i="217"/>
  <c r="O38" i="217"/>
  <c r="P38" i="217"/>
  <c r="E39" i="217"/>
  <c r="F39" i="217"/>
  <c r="G39" i="217"/>
  <c r="H39" i="217"/>
  <c r="I39" i="217"/>
  <c r="J39" i="217"/>
  <c r="K39" i="217"/>
  <c r="L39" i="217"/>
  <c r="M39" i="217"/>
  <c r="N39" i="217"/>
  <c r="O39" i="217"/>
  <c r="P39" i="217"/>
  <c r="E44" i="217"/>
  <c r="F44" i="217"/>
  <c r="Q44" i="217" s="1"/>
  <c r="G44" i="217"/>
  <c r="H44" i="217"/>
  <c r="I44" i="217"/>
  <c r="J44" i="217"/>
  <c r="K44" i="217"/>
  <c r="L44" i="217"/>
  <c r="M44" i="217"/>
  <c r="N44" i="217"/>
  <c r="O44" i="217"/>
  <c r="P44" i="217"/>
  <c r="E45" i="217"/>
  <c r="F45" i="217"/>
  <c r="G45" i="217"/>
  <c r="H45" i="217"/>
  <c r="I45" i="217"/>
  <c r="J45" i="217"/>
  <c r="K45" i="217"/>
  <c r="L45" i="217"/>
  <c r="M45" i="217"/>
  <c r="N45" i="217"/>
  <c r="O45" i="217"/>
  <c r="P45" i="217"/>
  <c r="E46" i="217"/>
  <c r="F46" i="217"/>
  <c r="G46" i="217"/>
  <c r="H46" i="217"/>
  <c r="I46" i="217"/>
  <c r="J46" i="217"/>
  <c r="K46" i="217"/>
  <c r="L46" i="217"/>
  <c r="M46" i="217"/>
  <c r="N46" i="217"/>
  <c r="O46" i="217"/>
  <c r="P46" i="217"/>
  <c r="E47" i="217"/>
  <c r="F47" i="217"/>
  <c r="G47" i="217"/>
  <c r="H47" i="217"/>
  <c r="I47" i="217"/>
  <c r="J47" i="217"/>
  <c r="K47" i="217"/>
  <c r="L47" i="217"/>
  <c r="M47" i="217"/>
  <c r="N47" i="217"/>
  <c r="O47" i="217"/>
  <c r="P47" i="217"/>
  <c r="E48" i="217"/>
  <c r="F48" i="217"/>
  <c r="G48" i="217"/>
  <c r="H48" i="217"/>
  <c r="I48" i="217"/>
  <c r="J48" i="217"/>
  <c r="K48" i="217"/>
  <c r="L48" i="217"/>
  <c r="M48" i="217"/>
  <c r="N48" i="217"/>
  <c r="O48" i="217"/>
  <c r="P48" i="217"/>
  <c r="E70" i="217"/>
  <c r="F70" i="217"/>
  <c r="G70" i="217"/>
  <c r="H70" i="217"/>
  <c r="I70" i="217"/>
  <c r="J70" i="217"/>
  <c r="K70" i="217"/>
  <c r="L70" i="217"/>
  <c r="M70" i="217"/>
  <c r="N70" i="217"/>
  <c r="O70" i="217"/>
  <c r="P70" i="217"/>
  <c r="E71" i="217"/>
  <c r="F71" i="217"/>
  <c r="G71" i="217"/>
  <c r="H71" i="217"/>
  <c r="I71" i="217"/>
  <c r="J71" i="217"/>
  <c r="K71" i="217"/>
  <c r="L71" i="217"/>
  <c r="M71" i="217"/>
  <c r="N71" i="217"/>
  <c r="O71" i="217"/>
  <c r="P71" i="217"/>
  <c r="E72" i="217"/>
  <c r="F72" i="217"/>
  <c r="G72" i="217"/>
  <c r="H72" i="217"/>
  <c r="I72" i="217"/>
  <c r="J72" i="217"/>
  <c r="K72" i="217"/>
  <c r="L72" i="217"/>
  <c r="M72" i="217"/>
  <c r="N72" i="217"/>
  <c r="O72" i="217"/>
  <c r="P72" i="217"/>
  <c r="E73" i="217"/>
  <c r="F73" i="217"/>
  <c r="G73" i="217"/>
  <c r="H73" i="217"/>
  <c r="I73" i="217"/>
  <c r="J73" i="217"/>
  <c r="K73" i="217"/>
  <c r="L73" i="217"/>
  <c r="M73" i="217"/>
  <c r="N73" i="217"/>
  <c r="O73" i="217"/>
  <c r="P73" i="217"/>
  <c r="E74" i="217"/>
  <c r="F74" i="217"/>
  <c r="G74" i="217"/>
  <c r="H74" i="217"/>
  <c r="I74" i="217"/>
  <c r="J74" i="217"/>
  <c r="K74" i="217"/>
  <c r="L74" i="217"/>
  <c r="M74" i="217"/>
  <c r="N74" i="217"/>
  <c r="O74" i="217"/>
  <c r="P74" i="217"/>
  <c r="E75" i="217"/>
  <c r="F75" i="217"/>
  <c r="G75" i="217"/>
  <c r="H75" i="217"/>
  <c r="I75" i="217"/>
  <c r="J75" i="217"/>
  <c r="K75" i="217"/>
  <c r="L75" i="217"/>
  <c r="M75" i="217"/>
  <c r="N75" i="217"/>
  <c r="O75" i="217"/>
  <c r="P75" i="217"/>
  <c r="E76" i="217"/>
  <c r="F76" i="217"/>
  <c r="G76" i="217"/>
  <c r="H76" i="217"/>
  <c r="I76" i="217"/>
  <c r="J76" i="217"/>
  <c r="K76" i="217"/>
  <c r="L76" i="217"/>
  <c r="M76" i="217"/>
  <c r="N76" i="217"/>
  <c r="O76" i="217"/>
  <c r="P76" i="217"/>
  <c r="E77" i="217"/>
  <c r="F77" i="217"/>
  <c r="G77" i="217"/>
  <c r="H77" i="217"/>
  <c r="I77" i="217"/>
  <c r="J77" i="217"/>
  <c r="K77" i="217"/>
  <c r="L77" i="217"/>
  <c r="M77" i="217"/>
  <c r="N77" i="217"/>
  <c r="O77" i="217"/>
  <c r="P77" i="217"/>
  <c r="E78" i="217"/>
  <c r="F78" i="217"/>
  <c r="G78" i="217"/>
  <c r="H78" i="217"/>
  <c r="I78" i="217"/>
  <c r="J78" i="217"/>
  <c r="K78" i="217"/>
  <c r="L78" i="217"/>
  <c r="M78" i="217"/>
  <c r="N78" i="217"/>
  <c r="O78" i="217"/>
  <c r="P78" i="217"/>
  <c r="E85" i="217"/>
  <c r="F85" i="217"/>
  <c r="G85" i="217"/>
  <c r="H85" i="217"/>
  <c r="I85" i="217"/>
  <c r="J85" i="217"/>
  <c r="K85" i="217"/>
  <c r="L85" i="217"/>
  <c r="M85" i="217"/>
  <c r="N85" i="217"/>
  <c r="O85" i="217"/>
  <c r="P85" i="217"/>
  <c r="E86" i="217"/>
  <c r="F86" i="217"/>
  <c r="G86" i="217"/>
  <c r="H86" i="217"/>
  <c r="I86" i="217"/>
  <c r="J86" i="217"/>
  <c r="K86" i="217"/>
  <c r="L86" i="217"/>
  <c r="M86" i="217"/>
  <c r="N86" i="217"/>
  <c r="O86" i="217"/>
  <c r="P86" i="217"/>
  <c r="E87" i="217"/>
  <c r="F87" i="217"/>
  <c r="G87" i="217"/>
  <c r="H87" i="217"/>
  <c r="I87" i="217"/>
  <c r="J87" i="217"/>
  <c r="K87" i="217"/>
  <c r="L87" i="217"/>
  <c r="M87" i="217"/>
  <c r="N87" i="217"/>
  <c r="O87" i="217"/>
  <c r="P87" i="217"/>
  <c r="E88" i="217"/>
  <c r="F88" i="217"/>
  <c r="G88" i="217"/>
  <c r="H88" i="217"/>
  <c r="I88" i="217"/>
  <c r="J88" i="217"/>
  <c r="K88" i="217"/>
  <c r="L88" i="217"/>
  <c r="M88" i="217"/>
  <c r="N88" i="217"/>
  <c r="O88" i="217"/>
  <c r="P88" i="217"/>
  <c r="E89" i="217"/>
  <c r="F89" i="217"/>
  <c r="G89" i="217"/>
  <c r="H89" i="217"/>
  <c r="I89" i="217"/>
  <c r="J89" i="217"/>
  <c r="K89" i="217"/>
  <c r="L89" i="217"/>
  <c r="M89" i="217"/>
  <c r="N89" i="217"/>
  <c r="O89" i="217"/>
  <c r="P89" i="217"/>
  <c r="E90" i="217"/>
  <c r="F90" i="217"/>
  <c r="G90" i="217"/>
  <c r="H90" i="217"/>
  <c r="I90" i="217"/>
  <c r="J90" i="217"/>
  <c r="K90" i="217"/>
  <c r="L90" i="217"/>
  <c r="M90" i="217"/>
  <c r="N90" i="217"/>
  <c r="O90" i="217"/>
  <c r="P90" i="217"/>
  <c r="E91" i="217"/>
  <c r="F91" i="217"/>
  <c r="G91" i="217"/>
  <c r="H91" i="217"/>
  <c r="I91" i="217"/>
  <c r="J91" i="217"/>
  <c r="K91" i="217"/>
  <c r="L91" i="217"/>
  <c r="M91" i="217"/>
  <c r="N91" i="217"/>
  <c r="O91" i="217"/>
  <c r="P91" i="217"/>
  <c r="E92" i="217"/>
  <c r="F92" i="217"/>
  <c r="G92" i="217"/>
  <c r="H92" i="217"/>
  <c r="I92" i="217"/>
  <c r="J92" i="217"/>
  <c r="K92" i="217"/>
  <c r="L92" i="217"/>
  <c r="M92" i="217"/>
  <c r="N92" i="217"/>
  <c r="O92" i="217"/>
  <c r="P92" i="217"/>
  <c r="E93" i="217"/>
  <c r="F93" i="217"/>
  <c r="G93" i="217"/>
  <c r="H93" i="217"/>
  <c r="I93" i="217"/>
  <c r="J93" i="217"/>
  <c r="K93" i="217"/>
  <c r="L93" i="217"/>
  <c r="M93" i="217"/>
  <c r="N93" i="217"/>
  <c r="O93" i="217"/>
  <c r="P93" i="217"/>
  <c r="E94" i="217"/>
  <c r="F94" i="217"/>
  <c r="G94" i="217"/>
  <c r="H94" i="217"/>
  <c r="I94" i="217"/>
  <c r="J94" i="217"/>
  <c r="K94" i="217"/>
  <c r="L94" i="217"/>
  <c r="M94" i="217"/>
  <c r="N94" i="217"/>
  <c r="O94" i="217"/>
  <c r="P94" i="217"/>
  <c r="E100" i="217"/>
  <c r="F100" i="217"/>
  <c r="G100" i="217"/>
  <c r="H100" i="217"/>
  <c r="I100" i="217"/>
  <c r="J100" i="217"/>
  <c r="K100" i="217"/>
  <c r="L100" i="217"/>
  <c r="M100" i="217"/>
  <c r="N100" i="217"/>
  <c r="O100" i="217"/>
  <c r="P100" i="217"/>
  <c r="E101" i="217"/>
  <c r="F101" i="217"/>
  <c r="G101" i="217"/>
  <c r="H101" i="217"/>
  <c r="I101" i="217"/>
  <c r="J101" i="217"/>
  <c r="K101" i="217"/>
  <c r="L101" i="217"/>
  <c r="M101" i="217"/>
  <c r="N101" i="217"/>
  <c r="O101" i="217"/>
  <c r="P101" i="217"/>
  <c r="E102" i="217"/>
  <c r="F102" i="217"/>
  <c r="G102" i="217"/>
  <c r="H102" i="217"/>
  <c r="I102" i="217"/>
  <c r="J102" i="217"/>
  <c r="K102" i="217"/>
  <c r="L102" i="217"/>
  <c r="M102" i="217"/>
  <c r="N102" i="217"/>
  <c r="O102" i="217"/>
  <c r="P102" i="217"/>
  <c r="E103" i="217"/>
  <c r="F103" i="217"/>
  <c r="G103" i="217"/>
  <c r="H103" i="217"/>
  <c r="I103" i="217"/>
  <c r="J103" i="217"/>
  <c r="K103" i="217"/>
  <c r="L103" i="217"/>
  <c r="M103" i="217"/>
  <c r="N103" i="217"/>
  <c r="O103" i="217"/>
  <c r="P103" i="217"/>
  <c r="E104" i="217"/>
  <c r="F104" i="217"/>
  <c r="G104" i="217"/>
  <c r="H104" i="217"/>
  <c r="I104" i="217"/>
  <c r="J104" i="217"/>
  <c r="K104" i="217"/>
  <c r="L104" i="217"/>
  <c r="M104" i="217"/>
  <c r="N104" i="217"/>
  <c r="O104" i="217"/>
  <c r="P104" i="217"/>
  <c r="E108" i="217"/>
  <c r="F108" i="217"/>
  <c r="G108" i="217"/>
  <c r="H108" i="217"/>
  <c r="I108" i="217"/>
  <c r="J108" i="217"/>
  <c r="K108" i="217"/>
  <c r="L108" i="217"/>
  <c r="M108" i="217"/>
  <c r="N108" i="217"/>
  <c r="O108" i="217"/>
  <c r="P108" i="217"/>
  <c r="E109" i="217"/>
  <c r="F109" i="217"/>
  <c r="G109" i="217"/>
  <c r="H109" i="217"/>
  <c r="I109" i="217"/>
  <c r="J109" i="217"/>
  <c r="K109" i="217"/>
  <c r="L109" i="217"/>
  <c r="M109" i="217"/>
  <c r="N109" i="217"/>
  <c r="O109" i="217"/>
  <c r="P109" i="217"/>
  <c r="E110" i="217"/>
  <c r="F110" i="217"/>
  <c r="G110" i="217"/>
  <c r="H110" i="217"/>
  <c r="I110" i="217"/>
  <c r="J110" i="217"/>
  <c r="K110" i="217"/>
  <c r="L110" i="217"/>
  <c r="M110" i="217"/>
  <c r="N110" i="217"/>
  <c r="O110" i="217"/>
  <c r="P110" i="217"/>
  <c r="E111" i="217"/>
  <c r="F111" i="217"/>
  <c r="G111" i="217"/>
  <c r="H111" i="217"/>
  <c r="I111" i="217"/>
  <c r="J111" i="217"/>
  <c r="K111" i="217"/>
  <c r="L111" i="217"/>
  <c r="M111" i="217"/>
  <c r="N111" i="217"/>
  <c r="O111" i="217"/>
  <c r="P111" i="217"/>
  <c r="E112" i="217"/>
  <c r="F112" i="217"/>
  <c r="G112" i="217"/>
  <c r="H112" i="217"/>
  <c r="I112" i="217"/>
  <c r="J112" i="217"/>
  <c r="K112" i="217"/>
  <c r="L112" i="217"/>
  <c r="M112" i="217"/>
  <c r="N112" i="217"/>
  <c r="O112" i="217"/>
  <c r="P112" i="217"/>
  <c r="E113" i="217"/>
  <c r="F113" i="217"/>
  <c r="G113" i="217"/>
  <c r="H113" i="217"/>
  <c r="I113" i="217"/>
  <c r="J113" i="217"/>
  <c r="K113" i="217"/>
  <c r="L113" i="217"/>
  <c r="M113" i="217"/>
  <c r="N113" i="217"/>
  <c r="O113" i="217"/>
  <c r="P113" i="217"/>
  <c r="E114" i="217"/>
  <c r="F114" i="217"/>
  <c r="G114" i="217"/>
  <c r="H114" i="217"/>
  <c r="I114" i="217"/>
  <c r="J114" i="217"/>
  <c r="K114" i="217"/>
  <c r="L114" i="217"/>
  <c r="M114" i="217"/>
  <c r="N114" i="217"/>
  <c r="O114" i="217"/>
  <c r="P114" i="217"/>
  <c r="E118" i="217"/>
  <c r="F118" i="217"/>
  <c r="G118" i="217"/>
  <c r="H118" i="217"/>
  <c r="I118" i="217"/>
  <c r="J118" i="217"/>
  <c r="K118" i="217"/>
  <c r="L118" i="217"/>
  <c r="M118" i="217"/>
  <c r="N118" i="217"/>
  <c r="O118" i="217"/>
  <c r="P118" i="217"/>
  <c r="E128" i="217"/>
  <c r="F128" i="217"/>
  <c r="G128" i="217"/>
  <c r="H128" i="217"/>
  <c r="I128" i="217"/>
  <c r="J128" i="217"/>
  <c r="K128" i="217"/>
  <c r="L128" i="217"/>
  <c r="M128" i="217"/>
  <c r="N128" i="217"/>
  <c r="O128" i="217"/>
  <c r="P128" i="217"/>
  <c r="E131" i="217"/>
  <c r="F131" i="217"/>
  <c r="G131" i="217"/>
  <c r="H131" i="217"/>
  <c r="I131" i="217"/>
  <c r="J131" i="217"/>
  <c r="K131" i="217"/>
  <c r="L131" i="217"/>
  <c r="M131" i="217"/>
  <c r="N131" i="217"/>
  <c r="O131" i="217"/>
  <c r="P131" i="217"/>
  <c r="E132" i="217"/>
  <c r="F132" i="217"/>
  <c r="G132" i="217"/>
  <c r="H132" i="217"/>
  <c r="I132" i="217"/>
  <c r="J132" i="217"/>
  <c r="K132" i="217"/>
  <c r="L132" i="217"/>
  <c r="M132" i="217"/>
  <c r="N132" i="217"/>
  <c r="O132" i="217"/>
  <c r="P132" i="217"/>
  <c r="E133" i="217"/>
  <c r="F133" i="217"/>
  <c r="G133" i="217"/>
  <c r="H133" i="217"/>
  <c r="I133" i="217"/>
  <c r="J133" i="217"/>
  <c r="K133" i="217"/>
  <c r="L133" i="217"/>
  <c r="M133" i="217"/>
  <c r="N133" i="217"/>
  <c r="O133" i="217"/>
  <c r="P133" i="217"/>
  <c r="E134" i="217"/>
  <c r="F134" i="217"/>
  <c r="G134" i="217"/>
  <c r="H134" i="217"/>
  <c r="I134" i="217"/>
  <c r="J134" i="217"/>
  <c r="K134" i="217"/>
  <c r="L134" i="217"/>
  <c r="M134" i="217"/>
  <c r="N134" i="217"/>
  <c r="O134" i="217"/>
  <c r="P134" i="217"/>
  <c r="E135" i="217"/>
  <c r="F135" i="217"/>
  <c r="G135" i="217"/>
  <c r="H135" i="217"/>
  <c r="I135" i="217"/>
  <c r="J135" i="217"/>
  <c r="K135" i="217"/>
  <c r="L135" i="217"/>
  <c r="M135" i="217"/>
  <c r="N135" i="217"/>
  <c r="O135" i="217"/>
  <c r="P135" i="217"/>
  <c r="E136" i="217"/>
  <c r="F136" i="217"/>
  <c r="G136" i="217"/>
  <c r="H136" i="217"/>
  <c r="I136" i="217"/>
  <c r="J136" i="217"/>
  <c r="K136" i="217"/>
  <c r="L136" i="217"/>
  <c r="M136" i="217"/>
  <c r="N136" i="217"/>
  <c r="O136" i="217"/>
  <c r="P136" i="217"/>
  <c r="E137" i="217"/>
  <c r="F137" i="217"/>
  <c r="G137" i="217"/>
  <c r="H137" i="217"/>
  <c r="I137" i="217"/>
  <c r="J137" i="217"/>
  <c r="K137" i="217"/>
  <c r="L137" i="217"/>
  <c r="M137" i="217"/>
  <c r="N137" i="217"/>
  <c r="O137" i="217"/>
  <c r="P137" i="217"/>
  <c r="E138" i="217"/>
  <c r="F138" i="217"/>
  <c r="G138" i="217"/>
  <c r="H138" i="217"/>
  <c r="I138" i="217"/>
  <c r="J138" i="217"/>
  <c r="K138" i="217"/>
  <c r="L138" i="217"/>
  <c r="M138" i="217"/>
  <c r="N138" i="217"/>
  <c r="O138" i="217"/>
  <c r="P138" i="217"/>
  <c r="E139" i="217"/>
  <c r="F139" i="217"/>
  <c r="G139" i="217"/>
  <c r="H139" i="217"/>
  <c r="I139" i="217"/>
  <c r="J139" i="217"/>
  <c r="K139" i="217"/>
  <c r="L139" i="217"/>
  <c r="M139" i="217"/>
  <c r="N139" i="217"/>
  <c r="O139" i="217"/>
  <c r="P139" i="217"/>
  <c r="E140" i="217"/>
  <c r="F140" i="217"/>
  <c r="G140" i="217"/>
  <c r="H140" i="217"/>
  <c r="I140" i="217"/>
  <c r="J140" i="217"/>
  <c r="K140" i="217"/>
  <c r="L140" i="217"/>
  <c r="M140" i="217"/>
  <c r="N140" i="217"/>
  <c r="O140" i="217"/>
  <c r="P140" i="217"/>
  <c r="E166" i="217"/>
  <c r="F166" i="217"/>
  <c r="G166" i="217"/>
  <c r="H166" i="217"/>
  <c r="I166" i="217"/>
  <c r="J166" i="217"/>
  <c r="K166" i="217"/>
  <c r="L166" i="217"/>
  <c r="M166" i="217"/>
  <c r="N166" i="217"/>
  <c r="O166" i="217"/>
  <c r="P166" i="217"/>
  <c r="E167" i="217"/>
  <c r="F167" i="217"/>
  <c r="G167" i="217"/>
  <c r="H167" i="217"/>
  <c r="I167" i="217"/>
  <c r="J167" i="217"/>
  <c r="K167" i="217"/>
  <c r="L167" i="217"/>
  <c r="M167" i="217"/>
  <c r="N167" i="217"/>
  <c r="O167" i="217"/>
  <c r="P167" i="217"/>
  <c r="E168" i="217"/>
  <c r="F168" i="217"/>
  <c r="G168" i="217"/>
  <c r="H168" i="217"/>
  <c r="I168" i="217"/>
  <c r="J168" i="217"/>
  <c r="K168" i="217"/>
  <c r="L168" i="217"/>
  <c r="M168" i="217"/>
  <c r="N168" i="217"/>
  <c r="O168" i="217"/>
  <c r="P168" i="217"/>
  <c r="E169" i="217"/>
  <c r="F169" i="217"/>
  <c r="G169" i="217"/>
  <c r="H169" i="217"/>
  <c r="I169" i="217"/>
  <c r="J169" i="217"/>
  <c r="K169" i="217"/>
  <c r="L169" i="217"/>
  <c r="M169" i="217"/>
  <c r="N169" i="217"/>
  <c r="O169" i="217"/>
  <c r="P169" i="217"/>
  <c r="E170" i="217"/>
  <c r="F170" i="217"/>
  <c r="G170" i="217"/>
  <c r="H170" i="217"/>
  <c r="I170" i="217"/>
  <c r="J170" i="217"/>
  <c r="K170" i="217"/>
  <c r="L170" i="217"/>
  <c r="Q170" i="217" s="1"/>
  <c r="M170" i="217"/>
  <c r="N170" i="217"/>
  <c r="O170" i="217"/>
  <c r="P170" i="217"/>
  <c r="E171" i="217"/>
  <c r="F171" i="217"/>
  <c r="G171" i="217"/>
  <c r="H171" i="217"/>
  <c r="I171" i="217"/>
  <c r="J171" i="217"/>
  <c r="K171" i="217"/>
  <c r="L171" i="217"/>
  <c r="M171" i="217"/>
  <c r="N171" i="217"/>
  <c r="O171" i="217"/>
  <c r="P171" i="217"/>
  <c r="E172" i="217"/>
  <c r="F172" i="217"/>
  <c r="G172" i="217"/>
  <c r="H172" i="217"/>
  <c r="I172" i="217"/>
  <c r="J172" i="217"/>
  <c r="K172" i="217"/>
  <c r="L172" i="217"/>
  <c r="M172" i="217"/>
  <c r="N172" i="217"/>
  <c r="O172" i="217"/>
  <c r="P172" i="217"/>
  <c r="E187" i="217"/>
  <c r="F187" i="217"/>
  <c r="G187" i="217"/>
  <c r="H187" i="217"/>
  <c r="I187" i="217"/>
  <c r="J187" i="217"/>
  <c r="K187" i="217"/>
  <c r="L187" i="217"/>
  <c r="M187" i="217"/>
  <c r="N187" i="217"/>
  <c r="O187" i="217"/>
  <c r="P187" i="217"/>
  <c r="E188" i="217"/>
  <c r="F188" i="217"/>
  <c r="G188" i="217"/>
  <c r="H188" i="217"/>
  <c r="I188" i="217"/>
  <c r="J188" i="217"/>
  <c r="K188" i="217"/>
  <c r="L188" i="217"/>
  <c r="M188" i="217"/>
  <c r="N188" i="217"/>
  <c r="O188" i="217"/>
  <c r="P188" i="217"/>
  <c r="E189" i="217"/>
  <c r="F189" i="217"/>
  <c r="G189" i="217"/>
  <c r="H189" i="217"/>
  <c r="I189" i="217"/>
  <c r="J189" i="217"/>
  <c r="K189" i="217"/>
  <c r="L189" i="217"/>
  <c r="M189" i="217"/>
  <c r="N189" i="217"/>
  <c r="O189" i="217"/>
  <c r="P189" i="217"/>
  <c r="E190" i="217"/>
  <c r="F190" i="217"/>
  <c r="G190" i="217"/>
  <c r="H190" i="217"/>
  <c r="I190" i="217"/>
  <c r="J190" i="217"/>
  <c r="K190" i="217"/>
  <c r="L190" i="217"/>
  <c r="M190" i="217"/>
  <c r="N190" i="217"/>
  <c r="O190" i="217"/>
  <c r="P190" i="217"/>
  <c r="E191" i="217"/>
  <c r="F191" i="217"/>
  <c r="G191" i="217"/>
  <c r="H191" i="217"/>
  <c r="I191" i="217"/>
  <c r="J191" i="217"/>
  <c r="K191" i="217"/>
  <c r="L191" i="217"/>
  <c r="M191" i="217"/>
  <c r="N191" i="217"/>
  <c r="O191" i="217"/>
  <c r="P191" i="217"/>
  <c r="E192" i="217"/>
  <c r="F192" i="217"/>
  <c r="G192" i="217"/>
  <c r="H192" i="217"/>
  <c r="I192" i="217"/>
  <c r="J192" i="217"/>
  <c r="K192" i="217"/>
  <c r="L192" i="217"/>
  <c r="M192" i="217"/>
  <c r="N192" i="217"/>
  <c r="O192" i="217"/>
  <c r="P192" i="217"/>
  <c r="E193" i="217"/>
  <c r="F193" i="217"/>
  <c r="G193" i="217"/>
  <c r="H193" i="217"/>
  <c r="I193" i="217"/>
  <c r="J193" i="217"/>
  <c r="K193" i="217"/>
  <c r="L193" i="217"/>
  <c r="M193" i="217"/>
  <c r="N193" i="217"/>
  <c r="O193" i="217"/>
  <c r="P193" i="217"/>
  <c r="E194" i="217"/>
  <c r="F194" i="217"/>
  <c r="G194" i="217"/>
  <c r="H194" i="217"/>
  <c r="I194" i="217"/>
  <c r="J194" i="217"/>
  <c r="K194" i="217"/>
  <c r="L194" i="217"/>
  <c r="M194" i="217"/>
  <c r="N194" i="217"/>
  <c r="O194" i="217"/>
  <c r="P194" i="217"/>
  <c r="Q195" i="217"/>
  <c r="Q196" i="217"/>
  <c r="Q197" i="217"/>
  <c r="Q198" i="217"/>
  <c r="Q199" i="217"/>
  <c r="Q200" i="217"/>
  <c r="Q201" i="217"/>
  <c r="Q202" i="217"/>
  <c r="Q203" i="217"/>
  <c r="Q204" i="217"/>
  <c r="Q207" i="217"/>
  <c r="Q208" i="217"/>
  <c r="Q209" i="217"/>
  <c r="Q210" i="217"/>
  <c r="Q211" i="217"/>
  <c r="Q212" i="217"/>
  <c r="Q213" i="217"/>
  <c r="Q214" i="217"/>
  <c r="Q215" i="217"/>
  <c r="Q216" i="217"/>
  <c r="Q217" i="217"/>
  <c r="Q219" i="217"/>
  <c r="Q220" i="217"/>
  <c r="Q221" i="217"/>
  <c r="Q222" i="217"/>
  <c r="Q223" i="217"/>
  <c r="Q224" i="217"/>
  <c r="E225" i="217"/>
  <c r="F225" i="217"/>
  <c r="G225" i="217"/>
  <c r="H225" i="217"/>
  <c r="I225" i="217"/>
  <c r="J225" i="217"/>
  <c r="K225" i="217"/>
  <c r="L225" i="217"/>
  <c r="M225" i="217"/>
  <c r="N225" i="217"/>
  <c r="O225" i="217"/>
  <c r="P225" i="217"/>
  <c r="E229" i="217"/>
  <c r="F229" i="217"/>
  <c r="G229" i="217"/>
  <c r="H229" i="217"/>
  <c r="I229" i="217"/>
  <c r="J229" i="217"/>
  <c r="K229" i="217"/>
  <c r="L229" i="217"/>
  <c r="M229" i="217"/>
  <c r="N229" i="217"/>
  <c r="O229" i="217"/>
  <c r="P229" i="217"/>
  <c r="E230" i="217"/>
  <c r="F230" i="217"/>
  <c r="G230" i="217"/>
  <c r="H230" i="217"/>
  <c r="I230" i="217"/>
  <c r="J230" i="217"/>
  <c r="K230" i="217"/>
  <c r="L230" i="217"/>
  <c r="M230" i="217"/>
  <c r="N230" i="217"/>
  <c r="O230" i="217"/>
  <c r="P230" i="217"/>
  <c r="E231" i="217"/>
  <c r="F231" i="217"/>
  <c r="G231" i="217"/>
  <c r="H231" i="217"/>
  <c r="I231" i="217"/>
  <c r="J231" i="217"/>
  <c r="K231" i="217"/>
  <c r="L231" i="217"/>
  <c r="M231" i="217"/>
  <c r="N231" i="217"/>
  <c r="O231" i="217"/>
  <c r="P231" i="217"/>
  <c r="E232" i="217"/>
  <c r="F232" i="217"/>
  <c r="G232" i="217"/>
  <c r="H232" i="217"/>
  <c r="I232" i="217"/>
  <c r="J232" i="217"/>
  <c r="K232" i="217"/>
  <c r="L232" i="217"/>
  <c r="M232" i="217"/>
  <c r="N232" i="217"/>
  <c r="O232" i="217"/>
  <c r="P232" i="217"/>
  <c r="E233" i="217"/>
  <c r="F233" i="217"/>
  <c r="G233" i="217"/>
  <c r="H233" i="217"/>
  <c r="I233" i="217"/>
  <c r="J233" i="217"/>
  <c r="K233" i="217"/>
  <c r="L233" i="217"/>
  <c r="M233" i="217"/>
  <c r="N233" i="217"/>
  <c r="O233" i="217"/>
  <c r="P233" i="217"/>
  <c r="E234" i="217"/>
  <c r="F234" i="217"/>
  <c r="G234" i="217"/>
  <c r="H234" i="217"/>
  <c r="I234" i="217"/>
  <c r="J234" i="217"/>
  <c r="K234" i="217"/>
  <c r="L234" i="217"/>
  <c r="M234" i="217"/>
  <c r="N234" i="217"/>
  <c r="O234" i="217"/>
  <c r="P234" i="217"/>
  <c r="E235" i="217"/>
  <c r="F235" i="217"/>
  <c r="G235" i="217"/>
  <c r="H235" i="217"/>
  <c r="I235" i="217"/>
  <c r="J235" i="217"/>
  <c r="K235" i="217"/>
  <c r="L235" i="217"/>
  <c r="M235" i="217"/>
  <c r="N235" i="217"/>
  <c r="O235" i="217"/>
  <c r="P235" i="217"/>
  <c r="E236" i="217"/>
  <c r="F236" i="217"/>
  <c r="G236" i="217"/>
  <c r="H236" i="217"/>
  <c r="I236" i="217"/>
  <c r="J236" i="217"/>
  <c r="K236" i="217"/>
  <c r="L236" i="217"/>
  <c r="M236" i="217"/>
  <c r="N236" i="217"/>
  <c r="O236" i="217"/>
  <c r="P236" i="217"/>
  <c r="E237" i="217"/>
  <c r="F237" i="217"/>
  <c r="G237" i="217"/>
  <c r="H237" i="217"/>
  <c r="I237" i="217"/>
  <c r="J237" i="217"/>
  <c r="K237" i="217"/>
  <c r="L237" i="217"/>
  <c r="M237" i="217"/>
  <c r="N237" i="217"/>
  <c r="O237" i="217"/>
  <c r="P237" i="217"/>
  <c r="E238" i="217"/>
  <c r="F238" i="217"/>
  <c r="G238" i="217"/>
  <c r="H238" i="217"/>
  <c r="I238" i="217"/>
  <c r="J238" i="217"/>
  <c r="K238" i="217"/>
  <c r="L238" i="217"/>
  <c r="M238" i="217"/>
  <c r="N238" i="217"/>
  <c r="O238" i="217"/>
  <c r="P238" i="217"/>
  <c r="E239" i="217"/>
  <c r="F239" i="217"/>
  <c r="G239" i="217"/>
  <c r="H239" i="217"/>
  <c r="I239" i="217"/>
  <c r="J239" i="217"/>
  <c r="K239" i="217"/>
  <c r="L239" i="217"/>
  <c r="M239" i="217"/>
  <c r="N239" i="217"/>
  <c r="O239" i="217"/>
  <c r="P239" i="217"/>
  <c r="E240" i="217"/>
  <c r="F240" i="217"/>
  <c r="G240" i="217"/>
  <c r="H240" i="217"/>
  <c r="I240" i="217"/>
  <c r="J240" i="217"/>
  <c r="K240" i="217"/>
  <c r="L240" i="217"/>
  <c r="M240" i="217"/>
  <c r="N240" i="217"/>
  <c r="O240" i="217"/>
  <c r="P240" i="217"/>
  <c r="E241" i="217"/>
  <c r="E65" i="217" s="1"/>
  <c r="F241" i="217"/>
  <c r="F65" i="217" s="1"/>
  <c r="G241" i="217"/>
  <c r="G65" i="217" s="1"/>
  <c r="H241" i="217"/>
  <c r="H65" i="217" s="1"/>
  <c r="I241" i="217"/>
  <c r="I65" i="217" s="1"/>
  <c r="J241" i="217"/>
  <c r="J65" i="217" s="1"/>
  <c r="K241" i="217"/>
  <c r="K65" i="217" s="1"/>
  <c r="L241" i="217"/>
  <c r="L65" i="217" s="1"/>
  <c r="M241" i="217"/>
  <c r="M65" i="217" s="1"/>
  <c r="N241" i="217"/>
  <c r="N65" i="217" s="1"/>
  <c r="O241" i="217"/>
  <c r="O65" i="217" s="1"/>
  <c r="P241" i="217"/>
  <c r="P65" i="217" s="1"/>
  <c r="E242" i="217"/>
  <c r="F242" i="217"/>
  <c r="G242" i="217"/>
  <c r="H242" i="217"/>
  <c r="I242" i="217"/>
  <c r="J242" i="217"/>
  <c r="K242" i="217"/>
  <c r="L242" i="217"/>
  <c r="M242" i="217"/>
  <c r="N242" i="217"/>
  <c r="O242" i="217"/>
  <c r="P242" i="217"/>
  <c r="E243" i="217"/>
  <c r="E67" i="217" s="1"/>
  <c r="F243" i="217"/>
  <c r="F67" i="217" s="1"/>
  <c r="G243" i="217"/>
  <c r="G67" i="217" s="1"/>
  <c r="H243" i="217"/>
  <c r="H67" i="217" s="1"/>
  <c r="I243" i="217"/>
  <c r="I67" i="217" s="1"/>
  <c r="J243" i="217"/>
  <c r="J67" i="217" s="1"/>
  <c r="K243" i="217"/>
  <c r="K67" i="217" s="1"/>
  <c r="L243" i="217"/>
  <c r="L67" i="217" s="1"/>
  <c r="M243" i="217"/>
  <c r="M67" i="217" s="1"/>
  <c r="N243" i="217"/>
  <c r="N67" i="217" s="1"/>
  <c r="O243" i="217"/>
  <c r="O67" i="217" s="1"/>
  <c r="P243" i="217"/>
  <c r="P67" i="217" s="1"/>
  <c r="E244" i="217"/>
  <c r="F244" i="217"/>
  <c r="G244" i="217"/>
  <c r="H244" i="217"/>
  <c r="I244" i="217"/>
  <c r="J244" i="217"/>
  <c r="K244" i="217"/>
  <c r="L244" i="217"/>
  <c r="M244" i="217"/>
  <c r="N244" i="217"/>
  <c r="O244" i="217"/>
  <c r="P244" i="217"/>
  <c r="Q245" i="217"/>
  <c r="Q246" i="217"/>
  <c r="Q247" i="217"/>
  <c r="Q248" i="217"/>
  <c r="Q249" i="217"/>
  <c r="Q250" i="217"/>
  <c r="Q251" i="217"/>
  <c r="Q252" i="217"/>
  <c r="Q253" i="217"/>
  <c r="Q254" i="217"/>
  <c r="Q257" i="217"/>
  <c r="Q258" i="217"/>
  <c r="Q259" i="217"/>
  <c r="Q260" i="217"/>
  <c r="Q261" i="217"/>
  <c r="Q262" i="217"/>
  <c r="Q263" i="217"/>
  <c r="Q264" i="217"/>
  <c r="Q265" i="217"/>
  <c r="Q266" i="217"/>
  <c r="Q267" i="217"/>
  <c r="Q268" i="217"/>
  <c r="Q269" i="217"/>
  <c r="Q270" i="217"/>
  <c r="E271" i="217"/>
  <c r="F271" i="217"/>
  <c r="G271" i="217"/>
  <c r="H271" i="217"/>
  <c r="I271" i="217"/>
  <c r="J271" i="217"/>
  <c r="K271" i="217"/>
  <c r="L271" i="217"/>
  <c r="M271" i="217"/>
  <c r="N271" i="217"/>
  <c r="O271" i="217"/>
  <c r="P271" i="217"/>
  <c r="E274" i="217"/>
  <c r="E281" i="217" s="1"/>
  <c r="F274" i="217"/>
  <c r="F281" i="217" s="1"/>
  <c r="G274" i="217"/>
  <c r="H274" i="217"/>
  <c r="I274" i="217"/>
  <c r="I281" i="217" s="1"/>
  <c r="J274" i="217"/>
  <c r="J281" i="217" s="1"/>
  <c r="K274" i="217"/>
  <c r="K281" i="217" s="1"/>
  <c r="L274" i="217"/>
  <c r="M274" i="217"/>
  <c r="M281" i="217" s="1"/>
  <c r="N274" i="217"/>
  <c r="N281" i="217" s="1"/>
  <c r="O274" i="217"/>
  <c r="O281" i="217" s="1"/>
  <c r="P274" i="217"/>
  <c r="Q275" i="217"/>
  <c r="Q276" i="217"/>
  <c r="Q277" i="217"/>
  <c r="Q278" i="217"/>
  <c r="Q279" i="217"/>
  <c r="Q280" i="217"/>
  <c r="E291" i="217"/>
  <c r="F291" i="217"/>
  <c r="G291" i="217"/>
  <c r="H291" i="217"/>
  <c r="I291" i="217"/>
  <c r="K291" i="217"/>
  <c r="L291" i="217"/>
  <c r="M291" i="217"/>
  <c r="N291" i="217"/>
  <c r="O291" i="217"/>
  <c r="P291" i="217"/>
  <c r="Q284" i="217"/>
  <c r="Q285" i="217"/>
  <c r="Q286" i="217"/>
  <c r="Q287" i="217"/>
  <c r="Q288" i="217"/>
  <c r="Q289" i="217"/>
  <c r="Q290" i="217"/>
  <c r="J291" i="217"/>
  <c r="Q293" i="217"/>
  <c r="Q294" i="217"/>
  <c r="Q295" i="217"/>
  <c r="Q296" i="217"/>
  <c r="Q297" i="217"/>
  <c r="Q298" i="217"/>
  <c r="Q299" i="217"/>
  <c r="Q300" i="217"/>
  <c r="Q301" i="217"/>
  <c r="Q302" i="217"/>
  <c r="Q303" i="217"/>
  <c r="Q304" i="217"/>
  <c r="Q305" i="217"/>
  <c r="Q306" i="217"/>
  <c r="Q307" i="217"/>
  <c r="Q308" i="217"/>
  <c r="Q309" i="217"/>
  <c r="Q310" i="217"/>
  <c r="Q311" i="217"/>
  <c r="Q312" i="217"/>
  <c r="Q313" i="217"/>
  <c r="Q314" i="217"/>
  <c r="Q315" i="217"/>
  <c r="Q316" i="217"/>
  <c r="E317" i="217"/>
  <c r="F317" i="217"/>
  <c r="G317" i="217"/>
  <c r="H317" i="217"/>
  <c r="I317" i="217"/>
  <c r="J317" i="217"/>
  <c r="K317" i="217"/>
  <c r="L317" i="217"/>
  <c r="M317" i="217"/>
  <c r="N317" i="217"/>
  <c r="O317" i="217"/>
  <c r="P317" i="217"/>
  <c r="Q319" i="217"/>
  <c r="Q320" i="217"/>
  <c r="Q321" i="217"/>
  <c r="Q322" i="217"/>
  <c r="Q338" i="217"/>
  <c r="Q339" i="217"/>
  <c r="Q340" i="217"/>
  <c r="Q341" i="217"/>
  <c r="Q342" i="217"/>
  <c r="Q343" i="217"/>
  <c r="Q344" i="217"/>
  <c r="E345" i="217"/>
  <c r="F345" i="217"/>
  <c r="G345" i="217"/>
  <c r="H345" i="217"/>
  <c r="I345" i="217"/>
  <c r="J345" i="217"/>
  <c r="K345" i="217"/>
  <c r="L345" i="217"/>
  <c r="M345" i="217"/>
  <c r="N345" i="217"/>
  <c r="O345" i="217"/>
  <c r="P345" i="217"/>
  <c r="E359" i="217"/>
  <c r="F359" i="217"/>
  <c r="G359" i="217"/>
  <c r="H359" i="217"/>
  <c r="I359" i="217"/>
  <c r="J359" i="217"/>
  <c r="K359" i="217"/>
  <c r="L359" i="217"/>
  <c r="M359" i="217"/>
  <c r="N359" i="217"/>
  <c r="O359" i="217"/>
  <c r="P359" i="217"/>
  <c r="E360" i="217"/>
  <c r="F360" i="217"/>
  <c r="G360" i="217"/>
  <c r="H360" i="217"/>
  <c r="I360" i="217"/>
  <c r="J360" i="217"/>
  <c r="K360" i="217"/>
  <c r="L360" i="217"/>
  <c r="M360" i="217"/>
  <c r="N360" i="217"/>
  <c r="O360" i="217"/>
  <c r="P360" i="217"/>
  <c r="E361" i="217"/>
  <c r="F361" i="217"/>
  <c r="G361" i="217"/>
  <c r="H361" i="217"/>
  <c r="I361" i="217"/>
  <c r="J361" i="217"/>
  <c r="K361" i="217"/>
  <c r="L361" i="217"/>
  <c r="M361" i="217"/>
  <c r="N361" i="217"/>
  <c r="O361" i="217"/>
  <c r="P361" i="217"/>
  <c r="E362" i="217"/>
  <c r="F362" i="217"/>
  <c r="G362" i="217"/>
  <c r="H362" i="217"/>
  <c r="I362" i="217"/>
  <c r="J362" i="217"/>
  <c r="K362" i="217"/>
  <c r="L362" i="217"/>
  <c r="M362" i="217"/>
  <c r="N362" i="217"/>
  <c r="O362" i="217"/>
  <c r="P362" i="217"/>
  <c r="E363" i="217"/>
  <c r="F363" i="217"/>
  <c r="G363" i="217"/>
  <c r="H363" i="217"/>
  <c r="I363" i="217"/>
  <c r="J363" i="217"/>
  <c r="K363" i="217"/>
  <c r="L363" i="217"/>
  <c r="M363" i="217"/>
  <c r="N363" i="217"/>
  <c r="O363" i="217"/>
  <c r="P363" i="217"/>
  <c r="E364" i="217"/>
  <c r="F364" i="217"/>
  <c r="G364" i="217"/>
  <c r="H364" i="217"/>
  <c r="I364" i="217"/>
  <c r="J364" i="217"/>
  <c r="K364" i="217"/>
  <c r="L364" i="217"/>
  <c r="M364" i="217"/>
  <c r="N364" i="217"/>
  <c r="O364" i="217"/>
  <c r="P364" i="217"/>
  <c r="E365" i="217"/>
  <c r="F365" i="217"/>
  <c r="G365" i="217"/>
  <c r="H365" i="217"/>
  <c r="I365" i="217"/>
  <c r="J365" i="217"/>
  <c r="K365" i="217"/>
  <c r="L365" i="217"/>
  <c r="M365" i="217"/>
  <c r="N365" i="217"/>
  <c r="O365" i="217"/>
  <c r="P365" i="217"/>
  <c r="Q367" i="217"/>
  <c r="Q368" i="217"/>
  <c r="Q369" i="217"/>
  <c r="Q370" i="217"/>
  <c r="Q371" i="217"/>
  <c r="Q372" i="217"/>
  <c r="Q373" i="217"/>
  <c r="Q374" i="217"/>
  <c r="Q375" i="217"/>
  <c r="Q376" i="217"/>
  <c r="Q379" i="217"/>
  <c r="Q380" i="217"/>
  <c r="Q381" i="217"/>
  <c r="Q382" i="217"/>
  <c r="Q383" i="217"/>
  <c r="Q384" i="217"/>
  <c r="Q385" i="217"/>
  <c r="Q386" i="217"/>
  <c r="Q387" i="217"/>
  <c r="Q388" i="217"/>
  <c r="Q389" i="217"/>
  <c r="Q390" i="217"/>
  <c r="Q391" i="217"/>
  <c r="Q392" i="217"/>
  <c r="Q393" i="217"/>
  <c r="Q394" i="217"/>
  <c r="Q395" i="217"/>
  <c r="Q396" i="217"/>
  <c r="E397" i="217"/>
  <c r="F397" i="217"/>
  <c r="G397" i="217"/>
  <c r="H397" i="217"/>
  <c r="I397" i="217"/>
  <c r="J397" i="217"/>
  <c r="K397" i="217"/>
  <c r="L397" i="217"/>
  <c r="M397" i="217"/>
  <c r="N397" i="217"/>
  <c r="O397" i="217"/>
  <c r="P397" i="217"/>
  <c r="E402" i="217"/>
  <c r="F402" i="217"/>
  <c r="G402" i="217"/>
  <c r="H402" i="217"/>
  <c r="I402" i="217"/>
  <c r="J402" i="217"/>
  <c r="K402" i="217"/>
  <c r="L402" i="217"/>
  <c r="M402" i="217"/>
  <c r="N402" i="217"/>
  <c r="O402" i="217"/>
  <c r="P402" i="217"/>
  <c r="E403" i="217"/>
  <c r="F403" i="217"/>
  <c r="G403" i="217"/>
  <c r="H403" i="217"/>
  <c r="I403" i="217"/>
  <c r="J403" i="217"/>
  <c r="K403" i="217"/>
  <c r="L403" i="217"/>
  <c r="M403" i="217"/>
  <c r="N403" i="217"/>
  <c r="O403" i="217"/>
  <c r="P403" i="217"/>
  <c r="E404" i="217"/>
  <c r="F404" i="217"/>
  <c r="G404" i="217"/>
  <c r="H404" i="217"/>
  <c r="I404" i="217"/>
  <c r="J404" i="217"/>
  <c r="K404" i="217"/>
  <c r="L404" i="217"/>
  <c r="M404" i="217"/>
  <c r="N404" i="217"/>
  <c r="O404" i="217"/>
  <c r="P404" i="217"/>
  <c r="E406" i="217"/>
  <c r="F406" i="217"/>
  <c r="G406" i="217"/>
  <c r="H406" i="217"/>
  <c r="I406" i="217"/>
  <c r="J406" i="217"/>
  <c r="K406" i="217"/>
  <c r="L406" i="217"/>
  <c r="M406" i="217"/>
  <c r="N406" i="217"/>
  <c r="O406" i="217"/>
  <c r="P406" i="217"/>
  <c r="E407" i="217"/>
  <c r="F407" i="217"/>
  <c r="G407" i="217"/>
  <c r="H407" i="217"/>
  <c r="I407" i="217"/>
  <c r="J407" i="217"/>
  <c r="K407" i="217"/>
  <c r="L407" i="217"/>
  <c r="M407" i="217"/>
  <c r="N407" i="217"/>
  <c r="O407" i="217"/>
  <c r="P407" i="217"/>
  <c r="E408" i="217"/>
  <c r="F408" i="217"/>
  <c r="G408" i="217"/>
  <c r="H408" i="217"/>
  <c r="I408" i="217"/>
  <c r="J408" i="217"/>
  <c r="K408" i="217"/>
  <c r="L408" i="217"/>
  <c r="M408" i="217"/>
  <c r="N408" i="217"/>
  <c r="O408" i="217"/>
  <c r="P408" i="217"/>
  <c r="E409" i="217"/>
  <c r="F409" i="217"/>
  <c r="G409" i="217"/>
  <c r="H409" i="217"/>
  <c r="I409" i="217"/>
  <c r="J409" i="217"/>
  <c r="K409" i="217"/>
  <c r="L409" i="217"/>
  <c r="M409" i="217"/>
  <c r="N409" i="217"/>
  <c r="O409" i="217"/>
  <c r="P409" i="217"/>
  <c r="E410" i="217"/>
  <c r="F410" i="217"/>
  <c r="G410" i="217"/>
  <c r="H410" i="217"/>
  <c r="I410" i="217"/>
  <c r="J410" i="217"/>
  <c r="K410" i="217"/>
  <c r="L410" i="217"/>
  <c r="M410" i="217"/>
  <c r="N410" i="217"/>
  <c r="O410" i="217"/>
  <c r="P410" i="217"/>
  <c r="E411" i="217"/>
  <c r="F411" i="217"/>
  <c r="G411" i="217"/>
  <c r="H411" i="217"/>
  <c r="I411" i="217"/>
  <c r="J411" i="217"/>
  <c r="K411" i="217"/>
  <c r="L411" i="217"/>
  <c r="M411" i="217"/>
  <c r="N411" i="217"/>
  <c r="O411" i="217"/>
  <c r="P411" i="217"/>
  <c r="E412" i="217"/>
  <c r="F412" i="217"/>
  <c r="G412" i="217"/>
  <c r="H412" i="217"/>
  <c r="I412" i="217"/>
  <c r="J412" i="217"/>
  <c r="K412" i="217"/>
  <c r="L412" i="217"/>
  <c r="M412" i="217"/>
  <c r="N412" i="217"/>
  <c r="O412" i="217"/>
  <c r="P412" i="217"/>
  <c r="Q413" i="217"/>
  <c r="E414" i="217"/>
  <c r="F414" i="217"/>
  <c r="G414" i="217"/>
  <c r="H414" i="217"/>
  <c r="I414" i="217"/>
  <c r="J414" i="217"/>
  <c r="K414" i="217"/>
  <c r="L414" i="217"/>
  <c r="M414" i="217"/>
  <c r="N414" i="217"/>
  <c r="O414" i="217"/>
  <c r="P414" i="217"/>
  <c r="Q415" i="217"/>
  <c r="E416" i="217"/>
  <c r="F416" i="217"/>
  <c r="G416" i="217"/>
  <c r="H416" i="217"/>
  <c r="I416" i="217"/>
  <c r="J416" i="217"/>
  <c r="K416" i="217"/>
  <c r="L416" i="217"/>
  <c r="M416" i="217"/>
  <c r="N416" i="217"/>
  <c r="O416" i="217"/>
  <c r="P416" i="217"/>
  <c r="E417" i="217"/>
  <c r="E69" i="217" s="1"/>
  <c r="F417" i="217"/>
  <c r="G417" i="217"/>
  <c r="G69" i="217" s="1"/>
  <c r="H417" i="217"/>
  <c r="H69" i="217" s="1"/>
  <c r="I417" i="217"/>
  <c r="I69" i="217" s="1"/>
  <c r="J417" i="217"/>
  <c r="J69" i="217" s="1"/>
  <c r="K417" i="217"/>
  <c r="K69" i="217" s="1"/>
  <c r="L417" i="217"/>
  <c r="L69" i="217" s="1"/>
  <c r="M417" i="217"/>
  <c r="M69" i="217" s="1"/>
  <c r="N417" i="217"/>
  <c r="N69" i="217" s="1"/>
  <c r="O417" i="217"/>
  <c r="O69" i="217" s="1"/>
  <c r="P417" i="217"/>
  <c r="P69" i="217" s="1"/>
  <c r="Q418" i="217"/>
  <c r="Q419" i="217"/>
  <c r="Q420" i="217"/>
  <c r="Q421" i="217"/>
  <c r="Q422" i="217"/>
  <c r="Q423" i="217"/>
  <c r="Q424" i="217"/>
  <c r="Q425" i="217"/>
  <c r="Q426" i="217"/>
  <c r="Q427" i="217"/>
  <c r="E430" i="217"/>
  <c r="F430" i="217"/>
  <c r="G430" i="217"/>
  <c r="H430" i="217"/>
  <c r="H81" i="217" s="1"/>
  <c r="I430" i="217"/>
  <c r="I81" i="217" s="1"/>
  <c r="J430" i="217"/>
  <c r="J81" i="217" s="1"/>
  <c r="K430" i="217"/>
  <c r="L430" i="217"/>
  <c r="L81" i="217" s="1"/>
  <c r="M430" i="217"/>
  <c r="N430" i="217"/>
  <c r="N81" i="217" s="1"/>
  <c r="O430" i="217"/>
  <c r="P430" i="217"/>
  <c r="P81" i="217" s="1"/>
  <c r="E431" i="217"/>
  <c r="E82" i="217" s="1"/>
  <c r="F431" i="217"/>
  <c r="F82" i="217" s="1"/>
  <c r="G431" i="217"/>
  <c r="G82" i="217" s="1"/>
  <c r="H431" i="217"/>
  <c r="H82" i="217" s="1"/>
  <c r="I431" i="217"/>
  <c r="I82" i="217" s="1"/>
  <c r="J431" i="217"/>
  <c r="K431" i="217"/>
  <c r="K82" i="217" s="1"/>
  <c r="L431" i="217"/>
  <c r="L82" i="217" s="1"/>
  <c r="M431" i="217"/>
  <c r="M82" i="217" s="1"/>
  <c r="N431" i="217"/>
  <c r="N82" i="217" s="1"/>
  <c r="O431" i="217"/>
  <c r="O82" i="217" s="1"/>
  <c r="P431" i="217"/>
  <c r="P82" i="217" s="1"/>
  <c r="E432" i="217"/>
  <c r="F432" i="217"/>
  <c r="F83" i="217" s="1"/>
  <c r="G432" i="217"/>
  <c r="G83" i="217" s="1"/>
  <c r="H432" i="217"/>
  <c r="I432" i="217"/>
  <c r="I83" i="217" s="1"/>
  <c r="J432" i="217"/>
  <c r="J83" i="217" s="1"/>
  <c r="K432" i="217"/>
  <c r="K83" i="217" s="1"/>
  <c r="L432" i="217"/>
  <c r="M432" i="217"/>
  <c r="M83" i="217" s="1"/>
  <c r="N432" i="217"/>
  <c r="N83" i="217" s="1"/>
  <c r="O432" i="217"/>
  <c r="O83" i="217" s="1"/>
  <c r="P432" i="217"/>
  <c r="E433" i="217"/>
  <c r="E84" i="217" s="1"/>
  <c r="F433" i="217"/>
  <c r="F84" i="217" s="1"/>
  <c r="G433" i="217"/>
  <c r="H433" i="217"/>
  <c r="H84" i="217" s="1"/>
  <c r="I433" i="217"/>
  <c r="I84" i="217" s="1"/>
  <c r="J433" i="217"/>
  <c r="J84" i="217" s="1"/>
  <c r="K433" i="217"/>
  <c r="K84" i="217" s="1"/>
  <c r="L433" i="217"/>
  <c r="L84" i="217" s="1"/>
  <c r="M433" i="217"/>
  <c r="M84" i="217" s="1"/>
  <c r="N433" i="217"/>
  <c r="N84" i="217" s="1"/>
  <c r="O433" i="217"/>
  <c r="O84" i="217" s="1"/>
  <c r="P433" i="217"/>
  <c r="P84" i="217" s="1"/>
  <c r="Q434" i="217"/>
  <c r="Q435" i="217"/>
  <c r="Q436" i="217"/>
  <c r="Q437" i="217"/>
  <c r="Q438" i="217"/>
  <c r="Q439" i="217"/>
  <c r="Q440" i="217"/>
  <c r="Q441" i="217"/>
  <c r="U441" i="217"/>
  <c r="U442" i="217" s="1"/>
  <c r="U443" i="217" s="1"/>
  <c r="Q442" i="217"/>
  <c r="Q443" i="217"/>
  <c r="E447" i="217"/>
  <c r="F447" i="217"/>
  <c r="G447" i="217"/>
  <c r="H447" i="217"/>
  <c r="I447" i="217"/>
  <c r="J447" i="217"/>
  <c r="K447" i="217"/>
  <c r="L447" i="217"/>
  <c r="M447" i="217"/>
  <c r="N447" i="217"/>
  <c r="O447" i="217"/>
  <c r="P447" i="217"/>
  <c r="E448" i="217"/>
  <c r="E99" i="217" s="1"/>
  <c r="F448" i="217"/>
  <c r="G448" i="217"/>
  <c r="G99" i="217" s="1"/>
  <c r="H448" i="217"/>
  <c r="H99" i="217" s="1"/>
  <c r="I448" i="217"/>
  <c r="I99" i="217" s="1"/>
  <c r="J448" i="217"/>
  <c r="J99" i="217" s="1"/>
  <c r="K448" i="217"/>
  <c r="K99" i="217" s="1"/>
  <c r="L448" i="217"/>
  <c r="L99" i="217" s="1"/>
  <c r="M448" i="217"/>
  <c r="M99" i="217" s="1"/>
  <c r="N448" i="217"/>
  <c r="N99" i="217" s="1"/>
  <c r="O448" i="217"/>
  <c r="O99" i="217" s="1"/>
  <c r="P448" i="217"/>
  <c r="P99" i="217" s="1"/>
  <c r="E456" i="217"/>
  <c r="E464" i="217" s="1"/>
  <c r="F456" i="217"/>
  <c r="F464" i="217" s="1"/>
  <c r="G456" i="217"/>
  <c r="G464" i="217" s="1"/>
  <c r="H456" i="217"/>
  <c r="H464" i="217" s="1"/>
  <c r="I456" i="217"/>
  <c r="I464" i="217" s="1"/>
  <c r="J456" i="217"/>
  <c r="J464" i="217" s="1"/>
  <c r="K456" i="217"/>
  <c r="K464" i="217" s="1"/>
  <c r="L456" i="217"/>
  <c r="L464" i="217" s="1"/>
  <c r="M456" i="217"/>
  <c r="N456" i="217"/>
  <c r="N464" i="217" s="1"/>
  <c r="O456" i="217"/>
  <c r="O464" i="217" s="1"/>
  <c r="P456" i="217"/>
  <c r="P464" i="217" s="1"/>
  <c r="Q459" i="217"/>
  <c r="Q460" i="217"/>
  <c r="Q461" i="217"/>
  <c r="Q462" i="217"/>
  <c r="Q463" i="217"/>
  <c r="E466" i="217"/>
  <c r="E117" i="217" s="1"/>
  <c r="F466" i="217"/>
  <c r="F117" i="217" s="1"/>
  <c r="G466" i="217"/>
  <c r="G117" i="217" s="1"/>
  <c r="H466" i="217"/>
  <c r="H117" i="217" s="1"/>
  <c r="I466" i="217"/>
  <c r="I117" i="217" s="1"/>
  <c r="J466" i="217"/>
  <c r="J117" i="217" s="1"/>
  <c r="K466" i="217"/>
  <c r="K117" i="217" s="1"/>
  <c r="L466" i="217"/>
  <c r="L117" i="217" s="1"/>
  <c r="M466" i="217"/>
  <c r="M117" i="217" s="1"/>
  <c r="N466" i="217"/>
  <c r="N117" i="217" s="1"/>
  <c r="O466" i="217"/>
  <c r="O117" i="217" s="1"/>
  <c r="P466" i="217"/>
  <c r="P117" i="217" s="1"/>
  <c r="E468" i="217"/>
  <c r="E119" i="217" s="1"/>
  <c r="F468" i="217"/>
  <c r="F119" i="217" s="1"/>
  <c r="G468" i="217"/>
  <c r="H468" i="217"/>
  <c r="H119" i="217" s="1"/>
  <c r="I468" i="217"/>
  <c r="I119" i="217" s="1"/>
  <c r="J468" i="217"/>
  <c r="J119" i="217" s="1"/>
  <c r="K468" i="217"/>
  <c r="K119" i="217" s="1"/>
  <c r="L468" i="217"/>
  <c r="L119" i="217" s="1"/>
  <c r="M468" i="217"/>
  <c r="M119" i="217" s="1"/>
  <c r="N468" i="217"/>
  <c r="N119" i="217" s="1"/>
  <c r="O468" i="217"/>
  <c r="O119" i="217" s="1"/>
  <c r="P468" i="217"/>
  <c r="P119" i="217" s="1"/>
  <c r="E469" i="217"/>
  <c r="E120" i="217" s="1"/>
  <c r="F469" i="217"/>
  <c r="F120" i="217" s="1"/>
  <c r="G469" i="217"/>
  <c r="G120" i="217" s="1"/>
  <c r="H469" i="217"/>
  <c r="H120" i="217" s="1"/>
  <c r="I469" i="217"/>
  <c r="I120" i="217" s="1"/>
  <c r="J469" i="217"/>
  <c r="J120" i="217" s="1"/>
  <c r="K469" i="217"/>
  <c r="K120" i="217" s="1"/>
  <c r="L469" i="217"/>
  <c r="L120" i="217" s="1"/>
  <c r="M469" i="217"/>
  <c r="M120" i="217" s="1"/>
  <c r="N469" i="217"/>
  <c r="N120" i="217" s="1"/>
  <c r="O469" i="217"/>
  <c r="O120" i="217" s="1"/>
  <c r="P469" i="217"/>
  <c r="P120" i="217" s="1"/>
  <c r="E470" i="217"/>
  <c r="E121" i="217" s="1"/>
  <c r="F470" i="217"/>
  <c r="F121" i="217" s="1"/>
  <c r="G470" i="217"/>
  <c r="G121" i="217" s="1"/>
  <c r="H470" i="217"/>
  <c r="H121" i="217" s="1"/>
  <c r="I470" i="217"/>
  <c r="I121" i="217" s="1"/>
  <c r="J470" i="217"/>
  <c r="J121" i="217" s="1"/>
  <c r="K470" i="217"/>
  <c r="K121" i="217" s="1"/>
  <c r="L470" i="217"/>
  <c r="L121" i="217" s="1"/>
  <c r="M470" i="217"/>
  <c r="M121" i="217" s="1"/>
  <c r="N470" i="217"/>
  <c r="N121" i="217" s="1"/>
  <c r="O470" i="217"/>
  <c r="O121" i="217" s="1"/>
  <c r="P470" i="217"/>
  <c r="P121" i="217" s="1"/>
  <c r="E471" i="217"/>
  <c r="E122" i="217" s="1"/>
  <c r="F471" i="217"/>
  <c r="F122" i="217" s="1"/>
  <c r="G471" i="217"/>
  <c r="G122" i="217" s="1"/>
  <c r="H471" i="217"/>
  <c r="H122" i="217" s="1"/>
  <c r="I471" i="217"/>
  <c r="I122" i="217" s="1"/>
  <c r="J471" i="217"/>
  <c r="J122" i="217" s="1"/>
  <c r="K471" i="217"/>
  <c r="K122" i="217" s="1"/>
  <c r="L471" i="217"/>
  <c r="L122" i="217" s="1"/>
  <c r="M471" i="217"/>
  <c r="M122" i="217" s="1"/>
  <c r="N471" i="217"/>
  <c r="N122" i="217" s="1"/>
  <c r="O471" i="217"/>
  <c r="O122" i="217" s="1"/>
  <c r="P471" i="217"/>
  <c r="P122" i="217" s="1"/>
  <c r="E472" i="217"/>
  <c r="E123" i="217" s="1"/>
  <c r="F472" i="217"/>
  <c r="F123" i="217" s="1"/>
  <c r="G472" i="217"/>
  <c r="G123" i="217" s="1"/>
  <c r="H472" i="217"/>
  <c r="H123" i="217" s="1"/>
  <c r="I472" i="217"/>
  <c r="I123" i="217" s="1"/>
  <c r="J472" i="217"/>
  <c r="J123" i="217" s="1"/>
  <c r="K472" i="217"/>
  <c r="K123" i="217" s="1"/>
  <c r="L472" i="217"/>
  <c r="L123" i="217" s="1"/>
  <c r="M472" i="217"/>
  <c r="M123" i="217" s="1"/>
  <c r="N472" i="217"/>
  <c r="N123" i="217" s="1"/>
  <c r="O472" i="217"/>
  <c r="O123" i="217" s="1"/>
  <c r="P472" i="217"/>
  <c r="P123" i="217" s="1"/>
  <c r="E473" i="217"/>
  <c r="E124" i="217" s="1"/>
  <c r="F473" i="217"/>
  <c r="F124" i="217" s="1"/>
  <c r="G473" i="217"/>
  <c r="G124" i="217" s="1"/>
  <c r="H473" i="217"/>
  <c r="H124" i="217" s="1"/>
  <c r="I473" i="217"/>
  <c r="I124" i="217" s="1"/>
  <c r="J473" i="217"/>
  <c r="J124" i="217" s="1"/>
  <c r="K473" i="217"/>
  <c r="K124" i="217" s="1"/>
  <c r="L473" i="217"/>
  <c r="L124" i="217" s="1"/>
  <c r="M473" i="217"/>
  <c r="M124" i="217" s="1"/>
  <c r="N473" i="217"/>
  <c r="N124" i="217" s="1"/>
  <c r="O473" i="217"/>
  <c r="O124" i="217" s="1"/>
  <c r="P473" i="217"/>
  <c r="P124" i="217" s="1"/>
  <c r="E474" i="217"/>
  <c r="E125" i="217" s="1"/>
  <c r="F474" i="217"/>
  <c r="F125" i="217" s="1"/>
  <c r="G474" i="217"/>
  <c r="G125" i="217" s="1"/>
  <c r="H474" i="217"/>
  <c r="H125" i="217" s="1"/>
  <c r="I474" i="217"/>
  <c r="I125" i="217" s="1"/>
  <c r="J474" i="217"/>
  <c r="J125" i="217" s="1"/>
  <c r="K474" i="217"/>
  <c r="K125" i="217" s="1"/>
  <c r="L474" i="217"/>
  <c r="L125" i="217" s="1"/>
  <c r="M474" i="217"/>
  <c r="M125" i="217" s="1"/>
  <c r="N474" i="217"/>
  <c r="N125" i="217" s="1"/>
  <c r="O474" i="217"/>
  <c r="O125" i="217" s="1"/>
  <c r="P474" i="217"/>
  <c r="P125" i="217" s="1"/>
  <c r="E475" i="217"/>
  <c r="E126" i="217" s="1"/>
  <c r="F475" i="217"/>
  <c r="F126" i="217" s="1"/>
  <c r="G475" i="217"/>
  <c r="G126" i="217" s="1"/>
  <c r="H475" i="217"/>
  <c r="H126" i="217" s="1"/>
  <c r="I475" i="217"/>
  <c r="I126" i="217" s="1"/>
  <c r="J475" i="217"/>
  <c r="J126" i="217" s="1"/>
  <c r="K475" i="217"/>
  <c r="K126" i="217" s="1"/>
  <c r="L475" i="217"/>
  <c r="L126" i="217" s="1"/>
  <c r="M475" i="217"/>
  <c r="M126" i="217" s="1"/>
  <c r="N475" i="217"/>
  <c r="N126" i="217" s="1"/>
  <c r="O475" i="217"/>
  <c r="O126" i="217" s="1"/>
  <c r="P475" i="217"/>
  <c r="P126" i="217" s="1"/>
  <c r="E476" i="217"/>
  <c r="E127" i="217" s="1"/>
  <c r="F476" i="217"/>
  <c r="F127" i="217" s="1"/>
  <c r="G476" i="217"/>
  <c r="G127" i="217" s="1"/>
  <c r="H476" i="217"/>
  <c r="H127" i="217" s="1"/>
  <c r="I476" i="217"/>
  <c r="I127" i="217" s="1"/>
  <c r="J476" i="217"/>
  <c r="J127" i="217" s="1"/>
  <c r="K476" i="217"/>
  <c r="K127" i="217" s="1"/>
  <c r="L476" i="217"/>
  <c r="L127" i="217" s="1"/>
  <c r="M476" i="217"/>
  <c r="M127" i="217" s="1"/>
  <c r="N476" i="217"/>
  <c r="N127" i="217" s="1"/>
  <c r="O476" i="217"/>
  <c r="O127" i="217" s="1"/>
  <c r="P476" i="217"/>
  <c r="P127" i="217" s="1"/>
  <c r="Q477" i="217"/>
  <c r="E478" i="217"/>
  <c r="E129" i="217" s="1"/>
  <c r="F478" i="217"/>
  <c r="F129" i="217" s="1"/>
  <c r="G478" i="217"/>
  <c r="G129" i="217" s="1"/>
  <c r="H478" i="217"/>
  <c r="H129" i="217" s="1"/>
  <c r="I478" i="217"/>
  <c r="I129" i="217" s="1"/>
  <c r="J478" i="217"/>
  <c r="J129" i="217" s="1"/>
  <c r="K478" i="217"/>
  <c r="K129" i="217" s="1"/>
  <c r="L478" i="217"/>
  <c r="L129" i="217" s="1"/>
  <c r="M478" i="217"/>
  <c r="M129" i="217" s="1"/>
  <c r="N478" i="217"/>
  <c r="N129" i="217" s="1"/>
  <c r="O478" i="217"/>
  <c r="O129" i="217" s="1"/>
  <c r="P478" i="217"/>
  <c r="P129" i="217" s="1"/>
  <c r="E479" i="217"/>
  <c r="E130" i="217" s="1"/>
  <c r="F479" i="217"/>
  <c r="F130" i="217" s="1"/>
  <c r="G479" i="217"/>
  <c r="G130" i="217" s="1"/>
  <c r="H479" i="217"/>
  <c r="H130" i="217" s="1"/>
  <c r="I479" i="217"/>
  <c r="I130" i="217" s="1"/>
  <c r="J479" i="217"/>
  <c r="J130" i="217" s="1"/>
  <c r="K479" i="217"/>
  <c r="K130" i="217" s="1"/>
  <c r="L479" i="217"/>
  <c r="L130" i="217" s="1"/>
  <c r="M479" i="217"/>
  <c r="M130" i="217" s="1"/>
  <c r="N479" i="217"/>
  <c r="N130" i="217" s="1"/>
  <c r="O479" i="217"/>
  <c r="O130" i="217" s="1"/>
  <c r="P479" i="217"/>
  <c r="P130" i="217" s="1"/>
  <c r="Q480" i="217"/>
  <c r="Q481" i="217"/>
  <c r="Q482" i="217"/>
  <c r="Q483" i="217"/>
  <c r="Q484" i="217"/>
  <c r="Q485" i="217"/>
  <c r="Q486" i="217"/>
  <c r="Q487" i="217"/>
  <c r="Q488" i="217"/>
  <c r="Q489" i="217"/>
  <c r="Q493" i="217"/>
  <c r="Q494" i="217"/>
  <c r="Q512" i="217"/>
  <c r="Q513" i="217"/>
  <c r="Q514" i="217"/>
  <c r="Q515" i="217"/>
  <c r="Q516" i="217"/>
  <c r="Q517" i="217"/>
  <c r="Q518" i="217"/>
  <c r="Q519" i="217"/>
  <c r="E19" i="216"/>
  <c r="F19" i="216"/>
  <c r="G19" i="216"/>
  <c r="H19" i="216"/>
  <c r="I19" i="216"/>
  <c r="J19" i="216"/>
  <c r="K19" i="216"/>
  <c r="L19" i="216"/>
  <c r="M19" i="216"/>
  <c r="N19" i="216"/>
  <c r="O19" i="216"/>
  <c r="P19" i="216"/>
  <c r="E20" i="216"/>
  <c r="F20" i="216"/>
  <c r="G20" i="216"/>
  <c r="H20" i="216"/>
  <c r="I20" i="216"/>
  <c r="J20" i="216"/>
  <c r="K20" i="216"/>
  <c r="L20" i="216"/>
  <c r="M20" i="216"/>
  <c r="N20" i="216"/>
  <c r="O20" i="216"/>
  <c r="P20" i="216"/>
  <c r="E21" i="216"/>
  <c r="F21" i="216"/>
  <c r="G21" i="216"/>
  <c r="H21" i="216"/>
  <c r="I21" i="216"/>
  <c r="J21" i="216"/>
  <c r="K21" i="216"/>
  <c r="L21" i="216"/>
  <c r="M21" i="216"/>
  <c r="N21" i="216"/>
  <c r="O21" i="216"/>
  <c r="P21" i="216"/>
  <c r="E22" i="216"/>
  <c r="F22" i="216"/>
  <c r="G22" i="216"/>
  <c r="H22" i="216"/>
  <c r="I22" i="216"/>
  <c r="J22" i="216"/>
  <c r="K22" i="216"/>
  <c r="L22" i="216"/>
  <c r="M22" i="216"/>
  <c r="N22" i="216"/>
  <c r="O22" i="216"/>
  <c r="P22" i="216"/>
  <c r="E23" i="216"/>
  <c r="F23" i="216"/>
  <c r="G23" i="216"/>
  <c r="H23" i="216"/>
  <c r="I23" i="216"/>
  <c r="J23" i="216"/>
  <c r="K23" i="216"/>
  <c r="L23" i="216"/>
  <c r="M23" i="216"/>
  <c r="N23" i="216"/>
  <c r="O23" i="216"/>
  <c r="P23" i="216"/>
  <c r="E24" i="216"/>
  <c r="F24" i="216"/>
  <c r="G24" i="216"/>
  <c r="H24" i="216"/>
  <c r="I24" i="216"/>
  <c r="J24" i="216"/>
  <c r="K24" i="216"/>
  <c r="L24" i="216"/>
  <c r="M24" i="216"/>
  <c r="N24" i="216"/>
  <c r="O24" i="216"/>
  <c r="P24" i="216"/>
  <c r="E25" i="216"/>
  <c r="F25" i="216"/>
  <c r="G25" i="216"/>
  <c r="H25" i="216"/>
  <c r="I25" i="216"/>
  <c r="J25" i="216"/>
  <c r="K25" i="216"/>
  <c r="L25" i="216"/>
  <c r="M25" i="216"/>
  <c r="N25" i="216"/>
  <c r="O25" i="216"/>
  <c r="P25" i="216"/>
  <c r="E26" i="216"/>
  <c r="F26" i="216"/>
  <c r="G26" i="216"/>
  <c r="Q26" i="216" s="1"/>
  <c r="H26" i="216"/>
  <c r="I26" i="216"/>
  <c r="J26" i="216"/>
  <c r="K26" i="216"/>
  <c r="L26" i="216"/>
  <c r="M26" i="216"/>
  <c r="N26" i="216"/>
  <c r="O26" i="216"/>
  <c r="P26" i="216"/>
  <c r="E27" i="216"/>
  <c r="F27" i="216"/>
  <c r="G27" i="216"/>
  <c r="H27" i="216"/>
  <c r="I27" i="216"/>
  <c r="J27" i="216"/>
  <c r="K27" i="216"/>
  <c r="L27" i="216"/>
  <c r="M27" i="216"/>
  <c r="N27" i="216"/>
  <c r="O27" i="216"/>
  <c r="P27" i="216"/>
  <c r="E28" i="216"/>
  <c r="F28" i="216"/>
  <c r="G28" i="216"/>
  <c r="H28" i="216"/>
  <c r="I28" i="216"/>
  <c r="J28" i="216"/>
  <c r="K28" i="216"/>
  <c r="L28" i="216"/>
  <c r="M28" i="216"/>
  <c r="N28" i="216"/>
  <c r="O28" i="216"/>
  <c r="P28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E32" i="216"/>
  <c r="F32" i="216"/>
  <c r="G32" i="216"/>
  <c r="H32" i="216"/>
  <c r="I32" i="216"/>
  <c r="J32" i="216"/>
  <c r="K32" i="216"/>
  <c r="L32" i="216"/>
  <c r="M32" i="216"/>
  <c r="N32" i="216"/>
  <c r="O32" i="216"/>
  <c r="P32" i="216"/>
  <c r="E33" i="216"/>
  <c r="F33" i="216"/>
  <c r="G33" i="216"/>
  <c r="H33" i="216"/>
  <c r="I33" i="216"/>
  <c r="J33" i="216"/>
  <c r="K33" i="216"/>
  <c r="L33" i="216"/>
  <c r="M33" i="216"/>
  <c r="N33" i="216"/>
  <c r="O33" i="216"/>
  <c r="P33" i="216"/>
  <c r="E34" i="216"/>
  <c r="F34" i="216"/>
  <c r="G34" i="216"/>
  <c r="H34" i="216"/>
  <c r="I34" i="216"/>
  <c r="J34" i="216"/>
  <c r="K34" i="216"/>
  <c r="L34" i="216"/>
  <c r="M34" i="216"/>
  <c r="N34" i="216"/>
  <c r="O34" i="216"/>
  <c r="P34" i="216"/>
  <c r="E35" i="216"/>
  <c r="F35" i="216"/>
  <c r="G35" i="216"/>
  <c r="H35" i="216"/>
  <c r="I35" i="216"/>
  <c r="J35" i="216"/>
  <c r="K35" i="216"/>
  <c r="L35" i="216"/>
  <c r="M35" i="216"/>
  <c r="N35" i="216"/>
  <c r="O35" i="216"/>
  <c r="P35" i="216"/>
  <c r="E36" i="216"/>
  <c r="F36" i="216"/>
  <c r="G36" i="216"/>
  <c r="H36" i="216"/>
  <c r="I36" i="216"/>
  <c r="J36" i="216"/>
  <c r="K36" i="216"/>
  <c r="L36" i="216"/>
  <c r="M36" i="216"/>
  <c r="N36" i="216"/>
  <c r="O36" i="216"/>
  <c r="P36" i="216"/>
  <c r="E37" i="216"/>
  <c r="F37" i="216"/>
  <c r="G37" i="216"/>
  <c r="H37" i="216"/>
  <c r="I37" i="216"/>
  <c r="J37" i="216"/>
  <c r="K37" i="216"/>
  <c r="L37" i="216"/>
  <c r="M37" i="216"/>
  <c r="N37" i="216"/>
  <c r="O37" i="216"/>
  <c r="P37" i="216"/>
  <c r="E38" i="216"/>
  <c r="F38" i="216"/>
  <c r="G38" i="216"/>
  <c r="H38" i="216"/>
  <c r="I38" i="216"/>
  <c r="J38" i="216"/>
  <c r="K38" i="216"/>
  <c r="L38" i="216"/>
  <c r="M38" i="216"/>
  <c r="N38" i="216"/>
  <c r="O38" i="216"/>
  <c r="P38" i="216"/>
  <c r="E39" i="216"/>
  <c r="F39" i="216"/>
  <c r="G39" i="216"/>
  <c r="H39" i="216"/>
  <c r="I39" i="216"/>
  <c r="J39" i="216"/>
  <c r="K39" i="216"/>
  <c r="L39" i="216"/>
  <c r="M39" i="216"/>
  <c r="N39" i="216"/>
  <c r="O39" i="216"/>
  <c r="P39" i="216"/>
  <c r="E41" i="216"/>
  <c r="F41" i="216"/>
  <c r="G41" i="216"/>
  <c r="H41" i="216"/>
  <c r="I41" i="216"/>
  <c r="J41" i="216"/>
  <c r="K41" i="216"/>
  <c r="L41" i="216"/>
  <c r="M41" i="216"/>
  <c r="N41" i="216"/>
  <c r="O41" i="216"/>
  <c r="P41" i="216"/>
  <c r="E42" i="216"/>
  <c r="F42" i="216"/>
  <c r="G42" i="216"/>
  <c r="H42" i="216"/>
  <c r="I42" i="216"/>
  <c r="J42" i="216"/>
  <c r="K42" i="216"/>
  <c r="L42" i="216"/>
  <c r="M42" i="216"/>
  <c r="N42" i="216"/>
  <c r="O42" i="216"/>
  <c r="P42" i="216"/>
  <c r="E44" i="216"/>
  <c r="F44" i="216"/>
  <c r="G44" i="216"/>
  <c r="H44" i="216"/>
  <c r="I44" i="216"/>
  <c r="J44" i="216"/>
  <c r="K44" i="216"/>
  <c r="L44" i="216"/>
  <c r="M44" i="216"/>
  <c r="N44" i="216"/>
  <c r="O44" i="216"/>
  <c r="P44" i="216"/>
  <c r="E45" i="216"/>
  <c r="F45" i="216"/>
  <c r="G45" i="216"/>
  <c r="H45" i="216"/>
  <c r="I45" i="216"/>
  <c r="J45" i="216"/>
  <c r="K45" i="216"/>
  <c r="L45" i="216"/>
  <c r="M45" i="216"/>
  <c r="N45" i="216"/>
  <c r="O45" i="216"/>
  <c r="P45" i="216"/>
  <c r="E46" i="216"/>
  <c r="F46" i="216"/>
  <c r="G46" i="216"/>
  <c r="H46" i="216"/>
  <c r="I46" i="216"/>
  <c r="J46" i="216"/>
  <c r="K46" i="216"/>
  <c r="L46" i="216"/>
  <c r="M46" i="216"/>
  <c r="N46" i="216"/>
  <c r="O46" i="216"/>
  <c r="P46" i="216"/>
  <c r="E47" i="216"/>
  <c r="F47" i="216"/>
  <c r="G47" i="216"/>
  <c r="H47" i="216"/>
  <c r="I47" i="216"/>
  <c r="J47" i="216"/>
  <c r="K47" i="216"/>
  <c r="L47" i="216"/>
  <c r="M47" i="216"/>
  <c r="N47" i="216"/>
  <c r="O47" i="216"/>
  <c r="P47" i="216"/>
  <c r="E48" i="216"/>
  <c r="F48" i="216"/>
  <c r="G48" i="216"/>
  <c r="H48" i="216"/>
  <c r="I48" i="216"/>
  <c r="J48" i="216"/>
  <c r="K48" i="216"/>
  <c r="L48" i="216"/>
  <c r="M48" i="216"/>
  <c r="N48" i="216"/>
  <c r="O48" i="216"/>
  <c r="P48" i="216"/>
  <c r="E70" i="216"/>
  <c r="F70" i="216"/>
  <c r="G70" i="216"/>
  <c r="H70" i="216"/>
  <c r="I70" i="216"/>
  <c r="J70" i="216"/>
  <c r="K70" i="216"/>
  <c r="L70" i="216"/>
  <c r="M70" i="216"/>
  <c r="N70" i="216"/>
  <c r="O70" i="216"/>
  <c r="P70" i="216"/>
  <c r="E71" i="216"/>
  <c r="F71" i="216"/>
  <c r="G71" i="216"/>
  <c r="H71" i="216"/>
  <c r="I71" i="216"/>
  <c r="J71" i="216"/>
  <c r="K71" i="216"/>
  <c r="L71" i="216"/>
  <c r="M71" i="216"/>
  <c r="N71" i="216"/>
  <c r="O71" i="216"/>
  <c r="P71" i="216"/>
  <c r="E72" i="216"/>
  <c r="F72" i="216"/>
  <c r="G72" i="216"/>
  <c r="H72" i="216"/>
  <c r="I72" i="216"/>
  <c r="J72" i="216"/>
  <c r="K72" i="216"/>
  <c r="L72" i="216"/>
  <c r="M72" i="216"/>
  <c r="N72" i="216"/>
  <c r="O72" i="216"/>
  <c r="P72" i="216"/>
  <c r="E73" i="216"/>
  <c r="F73" i="216"/>
  <c r="G73" i="216"/>
  <c r="H73" i="216"/>
  <c r="I73" i="216"/>
  <c r="J73" i="216"/>
  <c r="K73" i="216"/>
  <c r="L73" i="216"/>
  <c r="M73" i="216"/>
  <c r="N73" i="216"/>
  <c r="O73" i="216"/>
  <c r="P73" i="216"/>
  <c r="E74" i="216"/>
  <c r="F74" i="216"/>
  <c r="G74" i="216"/>
  <c r="H74" i="216"/>
  <c r="I74" i="216"/>
  <c r="J74" i="216"/>
  <c r="K74" i="216"/>
  <c r="L74" i="216"/>
  <c r="M74" i="216"/>
  <c r="N74" i="216"/>
  <c r="O74" i="216"/>
  <c r="P74" i="216"/>
  <c r="E75" i="216"/>
  <c r="F75" i="216"/>
  <c r="G75" i="216"/>
  <c r="H75" i="216"/>
  <c r="I75" i="216"/>
  <c r="J75" i="216"/>
  <c r="K75" i="216"/>
  <c r="L75" i="216"/>
  <c r="M75" i="216"/>
  <c r="N75" i="216"/>
  <c r="O75" i="216"/>
  <c r="P75" i="216"/>
  <c r="E76" i="216"/>
  <c r="F76" i="216"/>
  <c r="G76" i="216"/>
  <c r="H76" i="216"/>
  <c r="I76" i="216"/>
  <c r="J76" i="216"/>
  <c r="K76" i="216"/>
  <c r="L76" i="216"/>
  <c r="M76" i="216"/>
  <c r="N76" i="216"/>
  <c r="O76" i="216"/>
  <c r="P76" i="216"/>
  <c r="E77" i="216"/>
  <c r="F77" i="216"/>
  <c r="G77" i="216"/>
  <c r="H77" i="216"/>
  <c r="I77" i="216"/>
  <c r="J77" i="216"/>
  <c r="K77" i="216"/>
  <c r="L77" i="216"/>
  <c r="M77" i="216"/>
  <c r="N77" i="216"/>
  <c r="O77" i="216"/>
  <c r="P77" i="216"/>
  <c r="E78" i="216"/>
  <c r="F78" i="216"/>
  <c r="G78" i="216"/>
  <c r="H78" i="216"/>
  <c r="I78" i="216"/>
  <c r="J78" i="216"/>
  <c r="K78" i="216"/>
  <c r="L78" i="216"/>
  <c r="M78" i="216"/>
  <c r="N78" i="216"/>
  <c r="O78" i="216"/>
  <c r="P78" i="216"/>
  <c r="E85" i="216"/>
  <c r="F85" i="216"/>
  <c r="G85" i="216"/>
  <c r="H85" i="216"/>
  <c r="I85" i="216"/>
  <c r="J85" i="216"/>
  <c r="K85" i="216"/>
  <c r="L85" i="216"/>
  <c r="M85" i="216"/>
  <c r="N85" i="216"/>
  <c r="O85" i="216"/>
  <c r="P85" i="216"/>
  <c r="E86" i="216"/>
  <c r="F86" i="216"/>
  <c r="G86" i="216"/>
  <c r="H86" i="216"/>
  <c r="I86" i="216"/>
  <c r="J86" i="216"/>
  <c r="K86" i="216"/>
  <c r="L86" i="216"/>
  <c r="M86" i="216"/>
  <c r="N86" i="216"/>
  <c r="O86" i="216"/>
  <c r="P86" i="216"/>
  <c r="E87" i="216"/>
  <c r="F87" i="216"/>
  <c r="G87" i="216"/>
  <c r="H87" i="216"/>
  <c r="I87" i="216"/>
  <c r="J87" i="216"/>
  <c r="K87" i="216"/>
  <c r="L87" i="216"/>
  <c r="M87" i="216"/>
  <c r="N87" i="216"/>
  <c r="O87" i="216"/>
  <c r="P87" i="216"/>
  <c r="E88" i="216"/>
  <c r="F88" i="216"/>
  <c r="G88" i="216"/>
  <c r="H88" i="216"/>
  <c r="I88" i="216"/>
  <c r="J88" i="216"/>
  <c r="K88" i="216"/>
  <c r="L88" i="216"/>
  <c r="M88" i="216"/>
  <c r="N88" i="216"/>
  <c r="O88" i="216"/>
  <c r="P88" i="216"/>
  <c r="E89" i="216"/>
  <c r="F89" i="216"/>
  <c r="G89" i="216"/>
  <c r="H89" i="216"/>
  <c r="I89" i="216"/>
  <c r="J89" i="216"/>
  <c r="K89" i="216"/>
  <c r="L89" i="216"/>
  <c r="M89" i="216"/>
  <c r="N89" i="216"/>
  <c r="O89" i="216"/>
  <c r="P89" i="216"/>
  <c r="E90" i="216"/>
  <c r="F90" i="216"/>
  <c r="G90" i="216"/>
  <c r="H90" i="216"/>
  <c r="I90" i="216"/>
  <c r="J90" i="216"/>
  <c r="K90" i="216"/>
  <c r="L90" i="216"/>
  <c r="M90" i="216"/>
  <c r="N90" i="216"/>
  <c r="O90" i="216"/>
  <c r="P90" i="216"/>
  <c r="E91" i="216"/>
  <c r="F91" i="216"/>
  <c r="G91" i="216"/>
  <c r="H91" i="216"/>
  <c r="I91" i="216"/>
  <c r="J91" i="216"/>
  <c r="K91" i="216"/>
  <c r="L91" i="216"/>
  <c r="M91" i="216"/>
  <c r="N91" i="216"/>
  <c r="O91" i="216"/>
  <c r="P91" i="216"/>
  <c r="E92" i="216"/>
  <c r="F92" i="216"/>
  <c r="G92" i="216"/>
  <c r="H92" i="216"/>
  <c r="I92" i="216"/>
  <c r="J92" i="216"/>
  <c r="K92" i="216"/>
  <c r="L92" i="216"/>
  <c r="M92" i="216"/>
  <c r="N92" i="216"/>
  <c r="O92" i="216"/>
  <c r="P92" i="216"/>
  <c r="E93" i="216"/>
  <c r="F93" i="216"/>
  <c r="G93" i="216"/>
  <c r="H93" i="216"/>
  <c r="I93" i="216"/>
  <c r="J93" i="216"/>
  <c r="K93" i="216"/>
  <c r="L93" i="216"/>
  <c r="M93" i="216"/>
  <c r="N93" i="216"/>
  <c r="O93" i="216"/>
  <c r="P93" i="216"/>
  <c r="E94" i="216"/>
  <c r="F94" i="216"/>
  <c r="G94" i="216"/>
  <c r="H94" i="216"/>
  <c r="I94" i="216"/>
  <c r="J94" i="216"/>
  <c r="K94" i="216"/>
  <c r="L94" i="216"/>
  <c r="M94" i="216"/>
  <c r="N94" i="216"/>
  <c r="O94" i="216"/>
  <c r="P94" i="216"/>
  <c r="E100" i="216"/>
  <c r="F100" i="216"/>
  <c r="G100" i="216"/>
  <c r="H100" i="216"/>
  <c r="I100" i="216"/>
  <c r="J100" i="216"/>
  <c r="K100" i="216"/>
  <c r="L100" i="216"/>
  <c r="M100" i="216"/>
  <c r="N100" i="216"/>
  <c r="O100" i="216"/>
  <c r="P100" i="216"/>
  <c r="E101" i="216"/>
  <c r="F101" i="216"/>
  <c r="G101" i="216"/>
  <c r="H101" i="216"/>
  <c r="I101" i="216"/>
  <c r="J101" i="216"/>
  <c r="K101" i="216"/>
  <c r="L101" i="216"/>
  <c r="M101" i="216"/>
  <c r="N101" i="216"/>
  <c r="O101" i="216"/>
  <c r="P101" i="216"/>
  <c r="E102" i="216"/>
  <c r="F102" i="216"/>
  <c r="G102" i="216"/>
  <c r="H102" i="216"/>
  <c r="I102" i="216"/>
  <c r="J102" i="216"/>
  <c r="K102" i="216"/>
  <c r="L102" i="216"/>
  <c r="M102" i="216"/>
  <c r="N102" i="216"/>
  <c r="O102" i="216"/>
  <c r="P102" i="216"/>
  <c r="E103" i="216"/>
  <c r="F103" i="216"/>
  <c r="G103" i="216"/>
  <c r="H103" i="216"/>
  <c r="I103" i="216"/>
  <c r="J103" i="216"/>
  <c r="K103" i="216"/>
  <c r="L103" i="216"/>
  <c r="M103" i="216"/>
  <c r="N103" i="216"/>
  <c r="O103" i="216"/>
  <c r="P103" i="216"/>
  <c r="E104" i="216"/>
  <c r="F104" i="216"/>
  <c r="G104" i="216"/>
  <c r="H104" i="216"/>
  <c r="I104" i="216"/>
  <c r="J104" i="216"/>
  <c r="K104" i="216"/>
  <c r="L104" i="216"/>
  <c r="M104" i="216"/>
  <c r="N104" i="216"/>
  <c r="O104" i="216"/>
  <c r="P104" i="216"/>
  <c r="E108" i="216"/>
  <c r="F108" i="216"/>
  <c r="G108" i="216"/>
  <c r="H108" i="216"/>
  <c r="I108" i="216"/>
  <c r="J108" i="216"/>
  <c r="K108" i="216"/>
  <c r="L108" i="216"/>
  <c r="M108" i="216"/>
  <c r="N108" i="216"/>
  <c r="O108" i="216"/>
  <c r="P108" i="216"/>
  <c r="E109" i="216"/>
  <c r="F109" i="216"/>
  <c r="G109" i="216"/>
  <c r="H109" i="216"/>
  <c r="I109" i="216"/>
  <c r="J109" i="216"/>
  <c r="K109" i="216"/>
  <c r="L109" i="216"/>
  <c r="M109" i="216"/>
  <c r="N109" i="216"/>
  <c r="O109" i="216"/>
  <c r="P109" i="216"/>
  <c r="E110" i="216"/>
  <c r="F110" i="216"/>
  <c r="G110" i="216"/>
  <c r="H110" i="216"/>
  <c r="I110" i="216"/>
  <c r="J110" i="216"/>
  <c r="K110" i="216"/>
  <c r="L110" i="216"/>
  <c r="M110" i="216"/>
  <c r="N110" i="216"/>
  <c r="O110" i="216"/>
  <c r="P110" i="216"/>
  <c r="E111" i="216"/>
  <c r="F111" i="216"/>
  <c r="G111" i="216"/>
  <c r="H111" i="216"/>
  <c r="I111" i="216"/>
  <c r="J111" i="216"/>
  <c r="K111" i="216"/>
  <c r="L111" i="216"/>
  <c r="M111" i="216"/>
  <c r="N111" i="216"/>
  <c r="O111" i="216"/>
  <c r="P111" i="216"/>
  <c r="E112" i="216"/>
  <c r="F112" i="216"/>
  <c r="G112" i="216"/>
  <c r="H112" i="216"/>
  <c r="I112" i="216"/>
  <c r="J112" i="216"/>
  <c r="K112" i="216"/>
  <c r="L112" i="216"/>
  <c r="M112" i="216"/>
  <c r="N112" i="216"/>
  <c r="O112" i="216"/>
  <c r="P112" i="216"/>
  <c r="E113" i="216"/>
  <c r="F113" i="216"/>
  <c r="G113" i="216"/>
  <c r="H113" i="216"/>
  <c r="I113" i="216"/>
  <c r="J113" i="216"/>
  <c r="K113" i="216"/>
  <c r="L113" i="216"/>
  <c r="M113" i="216"/>
  <c r="N113" i="216"/>
  <c r="O113" i="216"/>
  <c r="P113" i="216"/>
  <c r="E114" i="216"/>
  <c r="F114" i="216"/>
  <c r="G114" i="216"/>
  <c r="H114" i="216"/>
  <c r="I114" i="216"/>
  <c r="J114" i="216"/>
  <c r="K114" i="216"/>
  <c r="L114" i="216"/>
  <c r="M114" i="216"/>
  <c r="N114" i="216"/>
  <c r="O114" i="216"/>
  <c r="P114" i="216"/>
  <c r="E118" i="216"/>
  <c r="F118" i="216"/>
  <c r="G118" i="216"/>
  <c r="H118" i="216"/>
  <c r="I118" i="216"/>
  <c r="J118" i="216"/>
  <c r="K118" i="216"/>
  <c r="L118" i="216"/>
  <c r="M118" i="216"/>
  <c r="N118" i="216"/>
  <c r="O118" i="216"/>
  <c r="P118" i="216"/>
  <c r="E128" i="216"/>
  <c r="F128" i="216"/>
  <c r="G128" i="216"/>
  <c r="H128" i="216"/>
  <c r="I128" i="216"/>
  <c r="J128" i="216"/>
  <c r="K128" i="216"/>
  <c r="L128" i="216"/>
  <c r="M128" i="216"/>
  <c r="N128" i="216"/>
  <c r="O128" i="216"/>
  <c r="P128" i="216"/>
  <c r="E131" i="216"/>
  <c r="F131" i="216"/>
  <c r="G131" i="216"/>
  <c r="H131" i="216"/>
  <c r="I131" i="216"/>
  <c r="J131" i="216"/>
  <c r="K131" i="216"/>
  <c r="L131" i="216"/>
  <c r="M131" i="216"/>
  <c r="N131" i="216"/>
  <c r="O131" i="216"/>
  <c r="P131" i="216"/>
  <c r="E132" i="216"/>
  <c r="F132" i="216"/>
  <c r="G132" i="216"/>
  <c r="H132" i="216"/>
  <c r="I132" i="216"/>
  <c r="J132" i="216"/>
  <c r="K132" i="216"/>
  <c r="L132" i="216"/>
  <c r="M132" i="216"/>
  <c r="N132" i="216"/>
  <c r="O132" i="216"/>
  <c r="P132" i="216"/>
  <c r="E133" i="216"/>
  <c r="F133" i="216"/>
  <c r="G133" i="216"/>
  <c r="H133" i="216"/>
  <c r="I133" i="216"/>
  <c r="J133" i="216"/>
  <c r="K133" i="216"/>
  <c r="L133" i="216"/>
  <c r="M133" i="216"/>
  <c r="N133" i="216"/>
  <c r="O133" i="216"/>
  <c r="P133" i="216"/>
  <c r="E134" i="216"/>
  <c r="F134" i="216"/>
  <c r="G134" i="216"/>
  <c r="H134" i="216"/>
  <c r="I134" i="216"/>
  <c r="J134" i="216"/>
  <c r="K134" i="216"/>
  <c r="L134" i="216"/>
  <c r="M134" i="216"/>
  <c r="N134" i="216"/>
  <c r="O134" i="216"/>
  <c r="P134" i="216"/>
  <c r="E135" i="216"/>
  <c r="F135" i="216"/>
  <c r="G135" i="216"/>
  <c r="H135" i="216"/>
  <c r="I135" i="216"/>
  <c r="J135" i="216"/>
  <c r="K135" i="216"/>
  <c r="L135" i="216"/>
  <c r="M135" i="216"/>
  <c r="N135" i="216"/>
  <c r="O135" i="216"/>
  <c r="P135" i="216"/>
  <c r="E136" i="216"/>
  <c r="F136" i="216"/>
  <c r="G136" i="216"/>
  <c r="H136" i="216"/>
  <c r="I136" i="216"/>
  <c r="J136" i="216"/>
  <c r="K136" i="216"/>
  <c r="L136" i="216"/>
  <c r="M136" i="216"/>
  <c r="N136" i="216"/>
  <c r="O136" i="216"/>
  <c r="P136" i="216"/>
  <c r="E137" i="216"/>
  <c r="F137" i="216"/>
  <c r="G137" i="216"/>
  <c r="H137" i="216"/>
  <c r="I137" i="216"/>
  <c r="J137" i="216"/>
  <c r="K137" i="216"/>
  <c r="L137" i="216"/>
  <c r="M137" i="216"/>
  <c r="N137" i="216"/>
  <c r="O137" i="216"/>
  <c r="P137" i="216"/>
  <c r="E138" i="216"/>
  <c r="F138" i="216"/>
  <c r="G138" i="216"/>
  <c r="H138" i="216"/>
  <c r="I138" i="216"/>
  <c r="J138" i="216"/>
  <c r="K138" i="216"/>
  <c r="L138" i="216"/>
  <c r="M138" i="216"/>
  <c r="N138" i="216"/>
  <c r="O138" i="216"/>
  <c r="P138" i="216"/>
  <c r="E139" i="216"/>
  <c r="F139" i="216"/>
  <c r="G139" i="216"/>
  <c r="H139" i="216"/>
  <c r="I139" i="216"/>
  <c r="J139" i="216"/>
  <c r="K139" i="216"/>
  <c r="L139" i="216"/>
  <c r="M139" i="216"/>
  <c r="N139" i="216"/>
  <c r="O139" i="216"/>
  <c r="P139" i="216"/>
  <c r="E140" i="216"/>
  <c r="F140" i="216"/>
  <c r="G140" i="216"/>
  <c r="H140" i="216"/>
  <c r="I140" i="216"/>
  <c r="J140" i="216"/>
  <c r="K140" i="216"/>
  <c r="L140" i="216"/>
  <c r="M140" i="216"/>
  <c r="N140" i="216"/>
  <c r="O140" i="216"/>
  <c r="P140" i="216"/>
  <c r="E166" i="216"/>
  <c r="F166" i="216"/>
  <c r="G166" i="216"/>
  <c r="H166" i="216"/>
  <c r="I166" i="216"/>
  <c r="J166" i="216"/>
  <c r="K166" i="216"/>
  <c r="L166" i="216"/>
  <c r="M166" i="216"/>
  <c r="N166" i="216"/>
  <c r="O166" i="216"/>
  <c r="P166" i="216"/>
  <c r="E167" i="216"/>
  <c r="F167" i="216"/>
  <c r="G167" i="216"/>
  <c r="H167" i="216"/>
  <c r="I167" i="216"/>
  <c r="J167" i="216"/>
  <c r="K167" i="216"/>
  <c r="L167" i="216"/>
  <c r="M167" i="216"/>
  <c r="N167" i="216"/>
  <c r="O167" i="216"/>
  <c r="P167" i="216"/>
  <c r="E168" i="216"/>
  <c r="F168" i="216"/>
  <c r="G168" i="216"/>
  <c r="H168" i="216"/>
  <c r="I168" i="216"/>
  <c r="J168" i="216"/>
  <c r="K168" i="216"/>
  <c r="L168" i="216"/>
  <c r="M168" i="216"/>
  <c r="N168" i="216"/>
  <c r="O168" i="216"/>
  <c r="P168" i="216"/>
  <c r="E169" i="216"/>
  <c r="F169" i="216"/>
  <c r="G169" i="216"/>
  <c r="H169" i="216"/>
  <c r="I169" i="216"/>
  <c r="J169" i="216"/>
  <c r="K169" i="216"/>
  <c r="L169" i="216"/>
  <c r="M169" i="216"/>
  <c r="N169" i="216"/>
  <c r="O169" i="216"/>
  <c r="P169" i="216"/>
  <c r="E170" i="216"/>
  <c r="F170" i="216"/>
  <c r="G170" i="216"/>
  <c r="H170" i="216"/>
  <c r="I170" i="216"/>
  <c r="J170" i="216"/>
  <c r="K170" i="216"/>
  <c r="L170" i="216"/>
  <c r="M170" i="216"/>
  <c r="N170" i="216"/>
  <c r="O170" i="216"/>
  <c r="P170" i="216"/>
  <c r="E171" i="216"/>
  <c r="F171" i="216"/>
  <c r="G171" i="216"/>
  <c r="H171" i="216"/>
  <c r="I171" i="216"/>
  <c r="J171" i="216"/>
  <c r="K171" i="216"/>
  <c r="L171" i="216"/>
  <c r="M171" i="216"/>
  <c r="N171" i="216"/>
  <c r="O171" i="216"/>
  <c r="P171" i="216"/>
  <c r="E172" i="216"/>
  <c r="F172" i="216"/>
  <c r="G172" i="216"/>
  <c r="H172" i="216"/>
  <c r="I172" i="216"/>
  <c r="J172" i="216"/>
  <c r="K172" i="216"/>
  <c r="L172" i="216"/>
  <c r="M172" i="216"/>
  <c r="N172" i="216"/>
  <c r="O172" i="216"/>
  <c r="P172" i="216"/>
  <c r="Q195" i="216"/>
  <c r="Q196" i="216"/>
  <c r="Q197" i="216"/>
  <c r="Q198" i="216"/>
  <c r="Q199" i="216"/>
  <c r="Q200" i="216"/>
  <c r="Q201" i="216"/>
  <c r="Q202" i="216"/>
  <c r="Q203" i="216"/>
  <c r="Q204" i="216"/>
  <c r="Q207" i="216"/>
  <c r="Q208" i="216"/>
  <c r="Q209" i="216"/>
  <c r="Q210" i="216"/>
  <c r="Q211" i="216"/>
  <c r="Q212" i="216"/>
  <c r="Q213" i="216"/>
  <c r="Q214" i="216"/>
  <c r="Q215" i="216"/>
  <c r="Q216" i="216"/>
  <c r="Q217" i="216"/>
  <c r="Q219" i="216"/>
  <c r="Q220" i="216"/>
  <c r="Q221" i="216"/>
  <c r="Q222" i="216"/>
  <c r="Q223" i="216"/>
  <c r="Q224" i="216"/>
  <c r="E65" i="216"/>
  <c r="F65" i="216"/>
  <c r="H65" i="216"/>
  <c r="I65" i="216"/>
  <c r="J65" i="216"/>
  <c r="K65" i="216"/>
  <c r="L65" i="216"/>
  <c r="M65" i="216"/>
  <c r="N65" i="216"/>
  <c r="O65" i="216"/>
  <c r="P65" i="216"/>
  <c r="E67" i="216"/>
  <c r="F67" i="216"/>
  <c r="G67" i="216"/>
  <c r="H67" i="216"/>
  <c r="I67" i="216"/>
  <c r="J67" i="216"/>
  <c r="K67" i="216"/>
  <c r="L67" i="216"/>
  <c r="M67" i="216"/>
  <c r="N67" i="216"/>
  <c r="O67" i="216"/>
  <c r="P67" i="216"/>
  <c r="Q245" i="216"/>
  <c r="Q246" i="216"/>
  <c r="Q247" i="216"/>
  <c r="Q248" i="216"/>
  <c r="Q249" i="216"/>
  <c r="Q250" i="216"/>
  <c r="Q251" i="216"/>
  <c r="Q252" i="216"/>
  <c r="Q253" i="216"/>
  <c r="Q254" i="216"/>
  <c r="Q257" i="216"/>
  <c r="Q258" i="216"/>
  <c r="Q259" i="216"/>
  <c r="Q260" i="216"/>
  <c r="Q261" i="216"/>
  <c r="Q262" i="216"/>
  <c r="Q263" i="216"/>
  <c r="Q264" i="216"/>
  <c r="Q265" i="216"/>
  <c r="Q266" i="216"/>
  <c r="Q267" i="216"/>
  <c r="Q268" i="216"/>
  <c r="Q269" i="216"/>
  <c r="Q270" i="216"/>
  <c r="E271" i="216"/>
  <c r="F271" i="216"/>
  <c r="G271" i="216"/>
  <c r="H271" i="216"/>
  <c r="I271" i="216"/>
  <c r="J271" i="216"/>
  <c r="K271" i="216"/>
  <c r="L271" i="216"/>
  <c r="M271" i="216"/>
  <c r="N271" i="216"/>
  <c r="O271" i="216"/>
  <c r="P271" i="216"/>
  <c r="G281" i="216"/>
  <c r="H281" i="216"/>
  <c r="L281" i="216"/>
  <c r="O281" i="216"/>
  <c r="P281" i="216"/>
  <c r="Q275" i="216"/>
  <c r="Q276" i="216"/>
  <c r="Q277" i="216"/>
  <c r="Q278" i="216"/>
  <c r="Q279" i="216"/>
  <c r="Q280" i="216"/>
  <c r="E291" i="216"/>
  <c r="H291" i="216"/>
  <c r="I291" i="216"/>
  <c r="J291" i="216"/>
  <c r="L291" i="216"/>
  <c r="M291" i="216"/>
  <c r="N291" i="216"/>
  <c r="P291" i="216"/>
  <c r="Q284" i="216"/>
  <c r="Q285" i="216"/>
  <c r="Q286" i="216"/>
  <c r="Q287" i="216"/>
  <c r="Q288" i="216"/>
  <c r="Q289" i="216"/>
  <c r="Q290" i="216"/>
  <c r="Q293" i="216"/>
  <c r="Q294" i="216"/>
  <c r="Q295" i="216"/>
  <c r="Q296" i="216"/>
  <c r="Q297" i="216"/>
  <c r="Q298" i="216"/>
  <c r="Q299" i="216"/>
  <c r="Q300" i="216"/>
  <c r="Q301" i="216"/>
  <c r="Q302" i="216"/>
  <c r="Q303" i="216"/>
  <c r="Q304" i="216"/>
  <c r="Q305" i="216"/>
  <c r="Q306" i="216"/>
  <c r="Q307" i="216"/>
  <c r="Q308" i="216"/>
  <c r="Q309" i="216"/>
  <c r="Q310" i="216"/>
  <c r="Q311" i="216"/>
  <c r="Q312" i="216"/>
  <c r="Q313" i="216"/>
  <c r="Q314" i="216"/>
  <c r="Q315" i="216"/>
  <c r="Q316" i="216"/>
  <c r="E317" i="216"/>
  <c r="F317" i="216"/>
  <c r="G317" i="216"/>
  <c r="H317" i="216"/>
  <c r="I317" i="216"/>
  <c r="J317" i="216"/>
  <c r="K317" i="216"/>
  <c r="L317" i="216"/>
  <c r="M317" i="216"/>
  <c r="N317" i="216"/>
  <c r="O317" i="216"/>
  <c r="P317" i="216"/>
  <c r="Q319" i="216"/>
  <c r="Q320" i="216"/>
  <c r="Q321" i="216"/>
  <c r="Q322" i="216"/>
  <c r="Q338" i="216"/>
  <c r="Q339" i="216"/>
  <c r="Q340" i="216"/>
  <c r="Q341" i="216"/>
  <c r="Q342" i="216"/>
  <c r="Q343" i="216"/>
  <c r="Q344" i="216"/>
  <c r="E345" i="216"/>
  <c r="F345" i="216"/>
  <c r="G345" i="216"/>
  <c r="H345" i="216"/>
  <c r="I345" i="216"/>
  <c r="J345" i="216"/>
  <c r="K345" i="216"/>
  <c r="L345" i="216"/>
  <c r="M345" i="216"/>
  <c r="N345" i="216"/>
  <c r="O345" i="216"/>
  <c r="P345" i="216"/>
  <c r="P349" i="216"/>
  <c r="Q348" i="216"/>
  <c r="Q367" i="216"/>
  <c r="Q368" i="216"/>
  <c r="Q369" i="216"/>
  <c r="Q370" i="216"/>
  <c r="Q371" i="216"/>
  <c r="Q372" i="216"/>
  <c r="Q373" i="216"/>
  <c r="Q374" i="216"/>
  <c r="Q375" i="216"/>
  <c r="Q376" i="216"/>
  <c r="Q379" i="216"/>
  <c r="Q380" i="216"/>
  <c r="Q381" i="216"/>
  <c r="Q382" i="216"/>
  <c r="Q383" i="216"/>
  <c r="Q384" i="216"/>
  <c r="Q385" i="216"/>
  <c r="Q386" i="216"/>
  <c r="Q387" i="216"/>
  <c r="Q388" i="216"/>
  <c r="Q389" i="216"/>
  <c r="Q390" i="216"/>
  <c r="Q391" i="216"/>
  <c r="Q392" i="216"/>
  <c r="Q393" i="216"/>
  <c r="Q394" i="216"/>
  <c r="Q395" i="216"/>
  <c r="Q396" i="216"/>
  <c r="E397" i="216"/>
  <c r="F397" i="216"/>
  <c r="G397" i="216"/>
  <c r="H397" i="216"/>
  <c r="H49" i="216" s="1"/>
  <c r="H43" i="216" s="1"/>
  <c r="I397" i="216"/>
  <c r="J397" i="216"/>
  <c r="J49" i="216" s="1"/>
  <c r="J43" i="216" s="1"/>
  <c r="K397" i="216"/>
  <c r="K49" i="216" s="1"/>
  <c r="K43" i="216" s="1"/>
  <c r="L397" i="216"/>
  <c r="M397" i="216"/>
  <c r="N397" i="216"/>
  <c r="O397" i="216"/>
  <c r="P397" i="216"/>
  <c r="Q413" i="216"/>
  <c r="Q415" i="216"/>
  <c r="E69" i="216"/>
  <c r="F69" i="216"/>
  <c r="G69" i="216"/>
  <c r="H69" i="216"/>
  <c r="I69" i="216"/>
  <c r="J69" i="216"/>
  <c r="K69" i="216"/>
  <c r="L69" i="216"/>
  <c r="M69" i="216"/>
  <c r="N69" i="216"/>
  <c r="O69" i="216"/>
  <c r="P69" i="216"/>
  <c r="Q418" i="216"/>
  <c r="Q419" i="216"/>
  <c r="Q420" i="216"/>
  <c r="Q421" i="216"/>
  <c r="Q422" i="216"/>
  <c r="Q423" i="216"/>
  <c r="Q424" i="216"/>
  <c r="Q425" i="216"/>
  <c r="Q426" i="216"/>
  <c r="Q427" i="216"/>
  <c r="E81" i="216"/>
  <c r="F81" i="216"/>
  <c r="H81" i="216"/>
  <c r="I81" i="216"/>
  <c r="J81" i="216"/>
  <c r="K81" i="216"/>
  <c r="L81" i="216"/>
  <c r="M81" i="216"/>
  <c r="N81" i="216"/>
  <c r="P81" i="216"/>
  <c r="E82" i="216"/>
  <c r="F82" i="216"/>
  <c r="G82" i="216"/>
  <c r="H82" i="216"/>
  <c r="K82" i="216"/>
  <c r="L82" i="216"/>
  <c r="M82" i="216"/>
  <c r="N82" i="216"/>
  <c r="O82" i="216"/>
  <c r="P82" i="216"/>
  <c r="F83" i="216"/>
  <c r="G83" i="216"/>
  <c r="H83" i="216"/>
  <c r="I83" i="216"/>
  <c r="J83" i="216"/>
  <c r="K83" i="216"/>
  <c r="M83" i="216"/>
  <c r="N83" i="216"/>
  <c r="O83" i="216"/>
  <c r="P83" i="216"/>
  <c r="E84" i="216"/>
  <c r="F84" i="216"/>
  <c r="G84" i="216"/>
  <c r="H84" i="216"/>
  <c r="I84" i="216"/>
  <c r="J84" i="216"/>
  <c r="K84" i="216"/>
  <c r="L84" i="216"/>
  <c r="M84" i="216"/>
  <c r="N84" i="216"/>
  <c r="O84" i="216"/>
  <c r="P84" i="216"/>
  <c r="Q434" i="216"/>
  <c r="Q435" i="216"/>
  <c r="Q436" i="216"/>
  <c r="Q437" i="216"/>
  <c r="Q438" i="216"/>
  <c r="Q439" i="216"/>
  <c r="Q440" i="216"/>
  <c r="Q441" i="216"/>
  <c r="U441" i="216"/>
  <c r="U442" i="216" s="1"/>
  <c r="U443" i="216" s="1"/>
  <c r="Q442" i="216"/>
  <c r="Q443" i="216"/>
  <c r="E99" i="216"/>
  <c r="G99" i="216"/>
  <c r="H99" i="216"/>
  <c r="I99" i="216"/>
  <c r="J99" i="216"/>
  <c r="K99" i="216"/>
  <c r="L99" i="216"/>
  <c r="O99" i="216"/>
  <c r="F464" i="216"/>
  <c r="G464" i="216"/>
  <c r="H464" i="216"/>
  <c r="I464" i="216"/>
  <c r="J464" i="216"/>
  <c r="K464" i="216"/>
  <c r="L464" i="216"/>
  <c r="M464" i="216"/>
  <c r="N464" i="216"/>
  <c r="O464" i="216"/>
  <c r="P464" i="216"/>
  <c r="Q459" i="216"/>
  <c r="Q460" i="216"/>
  <c r="Q461" i="216"/>
  <c r="Q462" i="216"/>
  <c r="Q463" i="216"/>
  <c r="F117" i="216"/>
  <c r="G117" i="216"/>
  <c r="H117" i="216"/>
  <c r="I117" i="216"/>
  <c r="J117" i="216"/>
  <c r="K117" i="216"/>
  <c r="L117" i="216"/>
  <c r="M117" i="216"/>
  <c r="N117" i="216"/>
  <c r="O117" i="216"/>
  <c r="P117" i="216"/>
  <c r="E119" i="216"/>
  <c r="F119" i="216"/>
  <c r="G119" i="216"/>
  <c r="I119" i="216"/>
  <c r="J119" i="216"/>
  <c r="K119" i="216"/>
  <c r="L119" i="216"/>
  <c r="M119" i="216"/>
  <c r="N119" i="216"/>
  <c r="O119" i="216"/>
  <c r="E120" i="216"/>
  <c r="F120" i="216"/>
  <c r="G120" i="216"/>
  <c r="H120" i="216"/>
  <c r="I120" i="216"/>
  <c r="J120" i="216"/>
  <c r="L120" i="216"/>
  <c r="M120" i="216"/>
  <c r="N120" i="216"/>
  <c r="O120" i="216"/>
  <c r="P120" i="216"/>
  <c r="E121" i="216"/>
  <c r="F121" i="216"/>
  <c r="G121" i="216"/>
  <c r="H121" i="216"/>
  <c r="I121" i="216"/>
  <c r="J121" i="216"/>
  <c r="K121" i="216"/>
  <c r="L121" i="216"/>
  <c r="M121" i="216"/>
  <c r="N121" i="216"/>
  <c r="O121" i="216"/>
  <c r="P121" i="216"/>
  <c r="E122" i="216"/>
  <c r="F122" i="216"/>
  <c r="G122" i="216"/>
  <c r="H122" i="216"/>
  <c r="I122" i="216"/>
  <c r="J122" i="216"/>
  <c r="K122" i="216"/>
  <c r="L122" i="216"/>
  <c r="M122" i="216"/>
  <c r="N122" i="216"/>
  <c r="O122" i="216"/>
  <c r="P122" i="216"/>
  <c r="E123" i="216"/>
  <c r="F123" i="216"/>
  <c r="G123" i="216"/>
  <c r="H123" i="216"/>
  <c r="I123" i="216"/>
  <c r="J123" i="216"/>
  <c r="K123" i="216"/>
  <c r="L123" i="216"/>
  <c r="M123" i="216"/>
  <c r="N123" i="216"/>
  <c r="O123" i="216"/>
  <c r="P123" i="216"/>
  <c r="E124" i="216"/>
  <c r="F124" i="216"/>
  <c r="G124" i="216"/>
  <c r="H124" i="216"/>
  <c r="I124" i="216"/>
  <c r="J124" i="216"/>
  <c r="K124" i="216"/>
  <c r="L124" i="216"/>
  <c r="M124" i="216"/>
  <c r="N124" i="216"/>
  <c r="O124" i="216"/>
  <c r="P124" i="216"/>
  <c r="E125" i="216"/>
  <c r="F125" i="216"/>
  <c r="G125" i="216"/>
  <c r="H125" i="216"/>
  <c r="I125" i="216"/>
  <c r="K125" i="216"/>
  <c r="L125" i="216"/>
  <c r="M125" i="216"/>
  <c r="N125" i="216"/>
  <c r="O125" i="216"/>
  <c r="P125" i="216"/>
  <c r="F126" i="216"/>
  <c r="G126" i="216"/>
  <c r="H126" i="216"/>
  <c r="I126" i="216"/>
  <c r="J126" i="216"/>
  <c r="K126" i="216"/>
  <c r="L126" i="216"/>
  <c r="M126" i="216"/>
  <c r="N126" i="216"/>
  <c r="O126" i="216"/>
  <c r="P126" i="216"/>
  <c r="E127" i="216"/>
  <c r="F127" i="216"/>
  <c r="G127" i="216"/>
  <c r="H127" i="216"/>
  <c r="I127" i="216"/>
  <c r="J127" i="216"/>
  <c r="K127" i="216"/>
  <c r="L127" i="216"/>
  <c r="M127" i="216"/>
  <c r="N127" i="216"/>
  <c r="O127" i="216"/>
  <c r="P127" i="216"/>
  <c r="Q477" i="216"/>
  <c r="E129" i="216"/>
  <c r="F129" i="216"/>
  <c r="G129" i="216"/>
  <c r="H129" i="216"/>
  <c r="I129" i="216"/>
  <c r="K129" i="216"/>
  <c r="L129" i="216"/>
  <c r="M129" i="216"/>
  <c r="N129" i="216"/>
  <c r="O129" i="216"/>
  <c r="P129" i="216"/>
  <c r="F130" i="216"/>
  <c r="G130" i="216"/>
  <c r="H130" i="216"/>
  <c r="I130" i="216"/>
  <c r="J130" i="216"/>
  <c r="K130" i="216"/>
  <c r="L130" i="216"/>
  <c r="M130" i="216"/>
  <c r="N130" i="216"/>
  <c r="O130" i="216"/>
  <c r="P130" i="216"/>
  <c r="Q480" i="216"/>
  <c r="Q481" i="216"/>
  <c r="Q482" i="216"/>
  <c r="Q483" i="216"/>
  <c r="Q484" i="216"/>
  <c r="Q485" i="216"/>
  <c r="Q486" i="216"/>
  <c r="Q487" i="216"/>
  <c r="Q488" i="216"/>
  <c r="Q489" i="216"/>
  <c r="Q494" i="216"/>
  <c r="Q512" i="216"/>
  <c r="Q513" i="216"/>
  <c r="Q514" i="216"/>
  <c r="Q515" i="216"/>
  <c r="Q516" i="216"/>
  <c r="Q517" i="216"/>
  <c r="Q518" i="216"/>
  <c r="Q519" i="216"/>
  <c r="E18" i="214"/>
  <c r="F18" i="214"/>
  <c r="G18" i="214"/>
  <c r="H18" i="214"/>
  <c r="I18" i="214"/>
  <c r="J18" i="214"/>
  <c r="K18" i="214"/>
  <c r="L18" i="214"/>
  <c r="M18" i="214"/>
  <c r="N18" i="214"/>
  <c r="O18" i="214"/>
  <c r="P18" i="214"/>
  <c r="E19" i="214"/>
  <c r="F19" i="214"/>
  <c r="G19" i="214"/>
  <c r="H19" i="214"/>
  <c r="I19" i="214"/>
  <c r="J19" i="214"/>
  <c r="K19" i="214"/>
  <c r="L19" i="214"/>
  <c r="M19" i="214"/>
  <c r="N19" i="214"/>
  <c r="O19" i="214"/>
  <c r="P19" i="214"/>
  <c r="E20" i="214"/>
  <c r="F20" i="214"/>
  <c r="G20" i="214"/>
  <c r="H20" i="214"/>
  <c r="I20" i="214"/>
  <c r="J20" i="214"/>
  <c r="K20" i="214"/>
  <c r="L20" i="214"/>
  <c r="M20" i="214"/>
  <c r="N20" i="214"/>
  <c r="O20" i="214"/>
  <c r="P20" i="214"/>
  <c r="E21" i="214"/>
  <c r="F21" i="214"/>
  <c r="G21" i="214"/>
  <c r="H21" i="214"/>
  <c r="I21" i="214"/>
  <c r="J21" i="214"/>
  <c r="K21" i="214"/>
  <c r="L21" i="214"/>
  <c r="M21" i="214"/>
  <c r="N21" i="214"/>
  <c r="O21" i="214"/>
  <c r="P21" i="214"/>
  <c r="E22" i="214"/>
  <c r="F22" i="214"/>
  <c r="G22" i="214"/>
  <c r="H22" i="214"/>
  <c r="I22" i="214"/>
  <c r="J22" i="214"/>
  <c r="K22" i="214"/>
  <c r="L22" i="214"/>
  <c r="M22" i="214"/>
  <c r="N22" i="214"/>
  <c r="O22" i="214"/>
  <c r="P22" i="214"/>
  <c r="E23" i="214"/>
  <c r="F23" i="214"/>
  <c r="G23" i="214"/>
  <c r="H23" i="214"/>
  <c r="I23" i="214"/>
  <c r="J23" i="214"/>
  <c r="K23" i="214"/>
  <c r="L23" i="214"/>
  <c r="M23" i="214"/>
  <c r="N23" i="214"/>
  <c r="O23" i="214"/>
  <c r="P23" i="214"/>
  <c r="E24" i="214"/>
  <c r="F24" i="214"/>
  <c r="G24" i="214"/>
  <c r="H24" i="214"/>
  <c r="I24" i="214"/>
  <c r="J24" i="214"/>
  <c r="K24" i="214"/>
  <c r="L24" i="214"/>
  <c r="M24" i="214"/>
  <c r="N24" i="214"/>
  <c r="O24" i="214"/>
  <c r="P24" i="214"/>
  <c r="E25" i="214"/>
  <c r="F25" i="214"/>
  <c r="G25" i="214"/>
  <c r="H25" i="214"/>
  <c r="I25" i="214"/>
  <c r="J25" i="214"/>
  <c r="K25" i="214"/>
  <c r="L25" i="214"/>
  <c r="M25" i="214"/>
  <c r="N25" i="214"/>
  <c r="O25" i="214"/>
  <c r="P25" i="214"/>
  <c r="E26" i="214"/>
  <c r="F26" i="214"/>
  <c r="G26" i="214"/>
  <c r="H26" i="214"/>
  <c r="I26" i="214"/>
  <c r="J26" i="214"/>
  <c r="K26" i="214"/>
  <c r="L26" i="214"/>
  <c r="M26" i="214"/>
  <c r="N26" i="214"/>
  <c r="O26" i="214"/>
  <c r="P26" i="214"/>
  <c r="E27" i="214"/>
  <c r="F27" i="214"/>
  <c r="G27" i="214"/>
  <c r="H27" i="214"/>
  <c r="I27" i="214"/>
  <c r="J27" i="214"/>
  <c r="K27" i="214"/>
  <c r="L27" i="214"/>
  <c r="M27" i="214"/>
  <c r="N27" i="214"/>
  <c r="O27" i="214"/>
  <c r="P27" i="214"/>
  <c r="E28" i="214"/>
  <c r="F28" i="214"/>
  <c r="G28" i="214"/>
  <c r="H28" i="214"/>
  <c r="I28" i="214"/>
  <c r="J28" i="214"/>
  <c r="K28" i="214"/>
  <c r="L28" i="214"/>
  <c r="M28" i="214"/>
  <c r="N28" i="214"/>
  <c r="O28" i="214"/>
  <c r="P28" i="214"/>
  <c r="E31" i="214"/>
  <c r="F31" i="214"/>
  <c r="G31" i="214"/>
  <c r="H31" i="214"/>
  <c r="I31" i="214"/>
  <c r="J31" i="214"/>
  <c r="K31" i="214"/>
  <c r="L31" i="214"/>
  <c r="M31" i="214"/>
  <c r="N31" i="214"/>
  <c r="O31" i="214"/>
  <c r="P31" i="214"/>
  <c r="E32" i="214"/>
  <c r="F32" i="214"/>
  <c r="G32" i="214"/>
  <c r="H32" i="214"/>
  <c r="I32" i="214"/>
  <c r="J32" i="214"/>
  <c r="K32" i="214"/>
  <c r="L32" i="214"/>
  <c r="M32" i="214"/>
  <c r="N32" i="214"/>
  <c r="O32" i="214"/>
  <c r="P32" i="214"/>
  <c r="E33" i="214"/>
  <c r="F33" i="214"/>
  <c r="G33" i="214"/>
  <c r="H33" i="214"/>
  <c r="I33" i="214"/>
  <c r="J33" i="214"/>
  <c r="K33" i="214"/>
  <c r="L33" i="214"/>
  <c r="M33" i="214"/>
  <c r="N33" i="214"/>
  <c r="O33" i="214"/>
  <c r="P33" i="214"/>
  <c r="E34" i="214"/>
  <c r="F34" i="214"/>
  <c r="G34" i="214"/>
  <c r="H34" i="214"/>
  <c r="I34" i="214"/>
  <c r="J34" i="214"/>
  <c r="K34" i="214"/>
  <c r="L34" i="214"/>
  <c r="M34" i="214"/>
  <c r="N34" i="214"/>
  <c r="O34" i="214"/>
  <c r="P34" i="214"/>
  <c r="E35" i="214"/>
  <c r="F35" i="214"/>
  <c r="G35" i="214"/>
  <c r="H35" i="214"/>
  <c r="I35" i="214"/>
  <c r="J35" i="214"/>
  <c r="K35" i="214"/>
  <c r="L35" i="214"/>
  <c r="M35" i="214"/>
  <c r="N35" i="214"/>
  <c r="O35" i="214"/>
  <c r="P35" i="214"/>
  <c r="E36" i="214"/>
  <c r="F36" i="214"/>
  <c r="G36" i="214"/>
  <c r="H36" i="214"/>
  <c r="I36" i="214"/>
  <c r="J36" i="214"/>
  <c r="K36" i="214"/>
  <c r="L36" i="214"/>
  <c r="M36" i="214"/>
  <c r="N36" i="214"/>
  <c r="O36" i="214"/>
  <c r="P36" i="214"/>
  <c r="E37" i="214"/>
  <c r="F37" i="214"/>
  <c r="G37" i="214"/>
  <c r="H37" i="214"/>
  <c r="I37" i="214"/>
  <c r="J37" i="214"/>
  <c r="K37" i="214"/>
  <c r="L37" i="214"/>
  <c r="M37" i="214"/>
  <c r="N37" i="214"/>
  <c r="O37" i="214"/>
  <c r="P37" i="214"/>
  <c r="E38" i="214"/>
  <c r="F38" i="214"/>
  <c r="G38" i="214"/>
  <c r="H38" i="214"/>
  <c r="I38" i="214"/>
  <c r="J38" i="214"/>
  <c r="K38" i="214"/>
  <c r="L38" i="214"/>
  <c r="M38" i="214"/>
  <c r="N38" i="214"/>
  <c r="O38" i="214"/>
  <c r="P38" i="214"/>
  <c r="E40" i="214"/>
  <c r="F40" i="214"/>
  <c r="G40" i="214"/>
  <c r="H40" i="214"/>
  <c r="I40" i="214"/>
  <c r="J40" i="214"/>
  <c r="K40" i="214"/>
  <c r="L40" i="214"/>
  <c r="M40" i="214"/>
  <c r="N40" i="214"/>
  <c r="O40" i="214"/>
  <c r="P40" i="214"/>
  <c r="E44" i="214"/>
  <c r="F44" i="214"/>
  <c r="G44" i="214"/>
  <c r="H44" i="214"/>
  <c r="I44" i="214"/>
  <c r="J44" i="214"/>
  <c r="K44" i="214"/>
  <c r="L44" i="214"/>
  <c r="M44" i="214"/>
  <c r="N44" i="214"/>
  <c r="O44" i="214"/>
  <c r="P44" i="214"/>
  <c r="E45" i="214"/>
  <c r="F45" i="214"/>
  <c r="G45" i="214"/>
  <c r="H45" i="214"/>
  <c r="I45" i="214"/>
  <c r="J45" i="214"/>
  <c r="K45" i="214"/>
  <c r="L45" i="214"/>
  <c r="M45" i="214"/>
  <c r="N45" i="214"/>
  <c r="O45" i="214"/>
  <c r="P45" i="214"/>
  <c r="E46" i="214"/>
  <c r="F46" i="214"/>
  <c r="G46" i="214"/>
  <c r="H46" i="214"/>
  <c r="I46" i="214"/>
  <c r="J46" i="214"/>
  <c r="K46" i="214"/>
  <c r="L46" i="214"/>
  <c r="M46" i="214"/>
  <c r="N46" i="214"/>
  <c r="O46" i="214"/>
  <c r="P46" i="214"/>
  <c r="E47" i="214"/>
  <c r="F47" i="214"/>
  <c r="G47" i="214"/>
  <c r="H47" i="214"/>
  <c r="I47" i="214"/>
  <c r="J47" i="214"/>
  <c r="K47" i="214"/>
  <c r="L47" i="214"/>
  <c r="M47" i="214"/>
  <c r="N47" i="214"/>
  <c r="O47" i="214"/>
  <c r="P47" i="214"/>
  <c r="E83" i="214"/>
  <c r="F83" i="214"/>
  <c r="G83" i="214"/>
  <c r="H83" i="214"/>
  <c r="I83" i="214"/>
  <c r="J83" i="214"/>
  <c r="K83" i="214"/>
  <c r="L83" i="214"/>
  <c r="M83" i="214"/>
  <c r="N83" i="214"/>
  <c r="O83" i="214"/>
  <c r="P83" i="214"/>
  <c r="E84" i="214"/>
  <c r="F84" i="214"/>
  <c r="G84" i="214"/>
  <c r="H84" i="214"/>
  <c r="I84" i="214"/>
  <c r="J84" i="214"/>
  <c r="K84" i="214"/>
  <c r="L84" i="214"/>
  <c r="M84" i="214"/>
  <c r="N84" i="214"/>
  <c r="O84" i="214"/>
  <c r="P84" i="214"/>
  <c r="E85" i="214"/>
  <c r="F85" i="214"/>
  <c r="G85" i="214"/>
  <c r="H85" i="214"/>
  <c r="I85" i="214"/>
  <c r="J85" i="214"/>
  <c r="K85" i="214"/>
  <c r="L85" i="214"/>
  <c r="M85" i="214"/>
  <c r="N85" i="214"/>
  <c r="O85" i="214"/>
  <c r="P85" i="214"/>
  <c r="E86" i="214"/>
  <c r="F86" i="214"/>
  <c r="G86" i="214"/>
  <c r="H86" i="214"/>
  <c r="I86" i="214"/>
  <c r="J86" i="214"/>
  <c r="K86" i="214"/>
  <c r="L86" i="214"/>
  <c r="M86" i="214"/>
  <c r="N86" i="214"/>
  <c r="O86" i="214"/>
  <c r="P86" i="214"/>
  <c r="E87" i="214"/>
  <c r="F87" i="214"/>
  <c r="G87" i="214"/>
  <c r="H87" i="214"/>
  <c r="I87" i="214"/>
  <c r="J87" i="214"/>
  <c r="K87" i="214"/>
  <c r="L87" i="214"/>
  <c r="M87" i="214"/>
  <c r="N87" i="214"/>
  <c r="O87" i="214"/>
  <c r="P87" i="214"/>
  <c r="E88" i="214"/>
  <c r="F88" i="214"/>
  <c r="G88" i="214"/>
  <c r="H88" i="214"/>
  <c r="I88" i="214"/>
  <c r="J88" i="214"/>
  <c r="K88" i="214"/>
  <c r="L88" i="214"/>
  <c r="M88" i="214"/>
  <c r="N88" i="214"/>
  <c r="O88" i="214"/>
  <c r="P88" i="214"/>
  <c r="E89" i="214"/>
  <c r="F89" i="214"/>
  <c r="G89" i="214"/>
  <c r="H89" i="214"/>
  <c r="I89" i="214"/>
  <c r="J89" i="214"/>
  <c r="K89" i="214"/>
  <c r="L89" i="214"/>
  <c r="M89" i="214"/>
  <c r="N89" i="214"/>
  <c r="O89" i="214"/>
  <c r="P89" i="214"/>
  <c r="E90" i="214"/>
  <c r="F90" i="214"/>
  <c r="G90" i="214"/>
  <c r="H90" i="214"/>
  <c r="I90" i="214"/>
  <c r="J90" i="214"/>
  <c r="K90" i="214"/>
  <c r="L90" i="214"/>
  <c r="M90" i="214"/>
  <c r="N90" i="214"/>
  <c r="O90" i="214"/>
  <c r="P90" i="214"/>
  <c r="E91" i="214"/>
  <c r="F91" i="214"/>
  <c r="G91" i="214"/>
  <c r="H91" i="214"/>
  <c r="I91" i="214"/>
  <c r="J91" i="214"/>
  <c r="K91" i="214"/>
  <c r="L91" i="214"/>
  <c r="M91" i="214"/>
  <c r="N91" i="214"/>
  <c r="O91" i="214"/>
  <c r="P91" i="214"/>
  <c r="E92" i="214"/>
  <c r="F92" i="214"/>
  <c r="G92" i="214"/>
  <c r="H92" i="214"/>
  <c r="I92" i="214"/>
  <c r="J92" i="214"/>
  <c r="K92" i="214"/>
  <c r="L92" i="214"/>
  <c r="M92" i="214"/>
  <c r="N92" i="214"/>
  <c r="O92" i="214"/>
  <c r="P92" i="214"/>
  <c r="E98" i="214"/>
  <c r="F98" i="214"/>
  <c r="G98" i="214"/>
  <c r="H98" i="214"/>
  <c r="I98" i="214"/>
  <c r="J98" i="214"/>
  <c r="K98" i="214"/>
  <c r="L98" i="214"/>
  <c r="M98" i="214"/>
  <c r="N98" i="214"/>
  <c r="O98" i="214"/>
  <c r="P98" i="214"/>
  <c r="E99" i="214"/>
  <c r="F99" i="214"/>
  <c r="G99" i="214"/>
  <c r="H99" i="214"/>
  <c r="I99" i="214"/>
  <c r="J99" i="214"/>
  <c r="K99" i="214"/>
  <c r="L99" i="214"/>
  <c r="M99" i="214"/>
  <c r="N99" i="214"/>
  <c r="O99" i="214"/>
  <c r="P99" i="214"/>
  <c r="E100" i="214"/>
  <c r="F100" i="214"/>
  <c r="G100" i="214"/>
  <c r="H100" i="214"/>
  <c r="I100" i="214"/>
  <c r="J100" i="214"/>
  <c r="K100" i="214"/>
  <c r="L100" i="214"/>
  <c r="M100" i="214"/>
  <c r="N100" i="214"/>
  <c r="O100" i="214"/>
  <c r="P100" i="214"/>
  <c r="E101" i="214"/>
  <c r="F101" i="214"/>
  <c r="G101" i="214"/>
  <c r="H101" i="214"/>
  <c r="I101" i="214"/>
  <c r="J101" i="214"/>
  <c r="K101" i="214"/>
  <c r="L101" i="214"/>
  <c r="M101" i="214"/>
  <c r="N101" i="214"/>
  <c r="O101" i="214"/>
  <c r="P101" i="214"/>
  <c r="E102" i="214"/>
  <c r="F102" i="214"/>
  <c r="G102" i="214"/>
  <c r="H102" i="214"/>
  <c r="I102" i="214"/>
  <c r="J102" i="214"/>
  <c r="K102" i="214"/>
  <c r="L102" i="214"/>
  <c r="M102" i="214"/>
  <c r="N102" i="214"/>
  <c r="O102" i="214"/>
  <c r="P102" i="214"/>
  <c r="E109" i="214"/>
  <c r="F109" i="214"/>
  <c r="G109" i="214"/>
  <c r="H109" i="214"/>
  <c r="I109" i="214"/>
  <c r="J109" i="214"/>
  <c r="K109" i="214"/>
  <c r="L109" i="214"/>
  <c r="M109" i="214"/>
  <c r="N109" i="214"/>
  <c r="O109" i="214"/>
  <c r="P109" i="214"/>
  <c r="E110" i="214"/>
  <c r="F110" i="214"/>
  <c r="G110" i="214"/>
  <c r="H110" i="214"/>
  <c r="I110" i="214"/>
  <c r="J110" i="214"/>
  <c r="K110" i="214"/>
  <c r="L110" i="214"/>
  <c r="M110" i="214"/>
  <c r="N110" i="214"/>
  <c r="O110" i="214"/>
  <c r="P110" i="214"/>
  <c r="E111" i="214"/>
  <c r="F111" i="214"/>
  <c r="G111" i="214"/>
  <c r="H111" i="214"/>
  <c r="I111" i="214"/>
  <c r="J111" i="214"/>
  <c r="K111" i="214"/>
  <c r="L111" i="214"/>
  <c r="M111" i="214"/>
  <c r="N111" i="214"/>
  <c r="O111" i="214"/>
  <c r="P111" i="214"/>
  <c r="E112" i="214"/>
  <c r="F112" i="214"/>
  <c r="G112" i="214"/>
  <c r="H112" i="214"/>
  <c r="I112" i="214"/>
  <c r="J112" i="214"/>
  <c r="K112" i="214"/>
  <c r="L112" i="214"/>
  <c r="M112" i="214"/>
  <c r="N112" i="214"/>
  <c r="O112" i="214"/>
  <c r="P112" i="214"/>
  <c r="E115" i="214"/>
  <c r="F115" i="214"/>
  <c r="G115" i="214"/>
  <c r="H115" i="214"/>
  <c r="I115" i="214"/>
  <c r="J115" i="214"/>
  <c r="K115" i="214"/>
  <c r="L115" i="214"/>
  <c r="M115" i="214"/>
  <c r="N115" i="214"/>
  <c r="O115" i="214"/>
  <c r="P115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P116" i="214"/>
  <c r="E117" i="214"/>
  <c r="F117" i="214"/>
  <c r="G117" i="214"/>
  <c r="H117" i="214"/>
  <c r="I117" i="214"/>
  <c r="J117" i="214"/>
  <c r="K117" i="214"/>
  <c r="L117" i="214"/>
  <c r="M117" i="214"/>
  <c r="N117" i="214"/>
  <c r="O117" i="214"/>
  <c r="P117" i="214"/>
  <c r="E118" i="214"/>
  <c r="F118" i="214"/>
  <c r="G118" i="214"/>
  <c r="H118" i="214"/>
  <c r="I118" i="214"/>
  <c r="J118" i="214"/>
  <c r="K118" i="214"/>
  <c r="L118" i="214"/>
  <c r="M118" i="214"/>
  <c r="N118" i="214"/>
  <c r="O118" i="214"/>
  <c r="P118" i="214"/>
  <c r="E119" i="214"/>
  <c r="F119" i="214"/>
  <c r="G119" i="214"/>
  <c r="H119" i="214"/>
  <c r="I119" i="214"/>
  <c r="J119" i="214"/>
  <c r="K119" i="214"/>
  <c r="L119" i="214"/>
  <c r="M119" i="214"/>
  <c r="N119" i="214"/>
  <c r="O119" i="214"/>
  <c r="P119" i="214"/>
  <c r="E120" i="214"/>
  <c r="F120" i="214"/>
  <c r="G120" i="214"/>
  <c r="H120" i="214"/>
  <c r="I120" i="214"/>
  <c r="J120" i="214"/>
  <c r="K120" i="214"/>
  <c r="L120" i="214"/>
  <c r="M120" i="214"/>
  <c r="N120" i="214"/>
  <c r="O120" i="214"/>
  <c r="P120" i="214"/>
  <c r="E121" i="214"/>
  <c r="F121" i="214"/>
  <c r="G121" i="214"/>
  <c r="H121" i="214"/>
  <c r="I121" i="214"/>
  <c r="J121" i="214"/>
  <c r="K121" i="214"/>
  <c r="L121" i="214"/>
  <c r="M121" i="214"/>
  <c r="N121" i="214"/>
  <c r="O121" i="214"/>
  <c r="P121" i="214"/>
  <c r="E122" i="214"/>
  <c r="F122" i="214"/>
  <c r="G122" i="214"/>
  <c r="H122" i="214"/>
  <c r="I122" i="214"/>
  <c r="J122" i="214"/>
  <c r="K122" i="214"/>
  <c r="L122" i="214"/>
  <c r="M122" i="214"/>
  <c r="N122" i="214"/>
  <c r="O122" i="214"/>
  <c r="P122" i="214"/>
  <c r="E123" i="214"/>
  <c r="F123" i="214"/>
  <c r="G123" i="214"/>
  <c r="H123" i="214"/>
  <c r="I123" i="214"/>
  <c r="J123" i="214"/>
  <c r="K123" i="214"/>
  <c r="L123" i="214"/>
  <c r="M123" i="214"/>
  <c r="N123" i="214"/>
  <c r="O123" i="214"/>
  <c r="P123" i="214"/>
  <c r="E124" i="214"/>
  <c r="F124" i="214"/>
  <c r="G124" i="214"/>
  <c r="H124" i="214"/>
  <c r="I124" i="214"/>
  <c r="J124" i="214"/>
  <c r="K124" i="214"/>
  <c r="L124" i="214"/>
  <c r="M124" i="214"/>
  <c r="N124" i="214"/>
  <c r="O124" i="214"/>
  <c r="P124" i="214"/>
  <c r="E125" i="214"/>
  <c r="F125" i="214"/>
  <c r="G125" i="214"/>
  <c r="H125" i="214"/>
  <c r="I125" i="214"/>
  <c r="J125" i="214"/>
  <c r="K125" i="214"/>
  <c r="L125" i="214"/>
  <c r="M125" i="214"/>
  <c r="N125" i="214"/>
  <c r="O125" i="214"/>
  <c r="P125" i="214"/>
  <c r="E126" i="214"/>
  <c r="F126" i="214"/>
  <c r="G126" i="214"/>
  <c r="H126" i="214"/>
  <c r="I126" i="214"/>
  <c r="J126" i="214"/>
  <c r="K126" i="214"/>
  <c r="L126" i="214"/>
  <c r="M126" i="214"/>
  <c r="N126" i="214"/>
  <c r="O126" i="214"/>
  <c r="P126" i="214"/>
  <c r="E127" i="214"/>
  <c r="F127" i="214"/>
  <c r="G127" i="214"/>
  <c r="H127" i="214"/>
  <c r="I127" i="214"/>
  <c r="J127" i="214"/>
  <c r="K127" i="214"/>
  <c r="L127" i="214"/>
  <c r="M127" i="214"/>
  <c r="N127" i="214"/>
  <c r="O127" i="214"/>
  <c r="P127" i="214"/>
  <c r="E128" i="214"/>
  <c r="F128" i="214"/>
  <c r="G128" i="214"/>
  <c r="H128" i="214"/>
  <c r="I128" i="214"/>
  <c r="J128" i="214"/>
  <c r="K128" i="214"/>
  <c r="L128" i="214"/>
  <c r="M128" i="214"/>
  <c r="N128" i="214"/>
  <c r="O128" i="214"/>
  <c r="P128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P129" i="214"/>
  <c r="E130" i="214"/>
  <c r="Q130" i="214" s="1"/>
  <c r="Q13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P142" i="214"/>
  <c r="E143" i="214"/>
  <c r="F143" i="214"/>
  <c r="G143" i="214"/>
  <c r="H143" i="214"/>
  <c r="I143" i="214"/>
  <c r="J143" i="214"/>
  <c r="K143" i="214"/>
  <c r="L143" i="214"/>
  <c r="M143" i="214"/>
  <c r="N143" i="214"/>
  <c r="O143" i="214"/>
  <c r="P143" i="214"/>
  <c r="E144" i="214"/>
  <c r="F144" i="214"/>
  <c r="G144" i="214"/>
  <c r="H144" i="214"/>
  <c r="I144" i="214"/>
  <c r="J144" i="214"/>
  <c r="K144" i="214"/>
  <c r="L144" i="214"/>
  <c r="M144" i="214"/>
  <c r="N144" i="214"/>
  <c r="O144" i="214"/>
  <c r="P144" i="214"/>
  <c r="E145" i="214"/>
  <c r="F145" i="214"/>
  <c r="G145" i="214"/>
  <c r="H145" i="214"/>
  <c r="I145" i="214"/>
  <c r="J145" i="214"/>
  <c r="K145" i="214"/>
  <c r="L145" i="214"/>
  <c r="M145" i="214"/>
  <c r="N145" i="214"/>
  <c r="O145" i="214"/>
  <c r="P145" i="214"/>
  <c r="E150" i="214"/>
  <c r="F150" i="214"/>
  <c r="G150" i="214"/>
  <c r="H150" i="214"/>
  <c r="I150" i="214"/>
  <c r="J150" i="214"/>
  <c r="K150" i="214"/>
  <c r="L150" i="214"/>
  <c r="M150" i="214"/>
  <c r="N150" i="214"/>
  <c r="O150" i="214"/>
  <c r="P150" i="214"/>
  <c r="E152" i="214"/>
  <c r="F152" i="214"/>
  <c r="G152" i="214"/>
  <c r="H152" i="214"/>
  <c r="I152" i="214"/>
  <c r="J152" i="214"/>
  <c r="K152" i="214"/>
  <c r="L152" i="214"/>
  <c r="M152" i="214"/>
  <c r="N152" i="214"/>
  <c r="O152" i="214"/>
  <c r="P152" i="214"/>
  <c r="E153" i="214"/>
  <c r="F153" i="214"/>
  <c r="G153" i="214"/>
  <c r="H153" i="214"/>
  <c r="I153" i="214"/>
  <c r="J153" i="214"/>
  <c r="K153" i="214"/>
  <c r="L153" i="214"/>
  <c r="M153" i="214"/>
  <c r="N153" i="214"/>
  <c r="O153" i="214"/>
  <c r="P153" i="214"/>
  <c r="E154" i="214"/>
  <c r="F154" i="214"/>
  <c r="G154" i="214"/>
  <c r="H154" i="214"/>
  <c r="I154" i="214"/>
  <c r="J154" i="214"/>
  <c r="K154" i="214"/>
  <c r="L154" i="214"/>
  <c r="M154" i="214"/>
  <c r="N154" i="214"/>
  <c r="O154" i="214"/>
  <c r="P154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P155" i="214"/>
  <c r="E156" i="214"/>
  <c r="F156" i="214"/>
  <c r="G156" i="214"/>
  <c r="H156" i="214"/>
  <c r="I156" i="214"/>
  <c r="J156" i="214"/>
  <c r="K156" i="214"/>
  <c r="L156" i="214"/>
  <c r="M156" i="214"/>
  <c r="N156" i="214"/>
  <c r="O156" i="214"/>
  <c r="P156" i="214"/>
  <c r="E158" i="214"/>
  <c r="F158" i="214"/>
  <c r="G158" i="214"/>
  <c r="H158" i="214"/>
  <c r="I158" i="214"/>
  <c r="J158" i="214"/>
  <c r="K158" i="214"/>
  <c r="L158" i="214"/>
  <c r="M158" i="214"/>
  <c r="N158" i="214"/>
  <c r="O158" i="214"/>
  <c r="P158" i="214"/>
  <c r="E159" i="214"/>
  <c r="F159" i="214"/>
  <c r="G159" i="214"/>
  <c r="H159" i="214"/>
  <c r="I159" i="214"/>
  <c r="J159" i="214"/>
  <c r="K159" i="214"/>
  <c r="L159" i="214"/>
  <c r="M159" i="214"/>
  <c r="N159" i="214"/>
  <c r="O159" i="214"/>
  <c r="P159" i="214"/>
  <c r="E160" i="214"/>
  <c r="F160" i="214"/>
  <c r="G160" i="214"/>
  <c r="H160" i="214"/>
  <c r="I160" i="214"/>
  <c r="J160" i="214"/>
  <c r="K160" i="214"/>
  <c r="L160" i="214"/>
  <c r="M160" i="214"/>
  <c r="N160" i="214"/>
  <c r="O160" i="214"/>
  <c r="P160" i="214"/>
  <c r="E161" i="214"/>
  <c r="F161" i="214"/>
  <c r="G161" i="214"/>
  <c r="H161" i="214"/>
  <c r="I161" i="214"/>
  <c r="J161" i="214"/>
  <c r="K161" i="214"/>
  <c r="L161" i="214"/>
  <c r="M161" i="214"/>
  <c r="N161" i="214"/>
  <c r="O161" i="214"/>
  <c r="P161" i="214"/>
  <c r="E162" i="214"/>
  <c r="F162" i="214"/>
  <c r="G162" i="214"/>
  <c r="H162" i="214"/>
  <c r="I162" i="214"/>
  <c r="J162" i="214"/>
  <c r="K162" i="214"/>
  <c r="L162" i="214"/>
  <c r="M162" i="214"/>
  <c r="N162" i="214"/>
  <c r="O162" i="214"/>
  <c r="P162" i="214"/>
  <c r="E163" i="214"/>
  <c r="F163" i="214"/>
  <c r="G163" i="214"/>
  <c r="H163" i="214"/>
  <c r="I163" i="214"/>
  <c r="J163" i="214"/>
  <c r="K163" i="214"/>
  <c r="L163" i="214"/>
  <c r="M163" i="214"/>
  <c r="N163" i="214"/>
  <c r="O163" i="214"/>
  <c r="P163" i="214"/>
  <c r="E164" i="214"/>
  <c r="F164" i="214"/>
  <c r="G164" i="214"/>
  <c r="H164" i="214"/>
  <c r="I164" i="214"/>
  <c r="J164" i="214"/>
  <c r="K164" i="214"/>
  <c r="L164" i="214"/>
  <c r="M164" i="214"/>
  <c r="N164" i="214"/>
  <c r="O164" i="214"/>
  <c r="P164" i="214"/>
  <c r="E167" i="214"/>
  <c r="F167" i="214"/>
  <c r="G167" i="214"/>
  <c r="H167" i="214"/>
  <c r="I167" i="214"/>
  <c r="J167" i="214"/>
  <c r="K167" i="214"/>
  <c r="L167" i="214"/>
  <c r="M167" i="214"/>
  <c r="N167" i="214"/>
  <c r="O167" i="214"/>
  <c r="P167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P168" i="214"/>
  <c r="E180" i="214"/>
  <c r="F180" i="214"/>
  <c r="G180" i="214"/>
  <c r="H180" i="214"/>
  <c r="I180" i="214"/>
  <c r="J180" i="214"/>
  <c r="K180" i="214"/>
  <c r="L180" i="214"/>
  <c r="M180" i="214"/>
  <c r="N180" i="214"/>
  <c r="O180" i="214"/>
  <c r="P180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P181" i="214"/>
  <c r="E182" i="214"/>
  <c r="F182" i="214"/>
  <c r="G182" i="214"/>
  <c r="H182" i="214"/>
  <c r="I182" i="214"/>
  <c r="J182" i="214"/>
  <c r="K182" i="214"/>
  <c r="L182" i="214"/>
  <c r="M182" i="214"/>
  <c r="N182" i="214"/>
  <c r="O182" i="214"/>
  <c r="P182" i="214"/>
  <c r="E183" i="214"/>
  <c r="F183" i="214"/>
  <c r="G183" i="214"/>
  <c r="H183" i="214"/>
  <c r="I183" i="214"/>
  <c r="J183" i="214"/>
  <c r="K183" i="214"/>
  <c r="L183" i="214"/>
  <c r="M183" i="214"/>
  <c r="N183" i="214"/>
  <c r="O183" i="214"/>
  <c r="P183" i="214"/>
  <c r="E184" i="214"/>
  <c r="F184" i="214"/>
  <c r="G184" i="214"/>
  <c r="H184" i="214"/>
  <c r="I184" i="214"/>
  <c r="J184" i="214"/>
  <c r="K184" i="214"/>
  <c r="L184" i="214"/>
  <c r="M184" i="214"/>
  <c r="N184" i="214"/>
  <c r="O184" i="214"/>
  <c r="P184" i="214"/>
  <c r="E185" i="214"/>
  <c r="F185" i="214"/>
  <c r="G185" i="214"/>
  <c r="H185" i="214"/>
  <c r="I185" i="214"/>
  <c r="J185" i="214"/>
  <c r="K185" i="214"/>
  <c r="L185" i="214"/>
  <c r="M185" i="214"/>
  <c r="N185" i="214"/>
  <c r="O185" i="214"/>
  <c r="P185" i="214"/>
  <c r="E186" i="214"/>
  <c r="F186" i="214"/>
  <c r="G186" i="214"/>
  <c r="H186" i="214"/>
  <c r="I186" i="214"/>
  <c r="J186" i="214"/>
  <c r="K186" i="214"/>
  <c r="L186" i="214"/>
  <c r="M186" i="214"/>
  <c r="N186" i="214"/>
  <c r="O186" i="214"/>
  <c r="P186" i="214"/>
  <c r="Q187" i="214"/>
  <c r="Q188" i="214"/>
  <c r="Q189" i="214"/>
  <c r="Q190" i="214"/>
  <c r="Q191" i="214"/>
  <c r="Q192" i="214"/>
  <c r="Q193" i="214"/>
  <c r="Q194" i="214"/>
  <c r="Q195" i="214"/>
  <c r="Q196" i="214"/>
  <c r="Q197" i="214"/>
  <c r="Q200" i="214"/>
  <c r="Q201" i="214"/>
  <c r="Q202" i="214"/>
  <c r="Q203" i="214"/>
  <c r="Q204" i="214"/>
  <c r="Q205" i="214"/>
  <c r="Q206" i="214"/>
  <c r="Q207" i="214"/>
  <c r="Q208" i="214"/>
  <c r="E211" i="214"/>
  <c r="F211" i="214"/>
  <c r="G211" i="214"/>
  <c r="H211" i="214"/>
  <c r="I211" i="214"/>
  <c r="J211" i="214"/>
  <c r="K211" i="214"/>
  <c r="L211" i="214"/>
  <c r="M211" i="214"/>
  <c r="N211" i="214"/>
  <c r="O211" i="214"/>
  <c r="P211" i="214"/>
  <c r="E221" i="214"/>
  <c r="F221" i="214"/>
  <c r="G221" i="214"/>
  <c r="H221" i="214"/>
  <c r="I221" i="214"/>
  <c r="J221" i="214"/>
  <c r="K221" i="214"/>
  <c r="L221" i="214"/>
  <c r="M221" i="214"/>
  <c r="N221" i="214"/>
  <c r="O221" i="214"/>
  <c r="P221" i="214"/>
  <c r="E222" i="214"/>
  <c r="F222" i="214"/>
  <c r="G222" i="214"/>
  <c r="H222" i="214"/>
  <c r="I222" i="214"/>
  <c r="J222" i="214"/>
  <c r="K222" i="214"/>
  <c r="L222" i="214"/>
  <c r="M222" i="214"/>
  <c r="N222" i="214"/>
  <c r="O222" i="214"/>
  <c r="P222" i="214"/>
  <c r="E223" i="214"/>
  <c r="F223" i="214"/>
  <c r="G223" i="214"/>
  <c r="H223" i="214"/>
  <c r="I223" i="214"/>
  <c r="J223" i="214"/>
  <c r="K223" i="214"/>
  <c r="L223" i="214"/>
  <c r="M223" i="214"/>
  <c r="N223" i="214"/>
  <c r="O223" i="214"/>
  <c r="P223" i="214"/>
  <c r="E224" i="214"/>
  <c r="F224" i="214"/>
  <c r="G224" i="214"/>
  <c r="H224" i="214"/>
  <c r="I224" i="214"/>
  <c r="J224" i="214"/>
  <c r="K224" i="214"/>
  <c r="L224" i="214"/>
  <c r="M224" i="214"/>
  <c r="N224" i="214"/>
  <c r="O224" i="214"/>
  <c r="P224" i="214"/>
  <c r="E225" i="214"/>
  <c r="F225" i="214"/>
  <c r="G225" i="214"/>
  <c r="H225" i="214"/>
  <c r="I225" i="214"/>
  <c r="J225" i="214"/>
  <c r="K225" i="214"/>
  <c r="L225" i="214"/>
  <c r="M225" i="214"/>
  <c r="N225" i="214"/>
  <c r="O225" i="214"/>
  <c r="P225" i="214"/>
  <c r="E226" i="214"/>
  <c r="F226" i="214"/>
  <c r="G226" i="214"/>
  <c r="H226" i="214"/>
  <c r="I226" i="214"/>
  <c r="J226" i="214"/>
  <c r="K226" i="214"/>
  <c r="L226" i="214"/>
  <c r="M226" i="214"/>
  <c r="N226" i="214"/>
  <c r="O226" i="214"/>
  <c r="P226" i="214"/>
  <c r="E227" i="214"/>
  <c r="F227" i="214"/>
  <c r="G227" i="214"/>
  <c r="H227" i="214"/>
  <c r="I227" i="214"/>
  <c r="J227" i="214"/>
  <c r="K227" i="214"/>
  <c r="L227" i="214"/>
  <c r="M227" i="214"/>
  <c r="N227" i="214"/>
  <c r="O227" i="214"/>
  <c r="P227" i="214"/>
  <c r="E228" i="214"/>
  <c r="F228" i="214"/>
  <c r="G228" i="214"/>
  <c r="H228" i="214"/>
  <c r="I228" i="214"/>
  <c r="J228" i="214"/>
  <c r="K228" i="214"/>
  <c r="L228" i="214"/>
  <c r="M228" i="214"/>
  <c r="N228" i="214"/>
  <c r="O228" i="214"/>
  <c r="P228" i="214"/>
  <c r="E229" i="214"/>
  <c r="F229" i="214"/>
  <c r="G229" i="214"/>
  <c r="H229" i="214"/>
  <c r="I229" i="214"/>
  <c r="J229" i="214"/>
  <c r="K229" i="214"/>
  <c r="L229" i="214"/>
  <c r="M229" i="214"/>
  <c r="N229" i="214"/>
  <c r="O229" i="214"/>
  <c r="P229" i="214"/>
  <c r="E230" i="214"/>
  <c r="F230" i="214"/>
  <c r="G230" i="214"/>
  <c r="H230" i="214"/>
  <c r="I230" i="214"/>
  <c r="J230" i="214"/>
  <c r="K230" i="214"/>
  <c r="L230" i="214"/>
  <c r="M230" i="214"/>
  <c r="N230" i="214"/>
  <c r="O230" i="214"/>
  <c r="P230" i="214"/>
  <c r="E231" i="214"/>
  <c r="F231" i="214"/>
  <c r="G231" i="214"/>
  <c r="H231" i="214"/>
  <c r="I231" i="214"/>
  <c r="J231" i="214"/>
  <c r="K231" i="214"/>
  <c r="L231" i="214"/>
  <c r="M231" i="214"/>
  <c r="N231" i="214"/>
  <c r="O231" i="214"/>
  <c r="P231" i="214"/>
  <c r="E232" i="214"/>
  <c r="F232" i="214"/>
  <c r="G232" i="214"/>
  <c r="H232" i="214"/>
  <c r="I232" i="214"/>
  <c r="J232" i="214"/>
  <c r="K232" i="214"/>
  <c r="L232" i="214"/>
  <c r="M232" i="214"/>
  <c r="N232" i="214"/>
  <c r="O232" i="214"/>
  <c r="P232" i="214"/>
  <c r="E233" i="214"/>
  <c r="F233" i="214"/>
  <c r="G233" i="214"/>
  <c r="H233" i="214"/>
  <c r="I233" i="214"/>
  <c r="J233" i="214"/>
  <c r="K233" i="214"/>
  <c r="L233" i="214"/>
  <c r="M233" i="214"/>
  <c r="N233" i="214"/>
  <c r="O233" i="214"/>
  <c r="P233" i="214"/>
  <c r="E234" i="214"/>
  <c r="F234" i="214"/>
  <c r="G234" i="214"/>
  <c r="H234" i="214"/>
  <c r="I234" i="214"/>
  <c r="J234" i="214"/>
  <c r="K234" i="214"/>
  <c r="L234" i="214"/>
  <c r="M234" i="214"/>
  <c r="N234" i="214"/>
  <c r="O234" i="214"/>
  <c r="P234" i="214"/>
  <c r="E235" i="214"/>
  <c r="F235" i="214"/>
  <c r="G235" i="214"/>
  <c r="H235" i="214"/>
  <c r="I235" i="214"/>
  <c r="J235" i="214"/>
  <c r="K235" i="214"/>
  <c r="L235" i="214"/>
  <c r="M235" i="214"/>
  <c r="N235" i="214"/>
  <c r="O235" i="214"/>
  <c r="P235" i="214"/>
  <c r="E236" i="214"/>
  <c r="F236" i="214"/>
  <c r="G236" i="214"/>
  <c r="H236" i="214"/>
  <c r="I236" i="214"/>
  <c r="J236" i="214"/>
  <c r="K236" i="214"/>
  <c r="L236" i="214"/>
  <c r="M236" i="214"/>
  <c r="N236" i="214"/>
  <c r="O236" i="214"/>
  <c r="P236" i="214"/>
  <c r="E237" i="214"/>
  <c r="F237" i="214"/>
  <c r="G237" i="214"/>
  <c r="H237" i="214"/>
  <c r="I237" i="214"/>
  <c r="J237" i="214"/>
  <c r="K237" i="214"/>
  <c r="L237" i="214"/>
  <c r="M237" i="214"/>
  <c r="N237" i="214"/>
  <c r="O237" i="214"/>
  <c r="P237" i="214"/>
  <c r="E238" i="214"/>
  <c r="F238" i="214"/>
  <c r="G238" i="214"/>
  <c r="H238" i="214"/>
  <c r="I238" i="214"/>
  <c r="J238" i="214"/>
  <c r="K238" i="214"/>
  <c r="L238" i="214"/>
  <c r="M238" i="214"/>
  <c r="N238" i="214"/>
  <c r="O238" i="214"/>
  <c r="P238" i="214"/>
  <c r="E239" i="214"/>
  <c r="F239" i="214"/>
  <c r="G239" i="214"/>
  <c r="H239" i="214"/>
  <c r="I239" i="214"/>
  <c r="J239" i="214"/>
  <c r="K239" i="214"/>
  <c r="L239" i="214"/>
  <c r="M239" i="214"/>
  <c r="N239" i="214"/>
  <c r="O239" i="214"/>
  <c r="P239" i="214"/>
  <c r="E240" i="214"/>
  <c r="F240" i="214"/>
  <c r="G240" i="214"/>
  <c r="H240" i="214"/>
  <c r="I240" i="214"/>
  <c r="J240" i="214"/>
  <c r="K240" i="214"/>
  <c r="L240" i="214"/>
  <c r="M240" i="214"/>
  <c r="N240" i="214"/>
  <c r="O240" i="214"/>
  <c r="P240" i="214"/>
  <c r="E241" i="214"/>
  <c r="F241" i="214"/>
  <c r="G241" i="214"/>
  <c r="H241" i="214"/>
  <c r="I241" i="214"/>
  <c r="J241" i="214"/>
  <c r="K241" i="214"/>
  <c r="L241" i="214"/>
  <c r="M241" i="214"/>
  <c r="N241" i="214"/>
  <c r="O241" i="214"/>
  <c r="P241" i="214"/>
  <c r="E242" i="214"/>
  <c r="F242" i="214"/>
  <c r="G242" i="214"/>
  <c r="H242" i="214"/>
  <c r="I242" i="214"/>
  <c r="J242" i="214"/>
  <c r="K242" i="214"/>
  <c r="L242" i="214"/>
  <c r="M242" i="214"/>
  <c r="N242" i="214"/>
  <c r="O242" i="214"/>
  <c r="P242" i="214"/>
  <c r="Q243" i="214"/>
  <c r="Q244" i="214"/>
  <c r="Q245" i="214"/>
  <c r="Q246" i="214"/>
  <c r="E249" i="214"/>
  <c r="F249" i="214"/>
  <c r="G249" i="214"/>
  <c r="H249" i="214"/>
  <c r="I249" i="214"/>
  <c r="J249" i="214"/>
  <c r="K249" i="214"/>
  <c r="L249" i="214"/>
  <c r="M249" i="214"/>
  <c r="N249" i="214"/>
  <c r="O249" i="214"/>
  <c r="P249" i="214"/>
  <c r="E250" i="214"/>
  <c r="F250" i="214"/>
  <c r="G250" i="214"/>
  <c r="H250" i="214"/>
  <c r="I250" i="214"/>
  <c r="J250" i="214"/>
  <c r="K250" i="214"/>
  <c r="L250" i="214"/>
  <c r="M250" i="214"/>
  <c r="N250" i="214"/>
  <c r="O250" i="214"/>
  <c r="P250" i="214"/>
  <c r="Q251" i="214"/>
  <c r="E252" i="214"/>
  <c r="F252" i="214"/>
  <c r="G252" i="214"/>
  <c r="H252" i="214"/>
  <c r="I252" i="214"/>
  <c r="J252" i="214"/>
  <c r="K252" i="214"/>
  <c r="L252" i="214"/>
  <c r="M252" i="214"/>
  <c r="N252" i="214"/>
  <c r="O252" i="214"/>
  <c r="P252" i="214"/>
  <c r="Q253" i="214"/>
  <c r="Q254" i="214"/>
  <c r="Q255" i="214"/>
  <c r="Q256" i="214"/>
  <c r="Q257" i="214"/>
  <c r="Q258" i="214"/>
  <c r="Q259" i="214"/>
  <c r="Q260" i="214"/>
  <c r="Q261" i="214"/>
  <c r="Q262" i="214"/>
  <c r="E266" i="214"/>
  <c r="F266" i="214"/>
  <c r="G266" i="214"/>
  <c r="H266" i="214"/>
  <c r="I266" i="214"/>
  <c r="J266" i="214"/>
  <c r="K266" i="214"/>
  <c r="L266" i="214"/>
  <c r="M266" i="214"/>
  <c r="N266" i="214"/>
  <c r="O266" i="214"/>
  <c r="P266" i="214"/>
  <c r="E267" i="214"/>
  <c r="F267" i="214"/>
  <c r="G267" i="214"/>
  <c r="H267" i="214"/>
  <c r="I267" i="214"/>
  <c r="J267" i="214"/>
  <c r="K267" i="214"/>
  <c r="L267" i="214"/>
  <c r="M267" i="214"/>
  <c r="N267" i="214"/>
  <c r="O267" i="214"/>
  <c r="P267" i="214"/>
  <c r="Q268" i="214"/>
  <c r="Q269" i="214"/>
  <c r="Q270" i="214"/>
  <c r="Q271" i="214"/>
  <c r="Q272" i="214"/>
  <c r="E275" i="214"/>
  <c r="F275" i="214"/>
  <c r="G275" i="214"/>
  <c r="H275" i="214"/>
  <c r="I275" i="214"/>
  <c r="J275" i="214"/>
  <c r="K275" i="214"/>
  <c r="L275" i="214"/>
  <c r="M275" i="214"/>
  <c r="N275" i="214"/>
  <c r="O275" i="214"/>
  <c r="P275" i="214"/>
  <c r="E276" i="214"/>
  <c r="F276" i="214"/>
  <c r="G276" i="214"/>
  <c r="H276" i="214"/>
  <c r="I276" i="214"/>
  <c r="J276" i="214"/>
  <c r="K276" i="214"/>
  <c r="L276" i="214"/>
  <c r="M276" i="214"/>
  <c r="N276" i="214"/>
  <c r="O276" i="214"/>
  <c r="P276" i="214"/>
  <c r="Q277" i="214"/>
  <c r="Q278" i="214"/>
  <c r="Q279" i="214"/>
  <c r="Q280" i="214"/>
  <c r="Q281" i="214"/>
  <c r="Q282" i="214"/>
  <c r="Q285" i="214"/>
  <c r="Q286" i="214"/>
  <c r="Q287" i="214"/>
  <c r="Q288" i="214"/>
  <c r="Q289" i="214"/>
  <c r="Q290" i="214"/>
  <c r="Q291" i="214"/>
  <c r="Q292" i="214"/>
  <c r="Q293" i="214"/>
  <c r="Q294" i="214"/>
  <c r="Q295" i="214"/>
  <c r="Q296" i="214"/>
  <c r="Q297" i="214"/>
  <c r="Q298" i="214"/>
  <c r="Q299" i="214"/>
  <c r="Q300" i="214"/>
  <c r="Q301" i="214"/>
  <c r="Q302" i="214"/>
  <c r="Q303" i="214"/>
  <c r="Q304" i="214"/>
  <c r="Q305" i="214"/>
  <c r="Q306" i="214"/>
  <c r="Q307" i="214"/>
  <c r="Q308" i="214"/>
  <c r="Q311" i="214"/>
  <c r="Q312" i="214"/>
  <c r="Q313" i="214"/>
  <c r="Q314" i="214"/>
  <c r="Q315" i="214"/>
  <c r="Q321" i="214"/>
  <c r="Q322" i="214"/>
  <c r="Q323" i="214"/>
  <c r="Q324" i="214"/>
  <c r="Q325" i="214"/>
  <c r="Q326" i="214"/>
  <c r="Q327" i="214"/>
  <c r="Q328" i="214"/>
  <c r="Q329" i="214"/>
  <c r="Q330" i="214"/>
  <c r="Q331" i="214"/>
  <c r="Q332" i="214"/>
  <c r="Q333" i="214"/>
  <c r="Q334" i="214"/>
  <c r="Q337" i="214"/>
  <c r="Q340" i="214" s="1"/>
  <c r="Q338" i="214"/>
  <c r="E340" i="214"/>
  <c r="F340" i="214"/>
  <c r="G340" i="214"/>
  <c r="H340" i="214"/>
  <c r="I340" i="214"/>
  <c r="J340" i="214"/>
  <c r="K340" i="214"/>
  <c r="L340" i="214"/>
  <c r="M340" i="214"/>
  <c r="N340" i="214"/>
  <c r="O340" i="214"/>
  <c r="P340" i="214"/>
  <c r="E350" i="214"/>
  <c r="F350" i="214"/>
  <c r="G350" i="214"/>
  <c r="H350" i="214"/>
  <c r="I350" i="214"/>
  <c r="J350" i="214"/>
  <c r="K350" i="214"/>
  <c r="L350" i="214"/>
  <c r="M350" i="214"/>
  <c r="N350" i="214"/>
  <c r="O350" i="214"/>
  <c r="P350" i="214"/>
  <c r="E351" i="214"/>
  <c r="F351" i="214"/>
  <c r="G351" i="214"/>
  <c r="H351" i="214"/>
  <c r="I351" i="214"/>
  <c r="J351" i="214"/>
  <c r="K351" i="214"/>
  <c r="L351" i="214"/>
  <c r="M351" i="214"/>
  <c r="N351" i="214"/>
  <c r="O351" i="214"/>
  <c r="P351" i="214"/>
  <c r="E352" i="214"/>
  <c r="F352" i="214"/>
  <c r="G352" i="214"/>
  <c r="H352" i="214"/>
  <c r="I352" i="214"/>
  <c r="J352" i="214"/>
  <c r="K352" i="214"/>
  <c r="L352" i="214"/>
  <c r="M352" i="214"/>
  <c r="N352" i="214"/>
  <c r="O352" i="214"/>
  <c r="P352" i="214"/>
  <c r="E353" i="214"/>
  <c r="F353" i="214"/>
  <c r="G353" i="214"/>
  <c r="H353" i="214"/>
  <c r="I353" i="214"/>
  <c r="J353" i="214"/>
  <c r="K353" i="214"/>
  <c r="L353" i="214"/>
  <c r="M353" i="214"/>
  <c r="N353" i="214"/>
  <c r="O353" i="214"/>
  <c r="P353" i="214"/>
  <c r="E354" i="214"/>
  <c r="F354" i="214"/>
  <c r="G354" i="214"/>
  <c r="H354" i="214"/>
  <c r="I354" i="214"/>
  <c r="J354" i="214"/>
  <c r="K354" i="214"/>
  <c r="L354" i="214"/>
  <c r="M354" i="214"/>
  <c r="N354" i="214"/>
  <c r="O354" i="214"/>
  <c r="P354" i="214"/>
  <c r="E355" i="214"/>
  <c r="F355" i="214"/>
  <c r="G355" i="214"/>
  <c r="H355" i="214"/>
  <c r="I355" i="214"/>
  <c r="J355" i="214"/>
  <c r="K355" i="214"/>
  <c r="L355" i="214"/>
  <c r="M355" i="214"/>
  <c r="N355" i="214"/>
  <c r="O355" i="214"/>
  <c r="P355" i="214"/>
  <c r="E356" i="214"/>
  <c r="F356" i="214"/>
  <c r="G356" i="214"/>
  <c r="H356" i="214"/>
  <c r="I356" i="214"/>
  <c r="J356" i="214"/>
  <c r="K356" i="214"/>
  <c r="L356" i="214"/>
  <c r="M356" i="214"/>
  <c r="N356" i="214"/>
  <c r="O356" i="214"/>
  <c r="P356" i="214"/>
  <c r="Q357" i="214"/>
  <c r="Q358" i="214"/>
  <c r="Q359" i="214"/>
  <c r="Q360" i="214"/>
  <c r="Q361" i="214"/>
  <c r="Q362" i="214"/>
  <c r="Q363" i="214"/>
  <c r="Q364" i="214"/>
  <c r="Q365" i="214"/>
  <c r="Q366" i="214"/>
  <c r="Q367" i="214"/>
  <c r="Q370" i="214"/>
  <c r="Q371" i="214"/>
  <c r="Q372" i="214"/>
  <c r="Q373" i="214"/>
  <c r="Q374" i="214"/>
  <c r="Q375" i="214"/>
  <c r="Q376" i="214"/>
  <c r="Q377" i="214"/>
  <c r="Q378" i="214"/>
  <c r="Q379" i="214"/>
  <c r="Q380" i="214"/>
  <c r="Q381" i="214"/>
  <c r="Q382" i="214"/>
  <c r="Q383" i="214"/>
  <c r="Q384" i="214"/>
  <c r="Q385" i="214"/>
  <c r="Q386" i="214"/>
  <c r="E387" i="214"/>
  <c r="F387" i="214"/>
  <c r="G387" i="214"/>
  <c r="H387" i="214"/>
  <c r="I387" i="214"/>
  <c r="J387" i="214"/>
  <c r="K387" i="214"/>
  <c r="L387" i="214"/>
  <c r="M387" i="214"/>
  <c r="N387" i="214"/>
  <c r="O387" i="214"/>
  <c r="P387" i="214"/>
  <c r="E391" i="214"/>
  <c r="F391" i="214"/>
  <c r="G391" i="214"/>
  <c r="H391" i="214"/>
  <c r="I391" i="214"/>
  <c r="J391" i="214"/>
  <c r="K391" i="214"/>
  <c r="L391" i="214"/>
  <c r="M391" i="214"/>
  <c r="N391" i="214"/>
  <c r="O391" i="214"/>
  <c r="P391" i="214"/>
  <c r="E392" i="214"/>
  <c r="F392" i="214"/>
  <c r="G392" i="214"/>
  <c r="H392" i="214"/>
  <c r="I392" i="214"/>
  <c r="J392" i="214"/>
  <c r="K392" i="214"/>
  <c r="L392" i="214"/>
  <c r="M392" i="214"/>
  <c r="N392" i="214"/>
  <c r="O392" i="214"/>
  <c r="P392" i="214"/>
  <c r="E393" i="214"/>
  <c r="F393" i="214"/>
  <c r="G393" i="214"/>
  <c r="H393" i="214"/>
  <c r="I393" i="214"/>
  <c r="J393" i="214"/>
  <c r="K393" i="214"/>
  <c r="L393" i="214"/>
  <c r="M393" i="214"/>
  <c r="N393" i="214"/>
  <c r="O393" i="214"/>
  <c r="P393" i="214"/>
  <c r="E394" i="214"/>
  <c r="F394" i="214"/>
  <c r="G394" i="214"/>
  <c r="H394" i="214"/>
  <c r="I394" i="214"/>
  <c r="J394" i="214"/>
  <c r="K394" i="214"/>
  <c r="L394" i="214"/>
  <c r="M394" i="214"/>
  <c r="N394" i="214"/>
  <c r="O394" i="214"/>
  <c r="P394" i="214"/>
  <c r="E395" i="214"/>
  <c r="F395" i="214"/>
  <c r="G395" i="214"/>
  <c r="H395" i="214"/>
  <c r="I395" i="214"/>
  <c r="J395" i="214"/>
  <c r="K395" i="214"/>
  <c r="L395" i="214"/>
  <c r="M395" i="214"/>
  <c r="N395" i="214"/>
  <c r="O395" i="214"/>
  <c r="P395" i="214"/>
  <c r="E396" i="214"/>
  <c r="F396" i="214"/>
  <c r="G396" i="214"/>
  <c r="H396" i="214"/>
  <c r="I396" i="214"/>
  <c r="J396" i="214"/>
  <c r="K396" i="214"/>
  <c r="L396" i="214"/>
  <c r="M396" i="214"/>
  <c r="N396" i="214"/>
  <c r="O396" i="214"/>
  <c r="P396" i="214"/>
  <c r="E397" i="214"/>
  <c r="F397" i="214"/>
  <c r="G397" i="214"/>
  <c r="H397" i="214"/>
  <c r="I397" i="214"/>
  <c r="J397" i="214"/>
  <c r="K397" i="214"/>
  <c r="L397" i="214"/>
  <c r="M397" i="214"/>
  <c r="N397" i="214"/>
  <c r="O397" i="214"/>
  <c r="P397" i="214"/>
  <c r="E398" i="214"/>
  <c r="F398" i="214"/>
  <c r="G398" i="214"/>
  <c r="H398" i="214"/>
  <c r="I398" i="214"/>
  <c r="J398" i="214"/>
  <c r="K398" i="214"/>
  <c r="L398" i="214"/>
  <c r="M398" i="214"/>
  <c r="N398" i="214"/>
  <c r="O398" i="214"/>
  <c r="P398" i="214"/>
  <c r="E399" i="214"/>
  <c r="F399" i="214"/>
  <c r="G399" i="214"/>
  <c r="H399" i="214"/>
  <c r="I399" i="214"/>
  <c r="J399" i="214"/>
  <c r="K399" i="214"/>
  <c r="L399" i="214"/>
  <c r="M399" i="214"/>
  <c r="N399" i="214"/>
  <c r="O399" i="214"/>
  <c r="P399" i="214"/>
  <c r="E400" i="214"/>
  <c r="F400" i="214"/>
  <c r="G400" i="214"/>
  <c r="H400" i="214"/>
  <c r="I400" i="214"/>
  <c r="J400" i="214"/>
  <c r="K400" i="214"/>
  <c r="L400" i="214"/>
  <c r="M400" i="214"/>
  <c r="N400" i="214"/>
  <c r="O400" i="214"/>
  <c r="P400" i="214"/>
  <c r="E401" i="214"/>
  <c r="F401" i="214"/>
  <c r="G401" i="214"/>
  <c r="H401" i="214"/>
  <c r="I401" i="214"/>
  <c r="J401" i="214"/>
  <c r="K401" i="214"/>
  <c r="L401" i="214"/>
  <c r="M401" i="214"/>
  <c r="N401" i="214"/>
  <c r="O401" i="214"/>
  <c r="P401" i="214"/>
  <c r="E402" i="214"/>
  <c r="F402" i="214"/>
  <c r="G402" i="214"/>
  <c r="H402" i="214"/>
  <c r="I402" i="214"/>
  <c r="J402" i="214"/>
  <c r="K402" i="214"/>
  <c r="L402" i="214"/>
  <c r="M402" i="214"/>
  <c r="N402" i="214"/>
  <c r="O402" i="214"/>
  <c r="P402" i="214"/>
  <c r="E403" i="214"/>
  <c r="F403" i="214"/>
  <c r="G403" i="214"/>
  <c r="H403" i="214"/>
  <c r="I403" i="214"/>
  <c r="J403" i="214"/>
  <c r="K403" i="214"/>
  <c r="L403" i="214"/>
  <c r="M403" i="214"/>
  <c r="N403" i="214"/>
  <c r="O403" i="214"/>
  <c r="P403" i="214"/>
  <c r="E404" i="214"/>
  <c r="F404" i="214"/>
  <c r="G404" i="214"/>
  <c r="H404" i="214"/>
  <c r="I404" i="214"/>
  <c r="J404" i="214"/>
  <c r="K404" i="214"/>
  <c r="L404" i="214"/>
  <c r="M404" i="214"/>
  <c r="N404" i="214"/>
  <c r="O404" i="214"/>
  <c r="P404" i="214"/>
  <c r="E405" i="214"/>
  <c r="F405" i="214"/>
  <c r="G405" i="214"/>
  <c r="H405" i="214"/>
  <c r="I405" i="214"/>
  <c r="J405" i="214"/>
  <c r="K405" i="214"/>
  <c r="L405" i="214"/>
  <c r="M405" i="214"/>
  <c r="N405" i="214"/>
  <c r="O405" i="214"/>
  <c r="P405" i="214"/>
  <c r="E406" i="214"/>
  <c r="F406" i="214"/>
  <c r="G406" i="214"/>
  <c r="H406" i="214"/>
  <c r="I406" i="214"/>
  <c r="J406" i="214"/>
  <c r="K406" i="214"/>
  <c r="L406" i="214"/>
  <c r="M406" i="214"/>
  <c r="N406" i="214"/>
  <c r="O406" i="214"/>
  <c r="P406" i="214"/>
  <c r="E407" i="214"/>
  <c r="F407" i="214"/>
  <c r="G407" i="214"/>
  <c r="H407" i="214"/>
  <c r="I407" i="214"/>
  <c r="J407" i="214"/>
  <c r="K407" i="214"/>
  <c r="L407" i="214"/>
  <c r="M407" i="214"/>
  <c r="N407" i="214"/>
  <c r="O407" i="214"/>
  <c r="P407" i="214"/>
  <c r="E408" i="214"/>
  <c r="F408" i="214"/>
  <c r="G408" i="214"/>
  <c r="H408" i="214"/>
  <c r="I408" i="214"/>
  <c r="J408" i="214"/>
  <c r="K408" i="214"/>
  <c r="L408" i="214"/>
  <c r="M408" i="214"/>
  <c r="N408" i="214"/>
  <c r="O408" i="214"/>
  <c r="P408" i="214"/>
  <c r="E409" i="214"/>
  <c r="F409" i="214"/>
  <c r="G409" i="214"/>
  <c r="H409" i="214"/>
  <c r="I409" i="214"/>
  <c r="J409" i="214"/>
  <c r="K409" i="214"/>
  <c r="L409" i="214"/>
  <c r="M409" i="214"/>
  <c r="N409" i="214"/>
  <c r="O409" i="214"/>
  <c r="P409" i="214"/>
  <c r="E410" i="214"/>
  <c r="F410" i="214"/>
  <c r="G410" i="214"/>
  <c r="H410" i="214"/>
  <c r="I410" i="214"/>
  <c r="J410" i="214"/>
  <c r="K410" i="214"/>
  <c r="L410" i="214"/>
  <c r="M410" i="214"/>
  <c r="N410" i="214"/>
  <c r="O410" i="214"/>
  <c r="P410" i="214"/>
  <c r="E411" i="214"/>
  <c r="F411" i="214"/>
  <c r="G411" i="214"/>
  <c r="H411" i="214"/>
  <c r="I411" i="214"/>
  <c r="J411" i="214"/>
  <c r="K411" i="214"/>
  <c r="L411" i="214"/>
  <c r="M411" i="214"/>
  <c r="N411" i="214"/>
  <c r="O411" i="214"/>
  <c r="P411" i="214"/>
  <c r="E412" i="214"/>
  <c r="F412" i="214"/>
  <c r="G412" i="214"/>
  <c r="H412" i="214"/>
  <c r="I412" i="214"/>
  <c r="J412" i="214"/>
  <c r="K412" i="214"/>
  <c r="L412" i="214"/>
  <c r="M412" i="214"/>
  <c r="N412" i="214"/>
  <c r="O412" i="214"/>
  <c r="P412" i="214"/>
  <c r="Q412" i="214"/>
  <c r="Q413" i="214"/>
  <c r="Q414" i="214"/>
  <c r="Q415" i="214"/>
  <c r="E418" i="214"/>
  <c r="F418" i="214"/>
  <c r="G418" i="214"/>
  <c r="H418" i="214"/>
  <c r="I418" i="214"/>
  <c r="J418" i="214"/>
  <c r="K418" i="214"/>
  <c r="L418" i="214"/>
  <c r="M418" i="214"/>
  <c r="N418" i="214"/>
  <c r="O418" i="214"/>
  <c r="P418" i="214"/>
  <c r="E419" i="214"/>
  <c r="F419" i="214"/>
  <c r="G419" i="214"/>
  <c r="H419" i="214"/>
  <c r="I419" i="214"/>
  <c r="J419" i="214"/>
  <c r="K419" i="214"/>
  <c r="L419" i="214"/>
  <c r="M419" i="214"/>
  <c r="N419" i="214"/>
  <c r="O419" i="214"/>
  <c r="P419" i="214"/>
  <c r="Q420" i="214"/>
  <c r="E421" i="214"/>
  <c r="F421" i="214"/>
  <c r="G421" i="214"/>
  <c r="H421" i="214"/>
  <c r="I421" i="214"/>
  <c r="J421" i="214"/>
  <c r="K421" i="214"/>
  <c r="L421" i="214"/>
  <c r="M421" i="214"/>
  <c r="N421" i="214"/>
  <c r="O421" i="214"/>
  <c r="P421" i="214"/>
  <c r="Q422" i="214"/>
  <c r="Q423" i="214"/>
  <c r="Q424" i="214"/>
  <c r="Q425" i="214"/>
  <c r="Q426" i="214"/>
  <c r="Q427" i="214"/>
  <c r="Q428" i="214"/>
  <c r="Q429" i="214"/>
  <c r="Q430" i="214"/>
  <c r="Q431" i="214"/>
  <c r="E435" i="214"/>
  <c r="F435" i="214"/>
  <c r="G435" i="214"/>
  <c r="H435" i="214"/>
  <c r="I435" i="214"/>
  <c r="J435" i="214"/>
  <c r="K435" i="214"/>
  <c r="L435" i="214"/>
  <c r="M435" i="214"/>
  <c r="N435" i="214"/>
  <c r="O435" i="214"/>
  <c r="P435" i="214"/>
  <c r="E436" i="214"/>
  <c r="F436" i="214"/>
  <c r="G436" i="214"/>
  <c r="H436" i="214"/>
  <c r="I436" i="214"/>
  <c r="J436" i="214"/>
  <c r="K436" i="214"/>
  <c r="L436" i="214"/>
  <c r="M436" i="214"/>
  <c r="N436" i="214"/>
  <c r="O436" i="214"/>
  <c r="P436" i="214"/>
  <c r="Q437" i="214"/>
  <c r="Q438" i="214"/>
  <c r="Q439" i="214"/>
  <c r="Q440" i="214"/>
  <c r="Q441" i="214"/>
  <c r="E444" i="214"/>
  <c r="F444" i="214"/>
  <c r="G444" i="214"/>
  <c r="H444" i="214"/>
  <c r="I444" i="214"/>
  <c r="J444" i="214"/>
  <c r="K444" i="214"/>
  <c r="L444" i="214"/>
  <c r="M444" i="214"/>
  <c r="N444" i="214"/>
  <c r="O444" i="214"/>
  <c r="P444" i="214"/>
  <c r="E445" i="214"/>
  <c r="F445" i="214"/>
  <c r="G445" i="214"/>
  <c r="H445" i="214"/>
  <c r="I445" i="214"/>
  <c r="J445" i="214"/>
  <c r="K445" i="214"/>
  <c r="L445" i="214"/>
  <c r="M445" i="214"/>
  <c r="N445" i="214"/>
  <c r="O445" i="214"/>
  <c r="P445" i="214"/>
  <c r="Q446" i="214"/>
  <c r="Q447" i="214"/>
  <c r="Q448" i="214"/>
  <c r="Q449" i="214"/>
  <c r="Q450" i="214"/>
  <c r="Q451" i="214"/>
  <c r="Q454" i="214"/>
  <c r="Q455" i="214"/>
  <c r="Q456" i="214"/>
  <c r="Q457" i="214"/>
  <c r="Q458" i="214"/>
  <c r="Q459" i="214"/>
  <c r="Q460" i="214"/>
  <c r="Q461" i="214"/>
  <c r="Q462" i="214"/>
  <c r="Q463" i="214"/>
  <c r="Q464" i="214"/>
  <c r="Q465" i="214"/>
  <c r="Q466" i="214"/>
  <c r="E470" i="214"/>
  <c r="F470" i="214"/>
  <c r="G470" i="214"/>
  <c r="H470" i="214"/>
  <c r="I470" i="214"/>
  <c r="J470" i="214"/>
  <c r="K470" i="214"/>
  <c r="L470" i="214"/>
  <c r="M470" i="214"/>
  <c r="N470" i="214"/>
  <c r="O470" i="214"/>
  <c r="E480" i="214"/>
  <c r="E141" i="214" s="1"/>
  <c r="F480" i="214"/>
  <c r="F141" i="214" s="1"/>
  <c r="G480" i="214"/>
  <c r="G141" i="214" s="1"/>
  <c r="H480" i="214"/>
  <c r="H141" i="214" s="1"/>
  <c r="I480" i="214"/>
  <c r="J480" i="214"/>
  <c r="J141" i="214" s="1"/>
  <c r="K480" i="214"/>
  <c r="K141" i="214" s="1"/>
  <c r="L480" i="214"/>
  <c r="L141" i="214" s="1"/>
  <c r="M480" i="214"/>
  <c r="M141" i="214" s="1"/>
  <c r="N480" i="214"/>
  <c r="N141" i="214" s="1"/>
  <c r="O480" i="214"/>
  <c r="O141" i="214" s="1"/>
  <c r="P480" i="214"/>
  <c r="P141" i="214" s="1"/>
  <c r="Q481" i="214"/>
  <c r="Q482" i="214"/>
  <c r="Q483" i="214"/>
  <c r="Q484" i="214"/>
  <c r="Q489" i="214"/>
  <c r="Q491" i="214"/>
  <c r="Q492" i="214"/>
  <c r="Q493" i="214"/>
  <c r="Q494" i="214"/>
  <c r="Q495" i="214"/>
  <c r="E496" i="214"/>
  <c r="F496" i="214"/>
  <c r="G496" i="214"/>
  <c r="H496" i="214"/>
  <c r="H157" i="214" s="1"/>
  <c r="I496" i="214"/>
  <c r="J496" i="214"/>
  <c r="K496" i="214"/>
  <c r="L496" i="214"/>
  <c r="M496" i="214"/>
  <c r="N496" i="214"/>
  <c r="O496" i="214"/>
  <c r="P496" i="214"/>
  <c r="Q497" i="214"/>
  <c r="Q498" i="214"/>
  <c r="Q499" i="214"/>
  <c r="Q500" i="214"/>
  <c r="Q501" i="214"/>
  <c r="Q502" i="214"/>
  <c r="Q503" i="214"/>
  <c r="Q506" i="214"/>
  <c r="Q507" i="214"/>
  <c r="E509" i="214"/>
  <c r="F509" i="214"/>
  <c r="G509" i="214"/>
  <c r="H509" i="214"/>
  <c r="I509" i="214"/>
  <c r="J509" i="214"/>
  <c r="K509" i="214"/>
  <c r="L509" i="214"/>
  <c r="M509" i="214"/>
  <c r="N509" i="214"/>
  <c r="O509" i="214"/>
  <c r="P509" i="214"/>
  <c r="Q519" i="214"/>
  <c r="Q520" i="214"/>
  <c r="Q521" i="214"/>
  <c r="Q522" i="214"/>
  <c r="Q523" i="214"/>
  <c r="Q524" i="214"/>
  <c r="Q525" i="214"/>
  <c r="Q526" i="214"/>
  <c r="Q527" i="214"/>
  <c r="Q528" i="214"/>
  <c r="Q529" i="214"/>
  <c r="Q530" i="214"/>
  <c r="Q531" i="214"/>
  <c r="Q532" i="214"/>
  <c r="Q533" i="214"/>
  <c r="Q534" i="214"/>
  <c r="Q535" i="214"/>
  <c r="Q536" i="214"/>
  <c r="E537" i="214"/>
  <c r="F537" i="214"/>
  <c r="G537" i="214"/>
  <c r="H537" i="214"/>
  <c r="I537" i="214"/>
  <c r="J537" i="214"/>
  <c r="K537" i="214"/>
  <c r="L537" i="214"/>
  <c r="M537" i="214"/>
  <c r="N537" i="214"/>
  <c r="O537" i="214"/>
  <c r="P537" i="214"/>
  <c r="Q539" i="214"/>
  <c r="Q540" i="214"/>
  <c r="Q541" i="214"/>
  <c r="Q542" i="214"/>
  <c r="Q543" i="214"/>
  <c r="Q544" i="214"/>
  <c r="Q545" i="214"/>
  <c r="Q546" i="214"/>
  <c r="Q547" i="214"/>
  <c r="E548" i="214"/>
  <c r="F548" i="214"/>
  <c r="F39" i="214" s="1"/>
  <c r="G548" i="214"/>
  <c r="G39" i="214" s="1"/>
  <c r="H548" i="214"/>
  <c r="I548" i="214"/>
  <c r="I39" i="214" s="1"/>
  <c r="J548" i="214"/>
  <c r="J39" i="214" s="1"/>
  <c r="K548" i="214"/>
  <c r="L548" i="214"/>
  <c r="M548" i="214"/>
  <c r="M39" i="214" s="1"/>
  <c r="N548" i="214"/>
  <c r="N39" i="214" s="1"/>
  <c r="O548" i="214"/>
  <c r="O39" i="214" s="1"/>
  <c r="P548" i="214"/>
  <c r="P39" i="214" s="1"/>
  <c r="Q549" i="214"/>
  <c r="E550" i="214"/>
  <c r="F550" i="214"/>
  <c r="F41" i="214" s="1"/>
  <c r="G550" i="214"/>
  <c r="G41" i="214" s="1"/>
  <c r="H550" i="214"/>
  <c r="H41" i="214" s="1"/>
  <c r="I550" i="214"/>
  <c r="I41" i="214" s="1"/>
  <c r="J550" i="214"/>
  <c r="J41" i="214" s="1"/>
  <c r="K550" i="214"/>
  <c r="L550" i="214"/>
  <c r="L41" i="214" s="1"/>
  <c r="M550" i="214"/>
  <c r="M41" i="214" s="1"/>
  <c r="N550" i="214"/>
  <c r="N41" i="214" s="1"/>
  <c r="O550" i="214"/>
  <c r="O41" i="214" s="1"/>
  <c r="P550" i="214"/>
  <c r="P41" i="214" s="1"/>
  <c r="Q551" i="214"/>
  <c r="Q552" i="214"/>
  <c r="Q553" i="214"/>
  <c r="Q554" i="214"/>
  <c r="Q555" i="214"/>
  <c r="Q556" i="214"/>
  <c r="E561" i="214"/>
  <c r="F561" i="214"/>
  <c r="G561" i="214"/>
  <c r="H561" i="214"/>
  <c r="I561" i="214"/>
  <c r="J561" i="214"/>
  <c r="K561" i="214"/>
  <c r="L561" i="214"/>
  <c r="M561" i="214"/>
  <c r="N561" i="214"/>
  <c r="O561" i="214"/>
  <c r="P561" i="214"/>
  <c r="E562" i="214"/>
  <c r="F562" i="214"/>
  <c r="G562" i="214"/>
  <c r="H562" i="214"/>
  <c r="I562" i="214"/>
  <c r="J562" i="214"/>
  <c r="K562" i="214"/>
  <c r="L562" i="214"/>
  <c r="M562" i="214"/>
  <c r="N562" i="214"/>
  <c r="O562" i="214"/>
  <c r="P562" i="214"/>
  <c r="E563" i="214"/>
  <c r="F563" i="214"/>
  <c r="G563" i="214"/>
  <c r="H563" i="214"/>
  <c r="I563" i="214"/>
  <c r="J563" i="214"/>
  <c r="K563" i="214"/>
  <c r="L563" i="214"/>
  <c r="M563" i="214"/>
  <c r="N563" i="214"/>
  <c r="O563" i="214"/>
  <c r="P563" i="214"/>
  <c r="E565" i="214"/>
  <c r="F565" i="214"/>
  <c r="G565" i="214"/>
  <c r="H565" i="214"/>
  <c r="I565" i="214"/>
  <c r="J565" i="214"/>
  <c r="K565" i="214"/>
  <c r="L565" i="214"/>
  <c r="M565" i="214"/>
  <c r="N565" i="214"/>
  <c r="O565" i="214"/>
  <c r="P565" i="214"/>
  <c r="E566" i="214"/>
  <c r="F566" i="214"/>
  <c r="G566" i="214"/>
  <c r="H566" i="214"/>
  <c r="I566" i="214"/>
  <c r="J566" i="214"/>
  <c r="K566" i="214"/>
  <c r="L566" i="214"/>
  <c r="M566" i="214"/>
  <c r="N566" i="214"/>
  <c r="O566" i="214"/>
  <c r="P566" i="214"/>
  <c r="E569" i="214"/>
  <c r="F569" i="214"/>
  <c r="G569" i="214"/>
  <c r="H569" i="214"/>
  <c r="I569" i="214"/>
  <c r="J569" i="214"/>
  <c r="K569" i="214"/>
  <c r="L569" i="214"/>
  <c r="M569" i="214"/>
  <c r="N569" i="214"/>
  <c r="O569" i="214"/>
  <c r="P569" i="214"/>
  <c r="E570" i="214"/>
  <c r="F570" i="214"/>
  <c r="G570" i="214"/>
  <c r="H570" i="214"/>
  <c r="I570" i="214"/>
  <c r="J570" i="214"/>
  <c r="K570" i="214"/>
  <c r="L570" i="214"/>
  <c r="M570" i="214"/>
  <c r="N570" i="214"/>
  <c r="O570" i="214"/>
  <c r="P570" i="214"/>
  <c r="E571" i="214"/>
  <c r="F571" i="214"/>
  <c r="G571" i="214"/>
  <c r="H571" i="214"/>
  <c r="I571" i="214"/>
  <c r="J571" i="214"/>
  <c r="K571" i="214"/>
  <c r="L571" i="214"/>
  <c r="M571" i="214"/>
  <c r="N571" i="214"/>
  <c r="O571" i="214"/>
  <c r="P571" i="214"/>
  <c r="E572" i="214"/>
  <c r="F572" i="214"/>
  <c r="G572" i="214"/>
  <c r="H572" i="214"/>
  <c r="I572" i="214"/>
  <c r="J572" i="214"/>
  <c r="K572" i="214"/>
  <c r="L572" i="214"/>
  <c r="M572" i="214"/>
  <c r="N572" i="214"/>
  <c r="O572" i="214"/>
  <c r="P572" i="214"/>
  <c r="E573" i="214"/>
  <c r="F573" i="214"/>
  <c r="G573" i="214"/>
  <c r="H573" i="214"/>
  <c r="I573" i="214"/>
  <c r="J573" i="214"/>
  <c r="K573" i="214"/>
  <c r="L573" i="214"/>
  <c r="M573" i="214"/>
  <c r="N573" i="214"/>
  <c r="O573" i="214"/>
  <c r="P573" i="214"/>
  <c r="E574" i="214"/>
  <c r="F574" i="214"/>
  <c r="G574" i="214"/>
  <c r="H574" i="214"/>
  <c r="I574" i="214"/>
  <c r="J574" i="214"/>
  <c r="K574" i="214"/>
  <c r="L574" i="214"/>
  <c r="M574" i="214"/>
  <c r="N574" i="214"/>
  <c r="O574" i="214"/>
  <c r="P574" i="214"/>
  <c r="E575" i="214"/>
  <c r="F575" i="214"/>
  <c r="G575" i="214"/>
  <c r="H575" i="214"/>
  <c r="I575" i="214"/>
  <c r="J575" i="214"/>
  <c r="K575" i="214"/>
  <c r="L575" i="214"/>
  <c r="M575" i="214"/>
  <c r="N575" i="214"/>
  <c r="O575" i="214"/>
  <c r="P575" i="214"/>
  <c r="E576" i="214"/>
  <c r="F576" i="214"/>
  <c r="G576" i="214"/>
  <c r="H576" i="214"/>
  <c r="I576" i="214"/>
  <c r="J576" i="214"/>
  <c r="K576" i="214"/>
  <c r="L576" i="214"/>
  <c r="M576" i="214"/>
  <c r="N576" i="214"/>
  <c r="O576" i="214"/>
  <c r="P576" i="214"/>
  <c r="E577" i="214"/>
  <c r="F577" i="214"/>
  <c r="G577" i="214"/>
  <c r="H577" i="214"/>
  <c r="I577" i="214"/>
  <c r="J577" i="214"/>
  <c r="K577" i="214"/>
  <c r="L577" i="214"/>
  <c r="M577" i="214"/>
  <c r="N577" i="214"/>
  <c r="O577" i="214"/>
  <c r="P577" i="214"/>
  <c r="E578" i="214"/>
  <c r="F578" i="214"/>
  <c r="G578" i="214"/>
  <c r="H578" i="214"/>
  <c r="I578" i="214"/>
  <c r="J578" i="214"/>
  <c r="K578" i="214"/>
  <c r="L578" i="214"/>
  <c r="M578" i="214"/>
  <c r="N578" i="214"/>
  <c r="O578" i="214"/>
  <c r="P578" i="214"/>
  <c r="E579" i="214"/>
  <c r="F579" i="214"/>
  <c r="G579" i="214"/>
  <c r="H579" i="214"/>
  <c r="I579" i="214"/>
  <c r="J579" i="214"/>
  <c r="K579" i="214"/>
  <c r="L579" i="214"/>
  <c r="M579" i="214"/>
  <c r="N579" i="214"/>
  <c r="O579" i="214"/>
  <c r="P579" i="214"/>
  <c r="E580" i="214"/>
  <c r="F580" i="214"/>
  <c r="G580" i="214"/>
  <c r="H580" i="214"/>
  <c r="I580" i="214"/>
  <c r="J580" i="214"/>
  <c r="K580" i="214"/>
  <c r="L580" i="214"/>
  <c r="M580" i="214"/>
  <c r="N580" i="214"/>
  <c r="O580" i="214"/>
  <c r="P580" i="214"/>
  <c r="E581" i="214"/>
  <c r="F581" i="214"/>
  <c r="G581" i="214"/>
  <c r="H581" i="214"/>
  <c r="I581" i="214"/>
  <c r="J581" i="214"/>
  <c r="K581" i="214"/>
  <c r="L581" i="214"/>
  <c r="M581" i="214"/>
  <c r="N581" i="214"/>
  <c r="O581" i="214"/>
  <c r="P581" i="214"/>
  <c r="E582" i="214"/>
  <c r="F582" i="214"/>
  <c r="G582" i="214"/>
  <c r="H582" i="214"/>
  <c r="I582" i="214"/>
  <c r="J582" i="214"/>
  <c r="K582" i="214"/>
  <c r="L582" i="214"/>
  <c r="M582" i="214"/>
  <c r="N582" i="214"/>
  <c r="O582" i="214"/>
  <c r="P582" i="214"/>
  <c r="E588" i="214"/>
  <c r="F588" i="214"/>
  <c r="G588" i="214"/>
  <c r="H588" i="214"/>
  <c r="I588" i="214"/>
  <c r="J588" i="214"/>
  <c r="K588" i="214"/>
  <c r="L588" i="214"/>
  <c r="M588" i="214"/>
  <c r="N588" i="214"/>
  <c r="O588" i="214"/>
  <c r="P588" i="214"/>
  <c r="E589" i="214"/>
  <c r="F589" i="214"/>
  <c r="G589" i="214"/>
  <c r="H589" i="214"/>
  <c r="I589" i="214"/>
  <c r="J589" i="214"/>
  <c r="K589" i="214"/>
  <c r="L589" i="214"/>
  <c r="M589" i="214"/>
  <c r="N589" i="214"/>
  <c r="O589" i="214"/>
  <c r="P589" i="214"/>
  <c r="Q590" i="214"/>
  <c r="E591" i="214"/>
  <c r="F591" i="214"/>
  <c r="G591" i="214"/>
  <c r="H591" i="214"/>
  <c r="I591" i="214"/>
  <c r="J591" i="214"/>
  <c r="K591" i="214"/>
  <c r="L591" i="214"/>
  <c r="M591" i="214"/>
  <c r="N591" i="214"/>
  <c r="O591" i="214"/>
  <c r="P591" i="214"/>
  <c r="Q593" i="214"/>
  <c r="Q594" i="214"/>
  <c r="Q595" i="214"/>
  <c r="Q596" i="214"/>
  <c r="Q597" i="214"/>
  <c r="Q598" i="214"/>
  <c r="Q599" i="214"/>
  <c r="Q600" i="214"/>
  <c r="Q601" i="214"/>
  <c r="E605" i="214"/>
  <c r="F605" i="214"/>
  <c r="G605" i="214"/>
  <c r="H605" i="214"/>
  <c r="I605" i="214"/>
  <c r="J605" i="214"/>
  <c r="K605" i="214"/>
  <c r="L605" i="214"/>
  <c r="M605" i="214"/>
  <c r="N605" i="214"/>
  <c r="O605" i="214"/>
  <c r="P605" i="214"/>
  <c r="E606" i="214"/>
  <c r="F606" i="214"/>
  <c r="G606" i="214"/>
  <c r="H606" i="214"/>
  <c r="I606" i="214"/>
  <c r="J606" i="214"/>
  <c r="K606" i="214"/>
  <c r="L606" i="214"/>
  <c r="M606" i="214"/>
  <c r="N606" i="214"/>
  <c r="O606" i="214"/>
  <c r="P606" i="214"/>
  <c r="E614" i="214"/>
  <c r="F614" i="214"/>
  <c r="G614" i="214"/>
  <c r="H614" i="214"/>
  <c r="I614" i="214"/>
  <c r="J614" i="214"/>
  <c r="K614" i="214"/>
  <c r="L614" i="214"/>
  <c r="M614" i="214"/>
  <c r="N614" i="214"/>
  <c r="O614" i="214"/>
  <c r="P614" i="214"/>
  <c r="E615" i="214"/>
  <c r="F615" i="214"/>
  <c r="G615" i="214"/>
  <c r="H615" i="214"/>
  <c r="I615" i="214"/>
  <c r="J615" i="214"/>
  <c r="K615" i="214"/>
  <c r="L615" i="214"/>
  <c r="M615" i="214"/>
  <c r="N615" i="214"/>
  <c r="O615" i="214"/>
  <c r="P615" i="214"/>
  <c r="Q621" i="214"/>
  <c r="Q624" i="214"/>
  <c r="Q625" i="214"/>
  <c r="Q626" i="214"/>
  <c r="Q627" i="214"/>
  <c r="Q628" i="214"/>
  <c r="Q629" i="214"/>
  <c r="Q630" i="214"/>
  <c r="Q631" i="214"/>
  <c r="Q632" i="214"/>
  <c r="Q633" i="214"/>
  <c r="Q634" i="214"/>
  <c r="Q635" i="214"/>
  <c r="Q636" i="214"/>
  <c r="Q637" i="214"/>
  <c r="Q638" i="214"/>
  <c r="Q639" i="214"/>
  <c r="Q640" i="214"/>
  <c r="Q641" i="214"/>
  <c r="Q642" i="214"/>
  <c r="Q643" i="214"/>
  <c r="Q644" i="214"/>
  <c r="Q645" i="214"/>
  <c r="Q646" i="214"/>
  <c r="Q647" i="214"/>
  <c r="E648" i="214"/>
  <c r="F648" i="214"/>
  <c r="G648" i="214"/>
  <c r="H648" i="214"/>
  <c r="I648" i="214"/>
  <c r="J648" i="214"/>
  <c r="K648" i="214"/>
  <c r="L648" i="214"/>
  <c r="M648" i="214"/>
  <c r="N648" i="214"/>
  <c r="O648" i="214"/>
  <c r="P648" i="214"/>
  <c r="Q650" i="214"/>
  <c r="Q651" i="214"/>
  <c r="Q652" i="214"/>
  <c r="Q653" i="214"/>
  <c r="Q654" i="214"/>
  <c r="Q659" i="214"/>
  <c r="Q661" i="214"/>
  <c r="Q662" i="214"/>
  <c r="Q663" i="214"/>
  <c r="Q664" i="214"/>
  <c r="Q665" i="214"/>
  <c r="Q666" i="214"/>
  <c r="Q667" i="214"/>
  <c r="Q668" i="214"/>
  <c r="Q669" i="214"/>
  <c r="Q670" i="214"/>
  <c r="Q671" i="214"/>
  <c r="Q672" i="214"/>
  <c r="Q673" i="214"/>
  <c r="Q676" i="214"/>
  <c r="Q678" i="214" s="1"/>
  <c r="Q677" i="214"/>
  <c r="E678" i="214"/>
  <c r="F678" i="214"/>
  <c r="G678" i="214"/>
  <c r="H678" i="214"/>
  <c r="I678" i="214"/>
  <c r="J678" i="214"/>
  <c r="K678" i="214"/>
  <c r="L678" i="214"/>
  <c r="M678" i="214"/>
  <c r="N678" i="214"/>
  <c r="O678" i="214"/>
  <c r="P678" i="214"/>
  <c r="E18" i="213"/>
  <c r="F18" i="213"/>
  <c r="G18" i="213"/>
  <c r="H18" i="213"/>
  <c r="I18" i="213"/>
  <c r="J18" i="213"/>
  <c r="K18" i="213"/>
  <c r="L18" i="213"/>
  <c r="M18" i="213"/>
  <c r="N18" i="213"/>
  <c r="O18" i="213"/>
  <c r="P18" i="213"/>
  <c r="E19" i="213"/>
  <c r="F19" i="213"/>
  <c r="G19" i="213"/>
  <c r="H19" i="213"/>
  <c r="I19" i="213"/>
  <c r="J19" i="213"/>
  <c r="K19" i="213"/>
  <c r="L19" i="213"/>
  <c r="M19" i="213"/>
  <c r="N19" i="213"/>
  <c r="O19" i="213"/>
  <c r="E20" i="213"/>
  <c r="F20" i="213"/>
  <c r="G20" i="213"/>
  <c r="H20" i="213"/>
  <c r="I20" i="213"/>
  <c r="J20" i="213"/>
  <c r="K20" i="213"/>
  <c r="L20" i="213"/>
  <c r="M20" i="213"/>
  <c r="N20" i="213"/>
  <c r="O20" i="213"/>
  <c r="P20" i="213"/>
  <c r="E21" i="213"/>
  <c r="F21" i="213"/>
  <c r="G21" i="213"/>
  <c r="H21" i="213"/>
  <c r="I21" i="213"/>
  <c r="J21" i="213"/>
  <c r="K21" i="213"/>
  <c r="L21" i="213"/>
  <c r="M21" i="213"/>
  <c r="N21" i="213"/>
  <c r="O21" i="213"/>
  <c r="P21" i="213"/>
  <c r="E22" i="213"/>
  <c r="F22" i="213"/>
  <c r="G22" i="213"/>
  <c r="H22" i="213"/>
  <c r="I22" i="213"/>
  <c r="J22" i="213"/>
  <c r="K22" i="213"/>
  <c r="L22" i="213"/>
  <c r="M22" i="213"/>
  <c r="N22" i="213"/>
  <c r="O22" i="213"/>
  <c r="P22" i="213"/>
  <c r="E23" i="213"/>
  <c r="F23" i="213"/>
  <c r="G23" i="213"/>
  <c r="H23" i="213"/>
  <c r="I23" i="213"/>
  <c r="J23" i="213"/>
  <c r="K23" i="213"/>
  <c r="L23" i="213"/>
  <c r="M23" i="213"/>
  <c r="N23" i="213"/>
  <c r="O23" i="213"/>
  <c r="P23" i="213"/>
  <c r="E24" i="213"/>
  <c r="F24" i="213"/>
  <c r="Q24" i="213" s="1"/>
  <c r="G24" i="213"/>
  <c r="H24" i="213"/>
  <c r="I24" i="213"/>
  <c r="J24" i="213"/>
  <c r="K24" i="213"/>
  <c r="L24" i="213"/>
  <c r="M24" i="213"/>
  <c r="N24" i="213"/>
  <c r="O24" i="213"/>
  <c r="P24" i="213"/>
  <c r="E25" i="213"/>
  <c r="F25" i="213"/>
  <c r="G25" i="213"/>
  <c r="H25" i="213"/>
  <c r="I25" i="213"/>
  <c r="J25" i="213"/>
  <c r="K25" i="213"/>
  <c r="L25" i="213"/>
  <c r="M25" i="213"/>
  <c r="N25" i="213"/>
  <c r="O25" i="213"/>
  <c r="P25" i="213"/>
  <c r="E26" i="213"/>
  <c r="F26" i="213"/>
  <c r="G26" i="213"/>
  <c r="H26" i="213"/>
  <c r="I26" i="213"/>
  <c r="J26" i="213"/>
  <c r="K26" i="213"/>
  <c r="L26" i="213"/>
  <c r="M26" i="213"/>
  <c r="N26" i="213"/>
  <c r="O26" i="213"/>
  <c r="P26" i="213"/>
  <c r="E27" i="213"/>
  <c r="F27" i="213"/>
  <c r="G27" i="213"/>
  <c r="H27" i="213"/>
  <c r="I27" i="213"/>
  <c r="J27" i="213"/>
  <c r="K27" i="213"/>
  <c r="L27" i="213"/>
  <c r="M27" i="213"/>
  <c r="N27" i="213"/>
  <c r="O27" i="213"/>
  <c r="P27" i="213"/>
  <c r="E28" i="213"/>
  <c r="F28" i="213"/>
  <c r="G28" i="213"/>
  <c r="H28" i="213"/>
  <c r="I28" i="213"/>
  <c r="J28" i="213"/>
  <c r="K28" i="213"/>
  <c r="L28" i="213"/>
  <c r="M28" i="213"/>
  <c r="N28" i="213"/>
  <c r="O28" i="213"/>
  <c r="P28" i="213"/>
  <c r="E31" i="213"/>
  <c r="F31" i="213"/>
  <c r="G31" i="213"/>
  <c r="H31" i="213"/>
  <c r="I31" i="213"/>
  <c r="J31" i="213"/>
  <c r="K31" i="213"/>
  <c r="L31" i="213"/>
  <c r="M31" i="213"/>
  <c r="N31" i="213"/>
  <c r="O31" i="213"/>
  <c r="P31" i="213"/>
  <c r="E32" i="213"/>
  <c r="F32" i="213"/>
  <c r="G32" i="213"/>
  <c r="H32" i="213"/>
  <c r="I32" i="213"/>
  <c r="J32" i="213"/>
  <c r="K32" i="213"/>
  <c r="L32" i="213"/>
  <c r="M32" i="213"/>
  <c r="N32" i="213"/>
  <c r="O32" i="213"/>
  <c r="P32" i="213"/>
  <c r="E33" i="213"/>
  <c r="F33" i="213"/>
  <c r="Q33" i="213" s="1"/>
  <c r="G33" i="213"/>
  <c r="H33" i="213"/>
  <c r="I33" i="213"/>
  <c r="J33" i="213"/>
  <c r="K33" i="213"/>
  <c r="L33" i="213"/>
  <c r="M33" i="213"/>
  <c r="N33" i="213"/>
  <c r="O33" i="213"/>
  <c r="P33" i="213"/>
  <c r="E34" i="213"/>
  <c r="F34" i="213"/>
  <c r="G34" i="213"/>
  <c r="H34" i="213"/>
  <c r="I34" i="213"/>
  <c r="J34" i="213"/>
  <c r="K34" i="213"/>
  <c r="L34" i="213"/>
  <c r="M34" i="213"/>
  <c r="N34" i="213"/>
  <c r="O34" i="213"/>
  <c r="P34" i="213"/>
  <c r="E35" i="213"/>
  <c r="F35" i="213"/>
  <c r="G35" i="213"/>
  <c r="H35" i="213"/>
  <c r="I35" i="213"/>
  <c r="J35" i="213"/>
  <c r="K35" i="213"/>
  <c r="L35" i="213"/>
  <c r="M35" i="213"/>
  <c r="N35" i="213"/>
  <c r="O35" i="213"/>
  <c r="P35" i="213"/>
  <c r="E36" i="213"/>
  <c r="F36" i="213"/>
  <c r="G36" i="213"/>
  <c r="H36" i="213"/>
  <c r="I36" i="213"/>
  <c r="J36" i="213"/>
  <c r="K36" i="213"/>
  <c r="L36" i="213"/>
  <c r="M36" i="213"/>
  <c r="N36" i="213"/>
  <c r="O36" i="213"/>
  <c r="P36" i="213"/>
  <c r="E37" i="213"/>
  <c r="F37" i="213"/>
  <c r="G37" i="213"/>
  <c r="H37" i="213"/>
  <c r="I37" i="213"/>
  <c r="J37" i="213"/>
  <c r="K37" i="213"/>
  <c r="L37" i="213"/>
  <c r="M37" i="213"/>
  <c r="N37" i="213"/>
  <c r="O37" i="213"/>
  <c r="P37" i="213"/>
  <c r="E38" i="213"/>
  <c r="F38" i="213"/>
  <c r="G38" i="213"/>
  <c r="H38" i="213"/>
  <c r="I38" i="213"/>
  <c r="J38" i="213"/>
  <c r="K38" i="213"/>
  <c r="L38" i="213"/>
  <c r="M38" i="213"/>
  <c r="N38" i="213"/>
  <c r="O38" i="213"/>
  <c r="P38" i="213"/>
  <c r="E41" i="213"/>
  <c r="F41" i="213"/>
  <c r="G41" i="213"/>
  <c r="H41" i="213"/>
  <c r="I41" i="213"/>
  <c r="J41" i="213"/>
  <c r="K41" i="213"/>
  <c r="L41" i="213"/>
  <c r="M41" i="213"/>
  <c r="N41" i="213"/>
  <c r="O41" i="213"/>
  <c r="E42" i="213"/>
  <c r="F42" i="213"/>
  <c r="G42" i="213"/>
  <c r="H42" i="213"/>
  <c r="I42" i="213"/>
  <c r="J42" i="213"/>
  <c r="K42" i="213"/>
  <c r="L42" i="213"/>
  <c r="M42" i="213"/>
  <c r="N42" i="213"/>
  <c r="O42" i="213"/>
  <c r="P42" i="213"/>
  <c r="E43" i="213"/>
  <c r="F43" i="213"/>
  <c r="G43" i="213"/>
  <c r="H43" i="213"/>
  <c r="I43" i="213"/>
  <c r="J43" i="213"/>
  <c r="K43" i="213"/>
  <c r="L43" i="213"/>
  <c r="M43" i="213"/>
  <c r="N43" i="213"/>
  <c r="O43" i="213"/>
  <c r="P43" i="213"/>
  <c r="E44" i="213"/>
  <c r="F44" i="213"/>
  <c r="G44" i="213"/>
  <c r="H44" i="213"/>
  <c r="I44" i="213"/>
  <c r="J44" i="213"/>
  <c r="K44" i="213"/>
  <c r="L44" i="213"/>
  <c r="M44" i="213"/>
  <c r="N44" i="213"/>
  <c r="O44" i="213"/>
  <c r="P44" i="213"/>
  <c r="E45" i="213"/>
  <c r="F45" i="213"/>
  <c r="G45" i="213"/>
  <c r="H45" i="213"/>
  <c r="I45" i="213"/>
  <c r="J45" i="213"/>
  <c r="K45" i="213"/>
  <c r="L45" i="213"/>
  <c r="M45" i="213"/>
  <c r="N45" i="213"/>
  <c r="O45" i="213"/>
  <c r="P45" i="213"/>
  <c r="E46" i="213"/>
  <c r="F46" i="213"/>
  <c r="G46" i="213"/>
  <c r="H46" i="213"/>
  <c r="I46" i="213"/>
  <c r="J46" i="213"/>
  <c r="K46" i="213"/>
  <c r="L46" i="213"/>
  <c r="M46" i="213"/>
  <c r="N46" i="213"/>
  <c r="O46" i="213"/>
  <c r="P46" i="213"/>
  <c r="E47" i="213"/>
  <c r="F47" i="213"/>
  <c r="G47" i="213"/>
  <c r="H47" i="213"/>
  <c r="I47" i="213"/>
  <c r="J47" i="213"/>
  <c r="K47" i="213"/>
  <c r="L47" i="213"/>
  <c r="M47" i="213"/>
  <c r="N47" i="213"/>
  <c r="O47" i="213"/>
  <c r="P47" i="213"/>
  <c r="E48" i="213"/>
  <c r="F48" i="213"/>
  <c r="G48" i="213"/>
  <c r="H48" i="213"/>
  <c r="I48" i="213"/>
  <c r="J48" i="213"/>
  <c r="K48" i="213"/>
  <c r="L48" i="213"/>
  <c r="M48" i="213"/>
  <c r="N48" i="213"/>
  <c r="O48" i="213"/>
  <c r="P48" i="213"/>
  <c r="E61" i="213"/>
  <c r="F61" i="213"/>
  <c r="G61" i="213"/>
  <c r="H61" i="213"/>
  <c r="I61" i="213"/>
  <c r="J61" i="213"/>
  <c r="K61" i="213"/>
  <c r="L61" i="213"/>
  <c r="M61" i="213"/>
  <c r="N61" i="213"/>
  <c r="O61" i="213"/>
  <c r="P61" i="213"/>
  <c r="E65" i="213"/>
  <c r="F65" i="213"/>
  <c r="G65" i="213"/>
  <c r="H65" i="213"/>
  <c r="I65" i="213"/>
  <c r="J65" i="213"/>
  <c r="E66" i="213"/>
  <c r="F66" i="213"/>
  <c r="G66" i="213"/>
  <c r="H66" i="213"/>
  <c r="I66" i="213"/>
  <c r="J66" i="213"/>
  <c r="E69" i="213"/>
  <c r="F69" i="213"/>
  <c r="G69" i="213"/>
  <c r="H69" i="213"/>
  <c r="I69" i="213"/>
  <c r="J69" i="213"/>
  <c r="K69" i="213"/>
  <c r="L69" i="213"/>
  <c r="M69" i="213"/>
  <c r="N69" i="213"/>
  <c r="O69" i="213"/>
  <c r="P69" i="213"/>
  <c r="E70" i="213"/>
  <c r="F70" i="213"/>
  <c r="G70" i="213"/>
  <c r="H70" i="213"/>
  <c r="I70" i="213"/>
  <c r="J70" i="213"/>
  <c r="K70" i="213"/>
  <c r="L70" i="213"/>
  <c r="M70" i="213"/>
  <c r="N70" i="213"/>
  <c r="O70" i="213"/>
  <c r="P70" i="213"/>
  <c r="E71" i="213"/>
  <c r="F71" i="213"/>
  <c r="G71" i="213"/>
  <c r="H71" i="213"/>
  <c r="I71" i="213"/>
  <c r="J71" i="213"/>
  <c r="K71" i="213"/>
  <c r="L71" i="213"/>
  <c r="M71" i="213"/>
  <c r="N71" i="213"/>
  <c r="O71" i="213"/>
  <c r="P71" i="213"/>
  <c r="E72" i="213"/>
  <c r="F72" i="213"/>
  <c r="G72" i="213"/>
  <c r="H72" i="213"/>
  <c r="I72" i="213"/>
  <c r="J72" i="213"/>
  <c r="K72" i="213"/>
  <c r="L72" i="213"/>
  <c r="M72" i="213"/>
  <c r="N72" i="213"/>
  <c r="O72" i="213"/>
  <c r="P72" i="213"/>
  <c r="E73" i="213"/>
  <c r="F73" i="213"/>
  <c r="G73" i="213"/>
  <c r="H73" i="213"/>
  <c r="I73" i="213"/>
  <c r="J73" i="213"/>
  <c r="K73" i="213"/>
  <c r="L73" i="213"/>
  <c r="M73" i="213"/>
  <c r="N73" i="213"/>
  <c r="O73" i="213"/>
  <c r="P73" i="213"/>
  <c r="E74" i="213"/>
  <c r="F74" i="213"/>
  <c r="G74" i="213"/>
  <c r="H74" i="213"/>
  <c r="I74" i="213"/>
  <c r="J74" i="213"/>
  <c r="K74" i="213"/>
  <c r="L74" i="213"/>
  <c r="M74" i="213"/>
  <c r="N74" i="213"/>
  <c r="O74" i="213"/>
  <c r="P74" i="213"/>
  <c r="E75" i="213"/>
  <c r="F75" i="213"/>
  <c r="G75" i="213"/>
  <c r="H75" i="213"/>
  <c r="I75" i="213"/>
  <c r="J75" i="213"/>
  <c r="K75" i="213"/>
  <c r="L75" i="213"/>
  <c r="M75" i="213"/>
  <c r="N75" i="213"/>
  <c r="O75" i="213"/>
  <c r="E76" i="213"/>
  <c r="F76" i="213"/>
  <c r="G76" i="213"/>
  <c r="H76" i="213"/>
  <c r="I76" i="213"/>
  <c r="J76" i="213"/>
  <c r="K76" i="213"/>
  <c r="L76" i="213"/>
  <c r="M76" i="213"/>
  <c r="N76" i="213"/>
  <c r="O76" i="213"/>
  <c r="P76" i="213"/>
  <c r="E77" i="213"/>
  <c r="F77" i="213"/>
  <c r="G77" i="213"/>
  <c r="H77" i="213"/>
  <c r="I77" i="213"/>
  <c r="J77" i="213"/>
  <c r="K77" i="213"/>
  <c r="L77" i="213"/>
  <c r="M77" i="213"/>
  <c r="N77" i="213"/>
  <c r="O77" i="213"/>
  <c r="P77" i="213"/>
  <c r="E82" i="213"/>
  <c r="F82" i="213"/>
  <c r="G82" i="213"/>
  <c r="H82" i="213"/>
  <c r="I82" i="213"/>
  <c r="J82" i="213"/>
  <c r="K82" i="213"/>
  <c r="L82" i="213"/>
  <c r="M82" i="213"/>
  <c r="N82" i="213"/>
  <c r="O82" i="213"/>
  <c r="P82" i="213"/>
  <c r="E84" i="213"/>
  <c r="F84" i="213"/>
  <c r="G84" i="213"/>
  <c r="H84" i="213"/>
  <c r="I84" i="213"/>
  <c r="J84" i="213"/>
  <c r="K84" i="213"/>
  <c r="L84" i="213"/>
  <c r="M84" i="213"/>
  <c r="N84" i="213"/>
  <c r="O84" i="213"/>
  <c r="P84" i="213"/>
  <c r="E85" i="213"/>
  <c r="F85" i="213"/>
  <c r="G85" i="213"/>
  <c r="H85" i="213"/>
  <c r="I85" i="213"/>
  <c r="J85" i="213"/>
  <c r="K85" i="213"/>
  <c r="L85" i="213"/>
  <c r="M85" i="213"/>
  <c r="N85" i="213"/>
  <c r="O85" i="213"/>
  <c r="P85" i="213"/>
  <c r="E86" i="213"/>
  <c r="F86" i="213"/>
  <c r="G86" i="213"/>
  <c r="H86" i="213"/>
  <c r="I86" i="213"/>
  <c r="J86" i="213"/>
  <c r="K86" i="213"/>
  <c r="L86" i="213"/>
  <c r="M86" i="213"/>
  <c r="N86" i="213"/>
  <c r="O86" i="213"/>
  <c r="P86" i="213"/>
  <c r="E87" i="213"/>
  <c r="F87" i="213"/>
  <c r="G87" i="213"/>
  <c r="H87" i="213"/>
  <c r="I87" i="213"/>
  <c r="J87" i="213"/>
  <c r="K87" i="213"/>
  <c r="L87" i="213"/>
  <c r="M87" i="213"/>
  <c r="N87" i="213"/>
  <c r="O87" i="213"/>
  <c r="P87" i="213"/>
  <c r="E88" i="213"/>
  <c r="F88" i="213"/>
  <c r="G88" i="213"/>
  <c r="H88" i="213"/>
  <c r="I88" i="213"/>
  <c r="J88" i="213"/>
  <c r="K88" i="213"/>
  <c r="L88" i="213"/>
  <c r="M88" i="213"/>
  <c r="N88" i="213"/>
  <c r="O88" i="213"/>
  <c r="P88" i="213"/>
  <c r="E89" i="213"/>
  <c r="F89" i="213"/>
  <c r="G89" i="213"/>
  <c r="H89" i="213"/>
  <c r="I89" i="213"/>
  <c r="J89" i="213"/>
  <c r="K89" i="213"/>
  <c r="L89" i="213"/>
  <c r="M89" i="213"/>
  <c r="N89" i="213"/>
  <c r="O89" i="213"/>
  <c r="P89" i="213"/>
  <c r="E90" i="213"/>
  <c r="F90" i="213"/>
  <c r="G90" i="213"/>
  <c r="H90" i="213"/>
  <c r="I90" i="213"/>
  <c r="J90" i="213"/>
  <c r="K90" i="213"/>
  <c r="L90" i="213"/>
  <c r="M90" i="213"/>
  <c r="N90" i="213"/>
  <c r="O90" i="213"/>
  <c r="P90" i="213"/>
  <c r="E91" i="213"/>
  <c r="F91" i="213"/>
  <c r="G91" i="213"/>
  <c r="H91" i="213"/>
  <c r="I91" i="213"/>
  <c r="J91" i="213"/>
  <c r="K91" i="213"/>
  <c r="L91" i="213"/>
  <c r="M91" i="213"/>
  <c r="N91" i="213"/>
  <c r="O91" i="213"/>
  <c r="P91" i="213"/>
  <c r="E92" i="213"/>
  <c r="F92" i="213"/>
  <c r="G92" i="213"/>
  <c r="H92" i="213"/>
  <c r="I92" i="213"/>
  <c r="J92" i="213"/>
  <c r="K92" i="213"/>
  <c r="L92" i="213"/>
  <c r="M92" i="213"/>
  <c r="N92" i="213"/>
  <c r="O92" i="213"/>
  <c r="P92" i="213"/>
  <c r="E93" i="213"/>
  <c r="F93" i="213"/>
  <c r="G93" i="213"/>
  <c r="H93" i="213"/>
  <c r="I93" i="213"/>
  <c r="J93" i="213"/>
  <c r="K93" i="213"/>
  <c r="L93" i="213"/>
  <c r="M93" i="213"/>
  <c r="N93" i="213"/>
  <c r="O93" i="213"/>
  <c r="P93" i="213"/>
  <c r="E99" i="213"/>
  <c r="F99" i="213"/>
  <c r="G99" i="213"/>
  <c r="H99" i="213"/>
  <c r="I99" i="213"/>
  <c r="J99" i="213"/>
  <c r="K99" i="213"/>
  <c r="L99" i="213"/>
  <c r="M99" i="213"/>
  <c r="N99" i="213"/>
  <c r="O99" i="213"/>
  <c r="P99" i="213"/>
  <c r="E100" i="213"/>
  <c r="F100" i="213"/>
  <c r="G100" i="213"/>
  <c r="H100" i="213"/>
  <c r="I100" i="213"/>
  <c r="J100" i="213"/>
  <c r="K100" i="213"/>
  <c r="L100" i="213"/>
  <c r="M100" i="213"/>
  <c r="N100" i="213"/>
  <c r="O100" i="213"/>
  <c r="P100" i="213"/>
  <c r="E101" i="213"/>
  <c r="F101" i="213"/>
  <c r="G101" i="213"/>
  <c r="H101" i="213"/>
  <c r="I101" i="213"/>
  <c r="J101" i="213"/>
  <c r="K101" i="213"/>
  <c r="L101" i="213"/>
  <c r="M101" i="213"/>
  <c r="N101" i="213"/>
  <c r="O101" i="213"/>
  <c r="P101" i="213"/>
  <c r="E102" i="213"/>
  <c r="F102" i="213"/>
  <c r="G102" i="213"/>
  <c r="H102" i="213"/>
  <c r="I102" i="213"/>
  <c r="J102" i="213"/>
  <c r="K102" i="213"/>
  <c r="L102" i="213"/>
  <c r="M102" i="213"/>
  <c r="N102" i="213"/>
  <c r="O102" i="213"/>
  <c r="P102" i="213"/>
  <c r="E103" i="213"/>
  <c r="F103" i="213"/>
  <c r="G103" i="213"/>
  <c r="H103" i="213"/>
  <c r="I103" i="213"/>
  <c r="J103" i="213"/>
  <c r="K103" i="213"/>
  <c r="L103" i="213"/>
  <c r="M103" i="213"/>
  <c r="N103" i="213"/>
  <c r="O103" i="213"/>
  <c r="P103" i="213"/>
  <c r="E108" i="213"/>
  <c r="F108" i="213"/>
  <c r="G108" i="213"/>
  <c r="H108" i="213"/>
  <c r="I108" i="213"/>
  <c r="J108" i="213"/>
  <c r="K108" i="213"/>
  <c r="L108" i="213"/>
  <c r="M108" i="213"/>
  <c r="N108" i="213"/>
  <c r="O108" i="213"/>
  <c r="P108" i="213"/>
  <c r="E109" i="213"/>
  <c r="F109" i="213"/>
  <c r="G109" i="213"/>
  <c r="H109" i="213"/>
  <c r="I109" i="213"/>
  <c r="J109" i="213"/>
  <c r="K109" i="213"/>
  <c r="L109" i="213"/>
  <c r="M109" i="213"/>
  <c r="N109" i="213"/>
  <c r="O109" i="213"/>
  <c r="P109" i="213"/>
  <c r="E110" i="213"/>
  <c r="F110" i="213"/>
  <c r="G110" i="213"/>
  <c r="H110" i="213"/>
  <c r="I110" i="213"/>
  <c r="J110" i="213"/>
  <c r="K110" i="213"/>
  <c r="L110" i="213"/>
  <c r="M110" i="213"/>
  <c r="N110" i="213"/>
  <c r="O110" i="213"/>
  <c r="P110" i="213"/>
  <c r="E111" i="213"/>
  <c r="F111" i="213"/>
  <c r="G111" i="213"/>
  <c r="H111" i="213"/>
  <c r="I111" i="213"/>
  <c r="J111" i="213"/>
  <c r="K111" i="213"/>
  <c r="L111" i="213"/>
  <c r="M111" i="213"/>
  <c r="N111" i="213"/>
  <c r="O111" i="213"/>
  <c r="P111" i="213"/>
  <c r="E112" i="213"/>
  <c r="F112" i="213"/>
  <c r="G112" i="213"/>
  <c r="H112" i="213"/>
  <c r="I112" i="213"/>
  <c r="J112" i="213"/>
  <c r="K112" i="213"/>
  <c r="L112" i="213"/>
  <c r="M112" i="213"/>
  <c r="N112" i="213"/>
  <c r="O112" i="213"/>
  <c r="P112" i="213"/>
  <c r="E113" i="213"/>
  <c r="F113" i="213"/>
  <c r="G113" i="213"/>
  <c r="H113" i="213"/>
  <c r="I113" i="213"/>
  <c r="J113" i="213"/>
  <c r="K113" i="213"/>
  <c r="L113" i="213"/>
  <c r="M113" i="213"/>
  <c r="N113" i="213"/>
  <c r="O113" i="213"/>
  <c r="P113" i="213"/>
  <c r="E118" i="213"/>
  <c r="F118" i="213"/>
  <c r="G118" i="213"/>
  <c r="H118" i="213"/>
  <c r="I118" i="213"/>
  <c r="J118" i="213"/>
  <c r="K118" i="213"/>
  <c r="L118" i="213"/>
  <c r="M118" i="213"/>
  <c r="N118" i="213"/>
  <c r="O118" i="213"/>
  <c r="P118" i="213"/>
  <c r="G119" i="213"/>
  <c r="H119" i="213"/>
  <c r="I119" i="213"/>
  <c r="J119" i="213"/>
  <c r="K119" i="213"/>
  <c r="L119" i="213"/>
  <c r="M119" i="213"/>
  <c r="N119" i="213"/>
  <c r="O119" i="213"/>
  <c r="E120" i="213"/>
  <c r="F120" i="213"/>
  <c r="G120" i="213"/>
  <c r="H120" i="213"/>
  <c r="I120" i="213"/>
  <c r="J120" i="213"/>
  <c r="K120" i="213"/>
  <c r="L120" i="213"/>
  <c r="M120" i="213"/>
  <c r="N120" i="213"/>
  <c r="O120" i="213"/>
  <c r="P120" i="213"/>
  <c r="E126" i="213"/>
  <c r="F126" i="213"/>
  <c r="G126" i="213"/>
  <c r="H126" i="213"/>
  <c r="I126" i="213"/>
  <c r="J126" i="213"/>
  <c r="K126" i="213"/>
  <c r="L126" i="213"/>
  <c r="M126" i="213"/>
  <c r="N126" i="213"/>
  <c r="O126" i="213"/>
  <c r="P126" i="213"/>
  <c r="E127" i="213"/>
  <c r="F127" i="213"/>
  <c r="G127" i="213"/>
  <c r="H127" i="213"/>
  <c r="I127" i="213"/>
  <c r="J127" i="213"/>
  <c r="K127" i="213"/>
  <c r="Q127" i="213" s="1"/>
  <c r="L127" i="213"/>
  <c r="M127" i="213"/>
  <c r="N127" i="213"/>
  <c r="O127" i="213"/>
  <c r="P127" i="213"/>
  <c r="E128" i="213"/>
  <c r="F128" i="213"/>
  <c r="G128" i="213"/>
  <c r="H128" i="213"/>
  <c r="I128" i="213"/>
  <c r="J128" i="213"/>
  <c r="K128" i="213"/>
  <c r="L128" i="213"/>
  <c r="M128" i="213"/>
  <c r="N128" i="213"/>
  <c r="O128" i="213"/>
  <c r="P128" i="213"/>
  <c r="E129" i="213"/>
  <c r="F129" i="213"/>
  <c r="G129" i="213"/>
  <c r="H129" i="213"/>
  <c r="I129" i="213"/>
  <c r="J129" i="213"/>
  <c r="K129" i="213"/>
  <c r="L129" i="213"/>
  <c r="M129" i="213"/>
  <c r="N129" i="213"/>
  <c r="O129" i="213"/>
  <c r="P129" i="213"/>
  <c r="E131" i="213"/>
  <c r="F131" i="213"/>
  <c r="G131" i="213"/>
  <c r="H131" i="213"/>
  <c r="I131" i="213"/>
  <c r="J131" i="213"/>
  <c r="K131" i="213"/>
  <c r="L131" i="213"/>
  <c r="M131" i="213"/>
  <c r="N131" i="213"/>
  <c r="O131" i="213"/>
  <c r="E132" i="213"/>
  <c r="F132" i="213"/>
  <c r="G132" i="213"/>
  <c r="H132" i="213"/>
  <c r="I132" i="213"/>
  <c r="J132" i="213"/>
  <c r="K132" i="213"/>
  <c r="L132" i="213"/>
  <c r="M132" i="213"/>
  <c r="N132" i="213"/>
  <c r="O132" i="213"/>
  <c r="P132" i="213"/>
  <c r="E133" i="213"/>
  <c r="F133" i="213"/>
  <c r="G133" i="213"/>
  <c r="H133" i="213"/>
  <c r="I133" i="213"/>
  <c r="J133" i="213"/>
  <c r="K133" i="213"/>
  <c r="L133" i="213"/>
  <c r="M133" i="213"/>
  <c r="N133" i="213"/>
  <c r="O133" i="213"/>
  <c r="P133" i="213"/>
  <c r="E134" i="213"/>
  <c r="F134" i="213"/>
  <c r="G134" i="213"/>
  <c r="H134" i="213"/>
  <c r="I134" i="213"/>
  <c r="J134" i="213"/>
  <c r="K134" i="213"/>
  <c r="L134" i="213"/>
  <c r="M134" i="213"/>
  <c r="N134" i="213"/>
  <c r="O134" i="213"/>
  <c r="P134" i="213"/>
  <c r="E135" i="213"/>
  <c r="F135" i="213"/>
  <c r="G135" i="213"/>
  <c r="H135" i="213"/>
  <c r="I135" i="213"/>
  <c r="J135" i="213"/>
  <c r="K135" i="213"/>
  <c r="L135" i="213"/>
  <c r="M135" i="213"/>
  <c r="N135" i="213"/>
  <c r="O135" i="213"/>
  <c r="P135" i="213"/>
  <c r="E136" i="213"/>
  <c r="F136" i="213"/>
  <c r="G136" i="213"/>
  <c r="H136" i="213"/>
  <c r="I136" i="213"/>
  <c r="J136" i="213"/>
  <c r="K136" i="213"/>
  <c r="L136" i="213"/>
  <c r="M136" i="213"/>
  <c r="N136" i="213"/>
  <c r="O136" i="213"/>
  <c r="P136" i="213"/>
  <c r="E137" i="213"/>
  <c r="F137" i="213"/>
  <c r="G137" i="213"/>
  <c r="H137" i="213"/>
  <c r="I137" i="213"/>
  <c r="J137" i="213"/>
  <c r="K137" i="213"/>
  <c r="L137" i="213"/>
  <c r="M137" i="213"/>
  <c r="N137" i="213"/>
  <c r="O137" i="213"/>
  <c r="P137" i="213"/>
  <c r="E138" i="213"/>
  <c r="F138" i="213"/>
  <c r="G138" i="213"/>
  <c r="H138" i="213"/>
  <c r="I138" i="213"/>
  <c r="J138" i="213"/>
  <c r="K138" i="213"/>
  <c r="L138" i="213"/>
  <c r="M138" i="213"/>
  <c r="N138" i="213"/>
  <c r="O138" i="213"/>
  <c r="P138" i="213"/>
  <c r="E139" i="213"/>
  <c r="F139" i="213"/>
  <c r="G139" i="213"/>
  <c r="H139" i="213"/>
  <c r="I139" i="213"/>
  <c r="J139" i="213"/>
  <c r="K139" i="213"/>
  <c r="L139" i="213"/>
  <c r="M139" i="213"/>
  <c r="N139" i="213"/>
  <c r="O139" i="213"/>
  <c r="P139" i="213"/>
  <c r="E143" i="213"/>
  <c r="F143" i="213"/>
  <c r="G143" i="213"/>
  <c r="H143" i="213"/>
  <c r="I143" i="213"/>
  <c r="J143" i="213"/>
  <c r="K143" i="213"/>
  <c r="L143" i="213"/>
  <c r="M143" i="213"/>
  <c r="N143" i="213"/>
  <c r="O143" i="213"/>
  <c r="P143" i="213"/>
  <c r="E144" i="213"/>
  <c r="F144" i="213"/>
  <c r="G144" i="213"/>
  <c r="H144" i="213"/>
  <c r="I144" i="213"/>
  <c r="J144" i="213"/>
  <c r="K144" i="213"/>
  <c r="L144" i="213"/>
  <c r="M144" i="213"/>
  <c r="N144" i="213"/>
  <c r="O144" i="213"/>
  <c r="P144" i="213"/>
  <c r="E145" i="213"/>
  <c r="F145" i="213"/>
  <c r="G145" i="213"/>
  <c r="H145" i="213"/>
  <c r="I145" i="213"/>
  <c r="J145" i="213"/>
  <c r="K145" i="213"/>
  <c r="L145" i="213"/>
  <c r="M145" i="213"/>
  <c r="N145" i="213"/>
  <c r="O145" i="213"/>
  <c r="P145" i="213"/>
  <c r="E146" i="213"/>
  <c r="F146" i="213"/>
  <c r="G146" i="213"/>
  <c r="H146" i="213"/>
  <c r="I146" i="213"/>
  <c r="J146" i="213"/>
  <c r="K146" i="213"/>
  <c r="L146" i="213"/>
  <c r="M146" i="213"/>
  <c r="N146" i="213"/>
  <c r="O146" i="213"/>
  <c r="P146" i="213"/>
  <c r="E155" i="213"/>
  <c r="F155" i="213"/>
  <c r="G155" i="213"/>
  <c r="H155" i="213"/>
  <c r="I155" i="213"/>
  <c r="J155" i="213"/>
  <c r="K155" i="213"/>
  <c r="L155" i="213"/>
  <c r="M155" i="213"/>
  <c r="N155" i="213"/>
  <c r="O155" i="213"/>
  <c r="E158" i="213"/>
  <c r="F158" i="213"/>
  <c r="G158" i="213"/>
  <c r="H158" i="213"/>
  <c r="I158" i="213"/>
  <c r="J158" i="213"/>
  <c r="K158" i="213"/>
  <c r="L158" i="213"/>
  <c r="M158" i="213"/>
  <c r="N158" i="213"/>
  <c r="O158" i="213"/>
  <c r="P158" i="213"/>
  <c r="E159" i="213"/>
  <c r="F159" i="213"/>
  <c r="G159" i="213"/>
  <c r="H159" i="213"/>
  <c r="I159" i="213"/>
  <c r="J159" i="213"/>
  <c r="K159" i="213"/>
  <c r="L159" i="213"/>
  <c r="M159" i="213"/>
  <c r="N159" i="213"/>
  <c r="O159" i="213"/>
  <c r="P159" i="213"/>
  <c r="E160" i="213"/>
  <c r="F160" i="213"/>
  <c r="G160" i="213"/>
  <c r="H160" i="213"/>
  <c r="I160" i="213"/>
  <c r="J160" i="213"/>
  <c r="K160" i="213"/>
  <c r="L160" i="213"/>
  <c r="M160" i="213"/>
  <c r="N160" i="213"/>
  <c r="O160" i="213"/>
  <c r="P160" i="213"/>
  <c r="E161" i="213"/>
  <c r="F161" i="213"/>
  <c r="G161" i="213"/>
  <c r="H161" i="213"/>
  <c r="I161" i="213"/>
  <c r="J161" i="213"/>
  <c r="K161" i="213"/>
  <c r="L161" i="213"/>
  <c r="M161" i="213"/>
  <c r="N161" i="213"/>
  <c r="O161" i="213"/>
  <c r="P161" i="213"/>
  <c r="E162" i="213"/>
  <c r="F162" i="213"/>
  <c r="G162" i="213"/>
  <c r="H162" i="213"/>
  <c r="I162" i="213"/>
  <c r="J162" i="213"/>
  <c r="K162" i="213"/>
  <c r="L162" i="213"/>
  <c r="M162" i="213"/>
  <c r="N162" i="213"/>
  <c r="O162" i="213"/>
  <c r="P162" i="213"/>
  <c r="E163" i="213"/>
  <c r="F163" i="213"/>
  <c r="G163" i="213"/>
  <c r="H163" i="213"/>
  <c r="I163" i="213"/>
  <c r="J163" i="213"/>
  <c r="K163" i="213"/>
  <c r="L163" i="213"/>
  <c r="M163" i="213"/>
  <c r="N163" i="213"/>
  <c r="O163" i="213"/>
  <c r="P163" i="213"/>
  <c r="E164" i="213"/>
  <c r="F164" i="213"/>
  <c r="G164" i="213"/>
  <c r="H164" i="213"/>
  <c r="I164" i="213"/>
  <c r="J164" i="213"/>
  <c r="K164" i="213"/>
  <c r="L164" i="213"/>
  <c r="M164" i="213"/>
  <c r="N164" i="213"/>
  <c r="O164" i="213"/>
  <c r="P164" i="213"/>
  <c r="E165" i="213"/>
  <c r="F165" i="213"/>
  <c r="G165" i="213"/>
  <c r="H165" i="213"/>
  <c r="I165" i="213"/>
  <c r="J165" i="213"/>
  <c r="K165" i="213"/>
  <c r="L165" i="213"/>
  <c r="M165" i="213"/>
  <c r="N165" i="213"/>
  <c r="O165" i="213"/>
  <c r="P165" i="213"/>
  <c r="E169" i="213"/>
  <c r="F169" i="213"/>
  <c r="G169" i="213"/>
  <c r="H169" i="213"/>
  <c r="I169" i="213"/>
  <c r="J169" i="213"/>
  <c r="K169" i="213"/>
  <c r="L169" i="213"/>
  <c r="M169" i="213"/>
  <c r="M171" i="213" s="1"/>
  <c r="N169" i="213"/>
  <c r="O169" i="213"/>
  <c r="P169" i="213"/>
  <c r="E170" i="213"/>
  <c r="F170" i="213"/>
  <c r="G170" i="213"/>
  <c r="H170" i="213"/>
  <c r="I170" i="213"/>
  <c r="I171" i="213" s="1"/>
  <c r="J170" i="213"/>
  <c r="J171" i="213" s="1"/>
  <c r="K170" i="213"/>
  <c r="L170" i="213"/>
  <c r="M170" i="213"/>
  <c r="N170" i="213"/>
  <c r="O170" i="213"/>
  <c r="P170" i="213"/>
  <c r="E171" i="213"/>
  <c r="K171" i="213"/>
  <c r="E181" i="213"/>
  <c r="F181" i="213"/>
  <c r="G181" i="213"/>
  <c r="H181" i="213"/>
  <c r="I181" i="213"/>
  <c r="J181" i="213"/>
  <c r="K181" i="213"/>
  <c r="L181" i="213"/>
  <c r="M181" i="213"/>
  <c r="N181" i="213"/>
  <c r="O181" i="213"/>
  <c r="P181" i="213"/>
  <c r="E182" i="213"/>
  <c r="F182" i="213"/>
  <c r="G182" i="213"/>
  <c r="H182" i="213"/>
  <c r="I182" i="213"/>
  <c r="J182" i="213"/>
  <c r="K182" i="213"/>
  <c r="L182" i="213"/>
  <c r="M182" i="213"/>
  <c r="N182" i="213"/>
  <c r="O182" i="213"/>
  <c r="P182" i="213"/>
  <c r="E183" i="213"/>
  <c r="F183" i="213"/>
  <c r="G183" i="213"/>
  <c r="H183" i="213"/>
  <c r="I183" i="213"/>
  <c r="J183" i="213"/>
  <c r="K183" i="213"/>
  <c r="L183" i="213"/>
  <c r="M183" i="213"/>
  <c r="N183" i="213"/>
  <c r="O183" i="213"/>
  <c r="P183" i="213"/>
  <c r="E184" i="213"/>
  <c r="F184" i="213"/>
  <c r="G184" i="213"/>
  <c r="H184" i="213"/>
  <c r="I184" i="213"/>
  <c r="J184" i="213"/>
  <c r="K184" i="213"/>
  <c r="L184" i="213"/>
  <c r="M184" i="213"/>
  <c r="N184" i="213"/>
  <c r="O184" i="213"/>
  <c r="P184" i="213"/>
  <c r="E185" i="213"/>
  <c r="F185" i="213"/>
  <c r="G185" i="213"/>
  <c r="H185" i="213"/>
  <c r="I185" i="213"/>
  <c r="J185" i="213"/>
  <c r="K185" i="213"/>
  <c r="L185" i="213"/>
  <c r="M185" i="213"/>
  <c r="N185" i="213"/>
  <c r="O185" i="213"/>
  <c r="P185" i="213"/>
  <c r="E186" i="213"/>
  <c r="F186" i="213"/>
  <c r="G186" i="213"/>
  <c r="H186" i="213"/>
  <c r="I186" i="213"/>
  <c r="J186" i="213"/>
  <c r="K186" i="213"/>
  <c r="L186" i="213"/>
  <c r="M186" i="213"/>
  <c r="N186" i="213"/>
  <c r="O186" i="213"/>
  <c r="P186" i="213"/>
  <c r="E187" i="213"/>
  <c r="F187" i="213"/>
  <c r="G187" i="213"/>
  <c r="H187" i="213"/>
  <c r="I187" i="213"/>
  <c r="J187" i="213"/>
  <c r="K187" i="213"/>
  <c r="L187" i="213"/>
  <c r="M187" i="213"/>
  <c r="N187" i="213"/>
  <c r="O187" i="213"/>
  <c r="P187" i="213"/>
  <c r="Q188" i="213"/>
  <c r="P189" i="213"/>
  <c r="Q190" i="213"/>
  <c r="Q191" i="213"/>
  <c r="Q192" i="213"/>
  <c r="Q193" i="213"/>
  <c r="Q194" i="213"/>
  <c r="Q195" i="213"/>
  <c r="Q196" i="213"/>
  <c r="Q197" i="213"/>
  <c r="Q198" i="213"/>
  <c r="Q201" i="213"/>
  <c r="Q202" i="213"/>
  <c r="Q203" i="213"/>
  <c r="Q204" i="213"/>
  <c r="Q205" i="213"/>
  <c r="Q206" i="213"/>
  <c r="Q207" i="213"/>
  <c r="Q208" i="213"/>
  <c r="E209" i="213"/>
  <c r="E39" i="213" s="1"/>
  <c r="F209" i="213"/>
  <c r="F39" i="213" s="1"/>
  <c r="G209" i="213"/>
  <c r="H209" i="213"/>
  <c r="H39" i="213" s="1"/>
  <c r="I209" i="213"/>
  <c r="J209" i="213"/>
  <c r="J39" i="213" s="1"/>
  <c r="K209" i="213"/>
  <c r="L209" i="213"/>
  <c r="L39" i="213" s="1"/>
  <c r="M209" i="213"/>
  <c r="M39" i="213" s="1"/>
  <c r="N209" i="213"/>
  <c r="N39" i="213" s="1"/>
  <c r="O209" i="213"/>
  <c r="P209" i="213"/>
  <c r="P39" i="213" s="1"/>
  <c r="E210" i="213"/>
  <c r="E40" i="213" s="1"/>
  <c r="F210" i="213"/>
  <c r="G210" i="213"/>
  <c r="G40" i="213" s="1"/>
  <c r="H210" i="213"/>
  <c r="H40" i="213" s="1"/>
  <c r="I210" i="213"/>
  <c r="I40" i="213" s="1"/>
  <c r="J210" i="213"/>
  <c r="J40" i="213" s="1"/>
  <c r="K210" i="213"/>
  <c r="K40" i="213" s="1"/>
  <c r="L210" i="213"/>
  <c r="M210" i="213"/>
  <c r="M40" i="213" s="1"/>
  <c r="N210" i="213"/>
  <c r="O210" i="213"/>
  <c r="O40" i="213" s="1"/>
  <c r="P210" i="213"/>
  <c r="P40" i="213" s="1"/>
  <c r="P211" i="213"/>
  <c r="Q211" i="213" s="1"/>
  <c r="Q212" i="213"/>
  <c r="Q213" i="213"/>
  <c r="Q214" i="213"/>
  <c r="Q215" i="213"/>
  <c r="Q216" i="213"/>
  <c r="Q217" i="213"/>
  <c r="Q218" i="213"/>
  <c r="E223" i="213"/>
  <c r="F223" i="213"/>
  <c r="G223" i="213"/>
  <c r="H223" i="213"/>
  <c r="I223" i="213"/>
  <c r="J223" i="213"/>
  <c r="K223" i="213"/>
  <c r="L223" i="213"/>
  <c r="M223" i="213"/>
  <c r="N223" i="213"/>
  <c r="O223" i="213"/>
  <c r="P223" i="213"/>
  <c r="E224" i="213"/>
  <c r="F224" i="213"/>
  <c r="G224" i="213"/>
  <c r="H224" i="213"/>
  <c r="I224" i="213"/>
  <c r="J224" i="213"/>
  <c r="K224" i="213"/>
  <c r="L224" i="213"/>
  <c r="M224" i="213"/>
  <c r="N224" i="213"/>
  <c r="O224" i="213"/>
  <c r="P224" i="213"/>
  <c r="E225" i="213"/>
  <c r="F225" i="213"/>
  <c r="G225" i="213"/>
  <c r="H225" i="213"/>
  <c r="I225" i="213"/>
  <c r="J225" i="213"/>
  <c r="K225" i="213"/>
  <c r="L225" i="213"/>
  <c r="M225" i="213"/>
  <c r="N225" i="213"/>
  <c r="O225" i="213"/>
  <c r="P225" i="213"/>
  <c r="E226" i="213"/>
  <c r="F226" i="213"/>
  <c r="G226" i="213"/>
  <c r="H226" i="213"/>
  <c r="I226" i="213"/>
  <c r="J226" i="213"/>
  <c r="K226" i="213"/>
  <c r="L226" i="213"/>
  <c r="M226" i="213"/>
  <c r="N226" i="213"/>
  <c r="O226" i="213"/>
  <c r="P226" i="213"/>
  <c r="E227" i="213"/>
  <c r="F227" i="213"/>
  <c r="G227" i="213"/>
  <c r="H227" i="213"/>
  <c r="I227" i="213"/>
  <c r="J227" i="213"/>
  <c r="K227" i="213"/>
  <c r="L227" i="213"/>
  <c r="M227" i="213"/>
  <c r="N227" i="213"/>
  <c r="O227" i="213"/>
  <c r="P227" i="213"/>
  <c r="E228" i="213"/>
  <c r="F228" i="213"/>
  <c r="G228" i="213"/>
  <c r="H228" i="213"/>
  <c r="I228" i="213"/>
  <c r="J228" i="213"/>
  <c r="K228" i="213"/>
  <c r="L228" i="213"/>
  <c r="M228" i="213"/>
  <c r="N228" i="213"/>
  <c r="O228" i="213"/>
  <c r="P228" i="213"/>
  <c r="P229" i="213"/>
  <c r="Q229" i="213" s="1"/>
  <c r="Q230" i="213"/>
  <c r="Q231" i="213"/>
  <c r="E232" i="213"/>
  <c r="F232" i="213"/>
  <c r="G232" i="213"/>
  <c r="H232" i="213"/>
  <c r="I232" i="213"/>
  <c r="J232" i="213"/>
  <c r="K232" i="213"/>
  <c r="L232" i="213"/>
  <c r="M232" i="213"/>
  <c r="N232" i="213"/>
  <c r="O232" i="213"/>
  <c r="P232" i="213"/>
  <c r="E233" i="213"/>
  <c r="F233" i="213"/>
  <c r="G233" i="213"/>
  <c r="H233" i="213"/>
  <c r="I233" i="213"/>
  <c r="J233" i="213"/>
  <c r="K233" i="213"/>
  <c r="L233" i="213"/>
  <c r="M233" i="213"/>
  <c r="N233" i="213"/>
  <c r="O233" i="213"/>
  <c r="P233" i="213"/>
  <c r="E234" i="213"/>
  <c r="F234" i="213"/>
  <c r="G234" i="213"/>
  <c r="H234" i="213"/>
  <c r="I234" i="213"/>
  <c r="J234" i="213"/>
  <c r="K234" i="213"/>
  <c r="L234" i="213"/>
  <c r="M234" i="213"/>
  <c r="N234" i="213"/>
  <c r="O234" i="213"/>
  <c r="P234" i="213"/>
  <c r="K235" i="213"/>
  <c r="L235" i="213"/>
  <c r="M235" i="213"/>
  <c r="N235" i="213"/>
  <c r="O235" i="213"/>
  <c r="P235" i="213"/>
  <c r="K236" i="213"/>
  <c r="L236" i="213"/>
  <c r="M236" i="213"/>
  <c r="N236" i="213"/>
  <c r="O236" i="213"/>
  <c r="P236" i="213"/>
  <c r="Q237" i="213"/>
  <c r="E238" i="213"/>
  <c r="F238" i="213"/>
  <c r="G238" i="213"/>
  <c r="H238" i="213"/>
  <c r="I238" i="213"/>
  <c r="J238" i="213"/>
  <c r="K238" i="213"/>
  <c r="L238" i="213"/>
  <c r="M238" i="213"/>
  <c r="N238" i="213"/>
  <c r="O238" i="213"/>
  <c r="P238" i="213"/>
  <c r="E239" i="213"/>
  <c r="F239" i="213"/>
  <c r="G239" i="213"/>
  <c r="H239" i="213"/>
  <c r="I239" i="213"/>
  <c r="J239" i="213"/>
  <c r="K239" i="213"/>
  <c r="L239" i="213"/>
  <c r="M239" i="213"/>
  <c r="N239" i="213"/>
  <c r="O239" i="213"/>
  <c r="P239" i="213"/>
  <c r="Q240" i="213"/>
  <c r="Q241" i="213"/>
  <c r="Q242" i="213"/>
  <c r="Q243" i="213"/>
  <c r="Q244" i="213"/>
  <c r="Q245" i="213"/>
  <c r="Q246" i="213"/>
  <c r="Q247" i="213"/>
  <c r="Q248" i="213"/>
  <c r="E251" i="213"/>
  <c r="F251" i="213"/>
  <c r="G251" i="213"/>
  <c r="H251" i="213"/>
  <c r="I251" i="213"/>
  <c r="J251" i="213"/>
  <c r="K251" i="213"/>
  <c r="L251" i="213"/>
  <c r="M251" i="213"/>
  <c r="N251" i="213"/>
  <c r="O251" i="213"/>
  <c r="P251" i="213"/>
  <c r="E252" i="213"/>
  <c r="F252" i="213"/>
  <c r="G252" i="213"/>
  <c r="H252" i="213"/>
  <c r="I252" i="213"/>
  <c r="J252" i="213"/>
  <c r="K252" i="213"/>
  <c r="L252" i="213"/>
  <c r="M252" i="213"/>
  <c r="N252" i="213"/>
  <c r="O252" i="213"/>
  <c r="P252" i="213"/>
  <c r="Q253" i="213"/>
  <c r="E254" i="213"/>
  <c r="F254" i="213"/>
  <c r="G254" i="213"/>
  <c r="H254" i="213"/>
  <c r="I254" i="213"/>
  <c r="J254" i="213"/>
  <c r="K254" i="213"/>
  <c r="L254" i="213"/>
  <c r="M254" i="213"/>
  <c r="N254" i="213"/>
  <c r="O254" i="213"/>
  <c r="P254" i="213"/>
  <c r="Q255" i="213"/>
  <c r="Q256" i="213"/>
  <c r="Q257" i="213"/>
  <c r="Q258" i="213"/>
  <c r="Q259" i="213"/>
  <c r="Q260" i="213"/>
  <c r="Q261" i="213"/>
  <c r="Q262" i="213"/>
  <c r="Q263" i="213"/>
  <c r="Q264" i="213"/>
  <c r="E268" i="213"/>
  <c r="F268" i="213"/>
  <c r="G268" i="213"/>
  <c r="H268" i="213"/>
  <c r="I268" i="213"/>
  <c r="J268" i="213"/>
  <c r="K268" i="213"/>
  <c r="L268" i="213"/>
  <c r="M268" i="213"/>
  <c r="N268" i="213"/>
  <c r="O268" i="213"/>
  <c r="P268" i="213"/>
  <c r="E269" i="213"/>
  <c r="F269" i="213"/>
  <c r="G269" i="213"/>
  <c r="H269" i="213"/>
  <c r="I269" i="213"/>
  <c r="J269" i="213"/>
  <c r="K269" i="213"/>
  <c r="L269" i="213"/>
  <c r="M269" i="213"/>
  <c r="N269" i="213"/>
  <c r="O269" i="213"/>
  <c r="P269" i="213"/>
  <c r="Q270" i="213"/>
  <c r="Q271" i="213"/>
  <c r="Q272" i="213"/>
  <c r="Q273" i="213"/>
  <c r="Q274" i="213"/>
  <c r="E277" i="213"/>
  <c r="F277" i="213"/>
  <c r="G277" i="213"/>
  <c r="H277" i="213"/>
  <c r="I277" i="213"/>
  <c r="J277" i="213"/>
  <c r="K277" i="213"/>
  <c r="L277" i="213"/>
  <c r="M277" i="213"/>
  <c r="N277" i="213"/>
  <c r="O277" i="213"/>
  <c r="P277" i="213"/>
  <c r="E278" i="213"/>
  <c r="F278" i="213"/>
  <c r="G278" i="213"/>
  <c r="H278" i="213"/>
  <c r="I278" i="213"/>
  <c r="J278" i="213"/>
  <c r="K278" i="213"/>
  <c r="L278" i="213"/>
  <c r="M278" i="213"/>
  <c r="N278" i="213"/>
  <c r="O278" i="213"/>
  <c r="P278" i="213"/>
  <c r="Q279" i="213"/>
  <c r="Q280" i="213"/>
  <c r="Q281" i="213"/>
  <c r="Q282" i="213"/>
  <c r="Q283" i="213"/>
  <c r="Q284" i="213"/>
  <c r="Q287" i="213"/>
  <c r="Q288" i="213"/>
  <c r="Q289" i="213"/>
  <c r="Q290" i="213"/>
  <c r="Q291" i="213"/>
  <c r="Q292" i="213"/>
  <c r="Q293" i="213"/>
  <c r="Q294" i="213"/>
  <c r="E295" i="213"/>
  <c r="F295" i="213"/>
  <c r="G295" i="213"/>
  <c r="H295" i="213"/>
  <c r="H311" i="213" s="1"/>
  <c r="I295" i="213"/>
  <c r="I311" i="213" s="1"/>
  <c r="J295" i="213"/>
  <c r="J311" i="213" s="1"/>
  <c r="K295" i="213"/>
  <c r="L295" i="213"/>
  <c r="L311" i="213" s="1"/>
  <c r="M295" i="213"/>
  <c r="M311" i="213" s="1"/>
  <c r="P295" i="213"/>
  <c r="Q296" i="213"/>
  <c r="Q297" i="213"/>
  <c r="Q298" i="213"/>
  <c r="Q299" i="213"/>
  <c r="Q300" i="213"/>
  <c r="Q301" i="213"/>
  <c r="P302" i="213"/>
  <c r="Q303" i="213"/>
  <c r="Q304" i="213"/>
  <c r="Q305" i="213"/>
  <c r="Q306" i="213"/>
  <c r="Q307" i="213"/>
  <c r="Q308" i="213"/>
  <c r="Q309" i="213"/>
  <c r="Q310" i="213"/>
  <c r="N311" i="213"/>
  <c r="O311" i="213"/>
  <c r="Q313" i="213"/>
  <c r="Q314" i="213"/>
  <c r="Q315" i="213"/>
  <c r="E318" i="213"/>
  <c r="F318" i="213"/>
  <c r="G318" i="213"/>
  <c r="H318" i="213"/>
  <c r="I318" i="213"/>
  <c r="J318" i="213"/>
  <c r="K318" i="213"/>
  <c r="L318" i="213"/>
  <c r="M318" i="213"/>
  <c r="N318" i="213"/>
  <c r="O318" i="213"/>
  <c r="P318" i="213"/>
  <c r="E319" i="213"/>
  <c r="F319" i="213"/>
  <c r="G319" i="213"/>
  <c r="H319" i="213"/>
  <c r="I319" i="213"/>
  <c r="J319" i="213"/>
  <c r="K319" i="213"/>
  <c r="L319" i="213"/>
  <c r="M319" i="213"/>
  <c r="N319" i="213"/>
  <c r="O319" i="213"/>
  <c r="P319" i="213"/>
  <c r="E320" i="213"/>
  <c r="F320" i="213"/>
  <c r="G320" i="213"/>
  <c r="H320" i="213"/>
  <c r="I320" i="213"/>
  <c r="J320" i="213"/>
  <c r="K320" i="213"/>
  <c r="L320" i="213"/>
  <c r="M320" i="213"/>
  <c r="N320" i="213"/>
  <c r="O320" i="213"/>
  <c r="P320" i="213"/>
  <c r="E321" i="213"/>
  <c r="F321" i="213"/>
  <c r="G321" i="213"/>
  <c r="H321" i="213"/>
  <c r="I321" i="213"/>
  <c r="J321" i="213"/>
  <c r="K321" i="213"/>
  <c r="L321" i="213"/>
  <c r="M321" i="213"/>
  <c r="N321" i="213"/>
  <c r="O321" i="213"/>
  <c r="P321" i="213"/>
  <c r="E322" i="213"/>
  <c r="F322" i="213"/>
  <c r="G322" i="213"/>
  <c r="H322" i="213"/>
  <c r="I322" i="213"/>
  <c r="J322" i="213"/>
  <c r="K322" i="213"/>
  <c r="L322" i="213"/>
  <c r="M322" i="213"/>
  <c r="N322" i="213"/>
  <c r="O322" i="213"/>
  <c r="P322" i="213"/>
  <c r="E323" i="213"/>
  <c r="F323" i="213"/>
  <c r="G323" i="213"/>
  <c r="H323" i="213"/>
  <c r="I323" i="213"/>
  <c r="J323" i="213"/>
  <c r="K323" i="213"/>
  <c r="L323" i="213"/>
  <c r="M323" i="213"/>
  <c r="N323" i="213"/>
  <c r="O323" i="213"/>
  <c r="P323" i="213"/>
  <c r="E324" i="213"/>
  <c r="F324" i="213"/>
  <c r="G324" i="213"/>
  <c r="H324" i="213"/>
  <c r="I324" i="213"/>
  <c r="J324" i="213"/>
  <c r="K324" i="213"/>
  <c r="L324" i="213"/>
  <c r="M324" i="213"/>
  <c r="N324" i="213"/>
  <c r="O324" i="213"/>
  <c r="P324" i="213"/>
  <c r="E325" i="213"/>
  <c r="E154" i="213" s="1"/>
  <c r="F325" i="213"/>
  <c r="G325" i="213"/>
  <c r="G154" i="213" s="1"/>
  <c r="H325" i="213"/>
  <c r="H154" i="213" s="1"/>
  <c r="I325" i="213"/>
  <c r="I154" i="213" s="1"/>
  <c r="J325" i="213"/>
  <c r="J154" i="213" s="1"/>
  <c r="K325" i="213"/>
  <c r="K154" i="213" s="1"/>
  <c r="L325" i="213"/>
  <c r="L154" i="213" s="1"/>
  <c r="M325" i="213"/>
  <c r="M154" i="213" s="1"/>
  <c r="N325" i="213"/>
  <c r="N154" i="213" s="1"/>
  <c r="O325" i="213"/>
  <c r="O154" i="213" s="1"/>
  <c r="P325" i="213"/>
  <c r="P154" i="213" s="1"/>
  <c r="P326" i="213"/>
  <c r="P155" i="213" s="1"/>
  <c r="E327" i="213"/>
  <c r="E156" i="213" s="1"/>
  <c r="F327" i="213"/>
  <c r="F156" i="213" s="1"/>
  <c r="G327" i="213"/>
  <c r="G156" i="213" s="1"/>
  <c r="H327" i="213"/>
  <c r="H156" i="213" s="1"/>
  <c r="I327" i="213"/>
  <c r="I156" i="213" s="1"/>
  <c r="J327" i="213"/>
  <c r="J156" i="213" s="1"/>
  <c r="K327" i="213"/>
  <c r="K156" i="213" s="1"/>
  <c r="L327" i="213"/>
  <c r="L156" i="213" s="1"/>
  <c r="M327" i="213"/>
  <c r="M156" i="213" s="1"/>
  <c r="N327" i="213"/>
  <c r="N156" i="213" s="1"/>
  <c r="O327" i="213"/>
  <c r="O156" i="213" s="1"/>
  <c r="P327" i="213"/>
  <c r="P156" i="213" s="1"/>
  <c r="E328" i="213"/>
  <c r="E157" i="213" s="1"/>
  <c r="F328" i="213"/>
  <c r="F157" i="213" s="1"/>
  <c r="G328" i="213"/>
  <c r="G157" i="213" s="1"/>
  <c r="H328" i="213"/>
  <c r="H157" i="213" s="1"/>
  <c r="I328" i="213"/>
  <c r="I157" i="213" s="1"/>
  <c r="J328" i="213"/>
  <c r="J157" i="213" s="1"/>
  <c r="K328" i="213"/>
  <c r="K157" i="213" s="1"/>
  <c r="L328" i="213"/>
  <c r="L157" i="213" s="1"/>
  <c r="M328" i="213"/>
  <c r="M157" i="213" s="1"/>
  <c r="N328" i="213"/>
  <c r="N157" i="213" s="1"/>
  <c r="O328" i="213"/>
  <c r="O157" i="213" s="1"/>
  <c r="P328" i="213"/>
  <c r="P157" i="213" s="1"/>
  <c r="Q329" i="213"/>
  <c r="Q330" i="213"/>
  <c r="Q331" i="213"/>
  <c r="Q332" i="213"/>
  <c r="Q333" i="213"/>
  <c r="Q334" i="213"/>
  <c r="Q335" i="213"/>
  <c r="Q336" i="213"/>
  <c r="Q339" i="213"/>
  <c r="Q340" i="213"/>
  <c r="Q342" i="213" s="1"/>
  <c r="E342" i="213"/>
  <c r="F342" i="213"/>
  <c r="G342" i="213"/>
  <c r="H342" i="213"/>
  <c r="I342" i="213"/>
  <c r="J342" i="213"/>
  <c r="K342" i="213"/>
  <c r="L342" i="213"/>
  <c r="M342" i="213"/>
  <c r="N342" i="213"/>
  <c r="O342" i="213"/>
  <c r="P342" i="213"/>
  <c r="E352" i="213"/>
  <c r="F352" i="213"/>
  <c r="G352" i="213"/>
  <c r="H352" i="213"/>
  <c r="I352" i="213"/>
  <c r="J352" i="213"/>
  <c r="K352" i="213"/>
  <c r="L352" i="213"/>
  <c r="M352" i="213"/>
  <c r="N352" i="213"/>
  <c r="O352" i="213"/>
  <c r="P352" i="213"/>
  <c r="E353" i="213"/>
  <c r="F353" i="213"/>
  <c r="G353" i="213"/>
  <c r="H353" i="213"/>
  <c r="I353" i="213"/>
  <c r="J353" i="213"/>
  <c r="K353" i="213"/>
  <c r="L353" i="213"/>
  <c r="M353" i="213"/>
  <c r="N353" i="213"/>
  <c r="O353" i="213"/>
  <c r="P353" i="213"/>
  <c r="E354" i="213"/>
  <c r="F354" i="213"/>
  <c r="G354" i="213"/>
  <c r="H354" i="213"/>
  <c r="I354" i="213"/>
  <c r="J354" i="213"/>
  <c r="K354" i="213"/>
  <c r="L354" i="213"/>
  <c r="M354" i="213"/>
  <c r="N354" i="213"/>
  <c r="O354" i="213"/>
  <c r="P354" i="213"/>
  <c r="E355" i="213"/>
  <c r="F355" i="213"/>
  <c r="G355" i="213"/>
  <c r="H355" i="213"/>
  <c r="I355" i="213"/>
  <c r="J355" i="213"/>
  <c r="K355" i="213"/>
  <c r="L355" i="213"/>
  <c r="M355" i="213"/>
  <c r="N355" i="213"/>
  <c r="O355" i="213"/>
  <c r="P355" i="213"/>
  <c r="E356" i="213"/>
  <c r="F356" i="213"/>
  <c r="G356" i="213"/>
  <c r="H356" i="213"/>
  <c r="I356" i="213"/>
  <c r="J356" i="213"/>
  <c r="K356" i="213"/>
  <c r="L356" i="213"/>
  <c r="M356" i="213"/>
  <c r="N356" i="213"/>
  <c r="O356" i="213"/>
  <c r="P356" i="213"/>
  <c r="E357" i="213"/>
  <c r="F357" i="213"/>
  <c r="G357" i="213"/>
  <c r="H357" i="213"/>
  <c r="I357" i="213"/>
  <c r="J357" i="213"/>
  <c r="K357" i="213"/>
  <c r="L357" i="213"/>
  <c r="M357" i="213"/>
  <c r="N357" i="213"/>
  <c r="O357" i="213"/>
  <c r="P357" i="213"/>
  <c r="E358" i="213"/>
  <c r="F358" i="213"/>
  <c r="G358" i="213"/>
  <c r="H358" i="213"/>
  <c r="I358" i="213"/>
  <c r="J358" i="213"/>
  <c r="K358" i="213"/>
  <c r="L358" i="213"/>
  <c r="M358" i="213"/>
  <c r="N358" i="213"/>
  <c r="O358" i="213"/>
  <c r="P358" i="213"/>
  <c r="Q359" i="213"/>
  <c r="Q360" i="213"/>
  <c r="Q361" i="213"/>
  <c r="Q362" i="213"/>
  <c r="Q363" i="213"/>
  <c r="Q364" i="213"/>
  <c r="Q365" i="213"/>
  <c r="Q366" i="213"/>
  <c r="Q367" i="213"/>
  <c r="Q368" i="213"/>
  <c r="Q369" i="213"/>
  <c r="Q372" i="213"/>
  <c r="Q373" i="213"/>
  <c r="Q374" i="213"/>
  <c r="Q375" i="213"/>
  <c r="Q376" i="213"/>
  <c r="Q377" i="213"/>
  <c r="Q378" i="213"/>
  <c r="Q379" i="213"/>
  <c r="Q380" i="213"/>
  <c r="Q381" i="213"/>
  <c r="P382" i="213"/>
  <c r="Q382" i="213" s="1"/>
  <c r="Q383" i="213"/>
  <c r="Q384" i="213"/>
  <c r="Q385" i="213"/>
  <c r="Q386" i="213"/>
  <c r="Q387" i="213"/>
  <c r="Q388" i="213"/>
  <c r="Q389" i="213"/>
  <c r="E390" i="213"/>
  <c r="F390" i="213"/>
  <c r="G390" i="213"/>
  <c r="H390" i="213"/>
  <c r="I390" i="213"/>
  <c r="J390" i="213"/>
  <c r="K390" i="213"/>
  <c r="L390" i="213"/>
  <c r="M390" i="213"/>
  <c r="N390" i="213"/>
  <c r="O390" i="213"/>
  <c r="E394" i="213"/>
  <c r="F394" i="213"/>
  <c r="G394" i="213"/>
  <c r="H394" i="213"/>
  <c r="I394" i="213"/>
  <c r="J394" i="213"/>
  <c r="K394" i="213"/>
  <c r="L394" i="213"/>
  <c r="M394" i="213"/>
  <c r="N394" i="213"/>
  <c r="O394" i="213"/>
  <c r="P394" i="213"/>
  <c r="E395" i="213"/>
  <c r="F395" i="213"/>
  <c r="G395" i="213"/>
  <c r="H395" i="213"/>
  <c r="I395" i="213"/>
  <c r="J395" i="213"/>
  <c r="K395" i="213"/>
  <c r="L395" i="213"/>
  <c r="M395" i="213"/>
  <c r="N395" i="213"/>
  <c r="O395" i="213"/>
  <c r="P395" i="213"/>
  <c r="E396" i="213"/>
  <c r="F396" i="213"/>
  <c r="G396" i="213"/>
  <c r="H396" i="213"/>
  <c r="I396" i="213"/>
  <c r="J396" i="213"/>
  <c r="K396" i="213"/>
  <c r="L396" i="213"/>
  <c r="M396" i="213"/>
  <c r="N396" i="213"/>
  <c r="O396" i="213"/>
  <c r="P396" i="213"/>
  <c r="E397" i="213"/>
  <c r="F397" i="213"/>
  <c r="G397" i="213"/>
  <c r="H397" i="213"/>
  <c r="I397" i="213"/>
  <c r="J397" i="213"/>
  <c r="K397" i="213"/>
  <c r="L397" i="213"/>
  <c r="M397" i="213"/>
  <c r="N397" i="213"/>
  <c r="O397" i="213"/>
  <c r="P397" i="213"/>
  <c r="E398" i="213"/>
  <c r="F398" i="213"/>
  <c r="G398" i="213"/>
  <c r="H398" i="213"/>
  <c r="I398" i="213"/>
  <c r="J398" i="213"/>
  <c r="K398" i="213"/>
  <c r="L398" i="213"/>
  <c r="M398" i="213"/>
  <c r="N398" i="213"/>
  <c r="O398" i="213"/>
  <c r="P398" i="213"/>
  <c r="E399" i="213"/>
  <c r="F399" i="213"/>
  <c r="G399" i="213"/>
  <c r="H399" i="213"/>
  <c r="I399" i="213"/>
  <c r="J399" i="213"/>
  <c r="K399" i="213"/>
  <c r="L399" i="213"/>
  <c r="M399" i="213"/>
  <c r="N399" i="213"/>
  <c r="O399" i="213"/>
  <c r="P399" i="213"/>
  <c r="E400" i="213"/>
  <c r="E59" i="213" s="1"/>
  <c r="F400" i="213"/>
  <c r="G400" i="213"/>
  <c r="G59" i="213" s="1"/>
  <c r="H400" i="213"/>
  <c r="H59" i="213" s="1"/>
  <c r="I400" i="213"/>
  <c r="I59" i="213" s="1"/>
  <c r="J400" i="213"/>
  <c r="J59" i="213" s="1"/>
  <c r="K400" i="213"/>
  <c r="K59" i="213" s="1"/>
  <c r="L400" i="213"/>
  <c r="L59" i="213" s="1"/>
  <c r="M400" i="213"/>
  <c r="M59" i="213" s="1"/>
  <c r="N400" i="213"/>
  <c r="N59" i="213" s="1"/>
  <c r="O400" i="213"/>
  <c r="O59" i="213" s="1"/>
  <c r="P400" i="213"/>
  <c r="E401" i="213"/>
  <c r="E60" i="213" s="1"/>
  <c r="F401" i="213"/>
  <c r="F60" i="213" s="1"/>
  <c r="G401" i="213"/>
  <c r="G60" i="213" s="1"/>
  <c r="H401" i="213"/>
  <c r="H60" i="213" s="1"/>
  <c r="I401" i="213"/>
  <c r="I60" i="213" s="1"/>
  <c r="J401" i="213"/>
  <c r="J60" i="213" s="1"/>
  <c r="K401" i="213"/>
  <c r="K60" i="213" s="1"/>
  <c r="L401" i="213"/>
  <c r="L60" i="213" s="1"/>
  <c r="M401" i="213"/>
  <c r="M60" i="213" s="1"/>
  <c r="N401" i="213"/>
  <c r="N60" i="213" s="1"/>
  <c r="O401" i="213"/>
  <c r="O60" i="213" s="1"/>
  <c r="P401" i="213"/>
  <c r="P60" i="213" s="1"/>
  <c r="Q402" i="213"/>
  <c r="E403" i="213"/>
  <c r="F403" i="213"/>
  <c r="G403" i="213"/>
  <c r="H403" i="213"/>
  <c r="I403" i="213"/>
  <c r="J403" i="213"/>
  <c r="K403" i="213"/>
  <c r="L403" i="213"/>
  <c r="M403" i="213"/>
  <c r="N403" i="213"/>
  <c r="O403" i="213"/>
  <c r="P403" i="213"/>
  <c r="E404" i="213"/>
  <c r="F404" i="213"/>
  <c r="G404" i="213"/>
  <c r="H404" i="213"/>
  <c r="I404" i="213"/>
  <c r="J404" i="213"/>
  <c r="K404" i="213"/>
  <c r="L404" i="213"/>
  <c r="M404" i="213"/>
  <c r="N404" i="213"/>
  <c r="O404" i="213"/>
  <c r="P404" i="213"/>
  <c r="E405" i="213"/>
  <c r="F405" i="213"/>
  <c r="G405" i="213"/>
  <c r="H405" i="213"/>
  <c r="I405" i="213"/>
  <c r="J405" i="213"/>
  <c r="K405" i="213"/>
  <c r="L405" i="213"/>
  <c r="M405" i="213"/>
  <c r="N405" i="213"/>
  <c r="O405" i="213"/>
  <c r="P405" i="213"/>
  <c r="K406" i="213"/>
  <c r="L406" i="213"/>
  <c r="M406" i="213"/>
  <c r="N406" i="213"/>
  <c r="O406" i="213"/>
  <c r="P406" i="213"/>
  <c r="K407" i="213"/>
  <c r="L407" i="213"/>
  <c r="M407" i="213"/>
  <c r="N407" i="213"/>
  <c r="O407" i="213"/>
  <c r="P407" i="213"/>
  <c r="E408" i="213"/>
  <c r="F408" i="213"/>
  <c r="G408" i="213"/>
  <c r="H408" i="213"/>
  <c r="I408" i="213"/>
  <c r="J408" i="213"/>
  <c r="K408" i="213"/>
  <c r="L408" i="213"/>
  <c r="M408" i="213"/>
  <c r="N408" i="213"/>
  <c r="O408" i="213"/>
  <c r="P408" i="213"/>
  <c r="E409" i="213"/>
  <c r="F409" i="213"/>
  <c r="G409" i="213"/>
  <c r="H409" i="213"/>
  <c r="I409" i="213"/>
  <c r="J409" i="213"/>
  <c r="K409" i="213"/>
  <c r="L409" i="213"/>
  <c r="M409" i="213"/>
  <c r="N409" i="213"/>
  <c r="O409" i="213"/>
  <c r="P409" i="213"/>
  <c r="Q410" i="213"/>
  <c r="Q411" i="213"/>
  <c r="Q412" i="213"/>
  <c r="Q413" i="213"/>
  <c r="Q414" i="213"/>
  <c r="Q415" i="213"/>
  <c r="P416" i="213"/>
  <c r="P75" i="213" s="1"/>
  <c r="Q417" i="213"/>
  <c r="Q418" i="213"/>
  <c r="E421" i="213"/>
  <c r="F421" i="213"/>
  <c r="G421" i="213"/>
  <c r="H421" i="213"/>
  <c r="I421" i="213"/>
  <c r="J421" i="213"/>
  <c r="K421" i="213"/>
  <c r="L421" i="213"/>
  <c r="M421" i="213"/>
  <c r="N421" i="213"/>
  <c r="O421" i="213"/>
  <c r="P421" i="213"/>
  <c r="E422" i="213"/>
  <c r="F422" i="213"/>
  <c r="G422" i="213"/>
  <c r="H422" i="213"/>
  <c r="I422" i="213"/>
  <c r="J422" i="213"/>
  <c r="K422" i="213"/>
  <c r="L422" i="213"/>
  <c r="M422" i="213"/>
  <c r="N422" i="213"/>
  <c r="O422" i="213"/>
  <c r="P422" i="213"/>
  <c r="Q423" i="213"/>
  <c r="E424" i="213"/>
  <c r="F424" i="213"/>
  <c r="G424" i="213"/>
  <c r="H424" i="213"/>
  <c r="I424" i="213"/>
  <c r="J424" i="213"/>
  <c r="K424" i="213"/>
  <c r="L424" i="213"/>
  <c r="M424" i="213"/>
  <c r="N424" i="213"/>
  <c r="O424" i="213"/>
  <c r="P424" i="213"/>
  <c r="Q425" i="213"/>
  <c r="Q426" i="213"/>
  <c r="Q427" i="213"/>
  <c r="Q428" i="213"/>
  <c r="Q429" i="213"/>
  <c r="Q430" i="213"/>
  <c r="Q431" i="213"/>
  <c r="Q432" i="213"/>
  <c r="Q433" i="213"/>
  <c r="Q434" i="213"/>
  <c r="E438" i="213"/>
  <c r="F438" i="213"/>
  <c r="G438" i="213"/>
  <c r="H438" i="213"/>
  <c r="I438" i="213"/>
  <c r="J438" i="213"/>
  <c r="K438" i="213"/>
  <c r="L438" i="213"/>
  <c r="M438" i="213"/>
  <c r="N438" i="213"/>
  <c r="O438" i="213"/>
  <c r="P438" i="213"/>
  <c r="E439" i="213"/>
  <c r="F439" i="213"/>
  <c r="G439" i="213"/>
  <c r="H439" i="213"/>
  <c r="I439" i="213"/>
  <c r="J439" i="213"/>
  <c r="K439" i="213"/>
  <c r="L439" i="213"/>
  <c r="M439" i="213"/>
  <c r="N439" i="213"/>
  <c r="O439" i="213"/>
  <c r="P439" i="213"/>
  <c r="Q440" i="213"/>
  <c r="Q441" i="213"/>
  <c r="Q442" i="213"/>
  <c r="Q443" i="213"/>
  <c r="E447" i="213"/>
  <c r="F447" i="213"/>
  <c r="G447" i="213"/>
  <c r="H447" i="213"/>
  <c r="I447" i="213"/>
  <c r="J447" i="213"/>
  <c r="K447" i="213"/>
  <c r="L447" i="213"/>
  <c r="M447" i="213"/>
  <c r="N447" i="213"/>
  <c r="O447" i="213"/>
  <c r="P447" i="213"/>
  <c r="E448" i="213"/>
  <c r="F448" i="213"/>
  <c r="G448" i="213"/>
  <c r="H448" i="213"/>
  <c r="I448" i="213"/>
  <c r="J448" i="213"/>
  <c r="K448" i="213"/>
  <c r="L448" i="213"/>
  <c r="M448" i="213"/>
  <c r="N448" i="213"/>
  <c r="O448" i="213"/>
  <c r="P448" i="213"/>
  <c r="Q449" i="213"/>
  <c r="Q450" i="213"/>
  <c r="Q451" i="213"/>
  <c r="Q452" i="213"/>
  <c r="Q453" i="213"/>
  <c r="Q454" i="213"/>
  <c r="E457" i="213"/>
  <c r="E116" i="213" s="1"/>
  <c r="F457" i="213"/>
  <c r="F116" i="213" s="1"/>
  <c r="G457" i="213"/>
  <c r="G116" i="213" s="1"/>
  <c r="H457" i="213"/>
  <c r="H116" i="213" s="1"/>
  <c r="I457" i="213"/>
  <c r="I116" i="213" s="1"/>
  <c r="J457" i="213"/>
  <c r="J116" i="213" s="1"/>
  <c r="K457" i="213"/>
  <c r="K116" i="213" s="1"/>
  <c r="L457" i="213"/>
  <c r="L116" i="213" s="1"/>
  <c r="M457" i="213"/>
  <c r="M116" i="213" s="1"/>
  <c r="N457" i="213"/>
  <c r="N116" i="213" s="1"/>
  <c r="O457" i="213"/>
  <c r="O116" i="213" s="1"/>
  <c r="P457" i="213"/>
  <c r="P116" i="213" s="1"/>
  <c r="E458" i="213"/>
  <c r="F458" i="213"/>
  <c r="F117" i="213" s="1"/>
  <c r="G458" i="213"/>
  <c r="G117" i="213" s="1"/>
  <c r="H458" i="213"/>
  <c r="H117" i="213" s="1"/>
  <c r="I458" i="213"/>
  <c r="I117" i="213" s="1"/>
  <c r="J458" i="213"/>
  <c r="J117" i="213" s="1"/>
  <c r="K458" i="213"/>
  <c r="K117" i="213" s="1"/>
  <c r="L458" i="213"/>
  <c r="M458" i="213"/>
  <c r="M117" i="213" s="1"/>
  <c r="N458" i="213"/>
  <c r="N117" i="213" s="1"/>
  <c r="O458" i="213"/>
  <c r="O117" i="213" s="1"/>
  <c r="P458" i="213"/>
  <c r="P117" i="213" s="1"/>
  <c r="Q459" i="213"/>
  <c r="E460" i="213"/>
  <c r="E119" i="213" s="1"/>
  <c r="F460" i="213"/>
  <c r="F119" i="213" s="1"/>
  <c r="P460" i="213"/>
  <c r="P119" i="213" s="1"/>
  <c r="Q461" i="213"/>
  <c r="E462" i="213"/>
  <c r="E121" i="213" s="1"/>
  <c r="F462" i="213"/>
  <c r="F121" i="213" s="1"/>
  <c r="G462" i="213"/>
  <c r="G121" i="213" s="1"/>
  <c r="H462" i="213"/>
  <c r="H121" i="213" s="1"/>
  <c r="I462" i="213"/>
  <c r="I121" i="213" s="1"/>
  <c r="J462" i="213"/>
  <c r="J121" i="213" s="1"/>
  <c r="K462" i="213"/>
  <c r="K121" i="213" s="1"/>
  <c r="L462" i="213"/>
  <c r="L121" i="213" s="1"/>
  <c r="M462" i="213"/>
  <c r="M121" i="213" s="1"/>
  <c r="N462" i="213"/>
  <c r="N121" i="213" s="1"/>
  <c r="O462" i="213"/>
  <c r="O121" i="213" s="1"/>
  <c r="P462" i="213"/>
  <c r="P121" i="213" s="1"/>
  <c r="E463" i="213"/>
  <c r="F463" i="213"/>
  <c r="F122" i="213" s="1"/>
  <c r="G463" i="213"/>
  <c r="G122" i="213" s="1"/>
  <c r="H463" i="213"/>
  <c r="H122" i="213" s="1"/>
  <c r="I463" i="213"/>
  <c r="I122" i="213" s="1"/>
  <c r="J463" i="213"/>
  <c r="J122" i="213" s="1"/>
  <c r="K463" i="213"/>
  <c r="K122" i="213" s="1"/>
  <c r="L463" i="213"/>
  <c r="L122" i="213" s="1"/>
  <c r="M463" i="213"/>
  <c r="M122" i="213" s="1"/>
  <c r="N463" i="213"/>
  <c r="N122" i="213" s="1"/>
  <c r="O463" i="213"/>
  <c r="O122" i="213" s="1"/>
  <c r="P463" i="213"/>
  <c r="P122" i="213" s="1"/>
  <c r="E464" i="213"/>
  <c r="E123" i="213" s="1"/>
  <c r="F464" i="213"/>
  <c r="F123" i="213" s="1"/>
  <c r="G464" i="213"/>
  <c r="G123" i="213" s="1"/>
  <c r="H464" i="213"/>
  <c r="I464" i="213"/>
  <c r="I123" i="213" s="1"/>
  <c r="J464" i="213"/>
  <c r="J123" i="213" s="1"/>
  <c r="K464" i="213"/>
  <c r="K123" i="213" s="1"/>
  <c r="L464" i="213"/>
  <c r="L123" i="213" s="1"/>
  <c r="M464" i="213"/>
  <c r="M123" i="213" s="1"/>
  <c r="N464" i="213"/>
  <c r="N123" i="213" s="1"/>
  <c r="O464" i="213"/>
  <c r="O123" i="213" s="1"/>
  <c r="P464" i="213"/>
  <c r="P123" i="213" s="1"/>
  <c r="E465" i="213"/>
  <c r="F465" i="213"/>
  <c r="G465" i="213"/>
  <c r="H465" i="213"/>
  <c r="I465" i="213"/>
  <c r="J465" i="213"/>
  <c r="K465" i="213"/>
  <c r="L465" i="213"/>
  <c r="M465" i="213"/>
  <c r="N465" i="213"/>
  <c r="N124" i="213" s="1"/>
  <c r="O465" i="213"/>
  <c r="O124" i="213" s="1"/>
  <c r="P465" i="213"/>
  <c r="E466" i="213"/>
  <c r="F466" i="213"/>
  <c r="F125" i="213" s="1"/>
  <c r="G466" i="213"/>
  <c r="G125" i="213" s="1"/>
  <c r="H466" i="213"/>
  <c r="H125" i="213" s="1"/>
  <c r="I466" i="213"/>
  <c r="I125" i="213" s="1"/>
  <c r="J466" i="213"/>
  <c r="J125" i="213" s="1"/>
  <c r="K466" i="213"/>
  <c r="K125" i="213" s="1"/>
  <c r="L466" i="213"/>
  <c r="L125" i="213" s="1"/>
  <c r="M466" i="213"/>
  <c r="M125" i="213" s="1"/>
  <c r="N466" i="213"/>
  <c r="N125" i="213" s="1"/>
  <c r="O466" i="213"/>
  <c r="O125" i="213" s="1"/>
  <c r="P466" i="213"/>
  <c r="P125" i="213" s="1"/>
  <c r="Q467" i="213"/>
  <c r="Q468" i="213"/>
  <c r="Q469" i="213"/>
  <c r="Q470" i="213"/>
  <c r="E471" i="213"/>
  <c r="F471" i="213"/>
  <c r="F130" i="213" s="1"/>
  <c r="G471" i="213"/>
  <c r="G130" i="213" s="1"/>
  <c r="H471" i="213"/>
  <c r="H130" i="213" s="1"/>
  <c r="I471" i="213"/>
  <c r="I130" i="213" s="1"/>
  <c r="J471" i="213"/>
  <c r="J130" i="213" s="1"/>
  <c r="K471" i="213"/>
  <c r="K130" i="213" s="1"/>
  <c r="L471" i="213"/>
  <c r="L130" i="213" s="1"/>
  <c r="M471" i="213"/>
  <c r="M130" i="213" s="1"/>
  <c r="N471" i="213"/>
  <c r="N130" i="213" s="1"/>
  <c r="O471" i="213"/>
  <c r="O130" i="213" s="1"/>
  <c r="P471" i="213"/>
  <c r="P130" i="213" s="1"/>
  <c r="P472" i="213"/>
  <c r="Q472" i="213" s="1"/>
  <c r="Q473" i="213"/>
  <c r="Q474" i="213"/>
  <c r="Q475" i="213"/>
  <c r="Q476" i="213"/>
  <c r="Q477" i="213"/>
  <c r="Q478" i="213"/>
  <c r="Q479" i="213"/>
  <c r="Q480" i="213"/>
  <c r="E483" i="213"/>
  <c r="E142" i="213" s="1"/>
  <c r="F483" i="213"/>
  <c r="F142" i="213" s="1"/>
  <c r="G483" i="213"/>
  <c r="G142" i="213" s="1"/>
  <c r="H483" i="213"/>
  <c r="H142" i="213" s="1"/>
  <c r="I483" i="213"/>
  <c r="I142" i="213" s="1"/>
  <c r="J483" i="213"/>
  <c r="J142" i="213" s="1"/>
  <c r="K483" i="213"/>
  <c r="K142" i="213" s="1"/>
  <c r="L483" i="213"/>
  <c r="L142" i="213" s="1"/>
  <c r="M483" i="213"/>
  <c r="M142" i="213" s="1"/>
  <c r="N483" i="213"/>
  <c r="N142" i="213" s="1"/>
  <c r="O483" i="213"/>
  <c r="O142" i="213" s="1"/>
  <c r="P483" i="213"/>
  <c r="P142" i="213" s="1"/>
  <c r="Q484" i="213"/>
  <c r="Q485" i="213"/>
  <c r="Q487" i="213"/>
  <c r="E488" i="213"/>
  <c r="F488" i="213"/>
  <c r="G488" i="213"/>
  <c r="H488" i="213"/>
  <c r="I488" i="213"/>
  <c r="J488" i="213"/>
  <c r="K488" i="213"/>
  <c r="L488" i="213"/>
  <c r="M488" i="213"/>
  <c r="N488" i="213"/>
  <c r="O488" i="213"/>
  <c r="P488" i="213"/>
  <c r="E489" i="213"/>
  <c r="F489" i="213"/>
  <c r="G489" i="213"/>
  <c r="H489" i="213"/>
  <c r="I489" i="213"/>
  <c r="J489" i="213"/>
  <c r="K489" i="213"/>
  <c r="L489" i="213"/>
  <c r="M489" i="213"/>
  <c r="N489" i="213"/>
  <c r="O489" i="213"/>
  <c r="P489" i="213"/>
  <c r="E490" i="213"/>
  <c r="F490" i="213"/>
  <c r="G490" i="213"/>
  <c r="H490" i="213"/>
  <c r="I490" i="213"/>
  <c r="J490" i="213"/>
  <c r="K490" i="213"/>
  <c r="L490" i="213"/>
  <c r="M490" i="213"/>
  <c r="N490" i="213"/>
  <c r="O490" i="213"/>
  <c r="P490" i="213"/>
  <c r="E491" i="213"/>
  <c r="F491" i="213"/>
  <c r="G491" i="213"/>
  <c r="H491" i="213"/>
  <c r="I491" i="213"/>
  <c r="J491" i="213"/>
  <c r="K491" i="213"/>
  <c r="L491" i="213"/>
  <c r="M491" i="213"/>
  <c r="N491" i="213"/>
  <c r="O491" i="213"/>
  <c r="P491" i="213"/>
  <c r="E492" i="213"/>
  <c r="F492" i="213"/>
  <c r="G492" i="213"/>
  <c r="H492" i="213"/>
  <c r="I492" i="213"/>
  <c r="J492" i="213"/>
  <c r="K492" i="213"/>
  <c r="L492" i="213"/>
  <c r="M492" i="213"/>
  <c r="N492" i="213"/>
  <c r="O492" i="213"/>
  <c r="P492" i="213"/>
  <c r="E493" i="213"/>
  <c r="F493" i="213"/>
  <c r="G493" i="213"/>
  <c r="H493" i="213"/>
  <c r="I493" i="213"/>
  <c r="J493" i="213"/>
  <c r="K493" i="213"/>
  <c r="L493" i="213"/>
  <c r="M493" i="213"/>
  <c r="N493" i="213"/>
  <c r="O493" i="213"/>
  <c r="P493" i="213"/>
  <c r="E494" i="213"/>
  <c r="F494" i="213"/>
  <c r="G494" i="213"/>
  <c r="H494" i="213"/>
  <c r="I494" i="213"/>
  <c r="J494" i="213"/>
  <c r="K494" i="213"/>
  <c r="L494" i="213"/>
  <c r="M494" i="213"/>
  <c r="N494" i="213"/>
  <c r="O494" i="213"/>
  <c r="P494" i="213"/>
  <c r="Q495" i="213"/>
  <c r="Q496" i="213"/>
  <c r="Q497" i="213"/>
  <c r="Q498" i="213"/>
  <c r="Q499" i="213"/>
  <c r="Q500" i="213"/>
  <c r="Q501" i="213"/>
  <c r="Q502" i="213"/>
  <c r="Q503" i="213"/>
  <c r="Q504" i="213"/>
  <c r="Q505" i="213"/>
  <c r="Q506" i="213"/>
  <c r="Q509" i="213"/>
  <c r="Q512" i="213" s="1"/>
  <c r="Q511" i="213"/>
  <c r="E512" i="213"/>
  <c r="F512" i="213"/>
  <c r="G512" i="213"/>
  <c r="H512" i="213"/>
  <c r="I512" i="213"/>
  <c r="J512" i="213"/>
  <c r="K512" i="213"/>
  <c r="L512" i="213"/>
  <c r="M512" i="213"/>
  <c r="N512" i="213"/>
  <c r="O512" i="213"/>
  <c r="P512" i="213"/>
  <c r="Q155" i="213" l="1"/>
  <c r="L171" i="213"/>
  <c r="Q93" i="213"/>
  <c r="Q70" i="213"/>
  <c r="Q135" i="218"/>
  <c r="Q31" i="218"/>
  <c r="Q99" i="213"/>
  <c r="Q82" i="213"/>
  <c r="Q104" i="216"/>
  <c r="Q169" i="218"/>
  <c r="Q138" i="218"/>
  <c r="Q118" i="218"/>
  <c r="Q88" i="218"/>
  <c r="Q73" i="218"/>
  <c r="Q33" i="218"/>
  <c r="Q23" i="218"/>
  <c r="P173" i="219"/>
  <c r="Q133" i="216"/>
  <c r="Q135" i="217"/>
  <c r="Q132" i="217"/>
  <c r="Q112" i="217"/>
  <c r="Q101" i="217"/>
  <c r="Q85" i="213"/>
  <c r="Q112" i="216"/>
  <c r="Q76" i="216"/>
  <c r="Q139" i="217"/>
  <c r="Q136" i="217"/>
  <c r="Q131" i="217"/>
  <c r="Q110" i="217"/>
  <c r="Q103" i="217"/>
  <c r="Q86" i="217"/>
  <c r="Q75" i="217"/>
  <c r="Q71" i="217"/>
  <c r="Q20" i="217"/>
  <c r="M170" i="214"/>
  <c r="Q172" i="216"/>
  <c r="Q166" i="216"/>
  <c r="Q135" i="216"/>
  <c r="Q128" i="216"/>
  <c r="Q86" i="216"/>
  <c r="Q34" i="216"/>
  <c r="Q169" i="217"/>
  <c r="Q33" i="217"/>
  <c r="Q32" i="217"/>
  <c r="Q25" i="217"/>
  <c r="Q36" i="217"/>
  <c r="Q102" i="213"/>
  <c r="Q85" i="218"/>
  <c r="Q397" i="217"/>
  <c r="Q110" i="213"/>
  <c r="Q91" i="217"/>
  <c r="Q109" i="218"/>
  <c r="Q21" i="218"/>
  <c r="G173" i="219"/>
  <c r="F151" i="213"/>
  <c r="Q135" i="213"/>
  <c r="Q76" i="213"/>
  <c r="Q31" i="214"/>
  <c r="Q345" i="216"/>
  <c r="Q109" i="217"/>
  <c r="Q92" i="217"/>
  <c r="Q345" i="218"/>
  <c r="Q22" i="213"/>
  <c r="K170" i="214"/>
  <c r="E170" i="214"/>
  <c r="Q90" i="214"/>
  <c r="Q317" i="217"/>
  <c r="Q166" i="218"/>
  <c r="G171" i="213"/>
  <c r="Q102" i="216"/>
  <c r="Q93" i="216"/>
  <c r="Q100" i="217"/>
  <c r="Q172" i="218"/>
  <c r="Q140" i="218"/>
  <c r="Q133" i="218"/>
  <c r="Q93" i="218"/>
  <c r="Q91" i="218"/>
  <c r="Q20" i="218"/>
  <c r="F171" i="213"/>
  <c r="Q44" i="213"/>
  <c r="O170" i="214"/>
  <c r="Q123" i="214"/>
  <c r="Q46" i="214"/>
  <c r="Q44" i="214"/>
  <c r="Q167" i="216"/>
  <c r="Q92" i="216"/>
  <c r="Q85" i="216"/>
  <c r="Q78" i="217"/>
  <c r="Q76" i="217"/>
  <c r="Q166" i="217"/>
  <c r="Q37" i="217"/>
  <c r="Q167" i="218"/>
  <c r="Q139" i="218"/>
  <c r="Q39" i="218"/>
  <c r="Q37" i="219"/>
  <c r="Q70" i="217"/>
  <c r="Q48" i="217"/>
  <c r="Q46" i="217"/>
  <c r="Q24" i="217"/>
  <c r="Q136" i="218"/>
  <c r="Q132" i="218"/>
  <c r="Q131" i="218"/>
  <c r="Q128" i="218"/>
  <c r="Q114" i="218"/>
  <c r="Q90" i="218"/>
  <c r="Q24" i="218"/>
  <c r="O171" i="213"/>
  <c r="Q138" i="216"/>
  <c r="Q113" i="216"/>
  <c r="Q167" i="217"/>
  <c r="Q45" i="217"/>
  <c r="Q38" i="217"/>
  <c r="Q397" i="218"/>
  <c r="Q110" i="218"/>
  <c r="Q100" i="218"/>
  <c r="Q317" i="219"/>
  <c r="Q78" i="219"/>
  <c r="Q73" i="219"/>
  <c r="N171" i="213"/>
  <c r="Q101" i="218"/>
  <c r="Q75" i="218"/>
  <c r="Q74" i="218"/>
  <c r="Q46" i="218"/>
  <c r="Q34" i="218"/>
  <c r="Q345" i="219"/>
  <c r="Q108" i="213"/>
  <c r="J170" i="214"/>
  <c r="Q397" i="216"/>
  <c r="Q87" i="216"/>
  <c r="Q138" i="217"/>
  <c r="Q74" i="217"/>
  <c r="Q28" i="217"/>
  <c r="Q27" i="217"/>
  <c r="Q23" i="217"/>
  <c r="Q19" i="217"/>
  <c r="Q44" i="219"/>
  <c r="I170" i="214"/>
  <c r="Q27" i="214"/>
  <c r="Q72" i="218"/>
  <c r="Q162" i="213"/>
  <c r="Q160" i="213"/>
  <c r="Q138" i="213"/>
  <c r="Q42" i="213"/>
  <c r="Q98" i="214"/>
  <c r="Q168" i="216"/>
  <c r="Q136" i="216"/>
  <c r="Q70" i="216"/>
  <c r="Q128" i="217"/>
  <c r="Q118" i="217"/>
  <c r="Q108" i="217"/>
  <c r="Q271" i="218"/>
  <c r="Q45" i="218"/>
  <c r="Q168" i="219"/>
  <c r="Q136" i="219"/>
  <c r="Q101" i="219"/>
  <c r="Q39" i="219"/>
  <c r="Q36" i="219"/>
  <c r="Q47" i="213"/>
  <c r="G170" i="214"/>
  <c r="Q317" i="216"/>
  <c r="Q111" i="217"/>
  <c r="Q317" i="218"/>
  <c r="L66" i="213"/>
  <c r="P285" i="213"/>
  <c r="L524" i="219"/>
  <c r="L175" i="219"/>
  <c r="L177" i="219" s="1"/>
  <c r="K175" i="219"/>
  <c r="K177" i="219" s="1"/>
  <c r="K524" i="219"/>
  <c r="J175" i="219"/>
  <c r="J177" i="219" s="1"/>
  <c r="J524" i="219"/>
  <c r="I175" i="219"/>
  <c r="I177" i="219" s="1"/>
  <c r="I524" i="219"/>
  <c r="H175" i="219"/>
  <c r="H177" i="219" s="1"/>
  <c r="H524" i="219"/>
  <c r="G175" i="219"/>
  <c r="G177" i="219" s="1"/>
  <c r="G524" i="219"/>
  <c r="F175" i="219"/>
  <c r="F177" i="219" s="1"/>
  <c r="F524" i="219"/>
  <c r="E175" i="219"/>
  <c r="Q522" i="219"/>
  <c r="E524" i="219"/>
  <c r="P524" i="219"/>
  <c r="P175" i="219"/>
  <c r="P177" i="219" s="1"/>
  <c r="O524" i="219"/>
  <c r="O175" i="219"/>
  <c r="O177" i="219" s="1"/>
  <c r="M524" i="219"/>
  <c r="M175" i="219"/>
  <c r="M177" i="219" s="1"/>
  <c r="N524" i="219"/>
  <c r="N175" i="219"/>
  <c r="N177" i="219" s="1"/>
  <c r="F49" i="219"/>
  <c r="F43" i="219" s="1"/>
  <c r="Q110" i="219"/>
  <c r="Q271" i="219"/>
  <c r="N49" i="219"/>
  <c r="N43" i="219" s="1"/>
  <c r="Q139" i="219"/>
  <c r="Q32" i="219"/>
  <c r="Q23" i="219"/>
  <c r="Q397" i="219"/>
  <c r="Q103" i="219"/>
  <c r="K49" i="219"/>
  <c r="K43" i="219" s="1"/>
  <c r="Q88" i="219"/>
  <c r="Q31" i="219"/>
  <c r="Q28" i="219"/>
  <c r="Q22" i="219"/>
  <c r="Q20" i="219"/>
  <c r="Q169" i="219"/>
  <c r="Q35" i="219"/>
  <c r="Q171" i="219"/>
  <c r="Q33" i="219"/>
  <c r="Q27" i="219"/>
  <c r="Q26" i="219"/>
  <c r="Q19" i="219"/>
  <c r="M49" i="219"/>
  <c r="M43" i="219" s="1"/>
  <c r="K148" i="213"/>
  <c r="K41" i="214"/>
  <c r="H285" i="213"/>
  <c r="K39" i="214"/>
  <c r="E53" i="213"/>
  <c r="J153" i="213"/>
  <c r="E41" i="214"/>
  <c r="E39" i="214"/>
  <c r="F219" i="213"/>
  <c r="M98" i="213"/>
  <c r="E445" i="213"/>
  <c r="H265" i="213"/>
  <c r="J57" i="219"/>
  <c r="K157" i="214"/>
  <c r="I454" i="219"/>
  <c r="I368" i="214"/>
  <c r="I388" i="214" s="1"/>
  <c r="I454" i="216"/>
  <c r="N67" i="213"/>
  <c r="F56" i="213"/>
  <c r="P13" i="213"/>
  <c r="F53" i="216"/>
  <c r="P131" i="213"/>
  <c r="Q131" i="213" s="1"/>
  <c r="N199" i="213"/>
  <c r="N370" i="213"/>
  <c r="N391" i="213" s="1"/>
  <c r="L445" i="213"/>
  <c r="H445" i="213"/>
  <c r="M285" i="213"/>
  <c r="E285" i="213"/>
  <c r="E219" i="213"/>
  <c r="F455" i="213"/>
  <c r="M435" i="213"/>
  <c r="E435" i="213"/>
  <c r="L455" i="213"/>
  <c r="J285" i="213"/>
  <c r="O275" i="213"/>
  <c r="I445" i="213"/>
  <c r="M455" i="213"/>
  <c r="E455" i="213"/>
  <c r="G67" i="213"/>
  <c r="Q407" i="213"/>
  <c r="Q302" i="213"/>
  <c r="P311" i="213"/>
  <c r="N275" i="213"/>
  <c r="F275" i="213"/>
  <c r="J275" i="213"/>
  <c r="I265" i="213"/>
  <c r="I507" i="213"/>
  <c r="E507" i="213"/>
  <c r="Q491" i="213"/>
  <c r="L285" i="213"/>
  <c r="K455" i="213"/>
  <c r="K435" i="213"/>
  <c r="P445" i="213"/>
  <c r="Q320" i="213"/>
  <c r="N265" i="213"/>
  <c r="J219" i="213"/>
  <c r="J419" i="213"/>
  <c r="N56" i="213"/>
  <c r="P59" i="219"/>
  <c r="M148" i="213"/>
  <c r="N435" i="213"/>
  <c r="F435" i="213"/>
  <c r="Q324" i="213"/>
  <c r="O66" i="213"/>
  <c r="K17" i="213"/>
  <c r="L435" i="213"/>
  <c r="H419" i="213"/>
  <c r="F370" i="213"/>
  <c r="F391" i="213" s="1"/>
  <c r="O337" i="213"/>
  <c r="I67" i="213"/>
  <c r="J62" i="213"/>
  <c r="J11" i="213"/>
  <c r="E337" i="213"/>
  <c r="F481" i="213"/>
  <c r="I455" i="213"/>
  <c r="K265" i="213"/>
  <c r="O265" i="213"/>
  <c r="G265" i="213"/>
  <c r="Q186" i="213"/>
  <c r="M445" i="213"/>
  <c r="Q403" i="213"/>
  <c r="Q357" i="213"/>
  <c r="J265" i="213"/>
  <c r="M219" i="213"/>
  <c r="M507" i="213"/>
  <c r="K445" i="213"/>
  <c r="P419" i="213"/>
  <c r="Q236" i="213"/>
  <c r="I147" i="213"/>
  <c r="P455" i="213"/>
  <c r="H455" i="213"/>
  <c r="Q409" i="213"/>
  <c r="Q225" i="213"/>
  <c r="M83" i="213"/>
  <c r="G57" i="213"/>
  <c r="Q494" i="213"/>
  <c r="Q490" i="213"/>
  <c r="J507" i="213"/>
  <c r="Q405" i="213"/>
  <c r="Q399" i="213"/>
  <c r="H370" i="213"/>
  <c r="H391" i="213" s="1"/>
  <c r="P98" i="213"/>
  <c r="O83" i="213"/>
  <c r="G83" i="213"/>
  <c r="L81" i="213"/>
  <c r="Q251" i="213"/>
  <c r="I80" i="213"/>
  <c r="K67" i="213"/>
  <c r="I63" i="213"/>
  <c r="O57" i="213"/>
  <c r="L507" i="213"/>
  <c r="Q488" i="213"/>
  <c r="G481" i="213"/>
  <c r="Q448" i="213"/>
  <c r="O435" i="213"/>
  <c r="G435" i="213"/>
  <c r="Q416" i="213"/>
  <c r="N68" i="213"/>
  <c r="F68" i="213"/>
  <c r="L64" i="213"/>
  <c r="L56" i="213"/>
  <c r="I55" i="213"/>
  <c r="H219" i="213"/>
  <c r="Q209" i="213"/>
  <c r="G98" i="216"/>
  <c r="G105" i="216" s="1"/>
  <c r="O140" i="213"/>
  <c r="N445" i="213"/>
  <c r="F445" i="213"/>
  <c r="I435" i="213"/>
  <c r="I370" i="213"/>
  <c r="I391" i="213" s="1"/>
  <c r="G337" i="213"/>
  <c r="P149" i="213"/>
  <c r="L148" i="213"/>
  <c r="L107" i="213"/>
  <c r="L68" i="213"/>
  <c r="J56" i="213"/>
  <c r="G55" i="213"/>
  <c r="Q181" i="213"/>
  <c r="Q493" i="213"/>
  <c r="N507" i="213"/>
  <c r="F507" i="213"/>
  <c r="Q464" i="213"/>
  <c r="P435" i="213"/>
  <c r="H435" i="213"/>
  <c r="M419" i="213"/>
  <c r="L370" i="213"/>
  <c r="L391" i="213" s="1"/>
  <c r="O149" i="213"/>
  <c r="M63" i="213"/>
  <c r="E63" i="213"/>
  <c r="M57" i="213"/>
  <c r="O13" i="213"/>
  <c r="K419" i="213"/>
  <c r="O455" i="213"/>
  <c r="G455" i="213"/>
  <c r="L419" i="213"/>
  <c r="K370" i="213"/>
  <c r="K391" i="213" s="1"/>
  <c r="Q295" i="213"/>
  <c r="I249" i="213"/>
  <c r="P64" i="213"/>
  <c r="H64" i="213"/>
  <c r="P62" i="213"/>
  <c r="H62" i="213"/>
  <c r="Q492" i="213"/>
  <c r="J455" i="213"/>
  <c r="N455" i="213"/>
  <c r="O445" i="213"/>
  <c r="G445" i="213"/>
  <c r="Q395" i="213"/>
  <c r="L153" i="213"/>
  <c r="P152" i="213"/>
  <c r="H152" i="213"/>
  <c r="I148" i="213"/>
  <c r="K63" i="213"/>
  <c r="G62" i="213"/>
  <c r="O58" i="213"/>
  <c r="G58" i="213"/>
  <c r="P219" i="213"/>
  <c r="I16" i="213"/>
  <c r="I14" i="213"/>
  <c r="O507" i="213"/>
  <c r="G507" i="213"/>
  <c r="Q353" i="213"/>
  <c r="Q268" i="213"/>
  <c r="N64" i="213"/>
  <c r="F64" i="213"/>
  <c r="N62" i="213"/>
  <c r="H205" i="216"/>
  <c r="H226" i="216" s="1"/>
  <c r="F255" i="219"/>
  <c r="F272" i="219" s="1"/>
  <c r="E520" i="219"/>
  <c r="J454" i="216"/>
  <c r="N444" i="216"/>
  <c r="O454" i="216"/>
  <c r="L454" i="216"/>
  <c r="M444" i="219"/>
  <c r="I612" i="214"/>
  <c r="J520" i="219"/>
  <c r="M454" i="219"/>
  <c r="F53" i="219"/>
  <c r="E454" i="219"/>
  <c r="M59" i="219"/>
  <c r="M57" i="219"/>
  <c r="E57" i="219"/>
  <c r="E106" i="214"/>
  <c r="I105" i="214"/>
  <c r="L82" i="214"/>
  <c r="I80" i="214"/>
  <c r="M79" i="214"/>
  <c r="E79" i="214"/>
  <c r="M59" i="214"/>
  <c r="E59" i="214"/>
  <c r="I58" i="214"/>
  <c r="M55" i="214"/>
  <c r="E55" i="214"/>
  <c r="I54" i="214"/>
  <c r="M53" i="214"/>
  <c r="E53" i="214"/>
  <c r="I52" i="214"/>
  <c r="L454" i="219"/>
  <c r="P105" i="214"/>
  <c r="H105" i="214"/>
  <c r="K82" i="214"/>
  <c r="P80" i="214"/>
  <c r="H80" i="214"/>
  <c r="L79" i="214"/>
  <c r="L73" i="214"/>
  <c r="P72" i="214"/>
  <c r="H72" i="214"/>
  <c r="L71" i="214"/>
  <c r="P70" i="214"/>
  <c r="H70" i="214"/>
  <c r="L69" i="214"/>
  <c r="P68" i="214"/>
  <c r="H68" i="214"/>
  <c r="L67" i="214"/>
  <c r="P66" i="214"/>
  <c r="H66" i="214"/>
  <c r="L65" i="214"/>
  <c r="P64" i="214"/>
  <c r="H64" i="214"/>
  <c r="L63" i="214"/>
  <c r="P62" i="214"/>
  <c r="H62" i="214"/>
  <c r="L61" i="214"/>
  <c r="P60" i="214"/>
  <c r="H60" i="214"/>
  <c r="L59" i="214"/>
  <c r="P58" i="214"/>
  <c r="H58" i="214"/>
  <c r="L57" i="214"/>
  <c r="P56" i="214"/>
  <c r="H56" i="214"/>
  <c r="L55" i="214"/>
  <c r="P54" i="214"/>
  <c r="H54" i="214"/>
  <c r="L53" i="214"/>
  <c r="P52" i="214"/>
  <c r="H52" i="214"/>
  <c r="K454" i="219"/>
  <c r="J131" i="214"/>
  <c r="J139" i="214" s="1"/>
  <c r="J478" i="214"/>
  <c r="M73" i="214"/>
  <c r="E73" i="214"/>
  <c r="I72" i="214"/>
  <c r="M71" i="214"/>
  <c r="E71" i="214"/>
  <c r="I70" i="214"/>
  <c r="M69" i="214"/>
  <c r="E69" i="214"/>
  <c r="I68" i="214"/>
  <c r="M67" i="214"/>
  <c r="E67" i="214"/>
  <c r="I66" i="214"/>
  <c r="M65" i="214"/>
  <c r="E65" i="214"/>
  <c r="I64" i="214"/>
  <c r="M63" i="214"/>
  <c r="E63" i="214"/>
  <c r="I62" i="214"/>
  <c r="M61" i="214"/>
  <c r="E61" i="214"/>
  <c r="I60" i="214"/>
  <c r="M57" i="214"/>
  <c r="E57" i="214"/>
  <c r="I56" i="214"/>
  <c r="M217" i="214"/>
  <c r="M42" i="214"/>
  <c r="M48" i="214" s="1"/>
  <c r="Q211" i="214"/>
  <c r="E217" i="214"/>
  <c r="E42" i="214"/>
  <c r="Q164" i="214"/>
  <c r="Q583" i="214"/>
  <c r="Q582" i="214"/>
  <c r="Q580" i="214"/>
  <c r="Q578" i="214"/>
  <c r="Q576" i="214"/>
  <c r="Q574" i="214"/>
  <c r="Q572" i="214"/>
  <c r="Q570" i="214"/>
  <c r="Q566" i="214"/>
  <c r="Q563" i="214"/>
  <c r="I131" i="214"/>
  <c r="I139" i="214" s="1"/>
  <c r="I478" i="214"/>
  <c r="L217" i="214"/>
  <c r="L42" i="214"/>
  <c r="Q111" i="214"/>
  <c r="Q109" i="214"/>
  <c r="Q92" i="214"/>
  <c r="Q19" i="214"/>
  <c r="J612" i="214"/>
  <c r="H478" i="214"/>
  <c r="H131" i="214"/>
  <c r="H139" i="214" s="1"/>
  <c r="Q356" i="214"/>
  <c r="O105" i="214"/>
  <c r="G105" i="214"/>
  <c r="J82" i="214"/>
  <c r="O80" i="214"/>
  <c r="G80" i="214"/>
  <c r="K79" i="214"/>
  <c r="K73" i="214"/>
  <c r="O72" i="214"/>
  <c r="G72" i="214"/>
  <c r="K71" i="214"/>
  <c r="O70" i="214"/>
  <c r="G70" i="214"/>
  <c r="K69" i="214"/>
  <c r="O68" i="214"/>
  <c r="G68" i="214"/>
  <c r="K67" i="214"/>
  <c r="O66" i="214"/>
  <c r="G66" i="214"/>
  <c r="K65" i="214"/>
  <c r="O64" i="214"/>
  <c r="G64" i="214"/>
  <c r="K63" i="214"/>
  <c r="O62" i="214"/>
  <c r="G62" i="214"/>
  <c r="K61" i="214"/>
  <c r="O60" i="214"/>
  <c r="G60" i="214"/>
  <c r="K59" i="214"/>
  <c r="O58" i="214"/>
  <c r="G58" i="214"/>
  <c r="K57" i="214"/>
  <c r="O56" i="214"/>
  <c r="G56" i="214"/>
  <c r="K55" i="214"/>
  <c r="O54" i="214"/>
  <c r="G54" i="214"/>
  <c r="K53" i="214"/>
  <c r="O52" i="214"/>
  <c r="G52" i="214"/>
  <c r="K42" i="214"/>
  <c r="K217" i="214"/>
  <c r="O478" i="214"/>
  <c r="O131" i="214"/>
  <c r="O139" i="214" s="1"/>
  <c r="G478" i="214"/>
  <c r="G131" i="214"/>
  <c r="G139" i="214" s="1"/>
  <c r="N105" i="214"/>
  <c r="F105" i="214"/>
  <c r="I82" i="214"/>
  <c r="N80" i="214"/>
  <c r="F80" i="214"/>
  <c r="J79" i="214"/>
  <c r="J73" i="214"/>
  <c r="N72" i="214"/>
  <c r="F72" i="214"/>
  <c r="J71" i="214"/>
  <c r="N70" i="214"/>
  <c r="F70" i="214"/>
  <c r="J69" i="214"/>
  <c r="N68" i="214"/>
  <c r="F68" i="214"/>
  <c r="J67" i="214"/>
  <c r="N66" i="214"/>
  <c r="F66" i="214"/>
  <c r="J65" i="214"/>
  <c r="N64" i="214"/>
  <c r="F64" i="214"/>
  <c r="J63" i="214"/>
  <c r="N62" i="214"/>
  <c r="F62" i="214"/>
  <c r="J61" i="214"/>
  <c r="N60" i="214"/>
  <c r="F60" i="214"/>
  <c r="J59" i="214"/>
  <c r="N58" i="214"/>
  <c r="F58" i="214"/>
  <c r="J57" i="214"/>
  <c r="N56" i="214"/>
  <c r="F56" i="214"/>
  <c r="J55" i="214"/>
  <c r="N54" i="214"/>
  <c r="F54" i="214"/>
  <c r="J53" i="214"/>
  <c r="N52" i="214"/>
  <c r="F52" i="214"/>
  <c r="J42" i="214"/>
  <c r="J48" i="214" s="1"/>
  <c r="J217" i="214"/>
  <c r="Q162" i="214"/>
  <c r="Q126" i="214"/>
  <c r="Q121" i="214"/>
  <c r="Q22" i="214"/>
  <c r="Q21" i="214"/>
  <c r="L622" i="214"/>
  <c r="P612" i="214"/>
  <c r="H612" i="214"/>
  <c r="Q591" i="214"/>
  <c r="N478" i="214"/>
  <c r="N131" i="214"/>
  <c r="N139" i="214" s="1"/>
  <c r="F131" i="214"/>
  <c r="F139" i="214" s="1"/>
  <c r="F478" i="214"/>
  <c r="M452" i="214"/>
  <c r="E452" i="214"/>
  <c r="I452" i="214"/>
  <c r="N442" i="214"/>
  <c r="F442" i="214"/>
  <c r="I432" i="214"/>
  <c r="M105" i="214"/>
  <c r="E105" i="214"/>
  <c r="P82" i="214"/>
  <c r="H82" i="214"/>
  <c r="M80" i="214"/>
  <c r="E263" i="214"/>
  <c r="E80" i="214"/>
  <c r="I263" i="214"/>
  <c r="I79" i="214"/>
  <c r="I73" i="214"/>
  <c r="M72" i="214"/>
  <c r="E72" i="214"/>
  <c r="I71" i="214"/>
  <c r="M70" i="214"/>
  <c r="E70" i="214"/>
  <c r="I69" i="214"/>
  <c r="M68" i="214"/>
  <c r="E68" i="214"/>
  <c r="I67" i="214"/>
  <c r="M66" i="214"/>
  <c r="E66" i="214"/>
  <c r="I65" i="214"/>
  <c r="M64" i="214"/>
  <c r="E64" i="214"/>
  <c r="I63" i="214"/>
  <c r="M62" i="214"/>
  <c r="E62" i="214"/>
  <c r="I61" i="214"/>
  <c r="M60" i="214"/>
  <c r="E60" i="214"/>
  <c r="I59" i="214"/>
  <c r="M58" i="214"/>
  <c r="E58" i="214"/>
  <c r="I57" i="214"/>
  <c r="M56" i="214"/>
  <c r="E56" i="214"/>
  <c r="I55" i="214"/>
  <c r="M54" i="214"/>
  <c r="E54" i="214"/>
  <c r="I53" i="214"/>
  <c r="M52" i="214"/>
  <c r="E52" i="214"/>
  <c r="I42" i="214"/>
  <c r="I48" i="214" s="1"/>
  <c r="I217" i="214"/>
  <c r="N170" i="214"/>
  <c r="F170" i="214"/>
  <c r="Q143" i="214"/>
  <c r="Q99" i="214"/>
  <c r="Q87" i="214"/>
  <c r="Q581" i="214"/>
  <c r="Q579" i="214"/>
  <c r="Q577" i="214"/>
  <c r="Q575" i="214"/>
  <c r="Q573" i="214"/>
  <c r="Q571" i="214"/>
  <c r="Q569" i="214"/>
  <c r="Q565" i="214"/>
  <c r="Q562" i="214"/>
  <c r="Q509" i="214"/>
  <c r="M478" i="214"/>
  <c r="M131" i="214"/>
  <c r="M139" i="214" s="1"/>
  <c r="E478" i="214"/>
  <c r="E131" i="214"/>
  <c r="Q470" i="214"/>
  <c r="L105" i="214"/>
  <c r="O82" i="214"/>
  <c r="G82" i="214"/>
  <c r="L80" i="214"/>
  <c r="P79" i="214"/>
  <c r="H79" i="214"/>
  <c r="P73" i="214"/>
  <c r="H73" i="214"/>
  <c r="L72" i="214"/>
  <c r="P71" i="214"/>
  <c r="H71" i="214"/>
  <c r="L70" i="214"/>
  <c r="P69" i="214"/>
  <c r="H69" i="214"/>
  <c r="L68" i="214"/>
  <c r="P67" i="214"/>
  <c r="H67" i="214"/>
  <c r="L66" i="214"/>
  <c r="P65" i="214"/>
  <c r="H65" i="214"/>
  <c r="L64" i="214"/>
  <c r="P63" i="214"/>
  <c r="H63" i="214"/>
  <c r="L62" i="214"/>
  <c r="P61" i="214"/>
  <c r="H61" i="214"/>
  <c r="L60" i="214"/>
  <c r="P59" i="214"/>
  <c r="H59" i="214"/>
  <c r="L58" i="214"/>
  <c r="P57" i="214"/>
  <c r="H57" i="214"/>
  <c r="L56" i="214"/>
  <c r="P55" i="214"/>
  <c r="H55" i="214"/>
  <c r="L54" i="214"/>
  <c r="P53" i="214"/>
  <c r="H53" i="214"/>
  <c r="L52" i="214"/>
  <c r="P42" i="214"/>
  <c r="P48" i="214" s="1"/>
  <c r="P217" i="214"/>
  <c r="H42" i="214"/>
  <c r="H217" i="214"/>
  <c r="Q129" i="214"/>
  <c r="Q112" i="214"/>
  <c r="Q110" i="214"/>
  <c r="L131" i="214"/>
  <c r="L139" i="214" s="1"/>
  <c r="L478" i="214"/>
  <c r="K105" i="214"/>
  <c r="N82" i="214"/>
  <c r="F82" i="214"/>
  <c r="K80" i="214"/>
  <c r="O79" i="214"/>
  <c r="G79" i="214"/>
  <c r="O73" i="214"/>
  <c r="G73" i="214"/>
  <c r="K72" i="214"/>
  <c r="O71" i="214"/>
  <c r="G71" i="214"/>
  <c r="K70" i="214"/>
  <c r="O69" i="214"/>
  <c r="G69" i="214"/>
  <c r="K68" i="214"/>
  <c r="O67" i="214"/>
  <c r="G67" i="214"/>
  <c r="K66" i="214"/>
  <c r="O65" i="214"/>
  <c r="G65" i="214"/>
  <c r="K64" i="214"/>
  <c r="O63" i="214"/>
  <c r="G63" i="214"/>
  <c r="K62" i="214"/>
  <c r="O61" i="214"/>
  <c r="G61" i="214"/>
  <c r="K60" i="214"/>
  <c r="O59" i="214"/>
  <c r="G59" i="214"/>
  <c r="K58" i="214"/>
  <c r="O57" i="214"/>
  <c r="G57" i="214"/>
  <c r="K56" i="214"/>
  <c r="O55" i="214"/>
  <c r="G55" i="214"/>
  <c r="K54" i="214"/>
  <c r="O53" i="214"/>
  <c r="G53" i="214"/>
  <c r="K52" i="214"/>
  <c r="O42" i="214"/>
  <c r="O48" i="214" s="1"/>
  <c r="O217" i="214"/>
  <c r="G42" i="214"/>
  <c r="G48" i="214" s="1"/>
  <c r="G217" i="214"/>
  <c r="P170" i="214"/>
  <c r="H170" i="214"/>
  <c r="L170" i="214"/>
  <c r="Q47" i="214"/>
  <c r="Q36" i="214"/>
  <c r="K131" i="214"/>
  <c r="K139" i="214" s="1"/>
  <c r="K478" i="214"/>
  <c r="J105" i="214"/>
  <c r="M82" i="214"/>
  <c r="E82" i="214"/>
  <c r="J80" i="214"/>
  <c r="N79" i="214"/>
  <c r="F79" i="214"/>
  <c r="N73" i="214"/>
  <c r="F73" i="214"/>
  <c r="J72" i="214"/>
  <c r="N71" i="214"/>
  <c r="F71" i="214"/>
  <c r="J70" i="214"/>
  <c r="N69" i="214"/>
  <c r="F69" i="214"/>
  <c r="J68" i="214"/>
  <c r="N67" i="214"/>
  <c r="F67" i="214"/>
  <c r="J66" i="214"/>
  <c r="N65" i="214"/>
  <c r="F65" i="214"/>
  <c r="J64" i="214"/>
  <c r="N63" i="214"/>
  <c r="F63" i="214"/>
  <c r="J62" i="214"/>
  <c r="N61" i="214"/>
  <c r="F61" i="214"/>
  <c r="J60" i="214"/>
  <c r="N59" i="214"/>
  <c r="F59" i="214"/>
  <c r="J58" i="214"/>
  <c r="N57" i="214"/>
  <c r="F57" i="214"/>
  <c r="J56" i="214"/>
  <c r="N55" i="214"/>
  <c r="F55" i="214"/>
  <c r="J54" i="214"/>
  <c r="N53" i="214"/>
  <c r="F53" i="214"/>
  <c r="J52" i="214"/>
  <c r="N217" i="214"/>
  <c r="N42" i="214"/>
  <c r="N48" i="214" s="1"/>
  <c r="F217" i="214"/>
  <c r="F42" i="214"/>
  <c r="Q124" i="214"/>
  <c r="I454" i="217"/>
  <c r="P68" i="217"/>
  <c r="H68" i="217"/>
  <c r="O454" i="217"/>
  <c r="G454" i="217"/>
  <c r="N602" i="214"/>
  <c r="K273" i="214"/>
  <c r="J17" i="214"/>
  <c r="L452" i="214"/>
  <c r="P452" i="214"/>
  <c r="H452" i="214"/>
  <c r="M442" i="214"/>
  <c r="M247" i="214"/>
  <c r="E247" i="214"/>
  <c r="P557" i="214"/>
  <c r="P558" i="214" s="1"/>
  <c r="K452" i="214"/>
  <c r="O452" i="214"/>
  <c r="G452" i="214"/>
  <c r="P442" i="214"/>
  <c r="H442" i="214"/>
  <c r="L442" i="214"/>
  <c r="Q267" i="214"/>
  <c r="J452" i="214"/>
  <c r="L273" i="214"/>
  <c r="P273" i="214"/>
  <c r="H273" i="214"/>
  <c r="O612" i="214"/>
  <c r="G612" i="214"/>
  <c r="K612" i="214"/>
  <c r="O273" i="214"/>
  <c r="F263" i="214"/>
  <c r="E586" i="214"/>
  <c r="Q355" i="214"/>
  <c r="J151" i="214"/>
  <c r="F335" i="214"/>
  <c r="P205" i="217"/>
  <c r="P226" i="217" s="1"/>
  <c r="L205" i="217"/>
  <c r="L226" i="217" s="1"/>
  <c r="Q411" i="217"/>
  <c r="N17" i="216"/>
  <c r="L59" i="216"/>
  <c r="P58" i="216"/>
  <c r="H58" i="216"/>
  <c r="M205" i="216"/>
  <c r="M226" i="216" s="1"/>
  <c r="N64" i="216"/>
  <c r="F64" i="216"/>
  <c r="J63" i="216"/>
  <c r="J61" i="216"/>
  <c r="E444" i="216"/>
  <c r="M64" i="216"/>
  <c r="E64" i="216"/>
  <c r="M62" i="216"/>
  <c r="I61" i="216"/>
  <c r="I53" i="216"/>
  <c r="O107" i="216"/>
  <c r="O115" i="216" s="1"/>
  <c r="P59" i="216"/>
  <c r="E198" i="214"/>
  <c r="E218" i="214" s="1"/>
  <c r="Q237" i="219"/>
  <c r="Q189" i="219"/>
  <c r="Q421" i="214"/>
  <c r="O432" i="214"/>
  <c r="N263" i="214"/>
  <c r="K442" i="214"/>
  <c r="Q399" i="214"/>
  <c r="M283" i="214"/>
  <c r="E273" i="214"/>
  <c r="M263" i="214"/>
  <c r="Q229" i="214"/>
  <c r="P16" i="216"/>
  <c r="H16" i="216"/>
  <c r="P377" i="216"/>
  <c r="P398" i="216" s="1"/>
  <c r="H377" i="216"/>
  <c r="H398" i="216" s="1"/>
  <c r="K55" i="216"/>
  <c r="O54" i="216"/>
  <c r="G54" i="216"/>
  <c r="K490" i="217"/>
  <c r="P520" i="219"/>
  <c r="J622" i="214"/>
  <c r="I622" i="214"/>
  <c r="G432" i="214"/>
  <c r="Q238" i="214"/>
  <c r="Q417" i="216"/>
  <c r="O66" i="219"/>
  <c r="G66" i="219"/>
  <c r="L674" i="214"/>
  <c r="Q394" i="214"/>
  <c r="Q183" i="214"/>
  <c r="M622" i="214"/>
  <c r="M504" i="214"/>
  <c r="L283" i="214"/>
  <c r="Q660" i="214"/>
  <c r="L602" i="214"/>
  <c r="H504" i="214"/>
  <c r="E442" i="214"/>
  <c r="I442" i="214"/>
  <c r="Q309" i="214"/>
  <c r="G273" i="214"/>
  <c r="I14" i="214"/>
  <c r="M198" i="214"/>
  <c r="M218" i="214" s="1"/>
  <c r="E490" i="216"/>
  <c r="N377" i="216"/>
  <c r="N398" i="216" s="1"/>
  <c r="K205" i="216"/>
  <c r="K226" i="216" s="1"/>
  <c r="E454" i="217"/>
  <c r="M454" i="217"/>
  <c r="K377" i="217"/>
  <c r="K398" i="217" s="1"/>
  <c r="L68" i="217"/>
  <c r="H520" i="219"/>
  <c r="M674" i="214"/>
  <c r="E58" i="216"/>
  <c r="N107" i="216"/>
  <c r="N115" i="216" s="1"/>
  <c r="F107" i="216"/>
  <c r="F115" i="216" s="1"/>
  <c r="G428" i="217"/>
  <c r="O454" i="219"/>
  <c r="Q192" i="219"/>
  <c r="K64" i="216"/>
  <c r="J66" i="217"/>
  <c r="Q231" i="217"/>
  <c r="P454" i="219"/>
  <c r="N454" i="219"/>
  <c r="F454" i="219"/>
  <c r="N428" i="219"/>
  <c r="Q362" i="219"/>
  <c r="Q365" i="216"/>
  <c r="G13" i="216"/>
  <c r="J68" i="216"/>
  <c r="Q407" i="217"/>
  <c r="Q235" i="217"/>
  <c r="M255" i="217"/>
  <c r="M272" i="217" s="1"/>
  <c r="I255" i="217"/>
  <c r="I272" i="217" s="1"/>
  <c r="Q448" i="219"/>
  <c r="G63" i="219"/>
  <c r="J602" i="214"/>
  <c r="E504" i="214"/>
  <c r="J14" i="216"/>
  <c r="Q229" i="216"/>
  <c r="Q191" i="216"/>
  <c r="J66" i="219"/>
  <c r="Q353" i="214"/>
  <c r="Q480" i="214"/>
  <c r="Q436" i="214"/>
  <c r="Q656" i="214"/>
  <c r="Q655" i="214"/>
  <c r="J586" i="214"/>
  <c r="H39" i="214"/>
  <c r="H557" i="214"/>
  <c r="H558" i="214" s="1"/>
  <c r="Q407" i="214"/>
  <c r="Q400" i="214"/>
  <c r="G15" i="214"/>
  <c r="O368" i="214"/>
  <c r="O388" i="214" s="1"/>
  <c r="G368" i="214"/>
  <c r="G388" i="214" s="1"/>
  <c r="P454" i="216"/>
  <c r="P99" i="216"/>
  <c r="K428" i="216"/>
  <c r="N674" i="214"/>
  <c r="P504" i="214"/>
  <c r="Q406" i="214"/>
  <c r="Q354" i="214"/>
  <c r="K263" i="214"/>
  <c r="O674" i="214"/>
  <c r="G674" i="214"/>
  <c r="Q605" i="214"/>
  <c r="M586" i="214"/>
  <c r="Q561" i="214"/>
  <c r="Q398" i="214"/>
  <c r="Q391" i="214"/>
  <c r="J368" i="214"/>
  <c r="J388" i="214" s="1"/>
  <c r="Q224" i="214"/>
  <c r="Q180" i="214"/>
  <c r="O622" i="214"/>
  <c r="G622" i="214"/>
  <c r="K622" i="214"/>
  <c r="Q589" i="214"/>
  <c r="J504" i="214"/>
  <c r="Q490" i="214"/>
  <c r="Q488" i="214"/>
  <c r="I149" i="214"/>
  <c r="G151" i="214"/>
  <c r="O148" i="214"/>
  <c r="M273" i="214"/>
  <c r="P263" i="214"/>
  <c r="Q227" i="214"/>
  <c r="F674" i="214"/>
  <c r="N622" i="214"/>
  <c r="F622" i="214"/>
  <c r="P602" i="214"/>
  <c r="H602" i="214"/>
  <c r="K557" i="214"/>
  <c r="K558" i="214" s="1"/>
  <c r="Q496" i="214"/>
  <c r="L504" i="214"/>
  <c r="O442" i="214"/>
  <c r="G442" i="214"/>
  <c r="Q408" i="214"/>
  <c r="L368" i="214"/>
  <c r="L388" i="214" s="1"/>
  <c r="N335" i="214"/>
  <c r="F490" i="216"/>
  <c r="G65" i="216"/>
  <c r="Q65" i="216" s="1"/>
  <c r="Q241" i="216"/>
  <c r="E622" i="214"/>
  <c r="N612" i="214"/>
  <c r="F612" i="214"/>
  <c r="K602" i="214"/>
  <c r="O602" i="214"/>
  <c r="G602" i="214"/>
  <c r="I557" i="214"/>
  <c r="I558" i="214" s="1"/>
  <c r="Q444" i="214"/>
  <c r="J442" i="214"/>
  <c r="L432" i="214"/>
  <c r="P416" i="214"/>
  <c r="I335" i="214"/>
  <c r="K283" i="214"/>
  <c r="P16" i="214"/>
  <c r="H16" i="214"/>
  <c r="L15" i="214"/>
  <c r="J82" i="217"/>
  <c r="J95" i="217" s="1"/>
  <c r="J444" i="217"/>
  <c r="F444" i="217"/>
  <c r="Q414" i="217"/>
  <c r="P674" i="214"/>
  <c r="H674" i="214"/>
  <c r="F602" i="214"/>
  <c r="N452" i="214"/>
  <c r="F452" i="214"/>
  <c r="Q405" i="214"/>
  <c r="H416" i="214"/>
  <c r="N368" i="214"/>
  <c r="N388" i="214" s="1"/>
  <c r="F368" i="214"/>
  <c r="F388" i="214" s="1"/>
  <c r="P149" i="214"/>
  <c r="H149" i="214"/>
  <c r="O16" i="214"/>
  <c r="N255" i="217"/>
  <c r="N272" i="217" s="1"/>
  <c r="F255" i="217"/>
  <c r="F272" i="217" s="1"/>
  <c r="K205" i="217"/>
  <c r="K226" i="217" s="1"/>
  <c r="Q412" i="219"/>
  <c r="L377" i="219"/>
  <c r="L398" i="219" s="1"/>
  <c r="E83" i="217"/>
  <c r="Q432" i="217"/>
  <c r="M81" i="217"/>
  <c r="M95" i="217" s="1"/>
  <c r="M444" i="217"/>
  <c r="E81" i="217"/>
  <c r="E444" i="217"/>
  <c r="Q194" i="217"/>
  <c r="P81" i="219"/>
  <c r="P95" i="219" s="1"/>
  <c r="P444" i="219"/>
  <c r="H81" i="219"/>
  <c r="H95" i="219" s="1"/>
  <c r="H444" i="219"/>
  <c r="Q410" i="219"/>
  <c r="Q408" i="219"/>
  <c r="Q404" i="219"/>
  <c r="F428" i="219"/>
  <c r="J428" i="219"/>
  <c r="N18" i="216"/>
  <c r="F18" i="216"/>
  <c r="Q124" i="216"/>
  <c r="N176" i="218"/>
  <c r="F176" i="218"/>
  <c r="N117" i="219"/>
  <c r="N141" i="219" s="1"/>
  <c r="N490" i="219"/>
  <c r="F117" i="219"/>
  <c r="F490" i="219"/>
  <c r="Q456" i="219"/>
  <c r="K82" i="219"/>
  <c r="K95" i="219" s="1"/>
  <c r="K444" i="219"/>
  <c r="Q406" i="219"/>
  <c r="Q405" i="219"/>
  <c r="I428" i="219"/>
  <c r="Q402" i="219"/>
  <c r="Q366" i="219"/>
  <c r="Q364" i="219"/>
  <c r="Q360" i="219"/>
  <c r="Q366" i="216"/>
  <c r="P255" i="216"/>
  <c r="P272" i="216" s="1"/>
  <c r="M18" i="216"/>
  <c r="E18" i="216"/>
  <c r="J13" i="216"/>
  <c r="F205" i="216"/>
  <c r="F226" i="216" s="1"/>
  <c r="Q470" i="219"/>
  <c r="N95" i="219"/>
  <c r="F95" i="219"/>
  <c r="G107" i="219"/>
  <c r="G115" i="219" s="1"/>
  <c r="H454" i="216"/>
  <c r="Q431" i="216"/>
  <c r="N95" i="216"/>
  <c r="F95" i="216"/>
  <c r="M377" i="216"/>
  <c r="M398" i="216" s="1"/>
  <c r="Q360" i="216"/>
  <c r="Q244" i="216"/>
  <c r="O64" i="216"/>
  <c r="K63" i="216"/>
  <c r="O62" i="216"/>
  <c r="G62" i="216"/>
  <c r="O60" i="216"/>
  <c r="G60" i="216"/>
  <c r="K59" i="216"/>
  <c r="M14" i="216"/>
  <c r="Q363" i="217"/>
  <c r="Q230" i="217"/>
  <c r="J255" i="217"/>
  <c r="J272" i="217" s="1"/>
  <c r="O205" i="217"/>
  <c r="O226" i="217" s="1"/>
  <c r="G205" i="217"/>
  <c r="G226" i="217" s="1"/>
  <c r="E83" i="219"/>
  <c r="E95" i="219" s="1"/>
  <c r="E444" i="219"/>
  <c r="Q414" i="219"/>
  <c r="Q411" i="219"/>
  <c r="L62" i="219"/>
  <c r="I61" i="219"/>
  <c r="Q194" i="219"/>
  <c r="Q412" i="216"/>
  <c r="G107" i="216"/>
  <c r="G115" i="216" s="1"/>
  <c r="G291" i="216"/>
  <c r="Q236" i="216"/>
  <c r="Q232" i="216"/>
  <c r="G119" i="217"/>
  <c r="G141" i="217" s="1"/>
  <c r="G490" i="217"/>
  <c r="P428" i="217"/>
  <c r="H428" i="217"/>
  <c r="M377" i="217"/>
  <c r="M398" i="217" s="1"/>
  <c r="E377" i="217"/>
  <c r="E398" i="217" s="1"/>
  <c r="Q359" i="217"/>
  <c r="L255" i="217"/>
  <c r="L272" i="217" s="1"/>
  <c r="N13" i="217"/>
  <c r="M520" i="219"/>
  <c r="N143" i="219"/>
  <c r="N173" i="219" s="1"/>
  <c r="N520" i="219"/>
  <c r="F143" i="219"/>
  <c r="F173" i="219" s="1"/>
  <c r="F520" i="219"/>
  <c r="P255" i="219"/>
  <c r="P272" i="219" s="1"/>
  <c r="H255" i="219"/>
  <c r="H272" i="219" s="1"/>
  <c r="L66" i="216"/>
  <c r="O13" i="216"/>
  <c r="K454" i="217"/>
  <c r="O428" i="217"/>
  <c r="K428" i="217"/>
  <c r="P377" i="217"/>
  <c r="P398" i="217" s="1"/>
  <c r="H377" i="217"/>
  <c r="H398" i="217" s="1"/>
  <c r="Q191" i="217"/>
  <c r="I205" i="217"/>
  <c r="I226" i="217" s="1"/>
  <c r="Q123" i="219"/>
  <c r="G454" i="219"/>
  <c r="Q365" i="219"/>
  <c r="J377" i="219"/>
  <c r="J398" i="219" s="1"/>
  <c r="Q361" i="219"/>
  <c r="N377" i="219"/>
  <c r="N398" i="219" s="1"/>
  <c r="F377" i="219"/>
  <c r="F398" i="219" s="1"/>
  <c r="Q239" i="219"/>
  <c r="O55" i="219"/>
  <c r="G55" i="219"/>
  <c r="J674" i="214"/>
  <c r="K674" i="214"/>
  <c r="P622" i="214"/>
  <c r="H622" i="214"/>
  <c r="M612" i="214"/>
  <c r="I602" i="214"/>
  <c r="P96" i="214"/>
  <c r="N432" i="214"/>
  <c r="F432" i="214"/>
  <c r="E15" i="214"/>
  <c r="L147" i="214"/>
  <c r="Q404" i="216"/>
  <c r="P49" i="216"/>
  <c r="P43" i="216" s="1"/>
  <c r="O291" i="216"/>
  <c r="P55" i="216"/>
  <c r="H55" i="216"/>
  <c r="L54" i="216"/>
  <c r="O490" i="217"/>
  <c r="Q410" i="217"/>
  <c r="Q406" i="217"/>
  <c r="H205" i="217"/>
  <c r="H226" i="217" s="1"/>
  <c r="I490" i="219"/>
  <c r="Q363" i="219"/>
  <c r="I377" i="219"/>
  <c r="I398" i="219" s="1"/>
  <c r="M377" i="219"/>
  <c r="M398" i="219" s="1"/>
  <c r="Q359" i="219"/>
  <c r="Q476" i="216"/>
  <c r="M454" i="216"/>
  <c r="E377" i="216"/>
  <c r="E398" i="216" s="1"/>
  <c r="N98" i="216"/>
  <c r="F98" i="216"/>
  <c r="L61" i="216"/>
  <c r="I60" i="216"/>
  <c r="I58" i="216"/>
  <c r="M57" i="216"/>
  <c r="E57" i="216"/>
  <c r="K17" i="216"/>
  <c r="P205" i="216"/>
  <c r="P226" i="216" s="1"/>
  <c r="Q468" i="217"/>
  <c r="P454" i="217"/>
  <c r="H454" i="217"/>
  <c r="Q403" i="217"/>
  <c r="O377" i="217"/>
  <c r="O398" i="217" s="1"/>
  <c r="G377" i="217"/>
  <c r="G398" i="217" s="1"/>
  <c r="Q225" i="217"/>
  <c r="Q193" i="217"/>
  <c r="Q187" i="217"/>
  <c r="G141" i="219"/>
  <c r="H454" i="219"/>
  <c r="P98" i="219"/>
  <c r="P105" i="219" s="1"/>
  <c r="Q430" i="219"/>
  <c r="I95" i="219"/>
  <c r="Q416" i="219"/>
  <c r="K428" i="219"/>
  <c r="O428" i="219"/>
  <c r="G428" i="219"/>
  <c r="L428" i="219"/>
  <c r="K377" i="219"/>
  <c r="K398" i="219" s="1"/>
  <c r="L66" i="219"/>
  <c r="Q241" i="219"/>
  <c r="N54" i="219"/>
  <c r="K15" i="219"/>
  <c r="O14" i="219"/>
  <c r="G14" i="219"/>
  <c r="L13" i="219"/>
  <c r="Q188" i="219"/>
  <c r="L205" i="219"/>
  <c r="L226" i="219" s="1"/>
  <c r="Q123" i="216"/>
  <c r="L428" i="216"/>
  <c r="Q403" i="216"/>
  <c r="Q401" i="216"/>
  <c r="L428" i="217"/>
  <c r="Q233" i="217"/>
  <c r="Q479" i="219"/>
  <c r="J490" i="219"/>
  <c r="P428" i="219"/>
  <c r="H428" i="219"/>
  <c r="N107" i="219"/>
  <c r="N115" i="219" s="1"/>
  <c r="Q274" i="219"/>
  <c r="P68" i="219"/>
  <c r="H68" i="219"/>
  <c r="H66" i="219"/>
  <c r="J56" i="219"/>
  <c r="K454" i="216"/>
  <c r="Q407" i="216"/>
  <c r="I66" i="216"/>
  <c r="K56" i="216"/>
  <c r="G55" i="216"/>
  <c r="P53" i="216"/>
  <c r="I18" i="216"/>
  <c r="F454" i="217"/>
  <c r="Q364" i="217"/>
  <c r="Q360" i="217"/>
  <c r="Q240" i="217"/>
  <c r="Q236" i="217"/>
  <c r="Q229" i="217"/>
  <c r="Q190" i="217"/>
  <c r="J13" i="217"/>
  <c r="Q188" i="217"/>
  <c r="J454" i="219"/>
  <c r="Q409" i="219"/>
  <c r="Q407" i="219"/>
  <c r="Q403" i="219"/>
  <c r="N68" i="219"/>
  <c r="F68" i="219"/>
  <c r="P60" i="219"/>
  <c r="H60" i="219"/>
  <c r="P58" i="219"/>
  <c r="H58" i="219"/>
  <c r="L17" i="219"/>
  <c r="I16" i="219"/>
  <c r="N57" i="216"/>
  <c r="F57" i="216"/>
  <c r="J56" i="216"/>
  <c r="M15" i="216"/>
  <c r="E15" i="216"/>
  <c r="E13" i="216"/>
  <c r="Q456" i="217"/>
  <c r="L377" i="217"/>
  <c r="L398" i="217" s="1"/>
  <c r="I377" i="217"/>
  <c r="I398" i="217" s="1"/>
  <c r="K107" i="217"/>
  <c r="K115" i="217" s="1"/>
  <c r="N66" i="217"/>
  <c r="Q232" i="217"/>
  <c r="M205" i="217"/>
  <c r="M226" i="217" s="1"/>
  <c r="E205" i="217"/>
  <c r="E226" i="217" s="1"/>
  <c r="Q84" i="219"/>
  <c r="M428" i="219"/>
  <c r="Q401" i="219"/>
  <c r="O377" i="219"/>
  <c r="O398" i="219" s="1"/>
  <c r="G377" i="219"/>
  <c r="G398" i="219" s="1"/>
  <c r="P377" i="219"/>
  <c r="P398" i="219" s="1"/>
  <c r="H377" i="219"/>
  <c r="H398" i="219" s="1"/>
  <c r="K98" i="219"/>
  <c r="K105" i="219" s="1"/>
  <c r="Q240" i="219"/>
  <c r="K53" i="219"/>
  <c r="O18" i="219"/>
  <c r="G18" i="219"/>
  <c r="P205" i="219"/>
  <c r="P226" i="219" s="1"/>
  <c r="I12" i="219"/>
  <c r="Q126" i="219"/>
  <c r="Q464" i="219"/>
  <c r="K141" i="219"/>
  <c r="Q119" i="219"/>
  <c r="L520" i="219"/>
  <c r="P490" i="219"/>
  <c r="H490" i="219"/>
  <c r="Q473" i="219"/>
  <c r="Q120" i="219"/>
  <c r="O141" i="219"/>
  <c r="O444" i="219"/>
  <c r="G444" i="219"/>
  <c r="Q433" i="219"/>
  <c r="E428" i="219"/>
  <c r="E377" i="219"/>
  <c r="F107" i="219"/>
  <c r="F115" i="219" s="1"/>
  <c r="K281" i="219"/>
  <c r="O255" i="219"/>
  <c r="O272" i="219" s="1"/>
  <c r="J68" i="219"/>
  <c r="N62" i="219"/>
  <c r="F62" i="219"/>
  <c r="Q238" i="219"/>
  <c r="K61" i="219"/>
  <c r="K59" i="219"/>
  <c r="O58" i="219"/>
  <c r="G58" i="219"/>
  <c r="L57" i="219"/>
  <c r="Q232" i="219"/>
  <c r="I56" i="219"/>
  <c r="N55" i="219"/>
  <c r="F55" i="219"/>
  <c r="J49" i="219"/>
  <c r="J43" i="219" s="1"/>
  <c r="I18" i="219"/>
  <c r="N17" i="219"/>
  <c r="F17" i="219"/>
  <c r="K16" i="219"/>
  <c r="O15" i="219"/>
  <c r="G15" i="219"/>
  <c r="Q134" i="219"/>
  <c r="Q132" i="219"/>
  <c r="E130" i="219"/>
  <c r="Q130" i="219" s="1"/>
  <c r="I99" i="219"/>
  <c r="Q99" i="219" s="1"/>
  <c r="K520" i="219"/>
  <c r="O490" i="219"/>
  <c r="G490" i="219"/>
  <c r="Q476" i="219"/>
  <c r="Q468" i="219"/>
  <c r="N444" i="219"/>
  <c r="F444" i="219"/>
  <c r="O95" i="219"/>
  <c r="G95" i="219"/>
  <c r="L98" i="219"/>
  <c r="L105" i="219" s="1"/>
  <c r="N255" i="219"/>
  <c r="N272" i="219" s="1"/>
  <c r="E67" i="219"/>
  <c r="Q67" i="219" s="1"/>
  <c r="Q243" i="219"/>
  <c r="L64" i="219"/>
  <c r="I63" i="219"/>
  <c r="N60" i="219"/>
  <c r="F60" i="219"/>
  <c r="J59" i="219"/>
  <c r="Q225" i="219"/>
  <c r="I49" i="219"/>
  <c r="I43" i="219" s="1"/>
  <c r="J14" i="219"/>
  <c r="O13" i="219"/>
  <c r="G13" i="219"/>
  <c r="L12" i="219"/>
  <c r="P11" i="219"/>
  <c r="H11" i="219"/>
  <c r="H205" i="219"/>
  <c r="H226" i="219" s="1"/>
  <c r="Q109" i="219"/>
  <c r="Q492" i="219"/>
  <c r="Q471" i="219"/>
  <c r="M141" i="219"/>
  <c r="Q431" i="219"/>
  <c r="L107" i="219"/>
  <c r="L115" i="219" s="1"/>
  <c r="L291" i="219"/>
  <c r="L255" i="219"/>
  <c r="L272" i="219" s="1"/>
  <c r="Q242" i="219"/>
  <c r="I66" i="219"/>
  <c r="K64" i="219"/>
  <c r="M60" i="219"/>
  <c r="E60" i="219"/>
  <c r="Q236" i="219"/>
  <c r="Q234" i="219"/>
  <c r="L55" i="219"/>
  <c r="P54" i="219"/>
  <c r="H54" i="219"/>
  <c r="M53" i="219"/>
  <c r="M255" i="219"/>
  <c r="M272" i="219" s="1"/>
  <c r="E53" i="219"/>
  <c r="E255" i="219"/>
  <c r="M15" i="219"/>
  <c r="E15" i="219"/>
  <c r="Q72" i="219"/>
  <c r="I520" i="219"/>
  <c r="M490" i="219"/>
  <c r="E490" i="219"/>
  <c r="Q478" i="219"/>
  <c r="Q474" i="219"/>
  <c r="Q121" i="219"/>
  <c r="L141" i="219"/>
  <c r="L444" i="219"/>
  <c r="M95" i="219"/>
  <c r="Q417" i="219"/>
  <c r="G291" i="219"/>
  <c r="K107" i="219"/>
  <c r="K115" i="219" s="1"/>
  <c r="K255" i="219"/>
  <c r="K272" i="219" s="1"/>
  <c r="O68" i="219"/>
  <c r="G68" i="219"/>
  <c r="P66" i="219"/>
  <c r="Q65" i="219"/>
  <c r="J64" i="219"/>
  <c r="O63" i="219"/>
  <c r="K62" i="219"/>
  <c r="P61" i="219"/>
  <c r="H61" i="219"/>
  <c r="L58" i="219"/>
  <c r="Q233" i="219"/>
  <c r="I57" i="219"/>
  <c r="N56" i="219"/>
  <c r="F56" i="219"/>
  <c r="K55" i="219"/>
  <c r="I205" i="219"/>
  <c r="I226" i="219" s="1"/>
  <c r="P14" i="219"/>
  <c r="H14" i="219"/>
  <c r="M13" i="219"/>
  <c r="M205" i="219"/>
  <c r="M226" i="219" s="1"/>
  <c r="E13" i="219"/>
  <c r="J12" i="219"/>
  <c r="N11" i="219"/>
  <c r="N205" i="219"/>
  <c r="N226" i="219" s="1"/>
  <c r="F11" i="219"/>
  <c r="Q187" i="219"/>
  <c r="J124" i="219"/>
  <c r="J141" i="219" s="1"/>
  <c r="J98" i="219"/>
  <c r="J105" i="219" s="1"/>
  <c r="Q94" i="219"/>
  <c r="L490" i="219"/>
  <c r="Q469" i="219"/>
  <c r="Q447" i="219"/>
  <c r="L95" i="219"/>
  <c r="J107" i="219"/>
  <c r="J115" i="219" s="1"/>
  <c r="F281" i="219"/>
  <c r="I98" i="219"/>
  <c r="I255" i="219"/>
  <c r="I272" i="219" s="1"/>
  <c r="I64" i="219"/>
  <c r="N63" i="219"/>
  <c r="F63" i="219"/>
  <c r="K60" i="219"/>
  <c r="O59" i="219"/>
  <c r="G59" i="219"/>
  <c r="F54" i="219"/>
  <c r="Q230" i="219"/>
  <c r="F205" i="219"/>
  <c r="F226" i="219" s="1"/>
  <c r="M18" i="219"/>
  <c r="E18" i="219"/>
  <c r="J17" i="219"/>
  <c r="O16" i="219"/>
  <c r="G16" i="219"/>
  <c r="M11" i="219"/>
  <c r="E11" i="219"/>
  <c r="Q118" i="219"/>
  <c r="Q114" i="219"/>
  <c r="Q112" i="219"/>
  <c r="Q92" i="219"/>
  <c r="Q90" i="219"/>
  <c r="Q86" i="219"/>
  <c r="O520" i="219"/>
  <c r="G520" i="219"/>
  <c r="K490" i="219"/>
  <c r="Q127" i="219"/>
  <c r="Q472" i="219"/>
  <c r="J444" i="219"/>
  <c r="Q432" i="219"/>
  <c r="Q283" i="219"/>
  <c r="I107" i="219"/>
  <c r="I115" i="219" s="1"/>
  <c r="I291" i="219"/>
  <c r="M68" i="219"/>
  <c r="E68" i="219"/>
  <c r="Q244" i="219"/>
  <c r="I62" i="219"/>
  <c r="J60" i="219"/>
  <c r="J58" i="219"/>
  <c r="O57" i="219"/>
  <c r="G57" i="219"/>
  <c r="L56" i="219"/>
  <c r="Q231" i="219"/>
  <c r="I55" i="219"/>
  <c r="J255" i="219"/>
  <c r="J272" i="219" s="1"/>
  <c r="E205" i="219"/>
  <c r="L18" i="219"/>
  <c r="Q193" i="219"/>
  <c r="I17" i="219"/>
  <c r="N16" i="219"/>
  <c r="F16" i="219"/>
  <c r="J15" i="219"/>
  <c r="Q77" i="219"/>
  <c r="Q475" i="219"/>
  <c r="Q122" i="219"/>
  <c r="Q466" i="219"/>
  <c r="I141" i="219"/>
  <c r="I444" i="219"/>
  <c r="J95" i="219"/>
  <c r="O98" i="219"/>
  <c r="O105" i="219" s="1"/>
  <c r="G98" i="219"/>
  <c r="G105" i="219" s="1"/>
  <c r="G255" i="219"/>
  <c r="G272" i="219" s="1"/>
  <c r="M66" i="219"/>
  <c r="E66" i="219"/>
  <c r="O64" i="219"/>
  <c r="G64" i="219"/>
  <c r="P62" i="219"/>
  <c r="H62" i="219"/>
  <c r="M61" i="219"/>
  <c r="E61" i="219"/>
  <c r="E59" i="219"/>
  <c r="Q235" i="219"/>
  <c r="L54" i="219"/>
  <c r="Q229" i="219"/>
  <c r="I53" i="219"/>
  <c r="L49" i="219"/>
  <c r="L43" i="219" s="1"/>
  <c r="Q167" i="219"/>
  <c r="Q137" i="219"/>
  <c r="Q128" i="219"/>
  <c r="Q104" i="219"/>
  <c r="Q129" i="219"/>
  <c r="Q125" i="219"/>
  <c r="P141" i="219"/>
  <c r="H141" i="219"/>
  <c r="Q69" i="219"/>
  <c r="O107" i="219"/>
  <c r="O115" i="219" s="1"/>
  <c r="N98" i="219"/>
  <c r="N105" i="219" s="1"/>
  <c r="F98" i="219"/>
  <c r="F105" i="219" s="1"/>
  <c r="K68" i="219"/>
  <c r="N64" i="219"/>
  <c r="F64" i="219"/>
  <c r="K63" i="219"/>
  <c r="K54" i="219"/>
  <c r="P53" i="219"/>
  <c r="H53" i="219"/>
  <c r="L14" i="219"/>
  <c r="I13" i="219"/>
  <c r="N12" i="219"/>
  <c r="F12" i="219"/>
  <c r="J11" i="219"/>
  <c r="J205" i="219"/>
  <c r="J226" i="219" s="1"/>
  <c r="Q172" i="219"/>
  <c r="Q138" i="219"/>
  <c r="Q111" i="219"/>
  <c r="Q100" i="219"/>
  <c r="Q93" i="219"/>
  <c r="Q85" i="219"/>
  <c r="P107" i="219"/>
  <c r="P115" i="219" s="1"/>
  <c r="H107" i="219"/>
  <c r="H115" i="219" s="1"/>
  <c r="H98" i="219"/>
  <c r="H105" i="219" s="1"/>
  <c r="L68" i="219"/>
  <c r="N66" i="219"/>
  <c r="F66" i="219"/>
  <c r="P64" i="219"/>
  <c r="H64" i="219"/>
  <c r="M63" i="219"/>
  <c r="E63" i="219"/>
  <c r="J62" i="219"/>
  <c r="O61" i="219"/>
  <c r="G61" i="219"/>
  <c r="L60" i="219"/>
  <c r="I59" i="219"/>
  <c r="N58" i="219"/>
  <c r="F58" i="219"/>
  <c r="K57" i="219"/>
  <c r="P56" i="219"/>
  <c r="H56" i="219"/>
  <c r="M55" i="219"/>
  <c r="E55" i="219"/>
  <c r="J54" i="219"/>
  <c r="O53" i="219"/>
  <c r="G53" i="219"/>
  <c r="P49" i="219"/>
  <c r="P43" i="219" s="1"/>
  <c r="H49" i="219"/>
  <c r="H43" i="219" s="1"/>
  <c r="K18" i="219"/>
  <c r="P17" i="219"/>
  <c r="H17" i="219"/>
  <c r="M16" i="219"/>
  <c r="E16" i="219"/>
  <c r="I15" i="219"/>
  <c r="N14" i="219"/>
  <c r="F14" i="219"/>
  <c r="K13" i="219"/>
  <c r="P12" i="219"/>
  <c r="H12" i="219"/>
  <c r="L11" i="219"/>
  <c r="Q166" i="219"/>
  <c r="Q108" i="219"/>
  <c r="L63" i="219"/>
  <c r="N61" i="219"/>
  <c r="F61" i="219"/>
  <c r="H59" i="219"/>
  <c r="M58" i="219"/>
  <c r="O56" i="219"/>
  <c r="G56" i="219"/>
  <c r="I54" i="219"/>
  <c r="N53" i="219"/>
  <c r="O49" i="219"/>
  <c r="O43" i="219" s="1"/>
  <c r="G49" i="219"/>
  <c r="G43" i="219" s="1"/>
  <c r="J18" i="219"/>
  <c r="O17" i="219"/>
  <c r="G17" i="219"/>
  <c r="L16" i="219"/>
  <c r="P15" i="219"/>
  <c r="H15" i="219"/>
  <c r="M14" i="219"/>
  <c r="E14" i="219"/>
  <c r="J13" i="219"/>
  <c r="O12" i="219"/>
  <c r="G12" i="219"/>
  <c r="K11" i="219"/>
  <c r="K205" i="219"/>
  <c r="K226" i="219" s="1"/>
  <c r="Q135" i="219"/>
  <c r="Q75" i="219"/>
  <c r="Q71" i="219"/>
  <c r="Q45" i="219"/>
  <c r="M107" i="219"/>
  <c r="M115" i="219" s="1"/>
  <c r="E107" i="219"/>
  <c r="M98" i="219"/>
  <c r="M105" i="219" s="1"/>
  <c r="E98" i="219"/>
  <c r="I68" i="219"/>
  <c r="K66" i="219"/>
  <c r="M64" i="219"/>
  <c r="E64" i="219"/>
  <c r="J63" i="219"/>
  <c r="O62" i="219"/>
  <c r="G62" i="219"/>
  <c r="L61" i="219"/>
  <c r="I60" i="219"/>
  <c r="N59" i="219"/>
  <c r="F59" i="219"/>
  <c r="K58" i="219"/>
  <c r="P57" i="219"/>
  <c r="H57" i="219"/>
  <c r="M56" i="219"/>
  <c r="E56" i="219"/>
  <c r="J55" i="219"/>
  <c r="O54" i="219"/>
  <c r="G54" i="219"/>
  <c r="L53" i="219"/>
  <c r="E49" i="219"/>
  <c r="E43" i="219" s="1"/>
  <c r="P18" i="219"/>
  <c r="H18" i="219"/>
  <c r="M17" i="219"/>
  <c r="E17" i="219"/>
  <c r="J16" i="219"/>
  <c r="N15" i="219"/>
  <c r="F15" i="219"/>
  <c r="Q191" i="219"/>
  <c r="K14" i="219"/>
  <c r="P13" i="219"/>
  <c r="H13" i="219"/>
  <c r="M12" i="219"/>
  <c r="E12" i="219"/>
  <c r="I11" i="219"/>
  <c r="Q140" i="219"/>
  <c r="Q133" i="219"/>
  <c r="Q131" i="219"/>
  <c r="Q113" i="219"/>
  <c r="Q91" i="219"/>
  <c r="Q87" i="219"/>
  <c r="E58" i="219"/>
  <c r="Q47" i="219"/>
  <c r="P63" i="219"/>
  <c r="H63" i="219"/>
  <c r="M62" i="219"/>
  <c r="E62" i="219"/>
  <c r="J61" i="219"/>
  <c r="O60" i="219"/>
  <c r="G60" i="219"/>
  <c r="L59" i="219"/>
  <c r="I58" i="219"/>
  <c r="N57" i="219"/>
  <c r="F57" i="219"/>
  <c r="K56" i="219"/>
  <c r="P55" i="219"/>
  <c r="H55" i="219"/>
  <c r="M54" i="219"/>
  <c r="E54" i="219"/>
  <c r="J53" i="219"/>
  <c r="N18" i="219"/>
  <c r="F18" i="219"/>
  <c r="K17" i="219"/>
  <c r="P16" i="219"/>
  <c r="H16" i="219"/>
  <c r="L15" i="219"/>
  <c r="Q190" i="219"/>
  <c r="I14" i="219"/>
  <c r="N13" i="219"/>
  <c r="F13" i="219"/>
  <c r="K12" i="219"/>
  <c r="O11" i="219"/>
  <c r="O205" i="219"/>
  <c r="O226" i="219" s="1"/>
  <c r="G11" i="219"/>
  <c r="G205" i="219"/>
  <c r="G226" i="219" s="1"/>
  <c r="Q170" i="219"/>
  <c r="Q102" i="219"/>
  <c r="Q74" i="219"/>
  <c r="Q70" i="219"/>
  <c r="Q48" i="219"/>
  <c r="Q34" i="219"/>
  <c r="Q89" i="219"/>
  <c r="Q25" i="219"/>
  <c r="Q76" i="219"/>
  <c r="Q21" i="219"/>
  <c r="Q38" i="219"/>
  <c r="Q24" i="219"/>
  <c r="Q46" i="219"/>
  <c r="Q523" i="218"/>
  <c r="Q170" i="218"/>
  <c r="Q171" i="218"/>
  <c r="Q168" i="218"/>
  <c r="Q38" i="218"/>
  <c r="Q28" i="218"/>
  <c r="Q113" i="218"/>
  <c r="Q111" i="218"/>
  <c r="Q32" i="218"/>
  <c r="Q22" i="218"/>
  <c r="Q104" i="218"/>
  <c r="Q102" i="218"/>
  <c r="Q77" i="218"/>
  <c r="Q48" i="218"/>
  <c r="Q37" i="218"/>
  <c r="Q35" i="218"/>
  <c r="Q25" i="218"/>
  <c r="Q134" i="218"/>
  <c r="Q89" i="218"/>
  <c r="Q108" i="218"/>
  <c r="Q94" i="218"/>
  <c r="Q87" i="218"/>
  <c r="Q44" i="218"/>
  <c r="Q137" i="218"/>
  <c r="Q92" i="218"/>
  <c r="Q76" i="218"/>
  <c r="Q71" i="218"/>
  <c r="Q47" i="218"/>
  <c r="Q112" i="218"/>
  <c r="Q103" i="218"/>
  <c r="Q36" i="218"/>
  <c r="Q86" i="218"/>
  <c r="Q70" i="218"/>
  <c r="Q19" i="218"/>
  <c r="Q78" i="218"/>
  <c r="Q27" i="218"/>
  <c r="Q26" i="218"/>
  <c r="I490" i="217"/>
  <c r="Q129" i="217"/>
  <c r="Q125" i="217"/>
  <c r="Q470" i="217"/>
  <c r="P141" i="217"/>
  <c r="H141" i="217"/>
  <c r="M464" i="217"/>
  <c r="Q464" i="217" s="1"/>
  <c r="J454" i="217"/>
  <c r="I444" i="217"/>
  <c r="G84" i="217"/>
  <c r="Q84" i="217" s="1"/>
  <c r="Q433" i="217"/>
  <c r="L83" i="217"/>
  <c r="L95" i="217" s="1"/>
  <c r="L444" i="217"/>
  <c r="Q431" i="217"/>
  <c r="Q409" i="217"/>
  <c r="J428" i="217"/>
  <c r="Q365" i="217"/>
  <c r="Q283" i="217"/>
  <c r="P98" i="217"/>
  <c r="P105" i="217" s="1"/>
  <c r="P281" i="217"/>
  <c r="H98" i="217"/>
  <c r="H105" i="217" s="1"/>
  <c r="H281" i="217"/>
  <c r="Q67" i="217"/>
  <c r="J62" i="217"/>
  <c r="Q237" i="217"/>
  <c r="P490" i="217"/>
  <c r="H490" i="217"/>
  <c r="Q473" i="217"/>
  <c r="Q120" i="217"/>
  <c r="O141" i="217"/>
  <c r="Q412" i="217"/>
  <c r="M428" i="217"/>
  <c r="E428" i="217"/>
  <c r="J377" i="217"/>
  <c r="J398" i="217" s="1"/>
  <c r="F107" i="217"/>
  <c r="F115" i="217" s="1"/>
  <c r="G98" i="217"/>
  <c r="G105" i="217" s="1"/>
  <c r="Q244" i="217"/>
  <c r="P64" i="217"/>
  <c r="H64" i="217"/>
  <c r="M63" i="217"/>
  <c r="E63" i="217"/>
  <c r="O255" i="217"/>
  <c r="O272" i="217" s="1"/>
  <c r="G255" i="217"/>
  <c r="G272" i="217" s="1"/>
  <c r="Q476" i="217"/>
  <c r="Q123" i="217"/>
  <c r="N141" i="217"/>
  <c r="F141" i="217"/>
  <c r="K81" i="217"/>
  <c r="K95" i="217" s="1"/>
  <c r="K444" i="217"/>
  <c r="Q405" i="217"/>
  <c r="Q361" i="217"/>
  <c r="Q271" i="217"/>
  <c r="N490" i="217"/>
  <c r="F490" i="217"/>
  <c r="Q130" i="217"/>
  <c r="Q126" i="217"/>
  <c r="Q471" i="217"/>
  <c r="M141" i="217"/>
  <c r="Q117" i="217"/>
  <c r="E141" i="217"/>
  <c r="F69" i="217"/>
  <c r="Q69" i="217" s="1"/>
  <c r="Q417" i="217"/>
  <c r="Q345" i="217"/>
  <c r="L107" i="217"/>
  <c r="L115" i="217" s="1"/>
  <c r="F66" i="217"/>
  <c r="Q242" i="217"/>
  <c r="K61" i="217"/>
  <c r="M490" i="217"/>
  <c r="E490" i="217"/>
  <c r="Q478" i="217"/>
  <c r="Q474" i="217"/>
  <c r="Q121" i="217"/>
  <c r="L141" i="217"/>
  <c r="Q447" i="217"/>
  <c r="P444" i="217"/>
  <c r="P83" i="217"/>
  <c r="P95" i="217" s="1"/>
  <c r="H83" i="217"/>
  <c r="H95" i="217" s="1"/>
  <c r="H444" i="217"/>
  <c r="N428" i="217"/>
  <c r="F428" i="217"/>
  <c r="Q401" i="217"/>
  <c r="L98" i="217"/>
  <c r="L105" i="217" s="1"/>
  <c r="L281" i="217"/>
  <c r="Q243" i="217"/>
  <c r="N62" i="217"/>
  <c r="F62" i="217"/>
  <c r="Q238" i="217"/>
  <c r="L490" i="217"/>
  <c r="Q124" i="217"/>
  <c r="Q469" i="217"/>
  <c r="K141" i="217"/>
  <c r="N454" i="217"/>
  <c r="L454" i="217"/>
  <c r="N444" i="217"/>
  <c r="Q408" i="217"/>
  <c r="Q404" i="217"/>
  <c r="Q402" i="217"/>
  <c r="I428" i="217"/>
  <c r="Q366" i="217"/>
  <c r="N377" i="217"/>
  <c r="N398" i="217" s="1"/>
  <c r="F377" i="217"/>
  <c r="F398" i="217" s="1"/>
  <c r="Q291" i="217"/>
  <c r="E255" i="217"/>
  <c r="L64" i="217"/>
  <c r="Q239" i="217"/>
  <c r="I63" i="217"/>
  <c r="K255" i="217"/>
  <c r="K272" i="217" s="1"/>
  <c r="Q127" i="217"/>
  <c r="Q472" i="217"/>
  <c r="J141" i="217"/>
  <c r="O81" i="217"/>
  <c r="O95" i="217" s="1"/>
  <c r="O444" i="217"/>
  <c r="G81" i="217"/>
  <c r="G444" i="217"/>
  <c r="Q416" i="217"/>
  <c r="L60" i="217"/>
  <c r="J490" i="217"/>
  <c r="Q479" i="217"/>
  <c r="Q475" i="217"/>
  <c r="Q122" i="217"/>
  <c r="Q466" i="217"/>
  <c r="I141" i="217"/>
  <c r="F99" i="217"/>
  <c r="Q99" i="217" s="1"/>
  <c r="Q448" i="217"/>
  <c r="N95" i="217"/>
  <c r="F81" i="217"/>
  <c r="F95" i="217" s="1"/>
  <c r="Q430" i="217"/>
  <c r="Q362" i="217"/>
  <c r="P107" i="217"/>
  <c r="P115" i="217" s="1"/>
  <c r="H107" i="217"/>
  <c r="H115" i="217" s="1"/>
  <c r="O61" i="217"/>
  <c r="G61" i="217"/>
  <c r="J107" i="217"/>
  <c r="J115" i="217" s="1"/>
  <c r="G281" i="217"/>
  <c r="J98" i="217"/>
  <c r="J105" i="217" s="1"/>
  <c r="N68" i="217"/>
  <c r="F68" i="217"/>
  <c r="P66" i="217"/>
  <c r="H66" i="217"/>
  <c r="Q65" i="217"/>
  <c r="J64" i="217"/>
  <c r="O63" i="217"/>
  <c r="G63" i="217"/>
  <c r="L62" i="217"/>
  <c r="I61" i="217"/>
  <c r="N60" i="217"/>
  <c r="F60" i="217"/>
  <c r="K59" i="217"/>
  <c r="P58" i="217"/>
  <c r="H58" i="217"/>
  <c r="M57" i="217"/>
  <c r="E57" i="217"/>
  <c r="J56" i="217"/>
  <c r="O55" i="217"/>
  <c r="G55" i="217"/>
  <c r="L54" i="217"/>
  <c r="I53" i="217"/>
  <c r="K49" i="217"/>
  <c r="K43" i="217" s="1"/>
  <c r="J205" i="217"/>
  <c r="J226" i="217" s="1"/>
  <c r="I18" i="217"/>
  <c r="N17" i="217"/>
  <c r="F17" i="217"/>
  <c r="J16" i="217"/>
  <c r="P13" i="217"/>
  <c r="H13" i="217"/>
  <c r="L12" i="217"/>
  <c r="I11" i="217"/>
  <c r="Q90" i="217"/>
  <c r="I107" i="217"/>
  <c r="I115" i="217" s="1"/>
  <c r="Q274" i="217"/>
  <c r="I98" i="217"/>
  <c r="I105" i="217" s="1"/>
  <c r="M68" i="217"/>
  <c r="E68" i="217"/>
  <c r="O66" i="217"/>
  <c r="G66" i="217"/>
  <c r="I64" i="217"/>
  <c r="N63" i="217"/>
  <c r="F63" i="217"/>
  <c r="K62" i="217"/>
  <c r="P61" i="217"/>
  <c r="H61" i="217"/>
  <c r="M60" i="217"/>
  <c r="E60" i="217"/>
  <c r="J59" i="217"/>
  <c r="O58" i="217"/>
  <c r="G58" i="217"/>
  <c r="L57" i="217"/>
  <c r="I56" i="217"/>
  <c r="N55" i="217"/>
  <c r="F55" i="217"/>
  <c r="K54" i="217"/>
  <c r="P53" i="217"/>
  <c r="H53" i="217"/>
  <c r="J49" i="217"/>
  <c r="J43" i="217" s="1"/>
  <c r="P18" i="217"/>
  <c r="H18" i="217"/>
  <c r="M17" i="217"/>
  <c r="E17" i="217"/>
  <c r="I16" i="217"/>
  <c r="N15" i="217"/>
  <c r="F15" i="217"/>
  <c r="K14" i="217"/>
  <c r="O13" i="217"/>
  <c r="G13" i="217"/>
  <c r="K12" i="217"/>
  <c r="P11" i="217"/>
  <c r="H11" i="217"/>
  <c r="Q172" i="217"/>
  <c r="Q88" i="217"/>
  <c r="I59" i="217"/>
  <c r="N58" i="217"/>
  <c r="F58" i="217"/>
  <c r="K57" i="217"/>
  <c r="P56" i="217"/>
  <c r="H56" i="217"/>
  <c r="M55" i="217"/>
  <c r="E55" i="217"/>
  <c r="J54" i="217"/>
  <c r="O53" i="217"/>
  <c r="G53" i="217"/>
  <c r="I49" i="217"/>
  <c r="I43" i="217" s="1"/>
  <c r="O18" i="217"/>
  <c r="G18" i="217"/>
  <c r="L17" i="217"/>
  <c r="P16" i="217"/>
  <c r="H16" i="217"/>
  <c r="M15" i="217"/>
  <c r="E15" i="217"/>
  <c r="J14" i="217"/>
  <c r="F13" i="217"/>
  <c r="Q189" i="217"/>
  <c r="Q168" i="217"/>
  <c r="Q137" i="217"/>
  <c r="Q87" i="217"/>
  <c r="O107" i="217"/>
  <c r="O115" i="217" s="1"/>
  <c r="G107" i="217"/>
  <c r="G115" i="217" s="1"/>
  <c r="O98" i="217"/>
  <c r="O105" i="217" s="1"/>
  <c r="K68" i="217"/>
  <c r="M66" i="217"/>
  <c r="E66" i="217"/>
  <c r="O64" i="217"/>
  <c r="G64" i="217"/>
  <c r="L63" i="217"/>
  <c r="I62" i="217"/>
  <c r="N61" i="217"/>
  <c r="F61" i="217"/>
  <c r="K60" i="217"/>
  <c r="P59" i="217"/>
  <c r="H59" i="217"/>
  <c r="M58" i="217"/>
  <c r="E58" i="217"/>
  <c r="J57" i="217"/>
  <c r="O56" i="217"/>
  <c r="G56" i="217"/>
  <c r="L55" i="217"/>
  <c r="I54" i="217"/>
  <c r="N53" i="217"/>
  <c r="F53" i="217"/>
  <c r="P49" i="217"/>
  <c r="P43" i="217" s="1"/>
  <c r="H49" i="217"/>
  <c r="H43" i="217" s="1"/>
  <c r="N18" i="217"/>
  <c r="F18" i="217"/>
  <c r="K17" i="217"/>
  <c r="O16" i="217"/>
  <c r="G16" i="217"/>
  <c r="L15" i="217"/>
  <c r="I14" i="217"/>
  <c r="I12" i="217"/>
  <c r="N11" i="217"/>
  <c r="F11" i="217"/>
  <c r="I95" i="217"/>
  <c r="N107" i="217"/>
  <c r="N115" i="217" s="1"/>
  <c r="N98" i="217"/>
  <c r="N105" i="217" s="1"/>
  <c r="F98" i="217"/>
  <c r="J68" i="217"/>
  <c r="L66" i="217"/>
  <c r="Q241" i="217"/>
  <c r="N64" i="217"/>
  <c r="F64" i="217"/>
  <c r="K63" i="217"/>
  <c r="P62" i="217"/>
  <c r="H62" i="217"/>
  <c r="M61" i="217"/>
  <c r="E61" i="217"/>
  <c r="J60" i="217"/>
  <c r="O59" i="217"/>
  <c r="G59" i="217"/>
  <c r="L58" i="217"/>
  <c r="I57" i="217"/>
  <c r="N56" i="217"/>
  <c r="F56" i="217"/>
  <c r="K55" i="217"/>
  <c r="P54" i="217"/>
  <c r="H54" i="217"/>
  <c r="M53" i="217"/>
  <c r="E53" i="217"/>
  <c r="O49" i="217"/>
  <c r="O43" i="217" s="1"/>
  <c r="G49" i="217"/>
  <c r="G43" i="217" s="1"/>
  <c r="N205" i="217"/>
  <c r="N226" i="217" s="1"/>
  <c r="F205" i="217"/>
  <c r="F226" i="217" s="1"/>
  <c r="M18" i="217"/>
  <c r="E18" i="217"/>
  <c r="J17" i="217"/>
  <c r="L13" i="217"/>
  <c r="P12" i="217"/>
  <c r="H12" i="217"/>
  <c r="M11" i="217"/>
  <c r="E11" i="217"/>
  <c r="Q171" i="217"/>
  <c r="Q140" i="217"/>
  <c r="Q133" i="217"/>
  <c r="Q89" i="217"/>
  <c r="M107" i="217"/>
  <c r="M115" i="217" s="1"/>
  <c r="E107" i="217"/>
  <c r="M98" i="217"/>
  <c r="M105" i="217" s="1"/>
  <c r="E98" i="217"/>
  <c r="I68" i="217"/>
  <c r="K66" i="217"/>
  <c r="M64" i="217"/>
  <c r="E64" i="217"/>
  <c r="J63" i="217"/>
  <c r="O62" i="217"/>
  <c r="G62" i="217"/>
  <c r="L61" i="217"/>
  <c r="I60" i="217"/>
  <c r="N59" i="217"/>
  <c r="F59" i="217"/>
  <c r="K58" i="217"/>
  <c r="P57" i="217"/>
  <c r="H57" i="217"/>
  <c r="M56" i="217"/>
  <c r="E56" i="217"/>
  <c r="J55" i="217"/>
  <c r="O54" i="217"/>
  <c r="G54" i="217"/>
  <c r="L53" i="217"/>
  <c r="N49" i="217"/>
  <c r="N43" i="217" s="1"/>
  <c r="F49" i="217"/>
  <c r="F43" i="217" s="1"/>
  <c r="L18" i="217"/>
  <c r="I17" i="217"/>
  <c r="M16" i="217"/>
  <c r="E16" i="217"/>
  <c r="J15" i="217"/>
  <c r="O14" i="217"/>
  <c r="G14" i="217"/>
  <c r="K13" i="217"/>
  <c r="O12" i="217"/>
  <c r="G12" i="217"/>
  <c r="L11" i="217"/>
  <c r="Q114" i="217"/>
  <c r="Q104" i="217"/>
  <c r="P60" i="217"/>
  <c r="H60" i="217"/>
  <c r="M59" i="217"/>
  <c r="E59" i="217"/>
  <c r="J58" i="217"/>
  <c r="O57" i="217"/>
  <c r="G57" i="217"/>
  <c r="L56" i="217"/>
  <c r="I55" i="217"/>
  <c r="N54" i="217"/>
  <c r="F54" i="217"/>
  <c r="K53" i="217"/>
  <c r="M49" i="217"/>
  <c r="M43" i="217" s="1"/>
  <c r="E49" i="217"/>
  <c r="E43" i="217" s="1"/>
  <c r="K18" i="217"/>
  <c r="P17" i="217"/>
  <c r="H17" i="217"/>
  <c r="L16" i="217"/>
  <c r="I15" i="217"/>
  <c r="N14" i="217"/>
  <c r="F14" i="217"/>
  <c r="Q113" i="217"/>
  <c r="K98" i="217"/>
  <c r="K105" i="217" s="1"/>
  <c r="P255" i="217"/>
  <c r="P272" i="217" s="1"/>
  <c r="H255" i="217"/>
  <c r="H272" i="217" s="1"/>
  <c r="O68" i="217"/>
  <c r="G68" i="217"/>
  <c r="I66" i="217"/>
  <c r="K64" i="217"/>
  <c r="P63" i="217"/>
  <c r="H63" i="217"/>
  <c r="M62" i="217"/>
  <c r="E62" i="217"/>
  <c r="J61" i="217"/>
  <c r="O60" i="217"/>
  <c r="G60" i="217"/>
  <c r="L59" i="217"/>
  <c r="Q234" i="217"/>
  <c r="I58" i="217"/>
  <c r="N57" i="217"/>
  <c r="F57" i="217"/>
  <c r="K56" i="217"/>
  <c r="P55" i="217"/>
  <c r="H55" i="217"/>
  <c r="M54" i="217"/>
  <c r="E54" i="217"/>
  <c r="J53" i="217"/>
  <c r="L49" i="217"/>
  <c r="L43" i="217" s="1"/>
  <c r="J18" i="217"/>
  <c r="O17" i="217"/>
  <c r="G17" i="217"/>
  <c r="K16" i="217"/>
  <c r="P15" i="217"/>
  <c r="H15" i="217"/>
  <c r="M14" i="217"/>
  <c r="E14" i="217"/>
  <c r="M12" i="217"/>
  <c r="E12" i="217"/>
  <c r="J11" i="217"/>
  <c r="Q134" i="217"/>
  <c r="Q94" i="217"/>
  <c r="N16" i="217"/>
  <c r="F16" i="217"/>
  <c r="K15" i="217"/>
  <c r="P14" i="217"/>
  <c r="H14" i="217"/>
  <c r="M13" i="217"/>
  <c r="E13" i="217"/>
  <c r="J12" i="217"/>
  <c r="O11" i="217"/>
  <c r="G11" i="217"/>
  <c r="Q72" i="217"/>
  <c r="Q34" i="217"/>
  <c r="Q21" i="217"/>
  <c r="Q39" i="217"/>
  <c r="Q26" i="217"/>
  <c r="Q77" i="217"/>
  <c r="O15" i="217"/>
  <c r="G15" i="217"/>
  <c r="L14" i="217"/>
  <c r="I13" i="217"/>
  <c r="N12" i="217"/>
  <c r="F12" i="217"/>
  <c r="K11" i="217"/>
  <c r="Q73" i="217"/>
  <c r="Q35" i="217"/>
  <c r="Q22" i="217"/>
  <c r="Q192" i="217"/>
  <c r="Q102" i="217"/>
  <c r="Q85" i="217"/>
  <c r="Q47" i="217"/>
  <c r="Q31" i="217"/>
  <c r="Q93" i="217"/>
  <c r="M444" i="216"/>
  <c r="L83" i="216"/>
  <c r="L95" i="216" s="1"/>
  <c r="L444" i="216"/>
  <c r="I82" i="216"/>
  <c r="I95" i="216" s="1"/>
  <c r="I444" i="216"/>
  <c r="Q408" i="216"/>
  <c r="Q406" i="216"/>
  <c r="Q364" i="216"/>
  <c r="F377" i="216"/>
  <c r="F398" i="216" s="1"/>
  <c r="I205" i="216"/>
  <c r="I226" i="216" s="1"/>
  <c r="Q140" i="216"/>
  <c r="Q122" i="216"/>
  <c r="Q447" i="216"/>
  <c r="F444" i="216"/>
  <c r="N428" i="216"/>
  <c r="F255" i="216"/>
  <c r="F272" i="216" s="1"/>
  <c r="K66" i="216"/>
  <c r="Q237" i="216"/>
  <c r="O490" i="216"/>
  <c r="J125" i="216"/>
  <c r="Q125" i="216" s="1"/>
  <c r="Q474" i="216"/>
  <c r="Q409" i="216"/>
  <c r="I428" i="216"/>
  <c r="Q73" i="216"/>
  <c r="N490" i="216"/>
  <c r="E126" i="216"/>
  <c r="Q126" i="216" s="1"/>
  <c r="Q475" i="216"/>
  <c r="I255" i="216"/>
  <c r="I272" i="216" s="1"/>
  <c r="Q94" i="216"/>
  <c r="Q78" i="216"/>
  <c r="P119" i="216"/>
  <c r="P141" i="216" s="1"/>
  <c r="P490" i="216"/>
  <c r="O81" i="216"/>
  <c r="O95" i="216" s="1"/>
  <c r="O444" i="216"/>
  <c r="K377" i="216"/>
  <c r="K398" i="216" s="1"/>
  <c r="Q234" i="216"/>
  <c r="E83" i="216"/>
  <c r="Q432" i="216"/>
  <c r="P428" i="216"/>
  <c r="Q363" i="216"/>
  <c r="Q362" i="216"/>
  <c r="Q121" i="216"/>
  <c r="M490" i="216"/>
  <c r="J129" i="216"/>
  <c r="J141" i="216" s="1"/>
  <c r="Q478" i="216"/>
  <c r="N141" i="216"/>
  <c r="F141" i="216"/>
  <c r="Q411" i="216"/>
  <c r="O428" i="216"/>
  <c r="G428" i="216"/>
  <c r="Q361" i="216"/>
  <c r="J377" i="216"/>
  <c r="J398" i="216" s="1"/>
  <c r="O55" i="216"/>
  <c r="O255" i="216"/>
  <c r="O272" i="216" s="1"/>
  <c r="K54" i="216"/>
  <c r="K255" i="216"/>
  <c r="K272" i="216" s="1"/>
  <c r="H53" i="216"/>
  <c r="H255" i="216"/>
  <c r="H272" i="216" s="1"/>
  <c r="K120" i="216"/>
  <c r="Q120" i="216" s="1"/>
  <c r="K490" i="216"/>
  <c r="H119" i="216"/>
  <c r="H141" i="216" s="1"/>
  <c r="H490" i="216"/>
  <c r="G81" i="216"/>
  <c r="G95" i="216" s="1"/>
  <c r="G444" i="216"/>
  <c r="M428" i="216"/>
  <c r="J98" i="216"/>
  <c r="J105" i="216" s="1"/>
  <c r="Q274" i="216"/>
  <c r="Q472" i="216"/>
  <c r="J82" i="216"/>
  <c r="J95" i="216" s="1"/>
  <c r="J444" i="216"/>
  <c r="H428" i="216"/>
  <c r="J281" i="216"/>
  <c r="Q194" i="216"/>
  <c r="Q471" i="216"/>
  <c r="G490" i="216"/>
  <c r="E130" i="216"/>
  <c r="Q130" i="216" s="1"/>
  <c r="Q479" i="216"/>
  <c r="Q468" i="216"/>
  <c r="M141" i="216"/>
  <c r="E117" i="216"/>
  <c r="Q466" i="216"/>
  <c r="E464" i="216"/>
  <c r="Q464" i="216" s="1"/>
  <c r="Q456" i="216"/>
  <c r="N99" i="216"/>
  <c r="N454" i="216"/>
  <c r="F99" i="216"/>
  <c r="F454" i="216"/>
  <c r="Q416" i="216"/>
  <c r="Q405" i="216"/>
  <c r="F428" i="216"/>
  <c r="J428" i="216"/>
  <c r="L377" i="216"/>
  <c r="L398" i="216" s="1"/>
  <c r="I377" i="216"/>
  <c r="I398" i="216" s="1"/>
  <c r="Q359" i="216"/>
  <c r="K98" i="216"/>
  <c r="K105" i="216" s="1"/>
  <c r="K281" i="216"/>
  <c r="Q235" i="216"/>
  <c r="Q171" i="216"/>
  <c r="Q271" i="216"/>
  <c r="E62" i="216"/>
  <c r="Q238" i="216"/>
  <c r="N55" i="216"/>
  <c r="F55" i="216"/>
  <c r="Q231" i="216"/>
  <c r="J54" i="216"/>
  <c r="O53" i="216"/>
  <c r="G53" i="216"/>
  <c r="Q134" i="216"/>
  <c r="L490" i="216"/>
  <c r="Q469" i="216"/>
  <c r="G454" i="216"/>
  <c r="K444" i="216"/>
  <c r="Q84" i="216"/>
  <c r="O349" i="216"/>
  <c r="M107" i="216"/>
  <c r="M115" i="216" s="1"/>
  <c r="E107" i="216"/>
  <c r="F281" i="216"/>
  <c r="N255" i="216"/>
  <c r="N272" i="216" s="1"/>
  <c r="I68" i="216"/>
  <c r="P63" i="216"/>
  <c r="H63" i="216"/>
  <c r="L62" i="216"/>
  <c r="N60" i="216"/>
  <c r="F60" i="216"/>
  <c r="J59" i="216"/>
  <c r="O58" i="216"/>
  <c r="G58" i="216"/>
  <c r="L57" i="216"/>
  <c r="I56" i="216"/>
  <c r="J17" i="216"/>
  <c r="F16" i="216"/>
  <c r="K13" i="216"/>
  <c r="O12" i="216"/>
  <c r="G12" i="216"/>
  <c r="K11" i="216"/>
  <c r="Q132" i="216"/>
  <c r="Q118" i="216"/>
  <c r="M99" i="216"/>
  <c r="Q127" i="216"/>
  <c r="K95" i="216"/>
  <c r="Q242" i="216"/>
  <c r="O63" i="216"/>
  <c r="G63" i="216"/>
  <c r="K62" i="216"/>
  <c r="P61" i="216"/>
  <c r="H61" i="216"/>
  <c r="M60" i="216"/>
  <c r="E60" i="216"/>
  <c r="O49" i="216"/>
  <c r="O43" i="216" s="1"/>
  <c r="G49" i="216"/>
  <c r="G43" i="216" s="1"/>
  <c r="N14" i="216"/>
  <c r="F14" i="216"/>
  <c r="N12" i="216"/>
  <c r="N205" i="216"/>
  <c r="N226" i="216" s="1"/>
  <c r="F12" i="216"/>
  <c r="J11" i="216"/>
  <c r="J205" i="216"/>
  <c r="J226" i="216" s="1"/>
  <c r="Q139" i="216"/>
  <c r="Q137" i="216"/>
  <c r="Q103" i="216"/>
  <c r="J490" i="216"/>
  <c r="I141" i="216"/>
  <c r="E454" i="216"/>
  <c r="Q69" i="216"/>
  <c r="Q402" i="216"/>
  <c r="K107" i="216"/>
  <c r="K115" i="216" s="1"/>
  <c r="K291" i="216"/>
  <c r="J255" i="216"/>
  <c r="J272" i="216" s="1"/>
  <c r="O68" i="216"/>
  <c r="G68" i="216"/>
  <c r="P66" i="216"/>
  <c r="H66" i="216"/>
  <c r="J64" i="216"/>
  <c r="N63" i="216"/>
  <c r="F63" i="216"/>
  <c r="Q239" i="216"/>
  <c r="L53" i="216"/>
  <c r="L255" i="216"/>
  <c r="L272" i="216" s="1"/>
  <c r="N49" i="216"/>
  <c r="N43" i="216" s="1"/>
  <c r="F49" i="216"/>
  <c r="F43" i="216" s="1"/>
  <c r="L16" i="216"/>
  <c r="I15" i="216"/>
  <c r="E14" i="216"/>
  <c r="E205" i="216"/>
  <c r="Q190" i="216"/>
  <c r="Q170" i="216"/>
  <c r="I490" i="216"/>
  <c r="Q470" i="216"/>
  <c r="Q448" i="216"/>
  <c r="P444" i="216"/>
  <c r="H444" i="216"/>
  <c r="Q430" i="216"/>
  <c r="E428" i="216"/>
  <c r="Q410" i="216"/>
  <c r="F291" i="216"/>
  <c r="J107" i="216"/>
  <c r="J115" i="216" s="1"/>
  <c r="N281" i="216"/>
  <c r="M98" i="216"/>
  <c r="M281" i="216"/>
  <c r="E98" i="216"/>
  <c r="E281" i="216"/>
  <c r="N68" i="216"/>
  <c r="F68" i="216"/>
  <c r="O66" i="216"/>
  <c r="G66" i="216"/>
  <c r="Q240" i="216"/>
  <c r="I64" i="216"/>
  <c r="O59" i="216"/>
  <c r="G59" i="216"/>
  <c r="L58" i="216"/>
  <c r="Q233" i="216"/>
  <c r="I57" i="216"/>
  <c r="N56" i="216"/>
  <c r="F56" i="216"/>
  <c r="J55" i="216"/>
  <c r="O17" i="216"/>
  <c r="G17" i="216"/>
  <c r="K16" i="216"/>
  <c r="P15" i="216"/>
  <c r="H15" i="216"/>
  <c r="Q42" i="216"/>
  <c r="L141" i="216"/>
  <c r="M95" i="216"/>
  <c r="I98" i="216"/>
  <c r="I105" i="216" s="1"/>
  <c r="I281" i="216"/>
  <c r="Q473" i="216"/>
  <c r="O141" i="216"/>
  <c r="G141" i="216"/>
  <c r="Q433" i="216"/>
  <c r="P95" i="216"/>
  <c r="H95" i="216"/>
  <c r="Q414" i="216"/>
  <c r="O377" i="216"/>
  <c r="O398" i="216" s="1"/>
  <c r="G377" i="216"/>
  <c r="G398" i="216" s="1"/>
  <c r="Q283" i="216"/>
  <c r="I107" i="216"/>
  <c r="I115" i="216" s="1"/>
  <c r="G255" i="216"/>
  <c r="G272" i="216" s="1"/>
  <c r="M68" i="216"/>
  <c r="E68" i="216"/>
  <c r="P62" i="216"/>
  <c r="H62" i="216"/>
  <c r="M61" i="216"/>
  <c r="E61" i="216"/>
  <c r="J60" i="216"/>
  <c r="N59" i="216"/>
  <c r="F59" i="216"/>
  <c r="K58" i="216"/>
  <c r="P57" i="216"/>
  <c r="H57" i="216"/>
  <c r="M56" i="216"/>
  <c r="E56" i="216"/>
  <c r="M255" i="216"/>
  <c r="M272" i="216" s="1"/>
  <c r="E255" i="216"/>
  <c r="J18" i="216"/>
  <c r="F17" i="216"/>
  <c r="Q193" i="216"/>
  <c r="K12" i="216"/>
  <c r="O11" i="216"/>
  <c r="O205" i="216"/>
  <c r="O226" i="216" s="1"/>
  <c r="G11" i="216"/>
  <c r="G205" i="216"/>
  <c r="G226" i="216" s="1"/>
  <c r="Q169" i="216"/>
  <c r="Q88" i="216"/>
  <c r="P107" i="216"/>
  <c r="P115" i="216" s="1"/>
  <c r="H107" i="216"/>
  <c r="H115" i="216" s="1"/>
  <c r="P98" i="216"/>
  <c r="H98" i="216"/>
  <c r="H105" i="216" s="1"/>
  <c r="L68" i="216"/>
  <c r="Q243" i="216"/>
  <c r="N66" i="216"/>
  <c r="F66" i="216"/>
  <c r="P64" i="216"/>
  <c r="H64" i="216"/>
  <c r="M63" i="216"/>
  <c r="E63" i="216"/>
  <c r="J62" i="216"/>
  <c r="O61" i="216"/>
  <c r="G61" i="216"/>
  <c r="L60" i="216"/>
  <c r="I59" i="216"/>
  <c r="N58" i="216"/>
  <c r="F58" i="216"/>
  <c r="K57" i="216"/>
  <c r="P56" i="216"/>
  <c r="H56" i="216"/>
  <c r="M55" i="216"/>
  <c r="E55" i="216"/>
  <c r="I54" i="216"/>
  <c r="N53" i="216"/>
  <c r="P18" i="216"/>
  <c r="H18" i="216"/>
  <c r="M17" i="216"/>
  <c r="E17" i="216"/>
  <c r="J16" i="216"/>
  <c r="O15" i="216"/>
  <c r="G15" i="216"/>
  <c r="L14" i="216"/>
  <c r="Q189" i="216"/>
  <c r="I13" i="216"/>
  <c r="M12" i="216"/>
  <c r="E12" i="216"/>
  <c r="Q188" i="216"/>
  <c r="Q90" i="216"/>
  <c r="Q45" i="216"/>
  <c r="O98" i="216"/>
  <c r="O105" i="216" s="1"/>
  <c r="K68" i="216"/>
  <c r="M66" i="216"/>
  <c r="E66" i="216"/>
  <c r="G64" i="216"/>
  <c r="L63" i="216"/>
  <c r="I62" i="216"/>
  <c r="N61" i="216"/>
  <c r="F61" i="216"/>
  <c r="K60" i="216"/>
  <c r="H59" i="216"/>
  <c r="M58" i="216"/>
  <c r="J57" i="216"/>
  <c r="O56" i="216"/>
  <c r="G56" i="216"/>
  <c r="L55" i="216"/>
  <c r="P54" i="216"/>
  <c r="H54" i="216"/>
  <c r="M53" i="216"/>
  <c r="E53" i="216"/>
  <c r="L49" i="216"/>
  <c r="L43" i="216" s="1"/>
  <c r="O18" i="216"/>
  <c r="G18" i="216"/>
  <c r="L17" i="216"/>
  <c r="Q192" i="216"/>
  <c r="I16" i="216"/>
  <c r="N15" i="216"/>
  <c r="F15" i="216"/>
  <c r="K14" i="216"/>
  <c r="P13" i="216"/>
  <c r="H13" i="216"/>
  <c r="L12" i="216"/>
  <c r="P11" i="216"/>
  <c r="H11" i="216"/>
  <c r="Q101" i="216"/>
  <c r="Q35" i="216"/>
  <c r="Q27" i="216"/>
  <c r="O16" i="216"/>
  <c r="G16" i="216"/>
  <c r="L15" i="216"/>
  <c r="I14" i="216"/>
  <c r="N13" i="216"/>
  <c r="F13" i="216"/>
  <c r="J12" i="216"/>
  <c r="Q131" i="216"/>
  <c r="Q111" i="216"/>
  <c r="Q33" i="216"/>
  <c r="Q19" i="216"/>
  <c r="L107" i="216"/>
  <c r="L115" i="216" s="1"/>
  <c r="L98" i="216"/>
  <c r="L105" i="216" s="1"/>
  <c r="P68" i="216"/>
  <c r="H68" i="216"/>
  <c r="Q67" i="216"/>
  <c r="J66" i="216"/>
  <c r="L64" i="216"/>
  <c r="I63" i="216"/>
  <c r="N62" i="216"/>
  <c r="F62" i="216"/>
  <c r="K61" i="216"/>
  <c r="P60" i="216"/>
  <c r="H60" i="216"/>
  <c r="M59" i="216"/>
  <c r="E59" i="216"/>
  <c r="J58" i="216"/>
  <c r="O57" i="216"/>
  <c r="G57" i="216"/>
  <c r="L56" i="216"/>
  <c r="M54" i="216"/>
  <c r="E54" i="216"/>
  <c r="Q230" i="216"/>
  <c r="J53" i="216"/>
  <c r="I49" i="216"/>
  <c r="I43" i="216" s="1"/>
  <c r="L18" i="216"/>
  <c r="I17" i="216"/>
  <c r="N16" i="216"/>
  <c r="K15" i="216"/>
  <c r="P14" i="216"/>
  <c r="H14" i="216"/>
  <c r="M13" i="216"/>
  <c r="M11" i="216"/>
  <c r="E11" i="216"/>
  <c r="Q187" i="216"/>
  <c r="Q109" i="216"/>
  <c r="Q77" i="216"/>
  <c r="Q44" i="216"/>
  <c r="Q31" i="216"/>
  <c r="Q25" i="216"/>
  <c r="P12" i="216"/>
  <c r="H12" i="216"/>
  <c r="L11" i="216"/>
  <c r="L205" i="216"/>
  <c r="L226" i="216" s="1"/>
  <c r="Q114" i="216"/>
  <c r="Q75" i="216"/>
  <c r="Q36" i="216"/>
  <c r="Q23" i="216"/>
  <c r="Q21" i="216"/>
  <c r="Q38" i="216"/>
  <c r="Q28" i="216"/>
  <c r="I11" i="216"/>
  <c r="Q91" i="216"/>
  <c r="Q89" i="216"/>
  <c r="Q47" i="216"/>
  <c r="Q20" i="216"/>
  <c r="Q37" i="216"/>
  <c r="Q24" i="216"/>
  <c r="Q74" i="216"/>
  <c r="Q72" i="216"/>
  <c r="Q41" i="216"/>
  <c r="Q32" i="216"/>
  <c r="Q22" i="216"/>
  <c r="I55" i="216"/>
  <c r="N54" i="216"/>
  <c r="F54" i="216"/>
  <c r="K53" i="216"/>
  <c r="M49" i="216"/>
  <c r="M43" i="216" s="1"/>
  <c r="E49" i="216"/>
  <c r="E43" i="216" s="1"/>
  <c r="K18" i="216"/>
  <c r="P17" i="216"/>
  <c r="H17" i="216"/>
  <c r="M16" i="216"/>
  <c r="E16" i="216"/>
  <c r="J15" i="216"/>
  <c r="O14" i="216"/>
  <c r="G14" i="216"/>
  <c r="L13" i="216"/>
  <c r="I12" i="216"/>
  <c r="N11" i="216"/>
  <c r="F11" i="216"/>
  <c r="Q110" i="216"/>
  <c r="Q108" i="216"/>
  <c r="Q100" i="216"/>
  <c r="Q39" i="216"/>
  <c r="Q71" i="216"/>
  <c r="Q48" i="216"/>
  <c r="Q46" i="216"/>
  <c r="Q606" i="214"/>
  <c r="E612" i="214"/>
  <c r="L586" i="214"/>
  <c r="I586" i="214"/>
  <c r="Q486" i="214"/>
  <c r="K504" i="214"/>
  <c r="L416" i="214"/>
  <c r="Q392" i="214"/>
  <c r="I416" i="214"/>
  <c r="H335" i="214"/>
  <c r="N106" i="214"/>
  <c r="N283" i="214"/>
  <c r="F106" i="214"/>
  <c r="F283" i="214"/>
  <c r="J283" i="214"/>
  <c r="Q410" i="214"/>
  <c r="O146" i="214"/>
  <c r="O335" i="214"/>
  <c r="G146" i="214"/>
  <c r="G335" i="214"/>
  <c r="N247" i="214"/>
  <c r="F247" i="214"/>
  <c r="K586" i="214"/>
  <c r="O586" i="214"/>
  <c r="G586" i="214"/>
  <c r="L39" i="214"/>
  <c r="Q548" i="214"/>
  <c r="L557" i="214"/>
  <c r="L558" i="214" s="1"/>
  <c r="Q487" i="214"/>
  <c r="Q485" i="214"/>
  <c r="Q403" i="214"/>
  <c r="Q401" i="214"/>
  <c r="J416" i="214"/>
  <c r="O416" i="214"/>
  <c r="G416" i="214"/>
  <c r="N148" i="214"/>
  <c r="J147" i="214"/>
  <c r="J335" i="214"/>
  <c r="Q230" i="214"/>
  <c r="L247" i="214"/>
  <c r="I674" i="214"/>
  <c r="Q615" i="214"/>
  <c r="N586" i="214"/>
  <c r="F586" i="214"/>
  <c r="N557" i="214"/>
  <c r="N558" i="214" s="1"/>
  <c r="F557" i="214"/>
  <c r="F558" i="214" s="1"/>
  <c r="I157" i="214"/>
  <c r="M416" i="214"/>
  <c r="Q395" i="214"/>
  <c r="E416" i="214"/>
  <c r="Q393" i="214"/>
  <c r="M148" i="214"/>
  <c r="M335" i="214"/>
  <c r="E148" i="214"/>
  <c r="Q318" i="214"/>
  <c r="E335" i="214"/>
  <c r="G247" i="214"/>
  <c r="Q648" i="214"/>
  <c r="P586" i="214"/>
  <c r="H586" i="214"/>
  <c r="Q537" i="214"/>
  <c r="Q402" i="214"/>
  <c r="Q237" i="214"/>
  <c r="O247" i="214"/>
  <c r="Q658" i="214"/>
  <c r="K432" i="214"/>
  <c r="Q418" i="214"/>
  <c r="Q411" i="214"/>
  <c r="Q409" i="214"/>
  <c r="K416" i="214"/>
  <c r="Q352" i="214"/>
  <c r="M368" i="214"/>
  <c r="M388" i="214" s="1"/>
  <c r="Q350" i="214"/>
  <c r="Q317" i="214"/>
  <c r="E674" i="214"/>
  <c r="Q657" i="214"/>
  <c r="L612" i="214"/>
  <c r="Q404" i="214"/>
  <c r="N416" i="214"/>
  <c r="Q397" i="214"/>
  <c r="F416" i="214"/>
  <c r="P368" i="214"/>
  <c r="P388" i="214" s="1"/>
  <c r="H368" i="214"/>
  <c r="H388" i="214" s="1"/>
  <c r="P335" i="214"/>
  <c r="F147" i="214"/>
  <c r="Q614" i="214"/>
  <c r="M602" i="214"/>
  <c r="E602" i="214"/>
  <c r="I504" i="214"/>
  <c r="I141" i="214"/>
  <c r="Q141" i="214" s="1"/>
  <c r="Q478" i="214"/>
  <c r="Q435" i="214"/>
  <c r="Q419" i="214"/>
  <c r="Q396" i="214"/>
  <c r="Q387" i="214"/>
  <c r="K368" i="214"/>
  <c r="K388" i="214" s="1"/>
  <c r="Q351" i="214"/>
  <c r="Q319" i="214"/>
  <c r="Q588" i="214"/>
  <c r="N504" i="214"/>
  <c r="F504" i="214"/>
  <c r="J157" i="214"/>
  <c r="J432" i="214"/>
  <c r="K151" i="214"/>
  <c r="F148" i="214"/>
  <c r="K147" i="214"/>
  <c r="P146" i="214"/>
  <c r="H146" i="214"/>
  <c r="M97" i="214"/>
  <c r="Q241" i="214"/>
  <c r="Q239" i="214"/>
  <c r="Q228" i="214"/>
  <c r="K247" i="214"/>
  <c r="M17" i="214"/>
  <c r="E17" i="214"/>
  <c r="Q186" i="214"/>
  <c r="M15" i="214"/>
  <c r="N13" i="214"/>
  <c r="F13" i="214"/>
  <c r="Q182" i="214"/>
  <c r="J557" i="214"/>
  <c r="J558" i="214" s="1"/>
  <c r="P157" i="214"/>
  <c r="P139" i="214"/>
  <c r="P432" i="214"/>
  <c r="H432" i="214"/>
  <c r="I151" i="214"/>
  <c r="O149" i="214"/>
  <c r="G149" i="214"/>
  <c r="L148" i="214"/>
  <c r="I147" i="214"/>
  <c r="N146" i="214"/>
  <c r="F146" i="214"/>
  <c r="M106" i="214"/>
  <c r="E283" i="214"/>
  <c r="O96" i="214"/>
  <c r="J263" i="214"/>
  <c r="I247" i="214"/>
  <c r="Q226" i="214"/>
  <c r="K17" i="214"/>
  <c r="G16" i="214"/>
  <c r="K15" i="214"/>
  <c r="P14" i="214"/>
  <c r="H14" i="214"/>
  <c r="Q159" i="214"/>
  <c r="L157" i="214"/>
  <c r="O157" i="214"/>
  <c r="G157" i="214"/>
  <c r="P151" i="214"/>
  <c r="H151" i="214"/>
  <c r="N149" i="214"/>
  <c r="F149" i="214"/>
  <c r="K148" i="214"/>
  <c r="P147" i="214"/>
  <c r="H147" i="214"/>
  <c r="M146" i="214"/>
  <c r="E146" i="214"/>
  <c r="J97" i="214"/>
  <c r="N96" i="214"/>
  <c r="N273" i="214"/>
  <c r="F96" i="214"/>
  <c r="Q266" i="214"/>
  <c r="F273" i="214"/>
  <c r="Q250" i="214"/>
  <c r="Q233" i="214"/>
  <c r="Q231" i="214"/>
  <c r="Q185" i="214"/>
  <c r="Q154" i="214"/>
  <c r="Q135" i="214"/>
  <c r="Q133" i="214"/>
  <c r="N157" i="214"/>
  <c r="F157" i="214"/>
  <c r="O151" i="214"/>
  <c r="M149" i="214"/>
  <c r="E149" i="214"/>
  <c r="J148" i="214"/>
  <c r="O147" i="214"/>
  <c r="G147" i="214"/>
  <c r="L146" i="214"/>
  <c r="K106" i="214"/>
  <c r="I97" i="214"/>
  <c r="I273" i="214"/>
  <c r="Q242" i="214"/>
  <c r="Q240" i="214"/>
  <c r="Q223" i="214"/>
  <c r="Q156" i="214"/>
  <c r="O557" i="214"/>
  <c r="O558" i="214" s="1"/>
  <c r="G557" i="214"/>
  <c r="G558" i="214" s="1"/>
  <c r="M157" i="214"/>
  <c r="E157" i="214"/>
  <c r="M432" i="214"/>
  <c r="E432" i="214"/>
  <c r="E368" i="214"/>
  <c r="L335" i="214"/>
  <c r="N151" i="214"/>
  <c r="F151" i="214"/>
  <c r="L149" i="214"/>
  <c r="I148" i="214"/>
  <c r="N147" i="214"/>
  <c r="K146" i="214"/>
  <c r="H283" i="214"/>
  <c r="J106" i="214"/>
  <c r="Q275" i="214"/>
  <c r="L96" i="214"/>
  <c r="O263" i="214"/>
  <c r="G263" i="214"/>
  <c r="Q236" i="214"/>
  <c r="J247" i="214"/>
  <c r="Q145" i="214"/>
  <c r="Q116" i="214"/>
  <c r="Q115" i="214"/>
  <c r="Q550" i="214"/>
  <c r="Q445" i="214"/>
  <c r="K335" i="214"/>
  <c r="M151" i="214"/>
  <c r="E151" i="214"/>
  <c r="K149" i="214"/>
  <c r="P148" i="214"/>
  <c r="H148" i="214"/>
  <c r="M147" i="214"/>
  <c r="E147" i="214"/>
  <c r="J146" i="214"/>
  <c r="P283" i="214"/>
  <c r="G283" i="214"/>
  <c r="Q276" i="214"/>
  <c r="I106" i="214"/>
  <c r="I283" i="214"/>
  <c r="O97" i="214"/>
  <c r="G97" i="214"/>
  <c r="K96" i="214"/>
  <c r="H263" i="214"/>
  <c r="Q252" i="214"/>
  <c r="Q225" i="214"/>
  <c r="Q221" i="214"/>
  <c r="P13" i="214"/>
  <c r="L12" i="214"/>
  <c r="L198" i="214"/>
  <c r="L218" i="214" s="1"/>
  <c r="I11" i="214"/>
  <c r="I198" i="214"/>
  <c r="I218" i="214" s="1"/>
  <c r="Q152" i="214"/>
  <c r="Q119" i="214"/>
  <c r="Q117" i="214"/>
  <c r="M557" i="214"/>
  <c r="M558" i="214" s="1"/>
  <c r="E557" i="214"/>
  <c r="O504" i="214"/>
  <c r="G504" i="214"/>
  <c r="L151" i="214"/>
  <c r="Q320" i="214"/>
  <c r="J149" i="214"/>
  <c r="G148" i="214"/>
  <c r="Q316" i="214"/>
  <c r="I146" i="214"/>
  <c r="O283" i="214"/>
  <c r="N97" i="214"/>
  <c r="F97" i="214"/>
  <c r="L263" i="214"/>
  <c r="Q249" i="214"/>
  <c r="Q235" i="214"/>
  <c r="Q234" i="214"/>
  <c r="Q232" i="214"/>
  <c r="P247" i="214"/>
  <c r="H247" i="214"/>
  <c r="J16" i="214"/>
  <c r="N15" i="214"/>
  <c r="F15" i="214"/>
  <c r="K14" i="214"/>
  <c r="K198" i="214"/>
  <c r="K218" i="214" s="1"/>
  <c r="K12" i="214"/>
  <c r="G96" i="214"/>
  <c r="O15" i="214"/>
  <c r="L14" i="214"/>
  <c r="I13" i="214"/>
  <c r="Q170" i="214"/>
  <c r="Q167" i="214"/>
  <c r="Q153" i="214"/>
  <c r="Q144" i="214"/>
  <c r="Q142" i="214"/>
  <c r="Q34" i="214"/>
  <c r="Q32" i="214"/>
  <c r="L106" i="214"/>
  <c r="P97" i="214"/>
  <c r="H97" i="214"/>
  <c r="M96" i="214"/>
  <c r="E96" i="214"/>
  <c r="L17" i="214"/>
  <c r="I16" i="214"/>
  <c r="Q184" i="214"/>
  <c r="J14" i="214"/>
  <c r="O13" i="214"/>
  <c r="G13" i="214"/>
  <c r="P198" i="214"/>
  <c r="P218" i="214" s="1"/>
  <c r="P11" i="214"/>
  <c r="H11" i="214"/>
  <c r="H198" i="214"/>
  <c r="H218" i="214" s="1"/>
  <c r="Q168" i="214"/>
  <c r="Q160" i="214"/>
  <c r="Q158" i="214"/>
  <c r="Q128" i="214"/>
  <c r="Q40" i="214"/>
  <c r="Q28" i="214"/>
  <c r="Q24" i="214"/>
  <c r="Q122" i="214"/>
  <c r="Q118" i="214"/>
  <c r="E97" i="214"/>
  <c r="J96" i="214"/>
  <c r="I17" i="214"/>
  <c r="N16" i="214"/>
  <c r="F16" i="214"/>
  <c r="Q163" i="214"/>
  <c r="Q150" i="214"/>
  <c r="Q120" i="214"/>
  <c r="Q102" i="214"/>
  <c r="Q100" i="214"/>
  <c r="Q89" i="214"/>
  <c r="Q26" i="214"/>
  <c r="Q20" i="214"/>
  <c r="P106" i="214"/>
  <c r="H106" i="214"/>
  <c r="J273" i="214"/>
  <c r="L97" i="214"/>
  <c r="I96" i="214"/>
  <c r="Q161" i="214"/>
  <c r="Q138" i="214"/>
  <c r="Q134" i="214"/>
  <c r="Q127" i="214"/>
  <c r="Q125" i="214"/>
  <c r="Q85" i="214"/>
  <c r="Q83" i="214"/>
  <c r="O106" i="214"/>
  <c r="G106" i="214"/>
  <c r="K97" i="214"/>
  <c r="H96" i="214"/>
  <c r="Q222" i="214"/>
  <c r="J198" i="214"/>
  <c r="J218" i="214" s="1"/>
  <c r="N12" i="214"/>
  <c r="N198" i="214"/>
  <c r="N218" i="214" s="1"/>
  <c r="F12" i="214"/>
  <c r="F198" i="214"/>
  <c r="F218" i="214" s="1"/>
  <c r="K11" i="214"/>
  <c r="Q155" i="214"/>
  <c r="Q136" i="214"/>
  <c r="Q43" i="214"/>
  <c r="Q38" i="214"/>
  <c r="N17" i="214"/>
  <c r="F17" i="214"/>
  <c r="K16" i="214"/>
  <c r="P15" i="214"/>
  <c r="H15" i="214"/>
  <c r="M14" i="214"/>
  <c r="E14" i="214"/>
  <c r="J13" i="214"/>
  <c r="O12" i="214"/>
  <c r="G12" i="214"/>
  <c r="L11" i="214"/>
  <c r="Q91" i="214"/>
  <c r="Q76" i="214"/>
  <c r="Q74" i="214"/>
  <c r="H13" i="214"/>
  <c r="M12" i="214"/>
  <c r="E12" i="214"/>
  <c r="J11" i="214"/>
  <c r="Q75" i="214"/>
  <c r="Q45" i="214"/>
  <c r="M13" i="214"/>
  <c r="E13" i="214"/>
  <c r="J12" i="214"/>
  <c r="O11" i="214"/>
  <c r="G11" i="214"/>
  <c r="Q101" i="214"/>
  <c r="Q88" i="214"/>
  <c r="Q84" i="214"/>
  <c r="Q37" i="214"/>
  <c r="Q33" i="214"/>
  <c r="P17" i="214"/>
  <c r="H17" i="214"/>
  <c r="M16" i="214"/>
  <c r="E16" i="214"/>
  <c r="J15" i="214"/>
  <c r="O14" i="214"/>
  <c r="G14" i="214"/>
  <c r="L13" i="214"/>
  <c r="Q181" i="214"/>
  <c r="I12" i="214"/>
  <c r="N11" i="214"/>
  <c r="F11" i="214"/>
  <c r="Q18" i="214"/>
  <c r="O198" i="214"/>
  <c r="O218" i="214" s="1"/>
  <c r="G198" i="214"/>
  <c r="G218" i="214" s="1"/>
  <c r="O17" i="214"/>
  <c r="G17" i="214"/>
  <c r="L16" i="214"/>
  <c r="I15" i="214"/>
  <c r="N14" i="214"/>
  <c r="F14" i="214"/>
  <c r="K13" i="214"/>
  <c r="P12" i="214"/>
  <c r="H12" i="214"/>
  <c r="M11" i="214"/>
  <c r="E11" i="214"/>
  <c r="Q86" i="214"/>
  <c r="Q35" i="214"/>
  <c r="Q25" i="214"/>
  <c r="Q23" i="214"/>
  <c r="E122" i="213"/>
  <c r="Q122" i="213" s="1"/>
  <c r="Q463" i="213"/>
  <c r="L117" i="213"/>
  <c r="L481" i="213"/>
  <c r="F59" i="213"/>
  <c r="Q400" i="213"/>
  <c r="M54" i="213"/>
  <c r="M249" i="213"/>
  <c r="E15" i="213"/>
  <c r="Q185" i="213"/>
  <c r="Q170" i="213"/>
  <c r="P507" i="213"/>
  <c r="H507" i="213"/>
  <c r="K481" i="213"/>
  <c r="H123" i="213"/>
  <c r="Q123" i="213" s="1"/>
  <c r="H481" i="213"/>
  <c r="Q462" i="213"/>
  <c r="Q447" i="213"/>
  <c r="Q406" i="213"/>
  <c r="Q404" i="213"/>
  <c r="Q401" i="213"/>
  <c r="Q398" i="213"/>
  <c r="P390" i="213"/>
  <c r="Q390" i="213" s="1"/>
  <c r="Q358" i="213"/>
  <c r="M337" i="213"/>
  <c r="Q327" i="213"/>
  <c r="F154" i="213"/>
  <c r="Q154" i="213" s="1"/>
  <c r="Q325" i="213"/>
  <c r="K153" i="213"/>
  <c r="G152" i="213"/>
  <c r="K151" i="213"/>
  <c r="L98" i="213"/>
  <c r="I97" i="213"/>
  <c r="I275" i="213"/>
  <c r="G249" i="213"/>
  <c r="K58" i="213"/>
  <c r="P249" i="213"/>
  <c r="M481" i="213"/>
  <c r="E54" i="213"/>
  <c r="Q224" i="213"/>
  <c r="E249" i="213"/>
  <c r="M15" i="213"/>
  <c r="M199" i="213"/>
  <c r="Q489" i="213"/>
  <c r="J481" i="213"/>
  <c r="E98" i="213"/>
  <c r="Q439" i="213"/>
  <c r="J445" i="213"/>
  <c r="Q424" i="213"/>
  <c r="Q396" i="213"/>
  <c r="N419" i="213"/>
  <c r="N436" i="213" s="1"/>
  <c r="F419" i="213"/>
  <c r="F436" i="213" s="1"/>
  <c r="Q356" i="213"/>
  <c r="K337" i="213"/>
  <c r="N152" i="213"/>
  <c r="N337" i="213"/>
  <c r="F152" i="213"/>
  <c r="Q323" i="213"/>
  <c r="F337" i="213"/>
  <c r="F249" i="213"/>
  <c r="O55" i="213"/>
  <c r="O249" i="213"/>
  <c r="P19" i="213"/>
  <c r="Q19" i="213" s="1"/>
  <c r="Q189" i="213"/>
  <c r="Q142" i="213"/>
  <c r="I481" i="213"/>
  <c r="E130" i="213"/>
  <c r="Q130" i="213" s="1"/>
  <c r="Q471" i="213"/>
  <c r="E125" i="213"/>
  <c r="Q125" i="213" s="1"/>
  <c r="Q466" i="213"/>
  <c r="Q438" i="213"/>
  <c r="Q408" i="213"/>
  <c r="I419" i="213"/>
  <c r="Q354" i="213"/>
  <c r="I153" i="213"/>
  <c r="J147" i="213"/>
  <c r="J337" i="213"/>
  <c r="P275" i="213"/>
  <c r="K66" i="213"/>
  <c r="Q228" i="213"/>
  <c r="I58" i="213"/>
  <c r="E57" i="213"/>
  <c r="Q227" i="213"/>
  <c r="L219" i="213"/>
  <c r="L40" i="213"/>
  <c r="L49" i="213" s="1"/>
  <c r="I219" i="213"/>
  <c r="I39" i="213"/>
  <c r="I49" i="213" s="1"/>
  <c r="Q422" i="213"/>
  <c r="Q421" i="213"/>
  <c r="M370" i="213"/>
  <c r="M391" i="213" s="1"/>
  <c r="E370" i="213"/>
  <c r="L150" i="213"/>
  <c r="I149" i="213"/>
  <c r="Q319" i="213"/>
  <c r="E148" i="213"/>
  <c r="G124" i="213"/>
  <c r="G140" i="213" s="1"/>
  <c r="G311" i="213"/>
  <c r="N285" i="213"/>
  <c r="N107" i="213"/>
  <c r="F285" i="213"/>
  <c r="F107" i="213"/>
  <c r="K106" i="213"/>
  <c r="K285" i="213"/>
  <c r="E83" i="213"/>
  <c r="Q254" i="213"/>
  <c r="P65" i="213"/>
  <c r="M12" i="213"/>
  <c r="E12" i="213"/>
  <c r="Q165" i="213"/>
  <c r="P481" i="213"/>
  <c r="O419" i="213"/>
  <c r="G419" i="213"/>
  <c r="Q156" i="213"/>
  <c r="O151" i="213"/>
  <c r="G151" i="213"/>
  <c r="P147" i="213"/>
  <c r="P337" i="213"/>
  <c r="Q318" i="213"/>
  <c r="H147" i="213"/>
  <c r="H337" i="213"/>
  <c r="H98" i="213"/>
  <c r="H275" i="213"/>
  <c r="M97" i="213"/>
  <c r="M275" i="213"/>
  <c r="E97" i="213"/>
  <c r="E275" i="213"/>
  <c r="F62" i="213"/>
  <c r="Q232" i="213"/>
  <c r="J49" i="213"/>
  <c r="Q31" i="213"/>
  <c r="Q457" i="213"/>
  <c r="K124" i="213"/>
  <c r="K140" i="213" s="1"/>
  <c r="K311" i="213"/>
  <c r="L17" i="213"/>
  <c r="L199" i="213"/>
  <c r="K507" i="213"/>
  <c r="O481" i="213"/>
  <c r="E481" i="213"/>
  <c r="Q397" i="213"/>
  <c r="O370" i="213"/>
  <c r="O391" i="213" s="1"/>
  <c r="G370" i="213"/>
  <c r="G391" i="213" s="1"/>
  <c r="J152" i="213"/>
  <c r="J150" i="213"/>
  <c r="G149" i="213"/>
  <c r="Q277" i="213"/>
  <c r="I106" i="213"/>
  <c r="I285" i="213"/>
  <c r="Q269" i="213"/>
  <c r="H81" i="213"/>
  <c r="M265" i="213"/>
  <c r="E80" i="213"/>
  <c r="N65" i="213"/>
  <c r="Q235" i="213"/>
  <c r="Q233" i="213"/>
  <c r="Q483" i="213"/>
  <c r="N481" i="213"/>
  <c r="Q465" i="213"/>
  <c r="Q460" i="213"/>
  <c r="E117" i="213"/>
  <c r="Q458" i="213"/>
  <c r="J435" i="213"/>
  <c r="P370" i="213"/>
  <c r="Q355" i="213"/>
  <c r="J370" i="213"/>
  <c r="J391" i="213" s="1"/>
  <c r="M153" i="213"/>
  <c r="E153" i="213"/>
  <c r="I152" i="213"/>
  <c r="M151" i="213"/>
  <c r="Q322" i="213"/>
  <c r="E151" i="213"/>
  <c r="N149" i="213"/>
  <c r="N147" i="213"/>
  <c r="F147" i="213"/>
  <c r="N249" i="213"/>
  <c r="Q238" i="213"/>
  <c r="J53" i="213"/>
  <c r="J249" i="213"/>
  <c r="Q223" i="213"/>
  <c r="N140" i="213"/>
  <c r="Q394" i="213"/>
  <c r="Q352" i="213"/>
  <c r="Q326" i="213"/>
  <c r="P153" i="213"/>
  <c r="H153" i="213"/>
  <c r="M152" i="213"/>
  <c r="E152" i="213"/>
  <c r="J151" i="213"/>
  <c r="O150" i="213"/>
  <c r="G150" i="213"/>
  <c r="L149" i="213"/>
  <c r="P148" i="213"/>
  <c r="H148" i="213"/>
  <c r="M147" i="213"/>
  <c r="E147" i="213"/>
  <c r="P124" i="213"/>
  <c r="F124" i="213"/>
  <c r="F140" i="213" s="1"/>
  <c r="F311" i="213"/>
  <c r="K98" i="213"/>
  <c r="K275" i="213"/>
  <c r="P97" i="213"/>
  <c r="H97" i="213"/>
  <c r="J83" i="213"/>
  <c r="O81" i="213"/>
  <c r="G81" i="213"/>
  <c r="L80" i="213"/>
  <c r="L265" i="213"/>
  <c r="K68" i="213"/>
  <c r="P67" i="213"/>
  <c r="H67" i="213"/>
  <c r="N66" i="213"/>
  <c r="M65" i="213"/>
  <c r="P54" i="213"/>
  <c r="H54" i="213"/>
  <c r="M53" i="213"/>
  <c r="H13" i="213"/>
  <c r="L12" i="213"/>
  <c r="I199" i="213"/>
  <c r="I11" i="213"/>
  <c r="M49" i="213"/>
  <c r="Q32" i="213"/>
  <c r="E49" i="213"/>
  <c r="Q121" i="213"/>
  <c r="Q116" i="213"/>
  <c r="Q60" i="213"/>
  <c r="I337" i="213"/>
  <c r="O153" i="213"/>
  <c r="G153" i="213"/>
  <c r="L152" i="213"/>
  <c r="I151" i="213"/>
  <c r="N150" i="213"/>
  <c r="F150" i="213"/>
  <c r="K149" i="213"/>
  <c r="O148" i="213"/>
  <c r="G148" i="213"/>
  <c r="L147" i="213"/>
  <c r="M124" i="213"/>
  <c r="M140" i="213" s="1"/>
  <c r="E124" i="213"/>
  <c r="P107" i="213"/>
  <c r="H107" i="213"/>
  <c r="M106" i="213"/>
  <c r="E106" i="213"/>
  <c r="J98" i="213"/>
  <c r="O97" i="213"/>
  <c r="G97" i="213"/>
  <c r="I83" i="213"/>
  <c r="N81" i="213"/>
  <c r="F81" i="213"/>
  <c r="K80" i="213"/>
  <c r="J68" i="213"/>
  <c r="O67" i="213"/>
  <c r="I57" i="213"/>
  <c r="K55" i="213"/>
  <c r="O54" i="213"/>
  <c r="G54" i="213"/>
  <c r="L249" i="213"/>
  <c r="N40" i="213"/>
  <c r="N49" i="213" s="1"/>
  <c r="N219" i="213"/>
  <c r="F40" i="213"/>
  <c r="F49" i="213" s="1"/>
  <c r="Q210" i="213"/>
  <c r="K39" i="213"/>
  <c r="K49" i="213" s="1"/>
  <c r="K219" i="213"/>
  <c r="O15" i="213"/>
  <c r="G15" i="213"/>
  <c r="K14" i="213"/>
  <c r="K199" i="213"/>
  <c r="G13" i="213"/>
  <c r="K12" i="213"/>
  <c r="P11" i="213"/>
  <c r="H11" i="213"/>
  <c r="Q139" i="213"/>
  <c r="L53" i="213"/>
  <c r="E419" i="213"/>
  <c r="Q157" i="213"/>
  <c r="N153" i="213"/>
  <c r="F153" i="213"/>
  <c r="K152" i="213"/>
  <c r="P151" i="213"/>
  <c r="H151" i="213"/>
  <c r="M150" i="213"/>
  <c r="E150" i="213"/>
  <c r="J149" i="213"/>
  <c r="N148" i="213"/>
  <c r="F148" i="213"/>
  <c r="K147" i="213"/>
  <c r="L124" i="213"/>
  <c r="O107" i="213"/>
  <c r="O285" i="213"/>
  <c r="G107" i="213"/>
  <c r="G285" i="213"/>
  <c r="L106" i="213"/>
  <c r="G275" i="213"/>
  <c r="I98" i="213"/>
  <c r="N97" i="213"/>
  <c r="F97" i="213"/>
  <c r="P83" i="213"/>
  <c r="H83" i="213"/>
  <c r="M81" i="213"/>
  <c r="Q252" i="213"/>
  <c r="E81" i="213"/>
  <c r="J80" i="213"/>
  <c r="L58" i="213"/>
  <c r="P57" i="213"/>
  <c r="H57" i="213"/>
  <c r="M56" i="213"/>
  <c r="E56" i="213"/>
  <c r="J55" i="213"/>
  <c r="N54" i="213"/>
  <c r="F54" i="213"/>
  <c r="K53" i="213"/>
  <c r="K249" i="213"/>
  <c r="M17" i="213"/>
  <c r="E17" i="213"/>
  <c r="Q187" i="213"/>
  <c r="J16" i="213"/>
  <c r="N15" i="213"/>
  <c r="F199" i="213"/>
  <c r="F15" i="213"/>
  <c r="J14" i="213"/>
  <c r="N13" i="213"/>
  <c r="F13" i="213"/>
  <c r="J12" i="213"/>
  <c r="J199" i="213"/>
  <c r="O11" i="213"/>
  <c r="O199" i="213"/>
  <c r="G11" i="213"/>
  <c r="G199" i="213"/>
  <c r="Q158" i="213"/>
  <c r="Q126" i="213"/>
  <c r="Q113" i="213"/>
  <c r="N151" i="213"/>
  <c r="K150" i="213"/>
  <c r="H149" i="213"/>
  <c r="M107" i="213"/>
  <c r="E107" i="213"/>
  <c r="Q278" i="213"/>
  <c r="J106" i="213"/>
  <c r="O98" i="213"/>
  <c r="G98" i="213"/>
  <c r="L97" i="213"/>
  <c r="L275" i="213"/>
  <c r="N83" i="213"/>
  <c r="F83" i="213"/>
  <c r="K81" i="213"/>
  <c r="P80" i="213"/>
  <c r="H80" i="213"/>
  <c r="O68" i="213"/>
  <c r="G68" i="213"/>
  <c r="L67" i="213"/>
  <c r="O64" i="213"/>
  <c r="G64" i="213"/>
  <c r="L63" i="213"/>
  <c r="I62" i="213"/>
  <c r="P59" i="213"/>
  <c r="J58" i="213"/>
  <c r="N57" i="213"/>
  <c r="F57" i="213"/>
  <c r="K56" i="213"/>
  <c r="P55" i="213"/>
  <c r="H55" i="213"/>
  <c r="L54" i="213"/>
  <c r="I53" i="213"/>
  <c r="P16" i="213"/>
  <c r="H16" i="213"/>
  <c r="Q163" i="213"/>
  <c r="Q92" i="213"/>
  <c r="Q73" i="213"/>
  <c r="Q75" i="213"/>
  <c r="Q119" i="213"/>
  <c r="L337" i="213"/>
  <c r="Q328" i="213"/>
  <c r="O152" i="213"/>
  <c r="L151" i="213"/>
  <c r="Q321" i="213"/>
  <c r="I150" i="213"/>
  <c r="F149" i="213"/>
  <c r="E311" i="213"/>
  <c r="H124" i="213"/>
  <c r="K107" i="213"/>
  <c r="P106" i="213"/>
  <c r="H106" i="213"/>
  <c r="J97" i="213"/>
  <c r="P265" i="213"/>
  <c r="F265" i="213"/>
  <c r="L83" i="213"/>
  <c r="H249" i="213"/>
  <c r="M68" i="213"/>
  <c r="E68" i="213"/>
  <c r="Q239" i="213"/>
  <c r="J67" i="213"/>
  <c r="P66" i="213"/>
  <c r="O65" i="213"/>
  <c r="M64" i="213"/>
  <c r="Q234" i="213"/>
  <c r="E64" i="213"/>
  <c r="J63" i="213"/>
  <c r="O62" i="213"/>
  <c r="P58" i="213"/>
  <c r="H58" i="213"/>
  <c r="L57" i="213"/>
  <c r="Q226" i="213"/>
  <c r="I56" i="213"/>
  <c r="Q169" i="213"/>
  <c r="Q161" i="213"/>
  <c r="Q144" i="213"/>
  <c r="Q134" i="213"/>
  <c r="Q133" i="213"/>
  <c r="Q128" i="213"/>
  <c r="Q84" i="213"/>
  <c r="H49" i="213"/>
  <c r="Q23" i="213"/>
  <c r="J17" i="213"/>
  <c r="O16" i="213"/>
  <c r="G16" i="213"/>
  <c r="L15" i="213"/>
  <c r="P14" i="213"/>
  <c r="H14" i="213"/>
  <c r="M13" i="213"/>
  <c r="E13" i="213"/>
  <c r="Q159" i="213"/>
  <c r="Q145" i="213"/>
  <c r="Q137" i="213"/>
  <c r="Q34" i="213"/>
  <c r="Q21" i="213"/>
  <c r="N55" i="213"/>
  <c r="F55" i="213"/>
  <c r="K54" i="213"/>
  <c r="P53" i="213"/>
  <c r="H53" i="213"/>
  <c r="P41" i="213"/>
  <c r="Q41" i="213" s="1"/>
  <c r="O39" i="213"/>
  <c r="O49" i="213" s="1"/>
  <c r="O219" i="213"/>
  <c r="G39" i="213"/>
  <c r="G49" i="213" s="1"/>
  <c r="G219" i="213"/>
  <c r="I17" i="213"/>
  <c r="N16" i="213"/>
  <c r="F16" i="213"/>
  <c r="K15" i="213"/>
  <c r="P12" i="213"/>
  <c r="H12" i="213"/>
  <c r="M11" i="213"/>
  <c r="E11" i="213"/>
  <c r="Q143" i="213"/>
  <c r="Q120" i="213"/>
  <c r="Q109" i="213"/>
  <c r="Q101" i="213"/>
  <c r="Q87" i="213"/>
  <c r="Q77" i="213"/>
  <c r="Q69" i="213"/>
  <c r="Q37" i="213"/>
  <c r="Q25" i="213"/>
  <c r="P150" i="213"/>
  <c r="H150" i="213"/>
  <c r="M149" i="213"/>
  <c r="E149" i="213"/>
  <c r="J148" i="213"/>
  <c r="O147" i="213"/>
  <c r="G147" i="213"/>
  <c r="J124" i="213"/>
  <c r="J140" i="213" s="1"/>
  <c r="J107" i="213"/>
  <c r="O106" i="213"/>
  <c r="G106" i="213"/>
  <c r="N98" i="213"/>
  <c r="F98" i="213"/>
  <c r="K97" i="213"/>
  <c r="E265" i="213"/>
  <c r="J81" i="213"/>
  <c r="O80" i="213"/>
  <c r="G80" i="213"/>
  <c r="M66" i="213"/>
  <c r="L65" i="213"/>
  <c r="K64" i="213"/>
  <c r="P63" i="213"/>
  <c r="H63" i="213"/>
  <c r="M62" i="213"/>
  <c r="E62" i="213"/>
  <c r="N58" i="213"/>
  <c r="F58" i="213"/>
  <c r="K57" i="213"/>
  <c r="P56" i="213"/>
  <c r="H56" i="213"/>
  <c r="M55" i="213"/>
  <c r="E55" i="213"/>
  <c r="J54" i="213"/>
  <c r="O53" i="213"/>
  <c r="G53" i="213"/>
  <c r="H199" i="213"/>
  <c r="N14" i="213"/>
  <c r="F14" i="213"/>
  <c r="K13" i="213"/>
  <c r="O12" i="213"/>
  <c r="G12" i="213"/>
  <c r="L11" i="213"/>
  <c r="Q90" i="213"/>
  <c r="Q61" i="213"/>
  <c r="Q28" i="213"/>
  <c r="I124" i="213"/>
  <c r="I140" i="213" s="1"/>
  <c r="I107" i="213"/>
  <c r="N106" i="213"/>
  <c r="F106" i="213"/>
  <c r="K83" i="213"/>
  <c r="I81" i="213"/>
  <c r="N80" i="213"/>
  <c r="F80" i="213"/>
  <c r="I68" i="213"/>
  <c r="F67" i="213"/>
  <c r="K65" i="213"/>
  <c r="J64" i="213"/>
  <c r="O63" i="213"/>
  <c r="G63" i="213"/>
  <c r="L62" i="213"/>
  <c r="M58" i="213"/>
  <c r="E58" i="213"/>
  <c r="J57" i="213"/>
  <c r="O56" i="213"/>
  <c r="G56" i="213"/>
  <c r="L55" i="213"/>
  <c r="I54" i="213"/>
  <c r="N53" i="213"/>
  <c r="F53" i="213"/>
  <c r="O17" i="213"/>
  <c r="G17" i="213"/>
  <c r="L16" i="213"/>
  <c r="I15" i="213"/>
  <c r="M14" i="213"/>
  <c r="E14" i="213"/>
  <c r="Q184" i="213"/>
  <c r="J13" i="213"/>
  <c r="N12" i="213"/>
  <c r="F12" i="213"/>
  <c r="K11" i="213"/>
  <c r="Q111" i="213"/>
  <c r="Q91" i="213"/>
  <c r="Q36" i="213"/>
  <c r="P81" i="213"/>
  <c r="M80" i="213"/>
  <c r="P68" i="213"/>
  <c r="H68" i="213"/>
  <c r="M67" i="213"/>
  <c r="E67" i="213"/>
  <c r="I64" i="213"/>
  <c r="N63" i="213"/>
  <c r="F63" i="213"/>
  <c r="K62" i="213"/>
  <c r="P199" i="213"/>
  <c r="E199" i="213"/>
  <c r="N17" i="213"/>
  <c r="F17" i="213"/>
  <c r="K16" i="213"/>
  <c r="P15" i="213"/>
  <c r="H15" i="213"/>
  <c r="L14" i="213"/>
  <c r="Q183" i="213"/>
  <c r="I13" i="213"/>
  <c r="Q182" i="213"/>
  <c r="P171" i="213"/>
  <c r="H171" i="213"/>
  <c r="Q171" i="213" s="1"/>
  <c r="Q146" i="213"/>
  <c r="Q136" i="213"/>
  <c r="Q132" i="213"/>
  <c r="Q27" i="213"/>
  <c r="P17" i="213"/>
  <c r="H17" i="213"/>
  <c r="M16" i="213"/>
  <c r="E16" i="213"/>
  <c r="J15" i="213"/>
  <c r="O14" i="213"/>
  <c r="G14" i="213"/>
  <c r="L13" i="213"/>
  <c r="I12" i="213"/>
  <c r="N11" i="213"/>
  <c r="F11" i="213"/>
  <c r="Q103" i="213"/>
  <c r="Q48" i="213"/>
  <c r="Q38" i="213"/>
  <c r="Q20" i="213"/>
  <c r="Q118" i="213"/>
  <c r="Q88" i="213"/>
  <c r="Q46" i="213"/>
  <c r="Q18" i="213"/>
  <c r="Q86" i="213"/>
  <c r="Q71" i="213"/>
  <c r="Q129" i="213"/>
  <c r="Q112" i="213"/>
  <c r="Q89" i="213"/>
  <c r="Q74" i="213"/>
  <c r="Q45" i="213"/>
  <c r="Q35" i="213"/>
  <c r="Q26" i="213"/>
  <c r="Q100" i="213"/>
  <c r="Q72" i="213"/>
  <c r="Q43" i="213"/>
  <c r="P220" i="213" l="1"/>
  <c r="G603" i="214"/>
  <c r="M104" i="213"/>
  <c r="N220" i="213"/>
  <c r="P140" i="213"/>
  <c r="H266" i="213"/>
  <c r="I436" i="213"/>
  <c r="I513" i="213" s="1"/>
  <c r="K436" i="213"/>
  <c r="K513" i="213" s="1"/>
  <c r="O266" i="213"/>
  <c r="P104" i="213"/>
  <c r="M220" i="213"/>
  <c r="K266" i="213"/>
  <c r="F220" i="213"/>
  <c r="G266" i="213"/>
  <c r="J220" i="213"/>
  <c r="Q524" i="219"/>
  <c r="E177" i="219"/>
  <c r="Q177" i="219" s="1"/>
  <c r="Q175" i="219"/>
  <c r="N445" i="216"/>
  <c r="H603" i="214"/>
  <c r="M603" i="214"/>
  <c r="F433" i="214"/>
  <c r="F510" i="214" s="1"/>
  <c r="K48" i="214"/>
  <c r="I266" i="213"/>
  <c r="N114" i="213"/>
  <c r="F105" i="216"/>
  <c r="P436" i="213"/>
  <c r="M436" i="213"/>
  <c r="M513" i="213" s="1"/>
  <c r="J266" i="213"/>
  <c r="Q43" i="219"/>
  <c r="G436" i="213"/>
  <c r="G513" i="213" s="1"/>
  <c r="Q49" i="219"/>
  <c r="Q43" i="216"/>
  <c r="Q43" i="217"/>
  <c r="Q119" i="217"/>
  <c r="P445" i="217"/>
  <c r="P603" i="214"/>
  <c r="P679" i="214" s="1"/>
  <c r="F513" i="213"/>
  <c r="L140" i="213"/>
  <c r="H140" i="213"/>
  <c r="P391" i="213"/>
  <c r="J114" i="213"/>
  <c r="H436" i="213"/>
  <c r="H513" i="213" s="1"/>
  <c r="H114" i="213"/>
  <c r="N266" i="213"/>
  <c r="Q83" i="219"/>
  <c r="L114" i="213"/>
  <c r="H220" i="213"/>
  <c r="L436" i="213"/>
  <c r="L513" i="213" s="1"/>
  <c r="Q117" i="213"/>
  <c r="O436" i="213"/>
  <c r="O513" i="213" s="1"/>
  <c r="P445" i="219"/>
  <c r="P525" i="219" s="1"/>
  <c r="O166" i="213"/>
  <c r="Q445" i="213"/>
  <c r="Q455" i="213"/>
  <c r="P114" i="213"/>
  <c r="M94" i="213"/>
  <c r="K166" i="213"/>
  <c r="O104" i="213"/>
  <c r="H166" i="213"/>
  <c r="N94" i="213"/>
  <c r="G166" i="213"/>
  <c r="I94" i="213"/>
  <c r="Q66" i="213"/>
  <c r="M166" i="213"/>
  <c r="I220" i="213"/>
  <c r="Q507" i="213"/>
  <c r="Q59" i="213"/>
  <c r="Q117" i="219"/>
  <c r="Q150" i="213"/>
  <c r="F114" i="213"/>
  <c r="N105" i="216"/>
  <c r="F78" i="213"/>
  <c r="F94" i="213"/>
  <c r="G220" i="213"/>
  <c r="Q40" i="213"/>
  <c r="Q435" i="213"/>
  <c r="Q63" i="213"/>
  <c r="Q149" i="213"/>
  <c r="P49" i="213"/>
  <c r="Q49" i="213" s="1"/>
  <c r="E166" i="213"/>
  <c r="Q337" i="213"/>
  <c r="N513" i="213"/>
  <c r="Q311" i="213"/>
  <c r="N78" i="213"/>
  <c r="I114" i="213"/>
  <c r="Q16" i="213"/>
  <c r="G94" i="213"/>
  <c r="O114" i="213"/>
  <c r="P166" i="213"/>
  <c r="I166" i="213"/>
  <c r="I104" i="213"/>
  <c r="P350" i="216"/>
  <c r="G114" i="213"/>
  <c r="O94" i="213"/>
  <c r="Q219" i="213"/>
  <c r="F166" i="213"/>
  <c r="Q285" i="213"/>
  <c r="K445" i="216"/>
  <c r="L445" i="216"/>
  <c r="J603" i="214"/>
  <c r="J679" i="214" s="1"/>
  <c r="J29" i="213"/>
  <c r="J50" i="213" s="1"/>
  <c r="G104" i="213"/>
  <c r="N166" i="213"/>
  <c r="Q17" i="213"/>
  <c r="L166" i="213"/>
  <c r="F141" i="219"/>
  <c r="N264" i="214"/>
  <c r="N341" i="214" s="1"/>
  <c r="M445" i="219"/>
  <c r="M525" i="219" s="1"/>
  <c r="E95" i="217"/>
  <c r="L93" i="214"/>
  <c r="F445" i="216"/>
  <c r="F105" i="217"/>
  <c r="Q129" i="216"/>
  <c r="I445" i="219"/>
  <c r="I525" i="219" s="1"/>
  <c r="Q83" i="216"/>
  <c r="N603" i="214"/>
  <c r="N679" i="214" s="1"/>
  <c r="Q176" i="218"/>
  <c r="E264" i="214"/>
  <c r="E341" i="214" s="1"/>
  <c r="Q82" i="217"/>
  <c r="K264" i="214"/>
  <c r="K341" i="214" s="1"/>
  <c r="H445" i="219"/>
  <c r="H525" i="219" s="1"/>
  <c r="Q452" i="214"/>
  <c r="I433" i="214"/>
  <c r="I510" i="214" s="1"/>
  <c r="P350" i="219"/>
  <c r="I264" i="214"/>
  <c r="F603" i="214"/>
  <c r="F679" i="214" s="1"/>
  <c r="F445" i="217"/>
  <c r="O433" i="214"/>
  <c r="O510" i="214" s="1"/>
  <c r="Q81" i="219"/>
  <c r="M264" i="214"/>
  <c r="M341" i="214" s="1"/>
  <c r="G445" i="219"/>
  <c r="G525" i="219" s="1"/>
  <c r="H445" i="217"/>
  <c r="N113" i="214"/>
  <c r="O603" i="214"/>
  <c r="O679" i="214" s="1"/>
  <c r="L433" i="214"/>
  <c r="L510" i="214" s="1"/>
  <c r="P264" i="214"/>
  <c r="P341" i="214" s="1"/>
  <c r="K445" i="217"/>
  <c r="N445" i="219"/>
  <c r="N525" i="219" s="1"/>
  <c r="Q82" i="219"/>
  <c r="M445" i="217"/>
  <c r="H48" i="214"/>
  <c r="Q291" i="219"/>
  <c r="L48" i="214"/>
  <c r="Q106" i="214"/>
  <c r="Q173" i="219"/>
  <c r="Q454" i="219"/>
  <c r="E93" i="214"/>
  <c r="Q217" i="214"/>
  <c r="Q442" i="214"/>
  <c r="Q131" i="214"/>
  <c r="P103" i="214"/>
  <c r="H165" i="214"/>
  <c r="Q42" i="214"/>
  <c r="Q273" i="214"/>
  <c r="E48" i="214"/>
  <c r="E139" i="214"/>
  <c r="Q139" i="214" s="1"/>
  <c r="F264" i="214"/>
  <c r="F341" i="214" s="1"/>
  <c r="Q49" i="217"/>
  <c r="Q39" i="214"/>
  <c r="G433" i="214"/>
  <c r="G510" i="214" s="1"/>
  <c r="N433" i="214"/>
  <c r="N510" i="214" s="1"/>
  <c r="Q377" i="217"/>
  <c r="Q83" i="217"/>
  <c r="O445" i="217"/>
  <c r="J445" i="217"/>
  <c r="J445" i="216"/>
  <c r="K141" i="216"/>
  <c r="Q64" i="216"/>
  <c r="Q82" i="216"/>
  <c r="G679" i="214"/>
  <c r="L165" i="214"/>
  <c r="Q490" i="216"/>
  <c r="Q119" i="216"/>
  <c r="Q444" i="219"/>
  <c r="O29" i="214"/>
  <c r="O49" i="214" s="1"/>
  <c r="Q291" i="216"/>
  <c r="G95" i="217"/>
  <c r="J445" i="219"/>
  <c r="J525" i="219" s="1"/>
  <c r="H350" i="219"/>
  <c r="K445" i="219"/>
  <c r="K525" i="219" s="1"/>
  <c r="O445" i="219"/>
  <c r="O525" i="219" s="1"/>
  <c r="M93" i="214"/>
  <c r="Q454" i="217"/>
  <c r="E141" i="219"/>
  <c r="Q622" i="214"/>
  <c r="R622" i="214" s="1"/>
  <c r="P433" i="214"/>
  <c r="P510" i="214" s="1"/>
  <c r="Q674" i="214"/>
  <c r="I603" i="214"/>
  <c r="I679" i="214" s="1"/>
  <c r="Q57" i="219"/>
  <c r="L445" i="219"/>
  <c r="L525" i="219" s="1"/>
  <c r="H103" i="214"/>
  <c r="L603" i="214"/>
  <c r="L679" i="214" s="1"/>
  <c r="G445" i="216"/>
  <c r="Q520" i="219"/>
  <c r="F350" i="219"/>
  <c r="N103" i="214"/>
  <c r="H433" i="214"/>
  <c r="H510" i="214" s="1"/>
  <c r="Q504" i="214"/>
  <c r="K603" i="214"/>
  <c r="K679" i="214" s="1"/>
  <c r="Q15" i="216"/>
  <c r="Q444" i="216"/>
  <c r="G29" i="217"/>
  <c r="G50" i="217" s="1"/>
  <c r="J79" i="217"/>
  <c r="J96" i="217" s="1"/>
  <c r="Q281" i="217"/>
  <c r="K79" i="216"/>
  <c r="K96" i="216" s="1"/>
  <c r="Q13" i="216"/>
  <c r="M79" i="216"/>
  <c r="M96" i="216" s="1"/>
  <c r="Q18" i="216"/>
  <c r="Q63" i="216"/>
  <c r="G29" i="216"/>
  <c r="G50" i="216" s="1"/>
  <c r="Q99" i="216"/>
  <c r="Q444" i="217"/>
  <c r="Q490" i="217"/>
  <c r="L445" i="217"/>
  <c r="G350" i="219"/>
  <c r="Q14" i="219"/>
  <c r="Q143" i="219"/>
  <c r="Q281" i="216"/>
  <c r="G165" i="214"/>
  <c r="P165" i="214"/>
  <c r="F48" i="214"/>
  <c r="O165" i="214"/>
  <c r="N165" i="214"/>
  <c r="F165" i="214"/>
  <c r="F79" i="216"/>
  <c r="F96" i="216" s="1"/>
  <c r="L29" i="216"/>
  <c r="L50" i="216" s="1"/>
  <c r="Q57" i="216"/>
  <c r="Q58" i="216"/>
  <c r="P105" i="216"/>
  <c r="O350" i="216"/>
  <c r="M105" i="216"/>
  <c r="K29" i="217"/>
  <c r="K50" i="217" s="1"/>
  <c r="Q56" i="217"/>
  <c r="G29" i="219"/>
  <c r="G50" i="219" s="1"/>
  <c r="Q124" i="219"/>
  <c r="N350" i="219"/>
  <c r="Q95" i="219"/>
  <c r="Q263" i="214"/>
  <c r="M433" i="214"/>
  <c r="M510" i="214" s="1"/>
  <c r="Q62" i="216"/>
  <c r="K79" i="219"/>
  <c r="K96" i="219" s="1"/>
  <c r="Q68" i="219"/>
  <c r="L113" i="214"/>
  <c r="Q602" i="214"/>
  <c r="J264" i="214"/>
  <c r="J341" i="214" s="1"/>
  <c r="Q41" i="214"/>
  <c r="H679" i="214"/>
  <c r="J433" i="214"/>
  <c r="J510" i="214" s="1"/>
  <c r="M29" i="216"/>
  <c r="M50" i="216" s="1"/>
  <c r="I79" i="216"/>
  <c r="I96" i="216" s="1"/>
  <c r="P445" i="216"/>
  <c r="I445" i="216"/>
  <c r="O29" i="219"/>
  <c r="O50" i="219" s="1"/>
  <c r="Q56" i="219"/>
  <c r="K350" i="219"/>
  <c r="G79" i="219"/>
  <c r="G96" i="219" s="1"/>
  <c r="F79" i="219"/>
  <c r="F96" i="219" s="1"/>
  <c r="J29" i="219"/>
  <c r="J50" i="219" s="1"/>
  <c r="L350" i="219"/>
  <c r="Q59" i="219"/>
  <c r="Q281" i="219"/>
  <c r="N29" i="214"/>
  <c r="N49" i="214" s="1"/>
  <c r="J165" i="214"/>
  <c r="K29" i="216"/>
  <c r="K50" i="216" s="1"/>
  <c r="P79" i="216"/>
  <c r="P96" i="216" s="1"/>
  <c r="M113" i="214"/>
  <c r="L103" i="214"/>
  <c r="F103" i="214"/>
  <c r="M165" i="214"/>
  <c r="O445" i="216"/>
  <c r="I445" i="217"/>
  <c r="M29" i="219"/>
  <c r="M50" i="219" s="1"/>
  <c r="Q62" i="219"/>
  <c r="K29" i="219"/>
  <c r="K50" i="219" s="1"/>
  <c r="Q16" i="219"/>
  <c r="O79" i="219"/>
  <c r="O96" i="219" s="1"/>
  <c r="Q61" i="219"/>
  <c r="I105" i="219"/>
  <c r="N29" i="219"/>
  <c r="N50" i="219" s="1"/>
  <c r="Q15" i="219"/>
  <c r="E115" i="219"/>
  <c r="Q115" i="219" s="1"/>
  <c r="Q107" i="219"/>
  <c r="L29" i="219"/>
  <c r="L50" i="219" s="1"/>
  <c r="Q98" i="219"/>
  <c r="E105" i="219"/>
  <c r="Q55" i="219"/>
  <c r="Q13" i="219"/>
  <c r="E272" i="219"/>
  <c r="Q255" i="219"/>
  <c r="I350" i="219"/>
  <c r="J79" i="219"/>
  <c r="J96" i="219" s="1"/>
  <c r="L79" i="219"/>
  <c r="L96" i="219" s="1"/>
  <c r="Q64" i="219"/>
  <c r="I79" i="219"/>
  <c r="I96" i="219" s="1"/>
  <c r="Q18" i="219"/>
  <c r="M350" i="219"/>
  <c r="Q53" i="219"/>
  <c r="E79" i="219"/>
  <c r="Q60" i="219"/>
  <c r="F445" i="219"/>
  <c r="F525" i="219" s="1"/>
  <c r="Q54" i="219"/>
  <c r="I29" i="219"/>
  <c r="I50" i="219" s="1"/>
  <c r="H79" i="219"/>
  <c r="H96" i="219" s="1"/>
  <c r="Q205" i="219"/>
  <c r="E226" i="219"/>
  <c r="Q490" i="219"/>
  <c r="Q58" i="219"/>
  <c r="Q12" i="219"/>
  <c r="P79" i="219"/>
  <c r="P96" i="219" s="1"/>
  <c r="M79" i="219"/>
  <c r="M96" i="219" s="1"/>
  <c r="H29" i="219"/>
  <c r="H50" i="219" s="1"/>
  <c r="Q377" i="219"/>
  <c r="E398" i="219"/>
  <c r="O350" i="219"/>
  <c r="Q17" i="219"/>
  <c r="N79" i="219"/>
  <c r="N96" i="219" s="1"/>
  <c r="Q63" i="219"/>
  <c r="J350" i="219"/>
  <c r="Q66" i="219"/>
  <c r="E29" i="219"/>
  <c r="Q11" i="219"/>
  <c r="F29" i="219"/>
  <c r="F50" i="219" s="1"/>
  <c r="P29" i="219"/>
  <c r="P50" i="219" s="1"/>
  <c r="E445" i="219"/>
  <c r="Q428" i="219"/>
  <c r="J29" i="217"/>
  <c r="J50" i="217" s="1"/>
  <c r="E115" i="217"/>
  <c r="Q115" i="217" s="1"/>
  <c r="Q107" i="217"/>
  <c r="Q18" i="217"/>
  <c r="H29" i="217"/>
  <c r="H50" i="217" s="1"/>
  <c r="Q60" i="217"/>
  <c r="G445" i="217"/>
  <c r="Q12" i="217"/>
  <c r="F29" i="217"/>
  <c r="F50" i="217" s="1"/>
  <c r="P29" i="217"/>
  <c r="P50" i="217" s="1"/>
  <c r="Q17" i="217"/>
  <c r="N445" i="217"/>
  <c r="Q141" i="217"/>
  <c r="Q62" i="217"/>
  <c r="L79" i="217"/>
  <c r="L96" i="217" s="1"/>
  <c r="Q64" i="217"/>
  <c r="E29" i="217"/>
  <c r="Q11" i="217"/>
  <c r="Q61" i="217"/>
  <c r="N29" i="217"/>
  <c r="N50" i="217" s="1"/>
  <c r="Q68" i="217"/>
  <c r="Q57" i="217"/>
  <c r="Q63" i="217"/>
  <c r="Q14" i="217"/>
  <c r="M29" i="217"/>
  <c r="M50" i="217" s="1"/>
  <c r="Q15" i="217"/>
  <c r="G79" i="217"/>
  <c r="I29" i="217"/>
  <c r="I50" i="217" s="1"/>
  <c r="Q428" i="217"/>
  <c r="E445" i="217"/>
  <c r="Q16" i="217"/>
  <c r="Q58" i="217"/>
  <c r="O79" i="217"/>
  <c r="O96" i="217" s="1"/>
  <c r="Q205" i="217"/>
  <c r="O29" i="217"/>
  <c r="O50" i="217" s="1"/>
  <c r="Q54" i="217"/>
  <c r="L29" i="217"/>
  <c r="L50" i="217" s="1"/>
  <c r="F79" i="217"/>
  <c r="F96" i="217" s="1"/>
  <c r="I79" i="217"/>
  <c r="I96" i="217" s="1"/>
  <c r="Q98" i="217"/>
  <c r="E105" i="217"/>
  <c r="Q53" i="217"/>
  <c r="E79" i="217"/>
  <c r="N79" i="217"/>
  <c r="N96" i="217" s="1"/>
  <c r="Q55" i="217"/>
  <c r="H79" i="217"/>
  <c r="H96" i="217" s="1"/>
  <c r="Q13" i="217"/>
  <c r="K79" i="217"/>
  <c r="K96" i="217" s="1"/>
  <c r="Q59" i="217"/>
  <c r="M79" i="217"/>
  <c r="M96" i="217" s="1"/>
  <c r="Q66" i="217"/>
  <c r="P79" i="217"/>
  <c r="P96" i="217" s="1"/>
  <c r="Q81" i="217"/>
  <c r="E272" i="217"/>
  <c r="Q255" i="217"/>
  <c r="Q16" i="216"/>
  <c r="H29" i="216"/>
  <c r="H50" i="216" s="1"/>
  <c r="Q56" i="216"/>
  <c r="Q61" i="216"/>
  <c r="E105" i="216"/>
  <c r="Q98" i="216"/>
  <c r="E226" i="216"/>
  <c r="Q205" i="216"/>
  <c r="L79" i="216"/>
  <c r="L96" i="216" s="1"/>
  <c r="O79" i="216"/>
  <c r="O96" i="216" s="1"/>
  <c r="F29" i="216"/>
  <c r="F50" i="216" s="1"/>
  <c r="E29" i="216"/>
  <c r="Q11" i="216"/>
  <c r="P29" i="216"/>
  <c r="P50" i="216" s="1"/>
  <c r="N79" i="216"/>
  <c r="N96" i="216" s="1"/>
  <c r="O29" i="216"/>
  <c r="O50" i="216" s="1"/>
  <c r="E445" i="216"/>
  <c r="Q428" i="216"/>
  <c r="Q14" i="216"/>
  <c r="N29" i="216"/>
  <c r="N50" i="216" s="1"/>
  <c r="Q81" i="216"/>
  <c r="Q117" i="216"/>
  <c r="E141" i="216"/>
  <c r="J79" i="216"/>
  <c r="J96" i="216" s="1"/>
  <c r="Q59" i="216"/>
  <c r="Q55" i="216"/>
  <c r="Q107" i="216"/>
  <c r="E115" i="216"/>
  <c r="Q115" i="216" s="1"/>
  <c r="E95" i="216"/>
  <c r="Q95" i="216" s="1"/>
  <c r="Q377" i="216"/>
  <c r="Q68" i="216"/>
  <c r="Q454" i="216"/>
  <c r="J29" i="216"/>
  <c r="J50" i="216" s="1"/>
  <c r="H445" i="216"/>
  <c r="M445" i="216"/>
  <c r="G79" i="216"/>
  <c r="G96" i="216" s="1"/>
  <c r="Q54" i="216"/>
  <c r="Q12" i="216"/>
  <c r="Q17" i="216"/>
  <c r="Q60" i="216"/>
  <c r="I29" i="216"/>
  <c r="I50" i="216" s="1"/>
  <c r="E79" i="216"/>
  <c r="Q53" i="216"/>
  <c r="Q66" i="216"/>
  <c r="Q255" i="216"/>
  <c r="E272" i="216"/>
  <c r="H79" i="216"/>
  <c r="H96" i="216" s="1"/>
  <c r="E29" i="214"/>
  <c r="Q11" i="214"/>
  <c r="G77" i="214"/>
  <c r="J29" i="214"/>
  <c r="J49" i="214" s="1"/>
  <c r="K29" i="214"/>
  <c r="Q53" i="214"/>
  <c r="K93" i="214"/>
  <c r="F93" i="214"/>
  <c r="Q59" i="214"/>
  <c r="I77" i="214"/>
  <c r="K77" i="214"/>
  <c r="Q557" i="214"/>
  <c r="Q558" i="214" s="1"/>
  <c r="E558" i="214"/>
  <c r="I29" i="214"/>
  <c r="I49" i="214" s="1"/>
  <c r="Q56" i="214"/>
  <c r="Q157" i="214"/>
  <c r="Q72" i="214"/>
  <c r="Q148" i="214"/>
  <c r="L29" i="214"/>
  <c r="O77" i="214"/>
  <c r="F29" i="214"/>
  <c r="Q16" i="214"/>
  <c r="G29" i="214"/>
  <c r="G49" i="214" s="1"/>
  <c r="Q12" i="214"/>
  <c r="Q63" i="214"/>
  <c r="N93" i="214"/>
  <c r="M679" i="214"/>
  <c r="Q60" i="214"/>
  <c r="O93" i="214"/>
  <c r="E388" i="214"/>
  <c r="Q368" i="214"/>
  <c r="Q388" i="214" s="1"/>
  <c r="Q137" i="214"/>
  <c r="O103" i="214"/>
  <c r="J113" i="214"/>
  <c r="Q612" i="214"/>
  <c r="Q68" i="214"/>
  <c r="Q73" i="214"/>
  <c r="Q62" i="214"/>
  <c r="Q57" i="214"/>
  <c r="Q283" i="214"/>
  <c r="L264" i="214"/>
  <c r="L341" i="214" s="1"/>
  <c r="L77" i="214"/>
  <c r="Q65" i="214"/>
  <c r="Q69" i="214"/>
  <c r="M29" i="214"/>
  <c r="M49" i="214" s="1"/>
  <c r="Q13" i="214"/>
  <c r="Q14" i="214"/>
  <c r="Q58" i="214"/>
  <c r="M103" i="214"/>
  <c r="Q81" i="214"/>
  <c r="Q82" i="214"/>
  <c r="Q432" i="214"/>
  <c r="G113" i="214"/>
  <c r="Q149" i="214"/>
  <c r="Q80" i="214"/>
  <c r="H113" i="214"/>
  <c r="Q17" i="214"/>
  <c r="K113" i="214"/>
  <c r="Q198" i="214"/>
  <c r="G264" i="214"/>
  <c r="G341" i="214" s="1"/>
  <c r="Q147" i="214"/>
  <c r="Q54" i="214"/>
  <c r="F77" i="214"/>
  <c r="N77" i="214"/>
  <c r="Q66" i="214"/>
  <c r="J103" i="214"/>
  <c r="P29" i="214"/>
  <c r="P49" i="214" s="1"/>
  <c r="Q67" i="214"/>
  <c r="H77" i="214"/>
  <c r="Q55" i="214"/>
  <c r="Q71" i="214"/>
  <c r="Q97" i="214"/>
  <c r="K165" i="214"/>
  <c r="Q52" i="214"/>
  <c r="E77" i="214"/>
  <c r="F113" i="214"/>
  <c r="Q247" i="214"/>
  <c r="O113" i="214"/>
  <c r="Q64" i="214"/>
  <c r="P113" i="214"/>
  <c r="Q70" i="214"/>
  <c r="O264" i="214"/>
  <c r="O341" i="214" s="1"/>
  <c r="P77" i="214"/>
  <c r="J77" i="214"/>
  <c r="M77" i="214"/>
  <c r="E165" i="214"/>
  <c r="H93" i="214"/>
  <c r="Q146" i="214"/>
  <c r="K433" i="214"/>
  <c r="K510" i="214" s="1"/>
  <c r="Q335" i="214"/>
  <c r="Q416" i="214"/>
  <c r="E433" i="214"/>
  <c r="E603" i="214"/>
  <c r="Q105" i="214"/>
  <c r="E113" i="214"/>
  <c r="H29" i="214"/>
  <c r="E103" i="214"/>
  <c r="Q96" i="214"/>
  <c r="I103" i="214"/>
  <c r="I93" i="214"/>
  <c r="I113" i="214"/>
  <c r="Q61" i="214"/>
  <c r="G103" i="214"/>
  <c r="H264" i="214"/>
  <c r="H341" i="214" s="1"/>
  <c r="Q15" i="214"/>
  <c r="I341" i="214"/>
  <c r="K103" i="214"/>
  <c r="Q151" i="214"/>
  <c r="G93" i="214"/>
  <c r="P93" i="214"/>
  <c r="J93" i="214"/>
  <c r="I165" i="214"/>
  <c r="Q586" i="214"/>
  <c r="Q153" i="213"/>
  <c r="Q62" i="213"/>
  <c r="G29" i="213"/>
  <c r="G50" i="213" s="1"/>
  <c r="F104" i="213"/>
  <c r="Q106" i="213"/>
  <c r="E114" i="213"/>
  <c r="Q54" i="213"/>
  <c r="N29" i="213"/>
  <c r="N50" i="213" s="1"/>
  <c r="K29" i="213"/>
  <c r="K50" i="213" s="1"/>
  <c r="Q65" i="213"/>
  <c r="Q55" i="213"/>
  <c r="J104" i="213"/>
  <c r="L104" i="213"/>
  <c r="O220" i="213"/>
  <c r="K78" i="213"/>
  <c r="N104" i="213"/>
  <c r="K94" i="213"/>
  <c r="M114" i="213"/>
  <c r="I29" i="213"/>
  <c r="I50" i="213" s="1"/>
  <c r="Q147" i="213"/>
  <c r="Q152" i="213"/>
  <c r="Q53" i="213"/>
  <c r="J436" i="213"/>
  <c r="J513" i="213" s="1"/>
  <c r="M266" i="213"/>
  <c r="Q419" i="213"/>
  <c r="E436" i="213"/>
  <c r="O78" i="213"/>
  <c r="F29" i="213"/>
  <c r="F50" i="213" s="1"/>
  <c r="Q67" i="213"/>
  <c r="P78" i="213"/>
  <c r="K220" i="213"/>
  <c r="Q12" i="213"/>
  <c r="Q15" i="213"/>
  <c r="Q199" i="213"/>
  <c r="E220" i="213"/>
  <c r="Q265" i="213"/>
  <c r="Q11" i="213"/>
  <c r="E29" i="213"/>
  <c r="Q13" i="213"/>
  <c r="O29" i="213"/>
  <c r="O50" i="213" s="1"/>
  <c r="J94" i="213"/>
  <c r="L78" i="213"/>
  <c r="L266" i="213"/>
  <c r="E140" i="213"/>
  <c r="H104" i="213"/>
  <c r="Q481" i="213"/>
  <c r="Q370" i="213"/>
  <c r="Q391" i="213" s="1"/>
  <c r="E391" i="213"/>
  <c r="E78" i="213"/>
  <c r="Q107" i="213"/>
  <c r="Q58" i="213"/>
  <c r="K104" i="213"/>
  <c r="M29" i="213"/>
  <c r="M50" i="213" s="1"/>
  <c r="Q39" i="213"/>
  <c r="Q68" i="213"/>
  <c r="I78" i="213"/>
  <c r="H94" i="213"/>
  <c r="Q81" i="213"/>
  <c r="Q151" i="213"/>
  <c r="Q80" i="213"/>
  <c r="E94" i="213"/>
  <c r="Q275" i="213"/>
  <c r="P266" i="213"/>
  <c r="P343" i="213" s="1"/>
  <c r="Q64" i="213"/>
  <c r="P94" i="213"/>
  <c r="H29" i="213"/>
  <c r="H50" i="213" s="1"/>
  <c r="Q124" i="213"/>
  <c r="E104" i="213"/>
  <c r="Q97" i="213"/>
  <c r="Q83" i="213"/>
  <c r="J166" i="213"/>
  <c r="P29" i="213"/>
  <c r="M78" i="213"/>
  <c r="J78" i="213"/>
  <c r="Q148" i="213"/>
  <c r="F266" i="213"/>
  <c r="Q98" i="213"/>
  <c r="K114" i="213"/>
  <c r="Q57" i="213"/>
  <c r="E266" i="213"/>
  <c r="Q249" i="213"/>
  <c r="Q56" i="213"/>
  <c r="Q14" i="213"/>
  <c r="G78" i="213"/>
  <c r="L94" i="213"/>
  <c r="L29" i="213"/>
  <c r="L50" i="213" s="1"/>
  <c r="H78" i="213"/>
  <c r="L220" i="213"/>
  <c r="R586" i="214" l="1"/>
  <c r="M343" i="213"/>
  <c r="K343" i="213"/>
  <c r="N343" i="213"/>
  <c r="H343" i="213"/>
  <c r="O343" i="213"/>
  <c r="F343" i="213"/>
  <c r="G343" i="213"/>
  <c r="I343" i="213"/>
  <c r="P50" i="213"/>
  <c r="Q140" i="213"/>
  <c r="J343" i="213"/>
  <c r="H178" i="219"/>
  <c r="N95" i="213"/>
  <c r="N172" i="213" s="1"/>
  <c r="L178" i="219"/>
  <c r="L49" i="214"/>
  <c r="J178" i="219"/>
  <c r="P178" i="219"/>
  <c r="O178" i="219"/>
  <c r="F178" i="219"/>
  <c r="K178" i="219"/>
  <c r="M178" i="219"/>
  <c r="N178" i="219"/>
  <c r="I178" i="219"/>
  <c r="E525" i="219"/>
  <c r="G178" i="219"/>
  <c r="E513" i="213"/>
  <c r="R602" i="214"/>
  <c r="P513" i="213"/>
  <c r="Q398" i="216"/>
  <c r="Q272" i="216"/>
  <c r="G40" i="219"/>
  <c r="O40" i="219"/>
  <c r="L40" i="219"/>
  <c r="H40" i="219"/>
  <c r="N40" i="219"/>
  <c r="P40" i="219"/>
  <c r="E40" i="219"/>
  <c r="I40" i="219"/>
  <c r="M40" i="219"/>
  <c r="J40" i="219"/>
  <c r="F40" i="219"/>
  <c r="K40" i="219"/>
  <c r="G40" i="217"/>
  <c r="O40" i="217"/>
  <c r="H40" i="217"/>
  <c r="P40" i="217"/>
  <c r="E40" i="217"/>
  <c r="I40" i="217"/>
  <c r="L40" i="217"/>
  <c r="M40" i="217"/>
  <c r="J40" i="217"/>
  <c r="F40" i="217"/>
  <c r="K40" i="217"/>
  <c r="N40" i="217"/>
  <c r="L94" i="214"/>
  <c r="H49" i="214"/>
  <c r="Q95" i="217"/>
  <c r="Q166" i="213"/>
  <c r="M95" i="213"/>
  <c r="M172" i="213" s="1"/>
  <c r="H95" i="213"/>
  <c r="H172" i="213" s="1"/>
  <c r="I95" i="213"/>
  <c r="I172" i="213" s="1"/>
  <c r="G95" i="213"/>
  <c r="G172" i="213" s="1"/>
  <c r="Q445" i="216"/>
  <c r="Q220" i="213"/>
  <c r="O95" i="213"/>
  <c r="O172" i="213" s="1"/>
  <c r="Q141" i="219"/>
  <c r="Q264" i="214"/>
  <c r="Q266" i="213"/>
  <c r="L95" i="213"/>
  <c r="L172" i="213" s="1"/>
  <c r="J95" i="213"/>
  <c r="J172" i="213" s="1"/>
  <c r="L343" i="213"/>
  <c r="Q603" i="214"/>
  <c r="Q679" i="214" s="1"/>
  <c r="F95" i="213"/>
  <c r="F172" i="213" s="1"/>
  <c r="Q105" i="217"/>
  <c r="Q141" i="216"/>
  <c r="Q105" i="219"/>
  <c r="M94" i="214"/>
  <c r="M171" i="214" s="1"/>
  <c r="Q48" i="214"/>
  <c r="Q218" i="214"/>
  <c r="F49" i="214"/>
  <c r="E350" i="219"/>
  <c r="Q113" i="214"/>
  <c r="F94" i="214"/>
  <c r="Q398" i="217"/>
  <c r="G96" i="217"/>
  <c r="J94" i="214"/>
  <c r="J171" i="214" s="1"/>
  <c r="Q433" i="214"/>
  <c r="Q510" i="214" s="1"/>
  <c r="K94" i="214"/>
  <c r="Q105" i="216"/>
  <c r="H94" i="214"/>
  <c r="N94" i="214"/>
  <c r="N171" i="214" s="1"/>
  <c r="Q29" i="219"/>
  <c r="E50" i="219"/>
  <c r="Q398" i="219"/>
  <c r="Q79" i="219"/>
  <c r="E96" i="219"/>
  <c r="Q96" i="219" s="1"/>
  <c r="Q445" i="219"/>
  <c r="Q226" i="219"/>
  <c r="Q272" i="219"/>
  <c r="E96" i="217"/>
  <c r="Q79" i="217"/>
  <c r="Q272" i="217"/>
  <c r="Q29" i="217"/>
  <c r="E50" i="217"/>
  <c r="Q445" i="217"/>
  <c r="Q226" i="217"/>
  <c r="Q79" i="216"/>
  <c r="E96" i="216"/>
  <c r="Q96" i="216" s="1"/>
  <c r="Q29" i="216"/>
  <c r="E50" i="216"/>
  <c r="E679" i="214"/>
  <c r="O94" i="214"/>
  <c r="O171" i="214" s="1"/>
  <c r="G94" i="214"/>
  <c r="G171" i="214" s="1"/>
  <c r="P94" i="214"/>
  <c r="P171" i="214" s="1"/>
  <c r="Q103" i="214"/>
  <c r="I94" i="214"/>
  <c r="I171" i="214" s="1"/>
  <c r="E49" i="214"/>
  <c r="Q29" i="214"/>
  <c r="E510" i="214"/>
  <c r="Q165" i="214"/>
  <c r="Q77" i="214"/>
  <c r="E94" i="214"/>
  <c r="K49" i="214"/>
  <c r="Q93" i="214"/>
  <c r="Q79" i="214"/>
  <c r="P95" i="213"/>
  <c r="K95" i="213"/>
  <c r="K172" i="213" s="1"/>
  <c r="Q29" i="213"/>
  <c r="E50" i="213"/>
  <c r="Q94" i="213"/>
  <c r="E343" i="213"/>
  <c r="E95" i="213"/>
  <c r="Q78" i="213"/>
  <c r="Q114" i="213"/>
  <c r="Q436" i="213"/>
  <c r="Q513" i="213" s="1"/>
  <c r="Q104" i="213"/>
  <c r="P172" i="213" l="1"/>
  <c r="L171" i="214"/>
  <c r="E178" i="219"/>
  <c r="H171" i="214"/>
  <c r="Q40" i="217"/>
  <c r="Q40" i="219"/>
  <c r="Q96" i="217"/>
  <c r="Q343" i="213"/>
  <c r="F171" i="214"/>
  <c r="Q341" i="214"/>
  <c r="Q50" i="219"/>
  <c r="Q178" i="219" s="1"/>
  <c r="Q525" i="219"/>
  <c r="Q350" i="219"/>
  <c r="Q50" i="217"/>
  <c r="Q49" i="214"/>
  <c r="E171" i="214"/>
  <c r="Q94" i="214"/>
  <c r="K171" i="214"/>
  <c r="Q95" i="213"/>
  <c r="E172" i="213"/>
  <c r="Q50" i="213"/>
  <c r="Q172" i="213" l="1"/>
  <c r="Q171" i="214"/>
  <c r="S171" i="214" s="1"/>
  <c r="K78" i="211" l="1"/>
  <c r="J78" i="211"/>
  <c r="I78" i="211"/>
  <c r="F78" i="211"/>
  <c r="E78" i="211"/>
  <c r="B75" i="211"/>
  <c r="B76" i="211" s="1"/>
  <c r="K69" i="211"/>
  <c r="J69" i="211"/>
  <c r="I69" i="211"/>
  <c r="F69" i="211"/>
  <c r="E69" i="211"/>
  <c r="B66" i="211"/>
  <c r="B67" i="211" s="1"/>
  <c r="K60" i="211"/>
  <c r="J60" i="211"/>
  <c r="I60" i="211"/>
  <c r="F60" i="211"/>
  <c r="E60" i="211"/>
  <c r="B57" i="211"/>
  <c r="B58" i="211" s="1"/>
  <c r="K51" i="211"/>
  <c r="J51" i="211"/>
  <c r="I51" i="211"/>
  <c r="F51" i="211"/>
  <c r="E51" i="211"/>
  <c r="B48" i="211"/>
  <c r="B49" i="211" s="1"/>
  <c r="B35" i="211"/>
  <c r="B36" i="211" s="1"/>
  <c r="K29" i="211"/>
  <c r="J10" i="211" s="1"/>
  <c r="J29" i="211"/>
  <c r="I29" i="211"/>
  <c r="K9" i="211" s="1"/>
  <c r="F29" i="211"/>
  <c r="E29" i="211"/>
  <c r="B26" i="211"/>
  <c r="B27" i="211" s="1"/>
  <c r="K20" i="211"/>
  <c r="E10" i="211" s="1"/>
  <c r="F10" i="211" s="1"/>
  <c r="J20" i="211"/>
  <c r="I20" i="211"/>
  <c r="E9" i="211" s="1"/>
  <c r="F9" i="211" s="1"/>
  <c r="F20" i="211"/>
  <c r="E20" i="211"/>
  <c r="B17" i="211"/>
  <c r="B18" i="211" s="1"/>
  <c r="B10" i="211"/>
  <c r="J9" i="211" l="1"/>
  <c r="L9" i="211" s="1"/>
  <c r="K10" i="211"/>
  <c r="L10" i="211" s="1"/>
  <c r="O26" i="210"/>
  <c r="N26" i="210"/>
  <c r="M26" i="210"/>
  <c r="L26" i="210"/>
  <c r="K26" i="210"/>
  <c r="J26" i="210"/>
  <c r="I26" i="210"/>
  <c r="H26" i="210"/>
  <c r="G26" i="210"/>
  <c r="E26" i="210"/>
  <c r="F26" i="210" s="1"/>
  <c r="D26" i="210"/>
  <c r="O18" i="210"/>
  <c r="N18" i="210"/>
  <c r="M18" i="210"/>
  <c r="L18" i="210"/>
  <c r="K18" i="210"/>
  <c r="J18" i="210"/>
  <c r="I18" i="210"/>
  <c r="H18" i="210"/>
  <c r="G18" i="210"/>
  <c r="E18" i="210"/>
  <c r="D18" i="210"/>
  <c r="O10" i="210"/>
  <c r="N10" i="210"/>
  <c r="M10" i="210"/>
  <c r="L10" i="210"/>
  <c r="K10" i="210"/>
  <c r="J10" i="210"/>
  <c r="I10" i="210"/>
  <c r="H10" i="210"/>
  <c r="G10" i="210"/>
  <c r="E10" i="210"/>
  <c r="F10" i="210" s="1"/>
  <c r="D10" i="210"/>
  <c r="O48" i="209"/>
  <c r="N48" i="209"/>
  <c r="M48" i="209"/>
  <c r="L48" i="209"/>
  <c r="I48" i="209"/>
  <c r="H48" i="209"/>
  <c r="G48" i="209"/>
  <c r="E48" i="209"/>
  <c r="F48" i="209" s="1"/>
  <c r="D48" i="209"/>
  <c r="K47" i="209"/>
  <c r="K48" i="209" s="1"/>
  <c r="J47" i="209"/>
  <c r="J48" i="209" s="1"/>
  <c r="I40" i="209"/>
  <c r="H40" i="209"/>
  <c r="G40" i="209"/>
  <c r="E40" i="209"/>
  <c r="F40" i="209" s="1"/>
  <c r="D40" i="209"/>
  <c r="B29" i="209"/>
  <c r="B30" i="209" s="1"/>
  <c r="B31" i="209" s="1"/>
  <c r="B32" i="209" s="1"/>
  <c r="B33" i="209" s="1"/>
  <c r="B34" i="209" s="1"/>
  <c r="B35" i="209" s="1"/>
  <c r="B36" i="209" s="1"/>
  <c r="B37" i="209" s="1"/>
  <c r="B38" i="209" s="1"/>
  <c r="B39" i="209" s="1"/>
  <c r="I20" i="209"/>
  <c r="H20" i="209"/>
  <c r="G20" i="209"/>
  <c r="F20" i="209"/>
  <c r="E20" i="209"/>
  <c r="D20" i="209"/>
  <c r="O19" i="209"/>
  <c r="O38" i="209" s="1"/>
  <c r="N19" i="209"/>
  <c r="N38" i="209" s="1"/>
  <c r="M19" i="209"/>
  <c r="M38" i="209" s="1"/>
  <c r="L19" i="209"/>
  <c r="L38" i="209" s="1"/>
  <c r="K19" i="209"/>
  <c r="K38" i="209" s="1"/>
  <c r="J19" i="209"/>
  <c r="J38" i="209" s="1"/>
  <c r="O18" i="209"/>
  <c r="O37" i="209" s="1"/>
  <c r="N18" i="209"/>
  <c r="N37" i="209" s="1"/>
  <c r="M18" i="209"/>
  <c r="M37" i="209" s="1"/>
  <c r="L18" i="209"/>
  <c r="L37" i="209" s="1"/>
  <c r="K18" i="209"/>
  <c r="K37" i="209" s="1"/>
  <c r="J18" i="209"/>
  <c r="J37" i="209" s="1"/>
  <c r="O17" i="209"/>
  <c r="O36" i="209" s="1"/>
  <c r="N17" i="209"/>
  <c r="N36" i="209" s="1"/>
  <c r="M17" i="209"/>
  <c r="M36" i="209" s="1"/>
  <c r="L17" i="209"/>
  <c r="L36" i="209" s="1"/>
  <c r="K17" i="209"/>
  <c r="K36" i="209" s="1"/>
  <c r="J17" i="209"/>
  <c r="J36" i="209" s="1"/>
  <c r="O16" i="209"/>
  <c r="O35" i="209" s="1"/>
  <c r="N16" i="209"/>
  <c r="N35" i="209" s="1"/>
  <c r="M16" i="209"/>
  <c r="M35" i="209" s="1"/>
  <c r="L16" i="209"/>
  <c r="L35" i="209" s="1"/>
  <c r="K16" i="209"/>
  <c r="K35" i="209" s="1"/>
  <c r="J16" i="209"/>
  <c r="J35" i="209" s="1"/>
  <c r="O15" i="209"/>
  <c r="O34" i="209" s="1"/>
  <c r="N15" i="209"/>
  <c r="N34" i="209" s="1"/>
  <c r="M15" i="209"/>
  <c r="M34" i="209" s="1"/>
  <c r="L15" i="209"/>
  <c r="L34" i="209" s="1"/>
  <c r="K15" i="209"/>
  <c r="K34" i="209" s="1"/>
  <c r="J15" i="209"/>
  <c r="J34" i="209" s="1"/>
  <c r="O14" i="209"/>
  <c r="O33" i="209" s="1"/>
  <c r="N14" i="209"/>
  <c r="N33" i="209" s="1"/>
  <c r="M14" i="209"/>
  <c r="M33" i="209" s="1"/>
  <c r="L14" i="209"/>
  <c r="L33" i="209" s="1"/>
  <c r="K14" i="209"/>
  <c r="K33" i="209" s="1"/>
  <c r="J14" i="209"/>
  <c r="J33" i="209" s="1"/>
  <c r="O13" i="209"/>
  <c r="O32" i="209" s="1"/>
  <c r="N13" i="209"/>
  <c r="N32" i="209" s="1"/>
  <c r="M13" i="209"/>
  <c r="M32" i="209" s="1"/>
  <c r="L13" i="209"/>
  <c r="L32" i="209" s="1"/>
  <c r="K13" i="209"/>
  <c r="K32" i="209" s="1"/>
  <c r="J13" i="209"/>
  <c r="J32" i="209" s="1"/>
  <c r="O12" i="209"/>
  <c r="O31" i="209" s="1"/>
  <c r="N12" i="209"/>
  <c r="N31" i="209" s="1"/>
  <c r="M12" i="209"/>
  <c r="M31" i="209" s="1"/>
  <c r="L12" i="209"/>
  <c r="L31" i="209" s="1"/>
  <c r="K12" i="209"/>
  <c r="K31" i="209" s="1"/>
  <c r="J12" i="209"/>
  <c r="J31" i="209" s="1"/>
  <c r="O11" i="209"/>
  <c r="O30" i="209" s="1"/>
  <c r="N11" i="209"/>
  <c r="N30" i="209" s="1"/>
  <c r="M11" i="209"/>
  <c r="M30" i="209" s="1"/>
  <c r="L11" i="209"/>
  <c r="L30" i="209" s="1"/>
  <c r="K11" i="209"/>
  <c r="K30" i="209" s="1"/>
  <c r="J11" i="209"/>
  <c r="J30" i="209" s="1"/>
  <c r="O10" i="209"/>
  <c r="O29" i="209" s="1"/>
  <c r="N10" i="209"/>
  <c r="N29" i="209" s="1"/>
  <c r="M10" i="209"/>
  <c r="M29" i="209" s="1"/>
  <c r="L10" i="209"/>
  <c r="L29" i="209" s="1"/>
  <c r="K10" i="209"/>
  <c r="K29" i="209" s="1"/>
  <c r="J10" i="209"/>
  <c r="J29" i="209" s="1"/>
  <c r="B10" i="209"/>
  <c r="B11" i="209" s="1"/>
  <c r="B12" i="209" s="1"/>
  <c r="B13" i="209" s="1"/>
  <c r="B14" i="209" s="1"/>
  <c r="B15" i="209" s="1"/>
  <c r="B16" i="209" s="1"/>
  <c r="B17" i="209" s="1"/>
  <c r="B18" i="209" s="1"/>
  <c r="B19" i="209" s="1"/>
  <c r="B20" i="209" s="1"/>
  <c r="O9" i="209"/>
  <c r="O28" i="209" s="1"/>
  <c r="N9" i="209"/>
  <c r="N28" i="209" s="1"/>
  <c r="M9" i="209"/>
  <c r="M28" i="209" s="1"/>
  <c r="L9" i="209"/>
  <c r="L28" i="209" s="1"/>
  <c r="K9" i="209"/>
  <c r="K28" i="209" s="1"/>
  <c r="J9" i="209"/>
  <c r="J28" i="209" s="1"/>
  <c r="I9" i="209"/>
  <c r="H9" i="209"/>
  <c r="G9" i="209"/>
  <c r="F9" i="209"/>
  <c r="E9" i="209"/>
  <c r="D9" i="209"/>
  <c r="F56" i="208"/>
  <c r="J55" i="208"/>
  <c r="I55" i="208"/>
  <c r="H55" i="208"/>
  <c r="H57" i="208" s="1"/>
  <c r="E55" i="208"/>
  <c r="F55" i="208" s="1"/>
  <c r="F54" i="208"/>
  <c r="F53" i="208"/>
  <c r="F52" i="208"/>
  <c r="I49" i="208"/>
  <c r="I51" i="208" s="1"/>
  <c r="H49" i="208"/>
  <c r="J48" i="208"/>
  <c r="E48" i="208"/>
  <c r="F48" i="208" s="1"/>
  <c r="B48" i="208"/>
  <c r="B49" i="208" s="1"/>
  <c r="B50" i="208" s="1"/>
  <c r="B51" i="208" s="1"/>
  <c r="B53" i="208" s="1"/>
  <c r="B54" i="208" s="1"/>
  <c r="B55" i="208" s="1"/>
  <c r="B57" i="208" s="1"/>
  <c r="B58" i="208" s="1"/>
  <c r="B59" i="208" s="1"/>
  <c r="J47" i="208"/>
  <c r="F47" i="208"/>
  <c r="F37" i="208"/>
  <c r="J36" i="208"/>
  <c r="I36" i="208"/>
  <c r="I38" i="208" s="1"/>
  <c r="H36" i="208"/>
  <c r="H38" i="208" s="1"/>
  <c r="E36" i="208"/>
  <c r="F36" i="208" s="1"/>
  <c r="F35" i="208"/>
  <c r="F34" i="208"/>
  <c r="F33" i="208"/>
  <c r="F31" i="208"/>
  <c r="I30" i="208"/>
  <c r="H30" i="208"/>
  <c r="J29" i="208"/>
  <c r="E29" i="208"/>
  <c r="E30" i="208" s="1"/>
  <c r="B29" i="208"/>
  <c r="B30" i="208" s="1"/>
  <c r="B31" i="208" s="1"/>
  <c r="B32" i="208" s="1"/>
  <c r="B34" i="208" s="1"/>
  <c r="B35" i="208" s="1"/>
  <c r="B36" i="208" s="1"/>
  <c r="B38" i="208" s="1"/>
  <c r="B39" i="208" s="1"/>
  <c r="B40" i="208" s="1"/>
  <c r="J28" i="208"/>
  <c r="F28" i="208"/>
  <c r="O20" i="208"/>
  <c r="N20" i="208"/>
  <c r="N58" i="208" s="1"/>
  <c r="M20" i="208"/>
  <c r="M58" i="208" s="1"/>
  <c r="L20" i="208"/>
  <c r="L58" i="208" s="1"/>
  <c r="K20" i="208"/>
  <c r="O19" i="208"/>
  <c r="O38" i="208" s="1"/>
  <c r="N19" i="208"/>
  <c r="M19" i="208"/>
  <c r="M57" i="208" s="1"/>
  <c r="L19" i="208"/>
  <c r="L38" i="208" s="1"/>
  <c r="K19" i="208"/>
  <c r="K57" i="208" s="1"/>
  <c r="O17" i="208"/>
  <c r="O36" i="208" s="1"/>
  <c r="O55" i="208" s="1"/>
  <c r="N17" i="208"/>
  <c r="N36" i="208" s="1"/>
  <c r="N55" i="208" s="1"/>
  <c r="M17" i="208"/>
  <c r="M36" i="208" s="1"/>
  <c r="M55" i="208" s="1"/>
  <c r="L17" i="208"/>
  <c r="L36" i="208" s="1"/>
  <c r="L55" i="208" s="1"/>
  <c r="K17" i="208"/>
  <c r="K36" i="208" s="1"/>
  <c r="K55" i="208" s="1"/>
  <c r="J17" i="208"/>
  <c r="I17" i="208"/>
  <c r="H17" i="208"/>
  <c r="E17" i="208"/>
  <c r="F17" i="208" s="1"/>
  <c r="O16" i="208"/>
  <c r="O35" i="208" s="1"/>
  <c r="N16" i="208"/>
  <c r="N35" i="208" s="1"/>
  <c r="M16" i="208"/>
  <c r="M35" i="208" s="1"/>
  <c r="L16" i="208"/>
  <c r="L35" i="208" s="1"/>
  <c r="K16" i="208"/>
  <c r="K35" i="208" s="1"/>
  <c r="F16" i="208"/>
  <c r="O15" i="208"/>
  <c r="O34" i="208" s="1"/>
  <c r="O53" i="208" s="1"/>
  <c r="N15" i="208"/>
  <c r="N34" i="208" s="1"/>
  <c r="N53" i="208" s="1"/>
  <c r="M15" i="208"/>
  <c r="M34" i="208" s="1"/>
  <c r="M53" i="208" s="1"/>
  <c r="L15" i="208"/>
  <c r="L34" i="208" s="1"/>
  <c r="L53" i="208" s="1"/>
  <c r="K15" i="208"/>
  <c r="K34" i="208" s="1"/>
  <c r="K53" i="208" s="1"/>
  <c r="F15" i="208"/>
  <c r="O13" i="208"/>
  <c r="O32" i="208" s="1"/>
  <c r="N13" i="208"/>
  <c r="N51" i="208" s="1"/>
  <c r="M13" i="208"/>
  <c r="M32" i="208" s="1"/>
  <c r="L13" i="208"/>
  <c r="L51" i="208" s="1"/>
  <c r="K13" i="208"/>
  <c r="K51" i="208" s="1"/>
  <c r="O12" i="208"/>
  <c r="O50" i="208" s="1"/>
  <c r="N12" i="208"/>
  <c r="N50" i="208" s="1"/>
  <c r="M12" i="208"/>
  <c r="M50" i="208" s="1"/>
  <c r="L12" i="208"/>
  <c r="L50" i="208" s="1"/>
  <c r="K12" i="208"/>
  <c r="K50" i="208" s="1"/>
  <c r="I12" i="208"/>
  <c r="H12" i="208"/>
  <c r="J12" i="208" s="1"/>
  <c r="E12" i="208"/>
  <c r="F12" i="208" s="1"/>
  <c r="O11" i="208"/>
  <c r="O49" i="208" s="1"/>
  <c r="N11" i="208"/>
  <c r="N30" i="208" s="1"/>
  <c r="M11" i="208"/>
  <c r="M49" i="208" s="1"/>
  <c r="L11" i="208"/>
  <c r="L49" i="208" s="1"/>
  <c r="K11" i="208"/>
  <c r="K49" i="208" s="1"/>
  <c r="H11" i="208"/>
  <c r="O10" i="208"/>
  <c r="O48" i="208" s="1"/>
  <c r="N10" i="208"/>
  <c r="N48" i="208" s="1"/>
  <c r="M10" i="208"/>
  <c r="M48" i="208" s="1"/>
  <c r="L10" i="208"/>
  <c r="L48" i="208" s="1"/>
  <c r="K10" i="208"/>
  <c r="K48" i="208" s="1"/>
  <c r="J10" i="208"/>
  <c r="J11" i="208" s="1"/>
  <c r="I10" i="208"/>
  <c r="H10" i="208"/>
  <c r="B10" i="208"/>
  <c r="B11" i="208" s="1"/>
  <c r="B12" i="208" s="1"/>
  <c r="B13" i="208" s="1"/>
  <c r="B15" i="208" s="1"/>
  <c r="B16" i="208" s="1"/>
  <c r="B17" i="208" s="1"/>
  <c r="B19" i="208" s="1"/>
  <c r="B20" i="208" s="1"/>
  <c r="B21" i="208" s="1"/>
  <c r="O9" i="208"/>
  <c r="O28" i="208" s="1"/>
  <c r="N9" i="208"/>
  <c r="N47" i="208" s="1"/>
  <c r="M9" i="208"/>
  <c r="M47" i="208" s="1"/>
  <c r="L9" i="208"/>
  <c r="L28" i="208" s="1"/>
  <c r="K9" i="208"/>
  <c r="K28" i="208" s="1"/>
  <c r="I9" i="208"/>
  <c r="H9" i="208"/>
  <c r="J9" i="208" s="1"/>
  <c r="E9" i="208"/>
  <c r="F9" i="208" s="1"/>
  <c r="I14" i="207"/>
  <c r="H14" i="207"/>
  <c r="B40" i="207"/>
  <c r="B41" i="207" s="1"/>
  <c r="B43" i="207" s="1"/>
  <c r="B44" i="207" s="1"/>
  <c r="B45" i="207" s="1"/>
  <c r="B46" i="207" s="1"/>
  <c r="B47" i="207" s="1"/>
  <c r="B26" i="207"/>
  <c r="B28" i="207" s="1"/>
  <c r="B29" i="207" s="1"/>
  <c r="B30" i="207" s="1"/>
  <c r="B31" i="207" s="1"/>
  <c r="B32" i="207" s="1"/>
  <c r="B25" i="207"/>
  <c r="O16" i="207"/>
  <c r="O46" i="207" s="1"/>
  <c r="N16" i="207"/>
  <c r="N46" i="207" s="1"/>
  <c r="M16" i="207"/>
  <c r="M46" i="207" s="1"/>
  <c r="L16" i="207"/>
  <c r="L46" i="207" s="1"/>
  <c r="K16" i="207"/>
  <c r="K46" i="207" s="1"/>
  <c r="J16" i="207"/>
  <c r="F16" i="207"/>
  <c r="J13" i="207"/>
  <c r="F13" i="207"/>
  <c r="F12" i="207"/>
  <c r="O10" i="207"/>
  <c r="N10" i="207"/>
  <c r="M10" i="207"/>
  <c r="L10" i="207"/>
  <c r="K10" i="207"/>
  <c r="I10" i="207"/>
  <c r="H10" i="207"/>
  <c r="B10" i="207"/>
  <c r="B11" i="207" s="1"/>
  <c r="B13" i="207" s="1"/>
  <c r="B14" i="207" s="1"/>
  <c r="B15" i="207" s="1"/>
  <c r="B16" i="207" s="1"/>
  <c r="B17" i="207" s="1"/>
  <c r="L272" i="206"/>
  <c r="L273" i="206" s="1"/>
  <c r="L275" i="206" s="1"/>
  <c r="L277" i="206" s="1"/>
  <c r="K272" i="206"/>
  <c r="K273" i="206" s="1"/>
  <c r="K275" i="206" s="1"/>
  <c r="K277" i="206" s="1"/>
  <c r="J272" i="206"/>
  <c r="J273" i="206" s="1"/>
  <c r="J275" i="206" s="1"/>
  <c r="J277" i="206" s="1"/>
  <c r="I272" i="206"/>
  <c r="I273" i="206" s="1"/>
  <c r="I275" i="206" s="1"/>
  <c r="I277" i="206" s="1"/>
  <c r="H272" i="206"/>
  <c r="H273" i="206" s="1"/>
  <c r="H275" i="206" s="1"/>
  <c r="H277" i="206" s="1"/>
  <c r="G272" i="206"/>
  <c r="G273" i="206" s="1"/>
  <c r="G275" i="206" s="1"/>
  <c r="G277" i="206" s="1"/>
  <c r="F272" i="206"/>
  <c r="F273" i="206" s="1"/>
  <c r="F275" i="206" s="1"/>
  <c r="F277" i="206" s="1"/>
  <c r="E272" i="206"/>
  <c r="E273" i="206" s="1"/>
  <c r="E275" i="206" s="1"/>
  <c r="E277" i="206" s="1"/>
  <c r="D272" i="206"/>
  <c r="D273" i="206" s="1"/>
  <c r="D275" i="206" s="1"/>
  <c r="D277" i="206" s="1"/>
  <c r="L261" i="206"/>
  <c r="L262" i="206" s="1"/>
  <c r="L264" i="206" s="1"/>
  <c r="L266" i="206" s="1"/>
  <c r="K261" i="206"/>
  <c r="K262" i="206" s="1"/>
  <c r="K264" i="206" s="1"/>
  <c r="K266" i="206" s="1"/>
  <c r="J261" i="206"/>
  <c r="J262" i="206" s="1"/>
  <c r="J264" i="206" s="1"/>
  <c r="J266" i="206" s="1"/>
  <c r="I261" i="206"/>
  <c r="I262" i="206" s="1"/>
  <c r="I264" i="206" s="1"/>
  <c r="I266" i="206" s="1"/>
  <c r="H261" i="206"/>
  <c r="H262" i="206" s="1"/>
  <c r="H264" i="206" s="1"/>
  <c r="H266" i="206" s="1"/>
  <c r="G261" i="206"/>
  <c r="G262" i="206" s="1"/>
  <c r="G264" i="206" s="1"/>
  <c r="G266" i="206" s="1"/>
  <c r="F261" i="206"/>
  <c r="F262" i="206" s="1"/>
  <c r="F264" i="206" s="1"/>
  <c r="F266" i="206" s="1"/>
  <c r="E261" i="206"/>
  <c r="E262" i="206" s="1"/>
  <c r="E264" i="206" s="1"/>
  <c r="E266" i="206" s="1"/>
  <c r="D261" i="206"/>
  <c r="D262" i="206" s="1"/>
  <c r="D264" i="206" s="1"/>
  <c r="D266" i="206" s="1"/>
  <c r="L251" i="206"/>
  <c r="L252" i="206" s="1"/>
  <c r="L254" i="206" s="1"/>
  <c r="L256" i="206" s="1"/>
  <c r="K251" i="206"/>
  <c r="K252" i="206" s="1"/>
  <c r="K254" i="206" s="1"/>
  <c r="K256" i="206" s="1"/>
  <c r="J251" i="206"/>
  <c r="J252" i="206" s="1"/>
  <c r="J254" i="206" s="1"/>
  <c r="J256" i="206" s="1"/>
  <c r="I251" i="206"/>
  <c r="I252" i="206" s="1"/>
  <c r="I254" i="206" s="1"/>
  <c r="I256" i="206" s="1"/>
  <c r="H251" i="206"/>
  <c r="H252" i="206" s="1"/>
  <c r="H254" i="206" s="1"/>
  <c r="H256" i="206" s="1"/>
  <c r="G251" i="206"/>
  <c r="G252" i="206" s="1"/>
  <c r="G254" i="206" s="1"/>
  <c r="G256" i="206" s="1"/>
  <c r="F251" i="206"/>
  <c r="F252" i="206" s="1"/>
  <c r="F254" i="206" s="1"/>
  <c r="F256" i="206" s="1"/>
  <c r="E251" i="206"/>
  <c r="E252" i="206" s="1"/>
  <c r="E254" i="206" s="1"/>
  <c r="E256" i="206" s="1"/>
  <c r="D251" i="206"/>
  <c r="D252" i="206" s="1"/>
  <c r="D254" i="206" s="1"/>
  <c r="D256" i="206" s="1"/>
  <c r="J239" i="206"/>
  <c r="F239" i="206"/>
  <c r="J237" i="206"/>
  <c r="F237" i="206"/>
  <c r="I235" i="206"/>
  <c r="H235" i="206"/>
  <c r="E235" i="206"/>
  <c r="F235" i="206" s="1"/>
  <c r="J228" i="206" s="1"/>
  <c r="J233" i="206"/>
  <c r="F233" i="206"/>
  <c r="J232" i="206"/>
  <c r="F232" i="206"/>
  <c r="J231" i="206"/>
  <c r="F231" i="206"/>
  <c r="I230" i="206"/>
  <c r="I234" i="206" s="1"/>
  <c r="H230" i="206"/>
  <c r="H234" i="206" s="1"/>
  <c r="E230" i="206"/>
  <c r="F230" i="206" s="1"/>
  <c r="J229" i="206"/>
  <c r="F229" i="206"/>
  <c r="B229" i="206"/>
  <c r="B230" i="206" s="1"/>
  <c r="B231" i="206" s="1"/>
  <c r="B232" i="206" s="1"/>
  <c r="B233" i="206" s="1"/>
  <c r="B234" i="206" s="1"/>
  <c r="B235" i="206" s="1"/>
  <c r="B236" i="206" s="1"/>
  <c r="B237" i="206" s="1"/>
  <c r="B238" i="206" s="1"/>
  <c r="B239" i="206" s="1"/>
  <c r="B240" i="206" s="1"/>
  <c r="F228" i="206"/>
  <c r="L215" i="206"/>
  <c r="L216" i="206" s="1"/>
  <c r="L218" i="206" s="1"/>
  <c r="L220" i="206" s="1"/>
  <c r="K215" i="206"/>
  <c r="K216" i="206" s="1"/>
  <c r="K218" i="206" s="1"/>
  <c r="K220" i="206" s="1"/>
  <c r="J215" i="206"/>
  <c r="J216" i="206" s="1"/>
  <c r="J218" i="206" s="1"/>
  <c r="J220" i="206" s="1"/>
  <c r="I215" i="206"/>
  <c r="I216" i="206" s="1"/>
  <c r="I218" i="206" s="1"/>
  <c r="I220" i="206" s="1"/>
  <c r="H215" i="206"/>
  <c r="H216" i="206" s="1"/>
  <c r="H218" i="206" s="1"/>
  <c r="H220" i="206" s="1"/>
  <c r="G215" i="206"/>
  <c r="G216" i="206" s="1"/>
  <c r="G218" i="206" s="1"/>
  <c r="G220" i="206" s="1"/>
  <c r="F215" i="206"/>
  <c r="F216" i="206" s="1"/>
  <c r="F218" i="206" s="1"/>
  <c r="F220" i="206" s="1"/>
  <c r="E215" i="206"/>
  <c r="E216" i="206" s="1"/>
  <c r="E218" i="206" s="1"/>
  <c r="E220" i="206" s="1"/>
  <c r="D215" i="206"/>
  <c r="D216" i="206" s="1"/>
  <c r="D218" i="206" s="1"/>
  <c r="D220" i="206" s="1"/>
  <c r="L204" i="206"/>
  <c r="L205" i="206" s="1"/>
  <c r="L207" i="206" s="1"/>
  <c r="L209" i="206" s="1"/>
  <c r="K204" i="206"/>
  <c r="K205" i="206" s="1"/>
  <c r="K207" i="206" s="1"/>
  <c r="K209" i="206" s="1"/>
  <c r="J204" i="206"/>
  <c r="J205" i="206" s="1"/>
  <c r="J207" i="206" s="1"/>
  <c r="J209" i="206" s="1"/>
  <c r="I204" i="206"/>
  <c r="I205" i="206" s="1"/>
  <c r="I207" i="206" s="1"/>
  <c r="I209" i="206" s="1"/>
  <c r="H204" i="206"/>
  <c r="H205" i="206" s="1"/>
  <c r="H207" i="206" s="1"/>
  <c r="H209" i="206" s="1"/>
  <c r="G204" i="206"/>
  <c r="G205" i="206" s="1"/>
  <c r="G207" i="206" s="1"/>
  <c r="G209" i="206" s="1"/>
  <c r="F204" i="206"/>
  <c r="F205" i="206" s="1"/>
  <c r="F207" i="206" s="1"/>
  <c r="F209" i="206" s="1"/>
  <c r="E204" i="206"/>
  <c r="E205" i="206" s="1"/>
  <c r="E207" i="206" s="1"/>
  <c r="E209" i="206" s="1"/>
  <c r="D204" i="206"/>
  <c r="D205" i="206" s="1"/>
  <c r="D207" i="206" s="1"/>
  <c r="D209" i="206" s="1"/>
  <c r="L194" i="206"/>
  <c r="L195" i="206" s="1"/>
  <c r="L197" i="206" s="1"/>
  <c r="L199" i="206" s="1"/>
  <c r="K194" i="206"/>
  <c r="K195" i="206" s="1"/>
  <c r="K197" i="206" s="1"/>
  <c r="K199" i="206" s="1"/>
  <c r="J194" i="206"/>
  <c r="J195" i="206" s="1"/>
  <c r="J197" i="206" s="1"/>
  <c r="J199" i="206" s="1"/>
  <c r="I194" i="206"/>
  <c r="I195" i="206" s="1"/>
  <c r="I197" i="206" s="1"/>
  <c r="I199" i="206" s="1"/>
  <c r="H194" i="206"/>
  <c r="H195" i="206" s="1"/>
  <c r="H197" i="206" s="1"/>
  <c r="H199" i="206" s="1"/>
  <c r="G194" i="206"/>
  <c r="G195" i="206" s="1"/>
  <c r="G197" i="206" s="1"/>
  <c r="G199" i="206" s="1"/>
  <c r="F194" i="206"/>
  <c r="F195" i="206" s="1"/>
  <c r="F197" i="206" s="1"/>
  <c r="F199" i="206" s="1"/>
  <c r="E194" i="206"/>
  <c r="D194" i="206"/>
  <c r="D195" i="206" s="1"/>
  <c r="D197" i="206" s="1"/>
  <c r="D199" i="206" s="1"/>
  <c r="J182" i="206"/>
  <c r="F182" i="206"/>
  <c r="J180" i="206"/>
  <c r="F180" i="206"/>
  <c r="I178" i="206"/>
  <c r="H178" i="206"/>
  <c r="E178" i="206"/>
  <c r="F178" i="206" s="1"/>
  <c r="J171" i="206" s="1"/>
  <c r="J176" i="206"/>
  <c r="F176" i="206"/>
  <c r="J175" i="206"/>
  <c r="F175" i="206"/>
  <c r="J174" i="206"/>
  <c r="F174" i="206"/>
  <c r="I173" i="206"/>
  <c r="I177" i="206" s="1"/>
  <c r="H173" i="206"/>
  <c r="H177" i="206" s="1"/>
  <c r="E173" i="206"/>
  <c r="E177" i="206" s="1"/>
  <c r="F177" i="206" s="1"/>
  <c r="J172" i="206"/>
  <c r="F172" i="206"/>
  <c r="B172" i="206"/>
  <c r="B173" i="206" s="1"/>
  <c r="B174" i="206" s="1"/>
  <c r="B175" i="206" s="1"/>
  <c r="B176" i="206" s="1"/>
  <c r="B177" i="206" s="1"/>
  <c r="B178" i="206" s="1"/>
  <c r="B179" i="206" s="1"/>
  <c r="B180" i="206" s="1"/>
  <c r="B181" i="206" s="1"/>
  <c r="B182" i="206" s="1"/>
  <c r="B183" i="206" s="1"/>
  <c r="F171" i="206"/>
  <c r="L157" i="206"/>
  <c r="K157" i="206"/>
  <c r="J157" i="206"/>
  <c r="I157" i="206"/>
  <c r="H157" i="206"/>
  <c r="G157" i="206"/>
  <c r="F157" i="206"/>
  <c r="E157" i="206"/>
  <c r="D157" i="206"/>
  <c r="L156" i="206"/>
  <c r="K156" i="206"/>
  <c r="J156" i="206"/>
  <c r="I156" i="206"/>
  <c r="H156" i="206"/>
  <c r="G156" i="206"/>
  <c r="F156" i="206"/>
  <c r="E156" i="206"/>
  <c r="D156" i="206"/>
  <c r="L155" i="206"/>
  <c r="K155" i="206"/>
  <c r="J155" i="206"/>
  <c r="I155" i="206"/>
  <c r="H155" i="206"/>
  <c r="G155" i="206"/>
  <c r="F155" i="206"/>
  <c r="E155" i="206"/>
  <c r="D155" i="206"/>
  <c r="L147" i="206"/>
  <c r="L148" i="206" s="1"/>
  <c r="L150" i="206" s="1"/>
  <c r="L152" i="206" s="1"/>
  <c r="K147" i="206"/>
  <c r="K148" i="206" s="1"/>
  <c r="K150" i="206" s="1"/>
  <c r="K152" i="206" s="1"/>
  <c r="J147" i="206"/>
  <c r="J148" i="206" s="1"/>
  <c r="J150" i="206" s="1"/>
  <c r="J152" i="206" s="1"/>
  <c r="I147" i="206"/>
  <c r="I148" i="206" s="1"/>
  <c r="I150" i="206" s="1"/>
  <c r="I152" i="206" s="1"/>
  <c r="H147" i="206"/>
  <c r="H148" i="206" s="1"/>
  <c r="H150" i="206" s="1"/>
  <c r="H152" i="206" s="1"/>
  <c r="G147" i="206"/>
  <c r="G148" i="206" s="1"/>
  <c r="G150" i="206" s="1"/>
  <c r="G152" i="206" s="1"/>
  <c r="F147" i="206"/>
  <c r="F148" i="206" s="1"/>
  <c r="E147" i="206"/>
  <c r="D147" i="206"/>
  <c r="L137" i="206"/>
  <c r="L138" i="206" s="1"/>
  <c r="L140" i="206" s="1"/>
  <c r="L142" i="206" s="1"/>
  <c r="K137" i="206"/>
  <c r="K138" i="206" s="1"/>
  <c r="K140" i="206" s="1"/>
  <c r="K142" i="206" s="1"/>
  <c r="J137" i="206"/>
  <c r="J138" i="206" s="1"/>
  <c r="J140" i="206" s="1"/>
  <c r="J142" i="206" s="1"/>
  <c r="I137" i="206"/>
  <c r="I138" i="206" s="1"/>
  <c r="I140" i="206" s="1"/>
  <c r="I142" i="206" s="1"/>
  <c r="H137" i="206"/>
  <c r="H138" i="206" s="1"/>
  <c r="H140" i="206" s="1"/>
  <c r="H142" i="206" s="1"/>
  <c r="G137" i="206"/>
  <c r="G138" i="206" s="1"/>
  <c r="G140" i="206" s="1"/>
  <c r="G142" i="206" s="1"/>
  <c r="F137" i="206"/>
  <c r="F138" i="206" s="1"/>
  <c r="F140" i="206" s="1"/>
  <c r="E137" i="206"/>
  <c r="E138" i="206" s="1"/>
  <c r="E140" i="206" s="1"/>
  <c r="D137" i="206"/>
  <c r="J125" i="206"/>
  <c r="F125" i="206"/>
  <c r="J123" i="206"/>
  <c r="F123" i="206"/>
  <c r="I121" i="206"/>
  <c r="I17" i="206" s="1"/>
  <c r="H121" i="206"/>
  <c r="E121" i="206"/>
  <c r="F121" i="206" s="1"/>
  <c r="J114" i="206" s="1"/>
  <c r="J119" i="206"/>
  <c r="F119" i="206"/>
  <c r="J118" i="206"/>
  <c r="F118" i="206"/>
  <c r="J117" i="206"/>
  <c r="F117" i="206"/>
  <c r="I116" i="206"/>
  <c r="H116" i="206"/>
  <c r="H120" i="206" s="1"/>
  <c r="H122" i="206" s="1"/>
  <c r="E116" i="206"/>
  <c r="E12" i="206" s="1"/>
  <c r="F12" i="206" s="1"/>
  <c r="J115" i="206"/>
  <c r="F115" i="206"/>
  <c r="B115" i="206"/>
  <c r="B116" i="206" s="1"/>
  <c r="B117" i="206" s="1"/>
  <c r="B118" i="206" s="1"/>
  <c r="B119" i="206" s="1"/>
  <c r="B120" i="206" s="1"/>
  <c r="B121" i="206" s="1"/>
  <c r="B122" i="206" s="1"/>
  <c r="B123" i="206" s="1"/>
  <c r="B124" i="206" s="1"/>
  <c r="B125" i="206" s="1"/>
  <c r="B126" i="206" s="1"/>
  <c r="F114" i="206"/>
  <c r="L99" i="206"/>
  <c r="K99" i="206"/>
  <c r="J99" i="206"/>
  <c r="L90" i="206"/>
  <c r="L92" i="206" s="1"/>
  <c r="K90" i="206"/>
  <c r="K92" i="206" s="1"/>
  <c r="J90" i="206"/>
  <c r="J92" i="206" s="1"/>
  <c r="I90" i="206"/>
  <c r="I92" i="206" s="1"/>
  <c r="H90" i="206"/>
  <c r="H92" i="206" s="1"/>
  <c r="G90" i="206"/>
  <c r="G92" i="206" s="1"/>
  <c r="L89" i="206"/>
  <c r="K89" i="206"/>
  <c r="J89" i="206"/>
  <c r="I89" i="206"/>
  <c r="H89" i="206"/>
  <c r="G89" i="206"/>
  <c r="L88" i="206"/>
  <c r="K88" i="206"/>
  <c r="J88" i="206"/>
  <c r="I88" i="206"/>
  <c r="H88" i="206"/>
  <c r="G88" i="206"/>
  <c r="L87" i="206"/>
  <c r="K87" i="206"/>
  <c r="L84" i="206" s="1"/>
  <c r="J87" i="206"/>
  <c r="K84" i="206" s="1"/>
  <c r="I87" i="206"/>
  <c r="J84" i="206" s="1"/>
  <c r="H87" i="206"/>
  <c r="I84" i="206" s="1"/>
  <c r="G87" i="206"/>
  <c r="H84" i="206" s="1"/>
  <c r="L86" i="206"/>
  <c r="K86" i="206"/>
  <c r="J86" i="206"/>
  <c r="I86" i="206"/>
  <c r="H86" i="206"/>
  <c r="G86" i="206"/>
  <c r="G84" i="206"/>
  <c r="L81" i="206"/>
  <c r="K81" i="206"/>
  <c r="J81" i="206"/>
  <c r="I81" i="206"/>
  <c r="H79" i="206"/>
  <c r="H81" i="206" s="1"/>
  <c r="G79" i="206"/>
  <c r="G81" i="206" s="1"/>
  <c r="H78" i="206"/>
  <c r="G78" i="206"/>
  <c r="H77" i="206"/>
  <c r="G77" i="206"/>
  <c r="H76" i="206"/>
  <c r="I73" i="206" s="1"/>
  <c r="G76" i="206"/>
  <c r="H73" i="206" s="1"/>
  <c r="H75" i="206"/>
  <c r="G75" i="206"/>
  <c r="L73" i="206"/>
  <c r="K73" i="206"/>
  <c r="J73" i="206"/>
  <c r="G73" i="206"/>
  <c r="L68" i="206"/>
  <c r="L70" i="206" s="1"/>
  <c r="K68" i="206"/>
  <c r="K70" i="206" s="1"/>
  <c r="J68" i="206"/>
  <c r="J70" i="206" s="1"/>
  <c r="I68" i="206"/>
  <c r="I70" i="206" s="1"/>
  <c r="H68" i="206"/>
  <c r="H70" i="206" s="1"/>
  <c r="G68" i="206"/>
  <c r="G70" i="206" s="1"/>
  <c r="L67" i="206"/>
  <c r="K67" i="206"/>
  <c r="J67" i="206"/>
  <c r="I67" i="206"/>
  <c r="H67" i="206"/>
  <c r="G67" i="206"/>
  <c r="L66" i="206"/>
  <c r="K66" i="206"/>
  <c r="J66" i="206"/>
  <c r="I66" i="206"/>
  <c r="H66" i="206"/>
  <c r="G66" i="206"/>
  <c r="L65" i="206"/>
  <c r="K65" i="206"/>
  <c r="L62" i="206" s="1"/>
  <c r="J65" i="206"/>
  <c r="K62" i="206" s="1"/>
  <c r="I65" i="206"/>
  <c r="J62" i="206" s="1"/>
  <c r="H65" i="206"/>
  <c r="I62" i="206" s="1"/>
  <c r="G65" i="206"/>
  <c r="H62" i="206" s="1"/>
  <c r="L64" i="206"/>
  <c r="K64" i="206"/>
  <c r="J64" i="206"/>
  <c r="I64" i="206"/>
  <c r="H64" i="206"/>
  <c r="G64" i="206"/>
  <c r="G63" i="206"/>
  <c r="G62" i="206"/>
  <c r="L57" i="206"/>
  <c r="L59" i="206" s="1"/>
  <c r="K57" i="206"/>
  <c r="K59" i="206" s="1"/>
  <c r="J57" i="206"/>
  <c r="J59" i="206" s="1"/>
  <c r="I57" i="206"/>
  <c r="I59" i="206" s="1"/>
  <c r="H57" i="206"/>
  <c r="H59" i="206" s="1"/>
  <c r="G57" i="206"/>
  <c r="G59" i="206" s="1"/>
  <c r="L56" i="206"/>
  <c r="K56" i="206"/>
  <c r="J56" i="206"/>
  <c r="I56" i="206"/>
  <c r="H56" i="206"/>
  <c r="G56" i="206"/>
  <c r="L55" i="206"/>
  <c r="K55" i="206"/>
  <c r="J55" i="206"/>
  <c r="I55" i="206"/>
  <c r="H55" i="206"/>
  <c r="G55" i="206"/>
  <c r="L54" i="206"/>
  <c r="K54" i="206"/>
  <c r="L51" i="206" s="1"/>
  <c r="J54" i="206"/>
  <c r="K51" i="206" s="1"/>
  <c r="I54" i="206"/>
  <c r="J51" i="206" s="1"/>
  <c r="H54" i="206"/>
  <c r="I51" i="206" s="1"/>
  <c r="G54" i="206"/>
  <c r="H51" i="206" s="1"/>
  <c r="L53" i="206"/>
  <c r="K53" i="206"/>
  <c r="J53" i="206"/>
  <c r="I53" i="206"/>
  <c r="H53" i="206"/>
  <c r="G53" i="206"/>
  <c r="G52" i="206"/>
  <c r="G51" i="206"/>
  <c r="L46" i="206"/>
  <c r="L48" i="206" s="1"/>
  <c r="K46" i="206"/>
  <c r="K48" i="206" s="1"/>
  <c r="J46" i="206"/>
  <c r="J48" i="206" s="1"/>
  <c r="I46" i="206"/>
  <c r="I48" i="206" s="1"/>
  <c r="H46" i="206"/>
  <c r="H48" i="206" s="1"/>
  <c r="G46" i="206"/>
  <c r="G48" i="206" s="1"/>
  <c r="L45" i="206"/>
  <c r="K45" i="206"/>
  <c r="J45" i="206"/>
  <c r="I45" i="206"/>
  <c r="H45" i="206"/>
  <c r="G45" i="206"/>
  <c r="L44" i="206"/>
  <c r="K44" i="206"/>
  <c r="J44" i="206"/>
  <c r="I44" i="206"/>
  <c r="H44" i="206"/>
  <c r="G44" i="206"/>
  <c r="L43" i="206"/>
  <c r="K43" i="206"/>
  <c r="L40" i="206" s="1"/>
  <c r="J43" i="206"/>
  <c r="K40" i="206" s="1"/>
  <c r="I43" i="206"/>
  <c r="J40" i="206" s="1"/>
  <c r="H43" i="206"/>
  <c r="I40" i="206" s="1"/>
  <c r="G43" i="206"/>
  <c r="H40" i="206" s="1"/>
  <c r="L42" i="206"/>
  <c r="K42" i="206"/>
  <c r="J42" i="206"/>
  <c r="I42" i="206"/>
  <c r="H42" i="206"/>
  <c r="G42" i="206"/>
  <c r="H41" i="206"/>
  <c r="G41" i="206"/>
  <c r="G40" i="206"/>
  <c r="L36" i="206"/>
  <c r="L38" i="206" s="1"/>
  <c r="K36" i="206"/>
  <c r="K38" i="206" s="1"/>
  <c r="J36" i="206"/>
  <c r="J38" i="206" s="1"/>
  <c r="I36" i="206"/>
  <c r="I38" i="206" s="1"/>
  <c r="H36" i="206"/>
  <c r="H38" i="206" s="1"/>
  <c r="G36" i="206"/>
  <c r="G38" i="206" s="1"/>
  <c r="L35" i="206"/>
  <c r="K35" i="206"/>
  <c r="J35" i="206"/>
  <c r="I35" i="206"/>
  <c r="H35" i="206"/>
  <c r="G35" i="206"/>
  <c r="L34" i="206"/>
  <c r="K34" i="206"/>
  <c r="J34" i="206"/>
  <c r="I34" i="206"/>
  <c r="H34" i="206"/>
  <c r="G34" i="206"/>
  <c r="L33" i="206"/>
  <c r="K33" i="206"/>
  <c r="L30" i="206" s="1"/>
  <c r="J33" i="206"/>
  <c r="I33" i="206"/>
  <c r="J30" i="206" s="1"/>
  <c r="H33" i="206"/>
  <c r="G33" i="206"/>
  <c r="L32" i="206"/>
  <c r="K32" i="206"/>
  <c r="J32" i="206"/>
  <c r="I32" i="206"/>
  <c r="H32" i="206"/>
  <c r="G32" i="206"/>
  <c r="I31" i="206"/>
  <c r="I99" i="206" s="1"/>
  <c r="H31" i="206"/>
  <c r="G31" i="206"/>
  <c r="G30" i="206"/>
  <c r="O21" i="206"/>
  <c r="N21" i="206"/>
  <c r="M21" i="206"/>
  <c r="L21" i="206"/>
  <c r="K21" i="206"/>
  <c r="I21" i="206"/>
  <c r="H21" i="206"/>
  <c r="E21" i="206"/>
  <c r="F21" i="206" s="1"/>
  <c r="O20" i="206"/>
  <c r="O22" i="206" s="1"/>
  <c r="N20" i="206"/>
  <c r="M20" i="206"/>
  <c r="L20" i="206"/>
  <c r="K20" i="206"/>
  <c r="J20" i="206"/>
  <c r="O19" i="206"/>
  <c r="N19" i="206"/>
  <c r="M19" i="206"/>
  <c r="L19" i="206"/>
  <c r="K19" i="206"/>
  <c r="J19" i="206"/>
  <c r="F19" i="206"/>
  <c r="O16" i="206"/>
  <c r="N16" i="206"/>
  <c r="M16" i="206"/>
  <c r="L16" i="206"/>
  <c r="K16" i="206"/>
  <c r="J16" i="206"/>
  <c r="O15" i="206"/>
  <c r="N15" i="206"/>
  <c r="M15" i="206"/>
  <c r="L15" i="206"/>
  <c r="K15" i="206"/>
  <c r="J15" i="206"/>
  <c r="I15" i="206"/>
  <c r="H15" i="206"/>
  <c r="E15" i="206"/>
  <c r="F15" i="206" s="1"/>
  <c r="O14" i="206"/>
  <c r="N14" i="206"/>
  <c r="M14" i="206"/>
  <c r="L14" i="206"/>
  <c r="K14" i="206"/>
  <c r="J14" i="206"/>
  <c r="I14" i="206"/>
  <c r="H14" i="206"/>
  <c r="E14" i="206"/>
  <c r="F14" i="206" s="1"/>
  <c r="O13" i="206"/>
  <c r="N13" i="206"/>
  <c r="M13" i="206"/>
  <c r="L13" i="206"/>
  <c r="K13" i="206"/>
  <c r="I13" i="206"/>
  <c r="H13" i="206"/>
  <c r="E13" i="206"/>
  <c r="F13" i="206" s="1"/>
  <c r="O11" i="206"/>
  <c r="N11" i="206"/>
  <c r="M11" i="206"/>
  <c r="L11" i="206"/>
  <c r="K11" i="206"/>
  <c r="I11" i="206"/>
  <c r="H11" i="206"/>
  <c r="J11" i="206" s="1"/>
  <c r="E11" i="206"/>
  <c r="F11" i="206" s="1"/>
  <c r="B11" i="206"/>
  <c r="B12" i="206" s="1"/>
  <c r="B13" i="206" s="1"/>
  <c r="B14" i="206" s="1"/>
  <c r="B15" i="206" s="1"/>
  <c r="B16" i="206" s="1"/>
  <c r="B17" i="206" s="1"/>
  <c r="B18" i="206" s="1"/>
  <c r="B19" i="206" s="1"/>
  <c r="B20" i="206" s="1"/>
  <c r="B21" i="206" s="1"/>
  <c r="B22" i="206" s="1"/>
  <c r="O10" i="206"/>
  <c r="N10" i="206"/>
  <c r="M10" i="206"/>
  <c r="L10" i="206"/>
  <c r="K10" i="206"/>
  <c r="J10" i="206"/>
  <c r="I10" i="206"/>
  <c r="H10" i="206"/>
  <c r="E10" i="206"/>
  <c r="F10" i="206" s="1"/>
  <c r="M946" i="205"/>
  <c r="L946" i="205"/>
  <c r="K946" i="205"/>
  <c r="I946" i="205"/>
  <c r="H946" i="205"/>
  <c r="G946" i="205"/>
  <c r="M941" i="205"/>
  <c r="L941" i="205"/>
  <c r="K941" i="205"/>
  <c r="I941" i="205"/>
  <c r="H941" i="205"/>
  <c r="G941" i="205"/>
  <c r="M938" i="205"/>
  <c r="L938" i="205"/>
  <c r="K938" i="205"/>
  <c r="I938" i="205"/>
  <c r="H938" i="205"/>
  <c r="G938" i="205"/>
  <c r="M932" i="205"/>
  <c r="L932" i="205"/>
  <c r="K932" i="205"/>
  <c r="I932" i="205"/>
  <c r="H932" i="205"/>
  <c r="G932" i="205"/>
  <c r="M925" i="205"/>
  <c r="L925" i="205"/>
  <c r="K925" i="205"/>
  <c r="I925" i="205"/>
  <c r="H925" i="205"/>
  <c r="G925" i="205"/>
  <c r="M922" i="205"/>
  <c r="L922" i="205"/>
  <c r="K922" i="205"/>
  <c r="I922" i="205"/>
  <c r="H922" i="205"/>
  <c r="G922" i="205"/>
  <c r="M920" i="205"/>
  <c r="L920" i="205"/>
  <c r="K920" i="205"/>
  <c r="I920" i="205"/>
  <c r="H920" i="205"/>
  <c r="G920" i="205"/>
  <c r="M915" i="205"/>
  <c r="L915" i="205"/>
  <c r="K915" i="205"/>
  <c r="I915" i="205"/>
  <c r="H915" i="205"/>
  <c r="G915" i="205"/>
  <c r="M901" i="205"/>
  <c r="L901" i="205"/>
  <c r="K901" i="205"/>
  <c r="I901" i="205"/>
  <c r="H901" i="205"/>
  <c r="G901" i="205"/>
  <c r="M896" i="205"/>
  <c r="L896" i="205"/>
  <c r="K896" i="205"/>
  <c r="I896" i="205"/>
  <c r="H896" i="205"/>
  <c r="G896" i="205"/>
  <c r="M893" i="205"/>
  <c r="L893" i="205"/>
  <c r="K893" i="205"/>
  <c r="I893" i="205"/>
  <c r="H893" i="205"/>
  <c r="G893" i="205"/>
  <c r="M887" i="205"/>
  <c r="L887" i="205"/>
  <c r="K887" i="205"/>
  <c r="I887" i="205"/>
  <c r="H887" i="205"/>
  <c r="G887" i="205"/>
  <c r="M880" i="205"/>
  <c r="L880" i="205"/>
  <c r="K880" i="205"/>
  <c r="I880" i="205"/>
  <c r="H880" i="205"/>
  <c r="G880" i="205"/>
  <c r="M877" i="205"/>
  <c r="L877" i="205"/>
  <c r="K877" i="205"/>
  <c r="I877" i="205"/>
  <c r="H877" i="205"/>
  <c r="G877" i="205"/>
  <c r="M875" i="205"/>
  <c r="L875" i="205"/>
  <c r="K875" i="205"/>
  <c r="I875" i="205"/>
  <c r="H875" i="205"/>
  <c r="G875" i="205"/>
  <c r="M870" i="205"/>
  <c r="L870" i="205"/>
  <c r="K870" i="205"/>
  <c r="I870" i="205"/>
  <c r="H870" i="205"/>
  <c r="G870" i="205"/>
  <c r="M856" i="205"/>
  <c r="L856" i="205"/>
  <c r="K856" i="205"/>
  <c r="I856" i="205"/>
  <c r="H856" i="205"/>
  <c r="G856" i="205"/>
  <c r="M851" i="205"/>
  <c r="L851" i="205"/>
  <c r="K851" i="205"/>
  <c r="I851" i="205"/>
  <c r="H851" i="205"/>
  <c r="G851" i="205"/>
  <c r="M848" i="205"/>
  <c r="L848" i="205"/>
  <c r="K848" i="205"/>
  <c r="I848" i="205"/>
  <c r="H848" i="205"/>
  <c r="G848" i="205"/>
  <c r="M842" i="205"/>
  <c r="L842" i="205"/>
  <c r="K842" i="205"/>
  <c r="I842" i="205"/>
  <c r="H842" i="205"/>
  <c r="G842" i="205"/>
  <c r="M835" i="205"/>
  <c r="L835" i="205"/>
  <c r="K835" i="205"/>
  <c r="I835" i="205"/>
  <c r="H835" i="205"/>
  <c r="G835" i="205"/>
  <c r="M832" i="205"/>
  <c r="L832" i="205"/>
  <c r="K832" i="205"/>
  <c r="I832" i="205"/>
  <c r="H832" i="205"/>
  <c r="G832" i="205"/>
  <c r="M830" i="205"/>
  <c r="L830" i="205"/>
  <c r="K830" i="205"/>
  <c r="I830" i="205"/>
  <c r="H830" i="205"/>
  <c r="G830" i="205"/>
  <c r="M825" i="205"/>
  <c r="L825" i="205"/>
  <c r="K825" i="205"/>
  <c r="I825" i="205"/>
  <c r="H825" i="205"/>
  <c r="G825" i="205"/>
  <c r="M811" i="205"/>
  <c r="L811" i="205"/>
  <c r="K811" i="205"/>
  <c r="I811" i="205"/>
  <c r="H811" i="205"/>
  <c r="G811" i="205"/>
  <c r="M806" i="205"/>
  <c r="L806" i="205"/>
  <c r="K806" i="205"/>
  <c r="I806" i="205"/>
  <c r="H806" i="205"/>
  <c r="G806" i="205"/>
  <c r="M803" i="205"/>
  <c r="L803" i="205"/>
  <c r="K803" i="205"/>
  <c r="I803" i="205"/>
  <c r="H803" i="205"/>
  <c r="G803" i="205"/>
  <c r="M797" i="205"/>
  <c r="L797" i="205"/>
  <c r="K797" i="205"/>
  <c r="I797" i="205"/>
  <c r="H797" i="205"/>
  <c r="G797" i="205"/>
  <c r="M790" i="205"/>
  <c r="L790" i="205"/>
  <c r="K790" i="205"/>
  <c r="I790" i="205"/>
  <c r="H790" i="205"/>
  <c r="G790" i="205"/>
  <c r="M787" i="205"/>
  <c r="L787" i="205"/>
  <c r="K787" i="205"/>
  <c r="I787" i="205"/>
  <c r="H787" i="205"/>
  <c r="G787" i="205"/>
  <c r="M785" i="205"/>
  <c r="L785" i="205"/>
  <c r="K785" i="205"/>
  <c r="I785" i="205"/>
  <c r="H785" i="205"/>
  <c r="G785" i="205"/>
  <c r="M780" i="205"/>
  <c r="L780" i="205"/>
  <c r="K780" i="205"/>
  <c r="I780" i="205"/>
  <c r="H780" i="205"/>
  <c r="G780" i="205"/>
  <c r="M766" i="205"/>
  <c r="L766" i="205"/>
  <c r="K766" i="205"/>
  <c r="J766" i="205"/>
  <c r="I766" i="205"/>
  <c r="H766" i="205"/>
  <c r="G766" i="205"/>
  <c r="F766" i="205"/>
  <c r="M761" i="205"/>
  <c r="L761" i="205"/>
  <c r="K761" i="205"/>
  <c r="J761" i="205"/>
  <c r="I761" i="205"/>
  <c r="H761" i="205"/>
  <c r="G761" i="205"/>
  <c r="F761" i="205"/>
  <c r="M758" i="205"/>
  <c r="L758" i="205"/>
  <c r="K758" i="205"/>
  <c r="J758" i="205"/>
  <c r="I758" i="205"/>
  <c r="H758" i="205"/>
  <c r="G758" i="205"/>
  <c r="F758" i="205"/>
  <c r="M752" i="205"/>
  <c r="L752" i="205"/>
  <c r="K752" i="205"/>
  <c r="J752" i="205"/>
  <c r="I752" i="205"/>
  <c r="H752" i="205"/>
  <c r="G752" i="205"/>
  <c r="F752" i="205"/>
  <c r="M745" i="205"/>
  <c r="L745" i="205"/>
  <c r="K745" i="205"/>
  <c r="J745" i="205"/>
  <c r="I745" i="205"/>
  <c r="H745" i="205"/>
  <c r="G745" i="205"/>
  <c r="F745" i="205"/>
  <c r="M742" i="205"/>
  <c r="L742" i="205"/>
  <c r="K742" i="205"/>
  <c r="J742" i="205"/>
  <c r="I742" i="205"/>
  <c r="H742" i="205"/>
  <c r="G742" i="205"/>
  <c r="M740" i="205"/>
  <c r="L740" i="205"/>
  <c r="K740" i="205"/>
  <c r="J740" i="205"/>
  <c r="I740" i="205"/>
  <c r="H740" i="205"/>
  <c r="G740" i="205"/>
  <c r="F740" i="205"/>
  <c r="M735" i="205"/>
  <c r="L735" i="205"/>
  <c r="K735" i="205"/>
  <c r="J735" i="205"/>
  <c r="I735" i="205"/>
  <c r="H735" i="205"/>
  <c r="G735" i="205"/>
  <c r="F735" i="205"/>
  <c r="M721" i="205"/>
  <c r="L721" i="205"/>
  <c r="K721" i="205"/>
  <c r="J721" i="205"/>
  <c r="I721" i="205"/>
  <c r="H721" i="205"/>
  <c r="G721" i="205"/>
  <c r="F721" i="205"/>
  <c r="M716" i="205"/>
  <c r="L716" i="205"/>
  <c r="K716" i="205"/>
  <c r="J716" i="205"/>
  <c r="I716" i="205"/>
  <c r="H716" i="205"/>
  <c r="G716" i="205"/>
  <c r="F716" i="205"/>
  <c r="M713" i="205"/>
  <c r="L713" i="205"/>
  <c r="K713" i="205"/>
  <c r="J713" i="205"/>
  <c r="I713" i="205"/>
  <c r="H713" i="205"/>
  <c r="G713" i="205"/>
  <c r="F713" i="205"/>
  <c r="M707" i="205"/>
  <c r="L707" i="205"/>
  <c r="K707" i="205"/>
  <c r="J707" i="205"/>
  <c r="I707" i="205"/>
  <c r="H707" i="205"/>
  <c r="G707" i="205"/>
  <c r="F707" i="205"/>
  <c r="M700" i="205"/>
  <c r="L700" i="205"/>
  <c r="K700" i="205"/>
  <c r="J700" i="205"/>
  <c r="I700" i="205"/>
  <c r="H700" i="205"/>
  <c r="G700" i="205"/>
  <c r="F700" i="205"/>
  <c r="M697" i="205"/>
  <c r="L697" i="205"/>
  <c r="K697" i="205"/>
  <c r="J697" i="205"/>
  <c r="I697" i="205"/>
  <c r="H697" i="205"/>
  <c r="G697" i="205"/>
  <c r="F697" i="205"/>
  <c r="M695" i="205"/>
  <c r="L695" i="205"/>
  <c r="K695" i="205"/>
  <c r="J695" i="205"/>
  <c r="I695" i="205"/>
  <c r="H695" i="205"/>
  <c r="G695" i="205"/>
  <c r="F695" i="205"/>
  <c r="M690" i="205"/>
  <c r="L690" i="205"/>
  <c r="K690" i="205"/>
  <c r="J690" i="205"/>
  <c r="I690" i="205"/>
  <c r="H690" i="205"/>
  <c r="G690" i="205"/>
  <c r="F690" i="205"/>
  <c r="G689" i="205"/>
  <c r="F689" i="205"/>
  <c r="M676" i="205"/>
  <c r="L676" i="205"/>
  <c r="K676" i="205"/>
  <c r="J676" i="205"/>
  <c r="I676" i="205"/>
  <c r="H676" i="205"/>
  <c r="G676" i="205"/>
  <c r="F676" i="205"/>
  <c r="M671" i="205"/>
  <c r="L671" i="205"/>
  <c r="K671" i="205"/>
  <c r="J671" i="205"/>
  <c r="I671" i="205"/>
  <c r="H671" i="205"/>
  <c r="G671" i="205"/>
  <c r="F671" i="205"/>
  <c r="M668" i="205"/>
  <c r="L668" i="205"/>
  <c r="K668" i="205"/>
  <c r="J668" i="205"/>
  <c r="I668" i="205"/>
  <c r="H668" i="205"/>
  <c r="G668" i="205"/>
  <c r="F668" i="205"/>
  <c r="M662" i="205"/>
  <c r="L662" i="205"/>
  <c r="K662" i="205"/>
  <c r="J662" i="205"/>
  <c r="I662" i="205"/>
  <c r="H662" i="205"/>
  <c r="G662" i="205"/>
  <c r="F662" i="205"/>
  <c r="M655" i="205"/>
  <c r="L655" i="205"/>
  <c r="K655" i="205"/>
  <c r="J655" i="205"/>
  <c r="I655" i="205"/>
  <c r="H655" i="205"/>
  <c r="G655" i="205"/>
  <c r="F655" i="205"/>
  <c r="M652" i="205"/>
  <c r="L652" i="205"/>
  <c r="K652" i="205"/>
  <c r="J652" i="205"/>
  <c r="I652" i="205"/>
  <c r="H652" i="205"/>
  <c r="G652" i="205"/>
  <c r="F652" i="205"/>
  <c r="M650" i="205"/>
  <c r="L650" i="205"/>
  <c r="K650" i="205"/>
  <c r="J650" i="205"/>
  <c r="I650" i="205"/>
  <c r="H650" i="205"/>
  <c r="G650" i="205"/>
  <c r="F650" i="205"/>
  <c r="M645" i="205"/>
  <c r="L645" i="205"/>
  <c r="K645" i="205"/>
  <c r="J645" i="205"/>
  <c r="I645" i="205"/>
  <c r="H645" i="205"/>
  <c r="G645" i="205"/>
  <c r="F645" i="205"/>
  <c r="M629" i="205"/>
  <c r="L629" i="205"/>
  <c r="K629" i="205"/>
  <c r="I629" i="205"/>
  <c r="H629" i="205"/>
  <c r="G629" i="205"/>
  <c r="M624" i="205"/>
  <c r="L624" i="205"/>
  <c r="K624" i="205"/>
  <c r="I624" i="205"/>
  <c r="H624" i="205"/>
  <c r="G624" i="205"/>
  <c r="M621" i="205"/>
  <c r="L621" i="205"/>
  <c r="K621" i="205"/>
  <c r="I621" i="205"/>
  <c r="H621" i="205"/>
  <c r="G621" i="205"/>
  <c r="M615" i="205"/>
  <c r="L615" i="205"/>
  <c r="K615" i="205"/>
  <c r="I615" i="205"/>
  <c r="H615" i="205"/>
  <c r="G615" i="205"/>
  <c r="M608" i="205"/>
  <c r="L608" i="205"/>
  <c r="K608" i="205"/>
  <c r="I608" i="205"/>
  <c r="H608" i="205"/>
  <c r="G608" i="205"/>
  <c r="M605" i="205"/>
  <c r="L605" i="205"/>
  <c r="K605" i="205"/>
  <c r="I605" i="205"/>
  <c r="H605" i="205"/>
  <c r="G605" i="205"/>
  <c r="M603" i="205"/>
  <c r="L603" i="205"/>
  <c r="K603" i="205"/>
  <c r="I603" i="205"/>
  <c r="H603" i="205"/>
  <c r="G603" i="205"/>
  <c r="M598" i="205"/>
  <c r="L598" i="205"/>
  <c r="K598" i="205"/>
  <c r="I598" i="205"/>
  <c r="H598" i="205"/>
  <c r="G598" i="205"/>
  <c r="M584" i="205"/>
  <c r="L584" i="205"/>
  <c r="K584" i="205"/>
  <c r="I584" i="205"/>
  <c r="H584" i="205"/>
  <c r="G584" i="205"/>
  <c r="M579" i="205"/>
  <c r="L579" i="205"/>
  <c r="K579" i="205"/>
  <c r="I579" i="205"/>
  <c r="H579" i="205"/>
  <c r="G579" i="205"/>
  <c r="M576" i="205"/>
  <c r="L576" i="205"/>
  <c r="K576" i="205"/>
  <c r="I576" i="205"/>
  <c r="H576" i="205"/>
  <c r="G576" i="205"/>
  <c r="M570" i="205"/>
  <c r="L570" i="205"/>
  <c r="K570" i="205"/>
  <c r="I570" i="205"/>
  <c r="H570" i="205"/>
  <c r="G570" i="205"/>
  <c r="M563" i="205"/>
  <c r="L563" i="205"/>
  <c r="K563" i="205"/>
  <c r="I563" i="205"/>
  <c r="H563" i="205"/>
  <c r="G563" i="205"/>
  <c r="M560" i="205"/>
  <c r="L560" i="205"/>
  <c r="K560" i="205"/>
  <c r="I560" i="205"/>
  <c r="H560" i="205"/>
  <c r="G560" i="205"/>
  <c r="M558" i="205"/>
  <c r="L558" i="205"/>
  <c r="K558" i="205"/>
  <c r="I558" i="205"/>
  <c r="H558" i="205"/>
  <c r="G558" i="205"/>
  <c r="M553" i="205"/>
  <c r="L553" i="205"/>
  <c r="K553" i="205"/>
  <c r="I553" i="205"/>
  <c r="H553" i="205"/>
  <c r="G553" i="205"/>
  <c r="M539" i="205"/>
  <c r="L539" i="205"/>
  <c r="K539" i="205"/>
  <c r="I539" i="205"/>
  <c r="H539" i="205"/>
  <c r="G539" i="205"/>
  <c r="M534" i="205"/>
  <c r="L534" i="205"/>
  <c r="K534" i="205"/>
  <c r="I534" i="205"/>
  <c r="H534" i="205"/>
  <c r="G534" i="205"/>
  <c r="M531" i="205"/>
  <c r="L531" i="205"/>
  <c r="K531" i="205"/>
  <c r="I531" i="205"/>
  <c r="H531" i="205"/>
  <c r="G531" i="205"/>
  <c r="M525" i="205"/>
  <c r="L525" i="205"/>
  <c r="K525" i="205"/>
  <c r="I525" i="205"/>
  <c r="H525" i="205"/>
  <c r="G525" i="205"/>
  <c r="M518" i="205"/>
  <c r="L518" i="205"/>
  <c r="K518" i="205"/>
  <c r="I518" i="205"/>
  <c r="H518" i="205"/>
  <c r="G518" i="205"/>
  <c r="M515" i="205"/>
  <c r="L515" i="205"/>
  <c r="K515" i="205"/>
  <c r="I515" i="205"/>
  <c r="H515" i="205"/>
  <c r="G515" i="205"/>
  <c r="M513" i="205"/>
  <c r="L513" i="205"/>
  <c r="K513" i="205"/>
  <c r="I513" i="205"/>
  <c r="H513" i="205"/>
  <c r="G513" i="205"/>
  <c r="M508" i="205"/>
  <c r="L508" i="205"/>
  <c r="K508" i="205"/>
  <c r="I508" i="205"/>
  <c r="H508" i="205"/>
  <c r="G508" i="205"/>
  <c r="M494" i="205"/>
  <c r="L494" i="205"/>
  <c r="K494" i="205"/>
  <c r="I494" i="205"/>
  <c r="H494" i="205"/>
  <c r="G494" i="205"/>
  <c r="M489" i="205"/>
  <c r="L489" i="205"/>
  <c r="K489" i="205"/>
  <c r="I489" i="205"/>
  <c r="H489" i="205"/>
  <c r="G489" i="205"/>
  <c r="M486" i="205"/>
  <c r="L486" i="205"/>
  <c r="K486" i="205"/>
  <c r="I486" i="205"/>
  <c r="H486" i="205"/>
  <c r="G486" i="205"/>
  <c r="M480" i="205"/>
  <c r="L480" i="205"/>
  <c r="K480" i="205"/>
  <c r="I480" i="205"/>
  <c r="H480" i="205"/>
  <c r="G480" i="205"/>
  <c r="M473" i="205"/>
  <c r="L473" i="205"/>
  <c r="K473" i="205"/>
  <c r="I473" i="205"/>
  <c r="H473" i="205"/>
  <c r="G473" i="205"/>
  <c r="M470" i="205"/>
  <c r="L470" i="205"/>
  <c r="K470" i="205"/>
  <c r="I470" i="205"/>
  <c r="H470" i="205"/>
  <c r="G470" i="205"/>
  <c r="M468" i="205"/>
  <c r="L468" i="205"/>
  <c r="K468" i="205"/>
  <c r="I468" i="205"/>
  <c r="H468" i="205"/>
  <c r="G468" i="205"/>
  <c r="M463" i="205"/>
  <c r="L463" i="205"/>
  <c r="K463" i="205"/>
  <c r="I463" i="205"/>
  <c r="H463" i="205"/>
  <c r="G463" i="205"/>
  <c r="M449" i="205"/>
  <c r="L449" i="205"/>
  <c r="K449" i="205"/>
  <c r="J449" i="205"/>
  <c r="I449" i="205"/>
  <c r="H449" i="205"/>
  <c r="G449" i="205"/>
  <c r="F449" i="205"/>
  <c r="M444" i="205"/>
  <c r="L444" i="205"/>
  <c r="K444" i="205"/>
  <c r="J444" i="205"/>
  <c r="I444" i="205"/>
  <c r="H444" i="205"/>
  <c r="G444" i="205"/>
  <c r="F444" i="205"/>
  <c r="M441" i="205"/>
  <c r="L441" i="205"/>
  <c r="K441" i="205"/>
  <c r="J441" i="205"/>
  <c r="I441" i="205"/>
  <c r="H441" i="205"/>
  <c r="G441" i="205"/>
  <c r="F441" i="205"/>
  <c r="M435" i="205"/>
  <c r="L435" i="205"/>
  <c r="K435" i="205"/>
  <c r="J435" i="205"/>
  <c r="I435" i="205"/>
  <c r="H435" i="205"/>
  <c r="G435" i="205"/>
  <c r="F435" i="205"/>
  <c r="M428" i="205"/>
  <c r="L428" i="205"/>
  <c r="K428" i="205"/>
  <c r="J428" i="205"/>
  <c r="I428" i="205"/>
  <c r="H428" i="205"/>
  <c r="G428" i="205"/>
  <c r="F428" i="205"/>
  <c r="M425" i="205"/>
  <c r="L425" i="205"/>
  <c r="K425" i="205"/>
  <c r="J425" i="205"/>
  <c r="I425" i="205"/>
  <c r="H425" i="205"/>
  <c r="G425" i="205"/>
  <c r="M423" i="205"/>
  <c r="L423" i="205"/>
  <c r="K423" i="205"/>
  <c r="J423" i="205"/>
  <c r="I423" i="205"/>
  <c r="H423" i="205"/>
  <c r="G423" i="205"/>
  <c r="F423" i="205"/>
  <c r="M418" i="205"/>
  <c r="L418" i="205"/>
  <c r="K418" i="205"/>
  <c r="J418" i="205"/>
  <c r="I418" i="205"/>
  <c r="H418" i="205"/>
  <c r="G418" i="205"/>
  <c r="F418" i="205"/>
  <c r="M404" i="205"/>
  <c r="L404" i="205"/>
  <c r="K404" i="205"/>
  <c r="J404" i="205"/>
  <c r="I404" i="205"/>
  <c r="H404" i="205"/>
  <c r="G404" i="205"/>
  <c r="F404" i="205"/>
  <c r="M399" i="205"/>
  <c r="L399" i="205"/>
  <c r="K399" i="205"/>
  <c r="J399" i="205"/>
  <c r="I399" i="205"/>
  <c r="H399" i="205"/>
  <c r="G399" i="205"/>
  <c r="F399" i="205"/>
  <c r="M396" i="205"/>
  <c r="L396" i="205"/>
  <c r="K396" i="205"/>
  <c r="J396" i="205"/>
  <c r="I396" i="205"/>
  <c r="H396" i="205"/>
  <c r="G396" i="205"/>
  <c r="F396" i="205"/>
  <c r="M390" i="205"/>
  <c r="L390" i="205"/>
  <c r="K390" i="205"/>
  <c r="J390" i="205"/>
  <c r="I390" i="205"/>
  <c r="H390" i="205"/>
  <c r="G390" i="205"/>
  <c r="F390" i="205"/>
  <c r="M383" i="205"/>
  <c r="L383" i="205"/>
  <c r="K383" i="205"/>
  <c r="J383" i="205"/>
  <c r="I383" i="205"/>
  <c r="H383" i="205"/>
  <c r="G383" i="205"/>
  <c r="F383" i="205"/>
  <c r="M380" i="205"/>
  <c r="L380" i="205"/>
  <c r="K380" i="205"/>
  <c r="J380" i="205"/>
  <c r="I380" i="205"/>
  <c r="H380" i="205"/>
  <c r="G380" i="205"/>
  <c r="F380" i="205"/>
  <c r="M378" i="205"/>
  <c r="L378" i="205"/>
  <c r="K378" i="205"/>
  <c r="J378" i="205"/>
  <c r="I378" i="205"/>
  <c r="H378" i="205"/>
  <c r="G378" i="205"/>
  <c r="F378" i="205"/>
  <c r="M373" i="205"/>
  <c r="L373" i="205"/>
  <c r="K373" i="205"/>
  <c r="J373" i="205"/>
  <c r="I373" i="205"/>
  <c r="H373" i="205"/>
  <c r="G373" i="205"/>
  <c r="F373" i="205"/>
  <c r="G372" i="205"/>
  <c r="F372" i="205"/>
  <c r="M359" i="205"/>
  <c r="L359" i="205"/>
  <c r="K359" i="205"/>
  <c r="J359" i="205"/>
  <c r="I359" i="205"/>
  <c r="H359" i="205"/>
  <c r="G359" i="205"/>
  <c r="F359" i="205"/>
  <c r="M354" i="205"/>
  <c r="L354" i="205"/>
  <c r="K354" i="205"/>
  <c r="J354" i="205"/>
  <c r="I354" i="205"/>
  <c r="H354" i="205"/>
  <c r="G354" i="205"/>
  <c r="F354" i="205"/>
  <c r="M351" i="205"/>
  <c r="L351" i="205"/>
  <c r="K351" i="205"/>
  <c r="J351" i="205"/>
  <c r="I351" i="205"/>
  <c r="H351" i="205"/>
  <c r="G351" i="205"/>
  <c r="F351" i="205"/>
  <c r="M345" i="205"/>
  <c r="L345" i="205"/>
  <c r="K345" i="205"/>
  <c r="J345" i="205"/>
  <c r="I345" i="205"/>
  <c r="H345" i="205"/>
  <c r="G345" i="205"/>
  <c r="F345" i="205"/>
  <c r="M338" i="205"/>
  <c r="L338" i="205"/>
  <c r="K338" i="205"/>
  <c r="J338" i="205"/>
  <c r="I338" i="205"/>
  <c r="H338" i="205"/>
  <c r="G338" i="205"/>
  <c r="F338" i="205"/>
  <c r="M335" i="205"/>
  <c r="L335" i="205"/>
  <c r="K335" i="205"/>
  <c r="J335" i="205"/>
  <c r="I335" i="205"/>
  <c r="H335" i="205"/>
  <c r="G335" i="205"/>
  <c r="F335" i="205"/>
  <c r="M333" i="205"/>
  <c r="L333" i="205"/>
  <c r="K333" i="205"/>
  <c r="J333" i="205"/>
  <c r="I333" i="205"/>
  <c r="H333" i="205"/>
  <c r="G333" i="205"/>
  <c r="F333" i="205"/>
  <c r="M328" i="205"/>
  <c r="L328" i="205"/>
  <c r="K328" i="205"/>
  <c r="J328" i="205"/>
  <c r="I328" i="205"/>
  <c r="H328" i="205"/>
  <c r="G328" i="205"/>
  <c r="F328" i="205"/>
  <c r="K316" i="205"/>
  <c r="G316" i="205"/>
  <c r="J312" i="205"/>
  <c r="F312" i="205"/>
  <c r="K309" i="205"/>
  <c r="G309" i="205"/>
  <c r="K308" i="205"/>
  <c r="J307" i="205"/>
  <c r="F307" i="205"/>
  <c r="J304" i="205"/>
  <c r="F304" i="205"/>
  <c r="K303" i="205"/>
  <c r="K302" i="205"/>
  <c r="G302" i="205"/>
  <c r="K299" i="205"/>
  <c r="G299" i="205"/>
  <c r="J298" i="205"/>
  <c r="F298" i="205"/>
  <c r="J291" i="205"/>
  <c r="F291" i="205"/>
  <c r="J288" i="205"/>
  <c r="F288" i="205"/>
  <c r="K287" i="205"/>
  <c r="G287" i="205"/>
  <c r="J286" i="205"/>
  <c r="F286" i="205"/>
  <c r="K282" i="205"/>
  <c r="G282" i="205"/>
  <c r="J281" i="205"/>
  <c r="F281" i="205"/>
  <c r="K279" i="205"/>
  <c r="G279" i="205"/>
  <c r="K272" i="205"/>
  <c r="K271" i="205"/>
  <c r="G271" i="205"/>
  <c r="J267" i="205"/>
  <c r="F267" i="205"/>
  <c r="K264" i="205"/>
  <c r="G264" i="205"/>
  <c r="K263" i="205"/>
  <c r="J262" i="205"/>
  <c r="F262" i="205"/>
  <c r="J259" i="205"/>
  <c r="F259" i="205"/>
  <c r="K258" i="205"/>
  <c r="K257" i="205"/>
  <c r="G257" i="205"/>
  <c r="K254" i="205"/>
  <c r="G254" i="205"/>
  <c r="J253" i="205"/>
  <c r="F253" i="205"/>
  <c r="J246" i="205"/>
  <c r="F246" i="205"/>
  <c r="J243" i="205"/>
  <c r="F243" i="205"/>
  <c r="K242" i="205"/>
  <c r="G242" i="205"/>
  <c r="J241" i="205"/>
  <c r="F241" i="205"/>
  <c r="K237" i="205"/>
  <c r="G237" i="205"/>
  <c r="J236" i="205"/>
  <c r="F236" i="205"/>
  <c r="K234" i="205"/>
  <c r="G234" i="205"/>
  <c r="K227" i="205"/>
  <c r="K226" i="205"/>
  <c r="G226" i="205"/>
  <c r="J222" i="205"/>
  <c r="F222" i="205"/>
  <c r="K219" i="205"/>
  <c r="G219" i="205"/>
  <c r="K218" i="205"/>
  <c r="J217" i="205"/>
  <c r="F217" i="205"/>
  <c r="J214" i="205"/>
  <c r="J848" i="205" s="1"/>
  <c r="F214" i="205"/>
  <c r="K213" i="205"/>
  <c r="K212" i="205"/>
  <c r="G212" i="205"/>
  <c r="K209" i="205"/>
  <c r="G209" i="205"/>
  <c r="J208" i="205"/>
  <c r="F208" i="205"/>
  <c r="J201" i="205"/>
  <c r="F201" i="205"/>
  <c r="J198" i="205"/>
  <c r="F198" i="205"/>
  <c r="K197" i="205"/>
  <c r="G197" i="205"/>
  <c r="J196" i="205"/>
  <c r="F196" i="205"/>
  <c r="K192" i="205"/>
  <c r="G192" i="205"/>
  <c r="J191" i="205"/>
  <c r="F191" i="205"/>
  <c r="K189" i="205"/>
  <c r="G189" i="205"/>
  <c r="K181" i="205"/>
  <c r="G181" i="205"/>
  <c r="J177" i="205"/>
  <c r="F177" i="205"/>
  <c r="K174" i="205"/>
  <c r="G174" i="205"/>
  <c r="K173" i="205"/>
  <c r="J172" i="205"/>
  <c r="J806" i="205" s="1"/>
  <c r="F172" i="205"/>
  <c r="J169" i="205"/>
  <c r="F169" i="205"/>
  <c r="K168" i="205"/>
  <c r="K167" i="205"/>
  <c r="K801" i="205" s="1"/>
  <c r="G167" i="205"/>
  <c r="K164" i="205"/>
  <c r="G164" i="205"/>
  <c r="J163" i="205"/>
  <c r="F163" i="205"/>
  <c r="J156" i="205"/>
  <c r="F156" i="205"/>
  <c r="J153" i="205"/>
  <c r="F153" i="205"/>
  <c r="K152" i="205"/>
  <c r="K786" i="205" s="1"/>
  <c r="G152" i="205"/>
  <c r="J151" i="205"/>
  <c r="F151" i="205"/>
  <c r="K150" i="205"/>
  <c r="K147" i="205"/>
  <c r="G147" i="205"/>
  <c r="J146" i="205"/>
  <c r="F146" i="205"/>
  <c r="K144" i="205"/>
  <c r="G144" i="205"/>
  <c r="G778" i="205" s="1"/>
  <c r="K137" i="205"/>
  <c r="K136" i="205"/>
  <c r="G136" i="205"/>
  <c r="K129" i="205"/>
  <c r="G129" i="205"/>
  <c r="K128" i="205"/>
  <c r="K123" i="205"/>
  <c r="K122" i="205"/>
  <c r="G122" i="205"/>
  <c r="K119" i="205"/>
  <c r="G119" i="205"/>
  <c r="F108" i="205"/>
  <c r="K107" i="205"/>
  <c r="G107" i="205"/>
  <c r="K102" i="205"/>
  <c r="G102" i="205"/>
  <c r="K99" i="205"/>
  <c r="G99" i="205"/>
  <c r="K92" i="205"/>
  <c r="J92" i="205"/>
  <c r="F92" i="205"/>
  <c r="K91" i="205"/>
  <c r="J91" i="205"/>
  <c r="G91" i="205"/>
  <c r="F91" i="205"/>
  <c r="K84" i="205"/>
  <c r="J84" i="205"/>
  <c r="G84" i="205"/>
  <c r="F84" i="205"/>
  <c r="K83" i="205"/>
  <c r="J83" i="205"/>
  <c r="F83" i="205"/>
  <c r="J80" i="205"/>
  <c r="F80" i="205"/>
  <c r="K78" i="205"/>
  <c r="J78" i="205"/>
  <c r="J712" i="205" s="1"/>
  <c r="F78" i="205"/>
  <c r="K77" i="205"/>
  <c r="J77" i="205"/>
  <c r="G77" i="205"/>
  <c r="F77" i="205"/>
  <c r="K74" i="205"/>
  <c r="J74" i="205"/>
  <c r="G74" i="205"/>
  <c r="F74" i="205"/>
  <c r="K62" i="205"/>
  <c r="J62" i="205"/>
  <c r="G62" i="205"/>
  <c r="F62" i="205"/>
  <c r="K60" i="205"/>
  <c r="J60" i="205"/>
  <c r="G60" i="205"/>
  <c r="F60" i="205"/>
  <c r="K57" i="205"/>
  <c r="J57" i="205"/>
  <c r="G57" i="205"/>
  <c r="F57" i="205"/>
  <c r="K54" i="205"/>
  <c r="J54" i="205"/>
  <c r="G54" i="205"/>
  <c r="F54" i="205"/>
  <c r="O12" i="204"/>
  <c r="N12" i="204"/>
  <c r="M12" i="204"/>
  <c r="L12" i="204"/>
  <c r="K12" i="204"/>
  <c r="J12" i="204"/>
  <c r="F12" i="204"/>
  <c r="O11" i="204"/>
  <c r="N11" i="204"/>
  <c r="M11" i="204"/>
  <c r="L11" i="204"/>
  <c r="K11" i="204"/>
  <c r="J11" i="204"/>
  <c r="E11" i="204"/>
  <c r="F11" i="204" s="1"/>
  <c r="O10" i="204"/>
  <c r="N10" i="204"/>
  <c r="M10" i="204"/>
  <c r="L10" i="204"/>
  <c r="K10" i="204"/>
  <c r="J10" i="204"/>
  <c r="E10" i="204"/>
  <c r="F10" i="204" s="1"/>
  <c r="O9" i="204"/>
  <c r="N9" i="204"/>
  <c r="M9" i="204"/>
  <c r="L9" i="204"/>
  <c r="K9" i="204"/>
  <c r="J9" i="204"/>
  <c r="F9" i="204"/>
  <c r="J62" i="203"/>
  <c r="G62" i="203"/>
  <c r="F62" i="203"/>
  <c r="E62" i="203"/>
  <c r="D62" i="203"/>
  <c r="I60" i="203"/>
  <c r="H60" i="203"/>
  <c r="J59" i="203"/>
  <c r="G59" i="203"/>
  <c r="F59" i="203"/>
  <c r="E59" i="203"/>
  <c r="D59" i="203"/>
  <c r="J58" i="203"/>
  <c r="G58" i="203"/>
  <c r="F58" i="203"/>
  <c r="E58" i="203"/>
  <c r="D58" i="203"/>
  <c r="J57" i="203"/>
  <c r="G57" i="203"/>
  <c r="F57" i="203"/>
  <c r="E57" i="203"/>
  <c r="D57" i="203"/>
  <c r="J56" i="203"/>
  <c r="G56" i="203"/>
  <c r="F56" i="203"/>
  <c r="E56" i="203"/>
  <c r="D56" i="203"/>
  <c r="J55" i="203"/>
  <c r="G55" i="203"/>
  <c r="F55" i="203"/>
  <c r="E55" i="203"/>
  <c r="D55" i="203"/>
  <c r="J54" i="203"/>
  <c r="G54" i="203"/>
  <c r="F54" i="203"/>
  <c r="E54" i="203"/>
  <c r="D54" i="203"/>
  <c r="J53" i="203"/>
  <c r="G53" i="203"/>
  <c r="F53" i="203"/>
  <c r="E53" i="203"/>
  <c r="D53" i="203"/>
  <c r="J52" i="203"/>
  <c r="G52" i="203"/>
  <c r="F52" i="203"/>
  <c r="E52" i="203"/>
  <c r="D52" i="203"/>
  <c r="J51" i="203"/>
  <c r="G51" i="203"/>
  <c r="F51" i="203"/>
  <c r="E51" i="203"/>
  <c r="D51" i="203"/>
  <c r="J50" i="203"/>
  <c r="G50" i="203"/>
  <c r="F50" i="203"/>
  <c r="E50" i="203"/>
  <c r="D50" i="203"/>
  <c r="J41" i="203"/>
  <c r="G41" i="203"/>
  <c r="F41" i="203"/>
  <c r="E41" i="203"/>
  <c r="D41" i="203"/>
  <c r="I40" i="203"/>
  <c r="H40" i="203"/>
  <c r="J39" i="203"/>
  <c r="G39" i="203"/>
  <c r="F39" i="203"/>
  <c r="E39" i="203"/>
  <c r="D39" i="203"/>
  <c r="J38" i="203"/>
  <c r="G38" i="203"/>
  <c r="F38" i="203"/>
  <c r="E38" i="203"/>
  <c r="D38" i="203"/>
  <c r="J37" i="203"/>
  <c r="G37" i="203"/>
  <c r="F37" i="203"/>
  <c r="E37" i="203"/>
  <c r="D37" i="203"/>
  <c r="J36" i="203"/>
  <c r="G36" i="203"/>
  <c r="F36" i="203"/>
  <c r="E36" i="203"/>
  <c r="D36" i="203"/>
  <c r="J35" i="203"/>
  <c r="G35" i="203"/>
  <c r="F35" i="203"/>
  <c r="E35" i="203"/>
  <c r="D35" i="203"/>
  <c r="J34" i="203"/>
  <c r="G34" i="203"/>
  <c r="F34" i="203"/>
  <c r="E34" i="203"/>
  <c r="D34" i="203"/>
  <c r="J33" i="203"/>
  <c r="G33" i="203"/>
  <c r="F33" i="203"/>
  <c r="E33" i="203"/>
  <c r="D33" i="203"/>
  <c r="J32" i="203"/>
  <c r="G32" i="203"/>
  <c r="F32" i="203"/>
  <c r="E32" i="203"/>
  <c r="D32" i="203"/>
  <c r="J31" i="203"/>
  <c r="G31" i="203"/>
  <c r="F31" i="203"/>
  <c r="E31" i="203"/>
  <c r="D31" i="203"/>
  <c r="J30" i="203"/>
  <c r="G30" i="203"/>
  <c r="F30" i="203"/>
  <c r="E30" i="203"/>
  <c r="D30" i="203"/>
  <c r="O21" i="203"/>
  <c r="O41" i="203" s="1"/>
  <c r="N21" i="203"/>
  <c r="N62" i="203" s="1"/>
  <c r="M21" i="203"/>
  <c r="M62" i="203" s="1"/>
  <c r="L21" i="203"/>
  <c r="L62" i="203" s="1"/>
  <c r="K21" i="203"/>
  <c r="K62" i="203" s="1"/>
  <c r="O20" i="203"/>
  <c r="N20" i="203"/>
  <c r="M20" i="203"/>
  <c r="L20" i="203"/>
  <c r="K20" i="203"/>
  <c r="I19" i="203"/>
  <c r="H19" i="203"/>
  <c r="I18" i="203"/>
  <c r="H18" i="203"/>
  <c r="I17" i="203"/>
  <c r="H17" i="203"/>
  <c r="I16" i="203"/>
  <c r="H16" i="203"/>
  <c r="I15" i="203"/>
  <c r="H15" i="203"/>
  <c r="I14" i="203"/>
  <c r="H14" i="203"/>
  <c r="I13" i="203"/>
  <c r="H13" i="203"/>
  <c r="I12" i="203"/>
  <c r="H12" i="203"/>
  <c r="I11" i="203"/>
  <c r="H11" i="203"/>
  <c r="I10" i="203"/>
  <c r="H10" i="203"/>
  <c r="J113" i="202"/>
  <c r="G113" i="202"/>
  <c r="F113" i="202"/>
  <c r="E113" i="202"/>
  <c r="D113" i="202"/>
  <c r="I112" i="202"/>
  <c r="I114" i="202" s="1"/>
  <c r="H112" i="202"/>
  <c r="H114" i="202" s="1"/>
  <c r="J111" i="202"/>
  <c r="G111" i="202"/>
  <c r="F111" i="202"/>
  <c r="E111" i="202"/>
  <c r="D111" i="202"/>
  <c r="J110" i="202"/>
  <c r="G110" i="202"/>
  <c r="F110" i="202"/>
  <c r="E110" i="202"/>
  <c r="D110" i="202"/>
  <c r="J109" i="202"/>
  <c r="G109" i="202"/>
  <c r="F109" i="202"/>
  <c r="E109" i="202"/>
  <c r="D109" i="202"/>
  <c r="J108" i="202"/>
  <c r="G108" i="202"/>
  <c r="F108" i="202"/>
  <c r="E108" i="202"/>
  <c r="D108" i="202"/>
  <c r="J107" i="202"/>
  <c r="G107" i="202"/>
  <c r="F107" i="202"/>
  <c r="E107" i="202"/>
  <c r="D107" i="202"/>
  <c r="J106" i="202"/>
  <c r="G106" i="202"/>
  <c r="F106" i="202"/>
  <c r="E106" i="202"/>
  <c r="D106" i="202"/>
  <c r="J105" i="202"/>
  <c r="G105" i="202"/>
  <c r="F105" i="202"/>
  <c r="E105" i="202"/>
  <c r="D105" i="202"/>
  <c r="J104" i="202"/>
  <c r="G104" i="202"/>
  <c r="F104" i="202"/>
  <c r="E104" i="202"/>
  <c r="D104" i="202"/>
  <c r="J103" i="202"/>
  <c r="G103" i="202"/>
  <c r="F103" i="202"/>
  <c r="E103" i="202"/>
  <c r="D103" i="202"/>
  <c r="J102" i="202"/>
  <c r="G102" i="202"/>
  <c r="F102" i="202"/>
  <c r="E102" i="202"/>
  <c r="D102" i="202"/>
  <c r="J101" i="202"/>
  <c r="G101" i="202"/>
  <c r="F101" i="202"/>
  <c r="E101" i="202"/>
  <c r="D101" i="202"/>
  <c r="J100" i="202"/>
  <c r="G100" i="202"/>
  <c r="F100" i="202"/>
  <c r="E100" i="202"/>
  <c r="D100" i="202"/>
  <c r="J99" i="202"/>
  <c r="G99" i="202"/>
  <c r="F99" i="202"/>
  <c r="E99" i="202"/>
  <c r="D99" i="202"/>
  <c r="J98" i="202"/>
  <c r="G98" i="202"/>
  <c r="F98" i="202"/>
  <c r="E98" i="202"/>
  <c r="D98" i="202"/>
  <c r="J97" i="202"/>
  <c r="G97" i="202"/>
  <c r="F97" i="202"/>
  <c r="E97" i="202"/>
  <c r="D97" i="202"/>
  <c r="J96" i="202"/>
  <c r="G96" i="202"/>
  <c r="F96" i="202"/>
  <c r="E96" i="202"/>
  <c r="D96" i="202"/>
  <c r="J95" i="202"/>
  <c r="G95" i="202"/>
  <c r="F95" i="202"/>
  <c r="E95" i="202"/>
  <c r="D95" i="202"/>
  <c r="J94" i="202"/>
  <c r="G94" i="202"/>
  <c r="F94" i="202"/>
  <c r="E94" i="202"/>
  <c r="D94" i="202"/>
  <c r="J93" i="202"/>
  <c r="G93" i="202"/>
  <c r="F93" i="202"/>
  <c r="E93" i="202"/>
  <c r="D93" i="202"/>
  <c r="J92" i="202"/>
  <c r="G92" i="202"/>
  <c r="F92" i="202"/>
  <c r="E92" i="202"/>
  <c r="D92" i="202"/>
  <c r="J91" i="202"/>
  <c r="G91" i="202"/>
  <c r="F91" i="202"/>
  <c r="E91" i="202"/>
  <c r="D91" i="202"/>
  <c r="J90" i="202"/>
  <c r="G90" i="202"/>
  <c r="F90" i="202"/>
  <c r="E90" i="202"/>
  <c r="D90" i="202"/>
  <c r="J89" i="202"/>
  <c r="G89" i="202"/>
  <c r="F89" i="202"/>
  <c r="E89" i="202"/>
  <c r="D89" i="202"/>
  <c r="J88" i="202"/>
  <c r="G88" i="202"/>
  <c r="F88" i="202"/>
  <c r="E88" i="202"/>
  <c r="D88" i="202"/>
  <c r="J87" i="202"/>
  <c r="G87" i="202"/>
  <c r="F87" i="202"/>
  <c r="E87" i="202"/>
  <c r="D87" i="202"/>
  <c r="J86" i="202"/>
  <c r="G86" i="202"/>
  <c r="F86" i="202"/>
  <c r="E86" i="202"/>
  <c r="D86" i="202"/>
  <c r="J85" i="202"/>
  <c r="G85" i="202"/>
  <c r="F85" i="202"/>
  <c r="E85" i="202"/>
  <c r="D85" i="202"/>
  <c r="J84" i="202"/>
  <c r="G84" i="202"/>
  <c r="F84" i="202"/>
  <c r="E84" i="202"/>
  <c r="D84" i="202"/>
  <c r="H77" i="202"/>
  <c r="J76" i="202"/>
  <c r="G76" i="202"/>
  <c r="F76" i="202"/>
  <c r="E76" i="202"/>
  <c r="D76" i="202"/>
  <c r="I75" i="202"/>
  <c r="I77" i="202" s="1"/>
  <c r="H75" i="202"/>
  <c r="J74" i="202"/>
  <c r="G74" i="202"/>
  <c r="F74" i="202"/>
  <c r="E74" i="202"/>
  <c r="D74" i="202"/>
  <c r="J73" i="202"/>
  <c r="G73" i="202"/>
  <c r="F73" i="202"/>
  <c r="E73" i="202"/>
  <c r="D73" i="202"/>
  <c r="J72" i="202"/>
  <c r="G72" i="202"/>
  <c r="F72" i="202"/>
  <c r="F35" i="202" s="1"/>
  <c r="E72" i="202"/>
  <c r="D72" i="202"/>
  <c r="J71" i="202"/>
  <c r="G71" i="202"/>
  <c r="F71" i="202"/>
  <c r="E71" i="202"/>
  <c r="E34" i="202" s="1"/>
  <c r="D71" i="202"/>
  <c r="J70" i="202"/>
  <c r="G70" i="202"/>
  <c r="F70" i="202"/>
  <c r="E70" i="202"/>
  <c r="D70" i="202"/>
  <c r="D33" i="202" s="1"/>
  <c r="J69" i="202"/>
  <c r="G69" i="202"/>
  <c r="F69" i="202"/>
  <c r="E69" i="202"/>
  <c r="D69" i="202"/>
  <c r="J68" i="202"/>
  <c r="J31" i="202" s="1"/>
  <c r="G68" i="202"/>
  <c r="F68" i="202"/>
  <c r="E68" i="202"/>
  <c r="D68" i="202"/>
  <c r="J67" i="202"/>
  <c r="G67" i="202"/>
  <c r="F67" i="202"/>
  <c r="E67" i="202"/>
  <c r="D67" i="202"/>
  <c r="J66" i="202"/>
  <c r="G66" i="202"/>
  <c r="F66" i="202"/>
  <c r="F29" i="202" s="1"/>
  <c r="E66" i="202"/>
  <c r="E29" i="202" s="1"/>
  <c r="D66" i="202"/>
  <c r="J65" i="202"/>
  <c r="G65" i="202"/>
  <c r="F65" i="202"/>
  <c r="E65" i="202"/>
  <c r="D65" i="202"/>
  <c r="J64" i="202"/>
  <c r="G64" i="202"/>
  <c r="F64" i="202"/>
  <c r="E64" i="202"/>
  <c r="D64" i="202"/>
  <c r="J63" i="202"/>
  <c r="J26" i="202" s="1"/>
  <c r="G63" i="202"/>
  <c r="F63" i="202"/>
  <c r="E63" i="202"/>
  <c r="D63" i="202"/>
  <c r="J62" i="202"/>
  <c r="G62" i="202"/>
  <c r="F62" i="202"/>
  <c r="E62" i="202"/>
  <c r="D62" i="202"/>
  <c r="J61" i="202"/>
  <c r="G61" i="202"/>
  <c r="F61" i="202"/>
  <c r="F24" i="202" s="1"/>
  <c r="E61" i="202"/>
  <c r="D61" i="202"/>
  <c r="J60" i="202"/>
  <c r="G60" i="202"/>
  <c r="F60" i="202"/>
  <c r="F23" i="202" s="1"/>
  <c r="E60" i="202"/>
  <c r="D60" i="202"/>
  <c r="J59" i="202"/>
  <c r="G59" i="202"/>
  <c r="F59" i="202"/>
  <c r="E59" i="202"/>
  <c r="E22" i="202" s="1"/>
  <c r="D59" i="202"/>
  <c r="D22" i="202" s="1"/>
  <c r="J58" i="202"/>
  <c r="G58" i="202"/>
  <c r="F58" i="202"/>
  <c r="E58" i="202"/>
  <c r="D58" i="202"/>
  <c r="D21" i="202" s="1"/>
  <c r="J57" i="202"/>
  <c r="G57" i="202"/>
  <c r="F57" i="202"/>
  <c r="E57" i="202"/>
  <c r="D57" i="202"/>
  <c r="J56" i="202"/>
  <c r="J19" i="202" s="1"/>
  <c r="G56" i="202"/>
  <c r="F56" i="202"/>
  <c r="E56" i="202"/>
  <c r="D56" i="202"/>
  <c r="J55" i="202"/>
  <c r="G55" i="202"/>
  <c r="G18" i="202" s="1"/>
  <c r="F55" i="202"/>
  <c r="E55" i="202"/>
  <c r="D55" i="202"/>
  <c r="J54" i="202"/>
  <c r="G54" i="202"/>
  <c r="F54" i="202"/>
  <c r="E54" i="202"/>
  <c r="D54" i="202"/>
  <c r="J53" i="202"/>
  <c r="G53" i="202"/>
  <c r="F53" i="202"/>
  <c r="E53" i="202"/>
  <c r="E16" i="202" s="1"/>
  <c r="D53" i="202"/>
  <c r="J52" i="202"/>
  <c r="G52" i="202"/>
  <c r="F52" i="202"/>
  <c r="E52" i="202"/>
  <c r="D52" i="202"/>
  <c r="J51" i="202"/>
  <c r="G51" i="202"/>
  <c r="F51" i="202"/>
  <c r="E51" i="202"/>
  <c r="D51" i="202"/>
  <c r="J50" i="202"/>
  <c r="J13" i="202" s="1"/>
  <c r="G50" i="202"/>
  <c r="F50" i="202"/>
  <c r="E50" i="202"/>
  <c r="D50" i="202"/>
  <c r="J49" i="202"/>
  <c r="G49" i="202"/>
  <c r="G12" i="202" s="1"/>
  <c r="F49" i="202"/>
  <c r="F12" i="202" s="1"/>
  <c r="E49" i="202"/>
  <c r="D49" i="202"/>
  <c r="J48" i="202"/>
  <c r="G48" i="202"/>
  <c r="F48" i="202"/>
  <c r="F11" i="202" s="1"/>
  <c r="E48" i="202"/>
  <c r="D48" i="202"/>
  <c r="J47" i="202"/>
  <c r="G47" i="202"/>
  <c r="F47" i="202"/>
  <c r="E47" i="202"/>
  <c r="D47" i="202"/>
  <c r="D10" i="202" s="1"/>
  <c r="O38" i="202"/>
  <c r="N38" i="202"/>
  <c r="M38" i="202"/>
  <c r="L38" i="202"/>
  <c r="K38" i="202"/>
  <c r="I37" i="202"/>
  <c r="H37" i="202"/>
  <c r="I36" i="202"/>
  <c r="H36" i="202"/>
  <c r="I35" i="202"/>
  <c r="H35" i="202"/>
  <c r="I34" i="202"/>
  <c r="H34" i="202"/>
  <c r="I33" i="202"/>
  <c r="H33" i="202"/>
  <c r="I32" i="202"/>
  <c r="H32" i="202"/>
  <c r="I31" i="202"/>
  <c r="H31" i="202"/>
  <c r="I30" i="202"/>
  <c r="H30" i="202"/>
  <c r="I29" i="202"/>
  <c r="H29" i="202"/>
  <c r="I28" i="202"/>
  <c r="H28" i="202"/>
  <c r="I27" i="202"/>
  <c r="H27" i="202"/>
  <c r="I26" i="202"/>
  <c r="H26" i="202"/>
  <c r="I25" i="202"/>
  <c r="H25" i="202"/>
  <c r="I24" i="202"/>
  <c r="H24" i="202"/>
  <c r="I23" i="202"/>
  <c r="H23" i="202"/>
  <c r="I22" i="202"/>
  <c r="H22" i="202"/>
  <c r="I21" i="202"/>
  <c r="H21" i="202"/>
  <c r="I20" i="202"/>
  <c r="H20" i="202"/>
  <c r="I19" i="202"/>
  <c r="H19" i="202"/>
  <c r="I18" i="202"/>
  <c r="H18" i="202"/>
  <c r="I17" i="202"/>
  <c r="H17" i="202"/>
  <c r="I16" i="202"/>
  <c r="H16" i="202"/>
  <c r="I15" i="202"/>
  <c r="H15" i="202"/>
  <c r="I14" i="202"/>
  <c r="H14" i="202"/>
  <c r="I13" i="202"/>
  <c r="H13" i="202"/>
  <c r="I12" i="202"/>
  <c r="H12" i="202"/>
  <c r="I11" i="202"/>
  <c r="H11" i="202"/>
  <c r="I10" i="202"/>
  <c r="H10" i="202"/>
  <c r="G100" i="201"/>
  <c r="F100" i="201"/>
  <c r="E100" i="201"/>
  <c r="D100" i="201"/>
  <c r="I99" i="201"/>
  <c r="I101" i="201" s="1"/>
  <c r="H99" i="201"/>
  <c r="H101" i="201" s="1"/>
  <c r="O98" i="201"/>
  <c r="N98" i="201"/>
  <c r="M98" i="201"/>
  <c r="L98" i="201"/>
  <c r="K98" i="201"/>
  <c r="J98" i="201"/>
  <c r="G98" i="201"/>
  <c r="F98" i="201"/>
  <c r="E98" i="201"/>
  <c r="D98" i="201"/>
  <c r="O97" i="201"/>
  <c r="N97" i="201"/>
  <c r="M97" i="201"/>
  <c r="L97" i="201"/>
  <c r="K97" i="201"/>
  <c r="J97" i="201"/>
  <c r="G97" i="201"/>
  <c r="F97" i="201"/>
  <c r="E97" i="201"/>
  <c r="D97" i="201"/>
  <c r="O96" i="201"/>
  <c r="N96" i="201"/>
  <c r="M96" i="201"/>
  <c r="L96" i="201"/>
  <c r="K96" i="201"/>
  <c r="O95" i="201"/>
  <c r="N95" i="201"/>
  <c r="M95" i="201"/>
  <c r="L95" i="201"/>
  <c r="K95" i="201"/>
  <c r="O94" i="201"/>
  <c r="N94" i="201"/>
  <c r="M94" i="201"/>
  <c r="L94" i="201"/>
  <c r="K94" i="201"/>
  <c r="B93" i="201"/>
  <c r="E93" i="201" s="1"/>
  <c r="J92" i="201"/>
  <c r="G92" i="201"/>
  <c r="F92" i="201"/>
  <c r="E92" i="201"/>
  <c r="D92" i="201"/>
  <c r="J91" i="201"/>
  <c r="G91" i="201"/>
  <c r="F91" i="201"/>
  <c r="E91" i="201"/>
  <c r="D91" i="201"/>
  <c r="J90" i="201"/>
  <c r="G90" i="201"/>
  <c r="F90" i="201"/>
  <c r="E90" i="201"/>
  <c r="D90" i="201"/>
  <c r="O89" i="201"/>
  <c r="N89" i="201"/>
  <c r="M89" i="201"/>
  <c r="L89" i="201"/>
  <c r="K89" i="201"/>
  <c r="J89" i="201"/>
  <c r="G89" i="201"/>
  <c r="F89" i="201"/>
  <c r="E89" i="201"/>
  <c r="D89" i="201"/>
  <c r="J88" i="201"/>
  <c r="G88" i="201"/>
  <c r="F88" i="201"/>
  <c r="E88" i="201"/>
  <c r="D88" i="201"/>
  <c r="O87" i="201"/>
  <c r="N87" i="201"/>
  <c r="M87" i="201"/>
  <c r="L87" i="201"/>
  <c r="K87" i="201"/>
  <c r="J87" i="201"/>
  <c r="G87" i="201"/>
  <c r="F87" i="201"/>
  <c r="E87" i="201"/>
  <c r="D87" i="201"/>
  <c r="J86" i="201"/>
  <c r="G86" i="201"/>
  <c r="F86" i="201"/>
  <c r="E86" i="201"/>
  <c r="D86" i="201"/>
  <c r="O85" i="201"/>
  <c r="N85" i="201"/>
  <c r="M85" i="201"/>
  <c r="L85" i="201"/>
  <c r="K85" i="201"/>
  <c r="J85" i="201"/>
  <c r="G85" i="201"/>
  <c r="F85" i="201"/>
  <c r="E85" i="201"/>
  <c r="D85" i="201"/>
  <c r="O84" i="201"/>
  <c r="N84" i="201"/>
  <c r="M84" i="201"/>
  <c r="L84" i="201"/>
  <c r="K84" i="201"/>
  <c r="J84" i="201"/>
  <c r="G84" i="201"/>
  <c r="F84" i="201"/>
  <c r="E84" i="201"/>
  <c r="D84" i="201"/>
  <c r="O83" i="201"/>
  <c r="N83" i="201"/>
  <c r="M83" i="201"/>
  <c r="L83" i="201"/>
  <c r="K83" i="201"/>
  <c r="J83" i="201"/>
  <c r="G83" i="201"/>
  <c r="F83" i="201"/>
  <c r="E83" i="201"/>
  <c r="D83" i="201"/>
  <c r="O82" i="201"/>
  <c r="N82" i="201"/>
  <c r="M82" i="201"/>
  <c r="L82" i="201"/>
  <c r="K82" i="201"/>
  <c r="J82" i="201"/>
  <c r="G82" i="201"/>
  <c r="F82" i="201"/>
  <c r="E82" i="201"/>
  <c r="D82" i="201"/>
  <c r="O81" i="201"/>
  <c r="N81" i="201"/>
  <c r="M81" i="201"/>
  <c r="L81" i="201"/>
  <c r="K81" i="201"/>
  <c r="J81" i="201"/>
  <c r="G81" i="201"/>
  <c r="F81" i="201"/>
  <c r="E81" i="201"/>
  <c r="D81" i="201"/>
  <c r="O80" i="201"/>
  <c r="N80" i="201"/>
  <c r="M80" i="201"/>
  <c r="L80" i="201"/>
  <c r="K80" i="201"/>
  <c r="J80" i="201"/>
  <c r="G80" i="201"/>
  <c r="F80" i="201"/>
  <c r="E80" i="201"/>
  <c r="D80" i="201"/>
  <c r="O79" i="201"/>
  <c r="N79" i="201"/>
  <c r="M79" i="201"/>
  <c r="L79" i="201"/>
  <c r="K79" i="201"/>
  <c r="J79" i="201"/>
  <c r="G79" i="201"/>
  <c r="F79" i="201"/>
  <c r="E79" i="201"/>
  <c r="D79" i="201"/>
  <c r="O78" i="201"/>
  <c r="N78" i="201"/>
  <c r="M78" i="201"/>
  <c r="L78" i="201"/>
  <c r="K78" i="201"/>
  <c r="J78" i="201"/>
  <c r="G78" i="201"/>
  <c r="F78" i="201"/>
  <c r="E78" i="201"/>
  <c r="D78" i="201"/>
  <c r="O77" i="201"/>
  <c r="N77" i="201"/>
  <c r="M77" i="201"/>
  <c r="L77" i="201"/>
  <c r="K77" i="201"/>
  <c r="J77" i="201"/>
  <c r="G77" i="201"/>
  <c r="F77" i="201"/>
  <c r="E77" i="201"/>
  <c r="D77" i="201"/>
  <c r="O76" i="201"/>
  <c r="N76" i="201"/>
  <c r="M76" i="201"/>
  <c r="L76" i="201"/>
  <c r="K76" i="201"/>
  <c r="J76" i="201"/>
  <c r="G76" i="201"/>
  <c r="F76" i="201"/>
  <c r="E76" i="201"/>
  <c r="D76" i="201"/>
  <c r="J75" i="201"/>
  <c r="G75" i="201"/>
  <c r="F75" i="201"/>
  <c r="E75" i="201"/>
  <c r="D75" i="201"/>
  <c r="H68" i="201"/>
  <c r="G67" i="201"/>
  <c r="F67" i="201"/>
  <c r="E67" i="201"/>
  <c r="D67" i="201"/>
  <c r="I66" i="201"/>
  <c r="I68" i="201" s="1"/>
  <c r="H66" i="201"/>
  <c r="O65" i="201"/>
  <c r="N65" i="201"/>
  <c r="M65" i="201"/>
  <c r="L65" i="201"/>
  <c r="K65" i="201"/>
  <c r="J65" i="201"/>
  <c r="G65" i="201"/>
  <c r="G32" i="201" s="1"/>
  <c r="F65" i="201"/>
  <c r="E65" i="201"/>
  <c r="D65" i="201"/>
  <c r="O64" i="201"/>
  <c r="N64" i="201"/>
  <c r="M64" i="201"/>
  <c r="L64" i="201"/>
  <c r="K64" i="201"/>
  <c r="J64" i="201"/>
  <c r="G64" i="201"/>
  <c r="F64" i="201"/>
  <c r="E64" i="201"/>
  <c r="E31" i="201" s="1"/>
  <c r="D64" i="201"/>
  <c r="O63" i="201"/>
  <c r="N63" i="201"/>
  <c r="M63" i="201"/>
  <c r="L63" i="201"/>
  <c r="K63" i="201"/>
  <c r="O62" i="201"/>
  <c r="N62" i="201"/>
  <c r="M62" i="201"/>
  <c r="L62" i="201"/>
  <c r="K62" i="201"/>
  <c r="O61" i="201"/>
  <c r="N61" i="201"/>
  <c r="M61" i="201"/>
  <c r="L61" i="201"/>
  <c r="K61" i="201"/>
  <c r="G60" i="201"/>
  <c r="F60" i="201"/>
  <c r="E60" i="201"/>
  <c r="B60" i="201"/>
  <c r="D60" i="201" s="1"/>
  <c r="J59" i="201"/>
  <c r="G59" i="201"/>
  <c r="F59" i="201"/>
  <c r="E59" i="201"/>
  <c r="D59" i="201"/>
  <c r="J58" i="201"/>
  <c r="G58" i="201"/>
  <c r="F58" i="201"/>
  <c r="E58" i="201"/>
  <c r="D58" i="201"/>
  <c r="J57" i="201"/>
  <c r="G57" i="201"/>
  <c r="F57" i="201"/>
  <c r="E57" i="201"/>
  <c r="D57" i="201"/>
  <c r="O56" i="201"/>
  <c r="N56" i="201"/>
  <c r="M56" i="201"/>
  <c r="L56" i="201"/>
  <c r="K56" i="201"/>
  <c r="J56" i="201"/>
  <c r="G56" i="201"/>
  <c r="F56" i="201"/>
  <c r="F24" i="201" s="1"/>
  <c r="E56" i="201"/>
  <c r="D56" i="201"/>
  <c r="J55" i="201"/>
  <c r="G55" i="201"/>
  <c r="F55" i="201"/>
  <c r="E55" i="201"/>
  <c r="D55" i="201"/>
  <c r="O54" i="201"/>
  <c r="N54" i="201"/>
  <c r="M54" i="201"/>
  <c r="L54" i="201"/>
  <c r="K54" i="201"/>
  <c r="J54" i="201"/>
  <c r="G54" i="201"/>
  <c r="F54" i="201"/>
  <c r="E54" i="201"/>
  <c r="D54" i="201"/>
  <c r="J53" i="201"/>
  <c r="G53" i="201"/>
  <c r="F53" i="201"/>
  <c r="E53" i="201"/>
  <c r="D53" i="201"/>
  <c r="O52" i="201"/>
  <c r="N52" i="201"/>
  <c r="M52" i="201"/>
  <c r="L52" i="201"/>
  <c r="K52" i="201"/>
  <c r="J52" i="201"/>
  <c r="G52" i="201"/>
  <c r="F52" i="201"/>
  <c r="E52" i="201"/>
  <c r="D52" i="201"/>
  <c r="O51" i="201"/>
  <c r="N51" i="201"/>
  <c r="M51" i="201"/>
  <c r="L51" i="201"/>
  <c r="K51" i="201"/>
  <c r="J51" i="201"/>
  <c r="G51" i="201"/>
  <c r="F51" i="201"/>
  <c r="E51" i="201"/>
  <c r="D51" i="201"/>
  <c r="O50" i="201"/>
  <c r="N50" i="201"/>
  <c r="M50" i="201"/>
  <c r="L50" i="201"/>
  <c r="K50" i="201"/>
  <c r="J50" i="201"/>
  <c r="G50" i="201"/>
  <c r="F50" i="201"/>
  <c r="E50" i="201"/>
  <c r="D50" i="201"/>
  <c r="O49" i="201"/>
  <c r="N49" i="201"/>
  <c r="M49" i="201"/>
  <c r="L49" i="201"/>
  <c r="K49" i="201"/>
  <c r="J49" i="201"/>
  <c r="G49" i="201"/>
  <c r="F49" i="201"/>
  <c r="E49" i="201"/>
  <c r="D49" i="201"/>
  <c r="O48" i="201"/>
  <c r="N48" i="201"/>
  <c r="M48" i="201"/>
  <c r="L48" i="201"/>
  <c r="K48" i="201"/>
  <c r="J48" i="201"/>
  <c r="G48" i="201"/>
  <c r="F48" i="201"/>
  <c r="E48" i="201"/>
  <c r="D48" i="201"/>
  <c r="O47" i="201"/>
  <c r="N47" i="201"/>
  <c r="M47" i="201"/>
  <c r="L47" i="201"/>
  <c r="K47" i="201"/>
  <c r="J47" i="201"/>
  <c r="G47" i="201"/>
  <c r="F47" i="201"/>
  <c r="E47" i="201"/>
  <c r="D47" i="201"/>
  <c r="O46" i="201"/>
  <c r="N46" i="201"/>
  <c r="M46" i="201"/>
  <c r="L46" i="201"/>
  <c r="K46" i="201"/>
  <c r="J46" i="201"/>
  <c r="G46" i="201"/>
  <c r="F46" i="201"/>
  <c r="E46" i="201"/>
  <c r="D46" i="201"/>
  <c r="O45" i="201"/>
  <c r="N45" i="201"/>
  <c r="M45" i="201"/>
  <c r="L45" i="201"/>
  <c r="K45" i="201"/>
  <c r="J45" i="201"/>
  <c r="G45" i="201"/>
  <c r="F45" i="201"/>
  <c r="E45" i="201"/>
  <c r="D45" i="201"/>
  <c r="O44" i="201"/>
  <c r="N44" i="201"/>
  <c r="M44" i="201"/>
  <c r="L44" i="201"/>
  <c r="K44" i="201"/>
  <c r="J44" i="201"/>
  <c r="G44" i="201"/>
  <c r="F44" i="201"/>
  <c r="E44" i="201"/>
  <c r="D44" i="201"/>
  <c r="O43" i="201"/>
  <c r="N43" i="201"/>
  <c r="M43" i="201"/>
  <c r="L43" i="201"/>
  <c r="K43" i="201"/>
  <c r="J43" i="201"/>
  <c r="G43" i="201"/>
  <c r="F43" i="201"/>
  <c r="E43" i="201"/>
  <c r="D43" i="201"/>
  <c r="J42" i="201"/>
  <c r="G42" i="201"/>
  <c r="F42" i="201"/>
  <c r="E42" i="201"/>
  <c r="D42" i="201"/>
  <c r="O34" i="201"/>
  <c r="O100" i="201" s="1"/>
  <c r="N34" i="201"/>
  <c r="N100" i="201" s="1"/>
  <c r="M34" i="201"/>
  <c r="M67" i="201" s="1"/>
  <c r="L34" i="201"/>
  <c r="L100" i="201" s="1"/>
  <c r="K34" i="201"/>
  <c r="K100" i="201" s="1"/>
  <c r="J34" i="201"/>
  <c r="J100" i="201" s="1"/>
  <c r="I32" i="201"/>
  <c r="H32" i="201"/>
  <c r="I31" i="201"/>
  <c r="H31" i="201"/>
  <c r="I30" i="201"/>
  <c r="H30" i="201"/>
  <c r="I29" i="201"/>
  <c r="H29" i="201"/>
  <c r="I28" i="201"/>
  <c r="H28" i="201"/>
  <c r="O27" i="201"/>
  <c r="O93" i="201" s="1"/>
  <c r="N27" i="201"/>
  <c r="N93" i="201" s="1"/>
  <c r="M27" i="201"/>
  <c r="M60" i="201" s="1"/>
  <c r="L27" i="201"/>
  <c r="L93" i="201" s="1"/>
  <c r="K27" i="201"/>
  <c r="K93" i="201" s="1"/>
  <c r="J27" i="201"/>
  <c r="I27" i="201"/>
  <c r="H27" i="201"/>
  <c r="B27" i="201"/>
  <c r="B28" i="201" s="1"/>
  <c r="B29" i="201" s="1"/>
  <c r="B30" i="201" s="1"/>
  <c r="O26" i="201"/>
  <c r="O92" i="201" s="1"/>
  <c r="N26" i="201"/>
  <c r="N59" i="201" s="1"/>
  <c r="M26" i="201"/>
  <c r="M59" i="201" s="1"/>
  <c r="L26" i="201"/>
  <c r="L59" i="201" s="1"/>
  <c r="K26" i="201"/>
  <c r="K59" i="201" s="1"/>
  <c r="J26" i="201"/>
  <c r="I26" i="201"/>
  <c r="H26" i="201"/>
  <c r="O25" i="201"/>
  <c r="O57" i="201" s="1"/>
  <c r="N25" i="201"/>
  <c r="N90" i="201" s="1"/>
  <c r="M25" i="201"/>
  <c r="M90" i="201" s="1"/>
  <c r="L25" i="201"/>
  <c r="L90" i="201" s="1"/>
  <c r="K25" i="201"/>
  <c r="K57" i="201" s="1"/>
  <c r="J25" i="201"/>
  <c r="I25" i="201"/>
  <c r="H25" i="201"/>
  <c r="I24" i="201"/>
  <c r="H24" i="201"/>
  <c r="O23" i="201"/>
  <c r="O55" i="201" s="1"/>
  <c r="N23" i="201"/>
  <c r="N55" i="201" s="1"/>
  <c r="M23" i="201"/>
  <c r="M88" i="201" s="1"/>
  <c r="L23" i="201"/>
  <c r="L55" i="201" s="1"/>
  <c r="K23" i="201"/>
  <c r="K55" i="201" s="1"/>
  <c r="J23" i="201"/>
  <c r="I23" i="201"/>
  <c r="H23" i="201"/>
  <c r="I22" i="201"/>
  <c r="H22" i="201"/>
  <c r="O21" i="201"/>
  <c r="O53" i="201" s="1"/>
  <c r="N21" i="201"/>
  <c r="N86" i="201" s="1"/>
  <c r="M21" i="201"/>
  <c r="M53" i="201" s="1"/>
  <c r="L86" i="201"/>
  <c r="K21" i="201"/>
  <c r="K53" i="201" s="1"/>
  <c r="J21" i="201"/>
  <c r="I21" i="201"/>
  <c r="H21" i="201"/>
  <c r="I20" i="201"/>
  <c r="H20" i="201"/>
  <c r="I19" i="201"/>
  <c r="H19" i="201"/>
  <c r="I18" i="201"/>
  <c r="H18" i="201"/>
  <c r="I17" i="201"/>
  <c r="H17" i="201"/>
  <c r="I16" i="201"/>
  <c r="H16" i="201"/>
  <c r="I15" i="201"/>
  <c r="H15" i="201"/>
  <c r="I14" i="201"/>
  <c r="H14" i="201"/>
  <c r="I13" i="201"/>
  <c r="H13" i="201"/>
  <c r="I12" i="201"/>
  <c r="H12" i="201"/>
  <c r="I11" i="201"/>
  <c r="H11" i="201"/>
  <c r="O10" i="201"/>
  <c r="O75" i="201" s="1"/>
  <c r="N10" i="201"/>
  <c r="N75" i="201" s="1"/>
  <c r="M10" i="201"/>
  <c r="L10" i="201"/>
  <c r="L42" i="201" s="1"/>
  <c r="K10" i="201"/>
  <c r="K75" i="201" s="1"/>
  <c r="J10" i="201"/>
  <c r="I10" i="201"/>
  <c r="H10" i="201"/>
  <c r="J32" i="200"/>
  <c r="I32" i="200"/>
  <c r="J31" i="200"/>
  <c r="I31" i="200"/>
  <c r="B31" i="200"/>
  <c r="B32" i="200" s="1"/>
  <c r="B33" i="200" s="1"/>
  <c r="J30" i="200"/>
  <c r="I30" i="200"/>
  <c r="J22" i="200"/>
  <c r="I22" i="200"/>
  <c r="J21" i="200"/>
  <c r="I21" i="200"/>
  <c r="B21" i="200"/>
  <c r="B22" i="200" s="1"/>
  <c r="B23" i="200" s="1"/>
  <c r="J20" i="200"/>
  <c r="I20" i="200"/>
  <c r="B11" i="200"/>
  <c r="B12" i="200" s="1"/>
  <c r="B13" i="200" s="1"/>
  <c r="I12" i="206" l="1"/>
  <c r="K22" i="206"/>
  <c r="J235" i="206"/>
  <c r="K228" i="206" s="1"/>
  <c r="G21" i="209"/>
  <c r="H21" i="209"/>
  <c r="J60" i="201"/>
  <c r="J21" i="206"/>
  <c r="E38" i="208"/>
  <c r="F38" i="208" s="1"/>
  <c r="H39" i="208"/>
  <c r="I58" i="208"/>
  <c r="I39" i="208"/>
  <c r="D31" i="202"/>
  <c r="G19" i="203"/>
  <c r="J24" i="201"/>
  <c r="D14" i="201"/>
  <c r="F15" i="201"/>
  <c r="D20" i="201"/>
  <c r="F21" i="201"/>
  <c r="F13" i="203"/>
  <c r="F11" i="203"/>
  <c r="J13" i="203"/>
  <c r="E16" i="203"/>
  <c r="G18" i="203"/>
  <c r="E37" i="202"/>
  <c r="G16" i="202"/>
  <c r="G33" i="202"/>
  <c r="G25" i="201"/>
  <c r="F10" i="201"/>
  <c r="E19" i="201"/>
  <c r="D22" i="201"/>
  <c r="F23" i="201"/>
  <c r="F12" i="203"/>
  <c r="J14" i="203"/>
  <c r="E17" i="203"/>
  <c r="E21" i="201"/>
  <c r="E13" i="203"/>
  <c r="G13" i="202"/>
  <c r="J32" i="202"/>
  <c r="J36" i="202"/>
  <c r="E33" i="202"/>
  <c r="J11" i="202"/>
  <c r="E14" i="202"/>
  <c r="D19" i="202"/>
  <c r="E26" i="202"/>
  <c r="G28" i="202"/>
  <c r="F33" i="202"/>
  <c r="J35" i="202"/>
  <c r="G11" i="203"/>
  <c r="D14" i="203"/>
  <c r="F10" i="202"/>
  <c r="J12" i="202"/>
  <c r="E15" i="202"/>
  <c r="G17" i="202"/>
  <c r="J24" i="202"/>
  <c r="G29" i="202"/>
  <c r="D32" i="202"/>
  <c r="J39" i="202"/>
  <c r="G15" i="203"/>
  <c r="E11" i="203"/>
  <c r="D28" i="202"/>
  <c r="F16" i="203"/>
  <c r="J18" i="203"/>
  <c r="F14" i="202"/>
  <c r="J16" i="202"/>
  <c r="D24" i="202"/>
  <c r="J28" i="202"/>
  <c r="D36" i="202"/>
  <c r="E12" i="201"/>
  <c r="G13" i="201"/>
  <c r="E18" i="201"/>
  <c r="G19" i="201"/>
  <c r="F22" i="201"/>
  <c r="G26" i="201"/>
  <c r="D11" i="202"/>
  <c r="F13" i="202"/>
  <c r="J15" i="202"/>
  <c r="E18" i="202"/>
  <c r="G20" i="202"/>
  <c r="D23" i="202"/>
  <c r="F25" i="202"/>
  <c r="J27" i="202"/>
  <c r="E30" i="202"/>
  <c r="G32" i="202"/>
  <c r="D35" i="202"/>
  <c r="F37" i="202"/>
  <c r="G18" i="201"/>
  <c r="J22" i="201"/>
  <c r="E24" i="201"/>
  <c r="E11" i="202"/>
  <c r="D16" i="202"/>
  <c r="F18" i="202"/>
  <c r="E23" i="202"/>
  <c r="G25" i="202"/>
  <c r="F30" i="202"/>
  <c r="E35" i="202"/>
  <c r="G37" i="202"/>
  <c r="D25" i="201"/>
  <c r="E12" i="203"/>
  <c r="G14" i="203"/>
  <c r="D17" i="203"/>
  <c r="F19" i="203"/>
  <c r="J12" i="203"/>
  <c r="E15" i="201"/>
  <c r="F17" i="203"/>
  <c r="E14" i="201"/>
  <c r="G15" i="201"/>
  <c r="E20" i="201"/>
  <c r="G21" i="201"/>
  <c r="D23" i="201"/>
  <c r="J23" i="202"/>
  <c r="E10" i="201"/>
  <c r="D13" i="201"/>
  <c r="F14" i="201"/>
  <c r="D19" i="201"/>
  <c r="F20" i="201"/>
  <c r="E23" i="201"/>
  <c r="D26" i="201"/>
  <c r="D12" i="202"/>
  <c r="E19" i="202"/>
  <c r="G21" i="202"/>
  <c r="F26" i="202"/>
  <c r="D31" i="201"/>
  <c r="D14" i="202"/>
  <c r="E21" i="202"/>
  <c r="D26" i="202"/>
  <c r="F28" i="202"/>
  <c r="J30" i="202"/>
  <c r="F31" i="201"/>
  <c r="J32" i="201"/>
  <c r="J10" i="202"/>
  <c r="E13" i="202"/>
  <c r="G15" i="202"/>
  <c r="D18" i="202"/>
  <c r="F20" i="202"/>
  <c r="J22" i="202"/>
  <c r="E25" i="202"/>
  <c r="G27" i="202"/>
  <c r="D30" i="202"/>
  <c r="F32" i="202"/>
  <c r="J34" i="202"/>
  <c r="J11" i="203"/>
  <c r="G16" i="203"/>
  <c r="D19" i="203"/>
  <c r="G11" i="202"/>
  <c r="F16" i="202"/>
  <c r="J18" i="202"/>
  <c r="G23" i="202"/>
  <c r="G35" i="202"/>
  <c r="F15" i="203"/>
  <c r="J17" i="203"/>
  <c r="J10" i="203"/>
  <c r="D18" i="203"/>
  <c r="D12" i="201"/>
  <c r="F13" i="201"/>
  <c r="D18" i="201"/>
  <c r="F19" i="201"/>
  <c r="E22" i="201"/>
  <c r="G23" i="201"/>
  <c r="G10" i="202"/>
  <c r="D13" i="202"/>
  <c r="F15" i="202"/>
  <c r="J17" i="202"/>
  <c r="E20" i="202"/>
  <c r="G22" i="202"/>
  <c r="D25" i="202"/>
  <c r="F27" i="202"/>
  <c r="E32" i="202"/>
  <c r="G34" i="202"/>
  <c r="E17" i="202"/>
  <c r="D34" i="202"/>
  <c r="F36" i="202"/>
  <c r="F11" i="201"/>
  <c r="D16" i="201"/>
  <c r="F17" i="201"/>
  <c r="J18" i="201"/>
  <c r="E10" i="202"/>
  <c r="D15" i="202"/>
  <c r="F17" i="202"/>
  <c r="G24" i="202"/>
  <c r="D27" i="202"/>
  <c r="G36" i="202"/>
  <c r="F10" i="203"/>
  <c r="E15" i="203"/>
  <c r="D11" i="201"/>
  <c r="F12" i="201"/>
  <c r="D17" i="201"/>
  <c r="F18" i="201"/>
  <c r="G22" i="201"/>
  <c r="D24" i="201"/>
  <c r="D37" i="202"/>
  <c r="D13" i="203"/>
  <c r="D16" i="203"/>
  <c r="F18" i="203"/>
  <c r="E12" i="202"/>
  <c r="G14" i="202"/>
  <c r="D17" i="202"/>
  <c r="F19" i="202"/>
  <c r="J21" i="202"/>
  <c r="E24" i="202"/>
  <c r="G26" i="202"/>
  <c r="D29" i="202"/>
  <c r="F31" i="202"/>
  <c r="J33" i="202"/>
  <c r="E36" i="202"/>
  <c r="E28" i="202"/>
  <c r="J14" i="202"/>
  <c r="G19" i="202"/>
  <c r="G31" i="202"/>
  <c r="E21" i="209"/>
  <c r="D32" i="201"/>
  <c r="E26" i="201"/>
  <c r="J25" i="202"/>
  <c r="G30" i="202"/>
  <c r="J37" i="202"/>
  <c r="D11" i="203"/>
  <c r="J15" i="203"/>
  <c r="J31" i="201"/>
  <c r="G11" i="201"/>
  <c r="E16" i="201"/>
  <c r="G17" i="201"/>
  <c r="D15" i="201"/>
  <c r="F16" i="201"/>
  <c r="D21" i="201"/>
  <c r="F75" i="202"/>
  <c r="F77" i="202" s="1"/>
  <c r="D20" i="202"/>
  <c r="F22" i="202"/>
  <c r="E27" i="202"/>
  <c r="F34" i="202"/>
  <c r="D12" i="203"/>
  <c r="F14" i="203"/>
  <c r="J16" i="203"/>
  <c r="E19" i="203"/>
  <c r="G12" i="203"/>
  <c r="J19" i="203"/>
  <c r="J29" i="202"/>
  <c r="E99" i="201"/>
  <c r="E101" i="201" s="1"/>
  <c r="H20" i="203"/>
  <c r="F60" i="203"/>
  <c r="G17" i="203"/>
  <c r="I20" i="203"/>
  <c r="D15" i="203"/>
  <c r="B61" i="201"/>
  <c r="B62" i="201" s="1"/>
  <c r="B63" i="201" s="1"/>
  <c r="H33" i="201"/>
  <c r="H35" i="201" s="1"/>
  <c r="I33" i="201"/>
  <c r="I35" i="201" s="1"/>
  <c r="G66" i="201"/>
  <c r="G68" i="201" s="1"/>
  <c r="H58" i="208"/>
  <c r="H20" i="208" s="1"/>
  <c r="J66" i="201"/>
  <c r="J121" i="206"/>
  <c r="K114" i="206" s="1"/>
  <c r="J531" i="205"/>
  <c r="I21" i="209"/>
  <c r="J10" i="207"/>
  <c r="F18" i="210"/>
  <c r="J158" i="206"/>
  <c r="J159" i="206" s="1"/>
  <c r="J161" i="206" s="1"/>
  <c r="J163" i="206" s="1"/>
  <c r="D158" i="206"/>
  <c r="D159" i="206" s="1"/>
  <c r="E33" i="206"/>
  <c r="H17" i="206"/>
  <c r="J17" i="206" s="1"/>
  <c r="G158" i="206"/>
  <c r="G159" i="206" s="1"/>
  <c r="G161" i="206" s="1"/>
  <c r="G163" i="206" s="1"/>
  <c r="H158" i="206"/>
  <c r="H159" i="206" s="1"/>
  <c r="H161" i="206" s="1"/>
  <c r="H163" i="206" s="1"/>
  <c r="F150" i="206"/>
  <c r="F44" i="206"/>
  <c r="D101" i="206"/>
  <c r="J116" i="206"/>
  <c r="F158" i="206"/>
  <c r="F159" i="206" s="1"/>
  <c r="E158" i="206"/>
  <c r="E159" i="206" s="1"/>
  <c r="E234" i="206"/>
  <c r="F234" i="206" s="1"/>
  <c r="H16" i="206"/>
  <c r="F43" i="206"/>
  <c r="E179" i="206"/>
  <c r="E181" i="206" s="1"/>
  <c r="E183" i="206" s="1"/>
  <c r="F183" i="206" s="1"/>
  <c r="J230" i="206"/>
  <c r="H12" i="206"/>
  <c r="J12" i="206" s="1"/>
  <c r="F173" i="206"/>
  <c r="J13" i="206"/>
  <c r="D43" i="206"/>
  <c r="K158" i="206"/>
  <c r="K159" i="206" s="1"/>
  <c r="K161" i="206" s="1"/>
  <c r="K163" i="206" s="1"/>
  <c r="I158" i="206"/>
  <c r="I159" i="206" s="1"/>
  <c r="I161" i="206" s="1"/>
  <c r="I163" i="206" s="1"/>
  <c r="L158" i="206"/>
  <c r="L159" i="206" s="1"/>
  <c r="L161" i="206" s="1"/>
  <c r="L163" i="206" s="1"/>
  <c r="D66" i="201"/>
  <c r="D68" i="201" s="1"/>
  <c r="F25" i="201"/>
  <c r="E11" i="201"/>
  <c r="G12" i="201"/>
  <c r="E17" i="201"/>
  <c r="F112" i="202"/>
  <c r="F114" i="202" s="1"/>
  <c r="D40" i="203"/>
  <c r="G60" i="203"/>
  <c r="G63" i="203" s="1"/>
  <c r="F66" i="201"/>
  <c r="F68" i="201" s="1"/>
  <c r="G112" i="202"/>
  <c r="G114" i="202" s="1"/>
  <c r="E40" i="203"/>
  <c r="J60" i="203"/>
  <c r="J63" i="203" s="1"/>
  <c r="G24" i="201"/>
  <c r="D10" i="203"/>
  <c r="F40" i="203"/>
  <c r="E18" i="203"/>
  <c r="E32" i="201"/>
  <c r="G40" i="203"/>
  <c r="G42" i="203" s="1"/>
  <c r="G13" i="203"/>
  <c r="G16" i="201"/>
  <c r="F32" i="201"/>
  <c r="J20" i="202"/>
  <c r="G10" i="203"/>
  <c r="E14" i="203"/>
  <c r="G31" i="201"/>
  <c r="F21" i="202"/>
  <c r="J40" i="203"/>
  <c r="J42" i="203" s="1"/>
  <c r="E13" i="201"/>
  <c r="G14" i="201"/>
  <c r="G20" i="201"/>
  <c r="G10" i="201"/>
  <c r="F26" i="201"/>
  <c r="G75" i="202"/>
  <c r="G77" i="202" s="1"/>
  <c r="D60" i="203"/>
  <c r="E25" i="201"/>
  <c r="E10" i="203"/>
  <c r="E10" i="208"/>
  <c r="F10" i="208" s="1"/>
  <c r="D21" i="209"/>
  <c r="F21" i="209" s="1"/>
  <c r="K22" i="203"/>
  <c r="I12" i="200"/>
  <c r="J33" i="200"/>
  <c r="J23" i="200"/>
  <c r="M33" i="201"/>
  <c r="M35" i="201" s="1"/>
  <c r="H9" i="207"/>
  <c r="J11" i="200"/>
  <c r="I23" i="200"/>
  <c r="L39" i="208"/>
  <c r="L40" i="208" s="1"/>
  <c r="E49" i="208"/>
  <c r="E58" i="208" s="1"/>
  <c r="F58" i="208" s="1"/>
  <c r="I11" i="200"/>
  <c r="N57" i="201"/>
  <c r="N78" i="205"/>
  <c r="H101" i="206"/>
  <c r="L103" i="206"/>
  <c r="J103" i="206"/>
  <c r="N31" i="208"/>
  <c r="L75" i="201"/>
  <c r="M92" i="201"/>
  <c r="M51" i="208"/>
  <c r="H99" i="206"/>
  <c r="O21" i="208"/>
  <c r="O22" i="203"/>
  <c r="I33" i="200"/>
  <c r="J14" i="207"/>
  <c r="L22" i="203"/>
  <c r="I10" i="200"/>
  <c r="J12" i="200"/>
  <c r="N22" i="203"/>
  <c r="N41" i="203"/>
  <c r="J98" i="206"/>
  <c r="L53" i="201"/>
  <c r="M55" i="201"/>
  <c r="L57" i="201"/>
  <c r="L88" i="201"/>
  <c r="I30" i="206"/>
  <c r="I98" i="206" s="1"/>
  <c r="L101" i="206"/>
  <c r="M57" i="201"/>
  <c r="K67" i="201"/>
  <c r="I103" i="206"/>
  <c r="K32" i="208"/>
  <c r="O51" i="208"/>
  <c r="G99" i="206"/>
  <c r="L100" i="206"/>
  <c r="G100" i="206"/>
  <c r="L21" i="208"/>
  <c r="L29" i="208"/>
  <c r="L57" i="208"/>
  <c r="L59" i="208" s="1"/>
  <c r="K42" i="201"/>
  <c r="O67" i="201"/>
  <c r="M75" i="201"/>
  <c r="O62" i="203"/>
  <c r="M22" i="206"/>
  <c r="N21" i="208"/>
  <c r="K47" i="208"/>
  <c r="O57" i="208"/>
  <c r="K60" i="201"/>
  <c r="M93" i="201"/>
  <c r="N22" i="206"/>
  <c r="L47" i="208"/>
  <c r="O42" i="201"/>
  <c r="L60" i="201"/>
  <c r="K86" i="201"/>
  <c r="K21" i="208"/>
  <c r="M30" i="208"/>
  <c r="O47" i="208"/>
  <c r="N49" i="208"/>
  <c r="L67" i="201"/>
  <c r="O60" i="201"/>
  <c r="J100" i="206"/>
  <c r="O30" i="208"/>
  <c r="O86" i="201"/>
  <c r="K88" i="201"/>
  <c r="J22" i="206"/>
  <c r="I100" i="206"/>
  <c r="G103" i="206"/>
  <c r="J20" i="209"/>
  <c r="J21" i="209" s="1"/>
  <c r="J40" i="209"/>
  <c r="I20" i="208"/>
  <c r="H59" i="208"/>
  <c r="F30" i="208"/>
  <c r="E39" i="208"/>
  <c r="E32" i="208"/>
  <c r="J38" i="208"/>
  <c r="H19" i="208"/>
  <c r="H40" i="208"/>
  <c r="I40" i="208"/>
  <c r="M59" i="208"/>
  <c r="I11" i="208"/>
  <c r="F29" i="208"/>
  <c r="O31" i="208"/>
  <c r="L32" i="208"/>
  <c r="N38" i="208"/>
  <c r="K39" i="208"/>
  <c r="E57" i="208"/>
  <c r="N57" i="208"/>
  <c r="N59" i="208" s="1"/>
  <c r="K58" i="208"/>
  <c r="K59" i="208" s="1"/>
  <c r="K29" i="208"/>
  <c r="N32" i="208"/>
  <c r="M39" i="208"/>
  <c r="M28" i="208"/>
  <c r="N39" i="208"/>
  <c r="I57" i="208"/>
  <c r="I59" i="208" s="1"/>
  <c r="M21" i="208"/>
  <c r="N28" i="208"/>
  <c r="M29" i="208"/>
  <c r="J30" i="208"/>
  <c r="J39" i="208" s="1"/>
  <c r="K31" i="208"/>
  <c r="H32" i="208"/>
  <c r="O39" i="208"/>
  <c r="O40" i="208" s="1"/>
  <c r="H51" i="208"/>
  <c r="J51" i="208" s="1"/>
  <c r="O58" i="208"/>
  <c r="N29" i="208"/>
  <c r="K30" i="208"/>
  <c r="L31" i="208"/>
  <c r="I32" i="208"/>
  <c r="I13" i="208" s="1"/>
  <c r="K38" i="208"/>
  <c r="J49" i="208"/>
  <c r="J58" i="208" s="1"/>
  <c r="O29" i="208"/>
  <c r="L30" i="208"/>
  <c r="M31" i="208"/>
  <c r="M38" i="208"/>
  <c r="E14" i="207"/>
  <c r="F14" i="207" s="1"/>
  <c r="I9" i="207"/>
  <c r="K121" i="206"/>
  <c r="K116" i="206"/>
  <c r="L98" i="206"/>
  <c r="K230" i="206"/>
  <c r="K235" i="206"/>
  <c r="L228" i="206" s="1"/>
  <c r="H124" i="206"/>
  <c r="J234" i="206"/>
  <c r="H236" i="206"/>
  <c r="E142" i="206"/>
  <c r="F36" i="206"/>
  <c r="F142" i="206"/>
  <c r="F38" i="206" s="1"/>
  <c r="F101" i="206"/>
  <c r="L22" i="206"/>
  <c r="K100" i="206"/>
  <c r="E17" i="206"/>
  <c r="F17" i="206" s="1"/>
  <c r="F33" i="206"/>
  <c r="F34" i="206"/>
  <c r="H103" i="206"/>
  <c r="I179" i="206"/>
  <c r="I181" i="206" s="1"/>
  <c r="I183" i="206" s="1"/>
  <c r="G98" i="206"/>
  <c r="F116" i="206"/>
  <c r="E120" i="206"/>
  <c r="E122" i="206" s="1"/>
  <c r="J177" i="206"/>
  <c r="E195" i="206"/>
  <c r="G101" i="206"/>
  <c r="H30" i="206"/>
  <c r="H98" i="206" s="1"/>
  <c r="H100" i="206"/>
  <c r="K103" i="206"/>
  <c r="I101" i="206"/>
  <c r="D138" i="206"/>
  <c r="D33" i="206"/>
  <c r="H179" i="206"/>
  <c r="H18" i="206" s="1"/>
  <c r="J173" i="206"/>
  <c r="J178" i="206"/>
  <c r="K171" i="206" s="1"/>
  <c r="I236" i="206"/>
  <c r="I238" i="206" s="1"/>
  <c r="I240" i="206" s="1"/>
  <c r="J101" i="206"/>
  <c r="K30" i="206"/>
  <c r="K98" i="206" s="1"/>
  <c r="I120" i="206"/>
  <c r="I122" i="206" s="1"/>
  <c r="J122" i="206" s="1"/>
  <c r="K101" i="206"/>
  <c r="E43" i="206"/>
  <c r="E148" i="206"/>
  <c r="D148" i="206"/>
  <c r="E236" i="206"/>
  <c r="F718" i="205"/>
  <c r="F401" i="205"/>
  <c r="K778" i="205"/>
  <c r="K461" i="205"/>
  <c r="F825" i="205"/>
  <c r="F508" i="205"/>
  <c r="J694" i="205"/>
  <c r="J377" i="205"/>
  <c r="F708" i="205"/>
  <c r="F391" i="205"/>
  <c r="K736" i="205"/>
  <c r="K419" i="205"/>
  <c r="G691" i="205"/>
  <c r="G374" i="205"/>
  <c r="G696" i="205"/>
  <c r="G379" i="205"/>
  <c r="G725" i="205"/>
  <c r="G408" i="205"/>
  <c r="N74" i="205"/>
  <c r="F712" i="205"/>
  <c r="N712" i="205" s="1"/>
  <c r="F395" i="205"/>
  <c r="N84" i="205"/>
  <c r="F875" i="205"/>
  <c r="F558" i="205"/>
  <c r="K802" i="205"/>
  <c r="K485" i="205"/>
  <c r="J688" i="205"/>
  <c r="J371" i="205"/>
  <c r="F726" i="205"/>
  <c r="F409" i="205"/>
  <c r="N92" i="205"/>
  <c r="G711" i="205"/>
  <c r="G394" i="205"/>
  <c r="F725" i="205"/>
  <c r="F408" i="205"/>
  <c r="G733" i="205"/>
  <c r="G416" i="205"/>
  <c r="K770" i="205"/>
  <c r="K453" i="205"/>
  <c r="J780" i="205"/>
  <c r="J463" i="205"/>
  <c r="K798" i="205"/>
  <c r="K481" i="205"/>
  <c r="J938" i="205"/>
  <c r="J621" i="205"/>
  <c r="K688" i="205"/>
  <c r="K371" i="205"/>
  <c r="K694" i="205"/>
  <c r="K377" i="205"/>
  <c r="G708" i="205"/>
  <c r="G391" i="205"/>
  <c r="G718" i="205"/>
  <c r="G401" i="205"/>
  <c r="F851" i="205"/>
  <c r="F534" i="205"/>
  <c r="J395" i="205"/>
  <c r="J691" i="205"/>
  <c r="J374" i="205"/>
  <c r="J696" i="205"/>
  <c r="J379" i="205"/>
  <c r="J711" i="205"/>
  <c r="J394" i="205"/>
  <c r="F714" i="205"/>
  <c r="F397" i="205"/>
  <c r="N80" i="205"/>
  <c r="J717" i="205"/>
  <c r="J400" i="205"/>
  <c r="G753" i="205"/>
  <c r="G436" i="205"/>
  <c r="F785" i="205"/>
  <c r="F468" i="205"/>
  <c r="F830" i="205"/>
  <c r="F513" i="205"/>
  <c r="J832" i="205"/>
  <c r="J515" i="205"/>
  <c r="F922" i="205"/>
  <c r="F605" i="205"/>
  <c r="K691" i="205"/>
  <c r="K374" i="205"/>
  <c r="K696" i="205"/>
  <c r="K379" i="205"/>
  <c r="K711" i="205"/>
  <c r="K394" i="205"/>
  <c r="K717" i="205"/>
  <c r="K400" i="205"/>
  <c r="J725" i="205"/>
  <c r="J408" i="205"/>
  <c r="J726" i="205"/>
  <c r="J409" i="205"/>
  <c r="F790" i="205"/>
  <c r="F473" i="205"/>
  <c r="F797" i="205"/>
  <c r="F480" i="205"/>
  <c r="G808" i="205"/>
  <c r="G491" i="205"/>
  <c r="F915" i="205"/>
  <c r="F598" i="205"/>
  <c r="J922" i="205"/>
  <c r="J605" i="205"/>
  <c r="F688" i="205"/>
  <c r="F371" i="205"/>
  <c r="N54" i="205"/>
  <c r="F694" i="205"/>
  <c r="F377" i="205"/>
  <c r="N60" i="205"/>
  <c r="J708" i="205"/>
  <c r="J391" i="205"/>
  <c r="J718" i="205"/>
  <c r="J401" i="205"/>
  <c r="K826" i="205"/>
  <c r="K509" i="205"/>
  <c r="G843" i="205"/>
  <c r="G526" i="205"/>
  <c r="F848" i="205"/>
  <c r="F531" i="205"/>
  <c r="G688" i="205"/>
  <c r="G371" i="205"/>
  <c r="G694" i="205"/>
  <c r="G377" i="205"/>
  <c r="K708" i="205"/>
  <c r="K391" i="205"/>
  <c r="K712" i="205"/>
  <c r="K395" i="205"/>
  <c r="K718" i="205"/>
  <c r="K401" i="205"/>
  <c r="K753" i="205"/>
  <c r="K436" i="205"/>
  <c r="G763" i="205"/>
  <c r="G446" i="205"/>
  <c r="F806" i="205"/>
  <c r="F489" i="205"/>
  <c r="F870" i="205"/>
  <c r="F553" i="205"/>
  <c r="K891" i="205"/>
  <c r="K574" i="205"/>
  <c r="K469" i="205"/>
  <c r="F691" i="205"/>
  <c r="F374" i="205"/>
  <c r="N57" i="205"/>
  <c r="F696" i="205"/>
  <c r="F379" i="205"/>
  <c r="N62" i="205"/>
  <c r="F711" i="205"/>
  <c r="F394" i="205"/>
  <c r="N77" i="205"/>
  <c r="J714" i="205"/>
  <c r="J397" i="205"/>
  <c r="F717" i="205"/>
  <c r="F400" i="205"/>
  <c r="N83" i="205"/>
  <c r="N91" i="205"/>
  <c r="K741" i="205"/>
  <c r="K424" i="205"/>
  <c r="K843" i="205"/>
  <c r="K526" i="205"/>
  <c r="J877" i="205"/>
  <c r="J560" i="205"/>
  <c r="K756" i="205"/>
  <c r="K439" i="205"/>
  <c r="K762" i="205"/>
  <c r="K445" i="205"/>
  <c r="K771" i="205"/>
  <c r="K454" i="205"/>
  <c r="G781" i="205"/>
  <c r="G464" i="205"/>
  <c r="J785" i="205"/>
  <c r="J468" i="205"/>
  <c r="J797" i="205"/>
  <c r="J480" i="205"/>
  <c r="G801" i="205"/>
  <c r="O801" i="205" s="1"/>
  <c r="G484" i="205"/>
  <c r="K807" i="205"/>
  <c r="K490" i="205"/>
  <c r="K815" i="205"/>
  <c r="K498" i="205"/>
  <c r="K823" i="205"/>
  <c r="K506" i="205"/>
  <c r="J825" i="205"/>
  <c r="J508" i="205"/>
  <c r="K831" i="205"/>
  <c r="K514" i="205"/>
  <c r="K868" i="205"/>
  <c r="K551" i="205"/>
  <c r="J870" i="205"/>
  <c r="J553" i="205"/>
  <c r="K888" i="205"/>
  <c r="K571" i="205"/>
  <c r="J893" i="205"/>
  <c r="J576" i="205"/>
  <c r="G921" i="205"/>
  <c r="G604" i="205"/>
  <c r="K936" i="205"/>
  <c r="K619" i="205"/>
  <c r="F938" i="205"/>
  <c r="F621" i="205"/>
  <c r="K757" i="205"/>
  <c r="K440" i="205"/>
  <c r="K763" i="205"/>
  <c r="K446" i="205"/>
  <c r="G770" i="205"/>
  <c r="G453" i="205"/>
  <c r="K784" i="205"/>
  <c r="K467" i="205"/>
  <c r="G786" i="205"/>
  <c r="G469" i="205"/>
  <c r="J790" i="205"/>
  <c r="J473" i="205"/>
  <c r="G798" i="205"/>
  <c r="G481" i="205"/>
  <c r="K808" i="205"/>
  <c r="K491" i="205"/>
  <c r="G826" i="205"/>
  <c r="G509" i="205"/>
  <c r="J830" i="205"/>
  <c r="J513" i="205"/>
  <c r="K852" i="205"/>
  <c r="K535" i="205"/>
  <c r="K860" i="205"/>
  <c r="K543" i="205"/>
  <c r="J925" i="205"/>
  <c r="J608" i="205"/>
  <c r="J489" i="205"/>
  <c r="K725" i="205"/>
  <c r="K408" i="205"/>
  <c r="K733" i="205"/>
  <c r="K416" i="205"/>
  <c r="G736" i="205"/>
  <c r="G419" i="205"/>
  <c r="G741" i="205"/>
  <c r="G424" i="205"/>
  <c r="F787" i="205"/>
  <c r="F470" i="205"/>
  <c r="F803" i="205"/>
  <c r="F486" i="205"/>
  <c r="F811" i="205"/>
  <c r="F494" i="205"/>
  <c r="F835" i="205"/>
  <c r="F518" i="205"/>
  <c r="F842" i="205"/>
  <c r="F525" i="205"/>
  <c r="K871" i="205"/>
  <c r="K554" i="205"/>
  <c r="K876" i="205"/>
  <c r="K559" i="205"/>
  <c r="F887" i="205"/>
  <c r="F570" i="205"/>
  <c r="G913" i="205"/>
  <c r="G596" i="205"/>
  <c r="G943" i="205"/>
  <c r="G626" i="205"/>
  <c r="F742" i="205"/>
  <c r="F425" i="205"/>
  <c r="G756" i="205"/>
  <c r="G439" i="205"/>
  <c r="K781" i="205"/>
  <c r="K464" i="205"/>
  <c r="J787" i="205"/>
  <c r="J470" i="205"/>
  <c r="J803" i="205"/>
  <c r="J486" i="205"/>
  <c r="J811" i="205"/>
  <c r="J494" i="205"/>
  <c r="G815" i="205"/>
  <c r="G498" i="205"/>
  <c r="G823" i="205"/>
  <c r="G506" i="205"/>
  <c r="G831" i="205"/>
  <c r="G514" i="205"/>
  <c r="J835" i="205"/>
  <c r="J518" i="205"/>
  <c r="J842" i="205"/>
  <c r="J525" i="205"/>
  <c r="G846" i="205"/>
  <c r="G529" i="205"/>
  <c r="G853" i="205"/>
  <c r="G536" i="205"/>
  <c r="K916" i="205"/>
  <c r="K599" i="205"/>
  <c r="G933" i="205"/>
  <c r="G616" i="205"/>
  <c r="G461" i="205"/>
  <c r="K484" i="205"/>
  <c r="K726" i="205"/>
  <c r="K409" i="205"/>
  <c r="F780" i="205"/>
  <c r="F463" i="205"/>
  <c r="F832" i="205"/>
  <c r="F515" i="205"/>
  <c r="K847" i="205"/>
  <c r="K530" i="205"/>
  <c r="K892" i="205"/>
  <c r="K575" i="205"/>
  <c r="G898" i="205"/>
  <c r="G581" i="205"/>
  <c r="J901" i="205"/>
  <c r="J584" i="205"/>
  <c r="G905" i="205"/>
  <c r="G588" i="205"/>
  <c r="J851" i="205"/>
  <c r="J534" i="205"/>
  <c r="K853" i="205"/>
  <c r="K536" i="205"/>
  <c r="K861" i="205"/>
  <c r="K544" i="205"/>
  <c r="G871" i="205"/>
  <c r="G554" i="205"/>
  <c r="J875" i="205"/>
  <c r="J558" i="205"/>
  <c r="J887" i="205"/>
  <c r="J570" i="205"/>
  <c r="G891" i="205"/>
  <c r="G574" i="205"/>
  <c r="K897" i="205"/>
  <c r="K580" i="205"/>
  <c r="K905" i="205"/>
  <c r="K588" i="205"/>
  <c r="K913" i="205"/>
  <c r="K596" i="205"/>
  <c r="J915" i="205"/>
  <c r="J598" i="205"/>
  <c r="K921" i="205"/>
  <c r="K604" i="205"/>
  <c r="K933" i="205"/>
  <c r="K616" i="205"/>
  <c r="K937" i="205"/>
  <c r="K620" i="205"/>
  <c r="K942" i="205"/>
  <c r="K625" i="205"/>
  <c r="J946" i="205"/>
  <c r="J629" i="205"/>
  <c r="F856" i="205"/>
  <c r="F539" i="205"/>
  <c r="F880" i="205"/>
  <c r="F563" i="205"/>
  <c r="F896" i="205"/>
  <c r="F579" i="205"/>
  <c r="F920" i="205"/>
  <c r="F603" i="205"/>
  <c r="F932" i="205"/>
  <c r="F615" i="205"/>
  <c r="K943" i="205"/>
  <c r="K626" i="205"/>
  <c r="K846" i="205"/>
  <c r="K529" i="205"/>
  <c r="J856" i="205"/>
  <c r="J539" i="205"/>
  <c r="G860" i="205"/>
  <c r="G543" i="205"/>
  <c r="G868" i="205"/>
  <c r="G551" i="205"/>
  <c r="G876" i="205"/>
  <c r="G559" i="205"/>
  <c r="J880" i="205"/>
  <c r="J563" i="205"/>
  <c r="G888" i="205"/>
  <c r="G571" i="205"/>
  <c r="J896" i="205"/>
  <c r="J579" i="205"/>
  <c r="K898" i="205"/>
  <c r="K581" i="205"/>
  <c r="K906" i="205"/>
  <c r="K589" i="205"/>
  <c r="G916" i="205"/>
  <c r="G599" i="205"/>
  <c r="J920" i="205"/>
  <c r="J603" i="205"/>
  <c r="J932" i="205"/>
  <c r="J615" i="205"/>
  <c r="G936" i="205"/>
  <c r="G619" i="205"/>
  <c r="F941" i="205"/>
  <c r="F624" i="205"/>
  <c r="F877" i="205"/>
  <c r="F560" i="205"/>
  <c r="F893" i="205"/>
  <c r="F576" i="205"/>
  <c r="F901" i="205"/>
  <c r="F584" i="205"/>
  <c r="F925" i="205"/>
  <c r="F608" i="205"/>
  <c r="J941" i="205"/>
  <c r="J624" i="205"/>
  <c r="K950" i="205"/>
  <c r="K633" i="205"/>
  <c r="F946" i="205"/>
  <c r="F629" i="205"/>
  <c r="G950" i="205"/>
  <c r="G633" i="205"/>
  <c r="M22" i="203"/>
  <c r="K41" i="203"/>
  <c r="L41" i="203"/>
  <c r="E60" i="203"/>
  <c r="M41" i="203"/>
  <c r="D75" i="202"/>
  <c r="D77" i="202" s="1"/>
  <c r="E75" i="202"/>
  <c r="E77" i="202" s="1"/>
  <c r="J112" i="202"/>
  <c r="H38" i="202"/>
  <c r="H40" i="202" s="1"/>
  <c r="E31" i="202"/>
  <c r="I38" i="202"/>
  <c r="I40" i="202" s="1"/>
  <c r="J75" i="202"/>
  <c r="D112" i="202"/>
  <c r="D114" i="202" s="1"/>
  <c r="E112" i="202"/>
  <c r="E114" i="202" s="1"/>
  <c r="E27" i="201"/>
  <c r="N33" i="201"/>
  <c r="N35" i="201" s="1"/>
  <c r="N67" i="201"/>
  <c r="N88" i="201"/>
  <c r="K92" i="201"/>
  <c r="F93" i="201"/>
  <c r="F27" i="201" s="1"/>
  <c r="B94" i="201"/>
  <c r="B95" i="201" s="1"/>
  <c r="B96" i="201" s="1"/>
  <c r="O88" i="201"/>
  <c r="K90" i="201"/>
  <c r="L92" i="201"/>
  <c r="G93" i="201"/>
  <c r="G27" i="201" s="1"/>
  <c r="M100" i="201"/>
  <c r="E66" i="201"/>
  <c r="E68" i="201" s="1"/>
  <c r="O90" i="201"/>
  <c r="N53" i="201"/>
  <c r="J93" i="201"/>
  <c r="J99" i="201" s="1"/>
  <c r="J101" i="201" s="1"/>
  <c r="D10" i="201"/>
  <c r="M42" i="201"/>
  <c r="M86" i="201"/>
  <c r="N92" i="201"/>
  <c r="K33" i="201"/>
  <c r="K35" i="201" s="1"/>
  <c r="L33" i="201"/>
  <c r="L35" i="201" s="1"/>
  <c r="O33" i="201"/>
  <c r="O35" i="201" s="1"/>
  <c r="O59" i="201"/>
  <c r="N42" i="201"/>
  <c r="N60" i="201"/>
  <c r="J67" i="201"/>
  <c r="D93" i="201"/>
  <c r="D27" i="201" s="1"/>
  <c r="J10" i="200"/>
  <c r="S154" i="136"/>
  <c r="S154" i="133"/>
  <c r="S141" i="133"/>
  <c r="J116" i="136"/>
  <c r="K116" i="136"/>
  <c r="L116" i="136"/>
  <c r="M116" i="136"/>
  <c r="N116" i="136"/>
  <c r="O116" i="136"/>
  <c r="P116" i="136"/>
  <c r="Q116" i="136"/>
  <c r="R116" i="136"/>
  <c r="S116" i="136"/>
  <c r="T116" i="136"/>
  <c r="I116" i="136"/>
  <c r="I116" i="135"/>
  <c r="J116" i="135"/>
  <c r="K116" i="135"/>
  <c r="L116" i="135"/>
  <c r="M116" i="135"/>
  <c r="N116" i="135"/>
  <c r="O116" i="135"/>
  <c r="P116" i="135"/>
  <c r="Q116" i="135"/>
  <c r="R116" i="135"/>
  <c r="S116" i="135"/>
  <c r="T116" i="135"/>
  <c r="I126" i="135"/>
  <c r="J126" i="135"/>
  <c r="K126" i="135"/>
  <c r="L126" i="135"/>
  <c r="M126" i="135"/>
  <c r="N126" i="135"/>
  <c r="O126" i="135"/>
  <c r="P126" i="135"/>
  <c r="Q126" i="135"/>
  <c r="R126" i="135"/>
  <c r="S126" i="135"/>
  <c r="T126" i="135"/>
  <c r="I116" i="134"/>
  <c r="J116" i="134"/>
  <c r="K116" i="134"/>
  <c r="L116" i="134"/>
  <c r="M116" i="134"/>
  <c r="N116" i="134"/>
  <c r="O116" i="134"/>
  <c r="P116" i="134"/>
  <c r="Q116" i="134"/>
  <c r="R116" i="134"/>
  <c r="S116" i="134"/>
  <c r="T116" i="134"/>
  <c r="I117" i="134"/>
  <c r="J117" i="134"/>
  <c r="K117" i="134"/>
  <c r="L117" i="134"/>
  <c r="M117" i="134"/>
  <c r="N117" i="134"/>
  <c r="O117" i="134"/>
  <c r="P117" i="134"/>
  <c r="Q117" i="134"/>
  <c r="R117" i="134"/>
  <c r="S117" i="134"/>
  <c r="T117" i="134"/>
  <c r="I118" i="134"/>
  <c r="J118" i="134"/>
  <c r="K118" i="134"/>
  <c r="L118" i="134"/>
  <c r="M118" i="134"/>
  <c r="N118" i="134"/>
  <c r="O118" i="134"/>
  <c r="P118" i="134"/>
  <c r="Q118" i="134"/>
  <c r="R118" i="134"/>
  <c r="S118" i="134"/>
  <c r="T118" i="134"/>
  <c r="I119" i="134"/>
  <c r="J119" i="134"/>
  <c r="K119" i="134"/>
  <c r="L119" i="134"/>
  <c r="M119" i="134"/>
  <c r="N119" i="134"/>
  <c r="O119" i="134"/>
  <c r="P119" i="134"/>
  <c r="Q119" i="134"/>
  <c r="R119" i="134"/>
  <c r="S119" i="134"/>
  <c r="T119" i="134"/>
  <c r="I120" i="134"/>
  <c r="J120" i="134"/>
  <c r="K120" i="134"/>
  <c r="L120" i="134"/>
  <c r="M120" i="134"/>
  <c r="N120" i="134"/>
  <c r="O120" i="134"/>
  <c r="P120" i="134"/>
  <c r="Q120" i="134"/>
  <c r="R120" i="134"/>
  <c r="S120" i="134"/>
  <c r="T120" i="134"/>
  <c r="I121" i="134"/>
  <c r="J121" i="134"/>
  <c r="K121" i="134"/>
  <c r="L121" i="134"/>
  <c r="M121" i="134"/>
  <c r="N121" i="134"/>
  <c r="O121" i="134"/>
  <c r="P121" i="134"/>
  <c r="Q121" i="134"/>
  <c r="R121" i="134"/>
  <c r="S121" i="134"/>
  <c r="T121" i="134"/>
  <c r="I122" i="134"/>
  <c r="J122" i="134"/>
  <c r="K122" i="134"/>
  <c r="L122" i="134"/>
  <c r="M122" i="134"/>
  <c r="N122" i="134"/>
  <c r="O122" i="134"/>
  <c r="P122" i="134"/>
  <c r="Q122" i="134"/>
  <c r="R122" i="134"/>
  <c r="S122" i="134"/>
  <c r="T122" i="134"/>
  <c r="I123" i="134"/>
  <c r="J123" i="134"/>
  <c r="K123" i="134"/>
  <c r="L123" i="134"/>
  <c r="M123" i="134"/>
  <c r="N123" i="134"/>
  <c r="O123" i="134"/>
  <c r="P123" i="134"/>
  <c r="Q123" i="134"/>
  <c r="R123" i="134"/>
  <c r="S123" i="134"/>
  <c r="T123" i="134"/>
  <c r="I124" i="134"/>
  <c r="J124" i="134"/>
  <c r="K124" i="134"/>
  <c r="L124" i="134"/>
  <c r="M124" i="134"/>
  <c r="N124" i="134"/>
  <c r="O124" i="134"/>
  <c r="P124" i="134"/>
  <c r="Q124" i="134"/>
  <c r="R124" i="134"/>
  <c r="S124" i="134"/>
  <c r="T124" i="134"/>
  <c r="I125" i="134"/>
  <c r="J125" i="134"/>
  <c r="K125" i="134"/>
  <c r="L125" i="134"/>
  <c r="M125" i="134"/>
  <c r="N125" i="134"/>
  <c r="O125" i="134"/>
  <c r="P125" i="134"/>
  <c r="Q125" i="134"/>
  <c r="R125" i="134"/>
  <c r="S125" i="134"/>
  <c r="T125" i="134"/>
  <c r="I126" i="134"/>
  <c r="J126" i="134"/>
  <c r="K126" i="134"/>
  <c r="L126" i="134"/>
  <c r="M126" i="134"/>
  <c r="N126" i="134"/>
  <c r="O126" i="134"/>
  <c r="P126" i="134"/>
  <c r="Q126" i="134"/>
  <c r="R126" i="134"/>
  <c r="S126" i="134"/>
  <c r="T126" i="134"/>
  <c r="I127" i="134"/>
  <c r="J127" i="134"/>
  <c r="K127" i="134"/>
  <c r="L127" i="134"/>
  <c r="M127" i="134"/>
  <c r="N127" i="134"/>
  <c r="O127" i="134"/>
  <c r="P127" i="134"/>
  <c r="Q127" i="134"/>
  <c r="R127" i="134"/>
  <c r="S127" i="134"/>
  <c r="T127" i="134"/>
  <c r="I128" i="134"/>
  <c r="J128" i="134"/>
  <c r="K128" i="134"/>
  <c r="L128" i="134"/>
  <c r="M128" i="134"/>
  <c r="N128" i="134"/>
  <c r="O128" i="134"/>
  <c r="P128" i="134"/>
  <c r="Q128" i="134"/>
  <c r="R128" i="134"/>
  <c r="S128" i="134"/>
  <c r="T128" i="134"/>
  <c r="J115" i="134"/>
  <c r="K115" i="134"/>
  <c r="L115" i="134"/>
  <c r="M115" i="134"/>
  <c r="N115" i="134"/>
  <c r="O115" i="134"/>
  <c r="P115" i="134"/>
  <c r="Q115" i="134"/>
  <c r="R115" i="134"/>
  <c r="S115" i="134"/>
  <c r="T115" i="134"/>
  <c r="I115" i="134"/>
  <c r="J115" i="133"/>
  <c r="K115" i="133"/>
  <c r="L115" i="133"/>
  <c r="M115" i="133"/>
  <c r="N115" i="133"/>
  <c r="O115" i="133"/>
  <c r="P115" i="133"/>
  <c r="Q115" i="133"/>
  <c r="R115" i="133"/>
  <c r="S115" i="133"/>
  <c r="T115" i="133"/>
  <c r="J117" i="133"/>
  <c r="K117" i="133"/>
  <c r="L117" i="133"/>
  <c r="M117" i="133"/>
  <c r="N117" i="133"/>
  <c r="O117" i="133"/>
  <c r="P117" i="133"/>
  <c r="Q117" i="133"/>
  <c r="R117" i="133"/>
  <c r="S117" i="133"/>
  <c r="T117" i="133"/>
  <c r="J118" i="133"/>
  <c r="K118" i="133"/>
  <c r="L118" i="133"/>
  <c r="M118" i="133"/>
  <c r="N118" i="133"/>
  <c r="O118" i="133"/>
  <c r="P118" i="133"/>
  <c r="Q118" i="133"/>
  <c r="R118" i="133"/>
  <c r="S118" i="133"/>
  <c r="T118" i="133"/>
  <c r="J119" i="133"/>
  <c r="K119" i="133"/>
  <c r="L119" i="133"/>
  <c r="M119" i="133"/>
  <c r="N119" i="133"/>
  <c r="O119" i="133"/>
  <c r="P119" i="133"/>
  <c r="Q119" i="133"/>
  <c r="R119" i="133"/>
  <c r="S119" i="133"/>
  <c r="T119" i="133"/>
  <c r="J120" i="133"/>
  <c r="K120" i="133"/>
  <c r="L120" i="133"/>
  <c r="M120" i="133"/>
  <c r="N120" i="133"/>
  <c r="O120" i="133"/>
  <c r="P120" i="133"/>
  <c r="Q120" i="133"/>
  <c r="R120" i="133"/>
  <c r="S120" i="133"/>
  <c r="T120" i="133"/>
  <c r="J121" i="133"/>
  <c r="K121" i="133"/>
  <c r="L121" i="133"/>
  <c r="M121" i="133"/>
  <c r="N121" i="133"/>
  <c r="O121" i="133"/>
  <c r="P121" i="133"/>
  <c r="Q121" i="133"/>
  <c r="R121" i="133"/>
  <c r="S121" i="133"/>
  <c r="T121" i="133"/>
  <c r="J122" i="133"/>
  <c r="K122" i="133"/>
  <c r="L122" i="133"/>
  <c r="M122" i="133"/>
  <c r="N122" i="133"/>
  <c r="O122" i="133"/>
  <c r="P122" i="133"/>
  <c r="Q122" i="133"/>
  <c r="R122" i="133"/>
  <c r="S122" i="133"/>
  <c r="T122" i="133"/>
  <c r="J123" i="133"/>
  <c r="K123" i="133"/>
  <c r="L123" i="133"/>
  <c r="M123" i="133"/>
  <c r="N123" i="133"/>
  <c r="O123" i="133"/>
  <c r="P123" i="133"/>
  <c r="Q123" i="133"/>
  <c r="R123" i="133"/>
  <c r="S123" i="133"/>
  <c r="T123" i="133"/>
  <c r="J124" i="133"/>
  <c r="K124" i="133"/>
  <c r="L124" i="133"/>
  <c r="M124" i="133"/>
  <c r="N124" i="133"/>
  <c r="O124" i="133"/>
  <c r="P124" i="133"/>
  <c r="Q124" i="133"/>
  <c r="R124" i="133"/>
  <c r="S124" i="133"/>
  <c r="T124" i="133"/>
  <c r="J125" i="133"/>
  <c r="K125" i="133"/>
  <c r="L125" i="133"/>
  <c r="M125" i="133"/>
  <c r="N125" i="133"/>
  <c r="O125" i="133"/>
  <c r="P125" i="133"/>
  <c r="Q125" i="133"/>
  <c r="R125" i="133"/>
  <c r="S125" i="133"/>
  <c r="T125" i="133"/>
  <c r="J126" i="133"/>
  <c r="K126" i="133"/>
  <c r="L126" i="133"/>
  <c r="M126" i="133"/>
  <c r="N126" i="133"/>
  <c r="O126" i="133"/>
  <c r="P126" i="133"/>
  <c r="Q126" i="133"/>
  <c r="R126" i="133"/>
  <c r="S126" i="133"/>
  <c r="T126" i="133"/>
  <c r="J127" i="133"/>
  <c r="K127" i="133"/>
  <c r="L127" i="133"/>
  <c r="M127" i="133"/>
  <c r="N127" i="133"/>
  <c r="O127" i="133"/>
  <c r="P127" i="133"/>
  <c r="Q127" i="133"/>
  <c r="R127" i="133"/>
  <c r="S127" i="133"/>
  <c r="T127" i="133"/>
  <c r="J128" i="133"/>
  <c r="K128" i="133"/>
  <c r="L128" i="133"/>
  <c r="M128" i="133"/>
  <c r="N128" i="133"/>
  <c r="O128" i="133"/>
  <c r="P128" i="133"/>
  <c r="Q128" i="133"/>
  <c r="R128" i="133"/>
  <c r="S128" i="133"/>
  <c r="T128" i="133"/>
  <c r="I128" i="133"/>
  <c r="I126" i="133"/>
  <c r="I127" i="133"/>
  <c r="I117" i="133"/>
  <c r="I119" i="133"/>
  <c r="I120" i="133"/>
  <c r="I121" i="133"/>
  <c r="I122" i="133"/>
  <c r="I123" i="133"/>
  <c r="I124" i="133"/>
  <c r="I125" i="133"/>
  <c r="I115" i="133"/>
  <c r="E127" i="136"/>
  <c r="G127" i="136"/>
  <c r="H127" i="136" s="1"/>
  <c r="E128" i="136"/>
  <c r="G128" i="136"/>
  <c r="H128" i="136" s="1"/>
  <c r="E115" i="136"/>
  <c r="G115" i="136"/>
  <c r="H115" i="136" s="1"/>
  <c r="E116" i="136"/>
  <c r="G116" i="136"/>
  <c r="H116" i="136" s="1"/>
  <c r="E117" i="136"/>
  <c r="G117" i="136"/>
  <c r="H117" i="136" s="1"/>
  <c r="E118" i="136"/>
  <c r="G118" i="136"/>
  <c r="H118" i="136" s="1"/>
  <c r="E119" i="136"/>
  <c r="G119" i="136"/>
  <c r="H119" i="136" s="1"/>
  <c r="E120" i="136"/>
  <c r="G120" i="136"/>
  <c r="H120" i="136" s="1"/>
  <c r="E121" i="136"/>
  <c r="G121" i="136"/>
  <c r="H121" i="136" s="1"/>
  <c r="E122" i="136"/>
  <c r="G122" i="136"/>
  <c r="H122" i="136" s="1"/>
  <c r="E123" i="136"/>
  <c r="G123" i="136"/>
  <c r="H123" i="136" s="1"/>
  <c r="E124" i="136"/>
  <c r="G124" i="136"/>
  <c r="H124" i="136" s="1"/>
  <c r="E125" i="136"/>
  <c r="G125" i="136"/>
  <c r="H125" i="136" s="1"/>
  <c r="E127" i="135"/>
  <c r="G127" i="135"/>
  <c r="H127" i="135" s="1"/>
  <c r="E128" i="135"/>
  <c r="G128" i="135"/>
  <c r="H128" i="135" s="1"/>
  <c r="E115" i="135"/>
  <c r="G115" i="135"/>
  <c r="H115" i="135" s="1"/>
  <c r="E116" i="135"/>
  <c r="G116" i="135"/>
  <c r="H116" i="135" s="1"/>
  <c r="E117" i="135"/>
  <c r="G117" i="135"/>
  <c r="H117" i="135" s="1"/>
  <c r="E118" i="135"/>
  <c r="G118" i="135"/>
  <c r="H118" i="135" s="1"/>
  <c r="E119" i="135"/>
  <c r="G119" i="135"/>
  <c r="H119" i="135" s="1"/>
  <c r="E120" i="135"/>
  <c r="G120" i="135"/>
  <c r="H120" i="135" s="1"/>
  <c r="E121" i="135"/>
  <c r="G121" i="135"/>
  <c r="H121" i="135" s="1"/>
  <c r="E122" i="135"/>
  <c r="G122" i="135"/>
  <c r="H122" i="135" s="1"/>
  <c r="E123" i="135"/>
  <c r="G123" i="135"/>
  <c r="H123" i="135" s="1"/>
  <c r="E124" i="135"/>
  <c r="G124" i="135"/>
  <c r="H124" i="135" s="1"/>
  <c r="E125" i="135"/>
  <c r="G125" i="135"/>
  <c r="H125" i="135" s="1"/>
  <c r="E127" i="134"/>
  <c r="G127" i="134"/>
  <c r="H127" i="134" s="1"/>
  <c r="E128" i="134"/>
  <c r="G128" i="134"/>
  <c r="H128" i="134" s="1"/>
  <c r="E115" i="134"/>
  <c r="G115" i="134"/>
  <c r="H115" i="134" s="1"/>
  <c r="E116" i="134"/>
  <c r="G116" i="134"/>
  <c r="H116" i="134" s="1"/>
  <c r="E117" i="134"/>
  <c r="G117" i="134"/>
  <c r="H117" i="134" s="1"/>
  <c r="E118" i="134"/>
  <c r="G118" i="134"/>
  <c r="H118" i="134" s="1"/>
  <c r="E119" i="134"/>
  <c r="G119" i="134"/>
  <c r="H119" i="134" s="1"/>
  <c r="E120" i="134"/>
  <c r="G120" i="134"/>
  <c r="H120" i="134" s="1"/>
  <c r="E121" i="134"/>
  <c r="G121" i="134"/>
  <c r="H121" i="134" s="1"/>
  <c r="E122" i="134"/>
  <c r="G122" i="134"/>
  <c r="H122" i="134" s="1"/>
  <c r="E123" i="134"/>
  <c r="G123" i="134"/>
  <c r="H123" i="134" s="1"/>
  <c r="E124" i="134"/>
  <c r="G124" i="134"/>
  <c r="H124" i="134" s="1"/>
  <c r="E125" i="134"/>
  <c r="G125" i="134"/>
  <c r="H125" i="134" s="1"/>
  <c r="E127" i="133"/>
  <c r="G127" i="133"/>
  <c r="H127" i="133" s="1"/>
  <c r="E128" i="133"/>
  <c r="G128" i="133"/>
  <c r="H128" i="133" s="1"/>
  <c r="E115" i="133"/>
  <c r="G115" i="133"/>
  <c r="H115" i="133" s="1"/>
  <c r="E116" i="133"/>
  <c r="G116" i="133"/>
  <c r="H116" i="133" s="1"/>
  <c r="E117" i="133"/>
  <c r="G117" i="133"/>
  <c r="H117" i="133" s="1"/>
  <c r="E118" i="133"/>
  <c r="G118" i="133"/>
  <c r="H118" i="133" s="1"/>
  <c r="E119" i="133"/>
  <c r="G119" i="133"/>
  <c r="H119" i="133" s="1"/>
  <c r="E120" i="133"/>
  <c r="G120" i="133"/>
  <c r="H120" i="133" s="1"/>
  <c r="E121" i="133"/>
  <c r="G121" i="133"/>
  <c r="H121" i="133" s="1"/>
  <c r="E122" i="133"/>
  <c r="G122" i="133"/>
  <c r="H122" i="133" s="1"/>
  <c r="E123" i="133"/>
  <c r="G123" i="133"/>
  <c r="H123" i="133" s="1"/>
  <c r="E124" i="133"/>
  <c r="G124" i="133"/>
  <c r="H124" i="133" s="1"/>
  <c r="E125" i="133"/>
  <c r="G125" i="133"/>
  <c r="H125" i="133" s="1"/>
  <c r="E29" i="135"/>
  <c r="H29" i="135"/>
  <c r="H30" i="135"/>
  <c r="H31" i="135"/>
  <c r="E32" i="135"/>
  <c r="H32" i="135"/>
  <c r="E33" i="135"/>
  <c r="H33" i="135"/>
  <c r="E34" i="135"/>
  <c r="H34" i="135"/>
  <c r="E35" i="135"/>
  <c r="H35" i="135"/>
  <c r="E36" i="135"/>
  <c r="H36" i="135"/>
  <c r="E37" i="135"/>
  <c r="H37" i="135"/>
  <c r="I37" i="135"/>
  <c r="J37" i="135"/>
  <c r="K37" i="135"/>
  <c r="L37" i="135"/>
  <c r="M37" i="135"/>
  <c r="N37" i="135"/>
  <c r="O37" i="135"/>
  <c r="P37" i="135"/>
  <c r="Q37" i="135"/>
  <c r="R37" i="135"/>
  <c r="S37" i="135"/>
  <c r="T37" i="135"/>
  <c r="H38" i="135"/>
  <c r="H39" i="135"/>
  <c r="E29" i="136"/>
  <c r="H29" i="136"/>
  <c r="H30" i="136"/>
  <c r="H31" i="136"/>
  <c r="E32" i="136"/>
  <c r="H32" i="136"/>
  <c r="E33" i="136"/>
  <c r="H33" i="136"/>
  <c r="E34" i="136"/>
  <c r="H34" i="136"/>
  <c r="E35" i="136"/>
  <c r="H35" i="136"/>
  <c r="E36" i="136"/>
  <c r="H36" i="136"/>
  <c r="E37" i="136"/>
  <c r="H37" i="136"/>
  <c r="I37" i="136"/>
  <c r="J37" i="136"/>
  <c r="K37" i="136"/>
  <c r="L37" i="136"/>
  <c r="M37" i="136"/>
  <c r="N37" i="136"/>
  <c r="O37" i="136"/>
  <c r="P37" i="136"/>
  <c r="Q37" i="136"/>
  <c r="R37" i="136"/>
  <c r="S37" i="136"/>
  <c r="T37" i="136"/>
  <c r="H38" i="136"/>
  <c r="H39" i="136"/>
  <c r="J29" i="134"/>
  <c r="K29" i="134"/>
  <c r="L29" i="134"/>
  <c r="M29" i="134"/>
  <c r="N29" i="134"/>
  <c r="O29" i="134"/>
  <c r="P29" i="134"/>
  <c r="Q29" i="134"/>
  <c r="R29" i="134"/>
  <c r="S29" i="134"/>
  <c r="T29" i="134"/>
  <c r="J30" i="134"/>
  <c r="K30" i="134"/>
  <c r="L30" i="134"/>
  <c r="M30" i="134"/>
  <c r="N30" i="134"/>
  <c r="O30" i="134"/>
  <c r="P30" i="134"/>
  <c r="Q30" i="134"/>
  <c r="R30" i="134"/>
  <c r="S30" i="134"/>
  <c r="T30" i="134"/>
  <c r="J31" i="134"/>
  <c r="K31" i="134"/>
  <c r="L31" i="134"/>
  <c r="M31" i="134"/>
  <c r="N31" i="134"/>
  <c r="O31" i="134"/>
  <c r="P31" i="134"/>
  <c r="Q31" i="134"/>
  <c r="R31" i="134"/>
  <c r="S31" i="134"/>
  <c r="T31" i="134"/>
  <c r="J32" i="134"/>
  <c r="K32" i="134"/>
  <c r="L32" i="134"/>
  <c r="M32" i="134"/>
  <c r="N32" i="134"/>
  <c r="O32" i="134"/>
  <c r="P32" i="134"/>
  <c r="Q32" i="134"/>
  <c r="R32" i="134"/>
  <c r="S32" i="134"/>
  <c r="T32" i="134"/>
  <c r="J33" i="134"/>
  <c r="K33" i="134"/>
  <c r="L33" i="134"/>
  <c r="M33" i="134"/>
  <c r="N33" i="134"/>
  <c r="O33" i="134"/>
  <c r="P33" i="134"/>
  <c r="Q33" i="134"/>
  <c r="R33" i="134"/>
  <c r="S33" i="134"/>
  <c r="T33" i="134"/>
  <c r="J34" i="134"/>
  <c r="K34" i="134"/>
  <c r="L34" i="134"/>
  <c r="M34" i="134"/>
  <c r="N34" i="134"/>
  <c r="O34" i="134"/>
  <c r="P34" i="134"/>
  <c r="Q34" i="134"/>
  <c r="R34" i="134"/>
  <c r="S34" i="134"/>
  <c r="T34" i="134"/>
  <c r="J35" i="134"/>
  <c r="K35" i="134"/>
  <c r="L35" i="134"/>
  <c r="M35" i="134"/>
  <c r="N35" i="134"/>
  <c r="O35" i="134"/>
  <c r="P35" i="134"/>
  <c r="Q35" i="134"/>
  <c r="R35" i="134"/>
  <c r="S35" i="134"/>
  <c r="T35" i="134"/>
  <c r="J36" i="134"/>
  <c r="K36" i="134"/>
  <c r="L36" i="134"/>
  <c r="M36" i="134"/>
  <c r="N36" i="134"/>
  <c r="O36" i="134"/>
  <c r="P36" i="134"/>
  <c r="Q36" i="134"/>
  <c r="R36" i="134"/>
  <c r="S36" i="134"/>
  <c r="T36" i="134"/>
  <c r="J37" i="134"/>
  <c r="K37" i="134"/>
  <c r="L37" i="134"/>
  <c r="M37" i="134"/>
  <c r="N37" i="134"/>
  <c r="O37" i="134"/>
  <c r="P37" i="134"/>
  <c r="Q37" i="134"/>
  <c r="R37" i="134"/>
  <c r="S37" i="134"/>
  <c r="T37" i="134"/>
  <c r="J38" i="134"/>
  <c r="K38" i="134"/>
  <c r="L38" i="134"/>
  <c r="M38" i="134"/>
  <c r="N38" i="134"/>
  <c r="O38" i="134"/>
  <c r="P38" i="134"/>
  <c r="Q38" i="134"/>
  <c r="R38" i="134"/>
  <c r="S38" i="134"/>
  <c r="T38" i="134"/>
  <c r="J39" i="134"/>
  <c r="K39" i="134"/>
  <c r="L39" i="134"/>
  <c r="M39" i="134"/>
  <c r="N39" i="134"/>
  <c r="O39" i="134"/>
  <c r="P39" i="134"/>
  <c r="Q39" i="134"/>
  <c r="R39" i="134"/>
  <c r="S39" i="134"/>
  <c r="T39" i="134"/>
  <c r="I30" i="134"/>
  <c r="I31" i="134"/>
  <c r="I32" i="134"/>
  <c r="I33" i="134"/>
  <c r="I34" i="134"/>
  <c r="I35" i="134"/>
  <c r="I36" i="134"/>
  <c r="I37" i="134"/>
  <c r="I38" i="134"/>
  <c r="I39" i="134"/>
  <c r="I29" i="134"/>
  <c r="E29" i="134"/>
  <c r="H29" i="134"/>
  <c r="H30" i="134"/>
  <c r="H31" i="134"/>
  <c r="E32" i="134"/>
  <c r="H32" i="134"/>
  <c r="E33" i="134"/>
  <c r="H33" i="134"/>
  <c r="E34" i="134"/>
  <c r="H34" i="134"/>
  <c r="E35" i="134"/>
  <c r="H35" i="134"/>
  <c r="E36" i="134"/>
  <c r="H36" i="134"/>
  <c r="E37" i="134"/>
  <c r="H37" i="134"/>
  <c r="H38" i="134"/>
  <c r="H39" i="134"/>
  <c r="J29" i="133"/>
  <c r="K29" i="133"/>
  <c r="L29" i="133"/>
  <c r="M29" i="133"/>
  <c r="N29" i="133"/>
  <c r="O29" i="133"/>
  <c r="P29" i="133"/>
  <c r="Q29" i="133"/>
  <c r="R29" i="133"/>
  <c r="S29" i="133"/>
  <c r="T29" i="133"/>
  <c r="J30" i="133"/>
  <c r="K30" i="133"/>
  <c r="L30" i="133"/>
  <c r="M30" i="133"/>
  <c r="N30" i="133"/>
  <c r="O30" i="133"/>
  <c r="P30" i="133"/>
  <c r="Q30" i="133"/>
  <c r="R30" i="133"/>
  <c r="S30" i="133"/>
  <c r="T30" i="133"/>
  <c r="J31" i="133"/>
  <c r="K31" i="133"/>
  <c r="L31" i="133"/>
  <c r="M31" i="133"/>
  <c r="N31" i="133"/>
  <c r="O31" i="133"/>
  <c r="P31" i="133"/>
  <c r="Q31" i="133"/>
  <c r="R31" i="133"/>
  <c r="S31" i="133"/>
  <c r="T31" i="133"/>
  <c r="J32" i="133"/>
  <c r="K32" i="133"/>
  <c r="L32" i="133"/>
  <c r="M32" i="133"/>
  <c r="N32" i="133"/>
  <c r="O32" i="133"/>
  <c r="P32" i="133"/>
  <c r="Q32" i="133"/>
  <c r="R32" i="133"/>
  <c r="S32" i="133"/>
  <c r="T32" i="133"/>
  <c r="J33" i="133"/>
  <c r="K33" i="133"/>
  <c r="L33" i="133"/>
  <c r="M33" i="133"/>
  <c r="N33" i="133"/>
  <c r="O33" i="133"/>
  <c r="P33" i="133"/>
  <c r="Q33" i="133"/>
  <c r="R33" i="133"/>
  <c r="S33" i="133"/>
  <c r="T33" i="133"/>
  <c r="J34" i="133"/>
  <c r="K34" i="133"/>
  <c r="L34" i="133"/>
  <c r="M34" i="133"/>
  <c r="N34" i="133"/>
  <c r="O34" i="133"/>
  <c r="P34" i="133"/>
  <c r="Q34" i="133"/>
  <c r="R34" i="133"/>
  <c r="S34" i="133"/>
  <c r="T34" i="133"/>
  <c r="J35" i="133"/>
  <c r="K35" i="133"/>
  <c r="L35" i="133"/>
  <c r="M35" i="133"/>
  <c r="N35" i="133"/>
  <c r="O35" i="133"/>
  <c r="P35" i="133"/>
  <c r="Q35" i="133"/>
  <c r="R35" i="133"/>
  <c r="S35" i="133"/>
  <c r="T35" i="133"/>
  <c r="J36" i="133"/>
  <c r="K36" i="133"/>
  <c r="L36" i="133"/>
  <c r="M36" i="133"/>
  <c r="N36" i="133"/>
  <c r="O36" i="133"/>
  <c r="P36" i="133"/>
  <c r="Q36" i="133"/>
  <c r="R36" i="133"/>
  <c r="S36" i="133"/>
  <c r="T36" i="133"/>
  <c r="J37" i="133"/>
  <c r="K37" i="133"/>
  <c r="L37" i="133"/>
  <c r="M37" i="133"/>
  <c r="N37" i="133"/>
  <c r="O37" i="133"/>
  <c r="P37" i="133"/>
  <c r="Q37" i="133"/>
  <c r="R37" i="133"/>
  <c r="S37" i="133"/>
  <c r="T37" i="133"/>
  <c r="J38" i="133"/>
  <c r="K38" i="133"/>
  <c r="L38" i="133"/>
  <c r="M38" i="133"/>
  <c r="N38" i="133"/>
  <c r="O38" i="133"/>
  <c r="P38" i="133"/>
  <c r="Q38" i="133"/>
  <c r="R38" i="133"/>
  <c r="S38" i="133"/>
  <c r="T38" i="133"/>
  <c r="J39" i="133"/>
  <c r="K39" i="133"/>
  <c r="L39" i="133"/>
  <c r="M39" i="133"/>
  <c r="N39" i="133"/>
  <c r="O39" i="133"/>
  <c r="P39" i="133"/>
  <c r="Q39" i="133"/>
  <c r="R39" i="133"/>
  <c r="S39" i="133"/>
  <c r="T39" i="133"/>
  <c r="I30" i="133"/>
  <c r="I31" i="133"/>
  <c r="I32" i="133"/>
  <c r="I33" i="133"/>
  <c r="I34" i="133"/>
  <c r="I35" i="133"/>
  <c r="I36" i="133"/>
  <c r="I37" i="133"/>
  <c r="I38" i="133"/>
  <c r="I39" i="133"/>
  <c r="I29" i="133"/>
  <c r="E29" i="133"/>
  <c r="H29" i="133"/>
  <c r="H30" i="133"/>
  <c r="H31" i="133"/>
  <c r="E32" i="133"/>
  <c r="H32" i="133"/>
  <c r="E33" i="133"/>
  <c r="H33" i="133"/>
  <c r="E34" i="133"/>
  <c r="H34" i="133"/>
  <c r="E35" i="133"/>
  <c r="H35" i="133"/>
  <c r="E36" i="133"/>
  <c r="H36" i="133"/>
  <c r="E37" i="133"/>
  <c r="H37" i="133"/>
  <c r="H38" i="133"/>
  <c r="H39" i="133"/>
  <c r="G9" i="136"/>
  <c r="H9" i="136"/>
  <c r="G10" i="136"/>
  <c r="H10" i="136" s="1"/>
  <c r="G11" i="136"/>
  <c r="H11" i="136"/>
  <c r="G12" i="136"/>
  <c r="H12" i="136" s="1"/>
  <c r="G13" i="136"/>
  <c r="H13" i="136" s="1"/>
  <c r="G14" i="136"/>
  <c r="H14" i="136" s="1"/>
  <c r="G15" i="136"/>
  <c r="H15" i="136" s="1"/>
  <c r="G16" i="136"/>
  <c r="H16" i="136" s="1"/>
  <c r="G9" i="135"/>
  <c r="H9" i="135" s="1"/>
  <c r="G10" i="135"/>
  <c r="H10" i="135"/>
  <c r="G11" i="135"/>
  <c r="H11" i="135" s="1"/>
  <c r="G12" i="135"/>
  <c r="H12" i="135"/>
  <c r="G13" i="135"/>
  <c r="H13" i="135"/>
  <c r="G14" i="135"/>
  <c r="H14" i="135"/>
  <c r="G15" i="135"/>
  <c r="H15" i="135" s="1"/>
  <c r="G16" i="135"/>
  <c r="H16" i="135" s="1"/>
  <c r="G9" i="134"/>
  <c r="H9" i="134" s="1"/>
  <c r="G10" i="134"/>
  <c r="H10" i="134" s="1"/>
  <c r="G11" i="134"/>
  <c r="H11" i="134" s="1"/>
  <c r="G12" i="134"/>
  <c r="H12" i="134" s="1"/>
  <c r="G13" i="134"/>
  <c r="H13" i="134"/>
  <c r="G14" i="134"/>
  <c r="H14" i="134" s="1"/>
  <c r="G15" i="134"/>
  <c r="H15" i="134"/>
  <c r="G16" i="134"/>
  <c r="H16" i="134" s="1"/>
  <c r="G9" i="133"/>
  <c r="H9" i="133" s="1"/>
  <c r="G10" i="133"/>
  <c r="H10" i="133" s="1"/>
  <c r="G11" i="133"/>
  <c r="H11" i="133" s="1"/>
  <c r="G12" i="133"/>
  <c r="H12" i="133" s="1"/>
  <c r="G13" i="133"/>
  <c r="H13" i="133" s="1"/>
  <c r="G14" i="133"/>
  <c r="H14" i="133" s="1"/>
  <c r="G15" i="133"/>
  <c r="H15" i="133" s="1"/>
  <c r="G16" i="133"/>
  <c r="H16" i="133" s="1"/>
  <c r="U153" i="131"/>
  <c r="U154" i="131"/>
  <c r="E155" i="131"/>
  <c r="F155" i="131"/>
  <c r="G155" i="131"/>
  <c r="H155" i="131"/>
  <c r="I155" i="131"/>
  <c r="J155" i="131"/>
  <c r="K155" i="131"/>
  <c r="L155" i="131"/>
  <c r="M155" i="131"/>
  <c r="N155" i="131"/>
  <c r="O155" i="131"/>
  <c r="P155" i="131"/>
  <c r="Q155" i="131"/>
  <c r="R155" i="131"/>
  <c r="S155" i="131"/>
  <c r="T155" i="131"/>
  <c r="I151" i="131"/>
  <c r="J151" i="131"/>
  <c r="K151" i="131"/>
  <c r="L151" i="131"/>
  <c r="N151" i="131"/>
  <c r="O151" i="131"/>
  <c r="P151" i="131"/>
  <c r="Q151" i="131"/>
  <c r="R151" i="131"/>
  <c r="S151" i="131"/>
  <c r="T151" i="131"/>
  <c r="U141" i="131"/>
  <c r="U142" i="131"/>
  <c r="U143" i="131"/>
  <c r="U144" i="131"/>
  <c r="U145" i="131"/>
  <c r="U146" i="131"/>
  <c r="U147" i="131"/>
  <c r="U148" i="131"/>
  <c r="U149" i="131"/>
  <c r="U150" i="131"/>
  <c r="E151" i="131"/>
  <c r="F151" i="131"/>
  <c r="G151" i="131"/>
  <c r="H151" i="131"/>
  <c r="M151" i="131"/>
  <c r="G114" i="131"/>
  <c r="G115" i="131"/>
  <c r="G116" i="131"/>
  <c r="G117" i="131"/>
  <c r="G118" i="131"/>
  <c r="G119" i="131"/>
  <c r="G120" i="131"/>
  <c r="G121" i="131"/>
  <c r="H121" i="131" s="1"/>
  <c r="G122" i="131"/>
  <c r="G123" i="131"/>
  <c r="H123" i="131" s="1"/>
  <c r="G124" i="131"/>
  <c r="H124" i="131" s="1"/>
  <c r="H125" i="131"/>
  <c r="G126" i="131"/>
  <c r="H126" i="131"/>
  <c r="G127" i="131"/>
  <c r="H127" i="131" s="1"/>
  <c r="H128" i="131"/>
  <c r="H129" i="131"/>
  <c r="U131" i="131"/>
  <c r="U132" i="131"/>
  <c r="U133" i="131"/>
  <c r="U134" i="131"/>
  <c r="U135" i="131"/>
  <c r="U136" i="131"/>
  <c r="U137" i="131"/>
  <c r="E138" i="131"/>
  <c r="F138" i="131"/>
  <c r="H104" i="131"/>
  <c r="E106" i="131"/>
  <c r="E112" i="131" s="1"/>
  <c r="H106" i="131"/>
  <c r="U106" i="131"/>
  <c r="H107" i="131"/>
  <c r="U107" i="131"/>
  <c r="H108" i="131"/>
  <c r="U108" i="131"/>
  <c r="H109" i="131"/>
  <c r="U109" i="131"/>
  <c r="H110" i="131"/>
  <c r="U110" i="131"/>
  <c r="H111" i="131"/>
  <c r="U111" i="131"/>
  <c r="F112" i="131"/>
  <c r="G112" i="131"/>
  <c r="E95" i="131"/>
  <c r="H95" i="131"/>
  <c r="E96" i="131"/>
  <c r="H97" i="131"/>
  <c r="U97" i="131"/>
  <c r="H98" i="131"/>
  <c r="U98" i="131"/>
  <c r="H99" i="131"/>
  <c r="U99" i="131"/>
  <c r="H100" i="131"/>
  <c r="U100" i="131"/>
  <c r="H101" i="131"/>
  <c r="U101" i="131"/>
  <c r="F102" i="131"/>
  <c r="G102" i="131"/>
  <c r="L92" i="131"/>
  <c r="K92" i="131"/>
  <c r="M92" i="131"/>
  <c r="H83" i="131"/>
  <c r="U83" i="131"/>
  <c r="H84" i="131"/>
  <c r="U84" i="131"/>
  <c r="H85" i="131"/>
  <c r="U85" i="131"/>
  <c r="H86" i="131"/>
  <c r="U86" i="131"/>
  <c r="H87" i="131"/>
  <c r="U87" i="131"/>
  <c r="H88" i="131"/>
  <c r="U88" i="131"/>
  <c r="H89" i="131"/>
  <c r="U89" i="131"/>
  <c r="H90" i="131"/>
  <c r="U90" i="131"/>
  <c r="H91" i="131"/>
  <c r="U91" i="131"/>
  <c r="E92" i="131"/>
  <c r="F92" i="131"/>
  <c r="G92" i="131"/>
  <c r="H51" i="131"/>
  <c r="U74" i="131"/>
  <c r="U75" i="131"/>
  <c r="E76" i="131"/>
  <c r="G76" i="131"/>
  <c r="G29" i="131"/>
  <c r="H29" i="131" s="1"/>
  <c r="H30" i="131"/>
  <c r="O47" i="131"/>
  <c r="H31" i="131"/>
  <c r="H32" i="131"/>
  <c r="H33" i="131"/>
  <c r="H34" i="131"/>
  <c r="H35" i="131"/>
  <c r="H36" i="131"/>
  <c r="H37" i="131"/>
  <c r="U37" i="131"/>
  <c r="H38" i="131"/>
  <c r="U38" i="131"/>
  <c r="H39" i="131"/>
  <c r="U39" i="131"/>
  <c r="H40" i="131"/>
  <c r="U40" i="131"/>
  <c r="H41" i="131"/>
  <c r="U41" i="131"/>
  <c r="H42" i="131"/>
  <c r="U42" i="131"/>
  <c r="H43" i="131"/>
  <c r="U43" i="131"/>
  <c r="H44" i="131"/>
  <c r="U44" i="131"/>
  <c r="H45" i="131"/>
  <c r="U45" i="131"/>
  <c r="H46" i="131"/>
  <c r="U46" i="131"/>
  <c r="E47" i="131"/>
  <c r="F47" i="131"/>
  <c r="G9" i="131"/>
  <c r="H9" i="131" s="1"/>
  <c r="G10" i="131"/>
  <c r="H10" i="131" s="1"/>
  <c r="G11" i="131"/>
  <c r="H11" i="131" s="1"/>
  <c r="G12" i="131"/>
  <c r="H12" i="131" s="1"/>
  <c r="G13" i="131"/>
  <c r="H13" i="131" s="1"/>
  <c r="G14" i="131"/>
  <c r="H14" i="131" s="1"/>
  <c r="G15" i="131"/>
  <c r="H15" i="131" s="1"/>
  <c r="G16" i="131"/>
  <c r="H16" i="131" s="1"/>
  <c r="U17" i="131"/>
  <c r="U18" i="131"/>
  <c r="U19" i="131"/>
  <c r="U20" i="131"/>
  <c r="U21" i="131"/>
  <c r="U22" i="131"/>
  <c r="U23" i="131"/>
  <c r="U24" i="131"/>
  <c r="U25" i="131"/>
  <c r="U26" i="131"/>
  <c r="E27" i="131"/>
  <c r="E48" i="131" s="1"/>
  <c r="F27" i="131"/>
  <c r="U154" i="125"/>
  <c r="U155" i="125"/>
  <c r="E156" i="125"/>
  <c r="F156" i="125"/>
  <c r="G156" i="125"/>
  <c r="H156" i="125"/>
  <c r="I156" i="125"/>
  <c r="J156" i="125"/>
  <c r="K156" i="125"/>
  <c r="L156" i="125"/>
  <c r="M156" i="125"/>
  <c r="N156" i="125"/>
  <c r="O156" i="125"/>
  <c r="P156" i="125"/>
  <c r="Q156" i="125"/>
  <c r="R156" i="125"/>
  <c r="S156" i="125"/>
  <c r="T156" i="125"/>
  <c r="I141" i="125"/>
  <c r="J152" i="125"/>
  <c r="K141" i="125"/>
  <c r="K152" i="125" s="1"/>
  <c r="L141" i="125"/>
  <c r="L152" i="125" s="1"/>
  <c r="M141" i="125"/>
  <c r="M152" i="125" s="1"/>
  <c r="N141" i="125"/>
  <c r="N152" i="125" s="1"/>
  <c r="O141" i="125"/>
  <c r="O152" i="125" s="1"/>
  <c r="P141" i="125"/>
  <c r="P152" i="125" s="1"/>
  <c r="Q141" i="125"/>
  <c r="Q152" i="125" s="1"/>
  <c r="R141" i="125"/>
  <c r="R152" i="125" s="1"/>
  <c r="S141" i="125"/>
  <c r="S152" i="125" s="1"/>
  <c r="T141" i="125"/>
  <c r="T152" i="125" s="1"/>
  <c r="U142" i="125"/>
  <c r="U143" i="125"/>
  <c r="U144" i="125"/>
  <c r="U145" i="125"/>
  <c r="U146" i="125"/>
  <c r="U147" i="125"/>
  <c r="U148" i="125"/>
  <c r="U149" i="125"/>
  <c r="U150" i="125"/>
  <c r="U151" i="125"/>
  <c r="E152" i="125"/>
  <c r="F152" i="125"/>
  <c r="G152" i="125"/>
  <c r="H152" i="125"/>
  <c r="G115" i="125"/>
  <c r="I115" i="125"/>
  <c r="K115" i="125"/>
  <c r="L115" i="125"/>
  <c r="M115" i="125"/>
  <c r="N115" i="125"/>
  <c r="O115" i="125"/>
  <c r="P115" i="125"/>
  <c r="Q115" i="125"/>
  <c r="R115" i="125"/>
  <c r="S115" i="125"/>
  <c r="T115" i="125"/>
  <c r="G116" i="125"/>
  <c r="I116" i="125"/>
  <c r="K116" i="125"/>
  <c r="L116" i="125"/>
  <c r="M116" i="125"/>
  <c r="N116" i="125"/>
  <c r="O116" i="125"/>
  <c r="P116" i="125"/>
  <c r="Q116" i="125"/>
  <c r="R116" i="125"/>
  <c r="S116" i="125"/>
  <c r="T116" i="125"/>
  <c r="G117" i="125"/>
  <c r="I117" i="125"/>
  <c r="K117" i="125"/>
  <c r="L117" i="125"/>
  <c r="M117" i="125"/>
  <c r="N117" i="125"/>
  <c r="O117" i="125"/>
  <c r="P117" i="125"/>
  <c r="Q117" i="125"/>
  <c r="R117" i="125"/>
  <c r="S117" i="125"/>
  <c r="T117" i="125"/>
  <c r="G118" i="125"/>
  <c r="H118" i="125"/>
  <c r="I118" i="125"/>
  <c r="K118" i="125"/>
  <c r="L118" i="125"/>
  <c r="M118" i="125"/>
  <c r="N118" i="125"/>
  <c r="O118" i="125"/>
  <c r="P118" i="125"/>
  <c r="Q118" i="125"/>
  <c r="R118" i="125"/>
  <c r="S118" i="125"/>
  <c r="T118" i="125"/>
  <c r="G119" i="125"/>
  <c r="I119" i="125"/>
  <c r="K119" i="125"/>
  <c r="L119" i="125"/>
  <c r="M119" i="125"/>
  <c r="N119" i="125"/>
  <c r="O119" i="125"/>
  <c r="P119" i="125"/>
  <c r="Q119" i="125"/>
  <c r="R119" i="125"/>
  <c r="S119" i="125"/>
  <c r="T119" i="125"/>
  <c r="G120" i="125"/>
  <c r="I120" i="125"/>
  <c r="K120" i="125"/>
  <c r="L120" i="125"/>
  <c r="M120" i="125"/>
  <c r="N120" i="125"/>
  <c r="O120" i="125"/>
  <c r="P120" i="125"/>
  <c r="Q120" i="125"/>
  <c r="R120" i="125"/>
  <c r="S120" i="125"/>
  <c r="T120" i="125"/>
  <c r="G121" i="125"/>
  <c r="I121" i="125"/>
  <c r="K121" i="125"/>
  <c r="L121" i="125"/>
  <c r="M121" i="125"/>
  <c r="N121" i="125"/>
  <c r="O121" i="125"/>
  <c r="P121" i="125"/>
  <c r="Q121" i="125"/>
  <c r="R121" i="125"/>
  <c r="S121" i="125"/>
  <c r="T121" i="125"/>
  <c r="G122" i="125"/>
  <c r="H122" i="125" s="1"/>
  <c r="I122" i="125"/>
  <c r="K122" i="125"/>
  <c r="L122" i="125"/>
  <c r="M122" i="125"/>
  <c r="N122" i="125"/>
  <c r="O122" i="125"/>
  <c r="P122" i="125"/>
  <c r="Q122" i="125"/>
  <c r="R122" i="125"/>
  <c r="S122" i="125"/>
  <c r="T122" i="125"/>
  <c r="G123" i="125"/>
  <c r="H123" i="125" s="1"/>
  <c r="I123" i="125"/>
  <c r="K123" i="125"/>
  <c r="L123" i="125"/>
  <c r="M123" i="125"/>
  <c r="N123" i="125"/>
  <c r="O123" i="125"/>
  <c r="P123" i="125"/>
  <c r="Q123" i="125"/>
  <c r="R123" i="125"/>
  <c r="S123" i="125"/>
  <c r="T123" i="125"/>
  <c r="G124" i="125"/>
  <c r="H124" i="125" s="1"/>
  <c r="I124" i="125"/>
  <c r="K124" i="125"/>
  <c r="L124" i="125"/>
  <c r="M124" i="125"/>
  <c r="N124" i="125"/>
  <c r="O124" i="125"/>
  <c r="P124" i="125"/>
  <c r="Q124" i="125"/>
  <c r="R124" i="125"/>
  <c r="S124" i="125"/>
  <c r="T124" i="125"/>
  <c r="U125" i="125"/>
  <c r="U126" i="125"/>
  <c r="E127" i="125"/>
  <c r="G127" i="125"/>
  <c r="H127" i="125"/>
  <c r="U127" i="125"/>
  <c r="U128" i="125"/>
  <c r="I129" i="125"/>
  <c r="K129" i="125"/>
  <c r="L129" i="125"/>
  <c r="M129" i="125"/>
  <c r="N129" i="125"/>
  <c r="O129" i="125"/>
  <c r="P129" i="125"/>
  <c r="Q129" i="125"/>
  <c r="R129" i="125"/>
  <c r="S129" i="125"/>
  <c r="T129" i="125"/>
  <c r="U130" i="125"/>
  <c r="U131" i="125"/>
  <c r="U132" i="125"/>
  <c r="U133" i="125"/>
  <c r="U134" i="125"/>
  <c r="U135" i="125"/>
  <c r="U136" i="125"/>
  <c r="U137" i="125"/>
  <c r="U138" i="125"/>
  <c r="F139" i="125"/>
  <c r="G105" i="125"/>
  <c r="I105" i="125"/>
  <c r="K105" i="125"/>
  <c r="L105" i="125"/>
  <c r="M105" i="125"/>
  <c r="N105" i="125"/>
  <c r="O105" i="125"/>
  <c r="P105" i="125"/>
  <c r="Q105" i="125"/>
  <c r="R105" i="125"/>
  <c r="S105" i="125"/>
  <c r="T105" i="125"/>
  <c r="G106" i="125"/>
  <c r="I106" i="125"/>
  <c r="K106" i="125"/>
  <c r="L106" i="125"/>
  <c r="M106" i="125"/>
  <c r="N106" i="125"/>
  <c r="O106" i="125"/>
  <c r="P106" i="125"/>
  <c r="Q106" i="125"/>
  <c r="R106" i="125"/>
  <c r="S106" i="125"/>
  <c r="T106" i="125"/>
  <c r="G107" i="125"/>
  <c r="U107" i="125"/>
  <c r="U108" i="125"/>
  <c r="U109" i="125"/>
  <c r="U110" i="125"/>
  <c r="U111" i="125"/>
  <c r="U112" i="125"/>
  <c r="F113" i="125"/>
  <c r="H113" i="125"/>
  <c r="G96" i="125"/>
  <c r="H96" i="125" s="1"/>
  <c r="I96" i="125"/>
  <c r="K96" i="125"/>
  <c r="L96" i="125"/>
  <c r="M96" i="125"/>
  <c r="N96" i="125"/>
  <c r="O96" i="125"/>
  <c r="P96" i="125"/>
  <c r="Q96" i="125"/>
  <c r="R96" i="125"/>
  <c r="S96" i="125"/>
  <c r="T96" i="125"/>
  <c r="G97" i="125"/>
  <c r="H97" i="125" s="1"/>
  <c r="I97" i="125"/>
  <c r="K97" i="125"/>
  <c r="L97" i="125"/>
  <c r="M97" i="125"/>
  <c r="N97" i="125"/>
  <c r="O97" i="125"/>
  <c r="P97" i="125"/>
  <c r="Q97" i="125"/>
  <c r="R97" i="125"/>
  <c r="S97" i="125"/>
  <c r="T97" i="125"/>
  <c r="U98" i="125"/>
  <c r="U99" i="125"/>
  <c r="U100" i="125"/>
  <c r="U101" i="125"/>
  <c r="U102" i="125"/>
  <c r="F103" i="125"/>
  <c r="G79" i="125"/>
  <c r="H79" i="125" s="1"/>
  <c r="I79" i="125"/>
  <c r="K79" i="125"/>
  <c r="L79" i="125"/>
  <c r="M79" i="125"/>
  <c r="N79" i="125"/>
  <c r="O79" i="125"/>
  <c r="P79" i="125"/>
  <c r="Q79" i="125"/>
  <c r="R79" i="125"/>
  <c r="S79" i="125"/>
  <c r="T79" i="125"/>
  <c r="G80" i="125"/>
  <c r="H80" i="125" s="1"/>
  <c r="I80" i="125"/>
  <c r="K80" i="125"/>
  <c r="L80" i="125"/>
  <c r="M80" i="125"/>
  <c r="N80" i="125"/>
  <c r="O80" i="125"/>
  <c r="P80" i="125"/>
  <c r="Q80" i="125"/>
  <c r="R80" i="125"/>
  <c r="S80" i="125"/>
  <c r="T80" i="125"/>
  <c r="G81" i="125"/>
  <c r="H81" i="125" s="1"/>
  <c r="I81" i="125"/>
  <c r="K81" i="125"/>
  <c r="L81" i="125"/>
  <c r="M81" i="125"/>
  <c r="N81" i="125"/>
  <c r="O81" i="125"/>
  <c r="P81" i="125"/>
  <c r="Q81" i="125"/>
  <c r="R81" i="125"/>
  <c r="S81" i="125"/>
  <c r="T81" i="125"/>
  <c r="G82" i="125"/>
  <c r="H82" i="125" s="1"/>
  <c r="I82" i="125"/>
  <c r="K82" i="125"/>
  <c r="L82" i="125"/>
  <c r="M82" i="125"/>
  <c r="N82" i="125"/>
  <c r="O82" i="125"/>
  <c r="P82" i="125"/>
  <c r="Q82" i="125"/>
  <c r="R82" i="125"/>
  <c r="S82" i="125"/>
  <c r="T82" i="125"/>
  <c r="U83" i="125"/>
  <c r="U84" i="125"/>
  <c r="U85" i="125"/>
  <c r="U86" i="125"/>
  <c r="U87" i="125"/>
  <c r="U88" i="125"/>
  <c r="U89" i="125"/>
  <c r="U90" i="125"/>
  <c r="U91" i="125"/>
  <c r="U92" i="125"/>
  <c r="F93" i="125"/>
  <c r="G51" i="125"/>
  <c r="I51" i="125"/>
  <c r="K51" i="125"/>
  <c r="L51" i="125"/>
  <c r="M51" i="125"/>
  <c r="N51" i="125"/>
  <c r="O51" i="125"/>
  <c r="P51" i="125"/>
  <c r="Q51" i="125"/>
  <c r="R51" i="125"/>
  <c r="S51" i="125"/>
  <c r="T51" i="125"/>
  <c r="G52" i="125"/>
  <c r="H52" i="125" s="1"/>
  <c r="I52" i="125"/>
  <c r="K52" i="125"/>
  <c r="L52" i="125"/>
  <c r="M52" i="125"/>
  <c r="N52" i="125"/>
  <c r="O52" i="125"/>
  <c r="P52" i="125"/>
  <c r="Q52" i="125"/>
  <c r="R52" i="125"/>
  <c r="S52" i="125"/>
  <c r="T52" i="125"/>
  <c r="G53" i="125"/>
  <c r="H53" i="125" s="1"/>
  <c r="I53" i="125"/>
  <c r="K53" i="125"/>
  <c r="L53" i="125"/>
  <c r="M53" i="125"/>
  <c r="N53" i="125"/>
  <c r="O53" i="125"/>
  <c r="P53" i="125"/>
  <c r="Q53" i="125"/>
  <c r="R53" i="125"/>
  <c r="S53" i="125"/>
  <c r="T53" i="125"/>
  <c r="G54" i="125"/>
  <c r="H54" i="125" s="1"/>
  <c r="I54" i="125"/>
  <c r="K54" i="125"/>
  <c r="L54" i="125"/>
  <c r="M54" i="125"/>
  <c r="N54" i="125"/>
  <c r="O54" i="125"/>
  <c r="P54" i="125"/>
  <c r="Q54" i="125"/>
  <c r="R54" i="125"/>
  <c r="S54" i="125"/>
  <c r="T54" i="125"/>
  <c r="G55" i="125"/>
  <c r="H55" i="125" s="1"/>
  <c r="I55" i="125"/>
  <c r="K55" i="125"/>
  <c r="L55" i="125"/>
  <c r="M55" i="125"/>
  <c r="N55" i="125"/>
  <c r="O55" i="125"/>
  <c r="P55" i="125"/>
  <c r="Q55" i="125"/>
  <c r="R55" i="125"/>
  <c r="S55" i="125"/>
  <c r="T55" i="125"/>
  <c r="G56" i="125"/>
  <c r="H56" i="125" s="1"/>
  <c r="I56" i="125"/>
  <c r="K56" i="125"/>
  <c r="L56" i="125"/>
  <c r="M56" i="125"/>
  <c r="N56" i="125"/>
  <c r="O56" i="125"/>
  <c r="P56" i="125"/>
  <c r="Q56" i="125"/>
  <c r="R56" i="125"/>
  <c r="S56" i="125"/>
  <c r="T56" i="125"/>
  <c r="G57" i="125"/>
  <c r="H57" i="125" s="1"/>
  <c r="I57" i="125"/>
  <c r="K57" i="125"/>
  <c r="L57" i="125"/>
  <c r="M57" i="125"/>
  <c r="N57" i="125"/>
  <c r="O57" i="125"/>
  <c r="P57" i="125"/>
  <c r="Q57" i="125"/>
  <c r="R57" i="125"/>
  <c r="S57" i="125"/>
  <c r="T57" i="125"/>
  <c r="G58" i="125"/>
  <c r="H58" i="125" s="1"/>
  <c r="I58" i="125"/>
  <c r="K58" i="125"/>
  <c r="L58" i="125"/>
  <c r="M58" i="125"/>
  <c r="N58" i="125"/>
  <c r="O58" i="125"/>
  <c r="P58" i="125"/>
  <c r="Q58" i="125"/>
  <c r="R58" i="125"/>
  <c r="S58" i="125"/>
  <c r="T58" i="125"/>
  <c r="E59" i="125"/>
  <c r="G59" i="125"/>
  <c r="H59" i="125" s="1"/>
  <c r="I59" i="125"/>
  <c r="K59" i="125"/>
  <c r="L59" i="125"/>
  <c r="M59" i="125"/>
  <c r="N59" i="125"/>
  <c r="O59" i="125"/>
  <c r="P59" i="125"/>
  <c r="Q59" i="125"/>
  <c r="R59" i="125"/>
  <c r="S59" i="125"/>
  <c r="T59" i="125"/>
  <c r="G60" i="125"/>
  <c r="H60" i="125" s="1"/>
  <c r="I60" i="125"/>
  <c r="K60" i="125"/>
  <c r="L60" i="125"/>
  <c r="M60" i="125"/>
  <c r="N60" i="125"/>
  <c r="O60" i="125"/>
  <c r="P60" i="125"/>
  <c r="Q60" i="125"/>
  <c r="R60" i="125"/>
  <c r="S60" i="125"/>
  <c r="T60" i="125"/>
  <c r="G61" i="125"/>
  <c r="H61" i="125" s="1"/>
  <c r="I61" i="125"/>
  <c r="K61" i="125"/>
  <c r="L61" i="125"/>
  <c r="M61" i="125"/>
  <c r="N61" i="125"/>
  <c r="O61" i="125"/>
  <c r="P61" i="125"/>
  <c r="Q61" i="125"/>
  <c r="R61" i="125"/>
  <c r="S61" i="125"/>
  <c r="T61" i="125"/>
  <c r="G62" i="125"/>
  <c r="H62" i="125" s="1"/>
  <c r="I62" i="125"/>
  <c r="K62" i="125"/>
  <c r="L62" i="125"/>
  <c r="M62" i="125"/>
  <c r="N62" i="125"/>
  <c r="O62" i="125"/>
  <c r="P62" i="125"/>
  <c r="Q62" i="125"/>
  <c r="R62" i="125"/>
  <c r="S62" i="125"/>
  <c r="T62" i="125"/>
  <c r="I63" i="125"/>
  <c r="K63" i="125"/>
  <c r="L63" i="125"/>
  <c r="M63" i="125"/>
  <c r="N63" i="125"/>
  <c r="O63" i="125"/>
  <c r="P63" i="125"/>
  <c r="Q63" i="125"/>
  <c r="R63" i="125"/>
  <c r="S63" i="125"/>
  <c r="T63" i="125"/>
  <c r="I64" i="125"/>
  <c r="K64" i="125"/>
  <c r="L64" i="125"/>
  <c r="M64" i="125"/>
  <c r="N64" i="125"/>
  <c r="O64" i="125"/>
  <c r="P64" i="125"/>
  <c r="Q64" i="125"/>
  <c r="R64" i="125"/>
  <c r="S64" i="125"/>
  <c r="T64" i="125"/>
  <c r="G65" i="125"/>
  <c r="I65" i="125"/>
  <c r="K65" i="125"/>
  <c r="L65" i="125"/>
  <c r="M65" i="125"/>
  <c r="N65" i="125"/>
  <c r="O65" i="125"/>
  <c r="P65" i="125"/>
  <c r="Q65" i="125"/>
  <c r="R65" i="125"/>
  <c r="S65" i="125"/>
  <c r="T65" i="125"/>
  <c r="G66" i="125"/>
  <c r="I66" i="125"/>
  <c r="K66" i="125"/>
  <c r="L66" i="125"/>
  <c r="M66" i="125"/>
  <c r="N66" i="125"/>
  <c r="O66" i="125"/>
  <c r="P66" i="125"/>
  <c r="Q66" i="125"/>
  <c r="R66" i="125"/>
  <c r="S66" i="125"/>
  <c r="T66" i="125"/>
  <c r="U67" i="125"/>
  <c r="U68" i="125"/>
  <c r="U69" i="125"/>
  <c r="U70" i="125"/>
  <c r="U71" i="125"/>
  <c r="U72" i="125"/>
  <c r="U73" i="125"/>
  <c r="U74" i="125"/>
  <c r="U75" i="125"/>
  <c r="U76" i="125"/>
  <c r="F77" i="125"/>
  <c r="F94" i="125" s="1"/>
  <c r="G29" i="125"/>
  <c r="H29" i="125" s="1"/>
  <c r="U29" i="125"/>
  <c r="E30" i="125"/>
  <c r="G30" i="125"/>
  <c r="H30" i="125" s="1"/>
  <c r="U30" i="125"/>
  <c r="G31" i="125"/>
  <c r="H31" i="125" s="1"/>
  <c r="U31" i="125"/>
  <c r="G32" i="125"/>
  <c r="H32" i="125" s="1"/>
  <c r="U32" i="125"/>
  <c r="G33" i="125"/>
  <c r="H33" i="125" s="1"/>
  <c r="U33" i="125"/>
  <c r="G34" i="125"/>
  <c r="H34" i="125" s="1"/>
  <c r="U34" i="125"/>
  <c r="G35" i="125"/>
  <c r="H35" i="125" s="1"/>
  <c r="U35" i="125"/>
  <c r="G36" i="125"/>
  <c r="H36" i="125" s="1"/>
  <c r="U36" i="125"/>
  <c r="U37" i="125"/>
  <c r="U38" i="125"/>
  <c r="U39" i="125"/>
  <c r="U40" i="125"/>
  <c r="U41" i="125"/>
  <c r="U42" i="125"/>
  <c r="U43" i="125"/>
  <c r="U44" i="125"/>
  <c r="U45" i="125"/>
  <c r="U46" i="125"/>
  <c r="F47" i="125"/>
  <c r="I47" i="125"/>
  <c r="K47" i="125"/>
  <c r="L47" i="125"/>
  <c r="M47" i="125"/>
  <c r="N47" i="125"/>
  <c r="O47" i="125"/>
  <c r="P47" i="125"/>
  <c r="Q47" i="125"/>
  <c r="R47" i="125"/>
  <c r="S47" i="125"/>
  <c r="T47" i="125"/>
  <c r="G9" i="125"/>
  <c r="H9" i="125" s="1"/>
  <c r="I9" i="125"/>
  <c r="K9" i="125"/>
  <c r="L9" i="125"/>
  <c r="M9" i="125"/>
  <c r="N9" i="125"/>
  <c r="O9" i="125"/>
  <c r="P9" i="125"/>
  <c r="Q9" i="125"/>
  <c r="R9" i="125"/>
  <c r="S9" i="125"/>
  <c r="T9" i="125"/>
  <c r="G10" i="125"/>
  <c r="I10" i="125"/>
  <c r="K10" i="125"/>
  <c r="L10" i="125"/>
  <c r="M10" i="125"/>
  <c r="N10" i="125"/>
  <c r="O10" i="125"/>
  <c r="P10" i="125"/>
  <c r="Q10" i="125"/>
  <c r="R10" i="125"/>
  <c r="S10" i="125"/>
  <c r="T10" i="125"/>
  <c r="G11" i="125"/>
  <c r="H11" i="125" s="1"/>
  <c r="I11" i="125"/>
  <c r="K11" i="125"/>
  <c r="L11" i="125"/>
  <c r="M11" i="125"/>
  <c r="N11" i="125"/>
  <c r="O11" i="125"/>
  <c r="P11" i="125"/>
  <c r="Q11" i="125"/>
  <c r="R11" i="125"/>
  <c r="S11" i="125"/>
  <c r="T11" i="125"/>
  <c r="G12" i="125"/>
  <c r="H12" i="125" s="1"/>
  <c r="I12" i="125"/>
  <c r="K12" i="125"/>
  <c r="L12" i="125"/>
  <c r="M12" i="125"/>
  <c r="N12" i="125"/>
  <c r="O12" i="125"/>
  <c r="P12" i="125"/>
  <c r="Q12" i="125"/>
  <c r="R12" i="125"/>
  <c r="S12" i="125"/>
  <c r="T12" i="125"/>
  <c r="G13" i="125"/>
  <c r="H13" i="125" s="1"/>
  <c r="I13" i="125"/>
  <c r="K13" i="125"/>
  <c r="L13" i="125"/>
  <c r="M13" i="125"/>
  <c r="N13" i="125"/>
  <c r="O13" i="125"/>
  <c r="P13" i="125"/>
  <c r="Q13" i="125"/>
  <c r="R13" i="125"/>
  <c r="S13" i="125"/>
  <c r="T13" i="125"/>
  <c r="G14" i="125"/>
  <c r="H14" i="125" s="1"/>
  <c r="I14" i="125"/>
  <c r="K14" i="125"/>
  <c r="L14" i="125"/>
  <c r="M14" i="125"/>
  <c r="N14" i="125"/>
  <c r="O14" i="125"/>
  <c r="P14" i="125"/>
  <c r="Q14" i="125"/>
  <c r="R14" i="125"/>
  <c r="S14" i="125"/>
  <c r="T14" i="125"/>
  <c r="G15" i="125"/>
  <c r="H15" i="125" s="1"/>
  <c r="I15" i="125"/>
  <c r="K15" i="125"/>
  <c r="L15" i="125"/>
  <c r="M15" i="125"/>
  <c r="N15" i="125"/>
  <c r="O15" i="125"/>
  <c r="P15" i="125"/>
  <c r="Q15" i="125"/>
  <c r="R15" i="125"/>
  <c r="S15" i="125"/>
  <c r="T15" i="125"/>
  <c r="G16" i="125"/>
  <c r="H16" i="125" s="1"/>
  <c r="I16" i="125"/>
  <c r="K16" i="125"/>
  <c r="L16" i="125"/>
  <c r="M16" i="125"/>
  <c r="N16" i="125"/>
  <c r="O16" i="125"/>
  <c r="P16" i="125"/>
  <c r="Q16" i="125"/>
  <c r="R16" i="125"/>
  <c r="S16" i="125"/>
  <c r="T16" i="125"/>
  <c r="U17" i="125"/>
  <c r="U18" i="125"/>
  <c r="U19" i="125"/>
  <c r="U20" i="125"/>
  <c r="U21" i="125"/>
  <c r="U22" i="125"/>
  <c r="U23" i="125"/>
  <c r="U24" i="125"/>
  <c r="U25" i="125"/>
  <c r="U26" i="125"/>
  <c r="E27" i="125"/>
  <c r="F27" i="125"/>
  <c r="I155" i="133"/>
  <c r="M155" i="133"/>
  <c r="N155" i="133"/>
  <c r="O155" i="133"/>
  <c r="P155" i="133"/>
  <c r="T155" i="133"/>
  <c r="Q156" i="195"/>
  <c r="E116" i="195"/>
  <c r="I116" i="133" s="1"/>
  <c r="F116" i="195"/>
  <c r="G116" i="195"/>
  <c r="G139" i="195" s="1"/>
  <c r="H116" i="195"/>
  <c r="L116" i="133" s="1"/>
  <c r="I116" i="195"/>
  <c r="I139" i="195" s="1"/>
  <c r="J116" i="195"/>
  <c r="N116" i="133" s="1"/>
  <c r="K116" i="195"/>
  <c r="O116" i="133" s="1"/>
  <c r="L116" i="195"/>
  <c r="P116" i="133" s="1"/>
  <c r="M116" i="195"/>
  <c r="Q116" i="133" s="1"/>
  <c r="N116" i="195"/>
  <c r="R116" i="133" s="1"/>
  <c r="O116" i="195"/>
  <c r="O139" i="195" s="1"/>
  <c r="P116" i="195"/>
  <c r="T116" i="133" s="1"/>
  <c r="Q117" i="195"/>
  <c r="Q118" i="195"/>
  <c r="Q119" i="195"/>
  <c r="Q124" i="195"/>
  <c r="Q126" i="195"/>
  <c r="Q127" i="195"/>
  <c r="E107" i="195"/>
  <c r="F107" i="195"/>
  <c r="G107" i="195"/>
  <c r="G113" i="195" s="1"/>
  <c r="H107" i="195"/>
  <c r="I107" i="195"/>
  <c r="J107" i="195"/>
  <c r="K107" i="195"/>
  <c r="L107" i="195"/>
  <c r="M107" i="195"/>
  <c r="N107" i="195"/>
  <c r="O107" i="195"/>
  <c r="P107" i="195"/>
  <c r="K103" i="195"/>
  <c r="L103" i="195"/>
  <c r="E103" i="195"/>
  <c r="G103" i="195"/>
  <c r="H103" i="195"/>
  <c r="M103" i="195"/>
  <c r="N103" i="195"/>
  <c r="O103" i="195"/>
  <c r="P103" i="195"/>
  <c r="I103" i="195"/>
  <c r="J103" i="195"/>
  <c r="L93" i="195"/>
  <c r="G93" i="195"/>
  <c r="H93" i="195"/>
  <c r="P93" i="195"/>
  <c r="F93" i="195"/>
  <c r="N93" i="195"/>
  <c r="Q83" i="195"/>
  <c r="Q84" i="195"/>
  <c r="Q85" i="195"/>
  <c r="Q86" i="195"/>
  <c r="Q87" i="195"/>
  <c r="Q88" i="195"/>
  <c r="Q89" i="195"/>
  <c r="Q90" i="195"/>
  <c r="Q91" i="195"/>
  <c r="Q92" i="195"/>
  <c r="I93" i="195"/>
  <c r="O93" i="195"/>
  <c r="Q52" i="195"/>
  <c r="Q55" i="195"/>
  <c r="Q58" i="195"/>
  <c r="Q61" i="195"/>
  <c r="Q63" i="195"/>
  <c r="Q64" i="195"/>
  <c r="F66" i="195"/>
  <c r="G66" i="195"/>
  <c r="L66" i="195"/>
  <c r="L77" i="195" s="1"/>
  <c r="M66" i="195"/>
  <c r="M77" i="195" s="1"/>
  <c r="N66" i="195"/>
  <c r="O66" i="195"/>
  <c r="H66" i="195"/>
  <c r="I66" i="195"/>
  <c r="J66" i="195"/>
  <c r="J77" i="195" s="1"/>
  <c r="K66" i="195"/>
  <c r="P66" i="195"/>
  <c r="Q67" i="195"/>
  <c r="J48" i="195"/>
  <c r="D30" i="195"/>
  <c r="Q30" i="195"/>
  <c r="D31" i="195"/>
  <c r="I48" i="195"/>
  <c r="Q31" i="195"/>
  <c r="D32" i="195"/>
  <c r="Q32" i="195"/>
  <c r="D33" i="195"/>
  <c r="D34" i="195"/>
  <c r="D35" i="195"/>
  <c r="Q35" i="195"/>
  <c r="D36" i="195"/>
  <c r="D37" i="195"/>
  <c r="D38" i="195"/>
  <c r="Q38" i="195"/>
  <c r="D39" i="195"/>
  <c r="D40" i="195"/>
  <c r="Q40" i="195"/>
  <c r="F28" i="195"/>
  <c r="M28" i="195"/>
  <c r="N28" i="195"/>
  <c r="I28" i="195"/>
  <c r="Q11" i="195"/>
  <c r="J28" i="195"/>
  <c r="Q14" i="195"/>
  <c r="Q16" i="195"/>
  <c r="I155" i="134"/>
  <c r="J155" i="134"/>
  <c r="M155" i="134"/>
  <c r="N155" i="134"/>
  <c r="Q155" i="134"/>
  <c r="R155" i="134"/>
  <c r="Q156" i="197"/>
  <c r="F139" i="197"/>
  <c r="G139" i="197"/>
  <c r="H139" i="197"/>
  <c r="I139" i="197"/>
  <c r="J139" i="197"/>
  <c r="K139" i="197"/>
  <c r="N139" i="197"/>
  <c r="O139" i="197"/>
  <c r="P139" i="197"/>
  <c r="Q116" i="197"/>
  <c r="Q117" i="197"/>
  <c r="Q118" i="197"/>
  <c r="Q119" i="197"/>
  <c r="E139" i="197"/>
  <c r="Q120" i="197"/>
  <c r="M139" i="197"/>
  <c r="Q121" i="197"/>
  <c r="Q122" i="197"/>
  <c r="Q123" i="197"/>
  <c r="Q124" i="197"/>
  <c r="Q125" i="197"/>
  <c r="Q126" i="197"/>
  <c r="Q127" i="197"/>
  <c r="Q128" i="197"/>
  <c r="E107" i="197"/>
  <c r="F107" i="197"/>
  <c r="G107" i="197"/>
  <c r="H107" i="197"/>
  <c r="H113" i="197" s="1"/>
  <c r="I107" i="197"/>
  <c r="J107" i="197"/>
  <c r="K107" i="197"/>
  <c r="L107" i="197"/>
  <c r="M107" i="197"/>
  <c r="N107" i="197"/>
  <c r="O107" i="197"/>
  <c r="P107" i="197"/>
  <c r="H103" i="197"/>
  <c r="K103" i="197"/>
  <c r="L103" i="197"/>
  <c r="P103" i="197"/>
  <c r="E103" i="197"/>
  <c r="F103" i="197"/>
  <c r="G103" i="197"/>
  <c r="I103" i="197"/>
  <c r="J103" i="197"/>
  <c r="M103" i="197"/>
  <c r="N103" i="197"/>
  <c r="O103" i="197"/>
  <c r="Q97" i="197"/>
  <c r="E93" i="197"/>
  <c r="I93" i="197"/>
  <c r="Q79" i="197"/>
  <c r="M93" i="197"/>
  <c r="G93" i="197"/>
  <c r="H93" i="197"/>
  <c r="O93" i="197"/>
  <c r="P93" i="197"/>
  <c r="Q81" i="197"/>
  <c r="J93" i="197"/>
  <c r="Q82" i="197"/>
  <c r="Q83" i="197"/>
  <c r="Q84" i="197"/>
  <c r="Q85" i="197"/>
  <c r="Q86" i="197"/>
  <c r="Q87" i="197"/>
  <c r="Q88" i="197"/>
  <c r="Q89" i="197"/>
  <c r="Q90" i="197"/>
  <c r="Q91" i="197"/>
  <c r="Q92" i="197"/>
  <c r="F93" i="197"/>
  <c r="K93" i="197"/>
  <c r="N93" i="197"/>
  <c r="Q52" i="197"/>
  <c r="Q53" i="197"/>
  <c r="Q55" i="197"/>
  <c r="Q56" i="197"/>
  <c r="Q57" i="197"/>
  <c r="Q58" i="197"/>
  <c r="Q59" i="197"/>
  <c r="Q60" i="197"/>
  <c r="Q61" i="197"/>
  <c r="Q62" i="197"/>
  <c r="Q63" i="197"/>
  <c r="Q64" i="197"/>
  <c r="Q65" i="197"/>
  <c r="G66" i="197"/>
  <c r="K66" i="197"/>
  <c r="K77" i="197" s="1"/>
  <c r="N66" i="197"/>
  <c r="O66" i="197"/>
  <c r="O77" i="197" s="1"/>
  <c r="E66" i="197"/>
  <c r="E77" i="197" s="1"/>
  <c r="H66" i="197"/>
  <c r="H77" i="197" s="1"/>
  <c r="I66" i="197"/>
  <c r="I77" i="197" s="1"/>
  <c r="J66" i="197"/>
  <c r="J77" i="197" s="1"/>
  <c r="L66" i="197"/>
  <c r="L77" i="197" s="1"/>
  <c r="M66" i="197"/>
  <c r="M77" i="197" s="1"/>
  <c r="P66" i="197"/>
  <c r="P77" i="197" s="1"/>
  <c r="Q67" i="197"/>
  <c r="Q68" i="197"/>
  <c r="J48" i="197"/>
  <c r="D30" i="197"/>
  <c r="E48" i="197"/>
  <c r="F48" i="197"/>
  <c r="Q30" i="197"/>
  <c r="H48" i="197"/>
  <c r="I48" i="197"/>
  <c r="L48" i="197"/>
  <c r="M48" i="197"/>
  <c r="N48" i="197"/>
  <c r="O48" i="197"/>
  <c r="P48" i="197"/>
  <c r="D31" i="197"/>
  <c r="Q31" i="197"/>
  <c r="D32" i="197"/>
  <c r="Q32" i="197"/>
  <c r="K48" i="197"/>
  <c r="D33" i="197"/>
  <c r="Q33" i="197"/>
  <c r="D34" i="197"/>
  <c r="Q34" i="197"/>
  <c r="D35" i="197"/>
  <c r="Q35" i="197"/>
  <c r="D36" i="197"/>
  <c r="Q36" i="197"/>
  <c r="D37" i="197"/>
  <c r="Q37" i="197"/>
  <c r="D38" i="197"/>
  <c r="Q38" i="197"/>
  <c r="D39" i="197"/>
  <c r="Q39" i="197"/>
  <c r="D40" i="197"/>
  <c r="Q40" i="197"/>
  <c r="E28" i="197"/>
  <c r="F28" i="197"/>
  <c r="H28" i="197"/>
  <c r="L28" i="197"/>
  <c r="M28" i="197"/>
  <c r="N28" i="197"/>
  <c r="P28" i="197"/>
  <c r="Q11" i="197"/>
  <c r="I28" i="197"/>
  <c r="Q12" i="197"/>
  <c r="K28" i="197"/>
  <c r="Q13" i="197"/>
  <c r="G28" i="197"/>
  <c r="O28" i="197"/>
  <c r="Q14" i="197"/>
  <c r="Q15" i="197"/>
  <c r="Q16" i="197"/>
  <c r="Q17" i="197"/>
  <c r="J28" i="197"/>
  <c r="E155" i="198"/>
  <c r="I155" i="135" s="1"/>
  <c r="F155" i="198"/>
  <c r="G155" i="198"/>
  <c r="K155" i="135" s="1"/>
  <c r="H155" i="198"/>
  <c r="L155" i="135" s="1"/>
  <c r="I155" i="198"/>
  <c r="M155" i="135" s="1"/>
  <c r="J155" i="198"/>
  <c r="K155" i="198"/>
  <c r="L155" i="198"/>
  <c r="P155" i="135" s="1"/>
  <c r="M155" i="198"/>
  <c r="N155" i="198"/>
  <c r="R155" i="135" s="1"/>
  <c r="P155" i="198"/>
  <c r="T155" i="135" s="1"/>
  <c r="Q156" i="198"/>
  <c r="Q116" i="198"/>
  <c r="Q126" i="198"/>
  <c r="E107" i="198"/>
  <c r="F107" i="198"/>
  <c r="G107" i="198"/>
  <c r="H107" i="198"/>
  <c r="I107" i="198"/>
  <c r="J107" i="198"/>
  <c r="K107" i="198"/>
  <c r="L107" i="198"/>
  <c r="M107" i="198"/>
  <c r="N107" i="198"/>
  <c r="O107" i="198"/>
  <c r="P107" i="198"/>
  <c r="Q83" i="198"/>
  <c r="Q84" i="198"/>
  <c r="Q85" i="198"/>
  <c r="Q86" i="198"/>
  <c r="Q87" i="198"/>
  <c r="Q88" i="198"/>
  <c r="Q89" i="198"/>
  <c r="Q90" i="198"/>
  <c r="Q91" i="198"/>
  <c r="Q92" i="198"/>
  <c r="D30" i="198"/>
  <c r="D31" i="198"/>
  <c r="D32" i="198"/>
  <c r="D33" i="198"/>
  <c r="D34" i="198"/>
  <c r="D35" i="198"/>
  <c r="D36" i="198"/>
  <c r="D37" i="198"/>
  <c r="D38" i="198"/>
  <c r="Q38" i="198"/>
  <c r="D39" i="198"/>
  <c r="D40" i="198"/>
  <c r="G47" i="131" l="1"/>
  <c r="F48" i="131"/>
  <c r="H92" i="131"/>
  <c r="F48" i="125"/>
  <c r="N694" i="205"/>
  <c r="J33" i="201"/>
  <c r="J35" i="201" s="1"/>
  <c r="J20" i="203"/>
  <c r="J22" i="203" s="1"/>
  <c r="D20" i="203"/>
  <c r="F20" i="203"/>
  <c r="D38" i="202"/>
  <c r="D40" i="202" s="1"/>
  <c r="G38" i="202"/>
  <c r="G40" i="202" s="1"/>
  <c r="G20" i="203"/>
  <c r="G22" i="203" s="1"/>
  <c r="M103" i="125"/>
  <c r="E38" i="202"/>
  <c r="E40" i="202" s="1"/>
  <c r="J38" i="202"/>
  <c r="K20" i="202" s="1"/>
  <c r="K94" i="202" s="1"/>
  <c r="F33" i="201"/>
  <c r="F35" i="201" s="1"/>
  <c r="J68" i="201"/>
  <c r="E33" i="201"/>
  <c r="E35" i="201" s="1"/>
  <c r="F38" i="202"/>
  <c r="F40" i="202" s="1"/>
  <c r="N103" i="125"/>
  <c r="E20" i="203"/>
  <c r="J103" i="125"/>
  <c r="L113" i="125"/>
  <c r="P10" i="131"/>
  <c r="Q10" i="131"/>
  <c r="R10" i="131"/>
  <c r="S10" i="131"/>
  <c r="T10" i="131"/>
  <c r="I10" i="131"/>
  <c r="J10" i="131"/>
  <c r="K10" i="131"/>
  <c r="O10" i="131"/>
  <c r="L10" i="131"/>
  <c r="M10" i="131"/>
  <c r="N10" i="131"/>
  <c r="I14" i="133"/>
  <c r="J14" i="133"/>
  <c r="K14" i="133"/>
  <c r="L14" i="133"/>
  <c r="M14" i="133"/>
  <c r="N14" i="133"/>
  <c r="O14" i="133"/>
  <c r="P14" i="133"/>
  <c r="Q14" i="133"/>
  <c r="R14" i="133"/>
  <c r="T14" i="133"/>
  <c r="S14" i="133"/>
  <c r="P10" i="136"/>
  <c r="Q10" i="136"/>
  <c r="R10" i="136"/>
  <c r="S10" i="136"/>
  <c r="T10" i="136"/>
  <c r="I10" i="136"/>
  <c r="J10" i="136"/>
  <c r="K10" i="136"/>
  <c r="L10" i="136"/>
  <c r="M10" i="136"/>
  <c r="N10" i="136"/>
  <c r="O10" i="136"/>
  <c r="I12" i="133"/>
  <c r="J12" i="133"/>
  <c r="K12" i="133"/>
  <c r="T12" i="133"/>
  <c r="L12" i="133"/>
  <c r="M12" i="133"/>
  <c r="N12" i="133"/>
  <c r="O12" i="133"/>
  <c r="P12" i="133"/>
  <c r="Q12" i="133"/>
  <c r="R12" i="133"/>
  <c r="S12" i="133"/>
  <c r="N11" i="135"/>
  <c r="O11" i="135"/>
  <c r="P11" i="135"/>
  <c r="Q11" i="135"/>
  <c r="R11" i="135"/>
  <c r="S11" i="135"/>
  <c r="T11" i="135"/>
  <c r="I11" i="135"/>
  <c r="J11" i="135"/>
  <c r="K11" i="135"/>
  <c r="L11" i="135"/>
  <c r="M11" i="135"/>
  <c r="Q10" i="134"/>
  <c r="R10" i="134"/>
  <c r="S10" i="134"/>
  <c r="T10" i="134"/>
  <c r="I10" i="134"/>
  <c r="J10" i="134"/>
  <c r="K10" i="134"/>
  <c r="L10" i="134"/>
  <c r="M10" i="134"/>
  <c r="N10" i="134"/>
  <c r="O10" i="134"/>
  <c r="P10" i="134"/>
  <c r="R9" i="134"/>
  <c r="S9" i="134"/>
  <c r="T9" i="134"/>
  <c r="I9" i="134"/>
  <c r="J9" i="134"/>
  <c r="K9" i="134"/>
  <c r="L9" i="134"/>
  <c r="M9" i="134"/>
  <c r="N9" i="134"/>
  <c r="O9" i="134"/>
  <c r="P9" i="134"/>
  <c r="Q9" i="134"/>
  <c r="N9" i="135"/>
  <c r="O9" i="135"/>
  <c r="P9" i="135"/>
  <c r="Q9" i="135"/>
  <c r="R9" i="135"/>
  <c r="S9" i="135"/>
  <c r="T9" i="135"/>
  <c r="I9" i="135"/>
  <c r="J9" i="135"/>
  <c r="K9" i="135"/>
  <c r="L9" i="135"/>
  <c r="M9" i="135"/>
  <c r="N15" i="135"/>
  <c r="O15" i="135"/>
  <c r="P15" i="135"/>
  <c r="Q15" i="135"/>
  <c r="R15" i="135"/>
  <c r="S15" i="135"/>
  <c r="T15" i="135"/>
  <c r="I15" i="135"/>
  <c r="J15" i="135"/>
  <c r="K15" i="135"/>
  <c r="L15" i="135"/>
  <c r="M15" i="135"/>
  <c r="P15" i="136"/>
  <c r="Q15" i="136"/>
  <c r="R15" i="136"/>
  <c r="S15" i="136"/>
  <c r="T15" i="136"/>
  <c r="I15" i="136"/>
  <c r="J15" i="136"/>
  <c r="K15" i="136"/>
  <c r="L15" i="136"/>
  <c r="M15" i="136"/>
  <c r="N15" i="136"/>
  <c r="O15" i="136"/>
  <c r="P14" i="136"/>
  <c r="Q14" i="136"/>
  <c r="R14" i="136"/>
  <c r="S14" i="136"/>
  <c r="T14" i="136"/>
  <c r="I14" i="136"/>
  <c r="J14" i="136"/>
  <c r="K14" i="136"/>
  <c r="L14" i="136"/>
  <c r="M14" i="136"/>
  <c r="N14" i="136"/>
  <c r="O14" i="136"/>
  <c r="P13" i="136"/>
  <c r="Q13" i="136"/>
  <c r="R13" i="136"/>
  <c r="S13" i="136"/>
  <c r="T13" i="136"/>
  <c r="I13" i="136"/>
  <c r="J13" i="136"/>
  <c r="K13" i="136"/>
  <c r="L13" i="136"/>
  <c r="M13" i="136"/>
  <c r="N13" i="136"/>
  <c r="O13" i="136"/>
  <c r="M14" i="134"/>
  <c r="N14" i="134"/>
  <c r="O14" i="134"/>
  <c r="P14" i="134"/>
  <c r="Q14" i="134"/>
  <c r="R14" i="134"/>
  <c r="S14" i="134"/>
  <c r="T14" i="134"/>
  <c r="I14" i="134"/>
  <c r="J14" i="134"/>
  <c r="K14" i="134"/>
  <c r="L14" i="134"/>
  <c r="P13" i="131"/>
  <c r="Q13" i="131"/>
  <c r="R13" i="131"/>
  <c r="S13" i="131"/>
  <c r="T13" i="131"/>
  <c r="O13" i="131"/>
  <c r="I13" i="131"/>
  <c r="K13" i="131"/>
  <c r="J13" i="131"/>
  <c r="L13" i="131"/>
  <c r="M13" i="131"/>
  <c r="N13" i="131"/>
  <c r="P12" i="131"/>
  <c r="Q12" i="131"/>
  <c r="R12" i="131"/>
  <c r="S12" i="131"/>
  <c r="I12" i="131"/>
  <c r="T12" i="131"/>
  <c r="J12" i="131"/>
  <c r="K12" i="131"/>
  <c r="O12" i="131"/>
  <c r="L12" i="131"/>
  <c r="M12" i="131"/>
  <c r="N12" i="131"/>
  <c r="I13" i="133"/>
  <c r="J13" i="133"/>
  <c r="K13" i="133"/>
  <c r="L13" i="133"/>
  <c r="M13" i="133"/>
  <c r="N13" i="133"/>
  <c r="T13" i="133"/>
  <c r="O13" i="133"/>
  <c r="P13" i="133"/>
  <c r="Q13" i="133"/>
  <c r="R13" i="133"/>
  <c r="S13" i="133"/>
  <c r="N13" i="134"/>
  <c r="O13" i="134"/>
  <c r="P13" i="134"/>
  <c r="Q13" i="134"/>
  <c r="R13" i="134"/>
  <c r="S13" i="134"/>
  <c r="T13" i="134"/>
  <c r="I13" i="134"/>
  <c r="J13" i="134"/>
  <c r="K13" i="134"/>
  <c r="L13" i="134"/>
  <c r="M13" i="134"/>
  <c r="N14" i="135"/>
  <c r="O14" i="135"/>
  <c r="P14" i="135"/>
  <c r="Q14" i="135"/>
  <c r="R14" i="135"/>
  <c r="S14" i="135"/>
  <c r="T14" i="135"/>
  <c r="I14" i="135"/>
  <c r="J14" i="135"/>
  <c r="K14" i="135"/>
  <c r="L14" i="135"/>
  <c r="M14" i="135"/>
  <c r="I16" i="136"/>
  <c r="T16" i="136"/>
  <c r="S16" i="136"/>
  <c r="R16" i="136"/>
  <c r="P16" i="136"/>
  <c r="L16" i="136"/>
  <c r="Q16" i="136"/>
  <c r="N16" i="136"/>
  <c r="J16" i="136"/>
  <c r="O16" i="136"/>
  <c r="M16" i="136"/>
  <c r="K16" i="136"/>
  <c r="P9" i="136"/>
  <c r="Q9" i="136"/>
  <c r="R9" i="136"/>
  <c r="S9" i="136"/>
  <c r="T9" i="136"/>
  <c r="I9" i="136"/>
  <c r="J9" i="136"/>
  <c r="K9" i="136"/>
  <c r="L9" i="136"/>
  <c r="M9" i="136"/>
  <c r="N9" i="136"/>
  <c r="O9" i="136"/>
  <c r="P11" i="131"/>
  <c r="P27" i="131" s="1"/>
  <c r="I11" i="131"/>
  <c r="Q11" i="131"/>
  <c r="S11" i="131"/>
  <c r="R11" i="131"/>
  <c r="K11" i="131"/>
  <c r="T11" i="131"/>
  <c r="O11" i="131"/>
  <c r="J11" i="131"/>
  <c r="L11" i="131"/>
  <c r="M11" i="131"/>
  <c r="U11" i="131" s="1"/>
  <c r="N11" i="131"/>
  <c r="N27" i="131" s="1"/>
  <c r="H47" i="131"/>
  <c r="O12" i="134"/>
  <c r="P12" i="134"/>
  <c r="Q12" i="134"/>
  <c r="R12" i="134"/>
  <c r="S12" i="134"/>
  <c r="T12" i="134"/>
  <c r="I12" i="134"/>
  <c r="J12" i="134"/>
  <c r="K12" i="134"/>
  <c r="L12" i="134"/>
  <c r="M12" i="134"/>
  <c r="N12" i="134"/>
  <c r="N13" i="135"/>
  <c r="O13" i="135"/>
  <c r="P13" i="135"/>
  <c r="Q13" i="135"/>
  <c r="R13" i="135"/>
  <c r="S13" i="135"/>
  <c r="T13" i="135"/>
  <c r="I13" i="135"/>
  <c r="J13" i="135"/>
  <c r="K13" i="135"/>
  <c r="L13" i="135"/>
  <c r="M13" i="135"/>
  <c r="H102" i="131"/>
  <c r="N95" i="131"/>
  <c r="O95" i="131"/>
  <c r="O102" i="131" s="1"/>
  <c r="P95" i="131"/>
  <c r="Q95" i="131"/>
  <c r="R95" i="131"/>
  <c r="S95" i="131"/>
  <c r="T95" i="131"/>
  <c r="T102" i="131" s="1"/>
  <c r="M95" i="131"/>
  <c r="I95" i="131"/>
  <c r="J95" i="131"/>
  <c r="J102" i="131" s="1"/>
  <c r="K95" i="131"/>
  <c r="K102" i="131" s="1"/>
  <c r="L95" i="131"/>
  <c r="L102" i="131" s="1"/>
  <c r="G138" i="131"/>
  <c r="I11" i="133"/>
  <c r="J11" i="133"/>
  <c r="K11" i="133"/>
  <c r="L11" i="133"/>
  <c r="M11" i="133"/>
  <c r="N11" i="133"/>
  <c r="O11" i="133"/>
  <c r="P11" i="133"/>
  <c r="Q11" i="133"/>
  <c r="T11" i="133"/>
  <c r="R11" i="133"/>
  <c r="S11" i="133"/>
  <c r="U156" i="125"/>
  <c r="I10" i="133"/>
  <c r="J10" i="133"/>
  <c r="K10" i="133"/>
  <c r="L10" i="133"/>
  <c r="M10" i="133"/>
  <c r="N10" i="133"/>
  <c r="O10" i="133"/>
  <c r="P10" i="133"/>
  <c r="Q10" i="133"/>
  <c r="R10" i="133"/>
  <c r="S10" i="133"/>
  <c r="T10" i="133"/>
  <c r="P11" i="134"/>
  <c r="Q11" i="134"/>
  <c r="R11" i="134"/>
  <c r="S11" i="134"/>
  <c r="T11" i="134"/>
  <c r="I11" i="134"/>
  <c r="J11" i="134"/>
  <c r="K11" i="134"/>
  <c r="L11" i="134"/>
  <c r="M11" i="134"/>
  <c r="N11" i="134"/>
  <c r="O11" i="134"/>
  <c r="N12" i="135"/>
  <c r="O12" i="135"/>
  <c r="P12" i="135"/>
  <c r="Q12" i="135"/>
  <c r="R12" i="135"/>
  <c r="S12" i="135"/>
  <c r="T12" i="135"/>
  <c r="I12" i="135"/>
  <c r="J12" i="135"/>
  <c r="K12" i="135"/>
  <c r="L12" i="135"/>
  <c r="M12" i="135"/>
  <c r="P9" i="131"/>
  <c r="Q9" i="131"/>
  <c r="R9" i="131"/>
  <c r="S9" i="131"/>
  <c r="T9" i="131"/>
  <c r="O9" i="131"/>
  <c r="I9" i="131"/>
  <c r="J9" i="131"/>
  <c r="K9" i="131"/>
  <c r="K27" i="131" s="1"/>
  <c r="L9" i="131"/>
  <c r="M9" i="131"/>
  <c r="N9" i="131"/>
  <c r="G27" i="125"/>
  <c r="G27" i="131"/>
  <c r="G48" i="131" s="1"/>
  <c r="I9" i="133"/>
  <c r="J9" i="133"/>
  <c r="K9" i="133"/>
  <c r="L9" i="133"/>
  <c r="M9" i="133"/>
  <c r="N9" i="133"/>
  <c r="O9" i="133"/>
  <c r="P9" i="133"/>
  <c r="Q9" i="133"/>
  <c r="R9" i="133"/>
  <c r="T9" i="133"/>
  <c r="S9" i="133"/>
  <c r="U155" i="131"/>
  <c r="T16" i="134"/>
  <c r="S16" i="134"/>
  <c r="N16" i="134"/>
  <c r="R16" i="134"/>
  <c r="M16" i="134"/>
  <c r="Q16" i="134"/>
  <c r="P16" i="134"/>
  <c r="O16" i="134"/>
  <c r="K16" i="134"/>
  <c r="I16" i="134"/>
  <c r="L16" i="134"/>
  <c r="J16" i="134"/>
  <c r="P12" i="136"/>
  <c r="Q12" i="136"/>
  <c r="R12" i="136"/>
  <c r="S12" i="136"/>
  <c r="T12" i="136"/>
  <c r="I12" i="136"/>
  <c r="J12" i="136"/>
  <c r="K12" i="136"/>
  <c r="L12" i="136"/>
  <c r="M12" i="136"/>
  <c r="N12" i="136"/>
  <c r="O12" i="136"/>
  <c r="G33" i="201"/>
  <c r="G35" i="201" s="1"/>
  <c r="H21" i="208"/>
  <c r="P15" i="131"/>
  <c r="O15" i="131"/>
  <c r="Q15" i="131"/>
  <c r="U15" i="131" s="1"/>
  <c r="R15" i="131"/>
  <c r="R27" i="131" s="1"/>
  <c r="S15" i="131"/>
  <c r="T15" i="131"/>
  <c r="K15" i="131"/>
  <c r="I15" i="131"/>
  <c r="J15" i="131"/>
  <c r="L15" i="131"/>
  <c r="M15" i="131"/>
  <c r="N15" i="131"/>
  <c r="T51" i="131"/>
  <c r="I51" i="131"/>
  <c r="I76" i="131" s="1"/>
  <c r="S51" i="131"/>
  <c r="S76" i="131" s="1"/>
  <c r="N51" i="131"/>
  <c r="N76" i="131" s="1"/>
  <c r="J51" i="131"/>
  <c r="K51" i="131"/>
  <c r="K76" i="131" s="1"/>
  <c r="K93" i="131" s="1"/>
  <c r="L51" i="131"/>
  <c r="M51" i="131"/>
  <c r="M76" i="131" s="1"/>
  <c r="M93" i="131" s="1"/>
  <c r="O51" i="131"/>
  <c r="Q51" i="131"/>
  <c r="P51" i="131"/>
  <c r="R51" i="131"/>
  <c r="H112" i="131"/>
  <c r="N104" i="131"/>
  <c r="N112" i="131" s="1"/>
  <c r="O104" i="131"/>
  <c r="O112" i="131" s="1"/>
  <c r="P104" i="131"/>
  <c r="P112" i="131" s="1"/>
  <c r="U112" i="131" s="1"/>
  <c r="Q104" i="131"/>
  <c r="Q112" i="131" s="1"/>
  <c r="R104" i="131"/>
  <c r="R112" i="131" s="1"/>
  <c r="S104" i="131"/>
  <c r="S112" i="131" s="1"/>
  <c r="T104" i="131"/>
  <c r="T112" i="131" s="1"/>
  <c r="I104" i="131"/>
  <c r="I112" i="131" s="1"/>
  <c r="J104" i="131"/>
  <c r="J112" i="131" s="1"/>
  <c r="M104" i="131"/>
  <c r="M112" i="131" s="1"/>
  <c r="K104" i="131"/>
  <c r="K112" i="131" s="1"/>
  <c r="L104" i="131"/>
  <c r="L112" i="131" s="1"/>
  <c r="T16" i="133"/>
  <c r="S16" i="133"/>
  <c r="I16" i="133"/>
  <c r="U16" i="133" s="1"/>
  <c r="R16" i="133"/>
  <c r="Q16" i="133"/>
  <c r="P16" i="133"/>
  <c r="O16" i="133"/>
  <c r="N16" i="133"/>
  <c r="M16" i="133"/>
  <c r="L16" i="133"/>
  <c r="K16" i="133"/>
  <c r="J16" i="133"/>
  <c r="L15" i="134"/>
  <c r="M15" i="134"/>
  <c r="N15" i="134"/>
  <c r="O15" i="134"/>
  <c r="P15" i="134"/>
  <c r="Q15" i="134"/>
  <c r="R15" i="134"/>
  <c r="S15" i="134"/>
  <c r="T15" i="134"/>
  <c r="I15" i="134"/>
  <c r="J15" i="134"/>
  <c r="K15" i="134"/>
  <c r="N10" i="135"/>
  <c r="O10" i="135"/>
  <c r="P10" i="135"/>
  <c r="Q10" i="135"/>
  <c r="R10" i="135"/>
  <c r="S10" i="135"/>
  <c r="T10" i="135"/>
  <c r="I10" i="135"/>
  <c r="J10" i="135"/>
  <c r="K10" i="135"/>
  <c r="L10" i="135"/>
  <c r="M10" i="135"/>
  <c r="P11" i="136"/>
  <c r="Q11" i="136"/>
  <c r="R11" i="136"/>
  <c r="S11" i="136"/>
  <c r="T11" i="136"/>
  <c r="I11" i="136"/>
  <c r="J11" i="136"/>
  <c r="K11" i="136"/>
  <c r="L11" i="136"/>
  <c r="M11" i="136"/>
  <c r="N11" i="136"/>
  <c r="O11" i="136"/>
  <c r="P14" i="131"/>
  <c r="K14" i="131"/>
  <c r="O14" i="131"/>
  <c r="O27" i="131" s="1"/>
  <c r="O48" i="131" s="1"/>
  <c r="Q14" i="131"/>
  <c r="R14" i="131"/>
  <c r="S14" i="131"/>
  <c r="T14" i="131"/>
  <c r="I14" i="131"/>
  <c r="J14" i="131"/>
  <c r="L14" i="131"/>
  <c r="L27" i="131" s="1"/>
  <c r="M14" i="131"/>
  <c r="N14" i="131"/>
  <c r="I15" i="133"/>
  <c r="J15" i="133"/>
  <c r="K15" i="133"/>
  <c r="T15" i="133"/>
  <c r="L15" i="133"/>
  <c r="M15" i="133"/>
  <c r="N15" i="133"/>
  <c r="O15" i="133"/>
  <c r="P15" i="133"/>
  <c r="Q15" i="133"/>
  <c r="R15" i="133"/>
  <c r="S15" i="133"/>
  <c r="T16" i="135"/>
  <c r="S16" i="135"/>
  <c r="Q16" i="135"/>
  <c r="L16" i="135"/>
  <c r="K16" i="135"/>
  <c r="I16" i="135"/>
  <c r="R16" i="135"/>
  <c r="P16" i="135"/>
  <c r="O16" i="135"/>
  <c r="M16" i="135"/>
  <c r="J16" i="135"/>
  <c r="N16" i="135"/>
  <c r="F157" i="125"/>
  <c r="M113" i="125"/>
  <c r="D161" i="206"/>
  <c r="D102" i="206"/>
  <c r="F181" i="206"/>
  <c r="E101" i="206"/>
  <c r="F179" i="206"/>
  <c r="F152" i="206"/>
  <c r="F48" i="206" s="1"/>
  <c r="F46" i="206"/>
  <c r="H103" i="125"/>
  <c r="G99" i="201"/>
  <c r="G101" i="201" s="1"/>
  <c r="T103" i="125"/>
  <c r="J113" i="125"/>
  <c r="M40" i="208"/>
  <c r="R103" i="125"/>
  <c r="N93" i="125"/>
  <c r="G93" i="131"/>
  <c r="G156" i="131" s="1"/>
  <c r="E93" i="131"/>
  <c r="H76" i="131"/>
  <c r="J49" i="195"/>
  <c r="J49" i="197"/>
  <c r="K94" i="197"/>
  <c r="P49" i="197"/>
  <c r="O94" i="197"/>
  <c r="L49" i="197"/>
  <c r="H49" i="197"/>
  <c r="I94" i="197"/>
  <c r="J94" i="197"/>
  <c r="E51" i="208"/>
  <c r="F51" i="208" s="1"/>
  <c r="J9" i="207"/>
  <c r="L94" i="195"/>
  <c r="F49" i="208"/>
  <c r="E103" i="125"/>
  <c r="E113" i="125"/>
  <c r="I102" i="206"/>
  <c r="I104" i="206" s="1"/>
  <c r="I106" i="206" s="1"/>
  <c r="G103" i="125"/>
  <c r="E93" i="125"/>
  <c r="H93" i="125"/>
  <c r="G93" i="125"/>
  <c r="G139" i="125"/>
  <c r="H102" i="206"/>
  <c r="H104" i="206" s="1"/>
  <c r="H106" i="206" s="1"/>
  <c r="K66" i="201"/>
  <c r="K68" i="201" s="1"/>
  <c r="O860" i="205"/>
  <c r="K103" i="125"/>
  <c r="T77" i="125"/>
  <c r="I113" i="125"/>
  <c r="M27" i="125"/>
  <c r="M48" i="125" s="1"/>
  <c r="R102" i="131"/>
  <c r="P113" i="197"/>
  <c r="Q77" i="125"/>
  <c r="O92" i="131"/>
  <c r="Q113" i="125"/>
  <c r="P102" i="131"/>
  <c r="U80" i="131"/>
  <c r="L99" i="201"/>
  <c r="L101" i="201" s="1"/>
  <c r="P113" i="195"/>
  <c r="M47" i="131"/>
  <c r="R47" i="131"/>
  <c r="T138" i="131"/>
  <c r="N113" i="195"/>
  <c r="M93" i="125"/>
  <c r="P93" i="125"/>
  <c r="U79" i="125"/>
  <c r="Q47" i="131"/>
  <c r="U13" i="125"/>
  <c r="L27" i="125"/>
  <c r="L48" i="125" s="1"/>
  <c r="I93" i="125"/>
  <c r="L103" i="125"/>
  <c r="N113" i="125"/>
  <c r="P113" i="125"/>
  <c r="J13" i="200"/>
  <c r="U119" i="131"/>
  <c r="N138" i="131"/>
  <c r="K113" i="125"/>
  <c r="M27" i="131"/>
  <c r="N102" i="131"/>
  <c r="U105" i="131"/>
  <c r="N374" i="205"/>
  <c r="U12" i="131"/>
  <c r="I92" i="131"/>
  <c r="S103" i="125"/>
  <c r="K47" i="131"/>
  <c r="S92" i="131"/>
  <c r="O93" i="125"/>
  <c r="O103" i="125"/>
  <c r="I47" i="131"/>
  <c r="L138" i="131"/>
  <c r="U58" i="125"/>
  <c r="U52" i="125"/>
  <c r="Q93" i="125"/>
  <c r="S113" i="125"/>
  <c r="U59" i="131"/>
  <c r="U125" i="131"/>
  <c r="U64" i="125"/>
  <c r="I77" i="125"/>
  <c r="R113" i="125"/>
  <c r="T113" i="125"/>
  <c r="O139" i="125"/>
  <c r="Q76" i="131"/>
  <c r="U67" i="131"/>
  <c r="Q92" i="131"/>
  <c r="I102" i="131"/>
  <c r="U124" i="125"/>
  <c r="P139" i="125"/>
  <c r="U120" i="125"/>
  <c r="L139" i="125"/>
  <c r="S47" i="131"/>
  <c r="P92" i="131"/>
  <c r="L102" i="206"/>
  <c r="L104" i="206" s="1"/>
  <c r="L106" i="206" s="1"/>
  <c r="E11" i="208"/>
  <c r="F11" i="208" s="1"/>
  <c r="N717" i="205"/>
  <c r="O453" i="205"/>
  <c r="I13" i="200"/>
  <c r="O574" i="205"/>
  <c r="O498" i="205"/>
  <c r="N379" i="205"/>
  <c r="O891" i="205"/>
  <c r="O815" i="205"/>
  <c r="J102" i="206"/>
  <c r="J104" i="206" s="1"/>
  <c r="J106" i="206" s="1"/>
  <c r="O59" i="208"/>
  <c r="L66" i="201"/>
  <c r="L68" i="201" s="1"/>
  <c r="O756" i="205"/>
  <c r="N400" i="205"/>
  <c r="O543" i="205"/>
  <c r="N696" i="205"/>
  <c r="O770" i="205"/>
  <c r="N394" i="205"/>
  <c r="O99" i="201"/>
  <c r="O101" i="201" s="1"/>
  <c r="O439" i="205"/>
  <c r="O898" i="205"/>
  <c r="N726" i="205"/>
  <c r="M99" i="201"/>
  <c r="M101" i="201" s="1"/>
  <c r="O633" i="205"/>
  <c r="O536" i="205"/>
  <c r="M66" i="201"/>
  <c r="M68" i="201" s="1"/>
  <c r="O950" i="205"/>
  <c r="K99" i="201"/>
  <c r="K101" i="201" s="1"/>
  <c r="O619" i="205"/>
  <c r="N725" i="205"/>
  <c r="N99" i="201"/>
  <c r="N101" i="201" s="1"/>
  <c r="O66" i="201"/>
  <c r="O68" i="201" s="1"/>
  <c r="O446" i="205"/>
  <c r="O394" i="205"/>
  <c r="O763" i="205"/>
  <c r="N397" i="205"/>
  <c r="K102" i="206"/>
  <c r="K104" i="206" s="1"/>
  <c r="K106" i="206" s="1"/>
  <c r="N711" i="205"/>
  <c r="O808" i="205"/>
  <c r="K40" i="208"/>
  <c r="I19" i="208"/>
  <c r="I21" i="208" s="1"/>
  <c r="J21" i="208" s="1"/>
  <c r="J20" i="208"/>
  <c r="N40" i="208"/>
  <c r="J40" i="208"/>
  <c r="J59" i="208"/>
  <c r="E19" i="208"/>
  <c r="E59" i="208"/>
  <c r="F57" i="208"/>
  <c r="F59" i="208" s="1"/>
  <c r="J57" i="208"/>
  <c r="J19" i="208" s="1"/>
  <c r="J32" i="208"/>
  <c r="H13" i="208"/>
  <c r="J13" i="208" s="1"/>
  <c r="F32" i="208"/>
  <c r="E40" i="208"/>
  <c r="F40" i="208" s="1"/>
  <c r="F39" i="208"/>
  <c r="E20" i="208"/>
  <c r="F20" i="208" s="1"/>
  <c r="E124" i="206"/>
  <c r="F122" i="206"/>
  <c r="E18" i="206"/>
  <c r="F18" i="206" s="1"/>
  <c r="E238" i="206"/>
  <c r="F236" i="206"/>
  <c r="D44" i="206"/>
  <c r="D150" i="206"/>
  <c r="H126" i="206"/>
  <c r="E150" i="206"/>
  <c r="E44" i="206"/>
  <c r="G102" i="206"/>
  <c r="G104" i="206" s="1"/>
  <c r="G106" i="206" s="1"/>
  <c r="L235" i="206"/>
  <c r="M228" i="206" s="1"/>
  <c r="L230" i="206"/>
  <c r="F120" i="206"/>
  <c r="E16" i="206"/>
  <c r="F16" i="206" s="1"/>
  <c r="K178" i="206"/>
  <c r="L171" i="206" s="1"/>
  <c r="K173" i="206"/>
  <c r="K234" i="206"/>
  <c r="K236" i="206" s="1"/>
  <c r="K238" i="206" s="1"/>
  <c r="K240" i="206" s="1"/>
  <c r="F102" i="206"/>
  <c r="F161" i="206"/>
  <c r="K120" i="206"/>
  <c r="K122" i="206" s="1"/>
  <c r="I18" i="206"/>
  <c r="J18" i="206" s="1"/>
  <c r="I124" i="206"/>
  <c r="J120" i="206"/>
  <c r="I16" i="206"/>
  <c r="D140" i="206"/>
  <c r="D34" i="206"/>
  <c r="J179" i="206"/>
  <c r="H181" i="206"/>
  <c r="E197" i="206"/>
  <c r="E34" i="206"/>
  <c r="E161" i="206"/>
  <c r="E102" i="206"/>
  <c r="H238" i="206"/>
  <c r="J236" i="206"/>
  <c r="L114" i="206"/>
  <c r="O581" i="205"/>
  <c r="O484" i="205"/>
  <c r="O491" i="205"/>
  <c r="N408" i="205"/>
  <c r="N708" i="205"/>
  <c r="N691" i="205"/>
  <c r="N371" i="205"/>
  <c r="O853" i="205"/>
  <c r="N688" i="205"/>
  <c r="N714" i="205"/>
  <c r="O711" i="205"/>
  <c r="N395" i="205"/>
  <c r="O936" i="205"/>
  <c r="O588" i="205"/>
  <c r="O529" i="205"/>
  <c r="O905" i="205"/>
  <c r="O846" i="205"/>
  <c r="O401" i="205"/>
  <c r="O626" i="205"/>
  <c r="O718" i="205"/>
  <c r="N409" i="205"/>
  <c r="O408" i="205"/>
  <c r="N401" i="205"/>
  <c r="O943" i="205"/>
  <c r="N377" i="205"/>
  <c r="O725" i="205"/>
  <c r="N391" i="205"/>
  <c r="N718" i="205"/>
  <c r="J114" i="202"/>
  <c r="K37" i="202"/>
  <c r="J77" i="202"/>
  <c r="N66" i="201"/>
  <c r="N68" i="201" s="1"/>
  <c r="D33" i="201"/>
  <c r="D35" i="201" s="1"/>
  <c r="D99" i="201"/>
  <c r="D101" i="201" s="1"/>
  <c r="F99" i="201"/>
  <c r="F101" i="201" s="1"/>
  <c r="G113" i="125"/>
  <c r="E47" i="125"/>
  <c r="E48" i="125" s="1"/>
  <c r="E77" i="125"/>
  <c r="E139" i="125"/>
  <c r="G77" i="125"/>
  <c r="G47" i="125"/>
  <c r="H113" i="195"/>
  <c r="U16" i="125"/>
  <c r="U115" i="125"/>
  <c r="U36" i="131"/>
  <c r="U66" i="131"/>
  <c r="U79" i="131"/>
  <c r="U122" i="131"/>
  <c r="U121" i="131"/>
  <c r="S138" i="131"/>
  <c r="Q155" i="133"/>
  <c r="O155" i="134"/>
  <c r="Q155" i="135"/>
  <c r="U12" i="125"/>
  <c r="U11" i="125"/>
  <c r="L77" i="125"/>
  <c r="U66" i="125"/>
  <c r="U65" i="125"/>
  <c r="U57" i="125"/>
  <c r="U51" i="125"/>
  <c r="T93" i="125"/>
  <c r="T94" i="125" s="1"/>
  <c r="Q103" i="125"/>
  <c r="U123" i="125"/>
  <c r="R139" i="125"/>
  <c r="U35" i="131"/>
  <c r="P47" i="131"/>
  <c r="U65" i="131"/>
  <c r="U61" i="131"/>
  <c r="U58" i="131"/>
  <c r="J76" i="131"/>
  <c r="J92" i="131"/>
  <c r="U130" i="131"/>
  <c r="R138" i="131"/>
  <c r="G113" i="197"/>
  <c r="F113" i="195"/>
  <c r="K27" i="125"/>
  <c r="K48" i="125" s="1"/>
  <c r="M77" i="125"/>
  <c r="U82" i="125"/>
  <c r="S93" i="125"/>
  <c r="P103" i="125"/>
  <c r="U34" i="131"/>
  <c r="U64" i="131"/>
  <c r="U78" i="131"/>
  <c r="Q102" i="131"/>
  <c r="U129" i="131"/>
  <c r="U116" i="131"/>
  <c r="Q138" i="131"/>
  <c r="O155" i="135"/>
  <c r="Q107" i="195"/>
  <c r="T27" i="125"/>
  <c r="T48" i="125" s="1"/>
  <c r="J27" i="125"/>
  <c r="J48" i="125" s="1"/>
  <c r="U62" i="125"/>
  <c r="U56" i="125"/>
  <c r="R93" i="125"/>
  <c r="U122" i="125"/>
  <c r="U119" i="125"/>
  <c r="U10" i="131"/>
  <c r="U33" i="131"/>
  <c r="N47" i="131"/>
  <c r="U63" i="131"/>
  <c r="T76" i="131"/>
  <c r="T92" i="131"/>
  <c r="U128" i="131"/>
  <c r="L155" i="134"/>
  <c r="N155" i="135"/>
  <c r="L76" i="131"/>
  <c r="L93" i="131" s="1"/>
  <c r="U10" i="125"/>
  <c r="U106" i="125"/>
  <c r="T139" i="125"/>
  <c r="Q139" i="125"/>
  <c r="U57" i="131"/>
  <c r="M102" i="131"/>
  <c r="U126" i="131"/>
  <c r="O138" i="131"/>
  <c r="K155" i="134"/>
  <c r="O113" i="195"/>
  <c r="Q116" i="195"/>
  <c r="N27" i="125"/>
  <c r="N48" i="125" s="1"/>
  <c r="U9" i="125"/>
  <c r="S77" i="125"/>
  <c r="J77" i="125"/>
  <c r="U61" i="125"/>
  <c r="U55" i="125"/>
  <c r="U81" i="125"/>
  <c r="N139" i="125"/>
  <c r="U118" i="125"/>
  <c r="U16" i="131"/>
  <c r="U13" i="131"/>
  <c r="T27" i="131"/>
  <c r="U32" i="131"/>
  <c r="U31" i="131"/>
  <c r="L47" i="131"/>
  <c r="U73" i="131"/>
  <c r="U62" i="131"/>
  <c r="U56" i="131"/>
  <c r="R76" i="131"/>
  <c r="R92" i="131"/>
  <c r="U115" i="131"/>
  <c r="J116" i="133"/>
  <c r="L155" i="133"/>
  <c r="O113" i="197"/>
  <c r="S27" i="125"/>
  <c r="S48" i="125" s="1"/>
  <c r="U63" i="125"/>
  <c r="U97" i="125"/>
  <c r="U105" i="125"/>
  <c r="K139" i="125"/>
  <c r="U30" i="131"/>
  <c r="U72" i="131"/>
  <c r="U53" i="131"/>
  <c r="P138" i="131"/>
  <c r="U118" i="131"/>
  <c r="M138" i="131"/>
  <c r="K155" i="133"/>
  <c r="R27" i="125"/>
  <c r="R48" i="125" s="1"/>
  <c r="U47" i="125"/>
  <c r="U60" i="125"/>
  <c r="U54" i="125"/>
  <c r="U29" i="131"/>
  <c r="U71" i="131"/>
  <c r="P76" i="131"/>
  <c r="F76" i="131"/>
  <c r="F93" i="131" s="1"/>
  <c r="F156" i="131" s="1"/>
  <c r="U117" i="131"/>
  <c r="U140" i="131"/>
  <c r="J155" i="133"/>
  <c r="T155" i="134"/>
  <c r="J155" i="135"/>
  <c r="U14" i="125"/>
  <c r="U80" i="125"/>
  <c r="U117" i="125"/>
  <c r="S27" i="131"/>
  <c r="U70" i="131"/>
  <c r="U55" i="131"/>
  <c r="U96" i="131"/>
  <c r="K138" i="131"/>
  <c r="N77" i="125"/>
  <c r="L113" i="197"/>
  <c r="U15" i="125"/>
  <c r="Q27" i="125"/>
  <c r="Q48" i="125" s="1"/>
  <c r="R77" i="125"/>
  <c r="U59" i="125"/>
  <c r="U53" i="125"/>
  <c r="P77" i="125"/>
  <c r="L93" i="125"/>
  <c r="U96" i="125"/>
  <c r="U129" i="125"/>
  <c r="M139" i="125"/>
  <c r="J139" i="125"/>
  <c r="T47" i="131"/>
  <c r="U69" i="131"/>
  <c r="U60" i="131"/>
  <c r="N92" i="131"/>
  <c r="U124" i="131"/>
  <c r="J138" i="131"/>
  <c r="U120" i="131"/>
  <c r="J113" i="195"/>
  <c r="O27" i="125"/>
  <c r="O48" i="125" s="1"/>
  <c r="P27" i="125"/>
  <c r="P48" i="125" s="1"/>
  <c r="O77" i="125"/>
  <c r="K93" i="125"/>
  <c r="O113" i="125"/>
  <c r="S139" i="125"/>
  <c r="U116" i="125"/>
  <c r="U141" i="125"/>
  <c r="Q27" i="131"/>
  <c r="U68" i="131"/>
  <c r="U54" i="131"/>
  <c r="U82" i="131"/>
  <c r="U81" i="131"/>
  <c r="S102" i="131"/>
  <c r="E102" i="131"/>
  <c r="E156" i="131" s="1"/>
  <c r="U127" i="131"/>
  <c r="U123" i="131"/>
  <c r="U114" i="131"/>
  <c r="R155" i="133"/>
  <c r="P155" i="134"/>
  <c r="K113" i="195"/>
  <c r="S116" i="133"/>
  <c r="K116" i="133"/>
  <c r="M113" i="195"/>
  <c r="M116" i="133"/>
  <c r="L113" i="195"/>
  <c r="H27" i="131"/>
  <c r="H93" i="131"/>
  <c r="U151" i="131"/>
  <c r="J47" i="131"/>
  <c r="U52" i="131"/>
  <c r="H122" i="131"/>
  <c r="H138" i="131" s="1"/>
  <c r="O76" i="131"/>
  <c r="U95" i="131"/>
  <c r="U104" i="131"/>
  <c r="I138" i="131"/>
  <c r="I27" i="131"/>
  <c r="H47" i="125"/>
  <c r="H139" i="125"/>
  <c r="H51" i="125"/>
  <c r="H77" i="125" s="1"/>
  <c r="I139" i="125"/>
  <c r="I152" i="125"/>
  <c r="U152" i="125" s="1"/>
  <c r="K77" i="125"/>
  <c r="U121" i="125"/>
  <c r="H10" i="125"/>
  <c r="H27" i="125" s="1"/>
  <c r="I103" i="125"/>
  <c r="I27" i="125"/>
  <c r="J93" i="125"/>
  <c r="M48" i="195"/>
  <c r="M49" i="195" s="1"/>
  <c r="I49" i="195"/>
  <c r="E28" i="195"/>
  <c r="Q10" i="195"/>
  <c r="L48" i="195"/>
  <c r="Q65" i="195"/>
  <c r="Q56" i="195"/>
  <c r="Q53" i="195"/>
  <c r="Q82" i="195"/>
  <c r="Q80" i="195"/>
  <c r="Q106" i="195"/>
  <c r="E113" i="195"/>
  <c r="I113" i="195"/>
  <c r="N48" i="195"/>
  <c r="N49" i="195" s="1"/>
  <c r="N77" i="195"/>
  <c r="N94" i="195" s="1"/>
  <c r="K113" i="197"/>
  <c r="Q12" i="195"/>
  <c r="P28" i="195"/>
  <c r="H28" i="195"/>
  <c r="L28" i="195"/>
  <c r="K28" i="195"/>
  <c r="Q36" i="195"/>
  <c r="Q59" i="195"/>
  <c r="Q57" i="195"/>
  <c r="Q81" i="195"/>
  <c r="Q105" i="195"/>
  <c r="Q123" i="195"/>
  <c r="Q121" i="195"/>
  <c r="N139" i="195"/>
  <c r="F139" i="195"/>
  <c r="J113" i="197"/>
  <c r="Q17" i="195"/>
  <c r="Q15" i="195"/>
  <c r="Q13" i="195"/>
  <c r="O28" i="195"/>
  <c r="G28" i="195"/>
  <c r="Q37" i="195"/>
  <c r="Q34" i="195"/>
  <c r="Q68" i="195"/>
  <c r="Q125" i="195"/>
  <c r="Q122" i="195"/>
  <c r="M139" i="195"/>
  <c r="Q115" i="195"/>
  <c r="F48" i="195"/>
  <c r="F49" i="195" s="1"/>
  <c r="F77" i="195"/>
  <c r="F94" i="195" s="1"/>
  <c r="K93" i="195"/>
  <c r="Q33" i="195"/>
  <c r="Q54" i="195"/>
  <c r="J93" i="195"/>
  <c r="J94" i="195" s="1"/>
  <c r="Q39" i="195"/>
  <c r="I77" i="195"/>
  <c r="I94" i="195" s="1"/>
  <c r="P139" i="195"/>
  <c r="H139" i="195"/>
  <c r="L139" i="195"/>
  <c r="P48" i="195"/>
  <c r="H48" i="195"/>
  <c r="P77" i="195"/>
  <c r="P94" i="195" s="1"/>
  <c r="H77" i="195"/>
  <c r="H94" i="195" s="1"/>
  <c r="M93" i="195"/>
  <c r="M94" i="195" s="1"/>
  <c r="Q79" i="195"/>
  <c r="E93" i="195"/>
  <c r="F103" i="195"/>
  <c r="Q103" i="195" s="1"/>
  <c r="Q96" i="195"/>
  <c r="Q128" i="195"/>
  <c r="K139" i="195"/>
  <c r="O48" i="195"/>
  <c r="G48" i="195"/>
  <c r="K48" i="195"/>
  <c r="Q62" i="195"/>
  <c r="Q60" i="195"/>
  <c r="K77" i="195"/>
  <c r="O77" i="195"/>
  <c r="O94" i="195" s="1"/>
  <c r="G77" i="195"/>
  <c r="G94" i="195" s="1"/>
  <c r="Q97" i="195"/>
  <c r="Q120" i="195"/>
  <c r="J139" i="195"/>
  <c r="Q106" i="197"/>
  <c r="I113" i="197"/>
  <c r="E139" i="195"/>
  <c r="N113" i="197"/>
  <c r="F113" i="197"/>
  <c r="E66" i="195"/>
  <c r="Q66" i="195" s="1"/>
  <c r="Q107" i="197"/>
  <c r="M113" i="197"/>
  <c r="E113" i="197"/>
  <c r="E48" i="195"/>
  <c r="O49" i="197"/>
  <c r="K49" i="197"/>
  <c r="P94" i="197"/>
  <c r="H94" i="197"/>
  <c r="Q103" i="197"/>
  <c r="N77" i="197"/>
  <c r="N94" i="197" s="1"/>
  <c r="N49" i="197"/>
  <c r="F49" i="197"/>
  <c r="M94" i="197"/>
  <c r="E94" i="197"/>
  <c r="I49" i="197"/>
  <c r="M49" i="197"/>
  <c r="E49" i="197"/>
  <c r="Q28" i="197"/>
  <c r="L139" i="197"/>
  <c r="Q139" i="197" s="1"/>
  <c r="Q106" i="198"/>
  <c r="Q105" i="197"/>
  <c r="Q115" i="197"/>
  <c r="L93" i="197"/>
  <c r="Q93" i="197" s="1"/>
  <c r="G48" i="197"/>
  <c r="G49" i="197" s="1"/>
  <c r="F66" i="197"/>
  <c r="Q66" i="197" s="1"/>
  <c r="Q10" i="197"/>
  <c r="Q54" i="197"/>
  <c r="G77" i="197"/>
  <c r="G94" i="197" s="1"/>
  <c r="Q96" i="197"/>
  <c r="Q107" i="198"/>
  <c r="Q80" i="197"/>
  <c r="H48" i="131" l="1"/>
  <c r="L48" i="131"/>
  <c r="J27" i="131"/>
  <c r="N48" i="131"/>
  <c r="P93" i="131"/>
  <c r="U9" i="131"/>
  <c r="G48" i="125"/>
  <c r="K14" i="203"/>
  <c r="K12" i="203"/>
  <c r="K18" i="203"/>
  <c r="L18" i="203" s="1"/>
  <c r="K13" i="203"/>
  <c r="K16" i="203"/>
  <c r="K36" i="203" s="1"/>
  <c r="K17" i="203"/>
  <c r="K57" i="203" s="1"/>
  <c r="K11" i="203"/>
  <c r="K15" i="203"/>
  <c r="K19" i="203"/>
  <c r="K59" i="203" s="1"/>
  <c r="K10" i="203"/>
  <c r="L10" i="203" s="1"/>
  <c r="K27" i="202"/>
  <c r="K101" i="202" s="1"/>
  <c r="N94" i="125"/>
  <c r="N157" i="125" s="1"/>
  <c r="K25" i="202"/>
  <c r="K99" i="202" s="1"/>
  <c r="K15" i="202"/>
  <c r="L15" i="202" s="1"/>
  <c r="K23" i="202"/>
  <c r="L23" i="202" s="1"/>
  <c r="J40" i="202"/>
  <c r="K30" i="202"/>
  <c r="K104" i="202" s="1"/>
  <c r="K31" i="202"/>
  <c r="L31" i="202" s="1"/>
  <c r="K16" i="202"/>
  <c r="L16" i="202" s="1"/>
  <c r="K10" i="202"/>
  <c r="K47" i="202" s="1"/>
  <c r="K24" i="202"/>
  <c r="K98" i="202" s="1"/>
  <c r="K22" i="202"/>
  <c r="K96" i="202" s="1"/>
  <c r="K33" i="202"/>
  <c r="K70" i="202" s="1"/>
  <c r="K21" i="202"/>
  <c r="L21" i="202" s="1"/>
  <c r="L95" i="202" s="1"/>
  <c r="K35" i="202"/>
  <c r="K29" i="202"/>
  <c r="L29" i="202" s="1"/>
  <c r="L66" i="202" s="1"/>
  <c r="K36" i="202"/>
  <c r="L20" i="202"/>
  <c r="L94" i="202" s="1"/>
  <c r="K17" i="202"/>
  <c r="K54" i="202" s="1"/>
  <c r="K57" i="202"/>
  <c r="K28" i="202"/>
  <c r="K65" i="202" s="1"/>
  <c r="K18" i="202"/>
  <c r="K92" i="202" s="1"/>
  <c r="K19" i="202"/>
  <c r="K56" i="202" s="1"/>
  <c r="K34" i="202"/>
  <c r="K13" i="202"/>
  <c r="L13" i="202" s="1"/>
  <c r="L50" i="202" s="1"/>
  <c r="K14" i="202"/>
  <c r="K88" i="202" s="1"/>
  <c r="K26" i="202"/>
  <c r="L26" i="202" s="1"/>
  <c r="M26" i="202" s="1"/>
  <c r="K32" i="202"/>
  <c r="K12" i="202"/>
  <c r="L12" i="202" s="1"/>
  <c r="L86" i="202" s="1"/>
  <c r="K103" i="202"/>
  <c r="K11" i="202"/>
  <c r="L11" i="202" s="1"/>
  <c r="I94" i="125"/>
  <c r="M48" i="131"/>
  <c r="M156" i="131" s="1"/>
  <c r="U12" i="134"/>
  <c r="U11" i="133"/>
  <c r="U13" i="134"/>
  <c r="U14" i="134"/>
  <c r="U14" i="131"/>
  <c r="U10" i="133"/>
  <c r="O94" i="125"/>
  <c r="O157" i="125" s="1"/>
  <c r="K17" i="206"/>
  <c r="U15" i="133"/>
  <c r="U51" i="131"/>
  <c r="U11" i="134"/>
  <c r="U10" i="134"/>
  <c r="U9" i="134"/>
  <c r="M94" i="125"/>
  <c r="M157" i="125" s="1"/>
  <c r="U16" i="136"/>
  <c r="U13" i="133"/>
  <c r="U15" i="134"/>
  <c r="U9" i="133"/>
  <c r="U12" i="133"/>
  <c r="U14" i="133"/>
  <c r="K66" i="202"/>
  <c r="D104" i="206"/>
  <c r="D163" i="206"/>
  <c r="D106" i="206" s="1"/>
  <c r="Q48" i="131"/>
  <c r="S48" i="131"/>
  <c r="H94" i="125"/>
  <c r="P94" i="125"/>
  <c r="P157" i="125" s="1"/>
  <c r="E13" i="208"/>
  <c r="F13" i="208" s="1"/>
  <c r="Q94" i="125"/>
  <c r="Q157" i="125" s="1"/>
  <c r="T48" i="131"/>
  <c r="U102" i="131"/>
  <c r="S93" i="131"/>
  <c r="O93" i="131"/>
  <c r="O156" i="131" s="1"/>
  <c r="J93" i="131"/>
  <c r="R93" i="131"/>
  <c r="I93" i="131"/>
  <c r="U16" i="134"/>
  <c r="P48" i="131"/>
  <c r="P156" i="131" s="1"/>
  <c r="K48" i="131"/>
  <c r="K156" i="131" s="1"/>
  <c r="R48" i="131"/>
  <c r="K49" i="195"/>
  <c r="L49" i="195"/>
  <c r="G94" i="125"/>
  <c r="G157" i="125" s="1"/>
  <c r="E94" i="125"/>
  <c r="E157" i="125" s="1"/>
  <c r="U103" i="125"/>
  <c r="U92" i="131"/>
  <c r="L156" i="131"/>
  <c r="S94" i="125"/>
  <c r="S157" i="125" s="1"/>
  <c r="T157" i="125"/>
  <c r="L94" i="125"/>
  <c r="L157" i="125" s="1"/>
  <c r="T93" i="131"/>
  <c r="R94" i="125"/>
  <c r="R157" i="125" s="1"/>
  <c r="U113" i="125"/>
  <c r="U93" i="125"/>
  <c r="U138" i="131"/>
  <c r="J48" i="131"/>
  <c r="J156" i="131" s="1"/>
  <c r="Q93" i="131"/>
  <c r="E21" i="208"/>
  <c r="F21" i="208" s="1"/>
  <c r="F19" i="208"/>
  <c r="K124" i="206"/>
  <c r="K126" i="206" s="1"/>
  <c r="I126" i="206"/>
  <c r="I22" i="206" s="1"/>
  <c r="I20" i="206"/>
  <c r="E199" i="206"/>
  <c r="E38" i="206" s="1"/>
  <c r="E36" i="206"/>
  <c r="E163" i="206"/>
  <c r="E106" i="206" s="1"/>
  <c r="E104" i="206"/>
  <c r="D46" i="206"/>
  <c r="D152" i="206"/>
  <c r="D48" i="206" s="1"/>
  <c r="K177" i="206"/>
  <c r="K179" i="206" s="1"/>
  <c r="K181" i="206" s="1"/>
  <c r="K183" i="206" s="1"/>
  <c r="H183" i="206"/>
  <c r="J183" i="206" s="1"/>
  <c r="J181" i="206"/>
  <c r="K12" i="206"/>
  <c r="L178" i="206"/>
  <c r="M171" i="206" s="1"/>
  <c r="L173" i="206"/>
  <c r="E46" i="206"/>
  <c r="E152" i="206"/>
  <c r="E48" i="206" s="1"/>
  <c r="L116" i="206"/>
  <c r="L121" i="206"/>
  <c r="J124" i="206"/>
  <c r="F238" i="206"/>
  <c r="E240" i="206"/>
  <c r="F240" i="206" s="1"/>
  <c r="H22" i="206"/>
  <c r="H240" i="206"/>
  <c r="J240" i="206" s="1"/>
  <c r="J238" i="206"/>
  <c r="D36" i="206"/>
  <c r="D142" i="206"/>
  <c r="D38" i="206" s="1"/>
  <c r="F163" i="206"/>
  <c r="F106" i="206" s="1"/>
  <c r="F104" i="206"/>
  <c r="L234" i="206"/>
  <c r="L236" i="206" s="1"/>
  <c r="L238" i="206" s="1"/>
  <c r="L240" i="206" s="1"/>
  <c r="H20" i="206"/>
  <c r="M235" i="206"/>
  <c r="N228" i="206" s="1"/>
  <c r="M230" i="206"/>
  <c r="E20" i="206"/>
  <c r="F20" i="206" s="1"/>
  <c r="F124" i="206"/>
  <c r="E126" i="206"/>
  <c r="K56" i="203"/>
  <c r="K37" i="203"/>
  <c r="K51" i="203"/>
  <c r="K31" i="203"/>
  <c r="L11" i="203"/>
  <c r="K55" i="203"/>
  <c r="K35" i="203"/>
  <c r="L15" i="203"/>
  <c r="K32" i="203"/>
  <c r="L12" i="203"/>
  <c r="K52" i="203"/>
  <c r="L14" i="203"/>
  <c r="K54" i="203"/>
  <c r="K34" i="203"/>
  <c r="K53" i="203"/>
  <c r="L13" i="203"/>
  <c r="K33" i="203"/>
  <c r="K110" i="202"/>
  <c r="K73" i="202"/>
  <c r="L36" i="202"/>
  <c r="K62" i="202"/>
  <c r="L25" i="202"/>
  <c r="K109" i="202"/>
  <c r="K72" i="202"/>
  <c r="L35" i="202"/>
  <c r="L27" i="202"/>
  <c r="K89" i="202"/>
  <c r="K52" i="202"/>
  <c r="M29" i="202"/>
  <c r="L103" i="202"/>
  <c r="L37" i="202"/>
  <c r="K111" i="202"/>
  <c r="K74" i="202"/>
  <c r="H48" i="125"/>
  <c r="N93" i="131"/>
  <c r="J94" i="125"/>
  <c r="J157" i="125" s="1"/>
  <c r="K94" i="125"/>
  <c r="K157" i="125" s="1"/>
  <c r="U47" i="131"/>
  <c r="U139" i="125"/>
  <c r="Q113" i="197"/>
  <c r="U27" i="131"/>
  <c r="I48" i="131"/>
  <c r="H156" i="131"/>
  <c r="U76" i="131"/>
  <c r="U27" i="125"/>
  <c r="U48" i="125" s="1"/>
  <c r="I48" i="125"/>
  <c r="U77" i="125"/>
  <c r="Q139" i="195"/>
  <c r="G49" i="195"/>
  <c r="O49" i="195"/>
  <c r="H49" i="195"/>
  <c r="Q113" i="195"/>
  <c r="Q48" i="195"/>
  <c r="K94" i="195"/>
  <c r="P49" i="195"/>
  <c r="Q28" i="195"/>
  <c r="E49" i="195"/>
  <c r="E77" i="195"/>
  <c r="Q93" i="195"/>
  <c r="L94" i="197"/>
  <c r="Q48" i="197"/>
  <c r="F77" i="197"/>
  <c r="L57" i="202" l="1"/>
  <c r="M20" i="202"/>
  <c r="L16" i="203"/>
  <c r="L56" i="203" s="1"/>
  <c r="K91" i="202"/>
  <c r="L19" i="203"/>
  <c r="K60" i="202"/>
  <c r="N156" i="131"/>
  <c r="K38" i="203"/>
  <c r="K39" i="203"/>
  <c r="K97" i="202"/>
  <c r="K58" i="203"/>
  <c r="K60" i="203" s="1"/>
  <c r="K63" i="203" s="1"/>
  <c r="K30" i="203"/>
  <c r="K40" i="203" s="1"/>
  <c r="K42" i="203" s="1"/>
  <c r="K64" i="202"/>
  <c r="K50" i="203"/>
  <c r="L17" i="203"/>
  <c r="L57" i="203" s="1"/>
  <c r="K105" i="202"/>
  <c r="K59" i="202"/>
  <c r="K102" i="202"/>
  <c r="K68" i="202"/>
  <c r="L17" i="202"/>
  <c r="L91" i="202" s="1"/>
  <c r="L33" i="202"/>
  <c r="L107" i="202" s="1"/>
  <c r="K90" i="202"/>
  <c r="K107" i="202"/>
  <c r="M21" i="202"/>
  <c r="M95" i="202" s="1"/>
  <c r="L58" i="202"/>
  <c r="L22" i="202"/>
  <c r="L96" i="202" s="1"/>
  <c r="L28" i="202"/>
  <c r="M28" i="202" s="1"/>
  <c r="L30" i="202"/>
  <c r="L104" i="202" s="1"/>
  <c r="K53" i="202"/>
  <c r="K55" i="202"/>
  <c r="L10" i="202"/>
  <c r="L84" i="202" s="1"/>
  <c r="L18" i="202"/>
  <c r="L92" i="202" s="1"/>
  <c r="K51" i="202"/>
  <c r="L14" i="202"/>
  <c r="M14" i="202" s="1"/>
  <c r="M51" i="202" s="1"/>
  <c r="K61" i="202"/>
  <c r="K67" i="202"/>
  <c r="K58" i="202"/>
  <c r="L24" i="202"/>
  <c r="L98" i="202" s="1"/>
  <c r="K95" i="202"/>
  <c r="K84" i="202"/>
  <c r="K50" i="202"/>
  <c r="K87" i="202"/>
  <c r="K71" i="202"/>
  <c r="K108" i="202"/>
  <c r="L34" i="202"/>
  <c r="K93" i="202"/>
  <c r="L19" i="202"/>
  <c r="K86" i="202"/>
  <c r="K49" i="202"/>
  <c r="K106" i="202"/>
  <c r="K69" i="202"/>
  <c r="L32" i="202"/>
  <c r="K100" i="202"/>
  <c r="K63" i="202"/>
  <c r="U94" i="125"/>
  <c r="U157" i="125" s="1"/>
  <c r="K48" i="202"/>
  <c r="K85" i="202"/>
  <c r="I157" i="125"/>
  <c r="S156" i="131"/>
  <c r="M13" i="202"/>
  <c r="M87" i="202" s="1"/>
  <c r="L63" i="202"/>
  <c r="L87" i="202"/>
  <c r="L100" i="202"/>
  <c r="L49" i="202"/>
  <c r="M12" i="202"/>
  <c r="M86" i="202" s="1"/>
  <c r="H157" i="125"/>
  <c r="Q156" i="131"/>
  <c r="R156" i="131"/>
  <c r="T156" i="131"/>
  <c r="I156" i="131"/>
  <c r="U93" i="131"/>
  <c r="U48" i="131"/>
  <c r="Q49" i="197"/>
  <c r="Q49" i="195"/>
  <c r="K18" i="206"/>
  <c r="F126" i="206"/>
  <c r="E22" i="206"/>
  <c r="F22" i="206" s="1"/>
  <c r="J126" i="206"/>
  <c r="M173" i="206"/>
  <c r="M178" i="206"/>
  <c r="N171" i="206" s="1"/>
  <c r="M234" i="206"/>
  <c r="M236" i="206" s="1"/>
  <c r="M238" i="206" s="1"/>
  <c r="M240" i="206" s="1"/>
  <c r="L17" i="206"/>
  <c r="M114" i="206"/>
  <c r="L177" i="206"/>
  <c r="L179" i="206" s="1"/>
  <c r="L181" i="206" s="1"/>
  <c r="L183" i="206" s="1"/>
  <c r="N230" i="206"/>
  <c r="N235" i="206"/>
  <c r="O228" i="206" s="1"/>
  <c r="L120" i="206"/>
  <c r="L122" i="206" s="1"/>
  <c r="L12" i="206"/>
  <c r="L59" i="203"/>
  <c r="L39" i="203"/>
  <c r="M19" i="203"/>
  <c r="M14" i="203"/>
  <c r="L54" i="203"/>
  <c r="L34" i="203"/>
  <c r="M18" i="203"/>
  <c r="L58" i="203"/>
  <c r="L38" i="203"/>
  <c r="M12" i="203"/>
  <c r="L32" i="203"/>
  <c r="L52" i="203"/>
  <c r="L55" i="203"/>
  <c r="L35" i="203"/>
  <c r="M15" i="203"/>
  <c r="L37" i="203"/>
  <c r="M16" i="203"/>
  <c r="L36" i="203"/>
  <c r="M10" i="203"/>
  <c r="L50" i="203"/>
  <c r="L30" i="203"/>
  <c r="L53" i="203"/>
  <c r="M13" i="203"/>
  <c r="L33" i="203"/>
  <c r="L51" i="203"/>
  <c r="L31" i="203"/>
  <c r="M11" i="203"/>
  <c r="L97" i="202"/>
  <c r="L60" i="202"/>
  <c r="M23" i="202"/>
  <c r="M37" i="202"/>
  <c r="L111" i="202"/>
  <c r="L74" i="202"/>
  <c r="L105" i="202"/>
  <c r="L68" i="202"/>
  <c r="M31" i="202"/>
  <c r="M100" i="202"/>
  <c r="M63" i="202"/>
  <c r="N26" i="202"/>
  <c r="L48" i="202"/>
  <c r="M11" i="202"/>
  <c r="L85" i="202"/>
  <c r="L101" i="202"/>
  <c r="L64" i="202"/>
  <c r="M27" i="202"/>
  <c r="N29" i="202"/>
  <c r="M103" i="202"/>
  <c r="M66" i="202"/>
  <c r="L99" i="202"/>
  <c r="L62" i="202"/>
  <c r="M25" i="202"/>
  <c r="N20" i="202"/>
  <c r="M57" i="202"/>
  <c r="M94" i="202"/>
  <c r="L110" i="202"/>
  <c r="L73" i="202"/>
  <c r="M36" i="202"/>
  <c r="L109" i="202"/>
  <c r="L72" i="202"/>
  <c r="M35" i="202"/>
  <c r="L65" i="202"/>
  <c r="L90" i="202"/>
  <c r="L53" i="202"/>
  <c r="M16" i="202"/>
  <c r="L52" i="202"/>
  <c r="L89" i="202"/>
  <c r="M15" i="202"/>
  <c r="E94" i="195"/>
  <c r="Q77" i="195"/>
  <c r="Q94" i="195" s="1"/>
  <c r="F94" i="197"/>
  <c r="Q77" i="197"/>
  <c r="Q94" i="197" s="1"/>
  <c r="M17" i="202" l="1"/>
  <c r="L54" i="202"/>
  <c r="M33" i="202"/>
  <c r="M107" i="202" s="1"/>
  <c r="M17" i="203"/>
  <c r="L70" i="202"/>
  <c r="N14" i="202"/>
  <c r="L51" i="202"/>
  <c r="M58" i="202"/>
  <c r="L102" i="202"/>
  <c r="N21" i="202"/>
  <c r="M22" i="202"/>
  <c r="N22" i="202" s="1"/>
  <c r="L59" i="202"/>
  <c r="M30" i="202"/>
  <c r="M67" i="202" s="1"/>
  <c r="L67" i="202"/>
  <c r="L55" i="202"/>
  <c r="M18" i="202"/>
  <c r="M92" i="202" s="1"/>
  <c r="M88" i="202"/>
  <c r="M10" i="202"/>
  <c r="M84" i="202" s="1"/>
  <c r="L47" i="202"/>
  <c r="L88" i="202"/>
  <c r="K112" i="202"/>
  <c r="K113" i="202" s="1"/>
  <c r="K114" i="202" s="1"/>
  <c r="L61" i="202"/>
  <c r="M24" i="202"/>
  <c r="K75" i="202"/>
  <c r="K76" i="202" s="1"/>
  <c r="L56" i="202"/>
  <c r="L93" i="202"/>
  <c r="M19" i="202"/>
  <c r="L71" i="202"/>
  <c r="M34" i="202"/>
  <c r="L108" i="202"/>
  <c r="N13" i="202"/>
  <c r="N50" i="202" s="1"/>
  <c r="L69" i="202"/>
  <c r="M32" i="202"/>
  <c r="L106" i="202"/>
  <c r="M50" i="202"/>
  <c r="M49" i="202"/>
  <c r="N12" i="202"/>
  <c r="N49" i="202" s="1"/>
  <c r="U156" i="131"/>
  <c r="L60" i="203"/>
  <c r="L63" i="203" s="1"/>
  <c r="L124" i="206"/>
  <c r="L126" i="206" s="1"/>
  <c r="L18" i="206"/>
  <c r="O230" i="206"/>
  <c r="O235" i="206"/>
  <c r="N173" i="206"/>
  <c r="N178" i="206"/>
  <c r="O171" i="206" s="1"/>
  <c r="N234" i="206"/>
  <c r="N236" i="206"/>
  <c r="N238" i="206" s="1"/>
  <c r="N240" i="206" s="1"/>
  <c r="M177" i="206"/>
  <c r="M179" i="206" s="1"/>
  <c r="M181" i="206" s="1"/>
  <c r="M183" i="206" s="1"/>
  <c r="M121" i="206"/>
  <c r="M116" i="206"/>
  <c r="M31" i="203"/>
  <c r="N11" i="203"/>
  <c r="M51" i="203"/>
  <c r="M35" i="203"/>
  <c r="M55" i="203"/>
  <c r="N15" i="203"/>
  <c r="N14" i="203"/>
  <c r="M54" i="203"/>
  <c r="M34" i="203"/>
  <c r="N10" i="203"/>
  <c r="M50" i="203"/>
  <c r="M30" i="203"/>
  <c r="M53" i="203"/>
  <c r="N13" i="203"/>
  <c r="M33" i="203"/>
  <c r="M39" i="203"/>
  <c r="N19" i="203"/>
  <c r="M59" i="203"/>
  <c r="N16" i="203"/>
  <c r="M56" i="203"/>
  <c r="M36" i="203"/>
  <c r="N12" i="203"/>
  <c r="M52" i="203"/>
  <c r="M32" i="203"/>
  <c r="M58" i="203"/>
  <c r="M38" i="203"/>
  <c r="N18" i="203"/>
  <c r="L40" i="203"/>
  <c r="L42" i="203" s="1"/>
  <c r="M57" i="203"/>
  <c r="N17" i="203"/>
  <c r="M37" i="203"/>
  <c r="N100" i="202"/>
  <c r="N63" i="202"/>
  <c r="O26" i="202"/>
  <c r="M89" i="202"/>
  <c r="M52" i="202"/>
  <c r="N15" i="202"/>
  <c r="M85" i="202"/>
  <c r="M48" i="202"/>
  <c r="N11" i="202"/>
  <c r="M105" i="202"/>
  <c r="M68" i="202"/>
  <c r="N31" i="202"/>
  <c r="N37" i="202"/>
  <c r="M111" i="202"/>
  <c r="M74" i="202"/>
  <c r="M91" i="202"/>
  <c r="N17" i="202"/>
  <c r="M54" i="202"/>
  <c r="N25" i="202"/>
  <c r="M99" i="202"/>
  <c r="M62" i="202"/>
  <c r="O21" i="202"/>
  <c r="N95" i="202"/>
  <c r="N58" i="202"/>
  <c r="M96" i="202"/>
  <c r="M59" i="202"/>
  <c r="N94" i="202"/>
  <c r="N57" i="202"/>
  <c r="O20" i="202"/>
  <c r="N51" i="202"/>
  <c r="O14" i="202"/>
  <c r="N88" i="202"/>
  <c r="M97" i="202"/>
  <c r="M60" i="202"/>
  <c r="N23" i="202"/>
  <c r="M109" i="202"/>
  <c r="M72" i="202"/>
  <c r="N35" i="202"/>
  <c r="N33" i="202"/>
  <c r="M70" i="202"/>
  <c r="N28" i="202"/>
  <c r="M102" i="202"/>
  <c r="M65" i="202"/>
  <c r="O29" i="202"/>
  <c r="N103" i="202"/>
  <c r="N66" i="202"/>
  <c r="M53" i="202"/>
  <c r="N16" i="202"/>
  <c r="M90" i="202"/>
  <c r="N36" i="202"/>
  <c r="M110" i="202"/>
  <c r="M73" i="202"/>
  <c r="M101" i="202"/>
  <c r="M64" i="202"/>
  <c r="N27" i="202"/>
  <c r="G7" i="194"/>
  <c r="P141" i="199"/>
  <c r="T141" i="136" s="1"/>
  <c r="O141" i="199"/>
  <c r="S141" i="136" s="1"/>
  <c r="N141" i="199"/>
  <c r="R141" i="136" s="1"/>
  <c r="M141" i="199"/>
  <c r="Q141" i="136" s="1"/>
  <c r="L141" i="199"/>
  <c r="P141" i="136" s="1"/>
  <c r="K141" i="199"/>
  <c r="O141" i="136" s="1"/>
  <c r="J141" i="199"/>
  <c r="N141" i="136" s="1"/>
  <c r="I141" i="199"/>
  <c r="M141" i="136" s="1"/>
  <c r="H141" i="199"/>
  <c r="L141" i="136" s="1"/>
  <c r="G141" i="199"/>
  <c r="K141" i="136" s="1"/>
  <c r="F141" i="199"/>
  <c r="J141" i="136" s="1"/>
  <c r="E141" i="199"/>
  <c r="I141" i="136" s="1"/>
  <c r="P128" i="199"/>
  <c r="T128" i="136" s="1"/>
  <c r="O128" i="199"/>
  <c r="S128" i="136" s="1"/>
  <c r="N128" i="199"/>
  <c r="R128" i="136" s="1"/>
  <c r="M128" i="199"/>
  <c r="Q128" i="136" s="1"/>
  <c r="L128" i="199"/>
  <c r="P128" i="136" s="1"/>
  <c r="K128" i="199"/>
  <c r="O128" i="136" s="1"/>
  <c r="J128" i="199"/>
  <c r="N128" i="136" s="1"/>
  <c r="I128" i="199"/>
  <c r="M128" i="136" s="1"/>
  <c r="H128" i="199"/>
  <c r="L128" i="136" s="1"/>
  <c r="G128" i="199"/>
  <c r="K128" i="136" s="1"/>
  <c r="F128" i="199"/>
  <c r="J128" i="136" s="1"/>
  <c r="E128" i="199"/>
  <c r="I128" i="136" s="1"/>
  <c r="P127" i="199"/>
  <c r="T127" i="136" s="1"/>
  <c r="O127" i="199"/>
  <c r="S127" i="136" s="1"/>
  <c r="N127" i="199"/>
  <c r="R127" i="136" s="1"/>
  <c r="M127" i="199"/>
  <c r="Q127" i="136" s="1"/>
  <c r="L127" i="199"/>
  <c r="P127" i="136" s="1"/>
  <c r="K127" i="199"/>
  <c r="O127" i="136" s="1"/>
  <c r="J127" i="199"/>
  <c r="N127" i="136" s="1"/>
  <c r="I127" i="199"/>
  <c r="M127" i="136" s="1"/>
  <c r="H127" i="199"/>
  <c r="L127" i="136" s="1"/>
  <c r="G127" i="199"/>
  <c r="K127" i="136" s="1"/>
  <c r="F127" i="199"/>
  <c r="J127" i="136" s="1"/>
  <c r="E127" i="199"/>
  <c r="I127" i="136" s="1"/>
  <c r="P126" i="199"/>
  <c r="T126" i="136" s="1"/>
  <c r="O126" i="199"/>
  <c r="S126" i="136" s="1"/>
  <c r="N126" i="199"/>
  <c r="R126" i="136" s="1"/>
  <c r="M126" i="199"/>
  <c r="Q126" i="136" s="1"/>
  <c r="L126" i="199"/>
  <c r="P126" i="136" s="1"/>
  <c r="K126" i="199"/>
  <c r="O126" i="136" s="1"/>
  <c r="J126" i="199"/>
  <c r="N126" i="136" s="1"/>
  <c r="I126" i="199"/>
  <c r="M126" i="136" s="1"/>
  <c r="H126" i="199"/>
  <c r="L126" i="136" s="1"/>
  <c r="G126" i="199"/>
  <c r="K126" i="136" s="1"/>
  <c r="F126" i="199"/>
  <c r="J126" i="136" s="1"/>
  <c r="E126" i="199"/>
  <c r="I126" i="136" s="1"/>
  <c r="P125" i="199"/>
  <c r="T125" i="136" s="1"/>
  <c r="O125" i="199"/>
  <c r="S125" i="136" s="1"/>
  <c r="N125" i="199"/>
  <c r="R125" i="136" s="1"/>
  <c r="M125" i="199"/>
  <c r="Q125" i="136" s="1"/>
  <c r="L125" i="199"/>
  <c r="P125" i="136" s="1"/>
  <c r="K125" i="199"/>
  <c r="O125" i="136" s="1"/>
  <c r="J125" i="199"/>
  <c r="N125" i="136" s="1"/>
  <c r="I125" i="199"/>
  <c r="M125" i="136" s="1"/>
  <c r="H125" i="199"/>
  <c r="L125" i="136" s="1"/>
  <c r="G125" i="199"/>
  <c r="K125" i="136" s="1"/>
  <c r="F125" i="199"/>
  <c r="J125" i="136" s="1"/>
  <c r="E125" i="199"/>
  <c r="I125" i="136" s="1"/>
  <c r="P124" i="199"/>
  <c r="T124" i="136" s="1"/>
  <c r="O124" i="199"/>
  <c r="S124" i="136" s="1"/>
  <c r="N124" i="199"/>
  <c r="R124" i="136" s="1"/>
  <c r="M124" i="199"/>
  <c r="Q124" i="136" s="1"/>
  <c r="L124" i="199"/>
  <c r="P124" i="136" s="1"/>
  <c r="K124" i="199"/>
  <c r="O124" i="136" s="1"/>
  <c r="J124" i="199"/>
  <c r="N124" i="136" s="1"/>
  <c r="I124" i="199"/>
  <c r="M124" i="136" s="1"/>
  <c r="H124" i="199"/>
  <c r="L124" i="136" s="1"/>
  <c r="G124" i="199"/>
  <c r="K124" i="136" s="1"/>
  <c r="F124" i="199"/>
  <c r="J124" i="136" s="1"/>
  <c r="E124" i="199"/>
  <c r="I124" i="136" s="1"/>
  <c r="P123" i="199"/>
  <c r="T123" i="136" s="1"/>
  <c r="O123" i="199"/>
  <c r="S123" i="136" s="1"/>
  <c r="N123" i="199"/>
  <c r="R123" i="136" s="1"/>
  <c r="M123" i="199"/>
  <c r="Q123" i="136" s="1"/>
  <c r="L123" i="199"/>
  <c r="P123" i="136" s="1"/>
  <c r="K123" i="199"/>
  <c r="O123" i="136" s="1"/>
  <c r="J123" i="199"/>
  <c r="N123" i="136" s="1"/>
  <c r="I123" i="199"/>
  <c r="M123" i="136" s="1"/>
  <c r="H123" i="199"/>
  <c r="L123" i="136" s="1"/>
  <c r="G123" i="199"/>
  <c r="K123" i="136" s="1"/>
  <c r="F123" i="199"/>
  <c r="J123" i="136" s="1"/>
  <c r="E123" i="199"/>
  <c r="I123" i="136" s="1"/>
  <c r="P122" i="199"/>
  <c r="T122" i="136" s="1"/>
  <c r="O122" i="199"/>
  <c r="S122" i="136" s="1"/>
  <c r="N122" i="199"/>
  <c r="R122" i="136" s="1"/>
  <c r="M122" i="199"/>
  <c r="Q122" i="136" s="1"/>
  <c r="L122" i="199"/>
  <c r="P122" i="136" s="1"/>
  <c r="K122" i="199"/>
  <c r="O122" i="136" s="1"/>
  <c r="J122" i="199"/>
  <c r="N122" i="136" s="1"/>
  <c r="I122" i="199"/>
  <c r="M122" i="136" s="1"/>
  <c r="H122" i="199"/>
  <c r="L122" i="136" s="1"/>
  <c r="G122" i="199"/>
  <c r="K122" i="136" s="1"/>
  <c r="F122" i="199"/>
  <c r="J122" i="136" s="1"/>
  <c r="E122" i="199"/>
  <c r="I122" i="136" s="1"/>
  <c r="P121" i="199"/>
  <c r="T121" i="136" s="1"/>
  <c r="O121" i="199"/>
  <c r="S121" i="136" s="1"/>
  <c r="N121" i="199"/>
  <c r="R121" i="136" s="1"/>
  <c r="M121" i="199"/>
  <c r="Q121" i="136" s="1"/>
  <c r="L121" i="199"/>
  <c r="P121" i="136" s="1"/>
  <c r="K121" i="199"/>
  <c r="O121" i="136" s="1"/>
  <c r="J121" i="199"/>
  <c r="N121" i="136" s="1"/>
  <c r="I121" i="199"/>
  <c r="M121" i="136" s="1"/>
  <c r="H121" i="199"/>
  <c r="L121" i="136" s="1"/>
  <c r="G121" i="199"/>
  <c r="K121" i="136" s="1"/>
  <c r="F121" i="199"/>
  <c r="J121" i="136" s="1"/>
  <c r="E121" i="199"/>
  <c r="I121" i="136" s="1"/>
  <c r="P120" i="199"/>
  <c r="T120" i="136" s="1"/>
  <c r="O120" i="199"/>
  <c r="S120" i="136" s="1"/>
  <c r="N120" i="199"/>
  <c r="R120" i="136" s="1"/>
  <c r="M120" i="199"/>
  <c r="Q120" i="136" s="1"/>
  <c r="L120" i="199"/>
  <c r="P120" i="136" s="1"/>
  <c r="K120" i="199"/>
  <c r="O120" i="136" s="1"/>
  <c r="J120" i="199"/>
  <c r="N120" i="136" s="1"/>
  <c r="I120" i="199"/>
  <c r="M120" i="136" s="1"/>
  <c r="H120" i="199"/>
  <c r="L120" i="136" s="1"/>
  <c r="G120" i="199"/>
  <c r="K120" i="136" s="1"/>
  <c r="F120" i="199"/>
  <c r="J120" i="136" s="1"/>
  <c r="E120" i="199"/>
  <c r="I120" i="136" s="1"/>
  <c r="P119" i="199"/>
  <c r="T119" i="136" s="1"/>
  <c r="O119" i="199"/>
  <c r="S119" i="136" s="1"/>
  <c r="N119" i="199"/>
  <c r="R119" i="136" s="1"/>
  <c r="M119" i="199"/>
  <c r="Q119" i="136" s="1"/>
  <c r="L119" i="199"/>
  <c r="P119" i="136" s="1"/>
  <c r="K119" i="199"/>
  <c r="O119" i="136" s="1"/>
  <c r="J119" i="199"/>
  <c r="N119" i="136" s="1"/>
  <c r="I119" i="199"/>
  <c r="M119" i="136" s="1"/>
  <c r="H119" i="199"/>
  <c r="L119" i="136" s="1"/>
  <c r="G119" i="199"/>
  <c r="K119" i="136" s="1"/>
  <c r="F119" i="199"/>
  <c r="J119" i="136" s="1"/>
  <c r="E119" i="199"/>
  <c r="I119" i="136" s="1"/>
  <c r="P118" i="199"/>
  <c r="T118" i="136" s="1"/>
  <c r="O118" i="199"/>
  <c r="S118" i="136" s="1"/>
  <c r="N118" i="199"/>
  <c r="R118" i="136" s="1"/>
  <c r="M118" i="199"/>
  <c r="Q118" i="136" s="1"/>
  <c r="L118" i="199"/>
  <c r="P118" i="136" s="1"/>
  <c r="K118" i="199"/>
  <c r="O118" i="136" s="1"/>
  <c r="J118" i="199"/>
  <c r="N118" i="136" s="1"/>
  <c r="I118" i="199"/>
  <c r="M118" i="136" s="1"/>
  <c r="H118" i="199"/>
  <c r="L118" i="136" s="1"/>
  <c r="G118" i="199"/>
  <c r="K118" i="136" s="1"/>
  <c r="F118" i="199"/>
  <c r="J118" i="136" s="1"/>
  <c r="E118" i="199"/>
  <c r="I118" i="136" s="1"/>
  <c r="P117" i="199"/>
  <c r="T117" i="136" s="1"/>
  <c r="O117" i="199"/>
  <c r="S117" i="136" s="1"/>
  <c r="N117" i="199"/>
  <c r="R117" i="136" s="1"/>
  <c r="M117" i="199"/>
  <c r="Q117" i="136" s="1"/>
  <c r="L117" i="199"/>
  <c r="P117" i="136" s="1"/>
  <c r="K117" i="199"/>
  <c r="O117" i="136" s="1"/>
  <c r="J117" i="199"/>
  <c r="N117" i="136" s="1"/>
  <c r="I117" i="199"/>
  <c r="M117" i="136" s="1"/>
  <c r="H117" i="199"/>
  <c r="L117" i="136" s="1"/>
  <c r="G117" i="199"/>
  <c r="K117" i="136" s="1"/>
  <c r="F117" i="199"/>
  <c r="J117" i="136" s="1"/>
  <c r="E117" i="199"/>
  <c r="I117" i="136" s="1"/>
  <c r="P115" i="199"/>
  <c r="T115" i="136" s="1"/>
  <c r="O115" i="199"/>
  <c r="S115" i="136" s="1"/>
  <c r="N115" i="199"/>
  <c r="R115" i="136" s="1"/>
  <c r="M115" i="199"/>
  <c r="Q115" i="136" s="1"/>
  <c r="L115" i="199"/>
  <c r="P115" i="136" s="1"/>
  <c r="K115" i="199"/>
  <c r="O115" i="136" s="1"/>
  <c r="J115" i="199"/>
  <c r="N115" i="136" s="1"/>
  <c r="I115" i="199"/>
  <c r="M115" i="136" s="1"/>
  <c r="H115" i="199"/>
  <c r="L115" i="136" s="1"/>
  <c r="G115" i="199"/>
  <c r="K115" i="136" s="1"/>
  <c r="F115" i="199"/>
  <c r="J115" i="136" s="1"/>
  <c r="E115" i="199"/>
  <c r="I115" i="136" s="1"/>
  <c r="P97" i="199"/>
  <c r="O97" i="199"/>
  <c r="N97" i="199"/>
  <c r="M97" i="199"/>
  <c r="L97" i="199"/>
  <c r="K97" i="199"/>
  <c r="J97" i="199"/>
  <c r="I97" i="199"/>
  <c r="H97" i="199"/>
  <c r="G97" i="199"/>
  <c r="F97" i="199"/>
  <c r="E97" i="199"/>
  <c r="P82" i="199"/>
  <c r="O82" i="199"/>
  <c r="N82" i="199"/>
  <c r="M82" i="199"/>
  <c r="L82" i="199"/>
  <c r="K82" i="199"/>
  <c r="J82" i="199"/>
  <c r="I82" i="199"/>
  <c r="H82" i="199"/>
  <c r="G82" i="199"/>
  <c r="F82" i="199"/>
  <c r="E82" i="199"/>
  <c r="P81" i="199"/>
  <c r="O81" i="199"/>
  <c r="N81" i="199"/>
  <c r="M81" i="199"/>
  <c r="L81" i="199"/>
  <c r="K81" i="199"/>
  <c r="J81" i="199"/>
  <c r="I81" i="199"/>
  <c r="H81" i="199"/>
  <c r="G81" i="199"/>
  <c r="F81" i="199"/>
  <c r="E81" i="199"/>
  <c r="P80" i="199"/>
  <c r="O80" i="199"/>
  <c r="N80" i="199"/>
  <c r="M80" i="199"/>
  <c r="L80" i="199"/>
  <c r="K80" i="199"/>
  <c r="J80" i="199"/>
  <c r="I80" i="199"/>
  <c r="H80" i="199"/>
  <c r="G80" i="199"/>
  <c r="F80" i="199"/>
  <c r="E80" i="199"/>
  <c r="P79" i="199"/>
  <c r="O79" i="199"/>
  <c r="N79" i="199"/>
  <c r="M79" i="199"/>
  <c r="L79" i="199"/>
  <c r="K79" i="199"/>
  <c r="J79" i="199"/>
  <c r="I79" i="199"/>
  <c r="H79" i="199"/>
  <c r="G79" i="199"/>
  <c r="F79" i="199"/>
  <c r="E79" i="199"/>
  <c r="P40" i="199"/>
  <c r="T39" i="136" s="1"/>
  <c r="O40" i="199"/>
  <c r="S39" i="136" s="1"/>
  <c r="N40" i="199"/>
  <c r="R39" i="136" s="1"/>
  <c r="M40" i="199"/>
  <c r="Q39" i="136" s="1"/>
  <c r="L40" i="199"/>
  <c r="P39" i="136" s="1"/>
  <c r="K40" i="199"/>
  <c r="O39" i="136" s="1"/>
  <c r="J40" i="199"/>
  <c r="N39" i="136" s="1"/>
  <c r="I40" i="199"/>
  <c r="M39" i="136" s="1"/>
  <c r="H40" i="199"/>
  <c r="L39" i="136" s="1"/>
  <c r="G40" i="199"/>
  <c r="K39" i="136" s="1"/>
  <c r="F40" i="199"/>
  <c r="J39" i="136" s="1"/>
  <c r="E40" i="199"/>
  <c r="I39" i="136" s="1"/>
  <c r="P39" i="199"/>
  <c r="T38" i="136" s="1"/>
  <c r="O39" i="199"/>
  <c r="S38" i="136" s="1"/>
  <c r="N39" i="199"/>
  <c r="R38" i="136" s="1"/>
  <c r="M39" i="199"/>
  <c r="Q38" i="136" s="1"/>
  <c r="L39" i="199"/>
  <c r="P38" i="136" s="1"/>
  <c r="K39" i="199"/>
  <c r="O38" i="136" s="1"/>
  <c r="J39" i="199"/>
  <c r="N38" i="136" s="1"/>
  <c r="I39" i="199"/>
  <c r="M38" i="136" s="1"/>
  <c r="H39" i="199"/>
  <c r="L38" i="136" s="1"/>
  <c r="G39" i="199"/>
  <c r="K38" i="136" s="1"/>
  <c r="F39" i="199"/>
  <c r="J38" i="136" s="1"/>
  <c r="E39" i="199"/>
  <c r="I38" i="136" s="1"/>
  <c r="P37" i="199"/>
  <c r="T36" i="136" s="1"/>
  <c r="O37" i="199"/>
  <c r="S36" i="136" s="1"/>
  <c r="N37" i="199"/>
  <c r="R36" i="136" s="1"/>
  <c r="M37" i="199"/>
  <c r="Q36" i="136" s="1"/>
  <c r="L37" i="199"/>
  <c r="P36" i="136" s="1"/>
  <c r="K37" i="199"/>
  <c r="O36" i="136" s="1"/>
  <c r="J37" i="199"/>
  <c r="N36" i="136" s="1"/>
  <c r="I37" i="199"/>
  <c r="M36" i="136" s="1"/>
  <c r="H37" i="199"/>
  <c r="L36" i="136" s="1"/>
  <c r="G37" i="199"/>
  <c r="K36" i="136" s="1"/>
  <c r="F37" i="199"/>
  <c r="J36" i="136" s="1"/>
  <c r="E37" i="199"/>
  <c r="I36" i="136" s="1"/>
  <c r="P36" i="199"/>
  <c r="T35" i="136" s="1"/>
  <c r="O36" i="199"/>
  <c r="S35" i="136" s="1"/>
  <c r="N36" i="199"/>
  <c r="R35" i="136" s="1"/>
  <c r="M36" i="199"/>
  <c r="Q35" i="136" s="1"/>
  <c r="L36" i="199"/>
  <c r="P35" i="136" s="1"/>
  <c r="K36" i="199"/>
  <c r="O35" i="136" s="1"/>
  <c r="J36" i="199"/>
  <c r="N35" i="136" s="1"/>
  <c r="I36" i="199"/>
  <c r="M35" i="136" s="1"/>
  <c r="H36" i="199"/>
  <c r="L35" i="136" s="1"/>
  <c r="G36" i="199"/>
  <c r="K35" i="136" s="1"/>
  <c r="F36" i="199"/>
  <c r="J35" i="136" s="1"/>
  <c r="E36" i="199"/>
  <c r="I35" i="136" s="1"/>
  <c r="P35" i="199"/>
  <c r="T34" i="136" s="1"/>
  <c r="O35" i="199"/>
  <c r="S34" i="136" s="1"/>
  <c r="N35" i="199"/>
  <c r="R34" i="136" s="1"/>
  <c r="M35" i="199"/>
  <c r="Q34" i="136" s="1"/>
  <c r="L35" i="199"/>
  <c r="P34" i="136" s="1"/>
  <c r="K35" i="199"/>
  <c r="O34" i="136" s="1"/>
  <c r="J35" i="199"/>
  <c r="N34" i="136" s="1"/>
  <c r="I35" i="199"/>
  <c r="M34" i="136" s="1"/>
  <c r="H35" i="199"/>
  <c r="L34" i="136" s="1"/>
  <c r="G35" i="199"/>
  <c r="K34" i="136" s="1"/>
  <c r="F35" i="199"/>
  <c r="J34" i="136" s="1"/>
  <c r="E35" i="199"/>
  <c r="I34" i="136" s="1"/>
  <c r="P34" i="199"/>
  <c r="T33" i="136" s="1"/>
  <c r="O34" i="199"/>
  <c r="S33" i="136" s="1"/>
  <c r="N34" i="199"/>
  <c r="R33" i="136" s="1"/>
  <c r="M34" i="199"/>
  <c r="Q33" i="136" s="1"/>
  <c r="L34" i="199"/>
  <c r="P33" i="136" s="1"/>
  <c r="K34" i="199"/>
  <c r="O33" i="136" s="1"/>
  <c r="J34" i="199"/>
  <c r="N33" i="136" s="1"/>
  <c r="I34" i="199"/>
  <c r="M33" i="136" s="1"/>
  <c r="H34" i="199"/>
  <c r="L33" i="136" s="1"/>
  <c r="G34" i="199"/>
  <c r="K33" i="136" s="1"/>
  <c r="F34" i="199"/>
  <c r="J33" i="136" s="1"/>
  <c r="E34" i="199"/>
  <c r="I33" i="136" s="1"/>
  <c r="P33" i="199"/>
  <c r="T32" i="136" s="1"/>
  <c r="O33" i="199"/>
  <c r="S32" i="136" s="1"/>
  <c r="N33" i="199"/>
  <c r="R32" i="136" s="1"/>
  <c r="M33" i="199"/>
  <c r="Q32" i="136" s="1"/>
  <c r="L33" i="199"/>
  <c r="P32" i="136" s="1"/>
  <c r="K33" i="199"/>
  <c r="O32" i="136" s="1"/>
  <c r="J33" i="199"/>
  <c r="N32" i="136" s="1"/>
  <c r="I33" i="199"/>
  <c r="M32" i="136" s="1"/>
  <c r="H33" i="199"/>
  <c r="L32" i="136" s="1"/>
  <c r="G33" i="199"/>
  <c r="K32" i="136" s="1"/>
  <c r="F33" i="199"/>
  <c r="J32" i="136" s="1"/>
  <c r="E33" i="199"/>
  <c r="I32" i="136" s="1"/>
  <c r="P32" i="199"/>
  <c r="T31" i="136" s="1"/>
  <c r="O32" i="199"/>
  <c r="S31" i="136" s="1"/>
  <c r="N32" i="199"/>
  <c r="R31" i="136" s="1"/>
  <c r="M32" i="199"/>
  <c r="Q31" i="136" s="1"/>
  <c r="L32" i="199"/>
  <c r="P31" i="136" s="1"/>
  <c r="K32" i="199"/>
  <c r="O31" i="136" s="1"/>
  <c r="J32" i="199"/>
  <c r="N31" i="136" s="1"/>
  <c r="I32" i="199"/>
  <c r="M31" i="136" s="1"/>
  <c r="H32" i="199"/>
  <c r="L31" i="136" s="1"/>
  <c r="G32" i="199"/>
  <c r="K31" i="136" s="1"/>
  <c r="F32" i="199"/>
  <c r="J31" i="136" s="1"/>
  <c r="E32" i="199"/>
  <c r="I31" i="136" s="1"/>
  <c r="P31" i="199"/>
  <c r="T30" i="136" s="1"/>
  <c r="O31" i="199"/>
  <c r="S30" i="136" s="1"/>
  <c r="N31" i="199"/>
  <c r="R30" i="136" s="1"/>
  <c r="M31" i="199"/>
  <c r="Q30" i="136" s="1"/>
  <c r="L31" i="199"/>
  <c r="P30" i="136" s="1"/>
  <c r="K31" i="199"/>
  <c r="O30" i="136" s="1"/>
  <c r="J31" i="199"/>
  <c r="N30" i="136" s="1"/>
  <c r="I31" i="199"/>
  <c r="M30" i="136" s="1"/>
  <c r="H31" i="199"/>
  <c r="L30" i="136" s="1"/>
  <c r="G31" i="199"/>
  <c r="K30" i="136" s="1"/>
  <c r="F31" i="199"/>
  <c r="J30" i="136" s="1"/>
  <c r="E31" i="199"/>
  <c r="I30" i="136" s="1"/>
  <c r="P30" i="199"/>
  <c r="T29" i="136" s="1"/>
  <c r="O30" i="199"/>
  <c r="S29" i="136" s="1"/>
  <c r="N30" i="199"/>
  <c r="R29" i="136" s="1"/>
  <c r="M30" i="199"/>
  <c r="Q29" i="136" s="1"/>
  <c r="L30" i="199"/>
  <c r="P29" i="136" s="1"/>
  <c r="K30" i="199"/>
  <c r="O29" i="136" s="1"/>
  <c r="J30" i="199"/>
  <c r="N29" i="136" s="1"/>
  <c r="I30" i="199"/>
  <c r="M29" i="136" s="1"/>
  <c r="H30" i="199"/>
  <c r="L29" i="136" s="1"/>
  <c r="G30" i="199"/>
  <c r="K29" i="136" s="1"/>
  <c r="F30" i="199"/>
  <c r="J29" i="136" s="1"/>
  <c r="E30" i="199"/>
  <c r="I29" i="136" s="1"/>
  <c r="P17" i="199"/>
  <c r="O17" i="199"/>
  <c r="N17" i="199"/>
  <c r="M17" i="199"/>
  <c r="L17" i="199"/>
  <c r="K17" i="199"/>
  <c r="J17" i="199"/>
  <c r="I17" i="199"/>
  <c r="H17" i="199"/>
  <c r="G17" i="199"/>
  <c r="F17" i="199"/>
  <c r="E17" i="199"/>
  <c r="N30" i="202" l="1"/>
  <c r="N104" i="202" s="1"/>
  <c r="M104" i="202"/>
  <c r="N18" i="202"/>
  <c r="N55" i="202" s="1"/>
  <c r="N87" i="202"/>
  <c r="O13" i="202"/>
  <c r="O87" i="202" s="1"/>
  <c r="N10" i="202"/>
  <c r="N84" i="202" s="1"/>
  <c r="M47" i="202"/>
  <c r="M55" i="202"/>
  <c r="L75" i="202"/>
  <c r="L76" i="202" s="1"/>
  <c r="L39" i="202" s="1"/>
  <c r="L40" i="202" s="1"/>
  <c r="M98" i="202"/>
  <c r="N24" i="202"/>
  <c r="M61" i="202"/>
  <c r="L112" i="202"/>
  <c r="L113" i="202" s="1"/>
  <c r="L114" i="202" s="1"/>
  <c r="M108" i="202"/>
  <c r="M71" i="202"/>
  <c r="N34" i="202"/>
  <c r="M56" i="202"/>
  <c r="M93" i="202"/>
  <c r="N19" i="202"/>
  <c r="N67" i="202"/>
  <c r="M69" i="202"/>
  <c r="N32" i="202"/>
  <c r="M106" i="202"/>
  <c r="O12" i="202"/>
  <c r="O86" i="202" s="1"/>
  <c r="O30" i="202"/>
  <c r="O104" i="202" s="1"/>
  <c r="N86" i="202"/>
  <c r="O178" i="206"/>
  <c r="O173" i="206"/>
  <c r="N177" i="206"/>
  <c r="N179" i="206" s="1"/>
  <c r="N181" i="206" s="1"/>
  <c r="N183" i="206" s="1"/>
  <c r="M12" i="206"/>
  <c r="M120" i="206"/>
  <c r="M122" i="206" s="1"/>
  <c r="N114" i="206"/>
  <c r="M17" i="206"/>
  <c r="O234" i="206"/>
  <c r="O236" i="206" s="1"/>
  <c r="O238" i="206" s="1"/>
  <c r="O240" i="206" s="1"/>
  <c r="N54" i="203"/>
  <c r="N34" i="203"/>
  <c r="O14" i="203"/>
  <c r="N57" i="203"/>
  <c r="O17" i="203"/>
  <c r="N37" i="203"/>
  <c r="N52" i="203"/>
  <c r="N32" i="203"/>
  <c r="O12" i="203"/>
  <c r="N53" i="203"/>
  <c r="O13" i="203"/>
  <c r="N33" i="203"/>
  <c r="O15" i="203"/>
  <c r="N35" i="203"/>
  <c r="N55" i="203"/>
  <c r="M40" i="203"/>
  <c r="M42" i="203" s="1"/>
  <c r="N58" i="203"/>
  <c r="N38" i="203"/>
  <c r="O18" i="203"/>
  <c r="N56" i="203"/>
  <c r="N36" i="203"/>
  <c r="O16" i="203"/>
  <c r="M60" i="203"/>
  <c r="M63" i="203" s="1"/>
  <c r="N50" i="203"/>
  <c r="N30" i="203"/>
  <c r="O10" i="203"/>
  <c r="O11" i="203"/>
  <c r="N31" i="203"/>
  <c r="N51" i="203"/>
  <c r="O19" i="203"/>
  <c r="N39" i="203"/>
  <c r="N59" i="203"/>
  <c r="N90" i="202"/>
  <c r="N53" i="202"/>
  <c r="O16" i="202"/>
  <c r="N102" i="202"/>
  <c r="N65" i="202"/>
  <c r="O28" i="202"/>
  <c r="O25" i="202"/>
  <c r="N99" i="202"/>
  <c r="N62" i="202"/>
  <c r="O27" i="202"/>
  <c r="N101" i="202"/>
  <c r="N64" i="202"/>
  <c r="N96" i="202"/>
  <c r="N59" i="202"/>
  <c r="O22" i="202"/>
  <c r="O103" i="202"/>
  <c r="O66" i="202"/>
  <c r="O17" i="202"/>
  <c r="N91" i="202"/>
  <c r="N54" i="202"/>
  <c r="O11" i="202"/>
  <c r="N85" i="202"/>
  <c r="N48" i="202"/>
  <c r="N47" i="202"/>
  <c r="O35" i="202"/>
  <c r="N109" i="202"/>
  <c r="N72" i="202"/>
  <c r="O88" i="202"/>
  <c r="O51" i="202"/>
  <c r="O94" i="202"/>
  <c r="O57" i="202"/>
  <c r="O95" i="202"/>
  <c r="O58" i="202"/>
  <c r="O15" i="202"/>
  <c r="N89" i="202"/>
  <c r="N52" i="202"/>
  <c r="O100" i="202"/>
  <c r="O63" i="202"/>
  <c r="O33" i="202"/>
  <c r="N107" i="202"/>
  <c r="N70" i="202"/>
  <c r="N110" i="202"/>
  <c r="N73" i="202"/>
  <c r="O36" i="202"/>
  <c r="O37" i="202"/>
  <c r="N111" i="202"/>
  <c r="N74" i="202"/>
  <c r="K39" i="202"/>
  <c r="K40" i="202" s="1"/>
  <c r="O23" i="202"/>
  <c r="N97" i="202"/>
  <c r="N60" i="202"/>
  <c r="O31" i="202"/>
  <c r="N105" i="202"/>
  <c r="N68" i="202"/>
  <c r="K77" i="202"/>
  <c r="Q156" i="199"/>
  <c r="P152" i="199"/>
  <c r="O152" i="199"/>
  <c r="I152" i="199"/>
  <c r="H152" i="199"/>
  <c r="G152" i="199"/>
  <c r="N152" i="199"/>
  <c r="M152" i="199"/>
  <c r="L152" i="199"/>
  <c r="K152" i="199"/>
  <c r="J152" i="199"/>
  <c r="F152" i="199"/>
  <c r="J139" i="199"/>
  <c r="Q128" i="199"/>
  <c r="Q127" i="199"/>
  <c r="Q126" i="199"/>
  <c r="Q123" i="199"/>
  <c r="Q121" i="199"/>
  <c r="I139" i="199"/>
  <c r="Q118" i="199"/>
  <c r="Q117" i="199"/>
  <c r="Q116" i="199"/>
  <c r="N139" i="199"/>
  <c r="F139" i="199"/>
  <c r="Q115" i="199"/>
  <c r="P107" i="199"/>
  <c r="O107" i="199"/>
  <c r="N107" i="199"/>
  <c r="M107" i="199"/>
  <c r="L107" i="199"/>
  <c r="K107" i="199"/>
  <c r="J107" i="199"/>
  <c r="I107" i="199"/>
  <c r="H107" i="199"/>
  <c r="G107" i="199"/>
  <c r="F107" i="199"/>
  <c r="E107" i="199"/>
  <c r="Q97" i="199"/>
  <c r="Q92" i="199"/>
  <c r="Q91" i="199"/>
  <c r="Q90" i="199"/>
  <c r="Q89" i="199"/>
  <c r="Q88" i="199"/>
  <c r="Q87" i="199"/>
  <c r="Q86" i="199"/>
  <c r="Q85" i="199"/>
  <c r="Q84" i="199"/>
  <c r="Q83" i="199"/>
  <c r="P93" i="199"/>
  <c r="H93" i="199"/>
  <c r="Q82" i="199"/>
  <c r="Q81" i="199"/>
  <c r="J93" i="199"/>
  <c r="I93" i="199"/>
  <c r="O93" i="199"/>
  <c r="N93" i="199"/>
  <c r="L93" i="199"/>
  <c r="K93" i="199"/>
  <c r="G93" i="199"/>
  <c r="Q40" i="199"/>
  <c r="D40" i="199"/>
  <c r="Q39" i="199"/>
  <c r="D39" i="199"/>
  <c r="Q38" i="199"/>
  <c r="D38" i="199"/>
  <c r="D37" i="199"/>
  <c r="K48" i="199"/>
  <c r="D36" i="199"/>
  <c r="Q35" i="199"/>
  <c r="D35" i="199"/>
  <c r="Q34" i="199"/>
  <c r="D34" i="199"/>
  <c r="Q33" i="199"/>
  <c r="D33" i="199"/>
  <c r="Q32" i="199"/>
  <c r="D32" i="199"/>
  <c r="J48" i="199"/>
  <c r="Q31" i="199"/>
  <c r="D31" i="199"/>
  <c r="P48" i="199"/>
  <c r="H48" i="199"/>
  <c r="D30" i="199"/>
  <c r="Q17" i="199"/>
  <c r="O10" i="202" l="1"/>
  <c r="N92" i="202"/>
  <c r="O18" i="202"/>
  <c r="O50" i="202"/>
  <c r="M112" i="202"/>
  <c r="M75" i="202"/>
  <c r="O24" i="202"/>
  <c r="N98" i="202"/>
  <c r="N61" i="202"/>
  <c r="O67" i="202"/>
  <c r="O19" i="202"/>
  <c r="N93" i="202"/>
  <c r="N56" i="202"/>
  <c r="N108" i="202"/>
  <c r="N71" i="202"/>
  <c r="O34" i="202"/>
  <c r="N106" i="202"/>
  <c r="N69" i="202"/>
  <c r="O32" i="202"/>
  <c r="O49" i="202"/>
  <c r="N60" i="203"/>
  <c r="N63" i="203" s="1"/>
  <c r="N121" i="206"/>
  <c r="N116" i="206"/>
  <c r="M18" i="206"/>
  <c r="M124" i="206"/>
  <c r="M126" i="206" s="1"/>
  <c r="O177" i="206"/>
  <c r="O179" i="206" s="1"/>
  <c r="O181" i="206" s="1"/>
  <c r="O183" i="206" s="1"/>
  <c r="O59" i="203"/>
  <c r="O39" i="203"/>
  <c r="O56" i="203"/>
  <c r="O36" i="203"/>
  <c r="O57" i="203"/>
  <c r="O37" i="203"/>
  <c r="O51" i="203"/>
  <c r="O31" i="203"/>
  <c r="O34" i="203"/>
  <c r="O54" i="203"/>
  <c r="O55" i="203"/>
  <c r="O35" i="203"/>
  <c r="O38" i="203"/>
  <c r="O58" i="203"/>
  <c r="O30" i="203"/>
  <c r="O50" i="203"/>
  <c r="O53" i="203"/>
  <c r="O33" i="203"/>
  <c r="N40" i="203"/>
  <c r="N42" i="203" s="1"/>
  <c r="O52" i="203"/>
  <c r="O32" i="203"/>
  <c r="O107" i="202"/>
  <c r="O70" i="202"/>
  <c r="O96" i="202"/>
  <c r="O59" i="202"/>
  <c r="O99" i="202"/>
  <c r="O62" i="202"/>
  <c r="O91" i="202"/>
  <c r="O54" i="202"/>
  <c r="O72" i="202"/>
  <c r="O109" i="202"/>
  <c r="O102" i="202"/>
  <c r="O65" i="202"/>
  <c r="O97" i="202"/>
  <c r="O60" i="202"/>
  <c r="O111" i="202"/>
  <c r="O74" i="202"/>
  <c r="M113" i="202"/>
  <c r="M114" i="202" s="1"/>
  <c r="O110" i="202"/>
  <c r="O73" i="202"/>
  <c r="M76" i="202"/>
  <c r="O48" i="202"/>
  <c r="O85" i="202"/>
  <c r="O90" i="202"/>
  <c r="O53" i="202"/>
  <c r="O105" i="202"/>
  <c r="O68" i="202"/>
  <c r="O89" i="202"/>
  <c r="O52" i="202"/>
  <c r="O84" i="202"/>
  <c r="O47" i="202"/>
  <c r="O64" i="202"/>
  <c r="O101" i="202"/>
  <c r="L77" i="202"/>
  <c r="Q106" i="199"/>
  <c r="G48" i="199"/>
  <c r="Q30" i="199"/>
  <c r="O48" i="199"/>
  <c r="L48" i="199"/>
  <c r="Q107" i="199"/>
  <c r="M139" i="199"/>
  <c r="I48" i="199"/>
  <c r="G139" i="199"/>
  <c r="O139" i="199"/>
  <c r="Q37" i="199"/>
  <c r="E93" i="199"/>
  <c r="M93" i="199"/>
  <c r="Q80" i="199"/>
  <c r="H139" i="199"/>
  <c r="P139" i="199"/>
  <c r="Q120" i="199"/>
  <c r="Q122" i="199"/>
  <c r="Q124" i="199"/>
  <c r="E152" i="199"/>
  <c r="Q152" i="199" s="1"/>
  <c r="Q141" i="199"/>
  <c r="F93" i="199"/>
  <c r="Q79" i="199"/>
  <c r="E48" i="199"/>
  <c r="M48" i="199"/>
  <c r="Q36" i="199"/>
  <c r="K139" i="199"/>
  <c r="Q119" i="199"/>
  <c r="F48" i="199"/>
  <c r="N48" i="199"/>
  <c r="L139" i="199"/>
  <c r="Q125" i="199"/>
  <c r="E139" i="199"/>
  <c r="O92" i="202" l="1"/>
  <c r="O55" i="202"/>
  <c r="N112" i="202"/>
  <c r="O98" i="202"/>
  <c r="O61" i="202"/>
  <c r="N75" i="202"/>
  <c r="N76" i="202" s="1"/>
  <c r="O108" i="202"/>
  <c r="O71" i="202"/>
  <c r="O56" i="202"/>
  <c r="O93" i="202"/>
  <c r="O106" i="202"/>
  <c r="O69" i="202"/>
  <c r="O75" i="202" s="1"/>
  <c r="O60" i="203"/>
  <c r="O63" i="203" s="1"/>
  <c r="M39" i="202"/>
  <c r="M40" i="202" s="1"/>
  <c r="O114" i="206"/>
  <c r="N17" i="206"/>
  <c r="N12" i="206"/>
  <c r="N120" i="206"/>
  <c r="N122" i="206" s="1"/>
  <c r="O40" i="203"/>
  <c r="O42" i="203" s="1"/>
  <c r="N113" i="202"/>
  <c r="N114" i="202" s="1"/>
  <c r="M77" i="202"/>
  <c r="N77" i="202"/>
  <c r="Q93" i="199"/>
  <c r="Q48" i="199"/>
  <c r="Q139" i="199"/>
  <c r="O112" i="202" l="1"/>
  <c r="N39" i="202"/>
  <c r="N40" i="202" s="1"/>
  <c r="O116" i="206"/>
  <c r="O121" i="206"/>
  <c r="O17" i="206" s="1"/>
  <c r="N124" i="206"/>
  <c r="N126" i="206" s="1"/>
  <c r="N18" i="206"/>
  <c r="O113" i="202"/>
  <c r="O114" i="202" s="1"/>
  <c r="O76" i="202"/>
  <c r="O39" i="202" l="1"/>
  <c r="O40" i="202" s="1"/>
  <c r="O12" i="206"/>
  <c r="O120" i="206"/>
  <c r="O122" i="206"/>
  <c r="O77" i="202"/>
  <c r="O124" i="206" l="1"/>
  <c r="O126" i="206" s="1"/>
  <c r="O18" i="206"/>
  <c r="F157" i="140"/>
  <c r="G157" i="140"/>
  <c r="H157" i="140"/>
  <c r="I157" i="140"/>
  <c r="J157" i="140"/>
  <c r="K157" i="140"/>
  <c r="L157" i="140"/>
  <c r="M157" i="140"/>
  <c r="N157" i="140"/>
  <c r="O157" i="140"/>
  <c r="P157" i="140"/>
  <c r="E157" i="140"/>
  <c r="P152" i="140"/>
  <c r="O152" i="140"/>
  <c r="N152" i="140"/>
  <c r="M152" i="140"/>
  <c r="L152" i="140"/>
  <c r="K152" i="140"/>
  <c r="J152" i="140"/>
  <c r="I152" i="140"/>
  <c r="H152" i="140"/>
  <c r="G152" i="140"/>
  <c r="F152" i="140"/>
  <c r="E152" i="140"/>
  <c r="P113" i="140"/>
  <c r="O113" i="140"/>
  <c r="N113" i="140"/>
  <c r="M113" i="140"/>
  <c r="L113" i="140"/>
  <c r="K113" i="140"/>
  <c r="J113" i="140"/>
  <c r="I113" i="140"/>
  <c r="H113" i="140"/>
  <c r="G113" i="140"/>
  <c r="F113" i="140"/>
  <c r="Q157" i="140" l="1"/>
  <c r="E139" i="140"/>
  <c r="O103" i="140"/>
  <c r="G139" i="140"/>
  <c r="O139" i="140"/>
  <c r="I139" i="140"/>
  <c r="I93" i="140"/>
  <c r="M139" i="140"/>
  <c r="M103" i="140"/>
  <c r="F139" i="140"/>
  <c r="N139" i="140"/>
  <c r="M77" i="140"/>
  <c r="H93" i="140"/>
  <c r="P93" i="140"/>
  <c r="H139" i="140"/>
  <c r="P139" i="140"/>
  <c r="J139" i="140"/>
  <c r="K139" i="140"/>
  <c r="P103" i="140"/>
  <c r="K103" i="140"/>
  <c r="H103" i="140"/>
  <c r="G103" i="140"/>
  <c r="J93" i="140"/>
  <c r="N93" i="140"/>
  <c r="L77" i="140"/>
  <c r="Q96" i="140"/>
  <c r="E93" i="140"/>
  <c r="N103" i="140"/>
  <c r="F103" i="140"/>
  <c r="L139" i="140"/>
  <c r="J77" i="140"/>
  <c r="K93" i="140"/>
  <c r="G77" i="140"/>
  <c r="Q80" i="140"/>
  <c r="E103" i="140"/>
  <c r="O77" i="140"/>
  <c r="F93" i="140"/>
  <c r="Q152" i="140"/>
  <c r="Q52" i="140"/>
  <c r="Q58" i="140"/>
  <c r="I103" i="140"/>
  <c r="Q115" i="140"/>
  <c r="Q124" i="140"/>
  <c r="Q105" i="140"/>
  <c r="P77" i="140"/>
  <c r="I77" i="140"/>
  <c r="Q59" i="140"/>
  <c r="M93" i="140"/>
  <c r="L93" i="140"/>
  <c r="L103" i="140"/>
  <c r="H77" i="140"/>
  <c r="K77" i="140"/>
  <c r="N77" i="140"/>
  <c r="F77" i="140"/>
  <c r="G93" i="140"/>
  <c r="O93" i="140"/>
  <c r="Q118" i="140"/>
  <c r="Q120" i="140"/>
  <c r="Q121" i="140"/>
  <c r="J103" i="140"/>
  <c r="Q116" i="140"/>
  <c r="Q97" i="140"/>
  <c r="Q119" i="140"/>
  <c r="Q122" i="140"/>
  <c r="E77" i="140"/>
  <c r="E113" i="140"/>
  <c r="Q113" i="140" s="1"/>
  <c r="Q117" i="140"/>
  <c r="Q123" i="140"/>
  <c r="H8" i="194"/>
  <c r="J8" i="194" s="1"/>
  <c r="H7" i="194"/>
  <c r="J7" i="194" s="1"/>
  <c r="H6" i="194"/>
  <c r="J6" i="194" s="1"/>
  <c r="H5" i="194"/>
  <c r="J5" i="194" s="1"/>
  <c r="H4" i="194"/>
  <c r="J4" i="194" s="1"/>
  <c r="I9" i="194"/>
  <c r="F9" i="194"/>
  <c r="E9" i="194"/>
  <c r="G8" i="194"/>
  <c r="G6" i="194"/>
  <c r="G5" i="194"/>
  <c r="G4" i="194"/>
  <c r="I94" i="140" l="1"/>
  <c r="K94" i="140"/>
  <c r="M94" i="140"/>
  <c r="E94" i="140"/>
  <c r="J94" i="140"/>
  <c r="N94" i="140"/>
  <c r="Q139" i="140"/>
  <c r="P94" i="140"/>
  <c r="L94" i="140"/>
  <c r="Q103" i="140"/>
  <c r="F94" i="140"/>
  <c r="O94" i="140"/>
  <c r="Q93" i="140"/>
  <c r="Q77" i="140"/>
  <c r="H94" i="140"/>
  <c r="G94" i="140"/>
  <c r="I28" i="140"/>
  <c r="M28" i="140"/>
  <c r="F28" i="140"/>
  <c r="N28" i="140"/>
  <c r="G28" i="140"/>
  <c r="H28" i="140"/>
  <c r="P28" i="140"/>
  <c r="K28" i="140"/>
  <c r="Q14" i="140"/>
  <c r="Q13" i="140"/>
  <c r="J28" i="140"/>
  <c r="O28" i="140"/>
  <c r="L28" i="140"/>
  <c r="Q10" i="140"/>
  <c r="Q12" i="140"/>
  <c r="E28" i="140"/>
  <c r="Q17" i="140"/>
  <c r="Q15" i="140"/>
  <c r="Q11" i="140"/>
  <c r="Q16" i="140"/>
  <c r="G9" i="194"/>
  <c r="H9" i="194"/>
  <c r="J9" i="194"/>
  <c r="Q94" i="140" l="1"/>
  <c r="Q28" i="140"/>
  <c r="B7" i="188" l="1"/>
  <c r="B8" i="188" s="1"/>
  <c r="B9" i="188" s="1"/>
  <c r="D11" i="187"/>
  <c r="E11" i="187"/>
  <c r="F11" i="187"/>
  <c r="G11" i="187"/>
  <c r="N11" i="187"/>
  <c r="D12" i="187"/>
  <c r="E12" i="187"/>
  <c r="F12" i="187"/>
  <c r="G12" i="187"/>
  <c r="N12" i="187"/>
  <c r="D13" i="187"/>
  <c r="E13" i="187"/>
  <c r="F13" i="187"/>
  <c r="G13" i="187"/>
  <c r="N13" i="187"/>
  <c r="D14" i="187"/>
  <c r="E14" i="187"/>
  <c r="F14" i="187"/>
  <c r="G14" i="187"/>
  <c r="N14" i="187"/>
  <c r="D15" i="187"/>
  <c r="E15" i="187"/>
  <c r="F15" i="187"/>
  <c r="G15" i="187"/>
  <c r="N15" i="187"/>
  <c r="D16" i="187"/>
  <c r="E16" i="187"/>
  <c r="F16" i="187"/>
  <c r="G16" i="187"/>
  <c r="N16" i="187"/>
  <c r="D17" i="187"/>
  <c r="E17" i="187"/>
  <c r="F17" i="187"/>
  <c r="G17" i="187"/>
  <c r="N17" i="187"/>
  <c r="D18" i="187"/>
  <c r="E18" i="187"/>
  <c r="F18" i="187"/>
  <c r="G18" i="187"/>
  <c r="N18" i="187"/>
  <c r="D19" i="187"/>
  <c r="E19" i="187"/>
  <c r="F19" i="187"/>
  <c r="G19" i="187"/>
  <c r="N19" i="187"/>
  <c r="D20" i="187"/>
  <c r="E20" i="187"/>
  <c r="F20" i="187"/>
  <c r="G20" i="187"/>
  <c r="N20" i="187"/>
  <c r="D21" i="187"/>
  <c r="O21" i="187" s="1"/>
  <c r="E21" i="187"/>
  <c r="F21" i="187"/>
  <c r="G21" i="187"/>
  <c r="N21" i="187"/>
  <c r="D22" i="187"/>
  <c r="O22" i="187" s="1"/>
  <c r="E22" i="187"/>
  <c r="F22" i="187"/>
  <c r="G22" i="187"/>
  <c r="N22" i="187"/>
  <c r="D23" i="187"/>
  <c r="E23" i="187"/>
  <c r="F23" i="187"/>
  <c r="G23" i="187"/>
  <c r="N23" i="187"/>
  <c r="D24" i="187"/>
  <c r="E24" i="187"/>
  <c r="F24" i="187"/>
  <c r="G24" i="187"/>
  <c r="N24" i="187"/>
  <c r="D25" i="187"/>
  <c r="E25" i="187"/>
  <c r="F25" i="187"/>
  <c r="G25" i="187"/>
  <c r="N25" i="187"/>
  <c r="D26" i="187"/>
  <c r="E26" i="187"/>
  <c r="F26" i="187"/>
  <c r="G26" i="187"/>
  <c r="N26" i="187"/>
  <c r="D27" i="187"/>
  <c r="E27" i="187"/>
  <c r="F27" i="187"/>
  <c r="G27" i="187"/>
  <c r="N27" i="187"/>
  <c r="D28" i="187"/>
  <c r="E28" i="187"/>
  <c r="F28" i="187"/>
  <c r="G28" i="187"/>
  <c r="N28" i="187"/>
  <c r="D29" i="187"/>
  <c r="E29" i="187"/>
  <c r="F29" i="187"/>
  <c r="G29" i="187"/>
  <c r="N29" i="187"/>
  <c r="D30" i="187"/>
  <c r="E30" i="187"/>
  <c r="F30" i="187"/>
  <c r="G30" i="187"/>
  <c r="N30" i="187"/>
  <c r="D31" i="187"/>
  <c r="E31" i="187"/>
  <c r="F31" i="187"/>
  <c r="G31" i="187"/>
  <c r="N31" i="187"/>
  <c r="D32" i="187"/>
  <c r="E32" i="187"/>
  <c r="F32" i="187"/>
  <c r="G32" i="187"/>
  <c r="N32" i="187"/>
  <c r="D33" i="187"/>
  <c r="E33" i="187"/>
  <c r="F33" i="187"/>
  <c r="G33" i="187"/>
  <c r="N33" i="187"/>
  <c r="D34" i="187"/>
  <c r="O34" i="187" s="1"/>
  <c r="E34" i="187"/>
  <c r="F34" i="187"/>
  <c r="G34" i="187"/>
  <c r="N34" i="187"/>
  <c r="D35" i="187"/>
  <c r="E35" i="187"/>
  <c r="F35" i="187"/>
  <c r="G35" i="187"/>
  <c r="N35" i="187"/>
  <c r="D36" i="187"/>
  <c r="E36" i="187"/>
  <c r="F36" i="187"/>
  <c r="G36" i="187"/>
  <c r="N36" i="187"/>
  <c r="D37" i="187"/>
  <c r="F37" i="187"/>
  <c r="G37" i="187"/>
  <c r="N37" i="187"/>
  <c r="D38" i="187"/>
  <c r="E38" i="187"/>
  <c r="F38" i="187"/>
  <c r="G38" i="187"/>
  <c r="N38" i="187"/>
  <c r="D39" i="187"/>
  <c r="F39" i="187"/>
  <c r="G39" i="187"/>
  <c r="N39" i="187"/>
  <c r="D40" i="187"/>
  <c r="F40" i="187"/>
  <c r="G40" i="187"/>
  <c r="N40" i="187"/>
  <c r="D41" i="187"/>
  <c r="F41" i="187"/>
  <c r="G41" i="187"/>
  <c r="N41" i="187"/>
  <c r="D42" i="187"/>
  <c r="O42" i="187" s="1"/>
  <c r="E42" i="187"/>
  <c r="F42" i="187"/>
  <c r="G42" i="187"/>
  <c r="N42" i="187"/>
  <c r="D43" i="187"/>
  <c r="F43" i="187"/>
  <c r="G43" i="187"/>
  <c r="N43" i="187"/>
  <c r="D44" i="187"/>
  <c r="E44" i="187"/>
  <c r="F44" i="187"/>
  <c r="G44" i="187"/>
  <c r="N44" i="187"/>
  <c r="D45" i="187"/>
  <c r="E45" i="187"/>
  <c r="F45" i="187"/>
  <c r="G45" i="187"/>
  <c r="N45" i="187"/>
  <c r="D46" i="187"/>
  <c r="O46" i="187" s="1"/>
  <c r="E46" i="187"/>
  <c r="F46" i="187"/>
  <c r="G46" i="187"/>
  <c r="N46" i="187"/>
  <c r="D47" i="187"/>
  <c r="E47" i="187"/>
  <c r="F47" i="187"/>
  <c r="G47" i="187"/>
  <c r="N47" i="187"/>
  <c r="D48" i="187"/>
  <c r="E48" i="187"/>
  <c r="F48" i="187"/>
  <c r="G48" i="187"/>
  <c r="N48" i="187"/>
  <c r="D49" i="187"/>
  <c r="E49" i="187"/>
  <c r="F49" i="187"/>
  <c r="G49" i="187"/>
  <c r="N49" i="187"/>
  <c r="D50" i="187"/>
  <c r="E50" i="187"/>
  <c r="F50" i="187"/>
  <c r="G50" i="187"/>
  <c r="N50" i="187"/>
  <c r="D51" i="187"/>
  <c r="E51" i="187"/>
  <c r="F51" i="187"/>
  <c r="G51" i="187"/>
  <c r="N51" i="187"/>
  <c r="D52" i="187"/>
  <c r="E52" i="187"/>
  <c r="F52" i="187"/>
  <c r="G52" i="187"/>
  <c r="N52" i="187"/>
  <c r="D53" i="187"/>
  <c r="E53" i="187"/>
  <c r="F53" i="187"/>
  <c r="G53" i="187"/>
  <c r="N53" i="187"/>
  <c r="D54" i="187"/>
  <c r="E54" i="187"/>
  <c r="F54" i="187"/>
  <c r="G54" i="187"/>
  <c r="N54" i="187"/>
  <c r="D55" i="187"/>
  <c r="E55" i="187"/>
  <c r="F55" i="187"/>
  <c r="G55" i="187"/>
  <c r="N55" i="187"/>
  <c r="D56" i="187"/>
  <c r="O56" i="187" s="1"/>
  <c r="E56" i="187"/>
  <c r="F56" i="187"/>
  <c r="G56" i="187"/>
  <c r="N56" i="187"/>
  <c r="D57" i="187"/>
  <c r="E57" i="187"/>
  <c r="F57" i="187"/>
  <c r="G57" i="187"/>
  <c r="N57" i="187"/>
  <c r="D58" i="187"/>
  <c r="E58" i="187"/>
  <c r="F58" i="187"/>
  <c r="G58" i="187"/>
  <c r="N58" i="187"/>
  <c r="D59" i="187"/>
  <c r="E59" i="187"/>
  <c r="F59" i="187"/>
  <c r="G59" i="187"/>
  <c r="N59" i="187"/>
  <c r="D60" i="187"/>
  <c r="E60" i="187"/>
  <c r="F60" i="187"/>
  <c r="G60" i="187"/>
  <c r="N60" i="187"/>
  <c r="D61" i="187"/>
  <c r="O61" i="187" s="1"/>
  <c r="E61" i="187"/>
  <c r="F61" i="187"/>
  <c r="G61" i="187"/>
  <c r="N61" i="187"/>
  <c r="D62" i="187"/>
  <c r="E62" i="187"/>
  <c r="F62" i="187"/>
  <c r="G62" i="187"/>
  <c r="N62" i="187"/>
  <c r="D63" i="187"/>
  <c r="E63" i="187"/>
  <c r="F63" i="187"/>
  <c r="G63" i="187"/>
  <c r="N63" i="187"/>
  <c r="D64" i="187"/>
  <c r="E64" i="187"/>
  <c r="F64" i="187"/>
  <c r="G64" i="187"/>
  <c r="N64" i="187"/>
  <c r="D65" i="187"/>
  <c r="E65" i="187"/>
  <c r="F65" i="187"/>
  <c r="G65" i="187"/>
  <c r="N65" i="187"/>
  <c r="D66" i="187"/>
  <c r="E66" i="187"/>
  <c r="F66" i="187"/>
  <c r="G66" i="187"/>
  <c r="N66" i="187"/>
  <c r="D67" i="187"/>
  <c r="E67" i="187"/>
  <c r="F67" i="187"/>
  <c r="G67" i="187"/>
  <c r="N67" i="187"/>
  <c r="D68" i="187"/>
  <c r="E68" i="187"/>
  <c r="F68" i="187"/>
  <c r="G68" i="187"/>
  <c r="N68" i="187"/>
  <c r="D69" i="187"/>
  <c r="E69" i="187"/>
  <c r="F69" i="187"/>
  <c r="G69" i="187"/>
  <c r="N69" i="187"/>
  <c r="D70" i="187"/>
  <c r="E70" i="187"/>
  <c r="F70" i="187"/>
  <c r="G70" i="187"/>
  <c r="N70" i="187"/>
  <c r="N71" i="187"/>
  <c r="N72" i="187"/>
  <c r="N73" i="187"/>
  <c r="N74" i="187"/>
  <c r="N75" i="187"/>
  <c r="E76" i="187"/>
  <c r="F76" i="187"/>
  <c r="G76" i="187"/>
  <c r="N76" i="187"/>
  <c r="D77" i="187"/>
  <c r="E77" i="187"/>
  <c r="F77" i="187"/>
  <c r="G77" i="187"/>
  <c r="N77" i="187"/>
  <c r="D78" i="187"/>
  <c r="E78" i="187"/>
  <c r="F78" i="187"/>
  <c r="G78" i="187"/>
  <c r="N78" i="187"/>
  <c r="D79" i="187"/>
  <c r="E79" i="187"/>
  <c r="F79" i="187"/>
  <c r="G79" i="187"/>
  <c r="N79" i="187"/>
  <c r="D80" i="187"/>
  <c r="E80" i="187"/>
  <c r="F80" i="187"/>
  <c r="G80" i="187"/>
  <c r="N80" i="187"/>
  <c r="D81" i="187"/>
  <c r="E81" i="187"/>
  <c r="F81" i="187"/>
  <c r="G81" i="187"/>
  <c r="N81" i="187"/>
  <c r="D82" i="187"/>
  <c r="E82" i="187"/>
  <c r="F82" i="187"/>
  <c r="G82" i="187"/>
  <c r="N82" i="187"/>
  <c r="D83" i="187"/>
  <c r="E83" i="187"/>
  <c r="F83" i="187"/>
  <c r="G83" i="187"/>
  <c r="N83" i="187"/>
  <c r="D84" i="187"/>
  <c r="E84" i="187"/>
  <c r="F84" i="187"/>
  <c r="G84" i="187"/>
  <c r="N84" i="187"/>
  <c r="D85" i="187"/>
  <c r="E85" i="187"/>
  <c r="F85" i="187"/>
  <c r="G85" i="187"/>
  <c r="N85" i="187"/>
  <c r="D86" i="187"/>
  <c r="E86" i="187"/>
  <c r="F86" i="187"/>
  <c r="G86" i="187"/>
  <c r="N86" i="187"/>
  <c r="D87" i="187"/>
  <c r="E87" i="187"/>
  <c r="F87" i="187"/>
  <c r="G87" i="187"/>
  <c r="N87" i="187"/>
  <c r="D88" i="187"/>
  <c r="E88" i="187"/>
  <c r="F88" i="187"/>
  <c r="G88" i="187"/>
  <c r="N88" i="187"/>
  <c r="D89" i="187"/>
  <c r="E89" i="187"/>
  <c r="F89" i="187"/>
  <c r="G89" i="187"/>
  <c r="N89" i="187"/>
  <c r="D90" i="187"/>
  <c r="E90" i="187"/>
  <c r="F90" i="187"/>
  <c r="G90" i="187"/>
  <c r="N90" i="187"/>
  <c r="D91" i="187"/>
  <c r="E91" i="187"/>
  <c r="F91" i="187"/>
  <c r="N91" i="187"/>
  <c r="D92" i="187"/>
  <c r="E92" i="187"/>
  <c r="F92" i="187"/>
  <c r="N92" i="187"/>
  <c r="D93" i="187"/>
  <c r="E93" i="187"/>
  <c r="F93" i="187"/>
  <c r="G93" i="187"/>
  <c r="N93" i="187"/>
  <c r="D94" i="187"/>
  <c r="E94" i="187"/>
  <c r="F94" i="187"/>
  <c r="G94" i="187"/>
  <c r="N94" i="187"/>
  <c r="D95" i="187"/>
  <c r="E95" i="187"/>
  <c r="F95" i="187"/>
  <c r="G95" i="187"/>
  <c r="N95" i="187"/>
  <c r="D96" i="187"/>
  <c r="E96" i="187"/>
  <c r="F96" i="187"/>
  <c r="N96" i="187"/>
  <c r="D97" i="187"/>
  <c r="E97" i="187"/>
  <c r="F97" i="187"/>
  <c r="G97" i="187"/>
  <c r="N97" i="187"/>
  <c r="D98" i="187"/>
  <c r="E98" i="187"/>
  <c r="F98" i="187"/>
  <c r="G98" i="187"/>
  <c r="N98" i="187"/>
  <c r="D99" i="187"/>
  <c r="E99" i="187"/>
  <c r="F99" i="187"/>
  <c r="G99" i="187"/>
  <c r="N99" i="187"/>
  <c r="D100" i="187"/>
  <c r="O100" i="187" s="1"/>
  <c r="E100" i="187"/>
  <c r="F100" i="187"/>
  <c r="G100" i="187"/>
  <c r="N100" i="187"/>
  <c r="D101" i="187"/>
  <c r="E101" i="187"/>
  <c r="F101" i="187"/>
  <c r="G101" i="187"/>
  <c r="N101" i="187"/>
  <c r="D102" i="187"/>
  <c r="E102" i="187"/>
  <c r="F102" i="187"/>
  <c r="G102" i="187"/>
  <c r="N102" i="187"/>
  <c r="D103" i="187"/>
  <c r="E103" i="187"/>
  <c r="F103" i="187"/>
  <c r="G103" i="187"/>
  <c r="N103" i="187"/>
  <c r="D104" i="187"/>
  <c r="E104" i="187"/>
  <c r="F104" i="187"/>
  <c r="G104" i="187"/>
  <c r="N104" i="187"/>
  <c r="D105" i="187"/>
  <c r="E105" i="187"/>
  <c r="F105" i="187"/>
  <c r="G105" i="187"/>
  <c r="N105" i="187"/>
  <c r="D106" i="187"/>
  <c r="E106" i="187"/>
  <c r="F106" i="187"/>
  <c r="G106" i="187"/>
  <c r="N106" i="187"/>
  <c r="D107" i="187"/>
  <c r="O107" i="187" s="1"/>
  <c r="E107" i="187"/>
  <c r="F107" i="187"/>
  <c r="G107" i="187"/>
  <c r="N107" i="187"/>
  <c r="D108" i="187"/>
  <c r="E108" i="187"/>
  <c r="F108" i="187"/>
  <c r="G108" i="187"/>
  <c r="N108" i="187"/>
  <c r="D109" i="187"/>
  <c r="E109" i="187"/>
  <c r="F109" i="187"/>
  <c r="G109" i="187"/>
  <c r="N109" i="187"/>
  <c r="D110" i="187"/>
  <c r="E110" i="187"/>
  <c r="F110" i="187"/>
  <c r="G110" i="187"/>
  <c r="N110" i="187"/>
  <c r="D111" i="187"/>
  <c r="E111" i="187"/>
  <c r="F111" i="187"/>
  <c r="G111" i="187"/>
  <c r="N111" i="187"/>
  <c r="D112" i="187"/>
  <c r="E112" i="187"/>
  <c r="F112" i="187"/>
  <c r="G112" i="187"/>
  <c r="N112" i="187"/>
  <c r="D113" i="187"/>
  <c r="E113" i="187"/>
  <c r="F113" i="187"/>
  <c r="G113" i="187"/>
  <c r="N113" i="187"/>
  <c r="D114" i="187"/>
  <c r="E114" i="187"/>
  <c r="F114" i="187"/>
  <c r="G114" i="187"/>
  <c r="N114" i="187"/>
  <c r="D115" i="187"/>
  <c r="E115" i="187"/>
  <c r="F115" i="187"/>
  <c r="G115" i="187"/>
  <c r="N115" i="187"/>
  <c r="D116" i="187"/>
  <c r="E116" i="187"/>
  <c r="F116" i="187"/>
  <c r="G116" i="187"/>
  <c r="N116" i="187"/>
  <c r="D117" i="187"/>
  <c r="E117" i="187"/>
  <c r="F117" i="187"/>
  <c r="G117" i="187"/>
  <c r="N117" i="187"/>
  <c r="D118" i="187"/>
  <c r="E118" i="187"/>
  <c r="F118" i="187"/>
  <c r="G118" i="187"/>
  <c r="N118" i="187"/>
  <c r="D119" i="187"/>
  <c r="E119" i="187"/>
  <c r="F119" i="187"/>
  <c r="G119" i="187"/>
  <c r="N119" i="187"/>
  <c r="D120" i="187"/>
  <c r="E120" i="187"/>
  <c r="F120" i="187"/>
  <c r="G120" i="187"/>
  <c r="N120" i="187"/>
  <c r="D121" i="187"/>
  <c r="E121" i="187"/>
  <c r="F121" i="187"/>
  <c r="G121" i="187"/>
  <c r="N121" i="187"/>
  <c r="D122" i="187"/>
  <c r="E122" i="187"/>
  <c r="F122" i="187"/>
  <c r="G122" i="187"/>
  <c r="N122" i="187"/>
  <c r="D123" i="187"/>
  <c r="E123" i="187"/>
  <c r="F123" i="187"/>
  <c r="G123" i="187"/>
  <c r="N123" i="187"/>
  <c r="D124" i="187"/>
  <c r="E124" i="187"/>
  <c r="F124" i="187"/>
  <c r="G124" i="187"/>
  <c r="N124" i="187"/>
  <c r="D125" i="187"/>
  <c r="E125" i="187"/>
  <c r="F125" i="187"/>
  <c r="G125" i="187"/>
  <c r="N125" i="187"/>
  <c r="D126" i="187"/>
  <c r="E126" i="187"/>
  <c r="F126" i="187"/>
  <c r="G126" i="187"/>
  <c r="N126" i="187"/>
  <c r="H127" i="187"/>
  <c r="N127" i="187"/>
  <c r="N128" i="187"/>
  <c r="N129" i="187"/>
  <c r="E130" i="187"/>
  <c r="F130" i="187"/>
  <c r="G130" i="187"/>
  <c r="N130" i="187"/>
  <c r="D131" i="187"/>
  <c r="E131" i="187"/>
  <c r="F131" i="187"/>
  <c r="G131" i="187"/>
  <c r="N131" i="187"/>
  <c r="D132" i="187"/>
  <c r="E132" i="187"/>
  <c r="F132" i="187"/>
  <c r="G132" i="187"/>
  <c r="N132" i="187"/>
  <c r="D133" i="187"/>
  <c r="E133" i="187"/>
  <c r="F133" i="187"/>
  <c r="G133" i="187"/>
  <c r="N133" i="187"/>
  <c r="D134" i="187"/>
  <c r="E134" i="187"/>
  <c r="F134" i="187"/>
  <c r="G134" i="187"/>
  <c r="N134" i="187"/>
  <c r="D135" i="187"/>
  <c r="E135" i="187"/>
  <c r="F135" i="187"/>
  <c r="G135" i="187"/>
  <c r="N135" i="187"/>
  <c r="D136" i="187"/>
  <c r="E136" i="187"/>
  <c r="F136" i="187"/>
  <c r="G136" i="187"/>
  <c r="N136" i="187"/>
  <c r="D137" i="187"/>
  <c r="E137" i="187"/>
  <c r="F137" i="187"/>
  <c r="G137" i="187"/>
  <c r="N137" i="187"/>
  <c r="D138" i="187"/>
  <c r="E138" i="187"/>
  <c r="F138" i="187"/>
  <c r="G138" i="187"/>
  <c r="N138" i="187"/>
  <c r="D139" i="187"/>
  <c r="E139" i="187"/>
  <c r="F139" i="187"/>
  <c r="G139" i="187"/>
  <c r="N139" i="187"/>
  <c r="D140" i="187"/>
  <c r="O140" i="187" s="1"/>
  <c r="E140" i="187"/>
  <c r="F140" i="187"/>
  <c r="G140" i="187"/>
  <c r="N140" i="187"/>
  <c r="D141" i="187"/>
  <c r="O141" i="187" s="1"/>
  <c r="E141" i="187"/>
  <c r="F141" i="187"/>
  <c r="G141" i="187"/>
  <c r="N141" i="187"/>
  <c r="D142" i="187"/>
  <c r="E142" i="187"/>
  <c r="F142" i="187"/>
  <c r="G142" i="187"/>
  <c r="N142" i="187"/>
  <c r="D143" i="187"/>
  <c r="E143" i="187"/>
  <c r="F143" i="187"/>
  <c r="G143" i="187"/>
  <c r="N143" i="187"/>
  <c r="D144" i="187"/>
  <c r="E144" i="187"/>
  <c r="F144" i="187"/>
  <c r="G144" i="187"/>
  <c r="N144" i="187"/>
  <c r="D145" i="187"/>
  <c r="O145" i="187" s="1"/>
  <c r="E145" i="187"/>
  <c r="F145" i="187"/>
  <c r="G145" i="187"/>
  <c r="N145" i="187"/>
  <c r="D146" i="187"/>
  <c r="E146" i="187"/>
  <c r="F146" i="187"/>
  <c r="G146" i="187"/>
  <c r="N146" i="187"/>
  <c r="D147" i="187"/>
  <c r="E147" i="187"/>
  <c r="F147" i="187"/>
  <c r="G147" i="187"/>
  <c r="N147" i="187"/>
  <c r="D148" i="187"/>
  <c r="O148" i="187" s="1"/>
  <c r="E148" i="187"/>
  <c r="F148" i="187"/>
  <c r="G148" i="187"/>
  <c r="N148" i="187"/>
  <c r="D149" i="187"/>
  <c r="E149" i="187"/>
  <c r="F149" i="187"/>
  <c r="G149" i="187"/>
  <c r="N149" i="187"/>
  <c r="D150" i="187"/>
  <c r="E150" i="187"/>
  <c r="F150" i="187"/>
  <c r="G150" i="187"/>
  <c r="N150" i="187"/>
  <c r="D151" i="187"/>
  <c r="E151" i="187"/>
  <c r="F151" i="187"/>
  <c r="G151" i="187"/>
  <c r="N151" i="187"/>
  <c r="D152" i="187"/>
  <c r="E152" i="187"/>
  <c r="F152" i="187"/>
  <c r="G152" i="187"/>
  <c r="N152" i="187"/>
  <c r="D153" i="187"/>
  <c r="E153" i="187"/>
  <c r="F153" i="187"/>
  <c r="G153" i="187"/>
  <c r="N153" i="187"/>
  <c r="D154" i="187"/>
  <c r="E154" i="187"/>
  <c r="F154" i="187"/>
  <c r="G154" i="187"/>
  <c r="N154" i="187"/>
  <c r="D155" i="187"/>
  <c r="E155" i="187"/>
  <c r="F155" i="187"/>
  <c r="G155" i="187"/>
  <c r="N155" i="187"/>
  <c r="D156" i="187"/>
  <c r="E156" i="187"/>
  <c r="F156" i="187"/>
  <c r="G156" i="187"/>
  <c r="N156" i="187"/>
  <c r="D157" i="187"/>
  <c r="E157" i="187"/>
  <c r="F157" i="187"/>
  <c r="G157" i="187"/>
  <c r="N157" i="187"/>
  <c r="D158" i="187"/>
  <c r="E158" i="187"/>
  <c r="F158" i="187"/>
  <c r="G158" i="187"/>
  <c r="N158" i="187"/>
  <c r="D159" i="187"/>
  <c r="E159" i="187"/>
  <c r="F159" i="187"/>
  <c r="G159" i="187"/>
  <c r="N159" i="187"/>
  <c r="D160" i="187"/>
  <c r="E160" i="187"/>
  <c r="F160" i="187"/>
  <c r="G160" i="187"/>
  <c r="N160" i="187"/>
  <c r="D161" i="187"/>
  <c r="E161" i="187"/>
  <c r="F161" i="187"/>
  <c r="G161" i="187"/>
  <c r="N161" i="187"/>
  <c r="D162" i="187"/>
  <c r="E162" i="187"/>
  <c r="F162" i="187"/>
  <c r="G162" i="187"/>
  <c r="N162" i="187"/>
  <c r="D163" i="187"/>
  <c r="E163" i="187"/>
  <c r="F163" i="187"/>
  <c r="G163" i="187"/>
  <c r="N163" i="187"/>
  <c r="D164" i="187"/>
  <c r="E164" i="187"/>
  <c r="F164" i="187"/>
  <c r="G164" i="187"/>
  <c r="N164" i="187"/>
  <c r="D165" i="187"/>
  <c r="E165" i="187"/>
  <c r="F165" i="187"/>
  <c r="G165" i="187"/>
  <c r="N165" i="187"/>
  <c r="D166" i="187"/>
  <c r="E166" i="187"/>
  <c r="F166" i="187"/>
  <c r="G166" i="187"/>
  <c r="N166" i="187"/>
  <c r="D167" i="187"/>
  <c r="E167" i="187"/>
  <c r="F167" i="187"/>
  <c r="G167" i="187"/>
  <c r="N167" i="187"/>
  <c r="D168" i="187"/>
  <c r="E168" i="187"/>
  <c r="F168" i="187"/>
  <c r="G168" i="187"/>
  <c r="N168" i="187"/>
  <c r="D169" i="187"/>
  <c r="E169" i="187"/>
  <c r="F169" i="187"/>
  <c r="G169" i="187"/>
  <c r="N169" i="187"/>
  <c r="D170" i="187"/>
  <c r="E170" i="187"/>
  <c r="F170" i="187"/>
  <c r="G170" i="187"/>
  <c r="N170" i="187"/>
  <c r="D171" i="187"/>
  <c r="E171" i="187"/>
  <c r="F171" i="187"/>
  <c r="G171" i="187"/>
  <c r="N171" i="187"/>
  <c r="D172" i="187"/>
  <c r="E172" i="187"/>
  <c r="F172" i="187"/>
  <c r="G172" i="187"/>
  <c r="N172" i="187"/>
  <c r="D173" i="187"/>
  <c r="E173" i="187"/>
  <c r="F173" i="187"/>
  <c r="G173" i="187"/>
  <c r="N173" i="187"/>
  <c r="D174" i="187"/>
  <c r="E174" i="187"/>
  <c r="F174" i="187"/>
  <c r="G174" i="187"/>
  <c r="N174" i="187"/>
  <c r="H175" i="187"/>
  <c r="N175" i="187"/>
  <c r="N176" i="187"/>
  <c r="N177" i="187"/>
  <c r="D178" i="187"/>
  <c r="E178" i="187"/>
  <c r="F178" i="187"/>
  <c r="G178" i="187"/>
  <c r="N178" i="187"/>
  <c r="D179" i="187"/>
  <c r="E179" i="187"/>
  <c r="F179" i="187"/>
  <c r="G179" i="187"/>
  <c r="N179" i="187"/>
  <c r="D180" i="187"/>
  <c r="E180" i="187"/>
  <c r="F180" i="187"/>
  <c r="G180" i="187"/>
  <c r="N180" i="187"/>
  <c r="D181" i="187"/>
  <c r="E181" i="187"/>
  <c r="F181" i="187"/>
  <c r="G181" i="187"/>
  <c r="N181" i="187"/>
  <c r="D182" i="187"/>
  <c r="E182" i="187"/>
  <c r="F182" i="187"/>
  <c r="G182" i="187"/>
  <c r="N182" i="187"/>
  <c r="D183" i="187"/>
  <c r="E183" i="187"/>
  <c r="F183" i="187"/>
  <c r="G183" i="187"/>
  <c r="N183" i="187"/>
  <c r="D184" i="187"/>
  <c r="E184" i="187"/>
  <c r="F184" i="187"/>
  <c r="G184" i="187"/>
  <c r="N184" i="187"/>
  <c r="D185" i="187"/>
  <c r="O185" i="187" s="1"/>
  <c r="E185" i="187"/>
  <c r="F185" i="187"/>
  <c r="G185" i="187"/>
  <c r="N185" i="187"/>
  <c r="D186" i="187"/>
  <c r="E186" i="187"/>
  <c r="F186" i="187"/>
  <c r="G186" i="187"/>
  <c r="N186" i="187"/>
  <c r="D187" i="187"/>
  <c r="E187" i="187"/>
  <c r="F187" i="187"/>
  <c r="G187" i="187"/>
  <c r="N187" i="187"/>
  <c r="D188" i="187"/>
  <c r="E188" i="187"/>
  <c r="F188" i="187"/>
  <c r="G188" i="187"/>
  <c r="N188" i="187"/>
  <c r="D189" i="187"/>
  <c r="E189" i="187"/>
  <c r="F189" i="187"/>
  <c r="G189" i="187"/>
  <c r="N189" i="187"/>
  <c r="D190" i="187"/>
  <c r="E190" i="187"/>
  <c r="F190" i="187"/>
  <c r="G190" i="187"/>
  <c r="N190" i="187"/>
  <c r="D191" i="187"/>
  <c r="O191" i="187" s="1"/>
  <c r="E191" i="187"/>
  <c r="F191" i="187"/>
  <c r="G191" i="187"/>
  <c r="N191" i="187"/>
  <c r="D192" i="187"/>
  <c r="E192" i="187"/>
  <c r="F192" i="187"/>
  <c r="G192" i="187"/>
  <c r="N192" i="187"/>
  <c r="D193" i="187"/>
  <c r="E193" i="187"/>
  <c r="F193" i="187"/>
  <c r="G193" i="187"/>
  <c r="N193" i="187"/>
  <c r="D194" i="187"/>
  <c r="E194" i="187"/>
  <c r="F194" i="187"/>
  <c r="G194" i="187"/>
  <c r="N194" i="187"/>
  <c r="D195" i="187"/>
  <c r="E195" i="187"/>
  <c r="F195" i="187"/>
  <c r="G195" i="187"/>
  <c r="N195" i="187"/>
  <c r="D196" i="187"/>
  <c r="E196" i="187"/>
  <c r="F196" i="187"/>
  <c r="G196" i="187"/>
  <c r="N196" i="187"/>
  <c r="D197" i="187"/>
  <c r="E197" i="187"/>
  <c r="F197" i="187"/>
  <c r="G197" i="187"/>
  <c r="N197" i="187"/>
  <c r="D198" i="187"/>
  <c r="E198" i="187"/>
  <c r="F198" i="187"/>
  <c r="G198" i="187"/>
  <c r="N198" i="187"/>
  <c r="D199" i="187"/>
  <c r="E199" i="187"/>
  <c r="F199" i="187"/>
  <c r="G199" i="187"/>
  <c r="N199" i="187"/>
  <c r="D200" i="187"/>
  <c r="E200" i="187"/>
  <c r="F200" i="187"/>
  <c r="G200" i="187"/>
  <c r="N200" i="187"/>
  <c r="D201" i="187"/>
  <c r="E201" i="187"/>
  <c r="F201" i="187"/>
  <c r="G201" i="187"/>
  <c r="N201" i="187"/>
  <c r="D202" i="187"/>
  <c r="E202" i="187"/>
  <c r="F202" i="187"/>
  <c r="G202" i="187"/>
  <c r="N202" i="187"/>
  <c r="D203" i="187"/>
  <c r="E203" i="187"/>
  <c r="F203" i="187"/>
  <c r="G203" i="187"/>
  <c r="N203" i="187"/>
  <c r="D204" i="187"/>
  <c r="E204" i="187"/>
  <c r="F204" i="187"/>
  <c r="G204" i="187"/>
  <c r="N204" i="187"/>
  <c r="D205" i="187"/>
  <c r="E205" i="187"/>
  <c r="F205" i="187"/>
  <c r="G205" i="187"/>
  <c r="N205" i="187"/>
  <c r="D206" i="187"/>
  <c r="E206" i="187"/>
  <c r="F206" i="187"/>
  <c r="G206" i="187"/>
  <c r="N206" i="187"/>
  <c r="D207" i="187"/>
  <c r="O207" i="187" s="1"/>
  <c r="E207" i="187"/>
  <c r="F207" i="187"/>
  <c r="G207" i="187"/>
  <c r="N207" i="187"/>
  <c r="D208" i="187"/>
  <c r="E208" i="187"/>
  <c r="F208" i="187"/>
  <c r="G208" i="187"/>
  <c r="N208" i="187"/>
  <c r="D209" i="187"/>
  <c r="E209" i="187"/>
  <c r="F209" i="187"/>
  <c r="G209" i="187"/>
  <c r="N209" i="187"/>
  <c r="D210" i="187"/>
  <c r="E210" i="187"/>
  <c r="F210" i="187"/>
  <c r="G210" i="187"/>
  <c r="N210" i="187"/>
  <c r="D211" i="187"/>
  <c r="E211" i="187"/>
  <c r="F211" i="187"/>
  <c r="G211" i="187"/>
  <c r="N211" i="187"/>
  <c r="D212" i="187"/>
  <c r="E212" i="187"/>
  <c r="F212" i="187"/>
  <c r="G212" i="187"/>
  <c r="N212" i="187"/>
  <c r="D213" i="187"/>
  <c r="E213" i="187"/>
  <c r="F213" i="187"/>
  <c r="G213" i="187"/>
  <c r="N213" i="187"/>
  <c r="D214" i="187"/>
  <c r="E214" i="187"/>
  <c r="F214" i="187"/>
  <c r="G214" i="187"/>
  <c r="N214" i="187"/>
  <c r="D215" i="187"/>
  <c r="E215" i="187"/>
  <c r="F215" i="187"/>
  <c r="G215" i="187"/>
  <c r="N215" i="187"/>
  <c r="D216" i="187"/>
  <c r="E216" i="187"/>
  <c r="F216" i="187"/>
  <c r="G216" i="187"/>
  <c r="N216" i="187"/>
  <c r="D217" i="187"/>
  <c r="E217" i="187"/>
  <c r="F217" i="187"/>
  <c r="G217" i="187"/>
  <c r="N217" i="187"/>
  <c r="D218" i="187"/>
  <c r="E218" i="187"/>
  <c r="F218" i="187"/>
  <c r="G218" i="187"/>
  <c r="N218" i="187"/>
  <c r="D219" i="187"/>
  <c r="E219" i="187"/>
  <c r="F219" i="187"/>
  <c r="G219" i="187"/>
  <c r="N219" i="187"/>
  <c r="H220" i="187"/>
  <c r="N220" i="187"/>
  <c r="J222" i="187"/>
  <c r="J223" i="187" s="1"/>
  <c r="K222" i="187"/>
  <c r="K223" i="187" s="1"/>
  <c r="L222" i="187"/>
  <c r="L223" i="187" s="1"/>
  <c r="M222" i="187"/>
  <c r="M223" i="187" s="1"/>
  <c r="D9" i="186"/>
  <c r="E9" i="186"/>
  <c r="F9" i="186"/>
  <c r="K9" i="186"/>
  <c r="L9" i="186"/>
  <c r="M9" i="186"/>
  <c r="D10" i="186"/>
  <c r="E10" i="186"/>
  <c r="F10" i="186"/>
  <c r="K10" i="186"/>
  <c r="L10" i="186"/>
  <c r="M10" i="186"/>
  <c r="D11" i="186"/>
  <c r="E11" i="186"/>
  <c r="F11" i="186"/>
  <c r="G11" i="186"/>
  <c r="H11" i="186"/>
  <c r="I11" i="186"/>
  <c r="K11" i="186"/>
  <c r="L11" i="186"/>
  <c r="M11" i="186"/>
  <c r="D12" i="186"/>
  <c r="E12" i="186"/>
  <c r="F12" i="186"/>
  <c r="G12" i="186"/>
  <c r="H12" i="186"/>
  <c r="I12" i="186"/>
  <c r="K12" i="186"/>
  <c r="L12" i="186"/>
  <c r="M12" i="186"/>
  <c r="D13" i="186"/>
  <c r="E13" i="186"/>
  <c r="F13" i="186"/>
  <c r="K13" i="186"/>
  <c r="L13" i="186"/>
  <c r="M13" i="186"/>
  <c r="D14" i="186"/>
  <c r="E14" i="186"/>
  <c r="F14" i="186"/>
  <c r="G14" i="186"/>
  <c r="H14" i="186"/>
  <c r="K14" i="186"/>
  <c r="L14" i="186"/>
  <c r="M14" i="186"/>
  <c r="D15" i="186"/>
  <c r="E15" i="186"/>
  <c r="F15" i="186"/>
  <c r="G15" i="186"/>
  <c r="H15" i="186"/>
  <c r="I15" i="186"/>
  <c r="K15" i="186"/>
  <c r="L15" i="186"/>
  <c r="M15" i="186"/>
  <c r="D16" i="186"/>
  <c r="E16" i="186"/>
  <c r="F16" i="186"/>
  <c r="K16" i="186"/>
  <c r="L16" i="186"/>
  <c r="M16" i="186"/>
  <c r="D17" i="186"/>
  <c r="E17" i="186"/>
  <c r="F17" i="186"/>
  <c r="G17" i="186"/>
  <c r="H17" i="186"/>
  <c r="K17" i="186"/>
  <c r="L17" i="186"/>
  <c r="M17" i="186"/>
  <c r="D18" i="186"/>
  <c r="E18" i="186"/>
  <c r="F18" i="186"/>
  <c r="G18" i="186"/>
  <c r="H18" i="186"/>
  <c r="I18" i="186"/>
  <c r="K18" i="186"/>
  <c r="L18" i="186"/>
  <c r="M18" i="186"/>
  <c r="D19" i="186"/>
  <c r="E19" i="186"/>
  <c r="F19" i="186"/>
  <c r="G19" i="186"/>
  <c r="H19" i="186"/>
  <c r="I19" i="186"/>
  <c r="K19" i="186"/>
  <c r="L19" i="186"/>
  <c r="M19" i="186"/>
  <c r="D20" i="186"/>
  <c r="E20" i="186"/>
  <c r="F20" i="186"/>
  <c r="G20" i="186"/>
  <c r="H20" i="186"/>
  <c r="I20" i="186"/>
  <c r="K20" i="186"/>
  <c r="L20" i="186"/>
  <c r="M20" i="186"/>
  <c r="D21" i="186"/>
  <c r="E21" i="186"/>
  <c r="F21" i="186"/>
  <c r="G21" i="186"/>
  <c r="H21" i="186"/>
  <c r="I21" i="186"/>
  <c r="K21" i="186"/>
  <c r="L21" i="186"/>
  <c r="M21" i="186"/>
  <c r="D22" i="186"/>
  <c r="E22" i="186"/>
  <c r="F22" i="186"/>
  <c r="K22" i="186"/>
  <c r="L22" i="186"/>
  <c r="M22" i="186"/>
  <c r="D23" i="186"/>
  <c r="E23" i="186"/>
  <c r="F23" i="186"/>
  <c r="K23" i="186"/>
  <c r="L23" i="186"/>
  <c r="M23" i="186"/>
  <c r="D24" i="186"/>
  <c r="E24" i="186"/>
  <c r="F24" i="186"/>
  <c r="G24" i="186"/>
  <c r="H24" i="186"/>
  <c r="I24" i="186"/>
  <c r="K24" i="186"/>
  <c r="L24" i="186"/>
  <c r="M24" i="186"/>
  <c r="D25" i="186"/>
  <c r="E25" i="186"/>
  <c r="F25" i="186"/>
  <c r="K25" i="186"/>
  <c r="L25" i="186"/>
  <c r="M25" i="186"/>
  <c r="D26" i="186"/>
  <c r="E26" i="186"/>
  <c r="F26" i="186"/>
  <c r="G26" i="186"/>
  <c r="H26" i="186"/>
  <c r="I26" i="186"/>
  <c r="K26" i="186"/>
  <c r="L26" i="186"/>
  <c r="M26" i="186"/>
  <c r="D27" i="186"/>
  <c r="E27" i="186"/>
  <c r="F27" i="186"/>
  <c r="G27" i="186"/>
  <c r="H27" i="186"/>
  <c r="I27" i="186"/>
  <c r="K27" i="186"/>
  <c r="L27" i="186"/>
  <c r="M27" i="186"/>
  <c r="D28" i="186"/>
  <c r="E28" i="186"/>
  <c r="F28" i="186"/>
  <c r="G28" i="186"/>
  <c r="H28" i="186"/>
  <c r="I28" i="186"/>
  <c r="K28" i="186"/>
  <c r="L28" i="186"/>
  <c r="M28" i="186"/>
  <c r="D29" i="186"/>
  <c r="E29" i="186"/>
  <c r="F29" i="186"/>
  <c r="G29" i="186"/>
  <c r="H29" i="186"/>
  <c r="I29" i="186"/>
  <c r="K29" i="186"/>
  <c r="L29" i="186"/>
  <c r="M29" i="186"/>
  <c r="D30" i="186"/>
  <c r="E30" i="186"/>
  <c r="F30" i="186"/>
  <c r="G30" i="186"/>
  <c r="H30" i="186"/>
  <c r="I30" i="186"/>
  <c r="K30" i="186"/>
  <c r="L30" i="186"/>
  <c r="M30" i="186"/>
  <c r="D31" i="186"/>
  <c r="E31" i="186"/>
  <c r="F31" i="186"/>
  <c r="K31" i="186"/>
  <c r="L31" i="186"/>
  <c r="M31" i="186"/>
  <c r="D32" i="186"/>
  <c r="E32" i="186"/>
  <c r="F32" i="186"/>
  <c r="G32" i="186"/>
  <c r="H32" i="186"/>
  <c r="I32" i="186"/>
  <c r="K32" i="186"/>
  <c r="L32" i="186"/>
  <c r="M32" i="186"/>
  <c r="D33" i="186"/>
  <c r="E33" i="186"/>
  <c r="F33" i="186"/>
  <c r="G33" i="186"/>
  <c r="H33" i="186"/>
  <c r="I33" i="186"/>
  <c r="K33" i="186"/>
  <c r="L33" i="186"/>
  <c r="M33" i="186"/>
  <c r="D34" i="186"/>
  <c r="E34" i="186"/>
  <c r="F34" i="186"/>
  <c r="G34" i="186"/>
  <c r="H34" i="186"/>
  <c r="I34" i="186"/>
  <c r="K34" i="186"/>
  <c r="L34" i="186"/>
  <c r="M34" i="186"/>
  <c r="D35" i="186"/>
  <c r="F35" i="186"/>
  <c r="L35" i="186"/>
  <c r="M35" i="186"/>
  <c r="D36" i="186"/>
  <c r="E36" i="186"/>
  <c r="F36" i="186"/>
  <c r="G36" i="186"/>
  <c r="H36" i="186"/>
  <c r="I36" i="186"/>
  <c r="K36" i="186"/>
  <c r="L36" i="186"/>
  <c r="M36" i="186"/>
  <c r="D37" i="186"/>
  <c r="F37" i="186"/>
  <c r="G37" i="186"/>
  <c r="H37" i="186"/>
  <c r="I37" i="186"/>
  <c r="L37" i="186"/>
  <c r="M37" i="186"/>
  <c r="D38" i="186"/>
  <c r="F38" i="186"/>
  <c r="G38" i="186"/>
  <c r="H38" i="186"/>
  <c r="I38" i="186"/>
  <c r="L38" i="186"/>
  <c r="M38" i="186"/>
  <c r="D39" i="186"/>
  <c r="F39" i="186"/>
  <c r="G39" i="186"/>
  <c r="H39" i="186"/>
  <c r="I39" i="186"/>
  <c r="L39" i="186"/>
  <c r="M39" i="186"/>
  <c r="D40" i="186"/>
  <c r="E40" i="186"/>
  <c r="F40" i="186"/>
  <c r="G40" i="186"/>
  <c r="H40" i="186"/>
  <c r="I40" i="186"/>
  <c r="K40" i="186"/>
  <c r="L40" i="186"/>
  <c r="M40" i="186"/>
  <c r="D41" i="186"/>
  <c r="F41" i="186"/>
  <c r="G41" i="186"/>
  <c r="H41" i="186"/>
  <c r="I41" i="186"/>
  <c r="L41" i="186"/>
  <c r="M41" i="186"/>
  <c r="D42" i="186"/>
  <c r="E42" i="186"/>
  <c r="F42" i="186"/>
  <c r="K42" i="186"/>
  <c r="L42" i="186"/>
  <c r="M42" i="186"/>
  <c r="D43" i="186"/>
  <c r="E43" i="186"/>
  <c r="F43" i="186"/>
  <c r="G43" i="186"/>
  <c r="H43" i="186"/>
  <c r="I43" i="186"/>
  <c r="K43" i="186"/>
  <c r="L43" i="186"/>
  <c r="M43" i="186"/>
  <c r="D44" i="186"/>
  <c r="E44" i="186"/>
  <c r="F44" i="186"/>
  <c r="G44" i="186"/>
  <c r="H44" i="186"/>
  <c r="I44" i="186"/>
  <c r="K44" i="186"/>
  <c r="L44" i="186"/>
  <c r="M44" i="186"/>
  <c r="D45" i="186"/>
  <c r="E45" i="186"/>
  <c r="F45" i="186"/>
  <c r="K45" i="186"/>
  <c r="L45" i="186"/>
  <c r="M45" i="186"/>
  <c r="D46" i="186"/>
  <c r="E46" i="186"/>
  <c r="F46" i="186"/>
  <c r="K46" i="186"/>
  <c r="L46" i="186"/>
  <c r="M46" i="186"/>
  <c r="D47" i="186"/>
  <c r="E47" i="186"/>
  <c r="F47" i="186"/>
  <c r="H47" i="186"/>
  <c r="I47" i="186"/>
  <c r="K47" i="186"/>
  <c r="L47" i="186"/>
  <c r="M47" i="186"/>
  <c r="D48" i="186"/>
  <c r="E48" i="186"/>
  <c r="F48" i="186"/>
  <c r="K48" i="186"/>
  <c r="L48" i="186"/>
  <c r="M48" i="186"/>
  <c r="D49" i="186"/>
  <c r="E49" i="186"/>
  <c r="F49" i="186"/>
  <c r="I49" i="186"/>
  <c r="K49" i="186"/>
  <c r="L49" i="186"/>
  <c r="M49" i="186"/>
  <c r="D50" i="186"/>
  <c r="E50" i="186"/>
  <c r="F50" i="186"/>
  <c r="I50" i="186"/>
  <c r="K50" i="186"/>
  <c r="L50" i="186"/>
  <c r="M50" i="186"/>
  <c r="D51" i="186"/>
  <c r="E51" i="186"/>
  <c r="F51" i="186"/>
  <c r="K51" i="186"/>
  <c r="L51" i="186"/>
  <c r="M51" i="186"/>
  <c r="D52" i="186"/>
  <c r="E52" i="186"/>
  <c r="F52" i="186"/>
  <c r="G52" i="186"/>
  <c r="H52" i="186"/>
  <c r="I52" i="186"/>
  <c r="K52" i="186"/>
  <c r="L52" i="186"/>
  <c r="M52" i="186"/>
  <c r="D53" i="186"/>
  <c r="E53" i="186"/>
  <c r="F53" i="186"/>
  <c r="K53" i="186"/>
  <c r="L53" i="186"/>
  <c r="M53" i="186"/>
  <c r="D54" i="186"/>
  <c r="E54" i="186"/>
  <c r="F54" i="186"/>
  <c r="G54" i="186"/>
  <c r="H54" i="186"/>
  <c r="I54" i="186"/>
  <c r="K54" i="186"/>
  <c r="L54" i="186"/>
  <c r="M54" i="186"/>
  <c r="D55" i="186"/>
  <c r="E55" i="186"/>
  <c r="F55" i="186"/>
  <c r="G55" i="186"/>
  <c r="H55" i="186"/>
  <c r="I55" i="186"/>
  <c r="K55" i="186"/>
  <c r="L55" i="186"/>
  <c r="M55" i="186"/>
  <c r="D56" i="186"/>
  <c r="E56" i="186"/>
  <c r="F56" i="186"/>
  <c r="G56" i="186"/>
  <c r="H56" i="186"/>
  <c r="I56" i="186"/>
  <c r="K56" i="186"/>
  <c r="L56" i="186"/>
  <c r="M56" i="186"/>
  <c r="D57" i="186"/>
  <c r="E57" i="186"/>
  <c r="F57" i="186"/>
  <c r="I57" i="186"/>
  <c r="K57" i="186"/>
  <c r="L57" i="186"/>
  <c r="M57" i="186"/>
  <c r="D58" i="186"/>
  <c r="E58" i="186"/>
  <c r="F58" i="186"/>
  <c r="G58" i="186"/>
  <c r="H58" i="186"/>
  <c r="I58" i="186"/>
  <c r="K58" i="186"/>
  <c r="L58" i="186"/>
  <c r="M58" i="186"/>
  <c r="D59" i="186"/>
  <c r="E59" i="186"/>
  <c r="F59" i="186"/>
  <c r="G59" i="186"/>
  <c r="H59" i="186"/>
  <c r="I59" i="186"/>
  <c r="K59" i="186"/>
  <c r="L59" i="186"/>
  <c r="M59" i="186"/>
  <c r="D60" i="186"/>
  <c r="E60" i="186"/>
  <c r="F60" i="186"/>
  <c r="G60" i="186"/>
  <c r="H60" i="186"/>
  <c r="I60" i="186"/>
  <c r="K60" i="186"/>
  <c r="L60" i="186"/>
  <c r="M60" i="186"/>
  <c r="D61" i="186"/>
  <c r="E61" i="186"/>
  <c r="F61" i="186"/>
  <c r="K61" i="186"/>
  <c r="L61" i="186"/>
  <c r="M61" i="186"/>
  <c r="D62" i="186"/>
  <c r="E62" i="186"/>
  <c r="F62" i="186"/>
  <c r="K62" i="186"/>
  <c r="L62" i="186"/>
  <c r="M62" i="186"/>
  <c r="D63" i="186"/>
  <c r="E63" i="186"/>
  <c r="F63" i="186"/>
  <c r="G63" i="186"/>
  <c r="H63" i="186"/>
  <c r="I63" i="186"/>
  <c r="K63" i="186"/>
  <c r="L63" i="186"/>
  <c r="M63" i="186"/>
  <c r="D64" i="186"/>
  <c r="E64" i="186"/>
  <c r="F64" i="186"/>
  <c r="G64" i="186"/>
  <c r="H64" i="186"/>
  <c r="I64" i="186"/>
  <c r="K64" i="186"/>
  <c r="L64" i="186"/>
  <c r="M64" i="186"/>
  <c r="D65" i="186"/>
  <c r="E65" i="186"/>
  <c r="F65" i="186"/>
  <c r="G65" i="186"/>
  <c r="H65" i="186"/>
  <c r="I65" i="186"/>
  <c r="K65" i="186"/>
  <c r="L65" i="186"/>
  <c r="M65" i="186"/>
  <c r="D66" i="186"/>
  <c r="E66" i="186"/>
  <c r="F66" i="186"/>
  <c r="G66" i="186"/>
  <c r="H66" i="186"/>
  <c r="I66" i="186"/>
  <c r="K66" i="186"/>
  <c r="L66" i="186"/>
  <c r="M66" i="186"/>
  <c r="D67" i="186"/>
  <c r="E67" i="186"/>
  <c r="F67" i="186"/>
  <c r="G67" i="186"/>
  <c r="H67" i="186"/>
  <c r="I67" i="186"/>
  <c r="K67" i="186"/>
  <c r="L67" i="186"/>
  <c r="M67" i="186"/>
  <c r="D68" i="186"/>
  <c r="E68" i="186"/>
  <c r="F68" i="186"/>
  <c r="G68" i="186"/>
  <c r="H68" i="186"/>
  <c r="I68" i="186"/>
  <c r="K68" i="186"/>
  <c r="L68" i="186"/>
  <c r="M68" i="186"/>
  <c r="D74" i="186"/>
  <c r="E74" i="186"/>
  <c r="G74" i="186"/>
  <c r="H74" i="186"/>
  <c r="I74" i="186"/>
  <c r="K74" i="186"/>
  <c r="L74" i="186"/>
  <c r="M74" i="186"/>
  <c r="D75" i="186"/>
  <c r="E75" i="186"/>
  <c r="F75" i="186"/>
  <c r="G75" i="186"/>
  <c r="H75" i="186"/>
  <c r="I75" i="186"/>
  <c r="K75" i="186"/>
  <c r="L75" i="186"/>
  <c r="M75" i="186"/>
  <c r="D76" i="186"/>
  <c r="E76" i="186"/>
  <c r="F76" i="186"/>
  <c r="G76" i="186"/>
  <c r="H76" i="186"/>
  <c r="I76" i="186"/>
  <c r="K76" i="186"/>
  <c r="L76" i="186"/>
  <c r="M76" i="186"/>
  <c r="D77" i="186"/>
  <c r="E77" i="186"/>
  <c r="F77" i="186"/>
  <c r="G77" i="186"/>
  <c r="H77" i="186"/>
  <c r="I77" i="186"/>
  <c r="K77" i="186"/>
  <c r="L77" i="186"/>
  <c r="M77" i="186"/>
  <c r="D78" i="186"/>
  <c r="E78" i="186"/>
  <c r="F78" i="186"/>
  <c r="G78" i="186"/>
  <c r="H78" i="186"/>
  <c r="I78" i="186"/>
  <c r="K78" i="186"/>
  <c r="L78" i="186"/>
  <c r="M78" i="186"/>
  <c r="D79" i="186"/>
  <c r="E79" i="186"/>
  <c r="F79" i="186"/>
  <c r="G79" i="186"/>
  <c r="H79" i="186"/>
  <c r="I79" i="186"/>
  <c r="K79" i="186"/>
  <c r="L79" i="186"/>
  <c r="M79" i="186"/>
  <c r="D80" i="186"/>
  <c r="E80" i="186"/>
  <c r="F80" i="186"/>
  <c r="G80" i="186"/>
  <c r="H80" i="186"/>
  <c r="I80" i="186"/>
  <c r="K80" i="186"/>
  <c r="L80" i="186"/>
  <c r="M80" i="186"/>
  <c r="D81" i="186"/>
  <c r="E81" i="186"/>
  <c r="F81" i="186"/>
  <c r="G81" i="186"/>
  <c r="H81" i="186"/>
  <c r="I81" i="186"/>
  <c r="K81" i="186"/>
  <c r="L81" i="186"/>
  <c r="M81" i="186"/>
  <c r="D82" i="186"/>
  <c r="E82" i="186"/>
  <c r="F82" i="186"/>
  <c r="G82" i="186"/>
  <c r="H82" i="186"/>
  <c r="I82" i="186"/>
  <c r="K82" i="186"/>
  <c r="L82" i="186"/>
  <c r="M82" i="186"/>
  <c r="D83" i="186"/>
  <c r="E83" i="186"/>
  <c r="F83" i="186"/>
  <c r="G83" i="186"/>
  <c r="H83" i="186"/>
  <c r="I83" i="186"/>
  <c r="K83" i="186"/>
  <c r="L83" i="186"/>
  <c r="M83" i="186"/>
  <c r="D84" i="186"/>
  <c r="E84" i="186"/>
  <c r="F84" i="186"/>
  <c r="G84" i="186"/>
  <c r="H84" i="186"/>
  <c r="I84" i="186"/>
  <c r="K84" i="186"/>
  <c r="L84" i="186"/>
  <c r="M84" i="186"/>
  <c r="D85" i="186"/>
  <c r="E85" i="186"/>
  <c r="F85" i="186"/>
  <c r="G85" i="186"/>
  <c r="H85" i="186"/>
  <c r="I85" i="186"/>
  <c r="K85" i="186"/>
  <c r="L85" i="186"/>
  <c r="M85" i="186"/>
  <c r="D86" i="186"/>
  <c r="E86" i="186"/>
  <c r="F86" i="186"/>
  <c r="G86" i="186"/>
  <c r="H86" i="186"/>
  <c r="I86" i="186"/>
  <c r="K86" i="186"/>
  <c r="L86" i="186"/>
  <c r="M86" i="186"/>
  <c r="D87" i="186"/>
  <c r="E87" i="186"/>
  <c r="F87" i="186"/>
  <c r="G87" i="186"/>
  <c r="H87" i="186"/>
  <c r="I87" i="186"/>
  <c r="K87" i="186"/>
  <c r="L87" i="186"/>
  <c r="M87" i="186"/>
  <c r="D88" i="186"/>
  <c r="E88" i="186"/>
  <c r="F88" i="186"/>
  <c r="G88" i="186"/>
  <c r="H88" i="186"/>
  <c r="I88" i="186"/>
  <c r="K88" i="186"/>
  <c r="L88" i="186"/>
  <c r="M88" i="186"/>
  <c r="E89" i="186"/>
  <c r="F89" i="186"/>
  <c r="G89" i="186"/>
  <c r="H89" i="186"/>
  <c r="I89" i="186"/>
  <c r="K89" i="186"/>
  <c r="L89" i="186"/>
  <c r="E90" i="186"/>
  <c r="F90" i="186"/>
  <c r="G90" i="186"/>
  <c r="H90" i="186"/>
  <c r="I90" i="186"/>
  <c r="K90" i="186"/>
  <c r="L90" i="186"/>
  <c r="D91" i="186"/>
  <c r="E91" i="186"/>
  <c r="F91" i="186"/>
  <c r="G91" i="186"/>
  <c r="H91" i="186"/>
  <c r="I91" i="186"/>
  <c r="K91" i="186"/>
  <c r="L91" i="186"/>
  <c r="M91" i="186"/>
  <c r="D92" i="186"/>
  <c r="E92" i="186"/>
  <c r="F92" i="186"/>
  <c r="G92" i="186"/>
  <c r="H92" i="186"/>
  <c r="I92" i="186"/>
  <c r="K92" i="186"/>
  <c r="L92" i="186"/>
  <c r="M92" i="186"/>
  <c r="D93" i="186"/>
  <c r="E93" i="186"/>
  <c r="F93" i="186"/>
  <c r="G93" i="186"/>
  <c r="H93" i="186"/>
  <c r="I93" i="186"/>
  <c r="K93" i="186"/>
  <c r="L93" i="186"/>
  <c r="M93" i="186"/>
  <c r="E94" i="186"/>
  <c r="F94" i="186"/>
  <c r="G94" i="186"/>
  <c r="H94" i="186"/>
  <c r="I94" i="186"/>
  <c r="K94" i="186"/>
  <c r="L94" i="186"/>
  <c r="D95" i="186"/>
  <c r="E95" i="186"/>
  <c r="F95" i="186"/>
  <c r="G95" i="186"/>
  <c r="H95" i="186"/>
  <c r="I95" i="186"/>
  <c r="K95" i="186"/>
  <c r="L95" i="186"/>
  <c r="M95" i="186"/>
  <c r="D96" i="186"/>
  <c r="E96" i="186"/>
  <c r="F96" i="186"/>
  <c r="G96" i="186"/>
  <c r="H96" i="186"/>
  <c r="I96" i="186"/>
  <c r="K96" i="186"/>
  <c r="L96" i="186"/>
  <c r="M96" i="186"/>
  <c r="D97" i="186"/>
  <c r="E97" i="186"/>
  <c r="F97" i="186"/>
  <c r="G97" i="186"/>
  <c r="H97" i="186"/>
  <c r="I97" i="186"/>
  <c r="K97" i="186"/>
  <c r="L97" i="186"/>
  <c r="M97" i="186"/>
  <c r="D98" i="186"/>
  <c r="E98" i="186"/>
  <c r="F98" i="186"/>
  <c r="G98" i="186"/>
  <c r="H98" i="186"/>
  <c r="I98" i="186"/>
  <c r="K98" i="186"/>
  <c r="L98" i="186"/>
  <c r="M98" i="186"/>
  <c r="D99" i="186"/>
  <c r="E99" i="186"/>
  <c r="F99" i="186"/>
  <c r="G99" i="186"/>
  <c r="H99" i="186"/>
  <c r="I99" i="186"/>
  <c r="K99" i="186"/>
  <c r="L99" i="186"/>
  <c r="M99" i="186"/>
  <c r="D100" i="186"/>
  <c r="E100" i="186"/>
  <c r="F100" i="186"/>
  <c r="G100" i="186"/>
  <c r="H100" i="186"/>
  <c r="I100" i="186"/>
  <c r="K100" i="186"/>
  <c r="L100" i="186"/>
  <c r="M100" i="186"/>
  <c r="D101" i="186"/>
  <c r="E101" i="186"/>
  <c r="F101" i="186"/>
  <c r="G101" i="186"/>
  <c r="H101" i="186"/>
  <c r="I101" i="186"/>
  <c r="K101" i="186"/>
  <c r="L101" i="186"/>
  <c r="M101" i="186"/>
  <c r="D102" i="186"/>
  <c r="E102" i="186"/>
  <c r="F102" i="186"/>
  <c r="G102" i="186"/>
  <c r="H102" i="186"/>
  <c r="I102" i="186"/>
  <c r="K102" i="186"/>
  <c r="L102" i="186"/>
  <c r="M102" i="186"/>
  <c r="D103" i="186"/>
  <c r="E103" i="186"/>
  <c r="F103" i="186"/>
  <c r="G103" i="186"/>
  <c r="H103" i="186"/>
  <c r="I103" i="186"/>
  <c r="K103" i="186"/>
  <c r="L103" i="186"/>
  <c r="M103" i="186"/>
  <c r="D104" i="186"/>
  <c r="E104" i="186"/>
  <c r="F104" i="186"/>
  <c r="G104" i="186"/>
  <c r="H104" i="186"/>
  <c r="I104" i="186"/>
  <c r="K104" i="186"/>
  <c r="L104" i="186"/>
  <c r="M104" i="186"/>
  <c r="D105" i="186"/>
  <c r="E105" i="186"/>
  <c r="F105" i="186"/>
  <c r="G105" i="186"/>
  <c r="H105" i="186"/>
  <c r="I105" i="186"/>
  <c r="K105" i="186"/>
  <c r="L105" i="186"/>
  <c r="M105" i="186"/>
  <c r="D106" i="186"/>
  <c r="E106" i="186"/>
  <c r="F106" i="186"/>
  <c r="G106" i="186"/>
  <c r="H106" i="186"/>
  <c r="I106" i="186"/>
  <c r="K106" i="186"/>
  <c r="L106" i="186"/>
  <c r="M106" i="186"/>
  <c r="D107" i="186"/>
  <c r="E107" i="186"/>
  <c r="F107" i="186"/>
  <c r="G107" i="186"/>
  <c r="H107" i="186"/>
  <c r="I107" i="186"/>
  <c r="K107" i="186"/>
  <c r="L107" i="186"/>
  <c r="M107" i="186"/>
  <c r="D108" i="186"/>
  <c r="E108" i="186"/>
  <c r="F108" i="186"/>
  <c r="G108" i="186"/>
  <c r="H108" i="186"/>
  <c r="I108" i="186"/>
  <c r="K108" i="186"/>
  <c r="L108" i="186"/>
  <c r="M108" i="186"/>
  <c r="D109" i="186"/>
  <c r="E109" i="186"/>
  <c r="F109" i="186"/>
  <c r="G109" i="186"/>
  <c r="H109" i="186"/>
  <c r="I109" i="186"/>
  <c r="K109" i="186"/>
  <c r="L109" i="186"/>
  <c r="M109" i="186"/>
  <c r="D110" i="186"/>
  <c r="E110" i="186"/>
  <c r="F110" i="186"/>
  <c r="G110" i="186"/>
  <c r="H110" i="186"/>
  <c r="I110" i="186"/>
  <c r="K110" i="186"/>
  <c r="L110" i="186"/>
  <c r="M110" i="186"/>
  <c r="D111" i="186"/>
  <c r="E111" i="186"/>
  <c r="F111" i="186"/>
  <c r="G111" i="186"/>
  <c r="H111" i="186"/>
  <c r="I111" i="186"/>
  <c r="K111" i="186"/>
  <c r="L111" i="186"/>
  <c r="M111" i="186"/>
  <c r="D112" i="186"/>
  <c r="E112" i="186"/>
  <c r="F112" i="186"/>
  <c r="G112" i="186"/>
  <c r="H112" i="186"/>
  <c r="I112" i="186"/>
  <c r="K112" i="186"/>
  <c r="L112" i="186"/>
  <c r="M112" i="186"/>
  <c r="D113" i="186"/>
  <c r="E113" i="186"/>
  <c r="F113" i="186"/>
  <c r="G113" i="186"/>
  <c r="H113" i="186"/>
  <c r="I113" i="186"/>
  <c r="K113" i="186"/>
  <c r="L113" i="186"/>
  <c r="M113" i="186"/>
  <c r="D114" i="186"/>
  <c r="E114" i="186"/>
  <c r="F114" i="186"/>
  <c r="G114" i="186"/>
  <c r="H114" i="186"/>
  <c r="I114" i="186"/>
  <c r="K114" i="186"/>
  <c r="L114" i="186"/>
  <c r="M114" i="186"/>
  <c r="D115" i="186"/>
  <c r="E115" i="186"/>
  <c r="F115" i="186"/>
  <c r="G115" i="186"/>
  <c r="H115" i="186"/>
  <c r="I115" i="186"/>
  <c r="K115" i="186"/>
  <c r="L115" i="186"/>
  <c r="M115" i="186"/>
  <c r="D116" i="186"/>
  <c r="E116" i="186"/>
  <c r="F116" i="186"/>
  <c r="G116" i="186"/>
  <c r="H116" i="186"/>
  <c r="I116" i="186"/>
  <c r="K116" i="186"/>
  <c r="L116" i="186"/>
  <c r="M116" i="186"/>
  <c r="D117" i="186"/>
  <c r="E117" i="186"/>
  <c r="F117" i="186"/>
  <c r="G117" i="186"/>
  <c r="H117" i="186"/>
  <c r="I117" i="186"/>
  <c r="K117" i="186"/>
  <c r="L117" i="186"/>
  <c r="M117" i="186"/>
  <c r="D118" i="186"/>
  <c r="E118" i="186"/>
  <c r="F118" i="186"/>
  <c r="G118" i="186"/>
  <c r="H118" i="186"/>
  <c r="I118" i="186"/>
  <c r="K118" i="186"/>
  <c r="L118" i="186"/>
  <c r="M118" i="186"/>
  <c r="D119" i="186"/>
  <c r="E119" i="186"/>
  <c r="F119" i="186"/>
  <c r="G119" i="186"/>
  <c r="H119" i="186"/>
  <c r="I119" i="186"/>
  <c r="K119" i="186"/>
  <c r="L119" i="186"/>
  <c r="M119" i="186"/>
  <c r="D120" i="186"/>
  <c r="E120" i="186"/>
  <c r="F120" i="186"/>
  <c r="G120" i="186"/>
  <c r="H120" i="186"/>
  <c r="I120" i="186"/>
  <c r="K120" i="186"/>
  <c r="L120" i="186"/>
  <c r="M120" i="186"/>
  <c r="D121" i="186"/>
  <c r="E121" i="186"/>
  <c r="F121" i="186"/>
  <c r="G121" i="186"/>
  <c r="H121" i="186"/>
  <c r="I121" i="186"/>
  <c r="K121" i="186"/>
  <c r="L121" i="186"/>
  <c r="M121" i="186"/>
  <c r="D122" i="186"/>
  <c r="E122" i="186"/>
  <c r="F122" i="186"/>
  <c r="G122" i="186"/>
  <c r="H122" i="186"/>
  <c r="I122" i="186"/>
  <c r="K122" i="186"/>
  <c r="L122" i="186"/>
  <c r="M122" i="186"/>
  <c r="D123" i="186"/>
  <c r="E123" i="186"/>
  <c r="F123" i="186"/>
  <c r="G123" i="186"/>
  <c r="H123" i="186"/>
  <c r="I123" i="186"/>
  <c r="K123" i="186"/>
  <c r="L123" i="186"/>
  <c r="M123" i="186"/>
  <c r="D124" i="186"/>
  <c r="E124" i="186"/>
  <c r="F124" i="186"/>
  <c r="G124" i="186"/>
  <c r="H124" i="186"/>
  <c r="I124" i="186"/>
  <c r="K124" i="186"/>
  <c r="L124" i="186"/>
  <c r="M124" i="186"/>
  <c r="N125" i="186"/>
  <c r="D128" i="186"/>
  <c r="E128" i="186"/>
  <c r="G128" i="186"/>
  <c r="H128" i="186"/>
  <c r="I128" i="186"/>
  <c r="K128" i="186"/>
  <c r="L128" i="186"/>
  <c r="M128" i="186"/>
  <c r="D129" i="186"/>
  <c r="E129" i="186"/>
  <c r="F129" i="186"/>
  <c r="G129" i="186"/>
  <c r="H129" i="186"/>
  <c r="I129" i="186"/>
  <c r="K129" i="186"/>
  <c r="L129" i="186"/>
  <c r="M129" i="186"/>
  <c r="D130" i="186"/>
  <c r="E130" i="186"/>
  <c r="F130" i="186"/>
  <c r="G130" i="186"/>
  <c r="H130" i="186"/>
  <c r="I130" i="186"/>
  <c r="K130" i="186"/>
  <c r="L130" i="186"/>
  <c r="M130" i="186"/>
  <c r="D131" i="186"/>
  <c r="E131" i="186"/>
  <c r="F131" i="186"/>
  <c r="G131" i="186"/>
  <c r="H131" i="186"/>
  <c r="I131" i="186"/>
  <c r="K131" i="186"/>
  <c r="L131" i="186"/>
  <c r="M131" i="186"/>
  <c r="D132" i="186"/>
  <c r="E132" i="186"/>
  <c r="F132" i="186"/>
  <c r="G132" i="186"/>
  <c r="H132" i="186"/>
  <c r="I132" i="186"/>
  <c r="K132" i="186"/>
  <c r="L132" i="186"/>
  <c r="M132" i="186"/>
  <c r="D133" i="186"/>
  <c r="E133" i="186"/>
  <c r="F133" i="186"/>
  <c r="G133" i="186"/>
  <c r="H133" i="186"/>
  <c r="I133" i="186"/>
  <c r="K133" i="186"/>
  <c r="L133" i="186"/>
  <c r="M133" i="186"/>
  <c r="D134" i="186"/>
  <c r="E134" i="186"/>
  <c r="F134" i="186"/>
  <c r="G134" i="186"/>
  <c r="H134" i="186"/>
  <c r="I134" i="186"/>
  <c r="K134" i="186"/>
  <c r="L134" i="186"/>
  <c r="M134" i="186"/>
  <c r="D135" i="186"/>
  <c r="E135" i="186"/>
  <c r="F135" i="186"/>
  <c r="G135" i="186"/>
  <c r="H135" i="186"/>
  <c r="I135" i="186"/>
  <c r="K135" i="186"/>
  <c r="L135" i="186"/>
  <c r="M135" i="186"/>
  <c r="D136" i="186"/>
  <c r="E136" i="186"/>
  <c r="F136" i="186"/>
  <c r="G136" i="186"/>
  <c r="H136" i="186"/>
  <c r="I136" i="186"/>
  <c r="K136" i="186"/>
  <c r="L136" i="186"/>
  <c r="M136" i="186"/>
  <c r="D137" i="186"/>
  <c r="E137" i="186"/>
  <c r="F137" i="186"/>
  <c r="G137" i="186"/>
  <c r="H137" i="186"/>
  <c r="I137" i="186"/>
  <c r="K137" i="186"/>
  <c r="L137" i="186"/>
  <c r="M137" i="186"/>
  <c r="D138" i="186"/>
  <c r="E138" i="186"/>
  <c r="F138" i="186"/>
  <c r="G138" i="186"/>
  <c r="H138" i="186"/>
  <c r="I138" i="186"/>
  <c r="K138" i="186"/>
  <c r="L138" i="186"/>
  <c r="M138" i="186"/>
  <c r="D139" i="186"/>
  <c r="E139" i="186"/>
  <c r="F139" i="186"/>
  <c r="G139" i="186"/>
  <c r="H139" i="186"/>
  <c r="I139" i="186"/>
  <c r="K139" i="186"/>
  <c r="L139" i="186"/>
  <c r="M139" i="186"/>
  <c r="D140" i="186"/>
  <c r="E140" i="186"/>
  <c r="F140" i="186"/>
  <c r="G140" i="186"/>
  <c r="H140" i="186"/>
  <c r="I140" i="186"/>
  <c r="K140" i="186"/>
  <c r="L140" i="186"/>
  <c r="M140" i="186"/>
  <c r="D141" i="186"/>
  <c r="E141" i="186"/>
  <c r="F141" i="186"/>
  <c r="G141" i="186"/>
  <c r="H141" i="186"/>
  <c r="I141" i="186"/>
  <c r="K141" i="186"/>
  <c r="L141" i="186"/>
  <c r="M141" i="186"/>
  <c r="D142" i="186"/>
  <c r="E142" i="186"/>
  <c r="F142" i="186"/>
  <c r="G142" i="186"/>
  <c r="H142" i="186"/>
  <c r="I142" i="186"/>
  <c r="K142" i="186"/>
  <c r="L142" i="186"/>
  <c r="M142" i="186"/>
  <c r="D143" i="186"/>
  <c r="E143" i="186"/>
  <c r="F143" i="186"/>
  <c r="G143" i="186"/>
  <c r="H143" i="186"/>
  <c r="I143" i="186"/>
  <c r="K143" i="186"/>
  <c r="L143" i="186"/>
  <c r="M143" i="186"/>
  <c r="D144" i="186"/>
  <c r="E144" i="186"/>
  <c r="F144" i="186"/>
  <c r="G144" i="186"/>
  <c r="H144" i="186"/>
  <c r="I144" i="186"/>
  <c r="K144" i="186"/>
  <c r="L144" i="186"/>
  <c r="M144" i="186"/>
  <c r="D145" i="186"/>
  <c r="E145" i="186"/>
  <c r="F145" i="186"/>
  <c r="G145" i="186"/>
  <c r="H145" i="186"/>
  <c r="I145" i="186"/>
  <c r="K145" i="186"/>
  <c r="L145" i="186"/>
  <c r="M145" i="186"/>
  <c r="D146" i="186"/>
  <c r="E146" i="186"/>
  <c r="F146" i="186"/>
  <c r="G146" i="186"/>
  <c r="H146" i="186"/>
  <c r="I146" i="186"/>
  <c r="K146" i="186"/>
  <c r="L146" i="186"/>
  <c r="M146" i="186"/>
  <c r="D147" i="186"/>
  <c r="E147" i="186"/>
  <c r="F147" i="186"/>
  <c r="G147" i="186"/>
  <c r="H147" i="186"/>
  <c r="I147" i="186"/>
  <c r="K147" i="186"/>
  <c r="L147" i="186"/>
  <c r="M147" i="186"/>
  <c r="D148" i="186"/>
  <c r="E148" i="186"/>
  <c r="F148" i="186"/>
  <c r="G148" i="186"/>
  <c r="H148" i="186"/>
  <c r="I148" i="186"/>
  <c r="K148" i="186"/>
  <c r="L148" i="186"/>
  <c r="M148" i="186"/>
  <c r="D149" i="186"/>
  <c r="E149" i="186"/>
  <c r="F149" i="186"/>
  <c r="G149" i="186"/>
  <c r="H149" i="186"/>
  <c r="I149" i="186"/>
  <c r="K149" i="186"/>
  <c r="L149" i="186"/>
  <c r="M149" i="186"/>
  <c r="D150" i="186"/>
  <c r="E150" i="186"/>
  <c r="F150" i="186"/>
  <c r="G150" i="186"/>
  <c r="H150" i="186"/>
  <c r="I150" i="186"/>
  <c r="K150" i="186"/>
  <c r="L150" i="186"/>
  <c r="M150" i="186"/>
  <c r="D151" i="186"/>
  <c r="E151" i="186"/>
  <c r="F151" i="186"/>
  <c r="G151" i="186"/>
  <c r="H151" i="186"/>
  <c r="I151" i="186"/>
  <c r="K151" i="186"/>
  <c r="L151" i="186"/>
  <c r="M151" i="186"/>
  <c r="D152" i="186"/>
  <c r="E152" i="186"/>
  <c r="F152" i="186"/>
  <c r="G152" i="186"/>
  <c r="H152" i="186"/>
  <c r="I152" i="186"/>
  <c r="K152" i="186"/>
  <c r="L152" i="186"/>
  <c r="M152" i="186"/>
  <c r="D153" i="186"/>
  <c r="E153" i="186"/>
  <c r="F153" i="186"/>
  <c r="G153" i="186"/>
  <c r="H153" i="186"/>
  <c r="I153" i="186"/>
  <c r="K153" i="186"/>
  <c r="L153" i="186"/>
  <c r="M153" i="186"/>
  <c r="D154" i="186"/>
  <c r="E154" i="186"/>
  <c r="F154" i="186"/>
  <c r="G154" i="186"/>
  <c r="H154" i="186"/>
  <c r="I154" i="186"/>
  <c r="K154" i="186"/>
  <c r="L154" i="186"/>
  <c r="M154" i="186"/>
  <c r="D155" i="186"/>
  <c r="E155" i="186"/>
  <c r="F155" i="186"/>
  <c r="G155" i="186"/>
  <c r="H155" i="186"/>
  <c r="I155" i="186"/>
  <c r="K155" i="186"/>
  <c r="L155" i="186"/>
  <c r="M155" i="186"/>
  <c r="D156" i="186"/>
  <c r="E156" i="186"/>
  <c r="F156" i="186"/>
  <c r="G156" i="186"/>
  <c r="H156" i="186"/>
  <c r="I156" i="186"/>
  <c r="K156" i="186"/>
  <c r="L156" i="186"/>
  <c r="M156" i="186"/>
  <c r="D157" i="186"/>
  <c r="E157" i="186"/>
  <c r="F157" i="186"/>
  <c r="G157" i="186"/>
  <c r="H157" i="186"/>
  <c r="I157" i="186"/>
  <c r="K157" i="186"/>
  <c r="L157" i="186"/>
  <c r="M157" i="186"/>
  <c r="D158" i="186"/>
  <c r="E158" i="186"/>
  <c r="F158" i="186"/>
  <c r="G158" i="186"/>
  <c r="H158" i="186"/>
  <c r="I158" i="186"/>
  <c r="K158" i="186"/>
  <c r="L158" i="186"/>
  <c r="M158" i="186"/>
  <c r="D159" i="186"/>
  <c r="E159" i="186"/>
  <c r="F159" i="186"/>
  <c r="G159" i="186"/>
  <c r="H159" i="186"/>
  <c r="I159" i="186"/>
  <c r="K159" i="186"/>
  <c r="L159" i="186"/>
  <c r="M159" i="186"/>
  <c r="D160" i="186"/>
  <c r="E160" i="186"/>
  <c r="F160" i="186"/>
  <c r="G160" i="186"/>
  <c r="H160" i="186"/>
  <c r="I160" i="186"/>
  <c r="K160" i="186"/>
  <c r="L160" i="186"/>
  <c r="M160" i="186"/>
  <c r="D161" i="186"/>
  <c r="E161" i="186"/>
  <c r="F161" i="186"/>
  <c r="G161" i="186"/>
  <c r="H161" i="186"/>
  <c r="I161" i="186"/>
  <c r="K161" i="186"/>
  <c r="L161" i="186"/>
  <c r="M161" i="186"/>
  <c r="D162" i="186"/>
  <c r="E162" i="186"/>
  <c r="F162" i="186"/>
  <c r="G162" i="186"/>
  <c r="H162" i="186"/>
  <c r="I162" i="186"/>
  <c r="K162" i="186"/>
  <c r="L162" i="186"/>
  <c r="M162" i="186"/>
  <c r="D163" i="186"/>
  <c r="E163" i="186"/>
  <c r="F163" i="186"/>
  <c r="G163" i="186"/>
  <c r="H163" i="186"/>
  <c r="I163" i="186"/>
  <c r="K163" i="186"/>
  <c r="L163" i="186"/>
  <c r="M163" i="186"/>
  <c r="D164" i="186"/>
  <c r="E164" i="186"/>
  <c r="F164" i="186"/>
  <c r="G164" i="186"/>
  <c r="H164" i="186"/>
  <c r="I164" i="186"/>
  <c r="K164" i="186"/>
  <c r="L164" i="186"/>
  <c r="M164" i="186"/>
  <c r="D165" i="186"/>
  <c r="E165" i="186"/>
  <c r="F165" i="186"/>
  <c r="G165" i="186"/>
  <c r="H165" i="186"/>
  <c r="I165" i="186"/>
  <c r="K165" i="186"/>
  <c r="L165" i="186"/>
  <c r="M165" i="186"/>
  <c r="D166" i="186"/>
  <c r="E166" i="186"/>
  <c r="F166" i="186"/>
  <c r="G166" i="186"/>
  <c r="H166" i="186"/>
  <c r="I166" i="186"/>
  <c r="K166" i="186"/>
  <c r="L166" i="186"/>
  <c r="M166" i="186"/>
  <c r="D167" i="186"/>
  <c r="E167" i="186"/>
  <c r="F167" i="186"/>
  <c r="G167" i="186"/>
  <c r="H167" i="186"/>
  <c r="I167" i="186"/>
  <c r="K167" i="186"/>
  <c r="L167" i="186"/>
  <c r="M167" i="186"/>
  <c r="D168" i="186"/>
  <c r="E168" i="186"/>
  <c r="F168" i="186"/>
  <c r="G168" i="186"/>
  <c r="H168" i="186"/>
  <c r="I168" i="186"/>
  <c r="K168" i="186"/>
  <c r="L168" i="186"/>
  <c r="M168" i="186"/>
  <c r="D169" i="186"/>
  <c r="E169" i="186"/>
  <c r="F169" i="186"/>
  <c r="G169" i="186"/>
  <c r="H169" i="186"/>
  <c r="I169" i="186"/>
  <c r="K169" i="186"/>
  <c r="L169" i="186"/>
  <c r="M169" i="186"/>
  <c r="D170" i="186"/>
  <c r="E170" i="186"/>
  <c r="F170" i="186"/>
  <c r="G170" i="186"/>
  <c r="H170" i="186"/>
  <c r="I170" i="186"/>
  <c r="K170" i="186"/>
  <c r="L170" i="186"/>
  <c r="M170" i="186"/>
  <c r="D171" i="186"/>
  <c r="E171" i="186"/>
  <c r="F171" i="186"/>
  <c r="G171" i="186"/>
  <c r="H171" i="186"/>
  <c r="I171" i="186"/>
  <c r="K171" i="186"/>
  <c r="L171" i="186"/>
  <c r="M171" i="186"/>
  <c r="D172" i="186"/>
  <c r="E172" i="186"/>
  <c r="F172" i="186"/>
  <c r="G172" i="186"/>
  <c r="H172" i="186"/>
  <c r="I172" i="186"/>
  <c r="K172" i="186"/>
  <c r="L172" i="186"/>
  <c r="M172" i="186"/>
  <c r="N173" i="186"/>
  <c r="D176" i="186"/>
  <c r="E176" i="186"/>
  <c r="F176" i="186"/>
  <c r="G176" i="186"/>
  <c r="H176" i="186"/>
  <c r="I176" i="186"/>
  <c r="K176" i="186"/>
  <c r="L176" i="186"/>
  <c r="M176" i="186"/>
  <c r="D177" i="186"/>
  <c r="E177" i="186"/>
  <c r="F177" i="186"/>
  <c r="G177" i="186"/>
  <c r="H177" i="186"/>
  <c r="I177" i="186"/>
  <c r="K177" i="186"/>
  <c r="L177" i="186"/>
  <c r="M177" i="186"/>
  <c r="D178" i="186"/>
  <c r="E178" i="186"/>
  <c r="F178" i="186"/>
  <c r="G178" i="186"/>
  <c r="H178" i="186"/>
  <c r="I178" i="186"/>
  <c r="K178" i="186"/>
  <c r="L178" i="186"/>
  <c r="M178" i="186"/>
  <c r="D179" i="186"/>
  <c r="E179" i="186"/>
  <c r="F179" i="186"/>
  <c r="G179" i="186"/>
  <c r="H179" i="186"/>
  <c r="I179" i="186"/>
  <c r="K179" i="186"/>
  <c r="L179" i="186"/>
  <c r="M179" i="186"/>
  <c r="D180" i="186"/>
  <c r="E180" i="186"/>
  <c r="F180" i="186"/>
  <c r="G180" i="186"/>
  <c r="H180" i="186"/>
  <c r="I180" i="186"/>
  <c r="K180" i="186"/>
  <c r="L180" i="186"/>
  <c r="M180" i="186"/>
  <c r="D181" i="186"/>
  <c r="E181" i="186"/>
  <c r="F181" i="186"/>
  <c r="G181" i="186"/>
  <c r="H181" i="186"/>
  <c r="I181" i="186"/>
  <c r="K181" i="186"/>
  <c r="L181" i="186"/>
  <c r="M181" i="186"/>
  <c r="D182" i="186"/>
  <c r="E182" i="186"/>
  <c r="F182" i="186"/>
  <c r="G182" i="186"/>
  <c r="H182" i="186"/>
  <c r="I182" i="186"/>
  <c r="K182" i="186"/>
  <c r="L182" i="186"/>
  <c r="M182" i="186"/>
  <c r="D183" i="186"/>
  <c r="E183" i="186"/>
  <c r="F183" i="186"/>
  <c r="G183" i="186"/>
  <c r="H183" i="186"/>
  <c r="I183" i="186"/>
  <c r="K183" i="186"/>
  <c r="L183" i="186"/>
  <c r="M183" i="186"/>
  <c r="D184" i="186"/>
  <c r="E184" i="186"/>
  <c r="F184" i="186"/>
  <c r="G184" i="186"/>
  <c r="H184" i="186"/>
  <c r="I184" i="186"/>
  <c r="K184" i="186"/>
  <c r="L184" i="186"/>
  <c r="M184" i="186"/>
  <c r="D185" i="186"/>
  <c r="E185" i="186"/>
  <c r="F185" i="186"/>
  <c r="G185" i="186"/>
  <c r="H185" i="186"/>
  <c r="I185" i="186"/>
  <c r="K185" i="186"/>
  <c r="L185" i="186"/>
  <c r="M185" i="186"/>
  <c r="D186" i="186"/>
  <c r="E186" i="186"/>
  <c r="F186" i="186"/>
  <c r="G186" i="186"/>
  <c r="H186" i="186"/>
  <c r="I186" i="186"/>
  <c r="K186" i="186"/>
  <c r="L186" i="186"/>
  <c r="M186" i="186"/>
  <c r="D187" i="186"/>
  <c r="E187" i="186"/>
  <c r="F187" i="186"/>
  <c r="G187" i="186"/>
  <c r="H187" i="186"/>
  <c r="I187" i="186"/>
  <c r="K187" i="186"/>
  <c r="L187" i="186"/>
  <c r="M187" i="186"/>
  <c r="D188" i="186"/>
  <c r="E188" i="186"/>
  <c r="F188" i="186"/>
  <c r="G188" i="186"/>
  <c r="H188" i="186"/>
  <c r="I188" i="186"/>
  <c r="K188" i="186"/>
  <c r="L188" i="186"/>
  <c r="M188" i="186"/>
  <c r="D189" i="186"/>
  <c r="E189" i="186"/>
  <c r="F189" i="186"/>
  <c r="G189" i="186"/>
  <c r="H189" i="186"/>
  <c r="I189" i="186"/>
  <c r="K189" i="186"/>
  <c r="L189" i="186"/>
  <c r="M189" i="186"/>
  <c r="D190" i="186"/>
  <c r="E190" i="186"/>
  <c r="F190" i="186"/>
  <c r="G190" i="186"/>
  <c r="H190" i="186"/>
  <c r="I190" i="186"/>
  <c r="K190" i="186"/>
  <c r="L190" i="186"/>
  <c r="M190" i="186"/>
  <c r="D191" i="186"/>
  <c r="E191" i="186"/>
  <c r="F191" i="186"/>
  <c r="G191" i="186"/>
  <c r="H191" i="186"/>
  <c r="I191" i="186"/>
  <c r="K191" i="186"/>
  <c r="L191" i="186"/>
  <c r="M191" i="186"/>
  <c r="D192" i="186"/>
  <c r="E192" i="186"/>
  <c r="F192" i="186"/>
  <c r="G192" i="186"/>
  <c r="H192" i="186"/>
  <c r="I192" i="186"/>
  <c r="K192" i="186"/>
  <c r="L192" i="186"/>
  <c r="M192" i="186"/>
  <c r="D193" i="186"/>
  <c r="E193" i="186"/>
  <c r="F193" i="186"/>
  <c r="G193" i="186"/>
  <c r="H193" i="186"/>
  <c r="I193" i="186"/>
  <c r="K193" i="186"/>
  <c r="L193" i="186"/>
  <c r="M193" i="186"/>
  <c r="D194" i="186"/>
  <c r="E194" i="186"/>
  <c r="F194" i="186"/>
  <c r="G194" i="186"/>
  <c r="H194" i="186"/>
  <c r="I194" i="186"/>
  <c r="K194" i="186"/>
  <c r="L194" i="186"/>
  <c r="M194" i="186"/>
  <c r="D195" i="186"/>
  <c r="E195" i="186"/>
  <c r="F195" i="186"/>
  <c r="G195" i="186"/>
  <c r="H195" i="186"/>
  <c r="I195" i="186"/>
  <c r="K195" i="186"/>
  <c r="L195" i="186"/>
  <c r="M195" i="186"/>
  <c r="D196" i="186"/>
  <c r="E196" i="186"/>
  <c r="F196" i="186"/>
  <c r="G196" i="186"/>
  <c r="H196" i="186"/>
  <c r="I196" i="186"/>
  <c r="K196" i="186"/>
  <c r="L196" i="186"/>
  <c r="M196" i="186"/>
  <c r="D197" i="186"/>
  <c r="E197" i="186"/>
  <c r="F197" i="186"/>
  <c r="G197" i="186"/>
  <c r="H197" i="186"/>
  <c r="I197" i="186"/>
  <c r="K197" i="186"/>
  <c r="L197" i="186"/>
  <c r="M197" i="186"/>
  <c r="D198" i="186"/>
  <c r="E198" i="186"/>
  <c r="F198" i="186"/>
  <c r="G198" i="186"/>
  <c r="H198" i="186"/>
  <c r="I198" i="186"/>
  <c r="K198" i="186"/>
  <c r="L198" i="186"/>
  <c r="M198" i="186"/>
  <c r="D199" i="186"/>
  <c r="E199" i="186"/>
  <c r="F199" i="186"/>
  <c r="G199" i="186"/>
  <c r="H199" i="186"/>
  <c r="I199" i="186"/>
  <c r="K199" i="186"/>
  <c r="L199" i="186"/>
  <c r="M199" i="186"/>
  <c r="D200" i="186"/>
  <c r="E200" i="186"/>
  <c r="F200" i="186"/>
  <c r="G200" i="186"/>
  <c r="H200" i="186"/>
  <c r="I200" i="186"/>
  <c r="K200" i="186"/>
  <c r="L200" i="186"/>
  <c r="M200" i="186"/>
  <c r="D201" i="186"/>
  <c r="E201" i="186"/>
  <c r="F201" i="186"/>
  <c r="G201" i="186"/>
  <c r="H201" i="186"/>
  <c r="I201" i="186"/>
  <c r="K201" i="186"/>
  <c r="L201" i="186"/>
  <c r="M201" i="186"/>
  <c r="D202" i="186"/>
  <c r="E202" i="186"/>
  <c r="F202" i="186"/>
  <c r="G202" i="186"/>
  <c r="H202" i="186"/>
  <c r="I202" i="186"/>
  <c r="K202" i="186"/>
  <c r="L202" i="186"/>
  <c r="M202" i="186"/>
  <c r="D203" i="186"/>
  <c r="E203" i="186"/>
  <c r="F203" i="186"/>
  <c r="G203" i="186"/>
  <c r="H203" i="186"/>
  <c r="I203" i="186"/>
  <c r="K203" i="186"/>
  <c r="L203" i="186"/>
  <c r="M203" i="186"/>
  <c r="D204" i="186"/>
  <c r="E204" i="186"/>
  <c r="F204" i="186"/>
  <c r="G204" i="186"/>
  <c r="H204" i="186"/>
  <c r="I204" i="186"/>
  <c r="K204" i="186"/>
  <c r="L204" i="186"/>
  <c r="M204" i="186"/>
  <c r="D205" i="186"/>
  <c r="E205" i="186"/>
  <c r="F205" i="186"/>
  <c r="G205" i="186"/>
  <c r="H205" i="186"/>
  <c r="I205" i="186"/>
  <c r="K205" i="186"/>
  <c r="L205" i="186"/>
  <c r="M205" i="186"/>
  <c r="D206" i="186"/>
  <c r="E206" i="186"/>
  <c r="F206" i="186"/>
  <c r="G206" i="186"/>
  <c r="H206" i="186"/>
  <c r="I206" i="186"/>
  <c r="K206" i="186"/>
  <c r="L206" i="186"/>
  <c r="M206" i="186"/>
  <c r="D207" i="186"/>
  <c r="E207" i="186"/>
  <c r="F207" i="186"/>
  <c r="G207" i="186"/>
  <c r="H207" i="186"/>
  <c r="I207" i="186"/>
  <c r="K207" i="186"/>
  <c r="L207" i="186"/>
  <c r="M207" i="186"/>
  <c r="D208" i="186"/>
  <c r="E208" i="186"/>
  <c r="F208" i="186"/>
  <c r="G208" i="186"/>
  <c r="H208" i="186"/>
  <c r="I208" i="186"/>
  <c r="K208" i="186"/>
  <c r="L208" i="186"/>
  <c r="M208" i="186"/>
  <c r="D209" i="186"/>
  <c r="E209" i="186"/>
  <c r="F209" i="186"/>
  <c r="G209" i="186"/>
  <c r="H209" i="186"/>
  <c r="I209" i="186"/>
  <c r="K209" i="186"/>
  <c r="L209" i="186"/>
  <c r="M209" i="186"/>
  <c r="D210" i="186"/>
  <c r="E210" i="186"/>
  <c r="F210" i="186"/>
  <c r="G210" i="186"/>
  <c r="H210" i="186"/>
  <c r="I210" i="186"/>
  <c r="K210" i="186"/>
  <c r="L210" i="186"/>
  <c r="M210" i="186"/>
  <c r="D211" i="186"/>
  <c r="E211" i="186"/>
  <c r="F211" i="186"/>
  <c r="G211" i="186"/>
  <c r="H211" i="186"/>
  <c r="I211" i="186"/>
  <c r="K211" i="186"/>
  <c r="L211" i="186"/>
  <c r="M211" i="186"/>
  <c r="D212" i="186"/>
  <c r="E212" i="186"/>
  <c r="F212" i="186"/>
  <c r="G212" i="186"/>
  <c r="H212" i="186"/>
  <c r="I212" i="186"/>
  <c r="K212" i="186"/>
  <c r="L212" i="186"/>
  <c r="M212" i="186"/>
  <c r="D213" i="186"/>
  <c r="E213" i="186"/>
  <c r="F213" i="186"/>
  <c r="G213" i="186"/>
  <c r="H213" i="186"/>
  <c r="I213" i="186"/>
  <c r="K213" i="186"/>
  <c r="L213" i="186"/>
  <c r="M213" i="186"/>
  <c r="D214" i="186"/>
  <c r="E214" i="186"/>
  <c r="F214" i="186"/>
  <c r="G214" i="186"/>
  <c r="H214" i="186"/>
  <c r="I214" i="186"/>
  <c r="K214" i="186"/>
  <c r="L214" i="186"/>
  <c r="M214" i="186"/>
  <c r="D215" i="186"/>
  <c r="E215" i="186"/>
  <c r="F215" i="186"/>
  <c r="G215" i="186"/>
  <c r="H215" i="186"/>
  <c r="I215" i="186"/>
  <c r="K215" i="186"/>
  <c r="L215" i="186"/>
  <c r="M215" i="186"/>
  <c r="D216" i="186"/>
  <c r="E216" i="186"/>
  <c r="F216" i="186"/>
  <c r="G216" i="186"/>
  <c r="H216" i="186"/>
  <c r="I216" i="186"/>
  <c r="K216" i="186"/>
  <c r="L216" i="186"/>
  <c r="M216" i="186"/>
  <c r="D217" i="186"/>
  <c r="E217" i="186"/>
  <c r="F217" i="186"/>
  <c r="G217" i="186"/>
  <c r="H217" i="186"/>
  <c r="I217" i="186"/>
  <c r="K217" i="186"/>
  <c r="L217" i="186"/>
  <c r="M217" i="186"/>
  <c r="N218" i="186"/>
  <c r="D225" i="186"/>
  <c r="D9" i="185"/>
  <c r="E9" i="185"/>
  <c r="F9" i="185"/>
  <c r="K9" i="185"/>
  <c r="L9" i="185"/>
  <c r="M9" i="185"/>
  <c r="D10" i="185"/>
  <c r="E10" i="185"/>
  <c r="F10" i="185"/>
  <c r="K10" i="185"/>
  <c r="L10" i="185"/>
  <c r="M10" i="185"/>
  <c r="D11" i="185"/>
  <c r="E11" i="185"/>
  <c r="F11" i="185"/>
  <c r="G11" i="185"/>
  <c r="H11" i="185"/>
  <c r="I11" i="185"/>
  <c r="K11" i="185"/>
  <c r="L11" i="185"/>
  <c r="M11" i="185"/>
  <c r="D12" i="185"/>
  <c r="E12" i="185"/>
  <c r="F12" i="185"/>
  <c r="G12" i="185"/>
  <c r="H12" i="185"/>
  <c r="I12" i="185"/>
  <c r="K12" i="185"/>
  <c r="L12" i="185"/>
  <c r="M12" i="185"/>
  <c r="D13" i="185"/>
  <c r="E13" i="185"/>
  <c r="F13" i="185"/>
  <c r="K13" i="185"/>
  <c r="L13" i="185"/>
  <c r="M13" i="185"/>
  <c r="D14" i="185"/>
  <c r="E14" i="185"/>
  <c r="F14" i="185"/>
  <c r="G14" i="185"/>
  <c r="H14" i="185"/>
  <c r="K14" i="185"/>
  <c r="L14" i="185"/>
  <c r="M14" i="185"/>
  <c r="D15" i="185"/>
  <c r="E15" i="185"/>
  <c r="F15" i="185"/>
  <c r="G15" i="185"/>
  <c r="H15" i="185"/>
  <c r="I15" i="185"/>
  <c r="K15" i="185"/>
  <c r="L15" i="185"/>
  <c r="M15" i="185"/>
  <c r="D16" i="185"/>
  <c r="E16" i="185"/>
  <c r="F16" i="185"/>
  <c r="K16" i="185"/>
  <c r="L16" i="185"/>
  <c r="M16" i="185"/>
  <c r="D17" i="185"/>
  <c r="E17" i="185"/>
  <c r="F17" i="185"/>
  <c r="G17" i="185"/>
  <c r="H17" i="185"/>
  <c r="K17" i="185"/>
  <c r="L17" i="185"/>
  <c r="M17" i="185"/>
  <c r="D18" i="185"/>
  <c r="E18" i="185"/>
  <c r="F18" i="185"/>
  <c r="G18" i="185"/>
  <c r="H18" i="185"/>
  <c r="I18" i="185"/>
  <c r="K18" i="185"/>
  <c r="L18" i="185"/>
  <c r="M18" i="185"/>
  <c r="D19" i="185"/>
  <c r="E19" i="185"/>
  <c r="F19" i="185"/>
  <c r="G19" i="185"/>
  <c r="H19" i="185"/>
  <c r="I19" i="185"/>
  <c r="K19" i="185"/>
  <c r="L19" i="185"/>
  <c r="M19" i="185"/>
  <c r="D20" i="185"/>
  <c r="E20" i="185"/>
  <c r="F20" i="185"/>
  <c r="G20" i="185"/>
  <c r="H20" i="185"/>
  <c r="I20" i="185"/>
  <c r="K20" i="185"/>
  <c r="L20" i="185"/>
  <c r="M20" i="185"/>
  <c r="D21" i="185"/>
  <c r="E21" i="185"/>
  <c r="F21" i="185"/>
  <c r="G21" i="185"/>
  <c r="H21" i="185"/>
  <c r="I21" i="185"/>
  <c r="K21" i="185"/>
  <c r="L21" i="185"/>
  <c r="M21" i="185"/>
  <c r="D22" i="185"/>
  <c r="E22" i="185"/>
  <c r="F22" i="185"/>
  <c r="K22" i="185"/>
  <c r="L22" i="185"/>
  <c r="M22" i="185"/>
  <c r="D23" i="185"/>
  <c r="E23" i="185"/>
  <c r="F23" i="185"/>
  <c r="K23" i="185"/>
  <c r="L23" i="185"/>
  <c r="M23" i="185"/>
  <c r="D24" i="185"/>
  <c r="E24" i="185"/>
  <c r="F24" i="185"/>
  <c r="G24" i="185"/>
  <c r="H24" i="185"/>
  <c r="I24" i="185"/>
  <c r="K24" i="185"/>
  <c r="L24" i="185"/>
  <c r="M24" i="185"/>
  <c r="D25" i="185"/>
  <c r="E25" i="185"/>
  <c r="F25" i="185"/>
  <c r="K25" i="185"/>
  <c r="L25" i="185"/>
  <c r="M25" i="185"/>
  <c r="D26" i="185"/>
  <c r="E26" i="185"/>
  <c r="F26" i="185"/>
  <c r="G26" i="185"/>
  <c r="H26" i="185"/>
  <c r="I26" i="185"/>
  <c r="K26" i="185"/>
  <c r="L26" i="185"/>
  <c r="M26" i="185"/>
  <c r="D27" i="185"/>
  <c r="E27" i="185"/>
  <c r="F27" i="185"/>
  <c r="G27" i="185"/>
  <c r="H27" i="185"/>
  <c r="I27" i="185"/>
  <c r="K27" i="185"/>
  <c r="L27" i="185"/>
  <c r="M27" i="185"/>
  <c r="D28" i="185"/>
  <c r="E28" i="185"/>
  <c r="F28" i="185"/>
  <c r="G28" i="185"/>
  <c r="H28" i="185"/>
  <c r="I28" i="185"/>
  <c r="K28" i="185"/>
  <c r="L28" i="185"/>
  <c r="M28" i="185"/>
  <c r="D29" i="185"/>
  <c r="E29" i="185"/>
  <c r="F29" i="185"/>
  <c r="G29" i="185"/>
  <c r="H29" i="185"/>
  <c r="I29" i="185"/>
  <c r="K29" i="185"/>
  <c r="L29" i="185"/>
  <c r="M29" i="185"/>
  <c r="D30" i="185"/>
  <c r="E30" i="185"/>
  <c r="F30" i="185"/>
  <c r="G30" i="185"/>
  <c r="H30" i="185"/>
  <c r="I30" i="185"/>
  <c r="K30" i="185"/>
  <c r="L30" i="185"/>
  <c r="M30" i="185"/>
  <c r="D31" i="185"/>
  <c r="E31" i="185"/>
  <c r="F31" i="185"/>
  <c r="K31" i="185"/>
  <c r="L31" i="185"/>
  <c r="M31" i="185"/>
  <c r="D32" i="185"/>
  <c r="E32" i="185"/>
  <c r="F32" i="185"/>
  <c r="G32" i="185"/>
  <c r="H32" i="185"/>
  <c r="I32" i="185"/>
  <c r="K32" i="185"/>
  <c r="L32" i="185"/>
  <c r="M32" i="185"/>
  <c r="D33" i="185"/>
  <c r="E33" i="185"/>
  <c r="F33" i="185"/>
  <c r="G33" i="185"/>
  <c r="H33" i="185"/>
  <c r="I33" i="185"/>
  <c r="K33" i="185"/>
  <c r="L33" i="185"/>
  <c r="M33" i="185"/>
  <c r="D34" i="185"/>
  <c r="E34" i="185"/>
  <c r="F34" i="185"/>
  <c r="G34" i="185"/>
  <c r="H34" i="185"/>
  <c r="I34" i="185"/>
  <c r="K34" i="185"/>
  <c r="L34" i="185"/>
  <c r="M34" i="185"/>
  <c r="D35" i="185"/>
  <c r="F35" i="185"/>
  <c r="L35" i="185"/>
  <c r="M35" i="185"/>
  <c r="D36" i="185"/>
  <c r="E36" i="185"/>
  <c r="F36" i="185"/>
  <c r="G36" i="185"/>
  <c r="H36" i="185"/>
  <c r="I36" i="185"/>
  <c r="K36" i="185"/>
  <c r="L36" i="185"/>
  <c r="M36" i="185"/>
  <c r="D37" i="185"/>
  <c r="F37" i="185"/>
  <c r="G37" i="185"/>
  <c r="H37" i="185"/>
  <c r="I37" i="185"/>
  <c r="L37" i="185"/>
  <c r="M37" i="185"/>
  <c r="D38" i="185"/>
  <c r="F38" i="185"/>
  <c r="G38" i="185"/>
  <c r="H38" i="185"/>
  <c r="I38" i="185"/>
  <c r="L38" i="185"/>
  <c r="M38" i="185"/>
  <c r="D39" i="185"/>
  <c r="F39" i="185"/>
  <c r="G39" i="185"/>
  <c r="H39" i="185"/>
  <c r="I39" i="185"/>
  <c r="L39" i="185"/>
  <c r="M39" i="185"/>
  <c r="D40" i="185"/>
  <c r="E40" i="185"/>
  <c r="F40" i="185"/>
  <c r="G40" i="185"/>
  <c r="H40" i="185"/>
  <c r="I40" i="185"/>
  <c r="K40" i="185"/>
  <c r="L40" i="185"/>
  <c r="M40" i="185"/>
  <c r="D41" i="185"/>
  <c r="F41" i="185"/>
  <c r="G41" i="185"/>
  <c r="H41" i="185"/>
  <c r="I41" i="185"/>
  <c r="L41" i="185"/>
  <c r="M41" i="185"/>
  <c r="D42" i="185"/>
  <c r="E42" i="185"/>
  <c r="F42" i="185"/>
  <c r="K42" i="185"/>
  <c r="L42" i="185"/>
  <c r="M42" i="185"/>
  <c r="D43" i="185"/>
  <c r="E43" i="185"/>
  <c r="F43" i="185"/>
  <c r="G43" i="185"/>
  <c r="H43" i="185"/>
  <c r="I43" i="185"/>
  <c r="K43" i="185"/>
  <c r="L43" i="185"/>
  <c r="M43" i="185"/>
  <c r="D44" i="185"/>
  <c r="E44" i="185"/>
  <c r="F44" i="185"/>
  <c r="G44" i="185"/>
  <c r="H44" i="185"/>
  <c r="I44" i="185"/>
  <c r="K44" i="185"/>
  <c r="L44" i="185"/>
  <c r="M44" i="185"/>
  <c r="D45" i="185"/>
  <c r="E45" i="185"/>
  <c r="F45" i="185"/>
  <c r="K45" i="185"/>
  <c r="L45" i="185"/>
  <c r="M45" i="185"/>
  <c r="D46" i="185"/>
  <c r="E46" i="185"/>
  <c r="F46" i="185"/>
  <c r="K46" i="185"/>
  <c r="L46" i="185"/>
  <c r="M46" i="185"/>
  <c r="D47" i="185"/>
  <c r="E47" i="185"/>
  <c r="F47" i="185"/>
  <c r="H47" i="185"/>
  <c r="I47" i="185"/>
  <c r="K47" i="185"/>
  <c r="L47" i="185"/>
  <c r="M47" i="185"/>
  <c r="D48" i="185"/>
  <c r="E48" i="185"/>
  <c r="F48" i="185"/>
  <c r="K48" i="185"/>
  <c r="L48" i="185"/>
  <c r="M48" i="185"/>
  <c r="D49" i="185"/>
  <c r="E49" i="185"/>
  <c r="F49" i="185"/>
  <c r="I49" i="185"/>
  <c r="K49" i="185"/>
  <c r="L49" i="185"/>
  <c r="M49" i="185"/>
  <c r="D50" i="185"/>
  <c r="E50" i="185"/>
  <c r="F50" i="185"/>
  <c r="I50" i="185"/>
  <c r="K50" i="185"/>
  <c r="L50" i="185"/>
  <c r="M50" i="185"/>
  <c r="D51" i="185"/>
  <c r="E51" i="185"/>
  <c r="F51" i="185"/>
  <c r="K51" i="185"/>
  <c r="L51" i="185"/>
  <c r="M51" i="185"/>
  <c r="D52" i="185"/>
  <c r="E52" i="185"/>
  <c r="F52" i="185"/>
  <c r="G52" i="185"/>
  <c r="H52" i="185"/>
  <c r="I52" i="185"/>
  <c r="K52" i="185"/>
  <c r="L52" i="185"/>
  <c r="M52" i="185"/>
  <c r="D53" i="185"/>
  <c r="E53" i="185"/>
  <c r="F53" i="185"/>
  <c r="K53" i="185"/>
  <c r="L53" i="185"/>
  <c r="M53" i="185"/>
  <c r="D54" i="185"/>
  <c r="E54" i="185"/>
  <c r="F54" i="185"/>
  <c r="G54" i="185"/>
  <c r="H54" i="185"/>
  <c r="I54" i="185"/>
  <c r="K54" i="185"/>
  <c r="L54" i="185"/>
  <c r="M54" i="185"/>
  <c r="D55" i="185"/>
  <c r="E55" i="185"/>
  <c r="F55" i="185"/>
  <c r="G55" i="185"/>
  <c r="H55" i="185"/>
  <c r="I55" i="185"/>
  <c r="K55" i="185"/>
  <c r="L55" i="185"/>
  <c r="M55" i="185"/>
  <c r="D56" i="185"/>
  <c r="E56" i="185"/>
  <c r="F56" i="185"/>
  <c r="G56" i="185"/>
  <c r="H56" i="185"/>
  <c r="I56" i="185"/>
  <c r="K56" i="185"/>
  <c r="L56" i="185"/>
  <c r="M56" i="185"/>
  <c r="D57" i="185"/>
  <c r="E57" i="185"/>
  <c r="F57" i="185"/>
  <c r="I57" i="185"/>
  <c r="K57" i="185"/>
  <c r="L57" i="185"/>
  <c r="M57" i="185"/>
  <c r="D58" i="185"/>
  <c r="E58" i="185"/>
  <c r="F58" i="185"/>
  <c r="G58" i="185"/>
  <c r="H58" i="185"/>
  <c r="I58" i="185"/>
  <c r="K58" i="185"/>
  <c r="L58" i="185"/>
  <c r="M58" i="185"/>
  <c r="D59" i="185"/>
  <c r="E59" i="185"/>
  <c r="F59" i="185"/>
  <c r="G59" i="185"/>
  <c r="H59" i="185"/>
  <c r="I59" i="185"/>
  <c r="K59" i="185"/>
  <c r="L59" i="185"/>
  <c r="M59" i="185"/>
  <c r="D60" i="185"/>
  <c r="E60" i="185"/>
  <c r="F60" i="185"/>
  <c r="G60" i="185"/>
  <c r="H60" i="185"/>
  <c r="I60" i="185"/>
  <c r="K60" i="185"/>
  <c r="L60" i="185"/>
  <c r="M60" i="185"/>
  <c r="D61" i="185"/>
  <c r="E61" i="185"/>
  <c r="F61" i="185"/>
  <c r="K61" i="185"/>
  <c r="L61" i="185"/>
  <c r="M61" i="185"/>
  <c r="D62" i="185"/>
  <c r="E62" i="185"/>
  <c r="F62" i="185"/>
  <c r="K62" i="185"/>
  <c r="L62" i="185"/>
  <c r="M62" i="185"/>
  <c r="D63" i="185"/>
  <c r="E63" i="185"/>
  <c r="F63" i="185"/>
  <c r="G63" i="185"/>
  <c r="H63" i="185"/>
  <c r="I63" i="185"/>
  <c r="K63" i="185"/>
  <c r="L63" i="185"/>
  <c r="M63" i="185"/>
  <c r="D64" i="185"/>
  <c r="E64" i="185"/>
  <c r="F64" i="185"/>
  <c r="G64" i="185"/>
  <c r="H64" i="185"/>
  <c r="I64" i="185"/>
  <c r="K64" i="185"/>
  <c r="L64" i="185"/>
  <c r="M64" i="185"/>
  <c r="D65" i="185"/>
  <c r="E65" i="185"/>
  <c r="F65" i="185"/>
  <c r="G65" i="185"/>
  <c r="H65" i="185"/>
  <c r="I65" i="185"/>
  <c r="K65" i="185"/>
  <c r="L65" i="185"/>
  <c r="M65" i="185"/>
  <c r="D66" i="185"/>
  <c r="E66" i="185"/>
  <c r="F66" i="185"/>
  <c r="G66" i="185"/>
  <c r="H66" i="185"/>
  <c r="I66" i="185"/>
  <c r="K66" i="185"/>
  <c r="L66" i="185"/>
  <c r="M66" i="185"/>
  <c r="D67" i="185"/>
  <c r="E67" i="185"/>
  <c r="F67" i="185"/>
  <c r="G67" i="185"/>
  <c r="H67" i="185"/>
  <c r="I67" i="185"/>
  <c r="K67" i="185"/>
  <c r="L67" i="185"/>
  <c r="M67" i="185"/>
  <c r="D68" i="185"/>
  <c r="E68" i="185"/>
  <c r="F68" i="185"/>
  <c r="G68" i="185"/>
  <c r="H68" i="185"/>
  <c r="I68" i="185"/>
  <c r="K68" i="185"/>
  <c r="L68" i="185"/>
  <c r="M68" i="185"/>
  <c r="D74" i="185"/>
  <c r="E74" i="185"/>
  <c r="K74" i="185"/>
  <c r="L74" i="185"/>
  <c r="M74" i="185"/>
  <c r="D75" i="185"/>
  <c r="E75" i="185"/>
  <c r="F75" i="185"/>
  <c r="K75" i="185"/>
  <c r="L75" i="185"/>
  <c r="M75" i="185"/>
  <c r="D76" i="185"/>
  <c r="E76" i="185"/>
  <c r="F76" i="185"/>
  <c r="G76" i="185"/>
  <c r="H76" i="185"/>
  <c r="I76" i="185"/>
  <c r="K76" i="185"/>
  <c r="L76" i="185"/>
  <c r="M76" i="185"/>
  <c r="D77" i="185"/>
  <c r="E77" i="185"/>
  <c r="F77" i="185"/>
  <c r="G77" i="185"/>
  <c r="H77" i="185"/>
  <c r="I77" i="185"/>
  <c r="K77" i="185"/>
  <c r="L77" i="185"/>
  <c r="M77" i="185"/>
  <c r="D78" i="185"/>
  <c r="E78" i="185"/>
  <c r="F78" i="185"/>
  <c r="G78" i="185"/>
  <c r="H78" i="185"/>
  <c r="I78" i="185"/>
  <c r="K78" i="185"/>
  <c r="L78" i="185"/>
  <c r="M78" i="185"/>
  <c r="D79" i="185"/>
  <c r="E79" i="185"/>
  <c r="F79" i="185"/>
  <c r="G79" i="185"/>
  <c r="H79" i="185"/>
  <c r="I79" i="185"/>
  <c r="K79" i="185"/>
  <c r="L79" i="185"/>
  <c r="M79" i="185"/>
  <c r="D80" i="185"/>
  <c r="E80" i="185"/>
  <c r="F80" i="185"/>
  <c r="G80" i="185"/>
  <c r="H80" i="185"/>
  <c r="I80" i="185"/>
  <c r="K80" i="185"/>
  <c r="L80" i="185"/>
  <c r="M80" i="185"/>
  <c r="D81" i="185"/>
  <c r="E81" i="185"/>
  <c r="F81" i="185"/>
  <c r="G81" i="185"/>
  <c r="H81" i="185"/>
  <c r="I81" i="185"/>
  <c r="K81" i="185"/>
  <c r="L81" i="185"/>
  <c r="M81" i="185"/>
  <c r="D82" i="185"/>
  <c r="E82" i="185"/>
  <c r="F82" i="185"/>
  <c r="G82" i="185"/>
  <c r="H82" i="185"/>
  <c r="I82" i="185"/>
  <c r="K82" i="185"/>
  <c r="L82" i="185"/>
  <c r="M82" i="185"/>
  <c r="D83" i="185"/>
  <c r="E83" i="185"/>
  <c r="F83" i="185"/>
  <c r="G83" i="185"/>
  <c r="H83" i="185"/>
  <c r="I83" i="185"/>
  <c r="K83" i="185"/>
  <c r="L83" i="185"/>
  <c r="M83" i="185"/>
  <c r="D84" i="185"/>
  <c r="E84" i="185"/>
  <c r="F84" i="185"/>
  <c r="G84" i="185"/>
  <c r="H84" i="185"/>
  <c r="I84" i="185"/>
  <c r="K84" i="185"/>
  <c r="L84" i="185"/>
  <c r="M84" i="185"/>
  <c r="D85" i="185"/>
  <c r="E85" i="185"/>
  <c r="F85" i="185"/>
  <c r="G85" i="185"/>
  <c r="H85" i="185"/>
  <c r="I85" i="185"/>
  <c r="K85" i="185"/>
  <c r="L85" i="185"/>
  <c r="M85" i="185"/>
  <c r="D86" i="185"/>
  <c r="E86" i="185"/>
  <c r="F86" i="185"/>
  <c r="G86" i="185"/>
  <c r="H86" i="185"/>
  <c r="I86" i="185"/>
  <c r="K86" i="185"/>
  <c r="L86" i="185"/>
  <c r="M86" i="185"/>
  <c r="D87" i="185"/>
  <c r="E87" i="185"/>
  <c r="F87" i="185"/>
  <c r="G87" i="185"/>
  <c r="H87" i="185"/>
  <c r="I87" i="185"/>
  <c r="K87" i="185"/>
  <c r="L87" i="185"/>
  <c r="M87" i="185"/>
  <c r="D88" i="185"/>
  <c r="E88" i="185"/>
  <c r="F88" i="185"/>
  <c r="G88" i="185"/>
  <c r="H88" i="185"/>
  <c r="I88" i="185"/>
  <c r="K88" i="185"/>
  <c r="L88" i="185"/>
  <c r="M88" i="185"/>
  <c r="E89" i="185"/>
  <c r="F89" i="185"/>
  <c r="G89" i="185"/>
  <c r="H89" i="185"/>
  <c r="I89" i="185"/>
  <c r="K89" i="185"/>
  <c r="L89" i="185"/>
  <c r="E90" i="185"/>
  <c r="F90" i="185"/>
  <c r="G90" i="185"/>
  <c r="H90" i="185"/>
  <c r="I90" i="185"/>
  <c r="K90" i="185"/>
  <c r="L90" i="185"/>
  <c r="D91" i="185"/>
  <c r="E91" i="185"/>
  <c r="F91" i="185"/>
  <c r="G91" i="185"/>
  <c r="H91" i="185"/>
  <c r="I91" i="185"/>
  <c r="K91" i="185"/>
  <c r="L91" i="185"/>
  <c r="M91" i="185"/>
  <c r="D92" i="185"/>
  <c r="E92" i="185"/>
  <c r="F92" i="185"/>
  <c r="G92" i="185"/>
  <c r="H92" i="185"/>
  <c r="I92" i="185"/>
  <c r="K92" i="185"/>
  <c r="L92" i="185"/>
  <c r="M92" i="185"/>
  <c r="D93" i="185"/>
  <c r="E93" i="185"/>
  <c r="F93" i="185"/>
  <c r="G93" i="185"/>
  <c r="H93" i="185"/>
  <c r="I93" i="185"/>
  <c r="K93" i="185"/>
  <c r="L93" i="185"/>
  <c r="M93" i="185"/>
  <c r="E94" i="185"/>
  <c r="F94" i="185"/>
  <c r="G94" i="185"/>
  <c r="H94" i="185"/>
  <c r="I94" i="185"/>
  <c r="K94" i="185"/>
  <c r="L94" i="185"/>
  <c r="D95" i="185"/>
  <c r="E95" i="185"/>
  <c r="F95" i="185"/>
  <c r="G95" i="185"/>
  <c r="H95" i="185"/>
  <c r="I95" i="185"/>
  <c r="K95" i="185"/>
  <c r="L95" i="185"/>
  <c r="M95" i="185"/>
  <c r="D96" i="185"/>
  <c r="E96" i="185"/>
  <c r="F96" i="185"/>
  <c r="G96" i="185"/>
  <c r="H96" i="185"/>
  <c r="I96" i="185"/>
  <c r="K96" i="185"/>
  <c r="L96" i="185"/>
  <c r="M96" i="185"/>
  <c r="D97" i="185"/>
  <c r="E97" i="185"/>
  <c r="F97" i="185"/>
  <c r="G97" i="185"/>
  <c r="H97" i="185"/>
  <c r="I97" i="185"/>
  <c r="K97" i="185"/>
  <c r="L97" i="185"/>
  <c r="M97" i="185"/>
  <c r="D98" i="185"/>
  <c r="E98" i="185"/>
  <c r="F98" i="185"/>
  <c r="G98" i="185"/>
  <c r="H98" i="185"/>
  <c r="I98" i="185"/>
  <c r="K98" i="185"/>
  <c r="L98" i="185"/>
  <c r="M98" i="185"/>
  <c r="D99" i="185"/>
  <c r="E99" i="185"/>
  <c r="F99" i="185"/>
  <c r="G99" i="185"/>
  <c r="H99" i="185"/>
  <c r="I99" i="185"/>
  <c r="K99" i="185"/>
  <c r="L99" i="185"/>
  <c r="M99" i="185"/>
  <c r="D100" i="185"/>
  <c r="E100" i="185"/>
  <c r="F100" i="185"/>
  <c r="G100" i="185"/>
  <c r="H100" i="185"/>
  <c r="I100" i="185"/>
  <c r="K100" i="185"/>
  <c r="L100" i="185"/>
  <c r="M100" i="185"/>
  <c r="D101" i="185"/>
  <c r="E101" i="185"/>
  <c r="F101" i="185"/>
  <c r="G101" i="185"/>
  <c r="H101" i="185"/>
  <c r="I101" i="185"/>
  <c r="K101" i="185"/>
  <c r="L101" i="185"/>
  <c r="M101" i="185"/>
  <c r="D102" i="185"/>
  <c r="E102" i="185"/>
  <c r="F102" i="185"/>
  <c r="G102" i="185"/>
  <c r="H102" i="185"/>
  <c r="I102" i="185"/>
  <c r="K102" i="185"/>
  <c r="L102" i="185"/>
  <c r="M102" i="185"/>
  <c r="D103" i="185"/>
  <c r="E103" i="185"/>
  <c r="F103" i="185"/>
  <c r="G103" i="185"/>
  <c r="H103" i="185"/>
  <c r="I103" i="185"/>
  <c r="K103" i="185"/>
  <c r="L103" i="185"/>
  <c r="M103" i="185"/>
  <c r="D104" i="185"/>
  <c r="E104" i="185"/>
  <c r="F104" i="185"/>
  <c r="G104" i="185"/>
  <c r="H104" i="185"/>
  <c r="I104" i="185"/>
  <c r="K104" i="185"/>
  <c r="L104" i="185"/>
  <c r="M104" i="185"/>
  <c r="D105" i="185"/>
  <c r="E105" i="185"/>
  <c r="F105" i="185"/>
  <c r="G105" i="185"/>
  <c r="H105" i="185"/>
  <c r="I105" i="185"/>
  <c r="K105" i="185"/>
  <c r="L105" i="185"/>
  <c r="M105" i="185"/>
  <c r="D106" i="185"/>
  <c r="E106" i="185"/>
  <c r="F106" i="185"/>
  <c r="G106" i="185"/>
  <c r="H106" i="185"/>
  <c r="I106" i="185"/>
  <c r="K106" i="185"/>
  <c r="L106" i="185"/>
  <c r="M106" i="185"/>
  <c r="D107" i="185"/>
  <c r="E107" i="185"/>
  <c r="F107" i="185"/>
  <c r="G107" i="185"/>
  <c r="H107" i="185"/>
  <c r="I107" i="185"/>
  <c r="K107" i="185"/>
  <c r="L107" i="185"/>
  <c r="M107" i="185"/>
  <c r="D108" i="185"/>
  <c r="E108" i="185"/>
  <c r="F108" i="185"/>
  <c r="G108" i="185"/>
  <c r="H108" i="185"/>
  <c r="I108" i="185"/>
  <c r="K108" i="185"/>
  <c r="L108" i="185"/>
  <c r="M108" i="185"/>
  <c r="D109" i="185"/>
  <c r="E109" i="185"/>
  <c r="F109" i="185"/>
  <c r="G109" i="185"/>
  <c r="H109" i="185"/>
  <c r="I109" i="185"/>
  <c r="K109" i="185"/>
  <c r="L109" i="185"/>
  <c r="M109" i="185"/>
  <c r="D110" i="185"/>
  <c r="E110" i="185"/>
  <c r="F110" i="185"/>
  <c r="G110" i="185"/>
  <c r="H110" i="185"/>
  <c r="I110" i="185"/>
  <c r="K110" i="185"/>
  <c r="L110" i="185"/>
  <c r="M110" i="185"/>
  <c r="D111" i="185"/>
  <c r="E111" i="185"/>
  <c r="F111" i="185"/>
  <c r="G111" i="185"/>
  <c r="H111" i="185"/>
  <c r="I111" i="185"/>
  <c r="K111" i="185"/>
  <c r="L111" i="185"/>
  <c r="M111" i="185"/>
  <c r="D112" i="185"/>
  <c r="E112" i="185"/>
  <c r="F112" i="185"/>
  <c r="G112" i="185"/>
  <c r="H112" i="185"/>
  <c r="I112" i="185"/>
  <c r="K112" i="185"/>
  <c r="L112" i="185"/>
  <c r="M112" i="185"/>
  <c r="D113" i="185"/>
  <c r="E113" i="185"/>
  <c r="F113" i="185"/>
  <c r="G113" i="185"/>
  <c r="H113" i="185"/>
  <c r="I113" i="185"/>
  <c r="K113" i="185"/>
  <c r="L113" i="185"/>
  <c r="M113" i="185"/>
  <c r="D114" i="185"/>
  <c r="E114" i="185"/>
  <c r="F114" i="185"/>
  <c r="G114" i="185"/>
  <c r="H114" i="185"/>
  <c r="I114" i="185"/>
  <c r="K114" i="185"/>
  <c r="L114" i="185"/>
  <c r="M114" i="185"/>
  <c r="D115" i="185"/>
  <c r="E115" i="185"/>
  <c r="F115" i="185"/>
  <c r="G115" i="185"/>
  <c r="H115" i="185"/>
  <c r="I115" i="185"/>
  <c r="K115" i="185"/>
  <c r="L115" i="185"/>
  <c r="M115" i="185"/>
  <c r="D116" i="185"/>
  <c r="E116" i="185"/>
  <c r="F116" i="185"/>
  <c r="G116" i="185"/>
  <c r="H116" i="185"/>
  <c r="I116" i="185"/>
  <c r="K116" i="185"/>
  <c r="L116" i="185"/>
  <c r="M116" i="185"/>
  <c r="D117" i="185"/>
  <c r="E117" i="185"/>
  <c r="F117" i="185"/>
  <c r="G117" i="185"/>
  <c r="H117" i="185"/>
  <c r="I117" i="185"/>
  <c r="K117" i="185"/>
  <c r="L117" i="185"/>
  <c r="M117" i="185"/>
  <c r="D118" i="185"/>
  <c r="E118" i="185"/>
  <c r="F118" i="185"/>
  <c r="G118" i="185"/>
  <c r="H118" i="185"/>
  <c r="I118" i="185"/>
  <c r="K118" i="185"/>
  <c r="L118" i="185"/>
  <c r="M118" i="185"/>
  <c r="D119" i="185"/>
  <c r="E119" i="185"/>
  <c r="F119" i="185"/>
  <c r="G119" i="185"/>
  <c r="H119" i="185"/>
  <c r="I119" i="185"/>
  <c r="K119" i="185"/>
  <c r="L119" i="185"/>
  <c r="M119" i="185"/>
  <c r="D120" i="185"/>
  <c r="E120" i="185"/>
  <c r="F120" i="185"/>
  <c r="G120" i="185"/>
  <c r="H120" i="185"/>
  <c r="I120" i="185"/>
  <c r="K120" i="185"/>
  <c r="L120" i="185"/>
  <c r="M120" i="185"/>
  <c r="D121" i="185"/>
  <c r="E121" i="185"/>
  <c r="F121" i="185"/>
  <c r="G121" i="185"/>
  <c r="H121" i="185"/>
  <c r="I121" i="185"/>
  <c r="K121" i="185"/>
  <c r="L121" i="185"/>
  <c r="M121" i="185"/>
  <c r="D122" i="185"/>
  <c r="E122" i="185"/>
  <c r="F122" i="185"/>
  <c r="G122" i="185"/>
  <c r="H122" i="185"/>
  <c r="I122" i="185"/>
  <c r="K122" i="185"/>
  <c r="L122" i="185"/>
  <c r="M122" i="185"/>
  <c r="D123" i="185"/>
  <c r="E123" i="185"/>
  <c r="F123" i="185"/>
  <c r="G123" i="185"/>
  <c r="H123" i="185"/>
  <c r="I123" i="185"/>
  <c r="K123" i="185"/>
  <c r="L123" i="185"/>
  <c r="M123" i="185"/>
  <c r="D124" i="185"/>
  <c r="E124" i="185"/>
  <c r="F124" i="185"/>
  <c r="G124" i="185"/>
  <c r="H124" i="185"/>
  <c r="I124" i="185"/>
  <c r="K124" i="185"/>
  <c r="L124" i="185"/>
  <c r="M124" i="185"/>
  <c r="N125" i="185"/>
  <c r="D128" i="185"/>
  <c r="E128" i="185"/>
  <c r="G128" i="185"/>
  <c r="H128" i="185"/>
  <c r="I128" i="185"/>
  <c r="K128" i="185"/>
  <c r="L128" i="185"/>
  <c r="M128" i="185"/>
  <c r="D129" i="185"/>
  <c r="E129" i="185"/>
  <c r="F129" i="185"/>
  <c r="G129" i="185"/>
  <c r="H129" i="185"/>
  <c r="I129" i="185"/>
  <c r="K129" i="185"/>
  <c r="L129" i="185"/>
  <c r="M129" i="185"/>
  <c r="D130" i="185"/>
  <c r="E130" i="185"/>
  <c r="F130" i="185"/>
  <c r="G130" i="185"/>
  <c r="H130" i="185"/>
  <c r="I130" i="185"/>
  <c r="K130" i="185"/>
  <c r="L130" i="185"/>
  <c r="M130" i="185"/>
  <c r="D131" i="185"/>
  <c r="E131" i="185"/>
  <c r="F131" i="185"/>
  <c r="G131" i="185"/>
  <c r="H131" i="185"/>
  <c r="I131" i="185"/>
  <c r="K131" i="185"/>
  <c r="L131" i="185"/>
  <c r="M131" i="185"/>
  <c r="D132" i="185"/>
  <c r="E132" i="185"/>
  <c r="F132" i="185"/>
  <c r="G132" i="185"/>
  <c r="H132" i="185"/>
  <c r="I132" i="185"/>
  <c r="K132" i="185"/>
  <c r="L132" i="185"/>
  <c r="M132" i="185"/>
  <c r="D133" i="185"/>
  <c r="E133" i="185"/>
  <c r="F133" i="185"/>
  <c r="G133" i="185"/>
  <c r="H133" i="185"/>
  <c r="I133" i="185"/>
  <c r="K133" i="185"/>
  <c r="L133" i="185"/>
  <c r="M133" i="185"/>
  <c r="D134" i="185"/>
  <c r="E134" i="185"/>
  <c r="F134" i="185"/>
  <c r="G134" i="185"/>
  <c r="H134" i="185"/>
  <c r="I134" i="185"/>
  <c r="K134" i="185"/>
  <c r="L134" i="185"/>
  <c r="M134" i="185"/>
  <c r="D135" i="185"/>
  <c r="E135" i="185"/>
  <c r="F135" i="185"/>
  <c r="G135" i="185"/>
  <c r="H135" i="185"/>
  <c r="I135" i="185"/>
  <c r="K135" i="185"/>
  <c r="L135" i="185"/>
  <c r="M135" i="185"/>
  <c r="D136" i="185"/>
  <c r="E136" i="185"/>
  <c r="F136" i="185"/>
  <c r="G136" i="185"/>
  <c r="H136" i="185"/>
  <c r="I136" i="185"/>
  <c r="K136" i="185"/>
  <c r="L136" i="185"/>
  <c r="M136" i="185"/>
  <c r="D137" i="185"/>
  <c r="E137" i="185"/>
  <c r="F137" i="185"/>
  <c r="G137" i="185"/>
  <c r="H137" i="185"/>
  <c r="I137" i="185"/>
  <c r="K137" i="185"/>
  <c r="L137" i="185"/>
  <c r="M137" i="185"/>
  <c r="D138" i="185"/>
  <c r="E138" i="185"/>
  <c r="F138" i="185"/>
  <c r="G138" i="185"/>
  <c r="H138" i="185"/>
  <c r="I138" i="185"/>
  <c r="K138" i="185"/>
  <c r="L138" i="185"/>
  <c r="M138" i="185"/>
  <c r="D139" i="185"/>
  <c r="E139" i="185"/>
  <c r="F139" i="185"/>
  <c r="G139" i="185"/>
  <c r="H139" i="185"/>
  <c r="I139" i="185"/>
  <c r="K139" i="185"/>
  <c r="L139" i="185"/>
  <c r="M139" i="185"/>
  <c r="D140" i="185"/>
  <c r="E140" i="185"/>
  <c r="F140" i="185"/>
  <c r="G140" i="185"/>
  <c r="H140" i="185"/>
  <c r="I140" i="185"/>
  <c r="K140" i="185"/>
  <c r="L140" i="185"/>
  <c r="M140" i="185"/>
  <c r="D141" i="185"/>
  <c r="E141" i="185"/>
  <c r="F141" i="185"/>
  <c r="G141" i="185"/>
  <c r="H141" i="185"/>
  <c r="I141" i="185"/>
  <c r="K141" i="185"/>
  <c r="L141" i="185"/>
  <c r="M141" i="185"/>
  <c r="D142" i="185"/>
  <c r="E142" i="185"/>
  <c r="F142" i="185"/>
  <c r="G142" i="185"/>
  <c r="H142" i="185"/>
  <c r="I142" i="185"/>
  <c r="K142" i="185"/>
  <c r="L142" i="185"/>
  <c r="M142" i="185"/>
  <c r="D143" i="185"/>
  <c r="E143" i="185"/>
  <c r="F143" i="185"/>
  <c r="G143" i="185"/>
  <c r="H143" i="185"/>
  <c r="I143" i="185"/>
  <c r="K143" i="185"/>
  <c r="L143" i="185"/>
  <c r="M143" i="185"/>
  <c r="D144" i="185"/>
  <c r="E144" i="185"/>
  <c r="F144" i="185"/>
  <c r="G144" i="185"/>
  <c r="H144" i="185"/>
  <c r="I144" i="185"/>
  <c r="K144" i="185"/>
  <c r="L144" i="185"/>
  <c r="M144" i="185"/>
  <c r="D145" i="185"/>
  <c r="E145" i="185"/>
  <c r="F145" i="185"/>
  <c r="G145" i="185"/>
  <c r="H145" i="185"/>
  <c r="I145" i="185"/>
  <c r="K145" i="185"/>
  <c r="L145" i="185"/>
  <c r="M145" i="185"/>
  <c r="D146" i="185"/>
  <c r="E146" i="185"/>
  <c r="F146" i="185"/>
  <c r="G146" i="185"/>
  <c r="H146" i="185"/>
  <c r="I146" i="185"/>
  <c r="K146" i="185"/>
  <c r="L146" i="185"/>
  <c r="M146" i="185"/>
  <c r="D147" i="185"/>
  <c r="E147" i="185"/>
  <c r="F147" i="185"/>
  <c r="G147" i="185"/>
  <c r="H147" i="185"/>
  <c r="I147" i="185"/>
  <c r="K147" i="185"/>
  <c r="L147" i="185"/>
  <c r="M147" i="185"/>
  <c r="D148" i="185"/>
  <c r="E148" i="185"/>
  <c r="F148" i="185"/>
  <c r="G148" i="185"/>
  <c r="H148" i="185"/>
  <c r="I148" i="185"/>
  <c r="K148" i="185"/>
  <c r="L148" i="185"/>
  <c r="M148" i="185"/>
  <c r="D149" i="185"/>
  <c r="E149" i="185"/>
  <c r="F149" i="185"/>
  <c r="G149" i="185"/>
  <c r="H149" i="185"/>
  <c r="I149" i="185"/>
  <c r="K149" i="185"/>
  <c r="L149" i="185"/>
  <c r="M149" i="185"/>
  <c r="D150" i="185"/>
  <c r="E150" i="185"/>
  <c r="F150" i="185"/>
  <c r="G150" i="185"/>
  <c r="H150" i="185"/>
  <c r="I150" i="185"/>
  <c r="K150" i="185"/>
  <c r="L150" i="185"/>
  <c r="M150" i="185"/>
  <c r="D151" i="185"/>
  <c r="E151" i="185"/>
  <c r="F151" i="185"/>
  <c r="G151" i="185"/>
  <c r="H151" i="185"/>
  <c r="I151" i="185"/>
  <c r="K151" i="185"/>
  <c r="L151" i="185"/>
  <c r="M151" i="185"/>
  <c r="D152" i="185"/>
  <c r="E152" i="185"/>
  <c r="F152" i="185"/>
  <c r="G152" i="185"/>
  <c r="H152" i="185"/>
  <c r="I152" i="185"/>
  <c r="K152" i="185"/>
  <c r="L152" i="185"/>
  <c r="M152" i="185"/>
  <c r="D153" i="185"/>
  <c r="E153" i="185"/>
  <c r="F153" i="185"/>
  <c r="G153" i="185"/>
  <c r="H153" i="185"/>
  <c r="I153" i="185"/>
  <c r="K153" i="185"/>
  <c r="L153" i="185"/>
  <c r="M153" i="185"/>
  <c r="D154" i="185"/>
  <c r="E154" i="185"/>
  <c r="F154" i="185"/>
  <c r="G154" i="185"/>
  <c r="H154" i="185"/>
  <c r="I154" i="185"/>
  <c r="K154" i="185"/>
  <c r="L154" i="185"/>
  <c r="M154" i="185"/>
  <c r="D155" i="185"/>
  <c r="E155" i="185"/>
  <c r="F155" i="185"/>
  <c r="G155" i="185"/>
  <c r="H155" i="185"/>
  <c r="I155" i="185"/>
  <c r="K155" i="185"/>
  <c r="L155" i="185"/>
  <c r="M155" i="185"/>
  <c r="D156" i="185"/>
  <c r="E156" i="185"/>
  <c r="F156" i="185"/>
  <c r="G156" i="185"/>
  <c r="H156" i="185"/>
  <c r="I156" i="185"/>
  <c r="K156" i="185"/>
  <c r="L156" i="185"/>
  <c r="M156" i="185"/>
  <c r="D157" i="185"/>
  <c r="E157" i="185"/>
  <c r="F157" i="185"/>
  <c r="G157" i="185"/>
  <c r="H157" i="185"/>
  <c r="I157" i="185"/>
  <c r="K157" i="185"/>
  <c r="L157" i="185"/>
  <c r="M157" i="185"/>
  <c r="D158" i="185"/>
  <c r="E158" i="185"/>
  <c r="F158" i="185"/>
  <c r="G158" i="185"/>
  <c r="H158" i="185"/>
  <c r="I158" i="185"/>
  <c r="K158" i="185"/>
  <c r="L158" i="185"/>
  <c r="M158" i="185"/>
  <c r="D159" i="185"/>
  <c r="E159" i="185"/>
  <c r="F159" i="185"/>
  <c r="G159" i="185"/>
  <c r="H159" i="185"/>
  <c r="I159" i="185"/>
  <c r="K159" i="185"/>
  <c r="L159" i="185"/>
  <c r="M159" i="185"/>
  <c r="D160" i="185"/>
  <c r="E160" i="185"/>
  <c r="F160" i="185"/>
  <c r="G160" i="185"/>
  <c r="H160" i="185"/>
  <c r="I160" i="185"/>
  <c r="K160" i="185"/>
  <c r="L160" i="185"/>
  <c r="M160" i="185"/>
  <c r="D161" i="185"/>
  <c r="E161" i="185"/>
  <c r="F161" i="185"/>
  <c r="G161" i="185"/>
  <c r="H161" i="185"/>
  <c r="I161" i="185"/>
  <c r="K161" i="185"/>
  <c r="L161" i="185"/>
  <c r="M161" i="185"/>
  <c r="D162" i="185"/>
  <c r="E162" i="185"/>
  <c r="F162" i="185"/>
  <c r="G162" i="185"/>
  <c r="H162" i="185"/>
  <c r="I162" i="185"/>
  <c r="K162" i="185"/>
  <c r="L162" i="185"/>
  <c r="M162" i="185"/>
  <c r="D163" i="185"/>
  <c r="E163" i="185"/>
  <c r="F163" i="185"/>
  <c r="G163" i="185"/>
  <c r="H163" i="185"/>
  <c r="I163" i="185"/>
  <c r="K163" i="185"/>
  <c r="L163" i="185"/>
  <c r="M163" i="185"/>
  <c r="D164" i="185"/>
  <c r="E164" i="185"/>
  <c r="F164" i="185"/>
  <c r="G164" i="185"/>
  <c r="H164" i="185"/>
  <c r="I164" i="185"/>
  <c r="K164" i="185"/>
  <c r="L164" i="185"/>
  <c r="M164" i="185"/>
  <c r="D165" i="185"/>
  <c r="E165" i="185"/>
  <c r="F165" i="185"/>
  <c r="G165" i="185"/>
  <c r="H165" i="185"/>
  <c r="I165" i="185"/>
  <c r="K165" i="185"/>
  <c r="L165" i="185"/>
  <c r="M165" i="185"/>
  <c r="D166" i="185"/>
  <c r="E166" i="185"/>
  <c r="F166" i="185"/>
  <c r="G166" i="185"/>
  <c r="H166" i="185"/>
  <c r="I166" i="185"/>
  <c r="K166" i="185"/>
  <c r="L166" i="185"/>
  <c r="M166" i="185"/>
  <c r="D167" i="185"/>
  <c r="E167" i="185"/>
  <c r="F167" i="185"/>
  <c r="G167" i="185"/>
  <c r="H167" i="185"/>
  <c r="I167" i="185"/>
  <c r="K167" i="185"/>
  <c r="L167" i="185"/>
  <c r="M167" i="185"/>
  <c r="D168" i="185"/>
  <c r="E168" i="185"/>
  <c r="F168" i="185"/>
  <c r="G168" i="185"/>
  <c r="H168" i="185"/>
  <c r="I168" i="185"/>
  <c r="K168" i="185"/>
  <c r="L168" i="185"/>
  <c r="M168" i="185"/>
  <c r="D169" i="185"/>
  <c r="E169" i="185"/>
  <c r="F169" i="185"/>
  <c r="G169" i="185"/>
  <c r="H169" i="185"/>
  <c r="I169" i="185"/>
  <c r="K169" i="185"/>
  <c r="L169" i="185"/>
  <c r="M169" i="185"/>
  <c r="D170" i="185"/>
  <c r="E170" i="185"/>
  <c r="F170" i="185"/>
  <c r="G170" i="185"/>
  <c r="H170" i="185"/>
  <c r="I170" i="185"/>
  <c r="K170" i="185"/>
  <c r="L170" i="185"/>
  <c r="M170" i="185"/>
  <c r="D171" i="185"/>
  <c r="E171" i="185"/>
  <c r="F171" i="185"/>
  <c r="G171" i="185"/>
  <c r="H171" i="185"/>
  <c r="I171" i="185"/>
  <c r="K171" i="185"/>
  <c r="L171" i="185"/>
  <c r="M171" i="185"/>
  <c r="D172" i="185"/>
  <c r="E172" i="185"/>
  <c r="F172" i="185"/>
  <c r="G172" i="185"/>
  <c r="H172" i="185"/>
  <c r="I172" i="185"/>
  <c r="K172" i="185"/>
  <c r="L172" i="185"/>
  <c r="M172" i="185"/>
  <c r="N173" i="185"/>
  <c r="D176" i="185"/>
  <c r="E176" i="185"/>
  <c r="F176" i="185"/>
  <c r="G176" i="185"/>
  <c r="H176" i="185"/>
  <c r="I176" i="185"/>
  <c r="K176" i="185"/>
  <c r="L176" i="185"/>
  <c r="M176" i="185"/>
  <c r="D177" i="185"/>
  <c r="E177" i="185"/>
  <c r="F177" i="185"/>
  <c r="G177" i="185"/>
  <c r="H177" i="185"/>
  <c r="I177" i="185"/>
  <c r="K177" i="185"/>
  <c r="L177" i="185"/>
  <c r="M177" i="185"/>
  <c r="D178" i="185"/>
  <c r="E178" i="185"/>
  <c r="F178" i="185"/>
  <c r="G178" i="185"/>
  <c r="H178" i="185"/>
  <c r="I178" i="185"/>
  <c r="K178" i="185"/>
  <c r="L178" i="185"/>
  <c r="M178" i="185"/>
  <c r="D179" i="185"/>
  <c r="E179" i="185"/>
  <c r="F179" i="185"/>
  <c r="G179" i="185"/>
  <c r="H179" i="185"/>
  <c r="I179" i="185"/>
  <c r="K179" i="185"/>
  <c r="L179" i="185"/>
  <c r="M179" i="185"/>
  <c r="D180" i="185"/>
  <c r="E180" i="185"/>
  <c r="F180" i="185"/>
  <c r="G180" i="185"/>
  <c r="H180" i="185"/>
  <c r="I180" i="185"/>
  <c r="K180" i="185"/>
  <c r="L180" i="185"/>
  <c r="M180" i="185"/>
  <c r="D181" i="185"/>
  <c r="E181" i="185"/>
  <c r="F181" i="185"/>
  <c r="G181" i="185"/>
  <c r="H181" i="185"/>
  <c r="I181" i="185"/>
  <c r="K181" i="185"/>
  <c r="L181" i="185"/>
  <c r="M181" i="185"/>
  <c r="D182" i="185"/>
  <c r="E182" i="185"/>
  <c r="F182" i="185"/>
  <c r="G182" i="185"/>
  <c r="H182" i="185"/>
  <c r="I182" i="185"/>
  <c r="K182" i="185"/>
  <c r="L182" i="185"/>
  <c r="M182" i="185"/>
  <c r="D183" i="185"/>
  <c r="E183" i="185"/>
  <c r="F183" i="185"/>
  <c r="G183" i="185"/>
  <c r="H183" i="185"/>
  <c r="I183" i="185"/>
  <c r="K183" i="185"/>
  <c r="L183" i="185"/>
  <c r="M183" i="185"/>
  <c r="D184" i="185"/>
  <c r="E184" i="185"/>
  <c r="F184" i="185"/>
  <c r="G184" i="185"/>
  <c r="H184" i="185"/>
  <c r="I184" i="185"/>
  <c r="K184" i="185"/>
  <c r="L184" i="185"/>
  <c r="M184" i="185"/>
  <c r="D185" i="185"/>
  <c r="E185" i="185"/>
  <c r="F185" i="185"/>
  <c r="G185" i="185"/>
  <c r="H185" i="185"/>
  <c r="I185" i="185"/>
  <c r="K185" i="185"/>
  <c r="L185" i="185"/>
  <c r="M185" i="185"/>
  <c r="D186" i="185"/>
  <c r="E186" i="185"/>
  <c r="F186" i="185"/>
  <c r="G186" i="185"/>
  <c r="H186" i="185"/>
  <c r="I186" i="185"/>
  <c r="K186" i="185"/>
  <c r="L186" i="185"/>
  <c r="M186" i="185"/>
  <c r="D187" i="185"/>
  <c r="E187" i="185"/>
  <c r="F187" i="185"/>
  <c r="G187" i="185"/>
  <c r="H187" i="185"/>
  <c r="I187" i="185"/>
  <c r="K187" i="185"/>
  <c r="L187" i="185"/>
  <c r="M187" i="185"/>
  <c r="D188" i="185"/>
  <c r="E188" i="185"/>
  <c r="F188" i="185"/>
  <c r="G188" i="185"/>
  <c r="H188" i="185"/>
  <c r="I188" i="185"/>
  <c r="K188" i="185"/>
  <c r="L188" i="185"/>
  <c r="M188" i="185"/>
  <c r="D189" i="185"/>
  <c r="E189" i="185"/>
  <c r="F189" i="185"/>
  <c r="G189" i="185"/>
  <c r="H189" i="185"/>
  <c r="I189" i="185"/>
  <c r="K189" i="185"/>
  <c r="L189" i="185"/>
  <c r="M189" i="185"/>
  <c r="D190" i="185"/>
  <c r="E190" i="185"/>
  <c r="F190" i="185"/>
  <c r="G190" i="185"/>
  <c r="H190" i="185"/>
  <c r="I190" i="185"/>
  <c r="K190" i="185"/>
  <c r="L190" i="185"/>
  <c r="M190" i="185"/>
  <c r="D191" i="185"/>
  <c r="E191" i="185"/>
  <c r="F191" i="185"/>
  <c r="G191" i="185"/>
  <c r="H191" i="185"/>
  <c r="I191" i="185"/>
  <c r="K191" i="185"/>
  <c r="L191" i="185"/>
  <c r="M191" i="185"/>
  <c r="D192" i="185"/>
  <c r="E192" i="185"/>
  <c r="F192" i="185"/>
  <c r="G192" i="185"/>
  <c r="H192" i="185"/>
  <c r="I192" i="185"/>
  <c r="K192" i="185"/>
  <c r="L192" i="185"/>
  <c r="M192" i="185"/>
  <c r="D193" i="185"/>
  <c r="E193" i="185"/>
  <c r="F193" i="185"/>
  <c r="G193" i="185"/>
  <c r="H193" i="185"/>
  <c r="I193" i="185"/>
  <c r="K193" i="185"/>
  <c r="L193" i="185"/>
  <c r="M193" i="185"/>
  <c r="D194" i="185"/>
  <c r="E194" i="185"/>
  <c r="F194" i="185"/>
  <c r="G194" i="185"/>
  <c r="H194" i="185"/>
  <c r="I194" i="185"/>
  <c r="K194" i="185"/>
  <c r="L194" i="185"/>
  <c r="M194" i="185"/>
  <c r="D195" i="185"/>
  <c r="E195" i="185"/>
  <c r="F195" i="185"/>
  <c r="G195" i="185"/>
  <c r="H195" i="185"/>
  <c r="I195" i="185"/>
  <c r="K195" i="185"/>
  <c r="L195" i="185"/>
  <c r="M195" i="185"/>
  <c r="D196" i="185"/>
  <c r="E196" i="185"/>
  <c r="F196" i="185"/>
  <c r="G196" i="185"/>
  <c r="H196" i="185"/>
  <c r="I196" i="185"/>
  <c r="K196" i="185"/>
  <c r="L196" i="185"/>
  <c r="M196" i="185"/>
  <c r="D197" i="185"/>
  <c r="E197" i="185"/>
  <c r="F197" i="185"/>
  <c r="G197" i="185"/>
  <c r="H197" i="185"/>
  <c r="I197" i="185"/>
  <c r="K197" i="185"/>
  <c r="L197" i="185"/>
  <c r="M197" i="185"/>
  <c r="D198" i="185"/>
  <c r="E198" i="185"/>
  <c r="F198" i="185"/>
  <c r="G198" i="185"/>
  <c r="H198" i="185"/>
  <c r="I198" i="185"/>
  <c r="K198" i="185"/>
  <c r="L198" i="185"/>
  <c r="M198" i="185"/>
  <c r="D199" i="185"/>
  <c r="E199" i="185"/>
  <c r="F199" i="185"/>
  <c r="G199" i="185"/>
  <c r="H199" i="185"/>
  <c r="I199" i="185"/>
  <c r="K199" i="185"/>
  <c r="L199" i="185"/>
  <c r="M199" i="185"/>
  <c r="D200" i="185"/>
  <c r="E200" i="185"/>
  <c r="F200" i="185"/>
  <c r="G200" i="185"/>
  <c r="H200" i="185"/>
  <c r="I200" i="185"/>
  <c r="K200" i="185"/>
  <c r="L200" i="185"/>
  <c r="M200" i="185"/>
  <c r="D201" i="185"/>
  <c r="E201" i="185"/>
  <c r="F201" i="185"/>
  <c r="G201" i="185"/>
  <c r="H201" i="185"/>
  <c r="I201" i="185"/>
  <c r="K201" i="185"/>
  <c r="L201" i="185"/>
  <c r="M201" i="185"/>
  <c r="D202" i="185"/>
  <c r="E202" i="185"/>
  <c r="F202" i="185"/>
  <c r="G202" i="185"/>
  <c r="H202" i="185"/>
  <c r="I202" i="185"/>
  <c r="K202" i="185"/>
  <c r="L202" i="185"/>
  <c r="M202" i="185"/>
  <c r="D203" i="185"/>
  <c r="E203" i="185"/>
  <c r="F203" i="185"/>
  <c r="G203" i="185"/>
  <c r="H203" i="185"/>
  <c r="I203" i="185"/>
  <c r="K203" i="185"/>
  <c r="L203" i="185"/>
  <c r="M203" i="185"/>
  <c r="D204" i="185"/>
  <c r="E204" i="185"/>
  <c r="F204" i="185"/>
  <c r="G204" i="185"/>
  <c r="H204" i="185"/>
  <c r="I204" i="185"/>
  <c r="K204" i="185"/>
  <c r="L204" i="185"/>
  <c r="M204" i="185"/>
  <c r="D205" i="185"/>
  <c r="E205" i="185"/>
  <c r="F205" i="185"/>
  <c r="G205" i="185"/>
  <c r="H205" i="185"/>
  <c r="I205" i="185"/>
  <c r="K205" i="185"/>
  <c r="L205" i="185"/>
  <c r="M205" i="185"/>
  <c r="D206" i="185"/>
  <c r="E206" i="185"/>
  <c r="F206" i="185"/>
  <c r="G206" i="185"/>
  <c r="H206" i="185"/>
  <c r="I206" i="185"/>
  <c r="K206" i="185"/>
  <c r="L206" i="185"/>
  <c r="M206" i="185"/>
  <c r="D207" i="185"/>
  <c r="E207" i="185"/>
  <c r="F207" i="185"/>
  <c r="G207" i="185"/>
  <c r="H207" i="185"/>
  <c r="I207" i="185"/>
  <c r="K207" i="185"/>
  <c r="L207" i="185"/>
  <c r="M207" i="185"/>
  <c r="D208" i="185"/>
  <c r="E208" i="185"/>
  <c r="F208" i="185"/>
  <c r="G208" i="185"/>
  <c r="H208" i="185"/>
  <c r="I208" i="185"/>
  <c r="K208" i="185"/>
  <c r="L208" i="185"/>
  <c r="M208" i="185"/>
  <c r="D209" i="185"/>
  <c r="E209" i="185"/>
  <c r="F209" i="185"/>
  <c r="G209" i="185"/>
  <c r="H209" i="185"/>
  <c r="I209" i="185"/>
  <c r="K209" i="185"/>
  <c r="L209" i="185"/>
  <c r="M209" i="185"/>
  <c r="D210" i="185"/>
  <c r="E210" i="185"/>
  <c r="F210" i="185"/>
  <c r="G210" i="185"/>
  <c r="H210" i="185"/>
  <c r="I210" i="185"/>
  <c r="K210" i="185"/>
  <c r="L210" i="185"/>
  <c r="M210" i="185"/>
  <c r="D211" i="185"/>
  <c r="E211" i="185"/>
  <c r="F211" i="185"/>
  <c r="G211" i="185"/>
  <c r="H211" i="185"/>
  <c r="I211" i="185"/>
  <c r="K211" i="185"/>
  <c r="L211" i="185"/>
  <c r="M211" i="185"/>
  <c r="D212" i="185"/>
  <c r="E212" i="185"/>
  <c r="F212" i="185"/>
  <c r="G212" i="185"/>
  <c r="H212" i="185"/>
  <c r="I212" i="185"/>
  <c r="K212" i="185"/>
  <c r="L212" i="185"/>
  <c r="M212" i="185"/>
  <c r="D213" i="185"/>
  <c r="E213" i="185"/>
  <c r="F213" i="185"/>
  <c r="G213" i="185"/>
  <c r="H213" i="185"/>
  <c r="I213" i="185"/>
  <c r="K213" i="185"/>
  <c r="L213" i="185"/>
  <c r="M213" i="185"/>
  <c r="D214" i="185"/>
  <c r="E214" i="185"/>
  <c r="F214" i="185"/>
  <c r="G214" i="185"/>
  <c r="H214" i="185"/>
  <c r="I214" i="185"/>
  <c r="K214" i="185"/>
  <c r="L214" i="185"/>
  <c r="M214" i="185"/>
  <c r="D215" i="185"/>
  <c r="E215" i="185"/>
  <c r="F215" i="185"/>
  <c r="G215" i="185"/>
  <c r="H215" i="185"/>
  <c r="I215" i="185"/>
  <c r="K215" i="185"/>
  <c r="L215" i="185"/>
  <c r="M215" i="185"/>
  <c r="D216" i="185"/>
  <c r="E216" i="185"/>
  <c r="F216" i="185"/>
  <c r="G216" i="185"/>
  <c r="H216" i="185"/>
  <c r="I216" i="185"/>
  <c r="K216" i="185"/>
  <c r="L216" i="185"/>
  <c r="M216" i="185"/>
  <c r="D217" i="185"/>
  <c r="E217" i="185"/>
  <c r="F217" i="185"/>
  <c r="G217" i="185"/>
  <c r="H217" i="185"/>
  <c r="I217" i="185"/>
  <c r="K217" i="185"/>
  <c r="L217" i="185"/>
  <c r="M217" i="185"/>
  <c r="N218" i="185"/>
  <c r="D225" i="185"/>
  <c r="D9" i="184"/>
  <c r="E9" i="184"/>
  <c r="F9" i="184"/>
  <c r="D10" i="184"/>
  <c r="E10" i="184"/>
  <c r="F10" i="184"/>
  <c r="D11" i="184"/>
  <c r="E11" i="184"/>
  <c r="F11" i="184"/>
  <c r="D12" i="184"/>
  <c r="E12" i="184"/>
  <c r="F12" i="184"/>
  <c r="D13" i="184"/>
  <c r="E13" i="184"/>
  <c r="F13" i="184"/>
  <c r="D14" i="184"/>
  <c r="E14" i="184"/>
  <c r="F14" i="184"/>
  <c r="D15" i="184"/>
  <c r="E15" i="184"/>
  <c r="F15" i="184"/>
  <c r="D16" i="184"/>
  <c r="E16" i="184"/>
  <c r="F16" i="184"/>
  <c r="D17" i="184"/>
  <c r="E17" i="184"/>
  <c r="F17" i="184"/>
  <c r="D18" i="184"/>
  <c r="E18" i="184"/>
  <c r="F18" i="184"/>
  <c r="D19" i="184"/>
  <c r="E19" i="184"/>
  <c r="F19" i="184"/>
  <c r="D20" i="184"/>
  <c r="E20" i="184"/>
  <c r="F20" i="184"/>
  <c r="D21" i="184"/>
  <c r="E21" i="184"/>
  <c r="F21" i="184"/>
  <c r="D22" i="184"/>
  <c r="E22" i="184"/>
  <c r="F22" i="184"/>
  <c r="D23" i="184"/>
  <c r="E23" i="184"/>
  <c r="F23" i="184"/>
  <c r="D24" i="184"/>
  <c r="E24" i="184"/>
  <c r="F24" i="184"/>
  <c r="D25" i="184"/>
  <c r="E25" i="184"/>
  <c r="F25" i="184"/>
  <c r="D26" i="184"/>
  <c r="E26" i="184"/>
  <c r="F26" i="184"/>
  <c r="D27" i="184"/>
  <c r="E27" i="184"/>
  <c r="F27" i="184"/>
  <c r="D28" i="184"/>
  <c r="E28" i="184"/>
  <c r="F28" i="184"/>
  <c r="D29" i="184"/>
  <c r="E29" i="184"/>
  <c r="F29" i="184"/>
  <c r="D30" i="184"/>
  <c r="E30" i="184"/>
  <c r="F30" i="184"/>
  <c r="D31" i="184"/>
  <c r="E31" i="184"/>
  <c r="F31" i="184"/>
  <c r="D32" i="184"/>
  <c r="E32" i="184"/>
  <c r="F32" i="184"/>
  <c r="D33" i="184"/>
  <c r="E33" i="184"/>
  <c r="F33" i="184"/>
  <c r="D34" i="184"/>
  <c r="E34" i="184"/>
  <c r="F34" i="184"/>
  <c r="D35" i="184"/>
  <c r="E35" i="184"/>
  <c r="F35" i="184"/>
  <c r="D36" i="184"/>
  <c r="E36" i="184"/>
  <c r="F36" i="184"/>
  <c r="D37" i="184"/>
  <c r="E37" i="184"/>
  <c r="F37" i="184"/>
  <c r="D38" i="184"/>
  <c r="E38" i="184"/>
  <c r="F38" i="184"/>
  <c r="D39" i="184"/>
  <c r="E39" i="184"/>
  <c r="F39" i="184"/>
  <c r="D40" i="184"/>
  <c r="E40" i="184"/>
  <c r="F40" i="184"/>
  <c r="D41" i="184"/>
  <c r="E41" i="184"/>
  <c r="F41" i="184"/>
  <c r="D42" i="184"/>
  <c r="E42" i="184"/>
  <c r="F42" i="184"/>
  <c r="D43" i="184"/>
  <c r="E43" i="184"/>
  <c r="F43" i="184"/>
  <c r="D44" i="184"/>
  <c r="F44" i="184"/>
  <c r="D45" i="184"/>
  <c r="E45" i="184"/>
  <c r="F45" i="184"/>
  <c r="D46" i="184"/>
  <c r="E46" i="184"/>
  <c r="F46" i="184"/>
  <c r="D47" i="184"/>
  <c r="E47" i="184"/>
  <c r="F47" i="184"/>
  <c r="D48" i="184"/>
  <c r="E48" i="184"/>
  <c r="F48" i="184"/>
  <c r="D49" i="184"/>
  <c r="E49" i="184"/>
  <c r="F49" i="184"/>
  <c r="D50" i="184"/>
  <c r="E50" i="184"/>
  <c r="F50" i="184"/>
  <c r="D51" i="184"/>
  <c r="E51" i="184"/>
  <c r="F51" i="184"/>
  <c r="D52" i="184"/>
  <c r="E52" i="184"/>
  <c r="F52" i="184"/>
  <c r="D53" i="184"/>
  <c r="E53" i="184"/>
  <c r="F53" i="184"/>
  <c r="D54" i="184"/>
  <c r="E54" i="184"/>
  <c r="F54" i="184"/>
  <c r="D55" i="184"/>
  <c r="E55" i="184"/>
  <c r="F55" i="184"/>
  <c r="D56" i="184"/>
  <c r="E56" i="184"/>
  <c r="F56" i="184"/>
  <c r="D57" i="184"/>
  <c r="E57" i="184"/>
  <c r="F57" i="184"/>
  <c r="D58" i="184"/>
  <c r="E58" i="184"/>
  <c r="F58" i="184"/>
  <c r="D59" i="184"/>
  <c r="E59" i="184"/>
  <c r="F59" i="184"/>
  <c r="D60" i="184"/>
  <c r="E60" i="184"/>
  <c r="F60" i="184"/>
  <c r="D61" i="184"/>
  <c r="E61" i="184"/>
  <c r="F61" i="184"/>
  <c r="D62" i="184"/>
  <c r="E62" i="184"/>
  <c r="F62" i="184"/>
  <c r="D63" i="184"/>
  <c r="E63" i="184"/>
  <c r="F63" i="184"/>
  <c r="D64" i="184"/>
  <c r="E64" i="184"/>
  <c r="F64" i="184"/>
  <c r="D66" i="184"/>
  <c r="E66" i="184"/>
  <c r="F66" i="184"/>
  <c r="D67" i="184"/>
  <c r="E67" i="184"/>
  <c r="F67" i="184"/>
  <c r="D75" i="184"/>
  <c r="E75" i="184"/>
  <c r="F75" i="184"/>
  <c r="D76" i="184"/>
  <c r="E76" i="184"/>
  <c r="F76" i="184"/>
  <c r="F77" i="184"/>
  <c r="F78" i="184"/>
  <c r="D79" i="184"/>
  <c r="E79" i="184"/>
  <c r="F79" i="184"/>
  <c r="F80" i="184"/>
  <c r="F81" i="184"/>
  <c r="F82" i="184"/>
  <c r="D83" i="184"/>
  <c r="E83" i="184"/>
  <c r="F84" i="184"/>
  <c r="F85" i="184"/>
  <c r="F86" i="184"/>
  <c r="F87" i="184"/>
  <c r="D88" i="184"/>
  <c r="E88" i="184"/>
  <c r="F89" i="184"/>
  <c r="F90" i="184"/>
  <c r="F91" i="184"/>
  <c r="F92" i="184"/>
  <c r="F93" i="184"/>
  <c r="D94" i="184"/>
  <c r="E94" i="184"/>
  <c r="F95" i="184"/>
  <c r="F96" i="184"/>
  <c r="F97" i="184"/>
  <c r="F98" i="184"/>
  <c r="D99" i="184"/>
  <c r="E99" i="184"/>
  <c r="F100" i="184"/>
  <c r="F101" i="184"/>
  <c r="F102" i="184"/>
  <c r="F103" i="184"/>
  <c r="D104" i="184"/>
  <c r="E104" i="184"/>
  <c r="F105" i="184"/>
  <c r="F106" i="184"/>
  <c r="F107" i="184"/>
  <c r="F108" i="184"/>
  <c r="D109" i="184"/>
  <c r="E109" i="184"/>
  <c r="F109" i="184"/>
  <c r="D111" i="184"/>
  <c r="E111" i="184"/>
  <c r="F111" i="184"/>
  <c r="D116" i="184"/>
  <c r="E116" i="184"/>
  <c r="F116" i="184"/>
  <c r="D117" i="184"/>
  <c r="E117" i="184"/>
  <c r="F117" i="184"/>
  <c r="D119" i="184"/>
  <c r="E119" i="184"/>
  <c r="F119" i="184"/>
  <c r="D129" i="184"/>
  <c r="E129" i="184"/>
  <c r="F129" i="184"/>
  <c r="F130" i="184"/>
  <c r="F131" i="184"/>
  <c r="D132" i="184"/>
  <c r="E132" i="184"/>
  <c r="F132" i="184"/>
  <c r="F133" i="184"/>
  <c r="F134" i="184"/>
  <c r="F135" i="184"/>
  <c r="D136" i="184"/>
  <c r="E136" i="184"/>
  <c r="F137" i="184"/>
  <c r="F138" i="184"/>
  <c r="F139" i="184"/>
  <c r="F140" i="184"/>
  <c r="D141" i="184"/>
  <c r="E141" i="184"/>
  <c r="F142" i="184"/>
  <c r="F143" i="184"/>
  <c r="F144" i="184"/>
  <c r="F145" i="184"/>
  <c r="D146" i="184"/>
  <c r="E146" i="184"/>
  <c r="F146" i="184"/>
  <c r="D147" i="184"/>
  <c r="E147" i="184"/>
  <c r="F148" i="184"/>
  <c r="F149" i="184"/>
  <c r="F150" i="184"/>
  <c r="F151" i="184"/>
  <c r="D153" i="184"/>
  <c r="E153" i="184"/>
  <c r="F154" i="184"/>
  <c r="F155" i="184"/>
  <c r="F156" i="184"/>
  <c r="F157" i="184"/>
  <c r="D159" i="184"/>
  <c r="E159" i="184"/>
  <c r="F159" i="184"/>
  <c r="F160" i="184"/>
  <c r="F161" i="184"/>
  <c r="F162" i="184"/>
  <c r="D163" i="184"/>
  <c r="E163" i="184"/>
  <c r="F164" i="184"/>
  <c r="D165" i="184"/>
  <c r="E165" i="184"/>
  <c r="F166" i="184"/>
  <c r="D168" i="184"/>
  <c r="E168" i="184"/>
  <c r="F168" i="184"/>
  <c r="D170" i="184"/>
  <c r="E170" i="184"/>
  <c r="F170" i="184"/>
  <c r="D171" i="184"/>
  <c r="E171" i="184"/>
  <c r="F171" i="184"/>
  <c r="D175" i="184"/>
  <c r="E175" i="184"/>
  <c r="F176" i="184"/>
  <c r="F177" i="184"/>
  <c r="F178" i="184"/>
  <c r="F179" i="184"/>
  <c r="F180" i="184"/>
  <c r="F181" i="184"/>
  <c r="F182" i="184"/>
  <c r="D183" i="184"/>
  <c r="E183" i="184"/>
  <c r="F184" i="184"/>
  <c r="F185" i="184"/>
  <c r="F186" i="184"/>
  <c r="F187" i="184"/>
  <c r="D188" i="184"/>
  <c r="E188" i="184"/>
  <c r="F188" i="184"/>
  <c r="D189" i="184"/>
  <c r="E189" i="184"/>
  <c r="F190" i="184"/>
  <c r="F191" i="184"/>
  <c r="F192" i="184"/>
  <c r="F193" i="184"/>
  <c r="F195" i="184"/>
  <c r="F196" i="184"/>
  <c r="F197" i="184"/>
  <c r="F198" i="184"/>
  <c r="D199" i="184"/>
  <c r="E199" i="184"/>
  <c r="F200" i="184"/>
  <c r="F201" i="184"/>
  <c r="F202" i="184"/>
  <c r="F203" i="184"/>
  <c r="D205" i="184"/>
  <c r="E205" i="184"/>
  <c r="F205" i="184"/>
  <c r="D208" i="184"/>
  <c r="E208" i="184"/>
  <c r="F208" i="184"/>
  <c r="D211" i="184"/>
  <c r="E211" i="184"/>
  <c r="F211" i="184"/>
  <c r="D213" i="184"/>
  <c r="E213" i="184"/>
  <c r="F213" i="184"/>
  <c r="K219" i="184"/>
  <c r="L219" i="184"/>
  <c r="L220" i="184" s="1"/>
  <c r="M219" i="184"/>
  <c r="M220" i="184" s="1"/>
  <c r="N219" i="184"/>
  <c r="N220" i="184" s="1"/>
  <c r="O219" i="184"/>
  <c r="O220" i="184" s="1"/>
  <c r="K220" i="184"/>
  <c r="E225" i="184"/>
  <c r="E134" i="183"/>
  <c r="L9" i="182"/>
  <c r="M9" i="182"/>
  <c r="L10" i="182"/>
  <c r="N10" i="182" s="1"/>
  <c r="M10" i="182"/>
  <c r="L11" i="182"/>
  <c r="M11" i="182"/>
  <c r="L12" i="182"/>
  <c r="M12" i="182"/>
  <c r="L14" i="182"/>
  <c r="N14" i="182" s="1"/>
  <c r="M14" i="182"/>
  <c r="L15" i="182"/>
  <c r="M15" i="182"/>
  <c r="L16" i="182"/>
  <c r="M16" i="182"/>
  <c r="L17" i="182"/>
  <c r="M17" i="182"/>
  <c r="H22" i="182"/>
  <c r="K22" i="182"/>
  <c r="L24" i="182"/>
  <c r="M24" i="182"/>
  <c r="L25" i="182"/>
  <c r="M25" i="182"/>
  <c r="L26" i="182"/>
  <c r="M26" i="182"/>
  <c r="L27" i="182"/>
  <c r="M27" i="182"/>
  <c r="L28" i="182"/>
  <c r="N28" i="182" s="1"/>
  <c r="M28" i="182"/>
  <c r="L29" i="182"/>
  <c r="M29" i="182"/>
  <c r="L30" i="182"/>
  <c r="M30" i="182"/>
  <c r="L31" i="182"/>
  <c r="M31" i="182"/>
  <c r="L32" i="182"/>
  <c r="M32" i="182"/>
  <c r="L33" i="182"/>
  <c r="M33" i="182"/>
  <c r="L34" i="182"/>
  <c r="N34" i="182" s="1"/>
  <c r="M34" i="182"/>
  <c r="H39" i="182"/>
  <c r="K39" i="182"/>
  <c r="L41" i="182"/>
  <c r="M41" i="182"/>
  <c r="L42" i="182"/>
  <c r="N42" i="182" s="1"/>
  <c r="M42" i="182"/>
  <c r="L43" i="182"/>
  <c r="M43" i="182"/>
  <c r="N43" i="182" s="1"/>
  <c r="L44" i="182"/>
  <c r="M44" i="182"/>
  <c r="L45" i="182"/>
  <c r="N45" i="182" s="1"/>
  <c r="M45" i="182"/>
  <c r="L46" i="182"/>
  <c r="M46" i="182"/>
  <c r="L47" i="182"/>
  <c r="M47" i="182"/>
  <c r="L49" i="182"/>
  <c r="N49" i="182" s="1"/>
  <c r="M49" i="182"/>
  <c r="L50" i="182"/>
  <c r="M50" i="182"/>
  <c r="N50" i="182" s="1"/>
  <c r="L51" i="182"/>
  <c r="M51" i="182"/>
  <c r="L52" i="182"/>
  <c r="N52" i="182" s="1"/>
  <c r="M52" i="182"/>
  <c r="H57" i="182"/>
  <c r="K57" i="182"/>
  <c r="L59" i="182"/>
  <c r="M59" i="182"/>
  <c r="L60" i="182"/>
  <c r="M60" i="182"/>
  <c r="L61" i="182"/>
  <c r="M61" i="182"/>
  <c r="N61" i="182" s="1"/>
  <c r="L62" i="182"/>
  <c r="M62" i="182"/>
  <c r="L63" i="182"/>
  <c r="M63" i="182"/>
  <c r="L64" i="182"/>
  <c r="N64" i="182" s="1"/>
  <c r="M64" i="182"/>
  <c r="L65" i="182"/>
  <c r="N65" i="182" s="1"/>
  <c r="M65" i="182"/>
  <c r="L66" i="182"/>
  <c r="M66" i="182"/>
  <c r="N66" i="182"/>
  <c r="L67" i="182"/>
  <c r="M67" i="182"/>
  <c r="N67" i="182"/>
  <c r="L68" i="182"/>
  <c r="M68" i="182"/>
  <c r="L69" i="182"/>
  <c r="M69" i="182"/>
  <c r="L70" i="182"/>
  <c r="N70" i="182" s="1"/>
  <c r="M70" i="182"/>
  <c r="L71" i="182"/>
  <c r="M71" i="182"/>
  <c r="H76" i="182"/>
  <c r="H77" i="182" s="1"/>
  <c r="K76" i="182"/>
  <c r="Q86" i="182"/>
  <c r="E9" i="182" s="1"/>
  <c r="Q87" i="182"/>
  <c r="E10" i="182" s="1"/>
  <c r="Q88" i="182"/>
  <c r="E11" i="182" s="1"/>
  <c r="Q89" i="182"/>
  <c r="E12" i="182" s="1"/>
  <c r="E90" i="182"/>
  <c r="F90" i="182"/>
  <c r="F99" i="182" s="1"/>
  <c r="G90" i="182"/>
  <c r="G99" i="182" s="1"/>
  <c r="H90" i="182"/>
  <c r="I90" i="182"/>
  <c r="J90" i="182"/>
  <c r="K90" i="182"/>
  <c r="K99" i="182" s="1"/>
  <c r="L90" i="182"/>
  <c r="L99" i="182" s="1"/>
  <c r="M90" i="182"/>
  <c r="M99" i="182" s="1"/>
  <c r="N90" i="182"/>
  <c r="O90" i="182"/>
  <c r="O99" i="182" s="1"/>
  <c r="P90" i="182"/>
  <c r="Q91" i="182"/>
  <c r="E14" i="182" s="1"/>
  <c r="Q92" i="182"/>
  <c r="E15" i="182" s="1"/>
  <c r="Q93" i="182"/>
  <c r="E16" i="182" s="1"/>
  <c r="Q94" i="182"/>
  <c r="E17" i="182" s="1"/>
  <c r="Q95" i="182"/>
  <c r="Q96" i="182"/>
  <c r="Q97" i="182"/>
  <c r="Q98" i="182"/>
  <c r="Q101" i="182"/>
  <c r="E24" i="182" s="1"/>
  <c r="Q102" i="182"/>
  <c r="E25" i="182" s="1"/>
  <c r="Q103" i="182"/>
  <c r="E26" i="182" s="1"/>
  <c r="Q104" i="182"/>
  <c r="E27" i="182" s="1"/>
  <c r="Q105" i="182"/>
  <c r="E28" i="182" s="1"/>
  <c r="Q106" i="182"/>
  <c r="E29" i="182" s="1"/>
  <c r="Q107" i="182"/>
  <c r="E30" i="182" s="1"/>
  <c r="Q108" i="182"/>
  <c r="E31" i="182" s="1"/>
  <c r="Q109" i="182"/>
  <c r="E32" i="182" s="1"/>
  <c r="Q110" i="182"/>
  <c r="E33" i="182" s="1"/>
  <c r="Q111" i="182"/>
  <c r="E34" i="182" s="1"/>
  <c r="Q112" i="182"/>
  <c r="Q113" i="182"/>
  <c r="Q114" i="182"/>
  <c r="Q115" i="182"/>
  <c r="E116" i="182"/>
  <c r="F116" i="182"/>
  <c r="G116" i="182"/>
  <c r="H116" i="182"/>
  <c r="I116" i="182"/>
  <c r="J116" i="182"/>
  <c r="K116" i="182"/>
  <c r="L116" i="182"/>
  <c r="M116" i="182"/>
  <c r="N116" i="182"/>
  <c r="O116" i="182"/>
  <c r="P116" i="182"/>
  <c r="Q118" i="182"/>
  <c r="E41" i="182" s="1"/>
  <c r="Q119" i="182"/>
  <c r="E42" i="182" s="1"/>
  <c r="Q120" i="182"/>
  <c r="E43" i="182" s="1"/>
  <c r="Q121" i="182"/>
  <c r="E44" i="182" s="1"/>
  <c r="Q122" i="182"/>
  <c r="E45" i="182" s="1"/>
  <c r="Q123" i="182"/>
  <c r="E46" i="182" s="1"/>
  <c r="Q124" i="182"/>
  <c r="E47" i="182" s="1"/>
  <c r="Q125" i="182"/>
  <c r="E49" i="182" s="1"/>
  <c r="Q126" i="182"/>
  <c r="E50" i="182" s="1"/>
  <c r="Q127" i="182"/>
  <c r="E51" i="182" s="1"/>
  <c r="Q128" i="182"/>
  <c r="E52" i="182" s="1"/>
  <c r="Q129" i="182"/>
  <c r="Q130" i="182"/>
  <c r="Q131" i="182"/>
  <c r="Q132" i="182"/>
  <c r="E133" i="182"/>
  <c r="F133" i="182"/>
  <c r="G133" i="182"/>
  <c r="H133" i="182"/>
  <c r="I133" i="182"/>
  <c r="J133" i="182"/>
  <c r="K133" i="182"/>
  <c r="L133" i="182"/>
  <c r="M133" i="182"/>
  <c r="N133" i="182"/>
  <c r="O133" i="182"/>
  <c r="P133" i="182"/>
  <c r="Q135" i="182"/>
  <c r="E59" i="182" s="1"/>
  <c r="Q136" i="182"/>
  <c r="E60" i="182" s="1"/>
  <c r="Q137" i="182"/>
  <c r="E61" i="182" s="1"/>
  <c r="Q138" i="182"/>
  <c r="E62" i="182" s="1"/>
  <c r="Q139" i="182"/>
  <c r="E63" i="182" s="1"/>
  <c r="Q140" i="182"/>
  <c r="E64" i="182" s="1"/>
  <c r="Q141" i="182"/>
  <c r="E65" i="182" s="1"/>
  <c r="Q142" i="182"/>
  <c r="E66" i="182" s="1"/>
  <c r="Q143" i="182"/>
  <c r="E67" i="182" s="1"/>
  <c r="Q144" i="182"/>
  <c r="E68" i="182" s="1"/>
  <c r="Q145" i="182"/>
  <c r="E69" i="182" s="1"/>
  <c r="Q146" i="182"/>
  <c r="E70" i="182" s="1"/>
  <c r="Q147" i="182"/>
  <c r="E71" i="182" s="1"/>
  <c r="Q148" i="182"/>
  <c r="Q149" i="182"/>
  <c r="Q150" i="182"/>
  <c r="Q151" i="182"/>
  <c r="E152" i="182"/>
  <c r="F152" i="182"/>
  <c r="G152" i="182"/>
  <c r="H152" i="182"/>
  <c r="I152" i="182"/>
  <c r="J152" i="182"/>
  <c r="K152" i="182"/>
  <c r="L152" i="182"/>
  <c r="M152" i="182"/>
  <c r="N152" i="182"/>
  <c r="O152" i="182"/>
  <c r="P152" i="182"/>
  <c r="Q160" i="182"/>
  <c r="F9" i="182" s="1"/>
  <c r="Q161" i="182"/>
  <c r="F10" i="182" s="1"/>
  <c r="Q162" i="182"/>
  <c r="F11" i="182" s="1"/>
  <c r="Q163" i="182"/>
  <c r="F12" i="182" s="1"/>
  <c r="E164" i="182"/>
  <c r="F164" i="182"/>
  <c r="F173" i="182" s="1"/>
  <c r="G164" i="182"/>
  <c r="G173" i="182" s="1"/>
  <c r="H164" i="182"/>
  <c r="H173" i="182" s="1"/>
  <c r="I164" i="182"/>
  <c r="I173" i="182" s="1"/>
  <c r="J164" i="182"/>
  <c r="J173" i="182" s="1"/>
  <c r="K164" i="182"/>
  <c r="K173" i="182" s="1"/>
  <c r="L164" i="182"/>
  <c r="M164" i="182"/>
  <c r="M173" i="182" s="1"/>
  <c r="N164" i="182"/>
  <c r="N173" i="182" s="1"/>
  <c r="O164" i="182"/>
  <c r="O173" i="182" s="1"/>
  <c r="P164" i="182"/>
  <c r="P173" i="182" s="1"/>
  <c r="Q165" i="182"/>
  <c r="F14" i="182" s="1"/>
  <c r="Q166" i="182"/>
  <c r="F15" i="182" s="1"/>
  <c r="Q167" i="182"/>
  <c r="F16" i="182" s="1"/>
  <c r="Q168" i="182"/>
  <c r="F17" i="182" s="1"/>
  <c r="Q169" i="182"/>
  <c r="Q170" i="182"/>
  <c r="Q171" i="182"/>
  <c r="Q172" i="182"/>
  <c r="Q175" i="182"/>
  <c r="F24" i="182" s="1"/>
  <c r="Q176" i="182"/>
  <c r="F25" i="182" s="1"/>
  <c r="Q177" i="182"/>
  <c r="F26" i="182" s="1"/>
  <c r="Q178" i="182"/>
  <c r="F27" i="182" s="1"/>
  <c r="Q179" i="182"/>
  <c r="F28" i="182" s="1"/>
  <c r="Q180" i="182"/>
  <c r="F29" i="182" s="1"/>
  <c r="Q181" i="182"/>
  <c r="F30" i="182" s="1"/>
  <c r="Q182" i="182"/>
  <c r="F31" i="182" s="1"/>
  <c r="Q183" i="182"/>
  <c r="F32" i="182" s="1"/>
  <c r="Q184" i="182"/>
  <c r="F33" i="182" s="1"/>
  <c r="Q185" i="182"/>
  <c r="F34" i="182" s="1"/>
  <c r="Q186" i="182"/>
  <c r="Q187" i="182"/>
  <c r="Q188" i="182"/>
  <c r="Q189" i="182"/>
  <c r="E190" i="182"/>
  <c r="F190" i="182"/>
  <c r="G190" i="182"/>
  <c r="H190" i="182"/>
  <c r="I190" i="182"/>
  <c r="J190" i="182"/>
  <c r="K190" i="182"/>
  <c r="L190" i="182"/>
  <c r="M190" i="182"/>
  <c r="N190" i="182"/>
  <c r="O190" i="182"/>
  <c r="P190" i="182"/>
  <c r="Q192" i="182"/>
  <c r="F41" i="182" s="1"/>
  <c r="Q193" i="182"/>
  <c r="F42" i="182" s="1"/>
  <c r="Q194" i="182"/>
  <c r="F43" i="182" s="1"/>
  <c r="Q195" i="182"/>
  <c r="F44" i="182" s="1"/>
  <c r="Q196" i="182"/>
  <c r="F45" i="182" s="1"/>
  <c r="Q197" i="182"/>
  <c r="F46" i="182" s="1"/>
  <c r="Q198" i="182"/>
  <c r="F47" i="182" s="1"/>
  <c r="Q199" i="182"/>
  <c r="F49" i="182" s="1"/>
  <c r="Q200" i="182"/>
  <c r="F50" i="182" s="1"/>
  <c r="Q201" i="182"/>
  <c r="F51" i="182" s="1"/>
  <c r="Q202" i="182"/>
  <c r="F52" i="182" s="1"/>
  <c r="Q203" i="182"/>
  <c r="Q204" i="182"/>
  <c r="Q205" i="182"/>
  <c r="Q206" i="182"/>
  <c r="E207" i="182"/>
  <c r="F207" i="182"/>
  <c r="G207" i="182"/>
  <c r="H207" i="182"/>
  <c r="I207" i="182"/>
  <c r="J207" i="182"/>
  <c r="K207" i="182"/>
  <c r="L207" i="182"/>
  <c r="M207" i="182"/>
  <c r="M226" i="182" s="1"/>
  <c r="N207" i="182"/>
  <c r="O207" i="182"/>
  <c r="P207" i="182"/>
  <c r="Q209" i="182"/>
  <c r="F59" i="182" s="1"/>
  <c r="Q210" i="182"/>
  <c r="F60" i="182" s="1"/>
  <c r="Q211" i="182"/>
  <c r="F61" i="182" s="1"/>
  <c r="Q212" i="182"/>
  <c r="F62" i="182" s="1"/>
  <c r="Q213" i="182"/>
  <c r="F63" i="182" s="1"/>
  <c r="Q214" i="182"/>
  <c r="F64" i="182" s="1"/>
  <c r="Q215" i="182"/>
  <c r="F65" i="182" s="1"/>
  <c r="Q216" i="182"/>
  <c r="F66" i="182" s="1"/>
  <c r="Q217" i="182"/>
  <c r="F67" i="182" s="1"/>
  <c r="Q218" i="182"/>
  <c r="F68" i="182" s="1"/>
  <c r="Q219" i="182"/>
  <c r="F69" i="182" s="1"/>
  <c r="Q220" i="182"/>
  <c r="F70" i="182" s="1"/>
  <c r="Q221" i="182"/>
  <c r="F71" i="182" s="1"/>
  <c r="Q222" i="182"/>
  <c r="Q223" i="182"/>
  <c r="Q224" i="182"/>
  <c r="E225" i="182"/>
  <c r="F225" i="182"/>
  <c r="G225" i="182"/>
  <c r="G226" i="182" s="1"/>
  <c r="H225" i="182"/>
  <c r="I225" i="182"/>
  <c r="I226" i="182" s="1"/>
  <c r="J225" i="182"/>
  <c r="K225" i="182"/>
  <c r="L225" i="182"/>
  <c r="M225" i="182"/>
  <c r="N225" i="182"/>
  <c r="O225" i="182"/>
  <c r="P225" i="182"/>
  <c r="E226" i="182"/>
  <c r="N226" i="182"/>
  <c r="Q233" i="182"/>
  <c r="G9" i="182" s="1"/>
  <c r="Q234" i="182"/>
  <c r="G10" i="182" s="1"/>
  <c r="Q235" i="182"/>
  <c r="G11" i="182" s="1"/>
  <c r="Q236" i="182"/>
  <c r="G12" i="182" s="1"/>
  <c r="E237" i="182"/>
  <c r="E246" i="182" s="1"/>
  <c r="F237" i="182"/>
  <c r="F246" i="182" s="1"/>
  <c r="G237" i="182"/>
  <c r="H237" i="182"/>
  <c r="H246" i="182" s="1"/>
  <c r="I237" i="182"/>
  <c r="I246" i="182" s="1"/>
  <c r="J237" i="182"/>
  <c r="K237" i="182"/>
  <c r="K246" i="182" s="1"/>
  <c r="L237" i="182"/>
  <c r="L246" i="182" s="1"/>
  <c r="M237" i="182"/>
  <c r="M246" i="182" s="1"/>
  <c r="N237" i="182"/>
  <c r="N246" i="182" s="1"/>
  <c r="O237" i="182"/>
  <c r="O246" i="182" s="1"/>
  <c r="P237" i="182"/>
  <c r="P246" i="182" s="1"/>
  <c r="Q238" i="182"/>
  <c r="G14" i="182" s="1"/>
  <c r="Q239" i="182"/>
  <c r="G15" i="182" s="1"/>
  <c r="Q240" i="182"/>
  <c r="G16" i="182" s="1"/>
  <c r="Q241" i="182"/>
  <c r="G17" i="182" s="1"/>
  <c r="Q242" i="182"/>
  <c r="Q243" i="182"/>
  <c r="Q244" i="182"/>
  <c r="Q245" i="182"/>
  <c r="Q248" i="182"/>
  <c r="G24" i="182" s="1"/>
  <c r="Q249" i="182"/>
  <c r="G25" i="182" s="1"/>
  <c r="Q250" i="182"/>
  <c r="G26" i="182" s="1"/>
  <c r="Q251" i="182"/>
  <c r="G27" i="182" s="1"/>
  <c r="Q252" i="182"/>
  <c r="G28" i="182" s="1"/>
  <c r="Q253" i="182"/>
  <c r="G29" i="182" s="1"/>
  <c r="Q254" i="182"/>
  <c r="G30" i="182" s="1"/>
  <c r="Q255" i="182"/>
  <c r="G31" i="182" s="1"/>
  <c r="Q256" i="182"/>
  <c r="G32" i="182" s="1"/>
  <c r="Q257" i="182"/>
  <c r="G33" i="182" s="1"/>
  <c r="Q258" i="182"/>
  <c r="G34" i="182" s="1"/>
  <c r="Q259" i="182"/>
  <c r="Q260" i="182"/>
  <c r="Q261" i="182"/>
  <c r="Q262" i="182"/>
  <c r="E263" i="182"/>
  <c r="F263" i="182"/>
  <c r="G263" i="182"/>
  <c r="H263" i="182"/>
  <c r="I263" i="182"/>
  <c r="J263" i="182"/>
  <c r="K263" i="182"/>
  <c r="L263" i="182"/>
  <c r="M263" i="182"/>
  <c r="N263" i="182"/>
  <c r="O263" i="182"/>
  <c r="P263" i="182"/>
  <c r="Q265" i="182"/>
  <c r="G41" i="182" s="1"/>
  <c r="Q266" i="182"/>
  <c r="G42" i="182" s="1"/>
  <c r="Q267" i="182"/>
  <c r="G43" i="182" s="1"/>
  <c r="Q268" i="182"/>
  <c r="G44" i="182" s="1"/>
  <c r="Q269" i="182"/>
  <c r="G45" i="182" s="1"/>
  <c r="Q270" i="182"/>
  <c r="G46" i="182" s="1"/>
  <c r="Q271" i="182"/>
  <c r="G47" i="182" s="1"/>
  <c r="Q272" i="182"/>
  <c r="G49" i="182" s="1"/>
  <c r="Q273" i="182"/>
  <c r="G50" i="182" s="1"/>
  <c r="Q274" i="182"/>
  <c r="G51" i="182" s="1"/>
  <c r="Q275" i="182"/>
  <c r="G52" i="182" s="1"/>
  <c r="Q276" i="182"/>
  <c r="Q277" i="182"/>
  <c r="Q278" i="182"/>
  <c r="Q279" i="182"/>
  <c r="E280" i="182"/>
  <c r="F280" i="182"/>
  <c r="G280" i="182"/>
  <c r="H280" i="182"/>
  <c r="I280" i="182"/>
  <c r="J280" i="182"/>
  <c r="K280" i="182"/>
  <c r="L280" i="182"/>
  <c r="M280" i="182"/>
  <c r="N280" i="182"/>
  <c r="O280" i="182"/>
  <c r="P280" i="182"/>
  <c r="Q282" i="182"/>
  <c r="G59" i="182" s="1"/>
  <c r="Q283" i="182"/>
  <c r="G60" i="182" s="1"/>
  <c r="Q284" i="182"/>
  <c r="G61" i="182" s="1"/>
  <c r="Q285" i="182"/>
  <c r="G62" i="182" s="1"/>
  <c r="Q286" i="182"/>
  <c r="Q287" i="182"/>
  <c r="G64" i="182" s="1"/>
  <c r="Q288" i="182"/>
  <c r="G65" i="182" s="1"/>
  <c r="Q289" i="182"/>
  <c r="G66" i="182" s="1"/>
  <c r="Q290" i="182"/>
  <c r="G67" i="182" s="1"/>
  <c r="Q291" i="182"/>
  <c r="G68" i="182" s="1"/>
  <c r="Q292" i="182"/>
  <c r="G69" i="182" s="1"/>
  <c r="Q293" i="182"/>
  <c r="G70" i="182" s="1"/>
  <c r="Q294" i="182"/>
  <c r="G71" i="182" s="1"/>
  <c r="Q295" i="182"/>
  <c r="Q296" i="182"/>
  <c r="Q297" i="182"/>
  <c r="Q298" i="182"/>
  <c r="E299" i="182"/>
  <c r="F299" i="182"/>
  <c r="G299" i="182"/>
  <c r="H299" i="182"/>
  <c r="I299" i="182"/>
  <c r="J299" i="182"/>
  <c r="K299" i="182"/>
  <c r="L299" i="182"/>
  <c r="L300" i="182" s="1"/>
  <c r="M299" i="182"/>
  <c r="N299" i="182"/>
  <c r="O299" i="182"/>
  <c r="O300" i="182" s="1"/>
  <c r="P299" i="182"/>
  <c r="G300" i="182"/>
  <c r="P300" i="182"/>
  <c r="Q306" i="182"/>
  <c r="I9" i="182" s="1"/>
  <c r="Q307" i="182"/>
  <c r="I10" i="182" s="1"/>
  <c r="Q308" i="182"/>
  <c r="I11" i="182" s="1"/>
  <c r="Q309" i="182"/>
  <c r="I12" i="182" s="1"/>
  <c r="E310" i="182"/>
  <c r="E319" i="182" s="1"/>
  <c r="F310" i="182"/>
  <c r="F319" i="182" s="1"/>
  <c r="G310" i="182"/>
  <c r="G319" i="182" s="1"/>
  <c r="H310" i="182"/>
  <c r="H319" i="182" s="1"/>
  <c r="I310" i="182"/>
  <c r="I319" i="182" s="1"/>
  <c r="J310" i="182"/>
  <c r="J319" i="182" s="1"/>
  <c r="K310" i="182"/>
  <c r="K319" i="182" s="1"/>
  <c r="L310" i="182"/>
  <c r="L319" i="182" s="1"/>
  <c r="M310" i="182"/>
  <c r="M319" i="182" s="1"/>
  <c r="N310" i="182"/>
  <c r="N319" i="182" s="1"/>
  <c r="O310" i="182"/>
  <c r="P310" i="182"/>
  <c r="P319" i="182" s="1"/>
  <c r="Q311" i="182"/>
  <c r="I14" i="182" s="1"/>
  <c r="Q312" i="182"/>
  <c r="I15" i="182" s="1"/>
  <c r="Q313" i="182"/>
  <c r="I16" i="182" s="1"/>
  <c r="Q314" i="182"/>
  <c r="I17" i="182" s="1"/>
  <c r="Q315" i="182"/>
  <c r="Q316" i="182"/>
  <c r="Q317" i="182"/>
  <c r="Q318" i="182"/>
  <c r="Q321" i="182"/>
  <c r="I24" i="182" s="1"/>
  <c r="Q322" i="182"/>
  <c r="I25" i="182" s="1"/>
  <c r="Q323" i="182"/>
  <c r="I26" i="182" s="1"/>
  <c r="Q324" i="182"/>
  <c r="I27" i="182" s="1"/>
  <c r="Q325" i="182"/>
  <c r="I28" i="182" s="1"/>
  <c r="Q326" i="182"/>
  <c r="I29" i="182" s="1"/>
  <c r="Q327" i="182"/>
  <c r="I30" i="182" s="1"/>
  <c r="Q328" i="182"/>
  <c r="I31" i="182" s="1"/>
  <c r="Q329" i="182"/>
  <c r="I32" i="182" s="1"/>
  <c r="Q330" i="182"/>
  <c r="I33" i="182" s="1"/>
  <c r="Q331" i="182"/>
  <c r="I34" i="182" s="1"/>
  <c r="Q332" i="182"/>
  <c r="Q333" i="182"/>
  <c r="Q334" i="182"/>
  <c r="Q335" i="182"/>
  <c r="E336" i="182"/>
  <c r="F336" i="182"/>
  <c r="G336" i="182"/>
  <c r="H336" i="182"/>
  <c r="I336" i="182"/>
  <c r="J336" i="182"/>
  <c r="K336" i="182"/>
  <c r="L336" i="182"/>
  <c r="M336" i="182"/>
  <c r="N336" i="182"/>
  <c r="O336" i="182"/>
  <c r="P336" i="182"/>
  <c r="Q338" i="182"/>
  <c r="I41" i="182" s="1"/>
  <c r="Q339" i="182"/>
  <c r="I42" i="182" s="1"/>
  <c r="Q340" i="182"/>
  <c r="I43" i="182" s="1"/>
  <c r="Q341" i="182"/>
  <c r="I44" i="182" s="1"/>
  <c r="Q342" i="182"/>
  <c r="I45" i="182" s="1"/>
  <c r="Q343" i="182"/>
  <c r="I46" i="182" s="1"/>
  <c r="Q344" i="182"/>
  <c r="I47" i="182" s="1"/>
  <c r="Q345" i="182"/>
  <c r="I49" i="182" s="1"/>
  <c r="Q346" i="182"/>
  <c r="I50" i="182" s="1"/>
  <c r="Q347" i="182"/>
  <c r="I51" i="182" s="1"/>
  <c r="Q348" i="182"/>
  <c r="I52" i="182" s="1"/>
  <c r="Q349" i="182"/>
  <c r="Q350" i="182"/>
  <c r="Q351" i="182"/>
  <c r="Q352" i="182"/>
  <c r="E353" i="182"/>
  <c r="F353" i="182"/>
  <c r="G353" i="182"/>
  <c r="H353" i="182"/>
  <c r="I353" i="182"/>
  <c r="J353" i="182"/>
  <c r="K353" i="182"/>
  <c r="L353" i="182"/>
  <c r="M353" i="182"/>
  <c r="N353" i="182"/>
  <c r="O353" i="182"/>
  <c r="P353" i="182"/>
  <c r="Q355" i="182"/>
  <c r="I59" i="182" s="1"/>
  <c r="Q356" i="182"/>
  <c r="I60" i="182" s="1"/>
  <c r="Q357" i="182"/>
  <c r="I61" i="182" s="1"/>
  <c r="Q358" i="182"/>
  <c r="I62" i="182" s="1"/>
  <c r="Q359" i="182"/>
  <c r="I63" i="182" s="1"/>
  <c r="Q360" i="182"/>
  <c r="I64" i="182" s="1"/>
  <c r="Q361" i="182"/>
  <c r="I65" i="182" s="1"/>
  <c r="Q362" i="182"/>
  <c r="I66" i="182" s="1"/>
  <c r="Q363" i="182"/>
  <c r="I67" i="182" s="1"/>
  <c r="Q364" i="182"/>
  <c r="I68" i="182" s="1"/>
  <c r="Q365" i="182"/>
  <c r="I69" i="182" s="1"/>
  <c r="Q366" i="182"/>
  <c r="I70" i="182" s="1"/>
  <c r="Q367" i="182"/>
  <c r="I71" i="182" s="1"/>
  <c r="Q368" i="182"/>
  <c r="Q369" i="182"/>
  <c r="Q370" i="182"/>
  <c r="Q371" i="182"/>
  <c r="E372" i="182"/>
  <c r="F372" i="182"/>
  <c r="G372" i="182"/>
  <c r="H372" i="182"/>
  <c r="H373" i="182" s="1"/>
  <c r="I372" i="182"/>
  <c r="J372" i="182"/>
  <c r="K372" i="182"/>
  <c r="K373" i="182" s="1"/>
  <c r="L372" i="182"/>
  <c r="M372" i="182"/>
  <c r="N372" i="182"/>
  <c r="O372" i="182"/>
  <c r="P372" i="182"/>
  <c r="P373" i="182" s="1"/>
  <c r="L373" i="182"/>
  <c r="Q381" i="182"/>
  <c r="Q382" i="182"/>
  <c r="Q383" i="182"/>
  <c r="Q384" i="182"/>
  <c r="E385" i="182"/>
  <c r="F385" i="182"/>
  <c r="F394" i="182" s="1"/>
  <c r="G385" i="182"/>
  <c r="G394" i="182" s="1"/>
  <c r="H385" i="182"/>
  <c r="H394" i="182" s="1"/>
  <c r="I385" i="182"/>
  <c r="I394" i="182" s="1"/>
  <c r="J385" i="182"/>
  <c r="J394" i="182" s="1"/>
  <c r="K385" i="182"/>
  <c r="K394" i="182" s="1"/>
  <c r="L385" i="182"/>
  <c r="M385" i="182"/>
  <c r="M394" i="182" s="1"/>
  <c r="N385" i="182"/>
  <c r="N394" i="182" s="1"/>
  <c r="O385" i="182"/>
  <c r="O394" i="182" s="1"/>
  <c r="P385" i="182"/>
  <c r="P394" i="182" s="1"/>
  <c r="Q386" i="182"/>
  <c r="Q387" i="182"/>
  <c r="Q388" i="182"/>
  <c r="Q389" i="182"/>
  <c r="Q390" i="182"/>
  <c r="Q391" i="182"/>
  <c r="Q392" i="182"/>
  <c r="Q393" i="182"/>
  <c r="Q396" i="182"/>
  <c r="Q397" i="182"/>
  <c r="Q398" i="182"/>
  <c r="Q399" i="182"/>
  <c r="Q400" i="182"/>
  <c r="Q401" i="182"/>
  <c r="Q402" i="182"/>
  <c r="Q403" i="182"/>
  <c r="Q404" i="182"/>
  <c r="Q405" i="182"/>
  <c r="Q406" i="182"/>
  <c r="Q407" i="182"/>
  <c r="Q408" i="182"/>
  <c r="Q409" i="182"/>
  <c r="Q410" i="182"/>
  <c r="E411" i="182"/>
  <c r="F411" i="182"/>
  <c r="G411" i="182"/>
  <c r="H411" i="182"/>
  <c r="I411" i="182"/>
  <c r="J411" i="182"/>
  <c r="K411" i="182"/>
  <c r="L411" i="182"/>
  <c r="M411" i="182"/>
  <c r="N411" i="182"/>
  <c r="O411" i="182"/>
  <c r="P411" i="182"/>
  <c r="Q413" i="182"/>
  <c r="Q414" i="182"/>
  <c r="Q415" i="182"/>
  <c r="Q416" i="182"/>
  <c r="Q417" i="182"/>
  <c r="Q418" i="182"/>
  <c r="Q419" i="182"/>
  <c r="Q420" i="182"/>
  <c r="Q421" i="182"/>
  <c r="Q422" i="182"/>
  <c r="Q423" i="182"/>
  <c r="Q424" i="182"/>
  <c r="Q425" i="182"/>
  <c r="Q426" i="182"/>
  <c r="Q427" i="182"/>
  <c r="E428" i="182"/>
  <c r="F428" i="182"/>
  <c r="G428" i="182"/>
  <c r="H428" i="182"/>
  <c r="I428" i="182"/>
  <c r="J428" i="182"/>
  <c r="K428" i="182"/>
  <c r="L428" i="182"/>
  <c r="M428" i="182"/>
  <c r="N428" i="182"/>
  <c r="O428" i="182"/>
  <c r="P428" i="182"/>
  <c r="Q430" i="182"/>
  <c r="Q431" i="182"/>
  <c r="Q432" i="182"/>
  <c r="Q433" i="182"/>
  <c r="Q434" i="182"/>
  <c r="Q435" i="182"/>
  <c r="Q436" i="182"/>
  <c r="Q437" i="182"/>
  <c r="Q438" i="182"/>
  <c r="Q439" i="182"/>
  <c r="Q440" i="182"/>
  <c r="Q441" i="182"/>
  <c r="Q442" i="182"/>
  <c r="Q443" i="182"/>
  <c r="Q444" i="182"/>
  <c r="Q445" i="182"/>
  <c r="Q446" i="182"/>
  <c r="E447" i="182"/>
  <c r="F447" i="182"/>
  <c r="G447" i="182"/>
  <c r="H447" i="182"/>
  <c r="H448" i="182" s="1"/>
  <c r="I447" i="182"/>
  <c r="J447" i="182"/>
  <c r="J448" i="182" s="1"/>
  <c r="K447" i="182"/>
  <c r="L447" i="182"/>
  <c r="L448" i="182" s="1"/>
  <c r="M447" i="182"/>
  <c r="N447" i="182"/>
  <c r="N448" i="182" s="1"/>
  <c r="O447" i="182"/>
  <c r="P447" i="182"/>
  <c r="P448" i="182" s="1"/>
  <c r="F448" i="182"/>
  <c r="Q455" i="182"/>
  <c r="O9" i="182" s="1"/>
  <c r="Q456" i="182"/>
  <c r="O10" i="182" s="1"/>
  <c r="Q457" i="182"/>
  <c r="O11" i="182" s="1"/>
  <c r="Q458" i="182"/>
  <c r="O12" i="182" s="1"/>
  <c r="E459" i="182"/>
  <c r="E468" i="182" s="1"/>
  <c r="F459" i="182"/>
  <c r="G459" i="182"/>
  <c r="G468" i="182" s="1"/>
  <c r="H459" i="182"/>
  <c r="H468" i="182" s="1"/>
  <c r="I459" i="182"/>
  <c r="I468" i="182" s="1"/>
  <c r="J459" i="182"/>
  <c r="J468" i="182" s="1"/>
  <c r="K459" i="182"/>
  <c r="K468" i="182" s="1"/>
  <c r="L459" i="182"/>
  <c r="L468" i="182" s="1"/>
  <c r="M459" i="182"/>
  <c r="M468" i="182" s="1"/>
  <c r="N459" i="182"/>
  <c r="N468" i="182" s="1"/>
  <c r="O459" i="182"/>
  <c r="O468" i="182" s="1"/>
  <c r="P459" i="182"/>
  <c r="P468" i="182" s="1"/>
  <c r="Q460" i="182"/>
  <c r="O14" i="182" s="1"/>
  <c r="Q461" i="182"/>
  <c r="O15" i="182" s="1"/>
  <c r="Q462" i="182"/>
  <c r="O16" i="182" s="1"/>
  <c r="Q463" i="182"/>
  <c r="O17" i="182" s="1"/>
  <c r="Q464" i="182"/>
  <c r="Q465" i="182"/>
  <c r="Q466" i="182"/>
  <c r="Q467" i="182"/>
  <c r="Q470" i="182"/>
  <c r="O24" i="182" s="1"/>
  <c r="Q471" i="182"/>
  <c r="O25" i="182" s="1"/>
  <c r="Q472" i="182"/>
  <c r="O26" i="182" s="1"/>
  <c r="Q473" i="182"/>
  <c r="O27" i="182" s="1"/>
  <c r="Q474" i="182"/>
  <c r="O28" i="182" s="1"/>
  <c r="Q475" i="182"/>
  <c r="O29" i="182" s="1"/>
  <c r="Q476" i="182"/>
  <c r="O30" i="182" s="1"/>
  <c r="Q477" i="182"/>
  <c r="O31" i="182" s="1"/>
  <c r="Q478" i="182"/>
  <c r="O32" i="182" s="1"/>
  <c r="Q479" i="182"/>
  <c r="O33" i="182" s="1"/>
  <c r="Q480" i="182"/>
  <c r="O34" i="182" s="1"/>
  <c r="Q481" i="182"/>
  <c r="Q482" i="182"/>
  <c r="Q483" i="182"/>
  <c r="Q484" i="182"/>
  <c r="E485" i="182"/>
  <c r="F485" i="182"/>
  <c r="G485" i="182"/>
  <c r="H485" i="182"/>
  <c r="I485" i="182"/>
  <c r="J485" i="182"/>
  <c r="J522" i="182" s="1"/>
  <c r="K485" i="182"/>
  <c r="L485" i="182"/>
  <c r="M485" i="182"/>
  <c r="N485" i="182"/>
  <c r="O485" i="182"/>
  <c r="P485" i="182"/>
  <c r="Q487" i="182"/>
  <c r="O41" i="182" s="1"/>
  <c r="Q488" i="182"/>
  <c r="O42" i="182" s="1"/>
  <c r="Q489" i="182"/>
  <c r="O43" i="182" s="1"/>
  <c r="Q490" i="182"/>
  <c r="O44" i="182" s="1"/>
  <c r="Q491" i="182"/>
  <c r="O45" i="182" s="1"/>
  <c r="Q492" i="182"/>
  <c r="O46" i="182" s="1"/>
  <c r="Q493" i="182"/>
  <c r="O47" i="182" s="1"/>
  <c r="Q494" i="182"/>
  <c r="O49" i="182" s="1"/>
  <c r="Q495" i="182"/>
  <c r="O50" i="182" s="1"/>
  <c r="Q496" i="182"/>
  <c r="O51" i="182" s="1"/>
  <c r="Q497" i="182"/>
  <c r="O52" i="182" s="1"/>
  <c r="Q498" i="182"/>
  <c r="Q499" i="182"/>
  <c r="Q500" i="182"/>
  <c r="Q501" i="182"/>
  <c r="E502" i="182"/>
  <c r="F502" i="182"/>
  <c r="F522" i="182" s="1"/>
  <c r="G502" i="182"/>
  <c r="H502" i="182"/>
  <c r="I502" i="182"/>
  <c r="J502" i="182"/>
  <c r="K502" i="182"/>
  <c r="L502" i="182"/>
  <c r="L522" i="182" s="1"/>
  <c r="M502" i="182"/>
  <c r="N502" i="182"/>
  <c r="O502" i="182"/>
  <c r="P502" i="182"/>
  <c r="Q504" i="182"/>
  <c r="O59" i="182" s="1"/>
  <c r="Q505" i="182"/>
  <c r="O60" i="182" s="1"/>
  <c r="Q506" i="182"/>
  <c r="O61" i="182" s="1"/>
  <c r="Q507" i="182"/>
  <c r="O62" i="182" s="1"/>
  <c r="Q508" i="182"/>
  <c r="O63" i="182" s="1"/>
  <c r="Q509" i="182"/>
  <c r="O64" i="182" s="1"/>
  <c r="Q510" i="182"/>
  <c r="O65" i="182" s="1"/>
  <c r="Q511" i="182"/>
  <c r="O66" i="182" s="1"/>
  <c r="Q512" i="182"/>
  <c r="O67" i="182" s="1"/>
  <c r="Q513" i="182"/>
  <c r="O68" i="182" s="1"/>
  <c r="Q514" i="182"/>
  <c r="O69" i="182" s="1"/>
  <c r="Q515" i="182"/>
  <c r="O70" i="182" s="1"/>
  <c r="Q516" i="182"/>
  <c r="O71" i="182" s="1"/>
  <c r="Q517" i="182"/>
  <c r="Q518" i="182"/>
  <c r="Q519" i="182"/>
  <c r="Q520" i="182"/>
  <c r="E521" i="182"/>
  <c r="F521" i="182"/>
  <c r="G521" i="182"/>
  <c r="H521" i="182"/>
  <c r="H522" i="182" s="1"/>
  <c r="I521" i="182"/>
  <c r="J521" i="182"/>
  <c r="K521" i="182"/>
  <c r="L521" i="182"/>
  <c r="M521" i="182"/>
  <c r="N521" i="182"/>
  <c r="N522" i="182" s="1"/>
  <c r="O521" i="182"/>
  <c r="P521" i="182"/>
  <c r="Q529" i="182"/>
  <c r="P9" i="182" s="1"/>
  <c r="Q530" i="182"/>
  <c r="P10" i="182" s="1"/>
  <c r="Q531" i="182"/>
  <c r="P11" i="182" s="1"/>
  <c r="Q532" i="182"/>
  <c r="P12" i="182" s="1"/>
  <c r="Q533" i="182"/>
  <c r="P13" i="182" s="1"/>
  <c r="Q534" i="182"/>
  <c r="P14" i="182" s="1"/>
  <c r="Q535" i="182"/>
  <c r="P15" i="182" s="1"/>
  <c r="Q536" i="182"/>
  <c r="P16" i="182" s="1"/>
  <c r="Q537" i="182"/>
  <c r="P17" i="182" s="1"/>
  <c r="Q538" i="182"/>
  <c r="Q539" i="182"/>
  <c r="Q540" i="182"/>
  <c r="Q541" i="182"/>
  <c r="E542" i="182"/>
  <c r="F542" i="182"/>
  <c r="G542" i="182"/>
  <c r="H542" i="182"/>
  <c r="I542" i="182"/>
  <c r="J542" i="182"/>
  <c r="K542" i="182"/>
  <c r="L542" i="182"/>
  <c r="M542" i="182"/>
  <c r="N542" i="182"/>
  <c r="O542" i="182"/>
  <c r="P542" i="182"/>
  <c r="Q544" i="182"/>
  <c r="P24" i="182" s="1"/>
  <c r="Q545" i="182"/>
  <c r="P25" i="182" s="1"/>
  <c r="Q546" i="182"/>
  <c r="P26" i="182" s="1"/>
  <c r="Q547" i="182"/>
  <c r="P27" i="182" s="1"/>
  <c r="Q548" i="182"/>
  <c r="P28" i="182" s="1"/>
  <c r="Q549" i="182"/>
  <c r="P29" i="182" s="1"/>
  <c r="Q550" i="182"/>
  <c r="P30" i="182" s="1"/>
  <c r="Q551" i="182"/>
  <c r="P31" i="182" s="1"/>
  <c r="Q552" i="182"/>
  <c r="P32" i="182" s="1"/>
  <c r="Q553" i="182"/>
  <c r="P33" i="182" s="1"/>
  <c r="Q554" i="182"/>
  <c r="P34" i="182" s="1"/>
  <c r="Q555" i="182"/>
  <c r="Q556" i="182"/>
  <c r="Q557" i="182"/>
  <c r="Q558" i="182"/>
  <c r="E559" i="182"/>
  <c r="F559" i="182"/>
  <c r="G559" i="182"/>
  <c r="H559" i="182"/>
  <c r="I559" i="182"/>
  <c r="J559" i="182"/>
  <c r="K559" i="182"/>
  <c r="L559" i="182"/>
  <c r="M559" i="182"/>
  <c r="N559" i="182"/>
  <c r="O559" i="182"/>
  <c r="P559" i="182"/>
  <c r="Q561" i="182"/>
  <c r="P41" i="182" s="1"/>
  <c r="Q562" i="182"/>
  <c r="P42" i="182" s="1"/>
  <c r="Q563" i="182"/>
  <c r="P43" i="182" s="1"/>
  <c r="Q564" i="182"/>
  <c r="P44" i="182" s="1"/>
  <c r="Q565" i="182"/>
  <c r="P45" i="182" s="1"/>
  <c r="Q566" i="182"/>
  <c r="P46" i="182" s="1"/>
  <c r="Q567" i="182"/>
  <c r="P47" i="182" s="1"/>
  <c r="Q568" i="182"/>
  <c r="P49" i="182" s="1"/>
  <c r="Q569" i="182"/>
  <c r="P50" i="182" s="1"/>
  <c r="Q570" i="182"/>
  <c r="P51" i="182" s="1"/>
  <c r="Q571" i="182"/>
  <c r="P52" i="182" s="1"/>
  <c r="Q572" i="182"/>
  <c r="Q573" i="182"/>
  <c r="Q574" i="182"/>
  <c r="Q575" i="182"/>
  <c r="E576" i="182"/>
  <c r="F576" i="182"/>
  <c r="G576" i="182"/>
  <c r="H576" i="182"/>
  <c r="I576" i="182"/>
  <c r="J576" i="182"/>
  <c r="K576" i="182"/>
  <c r="L576" i="182"/>
  <c r="M576" i="182"/>
  <c r="N576" i="182"/>
  <c r="O576" i="182"/>
  <c r="O596" i="182" s="1"/>
  <c r="O597" i="182" s="1"/>
  <c r="P576" i="182"/>
  <c r="Q578" i="182"/>
  <c r="P59" i="182" s="1"/>
  <c r="Q579" i="182"/>
  <c r="P60" i="182" s="1"/>
  <c r="Q580" i="182"/>
  <c r="P61" i="182" s="1"/>
  <c r="Q581" i="182"/>
  <c r="P62" i="182" s="1"/>
  <c r="Q582" i="182"/>
  <c r="P63" i="182" s="1"/>
  <c r="Q583" i="182"/>
  <c r="P64" i="182" s="1"/>
  <c r="Q584" i="182"/>
  <c r="P65" i="182" s="1"/>
  <c r="Q585" i="182"/>
  <c r="P66" i="182" s="1"/>
  <c r="Q586" i="182"/>
  <c r="P67" i="182" s="1"/>
  <c r="Q587" i="182"/>
  <c r="P68" i="182" s="1"/>
  <c r="Q588" i="182"/>
  <c r="P69" i="182" s="1"/>
  <c r="Q589" i="182"/>
  <c r="P70" i="182" s="1"/>
  <c r="Q590" i="182"/>
  <c r="P71" i="182" s="1"/>
  <c r="Q591" i="182"/>
  <c r="Q592" i="182"/>
  <c r="Q593" i="182"/>
  <c r="Q594" i="182"/>
  <c r="E595" i="182"/>
  <c r="F595" i="182"/>
  <c r="G595" i="182"/>
  <c r="H595" i="182"/>
  <c r="H596" i="182" s="1"/>
  <c r="H597" i="182" s="1"/>
  <c r="I595" i="182"/>
  <c r="J595" i="182"/>
  <c r="J596" i="182" s="1"/>
  <c r="K595" i="182"/>
  <c r="L595" i="182"/>
  <c r="L596" i="182" s="1"/>
  <c r="L597" i="182" s="1"/>
  <c r="M595" i="182"/>
  <c r="N595" i="182"/>
  <c r="N596" i="182" s="1"/>
  <c r="N597" i="182" s="1"/>
  <c r="O595" i="182"/>
  <c r="P595" i="182"/>
  <c r="P596" i="182" s="1"/>
  <c r="P597" i="182" s="1"/>
  <c r="E596" i="182"/>
  <c r="E597" i="182" s="1"/>
  <c r="M596" i="182"/>
  <c r="M597" i="182"/>
  <c r="Q603" i="182"/>
  <c r="Q9" i="182" s="1"/>
  <c r="Q604" i="182"/>
  <c r="Q10" i="182" s="1"/>
  <c r="Q605" i="182"/>
  <c r="Q11" i="182" s="1"/>
  <c r="Q606" i="182"/>
  <c r="Q12" i="182" s="1"/>
  <c r="Q607" i="182"/>
  <c r="Q13" i="182" s="1"/>
  <c r="Q608" i="182"/>
  <c r="Q14" i="182" s="1"/>
  <c r="Q609" i="182"/>
  <c r="Q15" i="182" s="1"/>
  <c r="Q610" i="182"/>
  <c r="Q16" i="182" s="1"/>
  <c r="Q611" i="182"/>
  <c r="Q17" i="182" s="1"/>
  <c r="Q612" i="182"/>
  <c r="Q613" i="182"/>
  <c r="Q614" i="182"/>
  <c r="Q615" i="182"/>
  <c r="E616" i="182"/>
  <c r="F616" i="182"/>
  <c r="G616" i="182"/>
  <c r="H616" i="182"/>
  <c r="I616" i="182"/>
  <c r="J616" i="182"/>
  <c r="K616" i="182"/>
  <c r="L616" i="182"/>
  <c r="M616" i="182"/>
  <c r="N616" i="182"/>
  <c r="O616" i="182"/>
  <c r="P616" i="182"/>
  <c r="Q618" i="182"/>
  <c r="Q24" i="182" s="1"/>
  <c r="Q619" i="182"/>
  <c r="Q25" i="182" s="1"/>
  <c r="Q620" i="182"/>
  <c r="Q26" i="182" s="1"/>
  <c r="Q621" i="182"/>
  <c r="Q27" i="182" s="1"/>
  <c r="Q622" i="182"/>
  <c r="Q28" i="182" s="1"/>
  <c r="Q623" i="182"/>
  <c r="Q29" i="182" s="1"/>
  <c r="Q624" i="182"/>
  <c r="Q30" i="182" s="1"/>
  <c r="Q625" i="182"/>
  <c r="Q31" i="182" s="1"/>
  <c r="Q626" i="182"/>
  <c r="Q32" i="182" s="1"/>
  <c r="Q627" i="182"/>
  <c r="Q33" i="182" s="1"/>
  <c r="Q628" i="182"/>
  <c r="Q34" i="182" s="1"/>
  <c r="Q629" i="182"/>
  <c r="Q630" i="182"/>
  <c r="Q631" i="182"/>
  <c r="Q632" i="182"/>
  <c r="E633" i="182"/>
  <c r="F633" i="182"/>
  <c r="G633" i="182"/>
  <c r="H633" i="182"/>
  <c r="I633" i="182"/>
  <c r="J633" i="182"/>
  <c r="K633" i="182"/>
  <c r="L633" i="182"/>
  <c r="M633" i="182"/>
  <c r="N633" i="182"/>
  <c r="O633" i="182"/>
  <c r="P633" i="182"/>
  <c r="Q635" i="182"/>
  <c r="Q41" i="182" s="1"/>
  <c r="Q636" i="182"/>
  <c r="Q42" i="182" s="1"/>
  <c r="Q637" i="182"/>
  <c r="Q43" i="182" s="1"/>
  <c r="Q638" i="182"/>
  <c r="Q44" i="182" s="1"/>
  <c r="Q639" i="182"/>
  <c r="Q45" i="182" s="1"/>
  <c r="Q640" i="182"/>
  <c r="Q46" i="182" s="1"/>
  <c r="Q641" i="182"/>
  <c r="Q47" i="182" s="1"/>
  <c r="Q642" i="182"/>
  <c r="Q49" i="182" s="1"/>
  <c r="Q643" i="182"/>
  <c r="Q50" i="182" s="1"/>
  <c r="Q644" i="182"/>
  <c r="Q51" i="182" s="1"/>
  <c r="Q645" i="182"/>
  <c r="Q52" i="182" s="1"/>
  <c r="Q646" i="182"/>
  <c r="Q647" i="182"/>
  <c r="Q648" i="182"/>
  <c r="Q649" i="182"/>
  <c r="E650" i="182"/>
  <c r="F650" i="182"/>
  <c r="G650" i="182"/>
  <c r="H650" i="182"/>
  <c r="I650" i="182"/>
  <c r="J650" i="182"/>
  <c r="K650" i="182"/>
  <c r="L650" i="182"/>
  <c r="M650" i="182"/>
  <c r="N650" i="182"/>
  <c r="O650" i="182"/>
  <c r="P650" i="182"/>
  <c r="Q652" i="182"/>
  <c r="Q59" i="182" s="1"/>
  <c r="Q653" i="182"/>
  <c r="Q60" i="182" s="1"/>
  <c r="Q654" i="182"/>
  <c r="Q61" i="182" s="1"/>
  <c r="Q655" i="182"/>
  <c r="Q62" i="182" s="1"/>
  <c r="Q656" i="182"/>
  <c r="Q63" i="182" s="1"/>
  <c r="Q657" i="182"/>
  <c r="Q64" i="182" s="1"/>
  <c r="Q658" i="182"/>
  <c r="Q65" i="182" s="1"/>
  <c r="Q659" i="182"/>
  <c r="Q66" i="182" s="1"/>
  <c r="Q660" i="182"/>
  <c r="Q67" i="182" s="1"/>
  <c r="Q661" i="182"/>
  <c r="Q68" i="182" s="1"/>
  <c r="Q662" i="182"/>
  <c r="Q69" i="182" s="1"/>
  <c r="Q663" i="182"/>
  <c r="Q70" i="182" s="1"/>
  <c r="Q664" i="182"/>
  <c r="Q71" i="182" s="1"/>
  <c r="Q665" i="182"/>
  <c r="Q666" i="182"/>
  <c r="Q667" i="182"/>
  <c r="Q668" i="182"/>
  <c r="E669" i="182"/>
  <c r="F669" i="182"/>
  <c r="G669" i="182"/>
  <c r="H669" i="182"/>
  <c r="I669" i="182"/>
  <c r="J669" i="182"/>
  <c r="K669" i="182"/>
  <c r="K670" i="182" s="1"/>
  <c r="K671" i="182" s="1"/>
  <c r="L669" i="182"/>
  <c r="M669" i="182"/>
  <c r="N669" i="182"/>
  <c r="O669" i="182"/>
  <c r="P669" i="182"/>
  <c r="P670" i="182" s="1"/>
  <c r="P671" i="182" s="1"/>
  <c r="H670" i="182"/>
  <c r="H671" i="182" s="1"/>
  <c r="Q677" i="182"/>
  <c r="R9" i="182" s="1"/>
  <c r="Q678" i="182"/>
  <c r="R10" i="182" s="1"/>
  <c r="Q679" i="182"/>
  <c r="R11" i="182" s="1"/>
  <c r="Q680" i="182"/>
  <c r="R12" i="182" s="1"/>
  <c r="Q681" i="182"/>
  <c r="R13" i="182" s="1"/>
  <c r="Q682" i="182"/>
  <c r="R14" i="182" s="1"/>
  <c r="Q683" i="182"/>
  <c r="R15" i="182" s="1"/>
  <c r="Q684" i="182"/>
  <c r="R16" i="182" s="1"/>
  <c r="Q685" i="182"/>
  <c r="R17" i="182" s="1"/>
  <c r="Q686" i="182"/>
  <c r="Q687" i="182"/>
  <c r="Q688" i="182"/>
  <c r="Q689" i="182"/>
  <c r="E690" i="182"/>
  <c r="F690" i="182"/>
  <c r="G690" i="182"/>
  <c r="H690" i="182"/>
  <c r="I690" i="182"/>
  <c r="J690" i="182"/>
  <c r="K690" i="182"/>
  <c r="L690" i="182"/>
  <c r="M690" i="182"/>
  <c r="N690" i="182"/>
  <c r="O690" i="182"/>
  <c r="P690" i="182"/>
  <c r="Q692" i="182"/>
  <c r="R24" i="182" s="1"/>
  <c r="Q693" i="182"/>
  <c r="R25" i="182" s="1"/>
  <c r="Q694" i="182"/>
  <c r="R26" i="182" s="1"/>
  <c r="Q695" i="182"/>
  <c r="R27" i="182" s="1"/>
  <c r="Q696" i="182"/>
  <c r="R28" i="182" s="1"/>
  <c r="Q697" i="182"/>
  <c r="R29" i="182" s="1"/>
  <c r="Q698" i="182"/>
  <c r="R30" i="182" s="1"/>
  <c r="Q699" i="182"/>
  <c r="R31" i="182" s="1"/>
  <c r="Q700" i="182"/>
  <c r="R32" i="182" s="1"/>
  <c r="Q701" i="182"/>
  <c r="R33" i="182" s="1"/>
  <c r="Q702" i="182"/>
  <c r="R34" i="182" s="1"/>
  <c r="Q703" i="182"/>
  <c r="Q704" i="182"/>
  <c r="Q705" i="182"/>
  <c r="Q706" i="182"/>
  <c r="E707" i="182"/>
  <c r="F707" i="182"/>
  <c r="G707" i="182"/>
  <c r="H707" i="182"/>
  <c r="I707" i="182"/>
  <c r="J707" i="182"/>
  <c r="K707" i="182"/>
  <c r="L707" i="182"/>
  <c r="M707" i="182"/>
  <c r="N707" i="182"/>
  <c r="O707" i="182"/>
  <c r="P707" i="182"/>
  <c r="P744" i="182" s="1"/>
  <c r="P745" i="182" s="1"/>
  <c r="Q709" i="182"/>
  <c r="R41" i="182" s="1"/>
  <c r="Q710" i="182"/>
  <c r="R42" i="182" s="1"/>
  <c r="Q711" i="182"/>
  <c r="R43" i="182" s="1"/>
  <c r="Q712" i="182"/>
  <c r="R44" i="182" s="1"/>
  <c r="Q713" i="182"/>
  <c r="R45" i="182" s="1"/>
  <c r="Q714" i="182"/>
  <c r="R46" i="182" s="1"/>
  <c r="Q715" i="182"/>
  <c r="R47" i="182" s="1"/>
  <c r="Q716" i="182"/>
  <c r="R49" i="182" s="1"/>
  <c r="Q717" i="182"/>
  <c r="R50" i="182" s="1"/>
  <c r="Q718" i="182"/>
  <c r="R51" i="182" s="1"/>
  <c r="Q719" i="182"/>
  <c r="R52" i="182" s="1"/>
  <c r="Q720" i="182"/>
  <c r="Q721" i="182"/>
  <c r="Q722" i="182"/>
  <c r="Q723" i="182"/>
  <c r="E724" i="182"/>
  <c r="F724" i="182"/>
  <c r="G724" i="182"/>
  <c r="H724" i="182"/>
  <c r="I724" i="182"/>
  <c r="J724" i="182"/>
  <c r="K724" i="182"/>
  <c r="L724" i="182"/>
  <c r="M724" i="182"/>
  <c r="N724" i="182"/>
  <c r="O724" i="182"/>
  <c r="P724" i="182"/>
  <c r="Q726" i="182"/>
  <c r="R59" i="182" s="1"/>
  <c r="Q727" i="182"/>
  <c r="R60" i="182" s="1"/>
  <c r="Q728" i="182"/>
  <c r="R61" i="182" s="1"/>
  <c r="Q729" i="182"/>
  <c r="R62" i="182" s="1"/>
  <c r="Q730" i="182"/>
  <c r="R63" i="182" s="1"/>
  <c r="Q731" i="182"/>
  <c r="R64" i="182" s="1"/>
  <c r="Q732" i="182"/>
  <c r="R65" i="182" s="1"/>
  <c r="Q733" i="182"/>
  <c r="R66" i="182" s="1"/>
  <c r="Q734" i="182"/>
  <c r="R67" i="182" s="1"/>
  <c r="Q735" i="182"/>
  <c r="R68" i="182" s="1"/>
  <c r="Q736" i="182"/>
  <c r="R69" i="182" s="1"/>
  <c r="Q737" i="182"/>
  <c r="R70" i="182" s="1"/>
  <c r="Q738" i="182"/>
  <c r="R71" i="182" s="1"/>
  <c r="Q739" i="182"/>
  <c r="Q740" i="182"/>
  <c r="Q741" i="182"/>
  <c r="Q742" i="182"/>
  <c r="E743" i="182"/>
  <c r="F743" i="182"/>
  <c r="F744" i="182" s="1"/>
  <c r="F745" i="182" s="1"/>
  <c r="G743" i="182"/>
  <c r="H743" i="182"/>
  <c r="I743" i="182"/>
  <c r="I744" i="182" s="1"/>
  <c r="J743" i="182"/>
  <c r="K743" i="182"/>
  <c r="L743" i="182"/>
  <c r="L744" i="182" s="1"/>
  <c r="L745" i="182" s="1"/>
  <c r="M743" i="182"/>
  <c r="N743" i="182"/>
  <c r="N744" i="182" s="1"/>
  <c r="O743" i="182"/>
  <c r="P743" i="182"/>
  <c r="Q751" i="182"/>
  <c r="S9" i="182" s="1"/>
  <c r="Q752" i="182"/>
  <c r="S10" i="182" s="1"/>
  <c r="Q753" i="182"/>
  <c r="S11" i="182" s="1"/>
  <c r="Q754" i="182"/>
  <c r="S12" i="182" s="1"/>
  <c r="Q755" i="182"/>
  <c r="S13" i="182" s="1"/>
  <c r="Q756" i="182"/>
  <c r="S14" i="182" s="1"/>
  <c r="Q757" i="182"/>
  <c r="S15" i="182" s="1"/>
  <c r="Q758" i="182"/>
  <c r="S16" i="182" s="1"/>
  <c r="Q759" i="182"/>
  <c r="S17" i="182" s="1"/>
  <c r="Q760" i="182"/>
  <c r="Q761" i="182"/>
  <c r="Q762" i="182"/>
  <c r="Q763" i="182"/>
  <c r="E764" i="182"/>
  <c r="F764" i="182"/>
  <c r="G764" i="182"/>
  <c r="H764" i="182"/>
  <c r="I764" i="182"/>
  <c r="J764" i="182"/>
  <c r="K764" i="182"/>
  <c r="L764" i="182"/>
  <c r="M764" i="182"/>
  <c r="N764" i="182"/>
  <c r="O764" i="182"/>
  <c r="P764" i="182"/>
  <c r="Q766" i="182"/>
  <c r="S24" i="182" s="1"/>
  <c r="Q767" i="182"/>
  <c r="S25" i="182" s="1"/>
  <c r="Q768" i="182"/>
  <c r="S26" i="182" s="1"/>
  <c r="Q769" i="182"/>
  <c r="S27" i="182" s="1"/>
  <c r="Q770" i="182"/>
  <c r="S28" i="182" s="1"/>
  <c r="Q771" i="182"/>
  <c r="S29" i="182" s="1"/>
  <c r="Q772" i="182"/>
  <c r="S30" i="182" s="1"/>
  <c r="Q773" i="182"/>
  <c r="S31" i="182" s="1"/>
  <c r="Q774" i="182"/>
  <c r="S32" i="182" s="1"/>
  <c r="Q775" i="182"/>
  <c r="S33" i="182" s="1"/>
  <c r="Q776" i="182"/>
  <c r="S34" i="182" s="1"/>
  <c r="Q777" i="182"/>
  <c r="Q778" i="182"/>
  <c r="Q779" i="182"/>
  <c r="Q780" i="182"/>
  <c r="E781" i="182"/>
  <c r="F781" i="182"/>
  <c r="G781" i="182"/>
  <c r="H781" i="182"/>
  <c r="I781" i="182"/>
  <c r="J781" i="182"/>
  <c r="K781" i="182"/>
  <c r="L781" i="182"/>
  <c r="M781" i="182"/>
  <c r="N781" i="182"/>
  <c r="O781" i="182"/>
  <c r="P781" i="182"/>
  <c r="Q783" i="182"/>
  <c r="S41" i="182" s="1"/>
  <c r="Q784" i="182"/>
  <c r="S42" i="182" s="1"/>
  <c r="Q785" i="182"/>
  <c r="S43" i="182" s="1"/>
  <c r="Q786" i="182"/>
  <c r="S44" i="182" s="1"/>
  <c r="Q787" i="182"/>
  <c r="S45" i="182" s="1"/>
  <c r="Q788" i="182"/>
  <c r="S46" i="182" s="1"/>
  <c r="Q789" i="182"/>
  <c r="S47" i="182" s="1"/>
  <c r="Q790" i="182"/>
  <c r="S49" i="182" s="1"/>
  <c r="Q791" i="182"/>
  <c r="S50" i="182" s="1"/>
  <c r="Q792" i="182"/>
  <c r="S51" i="182" s="1"/>
  <c r="Q793" i="182"/>
  <c r="S52" i="182" s="1"/>
  <c r="Q794" i="182"/>
  <c r="Q795" i="182"/>
  <c r="Q796" i="182"/>
  <c r="Q797" i="182"/>
  <c r="E798" i="182"/>
  <c r="F798" i="182"/>
  <c r="G798" i="182"/>
  <c r="H798" i="182"/>
  <c r="I798" i="182"/>
  <c r="J798" i="182"/>
  <c r="K798" i="182"/>
  <c r="L798" i="182"/>
  <c r="M798" i="182"/>
  <c r="N798" i="182"/>
  <c r="O798" i="182"/>
  <c r="P798" i="182"/>
  <c r="Q800" i="182"/>
  <c r="S59" i="182" s="1"/>
  <c r="Q801" i="182"/>
  <c r="S60" i="182" s="1"/>
  <c r="Q802" i="182"/>
  <c r="S61" i="182" s="1"/>
  <c r="Q803" i="182"/>
  <c r="S62" i="182" s="1"/>
  <c r="Q804" i="182"/>
  <c r="S63" i="182" s="1"/>
  <c r="Q805" i="182"/>
  <c r="S64" i="182" s="1"/>
  <c r="Q806" i="182"/>
  <c r="S65" i="182" s="1"/>
  <c r="Q807" i="182"/>
  <c r="S66" i="182" s="1"/>
  <c r="Q808" i="182"/>
  <c r="S67" i="182" s="1"/>
  <c r="Q809" i="182"/>
  <c r="S68" i="182" s="1"/>
  <c r="Q810" i="182"/>
  <c r="S69" i="182" s="1"/>
  <c r="Q811" i="182"/>
  <c r="S70" i="182" s="1"/>
  <c r="Q812" i="182"/>
  <c r="S71" i="182" s="1"/>
  <c r="Q813" i="182"/>
  <c r="Q814" i="182"/>
  <c r="Q815" i="182"/>
  <c r="Q816" i="182"/>
  <c r="E817" i="182"/>
  <c r="F817" i="182"/>
  <c r="G817" i="182"/>
  <c r="H817" i="182"/>
  <c r="I817" i="182"/>
  <c r="J817" i="182"/>
  <c r="K817" i="182"/>
  <c r="L817" i="182"/>
  <c r="L818" i="182" s="1"/>
  <c r="M817" i="182"/>
  <c r="N817" i="182"/>
  <c r="O817" i="182"/>
  <c r="P817" i="182"/>
  <c r="P818" i="182" s="1"/>
  <c r="P819" i="182" s="1"/>
  <c r="E823" i="182"/>
  <c r="H22" i="181"/>
  <c r="K22" i="181"/>
  <c r="H25" i="181"/>
  <c r="H39" i="181" s="1"/>
  <c r="K39" i="181"/>
  <c r="K44" i="181"/>
  <c r="K44" i="180" s="1"/>
  <c r="H45" i="181"/>
  <c r="H45" i="180" s="1"/>
  <c r="N48" i="181"/>
  <c r="H51" i="181"/>
  <c r="H51" i="180" s="1"/>
  <c r="K51" i="181"/>
  <c r="K51" i="180" s="1"/>
  <c r="L51" i="181"/>
  <c r="M51" i="181"/>
  <c r="H52" i="181"/>
  <c r="H52" i="180" s="1"/>
  <c r="K52" i="181"/>
  <c r="K52" i="180" s="1"/>
  <c r="K62" i="181"/>
  <c r="K62" i="180" s="1"/>
  <c r="H69" i="181"/>
  <c r="H76" i="181" s="1"/>
  <c r="K69" i="181"/>
  <c r="K69" i="180" s="1"/>
  <c r="L70" i="181"/>
  <c r="L70" i="180" s="1"/>
  <c r="M70" i="181"/>
  <c r="K71" i="181"/>
  <c r="K71" i="180" s="1"/>
  <c r="L71" i="181"/>
  <c r="N71" i="181" s="1"/>
  <c r="M71" i="181"/>
  <c r="E86" i="181"/>
  <c r="E86" i="180" s="1"/>
  <c r="F86" i="181"/>
  <c r="F86" i="180" s="1"/>
  <c r="G86" i="181"/>
  <c r="G86" i="180" s="1"/>
  <c r="H86" i="181"/>
  <c r="H86" i="180" s="1"/>
  <c r="I86" i="181"/>
  <c r="I86" i="180" s="1"/>
  <c r="J86" i="181"/>
  <c r="J86" i="180" s="1"/>
  <c r="K86" i="181"/>
  <c r="L86" i="181"/>
  <c r="L86" i="180" s="1"/>
  <c r="M86" i="181"/>
  <c r="M86" i="180" s="1"/>
  <c r="N86" i="181"/>
  <c r="N86" i="180" s="1"/>
  <c r="O86" i="181"/>
  <c r="P86" i="181"/>
  <c r="P86" i="180" s="1"/>
  <c r="E87" i="181"/>
  <c r="E87" i="180" s="1"/>
  <c r="F87" i="181"/>
  <c r="F87" i="180" s="1"/>
  <c r="G87" i="181"/>
  <c r="G87" i="180" s="1"/>
  <c r="H87" i="181"/>
  <c r="I87" i="181"/>
  <c r="I87" i="180" s="1"/>
  <c r="J87" i="181"/>
  <c r="J87" i="180" s="1"/>
  <c r="K87" i="181"/>
  <c r="K87" i="180" s="1"/>
  <c r="L87" i="181"/>
  <c r="L87" i="180" s="1"/>
  <c r="M87" i="181"/>
  <c r="M87" i="180" s="1"/>
  <c r="N87" i="181"/>
  <c r="N87" i="180" s="1"/>
  <c r="O87" i="181"/>
  <c r="O87" i="180" s="1"/>
  <c r="P87" i="181"/>
  <c r="P87" i="180" s="1"/>
  <c r="E88" i="181"/>
  <c r="E88" i="180" s="1"/>
  <c r="F88" i="181"/>
  <c r="F88" i="180" s="1"/>
  <c r="G88" i="181"/>
  <c r="H88" i="181"/>
  <c r="H88" i="180" s="1"/>
  <c r="I88" i="181"/>
  <c r="I88" i="180" s="1"/>
  <c r="J88" i="181"/>
  <c r="J88" i="180" s="1"/>
  <c r="K88" i="181"/>
  <c r="K88" i="180" s="1"/>
  <c r="L88" i="181"/>
  <c r="L88" i="180" s="1"/>
  <c r="M88" i="181"/>
  <c r="M88" i="180" s="1"/>
  <c r="N88" i="181"/>
  <c r="N88" i="180" s="1"/>
  <c r="O88" i="181"/>
  <c r="O88" i="180" s="1"/>
  <c r="P88" i="181"/>
  <c r="P88" i="180" s="1"/>
  <c r="E89" i="181"/>
  <c r="E89" i="180" s="1"/>
  <c r="F89" i="181"/>
  <c r="F89" i="180" s="1"/>
  <c r="G89" i="181"/>
  <c r="G89" i="180" s="1"/>
  <c r="H89" i="181"/>
  <c r="H89" i="180" s="1"/>
  <c r="I89" i="181"/>
  <c r="I89" i="180" s="1"/>
  <c r="J89" i="181"/>
  <c r="J89" i="180" s="1"/>
  <c r="K89" i="181"/>
  <c r="K89" i="180" s="1"/>
  <c r="L89" i="181"/>
  <c r="L89" i="180" s="1"/>
  <c r="M89" i="181"/>
  <c r="M89" i="180" s="1"/>
  <c r="N89" i="181"/>
  <c r="N89" i="180" s="1"/>
  <c r="O89" i="181"/>
  <c r="O89" i="180" s="1"/>
  <c r="P89" i="181"/>
  <c r="P89" i="180" s="1"/>
  <c r="E90" i="181"/>
  <c r="F90" i="181"/>
  <c r="G90" i="181"/>
  <c r="H90" i="181"/>
  <c r="I90" i="181"/>
  <c r="J90" i="181"/>
  <c r="K90" i="181"/>
  <c r="L90" i="181"/>
  <c r="M90" i="181"/>
  <c r="N90" i="181"/>
  <c r="O90" i="181"/>
  <c r="P90" i="181"/>
  <c r="E91" i="181"/>
  <c r="E91" i="180" s="1"/>
  <c r="F91" i="181"/>
  <c r="F91" i="180" s="1"/>
  <c r="G91" i="181"/>
  <c r="H91" i="181"/>
  <c r="H91" i="180" s="1"/>
  <c r="I91" i="181"/>
  <c r="I91" i="180" s="1"/>
  <c r="J91" i="181"/>
  <c r="J91" i="180" s="1"/>
  <c r="K91" i="181"/>
  <c r="K91" i="180" s="1"/>
  <c r="L91" i="181"/>
  <c r="L91" i="180" s="1"/>
  <c r="M91" i="181"/>
  <c r="M91" i="180" s="1"/>
  <c r="N91" i="181"/>
  <c r="N91" i="180" s="1"/>
  <c r="O91" i="181"/>
  <c r="O91" i="180" s="1"/>
  <c r="P91" i="181"/>
  <c r="P91" i="180" s="1"/>
  <c r="E92" i="181"/>
  <c r="E92" i="180" s="1"/>
  <c r="F92" i="181"/>
  <c r="F92" i="180" s="1"/>
  <c r="G92" i="181"/>
  <c r="H92" i="181"/>
  <c r="H92" i="180" s="1"/>
  <c r="I92" i="181"/>
  <c r="I92" i="180" s="1"/>
  <c r="J92" i="181"/>
  <c r="J92" i="180" s="1"/>
  <c r="K92" i="181"/>
  <c r="K92" i="180" s="1"/>
  <c r="L92" i="181"/>
  <c r="L92" i="180" s="1"/>
  <c r="M92" i="181"/>
  <c r="M92" i="180" s="1"/>
  <c r="N92" i="181"/>
  <c r="N92" i="180" s="1"/>
  <c r="O92" i="181"/>
  <c r="O92" i="180" s="1"/>
  <c r="P92" i="181"/>
  <c r="P92" i="180" s="1"/>
  <c r="E93" i="181"/>
  <c r="E93" i="180" s="1"/>
  <c r="F93" i="181"/>
  <c r="F93" i="180" s="1"/>
  <c r="G93" i="181"/>
  <c r="G93" i="180" s="1"/>
  <c r="H93" i="181"/>
  <c r="H93" i="180" s="1"/>
  <c r="I93" i="181"/>
  <c r="I93" i="180" s="1"/>
  <c r="J93" i="181"/>
  <c r="J93" i="180" s="1"/>
  <c r="K93" i="181"/>
  <c r="K93" i="180" s="1"/>
  <c r="L93" i="181"/>
  <c r="L93" i="180" s="1"/>
  <c r="M93" i="181"/>
  <c r="M93" i="180" s="1"/>
  <c r="N93" i="181"/>
  <c r="N93" i="180" s="1"/>
  <c r="O93" i="181"/>
  <c r="O93" i="180" s="1"/>
  <c r="P93" i="181"/>
  <c r="P93" i="180" s="1"/>
  <c r="E94" i="181"/>
  <c r="E94" i="180" s="1"/>
  <c r="F94" i="181"/>
  <c r="F94" i="180" s="1"/>
  <c r="G94" i="181"/>
  <c r="H94" i="181"/>
  <c r="H94" i="180" s="1"/>
  <c r="I94" i="181"/>
  <c r="I94" i="180" s="1"/>
  <c r="J94" i="181"/>
  <c r="J94" i="180" s="1"/>
  <c r="K94" i="181"/>
  <c r="K94" i="180" s="1"/>
  <c r="L94" i="181"/>
  <c r="L94" i="180" s="1"/>
  <c r="M94" i="181"/>
  <c r="M94" i="180" s="1"/>
  <c r="N94" i="181"/>
  <c r="N94" i="180" s="1"/>
  <c r="O94" i="181"/>
  <c r="O94" i="180" s="1"/>
  <c r="P94" i="181"/>
  <c r="P94" i="180" s="1"/>
  <c r="Q95" i="181"/>
  <c r="Q96" i="181"/>
  <c r="Q97" i="181"/>
  <c r="Q98" i="181"/>
  <c r="E101" i="181"/>
  <c r="E101" i="180" s="1"/>
  <c r="F101" i="181"/>
  <c r="G101" i="181"/>
  <c r="G101" i="180" s="1"/>
  <c r="H101" i="181"/>
  <c r="H101" i="180" s="1"/>
  <c r="I101" i="181"/>
  <c r="I101" i="180" s="1"/>
  <c r="J101" i="181"/>
  <c r="J101" i="180" s="1"/>
  <c r="K101" i="181"/>
  <c r="K101" i="180" s="1"/>
  <c r="L101" i="181"/>
  <c r="L101" i="180" s="1"/>
  <c r="M101" i="181"/>
  <c r="M101" i="180" s="1"/>
  <c r="N101" i="181"/>
  <c r="N101" i="180" s="1"/>
  <c r="O101" i="181"/>
  <c r="O101" i="180" s="1"/>
  <c r="P101" i="181"/>
  <c r="P101" i="180" s="1"/>
  <c r="E102" i="181"/>
  <c r="E102" i="180" s="1"/>
  <c r="F102" i="181"/>
  <c r="F102" i="180" s="1"/>
  <c r="G102" i="181"/>
  <c r="G102" i="180" s="1"/>
  <c r="H102" i="181"/>
  <c r="H102" i="180" s="1"/>
  <c r="I102" i="181"/>
  <c r="I102" i="180" s="1"/>
  <c r="J102" i="181"/>
  <c r="J102" i="180" s="1"/>
  <c r="K102" i="181"/>
  <c r="K102" i="180" s="1"/>
  <c r="L102" i="181"/>
  <c r="L102" i="180" s="1"/>
  <c r="M102" i="181"/>
  <c r="M102" i="180" s="1"/>
  <c r="N102" i="181"/>
  <c r="N102" i="180" s="1"/>
  <c r="O102" i="181"/>
  <c r="O102" i="180" s="1"/>
  <c r="P102" i="181"/>
  <c r="P102" i="180" s="1"/>
  <c r="E103" i="181"/>
  <c r="E103" i="180" s="1"/>
  <c r="F103" i="181"/>
  <c r="G103" i="181"/>
  <c r="G103" i="180" s="1"/>
  <c r="H103" i="181"/>
  <c r="H103" i="180" s="1"/>
  <c r="I103" i="181"/>
  <c r="I103" i="180" s="1"/>
  <c r="J103" i="181"/>
  <c r="J103" i="180" s="1"/>
  <c r="K103" i="181"/>
  <c r="K103" i="180" s="1"/>
  <c r="L103" i="181"/>
  <c r="L103" i="180" s="1"/>
  <c r="M103" i="181"/>
  <c r="M103" i="180" s="1"/>
  <c r="N103" i="181"/>
  <c r="N103" i="180" s="1"/>
  <c r="O103" i="181"/>
  <c r="O103" i="180" s="1"/>
  <c r="P103" i="181"/>
  <c r="P103" i="180" s="1"/>
  <c r="E104" i="181"/>
  <c r="E104" i="180" s="1"/>
  <c r="F104" i="181"/>
  <c r="F104" i="180" s="1"/>
  <c r="G104" i="181"/>
  <c r="G104" i="180" s="1"/>
  <c r="H104" i="181"/>
  <c r="H104" i="180" s="1"/>
  <c r="I104" i="181"/>
  <c r="I104" i="180" s="1"/>
  <c r="J104" i="181"/>
  <c r="J104" i="180" s="1"/>
  <c r="K104" i="181"/>
  <c r="K104" i="180" s="1"/>
  <c r="L104" i="181"/>
  <c r="L104" i="180" s="1"/>
  <c r="M104" i="181"/>
  <c r="M104" i="180" s="1"/>
  <c r="N104" i="181"/>
  <c r="N104" i="180" s="1"/>
  <c r="O104" i="181"/>
  <c r="O104" i="180" s="1"/>
  <c r="P104" i="181"/>
  <c r="P104" i="180" s="1"/>
  <c r="E105" i="181"/>
  <c r="E105" i="180" s="1"/>
  <c r="F105" i="181"/>
  <c r="G105" i="181"/>
  <c r="G105" i="180" s="1"/>
  <c r="H105" i="181"/>
  <c r="H105" i="180" s="1"/>
  <c r="I105" i="181"/>
  <c r="I105" i="180" s="1"/>
  <c r="J105" i="181"/>
  <c r="J105" i="180" s="1"/>
  <c r="K105" i="181"/>
  <c r="K105" i="180" s="1"/>
  <c r="L105" i="181"/>
  <c r="L105" i="180" s="1"/>
  <c r="M105" i="181"/>
  <c r="M105" i="180" s="1"/>
  <c r="N105" i="181"/>
  <c r="N105" i="180" s="1"/>
  <c r="O105" i="181"/>
  <c r="O105" i="180" s="1"/>
  <c r="P105" i="181"/>
  <c r="P105" i="180" s="1"/>
  <c r="E106" i="181"/>
  <c r="E106" i="180" s="1"/>
  <c r="F106" i="181"/>
  <c r="F106" i="180" s="1"/>
  <c r="G106" i="181"/>
  <c r="G106" i="180" s="1"/>
  <c r="H106" i="181"/>
  <c r="H106" i="180" s="1"/>
  <c r="I106" i="181"/>
  <c r="I106" i="180" s="1"/>
  <c r="J106" i="181"/>
  <c r="J106" i="180" s="1"/>
  <c r="K106" i="181"/>
  <c r="K106" i="180" s="1"/>
  <c r="L106" i="181"/>
  <c r="L106" i="180" s="1"/>
  <c r="M106" i="181"/>
  <c r="M106" i="180" s="1"/>
  <c r="N106" i="181"/>
  <c r="N106" i="180" s="1"/>
  <c r="O106" i="181"/>
  <c r="O106" i="180" s="1"/>
  <c r="P106" i="181"/>
  <c r="P106" i="180" s="1"/>
  <c r="E107" i="181"/>
  <c r="E107" i="180" s="1"/>
  <c r="F107" i="181"/>
  <c r="G107" i="181"/>
  <c r="H107" i="181"/>
  <c r="H107" i="180" s="1"/>
  <c r="I107" i="181"/>
  <c r="I107" i="180" s="1"/>
  <c r="J107" i="181"/>
  <c r="J107" i="180" s="1"/>
  <c r="K107" i="181"/>
  <c r="K107" i="180" s="1"/>
  <c r="L107" i="181"/>
  <c r="L107" i="180" s="1"/>
  <c r="M107" i="181"/>
  <c r="M107" i="180" s="1"/>
  <c r="N107" i="181"/>
  <c r="N107" i="180" s="1"/>
  <c r="O107" i="181"/>
  <c r="P107" i="181"/>
  <c r="P107" i="180" s="1"/>
  <c r="E108" i="181"/>
  <c r="E108" i="180" s="1"/>
  <c r="F108" i="181"/>
  <c r="F108" i="180" s="1"/>
  <c r="G108" i="181"/>
  <c r="G108" i="180" s="1"/>
  <c r="H108" i="181"/>
  <c r="H108" i="180" s="1"/>
  <c r="I108" i="181"/>
  <c r="I108" i="180" s="1"/>
  <c r="J108" i="181"/>
  <c r="J108" i="180" s="1"/>
  <c r="K108" i="181"/>
  <c r="K108" i="180" s="1"/>
  <c r="L108" i="181"/>
  <c r="L108" i="180" s="1"/>
  <c r="M108" i="181"/>
  <c r="M108" i="180" s="1"/>
  <c r="N108" i="181"/>
  <c r="N108" i="180" s="1"/>
  <c r="O108" i="181"/>
  <c r="O108" i="180" s="1"/>
  <c r="P108" i="181"/>
  <c r="P108" i="180" s="1"/>
  <c r="E109" i="181"/>
  <c r="E109" i="180" s="1"/>
  <c r="F109" i="181"/>
  <c r="F109" i="180" s="1"/>
  <c r="G109" i="181"/>
  <c r="G109" i="180" s="1"/>
  <c r="H109" i="181"/>
  <c r="H109" i="180" s="1"/>
  <c r="I109" i="181"/>
  <c r="I109" i="180" s="1"/>
  <c r="J109" i="181"/>
  <c r="J109" i="180" s="1"/>
  <c r="K109" i="181"/>
  <c r="K109" i="180" s="1"/>
  <c r="L109" i="181"/>
  <c r="L109" i="180" s="1"/>
  <c r="M109" i="181"/>
  <c r="M109" i="180" s="1"/>
  <c r="N109" i="181"/>
  <c r="N109" i="180" s="1"/>
  <c r="O109" i="181"/>
  <c r="P109" i="181"/>
  <c r="P109" i="180" s="1"/>
  <c r="E110" i="181"/>
  <c r="E110" i="180" s="1"/>
  <c r="F110" i="181"/>
  <c r="F110" i="180" s="1"/>
  <c r="G110" i="181"/>
  <c r="G110" i="180" s="1"/>
  <c r="H110" i="181"/>
  <c r="H110" i="180" s="1"/>
  <c r="I110" i="181"/>
  <c r="I110" i="180" s="1"/>
  <c r="J110" i="181"/>
  <c r="J110" i="180" s="1"/>
  <c r="K110" i="181"/>
  <c r="K110" i="180" s="1"/>
  <c r="L110" i="181"/>
  <c r="L110" i="180" s="1"/>
  <c r="M110" i="181"/>
  <c r="M110" i="180" s="1"/>
  <c r="N110" i="181"/>
  <c r="N110" i="180" s="1"/>
  <c r="O110" i="181"/>
  <c r="O110" i="180" s="1"/>
  <c r="P110" i="181"/>
  <c r="P110" i="180" s="1"/>
  <c r="E111" i="181"/>
  <c r="E111" i="180" s="1"/>
  <c r="F111" i="181"/>
  <c r="F111" i="180" s="1"/>
  <c r="G111" i="181"/>
  <c r="G111" i="180" s="1"/>
  <c r="H111" i="181"/>
  <c r="H111" i="180" s="1"/>
  <c r="I111" i="181"/>
  <c r="I111" i="180" s="1"/>
  <c r="J111" i="181"/>
  <c r="J111" i="180" s="1"/>
  <c r="K111" i="181"/>
  <c r="K111" i="180" s="1"/>
  <c r="L111" i="181"/>
  <c r="L111" i="180" s="1"/>
  <c r="M111" i="181"/>
  <c r="M111" i="180" s="1"/>
  <c r="N111" i="181"/>
  <c r="N111" i="180" s="1"/>
  <c r="O111" i="181"/>
  <c r="P111" i="181"/>
  <c r="P111" i="180" s="1"/>
  <c r="Q112" i="181"/>
  <c r="Q113" i="181"/>
  <c r="Q114" i="181"/>
  <c r="Q115" i="181"/>
  <c r="E118" i="181"/>
  <c r="E118" i="180" s="1"/>
  <c r="F118" i="181"/>
  <c r="F118" i="180" s="1"/>
  <c r="G118" i="181"/>
  <c r="G118" i="180" s="1"/>
  <c r="H118" i="181"/>
  <c r="H118" i="180" s="1"/>
  <c r="I118" i="181"/>
  <c r="I118" i="180" s="1"/>
  <c r="J118" i="181"/>
  <c r="J118" i="180" s="1"/>
  <c r="K118" i="181"/>
  <c r="L118" i="181"/>
  <c r="L118" i="180" s="1"/>
  <c r="M118" i="181"/>
  <c r="M118" i="180" s="1"/>
  <c r="N118" i="181"/>
  <c r="N118" i="180" s="1"/>
  <c r="O118" i="181"/>
  <c r="O118" i="180" s="1"/>
  <c r="P118" i="181"/>
  <c r="P118" i="180" s="1"/>
  <c r="E119" i="181"/>
  <c r="E119" i="180" s="1"/>
  <c r="F119" i="181"/>
  <c r="F119" i="180" s="1"/>
  <c r="G119" i="181"/>
  <c r="H119" i="181"/>
  <c r="H119" i="180" s="1"/>
  <c r="I119" i="181"/>
  <c r="I119" i="180" s="1"/>
  <c r="J119" i="181"/>
  <c r="J119" i="180" s="1"/>
  <c r="K119" i="181"/>
  <c r="L119" i="181"/>
  <c r="L119" i="180" s="1"/>
  <c r="M119" i="181"/>
  <c r="M119" i="180" s="1"/>
  <c r="N119" i="181"/>
  <c r="N119" i="180" s="1"/>
  <c r="O119" i="181"/>
  <c r="O119" i="180" s="1"/>
  <c r="P119" i="181"/>
  <c r="P119" i="180" s="1"/>
  <c r="E120" i="181"/>
  <c r="E120" i="180" s="1"/>
  <c r="F120" i="181"/>
  <c r="F120" i="180" s="1"/>
  <c r="G120" i="181"/>
  <c r="G120" i="180" s="1"/>
  <c r="H120" i="181"/>
  <c r="H120" i="180" s="1"/>
  <c r="I120" i="181"/>
  <c r="I120" i="180" s="1"/>
  <c r="J120" i="181"/>
  <c r="J120" i="180" s="1"/>
  <c r="K120" i="181"/>
  <c r="K120" i="180" s="1"/>
  <c r="L120" i="181"/>
  <c r="L120" i="180" s="1"/>
  <c r="M120" i="181"/>
  <c r="M120" i="180" s="1"/>
  <c r="N120" i="181"/>
  <c r="N120" i="180" s="1"/>
  <c r="O120" i="181"/>
  <c r="O120" i="180" s="1"/>
  <c r="P120" i="181"/>
  <c r="P120" i="180" s="1"/>
  <c r="E121" i="181"/>
  <c r="E121" i="180" s="1"/>
  <c r="F121" i="181"/>
  <c r="F121" i="180" s="1"/>
  <c r="G121" i="181"/>
  <c r="H121" i="181"/>
  <c r="H121" i="180" s="1"/>
  <c r="I121" i="181"/>
  <c r="I121" i="180" s="1"/>
  <c r="J121" i="181"/>
  <c r="J121" i="180" s="1"/>
  <c r="K121" i="181"/>
  <c r="L121" i="181"/>
  <c r="L121" i="180" s="1"/>
  <c r="M121" i="181"/>
  <c r="M121" i="180" s="1"/>
  <c r="N121" i="181"/>
  <c r="N121" i="180" s="1"/>
  <c r="O121" i="181"/>
  <c r="O121" i="180" s="1"/>
  <c r="P121" i="181"/>
  <c r="P121" i="180" s="1"/>
  <c r="E122" i="181"/>
  <c r="E122" i="180" s="1"/>
  <c r="F122" i="181"/>
  <c r="F122" i="180" s="1"/>
  <c r="G122" i="181"/>
  <c r="G122" i="180" s="1"/>
  <c r="H122" i="181"/>
  <c r="H122" i="180" s="1"/>
  <c r="I122" i="181"/>
  <c r="I122" i="180" s="1"/>
  <c r="J122" i="181"/>
  <c r="J122" i="180" s="1"/>
  <c r="K122" i="181"/>
  <c r="K122" i="180" s="1"/>
  <c r="L122" i="181"/>
  <c r="L122" i="180" s="1"/>
  <c r="M122" i="181"/>
  <c r="M122" i="180" s="1"/>
  <c r="N122" i="181"/>
  <c r="N122" i="180" s="1"/>
  <c r="O122" i="181"/>
  <c r="O122" i="180" s="1"/>
  <c r="P122" i="181"/>
  <c r="P122" i="180" s="1"/>
  <c r="E123" i="181"/>
  <c r="E123" i="180" s="1"/>
  <c r="F123" i="181"/>
  <c r="F123" i="180" s="1"/>
  <c r="G123" i="181"/>
  <c r="G123" i="180" s="1"/>
  <c r="H123" i="181"/>
  <c r="H123" i="180" s="1"/>
  <c r="I123" i="181"/>
  <c r="I123" i="180" s="1"/>
  <c r="J123" i="181"/>
  <c r="J123" i="180" s="1"/>
  <c r="K123" i="181"/>
  <c r="L123" i="181"/>
  <c r="L123" i="180" s="1"/>
  <c r="M123" i="181"/>
  <c r="M123" i="180" s="1"/>
  <c r="N123" i="181"/>
  <c r="N123" i="180" s="1"/>
  <c r="O123" i="181"/>
  <c r="O123" i="180" s="1"/>
  <c r="P123" i="181"/>
  <c r="P123" i="180" s="1"/>
  <c r="E124" i="181"/>
  <c r="E124" i="180" s="1"/>
  <c r="F124" i="181"/>
  <c r="F124" i="180" s="1"/>
  <c r="G124" i="181"/>
  <c r="G124" i="180" s="1"/>
  <c r="H124" i="181"/>
  <c r="H124" i="180" s="1"/>
  <c r="I124" i="181"/>
  <c r="I124" i="180" s="1"/>
  <c r="J124" i="181"/>
  <c r="J124" i="180" s="1"/>
  <c r="K124" i="181"/>
  <c r="K124" i="180" s="1"/>
  <c r="L124" i="181"/>
  <c r="L124" i="180" s="1"/>
  <c r="M124" i="181"/>
  <c r="N124" i="181"/>
  <c r="O124" i="181"/>
  <c r="O124" i="180" s="1"/>
  <c r="P124" i="181"/>
  <c r="P124" i="180" s="1"/>
  <c r="E125" i="181"/>
  <c r="E125" i="180" s="1"/>
  <c r="F125" i="181"/>
  <c r="F125" i="180" s="1"/>
  <c r="G125" i="181"/>
  <c r="G125" i="180" s="1"/>
  <c r="H125" i="181"/>
  <c r="H125" i="180" s="1"/>
  <c r="I125" i="181"/>
  <c r="I125" i="180" s="1"/>
  <c r="J125" i="181"/>
  <c r="J125" i="180" s="1"/>
  <c r="K125" i="181"/>
  <c r="L125" i="181"/>
  <c r="L125" i="180" s="1"/>
  <c r="M125" i="181"/>
  <c r="M125" i="180" s="1"/>
  <c r="N125" i="181"/>
  <c r="N125" i="180" s="1"/>
  <c r="O125" i="181"/>
  <c r="P125" i="181"/>
  <c r="P125" i="180" s="1"/>
  <c r="E126" i="181"/>
  <c r="E126" i="180" s="1"/>
  <c r="F126" i="181"/>
  <c r="F126" i="180" s="1"/>
  <c r="G126" i="181"/>
  <c r="G126" i="180" s="1"/>
  <c r="H126" i="181"/>
  <c r="H126" i="180" s="1"/>
  <c r="I126" i="181"/>
  <c r="I126" i="180" s="1"/>
  <c r="J126" i="181"/>
  <c r="J126" i="180" s="1"/>
  <c r="K126" i="181"/>
  <c r="K126" i="180" s="1"/>
  <c r="L126" i="181"/>
  <c r="L126" i="180" s="1"/>
  <c r="M126" i="181"/>
  <c r="M126" i="180" s="1"/>
  <c r="N126" i="181"/>
  <c r="N126" i="180" s="1"/>
  <c r="O126" i="181"/>
  <c r="O126" i="180" s="1"/>
  <c r="P126" i="181"/>
  <c r="P126" i="180" s="1"/>
  <c r="Q127" i="181"/>
  <c r="E51" i="181" s="1"/>
  <c r="Q128" i="181"/>
  <c r="E52" i="181" s="1"/>
  <c r="Q129" i="181"/>
  <c r="Q130" i="181"/>
  <c r="Q131" i="181"/>
  <c r="Q132" i="181"/>
  <c r="E135" i="181"/>
  <c r="F135" i="181"/>
  <c r="F135" i="180" s="1"/>
  <c r="G135" i="181"/>
  <c r="G135" i="180" s="1"/>
  <c r="H135" i="181"/>
  <c r="H135" i="180" s="1"/>
  <c r="I135" i="181"/>
  <c r="I135" i="180" s="1"/>
  <c r="J135" i="181"/>
  <c r="J135" i="180" s="1"/>
  <c r="K135" i="181"/>
  <c r="K135" i="180" s="1"/>
  <c r="L135" i="181"/>
  <c r="L135" i="180" s="1"/>
  <c r="M135" i="181"/>
  <c r="M135" i="180" s="1"/>
  <c r="N135" i="181"/>
  <c r="N135" i="180" s="1"/>
  <c r="O135" i="181"/>
  <c r="O135" i="180" s="1"/>
  <c r="P135" i="181"/>
  <c r="P135" i="180" s="1"/>
  <c r="E136" i="181"/>
  <c r="F136" i="181"/>
  <c r="F136" i="180" s="1"/>
  <c r="G136" i="181"/>
  <c r="G136" i="180" s="1"/>
  <c r="H136" i="181"/>
  <c r="H136" i="180" s="1"/>
  <c r="I136" i="181"/>
  <c r="J136" i="181"/>
  <c r="J136" i="180" s="1"/>
  <c r="K136" i="181"/>
  <c r="K136" i="180" s="1"/>
  <c r="L136" i="181"/>
  <c r="L136" i="180" s="1"/>
  <c r="M136" i="181"/>
  <c r="M136" i="180" s="1"/>
  <c r="N136" i="181"/>
  <c r="N136" i="180" s="1"/>
  <c r="O136" i="181"/>
  <c r="O136" i="180" s="1"/>
  <c r="P136" i="181"/>
  <c r="P136" i="180" s="1"/>
  <c r="E137" i="181"/>
  <c r="F137" i="181"/>
  <c r="F137" i="180" s="1"/>
  <c r="G137" i="181"/>
  <c r="G137" i="180" s="1"/>
  <c r="H137" i="181"/>
  <c r="H137" i="180" s="1"/>
  <c r="I137" i="181"/>
  <c r="I137" i="180" s="1"/>
  <c r="J137" i="181"/>
  <c r="J137" i="180" s="1"/>
  <c r="K137" i="181"/>
  <c r="K137" i="180" s="1"/>
  <c r="L137" i="181"/>
  <c r="L137" i="180" s="1"/>
  <c r="M137" i="181"/>
  <c r="M137" i="180" s="1"/>
  <c r="N137" i="181"/>
  <c r="N137" i="180" s="1"/>
  <c r="O137" i="181"/>
  <c r="O137" i="180" s="1"/>
  <c r="P137" i="181"/>
  <c r="E138" i="181"/>
  <c r="E138" i="180" s="1"/>
  <c r="F138" i="181"/>
  <c r="F138" i="180" s="1"/>
  <c r="G138" i="181"/>
  <c r="G138" i="180" s="1"/>
  <c r="H138" i="181"/>
  <c r="H138" i="180" s="1"/>
  <c r="I138" i="181"/>
  <c r="I138" i="180" s="1"/>
  <c r="J138" i="181"/>
  <c r="J138" i="180" s="1"/>
  <c r="K138" i="181"/>
  <c r="K138" i="180" s="1"/>
  <c r="L138" i="181"/>
  <c r="L138" i="180" s="1"/>
  <c r="M138" i="181"/>
  <c r="M138" i="180" s="1"/>
  <c r="N138" i="181"/>
  <c r="N138" i="180" s="1"/>
  <c r="O138" i="181"/>
  <c r="O138" i="180" s="1"/>
  <c r="P138" i="181"/>
  <c r="P138" i="180" s="1"/>
  <c r="E139" i="181"/>
  <c r="F139" i="181"/>
  <c r="F139" i="180" s="1"/>
  <c r="G139" i="181"/>
  <c r="G139" i="180" s="1"/>
  <c r="H139" i="181"/>
  <c r="H139" i="180" s="1"/>
  <c r="I139" i="181"/>
  <c r="I139" i="180" s="1"/>
  <c r="J139" i="181"/>
  <c r="J139" i="180" s="1"/>
  <c r="K139" i="181"/>
  <c r="K139" i="180" s="1"/>
  <c r="L139" i="181"/>
  <c r="L139" i="180" s="1"/>
  <c r="M139" i="181"/>
  <c r="M139" i="180" s="1"/>
  <c r="N139" i="181"/>
  <c r="N139" i="180" s="1"/>
  <c r="O139" i="181"/>
  <c r="O139" i="180" s="1"/>
  <c r="P139" i="181"/>
  <c r="P139" i="180" s="1"/>
  <c r="E140" i="181"/>
  <c r="E140" i="180" s="1"/>
  <c r="F140" i="181"/>
  <c r="F140" i="180" s="1"/>
  <c r="G140" i="181"/>
  <c r="G140" i="180" s="1"/>
  <c r="H140" i="181"/>
  <c r="H140" i="180" s="1"/>
  <c r="I140" i="181"/>
  <c r="I140" i="180" s="1"/>
  <c r="J140" i="181"/>
  <c r="J140" i="180" s="1"/>
  <c r="K140" i="181"/>
  <c r="K140" i="180" s="1"/>
  <c r="L140" i="181"/>
  <c r="L140" i="180" s="1"/>
  <c r="M140" i="181"/>
  <c r="M140" i="180" s="1"/>
  <c r="N140" i="181"/>
  <c r="N140" i="180" s="1"/>
  <c r="O140" i="181"/>
  <c r="O140" i="180" s="1"/>
  <c r="P140" i="181"/>
  <c r="P140" i="180" s="1"/>
  <c r="E141" i="181"/>
  <c r="F141" i="181"/>
  <c r="F141" i="180" s="1"/>
  <c r="G141" i="181"/>
  <c r="G141" i="180" s="1"/>
  <c r="H141" i="181"/>
  <c r="H141" i="180" s="1"/>
  <c r="I141" i="181"/>
  <c r="I141" i="180" s="1"/>
  <c r="J141" i="181"/>
  <c r="J141" i="180" s="1"/>
  <c r="K141" i="181"/>
  <c r="K141" i="180" s="1"/>
  <c r="L141" i="181"/>
  <c r="L141" i="180" s="1"/>
  <c r="M141" i="181"/>
  <c r="M141" i="180" s="1"/>
  <c r="N141" i="181"/>
  <c r="N141" i="180" s="1"/>
  <c r="O141" i="181"/>
  <c r="O141" i="180" s="1"/>
  <c r="P141" i="181"/>
  <c r="P141" i="180" s="1"/>
  <c r="E142" i="181"/>
  <c r="E142" i="180" s="1"/>
  <c r="F142" i="181"/>
  <c r="F142" i="180" s="1"/>
  <c r="G142" i="181"/>
  <c r="G142" i="180" s="1"/>
  <c r="H142" i="181"/>
  <c r="H142" i="180" s="1"/>
  <c r="I142" i="181"/>
  <c r="I142" i="180" s="1"/>
  <c r="J142" i="181"/>
  <c r="J142" i="180" s="1"/>
  <c r="K142" i="181"/>
  <c r="K142" i="180" s="1"/>
  <c r="L142" i="181"/>
  <c r="L142" i="180" s="1"/>
  <c r="M142" i="181"/>
  <c r="M142" i="180" s="1"/>
  <c r="N142" i="181"/>
  <c r="N142" i="180" s="1"/>
  <c r="O142" i="181"/>
  <c r="O142" i="180" s="1"/>
  <c r="P142" i="181"/>
  <c r="P142" i="180" s="1"/>
  <c r="E143" i="181"/>
  <c r="F143" i="181"/>
  <c r="F143" i="180" s="1"/>
  <c r="G143" i="181"/>
  <c r="G143" i="180" s="1"/>
  <c r="H143" i="181"/>
  <c r="H143" i="180" s="1"/>
  <c r="I143" i="181"/>
  <c r="I143" i="180" s="1"/>
  <c r="J143" i="181"/>
  <c r="J143" i="180" s="1"/>
  <c r="K143" i="181"/>
  <c r="K143" i="180" s="1"/>
  <c r="L143" i="181"/>
  <c r="L143" i="180" s="1"/>
  <c r="M143" i="181"/>
  <c r="M143" i="180" s="1"/>
  <c r="N143" i="181"/>
  <c r="N143" i="180" s="1"/>
  <c r="O143" i="181"/>
  <c r="O143" i="180" s="1"/>
  <c r="P143" i="181"/>
  <c r="P143" i="180" s="1"/>
  <c r="E144" i="181"/>
  <c r="E144" i="180" s="1"/>
  <c r="F144" i="181"/>
  <c r="F144" i="180" s="1"/>
  <c r="G144" i="181"/>
  <c r="G144" i="180" s="1"/>
  <c r="H144" i="181"/>
  <c r="H144" i="180" s="1"/>
  <c r="I144" i="181"/>
  <c r="I144" i="180" s="1"/>
  <c r="J144" i="181"/>
  <c r="J144" i="180" s="1"/>
  <c r="K144" i="181"/>
  <c r="K144" i="180" s="1"/>
  <c r="L144" i="181"/>
  <c r="L144" i="180" s="1"/>
  <c r="M144" i="181"/>
  <c r="M144" i="180" s="1"/>
  <c r="N144" i="181"/>
  <c r="N144" i="180" s="1"/>
  <c r="O144" i="181"/>
  <c r="O144" i="180" s="1"/>
  <c r="P144" i="181"/>
  <c r="P144" i="180" s="1"/>
  <c r="E145" i="181"/>
  <c r="F145" i="181"/>
  <c r="F145" i="180" s="1"/>
  <c r="G145" i="181"/>
  <c r="G145" i="180" s="1"/>
  <c r="H145" i="181"/>
  <c r="H145" i="180" s="1"/>
  <c r="I145" i="181"/>
  <c r="I145" i="180" s="1"/>
  <c r="J145" i="181"/>
  <c r="J145" i="180" s="1"/>
  <c r="K145" i="181"/>
  <c r="K145" i="180" s="1"/>
  <c r="L145" i="181"/>
  <c r="L145" i="180" s="1"/>
  <c r="M145" i="181"/>
  <c r="M145" i="180" s="1"/>
  <c r="N145" i="181"/>
  <c r="N145" i="180" s="1"/>
  <c r="O145" i="181"/>
  <c r="O145" i="180" s="1"/>
  <c r="P145" i="181"/>
  <c r="P145" i="180" s="1"/>
  <c r="Q146" i="181"/>
  <c r="E70" i="181" s="1"/>
  <c r="Q147" i="181"/>
  <c r="E71" i="181" s="1"/>
  <c r="Q148" i="181"/>
  <c r="Q149" i="181"/>
  <c r="Q150" i="181"/>
  <c r="Q151" i="181"/>
  <c r="E160" i="181"/>
  <c r="E160" i="180" s="1"/>
  <c r="F160" i="181"/>
  <c r="F160" i="180" s="1"/>
  <c r="G160" i="181"/>
  <c r="G160" i="180" s="1"/>
  <c r="H160" i="181"/>
  <c r="H160" i="180" s="1"/>
  <c r="I160" i="181"/>
  <c r="I160" i="180" s="1"/>
  <c r="J160" i="181"/>
  <c r="J160" i="180" s="1"/>
  <c r="K160" i="181"/>
  <c r="L160" i="181"/>
  <c r="L160" i="180" s="1"/>
  <c r="M160" i="181"/>
  <c r="M160" i="180" s="1"/>
  <c r="N160" i="181"/>
  <c r="N160" i="180" s="1"/>
  <c r="O160" i="181"/>
  <c r="O160" i="180" s="1"/>
  <c r="P160" i="181"/>
  <c r="P160" i="180" s="1"/>
  <c r="E161" i="181"/>
  <c r="E161" i="180" s="1"/>
  <c r="F161" i="181"/>
  <c r="F161" i="180" s="1"/>
  <c r="G161" i="181"/>
  <c r="G161" i="180" s="1"/>
  <c r="H161" i="181"/>
  <c r="H161" i="180" s="1"/>
  <c r="I161" i="181"/>
  <c r="I161" i="180" s="1"/>
  <c r="J161" i="181"/>
  <c r="J161" i="180" s="1"/>
  <c r="K161" i="181"/>
  <c r="K161" i="180" s="1"/>
  <c r="L161" i="181"/>
  <c r="L161" i="180" s="1"/>
  <c r="M161" i="181"/>
  <c r="M161" i="180" s="1"/>
  <c r="N161" i="181"/>
  <c r="N161" i="180" s="1"/>
  <c r="O161" i="181"/>
  <c r="O161" i="180" s="1"/>
  <c r="P161" i="181"/>
  <c r="P161" i="180" s="1"/>
  <c r="E162" i="181"/>
  <c r="E162" i="180" s="1"/>
  <c r="F162" i="181"/>
  <c r="F162" i="180" s="1"/>
  <c r="G162" i="181"/>
  <c r="G162" i="180" s="1"/>
  <c r="H162" i="181"/>
  <c r="H162" i="180" s="1"/>
  <c r="I162" i="181"/>
  <c r="I162" i="180" s="1"/>
  <c r="J162" i="181"/>
  <c r="J162" i="180" s="1"/>
  <c r="K162" i="181"/>
  <c r="K162" i="180" s="1"/>
  <c r="L162" i="181"/>
  <c r="L162" i="180" s="1"/>
  <c r="M162" i="181"/>
  <c r="M162" i="180" s="1"/>
  <c r="N162" i="181"/>
  <c r="N162" i="180" s="1"/>
  <c r="O162" i="181"/>
  <c r="O162" i="180" s="1"/>
  <c r="P162" i="181"/>
  <c r="P162" i="180" s="1"/>
  <c r="E163" i="181"/>
  <c r="E163" i="180" s="1"/>
  <c r="F163" i="181"/>
  <c r="F163" i="180" s="1"/>
  <c r="G163" i="181"/>
  <c r="G163" i="180" s="1"/>
  <c r="H163" i="181"/>
  <c r="H163" i="180" s="1"/>
  <c r="I163" i="181"/>
  <c r="I163" i="180" s="1"/>
  <c r="J163" i="181"/>
  <c r="J163" i="180" s="1"/>
  <c r="K163" i="181"/>
  <c r="K163" i="180" s="1"/>
  <c r="L163" i="181"/>
  <c r="L163" i="180" s="1"/>
  <c r="M163" i="181"/>
  <c r="M163" i="180" s="1"/>
  <c r="N163" i="181"/>
  <c r="N163" i="180" s="1"/>
  <c r="O163" i="181"/>
  <c r="O163" i="180" s="1"/>
  <c r="P163" i="181"/>
  <c r="P163" i="180" s="1"/>
  <c r="E164" i="181"/>
  <c r="F164" i="181"/>
  <c r="G164" i="181"/>
  <c r="H164" i="181"/>
  <c r="I164" i="181"/>
  <c r="J164" i="181"/>
  <c r="K164" i="181"/>
  <c r="L164" i="181"/>
  <c r="M164" i="181"/>
  <c r="N164" i="181"/>
  <c r="O164" i="181"/>
  <c r="P164" i="181"/>
  <c r="E165" i="181"/>
  <c r="E165" i="180" s="1"/>
  <c r="F165" i="181"/>
  <c r="F165" i="180" s="1"/>
  <c r="G165" i="181"/>
  <c r="G165" i="180" s="1"/>
  <c r="H165" i="181"/>
  <c r="H165" i="180" s="1"/>
  <c r="I165" i="181"/>
  <c r="I165" i="180" s="1"/>
  <c r="J165" i="181"/>
  <c r="J165" i="180" s="1"/>
  <c r="K165" i="181"/>
  <c r="K165" i="180" s="1"/>
  <c r="L165" i="181"/>
  <c r="L165" i="180" s="1"/>
  <c r="M165" i="181"/>
  <c r="N165" i="181"/>
  <c r="N165" i="180" s="1"/>
  <c r="O165" i="181"/>
  <c r="O165" i="180" s="1"/>
  <c r="P165" i="181"/>
  <c r="P165" i="180" s="1"/>
  <c r="E166" i="181"/>
  <c r="E166" i="180" s="1"/>
  <c r="F166" i="181"/>
  <c r="F166" i="180" s="1"/>
  <c r="G166" i="181"/>
  <c r="G166" i="180" s="1"/>
  <c r="H166" i="181"/>
  <c r="H166" i="180" s="1"/>
  <c r="I166" i="181"/>
  <c r="I166" i="180" s="1"/>
  <c r="J166" i="181"/>
  <c r="J166" i="180" s="1"/>
  <c r="K166" i="181"/>
  <c r="L166" i="181"/>
  <c r="L166" i="180" s="1"/>
  <c r="M166" i="181"/>
  <c r="M166" i="180" s="1"/>
  <c r="N166" i="181"/>
  <c r="N166" i="180" s="1"/>
  <c r="O166" i="181"/>
  <c r="O166" i="180" s="1"/>
  <c r="P166" i="181"/>
  <c r="P166" i="180" s="1"/>
  <c r="E167" i="181"/>
  <c r="E167" i="180" s="1"/>
  <c r="F167" i="181"/>
  <c r="F167" i="180" s="1"/>
  <c r="G167" i="181"/>
  <c r="G167" i="180" s="1"/>
  <c r="H167" i="181"/>
  <c r="H167" i="180" s="1"/>
  <c r="I167" i="181"/>
  <c r="I167" i="180" s="1"/>
  <c r="J167" i="181"/>
  <c r="J167" i="180" s="1"/>
  <c r="K167" i="181"/>
  <c r="K167" i="180" s="1"/>
  <c r="L167" i="181"/>
  <c r="L167" i="180" s="1"/>
  <c r="M167" i="181"/>
  <c r="M167" i="180" s="1"/>
  <c r="N167" i="181"/>
  <c r="N167" i="180" s="1"/>
  <c r="O167" i="181"/>
  <c r="O167" i="180" s="1"/>
  <c r="P167" i="181"/>
  <c r="P167" i="180" s="1"/>
  <c r="E168" i="181"/>
  <c r="E168" i="180" s="1"/>
  <c r="F168" i="181"/>
  <c r="F168" i="180" s="1"/>
  <c r="G168" i="181"/>
  <c r="G168" i="180" s="1"/>
  <c r="H168" i="181"/>
  <c r="H168" i="180" s="1"/>
  <c r="I168" i="181"/>
  <c r="I168" i="180" s="1"/>
  <c r="J168" i="181"/>
  <c r="J168" i="180" s="1"/>
  <c r="K168" i="181"/>
  <c r="L168" i="181"/>
  <c r="L168" i="180" s="1"/>
  <c r="M168" i="181"/>
  <c r="M168" i="180" s="1"/>
  <c r="N168" i="181"/>
  <c r="N168" i="180" s="1"/>
  <c r="O168" i="181"/>
  <c r="O168" i="180" s="1"/>
  <c r="P168" i="181"/>
  <c r="P168" i="180" s="1"/>
  <c r="Q169" i="181"/>
  <c r="Q170" i="181"/>
  <c r="Q171" i="181"/>
  <c r="Q172" i="181"/>
  <c r="E175" i="181"/>
  <c r="F175" i="181"/>
  <c r="F175" i="180" s="1"/>
  <c r="G175" i="181"/>
  <c r="G175" i="180" s="1"/>
  <c r="H175" i="181"/>
  <c r="H175" i="180" s="1"/>
  <c r="I175" i="181"/>
  <c r="I175" i="180" s="1"/>
  <c r="J175" i="181"/>
  <c r="J175" i="180" s="1"/>
  <c r="K175" i="181"/>
  <c r="K175" i="180" s="1"/>
  <c r="L175" i="181"/>
  <c r="L175" i="180" s="1"/>
  <c r="M175" i="181"/>
  <c r="M175" i="180" s="1"/>
  <c r="N175" i="181"/>
  <c r="N175" i="180" s="1"/>
  <c r="O175" i="181"/>
  <c r="O175" i="180" s="1"/>
  <c r="P175" i="181"/>
  <c r="P175" i="180" s="1"/>
  <c r="E176" i="181"/>
  <c r="E176" i="180" s="1"/>
  <c r="F176" i="181"/>
  <c r="F176" i="180" s="1"/>
  <c r="G176" i="181"/>
  <c r="H176" i="181"/>
  <c r="H176" i="180" s="1"/>
  <c r="I176" i="181"/>
  <c r="I176" i="180" s="1"/>
  <c r="J176" i="181"/>
  <c r="J176" i="180" s="1"/>
  <c r="K176" i="181"/>
  <c r="K176" i="180" s="1"/>
  <c r="L176" i="181"/>
  <c r="L176" i="180" s="1"/>
  <c r="M176" i="181"/>
  <c r="M176" i="180" s="1"/>
  <c r="N176" i="181"/>
  <c r="N176" i="180" s="1"/>
  <c r="O176" i="181"/>
  <c r="O176" i="180" s="1"/>
  <c r="P176" i="181"/>
  <c r="P176" i="180" s="1"/>
  <c r="E177" i="181"/>
  <c r="E177" i="180" s="1"/>
  <c r="F177" i="181"/>
  <c r="F177" i="180" s="1"/>
  <c r="G177" i="181"/>
  <c r="G177" i="180" s="1"/>
  <c r="H177" i="181"/>
  <c r="H177" i="180" s="1"/>
  <c r="I177" i="181"/>
  <c r="I177" i="180" s="1"/>
  <c r="J177" i="181"/>
  <c r="J177" i="180" s="1"/>
  <c r="K177" i="181"/>
  <c r="K177" i="180" s="1"/>
  <c r="L177" i="181"/>
  <c r="L177" i="180" s="1"/>
  <c r="M177" i="181"/>
  <c r="M177" i="180" s="1"/>
  <c r="N177" i="181"/>
  <c r="N177" i="180" s="1"/>
  <c r="O177" i="181"/>
  <c r="O177" i="180" s="1"/>
  <c r="P177" i="181"/>
  <c r="P177" i="180" s="1"/>
  <c r="E178" i="181"/>
  <c r="E178" i="180" s="1"/>
  <c r="F178" i="181"/>
  <c r="F178" i="180" s="1"/>
  <c r="G178" i="181"/>
  <c r="G178" i="180" s="1"/>
  <c r="H178" i="181"/>
  <c r="H178" i="180" s="1"/>
  <c r="I178" i="181"/>
  <c r="I178" i="180" s="1"/>
  <c r="J178" i="181"/>
  <c r="J178" i="180" s="1"/>
  <c r="K178" i="181"/>
  <c r="K178" i="180" s="1"/>
  <c r="L178" i="181"/>
  <c r="L178" i="180" s="1"/>
  <c r="M178" i="181"/>
  <c r="M178" i="180" s="1"/>
  <c r="N178" i="181"/>
  <c r="N178" i="180" s="1"/>
  <c r="O178" i="181"/>
  <c r="O178" i="180" s="1"/>
  <c r="P178" i="181"/>
  <c r="P178" i="180" s="1"/>
  <c r="E179" i="181"/>
  <c r="E179" i="180" s="1"/>
  <c r="F179" i="181"/>
  <c r="F179" i="180" s="1"/>
  <c r="G179" i="181"/>
  <c r="G179" i="180" s="1"/>
  <c r="H179" i="181"/>
  <c r="H179" i="180" s="1"/>
  <c r="I179" i="181"/>
  <c r="I179" i="180" s="1"/>
  <c r="J179" i="181"/>
  <c r="J179" i="180" s="1"/>
  <c r="K179" i="181"/>
  <c r="K179" i="180" s="1"/>
  <c r="L179" i="181"/>
  <c r="M179" i="181"/>
  <c r="M179" i="180" s="1"/>
  <c r="N179" i="181"/>
  <c r="N179" i="180" s="1"/>
  <c r="O179" i="181"/>
  <c r="O179" i="180" s="1"/>
  <c r="P179" i="181"/>
  <c r="P179" i="180" s="1"/>
  <c r="E180" i="181"/>
  <c r="E180" i="180" s="1"/>
  <c r="F180" i="181"/>
  <c r="F180" i="180" s="1"/>
  <c r="G180" i="181"/>
  <c r="G180" i="180" s="1"/>
  <c r="H180" i="181"/>
  <c r="H180" i="180" s="1"/>
  <c r="I180" i="181"/>
  <c r="I180" i="180" s="1"/>
  <c r="J180" i="181"/>
  <c r="J180" i="180" s="1"/>
  <c r="K180" i="181"/>
  <c r="K180" i="180" s="1"/>
  <c r="L180" i="181"/>
  <c r="L180" i="180" s="1"/>
  <c r="M180" i="181"/>
  <c r="M180" i="180" s="1"/>
  <c r="N180" i="181"/>
  <c r="N180" i="180" s="1"/>
  <c r="O180" i="181"/>
  <c r="O180" i="180" s="1"/>
  <c r="P180" i="181"/>
  <c r="P180" i="180" s="1"/>
  <c r="E181" i="181"/>
  <c r="E181" i="180" s="1"/>
  <c r="F181" i="181"/>
  <c r="F181" i="180" s="1"/>
  <c r="G181" i="181"/>
  <c r="G181" i="180" s="1"/>
  <c r="H181" i="181"/>
  <c r="H181" i="180" s="1"/>
  <c r="I181" i="181"/>
  <c r="I181" i="180" s="1"/>
  <c r="J181" i="181"/>
  <c r="J181" i="180" s="1"/>
  <c r="K181" i="181"/>
  <c r="K181" i="180" s="1"/>
  <c r="L181" i="181"/>
  <c r="L181" i="180" s="1"/>
  <c r="M181" i="181"/>
  <c r="M181" i="180" s="1"/>
  <c r="N181" i="181"/>
  <c r="N181" i="180" s="1"/>
  <c r="O181" i="181"/>
  <c r="O181" i="180" s="1"/>
  <c r="P181" i="181"/>
  <c r="P181" i="180" s="1"/>
  <c r="E182" i="181"/>
  <c r="E182" i="180" s="1"/>
  <c r="F182" i="181"/>
  <c r="F182" i="180" s="1"/>
  <c r="G182" i="181"/>
  <c r="G182" i="180" s="1"/>
  <c r="H182" i="181"/>
  <c r="H182" i="180" s="1"/>
  <c r="I182" i="181"/>
  <c r="I182" i="180" s="1"/>
  <c r="J182" i="181"/>
  <c r="J182" i="180" s="1"/>
  <c r="K182" i="181"/>
  <c r="K182" i="180" s="1"/>
  <c r="L182" i="181"/>
  <c r="L182" i="180" s="1"/>
  <c r="M182" i="181"/>
  <c r="M182" i="180" s="1"/>
  <c r="N182" i="181"/>
  <c r="N182" i="180" s="1"/>
  <c r="O182" i="181"/>
  <c r="O182" i="180" s="1"/>
  <c r="P182" i="181"/>
  <c r="P182" i="180" s="1"/>
  <c r="E183" i="181"/>
  <c r="E183" i="180" s="1"/>
  <c r="F183" i="181"/>
  <c r="F183" i="180" s="1"/>
  <c r="G183" i="181"/>
  <c r="G183" i="180" s="1"/>
  <c r="H183" i="181"/>
  <c r="H183" i="180" s="1"/>
  <c r="I183" i="181"/>
  <c r="J183" i="181"/>
  <c r="K183" i="181"/>
  <c r="K183" i="180" s="1"/>
  <c r="L183" i="181"/>
  <c r="L183" i="180" s="1"/>
  <c r="M183" i="181"/>
  <c r="M183" i="180" s="1"/>
  <c r="N183" i="181"/>
  <c r="N183" i="180" s="1"/>
  <c r="O183" i="181"/>
  <c r="O183" i="180" s="1"/>
  <c r="P183" i="181"/>
  <c r="P183" i="180" s="1"/>
  <c r="E184" i="181"/>
  <c r="E184" i="180" s="1"/>
  <c r="F184" i="181"/>
  <c r="F184" i="180" s="1"/>
  <c r="G184" i="181"/>
  <c r="G184" i="180" s="1"/>
  <c r="H184" i="181"/>
  <c r="H184" i="180" s="1"/>
  <c r="I184" i="181"/>
  <c r="I184" i="180" s="1"/>
  <c r="J184" i="181"/>
  <c r="J184" i="180" s="1"/>
  <c r="K184" i="181"/>
  <c r="K184" i="180" s="1"/>
  <c r="L184" i="181"/>
  <c r="L184" i="180" s="1"/>
  <c r="M184" i="181"/>
  <c r="M184" i="180" s="1"/>
  <c r="N184" i="181"/>
  <c r="N184" i="180" s="1"/>
  <c r="O184" i="181"/>
  <c r="O184" i="180" s="1"/>
  <c r="P184" i="181"/>
  <c r="P184" i="180" s="1"/>
  <c r="E185" i="181"/>
  <c r="E185" i="180" s="1"/>
  <c r="F185" i="181"/>
  <c r="F185" i="180" s="1"/>
  <c r="G185" i="181"/>
  <c r="G185" i="180" s="1"/>
  <c r="H185" i="181"/>
  <c r="H185" i="180" s="1"/>
  <c r="I185" i="181"/>
  <c r="J185" i="181"/>
  <c r="J185" i="180" s="1"/>
  <c r="K185" i="181"/>
  <c r="K185" i="180" s="1"/>
  <c r="L185" i="181"/>
  <c r="L185" i="180" s="1"/>
  <c r="M185" i="181"/>
  <c r="M185" i="180" s="1"/>
  <c r="N185" i="181"/>
  <c r="N185" i="180" s="1"/>
  <c r="O185" i="181"/>
  <c r="O185" i="180" s="1"/>
  <c r="P185" i="181"/>
  <c r="P185" i="180" s="1"/>
  <c r="Q186" i="181"/>
  <c r="Q187" i="181"/>
  <c r="Q188" i="181"/>
  <c r="Q189" i="181"/>
  <c r="E192" i="181"/>
  <c r="E192" i="180" s="1"/>
  <c r="F192" i="181"/>
  <c r="F192" i="180" s="1"/>
  <c r="G192" i="181"/>
  <c r="G192" i="180" s="1"/>
  <c r="H192" i="181"/>
  <c r="H192" i="180" s="1"/>
  <c r="I192" i="181"/>
  <c r="I192" i="180" s="1"/>
  <c r="J192" i="181"/>
  <c r="J192" i="180" s="1"/>
  <c r="K192" i="181"/>
  <c r="K192" i="180" s="1"/>
  <c r="L192" i="181"/>
  <c r="L192" i="180" s="1"/>
  <c r="M192" i="181"/>
  <c r="M192" i="180" s="1"/>
  <c r="N192" i="181"/>
  <c r="N192" i="180" s="1"/>
  <c r="O192" i="181"/>
  <c r="O192" i="180" s="1"/>
  <c r="P192" i="181"/>
  <c r="E193" i="181"/>
  <c r="E193" i="180" s="1"/>
  <c r="F193" i="181"/>
  <c r="F193" i="180" s="1"/>
  <c r="G193" i="181"/>
  <c r="G193" i="180" s="1"/>
  <c r="H193" i="181"/>
  <c r="H193" i="180" s="1"/>
  <c r="I193" i="181"/>
  <c r="I193" i="180" s="1"/>
  <c r="J193" i="181"/>
  <c r="J193" i="180" s="1"/>
  <c r="K193" i="181"/>
  <c r="K193" i="180" s="1"/>
  <c r="L193" i="181"/>
  <c r="L193" i="180" s="1"/>
  <c r="M193" i="181"/>
  <c r="M193" i="180" s="1"/>
  <c r="N193" i="181"/>
  <c r="N193" i="180" s="1"/>
  <c r="O193" i="181"/>
  <c r="O193" i="180" s="1"/>
  <c r="P193" i="181"/>
  <c r="P193" i="180" s="1"/>
  <c r="E194" i="181"/>
  <c r="E194" i="180" s="1"/>
  <c r="F194" i="181"/>
  <c r="F194" i="180" s="1"/>
  <c r="G194" i="181"/>
  <c r="G194" i="180" s="1"/>
  <c r="H194" i="181"/>
  <c r="H194" i="180" s="1"/>
  <c r="I194" i="181"/>
  <c r="I194" i="180" s="1"/>
  <c r="J194" i="181"/>
  <c r="J194" i="180" s="1"/>
  <c r="K194" i="181"/>
  <c r="K194" i="180" s="1"/>
  <c r="L194" i="181"/>
  <c r="L194" i="180" s="1"/>
  <c r="M194" i="181"/>
  <c r="M194" i="180" s="1"/>
  <c r="N194" i="181"/>
  <c r="N194" i="180" s="1"/>
  <c r="O194" i="181"/>
  <c r="O194" i="180" s="1"/>
  <c r="P194" i="181"/>
  <c r="E195" i="181"/>
  <c r="E195" i="180" s="1"/>
  <c r="F195" i="181"/>
  <c r="F195" i="180" s="1"/>
  <c r="G195" i="181"/>
  <c r="G195" i="180" s="1"/>
  <c r="H195" i="181"/>
  <c r="I195" i="181"/>
  <c r="I195" i="180" s="1"/>
  <c r="J195" i="181"/>
  <c r="J195" i="180" s="1"/>
  <c r="K195" i="181"/>
  <c r="K195" i="180" s="1"/>
  <c r="L195" i="181"/>
  <c r="L195" i="180" s="1"/>
  <c r="M195" i="181"/>
  <c r="M195" i="180" s="1"/>
  <c r="N195" i="181"/>
  <c r="N195" i="180" s="1"/>
  <c r="O195" i="181"/>
  <c r="O195" i="180" s="1"/>
  <c r="P195" i="181"/>
  <c r="P195" i="180" s="1"/>
  <c r="E196" i="181"/>
  <c r="E196" i="180" s="1"/>
  <c r="F196" i="181"/>
  <c r="F196" i="180" s="1"/>
  <c r="G196" i="181"/>
  <c r="G196" i="180" s="1"/>
  <c r="H196" i="181"/>
  <c r="H196" i="180" s="1"/>
  <c r="I196" i="181"/>
  <c r="I196" i="180" s="1"/>
  <c r="J196" i="181"/>
  <c r="J196" i="180" s="1"/>
  <c r="K196" i="181"/>
  <c r="K196" i="180" s="1"/>
  <c r="L196" i="181"/>
  <c r="L196" i="180" s="1"/>
  <c r="M196" i="181"/>
  <c r="M196" i="180" s="1"/>
  <c r="N196" i="181"/>
  <c r="N196" i="180" s="1"/>
  <c r="O196" i="181"/>
  <c r="O196" i="180" s="1"/>
  <c r="P196" i="181"/>
  <c r="P196" i="180" s="1"/>
  <c r="E197" i="181"/>
  <c r="E197" i="180" s="1"/>
  <c r="F197" i="181"/>
  <c r="F197" i="180" s="1"/>
  <c r="G197" i="181"/>
  <c r="G197" i="180" s="1"/>
  <c r="H197" i="181"/>
  <c r="H197" i="180" s="1"/>
  <c r="I197" i="181"/>
  <c r="I197" i="180" s="1"/>
  <c r="J197" i="181"/>
  <c r="J197" i="180" s="1"/>
  <c r="K197" i="181"/>
  <c r="K197" i="180" s="1"/>
  <c r="L197" i="181"/>
  <c r="L197" i="180" s="1"/>
  <c r="M197" i="181"/>
  <c r="M197" i="180" s="1"/>
  <c r="N197" i="181"/>
  <c r="N197" i="180" s="1"/>
  <c r="O197" i="181"/>
  <c r="O197" i="180" s="1"/>
  <c r="P197" i="181"/>
  <c r="P197" i="180" s="1"/>
  <c r="E198" i="181"/>
  <c r="E198" i="180" s="1"/>
  <c r="F198" i="181"/>
  <c r="F198" i="180" s="1"/>
  <c r="G198" i="181"/>
  <c r="G198" i="180" s="1"/>
  <c r="H198" i="181"/>
  <c r="H198" i="180" s="1"/>
  <c r="I198" i="181"/>
  <c r="I198" i="180" s="1"/>
  <c r="J198" i="181"/>
  <c r="J198" i="180" s="1"/>
  <c r="K198" i="181"/>
  <c r="K198" i="180" s="1"/>
  <c r="L198" i="181"/>
  <c r="L198" i="180" s="1"/>
  <c r="M198" i="181"/>
  <c r="M198" i="180" s="1"/>
  <c r="N198" i="181"/>
  <c r="N198" i="180" s="1"/>
  <c r="O198" i="181"/>
  <c r="O198" i="180" s="1"/>
  <c r="P198" i="181"/>
  <c r="P198" i="180" s="1"/>
  <c r="E199" i="181"/>
  <c r="E199" i="180" s="1"/>
  <c r="F199" i="181"/>
  <c r="F199" i="180" s="1"/>
  <c r="G199" i="181"/>
  <c r="G199" i="180" s="1"/>
  <c r="H199" i="181"/>
  <c r="H199" i="180" s="1"/>
  <c r="I199" i="181"/>
  <c r="I199" i="180" s="1"/>
  <c r="J199" i="181"/>
  <c r="J199" i="180" s="1"/>
  <c r="K199" i="181"/>
  <c r="K199" i="180" s="1"/>
  <c r="L199" i="181"/>
  <c r="L199" i="180" s="1"/>
  <c r="M199" i="181"/>
  <c r="M199" i="180" s="1"/>
  <c r="N199" i="181"/>
  <c r="N199" i="180" s="1"/>
  <c r="O199" i="181"/>
  <c r="O199" i="180" s="1"/>
  <c r="P199" i="181"/>
  <c r="P199" i="180" s="1"/>
  <c r="E200" i="181"/>
  <c r="E200" i="180" s="1"/>
  <c r="F200" i="181"/>
  <c r="F200" i="180" s="1"/>
  <c r="G200" i="181"/>
  <c r="G200" i="180" s="1"/>
  <c r="H200" i="181"/>
  <c r="H200" i="180" s="1"/>
  <c r="I200" i="181"/>
  <c r="I200" i="180" s="1"/>
  <c r="J200" i="181"/>
  <c r="J200" i="180" s="1"/>
  <c r="K200" i="181"/>
  <c r="K200" i="180" s="1"/>
  <c r="L200" i="181"/>
  <c r="L200" i="180" s="1"/>
  <c r="M200" i="181"/>
  <c r="M200" i="180" s="1"/>
  <c r="N200" i="181"/>
  <c r="N200" i="180" s="1"/>
  <c r="O200" i="181"/>
  <c r="O200" i="180" s="1"/>
  <c r="P200" i="181"/>
  <c r="P200" i="180" s="1"/>
  <c r="E201" i="181"/>
  <c r="E201" i="180" s="1"/>
  <c r="F201" i="181"/>
  <c r="F201" i="180" s="1"/>
  <c r="G201" i="181"/>
  <c r="G201" i="180" s="1"/>
  <c r="H201" i="181"/>
  <c r="H201" i="180" s="1"/>
  <c r="I201" i="181"/>
  <c r="I201" i="180" s="1"/>
  <c r="J201" i="181"/>
  <c r="J201" i="180" s="1"/>
  <c r="K201" i="181"/>
  <c r="K201" i="180" s="1"/>
  <c r="L201" i="181"/>
  <c r="L201" i="180" s="1"/>
  <c r="M201" i="181"/>
  <c r="M201" i="180" s="1"/>
  <c r="N201" i="181"/>
  <c r="N201" i="180" s="1"/>
  <c r="O201" i="181"/>
  <c r="O201" i="180" s="1"/>
  <c r="P201" i="181"/>
  <c r="P201" i="180" s="1"/>
  <c r="E202" i="181"/>
  <c r="E202" i="180" s="1"/>
  <c r="F202" i="181"/>
  <c r="F202" i="180" s="1"/>
  <c r="G202" i="181"/>
  <c r="G202" i="180" s="1"/>
  <c r="H202" i="181"/>
  <c r="H202" i="180" s="1"/>
  <c r="I202" i="181"/>
  <c r="I202" i="180" s="1"/>
  <c r="J202" i="181"/>
  <c r="J202" i="180" s="1"/>
  <c r="K202" i="181"/>
  <c r="K202" i="180" s="1"/>
  <c r="L202" i="181"/>
  <c r="L202" i="180" s="1"/>
  <c r="M202" i="181"/>
  <c r="M202" i="180" s="1"/>
  <c r="N202" i="181"/>
  <c r="N202" i="180" s="1"/>
  <c r="O202" i="181"/>
  <c r="O202" i="180" s="1"/>
  <c r="P202" i="181"/>
  <c r="Q203" i="181"/>
  <c r="Q204" i="181"/>
  <c r="Q205" i="181"/>
  <c r="Q206" i="181"/>
  <c r="E209" i="181"/>
  <c r="E209" i="180" s="1"/>
  <c r="F209" i="181"/>
  <c r="F209" i="180" s="1"/>
  <c r="G209" i="181"/>
  <c r="G209" i="180" s="1"/>
  <c r="H209" i="181"/>
  <c r="H209" i="180" s="1"/>
  <c r="I209" i="181"/>
  <c r="I209" i="180" s="1"/>
  <c r="J209" i="181"/>
  <c r="J209" i="180" s="1"/>
  <c r="K209" i="181"/>
  <c r="K209" i="180" s="1"/>
  <c r="L209" i="181"/>
  <c r="L209" i="180" s="1"/>
  <c r="M209" i="181"/>
  <c r="M209" i="180" s="1"/>
  <c r="N209" i="181"/>
  <c r="N209" i="180" s="1"/>
  <c r="O209" i="181"/>
  <c r="O209" i="180" s="1"/>
  <c r="P209" i="181"/>
  <c r="P209" i="180" s="1"/>
  <c r="E210" i="181"/>
  <c r="E210" i="180" s="1"/>
  <c r="F210" i="181"/>
  <c r="F210" i="180" s="1"/>
  <c r="G210" i="181"/>
  <c r="G210" i="180" s="1"/>
  <c r="H210" i="181"/>
  <c r="I210" i="181"/>
  <c r="I210" i="180" s="1"/>
  <c r="J210" i="181"/>
  <c r="J210" i="180" s="1"/>
  <c r="K210" i="181"/>
  <c r="K210" i="180" s="1"/>
  <c r="L210" i="181"/>
  <c r="L210" i="180" s="1"/>
  <c r="M210" i="181"/>
  <c r="N210" i="181"/>
  <c r="N210" i="180" s="1"/>
  <c r="O210" i="181"/>
  <c r="O210" i="180" s="1"/>
  <c r="P210" i="181"/>
  <c r="P210" i="180" s="1"/>
  <c r="E211" i="181"/>
  <c r="E211" i="180" s="1"/>
  <c r="F211" i="181"/>
  <c r="F211" i="180" s="1"/>
  <c r="G211" i="181"/>
  <c r="G211" i="180" s="1"/>
  <c r="H211" i="181"/>
  <c r="H211" i="180" s="1"/>
  <c r="I211" i="181"/>
  <c r="I211" i="180" s="1"/>
  <c r="J211" i="181"/>
  <c r="J211" i="180" s="1"/>
  <c r="K211" i="181"/>
  <c r="K211" i="180" s="1"/>
  <c r="L211" i="181"/>
  <c r="L211" i="180" s="1"/>
  <c r="M211" i="181"/>
  <c r="M211" i="180" s="1"/>
  <c r="N211" i="181"/>
  <c r="N211" i="180" s="1"/>
  <c r="O211" i="181"/>
  <c r="O211" i="180" s="1"/>
  <c r="P211" i="181"/>
  <c r="P211" i="180" s="1"/>
  <c r="E212" i="181"/>
  <c r="E212" i="180" s="1"/>
  <c r="F212" i="181"/>
  <c r="F212" i="180" s="1"/>
  <c r="G212" i="181"/>
  <c r="G212" i="180" s="1"/>
  <c r="H212" i="181"/>
  <c r="H212" i="180" s="1"/>
  <c r="I212" i="181"/>
  <c r="I212" i="180" s="1"/>
  <c r="J212" i="181"/>
  <c r="J212" i="180" s="1"/>
  <c r="K212" i="181"/>
  <c r="K212" i="180" s="1"/>
  <c r="L212" i="181"/>
  <c r="L212" i="180" s="1"/>
  <c r="M212" i="181"/>
  <c r="M212" i="180" s="1"/>
  <c r="N212" i="181"/>
  <c r="N212" i="180" s="1"/>
  <c r="O212" i="181"/>
  <c r="O212" i="180" s="1"/>
  <c r="P212" i="181"/>
  <c r="P212" i="180" s="1"/>
  <c r="E213" i="181"/>
  <c r="E213" i="180" s="1"/>
  <c r="F213" i="181"/>
  <c r="F213" i="180" s="1"/>
  <c r="G213" i="181"/>
  <c r="G213" i="180" s="1"/>
  <c r="H213" i="181"/>
  <c r="H213" i="180" s="1"/>
  <c r="I213" i="181"/>
  <c r="I213" i="180" s="1"/>
  <c r="J213" i="181"/>
  <c r="J213" i="180" s="1"/>
  <c r="K213" i="181"/>
  <c r="K213" i="180" s="1"/>
  <c r="L213" i="181"/>
  <c r="L213" i="180" s="1"/>
  <c r="M213" i="181"/>
  <c r="M213" i="180" s="1"/>
  <c r="N213" i="181"/>
  <c r="N213" i="180" s="1"/>
  <c r="O213" i="181"/>
  <c r="O213" i="180" s="1"/>
  <c r="P213" i="181"/>
  <c r="P213" i="180" s="1"/>
  <c r="E214" i="181"/>
  <c r="E214" i="180" s="1"/>
  <c r="F214" i="181"/>
  <c r="F214" i="180" s="1"/>
  <c r="G214" i="181"/>
  <c r="G214" i="180" s="1"/>
  <c r="H214" i="181"/>
  <c r="H214" i="180" s="1"/>
  <c r="I214" i="181"/>
  <c r="I214" i="180" s="1"/>
  <c r="J214" i="181"/>
  <c r="J214" i="180" s="1"/>
  <c r="K214" i="181"/>
  <c r="K214" i="180" s="1"/>
  <c r="L214" i="181"/>
  <c r="L214" i="180" s="1"/>
  <c r="M214" i="181"/>
  <c r="N214" i="181"/>
  <c r="N214" i="180" s="1"/>
  <c r="O214" i="181"/>
  <c r="O214" i="180" s="1"/>
  <c r="P214" i="181"/>
  <c r="P214" i="180" s="1"/>
  <c r="E215" i="181"/>
  <c r="E215" i="180" s="1"/>
  <c r="F215" i="181"/>
  <c r="F215" i="180" s="1"/>
  <c r="G215" i="181"/>
  <c r="G215" i="180" s="1"/>
  <c r="H215" i="181"/>
  <c r="H215" i="180" s="1"/>
  <c r="I215" i="181"/>
  <c r="I215" i="180" s="1"/>
  <c r="J215" i="181"/>
  <c r="J215" i="180" s="1"/>
  <c r="K215" i="181"/>
  <c r="K215" i="180" s="1"/>
  <c r="L215" i="181"/>
  <c r="L215" i="180" s="1"/>
  <c r="M215" i="181"/>
  <c r="M215" i="180" s="1"/>
  <c r="N215" i="181"/>
  <c r="N215" i="180" s="1"/>
  <c r="O215" i="181"/>
  <c r="O215" i="180" s="1"/>
  <c r="P215" i="181"/>
  <c r="P215" i="180" s="1"/>
  <c r="E216" i="181"/>
  <c r="E216" i="180" s="1"/>
  <c r="F216" i="181"/>
  <c r="F216" i="180" s="1"/>
  <c r="G216" i="181"/>
  <c r="G216" i="180" s="1"/>
  <c r="H216" i="181"/>
  <c r="H216" i="180" s="1"/>
  <c r="I216" i="181"/>
  <c r="I216" i="180" s="1"/>
  <c r="J216" i="181"/>
  <c r="J216" i="180" s="1"/>
  <c r="K216" i="181"/>
  <c r="K216" i="180" s="1"/>
  <c r="L216" i="181"/>
  <c r="L216" i="180" s="1"/>
  <c r="M216" i="181"/>
  <c r="M216" i="180" s="1"/>
  <c r="N216" i="181"/>
  <c r="N216" i="180" s="1"/>
  <c r="O216" i="181"/>
  <c r="O216" i="180" s="1"/>
  <c r="P216" i="181"/>
  <c r="P216" i="180" s="1"/>
  <c r="E217" i="181"/>
  <c r="E217" i="180" s="1"/>
  <c r="F217" i="181"/>
  <c r="F217" i="180" s="1"/>
  <c r="G217" i="181"/>
  <c r="G217" i="180" s="1"/>
  <c r="H217" i="181"/>
  <c r="H217" i="180" s="1"/>
  <c r="I217" i="181"/>
  <c r="I217" i="180" s="1"/>
  <c r="J217" i="181"/>
  <c r="J217" i="180" s="1"/>
  <c r="K217" i="181"/>
  <c r="K217" i="180" s="1"/>
  <c r="L217" i="181"/>
  <c r="L217" i="180" s="1"/>
  <c r="M217" i="181"/>
  <c r="M217" i="180" s="1"/>
  <c r="N217" i="181"/>
  <c r="N217" i="180" s="1"/>
  <c r="O217" i="181"/>
  <c r="O217" i="180" s="1"/>
  <c r="P217" i="181"/>
  <c r="P217" i="180" s="1"/>
  <c r="E218" i="181"/>
  <c r="E218" i="180" s="1"/>
  <c r="F218" i="181"/>
  <c r="F218" i="180" s="1"/>
  <c r="G218" i="181"/>
  <c r="G218" i="180" s="1"/>
  <c r="H218" i="181"/>
  <c r="H218" i="180" s="1"/>
  <c r="I218" i="181"/>
  <c r="I218" i="180" s="1"/>
  <c r="J218" i="181"/>
  <c r="J218" i="180" s="1"/>
  <c r="K218" i="181"/>
  <c r="K218" i="180" s="1"/>
  <c r="L218" i="181"/>
  <c r="L218" i="180" s="1"/>
  <c r="M218" i="181"/>
  <c r="M218" i="180" s="1"/>
  <c r="N218" i="181"/>
  <c r="N218" i="180" s="1"/>
  <c r="O218" i="181"/>
  <c r="O218" i="180" s="1"/>
  <c r="P218" i="181"/>
  <c r="P218" i="180" s="1"/>
  <c r="E219" i="181"/>
  <c r="E219" i="180" s="1"/>
  <c r="F219" i="181"/>
  <c r="F219" i="180" s="1"/>
  <c r="G219" i="181"/>
  <c r="G219" i="180" s="1"/>
  <c r="H219" i="181"/>
  <c r="H219" i="180" s="1"/>
  <c r="I219" i="181"/>
  <c r="I219" i="180" s="1"/>
  <c r="J219" i="181"/>
  <c r="J219" i="180" s="1"/>
  <c r="K219" i="181"/>
  <c r="K219" i="180" s="1"/>
  <c r="L219" i="181"/>
  <c r="L219" i="180" s="1"/>
  <c r="M219" i="181"/>
  <c r="M219" i="180" s="1"/>
  <c r="N219" i="181"/>
  <c r="N219" i="180" s="1"/>
  <c r="O219" i="181"/>
  <c r="O219" i="180" s="1"/>
  <c r="P219" i="181"/>
  <c r="P219" i="180" s="1"/>
  <c r="Q220" i="181"/>
  <c r="F70" i="181" s="1"/>
  <c r="F70" i="180" s="1"/>
  <c r="E221" i="181"/>
  <c r="F221" i="181"/>
  <c r="G221" i="181"/>
  <c r="H221" i="181"/>
  <c r="I221" i="181"/>
  <c r="J221" i="181"/>
  <c r="K221" i="181"/>
  <c r="L221" i="181"/>
  <c r="M221" i="181"/>
  <c r="N221" i="181"/>
  <c r="N221" i="180" s="1"/>
  <c r="O221" i="181"/>
  <c r="P221" i="181"/>
  <c r="Q222" i="181"/>
  <c r="Q223" i="181"/>
  <c r="Q224" i="181"/>
  <c r="E233" i="181"/>
  <c r="E233" i="180" s="1"/>
  <c r="F233" i="181"/>
  <c r="F233" i="180" s="1"/>
  <c r="G233" i="181"/>
  <c r="G233" i="180" s="1"/>
  <c r="H233" i="181"/>
  <c r="H233" i="180" s="1"/>
  <c r="I233" i="181"/>
  <c r="I233" i="180" s="1"/>
  <c r="J233" i="181"/>
  <c r="J233" i="180" s="1"/>
  <c r="K233" i="181"/>
  <c r="K233" i="180" s="1"/>
  <c r="L233" i="181"/>
  <c r="L233" i="180" s="1"/>
  <c r="M233" i="181"/>
  <c r="M233" i="180" s="1"/>
  <c r="N233" i="181"/>
  <c r="N233" i="180" s="1"/>
  <c r="O233" i="181"/>
  <c r="O233" i="180" s="1"/>
  <c r="P233" i="181"/>
  <c r="P233" i="180" s="1"/>
  <c r="E234" i="181"/>
  <c r="E234" i="180" s="1"/>
  <c r="F234" i="181"/>
  <c r="F234" i="180" s="1"/>
  <c r="G234" i="181"/>
  <c r="G234" i="180" s="1"/>
  <c r="H234" i="181"/>
  <c r="H234" i="180" s="1"/>
  <c r="I234" i="181"/>
  <c r="I234" i="180" s="1"/>
  <c r="J234" i="181"/>
  <c r="J234" i="180" s="1"/>
  <c r="K234" i="181"/>
  <c r="K234" i="180" s="1"/>
  <c r="L234" i="181"/>
  <c r="L234" i="180" s="1"/>
  <c r="M234" i="181"/>
  <c r="M234" i="180" s="1"/>
  <c r="N234" i="181"/>
  <c r="N234" i="180" s="1"/>
  <c r="O234" i="181"/>
  <c r="O234" i="180" s="1"/>
  <c r="P234" i="181"/>
  <c r="P234" i="180" s="1"/>
  <c r="E235" i="181"/>
  <c r="E235" i="180" s="1"/>
  <c r="F235" i="181"/>
  <c r="F235" i="180" s="1"/>
  <c r="G235" i="181"/>
  <c r="G235" i="180" s="1"/>
  <c r="H235" i="181"/>
  <c r="H235" i="180" s="1"/>
  <c r="I235" i="181"/>
  <c r="I235" i="180" s="1"/>
  <c r="J235" i="181"/>
  <c r="J235" i="180" s="1"/>
  <c r="K235" i="181"/>
  <c r="K235" i="180" s="1"/>
  <c r="L235" i="181"/>
  <c r="L235" i="180" s="1"/>
  <c r="M235" i="181"/>
  <c r="M235" i="180" s="1"/>
  <c r="N235" i="181"/>
  <c r="N235" i="180" s="1"/>
  <c r="O235" i="181"/>
  <c r="O235" i="180" s="1"/>
  <c r="P235" i="181"/>
  <c r="P235" i="180" s="1"/>
  <c r="E236" i="181"/>
  <c r="E236" i="180" s="1"/>
  <c r="F236" i="181"/>
  <c r="F236" i="180" s="1"/>
  <c r="G236" i="181"/>
  <c r="G236" i="180" s="1"/>
  <c r="H236" i="181"/>
  <c r="I236" i="181"/>
  <c r="I236" i="180" s="1"/>
  <c r="J236" i="181"/>
  <c r="J236" i="180" s="1"/>
  <c r="K236" i="181"/>
  <c r="K236" i="180" s="1"/>
  <c r="L236" i="181"/>
  <c r="L236" i="180" s="1"/>
  <c r="M236" i="181"/>
  <c r="M236" i="180" s="1"/>
  <c r="N236" i="181"/>
  <c r="N236" i="180" s="1"/>
  <c r="O236" i="181"/>
  <c r="O236" i="180" s="1"/>
  <c r="P236" i="181"/>
  <c r="P236" i="180" s="1"/>
  <c r="E237" i="181"/>
  <c r="F237" i="181"/>
  <c r="G237" i="181"/>
  <c r="H237" i="181"/>
  <c r="I237" i="181"/>
  <c r="J237" i="181"/>
  <c r="K237" i="181"/>
  <c r="L237" i="181"/>
  <c r="L237" i="180" s="1"/>
  <c r="M237" i="181"/>
  <c r="N237" i="181"/>
  <c r="O237" i="181"/>
  <c r="P237" i="181"/>
  <c r="E238" i="181"/>
  <c r="E238" i="180" s="1"/>
  <c r="F238" i="181"/>
  <c r="F238" i="180" s="1"/>
  <c r="G238" i="181"/>
  <c r="G238" i="180" s="1"/>
  <c r="H238" i="181"/>
  <c r="H238" i="180" s="1"/>
  <c r="I238" i="181"/>
  <c r="I238" i="180" s="1"/>
  <c r="J238" i="181"/>
  <c r="J238" i="180" s="1"/>
  <c r="K238" i="181"/>
  <c r="K238" i="180" s="1"/>
  <c r="L238" i="181"/>
  <c r="L238" i="180" s="1"/>
  <c r="M238" i="181"/>
  <c r="M238" i="180" s="1"/>
  <c r="N238" i="181"/>
  <c r="N238" i="180" s="1"/>
  <c r="O238" i="181"/>
  <c r="O238" i="180" s="1"/>
  <c r="P238" i="181"/>
  <c r="P238" i="180" s="1"/>
  <c r="E239" i="181"/>
  <c r="E239" i="180" s="1"/>
  <c r="F239" i="181"/>
  <c r="F239" i="180" s="1"/>
  <c r="G239" i="181"/>
  <c r="G239" i="180" s="1"/>
  <c r="H239" i="181"/>
  <c r="H239" i="180" s="1"/>
  <c r="I239" i="181"/>
  <c r="I239" i="180" s="1"/>
  <c r="J239" i="181"/>
  <c r="J239" i="180" s="1"/>
  <c r="K239" i="181"/>
  <c r="K239" i="180" s="1"/>
  <c r="L239" i="181"/>
  <c r="L239" i="180" s="1"/>
  <c r="M239" i="181"/>
  <c r="M239" i="180" s="1"/>
  <c r="N239" i="181"/>
  <c r="N239" i="180" s="1"/>
  <c r="O239" i="181"/>
  <c r="O239" i="180" s="1"/>
  <c r="P239" i="181"/>
  <c r="P239" i="180" s="1"/>
  <c r="E240" i="181"/>
  <c r="E240" i="180" s="1"/>
  <c r="F240" i="181"/>
  <c r="F240" i="180" s="1"/>
  <c r="G240" i="181"/>
  <c r="G240" i="180" s="1"/>
  <c r="H240" i="181"/>
  <c r="H240" i="180" s="1"/>
  <c r="I240" i="181"/>
  <c r="I240" i="180" s="1"/>
  <c r="J240" i="181"/>
  <c r="J240" i="180" s="1"/>
  <c r="K240" i="181"/>
  <c r="K240" i="180" s="1"/>
  <c r="L240" i="181"/>
  <c r="L240" i="180" s="1"/>
  <c r="M240" i="181"/>
  <c r="M240" i="180" s="1"/>
  <c r="N240" i="181"/>
  <c r="N240" i="180" s="1"/>
  <c r="O240" i="181"/>
  <c r="O240" i="180" s="1"/>
  <c r="P240" i="181"/>
  <c r="P240" i="180" s="1"/>
  <c r="E241" i="181"/>
  <c r="E241" i="180" s="1"/>
  <c r="F241" i="181"/>
  <c r="F241" i="180" s="1"/>
  <c r="G241" i="181"/>
  <c r="G241" i="180" s="1"/>
  <c r="H241" i="181"/>
  <c r="H241" i="180" s="1"/>
  <c r="I241" i="181"/>
  <c r="I241" i="180" s="1"/>
  <c r="J241" i="181"/>
  <c r="J241" i="180" s="1"/>
  <c r="K241" i="181"/>
  <c r="K241" i="180" s="1"/>
  <c r="L241" i="181"/>
  <c r="L241" i="180" s="1"/>
  <c r="M241" i="181"/>
  <c r="M241" i="180" s="1"/>
  <c r="N241" i="181"/>
  <c r="N241" i="180" s="1"/>
  <c r="O241" i="181"/>
  <c r="O241" i="180" s="1"/>
  <c r="P241" i="181"/>
  <c r="P241" i="180" s="1"/>
  <c r="Q242" i="181"/>
  <c r="Q243" i="181"/>
  <c r="Q244" i="181"/>
  <c r="Q245" i="181"/>
  <c r="E248" i="181"/>
  <c r="F248" i="181"/>
  <c r="F248" i="180" s="1"/>
  <c r="G248" i="181"/>
  <c r="G248" i="180" s="1"/>
  <c r="H248" i="181"/>
  <c r="H248" i="180" s="1"/>
  <c r="I248" i="181"/>
  <c r="I248" i="180" s="1"/>
  <c r="J248" i="181"/>
  <c r="J248" i="180" s="1"/>
  <c r="K248" i="181"/>
  <c r="K248" i="180" s="1"/>
  <c r="L248" i="181"/>
  <c r="M248" i="181"/>
  <c r="M248" i="180" s="1"/>
  <c r="N248" i="181"/>
  <c r="N248" i="180" s="1"/>
  <c r="O248" i="181"/>
  <c r="O248" i="180" s="1"/>
  <c r="P248" i="181"/>
  <c r="P248" i="180" s="1"/>
  <c r="E249" i="181"/>
  <c r="E249" i="180" s="1"/>
  <c r="F249" i="181"/>
  <c r="F249" i="180" s="1"/>
  <c r="G249" i="181"/>
  <c r="G249" i="180" s="1"/>
  <c r="H249" i="181"/>
  <c r="H249" i="180" s="1"/>
  <c r="I249" i="181"/>
  <c r="I249" i="180" s="1"/>
  <c r="J249" i="181"/>
  <c r="J249" i="180" s="1"/>
  <c r="K249" i="181"/>
  <c r="K249" i="180" s="1"/>
  <c r="L249" i="181"/>
  <c r="L249" i="180" s="1"/>
  <c r="M249" i="181"/>
  <c r="M249" i="180" s="1"/>
  <c r="N249" i="181"/>
  <c r="N249" i="180" s="1"/>
  <c r="O249" i="181"/>
  <c r="O249" i="180" s="1"/>
  <c r="P249" i="181"/>
  <c r="P249" i="180" s="1"/>
  <c r="E250" i="181"/>
  <c r="E250" i="180" s="1"/>
  <c r="F250" i="181"/>
  <c r="F250" i="180" s="1"/>
  <c r="G250" i="181"/>
  <c r="G250" i="180" s="1"/>
  <c r="H250" i="181"/>
  <c r="H250" i="180" s="1"/>
  <c r="I250" i="181"/>
  <c r="I250" i="180" s="1"/>
  <c r="J250" i="181"/>
  <c r="K250" i="181"/>
  <c r="K250" i="180" s="1"/>
  <c r="L250" i="181"/>
  <c r="L250" i="180" s="1"/>
  <c r="M250" i="181"/>
  <c r="N250" i="181"/>
  <c r="N250" i="180" s="1"/>
  <c r="O250" i="181"/>
  <c r="O250" i="180" s="1"/>
  <c r="P250" i="181"/>
  <c r="E251" i="181"/>
  <c r="E251" i="180" s="1"/>
  <c r="F251" i="181"/>
  <c r="F251" i="180" s="1"/>
  <c r="G251" i="181"/>
  <c r="G251" i="180" s="1"/>
  <c r="H251" i="181"/>
  <c r="H251" i="180" s="1"/>
  <c r="I251" i="181"/>
  <c r="I251" i="180" s="1"/>
  <c r="J251" i="181"/>
  <c r="J251" i="180" s="1"/>
  <c r="K251" i="181"/>
  <c r="K251" i="180" s="1"/>
  <c r="L251" i="181"/>
  <c r="L251" i="180" s="1"/>
  <c r="M251" i="181"/>
  <c r="M251" i="180" s="1"/>
  <c r="N251" i="181"/>
  <c r="N251" i="180" s="1"/>
  <c r="O251" i="181"/>
  <c r="O251" i="180" s="1"/>
  <c r="P251" i="181"/>
  <c r="P251" i="180" s="1"/>
  <c r="E252" i="181"/>
  <c r="E252" i="180" s="1"/>
  <c r="F252" i="181"/>
  <c r="F252" i="180" s="1"/>
  <c r="G252" i="181"/>
  <c r="G252" i="180" s="1"/>
  <c r="H252" i="181"/>
  <c r="H252" i="180" s="1"/>
  <c r="I252" i="181"/>
  <c r="I252" i="180" s="1"/>
  <c r="J252" i="181"/>
  <c r="J252" i="180" s="1"/>
  <c r="K252" i="181"/>
  <c r="K252" i="180" s="1"/>
  <c r="L252" i="181"/>
  <c r="L252" i="180" s="1"/>
  <c r="M252" i="181"/>
  <c r="M252" i="180" s="1"/>
  <c r="N252" i="181"/>
  <c r="N252" i="180" s="1"/>
  <c r="O252" i="181"/>
  <c r="O252" i="180" s="1"/>
  <c r="P252" i="181"/>
  <c r="P252" i="180" s="1"/>
  <c r="E253" i="181"/>
  <c r="E253" i="180" s="1"/>
  <c r="F253" i="181"/>
  <c r="F253" i="180" s="1"/>
  <c r="G253" i="181"/>
  <c r="G253" i="180" s="1"/>
  <c r="H253" i="181"/>
  <c r="H253" i="180" s="1"/>
  <c r="I253" i="181"/>
  <c r="I253" i="180" s="1"/>
  <c r="J253" i="181"/>
  <c r="J253" i="180" s="1"/>
  <c r="K253" i="181"/>
  <c r="K253" i="180" s="1"/>
  <c r="L253" i="181"/>
  <c r="L253" i="180" s="1"/>
  <c r="M253" i="181"/>
  <c r="M253" i="180" s="1"/>
  <c r="N253" i="181"/>
  <c r="N253" i="180" s="1"/>
  <c r="O253" i="181"/>
  <c r="O253" i="180" s="1"/>
  <c r="P253" i="181"/>
  <c r="P253" i="180" s="1"/>
  <c r="E254" i="181"/>
  <c r="E254" i="180" s="1"/>
  <c r="F254" i="181"/>
  <c r="F254" i="180" s="1"/>
  <c r="G254" i="181"/>
  <c r="G254" i="180" s="1"/>
  <c r="H254" i="181"/>
  <c r="H254" i="180" s="1"/>
  <c r="I254" i="181"/>
  <c r="I254" i="180" s="1"/>
  <c r="J254" i="181"/>
  <c r="J254" i="180" s="1"/>
  <c r="K254" i="181"/>
  <c r="K254" i="180" s="1"/>
  <c r="L254" i="181"/>
  <c r="L254" i="180" s="1"/>
  <c r="M254" i="181"/>
  <c r="M254" i="180" s="1"/>
  <c r="N254" i="181"/>
  <c r="N254" i="180" s="1"/>
  <c r="O254" i="181"/>
  <c r="O254" i="180" s="1"/>
  <c r="P254" i="181"/>
  <c r="P254" i="180" s="1"/>
  <c r="E255" i="181"/>
  <c r="E255" i="180" s="1"/>
  <c r="F255" i="181"/>
  <c r="F255" i="180" s="1"/>
  <c r="G255" i="181"/>
  <c r="G255" i="180" s="1"/>
  <c r="H255" i="181"/>
  <c r="H255" i="180" s="1"/>
  <c r="I255" i="181"/>
  <c r="I255" i="180" s="1"/>
  <c r="J255" i="181"/>
  <c r="J255" i="180" s="1"/>
  <c r="K255" i="181"/>
  <c r="K255" i="180" s="1"/>
  <c r="L255" i="181"/>
  <c r="L255" i="180" s="1"/>
  <c r="M255" i="181"/>
  <c r="M255" i="180" s="1"/>
  <c r="N255" i="181"/>
  <c r="N255" i="180" s="1"/>
  <c r="O255" i="181"/>
  <c r="O255" i="180" s="1"/>
  <c r="P255" i="181"/>
  <c r="P255" i="180" s="1"/>
  <c r="E256" i="181"/>
  <c r="E256" i="180" s="1"/>
  <c r="F256" i="181"/>
  <c r="F256" i="180" s="1"/>
  <c r="G256" i="181"/>
  <c r="G256" i="180" s="1"/>
  <c r="H256" i="181"/>
  <c r="H256" i="180" s="1"/>
  <c r="I256" i="181"/>
  <c r="I256" i="180" s="1"/>
  <c r="J256" i="181"/>
  <c r="J256" i="180" s="1"/>
  <c r="K256" i="181"/>
  <c r="K256" i="180" s="1"/>
  <c r="L256" i="181"/>
  <c r="L256" i="180" s="1"/>
  <c r="M256" i="181"/>
  <c r="M256" i="180" s="1"/>
  <c r="N256" i="181"/>
  <c r="N256" i="180" s="1"/>
  <c r="O256" i="181"/>
  <c r="O256" i="180" s="1"/>
  <c r="P256" i="181"/>
  <c r="P256" i="180" s="1"/>
  <c r="E257" i="181"/>
  <c r="E257" i="180" s="1"/>
  <c r="F257" i="181"/>
  <c r="F257" i="180" s="1"/>
  <c r="G257" i="181"/>
  <c r="G257" i="180" s="1"/>
  <c r="H257" i="181"/>
  <c r="H257" i="180" s="1"/>
  <c r="I257" i="181"/>
  <c r="I257" i="180" s="1"/>
  <c r="J257" i="181"/>
  <c r="J257" i="180" s="1"/>
  <c r="K257" i="181"/>
  <c r="K257" i="180" s="1"/>
  <c r="L257" i="181"/>
  <c r="L257" i="180" s="1"/>
  <c r="M257" i="181"/>
  <c r="M257" i="180" s="1"/>
  <c r="N257" i="181"/>
  <c r="N257" i="180" s="1"/>
  <c r="O257" i="181"/>
  <c r="O257" i="180" s="1"/>
  <c r="P257" i="181"/>
  <c r="P257" i="180" s="1"/>
  <c r="E258" i="181"/>
  <c r="E258" i="180" s="1"/>
  <c r="F258" i="181"/>
  <c r="F258" i="180" s="1"/>
  <c r="G258" i="181"/>
  <c r="G258" i="180" s="1"/>
  <c r="H258" i="181"/>
  <c r="H258" i="180" s="1"/>
  <c r="I258" i="181"/>
  <c r="I258" i="180" s="1"/>
  <c r="J258" i="181"/>
  <c r="J258" i="180" s="1"/>
  <c r="K258" i="181"/>
  <c r="K258" i="180" s="1"/>
  <c r="L258" i="181"/>
  <c r="L258" i="180" s="1"/>
  <c r="M258" i="181"/>
  <c r="M258" i="180" s="1"/>
  <c r="N258" i="181"/>
  <c r="N258" i="180" s="1"/>
  <c r="O258" i="181"/>
  <c r="O258" i="180" s="1"/>
  <c r="P258" i="181"/>
  <c r="P258" i="180" s="1"/>
  <c r="Q259" i="181"/>
  <c r="Q260" i="181"/>
  <c r="Q261" i="181"/>
  <c r="Q262" i="181"/>
  <c r="E265" i="181"/>
  <c r="E265" i="180" s="1"/>
  <c r="F265" i="181"/>
  <c r="F265" i="180" s="1"/>
  <c r="G265" i="181"/>
  <c r="G265" i="180" s="1"/>
  <c r="H265" i="181"/>
  <c r="H265" i="180" s="1"/>
  <c r="I265" i="181"/>
  <c r="I265" i="180" s="1"/>
  <c r="J265" i="181"/>
  <c r="J265" i="180" s="1"/>
  <c r="K265" i="181"/>
  <c r="K265" i="180" s="1"/>
  <c r="L265" i="181"/>
  <c r="M265" i="181"/>
  <c r="N265" i="181"/>
  <c r="N265" i="180" s="1"/>
  <c r="O265" i="181"/>
  <c r="O265" i="180" s="1"/>
  <c r="P265" i="181"/>
  <c r="P265" i="180" s="1"/>
  <c r="E266" i="181"/>
  <c r="E266" i="180" s="1"/>
  <c r="F266" i="181"/>
  <c r="F266" i="180" s="1"/>
  <c r="G266" i="181"/>
  <c r="G266" i="180" s="1"/>
  <c r="H266" i="181"/>
  <c r="H266" i="180" s="1"/>
  <c r="I266" i="181"/>
  <c r="I266" i="180" s="1"/>
  <c r="J266" i="181"/>
  <c r="J266" i="180" s="1"/>
  <c r="K266" i="181"/>
  <c r="K266" i="180" s="1"/>
  <c r="L266" i="181"/>
  <c r="L266" i="180" s="1"/>
  <c r="M266" i="181"/>
  <c r="M266" i="180" s="1"/>
  <c r="N266" i="181"/>
  <c r="N266" i="180" s="1"/>
  <c r="O266" i="181"/>
  <c r="O266" i="180" s="1"/>
  <c r="P266" i="181"/>
  <c r="P266" i="180" s="1"/>
  <c r="E267" i="181"/>
  <c r="E267" i="180" s="1"/>
  <c r="F267" i="181"/>
  <c r="F267" i="180" s="1"/>
  <c r="G267" i="181"/>
  <c r="G267" i="180" s="1"/>
  <c r="H267" i="181"/>
  <c r="H267" i="180" s="1"/>
  <c r="I267" i="181"/>
  <c r="I267" i="180" s="1"/>
  <c r="J267" i="181"/>
  <c r="J267" i="180" s="1"/>
  <c r="K267" i="181"/>
  <c r="K267" i="180" s="1"/>
  <c r="L267" i="181"/>
  <c r="L267" i="180" s="1"/>
  <c r="M267" i="181"/>
  <c r="M267" i="180" s="1"/>
  <c r="N267" i="181"/>
  <c r="N267" i="180" s="1"/>
  <c r="O267" i="181"/>
  <c r="O267" i="180" s="1"/>
  <c r="P267" i="181"/>
  <c r="P267" i="180" s="1"/>
  <c r="E268" i="181"/>
  <c r="E268" i="180" s="1"/>
  <c r="F268" i="181"/>
  <c r="F268" i="180" s="1"/>
  <c r="G268" i="181"/>
  <c r="G268" i="180" s="1"/>
  <c r="H268" i="181"/>
  <c r="H268" i="180" s="1"/>
  <c r="I268" i="181"/>
  <c r="I268" i="180" s="1"/>
  <c r="J268" i="181"/>
  <c r="J268" i="180" s="1"/>
  <c r="K268" i="181"/>
  <c r="K268" i="180" s="1"/>
  <c r="L268" i="181"/>
  <c r="L268" i="180" s="1"/>
  <c r="M268" i="181"/>
  <c r="M268" i="180" s="1"/>
  <c r="N268" i="181"/>
  <c r="N268" i="180" s="1"/>
  <c r="O268" i="181"/>
  <c r="O268" i="180" s="1"/>
  <c r="P268" i="181"/>
  <c r="P268" i="180" s="1"/>
  <c r="E269" i="181"/>
  <c r="E269" i="180" s="1"/>
  <c r="F269" i="181"/>
  <c r="F269" i="180" s="1"/>
  <c r="G269" i="181"/>
  <c r="G269" i="180" s="1"/>
  <c r="H269" i="181"/>
  <c r="H269" i="180" s="1"/>
  <c r="I269" i="181"/>
  <c r="I269" i="180" s="1"/>
  <c r="J269" i="181"/>
  <c r="J269" i="180" s="1"/>
  <c r="K269" i="181"/>
  <c r="K269" i="180" s="1"/>
  <c r="L269" i="181"/>
  <c r="L269" i="180" s="1"/>
  <c r="M269" i="181"/>
  <c r="M269" i="180" s="1"/>
  <c r="N269" i="181"/>
  <c r="N269" i="180" s="1"/>
  <c r="O269" i="181"/>
  <c r="O269" i="180" s="1"/>
  <c r="P269" i="181"/>
  <c r="P269" i="180" s="1"/>
  <c r="E270" i="181"/>
  <c r="E270" i="180" s="1"/>
  <c r="F270" i="181"/>
  <c r="F270" i="180" s="1"/>
  <c r="G270" i="181"/>
  <c r="G270" i="180" s="1"/>
  <c r="H270" i="181"/>
  <c r="H270" i="180" s="1"/>
  <c r="I270" i="181"/>
  <c r="I270" i="180" s="1"/>
  <c r="J270" i="181"/>
  <c r="J270" i="180" s="1"/>
  <c r="K270" i="181"/>
  <c r="K270" i="180" s="1"/>
  <c r="L270" i="181"/>
  <c r="L270" i="180" s="1"/>
  <c r="M270" i="181"/>
  <c r="M270" i="180" s="1"/>
  <c r="N270" i="181"/>
  <c r="N270" i="180" s="1"/>
  <c r="O270" i="181"/>
  <c r="O270" i="180" s="1"/>
  <c r="P270" i="181"/>
  <c r="P270" i="180" s="1"/>
  <c r="E271" i="181"/>
  <c r="E271" i="180" s="1"/>
  <c r="F271" i="181"/>
  <c r="F271" i="180" s="1"/>
  <c r="G271" i="181"/>
  <c r="G271" i="180" s="1"/>
  <c r="H271" i="181"/>
  <c r="H271" i="180" s="1"/>
  <c r="I271" i="181"/>
  <c r="I271" i="180" s="1"/>
  <c r="J271" i="181"/>
  <c r="J271" i="180" s="1"/>
  <c r="K271" i="181"/>
  <c r="K271" i="180" s="1"/>
  <c r="L271" i="181"/>
  <c r="L271" i="180" s="1"/>
  <c r="M271" i="181"/>
  <c r="M271" i="180" s="1"/>
  <c r="N271" i="181"/>
  <c r="N271" i="180" s="1"/>
  <c r="O271" i="181"/>
  <c r="O271" i="180" s="1"/>
  <c r="P271" i="181"/>
  <c r="P271" i="180" s="1"/>
  <c r="E272" i="181"/>
  <c r="E272" i="180" s="1"/>
  <c r="F272" i="181"/>
  <c r="F272" i="180" s="1"/>
  <c r="G272" i="181"/>
  <c r="G272" i="180" s="1"/>
  <c r="H272" i="181"/>
  <c r="H272" i="180" s="1"/>
  <c r="I272" i="181"/>
  <c r="I272" i="180" s="1"/>
  <c r="J272" i="181"/>
  <c r="J272" i="180" s="1"/>
  <c r="K272" i="181"/>
  <c r="K272" i="180" s="1"/>
  <c r="L272" i="181"/>
  <c r="L272" i="180" s="1"/>
  <c r="M272" i="181"/>
  <c r="M272" i="180" s="1"/>
  <c r="N272" i="181"/>
  <c r="N272" i="180" s="1"/>
  <c r="O272" i="181"/>
  <c r="O272" i="180" s="1"/>
  <c r="P272" i="181"/>
  <c r="P272" i="180" s="1"/>
  <c r="E273" i="181"/>
  <c r="E273" i="180" s="1"/>
  <c r="F273" i="181"/>
  <c r="F273" i="180" s="1"/>
  <c r="G273" i="181"/>
  <c r="G273" i="180" s="1"/>
  <c r="H273" i="181"/>
  <c r="H273" i="180" s="1"/>
  <c r="I273" i="181"/>
  <c r="I273" i="180" s="1"/>
  <c r="J273" i="181"/>
  <c r="J273" i="180" s="1"/>
  <c r="K273" i="181"/>
  <c r="K273" i="180" s="1"/>
  <c r="L273" i="181"/>
  <c r="M273" i="181"/>
  <c r="M273" i="180" s="1"/>
  <c r="N273" i="181"/>
  <c r="N273" i="180" s="1"/>
  <c r="O273" i="181"/>
  <c r="O273" i="180" s="1"/>
  <c r="P273" i="181"/>
  <c r="P273" i="180" s="1"/>
  <c r="Q274" i="181"/>
  <c r="G51" i="181" s="1"/>
  <c r="Q275" i="181"/>
  <c r="G52" i="181" s="1"/>
  <c r="G52" i="180" s="1"/>
  <c r="Q276" i="181"/>
  <c r="Q277" i="181"/>
  <c r="Q278" i="181"/>
  <c r="Q279" i="181"/>
  <c r="E282" i="181"/>
  <c r="E282" i="180" s="1"/>
  <c r="F282" i="181"/>
  <c r="F282" i="180" s="1"/>
  <c r="G282" i="181"/>
  <c r="G282" i="180" s="1"/>
  <c r="H282" i="181"/>
  <c r="I282" i="181"/>
  <c r="I282" i="180" s="1"/>
  <c r="J282" i="181"/>
  <c r="J282" i="180" s="1"/>
  <c r="K282" i="181"/>
  <c r="K282" i="180" s="1"/>
  <c r="L282" i="181"/>
  <c r="L282" i="180" s="1"/>
  <c r="M282" i="181"/>
  <c r="M282" i="180" s="1"/>
  <c r="N282" i="181"/>
  <c r="N282" i="180" s="1"/>
  <c r="O282" i="181"/>
  <c r="O282" i="180" s="1"/>
  <c r="P282" i="181"/>
  <c r="E283" i="181"/>
  <c r="E283" i="180" s="1"/>
  <c r="F283" i="181"/>
  <c r="F283" i="180" s="1"/>
  <c r="G283" i="181"/>
  <c r="G283" i="180" s="1"/>
  <c r="H283" i="181"/>
  <c r="H283" i="180" s="1"/>
  <c r="I283" i="181"/>
  <c r="I283" i="180" s="1"/>
  <c r="J283" i="181"/>
  <c r="J283" i="180" s="1"/>
  <c r="K283" i="181"/>
  <c r="K283" i="180" s="1"/>
  <c r="L283" i="181"/>
  <c r="L283" i="180" s="1"/>
  <c r="M283" i="181"/>
  <c r="M283" i="180" s="1"/>
  <c r="N283" i="181"/>
  <c r="N283" i="180" s="1"/>
  <c r="O283" i="181"/>
  <c r="O283" i="180" s="1"/>
  <c r="P283" i="181"/>
  <c r="P283" i="180" s="1"/>
  <c r="E284" i="181"/>
  <c r="E284" i="180" s="1"/>
  <c r="F284" i="181"/>
  <c r="F284" i="180" s="1"/>
  <c r="G284" i="181"/>
  <c r="G284" i="180" s="1"/>
  <c r="H284" i="181"/>
  <c r="I284" i="181"/>
  <c r="I284" i="180" s="1"/>
  <c r="J284" i="181"/>
  <c r="J284" i="180" s="1"/>
  <c r="K284" i="181"/>
  <c r="K284" i="180" s="1"/>
  <c r="L284" i="181"/>
  <c r="L284" i="180" s="1"/>
  <c r="M284" i="181"/>
  <c r="M284" i="180" s="1"/>
  <c r="N284" i="181"/>
  <c r="N284" i="180" s="1"/>
  <c r="O284" i="181"/>
  <c r="O284" i="180" s="1"/>
  <c r="P284" i="181"/>
  <c r="P284" i="180" s="1"/>
  <c r="E285" i="181"/>
  <c r="E285" i="180" s="1"/>
  <c r="F285" i="181"/>
  <c r="F285" i="180" s="1"/>
  <c r="G285" i="181"/>
  <c r="G285" i="180" s="1"/>
  <c r="H285" i="181"/>
  <c r="H285" i="180" s="1"/>
  <c r="I285" i="181"/>
  <c r="I285" i="180" s="1"/>
  <c r="J285" i="181"/>
  <c r="J285" i="180" s="1"/>
  <c r="K285" i="181"/>
  <c r="K285" i="180" s="1"/>
  <c r="L285" i="181"/>
  <c r="L285" i="180" s="1"/>
  <c r="M285" i="181"/>
  <c r="M285" i="180" s="1"/>
  <c r="N285" i="181"/>
  <c r="N285" i="180" s="1"/>
  <c r="O285" i="181"/>
  <c r="O285" i="180" s="1"/>
  <c r="P285" i="181"/>
  <c r="P285" i="180" s="1"/>
  <c r="E286" i="181"/>
  <c r="E286" i="180" s="1"/>
  <c r="F286" i="181"/>
  <c r="F286" i="180" s="1"/>
  <c r="G286" i="181"/>
  <c r="H286" i="181"/>
  <c r="H286" i="180" s="1"/>
  <c r="I286" i="181"/>
  <c r="I286" i="180" s="1"/>
  <c r="J286" i="181"/>
  <c r="J286" i="180" s="1"/>
  <c r="K286" i="181"/>
  <c r="K286" i="180" s="1"/>
  <c r="L286" i="181"/>
  <c r="L286" i="180" s="1"/>
  <c r="M286" i="181"/>
  <c r="M286" i="180" s="1"/>
  <c r="N286" i="181"/>
  <c r="N286" i="180" s="1"/>
  <c r="O286" i="181"/>
  <c r="P286" i="181"/>
  <c r="P286" i="180" s="1"/>
  <c r="E287" i="181"/>
  <c r="E287" i="180" s="1"/>
  <c r="F287" i="181"/>
  <c r="F287" i="180" s="1"/>
  <c r="G287" i="181"/>
  <c r="G287" i="180" s="1"/>
  <c r="H287" i="181"/>
  <c r="H287" i="180" s="1"/>
  <c r="I287" i="181"/>
  <c r="I287" i="180" s="1"/>
  <c r="J287" i="181"/>
  <c r="J287" i="180" s="1"/>
  <c r="K287" i="181"/>
  <c r="K287" i="180" s="1"/>
  <c r="L287" i="181"/>
  <c r="L287" i="180" s="1"/>
  <c r="M287" i="181"/>
  <c r="M287" i="180" s="1"/>
  <c r="N287" i="181"/>
  <c r="N287" i="180" s="1"/>
  <c r="O287" i="181"/>
  <c r="O287" i="180" s="1"/>
  <c r="P287" i="181"/>
  <c r="P287" i="180" s="1"/>
  <c r="E288" i="181"/>
  <c r="E288" i="180" s="1"/>
  <c r="F288" i="181"/>
  <c r="F288" i="180" s="1"/>
  <c r="G288" i="181"/>
  <c r="G288" i="180" s="1"/>
  <c r="H288" i="181"/>
  <c r="H288" i="180" s="1"/>
  <c r="I288" i="181"/>
  <c r="I288" i="180" s="1"/>
  <c r="J288" i="181"/>
  <c r="J288" i="180" s="1"/>
  <c r="K288" i="181"/>
  <c r="K288" i="180" s="1"/>
  <c r="L288" i="181"/>
  <c r="L288" i="180" s="1"/>
  <c r="M288" i="181"/>
  <c r="M288" i="180" s="1"/>
  <c r="N288" i="181"/>
  <c r="N288" i="180" s="1"/>
  <c r="O288" i="181"/>
  <c r="O288" i="180" s="1"/>
  <c r="P288" i="181"/>
  <c r="P288" i="180" s="1"/>
  <c r="E289" i="181"/>
  <c r="E289" i="180" s="1"/>
  <c r="F289" i="181"/>
  <c r="F289" i="180" s="1"/>
  <c r="G289" i="181"/>
  <c r="H289" i="181"/>
  <c r="H289" i="180" s="1"/>
  <c r="I289" i="181"/>
  <c r="I289" i="180" s="1"/>
  <c r="J289" i="181"/>
  <c r="J289" i="180" s="1"/>
  <c r="K289" i="181"/>
  <c r="K289" i="180" s="1"/>
  <c r="L289" i="181"/>
  <c r="L289" i="180" s="1"/>
  <c r="M289" i="181"/>
  <c r="M289" i="180" s="1"/>
  <c r="N289" i="181"/>
  <c r="N289" i="180" s="1"/>
  <c r="O289" i="181"/>
  <c r="O289" i="180" s="1"/>
  <c r="P289" i="181"/>
  <c r="P289" i="180" s="1"/>
  <c r="E290" i="181"/>
  <c r="E290" i="180" s="1"/>
  <c r="F290" i="181"/>
  <c r="F290" i="180" s="1"/>
  <c r="G290" i="181"/>
  <c r="G290" i="180" s="1"/>
  <c r="H290" i="181"/>
  <c r="H290" i="180" s="1"/>
  <c r="I290" i="181"/>
  <c r="I290" i="180" s="1"/>
  <c r="J290" i="181"/>
  <c r="J290" i="180" s="1"/>
  <c r="K290" i="181"/>
  <c r="K290" i="180" s="1"/>
  <c r="L290" i="181"/>
  <c r="L290" i="180" s="1"/>
  <c r="M290" i="181"/>
  <c r="M290" i="180" s="1"/>
  <c r="N290" i="181"/>
  <c r="N290" i="180" s="1"/>
  <c r="O290" i="181"/>
  <c r="O290" i="180" s="1"/>
  <c r="P290" i="181"/>
  <c r="P290" i="180" s="1"/>
  <c r="E291" i="181"/>
  <c r="E291" i="180" s="1"/>
  <c r="F291" i="181"/>
  <c r="F291" i="180" s="1"/>
  <c r="G291" i="181"/>
  <c r="H291" i="181"/>
  <c r="H291" i="180" s="1"/>
  <c r="I291" i="181"/>
  <c r="I291" i="180" s="1"/>
  <c r="J291" i="181"/>
  <c r="J291" i="180" s="1"/>
  <c r="K291" i="181"/>
  <c r="K291" i="180" s="1"/>
  <c r="L291" i="181"/>
  <c r="M291" i="181"/>
  <c r="M291" i="180" s="1"/>
  <c r="N291" i="181"/>
  <c r="N291" i="180" s="1"/>
  <c r="O291" i="181"/>
  <c r="O291" i="180" s="1"/>
  <c r="P291" i="181"/>
  <c r="P291" i="180" s="1"/>
  <c r="E292" i="181"/>
  <c r="E292" i="180" s="1"/>
  <c r="F292" i="181"/>
  <c r="F292" i="180" s="1"/>
  <c r="G292" i="181"/>
  <c r="H292" i="181"/>
  <c r="H292" i="180" s="1"/>
  <c r="I292" i="181"/>
  <c r="I292" i="180" s="1"/>
  <c r="J292" i="181"/>
  <c r="J292" i="180" s="1"/>
  <c r="K292" i="181"/>
  <c r="K292" i="180" s="1"/>
  <c r="L292" i="181"/>
  <c r="L292" i="180" s="1"/>
  <c r="M292" i="181"/>
  <c r="M292" i="180" s="1"/>
  <c r="N292" i="181"/>
  <c r="N292" i="180" s="1"/>
  <c r="O292" i="181"/>
  <c r="O292" i="180" s="1"/>
  <c r="P292" i="181"/>
  <c r="P292" i="180" s="1"/>
  <c r="Q293" i="181"/>
  <c r="G70" i="181" s="1"/>
  <c r="Q294" i="181"/>
  <c r="G71" i="181" s="1"/>
  <c r="Q295" i="181"/>
  <c r="Q296" i="181"/>
  <c r="Q297" i="181"/>
  <c r="Q298" i="181"/>
  <c r="E306" i="181"/>
  <c r="E306" i="180" s="1"/>
  <c r="F306" i="181"/>
  <c r="F306" i="180" s="1"/>
  <c r="G306" i="181"/>
  <c r="G306" i="180" s="1"/>
  <c r="H306" i="181"/>
  <c r="H306" i="180" s="1"/>
  <c r="I306" i="181"/>
  <c r="I306" i="180" s="1"/>
  <c r="J306" i="181"/>
  <c r="J306" i="180" s="1"/>
  <c r="K306" i="181"/>
  <c r="K306" i="180" s="1"/>
  <c r="L306" i="181"/>
  <c r="L306" i="180" s="1"/>
  <c r="M306" i="181"/>
  <c r="M306" i="180" s="1"/>
  <c r="N306" i="181"/>
  <c r="N306" i="180" s="1"/>
  <c r="O306" i="181"/>
  <c r="O306" i="180" s="1"/>
  <c r="P306" i="181"/>
  <c r="P306" i="180" s="1"/>
  <c r="E307" i="181"/>
  <c r="E307" i="180" s="1"/>
  <c r="F307" i="181"/>
  <c r="F307" i="180" s="1"/>
  <c r="G307" i="181"/>
  <c r="G307" i="180" s="1"/>
  <c r="H307" i="181"/>
  <c r="H307" i="180" s="1"/>
  <c r="I307" i="181"/>
  <c r="I307" i="180" s="1"/>
  <c r="J307" i="181"/>
  <c r="J307" i="180" s="1"/>
  <c r="K307" i="181"/>
  <c r="K307" i="180" s="1"/>
  <c r="L307" i="181"/>
  <c r="L307" i="180" s="1"/>
  <c r="M307" i="181"/>
  <c r="M307" i="180" s="1"/>
  <c r="N307" i="181"/>
  <c r="N307" i="180" s="1"/>
  <c r="O307" i="181"/>
  <c r="O307" i="180" s="1"/>
  <c r="P307" i="181"/>
  <c r="P307" i="180" s="1"/>
  <c r="E308" i="181"/>
  <c r="E308" i="180" s="1"/>
  <c r="F308" i="181"/>
  <c r="F308" i="180" s="1"/>
  <c r="G308" i="181"/>
  <c r="G308" i="180" s="1"/>
  <c r="H308" i="181"/>
  <c r="H308" i="180" s="1"/>
  <c r="I308" i="181"/>
  <c r="I308" i="180" s="1"/>
  <c r="J308" i="181"/>
  <c r="J308" i="180" s="1"/>
  <c r="K308" i="181"/>
  <c r="K308" i="180" s="1"/>
  <c r="L308" i="181"/>
  <c r="L308" i="180" s="1"/>
  <c r="M308" i="181"/>
  <c r="M308" i="180" s="1"/>
  <c r="N308" i="181"/>
  <c r="N308" i="180" s="1"/>
  <c r="O308" i="181"/>
  <c r="O308" i="180" s="1"/>
  <c r="P308" i="181"/>
  <c r="P308" i="180" s="1"/>
  <c r="E309" i="181"/>
  <c r="E309" i="180" s="1"/>
  <c r="F309" i="181"/>
  <c r="F309" i="180" s="1"/>
  <c r="G309" i="181"/>
  <c r="G309" i="180" s="1"/>
  <c r="H309" i="181"/>
  <c r="H309" i="180" s="1"/>
  <c r="I309" i="181"/>
  <c r="I309" i="180" s="1"/>
  <c r="J309" i="181"/>
  <c r="J309" i="180" s="1"/>
  <c r="K309" i="181"/>
  <c r="K309" i="180" s="1"/>
  <c r="L309" i="181"/>
  <c r="L309" i="180" s="1"/>
  <c r="M309" i="181"/>
  <c r="M309" i="180" s="1"/>
  <c r="N309" i="181"/>
  <c r="N309" i="180" s="1"/>
  <c r="O309" i="181"/>
  <c r="O309" i="180" s="1"/>
  <c r="P309" i="181"/>
  <c r="P309" i="180" s="1"/>
  <c r="E310" i="181"/>
  <c r="F310" i="181"/>
  <c r="G310" i="181"/>
  <c r="H310" i="181"/>
  <c r="I310" i="181"/>
  <c r="J310" i="181"/>
  <c r="K310" i="181"/>
  <c r="L310" i="181"/>
  <c r="M310" i="181"/>
  <c r="N310" i="181"/>
  <c r="O310" i="181"/>
  <c r="P310" i="181"/>
  <c r="E311" i="181"/>
  <c r="E311" i="180" s="1"/>
  <c r="F311" i="181"/>
  <c r="F311" i="180" s="1"/>
  <c r="G311" i="181"/>
  <c r="G311" i="180" s="1"/>
  <c r="H311" i="181"/>
  <c r="H311" i="180" s="1"/>
  <c r="I311" i="181"/>
  <c r="I311" i="180" s="1"/>
  <c r="J311" i="181"/>
  <c r="J311" i="180" s="1"/>
  <c r="K311" i="181"/>
  <c r="K311" i="180" s="1"/>
  <c r="L311" i="181"/>
  <c r="L311" i="180" s="1"/>
  <c r="M311" i="181"/>
  <c r="M311" i="180" s="1"/>
  <c r="N311" i="181"/>
  <c r="N311" i="180" s="1"/>
  <c r="O311" i="181"/>
  <c r="O311" i="180" s="1"/>
  <c r="P311" i="181"/>
  <c r="P311" i="180" s="1"/>
  <c r="E312" i="181"/>
  <c r="E312" i="180" s="1"/>
  <c r="F312" i="181"/>
  <c r="F312" i="180" s="1"/>
  <c r="G312" i="181"/>
  <c r="G312" i="180" s="1"/>
  <c r="H312" i="181"/>
  <c r="H312" i="180" s="1"/>
  <c r="I312" i="181"/>
  <c r="I312" i="180" s="1"/>
  <c r="J312" i="181"/>
  <c r="J312" i="180" s="1"/>
  <c r="K312" i="181"/>
  <c r="K312" i="180" s="1"/>
  <c r="L312" i="181"/>
  <c r="L312" i="180" s="1"/>
  <c r="M312" i="181"/>
  <c r="M312" i="180" s="1"/>
  <c r="N312" i="181"/>
  <c r="N312" i="180" s="1"/>
  <c r="O312" i="181"/>
  <c r="O312" i="180" s="1"/>
  <c r="P312" i="181"/>
  <c r="P312" i="180" s="1"/>
  <c r="E313" i="181"/>
  <c r="E313" i="180" s="1"/>
  <c r="F313" i="181"/>
  <c r="F313" i="180" s="1"/>
  <c r="G313" i="181"/>
  <c r="G313" i="180" s="1"/>
  <c r="H313" i="181"/>
  <c r="H313" i="180" s="1"/>
  <c r="I313" i="181"/>
  <c r="I313" i="180" s="1"/>
  <c r="J313" i="181"/>
  <c r="J313" i="180" s="1"/>
  <c r="K313" i="181"/>
  <c r="K313" i="180" s="1"/>
  <c r="L313" i="181"/>
  <c r="L313" i="180" s="1"/>
  <c r="M313" i="181"/>
  <c r="M313" i="180" s="1"/>
  <c r="N313" i="181"/>
  <c r="N313" i="180" s="1"/>
  <c r="O313" i="181"/>
  <c r="O313" i="180" s="1"/>
  <c r="P313" i="181"/>
  <c r="P313" i="180" s="1"/>
  <c r="E314" i="181"/>
  <c r="E314" i="180" s="1"/>
  <c r="F314" i="181"/>
  <c r="F314" i="180" s="1"/>
  <c r="G314" i="181"/>
  <c r="G314" i="180" s="1"/>
  <c r="H314" i="181"/>
  <c r="H314" i="180" s="1"/>
  <c r="I314" i="181"/>
  <c r="I314" i="180" s="1"/>
  <c r="J314" i="181"/>
  <c r="J314" i="180" s="1"/>
  <c r="K314" i="181"/>
  <c r="K314" i="180" s="1"/>
  <c r="L314" i="181"/>
  <c r="L314" i="180" s="1"/>
  <c r="M314" i="181"/>
  <c r="M314" i="180" s="1"/>
  <c r="N314" i="181"/>
  <c r="N314" i="180" s="1"/>
  <c r="O314" i="181"/>
  <c r="O314" i="180" s="1"/>
  <c r="P314" i="181"/>
  <c r="P314" i="180" s="1"/>
  <c r="Q315" i="181"/>
  <c r="Q316" i="181"/>
  <c r="Q317" i="181"/>
  <c r="Q318" i="181"/>
  <c r="E321" i="181"/>
  <c r="E321" i="180" s="1"/>
  <c r="F321" i="181"/>
  <c r="F321" i="180" s="1"/>
  <c r="G321" i="181"/>
  <c r="G321" i="180" s="1"/>
  <c r="H321" i="181"/>
  <c r="H321" i="180" s="1"/>
  <c r="I321" i="181"/>
  <c r="I321" i="180" s="1"/>
  <c r="J321" i="181"/>
  <c r="J321" i="180" s="1"/>
  <c r="K321" i="181"/>
  <c r="K321" i="180" s="1"/>
  <c r="L321" i="181"/>
  <c r="L321" i="180" s="1"/>
  <c r="M321" i="181"/>
  <c r="M321" i="180" s="1"/>
  <c r="N321" i="181"/>
  <c r="N321" i="180" s="1"/>
  <c r="O321" i="181"/>
  <c r="O321" i="180" s="1"/>
  <c r="P321" i="181"/>
  <c r="P321" i="180" s="1"/>
  <c r="E322" i="181"/>
  <c r="E322" i="180" s="1"/>
  <c r="F322" i="181"/>
  <c r="F322" i="180" s="1"/>
  <c r="G322" i="181"/>
  <c r="G322" i="180" s="1"/>
  <c r="H322" i="181"/>
  <c r="H322" i="180" s="1"/>
  <c r="I322" i="181"/>
  <c r="I322" i="180" s="1"/>
  <c r="J322" i="181"/>
  <c r="J322" i="180" s="1"/>
  <c r="K322" i="181"/>
  <c r="K322" i="180" s="1"/>
  <c r="L322" i="181"/>
  <c r="L322" i="180" s="1"/>
  <c r="M322" i="181"/>
  <c r="M322" i="180" s="1"/>
  <c r="N322" i="181"/>
  <c r="N322" i="180" s="1"/>
  <c r="O322" i="181"/>
  <c r="O322" i="180" s="1"/>
  <c r="P322" i="181"/>
  <c r="P322" i="180" s="1"/>
  <c r="E323" i="181"/>
  <c r="E323" i="180" s="1"/>
  <c r="F323" i="181"/>
  <c r="F323" i="180" s="1"/>
  <c r="G323" i="181"/>
  <c r="G323" i="180" s="1"/>
  <c r="H323" i="181"/>
  <c r="H323" i="180" s="1"/>
  <c r="I323" i="181"/>
  <c r="I323" i="180" s="1"/>
  <c r="J323" i="181"/>
  <c r="J323" i="180" s="1"/>
  <c r="K323" i="181"/>
  <c r="K323" i="180" s="1"/>
  <c r="L323" i="181"/>
  <c r="L323" i="180" s="1"/>
  <c r="M323" i="181"/>
  <c r="M323" i="180" s="1"/>
  <c r="N323" i="181"/>
  <c r="N323" i="180" s="1"/>
  <c r="O323" i="181"/>
  <c r="O323" i="180" s="1"/>
  <c r="P323" i="181"/>
  <c r="P323" i="180" s="1"/>
  <c r="E324" i="181"/>
  <c r="E324" i="180" s="1"/>
  <c r="F324" i="181"/>
  <c r="F324" i="180" s="1"/>
  <c r="G324" i="181"/>
  <c r="G324" i="180" s="1"/>
  <c r="H324" i="181"/>
  <c r="H324" i="180" s="1"/>
  <c r="I324" i="181"/>
  <c r="I324" i="180" s="1"/>
  <c r="J324" i="181"/>
  <c r="J324" i="180" s="1"/>
  <c r="K324" i="181"/>
  <c r="K324" i="180" s="1"/>
  <c r="L324" i="181"/>
  <c r="L324" i="180" s="1"/>
  <c r="M324" i="181"/>
  <c r="M324" i="180" s="1"/>
  <c r="N324" i="181"/>
  <c r="N324" i="180" s="1"/>
  <c r="O324" i="181"/>
  <c r="O324" i="180" s="1"/>
  <c r="P324" i="181"/>
  <c r="P324" i="180" s="1"/>
  <c r="E325" i="181"/>
  <c r="E325" i="180" s="1"/>
  <c r="F325" i="181"/>
  <c r="F325" i="180" s="1"/>
  <c r="G325" i="181"/>
  <c r="G325" i="180" s="1"/>
  <c r="H325" i="181"/>
  <c r="H325" i="180" s="1"/>
  <c r="I325" i="181"/>
  <c r="I325" i="180" s="1"/>
  <c r="J325" i="181"/>
  <c r="J325" i="180" s="1"/>
  <c r="K325" i="181"/>
  <c r="K325" i="180" s="1"/>
  <c r="L325" i="181"/>
  <c r="L325" i="180" s="1"/>
  <c r="M325" i="181"/>
  <c r="M325" i="180" s="1"/>
  <c r="N325" i="181"/>
  <c r="N325" i="180" s="1"/>
  <c r="O325" i="181"/>
  <c r="O325" i="180" s="1"/>
  <c r="P325" i="181"/>
  <c r="P325" i="180" s="1"/>
  <c r="E326" i="181"/>
  <c r="E326" i="180" s="1"/>
  <c r="F326" i="181"/>
  <c r="F326" i="180" s="1"/>
  <c r="G326" i="181"/>
  <c r="G326" i="180" s="1"/>
  <c r="H326" i="181"/>
  <c r="H326" i="180" s="1"/>
  <c r="I326" i="181"/>
  <c r="I326" i="180" s="1"/>
  <c r="J326" i="181"/>
  <c r="J326" i="180" s="1"/>
  <c r="K326" i="181"/>
  <c r="K326" i="180" s="1"/>
  <c r="L326" i="181"/>
  <c r="L326" i="180" s="1"/>
  <c r="M326" i="181"/>
  <c r="M326" i="180" s="1"/>
  <c r="N326" i="181"/>
  <c r="N326" i="180" s="1"/>
  <c r="O326" i="181"/>
  <c r="O326" i="180" s="1"/>
  <c r="P326" i="181"/>
  <c r="P326" i="180" s="1"/>
  <c r="E327" i="181"/>
  <c r="E327" i="180" s="1"/>
  <c r="F327" i="181"/>
  <c r="F327" i="180" s="1"/>
  <c r="G327" i="181"/>
  <c r="G327" i="180" s="1"/>
  <c r="H327" i="181"/>
  <c r="H327" i="180" s="1"/>
  <c r="I327" i="181"/>
  <c r="I327" i="180" s="1"/>
  <c r="J327" i="181"/>
  <c r="J327" i="180" s="1"/>
  <c r="K327" i="181"/>
  <c r="K327" i="180" s="1"/>
  <c r="L327" i="181"/>
  <c r="L327" i="180" s="1"/>
  <c r="M327" i="181"/>
  <c r="M327" i="180" s="1"/>
  <c r="N327" i="181"/>
  <c r="N327" i="180" s="1"/>
  <c r="O327" i="181"/>
  <c r="O327" i="180" s="1"/>
  <c r="P327" i="181"/>
  <c r="P327" i="180" s="1"/>
  <c r="E328" i="181"/>
  <c r="E328" i="180" s="1"/>
  <c r="F328" i="181"/>
  <c r="F328" i="180" s="1"/>
  <c r="G328" i="181"/>
  <c r="G328" i="180" s="1"/>
  <c r="H328" i="181"/>
  <c r="H328" i="180" s="1"/>
  <c r="I328" i="181"/>
  <c r="I328" i="180" s="1"/>
  <c r="J328" i="181"/>
  <c r="J328" i="180" s="1"/>
  <c r="K328" i="181"/>
  <c r="K328" i="180" s="1"/>
  <c r="L328" i="181"/>
  <c r="L328" i="180" s="1"/>
  <c r="M328" i="181"/>
  <c r="M328" i="180" s="1"/>
  <c r="N328" i="181"/>
  <c r="N328" i="180" s="1"/>
  <c r="O328" i="181"/>
  <c r="O328" i="180" s="1"/>
  <c r="P328" i="181"/>
  <c r="P328" i="180" s="1"/>
  <c r="E329" i="181"/>
  <c r="E329" i="180" s="1"/>
  <c r="F329" i="181"/>
  <c r="F329" i="180" s="1"/>
  <c r="G329" i="181"/>
  <c r="G329" i="180" s="1"/>
  <c r="H329" i="181"/>
  <c r="H329" i="180" s="1"/>
  <c r="I329" i="181"/>
  <c r="I329" i="180" s="1"/>
  <c r="J329" i="181"/>
  <c r="J329" i="180" s="1"/>
  <c r="K329" i="181"/>
  <c r="K329" i="180" s="1"/>
  <c r="L329" i="181"/>
  <c r="L329" i="180" s="1"/>
  <c r="M329" i="181"/>
  <c r="M329" i="180" s="1"/>
  <c r="N329" i="181"/>
  <c r="N329" i="180" s="1"/>
  <c r="O329" i="181"/>
  <c r="O329" i="180" s="1"/>
  <c r="P329" i="181"/>
  <c r="P329" i="180" s="1"/>
  <c r="E330" i="181"/>
  <c r="E330" i="180" s="1"/>
  <c r="F330" i="181"/>
  <c r="F330" i="180" s="1"/>
  <c r="G330" i="181"/>
  <c r="G330" i="180" s="1"/>
  <c r="H330" i="181"/>
  <c r="H330" i="180" s="1"/>
  <c r="I330" i="181"/>
  <c r="I330" i="180" s="1"/>
  <c r="J330" i="181"/>
  <c r="J330" i="180" s="1"/>
  <c r="K330" i="181"/>
  <c r="K330" i="180" s="1"/>
  <c r="L330" i="181"/>
  <c r="L330" i="180" s="1"/>
  <c r="M330" i="181"/>
  <c r="M330" i="180" s="1"/>
  <c r="N330" i="181"/>
  <c r="N330" i="180" s="1"/>
  <c r="O330" i="181"/>
  <c r="O330" i="180" s="1"/>
  <c r="P330" i="181"/>
  <c r="P330" i="180" s="1"/>
  <c r="E331" i="181"/>
  <c r="E331" i="180" s="1"/>
  <c r="F331" i="181"/>
  <c r="F331" i="180" s="1"/>
  <c r="G331" i="181"/>
  <c r="G331" i="180" s="1"/>
  <c r="H331" i="181"/>
  <c r="H331" i="180" s="1"/>
  <c r="I331" i="181"/>
  <c r="I331" i="180" s="1"/>
  <c r="J331" i="181"/>
  <c r="J331" i="180" s="1"/>
  <c r="K331" i="181"/>
  <c r="K331" i="180" s="1"/>
  <c r="L331" i="181"/>
  <c r="L331" i="180" s="1"/>
  <c r="M331" i="181"/>
  <c r="M331" i="180" s="1"/>
  <c r="N331" i="181"/>
  <c r="N331" i="180" s="1"/>
  <c r="O331" i="181"/>
  <c r="O331" i="180" s="1"/>
  <c r="P331" i="181"/>
  <c r="P331" i="180" s="1"/>
  <c r="Q332" i="181"/>
  <c r="Q333" i="181"/>
  <c r="Q334" i="181"/>
  <c r="Q335" i="181"/>
  <c r="E338" i="181"/>
  <c r="E338" i="180" s="1"/>
  <c r="F338" i="181"/>
  <c r="F338" i="180" s="1"/>
  <c r="G338" i="181"/>
  <c r="G338" i="180" s="1"/>
  <c r="H338" i="181"/>
  <c r="H338" i="180" s="1"/>
  <c r="I338" i="181"/>
  <c r="I338" i="180" s="1"/>
  <c r="J338" i="181"/>
  <c r="J338" i="180" s="1"/>
  <c r="K338" i="181"/>
  <c r="K338" i="180" s="1"/>
  <c r="L338" i="181"/>
  <c r="L338" i="180" s="1"/>
  <c r="M338" i="181"/>
  <c r="M338" i="180" s="1"/>
  <c r="N338" i="181"/>
  <c r="N338" i="180" s="1"/>
  <c r="O338" i="181"/>
  <c r="O338" i="180" s="1"/>
  <c r="P338" i="181"/>
  <c r="P338" i="180" s="1"/>
  <c r="E339" i="181"/>
  <c r="E339" i="180" s="1"/>
  <c r="F339" i="181"/>
  <c r="F339" i="180" s="1"/>
  <c r="G339" i="181"/>
  <c r="G339" i="180" s="1"/>
  <c r="H339" i="181"/>
  <c r="H339" i="180" s="1"/>
  <c r="I339" i="181"/>
  <c r="I339" i="180" s="1"/>
  <c r="J339" i="181"/>
  <c r="J339" i="180" s="1"/>
  <c r="K339" i="181"/>
  <c r="K339" i="180" s="1"/>
  <c r="L339" i="181"/>
  <c r="L339" i="180" s="1"/>
  <c r="M339" i="181"/>
  <c r="M339" i="180" s="1"/>
  <c r="N339" i="181"/>
  <c r="N339" i="180" s="1"/>
  <c r="O339" i="181"/>
  <c r="O339" i="180" s="1"/>
  <c r="P339" i="181"/>
  <c r="P339" i="180" s="1"/>
  <c r="E340" i="181"/>
  <c r="E340" i="180" s="1"/>
  <c r="F340" i="181"/>
  <c r="F340" i="180" s="1"/>
  <c r="G340" i="181"/>
  <c r="G340" i="180" s="1"/>
  <c r="H340" i="181"/>
  <c r="H340" i="180" s="1"/>
  <c r="I340" i="181"/>
  <c r="I340" i="180" s="1"/>
  <c r="J340" i="181"/>
  <c r="J340" i="180" s="1"/>
  <c r="K340" i="181"/>
  <c r="K340" i="180" s="1"/>
  <c r="L340" i="181"/>
  <c r="L340" i="180" s="1"/>
  <c r="M340" i="181"/>
  <c r="M340" i="180" s="1"/>
  <c r="N340" i="181"/>
  <c r="N340" i="180" s="1"/>
  <c r="O340" i="181"/>
  <c r="O340" i="180" s="1"/>
  <c r="P340" i="181"/>
  <c r="P340" i="180" s="1"/>
  <c r="E341" i="181"/>
  <c r="E341" i="180" s="1"/>
  <c r="F341" i="181"/>
  <c r="G341" i="181"/>
  <c r="G341" i="180" s="1"/>
  <c r="H341" i="181"/>
  <c r="H341" i="180" s="1"/>
  <c r="I341" i="181"/>
  <c r="I341" i="180" s="1"/>
  <c r="J341" i="181"/>
  <c r="J341" i="180" s="1"/>
  <c r="K341" i="181"/>
  <c r="K341" i="180" s="1"/>
  <c r="L341" i="181"/>
  <c r="L341" i="180" s="1"/>
  <c r="M341" i="181"/>
  <c r="M341" i="180" s="1"/>
  <c r="N341" i="181"/>
  <c r="N341" i="180" s="1"/>
  <c r="O341" i="181"/>
  <c r="O341" i="180" s="1"/>
  <c r="P341" i="181"/>
  <c r="P341" i="180" s="1"/>
  <c r="E342" i="181"/>
  <c r="E342" i="180" s="1"/>
  <c r="F342" i="181"/>
  <c r="F342" i="180" s="1"/>
  <c r="G342" i="181"/>
  <c r="G342" i="180" s="1"/>
  <c r="H342" i="181"/>
  <c r="H342" i="180" s="1"/>
  <c r="I342" i="181"/>
  <c r="I342" i="180" s="1"/>
  <c r="J342" i="181"/>
  <c r="J342" i="180" s="1"/>
  <c r="K342" i="181"/>
  <c r="K342" i="180" s="1"/>
  <c r="L342" i="181"/>
  <c r="L342" i="180" s="1"/>
  <c r="M342" i="181"/>
  <c r="M342" i="180" s="1"/>
  <c r="N342" i="181"/>
  <c r="N342" i="180" s="1"/>
  <c r="O342" i="181"/>
  <c r="O342" i="180" s="1"/>
  <c r="P342" i="181"/>
  <c r="P342" i="180" s="1"/>
  <c r="E343" i="181"/>
  <c r="E343" i="180" s="1"/>
  <c r="F343" i="181"/>
  <c r="F343" i="180" s="1"/>
  <c r="G343" i="181"/>
  <c r="G343" i="180" s="1"/>
  <c r="H343" i="181"/>
  <c r="H343" i="180" s="1"/>
  <c r="I343" i="181"/>
  <c r="I343" i="180" s="1"/>
  <c r="J343" i="181"/>
  <c r="J343" i="180" s="1"/>
  <c r="K343" i="181"/>
  <c r="K343" i="180" s="1"/>
  <c r="L343" i="181"/>
  <c r="L343" i="180" s="1"/>
  <c r="M343" i="181"/>
  <c r="M343" i="180" s="1"/>
  <c r="N343" i="181"/>
  <c r="N343" i="180" s="1"/>
  <c r="O343" i="181"/>
  <c r="O343" i="180" s="1"/>
  <c r="P343" i="181"/>
  <c r="P343" i="180" s="1"/>
  <c r="E344" i="181"/>
  <c r="E344" i="180" s="1"/>
  <c r="F344" i="181"/>
  <c r="F344" i="180" s="1"/>
  <c r="G344" i="181"/>
  <c r="G344" i="180" s="1"/>
  <c r="H344" i="181"/>
  <c r="H344" i="180" s="1"/>
  <c r="I344" i="181"/>
  <c r="I344" i="180" s="1"/>
  <c r="J344" i="181"/>
  <c r="J344" i="180" s="1"/>
  <c r="K344" i="181"/>
  <c r="K344" i="180" s="1"/>
  <c r="L344" i="181"/>
  <c r="L344" i="180" s="1"/>
  <c r="M344" i="181"/>
  <c r="M344" i="180" s="1"/>
  <c r="N344" i="181"/>
  <c r="N344" i="180" s="1"/>
  <c r="O344" i="181"/>
  <c r="O344" i="180" s="1"/>
  <c r="P344" i="181"/>
  <c r="P344" i="180" s="1"/>
  <c r="E345" i="181"/>
  <c r="E345" i="180" s="1"/>
  <c r="F345" i="181"/>
  <c r="F345" i="180" s="1"/>
  <c r="G345" i="181"/>
  <c r="G345" i="180" s="1"/>
  <c r="H345" i="181"/>
  <c r="H345" i="180" s="1"/>
  <c r="I345" i="181"/>
  <c r="I345" i="180" s="1"/>
  <c r="J345" i="181"/>
  <c r="J345" i="180" s="1"/>
  <c r="K345" i="181"/>
  <c r="K345" i="180" s="1"/>
  <c r="L345" i="181"/>
  <c r="L345" i="180" s="1"/>
  <c r="M345" i="181"/>
  <c r="M345" i="180" s="1"/>
  <c r="N345" i="181"/>
  <c r="N345" i="180" s="1"/>
  <c r="O345" i="181"/>
  <c r="O345" i="180" s="1"/>
  <c r="P345" i="181"/>
  <c r="P345" i="180" s="1"/>
  <c r="E346" i="181"/>
  <c r="E346" i="180" s="1"/>
  <c r="F346" i="181"/>
  <c r="F346" i="180" s="1"/>
  <c r="G346" i="181"/>
  <c r="G346" i="180" s="1"/>
  <c r="H346" i="181"/>
  <c r="H346" i="180" s="1"/>
  <c r="I346" i="181"/>
  <c r="I346" i="180" s="1"/>
  <c r="J346" i="181"/>
  <c r="J346" i="180" s="1"/>
  <c r="K346" i="181"/>
  <c r="K346" i="180" s="1"/>
  <c r="L346" i="181"/>
  <c r="L346" i="180" s="1"/>
  <c r="M346" i="181"/>
  <c r="M346" i="180" s="1"/>
  <c r="N346" i="181"/>
  <c r="N346" i="180" s="1"/>
  <c r="O346" i="181"/>
  <c r="O346" i="180" s="1"/>
  <c r="P346" i="181"/>
  <c r="P346" i="180" s="1"/>
  <c r="E347" i="181"/>
  <c r="E347" i="180" s="1"/>
  <c r="F347" i="181"/>
  <c r="F347" i="180" s="1"/>
  <c r="G347" i="181"/>
  <c r="G347" i="180" s="1"/>
  <c r="H347" i="181"/>
  <c r="H347" i="180" s="1"/>
  <c r="I347" i="181"/>
  <c r="I347" i="180" s="1"/>
  <c r="J347" i="181"/>
  <c r="J347" i="180" s="1"/>
  <c r="K347" i="181"/>
  <c r="K347" i="180" s="1"/>
  <c r="L347" i="181"/>
  <c r="L347" i="180" s="1"/>
  <c r="M347" i="181"/>
  <c r="M347" i="180" s="1"/>
  <c r="N347" i="181"/>
  <c r="N347" i="180" s="1"/>
  <c r="O347" i="181"/>
  <c r="O347" i="180" s="1"/>
  <c r="P347" i="181"/>
  <c r="P347" i="180" s="1"/>
  <c r="E348" i="181"/>
  <c r="E348" i="180" s="1"/>
  <c r="F348" i="181"/>
  <c r="F348" i="180" s="1"/>
  <c r="G348" i="181"/>
  <c r="G348" i="180" s="1"/>
  <c r="H348" i="181"/>
  <c r="H348" i="180" s="1"/>
  <c r="I348" i="181"/>
  <c r="I348" i="180" s="1"/>
  <c r="J348" i="181"/>
  <c r="J348" i="180" s="1"/>
  <c r="K348" i="181"/>
  <c r="K348" i="180" s="1"/>
  <c r="L348" i="181"/>
  <c r="L348" i="180" s="1"/>
  <c r="M348" i="181"/>
  <c r="M348" i="180" s="1"/>
  <c r="N348" i="181"/>
  <c r="N348" i="180" s="1"/>
  <c r="O348" i="181"/>
  <c r="O348" i="180" s="1"/>
  <c r="P348" i="181"/>
  <c r="P348" i="180" s="1"/>
  <c r="Q349" i="181"/>
  <c r="I52" i="181" s="1"/>
  <c r="Q350" i="181"/>
  <c r="Q351" i="181"/>
  <c r="Q352" i="181"/>
  <c r="Q353" i="181"/>
  <c r="E356" i="181"/>
  <c r="E356" i="180" s="1"/>
  <c r="F356" i="181"/>
  <c r="F356" i="180" s="1"/>
  <c r="G356" i="181"/>
  <c r="G356" i="180" s="1"/>
  <c r="H356" i="181"/>
  <c r="I356" i="181"/>
  <c r="I356" i="180" s="1"/>
  <c r="J356" i="181"/>
  <c r="J356" i="180" s="1"/>
  <c r="K356" i="181"/>
  <c r="K356" i="180" s="1"/>
  <c r="L356" i="181"/>
  <c r="L356" i="180" s="1"/>
  <c r="M356" i="181"/>
  <c r="M356" i="180" s="1"/>
  <c r="N356" i="181"/>
  <c r="N356" i="180" s="1"/>
  <c r="O356" i="181"/>
  <c r="O356" i="180" s="1"/>
  <c r="P356" i="181"/>
  <c r="P356" i="180" s="1"/>
  <c r="E357" i="181"/>
  <c r="E357" i="180" s="1"/>
  <c r="F357" i="181"/>
  <c r="F357" i="180" s="1"/>
  <c r="G357" i="181"/>
  <c r="G357" i="180" s="1"/>
  <c r="H357" i="181"/>
  <c r="H357" i="180" s="1"/>
  <c r="I357" i="181"/>
  <c r="I357" i="180" s="1"/>
  <c r="J357" i="181"/>
  <c r="J357" i="180" s="1"/>
  <c r="K357" i="181"/>
  <c r="K357" i="180" s="1"/>
  <c r="L357" i="181"/>
  <c r="L357" i="180" s="1"/>
  <c r="M357" i="181"/>
  <c r="M357" i="180" s="1"/>
  <c r="N357" i="181"/>
  <c r="N357" i="180" s="1"/>
  <c r="O357" i="181"/>
  <c r="O357" i="180" s="1"/>
  <c r="P357" i="181"/>
  <c r="P357" i="180" s="1"/>
  <c r="E358" i="181"/>
  <c r="E358" i="180" s="1"/>
  <c r="F358" i="181"/>
  <c r="F358" i="180" s="1"/>
  <c r="G358" i="181"/>
  <c r="G358" i="180" s="1"/>
  <c r="H358" i="181"/>
  <c r="H358" i="180" s="1"/>
  <c r="I358" i="181"/>
  <c r="I358" i="180" s="1"/>
  <c r="J358" i="181"/>
  <c r="J358" i="180" s="1"/>
  <c r="K358" i="181"/>
  <c r="K358" i="180" s="1"/>
  <c r="L358" i="181"/>
  <c r="L358" i="180" s="1"/>
  <c r="M358" i="181"/>
  <c r="M358" i="180" s="1"/>
  <c r="N358" i="181"/>
  <c r="N358" i="180" s="1"/>
  <c r="O358" i="181"/>
  <c r="O358" i="180" s="1"/>
  <c r="P358" i="181"/>
  <c r="P358" i="180" s="1"/>
  <c r="E359" i="181"/>
  <c r="E359" i="180" s="1"/>
  <c r="F359" i="181"/>
  <c r="F359" i="180" s="1"/>
  <c r="G359" i="181"/>
  <c r="G359" i="180" s="1"/>
  <c r="H359" i="181"/>
  <c r="H359" i="180" s="1"/>
  <c r="I359" i="181"/>
  <c r="I359" i="180" s="1"/>
  <c r="J359" i="181"/>
  <c r="J359" i="180" s="1"/>
  <c r="K359" i="181"/>
  <c r="K359" i="180" s="1"/>
  <c r="L359" i="181"/>
  <c r="L359" i="180" s="1"/>
  <c r="M359" i="181"/>
  <c r="M359" i="180" s="1"/>
  <c r="N359" i="181"/>
  <c r="N359" i="180" s="1"/>
  <c r="O359" i="181"/>
  <c r="O359" i="180" s="1"/>
  <c r="P359" i="181"/>
  <c r="P359" i="180" s="1"/>
  <c r="E360" i="181"/>
  <c r="E360" i="180" s="1"/>
  <c r="F360" i="181"/>
  <c r="F360" i="180" s="1"/>
  <c r="G360" i="181"/>
  <c r="G360" i="180" s="1"/>
  <c r="H360" i="181"/>
  <c r="H360" i="180" s="1"/>
  <c r="I360" i="181"/>
  <c r="I360" i="180" s="1"/>
  <c r="J360" i="181"/>
  <c r="J360" i="180" s="1"/>
  <c r="K360" i="181"/>
  <c r="K360" i="180" s="1"/>
  <c r="L360" i="181"/>
  <c r="L360" i="180" s="1"/>
  <c r="M360" i="181"/>
  <c r="M360" i="180" s="1"/>
  <c r="N360" i="181"/>
  <c r="N360" i="180" s="1"/>
  <c r="O360" i="181"/>
  <c r="O360" i="180" s="1"/>
  <c r="P360" i="181"/>
  <c r="P360" i="180" s="1"/>
  <c r="E361" i="181"/>
  <c r="E361" i="180" s="1"/>
  <c r="F361" i="181"/>
  <c r="F361" i="180" s="1"/>
  <c r="G361" i="181"/>
  <c r="G361" i="180" s="1"/>
  <c r="H361" i="181"/>
  <c r="H361" i="180" s="1"/>
  <c r="I361" i="181"/>
  <c r="I361" i="180" s="1"/>
  <c r="J361" i="181"/>
  <c r="J361" i="180" s="1"/>
  <c r="K361" i="181"/>
  <c r="K361" i="180" s="1"/>
  <c r="L361" i="181"/>
  <c r="L361" i="180" s="1"/>
  <c r="M361" i="181"/>
  <c r="M361" i="180" s="1"/>
  <c r="N361" i="181"/>
  <c r="N361" i="180" s="1"/>
  <c r="O361" i="181"/>
  <c r="O361" i="180" s="1"/>
  <c r="P361" i="181"/>
  <c r="P361" i="180" s="1"/>
  <c r="E362" i="181"/>
  <c r="E362" i="180" s="1"/>
  <c r="F362" i="181"/>
  <c r="F362" i="180" s="1"/>
  <c r="G362" i="181"/>
  <c r="G362" i="180" s="1"/>
  <c r="H362" i="181"/>
  <c r="H362" i="180" s="1"/>
  <c r="I362" i="181"/>
  <c r="I362" i="180" s="1"/>
  <c r="J362" i="181"/>
  <c r="J362" i="180" s="1"/>
  <c r="K362" i="181"/>
  <c r="K362" i="180" s="1"/>
  <c r="L362" i="181"/>
  <c r="L362" i="180" s="1"/>
  <c r="M362" i="181"/>
  <c r="M362" i="180" s="1"/>
  <c r="N362" i="181"/>
  <c r="N362" i="180" s="1"/>
  <c r="O362" i="181"/>
  <c r="O362" i="180" s="1"/>
  <c r="P362" i="181"/>
  <c r="P362" i="180" s="1"/>
  <c r="E363" i="181"/>
  <c r="E363" i="180" s="1"/>
  <c r="F363" i="181"/>
  <c r="F363" i="180" s="1"/>
  <c r="G363" i="181"/>
  <c r="G363" i="180" s="1"/>
  <c r="H363" i="181"/>
  <c r="H363" i="180" s="1"/>
  <c r="I363" i="181"/>
  <c r="I363" i="180" s="1"/>
  <c r="J363" i="181"/>
  <c r="J363" i="180" s="1"/>
  <c r="K363" i="181"/>
  <c r="K363" i="180" s="1"/>
  <c r="L363" i="181"/>
  <c r="L363" i="180" s="1"/>
  <c r="M363" i="181"/>
  <c r="M363" i="180" s="1"/>
  <c r="N363" i="181"/>
  <c r="N363" i="180" s="1"/>
  <c r="O363" i="181"/>
  <c r="O363" i="180" s="1"/>
  <c r="P363" i="181"/>
  <c r="P363" i="180" s="1"/>
  <c r="E364" i="181"/>
  <c r="E364" i="180" s="1"/>
  <c r="F364" i="181"/>
  <c r="F364" i="180" s="1"/>
  <c r="G364" i="181"/>
  <c r="G364" i="180" s="1"/>
  <c r="H364" i="181"/>
  <c r="H364" i="180" s="1"/>
  <c r="I364" i="181"/>
  <c r="I364" i="180" s="1"/>
  <c r="J364" i="181"/>
  <c r="J364" i="180" s="1"/>
  <c r="K364" i="181"/>
  <c r="K364" i="180" s="1"/>
  <c r="L364" i="181"/>
  <c r="L364" i="180" s="1"/>
  <c r="M364" i="181"/>
  <c r="M364" i="180" s="1"/>
  <c r="N364" i="181"/>
  <c r="N364" i="180" s="1"/>
  <c r="O364" i="181"/>
  <c r="O364" i="180" s="1"/>
  <c r="P364" i="181"/>
  <c r="P364" i="180" s="1"/>
  <c r="E365" i="181"/>
  <c r="E365" i="180" s="1"/>
  <c r="F365" i="181"/>
  <c r="F365" i="180" s="1"/>
  <c r="G365" i="181"/>
  <c r="G365" i="180" s="1"/>
  <c r="H365" i="181"/>
  <c r="H365" i="180" s="1"/>
  <c r="I365" i="181"/>
  <c r="I365" i="180" s="1"/>
  <c r="J365" i="181"/>
  <c r="J365" i="180" s="1"/>
  <c r="K365" i="181"/>
  <c r="K365" i="180" s="1"/>
  <c r="L365" i="181"/>
  <c r="L365" i="180" s="1"/>
  <c r="M365" i="181"/>
  <c r="M365" i="180" s="1"/>
  <c r="N365" i="181"/>
  <c r="N365" i="180" s="1"/>
  <c r="O365" i="181"/>
  <c r="O365" i="180" s="1"/>
  <c r="P365" i="181"/>
  <c r="P365" i="180" s="1"/>
  <c r="E366" i="181"/>
  <c r="E366" i="180" s="1"/>
  <c r="F366" i="181"/>
  <c r="F366" i="180" s="1"/>
  <c r="G366" i="181"/>
  <c r="G366" i="180" s="1"/>
  <c r="H366" i="181"/>
  <c r="H366" i="180" s="1"/>
  <c r="I366" i="181"/>
  <c r="I366" i="180" s="1"/>
  <c r="J366" i="181"/>
  <c r="J366" i="180" s="1"/>
  <c r="K366" i="181"/>
  <c r="K366" i="180" s="1"/>
  <c r="L366" i="181"/>
  <c r="L366" i="180" s="1"/>
  <c r="M366" i="181"/>
  <c r="M366" i="180" s="1"/>
  <c r="N366" i="181"/>
  <c r="N366" i="180" s="1"/>
  <c r="O366" i="181"/>
  <c r="O366" i="180" s="1"/>
  <c r="P366" i="181"/>
  <c r="P366" i="180" s="1"/>
  <c r="Q367" i="181"/>
  <c r="I70" i="181" s="1"/>
  <c r="J70" i="181" s="1"/>
  <c r="Q368" i="181"/>
  <c r="I71" i="181" s="1"/>
  <c r="J71" i="181" s="1"/>
  <c r="J71" i="180" s="1"/>
  <c r="Q369" i="181"/>
  <c r="Q370" i="181"/>
  <c r="Q371" i="181"/>
  <c r="Q372" i="181"/>
  <c r="D376" i="181"/>
  <c r="E382" i="181"/>
  <c r="E382" i="180" s="1"/>
  <c r="F382" i="181"/>
  <c r="F382" i="180" s="1"/>
  <c r="G382" i="181"/>
  <c r="G382" i="180" s="1"/>
  <c r="H382" i="181"/>
  <c r="H382" i="180" s="1"/>
  <c r="I382" i="181"/>
  <c r="I382" i="180" s="1"/>
  <c r="J382" i="181"/>
  <c r="J382" i="180" s="1"/>
  <c r="K382" i="181"/>
  <c r="K382" i="180" s="1"/>
  <c r="L382" i="181"/>
  <c r="L382" i="180" s="1"/>
  <c r="M382" i="181"/>
  <c r="M382" i="180" s="1"/>
  <c r="N382" i="181"/>
  <c r="N382" i="180" s="1"/>
  <c r="O382" i="181"/>
  <c r="O382" i="180" s="1"/>
  <c r="P382" i="181"/>
  <c r="P382" i="180" s="1"/>
  <c r="E383" i="181"/>
  <c r="E383" i="180" s="1"/>
  <c r="F383" i="181"/>
  <c r="F383" i="180" s="1"/>
  <c r="G383" i="181"/>
  <c r="G383" i="180" s="1"/>
  <c r="H383" i="181"/>
  <c r="H383" i="180" s="1"/>
  <c r="I383" i="181"/>
  <c r="I383" i="180" s="1"/>
  <c r="J383" i="181"/>
  <c r="J383" i="180" s="1"/>
  <c r="K383" i="181"/>
  <c r="K383" i="180" s="1"/>
  <c r="L383" i="181"/>
  <c r="L383" i="180" s="1"/>
  <c r="M383" i="181"/>
  <c r="M383" i="180" s="1"/>
  <c r="N383" i="181"/>
  <c r="N383" i="180" s="1"/>
  <c r="O383" i="181"/>
  <c r="O383" i="180" s="1"/>
  <c r="P383" i="181"/>
  <c r="P383" i="180" s="1"/>
  <c r="E384" i="181"/>
  <c r="E384" i="180" s="1"/>
  <c r="F384" i="181"/>
  <c r="F384" i="180" s="1"/>
  <c r="G384" i="181"/>
  <c r="G384" i="180" s="1"/>
  <c r="H384" i="181"/>
  <c r="H384" i="180" s="1"/>
  <c r="I384" i="181"/>
  <c r="I384" i="180" s="1"/>
  <c r="J384" i="181"/>
  <c r="J384" i="180" s="1"/>
  <c r="K384" i="181"/>
  <c r="K384" i="180" s="1"/>
  <c r="L384" i="181"/>
  <c r="L384" i="180" s="1"/>
  <c r="M384" i="181"/>
  <c r="M384" i="180" s="1"/>
  <c r="N384" i="181"/>
  <c r="N384" i="180" s="1"/>
  <c r="O384" i="181"/>
  <c r="O384" i="180" s="1"/>
  <c r="P384" i="181"/>
  <c r="P384" i="180" s="1"/>
  <c r="E385" i="181"/>
  <c r="E385" i="180" s="1"/>
  <c r="F385" i="181"/>
  <c r="F385" i="180" s="1"/>
  <c r="G385" i="181"/>
  <c r="G385" i="180" s="1"/>
  <c r="H385" i="181"/>
  <c r="H385" i="180" s="1"/>
  <c r="I385" i="181"/>
  <c r="I385" i="180" s="1"/>
  <c r="J385" i="181"/>
  <c r="J385" i="180" s="1"/>
  <c r="K385" i="181"/>
  <c r="K385" i="180" s="1"/>
  <c r="L385" i="181"/>
  <c r="L385" i="180" s="1"/>
  <c r="M385" i="181"/>
  <c r="M385" i="180" s="1"/>
  <c r="N385" i="181"/>
  <c r="N385" i="180" s="1"/>
  <c r="O385" i="181"/>
  <c r="O385" i="180" s="1"/>
  <c r="P385" i="181"/>
  <c r="P385" i="180" s="1"/>
  <c r="E386" i="181"/>
  <c r="F386" i="181"/>
  <c r="G386" i="181"/>
  <c r="H386" i="181"/>
  <c r="I386" i="181"/>
  <c r="J386" i="181"/>
  <c r="K386" i="181"/>
  <c r="L386" i="181"/>
  <c r="M386" i="181"/>
  <c r="N386" i="181"/>
  <c r="O386" i="181"/>
  <c r="P386" i="181"/>
  <c r="E387" i="181"/>
  <c r="E387" i="180" s="1"/>
  <c r="F387" i="181"/>
  <c r="F387" i="180" s="1"/>
  <c r="G387" i="181"/>
  <c r="G387" i="180" s="1"/>
  <c r="H387" i="181"/>
  <c r="H387" i="180" s="1"/>
  <c r="I387" i="181"/>
  <c r="I387" i="180" s="1"/>
  <c r="J387" i="181"/>
  <c r="J387" i="180" s="1"/>
  <c r="K387" i="181"/>
  <c r="K387" i="180" s="1"/>
  <c r="L387" i="181"/>
  <c r="L387" i="180" s="1"/>
  <c r="M387" i="181"/>
  <c r="M387" i="180" s="1"/>
  <c r="N387" i="181"/>
  <c r="N387" i="180" s="1"/>
  <c r="O387" i="181"/>
  <c r="O387" i="180" s="1"/>
  <c r="P387" i="181"/>
  <c r="P387" i="180" s="1"/>
  <c r="E388" i="181"/>
  <c r="E388" i="180" s="1"/>
  <c r="F388" i="181"/>
  <c r="F388" i="180" s="1"/>
  <c r="G388" i="181"/>
  <c r="G388" i="180" s="1"/>
  <c r="H388" i="181"/>
  <c r="H388" i="180" s="1"/>
  <c r="I388" i="181"/>
  <c r="I388" i="180" s="1"/>
  <c r="J388" i="181"/>
  <c r="J388" i="180" s="1"/>
  <c r="K388" i="181"/>
  <c r="K388" i="180" s="1"/>
  <c r="L388" i="181"/>
  <c r="L388" i="180" s="1"/>
  <c r="M388" i="181"/>
  <c r="M388" i="180" s="1"/>
  <c r="N388" i="181"/>
  <c r="N388" i="180" s="1"/>
  <c r="O388" i="181"/>
  <c r="O388" i="180" s="1"/>
  <c r="P388" i="181"/>
  <c r="P388" i="180" s="1"/>
  <c r="E389" i="181"/>
  <c r="E389" i="180" s="1"/>
  <c r="F389" i="181"/>
  <c r="F389" i="180" s="1"/>
  <c r="G389" i="181"/>
  <c r="G389" i="180" s="1"/>
  <c r="H389" i="181"/>
  <c r="H389" i="180" s="1"/>
  <c r="I389" i="181"/>
  <c r="I389" i="180" s="1"/>
  <c r="J389" i="181"/>
  <c r="J389" i="180" s="1"/>
  <c r="K389" i="181"/>
  <c r="K389" i="180" s="1"/>
  <c r="L389" i="181"/>
  <c r="L389" i="180" s="1"/>
  <c r="M389" i="181"/>
  <c r="M389" i="180" s="1"/>
  <c r="N389" i="181"/>
  <c r="N389" i="180" s="1"/>
  <c r="O389" i="181"/>
  <c r="O389" i="180" s="1"/>
  <c r="P389" i="181"/>
  <c r="P389" i="180" s="1"/>
  <c r="E390" i="181"/>
  <c r="E390" i="180" s="1"/>
  <c r="F390" i="181"/>
  <c r="F390" i="180" s="1"/>
  <c r="G390" i="181"/>
  <c r="G390" i="180" s="1"/>
  <c r="H390" i="181"/>
  <c r="H390" i="180" s="1"/>
  <c r="I390" i="181"/>
  <c r="I390" i="180" s="1"/>
  <c r="J390" i="181"/>
  <c r="J390" i="180" s="1"/>
  <c r="K390" i="181"/>
  <c r="K390" i="180" s="1"/>
  <c r="L390" i="181"/>
  <c r="L390" i="180" s="1"/>
  <c r="M390" i="181"/>
  <c r="M390" i="180" s="1"/>
  <c r="N390" i="181"/>
  <c r="N390" i="180" s="1"/>
  <c r="O390" i="181"/>
  <c r="O390" i="180" s="1"/>
  <c r="P390" i="181"/>
  <c r="P390" i="180" s="1"/>
  <c r="Q391" i="181"/>
  <c r="Q392" i="181"/>
  <c r="Q393" i="181"/>
  <c r="Q394" i="181"/>
  <c r="E397" i="181"/>
  <c r="E397" i="180" s="1"/>
  <c r="F397" i="181"/>
  <c r="F397" i="180" s="1"/>
  <c r="G397" i="181"/>
  <c r="G397" i="180" s="1"/>
  <c r="H397" i="181"/>
  <c r="H397" i="180" s="1"/>
  <c r="I397" i="181"/>
  <c r="I397" i="180" s="1"/>
  <c r="J397" i="181"/>
  <c r="J397" i="180" s="1"/>
  <c r="K397" i="181"/>
  <c r="K397" i="180" s="1"/>
  <c r="L397" i="181"/>
  <c r="L397" i="180" s="1"/>
  <c r="M397" i="181"/>
  <c r="M397" i="180" s="1"/>
  <c r="N397" i="181"/>
  <c r="N397" i="180" s="1"/>
  <c r="O397" i="181"/>
  <c r="O397" i="180" s="1"/>
  <c r="P397" i="181"/>
  <c r="P397" i="180" s="1"/>
  <c r="E398" i="181"/>
  <c r="E398" i="180" s="1"/>
  <c r="F398" i="181"/>
  <c r="F398" i="180" s="1"/>
  <c r="G398" i="181"/>
  <c r="G398" i="180" s="1"/>
  <c r="H398" i="181"/>
  <c r="H398" i="180" s="1"/>
  <c r="I398" i="181"/>
  <c r="I398" i="180" s="1"/>
  <c r="J398" i="181"/>
  <c r="J398" i="180" s="1"/>
  <c r="K398" i="181"/>
  <c r="K398" i="180" s="1"/>
  <c r="L398" i="181"/>
  <c r="L398" i="180" s="1"/>
  <c r="M398" i="181"/>
  <c r="M398" i="180" s="1"/>
  <c r="N398" i="181"/>
  <c r="N398" i="180" s="1"/>
  <c r="O398" i="181"/>
  <c r="O398" i="180" s="1"/>
  <c r="P398" i="181"/>
  <c r="P398" i="180" s="1"/>
  <c r="E399" i="181"/>
  <c r="E399" i="180" s="1"/>
  <c r="F399" i="181"/>
  <c r="F399" i="180" s="1"/>
  <c r="G399" i="181"/>
  <c r="G399" i="180" s="1"/>
  <c r="H399" i="181"/>
  <c r="H399" i="180" s="1"/>
  <c r="I399" i="181"/>
  <c r="I399" i="180" s="1"/>
  <c r="J399" i="181"/>
  <c r="J399" i="180" s="1"/>
  <c r="K399" i="181"/>
  <c r="K399" i="180" s="1"/>
  <c r="L399" i="181"/>
  <c r="L399" i="180" s="1"/>
  <c r="M399" i="181"/>
  <c r="M399" i="180" s="1"/>
  <c r="N399" i="181"/>
  <c r="N399" i="180" s="1"/>
  <c r="O399" i="181"/>
  <c r="O399" i="180" s="1"/>
  <c r="P399" i="181"/>
  <c r="P399" i="180" s="1"/>
  <c r="E400" i="181"/>
  <c r="E400" i="180" s="1"/>
  <c r="F400" i="181"/>
  <c r="F400" i="180" s="1"/>
  <c r="G400" i="181"/>
  <c r="G400" i="180" s="1"/>
  <c r="H400" i="181"/>
  <c r="H400" i="180" s="1"/>
  <c r="I400" i="181"/>
  <c r="I400" i="180" s="1"/>
  <c r="J400" i="181"/>
  <c r="J400" i="180" s="1"/>
  <c r="K400" i="181"/>
  <c r="K400" i="180" s="1"/>
  <c r="L400" i="181"/>
  <c r="L400" i="180" s="1"/>
  <c r="M400" i="181"/>
  <c r="M400" i="180" s="1"/>
  <c r="N400" i="181"/>
  <c r="N400" i="180" s="1"/>
  <c r="O400" i="181"/>
  <c r="O400" i="180" s="1"/>
  <c r="P400" i="181"/>
  <c r="P400" i="180" s="1"/>
  <c r="E401" i="181"/>
  <c r="E401" i="180" s="1"/>
  <c r="F401" i="181"/>
  <c r="F401" i="180" s="1"/>
  <c r="G401" i="181"/>
  <c r="G401" i="180" s="1"/>
  <c r="H401" i="181"/>
  <c r="H401" i="180" s="1"/>
  <c r="I401" i="181"/>
  <c r="I401" i="180" s="1"/>
  <c r="J401" i="181"/>
  <c r="J401" i="180" s="1"/>
  <c r="K401" i="181"/>
  <c r="K401" i="180" s="1"/>
  <c r="L401" i="181"/>
  <c r="L401" i="180" s="1"/>
  <c r="M401" i="181"/>
  <c r="M401" i="180" s="1"/>
  <c r="N401" i="181"/>
  <c r="N401" i="180" s="1"/>
  <c r="O401" i="181"/>
  <c r="O401" i="180" s="1"/>
  <c r="P401" i="181"/>
  <c r="P401" i="180" s="1"/>
  <c r="E402" i="181"/>
  <c r="E402" i="180" s="1"/>
  <c r="F402" i="181"/>
  <c r="F402" i="180" s="1"/>
  <c r="G402" i="181"/>
  <c r="G402" i="180" s="1"/>
  <c r="H402" i="181"/>
  <c r="H402" i="180" s="1"/>
  <c r="I402" i="181"/>
  <c r="I402" i="180" s="1"/>
  <c r="J402" i="181"/>
  <c r="J402" i="180" s="1"/>
  <c r="K402" i="181"/>
  <c r="K402" i="180" s="1"/>
  <c r="L402" i="181"/>
  <c r="L402" i="180" s="1"/>
  <c r="M402" i="181"/>
  <c r="M402" i="180" s="1"/>
  <c r="N402" i="181"/>
  <c r="N402" i="180" s="1"/>
  <c r="O402" i="181"/>
  <c r="O402" i="180" s="1"/>
  <c r="P402" i="181"/>
  <c r="P402" i="180" s="1"/>
  <c r="E403" i="181"/>
  <c r="E403" i="180" s="1"/>
  <c r="F403" i="181"/>
  <c r="F403" i="180" s="1"/>
  <c r="G403" i="181"/>
  <c r="G403" i="180" s="1"/>
  <c r="H403" i="181"/>
  <c r="H403" i="180" s="1"/>
  <c r="I403" i="181"/>
  <c r="I403" i="180" s="1"/>
  <c r="J403" i="181"/>
  <c r="J403" i="180" s="1"/>
  <c r="K403" i="181"/>
  <c r="K403" i="180" s="1"/>
  <c r="L403" i="181"/>
  <c r="L403" i="180" s="1"/>
  <c r="M403" i="181"/>
  <c r="M403" i="180" s="1"/>
  <c r="N403" i="181"/>
  <c r="N403" i="180" s="1"/>
  <c r="O403" i="181"/>
  <c r="O403" i="180" s="1"/>
  <c r="P403" i="181"/>
  <c r="P403" i="180" s="1"/>
  <c r="E404" i="181"/>
  <c r="E404" i="180" s="1"/>
  <c r="F404" i="181"/>
  <c r="F404" i="180" s="1"/>
  <c r="G404" i="181"/>
  <c r="G404" i="180" s="1"/>
  <c r="H404" i="181"/>
  <c r="H404" i="180" s="1"/>
  <c r="I404" i="181"/>
  <c r="I404" i="180" s="1"/>
  <c r="J404" i="181"/>
  <c r="J404" i="180" s="1"/>
  <c r="K404" i="181"/>
  <c r="K404" i="180" s="1"/>
  <c r="L404" i="181"/>
  <c r="L404" i="180" s="1"/>
  <c r="M404" i="181"/>
  <c r="M404" i="180" s="1"/>
  <c r="N404" i="181"/>
  <c r="N404" i="180" s="1"/>
  <c r="O404" i="181"/>
  <c r="O404" i="180" s="1"/>
  <c r="P404" i="181"/>
  <c r="P404" i="180" s="1"/>
  <c r="E405" i="181"/>
  <c r="E405" i="180" s="1"/>
  <c r="F405" i="181"/>
  <c r="F405" i="180" s="1"/>
  <c r="G405" i="181"/>
  <c r="G405" i="180" s="1"/>
  <c r="H405" i="181"/>
  <c r="H405" i="180" s="1"/>
  <c r="I405" i="181"/>
  <c r="I405" i="180" s="1"/>
  <c r="J405" i="181"/>
  <c r="J405" i="180" s="1"/>
  <c r="K405" i="181"/>
  <c r="K405" i="180" s="1"/>
  <c r="L405" i="181"/>
  <c r="L405" i="180" s="1"/>
  <c r="M405" i="181"/>
  <c r="M405" i="180" s="1"/>
  <c r="N405" i="181"/>
  <c r="N405" i="180" s="1"/>
  <c r="O405" i="181"/>
  <c r="O405" i="180" s="1"/>
  <c r="P405" i="181"/>
  <c r="P405" i="180" s="1"/>
  <c r="E406" i="181"/>
  <c r="E406" i="180" s="1"/>
  <c r="F406" i="181"/>
  <c r="F406" i="180" s="1"/>
  <c r="G406" i="181"/>
  <c r="G406" i="180" s="1"/>
  <c r="H406" i="181"/>
  <c r="H406" i="180" s="1"/>
  <c r="I406" i="181"/>
  <c r="I406" i="180" s="1"/>
  <c r="J406" i="181"/>
  <c r="J406" i="180" s="1"/>
  <c r="K406" i="181"/>
  <c r="K406" i="180" s="1"/>
  <c r="L406" i="181"/>
  <c r="L406" i="180" s="1"/>
  <c r="M406" i="181"/>
  <c r="M406" i="180" s="1"/>
  <c r="N406" i="181"/>
  <c r="N406" i="180" s="1"/>
  <c r="O406" i="181"/>
  <c r="O406" i="180" s="1"/>
  <c r="P406" i="181"/>
  <c r="P406" i="180" s="1"/>
  <c r="E407" i="181"/>
  <c r="E407" i="180" s="1"/>
  <c r="F407" i="181"/>
  <c r="F407" i="180" s="1"/>
  <c r="G407" i="181"/>
  <c r="G407" i="180" s="1"/>
  <c r="H407" i="181"/>
  <c r="H407" i="180" s="1"/>
  <c r="I407" i="181"/>
  <c r="I407" i="180" s="1"/>
  <c r="J407" i="181"/>
  <c r="J407" i="180" s="1"/>
  <c r="K407" i="181"/>
  <c r="K407" i="180" s="1"/>
  <c r="L407" i="181"/>
  <c r="L407" i="180" s="1"/>
  <c r="M407" i="181"/>
  <c r="N407" i="181"/>
  <c r="N407" i="180" s="1"/>
  <c r="O407" i="181"/>
  <c r="O407" i="180" s="1"/>
  <c r="P407" i="181"/>
  <c r="P407" i="180" s="1"/>
  <c r="Q408" i="181"/>
  <c r="Q409" i="181"/>
  <c r="Q410" i="181"/>
  <c r="Q411" i="181"/>
  <c r="E414" i="181"/>
  <c r="E414" i="180" s="1"/>
  <c r="F414" i="181"/>
  <c r="F414" i="180" s="1"/>
  <c r="G414" i="181"/>
  <c r="G414" i="180" s="1"/>
  <c r="H414" i="181"/>
  <c r="H414" i="180" s="1"/>
  <c r="I414" i="181"/>
  <c r="I414" i="180" s="1"/>
  <c r="J414" i="181"/>
  <c r="J414" i="180" s="1"/>
  <c r="K414" i="181"/>
  <c r="K414" i="180" s="1"/>
  <c r="L414" i="181"/>
  <c r="L414" i="180" s="1"/>
  <c r="M414" i="181"/>
  <c r="M414" i="180" s="1"/>
  <c r="N414" i="181"/>
  <c r="N414" i="180" s="1"/>
  <c r="O414" i="181"/>
  <c r="O414" i="180" s="1"/>
  <c r="P414" i="181"/>
  <c r="P414" i="180" s="1"/>
  <c r="E415" i="181"/>
  <c r="E415" i="180" s="1"/>
  <c r="F415" i="181"/>
  <c r="F415" i="180" s="1"/>
  <c r="G415" i="181"/>
  <c r="G415" i="180" s="1"/>
  <c r="H415" i="181"/>
  <c r="H415" i="180" s="1"/>
  <c r="I415" i="181"/>
  <c r="I415" i="180" s="1"/>
  <c r="J415" i="181"/>
  <c r="J415" i="180" s="1"/>
  <c r="K415" i="181"/>
  <c r="K415" i="180" s="1"/>
  <c r="L415" i="181"/>
  <c r="L415" i="180" s="1"/>
  <c r="M415" i="181"/>
  <c r="M415" i="180" s="1"/>
  <c r="N415" i="181"/>
  <c r="N415" i="180" s="1"/>
  <c r="O415" i="181"/>
  <c r="O415" i="180" s="1"/>
  <c r="P415" i="181"/>
  <c r="P415" i="180" s="1"/>
  <c r="E416" i="181"/>
  <c r="E416" i="180" s="1"/>
  <c r="F416" i="181"/>
  <c r="F416" i="180" s="1"/>
  <c r="G416" i="181"/>
  <c r="G416" i="180" s="1"/>
  <c r="H416" i="181"/>
  <c r="H416" i="180" s="1"/>
  <c r="I416" i="181"/>
  <c r="I416" i="180" s="1"/>
  <c r="J416" i="181"/>
  <c r="J416" i="180" s="1"/>
  <c r="K416" i="181"/>
  <c r="K416" i="180" s="1"/>
  <c r="L416" i="181"/>
  <c r="L416" i="180" s="1"/>
  <c r="M416" i="181"/>
  <c r="M416" i="180" s="1"/>
  <c r="N416" i="181"/>
  <c r="N416" i="180" s="1"/>
  <c r="O416" i="181"/>
  <c r="O416" i="180" s="1"/>
  <c r="P416" i="181"/>
  <c r="P416" i="180" s="1"/>
  <c r="E417" i="181"/>
  <c r="E417" i="180" s="1"/>
  <c r="F417" i="181"/>
  <c r="F417" i="180" s="1"/>
  <c r="G417" i="181"/>
  <c r="G417" i="180" s="1"/>
  <c r="H417" i="181"/>
  <c r="H417" i="180" s="1"/>
  <c r="I417" i="181"/>
  <c r="I417" i="180" s="1"/>
  <c r="J417" i="181"/>
  <c r="J417" i="180" s="1"/>
  <c r="K417" i="181"/>
  <c r="K417" i="180" s="1"/>
  <c r="L417" i="181"/>
  <c r="L417" i="180" s="1"/>
  <c r="M417" i="181"/>
  <c r="M417" i="180" s="1"/>
  <c r="N417" i="181"/>
  <c r="N417" i="180" s="1"/>
  <c r="O417" i="181"/>
  <c r="O417" i="180" s="1"/>
  <c r="P417" i="181"/>
  <c r="P417" i="180" s="1"/>
  <c r="E418" i="181"/>
  <c r="E418" i="180" s="1"/>
  <c r="F418" i="181"/>
  <c r="F418" i="180" s="1"/>
  <c r="G418" i="181"/>
  <c r="G418" i="180" s="1"/>
  <c r="H418" i="181"/>
  <c r="H418" i="180" s="1"/>
  <c r="I418" i="181"/>
  <c r="I418" i="180" s="1"/>
  <c r="J418" i="181"/>
  <c r="J418" i="180" s="1"/>
  <c r="K418" i="181"/>
  <c r="K418" i="180" s="1"/>
  <c r="L418" i="181"/>
  <c r="L418" i="180" s="1"/>
  <c r="M418" i="181"/>
  <c r="M418" i="180" s="1"/>
  <c r="N418" i="181"/>
  <c r="N418" i="180" s="1"/>
  <c r="O418" i="181"/>
  <c r="O418" i="180" s="1"/>
  <c r="P418" i="181"/>
  <c r="P418" i="180" s="1"/>
  <c r="E419" i="181"/>
  <c r="E419" i="180" s="1"/>
  <c r="F419" i="181"/>
  <c r="F419" i="180" s="1"/>
  <c r="G419" i="181"/>
  <c r="G419" i="180" s="1"/>
  <c r="H419" i="181"/>
  <c r="H419" i="180" s="1"/>
  <c r="I419" i="181"/>
  <c r="I419" i="180" s="1"/>
  <c r="J419" i="181"/>
  <c r="J419" i="180" s="1"/>
  <c r="K419" i="181"/>
  <c r="K419" i="180" s="1"/>
  <c r="L419" i="181"/>
  <c r="L419" i="180" s="1"/>
  <c r="M419" i="181"/>
  <c r="M419" i="180" s="1"/>
  <c r="N419" i="181"/>
  <c r="N419" i="180" s="1"/>
  <c r="O419" i="181"/>
  <c r="O419" i="180" s="1"/>
  <c r="P419" i="181"/>
  <c r="P419" i="180" s="1"/>
  <c r="E420" i="181"/>
  <c r="E420" i="180" s="1"/>
  <c r="F420" i="181"/>
  <c r="F420" i="180" s="1"/>
  <c r="G420" i="181"/>
  <c r="G420" i="180" s="1"/>
  <c r="H420" i="181"/>
  <c r="H420" i="180" s="1"/>
  <c r="I420" i="181"/>
  <c r="I420" i="180" s="1"/>
  <c r="J420" i="181"/>
  <c r="J420" i="180" s="1"/>
  <c r="K420" i="181"/>
  <c r="K420" i="180" s="1"/>
  <c r="L420" i="181"/>
  <c r="L420" i="180" s="1"/>
  <c r="M420" i="181"/>
  <c r="M420" i="180" s="1"/>
  <c r="N420" i="181"/>
  <c r="N420" i="180" s="1"/>
  <c r="O420" i="181"/>
  <c r="O420" i="180" s="1"/>
  <c r="P420" i="181"/>
  <c r="P420" i="180" s="1"/>
  <c r="E421" i="181"/>
  <c r="E423" i="180" s="1"/>
  <c r="F421" i="181"/>
  <c r="F423" i="180" s="1"/>
  <c r="G421" i="181"/>
  <c r="G423" i="180" s="1"/>
  <c r="H421" i="181"/>
  <c r="H423" i="180" s="1"/>
  <c r="I421" i="181"/>
  <c r="I423" i="180" s="1"/>
  <c r="J421" i="181"/>
  <c r="J423" i="180" s="1"/>
  <c r="K421" i="181"/>
  <c r="K423" i="180" s="1"/>
  <c r="L421" i="181"/>
  <c r="L423" i="180" s="1"/>
  <c r="M421" i="181"/>
  <c r="M423" i="180" s="1"/>
  <c r="N421" i="181"/>
  <c r="N423" i="180" s="1"/>
  <c r="O421" i="181"/>
  <c r="O423" i="180" s="1"/>
  <c r="P421" i="181"/>
  <c r="P423" i="180" s="1"/>
  <c r="E422" i="181"/>
  <c r="E421" i="180" s="1"/>
  <c r="F422" i="181"/>
  <c r="F421" i="180" s="1"/>
  <c r="G422" i="181"/>
  <c r="G421" i="180" s="1"/>
  <c r="H422" i="181"/>
  <c r="H421" i="180" s="1"/>
  <c r="I422" i="181"/>
  <c r="I421" i="180" s="1"/>
  <c r="J422" i="181"/>
  <c r="J421" i="180" s="1"/>
  <c r="K422" i="181"/>
  <c r="K421" i="180" s="1"/>
  <c r="L422" i="181"/>
  <c r="L421" i="180" s="1"/>
  <c r="M422" i="181"/>
  <c r="M421" i="180" s="1"/>
  <c r="N422" i="181"/>
  <c r="N421" i="180" s="1"/>
  <c r="O422" i="181"/>
  <c r="O421" i="180" s="1"/>
  <c r="P422" i="181"/>
  <c r="P421" i="180" s="1"/>
  <c r="E423" i="181"/>
  <c r="E422" i="180" s="1"/>
  <c r="F423" i="181"/>
  <c r="F422" i="180" s="1"/>
  <c r="G423" i="181"/>
  <c r="G422" i="180" s="1"/>
  <c r="H423" i="181"/>
  <c r="H422" i="180" s="1"/>
  <c r="I423" i="181"/>
  <c r="I422" i="180" s="1"/>
  <c r="J423" i="181"/>
  <c r="J422" i="180" s="1"/>
  <c r="K423" i="181"/>
  <c r="K422" i="180" s="1"/>
  <c r="L423" i="181"/>
  <c r="L422" i="180" s="1"/>
  <c r="M423" i="181"/>
  <c r="M422" i="180" s="1"/>
  <c r="N423" i="181"/>
  <c r="N422" i="180" s="1"/>
  <c r="O423" i="181"/>
  <c r="O422" i="180" s="1"/>
  <c r="P423" i="181"/>
  <c r="P422" i="180" s="1"/>
  <c r="Q424" i="181"/>
  <c r="Q425" i="181"/>
  <c r="Q426" i="181"/>
  <c r="Q427" i="181"/>
  <c r="Q428" i="181"/>
  <c r="E431" i="181"/>
  <c r="E431" i="180" s="1"/>
  <c r="F431" i="181"/>
  <c r="F431" i="180" s="1"/>
  <c r="G431" i="181"/>
  <c r="G431" i="180" s="1"/>
  <c r="H431" i="181"/>
  <c r="H431" i="180" s="1"/>
  <c r="I431" i="181"/>
  <c r="I431" i="180" s="1"/>
  <c r="J431" i="181"/>
  <c r="J431" i="180" s="1"/>
  <c r="K431" i="181"/>
  <c r="K431" i="180" s="1"/>
  <c r="L431" i="181"/>
  <c r="L431" i="180" s="1"/>
  <c r="M431" i="181"/>
  <c r="M431" i="180" s="1"/>
  <c r="N431" i="181"/>
  <c r="N431" i="180" s="1"/>
  <c r="O431" i="181"/>
  <c r="O431" i="180" s="1"/>
  <c r="P431" i="181"/>
  <c r="P431" i="180" s="1"/>
  <c r="E432" i="181"/>
  <c r="E432" i="180" s="1"/>
  <c r="F432" i="181"/>
  <c r="F432" i="180" s="1"/>
  <c r="G432" i="181"/>
  <c r="G432" i="180" s="1"/>
  <c r="H432" i="181"/>
  <c r="H432" i="180" s="1"/>
  <c r="I432" i="181"/>
  <c r="I432" i="180" s="1"/>
  <c r="J432" i="181"/>
  <c r="J432" i="180" s="1"/>
  <c r="K432" i="181"/>
  <c r="K432" i="180" s="1"/>
  <c r="L432" i="181"/>
  <c r="L432" i="180" s="1"/>
  <c r="M432" i="181"/>
  <c r="M432" i="180" s="1"/>
  <c r="N432" i="181"/>
  <c r="N432" i="180" s="1"/>
  <c r="O432" i="181"/>
  <c r="O432" i="180" s="1"/>
  <c r="P432" i="181"/>
  <c r="P432" i="180" s="1"/>
  <c r="E433" i="181"/>
  <c r="E433" i="180" s="1"/>
  <c r="F433" i="181"/>
  <c r="F433" i="180" s="1"/>
  <c r="G433" i="181"/>
  <c r="G433" i="180" s="1"/>
  <c r="H433" i="181"/>
  <c r="H433" i="180" s="1"/>
  <c r="I433" i="181"/>
  <c r="I433" i="180" s="1"/>
  <c r="J433" i="181"/>
  <c r="J433" i="180" s="1"/>
  <c r="K433" i="181"/>
  <c r="K433" i="180" s="1"/>
  <c r="L433" i="181"/>
  <c r="L433" i="180" s="1"/>
  <c r="M433" i="181"/>
  <c r="M433" i="180" s="1"/>
  <c r="N433" i="181"/>
  <c r="N433" i="180" s="1"/>
  <c r="O433" i="181"/>
  <c r="O433" i="180" s="1"/>
  <c r="P433" i="181"/>
  <c r="P433" i="180" s="1"/>
  <c r="E434" i="181"/>
  <c r="E434" i="180" s="1"/>
  <c r="F434" i="181"/>
  <c r="F434" i="180" s="1"/>
  <c r="G434" i="181"/>
  <c r="G434" i="180" s="1"/>
  <c r="H434" i="181"/>
  <c r="H434" i="180" s="1"/>
  <c r="I434" i="181"/>
  <c r="I434" i="180" s="1"/>
  <c r="J434" i="181"/>
  <c r="J434" i="180" s="1"/>
  <c r="K434" i="181"/>
  <c r="K434" i="180" s="1"/>
  <c r="L434" i="181"/>
  <c r="L434" i="180" s="1"/>
  <c r="M434" i="181"/>
  <c r="M434" i="180" s="1"/>
  <c r="N434" i="181"/>
  <c r="N434" i="180" s="1"/>
  <c r="O434" i="181"/>
  <c r="O434" i="180" s="1"/>
  <c r="P434" i="181"/>
  <c r="P434" i="180" s="1"/>
  <c r="E435" i="181"/>
  <c r="E435" i="180" s="1"/>
  <c r="F435" i="181"/>
  <c r="F435" i="180" s="1"/>
  <c r="G435" i="181"/>
  <c r="G435" i="180" s="1"/>
  <c r="H435" i="181"/>
  <c r="H435" i="180" s="1"/>
  <c r="I435" i="181"/>
  <c r="I435" i="180" s="1"/>
  <c r="J435" i="181"/>
  <c r="J435" i="180" s="1"/>
  <c r="K435" i="181"/>
  <c r="K435" i="180" s="1"/>
  <c r="L435" i="181"/>
  <c r="L435" i="180" s="1"/>
  <c r="M435" i="181"/>
  <c r="M435" i="180" s="1"/>
  <c r="N435" i="181"/>
  <c r="N435" i="180" s="1"/>
  <c r="O435" i="181"/>
  <c r="O435" i="180" s="1"/>
  <c r="P435" i="181"/>
  <c r="P435" i="180" s="1"/>
  <c r="E436" i="181"/>
  <c r="E436" i="180" s="1"/>
  <c r="F436" i="181"/>
  <c r="F436" i="180" s="1"/>
  <c r="G436" i="181"/>
  <c r="G436" i="180" s="1"/>
  <c r="H436" i="181"/>
  <c r="H436" i="180" s="1"/>
  <c r="I436" i="181"/>
  <c r="I436" i="180" s="1"/>
  <c r="J436" i="181"/>
  <c r="J436" i="180" s="1"/>
  <c r="K436" i="181"/>
  <c r="K436" i="180" s="1"/>
  <c r="L436" i="181"/>
  <c r="L436" i="180" s="1"/>
  <c r="M436" i="181"/>
  <c r="M436" i="180" s="1"/>
  <c r="N436" i="181"/>
  <c r="N436" i="180" s="1"/>
  <c r="O436" i="181"/>
  <c r="O436" i="180" s="1"/>
  <c r="P436" i="181"/>
  <c r="P436" i="180" s="1"/>
  <c r="E437" i="181"/>
  <c r="E437" i="180" s="1"/>
  <c r="F437" i="181"/>
  <c r="F437" i="180" s="1"/>
  <c r="G437" i="181"/>
  <c r="G437" i="180" s="1"/>
  <c r="H437" i="181"/>
  <c r="H437" i="180" s="1"/>
  <c r="I437" i="181"/>
  <c r="I437" i="180" s="1"/>
  <c r="J437" i="181"/>
  <c r="J437" i="180" s="1"/>
  <c r="K437" i="181"/>
  <c r="K437" i="180" s="1"/>
  <c r="L437" i="181"/>
  <c r="L437" i="180" s="1"/>
  <c r="M437" i="181"/>
  <c r="M437" i="180" s="1"/>
  <c r="N437" i="181"/>
  <c r="N437" i="180" s="1"/>
  <c r="O437" i="181"/>
  <c r="O437" i="180" s="1"/>
  <c r="P437" i="181"/>
  <c r="P437" i="180" s="1"/>
  <c r="E438" i="181"/>
  <c r="E438" i="180" s="1"/>
  <c r="F438" i="181"/>
  <c r="F438" i="180" s="1"/>
  <c r="G438" i="181"/>
  <c r="G438" i="180" s="1"/>
  <c r="H438" i="181"/>
  <c r="H438" i="180" s="1"/>
  <c r="I438" i="181"/>
  <c r="I438" i="180" s="1"/>
  <c r="J438" i="181"/>
  <c r="J438" i="180" s="1"/>
  <c r="K438" i="181"/>
  <c r="K438" i="180" s="1"/>
  <c r="L438" i="181"/>
  <c r="L438" i="180" s="1"/>
  <c r="M438" i="181"/>
  <c r="M438" i="180" s="1"/>
  <c r="N438" i="181"/>
  <c r="N438" i="180" s="1"/>
  <c r="O438" i="181"/>
  <c r="O438" i="180" s="1"/>
  <c r="P438" i="181"/>
  <c r="P438" i="180" s="1"/>
  <c r="E439" i="181"/>
  <c r="E439" i="180" s="1"/>
  <c r="F439" i="181"/>
  <c r="F439" i="180" s="1"/>
  <c r="G439" i="181"/>
  <c r="G439" i="180" s="1"/>
  <c r="H439" i="181"/>
  <c r="H439" i="180" s="1"/>
  <c r="I439" i="181"/>
  <c r="I439" i="180" s="1"/>
  <c r="J439" i="181"/>
  <c r="J439" i="180" s="1"/>
  <c r="K439" i="181"/>
  <c r="K439" i="180" s="1"/>
  <c r="L439" i="181"/>
  <c r="L439" i="180" s="1"/>
  <c r="M439" i="181"/>
  <c r="M439" i="180" s="1"/>
  <c r="N439" i="181"/>
  <c r="N439" i="180" s="1"/>
  <c r="O439" i="181"/>
  <c r="O439" i="180" s="1"/>
  <c r="P439" i="181"/>
  <c r="P439" i="180" s="1"/>
  <c r="E440" i="181"/>
  <c r="E440" i="180" s="1"/>
  <c r="F440" i="181"/>
  <c r="F440" i="180" s="1"/>
  <c r="G440" i="181"/>
  <c r="G440" i="180" s="1"/>
  <c r="H440" i="181"/>
  <c r="H440" i="180" s="1"/>
  <c r="I440" i="181"/>
  <c r="I440" i="180" s="1"/>
  <c r="J440" i="181"/>
  <c r="J440" i="180" s="1"/>
  <c r="K440" i="181"/>
  <c r="K440" i="180" s="1"/>
  <c r="L440" i="181"/>
  <c r="L440" i="180" s="1"/>
  <c r="M440" i="181"/>
  <c r="M440" i="180" s="1"/>
  <c r="N440" i="181"/>
  <c r="N440" i="180" s="1"/>
  <c r="O440" i="181"/>
  <c r="O440" i="180" s="1"/>
  <c r="P440" i="181"/>
  <c r="P440" i="180" s="1"/>
  <c r="E441" i="181"/>
  <c r="E441" i="180" s="1"/>
  <c r="F441" i="181"/>
  <c r="F441" i="180" s="1"/>
  <c r="G441" i="181"/>
  <c r="G441" i="180" s="1"/>
  <c r="H441" i="181"/>
  <c r="H441" i="180" s="1"/>
  <c r="I441" i="181"/>
  <c r="I441" i="180" s="1"/>
  <c r="J441" i="181"/>
  <c r="J441" i="180" s="1"/>
  <c r="K441" i="181"/>
  <c r="K441" i="180" s="1"/>
  <c r="L441" i="181"/>
  <c r="L441" i="180" s="1"/>
  <c r="M441" i="181"/>
  <c r="M441" i="180" s="1"/>
  <c r="N441" i="181"/>
  <c r="N441" i="180" s="1"/>
  <c r="O441" i="181"/>
  <c r="O441" i="180" s="1"/>
  <c r="P441" i="181"/>
  <c r="P441" i="180" s="1"/>
  <c r="Q442" i="181"/>
  <c r="Q443" i="181"/>
  <c r="Q444" i="181"/>
  <c r="Q445" i="181"/>
  <c r="Q446" i="181"/>
  <c r="Q447" i="181"/>
  <c r="E456" i="181"/>
  <c r="E456" i="180" s="1"/>
  <c r="F456" i="181"/>
  <c r="F456" i="180" s="1"/>
  <c r="G456" i="181"/>
  <c r="G456" i="180" s="1"/>
  <c r="H456" i="181"/>
  <c r="H456" i="180" s="1"/>
  <c r="I456" i="181"/>
  <c r="J456" i="181"/>
  <c r="J456" i="180" s="1"/>
  <c r="K456" i="181"/>
  <c r="K456" i="180" s="1"/>
  <c r="L456" i="181"/>
  <c r="L456" i="180" s="1"/>
  <c r="M456" i="181"/>
  <c r="M456" i="180" s="1"/>
  <c r="N456" i="181"/>
  <c r="N456" i="180" s="1"/>
  <c r="O456" i="181"/>
  <c r="O456" i="180" s="1"/>
  <c r="P456" i="181"/>
  <c r="P456" i="180" s="1"/>
  <c r="E457" i="181"/>
  <c r="E457" i="180" s="1"/>
  <c r="F457" i="181"/>
  <c r="F457" i="180" s="1"/>
  <c r="G457" i="181"/>
  <c r="G457" i="180" s="1"/>
  <c r="H457" i="181"/>
  <c r="H457" i="180" s="1"/>
  <c r="I457" i="181"/>
  <c r="I457" i="180" s="1"/>
  <c r="J457" i="181"/>
  <c r="J457" i="180" s="1"/>
  <c r="K457" i="181"/>
  <c r="K457" i="180" s="1"/>
  <c r="L457" i="181"/>
  <c r="L457" i="180" s="1"/>
  <c r="M457" i="181"/>
  <c r="M457" i="180" s="1"/>
  <c r="N457" i="181"/>
  <c r="N457" i="180" s="1"/>
  <c r="O457" i="181"/>
  <c r="O457" i="180" s="1"/>
  <c r="P457" i="181"/>
  <c r="P457" i="180" s="1"/>
  <c r="E458" i="181"/>
  <c r="E458" i="180" s="1"/>
  <c r="F458" i="181"/>
  <c r="F458" i="180" s="1"/>
  <c r="G458" i="181"/>
  <c r="G458" i="180" s="1"/>
  <c r="H458" i="181"/>
  <c r="H458" i="180" s="1"/>
  <c r="I458" i="181"/>
  <c r="I458" i="180" s="1"/>
  <c r="J458" i="181"/>
  <c r="J458" i="180" s="1"/>
  <c r="K458" i="181"/>
  <c r="K458" i="180" s="1"/>
  <c r="L458" i="181"/>
  <c r="L458" i="180" s="1"/>
  <c r="M458" i="181"/>
  <c r="M458" i="180" s="1"/>
  <c r="N458" i="181"/>
  <c r="N458" i="180" s="1"/>
  <c r="O458" i="181"/>
  <c r="O458" i="180" s="1"/>
  <c r="P458" i="181"/>
  <c r="P458" i="180" s="1"/>
  <c r="E459" i="181"/>
  <c r="E459" i="180" s="1"/>
  <c r="F459" i="181"/>
  <c r="F459" i="180" s="1"/>
  <c r="G459" i="181"/>
  <c r="G459" i="180" s="1"/>
  <c r="H459" i="181"/>
  <c r="H459" i="180" s="1"/>
  <c r="I459" i="181"/>
  <c r="I459" i="180" s="1"/>
  <c r="J459" i="181"/>
  <c r="J459" i="180" s="1"/>
  <c r="K459" i="181"/>
  <c r="K459" i="180" s="1"/>
  <c r="L459" i="181"/>
  <c r="L459" i="180" s="1"/>
  <c r="M459" i="181"/>
  <c r="M459" i="180" s="1"/>
  <c r="N459" i="181"/>
  <c r="N459" i="180" s="1"/>
  <c r="O459" i="181"/>
  <c r="O459" i="180" s="1"/>
  <c r="P459" i="181"/>
  <c r="P459" i="180" s="1"/>
  <c r="E460" i="181"/>
  <c r="F460" i="181"/>
  <c r="G460" i="181"/>
  <c r="H460" i="181"/>
  <c r="I460" i="181"/>
  <c r="J460" i="181"/>
  <c r="K460" i="181"/>
  <c r="L460" i="181"/>
  <c r="M460" i="181"/>
  <c r="N460" i="181"/>
  <c r="O460" i="181"/>
  <c r="P460" i="181"/>
  <c r="E461" i="181"/>
  <c r="E461" i="180" s="1"/>
  <c r="F461" i="181"/>
  <c r="F461" i="180" s="1"/>
  <c r="G461" i="181"/>
  <c r="G461" i="180" s="1"/>
  <c r="H461" i="181"/>
  <c r="H461" i="180" s="1"/>
  <c r="I461" i="181"/>
  <c r="I461" i="180" s="1"/>
  <c r="J461" i="181"/>
  <c r="J461" i="180" s="1"/>
  <c r="K461" i="181"/>
  <c r="K461" i="180" s="1"/>
  <c r="L461" i="181"/>
  <c r="L461" i="180" s="1"/>
  <c r="M461" i="181"/>
  <c r="M461" i="180" s="1"/>
  <c r="N461" i="181"/>
  <c r="N461" i="180" s="1"/>
  <c r="O461" i="181"/>
  <c r="O461" i="180" s="1"/>
  <c r="P461" i="181"/>
  <c r="P461" i="180" s="1"/>
  <c r="E462" i="181"/>
  <c r="E462" i="180" s="1"/>
  <c r="F462" i="181"/>
  <c r="G462" i="181"/>
  <c r="G462" i="180" s="1"/>
  <c r="H462" i="181"/>
  <c r="H462" i="180" s="1"/>
  <c r="I462" i="181"/>
  <c r="I462" i="180" s="1"/>
  <c r="J462" i="181"/>
  <c r="J462" i="180" s="1"/>
  <c r="K462" i="181"/>
  <c r="K462" i="180" s="1"/>
  <c r="L462" i="181"/>
  <c r="L462" i="180" s="1"/>
  <c r="M462" i="181"/>
  <c r="M462" i="180" s="1"/>
  <c r="N462" i="181"/>
  <c r="N462" i="180" s="1"/>
  <c r="O462" i="181"/>
  <c r="O462" i="180" s="1"/>
  <c r="P462" i="181"/>
  <c r="P462" i="180" s="1"/>
  <c r="E463" i="181"/>
  <c r="E463" i="180" s="1"/>
  <c r="F463" i="181"/>
  <c r="F463" i="180" s="1"/>
  <c r="G463" i="181"/>
  <c r="G463" i="180" s="1"/>
  <c r="H463" i="181"/>
  <c r="H463" i="180" s="1"/>
  <c r="I463" i="181"/>
  <c r="I463" i="180" s="1"/>
  <c r="J463" i="181"/>
  <c r="J463" i="180" s="1"/>
  <c r="K463" i="181"/>
  <c r="K463" i="180" s="1"/>
  <c r="L463" i="181"/>
  <c r="L463" i="180" s="1"/>
  <c r="M463" i="181"/>
  <c r="M463" i="180" s="1"/>
  <c r="N463" i="181"/>
  <c r="N463" i="180" s="1"/>
  <c r="O463" i="181"/>
  <c r="O463" i="180" s="1"/>
  <c r="P463" i="181"/>
  <c r="P463" i="180" s="1"/>
  <c r="E464" i="181"/>
  <c r="E464" i="180" s="1"/>
  <c r="F464" i="181"/>
  <c r="F464" i="180" s="1"/>
  <c r="G464" i="181"/>
  <c r="G464" i="180" s="1"/>
  <c r="H464" i="181"/>
  <c r="H464" i="180" s="1"/>
  <c r="I464" i="181"/>
  <c r="I464" i="180" s="1"/>
  <c r="J464" i="181"/>
  <c r="J464" i="180" s="1"/>
  <c r="K464" i="181"/>
  <c r="K464" i="180" s="1"/>
  <c r="L464" i="181"/>
  <c r="L464" i="180" s="1"/>
  <c r="M464" i="181"/>
  <c r="M464" i="180" s="1"/>
  <c r="N464" i="181"/>
  <c r="N464" i="180" s="1"/>
  <c r="O464" i="181"/>
  <c r="O464" i="180" s="1"/>
  <c r="P464" i="181"/>
  <c r="P464" i="180" s="1"/>
  <c r="Q465" i="181"/>
  <c r="Q466" i="181"/>
  <c r="Q467" i="181"/>
  <c r="Q468" i="181"/>
  <c r="E471" i="181"/>
  <c r="E471" i="180" s="1"/>
  <c r="F471" i="181"/>
  <c r="F471" i="180" s="1"/>
  <c r="G471" i="181"/>
  <c r="G471" i="180" s="1"/>
  <c r="H471" i="181"/>
  <c r="H471" i="180" s="1"/>
  <c r="I471" i="181"/>
  <c r="I471" i="180" s="1"/>
  <c r="J471" i="181"/>
  <c r="J471" i="180" s="1"/>
  <c r="K471" i="181"/>
  <c r="K471" i="180" s="1"/>
  <c r="L471" i="181"/>
  <c r="L471" i="180" s="1"/>
  <c r="M471" i="181"/>
  <c r="M471" i="180" s="1"/>
  <c r="N471" i="181"/>
  <c r="N471" i="180" s="1"/>
  <c r="O471" i="181"/>
  <c r="O471" i="180" s="1"/>
  <c r="P471" i="181"/>
  <c r="P471" i="180" s="1"/>
  <c r="E472" i="181"/>
  <c r="E472" i="180" s="1"/>
  <c r="F472" i="181"/>
  <c r="F472" i="180" s="1"/>
  <c r="G472" i="181"/>
  <c r="G472" i="180" s="1"/>
  <c r="H472" i="181"/>
  <c r="H472" i="180" s="1"/>
  <c r="I472" i="181"/>
  <c r="I472" i="180" s="1"/>
  <c r="J472" i="181"/>
  <c r="J472" i="180" s="1"/>
  <c r="K472" i="181"/>
  <c r="K472" i="180" s="1"/>
  <c r="L472" i="181"/>
  <c r="L472" i="180" s="1"/>
  <c r="M472" i="181"/>
  <c r="M472" i="180" s="1"/>
  <c r="N472" i="181"/>
  <c r="N472" i="180" s="1"/>
  <c r="O472" i="181"/>
  <c r="O472" i="180" s="1"/>
  <c r="P472" i="181"/>
  <c r="P472" i="180" s="1"/>
  <c r="E473" i="181"/>
  <c r="E473" i="180" s="1"/>
  <c r="F473" i="181"/>
  <c r="F473" i="180" s="1"/>
  <c r="G473" i="181"/>
  <c r="G473" i="180" s="1"/>
  <c r="H473" i="181"/>
  <c r="H473" i="180" s="1"/>
  <c r="I473" i="181"/>
  <c r="I473" i="180" s="1"/>
  <c r="J473" i="181"/>
  <c r="J473" i="180" s="1"/>
  <c r="K473" i="181"/>
  <c r="K473" i="180" s="1"/>
  <c r="L473" i="181"/>
  <c r="L473" i="180" s="1"/>
  <c r="M473" i="181"/>
  <c r="M473" i="180" s="1"/>
  <c r="N473" i="181"/>
  <c r="N473" i="180" s="1"/>
  <c r="O473" i="181"/>
  <c r="O473" i="180" s="1"/>
  <c r="P473" i="181"/>
  <c r="P473" i="180" s="1"/>
  <c r="E474" i="181"/>
  <c r="E474" i="180" s="1"/>
  <c r="F474" i="181"/>
  <c r="F474" i="180" s="1"/>
  <c r="G474" i="181"/>
  <c r="G474" i="180" s="1"/>
  <c r="H474" i="181"/>
  <c r="H474" i="180" s="1"/>
  <c r="I474" i="181"/>
  <c r="I474" i="180" s="1"/>
  <c r="J474" i="181"/>
  <c r="J474" i="180" s="1"/>
  <c r="K474" i="181"/>
  <c r="K474" i="180" s="1"/>
  <c r="L474" i="181"/>
  <c r="L474" i="180" s="1"/>
  <c r="M474" i="181"/>
  <c r="M474" i="180" s="1"/>
  <c r="N474" i="181"/>
  <c r="N474" i="180" s="1"/>
  <c r="O474" i="181"/>
  <c r="O474" i="180" s="1"/>
  <c r="P474" i="181"/>
  <c r="P474" i="180" s="1"/>
  <c r="E475" i="181"/>
  <c r="E475" i="180" s="1"/>
  <c r="F475" i="181"/>
  <c r="F475" i="180" s="1"/>
  <c r="G475" i="181"/>
  <c r="G475" i="180" s="1"/>
  <c r="H475" i="181"/>
  <c r="H475" i="180" s="1"/>
  <c r="I475" i="181"/>
  <c r="I475" i="180" s="1"/>
  <c r="J475" i="181"/>
  <c r="J475" i="180" s="1"/>
  <c r="K475" i="181"/>
  <c r="K475" i="180" s="1"/>
  <c r="L475" i="181"/>
  <c r="L475" i="180" s="1"/>
  <c r="M475" i="181"/>
  <c r="M475" i="180" s="1"/>
  <c r="N475" i="181"/>
  <c r="N475" i="180" s="1"/>
  <c r="O475" i="181"/>
  <c r="O475" i="180" s="1"/>
  <c r="P475" i="181"/>
  <c r="P475" i="180" s="1"/>
  <c r="E476" i="181"/>
  <c r="E476" i="180" s="1"/>
  <c r="F476" i="181"/>
  <c r="F476" i="180" s="1"/>
  <c r="G476" i="181"/>
  <c r="G476" i="180" s="1"/>
  <c r="H476" i="181"/>
  <c r="H476" i="180" s="1"/>
  <c r="I476" i="181"/>
  <c r="I476" i="180" s="1"/>
  <c r="J476" i="181"/>
  <c r="J476" i="180" s="1"/>
  <c r="K476" i="181"/>
  <c r="K476" i="180" s="1"/>
  <c r="L476" i="181"/>
  <c r="L476" i="180" s="1"/>
  <c r="M476" i="181"/>
  <c r="M476" i="180" s="1"/>
  <c r="N476" i="181"/>
  <c r="N476" i="180" s="1"/>
  <c r="O476" i="181"/>
  <c r="O476" i="180" s="1"/>
  <c r="P476" i="181"/>
  <c r="P476" i="180" s="1"/>
  <c r="E477" i="181"/>
  <c r="E477" i="180" s="1"/>
  <c r="F477" i="181"/>
  <c r="F477" i="180" s="1"/>
  <c r="G477" i="181"/>
  <c r="G477" i="180" s="1"/>
  <c r="H477" i="181"/>
  <c r="H477" i="180" s="1"/>
  <c r="I477" i="181"/>
  <c r="I477" i="180" s="1"/>
  <c r="J477" i="181"/>
  <c r="J477" i="180" s="1"/>
  <c r="K477" i="181"/>
  <c r="K477" i="180" s="1"/>
  <c r="L477" i="181"/>
  <c r="L477" i="180" s="1"/>
  <c r="M477" i="181"/>
  <c r="M477" i="180" s="1"/>
  <c r="N477" i="181"/>
  <c r="N477" i="180" s="1"/>
  <c r="O477" i="181"/>
  <c r="O477" i="180" s="1"/>
  <c r="P477" i="181"/>
  <c r="P477" i="180" s="1"/>
  <c r="E478" i="181"/>
  <c r="E478" i="180" s="1"/>
  <c r="F478" i="181"/>
  <c r="F478" i="180" s="1"/>
  <c r="G478" i="181"/>
  <c r="G478" i="180" s="1"/>
  <c r="H478" i="181"/>
  <c r="H478" i="180" s="1"/>
  <c r="I478" i="181"/>
  <c r="I478" i="180" s="1"/>
  <c r="J478" i="181"/>
  <c r="J478" i="180" s="1"/>
  <c r="K478" i="181"/>
  <c r="K478" i="180" s="1"/>
  <c r="L478" i="181"/>
  <c r="L478" i="180" s="1"/>
  <c r="M478" i="181"/>
  <c r="M478" i="180" s="1"/>
  <c r="N478" i="181"/>
  <c r="N478" i="180" s="1"/>
  <c r="O478" i="181"/>
  <c r="O478" i="180" s="1"/>
  <c r="P478" i="181"/>
  <c r="P478" i="180" s="1"/>
  <c r="E479" i="181"/>
  <c r="E479" i="180" s="1"/>
  <c r="F479" i="181"/>
  <c r="F479" i="180" s="1"/>
  <c r="G479" i="181"/>
  <c r="G479" i="180" s="1"/>
  <c r="H479" i="181"/>
  <c r="H479" i="180" s="1"/>
  <c r="I479" i="181"/>
  <c r="I479" i="180" s="1"/>
  <c r="J479" i="181"/>
  <c r="J479" i="180" s="1"/>
  <c r="K479" i="181"/>
  <c r="K479" i="180" s="1"/>
  <c r="L479" i="181"/>
  <c r="L479" i="180" s="1"/>
  <c r="M479" i="181"/>
  <c r="M479" i="180" s="1"/>
  <c r="N479" i="181"/>
  <c r="N479" i="180" s="1"/>
  <c r="O479" i="181"/>
  <c r="O479" i="180" s="1"/>
  <c r="P479" i="181"/>
  <c r="P479" i="180" s="1"/>
  <c r="E480" i="181"/>
  <c r="E480" i="180" s="1"/>
  <c r="F480" i="181"/>
  <c r="F480" i="180" s="1"/>
  <c r="G480" i="181"/>
  <c r="G480" i="180" s="1"/>
  <c r="H480" i="181"/>
  <c r="H480" i="180" s="1"/>
  <c r="I480" i="181"/>
  <c r="I480" i="180" s="1"/>
  <c r="J480" i="181"/>
  <c r="J480" i="180" s="1"/>
  <c r="K480" i="181"/>
  <c r="K480" i="180" s="1"/>
  <c r="L480" i="181"/>
  <c r="L480" i="180" s="1"/>
  <c r="M480" i="181"/>
  <c r="M480" i="180" s="1"/>
  <c r="N480" i="181"/>
  <c r="N480" i="180" s="1"/>
  <c r="O480" i="181"/>
  <c r="O480" i="180" s="1"/>
  <c r="P480" i="181"/>
  <c r="P480" i="180" s="1"/>
  <c r="E481" i="181"/>
  <c r="E481" i="180" s="1"/>
  <c r="F481" i="181"/>
  <c r="F481" i="180" s="1"/>
  <c r="G481" i="181"/>
  <c r="G481" i="180" s="1"/>
  <c r="H481" i="181"/>
  <c r="H481" i="180" s="1"/>
  <c r="I481" i="181"/>
  <c r="I481" i="180" s="1"/>
  <c r="J481" i="181"/>
  <c r="J481" i="180" s="1"/>
  <c r="K481" i="181"/>
  <c r="K481" i="180" s="1"/>
  <c r="L481" i="181"/>
  <c r="L481" i="180" s="1"/>
  <c r="M481" i="181"/>
  <c r="M481" i="180" s="1"/>
  <c r="N481" i="181"/>
  <c r="N481" i="180" s="1"/>
  <c r="O481" i="181"/>
  <c r="O481" i="180" s="1"/>
  <c r="P481" i="181"/>
  <c r="P481" i="180" s="1"/>
  <c r="Q482" i="181"/>
  <c r="Q483" i="181"/>
  <c r="Q484" i="181"/>
  <c r="Q485" i="181"/>
  <c r="E488" i="181"/>
  <c r="E488" i="180" s="1"/>
  <c r="F488" i="181"/>
  <c r="F488" i="180" s="1"/>
  <c r="G488" i="181"/>
  <c r="G488" i="180" s="1"/>
  <c r="H488" i="181"/>
  <c r="H488" i="180" s="1"/>
  <c r="I488" i="181"/>
  <c r="I488" i="180" s="1"/>
  <c r="J488" i="181"/>
  <c r="J488" i="180" s="1"/>
  <c r="K488" i="181"/>
  <c r="K488" i="180" s="1"/>
  <c r="L488" i="181"/>
  <c r="L488" i="180" s="1"/>
  <c r="M488" i="181"/>
  <c r="M488" i="180" s="1"/>
  <c r="N488" i="181"/>
  <c r="N488" i="180" s="1"/>
  <c r="O488" i="181"/>
  <c r="O488" i="180" s="1"/>
  <c r="P488" i="181"/>
  <c r="P488" i="180" s="1"/>
  <c r="E489" i="181"/>
  <c r="E489" i="180" s="1"/>
  <c r="F489" i="181"/>
  <c r="F489" i="180" s="1"/>
  <c r="G489" i="181"/>
  <c r="G489" i="180" s="1"/>
  <c r="H489" i="181"/>
  <c r="H489" i="180" s="1"/>
  <c r="I489" i="181"/>
  <c r="I489" i="180" s="1"/>
  <c r="J489" i="181"/>
  <c r="J489" i="180" s="1"/>
  <c r="K489" i="181"/>
  <c r="K489" i="180" s="1"/>
  <c r="L489" i="181"/>
  <c r="L489" i="180" s="1"/>
  <c r="M489" i="181"/>
  <c r="M489" i="180" s="1"/>
  <c r="N489" i="181"/>
  <c r="N489" i="180" s="1"/>
  <c r="O489" i="181"/>
  <c r="O489" i="180" s="1"/>
  <c r="P489" i="181"/>
  <c r="P489" i="180" s="1"/>
  <c r="E490" i="181"/>
  <c r="E490" i="180" s="1"/>
  <c r="F490" i="181"/>
  <c r="F490" i="180" s="1"/>
  <c r="G490" i="181"/>
  <c r="G490" i="180" s="1"/>
  <c r="H490" i="181"/>
  <c r="H490" i="180" s="1"/>
  <c r="I490" i="181"/>
  <c r="I490" i="180" s="1"/>
  <c r="J490" i="181"/>
  <c r="J490" i="180" s="1"/>
  <c r="K490" i="181"/>
  <c r="K490" i="180" s="1"/>
  <c r="L490" i="181"/>
  <c r="L490" i="180" s="1"/>
  <c r="M490" i="181"/>
  <c r="M490" i="180" s="1"/>
  <c r="N490" i="181"/>
  <c r="N490" i="180" s="1"/>
  <c r="O490" i="181"/>
  <c r="O490" i="180" s="1"/>
  <c r="P490" i="181"/>
  <c r="P490" i="180" s="1"/>
  <c r="E491" i="181"/>
  <c r="E491" i="180" s="1"/>
  <c r="F491" i="181"/>
  <c r="F491" i="180" s="1"/>
  <c r="G491" i="181"/>
  <c r="G491" i="180" s="1"/>
  <c r="H491" i="181"/>
  <c r="H491" i="180" s="1"/>
  <c r="I491" i="181"/>
  <c r="I491" i="180" s="1"/>
  <c r="J491" i="181"/>
  <c r="J491" i="180" s="1"/>
  <c r="K491" i="181"/>
  <c r="K491" i="180" s="1"/>
  <c r="L491" i="181"/>
  <c r="L491" i="180" s="1"/>
  <c r="M491" i="181"/>
  <c r="M491" i="180" s="1"/>
  <c r="N491" i="181"/>
  <c r="N491" i="180" s="1"/>
  <c r="O491" i="181"/>
  <c r="O491" i="180" s="1"/>
  <c r="P491" i="181"/>
  <c r="P491" i="180" s="1"/>
  <c r="E492" i="181"/>
  <c r="E492" i="180" s="1"/>
  <c r="F492" i="181"/>
  <c r="F492" i="180" s="1"/>
  <c r="G492" i="181"/>
  <c r="G492" i="180" s="1"/>
  <c r="H492" i="181"/>
  <c r="H492" i="180" s="1"/>
  <c r="I492" i="181"/>
  <c r="I492" i="180" s="1"/>
  <c r="J492" i="181"/>
  <c r="J492" i="180" s="1"/>
  <c r="K492" i="181"/>
  <c r="K492" i="180" s="1"/>
  <c r="L492" i="181"/>
  <c r="L492" i="180" s="1"/>
  <c r="M492" i="181"/>
  <c r="M492" i="180" s="1"/>
  <c r="N492" i="181"/>
  <c r="N492" i="180" s="1"/>
  <c r="O492" i="181"/>
  <c r="O492" i="180" s="1"/>
  <c r="P492" i="181"/>
  <c r="P492" i="180" s="1"/>
  <c r="E493" i="181"/>
  <c r="E493" i="180" s="1"/>
  <c r="F493" i="181"/>
  <c r="F493" i="180" s="1"/>
  <c r="G493" i="181"/>
  <c r="G493" i="180" s="1"/>
  <c r="H493" i="181"/>
  <c r="H493" i="180" s="1"/>
  <c r="I493" i="181"/>
  <c r="I493" i="180" s="1"/>
  <c r="J493" i="181"/>
  <c r="J493" i="180" s="1"/>
  <c r="K493" i="181"/>
  <c r="K493" i="180" s="1"/>
  <c r="L493" i="181"/>
  <c r="L493" i="180" s="1"/>
  <c r="M493" i="181"/>
  <c r="M493" i="180" s="1"/>
  <c r="N493" i="181"/>
  <c r="N493" i="180" s="1"/>
  <c r="O493" i="181"/>
  <c r="O493" i="180" s="1"/>
  <c r="P493" i="181"/>
  <c r="P493" i="180" s="1"/>
  <c r="E494" i="181"/>
  <c r="E494" i="180" s="1"/>
  <c r="F494" i="181"/>
  <c r="F494" i="180" s="1"/>
  <c r="G494" i="181"/>
  <c r="G494" i="180" s="1"/>
  <c r="H494" i="181"/>
  <c r="H494" i="180" s="1"/>
  <c r="I494" i="181"/>
  <c r="I494" i="180" s="1"/>
  <c r="J494" i="181"/>
  <c r="J494" i="180" s="1"/>
  <c r="K494" i="181"/>
  <c r="K494" i="180" s="1"/>
  <c r="L494" i="181"/>
  <c r="L494" i="180" s="1"/>
  <c r="M494" i="181"/>
  <c r="M494" i="180" s="1"/>
  <c r="N494" i="181"/>
  <c r="N494" i="180" s="1"/>
  <c r="O494" i="181"/>
  <c r="O494" i="180" s="1"/>
  <c r="P494" i="181"/>
  <c r="P494" i="180" s="1"/>
  <c r="E495" i="181"/>
  <c r="E495" i="180" s="1"/>
  <c r="F495" i="181"/>
  <c r="F495" i="180" s="1"/>
  <c r="G495" i="181"/>
  <c r="G495" i="180" s="1"/>
  <c r="H495" i="181"/>
  <c r="H495" i="180" s="1"/>
  <c r="I495" i="181"/>
  <c r="I495" i="180" s="1"/>
  <c r="J495" i="181"/>
  <c r="J495" i="180" s="1"/>
  <c r="K495" i="181"/>
  <c r="K495" i="180" s="1"/>
  <c r="L495" i="181"/>
  <c r="L495" i="180" s="1"/>
  <c r="M495" i="181"/>
  <c r="M495" i="180" s="1"/>
  <c r="N495" i="181"/>
  <c r="N495" i="180" s="1"/>
  <c r="O495" i="181"/>
  <c r="O495" i="180" s="1"/>
  <c r="P495" i="181"/>
  <c r="P495" i="180" s="1"/>
  <c r="E496" i="181"/>
  <c r="E496" i="180" s="1"/>
  <c r="F496" i="181"/>
  <c r="F496" i="180" s="1"/>
  <c r="G496" i="181"/>
  <c r="G496" i="180" s="1"/>
  <c r="H496" i="181"/>
  <c r="H496" i="180" s="1"/>
  <c r="I496" i="181"/>
  <c r="I496" i="180" s="1"/>
  <c r="J496" i="181"/>
  <c r="J496" i="180" s="1"/>
  <c r="K496" i="181"/>
  <c r="K496" i="180" s="1"/>
  <c r="L496" i="181"/>
  <c r="L496" i="180" s="1"/>
  <c r="M496" i="181"/>
  <c r="M496" i="180" s="1"/>
  <c r="N496" i="181"/>
  <c r="N496" i="180" s="1"/>
  <c r="O496" i="181"/>
  <c r="O496" i="180" s="1"/>
  <c r="P496" i="181"/>
  <c r="P496" i="180" s="1"/>
  <c r="Q497" i="181"/>
  <c r="O51" i="181" s="1"/>
  <c r="O51" i="180" s="1"/>
  <c r="E498" i="181"/>
  <c r="E498" i="180" s="1"/>
  <c r="F498" i="181"/>
  <c r="F498" i="180" s="1"/>
  <c r="G498" i="181"/>
  <c r="G498" i="180" s="1"/>
  <c r="H498" i="181"/>
  <c r="H498" i="180" s="1"/>
  <c r="I498" i="181"/>
  <c r="I498" i="180" s="1"/>
  <c r="J498" i="181"/>
  <c r="J498" i="180" s="1"/>
  <c r="K498" i="181"/>
  <c r="L498" i="181"/>
  <c r="L498" i="180" s="1"/>
  <c r="M498" i="181"/>
  <c r="M498" i="180" s="1"/>
  <c r="N498" i="181"/>
  <c r="N498" i="180" s="1"/>
  <c r="O498" i="181"/>
  <c r="O498" i="180" s="1"/>
  <c r="P498" i="181"/>
  <c r="P498" i="180" s="1"/>
  <c r="Q499" i="181"/>
  <c r="Q500" i="181"/>
  <c r="Q501" i="181"/>
  <c r="Q502" i="181"/>
  <c r="E505" i="181"/>
  <c r="E505" i="180" s="1"/>
  <c r="F505" i="181"/>
  <c r="F505" i="180" s="1"/>
  <c r="G505" i="181"/>
  <c r="G505" i="180" s="1"/>
  <c r="H505" i="181"/>
  <c r="H505" i="180" s="1"/>
  <c r="I505" i="181"/>
  <c r="I505" i="180" s="1"/>
  <c r="J505" i="181"/>
  <c r="J505" i="180" s="1"/>
  <c r="K505" i="181"/>
  <c r="K505" i="180" s="1"/>
  <c r="L505" i="181"/>
  <c r="L505" i="180" s="1"/>
  <c r="M505" i="181"/>
  <c r="M505" i="180" s="1"/>
  <c r="N505" i="181"/>
  <c r="N505" i="180" s="1"/>
  <c r="O505" i="181"/>
  <c r="O505" i="180" s="1"/>
  <c r="P505" i="181"/>
  <c r="P505" i="180" s="1"/>
  <c r="E506" i="181"/>
  <c r="E506" i="180" s="1"/>
  <c r="F506" i="181"/>
  <c r="F506" i="180" s="1"/>
  <c r="G506" i="181"/>
  <c r="G506" i="180" s="1"/>
  <c r="H506" i="181"/>
  <c r="H506" i="180" s="1"/>
  <c r="I506" i="181"/>
  <c r="I506" i="180" s="1"/>
  <c r="J506" i="181"/>
  <c r="J506" i="180" s="1"/>
  <c r="K506" i="181"/>
  <c r="K506" i="180" s="1"/>
  <c r="L506" i="181"/>
  <c r="L506" i="180" s="1"/>
  <c r="M506" i="181"/>
  <c r="M506" i="180" s="1"/>
  <c r="N506" i="181"/>
  <c r="N506" i="180" s="1"/>
  <c r="O506" i="181"/>
  <c r="O506" i="180" s="1"/>
  <c r="P506" i="181"/>
  <c r="P506" i="180" s="1"/>
  <c r="E507" i="181"/>
  <c r="E507" i="180" s="1"/>
  <c r="F507" i="181"/>
  <c r="F507" i="180" s="1"/>
  <c r="G507" i="181"/>
  <c r="G507" i="180" s="1"/>
  <c r="H507" i="181"/>
  <c r="H507" i="180" s="1"/>
  <c r="I507" i="181"/>
  <c r="I507" i="180" s="1"/>
  <c r="J507" i="181"/>
  <c r="J507" i="180" s="1"/>
  <c r="K507" i="181"/>
  <c r="K507" i="180" s="1"/>
  <c r="L507" i="181"/>
  <c r="L507" i="180" s="1"/>
  <c r="M507" i="181"/>
  <c r="M507" i="180" s="1"/>
  <c r="N507" i="181"/>
  <c r="N507" i="180" s="1"/>
  <c r="O507" i="181"/>
  <c r="O507" i="180" s="1"/>
  <c r="P507" i="181"/>
  <c r="P507" i="180" s="1"/>
  <c r="E508" i="181"/>
  <c r="E508" i="180" s="1"/>
  <c r="F508" i="181"/>
  <c r="F508" i="180" s="1"/>
  <c r="G508" i="181"/>
  <c r="G508" i="180" s="1"/>
  <c r="H508" i="181"/>
  <c r="H508" i="180" s="1"/>
  <c r="I508" i="181"/>
  <c r="I508" i="180" s="1"/>
  <c r="J508" i="181"/>
  <c r="J508" i="180" s="1"/>
  <c r="K508" i="181"/>
  <c r="K508" i="180" s="1"/>
  <c r="L508" i="181"/>
  <c r="L508" i="180" s="1"/>
  <c r="M508" i="181"/>
  <c r="M508" i="180" s="1"/>
  <c r="N508" i="181"/>
  <c r="N508" i="180" s="1"/>
  <c r="O508" i="181"/>
  <c r="O508" i="180" s="1"/>
  <c r="P508" i="181"/>
  <c r="P508" i="180" s="1"/>
  <c r="E509" i="181"/>
  <c r="E509" i="180" s="1"/>
  <c r="F509" i="181"/>
  <c r="F509" i="180" s="1"/>
  <c r="G509" i="181"/>
  <c r="G509" i="180" s="1"/>
  <c r="H509" i="181"/>
  <c r="H509" i="180" s="1"/>
  <c r="I509" i="181"/>
  <c r="I509" i="180" s="1"/>
  <c r="J509" i="181"/>
  <c r="J509" i="180" s="1"/>
  <c r="K509" i="181"/>
  <c r="K509" i="180" s="1"/>
  <c r="L509" i="181"/>
  <c r="L509" i="180" s="1"/>
  <c r="M509" i="181"/>
  <c r="M509" i="180" s="1"/>
  <c r="N509" i="181"/>
  <c r="N509" i="180" s="1"/>
  <c r="O509" i="181"/>
  <c r="O509" i="180" s="1"/>
  <c r="P509" i="181"/>
  <c r="P509" i="180" s="1"/>
  <c r="E510" i="181"/>
  <c r="E510" i="180" s="1"/>
  <c r="F510" i="181"/>
  <c r="F510" i="180" s="1"/>
  <c r="G510" i="181"/>
  <c r="G510" i="180" s="1"/>
  <c r="H510" i="181"/>
  <c r="H510" i="180" s="1"/>
  <c r="I510" i="181"/>
  <c r="I510" i="180" s="1"/>
  <c r="J510" i="181"/>
  <c r="J510" i="180" s="1"/>
  <c r="K510" i="181"/>
  <c r="K510" i="180" s="1"/>
  <c r="L510" i="181"/>
  <c r="L510" i="180" s="1"/>
  <c r="M510" i="181"/>
  <c r="M510" i="180" s="1"/>
  <c r="N510" i="181"/>
  <c r="N510" i="180" s="1"/>
  <c r="O510" i="181"/>
  <c r="O510" i="180" s="1"/>
  <c r="P510" i="181"/>
  <c r="P510" i="180" s="1"/>
  <c r="E511" i="181"/>
  <c r="E511" i="180" s="1"/>
  <c r="F511" i="181"/>
  <c r="F511" i="180" s="1"/>
  <c r="G511" i="181"/>
  <c r="G511" i="180" s="1"/>
  <c r="H511" i="181"/>
  <c r="H511" i="180" s="1"/>
  <c r="I511" i="181"/>
  <c r="I511" i="180" s="1"/>
  <c r="J511" i="181"/>
  <c r="J511" i="180" s="1"/>
  <c r="K511" i="181"/>
  <c r="K511" i="180" s="1"/>
  <c r="L511" i="181"/>
  <c r="L511" i="180" s="1"/>
  <c r="M511" i="181"/>
  <c r="M511" i="180" s="1"/>
  <c r="N511" i="181"/>
  <c r="N511" i="180" s="1"/>
  <c r="O511" i="181"/>
  <c r="O511" i="180" s="1"/>
  <c r="P511" i="181"/>
  <c r="P511" i="180" s="1"/>
  <c r="E512" i="181"/>
  <c r="E512" i="180" s="1"/>
  <c r="F512" i="181"/>
  <c r="F512" i="180" s="1"/>
  <c r="G512" i="181"/>
  <c r="G512" i="180" s="1"/>
  <c r="H512" i="181"/>
  <c r="H512" i="180" s="1"/>
  <c r="I512" i="181"/>
  <c r="I512" i="180" s="1"/>
  <c r="J512" i="181"/>
  <c r="J512" i="180" s="1"/>
  <c r="K512" i="181"/>
  <c r="K512" i="180" s="1"/>
  <c r="L512" i="181"/>
  <c r="L512" i="180" s="1"/>
  <c r="M512" i="181"/>
  <c r="M512" i="180" s="1"/>
  <c r="N512" i="181"/>
  <c r="N512" i="180" s="1"/>
  <c r="O512" i="181"/>
  <c r="O512" i="180" s="1"/>
  <c r="P512" i="181"/>
  <c r="P512" i="180" s="1"/>
  <c r="E513" i="181"/>
  <c r="E513" i="180" s="1"/>
  <c r="F513" i="181"/>
  <c r="F513" i="180" s="1"/>
  <c r="G513" i="181"/>
  <c r="G513" i="180" s="1"/>
  <c r="H513" i="181"/>
  <c r="H513" i="180" s="1"/>
  <c r="I513" i="181"/>
  <c r="I513" i="180" s="1"/>
  <c r="J513" i="181"/>
  <c r="J513" i="180" s="1"/>
  <c r="K513" i="181"/>
  <c r="K513" i="180" s="1"/>
  <c r="L513" i="181"/>
  <c r="L513" i="180" s="1"/>
  <c r="M513" i="181"/>
  <c r="M513" i="180" s="1"/>
  <c r="N513" i="181"/>
  <c r="N513" i="180" s="1"/>
  <c r="O513" i="181"/>
  <c r="O513" i="180" s="1"/>
  <c r="P513" i="181"/>
  <c r="P513" i="180" s="1"/>
  <c r="E514" i="181"/>
  <c r="E514" i="180" s="1"/>
  <c r="F514" i="181"/>
  <c r="F514" i="180" s="1"/>
  <c r="G514" i="181"/>
  <c r="G514" i="180" s="1"/>
  <c r="H514" i="181"/>
  <c r="H514" i="180" s="1"/>
  <c r="I514" i="181"/>
  <c r="I514" i="180" s="1"/>
  <c r="J514" i="181"/>
  <c r="J514" i="180" s="1"/>
  <c r="K514" i="181"/>
  <c r="K514" i="180" s="1"/>
  <c r="L514" i="181"/>
  <c r="L514" i="180" s="1"/>
  <c r="M514" i="181"/>
  <c r="M514" i="180" s="1"/>
  <c r="N514" i="181"/>
  <c r="N514" i="180" s="1"/>
  <c r="O514" i="181"/>
  <c r="O514" i="180" s="1"/>
  <c r="P514" i="181"/>
  <c r="P514" i="180" s="1"/>
  <c r="E515" i="181"/>
  <c r="E515" i="180" s="1"/>
  <c r="F515" i="181"/>
  <c r="F515" i="180" s="1"/>
  <c r="G515" i="181"/>
  <c r="G515" i="180" s="1"/>
  <c r="H515" i="181"/>
  <c r="H515" i="180" s="1"/>
  <c r="I515" i="181"/>
  <c r="I515" i="180" s="1"/>
  <c r="J515" i="181"/>
  <c r="J515" i="180" s="1"/>
  <c r="K515" i="181"/>
  <c r="K515" i="180" s="1"/>
  <c r="L515" i="181"/>
  <c r="L515" i="180" s="1"/>
  <c r="M515" i="181"/>
  <c r="M515" i="180" s="1"/>
  <c r="N515" i="181"/>
  <c r="N515" i="180" s="1"/>
  <c r="O515" i="181"/>
  <c r="O515" i="180" s="1"/>
  <c r="P515" i="181"/>
  <c r="P515" i="180" s="1"/>
  <c r="Q516" i="181"/>
  <c r="O70" i="181" s="1"/>
  <c r="Q517" i="181"/>
  <c r="O71" i="181" s="1"/>
  <c r="Q518" i="181"/>
  <c r="Q519" i="181"/>
  <c r="Q520" i="181"/>
  <c r="Q521" i="181"/>
  <c r="Q530" i="181"/>
  <c r="P9" i="181" s="1"/>
  <c r="P9" i="180" s="1"/>
  <c r="Q531" i="181"/>
  <c r="P10" i="181" s="1"/>
  <c r="Q532" i="181"/>
  <c r="P11" i="181" s="1"/>
  <c r="P11" i="180" s="1"/>
  <c r="Q533" i="181"/>
  <c r="P12" i="181" s="1"/>
  <c r="P12" i="180" s="1"/>
  <c r="Q534" i="181"/>
  <c r="P13" i="181" s="1"/>
  <c r="P13" i="180" s="1"/>
  <c r="Q535" i="181"/>
  <c r="P14" i="181" s="1"/>
  <c r="Q536" i="181"/>
  <c r="P15" i="181" s="1"/>
  <c r="P15" i="180" s="1"/>
  <c r="Q537" i="181"/>
  <c r="P16" i="181" s="1"/>
  <c r="Q538" i="181"/>
  <c r="P17" i="181" s="1"/>
  <c r="P17" i="180" s="1"/>
  <c r="Q539" i="181"/>
  <c r="Q540" i="181"/>
  <c r="Q541" i="181"/>
  <c r="Q542" i="181"/>
  <c r="E543" i="181"/>
  <c r="F543" i="181"/>
  <c r="G543" i="181"/>
  <c r="H543" i="181"/>
  <c r="I543" i="181"/>
  <c r="J543" i="181"/>
  <c r="K543" i="181"/>
  <c r="L543" i="181"/>
  <c r="M543" i="181"/>
  <c r="N543" i="181"/>
  <c r="O543" i="181"/>
  <c r="P543" i="181"/>
  <c r="Q545" i="181"/>
  <c r="P24" i="181" s="1"/>
  <c r="P24" i="180" s="1"/>
  <c r="Q546" i="181"/>
  <c r="P25" i="181" s="1"/>
  <c r="P25" i="180" s="1"/>
  <c r="Q547" i="181"/>
  <c r="P26" i="181" s="1"/>
  <c r="P26" i="180" s="1"/>
  <c r="Q548" i="181"/>
  <c r="P27" i="181" s="1"/>
  <c r="P27" i="180" s="1"/>
  <c r="Q549" i="181"/>
  <c r="P28" i="181" s="1"/>
  <c r="Q550" i="181"/>
  <c r="P29" i="181" s="1"/>
  <c r="P29" i="180" s="1"/>
  <c r="Q551" i="181"/>
  <c r="P30" i="181" s="1"/>
  <c r="P30" i="180" s="1"/>
  <c r="Q552" i="181"/>
  <c r="P31" i="181" s="1"/>
  <c r="Q553" i="181"/>
  <c r="P32" i="181" s="1"/>
  <c r="Q554" i="181"/>
  <c r="P33" i="181" s="1"/>
  <c r="P33" i="180" s="1"/>
  <c r="Q555" i="181"/>
  <c r="P34" i="181" s="1"/>
  <c r="Q556" i="181"/>
  <c r="Q557" i="181"/>
  <c r="Q558" i="181"/>
  <c r="Q559" i="181"/>
  <c r="E560" i="181"/>
  <c r="F560" i="181"/>
  <c r="G560" i="181"/>
  <c r="H560" i="181"/>
  <c r="I560" i="181"/>
  <c r="J560" i="181"/>
  <c r="K560" i="181"/>
  <c r="L560" i="181"/>
  <c r="M560" i="181"/>
  <c r="N560" i="181"/>
  <c r="N597" i="181" s="1"/>
  <c r="N598" i="181" s="1"/>
  <c r="O560" i="181"/>
  <c r="P560" i="181"/>
  <c r="Q562" i="181"/>
  <c r="P41" i="181" s="1"/>
  <c r="Q563" i="181"/>
  <c r="P42" i="181" s="1"/>
  <c r="Q564" i="181"/>
  <c r="P43" i="181" s="1"/>
  <c r="P43" i="180" s="1"/>
  <c r="Q565" i="181"/>
  <c r="P44" i="181" s="1"/>
  <c r="P44" i="180" s="1"/>
  <c r="Q566" i="181"/>
  <c r="P45" i="181" s="1"/>
  <c r="Q567" i="181"/>
  <c r="P46" i="181" s="1"/>
  <c r="Q568" i="181"/>
  <c r="P47" i="181" s="1"/>
  <c r="P47" i="180" s="1"/>
  <c r="Q569" i="181"/>
  <c r="P49" i="181" s="1"/>
  <c r="P49" i="180" s="1"/>
  <c r="Q570" i="181"/>
  <c r="P50" i="181" s="1"/>
  <c r="P50" i="180" s="1"/>
  <c r="Q571" i="181"/>
  <c r="P51" i="181" s="1"/>
  <c r="Q572" i="181"/>
  <c r="P52" i="181" s="1"/>
  <c r="Q573" i="181"/>
  <c r="Q574" i="181"/>
  <c r="Q575" i="181"/>
  <c r="Q576" i="181"/>
  <c r="E577" i="181"/>
  <c r="F577" i="181"/>
  <c r="G577" i="181"/>
  <c r="H577" i="181"/>
  <c r="I577" i="181"/>
  <c r="J577" i="181"/>
  <c r="K577" i="181"/>
  <c r="L577" i="181"/>
  <c r="M577" i="181"/>
  <c r="N577" i="181"/>
  <c r="O577" i="181"/>
  <c r="P577" i="181"/>
  <c r="Q579" i="181"/>
  <c r="P59" i="181" s="1"/>
  <c r="P59" i="180" s="1"/>
  <c r="Q580" i="181"/>
  <c r="P60" i="181" s="1"/>
  <c r="P60" i="180" s="1"/>
  <c r="Q581" i="181"/>
  <c r="P61" i="181" s="1"/>
  <c r="Q582" i="181"/>
  <c r="P62" i="181" s="1"/>
  <c r="P62" i="180" s="1"/>
  <c r="Q583" i="181"/>
  <c r="P63" i="181" s="1"/>
  <c r="P63" i="180" s="1"/>
  <c r="Q584" i="181"/>
  <c r="P64" i="181" s="1"/>
  <c r="Q585" i="181"/>
  <c r="P65" i="181" s="1"/>
  <c r="P65" i="180" s="1"/>
  <c r="Q586" i="181"/>
  <c r="P66" i="181" s="1"/>
  <c r="P66" i="180" s="1"/>
  <c r="Q587" i="181"/>
  <c r="P67" i="181" s="1"/>
  <c r="Q588" i="181"/>
  <c r="P68" i="181" s="1"/>
  <c r="P68" i="180" s="1"/>
  <c r="Q589" i="181"/>
  <c r="P69" i="181" s="1"/>
  <c r="P69" i="180" s="1"/>
  <c r="Q590" i="181"/>
  <c r="P70" i="181" s="1"/>
  <c r="P70" i="180" s="1"/>
  <c r="Q591" i="181"/>
  <c r="P71" i="181" s="1"/>
  <c r="Q592" i="181"/>
  <c r="Q593" i="181"/>
  <c r="Q594" i="181"/>
  <c r="Q595" i="181"/>
  <c r="E596" i="181"/>
  <c r="F596" i="181"/>
  <c r="G596" i="181"/>
  <c r="H596" i="181"/>
  <c r="I596" i="181"/>
  <c r="J596" i="181"/>
  <c r="K596" i="181"/>
  <c r="L596" i="181"/>
  <c r="M596" i="181"/>
  <c r="N596" i="181"/>
  <c r="O596" i="181"/>
  <c r="P596" i="181"/>
  <c r="Q604" i="181"/>
  <c r="Q9" i="181" s="1"/>
  <c r="Q9" i="180" s="1"/>
  <c r="Q605" i="181"/>
  <c r="Q10" i="181" s="1"/>
  <c r="Q606" i="181"/>
  <c r="Q11" i="181" s="1"/>
  <c r="Q11" i="180" s="1"/>
  <c r="Q607" i="181"/>
  <c r="Q12" i="181" s="1"/>
  <c r="Q608" i="181"/>
  <c r="Q13" i="181" s="1"/>
  <c r="Q609" i="181"/>
  <c r="Q14" i="181" s="1"/>
  <c r="Q610" i="181"/>
  <c r="Q15" i="181" s="1"/>
  <c r="Q611" i="181"/>
  <c r="Q16" i="181" s="1"/>
  <c r="Q612" i="181"/>
  <c r="Q17" i="181" s="1"/>
  <c r="Q613" i="181"/>
  <c r="Q614" i="181"/>
  <c r="Q615" i="181"/>
  <c r="Q616" i="181"/>
  <c r="E617" i="181"/>
  <c r="F617" i="181"/>
  <c r="G617" i="181"/>
  <c r="H617" i="181"/>
  <c r="I617" i="181"/>
  <c r="J617" i="181"/>
  <c r="K617" i="181"/>
  <c r="L617" i="181"/>
  <c r="M617" i="181"/>
  <c r="N617" i="181"/>
  <c r="O617" i="181"/>
  <c r="P617" i="181"/>
  <c r="Q619" i="181"/>
  <c r="Q24" i="181" s="1"/>
  <c r="Q620" i="181"/>
  <c r="Q25" i="181" s="1"/>
  <c r="Q621" i="181"/>
  <c r="Q26" i="181" s="1"/>
  <c r="Q622" i="181"/>
  <c r="Q27" i="181" s="1"/>
  <c r="Q27" i="180" s="1"/>
  <c r="Q623" i="181"/>
  <c r="Q28" i="181" s="1"/>
  <c r="Q624" i="181"/>
  <c r="Q29" i="181" s="1"/>
  <c r="Q625" i="181"/>
  <c r="Q30" i="181" s="1"/>
  <c r="Q626" i="181"/>
  <c r="Q31" i="181" s="1"/>
  <c r="Q31" i="180" s="1"/>
  <c r="Q627" i="181"/>
  <c r="Q32" i="181" s="1"/>
  <c r="Q628" i="181"/>
  <c r="Q33" i="181" s="1"/>
  <c r="Q33" i="180" s="1"/>
  <c r="Q629" i="181"/>
  <c r="Q34" i="181" s="1"/>
  <c r="Q630" i="181"/>
  <c r="Q631" i="181"/>
  <c r="Q632" i="181"/>
  <c r="Q633" i="181"/>
  <c r="E634" i="181"/>
  <c r="F634" i="181"/>
  <c r="G634" i="181"/>
  <c r="H634" i="181"/>
  <c r="I634" i="181"/>
  <c r="J634" i="181"/>
  <c r="K634" i="181"/>
  <c r="L634" i="181"/>
  <c r="M634" i="181"/>
  <c r="N634" i="181"/>
  <c r="O634" i="181"/>
  <c r="P634" i="181"/>
  <c r="Q636" i="181"/>
  <c r="Q41" i="181" s="1"/>
  <c r="Q41" i="180" s="1"/>
  <c r="Q637" i="181"/>
  <c r="Q42" i="181" s="1"/>
  <c r="Q638" i="181"/>
  <c r="Q43" i="181" s="1"/>
  <c r="Q639" i="181"/>
  <c r="Q44" i="181" s="1"/>
  <c r="Q44" i="180" s="1"/>
  <c r="Q640" i="181"/>
  <c r="Q45" i="181" s="1"/>
  <c r="Q45" i="180" s="1"/>
  <c r="Q641" i="181"/>
  <c r="Q46" i="181" s="1"/>
  <c r="Q46" i="180" s="1"/>
  <c r="Q642" i="181"/>
  <c r="Q47" i="181" s="1"/>
  <c r="Q47" i="180" s="1"/>
  <c r="Q643" i="181"/>
  <c r="Q49" i="181" s="1"/>
  <c r="Q644" i="181"/>
  <c r="Q50" i="181" s="1"/>
  <c r="Q50" i="180" s="1"/>
  <c r="Q645" i="181"/>
  <c r="Q51" i="181" s="1"/>
  <c r="Q646" i="181"/>
  <c r="Q52" i="181" s="1"/>
  <c r="Q52" i="180" s="1"/>
  <c r="Q647" i="181"/>
  <c r="Q648" i="181"/>
  <c r="Q649" i="181"/>
  <c r="Q650" i="181"/>
  <c r="E651" i="181"/>
  <c r="F651" i="181"/>
  <c r="G651" i="181"/>
  <c r="H651" i="181"/>
  <c r="H671" i="181" s="1"/>
  <c r="H672" i="181" s="1"/>
  <c r="I651" i="181"/>
  <c r="I671" i="181" s="1"/>
  <c r="I672" i="181" s="1"/>
  <c r="J651" i="181"/>
  <c r="K651" i="181"/>
  <c r="L651" i="181"/>
  <c r="M651" i="181"/>
  <c r="N651" i="181"/>
  <c r="O651" i="181"/>
  <c r="P651" i="181"/>
  <c r="Q653" i="181"/>
  <c r="Q59" i="181" s="1"/>
  <c r="Q59" i="180" s="1"/>
  <c r="Q654" i="181"/>
  <c r="Q60" i="181" s="1"/>
  <c r="Q60" i="180" s="1"/>
  <c r="Q655" i="181"/>
  <c r="Q61" i="181" s="1"/>
  <c r="Q61" i="180" s="1"/>
  <c r="Q656" i="181"/>
  <c r="Q62" i="181" s="1"/>
  <c r="Q657" i="181"/>
  <c r="Q63" i="181" s="1"/>
  <c r="Q63" i="180" s="1"/>
  <c r="Q658" i="181"/>
  <c r="Q64" i="181" s="1"/>
  <c r="Q64" i="180" s="1"/>
  <c r="Q659" i="181"/>
  <c r="Q65" i="181" s="1"/>
  <c r="Q65" i="180" s="1"/>
  <c r="Q660" i="181"/>
  <c r="Q66" i="181" s="1"/>
  <c r="Q66" i="180" s="1"/>
  <c r="Q661" i="181"/>
  <c r="Q67" i="181" s="1"/>
  <c r="Q662" i="181"/>
  <c r="Q68" i="181" s="1"/>
  <c r="Q68" i="180" s="1"/>
  <c r="Q663" i="181"/>
  <c r="Q69" i="181" s="1"/>
  <c r="Q664" i="181"/>
  <c r="Q70" i="181" s="1"/>
  <c r="Q665" i="181"/>
  <c r="Q71" i="181" s="1"/>
  <c r="Q71" i="180" s="1"/>
  <c r="Q666" i="181"/>
  <c r="Q667" i="181"/>
  <c r="Q668" i="181"/>
  <c r="Q669" i="181"/>
  <c r="E670" i="181"/>
  <c r="F670" i="181"/>
  <c r="F671" i="181" s="1"/>
  <c r="F672" i="181" s="1"/>
  <c r="G670" i="181"/>
  <c r="H670" i="181"/>
  <c r="I670" i="181"/>
  <c r="J670" i="181"/>
  <c r="K670" i="181"/>
  <c r="L670" i="181"/>
  <c r="M670" i="181"/>
  <c r="N670" i="181"/>
  <c r="O670" i="181"/>
  <c r="O671" i="181" s="1"/>
  <c r="P670" i="181"/>
  <c r="Q678" i="181"/>
  <c r="R9" i="181" s="1"/>
  <c r="R9" i="180" s="1"/>
  <c r="Q679" i="181"/>
  <c r="R10" i="181" s="1"/>
  <c r="Q680" i="181"/>
  <c r="R11" i="181" s="1"/>
  <c r="R11" i="180" s="1"/>
  <c r="Q681" i="181"/>
  <c r="R12" i="181" s="1"/>
  <c r="Q682" i="181"/>
  <c r="R13" i="181" s="1"/>
  <c r="R13" i="180" s="1"/>
  <c r="Q683" i="181"/>
  <c r="R14" i="181" s="1"/>
  <c r="R14" i="180" s="1"/>
  <c r="Q684" i="181"/>
  <c r="R15" i="181" s="1"/>
  <c r="R15" i="180" s="1"/>
  <c r="Q685" i="181"/>
  <c r="R16" i="181" s="1"/>
  <c r="R16" i="180" s="1"/>
  <c r="Q686" i="181"/>
  <c r="R17" i="181" s="1"/>
  <c r="R17" i="180" s="1"/>
  <c r="Q687" i="181"/>
  <c r="Q688" i="181"/>
  <c r="Q689" i="181"/>
  <c r="Q690" i="181"/>
  <c r="E691" i="181"/>
  <c r="F691" i="181"/>
  <c r="G691" i="181"/>
  <c r="H691" i="181"/>
  <c r="I691" i="181"/>
  <c r="J691" i="181"/>
  <c r="K691" i="181"/>
  <c r="L691" i="181"/>
  <c r="M691" i="181"/>
  <c r="N691" i="181"/>
  <c r="O691" i="181"/>
  <c r="P691" i="181"/>
  <c r="Q693" i="181"/>
  <c r="R24" i="181" s="1"/>
  <c r="R24" i="180" s="1"/>
  <c r="Q694" i="181"/>
  <c r="R25" i="181" s="1"/>
  <c r="Q695" i="181"/>
  <c r="R26" i="181" s="1"/>
  <c r="R26" i="180" s="1"/>
  <c r="Q696" i="181"/>
  <c r="R27" i="181" s="1"/>
  <c r="R27" i="180" s="1"/>
  <c r="Q697" i="181"/>
  <c r="R28" i="181" s="1"/>
  <c r="Q698" i="181"/>
  <c r="R29" i="181" s="1"/>
  <c r="R29" i="180" s="1"/>
  <c r="Q699" i="181"/>
  <c r="R30" i="181" s="1"/>
  <c r="Q700" i="181"/>
  <c r="R31" i="181" s="1"/>
  <c r="Q701" i="181"/>
  <c r="R32" i="181" s="1"/>
  <c r="R32" i="180" s="1"/>
  <c r="Q702" i="181"/>
  <c r="R33" i="181" s="1"/>
  <c r="Q703" i="181"/>
  <c r="R34" i="181" s="1"/>
  <c r="Q704" i="181"/>
  <c r="Q705" i="181"/>
  <c r="Q706" i="181"/>
  <c r="Q707" i="181"/>
  <c r="E708" i="181"/>
  <c r="F708" i="181"/>
  <c r="G708" i="181"/>
  <c r="H708" i="181"/>
  <c r="I708" i="181"/>
  <c r="J708" i="181"/>
  <c r="K708" i="181"/>
  <c r="L708" i="181"/>
  <c r="M708" i="181"/>
  <c r="N708" i="181"/>
  <c r="O708" i="181"/>
  <c r="P708" i="181"/>
  <c r="Q710" i="181"/>
  <c r="R41" i="181" s="1"/>
  <c r="R41" i="180" s="1"/>
  <c r="Q711" i="181"/>
  <c r="R42" i="181" s="1"/>
  <c r="Q712" i="181"/>
  <c r="R43" i="181" s="1"/>
  <c r="Q713" i="181"/>
  <c r="R44" i="181" s="1"/>
  <c r="Q714" i="181"/>
  <c r="R45" i="181" s="1"/>
  <c r="R45" i="180" s="1"/>
  <c r="Q715" i="181"/>
  <c r="R46" i="181" s="1"/>
  <c r="Q716" i="181"/>
  <c r="R47" i="181" s="1"/>
  <c r="R47" i="180" s="1"/>
  <c r="Q717" i="181"/>
  <c r="R49" i="181" s="1"/>
  <c r="Q718" i="181"/>
  <c r="R50" i="181" s="1"/>
  <c r="R50" i="180" s="1"/>
  <c r="Q719" i="181"/>
  <c r="R51" i="181" s="1"/>
  <c r="Q720" i="181"/>
  <c r="R52" i="181" s="1"/>
  <c r="R52" i="180" s="1"/>
  <c r="Q721" i="181"/>
  <c r="Q722" i="181"/>
  <c r="Q723" i="181"/>
  <c r="Q724" i="181"/>
  <c r="E725" i="181"/>
  <c r="F725" i="181"/>
  <c r="G725" i="181"/>
  <c r="H725" i="181"/>
  <c r="I725" i="181"/>
  <c r="J725" i="181"/>
  <c r="K725" i="181"/>
  <c r="L725" i="181"/>
  <c r="M725" i="181"/>
  <c r="N725" i="181"/>
  <c r="O725" i="181"/>
  <c r="P725" i="181"/>
  <c r="Q727" i="181"/>
  <c r="R59" i="181" s="1"/>
  <c r="Q728" i="181"/>
  <c r="R60" i="181" s="1"/>
  <c r="Q729" i="181"/>
  <c r="R61" i="181" s="1"/>
  <c r="Q730" i="181"/>
  <c r="R62" i="181" s="1"/>
  <c r="R62" i="180" s="1"/>
  <c r="Q731" i="181"/>
  <c r="R63" i="181" s="1"/>
  <c r="Q732" i="181"/>
  <c r="R64" i="181" s="1"/>
  <c r="R64" i="180" s="1"/>
  <c r="Q733" i="181"/>
  <c r="R65" i="181" s="1"/>
  <c r="Q734" i="181"/>
  <c r="R66" i="181" s="1"/>
  <c r="R66" i="180" s="1"/>
  <c r="Q735" i="181"/>
  <c r="R67" i="181" s="1"/>
  <c r="Q736" i="181"/>
  <c r="R68" i="181" s="1"/>
  <c r="R68" i="180" s="1"/>
  <c r="Q737" i="181"/>
  <c r="R69" i="181" s="1"/>
  <c r="Q738" i="181"/>
  <c r="R70" i="181" s="1"/>
  <c r="Q739" i="181"/>
  <c r="R71" i="181" s="1"/>
  <c r="Q740" i="181"/>
  <c r="Q741" i="181"/>
  <c r="Q742" i="181"/>
  <c r="Q743" i="181"/>
  <c r="E744" i="181"/>
  <c r="F744" i="181"/>
  <c r="Q744" i="181" s="1"/>
  <c r="R76" i="181" s="1"/>
  <c r="G744" i="181"/>
  <c r="H744" i="181"/>
  <c r="I744" i="181"/>
  <c r="J744" i="181"/>
  <c r="K744" i="181"/>
  <c r="L744" i="181"/>
  <c r="M744" i="181"/>
  <c r="N744" i="181"/>
  <c r="O744" i="181"/>
  <c r="P744" i="181"/>
  <c r="J745" i="181"/>
  <c r="J746" i="181" s="1"/>
  <c r="L745" i="181"/>
  <c r="L746" i="181" s="1"/>
  <c r="Q752" i="181"/>
  <c r="S9" i="181" s="1"/>
  <c r="Q753" i="181"/>
  <c r="S10" i="181" s="1"/>
  <c r="Q754" i="181"/>
  <c r="S11" i="181" s="1"/>
  <c r="S11" i="180" s="1"/>
  <c r="Q755" i="181"/>
  <c r="S12" i="181" s="1"/>
  <c r="Q756" i="181"/>
  <c r="S13" i="181" s="1"/>
  <c r="Q757" i="181"/>
  <c r="S14" i="181" s="1"/>
  <c r="S14" i="180" s="1"/>
  <c r="Q758" i="181"/>
  <c r="S15" i="181" s="1"/>
  <c r="Q759" i="181"/>
  <c r="S16" i="181" s="1"/>
  <c r="S16" i="180" s="1"/>
  <c r="Q760" i="181"/>
  <c r="S17" i="181" s="1"/>
  <c r="S17" i="180" s="1"/>
  <c r="Q761" i="181"/>
  <c r="Q762" i="181"/>
  <c r="Q763" i="181"/>
  <c r="Q764" i="181"/>
  <c r="E765" i="181"/>
  <c r="F765" i="181"/>
  <c r="G765" i="181"/>
  <c r="H765" i="181"/>
  <c r="I765" i="181"/>
  <c r="J765" i="181"/>
  <c r="K765" i="181"/>
  <c r="L765" i="181"/>
  <c r="M765" i="181"/>
  <c r="N765" i="181"/>
  <c r="O765" i="181"/>
  <c r="P765" i="181"/>
  <c r="Q767" i="181"/>
  <c r="S24" i="181" s="1"/>
  <c r="Q768" i="181"/>
  <c r="S25" i="181" s="1"/>
  <c r="Q769" i="181"/>
  <c r="S26" i="181" s="1"/>
  <c r="S26" i="180" s="1"/>
  <c r="Q770" i="181"/>
  <c r="S27" i="181" s="1"/>
  <c r="S27" i="180" s="1"/>
  <c r="Q771" i="181"/>
  <c r="S28" i="181" s="1"/>
  <c r="Q772" i="181"/>
  <c r="S29" i="181" s="1"/>
  <c r="S29" i="180" s="1"/>
  <c r="Q773" i="181"/>
  <c r="S30" i="181" s="1"/>
  <c r="S30" i="180" s="1"/>
  <c r="Q774" i="181"/>
  <c r="S31" i="181" s="1"/>
  <c r="Q775" i="181"/>
  <c r="S32" i="181" s="1"/>
  <c r="S32" i="180" s="1"/>
  <c r="Q776" i="181"/>
  <c r="S33" i="181" s="1"/>
  <c r="S33" i="180" s="1"/>
  <c r="Q777" i="181"/>
  <c r="S34" i="181" s="1"/>
  <c r="S34" i="180" s="1"/>
  <c r="Q778" i="181"/>
  <c r="Q779" i="181"/>
  <c r="Q780" i="181"/>
  <c r="Q781" i="181"/>
  <c r="E782" i="181"/>
  <c r="F782" i="181"/>
  <c r="G782" i="181"/>
  <c r="H782" i="181"/>
  <c r="I782" i="181"/>
  <c r="J782" i="181"/>
  <c r="K782" i="181"/>
  <c r="L782" i="181"/>
  <c r="M782" i="181"/>
  <c r="N782" i="181"/>
  <c r="O782" i="181"/>
  <c r="P782" i="181"/>
  <c r="Q784" i="181"/>
  <c r="S41" i="181" s="1"/>
  <c r="S41" i="180" s="1"/>
  <c r="Q785" i="181"/>
  <c r="S42" i="181" s="1"/>
  <c r="S42" i="180" s="1"/>
  <c r="Q786" i="181"/>
  <c r="S43" i="181" s="1"/>
  <c r="S43" i="180" s="1"/>
  <c r="Q787" i="181"/>
  <c r="S44" i="181" s="1"/>
  <c r="Q788" i="181"/>
  <c r="S45" i="181" s="1"/>
  <c r="S45" i="180" s="1"/>
  <c r="Q789" i="181"/>
  <c r="S46" i="181" s="1"/>
  <c r="S46" i="180" s="1"/>
  <c r="Q790" i="181"/>
  <c r="S47" i="181" s="1"/>
  <c r="Q791" i="181"/>
  <c r="S49" i="181" s="1"/>
  <c r="S49" i="180" s="1"/>
  <c r="Q792" i="181"/>
  <c r="S50" i="181" s="1"/>
  <c r="Q793" i="181"/>
  <c r="S51" i="181" s="1"/>
  <c r="S51" i="180" s="1"/>
  <c r="Q794" i="181"/>
  <c r="S52" i="181" s="1"/>
  <c r="Q795" i="181"/>
  <c r="Q796" i="181"/>
  <c r="Q797" i="181"/>
  <c r="Q798" i="181"/>
  <c r="E799" i="181"/>
  <c r="F799" i="181"/>
  <c r="G799" i="181"/>
  <c r="H799" i="181"/>
  <c r="I799" i="181"/>
  <c r="J799" i="181"/>
  <c r="K799" i="181"/>
  <c r="L799" i="181"/>
  <c r="M799" i="181"/>
  <c r="N799" i="181"/>
  <c r="O799" i="181"/>
  <c r="P799" i="181"/>
  <c r="Q801" i="181"/>
  <c r="S59" i="181" s="1"/>
  <c r="Q802" i="181"/>
  <c r="S60" i="181" s="1"/>
  <c r="S60" i="180" s="1"/>
  <c r="Q803" i="181"/>
  <c r="S61" i="181" s="1"/>
  <c r="Q804" i="181"/>
  <c r="S62" i="181" s="1"/>
  <c r="S62" i="180" s="1"/>
  <c r="Q805" i="181"/>
  <c r="S63" i="181" s="1"/>
  <c r="Q806" i="181"/>
  <c r="S64" i="181" s="1"/>
  <c r="Q807" i="181"/>
  <c r="S65" i="181" s="1"/>
  <c r="Q808" i="181"/>
  <c r="S66" i="181" s="1"/>
  <c r="Q809" i="181"/>
  <c r="S67" i="181" s="1"/>
  <c r="Q810" i="181"/>
  <c r="S68" i="181" s="1"/>
  <c r="S68" i="180" s="1"/>
  <c r="Q811" i="181"/>
  <c r="S69" i="181" s="1"/>
  <c r="Q812" i="181"/>
  <c r="S70" i="181" s="1"/>
  <c r="S70" i="180" s="1"/>
  <c r="Q813" i="181"/>
  <c r="S71" i="181" s="1"/>
  <c r="Q814" i="181"/>
  <c r="Q815" i="181"/>
  <c r="Q816" i="181"/>
  <c r="Q817" i="181"/>
  <c r="E818" i="181"/>
  <c r="F818" i="181"/>
  <c r="G818" i="181"/>
  <c r="H818" i="181"/>
  <c r="I818" i="181"/>
  <c r="J818" i="181"/>
  <c r="K818" i="181"/>
  <c r="L818" i="181"/>
  <c r="M818" i="181"/>
  <c r="M819" i="181" s="1"/>
  <c r="N818" i="181"/>
  <c r="N819" i="181" s="1"/>
  <c r="O818" i="181"/>
  <c r="P818" i="181"/>
  <c r="E824" i="181"/>
  <c r="E8" i="180"/>
  <c r="F8" i="180"/>
  <c r="G8" i="180"/>
  <c r="H8" i="180"/>
  <c r="I8" i="180"/>
  <c r="J8" i="180"/>
  <c r="K8" i="180"/>
  <c r="L8" i="180"/>
  <c r="M8" i="180"/>
  <c r="N8" i="180"/>
  <c r="O8" i="180"/>
  <c r="P8" i="180"/>
  <c r="Q8" i="180"/>
  <c r="R8" i="180"/>
  <c r="S8" i="180"/>
  <c r="H9" i="180"/>
  <c r="K9" i="180"/>
  <c r="S9" i="180"/>
  <c r="H10" i="180"/>
  <c r="K10" i="180"/>
  <c r="P10" i="180"/>
  <c r="R10" i="180"/>
  <c r="H11" i="180"/>
  <c r="K11" i="180"/>
  <c r="H12" i="180"/>
  <c r="K12" i="180"/>
  <c r="S12" i="180"/>
  <c r="H13" i="180"/>
  <c r="K13" i="180"/>
  <c r="Q13" i="180"/>
  <c r="S13" i="180"/>
  <c r="H14" i="180"/>
  <c r="K14" i="180"/>
  <c r="H15" i="180"/>
  <c r="K15" i="180"/>
  <c r="Q15" i="180"/>
  <c r="S15" i="180"/>
  <c r="H16" i="180"/>
  <c r="K16" i="180"/>
  <c r="Q16" i="180"/>
  <c r="H17" i="180"/>
  <c r="K17" i="180"/>
  <c r="Q17" i="180"/>
  <c r="E23" i="180"/>
  <c r="F23" i="180"/>
  <c r="G23" i="180"/>
  <c r="H23" i="180"/>
  <c r="I23" i="180"/>
  <c r="J23" i="180"/>
  <c r="K23" i="180"/>
  <c r="L23" i="180"/>
  <c r="M23" i="180"/>
  <c r="N23" i="180"/>
  <c r="O23" i="180"/>
  <c r="P23" i="180"/>
  <c r="Q23" i="180"/>
  <c r="R23" i="180"/>
  <c r="S23" i="180"/>
  <c r="H24" i="180"/>
  <c r="K24" i="180"/>
  <c r="S24" i="180"/>
  <c r="K25" i="180"/>
  <c r="Q25" i="180"/>
  <c r="S25" i="180"/>
  <c r="H26" i="180"/>
  <c r="K26" i="180"/>
  <c r="H27" i="180"/>
  <c r="K27" i="180"/>
  <c r="H28" i="180"/>
  <c r="K28" i="180"/>
  <c r="P28" i="180"/>
  <c r="R28" i="180"/>
  <c r="S28" i="180"/>
  <c r="H29" i="180"/>
  <c r="K29" i="180"/>
  <c r="Q29" i="180"/>
  <c r="H30" i="180"/>
  <c r="K30" i="180"/>
  <c r="R30" i="180"/>
  <c r="H31" i="180"/>
  <c r="K31" i="180"/>
  <c r="P31" i="180"/>
  <c r="R31" i="180"/>
  <c r="H32" i="180"/>
  <c r="K32" i="180"/>
  <c r="P32" i="180"/>
  <c r="H33" i="180"/>
  <c r="K33" i="180"/>
  <c r="H34" i="180"/>
  <c r="K34" i="180"/>
  <c r="P34" i="180"/>
  <c r="R34" i="180"/>
  <c r="E40" i="180"/>
  <c r="F40" i="180"/>
  <c r="G40" i="180"/>
  <c r="H40" i="180"/>
  <c r="I40" i="180"/>
  <c r="J40" i="180"/>
  <c r="K40" i="180"/>
  <c r="L40" i="180"/>
  <c r="M40" i="180"/>
  <c r="N40" i="180"/>
  <c r="O40" i="180"/>
  <c r="P40" i="180"/>
  <c r="Q40" i="180"/>
  <c r="R40" i="180"/>
  <c r="S40" i="180"/>
  <c r="H41" i="180"/>
  <c r="K41" i="180"/>
  <c r="P41" i="180"/>
  <c r="H42" i="180"/>
  <c r="K42" i="180"/>
  <c r="Q42" i="180"/>
  <c r="H43" i="180"/>
  <c r="K43" i="180"/>
  <c r="Q43" i="180"/>
  <c r="R43" i="180"/>
  <c r="H44" i="180"/>
  <c r="K45" i="180"/>
  <c r="P45" i="180"/>
  <c r="H46" i="180"/>
  <c r="K46" i="180"/>
  <c r="P46" i="180"/>
  <c r="H47" i="180"/>
  <c r="K47" i="180"/>
  <c r="S47" i="180"/>
  <c r="E48" i="180"/>
  <c r="F48" i="180"/>
  <c r="G48" i="180"/>
  <c r="H48" i="180"/>
  <c r="K48" i="180"/>
  <c r="L48" i="180"/>
  <c r="M48" i="180"/>
  <c r="N48" i="180"/>
  <c r="O48" i="180"/>
  <c r="P48" i="180"/>
  <c r="Q48" i="180"/>
  <c r="R48" i="180"/>
  <c r="S48" i="180"/>
  <c r="H49" i="180"/>
  <c r="K49" i="180"/>
  <c r="H50" i="180"/>
  <c r="K50" i="180"/>
  <c r="S50" i="180"/>
  <c r="E51" i="180"/>
  <c r="L51" i="180"/>
  <c r="M51" i="180"/>
  <c r="P52" i="180"/>
  <c r="S52" i="180"/>
  <c r="E58" i="180"/>
  <c r="F58" i="180"/>
  <c r="G58" i="180"/>
  <c r="H58" i="180"/>
  <c r="I58" i="180"/>
  <c r="J58" i="180"/>
  <c r="K58" i="180"/>
  <c r="L58" i="180"/>
  <c r="M58" i="180"/>
  <c r="N58" i="180"/>
  <c r="O58" i="180"/>
  <c r="P58" i="180"/>
  <c r="Q58" i="180"/>
  <c r="R58" i="180"/>
  <c r="S58" i="180"/>
  <c r="H59" i="180"/>
  <c r="K59" i="180"/>
  <c r="H60" i="180"/>
  <c r="K60" i="180"/>
  <c r="H61" i="180"/>
  <c r="K61" i="180"/>
  <c r="P61" i="180"/>
  <c r="H62" i="180"/>
  <c r="H63" i="180"/>
  <c r="K63" i="180"/>
  <c r="H64" i="180"/>
  <c r="K64" i="180"/>
  <c r="S64" i="180"/>
  <c r="H65" i="180"/>
  <c r="K65" i="180"/>
  <c r="H66" i="180"/>
  <c r="K66" i="180"/>
  <c r="H67" i="180"/>
  <c r="K67" i="180"/>
  <c r="P67" i="180"/>
  <c r="Q67" i="180"/>
  <c r="H68" i="180"/>
  <c r="K68" i="180"/>
  <c r="Q69" i="180"/>
  <c r="E70" i="180"/>
  <c r="G70" i="180"/>
  <c r="H70" i="180"/>
  <c r="J70" i="180"/>
  <c r="K70" i="180"/>
  <c r="M70" i="180"/>
  <c r="R70" i="180"/>
  <c r="H71" i="180"/>
  <c r="L71" i="180"/>
  <c r="M71" i="180"/>
  <c r="O71" i="180"/>
  <c r="P71" i="180"/>
  <c r="Q85" i="180"/>
  <c r="H87" i="180"/>
  <c r="G88" i="180"/>
  <c r="G92" i="180"/>
  <c r="G94" i="180"/>
  <c r="E95" i="180"/>
  <c r="F95" i="180"/>
  <c r="G95" i="180"/>
  <c r="H95" i="180"/>
  <c r="I95" i="180"/>
  <c r="J95" i="180"/>
  <c r="K95" i="180"/>
  <c r="L95" i="180"/>
  <c r="M95" i="180"/>
  <c r="N95" i="180"/>
  <c r="O95" i="180"/>
  <c r="P95" i="180"/>
  <c r="E96" i="180"/>
  <c r="F96" i="180"/>
  <c r="G96" i="180"/>
  <c r="H96" i="180"/>
  <c r="I96" i="180"/>
  <c r="J96" i="180"/>
  <c r="K96" i="180"/>
  <c r="L96" i="180"/>
  <c r="M96" i="180"/>
  <c r="N96" i="180"/>
  <c r="O96" i="180"/>
  <c r="P96" i="180"/>
  <c r="E97" i="180"/>
  <c r="F97" i="180"/>
  <c r="G97" i="180"/>
  <c r="H97" i="180"/>
  <c r="I97" i="180"/>
  <c r="J97" i="180"/>
  <c r="K97" i="180"/>
  <c r="L97" i="180"/>
  <c r="M97" i="180"/>
  <c r="N97" i="180"/>
  <c r="O97" i="180"/>
  <c r="P97" i="180"/>
  <c r="E98" i="180"/>
  <c r="F98" i="180"/>
  <c r="G98" i="180"/>
  <c r="H98" i="180"/>
  <c r="I98" i="180"/>
  <c r="J98" i="180"/>
  <c r="K98" i="180"/>
  <c r="L98" i="180"/>
  <c r="M98" i="180"/>
  <c r="N98" i="180"/>
  <c r="O98" i="180"/>
  <c r="P98" i="180"/>
  <c r="Q100" i="180"/>
  <c r="F103" i="180"/>
  <c r="F105" i="180"/>
  <c r="F107" i="180"/>
  <c r="G107" i="180"/>
  <c r="O107" i="180"/>
  <c r="O109" i="180"/>
  <c r="O111" i="180"/>
  <c r="E112" i="180"/>
  <c r="F112" i="180"/>
  <c r="G112" i="180"/>
  <c r="H112" i="180"/>
  <c r="I112" i="180"/>
  <c r="J112" i="180"/>
  <c r="K112" i="180"/>
  <c r="L112" i="180"/>
  <c r="M112" i="180"/>
  <c r="N112" i="180"/>
  <c r="O112" i="180"/>
  <c r="P112" i="180"/>
  <c r="E113" i="180"/>
  <c r="F113" i="180"/>
  <c r="G113" i="180"/>
  <c r="H113" i="180"/>
  <c r="I113" i="180"/>
  <c r="J113" i="180"/>
  <c r="K113" i="180"/>
  <c r="L113" i="180"/>
  <c r="M113" i="180"/>
  <c r="N113" i="180"/>
  <c r="O113" i="180"/>
  <c r="P113" i="180"/>
  <c r="E114" i="180"/>
  <c r="F114" i="180"/>
  <c r="G114" i="180"/>
  <c r="H114" i="180"/>
  <c r="I114" i="180"/>
  <c r="J114" i="180"/>
  <c r="K114" i="180"/>
  <c r="L114" i="180"/>
  <c r="M114" i="180"/>
  <c r="N114" i="180"/>
  <c r="O114" i="180"/>
  <c r="P114" i="180"/>
  <c r="E115" i="180"/>
  <c r="F115" i="180"/>
  <c r="G115" i="180"/>
  <c r="H115" i="180"/>
  <c r="I115" i="180"/>
  <c r="J115" i="180"/>
  <c r="K115" i="180"/>
  <c r="L115" i="180"/>
  <c r="M115" i="180"/>
  <c r="N115" i="180"/>
  <c r="O115" i="180"/>
  <c r="P115" i="180"/>
  <c r="Q117" i="180"/>
  <c r="K119" i="180"/>
  <c r="K121" i="180"/>
  <c r="K123" i="180"/>
  <c r="M124" i="180"/>
  <c r="N124" i="180"/>
  <c r="K125" i="180"/>
  <c r="E127" i="180"/>
  <c r="F127" i="180"/>
  <c r="G127" i="180"/>
  <c r="H127" i="180"/>
  <c r="I127" i="180"/>
  <c r="J127" i="180"/>
  <c r="K127" i="180"/>
  <c r="L127" i="180"/>
  <c r="M127" i="180"/>
  <c r="N127" i="180"/>
  <c r="O127" i="180"/>
  <c r="P127" i="180"/>
  <c r="E128" i="180"/>
  <c r="F128" i="180"/>
  <c r="G128" i="180"/>
  <c r="H128" i="180"/>
  <c r="I128" i="180"/>
  <c r="J128" i="180"/>
  <c r="K128" i="180"/>
  <c r="L128" i="180"/>
  <c r="M128" i="180"/>
  <c r="N128" i="180"/>
  <c r="O128" i="180"/>
  <c r="P128" i="180"/>
  <c r="E129" i="180"/>
  <c r="F129" i="180"/>
  <c r="G129" i="180"/>
  <c r="H129" i="180"/>
  <c r="I129" i="180"/>
  <c r="J129" i="180"/>
  <c r="K129" i="180"/>
  <c r="L129" i="180"/>
  <c r="M129" i="180"/>
  <c r="N129" i="180"/>
  <c r="O129" i="180"/>
  <c r="P129" i="180"/>
  <c r="E130" i="180"/>
  <c r="F130" i="180"/>
  <c r="G130" i="180"/>
  <c r="H130" i="180"/>
  <c r="I130" i="180"/>
  <c r="J130" i="180"/>
  <c r="K130" i="180"/>
  <c r="L130" i="180"/>
  <c r="M130" i="180"/>
  <c r="N130" i="180"/>
  <c r="O130" i="180"/>
  <c r="P130" i="180"/>
  <c r="E131" i="180"/>
  <c r="F131" i="180"/>
  <c r="G131" i="180"/>
  <c r="H131" i="180"/>
  <c r="I131" i="180"/>
  <c r="J131" i="180"/>
  <c r="K131" i="180"/>
  <c r="L131" i="180"/>
  <c r="M131" i="180"/>
  <c r="N131" i="180"/>
  <c r="O131" i="180"/>
  <c r="P131" i="180"/>
  <c r="E132" i="180"/>
  <c r="F132" i="180"/>
  <c r="G132" i="180"/>
  <c r="H132" i="180"/>
  <c r="I132" i="180"/>
  <c r="J132" i="180"/>
  <c r="K132" i="180"/>
  <c r="L132" i="180"/>
  <c r="M132" i="180"/>
  <c r="N132" i="180"/>
  <c r="O132" i="180"/>
  <c r="P132" i="180"/>
  <c r="Q134" i="180"/>
  <c r="E135" i="180"/>
  <c r="I136" i="180"/>
  <c r="E137" i="180"/>
  <c r="E139" i="180"/>
  <c r="E141" i="180"/>
  <c r="E143" i="180"/>
  <c r="E145" i="180"/>
  <c r="E146" i="180"/>
  <c r="F146" i="180"/>
  <c r="G146" i="180"/>
  <c r="H146" i="180"/>
  <c r="I146" i="180"/>
  <c r="J146" i="180"/>
  <c r="K146" i="180"/>
  <c r="L146" i="180"/>
  <c r="M146" i="180"/>
  <c r="N146" i="180"/>
  <c r="O146" i="180"/>
  <c r="P146" i="180"/>
  <c r="E147" i="180"/>
  <c r="F147" i="180"/>
  <c r="G147" i="180"/>
  <c r="H147" i="180"/>
  <c r="I147" i="180"/>
  <c r="J147" i="180"/>
  <c r="K147" i="180"/>
  <c r="L147" i="180"/>
  <c r="M147" i="180"/>
  <c r="N147" i="180"/>
  <c r="O147" i="180"/>
  <c r="P147" i="180"/>
  <c r="E148" i="180"/>
  <c r="F148" i="180"/>
  <c r="G148" i="180"/>
  <c r="H148" i="180"/>
  <c r="I148" i="180"/>
  <c r="J148" i="180"/>
  <c r="K148" i="180"/>
  <c r="L148" i="180"/>
  <c r="M148" i="180"/>
  <c r="N148" i="180"/>
  <c r="O148" i="180"/>
  <c r="P148" i="180"/>
  <c r="E149" i="180"/>
  <c r="F149" i="180"/>
  <c r="G149" i="180"/>
  <c r="H149" i="180"/>
  <c r="I149" i="180"/>
  <c r="J149" i="180"/>
  <c r="K149" i="180"/>
  <c r="L149" i="180"/>
  <c r="M149" i="180"/>
  <c r="N149" i="180"/>
  <c r="O149" i="180"/>
  <c r="P149" i="180"/>
  <c r="E150" i="180"/>
  <c r="F150" i="180"/>
  <c r="G150" i="180"/>
  <c r="H150" i="180"/>
  <c r="I150" i="180"/>
  <c r="J150" i="180"/>
  <c r="K150" i="180"/>
  <c r="L150" i="180"/>
  <c r="M150" i="180"/>
  <c r="N150" i="180"/>
  <c r="O150" i="180"/>
  <c r="P150" i="180"/>
  <c r="E151" i="180"/>
  <c r="F151" i="180"/>
  <c r="G151" i="180"/>
  <c r="H151" i="180"/>
  <c r="I151" i="180"/>
  <c r="J151" i="180"/>
  <c r="K151" i="180"/>
  <c r="L151" i="180"/>
  <c r="M151" i="180"/>
  <c r="N151" i="180"/>
  <c r="O151" i="180"/>
  <c r="P151" i="180"/>
  <c r="Q159" i="180"/>
  <c r="K160" i="180"/>
  <c r="M165" i="180"/>
  <c r="K166" i="180"/>
  <c r="K168" i="180"/>
  <c r="E169" i="180"/>
  <c r="F169" i="180"/>
  <c r="G169" i="180"/>
  <c r="H169" i="180"/>
  <c r="I169" i="180"/>
  <c r="J169" i="180"/>
  <c r="K169" i="180"/>
  <c r="L169" i="180"/>
  <c r="M169" i="180"/>
  <c r="N169" i="180"/>
  <c r="O169" i="180"/>
  <c r="P169" i="180"/>
  <c r="E170" i="180"/>
  <c r="F170" i="180"/>
  <c r="G170" i="180"/>
  <c r="H170" i="180"/>
  <c r="I170" i="180"/>
  <c r="J170" i="180"/>
  <c r="K170" i="180"/>
  <c r="L170" i="180"/>
  <c r="M170" i="180"/>
  <c r="N170" i="180"/>
  <c r="O170" i="180"/>
  <c r="P170" i="180"/>
  <c r="E171" i="180"/>
  <c r="F171" i="180"/>
  <c r="G171" i="180"/>
  <c r="H171" i="180"/>
  <c r="I171" i="180"/>
  <c r="J171" i="180"/>
  <c r="K171" i="180"/>
  <c r="L171" i="180"/>
  <c r="M171" i="180"/>
  <c r="N171" i="180"/>
  <c r="O171" i="180"/>
  <c r="P171" i="180"/>
  <c r="E172" i="180"/>
  <c r="F172" i="180"/>
  <c r="G172" i="180"/>
  <c r="H172" i="180"/>
  <c r="I172" i="180"/>
  <c r="J172" i="180"/>
  <c r="K172" i="180"/>
  <c r="L172" i="180"/>
  <c r="M172" i="180"/>
  <c r="N172" i="180"/>
  <c r="O172" i="180"/>
  <c r="P172" i="180"/>
  <c r="Q174" i="180"/>
  <c r="G176" i="180"/>
  <c r="I183" i="180"/>
  <c r="J183" i="180"/>
  <c r="I185" i="180"/>
  <c r="E186" i="180"/>
  <c r="F186" i="180"/>
  <c r="G186" i="180"/>
  <c r="H186" i="180"/>
  <c r="I186" i="180"/>
  <c r="J186" i="180"/>
  <c r="K186" i="180"/>
  <c r="L186" i="180"/>
  <c r="M186" i="180"/>
  <c r="N186" i="180"/>
  <c r="O186" i="180"/>
  <c r="P186" i="180"/>
  <c r="E187" i="180"/>
  <c r="F187" i="180"/>
  <c r="G187" i="180"/>
  <c r="H187" i="180"/>
  <c r="I187" i="180"/>
  <c r="J187" i="180"/>
  <c r="K187" i="180"/>
  <c r="L187" i="180"/>
  <c r="M187" i="180"/>
  <c r="N187" i="180"/>
  <c r="O187" i="180"/>
  <c r="P187" i="180"/>
  <c r="E188" i="180"/>
  <c r="F188" i="180"/>
  <c r="G188" i="180"/>
  <c r="H188" i="180"/>
  <c r="I188" i="180"/>
  <c r="J188" i="180"/>
  <c r="K188" i="180"/>
  <c r="L188" i="180"/>
  <c r="M188" i="180"/>
  <c r="N188" i="180"/>
  <c r="O188" i="180"/>
  <c r="P188" i="180"/>
  <c r="E189" i="180"/>
  <c r="F189" i="180"/>
  <c r="G189" i="180"/>
  <c r="H189" i="180"/>
  <c r="I189" i="180"/>
  <c r="J189" i="180"/>
  <c r="K189" i="180"/>
  <c r="L189" i="180"/>
  <c r="M189" i="180"/>
  <c r="N189" i="180"/>
  <c r="O189" i="180"/>
  <c r="P189" i="180"/>
  <c r="Q191" i="180"/>
  <c r="P192" i="180"/>
  <c r="P194" i="180"/>
  <c r="P202" i="180"/>
  <c r="E203" i="180"/>
  <c r="F203" i="180"/>
  <c r="G203" i="180"/>
  <c r="H203" i="180"/>
  <c r="I203" i="180"/>
  <c r="J203" i="180"/>
  <c r="K203" i="180"/>
  <c r="L203" i="180"/>
  <c r="M203" i="180"/>
  <c r="N203" i="180"/>
  <c r="O203" i="180"/>
  <c r="P203" i="180"/>
  <c r="E204" i="180"/>
  <c r="F204" i="180"/>
  <c r="G204" i="180"/>
  <c r="H204" i="180"/>
  <c r="I204" i="180"/>
  <c r="J204" i="180"/>
  <c r="K204" i="180"/>
  <c r="L204" i="180"/>
  <c r="M204" i="180"/>
  <c r="N204" i="180"/>
  <c r="O204" i="180"/>
  <c r="P204" i="180"/>
  <c r="E205" i="180"/>
  <c r="F205" i="180"/>
  <c r="G205" i="180"/>
  <c r="H205" i="180"/>
  <c r="I205" i="180"/>
  <c r="J205" i="180"/>
  <c r="K205" i="180"/>
  <c r="L205" i="180"/>
  <c r="M205" i="180"/>
  <c r="N205" i="180"/>
  <c r="O205" i="180"/>
  <c r="P205" i="180"/>
  <c r="E206" i="180"/>
  <c r="F206" i="180"/>
  <c r="G206" i="180"/>
  <c r="H206" i="180"/>
  <c r="I206" i="180"/>
  <c r="J206" i="180"/>
  <c r="K206" i="180"/>
  <c r="L206" i="180"/>
  <c r="M206" i="180"/>
  <c r="N206" i="180"/>
  <c r="O206" i="180"/>
  <c r="P206" i="180"/>
  <c r="Q208" i="180"/>
  <c r="M210" i="180"/>
  <c r="M214" i="180"/>
  <c r="E220" i="180"/>
  <c r="F220" i="180"/>
  <c r="G220" i="180"/>
  <c r="H220" i="180"/>
  <c r="I220" i="180"/>
  <c r="J220" i="180"/>
  <c r="K220" i="180"/>
  <c r="L220" i="180"/>
  <c r="M220" i="180"/>
  <c r="N220" i="180"/>
  <c r="O220" i="180"/>
  <c r="P220" i="180"/>
  <c r="E221" i="180"/>
  <c r="F221" i="180"/>
  <c r="G221" i="180"/>
  <c r="H221" i="180"/>
  <c r="I221" i="180"/>
  <c r="J221" i="180"/>
  <c r="K221" i="180"/>
  <c r="L221" i="180"/>
  <c r="M221" i="180"/>
  <c r="O221" i="180"/>
  <c r="P221" i="180"/>
  <c r="E222" i="180"/>
  <c r="F222" i="180"/>
  <c r="G222" i="180"/>
  <c r="H222" i="180"/>
  <c r="I222" i="180"/>
  <c r="J222" i="180"/>
  <c r="K222" i="180"/>
  <c r="L222" i="180"/>
  <c r="M222" i="180"/>
  <c r="N222" i="180"/>
  <c r="O222" i="180"/>
  <c r="P222" i="180"/>
  <c r="E223" i="180"/>
  <c r="F223" i="180"/>
  <c r="G223" i="180"/>
  <c r="H223" i="180"/>
  <c r="I223" i="180"/>
  <c r="J223" i="180"/>
  <c r="K223" i="180"/>
  <c r="L223" i="180"/>
  <c r="M223" i="180"/>
  <c r="N223" i="180"/>
  <c r="O223" i="180"/>
  <c r="P223" i="180"/>
  <c r="E224" i="180"/>
  <c r="F224" i="180"/>
  <c r="G224" i="180"/>
  <c r="H224" i="180"/>
  <c r="I224" i="180"/>
  <c r="J224" i="180"/>
  <c r="K224" i="180"/>
  <c r="L224" i="180"/>
  <c r="M224" i="180"/>
  <c r="N224" i="180"/>
  <c r="O224" i="180"/>
  <c r="P224" i="180"/>
  <c r="Q232" i="180"/>
  <c r="H236" i="180"/>
  <c r="E242" i="180"/>
  <c r="F242" i="180"/>
  <c r="G242" i="180"/>
  <c r="H242" i="180"/>
  <c r="I242" i="180"/>
  <c r="J242" i="180"/>
  <c r="K242" i="180"/>
  <c r="L242" i="180"/>
  <c r="M242" i="180"/>
  <c r="N242" i="180"/>
  <c r="O242" i="180"/>
  <c r="P242" i="180"/>
  <c r="E243" i="180"/>
  <c r="F243" i="180"/>
  <c r="G243" i="180"/>
  <c r="H243" i="180"/>
  <c r="I243" i="180"/>
  <c r="J243" i="180"/>
  <c r="K243" i="180"/>
  <c r="L243" i="180"/>
  <c r="M243" i="180"/>
  <c r="N243" i="180"/>
  <c r="O243" i="180"/>
  <c r="P243" i="180"/>
  <c r="E244" i="180"/>
  <c r="F244" i="180"/>
  <c r="G244" i="180"/>
  <c r="H244" i="180"/>
  <c r="I244" i="180"/>
  <c r="J244" i="180"/>
  <c r="K244" i="180"/>
  <c r="L244" i="180"/>
  <c r="M244" i="180"/>
  <c r="N244" i="180"/>
  <c r="O244" i="180"/>
  <c r="P244" i="180"/>
  <c r="E245" i="180"/>
  <c r="F245" i="180"/>
  <c r="G245" i="180"/>
  <c r="H245" i="180"/>
  <c r="I245" i="180"/>
  <c r="J245" i="180"/>
  <c r="K245" i="180"/>
  <c r="L245" i="180"/>
  <c r="M245" i="180"/>
  <c r="N245" i="180"/>
  <c r="O245" i="180"/>
  <c r="P245" i="180"/>
  <c r="Q247" i="180"/>
  <c r="E248" i="180"/>
  <c r="J250" i="180"/>
  <c r="M250" i="180"/>
  <c r="P250" i="180"/>
  <c r="E259" i="180"/>
  <c r="F259" i="180"/>
  <c r="G259" i="180"/>
  <c r="H259" i="180"/>
  <c r="I259" i="180"/>
  <c r="J259" i="180"/>
  <c r="K259" i="180"/>
  <c r="L259" i="180"/>
  <c r="M259" i="180"/>
  <c r="N259" i="180"/>
  <c r="O259" i="180"/>
  <c r="P259" i="180"/>
  <c r="E260" i="180"/>
  <c r="F260" i="180"/>
  <c r="G260" i="180"/>
  <c r="H260" i="180"/>
  <c r="I260" i="180"/>
  <c r="J260" i="180"/>
  <c r="K260" i="180"/>
  <c r="L260" i="180"/>
  <c r="M260" i="180"/>
  <c r="N260" i="180"/>
  <c r="O260" i="180"/>
  <c r="P260" i="180"/>
  <c r="E261" i="180"/>
  <c r="F261" i="180"/>
  <c r="G261" i="180"/>
  <c r="H261" i="180"/>
  <c r="I261" i="180"/>
  <c r="J261" i="180"/>
  <c r="K261" i="180"/>
  <c r="L261" i="180"/>
  <c r="M261" i="180"/>
  <c r="N261" i="180"/>
  <c r="O261" i="180"/>
  <c r="P261" i="180"/>
  <c r="E262" i="180"/>
  <c r="F262" i="180"/>
  <c r="G262" i="180"/>
  <c r="H262" i="180"/>
  <c r="I262" i="180"/>
  <c r="J262" i="180"/>
  <c r="K262" i="180"/>
  <c r="L262" i="180"/>
  <c r="M262" i="180"/>
  <c r="N262" i="180"/>
  <c r="O262" i="180"/>
  <c r="P262" i="180"/>
  <c r="Q264" i="180"/>
  <c r="L265" i="180"/>
  <c r="M265" i="180"/>
  <c r="L273" i="180"/>
  <c r="E274" i="180"/>
  <c r="F274" i="180"/>
  <c r="G274" i="180"/>
  <c r="H274" i="180"/>
  <c r="I274" i="180"/>
  <c r="J274" i="180"/>
  <c r="K274" i="180"/>
  <c r="L274" i="180"/>
  <c r="M274" i="180"/>
  <c r="N274" i="180"/>
  <c r="O274" i="180"/>
  <c r="P274" i="180"/>
  <c r="E275" i="180"/>
  <c r="F275" i="180"/>
  <c r="G275" i="180"/>
  <c r="H275" i="180"/>
  <c r="I275" i="180"/>
  <c r="J275" i="180"/>
  <c r="K275" i="180"/>
  <c r="L275" i="180"/>
  <c r="M275" i="180"/>
  <c r="N275" i="180"/>
  <c r="O275" i="180"/>
  <c r="P275" i="180"/>
  <c r="E276" i="180"/>
  <c r="F276" i="180"/>
  <c r="G276" i="180"/>
  <c r="H276" i="180"/>
  <c r="I276" i="180"/>
  <c r="J276" i="180"/>
  <c r="K276" i="180"/>
  <c r="L276" i="180"/>
  <c r="M276" i="180"/>
  <c r="N276" i="180"/>
  <c r="O276" i="180"/>
  <c r="P276" i="180"/>
  <c r="E277" i="180"/>
  <c r="F277" i="180"/>
  <c r="G277" i="180"/>
  <c r="H277" i="180"/>
  <c r="I277" i="180"/>
  <c r="J277" i="180"/>
  <c r="K277" i="180"/>
  <c r="L277" i="180"/>
  <c r="M277" i="180"/>
  <c r="N277" i="180"/>
  <c r="O277" i="180"/>
  <c r="P277" i="180"/>
  <c r="E278" i="180"/>
  <c r="F278" i="180"/>
  <c r="G278" i="180"/>
  <c r="H278" i="180"/>
  <c r="I278" i="180"/>
  <c r="J278" i="180"/>
  <c r="K278" i="180"/>
  <c r="L278" i="180"/>
  <c r="M278" i="180"/>
  <c r="N278" i="180"/>
  <c r="O278" i="180"/>
  <c r="P278" i="180"/>
  <c r="E279" i="180"/>
  <c r="F279" i="180"/>
  <c r="G279" i="180"/>
  <c r="H279" i="180"/>
  <c r="I279" i="180"/>
  <c r="J279" i="180"/>
  <c r="K279" i="180"/>
  <c r="L279" i="180"/>
  <c r="M279" i="180"/>
  <c r="N279" i="180"/>
  <c r="O279" i="180"/>
  <c r="P279" i="180"/>
  <c r="Q281" i="180"/>
  <c r="G289" i="180"/>
  <c r="G291" i="180"/>
  <c r="L291" i="180"/>
  <c r="G292" i="180"/>
  <c r="E293" i="180"/>
  <c r="F293" i="180"/>
  <c r="G293" i="180"/>
  <c r="H293" i="180"/>
  <c r="I293" i="180"/>
  <c r="J293" i="180"/>
  <c r="K293" i="180"/>
  <c r="L293" i="180"/>
  <c r="M293" i="180"/>
  <c r="N293" i="180"/>
  <c r="O293" i="180"/>
  <c r="P293" i="180"/>
  <c r="E294" i="180"/>
  <c r="F294" i="180"/>
  <c r="G294" i="180"/>
  <c r="H294" i="180"/>
  <c r="I294" i="180"/>
  <c r="J294" i="180"/>
  <c r="K294" i="180"/>
  <c r="L294" i="180"/>
  <c r="M294" i="180"/>
  <c r="N294" i="180"/>
  <c r="O294" i="180"/>
  <c r="P294" i="180"/>
  <c r="E295" i="180"/>
  <c r="F295" i="180"/>
  <c r="G295" i="180"/>
  <c r="H295" i="180"/>
  <c r="I295" i="180"/>
  <c r="J295" i="180"/>
  <c r="K295" i="180"/>
  <c r="L295" i="180"/>
  <c r="M295" i="180"/>
  <c r="N295" i="180"/>
  <c r="O295" i="180"/>
  <c r="P295" i="180"/>
  <c r="E296" i="180"/>
  <c r="F296" i="180"/>
  <c r="G296" i="180"/>
  <c r="H296" i="180"/>
  <c r="I296" i="180"/>
  <c r="J296" i="180"/>
  <c r="K296" i="180"/>
  <c r="L296" i="180"/>
  <c r="M296" i="180"/>
  <c r="N296" i="180"/>
  <c r="O296" i="180"/>
  <c r="P296" i="180"/>
  <c r="E297" i="180"/>
  <c r="F297" i="180"/>
  <c r="G297" i="180"/>
  <c r="H297" i="180"/>
  <c r="I297" i="180"/>
  <c r="J297" i="180"/>
  <c r="K297" i="180"/>
  <c r="L297" i="180"/>
  <c r="M297" i="180"/>
  <c r="N297" i="180"/>
  <c r="O297" i="180"/>
  <c r="P297" i="180"/>
  <c r="E298" i="180"/>
  <c r="F298" i="180"/>
  <c r="G298" i="180"/>
  <c r="H298" i="180"/>
  <c r="I298" i="180"/>
  <c r="J298" i="180"/>
  <c r="K298" i="180"/>
  <c r="L298" i="180"/>
  <c r="M298" i="180"/>
  <c r="N298" i="180"/>
  <c r="O298" i="180"/>
  <c r="P298" i="180"/>
  <c r="Q305" i="180"/>
  <c r="E315" i="180"/>
  <c r="F315" i="180"/>
  <c r="G315" i="180"/>
  <c r="H315" i="180"/>
  <c r="I315" i="180"/>
  <c r="J315" i="180"/>
  <c r="K315" i="180"/>
  <c r="L315" i="180"/>
  <c r="M315" i="180"/>
  <c r="N315" i="180"/>
  <c r="O315" i="180"/>
  <c r="P315" i="180"/>
  <c r="E316" i="180"/>
  <c r="F316" i="180"/>
  <c r="G316" i="180"/>
  <c r="H316" i="180"/>
  <c r="I316" i="180"/>
  <c r="J316" i="180"/>
  <c r="K316" i="180"/>
  <c r="L316" i="180"/>
  <c r="M316" i="180"/>
  <c r="N316" i="180"/>
  <c r="O316" i="180"/>
  <c r="P316" i="180"/>
  <c r="E317" i="180"/>
  <c r="F317" i="180"/>
  <c r="G317" i="180"/>
  <c r="H317" i="180"/>
  <c r="I317" i="180"/>
  <c r="J317" i="180"/>
  <c r="K317" i="180"/>
  <c r="L317" i="180"/>
  <c r="M317" i="180"/>
  <c r="N317" i="180"/>
  <c r="O317" i="180"/>
  <c r="P317" i="180"/>
  <c r="E318" i="180"/>
  <c r="F318" i="180"/>
  <c r="G318" i="180"/>
  <c r="H318" i="180"/>
  <c r="I318" i="180"/>
  <c r="J318" i="180"/>
  <c r="K318" i="180"/>
  <c r="L318" i="180"/>
  <c r="M318" i="180"/>
  <c r="N318" i="180"/>
  <c r="O318" i="180"/>
  <c r="P318" i="180"/>
  <c r="Q320" i="180"/>
  <c r="E332" i="180"/>
  <c r="F332" i="180"/>
  <c r="G332" i="180"/>
  <c r="H332" i="180"/>
  <c r="I332" i="180"/>
  <c r="J332" i="180"/>
  <c r="K332" i="180"/>
  <c r="L332" i="180"/>
  <c r="M332" i="180"/>
  <c r="N332" i="180"/>
  <c r="O332" i="180"/>
  <c r="P332" i="180"/>
  <c r="E333" i="180"/>
  <c r="F333" i="180"/>
  <c r="G333" i="180"/>
  <c r="H333" i="180"/>
  <c r="I333" i="180"/>
  <c r="J333" i="180"/>
  <c r="K333" i="180"/>
  <c r="L333" i="180"/>
  <c r="M333" i="180"/>
  <c r="N333" i="180"/>
  <c r="O333" i="180"/>
  <c r="P333" i="180"/>
  <c r="E334" i="180"/>
  <c r="F334" i="180"/>
  <c r="G334" i="180"/>
  <c r="H334" i="180"/>
  <c r="I334" i="180"/>
  <c r="J334" i="180"/>
  <c r="K334" i="180"/>
  <c r="L334" i="180"/>
  <c r="M334" i="180"/>
  <c r="N334" i="180"/>
  <c r="O334" i="180"/>
  <c r="P334" i="180"/>
  <c r="E335" i="180"/>
  <c r="F335" i="180"/>
  <c r="G335" i="180"/>
  <c r="H335" i="180"/>
  <c r="I335" i="180"/>
  <c r="J335" i="180"/>
  <c r="K335" i="180"/>
  <c r="L335" i="180"/>
  <c r="M335" i="180"/>
  <c r="N335" i="180"/>
  <c r="O335" i="180"/>
  <c r="P335" i="180"/>
  <c r="Q337" i="180"/>
  <c r="E349" i="180"/>
  <c r="F349" i="180"/>
  <c r="G349" i="180"/>
  <c r="H349" i="180"/>
  <c r="I349" i="180"/>
  <c r="J349" i="180"/>
  <c r="K349" i="180"/>
  <c r="L349" i="180"/>
  <c r="M349" i="180"/>
  <c r="N349" i="180"/>
  <c r="O349" i="180"/>
  <c r="P349" i="180"/>
  <c r="E350" i="180"/>
  <c r="F350" i="180"/>
  <c r="G350" i="180"/>
  <c r="H350" i="180"/>
  <c r="I350" i="180"/>
  <c r="J350" i="180"/>
  <c r="K350" i="180"/>
  <c r="L350" i="180"/>
  <c r="M350" i="180"/>
  <c r="N350" i="180"/>
  <c r="O350" i="180"/>
  <c r="P350" i="180"/>
  <c r="E351" i="180"/>
  <c r="F351" i="180"/>
  <c r="G351" i="180"/>
  <c r="H351" i="180"/>
  <c r="I351" i="180"/>
  <c r="J351" i="180"/>
  <c r="K351" i="180"/>
  <c r="L351" i="180"/>
  <c r="M351" i="180"/>
  <c r="N351" i="180"/>
  <c r="O351" i="180"/>
  <c r="P351" i="180"/>
  <c r="E352" i="180"/>
  <c r="F352" i="180"/>
  <c r="G352" i="180"/>
  <c r="H352" i="180"/>
  <c r="I352" i="180"/>
  <c r="J352" i="180"/>
  <c r="K352" i="180"/>
  <c r="L352" i="180"/>
  <c r="M352" i="180"/>
  <c r="N352" i="180"/>
  <c r="O352" i="180"/>
  <c r="P352" i="180"/>
  <c r="E353" i="180"/>
  <c r="F353" i="180"/>
  <c r="G353" i="180"/>
  <c r="H353" i="180"/>
  <c r="I353" i="180"/>
  <c r="J353" i="180"/>
  <c r="K353" i="180"/>
  <c r="L353" i="180"/>
  <c r="M353" i="180"/>
  <c r="N353" i="180"/>
  <c r="O353" i="180"/>
  <c r="P353" i="180"/>
  <c r="Q355" i="180"/>
  <c r="E367" i="180"/>
  <c r="F367" i="180"/>
  <c r="G367" i="180"/>
  <c r="H367" i="180"/>
  <c r="I367" i="180"/>
  <c r="J367" i="180"/>
  <c r="K367" i="180"/>
  <c r="L367" i="180"/>
  <c r="M367" i="180"/>
  <c r="N367" i="180"/>
  <c r="O367" i="180"/>
  <c r="P367" i="180"/>
  <c r="E368" i="180"/>
  <c r="F368" i="180"/>
  <c r="G368" i="180"/>
  <c r="H368" i="180"/>
  <c r="I368" i="180"/>
  <c r="J368" i="180"/>
  <c r="K368" i="180"/>
  <c r="L368" i="180"/>
  <c r="M368" i="180"/>
  <c r="N368" i="180"/>
  <c r="O368" i="180"/>
  <c r="P368" i="180"/>
  <c r="E369" i="180"/>
  <c r="F369" i="180"/>
  <c r="G369" i="180"/>
  <c r="H369" i="180"/>
  <c r="I369" i="180"/>
  <c r="J369" i="180"/>
  <c r="K369" i="180"/>
  <c r="L369" i="180"/>
  <c r="M369" i="180"/>
  <c r="N369" i="180"/>
  <c r="O369" i="180"/>
  <c r="P369" i="180"/>
  <c r="E370" i="180"/>
  <c r="F370" i="180"/>
  <c r="G370" i="180"/>
  <c r="H370" i="180"/>
  <c r="I370" i="180"/>
  <c r="J370" i="180"/>
  <c r="K370" i="180"/>
  <c r="L370" i="180"/>
  <c r="M370" i="180"/>
  <c r="N370" i="180"/>
  <c r="O370" i="180"/>
  <c r="P370" i="180"/>
  <c r="E371" i="180"/>
  <c r="F371" i="180"/>
  <c r="G371" i="180"/>
  <c r="H371" i="180"/>
  <c r="I371" i="180"/>
  <c r="J371" i="180"/>
  <c r="K371" i="180"/>
  <c r="L371" i="180"/>
  <c r="M371" i="180"/>
  <c r="N371" i="180"/>
  <c r="O371" i="180"/>
  <c r="P371" i="180"/>
  <c r="E372" i="180"/>
  <c r="F372" i="180"/>
  <c r="G372" i="180"/>
  <c r="H372" i="180"/>
  <c r="I372" i="180"/>
  <c r="J372" i="180"/>
  <c r="K372" i="180"/>
  <c r="L372" i="180"/>
  <c r="M372" i="180"/>
  <c r="N372" i="180"/>
  <c r="O372" i="180"/>
  <c r="P372" i="180"/>
  <c r="Q381" i="180"/>
  <c r="E391" i="180"/>
  <c r="F391" i="180"/>
  <c r="G391" i="180"/>
  <c r="H391" i="180"/>
  <c r="I391" i="180"/>
  <c r="J391" i="180"/>
  <c r="K391" i="180"/>
  <c r="L391" i="180"/>
  <c r="M391" i="180"/>
  <c r="N391" i="180"/>
  <c r="O391" i="180"/>
  <c r="P391" i="180"/>
  <c r="E392" i="180"/>
  <c r="F392" i="180"/>
  <c r="G392" i="180"/>
  <c r="H392" i="180"/>
  <c r="I392" i="180"/>
  <c r="J392" i="180"/>
  <c r="K392" i="180"/>
  <c r="L392" i="180"/>
  <c r="M392" i="180"/>
  <c r="N392" i="180"/>
  <c r="O392" i="180"/>
  <c r="P392" i="180"/>
  <c r="E393" i="180"/>
  <c r="F393" i="180"/>
  <c r="G393" i="180"/>
  <c r="H393" i="180"/>
  <c r="I393" i="180"/>
  <c r="J393" i="180"/>
  <c r="K393" i="180"/>
  <c r="L393" i="180"/>
  <c r="M393" i="180"/>
  <c r="N393" i="180"/>
  <c r="O393" i="180"/>
  <c r="P393" i="180"/>
  <c r="E394" i="180"/>
  <c r="F394" i="180"/>
  <c r="G394" i="180"/>
  <c r="H394" i="180"/>
  <c r="I394" i="180"/>
  <c r="J394" i="180"/>
  <c r="K394" i="180"/>
  <c r="L394" i="180"/>
  <c r="M394" i="180"/>
  <c r="N394" i="180"/>
  <c r="O394" i="180"/>
  <c r="P394" i="180"/>
  <c r="Q396" i="180"/>
  <c r="M407" i="180"/>
  <c r="E408" i="180"/>
  <c r="F408" i="180"/>
  <c r="G408" i="180"/>
  <c r="H408" i="180"/>
  <c r="I408" i="180"/>
  <c r="J408" i="180"/>
  <c r="K408" i="180"/>
  <c r="L408" i="180"/>
  <c r="M408" i="180"/>
  <c r="N408" i="180"/>
  <c r="O408" i="180"/>
  <c r="P408" i="180"/>
  <c r="E409" i="180"/>
  <c r="F409" i="180"/>
  <c r="G409" i="180"/>
  <c r="H409" i="180"/>
  <c r="I409" i="180"/>
  <c r="J409" i="180"/>
  <c r="K409" i="180"/>
  <c r="L409" i="180"/>
  <c r="M409" i="180"/>
  <c r="N409" i="180"/>
  <c r="O409" i="180"/>
  <c r="P409" i="180"/>
  <c r="E410" i="180"/>
  <c r="F410" i="180"/>
  <c r="G410" i="180"/>
  <c r="H410" i="180"/>
  <c r="I410" i="180"/>
  <c r="J410" i="180"/>
  <c r="K410" i="180"/>
  <c r="L410" i="180"/>
  <c r="M410" i="180"/>
  <c r="N410" i="180"/>
  <c r="O410" i="180"/>
  <c r="P410" i="180"/>
  <c r="E411" i="180"/>
  <c r="F411" i="180"/>
  <c r="G411" i="180"/>
  <c r="H411" i="180"/>
  <c r="I411" i="180"/>
  <c r="J411" i="180"/>
  <c r="K411" i="180"/>
  <c r="L411" i="180"/>
  <c r="M411" i="180"/>
  <c r="N411" i="180"/>
  <c r="O411" i="180"/>
  <c r="P411" i="180"/>
  <c r="Q413" i="180"/>
  <c r="E424" i="180"/>
  <c r="F424" i="180"/>
  <c r="G424" i="180"/>
  <c r="H424" i="180"/>
  <c r="I424" i="180"/>
  <c r="J424" i="180"/>
  <c r="K424" i="180"/>
  <c r="L424" i="180"/>
  <c r="M424" i="180"/>
  <c r="N424" i="180"/>
  <c r="O424" i="180"/>
  <c r="P424" i="180"/>
  <c r="E425" i="180"/>
  <c r="F425" i="180"/>
  <c r="G425" i="180"/>
  <c r="H425" i="180"/>
  <c r="I425" i="180"/>
  <c r="J425" i="180"/>
  <c r="K425" i="180"/>
  <c r="L425" i="180"/>
  <c r="M425" i="180"/>
  <c r="N425" i="180"/>
  <c r="O425" i="180"/>
  <c r="P425" i="180"/>
  <c r="E426" i="180"/>
  <c r="F426" i="180"/>
  <c r="G426" i="180"/>
  <c r="H426" i="180"/>
  <c r="I426" i="180"/>
  <c r="J426" i="180"/>
  <c r="K426" i="180"/>
  <c r="L426" i="180"/>
  <c r="M426" i="180"/>
  <c r="N426" i="180"/>
  <c r="O426" i="180"/>
  <c r="P426" i="180"/>
  <c r="E427" i="180"/>
  <c r="F427" i="180"/>
  <c r="G427" i="180"/>
  <c r="H427" i="180"/>
  <c r="I427" i="180"/>
  <c r="J427" i="180"/>
  <c r="K427" i="180"/>
  <c r="L427" i="180"/>
  <c r="M427" i="180"/>
  <c r="N427" i="180"/>
  <c r="O427" i="180"/>
  <c r="P427" i="180"/>
  <c r="E428" i="180"/>
  <c r="F428" i="180"/>
  <c r="G428" i="180"/>
  <c r="H428" i="180"/>
  <c r="I428" i="180"/>
  <c r="J428" i="180"/>
  <c r="K428" i="180"/>
  <c r="L428" i="180"/>
  <c r="M428" i="180"/>
  <c r="N428" i="180"/>
  <c r="O428" i="180"/>
  <c r="P428" i="180"/>
  <c r="Q430" i="180"/>
  <c r="E442" i="180"/>
  <c r="F442" i="180"/>
  <c r="G442" i="180"/>
  <c r="H442" i="180"/>
  <c r="I442" i="180"/>
  <c r="J442" i="180"/>
  <c r="K442" i="180"/>
  <c r="L442" i="180"/>
  <c r="M442" i="180"/>
  <c r="N442" i="180"/>
  <c r="O442" i="180"/>
  <c r="P442" i="180"/>
  <c r="E443" i="180"/>
  <c r="F443" i="180"/>
  <c r="G443" i="180"/>
  <c r="H443" i="180"/>
  <c r="I443" i="180"/>
  <c r="J443" i="180"/>
  <c r="K443" i="180"/>
  <c r="L443" i="180"/>
  <c r="M443" i="180"/>
  <c r="N443" i="180"/>
  <c r="O443" i="180"/>
  <c r="P443" i="180"/>
  <c r="E444" i="180"/>
  <c r="F444" i="180"/>
  <c r="G444" i="180"/>
  <c r="H444" i="180"/>
  <c r="I444" i="180"/>
  <c r="J444" i="180"/>
  <c r="K444" i="180"/>
  <c r="L444" i="180"/>
  <c r="M444" i="180"/>
  <c r="N444" i="180"/>
  <c r="O444" i="180"/>
  <c r="P444" i="180"/>
  <c r="E445" i="180"/>
  <c r="F445" i="180"/>
  <c r="G445" i="180"/>
  <c r="H445" i="180"/>
  <c r="I445" i="180"/>
  <c r="J445" i="180"/>
  <c r="K445" i="180"/>
  <c r="L445" i="180"/>
  <c r="M445" i="180"/>
  <c r="N445" i="180"/>
  <c r="O445" i="180"/>
  <c r="P445" i="180"/>
  <c r="E446" i="180"/>
  <c r="F446" i="180"/>
  <c r="G446" i="180"/>
  <c r="H446" i="180"/>
  <c r="I446" i="180"/>
  <c r="J446" i="180"/>
  <c r="K446" i="180"/>
  <c r="L446" i="180"/>
  <c r="M446" i="180"/>
  <c r="N446" i="180"/>
  <c r="O446" i="180"/>
  <c r="P446" i="180"/>
  <c r="E447" i="180"/>
  <c r="F447" i="180"/>
  <c r="G447" i="180"/>
  <c r="H447" i="180"/>
  <c r="I447" i="180"/>
  <c r="J447" i="180"/>
  <c r="K447" i="180"/>
  <c r="L447" i="180"/>
  <c r="M447" i="180"/>
  <c r="N447" i="180"/>
  <c r="O447" i="180"/>
  <c r="P447" i="180"/>
  <c r="Q455" i="180"/>
  <c r="E465" i="180"/>
  <c r="F465" i="180"/>
  <c r="G465" i="180"/>
  <c r="H465" i="180"/>
  <c r="I465" i="180"/>
  <c r="J465" i="180"/>
  <c r="K465" i="180"/>
  <c r="L465" i="180"/>
  <c r="M465" i="180"/>
  <c r="N465" i="180"/>
  <c r="O465" i="180"/>
  <c r="P465" i="180"/>
  <c r="E466" i="180"/>
  <c r="F466" i="180"/>
  <c r="G466" i="180"/>
  <c r="H466" i="180"/>
  <c r="I466" i="180"/>
  <c r="J466" i="180"/>
  <c r="K466" i="180"/>
  <c r="L466" i="180"/>
  <c r="M466" i="180"/>
  <c r="N466" i="180"/>
  <c r="O466" i="180"/>
  <c r="P466" i="180"/>
  <c r="E467" i="180"/>
  <c r="F467" i="180"/>
  <c r="G467" i="180"/>
  <c r="H467" i="180"/>
  <c r="I467" i="180"/>
  <c r="J467" i="180"/>
  <c r="K467" i="180"/>
  <c r="L467" i="180"/>
  <c r="M467" i="180"/>
  <c r="N467" i="180"/>
  <c r="O467" i="180"/>
  <c r="P467" i="180"/>
  <c r="E468" i="180"/>
  <c r="F468" i="180"/>
  <c r="G468" i="180"/>
  <c r="H468" i="180"/>
  <c r="I468" i="180"/>
  <c r="J468" i="180"/>
  <c r="K468" i="180"/>
  <c r="L468" i="180"/>
  <c r="M468" i="180"/>
  <c r="N468" i="180"/>
  <c r="O468" i="180"/>
  <c r="P468" i="180"/>
  <c r="Q470" i="180"/>
  <c r="E482" i="180"/>
  <c r="F482" i="180"/>
  <c r="G482" i="180"/>
  <c r="H482" i="180"/>
  <c r="I482" i="180"/>
  <c r="J482" i="180"/>
  <c r="K482" i="180"/>
  <c r="L482" i="180"/>
  <c r="M482" i="180"/>
  <c r="N482" i="180"/>
  <c r="O482" i="180"/>
  <c r="P482" i="180"/>
  <c r="E483" i="180"/>
  <c r="F483" i="180"/>
  <c r="G483" i="180"/>
  <c r="H483" i="180"/>
  <c r="I483" i="180"/>
  <c r="J483" i="180"/>
  <c r="K483" i="180"/>
  <c r="L483" i="180"/>
  <c r="M483" i="180"/>
  <c r="N483" i="180"/>
  <c r="O483" i="180"/>
  <c r="P483" i="180"/>
  <c r="E484" i="180"/>
  <c r="F484" i="180"/>
  <c r="G484" i="180"/>
  <c r="H484" i="180"/>
  <c r="I484" i="180"/>
  <c r="J484" i="180"/>
  <c r="K484" i="180"/>
  <c r="L484" i="180"/>
  <c r="M484" i="180"/>
  <c r="N484" i="180"/>
  <c r="O484" i="180"/>
  <c r="P484" i="180"/>
  <c r="E485" i="180"/>
  <c r="F485" i="180"/>
  <c r="G485" i="180"/>
  <c r="H485" i="180"/>
  <c r="I485" i="180"/>
  <c r="J485" i="180"/>
  <c r="K485" i="180"/>
  <c r="L485" i="180"/>
  <c r="M485" i="180"/>
  <c r="N485" i="180"/>
  <c r="O485" i="180"/>
  <c r="P485" i="180"/>
  <c r="Q487" i="180"/>
  <c r="E497" i="180"/>
  <c r="F497" i="180"/>
  <c r="G497" i="180"/>
  <c r="H497" i="180"/>
  <c r="I497" i="180"/>
  <c r="J497" i="180"/>
  <c r="K497" i="180"/>
  <c r="L497" i="180"/>
  <c r="M497" i="180"/>
  <c r="N497" i="180"/>
  <c r="O497" i="180"/>
  <c r="P497" i="180"/>
  <c r="K498" i="180"/>
  <c r="E499" i="180"/>
  <c r="F499" i="180"/>
  <c r="G499" i="180"/>
  <c r="H499" i="180"/>
  <c r="I499" i="180"/>
  <c r="J499" i="180"/>
  <c r="K499" i="180"/>
  <c r="L499" i="180"/>
  <c r="M499" i="180"/>
  <c r="N499" i="180"/>
  <c r="O499" i="180"/>
  <c r="P499" i="180"/>
  <c r="E500" i="180"/>
  <c r="F500" i="180"/>
  <c r="G500" i="180"/>
  <c r="H500" i="180"/>
  <c r="I500" i="180"/>
  <c r="J500" i="180"/>
  <c r="K500" i="180"/>
  <c r="L500" i="180"/>
  <c r="M500" i="180"/>
  <c r="N500" i="180"/>
  <c r="O500" i="180"/>
  <c r="P500" i="180"/>
  <c r="E501" i="180"/>
  <c r="F501" i="180"/>
  <c r="G501" i="180"/>
  <c r="H501" i="180"/>
  <c r="I501" i="180"/>
  <c r="J501" i="180"/>
  <c r="K501" i="180"/>
  <c r="L501" i="180"/>
  <c r="M501" i="180"/>
  <c r="N501" i="180"/>
  <c r="O501" i="180"/>
  <c r="P501" i="180"/>
  <c r="E502" i="180"/>
  <c r="F502" i="180"/>
  <c r="G502" i="180"/>
  <c r="H502" i="180"/>
  <c r="I502" i="180"/>
  <c r="J502" i="180"/>
  <c r="K502" i="180"/>
  <c r="L502" i="180"/>
  <c r="M502" i="180"/>
  <c r="N502" i="180"/>
  <c r="O502" i="180"/>
  <c r="P502" i="180"/>
  <c r="Q504" i="180"/>
  <c r="E516" i="180"/>
  <c r="F516" i="180"/>
  <c r="G516" i="180"/>
  <c r="H516" i="180"/>
  <c r="I516" i="180"/>
  <c r="J516" i="180"/>
  <c r="K516" i="180"/>
  <c r="L516" i="180"/>
  <c r="M516" i="180"/>
  <c r="N516" i="180"/>
  <c r="O516" i="180"/>
  <c r="P516" i="180"/>
  <c r="E517" i="180"/>
  <c r="F517" i="180"/>
  <c r="G517" i="180"/>
  <c r="H517" i="180"/>
  <c r="I517" i="180"/>
  <c r="J517" i="180"/>
  <c r="K517" i="180"/>
  <c r="L517" i="180"/>
  <c r="M517" i="180"/>
  <c r="N517" i="180"/>
  <c r="O517" i="180"/>
  <c r="P517" i="180"/>
  <c r="E518" i="180"/>
  <c r="F518" i="180"/>
  <c r="G518" i="180"/>
  <c r="H518" i="180"/>
  <c r="I518" i="180"/>
  <c r="J518" i="180"/>
  <c r="K518" i="180"/>
  <c r="L518" i="180"/>
  <c r="M518" i="180"/>
  <c r="N518" i="180"/>
  <c r="O518" i="180"/>
  <c r="P518" i="180"/>
  <c r="E519" i="180"/>
  <c r="F519" i="180"/>
  <c r="G519" i="180"/>
  <c r="H519" i="180"/>
  <c r="I519" i="180"/>
  <c r="J519" i="180"/>
  <c r="K519" i="180"/>
  <c r="L519" i="180"/>
  <c r="M519" i="180"/>
  <c r="N519" i="180"/>
  <c r="O519" i="180"/>
  <c r="P519" i="180"/>
  <c r="E520" i="180"/>
  <c r="F520" i="180"/>
  <c r="G520" i="180"/>
  <c r="H520" i="180"/>
  <c r="I520" i="180"/>
  <c r="J520" i="180"/>
  <c r="K520" i="180"/>
  <c r="L520" i="180"/>
  <c r="M520" i="180"/>
  <c r="N520" i="180"/>
  <c r="O520" i="180"/>
  <c r="P520" i="180"/>
  <c r="E521" i="180"/>
  <c r="F521" i="180"/>
  <c r="G521" i="180"/>
  <c r="H521" i="180"/>
  <c r="I521" i="180"/>
  <c r="J521" i="180"/>
  <c r="K521" i="180"/>
  <c r="L521" i="180"/>
  <c r="M521" i="180"/>
  <c r="N521" i="180"/>
  <c r="O521" i="180"/>
  <c r="P521" i="180"/>
  <c r="Q529" i="180"/>
  <c r="E530" i="180"/>
  <c r="F530" i="180"/>
  <c r="G530" i="180"/>
  <c r="H530" i="180"/>
  <c r="I530" i="180"/>
  <c r="J530" i="180"/>
  <c r="K530" i="180"/>
  <c r="L530" i="180"/>
  <c r="M530" i="180"/>
  <c r="N530" i="180"/>
  <c r="O530" i="180"/>
  <c r="P530" i="180"/>
  <c r="E531" i="180"/>
  <c r="F531" i="180"/>
  <c r="G531" i="180"/>
  <c r="H531" i="180"/>
  <c r="I531" i="180"/>
  <c r="J531" i="180"/>
  <c r="K531" i="180"/>
  <c r="L531" i="180"/>
  <c r="M531" i="180"/>
  <c r="N531" i="180"/>
  <c r="O531" i="180"/>
  <c r="P531" i="180"/>
  <c r="E532" i="180"/>
  <c r="F532" i="180"/>
  <c r="G532" i="180"/>
  <c r="H532" i="180"/>
  <c r="I532" i="180"/>
  <c r="J532" i="180"/>
  <c r="K532" i="180"/>
  <c r="L532" i="180"/>
  <c r="M532" i="180"/>
  <c r="N532" i="180"/>
  <c r="O532" i="180"/>
  <c r="P532" i="180"/>
  <c r="E533" i="180"/>
  <c r="F533" i="180"/>
  <c r="G533" i="180"/>
  <c r="H533" i="180"/>
  <c r="I533" i="180"/>
  <c r="J533" i="180"/>
  <c r="K533" i="180"/>
  <c r="L533" i="180"/>
  <c r="M533" i="180"/>
  <c r="N533" i="180"/>
  <c r="O533" i="180"/>
  <c r="P533" i="180"/>
  <c r="E534" i="180"/>
  <c r="F534" i="180"/>
  <c r="G534" i="180"/>
  <c r="H534" i="180"/>
  <c r="I534" i="180"/>
  <c r="J534" i="180"/>
  <c r="K534" i="180"/>
  <c r="L534" i="180"/>
  <c r="M534" i="180"/>
  <c r="N534" i="180"/>
  <c r="O534" i="180"/>
  <c r="P534" i="180"/>
  <c r="E535" i="180"/>
  <c r="F535" i="180"/>
  <c r="G535" i="180"/>
  <c r="H535" i="180"/>
  <c r="I535" i="180"/>
  <c r="J535" i="180"/>
  <c r="K535" i="180"/>
  <c r="L535" i="180"/>
  <c r="M535" i="180"/>
  <c r="N535" i="180"/>
  <c r="O535" i="180"/>
  <c r="P535" i="180"/>
  <c r="E536" i="180"/>
  <c r="F536" i="180"/>
  <c r="G536" i="180"/>
  <c r="H536" i="180"/>
  <c r="I536" i="180"/>
  <c r="J536" i="180"/>
  <c r="K536" i="180"/>
  <c r="L536" i="180"/>
  <c r="M536" i="180"/>
  <c r="N536" i="180"/>
  <c r="O536" i="180"/>
  <c r="P536" i="180"/>
  <c r="E537" i="180"/>
  <c r="F537" i="180"/>
  <c r="G537" i="180"/>
  <c r="H537" i="180"/>
  <c r="I537" i="180"/>
  <c r="J537" i="180"/>
  <c r="K537" i="180"/>
  <c r="L537" i="180"/>
  <c r="M537" i="180"/>
  <c r="N537" i="180"/>
  <c r="O537" i="180"/>
  <c r="P537" i="180"/>
  <c r="E538" i="180"/>
  <c r="F538" i="180"/>
  <c r="G538" i="180"/>
  <c r="H538" i="180"/>
  <c r="I538" i="180"/>
  <c r="J538" i="180"/>
  <c r="K538" i="180"/>
  <c r="L538" i="180"/>
  <c r="M538" i="180"/>
  <c r="N538" i="180"/>
  <c r="O538" i="180"/>
  <c r="P538" i="180"/>
  <c r="E539" i="180"/>
  <c r="F539" i="180"/>
  <c r="G539" i="180"/>
  <c r="H539" i="180"/>
  <c r="I539" i="180"/>
  <c r="J539" i="180"/>
  <c r="K539" i="180"/>
  <c r="L539" i="180"/>
  <c r="M539" i="180"/>
  <c r="N539" i="180"/>
  <c r="O539" i="180"/>
  <c r="P539" i="180"/>
  <c r="E540" i="180"/>
  <c r="F540" i="180"/>
  <c r="G540" i="180"/>
  <c r="H540" i="180"/>
  <c r="I540" i="180"/>
  <c r="J540" i="180"/>
  <c r="K540" i="180"/>
  <c r="L540" i="180"/>
  <c r="M540" i="180"/>
  <c r="N540" i="180"/>
  <c r="O540" i="180"/>
  <c r="P540" i="180"/>
  <c r="E541" i="180"/>
  <c r="F541" i="180"/>
  <c r="G541" i="180"/>
  <c r="H541" i="180"/>
  <c r="I541" i="180"/>
  <c r="J541" i="180"/>
  <c r="K541" i="180"/>
  <c r="L541" i="180"/>
  <c r="M541" i="180"/>
  <c r="N541" i="180"/>
  <c r="O541" i="180"/>
  <c r="P541" i="180"/>
  <c r="E542" i="180"/>
  <c r="F542" i="180"/>
  <c r="G542" i="180"/>
  <c r="H542" i="180"/>
  <c r="I542" i="180"/>
  <c r="J542" i="180"/>
  <c r="K542" i="180"/>
  <c r="L542" i="180"/>
  <c r="M542" i="180"/>
  <c r="N542" i="180"/>
  <c r="O542" i="180"/>
  <c r="P542" i="180"/>
  <c r="Q544" i="180"/>
  <c r="E545" i="180"/>
  <c r="F545" i="180"/>
  <c r="G545" i="180"/>
  <c r="H545" i="180"/>
  <c r="I545" i="180"/>
  <c r="J545" i="180"/>
  <c r="K545" i="180"/>
  <c r="L545" i="180"/>
  <c r="M545" i="180"/>
  <c r="N545" i="180"/>
  <c r="O545" i="180"/>
  <c r="P545" i="180"/>
  <c r="E546" i="180"/>
  <c r="F546" i="180"/>
  <c r="G546" i="180"/>
  <c r="H546" i="180"/>
  <c r="I546" i="180"/>
  <c r="J546" i="180"/>
  <c r="K546" i="180"/>
  <c r="L546" i="180"/>
  <c r="M546" i="180"/>
  <c r="N546" i="180"/>
  <c r="O546" i="180"/>
  <c r="P546" i="180"/>
  <c r="E547" i="180"/>
  <c r="F547" i="180"/>
  <c r="G547" i="180"/>
  <c r="H547" i="180"/>
  <c r="I547" i="180"/>
  <c r="J547" i="180"/>
  <c r="K547" i="180"/>
  <c r="L547" i="180"/>
  <c r="M547" i="180"/>
  <c r="N547" i="180"/>
  <c r="O547" i="180"/>
  <c r="P547" i="180"/>
  <c r="E548" i="180"/>
  <c r="F548" i="180"/>
  <c r="G548" i="180"/>
  <c r="H548" i="180"/>
  <c r="I548" i="180"/>
  <c r="J548" i="180"/>
  <c r="K548" i="180"/>
  <c r="L548" i="180"/>
  <c r="M548" i="180"/>
  <c r="N548" i="180"/>
  <c r="O548" i="180"/>
  <c r="P548" i="180"/>
  <c r="E549" i="180"/>
  <c r="F549" i="180"/>
  <c r="G549" i="180"/>
  <c r="H549" i="180"/>
  <c r="I549" i="180"/>
  <c r="J549" i="180"/>
  <c r="K549" i="180"/>
  <c r="L549" i="180"/>
  <c r="M549" i="180"/>
  <c r="N549" i="180"/>
  <c r="O549" i="180"/>
  <c r="P549" i="180"/>
  <c r="E550" i="180"/>
  <c r="F550" i="180"/>
  <c r="G550" i="180"/>
  <c r="H550" i="180"/>
  <c r="I550" i="180"/>
  <c r="J550" i="180"/>
  <c r="K550" i="180"/>
  <c r="L550" i="180"/>
  <c r="M550" i="180"/>
  <c r="N550" i="180"/>
  <c r="O550" i="180"/>
  <c r="P550" i="180"/>
  <c r="E551" i="180"/>
  <c r="F551" i="180"/>
  <c r="G551" i="180"/>
  <c r="H551" i="180"/>
  <c r="I551" i="180"/>
  <c r="J551" i="180"/>
  <c r="K551" i="180"/>
  <c r="L551" i="180"/>
  <c r="M551" i="180"/>
  <c r="N551" i="180"/>
  <c r="O551" i="180"/>
  <c r="P551" i="180"/>
  <c r="E552" i="180"/>
  <c r="F552" i="180"/>
  <c r="G552" i="180"/>
  <c r="H552" i="180"/>
  <c r="I552" i="180"/>
  <c r="J552" i="180"/>
  <c r="K552" i="180"/>
  <c r="L552" i="180"/>
  <c r="M552" i="180"/>
  <c r="N552" i="180"/>
  <c r="O552" i="180"/>
  <c r="P552" i="180"/>
  <c r="E553" i="180"/>
  <c r="F553" i="180"/>
  <c r="G553" i="180"/>
  <c r="H553" i="180"/>
  <c r="I553" i="180"/>
  <c r="J553" i="180"/>
  <c r="K553" i="180"/>
  <c r="L553" i="180"/>
  <c r="M553" i="180"/>
  <c r="N553" i="180"/>
  <c r="O553" i="180"/>
  <c r="P553" i="180"/>
  <c r="E554" i="180"/>
  <c r="F554" i="180"/>
  <c r="G554" i="180"/>
  <c r="H554" i="180"/>
  <c r="I554" i="180"/>
  <c r="J554" i="180"/>
  <c r="K554" i="180"/>
  <c r="L554" i="180"/>
  <c r="M554" i="180"/>
  <c r="N554" i="180"/>
  <c r="O554" i="180"/>
  <c r="P554" i="180"/>
  <c r="E555" i="180"/>
  <c r="F555" i="180"/>
  <c r="G555" i="180"/>
  <c r="H555" i="180"/>
  <c r="I555" i="180"/>
  <c r="J555" i="180"/>
  <c r="K555" i="180"/>
  <c r="L555" i="180"/>
  <c r="M555" i="180"/>
  <c r="N555" i="180"/>
  <c r="O555" i="180"/>
  <c r="P555" i="180"/>
  <c r="E556" i="180"/>
  <c r="F556" i="180"/>
  <c r="G556" i="180"/>
  <c r="H556" i="180"/>
  <c r="I556" i="180"/>
  <c r="J556" i="180"/>
  <c r="K556" i="180"/>
  <c r="L556" i="180"/>
  <c r="M556" i="180"/>
  <c r="N556" i="180"/>
  <c r="O556" i="180"/>
  <c r="P556" i="180"/>
  <c r="E557" i="180"/>
  <c r="F557" i="180"/>
  <c r="G557" i="180"/>
  <c r="H557" i="180"/>
  <c r="I557" i="180"/>
  <c r="J557" i="180"/>
  <c r="K557" i="180"/>
  <c r="L557" i="180"/>
  <c r="M557" i="180"/>
  <c r="N557" i="180"/>
  <c r="O557" i="180"/>
  <c r="P557" i="180"/>
  <c r="E558" i="180"/>
  <c r="F558" i="180"/>
  <c r="G558" i="180"/>
  <c r="H558" i="180"/>
  <c r="I558" i="180"/>
  <c r="J558" i="180"/>
  <c r="K558" i="180"/>
  <c r="L558" i="180"/>
  <c r="M558" i="180"/>
  <c r="N558" i="180"/>
  <c r="O558" i="180"/>
  <c r="P558" i="180"/>
  <c r="E559" i="180"/>
  <c r="F559" i="180"/>
  <c r="G559" i="180"/>
  <c r="H559" i="180"/>
  <c r="I559" i="180"/>
  <c r="J559" i="180"/>
  <c r="K559" i="180"/>
  <c r="L559" i="180"/>
  <c r="M559" i="180"/>
  <c r="N559" i="180"/>
  <c r="O559" i="180"/>
  <c r="P559" i="180"/>
  <c r="Q561" i="180"/>
  <c r="E562" i="180"/>
  <c r="F562" i="180"/>
  <c r="G562" i="180"/>
  <c r="H562" i="180"/>
  <c r="I562" i="180"/>
  <c r="J562" i="180"/>
  <c r="K562" i="180"/>
  <c r="L562" i="180"/>
  <c r="M562" i="180"/>
  <c r="N562" i="180"/>
  <c r="O562" i="180"/>
  <c r="P562" i="180"/>
  <c r="E563" i="180"/>
  <c r="F563" i="180"/>
  <c r="G563" i="180"/>
  <c r="H563" i="180"/>
  <c r="I563" i="180"/>
  <c r="J563" i="180"/>
  <c r="K563" i="180"/>
  <c r="L563" i="180"/>
  <c r="M563" i="180"/>
  <c r="N563" i="180"/>
  <c r="O563" i="180"/>
  <c r="P563" i="180"/>
  <c r="E564" i="180"/>
  <c r="F564" i="180"/>
  <c r="G564" i="180"/>
  <c r="H564" i="180"/>
  <c r="I564" i="180"/>
  <c r="J564" i="180"/>
  <c r="K564" i="180"/>
  <c r="L564" i="180"/>
  <c r="M564" i="180"/>
  <c r="N564" i="180"/>
  <c r="O564" i="180"/>
  <c r="P564" i="180"/>
  <c r="E565" i="180"/>
  <c r="F565" i="180"/>
  <c r="G565" i="180"/>
  <c r="H565" i="180"/>
  <c r="I565" i="180"/>
  <c r="J565" i="180"/>
  <c r="K565" i="180"/>
  <c r="L565" i="180"/>
  <c r="M565" i="180"/>
  <c r="N565" i="180"/>
  <c r="O565" i="180"/>
  <c r="P565" i="180"/>
  <c r="E566" i="180"/>
  <c r="F566" i="180"/>
  <c r="G566" i="180"/>
  <c r="H566" i="180"/>
  <c r="I566" i="180"/>
  <c r="J566" i="180"/>
  <c r="K566" i="180"/>
  <c r="L566" i="180"/>
  <c r="M566" i="180"/>
  <c r="N566" i="180"/>
  <c r="O566" i="180"/>
  <c r="P566" i="180"/>
  <c r="E567" i="180"/>
  <c r="F567" i="180"/>
  <c r="G567" i="180"/>
  <c r="H567" i="180"/>
  <c r="I567" i="180"/>
  <c r="J567" i="180"/>
  <c r="K567" i="180"/>
  <c r="L567" i="180"/>
  <c r="M567" i="180"/>
  <c r="N567" i="180"/>
  <c r="O567" i="180"/>
  <c r="P567" i="180"/>
  <c r="E568" i="180"/>
  <c r="F568" i="180"/>
  <c r="G568" i="180"/>
  <c r="H568" i="180"/>
  <c r="I568" i="180"/>
  <c r="J568" i="180"/>
  <c r="K568" i="180"/>
  <c r="L568" i="180"/>
  <c r="M568" i="180"/>
  <c r="N568" i="180"/>
  <c r="O568" i="180"/>
  <c r="P568" i="180"/>
  <c r="E569" i="180"/>
  <c r="F569" i="180"/>
  <c r="G569" i="180"/>
  <c r="H569" i="180"/>
  <c r="I569" i="180"/>
  <c r="J569" i="180"/>
  <c r="K569" i="180"/>
  <c r="L569" i="180"/>
  <c r="M569" i="180"/>
  <c r="N569" i="180"/>
  <c r="O569" i="180"/>
  <c r="P569" i="180"/>
  <c r="E570" i="180"/>
  <c r="F570" i="180"/>
  <c r="G570" i="180"/>
  <c r="H570" i="180"/>
  <c r="I570" i="180"/>
  <c r="J570" i="180"/>
  <c r="K570" i="180"/>
  <c r="L570" i="180"/>
  <c r="M570" i="180"/>
  <c r="N570" i="180"/>
  <c r="O570" i="180"/>
  <c r="P570" i="180"/>
  <c r="E571" i="180"/>
  <c r="F571" i="180"/>
  <c r="G571" i="180"/>
  <c r="H571" i="180"/>
  <c r="I571" i="180"/>
  <c r="J571" i="180"/>
  <c r="K571" i="180"/>
  <c r="L571" i="180"/>
  <c r="M571" i="180"/>
  <c r="N571" i="180"/>
  <c r="O571" i="180"/>
  <c r="P571" i="180"/>
  <c r="E572" i="180"/>
  <c r="F572" i="180"/>
  <c r="G572" i="180"/>
  <c r="H572" i="180"/>
  <c r="I572" i="180"/>
  <c r="J572" i="180"/>
  <c r="K572" i="180"/>
  <c r="L572" i="180"/>
  <c r="M572" i="180"/>
  <c r="N572" i="180"/>
  <c r="O572" i="180"/>
  <c r="P572" i="180"/>
  <c r="E573" i="180"/>
  <c r="F573" i="180"/>
  <c r="G573" i="180"/>
  <c r="H573" i="180"/>
  <c r="I573" i="180"/>
  <c r="J573" i="180"/>
  <c r="K573" i="180"/>
  <c r="L573" i="180"/>
  <c r="M573" i="180"/>
  <c r="N573" i="180"/>
  <c r="O573" i="180"/>
  <c r="P573" i="180"/>
  <c r="E574" i="180"/>
  <c r="F574" i="180"/>
  <c r="G574" i="180"/>
  <c r="H574" i="180"/>
  <c r="I574" i="180"/>
  <c r="J574" i="180"/>
  <c r="K574" i="180"/>
  <c r="L574" i="180"/>
  <c r="M574" i="180"/>
  <c r="N574" i="180"/>
  <c r="O574" i="180"/>
  <c r="P574" i="180"/>
  <c r="E575" i="180"/>
  <c r="F575" i="180"/>
  <c r="G575" i="180"/>
  <c r="H575" i="180"/>
  <c r="I575" i="180"/>
  <c r="J575" i="180"/>
  <c r="K575" i="180"/>
  <c r="L575" i="180"/>
  <c r="M575" i="180"/>
  <c r="N575" i="180"/>
  <c r="O575" i="180"/>
  <c r="P575" i="180"/>
  <c r="E576" i="180"/>
  <c r="F576" i="180"/>
  <c r="G576" i="180"/>
  <c r="H576" i="180"/>
  <c r="I576" i="180"/>
  <c r="J576" i="180"/>
  <c r="K576" i="180"/>
  <c r="L576" i="180"/>
  <c r="M576" i="180"/>
  <c r="N576" i="180"/>
  <c r="O576" i="180"/>
  <c r="P576" i="180"/>
  <c r="Q578" i="180"/>
  <c r="E579" i="180"/>
  <c r="F579" i="180"/>
  <c r="G579" i="180"/>
  <c r="H579" i="180"/>
  <c r="I579" i="180"/>
  <c r="J579" i="180"/>
  <c r="K579" i="180"/>
  <c r="L579" i="180"/>
  <c r="M579" i="180"/>
  <c r="N579" i="180"/>
  <c r="O579" i="180"/>
  <c r="P579" i="180"/>
  <c r="E580" i="180"/>
  <c r="F580" i="180"/>
  <c r="G580" i="180"/>
  <c r="H580" i="180"/>
  <c r="I580" i="180"/>
  <c r="J580" i="180"/>
  <c r="K580" i="180"/>
  <c r="L580" i="180"/>
  <c r="M580" i="180"/>
  <c r="N580" i="180"/>
  <c r="O580" i="180"/>
  <c r="P580" i="180"/>
  <c r="E581" i="180"/>
  <c r="F581" i="180"/>
  <c r="G581" i="180"/>
  <c r="H581" i="180"/>
  <c r="I581" i="180"/>
  <c r="J581" i="180"/>
  <c r="K581" i="180"/>
  <c r="L581" i="180"/>
  <c r="M581" i="180"/>
  <c r="N581" i="180"/>
  <c r="O581" i="180"/>
  <c r="P581" i="180"/>
  <c r="E582" i="180"/>
  <c r="F582" i="180"/>
  <c r="G582" i="180"/>
  <c r="H582" i="180"/>
  <c r="I582" i="180"/>
  <c r="J582" i="180"/>
  <c r="K582" i="180"/>
  <c r="L582" i="180"/>
  <c r="M582" i="180"/>
  <c r="N582" i="180"/>
  <c r="O582" i="180"/>
  <c r="P582" i="180"/>
  <c r="E583" i="180"/>
  <c r="F583" i="180"/>
  <c r="G583" i="180"/>
  <c r="H583" i="180"/>
  <c r="I583" i="180"/>
  <c r="J583" i="180"/>
  <c r="K583" i="180"/>
  <c r="L583" i="180"/>
  <c r="M583" i="180"/>
  <c r="N583" i="180"/>
  <c r="O583" i="180"/>
  <c r="P583" i="180"/>
  <c r="E584" i="180"/>
  <c r="F584" i="180"/>
  <c r="G584" i="180"/>
  <c r="H584" i="180"/>
  <c r="I584" i="180"/>
  <c r="J584" i="180"/>
  <c r="K584" i="180"/>
  <c r="L584" i="180"/>
  <c r="M584" i="180"/>
  <c r="N584" i="180"/>
  <c r="O584" i="180"/>
  <c r="P584" i="180"/>
  <c r="E585" i="180"/>
  <c r="F585" i="180"/>
  <c r="G585" i="180"/>
  <c r="H585" i="180"/>
  <c r="I585" i="180"/>
  <c r="J585" i="180"/>
  <c r="K585" i="180"/>
  <c r="L585" i="180"/>
  <c r="M585" i="180"/>
  <c r="N585" i="180"/>
  <c r="O585" i="180"/>
  <c r="P585" i="180"/>
  <c r="E586" i="180"/>
  <c r="F586" i="180"/>
  <c r="G586" i="180"/>
  <c r="H586" i="180"/>
  <c r="I586" i="180"/>
  <c r="J586" i="180"/>
  <c r="K586" i="180"/>
  <c r="L586" i="180"/>
  <c r="M586" i="180"/>
  <c r="N586" i="180"/>
  <c r="O586" i="180"/>
  <c r="P586" i="180"/>
  <c r="E587" i="180"/>
  <c r="F587" i="180"/>
  <c r="G587" i="180"/>
  <c r="H587" i="180"/>
  <c r="I587" i="180"/>
  <c r="J587" i="180"/>
  <c r="K587" i="180"/>
  <c r="L587" i="180"/>
  <c r="M587" i="180"/>
  <c r="N587" i="180"/>
  <c r="O587" i="180"/>
  <c r="P587" i="180"/>
  <c r="E588" i="180"/>
  <c r="F588" i="180"/>
  <c r="G588" i="180"/>
  <c r="H588" i="180"/>
  <c r="I588" i="180"/>
  <c r="J588" i="180"/>
  <c r="K588" i="180"/>
  <c r="L588" i="180"/>
  <c r="M588" i="180"/>
  <c r="N588" i="180"/>
  <c r="O588" i="180"/>
  <c r="P588" i="180"/>
  <c r="E589" i="180"/>
  <c r="F589" i="180"/>
  <c r="G589" i="180"/>
  <c r="H589" i="180"/>
  <c r="I589" i="180"/>
  <c r="J589" i="180"/>
  <c r="K589" i="180"/>
  <c r="L589" i="180"/>
  <c r="M589" i="180"/>
  <c r="N589" i="180"/>
  <c r="O589" i="180"/>
  <c r="P589" i="180"/>
  <c r="E590" i="180"/>
  <c r="F590" i="180"/>
  <c r="G590" i="180"/>
  <c r="H590" i="180"/>
  <c r="I590" i="180"/>
  <c r="J590" i="180"/>
  <c r="K590" i="180"/>
  <c r="L590" i="180"/>
  <c r="M590" i="180"/>
  <c r="N590" i="180"/>
  <c r="O590" i="180"/>
  <c r="P590" i="180"/>
  <c r="E591" i="180"/>
  <c r="F591" i="180"/>
  <c r="G591" i="180"/>
  <c r="H591" i="180"/>
  <c r="I591" i="180"/>
  <c r="J591" i="180"/>
  <c r="K591" i="180"/>
  <c r="L591" i="180"/>
  <c r="M591" i="180"/>
  <c r="N591" i="180"/>
  <c r="O591" i="180"/>
  <c r="P591" i="180"/>
  <c r="E592" i="180"/>
  <c r="F592" i="180"/>
  <c r="G592" i="180"/>
  <c r="H592" i="180"/>
  <c r="I592" i="180"/>
  <c r="J592" i="180"/>
  <c r="K592" i="180"/>
  <c r="L592" i="180"/>
  <c r="M592" i="180"/>
  <c r="N592" i="180"/>
  <c r="O592" i="180"/>
  <c r="P592" i="180"/>
  <c r="E593" i="180"/>
  <c r="F593" i="180"/>
  <c r="G593" i="180"/>
  <c r="H593" i="180"/>
  <c r="I593" i="180"/>
  <c r="J593" i="180"/>
  <c r="K593" i="180"/>
  <c r="L593" i="180"/>
  <c r="M593" i="180"/>
  <c r="N593" i="180"/>
  <c r="O593" i="180"/>
  <c r="P593" i="180"/>
  <c r="E594" i="180"/>
  <c r="F594" i="180"/>
  <c r="G594" i="180"/>
  <c r="H594" i="180"/>
  <c r="I594" i="180"/>
  <c r="J594" i="180"/>
  <c r="K594" i="180"/>
  <c r="L594" i="180"/>
  <c r="M594" i="180"/>
  <c r="N594" i="180"/>
  <c r="O594" i="180"/>
  <c r="P594" i="180"/>
  <c r="E595" i="180"/>
  <c r="F595" i="180"/>
  <c r="G595" i="180"/>
  <c r="H595" i="180"/>
  <c r="I595" i="180"/>
  <c r="J595" i="180"/>
  <c r="K595" i="180"/>
  <c r="L595" i="180"/>
  <c r="M595" i="180"/>
  <c r="N595" i="180"/>
  <c r="O595" i="180"/>
  <c r="P595" i="180"/>
  <c r="Q603" i="180"/>
  <c r="E604" i="180"/>
  <c r="F604" i="180"/>
  <c r="G604" i="180"/>
  <c r="H604" i="180"/>
  <c r="I604" i="180"/>
  <c r="J604" i="180"/>
  <c r="K604" i="180"/>
  <c r="L604" i="180"/>
  <c r="M604" i="180"/>
  <c r="N604" i="180"/>
  <c r="O604" i="180"/>
  <c r="P604" i="180"/>
  <c r="E605" i="180"/>
  <c r="F605" i="180"/>
  <c r="G605" i="180"/>
  <c r="H605" i="180"/>
  <c r="I605" i="180"/>
  <c r="J605" i="180"/>
  <c r="K605" i="180"/>
  <c r="L605" i="180"/>
  <c r="M605" i="180"/>
  <c r="N605" i="180"/>
  <c r="O605" i="180"/>
  <c r="P605" i="180"/>
  <c r="E606" i="180"/>
  <c r="F606" i="180"/>
  <c r="G606" i="180"/>
  <c r="H606" i="180"/>
  <c r="I606" i="180"/>
  <c r="J606" i="180"/>
  <c r="K606" i="180"/>
  <c r="L606" i="180"/>
  <c r="M606" i="180"/>
  <c r="N606" i="180"/>
  <c r="O606" i="180"/>
  <c r="P606" i="180"/>
  <c r="E607" i="180"/>
  <c r="F607" i="180"/>
  <c r="G607" i="180"/>
  <c r="H607" i="180"/>
  <c r="I607" i="180"/>
  <c r="J607" i="180"/>
  <c r="K607" i="180"/>
  <c r="L607" i="180"/>
  <c r="M607" i="180"/>
  <c r="N607" i="180"/>
  <c r="O607" i="180"/>
  <c r="P607" i="180"/>
  <c r="E608" i="180"/>
  <c r="F608" i="180"/>
  <c r="G608" i="180"/>
  <c r="H608" i="180"/>
  <c r="I608" i="180"/>
  <c r="J608" i="180"/>
  <c r="K608" i="180"/>
  <c r="L608" i="180"/>
  <c r="M608" i="180"/>
  <c r="N608" i="180"/>
  <c r="O608" i="180"/>
  <c r="P608" i="180"/>
  <c r="E609" i="180"/>
  <c r="F609" i="180"/>
  <c r="G609" i="180"/>
  <c r="H609" i="180"/>
  <c r="I609" i="180"/>
  <c r="J609" i="180"/>
  <c r="K609" i="180"/>
  <c r="L609" i="180"/>
  <c r="M609" i="180"/>
  <c r="N609" i="180"/>
  <c r="O609" i="180"/>
  <c r="P609" i="180"/>
  <c r="E610" i="180"/>
  <c r="F610" i="180"/>
  <c r="G610" i="180"/>
  <c r="H610" i="180"/>
  <c r="I610" i="180"/>
  <c r="J610" i="180"/>
  <c r="K610" i="180"/>
  <c r="L610" i="180"/>
  <c r="M610" i="180"/>
  <c r="N610" i="180"/>
  <c r="O610" i="180"/>
  <c r="P610" i="180"/>
  <c r="E611" i="180"/>
  <c r="F611" i="180"/>
  <c r="G611" i="180"/>
  <c r="H611" i="180"/>
  <c r="I611" i="180"/>
  <c r="J611" i="180"/>
  <c r="K611" i="180"/>
  <c r="L611" i="180"/>
  <c r="M611" i="180"/>
  <c r="N611" i="180"/>
  <c r="O611" i="180"/>
  <c r="P611" i="180"/>
  <c r="E612" i="180"/>
  <c r="F612" i="180"/>
  <c r="G612" i="180"/>
  <c r="H612" i="180"/>
  <c r="I612" i="180"/>
  <c r="J612" i="180"/>
  <c r="K612" i="180"/>
  <c r="L612" i="180"/>
  <c r="M612" i="180"/>
  <c r="N612" i="180"/>
  <c r="O612" i="180"/>
  <c r="P612" i="180"/>
  <c r="E613" i="180"/>
  <c r="F613" i="180"/>
  <c r="G613" i="180"/>
  <c r="H613" i="180"/>
  <c r="I613" i="180"/>
  <c r="J613" i="180"/>
  <c r="K613" i="180"/>
  <c r="L613" i="180"/>
  <c r="M613" i="180"/>
  <c r="N613" i="180"/>
  <c r="O613" i="180"/>
  <c r="P613" i="180"/>
  <c r="E614" i="180"/>
  <c r="F614" i="180"/>
  <c r="G614" i="180"/>
  <c r="H614" i="180"/>
  <c r="I614" i="180"/>
  <c r="J614" i="180"/>
  <c r="K614" i="180"/>
  <c r="L614" i="180"/>
  <c r="M614" i="180"/>
  <c r="N614" i="180"/>
  <c r="O614" i="180"/>
  <c r="P614" i="180"/>
  <c r="E615" i="180"/>
  <c r="F615" i="180"/>
  <c r="G615" i="180"/>
  <c r="H615" i="180"/>
  <c r="I615" i="180"/>
  <c r="J615" i="180"/>
  <c r="K615" i="180"/>
  <c r="L615" i="180"/>
  <c r="M615" i="180"/>
  <c r="N615" i="180"/>
  <c r="O615" i="180"/>
  <c r="P615" i="180"/>
  <c r="E616" i="180"/>
  <c r="F616" i="180"/>
  <c r="G616" i="180"/>
  <c r="H616" i="180"/>
  <c r="I616" i="180"/>
  <c r="J616" i="180"/>
  <c r="K616" i="180"/>
  <c r="L616" i="180"/>
  <c r="M616" i="180"/>
  <c r="N616" i="180"/>
  <c r="O616" i="180"/>
  <c r="P616" i="180"/>
  <c r="Q618" i="180"/>
  <c r="E619" i="180"/>
  <c r="F619" i="180"/>
  <c r="G619" i="180"/>
  <c r="H619" i="180"/>
  <c r="I619" i="180"/>
  <c r="J619" i="180"/>
  <c r="K619" i="180"/>
  <c r="L619" i="180"/>
  <c r="M619" i="180"/>
  <c r="N619" i="180"/>
  <c r="O619" i="180"/>
  <c r="P619" i="180"/>
  <c r="E620" i="180"/>
  <c r="F620" i="180"/>
  <c r="G620" i="180"/>
  <c r="H620" i="180"/>
  <c r="I620" i="180"/>
  <c r="J620" i="180"/>
  <c r="K620" i="180"/>
  <c r="L620" i="180"/>
  <c r="M620" i="180"/>
  <c r="N620" i="180"/>
  <c r="O620" i="180"/>
  <c r="P620" i="180"/>
  <c r="E621" i="180"/>
  <c r="F621" i="180"/>
  <c r="G621" i="180"/>
  <c r="H621" i="180"/>
  <c r="I621" i="180"/>
  <c r="J621" i="180"/>
  <c r="K621" i="180"/>
  <c r="L621" i="180"/>
  <c r="M621" i="180"/>
  <c r="N621" i="180"/>
  <c r="O621" i="180"/>
  <c r="P621" i="180"/>
  <c r="E622" i="180"/>
  <c r="F622" i="180"/>
  <c r="G622" i="180"/>
  <c r="H622" i="180"/>
  <c r="I622" i="180"/>
  <c r="J622" i="180"/>
  <c r="K622" i="180"/>
  <c r="L622" i="180"/>
  <c r="M622" i="180"/>
  <c r="N622" i="180"/>
  <c r="O622" i="180"/>
  <c r="P622" i="180"/>
  <c r="E623" i="180"/>
  <c r="F623" i="180"/>
  <c r="G623" i="180"/>
  <c r="H623" i="180"/>
  <c r="I623" i="180"/>
  <c r="J623" i="180"/>
  <c r="K623" i="180"/>
  <c r="L623" i="180"/>
  <c r="M623" i="180"/>
  <c r="N623" i="180"/>
  <c r="O623" i="180"/>
  <c r="P623" i="180"/>
  <c r="E624" i="180"/>
  <c r="F624" i="180"/>
  <c r="G624" i="180"/>
  <c r="H624" i="180"/>
  <c r="I624" i="180"/>
  <c r="J624" i="180"/>
  <c r="K624" i="180"/>
  <c r="L624" i="180"/>
  <c r="M624" i="180"/>
  <c r="N624" i="180"/>
  <c r="O624" i="180"/>
  <c r="P624" i="180"/>
  <c r="E625" i="180"/>
  <c r="F625" i="180"/>
  <c r="G625" i="180"/>
  <c r="H625" i="180"/>
  <c r="I625" i="180"/>
  <c r="J625" i="180"/>
  <c r="K625" i="180"/>
  <c r="L625" i="180"/>
  <c r="M625" i="180"/>
  <c r="N625" i="180"/>
  <c r="O625" i="180"/>
  <c r="P625" i="180"/>
  <c r="E626" i="180"/>
  <c r="F626" i="180"/>
  <c r="G626" i="180"/>
  <c r="H626" i="180"/>
  <c r="I626" i="180"/>
  <c r="J626" i="180"/>
  <c r="K626" i="180"/>
  <c r="L626" i="180"/>
  <c r="M626" i="180"/>
  <c r="N626" i="180"/>
  <c r="O626" i="180"/>
  <c r="P626" i="180"/>
  <c r="E627" i="180"/>
  <c r="F627" i="180"/>
  <c r="G627" i="180"/>
  <c r="H627" i="180"/>
  <c r="I627" i="180"/>
  <c r="J627" i="180"/>
  <c r="K627" i="180"/>
  <c r="L627" i="180"/>
  <c r="M627" i="180"/>
  <c r="N627" i="180"/>
  <c r="O627" i="180"/>
  <c r="P627" i="180"/>
  <c r="E628" i="180"/>
  <c r="F628" i="180"/>
  <c r="G628" i="180"/>
  <c r="H628" i="180"/>
  <c r="I628" i="180"/>
  <c r="J628" i="180"/>
  <c r="K628" i="180"/>
  <c r="L628" i="180"/>
  <c r="M628" i="180"/>
  <c r="N628" i="180"/>
  <c r="O628" i="180"/>
  <c r="P628" i="180"/>
  <c r="E629" i="180"/>
  <c r="F629" i="180"/>
  <c r="G629" i="180"/>
  <c r="H629" i="180"/>
  <c r="I629" i="180"/>
  <c r="J629" i="180"/>
  <c r="K629" i="180"/>
  <c r="L629" i="180"/>
  <c r="M629" i="180"/>
  <c r="N629" i="180"/>
  <c r="O629" i="180"/>
  <c r="P629" i="180"/>
  <c r="E630" i="180"/>
  <c r="F630" i="180"/>
  <c r="G630" i="180"/>
  <c r="H630" i="180"/>
  <c r="I630" i="180"/>
  <c r="J630" i="180"/>
  <c r="K630" i="180"/>
  <c r="L630" i="180"/>
  <c r="M630" i="180"/>
  <c r="N630" i="180"/>
  <c r="O630" i="180"/>
  <c r="P630" i="180"/>
  <c r="E631" i="180"/>
  <c r="F631" i="180"/>
  <c r="G631" i="180"/>
  <c r="H631" i="180"/>
  <c r="I631" i="180"/>
  <c r="J631" i="180"/>
  <c r="K631" i="180"/>
  <c r="L631" i="180"/>
  <c r="M631" i="180"/>
  <c r="N631" i="180"/>
  <c r="O631" i="180"/>
  <c r="P631" i="180"/>
  <c r="E632" i="180"/>
  <c r="F632" i="180"/>
  <c r="G632" i="180"/>
  <c r="H632" i="180"/>
  <c r="I632" i="180"/>
  <c r="J632" i="180"/>
  <c r="K632" i="180"/>
  <c r="L632" i="180"/>
  <c r="M632" i="180"/>
  <c r="N632" i="180"/>
  <c r="O632" i="180"/>
  <c r="P632" i="180"/>
  <c r="P634" i="180" s="1"/>
  <c r="E633" i="180"/>
  <c r="F633" i="180"/>
  <c r="G633" i="180"/>
  <c r="H633" i="180"/>
  <c r="I633" i="180"/>
  <c r="J633" i="180"/>
  <c r="K633" i="180"/>
  <c r="L633" i="180"/>
  <c r="M633" i="180"/>
  <c r="N633" i="180"/>
  <c r="O633" i="180"/>
  <c r="P633" i="180"/>
  <c r="Q635" i="180"/>
  <c r="E636" i="180"/>
  <c r="F636" i="180"/>
  <c r="G636" i="180"/>
  <c r="H636" i="180"/>
  <c r="I636" i="180"/>
  <c r="J636" i="180"/>
  <c r="K636" i="180"/>
  <c r="L636" i="180"/>
  <c r="M636" i="180"/>
  <c r="N636" i="180"/>
  <c r="O636" i="180"/>
  <c r="P636" i="180"/>
  <c r="E637" i="180"/>
  <c r="F637" i="180"/>
  <c r="G637" i="180"/>
  <c r="H637" i="180"/>
  <c r="I637" i="180"/>
  <c r="J637" i="180"/>
  <c r="K637" i="180"/>
  <c r="L637" i="180"/>
  <c r="M637" i="180"/>
  <c r="N637" i="180"/>
  <c r="O637" i="180"/>
  <c r="P637" i="180"/>
  <c r="E638" i="180"/>
  <c r="F638" i="180"/>
  <c r="G638" i="180"/>
  <c r="H638" i="180"/>
  <c r="I638" i="180"/>
  <c r="J638" i="180"/>
  <c r="K638" i="180"/>
  <c r="L638" i="180"/>
  <c r="M638" i="180"/>
  <c r="N638" i="180"/>
  <c r="O638" i="180"/>
  <c r="P638" i="180"/>
  <c r="E639" i="180"/>
  <c r="F639" i="180"/>
  <c r="G639" i="180"/>
  <c r="H639" i="180"/>
  <c r="I639" i="180"/>
  <c r="J639" i="180"/>
  <c r="K639" i="180"/>
  <c r="L639" i="180"/>
  <c r="M639" i="180"/>
  <c r="N639" i="180"/>
  <c r="O639" i="180"/>
  <c r="P639" i="180"/>
  <c r="E640" i="180"/>
  <c r="F640" i="180"/>
  <c r="G640" i="180"/>
  <c r="H640" i="180"/>
  <c r="I640" i="180"/>
  <c r="J640" i="180"/>
  <c r="K640" i="180"/>
  <c r="L640" i="180"/>
  <c r="M640" i="180"/>
  <c r="N640" i="180"/>
  <c r="O640" i="180"/>
  <c r="P640" i="180"/>
  <c r="E641" i="180"/>
  <c r="F641" i="180"/>
  <c r="G641" i="180"/>
  <c r="H641" i="180"/>
  <c r="I641" i="180"/>
  <c r="J641" i="180"/>
  <c r="K641" i="180"/>
  <c r="L641" i="180"/>
  <c r="M641" i="180"/>
  <c r="N641" i="180"/>
  <c r="O641" i="180"/>
  <c r="P641" i="180"/>
  <c r="E642" i="180"/>
  <c r="F642" i="180"/>
  <c r="G642" i="180"/>
  <c r="H642" i="180"/>
  <c r="I642" i="180"/>
  <c r="J642" i="180"/>
  <c r="K642" i="180"/>
  <c r="L642" i="180"/>
  <c r="M642" i="180"/>
  <c r="N642" i="180"/>
  <c r="O642" i="180"/>
  <c r="P642" i="180"/>
  <c r="E643" i="180"/>
  <c r="F643" i="180"/>
  <c r="G643" i="180"/>
  <c r="H643" i="180"/>
  <c r="I643" i="180"/>
  <c r="J643" i="180"/>
  <c r="K643" i="180"/>
  <c r="L643" i="180"/>
  <c r="M643" i="180"/>
  <c r="N643" i="180"/>
  <c r="O643" i="180"/>
  <c r="P643" i="180"/>
  <c r="E644" i="180"/>
  <c r="F644" i="180"/>
  <c r="G644" i="180"/>
  <c r="H644" i="180"/>
  <c r="I644" i="180"/>
  <c r="J644" i="180"/>
  <c r="K644" i="180"/>
  <c r="L644" i="180"/>
  <c r="M644" i="180"/>
  <c r="N644" i="180"/>
  <c r="O644" i="180"/>
  <c r="P644" i="180"/>
  <c r="E645" i="180"/>
  <c r="F645" i="180"/>
  <c r="G645" i="180"/>
  <c r="H645" i="180"/>
  <c r="I645" i="180"/>
  <c r="J645" i="180"/>
  <c r="K645" i="180"/>
  <c r="L645" i="180"/>
  <c r="M645" i="180"/>
  <c r="N645" i="180"/>
  <c r="O645" i="180"/>
  <c r="P645" i="180"/>
  <c r="E646" i="180"/>
  <c r="F646" i="180"/>
  <c r="G646" i="180"/>
  <c r="H646" i="180"/>
  <c r="I646" i="180"/>
  <c r="J646" i="180"/>
  <c r="K646" i="180"/>
  <c r="L646" i="180"/>
  <c r="M646" i="180"/>
  <c r="N646" i="180"/>
  <c r="O646" i="180"/>
  <c r="P646" i="180"/>
  <c r="E647" i="180"/>
  <c r="F647" i="180"/>
  <c r="G647" i="180"/>
  <c r="H647" i="180"/>
  <c r="I647" i="180"/>
  <c r="J647" i="180"/>
  <c r="K647" i="180"/>
  <c r="L647" i="180"/>
  <c r="M647" i="180"/>
  <c r="N647" i="180"/>
  <c r="O647" i="180"/>
  <c r="P647" i="180"/>
  <c r="E648" i="180"/>
  <c r="F648" i="180"/>
  <c r="G648" i="180"/>
  <c r="H648" i="180"/>
  <c r="I648" i="180"/>
  <c r="J648" i="180"/>
  <c r="K648" i="180"/>
  <c r="L648" i="180"/>
  <c r="M648" i="180"/>
  <c r="N648" i="180"/>
  <c r="O648" i="180"/>
  <c r="P648" i="180"/>
  <c r="E649" i="180"/>
  <c r="F649" i="180"/>
  <c r="G649" i="180"/>
  <c r="H649" i="180"/>
  <c r="I649" i="180"/>
  <c r="J649" i="180"/>
  <c r="K649" i="180"/>
  <c r="L649" i="180"/>
  <c r="M649" i="180"/>
  <c r="N649" i="180"/>
  <c r="O649" i="180"/>
  <c r="P649" i="180"/>
  <c r="E650" i="180"/>
  <c r="F650" i="180"/>
  <c r="G650" i="180"/>
  <c r="H650" i="180"/>
  <c r="I650" i="180"/>
  <c r="J650" i="180"/>
  <c r="K650" i="180"/>
  <c r="L650" i="180"/>
  <c r="M650" i="180"/>
  <c r="N650" i="180"/>
  <c r="O650" i="180"/>
  <c r="P650" i="180"/>
  <c r="Q652" i="180"/>
  <c r="E653" i="180"/>
  <c r="F653" i="180"/>
  <c r="G653" i="180"/>
  <c r="H653" i="180"/>
  <c r="I653" i="180"/>
  <c r="J653" i="180"/>
  <c r="K653" i="180"/>
  <c r="L653" i="180"/>
  <c r="M653" i="180"/>
  <c r="N653" i="180"/>
  <c r="O653" i="180"/>
  <c r="P653" i="180"/>
  <c r="E654" i="180"/>
  <c r="F654" i="180"/>
  <c r="G654" i="180"/>
  <c r="H654" i="180"/>
  <c r="I654" i="180"/>
  <c r="J654" i="180"/>
  <c r="K654" i="180"/>
  <c r="L654" i="180"/>
  <c r="M654" i="180"/>
  <c r="N654" i="180"/>
  <c r="O654" i="180"/>
  <c r="P654" i="180"/>
  <c r="E655" i="180"/>
  <c r="F655" i="180"/>
  <c r="G655" i="180"/>
  <c r="H655" i="180"/>
  <c r="I655" i="180"/>
  <c r="J655" i="180"/>
  <c r="K655" i="180"/>
  <c r="L655" i="180"/>
  <c r="M655" i="180"/>
  <c r="N655" i="180"/>
  <c r="O655" i="180"/>
  <c r="P655" i="180"/>
  <c r="E656" i="180"/>
  <c r="F656" i="180"/>
  <c r="G656" i="180"/>
  <c r="H656" i="180"/>
  <c r="I656" i="180"/>
  <c r="J656" i="180"/>
  <c r="K656" i="180"/>
  <c r="L656" i="180"/>
  <c r="M656" i="180"/>
  <c r="N656" i="180"/>
  <c r="O656" i="180"/>
  <c r="P656" i="180"/>
  <c r="E657" i="180"/>
  <c r="F657" i="180"/>
  <c r="G657" i="180"/>
  <c r="H657" i="180"/>
  <c r="I657" i="180"/>
  <c r="J657" i="180"/>
  <c r="K657" i="180"/>
  <c r="L657" i="180"/>
  <c r="M657" i="180"/>
  <c r="N657" i="180"/>
  <c r="O657" i="180"/>
  <c r="P657" i="180"/>
  <c r="E658" i="180"/>
  <c r="F658" i="180"/>
  <c r="G658" i="180"/>
  <c r="H658" i="180"/>
  <c r="I658" i="180"/>
  <c r="J658" i="180"/>
  <c r="K658" i="180"/>
  <c r="L658" i="180"/>
  <c r="M658" i="180"/>
  <c r="N658" i="180"/>
  <c r="O658" i="180"/>
  <c r="P658" i="180"/>
  <c r="E659" i="180"/>
  <c r="F659" i="180"/>
  <c r="G659" i="180"/>
  <c r="H659" i="180"/>
  <c r="I659" i="180"/>
  <c r="J659" i="180"/>
  <c r="K659" i="180"/>
  <c r="L659" i="180"/>
  <c r="M659" i="180"/>
  <c r="N659" i="180"/>
  <c r="O659" i="180"/>
  <c r="P659" i="180"/>
  <c r="E660" i="180"/>
  <c r="F660" i="180"/>
  <c r="G660" i="180"/>
  <c r="H660" i="180"/>
  <c r="I660" i="180"/>
  <c r="J660" i="180"/>
  <c r="K660" i="180"/>
  <c r="L660" i="180"/>
  <c r="M660" i="180"/>
  <c r="N660" i="180"/>
  <c r="O660" i="180"/>
  <c r="P660" i="180"/>
  <c r="E661" i="180"/>
  <c r="F661" i="180"/>
  <c r="G661" i="180"/>
  <c r="H661" i="180"/>
  <c r="I661" i="180"/>
  <c r="J661" i="180"/>
  <c r="K661" i="180"/>
  <c r="L661" i="180"/>
  <c r="M661" i="180"/>
  <c r="N661" i="180"/>
  <c r="O661" i="180"/>
  <c r="P661" i="180"/>
  <c r="E662" i="180"/>
  <c r="F662" i="180"/>
  <c r="G662" i="180"/>
  <c r="H662" i="180"/>
  <c r="I662" i="180"/>
  <c r="J662" i="180"/>
  <c r="K662" i="180"/>
  <c r="L662" i="180"/>
  <c r="M662" i="180"/>
  <c r="N662" i="180"/>
  <c r="O662" i="180"/>
  <c r="P662" i="180"/>
  <c r="E663" i="180"/>
  <c r="F663" i="180"/>
  <c r="G663" i="180"/>
  <c r="H663" i="180"/>
  <c r="I663" i="180"/>
  <c r="J663" i="180"/>
  <c r="K663" i="180"/>
  <c r="L663" i="180"/>
  <c r="M663" i="180"/>
  <c r="N663" i="180"/>
  <c r="O663" i="180"/>
  <c r="P663" i="180"/>
  <c r="E664" i="180"/>
  <c r="F664" i="180"/>
  <c r="G664" i="180"/>
  <c r="H664" i="180"/>
  <c r="I664" i="180"/>
  <c r="J664" i="180"/>
  <c r="K664" i="180"/>
  <c r="L664" i="180"/>
  <c r="M664" i="180"/>
  <c r="N664" i="180"/>
  <c r="O664" i="180"/>
  <c r="P664" i="180"/>
  <c r="E665" i="180"/>
  <c r="F665" i="180"/>
  <c r="G665" i="180"/>
  <c r="H665" i="180"/>
  <c r="I665" i="180"/>
  <c r="J665" i="180"/>
  <c r="K665" i="180"/>
  <c r="L665" i="180"/>
  <c r="M665" i="180"/>
  <c r="N665" i="180"/>
  <c r="O665" i="180"/>
  <c r="P665" i="180"/>
  <c r="E666" i="180"/>
  <c r="F666" i="180"/>
  <c r="G666" i="180"/>
  <c r="H666" i="180"/>
  <c r="I666" i="180"/>
  <c r="J666" i="180"/>
  <c r="K666" i="180"/>
  <c r="L666" i="180"/>
  <c r="M666" i="180"/>
  <c r="N666" i="180"/>
  <c r="O666" i="180"/>
  <c r="P666" i="180"/>
  <c r="E667" i="180"/>
  <c r="F667" i="180"/>
  <c r="G667" i="180"/>
  <c r="H667" i="180"/>
  <c r="I667" i="180"/>
  <c r="J667" i="180"/>
  <c r="K667" i="180"/>
  <c r="L667" i="180"/>
  <c r="M667" i="180"/>
  <c r="N667" i="180"/>
  <c r="O667" i="180"/>
  <c r="P667" i="180"/>
  <c r="E668" i="180"/>
  <c r="F668" i="180"/>
  <c r="G668" i="180"/>
  <c r="H668" i="180"/>
  <c r="I668" i="180"/>
  <c r="J668" i="180"/>
  <c r="K668" i="180"/>
  <c r="L668" i="180"/>
  <c r="M668" i="180"/>
  <c r="N668" i="180"/>
  <c r="O668" i="180"/>
  <c r="P668" i="180"/>
  <c r="E669" i="180"/>
  <c r="F669" i="180"/>
  <c r="G669" i="180"/>
  <c r="H669" i="180"/>
  <c r="I669" i="180"/>
  <c r="J669" i="180"/>
  <c r="K669" i="180"/>
  <c r="L669" i="180"/>
  <c r="M669" i="180"/>
  <c r="N669" i="180"/>
  <c r="O669" i="180"/>
  <c r="P669" i="180"/>
  <c r="Q677" i="180"/>
  <c r="E678" i="180"/>
  <c r="F678" i="180"/>
  <c r="G678" i="180"/>
  <c r="H678" i="180"/>
  <c r="I678" i="180"/>
  <c r="J678" i="180"/>
  <c r="K678" i="180"/>
  <c r="L678" i="180"/>
  <c r="M678" i="180"/>
  <c r="N678" i="180"/>
  <c r="O678" i="180"/>
  <c r="P678" i="180"/>
  <c r="E679" i="180"/>
  <c r="F679" i="180"/>
  <c r="G679" i="180"/>
  <c r="H679" i="180"/>
  <c r="I679" i="180"/>
  <c r="J679" i="180"/>
  <c r="K679" i="180"/>
  <c r="L679" i="180"/>
  <c r="M679" i="180"/>
  <c r="N679" i="180"/>
  <c r="O679" i="180"/>
  <c r="P679" i="180"/>
  <c r="E680" i="180"/>
  <c r="F680" i="180"/>
  <c r="G680" i="180"/>
  <c r="H680" i="180"/>
  <c r="I680" i="180"/>
  <c r="J680" i="180"/>
  <c r="K680" i="180"/>
  <c r="L680" i="180"/>
  <c r="M680" i="180"/>
  <c r="N680" i="180"/>
  <c r="O680" i="180"/>
  <c r="P680" i="180"/>
  <c r="E681" i="180"/>
  <c r="F681" i="180"/>
  <c r="G681" i="180"/>
  <c r="H681" i="180"/>
  <c r="I681" i="180"/>
  <c r="J681" i="180"/>
  <c r="K681" i="180"/>
  <c r="L681" i="180"/>
  <c r="M681" i="180"/>
  <c r="N681" i="180"/>
  <c r="O681" i="180"/>
  <c r="P681" i="180"/>
  <c r="E682" i="180"/>
  <c r="F682" i="180"/>
  <c r="G682" i="180"/>
  <c r="H682" i="180"/>
  <c r="I682" i="180"/>
  <c r="J682" i="180"/>
  <c r="K682" i="180"/>
  <c r="L682" i="180"/>
  <c r="M682" i="180"/>
  <c r="N682" i="180"/>
  <c r="O682" i="180"/>
  <c r="P682" i="180"/>
  <c r="E683" i="180"/>
  <c r="F683" i="180"/>
  <c r="G683" i="180"/>
  <c r="H683" i="180"/>
  <c r="I683" i="180"/>
  <c r="J683" i="180"/>
  <c r="K683" i="180"/>
  <c r="L683" i="180"/>
  <c r="M683" i="180"/>
  <c r="N683" i="180"/>
  <c r="O683" i="180"/>
  <c r="P683" i="180"/>
  <c r="E684" i="180"/>
  <c r="F684" i="180"/>
  <c r="G684" i="180"/>
  <c r="H684" i="180"/>
  <c r="I684" i="180"/>
  <c r="J684" i="180"/>
  <c r="K684" i="180"/>
  <c r="L684" i="180"/>
  <c r="M684" i="180"/>
  <c r="N684" i="180"/>
  <c r="O684" i="180"/>
  <c r="P684" i="180"/>
  <c r="E685" i="180"/>
  <c r="F685" i="180"/>
  <c r="G685" i="180"/>
  <c r="H685" i="180"/>
  <c r="I685" i="180"/>
  <c r="J685" i="180"/>
  <c r="K685" i="180"/>
  <c r="L685" i="180"/>
  <c r="M685" i="180"/>
  <c r="N685" i="180"/>
  <c r="O685" i="180"/>
  <c r="P685" i="180"/>
  <c r="E686" i="180"/>
  <c r="F686" i="180"/>
  <c r="G686" i="180"/>
  <c r="H686" i="180"/>
  <c r="I686" i="180"/>
  <c r="J686" i="180"/>
  <c r="K686" i="180"/>
  <c r="L686" i="180"/>
  <c r="M686" i="180"/>
  <c r="N686" i="180"/>
  <c r="O686" i="180"/>
  <c r="P686" i="180"/>
  <c r="E687" i="180"/>
  <c r="F687" i="180"/>
  <c r="G687" i="180"/>
  <c r="H687" i="180"/>
  <c r="I687" i="180"/>
  <c r="J687" i="180"/>
  <c r="K687" i="180"/>
  <c r="L687" i="180"/>
  <c r="M687" i="180"/>
  <c r="N687" i="180"/>
  <c r="O687" i="180"/>
  <c r="P687" i="180"/>
  <c r="E688" i="180"/>
  <c r="F688" i="180"/>
  <c r="G688" i="180"/>
  <c r="H688" i="180"/>
  <c r="I688" i="180"/>
  <c r="J688" i="180"/>
  <c r="K688" i="180"/>
  <c r="L688" i="180"/>
  <c r="M688" i="180"/>
  <c r="N688" i="180"/>
  <c r="O688" i="180"/>
  <c r="P688" i="180"/>
  <c r="E689" i="180"/>
  <c r="F689" i="180"/>
  <c r="G689" i="180"/>
  <c r="H689" i="180"/>
  <c r="I689" i="180"/>
  <c r="J689" i="180"/>
  <c r="K689" i="180"/>
  <c r="L689" i="180"/>
  <c r="M689" i="180"/>
  <c r="N689" i="180"/>
  <c r="O689" i="180"/>
  <c r="P689" i="180"/>
  <c r="E690" i="180"/>
  <c r="F690" i="180"/>
  <c r="G690" i="180"/>
  <c r="H690" i="180"/>
  <c r="I690" i="180"/>
  <c r="J690" i="180"/>
  <c r="K690" i="180"/>
  <c r="L690" i="180"/>
  <c r="M690" i="180"/>
  <c r="N690" i="180"/>
  <c r="O690" i="180"/>
  <c r="P690" i="180"/>
  <c r="Q692" i="180"/>
  <c r="E693" i="180"/>
  <c r="F693" i="180"/>
  <c r="G693" i="180"/>
  <c r="H693" i="180"/>
  <c r="I693" i="180"/>
  <c r="J693" i="180"/>
  <c r="K693" i="180"/>
  <c r="L693" i="180"/>
  <c r="M693" i="180"/>
  <c r="N693" i="180"/>
  <c r="O693" i="180"/>
  <c r="P693" i="180"/>
  <c r="E694" i="180"/>
  <c r="F694" i="180"/>
  <c r="G694" i="180"/>
  <c r="H694" i="180"/>
  <c r="I694" i="180"/>
  <c r="J694" i="180"/>
  <c r="K694" i="180"/>
  <c r="L694" i="180"/>
  <c r="M694" i="180"/>
  <c r="N694" i="180"/>
  <c r="O694" i="180"/>
  <c r="P694" i="180"/>
  <c r="E695" i="180"/>
  <c r="F695" i="180"/>
  <c r="G695" i="180"/>
  <c r="H695" i="180"/>
  <c r="I695" i="180"/>
  <c r="J695" i="180"/>
  <c r="K695" i="180"/>
  <c r="L695" i="180"/>
  <c r="M695" i="180"/>
  <c r="N695" i="180"/>
  <c r="O695" i="180"/>
  <c r="P695" i="180"/>
  <c r="E696" i="180"/>
  <c r="F696" i="180"/>
  <c r="G696" i="180"/>
  <c r="H696" i="180"/>
  <c r="I696" i="180"/>
  <c r="J696" i="180"/>
  <c r="K696" i="180"/>
  <c r="L696" i="180"/>
  <c r="M696" i="180"/>
  <c r="N696" i="180"/>
  <c r="O696" i="180"/>
  <c r="P696" i="180"/>
  <c r="E697" i="180"/>
  <c r="F697" i="180"/>
  <c r="G697" i="180"/>
  <c r="H697" i="180"/>
  <c r="I697" i="180"/>
  <c r="J697" i="180"/>
  <c r="K697" i="180"/>
  <c r="L697" i="180"/>
  <c r="M697" i="180"/>
  <c r="N697" i="180"/>
  <c r="O697" i="180"/>
  <c r="P697" i="180"/>
  <c r="E698" i="180"/>
  <c r="F698" i="180"/>
  <c r="G698" i="180"/>
  <c r="H698" i="180"/>
  <c r="I698" i="180"/>
  <c r="J698" i="180"/>
  <c r="K698" i="180"/>
  <c r="L698" i="180"/>
  <c r="M698" i="180"/>
  <c r="N698" i="180"/>
  <c r="O698" i="180"/>
  <c r="P698" i="180"/>
  <c r="E699" i="180"/>
  <c r="F699" i="180"/>
  <c r="G699" i="180"/>
  <c r="H699" i="180"/>
  <c r="I699" i="180"/>
  <c r="J699" i="180"/>
  <c r="K699" i="180"/>
  <c r="L699" i="180"/>
  <c r="M699" i="180"/>
  <c r="N699" i="180"/>
  <c r="O699" i="180"/>
  <c r="P699" i="180"/>
  <c r="E700" i="180"/>
  <c r="F700" i="180"/>
  <c r="G700" i="180"/>
  <c r="H700" i="180"/>
  <c r="I700" i="180"/>
  <c r="J700" i="180"/>
  <c r="K700" i="180"/>
  <c r="L700" i="180"/>
  <c r="M700" i="180"/>
  <c r="N700" i="180"/>
  <c r="O700" i="180"/>
  <c r="P700" i="180"/>
  <c r="E701" i="180"/>
  <c r="F701" i="180"/>
  <c r="G701" i="180"/>
  <c r="H701" i="180"/>
  <c r="I701" i="180"/>
  <c r="J701" i="180"/>
  <c r="K701" i="180"/>
  <c r="L701" i="180"/>
  <c r="M701" i="180"/>
  <c r="N701" i="180"/>
  <c r="O701" i="180"/>
  <c r="P701" i="180"/>
  <c r="E702" i="180"/>
  <c r="F702" i="180"/>
  <c r="G702" i="180"/>
  <c r="H702" i="180"/>
  <c r="I702" i="180"/>
  <c r="J702" i="180"/>
  <c r="K702" i="180"/>
  <c r="L702" i="180"/>
  <c r="M702" i="180"/>
  <c r="N702" i="180"/>
  <c r="O702" i="180"/>
  <c r="P702" i="180"/>
  <c r="E703" i="180"/>
  <c r="F703" i="180"/>
  <c r="G703" i="180"/>
  <c r="H703" i="180"/>
  <c r="I703" i="180"/>
  <c r="J703" i="180"/>
  <c r="K703" i="180"/>
  <c r="L703" i="180"/>
  <c r="M703" i="180"/>
  <c r="N703" i="180"/>
  <c r="O703" i="180"/>
  <c r="P703" i="180"/>
  <c r="E704" i="180"/>
  <c r="F704" i="180"/>
  <c r="G704" i="180"/>
  <c r="H704" i="180"/>
  <c r="I704" i="180"/>
  <c r="J704" i="180"/>
  <c r="K704" i="180"/>
  <c r="L704" i="180"/>
  <c r="M704" i="180"/>
  <c r="N704" i="180"/>
  <c r="O704" i="180"/>
  <c r="P704" i="180"/>
  <c r="E705" i="180"/>
  <c r="F705" i="180"/>
  <c r="G705" i="180"/>
  <c r="H705" i="180"/>
  <c r="I705" i="180"/>
  <c r="J705" i="180"/>
  <c r="K705" i="180"/>
  <c r="L705" i="180"/>
  <c r="M705" i="180"/>
  <c r="N705" i="180"/>
  <c r="O705" i="180"/>
  <c r="P705" i="180"/>
  <c r="E706" i="180"/>
  <c r="F706" i="180"/>
  <c r="G706" i="180"/>
  <c r="H706" i="180"/>
  <c r="I706" i="180"/>
  <c r="J706" i="180"/>
  <c r="K706" i="180"/>
  <c r="L706" i="180"/>
  <c r="M706" i="180"/>
  <c r="N706" i="180"/>
  <c r="O706" i="180"/>
  <c r="P706" i="180"/>
  <c r="E707" i="180"/>
  <c r="F707" i="180"/>
  <c r="G707" i="180"/>
  <c r="H707" i="180"/>
  <c r="I707" i="180"/>
  <c r="J707" i="180"/>
  <c r="K707" i="180"/>
  <c r="L707" i="180"/>
  <c r="M707" i="180"/>
  <c r="N707" i="180"/>
  <c r="O707" i="180"/>
  <c r="P707" i="180"/>
  <c r="Q709" i="180"/>
  <c r="E710" i="180"/>
  <c r="F710" i="180"/>
  <c r="G710" i="180"/>
  <c r="H710" i="180"/>
  <c r="I710" i="180"/>
  <c r="J710" i="180"/>
  <c r="K710" i="180"/>
  <c r="L710" i="180"/>
  <c r="M710" i="180"/>
  <c r="N710" i="180"/>
  <c r="O710" i="180"/>
  <c r="P710" i="180"/>
  <c r="E711" i="180"/>
  <c r="F711" i="180"/>
  <c r="G711" i="180"/>
  <c r="H711" i="180"/>
  <c r="I711" i="180"/>
  <c r="J711" i="180"/>
  <c r="K711" i="180"/>
  <c r="L711" i="180"/>
  <c r="M711" i="180"/>
  <c r="N711" i="180"/>
  <c r="O711" i="180"/>
  <c r="P711" i="180"/>
  <c r="E712" i="180"/>
  <c r="F712" i="180"/>
  <c r="G712" i="180"/>
  <c r="H712" i="180"/>
  <c r="I712" i="180"/>
  <c r="J712" i="180"/>
  <c r="K712" i="180"/>
  <c r="L712" i="180"/>
  <c r="M712" i="180"/>
  <c r="N712" i="180"/>
  <c r="O712" i="180"/>
  <c r="P712" i="180"/>
  <c r="E713" i="180"/>
  <c r="F713" i="180"/>
  <c r="G713" i="180"/>
  <c r="H713" i="180"/>
  <c r="I713" i="180"/>
  <c r="J713" i="180"/>
  <c r="K713" i="180"/>
  <c r="L713" i="180"/>
  <c r="M713" i="180"/>
  <c r="N713" i="180"/>
  <c r="O713" i="180"/>
  <c r="P713" i="180"/>
  <c r="E714" i="180"/>
  <c r="F714" i="180"/>
  <c r="G714" i="180"/>
  <c r="H714" i="180"/>
  <c r="I714" i="180"/>
  <c r="J714" i="180"/>
  <c r="K714" i="180"/>
  <c r="L714" i="180"/>
  <c r="M714" i="180"/>
  <c r="N714" i="180"/>
  <c r="O714" i="180"/>
  <c r="P714" i="180"/>
  <c r="E715" i="180"/>
  <c r="F715" i="180"/>
  <c r="G715" i="180"/>
  <c r="H715" i="180"/>
  <c r="I715" i="180"/>
  <c r="J715" i="180"/>
  <c r="K715" i="180"/>
  <c r="L715" i="180"/>
  <c r="M715" i="180"/>
  <c r="N715" i="180"/>
  <c r="O715" i="180"/>
  <c r="P715" i="180"/>
  <c r="E716" i="180"/>
  <c r="F716" i="180"/>
  <c r="G716" i="180"/>
  <c r="H716" i="180"/>
  <c r="I716" i="180"/>
  <c r="J716" i="180"/>
  <c r="K716" i="180"/>
  <c r="L716" i="180"/>
  <c r="M716" i="180"/>
  <c r="N716" i="180"/>
  <c r="O716" i="180"/>
  <c r="P716" i="180"/>
  <c r="E717" i="180"/>
  <c r="F717" i="180"/>
  <c r="G717" i="180"/>
  <c r="H717" i="180"/>
  <c r="I717" i="180"/>
  <c r="J717" i="180"/>
  <c r="K717" i="180"/>
  <c r="L717" i="180"/>
  <c r="M717" i="180"/>
  <c r="N717" i="180"/>
  <c r="O717" i="180"/>
  <c r="P717" i="180"/>
  <c r="E718" i="180"/>
  <c r="F718" i="180"/>
  <c r="G718" i="180"/>
  <c r="H718" i="180"/>
  <c r="I718" i="180"/>
  <c r="J718" i="180"/>
  <c r="K718" i="180"/>
  <c r="L718" i="180"/>
  <c r="M718" i="180"/>
  <c r="N718" i="180"/>
  <c r="O718" i="180"/>
  <c r="P718" i="180"/>
  <c r="E719" i="180"/>
  <c r="F719" i="180"/>
  <c r="G719" i="180"/>
  <c r="H719" i="180"/>
  <c r="I719" i="180"/>
  <c r="J719" i="180"/>
  <c r="K719" i="180"/>
  <c r="L719" i="180"/>
  <c r="M719" i="180"/>
  <c r="N719" i="180"/>
  <c r="O719" i="180"/>
  <c r="P719" i="180"/>
  <c r="E720" i="180"/>
  <c r="F720" i="180"/>
  <c r="G720" i="180"/>
  <c r="H720" i="180"/>
  <c r="I720" i="180"/>
  <c r="J720" i="180"/>
  <c r="K720" i="180"/>
  <c r="L720" i="180"/>
  <c r="M720" i="180"/>
  <c r="N720" i="180"/>
  <c r="O720" i="180"/>
  <c r="P720" i="180"/>
  <c r="E721" i="180"/>
  <c r="F721" i="180"/>
  <c r="G721" i="180"/>
  <c r="H721" i="180"/>
  <c r="I721" i="180"/>
  <c r="J721" i="180"/>
  <c r="K721" i="180"/>
  <c r="L721" i="180"/>
  <c r="M721" i="180"/>
  <c r="N721" i="180"/>
  <c r="O721" i="180"/>
  <c r="P721" i="180"/>
  <c r="E722" i="180"/>
  <c r="F722" i="180"/>
  <c r="G722" i="180"/>
  <c r="H722" i="180"/>
  <c r="I722" i="180"/>
  <c r="J722" i="180"/>
  <c r="K722" i="180"/>
  <c r="L722" i="180"/>
  <c r="M722" i="180"/>
  <c r="N722" i="180"/>
  <c r="O722" i="180"/>
  <c r="P722" i="180"/>
  <c r="E723" i="180"/>
  <c r="F723" i="180"/>
  <c r="G723" i="180"/>
  <c r="H723" i="180"/>
  <c r="I723" i="180"/>
  <c r="J723" i="180"/>
  <c r="K723" i="180"/>
  <c r="L723" i="180"/>
  <c r="M723" i="180"/>
  <c r="N723" i="180"/>
  <c r="O723" i="180"/>
  <c r="P723" i="180"/>
  <c r="E724" i="180"/>
  <c r="F724" i="180"/>
  <c r="G724" i="180"/>
  <c r="H724" i="180"/>
  <c r="I724" i="180"/>
  <c r="J724" i="180"/>
  <c r="K724" i="180"/>
  <c r="L724" i="180"/>
  <c r="M724" i="180"/>
  <c r="N724" i="180"/>
  <c r="O724" i="180"/>
  <c r="P724" i="180"/>
  <c r="Q726" i="180"/>
  <c r="E727" i="180"/>
  <c r="F727" i="180"/>
  <c r="G727" i="180"/>
  <c r="H727" i="180"/>
  <c r="I727" i="180"/>
  <c r="J727" i="180"/>
  <c r="K727" i="180"/>
  <c r="L727" i="180"/>
  <c r="M727" i="180"/>
  <c r="N727" i="180"/>
  <c r="O727" i="180"/>
  <c r="P727" i="180"/>
  <c r="E728" i="180"/>
  <c r="F728" i="180"/>
  <c r="G728" i="180"/>
  <c r="H728" i="180"/>
  <c r="I728" i="180"/>
  <c r="J728" i="180"/>
  <c r="K728" i="180"/>
  <c r="L728" i="180"/>
  <c r="M728" i="180"/>
  <c r="N728" i="180"/>
  <c r="O728" i="180"/>
  <c r="P728" i="180"/>
  <c r="E729" i="180"/>
  <c r="F729" i="180"/>
  <c r="G729" i="180"/>
  <c r="H729" i="180"/>
  <c r="I729" i="180"/>
  <c r="J729" i="180"/>
  <c r="K729" i="180"/>
  <c r="L729" i="180"/>
  <c r="M729" i="180"/>
  <c r="N729" i="180"/>
  <c r="O729" i="180"/>
  <c r="P729" i="180"/>
  <c r="E730" i="180"/>
  <c r="F730" i="180"/>
  <c r="G730" i="180"/>
  <c r="H730" i="180"/>
  <c r="I730" i="180"/>
  <c r="J730" i="180"/>
  <c r="K730" i="180"/>
  <c r="L730" i="180"/>
  <c r="M730" i="180"/>
  <c r="N730" i="180"/>
  <c r="O730" i="180"/>
  <c r="P730" i="180"/>
  <c r="E731" i="180"/>
  <c r="F731" i="180"/>
  <c r="G731" i="180"/>
  <c r="H731" i="180"/>
  <c r="I731" i="180"/>
  <c r="J731" i="180"/>
  <c r="K731" i="180"/>
  <c r="L731" i="180"/>
  <c r="M731" i="180"/>
  <c r="N731" i="180"/>
  <c r="O731" i="180"/>
  <c r="P731" i="180"/>
  <c r="E732" i="180"/>
  <c r="F732" i="180"/>
  <c r="G732" i="180"/>
  <c r="H732" i="180"/>
  <c r="I732" i="180"/>
  <c r="J732" i="180"/>
  <c r="K732" i="180"/>
  <c r="L732" i="180"/>
  <c r="M732" i="180"/>
  <c r="N732" i="180"/>
  <c r="O732" i="180"/>
  <c r="P732" i="180"/>
  <c r="E733" i="180"/>
  <c r="F733" i="180"/>
  <c r="G733" i="180"/>
  <c r="H733" i="180"/>
  <c r="I733" i="180"/>
  <c r="J733" i="180"/>
  <c r="K733" i="180"/>
  <c r="L733" i="180"/>
  <c r="M733" i="180"/>
  <c r="N733" i="180"/>
  <c r="O733" i="180"/>
  <c r="P733" i="180"/>
  <c r="E734" i="180"/>
  <c r="F734" i="180"/>
  <c r="G734" i="180"/>
  <c r="H734" i="180"/>
  <c r="I734" i="180"/>
  <c r="J734" i="180"/>
  <c r="K734" i="180"/>
  <c r="L734" i="180"/>
  <c r="M734" i="180"/>
  <c r="N734" i="180"/>
  <c r="O734" i="180"/>
  <c r="P734" i="180"/>
  <c r="E735" i="180"/>
  <c r="F735" i="180"/>
  <c r="G735" i="180"/>
  <c r="H735" i="180"/>
  <c r="I735" i="180"/>
  <c r="J735" i="180"/>
  <c r="K735" i="180"/>
  <c r="L735" i="180"/>
  <c r="M735" i="180"/>
  <c r="N735" i="180"/>
  <c r="O735" i="180"/>
  <c r="P735" i="180"/>
  <c r="E736" i="180"/>
  <c r="F736" i="180"/>
  <c r="G736" i="180"/>
  <c r="H736" i="180"/>
  <c r="I736" i="180"/>
  <c r="J736" i="180"/>
  <c r="K736" i="180"/>
  <c r="L736" i="180"/>
  <c r="M736" i="180"/>
  <c r="N736" i="180"/>
  <c r="O736" i="180"/>
  <c r="P736" i="180"/>
  <c r="E737" i="180"/>
  <c r="F737" i="180"/>
  <c r="G737" i="180"/>
  <c r="H737" i="180"/>
  <c r="I737" i="180"/>
  <c r="J737" i="180"/>
  <c r="K737" i="180"/>
  <c r="L737" i="180"/>
  <c r="M737" i="180"/>
  <c r="N737" i="180"/>
  <c r="O737" i="180"/>
  <c r="P737" i="180"/>
  <c r="E738" i="180"/>
  <c r="F738" i="180"/>
  <c r="G738" i="180"/>
  <c r="H738" i="180"/>
  <c r="I738" i="180"/>
  <c r="J738" i="180"/>
  <c r="K738" i="180"/>
  <c r="L738" i="180"/>
  <c r="M738" i="180"/>
  <c r="N738" i="180"/>
  <c r="O738" i="180"/>
  <c r="P738" i="180"/>
  <c r="E739" i="180"/>
  <c r="F739" i="180"/>
  <c r="G739" i="180"/>
  <c r="H739" i="180"/>
  <c r="I739" i="180"/>
  <c r="J739" i="180"/>
  <c r="K739" i="180"/>
  <c r="L739" i="180"/>
  <c r="M739" i="180"/>
  <c r="N739" i="180"/>
  <c r="O739" i="180"/>
  <c r="P739" i="180"/>
  <c r="E740" i="180"/>
  <c r="F740" i="180"/>
  <c r="G740" i="180"/>
  <c r="H740" i="180"/>
  <c r="I740" i="180"/>
  <c r="J740" i="180"/>
  <c r="K740" i="180"/>
  <c r="L740" i="180"/>
  <c r="M740" i="180"/>
  <c r="N740" i="180"/>
  <c r="O740" i="180"/>
  <c r="P740" i="180"/>
  <c r="E741" i="180"/>
  <c r="F741" i="180"/>
  <c r="G741" i="180"/>
  <c r="H741" i="180"/>
  <c r="I741" i="180"/>
  <c r="J741" i="180"/>
  <c r="K741" i="180"/>
  <c r="L741" i="180"/>
  <c r="M741" i="180"/>
  <c r="N741" i="180"/>
  <c r="O741" i="180"/>
  <c r="P741" i="180"/>
  <c r="E742" i="180"/>
  <c r="F742" i="180"/>
  <c r="G742" i="180"/>
  <c r="H742" i="180"/>
  <c r="I742" i="180"/>
  <c r="J742" i="180"/>
  <c r="K742" i="180"/>
  <c r="L742" i="180"/>
  <c r="M742" i="180"/>
  <c r="N742" i="180"/>
  <c r="O742" i="180"/>
  <c r="P742" i="180"/>
  <c r="E743" i="180"/>
  <c r="F743" i="180"/>
  <c r="G743" i="180"/>
  <c r="H743" i="180"/>
  <c r="I743" i="180"/>
  <c r="J743" i="180"/>
  <c r="K743" i="180"/>
  <c r="L743" i="180"/>
  <c r="M743" i="180"/>
  <c r="N743" i="180"/>
  <c r="O743" i="180"/>
  <c r="P743" i="180"/>
  <c r="Q751" i="180"/>
  <c r="E752" i="180"/>
  <c r="F752" i="180"/>
  <c r="G752" i="180"/>
  <c r="H752" i="180"/>
  <c r="I752" i="180"/>
  <c r="J752" i="180"/>
  <c r="K752" i="180"/>
  <c r="L752" i="180"/>
  <c r="M752" i="180"/>
  <c r="N752" i="180"/>
  <c r="O752" i="180"/>
  <c r="P752" i="180"/>
  <c r="E753" i="180"/>
  <c r="F753" i="180"/>
  <c r="G753" i="180"/>
  <c r="H753" i="180"/>
  <c r="I753" i="180"/>
  <c r="J753" i="180"/>
  <c r="K753" i="180"/>
  <c r="L753" i="180"/>
  <c r="M753" i="180"/>
  <c r="N753" i="180"/>
  <c r="O753" i="180"/>
  <c r="P753" i="180"/>
  <c r="E754" i="180"/>
  <c r="F754" i="180"/>
  <c r="G754" i="180"/>
  <c r="H754" i="180"/>
  <c r="I754" i="180"/>
  <c r="J754" i="180"/>
  <c r="K754" i="180"/>
  <c r="L754" i="180"/>
  <c r="M754" i="180"/>
  <c r="N754" i="180"/>
  <c r="O754" i="180"/>
  <c r="P754" i="180"/>
  <c r="E755" i="180"/>
  <c r="F755" i="180"/>
  <c r="G755" i="180"/>
  <c r="H755" i="180"/>
  <c r="I755" i="180"/>
  <c r="J755" i="180"/>
  <c r="K755" i="180"/>
  <c r="L755" i="180"/>
  <c r="M755" i="180"/>
  <c r="N755" i="180"/>
  <c r="O755" i="180"/>
  <c r="P755" i="180"/>
  <c r="E756" i="180"/>
  <c r="F756" i="180"/>
  <c r="G756" i="180"/>
  <c r="H756" i="180"/>
  <c r="I756" i="180"/>
  <c r="J756" i="180"/>
  <c r="K756" i="180"/>
  <c r="L756" i="180"/>
  <c r="M756" i="180"/>
  <c r="N756" i="180"/>
  <c r="O756" i="180"/>
  <c r="P756" i="180"/>
  <c r="E757" i="180"/>
  <c r="F757" i="180"/>
  <c r="G757" i="180"/>
  <c r="H757" i="180"/>
  <c r="I757" i="180"/>
  <c r="J757" i="180"/>
  <c r="K757" i="180"/>
  <c r="L757" i="180"/>
  <c r="M757" i="180"/>
  <c r="N757" i="180"/>
  <c r="O757" i="180"/>
  <c r="P757" i="180"/>
  <c r="E758" i="180"/>
  <c r="F758" i="180"/>
  <c r="G758" i="180"/>
  <c r="H758" i="180"/>
  <c r="I758" i="180"/>
  <c r="J758" i="180"/>
  <c r="K758" i="180"/>
  <c r="L758" i="180"/>
  <c r="M758" i="180"/>
  <c r="N758" i="180"/>
  <c r="O758" i="180"/>
  <c r="P758" i="180"/>
  <c r="E759" i="180"/>
  <c r="F759" i="180"/>
  <c r="G759" i="180"/>
  <c r="H759" i="180"/>
  <c r="I759" i="180"/>
  <c r="J759" i="180"/>
  <c r="K759" i="180"/>
  <c r="L759" i="180"/>
  <c r="M759" i="180"/>
  <c r="N759" i="180"/>
  <c r="O759" i="180"/>
  <c r="P759" i="180"/>
  <c r="E760" i="180"/>
  <c r="F760" i="180"/>
  <c r="G760" i="180"/>
  <c r="H760" i="180"/>
  <c r="I760" i="180"/>
  <c r="J760" i="180"/>
  <c r="K760" i="180"/>
  <c r="L760" i="180"/>
  <c r="M760" i="180"/>
  <c r="N760" i="180"/>
  <c r="O760" i="180"/>
  <c r="P760" i="180"/>
  <c r="E761" i="180"/>
  <c r="F761" i="180"/>
  <c r="G761" i="180"/>
  <c r="H761" i="180"/>
  <c r="I761" i="180"/>
  <c r="J761" i="180"/>
  <c r="K761" i="180"/>
  <c r="L761" i="180"/>
  <c r="M761" i="180"/>
  <c r="N761" i="180"/>
  <c r="O761" i="180"/>
  <c r="P761" i="180"/>
  <c r="E762" i="180"/>
  <c r="F762" i="180"/>
  <c r="G762" i="180"/>
  <c r="H762" i="180"/>
  <c r="I762" i="180"/>
  <c r="J762" i="180"/>
  <c r="K762" i="180"/>
  <c r="L762" i="180"/>
  <c r="M762" i="180"/>
  <c r="N762" i="180"/>
  <c r="O762" i="180"/>
  <c r="P762" i="180"/>
  <c r="E763" i="180"/>
  <c r="F763" i="180"/>
  <c r="G763" i="180"/>
  <c r="H763" i="180"/>
  <c r="I763" i="180"/>
  <c r="J763" i="180"/>
  <c r="K763" i="180"/>
  <c r="L763" i="180"/>
  <c r="M763" i="180"/>
  <c r="N763" i="180"/>
  <c r="O763" i="180"/>
  <c r="P763" i="180"/>
  <c r="E764" i="180"/>
  <c r="F764" i="180"/>
  <c r="G764" i="180"/>
  <c r="H764" i="180"/>
  <c r="I764" i="180"/>
  <c r="J764" i="180"/>
  <c r="K764" i="180"/>
  <c r="L764" i="180"/>
  <c r="M764" i="180"/>
  <c r="N764" i="180"/>
  <c r="O764" i="180"/>
  <c r="P764" i="180"/>
  <c r="Q766" i="180"/>
  <c r="E767" i="180"/>
  <c r="F767" i="180"/>
  <c r="G767" i="180"/>
  <c r="H767" i="180"/>
  <c r="I767" i="180"/>
  <c r="J767" i="180"/>
  <c r="K767" i="180"/>
  <c r="L767" i="180"/>
  <c r="M767" i="180"/>
  <c r="N767" i="180"/>
  <c r="O767" i="180"/>
  <c r="P767" i="180"/>
  <c r="E768" i="180"/>
  <c r="F768" i="180"/>
  <c r="G768" i="180"/>
  <c r="H768" i="180"/>
  <c r="I768" i="180"/>
  <c r="J768" i="180"/>
  <c r="K768" i="180"/>
  <c r="L768" i="180"/>
  <c r="M768" i="180"/>
  <c r="N768" i="180"/>
  <c r="O768" i="180"/>
  <c r="P768" i="180"/>
  <c r="E769" i="180"/>
  <c r="F769" i="180"/>
  <c r="G769" i="180"/>
  <c r="H769" i="180"/>
  <c r="I769" i="180"/>
  <c r="J769" i="180"/>
  <c r="K769" i="180"/>
  <c r="L769" i="180"/>
  <c r="M769" i="180"/>
  <c r="N769" i="180"/>
  <c r="O769" i="180"/>
  <c r="P769" i="180"/>
  <c r="E770" i="180"/>
  <c r="F770" i="180"/>
  <c r="G770" i="180"/>
  <c r="H770" i="180"/>
  <c r="I770" i="180"/>
  <c r="J770" i="180"/>
  <c r="K770" i="180"/>
  <c r="L770" i="180"/>
  <c r="M770" i="180"/>
  <c r="N770" i="180"/>
  <c r="O770" i="180"/>
  <c r="P770" i="180"/>
  <c r="E771" i="180"/>
  <c r="F771" i="180"/>
  <c r="G771" i="180"/>
  <c r="H771" i="180"/>
  <c r="I771" i="180"/>
  <c r="J771" i="180"/>
  <c r="K771" i="180"/>
  <c r="L771" i="180"/>
  <c r="M771" i="180"/>
  <c r="N771" i="180"/>
  <c r="O771" i="180"/>
  <c r="P771" i="180"/>
  <c r="E772" i="180"/>
  <c r="F772" i="180"/>
  <c r="G772" i="180"/>
  <c r="H772" i="180"/>
  <c r="I772" i="180"/>
  <c r="J772" i="180"/>
  <c r="K772" i="180"/>
  <c r="L772" i="180"/>
  <c r="M772" i="180"/>
  <c r="N772" i="180"/>
  <c r="O772" i="180"/>
  <c r="P772" i="180"/>
  <c r="E773" i="180"/>
  <c r="F773" i="180"/>
  <c r="G773" i="180"/>
  <c r="H773" i="180"/>
  <c r="I773" i="180"/>
  <c r="J773" i="180"/>
  <c r="K773" i="180"/>
  <c r="L773" i="180"/>
  <c r="M773" i="180"/>
  <c r="N773" i="180"/>
  <c r="O773" i="180"/>
  <c r="P773" i="180"/>
  <c r="E774" i="180"/>
  <c r="F774" i="180"/>
  <c r="G774" i="180"/>
  <c r="H774" i="180"/>
  <c r="I774" i="180"/>
  <c r="J774" i="180"/>
  <c r="K774" i="180"/>
  <c r="L774" i="180"/>
  <c r="M774" i="180"/>
  <c r="N774" i="180"/>
  <c r="O774" i="180"/>
  <c r="P774" i="180"/>
  <c r="E775" i="180"/>
  <c r="F775" i="180"/>
  <c r="G775" i="180"/>
  <c r="Q775" i="180" s="1"/>
  <c r="H775" i="180"/>
  <c r="I775" i="180"/>
  <c r="J775" i="180"/>
  <c r="K775" i="180"/>
  <c r="L775" i="180"/>
  <c r="M775" i="180"/>
  <c r="N775" i="180"/>
  <c r="O775" i="180"/>
  <c r="P775" i="180"/>
  <c r="E776" i="180"/>
  <c r="F776" i="180"/>
  <c r="G776" i="180"/>
  <c r="H776" i="180"/>
  <c r="I776" i="180"/>
  <c r="J776" i="180"/>
  <c r="K776" i="180"/>
  <c r="L776" i="180"/>
  <c r="M776" i="180"/>
  <c r="N776" i="180"/>
  <c r="O776" i="180"/>
  <c r="P776" i="180"/>
  <c r="E777" i="180"/>
  <c r="F777" i="180"/>
  <c r="G777" i="180"/>
  <c r="H777" i="180"/>
  <c r="I777" i="180"/>
  <c r="J777" i="180"/>
  <c r="K777" i="180"/>
  <c r="L777" i="180"/>
  <c r="M777" i="180"/>
  <c r="N777" i="180"/>
  <c r="O777" i="180"/>
  <c r="P777" i="180"/>
  <c r="E778" i="180"/>
  <c r="F778" i="180"/>
  <c r="G778" i="180"/>
  <c r="H778" i="180"/>
  <c r="I778" i="180"/>
  <c r="J778" i="180"/>
  <c r="K778" i="180"/>
  <c r="L778" i="180"/>
  <c r="M778" i="180"/>
  <c r="N778" i="180"/>
  <c r="O778" i="180"/>
  <c r="P778" i="180"/>
  <c r="E779" i="180"/>
  <c r="F779" i="180"/>
  <c r="G779" i="180"/>
  <c r="H779" i="180"/>
  <c r="I779" i="180"/>
  <c r="J779" i="180"/>
  <c r="K779" i="180"/>
  <c r="L779" i="180"/>
  <c r="M779" i="180"/>
  <c r="N779" i="180"/>
  <c r="O779" i="180"/>
  <c r="P779" i="180"/>
  <c r="E780" i="180"/>
  <c r="F780" i="180"/>
  <c r="G780" i="180"/>
  <c r="H780" i="180"/>
  <c r="I780" i="180"/>
  <c r="J780" i="180"/>
  <c r="K780" i="180"/>
  <c r="L780" i="180"/>
  <c r="M780" i="180"/>
  <c r="N780" i="180"/>
  <c r="O780" i="180"/>
  <c r="P780" i="180"/>
  <c r="E781" i="180"/>
  <c r="F781" i="180"/>
  <c r="G781" i="180"/>
  <c r="H781" i="180"/>
  <c r="I781" i="180"/>
  <c r="J781" i="180"/>
  <c r="K781" i="180"/>
  <c r="L781" i="180"/>
  <c r="M781" i="180"/>
  <c r="N781" i="180"/>
  <c r="O781" i="180"/>
  <c r="P781" i="180"/>
  <c r="Q783" i="180"/>
  <c r="E784" i="180"/>
  <c r="F784" i="180"/>
  <c r="G784" i="180"/>
  <c r="H784" i="180"/>
  <c r="I784" i="180"/>
  <c r="J784" i="180"/>
  <c r="K784" i="180"/>
  <c r="L784" i="180"/>
  <c r="M784" i="180"/>
  <c r="N784" i="180"/>
  <c r="O784" i="180"/>
  <c r="P784" i="180"/>
  <c r="E785" i="180"/>
  <c r="F785" i="180"/>
  <c r="G785" i="180"/>
  <c r="H785" i="180"/>
  <c r="I785" i="180"/>
  <c r="J785" i="180"/>
  <c r="K785" i="180"/>
  <c r="L785" i="180"/>
  <c r="M785" i="180"/>
  <c r="N785" i="180"/>
  <c r="O785" i="180"/>
  <c r="P785" i="180"/>
  <c r="E786" i="180"/>
  <c r="F786" i="180"/>
  <c r="G786" i="180"/>
  <c r="H786" i="180"/>
  <c r="I786" i="180"/>
  <c r="J786" i="180"/>
  <c r="K786" i="180"/>
  <c r="L786" i="180"/>
  <c r="M786" i="180"/>
  <c r="N786" i="180"/>
  <c r="O786" i="180"/>
  <c r="P786" i="180"/>
  <c r="E787" i="180"/>
  <c r="F787" i="180"/>
  <c r="G787" i="180"/>
  <c r="H787" i="180"/>
  <c r="I787" i="180"/>
  <c r="J787" i="180"/>
  <c r="K787" i="180"/>
  <c r="L787" i="180"/>
  <c r="M787" i="180"/>
  <c r="N787" i="180"/>
  <c r="O787" i="180"/>
  <c r="P787" i="180"/>
  <c r="E788" i="180"/>
  <c r="F788" i="180"/>
  <c r="G788" i="180"/>
  <c r="H788" i="180"/>
  <c r="I788" i="180"/>
  <c r="J788" i="180"/>
  <c r="K788" i="180"/>
  <c r="L788" i="180"/>
  <c r="M788" i="180"/>
  <c r="N788" i="180"/>
  <c r="O788" i="180"/>
  <c r="P788" i="180"/>
  <c r="E789" i="180"/>
  <c r="F789" i="180"/>
  <c r="G789" i="180"/>
  <c r="H789" i="180"/>
  <c r="I789" i="180"/>
  <c r="J789" i="180"/>
  <c r="K789" i="180"/>
  <c r="L789" i="180"/>
  <c r="M789" i="180"/>
  <c r="N789" i="180"/>
  <c r="O789" i="180"/>
  <c r="P789" i="180"/>
  <c r="E790" i="180"/>
  <c r="F790" i="180"/>
  <c r="G790" i="180"/>
  <c r="H790" i="180"/>
  <c r="I790" i="180"/>
  <c r="J790" i="180"/>
  <c r="K790" i="180"/>
  <c r="L790" i="180"/>
  <c r="M790" i="180"/>
  <c r="N790" i="180"/>
  <c r="O790" i="180"/>
  <c r="P790" i="180"/>
  <c r="E791" i="180"/>
  <c r="F791" i="180"/>
  <c r="G791" i="180"/>
  <c r="H791" i="180"/>
  <c r="I791" i="180"/>
  <c r="J791" i="180"/>
  <c r="K791" i="180"/>
  <c r="L791" i="180"/>
  <c r="M791" i="180"/>
  <c r="N791" i="180"/>
  <c r="O791" i="180"/>
  <c r="P791" i="180"/>
  <c r="E792" i="180"/>
  <c r="F792" i="180"/>
  <c r="G792" i="180"/>
  <c r="H792" i="180"/>
  <c r="I792" i="180"/>
  <c r="J792" i="180"/>
  <c r="K792" i="180"/>
  <c r="L792" i="180"/>
  <c r="M792" i="180"/>
  <c r="N792" i="180"/>
  <c r="O792" i="180"/>
  <c r="P792" i="180"/>
  <c r="E793" i="180"/>
  <c r="F793" i="180"/>
  <c r="G793" i="180"/>
  <c r="H793" i="180"/>
  <c r="I793" i="180"/>
  <c r="J793" i="180"/>
  <c r="K793" i="180"/>
  <c r="L793" i="180"/>
  <c r="M793" i="180"/>
  <c r="N793" i="180"/>
  <c r="O793" i="180"/>
  <c r="P793" i="180"/>
  <c r="E794" i="180"/>
  <c r="F794" i="180"/>
  <c r="G794" i="180"/>
  <c r="H794" i="180"/>
  <c r="I794" i="180"/>
  <c r="J794" i="180"/>
  <c r="K794" i="180"/>
  <c r="L794" i="180"/>
  <c r="M794" i="180"/>
  <c r="N794" i="180"/>
  <c r="O794" i="180"/>
  <c r="P794" i="180"/>
  <c r="E795" i="180"/>
  <c r="F795" i="180"/>
  <c r="G795" i="180"/>
  <c r="H795" i="180"/>
  <c r="I795" i="180"/>
  <c r="J795" i="180"/>
  <c r="K795" i="180"/>
  <c r="L795" i="180"/>
  <c r="M795" i="180"/>
  <c r="N795" i="180"/>
  <c r="O795" i="180"/>
  <c r="P795" i="180"/>
  <c r="E796" i="180"/>
  <c r="F796" i="180"/>
  <c r="G796" i="180"/>
  <c r="H796" i="180"/>
  <c r="I796" i="180"/>
  <c r="J796" i="180"/>
  <c r="K796" i="180"/>
  <c r="L796" i="180"/>
  <c r="M796" i="180"/>
  <c r="N796" i="180"/>
  <c r="O796" i="180"/>
  <c r="P796" i="180"/>
  <c r="E797" i="180"/>
  <c r="F797" i="180"/>
  <c r="G797" i="180"/>
  <c r="H797" i="180"/>
  <c r="I797" i="180"/>
  <c r="J797" i="180"/>
  <c r="K797" i="180"/>
  <c r="L797" i="180"/>
  <c r="M797" i="180"/>
  <c r="N797" i="180"/>
  <c r="O797" i="180"/>
  <c r="P797" i="180"/>
  <c r="E798" i="180"/>
  <c r="F798" i="180"/>
  <c r="G798" i="180"/>
  <c r="H798" i="180"/>
  <c r="I798" i="180"/>
  <c r="J798" i="180"/>
  <c r="K798" i="180"/>
  <c r="L798" i="180"/>
  <c r="M798" i="180"/>
  <c r="N798" i="180"/>
  <c r="O798" i="180"/>
  <c r="P798" i="180"/>
  <c r="Q800" i="180"/>
  <c r="E801" i="180"/>
  <c r="F801" i="180"/>
  <c r="G801" i="180"/>
  <c r="H801" i="180"/>
  <c r="I801" i="180"/>
  <c r="J801" i="180"/>
  <c r="K801" i="180"/>
  <c r="L801" i="180"/>
  <c r="M801" i="180"/>
  <c r="N801" i="180"/>
  <c r="O801" i="180"/>
  <c r="P801" i="180"/>
  <c r="E802" i="180"/>
  <c r="F802" i="180"/>
  <c r="G802" i="180"/>
  <c r="H802" i="180"/>
  <c r="I802" i="180"/>
  <c r="J802" i="180"/>
  <c r="K802" i="180"/>
  <c r="L802" i="180"/>
  <c r="M802" i="180"/>
  <c r="N802" i="180"/>
  <c r="O802" i="180"/>
  <c r="P802" i="180"/>
  <c r="E803" i="180"/>
  <c r="F803" i="180"/>
  <c r="G803" i="180"/>
  <c r="H803" i="180"/>
  <c r="I803" i="180"/>
  <c r="J803" i="180"/>
  <c r="K803" i="180"/>
  <c r="L803" i="180"/>
  <c r="M803" i="180"/>
  <c r="N803" i="180"/>
  <c r="O803" i="180"/>
  <c r="P803" i="180"/>
  <c r="E804" i="180"/>
  <c r="F804" i="180"/>
  <c r="G804" i="180"/>
  <c r="H804" i="180"/>
  <c r="I804" i="180"/>
  <c r="J804" i="180"/>
  <c r="K804" i="180"/>
  <c r="L804" i="180"/>
  <c r="M804" i="180"/>
  <c r="N804" i="180"/>
  <c r="O804" i="180"/>
  <c r="P804" i="180"/>
  <c r="E805" i="180"/>
  <c r="F805" i="180"/>
  <c r="G805" i="180"/>
  <c r="H805" i="180"/>
  <c r="I805" i="180"/>
  <c r="J805" i="180"/>
  <c r="K805" i="180"/>
  <c r="L805" i="180"/>
  <c r="M805" i="180"/>
  <c r="N805" i="180"/>
  <c r="O805" i="180"/>
  <c r="P805" i="180"/>
  <c r="E806" i="180"/>
  <c r="F806" i="180"/>
  <c r="G806" i="180"/>
  <c r="H806" i="180"/>
  <c r="I806" i="180"/>
  <c r="J806" i="180"/>
  <c r="K806" i="180"/>
  <c r="L806" i="180"/>
  <c r="M806" i="180"/>
  <c r="N806" i="180"/>
  <c r="O806" i="180"/>
  <c r="P806" i="180"/>
  <c r="E807" i="180"/>
  <c r="F807" i="180"/>
  <c r="G807" i="180"/>
  <c r="H807" i="180"/>
  <c r="I807" i="180"/>
  <c r="J807" i="180"/>
  <c r="K807" i="180"/>
  <c r="L807" i="180"/>
  <c r="M807" i="180"/>
  <c r="N807" i="180"/>
  <c r="O807" i="180"/>
  <c r="P807" i="180"/>
  <c r="E808" i="180"/>
  <c r="F808" i="180"/>
  <c r="G808" i="180"/>
  <c r="H808" i="180"/>
  <c r="I808" i="180"/>
  <c r="J808" i="180"/>
  <c r="K808" i="180"/>
  <c r="L808" i="180"/>
  <c r="M808" i="180"/>
  <c r="N808" i="180"/>
  <c r="O808" i="180"/>
  <c r="P808" i="180"/>
  <c r="E809" i="180"/>
  <c r="F809" i="180"/>
  <c r="G809" i="180"/>
  <c r="H809" i="180"/>
  <c r="I809" i="180"/>
  <c r="J809" i="180"/>
  <c r="K809" i="180"/>
  <c r="L809" i="180"/>
  <c r="M809" i="180"/>
  <c r="N809" i="180"/>
  <c r="O809" i="180"/>
  <c r="P809" i="180"/>
  <c r="E810" i="180"/>
  <c r="F810" i="180"/>
  <c r="G810" i="180"/>
  <c r="H810" i="180"/>
  <c r="I810" i="180"/>
  <c r="J810" i="180"/>
  <c r="K810" i="180"/>
  <c r="L810" i="180"/>
  <c r="M810" i="180"/>
  <c r="N810" i="180"/>
  <c r="O810" i="180"/>
  <c r="P810" i="180"/>
  <c r="E811" i="180"/>
  <c r="F811" i="180"/>
  <c r="G811" i="180"/>
  <c r="H811" i="180"/>
  <c r="I811" i="180"/>
  <c r="J811" i="180"/>
  <c r="K811" i="180"/>
  <c r="L811" i="180"/>
  <c r="M811" i="180"/>
  <c r="N811" i="180"/>
  <c r="O811" i="180"/>
  <c r="P811" i="180"/>
  <c r="E812" i="180"/>
  <c r="F812" i="180"/>
  <c r="G812" i="180"/>
  <c r="H812" i="180"/>
  <c r="I812" i="180"/>
  <c r="J812" i="180"/>
  <c r="K812" i="180"/>
  <c r="L812" i="180"/>
  <c r="M812" i="180"/>
  <c r="N812" i="180"/>
  <c r="O812" i="180"/>
  <c r="P812" i="180"/>
  <c r="E813" i="180"/>
  <c r="F813" i="180"/>
  <c r="G813" i="180"/>
  <c r="H813" i="180"/>
  <c r="I813" i="180"/>
  <c r="J813" i="180"/>
  <c r="K813" i="180"/>
  <c r="L813" i="180"/>
  <c r="M813" i="180"/>
  <c r="N813" i="180"/>
  <c r="O813" i="180"/>
  <c r="P813" i="180"/>
  <c r="E814" i="180"/>
  <c r="F814" i="180"/>
  <c r="G814" i="180"/>
  <c r="H814" i="180"/>
  <c r="I814" i="180"/>
  <c r="J814" i="180"/>
  <c r="K814" i="180"/>
  <c r="L814" i="180"/>
  <c r="M814" i="180"/>
  <c r="N814" i="180"/>
  <c r="O814" i="180"/>
  <c r="P814" i="180"/>
  <c r="E815" i="180"/>
  <c r="F815" i="180"/>
  <c r="G815" i="180"/>
  <c r="H815" i="180"/>
  <c r="I815" i="180"/>
  <c r="J815" i="180"/>
  <c r="K815" i="180"/>
  <c r="L815" i="180"/>
  <c r="M815" i="180"/>
  <c r="N815" i="180"/>
  <c r="O815" i="180"/>
  <c r="P815" i="180"/>
  <c r="E816" i="180"/>
  <c r="F816" i="180"/>
  <c r="G816" i="180"/>
  <c r="H816" i="180"/>
  <c r="I816" i="180"/>
  <c r="J816" i="180"/>
  <c r="K816" i="180"/>
  <c r="L816" i="180"/>
  <c r="M816" i="180"/>
  <c r="N816" i="180"/>
  <c r="O816" i="180"/>
  <c r="P816" i="180"/>
  <c r="E817" i="180"/>
  <c r="F817" i="180"/>
  <c r="G817" i="180"/>
  <c r="H817" i="180"/>
  <c r="I817" i="180"/>
  <c r="J817" i="180"/>
  <c r="K817" i="180"/>
  <c r="L817" i="180"/>
  <c r="M817" i="180"/>
  <c r="N817" i="180"/>
  <c r="O817" i="180"/>
  <c r="P817" i="180"/>
  <c r="E824" i="180"/>
  <c r="E9" i="179"/>
  <c r="F9" i="179"/>
  <c r="G9" i="179"/>
  <c r="H9" i="179"/>
  <c r="I9" i="179"/>
  <c r="J9" i="179"/>
  <c r="E10" i="179"/>
  <c r="F10" i="179"/>
  <c r="G10" i="179"/>
  <c r="H10" i="179"/>
  <c r="I10" i="179"/>
  <c r="J10" i="179"/>
  <c r="E11" i="179"/>
  <c r="F11" i="179"/>
  <c r="G11" i="179"/>
  <c r="H11" i="179"/>
  <c r="E12" i="179"/>
  <c r="F12" i="179"/>
  <c r="G12" i="179"/>
  <c r="H12" i="179"/>
  <c r="I12" i="179"/>
  <c r="J12" i="179"/>
  <c r="E13" i="179"/>
  <c r="F13" i="179"/>
  <c r="G13" i="179"/>
  <c r="H13" i="179"/>
  <c r="I13" i="179"/>
  <c r="J13" i="179"/>
  <c r="E14" i="179"/>
  <c r="F14" i="179"/>
  <c r="G14" i="179"/>
  <c r="H14" i="179"/>
  <c r="I14" i="179"/>
  <c r="J14" i="179"/>
  <c r="E15" i="179"/>
  <c r="F15" i="179"/>
  <c r="G15" i="179"/>
  <c r="H15" i="179"/>
  <c r="I15" i="179"/>
  <c r="J15" i="179"/>
  <c r="E16" i="179"/>
  <c r="F16" i="179"/>
  <c r="G16" i="179"/>
  <c r="H16" i="179"/>
  <c r="I16" i="179"/>
  <c r="J16" i="179"/>
  <c r="E17" i="179"/>
  <c r="F17" i="179"/>
  <c r="G17" i="179"/>
  <c r="H17" i="179"/>
  <c r="I17" i="179"/>
  <c r="J17" i="179"/>
  <c r="K22" i="179"/>
  <c r="L22" i="179"/>
  <c r="M22" i="179"/>
  <c r="N22" i="179"/>
  <c r="E24" i="179"/>
  <c r="F24" i="179"/>
  <c r="G24" i="179"/>
  <c r="H24" i="179"/>
  <c r="I24" i="179"/>
  <c r="J24" i="179"/>
  <c r="G25" i="179"/>
  <c r="H25" i="179"/>
  <c r="I25" i="179"/>
  <c r="J25" i="179"/>
  <c r="E26" i="179"/>
  <c r="F26" i="179"/>
  <c r="G26" i="179"/>
  <c r="H26" i="179"/>
  <c r="I26" i="179"/>
  <c r="J26" i="179"/>
  <c r="H27" i="179"/>
  <c r="I27" i="179"/>
  <c r="J27" i="179"/>
  <c r="E28" i="179"/>
  <c r="F28" i="179"/>
  <c r="G28" i="179"/>
  <c r="H28" i="179"/>
  <c r="I28" i="179"/>
  <c r="J28" i="179"/>
  <c r="E29" i="179"/>
  <c r="F29" i="179"/>
  <c r="G29" i="179"/>
  <c r="H29" i="179"/>
  <c r="I29" i="179"/>
  <c r="J29" i="179"/>
  <c r="E30" i="179"/>
  <c r="F30" i="179"/>
  <c r="G30" i="179"/>
  <c r="H30" i="179"/>
  <c r="I30" i="179"/>
  <c r="J30" i="179"/>
  <c r="E31" i="179"/>
  <c r="F31" i="179"/>
  <c r="G31" i="179"/>
  <c r="H31" i="179"/>
  <c r="I31" i="179"/>
  <c r="J31" i="179"/>
  <c r="E32" i="179"/>
  <c r="F32" i="179"/>
  <c r="G32" i="179"/>
  <c r="H32" i="179"/>
  <c r="I32" i="179"/>
  <c r="J32" i="179"/>
  <c r="I33" i="179"/>
  <c r="E34" i="179"/>
  <c r="F34" i="179"/>
  <c r="G34" i="179"/>
  <c r="H34" i="179"/>
  <c r="I34" i="179"/>
  <c r="J34" i="179"/>
  <c r="K39" i="179"/>
  <c r="K77" i="179" s="1"/>
  <c r="L39" i="179"/>
  <c r="L77" i="179" s="1"/>
  <c r="M39" i="179"/>
  <c r="M77" i="179" s="1"/>
  <c r="N39" i="179"/>
  <c r="E41" i="179"/>
  <c r="F41" i="179"/>
  <c r="G41" i="179"/>
  <c r="H41" i="179"/>
  <c r="I41" i="179"/>
  <c r="J41" i="179"/>
  <c r="E42" i="179"/>
  <c r="F42" i="179"/>
  <c r="G42" i="179"/>
  <c r="H42" i="179"/>
  <c r="I42" i="179"/>
  <c r="J42" i="179"/>
  <c r="E43" i="179"/>
  <c r="F43" i="179"/>
  <c r="G43" i="179"/>
  <c r="H43" i="179"/>
  <c r="I43" i="179"/>
  <c r="J43" i="179"/>
  <c r="J44" i="179"/>
  <c r="I45" i="179"/>
  <c r="J45" i="179"/>
  <c r="E46" i="179"/>
  <c r="F46" i="179"/>
  <c r="G46" i="179"/>
  <c r="H46" i="179"/>
  <c r="I46" i="179"/>
  <c r="J46" i="179"/>
  <c r="E47" i="179"/>
  <c r="F47" i="179"/>
  <c r="G47" i="179"/>
  <c r="H47" i="179"/>
  <c r="I47" i="179"/>
  <c r="J47" i="179"/>
  <c r="H48" i="179"/>
  <c r="I48" i="179"/>
  <c r="J48" i="179"/>
  <c r="I49" i="179"/>
  <c r="J49" i="179"/>
  <c r="E50" i="179"/>
  <c r="F50" i="179"/>
  <c r="G50" i="179"/>
  <c r="H50" i="179"/>
  <c r="I50" i="179"/>
  <c r="J50" i="179"/>
  <c r="E51" i="179"/>
  <c r="F51" i="179"/>
  <c r="G51" i="179"/>
  <c r="H51" i="179"/>
  <c r="I51" i="179"/>
  <c r="J51" i="179"/>
  <c r="K58" i="179"/>
  <c r="L58" i="179"/>
  <c r="M58" i="179"/>
  <c r="N58" i="179"/>
  <c r="E60" i="179"/>
  <c r="F60" i="179"/>
  <c r="G60" i="179"/>
  <c r="H60" i="179"/>
  <c r="I60" i="179"/>
  <c r="J60" i="179"/>
  <c r="E61" i="179"/>
  <c r="F61" i="179"/>
  <c r="G61" i="179"/>
  <c r="H61" i="179"/>
  <c r="I61" i="179"/>
  <c r="J61" i="179"/>
  <c r="E62" i="179"/>
  <c r="F62" i="179"/>
  <c r="G62" i="179"/>
  <c r="H62" i="179"/>
  <c r="I62" i="179"/>
  <c r="J62" i="179"/>
  <c r="H63" i="179"/>
  <c r="I63" i="179"/>
  <c r="J63" i="179"/>
  <c r="E64" i="179"/>
  <c r="F64" i="179"/>
  <c r="G64" i="179"/>
  <c r="H64" i="179"/>
  <c r="I64" i="179"/>
  <c r="J64" i="179"/>
  <c r="E65" i="179"/>
  <c r="F65" i="179"/>
  <c r="G65" i="179"/>
  <c r="H65" i="179"/>
  <c r="I65" i="179"/>
  <c r="J65" i="179"/>
  <c r="E66" i="179"/>
  <c r="F66" i="179"/>
  <c r="G66" i="179"/>
  <c r="H66" i="179"/>
  <c r="I66" i="179"/>
  <c r="J66" i="179"/>
  <c r="E67" i="179"/>
  <c r="F67" i="179"/>
  <c r="G67" i="179"/>
  <c r="H67" i="179"/>
  <c r="I67" i="179"/>
  <c r="J67" i="179"/>
  <c r="J68" i="179"/>
  <c r="J69" i="179"/>
  <c r="K76" i="179"/>
  <c r="L76" i="179"/>
  <c r="M76" i="179"/>
  <c r="N76" i="179"/>
  <c r="E83" i="179"/>
  <c r="I9" i="178"/>
  <c r="J9" i="178"/>
  <c r="I10" i="178"/>
  <c r="J10" i="178"/>
  <c r="I11" i="178"/>
  <c r="J11" i="178"/>
  <c r="I12" i="178"/>
  <c r="J12" i="178"/>
  <c r="I13" i="178"/>
  <c r="J13" i="178"/>
  <c r="I14" i="178"/>
  <c r="J14" i="178"/>
  <c r="I15" i="178"/>
  <c r="J15" i="178"/>
  <c r="I16" i="178"/>
  <c r="J16" i="178"/>
  <c r="I17" i="178"/>
  <c r="J17" i="178"/>
  <c r="E22" i="178"/>
  <c r="F22" i="178"/>
  <c r="G22" i="178"/>
  <c r="H22" i="178"/>
  <c r="K22" i="178"/>
  <c r="L22" i="178"/>
  <c r="M22" i="178"/>
  <c r="N22" i="178"/>
  <c r="F24" i="178"/>
  <c r="G24" i="178"/>
  <c r="G39" i="178" s="1"/>
  <c r="H24" i="178"/>
  <c r="H39" i="178" s="1"/>
  <c r="I24" i="178"/>
  <c r="J24" i="178"/>
  <c r="I26" i="178"/>
  <c r="J26" i="178"/>
  <c r="I27" i="178"/>
  <c r="J27" i="178"/>
  <c r="I28" i="178"/>
  <c r="J28" i="178"/>
  <c r="I29" i="178"/>
  <c r="J29" i="178"/>
  <c r="I30" i="178"/>
  <c r="J30" i="178"/>
  <c r="I31" i="178"/>
  <c r="J31" i="178"/>
  <c r="I32" i="178"/>
  <c r="J32" i="178"/>
  <c r="I33" i="178"/>
  <c r="J33" i="178"/>
  <c r="I34" i="178"/>
  <c r="J34" i="178"/>
  <c r="O70" i="178" s="1"/>
  <c r="E39" i="178"/>
  <c r="F39" i="178"/>
  <c r="K39" i="178"/>
  <c r="L39" i="178"/>
  <c r="M39" i="178"/>
  <c r="N39" i="178"/>
  <c r="I41" i="178"/>
  <c r="J41" i="178"/>
  <c r="I42" i="178"/>
  <c r="J42" i="178"/>
  <c r="I43" i="178"/>
  <c r="J43" i="178"/>
  <c r="I44" i="178"/>
  <c r="J44" i="178"/>
  <c r="I45" i="178"/>
  <c r="J45" i="178"/>
  <c r="I46" i="178"/>
  <c r="J46" i="178"/>
  <c r="I47" i="178"/>
  <c r="J47" i="178"/>
  <c r="I48" i="178"/>
  <c r="I49" i="178"/>
  <c r="I50" i="178"/>
  <c r="J50" i="178"/>
  <c r="I51" i="178"/>
  <c r="J51" i="178"/>
  <c r="E58" i="178"/>
  <c r="F58" i="178"/>
  <c r="G58" i="178"/>
  <c r="H58" i="178"/>
  <c r="K58" i="178"/>
  <c r="L58" i="178"/>
  <c r="M58" i="178"/>
  <c r="N58" i="178"/>
  <c r="I60" i="178"/>
  <c r="J60" i="178"/>
  <c r="I61" i="178"/>
  <c r="J61" i="178"/>
  <c r="I62" i="178"/>
  <c r="J62" i="178"/>
  <c r="J63" i="178"/>
  <c r="I64" i="178"/>
  <c r="J64" i="178"/>
  <c r="I65" i="178"/>
  <c r="J65" i="178"/>
  <c r="I66" i="178"/>
  <c r="J66" i="178"/>
  <c r="I67" i="178"/>
  <c r="J67" i="178"/>
  <c r="J68" i="178"/>
  <c r="J69" i="178"/>
  <c r="O71" i="178"/>
  <c r="E76" i="178"/>
  <c r="F76" i="178"/>
  <c r="G76" i="178"/>
  <c r="H76" i="178"/>
  <c r="K76" i="178"/>
  <c r="L76" i="178"/>
  <c r="L77" i="178" s="1"/>
  <c r="L78" i="178" s="1"/>
  <c r="M76" i="178"/>
  <c r="N76" i="178"/>
  <c r="H744" i="182" l="1"/>
  <c r="H745" i="182" s="1"/>
  <c r="J670" i="182"/>
  <c r="J671" i="182" s="1"/>
  <c r="G522" i="182"/>
  <c r="J373" i="182"/>
  <c r="L153" i="182"/>
  <c r="L597" i="181"/>
  <c r="L598" i="181" s="1"/>
  <c r="J725" i="180"/>
  <c r="I448" i="182"/>
  <c r="K153" i="182"/>
  <c r="N69" i="182"/>
  <c r="N59" i="182"/>
  <c r="N47" i="182"/>
  <c r="N41" i="182"/>
  <c r="N30" i="182"/>
  <c r="N12" i="182"/>
  <c r="O651" i="180"/>
  <c r="H77" i="178"/>
  <c r="Q588" i="180"/>
  <c r="P597" i="181"/>
  <c r="P598" i="181" s="1"/>
  <c r="H744" i="180"/>
  <c r="J708" i="180"/>
  <c r="I745" i="181"/>
  <c r="I746" i="181" s="1"/>
  <c r="O597" i="181"/>
  <c r="F597" i="181"/>
  <c r="F598" i="181" s="1"/>
  <c r="I818" i="182"/>
  <c r="I819" i="182" s="1"/>
  <c r="J153" i="182"/>
  <c r="N220" i="185"/>
  <c r="N221" i="185" s="1"/>
  <c r="Q770" i="180"/>
  <c r="F819" i="181"/>
  <c r="F820" i="181" s="1"/>
  <c r="H745" i="181"/>
  <c r="H746" i="181" s="1"/>
  <c r="M745" i="181"/>
  <c r="M746" i="181" s="1"/>
  <c r="P745" i="181"/>
  <c r="P746" i="181" s="1"/>
  <c r="Q617" i="181"/>
  <c r="Q22" i="181" s="1"/>
  <c r="I597" i="181"/>
  <c r="I598" i="181" s="1"/>
  <c r="P522" i="182"/>
  <c r="G448" i="182"/>
  <c r="G373" i="182"/>
  <c r="H300" i="182"/>
  <c r="F226" i="182"/>
  <c r="N46" i="182"/>
  <c r="N11" i="182"/>
  <c r="N820" i="181"/>
  <c r="G745" i="181"/>
  <c r="G746" i="181" s="1"/>
  <c r="H597" i="181"/>
  <c r="H598" i="181" s="1"/>
  <c r="E52" i="180"/>
  <c r="N818" i="182"/>
  <c r="N819" i="182" s="1"/>
  <c r="J818" i="182"/>
  <c r="J819" i="182" s="1"/>
  <c r="F670" i="182"/>
  <c r="F671" i="182" s="1"/>
  <c r="N670" i="182"/>
  <c r="N671" i="182" s="1"/>
  <c r="Q616" i="182"/>
  <c r="Q22" i="182" s="1"/>
  <c r="O522" i="182"/>
  <c r="N68" i="182"/>
  <c r="N63" i="182"/>
  <c r="O102" i="187"/>
  <c r="O92" i="187"/>
  <c r="O29" i="187"/>
  <c r="G51" i="180"/>
  <c r="L819" i="182"/>
  <c r="N745" i="182"/>
  <c r="J597" i="182"/>
  <c r="N62" i="182"/>
  <c r="M78" i="179"/>
  <c r="K818" i="182"/>
  <c r="K819" i="182" s="1"/>
  <c r="I596" i="182"/>
  <c r="O373" i="182"/>
  <c r="N51" i="182"/>
  <c r="N16" i="182"/>
  <c r="O14" i="187"/>
  <c r="K78" i="179"/>
  <c r="F818" i="182"/>
  <c r="F819" i="182" s="1"/>
  <c r="Q32" i="180"/>
  <c r="O91" i="187"/>
  <c r="O765" i="180"/>
  <c r="M820" i="181"/>
  <c r="Q799" i="181"/>
  <c r="S57" i="181" s="1"/>
  <c r="H819" i="181"/>
  <c r="H820" i="181" s="1"/>
  <c r="N671" i="181"/>
  <c r="N672" i="181" s="1"/>
  <c r="O153" i="182"/>
  <c r="N32" i="182"/>
  <c r="N15" i="182"/>
  <c r="O137" i="187"/>
  <c r="O86" i="187"/>
  <c r="P819" i="181"/>
  <c r="P820" i="181" s="1"/>
  <c r="Q651" i="181"/>
  <c r="Q57" i="181" s="1"/>
  <c r="H818" i="182"/>
  <c r="H819" i="182" s="1"/>
  <c r="S67" i="180"/>
  <c r="Q764" i="182"/>
  <c r="S22" i="182" s="1"/>
  <c r="J744" i="182"/>
  <c r="J745" i="182" s="1"/>
  <c r="L670" i="182"/>
  <c r="L671" i="182" s="1"/>
  <c r="E670" i="182"/>
  <c r="F596" i="182"/>
  <c r="F597" i="182" s="1"/>
  <c r="Q336" i="182"/>
  <c r="I39" i="182" s="1"/>
  <c r="J39" i="182" s="1"/>
  <c r="H226" i="182"/>
  <c r="N60" i="182"/>
  <c r="O211" i="187"/>
  <c r="O132" i="187"/>
  <c r="O120" i="187"/>
  <c r="M671" i="181"/>
  <c r="M672" i="181" s="1"/>
  <c r="J819" i="181"/>
  <c r="J820" i="181" s="1"/>
  <c r="Q782" i="181"/>
  <c r="S39" i="181" s="1"/>
  <c r="L671" i="181"/>
  <c r="L672" i="181" s="1"/>
  <c r="G71" i="180"/>
  <c r="F153" i="182"/>
  <c r="F154" i="182" s="1"/>
  <c r="O115" i="187"/>
  <c r="G164" i="180"/>
  <c r="O164" i="180"/>
  <c r="J460" i="180"/>
  <c r="M310" i="180"/>
  <c r="H164" i="180"/>
  <c r="H173" i="180" s="1"/>
  <c r="O672" i="181"/>
  <c r="O818" i="182"/>
  <c r="O819" i="182" s="1"/>
  <c r="M744" i="182"/>
  <c r="M745" i="182" s="1"/>
  <c r="R60" i="180"/>
  <c r="P51" i="180"/>
  <c r="E373" i="182"/>
  <c r="I373" i="182"/>
  <c r="H374" i="182"/>
  <c r="N153" i="182"/>
  <c r="O213" i="187"/>
  <c r="O122" i="187"/>
  <c r="O110" i="187"/>
  <c r="O83" i="187"/>
  <c r="O37" i="187"/>
  <c r="O13" i="187"/>
  <c r="S61" i="180"/>
  <c r="R71" i="180"/>
  <c r="R59" i="180"/>
  <c r="R44" i="180"/>
  <c r="Q690" i="182"/>
  <c r="R22" i="182" s="1"/>
  <c r="Q633" i="182"/>
  <c r="Q39" i="182" s="1"/>
  <c r="Q595" i="182"/>
  <c r="P76" i="182" s="1"/>
  <c r="P64" i="180"/>
  <c r="H523" i="182"/>
  <c r="H153" i="182"/>
  <c r="M153" i="182"/>
  <c r="O196" i="187"/>
  <c r="O78" i="187"/>
  <c r="S31" i="180"/>
  <c r="G744" i="182"/>
  <c r="G745" i="182" s="1"/>
  <c r="Q30" i="180"/>
  <c r="G523" i="182"/>
  <c r="G153" i="182"/>
  <c r="N24" i="182"/>
  <c r="O15" i="187"/>
  <c r="L78" i="179"/>
  <c r="N745" i="181"/>
  <c r="N746" i="181" s="1"/>
  <c r="Q691" i="181"/>
  <c r="R22" i="181" s="1"/>
  <c r="N51" i="181"/>
  <c r="N51" i="180" s="1"/>
  <c r="S71" i="180"/>
  <c r="S59" i="180"/>
  <c r="S44" i="180"/>
  <c r="R69" i="180"/>
  <c r="Q70" i="180"/>
  <c r="Q559" i="182"/>
  <c r="P39" i="182" s="1"/>
  <c r="K522" i="182"/>
  <c r="Q447" i="182"/>
  <c r="E448" i="182"/>
  <c r="M300" i="182"/>
  <c r="L226" i="182"/>
  <c r="G63" i="182"/>
  <c r="I745" i="182"/>
  <c r="Q28" i="180"/>
  <c r="Q14" i="180"/>
  <c r="G596" i="182"/>
  <c r="M373" i="182"/>
  <c r="P374" i="182"/>
  <c r="L154" i="182"/>
  <c r="H78" i="182"/>
  <c r="O193" i="187"/>
  <c r="O138" i="187"/>
  <c r="F543" i="180"/>
  <c r="J671" i="181"/>
  <c r="J672" i="181" s="1"/>
  <c r="P671" i="181"/>
  <c r="P672" i="181" s="1"/>
  <c r="S69" i="180"/>
  <c r="R67" i="180"/>
  <c r="R12" i="180"/>
  <c r="Q485" i="182"/>
  <c r="O39" i="182" s="1"/>
  <c r="P523" i="182"/>
  <c r="O448" i="182"/>
  <c r="M39" i="182"/>
  <c r="O226" i="182"/>
  <c r="I227" i="182"/>
  <c r="P153" i="182"/>
  <c r="O188" i="187"/>
  <c r="O133" i="187"/>
  <c r="O49" i="187"/>
  <c r="Q739" i="180"/>
  <c r="Q694" i="180"/>
  <c r="G819" i="181"/>
  <c r="G820" i="181" s="1"/>
  <c r="O745" i="181"/>
  <c r="O746" i="181" s="1"/>
  <c r="Q708" i="181"/>
  <c r="R39" i="181" s="1"/>
  <c r="Q577" i="181"/>
  <c r="P57" i="181" s="1"/>
  <c r="N70" i="181"/>
  <c r="N70" i="180" s="1"/>
  <c r="Q781" i="182"/>
  <c r="S39" i="182" s="1"/>
  <c r="O744" i="182"/>
  <c r="O745" i="182" s="1"/>
  <c r="R25" i="180"/>
  <c r="M670" i="182"/>
  <c r="M671" i="182" s="1"/>
  <c r="Q26" i="180"/>
  <c r="Q12" i="180"/>
  <c r="O523" i="182"/>
  <c r="Q428" i="182"/>
  <c r="F373" i="182"/>
  <c r="N44" i="182"/>
  <c r="N27" i="182"/>
  <c r="O183" i="187"/>
  <c r="O152" i="187"/>
  <c r="I819" i="181"/>
  <c r="I820" i="181" s="1"/>
  <c r="Q700" i="180"/>
  <c r="Q656" i="180"/>
  <c r="K819" i="181"/>
  <c r="K820" i="181" s="1"/>
  <c r="E671" i="181"/>
  <c r="E597" i="181"/>
  <c r="E598" i="181" s="1"/>
  <c r="J597" i="181"/>
  <c r="J598" i="181" s="1"/>
  <c r="R65" i="180"/>
  <c r="K744" i="182"/>
  <c r="K745" i="182" s="1"/>
  <c r="G670" i="182"/>
  <c r="G671" i="182" s="1"/>
  <c r="M448" i="182"/>
  <c r="I300" i="182"/>
  <c r="N220" i="186"/>
  <c r="N221" i="186" s="1"/>
  <c r="O202" i="187"/>
  <c r="O159" i="187"/>
  <c r="O99" i="187"/>
  <c r="O94" i="187"/>
  <c r="O84" i="187"/>
  <c r="O51" i="187"/>
  <c r="O26" i="187"/>
  <c r="N77" i="179"/>
  <c r="N78" i="179" s="1"/>
  <c r="N77" i="178"/>
  <c r="N78" i="178" s="1"/>
  <c r="Q807" i="180"/>
  <c r="Q649" i="180"/>
  <c r="E819" i="181"/>
  <c r="Q765" i="181"/>
  <c r="S22" i="181" s="1"/>
  <c r="Q670" i="181"/>
  <c r="Q76" i="181" s="1"/>
  <c r="O598" i="181"/>
  <c r="G818" i="182"/>
  <c r="G819" i="182" s="1"/>
  <c r="S66" i="180"/>
  <c r="Q743" i="182"/>
  <c r="R76" i="182" s="1"/>
  <c r="Q51" i="180"/>
  <c r="Q24" i="180"/>
  <c r="Q10" i="180"/>
  <c r="P42" i="180"/>
  <c r="P14" i="180"/>
  <c r="L374" i="182"/>
  <c r="P226" i="182"/>
  <c r="P227" i="182" s="1"/>
  <c r="I153" i="182"/>
  <c r="N71" i="182"/>
  <c r="N71" i="180" s="1"/>
  <c r="N31" i="182"/>
  <c r="N26" i="182"/>
  <c r="N17" i="182"/>
  <c r="O70" i="187"/>
  <c r="Q685" i="180"/>
  <c r="M77" i="178"/>
  <c r="M78" i="178" s="1"/>
  <c r="K671" i="181"/>
  <c r="K672" i="181" s="1"/>
  <c r="Q661" i="180"/>
  <c r="E745" i="181"/>
  <c r="S65" i="180"/>
  <c r="R63" i="180"/>
  <c r="R49" i="180"/>
  <c r="I597" i="182"/>
  <c r="M522" i="182"/>
  <c r="M523" i="182" s="1"/>
  <c r="L523" i="182"/>
  <c r="K374" i="182"/>
  <c r="O204" i="187"/>
  <c r="O53" i="187"/>
  <c r="G77" i="178"/>
  <c r="G78" i="178" s="1"/>
  <c r="Q556" i="180"/>
  <c r="O819" i="181"/>
  <c r="O820" i="181" s="1"/>
  <c r="L819" i="181"/>
  <c r="L820" i="181" s="1"/>
  <c r="K745" i="181"/>
  <c r="K746" i="181" s="1"/>
  <c r="G597" i="181"/>
  <c r="G598" i="181" s="1"/>
  <c r="M818" i="182"/>
  <c r="M819" i="182" s="1"/>
  <c r="S10" i="180"/>
  <c r="R33" i="180"/>
  <c r="Q49" i="180"/>
  <c r="Q34" i="180"/>
  <c r="Q542" i="182"/>
  <c r="P22" i="182" s="1"/>
  <c r="I522" i="182"/>
  <c r="N373" i="182"/>
  <c r="K300" i="182"/>
  <c r="K301" i="182" s="1"/>
  <c r="N300" i="182"/>
  <c r="O108" i="187"/>
  <c r="H78" i="178"/>
  <c r="E77" i="178"/>
  <c r="E78" i="178" s="1"/>
  <c r="K77" i="178"/>
  <c r="K78" i="178" s="1"/>
  <c r="F77" i="178"/>
  <c r="F78" i="178" s="1"/>
  <c r="G765" i="180"/>
  <c r="Q712" i="180"/>
  <c r="I596" i="180"/>
  <c r="Q409" i="180"/>
  <c r="F745" i="181"/>
  <c r="F746" i="181" s="1"/>
  <c r="M597" i="181"/>
  <c r="M598" i="181" s="1"/>
  <c r="M52" i="181"/>
  <c r="M52" i="180" s="1"/>
  <c r="S63" i="180"/>
  <c r="R61" i="180"/>
  <c r="R46" i="180"/>
  <c r="O670" i="182"/>
  <c r="O671" i="182" s="1"/>
  <c r="Q62" i="180"/>
  <c r="J523" i="182"/>
  <c r="O18" i="187"/>
  <c r="P164" i="180"/>
  <c r="P173" i="180" s="1"/>
  <c r="P460" i="180"/>
  <c r="P469" i="180" s="1"/>
  <c r="H460" i="180"/>
  <c r="H469" i="180" s="1"/>
  <c r="K310" i="180"/>
  <c r="K319" i="180" s="1"/>
  <c r="H69" i="180"/>
  <c r="H76" i="180" s="1"/>
  <c r="H25" i="180"/>
  <c r="H39" i="180" s="1"/>
  <c r="L386" i="180"/>
  <c r="L395" i="180" s="1"/>
  <c r="M190" i="181"/>
  <c r="K164" i="180"/>
  <c r="K173" i="180" s="1"/>
  <c r="Q292" i="181"/>
  <c r="G69" i="181" s="1"/>
  <c r="G69" i="180" s="1"/>
  <c r="K57" i="181"/>
  <c r="K386" i="180"/>
  <c r="K395" i="180" s="1"/>
  <c r="J386" i="180"/>
  <c r="J395" i="180" s="1"/>
  <c r="H57" i="181"/>
  <c r="H77" i="181" s="1"/>
  <c r="H78" i="181" s="1"/>
  <c r="K76" i="181"/>
  <c r="K460" i="180"/>
  <c r="K469" i="180" s="1"/>
  <c r="N310" i="180"/>
  <c r="N319" i="180" s="1"/>
  <c r="F310" i="180"/>
  <c r="K237" i="180"/>
  <c r="K246" i="180" s="1"/>
  <c r="N386" i="180"/>
  <c r="N395" i="180" s="1"/>
  <c r="G310" i="180"/>
  <c r="G319" i="180" s="1"/>
  <c r="L460" i="180"/>
  <c r="L469" i="180" s="1"/>
  <c r="J90" i="180"/>
  <c r="J99" i="180" s="1"/>
  <c r="O166" i="187"/>
  <c r="O158" i="187"/>
  <c r="N237" i="180"/>
  <c r="N246" i="180" s="1"/>
  <c r="F386" i="180"/>
  <c r="F395" i="180" s="1"/>
  <c r="F237" i="180"/>
  <c r="F246" i="180" s="1"/>
  <c r="O20" i="186"/>
  <c r="O386" i="180"/>
  <c r="O395" i="180" s="1"/>
  <c r="G386" i="180"/>
  <c r="G395" i="180" s="1"/>
  <c r="O237" i="180"/>
  <c r="O246" i="180" s="1"/>
  <c r="G237" i="180"/>
  <c r="G246" i="180" s="1"/>
  <c r="P310" i="180"/>
  <c r="P319" i="180" s="1"/>
  <c r="H310" i="180"/>
  <c r="H319" i="180" s="1"/>
  <c r="M460" i="180"/>
  <c r="M469" i="180" s="1"/>
  <c r="E460" i="180"/>
  <c r="E469" i="180" s="1"/>
  <c r="L90" i="180"/>
  <c r="L99" i="180" s="1"/>
  <c r="O119" i="186"/>
  <c r="P237" i="180"/>
  <c r="P246" i="180" s="1"/>
  <c r="P386" i="180"/>
  <c r="P395" i="180" s="1"/>
  <c r="H386" i="180"/>
  <c r="E204" i="184"/>
  <c r="I386" i="180"/>
  <c r="I395" i="180" s="1"/>
  <c r="I237" i="180"/>
  <c r="I246" i="180" s="1"/>
  <c r="M386" i="180"/>
  <c r="M395" i="180" s="1"/>
  <c r="E386" i="180"/>
  <c r="E395" i="180" s="1"/>
  <c r="I310" i="180"/>
  <c r="I319" i="180" s="1"/>
  <c r="O187" i="187"/>
  <c r="O460" i="180"/>
  <c r="O469" i="180" s="1"/>
  <c r="G460" i="180"/>
  <c r="G469" i="180" s="1"/>
  <c r="O45" i="187"/>
  <c r="O161" i="186"/>
  <c r="O153" i="186"/>
  <c r="O145" i="186"/>
  <c r="D210" i="184"/>
  <c r="I124" i="187"/>
  <c r="I108" i="187"/>
  <c r="O19" i="185"/>
  <c r="O190" i="187"/>
  <c r="O50" i="185"/>
  <c r="O32" i="187"/>
  <c r="O16" i="187"/>
  <c r="K90" i="180"/>
  <c r="O203" i="187"/>
  <c r="O184" i="187"/>
  <c r="E210" i="184"/>
  <c r="F22" i="179"/>
  <c r="I456" i="180"/>
  <c r="Q456" i="180" s="1"/>
  <c r="I469" i="181"/>
  <c r="O412" i="181"/>
  <c r="E310" i="180"/>
  <c r="E319" i="180" s="1"/>
  <c r="O78" i="186"/>
  <c r="M164" i="180"/>
  <c r="M173" i="180" s="1"/>
  <c r="E164" i="180"/>
  <c r="E173" i="180" s="1"/>
  <c r="N523" i="182"/>
  <c r="O62" i="186"/>
  <c r="O51" i="186"/>
  <c r="O143" i="187"/>
  <c r="O36" i="187"/>
  <c r="F158" i="184"/>
  <c r="O30" i="186"/>
  <c r="O21" i="186"/>
  <c r="O33" i="185"/>
  <c r="O100" i="186"/>
  <c r="O136" i="187"/>
  <c r="O90" i="187"/>
  <c r="M227" i="182"/>
  <c r="O42" i="185"/>
  <c r="O114" i="187"/>
  <c r="I62" i="187"/>
  <c r="H227" i="182"/>
  <c r="O169" i="186"/>
  <c r="O79" i="186"/>
  <c r="O66" i="186"/>
  <c r="O104" i="187"/>
  <c r="O81" i="187"/>
  <c r="O58" i="187"/>
  <c r="O38" i="187"/>
  <c r="I135" i="187"/>
  <c r="I130" i="187"/>
  <c r="O59" i="185"/>
  <c r="O48" i="185"/>
  <c r="O62" i="178"/>
  <c r="O97" i="185"/>
  <c r="O83" i="185"/>
  <c r="O75" i="185"/>
  <c r="O111" i="186"/>
  <c r="I186" i="187"/>
  <c r="I121" i="187"/>
  <c r="H99" i="182"/>
  <c r="H154" i="182" s="1"/>
  <c r="H90" i="180"/>
  <c r="H99" i="180" s="1"/>
  <c r="P99" i="182"/>
  <c r="P154" i="182" s="1"/>
  <c r="P90" i="180"/>
  <c r="P99" i="180" s="1"/>
  <c r="Q496" i="181"/>
  <c r="O50" i="181" s="1"/>
  <c r="O50" i="180" s="1"/>
  <c r="O68" i="178"/>
  <c r="E263" i="180"/>
  <c r="N486" i="181"/>
  <c r="K154" i="182"/>
  <c r="I93" i="187"/>
  <c r="I52" i="187"/>
  <c r="I47" i="187"/>
  <c r="H237" i="180"/>
  <c r="H246" i="180" s="1"/>
  <c r="Q195" i="181"/>
  <c r="F44" i="181" s="1"/>
  <c r="F44" i="180" s="1"/>
  <c r="O319" i="182"/>
  <c r="O374" i="182" s="1"/>
  <c r="O310" i="180"/>
  <c r="O319" i="180" s="1"/>
  <c r="I182" i="187"/>
  <c r="O75" i="186"/>
  <c r="I209" i="187"/>
  <c r="M374" i="182"/>
  <c r="O207" i="185"/>
  <c r="O199" i="185"/>
  <c r="O64" i="185"/>
  <c r="O61" i="185"/>
  <c r="O171" i="186"/>
  <c r="O163" i="186"/>
  <c r="O155" i="186"/>
  <c r="O147" i="186"/>
  <c r="O139" i="186"/>
  <c r="O131" i="186"/>
  <c r="O33" i="186"/>
  <c r="O206" i="187"/>
  <c r="I205" i="187"/>
  <c r="O101" i="187"/>
  <c r="O55" i="187"/>
  <c r="O35" i="187"/>
  <c r="O19" i="187"/>
  <c r="I16" i="187"/>
  <c r="L310" i="180"/>
  <c r="L319" i="180" s="1"/>
  <c r="N164" i="180"/>
  <c r="N173" i="180" s="1"/>
  <c r="F164" i="180"/>
  <c r="F173" i="180" s="1"/>
  <c r="F74" i="185"/>
  <c r="F125" i="185" s="1"/>
  <c r="O68" i="185"/>
  <c r="O74" i="186"/>
  <c r="O68" i="186"/>
  <c r="O48" i="186"/>
  <c r="O10" i="186"/>
  <c r="O178" i="187"/>
  <c r="I146" i="187"/>
  <c r="I101" i="187"/>
  <c r="I84" i="187"/>
  <c r="O185" i="186"/>
  <c r="O177" i="186"/>
  <c r="O117" i="186"/>
  <c r="O58" i="186"/>
  <c r="O44" i="186"/>
  <c r="O169" i="187"/>
  <c r="O153" i="187"/>
  <c r="I107" i="187"/>
  <c r="O95" i="187"/>
  <c r="I94" i="187"/>
  <c r="I87" i="187"/>
  <c r="E354" i="180"/>
  <c r="N449" i="182"/>
  <c r="F90" i="180"/>
  <c r="F99" i="180" s="1"/>
  <c r="O67" i="185"/>
  <c r="O29" i="185"/>
  <c r="O111" i="187"/>
  <c r="I76" i="187"/>
  <c r="I164" i="180"/>
  <c r="I173" i="180" s="1"/>
  <c r="O214" i="186"/>
  <c r="O206" i="186"/>
  <c r="O198" i="186"/>
  <c r="O190" i="186"/>
  <c r="E173" i="186"/>
  <c r="I164" i="187"/>
  <c r="I131" i="187"/>
  <c r="I105" i="187"/>
  <c r="O98" i="187"/>
  <c r="I68" i="187"/>
  <c r="I54" i="187"/>
  <c r="F210" i="184"/>
  <c r="F204" i="184"/>
  <c r="F94" i="184"/>
  <c r="H58" i="179"/>
  <c r="E76" i="179"/>
  <c r="F69" i="184"/>
  <c r="F163" i="184"/>
  <c r="H373" i="181"/>
  <c r="O69" i="178"/>
  <c r="P522" i="181"/>
  <c r="Q488" i="181"/>
  <c r="O41" i="181" s="1"/>
  <c r="O41" i="180" s="1"/>
  <c r="Q346" i="181"/>
  <c r="I49" i="181" s="1"/>
  <c r="J49" i="181" s="1"/>
  <c r="J49" i="180" s="1"/>
  <c r="L173" i="182"/>
  <c r="L227" i="182" s="1"/>
  <c r="L164" i="180"/>
  <c r="L173" i="180" s="1"/>
  <c r="E71" i="180"/>
  <c r="I102" i="187"/>
  <c r="J52" i="181"/>
  <c r="J52" i="180" s="1"/>
  <c r="I52" i="180"/>
  <c r="I99" i="182"/>
  <c r="I90" i="180"/>
  <c r="I99" i="180" s="1"/>
  <c r="I58" i="178"/>
  <c r="I76" i="179"/>
  <c r="G522" i="180"/>
  <c r="I354" i="180"/>
  <c r="K522" i="181"/>
  <c r="O168" i="185"/>
  <c r="O160" i="185"/>
  <c r="O152" i="185"/>
  <c r="O144" i="185"/>
  <c r="O136" i="185"/>
  <c r="I119" i="187"/>
  <c r="I12" i="187"/>
  <c r="I143" i="187"/>
  <c r="I123" i="187"/>
  <c r="J58" i="178"/>
  <c r="J58" i="179"/>
  <c r="I460" i="180"/>
  <c r="I71" i="180"/>
  <c r="I374" i="182"/>
  <c r="I157" i="187"/>
  <c r="O67" i="178"/>
  <c r="O64" i="178"/>
  <c r="J164" i="180"/>
  <c r="J173" i="180" s="1"/>
  <c r="O15" i="185"/>
  <c r="O166" i="186"/>
  <c r="O150" i="186"/>
  <c r="I168" i="187"/>
  <c r="I160" i="187"/>
  <c r="I35" i="187"/>
  <c r="O65" i="178"/>
  <c r="H195" i="180"/>
  <c r="Q195" i="180" s="1"/>
  <c r="N99" i="182"/>
  <c r="N154" i="182" s="1"/>
  <c r="N90" i="180"/>
  <c r="N99" i="180" s="1"/>
  <c r="K486" i="180"/>
  <c r="H356" i="180"/>
  <c r="Q356" i="180" s="1"/>
  <c r="F486" i="181"/>
  <c r="H280" i="181"/>
  <c r="Q250" i="181"/>
  <c r="G26" i="181" s="1"/>
  <c r="G26" i="180" s="1"/>
  <c r="E136" i="180"/>
  <c r="E152" i="180" s="1"/>
  <c r="E152" i="181"/>
  <c r="O301" i="182"/>
  <c r="O24" i="185"/>
  <c r="O183" i="186"/>
  <c r="O106" i="186"/>
  <c r="I178" i="187"/>
  <c r="I174" i="187"/>
  <c r="I163" i="187"/>
  <c r="P246" i="181"/>
  <c r="Q196" i="181"/>
  <c r="F45" i="181" s="1"/>
  <c r="F45" i="180" s="1"/>
  <c r="N354" i="181"/>
  <c r="O173" i="181"/>
  <c r="G173" i="181"/>
  <c r="O70" i="180"/>
  <c r="P449" i="182"/>
  <c r="O449" i="182"/>
  <c r="G449" i="182"/>
  <c r="I70" i="180"/>
  <c r="M301" i="182"/>
  <c r="O154" i="182"/>
  <c r="G154" i="182"/>
  <c r="O62" i="185"/>
  <c r="O57" i="185"/>
  <c r="O55" i="185"/>
  <c r="O9" i="185"/>
  <c r="O217" i="186"/>
  <c r="O201" i="186"/>
  <c r="O123" i="186"/>
  <c r="O115" i="186"/>
  <c r="O107" i="186"/>
  <c r="O46" i="186"/>
  <c r="O42" i="186"/>
  <c r="O32" i="186"/>
  <c r="I193" i="187"/>
  <c r="I190" i="187"/>
  <c r="I183" i="187"/>
  <c r="I165" i="187"/>
  <c r="I154" i="187"/>
  <c r="I152" i="187"/>
  <c r="I137" i="187"/>
  <c r="I116" i="187"/>
  <c r="I113" i="187"/>
  <c r="O87" i="187"/>
  <c r="I59" i="187"/>
  <c r="I56" i="187"/>
  <c r="I44" i="187"/>
  <c r="I32" i="187"/>
  <c r="I20" i="187"/>
  <c r="N299" i="181"/>
  <c r="M90" i="180"/>
  <c r="M99" i="180" s="1"/>
  <c r="O124" i="185"/>
  <c r="O123" i="185"/>
  <c r="O116" i="185"/>
  <c r="O115" i="185"/>
  <c r="O108" i="185"/>
  <c r="O107" i="185"/>
  <c r="O100" i="185"/>
  <c r="O99" i="185"/>
  <c r="O86" i="185"/>
  <c r="O78" i="185"/>
  <c r="O77" i="185"/>
  <c r="O30" i="185"/>
  <c r="O104" i="186"/>
  <c r="O77" i="186"/>
  <c r="O59" i="186"/>
  <c r="O31" i="186"/>
  <c r="O29" i="186"/>
  <c r="I202" i="187"/>
  <c r="I181" i="187"/>
  <c r="O167" i="187"/>
  <c r="I141" i="187"/>
  <c r="I138" i="187"/>
  <c r="I90" i="187"/>
  <c r="I81" i="187"/>
  <c r="I78" i="187"/>
  <c r="I48" i="187"/>
  <c r="I30" i="187"/>
  <c r="I21" i="187"/>
  <c r="L62" i="181"/>
  <c r="L62" i="180" s="1"/>
  <c r="G503" i="181"/>
  <c r="J412" i="181"/>
  <c r="M246" i="181"/>
  <c r="E237" i="180"/>
  <c r="E246" i="180" s="1"/>
  <c r="Q212" i="181"/>
  <c r="F62" i="181" s="1"/>
  <c r="F62" i="180" s="1"/>
  <c r="O216" i="185"/>
  <c r="O208" i="185"/>
  <c r="O200" i="185"/>
  <c r="O192" i="185"/>
  <c r="O191" i="185"/>
  <c r="O184" i="185"/>
  <c r="O183" i="185"/>
  <c r="O205" i="186"/>
  <c r="O197" i="186"/>
  <c r="O189" i="186"/>
  <c r="O97" i="186"/>
  <c r="O82" i="186"/>
  <c r="O64" i="186"/>
  <c r="O63" i="186"/>
  <c r="O19" i="186"/>
  <c r="O15" i="186"/>
  <c r="O14" i="186"/>
  <c r="I215" i="187"/>
  <c r="I150" i="187"/>
  <c r="O142" i="187"/>
  <c r="O134" i="187"/>
  <c r="I133" i="187"/>
  <c r="I100" i="187"/>
  <c r="I97" i="187"/>
  <c r="O93" i="187"/>
  <c r="I33" i="187"/>
  <c r="I27" i="187"/>
  <c r="O25" i="187"/>
  <c r="I24" i="187"/>
  <c r="Q432" i="181"/>
  <c r="O90" i="180"/>
  <c r="G90" i="180"/>
  <c r="O28" i="185"/>
  <c r="O95" i="186"/>
  <c r="O92" i="186"/>
  <c r="O88" i="186"/>
  <c r="O54" i="186"/>
  <c r="O52" i="186"/>
  <c r="O24" i="186"/>
  <c r="O23" i="186"/>
  <c r="I191" i="187"/>
  <c r="I144" i="187"/>
  <c r="I136" i="187"/>
  <c r="O80" i="187"/>
  <c r="O77" i="187"/>
  <c r="O65" i="187"/>
  <c r="O59" i="187"/>
  <c r="I36" i="187"/>
  <c r="O20" i="187"/>
  <c r="Q440" i="181"/>
  <c r="N99" i="181"/>
  <c r="O213" i="185"/>
  <c r="O205" i="185"/>
  <c r="O197" i="185"/>
  <c r="O189" i="185"/>
  <c r="O181" i="185"/>
  <c r="O167" i="186"/>
  <c r="O159" i="186"/>
  <c r="O151" i="186"/>
  <c r="O143" i="186"/>
  <c r="O137" i="186"/>
  <c r="O135" i="186"/>
  <c r="O129" i="186"/>
  <c r="O110" i="186"/>
  <c r="O108" i="186"/>
  <c r="O57" i="186"/>
  <c r="H222" i="187"/>
  <c r="H223" i="187" s="1"/>
  <c r="I173" i="187"/>
  <c r="O168" i="187"/>
  <c r="O157" i="187"/>
  <c r="O146" i="187"/>
  <c r="O105" i="187"/>
  <c r="O89" i="187"/>
  <c r="I80" i="187"/>
  <c r="I65" i="187"/>
  <c r="O50" i="187"/>
  <c r="O23" i="187"/>
  <c r="N503" i="180"/>
  <c r="Q462" i="181"/>
  <c r="O15" i="181" s="1"/>
  <c r="O15" i="180" s="1"/>
  <c r="N469" i="181"/>
  <c r="F469" i="181"/>
  <c r="Q284" i="181"/>
  <c r="G61" i="181" s="1"/>
  <c r="G61" i="180" s="1"/>
  <c r="H284" i="180"/>
  <c r="Q284" i="180" s="1"/>
  <c r="P299" i="181"/>
  <c r="P282" i="180"/>
  <c r="P299" i="180" s="1"/>
  <c r="H299" i="181"/>
  <c r="H282" i="180"/>
  <c r="E127" i="187"/>
  <c r="I76" i="178"/>
  <c r="F58" i="179"/>
  <c r="O66" i="178"/>
  <c r="E58" i="179"/>
  <c r="I58" i="179"/>
  <c r="N373" i="180"/>
  <c r="M237" i="180"/>
  <c r="M246" i="180" s="1"/>
  <c r="Q341" i="181"/>
  <c r="I44" i="181" s="1"/>
  <c r="F341" i="180"/>
  <c r="F354" i="180" s="1"/>
  <c r="K336" i="181"/>
  <c r="E394" i="182"/>
  <c r="L22" i="182" s="1"/>
  <c r="L13" i="182"/>
  <c r="E99" i="182"/>
  <c r="E90" i="180"/>
  <c r="E99" i="180" s="1"/>
  <c r="L125" i="185"/>
  <c r="O66" i="185"/>
  <c r="O63" i="178"/>
  <c r="O299" i="181"/>
  <c r="O286" i="180"/>
  <c r="O299" i="180" s="1"/>
  <c r="E39" i="179"/>
  <c r="J39" i="179"/>
  <c r="H39" i="179"/>
  <c r="Q416" i="180"/>
  <c r="Q512" i="181"/>
  <c r="O66" i="181" s="1"/>
  <c r="O66" i="180" s="1"/>
  <c r="I522" i="181"/>
  <c r="M522" i="181"/>
  <c r="E522" i="181"/>
  <c r="O503" i="181"/>
  <c r="G395" i="181"/>
  <c r="K395" i="181"/>
  <c r="Q347" i="181"/>
  <c r="I50" i="181" s="1"/>
  <c r="N336" i="181"/>
  <c r="F336" i="181"/>
  <c r="Q258" i="181"/>
  <c r="G34" i="181" s="1"/>
  <c r="G34" i="180" s="1"/>
  <c r="P263" i="181"/>
  <c r="O99" i="181"/>
  <c r="O86" i="180"/>
  <c r="Q385" i="182"/>
  <c r="J246" i="182"/>
  <c r="J237" i="180"/>
  <c r="J246" i="180" s="1"/>
  <c r="J22" i="178"/>
  <c r="L263" i="181"/>
  <c r="L248" i="180"/>
  <c r="L263" i="180" s="1"/>
  <c r="I22" i="178"/>
  <c r="F39" i="179"/>
  <c r="I39" i="179"/>
  <c r="G39" i="179"/>
  <c r="H22" i="179"/>
  <c r="H522" i="181"/>
  <c r="J395" i="181"/>
  <c r="J373" i="181"/>
  <c r="Q359" i="181"/>
  <c r="I62" i="181" s="1"/>
  <c r="J62" i="181" s="1"/>
  <c r="J62" i="180" s="1"/>
  <c r="N373" i="181"/>
  <c r="P354" i="181"/>
  <c r="H354" i="181"/>
  <c r="Q338" i="181"/>
  <c r="I41" i="181" s="1"/>
  <c r="H225" i="181"/>
  <c r="H210" i="180"/>
  <c r="Q210" i="180" s="1"/>
  <c r="O116" i="181"/>
  <c r="Q106" i="181"/>
  <c r="E29" i="181" s="1"/>
  <c r="E29" i="180" s="1"/>
  <c r="Q101" i="181"/>
  <c r="E24" i="181" s="1"/>
  <c r="E24" i="180" s="1"/>
  <c r="F101" i="180"/>
  <c r="F116" i="180" s="1"/>
  <c r="E299" i="180"/>
  <c r="G299" i="181"/>
  <c r="G286" i="180"/>
  <c r="G299" i="180" s="1"/>
  <c r="G22" i="179"/>
  <c r="E22" i="179"/>
  <c r="F462" i="180"/>
  <c r="Q462" i="180" s="1"/>
  <c r="N460" i="180"/>
  <c r="N469" i="180" s="1"/>
  <c r="F460" i="180"/>
  <c r="Q433" i="180"/>
  <c r="M64" i="181"/>
  <c r="M64" i="180" s="1"/>
  <c r="P429" i="181"/>
  <c r="H429" i="181"/>
  <c r="Q406" i="181"/>
  <c r="Q402" i="181"/>
  <c r="Q398" i="181"/>
  <c r="Q389" i="181"/>
  <c r="Q385" i="181"/>
  <c r="Q364" i="181"/>
  <c r="I67" i="181" s="1"/>
  <c r="J67" i="181" s="1"/>
  <c r="J67" i="180" s="1"/>
  <c r="O133" i="181"/>
  <c r="O125" i="180"/>
  <c r="Q125" i="180" s="1"/>
  <c r="Q121" i="181"/>
  <c r="E44" i="181" s="1"/>
  <c r="E44" i="180" s="1"/>
  <c r="G121" i="180"/>
  <c r="Q121" i="180" s="1"/>
  <c r="G133" i="181"/>
  <c r="G119" i="180"/>
  <c r="Q119" i="180" s="1"/>
  <c r="K133" i="181"/>
  <c r="K118" i="180"/>
  <c r="K133" i="180" s="1"/>
  <c r="G116" i="181"/>
  <c r="Q107" i="181"/>
  <c r="E30" i="181" s="1"/>
  <c r="E30" i="180" s="1"/>
  <c r="Q241" i="181"/>
  <c r="G17" i="181" s="1"/>
  <c r="G17" i="180" s="1"/>
  <c r="Q233" i="181"/>
  <c r="G9" i="181" s="1"/>
  <c r="G9" i="180" s="1"/>
  <c r="G58" i="179"/>
  <c r="O60" i="178"/>
  <c r="G76" i="179"/>
  <c r="J76" i="179"/>
  <c r="H76" i="179"/>
  <c r="F76" i="179"/>
  <c r="Q362" i="180"/>
  <c r="Q419" i="181"/>
  <c r="K429" i="181"/>
  <c r="Q179" i="181"/>
  <c r="F28" i="181" s="1"/>
  <c r="F28" i="180" s="1"/>
  <c r="L179" i="180"/>
  <c r="L190" i="180" s="1"/>
  <c r="Q178" i="181"/>
  <c r="F27" i="181" s="1"/>
  <c r="F27" i="180" s="1"/>
  <c r="E190" i="181"/>
  <c r="E175" i="180"/>
  <c r="Q175" i="180" s="1"/>
  <c r="P152" i="181"/>
  <c r="P137" i="180"/>
  <c r="Q137" i="180" s="1"/>
  <c r="P373" i="181"/>
  <c r="Q344" i="181"/>
  <c r="I47" i="181" s="1"/>
  <c r="K354" i="181"/>
  <c r="O354" i="181"/>
  <c r="H246" i="181"/>
  <c r="M207" i="181"/>
  <c r="Q193" i="181"/>
  <c r="F42" i="181" s="1"/>
  <c r="F42" i="180" s="1"/>
  <c r="O152" i="181"/>
  <c r="G152" i="181"/>
  <c r="L116" i="181"/>
  <c r="I449" i="182"/>
  <c r="K218" i="185"/>
  <c r="E173" i="185"/>
  <c r="O11" i="186"/>
  <c r="F70" i="186"/>
  <c r="N190" i="180"/>
  <c r="F190" i="180"/>
  <c r="Q461" i="181"/>
  <c r="O14" i="181" s="1"/>
  <c r="O14" i="180" s="1"/>
  <c r="J469" i="181"/>
  <c r="Q441" i="181"/>
  <c r="Q418" i="181"/>
  <c r="O395" i="181"/>
  <c r="P319" i="181"/>
  <c r="H319" i="181"/>
  <c r="Q273" i="181"/>
  <c r="G50" i="181" s="1"/>
  <c r="G50" i="180" s="1"/>
  <c r="Q255" i="181"/>
  <c r="G31" i="181" s="1"/>
  <c r="G31" i="180" s="1"/>
  <c r="K173" i="181"/>
  <c r="N152" i="181"/>
  <c r="Q135" i="181"/>
  <c r="E59" i="181" s="1"/>
  <c r="E59" i="180" s="1"/>
  <c r="Q123" i="181"/>
  <c r="E46" i="181" s="1"/>
  <c r="E46" i="180" s="1"/>
  <c r="F218" i="185"/>
  <c r="O21" i="185"/>
  <c r="L522" i="181"/>
  <c r="M469" i="181"/>
  <c r="I448" i="181"/>
  <c r="Q420" i="181"/>
  <c r="Q401" i="181"/>
  <c r="Q310" i="181"/>
  <c r="I13" i="181" s="1"/>
  <c r="J13" i="181" s="1"/>
  <c r="O319" i="181"/>
  <c r="Q287" i="181"/>
  <c r="G64" i="181" s="1"/>
  <c r="G64" i="180" s="1"/>
  <c r="K299" i="181"/>
  <c r="Q236" i="181"/>
  <c r="G12" i="181" s="1"/>
  <c r="G12" i="180" s="1"/>
  <c r="J173" i="181"/>
  <c r="Q141" i="181"/>
  <c r="E65" i="181" s="1"/>
  <c r="E65" i="180" s="1"/>
  <c r="P133" i="181"/>
  <c r="Q104" i="181"/>
  <c r="E27" i="181" s="1"/>
  <c r="E27" i="180" s="1"/>
  <c r="K116" i="181"/>
  <c r="M154" i="182"/>
  <c r="F99" i="184"/>
  <c r="O214" i="185"/>
  <c r="O206" i="185"/>
  <c r="O198" i="185"/>
  <c r="O190" i="185"/>
  <c r="O31" i="185"/>
  <c r="O93" i="186"/>
  <c r="L125" i="186"/>
  <c r="I19" i="187"/>
  <c r="Q271" i="180"/>
  <c r="Q267" i="180"/>
  <c r="O522" i="181"/>
  <c r="G522" i="181"/>
  <c r="J319" i="181"/>
  <c r="J299" i="181"/>
  <c r="M280" i="181"/>
  <c r="Q267" i="181"/>
  <c r="G43" i="181" s="1"/>
  <c r="G43" i="180" s="1"/>
  <c r="H263" i="181"/>
  <c r="M173" i="181"/>
  <c r="Q161" i="181"/>
  <c r="F10" i="181" s="1"/>
  <c r="F10" i="180" s="1"/>
  <c r="E173" i="181"/>
  <c r="Q140" i="181"/>
  <c r="E64" i="181" s="1"/>
  <c r="E64" i="180" s="1"/>
  <c r="G91" i="180"/>
  <c r="Q91" i="180" s="1"/>
  <c r="Q91" i="181"/>
  <c r="E14" i="181" s="1"/>
  <c r="E14" i="180" s="1"/>
  <c r="K86" i="180"/>
  <c r="Q86" i="180" s="1"/>
  <c r="K99" i="181"/>
  <c r="F183" i="184"/>
  <c r="D69" i="184"/>
  <c r="O44" i="185"/>
  <c r="O40" i="185"/>
  <c r="D70" i="185"/>
  <c r="I104" i="187"/>
  <c r="P280" i="180"/>
  <c r="Q495" i="181"/>
  <c r="O49" i="181" s="1"/>
  <c r="O49" i="180" s="1"/>
  <c r="J503" i="181"/>
  <c r="Q479" i="181"/>
  <c r="O32" i="181" s="1"/>
  <c r="O32" i="180" s="1"/>
  <c r="K448" i="181"/>
  <c r="L373" i="181"/>
  <c r="I373" i="181"/>
  <c r="Q329" i="181"/>
  <c r="I32" i="181" s="1"/>
  <c r="Q321" i="181"/>
  <c r="I24" i="181" s="1"/>
  <c r="Q312" i="181"/>
  <c r="I15" i="181" s="1"/>
  <c r="M319" i="181"/>
  <c r="Q285" i="181"/>
  <c r="G63" i="181" s="1"/>
  <c r="G63" i="180" s="1"/>
  <c r="P280" i="181"/>
  <c r="L280" i="181"/>
  <c r="I225" i="181"/>
  <c r="P190" i="181"/>
  <c r="Q94" i="181"/>
  <c r="E17" i="181" s="1"/>
  <c r="E17" i="180" s="1"/>
  <c r="F136" i="184"/>
  <c r="O54" i="185"/>
  <c r="O52" i="185"/>
  <c r="D130" i="187"/>
  <c r="D175" i="187" s="1"/>
  <c r="O175" i="187" s="1"/>
  <c r="I110" i="187"/>
  <c r="I98" i="187"/>
  <c r="F127" i="187"/>
  <c r="I25" i="187"/>
  <c r="Q251" i="181"/>
  <c r="G27" i="181" s="1"/>
  <c r="G27" i="180" s="1"/>
  <c r="I263" i="181"/>
  <c r="M225" i="181"/>
  <c r="Q214" i="181"/>
  <c r="F64" i="181" s="1"/>
  <c r="F64" i="180" s="1"/>
  <c r="J225" i="181"/>
  <c r="J207" i="181"/>
  <c r="M133" i="181"/>
  <c r="P99" i="181"/>
  <c r="E172" i="184"/>
  <c r="O215" i="185"/>
  <c r="M218" i="185"/>
  <c r="D218" i="185"/>
  <c r="O165" i="185"/>
  <c r="O164" i="185"/>
  <c r="O157" i="185"/>
  <c r="O156" i="185"/>
  <c r="O149" i="185"/>
  <c r="O148" i="185"/>
  <c r="O141" i="185"/>
  <c r="O140" i="185"/>
  <c r="O133" i="185"/>
  <c r="O132" i="185"/>
  <c r="F128" i="185"/>
  <c r="F173" i="185" s="1"/>
  <c r="O85" i="185"/>
  <c r="O74" i="185"/>
  <c r="O65" i="185"/>
  <c r="O53" i="185"/>
  <c r="O26" i="185"/>
  <c r="O209" i="186"/>
  <c r="O193" i="186"/>
  <c r="O109" i="186"/>
  <c r="O102" i="186"/>
  <c r="L70" i="186"/>
  <c r="O25" i="186"/>
  <c r="O17" i="186"/>
  <c r="O16" i="186"/>
  <c r="I111" i="187"/>
  <c r="O182" i="185"/>
  <c r="O172" i="185"/>
  <c r="O122" i="185"/>
  <c r="O114" i="185"/>
  <c r="O106" i="185"/>
  <c r="O98" i="185"/>
  <c r="E125" i="185"/>
  <c r="O84" i="185"/>
  <c r="O76" i="185"/>
  <c r="E218" i="186"/>
  <c r="F218" i="186"/>
  <c r="O139" i="187"/>
  <c r="M30" i="181"/>
  <c r="M30" i="180" s="1"/>
  <c r="Q438" i="181"/>
  <c r="M448" i="181"/>
  <c r="K373" i="181"/>
  <c r="J354" i="181"/>
  <c r="Q330" i="181"/>
  <c r="I33" i="181" s="1"/>
  <c r="Q324" i="181"/>
  <c r="I27" i="181" s="1"/>
  <c r="J27" i="181" s="1"/>
  <c r="J27" i="180" s="1"/>
  <c r="J336" i="181"/>
  <c r="K319" i="181"/>
  <c r="Q290" i="181"/>
  <c r="G67" i="181" s="1"/>
  <c r="G67" i="180" s="1"/>
  <c r="Q270" i="181"/>
  <c r="G46" i="181" s="1"/>
  <c r="G46" i="180" s="1"/>
  <c r="K280" i="181"/>
  <c r="O263" i="181"/>
  <c r="Q248" i="181"/>
  <c r="G24" i="181" s="1"/>
  <c r="G24" i="180" s="1"/>
  <c r="P225" i="181"/>
  <c r="N173" i="181"/>
  <c r="Q138" i="181"/>
  <c r="E62" i="181" s="1"/>
  <c r="E62" i="180" s="1"/>
  <c r="K152" i="181"/>
  <c r="Q108" i="181"/>
  <c r="E31" i="181" s="1"/>
  <c r="E31" i="180" s="1"/>
  <c r="I523" i="182"/>
  <c r="Q459" i="182"/>
  <c r="O13" i="182" s="1"/>
  <c r="M449" i="182"/>
  <c r="G227" i="182"/>
  <c r="F194" i="184"/>
  <c r="F147" i="184"/>
  <c r="F83" i="184"/>
  <c r="O171" i="185"/>
  <c r="O170" i="185"/>
  <c r="O163" i="185"/>
  <c r="O162" i="185"/>
  <c r="O155" i="185"/>
  <c r="O154" i="185"/>
  <c r="K173" i="185"/>
  <c r="O146" i="185"/>
  <c r="O139" i="185"/>
  <c r="O138" i="185"/>
  <c r="O131" i="185"/>
  <c r="O130" i="185"/>
  <c r="D173" i="185"/>
  <c r="O121" i="185"/>
  <c r="O113" i="185"/>
  <c r="O105" i="185"/>
  <c r="O11" i="185"/>
  <c r="O216" i="186"/>
  <c r="O208" i="186"/>
  <c r="O200" i="186"/>
  <c r="O192" i="186"/>
  <c r="O114" i="186"/>
  <c r="O154" i="187"/>
  <c r="I153" i="187"/>
  <c r="Q509" i="181"/>
  <c r="O63" i="181" s="1"/>
  <c r="O63" i="180" s="1"/>
  <c r="N522" i="181"/>
  <c r="Q478" i="181"/>
  <c r="O31" i="181" s="1"/>
  <c r="O31" i="180" s="1"/>
  <c r="M429" i="181"/>
  <c r="N429" i="181"/>
  <c r="J429" i="181"/>
  <c r="Q384" i="181"/>
  <c r="Q357" i="181"/>
  <c r="I60" i="181" s="1"/>
  <c r="M354" i="181"/>
  <c r="E354" i="181"/>
  <c r="N319" i="181"/>
  <c r="F319" i="181"/>
  <c r="Q307" i="181"/>
  <c r="I10" i="181" s="1"/>
  <c r="J10" i="181" s="1"/>
  <c r="J10" i="180" s="1"/>
  <c r="N280" i="181"/>
  <c r="M263" i="181"/>
  <c r="Q215" i="181"/>
  <c r="F65" i="181" s="1"/>
  <c r="F65" i="180" s="1"/>
  <c r="K225" i="181"/>
  <c r="P207" i="181"/>
  <c r="Q184" i="181"/>
  <c r="F33" i="181" s="1"/>
  <c r="F33" i="180" s="1"/>
  <c r="J190" i="181"/>
  <c r="O190" i="181"/>
  <c r="G190" i="181"/>
  <c r="I173" i="181"/>
  <c r="M152" i="181"/>
  <c r="I99" i="181"/>
  <c r="K523" i="182"/>
  <c r="J449" i="182"/>
  <c r="G374" i="182"/>
  <c r="M70" i="185"/>
  <c r="O17" i="185"/>
  <c r="O16" i="185"/>
  <c r="O14" i="185"/>
  <c r="O13" i="185"/>
  <c r="O10" i="185"/>
  <c r="O215" i="186"/>
  <c r="O207" i="186"/>
  <c r="O199" i="186"/>
  <c r="O191" i="186"/>
  <c r="O165" i="186"/>
  <c r="O157" i="186"/>
  <c r="O149" i="186"/>
  <c r="O141" i="186"/>
  <c r="O133" i="186"/>
  <c r="F128" i="186"/>
  <c r="F173" i="186" s="1"/>
  <c r="O194" i="187"/>
  <c r="I142" i="187"/>
  <c r="I126" i="187"/>
  <c r="I42" i="187"/>
  <c r="M503" i="181"/>
  <c r="E503" i="181"/>
  <c r="I486" i="181"/>
  <c r="M486" i="181"/>
  <c r="I429" i="181"/>
  <c r="Q415" i="181"/>
  <c r="G412" i="181"/>
  <c r="K412" i="181"/>
  <c r="Q313" i="181"/>
  <c r="I16" i="181" s="1"/>
  <c r="Q268" i="181"/>
  <c r="G44" i="181" s="1"/>
  <c r="G44" i="180" s="1"/>
  <c r="I280" i="181"/>
  <c r="Q239" i="181"/>
  <c r="G15" i="181" s="1"/>
  <c r="G15" i="180" s="1"/>
  <c r="O246" i="181"/>
  <c r="I152" i="181"/>
  <c r="L133" i="181"/>
  <c r="P116" i="181"/>
  <c r="L99" i="181"/>
  <c r="N374" i="182"/>
  <c r="F374" i="182"/>
  <c r="N301" i="182"/>
  <c r="F199" i="184"/>
  <c r="F153" i="184"/>
  <c r="D124" i="184"/>
  <c r="F88" i="184"/>
  <c r="O195" i="185"/>
  <c r="E218" i="185"/>
  <c r="O169" i="185"/>
  <c r="O161" i="185"/>
  <c r="O153" i="185"/>
  <c r="O145" i="185"/>
  <c r="O137" i="185"/>
  <c r="O129" i="185"/>
  <c r="L173" i="185"/>
  <c r="K125" i="185"/>
  <c r="O81" i="185"/>
  <c r="O56" i="185"/>
  <c r="O49" i="185"/>
  <c r="O36" i="185"/>
  <c r="L70" i="185"/>
  <c r="O32" i="185"/>
  <c r="G220" i="187"/>
  <c r="I196" i="187"/>
  <c r="I95" i="187"/>
  <c r="I66" i="187"/>
  <c r="P301" i="182"/>
  <c r="L301" i="182"/>
  <c r="N227" i="182"/>
  <c r="O212" i="185"/>
  <c r="O211" i="185"/>
  <c r="O204" i="185"/>
  <c r="O203" i="185"/>
  <c r="O196" i="185"/>
  <c r="O188" i="185"/>
  <c r="O187" i="185"/>
  <c r="O180" i="185"/>
  <c r="O179" i="185"/>
  <c r="M173" i="185"/>
  <c r="O120" i="185"/>
  <c r="O119" i="185"/>
  <c r="O112" i="185"/>
  <c r="O111" i="185"/>
  <c r="O104" i="185"/>
  <c r="O103" i="185"/>
  <c r="O96" i="185"/>
  <c r="O95" i="185"/>
  <c r="O93" i="185"/>
  <c r="O82" i="185"/>
  <c r="O60" i="185"/>
  <c r="O51" i="185"/>
  <c r="O45" i="185"/>
  <c r="O43" i="185"/>
  <c r="O27" i="185"/>
  <c r="O22" i="185"/>
  <c r="O20" i="185"/>
  <c r="O213" i="186"/>
  <c r="O181" i="186"/>
  <c r="O172" i="186"/>
  <c r="O164" i="186"/>
  <c r="O156" i="186"/>
  <c r="O148" i="186"/>
  <c r="O140" i="186"/>
  <c r="O132" i="186"/>
  <c r="O86" i="186"/>
  <c r="O34" i="186"/>
  <c r="O26" i="186"/>
  <c r="O13" i="186"/>
  <c r="O189" i="187"/>
  <c r="O186" i="187"/>
  <c r="I151" i="187"/>
  <c r="I148" i="187"/>
  <c r="I145" i="187"/>
  <c r="I117" i="187"/>
  <c r="I114" i="187"/>
  <c r="F72" i="187"/>
  <c r="O62" i="187"/>
  <c r="I61" i="187"/>
  <c r="I58" i="187"/>
  <c r="I45" i="187"/>
  <c r="I28" i="187"/>
  <c r="I22" i="187"/>
  <c r="H449" i="182"/>
  <c r="H301" i="182"/>
  <c r="D172" i="184"/>
  <c r="E124" i="184"/>
  <c r="O217" i="185"/>
  <c r="O210" i="185"/>
  <c r="O209" i="185"/>
  <c r="O202" i="185"/>
  <c r="O201" i="185"/>
  <c r="O194" i="185"/>
  <c r="O193" i="185"/>
  <c r="O186" i="185"/>
  <c r="O185" i="185"/>
  <c r="O178" i="185"/>
  <c r="O177" i="185"/>
  <c r="O128" i="185"/>
  <c r="O118" i="185"/>
  <c r="O110" i="185"/>
  <c r="O102" i="185"/>
  <c r="O92" i="185"/>
  <c r="O91" i="185"/>
  <c r="O88" i="185"/>
  <c r="O87" i="185"/>
  <c r="O80" i="185"/>
  <c r="O79" i="185"/>
  <c r="O63" i="185"/>
  <c r="O47" i="185"/>
  <c r="O46" i="185"/>
  <c r="O34" i="185"/>
  <c r="O25" i="185"/>
  <c r="O23" i="185"/>
  <c r="O212" i="186"/>
  <c r="O210" i="186"/>
  <c r="D218" i="186"/>
  <c r="O204" i="186"/>
  <c r="O202" i="186"/>
  <c r="O196" i="186"/>
  <c r="O98" i="186"/>
  <c r="O83" i="186"/>
  <c r="O76" i="186"/>
  <c r="O60" i="186"/>
  <c r="O47" i="186"/>
  <c r="I180" i="187"/>
  <c r="O173" i="187"/>
  <c r="I172" i="187"/>
  <c r="I167" i="187"/>
  <c r="O97" i="187"/>
  <c r="I89" i="187"/>
  <c r="I86" i="187"/>
  <c r="I67" i="187"/>
  <c r="I55" i="187"/>
  <c r="M99" i="181"/>
  <c r="F449" i="182"/>
  <c r="I301" i="182"/>
  <c r="F227" i="182"/>
  <c r="D204" i="184"/>
  <c r="F189" i="184"/>
  <c r="F141" i="184"/>
  <c r="F104" i="184"/>
  <c r="E69" i="184"/>
  <c r="O167" i="185"/>
  <c r="O166" i="185"/>
  <c r="O159" i="185"/>
  <c r="O158" i="185"/>
  <c r="O151" i="185"/>
  <c r="O150" i="185"/>
  <c r="O143" i="185"/>
  <c r="O142" i="185"/>
  <c r="O135" i="185"/>
  <c r="O134" i="185"/>
  <c r="O117" i="185"/>
  <c r="O109" i="185"/>
  <c r="O101" i="185"/>
  <c r="O58" i="185"/>
  <c r="F70" i="185"/>
  <c r="O18" i="185"/>
  <c r="O12" i="185"/>
  <c r="O211" i="186"/>
  <c r="O203" i="186"/>
  <c r="L173" i="186"/>
  <c r="E125" i="186"/>
  <c r="O61" i="186"/>
  <c r="O214" i="187"/>
  <c r="O208" i="187"/>
  <c r="O205" i="187"/>
  <c r="I198" i="187"/>
  <c r="I170" i="187"/>
  <c r="I161" i="187"/>
  <c r="O144" i="187"/>
  <c r="O119" i="187"/>
  <c r="O113" i="187"/>
  <c r="I83" i="187"/>
  <c r="I77" i="187"/>
  <c r="I70" i="187"/>
  <c r="I11" i="187"/>
  <c r="D72" i="187"/>
  <c r="O72" i="187" s="1"/>
  <c r="O194" i="186"/>
  <c r="O188" i="186"/>
  <c r="O186" i="186"/>
  <c r="O180" i="186"/>
  <c r="O178" i="186"/>
  <c r="O162" i="186"/>
  <c r="O138" i="186"/>
  <c r="D173" i="186"/>
  <c r="O122" i="186"/>
  <c r="O120" i="186"/>
  <c r="O112" i="186"/>
  <c r="O101" i="186"/>
  <c r="O91" i="186"/>
  <c r="O87" i="186"/>
  <c r="O80" i="186"/>
  <c r="D70" i="186"/>
  <c r="O49" i="186"/>
  <c r="M70" i="186"/>
  <c r="O216" i="187"/>
  <c r="I212" i="187"/>
  <c r="O210" i="187"/>
  <c r="I206" i="187"/>
  <c r="I203" i="187"/>
  <c r="I197" i="187"/>
  <c r="I187" i="187"/>
  <c r="I184" i="187"/>
  <c r="O174" i="187"/>
  <c r="I158" i="187"/>
  <c r="O156" i="187"/>
  <c r="I155" i="187"/>
  <c r="O150" i="187"/>
  <c r="I149" i="187"/>
  <c r="I120" i="187"/>
  <c r="I118" i="187"/>
  <c r="O112" i="187"/>
  <c r="O109" i="187"/>
  <c r="O96" i="187"/>
  <c r="O88" i="187"/>
  <c r="O85" i="187"/>
  <c r="D76" i="187"/>
  <c r="D127" i="187" s="1"/>
  <c r="O66" i="187"/>
  <c r="O47" i="187"/>
  <c r="I46" i="187"/>
  <c r="I38" i="187"/>
  <c r="O33" i="187"/>
  <c r="O30" i="187"/>
  <c r="O27" i="187"/>
  <c r="I26" i="187"/>
  <c r="I23" i="187"/>
  <c r="O17" i="187"/>
  <c r="O11" i="187"/>
  <c r="O195" i="186"/>
  <c r="O187" i="186"/>
  <c r="O179" i="186"/>
  <c r="O170" i="186"/>
  <c r="O154" i="186"/>
  <c r="O146" i="186"/>
  <c r="O130" i="186"/>
  <c r="O121" i="186"/>
  <c r="O113" i="186"/>
  <c r="O99" i="186"/>
  <c r="O81" i="186"/>
  <c r="O56" i="186"/>
  <c r="O55" i="186"/>
  <c r="O50" i="186"/>
  <c r="O36" i="186"/>
  <c r="I218" i="187"/>
  <c r="D220" i="187"/>
  <c r="O220" i="187" s="1"/>
  <c r="I204" i="187"/>
  <c r="I200" i="187"/>
  <c r="O195" i="187"/>
  <c r="I194" i="187"/>
  <c r="O192" i="187"/>
  <c r="I185" i="187"/>
  <c r="O179" i="187"/>
  <c r="I162" i="187"/>
  <c r="O160" i="187"/>
  <c r="I159" i="187"/>
  <c r="I156" i="187"/>
  <c r="O147" i="187"/>
  <c r="I139" i="187"/>
  <c r="I132" i="187"/>
  <c r="I112" i="187"/>
  <c r="O106" i="187"/>
  <c r="O103" i="187"/>
  <c r="I88" i="187"/>
  <c r="O82" i="187"/>
  <c r="O79" i="187"/>
  <c r="O69" i="187"/>
  <c r="O60" i="187"/>
  <c r="O57" i="187"/>
  <c r="O54" i="187"/>
  <c r="I53" i="187"/>
  <c r="I49" i="187"/>
  <c r="O44" i="187"/>
  <c r="I29" i="187"/>
  <c r="O24" i="187"/>
  <c r="I13" i="187"/>
  <c r="L218" i="186"/>
  <c r="O168" i="186"/>
  <c r="O160" i="186"/>
  <c r="O152" i="186"/>
  <c r="O144" i="186"/>
  <c r="O136" i="186"/>
  <c r="O128" i="186"/>
  <c r="O105" i="186"/>
  <c r="O84" i="186"/>
  <c r="O53" i="186"/>
  <c r="O43" i="186"/>
  <c r="O40" i="186"/>
  <c r="O28" i="186"/>
  <c r="O12" i="186"/>
  <c r="I219" i="187"/>
  <c r="I216" i="187"/>
  <c r="I213" i="187"/>
  <c r="I210" i="187"/>
  <c r="I207" i="187"/>
  <c r="I201" i="187"/>
  <c r="I188" i="187"/>
  <c r="I171" i="187"/>
  <c r="O151" i="187"/>
  <c r="I134" i="187"/>
  <c r="O131" i="187"/>
  <c r="I125" i="187"/>
  <c r="O123" i="187"/>
  <c r="I115" i="187"/>
  <c r="I109" i="187"/>
  <c r="I106" i="187"/>
  <c r="I103" i="187"/>
  <c r="I99" i="187"/>
  <c r="I85" i="187"/>
  <c r="I82" i="187"/>
  <c r="I79" i="187"/>
  <c r="O67" i="187"/>
  <c r="O64" i="187"/>
  <c r="I63" i="187"/>
  <c r="I60" i="187"/>
  <c r="I57" i="187"/>
  <c r="I50" i="187"/>
  <c r="O48" i="187"/>
  <c r="O31" i="187"/>
  <c r="O28" i="187"/>
  <c r="I17" i="187"/>
  <c r="I14" i="187"/>
  <c r="O12" i="187"/>
  <c r="O184" i="186"/>
  <c r="O182" i="186"/>
  <c r="O176" i="186"/>
  <c r="O158" i="186"/>
  <c r="O142" i="186"/>
  <c r="O134" i="186"/>
  <c r="O124" i="186"/>
  <c r="O118" i="186"/>
  <c r="O116" i="186"/>
  <c r="O103" i="186"/>
  <c r="O96" i="186"/>
  <c r="O85" i="186"/>
  <c r="F74" i="186"/>
  <c r="F125" i="186" s="1"/>
  <c r="O65" i="186"/>
  <c r="O45" i="186"/>
  <c r="O27" i="186"/>
  <c r="O22" i="186"/>
  <c r="O18" i="186"/>
  <c r="O9" i="186"/>
  <c r="I217" i="187"/>
  <c r="I214" i="187"/>
  <c r="I211" i="187"/>
  <c r="I208" i="187"/>
  <c r="I199" i="187"/>
  <c r="I195" i="187"/>
  <c r="I192" i="187"/>
  <c r="I189" i="187"/>
  <c r="I179" i="187"/>
  <c r="I169" i="187"/>
  <c r="I166" i="187"/>
  <c r="E175" i="187"/>
  <c r="I147" i="187"/>
  <c r="F175" i="187"/>
  <c r="I140" i="187"/>
  <c r="O135" i="187"/>
  <c r="I122" i="187"/>
  <c r="I69" i="187"/>
  <c r="G72" i="187"/>
  <c r="I51" i="187"/>
  <c r="I34" i="187"/>
  <c r="I31" i="187"/>
  <c r="I18" i="187"/>
  <c r="I15" i="187"/>
  <c r="N222" i="187"/>
  <c r="F220" i="187"/>
  <c r="E220" i="187"/>
  <c r="G175" i="187"/>
  <c r="I64" i="187"/>
  <c r="K173" i="186"/>
  <c r="M218" i="186"/>
  <c r="K125" i="186"/>
  <c r="K218" i="186"/>
  <c r="O67" i="186"/>
  <c r="M173" i="186"/>
  <c r="L218" i="185"/>
  <c r="O176" i="185"/>
  <c r="O147" i="185"/>
  <c r="J374" i="182"/>
  <c r="Q373" i="182"/>
  <c r="I77" i="182" s="1"/>
  <c r="J77" i="182" s="1"/>
  <c r="E374" i="182"/>
  <c r="E671" i="182"/>
  <c r="G597" i="182"/>
  <c r="L77" i="182"/>
  <c r="J818" i="180"/>
  <c r="J819" i="180" s="1"/>
  <c r="J820" i="180" s="1"/>
  <c r="Q798" i="182"/>
  <c r="S57" i="182" s="1"/>
  <c r="Q502" i="182"/>
  <c r="O57" i="182" s="1"/>
  <c r="Q632" i="180"/>
  <c r="H634" i="180"/>
  <c r="L577" i="180"/>
  <c r="Q480" i="180"/>
  <c r="Q338" i="180"/>
  <c r="J310" i="180"/>
  <c r="H116" i="180"/>
  <c r="Q95" i="180"/>
  <c r="Q707" i="182"/>
  <c r="R39" i="182" s="1"/>
  <c r="Q669" i="182"/>
  <c r="Q76" i="182" s="1"/>
  <c r="Q576" i="182"/>
  <c r="P57" i="182" s="1"/>
  <c r="M76" i="182"/>
  <c r="L39" i="182"/>
  <c r="N39" i="182" s="1"/>
  <c r="Q372" i="182"/>
  <c r="I76" i="182" s="1"/>
  <c r="J76" i="182" s="1"/>
  <c r="O227" i="182"/>
  <c r="Q809" i="180"/>
  <c r="N782" i="180"/>
  <c r="H725" i="180"/>
  <c r="Q644" i="180"/>
  <c r="P617" i="180"/>
  <c r="H617" i="180"/>
  <c r="N596" i="180"/>
  <c r="Q485" i="180"/>
  <c r="Q401" i="180"/>
  <c r="Q314" i="180"/>
  <c r="P16" i="180"/>
  <c r="N33" i="182"/>
  <c r="Q815" i="180"/>
  <c r="Q723" i="180"/>
  <c r="Q705" i="180"/>
  <c r="L670" i="180"/>
  <c r="Q580" i="180"/>
  <c r="Q536" i="180"/>
  <c r="Q510" i="180"/>
  <c r="O522" i="180"/>
  <c r="Q468" i="180"/>
  <c r="H429" i="180"/>
  <c r="P429" i="180"/>
  <c r="Q410" i="180"/>
  <c r="Q358" i="180"/>
  <c r="F373" i="180"/>
  <c r="Q330" i="180"/>
  <c r="Q127" i="180"/>
  <c r="E818" i="182"/>
  <c r="I670" i="182"/>
  <c r="I671" i="182" s="1"/>
  <c r="K596" i="182"/>
  <c r="K597" i="182" s="1"/>
  <c r="E522" i="182"/>
  <c r="K448" i="182"/>
  <c r="M13" i="182"/>
  <c r="Q310" i="182"/>
  <c r="I13" i="182" s="1"/>
  <c r="Q190" i="182"/>
  <c r="F39" i="182" s="1"/>
  <c r="K77" i="182"/>
  <c r="K78" i="182" s="1"/>
  <c r="Q116" i="182"/>
  <c r="E39" i="182" s="1"/>
  <c r="L76" i="182"/>
  <c r="Q795" i="180"/>
  <c r="Q787" i="180"/>
  <c r="M799" i="180"/>
  <c r="Q785" i="180"/>
  <c r="F782" i="180"/>
  <c r="Q731" i="180"/>
  <c r="K744" i="180"/>
  <c r="I725" i="180"/>
  <c r="Q688" i="180"/>
  <c r="Q612" i="180"/>
  <c r="Q604" i="180"/>
  <c r="Q520" i="180"/>
  <c r="Q444" i="180"/>
  <c r="R51" i="180"/>
  <c r="R42" i="180"/>
  <c r="Q817" i="182"/>
  <c r="S76" i="182" s="1"/>
  <c r="Q724" i="182"/>
  <c r="R57" i="182" s="1"/>
  <c r="Q521" i="182"/>
  <c r="O76" i="182" s="1"/>
  <c r="L57" i="182"/>
  <c r="Q411" i="182"/>
  <c r="K226" i="182"/>
  <c r="K227" i="182" s="1"/>
  <c r="Q207" i="182"/>
  <c r="F57" i="182" s="1"/>
  <c r="N25" i="182"/>
  <c r="Q792" i="180"/>
  <c r="Q738" i="180"/>
  <c r="G634" i="180"/>
  <c r="Q548" i="180"/>
  <c r="M560" i="180"/>
  <c r="I448" i="180"/>
  <c r="Q387" i="180"/>
  <c r="N280" i="180"/>
  <c r="Q147" i="180"/>
  <c r="E744" i="182"/>
  <c r="F468" i="182"/>
  <c r="Q468" i="182" s="1"/>
  <c r="O22" i="182" s="1"/>
  <c r="L394" i="182"/>
  <c r="M22" i="182" s="1"/>
  <c r="F300" i="182"/>
  <c r="F301" i="182" s="1"/>
  <c r="Q263" i="182"/>
  <c r="G39" i="182" s="1"/>
  <c r="J226" i="182"/>
  <c r="J227" i="182" s="1"/>
  <c r="Q225" i="182"/>
  <c r="F76" i="182" s="1"/>
  <c r="Q164" i="182"/>
  <c r="F13" i="182" s="1"/>
  <c r="E173" i="182"/>
  <c r="Q152" i="182"/>
  <c r="E76" i="182" s="1"/>
  <c r="Q767" i="180"/>
  <c r="Q742" i="180"/>
  <c r="Q740" i="180"/>
  <c r="Q697" i="180"/>
  <c r="K691" i="180"/>
  <c r="Q664" i="180"/>
  <c r="Q624" i="180"/>
  <c r="Q619" i="180"/>
  <c r="N543" i="180"/>
  <c r="F503" i="180"/>
  <c r="Q131" i="180"/>
  <c r="Q115" i="180"/>
  <c r="Q650" i="182"/>
  <c r="Q57" i="182" s="1"/>
  <c r="M57" i="182"/>
  <c r="Q353" i="182"/>
  <c r="I57" i="182" s="1"/>
  <c r="J57" i="182" s="1"/>
  <c r="Q299" i="182"/>
  <c r="G76" i="182" s="1"/>
  <c r="E300" i="182"/>
  <c r="Q280" i="182"/>
  <c r="G57" i="182" s="1"/>
  <c r="J300" i="182"/>
  <c r="J99" i="182"/>
  <c r="Q90" i="182"/>
  <c r="E13" i="182" s="1"/>
  <c r="Q133" i="182"/>
  <c r="E57" i="182" s="1"/>
  <c r="E153" i="182"/>
  <c r="Q763" i="180"/>
  <c r="P744" i="180"/>
  <c r="Q576" i="180"/>
  <c r="Q568" i="180"/>
  <c r="Q488" i="180"/>
  <c r="Q476" i="180"/>
  <c r="Q392" i="180"/>
  <c r="Q111" i="180"/>
  <c r="G246" i="182"/>
  <c r="G301" i="182" s="1"/>
  <c r="Q237" i="182"/>
  <c r="G13" i="182" s="1"/>
  <c r="N29" i="182"/>
  <c r="N9" i="182"/>
  <c r="Q813" i="180"/>
  <c r="Q798" i="180"/>
  <c r="Q794" i="180"/>
  <c r="Q788" i="180"/>
  <c r="K799" i="180"/>
  <c r="O782" i="180"/>
  <c r="G782" i="180"/>
  <c r="Q760" i="180"/>
  <c r="P765" i="180"/>
  <c r="Q752" i="180"/>
  <c r="Q741" i="180"/>
  <c r="L744" i="180"/>
  <c r="I744" i="180"/>
  <c r="P725" i="180"/>
  <c r="Q714" i="180"/>
  <c r="L725" i="180"/>
  <c r="Q669" i="180"/>
  <c r="Q565" i="180"/>
  <c r="K522" i="180"/>
  <c r="Q432" i="180"/>
  <c r="Q415" i="180"/>
  <c r="Q394" i="180"/>
  <c r="Q390" i="180"/>
  <c r="Q326" i="180"/>
  <c r="Q322" i="180"/>
  <c r="Q309" i="180"/>
  <c r="I708" i="180"/>
  <c r="Q805" i="180"/>
  <c r="M818" i="180"/>
  <c r="M819" i="180" s="1"/>
  <c r="E818" i="180"/>
  <c r="Q790" i="180"/>
  <c r="N799" i="180"/>
  <c r="Q786" i="180"/>
  <c r="Q781" i="180"/>
  <c r="Q779" i="180"/>
  <c r="J782" i="180"/>
  <c r="Q764" i="180"/>
  <c r="K765" i="180"/>
  <c r="Q733" i="180"/>
  <c r="Q722" i="180"/>
  <c r="Q690" i="180"/>
  <c r="J691" i="180"/>
  <c r="N691" i="180"/>
  <c r="M670" i="180"/>
  <c r="Q660" i="180"/>
  <c r="J651" i="180"/>
  <c r="O634" i="180"/>
  <c r="Q626" i="180"/>
  <c r="Q594" i="180"/>
  <c r="Q518" i="180"/>
  <c r="N522" i="180"/>
  <c r="F522" i="180"/>
  <c r="Q500" i="180"/>
  <c r="Q499" i="180"/>
  <c r="Q467" i="180"/>
  <c r="Q457" i="180"/>
  <c r="P448" i="180"/>
  <c r="H448" i="180"/>
  <c r="Q404" i="180"/>
  <c r="Q402" i="180"/>
  <c r="Q251" i="180"/>
  <c r="Q816" i="180"/>
  <c r="P818" i="180"/>
  <c r="H818" i="180"/>
  <c r="Q797" i="180"/>
  <c r="L799" i="180"/>
  <c r="I799" i="180"/>
  <c r="Q780" i="180"/>
  <c r="Q773" i="180"/>
  <c r="M782" i="180"/>
  <c r="Q771" i="180"/>
  <c r="Q762" i="180"/>
  <c r="N765" i="180"/>
  <c r="Q754" i="180"/>
  <c r="Q743" i="180"/>
  <c r="J744" i="180"/>
  <c r="J745" i="180" s="1"/>
  <c r="O744" i="180"/>
  <c r="G744" i="180"/>
  <c r="Q682" i="180"/>
  <c r="Q681" i="180"/>
  <c r="Q667" i="180"/>
  <c r="Q607" i="180"/>
  <c r="E560" i="180"/>
  <c r="Q517" i="180"/>
  <c r="Q508" i="180"/>
  <c r="Q506" i="180"/>
  <c r="Q502" i="180"/>
  <c r="Q489" i="180"/>
  <c r="F448" i="180"/>
  <c r="Q427" i="180"/>
  <c r="K336" i="180"/>
  <c r="Q255" i="180"/>
  <c r="Q814" i="180"/>
  <c r="Q808" i="180"/>
  <c r="K818" i="180"/>
  <c r="O799" i="180"/>
  <c r="Q789" i="180"/>
  <c r="P782" i="180"/>
  <c r="Q772" i="180"/>
  <c r="Q758" i="180"/>
  <c r="Q756" i="180"/>
  <c r="Q755" i="180"/>
  <c r="Q737" i="180"/>
  <c r="Q735" i="180"/>
  <c r="Q727" i="180"/>
  <c r="Q724" i="180"/>
  <c r="Q720" i="180"/>
  <c r="Q717" i="180"/>
  <c r="Q716" i="180"/>
  <c r="Q653" i="180"/>
  <c r="Q605" i="180"/>
  <c r="O543" i="180"/>
  <c r="Q443" i="180"/>
  <c r="L354" i="180"/>
  <c r="Q261" i="180"/>
  <c r="M263" i="180"/>
  <c r="Q259" i="180"/>
  <c r="I263" i="180"/>
  <c r="E672" i="181"/>
  <c r="Q811" i="180"/>
  <c r="Q812" i="180"/>
  <c r="Q810" i="180"/>
  <c r="N818" i="180"/>
  <c r="Q806" i="180"/>
  <c r="E799" i="180"/>
  <c r="Q776" i="180"/>
  <c r="L765" i="180"/>
  <c r="Q736" i="180"/>
  <c r="M744" i="180"/>
  <c r="E744" i="180"/>
  <c r="Q702" i="180"/>
  <c r="N651" i="180"/>
  <c r="F651" i="180"/>
  <c r="Q638" i="180"/>
  <c r="Q629" i="180"/>
  <c r="Q621" i="180"/>
  <c r="I617" i="180"/>
  <c r="Q559" i="180"/>
  <c r="K560" i="180"/>
  <c r="Q542" i="180"/>
  <c r="Q495" i="180"/>
  <c r="J503" i="180"/>
  <c r="O486" i="180"/>
  <c r="J469" i="180"/>
  <c r="Q306" i="180"/>
  <c r="Q151" i="180"/>
  <c r="Q143" i="180"/>
  <c r="Q819" i="181"/>
  <c r="S77" i="181" s="1"/>
  <c r="E820" i="181"/>
  <c r="Q820" i="181" s="1"/>
  <c r="S78" i="181" s="1"/>
  <c r="Q817" i="180"/>
  <c r="L818" i="180"/>
  <c r="Q804" i="180"/>
  <c r="Q802" i="180"/>
  <c r="I818" i="180"/>
  <c r="Q793" i="180"/>
  <c r="Q791" i="180"/>
  <c r="J799" i="180"/>
  <c r="Q778" i="180"/>
  <c r="Q774" i="180"/>
  <c r="Q768" i="180"/>
  <c r="K782" i="180"/>
  <c r="Q757" i="180"/>
  <c r="Q728" i="180"/>
  <c r="K708" i="180"/>
  <c r="Q666" i="180"/>
  <c r="Q648" i="180"/>
  <c r="O617" i="180"/>
  <c r="Q583" i="180"/>
  <c r="O577" i="180"/>
  <c r="Q557" i="180"/>
  <c r="Q551" i="180"/>
  <c r="Q534" i="180"/>
  <c r="M543" i="180"/>
  <c r="Q496" i="180"/>
  <c r="Q479" i="180"/>
  <c r="Q464" i="180"/>
  <c r="L429" i="180"/>
  <c r="Q407" i="180"/>
  <c r="Q406" i="180"/>
  <c r="Q342" i="180"/>
  <c r="Q283" i="180"/>
  <c r="Q745" i="181"/>
  <c r="R77" i="181" s="1"/>
  <c r="E746" i="181"/>
  <c r="M596" i="180"/>
  <c r="E596" i="180"/>
  <c r="J577" i="180"/>
  <c r="L486" i="180"/>
  <c r="Q424" i="180"/>
  <c r="Q422" i="180"/>
  <c r="Q391" i="180"/>
  <c r="Q352" i="180"/>
  <c r="M354" i="180"/>
  <c r="Q350" i="180"/>
  <c r="Q346" i="180"/>
  <c r="Q291" i="180"/>
  <c r="Q287" i="180"/>
  <c r="Q223" i="180"/>
  <c r="J765" i="180"/>
  <c r="O818" i="180"/>
  <c r="G818" i="180"/>
  <c r="Q796" i="180"/>
  <c r="P799" i="180"/>
  <c r="H799" i="180"/>
  <c r="Q777" i="180"/>
  <c r="L782" i="180"/>
  <c r="I782" i="180"/>
  <c r="Q761" i="180"/>
  <c r="Q759" i="180"/>
  <c r="M765" i="180"/>
  <c r="Q753" i="180"/>
  <c r="Q734" i="180"/>
  <c r="Q732" i="180"/>
  <c r="N744" i="180"/>
  <c r="Q730" i="180"/>
  <c r="M725" i="180"/>
  <c r="Q704" i="180"/>
  <c r="L691" i="180"/>
  <c r="K670" i="180"/>
  <c r="Q641" i="180"/>
  <c r="Q566" i="180"/>
  <c r="Q558" i="180"/>
  <c r="K503" i="180"/>
  <c r="Q497" i="180"/>
  <c r="Q440" i="180"/>
  <c r="Q421" i="180"/>
  <c r="I412" i="180"/>
  <c r="Q383" i="180"/>
  <c r="L373" i="180"/>
  <c r="I373" i="180"/>
  <c r="L336" i="180"/>
  <c r="I336" i="180"/>
  <c r="Q275" i="180"/>
  <c r="I207" i="180"/>
  <c r="Q171" i="180"/>
  <c r="Q165" i="180"/>
  <c r="Q123" i="180"/>
  <c r="M133" i="180"/>
  <c r="L116" i="180"/>
  <c r="Q818" i="181"/>
  <c r="S76" i="181" s="1"/>
  <c r="Q725" i="181"/>
  <c r="R57" i="181" s="1"/>
  <c r="Q634" i="181"/>
  <c r="Q39" i="181" s="1"/>
  <c r="Q560" i="181"/>
  <c r="P39" i="181" s="1"/>
  <c r="Q543" i="181"/>
  <c r="P22" i="181" s="1"/>
  <c r="Q472" i="181"/>
  <c r="O25" i="181" s="1"/>
  <c r="O25" i="180" s="1"/>
  <c r="L486" i="181"/>
  <c r="Q421" i="181"/>
  <c r="Q382" i="180"/>
  <c r="Q334" i="180"/>
  <c r="H280" i="180"/>
  <c r="Q239" i="180"/>
  <c r="O225" i="180"/>
  <c r="G225" i="180"/>
  <c r="L152" i="180"/>
  <c r="P133" i="180"/>
  <c r="Q88" i="180"/>
  <c r="K597" i="181"/>
  <c r="K598" i="181" s="1"/>
  <c r="M69" i="181"/>
  <c r="M69" i="180" s="1"/>
  <c r="Q510" i="181"/>
  <c r="O64" i="181" s="1"/>
  <c r="O64" i="180" s="1"/>
  <c r="M62" i="181"/>
  <c r="M62" i="180" s="1"/>
  <c r="M60" i="181"/>
  <c r="M60" i="180" s="1"/>
  <c r="M47" i="181"/>
  <c r="M47" i="180" s="1"/>
  <c r="Q489" i="181"/>
  <c r="O42" i="181" s="1"/>
  <c r="O42" i="180" s="1"/>
  <c r="L503" i="181"/>
  <c r="L10" i="181"/>
  <c r="Q457" i="181"/>
  <c r="O10" i="181" s="1"/>
  <c r="O10" i="180" s="1"/>
  <c r="E469" i="181"/>
  <c r="Q436" i="181"/>
  <c r="E448" i="181"/>
  <c r="J448" i="181"/>
  <c r="O429" i="181"/>
  <c r="G429" i="181"/>
  <c r="L299" i="180"/>
  <c r="I299" i="180"/>
  <c r="O207" i="180"/>
  <c r="Q188" i="180"/>
  <c r="Q507" i="181"/>
  <c r="O61" i="181" s="1"/>
  <c r="O61" i="180" s="1"/>
  <c r="F522" i="181"/>
  <c r="L27" i="181"/>
  <c r="Q474" i="181"/>
  <c r="O27" i="181" s="1"/>
  <c r="O27" i="180" s="1"/>
  <c r="E486" i="181"/>
  <c r="E429" i="181"/>
  <c r="Q423" i="181"/>
  <c r="Q293" i="180"/>
  <c r="Q217" i="180"/>
  <c r="K57" i="180"/>
  <c r="G671" i="181"/>
  <c r="G672" i="181" s="1"/>
  <c r="Q596" i="181"/>
  <c r="P76" i="181" s="1"/>
  <c r="L68" i="181"/>
  <c r="Q514" i="181"/>
  <c r="O68" i="181" s="1"/>
  <c r="O68" i="180" s="1"/>
  <c r="Q508" i="181"/>
  <c r="O62" i="181" s="1"/>
  <c r="O62" i="180" s="1"/>
  <c r="L59" i="181"/>
  <c r="Q505" i="181"/>
  <c r="O59" i="181" s="1"/>
  <c r="O59" i="180" s="1"/>
  <c r="L46" i="181"/>
  <c r="Q493" i="181"/>
  <c r="O46" i="181" s="1"/>
  <c r="O46" i="180" s="1"/>
  <c r="L44" i="181"/>
  <c r="Q491" i="181"/>
  <c r="O44" i="181" s="1"/>
  <c r="O44" i="180" s="1"/>
  <c r="Q471" i="181"/>
  <c r="O24" i="181" s="1"/>
  <c r="O24" i="180" s="1"/>
  <c r="M12" i="181"/>
  <c r="M12" i="180" s="1"/>
  <c r="K469" i="181"/>
  <c r="O469" i="181"/>
  <c r="G469" i="181"/>
  <c r="O448" i="181"/>
  <c r="G448" i="181"/>
  <c r="P448" i="181"/>
  <c r="H448" i="181"/>
  <c r="Q197" i="180"/>
  <c r="Q172" i="180"/>
  <c r="Q139" i="180"/>
  <c r="M152" i="180"/>
  <c r="Q107" i="180"/>
  <c r="M116" i="180"/>
  <c r="K39" i="180"/>
  <c r="L66" i="181"/>
  <c r="I503" i="181"/>
  <c r="M29" i="181"/>
  <c r="M29" i="180" s="1"/>
  <c r="K486" i="181"/>
  <c r="P486" i="181"/>
  <c r="H486" i="181"/>
  <c r="Q460" i="181"/>
  <c r="O13" i="181" s="1"/>
  <c r="Q439" i="181"/>
  <c r="L429" i="181"/>
  <c r="P116" i="180"/>
  <c r="K22" i="180"/>
  <c r="H22" i="180"/>
  <c r="M68" i="181"/>
  <c r="M68" i="180" s="1"/>
  <c r="M61" i="181"/>
  <c r="M61" i="180" s="1"/>
  <c r="M49" i="181"/>
  <c r="M49" i="180" s="1"/>
  <c r="M46" i="181"/>
  <c r="M46" i="180" s="1"/>
  <c r="P503" i="181"/>
  <c r="H503" i="181"/>
  <c r="Q477" i="181"/>
  <c r="O30" i="181" s="1"/>
  <c r="O30" i="180" s="1"/>
  <c r="J486" i="181"/>
  <c r="O486" i="181"/>
  <c r="G486" i="181"/>
  <c r="Q463" i="181"/>
  <c r="O16" i="181" s="1"/>
  <c r="O16" i="180" s="1"/>
  <c r="Q458" i="181"/>
  <c r="O11" i="181" s="1"/>
  <c r="O11" i="180" s="1"/>
  <c r="Q437" i="181"/>
  <c r="Q435" i="181"/>
  <c r="N448" i="181"/>
  <c r="F448" i="181"/>
  <c r="Q431" i="181"/>
  <c r="M448" i="180"/>
  <c r="Q426" i="180"/>
  <c r="L280" i="180"/>
  <c r="I280" i="180"/>
  <c r="J190" i="180"/>
  <c r="O173" i="180"/>
  <c r="G173" i="180"/>
  <c r="Q515" i="181"/>
  <c r="O69" i="181" s="1"/>
  <c r="O69" i="180" s="1"/>
  <c r="J522" i="181"/>
  <c r="Q494" i="181"/>
  <c r="O47" i="181" s="1"/>
  <c r="O47" i="180" s="1"/>
  <c r="Q480" i="181"/>
  <c r="O33" i="181" s="1"/>
  <c r="O33" i="180" s="1"/>
  <c r="L28" i="181"/>
  <c r="Q475" i="181"/>
  <c r="O28" i="181" s="1"/>
  <c r="O28" i="180" s="1"/>
  <c r="P469" i="181"/>
  <c r="H469" i="181"/>
  <c r="L469" i="181"/>
  <c r="Q433" i="181"/>
  <c r="L448" i="181"/>
  <c r="Q422" i="181"/>
  <c r="Q465" i="180"/>
  <c r="Q442" i="180"/>
  <c r="I429" i="180"/>
  <c r="Q418" i="180"/>
  <c r="Q372" i="180"/>
  <c r="Q366" i="180"/>
  <c r="J373" i="180"/>
  <c r="N336" i="180"/>
  <c r="Q318" i="180"/>
  <c r="Q187" i="180"/>
  <c r="Q177" i="180"/>
  <c r="L67" i="181"/>
  <c r="Q513" i="181"/>
  <c r="O67" i="181" s="1"/>
  <c r="O67" i="180" s="1"/>
  <c r="L60" i="181"/>
  <c r="Q506" i="181"/>
  <c r="O60" i="181" s="1"/>
  <c r="O60" i="180" s="1"/>
  <c r="Q498" i="181"/>
  <c r="O52" i="181" s="1"/>
  <c r="O52" i="180" s="1"/>
  <c r="L45" i="181"/>
  <c r="Q492" i="181"/>
  <c r="O45" i="181" s="1"/>
  <c r="O45" i="180" s="1"/>
  <c r="N503" i="181"/>
  <c r="F503" i="181"/>
  <c r="M13" i="181"/>
  <c r="Q434" i="181"/>
  <c r="L49" i="181"/>
  <c r="M42" i="181"/>
  <c r="M42" i="180" s="1"/>
  <c r="M33" i="181"/>
  <c r="M33" i="180" s="1"/>
  <c r="L31" i="181"/>
  <c r="M25" i="181"/>
  <c r="M25" i="180" s="1"/>
  <c r="M16" i="181"/>
  <c r="M16" i="180" s="1"/>
  <c r="L14" i="181"/>
  <c r="Q417" i="181"/>
  <c r="Q400" i="181"/>
  <c r="M395" i="181"/>
  <c r="E395" i="181"/>
  <c r="N395" i="181"/>
  <c r="Q383" i="181"/>
  <c r="F395" i="181"/>
  <c r="Q365" i="181"/>
  <c r="I68" i="181" s="1"/>
  <c r="Q360" i="181"/>
  <c r="I63" i="181" s="1"/>
  <c r="M373" i="181"/>
  <c r="E373" i="181"/>
  <c r="Q325" i="181"/>
  <c r="I28" i="181" s="1"/>
  <c r="I319" i="181"/>
  <c r="Q283" i="181"/>
  <c r="G60" i="181" s="1"/>
  <c r="G60" i="180" s="1"/>
  <c r="O280" i="181"/>
  <c r="Q265" i="181"/>
  <c r="G41" i="181" s="1"/>
  <c r="G41" i="180" s="1"/>
  <c r="Q257" i="181"/>
  <c r="G33" i="181" s="1"/>
  <c r="G33" i="180" s="1"/>
  <c r="Q253" i="181"/>
  <c r="G29" i="181" s="1"/>
  <c r="G29" i="180" s="1"/>
  <c r="K263" i="181"/>
  <c r="Q217" i="181"/>
  <c r="F67" i="181" s="1"/>
  <c r="F67" i="180" s="1"/>
  <c r="Q197" i="181"/>
  <c r="F46" i="181" s="1"/>
  <c r="F46" i="180" s="1"/>
  <c r="L207" i="181"/>
  <c r="Q185" i="181"/>
  <c r="F34" i="181" s="1"/>
  <c r="F34" i="180" s="1"/>
  <c r="Q181" i="181"/>
  <c r="F30" i="181" s="1"/>
  <c r="F30" i="180" s="1"/>
  <c r="K190" i="181"/>
  <c r="Q165" i="181"/>
  <c r="F14" i="181" s="1"/>
  <c r="F14" i="180" s="1"/>
  <c r="Q144" i="181"/>
  <c r="E68" i="181" s="1"/>
  <c r="E68" i="180" s="1"/>
  <c r="J152" i="181"/>
  <c r="Q126" i="181"/>
  <c r="E50" i="181" s="1"/>
  <c r="E50" i="180" s="1"/>
  <c r="Q110" i="181"/>
  <c r="E33" i="181" s="1"/>
  <c r="E33" i="180" s="1"/>
  <c r="J116" i="181"/>
  <c r="M67" i="181"/>
  <c r="M67" i="180" s="1"/>
  <c r="L65" i="181"/>
  <c r="M59" i="181"/>
  <c r="M59" i="180" s="1"/>
  <c r="M45" i="181"/>
  <c r="M45" i="180" s="1"/>
  <c r="L43" i="181"/>
  <c r="L34" i="181"/>
  <c r="M28" i="181"/>
  <c r="M28" i="180" s="1"/>
  <c r="L26" i="181"/>
  <c r="L17" i="181"/>
  <c r="M11" i="181"/>
  <c r="M11" i="180" s="1"/>
  <c r="L9" i="181"/>
  <c r="F429" i="181"/>
  <c r="Q403" i="181"/>
  <c r="Q386" i="181"/>
  <c r="I395" i="181"/>
  <c r="Q361" i="181"/>
  <c r="I64" i="181" s="1"/>
  <c r="Q348" i="181"/>
  <c r="I51" i="181" s="1"/>
  <c r="Q339" i="181"/>
  <c r="I42" i="181" s="1"/>
  <c r="L354" i="181"/>
  <c r="I354" i="181"/>
  <c r="Q326" i="181"/>
  <c r="I29" i="181" s="1"/>
  <c r="H336" i="181"/>
  <c r="M336" i="181"/>
  <c r="E336" i="181"/>
  <c r="Q314" i="181"/>
  <c r="I17" i="181" s="1"/>
  <c r="F299" i="181"/>
  <c r="I299" i="181"/>
  <c r="Q271" i="181"/>
  <c r="G47" i="181" s="1"/>
  <c r="G47" i="180" s="1"/>
  <c r="E280" i="181"/>
  <c r="J280" i="181"/>
  <c r="N263" i="181"/>
  <c r="Q249" i="181"/>
  <c r="G25" i="181" s="1"/>
  <c r="G25" i="180" s="1"/>
  <c r="F263" i="181"/>
  <c r="Q237" i="181"/>
  <c r="G13" i="181" s="1"/>
  <c r="E246" i="181"/>
  <c r="N246" i="181"/>
  <c r="F246" i="181"/>
  <c r="L225" i="181"/>
  <c r="Q209" i="181"/>
  <c r="F59" i="181" s="1"/>
  <c r="F59" i="180" s="1"/>
  <c r="Q201" i="181"/>
  <c r="F51" i="181" s="1"/>
  <c r="F51" i="180" s="1"/>
  <c r="O207" i="181"/>
  <c r="G207" i="181"/>
  <c r="N190" i="181"/>
  <c r="F190" i="181"/>
  <c r="Q177" i="181"/>
  <c r="F26" i="181" s="1"/>
  <c r="F26" i="180" s="1"/>
  <c r="Q166" i="181"/>
  <c r="F15" i="181" s="1"/>
  <c r="F15" i="180" s="1"/>
  <c r="P173" i="181"/>
  <c r="H173" i="181"/>
  <c r="Q145" i="181"/>
  <c r="E69" i="181" s="1"/>
  <c r="E69" i="180" s="1"/>
  <c r="Q136" i="181"/>
  <c r="E60" i="181" s="1"/>
  <c r="E60" i="180" s="1"/>
  <c r="Q124" i="181"/>
  <c r="E47" i="181" s="1"/>
  <c r="E47" i="180" s="1"/>
  <c r="Q122" i="181"/>
  <c r="E45" i="181" s="1"/>
  <c r="E45" i="180" s="1"/>
  <c r="N133" i="181"/>
  <c r="Q118" i="181"/>
  <c r="E41" i="181" s="1"/>
  <c r="E41" i="180" s="1"/>
  <c r="Q111" i="181"/>
  <c r="E34" i="181" s="1"/>
  <c r="E34" i="180" s="1"/>
  <c r="M116" i="181"/>
  <c r="Q102" i="181"/>
  <c r="E25" i="181" s="1"/>
  <c r="E25" i="180" s="1"/>
  <c r="E116" i="181"/>
  <c r="M31" i="181"/>
  <c r="M31" i="180" s="1"/>
  <c r="L29" i="181"/>
  <c r="M14" i="181"/>
  <c r="M14" i="180" s="1"/>
  <c r="L12" i="181"/>
  <c r="Q399" i="181"/>
  <c r="P395" i="181"/>
  <c r="H395" i="181"/>
  <c r="Q340" i="181"/>
  <c r="I43" i="181" s="1"/>
  <c r="G354" i="181"/>
  <c r="G319" i="181"/>
  <c r="Q306" i="181"/>
  <c r="I9" i="181" s="1"/>
  <c r="Q272" i="181"/>
  <c r="G49" i="181" s="1"/>
  <c r="G49" i="180" s="1"/>
  <c r="Q238" i="181"/>
  <c r="G14" i="181" s="1"/>
  <c r="G14" i="180" s="1"/>
  <c r="Q219" i="181"/>
  <c r="F69" i="181" s="1"/>
  <c r="F69" i="180" s="1"/>
  <c r="Q199" i="181"/>
  <c r="F49" i="181" s="1"/>
  <c r="F49" i="180" s="1"/>
  <c r="Q137" i="181"/>
  <c r="E61" i="181" s="1"/>
  <c r="E61" i="180" s="1"/>
  <c r="H152" i="181"/>
  <c r="I133" i="181"/>
  <c r="Q103" i="181"/>
  <c r="E26" i="181" s="1"/>
  <c r="E26" i="180" s="1"/>
  <c r="H116" i="181"/>
  <c r="M65" i="181"/>
  <c r="M65" i="180" s="1"/>
  <c r="L63" i="181"/>
  <c r="L50" i="181"/>
  <c r="M43" i="181"/>
  <c r="M43" i="180" s="1"/>
  <c r="L41" i="181"/>
  <c r="M34" i="181"/>
  <c r="M34" i="180" s="1"/>
  <c r="L32" i="181"/>
  <c r="M26" i="181"/>
  <c r="M26" i="180" s="1"/>
  <c r="L24" i="181"/>
  <c r="M17" i="181"/>
  <c r="M17" i="180" s="1"/>
  <c r="L15" i="181"/>
  <c r="M9" i="181"/>
  <c r="M9" i="180" s="1"/>
  <c r="Q405" i="181"/>
  <c r="Q388" i="181"/>
  <c r="Q382" i="181"/>
  <c r="Q363" i="181"/>
  <c r="I66" i="181" s="1"/>
  <c r="Q328" i="181"/>
  <c r="I31" i="181" s="1"/>
  <c r="Q286" i="181"/>
  <c r="Q282" i="181"/>
  <c r="G59" i="181" s="1"/>
  <c r="G59" i="180" s="1"/>
  <c r="Q256" i="181"/>
  <c r="G32" i="181" s="1"/>
  <c r="G32" i="180" s="1"/>
  <c r="Q252" i="181"/>
  <c r="G28" i="181" s="1"/>
  <c r="G28" i="180" s="1"/>
  <c r="K246" i="181"/>
  <c r="Q221" i="181"/>
  <c r="F71" i="181" s="1"/>
  <c r="F71" i="180" s="1"/>
  <c r="Q213" i="181"/>
  <c r="F63" i="181" s="1"/>
  <c r="F63" i="180" s="1"/>
  <c r="N225" i="181"/>
  <c r="Q211" i="181"/>
  <c r="F61" i="181" s="1"/>
  <c r="F61" i="180" s="1"/>
  <c r="F225" i="181"/>
  <c r="Q200" i="181"/>
  <c r="F50" i="181" s="1"/>
  <c r="F50" i="180" s="1"/>
  <c r="I207" i="181"/>
  <c r="Q180" i="181"/>
  <c r="F29" i="181" s="1"/>
  <c r="F29" i="180" s="1"/>
  <c r="L190" i="181"/>
  <c r="Q168" i="181"/>
  <c r="F17" i="181" s="1"/>
  <c r="F17" i="180" s="1"/>
  <c r="Q164" i="181"/>
  <c r="F13" i="181" s="1"/>
  <c r="Q143" i="181"/>
  <c r="E67" i="181" s="1"/>
  <c r="E67" i="180" s="1"/>
  <c r="Q125" i="181"/>
  <c r="E49" i="181" s="1"/>
  <c r="E49" i="180" s="1"/>
  <c r="Q109" i="181"/>
  <c r="E32" i="181" s="1"/>
  <c r="E32" i="180" s="1"/>
  <c r="Q93" i="181"/>
  <c r="E16" i="181" s="1"/>
  <c r="E16" i="180" s="1"/>
  <c r="Q342" i="181"/>
  <c r="I45" i="181" s="1"/>
  <c r="Q308" i="181"/>
  <c r="I11" i="181" s="1"/>
  <c r="E319" i="181"/>
  <c r="Q288" i="181"/>
  <c r="G65" i="181" s="1"/>
  <c r="G65" i="180" s="1"/>
  <c r="Q240" i="181"/>
  <c r="G16" i="181" s="1"/>
  <c r="G16" i="180" s="1"/>
  <c r="Q192" i="181"/>
  <c r="F41" i="181" s="1"/>
  <c r="F41" i="180" s="1"/>
  <c r="H207" i="181"/>
  <c r="F173" i="181"/>
  <c r="Q160" i="181"/>
  <c r="F9" i="181" s="1"/>
  <c r="F9" i="180" s="1"/>
  <c r="F152" i="181"/>
  <c r="Q139" i="181"/>
  <c r="E63" i="181" s="1"/>
  <c r="E63" i="180" s="1"/>
  <c r="N116" i="181"/>
  <c r="L69" i="181"/>
  <c r="Q511" i="181"/>
  <c r="O65" i="181" s="1"/>
  <c r="O65" i="180" s="1"/>
  <c r="M63" i="181"/>
  <c r="M63" i="180" s="1"/>
  <c r="L61" i="181"/>
  <c r="L52" i="181"/>
  <c r="M50" i="181"/>
  <c r="M50" i="180" s="1"/>
  <c r="L47" i="181"/>
  <c r="Q490" i="181"/>
  <c r="O43" i="181" s="1"/>
  <c r="O43" i="180" s="1"/>
  <c r="M41" i="181"/>
  <c r="M41" i="180" s="1"/>
  <c r="Q481" i="181"/>
  <c r="O34" i="181" s="1"/>
  <c r="O34" i="180" s="1"/>
  <c r="M32" i="181"/>
  <c r="M32" i="180" s="1"/>
  <c r="L30" i="181"/>
  <c r="Q473" i="181"/>
  <c r="O26" i="181" s="1"/>
  <c r="O26" i="180" s="1"/>
  <c r="M24" i="181"/>
  <c r="M24" i="180" s="1"/>
  <c r="Q464" i="181"/>
  <c r="O17" i="181" s="1"/>
  <c r="O17" i="180" s="1"/>
  <c r="M15" i="181"/>
  <c r="M15" i="180" s="1"/>
  <c r="L13" i="181"/>
  <c r="Q456" i="181"/>
  <c r="O9" i="181" s="1"/>
  <c r="O9" i="180" s="1"/>
  <c r="Q416" i="181"/>
  <c r="Q404" i="181"/>
  <c r="N412" i="181"/>
  <c r="F412" i="181"/>
  <c r="Q387" i="181"/>
  <c r="Q366" i="181"/>
  <c r="I69" i="181" s="1"/>
  <c r="Q356" i="181"/>
  <c r="I59" i="181" s="1"/>
  <c r="Q343" i="181"/>
  <c r="I46" i="181" s="1"/>
  <c r="Q331" i="181"/>
  <c r="I34" i="181" s="1"/>
  <c r="P336" i="181"/>
  <c r="Q322" i="181"/>
  <c r="I25" i="181" s="1"/>
  <c r="L336" i="181"/>
  <c r="I336" i="181"/>
  <c r="Q309" i="181"/>
  <c r="I12" i="181" s="1"/>
  <c r="L319" i="181"/>
  <c r="Q289" i="181"/>
  <c r="G66" i="181" s="1"/>
  <c r="G66" i="180" s="1"/>
  <c r="M299" i="181"/>
  <c r="E299" i="181"/>
  <c r="Q266" i="181"/>
  <c r="G42" i="181" s="1"/>
  <c r="G42" i="180" s="1"/>
  <c r="F280" i="181"/>
  <c r="Q254" i="181"/>
  <c r="G30" i="181" s="1"/>
  <c r="G30" i="180" s="1"/>
  <c r="E263" i="181"/>
  <c r="J263" i="181"/>
  <c r="J246" i="181"/>
  <c r="Q218" i="181"/>
  <c r="F68" i="181" s="1"/>
  <c r="F68" i="180" s="1"/>
  <c r="Q202" i="181"/>
  <c r="F52" i="181" s="1"/>
  <c r="F52" i="180" s="1"/>
  <c r="K207" i="181"/>
  <c r="Q182" i="181"/>
  <c r="F31" i="181" s="1"/>
  <c r="F31" i="180" s="1"/>
  <c r="Q162" i="181"/>
  <c r="F11" i="181" s="1"/>
  <c r="F11" i="180" s="1"/>
  <c r="L173" i="181"/>
  <c r="J133" i="181"/>
  <c r="Q105" i="181"/>
  <c r="E28" i="181" s="1"/>
  <c r="E28" i="180" s="1"/>
  <c r="I116" i="181"/>
  <c r="M66" i="181"/>
  <c r="M66" i="180" s="1"/>
  <c r="L64" i="181"/>
  <c r="K503" i="181"/>
  <c r="M44" i="181"/>
  <c r="M44" i="180" s="1"/>
  <c r="L42" i="181"/>
  <c r="L33" i="181"/>
  <c r="Q476" i="181"/>
  <c r="O29" i="181" s="1"/>
  <c r="O29" i="180" s="1"/>
  <c r="M27" i="181"/>
  <c r="M27" i="180" s="1"/>
  <c r="L25" i="181"/>
  <c r="L16" i="181"/>
  <c r="Q459" i="181"/>
  <c r="O12" i="181" s="1"/>
  <c r="O12" i="180" s="1"/>
  <c r="M10" i="181"/>
  <c r="M10" i="180" s="1"/>
  <c r="Q414" i="181"/>
  <c r="L412" i="181"/>
  <c r="I412" i="181"/>
  <c r="M412" i="181"/>
  <c r="E412" i="181"/>
  <c r="Q397" i="181"/>
  <c r="L395" i="181"/>
  <c r="Q362" i="181"/>
  <c r="I65" i="181" s="1"/>
  <c r="O373" i="181"/>
  <c r="G373" i="181"/>
  <c r="Q327" i="181"/>
  <c r="I30" i="181" s="1"/>
  <c r="O336" i="181"/>
  <c r="G336" i="181"/>
  <c r="Q323" i="181"/>
  <c r="I26" i="181" s="1"/>
  <c r="L299" i="181"/>
  <c r="L246" i="181"/>
  <c r="Q234" i="181"/>
  <c r="G10" i="181" s="1"/>
  <c r="G10" i="180" s="1"/>
  <c r="I246" i="181"/>
  <c r="O225" i="181"/>
  <c r="Q210" i="181"/>
  <c r="F60" i="181" s="1"/>
  <c r="F60" i="180" s="1"/>
  <c r="E207" i="181"/>
  <c r="Q198" i="181"/>
  <c r="F47" i="181" s="1"/>
  <c r="F47" i="180" s="1"/>
  <c r="N207" i="181"/>
  <c r="F207" i="181"/>
  <c r="Q194" i="181"/>
  <c r="F43" i="181" s="1"/>
  <c r="F43" i="180" s="1"/>
  <c r="Q183" i="181"/>
  <c r="F32" i="181" s="1"/>
  <c r="F32" i="180" s="1"/>
  <c r="I190" i="181"/>
  <c r="Q167" i="181"/>
  <c r="F16" i="181" s="1"/>
  <c r="F16" i="180" s="1"/>
  <c r="Q163" i="181"/>
  <c r="F12" i="181" s="1"/>
  <c r="F12" i="180" s="1"/>
  <c r="Q142" i="181"/>
  <c r="E66" i="181" s="1"/>
  <c r="E66" i="180" s="1"/>
  <c r="L152" i="181"/>
  <c r="Q119" i="181"/>
  <c r="E42" i="181" s="1"/>
  <c r="E42" i="180" s="1"/>
  <c r="E133" i="181"/>
  <c r="L11" i="181"/>
  <c r="Q407" i="181"/>
  <c r="P412" i="181"/>
  <c r="H412" i="181"/>
  <c r="Q390" i="181"/>
  <c r="Q358" i="181"/>
  <c r="I61" i="181" s="1"/>
  <c r="F373" i="181"/>
  <c r="F354" i="181"/>
  <c r="Q345" i="181"/>
  <c r="I48" i="181" s="1"/>
  <c r="Q311" i="181"/>
  <c r="I14" i="181" s="1"/>
  <c r="Q291" i="181"/>
  <c r="G68" i="181" s="1"/>
  <c r="G68" i="180" s="1"/>
  <c r="Q269" i="181"/>
  <c r="G45" i="181" s="1"/>
  <c r="G45" i="180" s="1"/>
  <c r="Q235" i="181"/>
  <c r="G11" i="181" s="1"/>
  <c r="G11" i="180" s="1"/>
  <c r="G246" i="181"/>
  <c r="Q216" i="181"/>
  <c r="F66" i="181" s="1"/>
  <c r="F66" i="180" s="1"/>
  <c r="E225" i="181"/>
  <c r="Q175" i="181"/>
  <c r="F24" i="181" s="1"/>
  <c r="F24" i="180" s="1"/>
  <c r="H190" i="181"/>
  <c r="Q120" i="181"/>
  <c r="E43" i="181" s="1"/>
  <c r="E43" i="180" s="1"/>
  <c r="H133" i="181"/>
  <c r="G280" i="181"/>
  <c r="G263" i="181"/>
  <c r="G225" i="181"/>
  <c r="F133" i="181"/>
  <c r="F116" i="181"/>
  <c r="G99" i="181"/>
  <c r="Q176" i="181"/>
  <c r="F25" i="181" s="1"/>
  <c r="F25" i="180" s="1"/>
  <c r="J99" i="181"/>
  <c r="Q89" i="181"/>
  <c r="E12" i="181" s="1"/>
  <c r="E12" i="180" s="1"/>
  <c r="Q87" i="181"/>
  <c r="E10" i="181" s="1"/>
  <c r="E10" i="180" s="1"/>
  <c r="E99" i="181"/>
  <c r="H99" i="181"/>
  <c r="Q88" i="181"/>
  <c r="E11" i="181" s="1"/>
  <c r="E11" i="180" s="1"/>
  <c r="Q92" i="181"/>
  <c r="E15" i="181" s="1"/>
  <c r="E15" i="180" s="1"/>
  <c r="Q90" i="181"/>
  <c r="E13" i="181" s="1"/>
  <c r="F99" i="181"/>
  <c r="Q86" i="181"/>
  <c r="E9" i="181" s="1"/>
  <c r="E9" i="180" s="1"/>
  <c r="Q582" i="180"/>
  <c r="Q801" i="180"/>
  <c r="G799" i="180"/>
  <c r="H782" i="180"/>
  <c r="Q769" i="180"/>
  <c r="I765" i="180"/>
  <c r="Q695" i="180"/>
  <c r="Q683" i="180"/>
  <c r="P691" i="180"/>
  <c r="H691" i="180"/>
  <c r="Q658" i="180"/>
  <c r="Q646" i="180"/>
  <c r="M651" i="180"/>
  <c r="Q637" i="180"/>
  <c r="E651" i="180"/>
  <c r="Q625" i="180"/>
  <c r="Q623" i="180"/>
  <c r="Q579" i="180"/>
  <c r="F596" i="180"/>
  <c r="Q574" i="180"/>
  <c r="Q572" i="180"/>
  <c r="Q555" i="180"/>
  <c r="G543" i="180"/>
  <c r="Q530" i="180"/>
  <c r="Q473" i="180"/>
  <c r="F799" i="180"/>
  <c r="Q784" i="180"/>
  <c r="H765" i="180"/>
  <c r="Q718" i="180"/>
  <c r="Q706" i="180"/>
  <c r="N708" i="180"/>
  <c r="F708" i="180"/>
  <c r="O691" i="180"/>
  <c r="G691" i="180"/>
  <c r="Q662" i="180"/>
  <c r="Q650" i="180"/>
  <c r="P651" i="180"/>
  <c r="H651" i="180"/>
  <c r="L651" i="180"/>
  <c r="Q636" i="180"/>
  <c r="I651" i="180"/>
  <c r="Q614" i="180"/>
  <c r="L617" i="180"/>
  <c r="Q590" i="180"/>
  <c r="L596" i="180"/>
  <c r="Q573" i="180"/>
  <c r="M577" i="180"/>
  <c r="Q564" i="180"/>
  <c r="E577" i="180"/>
  <c r="Q549" i="180"/>
  <c r="N560" i="180"/>
  <c r="Q547" i="180"/>
  <c r="F560" i="180"/>
  <c r="Q540" i="180"/>
  <c r="J543" i="180"/>
  <c r="Q516" i="180"/>
  <c r="J522" i="180"/>
  <c r="Q484" i="180"/>
  <c r="Q478" i="180"/>
  <c r="G486" i="180"/>
  <c r="Q437" i="180"/>
  <c r="Q405" i="180"/>
  <c r="E708" i="180"/>
  <c r="Q693" i="180"/>
  <c r="G617" i="180"/>
  <c r="Q606" i="180"/>
  <c r="Q541" i="180"/>
  <c r="E782" i="180"/>
  <c r="E819" i="180" s="1"/>
  <c r="F765" i="180"/>
  <c r="P708" i="180"/>
  <c r="H708" i="180"/>
  <c r="L708" i="180"/>
  <c r="Q680" i="180"/>
  <c r="I691" i="180"/>
  <c r="Q654" i="180"/>
  <c r="J670" i="180"/>
  <c r="Q642" i="180"/>
  <c r="Q630" i="180"/>
  <c r="L634" i="180"/>
  <c r="Q616" i="180"/>
  <c r="J617" i="180"/>
  <c r="Q592" i="180"/>
  <c r="J596" i="180"/>
  <c r="Q575" i="180"/>
  <c r="Q571" i="180"/>
  <c r="K577" i="180"/>
  <c r="O560" i="180"/>
  <c r="Q550" i="180"/>
  <c r="G560" i="180"/>
  <c r="L560" i="180"/>
  <c r="P543" i="180"/>
  <c r="Q533" i="180"/>
  <c r="H543" i="180"/>
  <c r="P522" i="180"/>
  <c r="Q507" i="180"/>
  <c r="H522" i="180"/>
  <c r="I503" i="180"/>
  <c r="Q279" i="180"/>
  <c r="E765" i="180"/>
  <c r="F744" i="180"/>
  <c r="Q729" i="180"/>
  <c r="Q721" i="180"/>
  <c r="Q719" i="180"/>
  <c r="E725" i="180"/>
  <c r="Q710" i="180"/>
  <c r="Q707" i="180"/>
  <c r="Q698" i="180"/>
  <c r="O708" i="180"/>
  <c r="G708" i="180"/>
  <c r="Q686" i="180"/>
  <c r="Q665" i="180"/>
  <c r="Q663" i="180"/>
  <c r="I670" i="180"/>
  <c r="G651" i="180"/>
  <c r="Q640" i="180"/>
  <c r="Q628" i="180"/>
  <c r="K634" i="180"/>
  <c r="Q610" i="180"/>
  <c r="Q608" i="180"/>
  <c r="Q593" i="180"/>
  <c r="Q586" i="180"/>
  <c r="Q584" i="180"/>
  <c r="Q569" i="180"/>
  <c r="N577" i="180"/>
  <c r="Q567" i="180"/>
  <c r="F577" i="180"/>
  <c r="Q563" i="180"/>
  <c r="Q539" i="180"/>
  <c r="K543" i="180"/>
  <c r="Q521" i="180"/>
  <c r="Q519" i="180"/>
  <c r="Q515" i="180"/>
  <c r="Q477" i="180"/>
  <c r="Q472" i="180"/>
  <c r="Q715" i="180"/>
  <c r="Q703" i="180"/>
  <c r="Q696" i="180"/>
  <c r="Q684" i="180"/>
  <c r="Q659" i="180"/>
  <c r="O670" i="180"/>
  <c r="O671" i="180" s="1"/>
  <c r="O672" i="180" s="1"/>
  <c r="G670" i="180"/>
  <c r="P670" i="180"/>
  <c r="H670" i="180"/>
  <c r="Q647" i="180"/>
  <c r="Q622" i="180"/>
  <c r="N634" i="180"/>
  <c r="J634" i="180"/>
  <c r="Q609" i="180"/>
  <c r="M617" i="180"/>
  <c r="E617" i="180"/>
  <c r="Q585" i="180"/>
  <c r="I577" i="180"/>
  <c r="Q554" i="180"/>
  <c r="Q552" i="180"/>
  <c r="J560" i="180"/>
  <c r="Q537" i="180"/>
  <c r="Q535" i="180"/>
  <c r="Q531" i="180"/>
  <c r="Q509" i="180"/>
  <c r="Q441" i="180"/>
  <c r="Q436" i="180"/>
  <c r="N448" i="180"/>
  <c r="Q425" i="180"/>
  <c r="J412" i="180"/>
  <c r="M708" i="180"/>
  <c r="Q679" i="180"/>
  <c r="F691" i="180"/>
  <c r="Q532" i="180"/>
  <c r="E543" i="180"/>
  <c r="F818" i="180"/>
  <c r="Q803" i="180"/>
  <c r="O725" i="180"/>
  <c r="G725" i="180"/>
  <c r="K725" i="180"/>
  <c r="E670" i="180"/>
  <c r="Q657" i="180"/>
  <c r="N670" i="180"/>
  <c r="Q655" i="180"/>
  <c r="F670" i="180"/>
  <c r="Q645" i="180"/>
  <c r="Q643" i="180"/>
  <c r="Q633" i="180"/>
  <c r="Q631" i="180"/>
  <c r="I634" i="180"/>
  <c r="M634" i="180"/>
  <c r="Q620" i="180"/>
  <c r="E634" i="180"/>
  <c r="Q615" i="180"/>
  <c r="Q595" i="180"/>
  <c r="Q591" i="180"/>
  <c r="K596" i="180"/>
  <c r="P596" i="180"/>
  <c r="H596" i="180"/>
  <c r="Q570" i="180"/>
  <c r="P577" i="180"/>
  <c r="H577" i="180"/>
  <c r="Q553" i="180"/>
  <c r="Q546" i="180"/>
  <c r="I560" i="180"/>
  <c r="I543" i="180"/>
  <c r="Q512" i="180"/>
  <c r="I522" i="180"/>
  <c r="M522" i="180"/>
  <c r="E522" i="180"/>
  <c r="Q492" i="180"/>
  <c r="Q344" i="180"/>
  <c r="Q126" i="180"/>
  <c r="Q713" i="180"/>
  <c r="N725" i="180"/>
  <c r="Q711" i="180"/>
  <c r="F725" i="180"/>
  <c r="Q701" i="180"/>
  <c r="Q699" i="180"/>
  <c r="Q689" i="180"/>
  <c r="Q687" i="180"/>
  <c r="M691" i="180"/>
  <c r="E691" i="180"/>
  <c r="Q678" i="180"/>
  <c r="Q668" i="180"/>
  <c r="Q639" i="180"/>
  <c r="K651" i="180"/>
  <c r="Q627" i="180"/>
  <c r="Q613" i="180"/>
  <c r="Q611" i="180"/>
  <c r="N617" i="180"/>
  <c r="F617" i="180"/>
  <c r="K617" i="180"/>
  <c r="Q589" i="180"/>
  <c r="Q587" i="180"/>
  <c r="O596" i="180"/>
  <c r="G596" i="180"/>
  <c r="G577" i="180"/>
  <c r="Q562" i="180"/>
  <c r="P560" i="180"/>
  <c r="H560" i="180"/>
  <c r="Q545" i="180"/>
  <c r="Q538" i="180"/>
  <c r="L543" i="180"/>
  <c r="Q514" i="180"/>
  <c r="L522" i="180"/>
  <c r="P503" i="180"/>
  <c r="H503" i="180"/>
  <c r="N486" i="180"/>
  <c r="F486" i="180"/>
  <c r="Q513" i="180"/>
  <c r="Q490" i="180"/>
  <c r="J448" i="180"/>
  <c r="Q420" i="180"/>
  <c r="Q400" i="180"/>
  <c r="Q328" i="180"/>
  <c r="Q273" i="180"/>
  <c r="Q220" i="180"/>
  <c r="Q203" i="180"/>
  <c r="Q199" i="180"/>
  <c r="M207" i="180"/>
  <c r="E207" i="180"/>
  <c r="Q120" i="180"/>
  <c r="H133" i="180"/>
  <c r="Q98" i="180"/>
  <c r="Q511" i="180"/>
  <c r="Q501" i="180"/>
  <c r="Q494" i="180"/>
  <c r="Q475" i="180"/>
  <c r="Q439" i="180"/>
  <c r="M429" i="180"/>
  <c r="E429" i="180"/>
  <c r="Q411" i="180"/>
  <c r="H395" i="180"/>
  <c r="Q348" i="180"/>
  <c r="G336" i="180"/>
  <c r="O336" i="180"/>
  <c r="Q269" i="180"/>
  <c r="K225" i="180"/>
  <c r="Q204" i="180"/>
  <c r="Q130" i="180"/>
  <c r="Q94" i="180"/>
  <c r="F634" i="180"/>
  <c r="L503" i="180"/>
  <c r="Q482" i="180"/>
  <c r="I486" i="180"/>
  <c r="Q471" i="180"/>
  <c r="Q463" i="180"/>
  <c r="E448" i="180"/>
  <c r="Q446" i="180"/>
  <c r="Q435" i="180"/>
  <c r="Q423" i="180"/>
  <c r="O429" i="180"/>
  <c r="G429" i="180"/>
  <c r="K429" i="180"/>
  <c r="Q403" i="180"/>
  <c r="N412" i="180"/>
  <c r="F412" i="180"/>
  <c r="Q243" i="180"/>
  <c r="Q135" i="180"/>
  <c r="E116" i="180"/>
  <c r="Q103" i="180"/>
  <c r="Q498" i="180"/>
  <c r="M503" i="180"/>
  <c r="E503" i="180"/>
  <c r="P486" i="180"/>
  <c r="H486" i="180"/>
  <c r="Q466" i="180"/>
  <c r="Q461" i="180"/>
  <c r="Q431" i="180"/>
  <c r="Q417" i="180"/>
  <c r="J429" i="180"/>
  <c r="N429" i="180"/>
  <c r="F429" i="180"/>
  <c r="Q414" i="180"/>
  <c r="M412" i="180"/>
  <c r="E412" i="180"/>
  <c r="Q397" i="180"/>
  <c r="Q289" i="180"/>
  <c r="Q244" i="180"/>
  <c r="Q183" i="180"/>
  <c r="H152" i="180"/>
  <c r="Q104" i="180"/>
  <c r="Q581" i="180"/>
  <c r="Q493" i="180"/>
  <c r="O503" i="180"/>
  <c r="G503" i="180"/>
  <c r="Q459" i="180"/>
  <c r="O448" i="180"/>
  <c r="G448" i="180"/>
  <c r="Q434" i="180"/>
  <c r="L448" i="180"/>
  <c r="P412" i="180"/>
  <c r="H412" i="180"/>
  <c r="L412" i="180"/>
  <c r="Q384" i="180"/>
  <c r="Q360" i="180"/>
  <c r="Q316" i="180"/>
  <c r="Q285" i="180"/>
  <c r="Q257" i="180"/>
  <c r="Q184" i="180"/>
  <c r="Q167" i="180"/>
  <c r="Q163" i="180"/>
  <c r="Q146" i="180"/>
  <c r="K152" i="180"/>
  <c r="Q114" i="180"/>
  <c r="Q505" i="180"/>
  <c r="Q491" i="180"/>
  <c r="Q483" i="180"/>
  <c r="Q474" i="180"/>
  <c r="J486" i="180"/>
  <c r="Q447" i="180"/>
  <c r="Q438" i="180"/>
  <c r="Q428" i="180"/>
  <c r="Q408" i="180"/>
  <c r="K412" i="180"/>
  <c r="O412" i="180"/>
  <c r="G412" i="180"/>
  <c r="Q370" i="180"/>
  <c r="Q312" i="180"/>
  <c r="Q295" i="180"/>
  <c r="J225" i="180"/>
  <c r="Q193" i="180"/>
  <c r="G207" i="180"/>
  <c r="Q142" i="180"/>
  <c r="Q110" i="180"/>
  <c r="Q481" i="180"/>
  <c r="M486" i="180"/>
  <c r="E486" i="180"/>
  <c r="Q458" i="180"/>
  <c r="Q445" i="180"/>
  <c r="K448" i="180"/>
  <c r="Q419" i="180"/>
  <c r="Q399" i="180"/>
  <c r="Q398" i="180"/>
  <c r="Q393" i="180"/>
  <c r="Q371" i="180"/>
  <c r="Q321" i="180"/>
  <c r="F336" i="180"/>
  <c r="Q296" i="180"/>
  <c r="M299" i="180"/>
  <c r="Q219" i="180"/>
  <c r="Q215" i="180"/>
  <c r="J207" i="180"/>
  <c r="E133" i="180"/>
  <c r="Q385" i="180"/>
  <c r="Q367" i="180"/>
  <c r="Q364" i="180"/>
  <c r="O373" i="180"/>
  <c r="G373" i="180"/>
  <c r="Q351" i="180"/>
  <c r="O354" i="180"/>
  <c r="G354" i="180"/>
  <c r="Q340" i="180"/>
  <c r="Q332" i="180"/>
  <c r="Q324" i="180"/>
  <c r="Q308" i="180"/>
  <c r="Q276" i="180"/>
  <c r="O280" i="180"/>
  <c r="Q265" i="180"/>
  <c r="G280" i="180"/>
  <c r="Q260" i="180"/>
  <c r="O263" i="180"/>
  <c r="Q249" i="180"/>
  <c r="G263" i="180"/>
  <c r="Q240" i="180"/>
  <c r="Q222" i="180"/>
  <c r="P225" i="180"/>
  <c r="Q212" i="180"/>
  <c r="M225" i="180"/>
  <c r="E225" i="180"/>
  <c r="Q209" i="180"/>
  <c r="Q206" i="180"/>
  <c r="Q196" i="180"/>
  <c r="Q186" i="180"/>
  <c r="P190" i="180"/>
  <c r="Q176" i="180"/>
  <c r="H190" i="180"/>
  <c r="M190" i="180"/>
  <c r="Q170" i="180"/>
  <c r="Q168" i="180"/>
  <c r="Q160" i="180"/>
  <c r="Q149" i="180"/>
  <c r="N152" i="180"/>
  <c r="F152" i="180"/>
  <c r="Q138" i="180"/>
  <c r="Q122" i="180"/>
  <c r="Q106" i="180"/>
  <c r="K116" i="180"/>
  <c r="H57" i="180"/>
  <c r="Q389" i="180"/>
  <c r="Q363" i="180"/>
  <c r="Q347" i="180"/>
  <c r="J354" i="180"/>
  <c r="Q335" i="180"/>
  <c r="Q331" i="180"/>
  <c r="Q315" i="180"/>
  <c r="Q298" i="180"/>
  <c r="Q288" i="180"/>
  <c r="J299" i="180"/>
  <c r="J280" i="180"/>
  <c r="Q256" i="180"/>
  <c r="Q253" i="180"/>
  <c r="J263" i="180"/>
  <c r="Q236" i="180"/>
  <c r="Q233" i="180"/>
  <c r="Q218" i="180"/>
  <c r="Q202" i="180"/>
  <c r="Q200" i="180"/>
  <c r="P207" i="180"/>
  <c r="Q182" i="180"/>
  <c r="Q180" i="180"/>
  <c r="K190" i="180"/>
  <c r="Q166" i="180"/>
  <c r="Q145" i="180"/>
  <c r="Q129" i="180"/>
  <c r="N133" i="180"/>
  <c r="F133" i="180"/>
  <c r="N116" i="180"/>
  <c r="Q102" i="180"/>
  <c r="Q97" i="180"/>
  <c r="Q388" i="180"/>
  <c r="Q369" i="180"/>
  <c r="P373" i="180"/>
  <c r="Q359" i="180"/>
  <c r="M373" i="180"/>
  <c r="E373" i="180"/>
  <c r="Q353" i="180"/>
  <c r="Q343" i="180"/>
  <c r="J336" i="180"/>
  <c r="Q311" i="180"/>
  <c r="Q294" i="180"/>
  <c r="Q278" i="180"/>
  <c r="Q268" i="180"/>
  <c r="M280" i="180"/>
  <c r="E280" i="180"/>
  <c r="Q262" i="180"/>
  <c r="Q242" i="180"/>
  <c r="Q216" i="180"/>
  <c r="Q214" i="180"/>
  <c r="Q198" i="180"/>
  <c r="K207" i="180"/>
  <c r="Q189" i="180"/>
  <c r="Q178" i="180"/>
  <c r="Q162" i="180"/>
  <c r="Q141" i="180"/>
  <c r="I152" i="180"/>
  <c r="L133" i="180"/>
  <c r="I133" i="180"/>
  <c r="Q109" i="180"/>
  <c r="I116" i="180"/>
  <c r="Q365" i="180"/>
  <c r="Q349" i="180"/>
  <c r="P354" i="180"/>
  <c r="Q339" i="180"/>
  <c r="H354" i="180"/>
  <c r="Q333" i="180"/>
  <c r="Q327" i="180"/>
  <c r="P336" i="180"/>
  <c r="Q323" i="180"/>
  <c r="H336" i="180"/>
  <c r="M336" i="180"/>
  <c r="E336" i="180"/>
  <c r="Q317" i="180"/>
  <c r="Q307" i="180"/>
  <c r="M319" i="180"/>
  <c r="Q292" i="180"/>
  <c r="Q290" i="180"/>
  <c r="K299" i="180"/>
  <c r="Q274" i="180"/>
  <c r="Q258" i="180"/>
  <c r="P263" i="180"/>
  <c r="H263" i="180"/>
  <c r="Q238" i="180"/>
  <c r="Q221" i="180"/>
  <c r="N225" i="180"/>
  <c r="F225" i="180"/>
  <c r="N207" i="180"/>
  <c r="F207" i="180"/>
  <c r="Q194" i="180"/>
  <c r="Q192" i="180"/>
  <c r="Q169" i="180"/>
  <c r="Q148" i="180"/>
  <c r="O152" i="180"/>
  <c r="G152" i="180"/>
  <c r="Q132" i="180"/>
  <c r="Q113" i="180"/>
  <c r="Q93" i="180"/>
  <c r="Q361" i="180"/>
  <c r="K373" i="180"/>
  <c r="Q345" i="180"/>
  <c r="K354" i="180"/>
  <c r="Q313" i="180"/>
  <c r="Q297" i="180"/>
  <c r="Q272" i="180"/>
  <c r="Q270" i="180"/>
  <c r="K280" i="180"/>
  <c r="Q254" i="180"/>
  <c r="K263" i="180"/>
  <c r="Q245" i="180"/>
  <c r="Q234" i="180"/>
  <c r="L225" i="180"/>
  <c r="Q211" i="180"/>
  <c r="I225" i="180"/>
  <c r="Q201" i="180"/>
  <c r="Q181" i="180"/>
  <c r="I190" i="180"/>
  <c r="Q144" i="180"/>
  <c r="J152" i="180"/>
  <c r="Q128" i="180"/>
  <c r="Q112" i="180"/>
  <c r="O116" i="180"/>
  <c r="G116" i="180"/>
  <c r="Q96" i="180"/>
  <c r="Q368" i="180"/>
  <c r="Q357" i="180"/>
  <c r="N354" i="180"/>
  <c r="Q329" i="180"/>
  <c r="Q325" i="180"/>
  <c r="F319" i="180"/>
  <c r="N299" i="180"/>
  <c r="F299" i="180"/>
  <c r="Q277" i="180"/>
  <c r="Q266" i="180"/>
  <c r="F280" i="180"/>
  <c r="Q252" i="180"/>
  <c r="N263" i="180"/>
  <c r="F263" i="180"/>
  <c r="Q250" i="180"/>
  <c r="Q241" i="180"/>
  <c r="L246" i="180"/>
  <c r="Q235" i="180"/>
  <c r="Q224" i="180"/>
  <c r="Q213" i="180"/>
  <c r="Q205" i="180"/>
  <c r="L207" i="180"/>
  <c r="Q185" i="180"/>
  <c r="O190" i="180"/>
  <c r="G190" i="180"/>
  <c r="Q161" i="180"/>
  <c r="Q150" i="180"/>
  <c r="Q140" i="180"/>
  <c r="Q124" i="180"/>
  <c r="J133" i="180"/>
  <c r="Q108" i="180"/>
  <c r="Q105" i="180"/>
  <c r="J116" i="180"/>
  <c r="Q92" i="180"/>
  <c r="Q89" i="180"/>
  <c r="Q87" i="180"/>
  <c r="K76" i="180"/>
  <c r="J76" i="178"/>
  <c r="L745" i="180" l="1"/>
  <c r="L746" i="180" s="1"/>
  <c r="Q597" i="182"/>
  <c r="P78" i="182" s="1"/>
  <c r="I154" i="182"/>
  <c r="M820" i="180"/>
  <c r="Q598" i="181"/>
  <c r="P78" i="181" s="1"/>
  <c r="Q746" i="181"/>
  <c r="R78" i="181" s="1"/>
  <c r="Q597" i="181"/>
  <c r="P77" i="181" s="1"/>
  <c r="E217" i="184"/>
  <c r="K671" i="180"/>
  <c r="G745" i="180"/>
  <c r="G746" i="180" s="1"/>
  <c r="O745" i="180"/>
  <c r="O746" i="180" s="1"/>
  <c r="N597" i="180"/>
  <c r="N598" i="180" s="1"/>
  <c r="H819" i="180"/>
  <c r="K819" i="180"/>
  <c r="K820" i="180" s="1"/>
  <c r="G819" i="180"/>
  <c r="G820" i="180" s="1"/>
  <c r="E597" i="180"/>
  <c r="P819" i="180"/>
  <c r="P820" i="180" s="1"/>
  <c r="H745" i="180"/>
  <c r="H746" i="180" s="1"/>
  <c r="N671" i="180"/>
  <c r="N672" i="180" s="1"/>
  <c r="G671" i="180"/>
  <c r="Q596" i="182"/>
  <c r="P77" i="182" s="1"/>
  <c r="Q319" i="182"/>
  <c r="I22" i="182" s="1"/>
  <c r="J22" i="182" s="1"/>
  <c r="I49" i="180"/>
  <c r="H373" i="180"/>
  <c r="Q373" i="180" s="1"/>
  <c r="I76" i="180" s="1"/>
  <c r="J76" i="180" s="1"/>
  <c r="K77" i="180"/>
  <c r="K78" i="180" s="1"/>
  <c r="K77" i="181"/>
  <c r="K78" i="181" s="1"/>
  <c r="Q136" i="180"/>
  <c r="I62" i="180"/>
  <c r="K99" i="180"/>
  <c r="H207" i="180"/>
  <c r="Q207" i="180" s="1"/>
  <c r="F57" i="180" s="1"/>
  <c r="P152" i="180"/>
  <c r="P153" i="180" s="1"/>
  <c r="P154" i="180" s="1"/>
  <c r="Q99" i="182"/>
  <c r="E22" i="182" s="1"/>
  <c r="E190" i="180"/>
  <c r="Q190" i="180" s="1"/>
  <c r="F39" i="180" s="1"/>
  <c r="O300" i="181"/>
  <c r="O301" i="181" s="1"/>
  <c r="I523" i="181"/>
  <c r="I524" i="181" s="1"/>
  <c r="O133" i="180"/>
  <c r="O153" i="180" s="1"/>
  <c r="E449" i="182"/>
  <c r="L78" i="182" s="1"/>
  <c r="H225" i="180"/>
  <c r="Q225" i="180" s="1"/>
  <c r="F76" i="180" s="1"/>
  <c r="E222" i="187"/>
  <c r="F220" i="186"/>
  <c r="F221" i="186" s="1"/>
  <c r="J77" i="179"/>
  <c r="F469" i="180"/>
  <c r="E77" i="179"/>
  <c r="E78" i="179" s="1"/>
  <c r="E220" i="185"/>
  <c r="I469" i="180"/>
  <c r="O99" i="180"/>
  <c r="Q386" i="180"/>
  <c r="D217" i="184"/>
  <c r="D219" i="184" s="1"/>
  <c r="D220" i="184" s="1"/>
  <c r="Q179" i="180"/>
  <c r="L220" i="185"/>
  <c r="L221" i="185" s="1"/>
  <c r="N523" i="180"/>
  <c r="N524" i="180" s="1"/>
  <c r="M300" i="181"/>
  <c r="M301" i="181" s="1"/>
  <c r="Q310" i="180"/>
  <c r="G13" i="180"/>
  <c r="Q90" i="180"/>
  <c r="Q164" i="180"/>
  <c r="M153" i="181"/>
  <c r="M154" i="181" s="1"/>
  <c r="Q248" i="180"/>
  <c r="N523" i="181"/>
  <c r="N524" i="181" s="1"/>
  <c r="M226" i="181"/>
  <c r="M227" i="181" s="1"/>
  <c r="H299" i="180"/>
  <c r="H300" i="180" s="1"/>
  <c r="H301" i="180" s="1"/>
  <c r="P300" i="181"/>
  <c r="P301" i="181" s="1"/>
  <c r="F124" i="184"/>
  <c r="H77" i="179"/>
  <c r="H78" i="179" s="1"/>
  <c r="Q282" i="180"/>
  <c r="G99" i="180"/>
  <c r="E523" i="181"/>
  <c r="E524" i="181" s="1"/>
  <c r="E219" i="184"/>
  <c r="E220" i="184" s="1"/>
  <c r="F77" i="179"/>
  <c r="F78" i="179" s="1"/>
  <c r="E13" i="180"/>
  <c r="G133" i="180"/>
  <c r="G153" i="180" s="1"/>
  <c r="J449" i="181"/>
  <c r="J450" i="181" s="1"/>
  <c r="J300" i="181"/>
  <c r="J301" i="181" s="1"/>
  <c r="N13" i="182"/>
  <c r="Q101" i="180"/>
  <c r="N300" i="181"/>
  <c r="N301" i="181" s="1"/>
  <c r="Q173" i="182"/>
  <c r="F22" i="182" s="1"/>
  <c r="O76" i="187"/>
  <c r="M523" i="181"/>
  <c r="M524" i="181" s="1"/>
  <c r="O173" i="186"/>
  <c r="K300" i="181"/>
  <c r="K301" i="181" s="1"/>
  <c r="F13" i="180"/>
  <c r="M13" i="180"/>
  <c r="I374" i="181"/>
  <c r="I375" i="181" s="1"/>
  <c r="G449" i="181"/>
  <c r="G450" i="181" s="1"/>
  <c r="J374" i="181"/>
  <c r="J375" i="181" s="1"/>
  <c r="L153" i="180"/>
  <c r="L154" i="180" s="1"/>
  <c r="K226" i="181"/>
  <c r="K227" i="181" s="1"/>
  <c r="I300" i="180"/>
  <c r="I301" i="180" s="1"/>
  <c r="O523" i="181"/>
  <c r="O524" i="181" s="1"/>
  <c r="K220" i="186"/>
  <c r="I220" i="187"/>
  <c r="N62" i="181"/>
  <c r="N62" i="180" s="1"/>
  <c r="Q118" i="180"/>
  <c r="G226" i="181"/>
  <c r="G227" i="181" s="1"/>
  <c r="Q354" i="181"/>
  <c r="I57" i="181" s="1"/>
  <c r="J57" i="181" s="1"/>
  <c r="O374" i="181"/>
  <c r="O375" i="181" s="1"/>
  <c r="G62" i="181"/>
  <c r="G62" i="180" s="1"/>
  <c r="O218" i="185"/>
  <c r="E220" i="186"/>
  <c r="O523" i="180"/>
  <c r="O524" i="180" s="1"/>
  <c r="L374" i="181"/>
  <c r="L375" i="181" s="1"/>
  <c r="K449" i="181"/>
  <c r="K450" i="181" s="1"/>
  <c r="G153" i="181"/>
  <c r="G154" i="181" s="1"/>
  <c r="O153" i="181"/>
  <c r="O154" i="181" s="1"/>
  <c r="F220" i="185"/>
  <c r="F221" i="185" s="1"/>
  <c r="F217" i="184"/>
  <c r="G77" i="179"/>
  <c r="G78" i="179" s="1"/>
  <c r="F172" i="184"/>
  <c r="M374" i="181"/>
  <c r="M375" i="181" s="1"/>
  <c r="L523" i="181"/>
  <c r="L524" i="181" s="1"/>
  <c r="I175" i="187"/>
  <c r="I27" i="180"/>
  <c r="O218" i="186"/>
  <c r="J374" i="180"/>
  <c r="H523" i="181"/>
  <c r="H524" i="181" s="1"/>
  <c r="K220" i="185"/>
  <c r="K153" i="181"/>
  <c r="K154" i="181" s="1"/>
  <c r="H374" i="181"/>
  <c r="H375" i="181" s="1"/>
  <c r="G300" i="181"/>
  <c r="G301" i="181" s="1"/>
  <c r="F374" i="181"/>
  <c r="F375" i="181" s="1"/>
  <c r="N153" i="181"/>
  <c r="N154" i="181" s="1"/>
  <c r="F222" i="187"/>
  <c r="F223" i="187" s="1"/>
  <c r="L220" i="186"/>
  <c r="L221" i="186" s="1"/>
  <c r="P153" i="181"/>
  <c r="P154" i="181" s="1"/>
  <c r="J226" i="181"/>
  <c r="J227" i="181" s="1"/>
  <c r="H300" i="181"/>
  <c r="H301" i="181" s="1"/>
  <c r="Q460" i="180"/>
  <c r="P374" i="181"/>
  <c r="P375" i="181" s="1"/>
  <c r="I77" i="179"/>
  <c r="O226" i="181"/>
  <c r="O227" i="181" s="1"/>
  <c r="Q173" i="181"/>
  <c r="F22" i="181" s="1"/>
  <c r="H153" i="181"/>
  <c r="H154" i="181" s="1"/>
  <c r="Q341" i="180"/>
  <c r="I449" i="181"/>
  <c r="I450" i="181" s="1"/>
  <c r="I153" i="181"/>
  <c r="I154" i="181" s="1"/>
  <c r="J523" i="181"/>
  <c r="J524" i="181" s="1"/>
  <c r="Q374" i="182"/>
  <c r="I78" i="182" s="1"/>
  <c r="J78" i="182" s="1"/>
  <c r="I10" i="180"/>
  <c r="Q286" i="180"/>
  <c r="M39" i="181"/>
  <c r="H226" i="181"/>
  <c r="H227" i="181" s="1"/>
  <c r="Q190" i="181"/>
  <c r="F39" i="181" s="1"/>
  <c r="F300" i="181"/>
  <c r="F301" i="181" s="1"/>
  <c r="P523" i="181"/>
  <c r="P524" i="181" s="1"/>
  <c r="J154" i="182"/>
  <c r="J16" i="181"/>
  <c r="J16" i="180" s="1"/>
  <c r="I16" i="180"/>
  <c r="K374" i="181"/>
  <c r="K375" i="181" s="1"/>
  <c r="J41" i="181"/>
  <c r="J41" i="180" s="1"/>
  <c r="I41" i="180"/>
  <c r="M57" i="181"/>
  <c r="J15" i="181"/>
  <c r="J15" i="180" s="1"/>
  <c r="I15" i="180"/>
  <c r="J47" i="181"/>
  <c r="J47" i="180" s="1"/>
  <c r="I47" i="180"/>
  <c r="J50" i="181"/>
  <c r="J50" i="180" s="1"/>
  <c r="I50" i="180"/>
  <c r="J44" i="181"/>
  <c r="J44" i="180" s="1"/>
  <c r="I44" i="180"/>
  <c r="O300" i="180"/>
  <c r="O301" i="180" s="1"/>
  <c r="Q237" i="180"/>
  <c r="L153" i="181"/>
  <c r="L154" i="181" s="1"/>
  <c r="L300" i="181"/>
  <c r="L301" i="181" s="1"/>
  <c r="M22" i="181"/>
  <c r="K523" i="181"/>
  <c r="K524" i="181" s="1"/>
  <c r="Q503" i="181"/>
  <c r="O57" i="181" s="1"/>
  <c r="G523" i="181"/>
  <c r="G524" i="181" s="1"/>
  <c r="J301" i="182"/>
  <c r="I449" i="180"/>
  <c r="I450" i="180" s="1"/>
  <c r="D222" i="187"/>
  <c r="D223" i="187" s="1"/>
  <c r="J24" i="181"/>
  <c r="J24" i="180" s="1"/>
  <c r="I24" i="180"/>
  <c r="N374" i="181"/>
  <c r="N375" i="181" s="1"/>
  <c r="Q263" i="181"/>
  <c r="G39" i="181" s="1"/>
  <c r="I226" i="181"/>
  <c r="I227" i="181" s="1"/>
  <c r="E227" i="182"/>
  <c r="Q227" i="182" s="1"/>
  <c r="F78" i="182" s="1"/>
  <c r="I374" i="180"/>
  <c r="I375" i="180" s="1"/>
  <c r="J32" i="181"/>
  <c r="J32" i="180" s="1"/>
  <c r="I32" i="180"/>
  <c r="O13" i="180"/>
  <c r="Q522" i="181"/>
  <c r="O76" i="181" s="1"/>
  <c r="Q152" i="181"/>
  <c r="E76" i="181" s="1"/>
  <c r="I300" i="181"/>
  <c r="I301" i="181" s="1"/>
  <c r="M153" i="180"/>
  <c r="M154" i="180" s="1"/>
  <c r="L374" i="180"/>
  <c r="L375" i="180" s="1"/>
  <c r="H449" i="180"/>
  <c r="H450" i="180" s="1"/>
  <c r="O130" i="187"/>
  <c r="P226" i="181"/>
  <c r="P227" i="181" s="1"/>
  <c r="I67" i="180"/>
  <c r="J319" i="180"/>
  <c r="Q319" i="180" s="1"/>
  <c r="I22" i="180" s="1"/>
  <c r="J22" i="180" s="1"/>
  <c r="M449" i="181"/>
  <c r="M450" i="181" s="1"/>
  <c r="L449" i="181"/>
  <c r="L450" i="181" s="1"/>
  <c r="O173" i="185"/>
  <c r="J60" i="181"/>
  <c r="J60" i="180" s="1"/>
  <c r="I60" i="180"/>
  <c r="J33" i="181"/>
  <c r="J33" i="180" s="1"/>
  <c r="I33" i="180"/>
  <c r="N223" i="187"/>
  <c r="O127" i="187"/>
  <c r="Q246" i="182"/>
  <c r="G22" i="182" s="1"/>
  <c r="N76" i="182"/>
  <c r="Q522" i="182"/>
  <c r="O77" i="182" s="1"/>
  <c r="E523" i="182"/>
  <c r="K449" i="182"/>
  <c r="M77" i="182"/>
  <c r="N77" i="182" s="1"/>
  <c r="O226" i="180"/>
  <c r="O227" i="180" s="1"/>
  <c r="G449" i="180"/>
  <c r="G450" i="180" s="1"/>
  <c r="N745" i="180"/>
  <c r="N746" i="180" s="1"/>
  <c r="Q153" i="182"/>
  <c r="E77" i="182" s="1"/>
  <c r="E154" i="182"/>
  <c r="Q300" i="182"/>
  <c r="G77" i="182" s="1"/>
  <c r="E301" i="182"/>
  <c r="N22" i="182"/>
  <c r="Q394" i="182"/>
  <c r="Q354" i="180"/>
  <c r="I57" i="180" s="1"/>
  <c r="J57" i="180" s="1"/>
  <c r="L226" i="180"/>
  <c r="L227" i="180" s="1"/>
  <c r="N226" i="180"/>
  <c r="N227" i="180" s="1"/>
  <c r="Q336" i="180"/>
  <c r="I39" i="180" s="1"/>
  <c r="J39" i="180" s="1"/>
  <c r="Q280" i="180"/>
  <c r="G57" i="180" s="1"/>
  <c r="F153" i="180"/>
  <c r="F154" i="180" s="1"/>
  <c r="L300" i="180"/>
  <c r="L301" i="180" s="1"/>
  <c r="I671" i="180"/>
  <c r="I672" i="180" s="1"/>
  <c r="F523" i="182"/>
  <c r="Q671" i="182"/>
  <c r="Q78" i="182" s="1"/>
  <c r="K153" i="180"/>
  <c r="I597" i="180"/>
  <c r="Q744" i="182"/>
  <c r="R77" i="182" s="1"/>
  <c r="E745" i="182"/>
  <c r="Q745" i="182" s="1"/>
  <c r="R78" i="182" s="1"/>
  <c r="N57" i="182"/>
  <c r="Q818" i="182"/>
  <c r="S77" i="182" s="1"/>
  <c r="E819" i="182"/>
  <c r="Q819" i="182" s="1"/>
  <c r="S78" i="182" s="1"/>
  <c r="Q670" i="182"/>
  <c r="Q77" i="182" s="1"/>
  <c r="I820" i="180"/>
  <c r="G523" i="180"/>
  <c r="G524" i="180" s="1"/>
  <c r="Q818" i="180"/>
  <c r="S76" i="180" s="1"/>
  <c r="Q448" i="182"/>
  <c r="K672" i="180"/>
  <c r="K745" i="180"/>
  <c r="K746" i="180" s="1"/>
  <c r="M597" i="180"/>
  <c r="M598" i="180" s="1"/>
  <c r="J746" i="180"/>
  <c r="J13" i="182"/>
  <c r="J13" i="180" s="1"/>
  <c r="I13" i="180"/>
  <c r="P449" i="180"/>
  <c r="P450" i="180" s="1"/>
  <c r="F449" i="180"/>
  <c r="F450" i="180" s="1"/>
  <c r="F523" i="180"/>
  <c r="M745" i="180"/>
  <c r="M746" i="180" s="1"/>
  <c r="P745" i="180"/>
  <c r="P746" i="180" s="1"/>
  <c r="I819" i="180"/>
  <c r="N819" i="180"/>
  <c r="N820" i="180" s="1"/>
  <c r="Q226" i="182"/>
  <c r="F77" i="182" s="1"/>
  <c r="L449" i="182"/>
  <c r="H77" i="180"/>
  <c r="H78" i="180" s="1"/>
  <c r="N31" i="181"/>
  <c r="N31" i="180" s="1"/>
  <c r="L31" i="180"/>
  <c r="N44" i="181"/>
  <c r="N44" i="180" s="1"/>
  <c r="L44" i="180"/>
  <c r="F300" i="180"/>
  <c r="F301" i="180" s="1"/>
  <c r="N374" i="180"/>
  <c r="N375" i="180" s="1"/>
  <c r="K300" i="180"/>
  <c r="K301" i="180" s="1"/>
  <c r="M39" i="180"/>
  <c r="M449" i="180"/>
  <c r="M450" i="180" s="1"/>
  <c r="Q99" i="181"/>
  <c r="E22" i="181" s="1"/>
  <c r="J26" i="181"/>
  <c r="J26" i="180" s="1"/>
  <c r="I26" i="180"/>
  <c r="N16" i="181"/>
  <c r="N16" i="180" s="1"/>
  <c r="L16" i="180"/>
  <c r="N64" i="181"/>
  <c r="N64" i="180" s="1"/>
  <c r="L64" i="180"/>
  <c r="N47" i="181"/>
  <c r="N47" i="180" s="1"/>
  <c r="L47" i="180"/>
  <c r="J28" i="181"/>
  <c r="J28" i="180" s="1"/>
  <c r="I28" i="180"/>
  <c r="L22" i="181"/>
  <c r="Q395" i="181"/>
  <c r="N67" i="181"/>
  <c r="N67" i="180" s="1"/>
  <c r="L67" i="180"/>
  <c r="N28" i="181"/>
  <c r="N28" i="180" s="1"/>
  <c r="L28" i="180"/>
  <c r="O449" i="181"/>
  <c r="O450" i="181" s="1"/>
  <c r="L76" i="181"/>
  <c r="E449" i="181"/>
  <c r="Q448" i="181"/>
  <c r="Q560" i="180"/>
  <c r="P39" i="180" s="1"/>
  <c r="N32" i="181"/>
  <c r="N32" i="180" s="1"/>
  <c r="L32" i="180"/>
  <c r="Q116" i="181"/>
  <c r="E39" i="181" s="1"/>
  <c r="E153" i="181"/>
  <c r="Q263" i="180"/>
  <c r="G39" i="180" s="1"/>
  <c r="N300" i="180"/>
  <c r="N301" i="180" s="1"/>
  <c r="N153" i="180"/>
  <c r="N154" i="180" s="1"/>
  <c r="F819" i="180"/>
  <c r="F820" i="180" s="1"/>
  <c r="Q225" i="181"/>
  <c r="F76" i="181" s="1"/>
  <c r="E226" i="181"/>
  <c r="Q207" i="181"/>
  <c r="F57" i="181" s="1"/>
  <c r="Q412" i="181"/>
  <c r="L39" i="181"/>
  <c r="N25" i="181"/>
  <c r="N25" i="180" s="1"/>
  <c r="L25" i="180"/>
  <c r="N41" i="181"/>
  <c r="N41" i="180" s="1"/>
  <c r="L41" i="180"/>
  <c r="N9" i="181"/>
  <c r="N9" i="180" s="1"/>
  <c r="L9" i="180"/>
  <c r="Q373" i="181"/>
  <c r="I76" i="181" s="1"/>
  <c r="J76" i="181" s="1"/>
  <c r="E374" i="181"/>
  <c r="N45" i="181"/>
  <c r="N45" i="180" s="1"/>
  <c r="L45" i="180"/>
  <c r="N66" i="181"/>
  <c r="N66" i="180" s="1"/>
  <c r="L66" i="180"/>
  <c r="N46" i="181"/>
  <c r="N46" i="180" s="1"/>
  <c r="L46" i="180"/>
  <c r="L57" i="181"/>
  <c r="Q429" i="181"/>
  <c r="L819" i="180"/>
  <c r="L820" i="180" s="1"/>
  <c r="I745" i="180"/>
  <c r="I746" i="180" s="1"/>
  <c r="M22" i="180"/>
  <c r="J69" i="181"/>
  <c r="J69" i="180" s="1"/>
  <c r="I69" i="180"/>
  <c r="J43" i="181"/>
  <c r="J43" i="180" s="1"/>
  <c r="I43" i="180"/>
  <c r="J29" i="181"/>
  <c r="J29" i="180" s="1"/>
  <c r="I29" i="180"/>
  <c r="H597" i="180"/>
  <c r="H598" i="180" s="1"/>
  <c r="Q543" i="180"/>
  <c r="P22" i="180" s="1"/>
  <c r="Q799" i="180"/>
  <c r="S57" i="180" s="1"/>
  <c r="J14" i="181"/>
  <c r="J14" i="180" s="1"/>
  <c r="I14" i="180"/>
  <c r="J25" i="181"/>
  <c r="J25" i="180" s="1"/>
  <c r="I25" i="180"/>
  <c r="N52" i="181"/>
  <c r="N52" i="180" s="1"/>
  <c r="L52" i="180"/>
  <c r="J42" i="181"/>
  <c r="J42" i="180" s="1"/>
  <c r="I42" i="180"/>
  <c r="N65" i="181"/>
  <c r="N65" i="180" s="1"/>
  <c r="L65" i="180"/>
  <c r="N49" i="181"/>
  <c r="N49" i="180" s="1"/>
  <c r="L49" i="180"/>
  <c r="J12" i="181"/>
  <c r="J12" i="180" s="1"/>
  <c r="I12" i="180"/>
  <c r="Q246" i="181"/>
  <c r="G22" i="181" s="1"/>
  <c r="N43" i="181"/>
  <c r="N43" i="180" s="1"/>
  <c r="L43" i="180"/>
  <c r="L22" i="180"/>
  <c r="H153" i="180"/>
  <c r="H154" i="180" s="1"/>
  <c r="P597" i="180"/>
  <c r="P598" i="180" s="1"/>
  <c r="I598" i="180"/>
  <c r="Q725" i="180"/>
  <c r="R57" i="180" s="1"/>
  <c r="M671" i="180"/>
  <c r="M672" i="180" s="1"/>
  <c r="J48" i="181"/>
  <c r="J48" i="180" s="1"/>
  <c r="I48" i="180"/>
  <c r="J30" i="181"/>
  <c r="J30" i="180" s="1"/>
  <c r="I30" i="180"/>
  <c r="Q299" i="181"/>
  <c r="G76" i="181" s="1"/>
  <c r="E300" i="181"/>
  <c r="N30" i="181"/>
  <c r="N30" i="180" s="1"/>
  <c r="L30" i="180"/>
  <c r="N61" i="181"/>
  <c r="N61" i="180" s="1"/>
  <c r="L61" i="180"/>
  <c r="Q319" i="181"/>
  <c r="I22" i="181" s="1"/>
  <c r="J22" i="181" s="1"/>
  <c r="F226" i="181"/>
  <c r="F227" i="181" s="1"/>
  <c r="N15" i="181"/>
  <c r="N15" i="180" s="1"/>
  <c r="L15" i="180"/>
  <c r="N50" i="181"/>
  <c r="N50" i="180" s="1"/>
  <c r="L50" i="180"/>
  <c r="N12" i="181"/>
  <c r="N12" i="180" s="1"/>
  <c r="L12" i="180"/>
  <c r="J17" i="181"/>
  <c r="J17" i="180" s="1"/>
  <c r="I17" i="180"/>
  <c r="J51" i="181"/>
  <c r="J51" i="180" s="1"/>
  <c r="I51" i="180"/>
  <c r="N17" i="181"/>
  <c r="N17" i="180" s="1"/>
  <c r="L17" i="180"/>
  <c r="J63" i="181"/>
  <c r="J63" i="180" s="1"/>
  <c r="I63" i="180"/>
  <c r="F449" i="181"/>
  <c r="F450" i="181" s="1"/>
  <c r="N59" i="181"/>
  <c r="N59" i="180" s="1"/>
  <c r="L59" i="180"/>
  <c r="Q486" i="181"/>
  <c r="O39" i="181" s="1"/>
  <c r="Q469" i="181"/>
  <c r="O22" i="181" s="1"/>
  <c r="M76" i="181"/>
  <c r="Q672" i="181"/>
  <c r="Q78" i="181" s="1"/>
  <c r="K523" i="180"/>
  <c r="K524" i="180" s="1"/>
  <c r="G226" i="180"/>
  <c r="G227" i="180" s="1"/>
  <c r="K226" i="180"/>
  <c r="K227" i="180" s="1"/>
  <c r="O597" i="180"/>
  <c r="O598" i="180" s="1"/>
  <c r="K597" i="180"/>
  <c r="H671" i="180"/>
  <c r="H672" i="180" s="1"/>
  <c r="H820" i="180"/>
  <c r="N11" i="181"/>
  <c r="N11" i="180" s="1"/>
  <c r="L11" i="180"/>
  <c r="G374" i="181"/>
  <c r="G375" i="181" s="1"/>
  <c r="N33" i="181"/>
  <c r="N33" i="180" s="1"/>
  <c r="L33" i="180"/>
  <c r="J34" i="181"/>
  <c r="J34" i="180" s="1"/>
  <c r="I34" i="180"/>
  <c r="J11" i="181"/>
  <c r="J11" i="180" s="1"/>
  <c r="I11" i="180"/>
  <c r="N63" i="181"/>
  <c r="N63" i="180" s="1"/>
  <c r="L63" i="180"/>
  <c r="J9" i="181"/>
  <c r="J9" i="180" s="1"/>
  <c r="I9" i="180"/>
  <c r="L226" i="181"/>
  <c r="L227" i="181" s="1"/>
  <c r="Q336" i="181"/>
  <c r="I39" i="181" s="1"/>
  <c r="J39" i="181" s="1"/>
  <c r="J64" i="181"/>
  <c r="J64" i="180" s="1"/>
  <c r="I64" i="180"/>
  <c r="N26" i="181"/>
  <c r="N26" i="180" s="1"/>
  <c r="L26" i="180"/>
  <c r="J153" i="181"/>
  <c r="J154" i="181" s="1"/>
  <c r="J68" i="181"/>
  <c r="J68" i="180" s="1"/>
  <c r="I68" i="180"/>
  <c r="N14" i="181"/>
  <c r="N14" i="180" s="1"/>
  <c r="L14" i="180"/>
  <c r="N60" i="181"/>
  <c r="N60" i="180" s="1"/>
  <c r="L60" i="180"/>
  <c r="N449" i="181"/>
  <c r="N450" i="181" s="1"/>
  <c r="O819" i="180"/>
  <c r="O820" i="180" s="1"/>
  <c r="Q671" i="181"/>
  <c r="Q77" i="181" s="1"/>
  <c r="N42" i="181"/>
  <c r="N42" i="180" s="1"/>
  <c r="L42" i="180"/>
  <c r="J46" i="181"/>
  <c r="J46" i="180" s="1"/>
  <c r="I46" i="180"/>
  <c r="J45" i="181"/>
  <c r="J45" i="180" s="1"/>
  <c r="I45" i="180"/>
  <c r="N226" i="181"/>
  <c r="N227" i="181" s="1"/>
  <c r="J31" i="181"/>
  <c r="J31" i="180" s="1"/>
  <c r="I31" i="180"/>
  <c r="N24" i="181"/>
  <c r="N24" i="180" s="1"/>
  <c r="L24" i="180"/>
  <c r="N29" i="181"/>
  <c r="N29" i="180" s="1"/>
  <c r="L29" i="180"/>
  <c r="Q280" i="181"/>
  <c r="G57" i="181" s="1"/>
  <c r="H449" i="181"/>
  <c r="H450" i="181" s="1"/>
  <c r="N27" i="181"/>
  <c r="N27" i="180" s="1"/>
  <c r="L27" i="180"/>
  <c r="N10" i="181"/>
  <c r="N10" i="180" s="1"/>
  <c r="L10" i="180"/>
  <c r="L671" i="180"/>
  <c r="L672" i="180" s="1"/>
  <c r="Q133" i="181"/>
  <c r="E57" i="181" s="1"/>
  <c r="M226" i="180"/>
  <c r="M227" i="180" s="1"/>
  <c r="Q503" i="180"/>
  <c r="O57" i="180" s="1"/>
  <c r="F153" i="181"/>
  <c r="F154" i="181" s="1"/>
  <c r="J61" i="181"/>
  <c r="J61" i="180" s="1"/>
  <c r="I61" i="180"/>
  <c r="J65" i="181"/>
  <c r="J65" i="180" s="1"/>
  <c r="I65" i="180"/>
  <c r="J59" i="181"/>
  <c r="J59" i="180" s="1"/>
  <c r="I59" i="180"/>
  <c r="N13" i="181"/>
  <c r="L13" i="180"/>
  <c r="N69" i="181"/>
  <c r="N69" i="180" s="1"/>
  <c r="L69" i="180"/>
  <c r="J66" i="181"/>
  <c r="J66" i="180" s="1"/>
  <c r="I66" i="180"/>
  <c r="N34" i="181"/>
  <c r="N34" i="180" s="1"/>
  <c r="L34" i="180"/>
  <c r="P449" i="181"/>
  <c r="P450" i="181" s="1"/>
  <c r="N68" i="181"/>
  <c r="N68" i="180" s="1"/>
  <c r="L68" i="180"/>
  <c r="F523" i="181"/>
  <c r="F524" i="181" s="1"/>
  <c r="L597" i="180"/>
  <c r="L598" i="180" s="1"/>
  <c r="E598" i="180"/>
  <c r="Q246" i="180"/>
  <c r="G22" i="180" s="1"/>
  <c r="P226" i="180"/>
  <c r="P227" i="180" s="1"/>
  <c r="Q486" i="180"/>
  <c r="O39" i="180" s="1"/>
  <c r="J226" i="180"/>
  <c r="J227" i="180" s="1"/>
  <c r="O449" i="180"/>
  <c r="O450" i="180" s="1"/>
  <c r="F374" i="180"/>
  <c r="F375" i="180" s="1"/>
  <c r="K598" i="180"/>
  <c r="Q670" i="180"/>
  <c r="Q76" i="180" s="1"/>
  <c r="E671" i="180"/>
  <c r="H523" i="180"/>
  <c r="H524" i="180" s="1"/>
  <c r="J523" i="180"/>
  <c r="J524" i="180" s="1"/>
  <c r="P374" i="180"/>
  <c r="P375" i="180" s="1"/>
  <c r="J300" i="180"/>
  <c r="J301" i="180" s="1"/>
  <c r="L57" i="180"/>
  <c r="Q429" i="180"/>
  <c r="Q617" i="180"/>
  <c r="Q22" i="180" s="1"/>
  <c r="P671" i="180"/>
  <c r="P672" i="180" s="1"/>
  <c r="Q708" i="180"/>
  <c r="R39" i="180" s="1"/>
  <c r="E820" i="180"/>
  <c r="M300" i="180"/>
  <c r="M301" i="180" s="1"/>
  <c r="L39" i="180"/>
  <c r="Q412" i="180"/>
  <c r="Q116" i="180"/>
  <c r="E39" i="180" s="1"/>
  <c r="E153" i="180"/>
  <c r="L76" i="180"/>
  <c r="E449" i="180"/>
  <c r="Q448" i="180"/>
  <c r="J449" i="180"/>
  <c r="J450" i="180" s="1"/>
  <c r="G672" i="180"/>
  <c r="P523" i="180"/>
  <c r="P524" i="180" s="1"/>
  <c r="Q577" i="180"/>
  <c r="P57" i="180" s="1"/>
  <c r="Q395" i="180"/>
  <c r="E745" i="180"/>
  <c r="E374" i="180"/>
  <c r="E523" i="180"/>
  <c r="Q522" i="180"/>
  <c r="O76" i="180" s="1"/>
  <c r="F745" i="180"/>
  <c r="F746" i="180" s="1"/>
  <c r="Q651" i="180"/>
  <c r="Q57" i="180" s="1"/>
  <c r="Q744" i="180"/>
  <c r="R76" i="180" s="1"/>
  <c r="G597" i="180"/>
  <c r="G598" i="180" s="1"/>
  <c r="J153" i="180"/>
  <c r="J154" i="180" s="1"/>
  <c r="I226" i="180"/>
  <c r="I227" i="180" s="1"/>
  <c r="K374" i="180"/>
  <c r="K375" i="180" s="1"/>
  <c r="F226" i="180"/>
  <c r="F227" i="180" s="1"/>
  <c r="I153" i="180"/>
  <c r="I154" i="180" s="1"/>
  <c r="P300" i="180"/>
  <c r="P301" i="180" s="1"/>
  <c r="M374" i="180"/>
  <c r="M375" i="180" s="1"/>
  <c r="G374" i="180"/>
  <c r="G375" i="180" s="1"/>
  <c r="M76" i="180"/>
  <c r="K449" i="180"/>
  <c r="E300" i="180"/>
  <c r="M57" i="180"/>
  <c r="M523" i="180"/>
  <c r="M524" i="180" s="1"/>
  <c r="Q634" i="180"/>
  <c r="Q39" i="180" s="1"/>
  <c r="F671" i="180"/>
  <c r="F672" i="180" s="1"/>
  <c r="Q765" i="180"/>
  <c r="S22" i="180" s="1"/>
  <c r="J671" i="180"/>
  <c r="J672" i="180" s="1"/>
  <c r="Q782" i="180"/>
  <c r="S39" i="180" s="1"/>
  <c r="F597" i="180"/>
  <c r="F598" i="180" s="1"/>
  <c r="Q596" i="180"/>
  <c r="P76" i="180" s="1"/>
  <c r="H374" i="180"/>
  <c r="H375" i="180" s="1"/>
  <c r="O374" i="180"/>
  <c r="O375" i="180" s="1"/>
  <c r="Q173" i="180"/>
  <c r="F22" i="180" s="1"/>
  <c r="G300" i="180"/>
  <c r="G301" i="180" s="1"/>
  <c r="L449" i="180"/>
  <c r="L450" i="180" s="1"/>
  <c r="L523" i="180"/>
  <c r="L524" i="180" s="1"/>
  <c r="Q691" i="180"/>
  <c r="R22" i="180" s="1"/>
  <c r="I523" i="180"/>
  <c r="N449" i="180"/>
  <c r="N450" i="180" s="1"/>
  <c r="J597" i="180"/>
  <c r="J598" i="180" s="1"/>
  <c r="K154" i="180" l="1"/>
  <c r="E226" i="180"/>
  <c r="Q299" i="180"/>
  <c r="G76" i="180" s="1"/>
  <c r="Q152" i="180"/>
  <c r="E76" i="180" s="1"/>
  <c r="I524" i="180"/>
  <c r="F524" i="180"/>
  <c r="Q99" i="180"/>
  <c r="E22" i="180" s="1"/>
  <c r="G154" i="180"/>
  <c r="H226" i="180"/>
  <c r="H227" i="180" s="1"/>
  <c r="Q133" i="180"/>
  <c r="E57" i="180" s="1"/>
  <c r="Q301" i="182"/>
  <c r="G78" i="182" s="1"/>
  <c r="N39" i="181"/>
  <c r="O154" i="180"/>
  <c r="Q469" i="180"/>
  <c r="O22" i="180" s="1"/>
  <c r="N13" i="180"/>
  <c r="N22" i="181"/>
  <c r="N39" i="180"/>
  <c r="N57" i="181"/>
  <c r="F219" i="184"/>
  <c r="F220" i="184" s="1"/>
  <c r="J375" i="180"/>
  <c r="Q449" i="182"/>
  <c r="O222" i="187"/>
  <c r="N22" i="180"/>
  <c r="O223" i="187"/>
  <c r="Q154" i="182"/>
  <c r="E78" i="182" s="1"/>
  <c r="Q523" i="182"/>
  <c r="O78" i="182" s="1"/>
  <c r="M78" i="182"/>
  <c r="N78" i="182" s="1"/>
  <c r="M78" i="181"/>
  <c r="M77" i="181"/>
  <c r="Q153" i="181"/>
  <c r="E77" i="181" s="1"/>
  <c r="E154" i="181"/>
  <c r="Q154" i="181" s="1"/>
  <c r="E78" i="181" s="1"/>
  <c r="N76" i="180"/>
  <c r="Q820" i="180"/>
  <c r="S78" i="180" s="1"/>
  <c r="Q374" i="181"/>
  <c r="I77" i="181" s="1"/>
  <c r="J77" i="181" s="1"/>
  <c r="E375" i="181"/>
  <c r="Q375" i="181" s="1"/>
  <c r="I78" i="181" s="1"/>
  <c r="J78" i="181" s="1"/>
  <c r="Q819" i="180"/>
  <c r="S77" i="180" s="1"/>
  <c r="E301" i="181"/>
  <c r="Q301" i="181" s="1"/>
  <c r="G78" i="181" s="1"/>
  <c r="Q300" i="181"/>
  <c r="G77" i="181" s="1"/>
  <c r="L77" i="181"/>
  <c r="Q449" i="181"/>
  <c r="E450" i="181"/>
  <c r="Q524" i="181"/>
  <c r="O78" i="181" s="1"/>
  <c r="Q226" i="181"/>
  <c r="F77" i="181" s="1"/>
  <c r="E227" i="181"/>
  <c r="Q227" i="181" s="1"/>
  <c r="F78" i="181" s="1"/>
  <c r="N76" i="181"/>
  <c r="Q523" i="181"/>
  <c r="O77" i="181" s="1"/>
  <c r="E227" i="180"/>
  <c r="E375" i="180"/>
  <c r="Q374" i="180"/>
  <c r="I77" i="180" s="1"/>
  <c r="J77" i="180" s="1"/>
  <c r="Q671" i="180"/>
  <c r="Q77" i="180" s="1"/>
  <c r="E672" i="180"/>
  <c r="Q672" i="180" s="1"/>
  <c r="Q78" i="180" s="1"/>
  <c r="Q300" i="180"/>
  <c r="G77" i="180" s="1"/>
  <c r="E301" i="180"/>
  <c r="Q301" i="180" s="1"/>
  <c r="G78" i="180" s="1"/>
  <c r="L77" i="180"/>
  <c r="E450" i="180"/>
  <c r="Q449" i="180"/>
  <c r="M77" i="180"/>
  <c r="K450" i="180"/>
  <c r="M78" i="180" s="1"/>
  <c r="Q745" i="180"/>
  <c r="R77" i="180" s="1"/>
  <c r="E746" i="180"/>
  <c r="Q746" i="180" s="1"/>
  <c r="R78" i="180" s="1"/>
  <c r="Q598" i="180"/>
  <c r="P78" i="180" s="1"/>
  <c r="Q153" i="180"/>
  <c r="E77" i="180" s="1"/>
  <c r="E154" i="180"/>
  <c r="N57" i="180"/>
  <c r="Q597" i="180"/>
  <c r="P77" i="180" s="1"/>
  <c r="Q523" i="180"/>
  <c r="O77" i="180" s="1"/>
  <c r="E524" i="180"/>
  <c r="Q524" i="180" l="1"/>
  <c r="O78" i="180" s="1"/>
  <c r="Q227" i="180"/>
  <c r="F78" i="180" s="1"/>
  <c r="Q226" i="180"/>
  <c r="F77" i="180" s="1"/>
  <c r="Q154" i="180"/>
  <c r="E78" i="180" s="1"/>
  <c r="Q375" i="180"/>
  <c r="I78" i="180" s="1"/>
  <c r="J78" i="180" s="1"/>
  <c r="N77" i="181"/>
  <c r="L78" i="181"/>
  <c r="N78" i="181" s="1"/>
  <c r="Q450" i="181"/>
  <c r="L78" i="180"/>
  <c r="N78" i="180" s="1"/>
  <c r="Q450" i="180"/>
  <c r="N77" i="180"/>
  <c r="J65" i="139" l="1"/>
  <c r="I65" i="139"/>
  <c r="H65" i="139"/>
  <c r="G65" i="139"/>
  <c r="F65" i="139"/>
  <c r="E65" i="139"/>
  <c r="J64" i="139"/>
  <c r="I64" i="139"/>
  <c r="H64" i="139"/>
  <c r="G64" i="139"/>
  <c r="F64" i="139"/>
  <c r="E64" i="139"/>
  <c r="P60" i="139"/>
  <c r="O60" i="139"/>
  <c r="N60" i="139"/>
  <c r="M60" i="139"/>
  <c r="L60" i="139"/>
  <c r="K60" i="139"/>
  <c r="J60" i="139"/>
  <c r="I60" i="139"/>
  <c r="H60" i="139"/>
  <c r="G60" i="139"/>
  <c r="F60" i="139"/>
  <c r="E60" i="139"/>
  <c r="P48" i="140"/>
  <c r="P49" i="140" s="1"/>
  <c r="P158" i="140" s="1"/>
  <c r="O48" i="140"/>
  <c r="N48" i="140"/>
  <c r="M48" i="140"/>
  <c r="L48" i="140"/>
  <c r="K48" i="140"/>
  <c r="Q47" i="140"/>
  <c r="Q46" i="140"/>
  <c r="Q45" i="140"/>
  <c r="Q44" i="140"/>
  <c r="Q43" i="140"/>
  <c r="Q42" i="140"/>
  <c r="Q41" i="140"/>
  <c r="Q40" i="140"/>
  <c r="Q39" i="140"/>
  <c r="Q37" i="140"/>
  <c r="Q36" i="140"/>
  <c r="Q35" i="140"/>
  <c r="Q34" i="140"/>
  <c r="Q33" i="140"/>
  <c r="Q32" i="140"/>
  <c r="Q31" i="140"/>
  <c r="Q30" i="140"/>
  <c r="P157" i="139"/>
  <c r="O157" i="139"/>
  <c r="N157" i="139"/>
  <c r="M157" i="139"/>
  <c r="L157" i="139"/>
  <c r="K157" i="139"/>
  <c r="J157" i="139"/>
  <c r="I157" i="139"/>
  <c r="H157" i="139"/>
  <c r="G157" i="139"/>
  <c r="F157" i="139"/>
  <c r="E157" i="139"/>
  <c r="Q155" i="139"/>
  <c r="Q154" i="139"/>
  <c r="Q151" i="139"/>
  <c r="Q150" i="139"/>
  <c r="Q149" i="139"/>
  <c r="Q148" i="139"/>
  <c r="Q147" i="139"/>
  <c r="Q146" i="139"/>
  <c r="Q145" i="139"/>
  <c r="Q144" i="139"/>
  <c r="Q143" i="139"/>
  <c r="Q142" i="139"/>
  <c r="Q138" i="139"/>
  <c r="Q137" i="139"/>
  <c r="Q136" i="139"/>
  <c r="Q135" i="139"/>
  <c r="Q134" i="139"/>
  <c r="Q133" i="139"/>
  <c r="Q132" i="139"/>
  <c r="Q131" i="139"/>
  <c r="Q128" i="139"/>
  <c r="Q127" i="139"/>
  <c r="Q126" i="139"/>
  <c r="Q125" i="139"/>
  <c r="Q112" i="139"/>
  <c r="Q111" i="139"/>
  <c r="Q110" i="139"/>
  <c r="Q109" i="139"/>
  <c r="Q108" i="139"/>
  <c r="Q107" i="139"/>
  <c r="Q106" i="139"/>
  <c r="Q102" i="139"/>
  <c r="Q101" i="139"/>
  <c r="Q100" i="139"/>
  <c r="Q99" i="139"/>
  <c r="Q98" i="139"/>
  <c r="Q92" i="139"/>
  <c r="Q91" i="139"/>
  <c r="Q90" i="139"/>
  <c r="Q89" i="139"/>
  <c r="Q88" i="139"/>
  <c r="Q87" i="139"/>
  <c r="Q86" i="139"/>
  <c r="Q85" i="139"/>
  <c r="Q84" i="139"/>
  <c r="Q83" i="139"/>
  <c r="Q81" i="139"/>
  <c r="Q76" i="139"/>
  <c r="Q75" i="139"/>
  <c r="Q74" i="139"/>
  <c r="Q73" i="139"/>
  <c r="Q72" i="139"/>
  <c r="Q71" i="139"/>
  <c r="Q70" i="139"/>
  <c r="Q69" i="139"/>
  <c r="Q68" i="139"/>
  <c r="Q47" i="139"/>
  <c r="Q46" i="139"/>
  <c r="Q45" i="139"/>
  <c r="Q44" i="139"/>
  <c r="Q43" i="139"/>
  <c r="Q42" i="139"/>
  <c r="Q41" i="139"/>
  <c r="Q40" i="139"/>
  <c r="Q39" i="139"/>
  <c r="Q37" i="139"/>
  <c r="Q36" i="139"/>
  <c r="Q35" i="139"/>
  <c r="Q34" i="139"/>
  <c r="Q33" i="139"/>
  <c r="Q32" i="139"/>
  <c r="Q31" i="139"/>
  <c r="Q30" i="139"/>
  <c r="Q27" i="139"/>
  <c r="Q26" i="139"/>
  <c r="Q25" i="139"/>
  <c r="Q24" i="139"/>
  <c r="Q23" i="139"/>
  <c r="Q22" i="139"/>
  <c r="Q21" i="139"/>
  <c r="Q20" i="139"/>
  <c r="Q19" i="139"/>
  <c r="Q18" i="139"/>
  <c r="Q17" i="139"/>
  <c r="N49" i="140" l="1"/>
  <c r="N158" i="140" s="1"/>
  <c r="K49" i="140"/>
  <c r="K158" i="140" s="1"/>
  <c r="O49" i="140"/>
  <c r="O158" i="140" s="1"/>
  <c r="Q157" i="139"/>
  <c r="M49" i="140"/>
  <c r="M158" i="140" s="1"/>
  <c r="L49" i="140"/>
  <c r="L158" i="140" s="1"/>
  <c r="Q60" i="139"/>
  <c r="H156" i="136" l="1"/>
  <c r="G156" i="136"/>
  <c r="F156" i="136"/>
  <c r="E156" i="136"/>
  <c r="T152" i="136"/>
  <c r="S152" i="136"/>
  <c r="R152" i="136"/>
  <c r="Q152" i="136"/>
  <c r="P152" i="136"/>
  <c r="O152" i="136"/>
  <c r="N152" i="136"/>
  <c r="M152" i="136"/>
  <c r="L152" i="136"/>
  <c r="K152" i="136"/>
  <c r="J152" i="136"/>
  <c r="I152" i="136"/>
  <c r="H152" i="136"/>
  <c r="G152" i="136"/>
  <c r="F152" i="136"/>
  <c r="E152" i="136"/>
  <c r="U151" i="136"/>
  <c r="U150" i="136"/>
  <c r="U149" i="136"/>
  <c r="U148" i="136"/>
  <c r="U147" i="136"/>
  <c r="U146" i="136"/>
  <c r="U145" i="136"/>
  <c r="U144" i="136"/>
  <c r="U143" i="136"/>
  <c r="U142" i="136"/>
  <c r="U141" i="136"/>
  <c r="T139" i="136"/>
  <c r="S139" i="136"/>
  <c r="R139" i="136"/>
  <c r="Q139" i="136"/>
  <c r="P139" i="136"/>
  <c r="O139" i="136"/>
  <c r="N139" i="136"/>
  <c r="M139" i="136"/>
  <c r="L139" i="136"/>
  <c r="K139" i="136"/>
  <c r="J139" i="136"/>
  <c r="I139" i="136"/>
  <c r="H139" i="136"/>
  <c r="G139" i="136"/>
  <c r="F139" i="136"/>
  <c r="E139" i="136"/>
  <c r="U138" i="136"/>
  <c r="U137" i="136"/>
  <c r="U136" i="136"/>
  <c r="U135" i="136"/>
  <c r="U134" i="136"/>
  <c r="U133" i="136"/>
  <c r="U132" i="136"/>
  <c r="U131" i="136"/>
  <c r="U130" i="136"/>
  <c r="U129" i="136"/>
  <c r="U128" i="136"/>
  <c r="U127" i="136"/>
  <c r="U126" i="136"/>
  <c r="U125" i="136"/>
  <c r="U124" i="136"/>
  <c r="U123" i="136"/>
  <c r="U122" i="136"/>
  <c r="U121" i="136"/>
  <c r="U120" i="136"/>
  <c r="U119" i="136"/>
  <c r="U118" i="136"/>
  <c r="U117" i="136"/>
  <c r="U116" i="136"/>
  <c r="U115" i="136"/>
  <c r="T47" i="136"/>
  <c r="S47" i="136"/>
  <c r="R47" i="136"/>
  <c r="Q47" i="136"/>
  <c r="P47" i="136"/>
  <c r="O47" i="136"/>
  <c r="N47" i="136"/>
  <c r="M47" i="136"/>
  <c r="L47" i="136"/>
  <c r="K47" i="136"/>
  <c r="J47" i="136"/>
  <c r="I47" i="136"/>
  <c r="H47" i="136"/>
  <c r="G47" i="136"/>
  <c r="F47" i="136"/>
  <c r="E47" i="136"/>
  <c r="U46" i="136"/>
  <c r="U45" i="136"/>
  <c r="U44" i="136"/>
  <c r="U43" i="136"/>
  <c r="U42" i="136"/>
  <c r="U41" i="136"/>
  <c r="U40" i="136"/>
  <c r="U39" i="136"/>
  <c r="U38" i="136"/>
  <c r="U37" i="136"/>
  <c r="U36" i="136"/>
  <c r="U35" i="136"/>
  <c r="U34" i="136"/>
  <c r="U33" i="136"/>
  <c r="U32" i="136"/>
  <c r="U31" i="136"/>
  <c r="U30" i="136"/>
  <c r="U29" i="136"/>
  <c r="T27" i="136"/>
  <c r="S27" i="136"/>
  <c r="R27" i="136"/>
  <c r="Q27" i="136"/>
  <c r="P27" i="136"/>
  <c r="O27" i="136"/>
  <c r="N27" i="136"/>
  <c r="M27" i="136"/>
  <c r="L27" i="136"/>
  <c r="K27" i="136"/>
  <c r="J27" i="136"/>
  <c r="I27" i="136"/>
  <c r="H27" i="136"/>
  <c r="G27" i="136"/>
  <c r="F27" i="136"/>
  <c r="E27" i="136"/>
  <c r="U26" i="136"/>
  <c r="U25" i="136"/>
  <c r="U24" i="136"/>
  <c r="U23" i="136"/>
  <c r="U22" i="136"/>
  <c r="U21" i="136"/>
  <c r="U20" i="136"/>
  <c r="U19" i="136"/>
  <c r="U18" i="136"/>
  <c r="U17" i="136"/>
  <c r="U15" i="136"/>
  <c r="U14" i="136"/>
  <c r="U13" i="136"/>
  <c r="U12" i="136"/>
  <c r="U11" i="136"/>
  <c r="U10" i="136"/>
  <c r="U9" i="136"/>
  <c r="H156" i="135"/>
  <c r="G156" i="135"/>
  <c r="F156" i="135"/>
  <c r="E156" i="135"/>
  <c r="H152" i="135"/>
  <c r="G152" i="135"/>
  <c r="F152" i="135"/>
  <c r="E152" i="135"/>
  <c r="U151" i="135"/>
  <c r="U150" i="135"/>
  <c r="U149" i="135"/>
  <c r="U148" i="135"/>
  <c r="U147" i="135"/>
  <c r="U146" i="135"/>
  <c r="U145" i="135"/>
  <c r="U144" i="135"/>
  <c r="U143" i="135"/>
  <c r="U142" i="135"/>
  <c r="H139" i="135"/>
  <c r="G139" i="135"/>
  <c r="F139" i="135"/>
  <c r="E139" i="135"/>
  <c r="U138" i="135"/>
  <c r="U137" i="135"/>
  <c r="U136" i="135"/>
  <c r="U135" i="135"/>
  <c r="U134" i="135"/>
  <c r="U133" i="135"/>
  <c r="U132" i="135"/>
  <c r="U131" i="135"/>
  <c r="U130" i="135"/>
  <c r="U129" i="135"/>
  <c r="U126" i="135"/>
  <c r="U116" i="135"/>
  <c r="H47" i="135"/>
  <c r="G47" i="135"/>
  <c r="F47" i="135"/>
  <c r="E47" i="135"/>
  <c r="U46" i="135"/>
  <c r="U45" i="135"/>
  <c r="U44" i="135"/>
  <c r="U43" i="135"/>
  <c r="U42" i="135"/>
  <c r="U41" i="135"/>
  <c r="U40" i="135"/>
  <c r="U37" i="135"/>
  <c r="T27" i="135"/>
  <c r="S27" i="135"/>
  <c r="R27" i="135"/>
  <c r="Q27" i="135"/>
  <c r="P27" i="135"/>
  <c r="O27" i="135"/>
  <c r="N27" i="135"/>
  <c r="M27" i="135"/>
  <c r="L27" i="135"/>
  <c r="K27" i="135"/>
  <c r="J27" i="135"/>
  <c r="I27" i="135"/>
  <c r="H27" i="135"/>
  <c r="H48" i="135" s="1"/>
  <c r="G27" i="135"/>
  <c r="F27" i="135"/>
  <c r="E27" i="135"/>
  <c r="U26" i="135"/>
  <c r="U25" i="135"/>
  <c r="U24" i="135"/>
  <c r="U23" i="135"/>
  <c r="U22" i="135"/>
  <c r="U21" i="135"/>
  <c r="U20" i="135"/>
  <c r="U19" i="135"/>
  <c r="U18" i="135"/>
  <c r="U17" i="135"/>
  <c r="U16" i="135"/>
  <c r="U15" i="135"/>
  <c r="U14" i="135"/>
  <c r="U13" i="135"/>
  <c r="U12" i="135"/>
  <c r="U11" i="135"/>
  <c r="U10" i="135"/>
  <c r="U9" i="135"/>
  <c r="H156" i="134"/>
  <c r="G156" i="134"/>
  <c r="F156" i="134"/>
  <c r="E156" i="134"/>
  <c r="H152" i="134"/>
  <c r="G152" i="134"/>
  <c r="F152" i="134"/>
  <c r="E152" i="134"/>
  <c r="U151" i="134"/>
  <c r="U150" i="134"/>
  <c r="U149" i="134"/>
  <c r="U148" i="134"/>
  <c r="U147" i="134"/>
  <c r="U146" i="134"/>
  <c r="U145" i="134"/>
  <c r="U144" i="134"/>
  <c r="U143" i="134"/>
  <c r="U142" i="134"/>
  <c r="T139" i="134"/>
  <c r="S139" i="134"/>
  <c r="R139" i="134"/>
  <c r="Q139" i="134"/>
  <c r="P139" i="134"/>
  <c r="O139" i="134"/>
  <c r="N139" i="134"/>
  <c r="M139" i="134"/>
  <c r="L139" i="134"/>
  <c r="K139" i="134"/>
  <c r="J139" i="134"/>
  <c r="I139" i="134"/>
  <c r="H139" i="134"/>
  <c r="G139" i="134"/>
  <c r="F139" i="134"/>
  <c r="E139" i="134"/>
  <c r="U138" i="134"/>
  <c r="U137" i="134"/>
  <c r="U136" i="134"/>
  <c r="U135" i="134"/>
  <c r="U134" i="134"/>
  <c r="U133" i="134"/>
  <c r="U132" i="134"/>
  <c r="U131" i="134"/>
  <c r="U130" i="134"/>
  <c r="U129" i="134"/>
  <c r="U128" i="134"/>
  <c r="U127" i="134"/>
  <c r="U126" i="134"/>
  <c r="U125" i="134"/>
  <c r="U124" i="134"/>
  <c r="U123" i="134"/>
  <c r="U122" i="134"/>
  <c r="U121" i="134"/>
  <c r="U120" i="134"/>
  <c r="U119" i="134"/>
  <c r="U118" i="134"/>
  <c r="U117" i="134"/>
  <c r="U116" i="134"/>
  <c r="U115" i="134"/>
  <c r="T47" i="134"/>
  <c r="S47" i="134"/>
  <c r="R47" i="134"/>
  <c r="Q47" i="134"/>
  <c r="P47" i="134"/>
  <c r="O47" i="134"/>
  <c r="N47" i="134"/>
  <c r="M47" i="134"/>
  <c r="L47" i="134"/>
  <c r="K47" i="134"/>
  <c r="J47" i="134"/>
  <c r="I47" i="134"/>
  <c r="H47" i="134"/>
  <c r="G47" i="134"/>
  <c r="F47" i="134"/>
  <c r="E47" i="134"/>
  <c r="U46" i="134"/>
  <c r="U45" i="134"/>
  <c r="U44" i="134"/>
  <c r="U43" i="134"/>
  <c r="U42" i="134"/>
  <c r="U41" i="134"/>
  <c r="U40" i="134"/>
  <c r="U39" i="134"/>
  <c r="U38" i="134"/>
  <c r="U37" i="134"/>
  <c r="U36" i="134"/>
  <c r="U35" i="134"/>
  <c r="U34" i="134"/>
  <c r="U33" i="134"/>
  <c r="U32" i="134"/>
  <c r="U31" i="134"/>
  <c r="U30" i="134"/>
  <c r="U29" i="134"/>
  <c r="T27" i="134"/>
  <c r="S27" i="134"/>
  <c r="R27" i="134"/>
  <c r="Q27" i="134"/>
  <c r="P27" i="134"/>
  <c r="O27" i="134"/>
  <c r="N27" i="134"/>
  <c r="M27" i="134"/>
  <c r="L27" i="134"/>
  <c r="K27" i="134"/>
  <c r="J27" i="134"/>
  <c r="I27" i="134"/>
  <c r="H27" i="134"/>
  <c r="H48" i="134" s="1"/>
  <c r="G27" i="134"/>
  <c r="F27" i="134"/>
  <c r="E27" i="134"/>
  <c r="U26" i="134"/>
  <c r="U25" i="134"/>
  <c r="U24" i="134"/>
  <c r="U23" i="134"/>
  <c r="U22" i="134"/>
  <c r="U21" i="134"/>
  <c r="U20" i="134"/>
  <c r="U19" i="134"/>
  <c r="U18" i="134"/>
  <c r="U17" i="134"/>
  <c r="H156" i="133"/>
  <c r="G156" i="133"/>
  <c r="F156" i="133"/>
  <c r="E156" i="133"/>
  <c r="S152" i="133"/>
  <c r="H152" i="133"/>
  <c r="G152" i="133"/>
  <c r="F152" i="133"/>
  <c r="E152" i="133"/>
  <c r="U151" i="133"/>
  <c r="U150" i="133"/>
  <c r="U149" i="133"/>
  <c r="U148" i="133"/>
  <c r="U147" i="133"/>
  <c r="U146" i="133"/>
  <c r="U145" i="133"/>
  <c r="U144" i="133"/>
  <c r="U143" i="133"/>
  <c r="U142" i="133"/>
  <c r="T139" i="133"/>
  <c r="S139" i="133"/>
  <c r="R139" i="133"/>
  <c r="Q139" i="133"/>
  <c r="P139" i="133"/>
  <c r="O139" i="133"/>
  <c r="N139" i="133"/>
  <c r="M139" i="133"/>
  <c r="L139" i="133"/>
  <c r="K139" i="133"/>
  <c r="J139" i="133"/>
  <c r="I139" i="133"/>
  <c r="H139" i="133"/>
  <c r="G139" i="133"/>
  <c r="F139" i="133"/>
  <c r="E139" i="133"/>
  <c r="U138" i="133"/>
  <c r="U137" i="133"/>
  <c r="U136" i="133"/>
  <c r="U135" i="133"/>
  <c r="U134" i="133"/>
  <c r="U133" i="133"/>
  <c r="U132" i="133"/>
  <c r="U131" i="133"/>
  <c r="U130" i="133"/>
  <c r="U129" i="133"/>
  <c r="U128" i="133"/>
  <c r="U127" i="133"/>
  <c r="U126" i="133"/>
  <c r="U125" i="133"/>
  <c r="U124" i="133"/>
  <c r="U123" i="133"/>
  <c r="U122" i="133"/>
  <c r="U121" i="133"/>
  <c r="U120" i="133"/>
  <c r="U119" i="133"/>
  <c r="U118" i="133"/>
  <c r="U117" i="133"/>
  <c r="U116" i="133"/>
  <c r="U115" i="133"/>
  <c r="T47" i="133"/>
  <c r="S47" i="133"/>
  <c r="R47" i="133"/>
  <c r="Q47" i="133"/>
  <c r="P47" i="133"/>
  <c r="O47" i="133"/>
  <c r="N47" i="133"/>
  <c r="M47" i="133"/>
  <c r="L47" i="133"/>
  <c r="K47" i="133"/>
  <c r="J47" i="133"/>
  <c r="I47" i="133"/>
  <c r="H47" i="133"/>
  <c r="G47" i="133"/>
  <c r="F47" i="133"/>
  <c r="E47" i="133"/>
  <c r="U46" i="133"/>
  <c r="U45" i="133"/>
  <c r="U44" i="133"/>
  <c r="U43" i="133"/>
  <c r="U42" i="133"/>
  <c r="U41" i="133"/>
  <c r="U40" i="133"/>
  <c r="U39" i="133"/>
  <c r="U38" i="133"/>
  <c r="U37" i="133"/>
  <c r="U36" i="133"/>
  <c r="U35" i="133"/>
  <c r="U34" i="133"/>
  <c r="U33" i="133"/>
  <c r="U32" i="133"/>
  <c r="U31" i="133"/>
  <c r="U30" i="133"/>
  <c r="U29" i="133"/>
  <c r="T27" i="133"/>
  <c r="S27" i="133"/>
  <c r="R27" i="133"/>
  <c r="Q27" i="133"/>
  <c r="P27" i="133"/>
  <c r="O27" i="133"/>
  <c r="N27" i="133"/>
  <c r="M27" i="133"/>
  <c r="L27" i="133"/>
  <c r="K27" i="133"/>
  <c r="J27" i="133"/>
  <c r="I27" i="133"/>
  <c r="H27" i="133"/>
  <c r="G27" i="133"/>
  <c r="F27" i="133"/>
  <c r="E27" i="133"/>
  <c r="U26" i="133"/>
  <c r="U25" i="133"/>
  <c r="U24" i="133"/>
  <c r="U23" i="133"/>
  <c r="U22" i="133"/>
  <c r="U21" i="133"/>
  <c r="U20" i="133"/>
  <c r="U19" i="133"/>
  <c r="U18" i="133"/>
  <c r="U17" i="133"/>
  <c r="G48" i="140"/>
  <c r="F48" i="140"/>
  <c r="P141" i="139"/>
  <c r="P152" i="139" s="1"/>
  <c r="O141" i="139"/>
  <c r="O152" i="139" s="1"/>
  <c r="N141" i="139"/>
  <c r="N152" i="139" s="1"/>
  <c r="M141" i="139"/>
  <c r="M152" i="139" s="1"/>
  <c r="L141" i="139"/>
  <c r="L152" i="139" s="1"/>
  <c r="K141" i="139"/>
  <c r="K152" i="139" s="1"/>
  <c r="J141" i="139"/>
  <c r="J152" i="139" s="1"/>
  <c r="P130" i="139"/>
  <c r="O130" i="139"/>
  <c r="N130" i="139"/>
  <c r="M130" i="139"/>
  <c r="L130" i="139"/>
  <c r="K130" i="139"/>
  <c r="J130" i="139"/>
  <c r="I130" i="139"/>
  <c r="H130" i="139"/>
  <c r="G130" i="139"/>
  <c r="F130" i="139"/>
  <c r="P129" i="139"/>
  <c r="O129" i="139"/>
  <c r="N129" i="139"/>
  <c r="M129" i="139"/>
  <c r="L129" i="139"/>
  <c r="K129" i="139"/>
  <c r="J129" i="139"/>
  <c r="I129" i="139"/>
  <c r="H129" i="139"/>
  <c r="G129" i="139"/>
  <c r="F129" i="139"/>
  <c r="P124" i="139"/>
  <c r="O124" i="139"/>
  <c r="N124" i="139"/>
  <c r="M124" i="139"/>
  <c r="L124" i="139"/>
  <c r="K124" i="139"/>
  <c r="J124" i="139"/>
  <c r="I124" i="139"/>
  <c r="H124" i="139"/>
  <c r="G124" i="139"/>
  <c r="F124" i="139"/>
  <c r="P123" i="139"/>
  <c r="O123" i="139"/>
  <c r="N123" i="139"/>
  <c r="M123" i="139"/>
  <c r="L123" i="139"/>
  <c r="K123" i="139"/>
  <c r="J123" i="139"/>
  <c r="I123" i="139"/>
  <c r="H123" i="139"/>
  <c r="G123" i="139"/>
  <c r="F123" i="139"/>
  <c r="P122" i="139"/>
  <c r="O122" i="139"/>
  <c r="N122" i="139"/>
  <c r="M122" i="139"/>
  <c r="L122" i="139"/>
  <c r="K122" i="139"/>
  <c r="J122" i="139"/>
  <c r="I122" i="139"/>
  <c r="H122" i="139"/>
  <c r="G122" i="139"/>
  <c r="F122" i="139"/>
  <c r="P121" i="139"/>
  <c r="O121" i="139"/>
  <c r="N121" i="139"/>
  <c r="M121" i="139"/>
  <c r="L121" i="139"/>
  <c r="K121" i="139"/>
  <c r="J121" i="139"/>
  <c r="I121" i="139"/>
  <c r="H121" i="139"/>
  <c r="G121" i="139"/>
  <c r="F121" i="139"/>
  <c r="P120" i="139"/>
  <c r="O120" i="139"/>
  <c r="N120" i="139"/>
  <c r="M120" i="139"/>
  <c r="L120" i="139"/>
  <c r="K120" i="139"/>
  <c r="J120" i="139"/>
  <c r="I120" i="139"/>
  <c r="H120" i="139"/>
  <c r="G120" i="139"/>
  <c r="F120" i="139"/>
  <c r="P119" i="139"/>
  <c r="O119" i="139"/>
  <c r="N119" i="139"/>
  <c r="M119" i="139"/>
  <c r="L119" i="139"/>
  <c r="K119" i="139"/>
  <c r="J119" i="139"/>
  <c r="I119" i="139"/>
  <c r="H119" i="139"/>
  <c r="G119" i="139"/>
  <c r="F119" i="139"/>
  <c r="P118" i="139"/>
  <c r="O118" i="139"/>
  <c r="N118" i="139"/>
  <c r="M118" i="139"/>
  <c r="L118" i="139"/>
  <c r="K118" i="139"/>
  <c r="J118" i="139"/>
  <c r="I118" i="139"/>
  <c r="H118" i="139"/>
  <c r="G118" i="139"/>
  <c r="E118" i="139"/>
  <c r="P117" i="139"/>
  <c r="O117" i="139"/>
  <c r="N117" i="139"/>
  <c r="M117" i="139"/>
  <c r="L117" i="139"/>
  <c r="K117" i="139"/>
  <c r="J117" i="139"/>
  <c r="I117" i="139"/>
  <c r="H117" i="139"/>
  <c r="G117" i="139"/>
  <c r="F117" i="139"/>
  <c r="P116" i="139"/>
  <c r="O116" i="139"/>
  <c r="N116" i="139"/>
  <c r="M116" i="139"/>
  <c r="L116" i="139"/>
  <c r="K116" i="139"/>
  <c r="J116" i="139"/>
  <c r="H116" i="139"/>
  <c r="G116" i="139"/>
  <c r="F116" i="139"/>
  <c r="I115" i="139"/>
  <c r="H115" i="139"/>
  <c r="G115" i="139"/>
  <c r="P105" i="139"/>
  <c r="P113" i="139" s="1"/>
  <c r="J105" i="139"/>
  <c r="J113" i="139" s="1"/>
  <c r="I105" i="139"/>
  <c r="I113" i="139" s="1"/>
  <c r="H105" i="139"/>
  <c r="H113" i="139" s="1"/>
  <c r="G105" i="139"/>
  <c r="G113" i="139" s="1"/>
  <c r="F105" i="139"/>
  <c r="F113" i="139" s="1"/>
  <c r="P97" i="139"/>
  <c r="J97" i="139"/>
  <c r="I97" i="139"/>
  <c r="H97" i="139"/>
  <c r="G97" i="139"/>
  <c r="F97" i="139"/>
  <c r="P96" i="139"/>
  <c r="O96" i="139"/>
  <c r="N96" i="139"/>
  <c r="M96" i="139"/>
  <c r="L96" i="139"/>
  <c r="K96" i="139"/>
  <c r="P82" i="139"/>
  <c r="O82" i="139"/>
  <c r="N82" i="139"/>
  <c r="M82" i="139"/>
  <c r="L82" i="139"/>
  <c r="K82" i="139"/>
  <c r="J82" i="139"/>
  <c r="I82" i="139"/>
  <c r="H82" i="139"/>
  <c r="P80" i="139"/>
  <c r="O80" i="139"/>
  <c r="N80" i="139"/>
  <c r="I80" i="139"/>
  <c r="G80" i="139"/>
  <c r="F80" i="139"/>
  <c r="P79" i="139"/>
  <c r="O79" i="139"/>
  <c r="N79" i="139"/>
  <c r="M79" i="139"/>
  <c r="L79" i="139"/>
  <c r="K79" i="139"/>
  <c r="J79" i="139"/>
  <c r="H79" i="139"/>
  <c r="P67" i="139"/>
  <c r="O67" i="139"/>
  <c r="N67" i="139"/>
  <c r="M67" i="139"/>
  <c r="L67" i="139"/>
  <c r="K67" i="139"/>
  <c r="J67" i="139"/>
  <c r="I67" i="139"/>
  <c r="H67" i="139"/>
  <c r="G67" i="139"/>
  <c r="F67" i="139"/>
  <c r="P66" i="139"/>
  <c r="O66" i="139"/>
  <c r="N66" i="139"/>
  <c r="M66" i="139"/>
  <c r="L66" i="139"/>
  <c r="K66" i="139"/>
  <c r="J66" i="139"/>
  <c r="I66" i="139"/>
  <c r="H66" i="139"/>
  <c r="G66" i="139"/>
  <c r="F66" i="139"/>
  <c r="P65" i="139"/>
  <c r="O65" i="139"/>
  <c r="N65" i="139"/>
  <c r="M65" i="139"/>
  <c r="L65" i="139"/>
  <c r="K65" i="139"/>
  <c r="P64" i="139"/>
  <c r="O64" i="139"/>
  <c r="N64" i="139"/>
  <c r="M64" i="139"/>
  <c r="L64" i="139"/>
  <c r="P63" i="139"/>
  <c r="O63" i="139"/>
  <c r="N63" i="139"/>
  <c r="M63" i="139"/>
  <c r="L63" i="139"/>
  <c r="K63" i="139"/>
  <c r="J63" i="139"/>
  <c r="I63" i="139"/>
  <c r="H63" i="139"/>
  <c r="G63" i="139"/>
  <c r="F63" i="139"/>
  <c r="P62" i="139"/>
  <c r="O62" i="139"/>
  <c r="N62" i="139"/>
  <c r="M62" i="139"/>
  <c r="L62" i="139"/>
  <c r="K62" i="139"/>
  <c r="J62" i="139"/>
  <c r="I62" i="139"/>
  <c r="H62" i="139"/>
  <c r="G62" i="139"/>
  <c r="F62" i="139"/>
  <c r="P61" i="139"/>
  <c r="O61" i="139"/>
  <c r="N61" i="139"/>
  <c r="M61" i="139"/>
  <c r="L61" i="139"/>
  <c r="K61" i="139"/>
  <c r="J61" i="139"/>
  <c r="I61" i="139"/>
  <c r="H61" i="139"/>
  <c r="G61" i="139"/>
  <c r="F61" i="139"/>
  <c r="P59" i="139"/>
  <c r="O59" i="139"/>
  <c r="N59" i="139"/>
  <c r="M59" i="139"/>
  <c r="L59" i="139"/>
  <c r="K59" i="139"/>
  <c r="J59" i="139"/>
  <c r="I59" i="139"/>
  <c r="H59" i="139"/>
  <c r="G59" i="139"/>
  <c r="F59" i="139"/>
  <c r="P58" i="139"/>
  <c r="O58" i="139"/>
  <c r="N58" i="139"/>
  <c r="M58" i="139"/>
  <c r="L58" i="139"/>
  <c r="K58" i="139"/>
  <c r="J58" i="139"/>
  <c r="I58" i="139"/>
  <c r="H58" i="139"/>
  <c r="G58" i="139"/>
  <c r="F58" i="139"/>
  <c r="P57" i="139"/>
  <c r="O57" i="139"/>
  <c r="N57" i="139"/>
  <c r="M57" i="139"/>
  <c r="L57" i="139"/>
  <c r="K57" i="139"/>
  <c r="J57" i="139"/>
  <c r="I57" i="139"/>
  <c r="H57" i="139"/>
  <c r="G57" i="139"/>
  <c r="E57" i="139"/>
  <c r="P56" i="139"/>
  <c r="O56" i="139"/>
  <c r="N56" i="139"/>
  <c r="M56" i="139"/>
  <c r="L56" i="139"/>
  <c r="K56" i="139"/>
  <c r="J56" i="139"/>
  <c r="I56" i="139"/>
  <c r="H56" i="139"/>
  <c r="G56" i="139"/>
  <c r="F56" i="139"/>
  <c r="P55" i="139"/>
  <c r="O55" i="139"/>
  <c r="N55" i="139"/>
  <c r="M55" i="139"/>
  <c r="L55" i="139"/>
  <c r="K55" i="139"/>
  <c r="J55" i="139"/>
  <c r="I55" i="139"/>
  <c r="H55" i="139"/>
  <c r="G55" i="139"/>
  <c r="F55" i="139"/>
  <c r="P54" i="139"/>
  <c r="O54" i="139"/>
  <c r="N54" i="139"/>
  <c r="M54" i="139"/>
  <c r="L54" i="139"/>
  <c r="K54" i="139"/>
  <c r="J54" i="139"/>
  <c r="I54" i="139"/>
  <c r="P53" i="139"/>
  <c r="O53" i="139"/>
  <c r="N53" i="139"/>
  <c r="M53" i="139"/>
  <c r="L53" i="139"/>
  <c r="K53" i="139"/>
  <c r="J53" i="139"/>
  <c r="I53" i="139"/>
  <c r="H53" i="139"/>
  <c r="G53" i="139"/>
  <c r="F53" i="139"/>
  <c r="I52" i="139"/>
  <c r="H52" i="139"/>
  <c r="G52" i="139"/>
  <c r="F52" i="139"/>
  <c r="M38" i="139"/>
  <c r="M48" i="139" s="1"/>
  <c r="L38" i="139"/>
  <c r="L48" i="139" s="1"/>
  <c r="K38" i="139"/>
  <c r="K48" i="139" s="1"/>
  <c r="J38" i="139"/>
  <c r="J48" i="139" s="1"/>
  <c r="I38" i="139"/>
  <c r="I48" i="139" s="1"/>
  <c r="H38" i="139"/>
  <c r="H48" i="139" s="1"/>
  <c r="G38" i="139"/>
  <c r="F38" i="139"/>
  <c r="F48" i="139" s="1"/>
  <c r="P16" i="139"/>
  <c r="O16" i="139"/>
  <c r="K16" i="139" s="1"/>
  <c r="G16" i="139" s="1"/>
  <c r="N16" i="139"/>
  <c r="L16" i="139"/>
  <c r="H16" i="139" s="1"/>
  <c r="J16" i="139"/>
  <c r="P15" i="139"/>
  <c r="L15" i="139" s="1"/>
  <c r="H15" i="139" s="1"/>
  <c r="O15" i="139"/>
  <c r="K15" i="139" s="1"/>
  <c r="G15" i="139" s="1"/>
  <c r="N15" i="139"/>
  <c r="J15" i="139" s="1"/>
  <c r="F15" i="139" s="1"/>
  <c r="P14" i="139"/>
  <c r="L14" i="139" s="1"/>
  <c r="H14" i="139" s="1"/>
  <c r="O14" i="139"/>
  <c r="N14" i="139"/>
  <c r="K14" i="139"/>
  <c r="G14" i="139" s="1"/>
  <c r="J14" i="139"/>
  <c r="F14" i="139"/>
  <c r="P13" i="139"/>
  <c r="O13" i="139"/>
  <c r="N13" i="139"/>
  <c r="J13" i="139" s="1"/>
  <c r="F13" i="139" s="1"/>
  <c r="L13" i="139"/>
  <c r="H13" i="139" s="1"/>
  <c r="K13" i="139"/>
  <c r="G13" i="139" s="1"/>
  <c r="P12" i="139"/>
  <c r="O12" i="139"/>
  <c r="K12" i="139" s="1"/>
  <c r="N12" i="139"/>
  <c r="L12" i="139"/>
  <c r="P11" i="139"/>
  <c r="L11" i="139" s="1"/>
  <c r="H11" i="139" s="1"/>
  <c r="O11" i="139"/>
  <c r="N11" i="139"/>
  <c r="J11" i="139" s="1"/>
  <c r="F11" i="139" s="1"/>
  <c r="K11" i="139"/>
  <c r="G11" i="139" s="1"/>
  <c r="E48" i="136" l="1"/>
  <c r="E157" i="136" s="1"/>
  <c r="N48" i="133"/>
  <c r="L48" i="133"/>
  <c r="T48" i="133"/>
  <c r="J48" i="134"/>
  <c r="R48" i="134"/>
  <c r="M48" i="134"/>
  <c r="N48" i="134"/>
  <c r="I48" i="133"/>
  <c r="J48" i="133"/>
  <c r="K48" i="136"/>
  <c r="E48" i="134"/>
  <c r="E157" i="134" s="1"/>
  <c r="O48" i="136"/>
  <c r="L48" i="136"/>
  <c r="M48" i="136"/>
  <c r="J48" i="136"/>
  <c r="R48" i="136"/>
  <c r="E48" i="135"/>
  <c r="E157" i="135" s="1"/>
  <c r="F48" i="135"/>
  <c r="F157" i="135" s="1"/>
  <c r="F48" i="134"/>
  <c r="T48" i="134"/>
  <c r="H48" i="136"/>
  <c r="H157" i="136" s="1"/>
  <c r="K48" i="133"/>
  <c r="G48" i="133"/>
  <c r="H48" i="133"/>
  <c r="H157" i="135"/>
  <c r="U139" i="136"/>
  <c r="S48" i="136"/>
  <c r="M48" i="133"/>
  <c r="S48" i="133"/>
  <c r="U139" i="133"/>
  <c r="Q48" i="134"/>
  <c r="F48" i="136"/>
  <c r="N48" i="136"/>
  <c r="T48" i="136"/>
  <c r="O48" i="133"/>
  <c r="K48" i="134"/>
  <c r="P48" i="136"/>
  <c r="P48" i="133"/>
  <c r="L48" i="134"/>
  <c r="Q48" i="136"/>
  <c r="G48" i="136"/>
  <c r="N93" i="139"/>
  <c r="P103" i="139"/>
  <c r="E66" i="139"/>
  <c r="Q66" i="139" s="1"/>
  <c r="M97" i="139"/>
  <c r="M103" i="139" s="1"/>
  <c r="P115" i="139"/>
  <c r="P139" i="139" s="1"/>
  <c r="E38" i="139"/>
  <c r="E48" i="139" s="1"/>
  <c r="G82" i="139"/>
  <c r="Q82" i="139" s="1"/>
  <c r="F141" i="139"/>
  <c r="F152" i="139" s="1"/>
  <c r="N115" i="139"/>
  <c r="N139" i="139" s="1"/>
  <c r="E122" i="139"/>
  <c r="Q122" i="139" s="1"/>
  <c r="E141" i="139"/>
  <c r="O38" i="139"/>
  <c r="O48" i="139" s="1"/>
  <c r="K64" i="139"/>
  <c r="Q64" i="139" s="1"/>
  <c r="H54" i="139"/>
  <c r="H77" i="139" s="1"/>
  <c r="E61" i="139"/>
  <c r="H96" i="139"/>
  <c r="H103" i="139" s="1"/>
  <c r="H12" i="139"/>
  <c r="G48" i="139"/>
  <c r="L80" i="139"/>
  <c r="L93" i="139" s="1"/>
  <c r="N97" i="139"/>
  <c r="N103" i="139" s="1"/>
  <c r="E115" i="139"/>
  <c r="E119" i="139"/>
  <c r="Q119" i="139" s="1"/>
  <c r="E123" i="139"/>
  <c r="Q123" i="139" s="1"/>
  <c r="H141" i="139"/>
  <c r="H152" i="139" s="1"/>
  <c r="J48" i="140"/>
  <c r="E48" i="133"/>
  <c r="Q48" i="133"/>
  <c r="U27" i="135"/>
  <c r="E53" i="139"/>
  <c r="Q53" i="139" s="1"/>
  <c r="E59" i="139"/>
  <c r="Q59" i="139" s="1"/>
  <c r="O105" i="139"/>
  <c r="O113" i="139" s="1"/>
  <c r="N105" i="139"/>
  <c r="N113" i="139" s="1"/>
  <c r="E130" i="139"/>
  <c r="Q130" i="139" s="1"/>
  <c r="H48" i="140"/>
  <c r="E52" i="139"/>
  <c r="M105" i="139"/>
  <c r="M113" i="139" s="1"/>
  <c r="M115" i="139"/>
  <c r="M139" i="139" s="1"/>
  <c r="N38" i="139"/>
  <c r="N48" i="139" s="1"/>
  <c r="O52" i="139"/>
  <c r="O77" i="139" s="1"/>
  <c r="I79" i="139"/>
  <c r="I93" i="139" s="1"/>
  <c r="K105" i="139"/>
  <c r="K113" i="139" s="1"/>
  <c r="L115" i="139"/>
  <c r="L139" i="139" s="1"/>
  <c r="I116" i="139"/>
  <c r="I139" i="139" s="1"/>
  <c r="F16" i="139"/>
  <c r="N52" i="139"/>
  <c r="N77" i="139" s="1"/>
  <c r="E62" i="139"/>
  <c r="Q62" i="139" s="1"/>
  <c r="J96" i="139"/>
  <c r="J103" i="139" s="1"/>
  <c r="K115" i="139"/>
  <c r="K139" i="139" s="1"/>
  <c r="E117" i="139"/>
  <c r="Q117" i="139" s="1"/>
  <c r="E121" i="139"/>
  <c r="Q121" i="139" s="1"/>
  <c r="G48" i="135"/>
  <c r="G157" i="135" s="1"/>
  <c r="U27" i="134"/>
  <c r="I48" i="134"/>
  <c r="H157" i="134"/>
  <c r="O115" i="139"/>
  <c r="O139" i="139" s="1"/>
  <c r="G141" i="139"/>
  <c r="G152" i="139" s="1"/>
  <c r="I48" i="140"/>
  <c r="H80" i="139"/>
  <c r="H93" i="139" s="1"/>
  <c r="M52" i="139"/>
  <c r="M77" i="139" s="1"/>
  <c r="E56" i="139"/>
  <c r="Q56" i="139" s="1"/>
  <c r="G79" i="139"/>
  <c r="P10" i="139"/>
  <c r="G49" i="140"/>
  <c r="G158" i="140" s="1"/>
  <c r="O10" i="139"/>
  <c r="K52" i="139"/>
  <c r="G54" i="139"/>
  <c r="G77" i="139" s="1"/>
  <c r="E55" i="139"/>
  <c r="Q55" i="139" s="1"/>
  <c r="E79" i="139"/>
  <c r="G96" i="139"/>
  <c r="G103" i="139" s="1"/>
  <c r="E97" i="139"/>
  <c r="E116" i="139"/>
  <c r="E120" i="139"/>
  <c r="Q120" i="139" s="1"/>
  <c r="E124" i="139"/>
  <c r="Q124" i="139" s="1"/>
  <c r="F49" i="140"/>
  <c r="F158" i="140" s="1"/>
  <c r="H139" i="139"/>
  <c r="G48" i="134"/>
  <c r="G157" i="134" s="1"/>
  <c r="S48" i="134"/>
  <c r="G12" i="139"/>
  <c r="K80" i="139"/>
  <c r="K93" i="139" s="1"/>
  <c r="J80" i="139"/>
  <c r="J93" i="139" s="1"/>
  <c r="L97" i="139"/>
  <c r="L103" i="139" s="1"/>
  <c r="E129" i="139"/>
  <c r="Q129" i="139" s="1"/>
  <c r="P38" i="139"/>
  <c r="P48" i="139" s="1"/>
  <c r="E58" i="139"/>
  <c r="Q58" i="139" s="1"/>
  <c r="K97" i="139"/>
  <c r="K103" i="139" s="1"/>
  <c r="F57" i="139"/>
  <c r="Q57" i="139" s="1"/>
  <c r="E63" i="139"/>
  <c r="Q63" i="139" s="1"/>
  <c r="L105" i="139"/>
  <c r="E80" i="139"/>
  <c r="I96" i="139"/>
  <c r="I103" i="139" s="1"/>
  <c r="J115" i="139"/>
  <c r="J139" i="139" s="1"/>
  <c r="F79" i="139"/>
  <c r="F93" i="139" s="1"/>
  <c r="N10" i="139"/>
  <c r="J12" i="139"/>
  <c r="J52" i="139"/>
  <c r="J77" i="139" s="1"/>
  <c r="F54" i="139"/>
  <c r="F96" i="139"/>
  <c r="F103" i="139" s="1"/>
  <c r="Q61" i="139"/>
  <c r="U47" i="134"/>
  <c r="U27" i="133"/>
  <c r="F157" i="134"/>
  <c r="U139" i="134"/>
  <c r="Q65" i="139"/>
  <c r="P93" i="139"/>
  <c r="G139" i="139"/>
  <c r="U47" i="133"/>
  <c r="P48" i="134"/>
  <c r="U27" i="136"/>
  <c r="U47" i="136"/>
  <c r="U152" i="136"/>
  <c r="F118" i="139"/>
  <c r="Q118" i="139" s="1"/>
  <c r="P52" i="139"/>
  <c r="P77" i="139" s="1"/>
  <c r="L52" i="139"/>
  <c r="L77" i="139" s="1"/>
  <c r="E54" i="139"/>
  <c r="E67" i="139"/>
  <c r="Q67" i="139" s="1"/>
  <c r="M80" i="139"/>
  <c r="M93" i="139" s="1"/>
  <c r="E96" i="139"/>
  <c r="O97" i="139"/>
  <c r="O103" i="139" s="1"/>
  <c r="E105" i="139"/>
  <c r="E113" i="139" s="1"/>
  <c r="F115" i="139"/>
  <c r="I141" i="139"/>
  <c r="I152" i="139" s="1"/>
  <c r="I77" i="139"/>
  <c r="O93" i="139"/>
  <c r="F48" i="133"/>
  <c r="F157" i="133" s="1"/>
  <c r="R48" i="133"/>
  <c r="O48" i="134"/>
  <c r="I48" i="136"/>
  <c r="K77" i="139" l="1"/>
  <c r="K94" i="139" s="1"/>
  <c r="G157" i="136"/>
  <c r="G157" i="133"/>
  <c r="I94" i="139"/>
  <c r="F157" i="136"/>
  <c r="E157" i="133"/>
  <c r="H157" i="133"/>
  <c r="O28" i="139"/>
  <c r="O49" i="139" s="1"/>
  <c r="F12" i="139"/>
  <c r="N28" i="139"/>
  <c r="N49" i="139" s="1"/>
  <c r="P28" i="139"/>
  <c r="P49" i="139" s="1"/>
  <c r="J49" i="140"/>
  <c r="J158" i="140" s="1"/>
  <c r="N94" i="139"/>
  <c r="F139" i="139"/>
  <c r="L94" i="139"/>
  <c r="O94" i="139"/>
  <c r="P94" i="139"/>
  <c r="F77" i="139"/>
  <c r="F94" i="139" s="1"/>
  <c r="Q52" i="139"/>
  <c r="Q80" i="139"/>
  <c r="G93" i="139"/>
  <c r="G94" i="139" s="1"/>
  <c r="Q116" i="139"/>
  <c r="Q105" i="139"/>
  <c r="L113" i="139"/>
  <c r="Q113" i="139" s="1"/>
  <c r="Q38" i="139"/>
  <c r="E103" i="139"/>
  <c r="Q103" i="139" s="1"/>
  <c r="Q96" i="139"/>
  <c r="E48" i="140"/>
  <c r="I49" i="140"/>
  <c r="I158" i="140" s="1"/>
  <c r="H94" i="139"/>
  <c r="J94" i="139"/>
  <c r="H49" i="140"/>
  <c r="H158" i="140" s="1"/>
  <c r="E152" i="139"/>
  <c r="Q152" i="139" s="1"/>
  <c r="Q141" i="139"/>
  <c r="U48" i="134"/>
  <c r="Q48" i="139"/>
  <c r="E139" i="139"/>
  <c r="Q115" i="139"/>
  <c r="M94" i="139"/>
  <c r="Q54" i="139"/>
  <c r="E93" i="139"/>
  <c r="Q79" i="139"/>
  <c r="Q97" i="139"/>
  <c r="U48" i="136"/>
  <c r="U48" i="133"/>
  <c r="E77" i="139"/>
  <c r="J10" i="139" l="1"/>
  <c r="L10" i="139"/>
  <c r="K10" i="139"/>
  <c r="N158" i="139"/>
  <c r="Q139" i="139"/>
  <c r="Q93" i="139"/>
  <c r="P158" i="139"/>
  <c r="O158" i="139"/>
  <c r="Q48" i="140"/>
  <c r="E49" i="140"/>
  <c r="E158" i="140" s="1"/>
  <c r="Q158" i="140" s="1"/>
  <c r="Q77" i="139"/>
  <c r="E94" i="139"/>
  <c r="K28" i="139" l="1"/>
  <c r="K49" i="139" s="1"/>
  <c r="K158" i="139" s="1"/>
  <c r="L28" i="139"/>
  <c r="L49" i="139" s="1"/>
  <c r="L158" i="139" s="1"/>
  <c r="J28" i="139"/>
  <c r="J49" i="139" s="1"/>
  <c r="J158" i="139" s="1"/>
  <c r="Q94" i="139"/>
  <c r="Q49" i="140"/>
  <c r="H10" i="139" l="1"/>
  <c r="F10" i="139"/>
  <c r="G10" i="139"/>
  <c r="G28" i="139" l="1"/>
  <c r="G49" i="139" s="1"/>
  <c r="G158" i="139" s="1"/>
  <c r="F28" i="139"/>
  <c r="F49" i="139" s="1"/>
  <c r="F158" i="139" s="1"/>
  <c r="H28" i="139"/>
  <c r="H49" i="139" s="1"/>
  <c r="H158" i="139" s="1"/>
  <c r="E12" i="58" l="1"/>
  <c r="E11" i="58"/>
  <c r="L32" i="103"/>
  <c r="L33" i="103" s="1"/>
  <c r="L35" i="103" s="1"/>
  <c r="L37" i="103" s="1"/>
  <c r="K32" i="103"/>
  <c r="K33" i="103" s="1"/>
  <c r="K35" i="103" s="1"/>
  <c r="K37" i="103" s="1"/>
  <c r="J32" i="103"/>
  <c r="J33" i="103" s="1"/>
  <c r="J35" i="103" s="1"/>
  <c r="J37" i="103" s="1"/>
  <c r="I32" i="103"/>
  <c r="I33" i="103" s="1"/>
  <c r="I35" i="103" s="1"/>
  <c r="I37" i="103" s="1"/>
  <c r="H32" i="103"/>
  <c r="H33" i="103" s="1"/>
  <c r="H35" i="103" s="1"/>
  <c r="H37" i="103" s="1"/>
  <c r="G32" i="103"/>
  <c r="G33" i="103" s="1"/>
  <c r="G35" i="103" s="1"/>
  <c r="G37" i="103" s="1"/>
  <c r="F32" i="103"/>
  <c r="F33" i="103" s="1"/>
  <c r="F35" i="103" s="1"/>
  <c r="F37" i="103" s="1"/>
  <c r="E32" i="103"/>
  <c r="E33" i="103" s="1"/>
  <c r="E35" i="103" s="1"/>
  <c r="E37" i="103" s="1"/>
  <c r="D32" i="103"/>
  <c r="D33" i="103" s="1"/>
  <c r="D35" i="103" s="1"/>
  <c r="D37" i="103" s="1"/>
  <c r="L42" i="103"/>
  <c r="L43" i="103" s="1"/>
  <c r="L45" i="103" s="1"/>
  <c r="L47" i="103" s="1"/>
  <c r="K42" i="103"/>
  <c r="K43" i="103" s="1"/>
  <c r="K45" i="103" s="1"/>
  <c r="K47" i="103" s="1"/>
  <c r="J42" i="103"/>
  <c r="J43" i="103" s="1"/>
  <c r="J45" i="103" s="1"/>
  <c r="J47" i="103" s="1"/>
  <c r="I42" i="103"/>
  <c r="I43" i="103" s="1"/>
  <c r="I45" i="103" s="1"/>
  <c r="I47" i="103" s="1"/>
  <c r="H42" i="103"/>
  <c r="H43" i="103" s="1"/>
  <c r="H45" i="103" s="1"/>
  <c r="H47" i="103" s="1"/>
  <c r="G42" i="103"/>
  <c r="G43" i="103" s="1"/>
  <c r="G45" i="103" s="1"/>
  <c r="G47" i="103" s="1"/>
  <c r="F42" i="103"/>
  <c r="F43" i="103" s="1"/>
  <c r="F45" i="103" s="1"/>
  <c r="F47" i="103" s="1"/>
  <c r="E42" i="103"/>
  <c r="E43" i="103" s="1"/>
  <c r="E45" i="103" s="1"/>
  <c r="E47" i="103" s="1"/>
  <c r="D42" i="103"/>
  <c r="D43" i="103" s="1"/>
  <c r="D45" i="103" s="1"/>
  <c r="D47" i="103" s="1"/>
  <c r="E53" i="103"/>
  <c r="E54" i="103" s="1"/>
  <c r="F53" i="103"/>
  <c r="I15" i="103" s="1"/>
  <c r="G53" i="103"/>
  <c r="G54" i="103" s="1"/>
  <c r="G56" i="103" s="1"/>
  <c r="G58" i="103" s="1"/>
  <c r="H53" i="103"/>
  <c r="H54" i="103" s="1"/>
  <c r="K17" i="103" s="1"/>
  <c r="I53" i="103"/>
  <c r="I54" i="103" s="1"/>
  <c r="J53" i="103"/>
  <c r="J54" i="103" s="1"/>
  <c r="J56" i="103" s="1"/>
  <c r="J58" i="103" s="1"/>
  <c r="M21" i="103" s="1"/>
  <c r="K53" i="103"/>
  <c r="K54" i="103" s="1"/>
  <c r="N17" i="103" s="1"/>
  <c r="L53" i="103"/>
  <c r="L54" i="103" s="1"/>
  <c r="O17" i="103" s="1"/>
  <c r="D53" i="103"/>
  <c r="D54" i="103" s="1"/>
  <c r="E17" i="103" s="1"/>
  <c r="F17" i="103" s="1"/>
  <c r="I74" i="115"/>
  <c r="O10" i="115" s="1"/>
  <c r="H74" i="115"/>
  <c r="G74" i="115"/>
  <c r="O9" i="115" s="1"/>
  <c r="F74" i="115"/>
  <c r="E74" i="115"/>
  <c r="I65" i="115"/>
  <c r="N10" i="115" s="1"/>
  <c r="H65" i="115"/>
  <c r="G65" i="115"/>
  <c r="N9" i="115" s="1"/>
  <c r="F65" i="115"/>
  <c r="E65" i="115"/>
  <c r="I56" i="115"/>
  <c r="M10" i="115" s="1"/>
  <c r="H56" i="115"/>
  <c r="G56" i="115"/>
  <c r="M9" i="115" s="1"/>
  <c r="F56" i="115"/>
  <c r="E56" i="115"/>
  <c r="I47" i="115"/>
  <c r="L10" i="115" s="1"/>
  <c r="H47" i="115"/>
  <c r="G47" i="115"/>
  <c r="L9" i="115" s="1"/>
  <c r="F47" i="115"/>
  <c r="E47" i="115"/>
  <c r="I38" i="115"/>
  <c r="K10" i="115" s="1"/>
  <c r="H38" i="115"/>
  <c r="G38" i="115"/>
  <c r="K9" i="115" s="1"/>
  <c r="F38" i="115"/>
  <c r="E38" i="115"/>
  <c r="I29" i="115"/>
  <c r="H10" i="115" s="1"/>
  <c r="H29" i="115"/>
  <c r="G29" i="115"/>
  <c r="I9" i="115" s="1"/>
  <c r="F29" i="115"/>
  <c r="E29" i="115"/>
  <c r="F20" i="115"/>
  <c r="G20" i="115"/>
  <c r="E9" i="115" s="1"/>
  <c r="H20" i="115"/>
  <c r="I20" i="115"/>
  <c r="E10" i="115" s="1"/>
  <c r="E20" i="115"/>
  <c r="E19" i="116"/>
  <c r="G19" i="116"/>
  <c r="H19" i="116"/>
  <c r="I19" i="116"/>
  <c r="J19" i="116"/>
  <c r="K19" i="116"/>
  <c r="L19" i="116"/>
  <c r="M19" i="116"/>
  <c r="N19" i="116"/>
  <c r="O19" i="116"/>
  <c r="D19" i="116"/>
  <c r="E22" i="106"/>
  <c r="G22" i="106"/>
  <c r="H22" i="106"/>
  <c r="I22" i="106"/>
  <c r="J22" i="106"/>
  <c r="K22" i="106"/>
  <c r="L22" i="106"/>
  <c r="M22" i="106"/>
  <c r="N22" i="106"/>
  <c r="O22" i="106"/>
  <c r="D22" i="106"/>
  <c r="I10" i="105"/>
  <c r="I11" i="105" s="1"/>
  <c r="H10" i="105"/>
  <c r="H11" i="105" s="1"/>
  <c r="J16" i="105"/>
  <c r="J15" i="105"/>
  <c r="J9" i="105"/>
  <c r="O17" i="105"/>
  <c r="O19" i="105" s="1"/>
  <c r="N17" i="105"/>
  <c r="N19" i="105" s="1"/>
  <c r="M17" i="105"/>
  <c r="M19" i="105" s="1"/>
  <c r="L17" i="105"/>
  <c r="L19" i="105" s="1"/>
  <c r="K17" i="105"/>
  <c r="K19" i="105" s="1"/>
  <c r="I17" i="105"/>
  <c r="I19" i="105" s="1"/>
  <c r="H17" i="105"/>
  <c r="H19" i="105" s="1"/>
  <c r="E17" i="105"/>
  <c r="F17" i="105" s="1"/>
  <c r="F15" i="105"/>
  <c r="F16" i="105"/>
  <c r="F9" i="105"/>
  <c r="J13" i="104"/>
  <c r="J16" i="104"/>
  <c r="F12" i="104"/>
  <c r="F13" i="104"/>
  <c r="F16" i="104"/>
  <c r="L9" i="103"/>
  <c r="M9" i="103"/>
  <c r="N9" i="103"/>
  <c r="O9" i="103"/>
  <c r="L13" i="103"/>
  <c r="M13" i="103"/>
  <c r="N13" i="103"/>
  <c r="O13" i="103"/>
  <c r="L14" i="103"/>
  <c r="M14" i="103"/>
  <c r="N14" i="103"/>
  <c r="O14" i="103"/>
  <c r="M15" i="103"/>
  <c r="N15" i="103"/>
  <c r="L18" i="103"/>
  <c r="M18" i="103"/>
  <c r="N18" i="103"/>
  <c r="O18" i="103"/>
  <c r="L20" i="103"/>
  <c r="M20" i="103"/>
  <c r="N20" i="103"/>
  <c r="O20" i="103"/>
  <c r="K20" i="103"/>
  <c r="K18" i="103"/>
  <c r="K14" i="103"/>
  <c r="K13" i="103"/>
  <c r="K9" i="103"/>
  <c r="I20" i="103"/>
  <c r="I18" i="103"/>
  <c r="I14" i="103"/>
  <c r="I13" i="103"/>
  <c r="I9" i="103"/>
  <c r="J9" i="103" s="1"/>
  <c r="H20" i="103"/>
  <c r="H18" i="103"/>
  <c r="H14" i="103"/>
  <c r="H13" i="103"/>
  <c r="H9" i="103"/>
  <c r="E18" i="103"/>
  <c r="F18" i="103" s="1"/>
  <c r="E20" i="103"/>
  <c r="F20" i="103" s="1"/>
  <c r="E14" i="103"/>
  <c r="F14" i="103" s="1"/>
  <c r="E13" i="103"/>
  <c r="F13" i="103" s="1"/>
  <c r="F10" i="103"/>
  <c r="E9" i="103"/>
  <c r="F9" i="103" s="1"/>
  <c r="J10" i="103"/>
  <c r="J11" i="103"/>
  <c r="J12" i="103"/>
  <c r="J16" i="103"/>
  <c r="F11" i="103"/>
  <c r="F12" i="103"/>
  <c r="F16" i="103"/>
  <c r="O66" i="102"/>
  <c r="N66" i="102"/>
  <c r="M66" i="102"/>
  <c r="L66" i="102"/>
  <c r="K66" i="102"/>
  <c r="J66" i="102"/>
  <c r="I66" i="102"/>
  <c r="H66" i="102"/>
  <c r="O12" i="105" s="1"/>
  <c r="G66" i="102"/>
  <c r="F66" i="102"/>
  <c r="O10" i="104" s="1"/>
  <c r="O57" i="102"/>
  <c r="N57" i="102"/>
  <c r="M57" i="102"/>
  <c r="L57" i="102"/>
  <c r="K57" i="102"/>
  <c r="J57" i="102"/>
  <c r="I57" i="102"/>
  <c r="H57" i="102"/>
  <c r="N12" i="105" s="1"/>
  <c r="G57" i="102"/>
  <c r="F57" i="102"/>
  <c r="N10" i="104" s="1"/>
  <c r="O48" i="102"/>
  <c r="N48" i="102"/>
  <c r="M48" i="102"/>
  <c r="L48" i="102"/>
  <c r="K48" i="102"/>
  <c r="J48" i="102"/>
  <c r="I48" i="102"/>
  <c r="H48" i="102"/>
  <c r="M12" i="105" s="1"/>
  <c r="G48" i="102"/>
  <c r="F48" i="102"/>
  <c r="M19" i="69" s="1"/>
  <c r="O39" i="102"/>
  <c r="N39" i="102"/>
  <c r="M39" i="102"/>
  <c r="L39" i="102"/>
  <c r="K39" i="102"/>
  <c r="J39" i="102"/>
  <c r="I39" i="102"/>
  <c r="H39" i="102"/>
  <c r="L12" i="105" s="1"/>
  <c r="G39" i="102"/>
  <c r="F39" i="102"/>
  <c r="L19" i="69" s="1"/>
  <c r="O30" i="102"/>
  <c r="N30" i="102"/>
  <c r="M30" i="102"/>
  <c r="L30" i="102"/>
  <c r="K30" i="102"/>
  <c r="J30" i="102"/>
  <c r="I30" i="102"/>
  <c r="H30" i="102"/>
  <c r="K12" i="105" s="1"/>
  <c r="G30" i="102"/>
  <c r="F30" i="102"/>
  <c r="K10" i="104" s="1"/>
  <c r="O21" i="102"/>
  <c r="N21" i="102"/>
  <c r="M21" i="102"/>
  <c r="L21" i="102"/>
  <c r="K21" i="102"/>
  <c r="J21" i="102"/>
  <c r="I21" i="102"/>
  <c r="H21" i="102"/>
  <c r="I12" i="105" s="1"/>
  <c r="G21" i="102"/>
  <c r="F21" i="102"/>
  <c r="J19" i="69" s="1"/>
  <c r="O12" i="102"/>
  <c r="N12" i="102"/>
  <c r="M12" i="102"/>
  <c r="L12" i="102"/>
  <c r="K12" i="102"/>
  <c r="J12" i="102"/>
  <c r="I12" i="102"/>
  <c r="H12" i="102"/>
  <c r="E12" i="105" s="1"/>
  <c r="F12" i="105" s="1"/>
  <c r="G12" i="102"/>
  <c r="F12" i="102"/>
  <c r="G19" i="69" s="1"/>
  <c r="G14" i="109"/>
  <c r="L14" i="109"/>
  <c r="K14" i="109"/>
  <c r="J14" i="109"/>
  <c r="I14" i="109"/>
  <c r="H14" i="109"/>
  <c r="D14" i="109"/>
  <c r="G8" i="109"/>
  <c r="G20" i="109" s="1"/>
  <c r="H47" i="101"/>
  <c r="O11" i="93" s="1"/>
  <c r="G47" i="101"/>
  <c r="O10" i="93" s="1"/>
  <c r="F47" i="101"/>
  <c r="H41" i="101"/>
  <c r="K8" i="109" s="1"/>
  <c r="G41" i="101"/>
  <c r="F41" i="101"/>
  <c r="H35" i="101"/>
  <c r="J8" i="109" s="1"/>
  <c r="G35" i="101"/>
  <c r="F35" i="101"/>
  <c r="H29" i="101"/>
  <c r="I8" i="109" s="1"/>
  <c r="G29" i="101"/>
  <c r="L10" i="93" s="1"/>
  <c r="F29" i="101"/>
  <c r="H23" i="101"/>
  <c r="H8" i="109" s="1"/>
  <c r="H20" i="109" s="1"/>
  <c r="G23" i="101"/>
  <c r="K10" i="93" s="1"/>
  <c r="F23" i="101"/>
  <c r="H17" i="101"/>
  <c r="G17" i="101"/>
  <c r="F17" i="101"/>
  <c r="H11" i="101"/>
  <c r="E11" i="93" s="1"/>
  <c r="F11" i="93" s="1"/>
  <c r="G11" i="101"/>
  <c r="E10" i="93" s="1"/>
  <c r="F10" i="93" s="1"/>
  <c r="F11" i="101"/>
  <c r="N10" i="93"/>
  <c r="M10" i="93"/>
  <c r="J11" i="93"/>
  <c r="J10" i="93"/>
  <c r="F12" i="93"/>
  <c r="F9" i="93"/>
  <c r="E17" i="69"/>
  <c r="F11" i="66" s="1"/>
  <c r="G11" i="66" s="1"/>
  <c r="F17" i="69"/>
  <c r="G17" i="69"/>
  <c r="H17" i="69"/>
  <c r="I11" i="66" s="1"/>
  <c r="I17" i="69"/>
  <c r="J17" i="69"/>
  <c r="K17" i="69"/>
  <c r="L11" i="66" s="1"/>
  <c r="L17" i="69"/>
  <c r="M11" i="66" s="1"/>
  <c r="M17" i="69"/>
  <c r="N11" i="66" s="1"/>
  <c r="N17" i="69"/>
  <c r="O11" i="66" s="1"/>
  <c r="O17" i="69"/>
  <c r="P11" i="66" s="1"/>
  <c r="D17" i="69"/>
  <c r="E37" i="68"/>
  <c r="E39" i="68" s="1"/>
  <c r="F37" i="68"/>
  <c r="F39" i="68" s="1"/>
  <c r="G37" i="68"/>
  <c r="F10" i="66" s="1"/>
  <c r="G10" i="66" s="1"/>
  <c r="H37" i="68"/>
  <c r="I37" i="68"/>
  <c r="J37" i="68"/>
  <c r="J39" i="68" s="1"/>
  <c r="K37" i="68"/>
  <c r="K39" i="68" s="1"/>
  <c r="L37" i="68"/>
  <c r="M10" i="66" s="1"/>
  <c r="M37" i="68"/>
  <c r="N10" i="66" s="1"/>
  <c r="N37" i="68"/>
  <c r="N39" i="68" s="1"/>
  <c r="O37" i="68"/>
  <c r="O39" i="68" s="1"/>
  <c r="I39" i="68"/>
  <c r="D37" i="68"/>
  <c r="D39" i="68" s="1"/>
  <c r="E33" i="67"/>
  <c r="E35" i="67" s="1"/>
  <c r="F33" i="67"/>
  <c r="F35" i="67" s="1"/>
  <c r="G33" i="67"/>
  <c r="F9" i="66" s="1"/>
  <c r="G9" i="66" s="1"/>
  <c r="H33" i="67"/>
  <c r="I9" i="66" s="1"/>
  <c r="I33" i="67"/>
  <c r="J10" i="66" s="1"/>
  <c r="J33" i="67"/>
  <c r="K33" i="67"/>
  <c r="L9" i="66" s="1"/>
  <c r="L33" i="67"/>
  <c r="M9" i="66" s="1"/>
  <c r="M33" i="67"/>
  <c r="N9" i="66" s="1"/>
  <c r="N33" i="67"/>
  <c r="N35" i="67" s="1"/>
  <c r="O33" i="67"/>
  <c r="O35" i="67" s="1"/>
  <c r="J35" i="67"/>
  <c r="D33" i="67"/>
  <c r="D35" i="67" s="1"/>
  <c r="J11" i="66"/>
  <c r="H14" i="104"/>
  <c r="K14" i="104"/>
  <c r="L15" i="103" l="1"/>
  <c r="H15" i="103"/>
  <c r="N11" i="93"/>
  <c r="J14" i="103"/>
  <c r="O10" i="66"/>
  <c r="P9" i="66"/>
  <c r="J20" i="109"/>
  <c r="I56" i="103"/>
  <c r="L17" i="103"/>
  <c r="O9" i="66"/>
  <c r="O12" i="66" s="1"/>
  <c r="J20" i="103"/>
  <c r="K35" i="67"/>
  <c r="K20" i="109"/>
  <c r="L10" i="66"/>
  <c r="L11" i="93"/>
  <c r="M17" i="103"/>
  <c r="H9" i="115"/>
  <c r="M20" i="69"/>
  <c r="F19" i="116"/>
  <c r="J10" i="115"/>
  <c r="M39" i="68"/>
  <c r="D8" i="109"/>
  <c r="E10" i="105" s="1"/>
  <c r="E11" i="105" s="1"/>
  <c r="E10" i="104"/>
  <c r="F10" i="104" s="1"/>
  <c r="F54" i="103"/>
  <c r="I17" i="103" s="1"/>
  <c r="O19" i="69"/>
  <c r="O20" i="69" s="1"/>
  <c r="J20" i="69"/>
  <c r="I10" i="115"/>
  <c r="K56" i="103"/>
  <c r="N19" i="69"/>
  <c r="N20" i="69" s="1"/>
  <c r="G35" i="67"/>
  <c r="G20" i="69"/>
  <c r="L56" i="103"/>
  <c r="O19" i="103" s="1"/>
  <c r="K19" i="69"/>
  <c r="K20" i="69" s="1"/>
  <c r="J19" i="105"/>
  <c r="H12" i="105"/>
  <c r="H13" i="105" s="1"/>
  <c r="M35" i="67"/>
  <c r="G39" i="68"/>
  <c r="L20" i="69"/>
  <c r="J15" i="103"/>
  <c r="I10" i="104"/>
  <c r="F9" i="115"/>
  <c r="E56" i="103"/>
  <c r="H17" i="103"/>
  <c r="F10" i="115"/>
  <c r="I58" i="103"/>
  <c r="L21" i="103" s="1"/>
  <c r="L19" i="103"/>
  <c r="L10" i="105"/>
  <c r="L11" i="105" s="1"/>
  <c r="L13" i="105" s="1"/>
  <c r="L20" i="105" s="1"/>
  <c r="L21" i="105" s="1"/>
  <c r="I20" i="109"/>
  <c r="J9" i="66"/>
  <c r="K9" i="66" s="1"/>
  <c r="F12" i="66"/>
  <c r="G12" i="66" s="1"/>
  <c r="P10" i="66"/>
  <c r="P12" i="66" s="1"/>
  <c r="I35" i="67"/>
  <c r="M11" i="93"/>
  <c r="M10" i="104"/>
  <c r="I10" i="66"/>
  <c r="K10" i="66" s="1"/>
  <c r="L10" i="104"/>
  <c r="L58" i="103"/>
  <c r="O21" i="103" s="1"/>
  <c r="K11" i="93"/>
  <c r="L8" i="109"/>
  <c r="E19" i="105"/>
  <c r="F19" i="105" s="1"/>
  <c r="J17" i="105"/>
  <c r="F22" i="106"/>
  <c r="E15" i="103"/>
  <c r="F15" i="103" s="1"/>
  <c r="L12" i="66"/>
  <c r="H10" i="104"/>
  <c r="F56" i="103"/>
  <c r="D56" i="103"/>
  <c r="H56" i="103"/>
  <c r="M19" i="103"/>
  <c r="I14" i="104"/>
  <c r="J14" i="104" s="1"/>
  <c r="M10" i="105"/>
  <c r="M11" i="105" s="1"/>
  <c r="M13" i="105" s="1"/>
  <c r="M20" i="105" s="1"/>
  <c r="M21" i="105" s="1"/>
  <c r="K10" i="105"/>
  <c r="K11" i="105" s="1"/>
  <c r="K13" i="105" s="1"/>
  <c r="K20" i="105" s="1"/>
  <c r="K21" i="105" s="1"/>
  <c r="J12" i="66"/>
  <c r="N10" i="105"/>
  <c r="N11" i="105" s="1"/>
  <c r="N13" i="105" s="1"/>
  <c r="N20" i="105" s="1"/>
  <c r="N21" i="105" s="1"/>
  <c r="O14" i="104"/>
  <c r="N14" i="104"/>
  <c r="M14" i="104"/>
  <c r="L14" i="104"/>
  <c r="K15" i="103"/>
  <c r="O15" i="103"/>
  <c r="I13" i="105"/>
  <c r="I20" i="105" s="1"/>
  <c r="I21" i="105" s="1"/>
  <c r="J12" i="105"/>
  <c r="J11" i="105"/>
  <c r="J10" i="105"/>
  <c r="J13" i="103"/>
  <c r="J18" i="103"/>
  <c r="M12" i="66"/>
  <c r="L39" i="68"/>
  <c r="H39" i="68"/>
  <c r="N12" i="66"/>
  <c r="L35" i="67"/>
  <c r="H35" i="67"/>
  <c r="K11" i="66"/>
  <c r="D20" i="109" l="1"/>
  <c r="J9" i="115"/>
  <c r="E9" i="104"/>
  <c r="F9" i="104" s="1"/>
  <c r="J10" i="104"/>
  <c r="N19" i="103"/>
  <c r="K58" i="103"/>
  <c r="N21" i="103" s="1"/>
  <c r="I12" i="66"/>
  <c r="F10" i="105"/>
  <c r="J17" i="103"/>
  <c r="F58" i="103"/>
  <c r="I21" i="103" s="1"/>
  <c r="I19" i="103"/>
  <c r="K19" i="103"/>
  <c r="H58" i="103"/>
  <c r="K21" i="103" s="1"/>
  <c r="D58" i="103"/>
  <c r="E21" i="103" s="1"/>
  <c r="E19" i="103"/>
  <c r="F19" i="103" s="1"/>
  <c r="E58" i="103"/>
  <c r="H21" i="103" s="1"/>
  <c r="H19" i="103"/>
  <c r="L20" i="109"/>
  <c r="O10" i="105"/>
  <c r="O11" i="105" s="1"/>
  <c r="O13" i="105" s="1"/>
  <c r="O20" i="105" s="1"/>
  <c r="O21" i="105" s="1"/>
  <c r="K9" i="104"/>
  <c r="L9" i="104"/>
  <c r="M9" i="104"/>
  <c r="F11" i="105"/>
  <c r="E13" i="105"/>
  <c r="I9" i="104"/>
  <c r="N9" i="104"/>
  <c r="O9" i="104"/>
  <c r="H20" i="105"/>
  <c r="J13" i="105"/>
  <c r="H9" i="104" l="1"/>
  <c r="J9" i="104"/>
  <c r="K12" i="66"/>
  <c r="F21" i="103"/>
  <c r="J21" i="103"/>
  <c r="J19" i="103"/>
  <c r="F13" i="105"/>
  <c r="E20" i="105"/>
  <c r="J20" i="105"/>
  <c r="H21" i="105"/>
  <c r="E14" i="104" l="1"/>
  <c r="F14" i="104" s="1"/>
  <c r="J21" i="105"/>
  <c r="E21" i="105"/>
  <c r="F20" i="105"/>
  <c r="F21" i="105" l="1"/>
  <c r="B71" i="115" l="1"/>
  <c r="B72" i="115" s="1"/>
  <c r="B62" i="115"/>
  <c r="B63" i="115" s="1"/>
  <c r="B53" i="115"/>
  <c r="B54" i="115" s="1"/>
  <c r="B44" i="115"/>
  <c r="B45" i="115" s="1"/>
  <c r="B35" i="115"/>
  <c r="B36" i="115" s="1"/>
  <c r="B26" i="115"/>
  <c r="B27" i="115" s="1"/>
  <c r="B17" i="115"/>
  <c r="B18" i="115" s="1"/>
  <c r="B47" i="58" l="1"/>
  <c r="B48" i="58" s="1"/>
  <c r="B49" i="58" s="1"/>
  <c r="B50" i="58" s="1"/>
  <c r="B51" i="58" s="1"/>
  <c r="B52" i="58" s="1"/>
  <c r="B53" i="58" s="1"/>
  <c r="B29" i="58"/>
  <c r="B30" i="58" s="1"/>
  <c r="B31" i="58" s="1"/>
  <c r="B32" i="58" s="1"/>
  <c r="B10" i="58"/>
  <c r="B11" i="58" s="1"/>
  <c r="B12" i="58" s="1"/>
  <c r="B33" i="58" l="1"/>
  <c r="B37" i="58" s="1"/>
  <c r="B10" i="116" l="1"/>
  <c r="B11" i="116" s="1"/>
  <c r="B12" i="116" s="1"/>
  <c r="B13" i="116" s="1"/>
  <c r="B14" i="116" s="1"/>
  <c r="B15" i="116" s="1"/>
  <c r="B16" i="116" s="1"/>
  <c r="B17" i="116" s="1"/>
  <c r="B18" i="116" s="1"/>
  <c r="B10" i="115"/>
  <c r="B10" i="106" l="1"/>
  <c r="B11" i="106" s="1"/>
  <c r="B12" i="106" s="1"/>
  <c r="B13" i="106" s="1"/>
  <c r="B14" i="106" s="1"/>
  <c r="B15" i="106" s="1"/>
  <c r="B16" i="106" s="1"/>
  <c r="B17" i="106" s="1"/>
  <c r="B18" i="106" s="1"/>
  <c r="B19" i="106" s="1"/>
  <c r="B20" i="106" s="1"/>
  <c r="B21" i="106" s="1"/>
  <c r="B10" i="105"/>
  <c r="B11" i="105" s="1"/>
  <c r="B12" i="105" s="1"/>
  <c r="B13" i="105" s="1"/>
  <c r="B15" i="105" s="1"/>
  <c r="B16" i="105" s="1"/>
  <c r="B17" i="105" s="1"/>
  <c r="B19" i="105" s="1"/>
  <c r="B10" i="104"/>
  <c r="B11" i="104" s="1"/>
  <c r="B13" i="104" s="1"/>
  <c r="B10" i="103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14" i="104" l="1"/>
  <c r="B15" i="104" s="1"/>
  <c r="B16" i="104" s="1"/>
  <c r="B17" i="104" s="1"/>
  <c r="B20" i="105"/>
  <c r="B21" i="105" s="1"/>
  <c r="B15" i="58"/>
  <c r="B16" i="58" s="1"/>
  <c r="B17" i="58" s="1"/>
  <c r="B18" i="58" s="1"/>
  <c r="B19" i="58" s="1"/>
  <c r="B8" i="57" l="1"/>
  <c r="B9" i="57" s="1"/>
  <c r="B10" i="57" s="1"/>
  <c r="B11" i="57" s="1"/>
  <c r="B12" i="57" s="1"/>
  <c r="B13" i="57" s="1"/>
  <c r="B14" i="57" l="1"/>
  <c r="B15" i="57" s="1"/>
  <c r="B16" i="57" s="1"/>
  <c r="B10" i="66"/>
  <c r="B11" i="66" s="1"/>
  <c r="B12" i="66" s="1"/>
  <c r="B27" i="67"/>
  <c r="B28" i="67" s="1"/>
  <c r="B29" i="67" s="1"/>
  <c r="B30" i="67" s="1"/>
  <c r="B17" i="57" l="1"/>
  <c r="B18" i="57" s="1"/>
  <c r="B19" i="57" s="1"/>
  <c r="B20" i="57" s="1"/>
  <c r="B21" i="57" s="1"/>
  <c r="B22" i="57" l="1"/>
  <c r="B23" i="57" s="1"/>
  <c r="B24" i="57" l="1"/>
  <c r="B25" i="57" s="1"/>
  <c r="B26" i="57" s="1"/>
  <c r="B27" i="57" s="1"/>
  <c r="B28" i="57" s="1"/>
  <c r="B29" i="57" s="1"/>
  <c r="B30" i="57" s="1"/>
  <c r="B31" i="57" s="1"/>
  <c r="B32" i="57" s="1"/>
  <c r="B33" i="57" l="1"/>
  <c r="B34" i="57" s="1"/>
  <c r="B35" i="57" l="1"/>
  <c r="B36" i="57" s="1"/>
  <c r="B37" i="57" s="1"/>
  <c r="B38" i="57" l="1"/>
  <c r="B39" i="57" s="1"/>
  <c r="B40" i="57" s="1"/>
  <c r="B41" i="57" s="1"/>
  <c r="B42" i="57" s="1"/>
  <c r="B43" i="57" s="1"/>
  <c r="B44" i="57" s="1"/>
  <c r="B45" i="57" s="1"/>
  <c r="B46" i="57" s="1"/>
  <c r="I25" i="178" l="1"/>
  <c r="I39" i="178" s="1"/>
  <c r="I77" i="178" s="1"/>
  <c r="I78" i="178" s="1"/>
  <c r="J25" i="178"/>
  <c r="J39" i="178" s="1"/>
  <c r="J77" i="178" s="1"/>
  <c r="J78" i="178" s="1"/>
  <c r="E35" i="185"/>
  <c r="E70" i="185" s="1"/>
  <c r="E221" i="185" s="1"/>
  <c r="K35" i="185"/>
  <c r="K70" i="185" s="1"/>
  <c r="K221" i="185" s="1"/>
  <c r="E37" i="185"/>
  <c r="K37" i="185"/>
  <c r="O37" i="185" s="1"/>
  <c r="E38" i="185"/>
  <c r="K38" i="185"/>
  <c r="O38" i="185" s="1"/>
  <c r="E39" i="185"/>
  <c r="K39" i="185"/>
  <c r="O39" i="185" s="1"/>
  <c r="E41" i="185"/>
  <c r="K41" i="185"/>
  <c r="O41" i="185" s="1"/>
  <c r="D89" i="185"/>
  <c r="M89" i="185"/>
  <c r="O89" i="185" s="1"/>
  <c r="D90" i="185"/>
  <c r="M90" i="185"/>
  <c r="O90" i="185" s="1"/>
  <c r="D94" i="185"/>
  <c r="M94" i="185"/>
  <c r="O94" i="185" s="1"/>
  <c r="E35" i="186"/>
  <c r="E70" i="186" s="1"/>
  <c r="E221" i="186" s="1"/>
  <c r="K35" i="186"/>
  <c r="O35" i="186" s="1"/>
  <c r="O70" i="186" s="1"/>
  <c r="E37" i="186"/>
  <c r="K37" i="186"/>
  <c r="O37" i="186" s="1"/>
  <c r="E38" i="186"/>
  <c r="K38" i="186"/>
  <c r="O38" i="186" s="1"/>
  <c r="E39" i="186"/>
  <c r="K39" i="186"/>
  <c r="O39" i="186" s="1"/>
  <c r="E41" i="186"/>
  <c r="K41" i="186"/>
  <c r="O41" i="186" s="1"/>
  <c r="D89" i="186"/>
  <c r="M89" i="186"/>
  <c r="O89" i="186" s="1"/>
  <c r="D90" i="186"/>
  <c r="M90" i="186"/>
  <c r="O90" i="186" s="1"/>
  <c r="D94" i="186"/>
  <c r="M94" i="186"/>
  <c r="O94" i="186" s="1"/>
  <c r="E37" i="187"/>
  <c r="I37" i="187" s="1"/>
  <c r="I72" i="187" s="1"/>
  <c r="E39" i="187"/>
  <c r="I39" i="187" s="1"/>
  <c r="E40" i="187"/>
  <c r="I40" i="187" s="1"/>
  <c r="E41" i="187"/>
  <c r="I41" i="187" s="1"/>
  <c r="E43" i="187"/>
  <c r="I43" i="187" s="1"/>
  <c r="G91" i="187"/>
  <c r="G92" i="187"/>
  <c r="I92" i="187" s="1"/>
  <c r="G96" i="187"/>
  <c r="I96" i="187" s="1"/>
  <c r="I11" i="179"/>
  <c r="I22" i="179" s="1"/>
  <c r="I78" i="179" s="1"/>
  <c r="J11" i="179"/>
  <c r="J22" i="179" s="1"/>
  <c r="J78" i="179" s="1"/>
  <c r="O61" i="178" l="1"/>
  <c r="G127" i="187"/>
  <c r="G222" i="187" s="1"/>
  <c r="G223" i="187" s="1"/>
  <c r="O35" i="185"/>
  <c r="O70" i="185" s="1"/>
  <c r="D125" i="185"/>
  <c r="D220" i="185" s="1"/>
  <c r="D221" i="185" s="1"/>
  <c r="K70" i="186"/>
  <c r="K221" i="186" s="1"/>
  <c r="O125" i="186"/>
  <c r="O220" i="186" s="1"/>
  <c r="O221" i="186" s="1"/>
  <c r="D7" i="188" s="1"/>
  <c r="I91" i="187"/>
  <c r="I127" i="187" s="1"/>
  <c r="I222" i="187" s="1"/>
  <c r="I223" i="187" s="1"/>
  <c r="D125" i="186"/>
  <c r="D220" i="186" s="1"/>
  <c r="D221" i="186" s="1"/>
  <c r="E72" i="187"/>
  <c r="E223" i="187" s="1"/>
  <c r="M125" i="185"/>
  <c r="M220" i="185" s="1"/>
  <c r="M221" i="185" s="1"/>
  <c r="O125" i="185"/>
  <c r="O220" i="185" s="1"/>
  <c r="M125" i="186"/>
  <c r="M220" i="186" s="1"/>
  <c r="M221" i="186" s="1"/>
  <c r="O221" i="185" l="1"/>
  <c r="D6" i="188" s="1"/>
  <c r="D9" i="188" s="1"/>
  <c r="E10" i="199" l="1"/>
  <c r="F10" i="199"/>
  <c r="G10" i="199"/>
  <c r="H10" i="199"/>
  <c r="I10" i="199"/>
  <c r="J10" i="199"/>
  <c r="K10" i="199"/>
  <c r="L10" i="199"/>
  <c r="M10" i="199"/>
  <c r="N10" i="199"/>
  <c r="O10" i="199"/>
  <c r="P10" i="199"/>
  <c r="E11" i="199"/>
  <c r="F11" i="199"/>
  <c r="G11" i="199"/>
  <c r="H11" i="199"/>
  <c r="I11" i="199"/>
  <c r="J11" i="199"/>
  <c r="K11" i="199"/>
  <c r="L11" i="199"/>
  <c r="M11" i="199"/>
  <c r="N11" i="199"/>
  <c r="O11" i="199"/>
  <c r="P11" i="199"/>
  <c r="E12" i="199"/>
  <c r="F12" i="199"/>
  <c r="G12" i="199"/>
  <c r="H12" i="199"/>
  <c r="I12" i="199"/>
  <c r="J12" i="199"/>
  <c r="K12" i="199"/>
  <c r="L12" i="199"/>
  <c r="M12" i="199"/>
  <c r="N12" i="199"/>
  <c r="O12" i="199"/>
  <c r="P12" i="199"/>
  <c r="E13" i="199"/>
  <c r="F13" i="199"/>
  <c r="G13" i="199"/>
  <c r="H13" i="199"/>
  <c r="I13" i="199"/>
  <c r="J13" i="199"/>
  <c r="K13" i="199"/>
  <c r="L13" i="199"/>
  <c r="M13" i="199"/>
  <c r="N13" i="199"/>
  <c r="O13" i="199"/>
  <c r="P13" i="199"/>
  <c r="E14" i="199"/>
  <c r="F14" i="199"/>
  <c r="G14" i="199"/>
  <c r="H14" i="199"/>
  <c r="I14" i="199"/>
  <c r="J14" i="199"/>
  <c r="K14" i="199"/>
  <c r="L14" i="199"/>
  <c r="M14" i="199"/>
  <c r="N14" i="199"/>
  <c r="O14" i="199"/>
  <c r="P14" i="199"/>
  <c r="E15" i="199"/>
  <c r="F15" i="199"/>
  <c r="G15" i="199"/>
  <c r="H15" i="199"/>
  <c r="I15" i="199"/>
  <c r="J15" i="199"/>
  <c r="K15" i="199"/>
  <c r="L15" i="199"/>
  <c r="M15" i="199"/>
  <c r="N15" i="199"/>
  <c r="O15" i="199"/>
  <c r="P15" i="199"/>
  <c r="E16" i="199"/>
  <c r="F16" i="199"/>
  <c r="G16" i="199"/>
  <c r="H16" i="199"/>
  <c r="I16" i="199"/>
  <c r="J16" i="199"/>
  <c r="K16" i="199"/>
  <c r="L16" i="199"/>
  <c r="M16" i="199"/>
  <c r="N16" i="199"/>
  <c r="O16" i="199"/>
  <c r="P16" i="199"/>
  <c r="E52" i="199"/>
  <c r="F52" i="199"/>
  <c r="G52" i="199"/>
  <c r="H52" i="199"/>
  <c r="I52" i="199"/>
  <c r="J52" i="199"/>
  <c r="K52" i="199"/>
  <c r="L52" i="199"/>
  <c r="M52" i="199"/>
  <c r="N52" i="199"/>
  <c r="O52" i="199"/>
  <c r="P52" i="199"/>
  <c r="E53" i="199"/>
  <c r="F53" i="199"/>
  <c r="G53" i="199"/>
  <c r="H53" i="199"/>
  <c r="I53" i="199"/>
  <c r="J53" i="199"/>
  <c r="K53" i="199"/>
  <c r="L53" i="199"/>
  <c r="M53" i="199"/>
  <c r="N53" i="199"/>
  <c r="O53" i="199"/>
  <c r="P53" i="199"/>
  <c r="E54" i="199"/>
  <c r="F54" i="199"/>
  <c r="G54" i="199"/>
  <c r="H54" i="199"/>
  <c r="I54" i="199"/>
  <c r="J54" i="199"/>
  <c r="K54" i="199"/>
  <c r="L54" i="199"/>
  <c r="M54" i="199"/>
  <c r="N54" i="199"/>
  <c r="O54" i="199"/>
  <c r="P54" i="199"/>
  <c r="E55" i="199"/>
  <c r="F55" i="199"/>
  <c r="G55" i="199"/>
  <c r="H55" i="199"/>
  <c r="I55" i="199"/>
  <c r="J55" i="199"/>
  <c r="K55" i="199"/>
  <c r="L55" i="199"/>
  <c r="M55" i="199"/>
  <c r="N55" i="199"/>
  <c r="O55" i="199"/>
  <c r="P55" i="199"/>
  <c r="E56" i="199"/>
  <c r="F56" i="199"/>
  <c r="G56" i="199"/>
  <c r="H56" i="199"/>
  <c r="I56" i="199"/>
  <c r="J56" i="199"/>
  <c r="K56" i="199"/>
  <c r="L56" i="199"/>
  <c r="M56" i="199"/>
  <c r="N56" i="199"/>
  <c r="O56" i="199"/>
  <c r="P56" i="199"/>
  <c r="E57" i="199"/>
  <c r="F57" i="199"/>
  <c r="G57" i="199"/>
  <c r="H57" i="199"/>
  <c r="I57" i="199"/>
  <c r="J57" i="199"/>
  <c r="K57" i="199"/>
  <c r="L57" i="199"/>
  <c r="M57" i="199"/>
  <c r="N57" i="199"/>
  <c r="O57" i="199"/>
  <c r="P57" i="199"/>
  <c r="E58" i="199"/>
  <c r="F58" i="199"/>
  <c r="G58" i="199"/>
  <c r="H58" i="199"/>
  <c r="I58" i="199"/>
  <c r="J58" i="199"/>
  <c r="K58" i="199"/>
  <c r="L58" i="199"/>
  <c r="M58" i="199"/>
  <c r="N58" i="199"/>
  <c r="O58" i="199"/>
  <c r="P58" i="199"/>
  <c r="E59" i="199"/>
  <c r="F59" i="199"/>
  <c r="G59" i="199"/>
  <c r="H59" i="199"/>
  <c r="I59" i="199"/>
  <c r="J59" i="199"/>
  <c r="K59" i="199"/>
  <c r="L59" i="199"/>
  <c r="M59" i="199"/>
  <c r="N59" i="199"/>
  <c r="O59" i="199"/>
  <c r="P59" i="199"/>
  <c r="E60" i="199"/>
  <c r="F60" i="199"/>
  <c r="G60" i="199"/>
  <c r="H60" i="199"/>
  <c r="I60" i="199"/>
  <c r="J60" i="199"/>
  <c r="K60" i="199"/>
  <c r="L60" i="199"/>
  <c r="M60" i="199"/>
  <c r="N60" i="199"/>
  <c r="O60" i="199"/>
  <c r="P60" i="199"/>
  <c r="E61" i="199"/>
  <c r="F61" i="199"/>
  <c r="G61" i="199"/>
  <c r="H61" i="199"/>
  <c r="I61" i="199"/>
  <c r="J61" i="199"/>
  <c r="K61" i="199"/>
  <c r="L61" i="199"/>
  <c r="M61" i="199"/>
  <c r="N61" i="199"/>
  <c r="O61" i="199"/>
  <c r="P61" i="199"/>
  <c r="E62" i="199"/>
  <c r="F62" i="199"/>
  <c r="G62" i="199"/>
  <c r="H62" i="199"/>
  <c r="I62" i="199"/>
  <c r="J62" i="199"/>
  <c r="K62" i="199"/>
  <c r="L62" i="199"/>
  <c r="M62" i="199"/>
  <c r="N62" i="199"/>
  <c r="O62" i="199"/>
  <c r="P62" i="199"/>
  <c r="E63" i="199"/>
  <c r="F63" i="199"/>
  <c r="G63" i="199"/>
  <c r="H63" i="199"/>
  <c r="I63" i="199"/>
  <c r="J63" i="199"/>
  <c r="K63" i="199"/>
  <c r="L63" i="199"/>
  <c r="M63" i="199"/>
  <c r="N63" i="199"/>
  <c r="O63" i="199"/>
  <c r="P63" i="199"/>
  <c r="E64" i="199"/>
  <c r="F64" i="199"/>
  <c r="G64" i="199"/>
  <c r="H64" i="199"/>
  <c r="I64" i="199"/>
  <c r="J64" i="199"/>
  <c r="K64" i="199"/>
  <c r="L64" i="199"/>
  <c r="M64" i="199"/>
  <c r="N64" i="199"/>
  <c r="O64" i="199"/>
  <c r="P64" i="199"/>
  <c r="E65" i="199"/>
  <c r="E66" i="199" s="1"/>
  <c r="F65" i="199"/>
  <c r="F66" i="199" s="1"/>
  <c r="G65" i="199"/>
  <c r="G66" i="199" s="1"/>
  <c r="H65" i="199"/>
  <c r="H66" i="199" s="1"/>
  <c r="I65" i="199"/>
  <c r="I66" i="199" s="1"/>
  <c r="J65" i="199"/>
  <c r="J66" i="199" s="1"/>
  <c r="K65" i="199"/>
  <c r="K66" i="199" s="1"/>
  <c r="L65" i="199"/>
  <c r="L66" i="199" s="1"/>
  <c r="M65" i="199"/>
  <c r="M66" i="199" s="1"/>
  <c r="N65" i="199"/>
  <c r="N66" i="199" s="1"/>
  <c r="O65" i="199"/>
  <c r="O66" i="199" s="1"/>
  <c r="P65" i="199"/>
  <c r="P66" i="199" s="1"/>
  <c r="E67" i="199"/>
  <c r="F67" i="199"/>
  <c r="G67" i="199"/>
  <c r="H67" i="199"/>
  <c r="I67" i="199"/>
  <c r="J67" i="199"/>
  <c r="K67" i="199"/>
  <c r="L67" i="199"/>
  <c r="M67" i="199"/>
  <c r="N67" i="199"/>
  <c r="O67" i="199"/>
  <c r="P67" i="199"/>
  <c r="E68" i="199"/>
  <c r="F68" i="199"/>
  <c r="G68" i="199"/>
  <c r="H68" i="199"/>
  <c r="I68" i="199"/>
  <c r="J68" i="199"/>
  <c r="K68" i="199"/>
  <c r="L68" i="199"/>
  <c r="M68" i="199"/>
  <c r="N68" i="199"/>
  <c r="O68" i="199"/>
  <c r="P68" i="199"/>
  <c r="E96" i="199"/>
  <c r="E103" i="199" s="1"/>
  <c r="F96" i="199"/>
  <c r="F103" i="199" s="1"/>
  <c r="G96" i="199"/>
  <c r="G103" i="199" s="1"/>
  <c r="H96" i="199"/>
  <c r="H103" i="199" s="1"/>
  <c r="I96" i="199"/>
  <c r="I103" i="199" s="1"/>
  <c r="J96" i="199"/>
  <c r="J103" i="199" s="1"/>
  <c r="K96" i="199"/>
  <c r="K103" i="199" s="1"/>
  <c r="L96" i="199"/>
  <c r="L103" i="199" s="1"/>
  <c r="M96" i="199"/>
  <c r="M103" i="199" s="1"/>
  <c r="N96" i="199"/>
  <c r="N103" i="199" s="1"/>
  <c r="O96" i="199"/>
  <c r="O103" i="199" s="1"/>
  <c r="P96" i="199"/>
  <c r="P103" i="199" s="1"/>
  <c r="E105" i="199"/>
  <c r="E113" i="199" s="1"/>
  <c r="F105" i="199"/>
  <c r="F113" i="199" s="1"/>
  <c r="G105" i="199"/>
  <c r="G113" i="199" s="1"/>
  <c r="H105" i="199"/>
  <c r="H113" i="199" s="1"/>
  <c r="I105" i="199"/>
  <c r="J105" i="199"/>
  <c r="J113" i="199" s="1"/>
  <c r="K105" i="199"/>
  <c r="K113" i="199" s="1"/>
  <c r="L105" i="199"/>
  <c r="L113" i="199" s="1"/>
  <c r="M105" i="199"/>
  <c r="M113" i="199" s="1"/>
  <c r="N105" i="199"/>
  <c r="N113" i="199" s="1"/>
  <c r="O105" i="199"/>
  <c r="O113" i="199" s="1"/>
  <c r="P105" i="199"/>
  <c r="P113" i="199" s="1"/>
  <c r="M154" i="136"/>
  <c r="O155" i="199"/>
  <c r="O154" i="136" l="1"/>
  <c r="P154" i="136"/>
  <c r="N154" i="136"/>
  <c r="T154" i="136"/>
  <c r="K154" i="136"/>
  <c r="L154" i="136"/>
  <c r="R154" i="136"/>
  <c r="J154" i="136"/>
  <c r="S155" i="136"/>
  <c r="Q154" i="136"/>
  <c r="I154" i="136"/>
  <c r="L28" i="199"/>
  <c r="L49" i="199" s="1"/>
  <c r="Q16" i="199"/>
  <c r="Q52" i="199"/>
  <c r="Q105" i="199"/>
  <c r="M77" i="199"/>
  <c r="M94" i="199" s="1"/>
  <c r="Q61" i="199"/>
  <c r="Q59" i="199"/>
  <c r="Q57" i="199"/>
  <c r="O157" i="199"/>
  <c r="Q67" i="199"/>
  <c r="Q60" i="199"/>
  <c r="Q15" i="199"/>
  <c r="Q53" i="199"/>
  <c r="I77" i="199"/>
  <c r="I94" i="199" s="1"/>
  <c r="O28" i="199"/>
  <c r="O49" i="199" s="1"/>
  <c r="G28" i="199"/>
  <c r="G49" i="199" s="1"/>
  <c r="Q58" i="199"/>
  <c r="Q11" i="199"/>
  <c r="N28" i="199"/>
  <c r="N49" i="199" s="1"/>
  <c r="F28" i="199"/>
  <c r="F49" i="199" s="1"/>
  <c r="Q63" i="199"/>
  <c r="K77" i="199"/>
  <c r="K94" i="199" s="1"/>
  <c r="Q12" i="199"/>
  <c r="I28" i="199"/>
  <c r="I49" i="199" s="1"/>
  <c r="M28" i="199"/>
  <c r="M49" i="199" s="1"/>
  <c r="Q10" i="199"/>
  <c r="Q64" i="199"/>
  <c r="Q62" i="199"/>
  <c r="Q55" i="199"/>
  <c r="N77" i="199"/>
  <c r="N94" i="199" s="1"/>
  <c r="F77" i="199"/>
  <c r="F94" i="199" s="1"/>
  <c r="P28" i="199"/>
  <c r="P49" i="199" s="1"/>
  <c r="H28" i="199"/>
  <c r="H49" i="199" s="1"/>
  <c r="L77" i="199"/>
  <c r="L94" i="199" s="1"/>
  <c r="Q56" i="199"/>
  <c r="Q54" i="199"/>
  <c r="K28" i="199"/>
  <c r="K49" i="199" s="1"/>
  <c r="Q68" i="199"/>
  <c r="Q14" i="199"/>
  <c r="Q13" i="199"/>
  <c r="E77" i="199"/>
  <c r="Q66" i="199"/>
  <c r="P77" i="199"/>
  <c r="P94" i="199" s="1"/>
  <c r="H77" i="199"/>
  <c r="H94" i="199" s="1"/>
  <c r="Q103" i="199"/>
  <c r="O77" i="199"/>
  <c r="O94" i="199" s="1"/>
  <c r="G77" i="199"/>
  <c r="G94" i="199" s="1"/>
  <c r="Q65" i="199"/>
  <c r="Q96" i="199"/>
  <c r="J28" i="199"/>
  <c r="J49" i="199" s="1"/>
  <c r="Q154" i="199"/>
  <c r="E28" i="199"/>
  <c r="I113" i="199"/>
  <c r="Q113" i="199" s="1"/>
  <c r="J77" i="199"/>
  <c r="J94" i="199" s="1"/>
  <c r="U154" i="136" l="1"/>
  <c r="S156" i="136"/>
  <c r="S157" i="136" s="1"/>
  <c r="O158" i="199"/>
  <c r="E94" i="199"/>
  <c r="Q77" i="199"/>
  <c r="Q94" i="199" s="1"/>
  <c r="E49" i="199"/>
  <c r="Q28" i="199"/>
  <c r="Q49" i="199" l="1"/>
  <c r="E10" i="139" l="1"/>
  <c r="I10" i="139"/>
  <c r="M10" i="139"/>
  <c r="E11" i="139"/>
  <c r="I11" i="139"/>
  <c r="M11" i="139"/>
  <c r="E12" i="139"/>
  <c r="I12" i="139"/>
  <c r="M12" i="139"/>
  <c r="E13" i="139"/>
  <c r="I13" i="139"/>
  <c r="M13" i="139"/>
  <c r="E14" i="139"/>
  <c r="I14" i="139"/>
  <c r="M14" i="139"/>
  <c r="E15" i="139"/>
  <c r="I15" i="139"/>
  <c r="M15" i="139"/>
  <c r="E16" i="139"/>
  <c r="I16" i="139"/>
  <c r="M16" i="139"/>
  <c r="Q15" i="139" l="1"/>
  <c r="Q16" i="139"/>
  <c r="I28" i="139"/>
  <c r="I49" i="139" s="1"/>
  <c r="I158" i="139" s="1"/>
  <c r="Q11" i="139"/>
  <c r="Q12" i="139"/>
  <c r="M28" i="139"/>
  <c r="M49" i="139" s="1"/>
  <c r="M158" i="139" s="1"/>
  <c r="Q14" i="139"/>
  <c r="Q10" i="139"/>
  <c r="E28" i="139"/>
  <c r="Q13" i="139"/>
  <c r="Q28" i="139" l="1"/>
  <c r="Q49" i="139" s="1"/>
  <c r="Q158" i="139" s="1"/>
  <c r="E49" i="139"/>
  <c r="E158" i="139" s="1"/>
  <c r="H11" i="104" l="1"/>
  <c r="H15" i="104" s="1"/>
  <c r="H17" i="104" l="1"/>
  <c r="I11" i="104" l="1"/>
  <c r="J11" i="104" l="1"/>
  <c r="I15" i="104"/>
  <c r="I17" i="104" s="1"/>
  <c r="J17" i="104" s="1"/>
  <c r="E11" i="104"/>
  <c r="E15" i="104" s="1"/>
  <c r="J15" i="104" l="1"/>
  <c r="E17" i="104"/>
  <c r="F17" i="104" s="1"/>
  <c r="F15" i="104"/>
  <c r="F11" i="104"/>
  <c r="Q225" i="216" l="1"/>
  <c r="O143" i="216"/>
  <c r="Q49" i="216" l="1"/>
  <c r="Q226" i="216"/>
  <c r="Q50" i="216"/>
  <c r="M40" i="216" l="1"/>
  <c r="F40" i="216"/>
  <c r="N40" i="216"/>
  <c r="G40" i="216"/>
  <c r="O40" i="216"/>
  <c r="H40" i="216"/>
  <c r="P40" i="216"/>
  <c r="I40" i="216"/>
  <c r="E40" i="216"/>
  <c r="L40" i="216"/>
  <c r="J40" i="216"/>
  <c r="K40" i="216"/>
  <c r="F16" i="230"/>
  <c r="G16" i="230" s="1"/>
  <c r="I16" i="230" s="1"/>
  <c r="J16" i="230" s="1"/>
  <c r="Q40" i="216" l="1"/>
  <c r="F9" i="230"/>
  <c r="G9" i="230" s="1"/>
  <c r="I9" i="230" s="1"/>
  <c r="J9" i="230" s="1"/>
  <c r="F12" i="230" l="1"/>
  <c r="G12" i="230" s="1"/>
  <c r="I12" i="230" s="1"/>
  <c r="J12" i="230" s="1"/>
  <c r="F8" i="230" l="1"/>
  <c r="G8" i="230" l="1"/>
  <c r="I8" i="230" l="1"/>
  <c r="J8" i="230" l="1"/>
  <c r="F13" i="230"/>
  <c r="G13" i="230" s="1"/>
  <c r="I13" i="230" s="1"/>
  <c r="J13" i="230" s="1"/>
  <c r="F10" i="230" l="1"/>
  <c r="G10" i="230" l="1"/>
  <c r="I10" i="230" l="1"/>
  <c r="J10" i="230" l="1"/>
  <c r="K500" i="205" l="1"/>
  <c r="K817" i="205"/>
  <c r="F22" i="200" l="1"/>
  <c r="F32" i="200"/>
  <c r="G32" i="200" s="1"/>
  <c r="K32" i="200"/>
  <c r="K22" i="200"/>
  <c r="K12" i="200" l="1"/>
  <c r="F12" i="200"/>
  <c r="G12" i="200" s="1"/>
  <c r="G22" i="200"/>
  <c r="K31" i="200" l="1"/>
  <c r="K21" i="200"/>
  <c r="K11" i="200" s="1"/>
  <c r="F31" i="200"/>
  <c r="G31" i="200" s="1"/>
  <c r="F21" i="200"/>
  <c r="F30" i="200" l="1"/>
  <c r="G21" i="200"/>
  <c r="F11" i="200"/>
  <c r="G11" i="200" s="1"/>
  <c r="K30" i="200"/>
  <c r="K33" i="200" s="1"/>
  <c r="F20" i="200"/>
  <c r="K20" i="200"/>
  <c r="G20" i="200" l="1"/>
  <c r="F23" i="200"/>
  <c r="G23" i="200" s="1"/>
  <c r="F10" i="200"/>
  <c r="G30" i="200"/>
  <c r="F33" i="200"/>
  <c r="G33" i="200" s="1"/>
  <c r="K23" i="200"/>
  <c r="K10" i="200"/>
  <c r="K13" i="200" s="1"/>
  <c r="G10" i="200" l="1"/>
  <c r="F13" i="200"/>
  <c r="G13" i="200" s="1"/>
  <c r="E9" i="207" l="1"/>
  <c r="F9" i="207" s="1"/>
  <c r="L33" i="200" l="1"/>
  <c r="L23" i="200" l="1"/>
  <c r="M33" i="200"/>
  <c r="N33" i="200" l="1"/>
  <c r="O33" i="200" l="1"/>
  <c r="P33" i="200" l="1"/>
  <c r="I11" i="207" l="1"/>
  <c r="E10" i="207"/>
  <c r="F10" i="207" s="1"/>
  <c r="H11" i="207"/>
  <c r="I15" i="207"/>
  <c r="I17" i="207" s="1"/>
  <c r="E11" i="207"/>
  <c r="F11" i="207" s="1"/>
  <c r="E15" i="207" l="1"/>
  <c r="E17" i="207" s="1"/>
  <c r="F17" i="207" s="1"/>
  <c r="J11" i="207"/>
  <c r="H15" i="207"/>
  <c r="F15" i="207"/>
  <c r="J15" i="207" l="1"/>
  <c r="H17" i="207"/>
  <c r="J17" i="207" s="1"/>
  <c r="E35" i="232" l="1"/>
  <c r="E70" i="232" s="1"/>
  <c r="E221" i="232" s="1"/>
  <c r="K35" i="232"/>
  <c r="N35" i="232" s="1"/>
  <c r="N70" i="232" s="1"/>
  <c r="N221" i="232" s="1"/>
  <c r="E37" i="232"/>
  <c r="K37" i="232"/>
  <c r="N37" i="232" s="1"/>
  <c r="E38" i="232"/>
  <c r="K38" i="232"/>
  <c r="N38" i="232" s="1"/>
  <c r="E39" i="232"/>
  <c r="K39" i="232"/>
  <c r="N39" i="232" s="1"/>
  <c r="E41" i="232"/>
  <c r="K41" i="232"/>
  <c r="N41" i="232" s="1"/>
  <c r="K70" i="232" l="1"/>
  <c r="K221" i="232" s="1"/>
  <c r="F56" i="230" l="1"/>
  <c r="G56" i="230" s="1"/>
  <c r="I56" i="230" s="1"/>
  <c r="J56" i="230" s="1"/>
  <c r="F55" i="230" l="1"/>
  <c r="G55" i="230" s="1"/>
  <c r="I55" i="230" s="1"/>
  <c r="J55" i="230" s="1"/>
  <c r="D49" i="230" l="1"/>
  <c r="D57" i="230" s="1"/>
  <c r="F49" i="230" l="1"/>
  <c r="G49" i="230" s="1"/>
  <c r="I49" i="230" s="1"/>
  <c r="J49" i="230" s="1"/>
  <c r="F52" i="230" l="1"/>
  <c r="G52" i="230" s="1"/>
  <c r="I52" i="230" s="1"/>
  <c r="J52" i="230" s="1"/>
  <c r="F54" i="230" l="1"/>
  <c r="G54" i="230" s="1"/>
  <c r="I54" i="230" s="1"/>
  <c r="J54" i="230" s="1"/>
  <c r="F47" i="230" l="1"/>
  <c r="G47" i="230" s="1"/>
  <c r="I47" i="230" s="1"/>
  <c r="J47" i="230" s="1"/>
  <c r="F50" i="230" l="1"/>
  <c r="G50" i="230" s="1"/>
  <c r="I50" i="230" s="1"/>
  <c r="J50" i="230" s="1"/>
  <c r="F46" i="230" l="1"/>
  <c r="G46" i="230" l="1"/>
  <c r="I46" i="230" l="1"/>
  <c r="J46" i="230" l="1"/>
  <c r="F51" i="230"/>
  <c r="G51" i="230" s="1"/>
  <c r="I51" i="230" s="1"/>
  <c r="J51" i="230" s="1"/>
  <c r="F48" i="230" l="1"/>
  <c r="G48" i="230" l="1"/>
  <c r="F57" i="230"/>
  <c r="I48" i="230" l="1"/>
  <c r="G57" i="230"/>
  <c r="G58" i="230" s="1"/>
  <c r="I58" i="230" s="1"/>
  <c r="J58" i="230" s="1"/>
  <c r="J48" i="230" l="1"/>
  <c r="I57" i="230"/>
  <c r="J57" i="230" s="1"/>
  <c r="F30" i="230" l="1"/>
  <c r="F38" i="230" s="1"/>
  <c r="G30" i="230" l="1"/>
  <c r="G38" i="230" s="1"/>
  <c r="G40" i="230" s="1"/>
  <c r="I40" i="230" s="1"/>
  <c r="J40" i="230" s="1"/>
  <c r="I30" i="230" l="1"/>
  <c r="J30" i="230" s="1"/>
  <c r="I38" i="230"/>
  <c r="J38" i="230" s="1"/>
  <c r="F11" i="230"/>
  <c r="G11" i="230" s="1"/>
  <c r="I11" i="230" l="1"/>
  <c r="G19" i="230"/>
  <c r="G21" i="230" s="1"/>
  <c r="I21" i="230" s="1"/>
  <c r="J21" i="230" s="1"/>
  <c r="F19" i="230"/>
  <c r="J11" i="230" l="1"/>
  <c r="I19" i="230"/>
  <c r="J19" i="230" s="1"/>
  <c r="E54" i="207" l="1"/>
  <c r="E55" i="207"/>
  <c r="E56" i="207"/>
  <c r="E58" i="207"/>
  <c r="F58" i="207"/>
  <c r="G58" i="207"/>
  <c r="H58" i="207"/>
  <c r="I58" i="207"/>
  <c r="E42" i="211" l="1"/>
  <c r="Q155" i="195" l="1"/>
  <c r="O157" i="195"/>
  <c r="P157" i="195"/>
  <c r="T154" i="133"/>
  <c r="T156" i="133" s="1"/>
  <c r="S155" i="133"/>
  <c r="U155" i="133" s="1"/>
  <c r="S156" i="133"/>
  <c r="S157" i="133" s="1"/>
  <c r="O175" i="216"/>
  <c r="P175" i="216"/>
  <c r="Q347" i="216"/>
  <c r="E349" i="216"/>
  <c r="E350" i="216" s="1"/>
  <c r="F349" i="216"/>
  <c r="F350" i="216" s="1"/>
  <c r="G349" i="216"/>
  <c r="H349" i="216"/>
  <c r="I349" i="216"/>
  <c r="I350" i="216" s="1"/>
  <c r="J349" i="216"/>
  <c r="J350" i="216" s="1"/>
  <c r="K349" i="216"/>
  <c r="K350" i="216" s="1"/>
  <c r="L349" i="216"/>
  <c r="L350" i="216" s="1"/>
  <c r="M349" i="216"/>
  <c r="M350" i="216" s="1"/>
  <c r="N349" i="216"/>
  <c r="N350" i="216" s="1"/>
  <c r="G350" i="216"/>
  <c r="H350" i="216"/>
  <c r="Q349" i="216" l="1"/>
  <c r="Q155" i="197"/>
  <c r="S155" i="134"/>
  <c r="U155" i="134" s="1"/>
  <c r="Q350" i="216" l="1"/>
  <c r="Q347" i="218"/>
  <c r="E349" i="218"/>
  <c r="F349" i="218"/>
  <c r="G349" i="218"/>
  <c r="J349" i="218"/>
  <c r="K349" i="218"/>
  <c r="L349" i="218"/>
  <c r="M349" i="218"/>
  <c r="N349" i="218"/>
  <c r="O349" i="218"/>
  <c r="Q349" i="218" l="1"/>
  <c r="I349" i="218"/>
  <c r="P349" i="218"/>
  <c r="H349" i="218"/>
  <c r="E141" i="195" l="1"/>
  <c r="F141" i="195"/>
  <c r="J141" i="133" s="1"/>
  <c r="J152" i="133" s="1"/>
  <c r="G141" i="195"/>
  <c r="H141" i="195"/>
  <c r="L141" i="133" s="1"/>
  <c r="L152" i="133" s="1"/>
  <c r="I141" i="195"/>
  <c r="J141" i="195"/>
  <c r="N141" i="133" s="1"/>
  <c r="N152" i="133" s="1"/>
  <c r="K141" i="195"/>
  <c r="O141" i="133" s="1"/>
  <c r="O152" i="133" s="1"/>
  <c r="L141" i="195"/>
  <c r="P141" i="133" s="1"/>
  <c r="P152" i="133" s="1"/>
  <c r="M141" i="195"/>
  <c r="Q141" i="133" s="1"/>
  <c r="Q152" i="133" s="1"/>
  <c r="N141" i="195"/>
  <c r="R141" i="133" s="1"/>
  <c r="R152" i="133" s="1"/>
  <c r="P141" i="195"/>
  <c r="T141" i="133" s="1"/>
  <c r="T152" i="133" s="1"/>
  <c r="T157" i="133" s="1"/>
  <c r="E142" i="195"/>
  <c r="F142" i="195"/>
  <c r="G142" i="195"/>
  <c r="H142" i="195"/>
  <c r="I142" i="195"/>
  <c r="J142" i="195"/>
  <c r="K142" i="195"/>
  <c r="L142" i="195"/>
  <c r="M142" i="195"/>
  <c r="N142" i="195"/>
  <c r="O142" i="195"/>
  <c r="O152" i="195" s="1"/>
  <c r="O158" i="195" s="1"/>
  <c r="P142" i="195"/>
  <c r="E154" i="195"/>
  <c r="I154" i="133" s="1"/>
  <c r="I156" i="133" s="1"/>
  <c r="F154" i="195"/>
  <c r="J154" i="133" s="1"/>
  <c r="J156" i="133" s="1"/>
  <c r="G154" i="195"/>
  <c r="K154" i="133" s="1"/>
  <c r="K156" i="133" s="1"/>
  <c r="H154" i="195"/>
  <c r="H157" i="195" s="1"/>
  <c r="I154" i="195"/>
  <c r="I157" i="195" s="1"/>
  <c r="J154" i="195"/>
  <c r="J157" i="195" s="1"/>
  <c r="K154" i="195"/>
  <c r="K157" i="195" s="1"/>
  <c r="L154" i="195"/>
  <c r="L157" i="195" s="1"/>
  <c r="M154" i="195"/>
  <c r="Q154" i="133" s="1"/>
  <c r="Q156" i="133" s="1"/>
  <c r="N154" i="195"/>
  <c r="N157" i="195" s="1"/>
  <c r="E492" i="216"/>
  <c r="E143" i="216" s="1"/>
  <c r="F492" i="216"/>
  <c r="F143" i="216" s="1"/>
  <c r="G492" i="216"/>
  <c r="G143" i="216" s="1"/>
  <c r="H492" i="216"/>
  <c r="H143" i="216" s="1"/>
  <c r="I492" i="216"/>
  <c r="I143" i="216" s="1"/>
  <c r="J492" i="216"/>
  <c r="J143" i="216" s="1"/>
  <c r="K492" i="216"/>
  <c r="K143" i="216" s="1"/>
  <c r="L492" i="216"/>
  <c r="L143" i="216" s="1"/>
  <c r="M492" i="216"/>
  <c r="M143" i="216" s="1"/>
  <c r="N492" i="216"/>
  <c r="N143" i="216" s="1"/>
  <c r="P492" i="216"/>
  <c r="P143" i="216" s="1"/>
  <c r="E493" i="216"/>
  <c r="E144" i="216" s="1"/>
  <c r="F493" i="216"/>
  <c r="F144" i="216" s="1"/>
  <c r="G493" i="216"/>
  <c r="G144" i="216" s="1"/>
  <c r="H493" i="216"/>
  <c r="H144" i="216" s="1"/>
  <c r="I493" i="216"/>
  <c r="I144" i="216" s="1"/>
  <c r="J493" i="216"/>
  <c r="J144" i="216" s="1"/>
  <c r="K493" i="216"/>
  <c r="K144" i="216" s="1"/>
  <c r="L493" i="216"/>
  <c r="L144" i="216" s="1"/>
  <c r="M493" i="216"/>
  <c r="M144" i="216" s="1"/>
  <c r="N493" i="216"/>
  <c r="N144" i="216" s="1"/>
  <c r="O493" i="216"/>
  <c r="O144" i="216" s="1"/>
  <c r="O173" i="216" s="1"/>
  <c r="P493" i="216"/>
  <c r="P144" i="216" s="1"/>
  <c r="E522" i="216"/>
  <c r="E175" i="216" s="1"/>
  <c r="F522" i="216"/>
  <c r="F175" i="216" s="1"/>
  <c r="G522" i="216"/>
  <c r="G175" i="216" s="1"/>
  <c r="H522" i="216"/>
  <c r="H175" i="216" s="1"/>
  <c r="I522" i="216"/>
  <c r="I175" i="216" s="1"/>
  <c r="J522" i="216"/>
  <c r="J175" i="216" s="1"/>
  <c r="K522" i="216"/>
  <c r="K175" i="216" s="1"/>
  <c r="L522" i="216"/>
  <c r="L175" i="216" s="1"/>
  <c r="M522" i="216"/>
  <c r="M175" i="216" s="1"/>
  <c r="N522" i="216"/>
  <c r="N175" i="216" s="1"/>
  <c r="E523" i="216"/>
  <c r="E176" i="216" s="1"/>
  <c r="F523" i="216"/>
  <c r="F176" i="216" s="1"/>
  <c r="G523" i="216"/>
  <c r="G176" i="216" s="1"/>
  <c r="H523" i="216"/>
  <c r="H176" i="216" s="1"/>
  <c r="I523" i="216"/>
  <c r="I176" i="216" s="1"/>
  <c r="J523" i="216"/>
  <c r="J176" i="216" s="1"/>
  <c r="K523" i="216"/>
  <c r="K176" i="216" s="1"/>
  <c r="L523" i="216"/>
  <c r="L176" i="216" s="1"/>
  <c r="M523" i="216"/>
  <c r="M176" i="216" s="1"/>
  <c r="N523" i="216"/>
  <c r="N176" i="216" s="1"/>
  <c r="O523" i="216"/>
  <c r="O176" i="216" s="1"/>
  <c r="O177" i="216" s="1"/>
  <c r="P523" i="216"/>
  <c r="P176" i="216" s="1"/>
  <c r="P177" i="216" s="1"/>
  <c r="I141" i="133"/>
  <c r="I152" i="133" s="1"/>
  <c r="M520" i="216" l="1"/>
  <c r="N520" i="216"/>
  <c r="M157" i="195"/>
  <c r="P152" i="195"/>
  <c r="P158" i="195" s="1"/>
  <c r="L152" i="195"/>
  <c r="L158" i="195" s="1"/>
  <c r="P154" i="133"/>
  <c r="P156" i="133" s="1"/>
  <c r="P157" i="133" s="1"/>
  <c r="O154" i="133"/>
  <c r="O156" i="133" s="1"/>
  <c r="O157" i="133" s="1"/>
  <c r="J157" i="133"/>
  <c r="R154" i="133"/>
  <c r="R156" i="133" s="1"/>
  <c r="R157" i="133" s="1"/>
  <c r="L524" i="216"/>
  <c r="G152" i="195"/>
  <c r="K524" i="216"/>
  <c r="G157" i="195"/>
  <c r="N154" i="133"/>
  <c r="N156" i="133" s="1"/>
  <c r="N157" i="133" s="1"/>
  <c r="M152" i="195"/>
  <c r="J152" i="195"/>
  <c r="J158" i="195" s="1"/>
  <c r="I152" i="195"/>
  <c r="I158" i="195" s="1"/>
  <c r="E520" i="216"/>
  <c r="F157" i="195"/>
  <c r="L154" i="133"/>
  <c r="L156" i="133" s="1"/>
  <c r="L157" i="133" s="1"/>
  <c r="E157" i="195"/>
  <c r="F152" i="195"/>
  <c r="M154" i="133"/>
  <c r="M156" i="133" s="1"/>
  <c r="K141" i="133"/>
  <c r="K152" i="133" s="1"/>
  <c r="K157" i="133" s="1"/>
  <c r="I157" i="133"/>
  <c r="E524" i="216"/>
  <c r="N152" i="195"/>
  <c r="N158" i="195" s="1"/>
  <c r="M524" i="216"/>
  <c r="J520" i="216"/>
  <c r="Q142" i="195"/>
  <c r="J524" i="216"/>
  <c r="I520" i="216"/>
  <c r="Q492" i="216"/>
  <c r="H152" i="195"/>
  <c r="H158" i="195" s="1"/>
  <c r="K152" i="195"/>
  <c r="K158" i="195" s="1"/>
  <c r="I524" i="216"/>
  <c r="Q154" i="195"/>
  <c r="M141" i="133"/>
  <c r="M152" i="133" s="1"/>
  <c r="H524" i="216"/>
  <c r="F520" i="216"/>
  <c r="F524" i="216"/>
  <c r="P520" i="216"/>
  <c r="Q157" i="133"/>
  <c r="G520" i="216"/>
  <c r="P524" i="216"/>
  <c r="O520" i="216"/>
  <c r="Q141" i="195"/>
  <c r="O524" i="216"/>
  <c r="G524" i="216"/>
  <c r="Q522" i="216"/>
  <c r="L520" i="216"/>
  <c r="Q493" i="216"/>
  <c r="E152" i="195"/>
  <c r="N524" i="216"/>
  <c r="N525" i="216" s="1"/>
  <c r="K520" i="216"/>
  <c r="Q523" i="216"/>
  <c r="H520" i="216"/>
  <c r="Q176" i="216"/>
  <c r="N177" i="216"/>
  <c r="M177" i="216"/>
  <c r="L177" i="216"/>
  <c r="K177" i="216"/>
  <c r="J177" i="216"/>
  <c r="I177" i="216"/>
  <c r="H177" i="216"/>
  <c r="G177" i="216"/>
  <c r="F177" i="216"/>
  <c r="Q175" i="216"/>
  <c r="E177" i="216"/>
  <c r="O178" i="216"/>
  <c r="Q144" i="216"/>
  <c r="P173" i="216"/>
  <c r="P178" i="216" s="1"/>
  <c r="N173" i="216"/>
  <c r="M173" i="216"/>
  <c r="L173" i="216"/>
  <c r="K173" i="216"/>
  <c r="J173" i="216"/>
  <c r="I173" i="216"/>
  <c r="H173" i="216"/>
  <c r="G173" i="216"/>
  <c r="F173" i="216"/>
  <c r="Q143" i="216"/>
  <c r="E173" i="216"/>
  <c r="M525" i="216" l="1"/>
  <c r="M158" i="195"/>
  <c r="K525" i="216"/>
  <c r="M157" i="133"/>
  <c r="L525" i="216"/>
  <c r="U154" i="133"/>
  <c r="U156" i="133" s="1"/>
  <c r="U152" i="133"/>
  <c r="F158" i="195"/>
  <c r="E525" i="216"/>
  <c r="I525" i="216"/>
  <c r="G158" i="195"/>
  <c r="G525" i="216"/>
  <c r="F525" i="216"/>
  <c r="F178" i="216"/>
  <c r="H525" i="216"/>
  <c r="Q520" i="216"/>
  <c r="O525" i="216"/>
  <c r="H178" i="216"/>
  <c r="U141" i="133"/>
  <c r="Q157" i="195"/>
  <c r="G178" i="216"/>
  <c r="P525" i="216"/>
  <c r="J525" i="216"/>
  <c r="J178" i="216"/>
  <c r="Q152" i="195"/>
  <c r="E158" i="195"/>
  <c r="L178" i="216"/>
  <c r="I178" i="216"/>
  <c r="Q177" i="216"/>
  <c r="K178" i="216"/>
  <c r="M178" i="216"/>
  <c r="Q524" i="216"/>
  <c r="N178" i="216"/>
  <c r="Q173" i="216"/>
  <c r="E178" i="216"/>
  <c r="Q178" i="216" l="1"/>
  <c r="U157" i="133"/>
  <c r="Q158" i="195"/>
  <c r="Q525" i="216"/>
  <c r="G118" i="198" l="1"/>
  <c r="K118" i="135" s="1"/>
  <c r="H118" i="198"/>
  <c r="L118" i="135" s="1"/>
  <c r="P118" i="198"/>
  <c r="T118" i="135" s="1"/>
  <c r="I118" i="198"/>
  <c r="M118" i="135" s="1"/>
  <c r="E117" i="198"/>
  <c r="P117" i="198"/>
  <c r="T117" i="135" s="1"/>
  <c r="O117" i="198"/>
  <c r="S117" i="135" s="1"/>
  <c r="E118" i="198"/>
  <c r="K117" i="198"/>
  <c r="O117" i="135" s="1"/>
  <c r="M118" i="198"/>
  <c r="Q118" i="135" s="1"/>
  <c r="L118" i="198"/>
  <c r="P118" i="135" s="1"/>
  <c r="L119" i="198"/>
  <c r="P119" i="135" s="1"/>
  <c r="F119" i="198"/>
  <c r="J119" i="135" s="1"/>
  <c r="N117" i="198"/>
  <c r="R117" i="135" s="1"/>
  <c r="M117" i="198"/>
  <c r="Q117" i="135" s="1"/>
  <c r="O118" i="198"/>
  <c r="S118" i="135" s="1"/>
  <c r="J117" i="198"/>
  <c r="N117" i="135" s="1"/>
  <c r="K118" i="198"/>
  <c r="O118" i="135" s="1"/>
  <c r="M119" i="198"/>
  <c r="Q119" i="135" s="1"/>
  <c r="F118" i="198"/>
  <c r="J118" i="135" s="1"/>
  <c r="L117" i="198"/>
  <c r="P117" i="135" s="1"/>
  <c r="N118" i="198"/>
  <c r="R118" i="135" s="1"/>
  <c r="E119" i="198"/>
  <c r="I117" i="198"/>
  <c r="M117" i="135" s="1"/>
  <c r="P119" i="198"/>
  <c r="T119" i="135" s="1"/>
  <c r="H117" i="198"/>
  <c r="L117" i="135" s="1"/>
  <c r="O119" i="198"/>
  <c r="S119" i="135" s="1"/>
  <c r="G117" i="198"/>
  <c r="K117" i="135" s="1"/>
  <c r="N119" i="198"/>
  <c r="R119" i="135" s="1"/>
  <c r="F117" i="198"/>
  <c r="J117" i="135" s="1"/>
  <c r="J118" i="198"/>
  <c r="N118" i="135" s="1"/>
  <c r="O37" i="198"/>
  <c r="S36" i="135" s="1"/>
  <c r="I40" i="198"/>
  <c r="M39" i="135" s="1"/>
  <c r="K79" i="198"/>
  <c r="N30" i="198"/>
  <c r="O82" i="198"/>
  <c r="G79" i="198"/>
  <c r="I37" i="198"/>
  <c r="M36" i="135" s="1"/>
  <c r="K82" i="198"/>
  <c r="E79" i="198"/>
  <c r="J82" i="198"/>
  <c r="M97" i="198"/>
  <c r="O39" i="198"/>
  <c r="S38" i="135" s="1"/>
  <c r="G97" i="198"/>
  <c r="O34" i="198"/>
  <c r="S33" i="135" s="1"/>
  <c r="G36" i="198"/>
  <c r="K35" i="135" s="1"/>
  <c r="E82" i="198"/>
  <c r="O79" i="198"/>
  <c r="I97" i="198"/>
  <c r="O30" i="198"/>
  <c r="N37" i="198"/>
  <c r="R36" i="135" s="1"/>
  <c r="G40" i="198"/>
  <c r="K39" i="135" s="1"/>
  <c r="O80" i="198"/>
  <c r="J79" i="198"/>
  <c r="E97" i="198"/>
  <c r="H17" i="198"/>
  <c r="J34" i="198"/>
  <c r="N33" i="135" s="1"/>
  <c r="J37" i="198"/>
  <c r="N36" i="135" s="1"/>
  <c r="N82" i="198"/>
  <c r="F79" i="198"/>
  <c r="M35" i="198"/>
  <c r="Q34" i="135" s="1"/>
  <c r="I36" i="198"/>
  <c r="M35" i="135" s="1"/>
  <c r="M40" i="198"/>
  <c r="Q39" i="135" s="1"/>
  <c r="I82" i="198"/>
  <c r="K97" i="198"/>
  <c r="F97" i="198"/>
  <c r="L97" i="198"/>
  <c r="H79" i="198"/>
  <c r="P79" i="198"/>
  <c r="L81" i="198"/>
  <c r="L82" i="198"/>
  <c r="P31" i="198"/>
  <c r="T30" i="135" s="1"/>
  <c r="P32" i="198"/>
  <c r="T31" i="135" s="1"/>
  <c r="H39" i="198"/>
  <c r="L38" i="135" s="1"/>
  <c r="P39" i="198"/>
  <c r="T38" i="135" s="1"/>
  <c r="O17" i="198"/>
  <c r="H97" i="198"/>
  <c r="P97" i="198"/>
  <c r="L79" i="198"/>
  <c r="P80" i="198"/>
  <c r="H82" i="198"/>
  <c r="P82" i="198"/>
  <c r="L39" i="198"/>
  <c r="P38" i="135" s="1"/>
  <c r="L35" i="198"/>
  <c r="P34" i="135" s="1"/>
  <c r="M34" i="198"/>
  <c r="Q33" i="135" s="1"/>
  <c r="F35" i="198"/>
  <c r="J34" i="135" s="1"/>
  <c r="I39" i="198"/>
  <c r="M38" i="135" s="1"/>
  <c r="K36" i="198"/>
  <c r="O35" i="135" s="1"/>
  <c r="I32" i="198"/>
  <c r="M31" i="135" s="1"/>
  <c r="K40" i="198"/>
  <c r="O39" i="135" s="1"/>
  <c r="M82" i="198"/>
  <c r="O81" i="198"/>
  <c r="G80" i="198"/>
  <c r="I79" i="198"/>
  <c r="J97" i="198"/>
  <c r="L17" i="198"/>
  <c r="I33" i="198"/>
  <c r="M32" i="135" s="1"/>
  <c r="I30" i="198"/>
  <c r="H37" i="198"/>
  <c r="L36" i="135" s="1"/>
  <c r="K35" i="198"/>
  <c r="O34" i="135" s="1"/>
  <c r="N39" i="198"/>
  <c r="R38" i="135" s="1"/>
  <c r="F36" i="198"/>
  <c r="J35" i="135" s="1"/>
  <c r="N32" i="198"/>
  <c r="R31" i="135" s="1"/>
  <c r="N31" i="198"/>
  <c r="R30" i="135" s="1"/>
  <c r="F40" i="198"/>
  <c r="J39" i="135" s="1"/>
  <c r="G82" i="198"/>
  <c r="J81" i="198"/>
  <c r="M80" i="198"/>
  <c r="N79" i="198"/>
  <c r="O97" i="198"/>
  <c r="H34" i="198"/>
  <c r="L33" i="135" s="1"/>
  <c r="P30" i="198"/>
  <c r="P37" i="198"/>
  <c r="T36" i="135" s="1"/>
  <c r="G37" i="198"/>
  <c r="K36" i="135" s="1"/>
  <c r="O36" i="198"/>
  <c r="S35" i="135" s="1"/>
  <c r="E36" i="198"/>
  <c r="F82" i="198"/>
  <c r="K80" i="198"/>
  <c r="M79" i="198"/>
  <c r="N97" i="198"/>
  <c r="E40" i="198" l="1"/>
  <c r="P33" i="198"/>
  <c r="T32" i="135" s="1"/>
  <c r="I34" i="198"/>
  <c r="M33" i="135" s="1"/>
  <c r="H81" i="198"/>
  <c r="P17" i="198"/>
  <c r="J17" i="198"/>
  <c r="G81" i="198"/>
  <c r="G93" i="198" s="1"/>
  <c r="F30" i="198"/>
  <c r="N34" i="198"/>
  <c r="R33" i="135" s="1"/>
  <c r="N33" i="198"/>
  <c r="R32" i="135" s="1"/>
  <c r="I35" i="135"/>
  <c r="M29" i="135"/>
  <c r="M31" i="198"/>
  <c r="Q30" i="135" s="1"/>
  <c r="E17" i="198"/>
  <c r="K32" i="198"/>
  <c r="O31" i="135" s="1"/>
  <c r="G33" i="198"/>
  <c r="K32" i="135" s="1"/>
  <c r="G32" i="198"/>
  <c r="K31" i="135" s="1"/>
  <c r="G31" i="198"/>
  <c r="K30" i="135" s="1"/>
  <c r="N40" i="198"/>
  <c r="R39" i="135" s="1"/>
  <c r="H30" i="198"/>
  <c r="E80" i="198"/>
  <c r="J32" i="198"/>
  <c r="N31" i="135" s="1"/>
  <c r="F80" i="198"/>
  <c r="I119" i="135"/>
  <c r="I117" i="135"/>
  <c r="U117" i="135" s="1"/>
  <c r="Q117" i="198"/>
  <c r="E81" i="198"/>
  <c r="H80" i="198"/>
  <c r="H93" i="198" s="1"/>
  <c r="P35" i="198"/>
  <c r="T34" i="135" s="1"/>
  <c r="K17" i="198"/>
  <c r="L30" i="198"/>
  <c r="K39" i="198"/>
  <c r="O38" i="135" s="1"/>
  <c r="O93" i="198"/>
  <c r="G34" i="198"/>
  <c r="K33" i="135" s="1"/>
  <c r="F33" i="198"/>
  <c r="J32" i="135" s="1"/>
  <c r="L32" i="198"/>
  <c r="P31" i="135" s="1"/>
  <c r="L31" i="198"/>
  <c r="P30" i="135" s="1"/>
  <c r="H35" i="198"/>
  <c r="L34" i="135" s="1"/>
  <c r="N81" i="198"/>
  <c r="E35" i="198"/>
  <c r="I119" i="198"/>
  <c r="M119" i="135" s="1"/>
  <c r="O32" i="198"/>
  <c r="S31" i="135" s="1"/>
  <c r="M36" i="198"/>
  <c r="Q35" i="135" s="1"/>
  <c r="E39" i="198"/>
  <c r="G35" i="198"/>
  <c r="K34" i="135" s="1"/>
  <c r="L80" i="198"/>
  <c r="L93" i="198" s="1"/>
  <c r="L33" i="198"/>
  <c r="P32" i="135" s="1"/>
  <c r="M81" i="198"/>
  <c r="M93" i="198" s="1"/>
  <c r="G17" i="198"/>
  <c r="K37" i="198"/>
  <c r="O36" i="135" s="1"/>
  <c r="F34" i="198"/>
  <c r="J33" i="135" s="1"/>
  <c r="I17" i="198"/>
  <c r="J80" i="198"/>
  <c r="J93" i="198" s="1"/>
  <c r="Q82" i="198"/>
  <c r="J119" i="198"/>
  <c r="N119" i="135" s="1"/>
  <c r="G119" i="198"/>
  <c r="K119" i="135" s="1"/>
  <c r="K33" i="198"/>
  <c r="O32" i="135" s="1"/>
  <c r="J36" i="198"/>
  <c r="N35" i="135" s="1"/>
  <c r="R29" i="135"/>
  <c r="I81" i="198"/>
  <c r="M39" i="198"/>
  <c r="Q38" i="135" s="1"/>
  <c r="E33" i="198"/>
  <c r="L36" i="198"/>
  <c r="P35" i="135" s="1"/>
  <c r="L40" i="198"/>
  <c r="P39" i="135" s="1"/>
  <c r="H32" i="198"/>
  <c r="L31" i="135" s="1"/>
  <c r="H31" i="198"/>
  <c r="L30" i="135" s="1"/>
  <c r="F31" i="198"/>
  <c r="J30" i="135" s="1"/>
  <c r="L34" i="198"/>
  <c r="P33" i="135" s="1"/>
  <c r="J40" i="198"/>
  <c r="N39" i="135" s="1"/>
  <c r="N35" i="198"/>
  <c r="R34" i="135" s="1"/>
  <c r="K30" i="198"/>
  <c r="F39" i="198"/>
  <c r="J38" i="135" s="1"/>
  <c r="H119" i="198"/>
  <c r="L119" i="135" s="1"/>
  <c r="F37" i="198"/>
  <c r="J36" i="135" s="1"/>
  <c r="Q79" i="198"/>
  <c r="F81" i="198"/>
  <c r="K81" i="198"/>
  <c r="K93" i="198" s="1"/>
  <c r="O35" i="198"/>
  <c r="S34" i="135" s="1"/>
  <c r="K119" i="198"/>
  <c r="O119" i="135" s="1"/>
  <c r="I118" i="135"/>
  <c r="U118" i="135" s="1"/>
  <c r="Q118" i="198"/>
  <c r="E34" i="198"/>
  <c r="M37" i="198"/>
  <c r="Q36" i="135" s="1"/>
  <c r="M33" i="198"/>
  <c r="Q32" i="135" s="1"/>
  <c r="S29" i="135"/>
  <c r="E31" i="198"/>
  <c r="J35" i="198"/>
  <c r="N34" i="135" s="1"/>
  <c r="P34" i="198"/>
  <c r="T33" i="135" s="1"/>
  <c r="I31" i="198"/>
  <c r="M30" i="135" s="1"/>
  <c r="P36" i="198"/>
  <c r="T35" i="135" s="1"/>
  <c r="P40" i="198"/>
  <c r="T39" i="135" s="1"/>
  <c r="N17" i="198"/>
  <c r="E37" i="198"/>
  <c r="N36" i="198"/>
  <c r="R35" i="135" s="1"/>
  <c r="Q97" i="198"/>
  <c r="F32" i="198"/>
  <c r="J31" i="135" s="1"/>
  <c r="I35" i="198"/>
  <c r="M34" i="135" s="1"/>
  <c r="J33" i="198"/>
  <c r="N32" i="135" s="1"/>
  <c r="J30" i="198"/>
  <c r="N80" i="198"/>
  <c r="E30" i="198"/>
  <c r="L37" i="198"/>
  <c r="P36" i="135" s="1"/>
  <c r="H36" i="198"/>
  <c r="L35" i="135" s="1"/>
  <c r="H40" i="198"/>
  <c r="L39" i="135" s="1"/>
  <c r="F17" i="198"/>
  <c r="G39" i="198"/>
  <c r="K38" i="135" s="1"/>
  <c r="O33" i="198"/>
  <c r="S32" i="135" s="1"/>
  <c r="O31" i="198"/>
  <c r="S30" i="135" s="1"/>
  <c r="J39" i="198"/>
  <c r="N38" i="135" s="1"/>
  <c r="T29" i="135"/>
  <c r="M32" i="198"/>
  <c r="Q31" i="135" s="1"/>
  <c r="O40" i="198"/>
  <c r="S39" i="135" s="1"/>
  <c r="H33" i="198"/>
  <c r="L32" i="135" s="1"/>
  <c r="M30" i="198"/>
  <c r="P81" i="198"/>
  <c r="P93" i="198" s="1"/>
  <c r="G30" i="198"/>
  <c r="K31" i="198"/>
  <c r="O30" i="135" s="1"/>
  <c r="M17" i="198"/>
  <c r="J31" i="198"/>
  <c r="N30" i="135" s="1"/>
  <c r="I80" i="198"/>
  <c r="K34" i="198"/>
  <c r="O33" i="135" s="1"/>
  <c r="E32" i="198"/>
  <c r="H433" i="218"/>
  <c r="H84" i="218" s="1"/>
  <c r="M433" i="218"/>
  <c r="M84" i="218" s="1"/>
  <c r="H448" i="218"/>
  <c r="H99" i="218" s="1"/>
  <c r="P430" i="218"/>
  <c r="G448" i="218"/>
  <c r="G99" i="218" s="1"/>
  <c r="N448" i="218"/>
  <c r="N99" i="218" s="1"/>
  <c r="P432" i="218"/>
  <c r="P83" i="218" s="1"/>
  <c r="L433" i="218"/>
  <c r="L84" i="218" s="1"/>
  <c r="K448" i="218"/>
  <c r="K99" i="218" s="1"/>
  <c r="F430" i="218"/>
  <c r="M430" i="218"/>
  <c r="N430" i="218"/>
  <c r="I430" i="218"/>
  <c r="H432" i="218"/>
  <c r="H83" i="218" s="1"/>
  <c r="L448" i="218"/>
  <c r="L99" i="218" s="1"/>
  <c r="J430" i="218"/>
  <c r="I448" i="218"/>
  <c r="I99" i="218" s="1"/>
  <c r="M448" i="218"/>
  <c r="M99" i="218" s="1"/>
  <c r="K430" i="218"/>
  <c r="H430" i="218"/>
  <c r="L431" i="218"/>
  <c r="L82" i="218" s="1"/>
  <c r="F448" i="218"/>
  <c r="F99" i="218" s="1"/>
  <c r="O431" i="218"/>
  <c r="O82" i="218" s="1"/>
  <c r="G430" i="218"/>
  <c r="O448" i="218"/>
  <c r="O99" i="218" s="1"/>
  <c r="J448" i="218"/>
  <c r="J99" i="218" s="1"/>
  <c r="E448" i="218"/>
  <c r="O430" i="218"/>
  <c r="J431" i="218"/>
  <c r="J82" i="218" s="1"/>
  <c r="L432" i="218"/>
  <c r="L83" i="218" s="1"/>
  <c r="J433" i="218"/>
  <c r="J84" i="218" s="1"/>
  <c r="E430" i="218"/>
  <c r="F432" i="218"/>
  <c r="F83" i="218" s="1"/>
  <c r="O194" i="218"/>
  <c r="I433" i="218"/>
  <c r="I84" i="218" s="1"/>
  <c r="N433" i="218"/>
  <c r="N84" i="218" s="1"/>
  <c r="M432" i="218"/>
  <c r="M83" i="218" s="1"/>
  <c r="N431" i="218"/>
  <c r="N82" i="218" s="1"/>
  <c r="O433" i="218"/>
  <c r="O84" i="218" s="1"/>
  <c r="P433" i="218"/>
  <c r="P84" i="218" s="1"/>
  <c r="L430" i="218"/>
  <c r="H431" i="218"/>
  <c r="H82" i="218" s="1"/>
  <c r="E433" i="218"/>
  <c r="K433" i="218"/>
  <c r="K84" i="218" s="1"/>
  <c r="I432" i="218"/>
  <c r="I83" i="218" s="1"/>
  <c r="J432" i="218"/>
  <c r="J83" i="218" s="1"/>
  <c r="F433" i="218"/>
  <c r="F84" i="218" s="1"/>
  <c r="G433" i="218"/>
  <c r="G84" i="218" s="1"/>
  <c r="P448" i="218"/>
  <c r="P99" i="218" s="1"/>
  <c r="N93" i="198" l="1"/>
  <c r="E93" i="198"/>
  <c r="F93" i="198"/>
  <c r="I93" i="198"/>
  <c r="T47" i="135"/>
  <c r="T48" i="135" s="1"/>
  <c r="H194" i="218"/>
  <c r="G432" i="218"/>
  <c r="G83" i="218" s="1"/>
  <c r="M431" i="218"/>
  <c r="M82" i="218" s="1"/>
  <c r="F81" i="218"/>
  <c r="I194" i="218"/>
  <c r="H225" i="218"/>
  <c r="H49" i="218" s="1"/>
  <c r="H43" i="218" s="1"/>
  <c r="S47" i="135"/>
  <c r="S48" i="135" s="1"/>
  <c r="Q80" i="198"/>
  <c r="Q36" i="198"/>
  <c r="E84" i="218"/>
  <c r="Q84" i="218" s="1"/>
  <c r="Q433" i="218"/>
  <c r="P194" i="218"/>
  <c r="I225" i="218"/>
  <c r="I49" i="218" s="1"/>
  <c r="I43" i="218" s="1"/>
  <c r="E431" i="218"/>
  <c r="K29" i="135"/>
  <c r="K47" i="135" s="1"/>
  <c r="K48" i="135" s="1"/>
  <c r="G48" i="198"/>
  <c r="Q35" i="198"/>
  <c r="I34" i="135"/>
  <c r="U34" i="135" s="1"/>
  <c r="P29" i="135"/>
  <c r="P47" i="135" s="1"/>
  <c r="P48" i="135" s="1"/>
  <c r="L48" i="198"/>
  <c r="L29" i="135"/>
  <c r="L47" i="135" s="1"/>
  <c r="L48" i="135" s="1"/>
  <c r="H48" i="198"/>
  <c r="L81" i="218"/>
  <c r="L95" i="218" s="1"/>
  <c r="L444" i="218"/>
  <c r="O432" i="218"/>
  <c r="O83" i="218" s="1"/>
  <c r="G431" i="218"/>
  <c r="G82" i="218" s="1"/>
  <c r="E99" i="218"/>
  <c r="Q99" i="218" s="1"/>
  <c r="Q448" i="218"/>
  <c r="K432" i="218"/>
  <c r="K83" i="218" s="1"/>
  <c r="F225" i="218"/>
  <c r="F49" i="218" s="1"/>
  <c r="F43" i="218" s="1"/>
  <c r="Q29" i="135"/>
  <c r="Q47" i="135" s="1"/>
  <c r="Q48" i="135" s="1"/>
  <c r="M48" i="198"/>
  <c r="Q37" i="198"/>
  <c r="I36" i="135"/>
  <c r="U36" i="135" s="1"/>
  <c r="F48" i="198"/>
  <c r="J29" i="135"/>
  <c r="J47" i="135" s="1"/>
  <c r="J48" i="135" s="1"/>
  <c r="N81" i="218"/>
  <c r="E225" i="218"/>
  <c r="Q34" i="198"/>
  <c r="I33" i="135"/>
  <c r="U33" i="135" s="1"/>
  <c r="E81" i="218"/>
  <c r="Q430" i="218"/>
  <c r="O225" i="218"/>
  <c r="O49" i="218" s="1"/>
  <c r="O43" i="218" s="1"/>
  <c r="F431" i="218"/>
  <c r="F82" i="218" s="1"/>
  <c r="J81" i="218"/>
  <c r="J95" i="218" s="1"/>
  <c r="J444" i="218"/>
  <c r="J194" i="218"/>
  <c r="Q81" i="198"/>
  <c r="H81" i="218"/>
  <c r="H95" i="218" s="1"/>
  <c r="H444" i="218"/>
  <c r="M225" i="218"/>
  <c r="M49" i="218" s="1"/>
  <c r="M43" i="218" s="1"/>
  <c r="L194" i="218"/>
  <c r="K194" i="218"/>
  <c r="N194" i="218"/>
  <c r="P225" i="218"/>
  <c r="P49" i="218" s="1"/>
  <c r="P43" i="218" s="1"/>
  <c r="E432" i="218"/>
  <c r="M194" i="218"/>
  <c r="O81" i="218"/>
  <c r="K81" i="218"/>
  <c r="J225" i="218"/>
  <c r="J49" i="218" s="1"/>
  <c r="J43" i="218" s="1"/>
  <c r="Q32" i="198"/>
  <c r="I31" i="135"/>
  <c r="U31" i="135" s="1"/>
  <c r="E48" i="198"/>
  <c r="I29" i="135"/>
  <c r="Q30" i="198"/>
  <c r="Q33" i="198"/>
  <c r="I32" i="135"/>
  <c r="U32" i="135" s="1"/>
  <c r="Q17" i="198"/>
  <c r="N432" i="218"/>
  <c r="N83" i="218" s="1"/>
  <c r="G81" i="218"/>
  <c r="M81" i="218"/>
  <c r="P48" i="198"/>
  <c r="I38" i="135"/>
  <c r="U38" i="135" s="1"/>
  <c r="Q39" i="198"/>
  <c r="Q119" i="198"/>
  <c r="L466" i="218"/>
  <c r="L117" i="218" s="1"/>
  <c r="P431" i="218"/>
  <c r="P82" i="218" s="1"/>
  <c r="I431" i="218"/>
  <c r="I82" i="218" s="1"/>
  <c r="I81" i="218"/>
  <c r="K225" i="218"/>
  <c r="K49" i="218" s="1"/>
  <c r="K43" i="218" s="1"/>
  <c r="N29" i="135"/>
  <c r="N47" i="135" s="1"/>
  <c r="N48" i="135" s="1"/>
  <c r="J48" i="198"/>
  <c r="O29" i="135"/>
  <c r="O47" i="135" s="1"/>
  <c r="O48" i="135" s="1"/>
  <c r="K48" i="198"/>
  <c r="U119" i="135"/>
  <c r="I48" i="198"/>
  <c r="N225" i="218"/>
  <c r="N49" i="218" s="1"/>
  <c r="N43" i="218" s="1"/>
  <c r="L225" i="218"/>
  <c r="L49" i="218" s="1"/>
  <c r="L43" i="218" s="1"/>
  <c r="F194" i="218"/>
  <c r="K431" i="218"/>
  <c r="K82" i="218" s="1"/>
  <c r="G194" i="218"/>
  <c r="P81" i="218"/>
  <c r="E194" i="218"/>
  <c r="Q31" i="198"/>
  <c r="I30" i="135"/>
  <c r="U30" i="135" s="1"/>
  <c r="R47" i="135"/>
  <c r="R48" i="135" s="1"/>
  <c r="M47" i="135"/>
  <c r="M48" i="135" s="1"/>
  <c r="G225" i="218"/>
  <c r="G49" i="218" s="1"/>
  <c r="G43" i="218" s="1"/>
  <c r="O48" i="198"/>
  <c r="N48" i="198"/>
  <c r="U35" i="135"/>
  <c r="I39" i="135"/>
  <c r="U39" i="135" s="1"/>
  <c r="Q40" i="198"/>
  <c r="O466" i="218"/>
  <c r="O117" i="218" s="1"/>
  <c r="M466" i="218"/>
  <c r="M117" i="218" s="1"/>
  <c r="N466" i="218"/>
  <c r="N117" i="218" s="1"/>
  <c r="F466" i="218"/>
  <c r="F117" i="218" s="1"/>
  <c r="K466" i="218"/>
  <c r="K117" i="218" s="1"/>
  <c r="P466" i="218"/>
  <c r="P117" i="218" s="1"/>
  <c r="G466" i="218"/>
  <c r="G117" i="218" s="1"/>
  <c r="J466" i="218"/>
  <c r="J117" i="218" s="1"/>
  <c r="I466" i="218"/>
  <c r="I117" i="218" s="1"/>
  <c r="H466" i="218"/>
  <c r="H117" i="218" s="1"/>
  <c r="Q93" i="198" l="1"/>
  <c r="I95" i="218"/>
  <c r="M444" i="218"/>
  <c r="I444" i="218"/>
  <c r="O95" i="218"/>
  <c r="N95" i="218"/>
  <c r="G95" i="218"/>
  <c r="N444" i="218"/>
  <c r="M95" i="218"/>
  <c r="P95" i="218"/>
  <c r="E49" i="218"/>
  <c r="E43" i="218" s="1"/>
  <c r="Q43" i="218" s="1"/>
  <c r="Q225" i="218"/>
  <c r="Q194" i="218"/>
  <c r="E83" i="218"/>
  <c r="Q83" i="218" s="1"/>
  <c r="Q432" i="218"/>
  <c r="F444" i="218"/>
  <c r="U29" i="135"/>
  <c r="I47" i="135"/>
  <c r="E82" i="218"/>
  <c r="Q82" i="218" s="1"/>
  <c r="Q431" i="218"/>
  <c r="F95" i="218"/>
  <c r="P115" i="198"/>
  <c r="T115" i="135" s="1"/>
  <c r="O115" i="198"/>
  <c r="S115" i="135" s="1"/>
  <c r="N115" i="198"/>
  <c r="R115" i="135" s="1"/>
  <c r="E115" i="198"/>
  <c r="M115" i="198"/>
  <c r="Q115" i="135" s="1"/>
  <c r="L115" i="198"/>
  <c r="P115" i="135" s="1"/>
  <c r="K115" i="198"/>
  <c r="O115" i="135" s="1"/>
  <c r="J115" i="198"/>
  <c r="N115" i="135" s="1"/>
  <c r="I115" i="198"/>
  <c r="M115" i="135" s="1"/>
  <c r="H115" i="198"/>
  <c r="L115" i="135" s="1"/>
  <c r="G115" i="198"/>
  <c r="K115" i="135" s="1"/>
  <c r="F115" i="198"/>
  <c r="J115" i="135" s="1"/>
  <c r="E466" i="218"/>
  <c r="P444" i="218"/>
  <c r="Q48" i="198"/>
  <c r="E444" i="218"/>
  <c r="G444" i="218"/>
  <c r="K444" i="218"/>
  <c r="K95" i="218"/>
  <c r="Q81" i="218"/>
  <c r="O444" i="218"/>
  <c r="E95" i="218" l="1"/>
  <c r="Q95" i="218" s="1"/>
  <c r="I115" i="135"/>
  <c r="U115" i="135" s="1"/>
  <c r="Q115" i="198"/>
  <c r="E117" i="218"/>
  <c r="Q117" i="218" s="1"/>
  <c r="Q466" i="218"/>
  <c r="Q49" i="218"/>
  <c r="Q444" i="218"/>
  <c r="U47" i="135"/>
  <c r="I48" i="135"/>
  <c r="U48" i="135" l="1"/>
  <c r="E40" i="218"/>
  <c r="K40" i="218"/>
  <c r="I40" i="218"/>
  <c r="F40" i="218"/>
  <c r="M40" i="218"/>
  <c r="J40" i="218"/>
  <c r="L40" i="218"/>
  <c r="G40" i="218"/>
  <c r="N40" i="218"/>
  <c r="H40" i="218"/>
  <c r="O40" i="218"/>
  <c r="P40" i="218"/>
  <c r="Q40" i="218" l="1"/>
  <c r="L123" i="198" l="1"/>
  <c r="P123" i="135" s="1"/>
  <c r="K123" i="198"/>
  <c r="O123" i="135" s="1"/>
  <c r="P123" i="198"/>
  <c r="T123" i="135" s="1"/>
  <c r="H123" i="198"/>
  <c r="L123" i="135" s="1"/>
  <c r="J123" i="198"/>
  <c r="N123" i="135" s="1"/>
  <c r="I123" i="198"/>
  <c r="M123" i="135" s="1"/>
  <c r="M123" i="198"/>
  <c r="Q123" i="135" s="1"/>
  <c r="E123" i="198"/>
  <c r="O123" i="198"/>
  <c r="S123" i="135" s="1"/>
  <c r="G123" i="198"/>
  <c r="K123" i="135" s="1"/>
  <c r="N123" i="198"/>
  <c r="R123" i="135" s="1"/>
  <c r="F123" i="198"/>
  <c r="J123" i="135" s="1"/>
  <c r="I123" i="135" l="1"/>
  <c r="U123" i="135" s="1"/>
  <c r="Q123" i="198"/>
  <c r="L474" i="218" l="1"/>
  <c r="L125" i="218" s="1"/>
  <c r="J474" i="218"/>
  <c r="J125" i="218" s="1"/>
  <c r="I474" i="218"/>
  <c r="I125" i="218" s="1"/>
  <c r="E474" i="218"/>
  <c r="F474" i="218"/>
  <c r="F125" i="218" s="1"/>
  <c r="K474" i="218"/>
  <c r="K125" i="218" s="1"/>
  <c r="H474" i="218"/>
  <c r="H125" i="218" s="1"/>
  <c r="M474" i="218"/>
  <c r="M125" i="218" s="1"/>
  <c r="O474" i="218"/>
  <c r="O125" i="218" s="1"/>
  <c r="N474" i="218"/>
  <c r="N125" i="218" s="1"/>
  <c r="P474" i="218"/>
  <c r="P125" i="218" s="1"/>
  <c r="G474" i="218"/>
  <c r="G125" i="218" s="1"/>
  <c r="E125" i="218" l="1"/>
  <c r="Q125" i="218" s="1"/>
  <c r="Q474" i="218"/>
  <c r="H128" i="198" l="1"/>
  <c r="L128" i="135" s="1"/>
  <c r="H479" i="218"/>
  <c r="H130" i="218" s="1"/>
  <c r="J128" i="198"/>
  <c r="N128" i="135" s="1"/>
  <c r="J479" i="218"/>
  <c r="J130" i="218" s="1"/>
  <c r="P128" i="198"/>
  <c r="T128" i="135" s="1"/>
  <c r="P479" i="218"/>
  <c r="P130" i="218" s="1"/>
  <c r="K128" i="198"/>
  <c r="O128" i="135" s="1"/>
  <c r="K479" i="218"/>
  <c r="K130" i="218" s="1"/>
  <c r="I128" i="198"/>
  <c r="M128" i="135" s="1"/>
  <c r="I479" i="218"/>
  <c r="I130" i="218" s="1"/>
  <c r="E128" i="198"/>
  <c r="E479" i="218"/>
  <c r="M128" i="198"/>
  <c r="Q128" i="135" s="1"/>
  <c r="M479" i="218"/>
  <c r="M130" i="218" s="1"/>
  <c r="F128" i="198"/>
  <c r="J128" i="135" s="1"/>
  <c r="F479" i="218"/>
  <c r="F130" i="218" s="1"/>
  <c r="N128" i="198"/>
  <c r="R128" i="135" s="1"/>
  <c r="N479" i="218"/>
  <c r="N130" i="218" s="1"/>
  <c r="L128" i="198"/>
  <c r="P128" i="135" s="1"/>
  <c r="L479" i="218"/>
  <c r="L130" i="218" s="1"/>
  <c r="G128" i="198"/>
  <c r="K128" i="135" s="1"/>
  <c r="G479" i="218"/>
  <c r="G130" i="218" s="1"/>
  <c r="O128" i="198"/>
  <c r="S128" i="135" s="1"/>
  <c r="O479" i="218"/>
  <c r="O130" i="218" s="1"/>
  <c r="M127" i="198"/>
  <c r="Q127" i="135" s="1"/>
  <c r="E127" i="198"/>
  <c r="O127" i="198"/>
  <c r="S127" i="135" s="1"/>
  <c r="L127" i="198"/>
  <c r="P127" i="135" s="1"/>
  <c r="I127" i="198"/>
  <c r="M127" i="135" s="1"/>
  <c r="K127" i="198"/>
  <c r="O127" i="135" s="1"/>
  <c r="J127" i="198"/>
  <c r="N127" i="135" s="1"/>
  <c r="N127" i="198"/>
  <c r="R127" i="135" s="1"/>
  <c r="F127" i="198"/>
  <c r="J127" i="135" s="1"/>
  <c r="P127" i="198"/>
  <c r="T127" i="135" s="1"/>
  <c r="H127" i="198"/>
  <c r="L127" i="135" s="1"/>
  <c r="G127" i="198"/>
  <c r="K127" i="135" s="1"/>
  <c r="I122" i="198"/>
  <c r="M122" i="135" s="1"/>
  <c r="K122" i="198"/>
  <c r="O122" i="135" s="1"/>
  <c r="P122" i="198"/>
  <c r="T122" i="135" s="1"/>
  <c r="H122" i="198"/>
  <c r="L122" i="135" s="1"/>
  <c r="M122" i="198"/>
  <c r="Q122" i="135" s="1"/>
  <c r="E122" i="198"/>
  <c r="O122" i="198"/>
  <c r="S122" i="135" s="1"/>
  <c r="G122" i="198"/>
  <c r="K122" i="135" s="1"/>
  <c r="N122" i="198"/>
  <c r="R122" i="135" s="1"/>
  <c r="F122" i="198"/>
  <c r="J122" i="135" s="1"/>
  <c r="J122" i="198"/>
  <c r="N122" i="135" s="1"/>
  <c r="L122" i="198"/>
  <c r="P122" i="135" s="1"/>
  <c r="O124" i="198"/>
  <c r="S124" i="135" s="1"/>
  <c r="G124" i="198"/>
  <c r="K124" i="135" s="1"/>
  <c r="N124" i="198"/>
  <c r="R124" i="135" s="1"/>
  <c r="F124" i="198"/>
  <c r="J124" i="135" s="1"/>
  <c r="K124" i="198"/>
  <c r="O124" i="135" s="1"/>
  <c r="M124" i="198"/>
  <c r="Q124" i="135" s="1"/>
  <c r="E124" i="198"/>
  <c r="L124" i="198"/>
  <c r="P124" i="135" s="1"/>
  <c r="P124" i="198"/>
  <c r="T124" i="135" s="1"/>
  <c r="H124" i="198"/>
  <c r="L124" i="135" s="1"/>
  <c r="J124" i="198"/>
  <c r="N124" i="135" s="1"/>
  <c r="I124" i="198"/>
  <c r="M124" i="135" s="1"/>
  <c r="K121" i="198"/>
  <c r="O121" i="135" s="1"/>
  <c r="J121" i="198"/>
  <c r="N121" i="135" s="1"/>
  <c r="O121" i="198"/>
  <c r="S121" i="135" s="1"/>
  <c r="G121" i="198"/>
  <c r="K121" i="135" s="1"/>
  <c r="I121" i="198"/>
  <c r="M121" i="135" s="1"/>
  <c r="H121" i="198"/>
  <c r="L121" i="135" s="1"/>
  <c r="P121" i="198"/>
  <c r="T121" i="135" s="1"/>
  <c r="L121" i="198"/>
  <c r="P121" i="135" s="1"/>
  <c r="N121" i="198"/>
  <c r="R121" i="135" s="1"/>
  <c r="F121" i="198"/>
  <c r="J121" i="135" s="1"/>
  <c r="M121" i="198"/>
  <c r="Q121" i="135" s="1"/>
  <c r="E121" i="198"/>
  <c r="E130" i="218" l="1"/>
  <c r="Q130" i="218" s="1"/>
  <c r="Q479" i="218"/>
  <c r="I121" i="135"/>
  <c r="U121" i="135" s="1"/>
  <c r="Q121" i="198"/>
  <c r="L125" i="198"/>
  <c r="P125" i="135" s="1"/>
  <c r="L476" i="218"/>
  <c r="L127" i="218" s="1"/>
  <c r="J125" i="198"/>
  <c r="N125" i="135" s="1"/>
  <c r="J476" i="218"/>
  <c r="J127" i="218" s="1"/>
  <c r="I128" i="135"/>
  <c r="U128" i="135" s="1"/>
  <c r="Q128" i="198"/>
  <c r="E125" i="198"/>
  <c r="E476" i="218"/>
  <c r="M125" i="198"/>
  <c r="Q125" i="135" s="1"/>
  <c r="M476" i="218"/>
  <c r="M127" i="218" s="1"/>
  <c r="K125" i="198"/>
  <c r="O125" i="135" s="1"/>
  <c r="K476" i="218"/>
  <c r="K127" i="218" s="1"/>
  <c r="G125" i="198"/>
  <c r="K125" i="135" s="1"/>
  <c r="G476" i="218"/>
  <c r="G127" i="218" s="1"/>
  <c r="I127" i="135"/>
  <c r="U127" i="135" s="1"/>
  <c r="Q127" i="198"/>
  <c r="O125" i="198"/>
  <c r="S125" i="135" s="1"/>
  <c r="O476" i="218"/>
  <c r="O127" i="218" s="1"/>
  <c r="H125" i="198"/>
  <c r="L125" i="135" s="1"/>
  <c r="H476" i="218"/>
  <c r="H127" i="218" s="1"/>
  <c r="P125" i="198"/>
  <c r="T125" i="135" s="1"/>
  <c r="P476" i="218"/>
  <c r="P127" i="218" s="1"/>
  <c r="F125" i="198"/>
  <c r="J125" i="135" s="1"/>
  <c r="F476" i="218"/>
  <c r="F127" i="218" s="1"/>
  <c r="I124" i="135"/>
  <c r="U124" i="135" s="1"/>
  <c r="Q124" i="198"/>
  <c r="N125" i="198"/>
  <c r="R125" i="135" s="1"/>
  <c r="N476" i="218"/>
  <c r="N127" i="218" s="1"/>
  <c r="I125" i="198"/>
  <c r="M125" i="135" s="1"/>
  <c r="I476" i="218"/>
  <c r="I127" i="218" s="1"/>
  <c r="I122" i="135"/>
  <c r="U122" i="135" s="1"/>
  <c r="Q122" i="198"/>
  <c r="Q476" i="218" l="1"/>
  <c r="E127" i="218"/>
  <c r="Q127" i="218" s="1"/>
  <c r="I125" i="135"/>
  <c r="U125" i="135" s="1"/>
  <c r="Q125" i="198"/>
  <c r="M471" i="218" l="1"/>
  <c r="J471" i="218"/>
  <c r="I471" i="218"/>
  <c r="F471" i="218"/>
  <c r="L471" i="218"/>
  <c r="P471" i="218"/>
  <c r="K471" i="218"/>
  <c r="O471" i="218"/>
  <c r="G471" i="218"/>
  <c r="N471" i="218"/>
  <c r="H471" i="218"/>
  <c r="M122" i="218" l="1"/>
  <c r="H122" i="218"/>
  <c r="G122" i="218"/>
  <c r="N122" i="218"/>
  <c r="O122" i="218"/>
  <c r="K122" i="218"/>
  <c r="P122" i="218"/>
  <c r="L122" i="218"/>
  <c r="F122" i="218"/>
  <c r="P120" i="198"/>
  <c r="O120" i="198"/>
  <c r="N120" i="198"/>
  <c r="M120" i="198"/>
  <c r="L120" i="198"/>
  <c r="K120" i="198"/>
  <c r="J120" i="198"/>
  <c r="I120" i="198"/>
  <c r="H120" i="198"/>
  <c r="G120" i="198"/>
  <c r="F120" i="198"/>
  <c r="E120" i="198"/>
  <c r="E471" i="218"/>
  <c r="I122" i="218"/>
  <c r="J122" i="218"/>
  <c r="M139" i="198" l="1"/>
  <c r="Q120" i="135"/>
  <c r="Q139" i="135" s="1"/>
  <c r="N139" i="198"/>
  <c r="R120" i="135"/>
  <c r="R139" i="135" s="1"/>
  <c r="O139" i="198"/>
  <c r="S120" i="135"/>
  <c r="S139" i="135" s="1"/>
  <c r="E122" i="218"/>
  <c r="Q122" i="218" s="1"/>
  <c r="Q471" i="218"/>
  <c r="P139" i="198"/>
  <c r="T120" i="135"/>
  <c r="T139" i="135" s="1"/>
  <c r="I120" i="135"/>
  <c r="Q120" i="198"/>
  <c r="E139" i="198"/>
  <c r="F139" i="198"/>
  <c r="J120" i="135"/>
  <c r="J139" i="135" s="1"/>
  <c r="K120" i="135"/>
  <c r="K139" i="135" s="1"/>
  <c r="G139" i="198"/>
  <c r="L120" i="135"/>
  <c r="L139" i="135" s="1"/>
  <c r="H139" i="198"/>
  <c r="I139" i="198"/>
  <c r="M120" i="135"/>
  <c r="M139" i="135" s="1"/>
  <c r="J139" i="198"/>
  <c r="N120" i="135"/>
  <c r="N139" i="135" s="1"/>
  <c r="O120" i="135"/>
  <c r="O139" i="135" s="1"/>
  <c r="K139" i="198"/>
  <c r="L139" i="198"/>
  <c r="P120" i="135"/>
  <c r="P139" i="135" s="1"/>
  <c r="Q139" i="198" l="1"/>
  <c r="U120" i="135"/>
  <c r="I139" i="135"/>
  <c r="U139" i="135" s="1"/>
  <c r="K469" i="218" l="1"/>
  <c r="K120" i="218" s="1"/>
  <c r="G469" i="218"/>
  <c r="G120" i="218" s="1"/>
  <c r="J469" i="218"/>
  <c r="J120" i="218" s="1"/>
  <c r="H469" i="218"/>
  <c r="H120" i="218" s="1"/>
  <c r="E469" i="218"/>
  <c r="F469" i="218"/>
  <c r="F120" i="218" s="1"/>
  <c r="P469" i="218"/>
  <c r="P120" i="218" s="1"/>
  <c r="I469" i="218"/>
  <c r="I120" i="218" s="1"/>
  <c r="M469" i="218"/>
  <c r="M120" i="218" s="1"/>
  <c r="O469" i="218"/>
  <c r="O120" i="218" s="1"/>
  <c r="N469" i="218"/>
  <c r="N120" i="218" s="1"/>
  <c r="L469" i="218"/>
  <c r="L120" i="218" s="1"/>
  <c r="L470" i="218"/>
  <c r="L121" i="218" s="1"/>
  <c r="F470" i="218"/>
  <c r="F121" i="218" s="1"/>
  <c r="M470" i="218"/>
  <c r="M121" i="218" s="1"/>
  <c r="P470" i="218"/>
  <c r="P121" i="218" s="1"/>
  <c r="O470" i="218"/>
  <c r="O121" i="218" s="1"/>
  <c r="E470" i="218"/>
  <c r="N470" i="218"/>
  <c r="N121" i="218" s="1"/>
  <c r="I470" i="218"/>
  <c r="I121" i="218" s="1"/>
  <c r="K470" i="218"/>
  <c r="K121" i="218" s="1"/>
  <c r="J470" i="218"/>
  <c r="J121" i="218" s="1"/>
  <c r="H470" i="218"/>
  <c r="H121" i="218" s="1"/>
  <c r="G470" i="218"/>
  <c r="G121" i="218" s="1"/>
  <c r="P468" i="218"/>
  <c r="P119" i="218" s="1"/>
  <c r="I468" i="218"/>
  <c r="I119" i="218" s="1"/>
  <c r="F468" i="218"/>
  <c r="F119" i="218" s="1"/>
  <c r="O468" i="218"/>
  <c r="O119" i="218" s="1"/>
  <c r="N468" i="218"/>
  <c r="N119" i="218" s="1"/>
  <c r="H468" i="218"/>
  <c r="H119" i="218" s="1"/>
  <c r="K468" i="218"/>
  <c r="K119" i="218" s="1"/>
  <c r="M468" i="218"/>
  <c r="M119" i="218" s="1"/>
  <c r="L468" i="218"/>
  <c r="L119" i="218" s="1"/>
  <c r="G468" i="218"/>
  <c r="G119" i="218" s="1"/>
  <c r="E468" i="218"/>
  <c r="J468" i="218"/>
  <c r="J119" i="218" s="1"/>
  <c r="M478" i="218"/>
  <c r="M129" i="218" s="1"/>
  <c r="I478" i="218"/>
  <c r="I129" i="218" s="1"/>
  <c r="E478" i="218"/>
  <c r="K478" i="218"/>
  <c r="K129" i="218" s="1"/>
  <c r="N478" i="218"/>
  <c r="N129" i="218" s="1"/>
  <c r="F478" i="218"/>
  <c r="F129" i="218" s="1"/>
  <c r="G478" i="218"/>
  <c r="G129" i="218" s="1"/>
  <c r="O478" i="218"/>
  <c r="O129" i="218" s="1"/>
  <c r="J478" i="218"/>
  <c r="J129" i="218" s="1"/>
  <c r="H478" i="218"/>
  <c r="H129" i="218" s="1"/>
  <c r="L478" i="218"/>
  <c r="L129" i="218" s="1"/>
  <c r="P478" i="218"/>
  <c r="P129" i="218" s="1"/>
  <c r="I473" i="218"/>
  <c r="I124" i="218" s="1"/>
  <c r="H473" i="218"/>
  <c r="H124" i="218" s="1"/>
  <c r="O473" i="218"/>
  <c r="O124" i="218" s="1"/>
  <c r="N473" i="218"/>
  <c r="N124" i="218" s="1"/>
  <c r="F473" i="218"/>
  <c r="F124" i="218" s="1"/>
  <c r="K473" i="218"/>
  <c r="K124" i="218" s="1"/>
  <c r="J473" i="218"/>
  <c r="J124" i="218" s="1"/>
  <c r="P473" i="218"/>
  <c r="P124" i="218" s="1"/>
  <c r="M473" i="218"/>
  <c r="M124" i="218" s="1"/>
  <c r="E473" i="218"/>
  <c r="G473" i="218"/>
  <c r="G124" i="218" s="1"/>
  <c r="L473" i="218"/>
  <c r="L124" i="218" s="1"/>
  <c r="K472" i="218"/>
  <c r="J472" i="218"/>
  <c r="O472" i="218"/>
  <c r="G472" i="218"/>
  <c r="H472" i="218"/>
  <c r="N472" i="218"/>
  <c r="E472" i="218"/>
  <c r="I472" i="218"/>
  <c r="P472" i="218"/>
  <c r="L472" i="218"/>
  <c r="M472" i="218"/>
  <c r="F472" i="218"/>
  <c r="O475" i="218"/>
  <c r="O126" i="218" s="1"/>
  <c r="M475" i="218"/>
  <c r="M126" i="218" s="1"/>
  <c r="L475" i="218"/>
  <c r="L126" i="218" s="1"/>
  <c r="J475" i="218"/>
  <c r="J126" i="218" s="1"/>
  <c r="I475" i="218"/>
  <c r="I126" i="218" s="1"/>
  <c r="G475" i="218"/>
  <c r="G126" i="218" s="1"/>
  <c r="F475" i="218"/>
  <c r="F126" i="218" s="1"/>
  <c r="K475" i="218"/>
  <c r="K126" i="218" s="1"/>
  <c r="E475" i="218"/>
  <c r="N475" i="218"/>
  <c r="N126" i="218" s="1"/>
  <c r="H475" i="218"/>
  <c r="H126" i="218" s="1"/>
  <c r="P475" i="218"/>
  <c r="P126" i="218" s="1"/>
  <c r="Q468" i="218" l="1"/>
  <c r="E119" i="218"/>
  <c r="Q119" i="218" s="1"/>
  <c r="E121" i="218"/>
  <c r="Q121" i="218" s="1"/>
  <c r="Q470" i="218"/>
  <c r="E120" i="218"/>
  <c r="Q120" i="218" s="1"/>
  <c r="Q469" i="218"/>
  <c r="M123" i="218"/>
  <c r="M141" i="218" s="1"/>
  <c r="M490" i="218"/>
  <c r="E124" i="218"/>
  <c r="Q124" i="218" s="1"/>
  <c r="Q473" i="218"/>
  <c r="E126" i="218"/>
  <c r="Q126" i="218" s="1"/>
  <c r="Q475" i="218"/>
  <c r="P123" i="218"/>
  <c r="P141" i="218" s="1"/>
  <c r="P490" i="218"/>
  <c r="I123" i="218"/>
  <c r="I141" i="218" s="1"/>
  <c r="I490" i="218"/>
  <c r="F123" i="218"/>
  <c r="F141" i="218" s="1"/>
  <c r="F490" i="218"/>
  <c r="E123" i="218"/>
  <c r="Q472" i="218"/>
  <c r="E490" i="218"/>
  <c r="N123" i="218"/>
  <c r="N141" i="218" s="1"/>
  <c r="N490" i="218"/>
  <c r="H123" i="218"/>
  <c r="H141" i="218" s="1"/>
  <c r="H490" i="218"/>
  <c r="G123" i="218"/>
  <c r="G141" i="218" s="1"/>
  <c r="G490" i="218"/>
  <c r="L123" i="218"/>
  <c r="L141" i="218" s="1"/>
  <c r="L490" i="218"/>
  <c r="O123" i="218"/>
  <c r="O141" i="218" s="1"/>
  <c r="O490" i="218"/>
  <c r="E129" i="218"/>
  <c r="Q129" i="218" s="1"/>
  <c r="Q478" i="218"/>
  <c r="J123" i="218"/>
  <c r="J141" i="218" s="1"/>
  <c r="J490" i="218"/>
  <c r="K123" i="218"/>
  <c r="K141" i="218" s="1"/>
  <c r="K490" i="218"/>
  <c r="Q490" i="218" l="1"/>
  <c r="Q123" i="218"/>
  <c r="E141" i="218"/>
  <c r="Q141" i="218" s="1"/>
  <c r="E11" i="198" l="1"/>
  <c r="F11" i="198"/>
  <c r="G11" i="198"/>
  <c r="H11" i="198"/>
  <c r="I11" i="198"/>
  <c r="J11" i="198"/>
  <c r="K11" i="198"/>
  <c r="L11" i="198"/>
  <c r="M11" i="198"/>
  <c r="N11" i="198"/>
  <c r="O11" i="198"/>
  <c r="P11" i="198"/>
  <c r="E12" i="198"/>
  <c r="F12" i="198"/>
  <c r="G12" i="198"/>
  <c r="H12" i="198"/>
  <c r="I12" i="198"/>
  <c r="J12" i="198"/>
  <c r="K12" i="198"/>
  <c r="L12" i="198"/>
  <c r="M12" i="198"/>
  <c r="N12" i="198"/>
  <c r="O12" i="198"/>
  <c r="P12" i="198"/>
  <c r="E13" i="198"/>
  <c r="F13" i="198"/>
  <c r="G13" i="198"/>
  <c r="H13" i="198"/>
  <c r="I13" i="198"/>
  <c r="J13" i="198"/>
  <c r="K13" i="198"/>
  <c r="L13" i="198"/>
  <c r="M13" i="198"/>
  <c r="N13" i="198"/>
  <c r="O13" i="198"/>
  <c r="P13" i="198"/>
  <c r="E14" i="198"/>
  <c r="F14" i="198"/>
  <c r="G14" i="198"/>
  <c r="H14" i="198"/>
  <c r="I14" i="198"/>
  <c r="J14" i="198"/>
  <c r="K14" i="198"/>
  <c r="L14" i="198"/>
  <c r="M14" i="198"/>
  <c r="N14" i="198"/>
  <c r="O14" i="198"/>
  <c r="P14" i="198"/>
  <c r="E15" i="198"/>
  <c r="F15" i="198"/>
  <c r="G15" i="198"/>
  <c r="H15" i="198"/>
  <c r="I15" i="198"/>
  <c r="J15" i="198"/>
  <c r="K15" i="198"/>
  <c r="L15" i="198"/>
  <c r="M15" i="198"/>
  <c r="N15" i="198"/>
  <c r="O15" i="198"/>
  <c r="P15" i="198"/>
  <c r="I16" i="198"/>
  <c r="O105" i="198"/>
  <c r="O113" i="198" s="1"/>
  <c r="E96" i="198"/>
  <c r="F96" i="198"/>
  <c r="F103" i="198" s="1"/>
  <c r="G96" i="198"/>
  <c r="G103" i="198" s="1"/>
  <c r="H96" i="198"/>
  <c r="H103" i="198" s="1"/>
  <c r="I96" i="198"/>
  <c r="I103" i="198" s="1"/>
  <c r="J96" i="198"/>
  <c r="J103" i="198" s="1"/>
  <c r="K96" i="198"/>
  <c r="K103" i="198" s="1"/>
  <c r="L96" i="198"/>
  <c r="L103" i="198" s="1"/>
  <c r="M96" i="198"/>
  <c r="M103" i="198" s="1"/>
  <c r="N96" i="198"/>
  <c r="N103" i="198" s="1"/>
  <c r="O96" i="198"/>
  <c r="O103" i="198" s="1"/>
  <c r="P96" i="198"/>
  <c r="P103" i="198" s="1"/>
  <c r="I52" i="198"/>
  <c r="E53" i="198"/>
  <c r="F53" i="198"/>
  <c r="G53" i="198"/>
  <c r="H53" i="198"/>
  <c r="I53" i="198"/>
  <c r="J53" i="198"/>
  <c r="K53" i="198"/>
  <c r="L53" i="198"/>
  <c r="M53" i="198"/>
  <c r="N53" i="198"/>
  <c r="O53" i="198"/>
  <c r="P53" i="198"/>
  <c r="E62" i="198"/>
  <c r="F62" i="198"/>
  <c r="G62" i="198"/>
  <c r="H62" i="198"/>
  <c r="I62" i="198"/>
  <c r="J62" i="198"/>
  <c r="K62" i="198"/>
  <c r="L62" i="198"/>
  <c r="M62" i="198"/>
  <c r="N62" i="198"/>
  <c r="O62" i="198"/>
  <c r="P62" i="198"/>
  <c r="E63" i="198"/>
  <c r="F63" i="198"/>
  <c r="G63" i="198"/>
  <c r="H63" i="198"/>
  <c r="I63" i="198"/>
  <c r="J63" i="198"/>
  <c r="K63" i="198"/>
  <c r="L63" i="198"/>
  <c r="M63" i="198"/>
  <c r="N63" i="198"/>
  <c r="O63" i="198"/>
  <c r="P63" i="198"/>
  <c r="E65" i="198"/>
  <c r="F65" i="198"/>
  <c r="F66" i="198" s="1"/>
  <c r="G65" i="198"/>
  <c r="G66" i="198" s="1"/>
  <c r="H65" i="198"/>
  <c r="H66" i="198" s="1"/>
  <c r="I65" i="198"/>
  <c r="I66" i="198" s="1"/>
  <c r="J65" i="198"/>
  <c r="J66" i="198" s="1"/>
  <c r="K65" i="198"/>
  <c r="K66" i="198" s="1"/>
  <c r="L65" i="198"/>
  <c r="L66" i="198" s="1"/>
  <c r="M65" i="198"/>
  <c r="M66" i="198" s="1"/>
  <c r="N65" i="198"/>
  <c r="N66" i="198" s="1"/>
  <c r="O65" i="198"/>
  <c r="O66" i="198" s="1"/>
  <c r="P65" i="198"/>
  <c r="P66" i="198" s="1"/>
  <c r="E55" i="198"/>
  <c r="F55" i="198"/>
  <c r="G55" i="198"/>
  <c r="H55" i="198"/>
  <c r="I55" i="198"/>
  <c r="J55" i="198"/>
  <c r="K55" i="198"/>
  <c r="L55" i="198"/>
  <c r="M55" i="198"/>
  <c r="N55" i="198"/>
  <c r="O55" i="198"/>
  <c r="P55" i="198"/>
  <c r="E56" i="198"/>
  <c r="F56" i="198"/>
  <c r="G56" i="198"/>
  <c r="H56" i="198"/>
  <c r="I56" i="198"/>
  <c r="J56" i="198"/>
  <c r="K56" i="198"/>
  <c r="L56" i="198"/>
  <c r="M56" i="198"/>
  <c r="N56" i="198"/>
  <c r="O56" i="198"/>
  <c r="P56" i="198"/>
  <c r="G54" i="198"/>
  <c r="M54" i="198"/>
  <c r="E67" i="198"/>
  <c r="F67" i="198"/>
  <c r="G67" i="198"/>
  <c r="H67" i="198"/>
  <c r="I67" i="198"/>
  <c r="J67" i="198"/>
  <c r="K67" i="198"/>
  <c r="L67" i="198"/>
  <c r="M67" i="198"/>
  <c r="N67" i="198"/>
  <c r="O67" i="198"/>
  <c r="P67" i="198"/>
  <c r="E68" i="198"/>
  <c r="F68" i="198"/>
  <c r="G68" i="198"/>
  <c r="H68" i="198"/>
  <c r="I68" i="198"/>
  <c r="J68" i="198"/>
  <c r="K68" i="198"/>
  <c r="L68" i="198"/>
  <c r="M68" i="198"/>
  <c r="N68" i="198"/>
  <c r="O68" i="198"/>
  <c r="P68" i="198"/>
  <c r="G57" i="198"/>
  <c r="H57" i="198"/>
  <c r="M57" i="198"/>
  <c r="O57" i="198"/>
  <c r="E64" i="198"/>
  <c r="F64" i="198"/>
  <c r="G64" i="198"/>
  <c r="H64" i="198"/>
  <c r="I64" i="198"/>
  <c r="J64" i="198"/>
  <c r="K64" i="198"/>
  <c r="L64" i="198"/>
  <c r="M64" i="198"/>
  <c r="N64" i="198"/>
  <c r="O64" i="198"/>
  <c r="P64" i="198"/>
  <c r="E58" i="198"/>
  <c r="F58" i="198"/>
  <c r="G58" i="198"/>
  <c r="H58" i="198"/>
  <c r="I58" i="198"/>
  <c r="J58" i="198"/>
  <c r="K58" i="198"/>
  <c r="L58" i="198"/>
  <c r="M58" i="198"/>
  <c r="N58" i="198"/>
  <c r="O58" i="198"/>
  <c r="P58" i="198"/>
  <c r="E59" i="198"/>
  <c r="F59" i="198"/>
  <c r="G59" i="198"/>
  <c r="H59" i="198"/>
  <c r="I59" i="198"/>
  <c r="J59" i="198"/>
  <c r="K59" i="198"/>
  <c r="L59" i="198"/>
  <c r="M59" i="198"/>
  <c r="N59" i="198"/>
  <c r="O59" i="198"/>
  <c r="P59" i="198"/>
  <c r="E60" i="198"/>
  <c r="F60" i="198"/>
  <c r="G60" i="198"/>
  <c r="H60" i="198"/>
  <c r="I60" i="198"/>
  <c r="J60" i="198"/>
  <c r="K60" i="198"/>
  <c r="L60" i="198"/>
  <c r="M60" i="198"/>
  <c r="N60" i="198"/>
  <c r="O60" i="198"/>
  <c r="P60" i="198"/>
  <c r="E61" i="198"/>
  <c r="F61" i="198"/>
  <c r="G61" i="198"/>
  <c r="H61" i="198"/>
  <c r="I61" i="198"/>
  <c r="J61" i="198"/>
  <c r="K61" i="198"/>
  <c r="L61" i="198"/>
  <c r="M61" i="198"/>
  <c r="N61" i="198"/>
  <c r="O61" i="198"/>
  <c r="P61" i="198"/>
  <c r="J54" i="198" l="1"/>
  <c r="J52" i="198"/>
  <c r="J105" i="198"/>
  <c r="J113" i="198" s="1"/>
  <c r="J16" i="198"/>
  <c r="J10" i="198"/>
  <c r="I10" i="198"/>
  <c r="I28" i="198" s="1"/>
  <c r="I49" i="198" s="1"/>
  <c r="H52" i="198"/>
  <c r="H105" i="198"/>
  <c r="H113" i="198" s="1"/>
  <c r="H16" i="198"/>
  <c r="H10" i="198"/>
  <c r="G52" i="198"/>
  <c r="G77" i="198" s="1"/>
  <c r="G94" i="198" s="1"/>
  <c r="G105" i="198"/>
  <c r="G113" i="198" s="1"/>
  <c r="G16" i="198"/>
  <c r="G10" i="198"/>
  <c r="F57" i="198"/>
  <c r="F54" i="198"/>
  <c r="F52" i="198"/>
  <c r="F105" i="198"/>
  <c r="F113" i="198" s="1"/>
  <c r="F16" i="198"/>
  <c r="F10" i="198"/>
  <c r="I54" i="198"/>
  <c r="H54" i="198"/>
  <c r="Q61" i="198"/>
  <c r="Q60" i="198"/>
  <c r="Q59" i="198"/>
  <c r="Q58" i="198"/>
  <c r="Q64" i="198"/>
  <c r="E57" i="198"/>
  <c r="Q68" i="198"/>
  <c r="Q67" i="198"/>
  <c r="E54" i="198"/>
  <c r="Q56" i="198"/>
  <c r="Q55" i="198"/>
  <c r="E66" i="198"/>
  <c r="Q66" i="198" s="1"/>
  <c r="Q65" i="198"/>
  <c r="Q63" i="198"/>
  <c r="Q62" i="198"/>
  <c r="Q53" i="198"/>
  <c r="E52" i="198"/>
  <c r="Q96" i="198"/>
  <c r="E103" i="198"/>
  <c r="Q103" i="198" s="1"/>
  <c r="E105" i="198"/>
  <c r="E16" i="198"/>
  <c r="Q15" i="198"/>
  <c r="Q14" i="198"/>
  <c r="Q13" i="198"/>
  <c r="Q12" i="198"/>
  <c r="Q11" i="198"/>
  <c r="E10" i="198"/>
  <c r="J57" i="198"/>
  <c r="I57" i="198"/>
  <c r="I105" i="198"/>
  <c r="I113" i="198" s="1"/>
  <c r="P57" i="198"/>
  <c r="P54" i="198"/>
  <c r="P52" i="198"/>
  <c r="P105" i="198"/>
  <c r="P113" i="198" s="1"/>
  <c r="P16" i="198"/>
  <c r="P10" i="198"/>
  <c r="O54" i="198"/>
  <c r="O16" i="198"/>
  <c r="O10" i="198"/>
  <c r="O52" i="198"/>
  <c r="N57" i="198"/>
  <c r="N54" i="198"/>
  <c r="N52" i="198"/>
  <c r="N105" i="198"/>
  <c r="N113" i="198" s="1"/>
  <c r="N16" i="198"/>
  <c r="N10" i="198"/>
  <c r="M10" i="198"/>
  <c r="M52" i="198"/>
  <c r="M77" i="198" s="1"/>
  <c r="M94" i="198" s="1"/>
  <c r="M105" i="198"/>
  <c r="M113" i="198" s="1"/>
  <c r="M16" i="198"/>
  <c r="L57" i="198"/>
  <c r="L54" i="198"/>
  <c r="L52" i="198"/>
  <c r="L105" i="198"/>
  <c r="L113" i="198" s="1"/>
  <c r="L16" i="198"/>
  <c r="L10" i="198"/>
  <c r="K57" i="198"/>
  <c r="K54" i="198"/>
  <c r="K52" i="198"/>
  <c r="K105" i="198"/>
  <c r="K113" i="198" s="1"/>
  <c r="K16" i="198"/>
  <c r="K10" i="198"/>
  <c r="K238" i="218"/>
  <c r="K410" i="218"/>
  <c r="K236" i="218"/>
  <c r="K408" i="218"/>
  <c r="K243" i="218"/>
  <c r="K67" i="218" s="1"/>
  <c r="K414" i="218"/>
  <c r="K244" i="218"/>
  <c r="K417" i="218"/>
  <c r="K69" i="218" s="1"/>
  <c r="O239" i="218"/>
  <c r="O416" i="218"/>
  <c r="G239" i="218"/>
  <c r="G416" i="218"/>
  <c r="G231" i="218"/>
  <c r="K233" i="218"/>
  <c r="O232" i="218"/>
  <c r="O404" i="218"/>
  <c r="G404" i="218"/>
  <c r="G232" i="218"/>
  <c r="K240" i="218"/>
  <c r="O242" i="218"/>
  <c r="O412" i="218"/>
  <c r="G242" i="218"/>
  <c r="G412" i="218"/>
  <c r="K241" i="218"/>
  <c r="K65" i="218" s="1"/>
  <c r="K411" i="218"/>
  <c r="O230" i="218"/>
  <c r="O402" i="218"/>
  <c r="G230" i="218"/>
  <c r="G402" i="218"/>
  <c r="K447" i="218"/>
  <c r="K454" i="218" s="1"/>
  <c r="K274" i="218"/>
  <c r="O192" i="218"/>
  <c r="O364" i="218"/>
  <c r="G192" i="218"/>
  <c r="G364" i="218"/>
  <c r="K363" i="218"/>
  <c r="K191" i="218"/>
  <c r="O362" i="218"/>
  <c r="O190" i="218"/>
  <c r="G362" i="218"/>
  <c r="G190" i="218"/>
  <c r="K361" i="218"/>
  <c r="K189" i="218"/>
  <c r="O188" i="218"/>
  <c r="O360" i="218"/>
  <c r="G360" i="218"/>
  <c r="G188" i="218"/>
  <c r="O409" i="218"/>
  <c r="O237" i="218"/>
  <c r="O407" i="218"/>
  <c r="O235" i="218"/>
  <c r="J238" i="218"/>
  <c r="J410" i="218"/>
  <c r="J236" i="218"/>
  <c r="J408" i="218"/>
  <c r="J243" i="218"/>
  <c r="J67" i="218" s="1"/>
  <c r="J414" i="218"/>
  <c r="J417" i="218"/>
  <c r="J69" i="218" s="1"/>
  <c r="J244" i="218"/>
  <c r="F239" i="218"/>
  <c r="F416" i="218"/>
  <c r="J233" i="218"/>
  <c r="N232" i="218"/>
  <c r="N404" i="218"/>
  <c r="F232" i="218"/>
  <c r="F404" i="218"/>
  <c r="J240" i="218"/>
  <c r="N242" i="218"/>
  <c r="N412" i="218"/>
  <c r="F242" i="218"/>
  <c r="F412" i="218"/>
  <c r="J241" i="218"/>
  <c r="J65" i="218" s="1"/>
  <c r="J411" i="218"/>
  <c r="N230" i="218"/>
  <c r="N402" i="218"/>
  <c r="F230" i="218"/>
  <c r="F402" i="218"/>
  <c r="J447" i="218"/>
  <c r="J454" i="218" s="1"/>
  <c r="J274" i="218"/>
  <c r="N364" i="218"/>
  <c r="N192" i="218"/>
  <c r="F364" i="218"/>
  <c r="F192" i="218"/>
  <c r="J363" i="218"/>
  <c r="J191" i="218"/>
  <c r="N362" i="218"/>
  <c r="N190" i="218"/>
  <c r="F362" i="218"/>
  <c r="F190" i="218"/>
  <c r="J361" i="218"/>
  <c r="J189" i="218"/>
  <c r="N360" i="218"/>
  <c r="N188" i="218"/>
  <c r="F360" i="218"/>
  <c r="F188" i="218"/>
  <c r="P238" i="218"/>
  <c r="P410" i="218"/>
  <c r="G237" i="218"/>
  <c r="G409" i="218"/>
  <c r="G235" i="218"/>
  <c r="G407" i="218"/>
  <c r="N409" i="218"/>
  <c r="N237" i="218"/>
  <c r="F409" i="218"/>
  <c r="F237" i="218"/>
  <c r="N235" i="218"/>
  <c r="N407" i="218"/>
  <c r="F407" i="218"/>
  <c r="F235" i="218"/>
  <c r="N239" i="218"/>
  <c r="N416" i="218"/>
  <c r="I238" i="218"/>
  <c r="I410" i="218"/>
  <c r="M409" i="218"/>
  <c r="M237" i="218"/>
  <c r="E237" i="218"/>
  <c r="E409" i="218"/>
  <c r="I236" i="218"/>
  <c r="I408" i="218"/>
  <c r="M235" i="218"/>
  <c r="M407" i="218"/>
  <c r="E407" i="218"/>
  <c r="E235" i="218"/>
  <c r="I243" i="218"/>
  <c r="I67" i="218" s="1"/>
  <c r="I414" i="218"/>
  <c r="I244" i="218"/>
  <c r="I417" i="218"/>
  <c r="I69" i="218" s="1"/>
  <c r="M239" i="218"/>
  <c r="M416" i="218"/>
  <c r="E239" i="218"/>
  <c r="E416" i="218"/>
  <c r="I233" i="218"/>
  <c r="M232" i="218"/>
  <c r="M404" i="218"/>
  <c r="E232" i="218"/>
  <c r="E404" i="218"/>
  <c r="I240" i="218"/>
  <c r="M242" i="218"/>
  <c r="M412" i="218"/>
  <c r="E242" i="218"/>
  <c r="E412" i="218"/>
  <c r="I241" i="218"/>
  <c r="I65" i="218" s="1"/>
  <c r="I411" i="218"/>
  <c r="M230" i="218"/>
  <c r="M402" i="218"/>
  <c r="E230" i="218"/>
  <c r="E402" i="218"/>
  <c r="I447" i="218"/>
  <c r="I454" i="218" s="1"/>
  <c r="I274" i="218"/>
  <c r="I456" i="218"/>
  <c r="I464" i="218" s="1"/>
  <c r="I283" i="218"/>
  <c r="I193" i="218"/>
  <c r="I365" i="218"/>
  <c r="M364" i="218"/>
  <c r="M192" i="218"/>
  <c r="E192" i="218"/>
  <c r="E364" i="218"/>
  <c r="I363" i="218"/>
  <c r="I191" i="218"/>
  <c r="M362" i="218"/>
  <c r="M190" i="218"/>
  <c r="E362" i="218"/>
  <c r="E190" i="218"/>
  <c r="I361" i="218"/>
  <c r="I189" i="218"/>
  <c r="M188" i="218"/>
  <c r="M360" i="218"/>
  <c r="E188" i="218"/>
  <c r="E360" i="218"/>
  <c r="H238" i="218"/>
  <c r="H410" i="218"/>
  <c r="H243" i="218"/>
  <c r="H67" i="218" s="1"/>
  <c r="H414" i="218"/>
  <c r="P417" i="218"/>
  <c r="P69" i="218" s="1"/>
  <c r="P244" i="218"/>
  <c r="H244" i="218"/>
  <c r="H417" i="218"/>
  <c r="H69" i="218" s="1"/>
  <c r="L239" i="218"/>
  <c r="L416" i="218"/>
  <c r="P233" i="218"/>
  <c r="H233" i="218"/>
  <c r="L404" i="218"/>
  <c r="L232" i="218"/>
  <c r="P240" i="218"/>
  <c r="H240" i="218"/>
  <c r="L242" i="218"/>
  <c r="L412" i="218"/>
  <c r="P241" i="218"/>
  <c r="P65" i="218" s="1"/>
  <c r="P411" i="218"/>
  <c r="H241" i="218"/>
  <c r="H65" i="218" s="1"/>
  <c r="H411" i="218"/>
  <c r="L230" i="218"/>
  <c r="L402" i="218"/>
  <c r="P447" i="218"/>
  <c r="P454" i="218" s="1"/>
  <c r="P274" i="218"/>
  <c r="H447" i="218"/>
  <c r="H454" i="218" s="1"/>
  <c r="H274" i="218"/>
  <c r="P283" i="218"/>
  <c r="H456" i="218"/>
  <c r="H464" i="218" s="1"/>
  <c r="H283" i="218"/>
  <c r="H365" i="218"/>
  <c r="L192" i="218"/>
  <c r="L364" i="218"/>
  <c r="P363" i="218"/>
  <c r="P191" i="218"/>
  <c r="H363" i="218"/>
  <c r="H191" i="218"/>
  <c r="L362" i="218"/>
  <c r="L190" i="218"/>
  <c r="P361" i="218"/>
  <c r="P189" i="218"/>
  <c r="H361" i="218"/>
  <c r="H189" i="218"/>
  <c r="L360" i="218"/>
  <c r="L188" i="218"/>
  <c r="L237" i="218"/>
  <c r="L409" i="218"/>
  <c r="O236" i="218"/>
  <c r="O408" i="218"/>
  <c r="G243" i="218"/>
  <c r="G67" i="218" s="1"/>
  <c r="G414" i="218"/>
  <c r="K234" i="218"/>
  <c r="K406" i="218"/>
  <c r="O244" i="218"/>
  <c r="O417" i="218"/>
  <c r="O69" i="218" s="1"/>
  <c r="G244" i="218"/>
  <c r="G417" i="218"/>
  <c r="G69" i="218" s="1"/>
  <c r="K239" i="218"/>
  <c r="K63" i="218" s="1"/>
  <c r="K416" i="218"/>
  <c r="O233" i="218"/>
  <c r="G233" i="218"/>
  <c r="K232" i="218"/>
  <c r="K404" i="218"/>
  <c r="O240" i="218"/>
  <c r="G240" i="218"/>
  <c r="K242" i="218"/>
  <c r="K412" i="218"/>
  <c r="O241" i="218"/>
  <c r="O65" i="218" s="1"/>
  <c r="O411" i="218"/>
  <c r="G241" i="218"/>
  <c r="G65" i="218" s="1"/>
  <c r="G411" i="218"/>
  <c r="K230" i="218"/>
  <c r="K402" i="218"/>
  <c r="O447" i="218"/>
  <c r="O454" i="218" s="1"/>
  <c r="O274" i="218"/>
  <c r="G447" i="218"/>
  <c r="G454" i="218" s="1"/>
  <c r="G274" i="218"/>
  <c r="O456" i="218"/>
  <c r="O464" i="218" s="1"/>
  <c r="O283" i="218"/>
  <c r="G456" i="218"/>
  <c r="G464" i="218" s="1"/>
  <c r="G283" i="218"/>
  <c r="O193" i="218"/>
  <c r="O17" i="218" s="1"/>
  <c r="O365" i="218"/>
  <c r="G193" i="218"/>
  <c r="K192" i="218"/>
  <c r="K364" i="218"/>
  <c r="O363" i="218"/>
  <c r="O191" i="218"/>
  <c r="G363" i="218"/>
  <c r="G191" i="218"/>
  <c r="K362" i="218"/>
  <c r="K190" i="218"/>
  <c r="O361" i="218"/>
  <c r="O189" i="218"/>
  <c r="G361" i="218"/>
  <c r="G189" i="218"/>
  <c r="K360" i="218"/>
  <c r="K188" i="218"/>
  <c r="K359" i="218"/>
  <c r="K187" i="218"/>
  <c r="H236" i="218"/>
  <c r="H408" i="218"/>
  <c r="G238" i="218"/>
  <c r="G410" i="218"/>
  <c r="G236" i="218"/>
  <c r="G408" i="218"/>
  <c r="N238" i="218"/>
  <c r="N410" i="218"/>
  <c r="N236" i="218"/>
  <c r="N408" i="218"/>
  <c r="F243" i="218"/>
  <c r="F67" i="218" s="1"/>
  <c r="F414" i="218"/>
  <c r="N244" i="218"/>
  <c r="N417" i="218"/>
  <c r="N69" i="218" s="1"/>
  <c r="F417" i="218"/>
  <c r="F69" i="218" s="1"/>
  <c r="F244" i="218"/>
  <c r="J239" i="218"/>
  <c r="J416" i="218"/>
  <c r="N233" i="218"/>
  <c r="F233" i="218"/>
  <c r="J404" i="218"/>
  <c r="J232" i="218"/>
  <c r="N240" i="218"/>
  <c r="F240" i="218"/>
  <c r="J242" i="218"/>
  <c r="J412" i="218"/>
  <c r="N241" i="218"/>
  <c r="N65" i="218" s="1"/>
  <c r="N411" i="218"/>
  <c r="F241" i="218"/>
  <c r="F65" i="218" s="1"/>
  <c r="F411" i="218"/>
  <c r="J230" i="218"/>
  <c r="J402" i="218"/>
  <c r="N447" i="218"/>
  <c r="N454" i="218" s="1"/>
  <c r="N274" i="218"/>
  <c r="F447" i="218"/>
  <c r="F454" i="218" s="1"/>
  <c r="F274" i="218"/>
  <c r="N456" i="218"/>
  <c r="N464" i="218" s="1"/>
  <c r="N283" i="218"/>
  <c r="F456" i="218"/>
  <c r="F464" i="218" s="1"/>
  <c r="F283" i="218"/>
  <c r="N193" i="218"/>
  <c r="J364" i="218"/>
  <c r="J192" i="218"/>
  <c r="N363" i="218"/>
  <c r="N191" i="218"/>
  <c r="F363" i="218"/>
  <c r="F191" i="218"/>
  <c r="J362" i="218"/>
  <c r="J190" i="218"/>
  <c r="N361" i="218"/>
  <c r="N189" i="218"/>
  <c r="F361" i="218"/>
  <c r="F189" i="218"/>
  <c r="J360" i="218"/>
  <c r="J188" i="218"/>
  <c r="J359" i="218"/>
  <c r="J187" i="218"/>
  <c r="L235" i="218"/>
  <c r="L407" i="218"/>
  <c r="O238" i="218"/>
  <c r="O410" i="218"/>
  <c r="K235" i="218"/>
  <c r="K407" i="218"/>
  <c r="F238" i="218"/>
  <c r="F410" i="218"/>
  <c r="J235" i="218"/>
  <c r="J407" i="218"/>
  <c r="E238" i="218"/>
  <c r="E410" i="218"/>
  <c r="E236" i="218"/>
  <c r="E408" i="218"/>
  <c r="E417" i="218"/>
  <c r="E244" i="218"/>
  <c r="E233" i="218"/>
  <c r="E240" i="218"/>
  <c r="I242" i="218"/>
  <c r="I412" i="218"/>
  <c r="E241" i="218"/>
  <c r="E411" i="218"/>
  <c r="I230" i="218"/>
  <c r="I402" i="218"/>
  <c r="M447" i="218"/>
  <c r="M454" i="218" s="1"/>
  <c r="M274" i="218"/>
  <c r="E447" i="218"/>
  <c r="E274" i="218"/>
  <c r="M456" i="218"/>
  <c r="M464" i="218" s="1"/>
  <c r="M283" i="218"/>
  <c r="E283" i="218"/>
  <c r="M365" i="218"/>
  <c r="I192" i="218"/>
  <c r="I364" i="218"/>
  <c r="M363" i="218"/>
  <c r="M191" i="218"/>
  <c r="E363" i="218"/>
  <c r="E191" i="218"/>
  <c r="I362" i="218"/>
  <c r="I190" i="218"/>
  <c r="M361" i="218"/>
  <c r="M189" i="218"/>
  <c r="E361" i="218"/>
  <c r="E189" i="218"/>
  <c r="I360" i="218"/>
  <c r="I188" i="218"/>
  <c r="I187" i="218"/>
  <c r="P236" i="218"/>
  <c r="P408" i="218"/>
  <c r="P243" i="218"/>
  <c r="P67" i="218" s="1"/>
  <c r="P414" i="218"/>
  <c r="K409" i="218"/>
  <c r="K237" i="218"/>
  <c r="O243" i="218"/>
  <c r="O67" i="218" s="1"/>
  <c r="O414" i="218"/>
  <c r="J237" i="218"/>
  <c r="J409" i="218"/>
  <c r="F236" i="218"/>
  <c r="F408" i="218"/>
  <c r="N243" i="218"/>
  <c r="N67" i="218" s="1"/>
  <c r="N414" i="218"/>
  <c r="M238" i="218"/>
  <c r="M410" i="218"/>
  <c r="I237" i="218"/>
  <c r="I409" i="218"/>
  <c r="M236" i="218"/>
  <c r="M408" i="218"/>
  <c r="I407" i="218"/>
  <c r="I235" i="218"/>
  <c r="M243" i="218"/>
  <c r="M67" i="218" s="1"/>
  <c r="M414" i="218"/>
  <c r="E243" i="218"/>
  <c r="E414" i="218"/>
  <c r="I406" i="218"/>
  <c r="I234" i="218"/>
  <c r="M417" i="218"/>
  <c r="M69" i="218" s="1"/>
  <c r="M244" i="218"/>
  <c r="I239" i="218"/>
  <c r="I416" i="218"/>
  <c r="I231" i="218"/>
  <c r="I403" i="218"/>
  <c r="M233" i="218"/>
  <c r="I404" i="218"/>
  <c r="I232" i="218"/>
  <c r="M240" i="218"/>
  <c r="M241" i="218"/>
  <c r="M65" i="218" s="1"/>
  <c r="M411" i="218"/>
  <c r="L238" i="218"/>
  <c r="L410" i="218"/>
  <c r="P409" i="218"/>
  <c r="P237" i="218"/>
  <c r="H409" i="218"/>
  <c r="H237" i="218"/>
  <c r="L236" i="218"/>
  <c r="L408" i="218"/>
  <c r="P407" i="218"/>
  <c r="P235" i="218"/>
  <c r="H407" i="218"/>
  <c r="H235" i="218"/>
  <c r="L243" i="218"/>
  <c r="L67" i="218" s="1"/>
  <c r="L414" i="218"/>
  <c r="L244" i="218"/>
  <c r="L417" i="218"/>
  <c r="L69" i="218" s="1"/>
  <c r="P239" i="218"/>
  <c r="P416" i="218"/>
  <c r="H239" i="218"/>
  <c r="H416" i="218"/>
  <c r="P231" i="218"/>
  <c r="P403" i="218"/>
  <c r="H403" i="218"/>
  <c r="L233" i="218"/>
  <c r="P404" i="218"/>
  <c r="P232" i="218"/>
  <c r="H232" i="218"/>
  <c r="H404" i="218"/>
  <c r="L240" i="218"/>
  <c r="P242" i="218"/>
  <c r="P412" i="218"/>
  <c r="H242" i="218"/>
  <c r="H412" i="218"/>
  <c r="L241" i="218"/>
  <c r="L65" i="218" s="1"/>
  <c r="L411" i="218"/>
  <c r="P230" i="218"/>
  <c r="P402" i="218"/>
  <c r="H230" i="218"/>
  <c r="H402" i="218"/>
  <c r="H229" i="218"/>
  <c r="L447" i="218"/>
  <c r="L454" i="218" s="1"/>
  <c r="L274" i="218"/>
  <c r="L456" i="218"/>
  <c r="L464" i="218" s="1"/>
  <c r="L283" i="218"/>
  <c r="P364" i="218"/>
  <c r="P192" i="218"/>
  <c r="H192" i="218"/>
  <c r="H364" i="218"/>
  <c r="L363" i="218"/>
  <c r="L191" i="218"/>
  <c r="P362" i="218"/>
  <c r="P190" i="218"/>
  <c r="H362" i="218"/>
  <c r="H190" i="218"/>
  <c r="L361" i="218"/>
  <c r="L189" i="218"/>
  <c r="P188" i="218"/>
  <c r="P360" i="218"/>
  <c r="H360" i="218"/>
  <c r="H188" i="218"/>
  <c r="P187" i="218"/>
  <c r="H187" i="218"/>
  <c r="N68" i="218" l="1"/>
  <c r="I66" i="218"/>
  <c r="F68" i="218"/>
  <c r="J28" i="198"/>
  <c r="J49" i="198" s="1"/>
  <c r="H14" i="218"/>
  <c r="H61" i="218"/>
  <c r="I59" i="218"/>
  <c r="H12" i="218"/>
  <c r="H59" i="218"/>
  <c r="G28" i="198"/>
  <c r="G49" i="198" s="1"/>
  <c r="J63" i="218"/>
  <c r="F77" i="198"/>
  <c r="F94" i="198" s="1"/>
  <c r="K28" i="198"/>
  <c r="K49" i="198" s="1"/>
  <c r="I56" i="218"/>
  <c r="M15" i="218"/>
  <c r="L16" i="218"/>
  <c r="M12" i="218"/>
  <c r="N59" i="218"/>
  <c r="G16" i="218"/>
  <c r="L68" i="218"/>
  <c r="I63" i="218"/>
  <c r="I13" i="218"/>
  <c r="F61" i="218"/>
  <c r="F14" i="218"/>
  <c r="F62" i="218"/>
  <c r="K60" i="218"/>
  <c r="M28" i="198"/>
  <c r="M49" i="198" s="1"/>
  <c r="O68" i="218"/>
  <c r="F64" i="218"/>
  <c r="G68" i="218"/>
  <c r="G14" i="218"/>
  <c r="M60" i="218"/>
  <c r="H63" i="218"/>
  <c r="P14" i="218"/>
  <c r="M68" i="218"/>
  <c r="I14" i="218"/>
  <c r="J14" i="218"/>
  <c r="J66" i="218"/>
  <c r="H60" i="218"/>
  <c r="G64" i="218"/>
  <c r="P13" i="218"/>
  <c r="N61" i="218"/>
  <c r="K13" i="218"/>
  <c r="H77" i="198"/>
  <c r="H94" i="198" s="1"/>
  <c r="O64" i="218"/>
  <c r="G56" i="218"/>
  <c r="N64" i="218"/>
  <c r="L14" i="218"/>
  <c r="M14" i="218"/>
  <c r="P12" i="218"/>
  <c r="P55" i="218"/>
  <c r="K16" i="218"/>
  <c r="L56" i="218"/>
  <c r="N14" i="218"/>
  <c r="O59" i="218"/>
  <c r="O16" i="218"/>
  <c r="O77" i="198"/>
  <c r="O94" i="198" s="1"/>
  <c r="I12" i="218"/>
  <c r="J12" i="218"/>
  <c r="N62" i="218"/>
  <c r="M56" i="218"/>
  <c r="F59" i="218"/>
  <c r="J15" i="218"/>
  <c r="O61" i="218"/>
  <c r="O28" i="198"/>
  <c r="O49" i="198" s="1"/>
  <c r="G66" i="218"/>
  <c r="P28" i="198"/>
  <c r="P49" i="198" s="1"/>
  <c r="M13" i="218"/>
  <c r="N12" i="218"/>
  <c r="N16" i="218"/>
  <c r="L15" i="218"/>
  <c r="P56" i="218"/>
  <c r="K61" i="218"/>
  <c r="G15" i="218"/>
  <c r="K66" i="218"/>
  <c r="N28" i="198"/>
  <c r="N49" i="198" s="1"/>
  <c r="F28" i="198"/>
  <c r="F49" i="198" s="1"/>
  <c r="H28" i="198"/>
  <c r="H49" i="198" s="1"/>
  <c r="P77" i="198"/>
  <c r="P94" i="198" s="1"/>
  <c r="P59" i="218"/>
  <c r="M64" i="218"/>
  <c r="L59" i="218"/>
  <c r="J56" i="218"/>
  <c r="K56" i="218"/>
  <c r="J62" i="218"/>
  <c r="N77" i="198"/>
  <c r="N94" i="198" s="1"/>
  <c r="O62" i="218"/>
  <c r="I77" i="198"/>
  <c r="I94" i="198" s="1"/>
  <c r="L13" i="218"/>
  <c r="H66" i="218"/>
  <c r="I54" i="218"/>
  <c r="G13" i="218"/>
  <c r="K54" i="218"/>
  <c r="O60" i="218"/>
  <c r="L77" i="198"/>
  <c r="L94" i="198" s="1"/>
  <c r="K58" i="218"/>
  <c r="J16" i="218"/>
  <c r="J60" i="218"/>
  <c r="J59" i="218"/>
  <c r="M54" i="218"/>
  <c r="P62" i="218"/>
  <c r="P66" i="218"/>
  <c r="L64" i="218"/>
  <c r="P63" i="218"/>
  <c r="I55" i="218"/>
  <c r="J61" i="218"/>
  <c r="G60" i="218"/>
  <c r="F12" i="218"/>
  <c r="F16" i="218"/>
  <c r="G63" i="218"/>
  <c r="Q363" i="218"/>
  <c r="Q447" i="218"/>
  <c r="E454" i="218"/>
  <c r="Q454" i="218" s="1"/>
  <c r="Q411" i="218"/>
  <c r="E68" i="218"/>
  <c r="Q244" i="218"/>
  <c r="N15" i="218"/>
  <c r="N281" i="218"/>
  <c r="N98" i="218"/>
  <c r="N105" i="218" s="1"/>
  <c r="K11" i="218"/>
  <c r="K14" i="218"/>
  <c r="H13" i="218"/>
  <c r="H193" i="218"/>
  <c r="H17" i="218" s="1"/>
  <c r="H107" i="218"/>
  <c r="H115" i="218" s="1"/>
  <c r="H291" i="218"/>
  <c r="H64" i="218"/>
  <c r="I107" i="218"/>
  <c r="I115" i="218" s="1"/>
  <c r="I291" i="218"/>
  <c r="J193" i="218"/>
  <c r="J205" i="218" s="1"/>
  <c r="J226" i="218" s="1"/>
  <c r="J456" i="218"/>
  <c r="J464" i="218" s="1"/>
  <c r="F406" i="218"/>
  <c r="Q16" i="198"/>
  <c r="Q54" i="198"/>
  <c r="L193" i="218"/>
  <c r="M281" i="218"/>
  <c r="M98" i="218"/>
  <c r="M105" i="218" s="1"/>
  <c r="H68" i="218"/>
  <c r="H62" i="218"/>
  <c r="I17" i="218"/>
  <c r="I64" i="218"/>
  <c r="I68" i="218"/>
  <c r="F187" i="218"/>
  <c r="N406" i="218"/>
  <c r="O229" i="218"/>
  <c r="O403" i="218"/>
  <c r="E113" i="198"/>
  <c r="Q113" i="198" s="1"/>
  <c r="Q105" i="198"/>
  <c r="L291" i="218"/>
  <c r="L107" i="218"/>
  <c r="L115" i="218" s="1"/>
  <c r="E69" i="218"/>
  <c r="Q69" i="218" s="1"/>
  <c r="Q417" i="218"/>
  <c r="L365" i="218"/>
  <c r="L62" i="218"/>
  <c r="I61" i="218"/>
  <c r="J229" i="218"/>
  <c r="J403" i="218"/>
  <c r="G281" i="218"/>
  <c r="G98" i="218"/>
  <c r="G105" i="218" s="1"/>
  <c r="P365" i="218"/>
  <c r="P291" i="218"/>
  <c r="P64" i="218"/>
  <c r="P68" i="218"/>
  <c r="E187" i="218"/>
  <c r="Q190" i="218"/>
  <c r="E14" i="218"/>
  <c r="Q402" i="218"/>
  <c r="Q404" i="218"/>
  <c r="E234" i="218"/>
  <c r="I62" i="218"/>
  <c r="F359" i="218"/>
  <c r="F54" i="218"/>
  <c r="F56" i="218"/>
  <c r="N234" i="218"/>
  <c r="O12" i="218"/>
  <c r="O66" i="218"/>
  <c r="O231" i="218"/>
  <c r="O63" i="218"/>
  <c r="H234" i="218"/>
  <c r="I229" i="218"/>
  <c r="K59" i="218"/>
  <c r="J231" i="218"/>
  <c r="N60" i="218"/>
  <c r="L61" i="218"/>
  <c r="P193" i="218"/>
  <c r="P205" i="218" s="1"/>
  <c r="P226" i="218" s="1"/>
  <c r="P456" i="218"/>
  <c r="P464" i="218" s="1"/>
  <c r="E359" i="218"/>
  <c r="Q362" i="218"/>
  <c r="E54" i="218"/>
  <c r="Q230" i="218"/>
  <c r="E56" i="218"/>
  <c r="Q232" i="218"/>
  <c r="E406" i="218"/>
  <c r="Q235" i="218"/>
  <c r="E59" i="218"/>
  <c r="N187" i="218"/>
  <c r="K365" i="218"/>
  <c r="K283" i="218"/>
  <c r="K64" i="218"/>
  <c r="Q57" i="198"/>
  <c r="Q233" i="218"/>
  <c r="H359" i="218"/>
  <c r="H54" i="218"/>
  <c r="H56" i="218"/>
  <c r="H406" i="218"/>
  <c r="M62" i="218"/>
  <c r="I16" i="218"/>
  <c r="Q408" i="218"/>
  <c r="F13" i="218"/>
  <c r="F193" i="218"/>
  <c r="F291" i="218"/>
  <c r="F107" i="218"/>
  <c r="F115" i="218" s="1"/>
  <c r="O15" i="218"/>
  <c r="O281" i="218"/>
  <c r="O98" i="218"/>
  <c r="O105" i="218" s="1"/>
  <c r="L187" i="218"/>
  <c r="L234" i="218"/>
  <c r="M187" i="218"/>
  <c r="M406" i="218"/>
  <c r="Q407" i="218"/>
  <c r="N63" i="218"/>
  <c r="N359" i="218"/>
  <c r="N54" i="218"/>
  <c r="N56" i="218"/>
  <c r="K193" i="218"/>
  <c r="K456" i="218"/>
  <c r="K464" i="218" s="1"/>
  <c r="K68" i="218"/>
  <c r="K62" i="218"/>
  <c r="Q52" i="198"/>
  <c r="E77" i="198"/>
  <c r="M291" i="218"/>
  <c r="M107" i="218"/>
  <c r="M115" i="218" s="1"/>
  <c r="P406" i="218"/>
  <c r="Q414" i="218"/>
  <c r="Q189" i="218"/>
  <c r="E13" i="218"/>
  <c r="E193" i="218"/>
  <c r="E291" i="218"/>
  <c r="Q240" i="218"/>
  <c r="E64" i="218"/>
  <c r="E60" i="218"/>
  <c r="Q236" i="218"/>
  <c r="F365" i="218"/>
  <c r="L359" i="218"/>
  <c r="L54" i="218"/>
  <c r="L406" i="218"/>
  <c r="M359" i="218"/>
  <c r="M234" i="218"/>
  <c r="J98" i="218"/>
  <c r="J105" i="218" s="1"/>
  <c r="J281" i="218"/>
  <c r="G187" i="218"/>
  <c r="G406" i="218"/>
  <c r="Q238" i="218"/>
  <c r="E62" i="218"/>
  <c r="E65" i="218"/>
  <c r="Q65" i="218" s="1"/>
  <c r="Q241" i="218"/>
  <c r="P359" i="218"/>
  <c r="P11" i="218" s="1"/>
  <c r="P54" i="218"/>
  <c r="P234" i="218"/>
  <c r="E67" i="218"/>
  <c r="Q67" i="218" s="1"/>
  <c r="Q243" i="218"/>
  <c r="Q361" i="218"/>
  <c r="E365" i="218"/>
  <c r="E456" i="218"/>
  <c r="Q410" i="218"/>
  <c r="N13" i="218"/>
  <c r="N365" i="218"/>
  <c r="N17" i="218" s="1"/>
  <c r="N291" i="218"/>
  <c r="N107" i="218"/>
  <c r="N115" i="218" s="1"/>
  <c r="K12" i="218"/>
  <c r="K229" i="218"/>
  <c r="K403" i="218"/>
  <c r="H15" i="218"/>
  <c r="H281" i="218"/>
  <c r="H98" i="218"/>
  <c r="H105" i="218" s="1"/>
  <c r="I15" i="218"/>
  <c r="I98" i="218"/>
  <c r="I105" i="218" s="1"/>
  <c r="I281" i="218"/>
  <c r="M59" i="218"/>
  <c r="G359" i="218"/>
  <c r="G54" i="218"/>
  <c r="G234" i="218"/>
  <c r="K77" i="198"/>
  <c r="K94" i="198" s="1"/>
  <c r="Q10" i="198"/>
  <c r="E28" i="198"/>
  <c r="K231" i="218"/>
  <c r="F229" i="218"/>
  <c r="F403" i="218"/>
  <c r="O187" i="218"/>
  <c r="O14" i="218"/>
  <c r="O234" i="218"/>
  <c r="L281" i="218"/>
  <c r="L98" i="218"/>
  <c r="L105" i="218" s="1"/>
  <c r="L60" i="218"/>
  <c r="P60" i="218"/>
  <c r="M193" i="218"/>
  <c r="M17" i="218" s="1"/>
  <c r="J11" i="218"/>
  <c r="J406" i="218"/>
  <c r="G107" i="218"/>
  <c r="G115" i="218" s="1"/>
  <c r="G291" i="218"/>
  <c r="P15" i="218"/>
  <c r="P281" i="218"/>
  <c r="P98" i="218"/>
  <c r="P105" i="218" s="1"/>
  <c r="Q360" i="218"/>
  <c r="Q364" i="218"/>
  <c r="E229" i="218"/>
  <c r="Q412" i="218"/>
  <c r="E403" i="218"/>
  <c r="Q416" i="218"/>
  <c r="I60" i="218"/>
  <c r="G59" i="218"/>
  <c r="F66" i="218"/>
  <c r="F231" i="218"/>
  <c r="F63" i="218"/>
  <c r="O359" i="218"/>
  <c r="O54" i="218"/>
  <c r="O56" i="218"/>
  <c r="O406" i="218"/>
  <c r="I205" i="218"/>
  <c r="I226" i="218" s="1"/>
  <c r="J54" i="218"/>
  <c r="J234" i="218"/>
  <c r="G62" i="218"/>
  <c r="G365" i="218"/>
  <c r="G17" i="218" s="1"/>
  <c r="E12" i="218"/>
  <c r="Q188" i="218"/>
  <c r="Q192" i="218"/>
  <c r="E16" i="218"/>
  <c r="E66" i="218"/>
  <c r="Q242" i="218"/>
  <c r="E231" i="218"/>
  <c r="Q239" i="218"/>
  <c r="E63" i="218"/>
  <c r="Q409" i="218"/>
  <c r="N229" i="218"/>
  <c r="N403" i="218"/>
  <c r="J68" i="218"/>
  <c r="K15" i="218"/>
  <c r="K281" i="218"/>
  <c r="K98" i="218"/>
  <c r="K105" i="218" s="1"/>
  <c r="L28" i="198"/>
  <c r="L49" i="198" s="1"/>
  <c r="H16" i="218"/>
  <c r="H231" i="218"/>
  <c r="H55" i="218" s="1"/>
  <c r="F60" i="218"/>
  <c r="I359" i="218"/>
  <c r="I11" i="218" s="1"/>
  <c r="F15" i="218"/>
  <c r="F281" i="218"/>
  <c r="F98" i="218"/>
  <c r="F105" i="218" s="1"/>
  <c r="O13" i="218"/>
  <c r="O291" i="218"/>
  <c r="O107" i="218"/>
  <c r="O115" i="218" s="1"/>
  <c r="L12" i="218"/>
  <c r="L229" i="218"/>
  <c r="L403" i="218"/>
  <c r="M16" i="218"/>
  <c r="M229" i="218"/>
  <c r="M403" i="218"/>
  <c r="Q237" i="218"/>
  <c r="E61" i="218"/>
  <c r="G61" i="218"/>
  <c r="N66" i="218"/>
  <c r="N231" i="218"/>
  <c r="J77" i="198"/>
  <c r="J94" i="198" s="1"/>
  <c r="P16" i="218"/>
  <c r="P229" i="218"/>
  <c r="P61" i="218"/>
  <c r="I58" i="218"/>
  <c r="Q191" i="218"/>
  <c r="E15" i="218"/>
  <c r="E281" i="218"/>
  <c r="E98" i="218"/>
  <c r="Q274" i="218"/>
  <c r="L66" i="218"/>
  <c r="L231" i="218"/>
  <c r="L63" i="218"/>
  <c r="M66" i="218"/>
  <c r="M231" i="218"/>
  <c r="M63" i="218"/>
  <c r="M61" i="218"/>
  <c r="J13" i="218"/>
  <c r="J365" i="218"/>
  <c r="J283" i="218"/>
  <c r="J64" i="218"/>
  <c r="F234" i="218"/>
  <c r="G12" i="218"/>
  <c r="G229" i="218"/>
  <c r="G403" i="218"/>
  <c r="G55" i="218" s="1"/>
  <c r="Q283" i="218" l="1"/>
  <c r="K55" i="218"/>
  <c r="F58" i="218"/>
  <c r="M55" i="218"/>
  <c r="P107" i="218"/>
  <c r="P115" i="218" s="1"/>
  <c r="Q64" i="218"/>
  <c r="L58" i="218"/>
  <c r="H205" i="218"/>
  <c r="H226" i="218" s="1"/>
  <c r="M58" i="218"/>
  <c r="K17" i="218"/>
  <c r="H255" i="218"/>
  <c r="H272" i="218" s="1"/>
  <c r="Q62" i="218"/>
  <c r="Q15" i="218"/>
  <c r="J55" i="218"/>
  <c r="Q16" i="218"/>
  <c r="O55" i="218"/>
  <c r="H58" i="218"/>
  <c r="L55" i="218"/>
  <c r="Q12" i="218"/>
  <c r="N58" i="218"/>
  <c r="E105" i="218"/>
  <c r="Q105" i="218" s="1"/>
  <c r="Q98" i="218"/>
  <c r="Q66" i="218"/>
  <c r="Q406" i="218"/>
  <c r="K205" i="218"/>
  <c r="K226" i="218" s="1"/>
  <c r="Q281" i="218"/>
  <c r="Q28" i="198"/>
  <c r="E49" i="198"/>
  <c r="Q61" i="218"/>
  <c r="E464" i="218"/>
  <c r="Q464" i="218" s="1"/>
  <c r="Q456" i="218"/>
  <c r="Q56" i="218"/>
  <c r="J17" i="218"/>
  <c r="O58" i="218"/>
  <c r="Q365" i="218"/>
  <c r="I255" i="218"/>
  <c r="I272" i="218" s="1"/>
  <c r="I350" i="218" s="1"/>
  <c r="Q403" i="218"/>
  <c r="G58" i="218"/>
  <c r="G11" i="218"/>
  <c r="G205" i="218"/>
  <c r="G226" i="218" s="1"/>
  <c r="Q60" i="218"/>
  <c r="F17" i="218"/>
  <c r="Q54" i="218"/>
  <c r="M255" i="218"/>
  <c r="M272" i="218" s="1"/>
  <c r="O205" i="218"/>
  <c r="O226" i="218" s="1"/>
  <c r="O11" i="218"/>
  <c r="H11" i="218"/>
  <c r="Q234" i="218"/>
  <c r="E58" i="218"/>
  <c r="G255" i="218"/>
  <c r="G272" i="218" s="1"/>
  <c r="P255" i="218"/>
  <c r="P272" i="218" s="1"/>
  <c r="P350" i="218" s="1"/>
  <c r="N255" i="218"/>
  <c r="N272" i="218" s="1"/>
  <c r="E255" i="218"/>
  <c r="Q229" i="218"/>
  <c r="K255" i="218"/>
  <c r="K272" i="218" s="1"/>
  <c r="Q359" i="218"/>
  <c r="Q68" i="218"/>
  <c r="F255" i="218"/>
  <c r="F272" i="218" s="1"/>
  <c r="P58" i="218"/>
  <c r="E107" i="218"/>
  <c r="E94" i="198"/>
  <c r="Q77" i="198"/>
  <c r="Q94" i="198" s="1"/>
  <c r="M11" i="218"/>
  <c r="M205" i="218"/>
  <c r="M226" i="218" s="1"/>
  <c r="K291" i="218"/>
  <c r="K107" i="218"/>
  <c r="K115" i="218" s="1"/>
  <c r="L17" i="218"/>
  <c r="L255" i="218"/>
  <c r="L272" i="218" s="1"/>
  <c r="Q63" i="218"/>
  <c r="P17" i="218"/>
  <c r="Q14" i="218"/>
  <c r="J255" i="218"/>
  <c r="J272" i="218" s="1"/>
  <c r="O255" i="218"/>
  <c r="O272" i="218" s="1"/>
  <c r="J58" i="218"/>
  <c r="L205" i="218"/>
  <c r="L226" i="218" s="1"/>
  <c r="L11" i="218"/>
  <c r="N205" i="218"/>
  <c r="N226" i="218" s="1"/>
  <c r="N11" i="218"/>
  <c r="J291" i="218"/>
  <c r="J107" i="218"/>
  <c r="J115" i="218" s="1"/>
  <c r="N55" i="218"/>
  <c r="E55" i="218"/>
  <c r="Q231" i="218"/>
  <c r="F55" i="218"/>
  <c r="E17" i="218"/>
  <c r="Q193" i="218"/>
  <c r="Q59" i="218"/>
  <c r="E11" i="218"/>
  <c r="E205" i="218"/>
  <c r="Q187" i="218"/>
  <c r="F11" i="218"/>
  <c r="F205" i="218"/>
  <c r="F226" i="218" s="1"/>
  <c r="Q13" i="218"/>
  <c r="N350" i="218" l="1"/>
  <c r="H350" i="218"/>
  <c r="J350" i="218"/>
  <c r="L350" i="218"/>
  <c r="M350" i="218"/>
  <c r="Q58" i="218"/>
  <c r="Q55" i="218"/>
  <c r="K350" i="218"/>
  <c r="F350" i="218"/>
  <c r="Q291" i="218"/>
  <c r="Q49" i="198"/>
  <c r="E226" i="218"/>
  <c r="Q205" i="218"/>
  <c r="G350" i="218"/>
  <c r="Q11" i="218"/>
  <c r="E115" i="218"/>
  <c r="Q115" i="218" s="1"/>
  <c r="Q107" i="218"/>
  <c r="E272" i="218"/>
  <c r="Q255" i="218"/>
  <c r="O350" i="218"/>
  <c r="Q17" i="218"/>
  <c r="P401" i="218" l="1"/>
  <c r="G401" i="218"/>
  <c r="O401" i="218"/>
  <c r="H401" i="218"/>
  <c r="L401" i="218"/>
  <c r="I401" i="218"/>
  <c r="M401" i="218"/>
  <c r="J401" i="218"/>
  <c r="E401" i="218"/>
  <c r="K401" i="218"/>
  <c r="F401" i="218"/>
  <c r="N401" i="218"/>
  <c r="Q226" i="218"/>
  <c r="Q272" i="218"/>
  <c r="E350" i="218"/>
  <c r="N53" i="218" l="1"/>
  <c r="F53" i="218"/>
  <c r="K53" i="218"/>
  <c r="Q401" i="218"/>
  <c r="E53" i="218"/>
  <c r="J53" i="218"/>
  <c r="O405" i="218"/>
  <c r="O57" i="218" s="1"/>
  <c r="I405" i="218"/>
  <c r="I57" i="218" s="1"/>
  <c r="P405" i="218"/>
  <c r="P57" i="218" s="1"/>
  <c r="J405" i="218"/>
  <c r="J57" i="218" s="1"/>
  <c r="G405" i="218"/>
  <c r="G57" i="218" s="1"/>
  <c r="M405" i="218"/>
  <c r="M57" i="218" s="1"/>
  <c r="N405" i="218"/>
  <c r="N57" i="218" s="1"/>
  <c r="E405" i="218"/>
  <c r="E428" i="218" s="1"/>
  <c r="H405" i="218"/>
  <c r="H57" i="218" s="1"/>
  <c r="F405" i="218"/>
  <c r="F57" i="218" s="1"/>
  <c r="L405" i="218"/>
  <c r="L57" i="218" s="1"/>
  <c r="K405" i="218"/>
  <c r="K57" i="218" s="1"/>
  <c r="M53" i="218"/>
  <c r="I53" i="218"/>
  <c r="L53" i="218"/>
  <c r="H53" i="218"/>
  <c r="O53" i="218"/>
  <c r="Q350" i="218"/>
  <c r="G53" i="218"/>
  <c r="P53" i="218"/>
  <c r="M428" i="218" l="1"/>
  <c r="M445" i="218" s="1"/>
  <c r="G428" i="218"/>
  <c r="G445" i="218" s="1"/>
  <c r="P428" i="218"/>
  <c r="P445" i="218" s="1"/>
  <c r="I79" i="218"/>
  <c r="I96" i="218" s="1"/>
  <c r="P79" i="218"/>
  <c r="P96" i="218" s="1"/>
  <c r="J428" i="218"/>
  <c r="J445" i="218" s="1"/>
  <c r="H79" i="218"/>
  <c r="H96" i="218" s="1"/>
  <c r="I428" i="218"/>
  <c r="I445" i="218" s="1"/>
  <c r="J79" i="218"/>
  <c r="J96" i="218" s="1"/>
  <c r="O79" i="218"/>
  <c r="O96" i="218" s="1"/>
  <c r="K79" i="218"/>
  <c r="K96" i="218" s="1"/>
  <c r="Q53" i="218"/>
  <c r="E445" i="218"/>
  <c r="K428" i="218"/>
  <c r="K445" i="218" s="1"/>
  <c r="F79" i="218"/>
  <c r="F96" i="218" s="1"/>
  <c r="H428" i="218"/>
  <c r="H445" i="218" s="1"/>
  <c r="F428" i="218"/>
  <c r="F445" i="218" s="1"/>
  <c r="L428" i="218"/>
  <c r="L445" i="218" s="1"/>
  <c r="N79" i="218"/>
  <c r="N96" i="218" s="1"/>
  <c r="O428" i="218"/>
  <c r="O445" i="218" s="1"/>
  <c r="Q405" i="218"/>
  <c r="E57" i="218"/>
  <c r="Q57" i="218" s="1"/>
  <c r="L79" i="218"/>
  <c r="L96" i="218" s="1"/>
  <c r="G79" i="218"/>
  <c r="G96" i="218" s="1"/>
  <c r="M79" i="218"/>
  <c r="M96" i="218" s="1"/>
  <c r="N428" i="218"/>
  <c r="N445" i="218" s="1"/>
  <c r="E79" i="218" l="1"/>
  <c r="Q79" i="218" s="1"/>
  <c r="Q428" i="218"/>
  <c r="E96" i="218" l="1"/>
  <c r="Q96" i="218" s="1"/>
  <c r="Q445" i="218"/>
  <c r="O366" i="218" l="1"/>
  <c r="G366" i="218"/>
  <c r="M366" i="218"/>
  <c r="F366" i="218"/>
  <c r="I366" i="218"/>
  <c r="P366" i="218"/>
  <c r="H366" i="218"/>
  <c r="E366" i="218"/>
  <c r="K366" i="218"/>
  <c r="J366" i="218"/>
  <c r="N366" i="218"/>
  <c r="L366" i="218"/>
  <c r="K18" i="218" l="1"/>
  <c r="K29" i="218" s="1"/>
  <c r="K50" i="218" s="1"/>
  <c r="K377" i="218"/>
  <c r="K398" i="218" s="1"/>
  <c r="L18" i="218"/>
  <c r="L29" i="218" s="1"/>
  <c r="L50" i="218" s="1"/>
  <c r="L377" i="218"/>
  <c r="L398" i="218" s="1"/>
  <c r="N18" i="218"/>
  <c r="N29" i="218" s="1"/>
  <c r="N50" i="218" s="1"/>
  <c r="N377" i="218"/>
  <c r="N398" i="218" s="1"/>
  <c r="J18" i="218"/>
  <c r="J29" i="218" s="1"/>
  <c r="J50" i="218" s="1"/>
  <c r="J377" i="218"/>
  <c r="J398" i="218" s="1"/>
  <c r="Q366" i="218"/>
  <c r="E18" i="218"/>
  <c r="E377" i="218"/>
  <c r="H18" i="218"/>
  <c r="H29" i="218" s="1"/>
  <c r="H50" i="218" s="1"/>
  <c r="H377" i="218"/>
  <c r="H398" i="218" s="1"/>
  <c r="P18" i="218"/>
  <c r="P29" i="218" s="1"/>
  <c r="P50" i="218" s="1"/>
  <c r="P377" i="218"/>
  <c r="P398" i="218" s="1"/>
  <c r="I18" i="218"/>
  <c r="I29" i="218" s="1"/>
  <c r="I50" i="218" s="1"/>
  <c r="I377" i="218"/>
  <c r="I398" i="218" s="1"/>
  <c r="F18" i="218"/>
  <c r="F29" i="218" s="1"/>
  <c r="F50" i="218" s="1"/>
  <c r="F377" i="218"/>
  <c r="F398" i="218" s="1"/>
  <c r="M18" i="218"/>
  <c r="M29" i="218" s="1"/>
  <c r="M50" i="218" s="1"/>
  <c r="M377" i="218"/>
  <c r="M398" i="218" s="1"/>
  <c r="G18" i="218"/>
  <c r="G29" i="218" s="1"/>
  <c r="G50" i="218" s="1"/>
  <c r="G377" i="218"/>
  <c r="G398" i="218" s="1"/>
  <c r="O18" i="218"/>
  <c r="O29" i="218" s="1"/>
  <c r="O50" i="218" s="1"/>
  <c r="O377" i="218"/>
  <c r="O398" i="218" s="1"/>
  <c r="Q18" i="218" l="1"/>
  <c r="E29" i="218"/>
  <c r="Q377" i="218"/>
  <c r="E398" i="218"/>
  <c r="Q398" i="218" l="1"/>
  <c r="E50" i="218"/>
  <c r="Q29" i="218"/>
  <c r="Q50" i="218" l="1"/>
  <c r="E350" i="217" l="1"/>
  <c r="G350" i="217"/>
  <c r="H350" i="217"/>
  <c r="M350" i="217" l="1"/>
  <c r="N350" i="217"/>
  <c r="P350" i="217"/>
  <c r="O350" i="217"/>
  <c r="J350" i="217"/>
  <c r="Q350" i="217" l="1"/>
  <c r="K350" i="217" l="1"/>
  <c r="I350" i="217"/>
  <c r="L350" i="217"/>
  <c r="F350" i="217"/>
  <c r="I42" i="211" l="1"/>
  <c r="N9" i="211" s="1"/>
  <c r="K24" i="207" l="1"/>
  <c r="K9" i="207"/>
  <c r="L24" i="207" l="1"/>
  <c r="L9" i="207"/>
  <c r="M24" i="207" l="1"/>
  <c r="M9" i="207"/>
  <c r="O24" i="207" l="1"/>
  <c r="O9" i="207"/>
  <c r="N24" i="207"/>
  <c r="N9" i="207"/>
  <c r="O11" i="104" l="1"/>
  <c r="O15" i="104" s="1"/>
  <c r="O17" i="104" s="1"/>
  <c r="K11" i="207"/>
  <c r="L11" i="207"/>
  <c r="M11" i="207"/>
  <c r="N11" i="207"/>
  <c r="O11" i="207"/>
  <c r="K15" i="207"/>
  <c r="K17" i="207" s="1"/>
  <c r="L15" i="207"/>
  <c r="L17" i="207" s="1"/>
  <c r="M15" i="207"/>
  <c r="M17" i="207" s="1"/>
  <c r="N15" i="207"/>
  <c r="N17" i="207" s="1"/>
  <c r="O15" i="207"/>
  <c r="O17" i="207" s="1"/>
  <c r="K26" i="207"/>
  <c r="L26" i="207"/>
  <c r="M26" i="207"/>
  <c r="N26" i="207"/>
  <c r="O26" i="207"/>
  <c r="K30" i="207"/>
  <c r="L30" i="207"/>
  <c r="M30" i="207"/>
  <c r="N30" i="207"/>
  <c r="O30" i="207"/>
  <c r="K32" i="207"/>
  <c r="L32" i="207"/>
  <c r="M32" i="207"/>
  <c r="N32" i="207"/>
  <c r="O32" i="207"/>
  <c r="K39" i="207"/>
  <c r="L40" i="207" l="1"/>
  <c r="M40" i="207"/>
  <c r="N40" i="207"/>
  <c r="O40" i="207"/>
  <c r="K40" i="207"/>
  <c r="L39" i="207"/>
  <c r="M39" i="207"/>
  <c r="N39" i="207"/>
  <c r="O39" i="207"/>
  <c r="M44" i="207" l="1"/>
  <c r="M14" i="207" s="1"/>
  <c r="N44" i="207"/>
  <c r="N14" i="207" s="1"/>
  <c r="O44" i="207"/>
  <c r="O14" i="207" s="1"/>
  <c r="K44" i="207"/>
  <c r="K14" i="207" s="1"/>
  <c r="L44" i="207"/>
  <c r="L14" i="207" s="1"/>
  <c r="L41" i="207" l="1"/>
  <c r="M41" i="207"/>
  <c r="N41" i="207"/>
  <c r="O41" i="207"/>
  <c r="K41" i="207" l="1"/>
  <c r="D8" i="231" l="1"/>
  <c r="K43" i="207" l="1"/>
  <c r="K45" i="207" s="1"/>
  <c r="K47" i="207" s="1"/>
  <c r="L43" i="207" l="1"/>
  <c r="L45" i="207" s="1"/>
  <c r="L47" i="207" s="1"/>
  <c r="M43" i="207" l="1"/>
  <c r="M45" i="207" s="1"/>
  <c r="M47" i="207" s="1"/>
  <c r="N43" i="207" l="1"/>
  <c r="N45" i="207" s="1"/>
  <c r="N47" i="207" s="1"/>
  <c r="O43" i="207"/>
  <c r="O45" i="207" s="1"/>
  <c r="O47" i="207" s="1"/>
  <c r="K20" i="209" l="1"/>
  <c r="K21" i="209" s="1"/>
  <c r="K40" i="209"/>
  <c r="L11" i="183"/>
  <c r="L12" i="183"/>
  <c r="L14" i="183"/>
  <c r="L15" i="183"/>
  <c r="L17" i="183"/>
  <c r="L18" i="183"/>
  <c r="L19" i="183"/>
  <c r="L20" i="183"/>
  <c r="L21" i="183"/>
  <c r="L47" i="183"/>
  <c r="L48" i="183"/>
  <c r="L50" i="183"/>
  <c r="E141" i="197" l="1"/>
  <c r="E152" i="197" s="1"/>
  <c r="F141" i="197"/>
  <c r="F152" i="197" s="1"/>
  <c r="G141" i="197"/>
  <c r="G152" i="197" s="1"/>
  <c r="H141" i="197"/>
  <c r="H152" i="197" s="1"/>
  <c r="I141" i="197"/>
  <c r="I152" i="197" s="1"/>
  <c r="J141" i="197"/>
  <c r="N141" i="134" s="1"/>
  <c r="N152" i="134" s="1"/>
  <c r="K141" i="197"/>
  <c r="O141" i="134" s="1"/>
  <c r="O152" i="134" s="1"/>
  <c r="L141" i="197"/>
  <c r="P141" i="134" s="1"/>
  <c r="P152" i="134" s="1"/>
  <c r="M141" i="197"/>
  <c r="M152" i="197" s="1"/>
  <c r="N141" i="197"/>
  <c r="R141" i="134" s="1"/>
  <c r="R152" i="134" s="1"/>
  <c r="O141" i="197"/>
  <c r="O152" i="197" s="1"/>
  <c r="P141" i="197"/>
  <c r="P152" i="197" s="1"/>
  <c r="E154" i="197"/>
  <c r="I154" i="134" s="1"/>
  <c r="I156" i="134" s="1"/>
  <c r="F154" i="197"/>
  <c r="J154" i="134" s="1"/>
  <c r="J156" i="134" s="1"/>
  <c r="G154" i="197"/>
  <c r="G157" i="197" s="1"/>
  <c r="H154" i="197"/>
  <c r="L154" i="134" s="1"/>
  <c r="L156" i="134" s="1"/>
  <c r="I154" i="197"/>
  <c r="I157" i="197" s="1"/>
  <c r="J154" i="197"/>
  <c r="J157" i="197" s="1"/>
  <c r="K154" i="197"/>
  <c r="K157" i="197" s="1"/>
  <c r="L154" i="197"/>
  <c r="P154" i="134" s="1"/>
  <c r="P156" i="134" s="1"/>
  <c r="M154" i="197"/>
  <c r="M157" i="197" s="1"/>
  <c r="N154" i="197"/>
  <c r="N157" i="197" s="1"/>
  <c r="O154" i="197"/>
  <c r="O157" i="197" s="1"/>
  <c r="P154" i="197"/>
  <c r="P157" i="197" s="1"/>
  <c r="E157" i="197"/>
  <c r="E492" i="217"/>
  <c r="E143" i="217" s="1"/>
  <c r="F492" i="217"/>
  <c r="F143" i="217" s="1"/>
  <c r="F173" i="217" s="1"/>
  <c r="G492" i="217"/>
  <c r="G143" i="217" s="1"/>
  <c r="G173" i="217" s="1"/>
  <c r="H492" i="217"/>
  <c r="H143" i="217" s="1"/>
  <c r="H173" i="217" s="1"/>
  <c r="I492" i="217"/>
  <c r="J492" i="217"/>
  <c r="J520" i="217" s="1"/>
  <c r="K492" i="217"/>
  <c r="K520" i="217" s="1"/>
  <c r="L492" i="217"/>
  <c r="L520" i="217" s="1"/>
  <c r="M492" i="217"/>
  <c r="M520" i="217" s="1"/>
  <c r="N492" i="217"/>
  <c r="N520" i="217" s="1"/>
  <c r="O492" i="217"/>
  <c r="O143" i="217" s="1"/>
  <c r="O173" i="217" s="1"/>
  <c r="P492" i="217"/>
  <c r="P143" i="217" s="1"/>
  <c r="P173" i="217" s="1"/>
  <c r="E522" i="217"/>
  <c r="E175" i="217" s="1"/>
  <c r="F522" i="217"/>
  <c r="F175" i="217" s="1"/>
  <c r="F177" i="217" s="1"/>
  <c r="G522" i="217"/>
  <c r="H522" i="217"/>
  <c r="H175" i="217" s="1"/>
  <c r="H177" i="217" s="1"/>
  <c r="I522" i="217"/>
  <c r="I175" i="217" s="1"/>
  <c r="I177" i="217" s="1"/>
  <c r="J522" i="217"/>
  <c r="J524" i="217" s="1"/>
  <c r="K522" i="217"/>
  <c r="K175" i="217" s="1"/>
  <c r="K177" i="217" s="1"/>
  <c r="L522" i="217"/>
  <c r="L175" i="217" s="1"/>
  <c r="L177" i="217" s="1"/>
  <c r="M522" i="217"/>
  <c r="M175" i="217" s="1"/>
  <c r="M177" i="217" s="1"/>
  <c r="N522" i="217"/>
  <c r="N175" i="217" s="1"/>
  <c r="N177" i="217" s="1"/>
  <c r="O522" i="217"/>
  <c r="O175" i="217" s="1"/>
  <c r="O177" i="217" s="1"/>
  <c r="P522" i="217"/>
  <c r="P175" i="217" s="1"/>
  <c r="P177" i="217" s="1"/>
  <c r="L141" i="134"/>
  <c r="L152" i="134" s="1"/>
  <c r="M141" i="134" l="1"/>
  <c r="M152" i="134" s="1"/>
  <c r="K154" i="134"/>
  <c r="K156" i="134" s="1"/>
  <c r="F157" i="197"/>
  <c r="F158" i="197" s="1"/>
  <c r="K141" i="134"/>
  <c r="K152" i="134" s="1"/>
  <c r="J141" i="134"/>
  <c r="J152" i="134" s="1"/>
  <c r="J157" i="134" s="1"/>
  <c r="I141" i="134"/>
  <c r="I152" i="134" s="1"/>
  <c r="I157" i="134" s="1"/>
  <c r="H157" i="197"/>
  <c r="H158" i="197" s="1"/>
  <c r="S141" i="134"/>
  <c r="S152" i="134" s="1"/>
  <c r="R154" i="134"/>
  <c r="R156" i="134" s="1"/>
  <c r="R157" i="134" s="1"/>
  <c r="P524" i="217"/>
  <c r="S154" i="134"/>
  <c r="S156" i="134" s="1"/>
  <c r="M154" i="134"/>
  <c r="M156" i="134" s="1"/>
  <c r="M157" i="134" s="1"/>
  <c r="T141" i="134"/>
  <c r="T152" i="134" s="1"/>
  <c r="F524" i="217"/>
  <c r="O178" i="217"/>
  <c r="P157" i="134"/>
  <c r="Q141" i="134"/>
  <c r="Q152" i="134" s="1"/>
  <c r="L524" i="217"/>
  <c r="L525" i="217" s="1"/>
  <c r="I158" i="197"/>
  <c r="N152" i="197"/>
  <c r="N158" i="197" s="1"/>
  <c r="G158" i="197"/>
  <c r="G520" i="217"/>
  <c r="L152" i="197"/>
  <c r="E524" i="217"/>
  <c r="N154" i="134"/>
  <c r="N156" i="134" s="1"/>
  <c r="N157" i="134" s="1"/>
  <c r="F520" i="217"/>
  <c r="P178" i="217"/>
  <c r="J175" i="217"/>
  <c r="J177" i="217" s="1"/>
  <c r="M143" i="217"/>
  <c r="M173" i="217" s="1"/>
  <c r="M178" i="217" s="1"/>
  <c r="T154" i="134"/>
  <c r="T156" i="134" s="1"/>
  <c r="N143" i="217"/>
  <c r="N173" i="217" s="1"/>
  <c r="N178" i="217" s="1"/>
  <c r="J152" i="197"/>
  <c r="J158" i="197" s="1"/>
  <c r="I524" i="217"/>
  <c r="J525" i="217"/>
  <c r="K152" i="197"/>
  <c r="K158" i="197" s="1"/>
  <c r="L157" i="134"/>
  <c r="K524" i="217"/>
  <c r="K525" i="217" s="1"/>
  <c r="H520" i="217"/>
  <c r="M158" i="197"/>
  <c r="L157" i="197"/>
  <c r="L143" i="217"/>
  <c r="L173" i="217" s="1"/>
  <c r="L178" i="217" s="1"/>
  <c r="O520" i="217"/>
  <c r="K143" i="217"/>
  <c r="K173" i="217" s="1"/>
  <c r="K178" i="217" s="1"/>
  <c r="J143" i="217"/>
  <c r="J173" i="217" s="1"/>
  <c r="Q154" i="134"/>
  <c r="Q156" i="134" s="1"/>
  <c r="Q141" i="197"/>
  <c r="H524" i="217"/>
  <c r="M524" i="217"/>
  <c r="M525" i="217" s="1"/>
  <c r="O154" i="134"/>
  <c r="O156" i="134" s="1"/>
  <c r="O157" i="134" s="1"/>
  <c r="H178" i="217"/>
  <c r="P158" i="197"/>
  <c r="O158" i="197"/>
  <c r="E173" i="217"/>
  <c r="G524" i="217"/>
  <c r="G175" i="217"/>
  <c r="G177" i="217" s="1"/>
  <c r="G178" i="217" s="1"/>
  <c r="E177" i="217"/>
  <c r="I520" i="217"/>
  <c r="I143" i="217"/>
  <c r="I173" i="217" s="1"/>
  <c r="I178" i="217" s="1"/>
  <c r="Q154" i="197"/>
  <c r="E158" i="197"/>
  <c r="F178" i="217"/>
  <c r="Q522" i="217"/>
  <c r="O524" i="217"/>
  <c r="E520" i="217"/>
  <c r="N524" i="217"/>
  <c r="N525" i="217" s="1"/>
  <c r="P520" i="217"/>
  <c r="Q492" i="217"/>
  <c r="K157" i="134" l="1"/>
  <c r="S157" i="134"/>
  <c r="T157" i="134"/>
  <c r="P525" i="217"/>
  <c r="G525" i="217"/>
  <c r="F525" i="217"/>
  <c r="J178" i="217"/>
  <c r="I525" i="217"/>
  <c r="Q157" i="134"/>
  <c r="Q152" i="197"/>
  <c r="U141" i="134"/>
  <c r="O525" i="217"/>
  <c r="L158" i="197"/>
  <c r="Q175" i="217"/>
  <c r="U152" i="134"/>
  <c r="Q143" i="217"/>
  <c r="H525" i="217"/>
  <c r="U154" i="134"/>
  <c r="Q157" i="197"/>
  <c r="Q173" i="217"/>
  <c r="E178" i="217"/>
  <c r="Q520" i="217"/>
  <c r="E525" i="217"/>
  <c r="Q524" i="217"/>
  <c r="Q177" i="217"/>
  <c r="Q158" i="197" l="1"/>
  <c r="M11" i="104"/>
  <c r="M15" i="104" s="1"/>
  <c r="M17" i="104" s="1"/>
  <c r="U156" i="134"/>
  <c r="Q525" i="217"/>
  <c r="Q178" i="217"/>
  <c r="U157" i="134" l="1"/>
  <c r="E141" i="198" l="1"/>
  <c r="E152" i="198" s="1"/>
  <c r="F141" i="198"/>
  <c r="F152" i="198" s="1"/>
  <c r="G141" i="198"/>
  <c r="K141" i="135" s="1"/>
  <c r="K152" i="135" s="1"/>
  <c r="H141" i="198"/>
  <c r="H152" i="198" s="1"/>
  <c r="I141" i="198"/>
  <c r="I152" i="198" s="1"/>
  <c r="J141" i="198"/>
  <c r="J152" i="198" s="1"/>
  <c r="K141" i="198"/>
  <c r="K152" i="198" s="1"/>
  <c r="L141" i="198"/>
  <c r="L152" i="198" s="1"/>
  <c r="M141" i="198"/>
  <c r="M152" i="198" s="1"/>
  <c r="N141" i="198"/>
  <c r="N152" i="198" s="1"/>
  <c r="O141" i="198"/>
  <c r="O152" i="198" s="1"/>
  <c r="P141" i="198"/>
  <c r="P152" i="198" s="1"/>
  <c r="E154" i="198"/>
  <c r="I154" i="135" s="1"/>
  <c r="I156" i="135" s="1"/>
  <c r="F154" i="198"/>
  <c r="F157" i="198" s="1"/>
  <c r="G154" i="198"/>
  <c r="G157" i="198" s="1"/>
  <c r="H154" i="198"/>
  <c r="L154" i="135" s="1"/>
  <c r="L156" i="135" s="1"/>
  <c r="I154" i="198"/>
  <c r="I157" i="198" s="1"/>
  <c r="J154" i="198"/>
  <c r="J157" i="198" s="1"/>
  <c r="K154" i="198"/>
  <c r="O154" i="135" s="1"/>
  <c r="O156" i="135" s="1"/>
  <c r="L154" i="198"/>
  <c r="L157" i="198" s="1"/>
  <c r="M154" i="198"/>
  <c r="M157" i="198" s="1"/>
  <c r="N154" i="198"/>
  <c r="N157" i="198" s="1"/>
  <c r="O154" i="198"/>
  <c r="S154" i="135" s="1"/>
  <c r="P154" i="198"/>
  <c r="P157" i="198" s="1"/>
  <c r="O155" i="198"/>
  <c r="S155" i="135" s="1"/>
  <c r="U155" i="135" s="1"/>
  <c r="E492" i="218"/>
  <c r="E143" i="218" s="1"/>
  <c r="E173" i="218" s="1"/>
  <c r="F492" i="218"/>
  <c r="F520" i="218" s="1"/>
  <c r="G492" i="218"/>
  <c r="G520" i="218" s="1"/>
  <c r="H492" i="218"/>
  <c r="H143" i="218" s="1"/>
  <c r="H173" i="218" s="1"/>
  <c r="I492" i="218"/>
  <c r="I520" i="218" s="1"/>
  <c r="J492" i="218"/>
  <c r="J143" i="218" s="1"/>
  <c r="J173" i="218" s="1"/>
  <c r="K492" i="218"/>
  <c r="K520" i="218" s="1"/>
  <c r="L492" i="218"/>
  <c r="L143" i="218" s="1"/>
  <c r="L173" i="218" s="1"/>
  <c r="M492" i="218"/>
  <c r="M143" i="218" s="1"/>
  <c r="M173" i="218" s="1"/>
  <c r="N492" i="218"/>
  <c r="N143" i="218" s="1"/>
  <c r="N173" i="218" s="1"/>
  <c r="O492" i="218"/>
  <c r="O143" i="218" s="1"/>
  <c r="O173" i="218" s="1"/>
  <c r="P492" i="218"/>
  <c r="P143" i="218" s="1"/>
  <c r="P173" i="218" s="1"/>
  <c r="E522" i="218"/>
  <c r="E175" i="218" s="1"/>
  <c r="F522" i="218"/>
  <c r="F175" i="218" s="1"/>
  <c r="F177" i="218" s="1"/>
  <c r="G522" i="218"/>
  <c r="G524" i="218" s="1"/>
  <c r="H522" i="218"/>
  <c r="H175" i="218" s="1"/>
  <c r="H177" i="218" s="1"/>
  <c r="I522" i="218"/>
  <c r="I524" i="218" s="1"/>
  <c r="J522" i="218"/>
  <c r="J175" i="218" s="1"/>
  <c r="J177" i="218" s="1"/>
  <c r="K522" i="218"/>
  <c r="L522" i="218"/>
  <c r="L175" i="218" s="1"/>
  <c r="L177" i="218" s="1"/>
  <c r="M522" i="218"/>
  <c r="M175" i="218" s="1"/>
  <c r="M177" i="218" s="1"/>
  <c r="N522" i="218"/>
  <c r="N175" i="218" s="1"/>
  <c r="N177" i="218" s="1"/>
  <c r="O522" i="218"/>
  <c r="O175" i="218" s="1"/>
  <c r="O177" i="218" s="1"/>
  <c r="P522" i="218"/>
  <c r="P524" i="218" s="1"/>
  <c r="I141" i="135"/>
  <c r="I152" i="135" s="1"/>
  <c r="J141" i="135"/>
  <c r="J152" i="135" s="1"/>
  <c r="M141" i="135" l="1"/>
  <c r="M152" i="135" s="1"/>
  <c r="L141" i="135"/>
  <c r="L152" i="135" s="1"/>
  <c r="F158" i="198"/>
  <c r="E520" i="218"/>
  <c r="T141" i="135"/>
  <c r="T152" i="135" s="1"/>
  <c r="E524" i="218"/>
  <c r="M158" i="198"/>
  <c r="S141" i="135"/>
  <c r="S152" i="135" s="1"/>
  <c r="Q154" i="135"/>
  <c r="Q156" i="135" s="1"/>
  <c r="P154" i="135"/>
  <c r="P156" i="135" s="1"/>
  <c r="L158" i="198"/>
  <c r="R154" i="135"/>
  <c r="R156" i="135" s="1"/>
  <c r="K154" i="135"/>
  <c r="K156" i="135" s="1"/>
  <c r="K157" i="135" s="1"/>
  <c r="J154" i="135"/>
  <c r="J156" i="135" s="1"/>
  <c r="J157" i="135" s="1"/>
  <c r="N141" i="135"/>
  <c r="N152" i="135" s="1"/>
  <c r="N178" i="218"/>
  <c r="Q141" i="135"/>
  <c r="Q152" i="135" s="1"/>
  <c r="G143" i="218"/>
  <c r="G173" i="218" s="1"/>
  <c r="F143" i="218"/>
  <c r="F173" i="218" s="1"/>
  <c r="F178" i="218" s="1"/>
  <c r="F524" i="218"/>
  <c r="F525" i="218" s="1"/>
  <c r="N154" i="135"/>
  <c r="N156" i="135" s="1"/>
  <c r="T154" i="135"/>
  <c r="T156" i="135" s="1"/>
  <c r="O178" i="218"/>
  <c r="I175" i="218"/>
  <c r="I177" i="218" s="1"/>
  <c r="N524" i="218"/>
  <c r="G525" i="218"/>
  <c r="J524" i="218"/>
  <c r="K157" i="198"/>
  <c r="K158" i="198" s="1"/>
  <c r="J158" i="198"/>
  <c r="R141" i="135"/>
  <c r="R152" i="135" s="1"/>
  <c r="H524" i="218"/>
  <c r="H157" i="198"/>
  <c r="H158" i="198" s="1"/>
  <c r="I158" i="198"/>
  <c r="P141" i="135"/>
  <c r="P152" i="135" s="1"/>
  <c r="O157" i="198"/>
  <c r="O158" i="198" s="1"/>
  <c r="M154" i="135"/>
  <c r="M156" i="135" s="1"/>
  <c r="M157" i="135" s="1"/>
  <c r="P175" i="218"/>
  <c r="P177" i="218" s="1"/>
  <c r="P178" i="218" s="1"/>
  <c r="E157" i="198"/>
  <c r="E158" i="198" s="1"/>
  <c r="Q155" i="198"/>
  <c r="O520" i="218"/>
  <c r="G175" i="218"/>
  <c r="G177" i="218" s="1"/>
  <c r="N520" i="218"/>
  <c r="L520" i="218"/>
  <c r="I525" i="218"/>
  <c r="O141" i="135"/>
  <c r="O152" i="135" s="1"/>
  <c r="O157" i="135" s="1"/>
  <c r="J520" i="218"/>
  <c r="S156" i="135"/>
  <c r="H520" i="218"/>
  <c r="K143" i="218"/>
  <c r="K173" i="218" s="1"/>
  <c r="P158" i="198"/>
  <c r="O524" i="218"/>
  <c r="I143" i="218"/>
  <c r="I173" i="218" s="1"/>
  <c r="N158" i="198"/>
  <c r="I157" i="135"/>
  <c r="L157" i="135"/>
  <c r="K175" i="218"/>
  <c r="K177" i="218" s="1"/>
  <c r="K524" i="218"/>
  <c r="K525" i="218" s="1"/>
  <c r="M524" i="218"/>
  <c r="L524" i="218"/>
  <c r="Q141" i="198"/>
  <c r="J178" i="218"/>
  <c r="M178" i="218"/>
  <c r="L178" i="218"/>
  <c r="H178" i="218"/>
  <c r="M520" i="218"/>
  <c r="Q154" i="198"/>
  <c r="Q522" i="218"/>
  <c r="Q492" i="218"/>
  <c r="E177" i="218"/>
  <c r="P520" i="218"/>
  <c r="P525" i="218" s="1"/>
  <c r="G152" i="198"/>
  <c r="G158" i="198" s="1"/>
  <c r="Q157" i="135" l="1"/>
  <c r="E525" i="218"/>
  <c r="S157" i="135"/>
  <c r="T157" i="135"/>
  <c r="P157" i="135"/>
  <c r="R157" i="135"/>
  <c r="N157" i="135"/>
  <c r="O525" i="218"/>
  <c r="J525" i="218"/>
  <c r="K178" i="218"/>
  <c r="G178" i="218"/>
  <c r="I178" i="218"/>
  <c r="Q173" i="218"/>
  <c r="N525" i="218"/>
  <c r="L525" i="218"/>
  <c r="H525" i="218"/>
  <c r="U141" i="135"/>
  <c r="U152" i="135"/>
  <c r="Q152" i="198"/>
  <c r="Q143" i="218"/>
  <c r="U154" i="135"/>
  <c r="M525" i="218"/>
  <c r="Q175" i="218"/>
  <c r="Q177" i="218"/>
  <c r="Q524" i="218"/>
  <c r="Q520" i="218"/>
  <c r="Q157" i="198"/>
  <c r="E178" i="218"/>
  <c r="Q178" i="218" l="1"/>
  <c r="N11" i="104"/>
  <c r="N15" i="104" s="1"/>
  <c r="N17" i="104" s="1"/>
  <c r="Q158" i="198"/>
  <c r="U156" i="135"/>
  <c r="Q525" i="218"/>
  <c r="U157" i="135" l="1"/>
  <c r="J123" i="234" l="1"/>
  <c r="J122" i="234" l="1"/>
  <c r="J127" i="234" l="1"/>
  <c r="J222" i="234" l="1"/>
  <c r="M212" i="227" l="1"/>
  <c r="G214" i="234"/>
  <c r="G89" i="222" l="1"/>
  <c r="E89" i="222" l="1"/>
  <c r="G157" i="234" l="1"/>
  <c r="M155" i="227"/>
  <c r="G145" i="234"/>
  <c r="M143" i="227"/>
  <c r="M185" i="227"/>
  <c r="G187" i="234"/>
  <c r="G103" i="234"/>
  <c r="M101" i="227"/>
  <c r="G156" i="234" l="1"/>
  <c r="M154" i="227"/>
  <c r="M184" i="227"/>
  <c r="G186" i="234"/>
  <c r="G79" i="234"/>
  <c r="M77" i="227"/>
  <c r="G144" i="234"/>
  <c r="M142" i="227"/>
  <c r="L157" i="234"/>
  <c r="G87" i="234"/>
  <c r="M85" i="227"/>
  <c r="G173" i="234"/>
  <c r="M171" i="227"/>
  <c r="M172" i="227"/>
  <c r="G174" i="234"/>
  <c r="G102" i="234"/>
  <c r="M100" i="227"/>
  <c r="L187" i="234"/>
  <c r="L156" i="234" l="1"/>
  <c r="L186" i="234"/>
  <c r="G140" i="234" l="1"/>
  <c r="M138" i="227"/>
  <c r="G139" i="234" l="1"/>
  <c r="M137" i="227"/>
  <c r="G99" i="222" l="1"/>
  <c r="E99" i="222" l="1"/>
  <c r="M191" i="227" l="1"/>
  <c r="G193" i="234"/>
  <c r="M209" i="227"/>
  <c r="G211" i="234"/>
  <c r="M206" i="227"/>
  <c r="G208" i="234"/>
  <c r="M214" i="227"/>
  <c r="G216" i="234"/>
  <c r="G120" i="234"/>
  <c r="M118" i="227"/>
  <c r="M201" i="227"/>
  <c r="G203" i="234"/>
  <c r="G108" i="234"/>
  <c r="M106" i="227"/>
  <c r="E123" i="234"/>
  <c r="K121" i="227"/>
  <c r="G82" i="234"/>
  <c r="M80" i="227"/>
  <c r="M167" i="227"/>
  <c r="G169" i="234"/>
  <c r="M121" i="227"/>
  <c r="G123" i="234"/>
  <c r="G179" i="234"/>
  <c r="M177" i="227"/>
  <c r="G191" i="234"/>
  <c r="M189" i="227"/>
  <c r="J75" i="222"/>
  <c r="G75" i="222"/>
  <c r="I75" i="222"/>
  <c r="H75" i="222"/>
  <c r="M190" i="227" l="1"/>
  <c r="G192" i="234"/>
  <c r="M211" i="227"/>
  <c r="G213" i="234"/>
  <c r="M208" i="227"/>
  <c r="G210" i="234"/>
  <c r="G151" i="234"/>
  <c r="M149" i="227"/>
  <c r="G135" i="234"/>
  <c r="M133" i="227"/>
  <c r="M176" i="227"/>
  <c r="G178" i="234"/>
  <c r="G119" i="234"/>
  <c r="M117" i="227"/>
  <c r="E122" i="234"/>
  <c r="K120" i="227"/>
  <c r="G98" i="234"/>
  <c r="M96" i="227"/>
  <c r="G113" i="234"/>
  <c r="M111" i="227"/>
  <c r="G168" i="234"/>
  <c r="M166" i="227"/>
  <c r="M165" i="227"/>
  <c r="G167" i="234"/>
  <c r="G78" i="234"/>
  <c r="M76" i="227"/>
  <c r="G132" i="234"/>
  <c r="M130" i="227"/>
  <c r="G207" i="234"/>
  <c r="M205" i="227"/>
  <c r="L174" i="234"/>
  <c r="L87" i="234"/>
  <c r="E75" i="222"/>
  <c r="G122" i="234"/>
  <c r="M120" i="227"/>
  <c r="G107" i="234"/>
  <c r="M105" i="227"/>
  <c r="G86" i="234"/>
  <c r="M84" i="227"/>
  <c r="M200" i="227"/>
  <c r="G202" i="234"/>
  <c r="G115" i="234"/>
  <c r="M113" i="227"/>
  <c r="L167" i="234"/>
  <c r="G115" i="222"/>
  <c r="J115" i="222"/>
  <c r="H116" i="222"/>
  <c r="I115" i="222"/>
  <c r="L79" i="234" l="1"/>
  <c r="L119" i="234"/>
  <c r="L78" i="234"/>
  <c r="L140" i="234"/>
  <c r="L173" i="234"/>
  <c r="G114" i="234"/>
  <c r="M112" i="227"/>
  <c r="M218" i="227"/>
  <c r="L108" i="234"/>
  <c r="L113" i="234"/>
  <c r="L132" i="234"/>
  <c r="L123" i="234"/>
  <c r="L135" i="234"/>
  <c r="L115" i="234"/>
  <c r="L193" i="234"/>
  <c r="L214" i="234"/>
  <c r="L191" i="234"/>
  <c r="L216" i="234"/>
  <c r="L122" i="234"/>
  <c r="L208" i="234"/>
  <c r="M164" i="227"/>
  <c r="G166" i="234"/>
  <c r="K125" i="227"/>
  <c r="K220" i="227" s="1"/>
  <c r="L120" i="234"/>
  <c r="L211" i="234"/>
  <c r="E127" i="234"/>
  <c r="E222" i="234" s="1"/>
  <c r="L169" i="234"/>
  <c r="L145" i="234"/>
  <c r="L151" i="234"/>
  <c r="G97" i="234"/>
  <c r="M95" i="227"/>
  <c r="M148" i="227"/>
  <c r="G150" i="234"/>
  <c r="G77" i="234"/>
  <c r="M75" i="227"/>
  <c r="G112" i="234"/>
  <c r="M110" i="227"/>
  <c r="L179" i="234"/>
  <c r="L203" i="234"/>
  <c r="G131" i="234"/>
  <c r="M129" i="227"/>
  <c r="G220" i="234"/>
  <c r="G80" i="222"/>
  <c r="G107" i="222"/>
  <c r="H115" i="222"/>
  <c r="G116" i="222"/>
  <c r="I116" i="222"/>
  <c r="J116" i="222"/>
  <c r="L139" i="234" l="1"/>
  <c r="L192" i="234"/>
  <c r="E115" i="222"/>
  <c r="E80" i="222"/>
  <c r="L112" i="234"/>
  <c r="L207" i="234"/>
  <c r="L202" i="234"/>
  <c r="L131" i="234"/>
  <c r="G76" i="234"/>
  <c r="M74" i="227"/>
  <c r="G130" i="234"/>
  <c r="G175" i="234" s="1"/>
  <c r="M128" i="227"/>
  <c r="M173" i="227" s="1"/>
  <c r="L178" i="234"/>
  <c r="L114" i="234"/>
  <c r="L166" i="234"/>
  <c r="L150" i="234"/>
  <c r="L210" i="234"/>
  <c r="E107" i="222"/>
  <c r="L168" i="234"/>
  <c r="L107" i="234"/>
  <c r="L213" i="234"/>
  <c r="E116" i="222"/>
  <c r="L144" i="234"/>
  <c r="I74" i="222"/>
  <c r="G101" i="222"/>
  <c r="G114" i="222"/>
  <c r="L130" i="234" l="1"/>
  <c r="L175" i="234" s="1"/>
  <c r="E114" i="222"/>
  <c r="E101" i="222"/>
  <c r="L220" i="234"/>
  <c r="J74" i="222"/>
  <c r="H74" i="222"/>
  <c r="G74" i="222"/>
  <c r="G96" i="222"/>
  <c r="G100" i="222"/>
  <c r="E96" i="222" l="1"/>
  <c r="E74" i="222"/>
  <c r="L86" i="234"/>
  <c r="G113" i="222"/>
  <c r="G86" i="222"/>
  <c r="L98" i="234" l="1"/>
  <c r="E86" i="222"/>
  <c r="E100" i="222"/>
  <c r="E113" i="222"/>
  <c r="L82" i="234"/>
  <c r="G87" i="222"/>
  <c r="E87" i="222" l="1"/>
  <c r="E98" i="222" l="1"/>
  <c r="E84" i="222"/>
  <c r="E97" i="222"/>
  <c r="G97" i="222"/>
  <c r="G85" i="222"/>
  <c r="G98" i="222"/>
  <c r="G84" i="222"/>
  <c r="G111" i="222" l="1"/>
  <c r="L97" i="234"/>
  <c r="L103" i="234"/>
  <c r="E85" i="222"/>
  <c r="L77" i="234"/>
  <c r="G112" i="222"/>
  <c r="L76" i="234" l="1"/>
  <c r="E112" i="222"/>
  <c r="E111" i="222"/>
  <c r="E73" i="222" l="1"/>
  <c r="L102" i="234"/>
  <c r="G108" i="222" l="1"/>
  <c r="E108" i="222" l="1"/>
  <c r="G81" i="222"/>
  <c r="E81" i="222" l="1"/>
  <c r="G93" i="222" l="1"/>
  <c r="H93" i="222"/>
  <c r="J93" i="222"/>
  <c r="I93" i="222"/>
  <c r="E93" i="222" l="1"/>
  <c r="J68" i="222" l="1"/>
  <c r="I68" i="222"/>
  <c r="H68" i="222"/>
  <c r="G68" i="222"/>
  <c r="E68" i="222" l="1"/>
  <c r="J70" i="222" l="1"/>
  <c r="I70" i="222"/>
  <c r="G70" i="222"/>
  <c r="H70" i="222"/>
  <c r="E70" i="222" l="1"/>
  <c r="G94" i="222" l="1"/>
  <c r="E94" i="222" l="1"/>
  <c r="H67" i="222" l="1"/>
  <c r="G67" i="222"/>
  <c r="J67" i="222"/>
  <c r="E67" i="222"/>
  <c r="I67" i="222"/>
  <c r="G79" i="222" l="1"/>
  <c r="E79" i="222" l="1"/>
  <c r="E82" i="222" l="1"/>
  <c r="G82" i="222" l="1"/>
  <c r="G83" i="222" l="1"/>
  <c r="E83" i="222"/>
  <c r="G92" i="222" l="1"/>
  <c r="E92" i="222"/>
  <c r="E95" i="222" l="1"/>
  <c r="G95" i="222"/>
  <c r="E110" i="222" l="1"/>
  <c r="G110" i="222"/>
  <c r="I73" i="222" l="1"/>
  <c r="H73" i="222"/>
  <c r="G73" i="222"/>
  <c r="J73" i="222"/>
  <c r="L96" i="234" l="1"/>
  <c r="G96" i="234"/>
  <c r="M94" i="227"/>
  <c r="M125" i="227" l="1"/>
  <c r="M220" i="227" s="1"/>
  <c r="G127" i="234"/>
  <c r="G222" i="234" s="1"/>
  <c r="L127" i="234"/>
  <c r="L222" i="234" l="1"/>
  <c r="N155" i="199" l="1"/>
  <c r="N157" i="199" s="1"/>
  <c r="N158" i="199" s="1"/>
  <c r="R155" i="136" l="1"/>
  <c r="R156" i="136" s="1"/>
  <c r="R157" i="136" s="1"/>
  <c r="F26" i="245" l="1"/>
  <c r="H26" i="245"/>
  <c r="I26" i="245"/>
  <c r="E11" i="245"/>
  <c r="F11" i="245" s="1"/>
  <c r="H41" i="245"/>
  <c r="I41" i="245"/>
  <c r="I45" i="245" s="1"/>
  <c r="I47" i="245" s="1"/>
  <c r="H11" i="245" l="1"/>
  <c r="J26" i="245"/>
  <c r="J41" i="245"/>
  <c r="F41" i="245"/>
  <c r="I11" i="245"/>
  <c r="J11" i="245" s="1"/>
  <c r="H45" i="245"/>
  <c r="J45" i="245" l="1"/>
  <c r="H47" i="245"/>
  <c r="J47" i="245" s="1"/>
  <c r="G54" i="222" l="1"/>
  <c r="H54" i="222"/>
  <c r="I54" i="222"/>
  <c r="J54" i="222"/>
  <c r="L54" i="222"/>
  <c r="M54" i="222"/>
  <c r="N54" i="222"/>
  <c r="O54" i="222"/>
  <c r="P54" i="222"/>
  <c r="G53" i="222"/>
  <c r="H53" i="222"/>
  <c r="I53" i="222"/>
  <c r="J53" i="222"/>
  <c r="L53" i="222"/>
  <c r="M53" i="222"/>
  <c r="N53" i="222"/>
  <c r="O53" i="222"/>
  <c r="P53" i="222"/>
  <c r="G52" i="222"/>
  <c r="H52" i="222"/>
  <c r="I52" i="222"/>
  <c r="J52" i="222"/>
  <c r="G51" i="222"/>
  <c r="H51" i="222"/>
  <c r="I51" i="222"/>
  <c r="J51" i="222"/>
  <c r="L51" i="222"/>
  <c r="M51" i="222"/>
  <c r="N51" i="222"/>
  <c r="O51" i="222"/>
  <c r="P51" i="222"/>
  <c r="G47" i="222"/>
  <c r="H47" i="222"/>
  <c r="I47" i="222"/>
  <c r="J47" i="222"/>
  <c r="L47" i="222"/>
  <c r="M47" i="222"/>
  <c r="N47" i="222"/>
  <c r="O47" i="222"/>
  <c r="P47" i="222"/>
  <c r="G40" i="222"/>
  <c r="H40" i="222"/>
  <c r="I40" i="222"/>
  <c r="J40" i="222"/>
  <c r="L40" i="222"/>
  <c r="M40" i="222"/>
  <c r="N40" i="222"/>
  <c r="O40" i="222"/>
  <c r="P40" i="222"/>
  <c r="G41" i="222"/>
  <c r="H41" i="222"/>
  <c r="I41" i="222"/>
  <c r="J41" i="222"/>
  <c r="L41" i="222"/>
  <c r="M41" i="222"/>
  <c r="N41" i="222"/>
  <c r="O41" i="222"/>
  <c r="P41" i="222"/>
  <c r="G42" i="222"/>
  <c r="H42" i="222"/>
  <c r="I42" i="222"/>
  <c r="J42" i="222"/>
  <c r="G39" i="222"/>
  <c r="H39" i="222"/>
  <c r="I39" i="222"/>
  <c r="J39" i="222"/>
  <c r="L39" i="222"/>
  <c r="M39" i="222"/>
  <c r="N39" i="222"/>
  <c r="O39" i="222"/>
  <c r="P39" i="222"/>
  <c r="G38" i="222"/>
  <c r="H38" i="222"/>
  <c r="I38" i="222"/>
  <c r="J38" i="222"/>
  <c r="L38" i="222"/>
  <c r="M38" i="222"/>
  <c r="N38" i="222"/>
  <c r="O38" i="222"/>
  <c r="P38" i="222"/>
  <c r="G28" i="222"/>
  <c r="H28" i="222"/>
  <c r="I28" i="222"/>
  <c r="J28" i="222"/>
  <c r="L28" i="222"/>
  <c r="M28" i="222"/>
  <c r="N28" i="222"/>
  <c r="O28" i="222"/>
  <c r="P28" i="222"/>
  <c r="G27" i="222"/>
  <c r="H27" i="222"/>
  <c r="I27" i="222"/>
  <c r="J27" i="222"/>
  <c r="L27" i="222"/>
  <c r="M27" i="222"/>
  <c r="N27" i="222"/>
  <c r="O27" i="222"/>
  <c r="P27" i="222"/>
  <c r="G26" i="222"/>
  <c r="H26" i="222"/>
  <c r="I26" i="222"/>
  <c r="J26" i="222"/>
  <c r="L26" i="222"/>
  <c r="M26" i="222"/>
  <c r="N26" i="222"/>
  <c r="O26" i="222"/>
  <c r="P26" i="222"/>
  <c r="G25" i="222"/>
  <c r="H25" i="222"/>
  <c r="I25" i="222"/>
  <c r="J25" i="222"/>
  <c r="L25" i="222"/>
  <c r="M25" i="222"/>
  <c r="N25" i="222"/>
  <c r="O25" i="222"/>
  <c r="P25" i="222"/>
  <c r="G21" i="222"/>
  <c r="H21" i="222"/>
  <c r="I21" i="222"/>
  <c r="J21" i="222"/>
  <c r="L21" i="222"/>
  <c r="M21" i="222"/>
  <c r="N21" i="222"/>
  <c r="O21" i="222"/>
  <c r="P21" i="222"/>
  <c r="K39" i="222" l="1"/>
  <c r="K40" i="222"/>
  <c r="K51" i="222"/>
  <c r="K53" i="222"/>
  <c r="K54" i="222"/>
  <c r="K38" i="222"/>
  <c r="K41" i="222"/>
  <c r="Q22" i="223"/>
  <c r="E21" i="222"/>
  <c r="E25" i="222"/>
  <c r="Q26" i="223"/>
  <c r="E26" i="222"/>
  <c r="Q27" i="223"/>
  <c r="E27" i="222"/>
  <c r="Q28" i="223"/>
  <c r="E28" i="222"/>
  <c r="Q29" i="223"/>
  <c r="E38" i="222"/>
  <c r="Q39" i="223"/>
  <c r="E42" i="222"/>
  <c r="E40" i="222"/>
  <c r="Q42" i="223"/>
  <c r="Q52" i="223"/>
  <c r="E51" i="222"/>
  <c r="E52" i="222"/>
  <c r="E53" i="222"/>
  <c r="Q54" i="223"/>
  <c r="E54" i="222"/>
  <c r="Q55" i="223"/>
  <c r="E39" i="222"/>
  <c r="Q40" i="223"/>
  <c r="Q43" i="223"/>
  <c r="E41" i="222"/>
  <c r="E47" i="222"/>
  <c r="Q48" i="223"/>
  <c r="K21" i="222"/>
  <c r="K25" i="222"/>
  <c r="K26" i="222"/>
  <c r="K27" i="222"/>
  <c r="K28" i="222"/>
  <c r="K47" i="222"/>
  <c r="Q38" i="222" l="1"/>
  <c r="Q41" i="222"/>
  <c r="Q51" i="222"/>
  <c r="Q54" i="222"/>
  <c r="Q28" i="222"/>
  <c r="Q39" i="222"/>
  <c r="Q25" i="222"/>
  <c r="Q21" i="222"/>
  <c r="Q40" i="222"/>
  <c r="Q27" i="222"/>
  <c r="Q47" i="222"/>
  <c r="Q53" i="222"/>
  <c r="Q26" i="222"/>
  <c r="K126" i="234" l="1"/>
  <c r="N126" i="234" s="1"/>
  <c r="K124" i="234"/>
  <c r="N124" i="234" s="1"/>
  <c r="K125" i="234"/>
  <c r="N125" i="234" s="1"/>
  <c r="J46" i="234" l="1"/>
  <c r="J30" i="222" l="1"/>
  <c r="K123" i="234" l="1"/>
  <c r="N123" i="234" s="1"/>
  <c r="O211" i="223"/>
  <c r="O214" i="222" s="1"/>
  <c r="K211" i="223"/>
  <c r="K214" i="222" s="1"/>
  <c r="H211" i="223"/>
  <c r="H214" i="222" s="1"/>
  <c r="J211" i="223"/>
  <c r="J214" i="222" s="1"/>
  <c r="P211" i="223"/>
  <c r="P214" i="222" s="1"/>
  <c r="F211" i="223"/>
  <c r="F214" i="222" s="1"/>
  <c r="I211" i="223"/>
  <c r="I214" i="222" s="1"/>
  <c r="L211" i="223"/>
  <c r="L214" i="222" s="1"/>
  <c r="E211" i="223"/>
  <c r="N211" i="223"/>
  <c r="N214" i="222" s="1"/>
  <c r="M211" i="223"/>
  <c r="M214" i="222" s="1"/>
  <c r="G211" i="223"/>
  <c r="G214" i="222" s="1"/>
  <c r="E214" i="222" l="1"/>
  <c r="Q214" i="222" s="1"/>
  <c r="Q211" i="223"/>
  <c r="M285" i="223" l="1"/>
  <c r="M288" i="222" s="1"/>
  <c r="I285" i="223"/>
  <c r="I288" i="222" s="1"/>
  <c r="P285" i="223"/>
  <c r="P288" i="222" s="1"/>
  <c r="O285" i="223"/>
  <c r="O288" i="222" s="1"/>
  <c r="L285" i="223"/>
  <c r="L288" i="222" s="1"/>
  <c r="H285" i="223"/>
  <c r="H288" i="222" s="1"/>
  <c r="N285" i="223"/>
  <c r="N288" i="222" s="1"/>
  <c r="E285" i="223"/>
  <c r="K285" i="223"/>
  <c r="K288" i="222" s="1"/>
  <c r="G285" i="223"/>
  <c r="G288" i="222" s="1"/>
  <c r="J285" i="223"/>
  <c r="J288" i="222" s="1"/>
  <c r="F285" i="223"/>
  <c r="F288" i="222" s="1"/>
  <c r="E288" i="222" l="1"/>
  <c r="Q288" i="222" s="1"/>
  <c r="Q285" i="223"/>
  <c r="P359" i="223"/>
  <c r="P362" i="222" s="1"/>
  <c r="I359" i="223"/>
  <c r="I362" i="222" s="1"/>
  <c r="N359" i="223"/>
  <c r="N362" i="222" s="1"/>
  <c r="H359" i="223"/>
  <c r="H362" i="222" s="1"/>
  <c r="M359" i="223"/>
  <c r="M362" i="222" s="1"/>
  <c r="E359" i="223"/>
  <c r="O359" i="223"/>
  <c r="O362" i="222" s="1"/>
  <c r="J359" i="223"/>
  <c r="J362" i="222" s="1"/>
  <c r="K359" i="223"/>
  <c r="K362" i="222" s="1"/>
  <c r="L359" i="223"/>
  <c r="L362" i="222" s="1"/>
  <c r="G359" i="223"/>
  <c r="G362" i="222" s="1"/>
  <c r="F359" i="223"/>
  <c r="F362" i="222" s="1"/>
  <c r="E362" i="222" l="1"/>
  <c r="Q362" i="222" s="1"/>
  <c r="Q359" i="223"/>
  <c r="J15" i="222" l="1"/>
  <c r="I15" i="222"/>
  <c r="H15" i="222"/>
  <c r="G15" i="222"/>
  <c r="J12" i="222"/>
  <c r="I12" i="222"/>
  <c r="H12" i="222"/>
  <c r="G12" i="222"/>
  <c r="E12" i="222" l="1"/>
  <c r="E15" i="222"/>
  <c r="G238" i="223"/>
  <c r="G241" i="222" s="1"/>
  <c r="F238" i="223"/>
  <c r="F241" i="222" s="1"/>
  <c r="I238" i="223"/>
  <c r="I241" i="222" s="1"/>
  <c r="J238" i="223"/>
  <c r="J241" i="222" s="1"/>
  <c r="H238" i="223"/>
  <c r="H241" i="222" s="1"/>
  <c r="E238" i="223"/>
  <c r="J14" i="222"/>
  <c r="H14" i="222"/>
  <c r="G14" i="222"/>
  <c r="I14" i="222"/>
  <c r="H9" i="222" l="1"/>
  <c r="F20" i="224"/>
  <c r="F63" i="224" s="1"/>
  <c r="E13" i="222"/>
  <c r="E20" i="224"/>
  <c r="E241" i="222"/>
  <c r="G20" i="224"/>
  <c r="G63" i="224" s="1"/>
  <c r="G13" i="222"/>
  <c r="J13" i="222"/>
  <c r="J20" i="224"/>
  <c r="J63" i="224" s="1"/>
  <c r="H20" i="224"/>
  <c r="H63" i="224" s="1"/>
  <c r="H13" i="222"/>
  <c r="I20" i="224"/>
  <c r="I63" i="224" s="1"/>
  <c r="I13" i="222"/>
  <c r="E9" i="222"/>
  <c r="G9" i="222"/>
  <c r="E14" i="222"/>
  <c r="I9" i="222"/>
  <c r="J9" i="222"/>
  <c r="H225" i="223"/>
  <c r="H228" i="222" s="1"/>
  <c r="I225" i="223"/>
  <c r="I228" i="222" s="1"/>
  <c r="L225" i="223"/>
  <c r="L228" i="222" s="1"/>
  <c r="N225" i="223"/>
  <c r="N228" i="222" s="1"/>
  <c r="F225" i="223"/>
  <c r="F228" i="222" s="1"/>
  <c r="E225" i="223"/>
  <c r="J225" i="223"/>
  <c r="J228" i="222" s="1"/>
  <c r="O225" i="223"/>
  <c r="O228" i="222" s="1"/>
  <c r="K225" i="223"/>
  <c r="K228" i="222" s="1"/>
  <c r="P225" i="223"/>
  <c r="P228" i="222" s="1"/>
  <c r="M225" i="223"/>
  <c r="M228" i="222" s="1"/>
  <c r="G225" i="223"/>
  <c r="G228" i="222" s="1"/>
  <c r="J312" i="223"/>
  <c r="J315" i="222" s="1"/>
  <c r="G312" i="223"/>
  <c r="G315" i="222" s="1"/>
  <c r="H312" i="223"/>
  <c r="H315" i="222" s="1"/>
  <c r="I312" i="223"/>
  <c r="I315" i="222" s="1"/>
  <c r="F312" i="223"/>
  <c r="F315" i="222" s="1"/>
  <c r="E312" i="223"/>
  <c r="K171" i="234" l="1"/>
  <c r="N171" i="234" s="1"/>
  <c r="E63" i="224"/>
  <c r="E315" i="222"/>
  <c r="D172" i="234"/>
  <c r="E228" i="222"/>
  <c r="Q228" i="222" s="1"/>
  <c r="Q225" i="223"/>
  <c r="D171" i="234"/>
  <c r="F299" i="223"/>
  <c r="F302" i="222" s="1"/>
  <c r="H299" i="223"/>
  <c r="H302" i="222" s="1"/>
  <c r="O299" i="223"/>
  <c r="O302" i="222" s="1"/>
  <c r="E299" i="223"/>
  <c r="N299" i="223"/>
  <c r="N302" i="222" s="1"/>
  <c r="I299" i="223"/>
  <c r="I302" i="222" s="1"/>
  <c r="L299" i="223"/>
  <c r="L302" i="222" s="1"/>
  <c r="P299" i="223"/>
  <c r="P302" i="222" s="1"/>
  <c r="K299" i="223"/>
  <c r="K302" i="222" s="1"/>
  <c r="N238" i="223"/>
  <c r="N241" i="222" s="1"/>
  <c r="J299" i="223"/>
  <c r="J302" i="222" s="1"/>
  <c r="M299" i="223"/>
  <c r="M302" i="222" s="1"/>
  <c r="G299" i="223"/>
  <c r="G302" i="222" s="1"/>
  <c r="K238" i="223"/>
  <c r="G386" i="223"/>
  <c r="G389" i="222" s="1"/>
  <c r="H386" i="223"/>
  <c r="H389" i="222" s="1"/>
  <c r="L238" i="223"/>
  <c r="L241" i="222" s="1"/>
  <c r="F386" i="223"/>
  <c r="F389" i="222" s="1"/>
  <c r="J386" i="223"/>
  <c r="J389" i="222" s="1"/>
  <c r="I386" i="223"/>
  <c r="I389" i="222" s="1"/>
  <c r="M238" i="223"/>
  <c r="M241" i="222" s="1"/>
  <c r="P238" i="223"/>
  <c r="P241" i="222" s="1"/>
  <c r="O238" i="223"/>
  <c r="O241" i="222" s="1"/>
  <c r="I221" i="223"/>
  <c r="I224" i="222" s="1"/>
  <c r="F221" i="223"/>
  <c r="F224" i="222" s="1"/>
  <c r="G221" i="223"/>
  <c r="G224" i="222" s="1"/>
  <c r="H221" i="223"/>
  <c r="H224" i="222" s="1"/>
  <c r="E386" i="223"/>
  <c r="J221" i="223"/>
  <c r="J224" i="222" s="1"/>
  <c r="L169" i="227" l="1"/>
  <c r="N169" i="227" s="1"/>
  <c r="F171" i="234"/>
  <c r="I171" i="234" s="1"/>
  <c r="K158" i="234"/>
  <c r="N158" i="234" s="1"/>
  <c r="E389" i="222"/>
  <c r="K157" i="234"/>
  <c r="N157" i="234" s="1"/>
  <c r="K241" i="222"/>
  <c r="Q241" i="222" s="1"/>
  <c r="Q238" i="223"/>
  <c r="E302" i="222"/>
  <c r="Q302" i="222" s="1"/>
  <c r="Q299" i="223"/>
  <c r="L170" i="227"/>
  <c r="N170" i="227" s="1"/>
  <c r="F172" i="234"/>
  <c r="I172" i="234" s="1"/>
  <c r="K159" i="234"/>
  <c r="N159" i="234" s="1"/>
  <c r="E221" i="223"/>
  <c r="F373" i="223"/>
  <c r="F376" i="222" s="1"/>
  <c r="H373" i="223"/>
  <c r="H376" i="222" s="1"/>
  <c r="E373" i="223"/>
  <c r="O373" i="223"/>
  <c r="O376" i="222" s="1"/>
  <c r="I373" i="223"/>
  <c r="I376" i="222" s="1"/>
  <c r="N373" i="223"/>
  <c r="N376" i="222" s="1"/>
  <c r="P373" i="223"/>
  <c r="P376" i="222" s="1"/>
  <c r="L373" i="223"/>
  <c r="L376" i="222" s="1"/>
  <c r="K373" i="223"/>
  <c r="K376" i="222" s="1"/>
  <c r="G373" i="223"/>
  <c r="G376" i="222" s="1"/>
  <c r="J373" i="223"/>
  <c r="J376" i="222" s="1"/>
  <c r="M373" i="223"/>
  <c r="M376" i="222" s="1"/>
  <c r="N312" i="223"/>
  <c r="N315" i="222" s="1"/>
  <c r="O312" i="223"/>
  <c r="O315" i="222" s="1"/>
  <c r="L312" i="223"/>
  <c r="L315" i="222" s="1"/>
  <c r="P312" i="223"/>
  <c r="P315" i="222" s="1"/>
  <c r="K312" i="223"/>
  <c r="M312" i="223"/>
  <c r="M315" i="222" s="1"/>
  <c r="J295" i="223"/>
  <c r="J298" i="222" s="1"/>
  <c r="I295" i="223"/>
  <c r="I298" i="222" s="1"/>
  <c r="F295" i="223"/>
  <c r="F298" i="222" s="1"/>
  <c r="H295" i="223"/>
  <c r="H298" i="222" s="1"/>
  <c r="G295" i="223"/>
  <c r="G298" i="222" s="1"/>
  <c r="E376" i="222" l="1"/>
  <c r="Q376" i="222" s="1"/>
  <c r="Q373" i="223"/>
  <c r="K315" i="222"/>
  <c r="Q315" i="222" s="1"/>
  <c r="Q312" i="223"/>
  <c r="E224" i="222"/>
  <c r="E295" i="223"/>
  <c r="M221" i="223"/>
  <c r="M224" i="222" s="1"/>
  <c r="P221" i="223"/>
  <c r="P224" i="222" s="1"/>
  <c r="K386" i="223"/>
  <c r="O386" i="223"/>
  <c r="O389" i="222" s="1"/>
  <c r="L386" i="223"/>
  <c r="L389" i="222" s="1"/>
  <c r="P386" i="223"/>
  <c r="P389" i="222" s="1"/>
  <c r="N386" i="223"/>
  <c r="N389" i="222" s="1"/>
  <c r="M386" i="223"/>
  <c r="M389" i="222" s="1"/>
  <c r="I369" i="223"/>
  <c r="I372" i="222" s="1"/>
  <c r="L221" i="223"/>
  <c r="L224" i="222" s="1"/>
  <c r="J369" i="223"/>
  <c r="J372" i="222" s="1"/>
  <c r="H369" i="223"/>
  <c r="H372" i="222" s="1"/>
  <c r="F369" i="223"/>
  <c r="F372" i="222" s="1"/>
  <c r="G369" i="223"/>
  <c r="G372" i="222" s="1"/>
  <c r="O221" i="223"/>
  <c r="O224" i="222" s="1"/>
  <c r="N221" i="223"/>
  <c r="N224" i="222" s="1"/>
  <c r="E298" i="222" l="1"/>
  <c r="E369" i="223"/>
  <c r="K389" i="222"/>
  <c r="Q389" i="222" s="1"/>
  <c r="Q386" i="223"/>
  <c r="K160" i="234"/>
  <c r="N160" i="234" s="1"/>
  <c r="K221" i="223"/>
  <c r="K295" i="223"/>
  <c r="P295" i="223"/>
  <c r="P298" i="222" s="1"/>
  <c r="M295" i="223"/>
  <c r="M298" i="222" s="1"/>
  <c r="L295" i="223"/>
  <c r="L298" i="222" s="1"/>
  <c r="N295" i="223"/>
  <c r="N298" i="222" s="1"/>
  <c r="O295" i="223"/>
  <c r="O298" i="222" s="1"/>
  <c r="K298" i="222" l="1"/>
  <c r="Q298" i="222" s="1"/>
  <c r="Q295" i="223"/>
  <c r="K224" i="222"/>
  <c r="Q224" i="222" s="1"/>
  <c r="Q221" i="223"/>
  <c r="E372" i="222"/>
  <c r="N369" i="223"/>
  <c r="N372" i="222" s="1"/>
  <c r="M369" i="223"/>
  <c r="M372" i="222" s="1"/>
  <c r="O369" i="223"/>
  <c r="O372" i="222" s="1"/>
  <c r="L369" i="223"/>
  <c r="L372" i="222" s="1"/>
  <c r="P369" i="223"/>
  <c r="P372" i="222" s="1"/>
  <c r="K369" i="223"/>
  <c r="K372" i="222" s="1"/>
  <c r="Q369" i="223" l="1"/>
  <c r="Q372" i="222"/>
  <c r="G46" i="222" l="1"/>
  <c r="E46" i="222"/>
  <c r="I46" i="222"/>
  <c r="H46" i="222"/>
  <c r="J46" i="222"/>
  <c r="E20" i="222" l="1"/>
  <c r="K145" i="234" l="1"/>
  <c r="N145" i="234" s="1"/>
  <c r="P36" i="222"/>
  <c r="O36" i="222"/>
  <c r="N36" i="222"/>
  <c r="M36" i="222"/>
  <c r="L36" i="222"/>
  <c r="J36" i="222"/>
  <c r="I36" i="222"/>
  <c r="H36" i="222"/>
  <c r="G36" i="222"/>
  <c r="J23" i="222"/>
  <c r="I23" i="222"/>
  <c r="H23" i="222"/>
  <c r="G23" i="222"/>
  <c r="K187" i="234" l="1"/>
  <c r="N187" i="234" s="1"/>
  <c r="K36" i="222"/>
  <c r="E23" i="222"/>
  <c r="K146" i="234"/>
  <c r="N146" i="234" s="1"/>
  <c r="E36" i="222"/>
  <c r="Q37" i="223"/>
  <c r="Q36" i="222" l="1"/>
  <c r="K189" i="234"/>
  <c r="N189" i="234" s="1"/>
  <c r="K188" i="234"/>
  <c r="N188" i="234" s="1"/>
  <c r="K92" i="234"/>
  <c r="N92" i="234" s="1"/>
  <c r="K147" i="234"/>
  <c r="N147" i="234" s="1"/>
  <c r="K190" i="234" l="1"/>
  <c r="N190" i="234" s="1"/>
  <c r="K148" i="234"/>
  <c r="N148" i="234" s="1"/>
  <c r="K93" i="234"/>
  <c r="N93" i="234" s="1"/>
  <c r="K94" i="234" l="1"/>
  <c r="N94" i="234" s="1"/>
  <c r="K95" i="234" l="1"/>
  <c r="N95" i="234" s="1"/>
  <c r="M23" i="222" l="1"/>
  <c r="L23" i="222"/>
  <c r="O23" i="222"/>
  <c r="N23" i="222"/>
  <c r="P23" i="222"/>
  <c r="K23" i="222" l="1"/>
  <c r="Q23" i="222" s="1"/>
  <c r="Q24" i="223"/>
  <c r="I30" i="222" l="1"/>
  <c r="H30" i="222"/>
  <c r="G30" i="222"/>
  <c r="I24" i="222"/>
  <c r="H24" i="222"/>
  <c r="G24" i="222"/>
  <c r="I22" i="222"/>
  <c r="H22" i="222"/>
  <c r="G22" i="222"/>
  <c r="M29" i="222"/>
  <c r="N29" i="222"/>
  <c r="O29" i="222"/>
  <c r="J22" i="222"/>
  <c r="J50" i="222"/>
  <c r="G50" i="222"/>
  <c r="I50" i="222"/>
  <c r="H50" i="222"/>
  <c r="J24" i="222"/>
  <c r="G31" i="234" l="1"/>
  <c r="M29" i="227"/>
  <c r="K29" i="222"/>
  <c r="M27" i="227"/>
  <c r="G29" i="234"/>
  <c r="H48" i="222"/>
  <c r="H59" i="222" s="1"/>
  <c r="H60" i="223"/>
  <c r="F59" i="222"/>
  <c r="F60" i="223"/>
  <c r="E33" i="222"/>
  <c r="G28" i="234"/>
  <c r="M26" i="227"/>
  <c r="G26" i="234"/>
  <c r="M24" i="227"/>
  <c r="E24" i="222"/>
  <c r="G30" i="234"/>
  <c r="M28" i="227"/>
  <c r="G48" i="222"/>
  <c r="G59" i="222" s="1"/>
  <c r="G60" i="223"/>
  <c r="E46" i="234"/>
  <c r="K44" i="227"/>
  <c r="M18" i="227"/>
  <c r="G20" i="234"/>
  <c r="E50" i="222"/>
  <c r="G45" i="234"/>
  <c r="M43" i="227"/>
  <c r="G17" i="234"/>
  <c r="M15" i="227"/>
  <c r="I48" i="222"/>
  <c r="I59" i="222" s="1"/>
  <c r="I60" i="223"/>
  <c r="G36" i="234"/>
  <c r="M34" i="227"/>
  <c r="J48" i="222"/>
  <c r="J59" i="222" s="1"/>
  <c r="J60" i="223"/>
  <c r="G35" i="234"/>
  <c r="M33" i="227"/>
  <c r="G14" i="234"/>
  <c r="M12" i="227"/>
  <c r="E30" i="222"/>
  <c r="G34" i="234"/>
  <c r="M32" i="227"/>
  <c r="G13" i="234"/>
  <c r="M11" i="227"/>
  <c r="G21" i="234"/>
  <c r="M19" i="227"/>
  <c r="E48" i="222"/>
  <c r="E60" i="223"/>
  <c r="M30" i="227"/>
  <c r="G32" i="234"/>
  <c r="M44" i="227"/>
  <c r="G46" i="234"/>
  <c r="E22" i="222"/>
  <c r="E32" i="223"/>
  <c r="O56" i="222"/>
  <c r="P29" i="222"/>
  <c r="L29" i="222"/>
  <c r="L28" i="234" l="1"/>
  <c r="L35" i="234"/>
  <c r="G12" i="234"/>
  <c r="M10" i="227"/>
  <c r="G66" i="234"/>
  <c r="M64" i="227"/>
  <c r="G27" i="234"/>
  <c r="M25" i="227"/>
  <c r="G23" i="234"/>
  <c r="M21" i="227"/>
  <c r="L20" i="234"/>
  <c r="Q30" i="223"/>
  <c r="K42" i="227"/>
  <c r="E44" i="234"/>
  <c r="G25" i="234"/>
  <c r="M23" i="227"/>
  <c r="E59" i="222"/>
  <c r="Q29" i="222"/>
  <c r="M13" i="227"/>
  <c r="G15" i="234"/>
  <c r="L23" i="234"/>
  <c r="M31" i="227"/>
  <c r="G33" i="234"/>
  <c r="M20" i="227"/>
  <c r="G22" i="234"/>
  <c r="E31" i="222"/>
  <c r="G44" i="234"/>
  <c r="M42" i="227"/>
  <c r="F228" i="223"/>
  <c r="F231" i="222" s="1"/>
  <c r="L228" i="223"/>
  <c r="L231" i="222" s="1"/>
  <c r="O228" i="223"/>
  <c r="O231" i="222" s="1"/>
  <c r="M228" i="223"/>
  <c r="M231" i="222" s="1"/>
  <c r="H228" i="223"/>
  <c r="H231" i="222" s="1"/>
  <c r="G228" i="223"/>
  <c r="G231" i="222" s="1"/>
  <c r="P228" i="223"/>
  <c r="P231" i="222" s="1"/>
  <c r="N228" i="223"/>
  <c r="N231" i="222" s="1"/>
  <c r="J228" i="223"/>
  <c r="J231" i="222" s="1"/>
  <c r="I228" i="223"/>
  <c r="I231" i="222" s="1"/>
  <c r="L56" i="222"/>
  <c r="M56" i="222"/>
  <c r="N56" i="222"/>
  <c r="L46" i="234" l="1"/>
  <c r="L45" i="234"/>
  <c r="G64" i="234"/>
  <c r="M62" i="227"/>
  <c r="M22" i="227"/>
  <c r="G24" i="234"/>
  <c r="L29" i="234"/>
  <c r="L66" i="234"/>
  <c r="M16" i="227"/>
  <c r="G18" i="234"/>
  <c r="L32" i="234"/>
  <c r="L13" i="234"/>
  <c r="L31" i="234"/>
  <c r="L34" i="234"/>
  <c r="L26" i="234"/>
  <c r="L17" i="234"/>
  <c r="L22" i="234"/>
  <c r="L14" i="234"/>
  <c r="L30" i="234"/>
  <c r="L36" i="234"/>
  <c r="L21" i="234"/>
  <c r="K56" i="222"/>
  <c r="N210" i="223"/>
  <c r="N213" i="222" s="1"/>
  <c r="M194" i="223"/>
  <c r="M197" i="222" s="1"/>
  <c r="M210" i="223"/>
  <c r="M213" i="222" s="1"/>
  <c r="O194" i="223"/>
  <c r="O197" i="222" s="1"/>
  <c r="K210" i="223"/>
  <c r="K213" i="222" s="1"/>
  <c r="J210" i="223"/>
  <c r="J213" i="222" s="1"/>
  <c r="F194" i="223"/>
  <c r="F197" i="222" s="1"/>
  <c r="F210" i="223"/>
  <c r="F213" i="222" s="1"/>
  <c r="P194" i="223"/>
  <c r="P197" i="222" s="1"/>
  <c r="E210" i="223"/>
  <c r="H210" i="223"/>
  <c r="H213" i="222" s="1"/>
  <c r="E194" i="223"/>
  <c r="I210" i="223"/>
  <c r="I213" i="222" s="1"/>
  <c r="G210" i="223"/>
  <c r="G213" i="222" s="1"/>
  <c r="O210" i="223"/>
  <c r="O213" i="222" s="1"/>
  <c r="O302" i="223"/>
  <c r="O305" i="222" s="1"/>
  <c r="P302" i="223"/>
  <c r="P305" i="222" s="1"/>
  <c r="L302" i="223"/>
  <c r="L305" i="222" s="1"/>
  <c r="G302" i="223"/>
  <c r="G305" i="222" s="1"/>
  <c r="H302" i="223"/>
  <c r="H305" i="222" s="1"/>
  <c r="F302" i="223"/>
  <c r="F305" i="222" s="1"/>
  <c r="I302" i="223"/>
  <c r="I305" i="222" s="1"/>
  <c r="J302" i="223"/>
  <c r="J305" i="222" s="1"/>
  <c r="M302" i="223"/>
  <c r="M305" i="222" s="1"/>
  <c r="N302" i="223"/>
  <c r="N305" i="222" s="1"/>
  <c r="E228" i="223"/>
  <c r="K228" i="223"/>
  <c r="K231" i="222" s="1"/>
  <c r="L194" i="223"/>
  <c r="L197" i="222" s="1"/>
  <c r="N194" i="223"/>
  <c r="N197" i="222" s="1"/>
  <c r="K194" i="223"/>
  <c r="K197" i="222" s="1"/>
  <c r="G194" i="223"/>
  <c r="G197" i="222" s="1"/>
  <c r="H194" i="223"/>
  <c r="H197" i="222" s="1"/>
  <c r="I194" i="223"/>
  <c r="I197" i="222" s="1"/>
  <c r="J194" i="223"/>
  <c r="J197" i="222" s="1"/>
  <c r="P56" i="222"/>
  <c r="P55" i="222"/>
  <c r="O55" i="222"/>
  <c r="N55" i="222"/>
  <c r="M55" i="222"/>
  <c r="L55" i="222"/>
  <c r="L18" i="234" l="1"/>
  <c r="J44" i="234"/>
  <c r="E231" i="222"/>
  <c r="Q231" i="222" s="1"/>
  <c r="Q228" i="223"/>
  <c r="L33" i="234"/>
  <c r="L64" i="234"/>
  <c r="Q57" i="223"/>
  <c r="L15" i="234"/>
  <c r="K55" i="222"/>
  <c r="Q55" i="222" s="1"/>
  <c r="Q56" i="223"/>
  <c r="Q56" i="222"/>
  <c r="E197" i="222"/>
  <c r="Q197" i="222" s="1"/>
  <c r="Q194" i="223"/>
  <c r="L25" i="234"/>
  <c r="L27" i="234"/>
  <c r="G11" i="234"/>
  <c r="G72" i="234" s="1"/>
  <c r="G223" i="234" s="1"/>
  <c r="M9" i="227"/>
  <c r="M70" i="227" s="1"/>
  <c r="M221" i="227" s="1"/>
  <c r="L44" i="234"/>
  <c r="L12" i="234"/>
  <c r="E213" i="222"/>
  <c r="N284" i="223"/>
  <c r="N287" i="222" s="1"/>
  <c r="M268" i="223"/>
  <c r="M271" i="222" s="1"/>
  <c r="M284" i="223"/>
  <c r="M287" i="222" s="1"/>
  <c r="K284" i="223"/>
  <c r="K287" i="222" s="1"/>
  <c r="O268" i="223"/>
  <c r="O271" i="222" s="1"/>
  <c r="H284" i="223"/>
  <c r="H287" i="222" s="1"/>
  <c r="F284" i="223"/>
  <c r="F287" i="222" s="1"/>
  <c r="J284" i="223"/>
  <c r="J287" i="222" s="1"/>
  <c r="F268" i="223"/>
  <c r="F271" i="222" s="1"/>
  <c r="O284" i="223"/>
  <c r="O287" i="222" s="1"/>
  <c r="I284" i="223"/>
  <c r="I287" i="222" s="1"/>
  <c r="E284" i="223"/>
  <c r="P268" i="223"/>
  <c r="P271" i="222" s="1"/>
  <c r="G244" i="223"/>
  <c r="G247" i="222" s="1"/>
  <c r="J244" i="223"/>
  <c r="J247" i="222" s="1"/>
  <c r="F244" i="223"/>
  <c r="F247" i="222" s="1"/>
  <c r="E268" i="223"/>
  <c r="I244" i="223"/>
  <c r="I247" i="222" s="1"/>
  <c r="G284" i="223"/>
  <c r="G287" i="222" s="1"/>
  <c r="P210" i="223"/>
  <c r="P213" i="222" s="1"/>
  <c r="L210" i="223"/>
  <c r="L213" i="222" s="1"/>
  <c r="F376" i="223"/>
  <c r="F379" i="222" s="1"/>
  <c r="L376" i="223"/>
  <c r="L379" i="222" s="1"/>
  <c r="H376" i="223"/>
  <c r="H379" i="222" s="1"/>
  <c r="P376" i="223"/>
  <c r="P379" i="222" s="1"/>
  <c r="O376" i="223"/>
  <c r="O379" i="222" s="1"/>
  <c r="N376" i="223"/>
  <c r="N379" i="222" s="1"/>
  <c r="M376" i="223"/>
  <c r="M379" i="222" s="1"/>
  <c r="G376" i="223"/>
  <c r="G379" i="222" s="1"/>
  <c r="J376" i="223"/>
  <c r="J379" i="222" s="1"/>
  <c r="I376" i="223"/>
  <c r="I379" i="222" s="1"/>
  <c r="H245" i="223"/>
  <c r="H248" i="222" s="1"/>
  <c r="E302" i="223"/>
  <c r="K302" i="223"/>
  <c r="K305" i="222" s="1"/>
  <c r="F245" i="223"/>
  <c r="F248" i="222" s="1"/>
  <c r="O245" i="223"/>
  <c r="O248" i="222" s="1"/>
  <c r="G268" i="223"/>
  <c r="G271" i="222" s="1"/>
  <c r="K268" i="223"/>
  <c r="K271" i="222" s="1"/>
  <c r="N268" i="223"/>
  <c r="N271" i="222" s="1"/>
  <c r="J268" i="223"/>
  <c r="J271" i="222" s="1"/>
  <c r="L268" i="223"/>
  <c r="L271" i="222" s="1"/>
  <c r="I268" i="223"/>
  <c r="I271" i="222" s="1"/>
  <c r="H268" i="223"/>
  <c r="H271" i="222" s="1"/>
  <c r="G37" i="222"/>
  <c r="H35" i="222"/>
  <c r="G35" i="222"/>
  <c r="E287" i="222" l="1"/>
  <c r="D121" i="234"/>
  <c r="Q210" i="223"/>
  <c r="Q213" i="222"/>
  <c r="L11" i="234"/>
  <c r="E35" i="222"/>
  <c r="L24" i="234"/>
  <c r="D70" i="234"/>
  <c r="E271" i="222"/>
  <c r="Q271" i="222" s="1"/>
  <c r="Q268" i="223"/>
  <c r="E305" i="222"/>
  <c r="Q305" i="222" s="1"/>
  <c r="Q302" i="223"/>
  <c r="N358" i="223"/>
  <c r="N361" i="222" s="1"/>
  <c r="M342" i="223"/>
  <c r="M345" i="222" s="1"/>
  <c r="M358" i="223"/>
  <c r="M361" i="222" s="1"/>
  <c r="H358" i="223"/>
  <c r="H361" i="222" s="1"/>
  <c r="F358" i="223"/>
  <c r="F361" i="222" s="1"/>
  <c r="K358" i="223"/>
  <c r="K361" i="222" s="1"/>
  <c r="O342" i="223"/>
  <c r="O345" i="222" s="1"/>
  <c r="P342" i="223"/>
  <c r="P345" i="222" s="1"/>
  <c r="I358" i="223"/>
  <c r="I361" i="222" s="1"/>
  <c r="F342" i="223"/>
  <c r="F345" i="222" s="1"/>
  <c r="E358" i="223"/>
  <c r="G318" i="223"/>
  <c r="G321" i="222" s="1"/>
  <c r="P202" i="223"/>
  <c r="P205" i="222" s="1"/>
  <c r="F202" i="223"/>
  <c r="F205" i="222" s="1"/>
  <c r="H236" i="223"/>
  <c r="H239" i="222" s="1"/>
  <c r="O358" i="223"/>
  <c r="O361" i="222" s="1"/>
  <c r="J358" i="223"/>
  <c r="J361" i="222" s="1"/>
  <c r="O236" i="223"/>
  <c r="O239" i="222" s="1"/>
  <c r="N202" i="223"/>
  <c r="N205" i="222" s="1"/>
  <c r="E244" i="223"/>
  <c r="K202" i="223"/>
  <c r="K205" i="222" s="1"/>
  <c r="G236" i="223"/>
  <c r="G239" i="222" s="1"/>
  <c r="I318" i="223"/>
  <c r="I321" i="222" s="1"/>
  <c r="I236" i="223"/>
  <c r="I239" i="222" s="1"/>
  <c r="L202" i="223"/>
  <c r="L205" i="222" s="1"/>
  <c r="K236" i="223"/>
  <c r="K239" i="222" s="1"/>
  <c r="F318" i="223"/>
  <c r="F321" i="222" s="1"/>
  <c r="I202" i="223"/>
  <c r="I205" i="222" s="1"/>
  <c r="N236" i="223"/>
  <c r="N239" i="222" s="1"/>
  <c r="E342" i="223"/>
  <c r="J318" i="223"/>
  <c r="J321" i="222" s="1"/>
  <c r="G202" i="223"/>
  <c r="G205" i="222" s="1"/>
  <c r="M236" i="223"/>
  <c r="M239" i="222" s="1"/>
  <c r="P236" i="223"/>
  <c r="P239" i="222" s="1"/>
  <c r="E236" i="223"/>
  <c r="P284" i="223"/>
  <c r="P287" i="222" s="1"/>
  <c r="J236" i="223"/>
  <c r="J239" i="222" s="1"/>
  <c r="M202" i="223"/>
  <c r="M205" i="222" s="1"/>
  <c r="E202" i="223"/>
  <c r="J202" i="223"/>
  <c r="J205" i="222" s="1"/>
  <c r="H202" i="223"/>
  <c r="H205" i="222" s="1"/>
  <c r="H244" i="223"/>
  <c r="H247" i="222" s="1"/>
  <c r="F236" i="223"/>
  <c r="F239" i="222" s="1"/>
  <c r="G358" i="223"/>
  <c r="G361" i="222" s="1"/>
  <c r="L284" i="223"/>
  <c r="L287" i="222" s="1"/>
  <c r="O202" i="223"/>
  <c r="O205" i="222" s="1"/>
  <c r="L236" i="223"/>
  <c r="L239" i="222" s="1"/>
  <c r="F319" i="223"/>
  <c r="F322" i="222" s="1"/>
  <c r="H319" i="223"/>
  <c r="H322" i="222" s="1"/>
  <c r="O319" i="223"/>
  <c r="O322" i="222" s="1"/>
  <c r="E376" i="223"/>
  <c r="K376" i="223"/>
  <c r="K379" i="222" s="1"/>
  <c r="N245" i="223"/>
  <c r="N248" i="222" s="1"/>
  <c r="G245" i="223"/>
  <c r="G248" i="222" s="1"/>
  <c r="J245" i="223"/>
  <c r="J248" i="222" s="1"/>
  <c r="M245" i="223"/>
  <c r="M248" i="222" s="1"/>
  <c r="K245" i="223"/>
  <c r="K248" i="222" s="1"/>
  <c r="I245" i="223"/>
  <c r="I248" i="222" s="1"/>
  <c r="L245" i="223"/>
  <c r="L248" i="222" s="1"/>
  <c r="E245" i="223"/>
  <c r="H342" i="223"/>
  <c r="H345" i="222" s="1"/>
  <c r="K342" i="223"/>
  <c r="K345" i="222" s="1"/>
  <c r="I342" i="223"/>
  <c r="I345" i="222" s="1"/>
  <c r="L342" i="223"/>
  <c r="L345" i="222" s="1"/>
  <c r="G342" i="223"/>
  <c r="G345" i="222" s="1"/>
  <c r="J342" i="223"/>
  <c r="J345" i="222" s="1"/>
  <c r="N342" i="223"/>
  <c r="N345" i="222" s="1"/>
  <c r="H37" i="222"/>
  <c r="J37" i="222"/>
  <c r="I37" i="222"/>
  <c r="J35" i="222"/>
  <c r="I35" i="222"/>
  <c r="L72" i="234" l="1"/>
  <c r="L223" i="234" s="1"/>
  <c r="K70" i="234"/>
  <c r="N70" i="234" s="1"/>
  <c r="O70" i="234" s="1"/>
  <c r="E205" i="222"/>
  <c r="Q205" i="222" s="1"/>
  <c r="Q202" i="223"/>
  <c r="D191" i="234"/>
  <c r="F70" i="234"/>
  <c r="I70" i="234" s="1"/>
  <c r="L68" i="227"/>
  <c r="N68" i="227" s="1"/>
  <c r="D96" i="234"/>
  <c r="Q342" i="223"/>
  <c r="E345" i="222"/>
  <c r="Q345" i="222" s="1"/>
  <c r="E361" i="222"/>
  <c r="K96" i="234"/>
  <c r="N96" i="234" s="1"/>
  <c r="K15" i="222"/>
  <c r="E37" i="222"/>
  <c r="E248" i="222"/>
  <c r="E247" i="222"/>
  <c r="Q236" i="223"/>
  <c r="E239" i="222"/>
  <c r="Q239" i="222" s="1"/>
  <c r="E45" i="223"/>
  <c r="Q284" i="223"/>
  <c r="E379" i="222"/>
  <c r="Q379" i="222" s="1"/>
  <c r="Q376" i="223"/>
  <c r="K191" i="234"/>
  <c r="N191" i="234" s="1"/>
  <c r="Q287" i="222"/>
  <c r="P276" i="223"/>
  <c r="P279" i="222" s="1"/>
  <c r="H310" i="223"/>
  <c r="H313" i="222" s="1"/>
  <c r="F276" i="223"/>
  <c r="F279" i="222" s="1"/>
  <c r="G392" i="223"/>
  <c r="G395" i="222" s="1"/>
  <c r="I392" i="223"/>
  <c r="I395" i="222" s="1"/>
  <c r="K310" i="223"/>
  <c r="K313" i="222" s="1"/>
  <c r="G310" i="223"/>
  <c r="G313" i="222" s="1"/>
  <c r="L276" i="223"/>
  <c r="L279" i="222" s="1"/>
  <c r="K276" i="223"/>
  <c r="K279" i="222" s="1"/>
  <c r="M310" i="223"/>
  <c r="M313" i="222" s="1"/>
  <c r="O310" i="223"/>
  <c r="O313" i="222" s="1"/>
  <c r="I310" i="223"/>
  <c r="I313" i="222" s="1"/>
  <c r="N276" i="223"/>
  <c r="N279" i="222" s="1"/>
  <c r="N310" i="223"/>
  <c r="N313" i="222" s="1"/>
  <c r="E318" i="223"/>
  <c r="J276" i="223"/>
  <c r="J279" i="222" s="1"/>
  <c r="E310" i="223"/>
  <c r="F310" i="223"/>
  <c r="F313" i="222" s="1"/>
  <c r="I276" i="223"/>
  <c r="I279" i="222" s="1"/>
  <c r="F392" i="223"/>
  <c r="F395" i="222" s="1"/>
  <c r="K319" i="223"/>
  <c r="K322" i="222" s="1"/>
  <c r="P358" i="223"/>
  <c r="P361" i="222" s="1"/>
  <c r="H276" i="223"/>
  <c r="H279" i="222" s="1"/>
  <c r="L244" i="223"/>
  <c r="L247" i="222" s="1"/>
  <c r="J392" i="223"/>
  <c r="J395" i="222" s="1"/>
  <c r="L358" i="223"/>
  <c r="L361" i="222" s="1"/>
  <c r="F393" i="223"/>
  <c r="F396" i="222" s="1"/>
  <c r="M276" i="223"/>
  <c r="M279" i="222" s="1"/>
  <c r="L319" i="223"/>
  <c r="L322" i="222" s="1"/>
  <c r="P310" i="223"/>
  <c r="P313" i="222" s="1"/>
  <c r="E276" i="223"/>
  <c r="J310" i="223"/>
  <c r="J313" i="222" s="1"/>
  <c r="H318" i="223"/>
  <c r="H321" i="222" s="1"/>
  <c r="G276" i="223"/>
  <c r="G279" i="222" s="1"/>
  <c r="K244" i="223"/>
  <c r="K247" i="222" s="1"/>
  <c r="M319" i="223"/>
  <c r="M322" i="222" s="1"/>
  <c r="M244" i="223"/>
  <c r="M247" i="222" s="1"/>
  <c r="N244" i="223"/>
  <c r="N247" i="222" s="1"/>
  <c r="P244" i="223"/>
  <c r="P247" i="222" s="1"/>
  <c r="L310" i="223"/>
  <c r="L313" i="222" s="1"/>
  <c r="O276" i="223"/>
  <c r="O279" i="222" s="1"/>
  <c r="O393" i="223"/>
  <c r="O396" i="222" s="1"/>
  <c r="H393" i="223"/>
  <c r="H396" i="222" s="1"/>
  <c r="J319" i="223"/>
  <c r="J322" i="222" s="1"/>
  <c r="G319" i="223"/>
  <c r="G322" i="222" s="1"/>
  <c r="N319" i="223"/>
  <c r="N322" i="222" s="1"/>
  <c r="I319" i="223"/>
  <c r="I322" i="222" s="1"/>
  <c r="E319" i="223"/>
  <c r="O244" i="223"/>
  <c r="O247" i="222" s="1"/>
  <c r="P245" i="223"/>
  <c r="P248" i="222" s="1"/>
  <c r="O15" i="222"/>
  <c r="O191" i="234" l="1"/>
  <c r="O96" i="234"/>
  <c r="E279" i="222"/>
  <c r="Q279" i="222" s="1"/>
  <c r="Q276" i="223"/>
  <c r="E322" i="222"/>
  <c r="E313" i="222"/>
  <c r="Q313" i="222" s="1"/>
  <c r="Q310" i="223"/>
  <c r="E61" i="223"/>
  <c r="F191" i="234"/>
  <c r="I191" i="234" s="1"/>
  <c r="L189" i="227"/>
  <c r="N189" i="227" s="1"/>
  <c r="E321" i="222"/>
  <c r="D218" i="234"/>
  <c r="K174" i="234"/>
  <c r="N174" i="234" s="1"/>
  <c r="D219" i="234"/>
  <c r="Q244" i="223"/>
  <c r="Q358" i="223"/>
  <c r="Q247" i="222"/>
  <c r="Q361" i="222"/>
  <c r="F96" i="234"/>
  <c r="I96" i="234" s="1"/>
  <c r="L94" i="227"/>
  <c r="N94" i="227" s="1"/>
  <c r="Q245" i="223"/>
  <c r="D174" i="234"/>
  <c r="Q248" i="222"/>
  <c r="E44" i="222"/>
  <c r="P350" i="223"/>
  <c r="P353" i="222" s="1"/>
  <c r="K350" i="223"/>
  <c r="K353" i="222" s="1"/>
  <c r="H384" i="223"/>
  <c r="H387" i="222" s="1"/>
  <c r="F350" i="223"/>
  <c r="F353" i="222" s="1"/>
  <c r="K384" i="223"/>
  <c r="K387" i="222" s="1"/>
  <c r="K318" i="223"/>
  <c r="K321" i="222" s="1"/>
  <c r="G384" i="223"/>
  <c r="G387" i="222" s="1"/>
  <c r="L350" i="223"/>
  <c r="L353" i="222" s="1"/>
  <c r="N384" i="223"/>
  <c r="N387" i="222" s="1"/>
  <c r="I384" i="223"/>
  <c r="I387" i="222" s="1"/>
  <c r="O384" i="223"/>
  <c r="O387" i="222" s="1"/>
  <c r="H350" i="223"/>
  <c r="H353" i="222" s="1"/>
  <c r="E392" i="223"/>
  <c r="N350" i="223"/>
  <c r="N353" i="222" s="1"/>
  <c r="M384" i="223"/>
  <c r="M387" i="222" s="1"/>
  <c r="M318" i="223"/>
  <c r="M321" i="222" s="1"/>
  <c r="J350" i="223"/>
  <c r="J353" i="222" s="1"/>
  <c r="F384" i="223"/>
  <c r="F387" i="222" s="1"/>
  <c r="P384" i="223"/>
  <c r="P387" i="222" s="1"/>
  <c r="L393" i="223"/>
  <c r="L396" i="222" s="1"/>
  <c r="I350" i="223"/>
  <c r="I353" i="222" s="1"/>
  <c r="E384" i="223"/>
  <c r="P318" i="223"/>
  <c r="P321" i="222" s="1"/>
  <c r="N318" i="223"/>
  <c r="N321" i="222" s="1"/>
  <c r="L318" i="223"/>
  <c r="L321" i="222" s="1"/>
  <c r="E350" i="223"/>
  <c r="M393" i="223"/>
  <c r="M396" i="222" s="1"/>
  <c r="M350" i="223"/>
  <c r="M353" i="222" s="1"/>
  <c r="H392" i="223"/>
  <c r="H395" i="222" s="1"/>
  <c r="K393" i="223"/>
  <c r="K396" i="222" s="1"/>
  <c r="J393" i="223"/>
  <c r="J396" i="222" s="1"/>
  <c r="O350" i="223"/>
  <c r="O353" i="222" s="1"/>
  <c r="J384" i="223"/>
  <c r="J387" i="222" s="1"/>
  <c r="L384" i="223"/>
  <c r="L387" i="222" s="1"/>
  <c r="G350" i="223"/>
  <c r="G353" i="222" s="1"/>
  <c r="P319" i="223"/>
  <c r="P322" i="222" s="1"/>
  <c r="E393" i="223"/>
  <c r="N393" i="223"/>
  <c r="N396" i="222" s="1"/>
  <c r="G393" i="223"/>
  <c r="G396" i="222" s="1"/>
  <c r="I393" i="223"/>
  <c r="I396" i="222" s="1"/>
  <c r="G222" i="223"/>
  <c r="G225" i="222" s="1"/>
  <c r="O318" i="223"/>
  <c r="O321" i="222" s="1"/>
  <c r="E222" i="223"/>
  <c r="P222" i="223"/>
  <c r="P225" i="222" s="1"/>
  <c r="I222" i="223"/>
  <c r="I225" i="222" s="1"/>
  <c r="J222" i="223"/>
  <c r="J225" i="222" s="1"/>
  <c r="O222" i="223"/>
  <c r="O225" i="222" s="1"/>
  <c r="M222" i="223"/>
  <c r="M225" i="222" s="1"/>
  <c r="H222" i="223"/>
  <c r="H225" i="222" s="1"/>
  <c r="L222" i="223"/>
  <c r="L225" i="222" s="1"/>
  <c r="F222" i="223"/>
  <c r="F225" i="222" s="1"/>
  <c r="M50" i="222"/>
  <c r="N50" i="222"/>
  <c r="P35" i="222"/>
  <c r="O35" i="222"/>
  <c r="N35" i="222"/>
  <c r="O50" i="222"/>
  <c r="L50" i="222"/>
  <c r="M35" i="222"/>
  <c r="L35" i="222"/>
  <c r="P50" i="222"/>
  <c r="L14" i="222"/>
  <c r="P14" i="222"/>
  <c r="M14" i="222"/>
  <c r="O14" i="222"/>
  <c r="N14" i="222"/>
  <c r="P15" i="222"/>
  <c r="M15" i="222"/>
  <c r="N15" i="222"/>
  <c r="P22" i="222"/>
  <c r="O174" i="234" l="1"/>
  <c r="F219" i="234"/>
  <c r="I219" i="234" s="1"/>
  <c r="L217" i="227"/>
  <c r="N217" i="227" s="1"/>
  <c r="E60" i="222"/>
  <c r="Q321" i="222"/>
  <c r="E396" i="222"/>
  <c r="L216" i="227"/>
  <c r="N216" i="227" s="1"/>
  <c r="F218" i="234"/>
  <c r="I218" i="234" s="1"/>
  <c r="Q384" i="223"/>
  <c r="E387" i="222"/>
  <c r="Q387" i="222" s="1"/>
  <c r="D69" i="234"/>
  <c r="L15" i="222"/>
  <c r="Q15" i="222" s="1"/>
  <c r="Q16" i="223"/>
  <c r="L172" i="227"/>
  <c r="N172" i="227" s="1"/>
  <c r="F174" i="234"/>
  <c r="I174" i="234" s="1"/>
  <c r="E353" i="222"/>
  <c r="Q353" i="222" s="1"/>
  <c r="Q350" i="223"/>
  <c r="E395" i="222"/>
  <c r="Q319" i="223"/>
  <c r="Q322" i="222"/>
  <c r="K35" i="222"/>
  <c r="Q35" i="222" s="1"/>
  <c r="Q36" i="223"/>
  <c r="E225" i="222"/>
  <c r="K14" i="222"/>
  <c r="Q14" i="222" s="1"/>
  <c r="Q15" i="223"/>
  <c r="K50" i="222"/>
  <c r="Q50" i="222" s="1"/>
  <c r="Q51" i="223"/>
  <c r="Q318" i="223"/>
  <c r="K392" i="223"/>
  <c r="K395" i="222" s="1"/>
  <c r="L392" i="223"/>
  <c r="L395" i="222" s="1"/>
  <c r="M392" i="223"/>
  <c r="M395" i="222" s="1"/>
  <c r="N392" i="223"/>
  <c r="N395" i="222" s="1"/>
  <c r="P392" i="223"/>
  <c r="P395" i="222" s="1"/>
  <c r="P393" i="223"/>
  <c r="P396" i="222" s="1"/>
  <c r="K222" i="223"/>
  <c r="K225" i="222" s="1"/>
  <c r="O392" i="223"/>
  <c r="O395" i="222" s="1"/>
  <c r="L296" i="223"/>
  <c r="L299" i="222" s="1"/>
  <c r="E296" i="223"/>
  <c r="G296" i="223"/>
  <c r="G299" i="222" s="1"/>
  <c r="O296" i="223"/>
  <c r="O299" i="222" s="1"/>
  <c r="J296" i="223"/>
  <c r="J299" i="222" s="1"/>
  <c r="I296" i="223"/>
  <c r="I299" i="222" s="1"/>
  <c r="P296" i="223"/>
  <c r="P299" i="222" s="1"/>
  <c r="F296" i="223"/>
  <c r="F299" i="222" s="1"/>
  <c r="N222" i="223"/>
  <c r="N225" i="222" s="1"/>
  <c r="M296" i="223"/>
  <c r="M299" i="222" s="1"/>
  <c r="H296" i="223"/>
  <c r="H299" i="222" s="1"/>
  <c r="O22" i="222"/>
  <c r="N22" i="222"/>
  <c r="L22" i="222"/>
  <c r="K22" i="222" l="1"/>
  <c r="L67" i="227"/>
  <c r="N67" i="227" s="1"/>
  <c r="F69" i="234"/>
  <c r="I69" i="234" s="1"/>
  <c r="Q222" i="223"/>
  <c r="D173" i="234"/>
  <c r="Q225" i="222"/>
  <c r="K173" i="234"/>
  <c r="N173" i="234" s="1"/>
  <c r="Q393" i="223"/>
  <c r="Q396" i="222"/>
  <c r="D119" i="234"/>
  <c r="K119" i="234"/>
  <c r="N119" i="234" s="1"/>
  <c r="K48" i="222"/>
  <c r="Q392" i="223"/>
  <c r="K24" i="222"/>
  <c r="K69" i="234"/>
  <c r="N69" i="234" s="1"/>
  <c r="O69" i="234" s="1"/>
  <c r="Q395" i="222"/>
  <c r="E299" i="222"/>
  <c r="H370" i="223"/>
  <c r="H373" i="222" s="1"/>
  <c r="J370" i="223"/>
  <c r="J373" i="222" s="1"/>
  <c r="G370" i="223"/>
  <c r="G373" i="222" s="1"/>
  <c r="M370" i="223"/>
  <c r="M373" i="222" s="1"/>
  <c r="L370" i="223"/>
  <c r="L373" i="222" s="1"/>
  <c r="F370" i="223"/>
  <c r="F373" i="222" s="1"/>
  <c r="O370" i="223"/>
  <c r="O373" i="222" s="1"/>
  <c r="I370" i="223"/>
  <c r="I373" i="222" s="1"/>
  <c r="P370" i="223"/>
  <c r="P373" i="222" s="1"/>
  <c r="K296" i="223"/>
  <c r="K299" i="222" s="1"/>
  <c r="N296" i="223"/>
  <c r="N299" i="222" s="1"/>
  <c r="E370" i="223"/>
  <c r="P24" i="222"/>
  <c r="L24" i="222"/>
  <c r="M24" i="222"/>
  <c r="N24" i="222"/>
  <c r="N48" i="222"/>
  <c r="O48" i="222"/>
  <c r="M48" i="222"/>
  <c r="L48" i="222"/>
  <c r="P48" i="222"/>
  <c r="O24" i="222"/>
  <c r="M22" i="222"/>
  <c r="O173" i="234" l="1"/>
  <c r="F119" i="234"/>
  <c r="I119" i="234" s="1"/>
  <c r="L117" i="227"/>
  <c r="N117" i="227" s="1"/>
  <c r="Q25" i="223"/>
  <c r="O119" i="234"/>
  <c r="Q24" i="222"/>
  <c r="Q296" i="223"/>
  <c r="F173" i="234"/>
  <c r="I173" i="234" s="1"/>
  <c r="L171" i="227"/>
  <c r="N171" i="227" s="1"/>
  <c r="Q299" i="222"/>
  <c r="Q49" i="223"/>
  <c r="E373" i="222"/>
  <c r="Q23" i="223"/>
  <c r="K120" i="234"/>
  <c r="N120" i="234" s="1"/>
  <c r="Q48" i="222"/>
  <c r="D120" i="234"/>
  <c r="Q22" i="222"/>
  <c r="N370" i="223"/>
  <c r="N373" i="222" s="1"/>
  <c r="K370" i="223"/>
  <c r="K373" i="222" s="1"/>
  <c r="F227" i="223"/>
  <c r="F230" i="222" s="1"/>
  <c r="G227" i="223"/>
  <c r="G230" i="222" s="1"/>
  <c r="L227" i="223"/>
  <c r="L230" i="222" s="1"/>
  <c r="O227" i="223"/>
  <c r="O230" i="222" s="1"/>
  <c r="P227" i="223"/>
  <c r="P230" i="222" s="1"/>
  <c r="I227" i="223"/>
  <c r="I230" i="222" s="1"/>
  <c r="H227" i="223"/>
  <c r="H230" i="222" s="1"/>
  <c r="N227" i="223"/>
  <c r="N230" i="222" s="1"/>
  <c r="J227" i="223"/>
  <c r="J230" i="222" s="1"/>
  <c r="E227" i="223"/>
  <c r="K227" i="223"/>
  <c r="K230" i="222" s="1"/>
  <c r="M227" i="223"/>
  <c r="M230" i="222" s="1"/>
  <c r="E230" i="222" l="1"/>
  <c r="Q230" i="222" s="1"/>
  <c r="Q227" i="223"/>
  <c r="O120" i="234"/>
  <c r="D214" i="234"/>
  <c r="F120" i="234"/>
  <c r="I120" i="234" s="1"/>
  <c r="L118" i="227"/>
  <c r="N118" i="227" s="1"/>
  <c r="K214" i="234"/>
  <c r="N214" i="234" s="1"/>
  <c r="Q370" i="223"/>
  <c r="Q373" i="222"/>
  <c r="I193" i="223"/>
  <c r="I196" i="222" s="1"/>
  <c r="M193" i="223"/>
  <c r="M196" i="222" s="1"/>
  <c r="N193" i="223"/>
  <c r="N196" i="222" s="1"/>
  <c r="F193" i="223"/>
  <c r="F196" i="222" s="1"/>
  <c r="L193" i="223"/>
  <c r="L196" i="222" s="1"/>
  <c r="O193" i="223"/>
  <c r="O196" i="222" s="1"/>
  <c r="H193" i="223"/>
  <c r="H196" i="222" s="1"/>
  <c r="E193" i="223"/>
  <c r="J193" i="223"/>
  <c r="J196" i="222" s="1"/>
  <c r="G193" i="223"/>
  <c r="G196" i="222" s="1"/>
  <c r="K193" i="223"/>
  <c r="K196" i="222" s="1"/>
  <c r="P193" i="223"/>
  <c r="P196" i="222" s="1"/>
  <c r="I243" i="223"/>
  <c r="I246" i="222" s="1"/>
  <c r="N243" i="223"/>
  <c r="N246" i="222" s="1"/>
  <c r="G243" i="223"/>
  <c r="G246" i="222" s="1"/>
  <c r="J243" i="223"/>
  <c r="J246" i="222" s="1"/>
  <c r="E243" i="223"/>
  <c r="M243" i="223"/>
  <c r="M246" i="222" s="1"/>
  <c r="K243" i="223"/>
  <c r="K246" i="222" s="1"/>
  <c r="H243" i="223"/>
  <c r="H246" i="222" s="1"/>
  <c r="F243" i="223"/>
  <c r="F246" i="222" s="1"/>
  <c r="P243" i="223"/>
  <c r="P246" i="222" s="1"/>
  <c r="O243" i="223"/>
  <c r="O246" i="222" s="1"/>
  <c r="L243" i="223"/>
  <c r="L246" i="222" s="1"/>
  <c r="O214" i="234" l="1"/>
  <c r="L212" i="227"/>
  <c r="N212" i="227" s="1"/>
  <c r="F214" i="234"/>
  <c r="I214" i="234" s="1"/>
  <c r="E246" i="222"/>
  <c r="Q246" i="222" s="1"/>
  <c r="Q243" i="223"/>
  <c r="Q193" i="223"/>
  <c r="E196" i="222"/>
  <c r="Q196" i="222" s="1"/>
  <c r="D216" i="234"/>
  <c r="K216" i="234"/>
  <c r="N216" i="234" s="1"/>
  <c r="J208" i="223"/>
  <c r="J211" i="222" s="1"/>
  <c r="I208" i="223"/>
  <c r="I211" i="222" s="1"/>
  <c r="N208" i="223"/>
  <c r="N211" i="222" s="1"/>
  <c r="G208" i="223"/>
  <c r="G211" i="222" s="1"/>
  <c r="F208" i="223"/>
  <c r="F211" i="222" s="1"/>
  <c r="P208" i="223"/>
  <c r="P211" i="222" s="1"/>
  <c r="M208" i="223"/>
  <c r="M211" i="222" s="1"/>
  <c r="O208" i="223"/>
  <c r="O211" i="222" s="1"/>
  <c r="E208" i="223"/>
  <c r="H208" i="223"/>
  <c r="H211" i="222" s="1"/>
  <c r="L208" i="223"/>
  <c r="L211" i="222" s="1"/>
  <c r="K208" i="223"/>
  <c r="K211" i="222" s="1"/>
  <c r="J226" i="223"/>
  <c r="J229" i="222" s="1"/>
  <c r="E226" i="223"/>
  <c r="G226" i="223"/>
  <c r="G229" i="222" s="1"/>
  <c r="K226" i="223"/>
  <c r="K229" i="222" s="1"/>
  <c r="H226" i="223"/>
  <c r="H229" i="222" s="1"/>
  <c r="I226" i="223"/>
  <c r="I229" i="222" s="1"/>
  <c r="N226" i="223"/>
  <c r="N229" i="222" s="1"/>
  <c r="F226" i="223"/>
  <c r="F229" i="222" s="1"/>
  <c r="M226" i="223"/>
  <c r="M229" i="222" s="1"/>
  <c r="O226" i="223"/>
  <c r="O229" i="222" s="1"/>
  <c r="L226" i="223"/>
  <c r="L229" i="222" s="1"/>
  <c r="P226" i="223"/>
  <c r="P229" i="222" s="1"/>
  <c r="O216" i="234" l="1"/>
  <c r="K167" i="234"/>
  <c r="N167" i="234" s="1"/>
  <c r="K113" i="234"/>
  <c r="N113" i="234" s="1"/>
  <c r="F216" i="234"/>
  <c r="I216" i="234" s="1"/>
  <c r="L214" i="227"/>
  <c r="N214" i="227" s="1"/>
  <c r="P84" i="227" s="1"/>
  <c r="K115" i="234"/>
  <c r="N115" i="234" s="1"/>
  <c r="K208" i="234"/>
  <c r="N208" i="234" s="1"/>
  <c r="E211" i="222"/>
  <c r="Q211" i="222" s="1"/>
  <c r="Q208" i="223"/>
  <c r="D213" i="234"/>
  <c r="E229" i="222"/>
  <c r="Q229" i="222" s="1"/>
  <c r="Q226" i="223"/>
  <c r="K169" i="234"/>
  <c r="N169" i="234" s="1"/>
  <c r="H209" i="223"/>
  <c r="H212" i="222" s="1"/>
  <c r="K209" i="223"/>
  <c r="K212" i="222" s="1"/>
  <c r="O209" i="223"/>
  <c r="O212" i="222" s="1"/>
  <c r="G209" i="223"/>
  <c r="G212" i="222" s="1"/>
  <c r="N209" i="223"/>
  <c r="N212" i="222" s="1"/>
  <c r="F209" i="223"/>
  <c r="F212" i="222" s="1"/>
  <c r="J209" i="223"/>
  <c r="J212" i="222" s="1"/>
  <c r="M209" i="223"/>
  <c r="M212" i="222" s="1"/>
  <c r="I209" i="223"/>
  <c r="I212" i="222" s="1"/>
  <c r="E209" i="223"/>
  <c r="P209" i="223"/>
  <c r="P212" i="222" s="1"/>
  <c r="L209" i="223"/>
  <c r="L212" i="222" s="1"/>
  <c r="H242" i="223"/>
  <c r="H245" i="222" s="1"/>
  <c r="G242" i="223"/>
  <c r="G245" i="222" s="1"/>
  <c r="E242" i="223"/>
  <c r="K242" i="223"/>
  <c r="K245" i="222" s="1"/>
  <c r="I242" i="223"/>
  <c r="I245" i="222" s="1"/>
  <c r="N242" i="223"/>
  <c r="N245" i="222" s="1"/>
  <c r="J242" i="223"/>
  <c r="J245" i="222" s="1"/>
  <c r="O242" i="223"/>
  <c r="O245" i="222" s="1"/>
  <c r="P242" i="223"/>
  <c r="P245" i="222" s="1"/>
  <c r="F242" i="223"/>
  <c r="F245" i="222" s="1"/>
  <c r="L242" i="223"/>
  <c r="L245" i="222" s="1"/>
  <c r="M242" i="223"/>
  <c r="M245" i="222" s="1"/>
  <c r="P301" i="223"/>
  <c r="P304" i="222" s="1"/>
  <c r="H301" i="223"/>
  <c r="H304" i="222" s="1"/>
  <c r="J301" i="223"/>
  <c r="J304" i="222" s="1"/>
  <c r="I301" i="223"/>
  <c r="I304" i="222" s="1"/>
  <c r="M301" i="223"/>
  <c r="M304" i="222" s="1"/>
  <c r="E301" i="223"/>
  <c r="F301" i="223"/>
  <c r="F304" i="222" s="1"/>
  <c r="O301" i="223"/>
  <c r="O304" i="222" s="1"/>
  <c r="K301" i="223"/>
  <c r="K304" i="222" s="1"/>
  <c r="L301" i="223"/>
  <c r="L304" i="222" s="1"/>
  <c r="G301" i="223"/>
  <c r="G304" i="222" s="1"/>
  <c r="N301" i="223"/>
  <c r="N304" i="222" s="1"/>
  <c r="F45" i="223" l="1"/>
  <c r="E212" i="222"/>
  <c r="Q212" i="222" s="1"/>
  <c r="Q209" i="223"/>
  <c r="G33" i="222"/>
  <c r="G44" i="222" s="1"/>
  <c r="G45" i="223"/>
  <c r="I32" i="223"/>
  <c r="I20" i="222"/>
  <c r="I31" i="222" s="1"/>
  <c r="E304" i="222"/>
  <c r="Q304" i="222" s="1"/>
  <c r="Q301" i="223"/>
  <c r="F213" i="234"/>
  <c r="I213" i="234" s="1"/>
  <c r="L211" i="227"/>
  <c r="N211" i="227" s="1"/>
  <c r="F32" i="223"/>
  <c r="J20" i="222"/>
  <c r="J31" i="222" s="1"/>
  <c r="J32" i="223"/>
  <c r="E245" i="222"/>
  <c r="Q245" i="222" s="1"/>
  <c r="Q242" i="223"/>
  <c r="D211" i="234"/>
  <c r="H20" i="222"/>
  <c r="H31" i="222" s="1"/>
  <c r="H32" i="223"/>
  <c r="J33" i="222"/>
  <c r="J44" i="222" s="1"/>
  <c r="J45" i="223"/>
  <c r="K211" i="234"/>
  <c r="N211" i="234" s="1"/>
  <c r="G20" i="222"/>
  <c r="G31" i="222" s="1"/>
  <c r="G32" i="223"/>
  <c r="I33" i="222"/>
  <c r="I44" i="222" s="1"/>
  <c r="I45" i="223"/>
  <c r="H33" i="222"/>
  <c r="H44" i="222" s="1"/>
  <c r="H45" i="223"/>
  <c r="K213" i="234"/>
  <c r="N213" i="234" s="1"/>
  <c r="O213" i="234" s="1"/>
  <c r="L317" i="223"/>
  <c r="L320" i="222" s="1"/>
  <c r="J267" i="223"/>
  <c r="J270" i="222" s="1"/>
  <c r="F267" i="223"/>
  <c r="F270" i="222" s="1"/>
  <c r="G267" i="223"/>
  <c r="G270" i="222" s="1"/>
  <c r="E267" i="223"/>
  <c r="K267" i="223"/>
  <c r="K270" i="222" s="1"/>
  <c r="N267" i="223"/>
  <c r="N270" i="222" s="1"/>
  <c r="O267" i="223"/>
  <c r="O270" i="222" s="1"/>
  <c r="I267" i="223"/>
  <c r="I270" i="222" s="1"/>
  <c r="H267" i="223"/>
  <c r="H270" i="222" s="1"/>
  <c r="L267" i="223"/>
  <c r="L270" i="222" s="1"/>
  <c r="M267" i="223"/>
  <c r="M270" i="222" s="1"/>
  <c r="P267" i="223"/>
  <c r="P270" i="222" s="1"/>
  <c r="G61" i="223" l="1"/>
  <c r="O211" i="234"/>
  <c r="Q21" i="223"/>
  <c r="I60" i="222"/>
  <c r="H61" i="223"/>
  <c r="H60" i="222"/>
  <c r="I61" i="223"/>
  <c r="D210" i="234"/>
  <c r="E270" i="222"/>
  <c r="Q270" i="222" s="1"/>
  <c r="Q267" i="223"/>
  <c r="F211" i="234"/>
  <c r="I211" i="234" s="1"/>
  <c r="L209" i="227"/>
  <c r="N209" i="227" s="1"/>
  <c r="L20" i="222"/>
  <c r="M20" i="222"/>
  <c r="K203" i="234"/>
  <c r="N203" i="234" s="1"/>
  <c r="N20" i="222"/>
  <c r="G60" i="222"/>
  <c r="P20" i="222"/>
  <c r="O20" i="222"/>
  <c r="F31" i="222"/>
  <c r="J61" i="223"/>
  <c r="F44" i="222"/>
  <c r="K20" i="222"/>
  <c r="J60" i="222"/>
  <c r="F61" i="223"/>
  <c r="E317" i="223"/>
  <c r="H317" i="223"/>
  <c r="H320" i="222" s="1"/>
  <c r="K317" i="223"/>
  <c r="K320" i="222" s="1"/>
  <c r="I317" i="223"/>
  <c r="I320" i="222" s="1"/>
  <c r="N317" i="223"/>
  <c r="N320" i="222" s="1"/>
  <c r="O317" i="223"/>
  <c r="O320" i="222" s="1"/>
  <c r="M317" i="223"/>
  <c r="M320" i="222" s="1"/>
  <c r="F317" i="223"/>
  <c r="F320" i="222" s="1"/>
  <c r="P317" i="223"/>
  <c r="P320" i="222" s="1"/>
  <c r="J317" i="223"/>
  <c r="J320" i="222" s="1"/>
  <c r="G317" i="223"/>
  <c r="G320" i="222" s="1"/>
  <c r="G282" i="223"/>
  <c r="G285" i="222" s="1"/>
  <c r="N282" i="223"/>
  <c r="N285" i="222" s="1"/>
  <c r="F282" i="223"/>
  <c r="F285" i="222" s="1"/>
  <c r="M282" i="223"/>
  <c r="M285" i="222" s="1"/>
  <c r="I282" i="223"/>
  <c r="I285" i="222" s="1"/>
  <c r="E282" i="223"/>
  <c r="P282" i="223"/>
  <c r="P285" i="222" s="1"/>
  <c r="L282" i="223"/>
  <c r="L285" i="222" s="1"/>
  <c r="H282" i="223"/>
  <c r="H285" i="222" s="1"/>
  <c r="K282" i="223"/>
  <c r="K285" i="222" s="1"/>
  <c r="O282" i="223"/>
  <c r="O285" i="222" s="1"/>
  <c r="J282" i="223"/>
  <c r="J285" i="222" s="1"/>
  <c r="H240" i="223"/>
  <c r="H243" i="222" s="1"/>
  <c r="L240" i="223"/>
  <c r="L243" i="222" s="1"/>
  <c r="E240" i="223"/>
  <c r="O240" i="223"/>
  <c r="O243" i="222" s="1"/>
  <c r="K240" i="223"/>
  <c r="K243" i="222" s="1"/>
  <c r="I240" i="223"/>
  <c r="I243" i="222" s="1"/>
  <c r="F240" i="223"/>
  <c r="F243" i="222" s="1"/>
  <c r="J240" i="223"/>
  <c r="J243" i="222" s="1"/>
  <c r="P240" i="223"/>
  <c r="P243" i="222" s="1"/>
  <c r="G240" i="223"/>
  <c r="G243" i="222" s="1"/>
  <c r="N240" i="223"/>
  <c r="N243" i="222" s="1"/>
  <c r="M240" i="223"/>
  <c r="M243" i="222" s="1"/>
  <c r="J300" i="223"/>
  <c r="J303" i="222" s="1"/>
  <c r="G300" i="223"/>
  <c r="G303" i="222" s="1"/>
  <c r="E300" i="223"/>
  <c r="F300" i="223"/>
  <c r="F303" i="222" s="1"/>
  <c r="H300" i="223"/>
  <c r="H303" i="222" s="1"/>
  <c r="P300" i="223"/>
  <c r="P303" i="222" s="1"/>
  <c r="I300" i="223"/>
  <c r="I303" i="222" s="1"/>
  <c r="O300" i="223"/>
  <c r="O303" i="222" s="1"/>
  <c r="N300" i="223"/>
  <c r="N303" i="222" s="1"/>
  <c r="K300" i="223"/>
  <c r="K303" i="222" s="1"/>
  <c r="M300" i="223"/>
  <c r="M303" i="222" s="1"/>
  <c r="L300" i="223"/>
  <c r="L303" i="222" s="1"/>
  <c r="Q20" i="222" l="1"/>
  <c r="K204" i="234"/>
  <c r="N204" i="234" s="1"/>
  <c r="D200" i="234"/>
  <c r="Q300" i="223"/>
  <c r="E303" i="222"/>
  <c r="Q303" i="222" s="1"/>
  <c r="Q282" i="223"/>
  <c r="E285" i="222"/>
  <c r="Q285" i="222" s="1"/>
  <c r="K205" i="234"/>
  <c r="N205" i="234" s="1"/>
  <c r="F210" i="234"/>
  <c r="I210" i="234" s="1"/>
  <c r="L208" i="227"/>
  <c r="N208" i="227" s="1"/>
  <c r="K33" i="222"/>
  <c r="Q34" i="223"/>
  <c r="E243" i="222"/>
  <c r="Q243" i="222" s="1"/>
  <c r="Q240" i="223"/>
  <c r="K210" i="234"/>
  <c r="N210" i="234" s="1"/>
  <c r="O210" i="234" s="1"/>
  <c r="D198" i="234"/>
  <c r="L33" i="222"/>
  <c r="D199" i="234"/>
  <c r="N33" i="222"/>
  <c r="M33" i="222"/>
  <c r="P33" i="222"/>
  <c r="D201" i="234"/>
  <c r="O33" i="222"/>
  <c r="D197" i="234"/>
  <c r="E320" i="222"/>
  <c r="Q320" i="222" s="1"/>
  <c r="Q317" i="223"/>
  <c r="F60" i="222"/>
  <c r="K316" i="223"/>
  <c r="K319" i="222" s="1"/>
  <c r="P283" i="223"/>
  <c r="P286" i="222" s="1"/>
  <c r="H283" i="223"/>
  <c r="H286" i="222" s="1"/>
  <c r="M283" i="223"/>
  <c r="M286" i="222" s="1"/>
  <c r="O283" i="223"/>
  <c r="O286" i="222" s="1"/>
  <c r="E283" i="223"/>
  <c r="G283" i="223"/>
  <c r="G286" i="222" s="1"/>
  <c r="L283" i="223"/>
  <c r="L286" i="222" s="1"/>
  <c r="N283" i="223"/>
  <c r="N286" i="222" s="1"/>
  <c r="K283" i="223"/>
  <c r="K286" i="222" s="1"/>
  <c r="F283" i="223"/>
  <c r="F286" i="222" s="1"/>
  <c r="J283" i="223"/>
  <c r="J286" i="222" s="1"/>
  <c r="I283" i="223"/>
  <c r="I286" i="222" s="1"/>
  <c r="K375" i="223"/>
  <c r="K378" i="222" s="1"/>
  <c r="M375" i="223"/>
  <c r="M378" i="222" s="1"/>
  <c r="L375" i="223"/>
  <c r="L378" i="222" s="1"/>
  <c r="P375" i="223"/>
  <c r="P378" i="222" s="1"/>
  <c r="G375" i="223"/>
  <c r="G378" i="222" s="1"/>
  <c r="H375" i="223"/>
  <c r="H378" i="222" s="1"/>
  <c r="E375" i="223"/>
  <c r="J375" i="223"/>
  <c r="J378" i="222" s="1"/>
  <c r="F375" i="223"/>
  <c r="F378" i="222" s="1"/>
  <c r="N375" i="223"/>
  <c r="N378" i="222" s="1"/>
  <c r="I375" i="223"/>
  <c r="I378" i="222" s="1"/>
  <c r="O375" i="223"/>
  <c r="O378" i="222" s="1"/>
  <c r="F198" i="234" l="1"/>
  <c r="I198" i="234" s="1"/>
  <c r="L196" i="227"/>
  <c r="N196" i="227" s="1"/>
  <c r="K193" i="234"/>
  <c r="N193" i="234" s="1"/>
  <c r="F200" i="234"/>
  <c r="I200" i="234" s="1"/>
  <c r="L198" i="227"/>
  <c r="N198" i="227" s="1"/>
  <c r="F201" i="234"/>
  <c r="I201" i="234" s="1"/>
  <c r="L199" i="227"/>
  <c r="N199" i="227" s="1"/>
  <c r="D193" i="234"/>
  <c r="K206" i="234"/>
  <c r="N206" i="234" s="1"/>
  <c r="L197" i="227"/>
  <c r="N197" i="227" s="1"/>
  <c r="F199" i="234"/>
  <c r="I199" i="234" s="1"/>
  <c r="E378" i="222"/>
  <c r="Q378" i="222" s="1"/>
  <c r="Q375" i="223"/>
  <c r="E286" i="222"/>
  <c r="Q286" i="222" s="1"/>
  <c r="Q283" i="223"/>
  <c r="Q33" i="222"/>
  <c r="K108" i="234"/>
  <c r="N108" i="234" s="1"/>
  <c r="E241" i="223"/>
  <c r="H316" i="223"/>
  <c r="H319" i="222" s="1"/>
  <c r="E316" i="223"/>
  <c r="I316" i="223"/>
  <c r="I319" i="222" s="1"/>
  <c r="P316" i="223"/>
  <c r="P319" i="222" s="1"/>
  <c r="M316" i="223"/>
  <c r="M319" i="222" s="1"/>
  <c r="G316" i="223"/>
  <c r="G319" i="222" s="1"/>
  <c r="L316" i="223"/>
  <c r="L319" i="222" s="1"/>
  <c r="N316" i="223"/>
  <c r="N319" i="222" s="1"/>
  <c r="M341" i="223"/>
  <c r="M344" i="222" s="1"/>
  <c r="G341" i="223"/>
  <c r="G344" i="222" s="1"/>
  <c r="L341" i="223"/>
  <c r="L344" i="222" s="1"/>
  <c r="N341" i="223"/>
  <c r="N344" i="222" s="1"/>
  <c r="F341" i="223"/>
  <c r="F344" i="222" s="1"/>
  <c r="E341" i="223"/>
  <c r="O341" i="223"/>
  <c r="O344" i="222" s="1"/>
  <c r="I341" i="223"/>
  <c r="I344" i="222" s="1"/>
  <c r="P341" i="223"/>
  <c r="P344" i="222" s="1"/>
  <c r="J341" i="223"/>
  <c r="J344" i="222" s="1"/>
  <c r="H341" i="223"/>
  <c r="H344" i="222" s="1"/>
  <c r="K341" i="223"/>
  <c r="K344" i="222" s="1"/>
  <c r="J316" i="223"/>
  <c r="J319" i="222" s="1"/>
  <c r="O316" i="223"/>
  <c r="O319" i="222" s="1"/>
  <c r="F316" i="223"/>
  <c r="F319" i="222" s="1"/>
  <c r="K98" i="234" l="1"/>
  <c r="N98" i="234" s="1"/>
  <c r="D98" i="234"/>
  <c r="D38" i="234"/>
  <c r="E344" i="222"/>
  <c r="Q344" i="222" s="1"/>
  <c r="Q341" i="223"/>
  <c r="K194" i="234"/>
  <c r="N194" i="234" s="1"/>
  <c r="O193" i="234"/>
  <c r="F197" i="234"/>
  <c r="I197" i="234" s="1"/>
  <c r="L195" i="227"/>
  <c r="N195" i="227" s="1"/>
  <c r="Q316" i="223"/>
  <c r="E319" i="222"/>
  <c r="Q319" i="222" s="1"/>
  <c r="E244" i="222"/>
  <c r="D194" i="234"/>
  <c r="K109" i="234"/>
  <c r="N109" i="234" s="1"/>
  <c r="L191" i="227"/>
  <c r="N191" i="227" s="1"/>
  <c r="F193" i="234"/>
  <c r="I193" i="234" s="1"/>
  <c r="E391" i="223"/>
  <c r="K391" i="223"/>
  <c r="K394" i="222" s="1"/>
  <c r="J391" i="223"/>
  <c r="J394" i="222" s="1"/>
  <c r="H391" i="223"/>
  <c r="H394" i="222" s="1"/>
  <c r="G391" i="223"/>
  <c r="G394" i="222" s="1"/>
  <c r="L391" i="223"/>
  <c r="L394" i="222" s="1"/>
  <c r="M391" i="223"/>
  <c r="M394" i="222" s="1"/>
  <c r="F391" i="223"/>
  <c r="F394" i="222" s="1"/>
  <c r="N391" i="223"/>
  <c r="N394" i="222" s="1"/>
  <c r="I391" i="223"/>
  <c r="I394" i="222" s="1"/>
  <c r="O391" i="223"/>
  <c r="O394" i="222" s="1"/>
  <c r="P391" i="223"/>
  <c r="P394" i="222" s="1"/>
  <c r="J241" i="223"/>
  <c r="J244" i="222" s="1"/>
  <c r="M241" i="223"/>
  <c r="M244" i="222" s="1"/>
  <c r="O241" i="223"/>
  <c r="O244" i="222" s="1"/>
  <c r="G241" i="223"/>
  <c r="G244" i="222" s="1"/>
  <c r="P241" i="223"/>
  <c r="P244" i="222" s="1"/>
  <c r="F241" i="223"/>
  <c r="F244" i="222" s="1"/>
  <c r="H241" i="223"/>
  <c r="H244" i="222" s="1"/>
  <c r="K241" i="223"/>
  <c r="K244" i="222" s="1"/>
  <c r="L241" i="223"/>
  <c r="L244" i="222" s="1"/>
  <c r="N241" i="223"/>
  <c r="N244" i="222" s="1"/>
  <c r="I241" i="223"/>
  <c r="I244" i="222" s="1"/>
  <c r="I356" i="223"/>
  <c r="I359" i="222" s="1"/>
  <c r="M356" i="223"/>
  <c r="M359" i="222" s="1"/>
  <c r="E356" i="223"/>
  <c r="F356" i="223"/>
  <c r="F359" i="222" s="1"/>
  <c r="N356" i="223"/>
  <c r="N359" i="222" s="1"/>
  <c r="J356" i="223"/>
  <c r="J359" i="222" s="1"/>
  <c r="G356" i="223"/>
  <c r="G359" i="222" s="1"/>
  <c r="O356" i="223"/>
  <c r="O359" i="222" s="1"/>
  <c r="K356" i="223"/>
  <c r="K359" i="222" s="1"/>
  <c r="L356" i="223"/>
  <c r="L359" i="222" s="1"/>
  <c r="H356" i="223"/>
  <c r="H359" i="222" s="1"/>
  <c r="P356" i="223"/>
  <c r="P359" i="222" s="1"/>
  <c r="L314" i="223"/>
  <c r="L317" i="222" s="1"/>
  <c r="H314" i="223"/>
  <c r="H317" i="222" s="1"/>
  <c r="J314" i="223"/>
  <c r="J317" i="222" s="1"/>
  <c r="I314" i="223"/>
  <c r="I317" i="222" s="1"/>
  <c r="M314" i="223"/>
  <c r="M317" i="222" s="1"/>
  <c r="O314" i="223"/>
  <c r="O317" i="222" s="1"/>
  <c r="N314" i="223"/>
  <c r="N317" i="222" s="1"/>
  <c r="K314" i="223"/>
  <c r="K317" i="222" s="1"/>
  <c r="G314" i="223"/>
  <c r="G317" i="222" s="1"/>
  <c r="E314" i="223"/>
  <c r="P314" i="223"/>
  <c r="P317" i="222" s="1"/>
  <c r="F314" i="223"/>
  <c r="F317" i="222" s="1"/>
  <c r="L374" i="223"/>
  <c r="L377" i="222" s="1"/>
  <c r="M374" i="223"/>
  <c r="M377" i="222" s="1"/>
  <c r="I374" i="223"/>
  <c r="I377" i="222" s="1"/>
  <c r="K374" i="223"/>
  <c r="K377" i="222" s="1"/>
  <c r="J374" i="223"/>
  <c r="J377" i="222" s="1"/>
  <c r="F374" i="223"/>
  <c r="F377" i="222" s="1"/>
  <c r="E374" i="223"/>
  <c r="G374" i="223"/>
  <c r="G377" i="222" s="1"/>
  <c r="P374" i="223"/>
  <c r="P377" i="222" s="1"/>
  <c r="H374" i="223"/>
  <c r="H377" i="222" s="1"/>
  <c r="N374" i="223"/>
  <c r="N377" i="222" s="1"/>
  <c r="O374" i="223"/>
  <c r="O377" i="222" s="1"/>
  <c r="K196" i="234" l="1"/>
  <c r="N196" i="234" s="1"/>
  <c r="L96" i="227"/>
  <c r="N96" i="227" s="1"/>
  <c r="F98" i="234"/>
  <c r="I98" i="234" s="1"/>
  <c r="D39" i="234"/>
  <c r="D195" i="234"/>
  <c r="D99" i="234"/>
  <c r="F38" i="234"/>
  <c r="I38" i="234" s="1"/>
  <c r="L36" i="227"/>
  <c r="N36" i="227" s="1"/>
  <c r="K110" i="234"/>
  <c r="N110" i="234" s="1"/>
  <c r="K38" i="234"/>
  <c r="N38" i="234" s="1"/>
  <c r="O38" i="234" s="1"/>
  <c r="Q314" i="223"/>
  <c r="E317" i="222"/>
  <c r="Q317" i="222" s="1"/>
  <c r="Q241" i="223"/>
  <c r="Q391" i="223"/>
  <c r="E394" i="222"/>
  <c r="Q394" i="222" s="1"/>
  <c r="Q244" i="222"/>
  <c r="O194" i="234"/>
  <c r="E359" i="222"/>
  <c r="Q359" i="222" s="1"/>
  <c r="Q356" i="223"/>
  <c r="K99" i="234"/>
  <c r="N99" i="234" s="1"/>
  <c r="K195" i="234"/>
  <c r="N195" i="234" s="1"/>
  <c r="O98" i="234"/>
  <c r="D196" i="234"/>
  <c r="L192" i="227"/>
  <c r="N192" i="227" s="1"/>
  <c r="F194" i="234"/>
  <c r="I194" i="234" s="1"/>
  <c r="E377" i="222"/>
  <c r="Q377" i="222" s="1"/>
  <c r="Q374" i="223"/>
  <c r="M357" i="223"/>
  <c r="M360" i="222" s="1"/>
  <c r="O357" i="223"/>
  <c r="O360" i="222" s="1"/>
  <c r="E357" i="223"/>
  <c r="J357" i="223"/>
  <c r="J360" i="222" s="1"/>
  <c r="G357" i="223"/>
  <c r="G360" i="222" s="1"/>
  <c r="K357" i="223"/>
  <c r="K360" i="222" s="1"/>
  <c r="F357" i="223"/>
  <c r="F360" i="222" s="1"/>
  <c r="H357" i="223"/>
  <c r="H360" i="222" s="1"/>
  <c r="P357" i="223"/>
  <c r="P360" i="222" s="1"/>
  <c r="N357" i="223"/>
  <c r="N360" i="222" s="1"/>
  <c r="I357" i="223"/>
  <c r="I360" i="222" s="1"/>
  <c r="L357" i="223"/>
  <c r="L360" i="222" s="1"/>
  <c r="D101" i="234" l="1"/>
  <c r="L97" i="227"/>
  <c r="N97" i="227" s="1"/>
  <c r="F99" i="234"/>
  <c r="I99" i="234" s="1"/>
  <c r="K100" i="234"/>
  <c r="N100" i="234" s="1"/>
  <c r="F39" i="234"/>
  <c r="L37" i="227"/>
  <c r="D100" i="234"/>
  <c r="K39" i="234"/>
  <c r="E360" i="222"/>
  <c r="Q360" i="222" s="1"/>
  <c r="Q357" i="223"/>
  <c r="F195" i="234"/>
  <c r="I195" i="234" s="1"/>
  <c r="L193" i="227"/>
  <c r="N193" i="227" s="1"/>
  <c r="O195" i="234"/>
  <c r="D192" i="234"/>
  <c r="L194" i="227"/>
  <c r="N194" i="227" s="1"/>
  <c r="F196" i="234"/>
  <c r="I196" i="234" s="1"/>
  <c r="K111" i="234"/>
  <c r="N111" i="234" s="1"/>
  <c r="O196" i="234"/>
  <c r="D40" i="234"/>
  <c r="K101" i="234"/>
  <c r="N101" i="234" s="1"/>
  <c r="O101" i="234" s="1"/>
  <c r="O99" i="234"/>
  <c r="H315" i="223"/>
  <c r="H318" i="222" s="1"/>
  <c r="J390" i="223"/>
  <c r="J393" i="222" s="1"/>
  <c r="O100" i="234" l="1"/>
  <c r="K40" i="234"/>
  <c r="K192" i="234"/>
  <c r="N192" i="234" s="1"/>
  <c r="O192" i="234" s="1"/>
  <c r="F40" i="234"/>
  <c r="L38" i="227"/>
  <c r="D41" i="234"/>
  <c r="F101" i="234"/>
  <c r="I101" i="234" s="1"/>
  <c r="L99" i="227"/>
  <c r="N99" i="227" s="1"/>
  <c r="F100" i="234"/>
  <c r="I100" i="234" s="1"/>
  <c r="L98" i="227"/>
  <c r="N98" i="227" s="1"/>
  <c r="D97" i="234"/>
  <c r="F192" i="234"/>
  <c r="I192" i="234" s="1"/>
  <c r="L190" i="227"/>
  <c r="N190" i="227" s="1"/>
  <c r="E390" i="223"/>
  <c r="L390" i="223"/>
  <c r="L393" i="222" s="1"/>
  <c r="K390" i="223"/>
  <c r="K393" i="222" s="1"/>
  <c r="I390" i="223"/>
  <c r="I393" i="222" s="1"/>
  <c r="O390" i="223"/>
  <c r="O393" i="222" s="1"/>
  <c r="P390" i="223"/>
  <c r="P393" i="222" s="1"/>
  <c r="F390" i="223"/>
  <c r="F393" i="222" s="1"/>
  <c r="N390" i="223"/>
  <c r="N393" i="222" s="1"/>
  <c r="H390" i="223"/>
  <c r="H393" i="222" s="1"/>
  <c r="G390" i="223"/>
  <c r="G393" i="222" s="1"/>
  <c r="M390" i="223"/>
  <c r="M393" i="222" s="1"/>
  <c r="P315" i="223"/>
  <c r="P318" i="222" s="1"/>
  <c r="M315" i="223"/>
  <c r="M318" i="222" s="1"/>
  <c r="I315" i="223"/>
  <c r="I318" i="222" s="1"/>
  <c r="F315" i="223"/>
  <c r="F318" i="222" s="1"/>
  <c r="K315" i="223"/>
  <c r="K318" i="222" s="1"/>
  <c r="L315" i="223"/>
  <c r="L318" i="222" s="1"/>
  <c r="E315" i="223"/>
  <c r="N315" i="223"/>
  <c r="N318" i="222" s="1"/>
  <c r="O315" i="223"/>
  <c r="O318" i="222" s="1"/>
  <c r="G315" i="223"/>
  <c r="G318" i="222" s="1"/>
  <c r="J315" i="223"/>
  <c r="J318" i="222" s="1"/>
  <c r="O388" i="223"/>
  <c r="O391" i="222" s="1"/>
  <c r="I388" i="223"/>
  <c r="I391" i="222" s="1"/>
  <c r="G388" i="223"/>
  <c r="G391" i="222" s="1"/>
  <c r="K388" i="223"/>
  <c r="K391" i="222" s="1"/>
  <c r="H388" i="223"/>
  <c r="H391" i="222" s="1"/>
  <c r="M388" i="223"/>
  <c r="M391" i="222" s="1"/>
  <c r="L388" i="223"/>
  <c r="L391" i="222" s="1"/>
  <c r="N388" i="223"/>
  <c r="N391" i="222" s="1"/>
  <c r="P388" i="223"/>
  <c r="P391" i="222" s="1"/>
  <c r="F388" i="223"/>
  <c r="F391" i="222" s="1"/>
  <c r="J388" i="223"/>
  <c r="J391" i="222" s="1"/>
  <c r="E388" i="223"/>
  <c r="Q390" i="223" l="1"/>
  <c r="E393" i="222"/>
  <c r="Q393" i="222" s="1"/>
  <c r="K103" i="234"/>
  <c r="N103" i="234" s="1"/>
  <c r="K97" i="234"/>
  <c r="N97" i="234" s="1"/>
  <c r="O97" i="234" s="1"/>
  <c r="K41" i="234"/>
  <c r="K179" i="234"/>
  <c r="N179" i="234" s="1"/>
  <c r="Q315" i="223"/>
  <c r="E318" i="222"/>
  <c r="Q318" i="222" s="1"/>
  <c r="D43" i="234"/>
  <c r="E391" i="222"/>
  <c r="Q391" i="222" s="1"/>
  <c r="Q388" i="223"/>
  <c r="F97" i="234"/>
  <c r="I97" i="234" s="1"/>
  <c r="L95" i="227"/>
  <c r="N95" i="227" s="1"/>
  <c r="D42" i="234"/>
  <c r="F41" i="234"/>
  <c r="L39" i="227"/>
  <c r="F42" i="234" l="1"/>
  <c r="I42" i="234" s="1"/>
  <c r="L40" i="227"/>
  <c r="N40" i="227" s="1"/>
  <c r="L41" i="227"/>
  <c r="F43" i="234"/>
  <c r="K180" i="234"/>
  <c r="N180" i="234" s="1"/>
  <c r="D179" i="234"/>
  <c r="O179" i="234" s="1"/>
  <c r="K104" i="234"/>
  <c r="N104" i="234" s="1"/>
  <c r="D37" i="234"/>
  <c r="D180" i="234"/>
  <c r="K42" i="234"/>
  <c r="N42" i="234" s="1"/>
  <c r="O42" i="234" s="1"/>
  <c r="K43" i="234"/>
  <c r="F204" i="223"/>
  <c r="F207" i="222" s="1"/>
  <c r="J204" i="223"/>
  <c r="J207" i="222" s="1"/>
  <c r="P204" i="223"/>
  <c r="P207" i="222" s="1"/>
  <c r="H204" i="223"/>
  <c r="H207" i="222" s="1"/>
  <c r="G204" i="223"/>
  <c r="G207" i="222" s="1"/>
  <c r="I204" i="223"/>
  <c r="I207" i="222" s="1"/>
  <c r="M204" i="223"/>
  <c r="M207" i="222" s="1"/>
  <c r="L204" i="223"/>
  <c r="L207" i="222" s="1"/>
  <c r="O204" i="223"/>
  <c r="O207" i="222" s="1"/>
  <c r="N204" i="223"/>
  <c r="N207" i="222" s="1"/>
  <c r="F180" i="234" l="1"/>
  <c r="I180" i="234" s="1"/>
  <c r="L178" i="227"/>
  <c r="N178" i="227" s="1"/>
  <c r="F37" i="234"/>
  <c r="L35" i="227"/>
  <c r="K181" i="234"/>
  <c r="N181" i="234" s="1"/>
  <c r="K37" i="234"/>
  <c r="K78" i="234"/>
  <c r="N78" i="234" s="1"/>
  <c r="L177" i="227"/>
  <c r="N177" i="227" s="1"/>
  <c r="F179" i="234"/>
  <c r="I179" i="234" s="1"/>
  <c r="D181" i="234"/>
  <c r="K106" i="234"/>
  <c r="N106" i="234" s="1"/>
  <c r="D78" i="234"/>
  <c r="K105" i="234"/>
  <c r="N105" i="234" s="1"/>
  <c r="K87" i="234"/>
  <c r="N87" i="234" s="1"/>
  <c r="E204" i="223"/>
  <c r="L278" i="223"/>
  <c r="L281" i="222" s="1"/>
  <c r="M278" i="223"/>
  <c r="M281" i="222" s="1"/>
  <c r="F278" i="223"/>
  <c r="F281" i="222" s="1"/>
  <c r="J278" i="223"/>
  <c r="J281" i="222" s="1"/>
  <c r="I278" i="223"/>
  <c r="I281" i="222" s="1"/>
  <c r="G278" i="223"/>
  <c r="G281" i="222" s="1"/>
  <c r="H278" i="223"/>
  <c r="H281" i="222" s="1"/>
  <c r="P278" i="223"/>
  <c r="P281" i="222" s="1"/>
  <c r="F389" i="223"/>
  <c r="F392" i="222" s="1"/>
  <c r="G389" i="223"/>
  <c r="G392" i="222" s="1"/>
  <c r="H389" i="223"/>
  <c r="H392" i="222" s="1"/>
  <c r="M389" i="223"/>
  <c r="M392" i="222" s="1"/>
  <c r="I389" i="223"/>
  <c r="I392" i="222" s="1"/>
  <c r="K389" i="223"/>
  <c r="K392" i="222" s="1"/>
  <c r="P389" i="223"/>
  <c r="P392" i="222" s="1"/>
  <c r="O389" i="223"/>
  <c r="O392" i="222" s="1"/>
  <c r="N389" i="223"/>
  <c r="N392" i="222" s="1"/>
  <c r="J389" i="223"/>
  <c r="J392" i="222" s="1"/>
  <c r="L389" i="223"/>
  <c r="L392" i="222" s="1"/>
  <c r="E389" i="223"/>
  <c r="O278" i="223"/>
  <c r="O281" i="222" s="1"/>
  <c r="N278" i="223"/>
  <c r="N281" i="222" s="1"/>
  <c r="E278" i="223"/>
  <c r="O78" i="234" l="1"/>
  <c r="E392" i="222"/>
  <c r="Q392" i="222" s="1"/>
  <c r="Q389" i="223"/>
  <c r="K140" i="234"/>
  <c r="N140" i="234" s="1"/>
  <c r="K79" i="234"/>
  <c r="N79" i="234" s="1"/>
  <c r="K132" i="234"/>
  <c r="N132" i="234" s="1"/>
  <c r="K88" i="234"/>
  <c r="N88" i="234" s="1"/>
  <c r="D79" i="234"/>
  <c r="F78" i="234"/>
  <c r="I78" i="234" s="1"/>
  <c r="L76" i="227"/>
  <c r="N76" i="227" s="1"/>
  <c r="E281" i="222"/>
  <c r="K204" i="223"/>
  <c r="K207" i="222" s="1"/>
  <c r="E207" i="222"/>
  <c r="F181" i="234"/>
  <c r="I181" i="234" s="1"/>
  <c r="L179" i="227"/>
  <c r="N179" i="227" s="1"/>
  <c r="K182" i="234"/>
  <c r="N182" i="234" s="1"/>
  <c r="K278" i="223"/>
  <c r="K281" i="222" s="1"/>
  <c r="O352" i="223"/>
  <c r="O355" i="222" s="1"/>
  <c r="G352" i="223"/>
  <c r="G355" i="222" s="1"/>
  <c r="F352" i="223"/>
  <c r="F355" i="222" s="1"/>
  <c r="N352" i="223"/>
  <c r="N355" i="222" s="1"/>
  <c r="L352" i="223"/>
  <c r="L355" i="222" s="1"/>
  <c r="I352" i="223"/>
  <c r="I355" i="222" s="1"/>
  <c r="H352" i="223"/>
  <c r="H355" i="222" s="1"/>
  <c r="K352" i="223"/>
  <c r="K355" i="222" s="1"/>
  <c r="M352" i="223"/>
  <c r="M355" i="222" s="1"/>
  <c r="P352" i="223"/>
  <c r="P355" i="222" s="1"/>
  <c r="J352" i="223"/>
  <c r="J355" i="222" s="1"/>
  <c r="E352" i="223"/>
  <c r="Q204" i="223" l="1"/>
  <c r="Q207" i="222"/>
  <c r="Q281" i="222"/>
  <c r="D132" i="234"/>
  <c r="O132" i="234" s="1"/>
  <c r="D80" i="234"/>
  <c r="K80" i="234"/>
  <c r="N80" i="234" s="1"/>
  <c r="L77" i="227"/>
  <c r="N77" i="227" s="1"/>
  <c r="F79" i="234"/>
  <c r="I79" i="234" s="1"/>
  <c r="K141" i="234"/>
  <c r="N141" i="234" s="1"/>
  <c r="Q278" i="223"/>
  <c r="O79" i="234"/>
  <c r="K89" i="234"/>
  <c r="N89" i="234" s="1"/>
  <c r="D183" i="234"/>
  <c r="Q352" i="223"/>
  <c r="E355" i="222"/>
  <c r="Q355" i="222" s="1"/>
  <c r="K183" i="234"/>
  <c r="N183" i="234" s="1"/>
  <c r="O80" i="234" l="1"/>
  <c r="K184" i="234"/>
  <c r="N184" i="234" s="1"/>
  <c r="D184" i="234"/>
  <c r="O183" i="234"/>
  <c r="K133" i="234"/>
  <c r="N133" i="234" s="1"/>
  <c r="D81" i="234"/>
  <c r="F183" i="234"/>
  <c r="I183" i="234" s="1"/>
  <c r="L181" i="227"/>
  <c r="N181" i="227" s="1"/>
  <c r="K81" i="234"/>
  <c r="N81" i="234" s="1"/>
  <c r="F80" i="234"/>
  <c r="I80" i="234" s="1"/>
  <c r="L78" i="227"/>
  <c r="N78" i="227" s="1"/>
  <c r="D26" i="234"/>
  <c r="F132" i="234"/>
  <c r="I132" i="234" s="1"/>
  <c r="L130" i="227"/>
  <c r="N130" i="227" s="1"/>
  <c r="K90" i="234"/>
  <c r="N90" i="234" s="1"/>
  <c r="D133" i="234"/>
  <c r="K142" i="234"/>
  <c r="N142" i="234" s="1"/>
  <c r="G219" i="223"/>
  <c r="G222" i="222" s="1"/>
  <c r="M219" i="223"/>
  <c r="M222" i="222" s="1"/>
  <c r="J219" i="223"/>
  <c r="J222" i="222" s="1"/>
  <c r="K219" i="223"/>
  <c r="K222" i="222" s="1"/>
  <c r="P219" i="223"/>
  <c r="P222" i="222" s="1"/>
  <c r="N219" i="223"/>
  <c r="N222" i="222" s="1"/>
  <c r="O219" i="223"/>
  <c r="O222" i="222" s="1"/>
  <c r="F219" i="223"/>
  <c r="F222" i="222" s="1"/>
  <c r="H219" i="223"/>
  <c r="H222" i="222" s="1"/>
  <c r="I219" i="223"/>
  <c r="I222" i="222" s="1"/>
  <c r="L219" i="223"/>
  <c r="L222" i="222" s="1"/>
  <c r="E219" i="223"/>
  <c r="O133" i="234" l="1"/>
  <c r="O184" i="234"/>
  <c r="D13" i="234"/>
  <c r="E222" i="222"/>
  <c r="Q222" i="222" s="1"/>
  <c r="Q219" i="223"/>
  <c r="F184" i="234"/>
  <c r="I184" i="234" s="1"/>
  <c r="L182" i="227"/>
  <c r="N182" i="227" s="1"/>
  <c r="D82" i="234"/>
  <c r="D134" i="234"/>
  <c r="K149" i="234"/>
  <c r="N149" i="234" s="1"/>
  <c r="K134" i="234"/>
  <c r="N134" i="234" s="1"/>
  <c r="K82" i="234"/>
  <c r="N82" i="234" s="1"/>
  <c r="K26" i="234"/>
  <c r="N26" i="234" s="1"/>
  <c r="O26" i="234" s="1"/>
  <c r="F26" i="234"/>
  <c r="I26" i="234" s="1"/>
  <c r="L24" i="227"/>
  <c r="N24" i="227" s="1"/>
  <c r="D25" i="234"/>
  <c r="O81" i="234"/>
  <c r="L79" i="227"/>
  <c r="N79" i="227" s="1"/>
  <c r="F81" i="234"/>
  <c r="I81" i="234" s="1"/>
  <c r="L131" i="227"/>
  <c r="N131" i="227" s="1"/>
  <c r="F133" i="234"/>
  <c r="I133" i="234" s="1"/>
  <c r="D149" i="234"/>
  <c r="K143" i="234"/>
  <c r="N143" i="234" s="1"/>
  <c r="G293" i="223"/>
  <c r="G296" i="222" s="1"/>
  <c r="M293" i="223"/>
  <c r="M296" i="222" s="1"/>
  <c r="J293" i="223"/>
  <c r="J296" i="222" s="1"/>
  <c r="K293" i="223"/>
  <c r="K296" i="222" s="1"/>
  <c r="H293" i="223"/>
  <c r="H296" i="222" s="1"/>
  <c r="F293" i="223"/>
  <c r="F296" i="222" s="1"/>
  <c r="O293" i="223"/>
  <c r="O296" i="222" s="1"/>
  <c r="N293" i="223"/>
  <c r="N296" i="222" s="1"/>
  <c r="P293" i="223"/>
  <c r="P296" i="222" s="1"/>
  <c r="I293" i="223"/>
  <c r="I296" i="222" s="1"/>
  <c r="E293" i="223"/>
  <c r="L293" i="223"/>
  <c r="L296" i="222" s="1"/>
  <c r="O134" i="234" l="1"/>
  <c r="O82" i="234"/>
  <c r="D28" i="234"/>
  <c r="K135" i="234"/>
  <c r="N135" i="234" s="1"/>
  <c r="F134" i="234"/>
  <c r="I134" i="234" s="1"/>
  <c r="L132" i="227"/>
  <c r="N132" i="227" s="1"/>
  <c r="K25" i="234"/>
  <c r="N25" i="234" s="1"/>
  <c r="O25" i="234" s="1"/>
  <c r="K185" i="234"/>
  <c r="N185" i="234" s="1"/>
  <c r="L11" i="227"/>
  <c r="N11" i="227" s="1"/>
  <c r="F13" i="234"/>
  <c r="I13" i="234" s="1"/>
  <c r="D185" i="234"/>
  <c r="K83" i="234"/>
  <c r="N83" i="234" s="1"/>
  <c r="D14" i="234"/>
  <c r="F149" i="234"/>
  <c r="I149" i="234" s="1"/>
  <c r="L147" i="227"/>
  <c r="N147" i="227" s="1"/>
  <c r="D135" i="234"/>
  <c r="K13" i="234"/>
  <c r="N13" i="234" s="1"/>
  <c r="O13" i="234" s="1"/>
  <c r="Q293" i="223"/>
  <c r="E296" i="222"/>
  <c r="Q296" i="222" s="1"/>
  <c r="F82" i="234"/>
  <c r="I82" i="234" s="1"/>
  <c r="L80" i="227"/>
  <c r="N80" i="227" s="1"/>
  <c r="F25" i="234"/>
  <c r="I25" i="234" s="1"/>
  <c r="L23" i="227"/>
  <c r="N23" i="227" s="1"/>
  <c r="D83" i="234"/>
  <c r="G367" i="223"/>
  <c r="G370" i="222" s="1"/>
  <c r="M367" i="223"/>
  <c r="M370" i="222" s="1"/>
  <c r="J367" i="223"/>
  <c r="J370" i="222" s="1"/>
  <c r="K367" i="223"/>
  <c r="K370" i="222" s="1"/>
  <c r="I367" i="223"/>
  <c r="I370" i="222" s="1"/>
  <c r="F367" i="223"/>
  <c r="F370" i="222" s="1"/>
  <c r="H367" i="223"/>
  <c r="H370" i="222" s="1"/>
  <c r="E367" i="223"/>
  <c r="N367" i="223"/>
  <c r="N370" i="222" s="1"/>
  <c r="O367" i="223"/>
  <c r="O370" i="222" s="1"/>
  <c r="P367" i="223"/>
  <c r="P370" i="222" s="1"/>
  <c r="L367" i="223"/>
  <c r="L370" i="222" s="1"/>
  <c r="O185" i="234" l="1"/>
  <c r="O135" i="234"/>
  <c r="K84" i="234"/>
  <c r="N84" i="234" s="1"/>
  <c r="F135" i="234"/>
  <c r="I135" i="234" s="1"/>
  <c r="L133" i="227"/>
  <c r="N133" i="227" s="1"/>
  <c r="D136" i="234"/>
  <c r="F28" i="234"/>
  <c r="I28" i="234" s="1"/>
  <c r="L26" i="227"/>
  <c r="N26" i="227" s="1"/>
  <c r="F83" i="234"/>
  <c r="I83" i="234" s="1"/>
  <c r="L81" i="227"/>
  <c r="N81" i="227" s="1"/>
  <c r="L183" i="227"/>
  <c r="N183" i="227" s="1"/>
  <c r="F185" i="234"/>
  <c r="I185" i="234" s="1"/>
  <c r="K28" i="234"/>
  <c r="N28" i="234" s="1"/>
  <c r="O28" i="234" s="1"/>
  <c r="K14" i="234"/>
  <c r="N14" i="234" s="1"/>
  <c r="O14" i="234" s="1"/>
  <c r="D84" i="234"/>
  <c r="D12" i="234"/>
  <c r="D178" i="234"/>
  <c r="O83" i="234"/>
  <c r="F14" i="234"/>
  <c r="I14" i="234" s="1"/>
  <c r="L12" i="227"/>
  <c r="N12" i="227" s="1"/>
  <c r="E370" i="222"/>
  <c r="Q370" i="222" s="1"/>
  <c r="Q367" i="223"/>
  <c r="K136" i="234"/>
  <c r="N136" i="234" s="1"/>
  <c r="D29" i="234"/>
  <c r="L10" i="227" l="1"/>
  <c r="N10" i="227" s="1"/>
  <c r="F12" i="234"/>
  <c r="I12" i="234" s="1"/>
  <c r="K85" i="234"/>
  <c r="N85" i="234" s="1"/>
  <c r="F29" i="234"/>
  <c r="I29" i="234" s="1"/>
  <c r="L27" i="227"/>
  <c r="N27" i="227" s="1"/>
  <c r="K12" i="234"/>
  <c r="N12" i="234" s="1"/>
  <c r="O12" i="234" s="1"/>
  <c r="L82" i="227"/>
  <c r="N82" i="227" s="1"/>
  <c r="F84" i="234"/>
  <c r="I84" i="234" s="1"/>
  <c r="K178" i="234"/>
  <c r="O136" i="234"/>
  <c r="K137" i="234"/>
  <c r="N137" i="234" s="1"/>
  <c r="D30" i="234"/>
  <c r="F178" i="234"/>
  <c r="L176" i="227"/>
  <c r="D85" i="234"/>
  <c r="D137" i="234"/>
  <c r="F136" i="234"/>
  <c r="I136" i="234" s="1"/>
  <c r="L134" i="227"/>
  <c r="N134" i="227" s="1"/>
  <c r="K29" i="234"/>
  <c r="N29" i="234" s="1"/>
  <c r="O29" i="234" s="1"/>
  <c r="O84" i="234"/>
  <c r="O137" i="234" l="1"/>
  <c r="K30" i="234"/>
  <c r="N30" i="234" s="1"/>
  <c r="O30" i="234" s="1"/>
  <c r="D31" i="234"/>
  <c r="N176" i="227"/>
  <c r="I178" i="234"/>
  <c r="F30" i="234"/>
  <c r="I30" i="234" s="1"/>
  <c r="L28" i="227"/>
  <c r="N28" i="227" s="1"/>
  <c r="D77" i="234"/>
  <c r="F85" i="234"/>
  <c r="I85" i="234" s="1"/>
  <c r="L83" i="227"/>
  <c r="N83" i="227" s="1"/>
  <c r="O85" i="234"/>
  <c r="L135" i="227"/>
  <c r="N135" i="227" s="1"/>
  <c r="F137" i="234"/>
  <c r="I137" i="234" s="1"/>
  <c r="N178" i="234"/>
  <c r="O178" i="234" s="1"/>
  <c r="D138" i="234" l="1"/>
  <c r="D32" i="234"/>
  <c r="F77" i="234"/>
  <c r="I77" i="234" s="1"/>
  <c r="L75" i="227"/>
  <c r="N75" i="227" s="1"/>
  <c r="K77" i="234"/>
  <c r="N77" i="234" s="1"/>
  <c r="O77" i="234" s="1"/>
  <c r="D27" i="234"/>
  <c r="K31" i="234"/>
  <c r="N31" i="234" s="1"/>
  <c r="O31" i="234" s="1"/>
  <c r="F31" i="234"/>
  <c r="I31" i="234" s="1"/>
  <c r="L29" i="227"/>
  <c r="N29" i="227" s="1"/>
  <c r="K138" i="234"/>
  <c r="N138" i="234" s="1"/>
  <c r="E237" i="223"/>
  <c r="F237" i="223"/>
  <c r="F240" i="222" s="1"/>
  <c r="L237" i="223"/>
  <c r="L240" i="222" s="1"/>
  <c r="P237" i="223"/>
  <c r="P240" i="222" s="1"/>
  <c r="G237" i="223"/>
  <c r="G240" i="222" s="1"/>
  <c r="M237" i="223"/>
  <c r="M240" i="222" s="1"/>
  <c r="N237" i="223"/>
  <c r="N240" i="222" s="1"/>
  <c r="H237" i="223"/>
  <c r="H240" i="222" s="1"/>
  <c r="I237" i="223"/>
  <c r="I240" i="222" s="1"/>
  <c r="K237" i="223"/>
  <c r="K240" i="222" s="1"/>
  <c r="O237" i="223"/>
  <c r="O240" i="222" s="1"/>
  <c r="J237" i="223"/>
  <c r="J240" i="222" s="1"/>
  <c r="O138" i="234" l="1"/>
  <c r="K27" i="234"/>
  <c r="N27" i="234" s="1"/>
  <c r="O27" i="234" s="1"/>
  <c r="F32" i="234"/>
  <c r="I32" i="234" s="1"/>
  <c r="L30" i="227"/>
  <c r="N30" i="227" s="1"/>
  <c r="D19" i="234"/>
  <c r="F27" i="234"/>
  <c r="I27" i="234" s="1"/>
  <c r="L25" i="227"/>
  <c r="N25" i="227" s="1"/>
  <c r="F138" i="234"/>
  <c r="I138" i="234" s="1"/>
  <c r="L136" i="227"/>
  <c r="N136" i="227" s="1"/>
  <c r="Q237" i="223"/>
  <c r="E240" i="222"/>
  <c r="Q240" i="222" s="1"/>
  <c r="D131" i="234"/>
  <c r="K32" i="234"/>
  <c r="N32" i="234" s="1"/>
  <c r="O32" i="234" s="1"/>
  <c r="O203" i="223"/>
  <c r="O206" i="222" s="1"/>
  <c r="E203" i="223"/>
  <c r="P203" i="223"/>
  <c r="P206" i="222" s="1"/>
  <c r="G203" i="223"/>
  <c r="G206" i="222" s="1"/>
  <c r="J203" i="223"/>
  <c r="J206" i="222" s="1"/>
  <c r="H203" i="223"/>
  <c r="H206" i="222" s="1"/>
  <c r="K203" i="223"/>
  <c r="K206" i="222" s="1"/>
  <c r="I203" i="223"/>
  <c r="I206" i="222" s="1"/>
  <c r="N203" i="223"/>
  <c r="N206" i="222" s="1"/>
  <c r="F203" i="223"/>
  <c r="F206" i="222" s="1"/>
  <c r="M203" i="223"/>
  <c r="M206" i="222" s="1"/>
  <c r="L203" i="223"/>
  <c r="L206" i="222" s="1"/>
  <c r="K131" i="234" l="1"/>
  <c r="N131" i="234" s="1"/>
  <c r="O131" i="234" s="1"/>
  <c r="E206" i="222"/>
  <c r="Q206" i="222" s="1"/>
  <c r="Q203" i="223"/>
  <c r="F19" i="234"/>
  <c r="I19" i="234" s="1"/>
  <c r="L17" i="227"/>
  <c r="N17" i="227" s="1"/>
  <c r="D34" i="234"/>
  <c r="D20" i="234"/>
  <c r="F131" i="234"/>
  <c r="I131" i="234" s="1"/>
  <c r="L129" i="227"/>
  <c r="N129" i="227" s="1"/>
  <c r="D35" i="234"/>
  <c r="K19" i="234"/>
  <c r="N19" i="234" s="1"/>
  <c r="O19" i="234" s="1"/>
  <c r="L33" i="227" l="1"/>
  <c r="N33" i="227" s="1"/>
  <c r="F35" i="234"/>
  <c r="I35" i="234" s="1"/>
  <c r="F20" i="234"/>
  <c r="I20" i="234" s="1"/>
  <c r="L18" i="227"/>
  <c r="N18" i="227" s="1"/>
  <c r="K35" i="234"/>
  <c r="N35" i="234" s="1"/>
  <c r="O35" i="234" s="1"/>
  <c r="D36" i="234"/>
  <c r="D21" i="234"/>
  <c r="F34" i="234"/>
  <c r="I34" i="234" s="1"/>
  <c r="L32" i="227"/>
  <c r="N32" i="227" s="1"/>
  <c r="K34" i="234"/>
  <c r="N34" i="234" s="1"/>
  <c r="O34" i="234" s="1"/>
  <c r="K20" i="234"/>
  <c r="N20" i="234" s="1"/>
  <c r="O20" i="234" s="1"/>
  <c r="D33" i="234" l="1"/>
  <c r="F36" i="234"/>
  <c r="I36" i="234" s="1"/>
  <c r="L34" i="227"/>
  <c r="N34" i="227" s="1"/>
  <c r="D22" i="234"/>
  <c r="K36" i="234"/>
  <c r="N36" i="234" s="1"/>
  <c r="O36" i="234" s="1"/>
  <c r="K21" i="234"/>
  <c r="N21" i="234" s="1"/>
  <c r="O21" i="234" s="1"/>
  <c r="L19" i="227"/>
  <c r="N19" i="227" s="1"/>
  <c r="F21" i="234"/>
  <c r="I21" i="234" s="1"/>
  <c r="L20" i="227" l="1"/>
  <c r="N20" i="227" s="1"/>
  <c r="F22" i="234"/>
  <c r="I22" i="234" s="1"/>
  <c r="K22" i="234"/>
  <c r="N22" i="234" s="1"/>
  <c r="O22" i="234" s="1"/>
  <c r="F33" i="234"/>
  <c r="I33" i="234" s="1"/>
  <c r="L31" i="227"/>
  <c r="N31" i="227" s="1"/>
  <c r="K33" i="234"/>
  <c r="N33" i="234" s="1"/>
  <c r="O33" i="234" s="1"/>
  <c r="D23" i="234"/>
  <c r="D24" i="234"/>
  <c r="E188" i="223"/>
  <c r="H188" i="223"/>
  <c r="H191" i="222" s="1"/>
  <c r="G188" i="223"/>
  <c r="G191" i="222" s="1"/>
  <c r="F188" i="223"/>
  <c r="F191" i="222" s="1"/>
  <c r="K188" i="223"/>
  <c r="K191" i="222" s="1"/>
  <c r="M188" i="223"/>
  <c r="M191" i="222" s="1"/>
  <c r="J188" i="223"/>
  <c r="J191" i="222" s="1"/>
  <c r="I188" i="223"/>
  <c r="I191" i="222" s="1"/>
  <c r="L188" i="223"/>
  <c r="L191" i="222" s="1"/>
  <c r="O188" i="223"/>
  <c r="O191" i="222" s="1"/>
  <c r="P188" i="223"/>
  <c r="P191" i="222" s="1"/>
  <c r="N188" i="223"/>
  <c r="N191" i="222" s="1"/>
  <c r="K24" i="234" l="1"/>
  <c r="N24" i="234" s="1"/>
  <c r="O24" i="234" s="1"/>
  <c r="D18" i="234"/>
  <c r="F24" i="234"/>
  <c r="I24" i="234" s="1"/>
  <c r="L22" i="227"/>
  <c r="N22" i="227" s="1"/>
  <c r="F23" i="234"/>
  <c r="I23" i="234" s="1"/>
  <c r="L21" i="227"/>
  <c r="N21" i="227" s="1"/>
  <c r="K23" i="234"/>
  <c r="N23" i="234" s="1"/>
  <c r="O23" i="234" s="1"/>
  <c r="Q188" i="223"/>
  <c r="E191" i="222"/>
  <c r="Q191" i="222" s="1"/>
  <c r="F18" i="234" l="1"/>
  <c r="I18" i="234" s="1"/>
  <c r="L16" i="227"/>
  <c r="N16" i="227" s="1"/>
  <c r="K18" i="234"/>
  <c r="N18" i="234" s="1"/>
  <c r="O18" i="234" s="1"/>
  <c r="K311" i="223"/>
  <c r="K314" i="222" s="1"/>
  <c r="F311" i="223"/>
  <c r="F314" i="222" s="1"/>
  <c r="L311" i="223"/>
  <c r="L314" i="222" s="1"/>
  <c r="O311" i="223"/>
  <c r="O314" i="222" s="1"/>
  <c r="M311" i="223"/>
  <c r="M314" i="222" s="1"/>
  <c r="E311" i="223"/>
  <c r="P311" i="223"/>
  <c r="P314" i="222" s="1"/>
  <c r="I311" i="223"/>
  <c r="I314" i="222" s="1"/>
  <c r="N311" i="223"/>
  <c r="N314" i="222" s="1"/>
  <c r="G311" i="223"/>
  <c r="G314" i="222" s="1"/>
  <c r="J311" i="223"/>
  <c r="J314" i="222" s="1"/>
  <c r="H311" i="223"/>
  <c r="H314" i="222" s="1"/>
  <c r="E314" i="222" l="1"/>
  <c r="Q314" i="222" s="1"/>
  <c r="Q311" i="223"/>
  <c r="P277" i="223"/>
  <c r="P280" i="222" s="1"/>
  <c r="N277" i="223"/>
  <c r="N280" i="222" s="1"/>
  <c r="E277" i="223"/>
  <c r="G277" i="223"/>
  <c r="G280" i="222" s="1"/>
  <c r="K277" i="223"/>
  <c r="K280" i="222" s="1"/>
  <c r="L277" i="223"/>
  <c r="L280" i="222" s="1"/>
  <c r="O277" i="223"/>
  <c r="O280" i="222" s="1"/>
  <c r="F277" i="223"/>
  <c r="F280" i="222" s="1"/>
  <c r="J277" i="223"/>
  <c r="J280" i="222" s="1"/>
  <c r="H277" i="223"/>
  <c r="H280" i="222" s="1"/>
  <c r="M277" i="223"/>
  <c r="M280" i="222" s="1"/>
  <c r="I277" i="223"/>
  <c r="I280" i="222" s="1"/>
  <c r="E280" i="222" l="1"/>
  <c r="Q280" i="222" s="1"/>
  <c r="Q277" i="223"/>
  <c r="K12" i="222" l="1"/>
  <c r="Q13" i="223"/>
  <c r="N12" i="222"/>
  <c r="P12" i="222"/>
  <c r="M12" i="222"/>
  <c r="O12" i="222"/>
  <c r="L12" i="222"/>
  <c r="Q12" i="222" l="1"/>
  <c r="M262" i="223" l="1"/>
  <c r="M265" i="222" s="1"/>
  <c r="H262" i="223"/>
  <c r="H265" i="222" s="1"/>
  <c r="N262" i="223"/>
  <c r="N265" i="222" s="1"/>
  <c r="I262" i="223"/>
  <c r="I265" i="222" s="1"/>
  <c r="F262" i="223"/>
  <c r="F265" i="222" s="1"/>
  <c r="K262" i="223"/>
  <c r="K265" i="222" s="1"/>
  <c r="O262" i="223"/>
  <c r="O265" i="222" s="1"/>
  <c r="G262" i="223"/>
  <c r="G265" i="222" s="1"/>
  <c r="J262" i="223"/>
  <c r="J265" i="222" s="1"/>
  <c r="L262" i="223"/>
  <c r="L265" i="222" s="1"/>
  <c r="E262" i="223"/>
  <c r="P262" i="223"/>
  <c r="P265" i="222" s="1"/>
  <c r="E265" i="222" l="1"/>
  <c r="Q265" i="222" s="1"/>
  <c r="Q262" i="223"/>
  <c r="O385" i="223"/>
  <c r="O388" i="222" s="1"/>
  <c r="N385" i="223"/>
  <c r="N388" i="222" s="1"/>
  <c r="H385" i="223"/>
  <c r="H388" i="222" s="1"/>
  <c r="K385" i="223"/>
  <c r="K388" i="222" s="1"/>
  <c r="L385" i="223"/>
  <c r="L388" i="222" s="1"/>
  <c r="F385" i="223"/>
  <c r="F388" i="222" s="1"/>
  <c r="I385" i="223"/>
  <c r="I388" i="222" s="1"/>
  <c r="M385" i="223"/>
  <c r="M388" i="222" s="1"/>
  <c r="E385" i="223"/>
  <c r="G385" i="223"/>
  <c r="G388" i="222" s="1"/>
  <c r="J385" i="223"/>
  <c r="J388" i="222" s="1"/>
  <c r="P385" i="223"/>
  <c r="P388" i="222" s="1"/>
  <c r="I351" i="223"/>
  <c r="I354" i="222" s="1"/>
  <c r="G351" i="223"/>
  <c r="G354" i="222" s="1"/>
  <c r="L351" i="223"/>
  <c r="L354" i="222" s="1"/>
  <c r="H351" i="223"/>
  <c r="H354" i="222" s="1"/>
  <c r="N351" i="223"/>
  <c r="N354" i="222" s="1"/>
  <c r="K351" i="223"/>
  <c r="K354" i="222" s="1"/>
  <c r="J351" i="223"/>
  <c r="J354" i="222" s="1"/>
  <c r="O351" i="223"/>
  <c r="O354" i="222" s="1"/>
  <c r="E351" i="223"/>
  <c r="M351" i="223"/>
  <c r="M354" i="222" s="1"/>
  <c r="F351" i="223"/>
  <c r="F354" i="222" s="1"/>
  <c r="P351" i="223"/>
  <c r="P354" i="222" s="1"/>
  <c r="E354" i="222" l="1"/>
  <c r="Q354" i="222" s="1"/>
  <c r="Q351" i="223"/>
  <c r="E388" i="222"/>
  <c r="Q388" i="222" s="1"/>
  <c r="Q385" i="223"/>
  <c r="D45" i="234" l="1"/>
  <c r="K45" i="234" l="1"/>
  <c r="N45" i="234" s="1"/>
  <c r="O45" i="234" s="1"/>
  <c r="F45" i="234"/>
  <c r="I45" i="234" s="1"/>
  <c r="L43" i="227"/>
  <c r="N43" i="227" s="1"/>
  <c r="D46" i="234" l="1"/>
  <c r="D44" i="234" l="1"/>
  <c r="K46" i="234"/>
  <c r="N46" i="234" s="1"/>
  <c r="O46" i="234" s="1"/>
  <c r="F46" i="234"/>
  <c r="I46" i="234" s="1"/>
  <c r="L44" i="227"/>
  <c r="N44" i="227" s="1"/>
  <c r="L42" i="227" l="1"/>
  <c r="N42" i="227" s="1"/>
  <c r="F44" i="234"/>
  <c r="I44" i="234" s="1"/>
  <c r="K44" i="234"/>
  <c r="N44" i="234" s="1"/>
  <c r="O44" i="234" s="1"/>
  <c r="F336" i="223" l="1"/>
  <c r="F339" i="222" s="1"/>
  <c r="J336" i="223"/>
  <c r="J339" i="222" s="1"/>
  <c r="L336" i="223"/>
  <c r="L339" i="222" s="1"/>
  <c r="G336" i="223"/>
  <c r="G339" i="222" s="1"/>
  <c r="K336" i="223"/>
  <c r="K339" i="222" s="1"/>
  <c r="P336" i="223"/>
  <c r="P339" i="222" s="1"/>
  <c r="O336" i="223"/>
  <c r="O339" i="222" s="1"/>
  <c r="M336" i="223"/>
  <c r="M339" i="222" s="1"/>
  <c r="H336" i="223"/>
  <c r="H339" i="222" s="1"/>
  <c r="E336" i="223"/>
  <c r="N336" i="223"/>
  <c r="N339" i="222" s="1"/>
  <c r="I336" i="223"/>
  <c r="I339" i="222" s="1"/>
  <c r="E339" i="222" l="1"/>
  <c r="Q339" i="222" s="1"/>
  <c r="Q336" i="223"/>
  <c r="D155" i="234" l="1"/>
  <c r="K155" i="234" l="1"/>
  <c r="N155" i="234" s="1"/>
  <c r="K154" i="234"/>
  <c r="N154" i="234" s="1"/>
  <c r="K153" i="234"/>
  <c r="N153" i="234" s="1"/>
  <c r="K151" i="234"/>
  <c r="N151" i="234" s="1"/>
  <c r="K152" i="234"/>
  <c r="N152" i="234" s="1"/>
  <c r="F155" i="234"/>
  <c r="I155" i="234" s="1"/>
  <c r="L153" i="227"/>
  <c r="N153" i="227" s="1"/>
  <c r="M189" i="223" l="1"/>
  <c r="M192" i="222" s="1"/>
  <c r="P189" i="223"/>
  <c r="P192" i="222" s="1"/>
  <c r="F189" i="223"/>
  <c r="F192" i="222" s="1"/>
  <c r="N189" i="223"/>
  <c r="N192" i="222" s="1"/>
  <c r="L189" i="223"/>
  <c r="L192" i="222" s="1"/>
  <c r="H189" i="223"/>
  <c r="H192" i="222" s="1"/>
  <c r="O189" i="223"/>
  <c r="O192" i="222" s="1"/>
  <c r="J189" i="223"/>
  <c r="J192" i="222" s="1"/>
  <c r="K189" i="223"/>
  <c r="K192" i="222" s="1"/>
  <c r="G189" i="223"/>
  <c r="G192" i="222" s="1"/>
  <c r="E189" i="223"/>
  <c r="I189" i="223"/>
  <c r="I192" i="222" s="1"/>
  <c r="E192" i="222" l="1"/>
  <c r="Q192" i="222" s="1"/>
  <c r="Q189" i="223"/>
  <c r="F187" i="223" l="1"/>
  <c r="F190" i="222" s="1"/>
  <c r="N187" i="223"/>
  <c r="N190" i="222" s="1"/>
  <c r="O187" i="223"/>
  <c r="O190" i="222" s="1"/>
  <c r="M187" i="223"/>
  <c r="M190" i="222" s="1"/>
  <c r="H187" i="223"/>
  <c r="H190" i="222" s="1"/>
  <c r="P187" i="223"/>
  <c r="P190" i="222" s="1"/>
  <c r="K187" i="223"/>
  <c r="K190" i="222" s="1"/>
  <c r="G187" i="223"/>
  <c r="G190" i="222" s="1"/>
  <c r="L187" i="223"/>
  <c r="L190" i="222" s="1"/>
  <c r="I187" i="223"/>
  <c r="I190" i="222" s="1"/>
  <c r="J187" i="223"/>
  <c r="J190" i="222" s="1"/>
  <c r="E187" i="223"/>
  <c r="E190" i="222" l="1"/>
  <c r="Q190" i="222" s="1"/>
  <c r="Q187" i="223"/>
  <c r="I263" i="223" l="1"/>
  <c r="I266" i="222" s="1"/>
  <c r="F263" i="223"/>
  <c r="F266" i="222" s="1"/>
  <c r="L263" i="223"/>
  <c r="L266" i="222" s="1"/>
  <c r="J263" i="223"/>
  <c r="J266" i="222" s="1"/>
  <c r="N263" i="223"/>
  <c r="N266" i="222" s="1"/>
  <c r="P263" i="223"/>
  <c r="P266" i="222" s="1"/>
  <c r="H263" i="223"/>
  <c r="H266" i="222" s="1"/>
  <c r="O263" i="223"/>
  <c r="O266" i="222" s="1"/>
  <c r="K263" i="223"/>
  <c r="K266" i="222" s="1"/>
  <c r="G263" i="223"/>
  <c r="G266" i="222" s="1"/>
  <c r="M263" i="223"/>
  <c r="M266" i="222" s="1"/>
  <c r="E263" i="223"/>
  <c r="E266" i="222" l="1"/>
  <c r="Q266" i="222" s="1"/>
  <c r="Q263" i="223"/>
  <c r="O337" i="223" l="1"/>
  <c r="O340" i="222" s="1"/>
  <c r="J337" i="223"/>
  <c r="J340" i="222" s="1"/>
  <c r="N337" i="223"/>
  <c r="N340" i="222" s="1"/>
  <c r="P337" i="223"/>
  <c r="P340" i="222" s="1"/>
  <c r="I337" i="223"/>
  <c r="I340" i="222" s="1"/>
  <c r="M337" i="223"/>
  <c r="M340" i="222" s="1"/>
  <c r="L337" i="223"/>
  <c r="L340" i="222" s="1"/>
  <c r="F337" i="223"/>
  <c r="F340" i="222" s="1"/>
  <c r="K337" i="223"/>
  <c r="K340" i="222" s="1"/>
  <c r="G337" i="223"/>
  <c r="G340" i="222" s="1"/>
  <c r="H337" i="223"/>
  <c r="H340" i="222" s="1"/>
  <c r="E337" i="223"/>
  <c r="E340" i="222" l="1"/>
  <c r="Q340" i="222" s="1"/>
  <c r="Q337" i="223"/>
  <c r="N261" i="223" l="1"/>
  <c r="N264" i="222" s="1"/>
  <c r="K261" i="223"/>
  <c r="K264" i="222" s="1"/>
  <c r="P261" i="223"/>
  <c r="P264" i="222" s="1"/>
  <c r="E261" i="223"/>
  <c r="J261" i="223"/>
  <c r="J264" i="222" s="1"/>
  <c r="H261" i="223"/>
  <c r="H264" i="222" s="1"/>
  <c r="M261" i="223"/>
  <c r="M264" i="222" s="1"/>
  <c r="I261" i="223"/>
  <c r="I264" i="222" s="1"/>
  <c r="O261" i="223"/>
  <c r="O264" i="222" s="1"/>
  <c r="L261" i="223"/>
  <c r="L264" i="222" s="1"/>
  <c r="F261" i="223"/>
  <c r="F264" i="222" s="1"/>
  <c r="G261" i="223"/>
  <c r="G264" i="222" s="1"/>
  <c r="E264" i="222" l="1"/>
  <c r="Q264" i="222" s="1"/>
  <c r="Q261" i="223"/>
  <c r="O335" i="223" l="1"/>
  <c r="O338" i="222" s="1"/>
  <c r="G335" i="223"/>
  <c r="G338" i="222" s="1"/>
  <c r="F335" i="223"/>
  <c r="F338" i="222" s="1"/>
  <c r="E335" i="223"/>
  <c r="K335" i="223"/>
  <c r="K338" i="222" s="1"/>
  <c r="J335" i="223"/>
  <c r="J338" i="222" s="1"/>
  <c r="P335" i="223"/>
  <c r="P338" i="222" s="1"/>
  <c r="H335" i="223"/>
  <c r="H338" i="222" s="1"/>
  <c r="M335" i="223"/>
  <c r="M338" i="222" s="1"/>
  <c r="L335" i="223"/>
  <c r="L338" i="222" s="1"/>
  <c r="I335" i="223"/>
  <c r="I338" i="222" s="1"/>
  <c r="N335" i="223"/>
  <c r="N338" i="222" s="1"/>
  <c r="E338" i="222" l="1"/>
  <c r="Q338" i="222" s="1"/>
  <c r="Q335" i="223"/>
  <c r="D123" i="234" l="1"/>
  <c r="O123" i="234" s="1"/>
  <c r="F123" i="234" l="1"/>
  <c r="I123" i="234" s="1"/>
  <c r="L121" i="227"/>
  <c r="N121" i="227" s="1"/>
  <c r="D208" i="234" l="1"/>
  <c r="O208" i="234" s="1"/>
  <c r="F208" i="234" l="1"/>
  <c r="I208" i="234" s="1"/>
  <c r="L206" i="227"/>
  <c r="N206" i="227" s="1"/>
  <c r="D207" i="234"/>
  <c r="K207" i="234" l="1"/>
  <c r="N207" i="234" s="1"/>
  <c r="O207" i="234" s="1"/>
  <c r="L205" i="227"/>
  <c r="N205" i="227" s="1"/>
  <c r="F207" i="234"/>
  <c r="I207" i="234" s="1"/>
  <c r="P30" i="222" l="1"/>
  <c r="P31" i="222" s="1"/>
  <c r="P32" i="223"/>
  <c r="O30" i="222"/>
  <c r="O31" i="222" s="1"/>
  <c r="O32" i="223"/>
  <c r="N30" i="222"/>
  <c r="N31" i="222" s="1"/>
  <c r="N32" i="223"/>
  <c r="M30" i="222"/>
  <c r="M31" i="222" s="1"/>
  <c r="M32" i="223"/>
  <c r="L30" i="222"/>
  <c r="L31" i="222" s="1"/>
  <c r="L32" i="223"/>
  <c r="K30" i="222"/>
  <c r="Q31" i="223"/>
  <c r="K32" i="223"/>
  <c r="Q30" i="222" l="1"/>
  <c r="K31" i="222"/>
  <c r="Q32" i="223"/>
  <c r="Q31" i="222" l="1"/>
  <c r="D126" i="234" l="1"/>
  <c r="D125" i="234"/>
  <c r="D124" i="234"/>
  <c r="D122" i="234" l="1"/>
  <c r="F125" i="234"/>
  <c r="I125" i="234" s="1"/>
  <c r="L123" i="227"/>
  <c r="N123" i="227" s="1"/>
  <c r="F126" i="234"/>
  <c r="I126" i="234" s="1"/>
  <c r="L124" i="227"/>
  <c r="N124" i="227" s="1"/>
  <c r="L122" i="227"/>
  <c r="N122" i="227" s="1"/>
  <c r="P88" i="227" s="1"/>
  <c r="F124" i="234"/>
  <c r="I124" i="234" s="1"/>
  <c r="K122" i="234" l="1"/>
  <c r="N122" i="234" s="1"/>
  <c r="O122" i="234" s="1"/>
  <c r="F122" i="234"/>
  <c r="I122" i="234" s="1"/>
  <c r="L120" i="227"/>
  <c r="N120" i="227" s="1"/>
  <c r="P87" i="227" s="1"/>
  <c r="D167" i="234" l="1"/>
  <c r="O167" i="234" s="1"/>
  <c r="D169" i="234"/>
  <c r="O169" i="234" s="1"/>
  <c r="D168" i="234" l="1"/>
  <c r="L165" i="227"/>
  <c r="N165" i="227" s="1"/>
  <c r="F167" i="234"/>
  <c r="I167" i="234" s="1"/>
  <c r="D166" i="234"/>
  <c r="F169" i="234"/>
  <c r="I169" i="234" s="1"/>
  <c r="L167" i="227"/>
  <c r="N167" i="227" s="1"/>
  <c r="L166" i="227" l="1"/>
  <c r="N166" i="227" s="1"/>
  <c r="F168" i="234"/>
  <c r="I168" i="234" s="1"/>
  <c r="L164" i="227"/>
  <c r="N164" i="227" s="1"/>
  <c r="F166" i="234"/>
  <c r="I166" i="234" s="1"/>
  <c r="K166" i="234"/>
  <c r="N166" i="234" s="1"/>
  <c r="O166" i="234" s="1"/>
  <c r="K168" i="234"/>
  <c r="N168" i="234" s="1"/>
  <c r="O168" i="234" s="1"/>
  <c r="N223" i="223" l="1"/>
  <c r="N226" i="222" s="1"/>
  <c r="F223" i="223"/>
  <c r="F226" i="222" s="1"/>
  <c r="P223" i="223"/>
  <c r="P226" i="222" s="1"/>
  <c r="H223" i="223"/>
  <c r="H226" i="222" s="1"/>
  <c r="E223" i="223"/>
  <c r="O223" i="223"/>
  <c r="O226" i="222" s="1"/>
  <c r="J223" i="223"/>
  <c r="J226" i="222" s="1"/>
  <c r="K223" i="223"/>
  <c r="K226" i="222" s="1"/>
  <c r="L223" i="223"/>
  <c r="L226" i="222" s="1"/>
  <c r="I223" i="223"/>
  <c r="I226" i="222" s="1"/>
  <c r="G223" i="223"/>
  <c r="G226" i="222" s="1"/>
  <c r="M223" i="223"/>
  <c r="M226" i="222" s="1"/>
  <c r="P224" i="223"/>
  <c r="P227" i="222" s="1"/>
  <c r="M224" i="223"/>
  <c r="M227" i="222" s="1"/>
  <c r="E224" i="223"/>
  <c r="H224" i="223"/>
  <c r="H227" i="222" s="1"/>
  <c r="J224" i="223"/>
  <c r="J227" i="222" s="1"/>
  <c r="I224" i="223"/>
  <c r="I227" i="222" s="1"/>
  <c r="G224" i="223"/>
  <c r="G227" i="222" s="1"/>
  <c r="K224" i="223"/>
  <c r="K227" i="222" s="1"/>
  <c r="L224" i="223"/>
  <c r="L227" i="222" s="1"/>
  <c r="E227" i="222" l="1"/>
  <c r="N224" i="223"/>
  <c r="N227" i="222" s="1"/>
  <c r="E226" i="222"/>
  <c r="Q226" i="222" s="1"/>
  <c r="Q223" i="223"/>
  <c r="F224" i="223"/>
  <c r="F227" i="222" s="1"/>
  <c r="O224" i="223"/>
  <c r="O227" i="222" s="1"/>
  <c r="Q224" i="223" l="1"/>
  <c r="Q227" i="222"/>
  <c r="L297" i="223" l="1"/>
  <c r="L300" i="222" s="1"/>
  <c r="L298" i="223"/>
  <c r="L301" i="222" s="1"/>
  <c r="D115" i="234" l="1"/>
  <c r="O115" i="234" s="1"/>
  <c r="D113" i="234"/>
  <c r="O113" i="234" s="1"/>
  <c r="G297" i="223"/>
  <c r="G300" i="222" s="1"/>
  <c r="O297" i="223"/>
  <c r="O300" i="222" s="1"/>
  <c r="K297" i="223"/>
  <c r="K300" i="222" s="1"/>
  <c r="F297" i="223"/>
  <c r="F300" i="222" s="1"/>
  <c r="I297" i="223"/>
  <c r="I300" i="222" s="1"/>
  <c r="P297" i="223"/>
  <c r="P300" i="222" s="1"/>
  <c r="N297" i="223"/>
  <c r="N300" i="222" s="1"/>
  <c r="M297" i="223"/>
  <c r="M300" i="222" s="1"/>
  <c r="O298" i="223"/>
  <c r="O301" i="222" s="1"/>
  <c r="M298" i="223"/>
  <c r="M301" i="222" s="1"/>
  <c r="H297" i="223"/>
  <c r="H300" i="222" s="1"/>
  <c r="I298" i="223"/>
  <c r="I301" i="222" s="1"/>
  <c r="E297" i="223"/>
  <c r="N298" i="223"/>
  <c r="N301" i="222" s="1"/>
  <c r="J297" i="223"/>
  <c r="J300" i="222" s="1"/>
  <c r="G298" i="223"/>
  <c r="G301" i="222" s="1"/>
  <c r="P298" i="223"/>
  <c r="P301" i="222" s="1"/>
  <c r="F298" i="223"/>
  <c r="F301" i="222" s="1"/>
  <c r="K298" i="223"/>
  <c r="K301" i="222" s="1"/>
  <c r="E298" i="223"/>
  <c r="H298" i="223"/>
  <c r="H301" i="222" s="1"/>
  <c r="J298" i="223"/>
  <c r="J301" i="222" s="1"/>
  <c r="D114" i="234" l="1"/>
  <c r="F113" i="234"/>
  <c r="I113" i="234" s="1"/>
  <c r="L111" i="227"/>
  <c r="N111" i="227" s="1"/>
  <c r="D112" i="234"/>
  <c r="E300" i="222"/>
  <c r="Q300" i="222" s="1"/>
  <c r="Q297" i="223"/>
  <c r="F115" i="234"/>
  <c r="I115" i="234" s="1"/>
  <c r="L113" i="227"/>
  <c r="N113" i="227" s="1"/>
  <c r="Q298" i="223"/>
  <c r="E301" i="222"/>
  <c r="Q301" i="222" s="1"/>
  <c r="K114" i="234" l="1"/>
  <c r="N114" i="234" s="1"/>
  <c r="O114" i="234" s="1"/>
  <c r="F112" i="234"/>
  <c r="I112" i="234" s="1"/>
  <c r="L110" i="227"/>
  <c r="N110" i="227" s="1"/>
  <c r="F114" i="234"/>
  <c r="I114" i="234" s="1"/>
  <c r="L112" i="227"/>
  <c r="N112" i="227" s="1"/>
  <c r="P82" i="227" s="1"/>
  <c r="K112" i="234"/>
  <c r="N112" i="234" s="1"/>
  <c r="O112" i="234" s="1"/>
  <c r="M372" i="223"/>
  <c r="M375" i="222" s="1"/>
  <c r="F371" i="223" l="1"/>
  <c r="F374" i="222" s="1"/>
  <c r="O372" i="223"/>
  <c r="O375" i="222" s="1"/>
  <c r="J372" i="223"/>
  <c r="J375" i="222" s="1"/>
  <c r="L372" i="223"/>
  <c r="L375" i="222" s="1"/>
  <c r="H372" i="223"/>
  <c r="H375" i="222" s="1"/>
  <c r="K372" i="223"/>
  <c r="K375" i="222" s="1"/>
  <c r="F372" i="223"/>
  <c r="F375" i="222" s="1"/>
  <c r="P372" i="223"/>
  <c r="P375" i="222" s="1"/>
  <c r="I372" i="223"/>
  <c r="I375" i="222" s="1"/>
  <c r="N372" i="223"/>
  <c r="N375" i="222" s="1"/>
  <c r="E372" i="223"/>
  <c r="G372" i="223"/>
  <c r="G375" i="222" s="1"/>
  <c r="K206" i="223"/>
  <c r="K209" i="222" s="1"/>
  <c r="P206" i="223"/>
  <c r="P209" i="222" s="1"/>
  <c r="I206" i="223"/>
  <c r="I209" i="222" s="1"/>
  <c r="E206" i="223"/>
  <c r="G206" i="223"/>
  <c r="G209" i="222" s="1"/>
  <c r="H206" i="223"/>
  <c r="H209" i="222" s="1"/>
  <c r="J206" i="223"/>
  <c r="J209" i="222" s="1"/>
  <c r="N206" i="223"/>
  <c r="N209" i="222" s="1"/>
  <c r="M206" i="223"/>
  <c r="M209" i="222" s="1"/>
  <c r="F206" i="223"/>
  <c r="F209" i="222" s="1"/>
  <c r="O206" i="223"/>
  <c r="O209" i="222" s="1"/>
  <c r="L206" i="223"/>
  <c r="L209" i="222" s="1"/>
  <c r="L207" i="223"/>
  <c r="L210" i="222" s="1"/>
  <c r="K207" i="223"/>
  <c r="K210" i="222" s="1"/>
  <c r="F207" i="223"/>
  <c r="F210" i="222" s="1"/>
  <c r="O207" i="223"/>
  <c r="O210" i="222" s="1"/>
  <c r="P207" i="223"/>
  <c r="P210" i="222" s="1"/>
  <c r="N207" i="223"/>
  <c r="N210" i="222" s="1"/>
  <c r="E207" i="223"/>
  <c r="M207" i="223"/>
  <c r="M210" i="222" s="1"/>
  <c r="I207" i="223"/>
  <c r="I210" i="222" s="1"/>
  <c r="G207" i="223"/>
  <c r="G210" i="222" s="1"/>
  <c r="H207" i="223"/>
  <c r="H210" i="222" s="1"/>
  <c r="J207" i="223"/>
  <c r="J210" i="222" s="1"/>
  <c r="Q206" i="223" l="1"/>
  <c r="E209" i="222"/>
  <c r="Q209" i="222" s="1"/>
  <c r="E375" i="222"/>
  <c r="Q375" i="222" s="1"/>
  <c r="Q372" i="223"/>
  <c r="E210" i="222"/>
  <c r="Q210" i="222" s="1"/>
  <c r="Q207" i="223"/>
  <c r="I371" i="223"/>
  <c r="I374" i="222" s="1"/>
  <c r="E371" i="223"/>
  <c r="O371" i="223"/>
  <c r="O374" i="222" s="1"/>
  <c r="J371" i="223"/>
  <c r="J374" i="222" s="1"/>
  <c r="L371" i="223"/>
  <c r="L374" i="222" s="1"/>
  <c r="G371" i="223"/>
  <c r="G374" i="222" s="1"/>
  <c r="M371" i="223"/>
  <c r="M374" i="222" s="1"/>
  <c r="P371" i="223"/>
  <c r="P374" i="222" s="1"/>
  <c r="K371" i="223"/>
  <c r="K374" i="222" s="1"/>
  <c r="N371" i="223"/>
  <c r="N374" i="222" s="1"/>
  <c r="E374" i="222" l="1"/>
  <c r="H371" i="223"/>
  <c r="H374" i="222" s="1"/>
  <c r="Q371" i="223" l="1"/>
  <c r="Q374" i="222"/>
  <c r="M281" i="223"/>
  <c r="M284" i="222" s="1"/>
  <c r="I281" i="223"/>
  <c r="I284" i="222" s="1"/>
  <c r="G281" i="223"/>
  <c r="G284" i="222" s="1"/>
  <c r="L281" i="223"/>
  <c r="L284" i="222" s="1"/>
  <c r="J281" i="223"/>
  <c r="J284" i="222" s="1"/>
  <c r="K281" i="223"/>
  <c r="K284" i="222" s="1"/>
  <c r="P281" i="223"/>
  <c r="P284" i="222" s="1"/>
  <c r="F281" i="223"/>
  <c r="F284" i="222" s="1"/>
  <c r="N281" i="223"/>
  <c r="N284" i="222" s="1"/>
  <c r="O281" i="223"/>
  <c r="O284" i="222" s="1"/>
  <c r="H281" i="223"/>
  <c r="H284" i="222" s="1"/>
  <c r="E281" i="223"/>
  <c r="P280" i="223"/>
  <c r="P283" i="222" s="1"/>
  <c r="J280" i="223"/>
  <c r="J283" i="222" s="1"/>
  <c r="I280" i="223"/>
  <c r="I283" i="222" s="1"/>
  <c r="K280" i="223"/>
  <c r="K283" i="222" s="1"/>
  <c r="G280" i="223"/>
  <c r="G283" i="222" s="1"/>
  <c r="E280" i="223"/>
  <c r="F280" i="223"/>
  <c r="F283" i="222" s="1"/>
  <c r="H280" i="223"/>
  <c r="H283" i="222" s="1"/>
  <c r="L280" i="223"/>
  <c r="L283" i="222" s="1"/>
  <c r="O280" i="223"/>
  <c r="O283" i="222" s="1"/>
  <c r="M280" i="223"/>
  <c r="M283" i="222" s="1"/>
  <c r="N280" i="223"/>
  <c r="N283" i="222" s="1"/>
  <c r="E283" i="222" l="1"/>
  <c r="Q283" i="222" s="1"/>
  <c r="Q280" i="223"/>
  <c r="E284" i="222"/>
  <c r="Q284" i="222" s="1"/>
  <c r="Q281" i="223"/>
  <c r="I355" i="223" l="1"/>
  <c r="I358" i="222" s="1"/>
  <c r="O355" i="223"/>
  <c r="O358" i="222" s="1"/>
  <c r="H355" i="223"/>
  <c r="H358" i="222" s="1"/>
  <c r="M355" i="223"/>
  <c r="M358" i="222" s="1"/>
  <c r="L355" i="223"/>
  <c r="L358" i="222" s="1"/>
  <c r="G355" i="223"/>
  <c r="G358" i="222" s="1"/>
  <c r="J355" i="223"/>
  <c r="J358" i="222" s="1"/>
  <c r="F355" i="223"/>
  <c r="F358" i="222" s="1"/>
  <c r="K355" i="223"/>
  <c r="K358" i="222" s="1"/>
  <c r="N355" i="223"/>
  <c r="N358" i="222" s="1"/>
  <c r="E355" i="223"/>
  <c r="P355" i="223"/>
  <c r="P358" i="222" s="1"/>
  <c r="M354" i="223"/>
  <c r="M357" i="222" s="1"/>
  <c r="O354" i="223"/>
  <c r="O357" i="222" s="1"/>
  <c r="H354" i="223"/>
  <c r="H357" i="222" s="1"/>
  <c r="I354" i="223"/>
  <c r="I357" i="222" s="1"/>
  <c r="P354" i="223"/>
  <c r="P357" i="222" s="1"/>
  <c r="N354" i="223"/>
  <c r="N357" i="222" s="1"/>
  <c r="K354" i="223"/>
  <c r="K357" i="222" s="1"/>
  <c r="G354" i="223"/>
  <c r="G357" i="222" s="1"/>
  <c r="F354" i="223"/>
  <c r="F357" i="222" s="1"/>
  <c r="E354" i="223"/>
  <c r="L354" i="223"/>
  <c r="L357" i="222" s="1"/>
  <c r="J354" i="223"/>
  <c r="J357" i="222" s="1"/>
  <c r="Q355" i="223" l="1"/>
  <c r="E358" i="222"/>
  <c r="Q358" i="222" s="1"/>
  <c r="E357" i="222"/>
  <c r="Q357" i="222" s="1"/>
  <c r="Q354" i="223"/>
  <c r="D152" i="234" l="1"/>
  <c r="O152" i="234" s="1"/>
  <c r="D153" i="234"/>
  <c r="O153" i="234" s="1"/>
  <c r="D151" i="234"/>
  <c r="O151" i="234" s="1"/>
  <c r="D154" i="234"/>
  <c r="O154" i="234" s="1"/>
  <c r="F153" i="234" l="1"/>
  <c r="I153" i="234" s="1"/>
  <c r="L151" i="227"/>
  <c r="N151" i="227" s="1"/>
  <c r="D150" i="234"/>
  <c r="F154" i="234"/>
  <c r="I154" i="234" s="1"/>
  <c r="L152" i="227"/>
  <c r="N152" i="227" s="1"/>
  <c r="F151" i="234"/>
  <c r="I151" i="234" s="1"/>
  <c r="L149" i="227"/>
  <c r="N149" i="227" s="1"/>
  <c r="P79" i="227" s="1"/>
  <c r="F152" i="234"/>
  <c r="I152" i="234" s="1"/>
  <c r="L150" i="227"/>
  <c r="N150" i="227" s="1"/>
  <c r="F150" i="234" l="1"/>
  <c r="I150" i="234" s="1"/>
  <c r="L148" i="227"/>
  <c r="N148" i="227" s="1"/>
  <c r="K150" i="234"/>
  <c r="N150" i="234" s="1"/>
  <c r="O150" i="234" s="1"/>
  <c r="D16" i="234" l="1"/>
  <c r="K16" i="234" l="1"/>
  <c r="N16" i="234" s="1"/>
  <c r="O16" i="234" s="1"/>
  <c r="F16" i="234"/>
  <c r="I16" i="234" s="1"/>
  <c r="L14" i="227"/>
  <c r="N14" i="227" s="1"/>
  <c r="L189" i="224" l="1"/>
  <c r="P189" i="224"/>
  <c r="K189" i="224"/>
  <c r="O189" i="224"/>
  <c r="J189" i="224"/>
  <c r="F189" i="224"/>
  <c r="F193" i="222" s="1"/>
  <c r="G189" i="224"/>
  <c r="E189" i="224"/>
  <c r="N189" i="224"/>
  <c r="M189" i="224"/>
  <c r="H189" i="224"/>
  <c r="I189" i="224"/>
  <c r="N193" i="222" l="1"/>
  <c r="N198" i="224"/>
  <c r="N253" i="224" s="1"/>
  <c r="J198" i="224"/>
  <c r="J253" i="224" s="1"/>
  <c r="J193" i="222"/>
  <c r="F198" i="224"/>
  <c r="F253" i="224" s="1"/>
  <c r="K198" i="224"/>
  <c r="K253" i="224" s="1"/>
  <c r="K193" i="222"/>
  <c r="O198" i="224"/>
  <c r="O253" i="224" s="1"/>
  <c r="O193" i="222"/>
  <c r="P198" i="224"/>
  <c r="P253" i="224" s="1"/>
  <c r="P193" i="222"/>
  <c r="M193" i="222"/>
  <c r="M198" i="224"/>
  <c r="M253" i="224" s="1"/>
  <c r="L193" i="222"/>
  <c r="L198" i="224"/>
  <c r="L253" i="224" s="1"/>
  <c r="G198" i="224"/>
  <c r="G253" i="224" s="1"/>
  <c r="G193" i="222"/>
  <c r="I193" i="222"/>
  <c r="I198" i="224"/>
  <c r="I253" i="224" s="1"/>
  <c r="E193" i="222"/>
  <c r="E198" i="224"/>
  <c r="Q189" i="224"/>
  <c r="H193" i="222"/>
  <c r="H198" i="224"/>
  <c r="H253" i="224" s="1"/>
  <c r="Q193" i="222" l="1"/>
  <c r="Q198" i="224"/>
  <c r="E253" i="224"/>
  <c r="Q253" i="224" s="1"/>
  <c r="D17" i="234" l="1"/>
  <c r="K17" i="234" l="1"/>
  <c r="N17" i="234" s="1"/>
  <c r="O17" i="234" s="1"/>
  <c r="F17" i="234"/>
  <c r="I17" i="234" s="1"/>
  <c r="L15" i="227"/>
  <c r="N15" i="227" s="1"/>
  <c r="D15" i="234"/>
  <c r="P220" i="223"/>
  <c r="P223" i="222" s="1"/>
  <c r="E220" i="223"/>
  <c r="I220" i="223"/>
  <c r="I223" i="222" s="1"/>
  <c r="K220" i="223"/>
  <c r="K223" i="222" s="1"/>
  <c r="J220" i="223"/>
  <c r="J223" i="222" s="1"/>
  <c r="G220" i="223"/>
  <c r="G223" i="222" s="1"/>
  <c r="N220" i="223"/>
  <c r="N223" i="222" s="1"/>
  <c r="O220" i="223"/>
  <c r="O223" i="222" s="1"/>
  <c r="H220" i="223"/>
  <c r="H223" i="222" s="1"/>
  <c r="L220" i="223"/>
  <c r="L223" i="222" s="1"/>
  <c r="M220" i="223"/>
  <c r="M223" i="222" s="1"/>
  <c r="F220" i="223"/>
  <c r="F223" i="222" s="1"/>
  <c r="E223" i="222" l="1"/>
  <c r="Q223" i="222" s="1"/>
  <c r="Q220" i="223"/>
  <c r="F15" i="234"/>
  <c r="I15" i="234" s="1"/>
  <c r="L13" i="227"/>
  <c r="N13" i="227" s="1"/>
  <c r="D11" i="234"/>
  <c r="K15" i="234"/>
  <c r="N15" i="234" s="1"/>
  <c r="O15" i="234" s="1"/>
  <c r="F11" i="234" l="1"/>
  <c r="L9" i="227"/>
  <c r="K11" i="234"/>
  <c r="N11" i="234" l="1"/>
  <c r="O11" i="234" s="1"/>
  <c r="N9" i="227"/>
  <c r="I11" i="234"/>
  <c r="E263" i="224" l="1"/>
  <c r="G263" i="224"/>
  <c r="P263" i="224"/>
  <c r="O263" i="224"/>
  <c r="L263" i="224"/>
  <c r="J263" i="224"/>
  <c r="N263" i="224"/>
  <c r="I263" i="224"/>
  <c r="F263" i="224"/>
  <c r="F267" i="222" s="1"/>
  <c r="H263" i="224"/>
  <c r="M263" i="224"/>
  <c r="K263" i="224"/>
  <c r="I267" i="222" l="1"/>
  <c r="I272" i="224"/>
  <c r="I327" i="224" s="1"/>
  <c r="N272" i="224"/>
  <c r="N327" i="224" s="1"/>
  <c r="N267" i="222"/>
  <c r="J267" i="222"/>
  <c r="J272" i="224"/>
  <c r="J327" i="224" s="1"/>
  <c r="L272" i="224"/>
  <c r="L327" i="224" s="1"/>
  <c r="L267" i="222"/>
  <c r="O267" i="222"/>
  <c r="O272" i="224"/>
  <c r="O327" i="224" s="1"/>
  <c r="P267" i="222"/>
  <c r="P272" i="224"/>
  <c r="P327" i="224" s="1"/>
  <c r="G272" i="224"/>
  <c r="G327" i="224" s="1"/>
  <c r="G267" i="222"/>
  <c r="E267" i="222"/>
  <c r="E272" i="224"/>
  <c r="Q263" i="224"/>
  <c r="H267" i="222"/>
  <c r="H272" i="224"/>
  <c r="H327" i="224" s="1"/>
  <c r="F272" i="224"/>
  <c r="F327" i="224" s="1"/>
  <c r="K267" i="222"/>
  <c r="K272" i="224"/>
  <c r="K327" i="224" s="1"/>
  <c r="M267" i="222"/>
  <c r="M272" i="224"/>
  <c r="M327" i="224" s="1"/>
  <c r="Q272" i="224" l="1"/>
  <c r="E327" i="224"/>
  <c r="Q327" i="224" s="1"/>
  <c r="Q267" i="222"/>
  <c r="K294" i="223" l="1"/>
  <c r="K297" i="222" s="1"/>
  <c r="O294" i="223"/>
  <c r="O297" i="222" s="1"/>
  <c r="J294" i="223"/>
  <c r="J297" i="222" s="1"/>
  <c r="G294" i="223"/>
  <c r="G297" i="222" s="1"/>
  <c r="N294" i="223"/>
  <c r="N297" i="222" s="1"/>
  <c r="P294" i="223"/>
  <c r="P297" i="222" s="1"/>
  <c r="I294" i="223"/>
  <c r="I297" i="222" s="1"/>
  <c r="M294" i="223"/>
  <c r="M297" i="222" s="1"/>
  <c r="F294" i="223"/>
  <c r="F297" i="222" s="1"/>
  <c r="E294" i="223"/>
  <c r="H294" i="223"/>
  <c r="H297" i="222" s="1"/>
  <c r="L294" i="223"/>
  <c r="L297" i="222" s="1"/>
  <c r="E297" i="222" l="1"/>
  <c r="Q297" i="222" s="1"/>
  <c r="Q294" i="223"/>
  <c r="D57" i="234" l="1"/>
  <c r="D56" i="234"/>
  <c r="D58" i="234"/>
  <c r="F57" i="234" l="1"/>
  <c r="I57" i="234" s="1"/>
  <c r="L55" i="227"/>
  <c r="N55" i="227" s="1"/>
  <c r="D55" i="234"/>
  <c r="K58" i="234"/>
  <c r="N58" i="234" s="1"/>
  <c r="O58" i="234" s="1"/>
  <c r="K56" i="234"/>
  <c r="N56" i="234" s="1"/>
  <c r="O56" i="234" s="1"/>
  <c r="F58" i="234"/>
  <c r="I58" i="234" s="1"/>
  <c r="L56" i="227"/>
  <c r="N56" i="227" s="1"/>
  <c r="L54" i="227"/>
  <c r="N54" i="227" s="1"/>
  <c r="F56" i="234"/>
  <c r="I56" i="234" s="1"/>
  <c r="K57" i="234"/>
  <c r="N57" i="234" s="1"/>
  <c r="O57" i="234" s="1"/>
  <c r="F55" i="234" l="1"/>
  <c r="L53" i="227"/>
  <c r="K55" i="234"/>
  <c r="N337" i="224"/>
  <c r="P337" i="224"/>
  <c r="F337" i="224"/>
  <c r="F341" i="222" s="1"/>
  <c r="E337" i="224"/>
  <c r="K337" i="224"/>
  <c r="G337" i="224"/>
  <c r="O337" i="224"/>
  <c r="J337" i="224"/>
  <c r="M337" i="224"/>
  <c r="I337" i="224"/>
  <c r="L337" i="224"/>
  <c r="H337" i="224"/>
  <c r="F346" i="224" l="1"/>
  <c r="F401" i="224" s="1"/>
  <c r="P341" i="222"/>
  <c r="P346" i="224"/>
  <c r="P401" i="224" s="1"/>
  <c r="N341" i="222"/>
  <c r="N346" i="224"/>
  <c r="N401" i="224" s="1"/>
  <c r="H346" i="224"/>
  <c r="H401" i="224" s="1"/>
  <c r="H341" i="222"/>
  <c r="I341" i="222"/>
  <c r="I346" i="224"/>
  <c r="I401" i="224" s="1"/>
  <c r="K341" i="222"/>
  <c r="K346" i="224"/>
  <c r="K401" i="224" s="1"/>
  <c r="L341" i="222"/>
  <c r="L346" i="224"/>
  <c r="L401" i="224" s="1"/>
  <c r="N55" i="234"/>
  <c r="O55" i="234" s="1"/>
  <c r="E341" i="222"/>
  <c r="Q337" i="224"/>
  <c r="E346" i="224"/>
  <c r="M341" i="222"/>
  <c r="M346" i="224"/>
  <c r="M401" i="224" s="1"/>
  <c r="O341" i="222"/>
  <c r="O346" i="224"/>
  <c r="O401" i="224" s="1"/>
  <c r="N53" i="227"/>
  <c r="J341" i="222"/>
  <c r="J346" i="224"/>
  <c r="J401" i="224" s="1"/>
  <c r="G341" i="222"/>
  <c r="G346" i="224"/>
  <c r="G401" i="224" s="1"/>
  <c r="I55" i="234"/>
  <c r="Q346" i="224" l="1"/>
  <c r="E401" i="224"/>
  <c r="Q401" i="224" s="1"/>
  <c r="Q341" i="222"/>
  <c r="G368" i="223"/>
  <c r="G371" i="222" s="1"/>
  <c r="I368" i="223"/>
  <c r="I371" i="222" s="1"/>
  <c r="M368" i="223"/>
  <c r="M371" i="222" s="1"/>
  <c r="H368" i="223"/>
  <c r="H371" i="222" s="1"/>
  <c r="J368" i="223"/>
  <c r="J371" i="222" s="1"/>
  <c r="E368" i="223"/>
  <c r="F368" i="223"/>
  <c r="F371" i="222" s="1"/>
  <c r="N368" i="223"/>
  <c r="N371" i="222" s="1"/>
  <c r="P368" i="223"/>
  <c r="P371" i="222" s="1"/>
  <c r="L368" i="223"/>
  <c r="L371" i="222" s="1"/>
  <c r="O368" i="223"/>
  <c r="O371" i="222" s="1"/>
  <c r="K368" i="223"/>
  <c r="K371" i="222" s="1"/>
  <c r="E371" i="222" l="1"/>
  <c r="Q371" i="222" s="1"/>
  <c r="Q368" i="223"/>
  <c r="D61" i="234" l="1"/>
  <c r="D60" i="234"/>
  <c r="D62" i="234"/>
  <c r="F60" i="234" l="1"/>
  <c r="I60" i="234" s="1"/>
  <c r="L58" i="227"/>
  <c r="N58" i="227" s="1"/>
  <c r="K62" i="234"/>
  <c r="N62" i="234" s="1"/>
  <c r="O62" i="234" s="1"/>
  <c r="F62" i="234"/>
  <c r="I62" i="234" s="1"/>
  <c r="L60" i="227"/>
  <c r="N60" i="227" s="1"/>
  <c r="K60" i="234"/>
  <c r="N60" i="234" s="1"/>
  <c r="O60" i="234" s="1"/>
  <c r="K61" i="234"/>
  <c r="N61" i="234" s="1"/>
  <c r="O61" i="234" s="1"/>
  <c r="D59" i="234"/>
  <c r="F61" i="234"/>
  <c r="I61" i="234" s="1"/>
  <c r="L59" i="227"/>
  <c r="N59" i="227" s="1"/>
  <c r="K59" i="234" l="1"/>
  <c r="F59" i="234"/>
  <c r="L57" i="227"/>
  <c r="N57" i="227" l="1"/>
  <c r="I59" i="234"/>
  <c r="N59" i="234"/>
  <c r="O59" i="234" s="1"/>
  <c r="P186" i="223" l="1"/>
  <c r="G186" i="223"/>
  <c r="N186" i="223"/>
  <c r="M186" i="223"/>
  <c r="F186" i="223"/>
  <c r="F189" i="222" s="1"/>
  <c r="I186" i="223"/>
  <c r="O186" i="223"/>
  <c r="E186" i="223"/>
  <c r="J186" i="223"/>
  <c r="L186" i="223"/>
  <c r="K186" i="223"/>
  <c r="H186" i="223"/>
  <c r="D87" i="234" l="1"/>
  <c r="O87" i="234" s="1"/>
  <c r="I189" i="222"/>
  <c r="M189" i="222"/>
  <c r="E189" i="222"/>
  <c r="Q186" i="223"/>
  <c r="G189" i="222"/>
  <c r="J189" i="222"/>
  <c r="H189" i="222"/>
  <c r="L189" i="222"/>
  <c r="O189" i="222"/>
  <c r="N189" i="222"/>
  <c r="K189" i="222"/>
  <c r="P189" i="222"/>
  <c r="Q189" i="222" l="1"/>
  <c r="F87" i="234"/>
  <c r="I87" i="234" s="1"/>
  <c r="L85" i="227"/>
  <c r="N85" i="227" s="1"/>
  <c r="D88" i="234" l="1"/>
  <c r="O88" i="234" s="1"/>
  <c r="D90" i="234"/>
  <c r="O90" i="234" s="1"/>
  <c r="D89" i="234"/>
  <c r="O89" i="234" s="1"/>
  <c r="L88" i="227" l="1"/>
  <c r="N88" i="227" s="1"/>
  <c r="F90" i="234"/>
  <c r="I90" i="234" s="1"/>
  <c r="L86" i="227"/>
  <c r="N86" i="227" s="1"/>
  <c r="F88" i="234"/>
  <c r="I88" i="234" s="1"/>
  <c r="F89" i="234"/>
  <c r="I89" i="234" s="1"/>
  <c r="L87" i="227"/>
  <c r="N87" i="227" s="1"/>
  <c r="D86" i="234"/>
  <c r="D76" i="234" s="1"/>
  <c r="K86" i="234" l="1"/>
  <c r="N86" i="234" s="1"/>
  <c r="O86" i="234" s="1"/>
  <c r="F86" i="234"/>
  <c r="I86" i="234" s="1"/>
  <c r="L84" i="227"/>
  <c r="N84" i="227" s="1"/>
  <c r="F76" i="234" l="1"/>
  <c r="L74" i="227"/>
  <c r="K76" i="234"/>
  <c r="K191" i="223"/>
  <c r="H191" i="223"/>
  <c r="I191" i="223"/>
  <c r="E191" i="223"/>
  <c r="L191" i="223"/>
  <c r="G191" i="223"/>
  <c r="O191" i="223"/>
  <c r="M191" i="223"/>
  <c r="P191" i="223"/>
  <c r="J191" i="223"/>
  <c r="F191" i="223"/>
  <c r="F194" i="222" s="1"/>
  <c r="N191" i="223"/>
  <c r="K194" i="222" l="1"/>
  <c r="P194" i="222"/>
  <c r="M194" i="222"/>
  <c r="H194" i="222"/>
  <c r="O194" i="222"/>
  <c r="J194" i="222"/>
  <c r="L194" i="222"/>
  <c r="N76" i="234"/>
  <c r="O76" i="234" s="1"/>
  <c r="G194" i="222"/>
  <c r="N74" i="227"/>
  <c r="E194" i="222"/>
  <c r="Q191" i="223"/>
  <c r="I76" i="234"/>
  <c r="N194" i="222"/>
  <c r="I194" i="222"/>
  <c r="Q194" i="222" l="1"/>
  <c r="D94" i="234" l="1"/>
  <c r="O94" i="234" s="1"/>
  <c r="D95" i="234"/>
  <c r="O95" i="234" s="1"/>
  <c r="D92" i="234"/>
  <c r="O92" i="234" s="1"/>
  <c r="D93" i="234"/>
  <c r="O93" i="234" s="1"/>
  <c r="P260" i="223"/>
  <c r="J260" i="223"/>
  <c r="E260" i="223"/>
  <c r="L260" i="223"/>
  <c r="H260" i="223"/>
  <c r="F260" i="223"/>
  <c r="F263" i="222" s="1"/>
  <c r="M260" i="223"/>
  <c r="G260" i="223"/>
  <c r="N260" i="223"/>
  <c r="O260" i="223"/>
  <c r="I260" i="223"/>
  <c r="K260" i="223"/>
  <c r="L263" i="222" l="1"/>
  <c r="E263" i="222"/>
  <c r="Q260" i="223"/>
  <c r="J263" i="222"/>
  <c r="K263" i="222"/>
  <c r="F95" i="234"/>
  <c r="I95" i="234" s="1"/>
  <c r="L93" i="227"/>
  <c r="N93" i="227" s="1"/>
  <c r="F92" i="234"/>
  <c r="I92" i="234" s="1"/>
  <c r="L90" i="227"/>
  <c r="N90" i="227" s="1"/>
  <c r="F94" i="234"/>
  <c r="I94" i="234" s="1"/>
  <c r="L92" i="227"/>
  <c r="N92" i="227" s="1"/>
  <c r="G263" i="222"/>
  <c r="P263" i="222"/>
  <c r="I263" i="222"/>
  <c r="M263" i="222"/>
  <c r="O263" i="222"/>
  <c r="F93" i="234"/>
  <c r="I93" i="234" s="1"/>
  <c r="L91" i="227"/>
  <c r="N91" i="227" s="1"/>
  <c r="H263" i="222"/>
  <c r="D91" i="234"/>
  <c r="N263" i="222"/>
  <c r="F91" i="234" l="1"/>
  <c r="L89" i="227"/>
  <c r="Q263" i="222"/>
  <c r="K91" i="234"/>
  <c r="N91" i="234" l="1"/>
  <c r="O91" i="234" s="1"/>
  <c r="N89" i="227"/>
  <c r="I91" i="234"/>
  <c r="E265" i="223"/>
  <c r="F265" i="223"/>
  <c r="F268" i="222" s="1"/>
  <c r="M265" i="223"/>
  <c r="J265" i="223"/>
  <c r="G265" i="223"/>
  <c r="O265" i="223"/>
  <c r="P265" i="223"/>
  <c r="L265" i="223"/>
  <c r="K265" i="223"/>
  <c r="H265" i="223"/>
  <c r="I265" i="223"/>
  <c r="N265" i="223"/>
  <c r="E268" i="222" l="1"/>
  <c r="Q265" i="223"/>
  <c r="J268" i="222"/>
  <c r="M268" i="222"/>
  <c r="N268" i="222"/>
  <c r="H268" i="222"/>
  <c r="K268" i="222"/>
  <c r="L268" i="222"/>
  <c r="P268" i="222"/>
  <c r="I268" i="222"/>
  <c r="O268" i="222"/>
  <c r="G268" i="222"/>
  <c r="Q268" i="222" l="1"/>
  <c r="D103" i="234" l="1"/>
  <c r="O103" i="234" s="1"/>
  <c r="D106" i="234"/>
  <c r="O106" i="234" s="1"/>
  <c r="D104" i="234"/>
  <c r="O104" i="234" s="1"/>
  <c r="D105" i="234"/>
  <c r="O105" i="234" s="1"/>
  <c r="L102" i="227" l="1"/>
  <c r="N102" i="227" s="1"/>
  <c r="F104" i="234"/>
  <c r="I104" i="234" s="1"/>
  <c r="L101" i="227"/>
  <c r="N101" i="227" s="1"/>
  <c r="F103" i="234"/>
  <c r="I103" i="234" s="1"/>
  <c r="D102" i="234"/>
  <c r="L104" i="227"/>
  <c r="N104" i="227" s="1"/>
  <c r="F106" i="234"/>
  <c r="I106" i="234" s="1"/>
  <c r="F105" i="234"/>
  <c r="I105" i="234" s="1"/>
  <c r="L103" i="227"/>
  <c r="N103" i="227" s="1"/>
  <c r="F102" i="234" l="1"/>
  <c r="L100" i="227"/>
  <c r="K102" i="234"/>
  <c r="F339" i="223"/>
  <c r="F342" i="222" s="1"/>
  <c r="O339" i="223"/>
  <c r="O342" i="222" s="1"/>
  <c r="I339" i="223"/>
  <c r="I342" i="222" s="1"/>
  <c r="E339" i="223"/>
  <c r="G339" i="223"/>
  <c r="G342" i="222" s="1"/>
  <c r="N339" i="223"/>
  <c r="N342" i="222" s="1"/>
  <c r="K339" i="223"/>
  <c r="K342" i="222" s="1"/>
  <c r="P339" i="223"/>
  <c r="P342" i="222" s="1"/>
  <c r="H339" i="223"/>
  <c r="H342" i="222" s="1"/>
  <c r="L339" i="223"/>
  <c r="L342" i="222" s="1"/>
  <c r="J339" i="223"/>
  <c r="J342" i="222" s="1"/>
  <c r="M339" i="223"/>
  <c r="M342" i="222" s="1"/>
  <c r="Q339" i="223" l="1"/>
  <c r="E342" i="222"/>
  <c r="Q342" i="222" s="1"/>
  <c r="N102" i="234"/>
  <c r="O102" i="234" s="1"/>
  <c r="N100" i="227"/>
  <c r="I102" i="234"/>
  <c r="P334" i="223" l="1"/>
  <c r="K334" i="223"/>
  <c r="I334" i="223"/>
  <c r="G334" i="223"/>
  <c r="L334" i="223"/>
  <c r="N334" i="223"/>
  <c r="H334" i="223"/>
  <c r="J334" i="223"/>
  <c r="M334" i="223"/>
  <c r="F334" i="223"/>
  <c r="F337" i="222" s="1"/>
  <c r="O334" i="223"/>
  <c r="E334" i="223"/>
  <c r="H337" i="222" l="1"/>
  <c r="N337" i="222"/>
  <c r="E337" i="222"/>
  <c r="Q334" i="223"/>
  <c r="G337" i="222"/>
  <c r="O337" i="222"/>
  <c r="I337" i="222"/>
  <c r="L337" i="222"/>
  <c r="D108" i="234"/>
  <c r="O108" i="234" s="1"/>
  <c r="K337" i="222"/>
  <c r="D110" i="234"/>
  <c r="O110" i="234" s="1"/>
  <c r="P337" i="222"/>
  <c r="D111" i="234"/>
  <c r="O111" i="234" s="1"/>
  <c r="D109" i="234"/>
  <c r="O109" i="234" s="1"/>
  <c r="M337" i="222"/>
  <c r="J337" i="222"/>
  <c r="F109" i="234" l="1"/>
  <c r="I109" i="234" s="1"/>
  <c r="L107" i="227"/>
  <c r="N107" i="227" s="1"/>
  <c r="Q337" i="222"/>
  <c r="F108" i="234"/>
  <c r="I108" i="234" s="1"/>
  <c r="L106" i="227"/>
  <c r="N106" i="227" s="1"/>
  <c r="D107" i="234"/>
  <c r="D127" i="234" s="1"/>
  <c r="F111" i="234"/>
  <c r="I111" i="234" s="1"/>
  <c r="L109" i="227"/>
  <c r="N109" i="227" s="1"/>
  <c r="L108" i="227"/>
  <c r="N108" i="227" s="1"/>
  <c r="F110" i="234"/>
  <c r="I110" i="234" s="1"/>
  <c r="K107" i="234" l="1"/>
  <c r="F107" i="234"/>
  <c r="L105" i="227"/>
  <c r="N105" i="227" l="1"/>
  <c r="N125" i="227" s="1"/>
  <c r="L125" i="227"/>
  <c r="I107" i="234"/>
  <c r="I127" i="234" s="1"/>
  <c r="F127" i="234"/>
  <c r="N107" i="234"/>
  <c r="O107" i="234" s="1"/>
  <c r="K127" i="234"/>
  <c r="N127" i="234" l="1"/>
  <c r="O127" i="234" l="1"/>
  <c r="G201" i="223" l="1"/>
  <c r="L201" i="223"/>
  <c r="J201" i="223"/>
  <c r="M201" i="223"/>
  <c r="F201" i="223"/>
  <c r="F204" i="222" s="1"/>
  <c r="K201" i="223"/>
  <c r="H201" i="223"/>
  <c r="I201" i="223"/>
  <c r="O201" i="223"/>
  <c r="P201" i="223"/>
  <c r="N201" i="223"/>
  <c r="D142" i="234" l="1"/>
  <c r="O142" i="234" s="1"/>
  <c r="M204" i="222"/>
  <c r="P204" i="222"/>
  <c r="O204" i="222"/>
  <c r="N204" i="222"/>
  <c r="J204" i="222"/>
  <c r="K204" i="222"/>
  <c r="L204" i="222"/>
  <c r="I204" i="222"/>
  <c r="H204" i="222"/>
  <c r="D140" i="234"/>
  <c r="O140" i="234" s="1"/>
  <c r="G204" i="222"/>
  <c r="D141" i="234"/>
  <c r="O141" i="234" s="1"/>
  <c r="D143" i="234"/>
  <c r="O143" i="234" s="1"/>
  <c r="E201" i="223"/>
  <c r="F141" i="234" l="1"/>
  <c r="I141" i="234" s="1"/>
  <c r="L139" i="227"/>
  <c r="N139" i="227" s="1"/>
  <c r="E204" i="222"/>
  <c r="Q201" i="223"/>
  <c r="D139" i="234"/>
  <c r="D130" i="234" s="1"/>
  <c r="L141" i="227"/>
  <c r="N141" i="227" s="1"/>
  <c r="F143" i="234"/>
  <c r="I143" i="234" s="1"/>
  <c r="F142" i="234"/>
  <c r="I142" i="234" s="1"/>
  <c r="L140" i="227"/>
  <c r="N140" i="227" s="1"/>
  <c r="L138" i="227"/>
  <c r="N138" i="227" s="1"/>
  <c r="F140" i="234"/>
  <c r="I140" i="234" s="1"/>
  <c r="K139" i="234" l="1"/>
  <c r="N139" i="234" s="1"/>
  <c r="O139" i="234" s="1"/>
  <c r="F139" i="234"/>
  <c r="I139" i="234" s="1"/>
  <c r="L137" i="227"/>
  <c r="N137" i="227" s="1"/>
  <c r="Q204" i="222"/>
  <c r="F130" i="234" l="1"/>
  <c r="L128" i="227"/>
  <c r="K130" i="234"/>
  <c r="N130" i="234" l="1"/>
  <c r="O130" i="234" s="1"/>
  <c r="N128" i="227"/>
  <c r="I130" i="234"/>
  <c r="I205" i="223"/>
  <c r="K205" i="223"/>
  <c r="M205" i="223"/>
  <c r="F205" i="223"/>
  <c r="F208" i="222" s="1"/>
  <c r="N205" i="223"/>
  <c r="J205" i="223"/>
  <c r="E205" i="223"/>
  <c r="G205" i="223"/>
  <c r="P205" i="223"/>
  <c r="O205" i="223"/>
  <c r="L205" i="223"/>
  <c r="H205" i="223"/>
  <c r="H208" i="222" l="1"/>
  <c r="H219" i="222" s="1"/>
  <c r="H216" i="223"/>
  <c r="F219" i="222"/>
  <c r="F216" i="223"/>
  <c r="M208" i="222"/>
  <c r="M219" i="222" s="1"/>
  <c r="M216" i="223"/>
  <c r="L208" i="222"/>
  <c r="L219" i="222" s="1"/>
  <c r="L216" i="223"/>
  <c r="O208" i="222"/>
  <c r="O219" i="222" s="1"/>
  <c r="O216" i="223"/>
  <c r="K208" i="222"/>
  <c r="K219" i="222" s="1"/>
  <c r="K216" i="223"/>
  <c r="P208" i="222"/>
  <c r="P219" i="222" s="1"/>
  <c r="P216" i="223"/>
  <c r="G208" i="222"/>
  <c r="G219" i="222" s="1"/>
  <c r="G216" i="223"/>
  <c r="I208" i="222"/>
  <c r="I219" i="222" s="1"/>
  <c r="I216" i="223"/>
  <c r="J208" i="222"/>
  <c r="J219" i="222" s="1"/>
  <c r="J216" i="223"/>
  <c r="E208" i="222"/>
  <c r="Q205" i="223"/>
  <c r="E216" i="223"/>
  <c r="N208" i="222"/>
  <c r="N219" i="222" s="1"/>
  <c r="N216" i="223"/>
  <c r="Q216" i="223" l="1"/>
  <c r="Q208" i="222"/>
  <c r="E219" i="222"/>
  <c r="Q219" i="222" s="1"/>
  <c r="D146" i="234" l="1"/>
  <c r="O146" i="234" s="1"/>
  <c r="D147" i="234"/>
  <c r="O147" i="234" s="1"/>
  <c r="D145" i="234"/>
  <c r="O145" i="234" s="1"/>
  <c r="D148" i="234"/>
  <c r="O148" i="234" s="1"/>
  <c r="L144" i="227" l="1"/>
  <c r="N144" i="227" s="1"/>
  <c r="F146" i="234"/>
  <c r="I146" i="234" s="1"/>
  <c r="F148" i="234"/>
  <c r="I148" i="234" s="1"/>
  <c r="L146" i="227"/>
  <c r="N146" i="227" s="1"/>
  <c r="F147" i="234"/>
  <c r="I147" i="234" s="1"/>
  <c r="L145" i="227"/>
  <c r="N145" i="227" s="1"/>
  <c r="D144" i="234"/>
  <c r="F145" i="234"/>
  <c r="I145" i="234" s="1"/>
  <c r="L143" i="227"/>
  <c r="N143" i="227" s="1"/>
  <c r="K144" i="234" l="1"/>
  <c r="F144" i="234"/>
  <c r="L142" i="227"/>
  <c r="G275" i="223"/>
  <c r="L279" i="223"/>
  <c r="L282" i="222" s="1"/>
  <c r="M275" i="223"/>
  <c r="N279" i="223"/>
  <c r="N282" i="222" s="1"/>
  <c r="K275" i="223"/>
  <c r="N275" i="223"/>
  <c r="F279" i="223"/>
  <c r="F282" i="222" s="1"/>
  <c r="P275" i="223"/>
  <c r="L275" i="223"/>
  <c r="O279" i="223"/>
  <c r="O282" i="222" s="1"/>
  <c r="O275" i="223"/>
  <c r="F275" i="223"/>
  <c r="F278" i="222" s="1"/>
  <c r="J279" i="223"/>
  <c r="J282" i="222" s="1"/>
  <c r="H279" i="223"/>
  <c r="H282" i="222" s="1"/>
  <c r="H275" i="223"/>
  <c r="I279" i="223"/>
  <c r="I282" i="222" s="1"/>
  <c r="K279" i="223"/>
  <c r="K282" i="222" s="1"/>
  <c r="I275" i="223"/>
  <c r="E279" i="223"/>
  <c r="J275" i="223"/>
  <c r="M279" i="223"/>
  <c r="M282" i="222" s="1"/>
  <c r="G279" i="223"/>
  <c r="G282" i="222" s="1"/>
  <c r="P279" i="223"/>
  <c r="P282" i="222" s="1"/>
  <c r="L278" i="222" l="1"/>
  <c r="L293" i="222" s="1"/>
  <c r="L290" i="223"/>
  <c r="M278" i="222"/>
  <c r="M293" i="222" s="1"/>
  <c r="M290" i="223"/>
  <c r="G278" i="222"/>
  <c r="G293" i="222" s="1"/>
  <c r="G290" i="223"/>
  <c r="P290" i="223"/>
  <c r="P278" i="222"/>
  <c r="P293" i="222" s="1"/>
  <c r="H290" i="223"/>
  <c r="H278" i="222"/>
  <c r="H293" i="222" s="1"/>
  <c r="N278" i="222"/>
  <c r="N293" i="222" s="1"/>
  <c r="N290" i="223"/>
  <c r="N142" i="227"/>
  <c r="F293" i="222"/>
  <c r="F290" i="223"/>
  <c r="J278" i="222"/>
  <c r="J293" i="222" s="1"/>
  <c r="J290" i="223"/>
  <c r="O278" i="222"/>
  <c r="O293" i="222" s="1"/>
  <c r="O290" i="223"/>
  <c r="K290" i="223"/>
  <c r="K278" i="222"/>
  <c r="K293" i="222" s="1"/>
  <c r="I144" i="234"/>
  <c r="N144" i="234"/>
  <c r="O144" i="234" s="1"/>
  <c r="E282" i="222"/>
  <c r="Q282" i="222" s="1"/>
  <c r="Q279" i="223"/>
  <c r="I290" i="223"/>
  <c r="I278" i="222"/>
  <c r="I293" i="222" s="1"/>
  <c r="E275" i="223"/>
  <c r="E278" i="222" l="1"/>
  <c r="Q275" i="223"/>
  <c r="E290" i="223"/>
  <c r="Q290" i="223" s="1"/>
  <c r="Q278" i="222" l="1"/>
  <c r="E293" i="222"/>
  <c r="Q293" i="222" s="1"/>
  <c r="D157" i="234" l="1"/>
  <c r="O157" i="234" s="1"/>
  <c r="D160" i="234"/>
  <c r="O160" i="234" s="1"/>
  <c r="D159" i="234"/>
  <c r="O159" i="234" s="1"/>
  <c r="D158" i="234"/>
  <c r="O158" i="234" s="1"/>
  <c r="F159" i="234" l="1"/>
  <c r="I159" i="234" s="1"/>
  <c r="L157" i="227"/>
  <c r="N157" i="227" s="1"/>
  <c r="D156" i="234"/>
  <c r="D175" i="234" s="1"/>
  <c r="F160" i="234"/>
  <c r="I160" i="234" s="1"/>
  <c r="L158" i="227"/>
  <c r="N158" i="227" s="1"/>
  <c r="L155" i="227"/>
  <c r="N155" i="227" s="1"/>
  <c r="F157" i="234"/>
  <c r="I157" i="234" s="1"/>
  <c r="F158" i="234"/>
  <c r="I158" i="234" s="1"/>
  <c r="L156" i="227"/>
  <c r="N156" i="227" s="1"/>
  <c r="P80" i="227" s="1"/>
  <c r="K156" i="234" l="1"/>
  <c r="F156" i="234"/>
  <c r="L154" i="227"/>
  <c r="N154" i="227" l="1"/>
  <c r="N173" i="227" s="1"/>
  <c r="L173" i="227"/>
  <c r="I156" i="234"/>
  <c r="I175" i="234" s="1"/>
  <c r="F175" i="234"/>
  <c r="N156" i="234"/>
  <c r="O156" i="234" s="1"/>
  <c r="K175" i="234"/>
  <c r="K353" i="223"/>
  <c r="K356" i="222" s="1"/>
  <c r="M353" i="223"/>
  <c r="M356" i="222" s="1"/>
  <c r="O353" i="223"/>
  <c r="O356" i="222" s="1"/>
  <c r="F353" i="223"/>
  <c r="F356" i="222" s="1"/>
  <c r="G353" i="223"/>
  <c r="G356" i="222" s="1"/>
  <c r="N353" i="223"/>
  <c r="N356" i="222" s="1"/>
  <c r="L353" i="223"/>
  <c r="L356" i="222" s="1"/>
  <c r="H353" i="223"/>
  <c r="H356" i="222" s="1"/>
  <c r="P353" i="223"/>
  <c r="P356" i="222" s="1"/>
  <c r="J353" i="223"/>
  <c r="J356" i="222" s="1"/>
  <c r="I353" i="223"/>
  <c r="I356" i="222" s="1"/>
  <c r="E353" i="223"/>
  <c r="N175" i="234" l="1"/>
  <c r="E356" i="222"/>
  <c r="Q356" i="222" s="1"/>
  <c r="Q353" i="223"/>
  <c r="O175" i="234" l="1"/>
  <c r="N349" i="223" l="1"/>
  <c r="H349" i="223"/>
  <c r="M349" i="223"/>
  <c r="J349" i="223"/>
  <c r="L349" i="223"/>
  <c r="I349" i="223"/>
  <c r="G349" i="223"/>
  <c r="K349" i="223"/>
  <c r="P349" i="223"/>
  <c r="O349" i="223"/>
  <c r="F349" i="223"/>
  <c r="F352" i="222" s="1"/>
  <c r="J352" i="222" l="1"/>
  <c r="J367" i="222" s="1"/>
  <c r="J364" i="223"/>
  <c r="D190" i="234"/>
  <c r="O190" i="234" s="1"/>
  <c r="M352" i="222"/>
  <c r="M367" i="222" s="1"/>
  <c r="M364" i="223"/>
  <c r="H352" i="222"/>
  <c r="H367" i="222" s="1"/>
  <c r="H364" i="223"/>
  <c r="D187" i="234"/>
  <c r="O187" i="234" s="1"/>
  <c r="O364" i="223"/>
  <c r="O352" i="222"/>
  <c r="O367" i="222" s="1"/>
  <c r="N364" i="223"/>
  <c r="N352" i="222"/>
  <c r="N367" i="222" s="1"/>
  <c r="P352" i="222"/>
  <c r="P367" i="222" s="1"/>
  <c r="P364" i="223"/>
  <c r="K364" i="223"/>
  <c r="K352" i="222"/>
  <c r="K367" i="222" s="1"/>
  <c r="G352" i="222"/>
  <c r="G367" i="222" s="1"/>
  <c r="G364" i="223"/>
  <c r="D189" i="234"/>
  <c r="O189" i="234" s="1"/>
  <c r="I352" i="222"/>
  <c r="I367" i="222" s="1"/>
  <c r="I364" i="223"/>
  <c r="F364" i="223"/>
  <c r="F367" i="222"/>
  <c r="D188" i="234"/>
  <c r="O188" i="234" s="1"/>
  <c r="L352" i="222"/>
  <c r="L367" i="222" s="1"/>
  <c r="L364" i="223"/>
  <c r="E349" i="223"/>
  <c r="D186" i="234" l="1"/>
  <c r="F189" i="234"/>
  <c r="I189" i="234" s="1"/>
  <c r="L187" i="227"/>
  <c r="N187" i="227" s="1"/>
  <c r="F188" i="234"/>
  <c r="I188" i="234" s="1"/>
  <c r="L186" i="227"/>
  <c r="N186" i="227" s="1"/>
  <c r="F190" i="234"/>
  <c r="I190" i="234" s="1"/>
  <c r="L188" i="227"/>
  <c r="N188" i="227" s="1"/>
  <c r="Q349" i="223"/>
  <c r="E364" i="223"/>
  <c r="Q364" i="223" s="1"/>
  <c r="E352" i="222"/>
  <c r="L185" i="227"/>
  <c r="N185" i="227" s="1"/>
  <c r="F187" i="234"/>
  <c r="I187" i="234" s="1"/>
  <c r="E367" i="222" l="1"/>
  <c r="Q367" i="222" s="1"/>
  <c r="Q352" i="222"/>
  <c r="K186" i="234"/>
  <c r="F186" i="234"/>
  <c r="L184" i="227"/>
  <c r="N184" i="227" l="1"/>
  <c r="P78" i="227" s="1"/>
  <c r="I186" i="234"/>
  <c r="N186" i="234"/>
  <c r="O186" i="234" s="1"/>
  <c r="D206" i="234" l="1"/>
  <c r="O206" i="234" s="1"/>
  <c r="D204" i="234"/>
  <c r="O204" i="234" s="1"/>
  <c r="D205" i="234"/>
  <c r="O205" i="234" s="1"/>
  <c r="D203" i="234"/>
  <c r="O203" i="234" s="1"/>
  <c r="F204" i="234" l="1"/>
  <c r="I204" i="234" s="1"/>
  <c r="L202" i="227"/>
  <c r="N202" i="227" s="1"/>
  <c r="P81" i="227" s="1"/>
  <c r="F205" i="234"/>
  <c r="I205" i="234" s="1"/>
  <c r="L203" i="227"/>
  <c r="N203" i="227" s="1"/>
  <c r="F206" i="234"/>
  <c r="I206" i="234" s="1"/>
  <c r="L204" i="227"/>
  <c r="N204" i="227" s="1"/>
  <c r="F203" i="234"/>
  <c r="I203" i="234" s="1"/>
  <c r="L201" i="227"/>
  <c r="N201" i="227" s="1"/>
  <c r="D202" i="234"/>
  <c r="D220" i="234" s="1"/>
  <c r="D222" i="234" s="1"/>
  <c r="K202" i="234" l="1"/>
  <c r="L200" i="227"/>
  <c r="F202" i="234"/>
  <c r="I202" i="234" l="1"/>
  <c r="I220" i="234" s="1"/>
  <c r="I222" i="234" s="1"/>
  <c r="F220" i="234"/>
  <c r="F222" i="234" s="1"/>
  <c r="N200" i="227"/>
  <c r="N218" i="227" s="1"/>
  <c r="L218" i="227"/>
  <c r="L220" i="227" s="1"/>
  <c r="N202" i="234"/>
  <c r="O202" i="234" s="1"/>
  <c r="K220" i="234"/>
  <c r="N220" i="234" l="1"/>
  <c r="K222" i="234"/>
  <c r="P85" i="227"/>
  <c r="N220" i="227"/>
  <c r="O220" i="234" l="1"/>
  <c r="N222" i="234"/>
  <c r="O222" i="234" s="1"/>
  <c r="P218" i="223"/>
  <c r="E218" i="223"/>
  <c r="L218" i="223"/>
  <c r="I218" i="223"/>
  <c r="H218" i="223"/>
  <c r="O218" i="223"/>
  <c r="K218" i="223"/>
  <c r="G218" i="223"/>
  <c r="N218" i="223"/>
  <c r="F218" i="223"/>
  <c r="F221" i="222" s="1"/>
  <c r="J218" i="223"/>
  <c r="M218" i="223"/>
  <c r="L233" i="223" l="1"/>
  <c r="L221" i="222"/>
  <c r="L236" i="222" s="1"/>
  <c r="H233" i="223"/>
  <c r="H221" i="222"/>
  <c r="H236" i="222" s="1"/>
  <c r="J233" i="223"/>
  <c r="J221" i="222"/>
  <c r="J236" i="222" s="1"/>
  <c r="F233" i="223"/>
  <c r="F236" i="222"/>
  <c r="N221" i="222"/>
  <c r="N236" i="222" s="1"/>
  <c r="N233" i="223"/>
  <c r="Q218" i="223"/>
  <c r="E233" i="223"/>
  <c r="E221" i="222"/>
  <c r="P233" i="223"/>
  <c r="P221" i="222"/>
  <c r="P236" i="222" s="1"/>
  <c r="G221" i="222"/>
  <c r="G236" i="222" s="1"/>
  <c r="G233" i="223"/>
  <c r="O221" i="222"/>
  <c r="O236" i="222" s="1"/>
  <c r="O233" i="223"/>
  <c r="I233" i="223"/>
  <c r="I221" i="222"/>
  <c r="I236" i="222" s="1"/>
  <c r="K221" i="222"/>
  <c r="K236" i="222" s="1"/>
  <c r="K233" i="223"/>
  <c r="M221" i="222"/>
  <c r="M236" i="222" s="1"/>
  <c r="M233" i="223"/>
  <c r="Q233" i="223" l="1"/>
  <c r="Q221" i="222"/>
  <c r="E236" i="222"/>
  <c r="Q236" i="222" s="1"/>
  <c r="O239" i="223" l="1"/>
  <c r="O242" i="222" s="1"/>
  <c r="M239" i="223"/>
  <c r="M242" i="222" s="1"/>
  <c r="I239" i="223"/>
  <c r="I242" i="222" s="1"/>
  <c r="G239" i="223"/>
  <c r="G242" i="222" s="1"/>
  <c r="H239" i="223"/>
  <c r="H242" i="222" s="1"/>
  <c r="F239" i="223"/>
  <c r="F242" i="222" s="1"/>
  <c r="J239" i="223"/>
  <c r="J242" i="222" s="1"/>
  <c r="N239" i="223"/>
  <c r="N242" i="222" s="1"/>
  <c r="E239" i="223"/>
  <c r="P239" i="223"/>
  <c r="P242" i="222" s="1"/>
  <c r="K239" i="223"/>
  <c r="K242" i="222" s="1"/>
  <c r="L239" i="223"/>
  <c r="L242" i="222" s="1"/>
  <c r="E242" i="222" l="1"/>
  <c r="Q242" i="222" s="1"/>
  <c r="Q239" i="223"/>
  <c r="O235" i="223"/>
  <c r="H235" i="223"/>
  <c r="M235" i="223"/>
  <c r="F235" i="223"/>
  <c r="F238" i="222" s="1"/>
  <c r="L235" i="223"/>
  <c r="I235" i="223"/>
  <c r="P235" i="223"/>
  <c r="J235" i="223"/>
  <c r="G235" i="223"/>
  <c r="K235" i="223"/>
  <c r="E235" i="223"/>
  <c r="N235" i="223"/>
  <c r="I238" i="222" l="1"/>
  <c r="I255" i="222" s="1"/>
  <c r="I256" i="222" s="1"/>
  <c r="I252" i="223"/>
  <c r="I253" i="223" s="1"/>
  <c r="O238" i="222"/>
  <c r="O255" i="222" s="1"/>
  <c r="O256" i="222" s="1"/>
  <c r="O252" i="223"/>
  <c r="O253" i="223" s="1"/>
  <c r="N238" i="222"/>
  <c r="N255" i="222" s="1"/>
  <c r="N256" i="222" s="1"/>
  <c r="N252" i="223"/>
  <c r="N253" i="223" s="1"/>
  <c r="L238" i="222"/>
  <c r="L255" i="222" s="1"/>
  <c r="L256" i="222" s="1"/>
  <c r="L252" i="223"/>
  <c r="L253" i="223" s="1"/>
  <c r="Q235" i="223"/>
  <c r="E238" i="222"/>
  <c r="E252" i="223"/>
  <c r="G238" i="222"/>
  <c r="G255" i="222" s="1"/>
  <c r="G256" i="222" s="1"/>
  <c r="G252" i="223"/>
  <c r="G253" i="223" s="1"/>
  <c r="F255" i="222"/>
  <c r="F256" i="222" s="1"/>
  <c r="F252" i="223"/>
  <c r="F253" i="223" s="1"/>
  <c r="K238" i="222"/>
  <c r="K255" i="222" s="1"/>
  <c r="K256" i="222" s="1"/>
  <c r="K252" i="223"/>
  <c r="K253" i="223" s="1"/>
  <c r="P252" i="223"/>
  <c r="P253" i="223" s="1"/>
  <c r="P238" i="222"/>
  <c r="P255" i="222" s="1"/>
  <c r="P256" i="222" s="1"/>
  <c r="M252" i="223"/>
  <c r="M253" i="223" s="1"/>
  <c r="M238" i="222"/>
  <c r="M255" i="222" s="1"/>
  <c r="M256" i="222" s="1"/>
  <c r="J252" i="223"/>
  <c r="J253" i="223" s="1"/>
  <c r="J238" i="222"/>
  <c r="J255" i="222" s="1"/>
  <c r="J256" i="222" s="1"/>
  <c r="H252" i="223"/>
  <c r="H253" i="223" s="1"/>
  <c r="H238" i="222"/>
  <c r="H255" i="222" s="1"/>
  <c r="H256" i="222" s="1"/>
  <c r="E253" i="223" l="1"/>
  <c r="Q252" i="223"/>
  <c r="E255" i="222"/>
  <c r="Q238" i="222"/>
  <c r="Q255" i="222" l="1"/>
  <c r="E256" i="222"/>
  <c r="Q253" i="223"/>
  <c r="J292" i="223"/>
  <c r="K292" i="223"/>
  <c r="O292" i="223"/>
  <c r="F292" i="223"/>
  <c r="F295" i="222" s="1"/>
  <c r="H292" i="223"/>
  <c r="I292" i="223"/>
  <c r="M292" i="223"/>
  <c r="L292" i="223"/>
  <c r="P292" i="223"/>
  <c r="G292" i="223"/>
  <c r="N292" i="223"/>
  <c r="P307" i="223" l="1"/>
  <c r="P295" i="222"/>
  <c r="P310" i="222" s="1"/>
  <c r="K295" i="222"/>
  <c r="K310" i="222" s="1"/>
  <c r="K307" i="223"/>
  <c r="G295" i="222"/>
  <c r="G310" i="222" s="1"/>
  <c r="G307" i="223"/>
  <c r="J295" i="222"/>
  <c r="J310" i="222" s="1"/>
  <c r="J307" i="223"/>
  <c r="L307" i="223"/>
  <c r="L295" i="222"/>
  <c r="L310" i="222" s="1"/>
  <c r="M295" i="222"/>
  <c r="M310" i="222" s="1"/>
  <c r="M307" i="223"/>
  <c r="O295" i="222"/>
  <c r="O310" i="222" s="1"/>
  <c r="O307" i="223"/>
  <c r="I295" i="222"/>
  <c r="I310" i="222" s="1"/>
  <c r="I307" i="223"/>
  <c r="H295" i="222"/>
  <c r="H310" i="222" s="1"/>
  <c r="H307" i="223"/>
  <c r="Q256" i="222"/>
  <c r="N307" i="223"/>
  <c r="N295" i="222"/>
  <c r="N310" i="222" s="1"/>
  <c r="F310" i="222"/>
  <c r="F307" i="223"/>
  <c r="E292" i="223"/>
  <c r="E295" i="222" l="1"/>
  <c r="Q292" i="223"/>
  <c r="E307" i="223"/>
  <c r="Q307" i="223" s="1"/>
  <c r="E310" i="222" l="1"/>
  <c r="Q310" i="222" s="1"/>
  <c r="Q295" i="222"/>
  <c r="M313" i="223" l="1"/>
  <c r="M316" i="222" s="1"/>
  <c r="I313" i="223"/>
  <c r="I316" i="222" s="1"/>
  <c r="G313" i="223"/>
  <c r="G316" i="222" s="1"/>
  <c r="J313" i="223"/>
  <c r="J316" i="222" s="1"/>
  <c r="H313" i="223"/>
  <c r="H316" i="222" s="1"/>
  <c r="N313" i="223"/>
  <c r="N316" i="222" s="1"/>
  <c r="K313" i="223"/>
  <c r="K316" i="222" s="1"/>
  <c r="O313" i="223"/>
  <c r="O316" i="222" s="1"/>
  <c r="P313" i="223"/>
  <c r="P316" i="222" s="1"/>
  <c r="L313" i="223"/>
  <c r="L316" i="222" s="1"/>
  <c r="E313" i="223"/>
  <c r="F313" i="223"/>
  <c r="F316" i="222" s="1"/>
  <c r="E316" i="222" l="1"/>
  <c r="Q316" i="222" s="1"/>
  <c r="Q313" i="223"/>
  <c r="E309" i="223" l="1"/>
  <c r="N309" i="223"/>
  <c r="H309" i="223"/>
  <c r="P309" i="223"/>
  <c r="G309" i="223"/>
  <c r="F309" i="223"/>
  <c r="F312" i="222" s="1"/>
  <c r="J309" i="223"/>
  <c r="K309" i="223"/>
  <c r="L309" i="223"/>
  <c r="I309" i="223"/>
  <c r="O309" i="223"/>
  <c r="M309" i="223"/>
  <c r="I326" i="223" l="1"/>
  <c r="I327" i="223" s="1"/>
  <c r="I312" i="222"/>
  <c r="I329" i="222" s="1"/>
  <c r="I330" i="222" s="1"/>
  <c r="N312" i="222"/>
  <c r="N329" i="222" s="1"/>
  <c r="N330" i="222" s="1"/>
  <c r="N326" i="223"/>
  <c r="N327" i="223" s="1"/>
  <c r="E326" i="223"/>
  <c r="E312" i="222"/>
  <c r="Q309" i="223"/>
  <c r="H312" i="222"/>
  <c r="H329" i="222" s="1"/>
  <c r="H330" i="222" s="1"/>
  <c r="H326" i="223"/>
  <c r="H327" i="223" s="1"/>
  <c r="L312" i="222"/>
  <c r="L329" i="222" s="1"/>
  <c r="L330" i="222" s="1"/>
  <c r="L326" i="223"/>
  <c r="L327" i="223" s="1"/>
  <c r="K312" i="222"/>
  <c r="K329" i="222" s="1"/>
  <c r="K330" i="222" s="1"/>
  <c r="K326" i="223"/>
  <c r="K327" i="223" s="1"/>
  <c r="J312" i="222"/>
  <c r="J329" i="222" s="1"/>
  <c r="J330" i="222" s="1"/>
  <c r="J326" i="223"/>
  <c r="J327" i="223" s="1"/>
  <c r="M312" i="222"/>
  <c r="M329" i="222" s="1"/>
  <c r="M330" i="222" s="1"/>
  <c r="M326" i="223"/>
  <c r="M327" i="223" s="1"/>
  <c r="G312" i="222"/>
  <c r="G329" i="222" s="1"/>
  <c r="G330" i="222" s="1"/>
  <c r="G326" i="223"/>
  <c r="G327" i="223" s="1"/>
  <c r="F326" i="223"/>
  <c r="F327" i="223" s="1"/>
  <c r="F329" i="222"/>
  <c r="F330" i="222" s="1"/>
  <c r="O312" i="222"/>
  <c r="O329" i="222" s="1"/>
  <c r="O330" i="222" s="1"/>
  <c r="O326" i="223"/>
  <c r="O327" i="223" s="1"/>
  <c r="P326" i="223"/>
  <c r="P327" i="223" s="1"/>
  <c r="P312" i="222"/>
  <c r="P329" i="222" s="1"/>
  <c r="P330" i="222" s="1"/>
  <c r="Q312" i="222" l="1"/>
  <c r="E329" i="222"/>
  <c r="E327" i="223"/>
  <c r="Q326" i="223"/>
  <c r="D65" i="234" l="1"/>
  <c r="Q327" i="223"/>
  <c r="Q329" i="222"/>
  <c r="E330" i="222"/>
  <c r="E387" i="223"/>
  <c r="J387" i="223"/>
  <c r="J390" i="222" s="1"/>
  <c r="G387" i="223"/>
  <c r="G390" i="222" s="1"/>
  <c r="N387" i="223"/>
  <c r="N390" i="222" s="1"/>
  <c r="K387" i="223"/>
  <c r="K390" i="222" s="1"/>
  <c r="M387" i="223"/>
  <c r="M390" i="222" s="1"/>
  <c r="O387" i="223"/>
  <c r="O390" i="222" s="1"/>
  <c r="P387" i="223"/>
  <c r="P390" i="222" s="1"/>
  <c r="L387" i="223"/>
  <c r="L390" i="222" s="1"/>
  <c r="H387" i="223"/>
  <c r="H390" i="222" s="1"/>
  <c r="I387" i="223"/>
  <c r="I390" i="222" s="1"/>
  <c r="F387" i="223"/>
  <c r="F390" i="222" s="1"/>
  <c r="E390" i="222" l="1"/>
  <c r="Q390" i="222" s="1"/>
  <c r="Q387" i="223"/>
  <c r="Q330" i="222"/>
  <c r="K65" i="234"/>
  <c r="N65" i="234" s="1"/>
  <c r="O65" i="234" s="1"/>
  <c r="L63" i="227"/>
  <c r="N63" i="227" s="1"/>
  <c r="F65" i="234"/>
  <c r="I65" i="234" s="1"/>
  <c r="P366" i="223" l="1"/>
  <c r="J366" i="223"/>
  <c r="I366" i="223"/>
  <c r="F366" i="223"/>
  <c r="F369" i="222" s="1"/>
  <c r="N366" i="223"/>
  <c r="K366" i="223"/>
  <c r="G366" i="223"/>
  <c r="H366" i="223"/>
  <c r="M366" i="223"/>
  <c r="L366" i="223"/>
  <c r="O366" i="223"/>
  <c r="P381" i="223" l="1"/>
  <c r="P369" i="222"/>
  <c r="P384" i="222" s="1"/>
  <c r="O369" i="222"/>
  <c r="O384" i="222" s="1"/>
  <c r="O381" i="223"/>
  <c r="L369" i="222"/>
  <c r="L384" i="222" s="1"/>
  <c r="L381" i="223"/>
  <c r="H381" i="223"/>
  <c r="H369" i="222"/>
  <c r="H384" i="222" s="1"/>
  <c r="G369" i="222"/>
  <c r="G384" i="222" s="1"/>
  <c r="G381" i="223"/>
  <c r="J369" i="222"/>
  <c r="J384" i="222" s="1"/>
  <c r="J381" i="223"/>
  <c r="K369" i="222"/>
  <c r="K384" i="222" s="1"/>
  <c r="K381" i="223"/>
  <c r="N369" i="222"/>
  <c r="N384" i="222" s="1"/>
  <c r="N381" i="223"/>
  <c r="F384" i="222"/>
  <c r="F381" i="223"/>
  <c r="M369" i="222"/>
  <c r="M384" i="222" s="1"/>
  <c r="M381" i="223"/>
  <c r="I381" i="223"/>
  <c r="I369" i="222"/>
  <c r="I384" i="222" s="1"/>
  <c r="E366" i="223"/>
  <c r="E369" i="222" l="1"/>
  <c r="E381" i="223"/>
  <c r="Q381" i="223" s="1"/>
  <c r="Q366" i="223"/>
  <c r="D67" i="234" l="1"/>
  <c r="O67" i="234" s="1"/>
  <c r="Q369" i="222"/>
  <c r="E384" i="222"/>
  <c r="Q384" i="222" s="1"/>
  <c r="K66" i="234" l="1"/>
  <c r="N66" i="234" s="1"/>
  <c r="D66" i="234"/>
  <c r="K64" i="234" l="1"/>
  <c r="F66" i="234"/>
  <c r="I66" i="234" s="1"/>
  <c r="L64" i="227"/>
  <c r="N64" i="227" s="1"/>
  <c r="D64" i="234"/>
  <c r="D72" i="234" s="1"/>
  <c r="D223" i="234" s="1"/>
  <c r="O66" i="234"/>
  <c r="L62" i="227" l="1"/>
  <c r="F64" i="234"/>
  <c r="N64" i="234"/>
  <c r="O64" i="234" s="1"/>
  <c r="K72" i="234"/>
  <c r="K223" i="234" s="1"/>
  <c r="I64" i="234" l="1"/>
  <c r="F72" i="234"/>
  <c r="F223" i="234" s="1"/>
  <c r="N62" i="227"/>
  <c r="L70" i="227"/>
  <c r="L221" i="227" s="1"/>
  <c r="L383" i="223"/>
  <c r="P383" i="223"/>
  <c r="O383" i="223"/>
  <c r="F383" i="223"/>
  <c r="F386" i="222" s="1"/>
  <c r="G383" i="223"/>
  <c r="J383" i="223"/>
  <c r="N383" i="223"/>
  <c r="I383" i="223"/>
  <c r="H383" i="223"/>
  <c r="M383" i="223"/>
  <c r="K383" i="223"/>
  <c r="E383" i="223"/>
  <c r="M386" i="222" l="1"/>
  <c r="M403" i="222" s="1"/>
  <c r="M404" i="222" s="1"/>
  <c r="M400" i="223"/>
  <c r="M401" i="223" s="1"/>
  <c r="L400" i="223"/>
  <c r="L401" i="223" s="1"/>
  <c r="L386" i="222"/>
  <c r="L403" i="222" s="1"/>
  <c r="L404" i="222" s="1"/>
  <c r="E400" i="223"/>
  <c r="E386" i="222"/>
  <c r="Q383" i="223"/>
  <c r="J386" i="222"/>
  <c r="J403" i="222" s="1"/>
  <c r="J404" i="222" s="1"/>
  <c r="J400" i="223"/>
  <c r="J401" i="223" s="1"/>
  <c r="K400" i="223"/>
  <c r="K401" i="223" s="1"/>
  <c r="K386" i="222"/>
  <c r="K403" i="222" s="1"/>
  <c r="K404" i="222" s="1"/>
  <c r="I386" i="222"/>
  <c r="I403" i="222" s="1"/>
  <c r="I404" i="222" s="1"/>
  <c r="I400" i="223"/>
  <c r="I401" i="223" s="1"/>
  <c r="N386" i="222"/>
  <c r="N403" i="222" s="1"/>
  <c r="N404" i="222" s="1"/>
  <c r="N400" i="223"/>
  <c r="N401" i="223" s="1"/>
  <c r="G400" i="223"/>
  <c r="G401" i="223" s="1"/>
  <c r="G386" i="222"/>
  <c r="G403" i="222" s="1"/>
  <c r="G404" i="222" s="1"/>
  <c r="H386" i="222"/>
  <c r="H403" i="222" s="1"/>
  <c r="H404" i="222" s="1"/>
  <c r="H400" i="223"/>
  <c r="H401" i="223" s="1"/>
  <c r="F403" i="222"/>
  <c r="F404" i="222" s="1"/>
  <c r="F400" i="223"/>
  <c r="F401" i="223" s="1"/>
  <c r="O386" i="222"/>
  <c r="O403" i="222" s="1"/>
  <c r="O404" i="222" s="1"/>
  <c r="O400" i="223"/>
  <c r="O401" i="223" s="1"/>
  <c r="P386" i="222"/>
  <c r="P403" i="222" s="1"/>
  <c r="P404" i="222" s="1"/>
  <c r="P400" i="223"/>
  <c r="P401" i="223" s="1"/>
  <c r="Q386" i="222" l="1"/>
  <c r="E403" i="222"/>
  <c r="E401" i="223"/>
  <c r="Q400" i="223"/>
  <c r="Q401" i="223" l="1"/>
  <c r="E404" i="222"/>
  <c r="Q403" i="222"/>
  <c r="Q404" i="222" l="1"/>
  <c r="K192" i="223" l="1"/>
  <c r="N192" i="223"/>
  <c r="F192" i="223"/>
  <c r="F195" i="222" s="1"/>
  <c r="J192" i="223"/>
  <c r="I192" i="223"/>
  <c r="L192" i="223"/>
  <c r="M192" i="223"/>
  <c r="P192" i="223"/>
  <c r="H192" i="223"/>
  <c r="G192" i="223"/>
  <c r="E192" i="223"/>
  <c r="O192" i="223"/>
  <c r="J195" i="222" l="1"/>
  <c r="J202" i="222" s="1"/>
  <c r="J257" i="222" s="1"/>
  <c r="J199" i="223"/>
  <c r="J254" i="223" s="1"/>
  <c r="N195" i="222"/>
  <c r="N202" i="222" s="1"/>
  <c r="N257" i="222" s="1"/>
  <c r="N199" i="223"/>
  <c r="N254" i="223" s="1"/>
  <c r="O195" i="222"/>
  <c r="O202" i="222" s="1"/>
  <c r="O257" i="222" s="1"/>
  <c r="O199" i="223"/>
  <c r="O254" i="223" s="1"/>
  <c r="K195" i="222"/>
  <c r="K202" i="222" s="1"/>
  <c r="K257" i="222" s="1"/>
  <c r="K199" i="223"/>
  <c r="K254" i="223" s="1"/>
  <c r="F202" i="222"/>
  <c r="F257" i="222" s="1"/>
  <c r="F199" i="223"/>
  <c r="F254" i="223" s="1"/>
  <c r="Q192" i="223"/>
  <c r="E195" i="222"/>
  <c r="E199" i="223"/>
  <c r="G195" i="222"/>
  <c r="G202" i="222" s="1"/>
  <c r="G257" i="222" s="1"/>
  <c r="G199" i="223"/>
  <c r="G254" i="223" s="1"/>
  <c r="H195" i="222"/>
  <c r="H202" i="222" s="1"/>
  <c r="H257" i="222" s="1"/>
  <c r="H199" i="223"/>
  <c r="H254" i="223" s="1"/>
  <c r="P195" i="222"/>
  <c r="P202" i="222" s="1"/>
  <c r="P257" i="222" s="1"/>
  <c r="P199" i="223"/>
  <c r="P254" i="223" s="1"/>
  <c r="M195" i="222"/>
  <c r="M202" i="222" s="1"/>
  <c r="M257" i="222" s="1"/>
  <c r="M199" i="223"/>
  <c r="M254" i="223" s="1"/>
  <c r="L195" i="222"/>
  <c r="L202" i="222" s="1"/>
  <c r="L257" i="222" s="1"/>
  <c r="L199" i="223"/>
  <c r="L254" i="223" s="1"/>
  <c r="I195" i="222"/>
  <c r="I202" i="222" s="1"/>
  <c r="I257" i="222" s="1"/>
  <c r="I199" i="223"/>
  <c r="I254" i="223" s="1"/>
  <c r="Q195" i="222" l="1"/>
  <c r="E202" i="222"/>
  <c r="Q199" i="223"/>
  <c r="E254" i="223"/>
  <c r="Q254" i="223" s="1"/>
  <c r="Q202" i="222" l="1"/>
  <c r="E257" i="222"/>
  <c r="Q257" i="222" s="1"/>
  <c r="G266" i="223" l="1"/>
  <c r="P266" i="223"/>
  <c r="O266" i="223"/>
  <c r="M266" i="223"/>
  <c r="H266" i="223"/>
  <c r="J266" i="223"/>
  <c r="L266" i="223"/>
  <c r="N266" i="223"/>
  <c r="F266" i="223"/>
  <c r="F269" i="222" s="1"/>
  <c r="E266" i="223"/>
  <c r="I266" i="223"/>
  <c r="K266" i="223"/>
  <c r="N269" i="222" l="1"/>
  <c r="N276" i="222" s="1"/>
  <c r="N331" i="222" s="1"/>
  <c r="N273" i="223"/>
  <c r="N328" i="223" s="1"/>
  <c r="L269" i="222"/>
  <c r="L276" i="222" s="1"/>
  <c r="L331" i="222" s="1"/>
  <c r="L273" i="223"/>
  <c r="L328" i="223" s="1"/>
  <c r="J269" i="222"/>
  <c r="J276" i="222" s="1"/>
  <c r="J331" i="222" s="1"/>
  <c r="J273" i="223"/>
  <c r="J328" i="223" s="1"/>
  <c r="F276" i="222"/>
  <c r="F331" i="222" s="1"/>
  <c r="F273" i="223"/>
  <c r="F328" i="223" s="1"/>
  <c r="O269" i="222"/>
  <c r="O276" i="222" s="1"/>
  <c r="O331" i="222" s="1"/>
  <c r="O273" i="223"/>
  <c r="O328" i="223" s="1"/>
  <c r="P269" i="222"/>
  <c r="P276" i="222" s="1"/>
  <c r="P331" i="222" s="1"/>
  <c r="P273" i="223"/>
  <c r="P328" i="223" s="1"/>
  <c r="H269" i="222"/>
  <c r="H276" i="222" s="1"/>
  <c r="H331" i="222" s="1"/>
  <c r="H273" i="223"/>
  <c r="H328" i="223" s="1"/>
  <c r="G269" i="222"/>
  <c r="G276" i="222" s="1"/>
  <c r="G331" i="222" s="1"/>
  <c r="G273" i="223"/>
  <c r="G328" i="223" s="1"/>
  <c r="K269" i="222"/>
  <c r="K276" i="222" s="1"/>
  <c r="K331" i="222" s="1"/>
  <c r="K273" i="223"/>
  <c r="K328" i="223" s="1"/>
  <c r="I269" i="222"/>
  <c r="I276" i="222" s="1"/>
  <c r="I331" i="222" s="1"/>
  <c r="I273" i="223"/>
  <c r="I328" i="223" s="1"/>
  <c r="M269" i="222"/>
  <c r="M276" i="222" s="1"/>
  <c r="M331" i="222" s="1"/>
  <c r="M273" i="223"/>
  <c r="M328" i="223" s="1"/>
  <c r="Q266" i="223"/>
  <c r="E269" i="222"/>
  <c r="E273" i="223"/>
  <c r="Q269" i="222" l="1"/>
  <c r="E276" i="222"/>
  <c r="Q273" i="223"/>
  <c r="E328" i="223"/>
  <c r="Q328" i="223" s="1"/>
  <c r="Q276" i="222" l="1"/>
  <c r="E331" i="222"/>
  <c r="Q331" i="222" s="1"/>
  <c r="P340" i="223" l="1"/>
  <c r="O340" i="223"/>
  <c r="M340" i="223"/>
  <c r="N340" i="223"/>
  <c r="F340" i="223"/>
  <c r="F343" i="222" s="1"/>
  <c r="J340" i="223"/>
  <c r="I340" i="223"/>
  <c r="K340" i="223"/>
  <c r="H340" i="223"/>
  <c r="L340" i="223"/>
  <c r="G340" i="223"/>
  <c r="E340" i="223"/>
  <c r="M343" i="222" l="1"/>
  <c r="M350" i="222" s="1"/>
  <c r="M405" i="222" s="1"/>
  <c r="M347" i="223"/>
  <c r="M402" i="223" s="1"/>
  <c r="O343" i="222"/>
  <c r="O350" i="222" s="1"/>
  <c r="O405" i="222" s="1"/>
  <c r="O347" i="223"/>
  <c r="O402" i="223" s="1"/>
  <c r="N343" i="222"/>
  <c r="N350" i="222" s="1"/>
  <c r="N405" i="222" s="1"/>
  <c r="N347" i="223"/>
  <c r="N402" i="223" s="1"/>
  <c r="L343" i="222"/>
  <c r="L350" i="222" s="1"/>
  <c r="L405" i="222" s="1"/>
  <c r="L347" i="223"/>
  <c r="L402" i="223" s="1"/>
  <c r="F350" i="222"/>
  <c r="F405" i="222" s="1"/>
  <c r="F347" i="223"/>
  <c r="F402" i="223" s="1"/>
  <c r="G343" i="222"/>
  <c r="G350" i="222" s="1"/>
  <c r="G405" i="222" s="1"/>
  <c r="G347" i="223"/>
  <c r="G402" i="223" s="1"/>
  <c r="K343" i="222"/>
  <c r="K350" i="222" s="1"/>
  <c r="K405" i="222" s="1"/>
  <c r="K347" i="223"/>
  <c r="K402" i="223" s="1"/>
  <c r="Q340" i="223"/>
  <c r="E343" i="222"/>
  <c r="E347" i="223"/>
  <c r="I343" i="222"/>
  <c r="I350" i="222" s="1"/>
  <c r="I405" i="222" s="1"/>
  <c r="I347" i="223"/>
  <c r="I402" i="223" s="1"/>
  <c r="H343" i="222"/>
  <c r="H350" i="222" s="1"/>
  <c r="H405" i="222" s="1"/>
  <c r="H347" i="223"/>
  <c r="H402" i="223" s="1"/>
  <c r="J343" i="222"/>
  <c r="J350" i="222" s="1"/>
  <c r="J405" i="222" s="1"/>
  <c r="J347" i="223"/>
  <c r="J402" i="223" s="1"/>
  <c r="P343" i="222"/>
  <c r="P350" i="222" s="1"/>
  <c r="P405" i="222" s="1"/>
  <c r="P347" i="223"/>
  <c r="P402" i="223" s="1"/>
  <c r="Q347" i="223" l="1"/>
  <c r="E402" i="223"/>
  <c r="Q402" i="223" s="1"/>
  <c r="Q343" i="222"/>
  <c r="E350" i="222"/>
  <c r="Q350" i="222" l="1"/>
  <c r="E405" i="222"/>
  <c r="Q405" i="222" s="1"/>
  <c r="K35" i="227" l="1"/>
  <c r="K70" i="227" s="1"/>
  <c r="K221" i="227" s="1"/>
  <c r="K37" i="227"/>
  <c r="N37" i="227" s="1"/>
  <c r="K38" i="227"/>
  <c r="N38" i="227" s="1"/>
  <c r="K39" i="227"/>
  <c r="N39" i="227" s="1"/>
  <c r="K41" i="227"/>
  <c r="N41" i="227" s="1"/>
  <c r="E37" i="234"/>
  <c r="E72" i="234" s="1"/>
  <c r="E223" i="234" s="1"/>
  <c r="J37" i="234"/>
  <c r="N37" i="234" s="1"/>
  <c r="O37" i="234" s="1"/>
  <c r="E39" i="234"/>
  <c r="I39" i="234" s="1"/>
  <c r="J39" i="234"/>
  <c r="N39" i="234" s="1"/>
  <c r="E40" i="234"/>
  <c r="I40" i="234" s="1"/>
  <c r="J40" i="234"/>
  <c r="N40" i="234" s="1"/>
  <c r="E41" i="234"/>
  <c r="I41" i="234" s="1"/>
  <c r="J41" i="234"/>
  <c r="N41" i="234" s="1"/>
  <c r="E43" i="234"/>
  <c r="I43" i="234" s="1"/>
  <c r="J43" i="234"/>
  <c r="N43" i="234" s="1"/>
  <c r="I11" i="237"/>
  <c r="I22" i="237" s="1"/>
  <c r="I78" i="237" s="1"/>
  <c r="N35" i="227" l="1"/>
  <c r="N70" i="227" s="1"/>
  <c r="N221" i="227" s="1"/>
  <c r="D6" i="231" s="1"/>
  <c r="J72" i="234"/>
  <c r="I37" i="234"/>
  <c r="I72" i="234" s="1"/>
  <c r="I223" i="234" s="1"/>
  <c r="N72" i="234" l="1"/>
  <c r="J223" i="234"/>
  <c r="O72" i="234" l="1"/>
  <c r="N223" i="234"/>
  <c r="O223" i="234" s="1"/>
  <c r="L215" i="233" l="1"/>
  <c r="L153" i="233"/>
  <c r="L213" i="233"/>
  <c r="F153" i="233" l="1"/>
  <c r="F153" i="227" l="1"/>
  <c r="F153" i="251"/>
  <c r="L153" i="251"/>
  <c r="O153" i="251" s="1"/>
  <c r="K11" i="104" l="1"/>
  <c r="K15" i="104" s="1"/>
  <c r="K17" i="104" s="1"/>
  <c r="D30" i="233" l="1"/>
  <c r="E33" i="233" l="1"/>
  <c r="D68" i="233"/>
  <c r="J17" i="236"/>
  <c r="E96" i="233"/>
  <c r="E171" i="227"/>
  <c r="E171" i="251"/>
  <c r="K50" i="237"/>
  <c r="D76" i="227"/>
  <c r="D76" i="251"/>
  <c r="E96" i="227"/>
  <c r="E96" i="251"/>
  <c r="D21" i="233"/>
  <c r="D43" i="233"/>
  <c r="D58" i="233"/>
  <c r="D130" i="233"/>
  <c r="D212" i="233"/>
  <c r="E28" i="233"/>
  <c r="E54" i="233"/>
  <c r="E106" i="233"/>
  <c r="E167" i="233"/>
  <c r="E19" i="227"/>
  <c r="E19" i="251"/>
  <c r="E36" i="227"/>
  <c r="E36" i="251"/>
  <c r="E68" i="227"/>
  <c r="E68" i="251"/>
  <c r="K17" i="237"/>
  <c r="E172" i="227"/>
  <c r="E172" i="251"/>
  <c r="K51" i="237"/>
  <c r="D28" i="227"/>
  <c r="D28" i="251"/>
  <c r="D63" i="227"/>
  <c r="D63" i="251"/>
  <c r="D117" i="227"/>
  <c r="D117" i="251"/>
  <c r="K31" i="236"/>
  <c r="D206" i="227"/>
  <c r="D206" i="251"/>
  <c r="E76" i="227"/>
  <c r="E76" i="251"/>
  <c r="D52" i="233"/>
  <c r="E15" i="233"/>
  <c r="E49" i="227"/>
  <c r="E49" i="251"/>
  <c r="D113" i="233"/>
  <c r="E172" i="233"/>
  <c r="J51" i="237"/>
  <c r="D27" i="227"/>
  <c r="D27" i="251"/>
  <c r="D44" i="233"/>
  <c r="D149" i="233"/>
  <c r="E111" i="233"/>
  <c r="E43" i="227"/>
  <c r="E43" i="251"/>
  <c r="D15" i="227"/>
  <c r="D15" i="251"/>
  <c r="D65" i="227"/>
  <c r="D65" i="251"/>
  <c r="D94" i="227"/>
  <c r="D94" i="251"/>
  <c r="K25" i="236"/>
  <c r="D149" i="227"/>
  <c r="D149" i="251"/>
  <c r="E26" i="227"/>
  <c r="E26" i="251"/>
  <c r="D18" i="233"/>
  <c r="D36" i="233"/>
  <c r="D206" i="233"/>
  <c r="E52" i="233"/>
  <c r="E18" i="227"/>
  <c r="E18" i="251"/>
  <c r="E34" i="227"/>
  <c r="E34" i="251"/>
  <c r="E67" i="227"/>
  <c r="E67" i="251"/>
  <c r="K16" i="237"/>
  <c r="D12" i="227"/>
  <c r="D12" i="251"/>
  <c r="D44" i="227"/>
  <c r="D44" i="251"/>
  <c r="D111" i="227"/>
  <c r="D111" i="251"/>
  <c r="D20" i="233"/>
  <c r="D60" i="233"/>
  <c r="D209" i="233"/>
  <c r="E29" i="233"/>
  <c r="E55" i="233"/>
  <c r="E177" i="233"/>
  <c r="E20" i="227"/>
  <c r="E20" i="251"/>
  <c r="E58" i="227"/>
  <c r="E58" i="251"/>
  <c r="E209" i="227"/>
  <c r="E209" i="251"/>
  <c r="E167" i="227"/>
  <c r="E167" i="251"/>
  <c r="D29" i="227"/>
  <c r="D29" i="251"/>
  <c r="D47" i="227"/>
  <c r="D47" i="251"/>
  <c r="D118" i="227"/>
  <c r="D118" i="251"/>
  <c r="K32" i="236"/>
  <c r="D19" i="233"/>
  <c r="D47" i="233"/>
  <c r="D59" i="233"/>
  <c r="D165" i="233"/>
  <c r="E11" i="233"/>
  <c r="E30" i="233"/>
  <c r="E56" i="233"/>
  <c r="E117" i="233"/>
  <c r="J31" i="237"/>
  <c r="E191" i="233"/>
  <c r="E21" i="227"/>
  <c r="E21" i="251"/>
  <c r="E44" i="227"/>
  <c r="E44" i="251"/>
  <c r="E59" i="227"/>
  <c r="E59" i="251"/>
  <c r="E206" i="227"/>
  <c r="E206" i="251"/>
  <c r="E149" i="227"/>
  <c r="E149" i="251"/>
  <c r="D30" i="227"/>
  <c r="D30" i="251"/>
  <c r="D67" i="227"/>
  <c r="D67" i="251"/>
  <c r="K16" i="236"/>
  <c r="D177" i="227"/>
  <c r="D177" i="251"/>
  <c r="D212" i="227"/>
  <c r="D212" i="251"/>
  <c r="D94" i="233"/>
  <c r="J25" i="236"/>
  <c r="E65" i="233"/>
  <c r="D32" i="227"/>
  <c r="D32" i="251"/>
  <c r="E27" i="233"/>
  <c r="D24" i="233"/>
  <c r="D49" i="233"/>
  <c r="D76" i="233"/>
  <c r="D169" i="233"/>
  <c r="J48" i="236"/>
  <c r="E12" i="233"/>
  <c r="E32" i="233"/>
  <c r="E63" i="233"/>
  <c r="E118" i="233"/>
  <c r="J32" i="237"/>
  <c r="E201" i="233"/>
  <c r="E24" i="227"/>
  <c r="E24" i="251"/>
  <c r="E47" i="227"/>
  <c r="E47" i="251"/>
  <c r="E60" i="227"/>
  <c r="E60" i="251"/>
  <c r="E212" i="227"/>
  <c r="E212" i="251"/>
  <c r="E130" i="227"/>
  <c r="E130" i="251"/>
  <c r="D18" i="227"/>
  <c r="D18" i="251"/>
  <c r="D49" i="227"/>
  <c r="D49" i="251"/>
  <c r="D68" i="227"/>
  <c r="D68" i="251"/>
  <c r="K17" i="236"/>
  <c r="D121" i="227"/>
  <c r="D121" i="251"/>
  <c r="D189" i="227"/>
  <c r="D189" i="251"/>
  <c r="K61" i="236"/>
  <c r="D26" i="233"/>
  <c r="E111" i="227"/>
  <c r="E111" i="251"/>
  <c r="D171" i="233"/>
  <c r="J50" i="236"/>
  <c r="D19" i="227"/>
  <c r="D19" i="251"/>
  <c r="D27" i="233"/>
  <c r="D106" i="233"/>
  <c r="D172" i="233"/>
  <c r="J51" i="236"/>
  <c r="E18" i="233"/>
  <c r="E34" i="233"/>
  <c r="E67" i="233"/>
  <c r="J16" i="237"/>
  <c r="E113" i="233"/>
  <c r="E212" i="233"/>
  <c r="E27" i="227"/>
  <c r="E27" i="251"/>
  <c r="E52" i="227"/>
  <c r="E52" i="251"/>
  <c r="E191" i="227"/>
  <c r="E191" i="251"/>
  <c r="E117" i="227"/>
  <c r="E117" i="251"/>
  <c r="K31" i="237"/>
  <c r="D20" i="227"/>
  <c r="D20" i="251"/>
  <c r="D33" i="227"/>
  <c r="D33" i="251"/>
  <c r="D58" i="227"/>
  <c r="D58" i="251"/>
  <c r="D96" i="227"/>
  <c r="D96" i="251"/>
  <c r="D113" i="227"/>
  <c r="D113" i="251"/>
  <c r="D165" i="227"/>
  <c r="D165" i="251"/>
  <c r="E206" i="233"/>
  <c r="D55" i="233"/>
  <c r="E36" i="233"/>
  <c r="E28" i="227"/>
  <c r="E28" i="251"/>
  <c r="D34" i="227"/>
  <c r="D34" i="251"/>
  <c r="D169" i="227"/>
  <c r="D169" i="251"/>
  <c r="K48" i="236"/>
  <c r="E121" i="233"/>
  <c r="D54" i="233"/>
  <c r="D29" i="233"/>
  <c r="D96" i="233"/>
  <c r="D167" i="233"/>
  <c r="E19" i="233"/>
  <c r="E68" i="233"/>
  <c r="J17" i="237"/>
  <c r="E130" i="233"/>
  <c r="E209" i="233"/>
  <c r="E54" i="227"/>
  <c r="E54" i="251"/>
  <c r="E201" i="227"/>
  <c r="E201" i="251"/>
  <c r="E118" i="227"/>
  <c r="E118" i="251"/>
  <c r="K32" i="237"/>
  <c r="D21" i="227"/>
  <c r="D21" i="251"/>
  <c r="D52" i="227"/>
  <c r="D52" i="251"/>
  <c r="D59" i="227"/>
  <c r="D59" i="251"/>
  <c r="D28" i="233"/>
  <c r="D56" i="233"/>
  <c r="D111" i="233"/>
  <c r="D177" i="233"/>
  <c r="E20" i="233"/>
  <c r="E43" i="233"/>
  <c r="E58" i="233"/>
  <c r="E149" i="233"/>
  <c r="E29" i="227"/>
  <c r="E29" i="251"/>
  <c r="E55" i="227"/>
  <c r="E55" i="251"/>
  <c r="E177" i="227"/>
  <c r="E177" i="251"/>
  <c r="E121" i="227"/>
  <c r="E121" i="251"/>
  <c r="D60" i="227"/>
  <c r="D60" i="251"/>
  <c r="D171" i="227"/>
  <c r="D171" i="251"/>
  <c r="K50" i="236"/>
  <c r="D191" i="227"/>
  <c r="D191" i="251"/>
  <c r="D117" i="233"/>
  <c r="J31" i="236"/>
  <c r="E11" i="227"/>
  <c r="E11" i="251"/>
  <c r="D54" i="227"/>
  <c r="D54" i="251"/>
  <c r="D32" i="233"/>
  <c r="D189" i="233"/>
  <c r="J61" i="236"/>
  <c r="E59" i="233"/>
  <c r="E30" i="227"/>
  <c r="E30" i="251"/>
  <c r="D24" i="227"/>
  <c r="D24" i="251"/>
  <c r="D130" i="227"/>
  <c r="D130" i="251"/>
  <c r="D12" i="233"/>
  <c r="D33" i="233"/>
  <c r="D65" i="233"/>
  <c r="D118" i="233"/>
  <c r="J32" i="236"/>
  <c r="D191" i="233"/>
  <c r="E24" i="233"/>
  <c r="E47" i="233"/>
  <c r="E60" i="233"/>
  <c r="E169" i="233"/>
  <c r="J48" i="237"/>
  <c r="E12" i="227"/>
  <c r="E12" i="251"/>
  <c r="E32" i="227"/>
  <c r="E32" i="251"/>
  <c r="E63" i="227"/>
  <c r="E63" i="251"/>
  <c r="E165" i="227"/>
  <c r="E165" i="251"/>
  <c r="D55" i="227"/>
  <c r="D55" i="251"/>
  <c r="D106" i="227"/>
  <c r="D106" i="251"/>
  <c r="D209" i="227"/>
  <c r="D209" i="251"/>
  <c r="D11" i="233"/>
  <c r="D63" i="233"/>
  <c r="E21" i="233"/>
  <c r="E44" i="233"/>
  <c r="E165" i="233"/>
  <c r="E56" i="227"/>
  <c r="E56" i="251"/>
  <c r="E189" i="227"/>
  <c r="E189" i="251"/>
  <c r="K61" i="237"/>
  <c r="E113" i="227"/>
  <c r="E113" i="251"/>
  <c r="D36" i="227"/>
  <c r="D36" i="251"/>
  <c r="D172" i="227"/>
  <c r="D172" i="251"/>
  <c r="K51" i="236"/>
  <c r="D15" i="233"/>
  <c r="D34" i="233"/>
  <c r="D67" i="233"/>
  <c r="J16" i="236"/>
  <c r="D121" i="233"/>
  <c r="D201" i="233"/>
  <c r="E26" i="233"/>
  <c r="E49" i="233"/>
  <c r="E76" i="233"/>
  <c r="E171" i="233"/>
  <c r="J50" i="237"/>
  <c r="E15" i="227"/>
  <c r="E15" i="251"/>
  <c r="E33" i="227"/>
  <c r="E33" i="251"/>
  <c r="E65" i="227"/>
  <c r="E65" i="251"/>
  <c r="E169" i="227"/>
  <c r="E169" i="251"/>
  <c r="K48" i="237"/>
  <c r="D11" i="227"/>
  <c r="D11" i="251"/>
  <c r="D26" i="227"/>
  <c r="D26" i="251"/>
  <c r="D43" i="227"/>
  <c r="D43" i="251"/>
  <c r="D56" i="227"/>
  <c r="D56" i="251"/>
  <c r="D167" i="227"/>
  <c r="D167" i="251"/>
  <c r="D201" i="227"/>
  <c r="D201" i="251"/>
  <c r="E106" i="227"/>
  <c r="E106" i="251"/>
  <c r="K35" i="233" l="1"/>
  <c r="K26" i="233"/>
  <c r="E10" i="227"/>
  <c r="E10" i="251"/>
  <c r="E42" i="227"/>
  <c r="E42" i="251"/>
  <c r="K12" i="237"/>
  <c r="E62" i="233"/>
  <c r="J15" i="237"/>
  <c r="K205" i="233"/>
  <c r="K167" i="233"/>
  <c r="D35" i="227"/>
  <c r="D35" i="251"/>
  <c r="K11" i="236"/>
  <c r="D105" i="227"/>
  <c r="D105" i="251"/>
  <c r="K28" i="236"/>
  <c r="K201" i="233"/>
  <c r="K30" i="233"/>
  <c r="K29" i="233"/>
  <c r="K13" i="233"/>
  <c r="D46" i="227"/>
  <c r="D46" i="251"/>
  <c r="K60" i="233"/>
  <c r="K59" i="233"/>
  <c r="D16" i="227"/>
  <c r="D16" i="251"/>
  <c r="D57" i="227"/>
  <c r="D57" i="251"/>
  <c r="E16" i="227"/>
  <c r="E16" i="251"/>
  <c r="D74" i="227"/>
  <c r="D74" i="251"/>
  <c r="K24" i="236"/>
  <c r="K46" i="233"/>
  <c r="K121" i="233"/>
  <c r="E166" i="233"/>
  <c r="J47" i="237"/>
  <c r="D200" i="227"/>
  <c r="D200" i="251"/>
  <c r="K64" i="236"/>
  <c r="D129" i="227"/>
  <c r="D129" i="251"/>
  <c r="D190" i="227"/>
  <c r="D190" i="251"/>
  <c r="K62" i="236"/>
  <c r="E120" i="227"/>
  <c r="E120" i="251"/>
  <c r="K34" i="237"/>
  <c r="K149" i="233"/>
  <c r="D112" i="227"/>
  <c r="D112" i="251"/>
  <c r="K30" i="236"/>
  <c r="K191" i="233"/>
  <c r="D110" i="227"/>
  <c r="D110" i="251"/>
  <c r="K29" i="236"/>
  <c r="D31" i="227"/>
  <c r="D31" i="251"/>
  <c r="D200" i="233"/>
  <c r="J64" i="236"/>
  <c r="K129" i="233"/>
  <c r="K23" i="233"/>
  <c r="E120" i="233"/>
  <c r="J34" i="237"/>
  <c r="D48" i="233"/>
  <c r="K105" i="233"/>
  <c r="E64" i="227"/>
  <c r="E64" i="251"/>
  <c r="K171" i="233"/>
  <c r="K47" i="233"/>
  <c r="K130" i="233"/>
  <c r="K206" i="233"/>
  <c r="D48" i="227"/>
  <c r="D48" i="251"/>
  <c r="K12" i="233"/>
  <c r="E25" i="227"/>
  <c r="E25" i="251"/>
  <c r="E31" i="233"/>
  <c r="E51" i="227"/>
  <c r="E51" i="251"/>
  <c r="D10" i="227"/>
  <c r="D10" i="251"/>
  <c r="K65" i="233"/>
  <c r="O65" i="233" s="1"/>
  <c r="K53" i="233"/>
  <c r="K165" i="233"/>
  <c r="K67" i="233"/>
  <c r="K11" i="233"/>
  <c r="K15" i="233"/>
  <c r="K106" i="233"/>
  <c r="K96" i="233"/>
  <c r="K164" i="233"/>
  <c r="E64" i="233"/>
  <c r="K190" i="233"/>
  <c r="E112" i="227"/>
  <c r="E112" i="251"/>
  <c r="K30" i="237"/>
  <c r="K58" i="233"/>
  <c r="K111" i="233"/>
  <c r="K24" i="233"/>
  <c r="D23" i="227"/>
  <c r="D23" i="251"/>
  <c r="D51" i="227"/>
  <c r="D51" i="251"/>
  <c r="E200" i="227"/>
  <c r="E200" i="251"/>
  <c r="K64" i="237"/>
  <c r="D95" i="227"/>
  <c r="D95" i="251"/>
  <c r="K26" i="236"/>
  <c r="D120" i="227"/>
  <c r="D120" i="251"/>
  <c r="K34" i="236"/>
  <c r="K118" i="233"/>
  <c r="E48" i="227"/>
  <c r="E48" i="251"/>
  <c r="D128" i="227"/>
  <c r="D128" i="251"/>
  <c r="K41" i="236"/>
  <c r="K148" i="233"/>
  <c r="K10" i="233"/>
  <c r="K44" i="233"/>
  <c r="K34" i="233"/>
  <c r="K117" i="233"/>
  <c r="E166" i="227"/>
  <c r="E166" i="251"/>
  <c r="K47" i="237"/>
  <c r="K177" i="233"/>
  <c r="D64" i="227"/>
  <c r="D64" i="251"/>
  <c r="K172" i="233"/>
  <c r="D205" i="227"/>
  <c r="D205" i="251"/>
  <c r="K65" i="236"/>
  <c r="K54" i="233"/>
  <c r="K211" i="233"/>
  <c r="K43" i="233"/>
  <c r="K68" i="233"/>
  <c r="K36" i="233"/>
  <c r="K212" i="233"/>
  <c r="D211" i="227"/>
  <c r="D211" i="251"/>
  <c r="K67" i="236"/>
  <c r="D75" i="227"/>
  <c r="D75" i="251"/>
  <c r="K76" i="233"/>
  <c r="K57" i="233"/>
  <c r="K112" i="233"/>
  <c r="D208" i="227"/>
  <c r="D208" i="251"/>
  <c r="K66" i="236"/>
  <c r="D25" i="227"/>
  <c r="D25" i="251"/>
  <c r="E31" i="227"/>
  <c r="E31" i="251"/>
  <c r="K200" i="233"/>
  <c r="K176" i="233"/>
  <c r="K51" i="233"/>
  <c r="K49" i="233"/>
  <c r="K169" i="233"/>
  <c r="K63" i="233"/>
  <c r="K27" i="233"/>
  <c r="D166" i="227"/>
  <c r="D166" i="251"/>
  <c r="K47" i="236"/>
  <c r="K95" i="233"/>
  <c r="D53" i="227"/>
  <c r="D53" i="251"/>
  <c r="K14" i="236"/>
  <c r="D42" i="227"/>
  <c r="D42" i="251"/>
  <c r="K12" i="236"/>
  <c r="D62" i="227"/>
  <c r="D62" i="251"/>
  <c r="K15" i="236"/>
  <c r="K16" i="233"/>
  <c r="K110" i="233"/>
  <c r="E13" i="227"/>
  <c r="E13" i="251"/>
  <c r="K21" i="233"/>
  <c r="D164" i="227"/>
  <c r="D164" i="251"/>
  <c r="K46" i="236"/>
  <c r="K18" i="233"/>
  <c r="E23" i="227"/>
  <c r="E23" i="251"/>
  <c r="K56" i="233"/>
  <c r="K55" i="233"/>
  <c r="K52" i="233"/>
  <c r="D148" i="227"/>
  <c r="D148" i="251"/>
  <c r="K43" i="236"/>
  <c r="K28" i="233"/>
  <c r="E53" i="227"/>
  <c r="E53" i="251"/>
  <c r="K14" i="237"/>
  <c r="E57" i="227"/>
  <c r="E57" i="251"/>
  <c r="E62" i="227"/>
  <c r="E62" i="251"/>
  <c r="K15" i="237"/>
  <c r="K31" i="233"/>
  <c r="D35" i="233"/>
  <c r="J11" i="236"/>
  <c r="K20" i="233"/>
  <c r="K19" i="233"/>
  <c r="K113" i="233"/>
  <c r="D13" i="227"/>
  <c r="D13" i="251"/>
  <c r="E25" i="233"/>
  <c r="K209" i="233"/>
  <c r="K32" i="233"/>
  <c r="D176" i="227"/>
  <c r="D176" i="251"/>
  <c r="K60" i="236"/>
  <c r="K33" i="233"/>
  <c r="D218" i="251" l="1"/>
  <c r="D218" i="227"/>
  <c r="K76" i="236"/>
  <c r="E22" i="227"/>
  <c r="E22" i="251"/>
  <c r="K10" i="237"/>
  <c r="K75" i="233"/>
  <c r="E46" i="227"/>
  <c r="E46" i="251"/>
  <c r="K64" i="233"/>
  <c r="K45" i="233"/>
  <c r="D45" i="227"/>
  <c r="D45" i="251"/>
  <c r="K13" i="236"/>
  <c r="K58" i="236"/>
  <c r="K39" i="236"/>
  <c r="E9" i="227"/>
  <c r="E9" i="251"/>
  <c r="K9" i="237"/>
  <c r="K128" i="233"/>
  <c r="K208" i="233"/>
  <c r="K218" i="233" s="1"/>
  <c r="D22" i="227"/>
  <c r="D22" i="251"/>
  <c r="K10" i="236"/>
  <c r="D173" i="251"/>
  <c r="D125" i="251"/>
  <c r="K25" i="233"/>
  <c r="K120" i="233"/>
  <c r="D173" i="227"/>
  <c r="D125" i="227"/>
  <c r="K9" i="233"/>
  <c r="E45" i="227"/>
  <c r="E45" i="251"/>
  <c r="K13" i="237"/>
  <c r="D9" i="227"/>
  <c r="D9" i="251"/>
  <c r="K9" i="236"/>
  <c r="K166" i="233"/>
  <c r="K74" i="233"/>
  <c r="K42" i="233"/>
  <c r="D220" i="227" l="1"/>
  <c r="D220" i="251"/>
  <c r="D70" i="251"/>
  <c r="K173" i="233"/>
  <c r="K22" i="236"/>
  <c r="K125" i="233"/>
  <c r="K77" i="236"/>
  <c r="K22" i="233"/>
  <c r="D70" i="227"/>
  <c r="K62" i="233"/>
  <c r="K78" i="236" l="1"/>
  <c r="K220" i="233"/>
  <c r="D221" i="251"/>
  <c r="D221" i="227"/>
  <c r="K70" i="233"/>
  <c r="K221" i="233" s="1"/>
  <c r="D166" i="233" l="1"/>
  <c r="J47" i="236"/>
  <c r="E208" i="233"/>
  <c r="J66" i="237"/>
  <c r="E48" i="233" l="1"/>
  <c r="E16" i="233"/>
  <c r="D64" i="233"/>
  <c r="E13" i="233"/>
  <c r="E46" i="233" l="1"/>
  <c r="E129" i="233" l="1"/>
  <c r="E53" i="233" l="1"/>
  <c r="K206" i="251" l="1"/>
  <c r="K169" i="251"/>
  <c r="K113" i="251"/>
  <c r="K121" i="251"/>
  <c r="K118" i="251"/>
  <c r="K117" i="251"/>
  <c r="K111" i="251"/>
  <c r="K96" i="251"/>
  <c r="K60" i="251"/>
  <c r="K58" i="251"/>
  <c r="K55" i="251"/>
  <c r="K49" i="251"/>
  <c r="K68" i="251"/>
  <c r="K56" i="251"/>
  <c r="K52" i="251"/>
  <c r="K47" i="251"/>
  <c r="K44" i="251"/>
  <c r="K43" i="251"/>
  <c r="K36" i="251"/>
  <c r="K166" i="251" l="1"/>
  <c r="K167" i="251"/>
  <c r="K209" i="251"/>
  <c r="K212" i="251"/>
  <c r="K165" i="251"/>
  <c r="K50" i="251"/>
  <c r="K59" i="251"/>
  <c r="K54" i="251"/>
  <c r="K67" i="251" l="1"/>
  <c r="K172" i="251"/>
  <c r="K171" i="251" l="1"/>
  <c r="K120" i="251"/>
  <c r="D51" i="233" l="1"/>
  <c r="D53" i="233" l="1"/>
  <c r="J14" i="236"/>
  <c r="D57" i="233"/>
  <c r="D46" i="233"/>
  <c r="D45" i="233" l="1"/>
  <c r="J13" i="236"/>
  <c r="E51" i="233" l="1"/>
  <c r="E42" i="233" l="1"/>
  <c r="J12" i="237"/>
  <c r="D62" i="233" l="1"/>
  <c r="J15" i="236"/>
  <c r="D16" i="233" l="1"/>
  <c r="D25" i="233" l="1"/>
  <c r="D31" i="233"/>
  <c r="D13" i="233"/>
  <c r="D23" i="233"/>
  <c r="D10" i="233"/>
  <c r="D9" i="233" l="1"/>
  <c r="J9" i="236"/>
  <c r="D22" i="233"/>
  <c r="J10" i="236"/>
  <c r="D42" i="233" l="1"/>
  <c r="D70" i="233" s="1"/>
  <c r="J12" i="236"/>
  <c r="J22" i="236" s="1"/>
  <c r="E128" i="233" l="1"/>
  <c r="J41" i="237"/>
  <c r="E45" i="233"/>
  <c r="J13" i="237"/>
  <c r="K63" i="251" l="1"/>
  <c r="E10" i="233" l="1"/>
  <c r="E23" i="233"/>
  <c r="E22" i="233" l="1"/>
  <c r="J10" i="237"/>
  <c r="E9" i="233"/>
  <c r="J9" i="237"/>
  <c r="K30" i="251" l="1"/>
  <c r="K33" i="251"/>
  <c r="K26" i="251"/>
  <c r="K34" i="251"/>
  <c r="K24" i="251"/>
  <c r="K28" i="251"/>
  <c r="K32" i="251"/>
  <c r="K27" i="251"/>
  <c r="K29" i="251"/>
  <c r="K76" i="251" l="1"/>
  <c r="E57" i="233" l="1"/>
  <c r="J14" i="237"/>
  <c r="L197" i="233" l="1"/>
  <c r="L196" i="233"/>
  <c r="L198" i="233" l="1"/>
  <c r="F169" i="233"/>
  <c r="L199" i="233"/>
  <c r="L169" i="233"/>
  <c r="L170" i="233"/>
  <c r="F170" i="233"/>
  <c r="L195" i="233" l="1"/>
  <c r="F169" i="227" l="1"/>
  <c r="F169" i="251"/>
  <c r="L115" i="233"/>
  <c r="O115" i="233" s="1"/>
  <c r="M116" i="252"/>
  <c r="L116" i="233"/>
  <c r="O116" i="233" s="1"/>
  <c r="F170" i="227"/>
  <c r="F170" i="251"/>
  <c r="L169" i="251"/>
  <c r="L170" i="251" l="1"/>
  <c r="O170" i="251" s="1"/>
  <c r="D148" i="233" l="1"/>
  <c r="J43" i="236"/>
  <c r="D120" i="233"/>
  <c r="J34" i="236"/>
  <c r="E110" i="233"/>
  <c r="J29" i="237"/>
  <c r="E164" i="233"/>
  <c r="J46" i="237"/>
  <c r="E75" i="233"/>
  <c r="E95" i="233"/>
  <c r="J26" i="237"/>
  <c r="E105" i="233"/>
  <c r="J28" i="237"/>
  <c r="E74" i="233" l="1"/>
  <c r="J24" i="237"/>
  <c r="L143" i="233" l="1"/>
  <c r="L185" i="233" l="1"/>
  <c r="L187" i="233" l="1"/>
  <c r="L144" i="233"/>
  <c r="L186" i="233" l="1"/>
  <c r="L90" i="233"/>
  <c r="L145" i="233"/>
  <c r="L146" i="233" l="1"/>
  <c r="L188" i="233"/>
  <c r="L91" i="233"/>
  <c r="L184" i="233" l="1"/>
  <c r="L92" i="233"/>
  <c r="L142" i="233"/>
  <c r="L93" i="233"/>
  <c r="L89" i="233" l="1"/>
  <c r="L155" i="233" l="1"/>
  <c r="L157" i="233" l="1"/>
  <c r="L158" i="233"/>
  <c r="L156" i="233"/>
  <c r="L154" i="233" l="1"/>
  <c r="E190" i="227" l="1"/>
  <c r="E190" i="251"/>
  <c r="K62" i="237"/>
  <c r="D105" i="233"/>
  <c r="J28" i="236"/>
  <c r="E205" i="227"/>
  <c r="E205" i="251"/>
  <c r="K65" i="237"/>
  <c r="E190" i="233"/>
  <c r="J62" i="237"/>
  <c r="E213" i="227"/>
  <c r="E213" i="251"/>
  <c r="E95" i="227"/>
  <c r="E95" i="251"/>
  <c r="K26" i="237"/>
  <c r="E200" i="233"/>
  <c r="J64" i="237"/>
  <c r="D176" i="233"/>
  <c r="J60" i="236"/>
  <c r="E176" i="233"/>
  <c r="J60" i="237"/>
  <c r="E211" i="233"/>
  <c r="J67" i="237"/>
  <c r="E176" i="227"/>
  <c r="E176" i="251"/>
  <c r="K60" i="237"/>
  <c r="E112" i="233"/>
  <c r="E125" i="233" s="1"/>
  <c r="J30" i="237"/>
  <c r="J39" i="237" s="1"/>
  <c r="E105" i="227"/>
  <c r="E105" i="251"/>
  <c r="K28" i="237"/>
  <c r="E148" i="227"/>
  <c r="E148" i="251"/>
  <c r="K43" i="237"/>
  <c r="D208" i="233"/>
  <c r="J66" i="236"/>
  <c r="D164" i="233"/>
  <c r="J46" i="236"/>
  <c r="D190" i="233"/>
  <c r="J62" i="236"/>
  <c r="D205" i="233"/>
  <c r="J65" i="236"/>
  <c r="E164" i="227"/>
  <c r="E164" i="251"/>
  <c r="K46" i="237"/>
  <c r="E110" i="227"/>
  <c r="E110" i="251"/>
  <c r="K29" i="237"/>
  <c r="E208" i="227"/>
  <c r="E208" i="251"/>
  <c r="K66" i="237"/>
  <c r="D211" i="233"/>
  <c r="J67" i="236"/>
  <c r="K130" i="251"/>
  <c r="K177" i="251"/>
  <c r="K213" i="251"/>
  <c r="O213" i="251" s="1"/>
  <c r="M33" i="251"/>
  <c r="M55" i="251"/>
  <c r="M68" i="251"/>
  <c r="M18" i="251"/>
  <c r="M172" i="251"/>
  <c r="M21" i="251"/>
  <c r="M165" i="251"/>
  <c r="M36" i="251"/>
  <c r="D75" i="233" l="1"/>
  <c r="E148" i="233"/>
  <c r="E173" i="233" s="1"/>
  <c r="J43" i="237"/>
  <c r="J58" i="237" s="1"/>
  <c r="E75" i="227"/>
  <c r="E75" i="251"/>
  <c r="E205" i="233"/>
  <c r="E218" i="233" s="1"/>
  <c r="J65" i="237"/>
  <c r="J76" i="237" s="1"/>
  <c r="E211" i="227"/>
  <c r="E218" i="227" s="1"/>
  <c r="E211" i="251"/>
  <c r="E218" i="251" s="1"/>
  <c r="K67" i="237"/>
  <c r="K76" i="237" s="1"/>
  <c r="D95" i="233"/>
  <c r="J26" i="236"/>
  <c r="D110" i="233"/>
  <c r="J29" i="236"/>
  <c r="D112" i="233"/>
  <c r="J30" i="236"/>
  <c r="J76" i="236"/>
  <c r="D218" i="233"/>
  <c r="D129" i="233"/>
  <c r="M67" i="251"/>
  <c r="M26" i="251"/>
  <c r="M209" i="251"/>
  <c r="M34" i="251"/>
  <c r="M28" i="251"/>
  <c r="M29" i="251"/>
  <c r="M27" i="251"/>
  <c r="M43" i="251"/>
  <c r="M64" i="251"/>
  <c r="M113" i="251"/>
  <c r="M111" i="251"/>
  <c r="M149" i="251"/>
  <c r="M171" i="251"/>
  <c r="M47" i="251"/>
  <c r="M206" i="251"/>
  <c r="M167" i="251"/>
  <c r="M120" i="251"/>
  <c r="M76" i="251"/>
  <c r="M30" i="251"/>
  <c r="M63" i="251"/>
  <c r="M15" i="251"/>
  <c r="M121" i="251"/>
  <c r="M189" i="251"/>
  <c r="M118" i="251"/>
  <c r="M12" i="251"/>
  <c r="M59" i="251"/>
  <c r="M20" i="251"/>
  <c r="M24" i="251"/>
  <c r="M56" i="251"/>
  <c r="M212" i="251"/>
  <c r="M106" i="251"/>
  <c r="M201" i="251"/>
  <c r="M60" i="251"/>
  <c r="M177" i="251"/>
  <c r="M44" i="251"/>
  <c r="M52" i="251"/>
  <c r="M54" i="251"/>
  <c r="M32" i="251"/>
  <c r="K23" i="251"/>
  <c r="M19" i="251"/>
  <c r="M117" i="251"/>
  <c r="M58" i="251"/>
  <c r="M11" i="251"/>
  <c r="M49" i="251"/>
  <c r="E220" i="233" l="1"/>
  <c r="J77" i="237"/>
  <c r="E129" i="227"/>
  <c r="E129" i="251"/>
  <c r="E74" i="227"/>
  <c r="E125" i="227" s="1"/>
  <c r="E74" i="251"/>
  <c r="E125" i="251" s="1"/>
  <c r="K24" i="237"/>
  <c r="K39" i="237" s="1"/>
  <c r="D74" i="233"/>
  <c r="D125" i="233" s="1"/>
  <c r="J24" i="236"/>
  <c r="J39" i="236" s="1"/>
  <c r="M130" i="251"/>
  <c r="M110" i="251"/>
  <c r="M166" i="251"/>
  <c r="M112" i="251"/>
  <c r="K42" i="251"/>
  <c r="M25" i="251"/>
  <c r="K112" i="251"/>
  <c r="M105" i="251"/>
  <c r="M208" i="251"/>
  <c r="K46" i="251"/>
  <c r="K51" i="251"/>
  <c r="K53" i="251"/>
  <c r="M62" i="251"/>
  <c r="K25" i="251"/>
  <c r="M148" i="251"/>
  <c r="K110" i="251"/>
  <c r="M176" i="251"/>
  <c r="M164" i="251"/>
  <c r="M23" i="251"/>
  <c r="K208" i="251"/>
  <c r="M211" i="251"/>
  <c r="M200" i="251"/>
  <c r="M42" i="251"/>
  <c r="K31" i="251"/>
  <c r="M51" i="251"/>
  <c r="M53" i="251"/>
  <c r="M31" i="251"/>
  <c r="M46" i="251"/>
  <c r="M10" i="251"/>
  <c r="M57" i="251"/>
  <c r="M205" i="251"/>
  <c r="K75" i="251"/>
  <c r="E90" i="223" l="1"/>
  <c r="G90" i="223"/>
  <c r="G88" i="222"/>
  <c r="G90" i="222" s="1"/>
  <c r="L68" i="233"/>
  <c r="E128" i="227"/>
  <c r="E173" i="227" s="1"/>
  <c r="E220" i="227" s="1"/>
  <c r="E128" i="251"/>
  <c r="E173" i="251" s="1"/>
  <c r="E220" i="251" s="1"/>
  <c r="K41" i="237"/>
  <c r="K58" i="237" s="1"/>
  <c r="K77" i="237" s="1"/>
  <c r="F90" i="223"/>
  <c r="F90" i="222"/>
  <c r="K164" i="251"/>
  <c r="K57" i="251"/>
  <c r="K205" i="251"/>
  <c r="M129" i="251"/>
  <c r="P116" i="222"/>
  <c r="P115" i="222"/>
  <c r="K45" i="251"/>
  <c r="M128" i="251"/>
  <c r="K22" i="251"/>
  <c r="M22" i="251"/>
  <c r="M45" i="251"/>
  <c r="K211" i="251"/>
  <c r="E88" i="222" l="1"/>
  <c r="F68" i="233"/>
  <c r="K189" i="251"/>
  <c r="M115" i="222"/>
  <c r="N115" i="222"/>
  <c r="O115" i="222"/>
  <c r="O116" i="222"/>
  <c r="N116" i="222"/>
  <c r="M116" i="222"/>
  <c r="E90" i="222" l="1"/>
  <c r="K116" i="222"/>
  <c r="L116" i="222"/>
  <c r="K115" i="222"/>
  <c r="L115" i="222"/>
  <c r="L119" i="233"/>
  <c r="O119" i="233" s="1"/>
  <c r="L94" i="233"/>
  <c r="L172" i="233"/>
  <c r="F189" i="233"/>
  <c r="F119" i="233"/>
  <c r="F94" i="233"/>
  <c r="L189" i="233"/>
  <c r="P168" i="222"/>
  <c r="L168" i="222"/>
  <c r="G168" i="222"/>
  <c r="J168" i="222"/>
  <c r="N168" i="222"/>
  <c r="H168" i="222"/>
  <c r="O168" i="222"/>
  <c r="K168" i="222"/>
  <c r="M168" i="222"/>
  <c r="I168" i="222"/>
  <c r="M96" i="251"/>
  <c r="K191" i="251"/>
  <c r="K176" i="251"/>
  <c r="K129" i="251"/>
  <c r="K74" i="251"/>
  <c r="Q115" i="223" l="1"/>
  <c r="Q115" i="222"/>
  <c r="Q116" i="223"/>
  <c r="Q116" i="222"/>
  <c r="F172" i="233"/>
  <c r="L94" i="251"/>
  <c r="F94" i="227"/>
  <c r="F94" i="251"/>
  <c r="L216" i="233"/>
  <c r="E168" i="222"/>
  <c r="Q168" i="222" s="1"/>
  <c r="Q166" i="223"/>
  <c r="L214" i="233"/>
  <c r="F67" i="233" l="1"/>
  <c r="L67" i="233"/>
  <c r="M176" i="222"/>
  <c r="L212" i="233"/>
  <c r="L217" i="233"/>
  <c r="G176" i="222" l="1"/>
  <c r="F171" i="233"/>
  <c r="F119" i="251"/>
  <c r="F119" i="227"/>
  <c r="L177" i="222"/>
  <c r="L171" i="233"/>
  <c r="N177" i="222"/>
  <c r="H176" i="222"/>
  <c r="L117" i="233"/>
  <c r="K177" i="222"/>
  <c r="K176" i="222"/>
  <c r="G177" i="222"/>
  <c r="P176" i="222"/>
  <c r="L211" i="233"/>
  <c r="F117" i="233"/>
  <c r="I177" i="222"/>
  <c r="M177" i="222"/>
  <c r="F189" i="227"/>
  <c r="F189" i="251"/>
  <c r="J177" i="222"/>
  <c r="L176" i="222"/>
  <c r="P177" i="222"/>
  <c r="O176" i="222"/>
  <c r="J176" i="222"/>
  <c r="I176" i="222"/>
  <c r="H177" i="222"/>
  <c r="O177" i="222"/>
  <c r="N176" i="222"/>
  <c r="L189" i="251"/>
  <c r="O189" i="251" s="1"/>
  <c r="K106" i="251"/>
  <c r="F118" i="233" l="1"/>
  <c r="L118" i="233"/>
  <c r="Q174" i="223"/>
  <c r="E176" i="222"/>
  <c r="Q176" i="222" s="1"/>
  <c r="Q175" i="223"/>
  <c r="E177" i="222"/>
  <c r="Q177" i="222" s="1"/>
  <c r="L216" i="251"/>
  <c r="O216" i="251" s="1"/>
  <c r="M95" i="251"/>
  <c r="K95" i="251"/>
  <c r="M75" i="251"/>
  <c r="F216" i="251" l="1"/>
  <c r="F216" i="227"/>
  <c r="F172" i="251"/>
  <c r="F172" i="227"/>
  <c r="F217" i="251"/>
  <c r="F217" i="227"/>
  <c r="F212" i="233"/>
  <c r="L160" i="233"/>
  <c r="K128" i="251"/>
  <c r="K201" i="251"/>
  <c r="K149" i="251"/>
  <c r="K190" i="251"/>
  <c r="M74" i="251"/>
  <c r="F214" i="233" l="1"/>
  <c r="F160" i="233"/>
  <c r="L217" i="251"/>
  <c r="O217" i="251" s="1"/>
  <c r="L172" i="251"/>
  <c r="O172" i="251" s="1"/>
  <c r="F67" i="227"/>
  <c r="F67" i="251"/>
  <c r="L113" i="233"/>
  <c r="F206" i="233"/>
  <c r="F171" i="227"/>
  <c r="F171" i="251"/>
  <c r="L206" i="233"/>
  <c r="L171" i="251"/>
  <c r="O171" i="251" s="1"/>
  <c r="L117" i="251"/>
  <c r="O117" i="251" s="1"/>
  <c r="F212" i="227" l="1"/>
  <c r="F212" i="251"/>
  <c r="F161" i="233"/>
  <c r="F211" i="233"/>
  <c r="L205" i="233"/>
  <c r="L167" i="233"/>
  <c r="L161" i="233"/>
  <c r="L112" i="233"/>
  <c r="L67" i="251"/>
  <c r="O67" i="251" s="1"/>
  <c r="F214" i="227"/>
  <c r="F214" i="251"/>
  <c r="L111" i="233"/>
  <c r="F117" i="227"/>
  <c r="F117" i="251"/>
  <c r="L165" i="233"/>
  <c r="K200" i="251"/>
  <c r="L212" i="251"/>
  <c r="O212" i="251" s="1"/>
  <c r="F209" i="233" l="1"/>
  <c r="L164" i="233"/>
  <c r="L201" i="233"/>
  <c r="F211" i="227"/>
  <c r="F211" i="251"/>
  <c r="F163" i="233"/>
  <c r="L214" i="251"/>
  <c r="O214" i="251" s="1"/>
  <c r="F162" i="233"/>
  <c r="F205" i="233"/>
  <c r="K218" i="251"/>
  <c r="L209" i="233"/>
  <c r="L166" i="233"/>
  <c r="F118" i="251"/>
  <c r="F118" i="227"/>
  <c r="L110" i="233"/>
  <c r="L163" i="233"/>
  <c r="L162" i="233"/>
  <c r="L118" i="251"/>
  <c r="O118" i="251" s="1"/>
  <c r="L211" i="251"/>
  <c r="O211" i="251" s="1"/>
  <c r="F208" i="233" l="1"/>
  <c r="F206" i="227"/>
  <c r="F206" i="251"/>
  <c r="L159" i="233"/>
  <c r="K105" i="251"/>
  <c r="L54" i="233"/>
  <c r="L208" i="233"/>
  <c r="L63" i="233"/>
  <c r="F159" i="233"/>
  <c r="L206" i="251"/>
  <c r="O206" i="251" s="1"/>
  <c r="L58" i="233" l="1"/>
  <c r="K125" i="251"/>
  <c r="F197" i="233"/>
  <c r="F199" i="233"/>
  <c r="L202" i="233"/>
  <c r="L203" i="233"/>
  <c r="F196" i="233"/>
  <c r="L64" i="233"/>
  <c r="K148" i="251"/>
  <c r="K173" i="251" s="1"/>
  <c r="F198" i="233"/>
  <c r="L59" i="233" l="1"/>
  <c r="L106" i="233"/>
  <c r="F191" i="233"/>
  <c r="L204" i="233"/>
  <c r="L62" i="233"/>
  <c r="L191" i="233"/>
  <c r="L55" i="233"/>
  <c r="F195" i="233"/>
  <c r="K220" i="251"/>
  <c r="L200" i="233"/>
  <c r="F36" i="233" l="1"/>
  <c r="L96" i="233"/>
  <c r="F209" i="227"/>
  <c r="F209" i="251"/>
  <c r="F208" i="227"/>
  <c r="F208" i="251"/>
  <c r="F192" i="233"/>
  <c r="L193" i="233"/>
  <c r="L107" i="233"/>
  <c r="F96" i="233"/>
  <c r="L36" i="233"/>
  <c r="L56" i="233"/>
  <c r="L60" i="233"/>
  <c r="F68" i="227"/>
  <c r="F68" i="251"/>
  <c r="L192" i="233"/>
  <c r="L209" i="251"/>
  <c r="O209" i="251" s="1"/>
  <c r="L68" i="251"/>
  <c r="O68" i="251" s="1"/>
  <c r="L208" i="251"/>
  <c r="O208" i="251" s="1"/>
  <c r="F190" i="233" l="1"/>
  <c r="L57" i="233"/>
  <c r="F97" i="233"/>
  <c r="L194" i="233"/>
  <c r="L108" i="233"/>
  <c r="L97" i="233"/>
  <c r="L53" i="233"/>
  <c r="F193" i="233"/>
  <c r="L37" i="233"/>
  <c r="O37" i="233" s="1"/>
  <c r="F37" i="233"/>
  <c r="F194" i="233"/>
  <c r="L98" i="233" l="1"/>
  <c r="L39" i="233"/>
  <c r="O39" i="233" s="1"/>
  <c r="F98" i="233"/>
  <c r="L190" i="233"/>
  <c r="L47" i="233"/>
  <c r="F99" i="233"/>
  <c r="L38" i="233"/>
  <c r="O38" i="233" s="1"/>
  <c r="L109" i="233"/>
  <c r="L99" i="233"/>
  <c r="F95" i="233"/>
  <c r="F38" i="233"/>
  <c r="F39" i="233" l="1"/>
  <c r="L177" i="233"/>
  <c r="L197" i="251"/>
  <c r="O197" i="251" s="1"/>
  <c r="F197" i="227"/>
  <c r="F197" i="251"/>
  <c r="L95" i="233"/>
  <c r="L105" i="233"/>
  <c r="L40" i="233"/>
  <c r="L49" i="233"/>
  <c r="F196" i="227"/>
  <c r="F196" i="251"/>
  <c r="F40" i="233" l="1"/>
  <c r="L196" i="251"/>
  <c r="O196" i="251" s="1"/>
  <c r="L101" i="233"/>
  <c r="F177" i="233"/>
  <c r="F199" i="227"/>
  <c r="F199" i="251"/>
  <c r="L198" i="251"/>
  <c r="O198" i="251" s="1"/>
  <c r="F198" i="227"/>
  <c r="F198" i="251"/>
  <c r="F35" i="233" l="1"/>
  <c r="L46" i="233"/>
  <c r="F41" i="233"/>
  <c r="L41" i="233"/>
  <c r="O41" i="233" s="1"/>
  <c r="L178" i="233"/>
  <c r="F50" i="233"/>
  <c r="L102" i="233"/>
  <c r="L76" i="233"/>
  <c r="L195" i="251"/>
  <c r="O195" i="251" s="1"/>
  <c r="L199" i="251"/>
  <c r="O199" i="251" s="1"/>
  <c r="F178" i="233"/>
  <c r="L179" i="233"/>
  <c r="L35" i="233"/>
  <c r="F195" i="227"/>
  <c r="F195" i="251"/>
  <c r="L50" i="233"/>
  <c r="O50" i="233" s="1"/>
  <c r="L100" i="233" l="1"/>
  <c r="L85" i="233"/>
  <c r="L130" i="233"/>
  <c r="L103" i="233"/>
  <c r="F179" i="233"/>
  <c r="F76" i="233"/>
  <c r="L104" i="233"/>
  <c r="L191" i="251"/>
  <c r="L180" i="233" l="1"/>
  <c r="L52" i="233"/>
  <c r="F180" i="233"/>
  <c r="F77" i="233"/>
  <c r="L138" i="233"/>
  <c r="F191" i="227"/>
  <c r="F191" i="251"/>
  <c r="L86" i="233"/>
  <c r="L77" i="233"/>
  <c r="P93" i="222"/>
  <c r="O93" i="222"/>
  <c r="M93" i="222"/>
  <c r="N93" i="222"/>
  <c r="K93" i="222" l="1"/>
  <c r="L93" i="222"/>
  <c r="L96" i="251"/>
  <c r="O96" i="251" s="1"/>
  <c r="F96" i="251"/>
  <c r="F96" i="227"/>
  <c r="L51" i="233"/>
  <c r="F130" i="233"/>
  <c r="L131" i="233"/>
  <c r="L87" i="233"/>
  <c r="F181" i="233"/>
  <c r="F78" i="233"/>
  <c r="L181" i="233"/>
  <c r="L78" i="233"/>
  <c r="F192" i="227"/>
  <c r="F192" i="251"/>
  <c r="L139" i="233"/>
  <c r="L192" i="251"/>
  <c r="O192" i="251" s="1"/>
  <c r="L97" i="251"/>
  <c r="O97" i="251" s="1"/>
  <c r="M153" i="222"/>
  <c r="O153" i="222"/>
  <c r="K153" i="222"/>
  <c r="J153" i="222"/>
  <c r="L153" i="222"/>
  <c r="H153" i="222"/>
  <c r="N153" i="222"/>
  <c r="I153" i="222"/>
  <c r="Q93" i="223" l="1"/>
  <c r="Q93" i="222"/>
  <c r="L182" i="233"/>
  <c r="F79" i="233"/>
  <c r="L23" i="233"/>
  <c r="L24" i="233"/>
  <c r="F193" i="251"/>
  <c r="F193" i="227"/>
  <c r="L45" i="233"/>
  <c r="L88" i="233"/>
  <c r="L193" i="251"/>
  <c r="O193" i="251" s="1"/>
  <c r="F23" i="233"/>
  <c r="F182" i="233"/>
  <c r="F24" i="233"/>
  <c r="L140" i="233"/>
  <c r="F131" i="233"/>
  <c r="F97" i="251"/>
  <c r="F97" i="227"/>
  <c r="L79" i="233"/>
  <c r="F194" i="227"/>
  <c r="F194" i="251"/>
  <c r="F36" i="227" l="1"/>
  <c r="F36" i="251"/>
  <c r="F132" i="233"/>
  <c r="L183" i="233"/>
  <c r="L11" i="233"/>
  <c r="F190" i="227"/>
  <c r="F190" i="251"/>
  <c r="L84" i="233"/>
  <c r="L147" i="233"/>
  <c r="L81" i="233"/>
  <c r="L132" i="233"/>
  <c r="L141" i="233"/>
  <c r="L80" i="233"/>
  <c r="F37" i="227"/>
  <c r="F37" i="251"/>
  <c r="F147" i="233"/>
  <c r="L98" i="251"/>
  <c r="O98" i="251" s="1"/>
  <c r="F98" i="251"/>
  <c r="F98" i="227"/>
  <c r="L194" i="251"/>
  <c r="O194" i="251" s="1"/>
  <c r="F11" i="233"/>
  <c r="F80" i="233"/>
  <c r="L99" i="251"/>
  <c r="O99" i="251" s="1"/>
  <c r="F99" i="227"/>
  <c r="F99" i="251"/>
  <c r="L37" i="251"/>
  <c r="O37" i="251" s="1"/>
  <c r="L95" i="251" l="1"/>
  <c r="O95" i="251" s="1"/>
  <c r="L26" i="233"/>
  <c r="F133" i="233"/>
  <c r="L133" i="233"/>
  <c r="F81" i="233"/>
  <c r="L176" i="233"/>
  <c r="F26" i="233"/>
  <c r="L137" i="233"/>
  <c r="F183" i="233"/>
  <c r="L82" i="233"/>
  <c r="F12" i="233"/>
  <c r="L36" i="251"/>
  <c r="O36" i="251" s="1"/>
  <c r="L147" i="251"/>
  <c r="O147" i="251" s="1"/>
  <c r="F147" i="251"/>
  <c r="F147" i="227"/>
  <c r="F95" i="227"/>
  <c r="F95" i="251"/>
  <c r="L190" i="251"/>
  <c r="L12" i="233"/>
  <c r="F39" i="227" l="1"/>
  <c r="F39" i="251"/>
  <c r="L134" i="233"/>
  <c r="L38" i="251"/>
  <c r="O38" i="251" s="1"/>
  <c r="F38" i="227"/>
  <c r="F38" i="251"/>
  <c r="L10" i="233"/>
  <c r="F176" i="233"/>
  <c r="L218" i="233"/>
  <c r="F134" i="233"/>
  <c r="F27" i="233"/>
  <c r="F82" i="233"/>
  <c r="L27" i="233"/>
  <c r="F10" i="233"/>
  <c r="L39" i="251"/>
  <c r="O39" i="251" s="1"/>
  <c r="F135" i="233" l="1"/>
  <c r="F40" i="227"/>
  <c r="F40" i="251"/>
  <c r="L83" i="233"/>
  <c r="F83" i="233"/>
  <c r="F28" i="233"/>
  <c r="F41" i="227"/>
  <c r="F41" i="251"/>
  <c r="L14" i="233"/>
  <c r="L135" i="233"/>
  <c r="L28" i="233"/>
  <c r="L40" i="251"/>
  <c r="O40" i="251" s="1"/>
  <c r="L74" i="233" l="1"/>
  <c r="L13" i="233"/>
  <c r="L15" i="233"/>
  <c r="F75" i="233"/>
  <c r="L41" i="251"/>
  <c r="O41" i="251" s="1"/>
  <c r="F35" i="227"/>
  <c r="F35" i="251"/>
  <c r="F29" i="233"/>
  <c r="L29" i="233"/>
  <c r="L75" i="233"/>
  <c r="F25" i="233" l="1"/>
  <c r="L136" i="233"/>
  <c r="L35" i="251"/>
  <c r="L30" i="233"/>
  <c r="F30" i="233"/>
  <c r="L25" i="233"/>
  <c r="F136" i="233"/>
  <c r="F17" i="233" l="1"/>
  <c r="L17" i="233"/>
  <c r="L129" i="233"/>
  <c r="L32" i="233"/>
  <c r="L128" i="233"/>
  <c r="F129" i="233"/>
  <c r="F32" i="233" l="1"/>
  <c r="L18" i="233"/>
  <c r="F18" i="233"/>
  <c r="L34" i="233" l="1"/>
  <c r="L33" i="233"/>
  <c r="L19" i="233"/>
  <c r="F33" i="233"/>
  <c r="F19" i="233"/>
  <c r="L20" i="233" l="1"/>
  <c r="F20" i="233"/>
  <c r="F34" i="233"/>
  <c r="L31" i="233"/>
  <c r="L22" i="233" l="1"/>
  <c r="F21" i="233"/>
  <c r="F31" i="233"/>
  <c r="L21" i="233"/>
  <c r="F16" i="233"/>
  <c r="F22" i="233" l="1"/>
  <c r="L16" i="233"/>
  <c r="L9" i="233" l="1"/>
  <c r="F24" i="227" l="1"/>
  <c r="F24" i="251"/>
  <c r="L24" i="251"/>
  <c r="O24" i="251" s="1"/>
  <c r="F23" i="227" l="1"/>
  <c r="F23" i="251"/>
  <c r="L23" i="251"/>
  <c r="O23" i="251" s="1"/>
  <c r="F26" i="227" l="1"/>
  <c r="F26" i="251"/>
  <c r="L26" i="251"/>
  <c r="O26" i="251" s="1"/>
  <c r="F27" i="227" l="1"/>
  <c r="F27" i="251"/>
  <c r="L27" i="251"/>
  <c r="O27" i="251" s="1"/>
  <c r="F28" i="227" l="1"/>
  <c r="F28" i="251"/>
  <c r="L28" i="251"/>
  <c r="O28" i="251" s="1"/>
  <c r="F29" i="227" l="1"/>
  <c r="F29" i="251"/>
  <c r="L29" i="251"/>
  <c r="O29" i="251" s="1"/>
  <c r="L30" i="251" l="1"/>
  <c r="O30" i="251" s="1"/>
  <c r="F30" i="251"/>
  <c r="F30" i="227"/>
  <c r="F25" i="227"/>
  <c r="F25" i="251"/>
  <c r="L25" i="251"/>
  <c r="O25" i="251" s="1"/>
  <c r="L43" i="233" l="1"/>
  <c r="F43" i="233"/>
  <c r="F32" i="227" l="1"/>
  <c r="F32" i="251"/>
  <c r="L32" i="251"/>
  <c r="O32" i="251" s="1"/>
  <c r="L34" i="251"/>
  <c r="O34" i="251" s="1"/>
  <c r="F33" i="227" l="1"/>
  <c r="F33" i="251"/>
  <c r="L33" i="251"/>
  <c r="O33" i="251" s="1"/>
  <c r="L44" i="233"/>
  <c r="F44" i="233"/>
  <c r="F34" i="251"/>
  <c r="F34" i="227"/>
  <c r="L31" i="251"/>
  <c r="O31" i="251" s="1"/>
  <c r="L42" i="233" l="1"/>
  <c r="F42" i="233"/>
  <c r="F31" i="227"/>
  <c r="F31" i="251"/>
  <c r="L22" i="251"/>
  <c r="O22" i="251" s="1"/>
  <c r="F22" i="227" l="1"/>
  <c r="F22" i="251"/>
  <c r="L70" i="233"/>
  <c r="L44" i="251" l="1"/>
  <c r="O44" i="251" s="1"/>
  <c r="F44" i="227"/>
  <c r="F44" i="251"/>
  <c r="L150" i="233" l="1"/>
  <c r="L151" i="233"/>
  <c r="F43" i="227"/>
  <c r="F43" i="251"/>
  <c r="L43" i="251"/>
  <c r="O43" i="251" s="1"/>
  <c r="L152" i="233" l="1"/>
  <c r="L149" i="233"/>
  <c r="F42" i="227"/>
  <c r="F42" i="251"/>
  <c r="L42" i="251"/>
  <c r="O42" i="251" s="1"/>
  <c r="L148" i="233" l="1"/>
  <c r="L173" i="233" l="1"/>
  <c r="F205" i="227" l="1"/>
  <c r="F205" i="251"/>
  <c r="L205" i="251"/>
  <c r="O205" i="251" s="1"/>
  <c r="L124" i="233" l="1"/>
  <c r="F122" i="233" l="1"/>
  <c r="L123" i="233"/>
  <c r="L122" i="233"/>
  <c r="F123" i="233"/>
  <c r="L121" i="233"/>
  <c r="F121" i="233"/>
  <c r="F124" i="233"/>
  <c r="F120" i="233" l="1"/>
  <c r="L120" i="233"/>
  <c r="L125" i="233" l="1"/>
  <c r="L220" i="233" s="1"/>
  <c r="L221" i="233" s="1"/>
  <c r="F121" i="251" l="1"/>
  <c r="F121" i="227"/>
  <c r="L121" i="251"/>
  <c r="O121" i="251" s="1"/>
  <c r="F122" i="251" l="1"/>
  <c r="F122" i="227"/>
  <c r="L123" i="251" l="1"/>
  <c r="O123" i="251" s="1"/>
  <c r="F123" i="251"/>
  <c r="F123" i="227"/>
  <c r="L124" i="251"/>
  <c r="O124" i="251" s="1"/>
  <c r="L122" i="251"/>
  <c r="O122" i="251" s="1"/>
  <c r="F124" i="227"/>
  <c r="F124" i="251"/>
  <c r="F120" i="227" l="1"/>
  <c r="F120" i="251"/>
  <c r="L120" i="251"/>
  <c r="O120" i="251" s="1"/>
  <c r="F165" i="233" l="1"/>
  <c r="F167" i="233"/>
  <c r="F164" i="233" l="1"/>
  <c r="F166" i="233"/>
  <c r="F165" i="227" l="1"/>
  <c r="F165" i="251"/>
  <c r="L165" i="251"/>
  <c r="O165" i="251" s="1"/>
  <c r="F167" i="227" l="1"/>
  <c r="F167" i="251"/>
  <c r="F164" i="251"/>
  <c r="F164" i="227"/>
  <c r="L164" i="251"/>
  <c r="O164" i="251" s="1"/>
  <c r="L166" i="251" l="1"/>
  <c r="O166" i="251" s="1"/>
  <c r="L167" i="251"/>
  <c r="O167" i="251" s="1"/>
  <c r="F166" i="251"/>
  <c r="F166" i="227"/>
  <c r="F112" i="233" l="1"/>
  <c r="F111" i="233"/>
  <c r="F113" i="233"/>
  <c r="F110" i="233"/>
  <c r="L113" i="251" l="1"/>
  <c r="O113" i="251" s="1"/>
  <c r="F111" i="227" l="1"/>
  <c r="F111" i="251"/>
  <c r="F113" i="227"/>
  <c r="F113" i="251"/>
  <c r="F112" i="227"/>
  <c r="F112" i="251"/>
  <c r="L112" i="251"/>
  <c r="O112" i="251" s="1"/>
  <c r="F110" i="227" l="1"/>
  <c r="F110" i="251"/>
  <c r="L110" i="251"/>
  <c r="O110" i="251" s="1"/>
  <c r="L111" i="251"/>
  <c r="O111" i="251" s="1"/>
  <c r="F47" i="233" l="1"/>
  <c r="F51" i="233"/>
  <c r="F52" i="233"/>
  <c r="F49" i="233"/>
  <c r="F48" i="233" l="1"/>
  <c r="F45" i="233"/>
  <c r="F46" i="233"/>
  <c r="F47" i="227" l="1"/>
  <c r="F47" i="251"/>
  <c r="F151" i="233" l="1"/>
  <c r="L47" i="251"/>
  <c r="O47" i="251" s="1"/>
  <c r="F150" i="233"/>
  <c r="F149" i="233"/>
  <c r="F152" i="233"/>
  <c r="L49" i="251" l="1"/>
  <c r="O49" i="251" s="1"/>
  <c r="F49" i="251"/>
  <c r="F49" i="227"/>
  <c r="F148" i="233"/>
  <c r="F50" i="227" l="1"/>
  <c r="F50" i="251"/>
  <c r="L50" i="251"/>
  <c r="O50" i="251" s="1"/>
  <c r="F52" i="227" l="1"/>
  <c r="F52" i="251"/>
  <c r="F48" i="227"/>
  <c r="F48" i="251"/>
  <c r="L52" i="251"/>
  <c r="O52" i="251" s="1"/>
  <c r="L46" i="251"/>
  <c r="O46" i="251" s="1"/>
  <c r="F51" i="251" l="1"/>
  <c r="F51" i="227"/>
  <c r="F46" i="251"/>
  <c r="F46" i="227"/>
  <c r="F45" i="251" l="1"/>
  <c r="F45" i="227"/>
  <c r="L45" i="251"/>
  <c r="O45" i="251" s="1"/>
  <c r="L51" i="251"/>
  <c r="O51" i="251" s="1"/>
  <c r="L149" i="251"/>
  <c r="O149" i="251" s="1"/>
  <c r="F149" i="251" l="1"/>
  <c r="F149" i="227"/>
  <c r="L150" i="251"/>
  <c r="O150" i="251" s="1"/>
  <c r="F150" i="227" l="1"/>
  <c r="F150" i="251"/>
  <c r="L151" i="251" l="1"/>
  <c r="O151" i="251" s="1"/>
  <c r="F151" i="227"/>
  <c r="F151" i="251"/>
  <c r="F14" i="233" l="1"/>
  <c r="L152" i="251"/>
  <c r="O152" i="251" s="1"/>
  <c r="F152" i="227"/>
  <c r="F152" i="251"/>
  <c r="F148" i="227" l="1"/>
  <c r="F148" i="251"/>
  <c r="L148" i="251"/>
  <c r="O148" i="251" s="1"/>
  <c r="F15" i="233" l="1"/>
  <c r="F13" i="233" l="1"/>
  <c r="F9" i="233" l="1"/>
  <c r="F11" i="227" l="1"/>
  <c r="F11" i="251"/>
  <c r="L11" i="251"/>
  <c r="F12" i="227" l="1"/>
  <c r="F12" i="251"/>
  <c r="L12" i="251"/>
  <c r="F10" i="227" l="1"/>
  <c r="F10" i="251"/>
  <c r="L10" i="251"/>
  <c r="L14" i="251"/>
  <c r="O14" i="251" s="1"/>
  <c r="F14" i="227" l="1"/>
  <c r="F14" i="251"/>
  <c r="F15" i="227" l="1"/>
  <c r="F15" i="251"/>
  <c r="L15" i="251"/>
  <c r="F13" i="251" l="1"/>
  <c r="F13" i="227"/>
  <c r="L17" i="251"/>
  <c r="O17" i="251" s="1"/>
  <c r="L13" i="251"/>
  <c r="F17" i="227" l="1"/>
  <c r="F17" i="251"/>
  <c r="F18" i="227" l="1"/>
  <c r="F18" i="251"/>
  <c r="L18" i="251"/>
  <c r="F54" i="233" l="1"/>
  <c r="F55" i="233"/>
  <c r="F56" i="233"/>
  <c r="L19" i="251"/>
  <c r="F19" i="227"/>
  <c r="F19" i="251"/>
  <c r="F20" i="251" l="1"/>
  <c r="F20" i="227"/>
  <c r="F53" i="233"/>
  <c r="F21" i="227"/>
  <c r="F21" i="251"/>
  <c r="L21" i="251"/>
  <c r="F16" i="227" l="1"/>
  <c r="F16" i="251"/>
  <c r="L20" i="251"/>
  <c r="L16" i="251" l="1"/>
  <c r="F9" i="227"/>
  <c r="F9" i="251"/>
  <c r="L9" i="251" l="1"/>
  <c r="F58" i="233" l="1"/>
  <c r="F59" i="233"/>
  <c r="F60" i="233"/>
  <c r="F57" i="233" l="1"/>
  <c r="F58" i="251" l="1"/>
  <c r="F58" i="227"/>
  <c r="F54" i="227"/>
  <c r="F54" i="251"/>
  <c r="F85" i="233"/>
  <c r="L56" i="251" l="1"/>
  <c r="O56" i="251" s="1"/>
  <c r="L58" i="251"/>
  <c r="O58" i="251" s="1"/>
  <c r="L59" i="251"/>
  <c r="O59" i="251" s="1"/>
  <c r="F59" i="227"/>
  <c r="F59" i="251"/>
  <c r="L55" i="251"/>
  <c r="O55" i="251" s="1"/>
  <c r="F55" i="227"/>
  <c r="F55" i="251"/>
  <c r="L54" i="251"/>
  <c r="O54" i="251" s="1"/>
  <c r="F56" i="227"/>
  <c r="F56" i="251"/>
  <c r="F53" i="227" l="1"/>
  <c r="F53" i="251"/>
  <c r="L60" i="251"/>
  <c r="O60" i="251" s="1"/>
  <c r="F60" i="227"/>
  <c r="F60" i="251"/>
  <c r="L57" i="251"/>
  <c r="O57" i="251" s="1"/>
  <c r="F57" i="227" l="1"/>
  <c r="F57" i="251"/>
  <c r="L53" i="251"/>
  <c r="O53" i="251" l="1"/>
  <c r="F86" i="233" l="1"/>
  <c r="F87" i="233"/>
  <c r="F88" i="233"/>
  <c r="F84" i="233" l="1"/>
  <c r="F74" i="233" s="1"/>
  <c r="F91" i="233" l="1"/>
  <c r="F93" i="233"/>
  <c r="F92" i="233"/>
  <c r="F90" i="233"/>
  <c r="F89" i="233" l="1"/>
  <c r="L90" i="251" l="1"/>
  <c r="O90" i="251" s="1"/>
  <c r="F90" i="227"/>
  <c r="F90" i="251"/>
  <c r="L91" i="251" l="1"/>
  <c r="O91" i="251" s="1"/>
  <c r="F91" i="227"/>
  <c r="F91" i="251"/>
  <c r="L85" i="251"/>
  <c r="O85" i="251" s="1"/>
  <c r="L93" i="251" l="1"/>
  <c r="O93" i="251" s="1"/>
  <c r="F93" i="227"/>
  <c r="F93" i="251"/>
  <c r="F85" i="251"/>
  <c r="F85" i="227"/>
  <c r="F76" i="251"/>
  <c r="F76" i="227"/>
  <c r="F92" i="227"/>
  <c r="F92" i="251"/>
  <c r="L76" i="251"/>
  <c r="O76" i="251" s="1"/>
  <c r="L89" i="251"/>
  <c r="O89" i="251" s="1"/>
  <c r="F89" i="227" l="1"/>
  <c r="F89" i="251"/>
  <c r="L92" i="251"/>
  <c r="O92" i="251" s="1"/>
  <c r="F103" i="233"/>
  <c r="F102" i="233"/>
  <c r="L86" i="251"/>
  <c r="O86" i="251" s="1"/>
  <c r="F86" i="227"/>
  <c r="F86" i="251"/>
  <c r="F104" i="233"/>
  <c r="F77" i="251"/>
  <c r="F77" i="227"/>
  <c r="F101" i="233"/>
  <c r="L77" i="251"/>
  <c r="O77" i="251" s="1"/>
  <c r="F100" i="233" l="1"/>
  <c r="F78" i="227"/>
  <c r="F78" i="251"/>
  <c r="F87" i="251"/>
  <c r="F87" i="227"/>
  <c r="L88" i="251"/>
  <c r="O88" i="251" s="1"/>
  <c r="F88" i="227"/>
  <c r="F88" i="251"/>
  <c r="L87" i="251"/>
  <c r="O87" i="251" s="1"/>
  <c r="L84" i="251" l="1"/>
  <c r="O84" i="251" s="1"/>
  <c r="F84" i="227"/>
  <c r="F84" i="251"/>
  <c r="L79" i="251"/>
  <c r="O79" i="251" s="1"/>
  <c r="F79" i="227"/>
  <c r="F79" i="251"/>
  <c r="L78" i="251"/>
  <c r="O78" i="251" s="1"/>
  <c r="F80" i="227" l="1"/>
  <c r="F80" i="251"/>
  <c r="L80" i="251"/>
  <c r="O80" i="251" s="1"/>
  <c r="L81" i="251"/>
  <c r="O81" i="251" s="1"/>
  <c r="F81" i="227" l="1"/>
  <c r="F81" i="251"/>
  <c r="L83" i="251" l="1"/>
  <c r="O83" i="251" s="1"/>
  <c r="F83" i="251"/>
  <c r="F83" i="227"/>
  <c r="F101" i="227"/>
  <c r="F101" i="251"/>
  <c r="F82" i="227"/>
  <c r="F82" i="251"/>
  <c r="L101" i="251"/>
  <c r="O101" i="251" s="1"/>
  <c r="L82" i="251" l="1"/>
  <c r="O82" i="251" s="1"/>
  <c r="F102" i="227"/>
  <c r="F102" i="251"/>
  <c r="L75" i="251"/>
  <c r="O75" i="251" s="1"/>
  <c r="F75" i="227"/>
  <c r="F74" i="227" s="1"/>
  <c r="F75" i="251"/>
  <c r="F74" i="251" s="1"/>
  <c r="L74" i="251"/>
  <c r="L103" i="251" l="1"/>
  <c r="O103" i="251" s="1"/>
  <c r="F103" i="227"/>
  <c r="F103" i="251"/>
  <c r="F106" i="233"/>
  <c r="O74" i="251"/>
  <c r="L104" i="251"/>
  <c r="O104" i="251" s="1"/>
  <c r="F104" i="227"/>
  <c r="F104" i="251"/>
  <c r="L102" i="251"/>
  <c r="O102" i="251" s="1"/>
  <c r="F107" i="233"/>
  <c r="F109" i="233"/>
  <c r="F108" i="233"/>
  <c r="L100" i="251"/>
  <c r="O100" i="251" s="1"/>
  <c r="F100" i="251" l="1"/>
  <c r="F100" i="227"/>
  <c r="F105" i="233"/>
  <c r="F125" i="233" s="1"/>
  <c r="F106" i="227" l="1"/>
  <c r="F106" i="251"/>
  <c r="L106" i="251"/>
  <c r="O106" i="251" s="1"/>
  <c r="F107" i="227" l="1"/>
  <c r="F107" i="251"/>
  <c r="L107" i="251"/>
  <c r="O107" i="251" s="1"/>
  <c r="L108" i="251" l="1"/>
  <c r="O108" i="251" s="1"/>
  <c r="F108" i="227"/>
  <c r="F108" i="251"/>
  <c r="F109" i="251"/>
  <c r="F109" i="227"/>
  <c r="L109" i="251" l="1"/>
  <c r="O109" i="251" s="1"/>
  <c r="F105" i="227"/>
  <c r="F125" i="227" s="1"/>
  <c r="F105" i="251"/>
  <c r="F125" i="251" s="1"/>
  <c r="L105" i="251"/>
  <c r="F139" i="233" l="1"/>
  <c r="F141" i="233"/>
  <c r="F140" i="233"/>
  <c r="F138" i="233"/>
  <c r="O105" i="251"/>
  <c r="L125" i="251"/>
  <c r="F137" i="233" l="1"/>
  <c r="F128" i="233" s="1"/>
  <c r="F145" i="233" l="1"/>
  <c r="F146" i="233"/>
  <c r="F143" i="233"/>
  <c r="F144" i="233"/>
  <c r="F142" i="233" l="1"/>
  <c r="F143" i="227" l="1"/>
  <c r="F143" i="251"/>
  <c r="L143" i="251"/>
  <c r="O143" i="251" s="1"/>
  <c r="L144" i="251" l="1"/>
  <c r="O144" i="251" s="1"/>
  <c r="F144" i="227"/>
  <c r="F144" i="251"/>
  <c r="L145" i="251" l="1"/>
  <c r="O145" i="251" s="1"/>
  <c r="F145" i="251"/>
  <c r="F145" i="227"/>
  <c r="F146" i="251"/>
  <c r="F146" i="227"/>
  <c r="F130" i="227"/>
  <c r="F130" i="251"/>
  <c r="F156" i="233"/>
  <c r="F158" i="233"/>
  <c r="F155" i="233"/>
  <c r="F138" i="227"/>
  <c r="F138" i="251"/>
  <c r="F157" i="233"/>
  <c r="L146" i="251"/>
  <c r="O146" i="251" s="1"/>
  <c r="L130" i="251"/>
  <c r="O130" i="251" s="1"/>
  <c r="L142" i="251"/>
  <c r="O142" i="251" s="1"/>
  <c r="F154" i="233" l="1"/>
  <c r="F173" i="233" s="1"/>
  <c r="L139" i="251"/>
  <c r="O139" i="251" s="1"/>
  <c r="F139" i="227"/>
  <c r="F139" i="251"/>
  <c r="F142" i="227"/>
  <c r="F142" i="251"/>
  <c r="L138" i="251"/>
  <c r="O138" i="251" s="1"/>
  <c r="L140" i="251" l="1"/>
  <c r="O140" i="251" s="1"/>
  <c r="F140" i="227"/>
  <c r="F140" i="251"/>
  <c r="L141" i="251"/>
  <c r="O141" i="251" s="1"/>
  <c r="F141" i="251"/>
  <c r="F141" i="227"/>
  <c r="F131" i="227"/>
  <c r="F131" i="251"/>
  <c r="L137" i="251"/>
  <c r="O137" i="251" s="1"/>
  <c r="L132" i="251" l="1"/>
  <c r="O132" i="251" s="1"/>
  <c r="F132" i="227"/>
  <c r="F132" i="251"/>
  <c r="F137" i="227"/>
  <c r="F137" i="251"/>
  <c r="L131" i="251"/>
  <c r="O131" i="251" s="1"/>
  <c r="F133" i="227" l="1"/>
  <c r="F133" i="251"/>
  <c r="L133" i="251"/>
  <c r="O133" i="251" s="1"/>
  <c r="L134" i="251" l="1"/>
  <c r="O134" i="251" s="1"/>
  <c r="F134" i="227"/>
  <c r="F134" i="251"/>
  <c r="F155" i="227"/>
  <c r="F155" i="251"/>
  <c r="L155" i="251"/>
  <c r="O155" i="251" s="1"/>
  <c r="L156" i="251" l="1"/>
  <c r="O156" i="251" s="1"/>
  <c r="F156" i="251"/>
  <c r="F156" i="227"/>
  <c r="F135" i="227"/>
  <c r="F135" i="251"/>
  <c r="L135" i="251"/>
  <c r="O135" i="251" s="1"/>
  <c r="L157" i="251" l="1"/>
  <c r="O157" i="251" s="1"/>
  <c r="F157" i="251"/>
  <c r="F157" i="227"/>
  <c r="F136" i="227"/>
  <c r="F136" i="251"/>
  <c r="F158" i="227"/>
  <c r="F158" i="251"/>
  <c r="L158" i="251"/>
  <c r="O158" i="251" s="1"/>
  <c r="L136" i="251"/>
  <c r="O136" i="251" s="1"/>
  <c r="L154" i="251"/>
  <c r="O154" i="251" s="1"/>
  <c r="L129" i="251"/>
  <c r="O129" i="251" s="1"/>
  <c r="F186" i="233" l="1"/>
  <c r="F187" i="233"/>
  <c r="F154" i="251"/>
  <c r="F154" i="227"/>
  <c r="F184" i="233"/>
  <c r="F188" i="233"/>
  <c r="F185" i="233"/>
  <c r="F129" i="227"/>
  <c r="F128" i="227" s="1"/>
  <c r="F129" i="251"/>
  <c r="F128" i="251" s="1"/>
  <c r="L128" i="251"/>
  <c r="F173" i="227" l="1"/>
  <c r="F173" i="251"/>
  <c r="L173" i="251"/>
  <c r="O128" i="251"/>
  <c r="L185" i="251" l="1"/>
  <c r="O185" i="251" s="1"/>
  <c r="F185" i="227"/>
  <c r="F185" i="251"/>
  <c r="F186" i="227" l="1"/>
  <c r="F186" i="251"/>
  <c r="L186" i="251"/>
  <c r="O186" i="251" s="1"/>
  <c r="L188" i="251" l="1"/>
  <c r="O188" i="251" s="1"/>
  <c r="F188" i="227"/>
  <c r="F188" i="251"/>
  <c r="F201" i="233"/>
  <c r="F177" i="251"/>
  <c r="F177" i="227"/>
  <c r="L178" i="251"/>
  <c r="O178" i="251" s="1"/>
  <c r="F178" i="251"/>
  <c r="F178" i="227"/>
  <c r="L187" i="251"/>
  <c r="O187" i="251" s="1"/>
  <c r="F187" i="227"/>
  <c r="F187" i="251"/>
  <c r="F202" i="233"/>
  <c r="F204" i="233"/>
  <c r="F203" i="233"/>
  <c r="L179" i="251" l="1"/>
  <c r="O179" i="251" s="1"/>
  <c r="F179" i="251"/>
  <c r="F179" i="227"/>
  <c r="L177" i="251"/>
  <c r="O177" i="251" s="1"/>
  <c r="F184" i="227"/>
  <c r="F184" i="251"/>
  <c r="L184" i="251"/>
  <c r="O184" i="251" s="1"/>
  <c r="F200" i="233"/>
  <c r="F218" i="233" s="1"/>
  <c r="F220" i="233" s="1"/>
  <c r="F181" i="227" l="1"/>
  <c r="F181" i="251"/>
  <c r="L181" i="251"/>
  <c r="O181" i="251" s="1"/>
  <c r="L182" i="251" l="1"/>
  <c r="O182" i="251" s="1"/>
  <c r="F182" i="227"/>
  <c r="F182" i="251"/>
  <c r="F183" i="227" l="1"/>
  <c r="F183" i="251"/>
  <c r="L176" i="251"/>
  <c r="L201" i="251" l="1"/>
  <c r="O201" i="251" s="1"/>
  <c r="F201" i="251"/>
  <c r="F201" i="227"/>
  <c r="L183" i="251"/>
  <c r="O183" i="251" s="1"/>
  <c r="O176" i="251"/>
  <c r="F176" i="227"/>
  <c r="F176" i="251"/>
  <c r="L202" i="251"/>
  <c r="O202" i="251" s="1"/>
  <c r="F202" i="227" l="1"/>
  <c r="F202" i="251"/>
  <c r="L204" i="251"/>
  <c r="O204" i="251" s="1"/>
  <c r="F200" i="227" l="1"/>
  <c r="F218" i="227" s="1"/>
  <c r="F220" i="227" s="1"/>
  <c r="F200" i="251"/>
  <c r="F218" i="251" s="1"/>
  <c r="F220" i="251" s="1"/>
  <c r="F204" i="251"/>
  <c r="F204" i="227"/>
  <c r="F203" i="251"/>
  <c r="F203" i="227"/>
  <c r="L203" i="251" l="1"/>
  <c r="O203" i="251" s="1"/>
  <c r="L200" i="251" l="1"/>
  <c r="O200" i="251" l="1"/>
  <c r="L218" i="251"/>
  <c r="L220" i="251" s="1"/>
  <c r="F63" i="233" l="1"/>
  <c r="F62" i="233" l="1"/>
  <c r="F70" i="233" s="1"/>
  <c r="F221" i="233" s="1"/>
  <c r="F64" i="233"/>
  <c r="L64" i="251" l="1"/>
  <c r="F64" i="227" l="1"/>
  <c r="F64" i="251"/>
  <c r="F65" i="227"/>
  <c r="F65" i="251"/>
  <c r="F63" i="227" l="1"/>
  <c r="F63" i="251"/>
  <c r="L63" i="251"/>
  <c r="O63" i="251" s="1"/>
  <c r="F62" i="227" l="1"/>
  <c r="F70" i="227" s="1"/>
  <c r="F221" i="227" s="1"/>
  <c r="F62" i="251"/>
  <c r="F70" i="251" s="1"/>
  <c r="F221" i="251" s="1"/>
  <c r="L62" i="251"/>
  <c r="L70" i="251" s="1"/>
  <c r="L221" i="251" s="1"/>
  <c r="M94" i="251" l="1"/>
  <c r="O94" i="251" l="1"/>
  <c r="O125" i="251" s="1"/>
  <c r="M125" i="251"/>
  <c r="E35" i="227" l="1"/>
  <c r="E70" i="227" s="1"/>
  <c r="E221" i="227" s="1"/>
  <c r="E35" i="251"/>
  <c r="E70" i="251" s="1"/>
  <c r="E221" i="251" s="1"/>
  <c r="K11" i="237"/>
  <c r="K22" i="237" s="1"/>
  <c r="K78" i="237" s="1"/>
  <c r="E35" i="233"/>
  <c r="E70" i="233" s="1"/>
  <c r="E221" i="233" s="1"/>
  <c r="J11" i="237"/>
  <c r="J22" i="237" s="1"/>
  <c r="J78" i="237" s="1"/>
  <c r="K35" i="251" l="1"/>
  <c r="D128" i="233" l="1"/>
  <c r="D173" i="233" s="1"/>
  <c r="D220" i="233" s="1"/>
  <c r="D221" i="233" s="1"/>
  <c r="J41" i="236"/>
  <c r="J58" i="236" s="1"/>
  <c r="J77" i="236" s="1"/>
  <c r="J78" i="236" s="1"/>
  <c r="M191" i="251" l="1"/>
  <c r="O191" i="251" s="1"/>
  <c r="M190" i="251" l="1"/>
  <c r="M218" i="251" l="1"/>
  <c r="O190" i="251"/>
  <c r="O218" i="251" s="1"/>
  <c r="M13" i="251" l="1"/>
  <c r="M16" i="251" l="1"/>
  <c r="M9" i="251" l="1"/>
  <c r="M35" i="251" l="1"/>
  <c r="O35" i="251" l="1"/>
  <c r="M70" i="251"/>
  <c r="K19" i="251" l="1"/>
  <c r="O19" i="251" s="1"/>
  <c r="K11" i="251"/>
  <c r="O11" i="251" s="1"/>
  <c r="K15" i="251" l="1"/>
  <c r="O15" i="251" s="1"/>
  <c r="K12" i="251"/>
  <c r="O12" i="251" s="1"/>
  <c r="K18" i="251"/>
  <c r="O18" i="251" s="1"/>
  <c r="K13" i="251"/>
  <c r="O13" i="251" s="1"/>
  <c r="K21" i="251"/>
  <c r="O21" i="251" s="1"/>
  <c r="K10" i="251"/>
  <c r="O10" i="251" s="1"/>
  <c r="K20" i="251"/>
  <c r="O20" i="251" s="1"/>
  <c r="K16" i="251" l="1"/>
  <c r="O16" i="251" s="1"/>
  <c r="K9" i="251" l="1"/>
  <c r="O9" i="251" l="1"/>
  <c r="K64" i="251" l="1"/>
  <c r="O64" i="251" s="1"/>
  <c r="K65" i="251"/>
  <c r="O65" i="251" s="1"/>
  <c r="K62" i="251" l="1"/>
  <c r="O62" i="251" l="1"/>
  <c r="O70" i="251" s="1"/>
  <c r="K70" i="251"/>
  <c r="K221" i="251" s="1"/>
  <c r="I155" i="199" l="1"/>
  <c r="M155" i="199" l="1"/>
  <c r="I157" i="199"/>
  <c r="I158" i="199" s="1"/>
  <c r="M155" i="136"/>
  <c r="M156" i="136" s="1"/>
  <c r="M157" i="136" s="1"/>
  <c r="H155" i="199"/>
  <c r="K155" i="199"/>
  <c r="J155" i="199"/>
  <c r="G155" i="199"/>
  <c r="P155" i="199"/>
  <c r="L155" i="199"/>
  <c r="F155" i="199" l="1"/>
  <c r="L155" i="136"/>
  <c r="L156" i="136" s="1"/>
  <c r="L157" i="136" s="1"/>
  <c r="H157" i="199"/>
  <c r="H158" i="199" s="1"/>
  <c r="P155" i="136"/>
  <c r="P156" i="136" s="1"/>
  <c r="P157" i="136" s="1"/>
  <c r="L157" i="199"/>
  <c r="L158" i="199" s="1"/>
  <c r="N155" i="136"/>
  <c r="N156" i="136" s="1"/>
  <c r="N157" i="136" s="1"/>
  <c r="J157" i="199"/>
  <c r="J158" i="199" s="1"/>
  <c r="P157" i="199"/>
  <c r="P158" i="199" s="1"/>
  <c r="T155" i="136"/>
  <c r="T156" i="136" s="1"/>
  <c r="T157" i="136" s="1"/>
  <c r="G157" i="199"/>
  <c r="G158" i="199" s="1"/>
  <c r="K155" i="136"/>
  <c r="K156" i="136" s="1"/>
  <c r="K157" i="136" s="1"/>
  <c r="O155" i="136"/>
  <c r="O156" i="136" s="1"/>
  <c r="O157" i="136" s="1"/>
  <c r="K157" i="199"/>
  <c r="K158" i="199" s="1"/>
  <c r="Q155" i="136"/>
  <c r="Q156" i="136" s="1"/>
  <c r="Q157" i="136" s="1"/>
  <c r="M157" i="199"/>
  <c r="M158" i="199" s="1"/>
  <c r="J155" i="136" l="1"/>
  <c r="J156" i="136" s="1"/>
  <c r="J157" i="136" s="1"/>
  <c r="F157" i="199"/>
  <c r="F158" i="199" s="1"/>
  <c r="E155" i="199" l="1"/>
  <c r="I155" i="136" l="1"/>
  <c r="Q155" i="199"/>
  <c r="E157" i="199"/>
  <c r="E158" i="199" s="1"/>
  <c r="I156" i="136" l="1"/>
  <c r="I157" i="136" s="1"/>
  <c r="U155" i="136"/>
  <c r="Q157" i="199"/>
  <c r="Q158" i="199" s="1"/>
  <c r="U156" i="136" l="1"/>
  <c r="U157" i="136" l="1"/>
  <c r="M82" i="233" l="1"/>
  <c r="O82" i="233" s="1"/>
  <c r="M138" i="233"/>
  <c r="O138" i="233" s="1"/>
  <c r="M159" i="233"/>
  <c r="O159" i="233" s="1"/>
  <c r="M183" i="233"/>
  <c r="O183" i="233" s="1"/>
  <c r="M202" i="233"/>
  <c r="O202" i="233" s="1"/>
  <c r="M86" i="233"/>
  <c r="O86" i="233" s="1"/>
  <c r="M93" i="233"/>
  <c r="O93" i="233" s="1"/>
  <c r="M98" i="233"/>
  <c r="O98" i="233" s="1"/>
  <c r="M101" i="233"/>
  <c r="O101" i="233" s="1"/>
  <c r="M135" i="233"/>
  <c r="O135" i="233" s="1"/>
  <c r="M87" i="233"/>
  <c r="O87" i="233" s="1"/>
  <c r="M17" i="233"/>
  <c r="O17" i="233" s="1"/>
  <c r="M145" i="233"/>
  <c r="O145" i="233" s="1"/>
  <c r="M150" i="233"/>
  <c r="O150" i="233" s="1"/>
  <c r="M198" i="233"/>
  <c r="O198" i="233" s="1"/>
  <c r="M77" i="233"/>
  <c r="O77" i="233" s="1"/>
  <c r="M83" i="233"/>
  <c r="O83" i="233" s="1"/>
  <c r="M139" i="233"/>
  <c r="O139" i="233" s="1"/>
  <c r="M146" i="233"/>
  <c r="O146" i="233" s="1"/>
  <c r="M151" i="233"/>
  <c r="O151" i="233" s="1"/>
  <c r="M160" i="233"/>
  <c r="O160" i="233" s="1"/>
  <c r="M178" i="233"/>
  <c r="O178" i="233" s="1"/>
  <c r="M185" i="233"/>
  <c r="O185" i="233" s="1"/>
  <c r="M199" i="233"/>
  <c r="O199" i="233" s="1"/>
  <c r="M203" i="233"/>
  <c r="O203" i="233" s="1"/>
  <c r="M218" i="252"/>
  <c r="M213" i="233"/>
  <c r="O213" i="233" s="1"/>
  <c r="M152" i="233"/>
  <c r="O152" i="233" s="1"/>
  <c r="M131" i="233"/>
  <c r="O131" i="233" s="1"/>
  <c r="M14" i="233"/>
  <c r="O14" i="233" s="1"/>
  <c r="M79" i="233"/>
  <c r="O79" i="233" s="1"/>
  <c r="M122" i="233"/>
  <c r="O122" i="233" s="1"/>
  <c r="M141" i="233"/>
  <c r="O141" i="233" s="1"/>
  <c r="M153" i="252"/>
  <c r="M153" i="233"/>
  <c r="O153" i="233" s="1"/>
  <c r="M156" i="233"/>
  <c r="O156" i="233" s="1"/>
  <c r="M162" i="233"/>
  <c r="O162" i="233" s="1"/>
  <c r="M180" i="233"/>
  <c r="O180" i="233" s="1"/>
  <c r="M187" i="233"/>
  <c r="O187" i="233" s="1"/>
  <c r="M192" i="233"/>
  <c r="O192" i="233" s="1"/>
  <c r="M215" i="233"/>
  <c r="O215" i="233" s="1"/>
  <c r="M220" i="252"/>
  <c r="M140" i="233"/>
  <c r="O140" i="233" s="1"/>
  <c r="M179" i="233"/>
  <c r="O179" i="233" s="1"/>
  <c r="M90" i="233"/>
  <c r="O90" i="233" s="1"/>
  <c r="M104" i="233"/>
  <c r="O104" i="233" s="1"/>
  <c r="M108" i="233"/>
  <c r="O108" i="233" s="1"/>
  <c r="M132" i="233"/>
  <c r="O132" i="233" s="1"/>
  <c r="M212" i="252"/>
  <c r="M207" i="233"/>
  <c r="O207" i="233" s="1"/>
  <c r="M78" i="233"/>
  <c r="O78" i="233" s="1"/>
  <c r="M161" i="233"/>
  <c r="O161" i="233" s="1"/>
  <c r="M107" i="233"/>
  <c r="O107" i="233" s="1"/>
  <c r="M61" i="233"/>
  <c r="O61" i="233" s="1"/>
  <c r="M80" i="233"/>
  <c r="O80" i="233" s="1"/>
  <c r="M91" i="233"/>
  <c r="O91" i="233" s="1"/>
  <c r="M123" i="233"/>
  <c r="O123" i="233" s="1"/>
  <c r="M147" i="252"/>
  <c r="M147" i="233"/>
  <c r="O147" i="233" s="1"/>
  <c r="M143" i="233"/>
  <c r="O143" i="233" s="1"/>
  <c r="M157" i="233"/>
  <c r="O157" i="233" s="1"/>
  <c r="M163" i="233"/>
  <c r="O163" i="233" s="1"/>
  <c r="M170" i="233"/>
  <c r="O170" i="233" s="1"/>
  <c r="M181" i="233"/>
  <c r="O181" i="233" s="1"/>
  <c r="M188" i="233"/>
  <c r="O188" i="233" s="1"/>
  <c r="M193" i="233"/>
  <c r="O193" i="233" s="1"/>
  <c r="M196" i="233"/>
  <c r="O196" i="233" s="1"/>
  <c r="M216" i="233"/>
  <c r="O216" i="233" s="1"/>
  <c r="M136" i="233"/>
  <c r="O136" i="233" s="1"/>
  <c r="M204" i="233"/>
  <c r="O204" i="233" s="1"/>
  <c r="M109" i="233"/>
  <c r="O109" i="233" s="1"/>
  <c r="M133" i="233"/>
  <c r="O133" i="233" s="1"/>
  <c r="M144" i="233"/>
  <c r="O144" i="233" s="1"/>
  <c r="M102" i="233"/>
  <c r="O102" i="233" s="1"/>
  <c r="M155" i="233"/>
  <c r="O155" i="233" s="1"/>
  <c r="M214" i="233"/>
  <c r="O214" i="233" s="1"/>
  <c r="M88" i="233"/>
  <c r="O88" i="233" s="1"/>
  <c r="M40" i="233"/>
  <c r="O40" i="233" s="1"/>
  <c r="M81" i="233"/>
  <c r="O81" i="233" s="1"/>
  <c r="M124" i="233"/>
  <c r="O124" i="233" s="1"/>
  <c r="M158" i="233"/>
  <c r="O158" i="233" s="1"/>
  <c r="M182" i="233"/>
  <c r="O182" i="233" s="1"/>
  <c r="M194" i="233"/>
  <c r="O194" i="233" s="1"/>
  <c r="M197" i="233"/>
  <c r="O197" i="233" s="1"/>
  <c r="M222" i="252"/>
  <c r="M217" i="233"/>
  <c r="O217" i="233" s="1"/>
  <c r="M99" i="233"/>
  <c r="O99" i="233" s="1"/>
  <c r="M186" i="233"/>
  <c r="O186" i="233" s="1"/>
  <c r="M103" i="233"/>
  <c r="O103" i="233" s="1"/>
  <c r="M85" i="233"/>
  <c r="O85" i="233" s="1"/>
  <c r="M92" i="233"/>
  <c r="O92" i="233" s="1"/>
  <c r="M97" i="233"/>
  <c r="O97" i="233" s="1"/>
  <c r="M134" i="233"/>
  <c r="O134" i="233" s="1"/>
  <c r="M195" i="233" l="1"/>
  <c r="O195" i="233" s="1"/>
  <c r="M142" i="233"/>
  <c r="O142" i="233" s="1"/>
  <c r="M137" i="233"/>
  <c r="O137" i="233" s="1"/>
  <c r="M100" i="233"/>
  <c r="O100" i="233" s="1"/>
  <c r="M84" i="233"/>
  <c r="O84" i="233" s="1"/>
  <c r="M89" i="233"/>
  <c r="O89" i="233" s="1"/>
  <c r="M184" i="233"/>
  <c r="O184" i="233" s="1"/>
  <c r="M154" i="233"/>
  <c r="O154" i="233" s="1"/>
  <c r="M30" i="233" l="1"/>
  <c r="O30" i="233" s="1"/>
  <c r="M43" i="233" l="1"/>
  <c r="O43" i="233" s="1"/>
  <c r="M20" i="233"/>
  <c r="O20" i="233" s="1"/>
  <c r="M44" i="233"/>
  <c r="O44" i="233" s="1"/>
  <c r="M60" i="233"/>
  <c r="O60" i="233" s="1"/>
  <c r="M149" i="233"/>
  <c r="O149" i="233" s="1"/>
  <c r="M209" i="233"/>
  <c r="O209" i="233" s="1"/>
  <c r="M19" i="233"/>
  <c r="O19" i="233" s="1"/>
  <c r="M47" i="233"/>
  <c r="O47" i="233" s="1"/>
  <c r="M59" i="233"/>
  <c r="O59" i="233" s="1"/>
  <c r="M165" i="233"/>
  <c r="O165" i="233" s="1"/>
  <c r="M24" i="233"/>
  <c r="O24" i="233" s="1"/>
  <c r="M76" i="233"/>
  <c r="O76" i="233" s="1"/>
  <c r="M169" i="233"/>
  <c r="O169" i="233" s="1"/>
  <c r="M27" i="233"/>
  <c r="O27" i="233" s="1"/>
  <c r="M172" i="233"/>
  <c r="O172" i="233" s="1"/>
  <c r="M52" i="233"/>
  <c r="O52" i="233" s="1"/>
  <c r="M54" i="233"/>
  <c r="O54" i="233" s="1"/>
  <c r="M106" i="233"/>
  <c r="O106" i="233" s="1"/>
  <c r="M29" i="233"/>
  <c r="O29" i="233" s="1"/>
  <c r="M55" i="233"/>
  <c r="O55" i="233" s="1"/>
  <c r="M96" i="233"/>
  <c r="O96" i="233" s="1"/>
  <c r="M167" i="233"/>
  <c r="O167" i="233" s="1"/>
  <c r="M94" i="233"/>
  <c r="O94" i="233" s="1"/>
  <c r="M56" i="233"/>
  <c r="O56" i="233" s="1"/>
  <c r="M111" i="233"/>
  <c r="O111" i="233" s="1"/>
  <c r="M177" i="233"/>
  <c r="O177" i="233" s="1"/>
  <c r="M26" i="233"/>
  <c r="O26" i="233" s="1"/>
  <c r="M28" i="233"/>
  <c r="O28" i="233" s="1"/>
  <c r="M11" i="233"/>
  <c r="O11" i="233" s="1"/>
  <c r="M32" i="233"/>
  <c r="O32" i="233" s="1"/>
  <c r="M63" i="233"/>
  <c r="O63" i="233" s="1"/>
  <c r="M117" i="233"/>
  <c r="O117" i="233" s="1"/>
  <c r="M189" i="233"/>
  <c r="O189" i="233" s="1"/>
  <c r="M171" i="233"/>
  <c r="O171" i="233" s="1"/>
  <c r="M12" i="233"/>
  <c r="O12" i="233" s="1"/>
  <c r="M33" i="233"/>
  <c r="O33" i="233" s="1"/>
  <c r="M118" i="233"/>
  <c r="O118" i="233" s="1"/>
  <c r="M191" i="233"/>
  <c r="O191" i="233" s="1"/>
  <c r="M34" i="233"/>
  <c r="O34" i="233" s="1"/>
  <c r="M67" i="233"/>
  <c r="O67" i="233" s="1"/>
  <c r="M121" i="233"/>
  <c r="O121" i="233" s="1"/>
  <c r="M15" i="233"/>
  <c r="O15" i="233" s="1"/>
  <c r="M18" i="233"/>
  <c r="O18" i="233" s="1"/>
  <c r="M68" i="233"/>
  <c r="O68" i="233" s="1"/>
  <c r="M113" i="233"/>
  <c r="O113" i="233" s="1"/>
  <c r="M206" i="233"/>
  <c r="O206" i="233" s="1"/>
  <c r="M21" i="233"/>
  <c r="O21" i="233" s="1"/>
  <c r="M58" i="233"/>
  <c r="O58" i="233" s="1"/>
  <c r="M130" i="233"/>
  <c r="O130" i="233" s="1"/>
  <c r="M212" i="233"/>
  <c r="O212" i="233" s="1"/>
  <c r="M31" i="233" l="1"/>
  <c r="O31" i="233" s="1"/>
  <c r="M10" i="233"/>
  <c r="O10" i="233" s="1"/>
  <c r="M112" i="233"/>
  <c r="O112" i="233" s="1"/>
  <c r="M36" i="233"/>
  <c r="O36" i="233" s="1"/>
  <c r="M110" i="233"/>
  <c r="O110" i="233" s="1"/>
  <c r="M148" i="233"/>
  <c r="O148" i="233" s="1"/>
  <c r="M74" i="233"/>
  <c r="O74" i="233" s="1"/>
  <c r="M208" i="233"/>
  <c r="O208" i="233" s="1"/>
  <c r="M164" i="233"/>
  <c r="O164" i="233" s="1"/>
  <c r="M128" i="233"/>
  <c r="M201" i="233"/>
  <c r="O201" i="233" s="1"/>
  <c r="M16" i="233"/>
  <c r="O16" i="233" s="1"/>
  <c r="M25" i="233"/>
  <c r="O25" i="233" s="1"/>
  <c r="M176" i="233"/>
  <c r="M57" i="233"/>
  <c r="O57" i="233" s="1"/>
  <c r="M23" i="233"/>
  <c r="O23" i="233" s="1"/>
  <c r="M49" i="233"/>
  <c r="O49" i="233" s="1"/>
  <c r="M205" i="233"/>
  <c r="O205" i="233" s="1"/>
  <c r="M166" i="233"/>
  <c r="O166" i="233" s="1"/>
  <c r="M53" i="233"/>
  <c r="O53" i="233" s="1"/>
  <c r="M129" i="233"/>
  <c r="O129" i="233" s="1"/>
  <c r="M105" i="233"/>
  <c r="O105" i="233" s="1"/>
  <c r="M13" i="233"/>
  <c r="O13" i="233" s="1"/>
  <c r="M95" i="233"/>
  <c r="O95" i="233" s="1"/>
  <c r="M211" i="233"/>
  <c r="O211" i="233" s="1"/>
  <c r="M190" i="233"/>
  <c r="O190" i="233" s="1"/>
  <c r="M51" i="233"/>
  <c r="O51" i="233" s="1"/>
  <c r="M75" i="233"/>
  <c r="O75" i="233" s="1"/>
  <c r="M42" i="233"/>
  <c r="O42" i="233" s="1"/>
  <c r="M173" i="233" l="1"/>
  <c r="O128" i="233"/>
  <c r="O176" i="233"/>
  <c r="M46" i="233"/>
  <c r="O46" i="233" s="1"/>
  <c r="M9" i="233"/>
  <c r="O173" i="233"/>
  <c r="M22" i="233"/>
  <c r="O22" i="233" s="1"/>
  <c r="M35" i="233"/>
  <c r="O35" i="233" s="1"/>
  <c r="M200" i="233"/>
  <c r="O200" i="233" s="1"/>
  <c r="O218" i="233" l="1"/>
  <c r="M218" i="233"/>
  <c r="O9" i="233"/>
  <c r="M45" i="233"/>
  <c r="O45" i="233" s="1"/>
  <c r="M64" i="233" l="1"/>
  <c r="O64" i="233" s="1"/>
  <c r="M62" i="233" l="1"/>
  <c r="O62" i="233" l="1"/>
  <c r="O70" i="233" s="1"/>
  <c r="M70" i="233"/>
  <c r="M169" i="251" l="1"/>
  <c r="O169" i="251" l="1"/>
  <c r="O173" i="251" s="1"/>
  <c r="O220" i="251" s="1"/>
  <c r="O221" i="251" s="1"/>
  <c r="M173" i="251"/>
  <c r="M220" i="251" s="1"/>
  <c r="M221" i="251" s="1"/>
  <c r="M120" i="233" l="1"/>
  <c r="M125" i="233" l="1"/>
  <c r="M220" i="233" s="1"/>
  <c r="M221" i="233" s="1"/>
  <c r="O120" i="233"/>
  <c r="O125" i="233" s="1"/>
  <c r="O220" i="233" s="1"/>
  <c r="O221" i="233" s="1"/>
  <c r="D7" i="231" s="1"/>
  <c r="L118" i="223" l="1"/>
  <c r="L118" i="222" l="1"/>
  <c r="P118" i="223"/>
  <c r="N118" i="223"/>
  <c r="O118" i="223"/>
  <c r="M118" i="223" l="1"/>
  <c r="O118" i="222"/>
  <c r="N118" i="222"/>
  <c r="K118" i="223"/>
  <c r="P118" i="222"/>
  <c r="K118" i="222" l="1"/>
  <c r="Q118" i="223"/>
  <c r="M118" i="222"/>
  <c r="Q118" i="222" l="1"/>
  <c r="G177" i="223"/>
  <c r="G179" i="222" s="1"/>
  <c r="J177" i="223"/>
  <c r="J179" i="222" s="1"/>
  <c r="F177" i="223"/>
  <c r="F179" i="222" s="1"/>
  <c r="H177" i="223"/>
  <c r="H179" i="222" s="1"/>
  <c r="I177" i="223"/>
  <c r="I179" i="222" s="1"/>
  <c r="E177" i="223"/>
  <c r="E179" i="222" l="1"/>
  <c r="H156" i="223" l="1"/>
  <c r="H157" i="222" s="1"/>
  <c r="N156" i="223"/>
  <c r="N157" i="222" s="1"/>
  <c r="J156" i="223"/>
  <c r="J157" i="222" s="1"/>
  <c r="P156" i="223"/>
  <c r="P157" i="222" s="1"/>
  <c r="E156" i="223"/>
  <c r="K156" i="223"/>
  <c r="K157" i="222" s="1"/>
  <c r="L156" i="223"/>
  <c r="L157" i="222" s="1"/>
  <c r="G156" i="223"/>
  <c r="G157" i="222" s="1"/>
  <c r="I156" i="223"/>
  <c r="I157" i="222" s="1"/>
  <c r="M156" i="223"/>
  <c r="M157" i="222" s="1"/>
  <c r="O156" i="223"/>
  <c r="O157" i="222" s="1"/>
  <c r="F156" i="223"/>
  <c r="F157" i="222" s="1"/>
  <c r="J157" i="223" l="1"/>
  <c r="J158" i="222" s="1"/>
  <c r="K157" i="223"/>
  <c r="K158" i="222" s="1"/>
  <c r="E157" i="223"/>
  <c r="H157" i="223"/>
  <c r="H158" i="222" s="1"/>
  <c r="P157" i="223"/>
  <c r="P158" i="222" s="1"/>
  <c r="L157" i="223"/>
  <c r="L158" i="222" s="1"/>
  <c r="M157" i="223"/>
  <c r="M158" i="222" s="1"/>
  <c r="G157" i="223"/>
  <c r="G158" i="222" s="1"/>
  <c r="E157" i="222"/>
  <c r="Q157" i="222" s="1"/>
  <c r="Q156" i="223"/>
  <c r="E170" i="223"/>
  <c r="O157" i="223"/>
  <c r="O158" i="222" s="1"/>
  <c r="N157" i="223"/>
  <c r="N158" i="222" s="1"/>
  <c r="F157" i="223"/>
  <c r="F158" i="222" s="1"/>
  <c r="I157" i="223"/>
  <c r="I158" i="222" s="1"/>
  <c r="E158" i="222" l="1"/>
  <c r="Q158" i="222" s="1"/>
  <c r="Q157" i="223"/>
  <c r="E172" i="222"/>
  <c r="E167" i="250" l="1"/>
  <c r="D165" i="229" s="1"/>
  <c r="E166" i="250"/>
  <c r="D164" i="229" s="1"/>
  <c r="F18" i="221" l="1"/>
  <c r="F62" i="221" s="1"/>
  <c r="G18" i="223" l="1"/>
  <c r="G17" i="222" s="1"/>
  <c r="O18" i="223"/>
  <c r="O17" i="222" s="1"/>
  <c r="F17" i="223"/>
  <c r="F16" i="222" s="1"/>
  <c r="E18" i="223"/>
  <c r="N17" i="223"/>
  <c r="N16" i="222" s="1"/>
  <c r="M18" i="223"/>
  <c r="M17" i="222" s="1"/>
  <c r="J18" i="223"/>
  <c r="J17" i="222" s="1"/>
  <c r="P18" i="223"/>
  <c r="P17" i="222" s="1"/>
  <c r="P17" i="223"/>
  <c r="P16" i="222" s="1"/>
  <c r="L17" i="223"/>
  <c r="L16" i="222" s="1"/>
  <c r="I17" i="223"/>
  <c r="I16" i="222" s="1"/>
  <c r="K18" i="223"/>
  <c r="H18" i="223"/>
  <c r="H17" i="222" s="1"/>
  <c r="G17" i="223"/>
  <c r="G16" i="222" s="1"/>
  <c r="E17" i="223"/>
  <c r="O17" i="223"/>
  <c r="O16" i="222" s="1"/>
  <c r="N18" i="223"/>
  <c r="N17" i="222" s="1"/>
  <c r="L18" i="223"/>
  <c r="L17" i="222" s="1"/>
  <c r="J17" i="223"/>
  <c r="J16" i="222" s="1"/>
  <c r="I18" i="223"/>
  <c r="I17" i="222" s="1"/>
  <c r="F18" i="223"/>
  <c r="F17" i="222" s="1"/>
  <c r="M17" i="223"/>
  <c r="M16" i="222" s="1"/>
  <c r="K17" i="223"/>
  <c r="H17" i="223"/>
  <c r="H16" i="222" s="1"/>
  <c r="J12" i="223" l="1"/>
  <c r="J11" i="222" s="1"/>
  <c r="K17" i="222"/>
  <c r="Q18" i="223"/>
  <c r="E17" i="222"/>
  <c r="E12" i="223"/>
  <c r="H12" i="223"/>
  <c r="H11" i="222" s="1"/>
  <c r="K16" i="222"/>
  <c r="E16" i="222"/>
  <c r="Q17" i="223"/>
  <c r="G12" i="223"/>
  <c r="G11" i="222" s="1"/>
  <c r="E11" i="223"/>
  <c r="I12" i="223"/>
  <c r="I11" i="222" s="1"/>
  <c r="J11" i="223"/>
  <c r="F11" i="223"/>
  <c r="G11" i="223"/>
  <c r="F12" i="223"/>
  <c r="F11" i="222" s="1"/>
  <c r="Q16" i="222" l="1"/>
  <c r="Q17" i="222"/>
  <c r="E19" i="223"/>
  <c r="E10" i="222"/>
  <c r="I11" i="223"/>
  <c r="G10" i="222"/>
  <c r="G18" i="222" s="1"/>
  <c r="G61" i="222" s="1"/>
  <c r="G19" i="223"/>
  <c r="G62" i="223" s="1"/>
  <c r="F10" i="222"/>
  <c r="F18" i="222" s="1"/>
  <c r="F61" i="222" s="1"/>
  <c r="F19" i="223"/>
  <c r="F62" i="223" s="1"/>
  <c r="E11" i="222"/>
  <c r="J10" i="222"/>
  <c r="J18" i="222" s="1"/>
  <c r="J61" i="222" s="1"/>
  <c r="J19" i="223"/>
  <c r="J62" i="223" s="1"/>
  <c r="H11" i="223"/>
  <c r="E18" i="222" l="1"/>
  <c r="E61" i="222" s="1"/>
  <c r="E62" i="223"/>
  <c r="I10" i="222"/>
  <c r="I18" i="222" s="1"/>
  <c r="I61" i="222" s="1"/>
  <c r="I19" i="223"/>
  <c r="I62" i="223" s="1"/>
  <c r="H10" i="222"/>
  <c r="H18" i="222" s="1"/>
  <c r="H61" i="222" s="1"/>
  <c r="H19" i="223"/>
  <c r="H62" i="223" s="1"/>
  <c r="L76" i="223" l="1"/>
  <c r="L75" i="222" s="1"/>
  <c r="K76" i="223" l="1"/>
  <c r="L71" i="223"/>
  <c r="L70" i="222" s="1"/>
  <c r="K71" i="223"/>
  <c r="O71" i="223"/>
  <c r="O70" i="222" s="1"/>
  <c r="N71" i="223"/>
  <c r="N70" i="222" s="1"/>
  <c r="E43" i="252"/>
  <c r="K43" i="252"/>
  <c r="M71" i="223"/>
  <c r="M70" i="222" s="1"/>
  <c r="P71" i="223"/>
  <c r="P70" i="222" s="1"/>
  <c r="M76" i="223"/>
  <c r="M75" i="222" s="1"/>
  <c r="K44" i="252" l="1"/>
  <c r="K70" i="222"/>
  <c r="Q70" i="222" s="1"/>
  <c r="Q71" i="223"/>
  <c r="K75" i="223"/>
  <c r="P75" i="223"/>
  <c r="P74" i="222" s="1"/>
  <c r="E44" i="252"/>
  <c r="O75" i="223"/>
  <c r="O74" i="222" s="1"/>
  <c r="N75" i="223"/>
  <c r="N74" i="222" s="1"/>
  <c r="K75" i="222"/>
  <c r="K15" i="224"/>
  <c r="K13" i="222" l="1"/>
  <c r="K20" i="224"/>
  <c r="E67" i="252"/>
  <c r="K42" i="252"/>
  <c r="K74" i="222"/>
  <c r="L75" i="223"/>
  <c r="L74" i="222" s="1"/>
  <c r="M75" i="223"/>
  <c r="M74" i="222" s="1"/>
  <c r="N15" i="224" l="1"/>
  <c r="L15" i="224"/>
  <c r="M15" i="224"/>
  <c r="O15" i="224"/>
  <c r="P15" i="224"/>
  <c r="K63" i="224"/>
  <c r="Q75" i="223"/>
  <c r="E63" i="252"/>
  <c r="Q74" i="222"/>
  <c r="P13" i="222" l="1"/>
  <c r="P20" i="224"/>
  <c r="P63" i="224" s="1"/>
  <c r="O20" i="224"/>
  <c r="O63" i="224" s="1"/>
  <c r="O13" i="222"/>
  <c r="M20" i="224"/>
  <c r="M63" i="224" s="1"/>
  <c r="M13" i="222"/>
  <c r="L13" i="222"/>
  <c r="L20" i="224"/>
  <c r="Q15" i="224"/>
  <c r="N13" i="222"/>
  <c r="N20" i="224"/>
  <c r="N63" i="224" s="1"/>
  <c r="K65" i="252"/>
  <c r="M74" i="223"/>
  <c r="M73" i="222" s="1"/>
  <c r="E54" i="252"/>
  <c r="P74" i="223"/>
  <c r="P73" i="222" s="1"/>
  <c r="N74" i="223"/>
  <c r="N73" i="222" s="1"/>
  <c r="K74" i="223"/>
  <c r="K54" i="252"/>
  <c r="K63" i="252"/>
  <c r="O74" i="223"/>
  <c r="O73" i="222" s="1"/>
  <c r="E65" i="252"/>
  <c r="K58" i="252"/>
  <c r="L74" i="223"/>
  <c r="L73" i="222" s="1"/>
  <c r="L11" i="223"/>
  <c r="L10" i="222" s="1"/>
  <c r="E58" i="252"/>
  <c r="Q13" i="222" l="1"/>
  <c r="L63" i="224"/>
  <c r="Q20" i="224"/>
  <c r="M130" i="223"/>
  <c r="M130" i="222" s="1"/>
  <c r="I130" i="223"/>
  <c r="I130" i="222" s="1"/>
  <c r="E130" i="223"/>
  <c r="M11" i="223"/>
  <c r="M10" i="222" s="1"/>
  <c r="P130" i="223"/>
  <c r="P130" i="222" s="1"/>
  <c r="O11" i="223"/>
  <c r="O10" i="222" s="1"/>
  <c r="E59" i="252"/>
  <c r="O130" i="223"/>
  <c r="O130" i="222" s="1"/>
  <c r="K67" i="252"/>
  <c r="K130" i="223"/>
  <c r="K130" i="222" s="1"/>
  <c r="H130" i="223"/>
  <c r="H130" i="222" s="1"/>
  <c r="K64" i="252"/>
  <c r="K73" i="222"/>
  <c r="Q73" i="222" s="1"/>
  <c r="Q74" i="223"/>
  <c r="G130" i="223"/>
  <c r="G130" i="222" s="1"/>
  <c r="E64" i="252"/>
  <c r="K11" i="223"/>
  <c r="E55" i="252"/>
  <c r="E43" i="250"/>
  <c r="D41" i="229" s="1"/>
  <c r="F130" i="223"/>
  <c r="F130" i="222" s="1"/>
  <c r="K59" i="252"/>
  <c r="J130" i="223"/>
  <c r="J130" i="222" s="1"/>
  <c r="K55" i="252"/>
  <c r="P11" i="223"/>
  <c r="P10" i="222" s="1"/>
  <c r="N11" i="223"/>
  <c r="N10" i="222" s="1"/>
  <c r="L130" i="223"/>
  <c r="L130" i="222" s="1"/>
  <c r="N130" i="223"/>
  <c r="N130" i="222" s="1"/>
  <c r="Q63" i="224" l="1"/>
  <c r="E56" i="252"/>
  <c r="O73" i="223"/>
  <c r="O72" i="222" s="1"/>
  <c r="H73" i="223"/>
  <c r="H72" i="222" s="1"/>
  <c r="K56" i="252"/>
  <c r="Q130" i="223"/>
  <c r="E130" i="222"/>
  <c r="Q130" i="222" s="1"/>
  <c r="E44" i="250"/>
  <c r="D42" i="229" s="1"/>
  <c r="F73" i="223"/>
  <c r="F72" i="222" s="1"/>
  <c r="E60" i="252"/>
  <c r="K10" i="222"/>
  <c r="Q10" i="222" s="1"/>
  <c r="Q11" i="223"/>
  <c r="L73" i="223"/>
  <c r="L72" i="222" s="1"/>
  <c r="K60" i="252"/>
  <c r="K62" i="252"/>
  <c r="G73" i="223" l="1"/>
  <c r="G72" i="222" s="1"/>
  <c r="J73" i="223"/>
  <c r="J72" i="222" s="1"/>
  <c r="E47" i="252"/>
  <c r="K12" i="223"/>
  <c r="I73" i="223"/>
  <c r="I72" i="222" s="1"/>
  <c r="P12" i="223"/>
  <c r="P11" i="222" s="1"/>
  <c r="K57" i="252"/>
  <c r="E42" i="250"/>
  <c r="D40" i="229" s="1"/>
  <c r="M12" i="223"/>
  <c r="M11" i="222" s="1"/>
  <c r="N12" i="223"/>
  <c r="N11" i="222" s="1"/>
  <c r="K53" i="252"/>
  <c r="K73" i="223"/>
  <c r="K72" i="222" s="1"/>
  <c r="L12" i="223"/>
  <c r="L11" i="222" s="1"/>
  <c r="O12" i="223"/>
  <c r="O11" i="222" s="1"/>
  <c r="K47" i="252"/>
  <c r="N73" i="223"/>
  <c r="N72" i="222" s="1"/>
  <c r="P73" i="223"/>
  <c r="P72" i="222" s="1"/>
  <c r="E73" i="223"/>
  <c r="M73" i="223"/>
  <c r="M72" i="222" s="1"/>
  <c r="E72" i="222" l="1"/>
  <c r="Q72" i="222" s="1"/>
  <c r="Q73" i="223"/>
  <c r="K11" i="222"/>
  <c r="Q11" i="222" s="1"/>
  <c r="Q12" i="223"/>
  <c r="K50" i="252" l="1"/>
  <c r="M50" i="252" s="1"/>
  <c r="E133" i="223"/>
  <c r="E50" i="252"/>
  <c r="I133" i="223" l="1"/>
  <c r="I133" i="222" s="1"/>
  <c r="J133" i="223"/>
  <c r="J133" i="222" s="1"/>
  <c r="F133" i="223"/>
  <c r="F133" i="222" s="1"/>
  <c r="H133" i="223"/>
  <c r="H133" i="222" s="1"/>
  <c r="N133" i="223"/>
  <c r="N133" i="222" s="1"/>
  <c r="E133" i="222"/>
  <c r="P133" i="223"/>
  <c r="P133" i="222" s="1"/>
  <c r="K46" i="252"/>
  <c r="M133" i="223"/>
  <c r="M133" i="222" s="1"/>
  <c r="F73" i="224"/>
  <c r="E63" i="250"/>
  <c r="D61" i="229" s="1"/>
  <c r="G73" i="224"/>
  <c r="G133" i="223"/>
  <c r="G133" i="222" s="1"/>
  <c r="E73" i="224"/>
  <c r="K133" i="223"/>
  <c r="K133" i="222" s="1"/>
  <c r="O133" i="223"/>
  <c r="O133" i="222" s="1"/>
  <c r="L133" i="223"/>
  <c r="L133" i="222" s="1"/>
  <c r="E64" i="250" l="1"/>
  <c r="D62" i="229" s="1"/>
  <c r="F71" i="222"/>
  <c r="F78" i="224"/>
  <c r="F121" i="224" s="1"/>
  <c r="E71" i="222"/>
  <c r="E78" i="224"/>
  <c r="Q133" i="223"/>
  <c r="Q133" i="222"/>
  <c r="G71" i="222"/>
  <c r="G78" i="224"/>
  <c r="G121" i="224" s="1"/>
  <c r="I134" i="223" l="1"/>
  <c r="I134" i="222" s="1"/>
  <c r="P134" i="223"/>
  <c r="P134" i="222" s="1"/>
  <c r="F134" i="223"/>
  <c r="F134" i="222" s="1"/>
  <c r="M134" i="223"/>
  <c r="M134" i="222" s="1"/>
  <c r="E58" i="250"/>
  <c r="D56" i="229" s="1"/>
  <c r="L134" i="223"/>
  <c r="L134" i="222" s="1"/>
  <c r="E134" i="223"/>
  <c r="J134" i="223"/>
  <c r="J134" i="222" s="1"/>
  <c r="E54" i="250"/>
  <c r="D52" i="229" s="1"/>
  <c r="K134" i="223"/>
  <c r="K134" i="222" s="1"/>
  <c r="E121" i="224"/>
  <c r="O134" i="223"/>
  <c r="O134" i="222" s="1"/>
  <c r="E24" i="252"/>
  <c r="H134" i="223"/>
  <c r="H134" i="222" s="1"/>
  <c r="N134" i="223"/>
  <c r="N134" i="222" s="1"/>
  <c r="G134" i="223"/>
  <c r="G134" i="222" s="1"/>
  <c r="E62" i="250"/>
  <c r="D60" i="229" s="1"/>
  <c r="L73" i="224" l="1"/>
  <c r="E59" i="250"/>
  <c r="D57" i="229" s="1"/>
  <c r="P73" i="224"/>
  <c r="E134" i="222"/>
  <c r="Q134" i="222" s="1"/>
  <c r="Q134" i="223"/>
  <c r="I73" i="224"/>
  <c r="K73" i="224"/>
  <c r="O73" i="224"/>
  <c r="E67" i="250"/>
  <c r="D65" i="229" s="1"/>
  <c r="N73" i="224"/>
  <c r="M73" i="224"/>
  <c r="E55" i="250"/>
  <c r="D53" i="229" s="1"/>
  <c r="K24" i="252"/>
  <c r="J73" i="224"/>
  <c r="H73" i="224"/>
  <c r="E52" i="252"/>
  <c r="K52" i="252"/>
  <c r="F132" i="223" l="1"/>
  <c r="F132" i="222" s="1"/>
  <c r="E37" i="252"/>
  <c r="K78" i="224"/>
  <c r="K121" i="224" s="1"/>
  <c r="K71" i="222"/>
  <c r="P71" i="222"/>
  <c r="P78" i="224"/>
  <c r="P121" i="224" s="1"/>
  <c r="N132" i="223"/>
  <c r="N132" i="222" s="1"/>
  <c r="I71" i="222"/>
  <c r="I78" i="224"/>
  <c r="I121" i="224" s="1"/>
  <c r="E60" i="250"/>
  <c r="D58" i="229" s="1"/>
  <c r="M71" i="222"/>
  <c r="M78" i="224"/>
  <c r="M121" i="224" s="1"/>
  <c r="H71" i="222"/>
  <c r="H78" i="224"/>
  <c r="Q73" i="224"/>
  <c r="O71" i="222"/>
  <c r="O78" i="224"/>
  <c r="O121" i="224" s="1"/>
  <c r="J132" i="223"/>
  <c r="J132" i="222" s="1"/>
  <c r="G132" i="223"/>
  <c r="G132" i="222" s="1"/>
  <c r="N71" i="222"/>
  <c r="N78" i="224"/>
  <c r="N121" i="224" s="1"/>
  <c r="L71" i="222"/>
  <c r="L78" i="224"/>
  <c r="L121" i="224" s="1"/>
  <c r="E132" i="223"/>
  <c r="P132" i="223"/>
  <c r="P132" i="222" s="1"/>
  <c r="E56" i="250"/>
  <c r="D54" i="229" s="1"/>
  <c r="H132" i="223"/>
  <c r="H132" i="222" s="1"/>
  <c r="J71" i="222"/>
  <c r="J78" i="224"/>
  <c r="J121" i="224" s="1"/>
  <c r="K132" i="223"/>
  <c r="K132" i="222" s="1"/>
  <c r="K51" i="252"/>
  <c r="K37" i="252" l="1"/>
  <c r="M37" i="252" s="1"/>
  <c r="E132" i="222"/>
  <c r="H121" i="224"/>
  <c r="Q121" i="224" s="1"/>
  <c r="Q78" i="224"/>
  <c r="E57" i="250"/>
  <c r="D55" i="229" s="1"/>
  <c r="I132" i="223"/>
  <c r="I132" i="222" s="1"/>
  <c r="Q71" i="222"/>
  <c r="M132" i="223"/>
  <c r="M132" i="222" s="1"/>
  <c r="K45" i="252"/>
  <c r="L132" i="223"/>
  <c r="L132" i="222" s="1"/>
  <c r="E53" i="250"/>
  <c r="D51" i="229" s="1"/>
  <c r="O132" i="223"/>
  <c r="O132" i="222" s="1"/>
  <c r="E38" i="252"/>
  <c r="Q132" i="223" l="1"/>
  <c r="E47" i="250"/>
  <c r="D45" i="229" s="1"/>
  <c r="K38" i="252"/>
  <c r="K39" i="252"/>
  <c r="M39" i="252" s="1"/>
  <c r="Q132" i="222"/>
  <c r="E39" i="252"/>
  <c r="E41" i="252" l="1"/>
  <c r="K41" i="252" l="1"/>
  <c r="E23" i="252"/>
  <c r="E36" i="252" l="1"/>
  <c r="E50" i="250"/>
  <c r="D48" i="229" s="1"/>
  <c r="E48" i="250" l="1"/>
  <c r="D46" i="229" s="1"/>
  <c r="E46" i="250" l="1"/>
  <c r="D44" i="229" s="1"/>
  <c r="K36" i="252"/>
  <c r="E40" i="252" l="1"/>
  <c r="M70" i="223"/>
  <c r="M69" i="222" s="1"/>
  <c r="J70" i="223"/>
  <c r="E70" i="223"/>
  <c r="H70" i="223"/>
  <c r="O70" i="223"/>
  <c r="O69" i="222" s="1"/>
  <c r="G70" i="223"/>
  <c r="L70" i="223"/>
  <c r="L69" i="222" s="1"/>
  <c r="F70" i="223"/>
  <c r="P70" i="223"/>
  <c r="P69" i="222" s="1"/>
  <c r="K70" i="223"/>
  <c r="K69" i="222" s="1"/>
  <c r="N70" i="223"/>
  <c r="N69" i="222" s="1"/>
  <c r="H131" i="224" l="1"/>
  <c r="E131" i="224"/>
  <c r="N131" i="224"/>
  <c r="G77" i="223"/>
  <c r="G69" i="222"/>
  <c r="G77" i="222" s="1"/>
  <c r="J77" i="223"/>
  <c r="J69" i="222"/>
  <c r="J77" i="222" s="1"/>
  <c r="P131" i="224"/>
  <c r="I131" i="224"/>
  <c r="L131" i="224"/>
  <c r="F69" i="222"/>
  <c r="F77" i="222" s="1"/>
  <c r="F77" i="223"/>
  <c r="H77" i="223"/>
  <c r="H69" i="222"/>
  <c r="H77" i="222" s="1"/>
  <c r="G131" i="224"/>
  <c r="K131" i="224"/>
  <c r="J131" i="224"/>
  <c r="F131" i="224"/>
  <c r="I70" i="223"/>
  <c r="Q70" i="223" s="1"/>
  <c r="E52" i="250"/>
  <c r="D50" i="229" s="1"/>
  <c r="O131" i="224"/>
  <c r="M131" i="224"/>
  <c r="E77" i="223"/>
  <c r="E69" i="222"/>
  <c r="E35" i="252"/>
  <c r="O136" i="224" l="1"/>
  <c r="O179" i="224" s="1"/>
  <c r="O131" i="222"/>
  <c r="I136" i="224"/>
  <c r="I179" i="224" s="1"/>
  <c r="I131" i="222"/>
  <c r="Q131" i="224"/>
  <c r="E136" i="224"/>
  <c r="E131" i="222"/>
  <c r="J131" i="222"/>
  <c r="J136" i="224"/>
  <c r="J179" i="224" s="1"/>
  <c r="P131" i="222"/>
  <c r="P136" i="224"/>
  <c r="P179" i="224" s="1"/>
  <c r="K40" i="252"/>
  <c r="G136" i="224"/>
  <c r="G179" i="224" s="1"/>
  <c r="G131" i="222"/>
  <c r="E77" i="222"/>
  <c r="I77" i="223"/>
  <c r="I69" i="222"/>
  <c r="I77" i="222" s="1"/>
  <c r="E51" i="250"/>
  <c r="D49" i="229" s="1"/>
  <c r="K136" i="224"/>
  <c r="K179" i="224" s="1"/>
  <c r="K131" i="222"/>
  <c r="M136" i="224"/>
  <c r="M179" i="224" s="1"/>
  <c r="M131" i="222"/>
  <c r="N136" i="224"/>
  <c r="N179" i="224" s="1"/>
  <c r="N131" i="222"/>
  <c r="H131" i="222"/>
  <c r="H136" i="224"/>
  <c r="H179" i="224" s="1"/>
  <c r="F131" i="222"/>
  <c r="F136" i="224"/>
  <c r="F179" i="224" s="1"/>
  <c r="L131" i="222"/>
  <c r="L136" i="224"/>
  <c r="L179" i="224" s="1"/>
  <c r="Q131" i="222" l="1"/>
  <c r="Q69" i="222"/>
  <c r="Q136" i="224"/>
  <c r="E179" i="224"/>
  <c r="Q179" i="224" s="1"/>
  <c r="E45" i="250"/>
  <c r="D43" i="229" s="1"/>
  <c r="K35" i="252"/>
  <c r="E26" i="252" l="1"/>
  <c r="E37" i="250" l="1"/>
  <c r="D35" i="229" s="1"/>
  <c r="I35" i="229" s="1"/>
  <c r="E27" i="252" l="1"/>
  <c r="E36" i="250" l="1"/>
  <c r="D34" i="229" s="1"/>
  <c r="E39" i="250" l="1"/>
  <c r="D37" i="229" s="1"/>
  <c r="E38" i="250"/>
  <c r="D36" i="229" s="1"/>
  <c r="E41" i="250" l="1"/>
  <c r="D39" i="229" s="1"/>
  <c r="E28" i="252" l="1"/>
  <c r="E30" i="252"/>
  <c r="K30" i="252"/>
  <c r="K32" i="252" l="1"/>
  <c r="E32" i="252"/>
  <c r="E33" i="252" l="1"/>
  <c r="I129" i="223"/>
  <c r="I129" i="222" s="1"/>
  <c r="K33" i="252"/>
  <c r="L129" i="223"/>
  <c r="L129" i="222" s="1"/>
  <c r="M129" i="223" l="1"/>
  <c r="M129" i="222" s="1"/>
  <c r="E34" i="252"/>
  <c r="K34" i="252"/>
  <c r="P129" i="223"/>
  <c r="P129" i="222" s="1"/>
  <c r="F129" i="223"/>
  <c r="F129" i="222" s="1"/>
  <c r="K129" i="223" l="1"/>
  <c r="K129" i="222" s="1"/>
  <c r="H129" i="223"/>
  <c r="H129" i="222" s="1"/>
  <c r="J129" i="223"/>
  <c r="J129" i="222" s="1"/>
  <c r="O129" i="223"/>
  <c r="O129" i="222" s="1"/>
  <c r="E129" i="223"/>
  <c r="G129" i="223"/>
  <c r="G129" i="222" s="1"/>
  <c r="N129" i="223"/>
  <c r="N129" i="222" s="1"/>
  <c r="E40" i="250"/>
  <c r="D38" i="229" s="1"/>
  <c r="Q129" i="223" l="1"/>
  <c r="E129" i="222"/>
  <c r="Q129" i="222" s="1"/>
  <c r="E35" i="250"/>
  <c r="D33" i="229" s="1"/>
  <c r="O69" i="223" l="1"/>
  <c r="O68" i="222" s="1"/>
  <c r="P69" i="223"/>
  <c r="P68" i="222" s="1"/>
  <c r="N69" i="223"/>
  <c r="N68" i="222" s="1"/>
  <c r="L69" i="223"/>
  <c r="L68" i="222" s="1"/>
  <c r="M69" i="223"/>
  <c r="M68" i="222" s="1"/>
  <c r="K69" i="223"/>
  <c r="K68" i="222" l="1"/>
  <c r="Q68" i="222" s="1"/>
  <c r="Q69" i="223"/>
  <c r="E29" i="252"/>
  <c r="E25" i="252" l="1"/>
  <c r="E24" i="250" l="1"/>
  <c r="D22" i="229" s="1"/>
  <c r="E23" i="250" l="1"/>
  <c r="D21" i="229" s="1"/>
  <c r="E26" i="250" l="1"/>
  <c r="D24" i="229" s="1"/>
  <c r="E27" i="250" l="1"/>
  <c r="D25" i="229" s="1"/>
  <c r="E28" i="250" l="1"/>
  <c r="D26" i="229" s="1"/>
  <c r="E30" i="250" l="1"/>
  <c r="D28" i="229" s="1"/>
  <c r="E29" i="250" l="1"/>
  <c r="D27" i="229" s="1"/>
  <c r="E32" i="250" l="1"/>
  <c r="D30" i="229" s="1"/>
  <c r="E25" i="250"/>
  <c r="D23" i="229" s="1"/>
  <c r="L128" i="223" l="1"/>
  <c r="L128" i="222" s="1"/>
  <c r="E33" i="250"/>
  <c r="D31" i="229" s="1"/>
  <c r="H128" i="223"/>
  <c r="H128" i="222" s="1"/>
  <c r="O128" i="223"/>
  <c r="O128" i="222" s="1"/>
  <c r="K128" i="223"/>
  <c r="K128" i="222" s="1"/>
  <c r="M128" i="223"/>
  <c r="M128" i="222" s="1"/>
  <c r="F128" i="223"/>
  <c r="F128" i="222" s="1"/>
  <c r="N128" i="223"/>
  <c r="N128" i="222" s="1"/>
  <c r="E128" i="223"/>
  <c r="G128" i="223" l="1"/>
  <c r="G128" i="222" s="1"/>
  <c r="P128" i="223"/>
  <c r="P128" i="222" s="1"/>
  <c r="E34" i="250"/>
  <c r="D32" i="229" s="1"/>
  <c r="I128" i="223"/>
  <c r="I128" i="222" s="1"/>
  <c r="E128" i="222"/>
  <c r="J128" i="223"/>
  <c r="J128" i="222" s="1"/>
  <c r="E31" i="250" l="1"/>
  <c r="D29" i="229" s="1"/>
  <c r="Q128" i="222"/>
  <c r="Q128" i="223"/>
  <c r="E22" i="250" l="1"/>
  <c r="D20" i="229" s="1"/>
  <c r="N107" i="223" l="1"/>
  <c r="N107" i="222" s="1"/>
  <c r="O107" i="223"/>
  <c r="O107" i="222" s="1"/>
  <c r="I107" i="223"/>
  <c r="I107" i="222" s="1"/>
  <c r="K107" i="223"/>
  <c r="K107" i="222" s="1"/>
  <c r="L107" i="223"/>
  <c r="L107" i="222" s="1"/>
  <c r="P107" i="223" l="1"/>
  <c r="P107" i="222" s="1"/>
  <c r="H107" i="223"/>
  <c r="J107" i="223"/>
  <c r="J107" i="222" s="1"/>
  <c r="M107" i="223"/>
  <c r="M107" i="222" s="1"/>
  <c r="H107" i="222" l="1"/>
  <c r="Q107" i="222" s="1"/>
  <c r="Q107" i="223"/>
  <c r="E174" i="252" l="1"/>
  <c r="E174" i="250" l="1"/>
  <c r="D172" i="229" s="1"/>
  <c r="K194" i="252"/>
  <c r="K174" i="252"/>
  <c r="E175" i="252" l="1"/>
  <c r="E175" i="250" l="1"/>
  <c r="D173" i="229" s="1"/>
  <c r="K175" i="252"/>
  <c r="M175" i="252" s="1"/>
  <c r="M103" i="223"/>
  <c r="M103" i="222" s="1"/>
  <c r="E176" i="252"/>
  <c r="K177" i="252"/>
  <c r="M177" i="252" s="1"/>
  <c r="J103" i="223"/>
  <c r="J103" i="222" s="1"/>
  <c r="N162" i="223"/>
  <c r="N163" i="222" s="1"/>
  <c r="I103" i="223"/>
  <c r="I103" i="222" s="1"/>
  <c r="K103" i="223"/>
  <c r="K103" i="222" s="1"/>
  <c r="K162" i="223"/>
  <c r="K163" i="222" s="1"/>
  <c r="P103" i="223"/>
  <c r="P103" i="222" s="1"/>
  <c r="N103" i="223"/>
  <c r="N103" i="222" s="1"/>
  <c r="H162" i="223"/>
  <c r="H163" i="222" s="1"/>
  <c r="O103" i="223"/>
  <c r="O103" i="222" s="1"/>
  <c r="H103" i="223"/>
  <c r="L103" i="223"/>
  <c r="L103" i="222" s="1"/>
  <c r="L162" i="223" l="1"/>
  <c r="L163" i="222" s="1"/>
  <c r="K176" i="252"/>
  <c r="M176" i="252" s="1"/>
  <c r="G162" i="223"/>
  <c r="G163" i="222" s="1"/>
  <c r="E177" i="252"/>
  <c r="H103" i="222"/>
  <c r="Q103" i="222" s="1"/>
  <c r="Q103" i="223"/>
  <c r="I162" i="223"/>
  <c r="I163" i="222" s="1"/>
  <c r="F162" i="223"/>
  <c r="F163" i="222" s="1"/>
  <c r="P162" i="223"/>
  <c r="P163" i="222" s="1"/>
  <c r="E176" i="250"/>
  <c r="D174" i="229" s="1"/>
  <c r="O162" i="223"/>
  <c r="O163" i="222" s="1"/>
  <c r="M162" i="223"/>
  <c r="M163" i="222" s="1"/>
  <c r="J162" i="223"/>
  <c r="J163" i="222" s="1"/>
  <c r="E162" i="223"/>
  <c r="E163" i="222" l="1"/>
  <c r="Q163" i="222" s="1"/>
  <c r="Q162" i="223"/>
  <c r="E177" i="250"/>
  <c r="D175" i="229" s="1"/>
  <c r="K173" i="252" l="1"/>
  <c r="H161" i="223" l="1"/>
  <c r="H162" i="222" s="1"/>
  <c r="I161" i="223"/>
  <c r="I162" i="222" s="1"/>
  <c r="F161" i="223"/>
  <c r="F162" i="222" s="1"/>
  <c r="G161" i="223"/>
  <c r="G162" i="222" s="1"/>
  <c r="E161" i="223"/>
  <c r="J161" i="223"/>
  <c r="J162" i="222" s="1"/>
  <c r="E162" i="222" l="1"/>
  <c r="H171" i="223" l="1"/>
  <c r="H173" i="222" s="1"/>
  <c r="I171" i="223"/>
  <c r="I173" i="222" s="1"/>
  <c r="J171" i="223"/>
  <c r="J173" i="222" s="1"/>
  <c r="E171" i="223"/>
  <c r="F171" i="223"/>
  <c r="F173" i="222" s="1"/>
  <c r="G171" i="223"/>
  <c r="G173" i="222" s="1"/>
  <c r="E173" i="222" l="1"/>
  <c r="P41" i="223" l="1"/>
  <c r="P42" i="222" s="1"/>
  <c r="O41" i="223"/>
  <c r="O42" i="222" s="1"/>
  <c r="N41" i="223"/>
  <c r="N42" i="222" s="1"/>
  <c r="M41" i="223"/>
  <c r="M42" i="222" s="1"/>
  <c r="L41" i="223"/>
  <c r="L42" i="222" s="1"/>
  <c r="K41" i="223"/>
  <c r="Q41" i="223" l="1"/>
  <c r="K42" i="222"/>
  <c r="Q42" i="222" s="1"/>
  <c r="M50" i="223" l="1"/>
  <c r="M49" i="222" s="1"/>
  <c r="P50" i="223" l="1"/>
  <c r="P49" i="222" s="1"/>
  <c r="N50" i="223"/>
  <c r="N49" i="222" s="1"/>
  <c r="K50" i="223"/>
  <c r="L50" i="223"/>
  <c r="L49" i="222" s="1"/>
  <c r="O50" i="223"/>
  <c r="O49" i="222" s="1"/>
  <c r="K49" i="222" l="1"/>
  <c r="Q49" i="222" s="1"/>
  <c r="Q50" i="223"/>
  <c r="O158" i="223" l="1"/>
  <c r="O159" i="222" s="1"/>
  <c r="K158" i="223"/>
  <c r="K159" i="222" s="1"/>
  <c r="L99" i="223"/>
  <c r="L99" i="222" s="1"/>
  <c r="N99" i="223"/>
  <c r="N99" i="222" s="1"/>
  <c r="J99" i="223"/>
  <c r="J99" i="222" s="1"/>
  <c r="M158" i="223"/>
  <c r="M159" i="222" s="1"/>
  <c r="G158" i="223"/>
  <c r="G159" i="222" s="1"/>
  <c r="H158" i="223"/>
  <c r="H159" i="222" s="1"/>
  <c r="I158" i="223"/>
  <c r="I159" i="222" s="1"/>
  <c r="K99" i="223"/>
  <c r="K99" i="222" s="1"/>
  <c r="J158" i="223"/>
  <c r="J159" i="222" s="1"/>
  <c r="L158" i="223"/>
  <c r="L159" i="222" s="1"/>
  <c r="O99" i="223"/>
  <c r="O99" i="222" s="1"/>
  <c r="N158" i="223"/>
  <c r="N159" i="222" s="1"/>
  <c r="H99" i="223"/>
  <c r="P158" i="223"/>
  <c r="P159" i="222" s="1"/>
  <c r="F158" i="223"/>
  <c r="F159" i="222" s="1"/>
  <c r="P99" i="223"/>
  <c r="P99" i="222" s="1"/>
  <c r="M99" i="223"/>
  <c r="M99" i="222" s="1"/>
  <c r="I99" i="223"/>
  <c r="I99" i="222" s="1"/>
  <c r="E158" i="223"/>
  <c r="H99" i="222" l="1"/>
  <c r="Q99" i="222" s="1"/>
  <c r="Q99" i="223"/>
  <c r="E159" i="222"/>
  <c r="Q158" i="223"/>
  <c r="E169" i="252" l="1"/>
  <c r="E170" i="252" l="1"/>
  <c r="K169" i="252"/>
  <c r="M169" i="252" s="1"/>
  <c r="E169" i="250"/>
  <c r="D167" i="229" s="1"/>
  <c r="E170" i="250" l="1"/>
  <c r="D168" i="229" s="1"/>
  <c r="K170" i="252"/>
  <c r="M170" i="252" s="1"/>
  <c r="I102" i="223" l="1"/>
  <c r="I102" i="222" s="1"/>
  <c r="J102" i="223"/>
  <c r="J102" i="222" s="1"/>
  <c r="H102" i="223"/>
  <c r="H102" i="222" l="1"/>
  <c r="P177" i="223"/>
  <c r="P179" i="222" s="1"/>
  <c r="L177" i="223"/>
  <c r="L179" i="222" s="1"/>
  <c r="N177" i="223"/>
  <c r="N179" i="222" s="1"/>
  <c r="K177" i="223"/>
  <c r="M177" i="223"/>
  <c r="M179" i="222" s="1"/>
  <c r="O177" i="223"/>
  <c r="O179" i="222" s="1"/>
  <c r="F102" i="223"/>
  <c r="F102" i="222" l="1"/>
  <c r="F104" i="222" s="1"/>
  <c r="F104" i="223"/>
  <c r="K179" i="222"/>
  <c r="Q179" i="222" s="1"/>
  <c r="Q177" i="223"/>
  <c r="G102" i="223"/>
  <c r="E102" i="223"/>
  <c r="E104" i="223" l="1"/>
  <c r="E102" i="222"/>
  <c r="E104" i="222" s="1"/>
  <c r="G104" i="223"/>
  <c r="G102" i="222"/>
  <c r="G104" i="222" s="1"/>
  <c r="O161" i="223"/>
  <c r="O162" i="222" s="1"/>
  <c r="N102" i="223" l="1"/>
  <c r="N102" i="222" s="1"/>
  <c r="P161" i="223"/>
  <c r="P162" i="222" s="1"/>
  <c r="O102" i="223"/>
  <c r="O102" i="222" s="1"/>
  <c r="P102" i="223"/>
  <c r="P102" i="222" s="1"/>
  <c r="K161" i="223"/>
  <c r="K102" i="223"/>
  <c r="L161" i="223"/>
  <c r="L162" i="222" s="1"/>
  <c r="L102" i="223"/>
  <c r="L102" i="222" s="1"/>
  <c r="M161" i="223"/>
  <c r="M162" i="222" s="1"/>
  <c r="M102" i="223"/>
  <c r="M102" i="222" s="1"/>
  <c r="N161" i="223"/>
  <c r="N162" i="222" s="1"/>
  <c r="N59" i="223" l="1"/>
  <c r="N58" i="222" s="1"/>
  <c r="O59" i="223"/>
  <c r="O58" i="222" s="1"/>
  <c r="L59" i="223"/>
  <c r="L58" i="222" s="1"/>
  <c r="K59" i="223"/>
  <c r="P59" i="223"/>
  <c r="P58" i="222" s="1"/>
  <c r="M59" i="223"/>
  <c r="M58" i="222" s="1"/>
  <c r="K102" i="222"/>
  <c r="Q102" i="222" s="1"/>
  <c r="Q102" i="223"/>
  <c r="K162" i="222"/>
  <c r="Q162" i="222" s="1"/>
  <c r="Q161" i="223"/>
  <c r="K58" i="222" l="1"/>
  <c r="Q58" i="222" s="1"/>
  <c r="Q59" i="223"/>
  <c r="N88" i="223"/>
  <c r="N88" i="222" s="1"/>
  <c r="J88" i="223"/>
  <c r="J88" i="222" s="1"/>
  <c r="P147" i="223"/>
  <c r="P147" i="222" s="1"/>
  <c r="F147" i="223"/>
  <c r="F147" i="222" s="1"/>
  <c r="L88" i="223"/>
  <c r="L88" i="222" s="1"/>
  <c r="I88" i="223"/>
  <c r="I88" i="222" s="1"/>
  <c r="H147" i="223"/>
  <c r="H147" i="222" s="1"/>
  <c r="I147" i="223"/>
  <c r="I147" i="222" s="1"/>
  <c r="H88" i="223"/>
  <c r="M147" i="223"/>
  <c r="M147" i="222" s="1"/>
  <c r="N147" i="223"/>
  <c r="N147" i="222" s="1"/>
  <c r="K88" i="223"/>
  <c r="K88" i="222" s="1"/>
  <c r="O147" i="223"/>
  <c r="O147" i="222" s="1"/>
  <c r="O88" i="223"/>
  <c r="O88" i="222" s="1"/>
  <c r="J147" i="223"/>
  <c r="J147" i="222" s="1"/>
  <c r="P88" i="223"/>
  <c r="P88" i="222" s="1"/>
  <c r="G147" i="223"/>
  <c r="G147" i="222" s="1"/>
  <c r="K147" i="223"/>
  <c r="K147" i="222" s="1"/>
  <c r="E147" i="223"/>
  <c r="M88" i="223"/>
  <c r="M88" i="222" s="1"/>
  <c r="L147" i="223"/>
  <c r="L147" i="222" s="1"/>
  <c r="E147" i="222" l="1"/>
  <c r="Q147" i="222" s="1"/>
  <c r="Q147" i="223"/>
  <c r="L101" i="223"/>
  <c r="L101" i="222" s="1"/>
  <c r="H88" i="222"/>
  <c r="Q88" i="222" s="1"/>
  <c r="Q88" i="223"/>
  <c r="P101" i="223" l="1"/>
  <c r="P101" i="222" s="1"/>
  <c r="O101" i="223"/>
  <c r="O101" i="222" s="1"/>
  <c r="I101" i="223"/>
  <c r="I101" i="222" s="1"/>
  <c r="M101" i="223"/>
  <c r="M101" i="222" s="1"/>
  <c r="E119" i="252"/>
  <c r="K101" i="223"/>
  <c r="K101" i="222" s="1"/>
  <c r="J101" i="223"/>
  <c r="J101" i="222" s="1"/>
  <c r="N101" i="223"/>
  <c r="N101" i="222" s="1"/>
  <c r="H101" i="223"/>
  <c r="O80" i="223" l="1"/>
  <c r="O80" i="222" s="1"/>
  <c r="E119" i="250"/>
  <c r="D117" i="229" s="1"/>
  <c r="N80" i="223"/>
  <c r="N80" i="222" s="1"/>
  <c r="H101" i="222"/>
  <c r="Q101" i="222" s="1"/>
  <c r="Q101" i="223"/>
  <c r="K119" i="252"/>
  <c r="M119" i="252" s="1"/>
  <c r="L139" i="223" l="1"/>
  <c r="L139" i="222" s="1"/>
  <c r="H80" i="223"/>
  <c r="I139" i="223"/>
  <c r="I139" i="222" s="1"/>
  <c r="P80" i="223"/>
  <c r="P80" i="222" s="1"/>
  <c r="F139" i="223"/>
  <c r="F139" i="222" s="1"/>
  <c r="N139" i="223"/>
  <c r="N139" i="222" s="1"/>
  <c r="E139" i="223"/>
  <c r="G139" i="223"/>
  <c r="G139" i="222" s="1"/>
  <c r="K139" i="223"/>
  <c r="K139" i="222" s="1"/>
  <c r="P139" i="223"/>
  <c r="P139" i="222" s="1"/>
  <c r="L80" i="223"/>
  <c r="L80" i="222" s="1"/>
  <c r="K80" i="223"/>
  <c r="K80" i="222" s="1"/>
  <c r="M80" i="223"/>
  <c r="M80" i="222" s="1"/>
  <c r="J80" i="223"/>
  <c r="J80" i="222" s="1"/>
  <c r="O139" i="223"/>
  <c r="O139" i="222" s="1"/>
  <c r="J139" i="223"/>
  <c r="J139" i="222" s="1"/>
  <c r="M139" i="223"/>
  <c r="M139" i="222" s="1"/>
  <c r="I80" i="223"/>
  <c r="I80" i="222" s="1"/>
  <c r="M53" i="223"/>
  <c r="M52" i="222" s="1"/>
  <c r="O53" i="223"/>
  <c r="O52" i="222" s="1"/>
  <c r="K53" i="223"/>
  <c r="L53" i="223"/>
  <c r="L52" i="222" s="1"/>
  <c r="N53" i="223"/>
  <c r="N52" i="222" s="1"/>
  <c r="P53" i="223"/>
  <c r="P52" i="222" s="1"/>
  <c r="O38" i="223"/>
  <c r="E223" i="250"/>
  <c r="D221" i="229" s="1"/>
  <c r="I221" i="229" s="1"/>
  <c r="P38" i="223"/>
  <c r="N38" i="223" l="1"/>
  <c r="O37" i="222"/>
  <c r="O44" i="222" s="1"/>
  <c r="O45" i="223"/>
  <c r="P37" i="222"/>
  <c r="P44" i="222" s="1"/>
  <c r="P45" i="223"/>
  <c r="Q53" i="223"/>
  <c r="K52" i="222"/>
  <c r="Q52" i="222" s="1"/>
  <c r="N37" i="222"/>
  <c r="N44" i="222" s="1"/>
  <c r="N45" i="223"/>
  <c r="E139" i="222"/>
  <c r="N171" i="223"/>
  <c r="N173" i="222" s="1"/>
  <c r="H139" i="223"/>
  <c r="H139" i="222" s="1"/>
  <c r="L171" i="223"/>
  <c r="L173" i="222" s="1"/>
  <c r="H80" i="222"/>
  <c r="Q80" i="222" s="1"/>
  <c r="Q80" i="223"/>
  <c r="K171" i="223"/>
  <c r="O171" i="223"/>
  <c r="O173" i="222" s="1"/>
  <c r="M171" i="223"/>
  <c r="M173" i="222" s="1"/>
  <c r="P171" i="223"/>
  <c r="P173" i="222" s="1"/>
  <c r="M38" i="223"/>
  <c r="Q139" i="222" l="1"/>
  <c r="M37" i="222"/>
  <c r="M44" i="222" s="1"/>
  <c r="M45" i="223"/>
  <c r="L38" i="223"/>
  <c r="K38" i="223"/>
  <c r="O114" i="223"/>
  <c r="O114" i="222" s="1"/>
  <c r="O113" i="223"/>
  <c r="O113" i="222" s="1"/>
  <c r="K173" i="222"/>
  <c r="Q173" i="222" s="1"/>
  <c r="Q171" i="223"/>
  <c r="L114" i="223"/>
  <c r="L114" i="222" s="1"/>
  <c r="K114" i="223"/>
  <c r="K114" i="222" s="1"/>
  <c r="J114" i="223"/>
  <c r="J114" i="222" s="1"/>
  <c r="I114" i="223"/>
  <c r="I114" i="222" s="1"/>
  <c r="P114" i="223"/>
  <c r="P114" i="222" s="1"/>
  <c r="L113" i="223"/>
  <c r="L113" i="222" s="1"/>
  <c r="N114" i="223"/>
  <c r="N114" i="222" s="1"/>
  <c r="I113" i="223"/>
  <c r="I113" i="222" s="1"/>
  <c r="H114" i="223"/>
  <c r="J113" i="223"/>
  <c r="J113" i="222" s="1"/>
  <c r="M114" i="223"/>
  <c r="M114" i="222" s="1"/>
  <c r="Q139" i="223"/>
  <c r="K37" i="222" l="1"/>
  <c r="Q38" i="223"/>
  <c r="K45" i="223"/>
  <c r="L37" i="222"/>
  <c r="L44" i="222" s="1"/>
  <c r="L45" i="223"/>
  <c r="N113" i="223"/>
  <c r="N113" i="222" s="1"/>
  <c r="M113" i="223"/>
  <c r="M113" i="222" s="1"/>
  <c r="K86" i="223"/>
  <c r="K86" i="222" s="1"/>
  <c r="K94" i="252"/>
  <c r="N86" i="223"/>
  <c r="N86" i="222" s="1"/>
  <c r="I86" i="223"/>
  <c r="I86" i="222" s="1"/>
  <c r="O86" i="223"/>
  <c r="O86" i="222" s="1"/>
  <c r="P113" i="223"/>
  <c r="P113" i="222" s="1"/>
  <c r="J86" i="223"/>
  <c r="J86" i="222" s="1"/>
  <c r="H114" i="222"/>
  <c r="Q114" i="222" s="1"/>
  <c r="Q114" i="223"/>
  <c r="K113" i="223"/>
  <c r="K113" i="222" s="1"/>
  <c r="H113" i="223"/>
  <c r="Q45" i="223" l="1"/>
  <c r="Q37" i="222"/>
  <c r="K44" i="222"/>
  <c r="M112" i="223"/>
  <c r="M112" i="222" s="1"/>
  <c r="J112" i="223"/>
  <c r="J112" i="222" s="1"/>
  <c r="H112" i="223"/>
  <c r="K112" i="223"/>
  <c r="K112" i="222" s="1"/>
  <c r="I100" i="223"/>
  <c r="I100" i="222" s="1"/>
  <c r="H100" i="223"/>
  <c r="L100" i="223"/>
  <c r="L100" i="222" s="1"/>
  <c r="N112" i="223"/>
  <c r="N112" i="222" s="1"/>
  <c r="P86" i="223"/>
  <c r="P86" i="222" s="1"/>
  <c r="L112" i="223"/>
  <c r="L112" i="222" s="1"/>
  <c r="N100" i="223"/>
  <c r="N100" i="222" s="1"/>
  <c r="E214" i="250"/>
  <c r="D212" i="229" s="1"/>
  <c r="E213" i="250"/>
  <c r="D211" i="229" s="1"/>
  <c r="K115" i="252"/>
  <c r="M115" i="252" s="1"/>
  <c r="M86" i="223"/>
  <c r="M86" i="222" s="1"/>
  <c r="O112" i="223"/>
  <c r="O112" i="222" s="1"/>
  <c r="P100" i="223"/>
  <c r="P100" i="222" s="1"/>
  <c r="L86" i="223"/>
  <c r="L86" i="222" s="1"/>
  <c r="O100" i="223"/>
  <c r="O100" i="222" s="1"/>
  <c r="K100" i="223"/>
  <c r="K100" i="222" s="1"/>
  <c r="H113" i="222"/>
  <c r="Q113" i="222" s="1"/>
  <c r="Q113" i="223"/>
  <c r="M100" i="223"/>
  <c r="M100" i="222" s="1"/>
  <c r="I112" i="223"/>
  <c r="I112" i="222" s="1"/>
  <c r="P112" i="223"/>
  <c r="P112" i="222" s="1"/>
  <c r="J100" i="223"/>
  <c r="J100" i="222" s="1"/>
  <c r="K219" i="252"/>
  <c r="H86" i="223"/>
  <c r="Q44" i="222" l="1"/>
  <c r="H86" i="222"/>
  <c r="Q86" i="222" s="1"/>
  <c r="Q86" i="223"/>
  <c r="M87" i="223"/>
  <c r="M87" i="222" s="1"/>
  <c r="O87" i="223"/>
  <c r="O87" i="222" s="1"/>
  <c r="H100" i="222"/>
  <c r="Q100" i="222" s="1"/>
  <c r="Q100" i="223"/>
  <c r="J87" i="223"/>
  <c r="J87" i="222" s="1"/>
  <c r="I87" i="223"/>
  <c r="I87" i="222" s="1"/>
  <c r="P87" i="223"/>
  <c r="P87" i="222" s="1"/>
  <c r="L87" i="223"/>
  <c r="L87" i="222" s="1"/>
  <c r="J160" i="223"/>
  <c r="J161" i="222" s="1"/>
  <c r="H112" i="222"/>
  <c r="Q112" i="222" s="1"/>
  <c r="Q112" i="223"/>
  <c r="H87" i="223"/>
  <c r="N87" i="223"/>
  <c r="N87" i="222" s="1"/>
  <c r="K87" i="223"/>
  <c r="K87" i="222" s="1"/>
  <c r="K213" i="252" l="1"/>
  <c r="K214" i="252"/>
  <c r="N160" i="223"/>
  <c r="N161" i="222" s="1"/>
  <c r="E214" i="252"/>
  <c r="E213" i="252"/>
  <c r="K160" i="223"/>
  <c r="K161" i="222" s="1"/>
  <c r="I160" i="223"/>
  <c r="I161" i="222" s="1"/>
  <c r="G160" i="223"/>
  <c r="G161" i="222" s="1"/>
  <c r="M160" i="223"/>
  <c r="M161" i="222" s="1"/>
  <c r="H87" i="222"/>
  <c r="Q87" i="222" s="1"/>
  <c r="Q87" i="223"/>
  <c r="L160" i="223" l="1"/>
  <c r="L161" i="222" s="1"/>
  <c r="F160" i="223"/>
  <c r="F161" i="222" s="1"/>
  <c r="E160" i="223"/>
  <c r="O160" i="223"/>
  <c r="O161" i="222" s="1"/>
  <c r="P160" i="223"/>
  <c r="P161" i="222" s="1"/>
  <c r="H160" i="223"/>
  <c r="H161" i="222" s="1"/>
  <c r="E160" i="250" l="1"/>
  <c r="D158" i="229" s="1"/>
  <c r="E161" i="222"/>
  <c r="Q161" i="222" s="1"/>
  <c r="Q160" i="223"/>
  <c r="E160" i="252"/>
  <c r="P96" i="223" l="1"/>
  <c r="P96" i="222" s="1"/>
  <c r="K160" i="252"/>
  <c r="M160" i="252" s="1"/>
  <c r="E202" i="252"/>
  <c r="K109" i="223"/>
  <c r="K109" i="222" s="1"/>
  <c r="E161" i="252"/>
  <c r="P109" i="223"/>
  <c r="P109" i="222" s="1"/>
  <c r="K202" i="252"/>
  <c r="M202" i="252" s="1"/>
  <c r="E161" i="250"/>
  <c r="D159" i="229" s="1"/>
  <c r="E201" i="252"/>
  <c r="I109" i="223"/>
  <c r="I109" i="222" s="1"/>
  <c r="E155" i="223" l="1"/>
  <c r="O155" i="223"/>
  <c r="O156" i="222" s="1"/>
  <c r="O168" i="223"/>
  <c r="O170" i="222" s="1"/>
  <c r="J109" i="223"/>
  <c r="J109" i="222" s="1"/>
  <c r="E203" i="252"/>
  <c r="M168" i="223"/>
  <c r="M170" i="222" s="1"/>
  <c r="N96" i="223"/>
  <c r="N96" i="222" s="1"/>
  <c r="K168" i="223"/>
  <c r="K170" i="222" s="1"/>
  <c r="H155" i="223"/>
  <c r="H156" i="222" s="1"/>
  <c r="H109" i="223"/>
  <c r="H109" i="222" s="1"/>
  <c r="E109" i="223"/>
  <c r="G109" i="223"/>
  <c r="K161" i="252"/>
  <c r="M161" i="252" s="1"/>
  <c r="G168" i="223"/>
  <c r="G170" i="222" s="1"/>
  <c r="F109" i="223"/>
  <c r="L109" i="223"/>
  <c r="L109" i="222" s="1"/>
  <c r="N155" i="223"/>
  <c r="N156" i="222" s="1"/>
  <c r="E162" i="252"/>
  <c r="L155" i="223"/>
  <c r="L156" i="222" s="1"/>
  <c r="I96" i="223"/>
  <c r="I96" i="222" s="1"/>
  <c r="L96" i="223"/>
  <c r="L96" i="222" s="1"/>
  <c r="P155" i="223"/>
  <c r="P156" i="222" s="1"/>
  <c r="I155" i="223"/>
  <c r="I156" i="222" s="1"/>
  <c r="N168" i="223"/>
  <c r="N170" i="222" s="1"/>
  <c r="H96" i="223"/>
  <c r="E168" i="223"/>
  <c r="M96" i="223"/>
  <c r="M96" i="222" s="1"/>
  <c r="E202" i="250"/>
  <c r="D200" i="229" s="1"/>
  <c r="K96" i="223"/>
  <c r="K96" i="222" s="1"/>
  <c r="K201" i="252"/>
  <c r="M201" i="252" s="1"/>
  <c r="E162" i="250"/>
  <c r="D160" i="229" s="1"/>
  <c r="M155" i="223"/>
  <c r="M156" i="222" s="1"/>
  <c r="J96" i="223"/>
  <c r="J96" i="222" s="1"/>
  <c r="E201" i="250"/>
  <c r="D199" i="229" s="1"/>
  <c r="L168" i="223"/>
  <c r="L170" i="222" s="1"/>
  <c r="J155" i="223"/>
  <c r="J156" i="222" s="1"/>
  <c r="N109" i="223"/>
  <c r="N109" i="222" s="1"/>
  <c r="F155" i="223"/>
  <c r="F156" i="222" s="1"/>
  <c r="O96" i="223"/>
  <c r="O96" i="222" s="1"/>
  <c r="G155" i="223"/>
  <c r="G156" i="222" s="1"/>
  <c r="K203" i="252"/>
  <c r="M203" i="252" s="1"/>
  <c r="M109" i="223"/>
  <c r="M109" i="222" s="1"/>
  <c r="O109" i="223"/>
  <c r="O109" i="222" s="1"/>
  <c r="G109" i="222" l="1"/>
  <c r="F173" i="223"/>
  <c r="F175" i="222" s="1"/>
  <c r="H168" i="223"/>
  <c r="H170" i="222" s="1"/>
  <c r="P168" i="223"/>
  <c r="P170" i="222" s="1"/>
  <c r="I168" i="223"/>
  <c r="I170" i="222" s="1"/>
  <c r="F109" i="222"/>
  <c r="E109" i="222"/>
  <c r="Q109" i="223"/>
  <c r="L172" i="223"/>
  <c r="L174" i="222" s="1"/>
  <c r="J168" i="223"/>
  <c r="J170" i="222" s="1"/>
  <c r="E203" i="250"/>
  <c r="D201" i="229" s="1"/>
  <c r="O173" i="223"/>
  <c r="O175" i="222" s="1"/>
  <c r="E163" i="252"/>
  <c r="K204" i="252"/>
  <c r="M204" i="252" s="1"/>
  <c r="K162" i="252"/>
  <c r="M162" i="252" s="1"/>
  <c r="E170" i="222"/>
  <c r="K155" i="223"/>
  <c r="K156" i="222" s="1"/>
  <c r="E156" i="222"/>
  <c r="E204" i="252"/>
  <c r="L173" i="223"/>
  <c r="L175" i="222" s="1"/>
  <c r="I172" i="223"/>
  <c r="I174" i="222" s="1"/>
  <c r="F168" i="223"/>
  <c r="F170" i="222" s="1"/>
  <c r="M172" i="223"/>
  <c r="M174" i="222" s="1"/>
  <c r="H96" i="222"/>
  <c r="Q96" i="222" s="1"/>
  <c r="Q96" i="223"/>
  <c r="Q168" i="223" l="1"/>
  <c r="Q156" i="222"/>
  <c r="E163" i="250"/>
  <c r="D161" i="229" s="1"/>
  <c r="N172" i="223"/>
  <c r="N174" i="222" s="1"/>
  <c r="Q170" i="222"/>
  <c r="J173" i="223"/>
  <c r="J175" i="222" s="1"/>
  <c r="Q109" i="222"/>
  <c r="M173" i="223"/>
  <c r="M175" i="222" s="1"/>
  <c r="P172" i="223"/>
  <c r="P174" i="222" s="1"/>
  <c r="K173" i="223"/>
  <c r="K175" i="222" s="1"/>
  <c r="J172" i="223"/>
  <c r="J174" i="222" s="1"/>
  <c r="E204" i="250"/>
  <c r="D202" i="229" s="1"/>
  <c r="O172" i="223"/>
  <c r="O174" i="222" s="1"/>
  <c r="K163" i="252"/>
  <c r="M163" i="252" s="1"/>
  <c r="Q155" i="223"/>
  <c r="E172" i="223"/>
  <c r="G172" i="223"/>
  <c r="G174" i="222" s="1"/>
  <c r="E173" i="223"/>
  <c r="H172" i="223"/>
  <c r="H174" i="222" s="1"/>
  <c r="H173" i="223"/>
  <c r="H175" i="222" s="1"/>
  <c r="K200" i="252"/>
  <c r="N173" i="223"/>
  <c r="N175" i="222" s="1"/>
  <c r="K172" i="223"/>
  <c r="K174" i="222" s="1"/>
  <c r="P173" i="223"/>
  <c r="P175" i="222" s="1"/>
  <c r="I173" i="223"/>
  <c r="I175" i="222" s="1"/>
  <c r="F172" i="223"/>
  <c r="F174" i="222" s="1"/>
  <c r="G173" i="223"/>
  <c r="G175" i="222" s="1"/>
  <c r="P145" i="223" l="1"/>
  <c r="P145" i="222" s="1"/>
  <c r="N146" i="223"/>
  <c r="N146" i="222" s="1"/>
  <c r="J146" i="223"/>
  <c r="J146" i="222" s="1"/>
  <c r="G145" i="223"/>
  <c r="G145" i="222" s="1"/>
  <c r="M200" i="252"/>
  <c r="H145" i="223"/>
  <c r="H145" i="222" s="1"/>
  <c r="E159" i="223"/>
  <c r="E196" i="252"/>
  <c r="E174" i="222"/>
  <c r="Q174" i="222" s="1"/>
  <c r="Q172" i="223"/>
  <c r="K145" i="223"/>
  <c r="K145" i="222" s="1"/>
  <c r="O146" i="223"/>
  <c r="O146" i="222" s="1"/>
  <c r="M145" i="223"/>
  <c r="M145" i="222" s="1"/>
  <c r="I145" i="223"/>
  <c r="I145" i="222" s="1"/>
  <c r="O145" i="223"/>
  <c r="O145" i="222" s="1"/>
  <c r="E159" i="250"/>
  <c r="D157" i="229" s="1"/>
  <c r="K146" i="223"/>
  <c r="K146" i="222" s="1"/>
  <c r="E145" i="223"/>
  <c r="L146" i="223"/>
  <c r="L146" i="222" s="1"/>
  <c r="K159" i="252"/>
  <c r="M159" i="252" s="1"/>
  <c r="E146" i="223"/>
  <c r="N145" i="223"/>
  <c r="N145" i="222" s="1"/>
  <c r="F145" i="223"/>
  <c r="F145" i="222" s="1"/>
  <c r="E175" i="222"/>
  <c r="Q175" i="222" s="1"/>
  <c r="Q173" i="223"/>
  <c r="G146" i="223"/>
  <c r="G146" i="222" s="1"/>
  <c r="L145" i="223"/>
  <c r="L145" i="222" s="1"/>
  <c r="J145" i="223"/>
  <c r="J145" i="222" s="1"/>
  <c r="K196" i="252" l="1"/>
  <c r="I159" i="223"/>
  <c r="I160" i="222" s="1"/>
  <c r="O159" i="223"/>
  <c r="O160" i="222" s="1"/>
  <c r="I146" i="223"/>
  <c r="I146" i="222" s="1"/>
  <c r="E197" i="252"/>
  <c r="L159" i="223"/>
  <c r="L160" i="222" s="1"/>
  <c r="K159" i="223"/>
  <c r="K160" i="222" s="1"/>
  <c r="H146" i="223"/>
  <c r="H146" i="222" s="1"/>
  <c r="F146" i="223"/>
  <c r="F146" i="222" s="1"/>
  <c r="H159" i="223"/>
  <c r="H160" i="222" s="1"/>
  <c r="N159" i="223"/>
  <c r="N160" i="222" s="1"/>
  <c r="P159" i="223"/>
  <c r="P160" i="222" s="1"/>
  <c r="E96" i="252"/>
  <c r="E160" i="222"/>
  <c r="G159" i="223"/>
  <c r="G160" i="222" s="1"/>
  <c r="E146" i="222"/>
  <c r="E145" i="222"/>
  <c r="Q145" i="222" s="1"/>
  <c r="Q145" i="223"/>
  <c r="P146" i="223"/>
  <c r="P146" i="222" s="1"/>
  <c r="M146" i="223"/>
  <c r="M146" i="222" s="1"/>
  <c r="F159" i="223"/>
  <c r="F160" i="222" s="1"/>
  <c r="J159" i="223"/>
  <c r="J160" i="222" s="1"/>
  <c r="M159" i="223"/>
  <c r="M160" i="222" s="1"/>
  <c r="E198" i="252" l="1"/>
  <c r="K197" i="252"/>
  <c r="M197" i="252" s="1"/>
  <c r="L108" i="223"/>
  <c r="L108" i="222" s="1"/>
  <c r="M108" i="223"/>
  <c r="M108" i="222" s="1"/>
  <c r="P108" i="223"/>
  <c r="P108" i="222" s="1"/>
  <c r="Q146" i="223"/>
  <c r="Q146" i="222"/>
  <c r="I108" i="223"/>
  <c r="I108" i="222" s="1"/>
  <c r="O108" i="223"/>
  <c r="O108" i="222" s="1"/>
  <c r="J108" i="223"/>
  <c r="J108" i="222" s="1"/>
  <c r="K96" i="252"/>
  <c r="L81" i="223"/>
  <c r="L81" i="222" s="1"/>
  <c r="Q159" i="223"/>
  <c r="H108" i="223"/>
  <c r="P81" i="223"/>
  <c r="P81" i="222" s="1"/>
  <c r="O81" i="223"/>
  <c r="O81" i="222" s="1"/>
  <c r="N108" i="223"/>
  <c r="N108" i="222" s="1"/>
  <c r="K108" i="223"/>
  <c r="K108" i="222" s="1"/>
  <c r="Q160" i="222"/>
  <c r="E199" i="252" l="1"/>
  <c r="J81" i="223"/>
  <c r="J81" i="222" s="1"/>
  <c r="M81" i="223"/>
  <c r="M81" i="222" s="1"/>
  <c r="K81" i="223"/>
  <c r="K81" i="222" s="1"/>
  <c r="I81" i="223"/>
  <c r="I81" i="222" s="1"/>
  <c r="K198" i="252"/>
  <c r="M198" i="252" s="1"/>
  <c r="N81" i="223"/>
  <c r="N81" i="222" s="1"/>
  <c r="K199" i="252"/>
  <c r="M199" i="252" s="1"/>
  <c r="H81" i="223"/>
  <c r="H108" i="222"/>
  <c r="Q108" i="222" s="1"/>
  <c r="Q108" i="223"/>
  <c r="K99" i="252" l="1"/>
  <c r="M99" i="252" s="1"/>
  <c r="H81" i="222"/>
  <c r="Q81" i="222" s="1"/>
  <c r="Q81" i="223"/>
  <c r="H167" i="223" l="1"/>
  <c r="H169" i="222" s="1"/>
  <c r="M167" i="223"/>
  <c r="M169" i="222" s="1"/>
  <c r="O167" i="223"/>
  <c r="O169" i="222" s="1"/>
  <c r="E196" i="250"/>
  <c r="D194" i="229" s="1"/>
  <c r="K167" i="223"/>
  <c r="K169" i="222" s="1"/>
  <c r="E96" i="250"/>
  <c r="D94" i="229" s="1"/>
  <c r="J167" i="223"/>
  <c r="J169" i="222" s="1"/>
  <c r="E197" i="250"/>
  <c r="D195" i="229" s="1"/>
  <c r="I195" i="229" s="1"/>
  <c r="I140" i="223" l="1"/>
  <c r="I140" i="222" s="1"/>
  <c r="G167" i="223"/>
  <c r="G169" i="222" s="1"/>
  <c r="O140" i="223"/>
  <c r="O140" i="222" s="1"/>
  <c r="E167" i="223"/>
  <c r="P167" i="223"/>
  <c r="P169" i="222" s="1"/>
  <c r="F167" i="223"/>
  <c r="F169" i="222" s="1"/>
  <c r="K140" i="223"/>
  <c r="K140" i="222" s="1"/>
  <c r="N140" i="223"/>
  <c r="N140" i="222" s="1"/>
  <c r="L167" i="223"/>
  <c r="L169" i="222" s="1"/>
  <c r="E140" i="223"/>
  <c r="H140" i="223"/>
  <c r="H140" i="222" s="1"/>
  <c r="E97" i="250"/>
  <c r="D95" i="229" s="1"/>
  <c r="I95" i="229" s="1"/>
  <c r="J140" i="223"/>
  <c r="J140" i="222" s="1"/>
  <c r="M140" i="223"/>
  <c r="M140" i="222" s="1"/>
  <c r="G140" i="223"/>
  <c r="G140" i="222" s="1"/>
  <c r="I167" i="223"/>
  <c r="I169" i="222" s="1"/>
  <c r="L140" i="223"/>
  <c r="L140" i="222" s="1"/>
  <c r="N167" i="223"/>
  <c r="N169" i="222" s="1"/>
  <c r="F140" i="223"/>
  <c r="F140" i="222" s="1"/>
  <c r="E198" i="250"/>
  <c r="D196" i="229" s="1"/>
  <c r="I196" i="229" s="1"/>
  <c r="E98" i="250" l="1"/>
  <c r="D96" i="229" s="1"/>
  <c r="I96" i="229" s="1"/>
  <c r="Q167" i="223"/>
  <c r="E169" i="222"/>
  <c r="Q169" i="222" s="1"/>
  <c r="E199" i="250"/>
  <c r="D197" i="229" s="1"/>
  <c r="I197" i="229" s="1"/>
  <c r="E140" i="222"/>
  <c r="P140" i="223"/>
  <c r="P140" i="222" s="1"/>
  <c r="Q140" i="222" l="1"/>
  <c r="E99" i="250"/>
  <c r="D97" i="229" s="1"/>
  <c r="I97" i="229" s="1"/>
  <c r="Q140" i="223"/>
  <c r="E95" i="250" l="1"/>
  <c r="D93" i="229" s="1"/>
  <c r="K89" i="223" l="1"/>
  <c r="K89" i="222" s="1"/>
  <c r="P89" i="223"/>
  <c r="P89" i="222" s="1"/>
  <c r="I89" i="223"/>
  <c r="I89" i="222" s="1"/>
  <c r="O89" i="223"/>
  <c r="O89" i="222" s="1"/>
  <c r="E121" i="252"/>
  <c r="K121" i="252" l="1"/>
  <c r="H89" i="223"/>
  <c r="M89" i="223"/>
  <c r="M89" i="222" s="1"/>
  <c r="N89" i="223"/>
  <c r="N89" i="222" s="1"/>
  <c r="L89" i="223"/>
  <c r="L89" i="222" s="1"/>
  <c r="J89" i="223"/>
  <c r="J89" i="222" s="1"/>
  <c r="K124" i="252" l="1"/>
  <c r="M124" i="252" s="1"/>
  <c r="H89" i="222"/>
  <c r="Q89" i="222" s="1"/>
  <c r="Q89" i="223"/>
  <c r="M148" i="223" l="1"/>
  <c r="M148" i="222" s="1"/>
  <c r="H148" i="223"/>
  <c r="H148" i="222" s="1"/>
  <c r="O148" i="223"/>
  <c r="O148" i="222" s="1"/>
  <c r="L148" i="223"/>
  <c r="L148" i="222" s="1"/>
  <c r="K148" i="223"/>
  <c r="K148" i="222" s="1"/>
  <c r="I148" i="223"/>
  <c r="I148" i="222" s="1"/>
  <c r="F148" i="223"/>
  <c r="F148" i="222" s="1"/>
  <c r="J148" i="223"/>
  <c r="J148" i="222" s="1"/>
  <c r="G148" i="223"/>
  <c r="G148" i="222" s="1"/>
  <c r="E148" i="223"/>
  <c r="P148" i="223"/>
  <c r="P148" i="222" s="1"/>
  <c r="N148" i="223"/>
  <c r="N148" i="222" s="1"/>
  <c r="E121" i="250" l="1"/>
  <c r="D119" i="229" s="1"/>
  <c r="Q148" i="223"/>
  <c r="E148" i="222"/>
  <c r="Q148" i="222" s="1"/>
  <c r="E122" i="250"/>
  <c r="D120" i="229" s="1"/>
  <c r="E124" i="250"/>
  <c r="D122" i="229" s="1"/>
  <c r="E123" i="250"/>
  <c r="D121" i="229" s="1"/>
  <c r="O97" i="223" l="1"/>
  <c r="O97" i="222" s="1"/>
  <c r="L97" i="223"/>
  <c r="L97" i="222" s="1"/>
  <c r="M97" i="223"/>
  <c r="M97" i="222" s="1"/>
  <c r="K97" i="223"/>
  <c r="K97" i="222" s="1"/>
  <c r="N97" i="223"/>
  <c r="N97" i="222" s="1"/>
  <c r="J97" i="223"/>
  <c r="J97" i="222" s="1"/>
  <c r="P97" i="223"/>
  <c r="P97" i="222" s="1"/>
  <c r="H97" i="223"/>
  <c r="I97" i="223"/>
  <c r="I97" i="222" s="1"/>
  <c r="J98" i="223" l="1"/>
  <c r="J98" i="222" s="1"/>
  <c r="N98" i="223"/>
  <c r="N98" i="222" s="1"/>
  <c r="O98" i="223"/>
  <c r="O98" i="222" s="1"/>
  <c r="I98" i="223"/>
  <c r="I98" i="222" s="1"/>
  <c r="M98" i="223"/>
  <c r="M98" i="222" s="1"/>
  <c r="K98" i="223"/>
  <c r="K98" i="222" s="1"/>
  <c r="H98" i="223"/>
  <c r="L98" i="223"/>
  <c r="L98" i="222" s="1"/>
  <c r="P98" i="223"/>
  <c r="P98" i="222" s="1"/>
  <c r="H97" i="222"/>
  <c r="Q97" i="222" s="1"/>
  <c r="Q97" i="223"/>
  <c r="H98" i="222" l="1"/>
  <c r="Q98" i="222" s="1"/>
  <c r="Q98" i="223"/>
  <c r="E164" i="252"/>
  <c r="E165" i="252"/>
  <c r="K165" i="252"/>
  <c r="K164" i="252"/>
  <c r="E167" i="252" l="1"/>
  <c r="E166" i="252"/>
  <c r="K166" i="252" l="1"/>
  <c r="K167" i="252"/>
  <c r="E165" i="250" l="1"/>
  <c r="D163" i="229" s="1"/>
  <c r="E164" i="250"/>
  <c r="D162" i="229" s="1"/>
  <c r="O85" i="223" l="1"/>
  <c r="O85" i="222" s="1"/>
  <c r="K85" i="223"/>
  <c r="K85" i="222" s="1"/>
  <c r="I85" i="223"/>
  <c r="I85" i="222" s="1"/>
  <c r="H85" i="223"/>
  <c r="P85" i="223"/>
  <c r="P85" i="222" s="1"/>
  <c r="J85" i="223"/>
  <c r="J85" i="222" s="1"/>
  <c r="L85" i="223"/>
  <c r="L85" i="222" s="1"/>
  <c r="M85" i="223"/>
  <c r="M85" i="222" s="1"/>
  <c r="N85" i="223"/>
  <c r="N85" i="222" s="1"/>
  <c r="H85" i="222" l="1"/>
  <c r="Q85" i="222" s="1"/>
  <c r="Q85" i="223"/>
  <c r="E113" i="252" l="1"/>
  <c r="E112" i="252"/>
  <c r="K112" i="252" l="1"/>
  <c r="K113" i="252"/>
  <c r="N144" i="223" l="1"/>
  <c r="N144" i="222" s="1"/>
  <c r="K144" i="223"/>
  <c r="K144" i="222" s="1"/>
  <c r="L144" i="223"/>
  <c r="L144" i="222" s="1"/>
  <c r="I144" i="223"/>
  <c r="I144" i="222" s="1"/>
  <c r="G144" i="223"/>
  <c r="G144" i="222" s="1"/>
  <c r="H144" i="223"/>
  <c r="H144" i="222" s="1"/>
  <c r="M144" i="223"/>
  <c r="M144" i="222" s="1"/>
  <c r="P144" i="223"/>
  <c r="P144" i="222" s="1"/>
  <c r="F144" i="223"/>
  <c r="F144" i="222" s="1"/>
  <c r="E144" i="223"/>
  <c r="J144" i="223"/>
  <c r="J144" i="222" s="1"/>
  <c r="O144" i="223"/>
  <c r="O144" i="222" s="1"/>
  <c r="E144" i="222" l="1"/>
  <c r="Q144" i="222" s="1"/>
  <c r="Q144" i="223"/>
  <c r="E113" i="250" l="1"/>
  <c r="D111" i="229" s="1"/>
  <c r="E112" i="250"/>
  <c r="D110" i="229" s="1"/>
  <c r="E149" i="252" l="1"/>
  <c r="K149" i="252" l="1"/>
  <c r="E150" i="252"/>
  <c r="L94" i="223" l="1"/>
  <c r="L94" i="222" s="1"/>
  <c r="P94" i="223"/>
  <c r="P94" i="222" s="1"/>
  <c r="M94" i="223"/>
  <c r="M94" i="222" s="1"/>
  <c r="J94" i="223"/>
  <c r="J94" i="222" s="1"/>
  <c r="I94" i="223"/>
  <c r="I94" i="222" s="1"/>
  <c r="K94" i="223"/>
  <c r="K94" i="222" s="1"/>
  <c r="K150" i="252"/>
  <c r="M150" i="252" s="1"/>
  <c r="H94" i="223"/>
  <c r="N94" i="223"/>
  <c r="N94" i="222" s="1"/>
  <c r="E151" i="252"/>
  <c r="O94" i="223"/>
  <c r="O94" i="222" s="1"/>
  <c r="K151" i="252" l="1"/>
  <c r="M151" i="252" s="1"/>
  <c r="H94" i="222"/>
  <c r="Q94" i="222" s="1"/>
  <c r="Q94" i="223"/>
  <c r="E152" i="252"/>
  <c r="K152" i="252"/>
  <c r="M152" i="252" s="1"/>
  <c r="E149" i="250" l="1"/>
  <c r="D147" i="229" s="1"/>
  <c r="E150" i="250" l="1"/>
  <c r="D148" i="229" s="1"/>
  <c r="I148" i="229" s="1"/>
  <c r="L153" i="223" l="1"/>
  <c r="L154" i="222" s="1"/>
  <c r="F153" i="223"/>
  <c r="F154" i="222" s="1"/>
  <c r="I153" i="223"/>
  <c r="I154" i="222" s="1"/>
  <c r="K153" i="223"/>
  <c r="K154" i="222" s="1"/>
  <c r="E153" i="223"/>
  <c r="N153" i="223"/>
  <c r="N154" i="222" s="1"/>
  <c r="P153" i="223"/>
  <c r="P154" i="222" s="1"/>
  <c r="O153" i="223"/>
  <c r="O154" i="222" s="1"/>
  <c r="M153" i="223"/>
  <c r="M154" i="222" s="1"/>
  <c r="H153" i="223"/>
  <c r="H154" i="222" s="1"/>
  <c r="E151" i="250"/>
  <c r="D149" i="229" s="1"/>
  <c r="I149" i="229" s="1"/>
  <c r="E152" i="250" l="1"/>
  <c r="D150" i="229" s="1"/>
  <c r="I150" i="229" s="1"/>
  <c r="J153" i="223"/>
  <c r="J154" i="222" s="1"/>
  <c r="E154" i="222"/>
  <c r="G153" i="223"/>
  <c r="G154" i="222" s="1"/>
  <c r="Q153" i="223" l="1"/>
  <c r="Q154" i="222"/>
  <c r="K90" i="252" l="1"/>
  <c r="E90" i="252"/>
  <c r="E76" i="252" l="1"/>
  <c r="E85" i="252"/>
  <c r="E77" i="252" l="1"/>
  <c r="K85" i="252"/>
  <c r="K76" i="252"/>
  <c r="E78" i="252" l="1"/>
  <c r="K77" i="252"/>
  <c r="K88" i="252" l="1"/>
  <c r="M88" i="252" s="1"/>
  <c r="K78" i="252"/>
  <c r="M78" i="252" s="1"/>
  <c r="E79" i="252"/>
  <c r="K79" i="252" l="1"/>
  <c r="M79" i="252" s="1"/>
  <c r="E80" i="252"/>
  <c r="K80" i="252" l="1"/>
  <c r="E81" i="252"/>
  <c r="H79" i="223" l="1"/>
  <c r="J79" i="223"/>
  <c r="E82" i="252"/>
  <c r="L79" i="223"/>
  <c r="K81" i="252"/>
  <c r="M81" i="252" s="1"/>
  <c r="M79" i="223"/>
  <c r="O79" i="223"/>
  <c r="P79" i="223"/>
  <c r="K79" i="223"/>
  <c r="N79" i="223"/>
  <c r="I82" i="223" l="1"/>
  <c r="I82" i="222" s="1"/>
  <c r="E101" i="252"/>
  <c r="N79" i="222"/>
  <c r="O79" i="222"/>
  <c r="J82" i="223"/>
  <c r="J82" i="222" s="1"/>
  <c r="E90" i="250"/>
  <c r="D88" i="229" s="1"/>
  <c r="E91" i="250"/>
  <c r="D89" i="229" s="1"/>
  <c r="I89" i="229" s="1"/>
  <c r="M79" i="222"/>
  <c r="J79" i="222"/>
  <c r="K82" i="252"/>
  <c r="M82" i="252" s="1"/>
  <c r="K79" i="222"/>
  <c r="L82" i="223"/>
  <c r="L82" i="222" s="1"/>
  <c r="O82" i="223"/>
  <c r="O82" i="222" s="1"/>
  <c r="E83" i="252"/>
  <c r="K83" i="252"/>
  <c r="M83" i="252" s="1"/>
  <c r="H79" i="222"/>
  <c r="L79" i="222"/>
  <c r="I79" i="223"/>
  <c r="P79" i="222"/>
  <c r="M82" i="223" l="1"/>
  <c r="K101" i="252"/>
  <c r="P82" i="223"/>
  <c r="Q79" i="223"/>
  <c r="I79" i="222"/>
  <c r="Q79" i="222" s="1"/>
  <c r="H82" i="223"/>
  <c r="N82" i="223"/>
  <c r="E92" i="250"/>
  <c r="D90" i="229" s="1"/>
  <c r="I90" i="229" s="1"/>
  <c r="E75" i="252"/>
  <c r="K82" i="223"/>
  <c r="K104" i="252" l="1"/>
  <c r="M104" i="252" s="1"/>
  <c r="P82" i="222"/>
  <c r="H82" i="222"/>
  <c r="Q82" i="223"/>
  <c r="K82" i="222"/>
  <c r="M82" i="222"/>
  <c r="E93" i="250"/>
  <c r="D91" i="229" s="1"/>
  <c r="I91" i="229" s="1"/>
  <c r="N82" i="222"/>
  <c r="Q82" i="222" l="1"/>
  <c r="E76" i="250" l="1"/>
  <c r="D74" i="229" s="1"/>
  <c r="E85" i="250" l="1"/>
  <c r="D83" i="229" s="1"/>
  <c r="E141" i="223"/>
  <c r="E101" i="250"/>
  <c r="D99" i="229" s="1"/>
  <c r="L141" i="223"/>
  <c r="L141" i="222" s="1"/>
  <c r="E106" i="252"/>
  <c r="N141" i="223"/>
  <c r="N141" i="222" s="1"/>
  <c r="K83" i="223" l="1"/>
  <c r="G141" i="223"/>
  <c r="G141" i="222" s="1"/>
  <c r="J141" i="223"/>
  <c r="J141" i="222" s="1"/>
  <c r="N83" i="223"/>
  <c r="O141" i="223"/>
  <c r="O141" i="222" s="1"/>
  <c r="P83" i="223"/>
  <c r="K106" i="252"/>
  <c r="F141" i="223"/>
  <c r="F141" i="222" s="1"/>
  <c r="K141" i="223"/>
  <c r="K141" i="222" s="1"/>
  <c r="I141" i="223"/>
  <c r="I141" i="222" s="1"/>
  <c r="I83" i="223"/>
  <c r="E141" i="222"/>
  <c r="E102" i="250"/>
  <c r="D100" i="229" s="1"/>
  <c r="I100" i="229" s="1"/>
  <c r="E86" i="250"/>
  <c r="D84" i="229" s="1"/>
  <c r="I84" i="229" s="1"/>
  <c r="H141" i="223"/>
  <c r="H141" i="222" s="1"/>
  <c r="M141" i="223"/>
  <c r="M141" i="222" s="1"/>
  <c r="O83" i="223"/>
  <c r="J83" i="223"/>
  <c r="P141" i="223"/>
  <c r="P141" i="222" s="1"/>
  <c r="E77" i="250"/>
  <c r="D75" i="229" s="1"/>
  <c r="E79" i="250" l="1"/>
  <c r="D77" i="229" s="1"/>
  <c r="I77" i="229" s="1"/>
  <c r="I83" i="222"/>
  <c r="N83" i="222"/>
  <c r="E88" i="250"/>
  <c r="D86" i="229" s="1"/>
  <c r="I86" i="229" s="1"/>
  <c r="J83" i="222"/>
  <c r="E87" i="250"/>
  <c r="D85" i="229" s="1"/>
  <c r="I85" i="229" s="1"/>
  <c r="E78" i="250"/>
  <c r="D76" i="229" s="1"/>
  <c r="I76" i="229" s="1"/>
  <c r="E104" i="250"/>
  <c r="D102" i="229" s="1"/>
  <c r="I102" i="229" s="1"/>
  <c r="O83" i="222"/>
  <c r="P83" i="222"/>
  <c r="H83" i="223"/>
  <c r="E103" i="250"/>
  <c r="D101" i="229" s="1"/>
  <c r="I101" i="229" s="1"/>
  <c r="K83" i="222"/>
  <c r="Q141" i="223"/>
  <c r="M83" i="223"/>
  <c r="L83" i="223"/>
  <c r="Q141" i="222"/>
  <c r="H83" i="222" l="1"/>
  <c r="Q83" i="223"/>
  <c r="M83" i="222"/>
  <c r="K109" i="252"/>
  <c r="M109" i="252" s="1"/>
  <c r="L83" i="222"/>
  <c r="E80" i="250" l="1"/>
  <c r="D78" i="229" s="1"/>
  <c r="E81" i="250"/>
  <c r="D79" i="229" s="1"/>
  <c r="I79" i="229" s="1"/>
  <c r="Q83" i="222"/>
  <c r="I138" i="223" l="1"/>
  <c r="K138" i="223"/>
  <c r="F138" i="223"/>
  <c r="O138" i="223"/>
  <c r="N138" i="223"/>
  <c r="G138" i="223"/>
  <c r="P138" i="223"/>
  <c r="L138" i="223"/>
  <c r="E82" i="250"/>
  <c r="D80" i="229" s="1"/>
  <c r="I80" i="229" s="1"/>
  <c r="O138" i="222" l="1"/>
  <c r="E138" i="223"/>
  <c r="P138" i="222"/>
  <c r="F138" i="222"/>
  <c r="K138" i="222"/>
  <c r="L138" i="222"/>
  <c r="M138" i="223"/>
  <c r="N138" i="222"/>
  <c r="I138" i="222"/>
  <c r="G138" i="222"/>
  <c r="J138" i="223"/>
  <c r="E83" i="250"/>
  <c r="D81" i="229" s="1"/>
  <c r="I81" i="229" s="1"/>
  <c r="H138" i="223"/>
  <c r="H138" i="222" l="1"/>
  <c r="M138" i="222"/>
  <c r="Q138" i="223"/>
  <c r="E138" i="222"/>
  <c r="J138" i="222"/>
  <c r="E75" i="250"/>
  <c r="D73" i="229" s="1"/>
  <c r="Q138" i="222" l="1"/>
  <c r="E107" i="250" l="1"/>
  <c r="D105" i="229" s="1"/>
  <c r="I105" i="229" s="1"/>
  <c r="L142" i="223"/>
  <c r="O142" i="223"/>
  <c r="F142" i="223"/>
  <c r="E106" i="250"/>
  <c r="D104" i="229" s="1"/>
  <c r="G142" i="223"/>
  <c r="F142" i="222" l="1"/>
  <c r="I142" i="223"/>
  <c r="E142" i="223"/>
  <c r="M142" i="223"/>
  <c r="P142" i="223"/>
  <c r="O142" i="222"/>
  <c r="N142" i="223"/>
  <c r="L142" i="222"/>
  <c r="G142" i="222"/>
  <c r="J142" i="223"/>
  <c r="E108" i="250"/>
  <c r="D106" i="229" s="1"/>
  <c r="I106" i="229" s="1"/>
  <c r="K142" i="223"/>
  <c r="H142" i="223"/>
  <c r="K142" i="222" l="1"/>
  <c r="Q142" i="223"/>
  <c r="E142" i="222"/>
  <c r="E109" i="250"/>
  <c r="D107" i="229" s="1"/>
  <c r="I107" i="229" s="1"/>
  <c r="I142" i="222"/>
  <c r="P142" i="222"/>
  <c r="J142" i="222"/>
  <c r="N142" i="222"/>
  <c r="H142" i="222"/>
  <c r="M142" i="222"/>
  <c r="Q142" i="222" l="1"/>
  <c r="K143" i="252" l="1"/>
  <c r="E143" i="252"/>
  <c r="K144" i="252" l="1"/>
  <c r="M144" i="252" s="1"/>
  <c r="E144" i="252"/>
  <c r="K145" i="252" l="1"/>
  <c r="M145" i="252" s="1"/>
  <c r="E145" i="252"/>
  <c r="E138" i="252"/>
  <c r="K146" i="252"/>
  <c r="M146" i="252" s="1"/>
  <c r="E146" i="252"/>
  <c r="K130" i="252"/>
  <c r="E139" i="252" l="1"/>
  <c r="K142" i="252"/>
  <c r="E130" i="252"/>
  <c r="K138" i="252"/>
  <c r="K139" i="252" l="1"/>
  <c r="M139" i="252" s="1"/>
  <c r="E131" i="252"/>
  <c r="E140" i="252"/>
  <c r="E141" i="252" l="1"/>
  <c r="K140" i="252"/>
  <c r="M140" i="252" s="1"/>
  <c r="K141" i="252"/>
  <c r="M141" i="252" s="1"/>
  <c r="K131" i="252"/>
  <c r="M131" i="252" s="1"/>
  <c r="E132" i="252"/>
  <c r="E133" i="252" l="1"/>
  <c r="K132" i="252"/>
  <c r="M132" i="252" s="1"/>
  <c r="K133" i="252" l="1"/>
  <c r="E134" i="252"/>
  <c r="E155" i="252"/>
  <c r="K137" i="252"/>
  <c r="P95" i="223" l="1"/>
  <c r="P95" i="222" s="1"/>
  <c r="E143" i="250"/>
  <c r="D141" i="229" s="1"/>
  <c r="K134" i="252"/>
  <c r="M134" i="252" s="1"/>
  <c r="N95" i="223"/>
  <c r="N95" i="222" s="1"/>
  <c r="E135" i="252"/>
  <c r="K155" i="252"/>
  <c r="E156" i="252"/>
  <c r="K136" i="252" l="1"/>
  <c r="M136" i="252" s="1"/>
  <c r="N92" i="223"/>
  <c r="M92" i="223"/>
  <c r="I95" i="223"/>
  <c r="I95" i="222" s="1"/>
  <c r="J92" i="223"/>
  <c r="O92" i="223"/>
  <c r="P92" i="223"/>
  <c r="O95" i="223"/>
  <c r="O95" i="222" s="1"/>
  <c r="M95" i="223"/>
  <c r="M95" i="222" s="1"/>
  <c r="K95" i="223"/>
  <c r="K95" i="222" s="1"/>
  <c r="E157" i="252"/>
  <c r="E136" i="252"/>
  <c r="K156" i="252"/>
  <c r="M156" i="252" s="1"/>
  <c r="H92" i="223"/>
  <c r="E144" i="250"/>
  <c r="D142" i="229" s="1"/>
  <c r="I142" i="229" s="1"/>
  <c r="L92" i="223"/>
  <c r="L95" i="223"/>
  <c r="L95" i="222" s="1"/>
  <c r="K135" i="252"/>
  <c r="M135" i="252" s="1"/>
  <c r="H95" i="223"/>
  <c r="K92" i="223"/>
  <c r="I92" i="223"/>
  <c r="J95" i="223"/>
  <c r="J95" i="222" s="1"/>
  <c r="L47" i="223"/>
  <c r="K47" i="223"/>
  <c r="L46" i="222" l="1"/>
  <c r="L59" i="222" s="1"/>
  <c r="L60" i="222" s="1"/>
  <c r="L60" i="223"/>
  <c r="L61" i="223" s="1"/>
  <c r="P47" i="223"/>
  <c r="M47" i="223"/>
  <c r="O47" i="223"/>
  <c r="K60" i="223"/>
  <c r="K46" i="222"/>
  <c r="N47" i="223"/>
  <c r="I104" i="223"/>
  <c r="I92" i="222"/>
  <c r="I104" i="222" s="1"/>
  <c r="K92" i="222"/>
  <c r="K104" i="222" s="1"/>
  <c r="K104" i="223"/>
  <c r="P92" i="222"/>
  <c r="P104" i="222" s="1"/>
  <c r="P104" i="223"/>
  <c r="M92" i="222"/>
  <c r="M104" i="222" s="1"/>
  <c r="M104" i="223"/>
  <c r="L92" i="222"/>
  <c r="L104" i="222" s="1"/>
  <c r="L104" i="223"/>
  <c r="H95" i="222"/>
  <c r="Q95" i="222" s="1"/>
  <c r="Q95" i="223"/>
  <c r="O92" i="222"/>
  <c r="O104" i="222" s="1"/>
  <c r="O104" i="223"/>
  <c r="E158" i="252"/>
  <c r="E146" i="250"/>
  <c r="D144" i="229" s="1"/>
  <c r="I144" i="229" s="1"/>
  <c r="K158" i="252"/>
  <c r="M158" i="252" s="1"/>
  <c r="N92" i="222"/>
  <c r="N104" i="222" s="1"/>
  <c r="N104" i="223"/>
  <c r="E145" i="250"/>
  <c r="D143" i="229" s="1"/>
  <c r="I143" i="229" s="1"/>
  <c r="H104" i="223"/>
  <c r="H92" i="222"/>
  <c r="Q92" i="223"/>
  <c r="J92" i="222"/>
  <c r="J104" i="222" s="1"/>
  <c r="J104" i="223"/>
  <c r="K157" i="252"/>
  <c r="M157" i="252" s="1"/>
  <c r="Q47" i="223" l="1"/>
  <c r="K59" i="222"/>
  <c r="K61" i="223"/>
  <c r="O60" i="223"/>
  <c r="O61" i="223" s="1"/>
  <c r="O46" i="222"/>
  <c r="O59" i="222" s="1"/>
  <c r="O60" i="222" s="1"/>
  <c r="M60" i="223"/>
  <c r="M61" i="223" s="1"/>
  <c r="M46" i="222"/>
  <c r="M59" i="222" s="1"/>
  <c r="M60" i="222" s="1"/>
  <c r="P46" i="222"/>
  <c r="P59" i="222" s="1"/>
  <c r="P60" i="222" s="1"/>
  <c r="P60" i="223"/>
  <c r="P61" i="223" s="1"/>
  <c r="N46" i="222"/>
  <c r="N59" i="222" s="1"/>
  <c r="N60" i="222" s="1"/>
  <c r="N60" i="223"/>
  <c r="N61" i="223" s="1"/>
  <c r="Q104" i="223"/>
  <c r="H104" i="222"/>
  <c r="Q104" i="222" s="1"/>
  <c r="Q92" i="222"/>
  <c r="Q61" i="223" l="1"/>
  <c r="Q60" i="223"/>
  <c r="Q46" i="222"/>
  <c r="Q59" i="222"/>
  <c r="K60" i="222"/>
  <c r="K154" i="252"/>
  <c r="Q60" i="222" l="1"/>
  <c r="O154" i="223" l="1"/>
  <c r="O155" i="222" s="1"/>
  <c r="G154" i="223"/>
  <c r="G155" i="222" s="1"/>
  <c r="K154" i="223"/>
  <c r="K155" i="222" s="1"/>
  <c r="E156" i="250"/>
  <c r="D154" i="229" s="1"/>
  <c r="I154" i="229" s="1"/>
  <c r="E155" i="250"/>
  <c r="D153" i="229" s="1"/>
  <c r="I154" i="223"/>
  <c r="I155" i="222" s="1"/>
  <c r="H154" i="223"/>
  <c r="H155" i="222" s="1"/>
  <c r="L154" i="223" l="1"/>
  <c r="L155" i="222" s="1"/>
  <c r="J154" i="223"/>
  <c r="J155" i="222" s="1"/>
  <c r="E157" i="250"/>
  <c r="D155" i="229" s="1"/>
  <c r="I155" i="229" s="1"/>
  <c r="F154" i="223"/>
  <c r="F155" i="222" s="1"/>
  <c r="P154" i="223"/>
  <c r="P155" i="222" s="1"/>
  <c r="N154" i="223"/>
  <c r="N155" i="222" s="1"/>
  <c r="M154" i="223"/>
  <c r="M155" i="222" s="1"/>
  <c r="E190" i="252"/>
  <c r="E154" i="223"/>
  <c r="E191" i="252" l="1"/>
  <c r="E182" i="252"/>
  <c r="E158" i="250"/>
  <c r="D156" i="229" s="1"/>
  <c r="I156" i="229" s="1"/>
  <c r="E155" i="222"/>
  <c r="Q155" i="222" s="1"/>
  <c r="Q154" i="223"/>
  <c r="E138" i="250"/>
  <c r="D136" i="229" s="1"/>
  <c r="K190" i="252"/>
  <c r="E130" i="250"/>
  <c r="D128" i="229" s="1"/>
  <c r="E183" i="252" l="1"/>
  <c r="E139" i="250"/>
  <c r="D137" i="229" s="1"/>
  <c r="I137" i="229" s="1"/>
  <c r="K191" i="252"/>
  <c r="M191" i="252" s="1"/>
  <c r="E192" i="252"/>
  <c r="K183" i="252"/>
  <c r="M183" i="252" s="1"/>
  <c r="K193" i="252" l="1"/>
  <c r="M193" i="252" s="1"/>
  <c r="K192" i="252"/>
  <c r="M192" i="252" s="1"/>
  <c r="E184" i="252"/>
  <c r="E193" i="252"/>
  <c r="E131" i="250"/>
  <c r="D129" i="229" s="1"/>
  <c r="I129" i="229" s="1"/>
  <c r="K182" i="252"/>
  <c r="E140" i="250"/>
  <c r="D138" i="229" s="1"/>
  <c r="I138" i="229" s="1"/>
  <c r="E141" i="250" l="1"/>
  <c r="D139" i="229" s="1"/>
  <c r="I139" i="229" s="1"/>
  <c r="E132" i="250"/>
  <c r="D130" i="229" s="1"/>
  <c r="I130" i="229" s="1"/>
  <c r="K184" i="252"/>
  <c r="M184" i="252" s="1"/>
  <c r="E185" i="252"/>
  <c r="E133" i="250" l="1"/>
  <c r="D131" i="229" s="1"/>
  <c r="K185" i="252"/>
  <c r="M185" i="252" s="1"/>
  <c r="E186" i="252"/>
  <c r="F106" i="223"/>
  <c r="G106" i="223"/>
  <c r="E106" i="223"/>
  <c r="F106" i="222" l="1"/>
  <c r="F119" i="222" s="1"/>
  <c r="F120" i="222" s="1"/>
  <c r="F121" i="222" s="1"/>
  <c r="F119" i="223"/>
  <c r="F120" i="223" s="1"/>
  <c r="F121" i="223" s="1"/>
  <c r="E106" i="222"/>
  <c r="E119" i="222" s="1"/>
  <c r="E120" i="222" s="1"/>
  <c r="E121" i="222" s="1"/>
  <c r="E119" i="223"/>
  <c r="E120" i="223" s="1"/>
  <c r="E121" i="223" s="1"/>
  <c r="G106" i="222"/>
  <c r="G119" i="222" s="1"/>
  <c r="G120" i="222" s="1"/>
  <c r="G121" i="222" s="1"/>
  <c r="G119" i="223"/>
  <c r="G120" i="223" s="1"/>
  <c r="G121" i="223" s="1"/>
  <c r="M106" i="223"/>
  <c r="K186" i="252"/>
  <c r="M186" i="252" s="1"/>
  <c r="K106" i="223"/>
  <c r="P106" i="223"/>
  <c r="E187" i="252"/>
  <c r="E134" i="250"/>
  <c r="D132" i="229" s="1"/>
  <c r="I132" i="229" s="1"/>
  <c r="O106" i="223"/>
  <c r="L106" i="223"/>
  <c r="I106" i="223"/>
  <c r="N106" i="223"/>
  <c r="H106" i="223"/>
  <c r="J106" i="223"/>
  <c r="J106" i="222" l="1"/>
  <c r="L106" i="222"/>
  <c r="P106" i="222"/>
  <c r="H106" i="222"/>
  <c r="Q106" i="223"/>
  <c r="O106" i="222"/>
  <c r="K106" i="222"/>
  <c r="N106" i="222"/>
  <c r="K188" i="252"/>
  <c r="M188" i="252" s="1"/>
  <c r="K187" i="252"/>
  <c r="M187" i="252" s="1"/>
  <c r="E135" i="250"/>
  <c r="D133" i="229" s="1"/>
  <c r="I133" i="229" s="1"/>
  <c r="I106" i="222"/>
  <c r="M106" i="222"/>
  <c r="E188" i="252"/>
  <c r="E206" i="252" l="1"/>
  <c r="I151" i="223"/>
  <c r="Q106" i="222"/>
  <c r="M151" i="223"/>
  <c r="K151" i="223"/>
  <c r="L151" i="223"/>
  <c r="N151" i="223"/>
  <c r="G151" i="223"/>
  <c r="E151" i="223"/>
  <c r="H151" i="223"/>
  <c r="E190" i="250"/>
  <c r="D188" i="229" s="1"/>
  <c r="P151" i="223"/>
  <c r="E136" i="250"/>
  <c r="D134" i="229" s="1"/>
  <c r="I134" i="229" s="1"/>
  <c r="O151" i="223"/>
  <c r="J151" i="223"/>
  <c r="F151" i="223"/>
  <c r="O163" i="223" l="1"/>
  <c r="O152" i="222"/>
  <c r="O165" i="222" s="1"/>
  <c r="I152" i="222"/>
  <c r="I165" i="222" s="1"/>
  <c r="I163" i="223"/>
  <c r="I110" i="223"/>
  <c r="F152" i="222"/>
  <c r="H152" i="222"/>
  <c r="H165" i="222" s="1"/>
  <c r="H163" i="223"/>
  <c r="N163" i="223"/>
  <c r="N152" i="222"/>
  <c r="N165" i="222" s="1"/>
  <c r="E191" i="250"/>
  <c r="D189" i="229" s="1"/>
  <c r="I189" i="229" s="1"/>
  <c r="P152" i="222"/>
  <c r="E152" i="222"/>
  <c r="Q151" i="223"/>
  <c r="M163" i="223"/>
  <c r="M152" i="222"/>
  <c r="M165" i="222" s="1"/>
  <c r="L152" i="222"/>
  <c r="L165" i="222" s="1"/>
  <c r="L163" i="223"/>
  <c r="J152" i="222"/>
  <c r="J165" i="222" s="1"/>
  <c r="J163" i="223"/>
  <c r="E207" i="252"/>
  <c r="G152" i="222"/>
  <c r="K163" i="223"/>
  <c r="K152" i="222"/>
  <c r="K165" i="222" s="1"/>
  <c r="K206" i="252"/>
  <c r="P110" i="223" l="1"/>
  <c r="E192" i="250"/>
  <c r="D190" i="229" s="1"/>
  <c r="I190" i="229" s="1"/>
  <c r="Q152" i="222"/>
  <c r="M110" i="223"/>
  <c r="E208" i="252"/>
  <c r="K207" i="252"/>
  <c r="M207" i="252" s="1"/>
  <c r="H110" i="223"/>
  <c r="O110" i="223"/>
  <c r="K110" i="223"/>
  <c r="J110" i="223"/>
  <c r="L110" i="223"/>
  <c r="N110" i="223"/>
  <c r="I110" i="222"/>
  <c r="N110" i="222" l="1"/>
  <c r="K209" i="252"/>
  <c r="M209" i="252" s="1"/>
  <c r="K110" i="222"/>
  <c r="L110" i="222"/>
  <c r="E193" i="250"/>
  <c r="D191" i="229" s="1"/>
  <c r="I191" i="229" s="1"/>
  <c r="O110" i="222"/>
  <c r="M110" i="222"/>
  <c r="K208" i="252"/>
  <c r="M208" i="252" s="1"/>
  <c r="H110" i="222"/>
  <c r="Q110" i="223"/>
  <c r="P110" i="222"/>
  <c r="E209" i="252"/>
  <c r="J110" i="222"/>
  <c r="Q110" i="222" l="1"/>
  <c r="E182" i="250" l="1"/>
  <c r="D180" i="229" s="1"/>
  <c r="K205" i="252"/>
  <c r="E183" i="250" l="1"/>
  <c r="D181" i="229" s="1"/>
  <c r="I181" i="229" s="1"/>
  <c r="E184" i="250" l="1"/>
  <c r="D182" i="229" s="1"/>
  <c r="I182" i="229" s="1"/>
  <c r="H169" i="223" l="1"/>
  <c r="H171" i="222" s="1"/>
  <c r="E207" i="250"/>
  <c r="D205" i="229" s="1"/>
  <c r="I205" i="229" s="1"/>
  <c r="E185" i="250"/>
  <c r="D183" i="229" s="1"/>
  <c r="G169" i="223"/>
  <c r="G171" i="222" s="1"/>
  <c r="P169" i="223"/>
  <c r="P171" i="222" s="1"/>
  <c r="E169" i="223"/>
  <c r="E206" i="250"/>
  <c r="D204" i="229" s="1"/>
  <c r="O169" i="223"/>
  <c r="O171" i="222" s="1"/>
  <c r="K169" i="223"/>
  <c r="K171" i="222" s="1"/>
  <c r="L169" i="223" l="1"/>
  <c r="L171" i="222" s="1"/>
  <c r="G165" i="223"/>
  <c r="L165" i="223"/>
  <c r="H165" i="223"/>
  <c r="J165" i="223"/>
  <c r="I165" i="223"/>
  <c r="N169" i="223"/>
  <c r="N171" i="222" s="1"/>
  <c r="M169" i="223"/>
  <c r="M171" i="222" s="1"/>
  <c r="M165" i="223"/>
  <c r="E171" i="222"/>
  <c r="F169" i="223"/>
  <c r="F171" i="222" s="1"/>
  <c r="J169" i="223"/>
  <c r="J171" i="222" s="1"/>
  <c r="E208" i="250"/>
  <c r="D206" i="229" s="1"/>
  <c r="I206" i="229" s="1"/>
  <c r="I169" i="223"/>
  <c r="I171" i="222" s="1"/>
  <c r="E186" i="250"/>
  <c r="D184" i="229" s="1"/>
  <c r="I184" i="229" s="1"/>
  <c r="H167" i="222" l="1"/>
  <c r="L167" i="222"/>
  <c r="I167" i="222"/>
  <c r="G167" i="222"/>
  <c r="Q169" i="223"/>
  <c r="K165" i="223"/>
  <c r="F165" i="223"/>
  <c r="Q171" i="222"/>
  <c r="N165" i="223"/>
  <c r="E187" i="250"/>
  <c r="D185" i="229" s="1"/>
  <c r="I185" i="229" s="1"/>
  <c r="M167" i="222"/>
  <c r="J167" i="222"/>
  <c r="E165" i="223"/>
  <c r="O165" i="223"/>
  <c r="E209" i="250"/>
  <c r="D207" i="229" s="1"/>
  <c r="I207" i="229" s="1"/>
  <c r="P165" i="223"/>
  <c r="P167" i="222" l="1"/>
  <c r="E188" i="250"/>
  <c r="D186" i="229" s="1"/>
  <c r="I186" i="229" s="1"/>
  <c r="E167" i="222"/>
  <c r="Q165" i="223"/>
  <c r="E178" i="223"/>
  <c r="F167" i="222"/>
  <c r="O167" i="222"/>
  <c r="N167" i="222"/>
  <c r="K167" i="222"/>
  <c r="Q167" i="222" l="1"/>
  <c r="E181" i="222"/>
  <c r="K171" i="252" l="1"/>
  <c r="K118" i="252"/>
  <c r="K172" i="252"/>
  <c r="K221" i="252" l="1"/>
  <c r="M221" i="252" s="1"/>
  <c r="K148" i="252"/>
  <c r="K195" i="252" l="1"/>
  <c r="K189" i="252"/>
  <c r="K117" i="252" l="1"/>
  <c r="K181" i="252"/>
  <c r="K217" i="252"/>
  <c r="K216" i="252" l="1"/>
  <c r="K129" i="252" l="1"/>
  <c r="K75" i="252"/>
  <c r="K128" i="252" l="1"/>
  <c r="K178" i="252" l="1"/>
  <c r="N10" i="223" l="1"/>
  <c r="L10" i="223"/>
  <c r="O10" i="223"/>
  <c r="M10" i="223"/>
  <c r="P10" i="223"/>
  <c r="K10" i="223"/>
  <c r="M9" i="222" l="1"/>
  <c r="M18" i="222" s="1"/>
  <c r="M61" i="222" s="1"/>
  <c r="M19" i="223"/>
  <c r="M62" i="223" s="1"/>
  <c r="O9" i="222"/>
  <c r="O18" i="222" s="1"/>
  <c r="O61" i="222" s="1"/>
  <c r="O19" i="223"/>
  <c r="O62" i="223" s="1"/>
  <c r="Q10" i="223"/>
  <c r="K19" i="223"/>
  <c r="K9" i="222"/>
  <c r="L9" i="222"/>
  <c r="L18" i="222" s="1"/>
  <c r="L61" i="222" s="1"/>
  <c r="L19" i="223"/>
  <c r="L62" i="223" s="1"/>
  <c r="P9" i="222"/>
  <c r="P18" i="222" s="1"/>
  <c r="P61" i="222" s="1"/>
  <c r="P19" i="223"/>
  <c r="P62" i="223" s="1"/>
  <c r="N9" i="222"/>
  <c r="N18" i="222" s="1"/>
  <c r="N61" i="222" s="1"/>
  <c r="N19" i="223"/>
  <c r="N62" i="223" s="1"/>
  <c r="Q9" i="222" l="1"/>
  <c r="K18" i="222"/>
  <c r="K62" i="223"/>
  <c r="Q19" i="223"/>
  <c r="K61" i="222" l="1"/>
  <c r="Q18" i="222"/>
  <c r="Q62" i="223"/>
  <c r="Q61" i="222" l="1"/>
  <c r="E11" i="252" l="1"/>
  <c r="K11" i="252"/>
  <c r="E17" i="252"/>
  <c r="K17" i="252"/>
  <c r="M17" i="252" s="1"/>
  <c r="K12" i="252" l="1"/>
  <c r="K18" i="252"/>
  <c r="E18" i="252"/>
  <c r="E14" i="252"/>
  <c r="E12" i="252"/>
  <c r="K14" i="252"/>
  <c r="M14" i="252" s="1"/>
  <c r="K19" i="252" l="1"/>
  <c r="E194" i="252"/>
  <c r="E19" i="252"/>
  <c r="K10" i="252"/>
  <c r="E15" i="252"/>
  <c r="K20" i="252" l="1"/>
  <c r="E20" i="252"/>
  <c r="K15" i="252"/>
  <c r="L68" i="223" l="1"/>
  <c r="E21" i="252"/>
  <c r="K21" i="252"/>
  <c r="P68" i="223"/>
  <c r="O68" i="223"/>
  <c r="N68" i="223"/>
  <c r="M68" i="223"/>
  <c r="K68" i="223"/>
  <c r="K13" i="252"/>
  <c r="N67" i="222" l="1"/>
  <c r="M67" i="222"/>
  <c r="M77" i="222" s="1"/>
  <c r="M77" i="223"/>
  <c r="K16" i="252"/>
  <c r="O67" i="222"/>
  <c r="L67" i="222"/>
  <c r="L77" i="222" s="1"/>
  <c r="L77" i="223"/>
  <c r="Q68" i="223"/>
  <c r="K67" i="222"/>
  <c r="K77" i="223"/>
  <c r="P67" i="222"/>
  <c r="K9" i="252" l="1"/>
  <c r="Q67" i="222"/>
  <c r="K77" i="222"/>
  <c r="E173" i="252" l="1"/>
  <c r="E173" i="250" l="1"/>
  <c r="D171" i="229" s="1"/>
  <c r="E14" i="250" l="1"/>
  <c r="D12" i="229" s="1"/>
  <c r="I12" i="229" s="1"/>
  <c r="E11" i="250"/>
  <c r="D9" i="229" s="1"/>
  <c r="E17" i="250"/>
  <c r="D15" i="229" s="1"/>
  <c r="I15" i="229" s="1"/>
  <c r="E15" i="250" l="1"/>
  <c r="D13" i="229" s="1"/>
  <c r="E12" i="250"/>
  <c r="D10" i="229" s="1"/>
  <c r="E18" i="250"/>
  <c r="D16" i="229" s="1"/>
  <c r="E13" i="250" l="1"/>
  <c r="D11" i="229" s="1"/>
  <c r="E19" i="250"/>
  <c r="D17" i="229" s="1"/>
  <c r="E20" i="250" l="1"/>
  <c r="D18" i="229" s="1"/>
  <c r="N127" i="223"/>
  <c r="E21" i="250" l="1"/>
  <c r="D19" i="229" s="1"/>
  <c r="P127" i="223"/>
  <c r="L127" i="223"/>
  <c r="I127" i="223"/>
  <c r="M127" i="223"/>
  <c r="F127" i="223"/>
  <c r="N127" i="222"/>
  <c r="G127" i="223"/>
  <c r="K127" i="223"/>
  <c r="H127" i="223"/>
  <c r="O127" i="223"/>
  <c r="E127" i="223"/>
  <c r="J127" i="223"/>
  <c r="G127" i="222" l="1"/>
  <c r="I127" i="222"/>
  <c r="O127" i="222"/>
  <c r="H127" i="222"/>
  <c r="L127" i="222"/>
  <c r="K127" i="222"/>
  <c r="P127" i="222"/>
  <c r="J127" i="222"/>
  <c r="E16" i="250"/>
  <c r="D14" i="229" s="1"/>
  <c r="F127" i="222"/>
  <c r="E127" i="222"/>
  <c r="Q127" i="223"/>
  <c r="M127" i="222"/>
  <c r="Q127" i="222" l="1"/>
  <c r="E115" i="252" l="1"/>
  <c r="E116" i="252"/>
  <c r="E172" i="252" l="1"/>
  <c r="E219" i="252" l="1"/>
  <c r="E94" i="252"/>
  <c r="E94" i="250" l="1"/>
  <c r="D92" i="229" s="1"/>
  <c r="E117" i="252" l="1"/>
  <c r="E217" i="252" l="1"/>
  <c r="E171" i="252" l="1"/>
  <c r="E216" i="252"/>
  <c r="E115" i="250" l="1"/>
  <c r="D113" i="229" s="1"/>
  <c r="E172" i="250"/>
  <c r="D170" i="229" s="1"/>
  <c r="E118" i="252"/>
  <c r="E219" i="250" l="1"/>
  <c r="D217" i="229" s="1"/>
  <c r="E159" i="252" l="1"/>
  <c r="E117" i="250"/>
  <c r="D115" i="229" s="1"/>
  <c r="E200" i="252"/>
  <c r="E200" i="250" l="1"/>
  <c r="D198" i="229" s="1"/>
  <c r="E171" i="250" l="1"/>
  <c r="D169" i="229" s="1"/>
  <c r="E217" i="250"/>
  <c r="D215" i="229" s="1"/>
  <c r="E216" i="250" l="1"/>
  <c r="D214" i="229" s="1"/>
  <c r="E118" i="250" l="1"/>
  <c r="D116" i="229" s="1"/>
  <c r="E195" i="252" l="1"/>
  <c r="E195" i="250" l="1"/>
  <c r="D193" i="229" s="1"/>
  <c r="E31" i="252" l="1"/>
  <c r="E22" i="252" l="1"/>
  <c r="E42" i="252" l="1"/>
  <c r="E120" i="250" l="1"/>
  <c r="D118" i="229" s="1"/>
  <c r="E48" i="252" l="1"/>
  <c r="E46" i="252" l="1"/>
  <c r="E51" i="252"/>
  <c r="E45" i="252" l="1"/>
  <c r="E148" i="252" l="1"/>
  <c r="E148" i="250" l="1"/>
  <c r="D146" i="229" s="1"/>
  <c r="E10" i="252" l="1"/>
  <c r="E13" i="252" l="1"/>
  <c r="E16" i="252" l="1"/>
  <c r="E9" i="252" l="1"/>
  <c r="E10" i="250" l="1"/>
  <c r="D8" i="229" s="1"/>
  <c r="E53" i="252" l="1"/>
  <c r="E9" i="250" l="1"/>
  <c r="E57" i="252"/>
  <c r="D7" i="229" l="1"/>
  <c r="E89" i="250" l="1"/>
  <c r="D87" i="229" s="1"/>
  <c r="E100" i="250" l="1"/>
  <c r="D98" i="229" s="1"/>
  <c r="E84" i="250"/>
  <c r="D82" i="229" s="1"/>
  <c r="E74" i="250" l="1"/>
  <c r="D72" i="229" l="1"/>
  <c r="E105" i="250" l="1"/>
  <c r="D103" i="229" l="1"/>
  <c r="E142" i="252" l="1"/>
  <c r="E137" i="252" l="1"/>
  <c r="E129" i="252" l="1"/>
  <c r="E154" i="252"/>
  <c r="E142" i="250" l="1"/>
  <c r="D140" i="229" s="1"/>
  <c r="E128" i="252"/>
  <c r="E178" i="252" s="1"/>
  <c r="E154" i="250" l="1"/>
  <c r="D152" i="229" s="1"/>
  <c r="E189" i="252" l="1"/>
  <c r="E137" i="250" l="1"/>
  <c r="D135" i="229" s="1"/>
  <c r="E181" i="252" l="1"/>
  <c r="E129" i="250" l="1"/>
  <c r="D127" i="229" s="1"/>
  <c r="E128" i="250" l="1"/>
  <c r="E189" i="250"/>
  <c r="D187" i="229" s="1"/>
  <c r="E205" i="252" l="1"/>
  <c r="D126" i="229"/>
  <c r="E205" i="250" l="1"/>
  <c r="D203" i="229" s="1"/>
  <c r="E181" i="250" l="1"/>
  <c r="D179" i="229" l="1"/>
  <c r="E62" i="252" l="1"/>
  <c r="K23" i="252" l="1"/>
  <c r="K26" i="252" l="1"/>
  <c r="K27" i="252" l="1"/>
  <c r="K28" i="252" l="1"/>
  <c r="K31" i="252" l="1"/>
  <c r="K29" i="252" l="1"/>
  <c r="K25" i="252" l="1"/>
  <c r="K22" i="252" l="1"/>
  <c r="P76" i="223" l="1"/>
  <c r="N76" i="223"/>
  <c r="O76" i="223"/>
  <c r="O75" i="222" l="1"/>
  <c r="O77" i="222" s="1"/>
  <c r="O77" i="223"/>
  <c r="N75" i="222"/>
  <c r="Q76" i="223"/>
  <c r="N77" i="223"/>
  <c r="P75" i="222"/>
  <c r="P77" i="222" s="1"/>
  <c r="P77" i="223"/>
  <c r="E68" i="252"/>
  <c r="E70" i="252" s="1"/>
  <c r="Q77" i="223" l="1"/>
  <c r="Q75" i="222"/>
  <c r="N77" i="222"/>
  <c r="Q77" i="222" s="1"/>
  <c r="K135" i="223" l="1"/>
  <c r="J135" i="223"/>
  <c r="G135" i="223"/>
  <c r="H135" i="223"/>
  <c r="E135" i="223"/>
  <c r="P135" i="223"/>
  <c r="M135" i="223"/>
  <c r="I135" i="223"/>
  <c r="F135" i="223"/>
  <c r="N135" i="223"/>
  <c r="O135" i="223"/>
  <c r="L135" i="223"/>
  <c r="L135" i="222" l="1"/>
  <c r="L136" i="222" s="1"/>
  <c r="L136" i="223"/>
  <c r="I135" i="222"/>
  <c r="I136" i="222" s="1"/>
  <c r="I136" i="223"/>
  <c r="H135" i="222"/>
  <c r="H136" i="222" s="1"/>
  <c r="H136" i="223"/>
  <c r="O135" i="222"/>
  <c r="O136" i="222" s="1"/>
  <c r="O136" i="223"/>
  <c r="M135" i="222"/>
  <c r="M136" i="222" s="1"/>
  <c r="M136" i="223"/>
  <c r="G135" i="222"/>
  <c r="G136" i="222" s="1"/>
  <c r="G136" i="223"/>
  <c r="N135" i="222"/>
  <c r="N136" i="222" s="1"/>
  <c r="N136" i="223"/>
  <c r="P135" i="222"/>
  <c r="P136" i="222" s="1"/>
  <c r="P136" i="223"/>
  <c r="J135" i="222"/>
  <c r="J136" i="222" s="1"/>
  <c r="J136" i="223"/>
  <c r="F135" i="222"/>
  <c r="F136" i="222" s="1"/>
  <c r="F136" i="223"/>
  <c r="E135" i="222"/>
  <c r="Q135" i="223"/>
  <c r="E136" i="223"/>
  <c r="K135" i="222"/>
  <c r="K136" i="222" s="1"/>
  <c r="K136" i="223"/>
  <c r="Q136" i="223" l="1"/>
  <c r="E68" i="250"/>
  <c r="Q135" i="222"/>
  <c r="E136" i="222"/>
  <c r="Q136" i="222" s="1"/>
  <c r="D66" i="229" l="1"/>
  <c r="E70" i="250"/>
  <c r="D68" i="229" s="1"/>
  <c r="H170" i="223" l="1"/>
  <c r="J170" i="223"/>
  <c r="N170" i="223"/>
  <c r="P170" i="223"/>
  <c r="I170" i="223"/>
  <c r="M170" i="223"/>
  <c r="K170" i="223"/>
  <c r="O170" i="223"/>
  <c r="G170" i="223"/>
  <c r="L170" i="223"/>
  <c r="P111" i="223" l="1"/>
  <c r="O172" i="222"/>
  <c r="O181" i="222" s="1"/>
  <c r="O178" i="223"/>
  <c r="P172" i="222"/>
  <c r="P181" i="222" s="1"/>
  <c r="P178" i="223"/>
  <c r="I111" i="223"/>
  <c r="K172" i="222"/>
  <c r="K181" i="222" s="1"/>
  <c r="K178" i="223"/>
  <c r="N172" i="222"/>
  <c r="N181" i="222" s="1"/>
  <c r="N178" i="223"/>
  <c r="N111" i="223"/>
  <c r="J111" i="223"/>
  <c r="M111" i="223"/>
  <c r="J172" i="222"/>
  <c r="J181" i="222" s="1"/>
  <c r="J178" i="223"/>
  <c r="L111" i="223"/>
  <c r="M172" i="222"/>
  <c r="M181" i="222" s="1"/>
  <c r="M178" i="223"/>
  <c r="L172" i="222"/>
  <c r="L181" i="222" s="1"/>
  <c r="L178" i="223"/>
  <c r="H111" i="223"/>
  <c r="G172" i="222"/>
  <c r="G181" i="222" s="1"/>
  <c r="G178" i="223"/>
  <c r="H172" i="222"/>
  <c r="H181" i="222" s="1"/>
  <c r="H178" i="223"/>
  <c r="K111" i="223"/>
  <c r="F170" i="223"/>
  <c r="I172" i="222"/>
  <c r="I181" i="222" s="1"/>
  <c r="I178" i="223"/>
  <c r="O111" i="223"/>
  <c r="I111" i="222" l="1"/>
  <c r="I119" i="222" s="1"/>
  <c r="I119" i="223"/>
  <c r="N111" i="222"/>
  <c r="N119" i="222" s="1"/>
  <c r="N119" i="223"/>
  <c r="K111" i="222"/>
  <c r="K119" i="222" s="1"/>
  <c r="K119" i="223"/>
  <c r="M111" i="222"/>
  <c r="M119" i="222" s="1"/>
  <c r="M119" i="223"/>
  <c r="P111" i="222"/>
  <c r="P119" i="222" s="1"/>
  <c r="P119" i="223"/>
  <c r="F172" i="222"/>
  <c r="Q170" i="223"/>
  <c r="F178" i="223"/>
  <c r="O111" i="222"/>
  <c r="O119" i="222" s="1"/>
  <c r="O119" i="223"/>
  <c r="H111" i="222"/>
  <c r="Q111" i="223"/>
  <c r="H119" i="223"/>
  <c r="J111" i="222"/>
  <c r="J119" i="222" s="1"/>
  <c r="J119" i="223"/>
  <c r="L111" i="222"/>
  <c r="L119" i="222" s="1"/>
  <c r="L119" i="223"/>
  <c r="Q178" i="223" l="1"/>
  <c r="Q172" i="222"/>
  <c r="F181" i="222"/>
  <c r="K210" i="252"/>
  <c r="K211" i="252"/>
  <c r="Q119" i="223"/>
  <c r="E211" i="250"/>
  <c r="D209" i="229" s="1"/>
  <c r="E210" i="250"/>
  <c r="Q111" i="222"/>
  <c r="H119" i="222"/>
  <c r="Q119" i="222" s="1"/>
  <c r="E211" i="252"/>
  <c r="E210" i="252"/>
  <c r="E224" i="252" s="1"/>
  <c r="K224" i="252" l="1"/>
  <c r="Q181" i="222"/>
  <c r="D208" i="229"/>
  <c r="E224" i="250"/>
  <c r="D222" i="229" s="1"/>
  <c r="N143" i="223" l="1"/>
  <c r="M143" i="223"/>
  <c r="G143" i="223"/>
  <c r="F143" i="223"/>
  <c r="K143" i="223"/>
  <c r="I143" i="223"/>
  <c r="H143" i="223"/>
  <c r="J143" i="223"/>
  <c r="P143" i="223"/>
  <c r="L143" i="223"/>
  <c r="O143" i="223"/>
  <c r="P84" i="223" l="1"/>
  <c r="K84" i="223"/>
  <c r="J143" i="222"/>
  <c r="J150" i="222" s="1"/>
  <c r="J182" i="222" s="1"/>
  <c r="J183" i="222" s="1"/>
  <c r="J149" i="223"/>
  <c r="J179" i="223" s="1"/>
  <c r="J180" i="223" s="1"/>
  <c r="F143" i="222"/>
  <c r="F150" i="222" s="1"/>
  <c r="F149" i="223"/>
  <c r="O143" i="222"/>
  <c r="O150" i="222" s="1"/>
  <c r="O182" i="222" s="1"/>
  <c r="O183" i="222" s="1"/>
  <c r="O149" i="223"/>
  <c r="O179" i="223" s="1"/>
  <c r="O180" i="223" s="1"/>
  <c r="G143" i="222"/>
  <c r="G150" i="222" s="1"/>
  <c r="G149" i="223"/>
  <c r="H84" i="223"/>
  <c r="H143" i="222"/>
  <c r="H150" i="222" s="1"/>
  <c r="H182" i="222" s="1"/>
  <c r="H183" i="222" s="1"/>
  <c r="H149" i="223"/>
  <c r="H179" i="223" s="1"/>
  <c r="H180" i="223" s="1"/>
  <c r="E143" i="223"/>
  <c r="L143" i="222"/>
  <c r="L150" i="222" s="1"/>
  <c r="L182" i="222" s="1"/>
  <c r="L183" i="222" s="1"/>
  <c r="L149" i="223"/>
  <c r="L179" i="223" s="1"/>
  <c r="L180" i="223" s="1"/>
  <c r="I143" i="222"/>
  <c r="I150" i="222" s="1"/>
  <c r="I182" i="222" s="1"/>
  <c r="I183" i="222" s="1"/>
  <c r="I149" i="223"/>
  <c r="I179" i="223" s="1"/>
  <c r="I180" i="223" s="1"/>
  <c r="M143" i="222"/>
  <c r="M150" i="222" s="1"/>
  <c r="M182" i="222" s="1"/>
  <c r="M183" i="222" s="1"/>
  <c r="M149" i="223"/>
  <c r="M179" i="223" s="1"/>
  <c r="M180" i="223" s="1"/>
  <c r="P143" i="222"/>
  <c r="P150" i="222" s="1"/>
  <c r="P149" i="223"/>
  <c r="K143" i="222"/>
  <c r="K150" i="222" s="1"/>
  <c r="K182" i="222" s="1"/>
  <c r="K183" i="222" s="1"/>
  <c r="K149" i="223"/>
  <c r="K179" i="223" s="1"/>
  <c r="K180" i="223" s="1"/>
  <c r="N143" i="222"/>
  <c r="N150" i="222" s="1"/>
  <c r="N182" i="222" s="1"/>
  <c r="N183" i="222" s="1"/>
  <c r="N149" i="223"/>
  <c r="N179" i="223" s="1"/>
  <c r="N180" i="223" s="1"/>
  <c r="O84" i="223"/>
  <c r="I84" i="223"/>
  <c r="M84" i="223"/>
  <c r="L84" i="223"/>
  <c r="J84" i="223"/>
  <c r="N84" i="223"/>
  <c r="I84" i="222" l="1"/>
  <c r="I90" i="222" s="1"/>
  <c r="I120" i="222" s="1"/>
  <c r="I121" i="222" s="1"/>
  <c r="I90" i="223"/>
  <c r="I120" i="223" s="1"/>
  <c r="I121" i="223" s="1"/>
  <c r="N84" i="222"/>
  <c r="N90" i="222" s="1"/>
  <c r="N120" i="222" s="1"/>
  <c r="N121" i="222" s="1"/>
  <c r="N90" i="223"/>
  <c r="N120" i="223" s="1"/>
  <c r="N121" i="223" s="1"/>
  <c r="K84" i="222"/>
  <c r="K90" i="222" s="1"/>
  <c r="K120" i="222" s="1"/>
  <c r="K121" i="222" s="1"/>
  <c r="K90" i="223"/>
  <c r="K120" i="223" s="1"/>
  <c r="K121" i="223" s="1"/>
  <c r="O84" i="222"/>
  <c r="O90" i="222" s="1"/>
  <c r="O120" i="222" s="1"/>
  <c r="O121" i="222" s="1"/>
  <c r="O90" i="223"/>
  <c r="O120" i="223" s="1"/>
  <c r="O121" i="223" s="1"/>
  <c r="J84" i="222"/>
  <c r="J90" i="222" s="1"/>
  <c r="J120" i="222" s="1"/>
  <c r="J121" i="222" s="1"/>
  <c r="J90" i="223"/>
  <c r="J120" i="223" s="1"/>
  <c r="J121" i="223" s="1"/>
  <c r="P84" i="222"/>
  <c r="P90" i="222" s="1"/>
  <c r="P120" i="222" s="1"/>
  <c r="P121" i="222" s="1"/>
  <c r="P90" i="223"/>
  <c r="P120" i="223" s="1"/>
  <c r="P121" i="223" s="1"/>
  <c r="L84" i="222"/>
  <c r="L90" i="222" s="1"/>
  <c r="L120" i="222" s="1"/>
  <c r="L121" i="222" s="1"/>
  <c r="L90" i="223"/>
  <c r="L120" i="223" s="1"/>
  <c r="L121" i="223" s="1"/>
  <c r="M84" i="222"/>
  <c r="M90" i="222" s="1"/>
  <c r="M120" i="222" s="1"/>
  <c r="M121" i="222" s="1"/>
  <c r="M90" i="223"/>
  <c r="M120" i="223" s="1"/>
  <c r="M121" i="223" s="1"/>
  <c r="Q143" i="223"/>
  <c r="E143" i="222"/>
  <c r="E149" i="223"/>
  <c r="Q149" i="223" s="1"/>
  <c r="H84" i="222"/>
  <c r="Q84" i="223"/>
  <c r="H90" i="223"/>
  <c r="E111" i="252" l="1"/>
  <c r="E110" i="252"/>
  <c r="Q90" i="223"/>
  <c r="H120" i="223"/>
  <c r="Q84" i="222"/>
  <c r="H90" i="222"/>
  <c r="E111" i="250"/>
  <c r="D109" i="229" s="1"/>
  <c r="E110" i="250"/>
  <c r="Q143" i="222"/>
  <c r="E150" i="222"/>
  <c r="Q150" i="222" s="1"/>
  <c r="H120" i="222" l="1"/>
  <c r="Q90" i="222"/>
  <c r="D108" i="229"/>
  <c r="E125" i="250"/>
  <c r="H121" i="223"/>
  <c r="Q121" i="223" s="1"/>
  <c r="Q120" i="223"/>
  <c r="K110" i="252"/>
  <c r="K111" i="252"/>
  <c r="D123" i="229" l="1"/>
  <c r="H121" i="222"/>
  <c r="Q121" i="222" s="1"/>
  <c r="Q120" i="222"/>
  <c r="P152" i="223" l="1"/>
  <c r="E152" i="223" l="1"/>
  <c r="G152" i="223"/>
  <c r="P153" i="222"/>
  <c r="P165" i="222" s="1"/>
  <c r="P182" i="222" s="1"/>
  <c r="P183" i="222" s="1"/>
  <c r="P163" i="223"/>
  <c r="P179" i="223" s="1"/>
  <c r="P180" i="223" s="1"/>
  <c r="F152" i="223"/>
  <c r="G153" i="222" l="1"/>
  <c r="G165" i="222" s="1"/>
  <c r="G182" i="222" s="1"/>
  <c r="G183" i="222" s="1"/>
  <c r="G163" i="223"/>
  <c r="G179" i="223" s="1"/>
  <c r="G180" i="223" s="1"/>
  <c r="Q152" i="223"/>
  <c r="E153" i="222"/>
  <c r="E163" i="223"/>
  <c r="F153" i="222"/>
  <c r="F165" i="222" s="1"/>
  <c r="F182" i="222" s="1"/>
  <c r="F183" i="222" s="1"/>
  <c r="F163" i="223"/>
  <c r="F179" i="223" s="1"/>
  <c r="F180" i="223" s="1"/>
  <c r="Q153" i="222" l="1"/>
  <c r="E165" i="222"/>
  <c r="E147" i="250"/>
  <c r="Q163" i="223"/>
  <c r="E179" i="223"/>
  <c r="D145" i="229" l="1"/>
  <c r="E178" i="250"/>
  <c r="Q179" i="223"/>
  <c r="E180" i="223"/>
  <c r="Q180" i="223" s="1"/>
  <c r="Q165" i="222"/>
  <c r="E182" i="222"/>
  <c r="D176" i="229" l="1"/>
  <c r="E226" i="250"/>
  <c r="Q182" i="222"/>
  <c r="E183" i="222"/>
  <c r="Q183" i="222" l="1"/>
  <c r="E227" i="250"/>
  <c r="D225" i="229" s="1"/>
  <c r="D224" i="229"/>
  <c r="K68" i="252" l="1"/>
  <c r="K70" i="252" l="1"/>
  <c r="E91" i="252" l="1"/>
  <c r="K93" i="252"/>
  <c r="M93" i="252" s="1"/>
  <c r="E86" i="252"/>
  <c r="K91" i="252"/>
  <c r="M91" i="252" s="1"/>
  <c r="E98" i="252"/>
  <c r="E93" i="252"/>
  <c r="E104" i="252"/>
  <c r="E107" i="252"/>
  <c r="E99" i="252"/>
  <c r="E87" i="252"/>
  <c r="E109" i="252"/>
  <c r="E102" i="252"/>
  <c r="E122" i="252"/>
  <c r="E92" i="252"/>
  <c r="E88" i="252"/>
  <c r="E97" i="252"/>
  <c r="E124" i="252"/>
  <c r="E123" i="252"/>
  <c r="K92" i="252"/>
  <c r="M92" i="252" s="1"/>
  <c r="E108" i="252"/>
  <c r="E103" i="252"/>
  <c r="E95" i="252" l="1"/>
  <c r="K102" i="252"/>
  <c r="M102" i="252" s="1"/>
  <c r="E120" i="252"/>
  <c r="K87" i="252"/>
  <c r="M87" i="252" s="1"/>
  <c r="K107" i="252"/>
  <c r="M107" i="252" s="1"/>
  <c r="K122" i="252"/>
  <c r="M122" i="252" s="1"/>
  <c r="K103" i="252"/>
  <c r="M103" i="252" s="1"/>
  <c r="K86" i="252"/>
  <c r="M86" i="252" s="1"/>
  <c r="E84" i="252"/>
  <c r="K97" i="252"/>
  <c r="M97" i="252" s="1"/>
  <c r="K108" i="252"/>
  <c r="M108" i="252" s="1"/>
  <c r="K89" i="252"/>
  <c r="E100" i="252"/>
  <c r="E89" i="252"/>
  <c r="E105" i="252"/>
  <c r="K98" i="252"/>
  <c r="M98" i="252" s="1"/>
  <c r="K123" i="252"/>
  <c r="M123" i="252" s="1"/>
  <c r="K120" i="252" l="1"/>
  <c r="K100" i="252"/>
  <c r="K84" i="252"/>
  <c r="E74" i="252"/>
  <c r="E125" i="252" s="1"/>
  <c r="E226" i="252" s="1"/>
  <c r="E227" i="252" s="1"/>
  <c r="K105" i="252"/>
  <c r="K95" i="252"/>
  <c r="K74" i="252" l="1"/>
  <c r="K125" i="252" l="1"/>
  <c r="K226" i="252" s="1"/>
  <c r="K227" i="252" s="1"/>
  <c r="D194" i="252" l="1"/>
  <c r="D76" i="252"/>
  <c r="D96" i="252"/>
  <c r="D106" i="252"/>
  <c r="D118" i="252"/>
  <c r="D121" i="252"/>
  <c r="D130" i="252"/>
  <c r="D149" i="252"/>
  <c r="D172" i="252"/>
  <c r="D174" i="252"/>
  <c r="D182" i="252"/>
  <c r="D217" i="252"/>
  <c r="D41" i="252"/>
  <c r="D40" i="252"/>
  <c r="D38" i="252"/>
  <c r="D36" i="252"/>
  <c r="D44" i="252"/>
  <c r="D43" i="252"/>
  <c r="D52" i="252"/>
  <c r="D59" i="252"/>
  <c r="D60" i="252"/>
  <c r="D58" i="252"/>
  <c r="D219" i="252"/>
  <c r="D206" i="252"/>
  <c r="D196" i="252"/>
  <c r="D190" i="252"/>
  <c r="D171" i="252"/>
  <c r="D155" i="252"/>
  <c r="D143" i="252"/>
  <c r="D138" i="252"/>
  <c r="D133" i="252"/>
  <c r="D117" i="252"/>
  <c r="D101" i="252"/>
  <c r="D90" i="252"/>
  <c r="D94" i="252"/>
  <c r="D85" i="252"/>
  <c r="D80" i="252"/>
  <c r="D77" i="252"/>
  <c r="D68" i="252"/>
  <c r="D67" i="252"/>
  <c r="D65" i="252"/>
  <c r="D63" i="252"/>
  <c r="D56" i="252"/>
  <c r="D55" i="252"/>
  <c r="D54" i="252"/>
  <c r="D34" i="252"/>
  <c r="D33" i="252"/>
  <c r="D32" i="252"/>
  <c r="D30" i="252"/>
  <c r="D29" i="252"/>
  <c r="D28" i="252"/>
  <c r="D27" i="252"/>
  <c r="D26" i="252"/>
  <c r="D24" i="252"/>
  <c r="D21" i="252"/>
  <c r="D20" i="252"/>
  <c r="D19" i="252"/>
  <c r="D18" i="252"/>
  <c r="D15" i="252"/>
  <c r="D12" i="252"/>
  <c r="D11" i="252"/>
  <c r="D205" i="252"/>
  <c r="D195" i="252"/>
  <c r="D189" i="252"/>
  <c r="D129" i="252"/>
  <c r="D100" i="252"/>
  <c r="D89" i="252"/>
  <c r="D84" i="252"/>
  <c r="D53" i="252"/>
  <c r="D75" i="252" l="1"/>
  <c r="D166" i="252"/>
  <c r="D167" i="252"/>
  <c r="D164" i="252"/>
  <c r="D165" i="252"/>
  <c r="D13" i="252"/>
  <c r="D211" i="252"/>
  <c r="D210" i="252"/>
  <c r="D112" i="252"/>
  <c r="D113" i="252"/>
  <c r="D110" i="252"/>
  <c r="D111" i="252"/>
  <c r="D214" i="252"/>
  <c r="D213" i="252"/>
  <c r="D142" i="252"/>
  <c r="D64" i="252"/>
  <c r="D105" i="252"/>
  <c r="D95" i="252"/>
  <c r="D148" i="252"/>
  <c r="D62" i="252"/>
  <c r="D173" i="252"/>
  <c r="D23" i="252"/>
  <c r="D74" i="252"/>
  <c r="D154" i="252"/>
  <c r="D31" i="252"/>
  <c r="D10" i="252"/>
  <c r="D25" i="252"/>
  <c r="D120" i="252"/>
  <c r="D181" i="252"/>
  <c r="D137" i="252"/>
  <c r="D16" i="252"/>
  <c r="D216" i="252"/>
  <c r="D224" i="252" l="1"/>
  <c r="D125" i="252"/>
  <c r="D22" i="252"/>
  <c r="D128" i="252"/>
  <c r="D178" i="252" s="1"/>
  <c r="D9" i="252"/>
  <c r="D226" i="252" l="1"/>
  <c r="C182" i="252"/>
  <c r="C174" i="252"/>
  <c r="C172" i="252"/>
  <c r="C149" i="252"/>
  <c r="C121" i="252"/>
  <c r="C118" i="252"/>
  <c r="C117" i="252"/>
  <c r="C106" i="252"/>
  <c r="C96" i="252"/>
  <c r="C130" i="252"/>
  <c r="C76" i="252"/>
  <c r="C68" i="252"/>
  <c r="C219" i="252"/>
  <c r="C206" i="252"/>
  <c r="C196" i="252"/>
  <c r="C190" i="252"/>
  <c r="C171" i="252"/>
  <c r="C155" i="252"/>
  <c r="C143" i="252"/>
  <c r="C138" i="252"/>
  <c r="C133" i="252"/>
  <c r="C101" i="252"/>
  <c r="C90" i="252"/>
  <c r="C94" i="252"/>
  <c r="C85" i="252"/>
  <c r="C80" i="252"/>
  <c r="C77" i="252"/>
  <c r="C67" i="252"/>
  <c r="C65" i="252"/>
  <c r="C63" i="252"/>
  <c r="C60" i="252"/>
  <c r="C59" i="252"/>
  <c r="C58" i="252"/>
  <c r="C56" i="252"/>
  <c r="C55" i="252"/>
  <c r="C54" i="252"/>
  <c r="C52" i="252"/>
  <c r="C49" i="252"/>
  <c r="C47" i="252"/>
  <c r="C44" i="252"/>
  <c r="C43" i="252"/>
  <c r="C41" i="252"/>
  <c r="C40" i="252"/>
  <c r="C38" i="252"/>
  <c r="C36" i="252"/>
  <c r="C34" i="252"/>
  <c r="C33" i="252"/>
  <c r="C32" i="252"/>
  <c r="C30" i="252"/>
  <c r="C29" i="252"/>
  <c r="C28" i="252"/>
  <c r="C27" i="252"/>
  <c r="C26" i="252"/>
  <c r="C24" i="252"/>
  <c r="C21" i="252"/>
  <c r="C20" i="252"/>
  <c r="C19" i="252"/>
  <c r="C18" i="252"/>
  <c r="C15" i="252"/>
  <c r="C12" i="252"/>
  <c r="C11" i="252"/>
  <c r="C217" i="252"/>
  <c r="C154" i="252"/>
  <c r="C148" i="252"/>
  <c r="C137" i="252"/>
  <c r="C95" i="252"/>
  <c r="C84" i="252"/>
  <c r="C48" i="252"/>
  <c r="C211" i="252" l="1"/>
  <c r="C210" i="252"/>
  <c r="C167" i="252"/>
  <c r="C166" i="252"/>
  <c r="C111" i="252"/>
  <c r="C110" i="252"/>
  <c r="C214" i="252"/>
  <c r="C213" i="252"/>
  <c r="C31" i="252"/>
  <c r="C164" i="252"/>
  <c r="C165" i="252"/>
  <c r="C46" i="252"/>
  <c r="C113" i="252"/>
  <c r="C112" i="252"/>
  <c r="C13" i="252"/>
  <c r="C105" i="252"/>
  <c r="C189" i="252"/>
  <c r="C120" i="252"/>
  <c r="C57" i="252"/>
  <c r="C205" i="252"/>
  <c r="C89" i="252"/>
  <c r="C25" i="252"/>
  <c r="C35" i="252"/>
  <c r="C64" i="252"/>
  <c r="C100" i="252"/>
  <c r="C75" i="252"/>
  <c r="C51" i="252"/>
  <c r="C10" i="252"/>
  <c r="C53" i="252"/>
  <c r="C42" i="252"/>
  <c r="C129" i="252"/>
  <c r="C16" i="252"/>
  <c r="C142" i="252"/>
  <c r="C195" i="252"/>
  <c r="C23" i="252"/>
  <c r="C173" i="252"/>
  <c r="C216" i="252"/>
  <c r="C181" i="252" l="1"/>
  <c r="C224" i="252" s="1"/>
  <c r="C74" i="252"/>
  <c r="C125" i="252" s="1"/>
  <c r="C62" i="252"/>
  <c r="C22" i="252"/>
  <c r="C9" i="252"/>
  <c r="C45" i="252"/>
  <c r="C128" i="252"/>
  <c r="C178" i="252" s="1"/>
  <c r="C226" i="252" l="1"/>
  <c r="C70" i="252"/>
  <c r="C227" i="252" s="1"/>
  <c r="J143" i="252"/>
  <c r="J142" i="252" l="1"/>
  <c r="L90" i="252" l="1"/>
  <c r="L143" i="252"/>
  <c r="M143" i="252" s="1"/>
  <c r="L142" i="252" l="1"/>
  <c r="M142" i="252" s="1"/>
  <c r="L89" i="252"/>
  <c r="D182" i="250" l="1"/>
  <c r="C182" i="250"/>
  <c r="D174" i="250"/>
  <c r="C174" i="250"/>
  <c r="D149" i="250"/>
  <c r="C149" i="250"/>
  <c r="D130" i="250"/>
  <c r="C130" i="250"/>
  <c r="D121" i="250"/>
  <c r="C121" i="250"/>
  <c r="D106" i="250"/>
  <c r="C106" i="250"/>
  <c r="D96" i="250"/>
  <c r="C96" i="250"/>
  <c r="D76" i="250"/>
  <c r="C76" i="250"/>
  <c r="D68" i="250"/>
  <c r="C68" i="250"/>
  <c r="C113" i="250" l="1"/>
  <c r="C112" i="250"/>
  <c r="C167" i="250"/>
  <c r="C166" i="250"/>
  <c r="D167" i="250"/>
  <c r="D166" i="250"/>
  <c r="D113" i="250"/>
  <c r="D112" i="250"/>
  <c r="C40" i="250" l="1"/>
  <c r="D40" i="250" l="1"/>
  <c r="D67" i="250"/>
  <c r="D65" i="250"/>
  <c r="D63" i="250"/>
  <c r="D60" i="250"/>
  <c r="D59" i="250"/>
  <c r="D58" i="250"/>
  <c r="D56" i="250"/>
  <c r="D55" i="250"/>
  <c r="D54" i="250"/>
  <c r="D52" i="250"/>
  <c r="D47" i="250"/>
  <c r="D44" i="250"/>
  <c r="D43" i="250"/>
  <c r="D41" i="250"/>
  <c r="D38" i="250"/>
  <c r="D36" i="250"/>
  <c r="D34" i="250"/>
  <c r="D33" i="250"/>
  <c r="D32" i="250"/>
  <c r="D30" i="250"/>
  <c r="D29" i="250"/>
  <c r="D28" i="250"/>
  <c r="D27" i="250"/>
  <c r="D26" i="250"/>
  <c r="D24" i="250"/>
  <c r="D21" i="250"/>
  <c r="D20" i="250"/>
  <c r="D19" i="250"/>
  <c r="D18" i="250"/>
  <c r="D15" i="250"/>
  <c r="D12" i="250"/>
  <c r="D11" i="250"/>
  <c r="D217" i="250"/>
  <c r="D206" i="250"/>
  <c r="D196" i="250"/>
  <c r="D190" i="250"/>
  <c r="D173" i="250"/>
  <c r="D172" i="250"/>
  <c r="D171" i="250"/>
  <c r="D155" i="250"/>
  <c r="D148" i="250"/>
  <c r="D143" i="250"/>
  <c r="D138" i="250"/>
  <c r="D133" i="250"/>
  <c r="D120" i="250"/>
  <c r="D117" i="250"/>
  <c r="D101" i="250"/>
  <c r="D90" i="250"/>
  <c r="D94" i="250"/>
  <c r="D85" i="250"/>
  <c r="D80" i="250"/>
  <c r="D77" i="250"/>
  <c r="C219" i="250"/>
  <c r="C217" i="250"/>
  <c r="C206" i="250"/>
  <c r="C196" i="250"/>
  <c r="C190" i="250"/>
  <c r="C173" i="250"/>
  <c r="C172" i="250"/>
  <c r="C171" i="250"/>
  <c r="C155" i="250"/>
  <c r="C148" i="250"/>
  <c r="C143" i="250"/>
  <c r="C138" i="250"/>
  <c r="C133" i="250"/>
  <c r="C120" i="250"/>
  <c r="C118" i="250"/>
  <c r="C117" i="250"/>
  <c r="C105" i="250"/>
  <c r="C101" i="250"/>
  <c r="C95" i="250"/>
  <c r="C90" i="250"/>
  <c r="C94" i="250"/>
  <c r="C85" i="250"/>
  <c r="C80" i="250"/>
  <c r="C77" i="250"/>
  <c r="C67" i="250"/>
  <c r="C65" i="250"/>
  <c r="C63" i="250"/>
  <c r="C60" i="250"/>
  <c r="C59" i="250"/>
  <c r="C58" i="250"/>
  <c r="C55" i="250"/>
  <c r="C56" i="250"/>
  <c r="C54" i="250"/>
  <c r="C52" i="250"/>
  <c r="C49" i="250"/>
  <c r="C47" i="250"/>
  <c r="C44" i="250"/>
  <c r="C43" i="250"/>
  <c r="C41" i="250"/>
  <c r="C38" i="250"/>
  <c r="C36" i="250"/>
  <c r="C34" i="250"/>
  <c r="C33" i="250"/>
  <c r="C32" i="250"/>
  <c r="C30" i="250"/>
  <c r="C29" i="250"/>
  <c r="C28" i="250"/>
  <c r="C27" i="250"/>
  <c r="C26" i="250"/>
  <c r="C24" i="250"/>
  <c r="C21" i="250"/>
  <c r="C20" i="250"/>
  <c r="C19" i="250"/>
  <c r="C18" i="250"/>
  <c r="C15" i="250"/>
  <c r="C12" i="250"/>
  <c r="C11" i="250"/>
  <c r="D211" i="250" l="1"/>
  <c r="D210" i="250"/>
  <c r="D213" i="250"/>
  <c r="D214" i="250"/>
  <c r="D165" i="250"/>
  <c r="D164" i="250"/>
  <c r="C211" i="250"/>
  <c r="C210" i="250"/>
  <c r="C214" i="250"/>
  <c r="C213" i="250"/>
  <c r="C111" i="250"/>
  <c r="C110" i="250"/>
  <c r="C165" i="250"/>
  <c r="C164" i="250"/>
  <c r="D110" i="250"/>
  <c r="D111" i="250"/>
  <c r="C189" i="250"/>
  <c r="C84" i="250"/>
  <c r="C154" i="250"/>
  <c r="C195" i="250"/>
  <c r="D154" i="250"/>
  <c r="D137" i="250"/>
  <c r="C89" i="250"/>
  <c r="C205" i="250"/>
  <c r="D100" i="250"/>
  <c r="D49" i="250"/>
  <c r="C100" i="250"/>
  <c r="D84" i="250"/>
  <c r="D64" i="250"/>
  <c r="C142" i="250"/>
  <c r="C137" i="250"/>
  <c r="D195" i="250"/>
  <c r="D13" i="250"/>
  <c r="C216" i="250"/>
  <c r="C129" i="250"/>
  <c r="D53" i="250"/>
  <c r="C181" i="250"/>
  <c r="D31" i="250"/>
  <c r="D129" i="250"/>
  <c r="C48" i="250"/>
  <c r="C51" i="250"/>
  <c r="C57" i="250"/>
  <c r="D42" i="250"/>
  <c r="D48" i="250"/>
  <c r="D51" i="250"/>
  <c r="C53" i="250"/>
  <c r="D75" i="250"/>
  <c r="C75" i="250"/>
  <c r="D89" i="250"/>
  <c r="D189" i="250"/>
  <c r="D57" i="250"/>
  <c r="C16" i="250"/>
  <c r="D16" i="250"/>
  <c r="D219" i="250"/>
  <c r="D95" i="250"/>
  <c r="D35" i="250"/>
  <c r="D105" i="250"/>
  <c r="D142" i="250"/>
  <c r="D118" i="250"/>
  <c r="D205" i="250"/>
  <c r="C224" i="250" l="1"/>
  <c r="D181" i="250"/>
  <c r="D62" i="250"/>
  <c r="C74" i="250"/>
  <c r="C125" i="250" s="1"/>
  <c r="C128" i="250"/>
  <c r="C178" i="250" s="1"/>
  <c r="C226" i="250" s="1"/>
  <c r="D216" i="250"/>
  <c r="D128" i="250"/>
  <c r="D178" i="250" s="1"/>
  <c r="C46" i="250"/>
  <c r="D46" i="250"/>
  <c r="D74" i="250"/>
  <c r="D125" i="250" s="1"/>
  <c r="D224" i="250" l="1"/>
  <c r="D226" i="250" s="1"/>
  <c r="C45" i="250"/>
  <c r="D45" i="250"/>
  <c r="L219" i="252" l="1"/>
  <c r="L217" i="252"/>
  <c r="J206" i="252"/>
  <c r="L206" i="252"/>
  <c r="L196" i="252"/>
  <c r="L190" i="252"/>
  <c r="J182" i="252"/>
  <c r="L182" i="252"/>
  <c r="L174" i="252"/>
  <c r="L172" i="252"/>
  <c r="L171" i="252"/>
  <c r="L155" i="252"/>
  <c r="L149" i="252"/>
  <c r="L138" i="252"/>
  <c r="L133" i="252"/>
  <c r="L130" i="252"/>
  <c r="L121" i="252"/>
  <c r="L118" i="252"/>
  <c r="L117" i="252"/>
  <c r="L101" i="252"/>
  <c r="L96" i="252"/>
  <c r="L85" i="252"/>
  <c r="L80" i="252"/>
  <c r="L77" i="252"/>
  <c r="L76" i="252"/>
  <c r="J68" i="252"/>
  <c r="L68" i="252"/>
  <c r="L67" i="252"/>
  <c r="L63" i="252"/>
  <c r="L60" i="252"/>
  <c r="L59" i="252"/>
  <c r="L58" i="252"/>
  <c r="L56" i="252"/>
  <c r="L55" i="252"/>
  <c r="L54" i="252"/>
  <c r="L44" i="252"/>
  <c r="L43" i="252"/>
  <c r="C35" i="250"/>
  <c r="L34" i="252"/>
  <c r="L33" i="252"/>
  <c r="L32" i="252"/>
  <c r="L30" i="252"/>
  <c r="L29" i="252"/>
  <c r="L28" i="252"/>
  <c r="L27" i="252"/>
  <c r="L26" i="252"/>
  <c r="L21" i="252"/>
  <c r="L20" i="252"/>
  <c r="L19" i="252"/>
  <c r="L18" i="252"/>
  <c r="L15" i="252"/>
  <c r="L12" i="252"/>
  <c r="L11" i="252"/>
  <c r="M68" i="252" l="1"/>
  <c r="L164" i="252"/>
  <c r="L165" i="252"/>
  <c r="L214" i="252"/>
  <c r="L213" i="252"/>
  <c r="L211" i="252"/>
  <c r="L210" i="252"/>
  <c r="M182" i="252"/>
  <c r="M206" i="252"/>
  <c r="L195" i="252"/>
  <c r="L216" i="252"/>
  <c r="L95" i="252"/>
  <c r="L154" i="252"/>
  <c r="L173" i="252"/>
  <c r="L100" i="252"/>
  <c r="L189" i="252"/>
  <c r="L205" i="252"/>
  <c r="L137" i="252"/>
  <c r="L84" i="252"/>
  <c r="L148" i="252"/>
  <c r="L42" i="252"/>
  <c r="L94" i="252"/>
  <c r="J130" i="252"/>
  <c r="M130" i="252" s="1"/>
  <c r="J138" i="252"/>
  <c r="M138" i="252" s="1"/>
  <c r="J29" i="252"/>
  <c r="M29" i="252" s="1"/>
  <c r="L57" i="252"/>
  <c r="J27" i="252"/>
  <c r="M27" i="252" s="1"/>
  <c r="J36" i="252"/>
  <c r="L75" i="252"/>
  <c r="J94" i="252"/>
  <c r="J172" i="252"/>
  <c r="M172" i="252" s="1"/>
  <c r="J101" i="252"/>
  <c r="M101" i="252" s="1"/>
  <c r="L52" i="252"/>
  <c r="I41" i="250"/>
  <c r="L49" i="252"/>
  <c r="M49" i="252" s="1"/>
  <c r="I52" i="250"/>
  <c r="I58" i="250"/>
  <c r="J133" i="252"/>
  <c r="M133" i="252" s="1"/>
  <c r="L25" i="252"/>
  <c r="I36" i="250"/>
  <c r="L31" i="252"/>
  <c r="L47" i="252"/>
  <c r="M47" i="252" s="1"/>
  <c r="J28" i="252"/>
  <c r="M28" i="252" s="1"/>
  <c r="L53" i="252"/>
  <c r="L16" i="252"/>
  <c r="I44" i="250"/>
  <c r="L129" i="252"/>
  <c r="J96" i="252"/>
  <c r="M96" i="252" s="1"/>
  <c r="J118" i="252"/>
  <c r="M118" i="252" s="1"/>
  <c r="I38" i="250"/>
  <c r="I60" i="250"/>
  <c r="L13" i="252"/>
  <c r="I40" i="250"/>
  <c r="I43" i="250"/>
  <c r="I59" i="250"/>
  <c r="L10" i="252"/>
  <c r="C23" i="250"/>
  <c r="L24" i="252"/>
  <c r="C64" i="250"/>
  <c r="L65" i="252"/>
  <c r="J67" i="252"/>
  <c r="M67" i="252" s="1"/>
  <c r="J85" i="252"/>
  <c r="M85" i="252" s="1"/>
  <c r="J77" i="252"/>
  <c r="M77" i="252" s="1"/>
  <c r="J80" i="252"/>
  <c r="M80" i="252" s="1"/>
  <c r="J121" i="252"/>
  <c r="M121" i="252" s="1"/>
  <c r="J174" i="252"/>
  <c r="M174" i="252" s="1"/>
  <c r="J171" i="252"/>
  <c r="M171" i="252" s="1"/>
  <c r="J117" i="252"/>
  <c r="M117" i="252" s="1"/>
  <c r="J155" i="252"/>
  <c r="M155" i="252" s="1"/>
  <c r="L106" i="252"/>
  <c r="J196" i="252"/>
  <c r="M196" i="252" s="1"/>
  <c r="J76" i="252"/>
  <c r="M76" i="252" s="1"/>
  <c r="J106" i="252"/>
  <c r="J149" i="252"/>
  <c r="M149" i="252" s="1"/>
  <c r="J205" i="252"/>
  <c r="J190" i="252"/>
  <c r="M190" i="252" s="1"/>
  <c r="J90" i="252"/>
  <c r="M90" i="252" s="1"/>
  <c r="J219" i="252"/>
  <c r="M219" i="252" s="1"/>
  <c r="I47" i="250"/>
  <c r="I50" i="250"/>
  <c r="I49" i="250"/>
  <c r="L36" i="252"/>
  <c r="C10" i="250"/>
  <c r="C31" i="250"/>
  <c r="C13" i="250"/>
  <c r="C25" i="250"/>
  <c r="K182" i="250"/>
  <c r="G180" i="229" s="1"/>
  <c r="L64" i="252"/>
  <c r="I133" i="250"/>
  <c r="K12" i="250"/>
  <c r="G10" i="229" s="1"/>
  <c r="I19" i="250"/>
  <c r="I30" i="250"/>
  <c r="K60" i="250"/>
  <c r="G58" i="229" s="1"/>
  <c r="K143" i="250"/>
  <c r="G141" i="229" s="1"/>
  <c r="K149" i="250"/>
  <c r="G147" i="229" s="1"/>
  <c r="K90" i="250"/>
  <c r="G88" i="229" s="1"/>
  <c r="K106" i="250"/>
  <c r="G104" i="229" s="1"/>
  <c r="K36" i="250"/>
  <c r="G34" i="229" s="1"/>
  <c r="K27" i="250"/>
  <c r="G25" i="229" s="1"/>
  <c r="K77" i="250"/>
  <c r="G75" i="229" s="1"/>
  <c r="I20" i="250"/>
  <c r="I27" i="250"/>
  <c r="I29" i="250"/>
  <c r="K68" i="250"/>
  <c r="G66" i="229" s="1"/>
  <c r="K47" i="250"/>
  <c r="G45" i="229" s="1"/>
  <c r="K174" i="250"/>
  <c r="G172" i="229" s="1"/>
  <c r="I68" i="250"/>
  <c r="I80" i="250"/>
  <c r="K80" i="250"/>
  <c r="G78" i="229" s="1"/>
  <c r="D35" i="252"/>
  <c r="D42" i="252"/>
  <c r="K24" i="250"/>
  <c r="G22" i="229" s="1"/>
  <c r="I34" i="250"/>
  <c r="I21" i="250"/>
  <c r="D57" i="252"/>
  <c r="I101" i="250"/>
  <c r="D51" i="252"/>
  <c r="K101" i="250"/>
  <c r="G99" i="229" s="1"/>
  <c r="I85" i="250"/>
  <c r="I77" i="250"/>
  <c r="K76" i="250"/>
  <c r="G74" i="229" s="1"/>
  <c r="K67" i="250"/>
  <c r="G65" i="229" s="1"/>
  <c r="L120" i="252"/>
  <c r="K133" i="250"/>
  <c r="G131" i="229" s="1"/>
  <c r="M205" i="252" l="1"/>
  <c r="E38" i="229"/>
  <c r="E17" i="229"/>
  <c r="M106" i="252"/>
  <c r="J211" i="252"/>
  <c r="M211" i="252" s="1"/>
  <c r="J210" i="252"/>
  <c r="M210" i="252" s="1"/>
  <c r="J165" i="252"/>
  <c r="M165" i="252" s="1"/>
  <c r="J164" i="252"/>
  <c r="M164" i="252" s="1"/>
  <c r="L166" i="252"/>
  <c r="L167" i="252"/>
  <c r="E42" i="229"/>
  <c r="E34" i="229"/>
  <c r="H34" i="229" s="1"/>
  <c r="I34" i="229" s="1"/>
  <c r="L36" i="250"/>
  <c r="K167" i="250"/>
  <c r="G165" i="229" s="1"/>
  <c r="K166" i="250"/>
  <c r="G164" i="229" s="1"/>
  <c r="L74" i="252"/>
  <c r="E99" i="229"/>
  <c r="H99" i="229" s="1"/>
  <c r="I99" i="229" s="1"/>
  <c r="L101" i="250"/>
  <c r="E27" i="229"/>
  <c r="J113" i="252"/>
  <c r="J112" i="252"/>
  <c r="E57" i="229"/>
  <c r="E18" i="229"/>
  <c r="E75" i="229"/>
  <c r="H75" i="229" s="1"/>
  <c r="I75" i="229" s="1"/>
  <c r="L77" i="250"/>
  <c r="E83" i="229"/>
  <c r="E25" i="229"/>
  <c r="H25" i="229" s="1"/>
  <c r="I25" i="229" s="1"/>
  <c r="L27" i="250"/>
  <c r="E48" i="229"/>
  <c r="H48" i="229" s="1"/>
  <c r="L50" i="250"/>
  <c r="J167" i="252"/>
  <c r="J166" i="252"/>
  <c r="L111" i="252"/>
  <c r="L110" i="252"/>
  <c r="L113" i="252"/>
  <c r="L112" i="252"/>
  <c r="E41" i="229"/>
  <c r="M94" i="252"/>
  <c r="E45" i="229"/>
  <c r="H45" i="229" s="1"/>
  <c r="I45" i="229" s="1"/>
  <c r="L47" i="250"/>
  <c r="E56" i="229"/>
  <c r="M36" i="252"/>
  <c r="E78" i="229"/>
  <c r="H78" i="229" s="1"/>
  <c r="I78" i="229" s="1"/>
  <c r="L80" i="250"/>
  <c r="E66" i="229"/>
  <c r="H66" i="229" s="1"/>
  <c r="I66" i="229" s="1"/>
  <c r="L68" i="250"/>
  <c r="E50" i="229"/>
  <c r="E19" i="229"/>
  <c r="E58" i="229"/>
  <c r="H58" i="229" s="1"/>
  <c r="I58" i="229" s="1"/>
  <c r="L60" i="250"/>
  <c r="E47" i="229"/>
  <c r="E36" i="229"/>
  <c r="E131" i="229"/>
  <c r="H131" i="229" s="1"/>
  <c r="I131" i="229" s="1"/>
  <c r="L133" i="250"/>
  <c r="E32" i="229"/>
  <c r="E28" i="229"/>
  <c r="J110" i="252"/>
  <c r="J111" i="252"/>
  <c r="E39" i="229"/>
  <c r="J148" i="252"/>
  <c r="M148" i="252" s="1"/>
  <c r="C62" i="250"/>
  <c r="J84" i="252"/>
  <c r="M84" i="252" s="1"/>
  <c r="J95" i="252"/>
  <c r="M95" i="252" s="1"/>
  <c r="L51" i="252"/>
  <c r="K23" i="250"/>
  <c r="G21" i="229" s="1"/>
  <c r="L62" i="252"/>
  <c r="J100" i="252"/>
  <c r="M100" i="252" s="1"/>
  <c r="L128" i="252"/>
  <c r="L46" i="252"/>
  <c r="M46" i="252" s="1"/>
  <c r="J195" i="252"/>
  <c r="M195" i="252" s="1"/>
  <c r="J173" i="252"/>
  <c r="M173" i="252" s="1"/>
  <c r="J137" i="252"/>
  <c r="M137" i="252" s="1"/>
  <c r="J105" i="252"/>
  <c r="L105" i="252"/>
  <c r="J120" i="252"/>
  <c r="M120" i="252" s="1"/>
  <c r="J154" i="252"/>
  <c r="M154" i="252" s="1"/>
  <c r="L23" i="252"/>
  <c r="L181" i="252"/>
  <c r="L224" i="252" s="1"/>
  <c r="J129" i="252"/>
  <c r="M129" i="252" s="1"/>
  <c r="J217" i="252"/>
  <c r="M217" i="252" s="1"/>
  <c r="L9" i="252"/>
  <c r="J75" i="252"/>
  <c r="M75" i="252" s="1"/>
  <c r="J194" i="252"/>
  <c r="M194" i="252" s="1"/>
  <c r="J89" i="252"/>
  <c r="M89" i="252" s="1"/>
  <c r="J189" i="252"/>
  <c r="M189" i="252" s="1"/>
  <c r="K75" i="250"/>
  <c r="G73" i="229" s="1"/>
  <c r="C22" i="250"/>
  <c r="C42" i="250"/>
  <c r="C9" i="250"/>
  <c r="K28" i="250"/>
  <c r="G26" i="229" s="1"/>
  <c r="K26" i="250"/>
  <c r="G24" i="229" s="1"/>
  <c r="K29" i="250"/>
  <c r="G27" i="229" s="1"/>
  <c r="I56" i="250"/>
  <c r="K56" i="250"/>
  <c r="G54" i="229" s="1"/>
  <c r="I121" i="250"/>
  <c r="I26" i="250"/>
  <c r="D23" i="250"/>
  <c r="K21" i="250"/>
  <c r="G19" i="229" s="1"/>
  <c r="I149" i="250"/>
  <c r="I106" i="250"/>
  <c r="I18" i="250"/>
  <c r="K58" i="250"/>
  <c r="G56" i="229" s="1"/>
  <c r="K190" i="250"/>
  <c r="G188" i="229" s="1"/>
  <c r="K155" i="250"/>
  <c r="G153" i="229" s="1"/>
  <c r="I67" i="250"/>
  <c r="I24" i="250"/>
  <c r="I32" i="250"/>
  <c r="K121" i="250"/>
  <c r="G119" i="229" s="1"/>
  <c r="I12" i="250"/>
  <c r="I28" i="250"/>
  <c r="K96" i="250"/>
  <c r="G94" i="229" s="1"/>
  <c r="K32" i="250"/>
  <c r="G30" i="229" s="1"/>
  <c r="K11" i="250"/>
  <c r="G9" i="229" s="1"/>
  <c r="K34" i="250"/>
  <c r="G32" i="229" s="1"/>
  <c r="I138" i="250"/>
  <c r="D25" i="250"/>
  <c r="K55" i="250"/>
  <c r="G53" i="229" s="1"/>
  <c r="K18" i="250"/>
  <c r="G16" i="229" s="1"/>
  <c r="I55" i="250"/>
  <c r="K105" i="250"/>
  <c r="G103" i="229" s="1"/>
  <c r="K89" i="250"/>
  <c r="G87" i="229" s="1"/>
  <c r="I15" i="250"/>
  <c r="D10" i="250"/>
  <c r="K15" i="250"/>
  <c r="G13" i="229" s="1"/>
  <c r="I76" i="250"/>
  <c r="I182" i="250"/>
  <c r="K138" i="250"/>
  <c r="G136" i="229" s="1"/>
  <c r="K85" i="250"/>
  <c r="G83" i="229" s="1"/>
  <c r="K52" i="250"/>
  <c r="G50" i="229" s="1"/>
  <c r="K59" i="250"/>
  <c r="G57" i="229" s="1"/>
  <c r="I90" i="250"/>
  <c r="K148" i="250"/>
  <c r="G146" i="229" s="1"/>
  <c r="K206" i="250"/>
  <c r="G204" i="229" s="1"/>
  <c r="K217" i="250"/>
  <c r="G215" i="229" s="1"/>
  <c r="I174" i="250"/>
  <c r="K118" i="250"/>
  <c r="G116" i="229" s="1"/>
  <c r="K64" i="250"/>
  <c r="G62" i="229" s="1"/>
  <c r="I143" i="250"/>
  <c r="K173" i="250"/>
  <c r="G171" i="229" s="1"/>
  <c r="K142" i="250"/>
  <c r="G140" i="229" s="1"/>
  <c r="K100" i="250"/>
  <c r="G98" i="229" s="1"/>
  <c r="K54" i="250"/>
  <c r="G52" i="229" s="1"/>
  <c r="K130" i="250"/>
  <c r="G128" i="229" s="1"/>
  <c r="I117" i="250"/>
  <c r="I172" i="250"/>
  <c r="I11" i="250"/>
  <c r="I155" i="250"/>
  <c r="I206" i="250"/>
  <c r="K196" i="250"/>
  <c r="G194" i="229" s="1"/>
  <c r="I63" i="250"/>
  <c r="K43" i="250"/>
  <c r="G41" i="229" s="1"/>
  <c r="I190" i="250"/>
  <c r="I96" i="250"/>
  <c r="K33" i="250"/>
  <c r="G31" i="229" s="1"/>
  <c r="K30" i="250"/>
  <c r="G28" i="229" s="1"/>
  <c r="K19" i="250"/>
  <c r="G17" i="229" s="1"/>
  <c r="K49" i="250"/>
  <c r="G47" i="229" s="1"/>
  <c r="I196" i="250"/>
  <c r="I84" i="250"/>
  <c r="I100" i="250"/>
  <c r="K63" i="250"/>
  <c r="G61" i="229" s="1"/>
  <c r="I54" i="250"/>
  <c r="K20" i="250"/>
  <c r="G18" i="229" s="1"/>
  <c r="I33" i="250"/>
  <c r="K44" i="250"/>
  <c r="G42" i="229" s="1"/>
  <c r="I130" i="250"/>
  <c r="I171" i="250"/>
  <c r="L178" i="252" l="1"/>
  <c r="M110" i="252"/>
  <c r="M113" i="252"/>
  <c r="E94" i="229"/>
  <c r="H94" i="229" s="1"/>
  <c r="I94" i="229" s="1"/>
  <c r="L96" i="250"/>
  <c r="K214" i="250"/>
  <c r="G212" i="229" s="1"/>
  <c r="K213" i="250"/>
  <c r="G211" i="229" s="1"/>
  <c r="E74" i="229"/>
  <c r="H74" i="229" s="1"/>
  <c r="I74" i="229" s="1"/>
  <c r="L76" i="250"/>
  <c r="E24" i="229"/>
  <c r="H24" i="229" s="1"/>
  <c r="I24" i="229" s="1"/>
  <c r="L26" i="250"/>
  <c r="E188" i="229"/>
  <c r="H188" i="229" s="1"/>
  <c r="I188" i="229" s="1"/>
  <c r="L190" i="250"/>
  <c r="E204" i="229"/>
  <c r="H204" i="229" s="1"/>
  <c r="I204" i="229" s="1"/>
  <c r="L206" i="250"/>
  <c r="E65" i="229"/>
  <c r="H65" i="229" s="1"/>
  <c r="I65" i="229" s="1"/>
  <c r="L67" i="250"/>
  <c r="L30" i="250"/>
  <c r="L21" i="250"/>
  <c r="L29" i="250"/>
  <c r="E53" i="229"/>
  <c r="H53" i="229" s="1"/>
  <c r="I53" i="229" s="1"/>
  <c r="L55" i="250"/>
  <c r="E136" i="229"/>
  <c r="H136" i="229" s="1"/>
  <c r="I136" i="229" s="1"/>
  <c r="L138" i="250"/>
  <c r="E26" i="229"/>
  <c r="H26" i="229" s="1"/>
  <c r="I26" i="229" s="1"/>
  <c r="L28" i="250"/>
  <c r="E16" i="229"/>
  <c r="H16" i="229" s="1"/>
  <c r="I16" i="229" s="1"/>
  <c r="L18" i="250"/>
  <c r="E119" i="229"/>
  <c r="H119" i="229" s="1"/>
  <c r="I119" i="229" s="1"/>
  <c r="L121" i="250"/>
  <c r="H28" i="229"/>
  <c r="I28" i="229" s="1"/>
  <c r="H19" i="229"/>
  <c r="I19" i="229" s="1"/>
  <c r="H27" i="229"/>
  <c r="I27" i="229" s="1"/>
  <c r="E31" i="229"/>
  <c r="H31" i="229" s="1"/>
  <c r="I31" i="229" s="1"/>
  <c r="L33" i="250"/>
  <c r="K111" i="250"/>
  <c r="G109" i="229" s="1"/>
  <c r="K110" i="250"/>
  <c r="G108" i="229" s="1"/>
  <c r="E10" i="229"/>
  <c r="H10" i="229" s="1"/>
  <c r="I10" i="229" s="1"/>
  <c r="L12" i="250"/>
  <c r="C70" i="250"/>
  <c r="C227" i="250" s="1"/>
  <c r="M105" i="252"/>
  <c r="L34" i="250"/>
  <c r="L52" i="250"/>
  <c r="L43" i="250"/>
  <c r="L85" i="250"/>
  <c r="E153" i="229"/>
  <c r="H153" i="229" s="1"/>
  <c r="I153" i="229" s="1"/>
  <c r="L155" i="250"/>
  <c r="E104" i="229"/>
  <c r="H104" i="229" s="1"/>
  <c r="I104" i="229" s="1"/>
  <c r="L106" i="250"/>
  <c r="H32" i="229"/>
  <c r="I32" i="229" s="1"/>
  <c r="H50" i="229"/>
  <c r="I50" i="229" s="1"/>
  <c r="H41" i="229"/>
  <c r="I41" i="229" s="1"/>
  <c r="H83" i="229"/>
  <c r="I83" i="229" s="1"/>
  <c r="E128" i="229"/>
  <c r="H128" i="229" s="1"/>
  <c r="I128" i="229" s="1"/>
  <c r="L130" i="250"/>
  <c r="E13" i="229"/>
  <c r="H13" i="229" s="1"/>
  <c r="I13" i="229" s="1"/>
  <c r="L15" i="250"/>
  <c r="E30" i="229"/>
  <c r="H30" i="229" s="1"/>
  <c r="I30" i="229" s="1"/>
  <c r="L32" i="250"/>
  <c r="L125" i="252"/>
  <c r="L226" i="252" s="1"/>
  <c r="E115" i="229"/>
  <c r="K165" i="250"/>
  <c r="G163" i="229" s="1"/>
  <c r="K164" i="250"/>
  <c r="G162" i="229" s="1"/>
  <c r="I113" i="250"/>
  <c r="I112" i="250"/>
  <c r="K113" i="250"/>
  <c r="G111" i="229" s="1"/>
  <c r="K112" i="250"/>
  <c r="G110" i="229" s="1"/>
  <c r="L20" i="250"/>
  <c r="L19" i="250"/>
  <c r="E169" i="229"/>
  <c r="E52" i="229"/>
  <c r="H52" i="229" s="1"/>
  <c r="I52" i="229" s="1"/>
  <c r="L54" i="250"/>
  <c r="I166" i="250"/>
  <c r="I167" i="250"/>
  <c r="E82" i="229"/>
  <c r="E22" i="229"/>
  <c r="H22" i="229" s="1"/>
  <c r="I22" i="229" s="1"/>
  <c r="L24" i="250"/>
  <c r="E147" i="229"/>
  <c r="H147" i="229" s="1"/>
  <c r="I147" i="229" s="1"/>
  <c r="L149" i="250"/>
  <c r="E54" i="229"/>
  <c r="H54" i="229" s="1"/>
  <c r="I54" i="229" s="1"/>
  <c r="L56" i="250"/>
  <c r="I214" i="250"/>
  <c r="I213" i="250"/>
  <c r="H18" i="229"/>
  <c r="I18" i="229" s="1"/>
  <c r="H17" i="229"/>
  <c r="I17" i="229" s="1"/>
  <c r="E141" i="229"/>
  <c r="H141" i="229" s="1"/>
  <c r="I141" i="229" s="1"/>
  <c r="L143" i="250"/>
  <c r="E172" i="229"/>
  <c r="H172" i="229" s="1"/>
  <c r="I172" i="229" s="1"/>
  <c r="L174" i="250"/>
  <c r="E88" i="229"/>
  <c r="H88" i="229" s="1"/>
  <c r="I88" i="229" s="1"/>
  <c r="L90" i="250"/>
  <c r="E180" i="229"/>
  <c r="H180" i="229" s="1"/>
  <c r="I180" i="229" s="1"/>
  <c r="L182" i="250"/>
  <c r="L49" i="250"/>
  <c r="M166" i="252"/>
  <c r="L59" i="250"/>
  <c r="K211" i="250"/>
  <c r="G209" i="229" s="1"/>
  <c r="K210" i="250"/>
  <c r="G208" i="229" s="1"/>
  <c r="H47" i="229"/>
  <c r="I47" i="229" s="1"/>
  <c r="L58" i="250"/>
  <c r="M167" i="252"/>
  <c r="H57" i="229"/>
  <c r="I57" i="229" s="1"/>
  <c r="L44" i="250"/>
  <c r="I164" i="250"/>
  <c r="I165" i="250"/>
  <c r="E194" i="229"/>
  <c r="H194" i="229" s="1"/>
  <c r="I194" i="229" s="1"/>
  <c r="L196" i="250"/>
  <c r="E9" i="229"/>
  <c r="H9" i="229" s="1"/>
  <c r="I9" i="229" s="1"/>
  <c r="L11" i="250"/>
  <c r="I211" i="250"/>
  <c r="I210" i="250"/>
  <c r="E98" i="229"/>
  <c r="H98" i="229" s="1"/>
  <c r="I98" i="229" s="1"/>
  <c r="L100" i="250"/>
  <c r="E61" i="229"/>
  <c r="H61" i="229" s="1"/>
  <c r="I61" i="229" s="1"/>
  <c r="L63" i="250"/>
  <c r="E170" i="229"/>
  <c r="I111" i="250"/>
  <c r="I110" i="250"/>
  <c r="J214" i="252"/>
  <c r="M214" i="252" s="1"/>
  <c r="J213" i="252"/>
  <c r="M213" i="252" s="1"/>
  <c r="M111" i="252"/>
  <c r="H56" i="229"/>
  <c r="I56" i="229" s="1"/>
  <c r="M112" i="252"/>
  <c r="H42" i="229"/>
  <c r="I42" i="229" s="1"/>
  <c r="L22" i="252"/>
  <c r="J216" i="252"/>
  <c r="M216" i="252" s="1"/>
  <c r="J181" i="252"/>
  <c r="L45" i="252"/>
  <c r="J74" i="252"/>
  <c r="J128" i="252"/>
  <c r="I13" i="250"/>
  <c r="K189" i="250"/>
  <c r="G187" i="229" s="1"/>
  <c r="L38" i="252"/>
  <c r="K95" i="250"/>
  <c r="G93" i="229" s="1"/>
  <c r="I95" i="250"/>
  <c r="I75" i="250"/>
  <c r="K38" i="250"/>
  <c r="I16" i="250"/>
  <c r="I148" i="250"/>
  <c r="I137" i="250"/>
  <c r="I105" i="250"/>
  <c r="I120" i="250"/>
  <c r="I35" i="250"/>
  <c r="K25" i="250"/>
  <c r="G23" i="229" s="1"/>
  <c r="I25" i="250"/>
  <c r="K154" i="250"/>
  <c r="G152" i="229" s="1"/>
  <c r="K120" i="250"/>
  <c r="G118" i="229" s="1"/>
  <c r="D45" i="252"/>
  <c r="D70" i="252" s="1"/>
  <c r="D227" i="252" s="1"/>
  <c r="K10" i="250"/>
  <c r="G8" i="229" s="1"/>
  <c r="I94" i="250"/>
  <c r="I89" i="250"/>
  <c r="K57" i="250"/>
  <c r="G55" i="229" s="1"/>
  <c r="I219" i="250"/>
  <c r="I23" i="250"/>
  <c r="I173" i="250"/>
  <c r="I142" i="250"/>
  <c r="K13" i="250"/>
  <c r="G11" i="229" s="1"/>
  <c r="D9" i="250"/>
  <c r="K129" i="250"/>
  <c r="G127" i="229" s="1"/>
  <c r="K48" i="250"/>
  <c r="G46" i="229" s="1"/>
  <c r="K31" i="250"/>
  <c r="G29" i="229" s="1"/>
  <c r="K219" i="250"/>
  <c r="G217" i="229" s="1"/>
  <c r="K137" i="250"/>
  <c r="G135" i="229" s="1"/>
  <c r="K53" i="250"/>
  <c r="G51" i="229" s="1"/>
  <c r="K94" i="250"/>
  <c r="G92" i="229" s="1"/>
  <c r="K51" i="250"/>
  <c r="G49" i="229" s="1"/>
  <c r="K62" i="250"/>
  <c r="G60" i="229" s="1"/>
  <c r="K84" i="250"/>
  <c r="G82" i="229" s="1"/>
  <c r="K117" i="250"/>
  <c r="G115" i="229" s="1"/>
  <c r="K205" i="250"/>
  <c r="G203" i="229" s="1"/>
  <c r="D22" i="250"/>
  <c r="K172" i="250"/>
  <c r="G170" i="229" s="1"/>
  <c r="K171" i="250"/>
  <c r="G169" i="229" s="1"/>
  <c r="I10" i="250"/>
  <c r="I189" i="250"/>
  <c r="I42" i="250"/>
  <c r="I154" i="250"/>
  <c r="I118" i="250"/>
  <c r="I205" i="250"/>
  <c r="K195" i="250"/>
  <c r="G193" i="229" s="1"/>
  <c r="K42" i="250"/>
  <c r="G40" i="229" s="1"/>
  <c r="K16" i="250"/>
  <c r="G14" i="229" s="1"/>
  <c r="I64" i="250"/>
  <c r="I31" i="250"/>
  <c r="I51" i="250"/>
  <c r="I129" i="250"/>
  <c r="I195" i="250"/>
  <c r="I57" i="250"/>
  <c r="I53" i="250"/>
  <c r="I48" i="250"/>
  <c r="D70" i="250" l="1"/>
  <c r="D227" i="250" s="1"/>
  <c r="E152" i="229"/>
  <c r="L154" i="250"/>
  <c r="E8" i="229"/>
  <c r="H8" i="229" s="1"/>
  <c r="I8" i="229" s="1"/>
  <c r="L10" i="250"/>
  <c r="E87" i="229"/>
  <c r="H87" i="229" s="1"/>
  <c r="I87" i="229" s="1"/>
  <c r="L89" i="250"/>
  <c r="L171" i="250"/>
  <c r="E29" i="229"/>
  <c r="H29" i="229" s="1"/>
  <c r="I29" i="229" s="1"/>
  <c r="L31" i="250"/>
  <c r="E118" i="229"/>
  <c r="H118" i="229" s="1"/>
  <c r="I118" i="229" s="1"/>
  <c r="L120" i="250"/>
  <c r="H169" i="229"/>
  <c r="I169" i="229" s="1"/>
  <c r="E193" i="229"/>
  <c r="H193" i="229" s="1"/>
  <c r="I193" i="229" s="1"/>
  <c r="L195" i="250"/>
  <c r="E51" i="229"/>
  <c r="H51" i="229" s="1"/>
  <c r="I51" i="229" s="1"/>
  <c r="L53" i="250"/>
  <c r="H152" i="229"/>
  <c r="I152" i="229" s="1"/>
  <c r="G36" i="229"/>
  <c r="H36" i="229" s="1"/>
  <c r="I36" i="229" s="1"/>
  <c r="L38" i="250"/>
  <c r="E49" i="229"/>
  <c r="H49" i="229" s="1"/>
  <c r="I49" i="229" s="1"/>
  <c r="L51" i="250"/>
  <c r="E217" i="229"/>
  <c r="H217" i="229" s="1"/>
  <c r="I217" i="229" s="1"/>
  <c r="L219" i="250"/>
  <c r="E116" i="229"/>
  <c r="H116" i="229" s="1"/>
  <c r="I116" i="229" s="1"/>
  <c r="L118" i="250"/>
  <c r="E127" i="229"/>
  <c r="H127" i="229" s="1"/>
  <c r="I127" i="229" s="1"/>
  <c r="L129" i="250"/>
  <c r="E62" i="229"/>
  <c r="H62" i="229" s="1"/>
  <c r="I62" i="229" s="1"/>
  <c r="L64" i="250"/>
  <c r="E92" i="229"/>
  <c r="H92" i="229" s="1"/>
  <c r="I92" i="229" s="1"/>
  <c r="L94" i="250"/>
  <c r="E208" i="229"/>
  <c r="H208" i="229" s="1"/>
  <c r="I208" i="229" s="1"/>
  <c r="L210" i="250"/>
  <c r="J178" i="252"/>
  <c r="M128" i="252"/>
  <c r="M178" i="252" s="1"/>
  <c r="E103" i="229"/>
  <c r="H103" i="229" s="1"/>
  <c r="I103" i="229" s="1"/>
  <c r="L105" i="250"/>
  <c r="E21" i="229"/>
  <c r="H21" i="229" s="1"/>
  <c r="I21" i="229" s="1"/>
  <c r="L23" i="250"/>
  <c r="J125" i="252"/>
  <c r="M74" i="252"/>
  <c r="M125" i="252" s="1"/>
  <c r="E209" i="229"/>
  <c r="H209" i="229" s="1"/>
  <c r="I209" i="229" s="1"/>
  <c r="L211" i="250"/>
  <c r="E23" i="229"/>
  <c r="H23" i="229" s="1"/>
  <c r="I23" i="229" s="1"/>
  <c r="L25" i="250"/>
  <c r="E135" i="229"/>
  <c r="H135" i="229" s="1"/>
  <c r="I135" i="229" s="1"/>
  <c r="L137" i="250"/>
  <c r="L84" i="250"/>
  <c r="E110" i="229"/>
  <c r="H110" i="229" s="1"/>
  <c r="I110" i="229" s="1"/>
  <c r="L112" i="250"/>
  <c r="E111" i="229"/>
  <c r="H111" i="229" s="1"/>
  <c r="I111" i="229" s="1"/>
  <c r="L113" i="250"/>
  <c r="E14" i="229"/>
  <c r="H14" i="229" s="1"/>
  <c r="I14" i="229" s="1"/>
  <c r="L16" i="250"/>
  <c r="E11" i="229"/>
  <c r="H11" i="229" s="1"/>
  <c r="I11" i="229" s="1"/>
  <c r="L13" i="250"/>
  <c r="J224" i="252"/>
  <c r="M181" i="252"/>
  <c r="M224" i="252" s="1"/>
  <c r="L111" i="250"/>
  <c r="E109" i="229"/>
  <c r="H109" i="229" s="1"/>
  <c r="I109" i="229" s="1"/>
  <c r="E165" i="229"/>
  <c r="H165" i="229" s="1"/>
  <c r="I165" i="229" s="1"/>
  <c r="L167" i="250"/>
  <c r="L148" i="250"/>
  <c r="E146" i="229"/>
  <c r="H146" i="229" s="1"/>
  <c r="I146" i="229" s="1"/>
  <c r="E108" i="229"/>
  <c r="H108" i="229" s="1"/>
  <c r="I108" i="229" s="1"/>
  <c r="L110" i="250"/>
  <c r="H82" i="229"/>
  <c r="I82" i="229" s="1"/>
  <c r="E33" i="229"/>
  <c r="E203" i="229"/>
  <c r="H203" i="229" s="1"/>
  <c r="I203" i="229" s="1"/>
  <c r="L205" i="250"/>
  <c r="L42" i="250"/>
  <c r="E40" i="229"/>
  <c r="H40" i="229" s="1"/>
  <c r="I40" i="229" s="1"/>
  <c r="E187" i="229"/>
  <c r="H187" i="229" s="1"/>
  <c r="I187" i="229" s="1"/>
  <c r="L189" i="250"/>
  <c r="E140" i="229"/>
  <c r="H140" i="229" s="1"/>
  <c r="I140" i="229" s="1"/>
  <c r="L142" i="250"/>
  <c r="E73" i="229"/>
  <c r="H73" i="229" s="1"/>
  <c r="I73" i="229" s="1"/>
  <c r="L75" i="250"/>
  <c r="L172" i="250"/>
  <c r="E163" i="229"/>
  <c r="H163" i="229" s="1"/>
  <c r="I163" i="229" s="1"/>
  <c r="L165" i="250"/>
  <c r="E164" i="229"/>
  <c r="H164" i="229" s="1"/>
  <c r="I164" i="229" s="1"/>
  <c r="L166" i="250"/>
  <c r="E55" i="229"/>
  <c r="H55" i="229" s="1"/>
  <c r="I55" i="229" s="1"/>
  <c r="L57" i="250"/>
  <c r="L173" i="250"/>
  <c r="E171" i="229"/>
  <c r="H171" i="229" s="1"/>
  <c r="I171" i="229" s="1"/>
  <c r="E93" i="229"/>
  <c r="H93" i="229" s="1"/>
  <c r="I93" i="229" s="1"/>
  <c r="L95" i="250"/>
  <c r="H170" i="229"/>
  <c r="I170" i="229" s="1"/>
  <c r="L164" i="250"/>
  <c r="E162" i="229"/>
  <c r="H162" i="229" s="1"/>
  <c r="I162" i="229" s="1"/>
  <c r="E211" i="229"/>
  <c r="H211" i="229" s="1"/>
  <c r="I211" i="229" s="1"/>
  <c r="L213" i="250"/>
  <c r="L117" i="250"/>
  <c r="E46" i="229"/>
  <c r="H46" i="229" s="1"/>
  <c r="I46" i="229" s="1"/>
  <c r="L48" i="250"/>
  <c r="L214" i="250"/>
  <c r="E212" i="229"/>
  <c r="H212" i="229" s="1"/>
  <c r="I212" i="229" s="1"/>
  <c r="H115" i="229"/>
  <c r="I115" i="229" s="1"/>
  <c r="K181" i="250"/>
  <c r="I74" i="250"/>
  <c r="K128" i="250"/>
  <c r="I9" i="250"/>
  <c r="K46" i="250"/>
  <c r="G44" i="229" s="1"/>
  <c r="K74" i="250"/>
  <c r="K216" i="250"/>
  <c r="G214" i="229" s="1"/>
  <c r="K9" i="250"/>
  <c r="I46" i="250"/>
  <c r="I128" i="250"/>
  <c r="I181" i="250"/>
  <c r="I22" i="250"/>
  <c r="I62" i="250"/>
  <c r="K22" i="250"/>
  <c r="G20" i="229" s="1"/>
  <c r="I217" i="250"/>
  <c r="M226" i="252" l="1"/>
  <c r="J226" i="252"/>
  <c r="E7" i="229"/>
  <c r="L9" i="250"/>
  <c r="E72" i="229"/>
  <c r="I125" i="250"/>
  <c r="L74" i="250"/>
  <c r="L125" i="250" s="1"/>
  <c r="E20" i="229"/>
  <c r="H20" i="229" s="1"/>
  <c r="I20" i="229" s="1"/>
  <c r="L22" i="250"/>
  <c r="E179" i="229"/>
  <c r="L181" i="250"/>
  <c r="G126" i="229"/>
  <c r="K178" i="250"/>
  <c r="G176" i="229" s="1"/>
  <c r="G72" i="229"/>
  <c r="G123" i="229" s="1"/>
  <c r="K125" i="250"/>
  <c r="G7" i="229"/>
  <c r="E60" i="229"/>
  <c r="H60" i="229" s="1"/>
  <c r="I60" i="229" s="1"/>
  <c r="L62" i="250"/>
  <c r="E215" i="229"/>
  <c r="H215" i="229" s="1"/>
  <c r="I215" i="229" s="1"/>
  <c r="L217" i="250"/>
  <c r="E44" i="229"/>
  <c r="H44" i="229" s="1"/>
  <c r="I44" i="229" s="1"/>
  <c r="L46" i="250"/>
  <c r="G179" i="229"/>
  <c r="K224" i="250"/>
  <c r="G222" i="229" s="1"/>
  <c r="E126" i="229"/>
  <c r="I178" i="250"/>
  <c r="E176" i="229" s="1"/>
  <c r="L128" i="250"/>
  <c r="L178" i="250" s="1"/>
  <c r="K40" i="250"/>
  <c r="I45" i="250"/>
  <c r="K45" i="250"/>
  <c r="G43" i="229" s="1"/>
  <c r="I216" i="250"/>
  <c r="I224" i="250" s="1"/>
  <c r="E222" i="229" s="1"/>
  <c r="H126" i="229" l="1"/>
  <c r="I126" i="229" s="1"/>
  <c r="H176" i="229"/>
  <c r="I176" i="229" s="1"/>
  <c r="H222" i="229"/>
  <c r="I222" i="229" s="1"/>
  <c r="H179" i="229"/>
  <c r="I179" i="229" s="1"/>
  <c r="G38" i="229"/>
  <c r="H38" i="229" s="1"/>
  <c r="I38" i="229" s="1"/>
  <c r="L40" i="250"/>
  <c r="E214" i="229"/>
  <c r="H214" i="229" s="1"/>
  <c r="I214" i="229" s="1"/>
  <c r="L216" i="250"/>
  <c r="L224" i="250" s="1"/>
  <c r="L226" i="250" s="1"/>
  <c r="I226" i="250"/>
  <c r="E43" i="229"/>
  <c r="H43" i="229" s="1"/>
  <c r="I43" i="229" s="1"/>
  <c r="L45" i="250"/>
  <c r="K226" i="250"/>
  <c r="E123" i="229"/>
  <c r="H72" i="229"/>
  <c r="I70" i="250"/>
  <c r="H7" i="229"/>
  <c r="L40" i="252"/>
  <c r="K41" i="250"/>
  <c r="G224" i="229" l="1"/>
  <c r="G39" i="229"/>
  <c r="H39" i="229" s="1"/>
  <c r="L41" i="250"/>
  <c r="I227" i="250"/>
  <c r="E225" i="229" s="1"/>
  <c r="E224" i="229"/>
  <c r="E68" i="229"/>
  <c r="I7" i="229"/>
  <c r="H123" i="229"/>
  <c r="I123" i="229" s="1"/>
  <c r="I72" i="229"/>
  <c r="L41" i="252"/>
  <c r="K35" i="250"/>
  <c r="H224" i="229" l="1"/>
  <c r="I224" i="229" s="1"/>
  <c r="G33" i="229"/>
  <c r="L35" i="250"/>
  <c r="L70" i="250" s="1"/>
  <c r="L227" i="250" s="1"/>
  <c r="K70" i="250"/>
  <c r="K227" i="250" s="1"/>
  <c r="G225" i="229" s="1"/>
  <c r="H225" i="229" s="1"/>
  <c r="I225" i="229" s="1"/>
  <c r="L35" i="252"/>
  <c r="L70" i="252" s="1"/>
  <c r="L227" i="252" s="1"/>
  <c r="H33" i="229" l="1"/>
  <c r="G68" i="229"/>
  <c r="I33" i="229" l="1"/>
  <c r="H68" i="229"/>
  <c r="I68" i="229" s="1"/>
  <c r="J12" i="252"/>
  <c r="M12" i="252" s="1"/>
  <c r="J19" i="252"/>
  <c r="M19" i="252" s="1"/>
  <c r="J32" i="252"/>
  <c r="M32" i="252" s="1"/>
  <c r="J30" i="252"/>
  <c r="M30" i="252" s="1"/>
  <c r="J55" i="252"/>
  <c r="M55" i="252" s="1"/>
  <c r="J56" i="252"/>
  <c r="M56" i="252" s="1"/>
  <c r="J20" i="252"/>
  <c r="M20" i="252" s="1"/>
  <c r="J33" i="252"/>
  <c r="M33" i="252" s="1"/>
  <c r="J11" i="252"/>
  <c r="M11" i="252" s="1"/>
  <c r="J65" i="252"/>
  <c r="M65" i="252" s="1"/>
  <c r="J18" i="252"/>
  <c r="M18" i="252" s="1"/>
  <c r="J21" i="252"/>
  <c r="M21" i="252" s="1"/>
  <c r="J34" i="252"/>
  <c r="M34" i="252" s="1"/>
  <c r="J15" i="252"/>
  <c r="M15" i="252" s="1"/>
  <c r="J63" i="252"/>
  <c r="M63" i="252" s="1"/>
  <c r="J24" i="252"/>
  <c r="M24" i="252" s="1"/>
  <c r="J54" i="252"/>
  <c r="M54" i="252" s="1"/>
  <c r="J26" i="252"/>
  <c r="M26" i="252" s="1"/>
  <c r="J10" i="252" l="1"/>
  <c r="M10" i="252" s="1"/>
  <c r="J25" i="252"/>
  <c r="M25" i="252" s="1"/>
  <c r="J23" i="252"/>
  <c r="M23" i="252" s="1"/>
  <c r="J13" i="252"/>
  <c r="M13" i="252" s="1"/>
  <c r="J53" i="252"/>
  <c r="J31" i="252"/>
  <c r="M31" i="252" s="1"/>
  <c r="J64" i="252"/>
  <c r="M64" i="252" s="1"/>
  <c r="J44" i="252"/>
  <c r="M44" i="252" s="1"/>
  <c r="J41" i="252"/>
  <c r="M41" i="252" s="1"/>
  <c r="J52" i="252"/>
  <c r="M52" i="252" s="1"/>
  <c r="J38" i="252"/>
  <c r="M38" i="252" s="1"/>
  <c r="J43" i="252"/>
  <c r="M43" i="252" s="1"/>
  <c r="J16" i="252"/>
  <c r="M16" i="252" s="1"/>
  <c r="J60" i="252"/>
  <c r="M60" i="252" s="1"/>
  <c r="J58" i="252"/>
  <c r="M58" i="252" s="1"/>
  <c r="J59" i="252"/>
  <c r="M59" i="252" s="1"/>
  <c r="J40" i="252"/>
  <c r="M40" i="252" s="1"/>
  <c r="M53" i="252" l="1"/>
  <c r="J62" i="252"/>
  <c r="M62" i="252" s="1"/>
  <c r="J22" i="252"/>
  <c r="M22" i="252" s="1"/>
  <c r="J51" i="252"/>
  <c r="M51" i="252" s="1"/>
  <c r="J9" i="252"/>
  <c r="M9" i="252" s="1"/>
  <c r="J57" i="252"/>
  <c r="M57" i="252" s="1"/>
  <c r="J35" i="252"/>
  <c r="M35" i="252" s="1"/>
  <c r="J42" i="252"/>
  <c r="M42" i="252" s="1"/>
  <c r="J45" i="252" l="1"/>
  <c r="M45" i="252" s="1"/>
  <c r="M70" i="252" s="1"/>
  <c r="M227" i="252" s="1"/>
  <c r="J70" i="252" l="1"/>
  <c r="J227" i="252" s="1"/>
  <c r="O20" i="238" l="1"/>
  <c r="N20" i="238"/>
  <c r="P20" i="238"/>
  <c r="P30" i="238" l="1"/>
  <c r="O30" i="238"/>
  <c r="N30" i="238"/>
  <c r="J20" i="238"/>
  <c r="I20" i="238"/>
  <c r="O10" i="238" l="1"/>
  <c r="P10" i="238"/>
  <c r="J23" i="238"/>
  <c r="I24" i="245" s="1"/>
  <c r="J10" i="238"/>
  <c r="J13" i="238" s="1"/>
  <c r="I23" i="238"/>
  <c r="H24" i="245" s="1"/>
  <c r="I10" i="238"/>
  <c r="I13" i="238" s="1"/>
  <c r="N10" i="238"/>
  <c r="J24" i="245" l="1"/>
  <c r="H9" i="245"/>
  <c r="H30" i="245"/>
  <c r="I9" i="245"/>
  <c r="I30" i="245"/>
  <c r="I32" i="245" l="1"/>
  <c r="I15" i="245"/>
  <c r="I17" i="245" s="1"/>
  <c r="H15" i="245"/>
  <c r="H32" i="245"/>
  <c r="J30" i="245"/>
  <c r="J9" i="245"/>
  <c r="J32" i="245" l="1"/>
  <c r="J15" i="245"/>
  <c r="H17" i="245"/>
  <c r="J17" i="245" s="1"/>
  <c r="N22" i="238" l="1"/>
  <c r="N32" i="238" l="1"/>
  <c r="N12" i="238" s="1"/>
  <c r="O32" i="238" l="1"/>
  <c r="O22" i="238"/>
  <c r="P32" i="238" l="1"/>
  <c r="P22" i="238"/>
  <c r="O12" i="238"/>
  <c r="P12" i="238" l="1"/>
  <c r="E52" i="58"/>
  <c r="E15" i="58" s="1"/>
  <c r="E30" i="58" l="1"/>
  <c r="E53" i="58"/>
  <c r="E16" i="58" s="1"/>
  <c r="E32" i="58" l="1"/>
  <c r="E55" i="58"/>
  <c r="E18" i="58" s="1"/>
  <c r="E29" i="58" l="1"/>
  <c r="E31" i="58"/>
  <c r="N21" i="238"/>
  <c r="O21" i="238"/>
  <c r="P21" i="238"/>
  <c r="N31" i="238"/>
  <c r="N33" i="238" s="1"/>
  <c r="O31" i="238"/>
  <c r="O33" i="238" s="1"/>
  <c r="P31" i="238"/>
  <c r="P33" i="238"/>
  <c r="E39" i="58" l="1"/>
  <c r="E50" i="58" s="1"/>
  <c r="E57" i="58" s="1"/>
  <c r="O11" i="238"/>
  <c r="O13" i="238" s="1"/>
  <c r="O23" i="238"/>
  <c r="N23" i="238"/>
  <c r="N11" i="238"/>
  <c r="N13" i="238" s="1"/>
  <c r="P11" i="238"/>
  <c r="P13" i="238" s="1"/>
  <c r="P23" i="238"/>
  <c r="E13" i="58" l="1"/>
  <c r="E20" i="58" s="1"/>
  <c r="L11" i="104" s="1"/>
  <c r="L15" i="104" s="1"/>
  <c r="L17" i="104" s="1"/>
  <c r="J10" i="240" l="1"/>
  <c r="K10" i="240"/>
  <c r="L10" i="240"/>
  <c r="M10" i="240"/>
  <c r="N10" i="240"/>
  <c r="O10" i="240"/>
  <c r="J11" i="240"/>
  <c r="K11" i="240"/>
  <c r="L11" i="240"/>
  <c r="M11" i="240"/>
  <c r="N11" i="240"/>
  <c r="O11" i="240"/>
  <c r="J12" i="240"/>
  <c r="K12" i="240"/>
  <c r="L12" i="240"/>
  <c r="M12" i="240"/>
  <c r="N12" i="240"/>
  <c r="O12" i="240"/>
  <c r="J13" i="240"/>
  <c r="K13" i="240"/>
  <c r="L13" i="240"/>
  <c r="M13" i="240"/>
  <c r="N13" i="240"/>
  <c r="O13" i="240"/>
  <c r="J14" i="240"/>
  <c r="K14" i="240"/>
  <c r="L14" i="240"/>
  <c r="M14" i="240"/>
  <c r="N14" i="240"/>
  <c r="O14" i="240"/>
  <c r="J15" i="240"/>
  <c r="K15" i="240"/>
  <c r="L15" i="240"/>
  <c r="M15" i="240"/>
  <c r="N15" i="240"/>
  <c r="O15" i="240"/>
  <c r="J16" i="240"/>
  <c r="K16" i="240"/>
  <c r="L16" i="240"/>
  <c r="M16" i="240"/>
  <c r="N16" i="240"/>
  <c r="O16" i="240"/>
  <c r="J17" i="240"/>
  <c r="K17" i="240"/>
  <c r="L17" i="240"/>
  <c r="M17" i="240"/>
  <c r="N17" i="240"/>
  <c r="O17" i="240"/>
  <c r="J18" i="240"/>
  <c r="K18" i="240"/>
  <c r="L18" i="240"/>
  <c r="M18" i="240"/>
  <c r="N18" i="240"/>
  <c r="O18" i="240"/>
  <c r="J19" i="240"/>
  <c r="K19" i="240"/>
  <c r="L19" i="240"/>
  <c r="M19" i="240"/>
  <c r="N19" i="240"/>
  <c r="O19" i="240"/>
  <c r="J20" i="240"/>
  <c r="K20" i="240"/>
  <c r="L20" i="240"/>
  <c r="M20" i="240"/>
  <c r="N20" i="240"/>
  <c r="O20" i="240"/>
  <c r="J21" i="240"/>
  <c r="K21" i="240"/>
  <c r="L21" i="240"/>
  <c r="M21" i="240"/>
  <c r="N21" i="240"/>
  <c r="O21" i="240"/>
  <c r="J22" i="240"/>
  <c r="K22" i="240"/>
  <c r="L22" i="240"/>
  <c r="M22" i="240"/>
  <c r="N22" i="240"/>
  <c r="O22" i="240"/>
  <c r="J23" i="240"/>
  <c r="K23" i="240"/>
  <c r="L23" i="240"/>
  <c r="M23" i="240"/>
  <c r="N23" i="240"/>
  <c r="O23" i="240"/>
  <c r="J24" i="240"/>
  <c r="K24" i="240"/>
  <c r="L24" i="240"/>
  <c r="M24" i="240"/>
  <c r="N24" i="240"/>
  <c r="O24" i="240"/>
  <c r="J25" i="240"/>
  <c r="K25" i="240"/>
  <c r="L25" i="240"/>
  <c r="M25" i="240"/>
  <c r="N25" i="240"/>
  <c r="O25" i="240"/>
  <c r="J26" i="240"/>
  <c r="K26" i="240"/>
  <c r="L26" i="240"/>
  <c r="M26" i="240"/>
  <c r="N26" i="240"/>
  <c r="O26" i="240"/>
  <c r="J27" i="240"/>
  <c r="K27" i="240"/>
  <c r="L27" i="240"/>
  <c r="M27" i="240"/>
  <c r="N27" i="240"/>
  <c r="O27" i="240"/>
  <c r="J28" i="240"/>
  <c r="K28" i="240"/>
  <c r="L28" i="240"/>
  <c r="M28" i="240"/>
  <c r="N28" i="240"/>
  <c r="O28" i="240"/>
  <c r="J29" i="240"/>
  <c r="K29" i="240"/>
  <c r="L29" i="240"/>
  <c r="M29" i="240"/>
  <c r="N29" i="240"/>
  <c r="O29" i="240"/>
  <c r="J30" i="240"/>
  <c r="K30" i="240"/>
  <c r="L30" i="240"/>
  <c r="M30" i="240"/>
  <c r="N30" i="240"/>
  <c r="O30" i="240"/>
  <c r="J31" i="240"/>
  <c r="K31" i="240"/>
  <c r="L31" i="240"/>
  <c r="M31" i="240"/>
  <c r="N31" i="240"/>
  <c r="O31" i="240"/>
  <c r="J32" i="240"/>
  <c r="K32" i="240"/>
  <c r="L32" i="240"/>
  <c r="M32" i="240"/>
  <c r="N32" i="240"/>
  <c r="O32" i="240"/>
  <c r="J33" i="240"/>
  <c r="K33" i="240"/>
  <c r="L33" i="240"/>
  <c r="M33" i="240"/>
  <c r="N33" i="240"/>
  <c r="O33" i="240"/>
  <c r="J34" i="240"/>
  <c r="K34" i="240"/>
  <c r="L34" i="240"/>
  <c r="M34" i="240"/>
  <c r="N34" i="240"/>
  <c r="O34" i="240"/>
  <c r="J35" i="240"/>
  <c r="K35" i="240"/>
  <c r="L35" i="240"/>
  <c r="M35" i="240"/>
  <c r="N35" i="240"/>
  <c r="O35" i="240"/>
  <c r="J36" i="240"/>
  <c r="K36" i="240"/>
  <c r="L36" i="240"/>
  <c r="M36" i="240"/>
  <c r="N36" i="240"/>
  <c r="O36" i="240"/>
  <c r="J37" i="240"/>
  <c r="K37" i="240"/>
  <c r="L37" i="240"/>
  <c r="M37" i="240"/>
  <c r="N37" i="240"/>
  <c r="O37" i="240"/>
  <c r="J38" i="240"/>
  <c r="K38" i="240"/>
  <c r="L38" i="240"/>
  <c r="J39" i="240"/>
  <c r="K39" i="240"/>
  <c r="L39" i="240"/>
  <c r="M39" i="240"/>
  <c r="N39" i="240"/>
  <c r="O39" i="240"/>
  <c r="M40" i="240"/>
  <c r="N40" i="240"/>
  <c r="O40" i="240"/>
  <c r="J47" i="240"/>
  <c r="K47" i="240"/>
  <c r="L47" i="240"/>
  <c r="M47" i="240"/>
  <c r="N47" i="240"/>
  <c r="O47" i="240"/>
  <c r="J48" i="240"/>
  <c r="K48" i="240"/>
  <c r="L48" i="240"/>
  <c r="M48" i="240"/>
  <c r="N48" i="240"/>
  <c r="O48" i="240"/>
  <c r="J49" i="240"/>
  <c r="K49" i="240"/>
  <c r="L49" i="240"/>
  <c r="M49" i="240"/>
  <c r="N49" i="240"/>
  <c r="O49" i="240"/>
  <c r="J50" i="240"/>
  <c r="K50" i="240"/>
  <c r="L50" i="240"/>
  <c r="M50" i="240"/>
  <c r="N50" i="240"/>
  <c r="O50" i="240"/>
  <c r="J51" i="240"/>
  <c r="K51" i="240"/>
  <c r="L51" i="240"/>
  <c r="M51" i="240"/>
  <c r="N51" i="240"/>
  <c r="O51" i="240"/>
  <c r="J52" i="240"/>
  <c r="K52" i="240"/>
  <c r="L52" i="240"/>
  <c r="M52" i="240"/>
  <c r="N52" i="240"/>
  <c r="O52" i="240"/>
  <c r="J53" i="240"/>
  <c r="K53" i="240"/>
  <c r="L53" i="240"/>
  <c r="M53" i="240"/>
  <c r="N53" i="240"/>
  <c r="O53" i="240"/>
  <c r="J54" i="240"/>
  <c r="K54" i="240"/>
  <c r="L54" i="240"/>
  <c r="M54" i="240"/>
  <c r="N54" i="240"/>
  <c r="O54" i="240"/>
  <c r="J55" i="240"/>
  <c r="K55" i="240"/>
  <c r="L55" i="240"/>
  <c r="M55" i="240"/>
  <c r="N55" i="240"/>
  <c r="O55" i="240"/>
  <c r="J56" i="240"/>
  <c r="K56" i="240"/>
  <c r="L56" i="240"/>
  <c r="M56" i="240"/>
  <c r="N56" i="240"/>
  <c r="O56" i="240"/>
  <c r="J57" i="240"/>
  <c r="K57" i="240"/>
  <c r="L57" i="240"/>
  <c r="M57" i="240"/>
  <c r="N57" i="240"/>
  <c r="O57" i="240"/>
  <c r="J58" i="240"/>
  <c r="K58" i="240"/>
  <c r="L58" i="240"/>
  <c r="M58" i="240"/>
  <c r="N58" i="240"/>
  <c r="O58" i="240"/>
  <c r="J59" i="240"/>
  <c r="K59" i="240"/>
  <c r="L59" i="240"/>
  <c r="M59" i="240"/>
  <c r="N59" i="240"/>
  <c r="O59" i="240"/>
  <c r="J60" i="240"/>
  <c r="K60" i="240"/>
  <c r="L60" i="240"/>
  <c r="M60" i="240"/>
  <c r="N60" i="240"/>
  <c r="O60" i="240"/>
  <c r="J61" i="240"/>
  <c r="K61" i="240"/>
  <c r="L61" i="240"/>
  <c r="M61" i="240"/>
  <c r="N61" i="240"/>
  <c r="O61" i="240"/>
  <c r="J62" i="240"/>
  <c r="K62" i="240"/>
  <c r="L62" i="240"/>
  <c r="M62" i="240"/>
  <c r="N62" i="240"/>
  <c r="O62" i="240"/>
  <c r="J63" i="240"/>
  <c r="K63" i="240"/>
  <c r="L63" i="240"/>
  <c r="M63" i="240"/>
  <c r="N63" i="240"/>
  <c r="O63" i="240"/>
  <c r="J64" i="240"/>
  <c r="K64" i="240"/>
  <c r="L64" i="240"/>
  <c r="M64" i="240"/>
  <c r="N64" i="240"/>
  <c r="O64" i="240"/>
  <c r="J65" i="240"/>
  <c r="K65" i="240"/>
  <c r="L65" i="240"/>
  <c r="M65" i="240"/>
  <c r="N65" i="240"/>
  <c r="O65" i="240"/>
  <c r="J66" i="240"/>
  <c r="K66" i="240"/>
  <c r="L66" i="240"/>
  <c r="M66" i="240"/>
  <c r="N66" i="240"/>
  <c r="O66" i="240"/>
  <c r="J67" i="240"/>
  <c r="K67" i="240"/>
  <c r="L67" i="240"/>
  <c r="M67" i="240"/>
  <c r="N67" i="240"/>
  <c r="O67" i="240"/>
  <c r="J68" i="240"/>
  <c r="K68" i="240"/>
  <c r="L68" i="240"/>
  <c r="M68" i="240"/>
  <c r="N68" i="240"/>
  <c r="O68" i="240"/>
  <c r="J69" i="240"/>
  <c r="K69" i="240"/>
  <c r="L69" i="240"/>
  <c r="M69" i="240"/>
  <c r="N69" i="240"/>
  <c r="O69" i="240"/>
  <c r="J70" i="240"/>
  <c r="K70" i="240"/>
  <c r="L70" i="240"/>
  <c r="M70" i="240"/>
  <c r="N70" i="240"/>
  <c r="O70" i="240"/>
  <c r="J71" i="240"/>
  <c r="K71" i="240"/>
  <c r="L71" i="240"/>
  <c r="M71" i="240"/>
  <c r="N71" i="240"/>
  <c r="O71" i="240"/>
  <c r="J72" i="240"/>
  <c r="K72" i="240"/>
  <c r="L72" i="240"/>
  <c r="M72" i="240"/>
  <c r="N72" i="240"/>
  <c r="O72" i="240"/>
  <c r="J73" i="240"/>
  <c r="K73" i="240"/>
  <c r="L73" i="240"/>
  <c r="M73" i="240"/>
  <c r="N73" i="240"/>
  <c r="O73" i="240"/>
  <c r="J74" i="240"/>
  <c r="K74" i="240"/>
  <c r="L74" i="240"/>
  <c r="M74" i="240"/>
  <c r="N74" i="240"/>
  <c r="O74" i="240"/>
  <c r="J75" i="240"/>
  <c r="K75" i="240"/>
  <c r="L75" i="240"/>
  <c r="M75" i="240"/>
  <c r="N75" i="240"/>
  <c r="O75" i="240"/>
  <c r="J76" i="240"/>
  <c r="K76" i="240"/>
  <c r="L76" i="240"/>
  <c r="M76" i="240"/>
  <c r="N76" i="240"/>
  <c r="O76" i="240"/>
  <c r="J77" i="240"/>
  <c r="K77" i="240"/>
  <c r="L77" i="240"/>
  <c r="M77" i="240"/>
  <c r="N77" i="240"/>
  <c r="O77" i="240"/>
  <c r="J84" i="240"/>
  <c r="K84" i="240"/>
  <c r="L84" i="240"/>
  <c r="M84" i="240"/>
  <c r="N84" i="240"/>
  <c r="O84" i="240"/>
  <c r="J85" i="240"/>
  <c r="K85" i="240"/>
  <c r="L85" i="240"/>
  <c r="M85" i="240"/>
  <c r="N85" i="240"/>
  <c r="O85" i="240"/>
  <c r="J86" i="240"/>
  <c r="K86" i="240"/>
  <c r="L86" i="240"/>
  <c r="M86" i="240"/>
  <c r="N86" i="240"/>
  <c r="O86" i="240"/>
  <c r="J87" i="240"/>
  <c r="K87" i="240"/>
  <c r="L87" i="240"/>
  <c r="M87" i="240"/>
  <c r="N87" i="240"/>
  <c r="O87" i="240"/>
  <c r="J88" i="240"/>
  <c r="K88" i="240"/>
  <c r="L88" i="240"/>
  <c r="M88" i="240"/>
  <c r="N88" i="240"/>
  <c r="O88" i="240"/>
  <c r="J89" i="240"/>
  <c r="K89" i="240"/>
  <c r="L89" i="240"/>
  <c r="M89" i="240"/>
  <c r="N89" i="240"/>
  <c r="O89" i="240"/>
  <c r="J90" i="240"/>
  <c r="K90" i="240"/>
  <c r="L90" i="240"/>
  <c r="M90" i="240"/>
  <c r="N90" i="240"/>
  <c r="O90" i="240"/>
  <c r="J91" i="240"/>
  <c r="K91" i="240"/>
  <c r="L91" i="240"/>
  <c r="M91" i="240"/>
  <c r="N91" i="240"/>
  <c r="O91" i="240"/>
  <c r="J92" i="240"/>
  <c r="K92" i="240"/>
  <c r="L92" i="240"/>
  <c r="M92" i="240"/>
  <c r="N92" i="240"/>
  <c r="O92" i="240"/>
  <c r="J93" i="240"/>
  <c r="K93" i="240"/>
  <c r="L93" i="240"/>
  <c r="M93" i="240"/>
  <c r="N93" i="240"/>
  <c r="O93" i="240"/>
  <c r="J94" i="240"/>
  <c r="K94" i="240"/>
  <c r="L94" i="240"/>
  <c r="M94" i="240"/>
  <c r="N94" i="240"/>
  <c r="O94" i="240"/>
  <c r="J95" i="240"/>
  <c r="K95" i="240"/>
  <c r="L95" i="240"/>
  <c r="M95" i="240"/>
  <c r="N95" i="240"/>
  <c r="O95" i="240"/>
  <c r="J96" i="240"/>
  <c r="K96" i="240"/>
  <c r="L96" i="240"/>
  <c r="M96" i="240"/>
  <c r="N96" i="240"/>
  <c r="O96" i="240"/>
  <c r="J97" i="240"/>
  <c r="K97" i="240"/>
  <c r="L97" i="240"/>
  <c r="M97" i="240"/>
  <c r="N97" i="240"/>
  <c r="O97" i="240"/>
  <c r="J98" i="240"/>
  <c r="K98" i="240"/>
  <c r="L98" i="240"/>
  <c r="M98" i="240"/>
  <c r="N98" i="240"/>
  <c r="O98" i="240"/>
  <c r="J99" i="240"/>
  <c r="K99" i="240"/>
  <c r="L99" i="240"/>
  <c r="M99" i="240"/>
  <c r="N99" i="240"/>
  <c r="O99" i="240"/>
  <c r="J100" i="240"/>
  <c r="K100" i="240"/>
  <c r="L100" i="240"/>
  <c r="M100" i="240"/>
  <c r="N100" i="240"/>
  <c r="O100" i="240"/>
  <c r="J101" i="240"/>
  <c r="K101" i="240"/>
  <c r="L101" i="240"/>
  <c r="M101" i="240"/>
  <c r="N101" i="240"/>
  <c r="O101" i="240"/>
  <c r="J102" i="240"/>
  <c r="K102" i="240"/>
  <c r="L102" i="240"/>
  <c r="M102" i="240"/>
  <c r="N102" i="240"/>
  <c r="O102" i="240"/>
  <c r="J103" i="240"/>
  <c r="K103" i="240"/>
  <c r="L103" i="240"/>
  <c r="M103" i="240"/>
  <c r="N103" i="240"/>
  <c r="O103" i="240"/>
  <c r="J104" i="240"/>
  <c r="K104" i="240"/>
  <c r="L104" i="240"/>
  <c r="M104" i="240"/>
  <c r="N104" i="240"/>
  <c r="O104" i="240"/>
  <c r="J105" i="240"/>
  <c r="K105" i="240"/>
  <c r="L105" i="240"/>
  <c r="M105" i="240"/>
  <c r="N105" i="240"/>
  <c r="O105" i="240"/>
  <c r="J106" i="240"/>
  <c r="K106" i="240"/>
  <c r="L106" i="240"/>
  <c r="M106" i="240"/>
  <c r="N106" i="240"/>
  <c r="O106" i="240"/>
  <c r="J107" i="240"/>
  <c r="K107" i="240"/>
  <c r="L107" i="240"/>
  <c r="M107" i="240"/>
  <c r="N107" i="240"/>
  <c r="O107" i="240"/>
  <c r="J108" i="240"/>
  <c r="K108" i="240"/>
  <c r="L108" i="240"/>
  <c r="M108" i="240"/>
  <c r="N108" i="240"/>
  <c r="O108" i="240"/>
  <c r="J109" i="240"/>
  <c r="K109" i="240"/>
  <c r="L109" i="240"/>
  <c r="M109" i="240"/>
  <c r="N109" i="240"/>
  <c r="O109" i="240"/>
  <c r="J110" i="240"/>
  <c r="K110" i="240"/>
  <c r="L110" i="240"/>
  <c r="M110" i="240"/>
  <c r="N110" i="240"/>
  <c r="O110" i="240"/>
  <c r="J111" i="240"/>
  <c r="K111" i="240"/>
  <c r="L111" i="240"/>
  <c r="M111" i="240"/>
  <c r="N111" i="240"/>
  <c r="O111" i="240"/>
  <c r="J112" i="240"/>
  <c r="K112" i="240"/>
  <c r="L112" i="240"/>
  <c r="M112" i="240"/>
  <c r="N112" i="240"/>
  <c r="O112" i="240"/>
  <c r="J113" i="240"/>
  <c r="K113" i="240"/>
  <c r="L113" i="240"/>
  <c r="M113" i="240"/>
  <c r="N113" i="240"/>
  <c r="O113" i="240"/>
  <c r="J114" i="240"/>
  <c r="K114" i="240"/>
  <c r="L114" i="240"/>
  <c r="M114" i="240"/>
  <c r="N114" i="240"/>
  <c r="O114" i="240"/>
  <c r="F9" i="243"/>
  <c r="G9" i="243"/>
  <c r="H9" i="243"/>
  <c r="I9" i="243"/>
  <c r="J9" i="243"/>
  <c r="K9" i="243"/>
  <c r="L9" i="243"/>
  <c r="M9" i="243"/>
  <c r="N9" i="243"/>
  <c r="O9" i="243"/>
  <c r="F10" i="243"/>
  <c r="G10" i="243"/>
  <c r="H10" i="243"/>
  <c r="I10" i="243"/>
  <c r="J10" i="243"/>
  <c r="K10" i="243"/>
  <c r="L10" i="243"/>
  <c r="M10" i="243"/>
  <c r="N10" i="243"/>
  <c r="O10" i="243"/>
  <c r="F12" i="243"/>
  <c r="G12" i="243"/>
  <c r="H12" i="243"/>
  <c r="I12" i="243"/>
  <c r="J12" i="243"/>
  <c r="K12" i="243"/>
  <c r="L12" i="243"/>
  <c r="M12" i="243"/>
  <c r="N12" i="243"/>
  <c r="O12" i="243"/>
  <c r="F13" i="243"/>
  <c r="G13" i="243"/>
  <c r="H13" i="243"/>
  <c r="I13" i="243"/>
  <c r="J13" i="243"/>
  <c r="K13" i="243"/>
  <c r="L13" i="243"/>
  <c r="M13" i="243"/>
  <c r="N13" i="243"/>
  <c r="O13" i="243"/>
  <c r="F14" i="243"/>
  <c r="G14" i="243"/>
  <c r="H14" i="243"/>
  <c r="I14" i="243"/>
  <c r="J14" i="243"/>
  <c r="K14" i="243"/>
  <c r="L14" i="243"/>
  <c r="M14" i="243"/>
  <c r="N14" i="243"/>
  <c r="O14" i="243"/>
  <c r="F15" i="243"/>
  <c r="G15" i="243"/>
  <c r="H15" i="243"/>
  <c r="I15" i="243"/>
  <c r="J15" i="243"/>
  <c r="K15" i="243"/>
  <c r="L15" i="243"/>
  <c r="M15" i="243"/>
  <c r="N15" i="243"/>
  <c r="O15" i="243"/>
  <c r="F17" i="243"/>
  <c r="G17" i="243"/>
  <c r="H17" i="243"/>
  <c r="I17" i="243"/>
  <c r="J17" i="243"/>
  <c r="K17" i="243"/>
  <c r="L17" i="243"/>
  <c r="M17" i="243"/>
  <c r="N17" i="243"/>
  <c r="O17" i="243"/>
  <c r="F19" i="243"/>
  <c r="G19" i="243"/>
  <c r="H19" i="243"/>
  <c r="I19" i="243"/>
  <c r="J19" i="243"/>
  <c r="K19" i="243"/>
  <c r="L19" i="243"/>
  <c r="M19" i="243"/>
  <c r="N19" i="243"/>
  <c r="O19" i="243"/>
  <c r="F20" i="243"/>
  <c r="G20" i="243"/>
  <c r="H20" i="243"/>
  <c r="I20" i="243"/>
  <c r="J20" i="243"/>
  <c r="K20" i="243"/>
  <c r="L20" i="243"/>
  <c r="M20" i="243"/>
  <c r="N20" i="243"/>
  <c r="O20" i="243"/>
  <c r="F22" i="243"/>
  <c r="G22" i="243"/>
  <c r="H22" i="243"/>
  <c r="I22" i="243"/>
  <c r="J22" i="243"/>
  <c r="K22" i="243"/>
  <c r="L22" i="243"/>
  <c r="M22" i="243"/>
  <c r="N22" i="243"/>
  <c r="O22" i="243"/>
  <c r="F23" i="243"/>
  <c r="G23" i="243"/>
  <c r="H23" i="243"/>
  <c r="I23" i="243"/>
  <c r="J23" i="243"/>
  <c r="K23" i="243"/>
  <c r="L23" i="243"/>
  <c r="M23" i="243"/>
  <c r="N23" i="243"/>
  <c r="O23" i="243"/>
  <c r="F24" i="243"/>
  <c r="G24" i="243"/>
  <c r="H24" i="243"/>
  <c r="I24" i="243"/>
  <c r="J24" i="243"/>
  <c r="K24" i="243"/>
  <c r="L24" i="243"/>
  <c r="M24" i="243"/>
  <c r="N24" i="243"/>
  <c r="O24" i="243"/>
  <c r="F25" i="243"/>
  <c r="G25" i="243"/>
  <c r="H25" i="243"/>
  <c r="I25" i="243"/>
  <c r="J25" i="243"/>
  <c r="K25" i="243"/>
  <c r="L25" i="243"/>
  <c r="M25" i="243"/>
  <c r="N25" i="243"/>
  <c r="O25" i="243"/>
  <c r="F26" i="243"/>
  <c r="G26" i="243"/>
  <c r="H26" i="243"/>
  <c r="I26" i="243"/>
  <c r="J26" i="243"/>
  <c r="K26" i="243"/>
  <c r="L26" i="243"/>
  <c r="M26" i="243"/>
  <c r="N26" i="243"/>
  <c r="O26" i="243"/>
  <c r="F27" i="243"/>
  <c r="G27" i="243"/>
  <c r="H27" i="243"/>
  <c r="I27" i="243"/>
  <c r="J27" i="243"/>
  <c r="K27" i="243"/>
  <c r="L27" i="243"/>
  <c r="M27" i="243"/>
  <c r="N27" i="243"/>
  <c r="O27" i="243"/>
  <c r="F29" i="243"/>
  <c r="G29" i="243"/>
  <c r="H29" i="243"/>
  <c r="I29" i="243"/>
  <c r="J29" i="243"/>
  <c r="K29" i="243"/>
  <c r="L29" i="243"/>
  <c r="M29" i="243"/>
  <c r="N29" i="243"/>
  <c r="O29" i="243"/>
  <c r="F30" i="243"/>
  <c r="G30" i="243"/>
  <c r="H30" i="243"/>
  <c r="I30" i="243"/>
  <c r="J30" i="243"/>
  <c r="K30" i="243"/>
  <c r="L30" i="243"/>
  <c r="M30" i="243"/>
  <c r="N30" i="243"/>
  <c r="O30" i="243"/>
  <c r="F31" i="243"/>
  <c r="G31" i="243"/>
  <c r="H31" i="243"/>
  <c r="I31" i="243"/>
  <c r="J31" i="243"/>
  <c r="K31" i="243"/>
  <c r="L31" i="243"/>
  <c r="M31" i="243"/>
  <c r="N31" i="243"/>
  <c r="O31" i="243"/>
  <c r="F32" i="243"/>
  <c r="G32" i="243"/>
  <c r="H32" i="243"/>
  <c r="I32" i="243"/>
  <c r="J32" i="243"/>
  <c r="K32" i="243"/>
  <c r="L32" i="243"/>
  <c r="M32" i="243"/>
  <c r="N32" i="243"/>
  <c r="O32" i="243"/>
  <c r="F33" i="243"/>
  <c r="G33" i="243"/>
  <c r="H33" i="243"/>
  <c r="I33" i="243"/>
  <c r="J33" i="243"/>
  <c r="K33" i="243"/>
  <c r="L33" i="243"/>
  <c r="M33" i="243"/>
  <c r="N33" i="243"/>
  <c r="O33" i="243"/>
  <c r="F35" i="243"/>
  <c r="G35" i="243"/>
  <c r="H35" i="243"/>
  <c r="I35" i="243"/>
  <c r="J35" i="243"/>
  <c r="K35" i="243"/>
  <c r="L35" i="243"/>
  <c r="M35" i="243"/>
  <c r="N35" i="243"/>
  <c r="O35" i="243"/>
  <c r="F36" i="243"/>
  <c r="G36" i="243"/>
  <c r="H36" i="243"/>
  <c r="I36" i="243"/>
  <c r="J36" i="243"/>
  <c r="K36" i="243"/>
  <c r="L36" i="243"/>
  <c r="M36" i="243"/>
  <c r="N36" i="243"/>
  <c r="O36" i="243"/>
  <c r="F38" i="243"/>
  <c r="G38" i="243"/>
  <c r="H38" i="243"/>
  <c r="I38" i="243"/>
  <c r="J38" i="243"/>
  <c r="K38" i="243"/>
  <c r="L38" i="243"/>
  <c r="M38" i="243"/>
  <c r="N38" i="243"/>
  <c r="O38" i="243"/>
  <c r="F39" i="243"/>
  <c r="G39" i="243"/>
  <c r="H39" i="243"/>
  <c r="I39" i="243"/>
  <c r="J39" i="243"/>
  <c r="K39" i="243"/>
  <c r="L39" i="243"/>
  <c r="M39" i="243"/>
  <c r="N39" i="243"/>
  <c r="O39" i="243"/>
  <c r="F40" i="243"/>
  <c r="G40" i="243"/>
  <c r="H40" i="243"/>
  <c r="I40" i="243"/>
  <c r="J40" i="243"/>
  <c r="K40" i="243"/>
  <c r="L40" i="243"/>
  <c r="M40" i="243"/>
  <c r="N40" i="243"/>
  <c r="O40" i="243"/>
  <c r="F41" i="243"/>
  <c r="G41" i="243"/>
  <c r="H41" i="243"/>
  <c r="I41" i="243"/>
  <c r="J41" i="243"/>
  <c r="K41" i="243"/>
  <c r="L41" i="243"/>
  <c r="M41" i="243"/>
  <c r="N41" i="243"/>
  <c r="O41" i="243"/>
  <c r="F43" i="243"/>
  <c r="G43" i="243"/>
  <c r="H43" i="243"/>
  <c r="I43" i="243"/>
  <c r="J43" i="243"/>
  <c r="K43" i="243"/>
  <c r="L43" i="243"/>
  <c r="M43" i="243"/>
  <c r="N43" i="243"/>
  <c r="O43" i="243"/>
  <c r="F44" i="243"/>
  <c r="G44" i="243"/>
  <c r="H44" i="243"/>
  <c r="I44" i="243"/>
  <c r="J44" i="243"/>
  <c r="K44" i="243"/>
  <c r="L44" i="243"/>
  <c r="M44" i="243"/>
  <c r="N44" i="243"/>
  <c r="O44" i="243"/>
  <c r="F45" i="243"/>
  <c r="G45" i="243"/>
  <c r="H45" i="243"/>
  <c r="I45" i="243"/>
  <c r="J45" i="243"/>
  <c r="K45" i="243"/>
  <c r="L45" i="243"/>
  <c r="M45" i="243"/>
  <c r="N45" i="243"/>
  <c r="O45" i="243"/>
  <c r="F46" i="243"/>
  <c r="G46" i="243"/>
  <c r="H46" i="243"/>
  <c r="I46" i="243"/>
  <c r="J46" i="243"/>
  <c r="K46" i="243"/>
  <c r="L46" i="243"/>
  <c r="M46" i="243"/>
  <c r="N46" i="243"/>
  <c r="O46" i="243"/>
  <c r="F47" i="243"/>
  <c r="G47" i="243"/>
  <c r="H47" i="243"/>
  <c r="I47" i="243"/>
  <c r="J47" i="243"/>
  <c r="K47" i="243"/>
  <c r="L47" i="243"/>
  <c r="M47" i="243"/>
  <c r="N47" i="243"/>
  <c r="O47" i="243"/>
  <c r="F48" i="243"/>
  <c r="G48" i="243"/>
  <c r="H48" i="243"/>
  <c r="I48" i="243"/>
  <c r="J48" i="243"/>
  <c r="K48" i="243"/>
  <c r="L48" i="243"/>
  <c r="M48" i="243"/>
  <c r="N48" i="243"/>
  <c r="O48" i="243"/>
  <c r="F49" i="243"/>
  <c r="G49" i="243"/>
  <c r="H49" i="243"/>
  <c r="I49" i="243"/>
  <c r="J49" i="243"/>
  <c r="K49" i="243"/>
  <c r="L49" i="243"/>
  <c r="M49" i="243"/>
  <c r="N49" i="243"/>
  <c r="O49" i="243"/>
  <c r="H54" i="243"/>
  <c r="I54" i="243"/>
  <c r="L54" i="243"/>
  <c r="M54" i="243"/>
  <c r="O54" i="243"/>
  <c r="H55" i="243"/>
  <c r="I55" i="243"/>
  <c r="K55" i="243"/>
  <c r="L55" i="243"/>
  <c r="M55" i="243"/>
  <c r="O55" i="243"/>
  <c r="H57" i="243"/>
  <c r="I57" i="243"/>
  <c r="L57" i="243"/>
  <c r="M57" i="243"/>
  <c r="O57" i="243"/>
  <c r="F58" i="243"/>
  <c r="G58" i="243"/>
  <c r="H58" i="243"/>
  <c r="I58" i="243"/>
  <c r="J58" i="243"/>
  <c r="K58" i="243"/>
  <c r="L58" i="243"/>
  <c r="M58" i="243"/>
  <c r="N58" i="243"/>
  <c r="O58" i="243"/>
  <c r="F59" i="243"/>
  <c r="G59" i="243"/>
  <c r="H59" i="243"/>
  <c r="I59" i="243"/>
  <c r="J59" i="243"/>
  <c r="K59" i="243"/>
  <c r="L59" i="243"/>
  <c r="M59" i="243"/>
  <c r="N59" i="243"/>
  <c r="O59" i="243"/>
  <c r="H60" i="243"/>
  <c r="I60" i="243"/>
  <c r="L60" i="243"/>
  <c r="M60" i="243"/>
  <c r="O60" i="243"/>
  <c r="H62" i="243"/>
  <c r="I62" i="243"/>
  <c r="L62" i="243"/>
  <c r="M62" i="243"/>
  <c r="O62" i="243"/>
  <c r="F64" i="243"/>
  <c r="G64" i="243"/>
  <c r="H64" i="243"/>
  <c r="I64" i="243"/>
  <c r="J64" i="243"/>
  <c r="K64" i="243"/>
  <c r="L64" i="243"/>
  <c r="M64" i="243"/>
  <c r="N64" i="243"/>
  <c r="O64" i="243"/>
  <c r="F65" i="243"/>
  <c r="G65" i="243"/>
  <c r="H65" i="243"/>
  <c r="I65" i="243"/>
  <c r="J65" i="243"/>
  <c r="K65" i="243"/>
  <c r="L65" i="243"/>
  <c r="M65" i="243"/>
  <c r="N65" i="243"/>
  <c r="O65" i="243"/>
  <c r="F67" i="243"/>
  <c r="G67" i="243"/>
  <c r="H67" i="243"/>
  <c r="I67" i="243"/>
  <c r="J67" i="243"/>
  <c r="K67" i="243"/>
  <c r="L67" i="243"/>
  <c r="M67" i="243"/>
  <c r="N67" i="243"/>
  <c r="O67" i="243"/>
  <c r="F68" i="243"/>
  <c r="G68" i="243"/>
  <c r="H68" i="243"/>
  <c r="I68" i="243"/>
  <c r="J68" i="243"/>
  <c r="K68" i="243"/>
  <c r="L68" i="243"/>
  <c r="M68" i="243"/>
  <c r="N68" i="243"/>
  <c r="O68" i="243"/>
  <c r="F69" i="243"/>
  <c r="G69" i="243"/>
  <c r="H69" i="243"/>
  <c r="I69" i="243"/>
  <c r="J69" i="243"/>
  <c r="K69" i="243"/>
  <c r="L69" i="243"/>
  <c r="M69" i="243"/>
  <c r="N69" i="243"/>
  <c r="O69" i="243"/>
  <c r="F70" i="243"/>
  <c r="G70" i="243"/>
  <c r="H70" i="243"/>
  <c r="I70" i="243"/>
  <c r="J70" i="243"/>
  <c r="K70" i="243"/>
  <c r="L70" i="243"/>
  <c r="M70" i="243"/>
  <c r="N70" i="243"/>
  <c r="O70" i="243"/>
  <c r="F71" i="243"/>
  <c r="G71" i="243"/>
  <c r="H71" i="243"/>
  <c r="I71" i="243"/>
  <c r="J71" i="243"/>
  <c r="K71" i="243"/>
  <c r="L71" i="243"/>
  <c r="M71" i="243"/>
  <c r="N71" i="243"/>
  <c r="O71" i="243"/>
  <c r="F72" i="243"/>
  <c r="G72" i="243"/>
  <c r="H72" i="243"/>
  <c r="I72" i="243"/>
  <c r="J72" i="243"/>
  <c r="K72" i="243"/>
  <c r="L72" i="243"/>
  <c r="M72" i="243"/>
  <c r="N72" i="243"/>
  <c r="O72" i="243"/>
  <c r="H74" i="243"/>
  <c r="I74" i="243"/>
  <c r="L74" i="243"/>
  <c r="M74" i="243"/>
  <c r="O74" i="243"/>
  <c r="F75" i="243"/>
  <c r="G75" i="243"/>
  <c r="H75" i="243"/>
  <c r="I75" i="243"/>
  <c r="J75" i="243"/>
  <c r="K75" i="243"/>
  <c r="L75" i="243"/>
  <c r="M75" i="243"/>
  <c r="N75" i="243"/>
  <c r="O75" i="243"/>
  <c r="F76" i="243"/>
  <c r="G76" i="243"/>
  <c r="H76" i="243"/>
  <c r="I76" i="243"/>
  <c r="J76" i="243"/>
  <c r="K76" i="243"/>
  <c r="L76" i="243"/>
  <c r="M76" i="243"/>
  <c r="N76" i="243"/>
  <c r="O76" i="243"/>
  <c r="H77" i="243"/>
  <c r="I77" i="243"/>
  <c r="L77" i="243"/>
  <c r="M77" i="243"/>
  <c r="O77" i="243"/>
  <c r="G78" i="243"/>
  <c r="H78" i="243"/>
  <c r="I78" i="243"/>
  <c r="L78" i="243"/>
  <c r="M78" i="243"/>
  <c r="O78" i="243"/>
  <c r="H80" i="243"/>
  <c r="I80" i="243"/>
  <c r="L80" i="243"/>
  <c r="M80" i="243"/>
  <c r="O80" i="243"/>
  <c r="F81" i="243"/>
  <c r="G81" i="243"/>
  <c r="H81" i="243"/>
  <c r="I81" i="243"/>
  <c r="J81" i="243"/>
  <c r="K81" i="243"/>
  <c r="L81" i="243"/>
  <c r="M81" i="243"/>
  <c r="N81" i="243"/>
  <c r="O81" i="243"/>
  <c r="H83" i="243"/>
  <c r="I83" i="243"/>
  <c r="L83" i="243"/>
  <c r="M83" i="243"/>
  <c r="O83" i="243"/>
  <c r="H84" i="243"/>
  <c r="I84" i="243"/>
  <c r="L84" i="243"/>
  <c r="M84" i="243"/>
  <c r="O84" i="243"/>
  <c r="F85" i="243"/>
  <c r="H85" i="243"/>
  <c r="I85" i="243"/>
  <c r="J85" i="243"/>
  <c r="K85" i="243"/>
  <c r="L85" i="243"/>
  <c r="M85" i="243"/>
  <c r="N85" i="243"/>
  <c r="O85" i="243"/>
  <c r="F86" i="243"/>
  <c r="G86" i="243"/>
  <c r="H86" i="243"/>
  <c r="I86" i="243"/>
  <c r="J86" i="243"/>
  <c r="K86" i="243"/>
  <c r="L86" i="243"/>
  <c r="M86" i="243"/>
  <c r="N86" i="243"/>
  <c r="O86" i="243"/>
  <c r="F88" i="243"/>
  <c r="G88" i="243"/>
  <c r="H88" i="243"/>
  <c r="I88" i="243"/>
  <c r="J88" i="243"/>
  <c r="K88" i="243"/>
  <c r="L88" i="243"/>
  <c r="M88" i="243"/>
  <c r="N88" i="243"/>
  <c r="O88" i="243"/>
  <c r="F89" i="243"/>
  <c r="G89" i="243"/>
  <c r="H89" i="243"/>
  <c r="I89" i="243"/>
  <c r="J89" i="243"/>
  <c r="K89" i="243"/>
  <c r="L89" i="243"/>
  <c r="M89" i="243"/>
  <c r="N89" i="243"/>
  <c r="O89" i="243"/>
  <c r="F90" i="243"/>
  <c r="G90" i="243"/>
  <c r="H90" i="243"/>
  <c r="I90" i="243"/>
  <c r="J90" i="243"/>
  <c r="K90" i="243"/>
  <c r="L90" i="243"/>
  <c r="M90" i="243"/>
  <c r="N90" i="243"/>
  <c r="O90" i="243"/>
  <c r="H91" i="243"/>
  <c r="I91" i="243"/>
  <c r="L91" i="243"/>
  <c r="M91" i="243"/>
  <c r="O91" i="243"/>
  <c r="G92" i="243"/>
  <c r="H92" i="243"/>
  <c r="I92" i="243"/>
  <c r="L92" i="243"/>
  <c r="M92" i="243"/>
  <c r="O92" i="243"/>
  <c r="F93" i="243"/>
  <c r="G93" i="243"/>
  <c r="H93" i="243"/>
  <c r="I93" i="243"/>
  <c r="K93" i="243"/>
  <c r="L93" i="243"/>
  <c r="M93" i="243"/>
  <c r="N93" i="243"/>
  <c r="O93" i="243"/>
  <c r="F94" i="243"/>
  <c r="G94" i="243"/>
  <c r="H94" i="243"/>
  <c r="I94" i="243"/>
  <c r="J94" i="243"/>
  <c r="K94" i="243"/>
  <c r="L94" i="243"/>
  <c r="M94" i="243"/>
  <c r="N94" i="243"/>
  <c r="O94" i="243"/>
  <c r="F99" i="243"/>
  <c r="H99" i="243"/>
  <c r="I99" i="243"/>
  <c r="J99" i="243"/>
  <c r="L99" i="243"/>
  <c r="M99" i="243"/>
  <c r="N99" i="243"/>
  <c r="O99" i="243"/>
  <c r="F100" i="243"/>
  <c r="G100" i="243"/>
  <c r="H100" i="243"/>
  <c r="I100" i="243"/>
  <c r="J100" i="243"/>
  <c r="K100" i="243"/>
  <c r="L100" i="243"/>
  <c r="M100" i="243"/>
  <c r="N100" i="243"/>
  <c r="O100" i="243"/>
  <c r="F102" i="243"/>
  <c r="H102" i="243"/>
  <c r="I102" i="243"/>
  <c r="J102" i="243"/>
  <c r="L102" i="243"/>
  <c r="M102" i="243"/>
  <c r="N102" i="243"/>
  <c r="O102" i="243"/>
  <c r="F103" i="243"/>
  <c r="G103" i="243"/>
  <c r="H103" i="243"/>
  <c r="I103" i="243"/>
  <c r="J103" i="243"/>
  <c r="K103" i="243"/>
  <c r="L103" i="243"/>
  <c r="M103" i="243"/>
  <c r="N103" i="243"/>
  <c r="O103" i="243"/>
  <c r="F104" i="243"/>
  <c r="G104" i="243"/>
  <c r="H104" i="243"/>
  <c r="I104" i="243"/>
  <c r="J104" i="243"/>
  <c r="K104" i="243"/>
  <c r="L104" i="243"/>
  <c r="M104" i="243"/>
  <c r="N104" i="243"/>
  <c r="O104" i="243"/>
  <c r="F105" i="243"/>
  <c r="H105" i="243"/>
  <c r="I105" i="243"/>
  <c r="J105" i="243"/>
  <c r="L105" i="243"/>
  <c r="M105" i="243"/>
  <c r="N105" i="243"/>
  <c r="O105" i="243"/>
  <c r="F107" i="243"/>
  <c r="H107" i="243"/>
  <c r="I107" i="243"/>
  <c r="J107" i="243"/>
  <c r="L107" i="243"/>
  <c r="M107" i="243"/>
  <c r="N107" i="243"/>
  <c r="O107" i="243"/>
  <c r="F109" i="243"/>
  <c r="G109" i="243"/>
  <c r="H109" i="243"/>
  <c r="I109" i="243"/>
  <c r="J109" i="243"/>
  <c r="K109" i="243"/>
  <c r="L109" i="243"/>
  <c r="M109" i="243"/>
  <c r="N109" i="243"/>
  <c r="O109" i="243"/>
  <c r="F110" i="243"/>
  <c r="G110" i="243"/>
  <c r="H110" i="243"/>
  <c r="I110" i="243"/>
  <c r="J110" i="243"/>
  <c r="K110" i="243"/>
  <c r="L110" i="243"/>
  <c r="M110" i="243"/>
  <c r="N110" i="243"/>
  <c r="O110" i="243"/>
  <c r="F112" i="243"/>
  <c r="G112" i="243"/>
  <c r="H112" i="243"/>
  <c r="I112" i="243"/>
  <c r="J112" i="243"/>
  <c r="K112" i="243"/>
  <c r="L112" i="243"/>
  <c r="M112" i="243"/>
  <c r="N112" i="243"/>
  <c r="O112" i="243"/>
  <c r="F113" i="243"/>
  <c r="G113" i="243"/>
  <c r="H113" i="243"/>
  <c r="I113" i="243"/>
  <c r="J113" i="243"/>
  <c r="K113" i="243"/>
  <c r="L113" i="243"/>
  <c r="M113" i="243"/>
  <c r="N113" i="243"/>
  <c r="O113" i="243"/>
  <c r="F114" i="243"/>
  <c r="G114" i="243"/>
  <c r="H114" i="243"/>
  <c r="I114" i="243"/>
  <c r="J114" i="243"/>
  <c r="K114" i="243"/>
  <c r="L114" i="243"/>
  <c r="M114" i="243"/>
  <c r="N114" i="243"/>
  <c r="O114" i="243"/>
  <c r="F115" i="243"/>
  <c r="G115" i="243"/>
  <c r="H115" i="243"/>
  <c r="I115" i="243"/>
  <c r="J115" i="243"/>
  <c r="K115" i="243"/>
  <c r="L115" i="243"/>
  <c r="M115" i="243"/>
  <c r="N115" i="243"/>
  <c r="O115" i="243"/>
  <c r="F116" i="243"/>
  <c r="G116" i="243"/>
  <c r="H116" i="243"/>
  <c r="I116" i="243"/>
  <c r="J116" i="243"/>
  <c r="K116" i="243"/>
  <c r="L116" i="243"/>
  <c r="M116" i="243"/>
  <c r="N116" i="243"/>
  <c r="O116" i="243"/>
  <c r="F117" i="243"/>
  <c r="G117" i="243"/>
  <c r="H117" i="243"/>
  <c r="I117" i="243"/>
  <c r="J117" i="243"/>
  <c r="K117" i="243"/>
  <c r="L117" i="243"/>
  <c r="M117" i="243"/>
  <c r="N117" i="243"/>
  <c r="O117" i="243"/>
  <c r="F119" i="243"/>
  <c r="H119" i="243"/>
  <c r="I119" i="243"/>
  <c r="J119" i="243"/>
  <c r="L119" i="243"/>
  <c r="M119" i="243"/>
  <c r="N119" i="243"/>
  <c r="O119" i="243"/>
  <c r="F120" i="243"/>
  <c r="G120" i="243"/>
  <c r="H120" i="243"/>
  <c r="I120" i="243"/>
  <c r="J120" i="243"/>
  <c r="K120" i="243"/>
  <c r="L120" i="243"/>
  <c r="M120" i="243"/>
  <c r="N120" i="243"/>
  <c r="O120" i="243"/>
  <c r="F121" i="243"/>
  <c r="G121" i="243"/>
  <c r="H121" i="243"/>
  <c r="I121" i="243"/>
  <c r="J121" i="243"/>
  <c r="K121" i="243"/>
  <c r="L121" i="243"/>
  <c r="M121" i="243"/>
  <c r="N121" i="243"/>
  <c r="O121" i="243"/>
  <c r="F122" i="243"/>
  <c r="H122" i="243"/>
  <c r="I122" i="243"/>
  <c r="J122" i="243"/>
  <c r="L122" i="243"/>
  <c r="M122" i="243"/>
  <c r="N122" i="243"/>
  <c r="O122" i="243"/>
  <c r="F123" i="243"/>
  <c r="G123" i="243"/>
  <c r="H123" i="243"/>
  <c r="I123" i="243"/>
  <c r="J123" i="243"/>
  <c r="L123" i="243"/>
  <c r="M123" i="243"/>
  <c r="N123" i="243"/>
  <c r="O123" i="243"/>
  <c r="F125" i="243"/>
  <c r="H125" i="243"/>
  <c r="I125" i="243"/>
  <c r="J125" i="243"/>
  <c r="L125" i="243"/>
  <c r="M125" i="243"/>
  <c r="N125" i="243"/>
  <c r="O125" i="243"/>
  <c r="F126" i="243"/>
  <c r="G126" i="243"/>
  <c r="H126" i="243"/>
  <c r="I126" i="243"/>
  <c r="J126" i="243"/>
  <c r="K126" i="243"/>
  <c r="L126" i="243"/>
  <c r="M126" i="243"/>
  <c r="N126" i="243"/>
  <c r="O126" i="243"/>
  <c r="F128" i="243"/>
  <c r="H128" i="243"/>
  <c r="I128" i="243"/>
  <c r="J128" i="243"/>
  <c r="L128" i="243"/>
  <c r="M128" i="243"/>
  <c r="N128" i="243"/>
  <c r="O128" i="243"/>
  <c r="F129" i="243"/>
  <c r="H129" i="243"/>
  <c r="I129" i="243"/>
  <c r="J129" i="243"/>
  <c r="L129" i="243"/>
  <c r="M129" i="243"/>
  <c r="N129" i="243"/>
  <c r="O129" i="243"/>
  <c r="F130" i="243"/>
  <c r="G130" i="243"/>
  <c r="H130" i="243"/>
  <c r="I130" i="243"/>
  <c r="J130" i="243"/>
  <c r="K130" i="243"/>
  <c r="L130" i="243"/>
  <c r="M130" i="243"/>
  <c r="N130" i="243"/>
  <c r="O130" i="243"/>
  <c r="F131" i="243"/>
  <c r="G131" i="243"/>
  <c r="H131" i="243"/>
  <c r="I131" i="243"/>
  <c r="J131" i="243"/>
  <c r="K131" i="243"/>
  <c r="L131" i="243"/>
  <c r="M131" i="243"/>
  <c r="N131" i="243"/>
  <c r="O131" i="243"/>
  <c r="F133" i="243"/>
  <c r="G133" i="243"/>
  <c r="H133" i="243"/>
  <c r="I133" i="243"/>
  <c r="J133" i="243"/>
  <c r="K133" i="243"/>
  <c r="L133" i="243"/>
  <c r="M133" i="243"/>
  <c r="N133" i="243"/>
  <c r="O133" i="243"/>
  <c r="F134" i="243"/>
  <c r="G134" i="243"/>
  <c r="H134" i="243"/>
  <c r="I134" i="243"/>
  <c r="J134" i="243"/>
  <c r="K134" i="243"/>
  <c r="L134" i="243"/>
  <c r="M134" i="243"/>
  <c r="N134" i="243"/>
  <c r="O134" i="243"/>
  <c r="F135" i="243"/>
  <c r="G135" i="243"/>
  <c r="H135" i="243"/>
  <c r="I135" i="243"/>
  <c r="J135" i="243"/>
  <c r="K135" i="243"/>
  <c r="L135" i="243"/>
  <c r="M135" i="243"/>
  <c r="N135" i="243"/>
  <c r="O135" i="243"/>
  <c r="F136" i="243"/>
  <c r="H136" i="243"/>
  <c r="I136" i="243"/>
  <c r="J136" i="243"/>
  <c r="L136" i="243"/>
  <c r="M136" i="243"/>
  <c r="N136" i="243"/>
  <c r="O136" i="243"/>
  <c r="F137" i="243"/>
  <c r="G137" i="243"/>
  <c r="H137" i="243"/>
  <c r="I137" i="243"/>
  <c r="J137" i="243"/>
  <c r="L137" i="243"/>
  <c r="M137" i="243"/>
  <c r="N137" i="243"/>
  <c r="O137" i="243"/>
  <c r="F138" i="243"/>
  <c r="G138" i="243"/>
  <c r="H138" i="243"/>
  <c r="I138" i="243"/>
  <c r="J138" i="243"/>
  <c r="K138" i="243"/>
  <c r="L138" i="243"/>
  <c r="M138" i="243"/>
  <c r="N138" i="243"/>
  <c r="O138" i="243"/>
  <c r="F139" i="243"/>
  <c r="G139" i="243"/>
  <c r="H139" i="243"/>
  <c r="I139" i="243"/>
  <c r="J139" i="243"/>
  <c r="K139" i="243"/>
  <c r="L139" i="243"/>
  <c r="M139" i="243"/>
  <c r="N139" i="243"/>
  <c r="O139" i="243"/>
  <c r="F144" i="243"/>
  <c r="H144" i="243"/>
  <c r="I144" i="243"/>
  <c r="J144" i="243"/>
  <c r="L144" i="243"/>
  <c r="M144" i="243"/>
  <c r="N144" i="243"/>
  <c r="O144" i="243"/>
  <c r="F145" i="243"/>
  <c r="G145" i="243"/>
  <c r="H145" i="243"/>
  <c r="I145" i="243"/>
  <c r="J145" i="243"/>
  <c r="K145" i="243"/>
  <c r="L145" i="243"/>
  <c r="M145" i="243"/>
  <c r="N145" i="243"/>
  <c r="O145" i="243"/>
  <c r="F147" i="243"/>
  <c r="H147" i="243"/>
  <c r="I147" i="243"/>
  <c r="J147" i="243"/>
  <c r="L147" i="243"/>
  <c r="M147" i="243"/>
  <c r="N147" i="243"/>
  <c r="O147" i="243"/>
  <c r="F148" i="243"/>
  <c r="H148" i="243"/>
  <c r="I148" i="243"/>
  <c r="J148" i="243"/>
  <c r="K148" i="243"/>
  <c r="L148" i="243"/>
  <c r="M148" i="243"/>
  <c r="N148" i="243"/>
  <c r="O148" i="243"/>
  <c r="F149" i="243"/>
  <c r="G149" i="243"/>
  <c r="H149" i="243"/>
  <c r="I149" i="243"/>
  <c r="J149" i="243"/>
  <c r="K149" i="243"/>
  <c r="L149" i="243"/>
  <c r="M149" i="243"/>
  <c r="N149" i="243"/>
  <c r="O149" i="243"/>
  <c r="F150" i="243"/>
  <c r="H150" i="243"/>
  <c r="I150" i="243"/>
  <c r="J150" i="243"/>
  <c r="L150" i="243"/>
  <c r="M150" i="243"/>
  <c r="N150" i="243"/>
  <c r="O150" i="243"/>
  <c r="F152" i="243"/>
  <c r="H152" i="243"/>
  <c r="I152" i="243"/>
  <c r="J152" i="243"/>
  <c r="L152" i="243"/>
  <c r="M152" i="243"/>
  <c r="N152" i="243"/>
  <c r="O152" i="243"/>
  <c r="F154" i="243"/>
  <c r="G154" i="243"/>
  <c r="H154" i="243"/>
  <c r="I154" i="243"/>
  <c r="J154" i="243"/>
  <c r="K154" i="243"/>
  <c r="L154" i="243"/>
  <c r="M154" i="243"/>
  <c r="N154" i="243"/>
  <c r="O154" i="243"/>
  <c r="F155" i="243"/>
  <c r="G155" i="243"/>
  <c r="H155" i="243"/>
  <c r="I155" i="243"/>
  <c r="J155" i="243"/>
  <c r="K155" i="243"/>
  <c r="L155" i="243"/>
  <c r="M155" i="243"/>
  <c r="N155" i="243"/>
  <c r="O155" i="243"/>
  <c r="F157" i="243"/>
  <c r="G157" i="243"/>
  <c r="H157" i="243"/>
  <c r="I157" i="243"/>
  <c r="J157" i="243"/>
  <c r="K157" i="243"/>
  <c r="L157" i="243"/>
  <c r="M157" i="243"/>
  <c r="N157" i="243"/>
  <c r="O157" i="243"/>
  <c r="F158" i="243"/>
  <c r="G158" i="243"/>
  <c r="H158" i="243"/>
  <c r="I158" i="243"/>
  <c r="J158" i="243"/>
  <c r="K158" i="243"/>
  <c r="L158" i="243"/>
  <c r="M158" i="243"/>
  <c r="N158" i="243"/>
  <c r="O158" i="243"/>
  <c r="F159" i="243"/>
  <c r="G159" i="243"/>
  <c r="H159" i="243"/>
  <c r="I159" i="243"/>
  <c r="J159" i="243"/>
  <c r="K159" i="243"/>
  <c r="L159" i="243"/>
  <c r="M159" i="243"/>
  <c r="N159" i="243"/>
  <c r="O159" i="243"/>
  <c r="F160" i="243"/>
  <c r="G160" i="243"/>
  <c r="H160" i="243"/>
  <c r="I160" i="243"/>
  <c r="J160" i="243"/>
  <c r="K160" i="243"/>
  <c r="L160" i="243"/>
  <c r="M160" i="243"/>
  <c r="N160" i="243"/>
  <c r="O160" i="243"/>
  <c r="F161" i="243"/>
  <c r="G161" i="243"/>
  <c r="H161" i="243"/>
  <c r="I161" i="243"/>
  <c r="J161" i="243"/>
  <c r="K161" i="243"/>
  <c r="L161" i="243"/>
  <c r="M161" i="243"/>
  <c r="N161" i="243"/>
  <c r="O161" i="243"/>
  <c r="F162" i="243"/>
  <c r="G162" i="243"/>
  <c r="H162" i="243"/>
  <c r="I162" i="243"/>
  <c r="J162" i="243"/>
  <c r="K162" i="243"/>
  <c r="L162" i="243"/>
  <c r="M162" i="243"/>
  <c r="N162" i="243"/>
  <c r="O162" i="243"/>
  <c r="F164" i="243"/>
  <c r="H164" i="243"/>
  <c r="I164" i="243"/>
  <c r="J164" i="243"/>
  <c r="L164" i="243"/>
  <c r="M164" i="243"/>
  <c r="N164" i="243"/>
  <c r="O164" i="243"/>
  <c r="F165" i="243"/>
  <c r="G165" i="243"/>
  <c r="H165" i="243"/>
  <c r="I165" i="243"/>
  <c r="J165" i="243"/>
  <c r="K165" i="243"/>
  <c r="L165" i="243"/>
  <c r="M165" i="243"/>
  <c r="N165" i="243"/>
  <c r="O165" i="243"/>
  <c r="F166" i="243"/>
  <c r="G166" i="243"/>
  <c r="H166" i="243"/>
  <c r="I166" i="243"/>
  <c r="J166" i="243"/>
  <c r="K166" i="243"/>
  <c r="L166" i="243"/>
  <c r="M166" i="243"/>
  <c r="N166" i="243"/>
  <c r="O166" i="243"/>
  <c r="F167" i="243"/>
  <c r="H167" i="243"/>
  <c r="I167" i="243"/>
  <c r="J167" i="243"/>
  <c r="L167" i="243"/>
  <c r="M167" i="243"/>
  <c r="N167" i="243"/>
  <c r="O167" i="243"/>
  <c r="F168" i="243"/>
  <c r="G168" i="243"/>
  <c r="H168" i="243"/>
  <c r="I168" i="243"/>
  <c r="J168" i="243"/>
  <c r="L168" i="243"/>
  <c r="M168" i="243"/>
  <c r="N168" i="243"/>
  <c r="O168" i="243"/>
  <c r="F170" i="243"/>
  <c r="H170" i="243"/>
  <c r="I170" i="243"/>
  <c r="J170" i="243"/>
  <c r="L170" i="243"/>
  <c r="M170" i="243"/>
  <c r="N170" i="243"/>
  <c r="O170" i="243"/>
  <c r="F171" i="243"/>
  <c r="G171" i="243"/>
  <c r="H171" i="243"/>
  <c r="I171" i="243"/>
  <c r="J171" i="243"/>
  <c r="K171" i="243"/>
  <c r="L171" i="243"/>
  <c r="M171" i="243"/>
  <c r="N171" i="243"/>
  <c r="O171" i="243"/>
  <c r="F173" i="243"/>
  <c r="H173" i="243"/>
  <c r="I173" i="243"/>
  <c r="J173" i="243"/>
  <c r="L173" i="243"/>
  <c r="M173" i="243"/>
  <c r="N173" i="243"/>
  <c r="O173" i="243"/>
  <c r="F174" i="243"/>
  <c r="H174" i="243"/>
  <c r="I174" i="243"/>
  <c r="J174" i="243"/>
  <c r="L174" i="243"/>
  <c r="M174" i="243"/>
  <c r="N174" i="243"/>
  <c r="O174" i="243"/>
  <c r="F175" i="243"/>
  <c r="G175" i="243"/>
  <c r="H175" i="243"/>
  <c r="I175" i="243"/>
  <c r="J175" i="243"/>
  <c r="K175" i="243"/>
  <c r="L175" i="243"/>
  <c r="M175" i="243"/>
  <c r="N175" i="243"/>
  <c r="O175" i="243"/>
  <c r="F176" i="243"/>
  <c r="G176" i="243"/>
  <c r="H176" i="243"/>
  <c r="I176" i="243"/>
  <c r="J176" i="243"/>
  <c r="K176" i="243"/>
  <c r="L176" i="243"/>
  <c r="M176" i="243"/>
  <c r="N176" i="243"/>
  <c r="O176" i="243"/>
  <c r="F178" i="243"/>
  <c r="G178" i="243"/>
  <c r="H178" i="243"/>
  <c r="I178" i="243"/>
  <c r="J178" i="243"/>
  <c r="K178" i="243"/>
  <c r="L178" i="243"/>
  <c r="M178" i="243"/>
  <c r="N178" i="243"/>
  <c r="O178" i="243"/>
  <c r="F179" i="243"/>
  <c r="G179" i="243"/>
  <c r="H179" i="243"/>
  <c r="I179" i="243"/>
  <c r="J179" i="243"/>
  <c r="K179" i="243"/>
  <c r="L179" i="243"/>
  <c r="M179" i="243"/>
  <c r="N179" i="243"/>
  <c r="O179" i="243"/>
  <c r="F180" i="243"/>
  <c r="G180" i="243"/>
  <c r="H180" i="243"/>
  <c r="I180" i="243"/>
  <c r="J180" i="243"/>
  <c r="K180" i="243"/>
  <c r="L180" i="243"/>
  <c r="M180" i="243"/>
  <c r="N180" i="243"/>
  <c r="O180" i="243"/>
  <c r="F181" i="243"/>
  <c r="H181" i="243"/>
  <c r="I181" i="243"/>
  <c r="J181" i="243"/>
  <c r="L181" i="243"/>
  <c r="M181" i="243"/>
  <c r="N181" i="243"/>
  <c r="O181" i="243"/>
  <c r="F182" i="243"/>
  <c r="H182" i="243"/>
  <c r="I182" i="243"/>
  <c r="J182" i="243"/>
  <c r="L182" i="243"/>
  <c r="M182" i="243"/>
  <c r="N182" i="243"/>
  <c r="O182" i="243"/>
  <c r="F183" i="243"/>
  <c r="G183" i="243"/>
  <c r="H183" i="243"/>
  <c r="I183" i="243"/>
  <c r="J183" i="243"/>
  <c r="L183" i="243"/>
  <c r="M183" i="243"/>
  <c r="N183" i="243"/>
  <c r="O183" i="243"/>
  <c r="F184" i="243"/>
  <c r="G184" i="243"/>
  <c r="H184" i="243"/>
  <c r="I184" i="243"/>
  <c r="J184" i="243"/>
  <c r="K184" i="243"/>
  <c r="L184" i="243"/>
  <c r="M184" i="243"/>
  <c r="N184" i="243"/>
  <c r="O184" i="243"/>
  <c r="F189" i="243"/>
  <c r="H189" i="243"/>
  <c r="I189" i="243"/>
  <c r="J189" i="243"/>
  <c r="L189" i="243"/>
  <c r="M189" i="243"/>
  <c r="N189" i="243"/>
  <c r="O189" i="243"/>
  <c r="F190" i="243"/>
  <c r="G190" i="243"/>
  <c r="H190" i="243"/>
  <c r="I190" i="243"/>
  <c r="J190" i="243"/>
  <c r="K190" i="243"/>
  <c r="L190" i="243"/>
  <c r="M190" i="243"/>
  <c r="N190" i="243"/>
  <c r="O190" i="243"/>
  <c r="F192" i="243"/>
  <c r="H192" i="243"/>
  <c r="I192" i="243"/>
  <c r="J192" i="243"/>
  <c r="L192" i="243"/>
  <c r="M192" i="243"/>
  <c r="N192" i="243"/>
  <c r="O192" i="243"/>
  <c r="F193" i="243"/>
  <c r="G193" i="243"/>
  <c r="H193" i="243"/>
  <c r="I193" i="243"/>
  <c r="J193" i="243"/>
  <c r="K193" i="243"/>
  <c r="L193" i="243"/>
  <c r="M193" i="243"/>
  <c r="N193" i="243"/>
  <c r="O193" i="243"/>
  <c r="F194" i="243"/>
  <c r="G194" i="243"/>
  <c r="H194" i="243"/>
  <c r="I194" i="243"/>
  <c r="J194" i="243"/>
  <c r="K194" i="243"/>
  <c r="L194" i="243"/>
  <c r="M194" i="243"/>
  <c r="N194" i="243"/>
  <c r="O194" i="243"/>
  <c r="F195" i="243"/>
  <c r="G195" i="243"/>
  <c r="H195" i="243"/>
  <c r="I195" i="243"/>
  <c r="J195" i="243"/>
  <c r="K195" i="243"/>
  <c r="L195" i="243"/>
  <c r="M195" i="243"/>
  <c r="N195" i="243"/>
  <c r="O195" i="243"/>
  <c r="F197" i="243"/>
  <c r="H197" i="243"/>
  <c r="I197" i="243"/>
  <c r="J197" i="243"/>
  <c r="L197" i="243"/>
  <c r="M197" i="243"/>
  <c r="N197" i="243"/>
  <c r="O197" i="243"/>
  <c r="F199" i="243"/>
  <c r="G199" i="243"/>
  <c r="H199" i="243"/>
  <c r="I199" i="243"/>
  <c r="J199" i="243"/>
  <c r="K199" i="243"/>
  <c r="L199" i="243"/>
  <c r="M199" i="243"/>
  <c r="N199" i="243"/>
  <c r="O199" i="243"/>
  <c r="F200" i="243"/>
  <c r="G200" i="243"/>
  <c r="H200" i="243"/>
  <c r="I200" i="243"/>
  <c r="J200" i="243"/>
  <c r="K200" i="243"/>
  <c r="L200" i="243"/>
  <c r="M200" i="243"/>
  <c r="N200" i="243"/>
  <c r="O200" i="243"/>
  <c r="F202" i="243"/>
  <c r="G202" i="243"/>
  <c r="H202" i="243"/>
  <c r="I202" i="243"/>
  <c r="J202" i="243"/>
  <c r="K202" i="243"/>
  <c r="L202" i="243"/>
  <c r="M202" i="243"/>
  <c r="N202" i="243"/>
  <c r="O202" i="243"/>
  <c r="F203" i="243"/>
  <c r="G203" i="243"/>
  <c r="H203" i="243"/>
  <c r="I203" i="243"/>
  <c r="J203" i="243"/>
  <c r="K203" i="243"/>
  <c r="L203" i="243"/>
  <c r="M203" i="243"/>
  <c r="N203" i="243"/>
  <c r="O203" i="243"/>
  <c r="F204" i="243"/>
  <c r="G204" i="243"/>
  <c r="H204" i="243"/>
  <c r="I204" i="243"/>
  <c r="J204" i="243"/>
  <c r="K204" i="243"/>
  <c r="L204" i="243"/>
  <c r="M204" i="243"/>
  <c r="N204" i="243"/>
  <c r="O204" i="243"/>
  <c r="F205" i="243"/>
  <c r="G205" i="243"/>
  <c r="H205" i="243"/>
  <c r="I205" i="243"/>
  <c r="J205" i="243"/>
  <c r="K205" i="243"/>
  <c r="L205" i="243"/>
  <c r="M205" i="243"/>
  <c r="N205" i="243"/>
  <c r="O205" i="243"/>
  <c r="F206" i="243"/>
  <c r="G206" i="243"/>
  <c r="H206" i="243"/>
  <c r="I206" i="243"/>
  <c r="J206" i="243"/>
  <c r="K206" i="243"/>
  <c r="L206" i="243"/>
  <c r="M206" i="243"/>
  <c r="N206" i="243"/>
  <c r="O206" i="243"/>
  <c r="F207" i="243"/>
  <c r="G207" i="243"/>
  <c r="H207" i="243"/>
  <c r="I207" i="243"/>
  <c r="J207" i="243"/>
  <c r="K207" i="243"/>
  <c r="L207" i="243"/>
  <c r="M207" i="243"/>
  <c r="N207" i="243"/>
  <c r="O207" i="243"/>
  <c r="F209" i="243"/>
  <c r="H209" i="243"/>
  <c r="I209" i="243"/>
  <c r="J209" i="243"/>
  <c r="L209" i="243"/>
  <c r="M209" i="243"/>
  <c r="N209" i="243"/>
  <c r="O209" i="243"/>
  <c r="F210" i="243"/>
  <c r="G210" i="243"/>
  <c r="H210" i="243"/>
  <c r="I210" i="243"/>
  <c r="J210" i="243"/>
  <c r="K210" i="243"/>
  <c r="L210" i="243"/>
  <c r="M210" i="243"/>
  <c r="N210" i="243"/>
  <c r="O210" i="243"/>
  <c r="F211" i="243"/>
  <c r="G211" i="243"/>
  <c r="H211" i="243"/>
  <c r="I211" i="243"/>
  <c r="J211" i="243"/>
  <c r="K211" i="243"/>
  <c r="L211" i="243"/>
  <c r="M211" i="243"/>
  <c r="N211" i="243"/>
  <c r="O211" i="243"/>
  <c r="F212" i="243"/>
  <c r="H212" i="243"/>
  <c r="I212" i="243"/>
  <c r="J212" i="243"/>
  <c r="L212" i="243"/>
  <c r="M212" i="243"/>
  <c r="N212" i="243"/>
  <c r="O212" i="243"/>
  <c r="F213" i="243"/>
  <c r="G213" i="243"/>
  <c r="H213" i="243"/>
  <c r="I213" i="243"/>
  <c r="J213" i="243"/>
  <c r="L213" i="243"/>
  <c r="M213" i="243"/>
  <c r="N213" i="243"/>
  <c r="O213" i="243"/>
  <c r="F215" i="243"/>
  <c r="G215" i="243"/>
  <c r="H215" i="243"/>
  <c r="I215" i="243"/>
  <c r="J215" i="243"/>
  <c r="K215" i="243"/>
  <c r="L215" i="243"/>
  <c r="M215" i="243"/>
  <c r="N215" i="243"/>
  <c r="O215" i="243"/>
  <c r="F216" i="243"/>
  <c r="G216" i="243"/>
  <c r="H216" i="243"/>
  <c r="I216" i="243"/>
  <c r="J216" i="243"/>
  <c r="K216" i="243"/>
  <c r="L216" i="243"/>
  <c r="M216" i="243"/>
  <c r="N216" i="243"/>
  <c r="O216" i="243"/>
  <c r="F218" i="243"/>
  <c r="G218" i="243"/>
  <c r="H218" i="243"/>
  <c r="I218" i="243"/>
  <c r="J218" i="243"/>
  <c r="L218" i="243"/>
  <c r="M218" i="243"/>
  <c r="N218" i="243"/>
  <c r="O218" i="243"/>
  <c r="F219" i="243"/>
  <c r="H219" i="243"/>
  <c r="I219" i="243"/>
  <c r="J219" i="243"/>
  <c r="L219" i="243"/>
  <c r="M219" i="243"/>
  <c r="N219" i="243"/>
  <c r="O219" i="243"/>
  <c r="F220" i="243"/>
  <c r="G220" i="243"/>
  <c r="H220" i="243"/>
  <c r="I220" i="243"/>
  <c r="J220" i="243"/>
  <c r="K220" i="243"/>
  <c r="L220" i="243"/>
  <c r="M220" i="243"/>
  <c r="N220" i="243"/>
  <c r="O220" i="243"/>
  <c r="F221" i="243"/>
  <c r="G221" i="243"/>
  <c r="H221" i="243"/>
  <c r="I221" i="243"/>
  <c r="J221" i="243"/>
  <c r="K221" i="243"/>
  <c r="L221" i="243"/>
  <c r="M221" i="243"/>
  <c r="N221" i="243"/>
  <c r="O221" i="243"/>
  <c r="F223" i="243"/>
  <c r="G223" i="243"/>
  <c r="H223" i="243"/>
  <c r="I223" i="243"/>
  <c r="J223" i="243"/>
  <c r="K223" i="243"/>
  <c r="L223" i="243"/>
  <c r="M223" i="243"/>
  <c r="N223" i="243"/>
  <c r="O223" i="243"/>
  <c r="F224" i="243"/>
  <c r="G224" i="243"/>
  <c r="H224" i="243"/>
  <c r="I224" i="243"/>
  <c r="J224" i="243"/>
  <c r="K224" i="243"/>
  <c r="L224" i="243"/>
  <c r="M224" i="243"/>
  <c r="N224" i="243"/>
  <c r="O224" i="243"/>
  <c r="F225" i="243"/>
  <c r="G225" i="243"/>
  <c r="H225" i="243"/>
  <c r="I225" i="243"/>
  <c r="J225" i="243"/>
  <c r="K225" i="243"/>
  <c r="L225" i="243"/>
  <c r="M225" i="243"/>
  <c r="N225" i="243"/>
  <c r="O225" i="243"/>
  <c r="F226" i="243"/>
  <c r="H226" i="243"/>
  <c r="I226" i="243"/>
  <c r="J226" i="243"/>
  <c r="L226" i="243"/>
  <c r="M226" i="243"/>
  <c r="N226" i="243"/>
  <c r="O226" i="243"/>
  <c r="F227" i="243"/>
  <c r="G227" i="243"/>
  <c r="H227" i="243"/>
  <c r="I227" i="243"/>
  <c r="J227" i="243"/>
  <c r="L227" i="243"/>
  <c r="M227" i="243"/>
  <c r="N227" i="243"/>
  <c r="O227" i="243"/>
  <c r="F228" i="243"/>
  <c r="G228" i="243"/>
  <c r="H228" i="243"/>
  <c r="I228" i="243"/>
  <c r="J228" i="243"/>
  <c r="K228" i="243"/>
  <c r="L228" i="243"/>
  <c r="M228" i="243"/>
  <c r="N228" i="243"/>
  <c r="O228" i="243"/>
  <c r="F229" i="243"/>
  <c r="G229" i="243"/>
  <c r="H229" i="243"/>
  <c r="I229" i="243"/>
  <c r="J229" i="243"/>
  <c r="K229" i="243"/>
  <c r="L229" i="243"/>
  <c r="M229" i="243"/>
  <c r="N229" i="243"/>
  <c r="O229" i="243"/>
  <c r="F234" i="243"/>
  <c r="H234" i="243"/>
  <c r="I234" i="243"/>
  <c r="J234" i="243"/>
  <c r="L234" i="243"/>
  <c r="M234" i="243"/>
  <c r="N234" i="243"/>
  <c r="O234" i="243"/>
  <c r="F235" i="243"/>
  <c r="G235" i="243"/>
  <c r="H235" i="243"/>
  <c r="I235" i="243"/>
  <c r="J235" i="243"/>
  <c r="K235" i="243"/>
  <c r="L235" i="243"/>
  <c r="M235" i="243"/>
  <c r="N235" i="243"/>
  <c r="O235" i="243"/>
  <c r="F237" i="243"/>
  <c r="H237" i="243"/>
  <c r="I237" i="243"/>
  <c r="J237" i="243"/>
  <c r="L237" i="243"/>
  <c r="M237" i="243"/>
  <c r="N237" i="243"/>
  <c r="O237" i="243"/>
  <c r="F238" i="243"/>
  <c r="G238" i="243"/>
  <c r="H238" i="243"/>
  <c r="I238" i="243"/>
  <c r="J238" i="243"/>
  <c r="K238" i="243"/>
  <c r="L238" i="243"/>
  <c r="M238" i="243"/>
  <c r="N238" i="243"/>
  <c r="O238" i="243"/>
  <c r="F239" i="243"/>
  <c r="G239" i="243"/>
  <c r="H239" i="243"/>
  <c r="I239" i="243"/>
  <c r="J239" i="243"/>
  <c r="K239" i="243"/>
  <c r="L239" i="243"/>
  <c r="M239" i="243"/>
  <c r="N239" i="243"/>
  <c r="O239" i="243"/>
  <c r="F240" i="243"/>
  <c r="G240" i="243"/>
  <c r="H240" i="243"/>
  <c r="I240" i="243"/>
  <c r="J240" i="243"/>
  <c r="K240" i="243"/>
  <c r="L240" i="243"/>
  <c r="M240" i="243"/>
  <c r="N240" i="243"/>
  <c r="O240" i="243"/>
  <c r="F242" i="243"/>
  <c r="H242" i="243"/>
  <c r="I242" i="243"/>
  <c r="J242" i="243"/>
  <c r="L242" i="243"/>
  <c r="M242" i="243"/>
  <c r="N242" i="243"/>
  <c r="O242" i="243"/>
  <c r="F244" i="243"/>
  <c r="G244" i="243"/>
  <c r="H244" i="243"/>
  <c r="I244" i="243"/>
  <c r="J244" i="243"/>
  <c r="K244" i="243"/>
  <c r="L244" i="243"/>
  <c r="M244" i="243"/>
  <c r="N244" i="243"/>
  <c r="O244" i="243"/>
  <c r="F245" i="243"/>
  <c r="G245" i="243"/>
  <c r="H245" i="243"/>
  <c r="I245" i="243"/>
  <c r="J245" i="243"/>
  <c r="K245" i="243"/>
  <c r="L245" i="243"/>
  <c r="M245" i="243"/>
  <c r="N245" i="243"/>
  <c r="O245" i="243"/>
  <c r="F247" i="243"/>
  <c r="G247" i="243"/>
  <c r="H247" i="243"/>
  <c r="I247" i="243"/>
  <c r="J247" i="243"/>
  <c r="K247" i="243"/>
  <c r="L247" i="243"/>
  <c r="M247" i="243"/>
  <c r="N247" i="243"/>
  <c r="O247" i="243"/>
  <c r="F248" i="243"/>
  <c r="G248" i="243"/>
  <c r="H248" i="243"/>
  <c r="I248" i="243"/>
  <c r="J248" i="243"/>
  <c r="K248" i="243"/>
  <c r="L248" i="243"/>
  <c r="M248" i="243"/>
  <c r="N248" i="243"/>
  <c r="O248" i="243"/>
  <c r="F249" i="243"/>
  <c r="G249" i="243"/>
  <c r="H249" i="243"/>
  <c r="I249" i="243"/>
  <c r="J249" i="243"/>
  <c r="K249" i="243"/>
  <c r="L249" i="243"/>
  <c r="M249" i="243"/>
  <c r="N249" i="243"/>
  <c r="O249" i="243"/>
  <c r="F250" i="243"/>
  <c r="G250" i="243"/>
  <c r="H250" i="243"/>
  <c r="I250" i="243"/>
  <c r="J250" i="243"/>
  <c r="K250" i="243"/>
  <c r="L250" i="243"/>
  <c r="M250" i="243"/>
  <c r="N250" i="243"/>
  <c r="O250" i="243"/>
  <c r="F251" i="243"/>
  <c r="G251" i="243"/>
  <c r="H251" i="243"/>
  <c r="I251" i="243"/>
  <c r="J251" i="243"/>
  <c r="K251" i="243"/>
  <c r="L251" i="243"/>
  <c r="M251" i="243"/>
  <c r="N251" i="243"/>
  <c r="O251" i="243"/>
  <c r="F252" i="243"/>
  <c r="G252" i="243"/>
  <c r="H252" i="243"/>
  <c r="I252" i="243"/>
  <c r="J252" i="243"/>
  <c r="K252" i="243"/>
  <c r="L252" i="243"/>
  <c r="M252" i="243"/>
  <c r="N252" i="243"/>
  <c r="O252" i="243"/>
  <c r="F254" i="243"/>
  <c r="H254" i="243"/>
  <c r="I254" i="243"/>
  <c r="J254" i="243"/>
  <c r="L254" i="243"/>
  <c r="M254" i="243"/>
  <c r="N254" i="243"/>
  <c r="O254" i="243"/>
  <c r="F255" i="243"/>
  <c r="G255" i="243"/>
  <c r="H255" i="243"/>
  <c r="I255" i="243"/>
  <c r="J255" i="243"/>
  <c r="K255" i="243"/>
  <c r="L255" i="243"/>
  <c r="M255" i="243"/>
  <c r="N255" i="243"/>
  <c r="O255" i="243"/>
  <c r="F256" i="243"/>
  <c r="G256" i="243"/>
  <c r="H256" i="243"/>
  <c r="I256" i="243"/>
  <c r="J256" i="243"/>
  <c r="K256" i="243"/>
  <c r="L256" i="243"/>
  <c r="M256" i="243"/>
  <c r="N256" i="243"/>
  <c r="O256" i="243"/>
  <c r="F257" i="243"/>
  <c r="H257" i="243"/>
  <c r="I257" i="243"/>
  <c r="J257" i="243"/>
  <c r="L257" i="243"/>
  <c r="M257" i="243"/>
  <c r="N257" i="243"/>
  <c r="O257" i="243"/>
  <c r="F258" i="243"/>
  <c r="G258" i="243"/>
  <c r="H258" i="243"/>
  <c r="I258" i="243"/>
  <c r="J258" i="243"/>
  <c r="L258" i="243"/>
  <c r="M258" i="243"/>
  <c r="N258" i="243"/>
  <c r="O258" i="243"/>
  <c r="F260" i="243"/>
  <c r="G260" i="243"/>
  <c r="H260" i="243"/>
  <c r="I260" i="243"/>
  <c r="J260" i="243"/>
  <c r="K260" i="243"/>
  <c r="L260" i="243"/>
  <c r="M260" i="243"/>
  <c r="N260" i="243"/>
  <c r="O260" i="243"/>
  <c r="F261" i="243"/>
  <c r="G261" i="243"/>
  <c r="H261" i="243"/>
  <c r="I261" i="243"/>
  <c r="J261" i="243"/>
  <c r="K261" i="243"/>
  <c r="L261" i="243"/>
  <c r="M261" i="243"/>
  <c r="N261" i="243"/>
  <c r="O261" i="243"/>
  <c r="F263" i="243"/>
  <c r="G263" i="243"/>
  <c r="H263" i="243"/>
  <c r="I263" i="243"/>
  <c r="J263" i="243"/>
  <c r="L263" i="243"/>
  <c r="M263" i="243"/>
  <c r="N263" i="243"/>
  <c r="O263" i="243"/>
  <c r="F264" i="243"/>
  <c r="H264" i="243"/>
  <c r="I264" i="243"/>
  <c r="J264" i="243"/>
  <c r="L264" i="243"/>
  <c r="M264" i="243"/>
  <c r="N264" i="243"/>
  <c r="O264" i="243"/>
  <c r="F265" i="243"/>
  <c r="G265" i="243"/>
  <c r="H265" i="243"/>
  <c r="I265" i="243"/>
  <c r="J265" i="243"/>
  <c r="K265" i="243"/>
  <c r="L265" i="243"/>
  <c r="M265" i="243"/>
  <c r="N265" i="243"/>
  <c r="O265" i="243"/>
  <c r="F266" i="243"/>
  <c r="G266" i="243"/>
  <c r="H266" i="243"/>
  <c r="I266" i="243"/>
  <c r="J266" i="243"/>
  <c r="K266" i="243"/>
  <c r="L266" i="243"/>
  <c r="M266" i="243"/>
  <c r="N266" i="243"/>
  <c r="O266" i="243"/>
  <c r="F268" i="243"/>
  <c r="G268" i="243"/>
  <c r="H268" i="243"/>
  <c r="I268" i="243"/>
  <c r="J268" i="243"/>
  <c r="K268" i="243"/>
  <c r="L268" i="243"/>
  <c r="M268" i="243"/>
  <c r="N268" i="243"/>
  <c r="O268" i="243"/>
  <c r="F269" i="243"/>
  <c r="G269" i="243"/>
  <c r="H269" i="243"/>
  <c r="I269" i="243"/>
  <c r="J269" i="243"/>
  <c r="K269" i="243"/>
  <c r="L269" i="243"/>
  <c r="M269" i="243"/>
  <c r="N269" i="243"/>
  <c r="O269" i="243"/>
  <c r="F270" i="243"/>
  <c r="G270" i="243"/>
  <c r="H270" i="243"/>
  <c r="I270" i="243"/>
  <c r="J270" i="243"/>
  <c r="K270" i="243"/>
  <c r="L270" i="243"/>
  <c r="M270" i="243"/>
  <c r="N270" i="243"/>
  <c r="O270" i="243"/>
  <c r="F271" i="243"/>
  <c r="H271" i="243"/>
  <c r="I271" i="243"/>
  <c r="J271" i="243"/>
  <c r="L271" i="243"/>
  <c r="M271" i="243"/>
  <c r="N271" i="243"/>
  <c r="O271" i="243"/>
  <c r="F272" i="243"/>
  <c r="G272" i="243"/>
  <c r="H272" i="243"/>
  <c r="I272" i="243"/>
  <c r="J272" i="243"/>
  <c r="L272" i="243"/>
  <c r="M272" i="243"/>
  <c r="N272" i="243"/>
  <c r="O272" i="243"/>
  <c r="F273" i="243"/>
  <c r="G273" i="243"/>
  <c r="H273" i="243"/>
  <c r="I273" i="243"/>
  <c r="J273" i="243"/>
  <c r="K273" i="243"/>
  <c r="L273" i="243"/>
  <c r="M273" i="243"/>
  <c r="N273" i="243"/>
  <c r="O273" i="243"/>
  <c r="F274" i="243"/>
  <c r="G274" i="243"/>
  <c r="H274" i="243"/>
  <c r="I274" i="243"/>
  <c r="J274" i="243"/>
  <c r="K274" i="243"/>
  <c r="L274" i="243"/>
  <c r="M274" i="243"/>
  <c r="N274" i="243"/>
  <c r="O274" i="243"/>
  <c r="F279" i="243"/>
  <c r="H279" i="243"/>
  <c r="I279" i="243"/>
  <c r="J279" i="243"/>
  <c r="L279" i="243"/>
  <c r="M279" i="243"/>
  <c r="N279" i="243"/>
  <c r="O279" i="243"/>
  <c r="F280" i="243"/>
  <c r="G280" i="243"/>
  <c r="H280" i="243"/>
  <c r="I280" i="243"/>
  <c r="J280" i="243"/>
  <c r="K280" i="243"/>
  <c r="L280" i="243"/>
  <c r="M280" i="243"/>
  <c r="N280" i="243"/>
  <c r="O280" i="243"/>
  <c r="F282" i="243"/>
  <c r="H282" i="243"/>
  <c r="I282" i="243"/>
  <c r="J282" i="243"/>
  <c r="L282" i="243"/>
  <c r="M282" i="243"/>
  <c r="N282" i="243"/>
  <c r="O282" i="243"/>
  <c r="F283" i="243"/>
  <c r="G283" i="243"/>
  <c r="H283" i="243"/>
  <c r="I283" i="243"/>
  <c r="J283" i="243"/>
  <c r="K283" i="243"/>
  <c r="L283" i="243"/>
  <c r="M283" i="243"/>
  <c r="N283" i="243"/>
  <c r="O283" i="243"/>
  <c r="F284" i="243"/>
  <c r="G284" i="243"/>
  <c r="H284" i="243"/>
  <c r="I284" i="243"/>
  <c r="J284" i="243"/>
  <c r="K284" i="243"/>
  <c r="L284" i="243"/>
  <c r="M284" i="243"/>
  <c r="N284" i="243"/>
  <c r="O284" i="243"/>
  <c r="F285" i="243"/>
  <c r="G285" i="243"/>
  <c r="H285" i="243"/>
  <c r="I285" i="243"/>
  <c r="J285" i="243"/>
  <c r="K285" i="243"/>
  <c r="L285" i="243"/>
  <c r="M285" i="243"/>
  <c r="N285" i="243"/>
  <c r="O285" i="243"/>
  <c r="F287" i="243"/>
  <c r="H287" i="243"/>
  <c r="I287" i="243"/>
  <c r="J287" i="243"/>
  <c r="L287" i="243"/>
  <c r="M287" i="243"/>
  <c r="N287" i="243"/>
  <c r="O287" i="243"/>
  <c r="F289" i="243"/>
  <c r="G289" i="243"/>
  <c r="H289" i="243"/>
  <c r="I289" i="243"/>
  <c r="J289" i="243"/>
  <c r="K289" i="243"/>
  <c r="L289" i="243"/>
  <c r="M289" i="243"/>
  <c r="N289" i="243"/>
  <c r="O289" i="243"/>
  <c r="F290" i="243"/>
  <c r="G290" i="243"/>
  <c r="H290" i="243"/>
  <c r="I290" i="243"/>
  <c r="J290" i="243"/>
  <c r="K290" i="243"/>
  <c r="L290" i="243"/>
  <c r="M290" i="243"/>
  <c r="N290" i="243"/>
  <c r="O290" i="243"/>
  <c r="F292" i="243"/>
  <c r="G292" i="243"/>
  <c r="H292" i="243"/>
  <c r="I292" i="243"/>
  <c r="J292" i="243"/>
  <c r="K292" i="243"/>
  <c r="L292" i="243"/>
  <c r="M292" i="243"/>
  <c r="N292" i="243"/>
  <c r="O292" i="243"/>
  <c r="F293" i="243"/>
  <c r="G293" i="243"/>
  <c r="H293" i="243"/>
  <c r="I293" i="243"/>
  <c r="J293" i="243"/>
  <c r="K293" i="243"/>
  <c r="L293" i="243"/>
  <c r="M293" i="243"/>
  <c r="N293" i="243"/>
  <c r="O293" i="243"/>
  <c r="F294" i="243"/>
  <c r="G294" i="243"/>
  <c r="H294" i="243"/>
  <c r="I294" i="243"/>
  <c r="J294" i="243"/>
  <c r="K294" i="243"/>
  <c r="L294" i="243"/>
  <c r="M294" i="243"/>
  <c r="N294" i="243"/>
  <c r="O294" i="243"/>
  <c r="F295" i="243"/>
  <c r="G295" i="243"/>
  <c r="H295" i="243"/>
  <c r="I295" i="243"/>
  <c r="J295" i="243"/>
  <c r="K295" i="243"/>
  <c r="L295" i="243"/>
  <c r="M295" i="243"/>
  <c r="N295" i="243"/>
  <c r="O295" i="243"/>
  <c r="F296" i="243"/>
  <c r="G296" i="243"/>
  <c r="H296" i="243"/>
  <c r="I296" i="243"/>
  <c r="J296" i="243"/>
  <c r="K296" i="243"/>
  <c r="L296" i="243"/>
  <c r="M296" i="243"/>
  <c r="N296" i="243"/>
  <c r="O296" i="243"/>
  <c r="F297" i="243"/>
  <c r="G297" i="243"/>
  <c r="H297" i="243"/>
  <c r="I297" i="243"/>
  <c r="J297" i="243"/>
  <c r="K297" i="243"/>
  <c r="L297" i="243"/>
  <c r="M297" i="243"/>
  <c r="N297" i="243"/>
  <c r="O297" i="243"/>
  <c r="F299" i="243"/>
  <c r="H299" i="243"/>
  <c r="I299" i="243"/>
  <c r="J299" i="243"/>
  <c r="L299" i="243"/>
  <c r="M299" i="243"/>
  <c r="N299" i="243"/>
  <c r="O299" i="243"/>
  <c r="F300" i="243"/>
  <c r="G300" i="243"/>
  <c r="H300" i="243"/>
  <c r="I300" i="243"/>
  <c r="J300" i="243"/>
  <c r="K300" i="243"/>
  <c r="L300" i="243"/>
  <c r="M300" i="243"/>
  <c r="N300" i="243"/>
  <c r="O300" i="243"/>
  <c r="F301" i="243"/>
  <c r="G301" i="243"/>
  <c r="H301" i="243"/>
  <c r="I301" i="243"/>
  <c r="J301" i="243"/>
  <c r="K301" i="243"/>
  <c r="L301" i="243"/>
  <c r="M301" i="243"/>
  <c r="N301" i="243"/>
  <c r="O301" i="243"/>
  <c r="F302" i="243"/>
  <c r="H302" i="243"/>
  <c r="I302" i="243"/>
  <c r="J302" i="243"/>
  <c r="L302" i="243"/>
  <c r="M302" i="243"/>
  <c r="N302" i="243"/>
  <c r="O302" i="243"/>
  <c r="F303" i="243"/>
  <c r="G303" i="243"/>
  <c r="H303" i="243"/>
  <c r="I303" i="243"/>
  <c r="J303" i="243"/>
  <c r="L303" i="243"/>
  <c r="M303" i="243"/>
  <c r="N303" i="243"/>
  <c r="O303" i="243"/>
  <c r="F305" i="243"/>
  <c r="G305" i="243"/>
  <c r="H305" i="243"/>
  <c r="I305" i="243"/>
  <c r="J305" i="243"/>
  <c r="K305" i="243"/>
  <c r="L305" i="243"/>
  <c r="M305" i="243"/>
  <c r="N305" i="243"/>
  <c r="O305" i="243"/>
  <c r="F306" i="243"/>
  <c r="G306" i="243"/>
  <c r="H306" i="243"/>
  <c r="I306" i="243"/>
  <c r="J306" i="243"/>
  <c r="K306" i="243"/>
  <c r="L306" i="243"/>
  <c r="M306" i="243"/>
  <c r="N306" i="243"/>
  <c r="O306" i="243"/>
  <c r="F308" i="243"/>
  <c r="G308" i="243"/>
  <c r="H308" i="243"/>
  <c r="I308" i="243"/>
  <c r="J308" i="243"/>
  <c r="L308" i="243"/>
  <c r="M308" i="243"/>
  <c r="N308" i="243"/>
  <c r="O308" i="243"/>
  <c r="F309" i="243"/>
  <c r="H309" i="243"/>
  <c r="I309" i="243"/>
  <c r="J309" i="243"/>
  <c r="L309" i="243"/>
  <c r="M309" i="243"/>
  <c r="N309" i="243"/>
  <c r="O309" i="243"/>
  <c r="F310" i="243"/>
  <c r="G310" i="243"/>
  <c r="H310" i="243"/>
  <c r="I310" i="243"/>
  <c r="J310" i="243"/>
  <c r="K310" i="243"/>
  <c r="L310" i="243"/>
  <c r="M310" i="243"/>
  <c r="N310" i="243"/>
  <c r="O310" i="243"/>
  <c r="F311" i="243"/>
  <c r="G311" i="243"/>
  <c r="H311" i="243"/>
  <c r="I311" i="243"/>
  <c r="J311" i="243"/>
  <c r="K311" i="243"/>
  <c r="L311" i="243"/>
  <c r="M311" i="243"/>
  <c r="N311" i="243"/>
  <c r="O311" i="243"/>
  <c r="F313" i="243"/>
  <c r="G313" i="243"/>
  <c r="H313" i="243"/>
  <c r="I313" i="243"/>
  <c r="J313" i="243"/>
  <c r="K313" i="243"/>
  <c r="L313" i="243"/>
  <c r="M313" i="243"/>
  <c r="N313" i="243"/>
  <c r="O313" i="243"/>
  <c r="F314" i="243"/>
  <c r="G314" i="243"/>
  <c r="H314" i="243"/>
  <c r="I314" i="243"/>
  <c r="J314" i="243"/>
  <c r="K314" i="243"/>
  <c r="L314" i="243"/>
  <c r="M314" i="243"/>
  <c r="N314" i="243"/>
  <c r="O314" i="243"/>
  <c r="F315" i="243"/>
  <c r="G315" i="243"/>
  <c r="H315" i="243"/>
  <c r="I315" i="243"/>
  <c r="J315" i="243"/>
  <c r="K315" i="243"/>
  <c r="L315" i="243"/>
  <c r="M315" i="243"/>
  <c r="N315" i="243"/>
  <c r="O315" i="243"/>
  <c r="F316" i="243"/>
  <c r="H316" i="243"/>
  <c r="I316" i="243"/>
  <c r="J316" i="243"/>
  <c r="L316" i="243"/>
  <c r="M316" i="243"/>
  <c r="N316" i="243"/>
  <c r="O316" i="243"/>
  <c r="F317" i="243"/>
  <c r="G317" i="243"/>
  <c r="H317" i="243"/>
  <c r="I317" i="243"/>
  <c r="J317" i="243"/>
  <c r="K317" i="243"/>
  <c r="L317" i="243"/>
  <c r="M317" i="243"/>
  <c r="N317" i="243"/>
  <c r="O317" i="243"/>
  <c r="F318" i="243"/>
  <c r="G318" i="243"/>
  <c r="H318" i="243"/>
  <c r="I318" i="243"/>
  <c r="J318" i="243"/>
  <c r="K318" i="243"/>
  <c r="L318" i="243"/>
  <c r="M318" i="243"/>
  <c r="N318" i="243"/>
  <c r="O318" i="243"/>
  <c r="F319" i="243"/>
  <c r="G319" i="243"/>
  <c r="H319" i="243"/>
  <c r="I319" i="243"/>
  <c r="J319" i="243"/>
  <c r="K319" i="243"/>
  <c r="L319" i="243"/>
  <c r="M319" i="243"/>
  <c r="N319" i="243"/>
  <c r="O319" i="243"/>
  <c r="F326" i="243"/>
  <c r="G326" i="243"/>
  <c r="H326" i="243"/>
  <c r="I326" i="243"/>
  <c r="J326" i="243"/>
  <c r="K326" i="243"/>
  <c r="L326" i="243"/>
  <c r="M326" i="243"/>
  <c r="N326" i="243"/>
  <c r="O326" i="243"/>
  <c r="F327" i="243"/>
  <c r="G327" i="243"/>
  <c r="H327" i="243"/>
  <c r="I327" i="243"/>
  <c r="J327" i="243"/>
  <c r="K327" i="243"/>
  <c r="L327" i="243"/>
  <c r="M327" i="243"/>
  <c r="N327" i="243"/>
  <c r="O327" i="243"/>
  <c r="F329" i="243"/>
  <c r="G329" i="243"/>
  <c r="H329" i="243"/>
  <c r="I329" i="243"/>
  <c r="J329" i="243"/>
  <c r="K329" i="243"/>
  <c r="L329" i="243"/>
  <c r="M329" i="243"/>
  <c r="N329" i="243"/>
  <c r="O329" i="243"/>
  <c r="F330" i="243"/>
  <c r="G330" i="243"/>
  <c r="H330" i="243"/>
  <c r="I330" i="243"/>
  <c r="J330" i="243"/>
  <c r="K330" i="243"/>
  <c r="L330" i="243"/>
  <c r="M330" i="243"/>
  <c r="N330" i="243"/>
  <c r="O330" i="243"/>
  <c r="F331" i="243"/>
  <c r="G331" i="243"/>
  <c r="H331" i="243"/>
  <c r="I331" i="243"/>
  <c r="J331" i="243"/>
  <c r="K331" i="243"/>
  <c r="L331" i="243"/>
  <c r="M331" i="243"/>
  <c r="N331" i="243"/>
  <c r="O331" i="243"/>
  <c r="F332" i="243"/>
  <c r="G332" i="243"/>
  <c r="H332" i="243"/>
  <c r="I332" i="243"/>
  <c r="J332" i="243"/>
  <c r="K332" i="243"/>
  <c r="L332" i="243"/>
  <c r="M332" i="243"/>
  <c r="N332" i="243"/>
  <c r="O332" i="243"/>
  <c r="F334" i="243"/>
  <c r="G334" i="243"/>
  <c r="H334" i="243"/>
  <c r="I334" i="243"/>
  <c r="J334" i="243"/>
  <c r="K334" i="243"/>
  <c r="L334" i="243"/>
  <c r="M334" i="243"/>
  <c r="N334" i="243"/>
  <c r="O334" i="243"/>
  <c r="F336" i="243"/>
  <c r="G336" i="243"/>
  <c r="H336" i="243"/>
  <c r="I336" i="243"/>
  <c r="J336" i="243"/>
  <c r="K336" i="243"/>
  <c r="L336" i="243"/>
  <c r="M336" i="243"/>
  <c r="N336" i="243"/>
  <c r="O336" i="243"/>
  <c r="F337" i="243"/>
  <c r="G337" i="243"/>
  <c r="H337" i="243"/>
  <c r="I337" i="243"/>
  <c r="J337" i="243"/>
  <c r="K337" i="243"/>
  <c r="L337" i="243"/>
  <c r="M337" i="243"/>
  <c r="N337" i="243"/>
  <c r="O337" i="243"/>
  <c r="F339" i="243"/>
  <c r="G339" i="243"/>
  <c r="H339" i="243"/>
  <c r="I339" i="243"/>
  <c r="J339" i="243"/>
  <c r="K339" i="243"/>
  <c r="L339" i="243"/>
  <c r="M339" i="243"/>
  <c r="N339" i="243"/>
  <c r="O339" i="243"/>
  <c r="F340" i="243"/>
  <c r="G340" i="243"/>
  <c r="H340" i="243"/>
  <c r="I340" i="243"/>
  <c r="J340" i="243"/>
  <c r="K340" i="243"/>
  <c r="L340" i="243"/>
  <c r="M340" i="243"/>
  <c r="N340" i="243"/>
  <c r="O340" i="243"/>
  <c r="F341" i="243"/>
  <c r="G341" i="243"/>
  <c r="H341" i="243"/>
  <c r="I341" i="243"/>
  <c r="J341" i="243"/>
  <c r="K341" i="243"/>
  <c r="L341" i="243"/>
  <c r="M341" i="243"/>
  <c r="N341" i="243"/>
  <c r="O341" i="243"/>
  <c r="F342" i="243"/>
  <c r="G342" i="243"/>
  <c r="H342" i="243"/>
  <c r="I342" i="243"/>
  <c r="J342" i="243"/>
  <c r="K342" i="243"/>
  <c r="L342" i="243"/>
  <c r="M342" i="243"/>
  <c r="N342" i="243"/>
  <c r="O342" i="243"/>
  <c r="F343" i="243"/>
  <c r="G343" i="243"/>
  <c r="H343" i="243"/>
  <c r="I343" i="243"/>
  <c r="J343" i="243"/>
  <c r="K343" i="243"/>
  <c r="L343" i="243"/>
  <c r="M343" i="243"/>
  <c r="N343" i="243"/>
  <c r="O343" i="243"/>
  <c r="F344" i="243"/>
  <c r="G344" i="243"/>
  <c r="H344" i="243"/>
  <c r="I344" i="243"/>
  <c r="J344" i="243"/>
  <c r="K344" i="243"/>
  <c r="L344" i="243"/>
  <c r="M344" i="243"/>
  <c r="N344" i="243"/>
  <c r="O344" i="243"/>
  <c r="F346" i="243"/>
  <c r="G346" i="243"/>
  <c r="H346" i="243"/>
  <c r="I346" i="243"/>
  <c r="J346" i="243"/>
  <c r="K346" i="243"/>
  <c r="L346" i="243"/>
  <c r="M346" i="243"/>
  <c r="N346" i="243"/>
  <c r="O346" i="243"/>
  <c r="F347" i="243"/>
  <c r="G347" i="243"/>
  <c r="H347" i="243"/>
  <c r="I347" i="243"/>
  <c r="J347" i="243"/>
  <c r="K347" i="243"/>
  <c r="L347" i="243"/>
  <c r="M347" i="243"/>
  <c r="N347" i="243"/>
  <c r="O347" i="243"/>
  <c r="F348" i="243"/>
  <c r="G348" i="243"/>
  <c r="H348" i="243"/>
  <c r="I348" i="243"/>
  <c r="J348" i="243"/>
  <c r="K348" i="243"/>
  <c r="L348" i="243"/>
  <c r="M348" i="243"/>
  <c r="N348" i="243"/>
  <c r="O348" i="243"/>
  <c r="F349" i="243"/>
  <c r="G349" i="243"/>
  <c r="H349" i="243"/>
  <c r="I349" i="243"/>
  <c r="J349" i="243"/>
  <c r="K349" i="243"/>
  <c r="L349" i="243"/>
  <c r="M349" i="243"/>
  <c r="N349" i="243"/>
  <c r="O349" i="243"/>
  <c r="F350" i="243"/>
  <c r="G350" i="243"/>
  <c r="H350" i="243"/>
  <c r="I350" i="243"/>
  <c r="J350" i="243"/>
  <c r="K350" i="243"/>
  <c r="L350" i="243"/>
  <c r="M350" i="243"/>
  <c r="N350" i="243"/>
  <c r="O350" i="243"/>
  <c r="F352" i="243"/>
  <c r="G352" i="243"/>
  <c r="H352" i="243"/>
  <c r="I352" i="243"/>
  <c r="J352" i="243"/>
  <c r="K352" i="243"/>
  <c r="L352" i="243"/>
  <c r="M352" i="243"/>
  <c r="N352" i="243"/>
  <c r="O352" i="243"/>
  <c r="F353" i="243"/>
  <c r="G353" i="243"/>
  <c r="H353" i="243"/>
  <c r="I353" i="243"/>
  <c r="J353" i="243"/>
  <c r="K353" i="243"/>
  <c r="L353" i="243"/>
  <c r="M353" i="243"/>
  <c r="N353" i="243"/>
  <c r="O353" i="243"/>
  <c r="F355" i="243"/>
  <c r="G355" i="243"/>
  <c r="H355" i="243"/>
  <c r="I355" i="243"/>
  <c r="J355" i="243"/>
  <c r="K355" i="243"/>
  <c r="L355" i="243"/>
  <c r="M355" i="243"/>
  <c r="N355" i="243"/>
  <c r="O355" i="243"/>
  <c r="F356" i="243"/>
  <c r="G356" i="243"/>
  <c r="H356" i="243"/>
  <c r="I356" i="243"/>
  <c r="J356" i="243"/>
  <c r="K356" i="243"/>
  <c r="L356" i="243"/>
  <c r="M356" i="243"/>
  <c r="N356" i="243"/>
  <c r="O356" i="243"/>
  <c r="F357" i="243"/>
  <c r="G357" i="243"/>
  <c r="H357" i="243"/>
  <c r="I357" i="243"/>
  <c r="J357" i="243"/>
  <c r="K357" i="243"/>
  <c r="L357" i="243"/>
  <c r="M357" i="243"/>
  <c r="N357" i="243"/>
  <c r="O357" i="243"/>
  <c r="F358" i="243"/>
  <c r="G358" i="243"/>
  <c r="H358" i="243"/>
  <c r="I358" i="243"/>
  <c r="J358" i="243"/>
  <c r="K358" i="243"/>
  <c r="L358" i="243"/>
  <c r="M358" i="243"/>
  <c r="N358" i="243"/>
  <c r="O358" i="243"/>
  <c r="F360" i="243"/>
  <c r="G360" i="243"/>
  <c r="H360" i="243"/>
  <c r="I360" i="243"/>
  <c r="J360" i="243"/>
  <c r="K360" i="243"/>
  <c r="L360" i="243"/>
  <c r="M360" i="243"/>
  <c r="N360" i="243"/>
  <c r="O360" i="243"/>
  <c r="F361" i="243"/>
  <c r="G361" i="243"/>
  <c r="H361" i="243"/>
  <c r="I361" i="243"/>
  <c r="J361" i="243"/>
  <c r="K361" i="243"/>
  <c r="L361" i="243"/>
  <c r="M361" i="243"/>
  <c r="N361" i="243"/>
  <c r="O361" i="243"/>
  <c r="F362" i="243"/>
  <c r="G362" i="243"/>
  <c r="H362" i="243"/>
  <c r="I362" i="243"/>
  <c r="J362" i="243"/>
  <c r="K362" i="243"/>
  <c r="L362" i="243"/>
  <c r="M362" i="243"/>
  <c r="N362" i="243"/>
  <c r="O362" i="243"/>
  <c r="F363" i="243"/>
  <c r="G363" i="243"/>
  <c r="H363" i="243"/>
  <c r="I363" i="243"/>
  <c r="J363" i="243"/>
  <c r="K363" i="243"/>
  <c r="L363" i="243"/>
  <c r="M363" i="243"/>
  <c r="N363" i="243"/>
  <c r="O363" i="243"/>
  <c r="F364" i="243"/>
  <c r="G364" i="243"/>
  <c r="H364" i="243"/>
  <c r="I364" i="243"/>
  <c r="J364" i="243"/>
  <c r="K364" i="243"/>
  <c r="L364" i="243"/>
  <c r="M364" i="243"/>
  <c r="N364" i="243"/>
  <c r="O364" i="243"/>
  <c r="F365" i="243"/>
  <c r="G365" i="243"/>
  <c r="H365" i="243"/>
  <c r="I365" i="243"/>
  <c r="J365" i="243"/>
  <c r="K365" i="243"/>
  <c r="L365" i="243"/>
  <c r="M365" i="243"/>
  <c r="N365" i="243"/>
  <c r="O365" i="243"/>
  <c r="F366" i="243"/>
  <c r="G366" i="243"/>
  <c r="H366" i="243"/>
  <c r="I366" i="243"/>
  <c r="J366" i="243"/>
  <c r="K366" i="243"/>
  <c r="L366" i="243"/>
  <c r="M366" i="243"/>
  <c r="N366" i="243"/>
  <c r="O366" i="243"/>
  <c r="H371" i="243"/>
  <c r="I371" i="243"/>
  <c r="L371" i="243"/>
  <c r="M371" i="243"/>
  <c r="O371" i="243"/>
  <c r="H372" i="243"/>
  <c r="I372" i="243"/>
  <c r="K372" i="243"/>
  <c r="L372" i="243"/>
  <c r="M372" i="243"/>
  <c r="O372" i="243"/>
  <c r="H374" i="243"/>
  <c r="I374" i="243"/>
  <c r="L374" i="243"/>
  <c r="M374" i="243"/>
  <c r="O374" i="243"/>
  <c r="F375" i="243"/>
  <c r="G375" i="243"/>
  <c r="H375" i="243"/>
  <c r="I375" i="243"/>
  <c r="J375" i="243"/>
  <c r="K375" i="243"/>
  <c r="L375" i="243"/>
  <c r="M375" i="243"/>
  <c r="N375" i="243"/>
  <c r="O375" i="243"/>
  <c r="F376" i="243"/>
  <c r="G376" i="243"/>
  <c r="H376" i="243"/>
  <c r="I376" i="243"/>
  <c r="J376" i="243"/>
  <c r="K376" i="243"/>
  <c r="L376" i="243"/>
  <c r="M376" i="243"/>
  <c r="N376" i="243"/>
  <c r="O376" i="243"/>
  <c r="H377" i="243"/>
  <c r="I377" i="243"/>
  <c r="L377" i="243"/>
  <c r="M377" i="243"/>
  <c r="O377" i="243"/>
  <c r="H379" i="243"/>
  <c r="I379" i="243"/>
  <c r="L379" i="243"/>
  <c r="M379" i="243"/>
  <c r="O379" i="243"/>
  <c r="F381" i="243"/>
  <c r="G381" i="243"/>
  <c r="H381" i="243"/>
  <c r="I381" i="243"/>
  <c r="J381" i="243"/>
  <c r="K381" i="243"/>
  <c r="L381" i="243"/>
  <c r="M381" i="243"/>
  <c r="N381" i="243"/>
  <c r="O381" i="243"/>
  <c r="F382" i="243"/>
  <c r="G382" i="243"/>
  <c r="H382" i="243"/>
  <c r="I382" i="243"/>
  <c r="J382" i="243"/>
  <c r="K382" i="243"/>
  <c r="L382" i="243"/>
  <c r="M382" i="243"/>
  <c r="N382" i="243"/>
  <c r="O382" i="243"/>
  <c r="F384" i="243"/>
  <c r="G384" i="243"/>
  <c r="H384" i="243"/>
  <c r="I384" i="243"/>
  <c r="J384" i="243"/>
  <c r="K384" i="243"/>
  <c r="L384" i="243"/>
  <c r="M384" i="243"/>
  <c r="N384" i="243"/>
  <c r="O384" i="243"/>
  <c r="F385" i="243"/>
  <c r="G385" i="243"/>
  <c r="H385" i="243"/>
  <c r="I385" i="243"/>
  <c r="J385" i="243"/>
  <c r="K385" i="243"/>
  <c r="L385" i="243"/>
  <c r="M385" i="243"/>
  <c r="N385" i="243"/>
  <c r="O385" i="243"/>
  <c r="F386" i="243"/>
  <c r="G386" i="243"/>
  <c r="H386" i="243"/>
  <c r="I386" i="243"/>
  <c r="J386" i="243"/>
  <c r="K386" i="243"/>
  <c r="L386" i="243"/>
  <c r="M386" i="243"/>
  <c r="N386" i="243"/>
  <c r="O386" i="243"/>
  <c r="F387" i="243"/>
  <c r="G387" i="243"/>
  <c r="H387" i="243"/>
  <c r="I387" i="243"/>
  <c r="J387" i="243"/>
  <c r="K387" i="243"/>
  <c r="L387" i="243"/>
  <c r="M387" i="243"/>
  <c r="N387" i="243"/>
  <c r="O387" i="243"/>
  <c r="F388" i="243"/>
  <c r="G388" i="243"/>
  <c r="H388" i="243"/>
  <c r="I388" i="243"/>
  <c r="J388" i="243"/>
  <c r="K388" i="243"/>
  <c r="L388" i="243"/>
  <c r="M388" i="243"/>
  <c r="N388" i="243"/>
  <c r="O388" i="243"/>
  <c r="F389" i="243"/>
  <c r="G389" i="243"/>
  <c r="H389" i="243"/>
  <c r="I389" i="243"/>
  <c r="J389" i="243"/>
  <c r="K389" i="243"/>
  <c r="L389" i="243"/>
  <c r="M389" i="243"/>
  <c r="N389" i="243"/>
  <c r="O389" i="243"/>
  <c r="H391" i="243"/>
  <c r="I391" i="243"/>
  <c r="L391" i="243"/>
  <c r="M391" i="243"/>
  <c r="O391" i="243"/>
  <c r="F392" i="243"/>
  <c r="G392" i="243"/>
  <c r="H392" i="243"/>
  <c r="I392" i="243"/>
  <c r="J392" i="243"/>
  <c r="K392" i="243"/>
  <c r="L392" i="243"/>
  <c r="M392" i="243"/>
  <c r="N392" i="243"/>
  <c r="O392" i="243"/>
  <c r="F393" i="243"/>
  <c r="G393" i="243"/>
  <c r="H393" i="243"/>
  <c r="I393" i="243"/>
  <c r="J393" i="243"/>
  <c r="K393" i="243"/>
  <c r="L393" i="243"/>
  <c r="M393" i="243"/>
  <c r="N393" i="243"/>
  <c r="O393" i="243"/>
  <c r="H394" i="243"/>
  <c r="I394" i="243"/>
  <c r="L394" i="243"/>
  <c r="M394" i="243"/>
  <c r="G395" i="243"/>
  <c r="H395" i="243"/>
  <c r="I395" i="243"/>
  <c r="L395" i="243"/>
  <c r="M395" i="243"/>
  <c r="O395" i="243"/>
  <c r="H397" i="243"/>
  <c r="I397" i="243"/>
  <c r="L397" i="243"/>
  <c r="M397" i="243"/>
  <c r="F398" i="243"/>
  <c r="G398" i="243"/>
  <c r="H398" i="243"/>
  <c r="I398" i="243"/>
  <c r="J398" i="243"/>
  <c r="K398" i="243"/>
  <c r="L398" i="243"/>
  <c r="M398" i="243"/>
  <c r="N398" i="243"/>
  <c r="O398" i="243"/>
  <c r="H400" i="243"/>
  <c r="I400" i="243"/>
  <c r="L400" i="243"/>
  <c r="M400" i="243"/>
  <c r="H401" i="243"/>
  <c r="I401" i="243"/>
  <c r="L401" i="243"/>
  <c r="M401" i="243"/>
  <c r="F402" i="243"/>
  <c r="H402" i="243"/>
  <c r="I402" i="243"/>
  <c r="J402" i="243"/>
  <c r="K402" i="243"/>
  <c r="L402" i="243"/>
  <c r="M402" i="243"/>
  <c r="N402" i="243"/>
  <c r="O402" i="243"/>
  <c r="F403" i="243"/>
  <c r="G403" i="243"/>
  <c r="H403" i="243"/>
  <c r="I403" i="243"/>
  <c r="J403" i="243"/>
  <c r="K403" i="243"/>
  <c r="L403" i="243"/>
  <c r="M403" i="243"/>
  <c r="N403" i="243"/>
  <c r="O403" i="243"/>
  <c r="F405" i="243"/>
  <c r="G405" i="243"/>
  <c r="H405" i="243"/>
  <c r="I405" i="243"/>
  <c r="J405" i="243"/>
  <c r="K405" i="243"/>
  <c r="L405" i="243"/>
  <c r="M405" i="243"/>
  <c r="N405" i="243"/>
  <c r="O405" i="243"/>
  <c r="F406" i="243"/>
  <c r="G406" i="243"/>
  <c r="H406" i="243"/>
  <c r="I406" i="243"/>
  <c r="J406" i="243"/>
  <c r="K406" i="243"/>
  <c r="L406" i="243"/>
  <c r="M406" i="243"/>
  <c r="N406" i="243"/>
  <c r="O406" i="243"/>
  <c r="F407" i="243"/>
  <c r="G407" i="243"/>
  <c r="H407" i="243"/>
  <c r="I407" i="243"/>
  <c r="J407" i="243"/>
  <c r="K407" i="243"/>
  <c r="L407" i="243"/>
  <c r="M407" i="243"/>
  <c r="N407" i="243"/>
  <c r="O407" i="243"/>
  <c r="H408" i="243"/>
  <c r="I408" i="243"/>
  <c r="L408" i="243"/>
  <c r="M408" i="243"/>
  <c r="G409" i="243"/>
  <c r="H409" i="243"/>
  <c r="I409" i="243"/>
  <c r="L409" i="243"/>
  <c r="M409" i="243"/>
  <c r="O409" i="243"/>
  <c r="F410" i="243"/>
  <c r="G410" i="243"/>
  <c r="H410" i="243"/>
  <c r="I410" i="243"/>
  <c r="K410" i="243"/>
  <c r="L410" i="243"/>
  <c r="M410" i="243"/>
  <c r="N410" i="243"/>
  <c r="O410" i="243"/>
  <c r="F411" i="243"/>
  <c r="G411" i="243"/>
  <c r="H411" i="243"/>
  <c r="I411" i="243"/>
  <c r="J411" i="243"/>
  <c r="K411" i="243"/>
  <c r="L411" i="243"/>
  <c r="M411" i="243"/>
  <c r="N411" i="243"/>
  <c r="O411" i="243"/>
  <c r="F416" i="243"/>
  <c r="H416" i="243"/>
  <c r="I416" i="243"/>
  <c r="J416" i="243"/>
  <c r="L416" i="243"/>
  <c r="M416" i="243"/>
  <c r="N416" i="243"/>
  <c r="O416" i="243"/>
  <c r="F417" i="243"/>
  <c r="G417" i="243"/>
  <c r="H417" i="243"/>
  <c r="I417" i="243"/>
  <c r="J417" i="243"/>
  <c r="K417" i="243"/>
  <c r="L417" i="243"/>
  <c r="M417" i="243"/>
  <c r="N417" i="243"/>
  <c r="O417" i="243"/>
  <c r="F419" i="243"/>
  <c r="H419" i="243"/>
  <c r="I419" i="243"/>
  <c r="J419" i="243"/>
  <c r="L419" i="243"/>
  <c r="M419" i="243"/>
  <c r="N419" i="243"/>
  <c r="O419" i="243"/>
  <c r="F420" i="243"/>
  <c r="G420" i="243"/>
  <c r="H420" i="243"/>
  <c r="I420" i="243"/>
  <c r="J420" i="243"/>
  <c r="K420" i="243"/>
  <c r="L420" i="243"/>
  <c r="M420" i="243"/>
  <c r="N420" i="243"/>
  <c r="O420" i="243"/>
  <c r="F421" i="243"/>
  <c r="G421" i="243"/>
  <c r="H421" i="243"/>
  <c r="I421" i="243"/>
  <c r="J421" i="243"/>
  <c r="K421" i="243"/>
  <c r="L421" i="243"/>
  <c r="M421" i="243"/>
  <c r="N421" i="243"/>
  <c r="O421" i="243"/>
  <c r="F422" i="243"/>
  <c r="H422" i="243"/>
  <c r="I422" i="243"/>
  <c r="J422" i="243"/>
  <c r="L422" i="243"/>
  <c r="M422" i="243"/>
  <c r="N422" i="243"/>
  <c r="O422" i="243"/>
  <c r="F424" i="243"/>
  <c r="H424" i="243"/>
  <c r="I424" i="243"/>
  <c r="J424" i="243"/>
  <c r="L424" i="243"/>
  <c r="M424" i="243"/>
  <c r="N424" i="243"/>
  <c r="O424" i="243"/>
  <c r="F426" i="243"/>
  <c r="G426" i="243"/>
  <c r="H426" i="243"/>
  <c r="I426" i="243"/>
  <c r="J426" i="243"/>
  <c r="K426" i="243"/>
  <c r="L426" i="243"/>
  <c r="M426" i="243"/>
  <c r="N426" i="243"/>
  <c r="O426" i="243"/>
  <c r="F427" i="243"/>
  <c r="G427" i="243"/>
  <c r="H427" i="243"/>
  <c r="I427" i="243"/>
  <c r="J427" i="243"/>
  <c r="K427" i="243"/>
  <c r="L427" i="243"/>
  <c r="M427" i="243"/>
  <c r="N427" i="243"/>
  <c r="O427" i="243"/>
  <c r="F429" i="243"/>
  <c r="G429" i="243"/>
  <c r="H429" i="243"/>
  <c r="I429" i="243"/>
  <c r="J429" i="243"/>
  <c r="K429" i="243"/>
  <c r="L429" i="243"/>
  <c r="M429" i="243"/>
  <c r="N429" i="243"/>
  <c r="O429" i="243"/>
  <c r="F430" i="243"/>
  <c r="G430" i="243"/>
  <c r="H430" i="243"/>
  <c r="I430" i="243"/>
  <c r="J430" i="243"/>
  <c r="K430" i="243"/>
  <c r="L430" i="243"/>
  <c r="M430" i="243"/>
  <c r="N430" i="243"/>
  <c r="O430" i="243"/>
  <c r="F431" i="243"/>
  <c r="G431" i="243"/>
  <c r="H431" i="243"/>
  <c r="I431" i="243"/>
  <c r="J431" i="243"/>
  <c r="K431" i="243"/>
  <c r="L431" i="243"/>
  <c r="M431" i="243"/>
  <c r="N431" i="243"/>
  <c r="O431" i="243"/>
  <c r="F432" i="243"/>
  <c r="G432" i="243"/>
  <c r="H432" i="243"/>
  <c r="I432" i="243"/>
  <c r="J432" i="243"/>
  <c r="K432" i="243"/>
  <c r="L432" i="243"/>
  <c r="M432" i="243"/>
  <c r="N432" i="243"/>
  <c r="O432" i="243"/>
  <c r="F433" i="243"/>
  <c r="G433" i="243"/>
  <c r="H433" i="243"/>
  <c r="I433" i="243"/>
  <c r="J433" i="243"/>
  <c r="K433" i="243"/>
  <c r="L433" i="243"/>
  <c r="M433" i="243"/>
  <c r="N433" i="243"/>
  <c r="O433" i="243"/>
  <c r="F434" i="243"/>
  <c r="G434" i="243"/>
  <c r="H434" i="243"/>
  <c r="I434" i="243"/>
  <c r="J434" i="243"/>
  <c r="K434" i="243"/>
  <c r="L434" i="243"/>
  <c r="M434" i="243"/>
  <c r="N434" i="243"/>
  <c r="O434" i="243"/>
  <c r="F436" i="243"/>
  <c r="H436" i="243"/>
  <c r="I436" i="243"/>
  <c r="J436" i="243"/>
  <c r="L436" i="243"/>
  <c r="M436" i="243"/>
  <c r="N436" i="243"/>
  <c r="O436" i="243"/>
  <c r="F437" i="243"/>
  <c r="G437" i="243"/>
  <c r="H437" i="243"/>
  <c r="I437" i="243"/>
  <c r="J437" i="243"/>
  <c r="K437" i="243"/>
  <c r="L437" i="243"/>
  <c r="M437" i="243"/>
  <c r="N437" i="243"/>
  <c r="O437" i="243"/>
  <c r="F438" i="243"/>
  <c r="G438" i="243"/>
  <c r="H438" i="243"/>
  <c r="I438" i="243"/>
  <c r="J438" i="243"/>
  <c r="K438" i="243"/>
  <c r="L438" i="243"/>
  <c r="M438" i="243"/>
  <c r="N438" i="243"/>
  <c r="O438" i="243"/>
  <c r="F439" i="243"/>
  <c r="H439" i="243"/>
  <c r="I439" i="243"/>
  <c r="J439" i="243"/>
  <c r="L439" i="243"/>
  <c r="M439" i="243"/>
  <c r="N439" i="243"/>
  <c r="F440" i="243"/>
  <c r="G440" i="243"/>
  <c r="H440" i="243"/>
  <c r="I440" i="243"/>
  <c r="J440" i="243"/>
  <c r="L440" i="243"/>
  <c r="M440" i="243"/>
  <c r="N440" i="243"/>
  <c r="O440" i="243"/>
  <c r="F442" i="243"/>
  <c r="H442" i="243"/>
  <c r="I442" i="243"/>
  <c r="J442" i="243"/>
  <c r="L442" i="243"/>
  <c r="M442" i="243"/>
  <c r="N442" i="243"/>
  <c r="F443" i="243"/>
  <c r="G443" i="243"/>
  <c r="H443" i="243"/>
  <c r="I443" i="243"/>
  <c r="J443" i="243"/>
  <c r="K443" i="243"/>
  <c r="L443" i="243"/>
  <c r="M443" i="243"/>
  <c r="N443" i="243"/>
  <c r="O443" i="243"/>
  <c r="F445" i="243"/>
  <c r="H445" i="243"/>
  <c r="I445" i="243"/>
  <c r="J445" i="243"/>
  <c r="L445" i="243"/>
  <c r="M445" i="243"/>
  <c r="N445" i="243"/>
  <c r="F446" i="243"/>
  <c r="H446" i="243"/>
  <c r="I446" i="243"/>
  <c r="J446" i="243"/>
  <c r="L446" i="243"/>
  <c r="M446" i="243"/>
  <c r="N446" i="243"/>
  <c r="F447" i="243"/>
  <c r="G447" i="243"/>
  <c r="H447" i="243"/>
  <c r="I447" i="243"/>
  <c r="J447" i="243"/>
  <c r="K447" i="243"/>
  <c r="L447" i="243"/>
  <c r="M447" i="243"/>
  <c r="N447" i="243"/>
  <c r="O447" i="243"/>
  <c r="F448" i="243"/>
  <c r="G448" i="243"/>
  <c r="H448" i="243"/>
  <c r="I448" i="243"/>
  <c r="J448" i="243"/>
  <c r="K448" i="243"/>
  <c r="L448" i="243"/>
  <c r="M448" i="243"/>
  <c r="N448" i="243"/>
  <c r="O448" i="243"/>
  <c r="F450" i="243"/>
  <c r="G450" i="243"/>
  <c r="H450" i="243"/>
  <c r="I450" i="243"/>
  <c r="J450" i="243"/>
  <c r="K450" i="243"/>
  <c r="L450" i="243"/>
  <c r="M450" i="243"/>
  <c r="N450" i="243"/>
  <c r="O450" i="243"/>
  <c r="F451" i="243"/>
  <c r="G451" i="243"/>
  <c r="H451" i="243"/>
  <c r="I451" i="243"/>
  <c r="J451" i="243"/>
  <c r="K451" i="243"/>
  <c r="L451" i="243"/>
  <c r="M451" i="243"/>
  <c r="N451" i="243"/>
  <c r="O451" i="243"/>
  <c r="F452" i="243"/>
  <c r="G452" i="243"/>
  <c r="H452" i="243"/>
  <c r="I452" i="243"/>
  <c r="J452" i="243"/>
  <c r="K452" i="243"/>
  <c r="L452" i="243"/>
  <c r="M452" i="243"/>
  <c r="N452" i="243"/>
  <c r="O452" i="243"/>
  <c r="F453" i="243"/>
  <c r="H453" i="243"/>
  <c r="I453" i="243"/>
  <c r="J453" i="243"/>
  <c r="L453" i="243"/>
  <c r="M453" i="243"/>
  <c r="N453" i="243"/>
  <c r="F454" i="243"/>
  <c r="G454" i="243"/>
  <c r="H454" i="243"/>
  <c r="I454" i="243"/>
  <c r="J454" i="243"/>
  <c r="L454" i="243"/>
  <c r="M454" i="243"/>
  <c r="N454" i="243"/>
  <c r="O454" i="243"/>
  <c r="F455" i="243"/>
  <c r="G455" i="243"/>
  <c r="H455" i="243"/>
  <c r="I455" i="243"/>
  <c r="J455" i="243"/>
  <c r="K455" i="243"/>
  <c r="L455" i="243"/>
  <c r="M455" i="243"/>
  <c r="N455" i="243"/>
  <c r="O455" i="243"/>
  <c r="F456" i="243"/>
  <c r="G456" i="243"/>
  <c r="H456" i="243"/>
  <c r="I456" i="243"/>
  <c r="J456" i="243"/>
  <c r="K456" i="243"/>
  <c r="L456" i="243"/>
  <c r="M456" i="243"/>
  <c r="N456" i="243"/>
  <c r="O456" i="243"/>
  <c r="F461" i="243"/>
  <c r="H461" i="243"/>
  <c r="I461" i="243"/>
  <c r="J461" i="243"/>
  <c r="L461" i="243"/>
  <c r="M461" i="243"/>
  <c r="N461" i="243"/>
  <c r="O461" i="243"/>
  <c r="F462" i="243"/>
  <c r="G462" i="243"/>
  <c r="H462" i="243"/>
  <c r="I462" i="243"/>
  <c r="J462" i="243"/>
  <c r="K462" i="243"/>
  <c r="L462" i="243"/>
  <c r="M462" i="243"/>
  <c r="N462" i="243"/>
  <c r="O462" i="243"/>
  <c r="F464" i="243"/>
  <c r="H464" i="243"/>
  <c r="I464" i="243"/>
  <c r="J464" i="243"/>
  <c r="L464" i="243"/>
  <c r="M464" i="243"/>
  <c r="N464" i="243"/>
  <c r="O464" i="243"/>
  <c r="F465" i="243"/>
  <c r="H465" i="243"/>
  <c r="I465" i="243"/>
  <c r="J465" i="243"/>
  <c r="K465" i="243"/>
  <c r="L465" i="243"/>
  <c r="M465" i="243"/>
  <c r="N465" i="243"/>
  <c r="O465" i="243"/>
  <c r="F466" i="243"/>
  <c r="G466" i="243"/>
  <c r="H466" i="243"/>
  <c r="I466" i="243"/>
  <c r="J466" i="243"/>
  <c r="K466" i="243"/>
  <c r="L466" i="243"/>
  <c r="M466" i="243"/>
  <c r="N466" i="243"/>
  <c r="O466" i="243"/>
  <c r="F467" i="243"/>
  <c r="H467" i="243"/>
  <c r="I467" i="243"/>
  <c r="J467" i="243"/>
  <c r="L467" i="243"/>
  <c r="M467" i="243"/>
  <c r="N467" i="243"/>
  <c r="O467" i="243"/>
  <c r="F469" i="243"/>
  <c r="H469" i="243"/>
  <c r="I469" i="243"/>
  <c r="J469" i="243"/>
  <c r="L469" i="243"/>
  <c r="M469" i="243"/>
  <c r="N469" i="243"/>
  <c r="O469" i="243"/>
  <c r="F471" i="243"/>
  <c r="G471" i="243"/>
  <c r="H471" i="243"/>
  <c r="I471" i="243"/>
  <c r="J471" i="243"/>
  <c r="K471" i="243"/>
  <c r="L471" i="243"/>
  <c r="M471" i="243"/>
  <c r="N471" i="243"/>
  <c r="O471" i="243"/>
  <c r="F472" i="243"/>
  <c r="G472" i="243"/>
  <c r="H472" i="243"/>
  <c r="I472" i="243"/>
  <c r="J472" i="243"/>
  <c r="K472" i="243"/>
  <c r="L472" i="243"/>
  <c r="M472" i="243"/>
  <c r="N472" i="243"/>
  <c r="O472" i="243"/>
  <c r="F474" i="243"/>
  <c r="G474" i="243"/>
  <c r="H474" i="243"/>
  <c r="I474" i="243"/>
  <c r="J474" i="243"/>
  <c r="K474" i="243"/>
  <c r="L474" i="243"/>
  <c r="M474" i="243"/>
  <c r="N474" i="243"/>
  <c r="O474" i="243"/>
  <c r="F475" i="243"/>
  <c r="G475" i="243"/>
  <c r="H475" i="243"/>
  <c r="I475" i="243"/>
  <c r="J475" i="243"/>
  <c r="K475" i="243"/>
  <c r="L475" i="243"/>
  <c r="M475" i="243"/>
  <c r="N475" i="243"/>
  <c r="O475" i="243"/>
  <c r="F476" i="243"/>
  <c r="G476" i="243"/>
  <c r="H476" i="243"/>
  <c r="I476" i="243"/>
  <c r="J476" i="243"/>
  <c r="K476" i="243"/>
  <c r="L476" i="243"/>
  <c r="M476" i="243"/>
  <c r="N476" i="243"/>
  <c r="O476" i="243"/>
  <c r="F477" i="243"/>
  <c r="G477" i="243"/>
  <c r="H477" i="243"/>
  <c r="I477" i="243"/>
  <c r="J477" i="243"/>
  <c r="K477" i="243"/>
  <c r="L477" i="243"/>
  <c r="M477" i="243"/>
  <c r="N477" i="243"/>
  <c r="O477" i="243"/>
  <c r="F478" i="243"/>
  <c r="G478" i="243"/>
  <c r="H478" i="243"/>
  <c r="I478" i="243"/>
  <c r="J478" i="243"/>
  <c r="K478" i="243"/>
  <c r="L478" i="243"/>
  <c r="M478" i="243"/>
  <c r="N478" i="243"/>
  <c r="O478" i="243"/>
  <c r="F479" i="243"/>
  <c r="G479" i="243"/>
  <c r="H479" i="243"/>
  <c r="I479" i="243"/>
  <c r="J479" i="243"/>
  <c r="K479" i="243"/>
  <c r="L479" i="243"/>
  <c r="M479" i="243"/>
  <c r="N479" i="243"/>
  <c r="O479" i="243"/>
  <c r="F481" i="243"/>
  <c r="H481" i="243"/>
  <c r="I481" i="243"/>
  <c r="J481" i="243"/>
  <c r="L481" i="243"/>
  <c r="M481" i="243"/>
  <c r="N481" i="243"/>
  <c r="O481" i="243"/>
  <c r="F482" i="243"/>
  <c r="G482" i="243"/>
  <c r="H482" i="243"/>
  <c r="I482" i="243"/>
  <c r="J482" i="243"/>
  <c r="K482" i="243"/>
  <c r="L482" i="243"/>
  <c r="M482" i="243"/>
  <c r="N482" i="243"/>
  <c r="O482" i="243"/>
  <c r="F483" i="243"/>
  <c r="G483" i="243"/>
  <c r="H483" i="243"/>
  <c r="I483" i="243"/>
  <c r="J483" i="243"/>
  <c r="K483" i="243"/>
  <c r="L483" i="243"/>
  <c r="M483" i="243"/>
  <c r="N483" i="243"/>
  <c r="O483" i="243"/>
  <c r="F484" i="243"/>
  <c r="H484" i="243"/>
  <c r="I484" i="243"/>
  <c r="J484" i="243"/>
  <c r="L484" i="243"/>
  <c r="M484" i="243"/>
  <c r="N484" i="243"/>
  <c r="F485" i="243"/>
  <c r="G485" i="243"/>
  <c r="H485" i="243"/>
  <c r="I485" i="243"/>
  <c r="J485" i="243"/>
  <c r="L485" i="243"/>
  <c r="M485" i="243"/>
  <c r="N485" i="243"/>
  <c r="O485" i="243"/>
  <c r="F487" i="243"/>
  <c r="H487" i="243"/>
  <c r="I487" i="243"/>
  <c r="J487" i="243"/>
  <c r="L487" i="243"/>
  <c r="M487" i="243"/>
  <c r="N487" i="243"/>
  <c r="F488" i="243"/>
  <c r="G488" i="243"/>
  <c r="H488" i="243"/>
  <c r="I488" i="243"/>
  <c r="J488" i="243"/>
  <c r="K488" i="243"/>
  <c r="L488" i="243"/>
  <c r="M488" i="243"/>
  <c r="N488" i="243"/>
  <c r="O488" i="243"/>
  <c r="F490" i="243"/>
  <c r="H490" i="243"/>
  <c r="I490" i="243"/>
  <c r="J490" i="243"/>
  <c r="L490" i="243"/>
  <c r="M490" i="243"/>
  <c r="N490" i="243"/>
  <c r="F491" i="243"/>
  <c r="H491" i="243"/>
  <c r="I491" i="243"/>
  <c r="J491" i="243"/>
  <c r="L491" i="243"/>
  <c r="M491" i="243"/>
  <c r="N491" i="243"/>
  <c r="F492" i="243"/>
  <c r="G492" i="243"/>
  <c r="H492" i="243"/>
  <c r="I492" i="243"/>
  <c r="J492" i="243"/>
  <c r="K492" i="243"/>
  <c r="L492" i="243"/>
  <c r="M492" i="243"/>
  <c r="N492" i="243"/>
  <c r="O492" i="243"/>
  <c r="F493" i="243"/>
  <c r="G493" i="243"/>
  <c r="H493" i="243"/>
  <c r="I493" i="243"/>
  <c r="J493" i="243"/>
  <c r="K493" i="243"/>
  <c r="L493" i="243"/>
  <c r="M493" i="243"/>
  <c r="N493" i="243"/>
  <c r="O493" i="243"/>
  <c r="F495" i="243"/>
  <c r="G495" i="243"/>
  <c r="H495" i="243"/>
  <c r="I495" i="243"/>
  <c r="J495" i="243"/>
  <c r="K495" i="243"/>
  <c r="L495" i="243"/>
  <c r="M495" i="243"/>
  <c r="N495" i="243"/>
  <c r="O495" i="243"/>
  <c r="F496" i="243"/>
  <c r="G496" i="243"/>
  <c r="H496" i="243"/>
  <c r="I496" i="243"/>
  <c r="J496" i="243"/>
  <c r="K496" i="243"/>
  <c r="L496" i="243"/>
  <c r="M496" i="243"/>
  <c r="N496" i="243"/>
  <c r="O496" i="243"/>
  <c r="F497" i="243"/>
  <c r="G497" i="243"/>
  <c r="H497" i="243"/>
  <c r="I497" i="243"/>
  <c r="J497" i="243"/>
  <c r="K497" i="243"/>
  <c r="L497" i="243"/>
  <c r="M497" i="243"/>
  <c r="N497" i="243"/>
  <c r="O497" i="243"/>
  <c r="F498" i="243"/>
  <c r="H498" i="243"/>
  <c r="I498" i="243"/>
  <c r="J498" i="243"/>
  <c r="L498" i="243"/>
  <c r="M498" i="243"/>
  <c r="N498" i="243"/>
  <c r="F499" i="243"/>
  <c r="H499" i="243"/>
  <c r="I499" i="243"/>
  <c r="J499" i="243"/>
  <c r="L499" i="243"/>
  <c r="M499" i="243"/>
  <c r="N499" i="243"/>
  <c r="F500" i="243"/>
  <c r="G500" i="243"/>
  <c r="H500" i="243"/>
  <c r="I500" i="243"/>
  <c r="J500" i="243"/>
  <c r="L500" i="243"/>
  <c r="M500" i="243"/>
  <c r="N500" i="243"/>
  <c r="O500" i="243"/>
  <c r="F501" i="243"/>
  <c r="G501" i="243"/>
  <c r="H501" i="243"/>
  <c r="I501" i="243"/>
  <c r="J501" i="243"/>
  <c r="K501" i="243"/>
  <c r="L501" i="243"/>
  <c r="M501" i="243"/>
  <c r="N501" i="243"/>
  <c r="O501" i="243"/>
  <c r="F506" i="243"/>
  <c r="H506" i="243"/>
  <c r="I506" i="243"/>
  <c r="J506" i="243"/>
  <c r="L506" i="243"/>
  <c r="M506" i="243"/>
  <c r="N506" i="243"/>
  <c r="O506" i="243"/>
  <c r="F507" i="243"/>
  <c r="G507" i="243"/>
  <c r="H507" i="243"/>
  <c r="I507" i="243"/>
  <c r="J507" i="243"/>
  <c r="K507" i="243"/>
  <c r="L507" i="243"/>
  <c r="M507" i="243"/>
  <c r="N507" i="243"/>
  <c r="O507" i="243"/>
  <c r="F509" i="243"/>
  <c r="H509" i="243"/>
  <c r="I509" i="243"/>
  <c r="J509" i="243"/>
  <c r="L509" i="243"/>
  <c r="M509" i="243"/>
  <c r="N509" i="243"/>
  <c r="O509" i="243"/>
  <c r="F510" i="243"/>
  <c r="G510" i="243"/>
  <c r="H510" i="243"/>
  <c r="I510" i="243"/>
  <c r="J510" i="243"/>
  <c r="K510" i="243"/>
  <c r="L510" i="243"/>
  <c r="M510" i="243"/>
  <c r="N510" i="243"/>
  <c r="O510" i="243"/>
  <c r="F511" i="243"/>
  <c r="G511" i="243"/>
  <c r="H511" i="243"/>
  <c r="I511" i="243"/>
  <c r="J511" i="243"/>
  <c r="K511" i="243"/>
  <c r="L511" i="243"/>
  <c r="M511" i="243"/>
  <c r="N511" i="243"/>
  <c r="O511" i="243"/>
  <c r="F512" i="243"/>
  <c r="G512" i="243"/>
  <c r="H512" i="243"/>
  <c r="I512" i="243"/>
  <c r="J512" i="243"/>
  <c r="K512" i="243"/>
  <c r="L512" i="243"/>
  <c r="M512" i="243"/>
  <c r="N512" i="243"/>
  <c r="O512" i="243"/>
  <c r="F514" i="243"/>
  <c r="H514" i="243"/>
  <c r="I514" i="243"/>
  <c r="J514" i="243"/>
  <c r="L514" i="243"/>
  <c r="M514" i="243"/>
  <c r="N514" i="243"/>
  <c r="O514" i="243"/>
  <c r="F516" i="243"/>
  <c r="G516" i="243"/>
  <c r="H516" i="243"/>
  <c r="I516" i="243"/>
  <c r="J516" i="243"/>
  <c r="K516" i="243"/>
  <c r="L516" i="243"/>
  <c r="M516" i="243"/>
  <c r="N516" i="243"/>
  <c r="O516" i="243"/>
  <c r="F517" i="243"/>
  <c r="G517" i="243"/>
  <c r="H517" i="243"/>
  <c r="I517" i="243"/>
  <c r="J517" i="243"/>
  <c r="K517" i="243"/>
  <c r="L517" i="243"/>
  <c r="M517" i="243"/>
  <c r="N517" i="243"/>
  <c r="O517" i="243"/>
  <c r="F519" i="243"/>
  <c r="G519" i="243"/>
  <c r="H519" i="243"/>
  <c r="I519" i="243"/>
  <c r="J519" i="243"/>
  <c r="K519" i="243"/>
  <c r="L519" i="243"/>
  <c r="M519" i="243"/>
  <c r="N519" i="243"/>
  <c r="O519" i="243"/>
  <c r="F520" i="243"/>
  <c r="G520" i="243"/>
  <c r="H520" i="243"/>
  <c r="I520" i="243"/>
  <c r="J520" i="243"/>
  <c r="K520" i="243"/>
  <c r="L520" i="243"/>
  <c r="M520" i="243"/>
  <c r="N520" i="243"/>
  <c r="O520" i="243"/>
  <c r="F521" i="243"/>
  <c r="G521" i="243"/>
  <c r="H521" i="243"/>
  <c r="I521" i="243"/>
  <c r="J521" i="243"/>
  <c r="K521" i="243"/>
  <c r="L521" i="243"/>
  <c r="M521" i="243"/>
  <c r="N521" i="243"/>
  <c r="O521" i="243"/>
  <c r="F522" i="243"/>
  <c r="G522" i="243"/>
  <c r="H522" i="243"/>
  <c r="I522" i="243"/>
  <c r="J522" i="243"/>
  <c r="K522" i="243"/>
  <c r="L522" i="243"/>
  <c r="M522" i="243"/>
  <c r="N522" i="243"/>
  <c r="O522" i="243"/>
  <c r="F523" i="243"/>
  <c r="G523" i="243"/>
  <c r="H523" i="243"/>
  <c r="I523" i="243"/>
  <c r="J523" i="243"/>
  <c r="K523" i="243"/>
  <c r="L523" i="243"/>
  <c r="M523" i="243"/>
  <c r="N523" i="243"/>
  <c r="O523" i="243"/>
  <c r="F524" i="243"/>
  <c r="G524" i="243"/>
  <c r="H524" i="243"/>
  <c r="I524" i="243"/>
  <c r="J524" i="243"/>
  <c r="K524" i="243"/>
  <c r="L524" i="243"/>
  <c r="M524" i="243"/>
  <c r="N524" i="243"/>
  <c r="O524" i="243"/>
  <c r="F526" i="243"/>
  <c r="H526" i="243"/>
  <c r="I526" i="243"/>
  <c r="J526" i="243"/>
  <c r="L526" i="243"/>
  <c r="M526" i="243"/>
  <c r="N526" i="243"/>
  <c r="O526" i="243"/>
  <c r="F527" i="243"/>
  <c r="G527" i="243"/>
  <c r="H527" i="243"/>
  <c r="I527" i="243"/>
  <c r="J527" i="243"/>
  <c r="K527" i="243"/>
  <c r="L527" i="243"/>
  <c r="M527" i="243"/>
  <c r="N527" i="243"/>
  <c r="O527" i="243"/>
  <c r="F528" i="243"/>
  <c r="G528" i="243"/>
  <c r="H528" i="243"/>
  <c r="I528" i="243"/>
  <c r="J528" i="243"/>
  <c r="K528" i="243"/>
  <c r="L528" i="243"/>
  <c r="M528" i="243"/>
  <c r="N528" i="243"/>
  <c r="O528" i="243"/>
  <c r="F529" i="243"/>
  <c r="H529" i="243"/>
  <c r="I529" i="243"/>
  <c r="J529" i="243"/>
  <c r="L529" i="243"/>
  <c r="M529" i="243"/>
  <c r="N529" i="243"/>
  <c r="F530" i="243"/>
  <c r="G530" i="243"/>
  <c r="H530" i="243"/>
  <c r="I530" i="243"/>
  <c r="J530" i="243"/>
  <c r="L530" i="243"/>
  <c r="M530" i="243"/>
  <c r="N530" i="243"/>
  <c r="O530" i="243"/>
  <c r="F532" i="243"/>
  <c r="G532" i="243"/>
  <c r="H532" i="243"/>
  <c r="I532" i="243"/>
  <c r="J532" i="243"/>
  <c r="K532" i="243"/>
  <c r="L532" i="243"/>
  <c r="M532" i="243"/>
  <c r="N532" i="243"/>
  <c r="O532" i="243"/>
  <c r="F533" i="243"/>
  <c r="G533" i="243"/>
  <c r="H533" i="243"/>
  <c r="I533" i="243"/>
  <c r="J533" i="243"/>
  <c r="K533" i="243"/>
  <c r="L533" i="243"/>
  <c r="M533" i="243"/>
  <c r="N533" i="243"/>
  <c r="O533" i="243"/>
  <c r="F535" i="243"/>
  <c r="G535" i="243"/>
  <c r="H535" i="243"/>
  <c r="I535" i="243"/>
  <c r="J535" i="243"/>
  <c r="L535" i="243"/>
  <c r="M535" i="243"/>
  <c r="N535" i="243"/>
  <c r="O535" i="243"/>
  <c r="F536" i="243"/>
  <c r="H536" i="243"/>
  <c r="I536" i="243"/>
  <c r="J536" i="243"/>
  <c r="L536" i="243"/>
  <c r="M536" i="243"/>
  <c r="N536" i="243"/>
  <c r="F537" i="243"/>
  <c r="G537" i="243"/>
  <c r="H537" i="243"/>
  <c r="I537" i="243"/>
  <c r="J537" i="243"/>
  <c r="K537" i="243"/>
  <c r="L537" i="243"/>
  <c r="M537" i="243"/>
  <c r="N537" i="243"/>
  <c r="O537" i="243"/>
  <c r="F538" i="243"/>
  <c r="G538" i="243"/>
  <c r="H538" i="243"/>
  <c r="I538" i="243"/>
  <c r="J538" i="243"/>
  <c r="K538" i="243"/>
  <c r="L538" i="243"/>
  <c r="M538" i="243"/>
  <c r="N538" i="243"/>
  <c r="O538" i="243"/>
  <c r="F540" i="243"/>
  <c r="G540" i="243"/>
  <c r="H540" i="243"/>
  <c r="I540" i="243"/>
  <c r="J540" i="243"/>
  <c r="K540" i="243"/>
  <c r="L540" i="243"/>
  <c r="M540" i="243"/>
  <c r="N540" i="243"/>
  <c r="O540" i="243"/>
  <c r="F541" i="243"/>
  <c r="G541" i="243"/>
  <c r="H541" i="243"/>
  <c r="I541" i="243"/>
  <c r="J541" i="243"/>
  <c r="K541" i="243"/>
  <c r="L541" i="243"/>
  <c r="M541" i="243"/>
  <c r="N541" i="243"/>
  <c r="O541" i="243"/>
  <c r="F542" i="243"/>
  <c r="G542" i="243"/>
  <c r="H542" i="243"/>
  <c r="I542" i="243"/>
  <c r="J542" i="243"/>
  <c r="K542" i="243"/>
  <c r="L542" i="243"/>
  <c r="M542" i="243"/>
  <c r="N542" i="243"/>
  <c r="O542" i="243"/>
  <c r="F543" i="243"/>
  <c r="H543" i="243"/>
  <c r="I543" i="243"/>
  <c r="J543" i="243"/>
  <c r="L543" i="243"/>
  <c r="M543" i="243"/>
  <c r="N543" i="243"/>
  <c r="F544" i="243"/>
  <c r="G544" i="243"/>
  <c r="H544" i="243"/>
  <c r="I544" i="243"/>
  <c r="J544" i="243"/>
  <c r="L544" i="243"/>
  <c r="M544" i="243"/>
  <c r="N544" i="243"/>
  <c r="O544" i="243"/>
  <c r="F545" i="243"/>
  <c r="G545" i="243"/>
  <c r="H545" i="243"/>
  <c r="I545" i="243"/>
  <c r="J545" i="243"/>
  <c r="K545" i="243"/>
  <c r="L545" i="243"/>
  <c r="M545" i="243"/>
  <c r="N545" i="243"/>
  <c r="O545" i="243"/>
  <c r="F546" i="243"/>
  <c r="G546" i="243"/>
  <c r="H546" i="243"/>
  <c r="I546" i="243"/>
  <c r="J546" i="243"/>
  <c r="K546" i="243"/>
  <c r="L546" i="243"/>
  <c r="M546" i="243"/>
  <c r="N546" i="243"/>
  <c r="O546" i="243"/>
  <c r="F551" i="243"/>
  <c r="H551" i="243"/>
  <c r="I551" i="243"/>
  <c r="J551" i="243"/>
  <c r="L551" i="243"/>
  <c r="M551" i="243"/>
  <c r="N551" i="243"/>
  <c r="O551" i="243"/>
  <c r="F552" i="243"/>
  <c r="G552" i="243"/>
  <c r="H552" i="243"/>
  <c r="I552" i="243"/>
  <c r="J552" i="243"/>
  <c r="K552" i="243"/>
  <c r="L552" i="243"/>
  <c r="M552" i="243"/>
  <c r="N552" i="243"/>
  <c r="O552" i="243"/>
  <c r="F554" i="243"/>
  <c r="H554" i="243"/>
  <c r="I554" i="243"/>
  <c r="J554" i="243"/>
  <c r="L554" i="243"/>
  <c r="M554" i="243"/>
  <c r="N554" i="243"/>
  <c r="O554" i="243"/>
  <c r="F555" i="243"/>
  <c r="G555" i="243"/>
  <c r="H555" i="243"/>
  <c r="I555" i="243"/>
  <c r="J555" i="243"/>
  <c r="K555" i="243"/>
  <c r="L555" i="243"/>
  <c r="M555" i="243"/>
  <c r="N555" i="243"/>
  <c r="O555" i="243"/>
  <c r="F556" i="243"/>
  <c r="G556" i="243"/>
  <c r="H556" i="243"/>
  <c r="I556" i="243"/>
  <c r="J556" i="243"/>
  <c r="K556" i="243"/>
  <c r="L556" i="243"/>
  <c r="M556" i="243"/>
  <c r="N556" i="243"/>
  <c r="O556" i="243"/>
  <c r="F557" i="243"/>
  <c r="G557" i="243"/>
  <c r="H557" i="243"/>
  <c r="I557" i="243"/>
  <c r="J557" i="243"/>
  <c r="K557" i="243"/>
  <c r="L557" i="243"/>
  <c r="M557" i="243"/>
  <c r="N557" i="243"/>
  <c r="O557" i="243"/>
  <c r="F559" i="243"/>
  <c r="H559" i="243"/>
  <c r="I559" i="243"/>
  <c r="J559" i="243"/>
  <c r="L559" i="243"/>
  <c r="M559" i="243"/>
  <c r="N559" i="243"/>
  <c r="O559" i="243"/>
  <c r="F561" i="243"/>
  <c r="G561" i="243"/>
  <c r="H561" i="243"/>
  <c r="I561" i="243"/>
  <c r="J561" i="243"/>
  <c r="K561" i="243"/>
  <c r="L561" i="243"/>
  <c r="M561" i="243"/>
  <c r="N561" i="243"/>
  <c r="O561" i="243"/>
  <c r="F562" i="243"/>
  <c r="G562" i="243"/>
  <c r="H562" i="243"/>
  <c r="I562" i="243"/>
  <c r="J562" i="243"/>
  <c r="K562" i="243"/>
  <c r="L562" i="243"/>
  <c r="M562" i="243"/>
  <c r="N562" i="243"/>
  <c r="O562" i="243"/>
  <c r="F564" i="243"/>
  <c r="G564" i="243"/>
  <c r="H564" i="243"/>
  <c r="I564" i="243"/>
  <c r="J564" i="243"/>
  <c r="K564" i="243"/>
  <c r="L564" i="243"/>
  <c r="M564" i="243"/>
  <c r="N564" i="243"/>
  <c r="O564" i="243"/>
  <c r="F565" i="243"/>
  <c r="G565" i="243"/>
  <c r="H565" i="243"/>
  <c r="I565" i="243"/>
  <c r="J565" i="243"/>
  <c r="K565" i="243"/>
  <c r="L565" i="243"/>
  <c r="M565" i="243"/>
  <c r="N565" i="243"/>
  <c r="O565" i="243"/>
  <c r="F566" i="243"/>
  <c r="G566" i="243"/>
  <c r="H566" i="243"/>
  <c r="I566" i="243"/>
  <c r="J566" i="243"/>
  <c r="K566" i="243"/>
  <c r="L566" i="243"/>
  <c r="M566" i="243"/>
  <c r="N566" i="243"/>
  <c r="O566" i="243"/>
  <c r="F567" i="243"/>
  <c r="G567" i="243"/>
  <c r="H567" i="243"/>
  <c r="I567" i="243"/>
  <c r="J567" i="243"/>
  <c r="K567" i="243"/>
  <c r="L567" i="243"/>
  <c r="M567" i="243"/>
  <c r="N567" i="243"/>
  <c r="O567" i="243"/>
  <c r="F568" i="243"/>
  <c r="G568" i="243"/>
  <c r="H568" i="243"/>
  <c r="I568" i="243"/>
  <c r="J568" i="243"/>
  <c r="K568" i="243"/>
  <c r="L568" i="243"/>
  <c r="M568" i="243"/>
  <c r="N568" i="243"/>
  <c r="O568" i="243"/>
  <c r="F569" i="243"/>
  <c r="G569" i="243"/>
  <c r="H569" i="243"/>
  <c r="I569" i="243"/>
  <c r="J569" i="243"/>
  <c r="K569" i="243"/>
  <c r="L569" i="243"/>
  <c r="M569" i="243"/>
  <c r="N569" i="243"/>
  <c r="O569" i="243"/>
  <c r="F571" i="243"/>
  <c r="H571" i="243"/>
  <c r="I571" i="243"/>
  <c r="J571" i="243"/>
  <c r="L571" i="243"/>
  <c r="M571" i="243"/>
  <c r="N571" i="243"/>
  <c r="O571" i="243"/>
  <c r="F572" i="243"/>
  <c r="G572" i="243"/>
  <c r="H572" i="243"/>
  <c r="I572" i="243"/>
  <c r="J572" i="243"/>
  <c r="K572" i="243"/>
  <c r="L572" i="243"/>
  <c r="M572" i="243"/>
  <c r="N572" i="243"/>
  <c r="O572" i="243"/>
  <c r="F573" i="243"/>
  <c r="G573" i="243"/>
  <c r="H573" i="243"/>
  <c r="I573" i="243"/>
  <c r="J573" i="243"/>
  <c r="K573" i="243"/>
  <c r="L573" i="243"/>
  <c r="M573" i="243"/>
  <c r="N573" i="243"/>
  <c r="O573" i="243"/>
  <c r="F574" i="243"/>
  <c r="H574" i="243"/>
  <c r="I574" i="243"/>
  <c r="J574" i="243"/>
  <c r="L574" i="243"/>
  <c r="M574" i="243"/>
  <c r="N574" i="243"/>
  <c r="F575" i="243"/>
  <c r="G575" i="243"/>
  <c r="H575" i="243"/>
  <c r="I575" i="243"/>
  <c r="J575" i="243"/>
  <c r="L575" i="243"/>
  <c r="M575" i="243"/>
  <c r="N575" i="243"/>
  <c r="O575" i="243"/>
  <c r="F577" i="243"/>
  <c r="G577" i="243"/>
  <c r="H577" i="243"/>
  <c r="I577" i="243"/>
  <c r="J577" i="243"/>
  <c r="K577" i="243"/>
  <c r="L577" i="243"/>
  <c r="M577" i="243"/>
  <c r="N577" i="243"/>
  <c r="O577" i="243"/>
  <c r="F578" i="243"/>
  <c r="G578" i="243"/>
  <c r="H578" i="243"/>
  <c r="I578" i="243"/>
  <c r="J578" i="243"/>
  <c r="K578" i="243"/>
  <c r="L578" i="243"/>
  <c r="M578" i="243"/>
  <c r="N578" i="243"/>
  <c r="O578" i="243"/>
  <c r="F580" i="243"/>
  <c r="G580" i="243"/>
  <c r="H580" i="243"/>
  <c r="I580" i="243"/>
  <c r="J580" i="243"/>
  <c r="L580" i="243"/>
  <c r="M580" i="243"/>
  <c r="N580" i="243"/>
  <c r="O580" i="243"/>
  <c r="F581" i="243"/>
  <c r="H581" i="243"/>
  <c r="I581" i="243"/>
  <c r="J581" i="243"/>
  <c r="L581" i="243"/>
  <c r="M581" i="243"/>
  <c r="N581" i="243"/>
  <c r="F582" i="243"/>
  <c r="G582" i="243"/>
  <c r="H582" i="243"/>
  <c r="I582" i="243"/>
  <c r="J582" i="243"/>
  <c r="K582" i="243"/>
  <c r="L582" i="243"/>
  <c r="M582" i="243"/>
  <c r="N582" i="243"/>
  <c r="O582" i="243"/>
  <c r="F583" i="243"/>
  <c r="G583" i="243"/>
  <c r="H583" i="243"/>
  <c r="I583" i="243"/>
  <c r="J583" i="243"/>
  <c r="K583" i="243"/>
  <c r="L583" i="243"/>
  <c r="M583" i="243"/>
  <c r="N583" i="243"/>
  <c r="O583" i="243"/>
  <c r="F585" i="243"/>
  <c r="G585" i="243"/>
  <c r="H585" i="243"/>
  <c r="I585" i="243"/>
  <c r="J585" i="243"/>
  <c r="K585" i="243"/>
  <c r="L585" i="243"/>
  <c r="M585" i="243"/>
  <c r="N585" i="243"/>
  <c r="O585" i="243"/>
  <c r="F586" i="243"/>
  <c r="G586" i="243"/>
  <c r="H586" i="243"/>
  <c r="I586" i="243"/>
  <c r="J586" i="243"/>
  <c r="K586" i="243"/>
  <c r="L586" i="243"/>
  <c r="M586" i="243"/>
  <c r="N586" i="243"/>
  <c r="O586" i="243"/>
  <c r="F587" i="243"/>
  <c r="G587" i="243"/>
  <c r="H587" i="243"/>
  <c r="I587" i="243"/>
  <c r="J587" i="243"/>
  <c r="K587" i="243"/>
  <c r="L587" i="243"/>
  <c r="M587" i="243"/>
  <c r="N587" i="243"/>
  <c r="O587" i="243"/>
  <c r="F588" i="243"/>
  <c r="H588" i="243"/>
  <c r="I588" i="243"/>
  <c r="J588" i="243"/>
  <c r="L588" i="243"/>
  <c r="M588" i="243"/>
  <c r="N588" i="243"/>
  <c r="F589" i="243"/>
  <c r="G589" i="243"/>
  <c r="H589" i="243"/>
  <c r="I589" i="243"/>
  <c r="J589" i="243"/>
  <c r="L589" i="243"/>
  <c r="M589" i="243"/>
  <c r="N589" i="243"/>
  <c r="O589" i="243"/>
  <c r="F590" i="243"/>
  <c r="G590" i="243"/>
  <c r="H590" i="243"/>
  <c r="I590" i="243"/>
  <c r="J590" i="243"/>
  <c r="K590" i="243"/>
  <c r="L590" i="243"/>
  <c r="M590" i="243"/>
  <c r="N590" i="243"/>
  <c r="O590" i="243"/>
  <c r="F591" i="243"/>
  <c r="G591" i="243"/>
  <c r="H591" i="243"/>
  <c r="I591" i="243"/>
  <c r="J591" i="243"/>
  <c r="K591" i="243"/>
  <c r="L591" i="243"/>
  <c r="M591" i="243"/>
  <c r="N591" i="243"/>
  <c r="O591" i="243"/>
  <c r="F596" i="243"/>
  <c r="H596" i="243"/>
  <c r="I596" i="243"/>
  <c r="J596" i="243"/>
  <c r="L596" i="243"/>
  <c r="M596" i="243"/>
  <c r="N596" i="243"/>
  <c r="O596" i="243"/>
  <c r="F597" i="243"/>
  <c r="G597" i="243"/>
  <c r="H597" i="243"/>
  <c r="I597" i="243"/>
  <c r="J597" i="243"/>
  <c r="K597" i="243"/>
  <c r="L597" i="243"/>
  <c r="M597" i="243"/>
  <c r="N597" i="243"/>
  <c r="O597" i="243"/>
  <c r="F599" i="243"/>
  <c r="H599" i="243"/>
  <c r="I599" i="243"/>
  <c r="J599" i="243"/>
  <c r="L599" i="243"/>
  <c r="M599" i="243"/>
  <c r="N599" i="243"/>
  <c r="O599" i="243"/>
  <c r="F600" i="243"/>
  <c r="G600" i="243"/>
  <c r="H600" i="243"/>
  <c r="I600" i="243"/>
  <c r="J600" i="243"/>
  <c r="K600" i="243"/>
  <c r="L600" i="243"/>
  <c r="M600" i="243"/>
  <c r="N600" i="243"/>
  <c r="O600" i="243"/>
  <c r="F601" i="243"/>
  <c r="G601" i="243"/>
  <c r="H601" i="243"/>
  <c r="I601" i="243"/>
  <c r="J601" i="243"/>
  <c r="K601" i="243"/>
  <c r="L601" i="243"/>
  <c r="M601" i="243"/>
  <c r="N601" i="243"/>
  <c r="O601" i="243"/>
  <c r="F602" i="243"/>
  <c r="G602" i="243"/>
  <c r="H602" i="243"/>
  <c r="I602" i="243"/>
  <c r="J602" i="243"/>
  <c r="K602" i="243"/>
  <c r="L602" i="243"/>
  <c r="M602" i="243"/>
  <c r="N602" i="243"/>
  <c r="O602" i="243"/>
  <c r="F604" i="243"/>
  <c r="H604" i="243"/>
  <c r="I604" i="243"/>
  <c r="J604" i="243"/>
  <c r="L604" i="243"/>
  <c r="M604" i="243"/>
  <c r="N604" i="243"/>
  <c r="O604" i="243"/>
  <c r="F606" i="243"/>
  <c r="G606" i="243"/>
  <c r="H606" i="243"/>
  <c r="I606" i="243"/>
  <c r="J606" i="243"/>
  <c r="K606" i="243"/>
  <c r="L606" i="243"/>
  <c r="M606" i="243"/>
  <c r="N606" i="243"/>
  <c r="O606" i="243"/>
  <c r="F607" i="243"/>
  <c r="G607" i="243"/>
  <c r="H607" i="243"/>
  <c r="I607" i="243"/>
  <c r="J607" i="243"/>
  <c r="K607" i="243"/>
  <c r="L607" i="243"/>
  <c r="M607" i="243"/>
  <c r="N607" i="243"/>
  <c r="O607" i="243"/>
  <c r="F609" i="243"/>
  <c r="G609" i="243"/>
  <c r="H609" i="243"/>
  <c r="I609" i="243"/>
  <c r="J609" i="243"/>
  <c r="K609" i="243"/>
  <c r="L609" i="243"/>
  <c r="M609" i="243"/>
  <c r="N609" i="243"/>
  <c r="O609" i="243"/>
  <c r="F610" i="243"/>
  <c r="G610" i="243"/>
  <c r="H610" i="243"/>
  <c r="I610" i="243"/>
  <c r="J610" i="243"/>
  <c r="K610" i="243"/>
  <c r="L610" i="243"/>
  <c r="M610" i="243"/>
  <c r="N610" i="243"/>
  <c r="O610" i="243"/>
  <c r="F611" i="243"/>
  <c r="G611" i="243"/>
  <c r="H611" i="243"/>
  <c r="I611" i="243"/>
  <c r="J611" i="243"/>
  <c r="K611" i="243"/>
  <c r="L611" i="243"/>
  <c r="M611" i="243"/>
  <c r="N611" i="243"/>
  <c r="O611" i="243"/>
  <c r="F612" i="243"/>
  <c r="G612" i="243"/>
  <c r="H612" i="243"/>
  <c r="I612" i="243"/>
  <c r="J612" i="243"/>
  <c r="K612" i="243"/>
  <c r="L612" i="243"/>
  <c r="M612" i="243"/>
  <c r="N612" i="243"/>
  <c r="O612" i="243"/>
  <c r="F613" i="243"/>
  <c r="G613" i="243"/>
  <c r="H613" i="243"/>
  <c r="I613" i="243"/>
  <c r="J613" i="243"/>
  <c r="K613" i="243"/>
  <c r="L613" i="243"/>
  <c r="M613" i="243"/>
  <c r="N613" i="243"/>
  <c r="O613" i="243"/>
  <c r="F614" i="243"/>
  <c r="G614" i="243"/>
  <c r="H614" i="243"/>
  <c r="I614" i="243"/>
  <c r="J614" i="243"/>
  <c r="K614" i="243"/>
  <c r="L614" i="243"/>
  <c r="M614" i="243"/>
  <c r="N614" i="243"/>
  <c r="O614" i="243"/>
  <c r="F616" i="243"/>
  <c r="H616" i="243"/>
  <c r="I616" i="243"/>
  <c r="J616" i="243"/>
  <c r="L616" i="243"/>
  <c r="M616" i="243"/>
  <c r="N616" i="243"/>
  <c r="O616" i="243"/>
  <c r="F617" i="243"/>
  <c r="G617" i="243"/>
  <c r="H617" i="243"/>
  <c r="I617" i="243"/>
  <c r="J617" i="243"/>
  <c r="K617" i="243"/>
  <c r="L617" i="243"/>
  <c r="M617" i="243"/>
  <c r="N617" i="243"/>
  <c r="O617" i="243"/>
  <c r="F618" i="243"/>
  <c r="G618" i="243"/>
  <c r="H618" i="243"/>
  <c r="I618" i="243"/>
  <c r="J618" i="243"/>
  <c r="K618" i="243"/>
  <c r="L618" i="243"/>
  <c r="M618" i="243"/>
  <c r="N618" i="243"/>
  <c r="O618" i="243"/>
  <c r="F619" i="243"/>
  <c r="H619" i="243"/>
  <c r="I619" i="243"/>
  <c r="J619" i="243"/>
  <c r="L619" i="243"/>
  <c r="M619" i="243"/>
  <c r="N619" i="243"/>
  <c r="F620" i="243"/>
  <c r="G620" i="243"/>
  <c r="H620" i="243"/>
  <c r="I620" i="243"/>
  <c r="J620" i="243"/>
  <c r="L620" i="243"/>
  <c r="M620" i="243"/>
  <c r="N620" i="243"/>
  <c r="O620" i="243"/>
  <c r="F622" i="243"/>
  <c r="G622" i="243"/>
  <c r="H622" i="243"/>
  <c r="I622" i="243"/>
  <c r="J622" i="243"/>
  <c r="K622" i="243"/>
  <c r="L622" i="243"/>
  <c r="M622" i="243"/>
  <c r="N622" i="243"/>
  <c r="O622" i="243"/>
  <c r="F623" i="243"/>
  <c r="G623" i="243"/>
  <c r="H623" i="243"/>
  <c r="I623" i="243"/>
  <c r="J623" i="243"/>
  <c r="K623" i="243"/>
  <c r="L623" i="243"/>
  <c r="M623" i="243"/>
  <c r="N623" i="243"/>
  <c r="O623" i="243"/>
  <c r="F625" i="243"/>
  <c r="G625" i="243"/>
  <c r="H625" i="243"/>
  <c r="I625" i="243"/>
  <c r="J625" i="243"/>
  <c r="L625" i="243"/>
  <c r="M625" i="243"/>
  <c r="N625" i="243"/>
  <c r="O625" i="243"/>
  <c r="F626" i="243"/>
  <c r="H626" i="243"/>
  <c r="I626" i="243"/>
  <c r="J626" i="243"/>
  <c r="L626" i="243"/>
  <c r="M626" i="243"/>
  <c r="N626" i="243"/>
  <c r="F627" i="243"/>
  <c r="G627" i="243"/>
  <c r="H627" i="243"/>
  <c r="I627" i="243"/>
  <c r="J627" i="243"/>
  <c r="K627" i="243"/>
  <c r="L627" i="243"/>
  <c r="M627" i="243"/>
  <c r="N627" i="243"/>
  <c r="O627" i="243"/>
  <c r="F628" i="243"/>
  <c r="G628" i="243"/>
  <c r="H628" i="243"/>
  <c r="I628" i="243"/>
  <c r="J628" i="243"/>
  <c r="K628" i="243"/>
  <c r="L628" i="243"/>
  <c r="M628" i="243"/>
  <c r="N628" i="243"/>
  <c r="O628" i="243"/>
  <c r="F630" i="243"/>
  <c r="G630" i="243"/>
  <c r="H630" i="243"/>
  <c r="I630" i="243"/>
  <c r="J630" i="243"/>
  <c r="K630" i="243"/>
  <c r="L630" i="243"/>
  <c r="M630" i="243"/>
  <c r="N630" i="243"/>
  <c r="O630" i="243"/>
  <c r="F631" i="243"/>
  <c r="G631" i="243"/>
  <c r="H631" i="243"/>
  <c r="I631" i="243"/>
  <c r="J631" i="243"/>
  <c r="K631" i="243"/>
  <c r="L631" i="243"/>
  <c r="M631" i="243"/>
  <c r="N631" i="243"/>
  <c r="O631" i="243"/>
  <c r="F632" i="243"/>
  <c r="G632" i="243"/>
  <c r="H632" i="243"/>
  <c r="I632" i="243"/>
  <c r="J632" i="243"/>
  <c r="K632" i="243"/>
  <c r="L632" i="243"/>
  <c r="M632" i="243"/>
  <c r="N632" i="243"/>
  <c r="O632" i="243"/>
  <c r="F633" i="243"/>
  <c r="H633" i="243"/>
  <c r="I633" i="243"/>
  <c r="J633" i="243"/>
  <c r="L633" i="243"/>
  <c r="M633" i="243"/>
  <c r="N633" i="243"/>
  <c r="F634" i="243"/>
  <c r="G634" i="243"/>
  <c r="H634" i="243"/>
  <c r="I634" i="243"/>
  <c r="J634" i="243"/>
  <c r="K634" i="243"/>
  <c r="L634" i="243"/>
  <c r="M634" i="243"/>
  <c r="N634" i="243"/>
  <c r="O634" i="243"/>
  <c r="F635" i="243"/>
  <c r="G635" i="243"/>
  <c r="H635" i="243"/>
  <c r="I635" i="243"/>
  <c r="J635" i="243"/>
  <c r="K635" i="243"/>
  <c r="L635" i="243"/>
  <c r="M635" i="243"/>
  <c r="N635" i="243"/>
  <c r="O635" i="243"/>
  <c r="F636" i="243"/>
  <c r="G636" i="243"/>
  <c r="H636" i="243"/>
  <c r="I636" i="243"/>
  <c r="J636" i="243"/>
  <c r="K636" i="243"/>
  <c r="L636" i="243"/>
  <c r="M636" i="243"/>
  <c r="N636" i="243"/>
  <c r="O636" i="243"/>
  <c r="F643" i="243"/>
  <c r="G643" i="243"/>
  <c r="H643" i="243"/>
  <c r="I643" i="243"/>
  <c r="J643" i="243"/>
  <c r="K643" i="243"/>
  <c r="L643" i="243"/>
  <c r="M643" i="243"/>
  <c r="N643" i="243"/>
  <c r="O643" i="243"/>
  <c r="F644" i="243"/>
  <c r="G644" i="243"/>
  <c r="H644" i="243"/>
  <c r="I644" i="243"/>
  <c r="J644" i="243"/>
  <c r="K644" i="243"/>
  <c r="L644" i="243"/>
  <c r="M644" i="243"/>
  <c r="N644" i="243"/>
  <c r="O644" i="243"/>
  <c r="F646" i="243"/>
  <c r="G646" i="243"/>
  <c r="H646" i="243"/>
  <c r="I646" i="243"/>
  <c r="J646" i="243"/>
  <c r="K646" i="243"/>
  <c r="L646" i="243"/>
  <c r="M646" i="243"/>
  <c r="N646" i="243"/>
  <c r="O646" i="243"/>
  <c r="F647" i="243"/>
  <c r="G647" i="243"/>
  <c r="H647" i="243"/>
  <c r="I647" i="243"/>
  <c r="J647" i="243"/>
  <c r="K647" i="243"/>
  <c r="L647" i="243"/>
  <c r="M647" i="243"/>
  <c r="N647" i="243"/>
  <c r="O647" i="243"/>
  <c r="F648" i="243"/>
  <c r="G648" i="243"/>
  <c r="H648" i="243"/>
  <c r="I648" i="243"/>
  <c r="J648" i="243"/>
  <c r="K648" i="243"/>
  <c r="L648" i="243"/>
  <c r="M648" i="243"/>
  <c r="N648" i="243"/>
  <c r="O648" i="243"/>
  <c r="F649" i="243"/>
  <c r="G649" i="243"/>
  <c r="H649" i="243"/>
  <c r="I649" i="243"/>
  <c r="J649" i="243"/>
  <c r="K649" i="243"/>
  <c r="L649" i="243"/>
  <c r="M649" i="243"/>
  <c r="N649" i="243"/>
  <c r="O649" i="243"/>
  <c r="F651" i="243"/>
  <c r="G651" i="243"/>
  <c r="H651" i="243"/>
  <c r="I651" i="243"/>
  <c r="J651" i="243"/>
  <c r="K651" i="243"/>
  <c r="L651" i="243"/>
  <c r="M651" i="243"/>
  <c r="N651" i="243"/>
  <c r="O651" i="243"/>
  <c r="F653" i="243"/>
  <c r="G653" i="243"/>
  <c r="H653" i="243"/>
  <c r="I653" i="243"/>
  <c r="J653" i="243"/>
  <c r="K653" i="243"/>
  <c r="L653" i="243"/>
  <c r="M653" i="243"/>
  <c r="N653" i="243"/>
  <c r="O653" i="243"/>
  <c r="F654" i="243"/>
  <c r="G654" i="243"/>
  <c r="H654" i="243"/>
  <c r="I654" i="243"/>
  <c r="J654" i="243"/>
  <c r="K654" i="243"/>
  <c r="L654" i="243"/>
  <c r="M654" i="243"/>
  <c r="N654" i="243"/>
  <c r="O654" i="243"/>
  <c r="F656" i="243"/>
  <c r="G656" i="243"/>
  <c r="H656" i="243"/>
  <c r="I656" i="243"/>
  <c r="J656" i="243"/>
  <c r="K656" i="243"/>
  <c r="L656" i="243"/>
  <c r="M656" i="243"/>
  <c r="N656" i="243"/>
  <c r="O656" i="243"/>
  <c r="F657" i="243"/>
  <c r="G657" i="243"/>
  <c r="H657" i="243"/>
  <c r="I657" i="243"/>
  <c r="J657" i="243"/>
  <c r="K657" i="243"/>
  <c r="L657" i="243"/>
  <c r="M657" i="243"/>
  <c r="N657" i="243"/>
  <c r="O657" i="243"/>
  <c r="F658" i="243"/>
  <c r="G658" i="243"/>
  <c r="H658" i="243"/>
  <c r="I658" i="243"/>
  <c r="J658" i="243"/>
  <c r="K658" i="243"/>
  <c r="L658" i="243"/>
  <c r="M658" i="243"/>
  <c r="N658" i="243"/>
  <c r="O658" i="243"/>
  <c r="F659" i="243"/>
  <c r="G659" i="243"/>
  <c r="H659" i="243"/>
  <c r="I659" i="243"/>
  <c r="J659" i="243"/>
  <c r="K659" i="243"/>
  <c r="L659" i="243"/>
  <c r="M659" i="243"/>
  <c r="N659" i="243"/>
  <c r="O659" i="243"/>
  <c r="F660" i="243"/>
  <c r="G660" i="243"/>
  <c r="H660" i="243"/>
  <c r="I660" i="243"/>
  <c r="J660" i="243"/>
  <c r="K660" i="243"/>
  <c r="L660" i="243"/>
  <c r="M660" i="243"/>
  <c r="N660" i="243"/>
  <c r="O660" i="243"/>
  <c r="F661" i="243"/>
  <c r="G661" i="243"/>
  <c r="H661" i="243"/>
  <c r="I661" i="243"/>
  <c r="J661" i="243"/>
  <c r="K661" i="243"/>
  <c r="L661" i="243"/>
  <c r="M661" i="243"/>
  <c r="N661" i="243"/>
  <c r="O661" i="243"/>
  <c r="F663" i="243"/>
  <c r="G663" i="243"/>
  <c r="H663" i="243"/>
  <c r="I663" i="243"/>
  <c r="J663" i="243"/>
  <c r="K663" i="243"/>
  <c r="L663" i="243"/>
  <c r="M663" i="243"/>
  <c r="N663" i="243"/>
  <c r="O663" i="243"/>
  <c r="F664" i="243"/>
  <c r="G664" i="243"/>
  <c r="H664" i="243"/>
  <c r="I664" i="243"/>
  <c r="J664" i="243"/>
  <c r="K664" i="243"/>
  <c r="L664" i="243"/>
  <c r="M664" i="243"/>
  <c r="N664" i="243"/>
  <c r="O664" i="243"/>
  <c r="F665" i="243"/>
  <c r="G665" i="243"/>
  <c r="H665" i="243"/>
  <c r="I665" i="243"/>
  <c r="J665" i="243"/>
  <c r="K665" i="243"/>
  <c r="L665" i="243"/>
  <c r="M665" i="243"/>
  <c r="N665" i="243"/>
  <c r="O665" i="243"/>
  <c r="F666" i="243"/>
  <c r="G666" i="243"/>
  <c r="H666" i="243"/>
  <c r="I666" i="243"/>
  <c r="J666" i="243"/>
  <c r="K666" i="243"/>
  <c r="L666" i="243"/>
  <c r="M666" i="243"/>
  <c r="N666" i="243"/>
  <c r="O666" i="243"/>
  <c r="F667" i="243"/>
  <c r="G667" i="243"/>
  <c r="H667" i="243"/>
  <c r="I667" i="243"/>
  <c r="J667" i="243"/>
  <c r="K667" i="243"/>
  <c r="L667" i="243"/>
  <c r="M667" i="243"/>
  <c r="N667" i="243"/>
  <c r="O667" i="243"/>
  <c r="F669" i="243"/>
  <c r="G669" i="243"/>
  <c r="H669" i="243"/>
  <c r="I669" i="243"/>
  <c r="J669" i="243"/>
  <c r="K669" i="243"/>
  <c r="L669" i="243"/>
  <c r="M669" i="243"/>
  <c r="N669" i="243"/>
  <c r="O669" i="243"/>
  <c r="F670" i="243"/>
  <c r="G670" i="243"/>
  <c r="H670" i="243"/>
  <c r="I670" i="243"/>
  <c r="J670" i="243"/>
  <c r="K670" i="243"/>
  <c r="L670" i="243"/>
  <c r="M670" i="243"/>
  <c r="N670" i="243"/>
  <c r="O670" i="243"/>
  <c r="F672" i="243"/>
  <c r="G672" i="243"/>
  <c r="H672" i="243"/>
  <c r="I672" i="243"/>
  <c r="J672" i="243"/>
  <c r="K672" i="243"/>
  <c r="L672" i="243"/>
  <c r="M672" i="243"/>
  <c r="N672" i="243"/>
  <c r="O672" i="243"/>
  <c r="F673" i="243"/>
  <c r="G673" i="243"/>
  <c r="H673" i="243"/>
  <c r="I673" i="243"/>
  <c r="J673" i="243"/>
  <c r="K673" i="243"/>
  <c r="L673" i="243"/>
  <c r="M673" i="243"/>
  <c r="N673" i="243"/>
  <c r="O673" i="243"/>
  <c r="F674" i="243"/>
  <c r="G674" i="243"/>
  <c r="H674" i="243"/>
  <c r="I674" i="243"/>
  <c r="J674" i="243"/>
  <c r="K674" i="243"/>
  <c r="L674" i="243"/>
  <c r="M674" i="243"/>
  <c r="N674" i="243"/>
  <c r="O674" i="243"/>
  <c r="F675" i="243"/>
  <c r="G675" i="243"/>
  <c r="H675" i="243"/>
  <c r="I675" i="243"/>
  <c r="J675" i="243"/>
  <c r="K675" i="243"/>
  <c r="L675" i="243"/>
  <c r="M675" i="243"/>
  <c r="N675" i="243"/>
  <c r="O675" i="243"/>
  <c r="F677" i="243"/>
  <c r="G677" i="243"/>
  <c r="H677" i="243"/>
  <c r="I677" i="243"/>
  <c r="J677" i="243"/>
  <c r="K677" i="243"/>
  <c r="L677" i="243"/>
  <c r="M677" i="243"/>
  <c r="N677" i="243"/>
  <c r="O677" i="243"/>
  <c r="F678" i="243"/>
  <c r="G678" i="243"/>
  <c r="H678" i="243"/>
  <c r="I678" i="243"/>
  <c r="J678" i="243"/>
  <c r="K678" i="243"/>
  <c r="L678" i="243"/>
  <c r="M678" i="243"/>
  <c r="N678" i="243"/>
  <c r="O678" i="243"/>
  <c r="F679" i="243"/>
  <c r="G679" i="243"/>
  <c r="H679" i="243"/>
  <c r="I679" i="243"/>
  <c r="J679" i="243"/>
  <c r="K679" i="243"/>
  <c r="L679" i="243"/>
  <c r="M679" i="243"/>
  <c r="N679" i="243"/>
  <c r="O679" i="243"/>
  <c r="F680" i="243"/>
  <c r="G680" i="243"/>
  <c r="H680" i="243"/>
  <c r="I680" i="243"/>
  <c r="J680" i="243"/>
  <c r="K680" i="243"/>
  <c r="L680" i="243"/>
  <c r="M680" i="243"/>
  <c r="N680" i="243"/>
  <c r="O680" i="243"/>
  <c r="F681" i="243"/>
  <c r="G681" i="243"/>
  <c r="H681" i="243"/>
  <c r="I681" i="243"/>
  <c r="J681" i="243"/>
  <c r="K681" i="243"/>
  <c r="L681" i="243"/>
  <c r="M681" i="243"/>
  <c r="N681" i="243"/>
  <c r="O681" i="243"/>
  <c r="F682" i="243"/>
  <c r="G682" i="243"/>
  <c r="H682" i="243"/>
  <c r="I682" i="243"/>
  <c r="J682" i="243"/>
  <c r="K682" i="243"/>
  <c r="L682" i="243"/>
  <c r="M682" i="243"/>
  <c r="N682" i="243"/>
  <c r="O682" i="243"/>
  <c r="F683" i="243"/>
  <c r="G683" i="243"/>
  <c r="H683" i="243"/>
  <c r="I683" i="243"/>
  <c r="J683" i="243"/>
  <c r="K683" i="243"/>
  <c r="L683" i="243"/>
  <c r="M683" i="243"/>
  <c r="N683" i="243"/>
  <c r="O683" i="243"/>
  <c r="H688" i="243"/>
  <c r="I688" i="243"/>
  <c r="L688" i="243"/>
  <c r="M688" i="243"/>
  <c r="O688" i="243"/>
  <c r="H689" i="243"/>
  <c r="I689" i="243"/>
  <c r="K689" i="243"/>
  <c r="L689" i="243"/>
  <c r="M689" i="243"/>
  <c r="O689" i="243"/>
  <c r="H691" i="243"/>
  <c r="I691" i="243"/>
  <c r="L691" i="243"/>
  <c r="M691" i="243"/>
  <c r="O691" i="243"/>
  <c r="F692" i="243"/>
  <c r="G692" i="243"/>
  <c r="H692" i="243"/>
  <c r="I692" i="243"/>
  <c r="J692" i="243"/>
  <c r="K692" i="243"/>
  <c r="L692" i="243"/>
  <c r="M692" i="243"/>
  <c r="N692" i="243"/>
  <c r="O692" i="243"/>
  <c r="F693" i="243"/>
  <c r="G693" i="243"/>
  <c r="H693" i="243"/>
  <c r="I693" i="243"/>
  <c r="J693" i="243"/>
  <c r="K693" i="243"/>
  <c r="L693" i="243"/>
  <c r="M693" i="243"/>
  <c r="N693" i="243"/>
  <c r="O693" i="243"/>
  <c r="H694" i="243"/>
  <c r="I694" i="243"/>
  <c r="L694" i="243"/>
  <c r="M694" i="243"/>
  <c r="O694" i="243"/>
  <c r="H696" i="243"/>
  <c r="I696" i="243"/>
  <c r="L696" i="243"/>
  <c r="M696" i="243"/>
  <c r="O696" i="243"/>
  <c r="F698" i="243"/>
  <c r="G698" i="243"/>
  <c r="H698" i="243"/>
  <c r="I698" i="243"/>
  <c r="J698" i="243"/>
  <c r="K698" i="243"/>
  <c r="L698" i="243"/>
  <c r="M698" i="243"/>
  <c r="N698" i="243"/>
  <c r="O698" i="243"/>
  <c r="F699" i="243"/>
  <c r="G699" i="243"/>
  <c r="H699" i="243"/>
  <c r="I699" i="243"/>
  <c r="J699" i="243"/>
  <c r="K699" i="243"/>
  <c r="L699" i="243"/>
  <c r="M699" i="243"/>
  <c r="N699" i="243"/>
  <c r="O699" i="243"/>
  <c r="F701" i="243"/>
  <c r="G701" i="243"/>
  <c r="H701" i="243"/>
  <c r="I701" i="243"/>
  <c r="J701" i="243"/>
  <c r="K701" i="243"/>
  <c r="L701" i="243"/>
  <c r="M701" i="243"/>
  <c r="N701" i="243"/>
  <c r="O701" i="243"/>
  <c r="F702" i="243"/>
  <c r="G702" i="243"/>
  <c r="H702" i="243"/>
  <c r="I702" i="243"/>
  <c r="J702" i="243"/>
  <c r="K702" i="243"/>
  <c r="L702" i="243"/>
  <c r="M702" i="243"/>
  <c r="N702" i="243"/>
  <c r="O702" i="243"/>
  <c r="F703" i="243"/>
  <c r="G703" i="243"/>
  <c r="H703" i="243"/>
  <c r="I703" i="243"/>
  <c r="J703" i="243"/>
  <c r="K703" i="243"/>
  <c r="L703" i="243"/>
  <c r="M703" i="243"/>
  <c r="N703" i="243"/>
  <c r="O703" i="243"/>
  <c r="F704" i="243"/>
  <c r="G704" i="243"/>
  <c r="H704" i="243"/>
  <c r="I704" i="243"/>
  <c r="J704" i="243"/>
  <c r="K704" i="243"/>
  <c r="L704" i="243"/>
  <c r="M704" i="243"/>
  <c r="N704" i="243"/>
  <c r="O704" i="243"/>
  <c r="F705" i="243"/>
  <c r="G705" i="243"/>
  <c r="H705" i="243"/>
  <c r="I705" i="243"/>
  <c r="J705" i="243"/>
  <c r="K705" i="243"/>
  <c r="L705" i="243"/>
  <c r="M705" i="243"/>
  <c r="N705" i="243"/>
  <c r="O705" i="243"/>
  <c r="F706" i="243"/>
  <c r="G706" i="243"/>
  <c r="H706" i="243"/>
  <c r="I706" i="243"/>
  <c r="J706" i="243"/>
  <c r="K706" i="243"/>
  <c r="L706" i="243"/>
  <c r="M706" i="243"/>
  <c r="N706" i="243"/>
  <c r="O706" i="243"/>
  <c r="H708" i="243"/>
  <c r="I708" i="243"/>
  <c r="L708" i="243"/>
  <c r="M708" i="243"/>
  <c r="O708" i="243"/>
  <c r="F709" i="243"/>
  <c r="G709" i="243"/>
  <c r="H709" i="243"/>
  <c r="I709" i="243"/>
  <c r="J709" i="243"/>
  <c r="K709" i="243"/>
  <c r="L709" i="243"/>
  <c r="M709" i="243"/>
  <c r="N709" i="243"/>
  <c r="O709" i="243"/>
  <c r="F710" i="243"/>
  <c r="G710" i="243"/>
  <c r="H710" i="243"/>
  <c r="I710" i="243"/>
  <c r="J710" i="243"/>
  <c r="K710" i="243"/>
  <c r="L710" i="243"/>
  <c r="M710" i="243"/>
  <c r="N710" i="243"/>
  <c r="O710" i="243"/>
  <c r="H711" i="243"/>
  <c r="I711" i="243"/>
  <c r="L711" i="243"/>
  <c r="M711" i="243"/>
  <c r="G712" i="243"/>
  <c r="H712" i="243"/>
  <c r="I712" i="243"/>
  <c r="L712" i="243"/>
  <c r="M712" i="243"/>
  <c r="O712" i="243"/>
  <c r="H714" i="243"/>
  <c r="I714" i="243"/>
  <c r="L714" i="243"/>
  <c r="M714" i="243"/>
  <c r="F715" i="243"/>
  <c r="G715" i="243"/>
  <c r="H715" i="243"/>
  <c r="I715" i="243"/>
  <c r="J715" i="243"/>
  <c r="K715" i="243"/>
  <c r="L715" i="243"/>
  <c r="M715" i="243"/>
  <c r="N715" i="243"/>
  <c r="O715" i="243"/>
  <c r="H717" i="243"/>
  <c r="I717" i="243"/>
  <c r="L717" i="243"/>
  <c r="M717" i="243"/>
  <c r="H718" i="243"/>
  <c r="I718" i="243"/>
  <c r="L718" i="243"/>
  <c r="M718" i="243"/>
  <c r="F719" i="243"/>
  <c r="H719" i="243"/>
  <c r="I719" i="243"/>
  <c r="J719" i="243"/>
  <c r="K719" i="243"/>
  <c r="L719" i="243"/>
  <c r="M719" i="243"/>
  <c r="N719" i="243"/>
  <c r="O719" i="243"/>
  <c r="F720" i="243"/>
  <c r="G720" i="243"/>
  <c r="H720" i="243"/>
  <c r="I720" i="243"/>
  <c r="J720" i="243"/>
  <c r="K720" i="243"/>
  <c r="L720" i="243"/>
  <c r="M720" i="243"/>
  <c r="N720" i="243"/>
  <c r="O720" i="243"/>
  <c r="F722" i="243"/>
  <c r="G722" i="243"/>
  <c r="H722" i="243"/>
  <c r="I722" i="243"/>
  <c r="J722" i="243"/>
  <c r="K722" i="243"/>
  <c r="L722" i="243"/>
  <c r="M722" i="243"/>
  <c r="N722" i="243"/>
  <c r="O722" i="243"/>
  <c r="F723" i="243"/>
  <c r="G723" i="243"/>
  <c r="H723" i="243"/>
  <c r="I723" i="243"/>
  <c r="J723" i="243"/>
  <c r="K723" i="243"/>
  <c r="L723" i="243"/>
  <c r="M723" i="243"/>
  <c r="N723" i="243"/>
  <c r="O723" i="243"/>
  <c r="F724" i="243"/>
  <c r="G724" i="243"/>
  <c r="H724" i="243"/>
  <c r="I724" i="243"/>
  <c r="J724" i="243"/>
  <c r="K724" i="243"/>
  <c r="L724" i="243"/>
  <c r="M724" i="243"/>
  <c r="N724" i="243"/>
  <c r="O724" i="243"/>
  <c r="H725" i="243"/>
  <c r="I725" i="243"/>
  <c r="L725" i="243"/>
  <c r="M725" i="243"/>
  <c r="G726" i="243"/>
  <c r="H726" i="243"/>
  <c r="I726" i="243"/>
  <c r="L726" i="243"/>
  <c r="M726" i="243"/>
  <c r="O726" i="243"/>
  <c r="F727" i="243"/>
  <c r="G727" i="243"/>
  <c r="H727" i="243"/>
  <c r="I727" i="243"/>
  <c r="K727" i="243"/>
  <c r="L727" i="243"/>
  <c r="M727" i="243"/>
  <c r="N727" i="243"/>
  <c r="O727" i="243"/>
  <c r="F728" i="243"/>
  <c r="G728" i="243"/>
  <c r="H728" i="243"/>
  <c r="I728" i="243"/>
  <c r="J728" i="243"/>
  <c r="K728" i="243"/>
  <c r="L728" i="243"/>
  <c r="M728" i="243"/>
  <c r="N728" i="243"/>
  <c r="O728" i="243"/>
  <c r="F733" i="243"/>
  <c r="H733" i="243"/>
  <c r="I733" i="243"/>
  <c r="J733" i="243"/>
  <c r="L733" i="243"/>
  <c r="M733" i="243"/>
  <c r="N733" i="243"/>
  <c r="O733" i="243"/>
  <c r="F734" i="243"/>
  <c r="G734" i="243"/>
  <c r="H734" i="243"/>
  <c r="I734" i="243"/>
  <c r="J734" i="243"/>
  <c r="K734" i="243"/>
  <c r="L734" i="243"/>
  <c r="M734" i="243"/>
  <c r="N734" i="243"/>
  <c r="O734" i="243"/>
  <c r="F736" i="243"/>
  <c r="H736" i="243"/>
  <c r="I736" i="243"/>
  <c r="J736" i="243"/>
  <c r="L736" i="243"/>
  <c r="M736" i="243"/>
  <c r="N736" i="243"/>
  <c r="O736" i="243"/>
  <c r="F737" i="243"/>
  <c r="G737" i="243"/>
  <c r="H737" i="243"/>
  <c r="I737" i="243"/>
  <c r="J737" i="243"/>
  <c r="K737" i="243"/>
  <c r="L737" i="243"/>
  <c r="M737" i="243"/>
  <c r="N737" i="243"/>
  <c r="O737" i="243"/>
  <c r="F738" i="243"/>
  <c r="G738" i="243"/>
  <c r="H738" i="243"/>
  <c r="I738" i="243"/>
  <c r="J738" i="243"/>
  <c r="K738" i="243"/>
  <c r="L738" i="243"/>
  <c r="M738" i="243"/>
  <c r="N738" i="243"/>
  <c r="O738" i="243"/>
  <c r="F739" i="243"/>
  <c r="H739" i="243"/>
  <c r="I739" i="243"/>
  <c r="J739" i="243"/>
  <c r="L739" i="243"/>
  <c r="M739" i="243"/>
  <c r="N739" i="243"/>
  <c r="O739" i="243"/>
  <c r="F741" i="243"/>
  <c r="H741" i="243"/>
  <c r="I741" i="243"/>
  <c r="J741" i="243"/>
  <c r="L741" i="243"/>
  <c r="M741" i="243"/>
  <c r="N741" i="243"/>
  <c r="O741" i="243"/>
  <c r="F743" i="243"/>
  <c r="G743" i="243"/>
  <c r="H743" i="243"/>
  <c r="I743" i="243"/>
  <c r="J743" i="243"/>
  <c r="K743" i="243"/>
  <c r="L743" i="243"/>
  <c r="M743" i="243"/>
  <c r="N743" i="243"/>
  <c r="O743" i="243"/>
  <c r="F744" i="243"/>
  <c r="G744" i="243"/>
  <c r="H744" i="243"/>
  <c r="I744" i="243"/>
  <c r="J744" i="243"/>
  <c r="K744" i="243"/>
  <c r="L744" i="243"/>
  <c r="M744" i="243"/>
  <c r="N744" i="243"/>
  <c r="O744" i="243"/>
  <c r="F746" i="243"/>
  <c r="G746" i="243"/>
  <c r="H746" i="243"/>
  <c r="I746" i="243"/>
  <c r="J746" i="243"/>
  <c r="K746" i="243"/>
  <c r="L746" i="243"/>
  <c r="M746" i="243"/>
  <c r="N746" i="243"/>
  <c r="O746" i="243"/>
  <c r="F747" i="243"/>
  <c r="G747" i="243"/>
  <c r="H747" i="243"/>
  <c r="I747" i="243"/>
  <c r="J747" i="243"/>
  <c r="K747" i="243"/>
  <c r="L747" i="243"/>
  <c r="M747" i="243"/>
  <c r="N747" i="243"/>
  <c r="O747" i="243"/>
  <c r="F748" i="243"/>
  <c r="G748" i="243"/>
  <c r="H748" i="243"/>
  <c r="I748" i="243"/>
  <c r="J748" i="243"/>
  <c r="K748" i="243"/>
  <c r="L748" i="243"/>
  <c r="M748" i="243"/>
  <c r="N748" i="243"/>
  <c r="O748" i="243"/>
  <c r="F749" i="243"/>
  <c r="G749" i="243"/>
  <c r="H749" i="243"/>
  <c r="I749" i="243"/>
  <c r="J749" i="243"/>
  <c r="K749" i="243"/>
  <c r="L749" i="243"/>
  <c r="M749" i="243"/>
  <c r="N749" i="243"/>
  <c r="O749" i="243"/>
  <c r="F750" i="243"/>
  <c r="G750" i="243"/>
  <c r="H750" i="243"/>
  <c r="I750" i="243"/>
  <c r="J750" i="243"/>
  <c r="K750" i="243"/>
  <c r="L750" i="243"/>
  <c r="M750" i="243"/>
  <c r="N750" i="243"/>
  <c r="O750" i="243"/>
  <c r="F751" i="243"/>
  <c r="G751" i="243"/>
  <c r="H751" i="243"/>
  <c r="I751" i="243"/>
  <c r="J751" i="243"/>
  <c r="K751" i="243"/>
  <c r="L751" i="243"/>
  <c r="M751" i="243"/>
  <c r="N751" i="243"/>
  <c r="O751" i="243"/>
  <c r="F753" i="243"/>
  <c r="H753" i="243"/>
  <c r="I753" i="243"/>
  <c r="J753" i="243"/>
  <c r="L753" i="243"/>
  <c r="M753" i="243"/>
  <c r="N753" i="243"/>
  <c r="O753" i="243"/>
  <c r="F754" i="243"/>
  <c r="G754" i="243"/>
  <c r="H754" i="243"/>
  <c r="I754" i="243"/>
  <c r="J754" i="243"/>
  <c r="K754" i="243"/>
  <c r="L754" i="243"/>
  <c r="M754" i="243"/>
  <c r="N754" i="243"/>
  <c r="O754" i="243"/>
  <c r="F755" i="243"/>
  <c r="G755" i="243"/>
  <c r="H755" i="243"/>
  <c r="I755" i="243"/>
  <c r="J755" i="243"/>
  <c r="K755" i="243"/>
  <c r="L755" i="243"/>
  <c r="M755" i="243"/>
  <c r="N755" i="243"/>
  <c r="O755" i="243"/>
  <c r="F756" i="243"/>
  <c r="H756" i="243"/>
  <c r="I756" i="243"/>
  <c r="J756" i="243"/>
  <c r="L756" i="243"/>
  <c r="M756" i="243"/>
  <c r="N756" i="243"/>
  <c r="F757" i="243"/>
  <c r="G757" i="243"/>
  <c r="H757" i="243"/>
  <c r="I757" i="243"/>
  <c r="J757" i="243"/>
  <c r="L757" i="243"/>
  <c r="M757" i="243"/>
  <c r="N757" i="243"/>
  <c r="O757" i="243"/>
  <c r="F759" i="243"/>
  <c r="H759" i="243"/>
  <c r="I759" i="243"/>
  <c r="J759" i="243"/>
  <c r="L759" i="243"/>
  <c r="M759" i="243"/>
  <c r="N759" i="243"/>
  <c r="F760" i="243"/>
  <c r="G760" i="243"/>
  <c r="H760" i="243"/>
  <c r="I760" i="243"/>
  <c r="J760" i="243"/>
  <c r="K760" i="243"/>
  <c r="L760" i="243"/>
  <c r="M760" i="243"/>
  <c r="N760" i="243"/>
  <c r="O760" i="243"/>
  <c r="F762" i="243"/>
  <c r="H762" i="243"/>
  <c r="I762" i="243"/>
  <c r="J762" i="243"/>
  <c r="L762" i="243"/>
  <c r="M762" i="243"/>
  <c r="N762" i="243"/>
  <c r="F763" i="243"/>
  <c r="H763" i="243"/>
  <c r="I763" i="243"/>
  <c r="J763" i="243"/>
  <c r="L763" i="243"/>
  <c r="M763" i="243"/>
  <c r="N763" i="243"/>
  <c r="F764" i="243"/>
  <c r="G764" i="243"/>
  <c r="H764" i="243"/>
  <c r="I764" i="243"/>
  <c r="J764" i="243"/>
  <c r="K764" i="243"/>
  <c r="L764" i="243"/>
  <c r="M764" i="243"/>
  <c r="N764" i="243"/>
  <c r="O764" i="243"/>
  <c r="F765" i="243"/>
  <c r="G765" i="243"/>
  <c r="H765" i="243"/>
  <c r="I765" i="243"/>
  <c r="J765" i="243"/>
  <c r="K765" i="243"/>
  <c r="L765" i="243"/>
  <c r="M765" i="243"/>
  <c r="N765" i="243"/>
  <c r="O765" i="243"/>
  <c r="F767" i="243"/>
  <c r="G767" i="243"/>
  <c r="H767" i="243"/>
  <c r="I767" i="243"/>
  <c r="J767" i="243"/>
  <c r="K767" i="243"/>
  <c r="L767" i="243"/>
  <c r="M767" i="243"/>
  <c r="N767" i="243"/>
  <c r="O767" i="243"/>
  <c r="F768" i="243"/>
  <c r="G768" i="243"/>
  <c r="H768" i="243"/>
  <c r="I768" i="243"/>
  <c r="J768" i="243"/>
  <c r="K768" i="243"/>
  <c r="L768" i="243"/>
  <c r="M768" i="243"/>
  <c r="N768" i="243"/>
  <c r="O768" i="243"/>
  <c r="F769" i="243"/>
  <c r="G769" i="243"/>
  <c r="H769" i="243"/>
  <c r="I769" i="243"/>
  <c r="J769" i="243"/>
  <c r="K769" i="243"/>
  <c r="L769" i="243"/>
  <c r="M769" i="243"/>
  <c r="N769" i="243"/>
  <c r="O769" i="243"/>
  <c r="F770" i="243"/>
  <c r="H770" i="243"/>
  <c r="I770" i="243"/>
  <c r="J770" i="243"/>
  <c r="L770" i="243"/>
  <c r="M770" i="243"/>
  <c r="N770" i="243"/>
  <c r="F771" i="243"/>
  <c r="G771" i="243"/>
  <c r="H771" i="243"/>
  <c r="I771" i="243"/>
  <c r="J771" i="243"/>
  <c r="L771" i="243"/>
  <c r="M771" i="243"/>
  <c r="N771" i="243"/>
  <c r="O771" i="243"/>
  <c r="F772" i="243"/>
  <c r="G772" i="243"/>
  <c r="H772" i="243"/>
  <c r="I772" i="243"/>
  <c r="J772" i="243"/>
  <c r="K772" i="243"/>
  <c r="L772" i="243"/>
  <c r="M772" i="243"/>
  <c r="N772" i="243"/>
  <c r="O772" i="243"/>
  <c r="F773" i="243"/>
  <c r="G773" i="243"/>
  <c r="H773" i="243"/>
  <c r="I773" i="243"/>
  <c r="J773" i="243"/>
  <c r="K773" i="243"/>
  <c r="L773" i="243"/>
  <c r="M773" i="243"/>
  <c r="N773" i="243"/>
  <c r="O773" i="243"/>
  <c r="F778" i="243"/>
  <c r="H778" i="243"/>
  <c r="I778" i="243"/>
  <c r="J778" i="243"/>
  <c r="L778" i="243"/>
  <c r="M778" i="243"/>
  <c r="N778" i="243"/>
  <c r="O778" i="243"/>
  <c r="F779" i="243"/>
  <c r="G779" i="243"/>
  <c r="H779" i="243"/>
  <c r="I779" i="243"/>
  <c r="J779" i="243"/>
  <c r="K779" i="243"/>
  <c r="L779" i="243"/>
  <c r="M779" i="243"/>
  <c r="N779" i="243"/>
  <c r="O779" i="243"/>
  <c r="F781" i="243"/>
  <c r="H781" i="243"/>
  <c r="I781" i="243"/>
  <c r="J781" i="243"/>
  <c r="L781" i="243"/>
  <c r="M781" i="243"/>
  <c r="N781" i="243"/>
  <c r="O781" i="243"/>
  <c r="F782" i="243"/>
  <c r="H782" i="243"/>
  <c r="I782" i="243"/>
  <c r="J782" i="243"/>
  <c r="K782" i="243"/>
  <c r="L782" i="243"/>
  <c r="M782" i="243"/>
  <c r="N782" i="243"/>
  <c r="O782" i="243"/>
  <c r="F783" i="243"/>
  <c r="G783" i="243"/>
  <c r="H783" i="243"/>
  <c r="I783" i="243"/>
  <c r="J783" i="243"/>
  <c r="K783" i="243"/>
  <c r="L783" i="243"/>
  <c r="M783" i="243"/>
  <c r="N783" i="243"/>
  <c r="O783" i="243"/>
  <c r="F784" i="243"/>
  <c r="H784" i="243"/>
  <c r="I784" i="243"/>
  <c r="J784" i="243"/>
  <c r="L784" i="243"/>
  <c r="M784" i="243"/>
  <c r="N784" i="243"/>
  <c r="O784" i="243"/>
  <c r="F786" i="243"/>
  <c r="H786" i="243"/>
  <c r="I786" i="243"/>
  <c r="J786" i="243"/>
  <c r="L786" i="243"/>
  <c r="M786" i="243"/>
  <c r="N786" i="243"/>
  <c r="O786" i="243"/>
  <c r="F788" i="243"/>
  <c r="G788" i="243"/>
  <c r="H788" i="243"/>
  <c r="I788" i="243"/>
  <c r="J788" i="243"/>
  <c r="K788" i="243"/>
  <c r="L788" i="243"/>
  <c r="M788" i="243"/>
  <c r="N788" i="243"/>
  <c r="O788" i="243"/>
  <c r="F789" i="243"/>
  <c r="G789" i="243"/>
  <c r="H789" i="243"/>
  <c r="I789" i="243"/>
  <c r="J789" i="243"/>
  <c r="K789" i="243"/>
  <c r="L789" i="243"/>
  <c r="M789" i="243"/>
  <c r="N789" i="243"/>
  <c r="O789" i="243"/>
  <c r="F791" i="243"/>
  <c r="G791" i="243"/>
  <c r="H791" i="243"/>
  <c r="I791" i="243"/>
  <c r="J791" i="243"/>
  <c r="K791" i="243"/>
  <c r="L791" i="243"/>
  <c r="M791" i="243"/>
  <c r="N791" i="243"/>
  <c r="O791" i="243"/>
  <c r="F792" i="243"/>
  <c r="G792" i="243"/>
  <c r="H792" i="243"/>
  <c r="I792" i="243"/>
  <c r="J792" i="243"/>
  <c r="K792" i="243"/>
  <c r="L792" i="243"/>
  <c r="M792" i="243"/>
  <c r="N792" i="243"/>
  <c r="O792" i="243"/>
  <c r="F793" i="243"/>
  <c r="G793" i="243"/>
  <c r="H793" i="243"/>
  <c r="I793" i="243"/>
  <c r="J793" i="243"/>
  <c r="K793" i="243"/>
  <c r="L793" i="243"/>
  <c r="M793" i="243"/>
  <c r="N793" i="243"/>
  <c r="O793" i="243"/>
  <c r="F794" i="243"/>
  <c r="G794" i="243"/>
  <c r="H794" i="243"/>
  <c r="I794" i="243"/>
  <c r="J794" i="243"/>
  <c r="K794" i="243"/>
  <c r="L794" i="243"/>
  <c r="M794" i="243"/>
  <c r="N794" i="243"/>
  <c r="O794" i="243"/>
  <c r="F795" i="243"/>
  <c r="G795" i="243"/>
  <c r="H795" i="243"/>
  <c r="I795" i="243"/>
  <c r="J795" i="243"/>
  <c r="K795" i="243"/>
  <c r="L795" i="243"/>
  <c r="M795" i="243"/>
  <c r="N795" i="243"/>
  <c r="O795" i="243"/>
  <c r="F796" i="243"/>
  <c r="G796" i="243"/>
  <c r="H796" i="243"/>
  <c r="I796" i="243"/>
  <c r="J796" i="243"/>
  <c r="K796" i="243"/>
  <c r="L796" i="243"/>
  <c r="M796" i="243"/>
  <c r="N796" i="243"/>
  <c r="O796" i="243"/>
  <c r="F798" i="243"/>
  <c r="H798" i="243"/>
  <c r="I798" i="243"/>
  <c r="J798" i="243"/>
  <c r="L798" i="243"/>
  <c r="M798" i="243"/>
  <c r="N798" i="243"/>
  <c r="O798" i="243"/>
  <c r="F799" i="243"/>
  <c r="G799" i="243"/>
  <c r="H799" i="243"/>
  <c r="I799" i="243"/>
  <c r="J799" i="243"/>
  <c r="K799" i="243"/>
  <c r="L799" i="243"/>
  <c r="M799" i="243"/>
  <c r="N799" i="243"/>
  <c r="O799" i="243"/>
  <c r="F800" i="243"/>
  <c r="G800" i="243"/>
  <c r="H800" i="243"/>
  <c r="I800" i="243"/>
  <c r="J800" i="243"/>
  <c r="K800" i="243"/>
  <c r="L800" i="243"/>
  <c r="M800" i="243"/>
  <c r="N800" i="243"/>
  <c r="O800" i="243"/>
  <c r="F801" i="243"/>
  <c r="H801" i="243"/>
  <c r="I801" i="243"/>
  <c r="J801" i="243"/>
  <c r="L801" i="243"/>
  <c r="M801" i="243"/>
  <c r="N801" i="243"/>
  <c r="F802" i="243"/>
  <c r="G802" i="243"/>
  <c r="H802" i="243"/>
  <c r="I802" i="243"/>
  <c r="J802" i="243"/>
  <c r="L802" i="243"/>
  <c r="M802" i="243"/>
  <c r="N802" i="243"/>
  <c r="O802" i="243"/>
  <c r="F804" i="243"/>
  <c r="H804" i="243"/>
  <c r="I804" i="243"/>
  <c r="J804" i="243"/>
  <c r="L804" i="243"/>
  <c r="M804" i="243"/>
  <c r="N804" i="243"/>
  <c r="F805" i="243"/>
  <c r="G805" i="243"/>
  <c r="H805" i="243"/>
  <c r="I805" i="243"/>
  <c r="J805" i="243"/>
  <c r="K805" i="243"/>
  <c r="L805" i="243"/>
  <c r="M805" i="243"/>
  <c r="N805" i="243"/>
  <c r="O805" i="243"/>
  <c r="F807" i="243"/>
  <c r="H807" i="243"/>
  <c r="I807" i="243"/>
  <c r="J807" i="243"/>
  <c r="L807" i="243"/>
  <c r="M807" i="243"/>
  <c r="N807" i="243"/>
  <c r="F808" i="243"/>
  <c r="H808" i="243"/>
  <c r="I808" i="243"/>
  <c r="J808" i="243"/>
  <c r="L808" i="243"/>
  <c r="M808" i="243"/>
  <c r="N808" i="243"/>
  <c r="F809" i="243"/>
  <c r="G809" i="243"/>
  <c r="H809" i="243"/>
  <c r="I809" i="243"/>
  <c r="J809" i="243"/>
  <c r="K809" i="243"/>
  <c r="L809" i="243"/>
  <c r="M809" i="243"/>
  <c r="N809" i="243"/>
  <c r="O809" i="243"/>
  <c r="F810" i="243"/>
  <c r="G810" i="243"/>
  <c r="H810" i="243"/>
  <c r="I810" i="243"/>
  <c r="J810" i="243"/>
  <c r="K810" i="243"/>
  <c r="L810" i="243"/>
  <c r="M810" i="243"/>
  <c r="N810" i="243"/>
  <c r="O810" i="243"/>
  <c r="F812" i="243"/>
  <c r="G812" i="243"/>
  <c r="H812" i="243"/>
  <c r="I812" i="243"/>
  <c r="J812" i="243"/>
  <c r="K812" i="243"/>
  <c r="L812" i="243"/>
  <c r="M812" i="243"/>
  <c r="N812" i="243"/>
  <c r="O812" i="243"/>
  <c r="F813" i="243"/>
  <c r="G813" i="243"/>
  <c r="H813" i="243"/>
  <c r="I813" i="243"/>
  <c r="J813" i="243"/>
  <c r="K813" i="243"/>
  <c r="L813" i="243"/>
  <c r="M813" i="243"/>
  <c r="N813" i="243"/>
  <c r="O813" i="243"/>
  <c r="F814" i="243"/>
  <c r="G814" i="243"/>
  <c r="H814" i="243"/>
  <c r="I814" i="243"/>
  <c r="J814" i="243"/>
  <c r="K814" i="243"/>
  <c r="L814" i="243"/>
  <c r="M814" i="243"/>
  <c r="N814" i="243"/>
  <c r="O814" i="243"/>
  <c r="F815" i="243"/>
  <c r="H815" i="243"/>
  <c r="I815" i="243"/>
  <c r="J815" i="243"/>
  <c r="L815" i="243"/>
  <c r="M815" i="243"/>
  <c r="N815" i="243"/>
  <c r="F816" i="243"/>
  <c r="H816" i="243"/>
  <c r="I816" i="243"/>
  <c r="J816" i="243"/>
  <c r="L816" i="243"/>
  <c r="M816" i="243"/>
  <c r="N816" i="243"/>
  <c r="F817" i="243"/>
  <c r="G817" i="243"/>
  <c r="H817" i="243"/>
  <c r="I817" i="243"/>
  <c r="J817" i="243"/>
  <c r="L817" i="243"/>
  <c r="M817" i="243"/>
  <c r="N817" i="243"/>
  <c r="O817" i="243"/>
  <c r="F818" i="243"/>
  <c r="G818" i="243"/>
  <c r="H818" i="243"/>
  <c r="I818" i="243"/>
  <c r="J818" i="243"/>
  <c r="K818" i="243"/>
  <c r="L818" i="243"/>
  <c r="M818" i="243"/>
  <c r="N818" i="243"/>
  <c r="O818" i="243"/>
  <c r="F823" i="243"/>
  <c r="H823" i="243"/>
  <c r="I823" i="243"/>
  <c r="J823" i="243"/>
  <c r="L823" i="243"/>
  <c r="M823" i="243"/>
  <c r="N823" i="243"/>
  <c r="O823" i="243"/>
  <c r="F824" i="243"/>
  <c r="G824" i="243"/>
  <c r="H824" i="243"/>
  <c r="I824" i="243"/>
  <c r="J824" i="243"/>
  <c r="K824" i="243"/>
  <c r="L824" i="243"/>
  <c r="M824" i="243"/>
  <c r="N824" i="243"/>
  <c r="O824" i="243"/>
  <c r="F826" i="243"/>
  <c r="H826" i="243"/>
  <c r="I826" i="243"/>
  <c r="J826" i="243"/>
  <c r="L826" i="243"/>
  <c r="M826" i="243"/>
  <c r="N826" i="243"/>
  <c r="O826" i="243"/>
  <c r="F827" i="243"/>
  <c r="G827" i="243"/>
  <c r="H827" i="243"/>
  <c r="I827" i="243"/>
  <c r="J827" i="243"/>
  <c r="K827" i="243"/>
  <c r="L827" i="243"/>
  <c r="M827" i="243"/>
  <c r="N827" i="243"/>
  <c r="O827" i="243"/>
  <c r="F828" i="243"/>
  <c r="G828" i="243"/>
  <c r="H828" i="243"/>
  <c r="I828" i="243"/>
  <c r="J828" i="243"/>
  <c r="K828" i="243"/>
  <c r="L828" i="243"/>
  <c r="M828" i="243"/>
  <c r="N828" i="243"/>
  <c r="O828" i="243"/>
  <c r="F829" i="243"/>
  <c r="G829" i="243"/>
  <c r="H829" i="243"/>
  <c r="I829" i="243"/>
  <c r="J829" i="243"/>
  <c r="K829" i="243"/>
  <c r="L829" i="243"/>
  <c r="M829" i="243"/>
  <c r="N829" i="243"/>
  <c r="O829" i="243"/>
  <c r="F831" i="243"/>
  <c r="H831" i="243"/>
  <c r="I831" i="243"/>
  <c r="J831" i="243"/>
  <c r="L831" i="243"/>
  <c r="M831" i="243"/>
  <c r="N831" i="243"/>
  <c r="O831" i="243"/>
  <c r="F833" i="243"/>
  <c r="G833" i="243"/>
  <c r="H833" i="243"/>
  <c r="I833" i="243"/>
  <c r="J833" i="243"/>
  <c r="K833" i="243"/>
  <c r="L833" i="243"/>
  <c r="M833" i="243"/>
  <c r="N833" i="243"/>
  <c r="O833" i="243"/>
  <c r="F834" i="243"/>
  <c r="G834" i="243"/>
  <c r="H834" i="243"/>
  <c r="I834" i="243"/>
  <c r="J834" i="243"/>
  <c r="K834" i="243"/>
  <c r="L834" i="243"/>
  <c r="M834" i="243"/>
  <c r="N834" i="243"/>
  <c r="O834" i="243"/>
  <c r="F836" i="243"/>
  <c r="G836" i="243"/>
  <c r="H836" i="243"/>
  <c r="I836" i="243"/>
  <c r="J836" i="243"/>
  <c r="K836" i="243"/>
  <c r="L836" i="243"/>
  <c r="M836" i="243"/>
  <c r="N836" i="243"/>
  <c r="O836" i="243"/>
  <c r="F837" i="243"/>
  <c r="G837" i="243"/>
  <c r="H837" i="243"/>
  <c r="I837" i="243"/>
  <c r="J837" i="243"/>
  <c r="K837" i="243"/>
  <c r="L837" i="243"/>
  <c r="M837" i="243"/>
  <c r="N837" i="243"/>
  <c r="O837" i="243"/>
  <c r="F838" i="243"/>
  <c r="G838" i="243"/>
  <c r="H838" i="243"/>
  <c r="I838" i="243"/>
  <c r="J838" i="243"/>
  <c r="K838" i="243"/>
  <c r="L838" i="243"/>
  <c r="M838" i="243"/>
  <c r="N838" i="243"/>
  <c r="O838" i="243"/>
  <c r="F839" i="243"/>
  <c r="G839" i="243"/>
  <c r="H839" i="243"/>
  <c r="I839" i="243"/>
  <c r="J839" i="243"/>
  <c r="K839" i="243"/>
  <c r="L839" i="243"/>
  <c r="M839" i="243"/>
  <c r="N839" i="243"/>
  <c r="O839" i="243"/>
  <c r="F840" i="243"/>
  <c r="G840" i="243"/>
  <c r="H840" i="243"/>
  <c r="I840" i="243"/>
  <c r="J840" i="243"/>
  <c r="K840" i="243"/>
  <c r="L840" i="243"/>
  <c r="M840" i="243"/>
  <c r="N840" i="243"/>
  <c r="O840" i="243"/>
  <c r="F841" i="243"/>
  <c r="G841" i="243"/>
  <c r="H841" i="243"/>
  <c r="I841" i="243"/>
  <c r="J841" i="243"/>
  <c r="K841" i="243"/>
  <c r="L841" i="243"/>
  <c r="M841" i="243"/>
  <c r="N841" i="243"/>
  <c r="O841" i="243"/>
  <c r="F843" i="243"/>
  <c r="H843" i="243"/>
  <c r="I843" i="243"/>
  <c r="J843" i="243"/>
  <c r="L843" i="243"/>
  <c r="M843" i="243"/>
  <c r="N843" i="243"/>
  <c r="O843" i="243"/>
  <c r="F844" i="243"/>
  <c r="G844" i="243"/>
  <c r="H844" i="243"/>
  <c r="I844" i="243"/>
  <c r="J844" i="243"/>
  <c r="K844" i="243"/>
  <c r="L844" i="243"/>
  <c r="M844" i="243"/>
  <c r="N844" i="243"/>
  <c r="O844" i="243"/>
  <c r="F845" i="243"/>
  <c r="G845" i="243"/>
  <c r="H845" i="243"/>
  <c r="I845" i="243"/>
  <c r="J845" i="243"/>
  <c r="K845" i="243"/>
  <c r="L845" i="243"/>
  <c r="M845" i="243"/>
  <c r="N845" i="243"/>
  <c r="O845" i="243"/>
  <c r="F846" i="243"/>
  <c r="H846" i="243"/>
  <c r="I846" i="243"/>
  <c r="J846" i="243"/>
  <c r="L846" i="243"/>
  <c r="M846" i="243"/>
  <c r="N846" i="243"/>
  <c r="F847" i="243"/>
  <c r="G847" i="243"/>
  <c r="H847" i="243"/>
  <c r="I847" i="243"/>
  <c r="J847" i="243"/>
  <c r="L847" i="243"/>
  <c r="M847" i="243"/>
  <c r="N847" i="243"/>
  <c r="O847" i="243"/>
  <c r="F849" i="243"/>
  <c r="G849" i="243"/>
  <c r="H849" i="243"/>
  <c r="I849" i="243"/>
  <c r="J849" i="243"/>
  <c r="K849" i="243"/>
  <c r="L849" i="243"/>
  <c r="M849" i="243"/>
  <c r="N849" i="243"/>
  <c r="O849" i="243"/>
  <c r="F850" i="243"/>
  <c r="G850" i="243"/>
  <c r="H850" i="243"/>
  <c r="I850" i="243"/>
  <c r="J850" i="243"/>
  <c r="K850" i="243"/>
  <c r="L850" i="243"/>
  <c r="M850" i="243"/>
  <c r="N850" i="243"/>
  <c r="O850" i="243"/>
  <c r="F852" i="243"/>
  <c r="G852" i="243"/>
  <c r="H852" i="243"/>
  <c r="I852" i="243"/>
  <c r="J852" i="243"/>
  <c r="L852" i="243"/>
  <c r="M852" i="243"/>
  <c r="N852" i="243"/>
  <c r="O852" i="243"/>
  <c r="F853" i="243"/>
  <c r="H853" i="243"/>
  <c r="I853" i="243"/>
  <c r="J853" i="243"/>
  <c r="L853" i="243"/>
  <c r="M853" i="243"/>
  <c r="N853" i="243"/>
  <c r="F854" i="243"/>
  <c r="G854" i="243"/>
  <c r="H854" i="243"/>
  <c r="I854" i="243"/>
  <c r="J854" i="243"/>
  <c r="K854" i="243"/>
  <c r="L854" i="243"/>
  <c r="M854" i="243"/>
  <c r="N854" i="243"/>
  <c r="O854" i="243"/>
  <c r="F855" i="243"/>
  <c r="G855" i="243"/>
  <c r="H855" i="243"/>
  <c r="I855" i="243"/>
  <c r="J855" i="243"/>
  <c r="K855" i="243"/>
  <c r="L855" i="243"/>
  <c r="M855" i="243"/>
  <c r="N855" i="243"/>
  <c r="O855" i="243"/>
  <c r="F857" i="243"/>
  <c r="G857" i="243"/>
  <c r="H857" i="243"/>
  <c r="I857" i="243"/>
  <c r="J857" i="243"/>
  <c r="K857" i="243"/>
  <c r="L857" i="243"/>
  <c r="M857" i="243"/>
  <c r="N857" i="243"/>
  <c r="O857" i="243"/>
  <c r="F858" i="243"/>
  <c r="G858" i="243"/>
  <c r="H858" i="243"/>
  <c r="I858" i="243"/>
  <c r="J858" i="243"/>
  <c r="K858" i="243"/>
  <c r="L858" i="243"/>
  <c r="M858" i="243"/>
  <c r="N858" i="243"/>
  <c r="O858" i="243"/>
  <c r="F859" i="243"/>
  <c r="G859" i="243"/>
  <c r="H859" i="243"/>
  <c r="I859" i="243"/>
  <c r="J859" i="243"/>
  <c r="K859" i="243"/>
  <c r="L859" i="243"/>
  <c r="M859" i="243"/>
  <c r="N859" i="243"/>
  <c r="O859" i="243"/>
  <c r="F860" i="243"/>
  <c r="H860" i="243"/>
  <c r="I860" i="243"/>
  <c r="J860" i="243"/>
  <c r="L860" i="243"/>
  <c r="M860" i="243"/>
  <c r="N860" i="243"/>
  <c r="F861" i="243"/>
  <c r="G861" i="243"/>
  <c r="H861" i="243"/>
  <c r="I861" i="243"/>
  <c r="J861" i="243"/>
  <c r="L861" i="243"/>
  <c r="M861" i="243"/>
  <c r="N861" i="243"/>
  <c r="O861" i="243"/>
  <c r="F862" i="243"/>
  <c r="G862" i="243"/>
  <c r="H862" i="243"/>
  <c r="I862" i="243"/>
  <c r="J862" i="243"/>
  <c r="K862" i="243"/>
  <c r="L862" i="243"/>
  <c r="M862" i="243"/>
  <c r="N862" i="243"/>
  <c r="O862" i="243"/>
  <c r="F863" i="243"/>
  <c r="G863" i="243"/>
  <c r="H863" i="243"/>
  <c r="I863" i="243"/>
  <c r="J863" i="243"/>
  <c r="K863" i="243"/>
  <c r="L863" i="243"/>
  <c r="M863" i="243"/>
  <c r="N863" i="243"/>
  <c r="O863" i="243"/>
  <c r="F868" i="243"/>
  <c r="H868" i="243"/>
  <c r="I868" i="243"/>
  <c r="J868" i="243"/>
  <c r="L868" i="243"/>
  <c r="M868" i="243"/>
  <c r="N868" i="243"/>
  <c r="O868" i="243"/>
  <c r="F869" i="243"/>
  <c r="G869" i="243"/>
  <c r="H869" i="243"/>
  <c r="I869" i="243"/>
  <c r="J869" i="243"/>
  <c r="K869" i="243"/>
  <c r="L869" i="243"/>
  <c r="M869" i="243"/>
  <c r="N869" i="243"/>
  <c r="O869" i="243"/>
  <c r="F871" i="243"/>
  <c r="H871" i="243"/>
  <c r="I871" i="243"/>
  <c r="J871" i="243"/>
  <c r="L871" i="243"/>
  <c r="M871" i="243"/>
  <c r="N871" i="243"/>
  <c r="O871" i="243"/>
  <c r="F872" i="243"/>
  <c r="G872" i="243"/>
  <c r="H872" i="243"/>
  <c r="I872" i="243"/>
  <c r="J872" i="243"/>
  <c r="K872" i="243"/>
  <c r="L872" i="243"/>
  <c r="M872" i="243"/>
  <c r="N872" i="243"/>
  <c r="O872" i="243"/>
  <c r="F873" i="243"/>
  <c r="G873" i="243"/>
  <c r="H873" i="243"/>
  <c r="I873" i="243"/>
  <c r="J873" i="243"/>
  <c r="K873" i="243"/>
  <c r="L873" i="243"/>
  <c r="M873" i="243"/>
  <c r="N873" i="243"/>
  <c r="O873" i="243"/>
  <c r="F874" i="243"/>
  <c r="G874" i="243"/>
  <c r="H874" i="243"/>
  <c r="I874" i="243"/>
  <c r="J874" i="243"/>
  <c r="K874" i="243"/>
  <c r="L874" i="243"/>
  <c r="M874" i="243"/>
  <c r="N874" i="243"/>
  <c r="O874" i="243"/>
  <c r="F876" i="243"/>
  <c r="H876" i="243"/>
  <c r="I876" i="243"/>
  <c r="J876" i="243"/>
  <c r="L876" i="243"/>
  <c r="M876" i="243"/>
  <c r="N876" i="243"/>
  <c r="O876" i="243"/>
  <c r="F878" i="243"/>
  <c r="G878" i="243"/>
  <c r="H878" i="243"/>
  <c r="I878" i="243"/>
  <c r="J878" i="243"/>
  <c r="K878" i="243"/>
  <c r="L878" i="243"/>
  <c r="M878" i="243"/>
  <c r="N878" i="243"/>
  <c r="O878" i="243"/>
  <c r="F879" i="243"/>
  <c r="G879" i="243"/>
  <c r="H879" i="243"/>
  <c r="I879" i="243"/>
  <c r="J879" i="243"/>
  <c r="K879" i="243"/>
  <c r="L879" i="243"/>
  <c r="M879" i="243"/>
  <c r="N879" i="243"/>
  <c r="O879" i="243"/>
  <c r="F881" i="243"/>
  <c r="G881" i="243"/>
  <c r="H881" i="243"/>
  <c r="I881" i="243"/>
  <c r="J881" i="243"/>
  <c r="K881" i="243"/>
  <c r="L881" i="243"/>
  <c r="M881" i="243"/>
  <c r="N881" i="243"/>
  <c r="O881" i="243"/>
  <c r="F882" i="243"/>
  <c r="G882" i="243"/>
  <c r="H882" i="243"/>
  <c r="I882" i="243"/>
  <c r="J882" i="243"/>
  <c r="K882" i="243"/>
  <c r="L882" i="243"/>
  <c r="M882" i="243"/>
  <c r="N882" i="243"/>
  <c r="O882" i="243"/>
  <c r="F883" i="243"/>
  <c r="G883" i="243"/>
  <c r="H883" i="243"/>
  <c r="I883" i="243"/>
  <c r="J883" i="243"/>
  <c r="K883" i="243"/>
  <c r="L883" i="243"/>
  <c r="M883" i="243"/>
  <c r="N883" i="243"/>
  <c r="O883" i="243"/>
  <c r="F884" i="243"/>
  <c r="G884" i="243"/>
  <c r="H884" i="243"/>
  <c r="I884" i="243"/>
  <c r="J884" i="243"/>
  <c r="K884" i="243"/>
  <c r="L884" i="243"/>
  <c r="M884" i="243"/>
  <c r="N884" i="243"/>
  <c r="O884" i="243"/>
  <c r="F885" i="243"/>
  <c r="G885" i="243"/>
  <c r="H885" i="243"/>
  <c r="I885" i="243"/>
  <c r="J885" i="243"/>
  <c r="K885" i="243"/>
  <c r="L885" i="243"/>
  <c r="M885" i="243"/>
  <c r="N885" i="243"/>
  <c r="O885" i="243"/>
  <c r="F886" i="243"/>
  <c r="G886" i="243"/>
  <c r="H886" i="243"/>
  <c r="I886" i="243"/>
  <c r="J886" i="243"/>
  <c r="K886" i="243"/>
  <c r="L886" i="243"/>
  <c r="M886" i="243"/>
  <c r="N886" i="243"/>
  <c r="O886" i="243"/>
  <c r="F888" i="243"/>
  <c r="H888" i="243"/>
  <c r="I888" i="243"/>
  <c r="J888" i="243"/>
  <c r="L888" i="243"/>
  <c r="M888" i="243"/>
  <c r="N888" i="243"/>
  <c r="O888" i="243"/>
  <c r="F889" i="243"/>
  <c r="G889" i="243"/>
  <c r="H889" i="243"/>
  <c r="I889" i="243"/>
  <c r="J889" i="243"/>
  <c r="K889" i="243"/>
  <c r="L889" i="243"/>
  <c r="M889" i="243"/>
  <c r="N889" i="243"/>
  <c r="O889" i="243"/>
  <c r="F890" i="243"/>
  <c r="G890" i="243"/>
  <c r="H890" i="243"/>
  <c r="I890" i="243"/>
  <c r="J890" i="243"/>
  <c r="K890" i="243"/>
  <c r="L890" i="243"/>
  <c r="M890" i="243"/>
  <c r="N890" i="243"/>
  <c r="O890" i="243"/>
  <c r="F891" i="243"/>
  <c r="H891" i="243"/>
  <c r="I891" i="243"/>
  <c r="J891" i="243"/>
  <c r="L891" i="243"/>
  <c r="M891" i="243"/>
  <c r="N891" i="243"/>
  <c r="F892" i="243"/>
  <c r="G892" i="243"/>
  <c r="H892" i="243"/>
  <c r="I892" i="243"/>
  <c r="J892" i="243"/>
  <c r="L892" i="243"/>
  <c r="M892" i="243"/>
  <c r="N892" i="243"/>
  <c r="O892" i="243"/>
  <c r="F894" i="243"/>
  <c r="G894" i="243"/>
  <c r="H894" i="243"/>
  <c r="I894" i="243"/>
  <c r="J894" i="243"/>
  <c r="K894" i="243"/>
  <c r="L894" i="243"/>
  <c r="M894" i="243"/>
  <c r="N894" i="243"/>
  <c r="O894" i="243"/>
  <c r="F895" i="243"/>
  <c r="G895" i="243"/>
  <c r="H895" i="243"/>
  <c r="I895" i="243"/>
  <c r="J895" i="243"/>
  <c r="K895" i="243"/>
  <c r="L895" i="243"/>
  <c r="M895" i="243"/>
  <c r="N895" i="243"/>
  <c r="O895" i="243"/>
  <c r="F897" i="243"/>
  <c r="G897" i="243"/>
  <c r="H897" i="243"/>
  <c r="I897" i="243"/>
  <c r="J897" i="243"/>
  <c r="L897" i="243"/>
  <c r="M897" i="243"/>
  <c r="N897" i="243"/>
  <c r="O897" i="243"/>
  <c r="F898" i="243"/>
  <c r="H898" i="243"/>
  <c r="I898" i="243"/>
  <c r="J898" i="243"/>
  <c r="L898" i="243"/>
  <c r="M898" i="243"/>
  <c r="N898" i="243"/>
  <c r="F899" i="243"/>
  <c r="G899" i="243"/>
  <c r="H899" i="243"/>
  <c r="I899" i="243"/>
  <c r="J899" i="243"/>
  <c r="K899" i="243"/>
  <c r="L899" i="243"/>
  <c r="M899" i="243"/>
  <c r="N899" i="243"/>
  <c r="O899" i="243"/>
  <c r="F900" i="243"/>
  <c r="G900" i="243"/>
  <c r="H900" i="243"/>
  <c r="I900" i="243"/>
  <c r="J900" i="243"/>
  <c r="K900" i="243"/>
  <c r="L900" i="243"/>
  <c r="M900" i="243"/>
  <c r="N900" i="243"/>
  <c r="O900" i="243"/>
  <c r="F902" i="243"/>
  <c r="G902" i="243"/>
  <c r="H902" i="243"/>
  <c r="I902" i="243"/>
  <c r="J902" i="243"/>
  <c r="K902" i="243"/>
  <c r="L902" i="243"/>
  <c r="M902" i="243"/>
  <c r="N902" i="243"/>
  <c r="O902" i="243"/>
  <c r="F903" i="243"/>
  <c r="G903" i="243"/>
  <c r="H903" i="243"/>
  <c r="I903" i="243"/>
  <c r="J903" i="243"/>
  <c r="K903" i="243"/>
  <c r="L903" i="243"/>
  <c r="M903" i="243"/>
  <c r="N903" i="243"/>
  <c r="O903" i="243"/>
  <c r="F904" i="243"/>
  <c r="G904" i="243"/>
  <c r="H904" i="243"/>
  <c r="I904" i="243"/>
  <c r="J904" i="243"/>
  <c r="K904" i="243"/>
  <c r="L904" i="243"/>
  <c r="M904" i="243"/>
  <c r="N904" i="243"/>
  <c r="O904" i="243"/>
  <c r="F905" i="243"/>
  <c r="H905" i="243"/>
  <c r="I905" i="243"/>
  <c r="J905" i="243"/>
  <c r="L905" i="243"/>
  <c r="M905" i="243"/>
  <c r="N905" i="243"/>
  <c r="F906" i="243"/>
  <c r="G906" i="243"/>
  <c r="H906" i="243"/>
  <c r="I906" i="243"/>
  <c r="J906" i="243"/>
  <c r="L906" i="243"/>
  <c r="M906" i="243"/>
  <c r="N906" i="243"/>
  <c r="O906" i="243"/>
  <c r="F907" i="243"/>
  <c r="G907" i="243"/>
  <c r="H907" i="243"/>
  <c r="I907" i="243"/>
  <c r="J907" i="243"/>
  <c r="K907" i="243"/>
  <c r="L907" i="243"/>
  <c r="M907" i="243"/>
  <c r="N907" i="243"/>
  <c r="O907" i="243"/>
  <c r="F908" i="243"/>
  <c r="G908" i="243"/>
  <c r="H908" i="243"/>
  <c r="I908" i="243"/>
  <c r="J908" i="243"/>
  <c r="K908" i="243"/>
  <c r="L908" i="243"/>
  <c r="M908" i="243"/>
  <c r="N908" i="243"/>
  <c r="O908" i="243"/>
  <c r="F913" i="243"/>
  <c r="H913" i="243"/>
  <c r="I913" i="243"/>
  <c r="J913" i="243"/>
  <c r="L913" i="243"/>
  <c r="M913" i="243"/>
  <c r="N913" i="243"/>
  <c r="O913" i="243"/>
  <c r="F914" i="243"/>
  <c r="G914" i="243"/>
  <c r="H914" i="243"/>
  <c r="I914" i="243"/>
  <c r="J914" i="243"/>
  <c r="K914" i="243"/>
  <c r="L914" i="243"/>
  <c r="M914" i="243"/>
  <c r="N914" i="243"/>
  <c r="O914" i="243"/>
  <c r="F916" i="243"/>
  <c r="H916" i="243"/>
  <c r="I916" i="243"/>
  <c r="J916" i="243"/>
  <c r="L916" i="243"/>
  <c r="M916" i="243"/>
  <c r="N916" i="243"/>
  <c r="O916" i="243"/>
  <c r="F917" i="243"/>
  <c r="G917" i="243"/>
  <c r="H917" i="243"/>
  <c r="I917" i="243"/>
  <c r="J917" i="243"/>
  <c r="K917" i="243"/>
  <c r="L917" i="243"/>
  <c r="M917" i="243"/>
  <c r="N917" i="243"/>
  <c r="O917" i="243"/>
  <c r="F918" i="243"/>
  <c r="G918" i="243"/>
  <c r="H918" i="243"/>
  <c r="I918" i="243"/>
  <c r="J918" i="243"/>
  <c r="K918" i="243"/>
  <c r="L918" i="243"/>
  <c r="M918" i="243"/>
  <c r="N918" i="243"/>
  <c r="O918" i="243"/>
  <c r="F919" i="243"/>
  <c r="G919" i="243"/>
  <c r="H919" i="243"/>
  <c r="I919" i="243"/>
  <c r="J919" i="243"/>
  <c r="K919" i="243"/>
  <c r="L919" i="243"/>
  <c r="M919" i="243"/>
  <c r="N919" i="243"/>
  <c r="O919" i="243"/>
  <c r="F921" i="243"/>
  <c r="H921" i="243"/>
  <c r="I921" i="243"/>
  <c r="J921" i="243"/>
  <c r="L921" i="243"/>
  <c r="M921" i="243"/>
  <c r="N921" i="243"/>
  <c r="O921" i="243"/>
  <c r="F923" i="243"/>
  <c r="G923" i="243"/>
  <c r="H923" i="243"/>
  <c r="I923" i="243"/>
  <c r="J923" i="243"/>
  <c r="K923" i="243"/>
  <c r="L923" i="243"/>
  <c r="M923" i="243"/>
  <c r="N923" i="243"/>
  <c r="O923" i="243"/>
  <c r="F924" i="243"/>
  <c r="G924" i="243"/>
  <c r="H924" i="243"/>
  <c r="I924" i="243"/>
  <c r="J924" i="243"/>
  <c r="K924" i="243"/>
  <c r="L924" i="243"/>
  <c r="M924" i="243"/>
  <c r="N924" i="243"/>
  <c r="O924" i="243"/>
  <c r="F926" i="243"/>
  <c r="G926" i="243"/>
  <c r="H926" i="243"/>
  <c r="I926" i="243"/>
  <c r="J926" i="243"/>
  <c r="K926" i="243"/>
  <c r="L926" i="243"/>
  <c r="M926" i="243"/>
  <c r="N926" i="243"/>
  <c r="O926" i="243"/>
  <c r="F927" i="243"/>
  <c r="G927" i="243"/>
  <c r="H927" i="243"/>
  <c r="I927" i="243"/>
  <c r="J927" i="243"/>
  <c r="K927" i="243"/>
  <c r="L927" i="243"/>
  <c r="M927" i="243"/>
  <c r="N927" i="243"/>
  <c r="O927" i="243"/>
  <c r="F928" i="243"/>
  <c r="G928" i="243"/>
  <c r="H928" i="243"/>
  <c r="I928" i="243"/>
  <c r="J928" i="243"/>
  <c r="K928" i="243"/>
  <c r="L928" i="243"/>
  <c r="M928" i="243"/>
  <c r="N928" i="243"/>
  <c r="O928" i="243"/>
  <c r="F929" i="243"/>
  <c r="G929" i="243"/>
  <c r="H929" i="243"/>
  <c r="I929" i="243"/>
  <c r="J929" i="243"/>
  <c r="K929" i="243"/>
  <c r="L929" i="243"/>
  <c r="M929" i="243"/>
  <c r="N929" i="243"/>
  <c r="O929" i="243"/>
  <c r="F930" i="243"/>
  <c r="G930" i="243"/>
  <c r="H930" i="243"/>
  <c r="I930" i="243"/>
  <c r="J930" i="243"/>
  <c r="K930" i="243"/>
  <c r="L930" i="243"/>
  <c r="M930" i="243"/>
  <c r="N930" i="243"/>
  <c r="O930" i="243"/>
  <c r="F931" i="243"/>
  <c r="G931" i="243"/>
  <c r="H931" i="243"/>
  <c r="I931" i="243"/>
  <c r="J931" i="243"/>
  <c r="K931" i="243"/>
  <c r="L931" i="243"/>
  <c r="M931" i="243"/>
  <c r="N931" i="243"/>
  <c r="O931" i="243"/>
  <c r="F933" i="243"/>
  <c r="H933" i="243"/>
  <c r="I933" i="243"/>
  <c r="J933" i="243"/>
  <c r="L933" i="243"/>
  <c r="M933" i="243"/>
  <c r="N933" i="243"/>
  <c r="O933" i="243"/>
  <c r="F934" i="243"/>
  <c r="G934" i="243"/>
  <c r="H934" i="243"/>
  <c r="I934" i="243"/>
  <c r="J934" i="243"/>
  <c r="K934" i="243"/>
  <c r="L934" i="243"/>
  <c r="M934" i="243"/>
  <c r="N934" i="243"/>
  <c r="O934" i="243"/>
  <c r="F935" i="243"/>
  <c r="G935" i="243"/>
  <c r="H935" i="243"/>
  <c r="I935" i="243"/>
  <c r="J935" i="243"/>
  <c r="K935" i="243"/>
  <c r="L935" i="243"/>
  <c r="M935" i="243"/>
  <c r="N935" i="243"/>
  <c r="O935" i="243"/>
  <c r="F936" i="243"/>
  <c r="H936" i="243"/>
  <c r="I936" i="243"/>
  <c r="J936" i="243"/>
  <c r="L936" i="243"/>
  <c r="M936" i="243"/>
  <c r="N936" i="243"/>
  <c r="F937" i="243"/>
  <c r="G937" i="243"/>
  <c r="H937" i="243"/>
  <c r="I937" i="243"/>
  <c r="J937" i="243"/>
  <c r="L937" i="243"/>
  <c r="M937" i="243"/>
  <c r="N937" i="243"/>
  <c r="O937" i="243"/>
  <c r="F939" i="243"/>
  <c r="G939" i="243"/>
  <c r="H939" i="243"/>
  <c r="I939" i="243"/>
  <c r="J939" i="243"/>
  <c r="K939" i="243"/>
  <c r="L939" i="243"/>
  <c r="M939" i="243"/>
  <c r="N939" i="243"/>
  <c r="O939" i="243"/>
  <c r="F940" i="243"/>
  <c r="G940" i="243"/>
  <c r="H940" i="243"/>
  <c r="I940" i="243"/>
  <c r="J940" i="243"/>
  <c r="K940" i="243"/>
  <c r="L940" i="243"/>
  <c r="M940" i="243"/>
  <c r="N940" i="243"/>
  <c r="O940" i="243"/>
  <c r="F942" i="243"/>
  <c r="G942" i="243"/>
  <c r="H942" i="243"/>
  <c r="I942" i="243"/>
  <c r="J942" i="243"/>
  <c r="L942" i="243"/>
  <c r="M942" i="243"/>
  <c r="N942" i="243"/>
  <c r="O942" i="243"/>
  <c r="F943" i="243"/>
  <c r="H943" i="243"/>
  <c r="I943" i="243"/>
  <c r="J943" i="243"/>
  <c r="L943" i="243"/>
  <c r="M943" i="243"/>
  <c r="N943" i="243"/>
  <c r="F944" i="243"/>
  <c r="G944" i="243"/>
  <c r="H944" i="243"/>
  <c r="I944" i="243"/>
  <c r="J944" i="243"/>
  <c r="K944" i="243"/>
  <c r="L944" i="243"/>
  <c r="M944" i="243"/>
  <c r="N944" i="243"/>
  <c r="O944" i="243"/>
  <c r="F945" i="243"/>
  <c r="G945" i="243"/>
  <c r="H945" i="243"/>
  <c r="I945" i="243"/>
  <c r="J945" i="243"/>
  <c r="K945" i="243"/>
  <c r="L945" i="243"/>
  <c r="M945" i="243"/>
  <c r="N945" i="243"/>
  <c r="O945" i="243"/>
  <c r="F947" i="243"/>
  <c r="G947" i="243"/>
  <c r="H947" i="243"/>
  <c r="I947" i="243"/>
  <c r="J947" i="243"/>
  <c r="K947" i="243"/>
  <c r="L947" i="243"/>
  <c r="M947" i="243"/>
  <c r="N947" i="243"/>
  <c r="O947" i="243"/>
  <c r="F948" i="243"/>
  <c r="G948" i="243"/>
  <c r="H948" i="243"/>
  <c r="I948" i="243"/>
  <c r="J948" i="243"/>
  <c r="K948" i="243"/>
  <c r="L948" i="243"/>
  <c r="M948" i="243"/>
  <c r="N948" i="243"/>
  <c r="O948" i="243"/>
  <c r="F949" i="243"/>
  <c r="G949" i="243"/>
  <c r="H949" i="243"/>
  <c r="I949" i="243"/>
  <c r="J949" i="243"/>
  <c r="K949" i="243"/>
  <c r="L949" i="243"/>
  <c r="M949" i="243"/>
  <c r="N949" i="243"/>
  <c r="O949" i="243"/>
  <c r="F950" i="243"/>
  <c r="H950" i="243"/>
  <c r="I950" i="243"/>
  <c r="J950" i="243"/>
  <c r="L950" i="243"/>
  <c r="M950" i="243"/>
  <c r="N950" i="243"/>
  <c r="F951" i="243"/>
  <c r="G951" i="243"/>
  <c r="H951" i="243"/>
  <c r="I951" i="243"/>
  <c r="J951" i="243"/>
  <c r="K951" i="243"/>
  <c r="L951" i="243"/>
  <c r="M951" i="243"/>
  <c r="N951" i="243"/>
  <c r="O951" i="243"/>
  <c r="F952" i="243"/>
  <c r="G952" i="243"/>
  <c r="H952" i="243"/>
  <c r="I952" i="243"/>
  <c r="J952" i="243"/>
  <c r="K952" i="243"/>
  <c r="L952" i="243"/>
  <c r="M952" i="243"/>
  <c r="N952" i="243"/>
  <c r="O952" i="243"/>
  <c r="F953" i="243"/>
  <c r="G953" i="243"/>
  <c r="H953" i="243"/>
  <c r="I953" i="243"/>
  <c r="J953" i="243"/>
  <c r="K953" i="243"/>
  <c r="L953" i="243"/>
  <c r="M953" i="243"/>
  <c r="N953" i="243"/>
  <c r="O953" i="243"/>
  <c r="F9" i="205"/>
  <c r="G9" i="205"/>
  <c r="H9" i="205"/>
  <c r="I9" i="205"/>
  <c r="J9" i="205"/>
  <c r="K9" i="205"/>
  <c r="L9" i="205"/>
  <c r="M9" i="205"/>
  <c r="N9" i="205"/>
  <c r="O9" i="205"/>
  <c r="F10" i="205"/>
  <c r="G10" i="205"/>
  <c r="H10" i="205"/>
  <c r="I10" i="205"/>
  <c r="J10" i="205"/>
  <c r="K10" i="205"/>
  <c r="L10" i="205"/>
  <c r="M10" i="205"/>
  <c r="N10" i="205"/>
  <c r="O10" i="205"/>
  <c r="F12" i="205"/>
  <c r="G12" i="205"/>
  <c r="H12" i="205"/>
  <c r="I12" i="205"/>
  <c r="J12" i="205"/>
  <c r="K12" i="205"/>
  <c r="L12" i="205"/>
  <c r="M12" i="205"/>
  <c r="N12" i="205"/>
  <c r="O12" i="205"/>
  <c r="F13" i="205"/>
  <c r="G13" i="205"/>
  <c r="H13" i="205"/>
  <c r="I13" i="205"/>
  <c r="J13" i="205"/>
  <c r="K13" i="205"/>
  <c r="L13" i="205"/>
  <c r="M13" i="205"/>
  <c r="N13" i="205"/>
  <c r="O13" i="205"/>
  <c r="F14" i="205"/>
  <c r="G14" i="205"/>
  <c r="H14" i="205"/>
  <c r="I14" i="205"/>
  <c r="J14" i="205"/>
  <c r="K14" i="205"/>
  <c r="L14" i="205"/>
  <c r="M14" i="205"/>
  <c r="N14" i="205"/>
  <c r="O14" i="205"/>
  <c r="F15" i="205"/>
  <c r="G15" i="205"/>
  <c r="H15" i="205"/>
  <c r="I15" i="205"/>
  <c r="J15" i="205"/>
  <c r="K15" i="205"/>
  <c r="L15" i="205"/>
  <c r="M15" i="205"/>
  <c r="N15" i="205"/>
  <c r="O15" i="205"/>
  <c r="F17" i="205"/>
  <c r="G17" i="205"/>
  <c r="H17" i="205"/>
  <c r="I17" i="205"/>
  <c r="J17" i="205"/>
  <c r="K17" i="205"/>
  <c r="L17" i="205"/>
  <c r="M17" i="205"/>
  <c r="N17" i="205"/>
  <c r="O17" i="205"/>
  <c r="F19" i="205"/>
  <c r="G19" i="205"/>
  <c r="H19" i="205"/>
  <c r="I19" i="205"/>
  <c r="J19" i="205"/>
  <c r="K19" i="205"/>
  <c r="L19" i="205"/>
  <c r="M19" i="205"/>
  <c r="N19" i="205"/>
  <c r="O19" i="205"/>
  <c r="F20" i="205"/>
  <c r="G20" i="205"/>
  <c r="H20" i="205"/>
  <c r="I20" i="205"/>
  <c r="J20" i="205"/>
  <c r="K20" i="205"/>
  <c r="L20" i="205"/>
  <c r="M20" i="205"/>
  <c r="N20" i="205"/>
  <c r="O20" i="205"/>
  <c r="F22" i="205"/>
  <c r="G22" i="205"/>
  <c r="H22" i="205"/>
  <c r="I22" i="205"/>
  <c r="J22" i="205"/>
  <c r="K22" i="205"/>
  <c r="L22" i="205"/>
  <c r="M22" i="205"/>
  <c r="N22" i="205"/>
  <c r="O22" i="205"/>
  <c r="F23" i="205"/>
  <c r="G23" i="205"/>
  <c r="H23" i="205"/>
  <c r="I23" i="205"/>
  <c r="J23" i="205"/>
  <c r="K23" i="205"/>
  <c r="L23" i="205"/>
  <c r="M23" i="205"/>
  <c r="N23" i="205"/>
  <c r="O23" i="205"/>
  <c r="F24" i="205"/>
  <c r="G24" i="205"/>
  <c r="H24" i="205"/>
  <c r="I24" i="205"/>
  <c r="J24" i="205"/>
  <c r="K24" i="205"/>
  <c r="L24" i="205"/>
  <c r="M24" i="205"/>
  <c r="N24" i="205"/>
  <c r="O24" i="205"/>
  <c r="F25" i="205"/>
  <c r="G25" i="205"/>
  <c r="H25" i="205"/>
  <c r="I25" i="205"/>
  <c r="J25" i="205"/>
  <c r="K25" i="205"/>
  <c r="L25" i="205"/>
  <c r="M25" i="205"/>
  <c r="N25" i="205"/>
  <c r="O25" i="205"/>
  <c r="F26" i="205"/>
  <c r="G26" i="205"/>
  <c r="H26" i="205"/>
  <c r="I26" i="205"/>
  <c r="J26" i="205"/>
  <c r="K26" i="205"/>
  <c r="L26" i="205"/>
  <c r="M26" i="205"/>
  <c r="N26" i="205"/>
  <c r="O26" i="205"/>
  <c r="F27" i="205"/>
  <c r="G27" i="205"/>
  <c r="H27" i="205"/>
  <c r="I27" i="205"/>
  <c r="J27" i="205"/>
  <c r="K27" i="205"/>
  <c r="L27" i="205"/>
  <c r="M27" i="205"/>
  <c r="N27" i="205"/>
  <c r="O27" i="205"/>
  <c r="F29" i="205"/>
  <c r="G29" i="205"/>
  <c r="H29" i="205"/>
  <c r="I29" i="205"/>
  <c r="J29" i="205"/>
  <c r="K29" i="205"/>
  <c r="L29" i="205"/>
  <c r="M29" i="205"/>
  <c r="N29" i="205"/>
  <c r="O29" i="205"/>
  <c r="F30" i="205"/>
  <c r="G30" i="205"/>
  <c r="H30" i="205"/>
  <c r="I30" i="205"/>
  <c r="J30" i="205"/>
  <c r="K30" i="205"/>
  <c r="L30" i="205"/>
  <c r="M30" i="205"/>
  <c r="N30" i="205"/>
  <c r="O30" i="205"/>
  <c r="F31" i="205"/>
  <c r="G31" i="205"/>
  <c r="H31" i="205"/>
  <c r="I31" i="205"/>
  <c r="J31" i="205"/>
  <c r="K31" i="205"/>
  <c r="L31" i="205"/>
  <c r="M31" i="205"/>
  <c r="N31" i="205"/>
  <c r="O31" i="205"/>
  <c r="F32" i="205"/>
  <c r="G32" i="205"/>
  <c r="H32" i="205"/>
  <c r="I32" i="205"/>
  <c r="J32" i="205"/>
  <c r="K32" i="205"/>
  <c r="L32" i="205"/>
  <c r="M32" i="205"/>
  <c r="N32" i="205"/>
  <c r="O32" i="205"/>
  <c r="F33" i="205"/>
  <c r="G33" i="205"/>
  <c r="H33" i="205"/>
  <c r="I33" i="205"/>
  <c r="J33" i="205"/>
  <c r="K33" i="205"/>
  <c r="L33" i="205"/>
  <c r="M33" i="205"/>
  <c r="N33" i="205"/>
  <c r="O33" i="205"/>
  <c r="F35" i="205"/>
  <c r="G35" i="205"/>
  <c r="H35" i="205"/>
  <c r="I35" i="205"/>
  <c r="J35" i="205"/>
  <c r="K35" i="205"/>
  <c r="L35" i="205"/>
  <c r="M35" i="205"/>
  <c r="N35" i="205"/>
  <c r="O35" i="205"/>
  <c r="F36" i="205"/>
  <c r="G36" i="205"/>
  <c r="H36" i="205"/>
  <c r="I36" i="205"/>
  <c r="J36" i="205"/>
  <c r="K36" i="205"/>
  <c r="L36" i="205"/>
  <c r="M36" i="205"/>
  <c r="N36" i="205"/>
  <c r="O36" i="205"/>
  <c r="F38" i="205"/>
  <c r="G38" i="205"/>
  <c r="H38" i="205"/>
  <c r="I38" i="205"/>
  <c r="J38" i="205"/>
  <c r="K38" i="205"/>
  <c r="L38" i="205"/>
  <c r="M38" i="205"/>
  <c r="N38" i="205"/>
  <c r="O38" i="205"/>
  <c r="F39" i="205"/>
  <c r="G39" i="205"/>
  <c r="H39" i="205"/>
  <c r="I39" i="205"/>
  <c r="J39" i="205"/>
  <c r="K39" i="205"/>
  <c r="L39" i="205"/>
  <c r="M39" i="205"/>
  <c r="N39" i="205"/>
  <c r="O39" i="205"/>
  <c r="F40" i="205"/>
  <c r="G40" i="205"/>
  <c r="H40" i="205"/>
  <c r="I40" i="205"/>
  <c r="J40" i="205"/>
  <c r="K40" i="205"/>
  <c r="L40" i="205"/>
  <c r="M40" i="205"/>
  <c r="N40" i="205"/>
  <c r="O40" i="205"/>
  <c r="F41" i="205"/>
  <c r="G41" i="205"/>
  <c r="H41" i="205"/>
  <c r="I41" i="205"/>
  <c r="J41" i="205"/>
  <c r="K41" i="205"/>
  <c r="L41" i="205"/>
  <c r="M41" i="205"/>
  <c r="N41" i="205"/>
  <c r="O41" i="205"/>
  <c r="F43" i="205"/>
  <c r="G43" i="205"/>
  <c r="H43" i="205"/>
  <c r="I43" i="205"/>
  <c r="J43" i="205"/>
  <c r="K43" i="205"/>
  <c r="L43" i="205"/>
  <c r="M43" i="205"/>
  <c r="N43" i="205"/>
  <c r="O43" i="205"/>
  <c r="F44" i="205"/>
  <c r="G44" i="205"/>
  <c r="H44" i="205"/>
  <c r="I44" i="205"/>
  <c r="J44" i="205"/>
  <c r="K44" i="205"/>
  <c r="L44" i="205"/>
  <c r="M44" i="205"/>
  <c r="N44" i="205"/>
  <c r="O44" i="205"/>
  <c r="F45" i="205"/>
  <c r="G45" i="205"/>
  <c r="H45" i="205"/>
  <c r="I45" i="205"/>
  <c r="J45" i="205"/>
  <c r="K45" i="205"/>
  <c r="L45" i="205"/>
  <c r="M45" i="205"/>
  <c r="N45" i="205"/>
  <c r="O45" i="205"/>
  <c r="F46" i="205"/>
  <c r="G46" i="205"/>
  <c r="H46" i="205"/>
  <c r="I46" i="205"/>
  <c r="J46" i="205"/>
  <c r="K46" i="205"/>
  <c r="L46" i="205"/>
  <c r="M46" i="205"/>
  <c r="N46" i="205"/>
  <c r="O46" i="205"/>
  <c r="F47" i="205"/>
  <c r="G47" i="205"/>
  <c r="H47" i="205"/>
  <c r="I47" i="205"/>
  <c r="J47" i="205"/>
  <c r="K47" i="205"/>
  <c r="L47" i="205"/>
  <c r="M47" i="205"/>
  <c r="N47" i="205"/>
  <c r="O47" i="205"/>
  <c r="F48" i="205"/>
  <c r="G48" i="205"/>
  <c r="H48" i="205"/>
  <c r="I48" i="205"/>
  <c r="J48" i="205"/>
  <c r="K48" i="205"/>
  <c r="L48" i="205"/>
  <c r="M48" i="205"/>
  <c r="N48" i="205"/>
  <c r="O48" i="205"/>
  <c r="F49" i="205"/>
  <c r="G49" i="205"/>
  <c r="H49" i="205"/>
  <c r="I49" i="205"/>
  <c r="J49" i="205"/>
  <c r="K49" i="205"/>
  <c r="L49" i="205"/>
  <c r="M49" i="205"/>
  <c r="N49" i="205"/>
  <c r="O49" i="205"/>
  <c r="H54" i="205"/>
  <c r="I54" i="205"/>
  <c r="L54" i="205"/>
  <c r="M54" i="205"/>
  <c r="O54" i="205"/>
  <c r="H55" i="205"/>
  <c r="I55" i="205"/>
  <c r="J55" i="205"/>
  <c r="K55" i="205"/>
  <c r="L55" i="205"/>
  <c r="M55" i="205"/>
  <c r="N55" i="205"/>
  <c r="O55" i="205"/>
  <c r="H57" i="205"/>
  <c r="I57" i="205"/>
  <c r="L57" i="205"/>
  <c r="M57" i="205"/>
  <c r="O57" i="205"/>
  <c r="F58" i="205"/>
  <c r="G58" i="205"/>
  <c r="H58" i="205"/>
  <c r="I58" i="205"/>
  <c r="J58" i="205"/>
  <c r="K58" i="205"/>
  <c r="L58" i="205"/>
  <c r="M58" i="205"/>
  <c r="N58" i="205"/>
  <c r="O58" i="205"/>
  <c r="F59" i="205"/>
  <c r="G59" i="205"/>
  <c r="H59" i="205"/>
  <c r="I59" i="205"/>
  <c r="J59" i="205"/>
  <c r="K59" i="205"/>
  <c r="L59" i="205"/>
  <c r="M59" i="205"/>
  <c r="N59" i="205"/>
  <c r="O59" i="205"/>
  <c r="H60" i="205"/>
  <c r="I60" i="205"/>
  <c r="L60" i="205"/>
  <c r="M60" i="205"/>
  <c r="O60" i="205"/>
  <c r="H62" i="205"/>
  <c r="I62" i="205"/>
  <c r="L62" i="205"/>
  <c r="M62" i="205"/>
  <c r="O62" i="205"/>
  <c r="F64" i="205"/>
  <c r="G64" i="205"/>
  <c r="H64" i="205"/>
  <c r="I64" i="205"/>
  <c r="J64" i="205"/>
  <c r="K64" i="205"/>
  <c r="L64" i="205"/>
  <c r="M64" i="205"/>
  <c r="N64" i="205"/>
  <c r="O64" i="205"/>
  <c r="F65" i="205"/>
  <c r="G65" i="205"/>
  <c r="H65" i="205"/>
  <c r="I65" i="205"/>
  <c r="J65" i="205"/>
  <c r="K65" i="205"/>
  <c r="L65" i="205"/>
  <c r="M65" i="205"/>
  <c r="N65" i="205"/>
  <c r="O65" i="205"/>
  <c r="F67" i="205"/>
  <c r="G67" i="205"/>
  <c r="H67" i="205"/>
  <c r="I67" i="205"/>
  <c r="J67" i="205"/>
  <c r="K67" i="205"/>
  <c r="L67" i="205"/>
  <c r="M67" i="205"/>
  <c r="N67" i="205"/>
  <c r="O67" i="205"/>
  <c r="F68" i="205"/>
  <c r="G68" i="205"/>
  <c r="H68" i="205"/>
  <c r="I68" i="205"/>
  <c r="J68" i="205"/>
  <c r="K68" i="205"/>
  <c r="L68" i="205"/>
  <c r="M68" i="205"/>
  <c r="N68" i="205"/>
  <c r="O68" i="205"/>
  <c r="F69" i="205"/>
  <c r="G69" i="205"/>
  <c r="H69" i="205"/>
  <c r="I69" i="205"/>
  <c r="J69" i="205"/>
  <c r="K69" i="205"/>
  <c r="L69" i="205"/>
  <c r="M69" i="205"/>
  <c r="N69" i="205"/>
  <c r="O69" i="205"/>
  <c r="F70" i="205"/>
  <c r="G70" i="205"/>
  <c r="H70" i="205"/>
  <c r="I70" i="205"/>
  <c r="J70" i="205"/>
  <c r="K70" i="205"/>
  <c r="L70" i="205"/>
  <c r="M70" i="205"/>
  <c r="N70" i="205"/>
  <c r="O70" i="205"/>
  <c r="F71" i="205"/>
  <c r="G71" i="205"/>
  <c r="H71" i="205"/>
  <c r="I71" i="205"/>
  <c r="J71" i="205"/>
  <c r="K71" i="205"/>
  <c r="L71" i="205"/>
  <c r="M71" i="205"/>
  <c r="N71" i="205"/>
  <c r="O71" i="205"/>
  <c r="F72" i="205"/>
  <c r="G72" i="205"/>
  <c r="H72" i="205"/>
  <c r="I72" i="205"/>
  <c r="J72" i="205"/>
  <c r="K72" i="205"/>
  <c r="L72" i="205"/>
  <c r="M72" i="205"/>
  <c r="N72" i="205"/>
  <c r="O72" i="205"/>
  <c r="H74" i="205"/>
  <c r="I74" i="205"/>
  <c r="L74" i="205"/>
  <c r="M74" i="205"/>
  <c r="O74" i="205"/>
  <c r="F75" i="205"/>
  <c r="G75" i="205"/>
  <c r="H75" i="205"/>
  <c r="I75" i="205"/>
  <c r="J75" i="205"/>
  <c r="K75" i="205"/>
  <c r="L75" i="205"/>
  <c r="M75" i="205"/>
  <c r="N75" i="205"/>
  <c r="O75" i="205"/>
  <c r="F76" i="205"/>
  <c r="G76" i="205"/>
  <c r="H76" i="205"/>
  <c r="I76" i="205"/>
  <c r="J76" i="205"/>
  <c r="K76" i="205"/>
  <c r="L76" i="205"/>
  <c r="M76" i="205"/>
  <c r="N76" i="205"/>
  <c r="O76" i="205"/>
  <c r="H77" i="205"/>
  <c r="I77" i="205"/>
  <c r="L77" i="205"/>
  <c r="M77" i="205"/>
  <c r="O77" i="205"/>
  <c r="G78" i="205"/>
  <c r="H78" i="205"/>
  <c r="I78" i="205"/>
  <c r="L78" i="205"/>
  <c r="M78" i="205"/>
  <c r="O78" i="205"/>
  <c r="G80" i="205"/>
  <c r="H80" i="205"/>
  <c r="I80" i="205"/>
  <c r="K80" i="205"/>
  <c r="L80" i="205"/>
  <c r="M80" i="205"/>
  <c r="O80" i="205"/>
  <c r="F81" i="205"/>
  <c r="G81" i="205"/>
  <c r="H81" i="205"/>
  <c r="I81" i="205"/>
  <c r="J81" i="205"/>
  <c r="K81" i="205"/>
  <c r="L81" i="205"/>
  <c r="M81" i="205"/>
  <c r="N81" i="205"/>
  <c r="O81" i="205"/>
  <c r="G83" i="205"/>
  <c r="H83" i="205"/>
  <c r="I83" i="205"/>
  <c r="L83" i="205"/>
  <c r="M83" i="205"/>
  <c r="O83" i="205"/>
  <c r="H84" i="205"/>
  <c r="I84" i="205"/>
  <c r="L84" i="205"/>
  <c r="M84" i="205"/>
  <c r="O84" i="205"/>
  <c r="F85" i="205"/>
  <c r="G85" i="205"/>
  <c r="H85" i="205"/>
  <c r="I85" i="205"/>
  <c r="J85" i="205"/>
  <c r="K85" i="205"/>
  <c r="L85" i="205"/>
  <c r="M85" i="205"/>
  <c r="N85" i="205"/>
  <c r="O85" i="205"/>
  <c r="F86" i="205"/>
  <c r="G86" i="205"/>
  <c r="H86" i="205"/>
  <c r="I86" i="205"/>
  <c r="J86" i="205"/>
  <c r="K86" i="205"/>
  <c r="L86" i="205"/>
  <c r="M86" i="205"/>
  <c r="N86" i="205"/>
  <c r="O86" i="205"/>
  <c r="F88" i="205"/>
  <c r="G88" i="205"/>
  <c r="H88" i="205"/>
  <c r="I88" i="205"/>
  <c r="J88" i="205"/>
  <c r="K88" i="205"/>
  <c r="L88" i="205"/>
  <c r="M88" i="205"/>
  <c r="N88" i="205"/>
  <c r="O88" i="205"/>
  <c r="F89" i="205"/>
  <c r="G89" i="205"/>
  <c r="H89" i="205"/>
  <c r="I89" i="205"/>
  <c r="J89" i="205"/>
  <c r="K89" i="205"/>
  <c r="L89" i="205"/>
  <c r="M89" i="205"/>
  <c r="N89" i="205"/>
  <c r="O89" i="205"/>
  <c r="F90" i="205"/>
  <c r="G90" i="205"/>
  <c r="H90" i="205"/>
  <c r="I90" i="205"/>
  <c r="J90" i="205"/>
  <c r="K90" i="205"/>
  <c r="L90" i="205"/>
  <c r="M90" i="205"/>
  <c r="N90" i="205"/>
  <c r="O90" i="205"/>
  <c r="H91" i="205"/>
  <c r="I91" i="205"/>
  <c r="L91" i="205"/>
  <c r="M91" i="205"/>
  <c r="O91" i="205"/>
  <c r="G92" i="205"/>
  <c r="H92" i="205"/>
  <c r="I92" i="205"/>
  <c r="L92" i="205"/>
  <c r="M92" i="205"/>
  <c r="O92" i="205"/>
  <c r="F93" i="205"/>
  <c r="G93" i="205"/>
  <c r="H93" i="205"/>
  <c r="I93" i="205"/>
  <c r="J93" i="205"/>
  <c r="K93" i="205"/>
  <c r="L93" i="205"/>
  <c r="M93" i="205"/>
  <c r="N93" i="205"/>
  <c r="O93" i="205"/>
  <c r="F94" i="205"/>
  <c r="G94" i="205"/>
  <c r="H94" i="205"/>
  <c r="I94" i="205"/>
  <c r="J94" i="205"/>
  <c r="K94" i="205"/>
  <c r="L94" i="205"/>
  <c r="M94" i="205"/>
  <c r="N94" i="205"/>
  <c r="O94" i="205"/>
  <c r="F99" i="205"/>
  <c r="H99" i="205"/>
  <c r="I99" i="205"/>
  <c r="J99" i="205"/>
  <c r="L99" i="205"/>
  <c r="M99" i="205"/>
  <c r="N99" i="205"/>
  <c r="O99" i="205"/>
  <c r="F100" i="205"/>
  <c r="G100" i="205"/>
  <c r="H100" i="205"/>
  <c r="I100" i="205"/>
  <c r="J100" i="205"/>
  <c r="K100" i="205"/>
  <c r="L100" i="205"/>
  <c r="M100" i="205"/>
  <c r="N100" i="205"/>
  <c r="O100" i="205"/>
  <c r="F102" i="205"/>
  <c r="H102" i="205"/>
  <c r="I102" i="205"/>
  <c r="J102" i="205"/>
  <c r="L102" i="205"/>
  <c r="M102" i="205"/>
  <c r="N102" i="205"/>
  <c r="O102" i="205"/>
  <c r="F103" i="205"/>
  <c r="G103" i="205"/>
  <c r="H103" i="205"/>
  <c r="I103" i="205"/>
  <c r="J103" i="205"/>
  <c r="K103" i="205"/>
  <c r="L103" i="205"/>
  <c r="M103" i="205"/>
  <c r="N103" i="205"/>
  <c r="O103" i="205"/>
  <c r="F104" i="205"/>
  <c r="G104" i="205"/>
  <c r="H104" i="205"/>
  <c r="I104" i="205"/>
  <c r="J104" i="205"/>
  <c r="K104" i="205"/>
  <c r="L104" i="205"/>
  <c r="M104" i="205"/>
  <c r="N104" i="205"/>
  <c r="O104" i="205"/>
  <c r="F105" i="205"/>
  <c r="G105" i="205"/>
  <c r="H105" i="205"/>
  <c r="I105" i="205"/>
  <c r="J105" i="205"/>
  <c r="K105" i="205"/>
  <c r="L105" i="205"/>
  <c r="M105" i="205"/>
  <c r="N105" i="205"/>
  <c r="O105" i="205"/>
  <c r="F107" i="205"/>
  <c r="H107" i="205"/>
  <c r="I107" i="205"/>
  <c r="J107" i="205"/>
  <c r="L107" i="205"/>
  <c r="M107" i="205"/>
  <c r="N107" i="205"/>
  <c r="O107" i="205"/>
  <c r="F109" i="205"/>
  <c r="G109" i="205"/>
  <c r="H109" i="205"/>
  <c r="I109" i="205"/>
  <c r="J109" i="205"/>
  <c r="K109" i="205"/>
  <c r="L109" i="205"/>
  <c r="M109" i="205"/>
  <c r="N109" i="205"/>
  <c r="O109" i="205"/>
  <c r="F110" i="205"/>
  <c r="G110" i="205"/>
  <c r="H110" i="205"/>
  <c r="I110" i="205"/>
  <c r="J110" i="205"/>
  <c r="K110" i="205"/>
  <c r="L110" i="205"/>
  <c r="M110" i="205"/>
  <c r="N110" i="205"/>
  <c r="O110" i="205"/>
  <c r="F112" i="205"/>
  <c r="G112" i="205"/>
  <c r="H112" i="205"/>
  <c r="I112" i="205"/>
  <c r="J112" i="205"/>
  <c r="K112" i="205"/>
  <c r="L112" i="205"/>
  <c r="M112" i="205"/>
  <c r="N112" i="205"/>
  <c r="O112" i="205"/>
  <c r="F113" i="205"/>
  <c r="G113" i="205"/>
  <c r="H113" i="205"/>
  <c r="I113" i="205"/>
  <c r="J113" i="205"/>
  <c r="K113" i="205"/>
  <c r="L113" i="205"/>
  <c r="M113" i="205"/>
  <c r="N113" i="205"/>
  <c r="O113" i="205"/>
  <c r="F114" i="205"/>
  <c r="G114" i="205"/>
  <c r="H114" i="205"/>
  <c r="I114" i="205"/>
  <c r="J114" i="205"/>
  <c r="K114" i="205"/>
  <c r="L114" i="205"/>
  <c r="M114" i="205"/>
  <c r="N114" i="205"/>
  <c r="O114" i="205"/>
  <c r="F115" i="205"/>
  <c r="G115" i="205"/>
  <c r="H115" i="205"/>
  <c r="I115" i="205"/>
  <c r="J115" i="205"/>
  <c r="K115" i="205"/>
  <c r="L115" i="205"/>
  <c r="M115" i="205"/>
  <c r="N115" i="205"/>
  <c r="O115" i="205"/>
  <c r="F116" i="205"/>
  <c r="G116" i="205"/>
  <c r="H116" i="205"/>
  <c r="I116" i="205"/>
  <c r="J116" i="205"/>
  <c r="K116" i="205"/>
  <c r="L116" i="205"/>
  <c r="M116" i="205"/>
  <c r="N116" i="205"/>
  <c r="O116" i="205"/>
  <c r="F117" i="205"/>
  <c r="G117" i="205"/>
  <c r="H117" i="205"/>
  <c r="I117" i="205"/>
  <c r="J117" i="205"/>
  <c r="K117" i="205"/>
  <c r="L117" i="205"/>
  <c r="M117" i="205"/>
  <c r="N117" i="205"/>
  <c r="O117" i="205"/>
  <c r="F119" i="205"/>
  <c r="H119" i="205"/>
  <c r="I119" i="205"/>
  <c r="J119" i="205"/>
  <c r="L119" i="205"/>
  <c r="M119" i="205"/>
  <c r="N119" i="205"/>
  <c r="O119" i="205"/>
  <c r="F120" i="205"/>
  <c r="G120" i="205"/>
  <c r="H120" i="205"/>
  <c r="I120" i="205"/>
  <c r="J120" i="205"/>
  <c r="K120" i="205"/>
  <c r="L120" i="205"/>
  <c r="M120" i="205"/>
  <c r="N120" i="205"/>
  <c r="O120" i="205"/>
  <c r="F121" i="205"/>
  <c r="G121" i="205"/>
  <c r="H121" i="205"/>
  <c r="I121" i="205"/>
  <c r="J121" i="205"/>
  <c r="K121" i="205"/>
  <c r="L121" i="205"/>
  <c r="M121" i="205"/>
  <c r="N121" i="205"/>
  <c r="O121" i="205"/>
  <c r="F122" i="205"/>
  <c r="H122" i="205"/>
  <c r="I122" i="205"/>
  <c r="J122" i="205"/>
  <c r="L122" i="205"/>
  <c r="M122" i="205"/>
  <c r="N122" i="205"/>
  <c r="O122" i="205"/>
  <c r="F123" i="205"/>
  <c r="G123" i="205"/>
  <c r="H123" i="205"/>
  <c r="I123" i="205"/>
  <c r="J123" i="205"/>
  <c r="L123" i="205"/>
  <c r="M123" i="205"/>
  <c r="N123" i="205"/>
  <c r="O123" i="205"/>
  <c r="F125" i="205"/>
  <c r="G125" i="205"/>
  <c r="H125" i="205"/>
  <c r="I125" i="205"/>
  <c r="J125" i="205"/>
  <c r="K125" i="205"/>
  <c r="L125" i="205"/>
  <c r="M125" i="205"/>
  <c r="N125" i="205"/>
  <c r="O125" i="205"/>
  <c r="F126" i="205"/>
  <c r="G126" i="205"/>
  <c r="H126" i="205"/>
  <c r="I126" i="205"/>
  <c r="J126" i="205"/>
  <c r="K126" i="205"/>
  <c r="L126" i="205"/>
  <c r="M126" i="205"/>
  <c r="N126" i="205"/>
  <c r="O126" i="205"/>
  <c r="F128" i="205"/>
  <c r="G128" i="205"/>
  <c r="H128" i="205"/>
  <c r="I128" i="205"/>
  <c r="J128" i="205"/>
  <c r="L128" i="205"/>
  <c r="M128" i="205"/>
  <c r="N128" i="205"/>
  <c r="O128" i="205"/>
  <c r="F129" i="205"/>
  <c r="H129" i="205"/>
  <c r="I129" i="205"/>
  <c r="J129" i="205"/>
  <c r="L129" i="205"/>
  <c r="M129" i="205"/>
  <c r="N129" i="205"/>
  <c r="O129" i="205"/>
  <c r="F130" i="205"/>
  <c r="G130" i="205"/>
  <c r="H130" i="205"/>
  <c r="I130" i="205"/>
  <c r="J130" i="205"/>
  <c r="K130" i="205"/>
  <c r="L130" i="205"/>
  <c r="M130" i="205"/>
  <c r="N130" i="205"/>
  <c r="O130" i="205"/>
  <c r="F131" i="205"/>
  <c r="G131" i="205"/>
  <c r="H131" i="205"/>
  <c r="I131" i="205"/>
  <c r="J131" i="205"/>
  <c r="K131" i="205"/>
  <c r="L131" i="205"/>
  <c r="M131" i="205"/>
  <c r="N131" i="205"/>
  <c r="O131" i="205"/>
  <c r="F133" i="205"/>
  <c r="G133" i="205"/>
  <c r="H133" i="205"/>
  <c r="I133" i="205"/>
  <c r="J133" i="205"/>
  <c r="K133" i="205"/>
  <c r="L133" i="205"/>
  <c r="M133" i="205"/>
  <c r="N133" i="205"/>
  <c r="O133" i="205"/>
  <c r="F134" i="205"/>
  <c r="G134" i="205"/>
  <c r="H134" i="205"/>
  <c r="I134" i="205"/>
  <c r="J134" i="205"/>
  <c r="K134" i="205"/>
  <c r="L134" i="205"/>
  <c r="M134" i="205"/>
  <c r="N134" i="205"/>
  <c r="O134" i="205"/>
  <c r="F135" i="205"/>
  <c r="G135" i="205"/>
  <c r="H135" i="205"/>
  <c r="I135" i="205"/>
  <c r="J135" i="205"/>
  <c r="K135" i="205"/>
  <c r="L135" i="205"/>
  <c r="M135" i="205"/>
  <c r="N135" i="205"/>
  <c r="O135" i="205"/>
  <c r="F136" i="205"/>
  <c r="H136" i="205"/>
  <c r="I136" i="205"/>
  <c r="J136" i="205"/>
  <c r="L136" i="205"/>
  <c r="M136" i="205"/>
  <c r="N136" i="205"/>
  <c r="O136" i="205"/>
  <c r="F137" i="205"/>
  <c r="G137" i="205"/>
  <c r="H137" i="205"/>
  <c r="I137" i="205"/>
  <c r="J137" i="205"/>
  <c r="L137" i="205"/>
  <c r="M137" i="205"/>
  <c r="N137" i="205"/>
  <c r="O137" i="205"/>
  <c r="F138" i="205"/>
  <c r="G138" i="205"/>
  <c r="H138" i="205"/>
  <c r="I138" i="205"/>
  <c r="J138" i="205"/>
  <c r="K138" i="205"/>
  <c r="L138" i="205"/>
  <c r="M138" i="205"/>
  <c r="N138" i="205"/>
  <c r="O138" i="205"/>
  <c r="F139" i="205"/>
  <c r="G139" i="205"/>
  <c r="H139" i="205"/>
  <c r="I139" i="205"/>
  <c r="J139" i="205"/>
  <c r="K139" i="205"/>
  <c r="L139" i="205"/>
  <c r="M139" i="205"/>
  <c r="N139" i="205"/>
  <c r="O139" i="205"/>
  <c r="F144" i="205"/>
  <c r="H144" i="205"/>
  <c r="I144" i="205"/>
  <c r="J144" i="205"/>
  <c r="L144" i="205"/>
  <c r="M144" i="205"/>
  <c r="N144" i="205"/>
  <c r="O144" i="205"/>
  <c r="F145" i="205"/>
  <c r="G145" i="205"/>
  <c r="H145" i="205"/>
  <c r="I145" i="205"/>
  <c r="J145" i="205"/>
  <c r="K145" i="205"/>
  <c r="L145" i="205"/>
  <c r="M145" i="205"/>
  <c r="N145" i="205"/>
  <c r="O145" i="205"/>
  <c r="F147" i="205"/>
  <c r="H147" i="205"/>
  <c r="I147" i="205"/>
  <c r="J147" i="205"/>
  <c r="L147" i="205"/>
  <c r="M147" i="205"/>
  <c r="N147" i="205"/>
  <c r="O147" i="205"/>
  <c r="F148" i="205"/>
  <c r="G148" i="205"/>
  <c r="H148" i="205"/>
  <c r="I148" i="205"/>
  <c r="J148" i="205"/>
  <c r="K148" i="205"/>
  <c r="L148" i="205"/>
  <c r="M148" i="205"/>
  <c r="N148" i="205"/>
  <c r="O148" i="205"/>
  <c r="F149" i="205"/>
  <c r="G149" i="205"/>
  <c r="H149" i="205"/>
  <c r="I149" i="205"/>
  <c r="J149" i="205"/>
  <c r="K149" i="205"/>
  <c r="L149" i="205"/>
  <c r="M149" i="205"/>
  <c r="N149" i="205"/>
  <c r="O149" i="205"/>
  <c r="F150" i="205"/>
  <c r="G150" i="205"/>
  <c r="H150" i="205"/>
  <c r="I150" i="205"/>
  <c r="J150" i="205"/>
  <c r="L150" i="205"/>
  <c r="M150" i="205"/>
  <c r="N150" i="205"/>
  <c r="O150" i="205"/>
  <c r="F152" i="205"/>
  <c r="H152" i="205"/>
  <c r="I152" i="205"/>
  <c r="J152" i="205"/>
  <c r="L152" i="205"/>
  <c r="M152" i="205"/>
  <c r="N152" i="205"/>
  <c r="O152" i="205"/>
  <c r="F154" i="205"/>
  <c r="G154" i="205"/>
  <c r="H154" i="205"/>
  <c r="I154" i="205"/>
  <c r="J154" i="205"/>
  <c r="K154" i="205"/>
  <c r="L154" i="205"/>
  <c r="M154" i="205"/>
  <c r="N154" i="205"/>
  <c r="O154" i="205"/>
  <c r="F155" i="205"/>
  <c r="G155" i="205"/>
  <c r="H155" i="205"/>
  <c r="I155" i="205"/>
  <c r="J155" i="205"/>
  <c r="K155" i="205"/>
  <c r="L155" i="205"/>
  <c r="M155" i="205"/>
  <c r="N155" i="205"/>
  <c r="O155" i="205"/>
  <c r="F157" i="205"/>
  <c r="G157" i="205"/>
  <c r="H157" i="205"/>
  <c r="I157" i="205"/>
  <c r="J157" i="205"/>
  <c r="K157" i="205"/>
  <c r="L157" i="205"/>
  <c r="M157" i="205"/>
  <c r="N157" i="205"/>
  <c r="O157" i="205"/>
  <c r="F158" i="205"/>
  <c r="G158" i="205"/>
  <c r="H158" i="205"/>
  <c r="I158" i="205"/>
  <c r="J158" i="205"/>
  <c r="K158" i="205"/>
  <c r="L158" i="205"/>
  <c r="M158" i="205"/>
  <c r="N158" i="205"/>
  <c r="O158" i="205"/>
  <c r="F159" i="205"/>
  <c r="G159" i="205"/>
  <c r="H159" i="205"/>
  <c r="I159" i="205"/>
  <c r="J159" i="205"/>
  <c r="K159" i="205"/>
  <c r="L159" i="205"/>
  <c r="M159" i="205"/>
  <c r="N159" i="205"/>
  <c r="O159" i="205"/>
  <c r="F160" i="205"/>
  <c r="G160" i="205"/>
  <c r="H160" i="205"/>
  <c r="I160" i="205"/>
  <c r="J160" i="205"/>
  <c r="K160" i="205"/>
  <c r="L160" i="205"/>
  <c r="M160" i="205"/>
  <c r="N160" i="205"/>
  <c r="O160" i="205"/>
  <c r="F161" i="205"/>
  <c r="G161" i="205"/>
  <c r="H161" i="205"/>
  <c r="I161" i="205"/>
  <c r="J161" i="205"/>
  <c r="K161" i="205"/>
  <c r="L161" i="205"/>
  <c r="M161" i="205"/>
  <c r="N161" i="205"/>
  <c r="O161" i="205"/>
  <c r="F162" i="205"/>
  <c r="G162" i="205"/>
  <c r="H162" i="205"/>
  <c r="I162" i="205"/>
  <c r="J162" i="205"/>
  <c r="K162" i="205"/>
  <c r="L162" i="205"/>
  <c r="M162" i="205"/>
  <c r="N162" i="205"/>
  <c r="O162" i="205"/>
  <c r="F164" i="205"/>
  <c r="H164" i="205"/>
  <c r="I164" i="205"/>
  <c r="J164" i="205"/>
  <c r="L164" i="205"/>
  <c r="M164" i="205"/>
  <c r="N164" i="205"/>
  <c r="O164" i="205"/>
  <c r="F165" i="205"/>
  <c r="G165" i="205"/>
  <c r="H165" i="205"/>
  <c r="I165" i="205"/>
  <c r="J165" i="205"/>
  <c r="K165" i="205"/>
  <c r="L165" i="205"/>
  <c r="M165" i="205"/>
  <c r="N165" i="205"/>
  <c r="O165" i="205"/>
  <c r="F166" i="205"/>
  <c r="G166" i="205"/>
  <c r="H166" i="205"/>
  <c r="I166" i="205"/>
  <c r="J166" i="205"/>
  <c r="K166" i="205"/>
  <c r="L166" i="205"/>
  <c r="M166" i="205"/>
  <c r="N166" i="205"/>
  <c r="O166" i="205"/>
  <c r="F167" i="205"/>
  <c r="H167" i="205"/>
  <c r="I167" i="205"/>
  <c r="J167" i="205"/>
  <c r="L167" i="205"/>
  <c r="M167" i="205"/>
  <c r="N167" i="205"/>
  <c r="O167" i="205"/>
  <c r="F168" i="205"/>
  <c r="G168" i="205"/>
  <c r="H168" i="205"/>
  <c r="I168" i="205"/>
  <c r="J168" i="205"/>
  <c r="L168" i="205"/>
  <c r="M168" i="205"/>
  <c r="N168" i="205"/>
  <c r="O168" i="205"/>
  <c r="F170" i="205"/>
  <c r="G170" i="205"/>
  <c r="H170" i="205"/>
  <c r="I170" i="205"/>
  <c r="J170" i="205"/>
  <c r="K170" i="205"/>
  <c r="L170" i="205"/>
  <c r="M170" i="205"/>
  <c r="N170" i="205"/>
  <c r="O170" i="205"/>
  <c r="F171" i="205"/>
  <c r="G171" i="205"/>
  <c r="H171" i="205"/>
  <c r="I171" i="205"/>
  <c r="J171" i="205"/>
  <c r="K171" i="205"/>
  <c r="L171" i="205"/>
  <c r="M171" i="205"/>
  <c r="N171" i="205"/>
  <c r="O171" i="205"/>
  <c r="F173" i="205"/>
  <c r="G173" i="205"/>
  <c r="H173" i="205"/>
  <c r="I173" i="205"/>
  <c r="J173" i="205"/>
  <c r="L173" i="205"/>
  <c r="M173" i="205"/>
  <c r="N173" i="205"/>
  <c r="O173" i="205"/>
  <c r="F174" i="205"/>
  <c r="H174" i="205"/>
  <c r="I174" i="205"/>
  <c r="J174" i="205"/>
  <c r="L174" i="205"/>
  <c r="M174" i="205"/>
  <c r="N174" i="205"/>
  <c r="O174" i="205"/>
  <c r="F175" i="205"/>
  <c r="G175" i="205"/>
  <c r="H175" i="205"/>
  <c r="I175" i="205"/>
  <c r="J175" i="205"/>
  <c r="K175" i="205"/>
  <c r="L175" i="205"/>
  <c r="M175" i="205"/>
  <c r="N175" i="205"/>
  <c r="O175" i="205"/>
  <c r="F176" i="205"/>
  <c r="G176" i="205"/>
  <c r="H176" i="205"/>
  <c r="I176" i="205"/>
  <c r="J176" i="205"/>
  <c r="K176" i="205"/>
  <c r="L176" i="205"/>
  <c r="M176" i="205"/>
  <c r="N176" i="205"/>
  <c r="O176" i="205"/>
  <c r="F178" i="205"/>
  <c r="G178" i="205"/>
  <c r="H178" i="205"/>
  <c r="I178" i="205"/>
  <c r="J178" i="205"/>
  <c r="K178" i="205"/>
  <c r="L178" i="205"/>
  <c r="M178" i="205"/>
  <c r="N178" i="205"/>
  <c r="O178" i="205"/>
  <c r="F179" i="205"/>
  <c r="G179" i="205"/>
  <c r="H179" i="205"/>
  <c r="I179" i="205"/>
  <c r="J179" i="205"/>
  <c r="K179" i="205"/>
  <c r="L179" i="205"/>
  <c r="M179" i="205"/>
  <c r="N179" i="205"/>
  <c r="O179" i="205"/>
  <c r="F180" i="205"/>
  <c r="G180" i="205"/>
  <c r="H180" i="205"/>
  <c r="I180" i="205"/>
  <c r="J180" i="205"/>
  <c r="K180" i="205"/>
  <c r="L180" i="205"/>
  <c r="M180" i="205"/>
  <c r="N180" i="205"/>
  <c r="O180" i="205"/>
  <c r="F181" i="205"/>
  <c r="H181" i="205"/>
  <c r="I181" i="205"/>
  <c r="J181" i="205"/>
  <c r="L181" i="205"/>
  <c r="M181" i="205"/>
  <c r="N181" i="205"/>
  <c r="O181" i="205"/>
  <c r="F182" i="205"/>
  <c r="G182" i="205"/>
  <c r="H182" i="205"/>
  <c r="I182" i="205"/>
  <c r="J182" i="205"/>
  <c r="K182" i="205"/>
  <c r="L182" i="205"/>
  <c r="M182" i="205"/>
  <c r="N182" i="205"/>
  <c r="O182" i="205"/>
  <c r="F183" i="205"/>
  <c r="G183" i="205"/>
  <c r="H183" i="205"/>
  <c r="I183" i="205"/>
  <c r="J183" i="205"/>
  <c r="L183" i="205"/>
  <c r="M183" i="205"/>
  <c r="N183" i="205"/>
  <c r="O183" i="205"/>
  <c r="F184" i="205"/>
  <c r="G184" i="205"/>
  <c r="H184" i="205"/>
  <c r="I184" i="205"/>
  <c r="J184" i="205"/>
  <c r="K184" i="205"/>
  <c r="L184" i="205"/>
  <c r="M184" i="205"/>
  <c r="N184" i="205"/>
  <c r="O184" i="205"/>
  <c r="F189" i="205"/>
  <c r="H189" i="205"/>
  <c r="I189" i="205"/>
  <c r="J189" i="205"/>
  <c r="L189" i="205"/>
  <c r="M189" i="205"/>
  <c r="N189" i="205"/>
  <c r="O189" i="205"/>
  <c r="F190" i="205"/>
  <c r="G190" i="205"/>
  <c r="H190" i="205"/>
  <c r="I190" i="205"/>
  <c r="J190" i="205"/>
  <c r="K190" i="205"/>
  <c r="L190" i="205"/>
  <c r="M190" i="205"/>
  <c r="N190" i="205"/>
  <c r="O190" i="205"/>
  <c r="F192" i="205"/>
  <c r="H192" i="205"/>
  <c r="I192" i="205"/>
  <c r="J192" i="205"/>
  <c r="L192" i="205"/>
  <c r="M192" i="205"/>
  <c r="N192" i="205"/>
  <c r="O192" i="205"/>
  <c r="F193" i="205"/>
  <c r="G193" i="205"/>
  <c r="H193" i="205"/>
  <c r="I193" i="205"/>
  <c r="J193" i="205"/>
  <c r="K193" i="205"/>
  <c r="L193" i="205"/>
  <c r="M193" i="205"/>
  <c r="N193" i="205"/>
  <c r="O193" i="205"/>
  <c r="F194" i="205"/>
  <c r="G194" i="205"/>
  <c r="H194" i="205"/>
  <c r="I194" i="205"/>
  <c r="J194" i="205"/>
  <c r="K194" i="205"/>
  <c r="L194" i="205"/>
  <c r="M194" i="205"/>
  <c r="N194" i="205"/>
  <c r="O194" i="205"/>
  <c r="F195" i="205"/>
  <c r="G195" i="205"/>
  <c r="H195" i="205"/>
  <c r="I195" i="205"/>
  <c r="J195" i="205"/>
  <c r="K195" i="205"/>
  <c r="L195" i="205"/>
  <c r="M195" i="205"/>
  <c r="N195" i="205"/>
  <c r="O195" i="205"/>
  <c r="F197" i="205"/>
  <c r="H197" i="205"/>
  <c r="I197" i="205"/>
  <c r="J197" i="205"/>
  <c r="L197" i="205"/>
  <c r="M197" i="205"/>
  <c r="N197" i="205"/>
  <c r="O197" i="205"/>
  <c r="F199" i="205"/>
  <c r="G199" i="205"/>
  <c r="H199" i="205"/>
  <c r="I199" i="205"/>
  <c r="J199" i="205"/>
  <c r="K199" i="205"/>
  <c r="L199" i="205"/>
  <c r="M199" i="205"/>
  <c r="N199" i="205"/>
  <c r="O199" i="205"/>
  <c r="F200" i="205"/>
  <c r="G200" i="205"/>
  <c r="H200" i="205"/>
  <c r="I200" i="205"/>
  <c r="J200" i="205"/>
  <c r="K200" i="205"/>
  <c r="L200" i="205"/>
  <c r="M200" i="205"/>
  <c r="N200" i="205"/>
  <c r="O200" i="205"/>
  <c r="F202" i="205"/>
  <c r="G202" i="205"/>
  <c r="H202" i="205"/>
  <c r="I202" i="205"/>
  <c r="J202" i="205"/>
  <c r="K202" i="205"/>
  <c r="L202" i="205"/>
  <c r="M202" i="205"/>
  <c r="N202" i="205"/>
  <c r="O202" i="205"/>
  <c r="F203" i="205"/>
  <c r="G203" i="205"/>
  <c r="H203" i="205"/>
  <c r="I203" i="205"/>
  <c r="J203" i="205"/>
  <c r="K203" i="205"/>
  <c r="L203" i="205"/>
  <c r="M203" i="205"/>
  <c r="N203" i="205"/>
  <c r="O203" i="205"/>
  <c r="F204" i="205"/>
  <c r="G204" i="205"/>
  <c r="H204" i="205"/>
  <c r="I204" i="205"/>
  <c r="J204" i="205"/>
  <c r="K204" i="205"/>
  <c r="L204" i="205"/>
  <c r="M204" i="205"/>
  <c r="N204" i="205"/>
  <c r="O204" i="205"/>
  <c r="F205" i="205"/>
  <c r="G205" i="205"/>
  <c r="H205" i="205"/>
  <c r="I205" i="205"/>
  <c r="J205" i="205"/>
  <c r="K205" i="205"/>
  <c r="L205" i="205"/>
  <c r="M205" i="205"/>
  <c r="N205" i="205"/>
  <c r="O205" i="205"/>
  <c r="F206" i="205"/>
  <c r="G206" i="205"/>
  <c r="H206" i="205"/>
  <c r="I206" i="205"/>
  <c r="J206" i="205"/>
  <c r="K206" i="205"/>
  <c r="L206" i="205"/>
  <c r="M206" i="205"/>
  <c r="N206" i="205"/>
  <c r="O206" i="205"/>
  <c r="F207" i="205"/>
  <c r="G207" i="205"/>
  <c r="H207" i="205"/>
  <c r="I207" i="205"/>
  <c r="J207" i="205"/>
  <c r="K207" i="205"/>
  <c r="L207" i="205"/>
  <c r="M207" i="205"/>
  <c r="N207" i="205"/>
  <c r="O207" i="205"/>
  <c r="F209" i="205"/>
  <c r="H209" i="205"/>
  <c r="I209" i="205"/>
  <c r="J209" i="205"/>
  <c r="L209" i="205"/>
  <c r="M209" i="205"/>
  <c r="N209" i="205"/>
  <c r="O209" i="205"/>
  <c r="F210" i="205"/>
  <c r="G210" i="205"/>
  <c r="H210" i="205"/>
  <c r="I210" i="205"/>
  <c r="J210" i="205"/>
  <c r="K210" i="205"/>
  <c r="L210" i="205"/>
  <c r="M210" i="205"/>
  <c r="N210" i="205"/>
  <c r="O210" i="205"/>
  <c r="F211" i="205"/>
  <c r="G211" i="205"/>
  <c r="H211" i="205"/>
  <c r="I211" i="205"/>
  <c r="J211" i="205"/>
  <c r="K211" i="205"/>
  <c r="L211" i="205"/>
  <c r="M211" i="205"/>
  <c r="N211" i="205"/>
  <c r="O211" i="205"/>
  <c r="F212" i="205"/>
  <c r="H212" i="205"/>
  <c r="I212" i="205"/>
  <c r="J212" i="205"/>
  <c r="L212" i="205"/>
  <c r="M212" i="205"/>
  <c r="N212" i="205"/>
  <c r="O212" i="205"/>
  <c r="F213" i="205"/>
  <c r="G213" i="205"/>
  <c r="H213" i="205"/>
  <c r="I213" i="205"/>
  <c r="J213" i="205"/>
  <c r="L213" i="205"/>
  <c r="M213" i="205"/>
  <c r="N213" i="205"/>
  <c r="O213" i="205"/>
  <c r="F215" i="205"/>
  <c r="G215" i="205"/>
  <c r="H215" i="205"/>
  <c r="I215" i="205"/>
  <c r="J215" i="205"/>
  <c r="K215" i="205"/>
  <c r="L215" i="205"/>
  <c r="M215" i="205"/>
  <c r="N215" i="205"/>
  <c r="O215" i="205"/>
  <c r="F216" i="205"/>
  <c r="G216" i="205"/>
  <c r="H216" i="205"/>
  <c r="I216" i="205"/>
  <c r="J216" i="205"/>
  <c r="K216" i="205"/>
  <c r="L216" i="205"/>
  <c r="M216" i="205"/>
  <c r="N216" i="205"/>
  <c r="O216" i="205"/>
  <c r="F218" i="205"/>
  <c r="G218" i="205"/>
  <c r="H218" i="205"/>
  <c r="I218" i="205"/>
  <c r="J218" i="205"/>
  <c r="L218" i="205"/>
  <c r="M218" i="205"/>
  <c r="N218" i="205"/>
  <c r="O218" i="205"/>
  <c r="F219" i="205"/>
  <c r="H219" i="205"/>
  <c r="I219" i="205"/>
  <c r="J219" i="205"/>
  <c r="L219" i="205"/>
  <c r="M219" i="205"/>
  <c r="N219" i="205"/>
  <c r="O219" i="205"/>
  <c r="F220" i="205"/>
  <c r="G220" i="205"/>
  <c r="H220" i="205"/>
  <c r="I220" i="205"/>
  <c r="J220" i="205"/>
  <c r="K220" i="205"/>
  <c r="L220" i="205"/>
  <c r="M220" i="205"/>
  <c r="N220" i="205"/>
  <c r="O220" i="205"/>
  <c r="F221" i="205"/>
  <c r="G221" i="205"/>
  <c r="H221" i="205"/>
  <c r="I221" i="205"/>
  <c r="J221" i="205"/>
  <c r="K221" i="205"/>
  <c r="L221" i="205"/>
  <c r="M221" i="205"/>
  <c r="N221" i="205"/>
  <c r="O221" i="205"/>
  <c r="F223" i="205"/>
  <c r="G223" i="205"/>
  <c r="H223" i="205"/>
  <c r="I223" i="205"/>
  <c r="J223" i="205"/>
  <c r="K223" i="205"/>
  <c r="L223" i="205"/>
  <c r="M223" i="205"/>
  <c r="N223" i="205"/>
  <c r="O223" i="205"/>
  <c r="F224" i="205"/>
  <c r="G224" i="205"/>
  <c r="H224" i="205"/>
  <c r="I224" i="205"/>
  <c r="J224" i="205"/>
  <c r="K224" i="205"/>
  <c r="L224" i="205"/>
  <c r="M224" i="205"/>
  <c r="N224" i="205"/>
  <c r="O224" i="205"/>
  <c r="F225" i="205"/>
  <c r="G225" i="205"/>
  <c r="H225" i="205"/>
  <c r="I225" i="205"/>
  <c r="J225" i="205"/>
  <c r="K225" i="205"/>
  <c r="L225" i="205"/>
  <c r="M225" i="205"/>
  <c r="N225" i="205"/>
  <c r="O225" i="205"/>
  <c r="F226" i="205"/>
  <c r="H226" i="205"/>
  <c r="I226" i="205"/>
  <c r="J226" i="205"/>
  <c r="L226" i="205"/>
  <c r="M226" i="205"/>
  <c r="N226" i="205"/>
  <c r="O226" i="205"/>
  <c r="F227" i="205"/>
  <c r="G227" i="205"/>
  <c r="H227" i="205"/>
  <c r="I227" i="205"/>
  <c r="J227" i="205"/>
  <c r="L227" i="205"/>
  <c r="M227" i="205"/>
  <c r="N227" i="205"/>
  <c r="O227" i="205"/>
  <c r="F228" i="205"/>
  <c r="G228" i="205"/>
  <c r="H228" i="205"/>
  <c r="I228" i="205"/>
  <c r="J228" i="205"/>
  <c r="K228" i="205"/>
  <c r="L228" i="205"/>
  <c r="M228" i="205"/>
  <c r="N228" i="205"/>
  <c r="O228" i="205"/>
  <c r="F229" i="205"/>
  <c r="G229" i="205"/>
  <c r="H229" i="205"/>
  <c r="I229" i="205"/>
  <c r="J229" i="205"/>
  <c r="K229" i="205"/>
  <c r="L229" i="205"/>
  <c r="M229" i="205"/>
  <c r="N229" i="205"/>
  <c r="O229" i="205"/>
  <c r="F234" i="205"/>
  <c r="H234" i="205"/>
  <c r="I234" i="205"/>
  <c r="J234" i="205"/>
  <c r="L234" i="205"/>
  <c r="M234" i="205"/>
  <c r="N234" i="205"/>
  <c r="O234" i="205"/>
  <c r="F235" i="205"/>
  <c r="G235" i="205"/>
  <c r="H235" i="205"/>
  <c r="I235" i="205"/>
  <c r="J235" i="205"/>
  <c r="K235" i="205"/>
  <c r="L235" i="205"/>
  <c r="M235" i="205"/>
  <c r="N235" i="205"/>
  <c r="O235" i="205"/>
  <c r="F237" i="205"/>
  <c r="H237" i="205"/>
  <c r="I237" i="205"/>
  <c r="J237" i="205"/>
  <c r="L237" i="205"/>
  <c r="M237" i="205"/>
  <c r="N237" i="205"/>
  <c r="O237" i="205"/>
  <c r="F238" i="205"/>
  <c r="G238" i="205"/>
  <c r="H238" i="205"/>
  <c r="I238" i="205"/>
  <c r="J238" i="205"/>
  <c r="K238" i="205"/>
  <c r="L238" i="205"/>
  <c r="M238" i="205"/>
  <c r="N238" i="205"/>
  <c r="O238" i="205"/>
  <c r="F239" i="205"/>
  <c r="G239" i="205"/>
  <c r="H239" i="205"/>
  <c r="I239" i="205"/>
  <c r="J239" i="205"/>
  <c r="K239" i="205"/>
  <c r="L239" i="205"/>
  <c r="M239" i="205"/>
  <c r="N239" i="205"/>
  <c r="O239" i="205"/>
  <c r="F240" i="205"/>
  <c r="G240" i="205"/>
  <c r="H240" i="205"/>
  <c r="I240" i="205"/>
  <c r="J240" i="205"/>
  <c r="K240" i="205"/>
  <c r="L240" i="205"/>
  <c r="M240" i="205"/>
  <c r="N240" i="205"/>
  <c r="O240" i="205"/>
  <c r="F242" i="205"/>
  <c r="H242" i="205"/>
  <c r="I242" i="205"/>
  <c r="J242" i="205"/>
  <c r="L242" i="205"/>
  <c r="M242" i="205"/>
  <c r="N242" i="205"/>
  <c r="O242" i="205"/>
  <c r="F244" i="205"/>
  <c r="G244" i="205"/>
  <c r="H244" i="205"/>
  <c r="I244" i="205"/>
  <c r="J244" i="205"/>
  <c r="K244" i="205"/>
  <c r="L244" i="205"/>
  <c r="M244" i="205"/>
  <c r="N244" i="205"/>
  <c r="O244" i="205"/>
  <c r="F245" i="205"/>
  <c r="G245" i="205"/>
  <c r="H245" i="205"/>
  <c r="I245" i="205"/>
  <c r="J245" i="205"/>
  <c r="K245" i="205"/>
  <c r="L245" i="205"/>
  <c r="M245" i="205"/>
  <c r="N245" i="205"/>
  <c r="O245" i="205"/>
  <c r="F247" i="205"/>
  <c r="G247" i="205"/>
  <c r="H247" i="205"/>
  <c r="I247" i="205"/>
  <c r="J247" i="205"/>
  <c r="K247" i="205"/>
  <c r="L247" i="205"/>
  <c r="M247" i="205"/>
  <c r="N247" i="205"/>
  <c r="O247" i="205"/>
  <c r="F248" i="205"/>
  <c r="G248" i="205"/>
  <c r="H248" i="205"/>
  <c r="I248" i="205"/>
  <c r="J248" i="205"/>
  <c r="K248" i="205"/>
  <c r="L248" i="205"/>
  <c r="M248" i="205"/>
  <c r="N248" i="205"/>
  <c r="O248" i="205"/>
  <c r="F249" i="205"/>
  <c r="G249" i="205"/>
  <c r="H249" i="205"/>
  <c r="I249" i="205"/>
  <c r="J249" i="205"/>
  <c r="K249" i="205"/>
  <c r="L249" i="205"/>
  <c r="M249" i="205"/>
  <c r="N249" i="205"/>
  <c r="O249" i="205"/>
  <c r="F250" i="205"/>
  <c r="G250" i="205"/>
  <c r="H250" i="205"/>
  <c r="I250" i="205"/>
  <c r="J250" i="205"/>
  <c r="K250" i="205"/>
  <c r="L250" i="205"/>
  <c r="M250" i="205"/>
  <c r="N250" i="205"/>
  <c r="O250" i="205"/>
  <c r="F251" i="205"/>
  <c r="G251" i="205"/>
  <c r="H251" i="205"/>
  <c r="I251" i="205"/>
  <c r="J251" i="205"/>
  <c r="K251" i="205"/>
  <c r="L251" i="205"/>
  <c r="M251" i="205"/>
  <c r="N251" i="205"/>
  <c r="O251" i="205"/>
  <c r="F252" i="205"/>
  <c r="G252" i="205"/>
  <c r="H252" i="205"/>
  <c r="I252" i="205"/>
  <c r="J252" i="205"/>
  <c r="K252" i="205"/>
  <c r="L252" i="205"/>
  <c r="M252" i="205"/>
  <c r="N252" i="205"/>
  <c r="O252" i="205"/>
  <c r="F254" i="205"/>
  <c r="H254" i="205"/>
  <c r="I254" i="205"/>
  <c r="J254" i="205"/>
  <c r="L254" i="205"/>
  <c r="M254" i="205"/>
  <c r="N254" i="205"/>
  <c r="O254" i="205"/>
  <c r="F255" i="205"/>
  <c r="G255" i="205"/>
  <c r="H255" i="205"/>
  <c r="I255" i="205"/>
  <c r="J255" i="205"/>
  <c r="K255" i="205"/>
  <c r="L255" i="205"/>
  <c r="M255" i="205"/>
  <c r="N255" i="205"/>
  <c r="O255" i="205"/>
  <c r="F256" i="205"/>
  <c r="G256" i="205"/>
  <c r="H256" i="205"/>
  <c r="I256" i="205"/>
  <c r="J256" i="205"/>
  <c r="K256" i="205"/>
  <c r="L256" i="205"/>
  <c r="M256" i="205"/>
  <c r="N256" i="205"/>
  <c r="O256" i="205"/>
  <c r="F257" i="205"/>
  <c r="H257" i="205"/>
  <c r="I257" i="205"/>
  <c r="J257" i="205"/>
  <c r="L257" i="205"/>
  <c r="M257" i="205"/>
  <c r="N257" i="205"/>
  <c r="O257" i="205"/>
  <c r="F258" i="205"/>
  <c r="G258" i="205"/>
  <c r="H258" i="205"/>
  <c r="I258" i="205"/>
  <c r="J258" i="205"/>
  <c r="L258" i="205"/>
  <c r="M258" i="205"/>
  <c r="N258" i="205"/>
  <c r="O258" i="205"/>
  <c r="F260" i="205"/>
  <c r="G260" i="205"/>
  <c r="H260" i="205"/>
  <c r="I260" i="205"/>
  <c r="J260" i="205"/>
  <c r="K260" i="205"/>
  <c r="L260" i="205"/>
  <c r="M260" i="205"/>
  <c r="N260" i="205"/>
  <c r="O260" i="205"/>
  <c r="F261" i="205"/>
  <c r="G261" i="205"/>
  <c r="H261" i="205"/>
  <c r="I261" i="205"/>
  <c r="J261" i="205"/>
  <c r="K261" i="205"/>
  <c r="L261" i="205"/>
  <c r="M261" i="205"/>
  <c r="N261" i="205"/>
  <c r="O261" i="205"/>
  <c r="F263" i="205"/>
  <c r="G263" i="205"/>
  <c r="H263" i="205"/>
  <c r="I263" i="205"/>
  <c r="J263" i="205"/>
  <c r="L263" i="205"/>
  <c r="M263" i="205"/>
  <c r="N263" i="205"/>
  <c r="O263" i="205"/>
  <c r="F264" i="205"/>
  <c r="H264" i="205"/>
  <c r="I264" i="205"/>
  <c r="J264" i="205"/>
  <c r="L264" i="205"/>
  <c r="M264" i="205"/>
  <c r="N264" i="205"/>
  <c r="O264" i="205"/>
  <c r="F265" i="205"/>
  <c r="G265" i="205"/>
  <c r="H265" i="205"/>
  <c r="I265" i="205"/>
  <c r="J265" i="205"/>
  <c r="K265" i="205"/>
  <c r="L265" i="205"/>
  <c r="M265" i="205"/>
  <c r="N265" i="205"/>
  <c r="O265" i="205"/>
  <c r="F266" i="205"/>
  <c r="G266" i="205"/>
  <c r="H266" i="205"/>
  <c r="I266" i="205"/>
  <c r="J266" i="205"/>
  <c r="K266" i="205"/>
  <c r="L266" i="205"/>
  <c r="M266" i="205"/>
  <c r="N266" i="205"/>
  <c r="O266" i="205"/>
  <c r="F268" i="205"/>
  <c r="G268" i="205"/>
  <c r="H268" i="205"/>
  <c r="I268" i="205"/>
  <c r="J268" i="205"/>
  <c r="K268" i="205"/>
  <c r="L268" i="205"/>
  <c r="M268" i="205"/>
  <c r="N268" i="205"/>
  <c r="O268" i="205"/>
  <c r="F269" i="205"/>
  <c r="G269" i="205"/>
  <c r="H269" i="205"/>
  <c r="I269" i="205"/>
  <c r="J269" i="205"/>
  <c r="K269" i="205"/>
  <c r="L269" i="205"/>
  <c r="M269" i="205"/>
  <c r="N269" i="205"/>
  <c r="O269" i="205"/>
  <c r="F270" i="205"/>
  <c r="G270" i="205"/>
  <c r="H270" i="205"/>
  <c r="I270" i="205"/>
  <c r="J270" i="205"/>
  <c r="K270" i="205"/>
  <c r="L270" i="205"/>
  <c r="M270" i="205"/>
  <c r="N270" i="205"/>
  <c r="O270" i="205"/>
  <c r="F271" i="205"/>
  <c r="H271" i="205"/>
  <c r="I271" i="205"/>
  <c r="J271" i="205"/>
  <c r="L271" i="205"/>
  <c r="M271" i="205"/>
  <c r="N271" i="205"/>
  <c r="O271" i="205"/>
  <c r="F272" i="205"/>
  <c r="G272" i="205"/>
  <c r="H272" i="205"/>
  <c r="I272" i="205"/>
  <c r="J272" i="205"/>
  <c r="L272" i="205"/>
  <c r="M272" i="205"/>
  <c r="N272" i="205"/>
  <c r="O272" i="205"/>
  <c r="F273" i="205"/>
  <c r="G273" i="205"/>
  <c r="H273" i="205"/>
  <c r="I273" i="205"/>
  <c r="J273" i="205"/>
  <c r="K273" i="205"/>
  <c r="L273" i="205"/>
  <c r="M273" i="205"/>
  <c r="N273" i="205"/>
  <c r="O273" i="205"/>
  <c r="F274" i="205"/>
  <c r="G274" i="205"/>
  <c r="H274" i="205"/>
  <c r="I274" i="205"/>
  <c r="J274" i="205"/>
  <c r="K274" i="205"/>
  <c r="L274" i="205"/>
  <c r="M274" i="205"/>
  <c r="N274" i="205"/>
  <c r="O274" i="205"/>
  <c r="F279" i="205"/>
  <c r="H279" i="205"/>
  <c r="I279" i="205"/>
  <c r="J279" i="205"/>
  <c r="L279" i="205"/>
  <c r="M279" i="205"/>
  <c r="N279" i="205"/>
  <c r="O279" i="205"/>
  <c r="F280" i="205"/>
  <c r="G280" i="205"/>
  <c r="H280" i="205"/>
  <c r="I280" i="205"/>
  <c r="J280" i="205"/>
  <c r="K280" i="205"/>
  <c r="L280" i="205"/>
  <c r="M280" i="205"/>
  <c r="N280" i="205"/>
  <c r="O280" i="205"/>
  <c r="F282" i="205"/>
  <c r="H282" i="205"/>
  <c r="I282" i="205"/>
  <c r="J282" i="205"/>
  <c r="L282" i="205"/>
  <c r="M282" i="205"/>
  <c r="N282" i="205"/>
  <c r="O282" i="205"/>
  <c r="F283" i="205"/>
  <c r="G283" i="205"/>
  <c r="H283" i="205"/>
  <c r="I283" i="205"/>
  <c r="J283" i="205"/>
  <c r="K283" i="205"/>
  <c r="L283" i="205"/>
  <c r="M283" i="205"/>
  <c r="N283" i="205"/>
  <c r="O283" i="205"/>
  <c r="F284" i="205"/>
  <c r="G284" i="205"/>
  <c r="H284" i="205"/>
  <c r="I284" i="205"/>
  <c r="J284" i="205"/>
  <c r="K284" i="205"/>
  <c r="L284" i="205"/>
  <c r="M284" i="205"/>
  <c r="N284" i="205"/>
  <c r="O284" i="205"/>
  <c r="F285" i="205"/>
  <c r="G285" i="205"/>
  <c r="H285" i="205"/>
  <c r="I285" i="205"/>
  <c r="J285" i="205"/>
  <c r="K285" i="205"/>
  <c r="L285" i="205"/>
  <c r="M285" i="205"/>
  <c r="N285" i="205"/>
  <c r="O285" i="205"/>
  <c r="F287" i="205"/>
  <c r="H287" i="205"/>
  <c r="I287" i="205"/>
  <c r="J287" i="205"/>
  <c r="L287" i="205"/>
  <c r="M287" i="205"/>
  <c r="N287" i="205"/>
  <c r="O287" i="205"/>
  <c r="F289" i="205"/>
  <c r="G289" i="205"/>
  <c r="H289" i="205"/>
  <c r="I289" i="205"/>
  <c r="J289" i="205"/>
  <c r="K289" i="205"/>
  <c r="L289" i="205"/>
  <c r="M289" i="205"/>
  <c r="N289" i="205"/>
  <c r="O289" i="205"/>
  <c r="F290" i="205"/>
  <c r="G290" i="205"/>
  <c r="H290" i="205"/>
  <c r="I290" i="205"/>
  <c r="J290" i="205"/>
  <c r="K290" i="205"/>
  <c r="L290" i="205"/>
  <c r="M290" i="205"/>
  <c r="N290" i="205"/>
  <c r="O290" i="205"/>
  <c r="F292" i="205"/>
  <c r="G292" i="205"/>
  <c r="H292" i="205"/>
  <c r="I292" i="205"/>
  <c r="J292" i="205"/>
  <c r="K292" i="205"/>
  <c r="L292" i="205"/>
  <c r="M292" i="205"/>
  <c r="N292" i="205"/>
  <c r="O292" i="205"/>
  <c r="F293" i="205"/>
  <c r="G293" i="205"/>
  <c r="H293" i="205"/>
  <c r="I293" i="205"/>
  <c r="J293" i="205"/>
  <c r="K293" i="205"/>
  <c r="L293" i="205"/>
  <c r="M293" i="205"/>
  <c r="N293" i="205"/>
  <c r="O293" i="205"/>
  <c r="F294" i="205"/>
  <c r="G294" i="205"/>
  <c r="H294" i="205"/>
  <c r="I294" i="205"/>
  <c r="J294" i="205"/>
  <c r="K294" i="205"/>
  <c r="L294" i="205"/>
  <c r="M294" i="205"/>
  <c r="N294" i="205"/>
  <c r="O294" i="205"/>
  <c r="F295" i="205"/>
  <c r="G295" i="205"/>
  <c r="H295" i="205"/>
  <c r="I295" i="205"/>
  <c r="J295" i="205"/>
  <c r="K295" i="205"/>
  <c r="L295" i="205"/>
  <c r="M295" i="205"/>
  <c r="N295" i="205"/>
  <c r="O295" i="205"/>
  <c r="F296" i="205"/>
  <c r="G296" i="205"/>
  <c r="H296" i="205"/>
  <c r="I296" i="205"/>
  <c r="J296" i="205"/>
  <c r="K296" i="205"/>
  <c r="L296" i="205"/>
  <c r="M296" i="205"/>
  <c r="N296" i="205"/>
  <c r="O296" i="205"/>
  <c r="F297" i="205"/>
  <c r="G297" i="205"/>
  <c r="H297" i="205"/>
  <c r="I297" i="205"/>
  <c r="J297" i="205"/>
  <c r="K297" i="205"/>
  <c r="L297" i="205"/>
  <c r="M297" i="205"/>
  <c r="N297" i="205"/>
  <c r="O297" i="205"/>
  <c r="F299" i="205"/>
  <c r="H299" i="205"/>
  <c r="I299" i="205"/>
  <c r="J299" i="205"/>
  <c r="L299" i="205"/>
  <c r="M299" i="205"/>
  <c r="N299" i="205"/>
  <c r="O299" i="205"/>
  <c r="F300" i="205"/>
  <c r="G300" i="205"/>
  <c r="H300" i="205"/>
  <c r="I300" i="205"/>
  <c r="J300" i="205"/>
  <c r="K300" i="205"/>
  <c r="L300" i="205"/>
  <c r="M300" i="205"/>
  <c r="N300" i="205"/>
  <c r="O300" i="205"/>
  <c r="F301" i="205"/>
  <c r="G301" i="205"/>
  <c r="H301" i="205"/>
  <c r="I301" i="205"/>
  <c r="J301" i="205"/>
  <c r="K301" i="205"/>
  <c r="L301" i="205"/>
  <c r="M301" i="205"/>
  <c r="N301" i="205"/>
  <c r="O301" i="205"/>
  <c r="F302" i="205"/>
  <c r="H302" i="205"/>
  <c r="I302" i="205"/>
  <c r="J302" i="205"/>
  <c r="L302" i="205"/>
  <c r="M302" i="205"/>
  <c r="N302" i="205"/>
  <c r="O302" i="205"/>
  <c r="F303" i="205"/>
  <c r="G303" i="205"/>
  <c r="H303" i="205"/>
  <c r="I303" i="205"/>
  <c r="J303" i="205"/>
  <c r="L303" i="205"/>
  <c r="M303" i="205"/>
  <c r="N303" i="205"/>
  <c r="O303" i="205"/>
  <c r="F305" i="205"/>
  <c r="G305" i="205"/>
  <c r="H305" i="205"/>
  <c r="I305" i="205"/>
  <c r="J305" i="205"/>
  <c r="K305" i="205"/>
  <c r="L305" i="205"/>
  <c r="M305" i="205"/>
  <c r="N305" i="205"/>
  <c r="O305" i="205"/>
  <c r="F306" i="205"/>
  <c r="G306" i="205"/>
  <c r="H306" i="205"/>
  <c r="I306" i="205"/>
  <c r="J306" i="205"/>
  <c r="K306" i="205"/>
  <c r="L306" i="205"/>
  <c r="M306" i="205"/>
  <c r="N306" i="205"/>
  <c r="O306" i="205"/>
  <c r="F308" i="205"/>
  <c r="G308" i="205"/>
  <c r="H308" i="205"/>
  <c r="I308" i="205"/>
  <c r="J308" i="205"/>
  <c r="L308" i="205"/>
  <c r="M308" i="205"/>
  <c r="N308" i="205"/>
  <c r="O308" i="205"/>
  <c r="F309" i="205"/>
  <c r="H309" i="205"/>
  <c r="I309" i="205"/>
  <c r="J309" i="205"/>
  <c r="L309" i="205"/>
  <c r="M309" i="205"/>
  <c r="N309" i="205"/>
  <c r="O309" i="205"/>
  <c r="F310" i="205"/>
  <c r="G310" i="205"/>
  <c r="H310" i="205"/>
  <c r="I310" i="205"/>
  <c r="J310" i="205"/>
  <c r="K310" i="205"/>
  <c r="L310" i="205"/>
  <c r="M310" i="205"/>
  <c r="N310" i="205"/>
  <c r="O310" i="205"/>
  <c r="F311" i="205"/>
  <c r="G311" i="205"/>
  <c r="H311" i="205"/>
  <c r="I311" i="205"/>
  <c r="J311" i="205"/>
  <c r="K311" i="205"/>
  <c r="L311" i="205"/>
  <c r="M311" i="205"/>
  <c r="N311" i="205"/>
  <c r="O311" i="205"/>
  <c r="F313" i="205"/>
  <c r="G313" i="205"/>
  <c r="H313" i="205"/>
  <c r="I313" i="205"/>
  <c r="J313" i="205"/>
  <c r="K313" i="205"/>
  <c r="L313" i="205"/>
  <c r="M313" i="205"/>
  <c r="N313" i="205"/>
  <c r="O313" i="205"/>
  <c r="F314" i="205"/>
  <c r="G314" i="205"/>
  <c r="H314" i="205"/>
  <c r="I314" i="205"/>
  <c r="J314" i="205"/>
  <c r="K314" i="205"/>
  <c r="L314" i="205"/>
  <c r="M314" i="205"/>
  <c r="N314" i="205"/>
  <c r="O314" i="205"/>
  <c r="F315" i="205"/>
  <c r="G315" i="205"/>
  <c r="H315" i="205"/>
  <c r="I315" i="205"/>
  <c r="J315" i="205"/>
  <c r="K315" i="205"/>
  <c r="L315" i="205"/>
  <c r="M315" i="205"/>
  <c r="N315" i="205"/>
  <c r="O315" i="205"/>
  <c r="F316" i="205"/>
  <c r="H316" i="205"/>
  <c r="I316" i="205"/>
  <c r="J316" i="205"/>
  <c r="L316" i="205"/>
  <c r="M316" i="205"/>
  <c r="N316" i="205"/>
  <c r="O316" i="205"/>
  <c r="F317" i="205"/>
  <c r="G317" i="205"/>
  <c r="H317" i="205"/>
  <c r="I317" i="205"/>
  <c r="J317" i="205"/>
  <c r="K317" i="205"/>
  <c r="L317" i="205"/>
  <c r="M317" i="205"/>
  <c r="N317" i="205"/>
  <c r="O317" i="205"/>
  <c r="F318" i="205"/>
  <c r="G318" i="205"/>
  <c r="H318" i="205"/>
  <c r="I318" i="205"/>
  <c r="J318" i="205"/>
  <c r="K318" i="205"/>
  <c r="L318" i="205"/>
  <c r="M318" i="205"/>
  <c r="N318" i="205"/>
  <c r="O318" i="205"/>
  <c r="F319" i="205"/>
  <c r="G319" i="205"/>
  <c r="H319" i="205"/>
  <c r="I319" i="205"/>
  <c r="J319" i="205"/>
  <c r="K319" i="205"/>
  <c r="L319" i="205"/>
  <c r="M319" i="205"/>
  <c r="N319" i="205"/>
  <c r="O319" i="205"/>
  <c r="F326" i="205"/>
  <c r="G326" i="205"/>
  <c r="H326" i="205"/>
  <c r="I326" i="205"/>
  <c r="J326" i="205"/>
  <c r="K326" i="205"/>
  <c r="L326" i="205"/>
  <c r="M326" i="205"/>
  <c r="N326" i="205"/>
  <c r="O326" i="205"/>
  <c r="F327" i="205"/>
  <c r="G327" i="205"/>
  <c r="H327" i="205"/>
  <c r="I327" i="205"/>
  <c r="J327" i="205"/>
  <c r="K327" i="205"/>
  <c r="L327" i="205"/>
  <c r="M327" i="205"/>
  <c r="N327" i="205"/>
  <c r="O327" i="205"/>
  <c r="F329" i="205"/>
  <c r="G329" i="205"/>
  <c r="H329" i="205"/>
  <c r="I329" i="205"/>
  <c r="J329" i="205"/>
  <c r="K329" i="205"/>
  <c r="L329" i="205"/>
  <c r="M329" i="205"/>
  <c r="N329" i="205"/>
  <c r="O329" i="205"/>
  <c r="F330" i="205"/>
  <c r="G330" i="205"/>
  <c r="H330" i="205"/>
  <c r="I330" i="205"/>
  <c r="J330" i="205"/>
  <c r="K330" i="205"/>
  <c r="L330" i="205"/>
  <c r="M330" i="205"/>
  <c r="N330" i="205"/>
  <c r="O330" i="205"/>
  <c r="F331" i="205"/>
  <c r="G331" i="205"/>
  <c r="H331" i="205"/>
  <c r="I331" i="205"/>
  <c r="J331" i="205"/>
  <c r="K331" i="205"/>
  <c r="L331" i="205"/>
  <c r="M331" i="205"/>
  <c r="N331" i="205"/>
  <c r="O331" i="205"/>
  <c r="F332" i="205"/>
  <c r="G332" i="205"/>
  <c r="H332" i="205"/>
  <c r="I332" i="205"/>
  <c r="J332" i="205"/>
  <c r="K332" i="205"/>
  <c r="L332" i="205"/>
  <c r="M332" i="205"/>
  <c r="N332" i="205"/>
  <c r="O332" i="205"/>
  <c r="F334" i="205"/>
  <c r="G334" i="205"/>
  <c r="H334" i="205"/>
  <c r="I334" i="205"/>
  <c r="J334" i="205"/>
  <c r="K334" i="205"/>
  <c r="L334" i="205"/>
  <c r="M334" i="205"/>
  <c r="N334" i="205"/>
  <c r="O334" i="205"/>
  <c r="F336" i="205"/>
  <c r="G336" i="205"/>
  <c r="H336" i="205"/>
  <c r="I336" i="205"/>
  <c r="J336" i="205"/>
  <c r="K336" i="205"/>
  <c r="L336" i="205"/>
  <c r="M336" i="205"/>
  <c r="N336" i="205"/>
  <c r="O336" i="205"/>
  <c r="F337" i="205"/>
  <c r="G337" i="205"/>
  <c r="H337" i="205"/>
  <c r="I337" i="205"/>
  <c r="J337" i="205"/>
  <c r="K337" i="205"/>
  <c r="L337" i="205"/>
  <c r="M337" i="205"/>
  <c r="N337" i="205"/>
  <c r="O337" i="205"/>
  <c r="F339" i="205"/>
  <c r="G339" i="205"/>
  <c r="H339" i="205"/>
  <c r="I339" i="205"/>
  <c r="J339" i="205"/>
  <c r="K339" i="205"/>
  <c r="L339" i="205"/>
  <c r="M339" i="205"/>
  <c r="N339" i="205"/>
  <c r="O339" i="205"/>
  <c r="F340" i="205"/>
  <c r="G340" i="205"/>
  <c r="H340" i="205"/>
  <c r="I340" i="205"/>
  <c r="J340" i="205"/>
  <c r="K340" i="205"/>
  <c r="L340" i="205"/>
  <c r="M340" i="205"/>
  <c r="N340" i="205"/>
  <c r="O340" i="205"/>
  <c r="F341" i="205"/>
  <c r="G341" i="205"/>
  <c r="H341" i="205"/>
  <c r="I341" i="205"/>
  <c r="J341" i="205"/>
  <c r="K341" i="205"/>
  <c r="L341" i="205"/>
  <c r="M341" i="205"/>
  <c r="N341" i="205"/>
  <c r="O341" i="205"/>
  <c r="F342" i="205"/>
  <c r="G342" i="205"/>
  <c r="H342" i="205"/>
  <c r="I342" i="205"/>
  <c r="J342" i="205"/>
  <c r="K342" i="205"/>
  <c r="L342" i="205"/>
  <c r="M342" i="205"/>
  <c r="N342" i="205"/>
  <c r="O342" i="205"/>
  <c r="F343" i="205"/>
  <c r="G343" i="205"/>
  <c r="H343" i="205"/>
  <c r="I343" i="205"/>
  <c r="J343" i="205"/>
  <c r="K343" i="205"/>
  <c r="L343" i="205"/>
  <c r="M343" i="205"/>
  <c r="N343" i="205"/>
  <c r="O343" i="205"/>
  <c r="F344" i="205"/>
  <c r="G344" i="205"/>
  <c r="H344" i="205"/>
  <c r="I344" i="205"/>
  <c r="J344" i="205"/>
  <c r="K344" i="205"/>
  <c r="L344" i="205"/>
  <c r="M344" i="205"/>
  <c r="N344" i="205"/>
  <c r="O344" i="205"/>
  <c r="F346" i="205"/>
  <c r="G346" i="205"/>
  <c r="H346" i="205"/>
  <c r="I346" i="205"/>
  <c r="J346" i="205"/>
  <c r="K346" i="205"/>
  <c r="L346" i="205"/>
  <c r="M346" i="205"/>
  <c r="N346" i="205"/>
  <c r="O346" i="205"/>
  <c r="F347" i="205"/>
  <c r="G347" i="205"/>
  <c r="H347" i="205"/>
  <c r="I347" i="205"/>
  <c r="J347" i="205"/>
  <c r="K347" i="205"/>
  <c r="L347" i="205"/>
  <c r="M347" i="205"/>
  <c r="N347" i="205"/>
  <c r="O347" i="205"/>
  <c r="F348" i="205"/>
  <c r="G348" i="205"/>
  <c r="H348" i="205"/>
  <c r="I348" i="205"/>
  <c r="J348" i="205"/>
  <c r="K348" i="205"/>
  <c r="L348" i="205"/>
  <c r="M348" i="205"/>
  <c r="N348" i="205"/>
  <c r="O348" i="205"/>
  <c r="F349" i="205"/>
  <c r="G349" i="205"/>
  <c r="H349" i="205"/>
  <c r="I349" i="205"/>
  <c r="J349" i="205"/>
  <c r="K349" i="205"/>
  <c r="L349" i="205"/>
  <c r="M349" i="205"/>
  <c r="N349" i="205"/>
  <c r="O349" i="205"/>
  <c r="F350" i="205"/>
  <c r="G350" i="205"/>
  <c r="H350" i="205"/>
  <c r="I350" i="205"/>
  <c r="J350" i="205"/>
  <c r="K350" i="205"/>
  <c r="L350" i="205"/>
  <c r="M350" i="205"/>
  <c r="N350" i="205"/>
  <c r="O350" i="205"/>
  <c r="F352" i="205"/>
  <c r="G352" i="205"/>
  <c r="H352" i="205"/>
  <c r="I352" i="205"/>
  <c r="J352" i="205"/>
  <c r="K352" i="205"/>
  <c r="L352" i="205"/>
  <c r="M352" i="205"/>
  <c r="N352" i="205"/>
  <c r="O352" i="205"/>
  <c r="F353" i="205"/>
  <c r="G353" i="205"/>
  <c r="H353" i="205"/>
  <c r="I353" i="205"/>
  <c r="J353" i="205"/>
  <c r="K353" i="205"/>
  <c r="L353" i="205"/>
  <c r="M353" i="205"/>
  <c r="N353" i="205"/>
  <c r="O353" i="205"/>
  <c r="F355" i="205"/>
  <c r="G355" i="205"/>
  <c r="H355" i="205"/>
  <c r="I355" i="205"/>
  <c r="J355" i="205"/>
  <c r="K355" i="205"/>
  <c r="L355" i="205"/>
  <c r="M355" i="205"/>
  <c r="N355" i="205"/>
  <c r="O355" i="205"/>
  <c r="F356" i="205"/>
  <c r="G356" i="205"/>
  <c r="H356" i="205"/>
  <c r="I356" i="205"/>
  <c r="J356" i="205"/>
  <c r="K356" i="205"/>
  <c r="L356" i="205"/>
  <c r="M356" i="205"/>
  <c r="N356" i="205"/>
  <c r="O356" i="205"/>
  <c r="F357" i="205"/>
  <c r="G357" i="205"/>
  <c r="H357" i="205"/>
  <c r="I357" i="205"/>
  <c r="J357" i="205"/>
  <c r="K357" i="205"/>
  <c r="L357" i="205"/>
  <c r="M357" i="205"/>
  <c r="N357" i="205"/>
  <c r="O357" i="205"/>
  <c r="F358" i="205"/>
  <c r="G358" i="205"/>
  <c r="H358" i="205"/>
  <c r="I358" i="205"/>
  <c r="J358" i="205"/>
  <c r="K358" i="205"/>
  <c r="L358" i="205"/>
  <c r="M358" i="205"/>
  <c r="N358" i="205"/>
  <c r="O358" i="205"/>
  <c r="F360" i="205"/>
  <c r="G360" i="205"/>
  <c r="H360" i="205"/>
  <c r="I360" i="205"/>
  <c r="J360" i="205"/>
  <c r="K360" i="205"/>
  <c r="L360" i="205"/>
  <c r="M360" i="205"/>
  <c r="N360" i="205"/>
  <c r="O360" i="205"/>
  <c r="F361" i="205"/>
  <c r="G361" i="205"/>
  <c r="H361" i="205"/>
  <c r="I361" i="205"/>
  <c r="J361" i="205"/>
  <c r="K361" i="205"/>
  <c r="L361" i="205"/>
  <c r="M361" i="205"/>
  <c r="N361" i="205"/>
  <c r="O361" i="205"/>
  <c r="F362" i="205"/>
  <c r="G362" i="205"/>
  <c r="H362" i="205"/>
  <c r="I362" i="205"/>
  <c r="J362" i="205"/>
  <c r="K362" i="205"/>
  <c r="L362" i="205"/>
  <c r="M362" i="205"/>
  <c r="N362" i="205"/>
  <c r="O362" i="205"/>
  <c r="F363" i="205"/>
  <c r="G363" i="205"/>
  <c r="H363" i="205"/>
  <c r="I363" i="205"/>
  <c r="J363" i="205"/>
  <c r="K363" i="205"/>
  <c r="L363" i="205"/>
  <c r="M363" i="205"/>
  <c r="N363" i="205"/>
  <c r="O363" i="205"/>
  <c r="F364" i="205"/>
  <c r="G364" i="205"/>
  <c r="H364" i="205"/>
  <c r="I364" i="205"/>
  <c r="J364" i="205"/>
  <c r="K364" i="205"/>
  <c r="L364" i="205"/>
  <c r="M364" i="205"/>
  <c r="N364" i="205"/>
  <c r="O364" i="205"/>
  <c r="F365" i="205"/>
  <c r="G365" i="205"/>
  <c r="H365" i="205"/>
  <c r="I365" i="205"/>
  <c r="J365" i="205"/>
  <c r="K365" i="205"/>
  <c r="L365" i="205"/>
  <c r="M365" i="205"/>
  <c r="N365" i="205"/>
  <c r="O365" i="205"/>
  <c r="F366" i="205"/>
  <c r="G366" i="205"/>
  <c r="H366" i="205"/>
  <c r="I366" i="205"/>
  <c r="J366" i="205"/>
  <c r="K366" i="205"/>
  <c r="L366" i="205"/>
  <c r="M366" i="205"/>
  <c r="N366" i="205"/>
  <c r="O366" i="205"/>
  <c r="H371" i="205"/>
  <c r="I371" i="205"/>
  <c r="L371" i="205"/>
  <c r="M371" i="205"/>
  <c r="O371" i="205"/>
  <c r="H372" i="205"/>
  <c r="I372" i="205"/>
  <c r="J372" i="205"/>
  <c r="K372" i="205"/>
  <c r="L372" i="205"/>
  <c r="M372" i="205"/>
  <c r="N372" i="205"/>
  <c r="O372" i="205"/>
  <c r="H374" i="205"/>
  <c r="I374" i="205"/>
  <c r="L374" i="205"/>
  <c r="M374" i="205"/>
  <c r="O374" i="205"/>
  <c r="F375" i="205"/>
  <c r="G375" i="205"/>
  <c r="H375" i="205"/>
  <c r="I375" i="205"/>
  <c r="J375" i="205"/>
  <c r="K375" i="205"/>
  <c r="L375" i="205"/>
  <c r="M375" i="205"/>
  <c r="N375" i="205"/>
  <c r="O375" i="205"/>
  <c r="F376" i="205"/>
  <c r="G376" i="205"/>
  <c r="H376" i="205"/>
  <c r="I376" i="205"/>
  <c r="J376" i="205"/>
  <c r="K376" i="205"/>
  <c r="L376" i="205"/>
  <c r="M376" i="205"/>
  <c r="N376" i="205"/>
  <c r="O376" i="205"/>
  <c r="H377" i="205"/>
  <c r="I377" i="205"/>
  <c r="L377" i="205"/>
  <c r="M377" i="205"/>
  <c r="O377" i="205"/>
  <c r="H379" i="205"/>
  <c r="I379" i="205"/>
  <c r="L379" i="205"/>
  <c r="M379" i="205"/>
  <c r="O379" i="205"/>
  <c r="F381" i="205"/>
  <c r="G381" i="205"/>
  <c r="H381" i="205"/>
  <c r="I381" i="205"/>
  <c r="J381" i="205"/>
  <c r="K381" i="205"/>
  <c r="L381" i="205"/>
  <c r="M381" i="205"/>
  <c r="N381" i="205"/>
  <c r="O381" i="205"/>
  <c r="F382" i="205"/>
  <c r="G382" i="205"/>
  <c r="H382" i="205"/>
  <c r="I382" i="205"/>
  <c r="J382" i="205"/>
  <c r="K382" i="205"/>
  <c r="L382" i="205"/>
  <c r="M382" i="205"/>
  <c r="N382" i="205"/>
  <c r="O382" i="205"/>
  <c r="F384" i="205"/>
  <c r="G384" i="205"/>
  <c r="H384" i="205"/>
  <c r="I384" i="205"/>
  <c r="J384" i="205"/>
  <c r="K384" i="205"/>
  <c r="L384" i="205"/>
  <c r="M384" i="205"/>
  <c r="N384" i="205"/>
  <c r="O384" i="205"/>
  <c r="F385" i="205"/>
  <c r="G385" i="205"/>
  <c r="H385" i="205"/>
  <c r="I385" i="205"/>
  <c r="J385" i="205"/>
  <c r="K385" i="205"/>
  <c r="L385" i="205"/>
  <c r="M385" i="205"/>
  <c r="N385" i="205"/>
  <c r="O385" i="205"/>
  <c r="F386" i="205"/>
  <c r="G386" i="205"/>
  <c r="H386" i="205"/>
  <c r="I386" i="205"/>
  <c r="J386" i="205"/>
  <c r="K386" i="205"/>
  <c r="L386" i="205"/>
  <c r="M386" i="205"/>
  <c r="N386" i="205"/>
  <c r="O386" i="205"/>
  <c r="F387" i="205"/>
  <c r="G387" i="205"/>
  <c r="H387" i="205"/>
  <c r="I387" i="205"/>
  <c r="J387" i="205"/>
  <c r="K387" i="205"/>
  <c r="L387" i="205"/>
  <c r="M387" i="205"/>
  <c r="N387" i="205"/>
  <c r="O387" i="205"/>
  <c r="F388" i="205"/>
  <c r="G388" i="205"/>
  <c r="H388" i="205"/>
  <c r="I388" i="205"/>
  <c r="J388" i="205"/>
  <c r="K388" i="205"/>
  <c r="L388" i="205"/>
  <c r="M388" i="205"/>
  <c r="N388" i="205"/>
  <c r="O388" i="205"/>
  <c r="F389" i="205"/>
  <c r="G389" i="205"/>
  <c r="H389" i="205"/>
  <c r="I389" i="205"/>
  <c r="J389" i="205"/>
  <c r="K389" i="205"/>
  <c r="L389" i="205"/>
  <c r="M389" i="205"/>
  <c r="N389" i="205"/>
  <c r="O389" i="205"/>
  <c r="H391" i="205"/>
  <c r="I391" i="205"/>
  <c r="L391" i="205"/>
  <c r="M391" i="205"/>
  <c r="O391" i="205"/>
  <c r="F392" i="205"/>
  <c r="G392" i="205"/>
  <c r="H392" i="205"/>
  <c r="I392" i="205"/>
  <c r="J392" i="205"/>
  <c r="K392" i="205"/>
  <c r="L392" i="205"/>
  <c r="M392" i="205"/>
  <c r="N392" i="205"/>
  <c r="O392" i="205"/>
  <c r="F393" i="205"/>
  <c r="G393" i="205"/>
  <c r="H393" i="205"/>
  <c r="I393" i="205"/>
  <c r="J393" i="205"/>
  <c r="K393" i="205"/>
  <c r="L393" i="205"/>
  <c r="M393" i="205"/>
  <c r="N393" i="205"/>
  <c r="O393" i="205"/>
  <c r="H394" i="205"/>
  <c r="I394" i="205"/>
  <c r="L394" i="205"/>
  <c r="M394" i="205"/>
  <c r="G395" i="205"/>
  <c r="H395" i="205"/>
  <c r="I395" i="205"/>
  <c r="L395" i="205"/>
  <c r="M395" i="205"/>
  <c r="O395" i="205"/>
  <c r="G397" i="205"/>
  <c r="H397" i="205"/>
  <c r="I397" i="205"/>
  <c r="K397" i="205"/>
  <c r="L397" i="205"/>
  <c r="M397" i="205"/>
  <c r="O397" i="205"/>
  <c r="F398" i="205"/>
  <c r="G398" i="205"/>
  <c r="H398" i="205"/>
  <c r="I398" i="205"/>
  <c r="J398" i="205"/>
  <c r="K398" i="205"/>
  <c r="L398" i="205"/>
  <c r="M398" i="205"/>
  <c r="N398" i="205"/>
  <c r="O398" i="205"/>
  <c r="G400" i="205"/>
  <c r="H400" i="205"/>
  <c r="I400" i="205"/>
  <c r="L400" i="205"/>
  <c r="M400" i="205"/>
  <c r="O400" i="205"/>
  <c r="H401" i="205"/>
  <c r="I401" i="205"/>
  <c r="L401" i="205"/>
  <c r="M401" i="205"/>
  <c r="F402" i="205"/>
  <c r="G402" i="205"/>
  <c r="H402" i="205"/>
  <c r="I402" i="205"/>
  <c r="J402" i="205"/>
  <c r="K402" i="205"/>
  <c r="L402" i="205"/>
  <c r="M402" i="205"/>
  <c r="N402" i="205"/>
  <c r="O402" i="205"/>
  <c r="F403" i="205"/>
  <c r="G403" i="205"/>
  <c r="H403" i="205"/>
  <c r="I403" i="205"/>
  <c r="J403" i="205"/>
  <c r="K403" i="205"/>
  <c r="L403" i="205"/>
  <c r="M403" i="205"/>
  <c r="N403" i="205"/>
  <c r="O403" i="205"/>
  <c r="F405" i="205"/>
  <c r="G405" i="205"/>
  <c r="H405" i="205"/>
  <c r="I405" i="205"/>
  <c r="J405" i="205"/>
  <c r="K405" i="205"/>
  <c r="L405" i="205"/>
  <c r="M405" i="205"/>
  <c r="N405" i="205"/>
  <c r="O405" i="205"/>
  <c r="F406" i="205"/>
  <c r="G406" i="205"/>
  <c r="H406" i="205"/>
  <c r="I406" i="205"/>
  <c r="J406" i="205"/>
  <c r="K406" i="205"/>
  <c r="L406" i="205"/>
  <c r="M406" i="205"/>
  <c r="N406" i="205"/>
  <c r="O406" i="205"/>
  <c r="F407" i="205"/>
  <c r="G407" i="205"/>
  <c r="H407" i="205"/>
  <c r="I407" i="205"/>
  <c r="J407" i="205"/>
  <c r="K407" i="205"/>
  <c r="L407" i="205"/>
  <c r="M407" i="205"/>
  <c r="N407" i="205"/>
  <c r="O407" i="205"/>
  <c r="H408" i="205"/>
  <c r="I408" i="205"/>
  <c r="L408" i="205"/>
  <c r="M408" i="205"/>
  <c r="G409" i="205"/>
  <c r="H409" i="205"/>
  <c r="I409" i="205"/>
  <c r="L409" i="205"/>
  <c r="M409" i="205"/>
  <c r="O409" i="205"/>
  <c r="F410" i="205"/>
  <c r="G410" i="205"/>
  <c r="H410" i="205"/>
  <c r="I410" i="205"/>
  <c r="J410" i="205"/>
  <c r="K410" i="205"/>
  <c r="L410" i="205"/>
  <c r="M410" i="205"/>
  <c r="N410" i="205"/>
  <c r="O410" i="205"/>
  <c r="F411" i="205"/>
  <c r="G411" i="205"/>
  <c r="H411" i="205"/>
  <c r="I411" i="205"/>
  <c r="J411" i="205"/>
  <c r="K411" i="205"/>
  <c r="L411" i="205"/>
  <c r="M411" i="205"/>
  <c r="N411" i="205"/>
  <c r="O411" i="205"/>
  <c r="F416" i="205"/>
  <c r="H416" i="205"/>
  <c r="I416" i="205"/>
  <c r="J416" i="205"/>
  <c r="L416" i="205"/>
  <c r="M416" i="205"/>
  <c r="N416" i="205"/>
  <c r="O416" i="205"/>
  <c r="F417" i="205"/>
  <c r="G417" i="205"/>
  <c r="H417" i="205"/>
  <c r="I417" i="205"/>
  <c r="J417" i="205"/>
  <c r="K417" i="205"/>
  <c r="L417" i="205"/>
  <c r="M417" i="205"/>
  <c r="N417" i="205"/>
  <c r="O417" i="205"/>
  <c r="F419" i="205"/>
  <c r="H419" i="205"/>
  <c r="I419" i="205"/>
  <c r="J419" i="205"/>
  <c r="L419" i="205"/>
  <c r="M419" i="205"/>
  <c r="N419" i="205"/>
  <c r="O419" i="205"/>
  <c r="F420" i="205"/>
  <c r="G420" i="205"/>
  <c r="H420" i="205"/>
  <c r="I420" i="205"/>
  <c r="J420" i="205"/>
  <c r="K420" i="205"/>
  <c r="L420" i="205"/>
  <c r="M420" i="205"/>
  <c r="N420" i="205"/>
  <c r="O420" i="205"/>
  <c r="F421" i="205"/>
  <c r="G421" i="205"/>
  <c r="H421" i="205"/>
  <c r="I421" i="205"/>
  <c r="J421" i="205"/>
  <c r="K421" i="205"/>
  <c r="L421" i="205"/>
  <c r="M421" i="205"/>
  <c r="N421" i="205"/>
  <c r="O421" i="205"/>
  <c r="F422" i="205"/>
  <c r="G422" i="205"/>
  <c r="H422" i="205"/>
  <c r="I422" i="205"/>
  <c r="J422" i="205"/>
  <c r="K422" i="205"/>
  <c r="L422" i="205"/>
  <c r="M422" i="205"/>
  <c r="N422" i="205"/>
  <c r="O422" i="205"/>
  <c r="F424" i="205"/>
  <c r="H424" i="205"/>
  <c r="I424" i="205"/>
  <c r="J424" i="205"/>
  <c r="L424" i="205"/>
  <c r="M424" i="205"/>
  <c r="N424" i="205"/>
  <c r="O424" i="205"/>
  <c r="F426" i="205"/>
  <c r="G426" i="205"/>
  <c r="H426" i="205"/>
  <c r="I426" i="205"/>
  <c r="J426" i="205"/>
  <c r="K426" i="205"/>
  <c r="L426" i="205"/>
  <c r="M426" i="205"/>
  <c r="N426" i="205"/>
  <c r="O426" i="205"/>
  <c r="F427" i="205"/>
  <c r="G427" i="205"/>
  <c r="H427" i="205"/>
  <c r="I427" i="205"/>
  <c r="J427" i="205"/>
  <c r="K427" i="205"/>
  <c r="L427" i="205"/>
  <c r="M427" i="205"/>
  <c r="N427" i="205"/>
  <c r="O427" i="205"/>
  <c r="F429" i="205"/>
  <c r="G429" i="205"/>
  <c r="H429" i="205"/>
  <c r="I429" i="205"/>
  <c r="J429" i="205"/>
  <c r="K429" i="205"/>
  <c r="L429" i="205"/>
  <c r="M429" i="205"/>
  <c r="N429" i="205"/>
  <c r="O429" i="205"/>
  <c r="F430" i="205"/>
  <c r="G430" i="205"/>
  <c r="H430" i="205"/>
  <c r="I430" i="205"/>
  <c r="J430" i="205"/>
  <c r="K430" i="205"/>
  <c r="L430" i="205"/>
  <c r="M430" i="205"/>
  <c r="N430" i="205"/>
  <c r="O430" i="205"/>
  <c r="F431" i="205"/>
  <c r="G431" i="205"/>
  <c r="H431" i="205"/>
  <c r="I431" i="205"/>
  <c r="J431" i="205"/>
  <c r="K431" i="205"/>
  <c r="L431" i="205"/>
  <c r="M431" i="205"/>
  <c r="N431" i="205"/>
  <c r="O431" i="205"/>
  <c r="F432" i="205"/>
  <c r="G432" i="205"/>
  <c r="H432" i="205"/>
  <c r="I432" i="205"/>
  <c r="J432" i="205"/>
  <c r="K432" i="205"/>
  <c r="L432" i="205"/>
  <c r="M432" i="205"/>
  <c r="N432" i="205"/>
  <c r="O432" i="205"/>
  <c r="F433" i="205"/>
  <c r="G433" i="205"/>
  <c r="H433" i="205"/>
  <c r="I433" i="205"/>
  <c r="J433" i="205"/>
  <c r="K433" i="205"/>
  <c r="L433" i="205"/>
  <c r="M433" i="205"/>
  <c r="N433" i="205"/>
  <c r="O433" i="205"/>
  <c r="F434" i="205"/>
  <c r="G434" i="205"/>
  <c r="H434" i="205"/>
  <c r="I434" i="205"/>
  <c r="J434" i="205"/>
  <c r="K434" i="205"/>
  <c r="L434" i="205"/>
  <c r="M434" i="205"/>
  <c r="N434" i="205"/>
  <c r="O434" i="205"/>
  <c r="F436" i="205"/>
  <c r="H436" i="205"/>
  <c r="I436" i="205"/>
  <c r="J436" i="205"/>
  <c r="L436" i="205"/>
  <c r="M436" i="205"/>
  <c r="N436" i="205"/>
  <c r="O436" i="205"/>
  <c r="F437" i="205"/>
  <c r="G437" i="205"/>
  <c r="H437" i="205"/>
  <c r="I437" i="205"/>
  <c r="J437" i="205"/>
  <c r="K437" i="205"/>
  <c r="L437" i="205"/>
  <c r="M437" i="205"/>
  <c r="N437" i="205"/>
  <c r="O437" i="205"/>
  <c r="F438" i="205"/>
  <c r="G438" i="205"/>
  <c r="H438" i="205"/>
  <c r="I438" i="205"/>
  <c r="J438" i="205"/>
  <c r="K438" i="205"/>
  <c r="L438" i="205"/>
  <c r="M438" i="205"/>
  <c r="N438" i="205"/>
  <c r="O438" i="205"/>
  <c r="F439" i="205"/>
  <c r="H439" i="205"/>
  <c r="I439" i="205"/>
  <c r="J439" i="205"/>
  <c r="L439" i="205"/>
  <c r="M439" i="205"/>
  <c r="N439" i="205"/>
  <c r="F440" i="205"/>
  <c r="G440" i="205"/>
  <c r="H440" i="205"/>
  <c r="I440" i="205"/>
  <c r="J440" i="205"/>
  <c r="L440" i="205"/>
  <c r="M440" i="205"/>
  <c r="N440" i="205"/>
  <c r="O440" i="205"/>
  <c r="F442" i="205"/>
  <c r="G442" i="205"/>
  <c r="H442" i="205"/>
  <c r="I442" i="205"/>
  <c r="J442" i="205"/>
  <c r="K442" i="205"/>
  <c r="L442" i="205"/>
  <c r="M442" i="205"/>
  <c r="N442" i="205"/>
  <c r="O442" i="205"/>
  <c r="F443" i="205"/>
  <c r="G443" i="205"/>
  <c r="H443" i="205"/>
  <c r="I443" i="205"/>
  <c r="J443" i="205"/>
  <c r="K443" i="205"/>
  <c r="L443" i="205"/>
  <c r="M443" i="205"/>
  <c r="N443" i="205"/>
  <c r="O443" i="205"/>
  <c r="F445" i="205"/>
  <c r="G445" i="205"/>
  <c r="H445" i="205"/>
  <c r="I445" i="205"/>
  <c r="J445" i="205"/>
  <c r="L445" i="205"/>
  <c r="M445" i="205"/>
  <c r="N445" i="205"/>
  <c r="O445" i="205"/>
  <c r="F446" i="205"/>
  <c r="H446" i="205"/>
  <c r="I446" i="205"/>
  <c r="J446" i="205"/>
  <c r="L446" i="205"/>
  <c r="M446" i="205"/>
  <c r="N446" i="205"/>
  <c r="F447" i="205"/>
  <c r="G447" i="205"/>
  <c r="H447" i="205"/>
  <c r="I447" i="205"/>
  <c r="J447" i="205"/>
  <c r="K447" i="205"/>
  <c r="L447" i="205"/>
  <c r="M447" i="205"/>
  <c r="N447" i="205"/>
  <c r="O447" i="205"/>
  <c r="F448" i="205"/>
  <c r="G448" i="205"/>
  <c r="H448" i="205"/>
  <c r="I448" i="205"/>
  <c r="J448" i="205"/>
  <c r="K448" i="205"/>
  <c r="L448" i="205"/>
  <c r="M448" i="205"/>
  <c r="N448" i="205"/>
  <c r="O448" i="205"/>
  <c r="F450" i="205"/>
  <c r="G450" i="205"/>
  <c r="H450" i="205"/>
  <c r="I450" i="205"/>
  <c r="J450" i="205"/>
  <c r="K450" i="205"/>
  <c r="L450" i="205"/>
  <c r="M450" i="205"/>
  <c r="N450" i="205"/>
  <c r="O450" i="205"/>
  <c r="F451" i="205"/>
  <c r="G451" i="205"/>
  <c r="H451" i="205"/>
  <c r="I451" i="205"/>
  <c r="J451" i="205"/>
  <c r="K451" i="205"/>
  <c r="L451" i="205"/>
  <c r="M451" i="205"/>
  <c r="N451" i="205"/>
  <c r="O451" i="205"/>
  <c r="F452" i="205"/>
  <c r="G452" i="205"/>
  <c r="H452" i="205"/>
  <c r="I452" i="205"/>
  <c r="J452" i="205"/>
  <c r="K452" i="205"/>
  <c r="L452" i="205"/>
  <c r="M452" i="205"/>
  <c r="N452" i="205"/>
  <c r="O452" i="205"/>
  <c r="F453" i="205"/>
  <c r="H453" i="205"/>
  <c r="I453" i="205"/>
  <c r="J453" i="205"/>
  <c r="L453" i="205"/>
  <c r="M453" i="205"/>
  <c r="N453" i="205"/>
  <c r="F454" i="205"/>
  <c r="G454" i="205"/>
  <c r="H454" i="205"/>
  <c r="I454" i="205"/>
  <c r="J454" i="205"/>
  <c r="L454" i="205"/>
  <c r="M454" i="205"/>
  <c r="N454" i="205"/>
  <c r="O454" i="205"/>
  <c r="F455" i="205"/>
  <c r="G455" i="205"/>
  <c r="H455" i="205"/>
  <c r="I455" i="205"/>
  <c r="J455" i="205"/>
  <c r="K455" i="205"/>
  <c r="L455" i="205"/>
  <c r="M455" i="205"/>
  <c r="N455" i="205"/>
  <c r="O455" i="205"/>
  <c r="F456" i="205"/>
  <c r="G456" i="205"/>
  <c r="H456" i="205"/>
  <c r="I456" i="205"/>
  <c r="J456" i="205"/>
  <c r="K456" i="205"/>
  <c r="L456" i="205"/>
  <c r="M456" i="205"/>
  <c r="N456" i="205"/>
  <c r="O456" i="205"/>
  <c r="F461" i="205"/>
  <c r="H461" i="205"/>
  <c r="I461" i="205"/>
  <c r="J461" i="205"/>
  <c r="L461" i="205"/>
  <c r="M461" i="205"/>
  <c r="N461" i="205"/>
  <c r="O461" i="205"/>
  <c r="F462" i="205"/>
  <c r="G462" i="205"/>
  <c r="H462" i="205"/>
  <c r="I462" i="205"/>
  <c r="J462" i="205"/>
  <c r="K462" i="205"/>
  <c r="L462" i="205"/>
  <c r="M462" i="205"/>
  <c r="N462" i="205"/>
  <c r="O462" i="205"/>
  <c r="F464" i="205"/>
  <c r="H464" i="205"/>
  <c r="I464" i="205"/>
  <c r="J464" i="205"/>
  <c r="L464" i="205"/>
  <c r="M464" i="205"/>
  <c r="N464" i="205"/>
  <c r="O464" i="205"/>
  <c r="F465" i="205"/>
  <c r="G465" i="205"/>
  <c r="H465" i="205"/>
  <c r="I465" i="205"/>
  <c r="J465" i="205"/>
  <c r="K465" i="205"/>
  <c r="L465" i="205"/>
  <c r="M465" i="205"/>
  <c r="N465" i="205"/>
  <c r="O465" i="205"/>
  <c r="F466" i="205"/>
  <c r="G466" i="205"/>
  <c r="H466" i="205"/>
  <c r="I466" i="205"/>
  <c r="J466" i="205"/>
  <c r="K466" i="205"/>
  <c r="L466" i="205"/>
  <c r="M466" i="205"/>
  <c r="N466" i="205"/>
  <c r="O466" i="205"/>
  <c r="F467" i="205"/>
  <c r="G467" i="205"/>
  <c r="H467" i="205"/>
  <c r="I467" i="205"/>
  <c r="J467" i="205"/>
  <c r="L467" i="205"/>
  <c r="M467" i="205"/>
  <c r="N467" i="205"/>
  <c r="O467" i="205"/>
  <c r="F469" i="205"/>
  <c r="H469" i="205"/>
  <c r="I469" i="205"/>
  <c r="J469" i="205"/>
  <c r="L469" i="205"/>
  <c r="M469" i="205"/>
  <c r="N469" i="205"/>
  <c r="O469" i="205"/>
  <c r="F471" i="205"/>
  <c r="G471" i="205"/>
  <c r="H471" i="205"/>
  <c r="I471" i="205"/>
  <c r="J471" i="205"/>
  <c r="K471" i="205"/>
  <c r="L471" i="205"/>
  <c r="M471" i="205"/>
  <c r="N471" i="205"/>
  <c r="O471" i="205"/>
  <c r="F472" i="205"/>
  <c r="G472" i="205"/>
  <c r="H472" i="205"/>
  <c r="I472" i="205"/>
  <c r="J472" i="205"/>
  <c r="K472" i="205"/>
  <c r="L472" i="205"/>
  <c r="M472" i="205"/>
  <c r="N472" i="205"/>
  <c r="O472" i="205"/>
  <c r="F474" i="205"/>
  <c r="G474" i="205"/>
  <c r="H474" i="205"/>
  <c r="I474" i="205"/>
  <c r="J474" i="205"/>
  <c r="K474" i="205"/>
  <c r="L474" i="205"/>
  <c r="M474" i="205"/>
  <c r="N474" i="205"/>
  <c r="O474" i="205"/>
  <c r="F475" i="205"/>
  <c r="G475" i="205"/>
  <c r="H475" i="205"/>
  <c r="I475" i="205"/>
  <c r="J475" i="205"/>
  <c r="K475" i="205"/>
  <c r="L475" i="205"/>
  <c r="M475" i="205"/>
  <c r="N475" i="205"/>
  <c r="O475" i="205"/>
  <c r="F476" i="205"/>
  <c r="G476" i="205"/>
  <c r="H476" i="205"/>
  <c r="I476" i="205"/>
  <c r="J476" i="205"/>
  <c r="K476" i="205"/>
  <c r="L476" i="205"/>
  <c r="M476" i="205"/>
  <c r="N476" i="205"/>
  <c r="O476" i="205"/>
  <c r="F477" i="205"/>
  <c r="G477" i="205"/>
  <c r="H477" i="205"/>
  <c r="I477" i="205"/>
  <c r="J477" i="205"/>
  <c r="K477" i="205"/>
  <c r="L477" i="205"/>
  <c r="M477" i="205"/>
  <c r="N477" i="205"/>
  <c r="O477" i="205"/>
  <c r="F478" i="205"/>
  <c r="G478" i="205"/>
  <c r="H478" i="205"/>
  <c r="I478" i="205"/>
  <c r="J478" i="205"/>
  <c r="K478" i="205"/>
  <c r="L478" i="205"/>
  <c r="M478" i="205"/>
  <c r="N478" i="205"/>
  <c r="O478" i="205"/>
  <c r="F479" i="205"/>
  <c r="G479" i="205"/>
  <c r="H479" i="205"/>
  <c r="I479" i="205"/>
  <c r="J479" i="205"/>
  <c r="K479" i="205"/>
  <c r="L479" i="205"/>
  <c r="M479" i="205"/>
  <c r="N479" i="205"/>
  <c r="O479" i="205"/>
  <c r="F481" i="205"/>
  <c r="H481" i="205"/>
  <c r="I481" i="205"/>
  <c r="J481" i="205"/>
  <c r="L481" i="205"/>
  <c r="M481" i="205"/>
  <c r="N481" i="205"/>
  <c r="O481" i="205"/>
  <c r="F482" i="205"/>
  <c r="G482" i="205"/>
  <c r="H482" i="205"/>
  <c r="I482" i="205"/>
  <c r="J482" i="205"/>
  <c r="K482" i="205"/>
  <c r="L482" i="205"/>
  <c r="M482" i="205"/>
  <c r="N482" i="205"/>
  <c r="O482" i="205"/>
  <c r="F483" i="205"/>
  <c r="G483" i="205"/>
  <c r="H483" i="205"/>
  <c r="I483" i="205"/>
  <c r="J483" i="205"/>
  <c r="K483" i="205"/>
  <c r="L483" i="205"/>
  <c r="M483" i="205"/>
  <c r="N483" i="205"/>
  <c r="O483" i="205"/>
  <c r="F484" i="205"/>
  <c r="H484" i="205"/>
  <c r="I484" i="205"/>
  <c r="J484" i="205"/>
  <c r="L484" i="205"/>
  <c r="M484" i="205"/>
  <c r="N484" i="205"/>
  <c r="F485" i="205"/>
  <c r="G485" i="205"/>
  <c r="H485" i="205"/>
  <c r="I485" i="205"/>
  <c r="J485" i="205"/>
  <c r="L485" i="205"/>
  <c r="M485" i="205"/>
  <c r="N485" i="205"/>
  <c r="O485" i="205"/>
  <c r="F487" i="205"/>
  <c r="G487" i="205"/>
  <c r="H487" i="205"/>
  <c r="I487" i="205"/>
  <c r="J487" i="205"/>
  <c r="K487" i="205"/>
  <c r="L487" i="205"/>
  <c r="M487" i="205"/>
  <c r="N487" i="205"/>
  <c r="O487" i="205"/>
  <c r="F488" i="205"/>
  <c r="G488" i="205"/>
  <c r="H488" i="205"/>
  <c r="I488" i="205"/>
  <c r="J488" i="205"/>
  <c r="K488" i="205"/>
  <c r="L488" i="205"/>
  <c r="M488" i="205"/>
  <c r="N488" i="205"/>
  <c r="O488" i="205"/>
  <c r="F490" i="205"/>
  <c r="G490" i="205"/>
  <c r="H490" i="205"/>
  <c r="I490" i="205"/>
  <c r="J490" i="205"/>
  <c r="L490" i="205"/>
  <c r="M490" i="205"/>
  <c r="N490" i="205"/>
  <c r="O490" i="205"/>
  <c r="F491" i="205"/>
  <c r="H491" i="205"/>
  <c r="I491" i="205"/>
  <c r="J491" i="205"/>
  <c r="L491" i="205"/>
  <c r="M491" i="205"/>
  <c r="N491" i="205"/>
  <c r="F492" i="205"/>
  <c r="G492" i="205"/>
  <c r="H492" i="205"/>
  <c r="I492" i="205"/>
  <c r="J492" i="205"/>
  <c r="K492" i="205"/>
  <c r="L492" i="205"/>
  <c r="M492" i="205"/>
  <c r="N492" i="205"/>
  <c r="O492" i="205"/>
  <c r="F493" i="205"/>
  <c r="G493" i="205"/>
  <c r="H493" i="205"/>
  <c r="I493" i="205"/>
  <c r="J493" i="205"/>
  <c r="K493" i="205"/>
  <c r="L493" i="205"/>
  <c r="M493" i="205"/>
  <c r="N493" i="205"/>
  <c r="O493" i="205"/>
  <c r="F495" i="205"/>
  <c r="G495" i="205"/>
  <c r="H495" i="205"/>
  <c r="I495" i="205"/>
  <c r="J495" i="205"/>
  <c r="K495" i="205"/>
  <c r="L495" i="205"/>
  <c r="M495" i="205"/>
  <c r="N495" i="205"/>
  <c r="O495" i="205"/>
  <c r="F496" i="205"/>
  <c r="G496" i="205"/>
  <c r="H496" i="205"/>
  <c r="I496" i="205"/>
  <c r="J496" i="205"/>
  <c r="K496" i="205"/>
  <c r="L496" i="205"/>
  <c r="M496" i="205"/>
  <c r="N496" i="205"/>
  <c r="O496" i="205"/>
  <c r="F497" i="205"/>
  <c r="G497" i="205"/>
  <c r="H497" i="205"/>
  <c r="I497" i="205"/>
  <c r="J497" i="205"/>
  <c r="K497" i="205"/>
  <c r="L497" i="205"/>
  <c r="M497" i="205"/>
  <c r="N497" i="205"/>
  <c r="O497" i="205"/>
  <c r="F498" i="205"/>
  <c r="H498" i="205"/>
  <c r="I498" i="205"/>
  <c r="J498" i="205"/>
  <c r="L498" i="205"/>
  <c r="M498" i="205"/>
  <c r="N498" i="205"/>
  <c r="F499" i="205"/>
  <c r="G499" i="205"/>
  <c r="H499" i="205"/>
  <c r="I499" i="205"/>
  <c r="J499" i="205"/>
  <c r="K499" i="205"/>
  <c r="L499" i="205"/>
  <c r="M499" i="205"/>
  <c r="N499" i="205"/>
  <c r="O499" i="205"/>
  <c r="F500" i="205"/>
  <c r="G500" i="205"/>
  <c r="H500" i="205"/>
  <c r="I500" i="205"/>
  <c r="J500" i="205"/>
  <c r="L500" i="205"/>
  <c r="M500" i="205"/>
  <c r="N500" i="205"/>
  <c r="O500" i="205"/>
  <c r="F501" i="205"/>
  <c r="G501" i="205"/>
  <c r="H501" i="205"/>
  <c r="I501" i="205"/>
  <c r="J501" i="205"/>
  <c r="K501" i="205"/>
  <c r="L501" i="205"/>
  <c r="M501" i="205"/>
  <c r="N501" i="205"/>
  <c r="O501" i="205"/>
  <c r="F506" i="205"/>
  <c r="H506" i="205"/>
  <c r="I506" i="205"/>
  <c r="J506" i="205"/>
  <c r="L506" i="205"/>
  <c r="M506" i="205"/>
  <c r="N506" i="205"/>
  <c r="O506" i="205"/>
  <c r="F507" i="205"/>
  <c r="G507" i="205"/>
  <c r="H507" i="205"/>
  <c r="I507" i="205"/>
  <c r="J507" i="205"/>
  <c r="K507" i="205"/>
  <c r="L507" i="205"/>
  <c r="M507" i="205"/>
  <c r="N507" i="205"/>
  <c r="O507" i="205"/>
  <c r="F509" i="205"/>
  <c r="H509" i="205"/>
  <c r="I509" i="205"/>
  <c r="J509" i="205"/>
  <c r="L509" i="205"/>
  <c r="M509" i="205"/>
  <c r="N509" i="205"/>
  <c r="O509" i="205"/>
  <c r="F510" i="205"/>
  <c r="G510" i="205"/>
  <c r="H510" i="205"/>
  <c r="I510" i="205"/>
  <c r="J510" i="205"/>
  <c r="K510" i="205"/>
  <c r="L510" i="205"/>
  <c r="M510" i="205"/>
  <c r="N510" i="205"/>
  <c r="O510" i="205"/>
  <c r="F511" i="205"/>
  <c r="G511" i="205"/>
  <c r="H511" i="205"/>
  <c r="I511" i="205"/>
  <c r="J511" i="205"/>
  <c r="K511" i="205"/>
  <c r="L511" i="205"/>
  <c r="M511" i="205"/>
  <c r="N511" i="205"/>
  <c r="O511" i="205"/>
  <c r="F512" i="205"/>
  <c r="G512" i="205"/>
  <c r="H512" i="205"/>
  <c r="I512" i="205"/>
  <c r="J512" i="205"/>
  <c r="K512" i="205"/>
  <c r="L512" i="205"/>
  <c r="M512" i="205"/>
  <c r="N512" i="205"/>
  <c r="O512" i="205"/>
  <c r="F514" i="205"/>
  <c r="H514" i="205"/>
  <c r="I514" i="205"/>
  <c r="J514" i="205"/>
  <c r="L514" i="205"/>
  <c r="M514" i="205"/>
  <c r="N514" i="205"/>
  <c r="O514" i="205"/>
  <c r="F516" i="205"/>
  <c r="G516" i="205"/>
  <c r="H516" i="205"/>
  <c r="I516" i="205"/>
  <c r="J516" i="205"/>
  <c r="K516" i="205"/>
  <c r="L516" i="205"/>
  <c r="M516" i="205"/>
  <c r="N516" i="205"/>
  <c r="O516" i="205"/>
  <c r="F517" i="205"/>
  <c r="G517" i="205"/>
  <c r="H517" i="205"/>
  <c r="I517" i="205"/>
  <c r="J517" i="205"/>
  <c r="K517" i="205"/>
  <c r="L517" i="205"/>
  <c r="M517" i="205"/>
  <c r="N517" i="205"/>
  <c r="O517" i="205"/>
  <c r="F519" i="205"/>
  <c r="G519" i="205"/>
  <c r="H519" i="205"/>
  <c r="I519" i="205"/>
  <c r="J519" i="205"/>
  <c r="K519" i="205"/>
  <c r="L519" i="205"/>
  <c r="M519" i="205"/>
  <c r="N519" i="205"/>
  <c r="O519" i="205"/>
  <c r="F520" i="205"/>
  <c r="G520" i="205"/>
  <c r="H520" i="205"/>
  <c r="I520" i="205"/>
  <c r="J520" i="205"/>
  <c r="K520" i="205"/>
  <c r="L520" i="205"/>
  <c r="M520" i="205"/>
  <c r="N520" i="205"/>
  <c r="O520" i="205"/>
  <c r="F521" i="205"/>
  <c r="G521" i="205"/>
  <c r="H521" i="205"/>
  <c r="I521" i="205"/>
  <c r="J521" i="205"/>
  <c r="K521" i="205"/>
  <c r="L521" i="205"/>
  <c r="M521" i="205"/>
  <c r="N521" i="205"/>
  <c r="O521" i="205"/>
  <c r="F522" i="205"/>
  <c r="G522" i="205"/>
  <c r="H522" i="205"/>
  <c r="I522" i="205"/>
  <c r="J522" i="205"/>
  <c r="K522" i="205"/>
  <c r="L522" i="205"/>
  <c r="M522" i="205"/>
  <c r="N522" i="205"/>
  <c r="O522" i="205"/>
  <c r="F523" i="205"/>
  <c r="G523" i="205"/>
  <c r="H523" i="205"/>
  <c r="I523" i="205"/>
  <c r="J523" i="205"/>
  <c r="K523" i="205"/>
  <c r="L523" i="205"/>
  <c r="M523" i="205"/>
  <c r="N523" i="205"/>
  <c r="O523" i="205"/>
  <c r="F524" i="205"/>
  <c r="G524" i="205"/>
  <c r="H524" i="205"/>
  <c r="I524" i="205"/>
  <c r="J524" i="205"/>
  <c r="K524" i="205"/>
  <c r="L524" i="205"/>
  <c r="M524" i="205"/>
  <c r="N524" i="205"/>
  <c r="O524" i="205"/>
  <c r="F526" i="205"/>
  <c r="H526" i="205"/>
  <c r="I526" i="205"/>
  <c r="J526" i="205"/>
  <c r="L526" i="205"/>
  <c r="M526" i="205"/>
  <c r="N526" i="205"/>
  <c r="O526" i="205"/>
  <c r="F527" i="205"/>
  <c r="G527" i="205"/>
  <c r="H527" i="205"/>
  <c r="I527" i="205"/>
  <c r="J527" i="205"/>
  <c r="K527" i="205"/>
  <c r="L527" i="205"/>
  <c r="M527" i="205"/>
  <c r="N527" i="205"/>
  <c r="O527" i="205"/>
  <c r="F528" i="205"/>
  <c r="G528" i="205"/>
  <c r="H528" i="205"/>
  <c r="I528" i="205"/>
  <c r="J528" i="205"/>
  <c r="K528" i="205"/>
  <c r="L528" i="205"/>
  <c r="M528" i="205"/>
  <c r="N528" i="205"/>
  <c r="O528" i="205"/>
  <c r="F529" i="205"/>
  <c r="H529" i="205"/>
  <c r="I529" i="205"/>
  <c r="J529" i="205"/>
  <c r="L529" i="205"/>
  <c r="M529" i="205"/>
  <c r="N529" i="205"/>
  <c r="F530" i="205"/>
  <c r="G530" i="205"/>
  <c r="H530" i="205"/>
  <c r="I530" i="205"/>
  <c r="J530" i="205"/>
  <c r="L530" i="205"/>
  <c r="M530" i="205"/>
  <c r="N530" i="205"/>
  <c r="O530" i="205"/>
  <c r="F532" i="205"/>
  <c r="G532" i="205"/>
  <c r="H532" i="205"/>
  <c r="I532" i="205"/>
  <c r="J532" i="205"/>
  <c r="K532" i="205"/>
  <c r="L532" i="205"/>
  <c r="M532" i="205"/>
  <c r="N532" i="205"/>
  <c r="O532" i="205"/>
  <c r="F533" i="205"/>
  <c r="G533" i="205"/>
  <c r="H533" i="205"/>
  <c r="I533" i="205"/>
  <c r="J533" i="205"/>
  <c r="K533" i="205"/>
  <c r="L533" i="205"/>
  <c r="M533" i="205"/>
  <c r="N533" i="205"/>
  <c r="O533" i="205"/>
  <c r="F535" i="205"/>
  <c r="G535" i="205"/>
  <c r="H535" i="205"/>
  <c r="I535" i="205"/>
  <c r="J535" i="205"/>
  <c r="L535" i="205"/>
  <c r="M535" i="205"/>
  <c r="N535" i="205"/>
  <c r="O535" i="205"/>
  <c r="F536" i="205"/>
  <c r="H536" i="205"/>
  <c r="I536" i="205"/>
  <c r="J536" i="205"/>
  <c r="L536" i="205"/>
  <c r="M536" i="205"/>
  <c r="N536" i="205"/>
  <c r="F537" i="205"/>
  <c r="G537" i="205"/>
  <c r="H537" i="205"/>
  <c r="I537" i="205"/>
  <c r="J537" i="205"/>
  <c r="K537" i="205"/>
  <c r="L537" i="205"/>
  <c r="M537" i="205"/>
  <c r="N537" i="205"/>
  <c r="O537" i="205"/>
  <c r="F538" i="205"/>
  <c r="G538" i="205"/>
  <c r="H538" i="205"/>
  <c r="I538" i="205"/>
  <c r="J538" i="205"/>
  <c r="K538" i="205"/>
  <c r="L538" i="205"/>
  <c r="M538" i="205"/>
  <c r="N538" i="205"/>
  <c r="O538" i="205"/>
  <c r="F540" i="205"/>
  <c r="G540" i="205"/>
  <c r="H540" i="205"/>
  <c r="I540" i="205"/>
  <c r="J540" i="205"/>
  <c r="K540" i="205"/>
  <c r="L540" i="205"/>
  <c r="M540" i="205"/>
  <c r="N540" i="205"/>
  <c r="O540" i="205"/>
  <c r="F541" i="205"/>
  <c r="G541" i="205"/>
  <c r="H541" i="205"/>
  <c r="I541" i="205"/>
  <c r="J541" i="205"/>
  <c r="K541" i="205"/>
  <c r="L541" i="205"/>
  <c r="M541" i="205"/>
  <c r="N541" i="205"/>
  <c r="O541" i="205"/>
  <c r="F542" i="205"/>
  <c r="G542" i="205"/>
  <c r="H542" i="205"/>
  <c r="I542" i="205"/>
  <c r="J542" i="205"/>
  <c r="K542" i="205"/>
  <c r="L542" i="205"/>
  <c r="M542" i="205"/>
  <c r="N542" i="205"/>
  <c r="O542" i="205"/>
  <c r="F543" i="205"/>
  <c r="H543" i="205"/>
  <c r="I543" i="205"/>
  <c r="J543" i="205"/>
  <c r="L543" i="205"/>
  <c r="M543" i="205"/>
  <c r="N543" i="205"/>
  <c r="F544" i="205"/>
  <c r="G544" i="205"/>
  <c r="H544" i="205"/>
  <c r="I544" i="205"/>
  <c r="J544" i="205"/>
  <c r="L544" i="205"/>
  <c r="M544" i="205"/>
  <c r="N544" i="205"/>
  <c r="O544" i="205"/>
  <c r="F545" i="205"/>
  <c r="G545" i="205"/>
  <c r="H545" i="205"/>
  <c r="I545" i="205"/>
  <c r="J545" i="205"/>
  <c r="K545" i="205"/>
  <c r="L545" i="205"/>
  <c r="M545" i="205"/>
  <c r="N545" i="205"/>
  <c r="O545" i="205"/>
  <c r="F546" i="205"/>
  <c r="G546" i="205"/>
  <c r="H546" i="205"/>
  <c r="I546" i="205"/>
  <c r="J546" i="205"/>
  <c r="K546" i="205"/>
  <c r="L546" i="205"/>
  <c r="M546" i="205"/>
  <c r="N546" i="205"/>
  <c r="O546" i="205"/>
  <c r="F551" i="205"/>
  <c r="H551" i="205"/>
  <c r="I551" i="205"/>
  <c r="J551" i="205"/>
  <c r="L551" i="205"/>
  <c r="M551" i="205"/>
  <c r="N551" i="205"/>
  <c r="O551" i="205"/>
  <c r="F552" i="205"/>
  <c r="G552" i="205"/>
  <c r="H552" i="205"/>
  <c r="I552" i="205"/>
  <c r="J552" i="205"/>
  <c r="K552" i="205"/>
  <c r="L552" i="205"/>
  <c r="M552" i="205"/>
  <c r="N552" i="205"/>
  <c r="O552" i="205"/>
  <c r="F554" i="205"/>
  <c r="H554" i="205"/>
  <c r="I554" i="205"/>
  <c r="J554" i="205"/>
  <c r="L554" i="205"/>
  <c r="M554" i="205"/>
  <c r="N554" i="205"/>
  <c r="O554" i="205"/>
  <c r="F555" i="205"/>
  <c r="G555" i="205"/>
  <c r="H555" i="205"/>
  <c r="I555" i="205"/>
  <c r="J555" i="205"/>
  <c r="K555" i="205"/>
  <c r="L555" i="205"/>
  <c r="M555" i="205"/>
  <c r="N555" i="205"/>
  <c r="O555" i="205"/>
  <c r="F556" i="205"/>
  <c r="G556" i="205"/>
  <c r="H556" i="205"/>
  <c r="I556" i="205"/>
  <c r="J556" i="205"/>
  <c r="K556" i="205"/>
  <c r="L556" i="205"/>
  <c r="M556" i="205"/>
  <c r="N556" i="205"/>
  <c r="O556" i="205"/>
  <c r="F557" i="205"/>
  <c r="G557" i="205"/>
  <c r="H557" i="205"/>
  <c r="I557" i="205"/>
  <c r="J557" i="205"/>
  <c r="K557" i="205"/>
  <c r="L557" i="205"/>
  <c r="M557" i="205"/>
  <c r="N557" i="205"/>
  <c r="O557" i="205"/>
  <c r="F559" i="205"/>
  <c r="H559" i="205"/>
  <c r="I559" i="205"/>
  <c r="J559" i="205"/>
  <c r="L559" i="205"/>
  <c r="M559" i="205"/>
  <c r="N559" i="205"/>
  <c r="O559" i="205"/>
  <c r="F561" i="205"/>
  <c r="G561" i="205"/>
  <c r="H561" i="205"/>
  <c r="I561" i="205"/>
  <c r="J561" i="205"/>
  <c r="K561" i="205"/>
  <c r="L561" i="205"/>
  <c r="M561" i="205"/>
  <c r="N561" i="205"/>
  <c r="O561" i="205"/>
  <c r="F562" i="205"/>
  <c r="G562" i="205"/>
  <c r="H562" i="205"/>
  <c r="I562" i="205"/>
  <c r="J562" i="205"/>
  <c r="K562" i="205"/>
  <c r="L562" i="205"/>
  <c r="M562" i="205"/>
  <c r="N562" i="205"/>
  <c r="O562" i="205"/>
  <c r="F564" i="205"/>
  <c r="G564" i="205"/>
  <c r="H564" i="205"/>
  <c r="I564" i="205"/>
  <c r="J564" i="205"/>
  <c r="K564" i="205"/>
  <c r="L564" i="205"/>
  <c r="M564" i="205"/>
  <c r="N564" i="205"/>
  <c r="O564" i="205"/>
  <c r="F565" i="205"/>
  <c r="G565" i="205"/>
  <c r="H565" i="205"/>
  <c r="I565" i="205"/>
  <c r="J565" i="205"/>
  <c r="K565" i="205"/>
  <c r="L565" i="205"/>
  <c r="M565" i="205"/>
  <c r="N565" i="205"/>
  <c r="O565" i="205"/>
  <c r="F566" i="205"/>
  <c r="G566" i="205"/>
  <c r="H566" i="205"/>
  <c r="I566" i="205"/>
  <c r="J566" i="205"/>
  <c r="K566" i="205"/>
  <c r="L566" i="205"/>
  <c r="M566" i="205"/>
  <c r="N566" i="205"/>
  <c r="O566" i="205"/>
  <c r="F567" i="205"/>
  <c r="G567" i="205"/>
  <c r="H567" i="205"/>
  <c r="I567" i="205"/>
  <c r="J567" i="205"/>
  <c r="K567" i="205"/>
  <c r="L567" i="205"/>
  <c r="M567" i="205"/>
  <c r="N567" i="205"/>
  <c r="O567" i="205"/>
  <c r="F568" i="205"/>
  <c r="G568" i="205"/>
  <c r="H568" i="205"/>
  <c r="I568" i="205"/>
  <c r="J568" i="205"/>
  <c r="K568" i="205"/>
  <c r="L568" i="205"/>
  <c r="M568" i="205"/>
  <c r="N568" i="205"/>
  <c r="O568" i="205"/>
  <c r="F569" i="205"/>
  <c r="G569" i="205"/>
  <c r="H569" i="205"/>
  <c r="I569" i="205"/>
  <c r="J569" i="205"/>
  <c r="K569" i="205"/>
  <c r="L569" i="205"/>
  <c r="M569" i="205"/>
  <c r="N569" i="205"/>
  <c r="O569" i="205"/>
  <c r="F571" i="205"/>
  <c r="H571" i="205"/>
  <c r="I571" i="205"/>
  <c r="J571" i="205"/>
  <c r="L571" i="205"/>
  <c r="M571" i="205"/>
  <c r="N571" i="205"/>
  <c r="O571" i="205"/>
  <c r="F572" i="205"/>
  <c r="G572" i="205"/>
  <c r="H572" i="205"/>
  <c r="I572" i="205"/>
  <c r="J572" i="205"/>
  <c r="K572" i="205"/>
  <c r="L572" i="205"/>
  <c r="M572" i="205"/>
  <c r="N572" i="205"/>
  <c r="O572" i="205"/>
  <c r="F573" i="205"/>
  <c r="G573" i="205"/>
  <c r="H573" i="205"/>
  <c r="I573" i="205"/>
  <c r="J573" i="205"/>
  <c r="K573" i="205"/>
  <c r="L573" i="205"/>
  <c r="M573" i="205"/>
  <c r="N573" i="205"/>
  <c r="O573" i="205"/>
  <c r="F574" i="205"/>
  <c r="H574" i="205"/>
  <c r="I574" i="205"/>
  <c r="J574" i="205"/>
  <c r="L574" i="205"/>
  <c r="M574" i="205"/>
  <c r="N574" i="205"/>
  <c r="F575" i="205"/>
  <c r="G575" i="205"/>
  <c r="H575" i="205"/>
  <c r="I575" i="205"/>
  <c r="J575" i="205"/>
  <c r="L575" i="205"/>
  <c r="M575" i="205"/>
  <c r="N575" i="205"/>
  <c r="O575" i="205"/>
  <c r="F577" i="205"/>
  <c r="G577" i="205"/>
  <c r="H577" i="205"/>
  <c r="I577" i="205"/>
  <c r="J577" i="205"/>
  <c r="K577" i="205"/>
  <c r="L577" i="205"/>
  <c r="M577" i="205"/>
  <c r="N577" i="205"/>
  <c r="O577" i="205"/>
  <c r="F578" i="205"/>
  <c r="G578" i="205"/>
  <c r="H578" i="205"/>
  <c r="I578" i="205"/>
  <c r="J578" i="205"/>
  <c r="K578" i="205"/>
  <c r="L578" i="205"/>
  <c r="M578" i="205"/>
  <c r="N578" i="205"/>
  <c r="O578" i="205"/>
  <c r="F580" i="205"/>
  <c r="G580" i="205"/>
  <c r="H580" i="205"/>
  <c r="I580" i="205"/>
  <c r="J580" i="205"/>
  <c r="L580" i="205"/>
  <c r="M580" i="205"/>
  <c r="N580" i="205"/>
  <c r="O580" i="205"/>
  <c r="F581" i="205"/>
  <c r="H581" i="205"/>
  <c r="I581" i="205"/>
  <c r="J581" i="205"/>
  <c r="L581" i="205"/>
  <c r="M581" i="205"/>
  <c r="N581" i="205"/>
  <c r="F582" i="205"/>
  <c r="G582" i="205"/>
  <c r="H582" i="205"/>
  <c r="I582" i="205"/>
  <c r="J582" i="205"/>
  <c r="K582" i="205"/>
  <c r="L582" i="205"/>
  <c r="M582" i="205"/>
  <c r="N582" i="205"/>
  <c r="O582" i="205"/>
  <c r="F583" i="205"/>
  <c r="G583" i="205"/>
  <c r="H583" i="205"/>
  <c r="I583" i="205"/>
  <c r="J583" i="205"/>
  <c r="K583" i="205"/>
  <c r="L583" i="205"/>
  <c r="M583" i="205"/>
  <c r="N583" i="205"/>
  <c r="O583" i="205"/>
  <c r="F585" i="205"/>
  <c r="G585" i="205"/>
  <c r="H585" i="205"/>
  <c r="I585" i="205"/>
  <c r="J585" i="205"/>
  <c r="K585" i="205"/>
  <c r="L585" i="205"/>
  <c r="M585" i="205"/>
  <c r="N585" i="205"/>
  <c r="O585" i="205"/>
  <c r="F586" i="205"/>
  <c r="G586" i="205"/>
  <c r="H586" i="205"/>
  <c r="I586" i="205"/>
  <c r="J586" i="205"/>
  <c r="K586" i="205"/>
  <c r="L586" i="205"/>
  <c r="M586" i="205"/>
  <c r="N586" i="205"/>
  <c r="O586" i="205"/>
  <c r="F587" i="205"/>
  <c r="G587" i="205"/>
  <c r="H587" i="205"/>
  <c r="I587" i="205"/>
  <c r="J587" i="205"/>
  <c r="K587" i="205"/>
  <c r="L587" i="205"/>
  <c r="M587" i="205"/>
  <c r="N587" i="205"/>
  <c r="O587" i="205"/>
  <c r="F588" i="205"/>
  <c r="H588" i="205"/>
  <c r="I588" i="205"/>
  <c r="J588" i="205"/>
  <c r="L588" i="205"/>
  <c r="M588" i="205"/>
  <c r="N588" i="205"/>
  <c r="F589" i="205"/>
  <c r="G589" i="205"/>
  <c r="H589" i="205"/>
  <c r="I589" i="205"/>
  <c r="J589" i="205"/>
  <c r="L589" i="205"/>
  <c r="M589" i="205"/>
  <c r="N589" i="205"/>
  <c r="O589" i="205"/>
  <c r="F590" i="205"/>
  <c r="G590" i="205"/>
  <c r="H590" i="205"/>
  <c r="I590" i="205"/>
  <c r="J590" i="205"/>
  <c r="K590" i="205"/>
  <c r="L590" i="205"/>
  <c r="M590" i="205"/>
  <c r="N590" i="205"/>
  <c r="O590" i="205"/>
  <c r="F591" i="205"/>
  <c r="G591" i="205"/>
  <c r="H591" i="205"/>
  <c r="I591" i="205"/>
  <c r="J591" i="205"/>
  <c r="K591" i="205"/>
  <c r="L591" i="205"/>
  <c r="M591" i="205"/>
  <c r="N591" i="205"/>
  <c r="O591" i="205"/>
  <c r="F596" i="205"/>
  <c r="H596" i="205"/>
  <c r="I596" i="205"/>
  <c r="J596" i="205"/>
  <c r="L596" i="205"/>
  <c r="M596" i="205"/>
  <c r="N596" i="205"/>
  <c r="O596" i="205"/>
  <c r="F597" i="205"/>
  <c r="G597" i="205"/>
  <c r="H597" i="205"/>
  <c r="I597" i="205"/>
  <c r="J597" i="205"/>
  <c r="K597" i="205"/>
  <c r="L597" i="205"/>
  <c r="M597" i="205"/>
  <c r="N597" i="205"/>
  <c r="O597" i="205"/>
  <c r="F599" i="205"/>
  <c r="H599" i="205"/>
  <c r="I599" i="205"/>
  <c r="J599" i="205"/>
  <c r="L599" i="205"/>
  <c r="M599" i="205"/>
  <c r="N599" i="205"/>
  <c r="O599" i="205"/>
  <c r="F600" i="205"/>
  <c r="G600" i="205"/>
  <c r="H600" i="205"/>
  <c r="I600" i="205"/>
  <c r="J600" i="205"/>
  <c r="K600" i="205"/>
  <c r="L600" i="205"/>
  <c r="M600" i="205"/>
  <c r="N600" i="205"/>
  <c r="O600" i="205"/>
  <c r="F601" i="205"/>
  <c r="G601" i="205"/>
  <c r="H601" i="205"/>
  <c r="I601" i="205"/>
  <c r="J601" i="205"/>
  <c r="K601" i="205"/>
  <c r="L601" i="205"/>
  <c r="M601" i="205"/>
  <c r="N601" i="205"/>
  <c r="O601" i="205"/>
  <c r="F602" i="205"/>
  <c r="G602" i="205"/>
  <c r="H602" i="205"/>
  <c r="I602" i="205"/>
  <c r="J602" i="205"/>
  <c r="K602" i="205"/>
  <c r="L602" i="205"/>
  <c r="M602" i="205"/>
  <c r="N602" i="205"/>
  <c r="O602" i="205"/>
  <c r="F604" i="205"/>
  <c r="H604" i="205"/>
  <c r="I604" i="205"/>
  <c r="J604" i="205"/>
  <c r="L604" i="205"/>
  <c r="M604" i="205"/>
  <c r="N604" i="205"/>
  <c r="O604" i="205"/>
  <c r="F606" i="205"/>
  <c r="G606" i="205"/>
  <c r="H606" i="205"/>
  <c r="I606" i="205"/>
  <c r="J606" i="205"/>
  <c r="K606" i="205"/>
  <c r="L606" i="205"/>
  <c r="M606" i="205"/>
  <c r="N606" i="205"/>
  <c r="O606" i="205"/>
  <c r="F607" i="205"/>
  <c r="G607" i="205"/>
  <c r="H607" i="205"/>
  <c r="I607" i="205"/>
  <c r="J607" i="205"/>
  <c r="K607" i="205"/>
  <c r="L607" i="205"/>
  <c r="M607" i="205"/>
  <c r="N607" i="205"/>
  <c r="O607" i="205"/>
  <c r="F609" i="205"/>
  <c r="G609" i="205"/>
  <c r="H609" i="205"/>
  <c r="I609" i="205"/>
  <c r="J609" i="205"/>
  <c r="K609" i="205"/>
  <c r="L609" i="205"/>
  <c r="M609" i="205"/>
  <c r="N609" i="205"/>
  <c r="O609" i="205"/>
  <c r="F610" i="205"/>
  <c r="G610" i="205"/>
  <c r="H610" i="205"/>
  <c r="I610" i="205"/>
  <c r="J610" i="205"/>
  <c r="K610" i="205"/>
  <c r="L610" i="205"/>
  <c r="M610" i="205"/>
  <c r="N610" i="205"/>
  <c r="O610" i="205"/>
  <c r="F611" i="205"/>
  <c r="G611" i="205"/>
  <c r="H611" i="205"/>
  <c r="I611" i="205"/>
  <c r="J611" i="205"/>
  <c r="K611" i="205"/>
  <c r="L611" i="205"/>
  <c r="M611" i="205"/>
  <c r="N611" i="205"/>
  <c r="O611" i="205"/>
  <c r="F612" i="205"/>
  <c r="G612" i="205"/>
  <c r="H612" i="205"/>
  <c r="I612" i="205"/>
  <c r="J612" i="205"/>
  <c r="K612" i="205"/>
  <c r="L612" i="205"/>
  <c r="M612" i="205"/>
  <c r="N612" i="205"/>
  <c r="O612" i="205"/>
  <c r="F613" i="205"/>
  <c r="G613" i="205"/>
  <c r="H613" i="205"/>
  <c r="I613" i="205"/>
  <c r="J613" i="205"/>
  <c r="K613" i="205"/>
  <c r="L613" i="205"/>
  <c r="M613" i="205"/>
  <c r="N613" i="205"/>
  <c r="O613" i="205"/>
  <c r="F614" i="205"/>
  <c r="G614" i="205"/>
  <c r="H614" i="205"/>
  <c r="I614" i="205"/>
  <c r="J614" i="205"/>
  <c r="K614" i="205"/>
  <c r="L614" i="205"/>
  <c r="M614" i="205"/>
  <c r="N614" i="205"/>
  <c r="O614" i="205"/>
  <c r="F616" i="205"/>
  <c r="H616" i="205"/>
  <c r="I616" i="205"/>
  <c r="J616" i="205"/>
  <c r="L616" i="205"/>
  <c r="M616" i="205"/>
  <c r="N616" i="205"/>
  <c r="O616" i="205"/>
  <c r="F617" i="205"/>
  <c r="G617" i="205"/>
  <c r="H617" i="205"/>
  <c r="I617" i="205"/>
  <c r="J617" i="205"/>
  <c r="K617" i="205"/>
  <c r="L617" i="205"/>
  <c r="M617" i="205"/>
  <c r="N617" i="205"/>
  <c r="O617" i="205"/>
  <c r="F618" i="205"/>
  <c r="G618" i="205"/>
  <c r="H618" i="205"/>
  <c r="I618" i="205"/>
  <c r="J618" i="205"/>
  <c r="K618" i="205"/>
  <c r="L618" i="205"/>
  <c r="M618" i="205"/>
  <c r="N618" i="205"/>
  <c r="O618" i="205"/>
  <c r="F619" i="205"/>
  <c r="H619" i="205"/>
  <c r="I619" i="205"/>
  <c r="J619" i="205"/>
  <c r="L619" i="205"/>
  <c r="M619" i="205"/>
  <c r="N619" i="205"/>
  <c r="F620" i="205"/>
  <c r="G620" i="205"/>
  <c r="H620" i="205"/>
  <c r="I620" i="205"/>
  <c r="J620" i="205"/>
  <c r="L620" i="205"/>
  <c r="M620" i="205"/>
  <c r="N620" i="205"/>
  <c r="O620" i="205"/>
  <c r="F622" i="205"/>
  <c r="G622" i="205"/>
  <c r="H622" i="205"/>
  <c r="I622" i="205"/>
  <c r="J622" i="205"/>
  <c r="K622" i="205"/>
  <c r="L622" i="205"/>
  <c r="M622" i="205"/>
  <c r="N622" i="205"/>
  <c r="O622" i="205"/>
  <c r="F623" i="205"/>
  <c r="G623" i="205"/>
  <c r="H623" i="205"/>
  <c r="I623" i="205"/>
  <c r="J623" i="205"/>
  <c r="K623" i="205"/>
  <c r="L623" i="205"/>
  <c r="M623" i="205"/>
  <c r="N623" i="205"/>
  <c r="O623" i="205"/>
  <c r="F625" i="205"/>
  <c r="G625" i="205"/>
  <c r="H625" i="205"/>
  <c r="I625" i="205"/>
  <c r="J625" i="205"/>
  <c r="L625" i="205"/>
  <c r="M625" i="205"/>
  <c r="N625" i="205"/>
  <c r="O625" i="205"/>
  <c r="F626" i="205"/>
  <c r="H626" i="205"/>
  <c r="I626" i="205"/>
  <c r="J626" i="205"/>
  <c r="L626" i="205"/>
  <c r="M626" i="205"/>
  <c r="N626" i="205"/>
  <c r="F627" i="205"/>
  <c r="G627" i="205"/>
  <c r="H627" i="205"/>
  <c r="I627" i="205"/>
  <c r="J627" i="205"/>
  <c r="K627" i="205"/>
  <c r="L627" i="205"/>
  <c r="M627" i="205"/>
  <c r="N627" i="205"/>
  <c r="O627" i="205"/>
  <c r="F628" i="205"/>
  <c r="G628" i="205"/>
  <c r="H628" i="205"/>
  <c r="I628" i="205"/>
  <c r="J628" i="205"/>
  <c r="K628" i="205"/>
  <c r="L628" i="205"/>
  <c r="M628" i="205"/>
  <c r="N628" i="205"/>
  <c r="O628" i="205"/>
  <c r="F630" i="205"/>
  <c r="G630" i="205"/>
  <c r="H630" i="205"/>
  <c r="I630" i="205"/>
  <c r="J630" i="205"/>
  <c r="K630" i="205"/>
  <c r="L630" i="205"/>
  <c r="M630" i="205"/>
  <c r="N630" i="205"/>
  <c r="O630" i="205"/>
  <c r="F631" i="205"/>
  <c r="G631" i="205"/>
  <c r="H631" i="205"/>
  <c r="I631" i="205"/>
  <c r="J631" i="205"/>
  <c r="K631" i="205"/>
  <c r="L631" i="205"/>
  <c r="M631" i="205"/>
  <c r="N631" i="205"/>
  <c r="O631" i="205"/>
  <c r="F632" i="205"/>
  <c r="G632" i="205"/>
  <c r="H632" i="205"/>
  <c r="I632" i="205"/>
  <c r="J632" i="205"/>
  <c r="K632" i="205"/>
  <c r="L632" i="205"/>
  <c r="M632" i="205"/>
  <c r="N632" i="205"/>
  <c r="O632" i="205"/>
  <c r="F633" i="205"/>
  <c r="H633" i="205"/>
  <c r="I633" i="205"/>
  <c r="J633" i="205"/>
  <c r="L633" i="205"/>
  <c r="M633" i="205"/>
  <c r="N633" i="205"/>
  <c r="F634" i="205"/>
  <c r="G634" i="205"/>
  <c r="H634" i="205"/>
  <c r="I634" i="205"/>
  <c r="J634" i="205"/>
  <c r="K634" i="205"/>
  <c r="L634" i="205"/>
  <c r="M634" i="205"/>
  <c r="N634" i="205"/>
  <c r="O634" i="205"/>
  <c r="F635" i="205"/>
  <c r="G635" i="205"/>
  <c r="H635" i="205"/>
  <c r="I635" i="205"/>
  <c r="J635" i="205"/>
  <c r="K635" i="205"/>
  <c r="L635" i="205"/>
  <c r="M635" i="205"/>
  <c r="N635" i="205"/>
  <c r="O635" i="205"/>
  <c r="F636" i="205"/>
  <c r="G636" i="205"/>
  <c r="H636" i="205"/>
  <c r="I636" i="205"/>
  <c r="J636" i="205"/>
  <c r="K636" i="205"/>
  <c r="L636" i="205"/>
  <c r="M636" i="205"/>
  <c r="N636" i="205"/>
  <c r="O636" i="205"/>
  <c r="F643" i="205"/>
  <c r="G643" i="205"/>
  <c r="H643" i="205"/>
  <c r="I643" i="205"/>
  <c r="J643" i="205"/>
  <c r="K643" i="205"/>
  <c r="L643" i="205"/>
  <c r="M643" i="205"/>
  <c r="N643" i="205"/>
  <c r="O643" i="205"/>
  <c r="F644" i="205"/>
  <c r="G644" i="205"/>
  <c r="H644" i="205"/>
  <c r="I644" i="205"/>
  <c r="J644" i="205"/>
  <c r="K644" i="205"/>
  <c r="L644" i="205"/>
  <c r="M644" i="205"/>
  <c r="N644" i="205"/>
  <c r="O644" i="205"/>
  <c r="F646" i="205"/>
  <c r="G646" i="205"/>
  <c r="H646" i="205"/>
  <c r="I646" i="205"/>
  <c r="J646" i="205"/>
  <c r="K646" i="205"/>
  <c r="L646" i="205"/>
  <c r="M646" i="205"/>
  <c r="N646" i="205"/>
  <c r="O646" i="205"/>
  <c r="F647" i="205"/>
  <c r="G647" i="205"/>
  <c r="H647" i="205"/>
  <c r="I647" i="205"/>
  <c r="J647" i="205"/>
  <c r="K647" i="205"/>
  <c r="L647" i="205"/>
  <c r="M647" i="205"/>
  <c r="N647" i="205"/>
  <c r="O647" i="205"/>
  <c r="F648" i="205"/>
  <c r="G648" i="205"/>
  <c r="H648" i="205"/>
  <c r="I648" i="205"/>
  <c r="J648" i="205"/>
  <c r="K648" i="205"/>
  <c r="L648" i="205"/>
  <c r="M648" i="205"/>
  <c r="N648" i="205"/>
  <c r="O648" i="205"/>
  <c r="F649" i="205"/>
  <c r="G649" i="205"/>
  <c r="H649" i="205"/>
  <c r="I649" i="205"/>
  <c r="J649" i="205"/>
  <c r="K649" i="205"/>
  <c r="L649" i="205"/>
  <c r="M649" i="205"/>
  <c r="N649" i="205"/>
  <c r="O649" i="205"/>
  <c r="F651" i="205"/>
  <c r="G651" i="205"/>
  <c r="H651" i="205"/>
  <c r="I651" i="205"/>
  <c r="J651" i="205"/>
  <c r="K651" i="205"/>
  <c r="L651" i="205"/>
  <c r="M651" i="205"/>
  <c r="N651" i="205"/>
  <c r="O651" i="205"/>
  <c r="F653" i="205"/>
  <c r="G653" i="205"/>
  <c r="H653" i="205"/>
  <c r="I653" i="205"/>
  <c r="J653" i="205"/>
  <c r="K653" i="205"/>
  <c r="L653" i="205"/>
  <c r="M653" i="205"/>
  <c r="N653" i="205"/>
  <c r="O653" i="205"/>
  <c r="F654" i="205"/>
  <c r="G654" i="205"/>
  <c r="H654" i="205"/>
  <c r="I654" i="205"/>
  <c r="J654" i="205"/>
  <c r="K654" i="205"/>
  <c r="L654" i="205"/>
  <c r="M654" i="205"/>
  <c r="N654" i="205"/>
  <c r="O654" i="205"/>
  <c r="F656" i="205"/>
  <c r="G656" i="205"/>
  <c r="H656" i="205"/>
  <c r="I656" i="205"/>
  <c r="J656" i="205"/>
  <c r="K656" i="205"/>
  <c r="L656" i="205"/>
  <c r="M656" i="205"/>
  <c r="N656" i="205"/>
  <c r="O656" i="205"/>
  <c r="F657" i="205"/>
  <c r="G657" i="205"/>
  <c r="H657" i="205"/>
  <c r="I657" i="205"/>
  <c r="J657" i="205"/>
  <c r="K657" i="205"/>
  <c r="L657" i="205"/>
  <c r="M657" i="205"/>
  <c r="N657" i="205"/>
  <c r="O657" i="205"/>
  <c r="F658" i="205"/>
  <c r="G658" i="205"/>
  <c r="H658" i="205"/>
  <c r="I658" i="205"/>
  <c r="J658" i="205"/>
  <c r="K658" i="205"/>
  <c r="L658" i="205"/>
  <c r="M658" i="205"/>
  <c r="N658" i="205"/>
  <c r="O658" i="205"/>
  <c r="F659" i="205"/>
  <c r="G659" i="205"/>
  <c r="H659" i="205"/>
  <c r="I659" i="205"/>
  <c r="J659" i="205"/>
  <c r="K659" i="205"/>
  <c r="L659" i="205"/>
  <c r="M659" i="205"/>
  <c r="N659" i="205"/>
  <c r="O659" i="205"/>
  <c r="F660" i="205"/>
  <c r="G660" i="205"/>
  <c r="H660" i="205"/>
  <c r="I660" i="205"/>
  <c r="J660" i="205"/>
  <c r="K660" i="205"/>
  <c r="L660" i="205"/>
  <c r="M660" i="205"/>
  <c r="N660" i="205"/>
  <c r="O660" i="205"/>
  <c r="F661" i="205"/>
  <c r="G661" i="205"/>
  <c r="H661" i="205"/>
  <c r="I661" i="205"/>
  <c r="J661" i="205"/>
  <c r="K661" i="205"/>
  <c r="L661" i="205"/>
  <c r="M661" i="205"/>
  <c r="N661" i="205"/>
  <c r="O661" i="205"/>
  <c r="F663" i="205"/>
  <c r="G663" i="205"/>
  <c r="H663" i="205"/>
  <c r="I663" i="205"/>
  <c r="J663" i="205"/>
  <c r="K663" i="205"/>
  <c r="L663" i="205"/>
  <c r="M663" i="205"/>
  <c r="N663" i="205"/>
  <c r="O663" i="205"/>
  <c r="F664" i="205"/>
  <c r="G664" i="205"/>
  <c r="H664" i="205"/>
  <c r="I664" i="205"/>
  <c r="J664" i="205"/>
  <c r="K664" i="205"/>
  <c r="L664" i="205"/>
  <c r="M664" i="205"/>
  <c r="N664" i="205"/>
  <c r="O664" i="205"/>
  <c r="F665" i="205"/>
  <c r="G665" i="205"/>
  <c r="H665" i="205"/>
  <c r="I665" i="205"/>
  <c r="J665" i="205"/>
  <c r="K665" i="205"/>
  <c r="L665" i="205"/>
  <c r="M665" i="205"/>
  <c r="N665" i="205"/>
  <c r="O665" i="205"/>
  <c r="F666" i="205"/>
  <c r="G666" i="205"/>
  <c r="H666" i="205"/>
  <c r="I666" i="205"/>
  <c r="J666" i="205"/>
  <c r="K666" i="205"/>
  <c r="L666" i="205"/>
  <c r="M666" i="205"/>
  <c r="N666" i="205"/>
  <c r="O666" i="205"/>
  <c r="F667" i="205"/>
  <c r="G667" i="205"/>
  <c r="H667" i="205"/>
  <c r="I667" i="205"/>
  <c r="J667" i="205"/>
  <c r="K667" i="205"/>
  <c r="L667" i="205"/>
  <c r="M667" i="205"/>
  <c r="N667" i="205"/>
  <c r="O667" i="205"/>
  <c r="F669" i="205"/>
  <c r="G669" i="205"/>
  <c r="H669" i="205"/>
  <c r="I669" i="205"/>
  <c r="J669" i="205"/>
  <c r="K669" i="205"/>
  <c r="L669" i="205"/>
  <c r="M669" i="205"/>
  <c r="N669" i="205"/>
  <c r="O669" i="205"/>
  <c r="F670" i="205"/>
  <c r="G670" i="205"/>
  <c r="H670" i="205"/>
  <c r="I670" i="205"/>
  <c r="J670" i="205"/>
  <c r="K670" i="205"/>
  <c r="L670" i="205"/>
  <c r="M670" i="205"/>
  <c r="N670" i="205"/>
  <c r="O670" i="205"/>
  <c r="F672" i="205"/>
  <c r="G672" i="205"/>
  <c r="H672" i="205"/>
  <c r="I672" i="205"/>
  <c r="J672" i="205"/>
  <c r="K672" i="205"/>
  <c r="L672" i="205"/>
  <c r="M672" i="205"/>
  <c r="N672" i="205"/>
  <c r="O672" i="205"/>
  <c r="F673" i="205"/>
  <c r="G673" i="205"/>
  <c r="H673" i="205"/>
  <c r="I673" i="205"/>
  <c r="J673" i="205"/>
  <c r="K673" i="205"/>
  <c r="L673" i="205"/>
  <c r="M673" i="205"/>
  <c r="N673" i="205"/>
  <c r="O673" i="205"/>
  <c r="F674" i="205"/>
  <c r="G674" i="205"/>
  <c r="H674" i="205"/>
  <c r="I674" i="205"/>
  <c r="J674" i="205"/>
  <c r="K674" i="205"/>
  <c r="L674" i="205"/>
  <c r="M674" i="205"/>
  <c r="N674" i="205"/>
  <c r="O674" i="205"/>
  <c r="F675" i="205"/>
  <c r="G675" i="205"/>
  <c r="H675" i="205"/>
  <c r="I675" i="205"/>
  <c r="J675" i="205"/>
  <c r="K675" i="205"/>
  <c r="L675" i="205"/>
  <c r="M675" i="205"/>
  <c r="N675" i="205"/>
  <c r="O675" i="205"/>
  <c r="F677" i="205"/>
  <c r="G677" i="205"/>
  <c r="H677" i="205"/>
  <c r="I677" i="205"/>
  <c r="J677" i="205"/>
  <c r="K677" i="205"/>
  <c r="L677" i="205"/>
  <c r="M677" i="205"/>
  <c r="N677" i="205"/>
  <c r="O677" i="205"/>
  <c r="F678" i="205"/>
  <c r="G678" i="205"/>
  <c r="H678" i="205"/>
  <c r="I678" i="205"/>
  <c r="J678" i="205"/>
  <c r="K678" i="205"/>
  <c r="L678" i="205"/>
  <c r="M678" i="205"/>
  <c r="N678" i="205"/>
  <c r="O678" i="205"/>
  <c r="F679" i="205"/>
  <c r="G679" i="205"/>
  <c r="H679" i="205"/>
  <c r="I679" i="205"/>
  <c r="J679" i="205"/>
  <c r="K679" i="205"/>
  <c r="L679" i="205"/>
  <c r="M679" i="205"/>
  <c r="N679" i="205"/>
  <c r="O679" i="205"/>
  <c r="F680" i="205"/>
  <c r="G680" i="205"/>
  <c r="H680" i="205"/>
  <c r="I680" i="205"/>
  <c r="J680" i="205"/>
  <c r="K680" i="205"/>
  <c r="L680" i="205"/>
  <c r="M680" i="205"/>
  <c r="N680" i="205"/>
  <c r="O680" i="205"/>
  <c r="F681" i="205"/>
  <c r="G681" i="205"/>
  <c r="H681" i="205"/>
  <c r="I681" i="205"/>
  <c r="J681" i="205"/>
  <c r="K681" i="205"/>
  <c r="L681" i="205"/>
  <c r="M681" i="205"/>
  <c r="N681" i="205"/>
  <c r="O681" i="205"/>
  <c r="F682" i="205"/>
  <c r="G682" i="205"/>
  <c r="H682" i="205"/>
  <c r="I682" i="205"/>
  <c r="J682" i="205"/>
  <c r="K682" i="205"/>
  <c r="L682" i="205"/>
  <c r="M682" i="205"/>
  <c r="N682" i="205"/>
  <c r="O682" i="205"/>
  <c r="F683" i="205"/>
  <c r="G683" i="205"/>
  <c r="H683" i="205"/>
  <c r="I683" i="205"/>
  <c r="J683" i="205"/>
  <c r="K683" i="205"/>
  <c r="L683" i="205"/>
  <c r="M683" i="205"/>
  <c r="N683" i="205"/>
  <c r="O683" i="205"/>
  <c r="H688" i="205"/>
  <c r="I688" i="205"/>
  <c r="L688" i="205"/>
  <c r="M688" i="205"/>
  <c r="O688" i="205"/>
  <c r="H689" i="205"/>
  <c r="I689" i="205"/>
  <c r="J689" i="205"/>
  <c r="K689" i="205"/>
  <c r="L689" i="205"/>
  <c r="M689" i="205"/>
  <c r="N689" i="205"/>
  <c r="O689" i="205"/>
  <c r="H691" i="205"/>
  <c r="I691" i="205"/>
  <c r="L691" i="205"/>
  <c r="M691" i="205"/>
  <c r="O691" i="205"/>
  <c r="F692" i="205"/>
  <c r="G692" i="205"/>
  <c r="H692" i="205"/>
  <c r="I692" i="205"/>
  <c r="J692" i="205"/>
  <c r="K692" i="205"/>
  <c r="L692" i="205"/>
  <c r="M692" i="205"/>
  <c r="N692" i="205"/>
  <c r="O692" i="205"/>
  <c r="F693" i="205"/>
  <c r="G693" i="205"/>
  <c r="H693" i="205"/>
  <c r="I693" i="205"/>
  <c r="J693" i="205"/>
  <c r="K693" i="205"/>
  <c r="L693" i="205"/>
  <c r="M693" i="205"/>
  <c r="N693" i="205"/>
  <c r="O693" i="205"/>
  <c r="H694" i="205"/>
  <c r="I694" i="205"/>
  <c r="L694" i="205"/>
  <c r="M694" i="205"/>
  <c r="O694" i="205"/>
  <c r="H696" i="205"/>
  <c r="I696" i="205"/>
  <c r="L696" i="205"/>
  <c r="M696" i="205"/>
  <c r="O696" i="205"/>
  <c r="F698" i="205"/>
  <c r="G698" i="205"/>
  <c r="H698" i="205"/>
  <c r="I698" i="205"/>
  <c r="J698" i="205"/>
  <c r="K698" i="205"/>
  <c r="L698" i="205"/>
  <c r="M698" i="205"/>
  <c r="N698" i="205"/>
  <c r="O698" i="205"/>
  <c r="F699" i="205"/>
  <c r="G699" i="205"/>
  <c r="H699" i="205"/>
  <c r="I699" i="205"/>
  <c r="J699" i="205"/>
  <c r="K699" i="205"/>
  <c r="L699" i="205"/>
  <c r="M699" i="205"/>
  <c r="N699" i="205"/>
  <c r="O699" i="205"/>
  <c r="F701" i="205"/>
  <c r="G701" i="205"/>
  <c r="H701" i="205"/>
  <c r="I701" i="205"/>
  <c r="J701" i="205"/>
  <c r="K701" i="205"/>
  <c r="L701" i="205"/>
  <c r="M701" i="205"/>
  <c r="N701" i="205"/>
  <c r="O701" i="205"/>
  <c r="F702" i="205"/>
  <c r="G702" i="205"/>
  <c r="H702" i="205"/>
  <c r="I702" i="205"/>
  <c r="J702" i="205"/>
  <c r="K702" i="205"/>
  <c r="L702" i="205"/>
  <c r="M702" i="205"/>
  <c r="N702" i="205"/>
  <c r="O702" i="205"/>
  <c r="F703" i="205"/>
  <c r="G703" i="205"/>
  <c r="H703" i="205"/>
  <c r="I703" i="205"/>
  <c r="J703" i="205"/>
  <c r="K703" i="205"/>
  <c r="L703" i="205"/>
  <c r="M703" i="205"/>
  <c r="N703" i="205"/>
  <c r="O703" i="205"/>
  <c r="F704" i="205"/>
  <c r="G704" i="205"/>
  <c r="H704" i="205"/>
  <c r="I704" i="205"/>
  <c r="J704" i="205"/>
  <c r="K704" i="205"/>
  <c r="L704" i="205"/>
  <c r="M704" i="205"/>
  <c r="N704" i="205"/>
  <c r="O704" i="205"/>
  <c r="F705" i="205"/>
  <c r="G705" i="205"/>
  <c r="H705" i="205"/>
  <c r="I705" i="205"/>
  <c r="J705" i="205"/>
  <c r="K705" i="205"/>
  <c r="L705" i="205"/>
  <c r="M705" i="205"/>
  <c r="N705" i="205"/>
  <c r="O705" i="205"/>
  <c r="F706" i="205"/>
  <c r="G706" i="205"/>
  <c r="H706" i="205"/>
  <c r="I706" i="205"/>
  <c r="J706" i="205"/>
  <c r="K706" i="205"/>
  <c r="L706" i="205"/>
  <c r="M706" i="205"/>
  <c r="N706" i="205"/>
  <c r="O706" i="205"/>
  <c r="H708" i="205"/>
  <c r="I708" i="205"/>
  <c r="L708" i="205"/>
  <c r="M708" i="205"/>
  <c r="O708" i="205"/>
  <c r="F709" i="205"/>
  <c r="G709" i="205"/>
  <c r="H709" i="205"/>
  <c r="I709" i="205"/>
  <c r="J709" i="205"/>
  <c r="K709" i="205"/>
  <c r="L709" i="205"/>
  <c r="M709" i="205"/>
  <c r="N709" i="205"/>
  <c r="O709" i="205"/>
  <c r="F710" i="205"/>
  <c r="G710" i="205"/>
  <c r="H710" i="205"/>
  <c r="I710" i="205"/>
  <c r="J710" i="205"/>
  <c r="K710" i="205"/>
  <c r="L710" i="205"/>
  <c r="M710" i="205"/>
  <c r="N710" i="205"/>
  <c r="O710" i="205"/>
  <c r="H711" i="205"/>
  <c r="I711" i="205"/>
  <c r="L711" i="205"/>
  <c r="M711" i="205"/>
  <c r="G712" i="205"/>
  <c r="H712" i="205"/>
  <c r="I712" i="205"/>
  <c r="L712" i="205"/>
  <c r="M712" i="205"/>
  <c r="O712" i="205"/>
  <c r="G714" i="205"/>
  <c r="H714" i="205"/>
  <c r="I714" i="205"/>
  <c r="K714" i="205"/>
  <c r="L714" i="205"/>
  <c r="M714" i="205"/>
  <c r="O714" i="205"/>
  <c r="F715" i="205"/>
  <c r="G715" i="205"/>
  <c r="H715" i="205"/>
  <c r="I715" i="205"/>
  <c r="J715" i="205"/>
  <c r="K715" i="205"/>
  <c r="L715" i="205"/>
  <c r="M715" i="205"/>
  <c r="N715" i="205"/>
  <c r="O715" i="205"/>
  <c r="G717" i="205"/>
  <c r="H717" i="205"/>
  <c r="I717" i="205"/>
  <c r="L717" i="205"/>
  <c r="M717" i="205"/>
  <c r="O717" i="205"/>
  <c r="H718" i="205"/>
  <c r="I718" i="205"/>
  <c r="L718" i="205"/>
  <c r="M718" i="205"/>
  <c r="F719" i="205"/>
  <c r="G719" i="205"/>
  <c r="H719" i="205"/>
  <c r="I719" i="205"/>
  <c r="J719" i="205"/>
  <c r="K719" i="205"/>
  <c r="L719" i="205"/>
  <c r="M719" i="205"/>
  <c r="N719" i="205"/>
  <c r="O719" i="205"/>
  <c r="F720" i="205"/>
  <c r="G720" i="205"/>
  <c r="H720" i="205"/>
  <c r="I720" i="205"/>
  <c r="J720" i="205"/>
  <c r="K720" i="205"/>
  <c r="L720" i="205"/>
  <c r="M720" i="205"/>
  <c r="N720" i="205"/>
  <c r="O720" i="205"/>
  <c r="F722" i="205"/>
  <c r="G722" i="205"/>
  <c r="H722" i="205"/>
  <c r="I722" i="205"/>
  <c r="J722" i="205"/>
  <c r="K722" i="205"/>
  <c r="L722" i="205"/>
  <c r="M722" i="205"/>
  <c r="N722" i="205"/>
  <c r="O722" i="205"/>
  <c r="F723" i="205"/>
  <c r="G723" i="205"/>
  <c r="H723" i="205"/>
  <c r="I723" i="205"/>
  <c r="J723" i="205"/>
  <c r="K723" i="205"/>
  <c r="L723" i="205"/>
  <c r="M723" i="205"/>
  <c r="N723" i="205"/>
  <c r="O723" i="205"/>
  <c r="F724" i="205"/>
  <c r="G724" i="205"/>
  <c r="H724" i="205"/>
  <c r="I724" i="205"/>
  <c r="J724" i="205"/>
  <c r="K724" i="205"/>
  <c r="L724" i="205"/>
  <c r="M724" i="205"/>
  <c r="N724" i="205"/>
  <c r="O724" i="205"/>
  <c r="H725" i="205"/>
  <c r="I725" i="205"/>
  <c r="L725" i="205"/>
  <c r="M725" i="205"/>
  <c r="G726" i="205"/>
  <c r="H726" i="205"/>
  <c r="I726" i="205"/>
  <c r="L726" i="205"/>
  <c r="M726" i="205"/>
  <c r="O726" i="205"/>
  <c r="F727" i="205"/>
  <c r="G727" i="205"/>
  <c r="H727" i="205"/>
  <c r="I727" i="205"/>
  <c r="J727" i="205"/>
  <c r="K727" i="205"/>
  <c r="L727" i="205"/>
  <c r="M727" i="205"/>
  <c r="N727" i="205"/>
  <c r="O727" i="205"/>
  <c r="F728" i="205"/>
  <c r="G728" i="205"/>
  <c r="H728" i="205"/>
  <c r="I728" i="205"/>
  <c r="J728" i="205"/>
  <c r="K728" i="205"/>
  <c r="L728" i="205"/>
  <c r="M728" i="205"/>
  <c r="N728" i="205"/>
  <c r="O728" i="205"/>
  <c r="F733" i="205"/>
  <c r="H733" i="205"/>
  <c r="I733" i="205"/>
  <c r="J733" i="205"/>
  <c r="L733" i="205"/>
  <c r="M733" i="205"/>
  <c r="N733" i="205"/>
  <c r="O733" i="205"/>
  <c r="F734" i="205"/>
  <c r="G734" i="205"/>
  <c r="H734" i="205"/>
  <c r="I734" i="205"/>
  <c r="J734" i="205"/>
  <c r="K734" i="205"/>
  <c r="L734" i="205"/>
  <c r="M734" i="205"/>
  <c r="N734" i="205"/>
  <c r="O734" i="205"/>
  <c r="F736" i="205"/>
  <c r="H736" i="205"/>
  <c r="I736" i="205"/>
  <c r="J736" i="205"/>
  <c r="L736" i="205"/>
  <c r="M736" i="205"/>
  <c r="N736" i="205"/>
  <c r="O736" i="205"/>
  <c r="F737" i="205"/>
  <c r="G737" i="205"/>
  <c r="H737" i="205"/>
  <c r="I737" i="205"/>
  <c r="J737" i="205"/>
  <c r="K737" i="205"/>
  <c r="L737" i="205"/>
  <c r="M737" i="205"/>
  <c r="N737" i="205"/>
  <c r="O737" i="205"/>
  <c r="F738" i="205"/>
  <c r="G738" i="205"/>
  <c r="H738" i="205"/>
  <c r="I738" i="205"/>
  <c r="J738" i="205"/>
  <c r="K738" i="205"/>
  <c r="L738" i="205"/>
  <c r="M738" i="205"/>
  <c r="N738" i="205"/>
  <c r="O738" i="205"/>
  <c r="F739" i="205"/>
  <c r="G739" i="205"/>
  <c r="H739" i="205"/>
  <c r="I739" i="205"/>
  <c r="J739" i="205"/>
  <c r="K739" i="205"/>
  <c r="L739" i="205"/>
  <c r="M739" i="205"/>
  <c r="N739" i="205"/>
  <c r="O739" i="205"/>
  <c r="F741" i="205"/>
  <c r="H741" i="205"/>
  <c r="I741" i="205"/>
  <c r="J741" i="205"/>
  <c r="L741" i="205"/>
  <c r="M741" i="205"/>
  <c r="N741" i="205"/>
  <c r="O741" i="205"/>
  <c r="F743" i="205"/>
  <c r="G743" i="205"/>
  <c r="H743" i="205"/>
  <c r="I743" i="205"/>
  <c r="J743" i="205"/>
  <c r="K743" i="205"/>
  <c r="L743" i="205"/>
  <c r="M743" i="205"/>
  <c r="N743" i="205"/>
  <c r="O743" i="205"/>
  <c r="F744" i="205"/>
  <c r="G744" i="205"/>
  <c r="H744" i="205"/>
  <c r="I744" i="205"/>
  <c r="J744" i="205"/>
  <c r="K744" i="205"/>
  <c r="L744" i="205"/>
  <c r="M744" i="205"/>
  <c r="N744" i="205"/>
  <c r="O744" i="205"/>
  <c r="F746" i="205"/>
  <c r="G746" i="205"/>
  <c r="H746" i="205"/>
  <c r="I746" i="205"/>
  <c r="J746" i="205"/>
  <c r="K746" i="205"/>
  <c r="L746" i="205"/>
  <c r="M746" i="205"/>
  <c r="N746" i="205"/>
  <c r="O746" i="205"/>
  <c r="F747" i="205"/>
  <c r="G747" i="205"/>
  <c r="H747" i="205"/>
  <c r="I747" i="205"/>
  <c r="J747" i="205"/>
  <c r="K747" i="205"/>
  <c r="L747" i="205"/>
  <c r="M747" i="205"/>
  <c r="N747" i="205"/>
  <c r="O747" i="205"/>
  <c r="F748" i="205"/>
  <c r="G748" i="205"/>
  <c r="H748" i="205"/>
  <c r="I748" i="205"/>
  <c r="J748" i="205"/>
  <c r="K748" i="205"/>
  <c r="L748" i="205"/>
  <c r="M748" i="205"/>
  <c r="N748" i="205"/>
  <c r="O748" i="205"/>
  <c r="F749" i="205"/>
  <c r="G749" i="205"/>
  <c r="H749" i="205"/>
  <c r="I749" i="205"/>
  <c r="J749" i="205"/>
  <c r="K749" i="205"/>
  <c r="L749" i="205"/>
  <c r="M749" i="205"/>
  <c r="N749" i="205"/>
  <c r="O749" i="205"/>
  <c r="F750" i="205"/>
  <c r="G750" i="205"/>
  <c r="H750" i="205"/>
  <c r="I750" i="205"/>
  <c r="J750" i="205"/>
  <c r="K750" i="205"/>
  <c r="L750" i="205"/>
  <c r="M750" i="205"/>
  <c r="N750" i="205"/>
  <c r="O750" i="205"/>
  <c r="F751" i="205"/>
  <c r="G751" i="205"/>
  <c r="H751" i="205"/>
  <c r="I751" i="205"/>
  <c r="J751" i="205"/>
  <c r="K751" i="205"/>
  <c r="L751" i="205"/>
  <c r="M751" i="205"/>
  <c r="N751" i="205"/>
  <c r="O751" i="205"/>
  <c r="F753" i="205"/>
  <c r="H753" i="205"/>
  <c r="I753" i="205"/>
  <c r="J753" i="205"/>
  <c r="L753" i="205"/>
  <c r="M753" i="205"/>
  <c r="N753" i="205"/>
  <c r="O753" i="205"/>
  <c r="F754" i="205"/>
  <c r="G754" i="205"/>
  <c r="H754" i="205"/>
  <c r="I754" i="205"/>
  <c r="J754" i="205"/>
  <c r="K754" i="205"/>
  <c r="L754" i="205"/>
  <c r="M754" i="205"/>
  <c r="N754" i="205"/>
  <c r="O754" i="205"/>
  <c r="F755" i="205"/>
  <c r="G755" i="205"/>
  <c r="H755" i="205"/>
  <c r="I755" i="205"/>
  <c r="J755" i="205"/>
  <c r="K755" i="205"/>
  <c r="L755" i="205"/>
  <c r="M755" i="205"/>
  <c r="N755" i="205"/>
  <c r="O755" i="205"/>
  <c r="F756" i="205"/>
  <c r="H756" i="205"/>
  <c r="I756" i="205"/>
  <c r="J756" i="205"/>
  <c r="L756" i="205"/>
  <c r="M756" i="205"/>
  <c r="N756" i="205"/>
  <c r="F757" i="205"/>
  <c r="G757" i="205"/>
  <c r="H757" i="205"/>
  <c r="I757" i="205"/>
  <c r="J757" i="205"/>
  <c r="L757" i="205"/>
  <c r="M757" i="205"/>
  <c r="N757" i="205"/>
  <c r="O757" i="205"/>
  <c r="F759" i="205"/>
  <c r="G759" i="205"/>
  <c r="H759" i="205"/>
  <c r="I759" i="205"/>
  <c r="J759" i="205"/>
  <c r="K759" i="205"/>
  <c r="L759" i="205"/>
  <c r="M759" i="205"/>
  <c r="N759" i="205"/>
  <c r="O759" i="205"/>
  <c r="F760" i="205"/>
  <c r="G760" i="205"/>
  <c r="H760" i="205"/>
  <c r="I760" i="205"/>
  <c r="J760" i="205"/>
  <c r="K760" i="205"/>
  <c r="L760" i="205"/>
  <c r="M760" i="205"/>
  <c r="N760" i="205"/>
  <c r="O760" i="205"/>
  <c r="F762" i="205"/>
  <c r="G762" i="205"/>
  <c r="H762" i="205"/>
  <c r="I762" i="205"/>
  <c r="J762" i="205"/>
  <c r="L762" i="205"/>
  <c r="M762" i="205"/>
  <c r="N762" i="205"/>
  <c r="O762" i="205"/>
  <c r="F763" i="205"/>
  <c r="H763" i="205"/>
  <c r="I763" i="205"/>
  <c r="J763" i="205"/>
  <c r="L763" i="205"/>
  <c r="M763" i="205"/>
  <c r="N763" i="205"/>
  <c r="F764" i="205"/>
  <c r="G764" i="205"/>
  <c r="H764" i="205"/>
  <c r="I764" i="205"/>
  <c r="J764" i="205"/>
  <c r="K764" i="205"/>
  <c r="L764" i="205"/>
  <c r="M764" i="205"/>
  <c r="N764" i="205"/>
  <c r="O764" i="205"/>
  <c r="F765" i="205"/>
  <c r="G765" i="205"/>
  <c r="H765" i="205"/>
  <c r="I765" i="205"/>
  <c r="J765" i="205"/>
  <c r="K765" i="205"/>
  <c r="L765" i="205"/>
  <c r="M765" i="205"/>
  <c r="N765" i="205"/>
  <c r="O765" i="205"/>
  <c r="F767" i="205"/>
  <c r="G767" i="205"/>
  <c r="H767" i="205"/>
  <c r="I767" i="205"/>
  <c r="J767" i="205"/>
  <c r="K767" i="205"/>
  <c r="L767" i="205"/>
  <c r="M767" i="205"/>
  <c r="N767" i="205"/>
  <c r="O767" i="205"/>
  <c r="F768" i="205"/>
  <c r="G768" i="205"/>
  <c r="H768" i="205"/>
  <c r="I768" i="205"/>
  <c r="J768" i="205"/>
  <c r="K768" i="205"/>
  <c r="L768" i="205"/>
  <c r="M768" i="205"/>
  <c r="N768" i="205"/>
  <c r="O768" i="205"/>
  <c r="F769" i="205"/>
  <c r="G769" i="205"/>
  <c r="H769" i="205"/>
  <c r="I769" i="205"/>
  <c r="J769" i="205"/>
  <c r="K769" i="205"/>
  <c r="L769" i="205"/>
  <c r="M769" i="205"/>
  <c r="N769" i="205"/>
  <c r="O769" i="205"/>
  <c r="F770" i="205"/>
  <c r="H770" i="205"/>
  <c r="I770" i="205"/>
  <c r="J770" i="205"/>
  <c r="L770" i="205"/>
  <c r="M770" i="205"/>
  <c r="N770" i="205"/>
  <c r="F771" i="205"/>
  <c r="G771" i="205"/>
  <c r="H771" i="205"/>
  <c r="I771" i="205"/>
  <c r="J771" i="205"/>
  <c r="L771" i="205"/>
  <c r="M771" i="205"/>
  <c r="N771" i="205"/>
  <c r="O771" i="205"/>
  <c r="F772" i="205"/>
  <c r="G772" i="205"/>
  <c r="H772" i="205"/>
  <c r="I772" i="205"/>
  <c r="J772" i="205"/>
  <c r="K772" i="205"/>
  <c r="L772" i="205"/>
  <c r="M772" i="205"/>
  <c r="N772" i="205"/>
  <c r="O772" i="205"/>
  <c r="F773" i="205"/>
  <c r="G773" i="205"/>
  <c r="H773" i="205"/>
  <c r="I773" i="205"/>
  <c r="J773" i="205"/>
  <c r="K773" i="205"/>
  <c r="L773" i="205"/>
  <c r="M773" i="205"/>
  <c r="N773" i="205"/>
  <c r="O773" i="205"/>
  <c r="F778" i="205"/>
  <c r="H778" i="205"/>
  <c r="I778" i="205"/>
  <c r="J778" i="205"/>
  <c r="L778" i="205"/>
  <c r="M778" i="205"/>
  <c r="N778" i="205"/>
  <c r="O778" i="205"/>
  <c r="F779" i="205"/>
  <c r="G779" i="205"/>
  <c r="H779" i="205"/>
  <c r="I779" i="205"/>
  <c r="J779" i="205"/>
  <c r="K779" i="205"/>
  <c r="L779" i="205"/>
  <c r="M779" i="205"/>
  <c r="N779" i="205"/>
  <c r="O779" i="205"/>
  <c r="F781" i="205"/>
  <c r="H781" i="205"/>
  <c r="I781" i="205"/>
  <c r="J781" i="205"/>
  <c r="L781" i="205"/>
  <c r="M781" i="205"/>
  <c r="N781" i="205"/>
  <c r="O781" i="205"/>
  <c r="F782" i="205"/>
  <c r="G782" i="205"/>
  <c r="H782" i="205"/>
  <c r="I782" i="205"/>
  <c r="J782" i="205"/>
  <c r="K782" i="205"/>
  <c r="L782" i="205"/>
  <c r="M782" i="205"/>
  <c r="N782" i="205"/>
  <c r="O782" i="205"/>
  <c r="F783" i="205"/>
  <c r="G783" i="205"/>
  <c r="H783" i="205"/>
  <c r="I783" i="205"/>
  <c r="J783" i="205"/>
  <c r="K783" i="205"/>
  <c r="L783" i="205"/>
  <c r="M783" i="205"/>
  <c r="N783" i="205"/>
  <c r="O783" i="205"/>
  <c r="F784" i="205"/>
  <c r="G784" i="205"/>
  <c r="H784" i="205"/>
  <c r="I784" i="205"/>
  <c r="J784" i="205"/>
  <c r="L784" i="205"/>
  <c r="M784" i="205"/>
  <c r="N784" i="205"/>
  <c r="O784" i="205"/>
  <c r="F786" i="205"/>
  <c r="H786" i="205"/>
  <c r="I786" i="205"/>
  <c r="J786" i="205"/>
  <c r="L786" i="205"/>
  <c r="M786" i="205"/>
  <c r="N786" i="205"/>
  <c r="O786" i="205"/>
  <c r="F788" i="205"/>
  <c r="G788" i="205"/>
  <c r="H788" i="205"/>
  <c r="I788" i="205"/>
  <c r="J788" i="205"/>
  <c r="K788" i="205"/>
  <c r="L788" i="205"/>
  <c r="M788" i="205"/>
  <c r="N788" i="205"/>
  <c r="O788" i="205"/>
  <c r="F789" i="205"/>
  <c r="G789" i="205"/>
  <c r="H789" i="205"/>
  <c r="I789" i="205"/>
  <c r="J789" i="205"/>
  <c r="K789" i="205"/>
  <c r="L789" i="205"/>
  <c r="M789" i="205"/>
  <c r="N789" i="205"/>
  <c r="O789" i="205"/>
  <c r="F791" i="205"/>
  <c r="G791" i="205"/>
  <c r="H791" i="205"/>
  <c r="I791" i="205"/>
  <c r="J791" i="205"/>
  <c r="K791" i="205"/>
  <c r="L791" i="205"/>
  <c r="M791" i="205"/>
  <c r="N791" i="205"/>
  <c r="O791" i="205"/>
  <c r="F792" i="205"/>
  <c r="G792" i="205"/>
  <c r="H792" i="205"/>
  <c r="I792" i="205"/>
  <c r="J792" i="205"/>
  <c r="K792" i="205"/>
  <c r="L792" i="205"/>
  <c r="M792" i="205"/>
  <c r="N792" i="205"/>
  <c r="O792" i="205"/>
  <c r="F793" i="205"/>
  <c r="G793" i="205"/>
  <c r="H793" i="205"/>
  <c r="I793" i="205"/>
  <c r="J793" i="205"/>
  <c r="K793" i="205"/>
  <c r="L793" i="205"/>
  <c r="M793" i="205"/>
  <c r="N793" i="205"/>
  <c r="O793" i="205"/>
  <c r="F794" i="205"/>
  <c r="G794" i="205"/>
  <c r="H794" i="205"/>
  <c r="I794" i="205"/>
  <c r="J794" i="205"/>
  <c r="K794" i="205"/>
  <c r="L794" i="205"/>
  <c r="M794" i="205"/>
  <c r="N794" i="205"/>
  <c r="O794" i="205"/>
  <c r="F795" i="205"/>
  <c r="G795" i="205"/>
  <c r="H795" i="205"/>
  <c r="I795" i="205"/>
  <c r="J795" i="205"/>
  <c r="K795" i="205"/>
  <c r="L795" i="205"/>
  <c r="M795" i="205"/>
  <c r="N795" i="205"/>
  <c r="O795" i="205"/>
  <c r="F796" i="205"/>
  <c r="G796" i="205"/>
  <c r="H796" i="205"/>
  <c r="I796" i="205"/>
  <c r="J796" i="205"/>
  <c r="K796" i="205"/>
  <c r="L796" i="205"/>
  <c r="M796" i="205"/>
  <c r="N796" i="205"/>
  <c r="O796" i="205"/>
  <c r="F798" i="205"/>
  <c r="H798" i="205"/>
  <c r="I798" i="205"/>
  <c r="J798" i="205"/>
  <c r="L798" i="205"/>
  <c r="M798" i="205"/>
  <c r="N798" i="205"/>
  <c r="O798" i="205"/>
  <c r="F799" i="205"/>
  <c r="G799" i="205"/>
  <c r="H799" i="205"/>
  <c r="I799" i="205"/>
  <c r="J799" i="205"/>
  <c r="K799" i="205"/>
  <c r="L799" i="205"/>
  <c r="M799" i="205"/>
  <c r="N799" i="205"/>
  <c r="O799" i="205"/>
  <c r="F800" i="205"/>
  <c r="G800" i="205"/>
  <c r="H800" i="205"/>
  <c r="I800" i="205"/>
  <c r="J800" i="205"/>
  <c r="K800" i="205"/>
  <c r="L800" i="205"/>
  <c r="M800" i="205"/>
  <c r="N800" i="205"/>
  <c r="O800" i="205"/>
  <c r="F801" i="205"/>
  <c r="H801" i="205"/>
  <c r="I801" i="205"/>
  <c r="J801" i="205"/>
  <c r="L801" i="205"/>
  <c r="M801" i="205"/>
  <c r="N801" i="205"/>
  <c r="F802" i="205"/>
  <c r="G802" i="205"/>
  <c r="H802" i="205"/>
  <c r="I802" i="205"/>
  <c r="J802" i="205"/>
  <c r="L802" i="205"/>
  <c r="M802" i="205"/>
  <c r="N802" i="205"/>
  <c r="O802" i="205"/>
  <c r="F804" i="205"/>
  <c r="G804" i="205"/>
  <c r="H804" i="205"/>
  <c r="I804" i="205"/>
  <c r="J804" i="205"/>
  <c r="K804" i="205"/>
  <c r="L804" i="205"/>
  <c r="M804" i="205"/>
  <c r="N804" i="205"/>
  <c r="O804" i="205"/>
  <c r="F805" i="205"/>
  <c r="G805" i="205"/>
  <c r="H805" i="205"/>
  <c r="I805" i="205"/>
  <c r="J805" i="205"/>
  <c r="K805" i="205"/>
  <c r="L805" i="205"/>
  <c r="M805" i="205"/>
  <c r="N805" i="205"/>
  <c r="O805" i="205"/>
  <c r="F807" i="205"/>
  <c r="G807" i="205"/>
  <c r="H807" i="205"/>
  <c r="I807" i="205"/>
  <c r="J807" i="205"/>
  <c r="L807" i="205"/>
  <c r="M807" i="205"/>
  <c r="N807" i="205"/>
  <c r="O807" i="205"/>
  <c r="F808" i="205"/>
  <c r="H808" i="205"/>
  <c r="I808" i="205"/>
  <c r="J808" i="205"/>
  <c r="L808" i="205"/>
  <c r="M808" i="205"/>
  <c r="N808" i="205"/>
  <c r="F809" i="205"/>
  <c r="G809" i="205"/>
  <c r="H809" i="205"/>
  <c r="I809" i="205"/>
  <c r="J809" i="205"/>
  <c r="K809" i="205"/>
  <c r="L809" i="205"/>
  <c r="M809" i="205"/>
  <c r="N809" i="205"/>
  <c r="O809" i="205"/>
  <c r="F810" i="205"/>
  <c r="G810" i="205"/>
  <c r="H810" i="205"/>
  <c r="I810" i="205"/>
  <c r="J810" i="205"/>
  <c r="K810" i="205"/>
  <c r="L810" i="205"/>
  <c r="M810" i="205"/>
  <c r="N810" i="205"/>
  <c r="O810" i="205"/>
  <c r="F812" i="205"/>
  <c r="G812" i="205"/>
  <c r="H812" i="205"/>
  <c r="I812" i="205"/>
  <c r="J812" i="205"/>
  <c r="K812" i="205"/>
  <c r="L812" i="205"/>
  <c r="M812" i="205"/>
  <c r="N812" i="205"/>
  <c r="O812" i="205"/>
  <c r="F813" i="205"/>
  <c r="G813" i="205"/>
  <c r="H813" i="205"/>
  <c r="I813" i="205"/>
  <c r="J813" i="205"/>
  <c r="K813" i="205"/>
  <c r="L813" i="205"/>
  <c r="M813" i="205"/>
  <c r="N813" i="205"/>
  <c r="O813" i="205"/>
  <c r="F814" i="205"/>
  <c r="G814" i="205"/>
  <c r="H814" i="205"/>
  <c r="I814" i="205"/>
  <c r="J814" i="205"/>
  <c r="K814" i="205"/>
  <c r="L814" i="205"/>
  <c r="M814" i="205"/>
  <c r="N814" i="205"/>
  <c r="O814" i="205"/>
  <c r="F815" i="205"/>
  <c r="H815" i="205"/>
  <c r="I815" i="205"/>
  <c r="J815" i="205"/>
  <c r="L815" i="205"/>
  <c r="M815" i="205"/>
  <c r="N815" i="205"/>
  <c r="F816" i="205"/>
  <c r="G816" i="205"/>
  <c r="H816" i="205"/>
  <c r="I816" i="205"/>
  <c r="J816" i="205"/>
  <c r="K816" i="205"/>
  <c r="L816" i="205"/>
  <c r="M816" i="205"/>
  <c r="N816" i="205"/>
  <c r="O816" i="205"/>
  <c r="F817" i="205"/>
  <c r="G817" i="205"/>
  <c r="H817" i="205"/>
  <c r="I817" i="205"/>
  <c r="J817" i="205"/>
  <c r="L817" i="205"/>
  <c r="M817" i="205"/>
  <c r="N817" i="205"/>
  <c r="O817" i="205"/>
  <c r="F818" i="205"/>
  <c r="G818" i="205"/>
  <c r="H818" i="205"/>
  <c r="I818" i="205"/>
  <c r="J818" i="205"/>
  <c r="K818" i="205"/>
  <c r="L818" i="205"/>
  <c r="M818" i="205"/>
  <c r="N818" i="205"/>
  <c r="O818" i="205"/>
  <c r="F823" i="205"/>
  <c r="H823" i="205"/>
  <c r="I823" i="205"/>
  <c r="J823" i="205"/>
  <c r="L823" i="205"/>
  <c r="M823" i="205"/>
  <c r="N823" i="205"/>
  <c r="O823" i="205"/>
  <c r="F824" i="205"/>
  <c r="G824" i="205"/>
  <c r="H824" i="205"/>
  <c r="I824" i="205"/>
  <c r="J824" i="205"/>
  <c r="K824" i="205"/>
  <c r="L824" i="205"/>
  <c r="M824" i="205"/>
  <c r="N824" i="205"/>
  <c r="O824" i="205"/>
  <c r="F826" i="205"/>
  <c r="H826" i="205"/>
  <c r="I826" i="205"/>
  <c r="J826" i="205"/>
  <c r="L826" i="205"/>
  <c r="M826" i="205"/>
  <c r="N826" i="205"/>
  <c r="O826" i="205"/>
  <c r="F827" i="205"/>
  <c r="G827" i="205"/>
  <c r="H827" i="205"/>
  <c r="I827" i="205"/>
  <c r="J827" i="205"/>
  <c r="K827" i="205"/>
  <c r="L827" i="205"/>
  <c r="M827" i="205"/>
  <c r="N827" i="205"/>
  <c r="O827" i="205"/>
  <c r="F828" i="205"/>
  <c r="G828" i="205"/>
  <c r="H828" i="205"/>
  <c r="I828" i="205"/>
  <c r="J828" i="205"/>
  <c r="K828" i="205"/>
  <c r="L828" i="205"/>
  <c r="M828" i="205"/>
  <c r="N828" i="205"/>
  <c r="O828" i="205"/>
  <c r="F829" i="205"/>
  <c r="G829" i="205"/>
  <c r="H829" i="205"/>
  <c r="I829" i="205"/>
  <c r="J829" i="205"/>
  <c r="K829" i="205"/>
  <c r="L829" i="205"/>
  <c r="M829" i="205"/>
  <c r="N829" i="205"/>
  <c r="O829" i="205"/>
  <c r="F831" i="205"/>
  <c r="H831" i="205"/>
  <c r="I831" i="205"/>
  <c r="J831" i="205"/>
  <c r="L831" i="205"/>
  <c r="M831" i="205"/>
  <c r="N831" i="205"/>
  <c r="O831" i="205"/>
  <c r="F833" i="205"/>
  <c r="G833" i="205"/>
  <c r="H833" i="205"/>
  <c r="I833" i="205"/>
  <c r="J833" i="205"/>
  <c r="K833" i="205"/>
  <c r="L833" i="205"/>
  <c r="M833" i="205"/>
  <c r="N833" i="205"/>
  <c r="O833" i="205"/>
  <c r="F834" i="205"/>
  <c r="G834" i="205"/>
  <c r="H834" i="205"/>
  <c r="I834" i="205"/>
  <c r="J834" i="205"/>
  <c r="K834" i="205"/>
  <c r="L834" i="205"/>
  <c r="M834" i="205"/>
  <c r="N834" i="205"/>
  <c r="O834" i="205"/>
  <c r="F836" i="205"/>
  <c r="G836" i="205"/>
  <c r="H836" i="205"/>
  <c r="I836" i="205"/>
  <c r="J836" i="205"/>
  <c r="K836" i="205"/>
  <c r="L836" i="205"/>
  <c r="M836" i="205"/>
  <c r="N836" i="205"/>
  <c r="O836" i="205"/>
  <c r="F837" i="205"/>
  <c r="G837" i="205"/>
  <c r="H837" i="205"/>
  <c r="I837" i="205"/>
  <c r="J837" i="205"/>
  <c r="K837" i="205"/>
  <c r="L837" i="205"/>
  <c r="M837" i="205"/>
  <c r="N837" i="205"/>
  <c r="O837" i="205"/>
  <c r="F838" i="205"/>
  <c r="G838" i="205"/>
  <c r="H838" i="205"/>
  <c r="I838" i="205"/>
  <c r="J838" i="205"/>
  <c r="K838" i="205"/>
  <c r="L838" i="205"/>
  <c r="M838" i="205"/>
  <c r="N838" i="205"/>
  <c r="O838" i="205"/>
  <c r="F839" i="205"/>
  <c r="G839" i="205"/>
  <c r="H839" i="205"/>
  <c r="I839" i="205"/>
  <c r="J839" i="205"/>
  <c r="K839" i="205"/>
  <c r="L839" i="205"/>
  <c r="M839" i="205"/>
  <c r="N839" i="205"/>
  <c r="O839" i="205"/>
  <c r="F840" i="205"/>
  <c r="G840" i="205"/>
  <c r="H840" i="205"/>
  <c r="I840" i="205"/>
  <c r="J840" i="205"/>
  <c r="K840" i="205"/>
  <c r="L840" i="205"/>
  <c r="M840" i="205"/>
  <c r="N840" i="205"/>
  <c r="O840" i="205"/>
  <c r="F841" i="205"/>
  <c r="G841" i="205"/>
  <c r="H841" i="205"/>
  <c r="I841" i="205"/>
  <c r="J841" i="205"/>
  <c r="K841" i="205"/>
  <c r="L841" i="205"/>
  <c r="M841" i="205"/>
  <c r="N841" i="205"/>
  <c r="O841" i="205"/>
  <c r="F843" i="205"/>
  <c r="H843" i="205"/>
  <c r="I843" i="205"/>
  <c r="J843" i="205"/>
  <c r="L843" i="205"/>
  <c r="M843" i="205"/>
  <c r="N843" i="205"/>
  <c r="O843" i="205"/>
  <c r="F844" i="205"/>
  <c r="G844" i="205"/>
  <c r="H844" i="205"/>
  <c r="I844" i="205"/>
  <c r="J844" i="205"/>
  <c r="K844" i="205"/>
  <c r="L844" i="205"/>
  <c r="M844" i="205"/>
  <c r="N844" i="205"/>
  <c r="O844" i="205"/>
  <c r="F845" i="205"/>
  <c r="G845" i="205"/>
  <c r="H845" i="205"/>
  <c r="I845" i="205"/>
  <c r="J845" i="205"/>
  <c r="K845" i="205"/>
  <c r="L845" i="205"/>
  <c r="M845" i="205"/>
  <c r="N845" i="205"/>
  <c r="O845" i="205"/>
  <c r="F846" i="205"/>
  <c r="H846" i="205"/>
  <c r="I846" i="205"/>
  <c r="J846" i="205"/>
  <c r="L846" i="205"/>
  <c r="M846" i="205"/>
  <c r="N846" i="205"/>
  <c r="F847" i="205"/>
  <c r="G847" i="205"/>
  <c r="H847" i="205"/>
  <c r="I847" i="205"/>
  <c r="J847" i="205"/>
  <c r="L847" i="205"/>
  <c r="M847" i="205"/>
  <c r="N847" i="205"/>
  <c r="O847" i="205"/>
  <c r="F849" i="205"/>
  <c r="G849" i="205"/>
  <c r="H849" i="205"/>
  <c r="I849" i="205"/>
  <c r="J849" i="205"/>
  <c r="K849" i="205"/>
  <c r="L849" i="205"/>
  <c r="M849" i="205"/>
  <c r="N849" i="205"/>
  <c r="O849" i="205"/>
  <c r="F850" i="205"/>
  <c r="G850" i="205"/>
  <c r="H850" i="205"/>
  <c r="I850" i="205"/>
  <c r="J850" i="205"/>
  <c r="K850" i="205"/>
  <c r="L850" i="205"/>
  <c r="M850" i="205"/>
  <c r="N850" i="205"/>
  <c r="O850" i="205"/>
  <c r="F852" i="205"/>
  <c r="G852" i="205"/>
  <c r="H852" i="205"/>
  <c r="I852" i="205"/>
  <c r="J852" i="205"/>
  <c r="L852" i="205"/>
  <c r="M852" i="205"/>
  <c r="N852" i="205"/>
  <c r="O852" i="205"/>
  <c r="F853" i="205"/>
  <c r="H853" i="205"/>
  <c r="I853" i="205"/>
  <c r="J853" i="205"/>
  <c r="L853" i="205"/>
  <c r="M853" i="205"/>
  <c r="N853" i="205"/>
  <c r="F854" i="205"/>
  <c r="G854" i="205"/>
  <c r="H854" i="205"/>
  <c r="I854" i="205"/>
  <c r="J854" i="205"/>
  <c r="K854" i="205"/>
  <c r="L854" i="205"/>
  <c r="M854" i="205"/>
  <c r="N854" i="205"/>
  <c r="O854" i="205"/>
  <c r="F855" i="205"/>
  <c r="G855" i="205"/>
  <c r="H855" i="205"/>
  <c r="I855" i="205"/>
  <c r="J855" i="205"/>
  <c r="K855" i="205"/>
  <c r="L855" i="205"/>
  <c r="M855" i="205"/>
  <c r="N855" i="205"/>
  <c r="O855" i="205"/>
  <c r="F857" i="205"/>
  <c r="G857" i="205"/>
  <c r="H857" i="205"/>
  <c r="I857" i="205"/>
  <c r="J857" i="205"/>
  <c r="K857" i="205"/>
  <c r="L857" i="205"/>
  <c r="M857" i="205"/>
  <c r="N857" i="205"/>
  <c r="O857" i="205"/>
  <c r="F858" i="205"/>
  <c r="G858" i="205"/>
  <c r="H858" i="205"/>
  <c r="I858" i="205"/>
  <c r="J858" i="205"/>
  <c r="K858" i="205"/>
  <c r="L858" i="205"/>
  <c r="M858" i="205"/>
  <c r="N858" i="205"/>
  <c r="O858" i="205"/>
  <c r="F859" i="205"/>
  <c r="G859" i="205"/>
  <c r="H859" i="205"/>
  <c r="I859" i="205"/>
  <c r="J859" i="205"/>
  <c r="K859" i="205"/>
  <c r="L859" i="205"/>
  <c r="M859" i="205"/>
  <c r="N859" i="205"/>
  <c r="O859" i="205"/>
  <c r="F860" i="205"/>
  <c r="H860" i="205"/>
  <c r="I860" i="205"/>
  <c r="J860" i="205"/>
  <c r="L860" i="205"/>
  <c r="M860" i="205"/>
  <c r="N860" i="205"/>
  <c r="F861" i="205"/>
  <c r="G861" i="205"/>
  <c r="H861" i="205"/>
  <c r="I861" i="205"/>
  <c r="J861" i="205"/>
  <c r="L861" i="205"/>
  <c r="M861" i="205"/>
  <c r="N861" i="205"/>
  <c r="O861" i="205"/>
  <c r="F862" i="205"/>
  <c r="G862" i="205"/>
  <c r="H862" i="205"/>
  <c r="I862" i="205"/>
  <c r="J862" i="205"/>
  <c r="K862" i="205"/>
  <c r="L862" i="205"/>
  <c r="M862" i="205"/>
  <c r="N862" i="205"/>
  <c r="O862" i="205"/>
  <c r="F863" i="205"/>
  <c r="G863" i="205"/>
  <c r="H863" i="205"/>
  <c r="I863" i="205"/>
  <c r="J863" i="205"/>
  <c r="K863" i="205"/>
  <c r="L863" i="205"/>
  <c r="M863" i="205"/>
  <c r="N863" i="205"/>
  <c r="O863" i="205"/>
  <c r="F868" i="205"/>
  <c r="H868" i="205"/>
  <c r="I868" i="205"/>
  <c r="J868" i="205"/>
  <c r="L868" i="205"/>
  <c r="M868" i="205"/>
  <c r="N868" i="205"/>
  <c r="O868" i="205"/>
  <c r="F869" i="205"/>
  <c r="G869" i="205"/>
  <c r="H869" i="205"/>
  <c r="I869" i="205"/>
  <c r="J869" i="205"/>
  <c r="K869" i="205"/>
  <c r="L869" i="205"/>
  <c r="M869" i="205"/>
  <c r="N869" i="205"/>
  <c r="O869" i="205"/>
  <c r="F871" i="205"/>
  <c r="H871" i="205"/>
  <c r="I871" i="205"/>
  <c r="J871" i="205"/>
  <c r="L871" i="205"/>
  <c r="M871" i="205"/>
  <c r="N871" i="205"/>
  <c r="O871" i="205"/>
  <c r="F872" i="205"/>
  <c r="G872" i="205"/>
  <c r="H872" i="205"/>
  <c r="I872" i="205"/>
  <c r="J872" i="205"/>
  <c r="K872" i="205"/>
  <c r="L872" i="205"/>
  <c r="M872" i="205"/>
  <c r="N872" i="205"/>
  <c r="O872" i="205"/>
  <c r="F873" i="205"/>
  <c r="G873" i="205"/>
  <c r="H873" i="205"/>
  <c r="I873" i="205"/>
  <c r="J873" i="205"/>
  <c r="K873" i="205"/>
  <c r="L873" i="205"/>
  <c r="M873" i="205"/>
  <c r="N873" i="205"/>
  <c r="O873" i="205"/>
  <c r="F874" i="205"/>
  <c r="G874" i="205"/>
  <c r="H874" i="205"/>
  <c r="I874" i="205"/>
  <c r="J874" i="205"/>
  <c r="K874" i="205"/>
  <c r="L874" i="205"/>
  <c r="M874" i="205"/>
  <c r="N874" i="205"/>
  <c r="O874" i="205"/>
  <c r="F876" i="205"/>
  <c r="H876" i="205"/>
  <c r="I876" i="205"/>
  <c r="J876" i="205"/>
  <c r="L876" i="205"/>
  <c r="M876" i="205"/>
  <c r="N876" i="205"/>
  <c r="O876" i="205"/>
  <c r="F878" i="205"/>
  <c r="G878" i="205"/>
  <c r="H878" i="205"/>
  <c r="I878" i="205"/>
  <c r="J878" i="205"/>
  <c r="K878" i="205"/>
  <c r="L878" i="205"/>
  <c r="M878" i="205"/>
  <c r="N878" i="205"/>
  <c r="O878" i="205"/>
  <c r="F879" i="205"/>
  <c r="G879" i="205"/>
  <c r="H879" i="205"/>
  <c r="I879" i="205"/>
  <c r="J879" i="205"/>
  <c r="K879" i="205"/>
  <c r="L879" i="205"/>
  <c r="M879" i="205"/>
  <c r="N879" i="205"/>
  <c r="O879" i="205"/>
  <c r="F881" i="205"/>
  <c r="G881" i="205"/>
  <c r="H881" i="205"/>
  <c r="I881" i="205"/>
  <c r="J881" i="205"/>
  <c r="K881" i="205"/>
  <c r="L881" i="205"/>
  <c r="M881" i="205"/>
  <c r="N881" i="205"/>
  <c r="O881" i="205"/>
  <c r="F882" i="205"/>
  <c r="G882" i="205"/>
  <c r="H882" i="205"/>
  <c r="I882" i="205"/>
  <c r="J882" i="205"/>
  <c r="K882" i="205"/>
  <c r="L882" i="205"/>
  <c r="M882" i="205"/>
  <c r="N882" i="205"/>
  <c r="O882" i="205"/>
  <c r="F883" i="205"/>
  <c r="G883" i="205"/>
  <c r="H883" i="205"/>
  <c r="I883" i="205"/>
  <c r="J883" i="205"/>
  <c r="K883" i="205"/>
  <c r="L883" i="205"/>
  <c r="M883" i="205"/>
  <c r="N883" i="205"/>
  <c r="O883" i="205"/>
  <c r="F884" i="205"/>
  <c r="G884" i="205"/>
  <c r="H884" i="205"/>
  <c r="I884" i="205"/>
  <c r="J884" i="205"/>
  <c r="K884" i="205"/>
  <c r="L884" i="205"/>
  <c r="M884" i="205"/>
  <c r="N884" i="205"/>
  <c r="O884" i="205"/>
  <c r="F885" i="205"/>
  <c r="G885" i="205"/>
  <c r="H885" i="205"/>
  <c r="I885" i="205"/>
  <c r="J885" i="205"/>
  <c r="K885" i="205"/>
  <c r="L885" i="205"/>
  <c r="M885" i="205"/>
  <c r="N885" i="205"/>
  <c r="O885" i="205"/>
  <c r="F886" i="205"/>
  <c r="G886" i="205"/>
  <c r="H886" i="205"/>
  <c r="I886" i="205"/>
  <c r="J886" i="205"/>
  <c r="K886" i="205"/>
  <c r="L886" i="205"/>
  <c r="M886" i="205"/>
  <c r="N886" i="205"/>
  <c r="O886" i="205"/>
  <c r="F888" i="205"/>
  <c r="H888" i="205"/>
  <c r="I888" i="205"/>
  <c r="J888" i="205"/>
  <c r="L888" i="205"/>
  <c r="M888" i="205"/>
  <c r="N888" i="205"/>
  <c r="O888" i="205"/>
  <c r="F889" i="205"/>
  <c r="G889" i="205"/>
  <c r="H889" i="205"/>
  <c r="I889" i="205"/>
  <c r="J889" i="205"/>
  <c r="K889" i="205"/>
  <c r="L889" i="205"/>
  <c r="M889" i="205"/>
  <c r="N889" i="205"/>
  <c r="O889" i="205"/>
  <c r="F890" i="205"/>
  <c r="G890" i="205"/>
  <c r="H890" i="205"/>
  <c r="I890" i="205"/>
  <c r="J890" i="205"/>
  <c r="K890" i="205"/>
  <c r="L890" i="205"/>
  <c r="M890" i="205"/>
  <c r="N890" i="205"/>
  <c r="O890" i="205"/>
  <c r="F891" i="205"/>
  <c r="H891" i="205"/>
  <c r="I891" i="205"/>
  <c r="J891" i="205"/>
  <c r="L891" i="205"/>
  <c r="M891" i="205"/>
  <c r="N891" i="205"/>
  <c r="F892" i="205"/>
  <c r="G892" i="205"/>
  <c r="H892" i="205"/>
  <c r="I892" i="205"/>
  <c r="J892" i="205"/>
  <c r="L892" i="205"/>
  <c r="M892" i="205"/>
  <c r="N892" i="205"/>
  <c r="O892" i="205"/>
  <c r="F894" i="205"/>
  <c r="G894" i="205"/>
  <c r="H894" i="205"/>
  <c r="I894" i="205"/>
  <c r="J894" i="205"/>
  <c r="K894" i="205"/>
  <c r="L894" i="205"/>
  <c r="M894" i="205"/>
  <c r="N894" i="205"/>
  <c r="O894" i="205"/>
  <c r="F895" i="205"/>
  <c r="G895" i="205"/>
  <c r="H895" i="205"/>
  <c r="I895" i="205"/>
  <c r="J895" i="205"/>
  <c r="K895" i="205"/>
  <c r="L895" i="205"/>
  <c r="M895" i="205"/>
  <c r="N895" i="205"/>
  <c r="O895" i="205"/>
  <c r="F897" i="205"/>
  <c r="G897" i="205"/>
  <c r="H897" i="205"/>
  <c r="I897" i="205"/>
  <c r="J897" i="205"/>
  <c r="L897" i="205"/>
  <c r="M897" i="205"/>
  <c r="N897" i="205"/>
  <c r="O897" i="205"/>
  <c r="F898" i="205"/>
  <c r="H898" i="205"/>
  <c r="I898" i="205"/>
  <c r="J898" i="205"/>
  <c r="L898" i="205"/>
  <c r="M898" i="205"/>
  <c r="N898" i="205"/>
  <c r="F899" i="205"/>
  <c r="G899" i="205"/>
  <c r="H899" i="205"/>
  <c r="I899" i="205"/>
  <c r="J899" i="205"/>
  <c r="K899" i="205"/>
  <c r="L899" i="205"/>
  <c r="M899" i="205"/>
  <c r="N899" i="205"/>
  <c r="O899" i="205"/>
  <c r="F900" i="205"/>
  <c r="G900" i="205"/>
  <c r="H900" i="205"/>
  <c r="I900" i="205"/>
  <c r="J900" i="205"/>
  <c r="K900" i="205"/>
  <c r="L900" i="205"/>
  <c r="M900" i="205"/>
  <c r="N900" i="205"/>
  <c r="O900" i="205"/>
  <c r="F902" i="205"/>
  <c r="G902" i="205"/>
  <c r="H902" i="205"/>
  <c r="I902" i="205"/>
  <c r="J902" i="205"/>
  <c r="K902" i="205"/>
  <c r="L902" i="205"/>
  <c r="M902" i="205"/>
  <c r="N902" i="205"/>
  <c r="O902" i="205"/>
  <c r="F903" i="205"/>
  <c r="G903" i="205"/>
  <c r="H903" i="205"/>
  <c r="I903" i="205"/>
  <c r="J903" i="205"/>
  <c r="K903" i="205"/>
  <c r="L903" i="205"/>
  <c r="M903" i="205"/>
  <c r="N903" i="205"/>
  <c r="O903" i="205"/>
  <c r="F904" i="205"/>
  <c r="G904" i="205"/>
  <c r="H904" i="205"/>
  <c r="I904" i="205"/>
  <c r="J904" i="205"/>
  <c r="K904" i="205"/>
  <c r="L904" i="205"/>
  <c r="M904" i="205"/>
  <c r="N904" i="205"/>
  <c r="O904" i="205"/>
  <c r="F905" i="205"/>
  <c r="H905" i="205"/>
  <c r="I905" i="205"/>
  <c r="J905" i="205"/>
  <c r="L905" i="205"/>
  <c r="M905" i="205"/>
  <c r="N905" i="205"/>
  <c r="F906" i="205"/>
  <c r="G906" i="205"/>
  <c r="H906" i="205"/>
  <c r="I906" i="205"/>
  <c r="J906" i="205"/>
  <c r="L906" i="205"/>
  <c r="M906" i="205"/>
  <c r="N906" i="205"/>
  <c r="O906" i="205"/>
  <c r="F907" i="205"/>
  <c r="G907" i="205"/>
  <c r="H907" i="205"/>
  <c r="I907" i="205"/>
  <c r="J907" i="205"/>
  <c r="K907" i="205"/>
  <c r="L907" i="205"/>
  <c r="M907" i="205"/>
  <c r="N907" i="205"/>
  <c r="O907" i="205"/>
  <c r="F908" i="205"/>
  <c r="G908" i="205"/>
  <c r="H908" i="205"/>
  <c r="I908" i="205"/>
  <c r="J908" i="205"/>
  <c r="K908" i="205"/>
  <c r="L908" i="205"/>
  <c r="M908" i="205"/>
  <c r="N908" i="205"/>
  <c r="O908" i="205"/>
  <c r="F913" i="205"/>
  <c r="H913" i="205"/>
  <c r="I913" i="205"/>
  <c r="J913" i="205"/>
  <c r="L913" i="205"/>
  <c r="M913" i="205"/>
  <c r="N913" i="205"/>
  <c r="O913" i="205"/>
  <c r="F914" i="205"/>
  <c r="G914" i="205"/>
  <c r="H914" i="205"/>
  <c r="I914" i="205"/>
  <c r="J914" i="205"/>
  <c r="K914" i="205"/>
  <c r="L914" i="205"/>
  <c r="M914" i="205"/>
  <c r="N914" i="205"/>
  <c r="O914" i="205"/>
  <c r="F916" i="205"/>
  <c r="H916" i="205"/>
  <c r="I916" i="205"/>
  <c r="J916" i="205"/>
  <c r="L916" i="205"/>
  <c r="M916" i="205"/>
  <c r="N916" i="205"/>
  <c r="O916" i="205"/>
  <c r="F917" i="205"/>
  <c r="G917" i="205"/>
  <c r="H917" i="205"/>
  <c r="I917" i="205"/>
  <c r="J917" i="205"/>
  <c r="K917" i="205"/>
  <c r="L917" i="205"/>
  <c r="M917" i="205"/>
  <c r="N917" i="205"/>
  <c r="O917" i="205"/>
  <c r="F918" i="205"/>
  <c r="G918" i="205"/>
  <c r="H918" i="205"/>
  <c r="I918" i="205"/>
  <c r="J918" i="205"/>
  <c r="K918" i="205"/>
  <c r="L918" i="205"/>
  <c r="M918" i="205"/>
  <c r="N918" i="205"/>
  <c r="O918" i="205"/>
  <c r="F919" i="205"/>
  <c r="G919" i="205"/>
  <c r="H919" i="205"/>
  <c r="I919" i="205"/>
  <c r="J919" i="205"/>
  <c r="K919" i="205"/>
  <c r="L919" i="205"/>
  <c r="M919" i="205"/>
  <c r="N919" i="205"/>
  <c r="O919" i="205"/>
  <c r="F921" i="205"/>
  <c r="H921" i="205"/>
  <c r="I921" i="205"/>
  <c r="J921" i="205"/>
  <c r="L921" i="205"/>
  <c r="M921" i="205"/>
  <c r="N921" i="205"/>
  <c r="O921" i="205"/>
  <c r="F923" i="205"/>
  <c r="G923" i="205"/>
  <c r="H923" i="205"/>
  <c r="I923" i="205"/>
  <c r="J923" i="205"/>
  <c r="K923" i="205"/>
  <c r="L923" i="205"/>
  <c r="M923" i="205"/>
  <c r="N923" i="205"/>
  <c r="O923" i="205"/>
  <c r="F924" i="205"/>
  <c r="G924" i="205"/>
  <c r="H924" i="205"/>
  <c r="I924" i="205"/>
  <c r="J924" i="205"/>
  <c r="K924" i="205"/>
  <c r="L924" i="205"/>
  <c r="M924" i="205"/>
  <c r="N924" i="205"/>
  <c r="O924" i="205"/>
  <c r="F926" i="205"/>
  <c r="G926" i="205"/>
  <c r="H926" i="205"/>
  <c r="I926" i="205"/>
  <c r="J926" i="205"/>
  <c r="K926" i="205"/>
  <c r="L926" i="205"/>
  <c r="M926" i="205"/>
  <c r="N926" i="205"/>
  <c r="O926" i="205"/>
  <c r="F927" i="205"/>
  <c r="G927" i="205"/>
  <c r="H927" i="205"/>
  <c r="I927" i="205"/>
  <c r="J927" i="205"/>
  <c r="K927" i="205"/>
  <c r="L927" i="205"/>
  <c r="M927" i="205"/>
  <c r="N927" i="205"/>
  <c r="O927" i="205"/>
  <c r="F928" i="205"/>
  <c r="G928" i="205"/>
  <c r="H928" i="205"/>
  <c r="I928" i="205"/>
  <c r="J928" i="205"/>
  <c r="K928" i="205"/>
  <c r="L928" i="205"/>
  <c r="M928" i="205"/>
  <c r="N928" i="205"/>
  <c r="O928" i="205"/>
  <c r="F929" i="205"/>
  <c r="G929" i="205"/>
  <c r="H929" i="205"/>
  <c r="I929" i="205"/>
  <c r="J929" i="205"/>
  <c r="K929" i="205"/>
  <c r="L929" i="205"/>
  <c r="M929" i="205"/>
  <c r="N929" i="205"/>
  <c r="O929" i="205"/>
  <c r="F930" i="205"/>
  <c r="G930" i="205"/>
  <c r="H930" i="205"/>
  <c r="I930" i="205"/>
  <c r="J930" i="205"/>
  <c r="K930" i="205"/>
  <c r="L930" i="205"/>
  <c r="M930" i="205"/>
  <c r="N930" i="205"/>
  <c r="O930" i="205"/>
  <c r="F931" i="205"/>
  <c r="G931" i="205"/>
  <c r="H931" i="205"/>
  <c r="I931" i="205"/>
  <c r="J931" i="205"/>
  <c r="K931" i="205"/>
  <c r="L931" i="205"/>
  <c r="M931" i="205"/>
  <c r="N931" i="205"/>
  <c r="O931" i="205"/>
  <c r="F933" i="205"/>
  <c r="H933" i="205"/>
  <c r="I933" i="205"/>
  <c r="J933" i="205"/>
  <c r="L933" i="205"/>
  <c r="M933" i="205"/>
  <c r="N933" i="205"/>
  <c r="O933" i="205"/>
  <c r="F934" i="205"/>
  <c r="G934" i="205"/>
  <c r="H934" i="205"/>
  <c r="I934" i="205"/>
  <c r="J934" i="205"/>
  <c r="K934" i="205"/>
  <c r="L934" i="205"/>
  <c r="M934" i="205"/>
  <c r="N934" i="205"/>
  <c r="O934" i="205"/>
  <c r="F935" i="205"/>
  <c r="G935" i="205"/>
  <c r="H935" i="205"/>
  <c r="I935" i="205"/>
  <c r="J935" i="205"/>
  <c r="K935" i="205"/>
  <c r="L935" i="205"/>
  <c r="M935" i="205"/>
  <c r="N935" i="205"/>
  <c r="O935" i="205"/>
  <c r="F936" i="205"/>
  <c r="H936" i="205"/>
  <c r="I936" i="205"/>
  <c r="J936" i="205"/>
  <c r="L936" i="205"/>
  <c r="M936" i="205"/>
  <c r="N936" i="205"/>
  <c r="F937" i="205"/>
  <c r="G937" i="205"/>
  <c r="H937" i="205"/>
  <c r="I937" i="205"/>
  <c r="J937" i="205"/>
  <c r="L937" i="205"/>
  <c r="M937" i="205"/>
  <c r="N937" i="205"/>
  <c r="O937" i="205"/>
  <c r="F939" i="205"/>
  <c r="G939" i="205"/>
  <c r="H939" i="205"/>
  <c r="I939" i="205"/>
  <c r="J939" i="205"/>
  <c r="K939" i="205"/>
  <c r="L939" i="205"/>
  <c r="M939" i="205"/>
  <c r="N939" i="205"/>
  <c r="O939" i="205"/>
  <c r="F940" i="205"/>
  <c r="G940" i="205"/>
  <c r="H940" i="205"/>
  <c r="I940" i="205"/>
  <c r="J940" i="205"/>
  <c r="K940" i="205"/>
  <c r="L940" i="205"/>
  <c r="M940" i="205"/>
  <c r="N940" i="205"/>
  <c r="O940" i="205"/>
  <c r="F942" i="205"/>
  <c r="G942" i="205"/>
  <c r="H942" i="205"/>
  <c r="I942" i="205"/>
  <c r="J942" i="205"/>
  <c r="L942" i="205"/>
  <c r="M942" i="205"/>
  <c r="N942" i="205"/>
  <c r="O942" i="205"/>
  <c r="F943" i="205"/>
  <c r="H943" i="205"/>
  <c r="I943" i="205"/>
  <c r="J943" i="205"/>
  <c r="L943" i="205"/>
  <c r="M943" i="205"/>
  <c r="N943" i="205"/>
  <c r="F944" i="205"/>
  <c r="G944" i="205"/>
  <c r="H944" i="205"/>
  <c r="I944" i="205"/>
  <c r="J944" i="205"/>
  <c r="K944" i="205"/>
  <c r="L944" i="205"/>
  <c r="M944" i="205"/>
  <c r="N944" i="205"/>
  <c r="O944" i="205"/>
  <c r="F945" i="205"/>
  <c r="G945" i="205"/>
  <c r="H945" i="205"/>
  <c r="I945" i="205"/>
  <c r="J945" i="205"/>
  <c r="K945" i="205"/>
  <c r="L945" i="205"/>
  <c r="M945" i="205"/>
  <c r="N945" i="205"/>
  <c r="O945" i="205"/>
  <c r="F947" i="205"/>
  <c r="G947" i="205"/>
  <c r="H947" i="205"/>
  <c r="I947" i="205"/>
  <c r="J947" i="205"/>
  <c r="K947" i="205"/>
  <c r="L947" i="205"/>
  <c r="M947" i="205"/>
  <c r="N947" i="205"/>
  <c r="O947" i="205"/>
  <c r="F948" i="205"/>
  <c r="G948" i="205"/>
  <c r="H948" i="205"/>
  <c r="I948" i="205"/>
  <c r="J948" i="205"/>
  <c r="K948" i="205"/>
  <c r="L948" i="205"/>
  <c r="M948" i="205"/>
  <c r="N948" i="205"/>
  <c r="O948" i="205"/>
  <c r="F949" i="205"/>
  <c r="G949" i="205"/>
  <c r="H949" i="205"/>
  <c r="I949" i="205"/>
  <c r="J949" i="205"/>
  <c r="K949" i="205"/>
  <c r="L949" i="205"/>
  <c r="M949" i="205"/>
  <c r="N949" i="205"/>
  <c r="O949" i="205"/>
  <c r="F950" i="205"/>
  <c r="H950" i="205"/>
  <c r="I950" i="205"/>
  <c r="J950" i="205"/>
  <c r="L950" i="205"/>
  <c r="M950" i="205"/>
  <c r="N950" i="205"/>
  <c r="F951" i="205"/>
  <c r="G951" i="205"/>
  <c r="H951" i="205"/>
  <c r="I951" i="205"/>
  <c r="J951" i="205"/>
  <c r="K951" i="205"/>
  <c r="L951" i="205"/>
  <c r="M951" i="205"/>
  <c r="N951" i="205"/>
  <c r="O951" i="205"/>
  <c r="F952" i="205"/>
  <c r="G952" i="205"/>
  <c r="H952" i="205"/>
  <c r="I952" i="205"/>
  <c r="J952" i="205"/>
  <c r="K952" i="205"/>
  <c r="L952" i="205"/>
  <c r="M952" i="205"/>
  <c r="N952" i="205"/>
  <c r="O952" i="205"/>
  <c r="F953" i="205"/>
  <c r="G953" i="205"/>
  <c r="H953" i="205"/>
  <c r="I953" i="205"/>
  <c r="J953" i="205"/>
  <c r="K953" i="205"/>
  <c r="L953" i="205"/>
  <c r="M953" i="205"/>
  <c r="N953" i="205"/>
  <c r="O953" i="205"/>
  <c r="E10" i="245"/>
  <c r="F10" i="245"/>
  <c r="E15" i="245"/>
  <c r="F15" i="245"/>
  <c r="E17" i="245"/>
  <c r="F17" i="245"/>
  <c r="E25" i="245"/>
  <c r="F25" i="245"/>
  <c r="J25" i="245"/>
  <c r="E30" i="245"/>
  <c r="F30" i="245"/>
  <c r="E32" i="245"/>
  <c r="F32" i="245"/>
  <c r="E40" i="245"/>
  <c r="F40" i="245"/>
  <c r="J40" i="245"/>
  <c r="E45" i="245"/>
  <c r="F45" i="245"/>
  <c r="E47" i="245"/>
  <c r="F47" i="245"/>
  <c r="O10" i="247"/>
  <c r="O11" i="247"/>
  <c r="O12" i="247"/>
  <c r="O13" i="247"/>
  <c r="O14" i="247"/>
  <c r="O15" i="247"/>
  <c r="O16" i="247"/>
  <c r="O17" i="247"/>
  <c r="O18" i="247"/>
  <c r="O19" i="247"/>
  <c r="O20" i="247"/>
  <c r="O22" i="247"/>
  <c r="O29" i="247"/>
  <c r="O30" i="247"/>
  <c r="O31" i="247"/>
  <c r="O32" i="247"/>
  <c r="O33" i="247"/>
  <c r="O34" i="247"/>
  <c r="O35" i="247"/>
  <c r="O36" i="247"/>
  <c r="O37" i="247"/>
  <c r="O38" i="247"/>
  <c r="O39" i="247"/>
  <c r="O41" i="247"/>
  <c r="L20" i="209"/>
  <c r="M20" i="209"/>
  <c r="N20" i="209"/>
  <c r="O20" i="209"/>
  <c r="L21" i="209"/>
  <c r="M21" i="209"/>
  <c r="N21" i="209"/>
  <c r="O21" i="209"/>
  <c r="L39" i="209"/>
  <c r="M39" i="209"/>
  <c r="N39" i="209"/>
  <c r="O39" i="209"/>
  <c r="L40" i="209"/>
  <c r="M40" i="209"/>
  <c r="N40" i="209"/>
  <c r="O40" i="20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tc={15729D3B-6144-4D18-8449-497EA691568A}</author>
  </authors>
  <commentList>
    <comment ref="E29" authorId="0" shapeId="0" xr:uid="{00000000-0006-0000-18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tc={F2E3A611-6862-45C3-AD75-ADB8B0710A76}</author>
  </authors>
  <commentList>
    <comment ref="E29" authorId="0" shapeId="0" xr:uid="{00000000-0006-0000-19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tc={AA78EF82-3FB4-49F4-A2E3-C03643B4ECCD}</author>
  </authors>
  <commentList>
    <comment ref="E29" authorId="0" shapeId="0" xr:uid="{00000000-0006-0000-1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tc={138860E6-181F-476F-B265-6E4F57A5CE69}</author>
  </authors>
  <commentList>
    <comment ref="E29" authorId="0" shapeId="0" xr:uid="{00000000-0006-0000-1B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 S, Prajwal</author>
  </authors>
  <commentList>
    <comment ref="K22" authorId="0" shapeId="0" xr:uid="{3AAE3E23-869F-4C9A-B93D-50529E81277C}">
      <text>
        <r>
          <rPr>
            <b/>
            <sz val="9"/>
            <color indexed="81"/>
            <rFont val="Tahoma"/>
            <family val="2"/>
          </rPr>
          <t>H S, Prajwal:</t>
        </r>
        <r>
          <rPr>
            <sz val="9"/>
            <color indexed="81"/>
            <rFont val="Tahoma"/>
            <family val="2"/>
          </rPr>
          <t xml:space="preserve">
Contract demand is basis of allocation</t>
        </r>
      </text>
    </comment>
    <comment ref="N22" authorId="0" shapeId="0" xr:uid="{704A1B00-C9A4-4E1B-8F58-1EDEA1007BC5}">
      <text>
        <r>
          <rPr>
            <b/>
            <sz val="9"/>
            <color indexed="81"/>
            <rFont val="Tahoma"/>
            <family val="2"/>
          </rPr>
          <t>H S, Prajwal:</t>
        </r>
        <r>
          <rPr>
            <sz val="9"/>
            <color indexed="81"/>
            <rFont val="Tahoma"/>
            <family val="2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<sst xmlns="http://schemas.openxmlformats.org/spreadsheetml/2006/main" count="24798" uniqueCount="1267">
  <si>
    <t>TSSPDCL</t>
  </si>
  <si>
    <t>Checklist</t>
  </si>
  <si>
    <t>S. No.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</si>
  <si>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</si>
  <si>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</si>
  <si>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</si>
  <si>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</si>
  <si>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</si>
  <si>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</si>
  <si>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</si>
  <si>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</si>
  <si>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</si>
  <si>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</si>
  <si>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</si>
  <si>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</si>
  <si>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</si>
  <si>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</si>
  <si>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</si>
  <si>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</si>
  <si>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</si>
  <si>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</si>
  <si>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</si>
  <si>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</si>
  <si>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</si>
  <si>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</si>
  <si>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</si>
  <si>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</si>
  <si>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</si>
  <si>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</si>
  <si>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</si>
  <si>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</si>
  <si>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</si>
  <si>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</si>
  <si>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</si>
  <si>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</si>
  <si>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</si>
  <si>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</si>
  <si>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</si>
  <si>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</si>
  <si>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</si>
  <si>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Form 15.1</t>
  </si>
  <si>
    <t>Employee Expenses</t>
  </si>
  <si>
    <t>Form 15.2</t>
  </si>
  <si>
    <t>Administration &amp; General Expenses</t>
  </si>
  <si>
    <t>Form 15.3</t>
  </si>
  <si>
    <t>Repair &amp; Maintenance Expenses</t>
  </si>
  <si>
    <t>Form 16</t>
  </si>
  <si>
    <t>Summary of Capital Expenditure and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</si>
  <si>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</si>
  <si>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</si>
  <si>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</si>
  <si>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</si>
  <si>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</si>
  <si>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</si>
  <si>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</si>
  <si>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</si>
  <si>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</si>
  <si>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</si>
  <si>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</si>
  <si>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</si>
  <si>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</si>
  <si>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</si>
  <si>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</si>
  <si>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</si>
  <si>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</si>
  <si>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</si>
  <si>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</si>
  <si>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</si>
  <si>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</si>
  <si>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</si>
  <si>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</si>
  <si>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</si>
  <si>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</si>
  <si>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</si>
  <si>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</si>
  <si>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</si>
  <si>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</si>
  <si>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</si>
  <si>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</si>
  <si>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</si>
  <si>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</si>
  <si>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</si>
  <si>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</si>
  <si>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</si>
  <si>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</si>
  <si>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</si>
  <si>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</si>
  <si>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TGSPDCL</t>
  </si>
  <si>
    <t>TGNPDCL</t>
  </si>
  <si>
    <t>Name</t>
  </si>
  <si>
    <t>Total</t>
  </si>
  <si>
    <t>Completed</t>
  </si>
  <si>
    <t>Pending</t>
  </si>
  <si>
    <t>Harsha</t>
  </si>
  <si>
    <t>Pranav</t>
  </si>
  <si>
    <t>Arun</t>
  </si>
  <si>
    <t>Prajwal</t>
  </si>
  <si>
    <t>All inputs</t>
  </si>
  <si>
    <t>&lt;Name of the Distribution Licensee&gt;</t>
  </si>
  <si>
    <t>A)</t>
  </si>
  <si>
    <t>Wheeling Business + Retail Supply Business</t>
  </si>
  <si>
    <t>(Rs. Crore)</t>
  </si>
  <si>
    <t>Particulars</t>
  </si>
  <si>
    <t>Reference</t>
  </si>
  <si>
    <t>Year (n-1)</t>
  </si>
  <si>
    <t>Control Period</t>
  </si>
  <si>
    <t>MYT/Tariff Order</t>
  </si>
  <si>
    <t>True-Up requirement</t>
  </si>
  <si>
    <t>Apr-Sep</t>
  </si>
  <si>
    <t xml:space="preserve">Oct-Mar        </t>
  </si>
  <si>
    <t>Approved</t>
  </si>
  <si>
    <t>Audited</t>
  </si>
  <si>
    <t>Claimed</t>
  </si>
  <si>
    <t>Actual</t>
  </si>
  <si>
    <t>Estimated</t>
  </si>
  <si>
    <t>Projected</t>
  </si>
  <si>
    <t>Power purchase expenses</t>
  </si>
  <si>
    <t>Inter-State Transmission Charges</t>
  </si>
  <si>
    <t>Intra-State Transmission Charges</t>
  </si>
  <si>
    <t>SLDC Charges</t>
  </si>
  <si>
    <t>Distribution Cost</t>
  </si>
  <si>
    <t>Operation &amp; Maintenance Expenses</t>
  </si>
  <si>
    <t xml:space="preserve">Depreciation </t>
  </si>
  <si>
    <t>Interest on Working Capital</t>
  </si>
  <si>
    <t>Interest on Consumer Security Deposits</t>
  </si>
  <si>
    <t>B)</t>
  </si>
  <si>
    <t>Wheeling Business</t>
  </si>
  <si>
    <t>Less:</t>
  </si>
  <si>
    <t>Income from Open Access charges</t>
  </si>
  <si>
    <t>Income from Other Business</t>
  </si>
  <si>
    <t>Add:</t>
  </si>
  <si>
    <t>Impact of true-up for prior period</t>
  </si>
  <si>
    <t>C)</t>
  </si>
  <si>
    <t>Retail Supply Business</t>
  </si>
  <si>
    <t>Form 2:  Number of Retail Supply Consumers</t>
  </si>
  <si>
    <t>(No.)</t>
  </si>
  <si>
    <t>Consumer Category</t>
  </si>
  <si>
    <t>Year (n-4) FY 2019-20</t>
  </si>
  <si>
    <t>Year (n-3) FY 2020-21</t>
  </si>
  <si>
    <t>Year (n-2) FY 2021-22</t>
  </si>
  <si>
    <t>Year (n-1) FY 2022-23</t>
  </si>
  <si>
    <t>Current Year 'n' FY 2023-24</t>
  </si>
  <si>
    <t>n+1             FY 2024-25</t>
  </si>
  <si>
    <t>n+2                  FY 2025-26</t>
  </si>
  <si>
    <t>n+3                  FY 2026-27</t>
  </si>
  <si>
    <t>n+4                  FY 2027-28</t>
  </si>
  <si>
    <t>n+5                 FY 2028-29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</si>
  <si>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</si>
  <si>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</si>
  <si>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</si>
  <si>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</si>
  <si>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</si>
  <si>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</si>
  <si>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</si>
  <si>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</si>
  <si>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</si>
  <si>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</si>
  <si>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</si>
  <si>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</si>
  <si>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</si>
  <si>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</si>
  <si>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</si>
  <si>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</si>
  <si>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</si>
  <si>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</si>
  <si>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</si>
  <si>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</si>
  <si>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</si>
  <si>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</si>
  <si>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</si>
  <si>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</si>
  <si>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</si>
  <si>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</si>
  <si>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</si>
  <si>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</si>
  <si>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</si>
  <si>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</si>
  <si>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</si>
  <si>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</si>
  <si>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</si>
  <si>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</si>
  <si>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</si>
  <si>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</si>
  <si>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</si>
  <si>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</si>
  <si>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</si>
  <si>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</si>
  <si>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</si>
  <si>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</si>
  <si>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</si>
  <si>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>HT-V(A)</t>
  </si>
  <si>
    <t>Railway traction</t>
  </si>
  <si>
    <t>HT-V(B)</t>
  </si>
  <si>
    <t>HMR traction</t>
  </si>
  <si>
    <t>HT-VI</t>
  </si>
  <si>
    <t>HT-VII</t>
  </si>
  <si>
    <t>HT Category at 132 kV and above</t>
  </si>
  <si>
    <t>CPWS</t>
  </si>
  <si>
    <t>HT-V</t>
  </si>
  <si>
    <t>Railway Traction &amp; HMR</t>
  </si>
  <si>
    <t>Sub-total (HT)</t>
  </si>
  <si>
    <t>Grand Total</t>
  </si>
  <si>
    <t>Note:</t>
  </si>
  <si>
    <t>Licensee is required to provide the details for the customer categories applicable to its licence area</t>
  </si>
  <si>
    <t>Form 3:  Contract Demand</t>
  </si>
  <si>
    <t>Category II (A,B,C&amp;D)</t>
  </si>
  <si>
    <t>Railway Traction</t>
  </si>
  <si>
    <t>HMR Traction</t>
  </si>
  <si>
    <t xml:space="preserve">HT-VIII </t>
  </si>
  <si>
    <t>Railway Traction &amp;HMR</t>
  </si>
  <si>
    <t>Licensee should furnish separate data for all sub-categories and consumption slabs within each category</t>
  </si>
  <si>
    <t>Form 4:  Consumer Sales (Total)</t>
  </si>
  <si>
    <t>A) Consumer Sales</t>
  </si>
  <si>
    <t>(MU)</t>
  </si>
  <si>
    <t>Apr-Mar</t>
  </si>
  <si>
    <t>Apr - Mar</t>
  </si>
  <si>
    <t>HT-II(A)</t>
  </si>
  <si>
    <t xml:space="preserve">Irrigation &amp; Agriculture </t>
  </si>
  <si>
    <t xml:space="preserve">HT-VA </t>
  </si>
  <si>
    <t>HT- VB</t>
  </si>
  <si>
    <t>HMR</t>
  </si>
  <si>
    <t>B) Month wise Consumer Sales</t>
  </si>
  <si>
    <t>Year (n-4) FY 2019-20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</si>
  <si>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</si>
  <si>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</si>
  <si>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</si>
  <si>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</si>
  <si>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</si>
  <si>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</si>
  <si>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</si>
  <si>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</si>
  <si>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</si>
  <si>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</si>
  <si>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</si>
  <si>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</si>
  <si>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……...</t>
  </si>
  <si>
    <t>HT-VB</t>
  </si>
  <si>
    <t>Year (n-3) FY 2020-21 (Audited)</t>
  </si>
  <si>
    <t>Year (n-2) FY 2021-22 (Audited)</t>
  </si>
  <si>
    <t>Year (n-1) FY 2022-23 (Audited)</t>
  </si>
  <si>
    <t>Year (n+1)FY 2024-25 (Projected)</t>
  </si>
  <si>
    <t>Year (n+2) FY 2025-26(Projected)</t>
  </si>
  <si>
    <t>Year (n+3) FY 2026-27(Projected)</t>
  </si>
  <si>
    <t>Year (n+4) FY 2027-28 (Projected)</t>
  </si>
  <si>
    <t>Year (n+5) FY 2028-29(Projected)</t>
  </si>
  <si>
    <t>Form 4A:  Consumer Sales (Metered)</t>
  </si>
  <si>
    <t xml:space="preserve">HT-V(A) </t>
  </si>
  <si>
    <t>RAILWAY Traction</t>
  </si>
  <si>
    <t>Form 4B:  Consumer Sales (Assessed)</t>
  </si>
  <si>
    <t>Form 5: Distribution Loss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</si>
  <si>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</si>
  <si>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</si>
  <si>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</si>
  <si>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</si>
  <si>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</si>
  <si>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</si>
  <si>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</si>
  <si>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</si>
  <si>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</si>
  <si>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B</t>
  </si>
  <si>
    <t>11 kV Level</t>
  </si>
  <si>
    <t>C</t>
  </si>
  <si>
    <t>LT Level</t>
  </si>
  <si>
    <t>Total Licence Area</t>
  </si>
  <si>
    <t>Units</t>
  </si>
  <si>
    <t>n+1              FY 2024-25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</si>
  <si>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</si>
  <si>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</si>
  <si>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</si>
  <si>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</si>
  <si>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</si>
  <si>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</si>
  <si>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</si>
  <si>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</si>
  <si>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</si>
  <si>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</si>
  <si>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</si>
  <si>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</si>
  <si>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</si>
  <si>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</si>
  <si>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</si>
  <si>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</si>
  <si>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</si>
  <si>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</si>
  <si>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</si>
  <si>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</si>
  <si>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</si>
  <si>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</si>
  <si>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</si>
  <si>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</si>
  <si>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</si>
  <si>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</si>
  <si>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</si>
  <si>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</si>
  <si>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</si>
  <si>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</si>
  <si>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</si>
  <si>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</si>
  <si>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</si>
  <si>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</si>
  <si>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</si>
  <si>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</si>
  <si>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</si>
  <si>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</si>
  <si>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</si>
  <si>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</si>
  <si>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(n+2)  FY 2025-26(Projected)</t>
  </si>
  <si>
    <t>Year (n+3) FY 2026-27 (Projected)</t>
  </si>
  <si>
    <t>Year (n+5) FY 2028-29 (Projected)</t>
  </si>
  <si>
    <t>Form 8:  Energy Availability</t>
  </si>
  <si>
    <t>Generating Company</t>
  </si>
  <si>
    <t>Generating Station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</si>
  <si>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</si>
  <si>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</si>
  <si>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</si>
  <si>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</si>
  <si>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</si>
  <si>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</si>
  <si>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</si>
  <si>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</si>
  <si>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</si>
  <si>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</si>
  <si>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</si>
  <si>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</si>
  <si>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</si>
  <si>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</si>
  <si>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</si>
  <si>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</si>
  <si>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</si>
  <si>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</si>
  <si>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</si>
  <si>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</si>
  <si>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</si>
  <si>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</si>
  <si>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</si>
  <si>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</si>
  <si>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</si>
  <si>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</si>
  <si>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</si>
  <si>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</si>
  <si>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</si>
  <si>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</si>
  <si>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</si>
  <si>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</si>
  <si>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</si>
  <si>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</si>
  <si>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</si>
  <si>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</si>
  <si>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</si>
  <si>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</si>
  <si>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</si>
  <si>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</si>
  <si>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</si>
  <si>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</si>
  <si>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</si>
  <si>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</si>
  <si>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</si>
  <si>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</si>
  <si>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</si>
  <si>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</si>
  <si>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</si>
  <si>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</si>
  <si>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</si>
  <si>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</si>
  <si>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</si>
  <si>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</si>
  <si>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</si>
  <si>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</si>
  <si>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</si>
  <si>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</si>
  <si>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</si>
  <si>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</si>
  <si>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</si>
  <si>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</si>
  <si>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</si>
  <si>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</si>
  <si>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</si>
  <si>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</si>
  <si>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</si>
  <si>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</si>
  <si>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</si>
  <si>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</si>
  <si>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</si>
  <si>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</si>
  <si>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</si>
  <si>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</si>
  <si>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</si>
  <si>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</si>
  <si>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</si>
  <si>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</si>
  <si>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</si>
  <si>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</si>
  <si>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</si>
  <si>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 FY 2022-23</t>
  </si>
  <si>
    <t>Installed Capacity (MW)</t>
  </si>
  <si>
    <t>Ex-Bus Capacity (MW)</t>
  </si>
  <si>
    <t>Telangana State Share (MW)</t>
  </si>
  <si>
    <t>Licensee Share (MW)</t>
  </si>
  <si>
    <t>Trading</t>
  </si>
  <si>
    <t>Form 9:  Month Wise Energy Availability-Current Year 'n' FY 2023-24</t>
  </si>
  <si>
    <t>Total Hydel</t>
  </si>
  <si>
    <t>NPC Kudankulam</t>
  </si>
  <si>
    <t>NGEL (Solar)</t>
  </si>
  <si>
    <t>Others</t>
  </si>
  <si>
    <t xml:space="preserve">Total NCE </t>
  </si>
  <si>
    <t>Year (n+1) (Projected)</t>
  </si>
  <si>
    <t>D</t>
  </si>
  <si>
    <t>NSPH</t>
  </si>
  <si>
    <t>SINGUR</t>
  </si>
  <si>
    <t>SSLM LCPH</t>
  </si>
  <si>
    <t>POCHAMPAD PH</t>
  </si>
  <si>
    <t>NIZAMSAGAR PH</t>
  </si>
  <si>
    <t>TSTPP Unit 2</t>
  </si>
  <si>
    <t>generation</t>
  </si>
  <si>
    <t>installed capacity X PLF X no. of days X no. of hours</t>
  </si>
  <si>
    <t>Form 9:  Month Wise Energy Availability-Year (n+2)</t>
  </si>
  <si>
    <t>Thermal PLF</t>
  </si>
  <si>
    <t>Year (n+2) (Projected)</t>
  </si>
  <si>
    <t>formula</t>
  </si>
  <si>
    <t>equal to despatch</t>
  </si>
  <si>
    <t>Form 9:  Month Wise Energy Availability-Year (n+3)</t>
  </si>
  <si>
    <t>Year (n+3) (Projected)</t>
  </si>
  <si>
    <t>Form 9:  Month Wise Energy Availability-Year (n+4)</t>
  </si>
  <si>
    <t>Year (n+4) (Projected)</t>
  </si>
  <si>
    <t>Form 9:  Month Wise Energy Availability-Year (n+5)</t>
  </si>
  <si>
    <t>Year (n+5) (Projected)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</si>
  <si>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</si>
  <si>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</si>
  <si>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</si>
  <si>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</si>
  <si>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</si>
  <si>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</si>
  <si>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</si>
  <si>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Bi-lateral Purchases( PTC etc.)</t>
  </si>
  <si>
    <t>Bi-lateral sales (PTC etc.)</t>
  </si>
  <si>
    <t>Sale of surplus power</t>
  </si>
  <si>
    <t>Form 11:  Month Wise Energy Despatch-Year (n-1)</t>
  </si>
  <si>
    <t>Year (n-1) (Audited) FY 2022-23</t>
  </si>
  <si>
    <t>Form 11:  Month Wise Energy Despatch-Current Year 'n' FY 2023-24</t>
  </si>
  <si>
    <t>TOTAL Hydel</t>
  </si>
  <si>
    <t>total NCE</t>
  </si>
  <si>
    <t>Bi-lateral Sales/Trading( PTC etc.)</t>
  </si>
  <si>
    <t>Form 11:  Month Wise Energy Despatch-Year (n+2) FY 2025-26</t>
  </si>
  <si>
    <t>Bi-lateral Purchases (PTC etc.)</t>
  </si>
  <si>
    <t>Bi-lateral Sales (PTC etc.)</t>
  </si>
  <si>
    <t>Form 11:  Month Wise Energy Despatch-Year (n+3) FY 2026-27</t>
  </si>
  <si>
    <t>Form 11:  Month Wise Energy Despatch-Year (n+4) FY 2027-28</t>
  </si>
  <si>
    <t>Form 11:  Month Wise Energy Despatch-Year (n+5) FY 2028-29</t>
  </si>
  <si>
    <t>Form 12:  Power Purchase Expenses</t>
  </si>
  <si>
    <t>A) Fixed Charges + Variable Charges + Other Charges</t>
  </si>
  <si>
    <t xml:space="preserve"> </t>
  </si>
  <si>
    <t>Thermal Incentive 2021-22</t>
  </si>
  <si>
    <t>Interest on Pension bonds</t>
  </si>
  <si>
    <t>As per MTR Order and Provision-2022-23</t>
  </si>
  <si>
    <t>Water Charges</t>
  </si>
  <si>
    <t>HYDEL TOTAL FOR ALL STATIONS</t>
  </si>
  <si>
    <t>NTPC Aravali</t>
  </si>
  <si>
    <t>NCE TOTAL</t>
  </si>
  <si>
    <t>Bilateral purchases (only from FY 25 to FY 29)</t>
  </si>
  <si>
    <t>Bilateral sales (only from FY 25 to FY 29)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</si>
  <si>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</si>
  <si>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</si>
  <si>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</si>
  <si>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</si>
  <si>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</si>
  <si>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</si>
  <si>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</si>
  <si>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</si>
  <si>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</si>
  <si>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</si>
  <si>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</si>
  <si>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B) Fixed Charges</t>
  </si>
  <si>
    <t>n+1</t>
  </si>
  <si>
    <t>n+2</t>
  </si>
  <si>
    <t>n+3</t>
  </si>
  <si>
    <t>n+4</t>
  </si>
  <si>
    <t>n+5</t>
  </si>
  <si>
    <t>C) Variable Charges and other charges</t>
  </si>
  <si>
    <t>Sale of excess power</t>
  </si>
  <si>
    <t>Form 13:  Month Wise Power Purchase Expenses-Year (n-1)</t>
  </si>
  <si>
    <t>A) Fixed Charges + Variable Charges</t>
  </si>
  <si>
    <t>Year (n-1) (Audited)</t>
  </si>
  <si>
    <t>C) Variable Charges</t>
  </si>
  <si>
    <t>Form 13:  Month Wise Power Purchase Expenses-Current Year 'n'</t>
  </si>
  <si>
    <t>Current Year 'n'</t>
  </si>
  <si>
    <t>TSTRANSCO-TR TGSPDCL</t>
  </si>
  <si>
    <t>Solar(JNNSM Phase II)</t>
  </si>
  <si>
    <t>TOTAL NCE</t>
  </si>
  <si>
    <t>TSTRANSCO-SLDC TGSPDCL</t>
  </si>
  <si>
    <t>SINGARENI CCCL unit 1&amp;2</t>
  </si>
  <si>
    <t>Chatthisgarh</t>
  </si>
  <si>
    <t>Neyveil New unit -1 &amp; 2</t>
  </si>
  <si>
    <t>NPC Kundankulam NPP Unit 1 &amp; 2</t>
  </si>
  <si>
    <t>Form 13:  Month Wise Power Purchase Expenses-Year (n+2)</t>
  </si>
  <si>
    <t>Bi-lateral Purchases ( PTC etc.)</t>
  </si>
  <si>
    <t>Form 13:  Month Wise Power Purchase Expenses-Year (n+3)</t>
  </si>
  <si>
    <t>Form 13:  Month Wise Power Purchase Expenses-Year (n+4)</t>
  </si>
  <si>
    <t>Form 13:  Month Wise Power Purchase Expenses-Year (n+5)</t>
  </si>
  <si>
    <t>Form 14:  Transmission and SLDC Charges</t>
  </si>
  <si>
    <t>Total Inter-State Transmission Charges</t>
  </si>
  <si>
    <t>Rs. Crore</t>
  </si>
  <si>
    <t>Contracted Capacity</t>
  </si>
  <si>
    <t>MW</t>
  </si>
  <si>
    <t>Transmission Rate</t>
  </si>
  <si>
    <t>Rs./kW/month</t>
  </si>
  <si>
    <t>Generation Capacity</t>
  </si>
  <si>
    <t>Form 15:  Operation and Maintenance Expenses</t>
  </si>
  <si>
    <t xml:space="preserve">Employee Expenses </t>
  </si>
  <si>
    <t>A&amp;G Expenses</t>
  </si>
  <si>
    <t>R &amp; M Expenses</t>
  </si>
  <si>
    <t>Total O&amp;M Expenses</t>
  </si>
  <si>
    <t>The projections for the Control Period to be supported by detailed computations</t>
  </si>
  <si>
    <t>Form 15.1: Employee Expenses</t>
  </si>
  <si>
    <t>S.No.</t>
  </si>
  <si>
    <t>Year (n-4)</t>
  </si>
  <si>
    <t>Year (n-3)</t>
  </si>
  <si>
    <t>Year (n-2)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</si>
  <si>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</si>
  <si>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</si>
  <si>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</si>
  <si>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</si>
  <si>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</si>
  <si>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</si>
  <si>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</si>
  <si>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</si>
  <si>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</si>
  <si>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</si>
  <si>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</si>
  <si>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</si>
  <si>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</si>
  <si>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</si>
  <si>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</si>
  <si>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</si>
  <si>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</si>
  <si>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</si>
  <si>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</si>
  <si>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</si>
  <si>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</si>
  <si>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</si>
  <si>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</si>
  <si>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</si>
  <si>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</si>
  <si>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</si>
  <si>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</si>
  <si>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</si>
  <si>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</si>
  <si>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</si>
  <si>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</si>
  <si>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</si>
  <si>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</si>
  <si>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</si>
  <si>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</si>
  <si>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</si>
  <si>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</si>
  <si>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</si>
  <si>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</si>
  <si>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</si>
  <si>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</si>
  <si>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</si>
  <si>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</si>
  <si>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</si>
  <si>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</si>
  <si>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</si>
  <si>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</si>
  <si>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</si>
  <si>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</si>
  <si>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</si>
  <si>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</si>
  <si>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</si>
  <si>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</si>
  <si>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</si>
  <si>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</si>
  <si>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</si>
  <si>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</si>
  <si>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</si>
  <si>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</si>
  <si>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</si>
  <si>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</si>
  <si>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</si>
  <si>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</si>
  <si>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</si>
  <si>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</si>
  <si>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</si>
  <si>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</si>
  <si>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</si>
  <si>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</si>
  <si>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</si>
  <si>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</si>
  <si>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</si>
  <si>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</si>
  <si>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Form 16.1:  Statement of Capitalisation</t>
  </si>
  <si>
    <t>FY</t>
  </si>
  <si>
    <t>Name of the Scheme</t>
  </si>
  <si>
    <t>Name of the work</t>
  </si>
  <si>
    <t>Total estimated cost* (Rs. Crore)</t>
  </si>
  <si>
    <t>Capital expenditure during the year (Rs. Crore)</t>
  </si>
  <si>
    <t>Capitalisation during the year (Rs. Crore)</t>
  </si>
  <si>
    <t>Asset group under which the capitalisation has been accounted (Land, Buldings, etc.)</t>
  </si>
  <si>
    <t>Scope of work</t>
  </si>
  <si>
    <t>Relevant Clause of the TSERC MYT Regulation, 2023 under which the capitalisation has been claimed</t>
  </si>
  <si>
    <t>Justification</t>
  </si>
  <si>
    <t>…</t>
  </si>
  <si>
    <t>Year (n+1)</t>
  </si>
  <si>
    <t>Year (n+2)</t>
  </si>
  <si>
    <t>Year (n+3)</t>
  </si>
  <si>
    <t>Year (n+4)</t>
  </si>
  <si>
    <t>Year (n+5)</t>
  </si>
  <si>
    <t>*</t>
  </si>
  <si>
    <t>Total estimated cost to be supported by documentary evidences like work orders, investment approvals etc.</t>
  </si>
  <si>
    <t>Form 16.2:  Financing of Capitalisation</t>
  </si>
  <si>
    <t>Capitalisation</t>
  </si>
  <si>
    <t>Financing Details</t>
  </si>
  <si>
    <t>Loan 1</t>
  </si>
  <si>
    <t>Loan 2</t>
  </si>
  <si>
    <t>Total Loan</t>
  </si>
  <si>
    <t>Equity</t>
  </si>
  <si>
    <t>Internal Resources</t>
  </si>
  <si>
    <t>Others (Please Specify)</t>
  </si>
  <si>
    <t>Total (2+3+4+5)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</si>
  <si>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</si>
  <si>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</si>
  <si>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</si>
  <si>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</si>
  <si>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</si>
  <si>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</si>
  <si>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</si>
  <si>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</si>
  <si>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</si>
  <si>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</si>
  <si>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</si>
  <si>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</si>
  <si>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</si>
  <si>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</si>
  <si>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Land</t>
  </si>
  <si>
    <t>Civil works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</si>
  <si>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</si>
  <si>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</si>
  <si>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</si>
  <si>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</si>
  <si>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</si>
  <si>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</si>
  <si>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</si>
  <si>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</si>
  <si>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</si>
  <si>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</si>
  <si>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</si>
  <si>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</si>
  <si>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</si>
  <si>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</si>
  <si>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</si>
  <si>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</si>
  <si>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</si>
  <si>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</si>
  <si>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</si>
  <si>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</si>
  <si>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</si>
  <si>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</si>
  <si>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</si>
  <si>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</si>
  <si>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</si>
  <si>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</si>
  <si>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</si>
  <si>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</si>
  <si>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</si>
  <si>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</si>
  <si>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</si>
  <si>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</si>
  <si>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</si>
  <si>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</si>
  <si>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</si>
  <si>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</si>
  <si>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</si>
  <si>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</si>
  <si>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</si>
  <si>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</si>
  <si>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</si>
  <si>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</si>
  <si>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</si>
  <si>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</si>
  <si>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</si>
  <si>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21:  Non-Tariff Income</t>
  </si>
  <si>
    <t>Income from rent of land or buildings</t>
  </si>
  <si>
    <t>Net income from sale of de-capitalised assets</t>
  </si>
  <si>
    <t>Income from sale of scrap</t>
  </si>
  <si>
    <t>Income from statutory investments</t>
  </si>
  <si>
    <t>Interest income on advances to suppliers/ contractors</t>
  </si>
  <si>
    <t>Income from rental from staff quarters</t>
  </si>
  <si>
    <t>Income from rental from contractors</t>
  </si>
  <si>
    <t>Income from hire charges from contactors and others</t>
  </si>
  <si>
    <t>Income from consumer charges levied in accordance with Schedule of Charges approved by the Commission</t>
  </si>
  <si>
    <t>Supervision charges for capital works</t>
  </si>
  <si>
    <t>Income from advertisements</t>
  </si>
  <si>
    <t>Income from sale of tender documents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</si>
  <si>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</si>
  <si>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</si>
  <si>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</si>
  <si>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</si>
  <si>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</si>
  <si>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</si>
  <si>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</si>
  <si>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</si>
  <si>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</si>
  <si>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</si>
  <si>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</si>
  <si>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</si>
  <si>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x</t>
  </si>
  <si>
    <t>Southern Power Distribution Company of Telangana</t>
  </si>
  <si>
    <t>A) Wire Business + Retail Supply Business</t>
  </si>
  <si>
    <t>Base Year 'n'</t>
  </si>
  <si>
    <t>B) Wire Business</t>
  </si>
  <si>
    <t>C) Retail Supply</t>
  </si>
  <si>
    <t>A) Distribution Wire Business + Retail Supply Business</t>
  </si>
  <si>
    <t>Distribution Wire Business</t>
  </si>
  <si>
    <t xml:space="preserve">Distribution Wire Business </t>
  </si>
  <si>
    <t>Computer &amp; IT Equipment, Air Conditioners</t>
  </si>
  <si>
    <t>Air Conditioners</t>
  </si>
  <si>
    <t>B) Distribution Wire Business</t>
  </si>
  <si>
    <t>C) Retail Supply Business</t>
  </si>
  <si>
    <t>Land held under lease</t>
  </si>
  <si>
    <t>Buildings &amp; Civili engineering works</t>
  </si>
  <si>
    <t>a.)office and showrooms</t>
  </si>
  <si>
    <t>b.)Temporary erection such as wooden structures</t>
  </si>
  <si>
    <t>c.)Road other than Kutcha roads</t>
  </si>
  <si>
    <t>d.)others</t>
  </si>
  <si>
    <t>Transformer</t>
  </si>
  <si>
    <t>i)Power Transformer</t>
  </si>
  <si>
    <t>ii)Distribution Transformer</t>
  </si>
  <si>
    <t>&lt;100kVA</t>
  </si>
  <si>
    <t>.&gt;=100kVA</t>
  </si>
  <si>
    <t>Switchgear</t>
  </si>
  <si>
    <t>Circuit breaker(33kV S/s)</t>
  </si>
  <si>
    <t>Circuit breaker(V)</t>
  </si>
  <si>
    <t>Isolators</t>
  </si>
  <si>
    <t>Bus couplers</t>
  </si>
  <si>
    <t>Lighting Arrestors</t>
  </si>
  <si>
    <t>Batteries</t>
  </si>
  <si>
    <t>Overhead lines including supports:</t>
  </si>
  <si>
    <t>i)11kV and above</t>
  </si>
  <si>
    <t>ii)LT Lines</t>
  </si>
  <si>
    <t>Underground lines including joint box and 
disconnected boxes</t>
  </si>
  <si>
    <t>Meters</t>
  </si>
  <si>
    <t>Self-propelled vehicles</t>
  </si>
  <si>
    <t>Air conditioning plants:</t>
  </si>
  <si>
    <t>i.)Static</t>
  </si>
  <si>
    <t>ii)Portable</t>
  </si>
  <si>
    <t>i.)Office furniture and fittings</t>
  </si>
  <si>
    <t>ii.)Office equipment</t>
  </si>
  <si>
    <t>iii.)Internal wiring including fittings and apparatus</t>
  </si>
  <si>
    <t>iv.)Street light fittings</t>
  </si>
  <si>
    <t>Communication equipment:</t>
  </si>
  <si>
    <t>i.)Radio and high frequency carrier system</t>
  </si>
  <si>
    <t>ii.)Telephone lines and telephones</t>
  </si>
  <si>
    <t>iii.)Fibre Optic</t>
  </si>
  <si>
    <t>I.T. equipment</t>
  </si>
  <si>
    <t>Software</t>
  </si>
  <si>
    <t>Any other assets not covered above</t>
  </si>
  <si>
    <t>ii.)LT Lines</t>
  </si>
  <si>
    <t>A) Distribution Wire Business</t>
  </si>
  <si>
    <t>A) Retail Supply Business</t>
  </si>
  <si>
    <t>Distribution Wire Business + Retail Supply Business</t>
  </si>
  <si>
    <t>Loan 1 - REC Ltd</t>
  </si>
  <si>
    <t>Loan 2 - PFC Ltd</t>
  </si>
  <si>
    <t>Loan 3 - Transco</t>
  </si>
  <si>
    <t>Loan 4 - PFS Ltd</t>
  </si>
  <si>
    <t>Loan 5 - IREDA</t>
  </si>
  <si>
    <t>Loan 6 - FRP Bonds</t>
  </si>
  <si>
    <t>B) Retail Supply Business</t>
  </si>
  <si>
    <t>C) Interest on CSD - Retail Supply Business</t>
  </si>
  <si>
    <t>FY 2023-24</t>
  </si>
  <si>
    <t>FY 2024-25</t>
  </si>
  <si>
    <t>FY 2025-26</t>
  </si>
  <si>
    <t>FY 2026-27</t>
  </si>
  <si>
    <t>FY 2027-28</t>
  </si>
  <si>
    <t>FY 2028-29</t>
  </si>
  <si>
    <t>Opening Balance</t>
  </si>
  <si>
    <t>Additions during the Year</t>
  </si>
  <si>
    <t>Closing Balance</t>
  </si>
  <si>
    <t>E</t>
  </si>
  <si>
    <t>Average Balance ((A+D)/2)</t>
  </si>
  <si>
    <t>F</t>
  </si>
  <si>
    <r>
      <t xml:space="preserve">Interest @ % p.a. </t>
    </r>
    <r>
      <rPr>
        <vertAlign val="superscript"/>
        <sz val="11"/>
        <rFont val="Arial"/>
        <family val="2"/>
      </rPr>
      <t>#</t>
    </r>
  </si>
  <si>
    <t>G</t>
  </si>
  <si>
    <t>Interest Cost (E*F)</t>
  </si>
  <si>
    <t>Incidental Charges-Work</t>
  </si>
  <si>
    <t>Sale of Scrap</t>
  </si>
  <si>
    <t>Penalities from Suppliers</t>
  </si>
  <si>
    <t>SDs &amp; BGs forfeited</t>
  </si>
  <si>
    <t>Miscellaneous income</t>
  </si>
  <si>
    <t>Sale of Tender Schedule</t>
  </si>
  <si>
    <t>Rent from Fixed Assets</t>
  </si>
  <si>
    <t>Meter Testing Charges</t>
  </si>
  <si>
    <t>Registration Fees</t>
  </si>
  <si>
    <t>Interest  on  Staff loans &amp; advances</t>
  </si>
  <si>
    <t>Penalty from employees</t>
  </si>
  <si>
    <t>C) Retail Supply Business (Shown as a part of Revenue for Retail Supply Business)</t>
  </si>
  <si>
    <t>Base Year 'n' FY 2023-24</t>
  </si>
  <si>
    <t>Non-Tariff Income for Retail Supply Business</t>
  </si>
  <si>
    <t>NIL</t>
  </si>
  <si>
    <t>Base Year 'n' (Estimated)</t>
  </si>
  <si>
    <t>Cross Subsidy Surcharge for H2 (FY 2024-25)</t>
  </si>
  <si>
    <t>HT-I Industry Segregated (Poultry Included)</t>
  </si>
  <si>
    <t>11 kV</t>
  </si>
  <si>
    <t>HT-II - Others</t>
  </si>
  <si>
    <t>33 kV</t>
  </si>
  <si>
    <t>HT-I Industry Segregated</t>
  </si>
  <si>
    <t>132 kV</t>
  </si>
  <si>
    <t>Note: Income from CSS and AS are shown as part of revenue for Retail Supply Business
Receipt on account of Additional Surcharge has been computed by assuming that 50% consumers will be Green Energy Open Access and hence only the balance 50% of the consumers will contribute to revenue from additional surcharge</t>
  </si>
  <si>
    <t xml:space="preserve">                         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</si>
  <si>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</si>
  <si>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</si>
  <si>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</si>
  <si>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</si>
  <si>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</si>
  <si>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</si>
  <si>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</si>
  <si>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</si>
  <si>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</si>
  <si>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</si>
  <si>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</si>
  <si>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</si>
  <si>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</si>
  <si>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</si>
  <si>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</si>
  <si>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</si>
  <si>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</si>
  <si>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</si>
  <si>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</si>
  <si>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</si>
  <si>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</si>
  <si>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</si>
  <si>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</si>
  <si>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</si>
  <si>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</si>
  <si>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</si>
  <si>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</si>
  <si>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</si>
  <si>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</si>
  <si>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</si>
  <si>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</si>
  <si>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</si>
  <si>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</si>
  <si>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</si>
  <si>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</si>
  <si>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</si>
  <si>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</si>
  <si>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</si>
  <si>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</si>
  <si>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</si>
  <si>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</si>
  <si>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</si>
  <si>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</si>
  <si>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</si>
  <si>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</si>
  <si>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</si>
  <si>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</si>
  <si>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 VI</t>
  </si>
  <si>
    <t>HT VI: Townships &amp; Residential Colonies</t>
  </si>
  <si>
    <t>HT 11k VII&amp;IX</t>
  </si>
  <si>
    <t>HT VII: Temporary &amp; EVs</t>
  </si>
  <si>
    <t>HT 11kV- II B</t>
  </si>
  <si>
    <t>HT 11kV - IX</t>
  </si>
  <si>
    <t>HT category 33 kV</t>
  </si>
  <si>
    <t>HT 33kV- I-A</t>
  </si>
  <si>
    <t>HT 33kV- I-B</t>
  </si>
  <si>
    <t>HT 33kV- II</t>
  </si>
  <si>
    <t>HT 33kV- III</t>
  </si>
  <si>
    <t>HT 33kV- IV-A</t>
  </si>
  <si>
    <t>HT 33kV- V</t>
  </si>
  <si>
    <t>HT 33kV- VI</t>
  </si>
  <si>
    <t>Townships &amp; Residential Colonies</t>
  </si>
  <si>
    <t>HT 33kV- VII</t>
  </si>
  <si>
    <t>Temporary</t>
  </si>
  <si>
    <t>HT 33kV- II B</t>
  </si>
  <si>
    <t>HT 33kV - 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</si>
  <si>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</si>
  <si>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</si>
  <si>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</si>
  <si>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</si>
  <si>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</si>
  <si>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</si>
  <si>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</si>
  <si>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</si>
  <si>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</si>
  <si>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</si>
  <si>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</si>
  <si>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II B</t>
  </si>
  <si>
    <t>HT 132kV - IX</t>
  </si>
  <si>
    <t>Form 24.1:  Cost of Service: Embedded Cost Method-Losses</t>
  </si>
  <si>
    <t>(%)</t>
  </si>
  <si>
    <t>Energy Loss</t>
  </si>
  <si>
    <t>Technical Loss</t>
  </si>
  <si>
    <t>HT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</si>
  <si>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</si>
  <si>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</si>
  <si>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</si>
  <si>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</si>
  <si>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</si>
  <si>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</si>
  <si>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</si>
  <si>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</si>
  <si>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</si>
  <si>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</si>
  <si>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</si>
  <si>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</si>
  <si>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</si>
  <si>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</si>
  <si>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</si>
  <si>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</si>
  <si>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11kV- VI</t>
  </si>
  <si>
    <t>HT 11kV- VII &amp;IX</t>
  </si>
  <si>
    <t>HT VII &amp; IX: Temporary &amp; EVs</t>
  </si>
  <si>
    <t>Form 24.3:  Cost of Service: Embedded Cost Method-Allocation Factors</t>
  </si>
  <si>
    <t>Demand Data</t>
  </si>
  <si>
    <t>Input</t>
  </si>
  <si>
    <t>Non-coincident Demand</t>
  </si>
  <si>
    <t>Coincident Demand - Morning</t>
  </si>
  <si>
    <t>Coincident Demand - Evening</t>
  </si>
  <si>
    <t>HT 11kV- VII &amp; IX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</si>
  <si>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</si>
  <si>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</si>
  <si>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</si>
  <si>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</si>
  <si>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Form 24.6:  Cost of Service: Embedded Cost Method-Power Purchase Expenses Allocation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</si>
  <si>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</si>
  <si>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</si>
  <si>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</si>
  <si>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</si>
  <si>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</si>
  <si>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</si>
  <si>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</si>
  <si>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</si>
  <si>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</si>
  <si>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</si>
  <si>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</si>
  <si>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</si>
  <si>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</si>
  <si>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</si>
  <si>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</si>
  <si>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</si>
  <si>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</si>
  <si>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</si>
  <si>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</si>
  <si>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</si>
  <si>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</si>
  <si>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</si>
  <si>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</si>
  <si>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</si>
  <si>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</si>
  <si>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</si>
  <si>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</si>
  <si>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</si>
  <si>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</si>
  <si>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</si>
  <si>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</si>
  <si>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</si>
  <si>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</si>
  <si>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</si>
  <si>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</si>
  <si>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</si>
  <si>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</si>
  <si>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</si>
  <si>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</si>
  <si>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</si>
  <si>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</si>
  <si>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</si>
  <si>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</si>
  <si>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</si>
  <si>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</si>
  <si>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</si>
  <si>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</si>
  <si>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</si>
  <si>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</si>
  <si>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</si>
  <si>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</si>
  <si>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</si>
  <si>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</si>
  <si>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</si>
  <si>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</si>
  <si>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</si>
  <si>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</si>
  <si>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</si>
  <si>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</si>
  <si>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</si>
  <si>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</si>
  <si>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</si>
  <si>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</si>
  <si>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</si>
  <si>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</si>
  <si>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</si>
  <si>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</si>
  <si>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</si>
  <si>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</si>
  <si>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</si>
  <si>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</si>
  <si>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</si>
  <si>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</si>
  <si>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</si>
  <si>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</si>
  <si>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</si>
  <si>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</si>
  <si>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</si>
  <si>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</si>
  <si>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</si>
  <si>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</si>
  <si>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</si>
  <si>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</si>
  <si>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</si>
  <si>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</si>
  <si>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</si>
  <si>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</si>
  <si>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</si>
  <si>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</si>
  <si>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</si>
  <si>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</si>
  <si>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</si>
  <si>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6am to 10am and 6pm to 10pm</t>
  </si>
  <si>
    <t>Plus Rs.1/unit</t>
  </si>
  <si>
    <t>Form 26:  Revenue from Sale of Power at approved Tariffs-Year (n-1) - 2022-23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</si>
  <si>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</si>
  <si>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</si>
  <si>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</si>
  <si>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</si>
  <si>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</si>
  <si>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</si>
  <si>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</si>
  <si>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</si>
  <si>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Number</t>
  </si>
  <si>
    <t>MVA</t>
  </si>
  <si>
    <t>MUs</t>
  </si>
  <si>
    <t>Rupees</t>
  </si>
  <si>
    <t>(Rs/kWh or Rs/kVAh)</t>
  </si>
  <si>
    <t>i Others</t>
  </si>
  <si>
    <t>ii Poly houses and Green houses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</si>
  <si>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</si>
  <si>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</si>
  <si>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</si>
  <si>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</si>
  <si>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</si>
  <si>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</si>
  <si>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</si>
  <si>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</si>
  <si>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</si>
  <si>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</si>
  <si>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</si>
  <si>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</si>
  <si>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</si>
  <si>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</si>
  <si>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</si>
  <si>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</si>
  <si>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</si>
  <si>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I(A) :HMWS &amp;SB</t>
  </si>
  <si>
    <t>Normal Timings</t>
  </si>
  <si>
    <t>Time of Day Tariffs (6 PM to 10 PM) - Peak Charges</t>
  </si>
  <si>
    <t>Time of Day Tariffs (6 AM to 10 AM) - Peak Charges</t>
  </si>
  <si>
    <t>Time of Day Tariffs (10 PM to 06 AM) - Incentives</t>
  </si>
  <si>
    <t>HT I (B): Ferro Alloy Units</t>
  </si>
  <si>
    <t>HT II (A): Others</t>
  </si>
  <si>
    <t>HT II (B) : Wholly Religious places</t>
  </si>
  <si>
    <t>HT III: Airports, Bus Stations and Railway Stations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</si>
  <si>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</si>
  <si>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</si>
  <si>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</si>
  <si>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</si>
  <si>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</si>
  <si>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</si>
  <si>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VII: Temporary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</si>
  <si>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</si>
  <si>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</si>
  <si>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</si>
  <si>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</si>
  <si>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</si>
  <si>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</si>
  <si>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</si>
  <si>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</si>
  <si>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</si>
  <si>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</si>
  <si>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I(A) :HMWS&amp;SB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</si>
  <si>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</si>
  <si>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</si>
  <si>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</si>
  <si>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</si>
  <si>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</si>
  <si>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</si>
  <si>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- 33kV Total</t>
  </si>
  <si>
    <t>HT Category at 132 kV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</si>
  <si>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</si>
  <si>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</si>
  <si>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</si>
  <si>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</si>
  <si>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</si>
  <si>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</si>
  <si>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</si>
  <si>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</si>
  <si>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</si>
  <si>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</si>
  <si>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</si>
  <si>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</si>
  <si>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</si>
  <si>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</si>
  <si>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Current Tariffs-Year (n+1) - 2024-25</t>
  </si>
  <si>
    <t>LT VI (C): PWW</t>
  </si>
  <si>
    <t>HT revenue for write-up</t>
  </si>
  <si>
    <t>Category</t>
  </si>
  <si>
    <t>HT-I (B) Ferro-Alloys</t>
  </si>
  <si>
    <t>HT-II – Others</t>
  </si>
  <si>
    <t>HT-III Airports, Railways and Bus stations</t>
  </si>
  <si>
    <t>HT-IVA  Lift Irrigation &amp; Agriculture</t>
  </si>
  <si>
    <t xml:space="preserve"> HT - IV (B) Composite P.W.S Schemes </t>
  </si>
  <si>
    <t>HT-V Railway Traction&amp; HMR</t>
  </si>
  <si>
    <t>HT-VI Townships and Residential Colonies</t>
  </si>
  <si>
    <t>HT-VII Temporary Supply</t>
  </si>
  <si>
    <t xml:space="preserve">HT IX-Electric Vehicle Charging Stations </t>
  </si>
  <si>
    <t>Form 26:  Revenue from Sale of Power at proposed Tariffs-Year (n+1) - 2024-25</t>
  </si>
  <si>
    <t>Form 27:  Revenue Summary-Year (n+1) - FY 2024-25</t>
  </si>
  <si>
    <t>Revenue at Current Tariffs</t>
  </si>
  <si>
    <t>Revenue at proposed Tariffs</t>
  </si>
  <si>
    <t>Average Billing Rate</t>
  </si>
  <si>
    <t>Form 28:  Summary of true-up</t>
  </si>
  <si>
    <t>Previous Year (n-1) - FY 2022-23- Actuals- PP True up (by considering minimum of approved and actual agricultural sales)</t>
  </si>
  <si>
    <t>Normative claimed in true-up</t>
  </si>
  <si>
    <t>Deviation</t>
  </si>
  <si>
    <t>Controllable</t>
  </si>
  <si>
    <t>Uncontrollable</t>
  </si>
  <si>
    <t>Net Entitlement after sharing of gains/(losses)</t>
  </si>
  <si>
    <t>Expenses side summary</t>
  </si>
  <si>
    <t>Genco Thermal</t>
  </si>
  <si>
    <t>Genco Hydel</t>
  </si>
  <si>
    <t>CGS</t>
  </si>
  <si>
    <t>NCE</t>
  </si>
  <si>
    <t>Market</t>
  </si>
  <si>
    <t>Interstate Sale/UI/Sale/Purchase in 33kV &amp; below</t>
  </si>
  <si>
    <t>D-D purchase/UI</t>
  </si>
  <si>
    <t>Interest on Pension Bonds</t>
  </si>
  <si>
    <t>Transmission Charges (Inter and Intra-State, SLDC charges)</t>
  </si>
  <si>
    <t>Miscellaneous Charges</t>
  </si>
  <si>
    <t>Provisional True up approved for FY 2022-23</t>
  </si>
  <si>
    <t>Net true up To be done for FY 2022-23</t>
  </si>
  <si>
    <t>Previous Year (n-1) - FY 2022-23- Actuals- PP True up (by considering actual agricultural sales)</t>
  </si>
  <si>
    <t>Current Year (n) - FY 2023-24 - Provisional- PP True up (by considering minimum of approved and actual agricultural sales)</t>
  </si>
  <si>
    <t>Provisional true-up for FY 2023-24</t>
  </si>
  <si>
    <t>Current Year (n) - FY 2023-24 - Provisional- PP True up (by considering  actual agricultural sales)</t>
  </si>
  <si>
    <t>Form 29:  Revenue Gap/(Surplus)-Year (n+1) - FY 2024-25</t>
  </si>
  <si>
    <t>Revenue from Sale of Power at Current Tariffs</t>
  </si>
  <si>
    <t>Revenue from Sale of Power at Proposed Tariffs</t>
  </si>
  <si>
    <t>GoTS Subsidy</t>
  </si>
  <si>
    <t>Residual Revenue Gap/(Surplus) at Proposed Tariffs</t>
  </si>
  <si>
    <t>Licensee should submit the proposed measures to bridge the residual revenue gap, if any, at Proposed Tariffs</t>
  </si>
  <si>
    <t>LT IX: Evs Charging Station</t>
  </si>
  <si>
    <t>k</t>
  </si>
  <si>
    <t>Form 29:  Revenue Gap/(Surplus)-Year (n+1)</t>
  </si>
  <si>
    <t>Residual Revenue Gap/(Surplus) at Proposed Tariffs (1-2-3)</t>
  </si>
  <si>
    <t>Year (n+1)  FY 2025-26 (Projected)</t>
  </si>
  <si>
    <t>Additional Pension Liabilities
As per MTR Order and Provision-2022-23</t>
  </si>
  <si>
    <t>Rs Cr</t>
  </si>
  <si>
    <t>Employee Expense</t>
  </si>
  <si>
    <t>Total Capital Expenditure during the year</t>
  </si>
  <si>
    <t>d) Interest on CSD - Retail Supply Business</t>
  </si>
  <si>
    <t>Form 26:  Revenue from Sale of Power at proposed Tariffs-Year (n+2) - 2025-26</t>
  </si>
  <si>
    <t>10% t</t>
  </si>
  <si>
    <t>90% t</t>
  </si>
  <si>
    <t>Year (n+2) FY 25-26 (Projected)</t>
  </si>
  <si>
    <t>Form 27:  Revenue Summary-Year (n+2) - FY 2025-26</t>
  </si>
  <si>
    <t>32/HP subject to a minimum of Rs. 50/month</t>
  </si>
  <si>
    <t>32/HP subject to a minimum of Rs. 100/month</t>
  </si>
  <si>
    <t>Year 'n' FY 2024-25</t>
  </si>
  <si>
    <t>Year (n+1)FY 2025-26</t>
  </si>
  <si>
    <t>Year (n+2) FY 2026-27 (Projected)</t>
  </si>
  <si>
    <t>n+1 (FY 26)</t>
  </si>
  <si>
    <t>n+2 (FY 27)</t>
  </si>
  <si>
    <t>Year (n+2) FY 2026-27(Projected)</t>
  </si>
  <si>
    <t>Year (n+1)FY 2025-26 (Projected)</t>
  </si>
  <si>
    <t xml:space="preserve">✓ </t>
  </si>
  <si>
    <t>LT I (B) i: Above 100 Units/Month and Upto 200 Units/Month</t>
  </si>
  <si>
    <t xml:space="preserve">LT I (B) ii: Above 200 Units/Month </t>
  </si>
  <si>
    <t>Year 'n+1'-Current Tariff - 2025-26</t>
  </si>
  <si>
    <t>Form 26:  Revenue from Sale of Power at current Tariffs-Year (n+1) - 2025-26</t>
  </si>
  <si>
    <t>Energy Charges 
(April to November)</t>
  </si>
  <si>
    <t>Energy Charges 
(December to March)</t>
  </si>
  <si>
    <t xml:space="preserve">HT IV A: LIS </t>
  </si>
  <si>
    <t>Base Year 'n' 
2024-25</t>
  </si>
  <si>
    <t>n+1
 2025-26</t>
  </si>
  <si>
    <t>n+2
2026-27</t>
  </si>
  <si>
    <t>HT IX: EVCS</t>
  </si>
  <si>
    <t>HT IX: EV</t>
  </si>
  <si>
    <t>Form 26:  Revenue from Sale of Power at current Tariffs-Year (n+2) - 2026-27</t>
  </si>
  <si>
    <t xml:space="preserve">Energy Charges </t>
  </si>
  <si>
    <t>Revenue True up</t>
  </si>
  <si>
    <t>Base Year (n) - FY 2024-25 Actuals- PP True up (by considering minimum of approved and actual agricultural sales)</t>
  </si>
  <si>
    <t>PP Cost Variation TGNPDCL - FY25</t>
  </si>
  <si>
    <t xml:space="preserve"> Category </t>
  </si>
  <si>
    <t>True-up</t>
  </si>
  <si>
    <t>Energy Dispatched</t>
  </si>
  <si>
    <t>Total INR Cr. Impact</t>
  </si>
  <si>
    <t xml:space="preserve"> INR Cr </t>
  </si>
  <si>
    <t>App</t>
  </si>
  <si>
    <t>Diff</t>
  </si>
  <si>
    <t xml:space="preserve"> LT Category </t>
  </si>
  <si>
    <t xml:space="preserve"> LT I: Domestic </t>
  </si>
  <si>
    <t xml:space="preserve"> LT II: Non-Domestic/Commercial </t>
  </si>
  <si>
    <t xml:space="preserve"> LT III: Industry </t>
  </si>
  <si>
    <t xml:space="preserve"> LT IV: Cottage Industries </t>
  </si>
  <si>
    <t xml:space="preserve"> LT V: Agriculture </t>
  </si>
  <si>
    <t xml:space="preserve"> LT VI: Street Lighting &amp; PWS </t>
  </si>
  <si>
    <t xml:space="preserve"> LT VII: General </t>
  </si>
  <si>
    <t xml:space="preserve"> LT VIII: Temporary Supply </t>
  </si>
  <si>
    <t xml:space="preserve"> LT IX: EVs </t>
  </si>
  <si>
    <t>Transmission Charges</t>
  </si>
  <si>
    <t xml:space="preserve"> HT Category </t>
  </si>
  <si>
    <t>Miscellaneous Charges (Water charges, UI-SRPC/Deviation charges, Reactive charges, Wheeling KPTCL charges, Reactive KPTCL charges)</t>
  </si>
  <si>
    <t>Base Year (n) - FY 2024-25- Actuals- PP True up (by considering actual agricultural sales)</t>
  </si>
  <si>
    <t xml:space="preserve"> HT III: Airports, Bus Stations and Railway Stations </t>
  </si>
  <si>
    <t xml:space="preserve"> HT V: Railway Traction &amp; HMR</t>
  </si>
  <si>
    <t xml:space="preserve"> HT VI: Townships &amp; Residential Colonies </t>
  </si>
  <si>
    <t xml:space="preserve"> HT VII: Temporary </t>
  </si>
  <si>
    <t xml:space="preserve"> HT VIII: RESCOS </t>
  </si>
  <si>
    <t xml:space="preserve"> HT IX: Evs </t>
  </si>
  <si>
    <t xml:space="preserve"> Total (LT + HT) </t>
  </si>
  <si>
    <t>NTI</t>
  </si>
  <si>
    <t xml:space="preserve"> HT-I  Industry &amp; Ferro Alloys </t>
  </si>
  <si>
    <t xml:space="preserve"> HT II (A): Others &amp; Wholly Religious</t>
  </si>
  <si>
    <t xml:space="preserve"> HT IV (A): Irrigation and CPWS</t>
  </si>
  <si>
    <t>Open Access Consumption
(H2 of FY 2025-26)</t>
  </si>
  <si>
    <t>Open Access Consumption
(H1 of FY 2026-27)</t>
  </si>
  <si>
    <t>Cross Subsidy Surcharge for H1 (FY 2026-27)</t>
  </si>
  <si>
    <t>CSS</t>
  </si>
  <si>
    <t>AS</t>
  </si>
  <si>
    <t>Escallation</t>
  </si>
  <si>
    <t>2026-27</t>
  </si>
  <si>
    <t>Power Purchase Cost</t>
  </si>
  <si>
    <t>Transmission Cost</t>
  </si>
  <si>
    <t>PGCIL Cost</t>
  </si>
  <si>
    <t>Operation and Maintenance Charges (RSB)</t>
  </si>
  <si>
    <t>Depreciation (RSB)</t>
  </si>
  <si>
    <t>Interest and finance charges on loan (RSB)</t>
  </si>
  <si>
    <t>Interest on Working capital (RSB)</t>
  </si>
  <si>
    <t>Return on Equity (RSB)</t>
  </si>
  <si>
    <t>Interest on Consumer Security Deposits (RSB)</t>
  </si>
  <si>
    <t>Total ARR</t>
  </si>
  <si>
    <t>Rs 0.59/unit  in H1 &amp; 0/unit in H2</t>
  </si>
  <si>
    <t>Year (n+2) FY 2026-27 - Projected</t>
  </si>
  <si>
    <t>Form 6: Energy Balance (FY 2026-27)</t>
  </si>
  <si>
    <t>Year (n+2)  FY 2026-27 (Projected)</t>
  </si>
  <si>
    <t>Bi-lateral Purchase( PTC etc.)</t>
  </si>
  <si>
    <t>Form 9:  Month Wise Energy Availability-Year (n+2) FY 2026-27</t>
  </si>
  <si>
    <t>Palair</t>
  </si>
  <si>
    <t>Peddapally</t>
  </si>
  <si>
    <t>Solar(NTPC,NHPC CPSU) Tr-III</t>
  </si>
  <si>
    <t>Solar(PM KUSUM+PM Surya Ghar)</t>
  </si>
  <si>
    <t>Solar (NTPC CPSU) Tr-I&amp;II</t>
  </si>
  <si>
    <t>Form 11:  Month Wise Energy Despatch-Year (n+2) FY 2026-27</t>
  </si>
  <si>
    <t>(Crs)</t>
  </si>
  <si>
    <t>n+2             
 FY 2026-27</t>
  </si>
  <si>
    <t>Sale of Surplus Power</t>
  </si>
  <si>
    <t>Form 13:  Month Wise Power Purchase Expenses-Year (n+2) FY 26-27</t>
  </si>
  <si>
    <t>Year (n+2) FY 26-27 (Projected)</t>
  </si>
  <si>
    <t>0</t>
  </si>
  <si>
    <t>Bilateral Sales</t>
  </si>
  <si>
    <t>Equity portion of fully depreciated assets added in that year</t>
  </si>
  <si>
    <t xml:space="preserve">Tariff Filing Forms </t>
  </si>
  <si>
    <t>Distribution System Losses (Incl EHT Sales)</t>
  </si>
  <si>
    <t>Additional Pension Liability &amp; Water charges</t>
  </si>
  <si>
    <t>Current ToD charges over Energy Charges</t>
  </si>
  <si>
    <t>n+2            
FY 2026-27</t>
  </si>
  <si>
    <t>n+2  FY 2026-27</t>
  </si>
  <si>
    <t>Form 10:  Energy Dispatch</t>
  </si>
  <si>
    <t>n+2 FY 2026-27</t>
  </si>
  <si>
    <t>Tariff Filing Formats - Wheeling and Retail Supply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</si>
</sst>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3" formatCode="_(* #,##0.00_);_(* \(#,##0.00\);_(* &quot;-&quot;??_);_(@_)"/>
    <numFmt numFmtId="164" formatCode="_ &quot;₹&quot;\ * #,##0.00_ ;_ &quot;₹&quot;\ * \-#,##0.00_ ;_ &quot;₹&quot;\ * &quot;-&quot;??_ ;_ @_ "/>
    <numFmt numFmtId="165" formatCode="_ * #,##0.00_ ;_ * \-#,##0.00_ ;_ * &quot;-&quot;??_ ;_ @_ "/>
    <numFmt numFmtId="166" formatCode="_-* #,##0.00_-;\-* #,##0.00_-;_-* &quot;-&quot;??_-;_-@_-"/>
    <numFmt numFmtId="167" formatCode="0.00_)"/>
    <numFmt numFmtId="168" formatCode="&quot;ß&quot;#,##0.00_);\(&quot;ß&quot;#,##0.00\)"/>
    <numFmt numFmtId="169" formatCode="0.000%"/>
    <numFmt numFmtId="170" formatCode="0.0000%"/>
    <numFmt numFmtId="171" formatCode="0.000"/>
    <numFmt numFmtId="172" formatCode="_(* #,##0_);_(* \(#,##0\);_(* &quot;-&quot;??_);_(@_)"/>
    <numFmt numFmtId="173" formatCode="_(* #,##0.0_);_(* \(#,##0.0\);_(* &quot;-&quot;??_);_(@_)"/>
    <numFmt numFmtId="174" formatCode="0.0%"/>
    <numFmt numFmtId="175" formatCode="_(* #,##0.000_);_(* \(#,##0.000\);_(* &quot;-&quot;??_);_(@_)"/>
    <numFmt numFmtId="176" formatCode="_(* #,##0.0000_);_(* \(#,##0.0000\);_(* &quot;-&quot;????_);_(@_)"/>
    <numFmt numFmtId="177" formatCode="0.0000"/>
    <numFmt numFmtId="178" formatCode="0.0"/>
    <numFmt numFmtId="179" formatCode="_(* #,##0.00000000_);_(* \(#,##0.00000000\);_(* &quot;-&quot;??_);_(@_)"/>
    <numFmt numFmtId="180" formatCode="0.00000"/>
    <numFmt numFmtId="181" formatCode="0.000000"/>
    <numFmt numFmtId="182" formatCode="_ * #,##0_ ;_ * \-#,##0_ ;_ * &quot;-&quot;??_ ;_ @_ "/>
    <numFmt numFmtId="183" formatCode="#,##0.0"/>
    <numFmt numFmtId="184" formatCode="#,##0.0000"/>
    <numFmt numFmtId="185" formatCode="#,##0_);\(#,##0\);&quot;-  &quot;;&quot; &quot;@&quot; &quot;"/>
    <numFmt numFmtId="186" formatCode="#,##0.000"/>
    <numFmt numFmtId="187" formatCode="0.00%_);\-0.00%_);&quot;-  &quot;;&quot; &quot;@&quot; &quot;"/>
    <numFmt numFmtId="188" formatCode="#,##0.0000_);\(#,##0.0000\);&quot;-  &quot;;&quot; &quot;@&quot; &quot;"/>
    <numFmt numFmtId="189" formatCode="dd\ mmm\ yyyy_);\(###0\);&quot;-  &quot;;&quot; &quot;@&quot; &quot;"/>
    <numFmt numFmtId="190" formatCode="dd\ mmm\ yy_);\(###0\);&quot;-  &quot;;&quot; &quot;@&quot; &quot;"/>
    <numFmt numFmtId="191" formatCode="###0_);\(###0\);&quot;-  &quot;;&quot; &quot;@&quot; &quot;"/>
    <numFmt numFmtId="192" formatCode="_(* #,##0_);_(* \(#,##0\);_(* &quot;-&quot;_);@_)"/>
    <numFmt numFmtId="193" formatCode="_(&quot;₹&quot;* #,##0.00_);_(&quot;₹&quot;* \(#,##0.00\);_(&quot;₹&quot;* &quot;-&quot;??_);_(@_)"/>
    <numFmt numFmtId="194" formatCode="0.0000000000000000"/>
    <numFmt numFmtId="195" formatCode="0.000000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name val="Tms Rmn"/>
    </font>
    <font>
      <sz val="10"/>
      <name val="Helv"/>
    </font>
    <font>
      <sz val="8"/>
      <name val="Arial"/>
      <family val="2"/>
    </font>
    <font>
      <b/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1"/>
      <name val="Arial"/>
      <family val="2"/>
    </font>
    <font>
      <b/>
      <sz val="11"/>
      <color rgb="FF4D5156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name val="Arial"/>
      <family val="2"/>
    </font>
    <font>
      <sz val="10"/>
      <name val="Georgia"/>
      <family val="1"/>
    </font>
    <font>
      <sz val="11"/>
      <color theme="0"/>
      <name val="Arial"/>
      <family val="2"/>
    </font>
    <font>
      <b/>
      <sz val="20"/>
      <name val="Arial"/>
      <family val="2"/>
    </font>
    <font>
      <b/>
      <u/>
      <sz val="11"/>
      <name val="Arial"/>
      <family val="2"/>
    </font>
    <font>
      <b/>
      <sz val="11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B050"/>
      <name val="Arial"/>
      <family val="2"/>
    </font>
    <font>
      <b/>
      <sz val="11"/>
      <color indexed="9"/>
      <name val="Arial"/>
      <family val="2"/>
    </font>
    <font>
      <sz val="11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hair">
        <color theme="0" tint="-0.24994659260841701"/>
      </top>
      <bottom/>
      <diagonal/>
    </border>
    <border>
      <left/>
      <right/>
      <top style="thin">
        <color indexed="64"/>
      </top>
      <bottom/>
      <diagonal/>
    </border>
  </borders>
  <cellStyleXfs count="713">
    <xf numFmtId="0" fontId="0" fillId="0" borderId="0"/>
    <xf numFmtId="0" fontId="12" fillId="0" borderId="0" applyNumberFormat="0" applyFill="0" applyBorder="0" applyAlignment="0" applyProtection="0"/>
    <xf numFmtId="0" fontId="13" fillId="0" borderId="1"/>
    <xf numFmtId="0" fontId="13" fillId="0" borderId="1"/>
    <xf numFmtId="38" fontId="14" fillId="2" borderId="0" applyNumberFormat="0" applyBorder="0" applyAlignment="0" applyProtection="0"/>
    <xf numFmtId="0" fontId="15" fillId="0" borderId="2" applyNumberFormat="0" applyAlignment="0" applyProtection="0">
      <alignment horizontal="left" vertical="center"/>
    </xf>
    <xf numFmtId="0" fontId="15" fillId="0" borderId="3">
      <alignment horizontal="left" vertical="center"/>
    </xf>
    <xf numFmtId="10" fontId="14" fillId="3" borderId="4" applyNumberFormat="0" applyBorder="0" applyAlignment="0" applyProtection="0"/>
    <xf numFmtId="37" fontId="16" fillId="0" borderId="0"/>
    <xf numFmtId="167" fontId="17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>
      <alignment vertical="center"/>
    </xf>
    <xf numFmtId="168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1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1" fillId="0" borderId="0" applyBorder="0" applyProtection="0"/>
    <xf numFmtId="168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6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0" fillId="0" borderId="0" applyFont="0" applyFill="0" applyBorder="0" applyProtection="0">
      <alignment vertical="top"/>
    </xf>
    <xf numFmtId="187" fontId="30" fillId="0" borderId="0" applyFont="0" applyFill="0" applyBorder="0" applyProtection="0">
      <alignment vertical="top"/>
    </xf>
    <xf numFmtId="0" fontId="47" fillId="0" borderId="0" applyAlignment="0" applyProtection="0"/>
    <xf numFmtId="188" fontId="30" fillId="0" borderId="0" applyFont="0" applyFill="0" applyBorder="0" applyProtection="0">
      <alignment vertical="top"/>
    </xf>
    <xf numFmtId="189" fontId="30" fillId="0" borderId="0" applyFont="0" applyFill="0" applyBorder="0" applyProtection="0">
      <alignment vertical="top"/>
    </xf>
    <xf numFmtId="190" fontId="30" fillId="0" borderId="0" applyFont="0" applyFill="0" applyBorder="0" applyProtection="0">
      <alignment vertical="top"/>
    </xf>
    <xf numFmtId="191" fontId="30" fillId="0" borderId="0" applyFont="0" applyFill="0" applyBorder="0" applyProtection="0">
      <alignment vertical="top"/>
    </xf>
    <xf numFmtId="9" fontId="48" fillId="0" borderId="0" applyFont="0" applyFill="0" applyBorder="0" applyAlignment="0" applyProtection="0"/>
    <xf numFmtId="192" fontId="48" fillId="0" borderId="0"/>
    <xf numFmtId="43" fontId="11" fillId="0" borderId="0" applyFont="0" applyFill="0" applyBorder="0" applyAlignment="0" applyProtection="0"/>
    <xf numFmtId="185" fontId="3" fillId="0" borderId="0" applyFont="0" applyFill="0" applyBorder="0" applyProtection="0">
      <alignment vertical="top"/>
    </xf>
    <xf numFmtId="43" fontId="30" fillId="0" borderId="0" applyFont="0" applyFill="0" applyBorder="0" applyAlignment="0" applyProtection="0"/>
    <xf numFmtId="185" fontId="48" fillId="0" borderId="0"/>
    <xf numFmtId="9" fontId="30" fillId="0" borderId="0" applyFont="0" applyFill="0" applyBorder="0" applyAlignment="0" applyProtection="0"/>
    <xf numFmtId="185" fontId="30" fillId="0" borderId="0" applyFont="0" applyFill="0" applyBorder="0" applyProtection="0">
      <alignment vertical="top"/>
    </xf>
    <xf numFmtId="187" fontId="30" fillId="0" borderId="0" applyFont="0" applyFill="0" applyBorder="0" applyProtection="0">
      <alignment vertical="top"/>
    </xf>
    <xf numFmtId="43" fontId="3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1" fillId="0" borderId="0"/>
    <xf numFmtId="0" fontId="3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5" fontId="49" fillId="0" borderId="0" applyNumberFormat="0" applyFill="0" applyBorder="0" applyAlignment="0" applyProtection="0">
      <alignment vertical="top"/>
    </xf>
    <xf numFmtId="0" fontId="11" fillId="0" borderId="0"/>
    <xf numFmtId="185" fontId="3" fillId="0" borderId="0" applyFont="0" applyFill="0" applyBorder="0" applyProtection="0">
      <alignment vertical="top"/>
    </xf>
    <xf numFmtId="0" fontId="11" fillId="0" borderId="0"/>
    <xf numFmtId="9" fontId="1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Protection="0">
      <alignment vertical="top"/>
    </xf>
    <xf numFmtId="185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0" fillId="0" borderId="0" applyFont="0" applyFill="0" applyBorder="0" applyProtection="0">
      <alignment vertical="top"/>
    </xf>
    <xf numFmtId="185" fontId="30" fillId="0" borderId="0" applyFont="0" applyFill="0" applyBorder="0" applyProtection="0">
      <alignment vertical="top"/>
    </xf>
    <xf numFmtId="185" fontId="3" fillId="0" borderId="0" applyFont="0" applyFill="0" applyBorder="0" applyProtection="0">
      <alignment vertical="top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5" fontId="3" fillId="0" borderId="0" applyFont="0" applyFill="0" applyBorder="0" applyProtection="0">
      <alignment vertical="top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 applyFont="0" applyFill="0" applyBorder="0" applyProtection="0">
      <alignment vertical="top"/>
    </xf>
    <xf numFmtId="185" fontId="3" fillId="0" borderId="0" applyFont="0" applyFill="0" applyBorder="0" applyProtection="0">
      <alignment vertical="top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1" fillId="0" borderId="0"/>
    <xf numFmtId="0" fontId="3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5" fontId="3" fillId="0" borderId="0" applyFont="0" applyFill="0" applyBorder="0" applyProtection="0">
      <alignment vertical="top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Protection="0">
      <alignment vertical="top"/>
    </xf>
    <xf numFmtId="185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 applyFont="0" applyFill="0" applyBorder="0" applyProtection="0">
      <alignment vertical="top"/>
    </xf>
    <xf numFmtId="185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5" fontId="2" fillId="0" borderId="0" applyFon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 applyFont="0" applyFill="0" applyBorder="0" applyProtection="0">
      <alignment vertical="top"/>
    </xf>
    <xf numFmtId="185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77">
    <xf numFmtId="0" fontId="0" fillId="0" borderId="0" xfId="0"/>
    <xf numFmtId="0" fontId="18" fillId="0" borderId="4" xfId="14" applyFont="1" applyBorder="1" applyAlignment="1">
      <alignment horizontal="center" vertical="center"/>
    </xf>
    <xf numFmtId="0" fontId="18" fillId="0" borderId="4" xfId="14" applyFont="1" applyBorder="1">
      <alignment vertical="center"/>
    </xf>
    <xf numFmtId="0" fontId="18" fillId="0" borderId="0" xfId="10" applyFont="1"/>
    <xf numFmtId="0" fontId="18" fillId="0" borderId="0" xfId="10" applyFont="1" applyAlignment="1">
      <alignment vertical="center"/>
    </xf>
    <xf numFmtId="0" fontId="18" fillId="0" borderId="0" xfId="14" applyFont="1">
      <alignment vertical="center"/>
    </xf>
    <xf numFmtId="0" fontId="23" fillId="0" borderId="4" xfId="14" applyFont="1" applyBorder="1" applyAlignment="1">
      <alignment horizontal="center" vertical="center"/>
    </xf>
    <xf numFmtId="0" fontId="23" fillId="0" borderId="4" xfId="14" applyFont="1" applyBorder="1" applyAlignment="1">
      <alignment horizontal="center" vertical="center" wrapText="1"/>
    </xf>
    <xf numFmtId="0" fontId="18" fillId="0" borderId="4" xfId="14" applyFont="1" applyBorder="1" applyAlignment="1">
      <alignment vertical="top" wrapText="1"/>
    </xf>
    <xf numFmtId="0" fontId="23" fillId="0" borderId="4" xfId="14" applyFont="1" applyBorder="1">
      <alignment vertical="center"/>
    </xf>
    <xf numFmtId="0" fontId="18" fillId="0" borderId="4" xfId="10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 wrapText="1"/>
    </xf>
    <xf numFmtId="0" fontId="23" fillId="0" borderId="4" xfId="10" applyFont="1" applyBorder="1" applyAlignment="1">
      <alignment horizontal="center" vertical="center"/>
    </xf>
    <xf numFmtId="0" fontId="23" fillId="0" borderId="0" xfId="10" applyFont="1" applyAlignment="1">
      <alignment horizontal="left" vertical="center"/>
    </xf>
    <xf numFmtId="0" fontId="23" fillId="0" borderId="0" xfId="10" applyFont="1" applyAlignment="1">
      <alignment horizontal="right" vertical="center"/>
    </xf>
    <xf numFmtId="0" fontId="23" fillId="0" borderId="0" xfId="14" applyFont="1" applyAlignment="1">
      <alignment horizontal="right" vertical="center"/>
    </xf>
    <xf numFmtId="0" fontId="18" fillId="0" borderId="4" xfId="1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4" xfId="10" applyFont="1" applyBorder="1" applyAlignment="1">
      <alignment horizontal="left" vertical="center"/>
    </xf>
    <xf numFmtId="0" fontId="23" fillId="0" borderId="4" xfId="10" applyFont="1" applyBorder="1" applyAlignment="1">
      <alignment horizontal="left" vertical="center" wrapText="1"/>
    </xf>
    <xf numFmtId="0" fontId="23" fillId="0" borderId="4" xfId="10" applyFont="1" applyBorder="1" applyAlignment="1">
      <alignment horizontal="center" vertical="center" wrapText="1"/>
    </xf>
    <xf numFmtId="0" fontId="23" fillId="0" borderId="4" xfId="10" applyFont="1" applyBorder="1" applyAlignment="1">
      <alignment horizontal="left" vertical="center"/>
    </xf>
    <xf numFmtId="0" fontId="23" fillId="0" borderId="0" xfId="10" applyFont="1" applyAlignment="1">
      <alignment vertical="center"/>
    </xf>
    <xf numFmtId="0" fontId="23" fillId="0" borderId="0" xfId="14" applyFont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23" fillId="0" borderId="0" xfId="14" applyFont="1">
      <alignment vertical="center"/>
    </xf>
    <xf numFmtId="0" fontId="18" fillId="0" borderId="4" xfId="10" applyFont="1" applyBorder="1" applyAlignment="1">
      <alignment horizontal="left" vertical="center" wrapText="1"/>
    </xf>
    <xf numFmtId="0" fontId="23" fillId="0" borderId="4" xfId="10" applyFont="1" applyBorder="1" applyAlignment="1">
      <alignment vertical="center"/>
    </xf>
    <xf numFmtId="0" fontId="18" fillId="0" borderId="4" xfId="10" applyFont="1" applyBorder="1" applyAlignment="1">
      <alignment horizontal="right" vertical="center"/>
    </xf>
    <xf numFmtId="0" fontId="23" fillId="0" borderId="0" xfId="10" applyFont="1" applyAlignment="1">
      <alignment horizontal="centerContinuous"/>
    </xf>
    <xf numFmtId="0" fontId="18" fillId="0" borderId="0" xfId="10" applyFont="1" applyAlignment="1">
      <alignment horizontal="centerContinuous"/>
    </xf>
    <xf numFmtId="0" fontId="18" fillId="0" borderId="4" xfId="10" applyFont="1" applyBorder="1"/>
    <xf numFmtId="0" fontId="18" fillId="0" borderId="4" xfId="10" applyFont="1" applyBorder="1" applyAlignment="1">
      <alignment vertical="top" wrapText="1"/>
    </xf>
    <xf numFmtId="0" fontId="23" fillId="0" borderId="4" xfId="10" applyFont="1" applyBorder="1"/>
    <xf numFmtId="0" fontId="23" fillId="0" borderId="0" xfId="10" applyFont="1" applyAlignment="1">
      <alignment horizontal="justify" vertical="top" wrapText="1"/>
    </xf>
    <xf numFmtId="0" fontId="18" fillId="0" borderId="0" xfId="10" applyFont="1" applyAlignment="1">
      <alignment horizontal="left"/>
    </xf>
    <xf numFmtId="0" fontId="18" fillId="0" borderId="4" xfId="10" applyFont="1" applyBorder="1" applyAlignment="1">
      <alignment wrapText="1"/>
    </xf>
    <xf numFmtId="0" fontId="18" fillId="0" borderId="0" xfId="10" applyFont="1" applyAlignment="1">
      <alignment horizontal="left" vertical="center"/>
    </xf>
    <xf numFmtId="0" fontId="18" fillId="0" borderId="0" xfId="10" applyFont="1" applyAlignment="1">
      <alignment horizontal="right" vertical="center"/>
    </xf>
    <xf numFmtId="0" fontId="24" fillId="0" borderId="0" xfId="10" applyFont="1" applyAlignment="1">
      <alignment horizontal="left" vertical="center"/>
    </xf>
    <xf numFmtId="0" fontId="24" fillId="0" borderId="0" xfId="10" applyFont="1" applyAlignment="1">
      <alignment vertical="center"/>
    </xf>
    <xf numFmtId="0" fontId="24" fillId="0" borderId="0" xfId="10" applyFont="1" applyAlignment="1">
      <alignment horizontal="center" vertical="center"/>
    </xf>
    <xf numFmtId="0" fontId="18" fillId="0" borderId="4" xfId="10" quotePrefix="1" applyFont="1" applyBorder="1" applyAlignment="1">
      <alignment horizontal="left" vertical="top" wrapText="1"/>
    </xf>
    <xf numFmtId="0" fontId="18" fillId="0" borderId="4" xfId="10" applyFont="1" applyBorder="1" applyAlignment="1">
      <alignment horizontal="left"/>
    </xf>
    <xf numFmtId="0" fontId="23" fillId="0" borderId="4" xfId="10" applyFont="1" applyBorder="1" applyAlignment="1">
      <alignment horizontal="left"/>
    </xf>
    <xf numFmtId="0" fontId="18" fillId="0" borderId="0" xfId="14" applyFont="1" applyAlignment="1">
      <alignment horizontal="center" vertical="center"/>
    </xf>
    <xf numFmtId="0" fontId="18" fillId="0" borderId="4" xfId="10" applyFont="1" applyBorder="1" applyAlignment="1">
      <alignment horizontal="left" vertical="top" wrapText="1"/>
    </xf>
    <xf numFmtId="0" fontId="23" fillId="0" borderId="0" xfId="10" applyFont="1" applyAlignment="1">
      <alignment horizontal="left"/>
    </xf>
    <xf numFmtId="0" fontId="23" fillId="0" borderId="0" xfId="10" applyFont="1" applyAlignment="1">
      <alignment horizontal="right"/>
    </xf>
    <xf numFmtId="0" fontId="23" fillId="0" borderId="0" xfId="10" applyFont="1" applyAlignment="1">
      <alignment horizontal="left" vertical="center" wrapText="1"/>
    </xf>
    <xf numFmtId="0" fontId="23" fillId="0" borderId="0" xfId="10" applyFont="1" applyAlignment="1">
      <alignment horizontal="center" vertical="center" wrapText="1"/>
    </xf>
    <xf numFmtId="0" fontId="18" fillId="0" borderId="7" xfId="10" applyFont="1" applyBorder="1" applyAlignment="1">
      <alignment horizontal="center" vertical="center"/>
    </xf>
    <xf numFmtId="0" fontId="24" fillId="0" borderId="0" xfId="10" applyFont="1" applyAlignment="1">
      <alignment horizontal="right" vertical="center"/>
    </xf>
    <xf numFmtId="0" fontId="18" fillId="0" borderId="0" xfId="10" applyFont="1" applyAlignment="1">
      <alignment horizontal="center"/>
    </xf>
    <xf numFmtId="0" fontId="18" fillId="4" borderId="15" xfId="68" applyFont="1" applyFill="1" applyBorder="1" applyAlignment="1">
      <alignment horizontal="center" vertical="center"/>
    </xf>
    <xf numFmtId="0" fontId="23" fillId="4" borderId="13" xfId="68" applyFont="1" applyFill="1" applyBorder="1" applyAlignment="1">
      <alignment horizontal="center" vertical="center" wrapText="1"/>
    </xf>
    <xf numFmtId="0" fontId="23" fillId="4" borderId="14" xfId="68" applyFont="1" applyFill="1" applyBorder="1" applyAlignment="1">
      <alignment horizontal="center" vertical="center" wrapText="1"/>
    </xf>
    <xf numFmtId="0" fontId="18" fillId="4" borderId="16" xfId="68" applyFont="1" applyFill="1" applyBorder="1" applyAlignment="1">
      <alignment horizontal="left" vertical="center"/>
    </xf>
    <xf numFmtId="0" fontId="23" fillId="4" borderId="16" xfId="68" applyFont="1" applyFill="1" applyBorder="1" applyAlignment="1">
      <alignment horizontal="center" vertical="center"/>
    </xf>
    <xf numFmtId="10" fontId="18" fillId="4" borderId="16" xfId="68" applyNumberFormat="1" applyFont="1" applyFill="1" applyBorder="1" applyAlignment="1">
      <alignment horizontal="center" vertical="center"/>
    </xf>
    <xf numFmtId="2" fontId="18" fillId="4" borderId="16" xfId="68" applyNumberFormat="1" applyFont="1" applyFill="1" applyBorder="1" applyAlignment="1">
      <alignment horizontal="center" vertical="center"/>
    </xf>
    <xf numFmtId="2" fontId="18" fillId="0" borderId="16" xfId="68" applyNumberFormat="1" applyFont="1" applyBorder="1" applyAlignment="1">
      <alignment horizontal="center" vertical="center"/>
    </xf>
    <xf numFmtId="2" fontId="18" fillId="4" borderId="16" xfId="19" applyNumberFormat="1" applyFont="1" applyFill="1" applyBorder="1" applyAlignment="1">
      <alignment horizontal="center" vertical="center"/>
    </xf>
    <xf numFmtId="2" fontId="18" fillId="4" borderId="17" xfId="68" applyNumberFormat="1" applyFont="1" applyFill="1" applyBorder="1" applyAlignment="1">
      <alignment horizontal="center" vertical="center"/>
    </xf>
    <xf numFmtId="0" fontId="18" fillId="4" borderId="5" xfId="68" applyFont="1" applyFill="1" applyBorder="1" applyAlignment="1">
      <alignment horizontal="center" vertical="center"/>
    </xf>
    <xf numFmtId="0" fontId="18" fillId="4" borderId="4" xfId="68" applyFont="1" applyFill="1" applyBorder="1" applyAlignment="1">
      <alignment horizontal="left" vertical="center" wrapText="1"/>
    </xf>
    <xf numFmtId="0" fontId="23" fillId="4" borderId="4" xfId="68" applyFont="1" applyFill="1" applyBorder="1" applyAlignment="1">
      <alignment horizontal="center" vertical="center"/>
    </xf>
    <xf numFmtId="10" fontId="18" fillId="4" borderId="4" xfId="39" applyNumberFormat="1" applyFont="1" applyFill="1" applyBorder="1" applyAlignment="1">
      <alignment horizontal="center" vertical="center"/>
    </xf>
    <xf numFmtId="2" fontId="18" fillId="4" borderId="4" xfId="68" applyNumberFormat="1" applyFont="1" applyFill="1" applyBorder="1" applyAlignment="1">
      <alignment horizontal="center" vertical="center"/>
    </xf>
    <xf numFmtId="2" fontId="18" fillId="0" borderId="4" xfId="68" applyNumberFormat="1" applyFont="1" applyBorder="1" applyAlignment="1">
      <alignment horizontal="center" vertical="center"/>
    </xf>
    <xf numFmtId="2" fontId="18" fillId="4" borderId="4" xfId="19" applyNumberFormat="1" applyFont="1" applyFill="1" applyBorder="1" applyAlignment="1">
      <alignment horizontal="center" vertical="center"/>
    </xf>
    <xf numFmtId="2" fontId="18" fillId="4" borderId="11" xfId="68" applyNumberFormat="1" applyFont="1" applyFill="1" applyBorder="1" applyAlignment="1">
      <alignment horizontal="center" vertical="center"/>
    </xf>
    <xf numFmtId="0" fontId="18" fillId="4" borderId="4" xfId="68" applyFont="1" applyFill="1" applyBorder="1" applyAlignment="1">
      <alignment horizontal="left" vertical="center"/>
    </xf>
    <xf numFmtId="10" fontId="25" fillId="0" borderId="4" xfId="39" applyNumberFormat="1" applyFont="1" applyFill="1" applyBorder="1" applyAlignment="1">
      <alignment horizontal="center" vertical="center"/>
    </xf>
    <xf numFmtId="0" fontId="18" fillId="4" borderId="12" xfId="68" applyFont="1" applyFill="1" applyBorder="1" applyAlignment="1">
      <alignment horizontal="center" vertical="center"/>
    </xf>
    <xf numFmtId="0" fontId="23" fillId="4" borderId="13" xfId="68" applyFont="1" applyFill="1" applyBorder="1" applyAlignment="1">
      <alignment horizontal="center" vertical="center"/>
    </xf>
    <xf numFmtId="0" fontId="18" fillId="4" borderId="13" xfId="68" applyFont="1" applyFill="1" applyBorder="1" applyAlignment="1">
      <alignment horizontal="center" vertical="center"/>
    </xf>
    <xf numFmtId="0" fontId="23" fillId="0" borderId="6" xfId="14" applyFont="1" applyBorder="1" applyAlignment="1">
      <alignment horizontal="center" vertical="center" wrapText="1"/>
    </xf>
    <xf numFmtId="0" fontId="18" fillId="0" borderId="4" xfId="10" applyFont="1" applyBorder="1" applyAlignment="1">
      <alignment vertical="center" wrapText="1"/>
    </xf>
    <xf numFmtId="0" fontId="18" fillId="0" borderId="9" xfId="14" applyFont="1" applyBorder="1">
      <alignment vertical="center"/>
    </xf>
    <xf numFmtId="0" fontId="23" fillId="0" borderId="4" xfId="10" applyFont="1" applyBorder="1" applyAlignment="1">
      <alignment vertical="center" wrapText="1"/>
    </xf>
    <xf numFmtId="0" fontId="18" fillId="0" borderId="0" xfId="10" applyFont="1" applyAlignment="1">
      <alignment horizontal="centerContinuous" vertical="center"/>
    </xf>
    <xf numFmtId="0" fontId="18" fillId="4" borderId="4" xfId="10" applyFont="1" applyFill="1" applyBorder="1" applyAlignment="1">
      <alignment vertical="center" wrapText="1"/>
    </xf>
    <xf numFmtId="0" fontId="18" fillId="4" borderId="4" xfId="10" applyFont="1" applyFill="1" applyBorder="1" applyAlignment="1">
      <alignment vertical="center"/>
    </xf>
    <xf numFmtId="0" fontId="18" fillId="4" borderId="0" xfId="10" applyFont="1" applyFill="1" applyAlignment="1">
      <alignment vertical="center"/>
    </xf>
    <xf numFmtId="0" fontId="18" fillId="0" borderId="0" xfId="0" applyFont="1" applyAlignment="1">
      <alignment vertical="center"/>
    </xf>
    <xf numFmtId="0" fontId="23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vertical="center"/>
    </xf>
    <xf numFmtId="2" fontId="18" fillId="0" borderId="0" xfId="10" applyNumberFormat="1" applyFont="1" applyAlignment="1">
      <alignment vertical="center"/>
    </xf>
    <xf numFmtId="0" fontId="26" fillId="0" borderId="0" xfId="0" applyFont="1" applyAlignment="1">
      <alignment vertical="center"/>
    </xf>
    <xf numFmtId="2" fontId="18" fillId="0" borderId="4" xfId="10" applyNumberFormat="1" applyFont="1" applyBorder="1" applyAlignment="1">
      <alignment vertical="center"/>
    </xf>
    <xf numFmtId="0" fontId="18" fillId="0" borderId="7" xfId="14" applyFont="1" applyBorder="1" applyAlignment="1">
      <alignment horizontal="center" vertical="center"/>
    </xf>
    <xf numFmtId="0" fontId="18" fillId="0" borderId="4" xfId="14" applyFont="1" applyBorder="1" applyAlignment="1">
      <alignment vertical="top"/>
    </xf>
    <xf numFmtId="0" fontId="23" fillId="0" borderId="0" xfId="14" applyFont="1" applyAlignment="1">
      <alignment horizontal="left" vertical="center" wrapText="1"/>
    </xf>
    <xf numFmtId="0" fontId="18" fillId="0" borderId="0" xfId="14" applyFont="1" applyAlignment="1">
      <alignment horizontal="left" vertical="center"/>
    </xf>
    <xf numFmtId="0" fontId="27" fillId="0" borderId="4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27" fillId="0" borderId="4" xfId="0" applyFont="1" applyBorder="1" applyAlignment="1">
      <alignment vertical="center" wrapText="1"/>
    </xf>
    <xf numFmtId="0" fontId="23" fillId="0" borderId="6" xfId="10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0" borderId="4" xfId="0" applyFont="1" applyBorder="1" applyAlignment="1">
      <alignment vertical="center" wrapText="1"/>
    </xf>
    <xf numFmtId="0" fontId="23" fillId="4" borderId="6" xfId="10" applyFont="1" applyFill="1" applyBorder="1" applyAlignment="1">
      <alignment horizontal="left" vertical="center"/>
    </xf>
    <xf numFmtId="0" fontId="23" fillId="0" borderId="8" xfId="14" applyFont="1" applyBorder="1" applyAlignment="1">
      <alignment horizontal="center" vertical="center"/>
    </xf>
    <xf numFmtId="0" fontId="18" fillId="0" borderId="6" xfId="10" applyFont="1" applyBorder="1" applyAlignment="1">
      <alignment horizontal="center" vertical="center"/>
    </xf>
    <xf numFmtId="0" fontId="18" fillId="4" borderId="6" xfId="10" applyFont="1" applyFill="1" applyBorder="1" applyAlignment="1">
      <alignment horizontal="left" vertical="center"/>
    </xf>
    <xf numFmtId="0" fontId="18" fillId="4" borderId="4" xfId="10" applyFont="1" applyFill="1" applyBorder="1" applyAlignment="1">
      <alignment horizontal="left" vertical="center"/>
    </xf>
    <xf numFmtId="0" fontId="18" fillId="4" borderId="4" xfId="10" applyFont="1" applyFill="1" applyBorder="1" applyAlignment="1">
      <alignment horizontal="center" vertical="center"/>
    </xf>
    <xf numFmtId="0" fontId="23" fillId="4" borderId="4" xfId="10" applyFont="1" applyFill="1" applyBorder="1" applyAlignment="1">
      <alignment horizontal="center" vertical="center"/>
    </xf>
    <xf numFmtId="0" fontId="23" fillId="4" borderId="4" xfId="10" applyFont="1" applyFill="1" applyBorder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18" fillId="0" borderId="4" xfId="10" applyFont="1" applyBorder="1" applyAlignment="1">
      <alignment horizontal="left" vertical="center" indent="1"/>
    </xf>
    <xf numFmtId="0" fontId="23" fillId="0" borderId="4" xfId="0" applyFont="1" applyBorder="1" applyAlignment="1">
      <alignment horizontal="center" vertical="center" wrapText="1"/>
    </xf>
    <xf numFmtId="2" fontId="28" fillId="0" borderId="4" xfId="52" applyNumberFormat="1" applyFont="1" applyBorder="1" applyAlignment="1">
      <alignment horizontal="center" vertical="center" wrapText="1"/>
    </xf>
    <xf numFmtId="2" fontId="23" fillId="6" borderId="9" xfId="10" applyNumberFormat="1" applyFont="1" applyFill="1" applyBorder="1" applyAlignment="1">
      <alignment horizontal="center" vertical="center"/>
    </xf>
    <xf numFmtId="2" fontId="23" fillId="6" borderId="4" xfId="10" applyNumberFormat="1" applyFont="1" applyFill="1" applyBorder="1" applyAlignment="1">
      <alignment vertical="center"/>
    </xf>
    <xf numFmtId="2" fontId="23" fillId="0" borderId="4" xfId="0" applyNumberFormat="1" applyFont="1" applyBorder="1" applyAlignment="1">
      <alignment vertical="center"/>
    </xf>
    <xf numFmtId="2" fontId="23" fillId="6" borderId="4" xfId="0" applyNumberFormat="1" applyFont="1" applyFill="1" applyBorder="1" applyAlignment="1">
      <alignment vertical="center"/>
    </xf>
    <xf numFmtId="2" fontId="18" fillId="0" borderId="4" xfId="0" applyNumberFormat="1" applyFont="1" applyBorder="1" applyAlignment="1">
      <alignment vertical="center"/>
    </xf>
    <xf numFmtId="2" fontId="18" fillId="6" borderId="4" xfId="0" applyNumberFormat="1" applyFont="1" applyFill="1" applyBorder="1" applyAlignment="1">
      <alignment vertical="center"/>
    </xf>
    <xf numFmtId="2" fontId="18" fillId="0" borderId="4" xfId="14" applyNumberFormat="1" applyFont="1" applyBorder="1">
      <alignment vertical="center"/>
    </xf>
    <xf numFmtId="2" fontId="18" fillId="6" borderId="4" xfId="10" applyNumberFormat="1" applyFont="1" applyFill="1" applyBorder="1" applyAlignment="1">
      <alignment horizontal="left" vertical="center"/>
    </xf>
    <xf numFmtId="2" fontId="18" fillId="0" borderId="4" xfId="10" applyNumberFormat="1" applyFont="1" applyBorder="1" applyAlignment="1">
      <alignment horizontal="right" vertical="center"/>
    </xf>
    <xf numFmtId="2" fontId="18" fillId="6" borderId="4" xfId="10" applyNumberFormat="1" applyFont="1" applyFill="1" applyBorder="1" applyAlignment="1">
      <alignment horizontal="right" vertical="center"/>
    </xf>
    <xf numFmtId="2" fontId="23" fillId="6" borderId="4" xfId="10" applyNumberFormat="1" applyFont="1" applyFill="1" applyBorder="1" applyAlignment="1">
      <alignment horizontal="right" vertical="center"/>
    </xf>
    <xf numFmtId="2" fontId="23" fillId="6" borderId="4" xfId="10" applyNumberFormat="1" applyFont="1" applyFill="1" applyBorder="1"/>
    <xf numFmtId="2" fontId="23" fillId="6" borderId="4" xfId="14" applyNumberFormat="1" applyFont="1" applyFill="1" applyBorder="1">
      <alignment vertical="center"/>
    </xf>
    <xf numFmtId="2" fontId="18" fillId="0" borderId="4" xfId="10" applyNumberFormat="1" applyFont="1" applyBorder="1"/>
    <xf numFmtId="2" fontId="18" fillId="6" borderId="4" xfId="14" applyNumberFormat="1" applyFont="1" applyFill="1" applyBorder="1">
      <alignment vertical="center"/>
    </xf>
    <xf numFmtId="2" fontId="23" fillId="0" borderId="4" xfId="14" applyNumberFormat="1" applyFont="1" applyBorder="1">
      <alignment vertical="center"/>
    </xf>
    <xf numFmtId="2" fontId="18" fillId="6" borderId="4" xfId="10" applyNumberFormat="1" applyFont="1" applyFill="1" applyBorder="1" applyAlignment="1">
      <alignment vertical="center"/>
    </xf>
    <xf numFmtId="2" fontId="18" fillId="0" borderId="4" xfId="10" applyNumberFormat="1" applyFont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23" fillId="6" borderId="13" xfId="19" applyNumberFormat="1" applyFont="1" applyFill="1" applyBorder="1" applyAlignment="1">
      <alignment horizontal="center" vertical="center"/>
    </xf>
    <xf numFmtId="2" fontId="23" fillId="6" borderId="9" xfId="14" applyNumberFormat="1" applyFont="1" applyFill="1" applyBorder="1">
      <alignment vertical="center"/>
    </xf>
    <xf numFmtId="2" fontId="18" fillId="0" borderId="4" xfId="10" applyNumberFormat="1" applyFont="1" applyBorder="1" applyAlignment="1">
      <alignment horizontal="left" vertical="center"/>
    </xf>
    <xf numFmtId="0" fontId="18" fillId="6" borderId="4" xfId="14" applyFont="1" applyFill="1" applyBorder="1">
      <alignment vertical="center"/>
    </xf>
    <xf numFmtId="2" fontId="23" fillId="0" borderId="4" xfId="10" applyNumberFormat="1" applyFont="1" applyBorder="1" applyAlignment="1">
      <alignment horizontal="right" vertical="center"/>
    </xf>
    <xf numFmtId="2" fontId="23" fillId="4" borderId="9" xfId="10" applyNumberFormat="1" applyFont="1" applyFill="1" applyBorder="1" applyAlignment="1">
      <alignment horizontal="center" vertical="center"/>
    </xf>
    <xf numFmtId="2" fontId="23" fillId="0" borderId="4" xfId="10" applyNumberFormat="1" applyFont="1" applyBorder="1" applyAlignment="1">
      <alignment vertical="center"/>
    </xf>
    <xf numFmtId="2" fontId="18" fillId="4" borderId="4" xfId="10" applyNumberFormat="1" applyFont="1" applyFill="1" applyBorder="1" applyAlignment="1">
      <alignment vertical="center"/>
    </xf>
    <xf numFmtId="1" fontId="18" fillId="4" borderId="4" xfId="10" applyNumberFormat="1" applyFont="1" applyFill="1" applyBorder="1" applyAlignment="1">
      <alignment vertical="center"/>
    </xf>
    <xf numFmtId="1" fontId="18" fillId="0" borderId="4" xfId="10" applyNumberFormat="1" applyFont="1" applyBorder="1" applyAlignment="1">
      <alignment vertical="center"/>
    </xf>
    <xf numFmtId="2" fontId="18" fillId="4" borderId="4" xfId="10" applyNumberFormat="1" applyFont="1" applyFill="1" applyBorder="1" applyAlignment="1">
      <alignment horizontal="center" vertical="center"/>
    </xf>
    <xf numFmtId="2" fontId="18" fillId="0" borderId="4" xfId="10" applyNumberFormat="1" applyFont="1" applyBorder="1" applyAlignment="1">
      <alignment horizontal="center" vertical="center"/>
    </xf>
    <xf numFmtId="1" fontId="18" fillId="4" borderId="4" xfId="10" applyNumberFormat="1" applyFont="1" applyFill="1" applyBorder="1" applyAlignment="1">
      <alignment horizontal="center" vertical="center"/>
    </xf>
    <xf numFmtId="1" fontId="18" fillId="0" borderId="4" xfId="10" applyNumberFormat="1" applyFont="1" applyBorder="1" applyAlignment="1">
      <alignment horizontal="center" vertical="center"/>
    </xf>
    <xf numFmtId="1" fontId="18" fillId="0" borderId="9" xfId="10" applyNumberFormat="1" applyFont="1" applyBorder="1" applyAlignment="1">
      <alignment vertical="center"/>
    </xf>
    <xf numFmtId="1" fontId="23" fillId="6" borderId="9" xfId="10" applyNumberFormat="1" applyFont="1" applyFill="1" applyBorder="1" applyAlignment="1">
      <alignment horizontal="center" vertical="center"/>
    </xf>
    <xf numFmtId="1" fontId="18" fillId="0" borderId="0" xfId="10" applyNumberFormat="1" applyFont="1" applyAlignment="1">
      <alignment vertical="center"/>
    </xf>
    <xf numFmtId="1" fontId="23" fillId="4" borderId="9" xfId="10" applyNumberFormat="1" applyFont="1" applyFill="1" applyBorder="1" applyAlignment="1">
      <alignment horizontal="center" vertical="center"/>
    </xf>
    <xf numFmtId="10" fontId="18" fillId="0" borderId="4" xfId="72" applyNumberFormat="1" applyFont="1" applyBorder="1" applyAlignment="1">
      <alignment vertical="center"/>
    </xf>
    <xf numFmtId="170" fontId="18" fillId="0" borderId="4" xfId="72" applyNumberFormat="1" applyFont="1" applyBorder="1" applyAlignment="1">
      <alignment vertical="center"/>
    </xf>
    <xf numFmtId="171" fontId="18" fillId="0" borderId="4" xfId="0" applyNumberFormat="1" applyFont="1" applyBorder="1" applyAlignment="1">
      <alignment vertical="center"/>
    </xf>
    <xf numFmtId="169" fontId="18" fillId="0" borderId="4" xfId="72" applyNumberFormat="1" applyFont="1" applyBorder="1" applyAlignment="1">
      <alignment vertical="center"/>
    </xf>
    <xf numFmtId="0" fontId="18" fillId="0" borderId="9" xfId="10" applyFont="1" applyBorder="1" applyAlignment="1">
      <alignment vertical="center"/>
    </xf>
    <xf numFmtId="1" fontId="27" fillId="0" borderId="4" xfId="0" applyNumberFormat="1" applyFont="1" applyBorder="1"/>
    <xf numFmtId="1" fontId="0" fillId="0" borderId="4" xfId="0" applyNumberFormat="1" applyBorder="1"/>
    <xf numFmtId="0" fontId="18" fillId="0" borderId="6" xfId="10" applyFont="1" applyBorder="1" applyAlignment="1">
      <alignment vertical="center"/>
    </xf>
    <xf numFmtId="0" fontId="31" fillId="0" borderId="5" xfId="0" applyFont="1" applyBorder="1" applyAlignment="1">
      <alignment horizontal="left" vertical="center" wrapText="1"/>
    </xf>
    <xf numFmtId="2" fontId="18" fillId="7" borderId="4" xfId="10" applyNumberFormat="1" applyFont="1" applyFill="1" applyBorder="1" applyAlignment="1">
      <alignment vertical="center"/>
    </xf>
    <xf numFmtId="0" fontId="30" fillId="0" borderId="4" xfId="0" applyFont="1" applyBorder="1" applyAlignment="1">
      <alignment vertical="top" wrapText="1"/>
    </xf>
    <xf numFmtId="1" fontId="0" fillId="0" borderId="4" xfId="0" applyNumberFormat="1" applyBorder="1" applyAlignment="1">
      <alignment wrapText="1"/>
    </xf>
    <xf numFmtId="0" fontId="23" fillId="0" borderId="4" xfId="10" applyFont="1" applyBorder="1" applyAlignment="1">
      <alignment horizontal="left" vertical="center" indent="1"/>
    </xf>
    <xf numFmtId="43" fontId="18" fillId="0" borderId="4" xfId="0" applyNumberFormat="1" applyFont="1" applyBorder="1" applyAlignment="1">
      <alignment vertical="center"/>
    </xf>
    <xf numFmtId="43" fontId="23" fillId="0" borderId="4" xfId="0" applyNumberFormat="1" applyFont="1" applyBorder="1" applyAlignment="1">
      <alignment vertical="center"/>
    </xf>
    <xf numFmtId="1" fontId="18" fillId="0" borderId="0" xfId="0" applyNumberFormat="1" applyFont="1" applyAlignment="1">
      <alignment vertical="center"/>
    </xf>
    <xf numFmtId="9" fontId="18" fillId="0" borderId="4" xfId="0" applyNumberFormat="1" applyFont="1" applyBorder="1" applyAlignment="1">
      <alignment vertical="center"/>
    </xf>
    <xf numFmtId="43" fontId="18" fillId="0" borderId="0" xfId="0" applyNumberFormat="1" applyFont="1" applyAlignment="1">
      <alignment vertical="center"/>
    </xf>
    <xf numFmtId="175" fontId="18" fillId="0" borderId="0" xfId="0" applyNumberFormat="1" applyFont="1" applyAlignment="1">
      <alignment vertical="center"/>
    </xf>
    <xf numFmtId="176" fontId="18" fillId="0" borderId="0" xfId="0" applyNumberFormat="1" applyFont="1" applyAlignment="1">
      <alignment vertical="center"/>
    </xf>
    <xf numFmtId="0" fontId="23" fillId="4" borderId="9" xfId="10" applyFont="1" applyFill="1" applyBorder="1" applyAlignment="1">
      <alignment horizontal="center" vertical="center"/>
    </xf>
    <xf numFmtId="0" fontId="28" fillId="0" borderId="4" xfId="52" applyFont="1" applyBorder="1" applyAlignment="1">
      <alignment horizontal="center" vertical="center"/>
    </xf>
    <xf numFmtId="0" fontId="28" fillId="0" borderId="4" xfId="52" applyFont="1" applyBorder="1" applyAlignment="1">
      <alignment horizontal="center" vertical="center" wrapText="1"/>
    </xf>
    <xf numFmtId="174" fontId="18" fillId="0" borderId="0" xfId="39" applyNumberFormat="1" applyFont="1" applyAlignment="1">
      <alignment vertical="center"/>
    </xf>
    <xf numFmtId="1" fontId="18" fillId="0" borderId="0" xfId="10" applyNumberFormat="1" applyFont="1" applyAlignment="1">
      <alignment horizontal="center" vertical="center"/>
    </xf>
    <xf numFmtId="1" fontId="23" fillId="0" borderId="0" xfId="10" applyNumberFormat="1" applyFont="1" applyAlignment="1">
      <alignment vertical="center"/>
    </xf>
    <xf numFmtId="1" fontId="23" fillId="6" borderId="4" xfId="10" applyNumberFormat="1" applyFont="1" applyFill="1" applyBorder="1" applyAlignment="1">
      <alignment vertical="center"/>
    </xf>
    <xf numFmtId="1" fontId="23" fillId="0" borderId="4" xfId="10" applyNumberFormat="1" applyFont="1" applyBorder="1" applyAlignment="1">
      <alignment vertical="center"/>
    </xf>
    <xf numFmtId="1" fontId="23" fillId="0" borderId="4" xfId="10" applyNumberFormat="1" applyFont="1" applyBorder="1" applyAlignment="1">
      <alignment horizontal="center" vertical="center"/>
    </xf>
    <xf numFmtId="1" fontId="23" fillId="0" borderId="0" xfId="10" applyNumberFormat="1" applyFont="1" applyAlignment="1">
      <alignment horizontal="center" vertical="center"/>
    </xf>
    <xf numFmtId="1" fontId="23" fillId="6" borderId="4" xfId="10" applyNumberFormat="1" applyFont="1" applyFill="1" applyBorder="1" applyAlignment="1">
      <alignment horizontal="center" vertical="center"/>
    </xf>
    <xf numFmtId="10" fontId="18" fillId="0" borderId="0" xfId="39" applyNumberFormat="1" applyFont="1" applyAlignment="1">
      <alignment vertical="center"/>
    </xf>
    <xf numFmtId="9" fontId="18" fillId="0" borderId="0" xfId="39" applyFont="1" applyAlignment="1">
      <alignment vertical="center"/>
    </xf>
    <xf numFmtId="177" fontId="18" fillId="0" borderId="0" xfId="10" applyNumberFormat="1" applyFont="1" applyAlignment="1">
      <alignment vertical="center"/>
    </xf>
    <xf numFmtId="178" fontId="23" fillId="6" borderId="9" xfId="10" applyNumberFormat="1" applyFont="1" applyFill="1" applyBorder="1" applyAlignment="1">
      <alignment horizontal="center" vertical="center"/>
    </xf>
    <xf numFmtId="1" fontId="23" fillId="0" borderId="9" xfId="10" applyNumberFormat="1" applyFont="1" applyBorder="1" applyAlignment="1">
      <alignment horizontal="center" vertical="center"/>
    </xf>
    <xf numFmtId="8" fontId="18" fillId="0" borderId="0" xfId="10" applyNumberFormat="1" applyFont="1" applyAlignment="1">
      <alignment vertical="center"/>
    </xf>
    <xf numFmtId="178" fontId="18" fillId="0" borderId="0" xfId="10" applyNumberFormat="1" applyFont="1" applyAlignment="1">
      <alignment vertical="center"/>
    </xf>
    <xf numFmtId="178" fontId="18" fillId="0" borderId="0" xfId="10" applyNumberFormat="1" applyFont="1" applyAlignment="1">
      <alignment horizontal="center" vertical="center"/>
    </xf>
    <xf numFmtId="178" fontId="23" fillId="0" borderId="0" xfId="10" applyNumberFormat="1" applyFont="1" applyAlignment="1">
      <alignment vertical="center"/>
    </xf>
    <xf numFmtId="178" fontId="23" fillId="6" borderId="4" xfId="10" applyNumberFormat="1" applyFont="1" applyFill="1" applyBorder="1" applyAlignment="1">
      <alignment vertical="center"/>
    </xf>
    <xf numFmtId="178" fontId="18" fillId="0" borderId="4" xfId="10" applyNumberFormat="1" applyFont="1" applyBorder="1" applyAlignment="1">
      <alignment vertical="center"/>
    </xf>
    <xf numFmtId="178" fontId="23" fillId="0" borderId="4" xfId="10" applyNumberFormat="1" applyFont="1" applyBorder="1" applyAlignment="1">
      <alignment vertical="center"/>
    </xf>
    <xf numFmtId="178" fontId="23" fillId="0" borderId="4" xfId="10" applyNumberFormat="1" applyFont="1" applyBorder="1" applyAlignment="1">
      <alignment horizontal="center" vertical="center"/>
    </xf>
    <xf numFmtId="178" fontId="23" fillId="0" borderId="0" xfId="10" applyNumberFormat="1" applyFont="1" applyAlignment="1">
      <alignment horizontal="center" vertical="center"/>
    </xf>
    <xf numFmtId="178" fontId="18" fillId="4" borderId="4" xfId="10" applyNumberFormat="1" applyFont="1" applyFill="1" applyBorder="1" applyAlignment="1">
      <alignment vertical="center"/>
    </xf>
    <xf numFmtId="178" fontId="23" fillId="4" borderId="9" xfId="10" applyNumberFormat="1" applyFont="1" applyFill="1" applyBorder="1" applyAlignment="1">
      <alignment horizontal="center" vertical="center"/>
    </xf>
    <xf numFmtId="178" fontId="18" fillId="4" borderId="9" xfId="10" applyNumberFormat="1" applyFont="1" applyFill="1" applyBorder="1" applyAlignment="1">
      <alignment horizontal="center" vertical="center"/>
    </xf>
    <xf numFmtId="178" fontId="23" fillId="0" borderId="9" xfId="10" applyNumberFormat="1" applyFont="1" applyBorder="1" applyAlignment="1">
      <alignment horizontal="center" vertical="center"/>
    </xf>
    <xf numFmtId="178" fontId="18" fillId="0" borderId="4" xfId="10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vertical="top"/>
    </xf>
    <xf numFmtId="0" fontId="23" fillId="0" borderId="6" xfId="10" applyFont="1" applyBorder="1" applyAlignment="1">
      <alignment vertical="center"/>
    </xf>
    <xf numFmtId="0" fontId="34" fillId="0" borderId="4" xfId="10" applyFont="1" applyBorder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34" fillId="0" borderId="4" xfId="10" applyFont="1" applyBorder="1" applyAlignment="1">
      <alignment horizontal="left" vertical="center" indent="1"/>
    </xf>
    <xf numFmtId="0" fontId="0" fillId="0" borderId="28" xfId="0" applyBorder="1" applyAlignment="1">
      <alignment horizontal="left" vertical="top" indent="1"/>
    </xf>
    <xf numFmtId="0" fontId="34" fillId="4" borderId="4" xfId="10" applyFont="1" applyFill="1" applyBorder="1" applyAlignment="1">
      <alignment horizontal="left" vertical="center" indent="1"/>
    </xf>
    <xf numFmtId="0" fontId="34" fillId="4" borderId="4" xfId="10" applyFont="1" applyFill="1" applyBorder="1" applyAlignment="1">
      <alignment vertical="center"/>
    </xf>
    <xf numFmtId="0" fontId="23" fillId="4" borderId="4" xfId="10" applyFont="1" applyFill="1" applyBorder="1" applyAlignment="1">
      <alignment vertical="center"/>
    </xf>
    <xf numFmtId="1" fontId="23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35" fillId="0" borderId="4" xfId="0" applyFont="1" applyBorder="1" applyAlignment="1">
      <alignment horizontal="left" vertical="top"/>
    </xf>
    <xf numFmtId="0" fontId="18" fillId="8" borderId="4" xfId="0" applyFont="1" applyFill="1" applyBorder="1" applyAlignment="1">
      <alignment vertical="center"/>
    </xf>
    <xf numFmtId="1" fontId="18" fillId="0" borderId="4" xfId="0" applyNumberFormat="1" applyFont="1" applyBorder="1" applyAlignment="1">
      <alignment vertical="center"/>
    </xf>
    <xf numFmtId="1" fontId="23" fillId="0" borderId="4" xfId="0" applyNumberFormat="1" applyFont="1" applyBorder="1" applyAlignment="1">
      <alignment horizontal="left" vertical="center"/>
    </xf>
    <xf numFmtId="1" fontId="23" fillId="0" borderId="4" xfId="0" applyNumberFormat="1" applyFont="1" applyBorder="1" applyAlignment="1">
      <alignment horizontal="center" vertical="center"/>
    </xf>
    <xf numFmtId="2" fontId="23" fillId="0" borderId="4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vertical="top"/>
    </xf>
    <xf numFmtId="1" fontId="24" fillId="0" borderId="4" xfId="0" applyNumberFormat="1" applyFont="1" applyBorder="1" applyAlignment="1">
      <alignment horizontal="right" vertical="center"/>
    </xf>
    <xf numFmtId="1" fontId="18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top" indent="1"/>
    </xf>
    <xf numFmtId="0" fontId="0" fillId="0" borderId="4" xfId="0" applyBorder="1" applyAlignment="1">
      <alignment horizontal="left" vertical="top" indent="1"/>
    </xf>
    <xf numFmtId="0" fontId="35" fillId="0" borderId="4" xfId="0" applyFont="1" applyBorder="1" applyAlignment="1">
      <alignment vertical="top"/>
    </xf>
    <xf numFmtId="0" fontId="23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right" vertical="center"/>
    </xf>
    <xf numFmtId="0" fontId="0" fillId="0" borderId="4" xfId="0" applyBorder="1" applyAlignment="1">
      <alignment horizontal="left" vertical="top" indent="2"/>
    </xf>
    <xf numFmtId="1" fontId="18" fillId="0" borderId="4" xfId="0" applyNumberFormat="1" applyFont="1" applyBorder="1" applyAlignment="1">
      <alignment horizontal="right" vertical="center"/>
    </xf>
    <xf numFmtId="172" fontId="18" fillId="0" borderId="4" xfId="0" applyNumberFormat="1" applyFont="1" applyBorder="1" applyAlignment="1">
      <alignment horizontal="center" vertical="center"/>
    </xf>
    <xf numFmtId="43" fontId="24" fillId="0" borderId="4" xfId="0" applyNumberFormat="1" applyFont="1" applyBorder="1" applyAlignment="1">
      <alignment horizontal="right" vertical="center"/>
    </xf>
    <xf numFmtId="172" fontId="18" fillId="0" borderId="4" xfId="0" applyNumberFormat="1" applyFont="1" applyBorder="1" applyAlignment="1">
      <alignment horizontal="left" vertical="center"/>
    </xf>
    <xf numFmtId="1" fontId="18" fillId="0" borderId="4" xfId="0" applyNumberFormat="1" applyFont="1" applyBorder="1" applyAlignment="1">
      <alignment horizontal="left" vertical="center"/>
    </xf>
    <xf numFmtId="2" fontId="23" fillId="8" borderId="4" xfId="0" applyNumberFormat="1" applyFont="1" applyFill="1" applyBorder="1" applyAlignment="1">
      <alignment horizontal="center" vertical="center"/>
    </xf>
    <xf numFmtId="0" fontId="36" fillId="0" borderId="4" xfId="0" applyFont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37" fillId="0" borderId="4" xfId="0" applyFont="1" applyBorder="1" applyAlignment="1">
      <alignment vertical="top"/>
    </xf>
    <xf numFmtId="1" fontId="24" fillId="0" borderId="4" xfId="0" applyNumberFormat="1" applyFont="1" applyBorder="1" applyAlignment="1">
      <alignment horizontal="center" vertical="center"/>
    </xf>
    <xf numFmtId="2" fontId="23" fillId="0" borderId="4" xfId="0" applyNumberFormat="1" applyFont="1" applyBorder="1" applyAlignment="1">
      <alignment horizontal="left" vertical="center"/>
    </xf>
    <xf numFmtId="1" fontId="38" fillId="0" borderId="4" xfId="0" applyNumberFormat="1" applyFont="1" applyBorder="1" applyAlignment="1">
      <alignment horizontal="right" vertical="center"/>
    </xf>
    <xf numFmtId="1" fontId="24" fillId="0" borderId="4" xfId="0" applyNumberFormat="1" applyFont="1" applyBorder="1" applyAlignment="1">
      <alignment vertical="center"/>
    </xf>
    <xf numFmtId="1" fontId="38" fillId="0" borderId="4" xfId="0" applyNumberFormat="1" applyFont="1" applyBorder="1" applyAlignment="1">
      <alignment vertical="center"/>
    </xf>
    <xf numFmtId="0" fontId="0" fillId="0" borderId="4" xfId="0" applyBorder="1" applyAlignment="1">
      <alignment horizontal="left" vertical="top" wrapText="1" indent="1"/>
    </xf>
    <xf numFmtId="0" fontId="0" fillId="0" borderId="4" xfId="0" applyBorder="1" applyAlignment="1">
      <alignment vertical="top"/>
    </xf>
    <xf numFmtId="1" fontId="23" fillId="6" borderId="4" xfId="0" applyNumberFormat="1" applyFont="1" applyFill="1" applyBorder="1" applyAlignment="1">
      <alignment horizontal="center" vertical="center"/>
    </xf>
    <xf numFmtId="2" fontId="23" fillId="6" borderId="4" xfId="0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vertical="center"/>
    </xf>
    <xf numFmtId="2" fontId="24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172" fontId="24" fillId="0" borderId="4" xfId="0" applyNumberFormat="1" applyFont="1" applyBorder="1" applyAlignment="1">
      <alignment horizontal="right" vertical="center"/>
    </xf>
    <xf numFmtId="2" fontId="24" fillId="0" borderId="4" xfId="0" applyNumberFormat="1" applyFont="1" applyBorder="1" applyAlignment="1">
      <alignment horizontal="right" vertical="center"/>
    </xf>
    <xf numFmtId="2" fontId="18" fillId="0" borderId="6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vertical="center"/>
    </xf>
    <xf numFmtId="1" fontId="18" fillId="6" borderId="4" xfId="28" applyNumberFormat="1" applyFont="1" applyFill="1" applyBorder="1" applyAlignment="1">
      <alignment vertical="center"/>
    </xf>
    <xf numFmtId="2" fontId="18" fillId="0" borderId="4" xfId="28" applyNumberFormat="1" applyFont="1" applyFill="1" applyBorder="1" applyAlignment="1">
      <alignment vertical="center"/>
    </xf>
    <xf numFmtId="0" fontId="23" fillId="0" borderId="8" xfId="14" applyFont="1" applyBorder="1" applyAlignment="1">
      <alignment horizontal="center" vertical="center" wrapText="1"/>
    </xf>
    <xf numFmtId="0" fontId="18" fillId="7" borderId="4" xfId="10" applyFont="1" applyFill="1" applyBorder="1" applyAlignment="1">
      <alignment vertical="center"/>
    </xf>
    <xf numFmtId="1" fontId="18" fillId="0" borderId="4" xfId="14" applyNumberFormat="1" applyFont="1" applyBorder="1">
      <alignment vertical="center"/>
    </xf>
    <xf numFmtId="165" fontId="18" fillId="0" borderId="4" xfId="10" applyNumberFormat="1" applyFont="1" applyBorder="1" applyAlignment="1">
      <alignment vertical="center"/>
    </xf>
    <xf numFmtId="0" fontId="18" fillId="10" borderId="4" xfId="14" applyFont="1" applyFill="1" applyBorder="1" applyAlignment="1">
      <alignment horizontal="center" vertical="center"/>
    </xf>
    <xf numFmtId="0" fontId="18" fillId="12" borderId="4" xfId="14" applyFont="1" applyFill="1" applyBorder="1" applyAlignment="1">
      <alignment horizontal="center" vertical="center"/>
    </xf>
    <xf numFmtId="0" fontId="18" fillId="13" borderId="4" xfId="14" applyFont="1" applyFill="1" applyBorder="1" applyAlignment="1">
      <alignment horizontal="center" vertical="center"/>
    </xf>
    <xf numFmtId="4" fontId="18" fillId="0" borderId="4" xfId="10" applyNumberFormat="1" applyFont="1" applyBorder="1" applyAlignment="1">
      <alignment vertical="center"/>
    </xf>
    <xf numFmtId="4" fontId="23" fillId="6" borderId="4" xfId="10" applyNumberFormat="1" applyFont="1" applyFill="1" applyBorder="1" applyAlignment="1">
      <alignment vertical="center"/>
    </xf>
    <xf numFmtId="4" fontId="18" fillId="0" borderId="4" xfId="71" applyNumberFormat="1" applyFont="1" applyBorder="1" applyAlignment="1">
      <alignment vertical="center"/>
    </xf>
    <xf numFmtId="4" fontId="23" fillId="6" borderId="4" xfId="71" applyNumberFormat="1" applyFont="1" applyFill="1" applyBorder="1" applyAlignment="1">
      <alignment vertical="center"/>
    </xf>
    <xf numFmtId="0" fontId="0" fillId="5" borderId="0" xfId="0" applyFill="1"/>
    <xf numFmtId="0" fontId="18" fillId="10" borderId="5" xfId="14" applyFont="1" applyFill="1" applyBorder="1" applyAlignment="1">
      <alignment horizontal="center" vertical="center"/>
    </xf>
    <xf numFmtId="0" fontId="18" fillId="10" borderId="11" xfId="14" applyFont="1" applyFill="1" applyBorder="1" applyAlignment="1">
      <alignment horizontal="center" vertical="center"/>
    </xf>
    <xf numFmtId="0" fontId="18" fillId="13" borderId="5" xfId="14" applyFont="1" applyFill="1" applyBorder="1" applyAlignment="1">
      <alignment horizontal="center" vertical="center"/>
    </xf>
    <xf numFmtId="0" fontId="18" fillId="13" borderId="11" xfId="14" applyFont="1" applyFill="1" applyBorder="1" applyAlignment="1">
      <alignment horizontal="center" vertical="center"/>
    </xf>
    <xf numFmtId="0" fontId="18" fillId="12" borderId="5" xfId="14" applyFont="1" applyFill="1" applyBorder="1" applyAlignment="1">
      <alignment horizontal="center" vertical="center"/>
    </xf>
    <xf numFmtId="0" fontId="18" fillId="12" borderId="11" xfId="14" applyFont="1" applyFill="1" applyBorder="1" applyAlignment="1">
      <alignment horizontal="center" vertical="center"/>
    </xf>
    <xf numFmtId="0" fontId="18" fillId="5" borderId="33" xfId="14" applyFont="1" applyFill="1" applyBorder="1" applyAlignment="1">
      <alignment horizontal="center" vertical="center"/>
    </xf>
    <xf numFmtId="0" fontId="18" fillId="5" borderId="34" xfId="14" applyFont="1" applyFill="1" applyBorder="1" applyAlignment="1">
      <alignment horizontal="center" vertical="center"/>
    </xf>
    <xf numFmtId="0" fontId="18" fillId="5" borderId="35" xfId="14" applyFont="1" applyFill="1" applyBorder="1" applyAlignment="1">
      <alignment horizontal="center" vertical="center"/>
    </xf>
    <xf numFmtId="0" fontId="0" fillId="5" borderId="36" xfId="0" applyFill="1" applyBorder="1"/>
    <xf numFmtId="0" fontId="18" fillId="5" borderId="37" xfId="14" applyFont="1" applyFill="1" applyBorder="1">
      <alignment vertical="center"/>
    </xf>
    <xf numFmtId="0" fontId="18" fillId="5" borderId="29" xfId="14" applyFont="1" applyFill="1" applyBorder="1">
      <alignment vertical="center"/>
    </xf>
    <xf numFmtId="0" fontId="18" fillId="11" borderId="15" xfId="14" applyFont="1" applyFill="1" applyBorder="1" applyAlignment="1">
      <alignment horizontal="center" vertical="center"/>
    </xf>
    <xf numFmtId="0" fontId="18" fillId="11" borderId="16" xfId="14" applyFont="1" applyFill="1" applyBorder="1" applyAlignment="1">
      <alignment horizontal="center" vertical="center"/>
    </xf>
    <xf numFmtId="0" fontId="18" fillId="11" borderId="17" xfId="14" applyFont="1" applyFill="1" applyBorder="1" applyAlignment="1">
      <alignment horizontal="center" vertical="center"/>
    </xf>
    <xf numFmtId="0" fontId="18" fillId="9" borderId="12" xfId="14" applyFont="1" applyFill="1" applyBorder="1" applyAlignment="1">
      <alignment horizontal="center" vertical="center"/>
    </xf>
    <xf numFmtId="0" fontId="18" fillId="9" borderId="13" xfId="14" applyFont="1" applyFill="1" applyBorder="1" applyAlignment="1">
      <alignment horizontal="center" vertical="center"/>
    </xf>
    <xf numFmtId="0" fontId="18" fillId="9" borderId="14" xfId="14" applyFont="1" applyFill="1" applyBorder="1" applyAlignment="1">
      <alignment horizontal="center" vertical="center"/>
    </xf>
    <xf numFmtId="0" fontId="18" fillId="5" borderId="38" xfId="14" applyFont="1" applyFill="1" applyBorder="1" applyAlignment="1">
      <alignment horizontal="center" vertical="center"/>
    </xf>
    <xf numFmtId="0" fontId="18" fillId="5" borderId="2" xfId="14" applyFont="1" applyFill="1" applyBorder="1" applyAlignment="1">
      <alignment horizontal="center" vertical="center"/>
    </xf>
    <xf numFmtId="0" fontId="18" fillId="5" borderId="39" xfId="14" applyFont="1" applyFill="1" applyBorder="1" applyAlignment="1">
      <alignment horizontal="center" vertical="center"/>
    </xf>
    <xf numFmtId="0" fontId="18" fillId="0" borderId="7" xfId="10" applyFont="1" applyBorder="1" applyAlignment="1">
      <alignment horizontal="left" vertical="center"/>
    </xf>
    <xf numFmtId="0" fontId="18" fillId="14" borderId="4" xfId="10" applyFont="1" applyFill="1" applyBorder="1" applyAlignment="1">
      <alignment vertical="center"/>
    </xf>
    <xf numFmtId="9" fontId="18" fillId="0" borderId="0" xfId="10" applyNumberFormat="1" applyFont="1" applyAlignment="1">
      <alignment vertical="center"/>
    </xf>
    <xf numFmtId="4" fontId="18" fillId="0" borderId="4" xfId="28" applyNumberFormat="1" applyFont="1" applyBorder="1" applyAlignment="1">
      <alignment vertical="center"/>
    </xf>
    <xf numFmtId="4" fontId="23" fillId="6" borderId="4" xfId="28" applyNumberFormat="1" applyFont="1" applyFill="1" applyBorder="1" applyAlignment="1">
      <alignment vertical="center"/>
    </xf>
    <xf numFmtId="2" fontId="27" fillId="0" borderId="4" xfId="0" applyNumberFormat="1" applyFont="1" applyBorder="1"/>
    <xf numFmtId="2" fontId="23" fillId="6" borderId="4" xfId="10" applyNumberFormat="1" applyFont="1" applyFill="1" applyBorder="1" applyAlignment="1">
      <alignment horizontal="center" vertical="center"/>
    </xf>
    <xf numFmtId="2" fontId="23" fillId="7" borderId="4" xfId="0" applyNumberFormat="1" applyFont="1" applyFill="1" applyBorder="1" applyAlignment="1">
      <alignment vertical="center"/>
    </xf>
    <xf numFmtId="1" fontId="18" fillId="7" borderId="4" xfId="0" applyNumberFormat="1" applyFont="1" applyFill="1" applyBorder="1" applyAlignment="1">
      <alignment vertical="center"/>
    </xf>
    <xf numFmtId="1" fontId="23" fillId="6" borderId="4" xfId="0" applyNumberFormat="1" applyFont="1" applyFill="1" applyBorder="1" applyAlignment="1">
      <alignment vertical="center"/>
    </xf>
    <xf numFmtId="0" fontId="39" fillId="0" borderId="0" xfId="10" applyFont="1"/>
    <xf numFmtId="4" fontId="18" fillId="0" borderId="4" xfId="10" applyNumberFormat="1" applyFont="1" applyBorder="1" applyAlignment="1">
      <alignment horizontal="right" vertical="center"/>
    </xf>
    <xf numFmtId="4" fontId="23" fillId="6" borderId="4" xfId="10" applyNumberFormat="1" applyFont="1" applyFill="1" applyBorder="1" applyAlignment="1">
      <alignment horizontal="right" vertical="center"/>
    </xf>
    <xf numFmtId="2" fontId="18" fillId="0" borderId="0" xfId="10" applyNumberFormat="1" applyFont="1" applyAlignment="1">
      <alignment horizontal="right" vertical="center"/>
    </xf>
    <xf numFmtId="2" fontId="23" fillId="0" borderId="0" xfId="10" applyNumberFormat="1" applyFont="1" applyAlignment="1">
      <alignment horizontal="right" vertical="center"/>
    </xf>
    <xf numFmtId="0" fontId="23" fillId="0" borderId="0" xfId="10" applyFont="1"/>
    <xf numFmtId="2" fontId="23" fillId="0" borderId="0" xfId="14" applyNumberFormat="1" applyFont="1">
      <alignment vertical="center"/>
    </xf>
    <xf numFmtId="0" fontId="18" fillId="0" borderId="0" xfId="10" applyFont="1" applyAlignment="1">
      <alignment horizontal="right"/>
    </xf>
    <xf numFmtId="4" fontId="18" fillId="0" borderId="4" xfId="10" applyNumberFormat="1" applyFont="1" applyBorder="1"/>
    <xf numFmtId="4" fontId="18" fillId="0" borderId="4" xfId="14" applyNumberFormat="1" applyFont="1" applyBorder="1">
      <alignment vertical="center"/>
    </xf>
    <xf numFmtId="0" fontId="18" fillId="0" borderId="0" xfId="14" applyFont="1" applyAlignment="1">
      <alignment horizontal="right" vertical="center"/>
    </xf>
    <xf numFmtId="0" fontId="18" fillId="0" borderId="0" xfId="10" applyFont="1" applyAlignment="1">
      <alignment horizontal="right" wrapText="1"/>
    </xf>
    <xf numFmtId="4" fontId="23" fillId="6" borderId="4" xfId="10" applyNumberFormat="1" applyFont="1" applyFill="1" applyBorder="1"/>
    <xf numFmtId="4" fontId="23" fillId="6" borderId="4" xfId="14" applyNumberFormat="1" applyFont="1" applyFill="1" applyBorder="1">
      <alignment vertical="center"/>
    </xf>
    <xf numFmtId="4" fontId="23" fillId="0" borderId="4" xfId="14" applyNumberFormat="1" applyFont="1" applyBorder="1">
      <alignment vertical="center"/>
    </xf>
    <xf numFmtId="0" fontId="23" fillId="0" borderId="0" xfId="14" applyFont="1" applyAlignment="1">
      <alignment horizontal="left" vertical="center"/>
    </xf>
    <xf numFmtId="0" fontId="40" fillId="0" borderId="4" xfId="10" applyFont="1" applyBorder="1" applyAlignment="1">
      <alignment horizontal="center" vertical="center"/>
    </xf>
    <xf numFmtId="0" fontId="41" fillId="0" borderId="4" xfId="10" applyFont="1" applyBorder="1" applyAlignment="1">
      <alignment vertical="center"/>
    </xf>
    <xf numFmtId="4" fontId="18" fillId="6" borderId="4" xfId="14" applyNumberFormat="1" applyFont="1" applyFill="1" applyBorder="1">
      <alignment vertical="center"/>
    </xf>
    <xf numFmtId="4" fontId="18" fillId="0" borderId="4" xfId="10" applyNumberFormat="1" applyFont="1" applyBorder="1" applyAlignment="1">
      <alignment horizontal="center" vertical="center" wrapText="1"/>
    </xf>
    <xf numFmtId="4" fontId="18" fillId="0" borderId="4" xfId="10" applyNumberFormat="1" applyFont="1" applyBorder="1" applyAlignment="1">
      <alignment horizontal="center" vertical="center"/>
    </xf>
    <xf numFmtId="0" fontId="23" fillId="4" borderId="4" xfId="73" applyFont="1" applyFill="1" applyBorder="1" applyAlignment="1">
      <alignment horizontal="center" vertical="center" wrapText="1"/>
    </xf>
    <xf numFmtId="0" fontId="23" fillId="4" borderId="11" xfId="73" applyFont="1" applyFill="1" applyBorder="1" applyAlignment="1">
      <alignment horizontal="center" vertical="center" wrapText="1"/>
    </xf>
    <xf numFmtId="0" fontId="18" fillId="4" borderId="5" xfId="73" applyFont="1" applyFill="1" applyBorder="1" applyAlignment="1">
      <alignment horizontal="center" vertical="center"/>
    </xf>
    <xf numFmtId="0" fontId="23" fillId="4" borderId="4" xfId="73" applyFont="1" applyFill="1" applyBorder="1" applyAlignment="1">
      <alignment horizontal="left" vertical="center"/>
    </xf>
    <xf numFmtId="0" fontId="23" fillId="4" borderId="4" xfId="73" applyFont="1" applyFill="1" applyBorder="1" applyAlignment="1">
      <alignment horizontal="center" vertical="center"/>
    </xf>
    <xf numFmtId="10" fontId="18" fillId="4" borderId="4" xfId="73" applyNumberFormat="1" applyFont="1" applyFill="1" applyBorder="1" applyAlignment="1">
      <alignment horizontal="center" vertical="center"/>
    </xf>
    <xf numFmtId="2" fontId="18" fillId="4" borderId="4" xfId="73" applyNumberFormat="1" applyFont="1" applyFill="1" applyBorder="1" applyAlignment="1">
      <alignment horizontal="center" vertical="center"/>
    </xf>
    <xf numFmtId="0" fontId="23" fillId="4" borderId="4" xfId="73" applyFont="1" applyFill="1" applyBorder="1" applyAlignment="1">
      <alignment horizontal="left" vertical="center" wrapText="1"/>
    </xf>
    <xf numFmtId="0" fontId="18" fillId="4" borderId="4" xfId="73" applyFont="1" applyFill="1" applyBorder="1" applyAlignment="1">
      <alignment horizontal="left" vertical="center" wrapText="1"/>
    </xf>
    <xf numFmtId="0" fontId="18" fillId="4" borderId="4" xfId="73" applyFont="1" applyFill="1" applyBorder="1" applyAlignment="1">
      <alignment horizontal="left" vertical="center"/>
    </xf>
    <xf numFmtId="2" fontId="23" fillId="4" borderId="4" xfId="73" applyNumberFormat="1" applyFont="1" applyFill="1" applyBorder="1" applyAlignment="1">
      <alignment horizontal="center" vertical="center"/>
    </xf>
    <xf numFmtId="0" fontId="18" fillId="4" borderId="40" xfId="73" applyFont="1" applyFill="1" applyBorder="1" applyAlignment="1">
      <alignment horizontal="center" vertical="center"/>
    </xf>
    <xf numFmtId="0" fontId="23" fillId="4" borderId="8" xfId="73" applyFont="1" applyFill="1" applyBorder="1" applyAlignment="1">
      <alignment horizontal="left" vertical="center" wrapText="1"/>
    </xf>
    <xf numFmtId="0" fontId="18" fillId="4" borderId="41" xfId="73" applyFont="1" applyFill="1" applyBorder="1" applyAlignment="1">
      <alignment horizontal="center" vertical="center"/>
    </xf>
    <xf numFmtId="0" fontId="23" fillId="0" borderId="4" xfId="10" applyFont="1" applyBorder="1" applyAlignment="1">
      <alignment horizontal="justify" vertical="center" wrapText="1"/>
    </xf>
    <xf numFmtId="0" fontId="23" fillId="4" borderId="9" xfId="73" applyFont="1" applyFill="1" applyBorder="1" applyAlignment="1">
      <alignment horizontal="center" vertical="center"/>
    </xf>
    <xf numFmtId="0" fontId="18" fillId="0" borderId="4" xfId="10" applyFont="1" applyBorder="1" applyAlignment="1">
      <alignment horizontal="justify" vertical="center" wrapText="1"/>
    </xf>
    <xf numFmtId="0" fontId="18" fillId="4" borderId="12" xfId="73" applyFont="1" applyFill="1" applyBorder="1" applyAlignment="1">
      <alignment horizontal="center" vertical="center"/>
    </xf>
    <xf numFmtId="0" fontId="23" fillId="4" borderId="13" xfId="73" applyFont="1" applyFill="1" applyBorder="1" applyAlignment="1">
      <alignment horizontal="center" vertical="center"/>
    </xf>
    <xf numFmtId="0" fontId="18" fillId="4" borderId="13" xfId="73" applyFont="1" applyFill="1" applyBorder="1" applyAlignment="1">
      <alignment horizontal="center" vertical="center"/>
    </xf>
    <xf numFmtId="2" fontId="23" fillId="6" borderId="13" xfId="74" applyNumberFormat="1" applyFont="1" applyFill="1" applyBorder="1" applyAlignment="1">
      <alignment horizontal="center" vertical="center"/>
    </xf>
    <xf numFmtId="2" fontId="23" fillId="6" borderId="14" xfId="74" applyNumberFormat="1" applyFont="1" applyFill="1" applyBorder="1" applyAlignment="1">
      <alignment horizontal="center" vertical="center"/>
    </xf>
    <xf numFmtId="0" fontId="23" fillId="4" borderId="13" xfId="73" applyFont="1" applyFill="1" applyBorder="1" applyAlignment="1">
      <alignment horizontal="center" vertical="center" wrapText="1"/>
    </xf>
    <xf numFmtId="0" fontId="23" fillId="4" borderId="14" xfId="73" applyFont="1" applyFill="1" applyBorder="1" applyAlignment="1">
      <alignment horizontal="center" vertical="center" wrapText="1"/>
    </xf>
    <xf numFmtId="0" fontId="23" fillId="0" borderId="4" xfId="73" applyFont="1" applyBorder="1" applyAlignment="1">
      <alignment horizontal="left" vertical="center"/>
    </xf>
    <xf numFmtId="0" fontId="23" fillId="4" borderId="16" xfId="73" applyFont="1" applyFill="1" applyBorder="1" applyAlignment="1">
      <alignment horizontal="center" vertical="center"/>
    </xf>
    <xf numFmtId="10" fontId="18" fillId="4" borderId="16" xfId="73" applyNumberFormat="1" applyFont="1" applyFill="1" applyBorder="1" applyAlignment="1">
      <alignment horizontal="center" vertical="center"/>
    </xf>
    <xf numFmtId="0" fontId="23" fillId="0" borderId="4" xfId="73" applyFont="1" applyBorder="1" applyAlignment="1">
      <alignment horizontal="left" vertical="center" wrapText="1"/>
    </xf>
    <xf numFmtId="1" fontId="23" fillId="6" borderId="13" xfId="74" applyNumberFormat="1" applyFont="1" applyFill="1" applyBorder="1" applyAlignment="1">
      <alignment horizontal="center" vertical="center"/>
    </xf>
    <xf numFmtId="0" fontId="23" fillId="0" borderId="13" xfId="73" applyFont="1" applyBorder="1" applyAlignment="1">
      <alignment horizontal="center" vertical="center" wrapText="1"/>
    </xf>
    <xf numFmtId="0" fontId="23" fillId="0" borderId="14" xfId="73" applyFont="1" applyBorder="1" applyAlignment="1">
      <alignment horizontal="center" vertical="center" wrapText="1"/>
    </xf>
    <xf numFmtId="0" fontId="18" fillId="0" borderId="5" xfId="73" applyFont="1" applyBorder="1" applyAlignment="1">
      <alignment horizontal="center" vertical="center"/>
    </xf>
    <xf numFmtId="0" fontId="23" fillId="0" borderId="16" xfId="73" applyFont="1" applyBorder="1" applyAlignment="1">
      <alignment horizontal="center" vertical="center"/>
    </xf>
    <xf numFmtId="10" fontId="18" fillId="0" borderId="16" xfId="73" applyNumberFormat="1" applyFont="1" applyBorder="1" applyAlignment="1">
      <alignment horizontal="center" vertical="center"/>
    </xf>
    <xf numFmtId="2" fontId="18" fillId="0" borderId="4" xfId="73" applyNumberFormat="1" applyFont="1" applyBorder="1" applyAlignment="1">
      <alignment horizontal="center" vertical="center"/>
    </xf>
    <xf numFmtId="0" fontId="23" fillId="0" borderId="4" xfId="73" applyFont="1" applyBorder="1" applyAlignment="1">
      <alignment horizontal="center" vertical="center"/>
    </xf>
    <xf numFmtId="10" fontId="18" fillId="0" borderId="4" xfId="73" applyNumberFormat="1" applyFont="1" applyBorder="1" applyAlignment="1">
      <alignment horizontal="center" vertical="center"/>
    </xf>
    <xf numFmtId="10" fontId="18" fillId="0" borderId="4" xfId="39" applyNumberFormat="1" applyFont="1" applyFill="1" applyBorder="1" applyAlignment="1">
      <alignment horizontal="center" vertical="center"/>
    </xf>
    <xf numFmtId="0" fontId="18" fillId="0" borderId="4" xfId="73" applyFont="1" applyBorder="1" applyAlignment="1">
      <alignment horizontal="left" vertical="center" wrapText="1"/>
    </xf>
    <xf numFmtId="0" fontId="18" fillId="0" borderId="4" xfId="73" applyFont="1" applyBorder="1" applyAlignment="1">
      <alignment horizontal="left" vertical="center"/>
    </xf>
    <xf numFmtId="2" fontId="23" fillId="0" borderId="4" xfId="73" applyNumberFormat="1" applyFont="1" applyBorder="1" applyAlignment="1">
      <alignment horizontal="center" vertical="center"/>
    </xf>
    <xf numFmtId="0" fontId="18" fillId="0" borderId="40" xfId="73" applyFont="1" applyBorder="1" applyAlignment="1">
      <alignment horizontal="center" vertical="center"/>
    </xf>
    <xf numFmtId="0" fontId="23" fillId="0" borderId="8" xfId="73" applyFont="1" applyBorder="1" applyAlignment="1">
      <alignment horizontal="left" vertical="center" wrapText="1"/>
    </xf>
    <xf numFmtId="0" fontId="18" fillId="0" borderId="41" xfId="73" applyFont="1" applyBorder="1" applyAlignment="1">
      <alignment horizontal="center" vertical="center"/>
    </xf>
    <xf numFmtId="0" fontId="23" fillId="0" borderId="9" xfId="73" applyFont="1" applyBorder="1" applyAlignment="1">
      <alignment horizontal="center" vertical="center"/>
    </xf>
    <xf numFmtId="0" fontId="18" fillId="0" borderId="12" xfId="73" applyFont="1" applyBorder="1" applyAlignment="1">
      <alignment horizontal="center" vertical="center"/>
    </xf>
    <xf numFmtId="0" fontId="23" fillId="0" borderId="13" xfId="73" applyFont="1" applyBorder="1" applyAlignment="1">
      <alignment horizontal="center" vertical="center"/>
    </xf>
    <xf numFmtId="0" fontId="18" fillId="0" borderId="13" xfId="73" applyFont="1" applyBorder="1" applyAlignment="1">
      <alignment horizontal="center" vertical="center"/>
    </xf>
    <xf numFmtId="1" fontId="23" fillId="0" borderId="13" xfId="74" applyNumberFormat="1" applyFont="1" applyFill="1" applyBorder="1" applyAlignment="1">
      <alignment horizontal="center" vertical="center"/>
    </xf>
    <xf numFmtId="2" fontId="23" fillId="0" borderId="13" xfId="74" applyNumberFormat="1" applyFont="1" applyFill="1" applyBorder="1" applyAlignment="1">
      <alignment horizontal="center" vertical="center"/>
    </xf>
    <xf numFmtId="4" fontId="23" fillId="0" borderId="13" xfId="74" applyNumberFormat="1" applyFont="1" applyFill="1" applyBorder="1" applyAlignment="1">
      <alignment horizontal="center" vertical="center"/>
    </xf>
    <xf numFmtId="0" fontId="23" fillId="4" borderId="7" xfId="73" applyFont="1" applyFill="1" applyBorder="1" applyAlignment="1">
      <alignment horizontal="center" vertical="center"/>
    </xf>
    <xf numFmtId="10" fontId="18" fillId="4" borderId="7" xfId="73" applyNumberFormat="1" applyFont="1" applyFill="1" applyBorder="1" applyAlignment="1">
      <alignment horizontal="center" vertical="center"/>
    </xf>
    <xf numFmtId="10" fontId="23" fillId="4" borderId="4" xfId="39" applyNumberFormat="1" applyFont="1" applyFill="1" applyBorder="1" applyAlignment="1">
      <alignment horizontal="center" vertical="center"/>
    </xf>
    <xf numFmtId="1" fontId="18" fillId="0" borderId="4" xfId="10" applyNumberFormat="1" applyFont="1" applyBorder="1" applyAlignment="1">
      <alignment horizontal="center" vertical="center" wrapText="1"/>
    </xf>
    <xf numFmtId="10" fontId="18" fillId="0" borderId="4" xfId="10" applyNumberFormat="1" applyFont="1" applyBorder="1" applyAlignment="1">
      <alignment horizontal="center" vertical="center" wrapText="1"/>
    </xf>
    <xf numFmtId="9" fontId="18" fillId="0" borderId="4" xfId="10" applyNumberFormat="1" applyFont="1" applyBorder="1" applyAlignment="1">
      <alignment vertical="center"/>
    </xf>
    <xf numFmtId="4" fontId="18" fillId="0" borderId="4" xfId="14" applyNumberFormat="1" applyFont="1" applyBorder="1" applyAlignment="1">
      <alignment horizontal="right" vertical="center"/>
    </xf>
    <xf numFmtId="10" fontId="18" fillId="0" borderId="4" xfId="10" applyNumberFormat="1" applyFont="1" applyBorder="1" applyAlignment="1">
      <alignment horizontal="right" vertical="center"/>
    </xf>
    <xf numFmtId="4" fontId="18" fillId="6" borderId="4" xfId="14" applyNumberFormat="1" applyFont="1" applyFill="1" applyBorder="1" applyAlignment="1">
      <alignment horizontal="right" vertical="center"/>
    </xf>
    <xf numFmtId="10" fontId="18" fillId="0" borderId="4" xfId="10" applyNumberFormat="1" applyFont="1" applyBorder="1" applyAlignment="1">
      <alignment vertical="center"/>
    </xf>
    <xf numFmtId="2" fontId="18" fillId="0" borderId="4" xfId="14" applyNumberFormat="1" applyFont="1" applyBorder="1" applyAlignment="1">
      <alignment horizontal="right" vertical="center"/>
    </xf>
    <xf numFmtId="2" fontId="18" fillId="6" borderId="4" xfId="14" applyNumberFormat="1" applyFont="1" applyFill="1" applyBorder="1" applyAlignment="1">
      <alignment horizontal="right" vertical="center"/>
    </xf>
    <xf numFmtId="0" fontId="18" fillId="0" borderId="4" xfId="10" applyFont="1" applyBorder="1" applyAlignment="1">
      <alignment horizontal="center"/>
    </xf>
    <xf numFmtId="43" fontId="18" fillId="0" borderId="4" xfId="10" applyNumberFormat="1" applyFont="1" applyBorder="1" applyAlignment="1">
      <alignment horizontal="center" vertical="center"/>
    </xf>
    <xf numFmtId="174" fontId="18" fillId="0" borderId="4" xfId="39" applyNumberFormat="1" applyFont="1" applyBorder="1" applyAlignment="1">
      <alignment horizontal="center" vertical="center"/>
    </xf>
    <xf numFmtId="0" fontId="23" fillId="0" borderId="4" xfId="10" applyFont="1" applyBorder="1" applyAlignment="1">
      <alignment horizontal="center"/>
    </xf>
    <xf numFmtId="2" fontId="18" fillId="0" borderId="4" xfId="10" applyNumberFormat="1" applyFont="1" applyBorder="1" applyAlignment="1">
      <alignment horizontal="right" vertical="center" wrapText="1"/>
    </xf>
    <xf numFmtId="4" fontId="18" fillId="0" borderId="4" xfId="10" applyNumberFormat="1" applyFont="1" applyBorder="1" applyAlignment="1">
      <alignment horizontal="right" vertical="center" wrapText="1"/>
    </xf>
    <xf numFmtId="9" fontId="18" fillId="0" borderId="4" xfId="10" applyNumberFormat="1" applyFont="1" applyBorder="1" applyAlignment="1">
      <alignment horizontal="right" vertical="center"/>
    </xf>
    <xf numFmtId="0" fontId="11" fillId="0" borderId="4" xfId="10" applyBorder="1"/>
    <xf numFmtId="2" fontId="23" fillId="6" borderId="9" xfId="14" applyNumberFormat="1" applyFont="1" applyFill="1" applyBorder="1" applyAlignment="1">
      <alignment horizontal="center" vertical="center"/>
    </xf>
    <xf numFmtId="0" fontId="11" fillId="0" borderId="0" xfId="10"/>
    <xf numFmtId="4" fontId="23" fillId="6" borderId="9" xfId="14" applyNumberFormat="1" applyFont="1" applyFill="1" applyBorder="1" applyAlignment="1">
      <alignment horizontal="center" vertical="center"/>
    </xf>
    <xf numFmtId="2" fontId="18" fillId="6" borderId="4" xfId="10" applyNumberFormat="1" applyFont="1" applyFill="1" applyBorder="1" applyAlignment="1">
      <alignment horizontal="center" vertical="center"/>
    </xf>
    <xf numFmtId="0" fontId="43" fillId="5" borderId="3" xfId="10" applyFont="1" applyFill="1" applyBorder="1" applyAlignment="1">
      <alignment readingOrder="1"/>
    </xf>
    <xf numFmtId="0" fontId="31" fillId="0" borderId="5" xfId="10" applyFont="1" applyBorder="1" applyAlignment="1">
      <alignment horizontal="left" vertical="center" wrapText="1"/>
    </xf>
    <xf numFmtId="1" fontId="27" fillId="5" borderId="4" xfId="10" applyNumberFormat="1" applyFont="1" applyFill="1" applyBorder="1"/>
    <xf numFmtId="1" fontId="18" fillId="5" borderId="4" xfId="10" applyNumberFormat="1" applyFont="1" applyFill="1" applyBorder="1"/>
    <xf numFmtId="1" fontId="27" fillId="0" borderId="4" xfId="10" applyNumberFormat="1" applyFont="1" applyBorder="1"/>
    <xf numFmtId="1" fontId="11" fillId="0" borderId="4" xfId="10" applyNumberFormat="1" applyBorder="1"/>
    <xf numFmtId="0" fontId="18" fillId="5" borderId="0" xfId="10" applyFont="1" applyFill="1" applyAlignment="1">
      <alignment vertical="center"/>
    </xf>
    <xf numFmtId="2" fontId="18" fillId="5" borderId="4" xfId="10" applyNumberFormat="1" applyFont="1" applyFill="1" applyBorder="1" applyAlignment="1">
      <alignment vertical="center"/>
    </xf>
    <xf numFmtId="0" fontId="18" fillId="5" borderId="4" xfId="10" applyFont="1" applyFill="1" applyBorder="1" applyAlignment="1">
      <alignment vertical="center"/>
    </xf>
    <xf numFmtId="180" fontId="18" fillId="0" borderId="0" xfId="10" applyNumberFormat="1" applyFont="1" applyAlignment="1">
      <alignment vertical="center"/>
    </xf>
    <xf numFmtId="181" fontId="18" fillId="0" borderId="4" xfId="10" applyNumberFormat="1" applyFont="1" applyBorder="1" applyAlignment="1">
      <alignment vertical="center"/>
    </xf>
    <xf numFmtId="0" fontId="18" fillId="0" borderId="6" xfId="10" applyFont="1" applyBorder="1" applyAlignment="1">
      <alignment horizontal="left" vertical="center" wrapText="1"/>
    </xf>
    <xf numFmtId="0" fontId="23" fillId="0" borderId="25" xfId="14" applyFont="1" applyBorder="1">
      <alignment vertical="center"/>
    </xf>
    <xf numFmtId="0" fontId="23" fillId="0" borderId="23" xfId="14" applyFont="1" applyBorder="1">
      <alignment vertical="center"/>
    </xf>
    <xf numFmtId="0" fontId="23" fillId="0" borderId="21" xfId="14" applyFont="1" applyBorder="1">
      <alignment vertical="center"/>
    </xf>
    <xf numFmtId="4" fontId="18" fillId="0" borderId="0" xfId="10" applyNumberFormat="1" applyFont="1" applyAlignment="1">
      <alignment vertical="center"/>
    </xf>
    <xf numFmtId="4" fontId="23" fillId="8" borderId="4" xfId="10" applyNumberFormat="1" applyFont="1" applyFill="1" applyBorder="1" applyAlignment="1">
      <alignment vertical="center"/>
    </xf>
    <xf numFmtId="171" fontId="23" fillId="0" borderId="4" xfId="10" applyNumberFormat="1" applyFont="1" applyBorder="1" applyAlignment="1">
      <alignment vertical="center"/>
    </xf>
    <xf numFmtId="4" fontId="23" fillId="0" borderId="4" xfId="10" applyNumberFormat="1" applyFont="1" applyBorder="1" applyAlignment="1">
      <alignment vertical="center"/>
    </xf>
    <xf numFmtId="4" fontId="23" fillId="9" borderId="4" xfId="10" applyNumberFormat="1" applyFont="1" applyFill="1" applyBorder="1" applyAlignment="1">
      <alignment vertical="center"/>
    </xf>
    <xf numFmtId="1" fontId="27" fillId="7" borderId="4" xfId="10" applyNumberFormat="1" applyFont="1" applyFill="1" applyBorder="1"/>
    <xf numFmtId="10" fontId="18" fillId="0" borderId="4" xfId="39" applyNumberFormat="1" applyFont="1" applyBorder="1" applyAlignment="1">
      <alignment vertical="center"/>
    </xf>
    <xf numFmtId="0" fontId="11" fillId="0" borderId="28" xfId="10" applyBorder="1" applyAlignment="1">
      <alignment horizontal="left" vertical="top" indent="1"/>
    </xf>
    <xf numFmtId="1" fontId="23" fillId="0" borderId="4" xfId="10" applyNumberFormat="1" applyFont="1" applyBorder="1" applyAlignment="1">
      <alignment horizontal="left" vertical="center"/>
    </xf>
    <xf numFmtId="2" fontId="24" fillId="0" borderId="4" xfId="10" applyNumberFormat="1" applyFont="1" applyBorder="1" applyAlignment="1">
      <alignment horizontal="center" vertical="center"/>
    </xf>
    <xf numFmtId="1" fontId="18" fillId="0" borderId="4" xfId="10" applyNumberFormat="1" applyFont="1" applyBorder="1" applyAlignment="1">
      <alignment horizontal="left" vertical="center"/>
    </xf>
    <xf numFmtId="1" fontId="24" fillId="0" borderId="4" xfId="10" applyNumberFormat="1" applyFont="1" applyBorder="1" applyAlignment="1">
      <alignment horizontal="right" vertical="center"/>
    </xf>
    <xf numFmtId="1" fontId="18" fillId="0" borderId="4" xfId="10" applyNumberFormat="1" applyFont="1" applyBorder="1" applyAlignment="1">
      <alignment horizontal="right" vertical="center"/>
    </xf>
    <xf numFmtId="1" fontId="24" fillId="0" borderId="4" xfId="10" applyNumberFormat="1" applyFont="1" applyBorder="1" applyAlignment="1">
      <alignment vertical="center"/>
    </xf>
    <xf numFmtId="2" fontId="23" fillId="0" borderId="4" xfId="10" applyNumberFormat="1" applyFont="1" applyBorder="1" applyAlignment="1">
      <alignment horizontal="center" vertical="center"/>
    </xf>
    <xf numFmtId="0" fontId="18" fillId="6" borderId="4" xfId="10" applyFont="1" applyFill="1" applyBorder="1" applyAlignment="1">
      <alignment vertical="center"/>
    </xf>
    <xf numFmtId="0" fontId="36" fillId="0" borderId="4" xfId="10" applyFont="1" applyBorder="1" applyAlignment="1">
      <alignment vertical="top"/>
    </xf>
    <xf numFmtId="0" fontId="11" fillId="0" borderId="4" xfId="10" applyBorder="1" applyAlignment="1">
      <alignment vertical="top"/>
    </xf>
    <xf numFmtId="0" fontId="11" fillId="0" borderId="4" xfId="10" applyBorder="1" applyAlignment="1">
      <alignment horizontal="left" vertical="top" indent="1"/>
    </xf>
    <xf numFmtId="0" fontId="18" fillId="0" borderId="4" xfId="10" applyFont="1" applyBorder="1" applyAlignment="1">
      <alignment horizontal="justify" vertical="center"/>
    </xf>
    <xf numFmtId="0" fontId="11" fillId="0" borderId="4" xfId="10" applyBorder="1" applyAlignment="1">
      <alignment horizontal="left" vertical="top" wrapText="1" indent="1"/>
    </xf>
    <xf numFmtId="1" fontId="38" fillId="0" borderId="4" xfId="10" applyNumberFormat="1" applyFont="1" applyBorder="1" applyAlignment="1">
      <alignment vertical="center"/>
    </xf>
    <xf numFmtId="0" fontId="11" fillId="0" borderId="4" xfId="10" applyBorder="1" applyAlignment="1">
      <alignment horizontal="left" vertical="top" indent="2"/>
    </xf>
    <xf numFmtId="1" fontId="38" fillId="0" borderId="4" xfId="10" applyNumberFormat="1" applyFont="1" applyBorder="1" applyAlignment="1">
      <alignment horizontal="right" vertical="center"/>
    </xf>
    <xf numFmtId="2" fontId="23" fillId="0" borderId="4" xfId="10" applyNumberFormat="1" applyFont="1" applyBorder="1" applyAlignment="1">
      <alignment horizontal="left" vertical="center"/>
    </xf>
    <xf numFmtId="1" fontId="24" fillId="0" borderId="4" xfId="10" applyNumberFormat="1" applyFont="1" applyBorder="1" applyAlignment="1">
      <alignment horizontal="center" vertical="center"/>
    </xf>
    <xf numFmtId="0" fontId="35" fillId="0" borderId="4" xfId="10" applyFont="1" applyBorder="1" applyAlignment="1">
      <alignment horizontal="left" vertical="top"/>
    </xf>
    <xf numFmtId="1" fontId="23" fillId="8" borderId="4" xfId="10" applyNumberFormat="1" applyFont="1" applyFill="1" applyBorder="1" applyAlignment="1">
      <alignment horizontal="center" vertical="center"/>
    </xf>
    <xf numFmtId="2" fontId="23" fillId="8" borderId="4" xfId="10" applyNumberFormat="1" applyFont="1" applyFill="1" applyBorder="1" applyAlignment="1">
      <alignment horizontal="center" vertical="center"/>
    </xf>
    <xf numFmtId="0" fontId="18" fillId="8" borderId="4" xfId="10" applyFont="1" applyFill="1" applyBorder="1" applyAlignment="1">
      <alignment vertical="center"/>
    </xf>
    <xf numFmtId="0" fontId="37" fillId="0" borderId="4" xfId="10" applyFont="1" applyBorder="1" applyAlignment="1">
      <alignment vertical="top"/>
    </xf>
    <xf numFmtId="0" fontId="11" fillId="0" borderId="4" xfId="10" applyBorder="1" applyAlignment="1">
      <alignment horizontal="left" vertical="top"/>
    </xf>
    <xf numFmtId="0" fontId="36" fillId="0" borderId="4" xfId="10" applyFont="1" applyBorder="1" applyAlignment="1">
      <alignment horizontal="left" vertical="top"/>
    </xf>
    <xf numFmtId="0" fontId="24" fillId="0" borderId="4" xfId="10" applyFont="1" applyBorder="1" applyAlignment="1">
      <alignment horizontal="right" vertical="center"/>
    </xf>
    <xf numFmtId="172" fontId="18" fillId="0" borderId="4" xfId="10" applyNumberFormat="1" applyFont="1" applyBorder="1" applyAlignment="1">
      <alignment horizontal="center" vertical="center"/>
    </xf>
    <xf numFmtId="172" fontId="18" fillId="0" borderId="4" xfId="10" applyNumberFormat="1" applyFont="1" applyBorder="1" applyAlignment="1">
      <alignment horizontal="left" vertical="center"/>
    </xf>
    <xf numFmtId="43" fontId="24" fillId="0" borderId="4" xfId="10" applyNumberFormat="1" applyFont="1" applyBorder="1" applyAlignment="1">
      <alignment horizontal="right" vertical="center"/>
    </xf>
    <xf numFmtId="2" fontId="24" fillId="0" borderId="4" xfId="10" applyNumberFormat="1" applyFont="1" applyBorder="1" applyAlignment="1">
      <alignment horizontal="right" vertical="center"/>
    </xf>
    <xf numFmtId="0" fontId="35" fillId="0" borderId="4" xfId="10" applyFont="1" applyBorder="1" applyAlignment="1">
      <alignment vertical="top"/>
    </xf>
    <xf numFmtId="0" fontId="23" fillId="8" borderId="4" xfId="10" applyFont="1" applyFill="1" applyBorder="1" applyAlignment="1">
      <alignment horizontal="center" vertical="center"/>
    </xf>
    <xf numFmtId="172" fontId="24" fillId="0" borderId="4" xfId="10" applyNumberFormat="1" applyFont="1" applyBorder="1" applyAlignment="1">
      <alignment horizontal="right" vertical="center"/>
    </xf>
    <xf numFmtId="0" fontId="24" fillId="0" borderId="4" xfId="10" applyFont="1" applyBorder="1" applyAlignment="1">
      <alignment horizontal="center" vertical="center"/>
    </xf>
    <xf numFmtId="0" fontId="28" fillId="0" borderId="4" xfId="10" applyFont="1" applyBorder="1" applyAlignment="1">
      <alignment vertical="center"/>
    </xf>
    <xf numFmtId="2" fontId="27" fillId="0" borderId="4" xfId="10" applyNumberFormat="1" applyFont="1" applyBorder="1" applyAlignment="1">
      <alignment horizontal="left" vertical="center" wrapText="1"/>
    </xf>
    <xf numFmtId="3" fontId="18" fillId="0" borderId="4" xfId="14" applyNumberFormat="1" applyFont="1" applyBorder="1" applyAlignment="1">
      <alignment horizontal="center" vertical="center"/>
    </xf>
    <xf numFmtId="3" fontId="18" fillId="0" borderId="4" xfId="14" applyNumberFormat="1" applyFont="1" applyBorder="1">
      <alignment vertical="center"/>
    </xf>
    <xf numFmtId="3" fontId="23" fillId="0" borderId="4" xfId="14" applyNumberFormat="1" applyFont="1" applyBorder="1">
      <alignment vertical="center"/>
    </xf>
    <xf numFmtId="3" fontId="18" fillId="0" borderId="4" xfId="10" applyNumberFormat="1" applyFont="1" applyBorder="1" applyAlignment="1">
      <alignment horizontal="center" vertical="center"/>
    </xf>
    <xf numFmtId="3" fontId="18" fillId="0" borderId="4" xfId="10" applyNumberFormat="1" applyFont="1" applyBorder="1" applyAlignment="1">
      <alignment vertical="center"/>
    </xf>
    <xf numFmtId="0" fontId="23" fillId="8" borderId="4" xfId="10" applyFont="1" applyFill="1" applyBorder="1" applyAlignment="1">
      <alignment vertical="center"/>
    </xf>
    <xf numFmtId="3" fontId="23" fillId="8" borderId="4" xfId="10" applyNumberFormat="1" applyFont="1" applyFill="1" applyBorder="1" applyAlignment="1">
      <alignment horizontal="center" vertical="center"/>
    </xf>
    <xf numFmtId="3" fontId="23" fillId="8" borderId="4" xfId="14" applyNumberFormat="1" applyFont="1" applyFill="1" applyBorder="1" applyAlignment="1">
      <alignment horizontal="center" vertical="center"/>
    </xf>
    <xf numFmtId="3" fontId="23" fillId="8" borderId="4" xfId="10" applyNumberFormat="1" applyFont="1" applyFill="1" applyBorder="1" applyAlignment="1">
      <alignment vertical="center"/>
    </xf>
    <xf numFmtId="2" fontId="23" fillId="6" borderId="4" xfId="28" applyNumberFormat="1" applyFont="1" applyFill="1" applyBorder="1" applyAlignment="1">
      <alignment vertical="center"/>
    </xf>
    <xf numFmtId="10" fontId="18" fillId="0" borderId="4" xfId="72" applyNumberFormat="1" applyFont="1" applyBorder="1" applyAlignment="1">
      <alignment horizontal="center" vertical="center"/>
    </xf>
    <xf numFmtId="0" fontId="18" fillId="5" borderId="4" xfId="14" applyFont="1" applyFill="1" applyBorder="1" applyAlignment="1">
      <alignment horizontal="center" vertical="center"/>
    </xf>
    <xf numFmtId="4" fontId="18" fillId="0" borderId="9" xfId="10" applyNumberFormat="1" applyFont="1" applyBorder="1" applyAlignment="1">
      <alignment vertical="center"/>
    </xf>
    <xf numFmtId="2" fontId="18" fillId="0" borderId="8" xfId="10" applyNumberFormat="1" applyFont="1" applyBorder="1" applyAlignment="1">
      <alignment vertical="center"/>
    </xf>
    <xf numFmtId="2" fontId="18" fillId="0" borderId="7" xfId="10" applyNumberFormat="1" applyFont="1" applyBorder="1" applyAlignment="1">
      <alignment vertical="center"/>
    </xf>
    <xf numFmtId="4" fontId="23" fillId="8" borderId="4" xfId="14" applyNumberFormat="1" applyFont="1" applyFill="1" applyBorder="1" applyAlignment="1">
      <alignment horizontal="center" vertical="center"/>
    </xf>
    <xf numFmtId="1" fontId="23" fillId="0" borderId="4" xfId="0" applyNumberFormat="1" applyFont="1" applyBorder="1" applyAlignment="1">
      <alignment vertical="center"/>
    </xf>
    <xf numFmtId="2" fontId="23" fillId="0" borderId="6" xfId="0" applyNumberFormat="1" applyFont="1" applyBorder="1" applyAlignment="1">
      <alignment horizontal="center" vertical="center"/>
    </xf>
    <xf numFmtId="2" fontId="18" fillId="8" borderId="4" xfId="0" applyNumberFormat="1" applyFont="1" applyFill="1" applyBorder="1" applyAlignment="1">
      <alignment vertical="center"/>
    </xf>
    <xf numFmtId="171" fontId="18" fillId="0" borderId="4" xfId="0" applyNumberFormat="1" applyFont="1" applyBorder="1" applyAlignment="1">
      <alignment horizontal="left" vertical="center"/>
    </xf>
    <xf numFmtId="2" fontId="18" fillId="0" borderId="0" xfId="0" applyNumberFormat="1" applyFont="1" applyAlignment="1">
      <alignment vertical="center"/>
    </xf>
    <xf numFmtId="0" fontId="18" fillId="0" borderId="0" xfId="10" applyFont="1" applyAlignment="1">
      <alignment horizontal="justify" vertical="center"/>
    </xf>
    <xf numFmtId="43" fontId="23" fillId="0" borderId="4" xfId="10" applyNumberFormat="1" applyFont="1" applyBorder="1" applyAlignment="1">
      <alignment vertical="center"/>
    </xf>
    <xf numFmtId="1" fontId="18" fillId="0" borderId="4" xfId="28" applyNumberFormat="1" applyFont="1" applyFill="1" applyBorder="1" applyAlignment="1">
      <alignment vertical="center"/>
    </xf>
    <xf numFmtId="4" fontId="23" fillId="8" borderId="4" xfId="10" applyNumberFormat="1" applyFont="1" applyFill="1" applyBorder="1" applyAlignment="1">
      <alignment horizontal="center" vertical="center"/>
    </xf>
    <xf numFmtId="183" fontId="23" fillId="8" borderId="4" xfId="14" applyNumberFormat="1" applyFont="1" applyFill="1" applyBorder="1" applyAlignment="1">
      <alignment horizontal="center" vertical="center"/>
    </xf>
    <xf numFmtId="0" fontId="18" fillId="4" borderId="6" xfId="10" applyFont="1" applyFill="1" applyBorder="1" applyAlignment="1">
      <alignment vertical="center"/>
    </xf>
    <xf numFmtId="4" fontId="18" fillId="0" borderId="8" xfId="10" applyNumberFormat="1" applyFont="1" applyBorder="1" applyAlignment="1">
      <alignment vertical="center"/>
    </xf>
    <xf numFmtId="4" fontId="18" fillId="0" borderId="7" xfId="10" applyNumberFormat="1" applyFont="1" applyBorder="1" applyAlignment="1">
      <alignment vertical="center"/>
    </xf>
    <xf numFmtId="1" fontId="0" fillId="0" borderId="6" xfId="0" applyNumberFormat="1" applyBorder="1"/>
    <xf numFmtId="2" fontId="18" fillId="0" borderId="9" xfId="10" applyNumberFormat="1" applyFont="1" applyBorder="1" applyAlignment="1">
      <alignment vertical="center"/>
    </xf>
    <xf numFmtId="2" fontId="18" fillId="0" borderId="6" xfId="10" applyNumberFormat="1" applyFont="1" applyBorder="1" applyAlignment="1">
      <alignment vertical="center"/>
    </xf>
    <xf numFmtId="0" fontId="44" fillId="0" borderId="0" xfId="10" applyFont="1" applyAlignment="1">
      <alignment vertical="center"/>
    </xf>
    <xf numFmtId="184" fontId="18" fillId="0" borderId="0" xfId="10" applyNumberFormat="1" applyFont="1" applyAlignment="1">
      <alignment vertical="center"/>
    </xf>
    <xf numFmtId="1" fontId="0" fillId="7" borderId="4" xfId="0" applyNumberFormat="1" applyFill="1" applyBorder="1" applyAlignment="1">
      <alignment wrapText="1"/>
    </xf>
    <xf numFmtId="0" fontId="27" fillId="7" borderId="4" xfId="0" applyFont="1" applyFill="1" applyBorder="1" applyAlignment="1">
      <alignment vertical="center" wrapText="1"/>
    </xf>
    <xf numFmtId="0" fontId="28" fillId="7" borderId="4" xfId="0" applyFont="1" applyFill="1" applyBorder="1" applyAlignment="1">
      <alignment vertical="center"/>
    </xf>
    <xf numFmtId="0" fontId="18" fillId="17" borderId="4" xfId="0" applyFont="1" applyFill="1" applyBorder="1" applyAlignment="1">
      <alignment horizontal="center" vertical="center"/>
    </xf>
    <xf numFmtId="0" fontId="18" fillId="16" borderId="0" xfId="10" applyFont="1" applyFill="1" applyAlignment="1">
      <alignment vertical="center"/>
    </xf>
    <xf numFmtId="0" fontId="18" fillId="16" borderId="0" xfId="0" applyFont="1" applyFill="1" applyAlignment="1">
      <alignment vertical="center"/>
    </xf>
    <xf numFmtId="3" fontId="18" fillId="0" borderId="4" xfId="10" applyNumberFormat="1" applyFont="1" applyBorder="1" applyAlignment="1">
      <alignment horizontal="right" vertical="center"/>
    </xf>
    <xf numFmtId="0" fontId="23" fillId="0" borderId="3" xfId="14" applyFont="1" applyBorder="1" applyAlignment="1">
      <alignment horizontal="center" vertical="center" wrapText="1"/>
    </xf>
    <xf numFmtId="0" fontId="23" fillId="0" borderId="4" xfId="1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1" fontId="27" fillId="5" borderId="4" xfId="10" applyNumberFormat="1" applyFont="1" applyFill="1" applyBorder="1" applyAlignment="1">
      <alignment wrapText="1"/>
    </xf>
    <xf numFmtId="4" fontId="18" fillId="5" borderId="4" xfId="10" applyNumberFormat="1" applyFont="1" applyFill="1" applyBorder="1" applyAlignment="1">
      <alignment vertical="center"/>
    </xf>
    <xf numFmtId="0" fontId="23" fillId="0" borderId="4" xfId="14" applyFont="1" applyBorder="1" applyAlignment="1">
      <alignment horizontal="center" vertical="center" wrapText="1"/>
    </xf>
    <xf numFmtId="0" fontId="23" fillId="4" borderId="9" xfId="10" applyFont="1" applyFill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18" fillId="0" borderId="0" xfId="10" applyFont="1" applyAlignment="1">
      <alignment horizontal="center" vertical="center"/>
    </xf>
    <xf numFmtId="0" fontId="23" fillId="0" borderId="4" xfId="14" applyFont="1" applyBorder="1" applyAlignment="1">
      <alignment horizontal="center" vertical="center" wrapText="1"/>
    </xf>
    <xf numFmtId="0" fontId="23" fillId="4" borderId="9" xfId="10" applyFont="1" applyFill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18" fillId="0" borderId="0" xfId="10" applyFont="1" applyAlignment="1">
      <alignment horizontal="center" vertical="center"/>
    </xf>
    <xf numFmtId="0" fontId="23" fillId="0" borderId="4" xfId="14" applyFont="1" applyBorder="1" applyAlignment="1">
      <alignment horizontal="center" vertical="center" wrapText="1"/>
    </xf>
    <xf numFmtId="0" fontId="18" fillId="0" borderId="4" xfId="10" applyFont="1" applyBorder="1" applyAlignment="1">
      <alignment horizontal="center" vertical="center" wrapText="1"/>
    </xf>
    <xf numFmtId="0" fontId="23" fillId="0" borderId="4" xfId="10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7" xfId="10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 wrapText="1"/>
    </xf>
    <xf numFmtId="0" fontId="18" fillId="0" borderId="4" xfId="10" applyFont="1" applyBorder="1" applyAlignment="1">
      <alignment vertical="center"/>
    </xf>
    <xf numFmtId="0" fontId="23" fillId="0" borderId="0" xfId="10" applyFont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18" fillId="0" borderId="0" xfId="10" applyFont="1" applyAlignment="1">
      <alignment horizontal="center" vertical="center"/>
    </xf>
    <xf numFmtId="0" fontId="28" fillId="0" borderId="4" xfId="52" applyFont="1" applyBorder="1" applyAlignment="1">
      <alignment horizontal="center" vertical="center"/>
    </xf>
    <xf numFmtId="0" fontId="18" fillId="0" borderId="23" xfId="10" applyFont="1" applyBorder="1" applyAlignment="1">
      <alignment vertical="center"/>
    </xf>
    <xf numFmtId="0" fontId="18" fillId="0" borderId="23" xfId="14" applyFont="1" applyBorder="1">
      <alignment vertical="center"/>
    </xf>
    <xf numFmtId="0" fontId="40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vertical="center"/>
    </xf>
    <xf numFmtId="1" fontId="23" fillId="6" borderId="4" xfId="14" applyNumberFormat="1" applyFont="1" applyFill="1" applyBorder="1">
      <alignment vertical="center"/>
    </xf>
    <xf numFmtId="174" fontId="18" fillId="6" borderId="4" xfId="14" applyNumberFormat="1" applyFont="1" applyFill="1" applyBorder="1">
      <alignment vertical="center"/>
    </xf>
    <xf numFmtId="0" fontId="23" fillId="0" borderId="4" xfId="0" applyFont="1" applyBorder="1" applyAlignment="1">
      <alignment horizontal="justify" vertical="center" wrapText="1"/>
    </xf>
    <xf numFmtId="0" fontId="18" fillId="0" borderId="4" xfId="0" applyFont="1" applyBorder="1" applyAlignment="1">
      <alignment horizontal="justify" vertical="center" wrapText="1"/>
    </xf>
    <xf numFmtId="43" fontId="23" fillId="0" borderId="4" xfId="10" applyNumberFormat="1" applyFont="1" applyBorder="1" applyAlignment="1">
      <alignment horizontal="center" vertical="center"/>
    </xf>
    <xf numFmtId="0" fontId="0" fillId="0" borderId="4" xfId="0" applyBorder="1"/>
    <xf numFmtId="0" fontId="11" fillId="0" borderId="4" xfId="0" applyFont="1" applyBorder="1"/>
    <xf numFmtId="0" fontId="23" fillId="0" borderId="4" xfId="10" applyFont="1" applyBorder="1" applyAlignment="1">
      <alignment horizontal="center" vertical="center"/>
    </xf>
    <xf numFmtId="1" fontId="23" fillId="0" borderId="4" xfId="1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18" fillId="0" borderId="0" xfId="10" applyFont="1" applyAlignment="1">
      <alignment horizontal="center" vertical="center"/>
    </xf>
    <xf numFmtId="0" fontId="28" fillId="0" borderId="4" xfId="52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/>
    </xf>
    <xf numFmtId="0" fontId="18" fillId="0" borderId="4" xfId="10" applyFont="1" applyBorder="1" applyAlignment="1">
      <alignment vertical="center"/>
    </xf>
    <xf numFmtId="165" fontId="18" fillId="0" borderId="4" xfId="10" applyNumberFormat="1" applyFont="1" applyBorder="1" applyAlignment="1">
      <alignment horizontal="center" vertical="center"/>
    </xf>
    <xf numFmtId="182" fontId="23" fillId="0" borderId="4" xfId="10" applyNumberFormat="1" applyFont="1" applyBorder="1" applyAlignment="1">
      <alignment horizontal="center" vertical="center"/>
    </xf>
    <xf numFmtId="0" fontId="23" fillId="0" borderId="4" xfId="14" applyFont="1" applyBorder="1" applyAlignment="1">
      <alignment vertical="center" wrapText="1"/>
    </xf>
    <xf numFmtId="0" fontId="23" fillId="0" borderId="4" xfId="10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 wrapText="1"/>
    </xf>
    <xf numFmtId="0" fontId="18" fillId="0" borderId="4" xfId="10" applyFont="1" applyBorder="1" applyAlignment="1">
      <alignment horizontal="center" vertical="center"/>
    </xf>
    <xf numFmtId="1" fontId="23" fillId="0" borderId="4" xfId="10" applyNumberFormat="1" applyFont="1" applyBorder="1" applyAlignment="1">
      <alignment horizontal="center" vertical="center"/>
    </xf>
    <xf numFmtId="178" fontId="23" fillId="0" borderId="4" xfId="10" applyNumberFormat="1" applyFont="1" applyBorder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28" fillId="0" borderId="4" xfId="52" applyFont="1" applyBorder="1" applyAlignment="1">
      <alignment horizontal="center" vertical="center" wrapText="1"/>
    </xf>
    <xf numFmtId="0" fontId="28" fillId="0" borderId="4" xfId="52" applyFont="1" applyBorder="1" applyAlignment="1">
      <alignment horizontal="center" vertical="center"/>
    </xf>
    <xf numFmtId="2" fontId="18" fillId="5" borderId="4" xfId="10" applyNumberFormat="1" applyFont="1" applyFill="1" applyBorder="1" applyAlignment="1">
      <alignment horizontal="center" vertical="center"/>
    </xf>
    <xf numFmtId="0" fontId="51" fillId="5" borderId="4" xfId="14" applyFont="1" applyFill="1" applyBorder="1" applyAlignment="1">
      <alignment horizontal="center" vertical="center"/>
    </xf>
    <xf numFmtId="0" fontId="18" fillId="0" borderId="0" xfId="109" applyFont="1" applyAlignment="1">
      <alignment vertical="center"/>
    </xf>
    <xf numFmtId="0" fontId="18" fillId="0" borderId="4" xfId="109" applyFont="1" applyBorder="1" applyAlignment="1">
      <alignment vertical="center"/>
    </xf>
    <xf numFmtId="2" fontId="18" fillId="0" borderId="0" xfId="109" applyNumberFormat="1" applyFont="1" applyAlignment="1">
      <alignment vertical="center"/>
    </xf>
    <xf numFmtId="0" fontId="11" fillId="0" borderId="28" xfId="109" applyBorder="1" applyAlignment="1">
      <alignment horizontal="left" vertical="top" indent="1"/>
    </xf>
    <xf numFmtId="0" fontId="18" fillId="0" borderId="4" xfId="109" applyFont="1" applyBorder="1" applyAlignment="1">
      <alignment horizontal="center" vertical="center" wrapText="1"/>
    </xf>
    <xf numFmtId="0" fontId="30" fillId="0" borderId="4" xfId="109" applyFont="1" applyBorder="1" applyAlignment="1">
      <alignment vertical="top"/>
    </xf>
    <xf numFmtId="0" fontId="23" fillId="0" borderId="4" xfId="109" applyFont="1" applyBorder="1" applyAlignment="1">
      <alignment horizontal="center" vertical="center"/>
    </xf>
    <xf numFmtId="0" fontId="23" fillId="0" borderId="4" xfId="109" applyFont="1" applyBorder="1" applyAlignment="1">
      <alignment horizontal="center" vertical="center" wrapText="1"/>
    </xf>
    <xf numFmtId="0" fontId="34" fillId="0" borderId="4" xfId="10" applyFont="1" applyBorder="1" applyAlignment="1">
      <alignment horizontal="center" vertical="center"/>
    </xf>
    <xf numFmtId="2" fontId="34" fillId="0" borderId="4" xfId="10" applyNumberFormat="1" applyFont="1" applyBorder="1" applyAlignment="1">
      <alignment horizontal="center" vertical="center"/>
    </xf>
    <xf numFmtId="178" fontId="34" fillId="0" borderId="4" xfId="10" applyNumberFormat="1" applyFont="1" applyBorder="1" applyAlignment="1">
      <alignment horizontal="center" vertical="center"/>
    </xf>
    <xf numFmtId="1" fontId="34" fillId="0" borderId="4" xfId="1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2" fontId="36" fillId="0" borderId="4" xfId="0" applyNumberFormat="1" applyFont="1" applyBorder="1" applyAlignment="1">
      <alignment horizontal="center" vertical="top"/>
    </xf>
    <xf numFmtId="2" fontId="0" fillId="0" borderId="4" xfId="0" applyNumberFormat="1" applyBorder="1" applyAlignment="1">
      <alignment horizontal="center" vertical="top"/>
    </xf>
    <xf numFmtId="2" fontId="0" fillId="0" borderId="4" xfId="0" applyNumberFormat="1" applyBorder="1" applyAlignment="1">
      <alignment horizontal="center" vertical="top" wrapText="1"/>
    </xf>
    <xf numFmtId="178" fontId="36" fillId="0" borderId="4" xfId="0" applyNumberFormat="1" applyFont="1" applyBorder="1" applyAlignment="1">
      <alignment horizontal="center" vertical="top"/>
    </xf>
    <xf numFmtId="178" fontId="0" fillId="0" borderId="4" xfId="0" applyNumberFormat="1" applyBorder="1" applyAlignment="1">
      <alignment horizontal="center" vertical="top"/>
    </xf>
    <xf numFmtId="178" fontId="0" fillId="0" borderId="4" xfId="0" applyNumberFormat="1" applyBorder="1" applyAlignment="1">
      <alignment horizontal="center" vertical="top" wrapText="1"/>
    </xf>
    <xf numFmtId="0" fontId="23" fillId="0" borderId="4" xfId="10" applyFont="1" applyBorder="1" applyAlignment="1">
      <alignment horizontal="center" vertical="center"/>
    </xf>
    <xf numFmtId="1" fontId="23" fillId="0" borderId="4" xfId="10" applyNumberFormat="1" applyFont="1" applyBorder="1" applyAlignment="1">
      <alignment horizontal="center" vertical="center"/>
    </xf>
    <xf numFmtId="178" fontId="23" fillId="0" borderId="4" xfId="1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4" xfId="10" applyFont="1" applyBorder="1" applyAlignment="1">
      <alignment vertical="center"/>
    </xf>
    <xf numFmtId="0" fontId="23" fillId="0" borderId="4" xfId="109" applyFont="1" applyBorder="1" applyAlignment="1">
      <alignment horizontal="center" vertical="center"/>
    </xf>
    <xf numFmtId="0" fontId="28" fillId="0" borderId="4" xfId="52" applyFont="1" applyBorder="1" applyAlignment="1">
      <alignment horizontal="center" vertical="center" wrapText="1"/>
    </xf>
    <xf numFmtId="0" fontId="28" fillId="0" borderId="4" xfId="52" applyFont="1" applyBorder="1" applyAlignment="1">
      <alignment horizontal="center" vertical="center"/>
    </xf>
    <xf numFmtId="0" fontId="28" fillId="0" borderId="6" xfId="52" applyFont="1" applyBorder="1" applyAlignment="1">
      <alignment horizontal="center" vertical="center"/>
    </xf>
    <xf numFmtId="1" fontId="18" fillId="5" borderId="4" xfId="1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top"/>
    </xf>
    <xf numFmtId="0" fontId="35" fillId="0" borderId="4" xfId="0" applyFont="1" applyBorder="1" applyAlignment="1">
      <alignment horizontal="center" vertical="top"/>
    </xf>
    <xf numFmtId="2" fontId="37" fillId="0" borderId="4" xfId="0" applyNumberFormat="1" applyFont="1" applyBorder="1" applyAlignment="1">
      <alignment horizontal="center" vertical="top"/>
    </xf>
    <xf numFmtId="2" fontId="35" fillId="0" borderId="4" xfId="0" applyNumberFormat="1" applyFont="1" applyBorder="1" applyAlignment="1">
      <alignment horizontal="center" vertical="top"/>
    </xf>
    <xf numFmtId="178" fontId="37" fillId="0" borderId="4" xfId="0" applyNumberFormat="1" applyFont="1" applyBorder="1" applyAlignment="1">
      <alignment horizontal="center" vertical="top"/>
    </xf>
    <xf numFmtId="178" fontId="35" fillId="0" borderId="4" xfId="0" applyNumberFormat="1" applyFont="1" applyBorder="1" applyAlignment="1">
      <alignment horizontal="center" vertical="top"/>
    </xf>
    <xf numFmtId="1" fontId="0" fillId="0" borderId="4" xfId="0" applyNumberFormat="1" applyBorder="1" applyAlignment="1">
      <alignment horizontal="center" vertical="top"/>
    </xf>
    <xf numFmtId="1" fontId="36" fillId="0" borderId="4" xfId="0" applyNumberFormat="1" applyFont="1" applyBorder="1" applyAlignment="1">
      <alignment horizontal="center" vertical="top"/>
    </xf>
    <xf numFmtId="1" fontId="37" fillId="0" borderId="4" xfId="0" applyNumberFormat="1" applyFon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0" fontId="36" fillId="0" borderId="43" xfId="0" applyFont="1" applyBorder="1" applyAlignment="1">
      <alignment vertical="top"/>
    </xf>
    <xf numFmtId="0" fontId="36" fillId="0" borderId="43" xfId="0" applyFont="1" applyBorder="1" applyAlignment="1">
      <alignment horizontal="center" vertical="top"/>
    </xf>
    <xf numFmtId="2" fontId="36" fillId="0" borderId="43" xfId="0" applyNumberFormat="1" applyFont="1" applyBorder="1" applyAlignment="1">
      <alignment horizontal="center" vertical="top"/>
    </xf>
    <xf numFmtId="178" fontId="36" fillId="0" borderId="43" xfId="0" applyNumberFormat="1" applyFont="1" applyBorder="1" applyAlignment="1">
      <alignment horizontal="center" vertical="top"/>
    </xf>
    <xf numFmtId="0" fontId="23" fillId="0" borderId="0" xfId="0" applyFont="1" applyAlignment="1">
      <alignment vertical="center"/>
    </xf>
    <xf numFmtId="3" fontId="0" fillId="0" borderId="4" xfId="0" applyNumberFormat="1" applyBorder="1" applyAlignment="1">
      <alignment horizontal="center" vertical="top" wrapText="1"/>
    </xf>
    <xf numFmtId="3" fontId="36" fillId="0" borderId="4" xfId="0" applyNumberFormat="1" applyFont="1" applyBorder="1" applyAlignment="1">
      <alignment horizontal="center" vertical="top"/>
    </xf>
    <xf numFmtId="3" fontId="23" fillId="0" borderId="0" xfId="109" applyNumberFormat="1" applyFont="1" applyAlignment="1">
      <alignment vertical="center"/>
    </xf>
    <xf numFmtId="0" fontId="23" fillId="0" borderId="0" xfId="109" applyFont="1" applyAlignment="1">
      <alignment vertical="center"/>
    </xf>
    <xf numFmtId="0" fontId="18" fillId="0" borderId="6" xfId="109" applyFont="1" applyBorder="1" applyAlignment="1">
      <alignment vertical="center"/>
    </xf>
    <xf numFmtId="183" fontId="23" fillId="6" borderId="4" xfId="109" applyNumberFormat="1" applyFont="1" applyFill="1" applyBorder="1" applyAlignment="1">
      <alignment horizontal="center" vertical="center"/>
    </xf>
    <xf numFmtId="0" fontId="23" fillId="0" borderId="4" xfId="109" applyFont="1" applyBorder="1" applyAlignment="1">
      <alignment vertical="center"/>
    </xf>
    <xf numFmtId="4" fontId="23" fillId="6" borderId="4" xfId="109" applyNumberFormat="1" applyFont="1" applyFill="1" applyBorder="1" applyAlignment="1">
      <alignment horizontal="center" vertical="center"/>
    </xf>
    <xf numFmtId="4" fontId="23" fillId="6" borderId="8" xfId="109" applyNumberFormat="1" applyFont="1" applyFill="1" applyBorder="1" applyAlignment="1">
      <alignment horizontal="center" vertical="center"/>
    </xf>
    <xf numFmtId="3" fontId="23" fillId="6" borderId="4" xfId="109" applyNumberFormat="1" applyFont="1" applyFill="1" applyBorder="1" applyAlignment="1">
      <alignment horizontal="center" vertical="center"/>
    </xf>
    <xf numFmtId="2" fontId="27" fillId="0" borderId="4" xfId="109" applyNumberFormat="1" applyFont="1" applyBorder="1" applyAlignment="1">
      <alignment horizontal="left" vertical="center" wrapText="1"/>
    </xf>
    <xf numFmtId="178" fontId="34" fillId="4" borderId="4" xfId="10" applyNumberFormat="1" applyFont="1" applyFill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 wrapText="1"/>
    </xf>
    <xf numFmtId="3" fontId="23" fillId="6" borderId="8" xfId="109" applyNumberFormat="1" applyFont="1" applyFill="1" applyBorder="1" applyAlignment="1">
      <alignment horizontal="center" vertical="center"/>
    </xf>
    <xf numFmtId="3" fontId="23" fillId="0" borderId="0" xfId="109" applyNumberFormat="1" applyFont="1" applyAlignment="1">
      <alignment horizontal="center" vertical="center"/>
    </xf>
    <xf numFmtId="178" fontId="0" fillId="0" borderId="28" xfId="0" applyNumberFormat="1" applyBorder="1" applyAlignment="1">
      <alignment horizontal="center" vertical="top"/>
    </xf>
    <xf numFmtId="0" fontId="23" fillId="6" borderId="4" xfId="109" applyFont="1" applyFill="1" applyBorder="1" applyAlignment="1">
      <alignment vertical="center"/>
    </xf>
    <xf numFmtId="2" fontId="18" fillId="0" borderId="4" xfId="109" applyNumberFormat="1" applyFont="1" applyBorder="1" applyAlignment="1">
      <alignment horizontal="center" vertical="center"/>
    </xf>
    <xf numFmtId="3" fontId="18" fillId="0" borderId="4" xfId="109" applyNumberFormat="1" applyFont="1" applyBorder="1" applyAlignment="1">
      <alignment horizontal="center" vertical="center"/>
    </xf>
    <xf numFmtId="178" fontId="23" fillId="0" borderId="6" xfId="10" applyNumberFormat="1" applyFont="1" applyBorder="1" applyAlignment="1">
      <alignment horizontal="center" vertical="center"/>
    </xf>
    <xf numFmtId="4" fontId="23" fillId="6" borderId="4" xfId="109" applyNumberFormat="1" applyFont="1" applyFill="1" applyBorder="1" applyAlignment="1">
      <alignment vertical="center"/>
    </xf>
    <xf numFmtId="2" fontId="27" fillId="0" borderId="4" xfId="109" applyNumberFormat="1" applyFont="1" applyBorder="1" applyAlignment="1">
      <alignment horizontal="center" vertical="center" wrapText="1"/>
    </xf>
    <xf numFmtId="178" fontId="23" fillId="4" borderId="4" xfId="10" applyNumberFormat="1" applyFont="1" applyFill="1" applyBorder="1" applyAlignment="1">
      <alignment horizontal="center" vertical="center"/>
    </xf>
    <xf numFmtId="0" fontId="18" fillId="0" borderId="4" xfId="14" applyFont="1" applyBorder="1" applyAlignment="1">
      <alignment horizontal="center" vertical="center"/>
    </xf>
    <xf numFmtId="0" fontId="18" fillId="0" borderId="0" xfId="10" applyFont="1" applyAlignment="1">
      <alignment vertical="center"/>
    </xf>
    <xf numFmtId="0" fontId="18" fillId="0" borderId="0" xfId="14" applyFont="1">
      <alignment vertical="center"/>
    </xf>
    <xf numFmtId="0" fontId="23" fillId="0" borderId="4" xfId="14" applyFont="1" applyBorder="1" applyAlignment="1">
      <alignment horizontal="center" vertical="center"/>
    </xf>
    <xf numFmtId="0" fontId="23" fillId="0" borderId="4" xfId="14" applyFont="1" applyBorder="1" applyAlignment="1">
      <alignment horizontal="center" vertical="center" wrapText="1"/>
    </xf>
    <xf numFmtId="0" fontId="18" fillId="0" borderId="4" xfId="14" applyFont="1" applyBorder="1" applyAlignment="1">
      <alignment horizontal="left" vertical="center"/>
    </xf>
    <xf numFmtId="0" fontId="23" fillId="0" borderId="4" xfId="14" applyFont="1" applyBorder="1">
      <alignment vertical="center"/>
    </xf>
    <xf numFmtId="0" fontId="18" fillId="0" borderId="4" xfId="10" applyFont="1" applyBorder="1" applyAlignment="1">
      <alignment horizontal="center" vertical="center"/>
    </xf>
    <xf numFmtId="0" fontId="23" fillId="0" borderId="0" xfId="10" applyFont="1" applyAlignment="1">
      <alignment horizontal="left" vertical="center"/>
    </xf>
    <xf numFmtId="0" fontId="18" fillId="0" borderId="4" xfId="10" applyFont="1" applyBorder="1" applyAlignment="1">
      <alignment vertical="center"/>
    </xf>
    <xf numFmtId="0" fontId="23" fillId="0" borderId="0" xfId="10" applyFont="1" applyAlignment="1">
      <alignment vertical="center"/>
    </xf>
    <xf numFmtId="0" fontId="23" fillId="0" borderId="0" xfId="10" applyFont="1" applyAlignment="1">
      <alignment horizontal="center" vertical="center"/>
    </xf>
    <xf numFmtId="0" fontId="23" fillId="0" borderId="4" xfId="10" applyFont="1" applyBorder="1" applyAlignment="1">
      <alignment vertical="center"/>
    </xf>
    <xf numFmtId="0" fontId="18" fillId="4" borderId="4" xfId="10" applyFont="1" applyFill="1" applyBorder="1" applyAlignment="1">
      <alignment vertical="center"/>
    </xf>
    <xf numFmtId="0" fontId="18" fillId="0" borderId="4" xfId="14" applyFont="1" applyBorder="1" applyAlignment="1">
      <alignment vertical="top"/>
    </xf>
    <xf numFmtId="0" fontId="23" fillId="4" borderId="4" xfId="10" applyFont="1" applyFill="1" applyBorder="1" applyAlignment="1">
      <alignment horizontal="center" vertical="center"/>
    </xf>
    <xf numFmtId="0" fontId="18" fillId="0" borderId="4" xfId="10" applyFont="1" applyBorder="1" applyAlignment="1">
      <alignment horizontal="left" vertical="center" indent="1"/>
    </xf>
    <xf numFmtId="0" fontId="18" fillId="0" borderId="9" xfId="10" applyFont="1" applyBorder="1" applyAlignment="1">
      <alignment vertical="center"/>
    </xf>
    <xf numFmtId="0" fontId="28" fillId="0" borderId="4" xfId="52" applyFont="1" applyBorder="1" applyAlignment="1">
      <alignment horizontal="center" vertical="center"/>
    </xf>
    <xf numFmtId="178" fontId="23" fillId="0" borderId="4" xfId="10" applyNumberFormat="1" applyFont="1" applyBorder="1" applyAlignment="1">
      <alignment horizontal="center" vertical="center"/>
    </xf>
    <xf numFmtId="178" fontId="18" fillId="0" borderId="4" xfId="10" applyNumberFormat="1" applyFont="1" applyBorder="1" applyAlignment="1">
      <alignment horizontal="center" vertical="center"/>
    </xf>
    <xf numFmtId="0" fontId="23" fillId="0" borderId="6" xfId="10" applyFont="1" applyBorder="1" applyAlignment="1">
      <alignment vertical="center"/>
    </xf>
    <xf numFmtId="0" fontId="34" fillId="0" borderId="4" xfId="10" applyFont="1" applyBorder="1" applyAlignment="1">
      <alignment vertical="center"/>
    </xf>
    <xf numFmtId="0" fontId="34" fillId="0" borderId="4" xfId="10" applyFont="1" applyBorder="1" applyAlignment="1">
      <alignment horizontal="left" vertical="center" indent="1"/>
    </xf>
    <xf numFmtId="0" fontId="34" fillId="4" borderId="4" xfId="10" applyFont="1" applyFill="1" applyBorder="1" applyAlignment="1">
      <alignment horizontal="left" vertical="center" indent="1"/>
    </xf>
    <xf numFmtId="0" fontId="34" fillId="4" borderId="4" xfId="10" applyFont="1" applyFill="1" applyBorder="1" applyAlignment="1">
      <alignment vertical="center"/>
    </xf>
    <xf numFmtId="0" fontId="23" fillId="4" borderId="4" xfId="10" applyFont="1" applyFill="1" applyBorder="1" applyAlignment="1">
      <alignment vertical="center"/>
    </xf>
    <xf numFmtId="9" fontId="18" fillId="0" borderId="0" xfId="10" applyNumberFormat="1" applyFont="1" applyAlignment="1">
      <alignment vertical="center"/>
    </xf>
    <xf numFmtId="3" fontId="18" fillId="0" borderId="4" xfId="14" applyNumberFormat="1" applyFont="1" applyBorder="1" applyAlignment="1">
      <alignment horizontal="center" vertical="center"/>
    </xf>
    <xf numFmtId="0" fontId="18" fillId="0" borderId="0" xfId="109" applyFont="1" applyAlignment="1">
      <alignment vertical="center"/>
    </xf>
    <xf numFmtId="0" fontId="18" fillId="0" borderId="4" xfId="109" applyFont="1" applyBorder="1" applyAlignment="1">
      <alignment vertical="center"/>
    </xf>
    <xf numFmtId="178" fontId="34" fillId="0" borderId="4" xfId="10" applyNumberFormat="1" applyFont="1" applyBorder="1" applyAlignment="1">
      <alignment horizontal="center" vertical="center"/>
    </xf>
    <xf numFmtId="0" fontId="23" fillId="4" borderId="6" xfId="10" applyFont="1" applyFill="1" applyBorder="1" applyAlignment="1">
      <alignment horizontal="center" vertical="center"/>
    </xf>
    <xf numFmtId="0" fontId="23" fillId="4" borderId="4" xfId="10" applyFont="1" applyFill="1" applyBorder="1" applyAlignment="1">
      <alignment horizontal="center" vertical="center"/>
    </xf>
    <xf numFmtId="43" fontId="18" fillId="0" borderId="4" xfId="420" applyFont="1" applyBorder="1" applyAlignment="1">
      <alignment vertical="center"/>
    </xf>
    <xf numFmtId="43" fontId="18" fillId="6" borderId="4" xfId="420" applyFont="1" applyFill="1" applyBorder="1" applyAlignment="1">
      <alignment vertical="center"/>
    </xf>
    <xf numFmtId="172" fontId="18" fillId="0" borderId="4" xfId="420" applyNumberFormat="1" applyFont="1" applyBorder="1" applyAlignment="1">
      <alignment vertical="center"/>
    </xf>
    <xf numFmtId="43" fontId="18" fillId="0" borderId="4" xfId="420" applyFont="1" applyFill="1" applyBorder="1" applyAlignment="1">
      <alignment vertical="center"/>
    </xf>
    <xf numFmtId="43" fontId="23" fillId="6" borderId="4" xfId="420" applyFont="1" applyFill="1" applyBorder="1" applyAlignment="1">
      <alignment vertical="center"/>
    </xf>
    <xf numFmtId="174" fontId="18" fillId="0" borderId="0" xfId="110" applyNumberFormat="1" applyFont="1" applyAlignment="1">
      <alignment vertical="center"/>
    </xf>
    <xf numFmtId="174" fontId="18" fillId="0" borderId="4" xfId="110" applyNumberFormat="1" applyFont="1" applyBorder="1" applyAlignment="1">
      <alignment vertical="center"/>
    </xf>
    <xf numFmtId="10" fontId="18" fillId="0" borderId="0" xfId="110" applyNumberFormat="1" applyFont="1" applyAlignment="1">
      <alignment vertical="center"/>
    </xf>
    <xf numFmtId="174" fontId="23" fillId="0" borderId="4" xfId="110" applyNumberFormat="1" applyFont="1" applyFill="1" applyBorder="1" applyAlignment="1">
      <alignment vertical="center"/>
    </xf>
    <xf numFmtId="10" fontId="18" fillId="0" borderId="4" xfId="110" applyNumberFormat="1" applyFont="1" applyBorder="1" applyAlignment="1">
      <alignment vertical="center"/>
    </xf>
    <xf numFmtId="10" fontId="23" fillId="0" borderId="4" xfId="110" applyNumberFormat="1" applyFont="1" applyBorder="1" applyAlignment="1">
      <alignment vertical="center"/>
    </xf>
    <xf numFmtId="10" fontId="23" fillId="8" borderId="4" xfId="110" applyNumberFormat="1" applyFont="1" applyFill="1" applyBorder="1" applyAlignment="1">
      <alignment vertical="center"/>
    </xf>
    <xf numFmtId="43" fontId="18" fillId="0" borderId="0" xfId="420" applyFont="1" applyAlignment="1">
      <alignment vertical="center"/>
    </xf>
    <xf numFmtId="174" fontId="23" fillId="8" borderId="4" xfId="110" applyNumberFormat="1" applyFont="1" applyFill="1" applyBorder="1" applyAlignment="1">
      <alignment vertical="center"/>
    </xf>
    <xf numFmtId="179" fontId="18" fillId="0" borderId="0" xfId="420" applyNumberFormat="1" applyFont="1" applyAlignment="1">
      <alignment vertical="center"/>
    </xf>
    <xf numFmtId="9" fontId="18" fillId="0" borderId="4" xfId="110" applyFont="1" applyBorder="1" applyAlignment="1">
      <alignment vertical="center"/>
    </xf>
    <xf numFmtId="9" fontId="18" fillId="0" borderId="4" xfId="420" applyNumberFormat="1" applyFont="1" applyBorder="1" applyAlignment="1">
      <alignment vertical="center"/>
    </xf>
    <xf numFmtId="10" fontId="18" fillId="0" borderId="4" xfId="420" applyNumberFormat="1" applyFont="1" applyBorder="1" applyAlignment="1">
      <alignment vertical="center"/>
    </xf>
    <xf numFmtId="173" fontId="18" fillId="0" borderId="4" xfId="420" applyNumberFormat="1" applyFont="1" applyBorder="1" applyAlignment="1">
      <alignment vertical="center"/>
    </xf>
    <xf numFmtId="0" fontId="52" fillId="0" borderId="0" xfId="10" applyFont="1" applyAlignment="1">
      <alignment vertical="center"/>
    </xf>
    <xf numFmtId="0" fontId="23" fillId="0" borderId="0" xfId="10" applyFont="1" applyAlignment="1">
      <alignment horizontal="centerContinuous" vertical="center"/>
    </xf>
    <xf numFmtId="10" fontId="18" fillId="0" borderId="4" xfId="110" applyNumberFormat="1" applyFont="1" applyBorder="1" applyAlignment="1">
      <alignment horizontal="center" vertical="center" wrapText="1"/>
    </xf>
    <xf numFmtId="0" fontId="23" fillId="9" borderId="4" xfId="10" applyFont="1" applyFill="1" applyBorder="1" applyAlignment="1">
      <alignment horizontal="center" vertical="center"/>
    </xf>
    <xf numFmtId="2" fontId="11" fillId="5" borderId="4" xfId="0" applyNumberFormat="1" applyFont="1" applyFill="1" applyBorder="1" applyAlignment="1">
      <alignment vertical="center"/>
    </xf>
    <xf numFmtId="10" fontId="11" fillId="5" borderId="4" xfId="39" applyNumberFormat="1" applyFont="1" applyFill="1" applyBorder="1" applyAlignment="1">
      <alignment vertical="center"/>
    </xf>
    <xf numFmtId="1" fontId="11" fillId="5" borderId="4" xfId="0" applyNumberFormat="1" applyFont="1" applyFill="1" applyBorder="1" applyAlignment="1">
      <alignment vertical="center"/>
    </xf>
    <xf numFmtId="0" fontId="30" fillId="5" borderId="4" xfId="0" applyFont="1" applyFill="1" applyBorder="1" applyAlignment="1">
      <alignment vertical="center" wrapText="1"/>
    </xf>
    <xf numFmtId="0" fontId="11" fillId="5" borderId="4" xfId="0" applyFont="1" applyFill="1" applyBorder="1" applyAlignment="1">
      <alignment vertical="center"/>
    </xf>
    <xf numFmtId="0" fontId="36" fillId="5" borderId="4" xfId="0" applyFont="1" applyFill="1" applyBorder="1" applyAlignment="1">
      <alignment vertical="center"/>
    </xf>
    <xf numFmtId="2" fontId="23" fillId="8" borderId="4" xfId="10" applyNumberFormat="1" applyFont="1" applyFill="1" applyBorder="1" applyAlignment="1">
      <alignment vertical="center"/>
    </xf>
    <xf numFmtId="2" fontId="18" fillId="9" borderId="4" xfId="10" applyNumberFormat="1" applyFont="1" applyFill="1" applyBorder="1" applyAlignment="1">
      <alignment vertical="center"/>
    </xf>
    <xf numFmtId="0" fontId="18" fillId="5" borderId="4" xfId="10" applyFont="1" applyFill="1" applyBorder="1" applyAlignment="1">
      <alignment vertical="center" wrapText="1"/>
    </xf>
    <xf numFmtId="2" fontId="18" fillId="5" borderId="0" xfId="10" applyNumberFormat="1" applyFont="1" applyFill="1" applyAlignment="1">
      <alignment vertical="center"/>
    </xf>
    <xf numFmtId="2" fontId="18" fillId="8" borderId="4" xfId="10" applyNumberFormat="1" applyFont="1" applyFill="1" applyBorder="1" applyAlignment="1">
      <alignment vertical="center"/>
    </xf>
    <xf numFmtId="0" fontId="11" fillId="5" borderId="4" xfId="10" applyFill="1" applyBorder="1" applyAlignment="1">
      <alignment vertical="center" wrapText="1"/>
    </xf>
    <xf numFmtId="1" fontId="18" fillId="5" borderId="4" xfId="10" applyNumberFormat="1" applyFont="1" applyFill="1" applyBorder="1" applyAlignment="1">
      <alignment vertical="center"/>
    </xf>
    <xf numFmtId="0" fontId="30" fillId="5" borderId="4" xfId="0" applyFont="1" applyFill="1" applyBorder="1" applyAlignment="1">
      <alignment vertical="top" wrapText="1"/>
    </xf>
    <xf numFmtId="0" fontId="18" fillId="5" borderId="9" xfId="10" applyFont="1" applyFill="1" applyBorder="1" applyAlignment="1">
      <alignment vertical="center" wrapText="1"/>
    </xf>
    <xf numFmtId="1" fontId="0" fillId="5" borderId="4" xfId="0" applyNumberFormat="1" applyFill="1" applyBorder="1" applyAlignment="1">
      <alignment wrapText="1"/>
    </xf>
    <xf numFmtId="178" fontId="18" fillId="5" borderId="4" xfId="10" applyNumberFormat="1" applyFont="1" applyFill="1" applyBorder="1" applyAlignment="1">
      <alignment vertical="center"/>
    </xf>
    <xf numFmtId="1" fontId="27" fillId="5" borderId="4" xfId="0" applyNumberFormat="1" applyFont="1" applyFill="1" applyBorder="1"/>
    <xf numFmtId="0" fontId="18" fillId="5" borderId="6" xfId="10" applyFont="1" applyFill="1" applyBorder="1" applyAlignment="1">
      <alignment vertical="center"/>
    </xf>
    <xf numFmtId="0" fontId="23" fillId="19" borderId="4" xfId="10" applyFont="1" applyFill="1" applyBorder="1" applyAlignment="1">
      <alignment horizontal="center" vertical="center"/>
    </xf>
    <xf numFmtId="4" fontId="18" fillId="8" borderId="4" xfId="10" applyNumberFormat="1" applyFont="1" applyFill="1" applyBorder="1" applyAlignment="1">
      <alignment vertical="center"/>
    </xf>
    <xf numFmtId="0" fontId="18" fillId="5" borderId="9" xfId="10" applyFont="1" applyFill="1" applyBorder="1" applyAlignment="1">
      <alignment vertical="center"/>
    </xf>
    <xf numFmtId="4" fontId="23" fillId="5" borderId="4" xfId="10" applyNumberFormat="1" applyFont="1" applyFill="1" applyBorder="1" applyAlignment="1">
      <alignment vertical="center"/>
    </xf>
    <xf numFmtId="0" fontId="23" fillId="5" borderId="0" xfId="10" applyFont="1" applyFill="1" applyAlignment="1">
      <alignment vertical="center"/>
    </xf>
    <xf numFmtId="0" fontId="18" fillId="5" borderId="0" xfId="10" applyFont="1" applyFill="1" applyAlignment="1">
      <alignment horizontal="center" vertical="center"/>
    </xf>
    <xf numFmtId="0" fontId="18" fillId="5" borderId="4" xfId="0" applyFont="1" applyFill="1" applyBorder="1" applyAlignment="1">
      <alignment vertical="center"/>
    </xf>
    <xf numFmtId="0" fontId="18" fillId="5" borderId="7" xfId="0" applyFont="1" applyFill="1" applyBorder="1" applyAlignment="1">
      <alignment vertical="center"/>
    </xf>
    <xf numFmtId="0" fontId="23" fillId="5" borderId="0" xfId="10" applyFont="1" applyFill="1" applyAlignment="1">
      <alignment horizontal="center" vertical="center"/>
    </xf>
    <xf numFmtId="0" fontId="23" fillId="5" borderId="0" xfId="10" applyFont="1" applyFill="1" applyAlignment="1">
      <alignment horizontal="left" vertical="center"/>
    </xf>
    <xf numFmtId="0" fontId="23" fillId="18" borderId="4" xfId="10" applyFont="1" applyFill="1" applyBorder="1" applyAlignment="1">
      <alignment horizontal="center" vertical="center"/>
    </xf>
    <xf numFmtId="2" fontId="18" fillId="18" borderId="4" xfId="10" applyNumberFormat="1" applyFont="1" applyFill="1" applyBorder="1" applyAlignment="1">
      <alignment vertical="center"/>
    </xf>
    <xf numFmtId="171" fontId="18" fillId="5" borderId="4" xfId="10" applyNumberFormat="1" applyFont="1" applyFill="1" applyBorder="1" applyAlignment="1">
      <alignment vertical="center"/>
    </xf>
    <xf numFmtId="2" fontId="18" fillId="5" borderId="4" xfId="10" applyNumberFormat="1" applyFont="1" applyFill="1" applyBorder="1" applyAlignment="1">
      <alignment horizontal="right" vertical="center"/>
    </xf>
    <xf numFmtId="0" fontId="18" fillId="5" borderId="4" xfId="10" applyFont="1" applyFill="1" applyBorder="1" applyAlignment="1">
      <alignment horizontal="right" vertical="center"/>
    </xf>
    <xf numFmtId="2" fontId="18" fillId="19" borderId="4" xfId="10" applyNumberFormat="1" applyFont="1" applyFill="1" applyBorder="1" applyAlignment="1">
      <alignment vertical="center"/>
    </xf>
    <xf numFmtId="184" fontId="18" fillId="5" borderId="4" xfId="10" applyNumberFormat="1" applyFont="1" applyFill="1" applyBorder="1" applyAlignment="1">
      <alignment vertical="center"/>
    </xf>
    <xf numFmtId="185" fontId="36" fillId="5" borderId="0" xfId="0" applyNumberFormat="1" applyFont="1" applyFill="1" applyAlignment="1">
      <alignment vertical="center"/>
    </xf>
    <xf numFmtId="10" fontId="18" fillId="5" borderId="0" xfId="39" applyNumberFormat="1" applyFont="1" applyFill="1" applyAlignment="1">
      <alignment vertical="center"/>
    </xf>
    <xf numFmtId="194" fontId="18" fillId="5" borderId="4" xfId="10" applyNumberFormat="1" applyFont="1" applyFill="1" applyBorder="1" applyAlignment="1">
      <alignment horizontal="right" vertical="center"/>
    </xf>
    <xf numFmtId="195" fontId="18" fillId="5" borderId="4" xfId="10" applyNumberFormat="1" applyFont="1" applyFill="1" applyBorder="1" applyAlignment="1">
      <alignment horizontal="right" vertical="center"/>
    </xf>
    <xf numFmtId="4" fontId="18" fillId="5" borderId="0" xfId="10" applyNumberFormat="1" applyFont="1" applyFill="1" applyAlignment="1">
      <alignment vertical="center"/>
    </xf>
    <xf numFmtId="2" fontId="18" fillId="0" borderId="4" xfId="109" applyNumberFormat="1" applyFont="1" applyBorder="1" applyAlignment="1">
      <alignment vertical="center"/>
    </xf>
    <xf numFmtId="0" fontId="23" fillId="0" borderId="4" xfId="14" applyFont="1" applyBorder="1" applyAlignment="1">
      <alignment horizontal="center" vertical="center" wrapText="1"/>
    </xf>
    <xf numFmtId="0" fontId="23" fillId="0" borderId="4" xfId="14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0" borderId="7" xfId="10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 wrapText="1"/>
    </xf>
    <xf numFmtId="0" fontId="18" fillId="0" borderId="4" xfId="10" applyFont="1" applyBorder="1" applyAlignment="1">
      <alignment vertical="center"/>
    </xf>
    <xf numFmtId="0" fontId="23" fillId="4" borderId="4" xfId="68" applyFont="1" applyFill="1" applyBorder="1" applyAlignment="1">
      <alignment horizontal="center" vertical="center" wrapText="1"/>
    </xf>
    <xf numFmtId="0" fontId="23" fillId="4" borderId="13" xfId="68" applyFont="1" applyFill="1" applyBorder="1" applyAlignment="1">
      <alignment horizontal="center" vertical="center" wrapText="1"/>
    </xf>
    <xf numFmtId="0" fontId="23" fillId="4" borderId="11" xfId="68" applyFont="1" applyFill="1" applyBorder="1" applyAlignment="1">
      <alignment horizontal="center" vertical="center" wrapText="1"/>
    </xf>
    <xf numFmtId="0" fontId="23" fillId="0" borderId="0" xfId="14" applyFont="1" applyAlignment="1">
      <alignment horizontal="left" vertical="center"/>
    </xf>
    <xf numFmtId="0" fontId="23" fillId="6" borderId="6" xfId="109" applyFont="1" applyFill="1" applyBorder="1" applyAlignment="1">
      <alignment vertical="center"/>
    </xf>
    <xf numFmtId="3" fontId="23" fillId="6" borderId="7" xfId="109" applyNumberFormat="1" applyFont="1" applyFill="1" applyBorder="1" applyAlignment="1">
      <alignment vertical="center" wrapText="1"/>
    </xf>
    <xf numFmtId="3" fontId="23" fillId="6" borderId="7" xfId="109" applyNumberFormat="1" applyFont="1" applyFill="1" applyBorder="1" applyAlignment="1">
      <alignment horizontal="center" vertical="center" wrapText="1"/>
    </xf>
    <xf numFmtId="4" fontId="53" fillId="0" borderId="4" xfId="711" applyNumberFormat="1" applyFont="1" applyBorder="1" applyAlignment="1">
      <alignment horizontal="center" vertical="center" wrapText="1"/>
    </xf>
    <xf numFmtId="0" fontId="53" fillId="0" borderId="4" xfId="711" applyFont="1" applyBorder="1" applyAlignment="1">
      <alignment horizontal="center" vertical="center" wrapText="1"/>
    </xf>
    <xf numFmtId="1" fontId="23" fillId="6" borderId="4" xfId="109" applyNumberFormat="1" applyFont="1" applyFill="1" applyBorder="1" applyAlignment="1">
      <alignment vertical="center"/>
    </xf>
    <xf numFmtId="1" fontId="23" fillId="6" borderId="4" xfId="109" applyNumberFormat="1" applyFont="1" applyFill="1" applyBorder="1" applyAlignment="1">
      <alignment horizontal="center" vertical="center"/>
    </xf>
    <xf numFmtId="4" fontId="53" fillId="0" borderId="4" xfId="0" applyNumberFormat="1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23" fillId="0" borderId="0" xfId="10" applyFont="1" applyAlignment="1">
      <alignment horizontal="left" vertical="center"/>
    </xf>
    <xf numFmtId="0" fontId="18" fillId="0" borderId="9" xfId="14" applyFont="1" applyBorder="1" applyAlignment="1">
      <alignment horizontal="center" vertical="center"/>
    </xf>
    <xf numFmtId="0" fontId="23" fillId="0" borderId="4" xfId="10" applyFont="1" applyFill="1" applyBorder="1" applyAlignment="1">
      <alignment horizontal="center" vertical="center"/>
    </xf>
    <xf numFmtId="0" fontId="23" fillId="0" borderId="4" xfId="14" applyFont="1" applyFill="1" applyBorder="1" applyAlignment="1">
      <alignment horizontal="center" vertical="center" wrapText="1"/>
    </xf>
    <xf numFmtId="0" fontId="18" fillId="0" borderId="4" xfId="10" applyFont="1" applyFill="1" applyBorder="1" applyAlignment="1">
      <alignment horizontal="center" vertical="center" wrapText="1"/>
    </xf>
    <xf numFmtId="2" fontId="18" fillId="0" borderId="4" xfId="10" applyNumberFormat="1" applyFont="1" applyFill="1" applyBorder="1" applyAlignment="1">
      <alignment vertical="center"/>
    </xf>
    <xf numFmtId="2" fontId="18" fillId="0" borderId="4" xfId="10" applyNumberFormat="1" applyFont="1" applyFill="1" applyBorder="1" applyAlignment="1">
      <alignment horizontal="right" vertical="center" wrapText="1"/>
    </xf>
    <xf numFmtId="0" fontId="18" fillId="0" borderId="4" xfId="10" applyFont="1" applyFill="1" applyBorder="1" applyAlignment="1">
      <alignment horizontal="left" vertical="center"/>
    </xf>
    <xf numFmtId="0" fontId="18" fillId="0" borderId="0" xfId="10" applyFont="1" applyFill="1" applyAlignment="1">
      <alignment vertical="center"/>
    </xf>
    <xf numFmtId="0" fontId="18" fillId="0" borderId="4" xfId="10" applyFont="1" applyFill="1" applyBorder="1" applyAlignment="1">
      <alignment horizontal="right" vertical="center"/>
    </xf>
    <xf numFmtId="0" fontId="18" fillId="0" borderId="4" xfId="10" applyFont="1" applyFill="1" applyBorder="1" applyAlignment="1">
      <alignment vertical="center"/>
    </xf>
    <xf numFmtId="9" fontId="18" fillId="0" borderId="4" xfId="10" applyNumberFormat="1" applyFont="1" applyFill="1" applyBorder="1" applyAlignment="1">
      <alignment vertical="center"/>
    </xf>
    <xf numFmtId="2" fontId="18" fillId="0" borderId="4" xfId="10" applyNumberFormat="1" applyFont="1" applyFill="1" applyBorder="1" applyAlignment="1">
      <alignment horizontal="right" vertical="center"/>
    </xf>
    <xf numFmtId="2" fontId="23" fillId="0" borderId="4" xfId="10" applyNumberFormat="1" applyFont="1" applyFill="1" applyBorder="1" applyAlignment="1">
      <alignment horizontal="right" vertical="center" wrapText="1"/>
    </xf>
    <xf numFmtId="2" fontId="23" fillId="0" borderId="4" xfId="10" applyNumberFormat="1" applyFont="1" applyFill="1" applyBorder="1" applyAlignment="1">
      <alignment vertical="center"/>
    </xf>
    <xf numFmtId="0" fontId="23" fillId="0" borderId="0" xfId="10" applyFont="1" applyFill="1" applyAlignment="1">
      <alignment horizontal="right" vertical="center"/>
    </xf>
    <xf numFmtId="0" fontId="23" fillId="0" borderId="0" xfId="14" applyFont="1" applyFill="1" applyAlignment="1">
      <alignment horizontal="right" vertical="center"/>
    </xf>
    <xf numFmtId="4" fontId="18" fillId="0" borderId="4" xfId="10" applyNumberFormat="1" applyFont="1" applyFill="1" applyBorder="1" applyAlignment="1">
      <alignment horizontal="right" vertical="center" wrapText="1"/>
    </xf>
    <xf numFmtId="9" fontId="18" fillId="0" borderId="4" xfId="10" applyNumberFormat="1" applyFont="1" applyFill="1" applyBorder="1" applyAlignment="1">
      <alignment horizontal="right" vertical="center"/>
    </xf>
    <xf numFmtId="2" fontId="18" fillId="0" borderId="4" xfId="14" applyNumberFormat="1" applyFont="1" applyFill="1" applyBorder="1">
      <alignment vertical="center"/>
    </xf>
    <xf numFmtId="10" fontId="18" fillId="0" borderId="4" xfId="72" applyNumberFormat="1" applyFont="1" applyFill="1" applyBorder="1" applyAlignment="1">
      <alignment vertical="center"/>
    </xf>
    <xf numFmtId="165" fontId="18" fillId="0" borderId="4" xfId="10" applyNumberFormat="1" applyFont="1" applyFill="1" applyBorder="1" applyAlignment="1">
      <alignment vertical="center"/>
    </xf>
    <xf numFmtId="0" fontId="50" fillId="0" borderId="4" xfId="14" applyFont="1" applyFill="1" applyBorder="1" applyAlignment="1">
      <alignment horizontal="center" vertical="center" wrapText="1"/>
    </xf>
    <xf numFmtId="0" fontId="44" fillId="0" borderId="4" xfId="10" applyFont="1" applyFill="1" applyBorder="1" applyAlignment="1">
      <alignment vertical="center"/>
    </xf>
    <xf numFmtId="2" fontId="44" fillId="0" borderId="4" xfId="10" applyNumberFormat="1" applyFont="1" applyFill="1" applyBorder="1" applyAlignment="1">
      <alignment vertical="center"/>
    </xf>
    <xf numFmtId="165" fontId="44" fillId="0" borderId="4" xfId="10" applyNumberFormat="1" applyFont="1" applyFill="1" applyBorder="1" applyAlignment="1">
      <alignment vertical="center"/>
    </xf>
    <xf numFmtId="9" fontId="44" fillId="0" borderId="4" xfId="10" applyNumberFormat="1" applyFont="1" applyFill="1" applyBorder="1" applyAlignment="1">
      <alignment vertical="center"/>
    </xf>
    <xf numFmtId="0" fontId="23" fillId="0" borderId="0" xfId="14" applyFont="1" applyFill="1" applyAlignment="1">
      <alignment horizontal="center" vertical="center"/>
    </xf>
    <xf numFmtId="0" fontId="23" fillId="0" borderId="0" xfId="10" applyFont="1" applyFill="1" applyAlignment="1">
      <alignment horizontal="center" vertical="center"/>
    </xf>
    <xf numFmtId="0" fontId="18" fillId="0" borderId="4" xfId="14" applyFont="1" applyFill="1" applyBorder="1" applyAlignment="1">
      <alignment horizontal="center" vertical="center"/>
    </xf>
    <xf numFmtId="0" fontId="18" fillId="0" borderId="9" xfId="14" applyFont="1" applyFill="1" applyBorder="1">
      <alignment vertical="center"/>
    </xf>
    <xf numFmtId="0" fontId="23" fillId="0" borderId="6" xfId="14" applyFont="1" applyFill="1" applyBorder="1" applyAlignment="1">
      <alignment horizontal="center" vertical="center" wrapText="1"/>
    </xf>
    <xf numFmtId="2" fontId="18" fillId="0" borderId="4" xfId="10" applyNumberFormat="1" applyFont="1" applyFill="1" applyBorder="1" applyAlignment="1">
      <alignment horizontal="left" vertical="center"/>
    </xf>
    <xf numFmtId="0" fontId="23" fillId="4" borderId="4" xfId="68" applyFont="1" applyFill="1" applyBorder="1" applyAlignment="1">
      <alignment horizontal="left" vertical="center"/>
    </xf>
    <xf numFmtId="10" fontId="18" fillId="4" borderId="4" xfId="68" applyNumberFormat="1" applyFont="1" applyFill="1" applyBorder="1" applyAlignment="1">
      <alignment horizontal="center" vertical="center"/>
    </xf>
    <xf numFmtId="0" fontId="23" fillId="4" borderId="4" xfId="68" applyFont="1" applyFill="1" applyBorder="1" applyAlignment="1">
      <alignment horizontal="left" vertical="center" wrapText="1"/>
    </xf>
    <xf numFmtId="2" fontId="23" fillId="4" borderId="4" xfId="68" applyNumberFormat="1" applyFont="1" applyFill="1" applyBorder="1" applyAlignment="1">
      <alignment horizontal="center" vertical="center"/>
    </xf>
    <xf numFmtId="0" fontId="18" fillId="4" borderId="40" xfId="68" applyFont="1" applyFill="1" applyBorder="1" applyAlignment="1">
      <alignment horizontal="center" vertical="center"/>
    </xf>
    <xf numFmtId="0" fontId="23" fillId="4" borderId="8" xfId="68" applyFont="1" applyFill="1" applyBorder="1" applyAlignment="1">
      <alignment horizontal="left" vertical="center" wrapText="1"/>
    </xf>
    <xf numFmtId="0" fontId="18" fillId="4" borderId="41" xfId="68" applyFont="1" applyFill="1" applyBorder="1" applyAlignment="1">
      <alignment horizontal="center" vertical="center"/>
    </xf>
    <xf numFmtId="0" fontId="23" fillId="4" borderId="9" xfId="68" applyFont="1" applyFill="1" applyBorder="1" applyAlignment="1">
      <alignment horizontal="center" vertical="center"/>
    </xf>
    <xf numFmtId="2" fontId="23" fillId="6" borderId="14" xfId="19" applyNumberFormat="1" applyFont="1" applyFill="1" applyBorder="1" applyAlignment="1">
      <alignment horizontal="center" vertical="center"/>
    </xf>
    <xf numFmtId="0" fontId="23" fillId="0" borderId="4" xfId="68" applyFont="1" applyBorder="1" applyAlignment="1">
      <alignment horizontal="left" vertical="center"/>
    </xf>
    <xf numFmtId="0" fontId="23" fillId="0" borderId="4" xfId="68" applyFont="1" applyBorder="1" applyAlignment="1">
      <alignment horizontal="left" vertical="center" wrapText="1"/>
    </xf>
    <xf numFmtId="1" fontId="23" fillId="6" borderId="13" xfId="19" applyNumberFormat="1" applyFont="1" applyFill="1" applyBorder="1" applyAlignment="1">
      <alignment horizontal="center" vertical="center"/>
    </xf>
    <xf numFmtId="0" fontId="23" fillId="0" borderId="13" xfId="68" applyFont="1" applyBorder="1" applyAlignment="1">
      <alignment horizontal="center" vertical="center" wrapText="1"/>
    </xf>
    <xf numFmtId="0" fontId="23" fillId="0" borderId="14" xfId="68" applyFont="1" applyBorder="1" applyAlignment="1">
      <alignment horizontal="center" vertical="center" wrapText="1"/>
    </xf>
    <xf numFmtId="0" fontId="18" fillId="0" borderId="5" xfId="68" applyFont="1" applyBorder="1" applyAlignment="1">
      <alignment horizontal="center" vertical="center"/>
    </xf>
    <xf numFmtId="0" fontId="23" fillId="0" borderId="16" xfId="68" applyFont="1" applyBorder="1" applyAlignment="1">
      <alignment horizontal="center" vertical="center"/>
    </xf>
    <xf numFmtId="10" fontId="18" fillId="0" borderId="16" xfId="68" applyNumberFormat="1" applyFont="1" applyBorder="1" applyAlignment="1">
      <alignment horizontal="center" vertical="center"/>
    </xf>
    <xf numFmtId="0" fontId="23" fillId="0" borderId="4" xfId="68" applyFont="1" applyBorder="1" applyAlignment="1">
      <alignment horizontal="center" vertical="center"/>
    </xf>
    <xf numFmtId="10" fontId="18" fillId="0" borderId="4" xfId="68" applyNumberFormat="1" applyFont="1" applyBorder="1" applyAlignment="1">
      <alignment horizontal="center" vertical="center"/>
    </xf>
    <xf numFmtId="0" fontId="18" fillId="0" borderId="4" xfId="68" applyFont="1" applyBorder="1" applyAlignment="1">
      <alignment horizontal="left" vertical="center" wrapText="1"/>
    </xf>
    <xf numFmtId="0" fontId="18" fillId="0" borderId="4" xfId="68" applyFont="1" applyBorder="1" applyAlignment="1">
      <alignment horizontal="left" vertical="center"/>
    </xf>
    <xf numFmtId="2" fontId="23" fillId="0" borderId="4" xfId="68" applyNumberFormat="1" applyFont="1" applyBorder="1" applyAlignment="1">
      <alignment horizontal="center" vertical="center"/>
    </xf>
    <xf numFmtId="0" fontId="18" fillId="0" borderId="40" xfId="68" applyFont="1" applyBorder="1" applyAlignment="1">
      <alignment horizontal="center" vertical="center"/>
    </xf>
    <xf numFmtId="0" fontId="23" fillId="0" borderId="8" xfId="68" applyFont="1" applyBorder="1" applyAlignment="1">
      <alignment horizontal="left" vertical="center" wrapText="1"/>
    </xf>
    <xf numFmtId="0" fontId="18" fillId="0" borderId="41" xfId="68" applyFont="1" applyBorder="1" applyAlignment="1">
      <alignment horizontal="center" vertical="center"/>
    </xf>
    <xf numFmtId="0" fontId="23" fillId="0" borderId="9" xfId="68" applyFont="1" applyBorder="1" applyAlignment="1">
      <alignment horizontal="center" vertical="center"/>
    </xf>
    <xf numFmtId="0" fontId="18" fillId="0" borderId="12" xfId="68" applyFont="1" applyBorder="1" applyAlignment="1">
      <alignment horizontal="center" vertical="center"/>
    </xf>
    <xf numFmtId="0" fontId="23" fillId="0" borderId="13" xfId="68" applyFont="1" applyBorder="1" applyAlignment="1">
      <alignment horizontal="center" vertical="center"/>
    </xf>
    <xf numFmtId="0" fontId="18" fillId="0" borderId="13" xfId="68" applyFont="1" applyBorder="1" applyAlignment="1">
      <alignment horizontal="center" vertical="center"/>
    </xf>
    <xf numFmtId="1" fontId="23" fillId="0" borderId="13" xfId="19" applyNumberFormat="1" applyFont="1" applyFill="1" applyBorder="1" applyAlignment="1">
      <alignment horizontal="center" vertical="center"/>
    </xf>
    <xf numFmtId="2" fontId="23" fillId="0" borderId="13" xfId="19" applyNumberFormat="1" applyFont="1" applyFill="1" applyBorder="1" applyAlignment="1">
      <alignment horizontal="center" vertical="center"/>
    </xf>
    <xf numFmtId="4" fontId="23" fillId="0" borderId="13" xfId="19" applyNumberFormat="1" applyFont="1" applyFill="1" applyBorder="1" applyAlignment="1">
      <alignment horizontal="center" vertical="center"/>
    </xf>
    <xf numFmtId="0" fontId="23" fillId="4" borderId="7" xfId="68" applyFont="1" applyFill="1" applyBorder="1" applyAlignment="1">
      <alignment horizontal="center" vertical="center"/>
    </xf>
    <xf numFmtId="10" fontId="18" fillId="4" borderId="7" xfId="68" applyNumberFormat="1" applyFont="1" applyFill="1" applyBorder="1" applyAlignment="1">
      <alignment horizontal="center" vertical="center"/>
    </xf>
    <xf numFmtId="2" fontId="18" fillId="0" borderId="0" xfId="14" applyNumberFormat="1" applyFont="1">
      <alignment vertical="center"/>
    </xf>
    <xf numFmtId="3" fontId="23" fillId="0" borderId="0" xfId="14" applyNumberFormat="1" applyFont="1">
      <alignment vertical="center"/>
    </xf>
    <xf numFmtId="0" fontId="18" fillId="0" borderId="0" xfId="14" applyFont="1" applyFill="1">
      <alignment vertical="center"/>
    </xf>
    <xf numFmtId="3" fontId="18" fillId="0" borderId="0" xfId="14" applyNumberFormat="1" applyFont="1" applyFill="1" applyAlignment="1">
      <alignment horizontal="center" vertical="center"/>
    </xf>
    <xf numFmtId="3" fontId="18" fillId="0" borderId="0" xfId="14" applyNumberFormat="1" applyFont="1" applyFill="1">
      <alignment vertical="center"/>
    </xf>
    <xf numFmtId="3" fontId="18" fillId="0" borderId="4" xfId="14" applyNumberFormat="1" applyFont="1" applyFill="1" applyBorder="1" applyAlignment="1">
      <alignment horizontal="center" vertical="center"/>
    </xf>
    <xf numFmtId="3" fontId="23" fillId="0" borderId="4" xfId="14" applyNumberFormat="1" applyFont="1" applyFill="1" applyBorder="1" applyAlignment="1">
      <alignment horizontal="center" vertical="center"/>
    </xf>
    <xf numFmtId="3" fontId="23" fillId="0" borderId="0" xfId="14" applyNumberFormat="1" applyFont="1" applyFill="1" applyAlignment="1">
      <alignment horizontal="center" vertical="center"/>
    </xf>
    <xf numFmtId="0" fontId="23" fillId="0" borderId="0" xfId="14" applyFont="1" applyFill="1">
      <alignment vertical="center"/>
    </xf>
    <xf numFmtId="172" fontId="23" fillId="0" borderId="4" xfId="0" applyNumberFormat="1" applyFont="1" applyBorder="1" applyAlignment="1">
      <alignment vertical="center"/>
    </xf>
    <xf numFmtId="172" fontId="23" fillId="0" borderId="4" xfId="420" applyNumberFormat="1" applyFont="1" applyBorder="1" applyAlignment="1">
      <alignment vertical="center"/>
    </xf>
    <xf numFmtId="4" fontId="27" fillId="0" borderId="4" xfId="14" applyNumberFormat="1" applyFont="1" applyFill="1" applyBorder="1" applyAlignment="1">
      <alignment horizontal="center" vertical="center"/>
    </xf>
    <xf numFmtId="4" fontId="18" fillId="0" borderId="4" xfId="14" applyNumberFormat="1" applyFont="1" applyFill="1" applyBorder="1" applyAlignment="1">
      <alignment horizontal="center" vertical="center"/>
    </xf>
    <xf numFmtId="4" fontId="23" fillId="0" borderId="4" xfId="14" applyNumberFormat="1" applyFont="1" applyFill="1" applyBorder="1" applyAlignment="1">
      <alignment horizontal="center" vertical="center"/>
    </xf>
    <xf numFmtId="0" fontId="23" fillId="0" borderId="0" xfId="10" applyFont="1" applyAlignment="1">
      <alignment horizontal="left" vertical="center"/>
    </xf>
    <xf numFmtId="4" fontId="18" fillId="0" borderId="0" xfId="14" applyNumberFormat="1" applyFont="1" applyFill="1">
      <alignment vertical="center"/>
    </xf>
    <xf numFmtId="0" fontId="23" fillId="5" borderId="0" xfId="14" applyFont="1" applyFill="1" applyBorder="1" applyAlignment="1">
      <alignment horizontal="center" vertical="center"/>
    </xf>
    <xf numFmtId="0" fontId="23" fillId="5" borderId="0" xfId="14" applyFont="1" applyFill="1" applyBorder="1">
      <alignment vertical="center"/>
    </xf>
    <xf numFmtId="1" fontId="18" fillId="5" borderId="0" xfId="10" applyNumberFormat="1" applyFont="1" applyFill="1" applyAlignment="1">
      <alignment vertical="center"/>
    </xf>
    <xf numFmtId="0" fontId="23" fillId="0" borderId="0" xfId="10" applyFont="1" applyAlignment="1">
      <alignment horizontal="center" vertical="center"/>
    </xf>
    <xf numFmtId="0" fontId="18" fillId="5" borderId="7" xfId="10" applyFont="1" applyFill="1" applyBorder="1" applyAlignment="1">
      <alignment horizontal="left" vertical="center"/>
    </xf>
    <xf numFmtId="0" fontId="23" fillId="5" borderId="0" xfId="14" applyFont="1" applyFill="1" applyAlignment="1">
      <alignment horizontal="center" vertical="center"/>
    </xf>
    <xf numFmtId="0" fontId="23" fillId="0" borderId="0" xfId="10" applyFont="1" applyFill="1" applyAlignment="1">
      <alignment horizontal="left" vertical="center"/>
    </xf>
    <xf numFmtId="8" fontId="18" fillId="0" borderId="0" xfId="10" applyNumberFormat="1" applyFont="1" applyFill="1" applyAlignment="1">
      <alignment vertical="center"/>
    </xf>
    <xf numFmtId="0" fontId="18" fillId="0" borderId="0" xfId="10" applyFont="1" applyFill="1" applyAlignment="1">
      <alignment horizontal="centerContinuous" vertical="center"/>
    </xf>
    <xf numFmtId="1" fontId="18" fillId="0" borderId="0" xfId="10" applyNumberFormat="1" applyFont="1" applyFill="1" applyAlignment="1">
      <alignment vertical="center"/>
    </xf>
    <xf numFmtId="1" fontId="23" fillId="0" borderId="0" xfId="10" applyNumberFormat="1" applyFont="1" applyFill="1" applyAlignment="1">
      <alignment horizontal="center" vertical="center"/>
    </xf>
    <xf numFmtId="1" fontId="23" fillId="0" borderId="4" xfId="10" applyNumberFormat="1" applyFont="1" applyFill="1" applyBorder="1" applyAlignment="1">
      <alignment horizontal="center" vertical="center"/>
    </xf>
    <xf numFmtId="1" fontId="18" fillId="0" borderId="4" xfId="10" applyNumberFormat="1" applyFont="1" applyFill="1" applyBorder="1" applyAlignment="1">
      <alignment horizontal="center" vertical="center"/>
    </xf>
    <xf numFmtId="2" fontId="18" fillId="0" borderId="4" xfId="10" applyNumberFormat="1" applyFont="1" applyFill="1" applyBorder="1" applyAlignment="1">
      <alignment horizontal="center" vertical="center"/>
    </xf>
    <xf numFmtId="1" fontId="18" fillId="0" borderId="4" xfId="10" applyNumberFormat="1" applyFont="1" applyFill="1" applyBorder="1" applyAlignment="1">
      <alignment vertical="center"/>
    </xf>
    <xf numFmtId="1" fontId="23" fillId="0" borderId="4" xfId="10" applyNumberFormat="1" applyFont="1" applyFill="1" applyBorder="1" applyAlignment="1">
      <alignment vertical="center"/>
    </xf>
    <xf numFmtId="10" fontId="18" fillId="0" borderId="4" xfId="39" applyNumberFormat="1" applyFont="1" applyFill="1" applyBorder="1" applyAlignment="1">
      <alignment vertical="center"/>
    </xf>
    <xf numFmtId="0" fontId="23" fillId="0" borderId="0" xfId="10" applyFont="1" applyFill="1" applyAlignment="1">
      <alignment vertical="center"/>
    </xf>
    <xf numFmtId="1" fontId="23" fillId="0" borderId="0" xfId="10" applyNumberFormat="1" applyFont="1" applyFill="1" applyAlignment="1">
      <alignment vertical="center"/>
    </xf>
    <xf numFmtId="0" fontId="18" fillId="0" borderId="0" xfId="10" applyFont="1" applyFill="1" applyAlignment="1">
      <alignment horizontal="center" vertical="center"/>
    </xf>
    <xf numFmtId="1" fontId="18" fillId="0" borderId="0" xfId="10" applyNumberFormat="1" applyFont="1" applyFill="1" applyAlignment="1">
      <alignment horizontal="center" vertical="center"/>
    </xf>
    <xf numFmtId="0" fontId="23" fillId="5" borderId="4" xfId="10" applyFont="1" applyFill="1" applyBorder="1" applyAlignment="1">
      <alignment horizontal="center" vertical="center"/>
    </xf>
    <xf numFmtId="2" fontId="23" fillId="5" borderId="4" xfId="10" applyNumberFormat="1" applyFont="1" applyFill="1" applyBorder="1" applyAlignment="1">
      <alignment vertical="center"/>
    </xf>
    <xf numFmtId="0" fontId="18" fillId="5" borderId="0" xfId="10" applyFont="1" applyFill="1" applyAlignment="1">
      <alignment horizontal="centerContinuous" vertical="center"/>
    </xf>
    <xf numFmtId="178" fontId="18" fillId="5" borderId="0" xfId="10" applyNumberFormat="1" applyFont="1" applyFill="1" applyAlignment="1">
      <alignment vertical="center"/>
    </xf>
    <xf numFmtId="178" fontId="23" fillId="5" borderId="0" xfId="10" applyNumberFormat="1" applyFont="1" applyFill="1" applyAlignment="1">
      <alignment horizontal="center" vertical="center"/>
    </xf>
    <xf numFmtId="178" fontId="23" fillId="5" borderId="4" xfId="10" applyNumberFormat="1" applyFont="1" applyFill="1" applyBorder="1" applyAlignment="1">
      <alignment horizontal="center" vertical="center"/>
    </xf>
    <xf numFmtId="178" fontId="23" fillId="5" borderId="4" xfId="10" applyNumberFormat="1" applyFont="1" applyFill="1" applyBorder="1" applyAlignment="1">
      <alignment vertical="center"/>
    </xf>
    <xf numFmtId="178" fontId="23" fillId="5" borderId="0" xfId="10" applyNumberFormat="1" applyFont="1" applyFill="1" applyAlignment="1">
      <alignment vertical="center"/>
    </xf>
    <xf numFmtId="178" fontId="18" fillId="5" borderId="0" xfId="10" applyNumberFormat="1" applyFont="1" applyFill="1" applyAlignment="1">
      <alignment horizontal="center" vertical="center"/>
    </xf>
    <xf numFmtId="0" fontId="23" fillId="5" borderId="4" xfId="14" applyFont="1" applyFill="1" applyBorder="1" applyAlignment="1">
      <alignment horizontal="center" vertical="center" wrapText="1"/>
    </xf>
    <xf numFmtId="1" fontId="0" fillId="5" borderId="4" xfId="0" applyNumberFormat="1" applyFill="1" applyBorder="1"/>
    <xf numFmtId="1" fontId="23" fillId="5" borderId="4" xfId="10" applyNumberFormat="1" applyFont="1" applyFill="1" applyBorder="1" applyAlignment="1">
      <alignment vertical="center"/>
    </xf>
    <xf numFmtId="0" fontId="18" fillId="5" borderId="0" xfId="10" applyFont="1" applyFill="1" applyAlignment="1">
      <alignment vertical="center" wrapText="1"/>
    </xf>
    <xf numFmtId="0" fontId="23" fillId="5" borderId="4" xfId="10" applyFont="1" applyFill="1" applyBorder="1" applyAlignment="1">
      <alignment vertical="center"/>
    </xf>
    <xf numFmtId="3" fontId="35" fillId="5" borderId="0" xfId="0" applyNumberFormat="1" applyFont="1" applyFill="1"/>
    <xf numFmtId="186" fontId="18" fillId="5" borderId="0" xfId="10" applyNumberFormat="1" applyFont="1" applyFill="1" applyAlignment="1">
      <alignment vertical="center"/>
    </xf>
    <xf numFmtId="0" fontId="23" fillId="5" borderId="0" xfId="10" applyFont="1" applyFill="1" applyAlignment="1">
      <alignment vertical="center" wrapText="1"/>
    </xf>
    <xf numFmtId="0" fontId="18" fillId="5" borderId="0" xfId="10" applyFont="1" applyFill="1" applyAlignment="1">
      <alignment horizontal="center" vertical="center" wrapText="1"/>
    </xf>
    <xf numFmtId="185" fontId="36" fillId="5" borderId="0" xfId="77" applyNumberFormat="1" applyFont="1" applyFill="1" applyAlignment="1">
      <alignment vertical="center"/>
    </xf>
    <xf numFmtId="0" fontId="18" fillId="5" borderId="0" xfId="1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35" fillId="5" borderId="4" xfId="1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30" fillId="5" borderId="4" xfId="0" applyFont="1" applyFill="1" applyBorder="1" applyAlignment="1">
      <alignment vertical="center"/>
    </xf>
    <xf numFmtId="2" fontId="35" fillId="5" borderId="4" xfId="0" applyNumberFormat="1" applyFont="1" applyFill="1" applyBorder="1" applyAlignment="1">
      <alignment vertical="center"/>
    </xf>
    <xf numFmtId="10" fontId="11" fillId="5" borderId="4" xfId="72" applyNumberFormat="1" applyFont="1" applyFill="1" applyBorder="1" applyAlignment="1">
      <alignment vertical="center"/>
    </xf>
    <xf numFmtId="1" fontId="35" fillId="5" borderId="4" xfId="0" applyNumberFormat="1" applyFont="1" applyFill="1" applyBorder="1" applyAlignment="1">
      <alignment vertical="center"/>
    </xf>
    <xf numFmtId="0" fontId="35" fillId="5" borderId="4" xfId="0" applyFont="1" applyFill="1" applyBorder="1" applyAlignment="1">
      <alignment horizontal="center" vertical="center"/>
    </xf>
    <xf numFmtId="0" fontId="36" fillId="5" borderId="4" xfId="0" applyFont="1" applyFill="1" applyBorder="1" applyAlignment="1">
      <alignment vertical="center" wrapText="1"/>
    </xf>
    <xf numFmtId="10" fontId="35" fillId="5" borderId="4" xfId="39" applyNumberFormat="1" applyFont="1" applyFill="1" applyBorder="1" applyAlignment="1">
      <alignment vertical="center"/>
    </xf>
    <xf numFmtId="0" fontId="18" fillId="5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right" vertical="center"/>
    </xf>
    <xf numFmtId="0" fontId="23" fillId="5" borderId="7" xfId="14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vertical="center"/>
    </xf>
    <xf numFmtId="2" fontId="23" fillId="5" borderId="4" xfId="0" applyNumberFormat="1" applyFont="1" applyFill="1" applyBorder="1" applyAlignment="1">
      <alignment vertical="center"/>
    </xf>
    <xf numFmtId="10" fontId="23" fillId="5" borderId="4" xfId="110" applyNumberFormat="1" applyFont="1" applyFill="1" applyBorder="1" applyAlignment="1">
      <alignment vertical="center"/>
    </xf>
    <xf numFmtId="0" fontId="27" fillId="5" borderId="4" xfId="0" applyFont="1" applyFill="1" applyBorder="1" applyAlignment="1">
      <alignment vertical="center" wrapText="1"/>
    </xf>
    <xf numFmtId="169" fontId="18" fillId="5" borderId="0" xfId="110" applyNumberFormat="1" applyFont="1" applyFill="1" applyAlignment="1">
      <alignment vertical="center"/>
    </xf>
    <xf numFmtId="0" fontId="28" fillId="5" borderId="4" xfId="0" applyFont="1" applyFill="1" applyBorder="1" applyAlignment="1">
      <alignment vertical="center"/>
    </xf>
    <xf numFmtId="10" fontId="18" fillId="5" borderId="0" xfId="110" applyNumberFormat="1" applyFont="1" applyFill="1" applyAlignment="1">
      <alignment vertical="center"/>
    </xf>
    <xf numFmtId="0" fontId="23" fillId="5" borderId="4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vertical="center" wrapText="1"/>
    </xf>
    <xf numFmtId="2" fontId="18" fillId="5" borderId="0" xfId="0" applyNumberFormat="1" applyFont="1" applyFill="1" applyAlignment="1">
      <alignment vertical="center"/>
    </xf>
    <xf numFmtId="1" fontId="23" fillId="5" borderId="9" xfId="10" applyNumberFormat="1" applyFont="1" applyFill="1" applyBorder="1" applyAlignment="1">
      <alignment horizontal="center" vertical="center"/>
    </xf>
    <xf numFmtId="2" fontId="23" fillId="5" borderId="9" xfId="10" applyNumberFormat="1" applyFont="1" applyFill="1" applyBorder="1" applyAlignment="1">
      <alignment horizontal="center" vertical="center"/>
    </xf>
    <xf numFmtId="4" fontId="23" fillId="5" borderId="4" xfId="28" applyNumberFormat="1" applyFont="1" applyFill="1" applyBorder="1" applyAlignment="1">
      <alignment vertical="center"/>
    </xf>
    <xf numFmtId="3" fontId="23" fillId="5" borderId="4" xfId="28" applyNumberFormat="1" applyFont="1" applyFill="1" applyBorder="1" applyAlignment="1">
      <alignment vertical="center"/>
    </xf>
    <xf numFmtId="1" fontId="11" fillId="5" borderId="4" xfId="10" applyNumberFormat="1" applyFill="1" applyBorder="1"/>
    <xf numFmtId="0" fontId="31" fillId="5" borderId="5" xfId="10" applyFont="1" applyFill="1" applyBorder="1" applyAlignment="1">
      <alignment horizontal="left" vertical="center" wrapText="1"/>
    </xf>
    <xf numFmtId="0" fontId="23" fillId="0" borderId="0" xfId="14" applyFont="1" applyAlignment="1">
      <alignment vertical="center"/>
    </xf>
    <xf numFmtId="0" fontId="18" fillId="5" borderId="0" xfId="14" applyFont="1" applyFill="1">
      <alignment vertical="center"/>
    </xf>
    <xf numFmtId="0" fontId="18" fillId="5" borderId="0" xfId="10" applyFont="1" applyFill="1"/>
    <xf numFmtId="0" fontId="23" fillId="5" borderId="0" xfId="14" applyFont="1" applyFill="1" applyAlignment="1">
      <alignment horizontal="right" vertical="center"/>
    </xf>
    <xf numFmtId="0" fontId="23" fillId="5" borderId="8" xfId="14" applyFont="1" applyFill="1" applyBorder="1" applyAlignment="1">
      <alignment horizontal="center" vertical="center"/>
    </xf>
    <xf numFmtId="0" fontId="23" fillId="5" borderId="4" xfId="14" applyFont="1" applyFill="1" applyBorder="1" applyAlignment="1">
      <alignment horizontal="center" vertical="center"/>
    </xf>
    <xf numFmtId="0" fontId="18" fillId="5" borderId="4" xfId="14" applyFont="1" applyFill="1" applyBorder="1">
      <alignment vertical="center"/>
    </xf>
    <xf numFmtId="0" fontId="18" fillId="5" borderId="4" xfId="14" applyFont="1" applyFill="1" applyBorder="1" applyAlignment="1">
      <alignment vertical="top" wrapText="1"/>
    </xf>
    <xf numFmtId="0" fontId="18" fillId="5" borderId="4" xfId="14" applyFont="1" applyFill="1" applyBorder="1" applyAlignment="1">
      <alignment vertical="top"/>
    </xf>
    <xf numFmtId="0" fontId="35" fillId="5" borderId="30" xfId="0" applyFont="1" applyFill="1" applyBorder="1" applyAlignment="1">
      <alignment horizontal="center"/>
    </xf>
    <xf numFmtId="0" fontId="35" fillId="5" borderId="31" xfId="0" applyFont="1" applyFill="1" applyBorder="1" applyAlignment="1">
      <alignment horizontal="center"/>
    </xf>
    <xf numFmtId="0" fontId="35" fillId="5" borderId="32" xfId="0" applyFont="1" applyFill="1" applyBorder="1" applyAlignment="1">
      <alignment horizontal="center"/>
    </xf>
    <xf numFmtId="0" fontId="23" fillId="5" borderId="0" xfId="14" applyFont="1" applyFill="1" applyAlignment="1">
      <alignment horizontal="left" vertical="center"/>
    </xf>
    <xf numFmtId="0" fontId="23" fillId="5" borderId="0" xfId="10" applyFont="1" applyFill="1" applyAlignment="1">
      <alignment horizontal="left" vertical="center" wrapText="1"/>
    </xf>
    <xf numFmtId="0" fontId="23" fillId="0" borderId="8" xfId="14" applyFont="1" applyBorder="1" applyAlignment="1">
      <alignment horizontal="center" vertical="center" wrapText="1"/>
    </xf>
    <xf numFmtId="0" fontId="23" fillId="0" borderId="10" xfId="14" applyFont="1" applyBorder="1" applyAlignment="1">
      <alignment horizontal="center" vertical="center" wrapText="1"/>
    </xf>
    <xf numFmtId="0" fontId="18" fillId="0" borderId="7" xfId="10" applyFont="1" applyBorder="1" applyAlignment="1">
      <alignment horizontal="center" vertical="center" wrapText="1"/>
    </xf>
    <xf numFmtId="0" fontId="23" fillId="0" borderId="4" xfId="14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/>
    </xf>
    <xf numFmtId="0" fontId="23" fillId="0" borderId="6" xfId="10" applyFont="1" applyBorder="1" applyAlignment="1">
      <alignment horizontal="center" vertical="center" wrapText="1"/>
    </xf>
    <xf numFmtId="0" fontId="23" fillId="0" borderId="3" xfId="10" applyFont="1" applyBorder="1" applyAlignment="1">
      <alignment horizontal="center" vertical="center" wrapText="1"/>
    </xf>
    <xf numFmtId="0" fontId="23" fillId="0" borderId="9" xfId="10" applyFont="1" applyBorder="1" applyAlignment="1">
      <alignment horizontal="center" vertical="center" wrapText="1"/>
    </xf>
    <xf numFmtId="0" fontId="23" fillId="4" borderId="6" xfId="10" applyFont="1" applyFill="1" applyBorder="1" applyAlignment="1">
      <alignment horizontal="center" vertical="center"/>
    </xf>
    <xf numFmtId="0" fontId="23" fillId="4" borderId="9" xfId="10" applyFont="1" applyFill="1" applyBorder="1" applyAlignment="1">
      <alignment horizontal="center" vertical="center"/>
    </xf>
    <xf numFmtId="0" fontId="23" fillId="0" borderId="6" xfId="10" applyFont="1" applyBorder="1" applyAlignment="1">
      <alignment horizontal="center" vertical="center"/>
    </xf>
    <xf numFmtId="0" fontId="23" fillId="0" borderId="9" xfId="10" applyFont="1" applyBorder="1" applyAlignment="1">
      <alignment horizontal="center" vertical="center"/>
    </xf>
    <xf numFmtId="0" fontId="23" fillId="0" borderId="7" xfId="14" applyFont="1" applyBorder="1" applyAlignment="1">
      <alignment horizontal="center" vertical="center" wrapText="1"/>
    </xf>
    <xf numFmtId="0" fontId="23" fillId="0" borderId="21" xfId="14" applyFont="1" applyBorder="1" applyAlignment="1">
      <alignment horizontal="center" vertical="center"/>
    </xf>
    <xf numFmtId="0" fontId="23" fillId="0" borderId="22" xfId="14" applyFont="1" applyBorder="1" applyAlignment="1">
      <alignment horizontal="center" vertical="center"/>
    </xf>
    <xf numFmtId="0" fontId="23" fillId="0" borderId="23" xfId="14" applyFont="1" applyBorder="1" applyAlignment="1">
      <alignment horizontal="center" vertical="center"/>
    </xf>
    <xf numFmtId="0" fontId="23" fillId="0" borderId="24" xfId="14" applyFont="1" applyBorder="1" applyAlignment="1">
      <alignment horizontal="center" vertical="center"/>
    </xf>
    <xf numFmtId="0" fontId="23" fillId="0" borderId="25" xfId="14" applyFont="1" applyBorder="1" applyAlignment="1">
      <alignment horizontal="center" vertical="center"/>
    </xf>
    <xf numFmtId="0" fontId="23" fillId="0" borderId="26" xfId="14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/>
    </xf>
    <xf numFmtId="0" fontId="23" fillId="0" borderId="6" xfId="14" applyFont="1" applyBorder="1" applyAlignment="1">
      <alignment horizontal="center" vertical="center" wrapText="1"/>
    </xf>
    <xf numFmtId="0" fontId="23" fillId="0" borderId="3" xfId="14" applyFont="1" applyBorder="1" applyAlignment="1">
      <alignment horizontal="center" vertical="center" wrapText="1"/>
    </xf>
    <xf numFmtId="0" fontId="23" fillId="0" borderId="9" xfId="14" applyFont="1" applyBorder="1" applyAlignment="1">
      <alignment horizontal="center" vertical="center" wrapText="1"/>
    </xf>
    <xf numFmtId="1" fontId="23" fillId="0" borderId="4" xfId="10" applyNumberFormat="1" applyFont="1" applyBorder="1" applyAlignment="1">
      <alignment horizontal="center" vertical="center"/>
    </xf>
    <xf numFmtId="178" fontId="23" fillId="0" borderId="4" xfId="10" applyNumberFormat="1" applyFont="1" applyBorder="1" applyAlignment="1">
      <alignment horizontal="center" vertical="center"/>
    </xf>
    <xf numFmtId="0" fontId="23" fillId="5" borderId="4" xfId="14" applyFont="1" applyFill="1" applyBorder="1" applyAlignment="1">
      <alignment horizontal="center" vertical="center" wrapText="1"/>
    </xf>
    <xf numFmtId="0" fontId="23" fillId="5" borderId="6" xfId="10" applyFont="1" applyFill="1" applyBorder="1" applyAlignment="1">
      <alignment horizontal="center" vertical="center"/>
    </xf>
    <xf numFmtId="0" fontId="23" fillId="5" borderId="9" xfId="10" applyFont="1" applyFill="1" applyBorder="1" applyAlignment="1">
      <alignment horizontal="center" vertical="center"/>
    </xf>
    <xf numFmtId="0" fontId="23" fillId="5" borderId="21" xfId="14" applyFont="1" applyFill="1" applyBorder="1" applyAlignment="1">
      <alignment horizontal="center" vertical="center"/>
    </xf>
    <xf numFmtId="0" fontId="23" fillId="5" borderId="22" xfId="14" applyFont="1" applyFill="1" applyBorder="1" applyAlignment="1">
      <alignment horizontal="center" vertical="center"/>
    </xf>
    <xf numFmtId="0" fontId="23" fillId="5" borderId="23" xfId="14" applyFont="1" applyFill="1" applyBorder="1" applyAlignment="1">
      <alignment horizontal="center" vertical="center"/>
    </xf>
    <xf numFmtId="0" fontId="23" fillId="5" borderId="24" xfId="14" applyFont="1" applyFill="1" applyBorder="1" applyAlignment="1">
      <alignment horizontal="center" vertical="center"/>
    </xf>
    <xf numFmtId="0" fontId="23" fillId="5" borderId="25" xfId="14" applyFont="1" applyFill="1" applyBorder="1" applyAlignment="1">
      <alignment horizontal="center" vertical="center"/>
    </xf>
    <xf numFmtId="0" fontId="23" fillId="5" borderId="26" xfId="14" applyFont="1" applyFill="1" applyBorder="1" applyAlignment="1">
      <alignment horizontal="center" vertical="center"/>
    </xf>
    <xf numFmtId="0" fontId="23" fillId="5" borderId="4" xfId="14" applyFont="1" applyFill="1" applyBorder="1" applyAlignment="1">
      <alignment horizontal="center" vertical="center"/>
    </xf>
    <xf numFmtId="0" fontId="23" fillId="5" borderId="4" xfId="10" applyFont="1" applyFill="1" applyBorder="1" applyAlignment="1">
      <alignment horizontal="center" vertical="center"/>
    </xf>
    <xf numFmtId="0" fontId="23" fillId="0" borderId="6" xfId="10" applyFont="1" applyFill="1" applyBorder="1" applyAlignment="1">
      <alignment horizontal="center" vertical="center"/>
    </xf>
    <xf numFmtId="0" fontId="23" fillId="0" borderId="9" xfId="10" applyFont="1" applyFill="1" applyBorder="1" applyAlignment="1">
      <alignment horizontal="center" vertical="center"/>
    </xf>
    <xf numFmtId="0" fontId="23" fillId="0" borderId="4" xfId="14" applyFont="1" applyFill="1" applyBorder="1" applyAlignment="1">
      <alignment horizontal="center" vertical="center"/>
    </xf>
    <xf numFmtId="1" fontId="23" fillId="0" borderId="4" xfId="10" applyNumberFormat="1" applyFont="1" applyFill="1" applyBorder="1" applyAlignment="1">
      <alignment horizontal="center" vertical="center"/>
    </xf>
    <xf numFmtId="0" fontId="23" fillId="0" borderId="21" xfId="14" applyFont="1" applyFill="1" applyBorder="1" applyAlignment="1">
      <alignment horizontal="center" vertical="center"/>
    </xf>
    <xf numFmtId="0" fontId="23" fillId="0" borderId="22" xfId="14" applyFont="1" applyFill="1" applyBorder="1" applyAlignment="1">
      <alignment horizontal="center" vertical="center"/>
    </xf>
    <xf numFmtId="0" fontId="23" fillId="0" borderId="23" xfId="14" applyFont="1" applyFill="1" applyBorder="1" applyAlignment="1">
      <alignment horizontal="center" vertical="center"/>
    </xf>
    <xf numFmtId="0" fontId="23" fillId="0" borderId="24" xfId="14" applyFont="1" applyFill="1" applyBorder="1" applyAlignment="1">
      <alignment horizontal="center" vertical="center"/>
    </xf>
    <xf numFmtId="0" fontId="23" fillId="0" borderId="25" xfId="14" applyFont="1" applyFill="1" applyBorder="1" applyAlignment="1">
      <alignment horizontal="center" vertical="center"/>
    </xf>
    <xf numFmtId="0" fontId="23" fillId="0" borderId="26" xfId="14" applyFont="1" applyFill="1" applyBorder="1" applyAlignment="1">
      <alignment horizontal="center" vertical="center"/>
    </xf>
    <xf numFmtId="178" fontId="23" fillId="5" borderId="4" xfId="10" applyNumberFormat="1" applyFont="1" applyFill="1" applyBorder="1" applyAlignment="1">
      <alignment horizontal="center" vertical="center"/>
    </xf>
    <xf numFmtId="0" fontId="23" fillId="5" borderId="0" xfId="14" applyFont="1" applyFill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10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14" applyFont="1" applyFill="1" applyBorder="1" applyAlignment="1">
      <alignment horizontal="center" vertical="center" wrapText="1"/>
    </xf>
    <xf numFmtId="0" fontId="23" fillId="5" borderId="10" xfId="14" applyFont="1" applyFill="1" applyBorder="1" applyAlignment="1">
      <alignment horizontal="center" vertical="center" wrapText="1"/>
    </xf>
    <xf numFmtId="0" fontId="23" fillId="5" borderId="7" xfId="14" applyFont="1" applyFill="1" applyBorder="1" applyAlignment="1">
      <alignment horizontal="center" vertical="center" wrapText="1"/>
    </xf>
    <xf numFmtId="0" fontId="35" fillId="5" borderId="4" xfId="0" applyFont="1" applyFill="1" applyBorder="1" applyAlignment="1">
      <alignment horizontal="center" vertical="center"/>
    </xf>
    <xf numFmtId="0" fontId="35" fillId="5" borderId="4" xfId="10" applyFont="1" applyFill="1" applyBorder="1" applyAlignment="1">
      <alignment horizontal="center" vertical="center"/>
    </xf>
    <xf numFmtId="0" fontId="35" fillId="5" borderId="4" xfId="14" applyFont="1" applyFill="1" applyBorder="1" applyAlignment="1">
      <alignment horizontal="center" vertical="center"/>
    </xf>
    <xf numFmtId="0" fontId="35" fillId="5" borderId="4" xfId="14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14" applyFont="1" applyBorder="1" applyAlignment="1">
      <alignment horizontal="center" vertical="center" wrapText="1"/>
    </xf>
    <xf numFmtId="0" fontId="23" fillId="16" borderId="4" xfId="10" applyFont="1" applyFill="1" applyBorder="1" applyAlignment="1">
      <alignment horizontal="center" vertical="center"/>
    </xf>
    <xf numFmtId="0" fontId="23" fillId="5" borderId="0" xfId="10" applyFont="1" applyFill="1" applyBorder="1" applyAlignment="1">
      <alignment horizontal="left" vertical="center"/>
    </xf>
    <xf numFmtId="0" fontId="23" fillId="5" borderId="6" xfId="10" applyFont="1" applyFill="1" applyBorder="1" applyAlignment="1">
      <alignment horizontal="left" vertical="center"/>
    </xf>
    <xf numFmtId="0" fontId="23" fillId="5" borderId="9" xfId="10" applyFont="1" applyFill="1" applyBorder="1" applyAlignment="1">
      <alignment horizontal="left" vertical="center"/>
    </xf>
    <xf numFmtId="0" fontId="18" fillId="5" borderId="8" xfId="10" applyFont="1" applyFill="1" applyBorder="1" applyAlignment="1">
      <alignment horizontal="left" vertical="center"/>
    </xf>
    <xf numFmtId="0" fontId="18" fillId="5" borderId="10" xfId="10" applyFont="1" applyFill="1" applyBorder="1" applyAlignment="1">
      <alignment horizontal="left" vertical="center"/>
    </xf>
    <xf numFmtId="0" fontId="18" fillId="5" borderId="7" xfId="10" applyFont="1" applyFill="1" applyBorder="1" applyAlignment="1">
      <alignment horizontal="left" vertical="center"/>
    </xf>
    <xf numFmtId="0" fontId="18" fillId="5" borderId="8" xfId="10" applyFont="1" applyFill="1" applyBorder="1" applyAlignment="1">
      <alignment horizontal="center" vertical="center" wrapText="1"/>
    </xf>
    <xf numFmtId="0" fontId="18" fillId="5" borderId="10" xfId="10" applyFont="1" applyFill="1" applyBorder="1" applyAlignment="1">
      <alignment horizontal="center" vertical="center" wrapText="1"/>
    </xf>
    <xf numFmtId="0" fontId="18" fillId="5" borderId="7" xfId="10" applyFont="1" applyFill="1" applyBorder="1" applyAlignment="1">
      <alignment horizontal="center" vertical="center" wrapText="1"/>
    </xf>
    <xf numFmtId="0" fontId="23" fillId="0" borderId="0" xfId="14" applyFont="1" applyAlignment="1">
      <alignment horizontal="center" vertical="center"/>
    </xf>
    <xf numFmtId="0" fontId="23" fillId="0" borderId="0" xfId="10" applyFont="1" applyAlignment="1">
      <alignment horizontal="center" vertical="center"/>
    </xf>
    <xf numFmtId="0" fontId="18" fillId="4" borderId="8" xfId="10" applyFont="1" applyFill="1" applyBorder="1" applyAlignment="1">
      <alignment horizontal="left" vertical="center"/>
    </xf>
    <xf numFmtId="0" fontId="18" fillId="4" borderId="10" xfId="10" applyFont="1" applyFill="1" applyBorder="1" applyAlignment="1">
      <alignment horizontal="left" vertical="center"/>
    </xf>
    <xf numFmtId="0" fontId="18" fillId="4" borderId="7" xfId="10" applyFont="1" applyFill="1" applyBorder="1" applyAlignment="1">
      <alignment horizontal="left" vertical="center"/>
    </xf>
    <xf numFmtId="0" fontId="23" fillId="4" borderId="6" xfId="10" applyFont="1" applyFill="1" applyBorder="1" applyAlignment="1">
      <alignment horizontal="left" vertical="center"/>
    </xf>
    <xf numFmtId="0" fontId="23" fillId="4" borderId="9" xfId="10" applyFont="1" applyFill="1" applyBorder="1" applyAlignment="1">
      <alignment horizontal="left" vertical="center"/>
    </xf>
    <xf numFmtId="0" fontId="18" fillId="0" borderId="8" xfId="10" applyFont="1" applyBorder="1" applyAlignment="1">
      <alignment horizontal="left" vertical="center"/>
    </xf>
    <xf numFmtId="0" fontId="18" fillId="0" borderId="10" xfId="10" applyFont="1" applyBorder="1" applyAlignment="1">
      <alignment horizontal="left" vertical="center"/>
    </xf>
    <xf numFmtId="0" fontId="18" fillId="0" borderId="7" xfId="10" applyFont="1" applyBorder="1" applyAlignment="1">
      <alignment horizontal="left" vertical="center"/>
    </xf>
    <xf numFmtId="0" fontId="23" fillId="0" borderId="27" xfId="10" applyFont="1" applyBorder="1" applyAlignment="1">
      <alignment horizontal="center" vertical="center"/>
    </xf>
    <xf numFmtId="0" fontId="23" fillId="5" borderId="27" xfId="10" applyFont="1" applyFill="1" applyBorder="1" applyAlignment="1">
      <alignment horizontal="left" vertical="center"/>
    </xf>
    <xf numFmtId="0" fontId="23" fillId="5" borderId="21" xfId="14" applyFont="1" applyFill="1" applyBorder="1" applyAlignment="1">
      <alignment horizontal="center" vertical="center" wrapText="1"/>
    </xf>
    <xf numFmtId="0" fontId="23" fillId="5" borderId="23" xfId="14" applyFont="1" applyFill="1" applyBorder="1" applyAlignment="1">
      <alignment horizontal="center" vertical="center" wrapText="1"/>
    </xf>
    <xf numFmtId="0" fontId="23" fillId="5" borderId="25" xfId="14" applyFont="1" applyFill="1" applyBorder="1" applyAlignment="1">
      <alignment horizontal="center" vertical="center" wrapText="1"/>
    </xf>
    <xf numFmtId="0" fontId="18" fillId="5" borderId="23" xfId="10" applyFont="1" applyFill="1" applyBorder="1" applyAlignment="1">
      <alignment horizontal="left" vertical="center"/>
    </xf>
    <xf numFmtId="0" fontId="18" fillId="7" borderId="8" xfId="10" applyFont="1" applyFill="1" applyBorder="1" applyAlignment="1">
      <alignment horizontal="left" vertical="center"/>
    </xf>
    <xf numFmtId="0" fontId="18" fillId="7" borderId="10" xfId="10" applyFont="1" applyFill="1" applyBorder="1" applyAlignment="1">
      <alignment horizontal="left" vertical="center"/>
    </xf>
    <xf numFmtId="0" fontId="18" fillId="7" borderId="7" xfId="10" applyFont="1" applyFill="1" applyBorder="1" applyAlignment="1">
      <alignment horizontal="left" vertical="center"/>
    </xf>
    <xf numFmtId="0" fontId="18" fillId="0" borderId="24" xfId="10" applyFont="1" applyBorder="1" applyAlignment="1">
      <alignment horizontal="center" vertical="center" wrapText="1"/>
    </xf>
    <xf numFmtId="0" fontId="18" fillId="4" borderId="24" xfId="10" applyFont="1" applyFill="1" applyBorder="1" applyAlignment="1">
      <alignment horizontal="center" vertical="center" wrapText="1"/>
    </xf>
    <xf numFmtId="0" fontId="18" fillId="0" borderId="24" xfId="10" applyFont="1" applyBorder="1" applyAlignment="1">
      <alignment horizontal="center" vertical="center"/>
    </xf>
    <xf numFmtId="0" fontId="23" fillId="5" borderId="0" xfId="10" applyFont="1" applyFill="1" applyAlignment="1">
      <alignment horizontal="left" vertical="center"/>
    </xf>
    <xf numFmtId="0" fontId="18" fillId="14" borderId="8" xfId="10" applyFont="1" applyFill="1" applyBorder="1" applyAlignment="1">
      <alignment horizontal="left" vertical="center"/>
    </xf>
    <xf numFmtId="0" fontId="18" fillId="14" borderId="10" xfId="10" applyFont="1" applyFill="1" applyBorder="1" applyAlignment="1">
      <alignment horizontal="left" vertical="center"/>
    </xf>
    <xf numFmtId="0" fontId="18" fillId="14" borderId="7" xfId="10" applyFont="1" applyFill="1" applyBorder="1" applyAlignment="1">
      <alignment horizontal="left" vertical="center"/>
    </xf>
    <xf numFmtId="2" fontId="23" fillId="5" borderId="6" xfId="10" applyNumberFormat="1" applyFont="1" applyFill="1" applyBorder="1" applyAlignment="1">
      <alignment horizontal="center" vertical="center"/>
    </xf>
    <xf numFmtId="2" fontId="23" fillId="5" borderId="9" xfId="10" applyNumberFormat="1" applyFont="1" applyFill="1" applyBorder="1" applyAlignment="1">
      <alignment horizontal="center" vertical="center"/>
    </xf>
    <xf numFmtId="0" fontId="23" fillId="0" borderId="21" xfId="14" applyFont="1" applyBorder="1" applyAlignment="1">
      <alignment horizontal="center" vertical="center" wrapText="1"/>
    </xf>
    <xf numFmtId="0" fontId="23" fillId="0" borderId="23" xfId="14" applyFont="1" applyBorder="1" applyAlignment="1">
      <alignment horizontal="center" vertical="center" wrapText="1"/>
    </xf>
    <xf numFmtId="0" fontId="23" fillId="8" borderId="6" xfId="10" applyFont="1" applyFill="1" applyBorder="1" applyAlignment="1">
      <alignment horizontal="center" vertical="center"/>
    </xf>
    <xf numFmtId="0" fontId="23" fillId="18" borderId="4" xfId="10" applyFont="1" applyFill="1" applyBorder="1" applyAlignment="1">
      <alignment horizontal="center" vertical="center"/>
    </xf>
    <xf numFmtId="0" fontId="23" fillId="8" borderId="9" xfId="10" applyFont="1" applyFill="1" applyBorder="1" applyAlignment="1">
      <alignment horizontal="center" vertical="center"/>
    </xf>
    <xf numFmtId="0" fontId="23" fillId="18" borderId="21" xfId="14" applyFont="1" applyFill="1" applyBorder="1" applyAlignment="1">
      <alignment horizontal="center" vertical="center" wrapText="1"/>
    </xf>
    <xf numFmtId="0" fontId="23" fillId="18" borderId="23" xfId="14" applyFont="1" applyFill="1" applyBorder="1" applyAlignment="1">
      <alignment horizontal="center" vertical="center" wrapText="1"/>
    </xf>
    <xf numFmtId="0" fontId="23" fillId="18" borderId="25" xfId="14" applyFont="1" applyFill="1" applyBorder="1" applyAlignment="1">
      <alignment horizontal="center" vertical="center" wrapText="1"/>
    </xf>
    <xf numFmtId="0" fontId="23" fillId="18" borderId="21" xfId="14" applyFont="1" applyFill="1" applyBorder="1" applyAlignment="1">
      <alignment horizontal="center" vertical="center"/>
    </xf>
    <xf numFmtId="0" fontId="23" fillId="18" borderId="23" xfId="14" applyFont="1" applyFill="1" applyBorder="1" applyAlignment="1">
      <alignment horizontal="center" vertical="center"/>
    </xf>
    <xf numFmtId="0" fontId="23" fillId="18" borderId="25" xfId="14" applyFont="1" applyFill="1" applyBorder="1" applyAlignment="1">
      <alignment horizontal="center" vertical="center"/>
    </xf>
    <xf numFmtId="0" fontId="23" fillId="9" borderId="21" xfId="14" applyFont="1" applyFill="1" applyBorder="1" applyAlignment="1">
      <alignment horizontal="center" vertical="center"/>
    </xf>
    <xf numFmtId="0" fontId="23" fillId="9" borderId="23" xfId="14" applyFont="1" applyFill="1" applyBorder="1" applyAlignment="1">
      <alignment horizontal="center" vertical="center"/>
    </xf>
    <xf numFmtId="0" fontId="23" fillId="9" borderId="25" xfId="14" applyFont="1" applyFill="1" applyBorder="1" applyAlignment="1">
      <alignment horizontal="center" vertical="center"/>
    </xf>
    <xf numFmtId="0" fontId="23" fillId="9" borderId="4" xfId="10" applyFont="1" applyFill="1" applyBorder="1" applyAlignment="1">
      <alignment horizontal="center" vertical="center"/>
    </xf>
    <xf numFmtId="0" fontId="23" fillId="19" borderId="4" xfId="10" applyFont="1" applyFill="1" applyBorder="1" applyAlignment="1">
      <alignment horizontal="center" vertical="center"/>
    </xf>
    <xf numFmtId="0" fontId="23" fillId="19" borderId="21" xfId="14" applyFont="1" applyFill="1" applyBorder="1" applyAlignment="1">
      <alignment horizontal="center" vertical="center"/>
    </xf>
    <xf numFmtId="0" fontId="23" fillId="19" borderId="23" xfId="14" applyFont="1" applyFill="1" applyBorder="1" applyAlignment="1">
      <alignment horizontal="center" vertical="center"/>
    </xf>
    <xf numFmtId="0" fontId="23" fillId="19" borderId="25" xfId="14" applyFont="1" applyFill="1" applyBorder="1" applyAlignment="1">
      <alignment horizontal="center" vertical="center"/>
    </xf>
    <xf numFmtId="0" fontId="18" fillId="5" borderId="8" xfId="10" applyFont="1" applyFill="1" applyBorder="1" applyAlignment="1">
      <alignment horizontal="center" vertical="center"/>
    </xf>
    <xf numFmtId="0" fontId="18" fillId="5" borderId="10" xfId="10" applyFont="1" applyFill="1" applyBorder="1" applyAlignment="1">
      <alignment horizontal="center" vertical="center"/>
    </xf>
    <xf numFmtId="0" fontId="18" fillId="5" borderId="7" xfId="10" applyFont="1" applyFill="1" applyBorder="1" applyAlignment="1">
      <alignment horizontal="center" vertical="center"/>
    </xf>
    <xf numFmtId="0" fontId="23" fillId="15" borderId="6" xfId="10" applyFont="1" applyFill="1" applyBorder="1" applyAlignment="1">
      <alignment horizontal="center" vertical="center"/>
    </xf>
    <xf numFmtId="0" fontId="23" fillId="15" borderId="9" xfId="10" applyFont="1" applyFill="1" applyBorder="1" applyAlignment="1">
      <alignment horizontal="center" vertical="center"/>
    </xf>
    <xf numFmtId="0" fontId="18" fillId="0" borderId="8" xfId="10" applyFont="1" applyBorder="1" applyAlignment="1">
      <alignment horizontal="center" vertical="center"/>
    </xf>
    <xf numFmtId="0" fontId="18" fillId="0" borderId="10" xfId="10" applyFont="1" applyBorder="1" applyAlignment="1">
      <alignment horizontal="center" vertical="center"/>
    </xf>
    <xf numFmtId="0" fontId="18" fillId="0" borderId="7" xfId="10" applyFont="1" applyBorder="1" applyAlignment="1">
      <alignment horizontal="center" vertical="center"/>
    </xf>
    <xf numFmtId="0" fontId="23" fillId="0" borderId="25" xfId="14" applyFont="1" applyBorder="1" applyAlignment="1">
      <alignment horizontal="center" vertical="center" wrapText="1"/>
    </xf>
    <xf numFmtId="0" fontId="23" fillId="0" borderId="0" xfId="10" applyFont="1" applyAlignment="1">
      <alignment horizontal="left" vertical="center"/>
    </xf>
    <xf numFmtId="0" fontId="23" fillId="4" borderId="8" xfId="10" applyFont="1" applyFill="1" applyBorder="1" applyAlignment="1">
      <alignment horizontal="center" vertical="center"/>
    </xf>
    <xf numFmtId="0" fontId="23" fillId="4" borderId="10" xfId="10" applyFont="1" applyFill="1" applyBorder="1" applyAlignment="1">
      <alignment horizontal="center" vertical="center"/>
    </xf>
    <xf numFmtId="0" fontId="23" fillId="4" borderId="7" xfId="10" applyFont="1" applyFill="1" applyBorder="1" applyAlignment="1">
      <alignment horizontal="center" vertical="center"/>
    </xf>
    <xf numFmtId="0" fontId="23" fillId="0" borderId="4" xfId="10" applyFont="1" applyBorder="1" applyAlignment="1">
      <alignment horizontal="center" vertical="center" wrapText="1"/>
    </xf>
    <xf numFmtId="0" fontId="23" fillId="0" borderId="8" xfId="10" applyFont="1" applyBorder="1" applyAlignment="1">
      <alignment horizontal="center" vertical="center" wrapText="1"/>
    </xf>
    <xf numFmtId="0" fontId="23" fillId="0" borderId="10" xfId="10" applyFont="1" applyBorder="1" applyAlignment="1">
      <alignment horizontal="center" vertical="center" wrapText="1"/>
    </xf>
    <xf numFmtId="0" fontId="23" fillId="0" borderId="7" xfId="10" applyFont="1" applyBorder="1" applyAlignment="1">
      <alignment horizontal="center" vertical="center" wrapText="1"/>
    </xf>
    <xf numFmtId="0" fontId="18" fillId="0" borderId="4" xfId="10" applyFont="1" applyBorder="1" applyAlignment="1">
      <alignment vertical="center"/>
    </xf>
    <xf numFmtId="0" fontId="23" fillId="0" borderId="6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4" borderId="18" xfId="68" applyFont="1" applyFill="1" applyBorder="1" applyAlignment="1">
      <alignment horizontal="center" vertical="center"/>
    </xf>
    <xf numFmtId="0" fontId="23" fillId="4" borderId="19" xfId="68" applyFont="1" applyFill="1" applyBorder="1" applyAlignment="1">
      <alignment horizontal="center" vertical="center"/>
    </xf>
    <xf numFmtId="0" fontId="23" fillId="4" borderId="20" xfId="68" applyFont="1" applyFill="1" applyBorder="1" applyAlignment="1">
      <alignment horizontal="center" vertical="center"/>
    </xf>
    <xf numFmtId="0" fontId="23" fillId="4" borderId="5" xfId="68" applyFont="1" applyFill="1" applyBorder="1" applyAlignment="1">
      <alignment horizontal="center" vertical="center" wrapText="1"/>
    </xf>
    <xf numFmtId="0" fontId="23" fillId="4" borderId="12" xfId="68" applyFont="1" applyFill="1" applyBorder="1" applyAlignment="1">
      <alignment horizontal="center" vertical="center" wrapText="1"/>
    </xf>
    <xf numFmtId="0" fontId="23" fillId="4" borderId="4" xfId="68" quotePrefix="1" applyFont="1" applyFill="1" applyBorder="1" applyAlignment="1">
      <alignment horizontal="center" vertical="center" wrapText="1"/>
    </xf>
    <xf numFmtId="0" fontId="23" fillId="4" borderId="13" xfId="68" quotePrefix="1" applyFont="1" applyFill="1" applyBorder="1" applyAlignment="1">
      <alignment horizontal="center" vertical="center" wrapText="1"/>
    </xf>
    <xf numFmtId="0" fontId="23" fillId="4" borderId="4" xfId="68" applyFont="1" applyFill="1" applyBorder="1" applyAlignment="1">
      <alignment horizontal="center" vertical="center" wrapText="1"/>
    </xf>
    <xf numFmtId="0" fontId="23" fillId="4" borderId="13" xfId="68" applyFont="1" applyFill="1" applyBorder="1" applyAlignment="1">
      <alignment horizontal="center" vertical="center" wrapText="1"/>
    </xf>
    <xf numFmtId="0" fontId="23" fillId="4" borderId="11" xfId="68" applyFont="1" applyFill="1" applyBorder="1" applyAlignment="1">
      <alignment horizontal="center" vertical="center" wrapText="1"/>
    </xf>
    <xf numFmtId="0" fontId="23" fillId="0" borderId="3" xfId="10" applyFont="1" applyBorder="1" applyAlignment="1">
      <alignment horizontal="center" vertical="center"/>
    </xf>
    <xf numFmtId="0" fontId="23" fillId="4" borderId="15" xfId="73" applyFont="1" applyFill="1" applyBorder="1" applyAlignment="1">
      <alignment horizontal="center" vertical="center"/>
    </xf>
    <xf numFmtId="0" fontId="23" fillId="4" borderId="16" xfId="73" applyFont="1" applyFill="1" applyBorder="1" applyAlignment="1">
      <alignment horizontal="center" vertical="center"/>
    </xf>
    <xf numFmtId="0" fontId="23" fillId="4" borderId="17" xfId="73" applyFont="1" applyFill="1" applyBorder="1" applyAlignment="1">
      <alignment horizontal="center" vertical="center"/>
    </xf>
    <xf numFmtId="0" fontId="23" fillId="4" borderId="5" xfId="73" applyFont="1" applyFill="1" applyBorder="1" applyAlignment="1">
      <alignment horizontal="center" vertical="center" wrapText="1"/>
    </xf>
    <xf numFmtId="0" fontId="23" fillId="4" borderId="8" xfId="73" quotePrefix="1" applyFont="1" applyFill="1" applyBorder="1" applyAlignment="1">
      <alignment horizontal="center" vertical="center" wrapText="1"/>
    </xf>
    <xf numFmtId="0" fontId="23" fillId="4" borderId="7" xfId="73" quotePrefix="1" applyFont="1" applyFill="1" applyBorder="1" applyAlignment="1">
      <alignment horizontal="center" vertical="center" wrapText="1"/>
    </xf>
    <xf numFmtId="0" fontId="23" fillId="4" borderId="4" xfId="73" applyFont="1" applyFill="1" applyBorder="1" applyAlignment="1">
      <alignment horizontal="center" vertical="center" wrapText="1"/>
    </xf>
    <xf numFmtId="0" fontId="23" fillId="4" borderId="11" xfId="73" applyFont="1" applyFill="1" applyBorder="1" applyAlignment="1">
      <alignment horizontal="center" vertical="center" wrapText="1"/>
    </xf>
    <xf numFmtId="0" fontId="23" fillId="0" borderId="18" xfId="73" applyFont="1" applyBorder="1" applyAlignment="1">
      <alignment horizontal="center" vertical="center"/>
    </xf>
    <xf numFmtId="0" fontId="23" fillId="0" borderId="19" xfId="73" applyFont="1" applyBorder="1" applyAlignment="1">
      <alignment horizontal="center" vertical="center"/>
    </xf>
    <xf numFmtId="0" fontId="23" fillId="0" borderId="20" xfId="73" applyFont="1" applyBorder="1" applyAlignment="1">
      <alignment horizontal="center" vertical="center"/>
    </xf>
    <xf numFmtId="0" fontId="23" fillId="0" borderId="5" xfId="73" applyFont="1" applyBorder="1" applyAlignment="1">
      <alignment horizontal="center" vertical="center" wrapText="1"/>
    </xf>
    <xf numFmtId="0" fontId="23" fillId="0" borderId="12" xfId="73" applyFont="1" applyBorder="1" applyAlignment="1">
      <alignment horizontal="center" vertical="center" wrapText="1"/>
    </xf>
    <xf numFmtId="0" fontId="23" fillId="0" borderId="8" xfId="73" quotePrefix="1" applyFont="1" applyBorder="1" applyAlignment="1">
      <alignment horizontal="center" vertical="center" wrapText="1"/>
    </xf>
    <xf numFmtId="0" fontId="23" fillId="0" borderId="42" xfId="73" quotePrefix="1" applyFont="1" applyBorder="1" applyAlignment="1">
      <alignment horizontal="center" vertical="center" wrapText="1"/>
    </xf>
    <xf numFmtId="0" fontId="23" fillId="0" borderId="4" xfId="73" applyFont="1" applyBorder="1" applyAlignment="1">
      <alignment horizontal="center" vertical="center" wrapText="1"/>
    </xf>
    <xf numFmtId="0" fontId="23" fillId="0" borderId="13" xfId="73" applyFont="1" applyBorder="1" applyAlignment="1">
      <alignment horizontal="center" vertical="center" wrapText="1"/>
    </xf>
    <xf numFmtId="0" fontId="23" fillId="0" borderId="11" xfId="73" applyFont="1" applyBorder="1" applyAlignment="1">
      <alignment horizontal="center" vertical="center" wrapText="1"/>
    </xf>
    <xf numFmtId="0" fontId="23" fillId="4" borderId="18" xfId="73" applyFont="1" applyFill="1" applyBorder="1" applyAlignment="1">
      <alignment horizontal="center" vertical="center"/>
    </xf>
    <xf numFmtId="0" fontId="23" fillId="4" borderId="19" xfId="73" applyFont="1" applyFill="1" applyBorder="1" applyAlignment="1">
      <alignment horizontal="center" vertical="center"/>
    </xf>
    <xf numFmtId="0" fontId="23" fillId="4" borderId="20" xfId="73" applyFont="1" applyFill="1" applyBorder="1" applyAlignment="1">
      <alignment horizontal="center" vertical="center"/>
    </xf>
    <xf numFmtId="0" fontId="23" fillId="4" borderId="12" xfId="73" applyFont="1" applyFill="1" applyBorder="1" applyAlignment="1">
      <alignment horizontal="center" vertical="center" wrapText="1"/>
    </xf>
    <xf numFmtId="0" fontId="23" fillId="4" borderId="42" xfId="73" quotePrefix="1" applyFont="1" applyFill="1" applyBorder="1" applyAlignment="1">
      <alignment horizontal="center" vertical="center" wrapText="1"/>
    </xf>
    <xf numFmtId="0" fontId="23" fillId="4" borderId="13" xfId="73" applyFont="1" applyFill="1" applyBorder="1" applyAlignment="1">
      <alignment horizontal="center" vertical="center" wrapText="1"/>
    </xf>
    <xf numFmtId="0" fontId="23" fillId="0" borderId="8" xfId="14" applyFont="1" applyBorder="1" applyAlignment="1">
      <alignment horizontal="center" vertical="center"/>
    </xf>
    <xf numFmtId="0" fontId="23" fillId="0" borderId="10" xfId="14" applyFont="1" applyBorder="1" applyAlignment="1">
      <alignment horizontal="center" vertical="center"/>
    </xf>
    <xf numFmtId="0" fontId="23" fillId="0" borderId="7" xfId="14" applyFont="1" applyBorder="1" applyAlignment="1">
      <alignment horizontal="center" vertical="center"/>
    </xf>
    <xf numFmtId="0" fontId="26" fillId="0" borderId="0" xfId="10" applyFont="1" applyAlignment="1">
      <alignment horizontal="center" vertical="center"/>
    </xf>
    <xf numFmtId="0" fontId="26" fillId="0" borderId="0" xfId="10" applyFont="1" applyAlignment="1">
      <alignment horizontal="center" vertical="center" wrapText="1"/>
    </xf>
    <xf numFmtId="0" fontId="45" fillId="0" borderId="0" xfId="10" applyFont="1" applyAlignment="1">
      <alignment horizontal="center" vertical="center"/>
    </xf>
    <xf numFmtId="0" fontId="46" fillId="0" borderId="0" xfId="10" applyFont="1" applyAlignment="1">
      <alignment horizontal="center" vertical="center"/>
    </xf>
    <xf numFmtId="0" fontId="23" fillId="4" borderId="8" xfId="68" quotePrefix="1" applyFont="1" applyFill="1" applyBorder="1" applyAlignment="1">
      <alignment horizontal="center" vertical="center" wrapText="1"/>
    </xf>
    <xf numFmtId="0" fontId="23" fillId="4" borderId="42" xfId="68" quotePrefix="1" applyFont="1" applyFill="1" applyBorder="1" applyAlignment="1">
      <alignment horizontal="center" vertical="center" wrapText="1"/>
    </xf>
    <xf numFmtId="0" fontId="23" fillId="0" borderId="18" xfId="68" applyFont="1" applyBorder="1" applyAlignment="1">
      <alignment horizontal="center" vertical="center"/>
    </xf>
    <xf numFmtId="0" fontId="23" fillId="0" borderId="19" xfId="68" applyFont="1" applyBorder="1" applyAlignment="1">
      <alignment horizontal="center" vertical="center"/>
    </xf>
    <xf numFmtId="0" fontId="23" fillId="0" borderId="20" xfId="68" applyFont="1" applyBorder="1" applyAlignment="1">
      <alignment horizontal="center" vertical="center"/>
    </xf>
    <xf numFmtId="0" fontId="23" fillId="0" borderId="5" xfId="68" applyFont="1" applyBorder="1" applyAlignment="1">
      <alignment horizontal="center" vertical="center" wrapText="1"/>
    </xf>
    <xf numFmtId="0" fontId="23" fillId="0" borderId="12" xfId="68" applyFont="1" applyBorder="1" applyAlignment="1">
      <alignment horizontal="center" vertical="center" wrapText="1"/>
    </xf>
    <xf numFmtId="0" fontId="23" fillId="0" borderId="8" xfId="68" quotePrefix="1" applyFont="1" applyBorder="1" applyAlignment="1">
      <alignment horizontal="center" vertical="center" wrapText="1"/>
    </xf>
    <xf numFmtId="0" fontId="23" fillId="0" borderId="42" xfId="68" quotePrefix="1" applyFont="1" applyBorder="1" applyAlignment="1">
      <alignment horizontal="center" vertical="center" wrapText="1"/>
    </xf>
    <xf numFmtId="0" fontId="23" fillId="0" borderId="4" xfId="68" applyFont="1" applyBorder="1" applyAlignment="1">
      <alignment horizontal="center" vertical="center" wrapText="1"/>
    </xf>
    <xf numFmtId="0" fontId="23" fillId="0" borderId="13" xfId="68" applyFont="1" applyBorder="1" applyAlignment="1">
      <alignment horizontal="center" vertical="center" wrapText="1"/>
    </xf>
    <xf numFmtId="0" fontId="23" fillId="0" borderId="11" xfId="68" applyFont="1" applyBorder="1" applyAlignment="1">
      <alignment horizontal="center" vertical="center" wrapText="1"/>
    </xf>
    <xf numFmtId="0" fontId="23" fillId="4" borderId="15" xfId="68" applyFont="1" applyFill="1" applyBorder="1" applyAlignment="1">
      <alignment horizontal="center" vertical="center"/>
    </xf>
    <xf numFmtId="0" fontId="23" fillId="4" borderId="16" xfId="68" applyFont="1" applyFill="1" applyBorder="1" applyAlignment="1">
      <alignment horizontal="center" vertical="center"/>
    </xf>
    <xf numFmtId="0" fontId="23" fillId="4" borderId="17" xfId="68" applyFont="1" applyFill="1" applyBorder="1" applyAlignment="1">
      <alignment horizontal="center" vertical="center"/>
    </xf>
    <xf numFmtId="0" fontId="23" fillId="4" borderId="7" xfId="68" quotePrefix="1" applyFont="1" applyFill="1" applyBorder="1" applyAlignment="1">
      <alignment horizontal="center" vertical="center" wrapText="1"/>
    </xf>
    <xf numFmtId="0" fontId="23" fillId="0" borderId="6" xfId="14" applyFont="1" applyFill="1" applyBorder="1" applyAlignment="1">
      <alignment horizontal="center" vertical="center" wrapText="1"/>
    </xf>
    <xf numFmtId="0" fontId="23" fillId="0" borderId="3" xfId="14" applyFont="1" applyFill="1" applyBorder="1" applyAlignment="1">
      <alignment horizontal="center" vertical="center" wrapText="1"/>
    </xf>
    <xf numFmtId="0" fontId="23" fillId="0" borderId="9" xfId="14" applyFont="1" applyFill="1" applyBorder="1" applyAlignment="1">
      <alignment horizontal="center" vertical="center" wrapText="1"/>
    </xf>
    <xf numFmtId="0" fontId="23" fillId="0" borderId="4" xfId="10" applyFont="1" applyFill="1" applyBorder="1" applyAlignment="1">
      <alignment horizontal="center" vertical="center"/>
    </xf>
    <xf numFmtId="2" fontId="18" fillId="6" borderId="6" xfId="10" applyNumberFormat="1" applyFont="1" applyFill="1" applyBorder="1" applyAlignment="1">
      <alignment horizontal="center" vertical="center"/>
    </xf>
    <xf numFmtId="2" fontId="18" fillId="6" borderId="3" xfId="10" applyNumberFormat="1" applyFont="1" applyFill="1" applyBorder="1" applyAlignment="1">
      <alignment horizontal="center" vertical="center"/>
    </xf>
    <xf numFmtId="2" fontId="18" fillId="6" borderId="9" xfId="10" applyNumberFormat="1" applyFont="1" applyFill="1" applyBorder="1" applyAlignment="1">
      <alignment horizontal="center" vertical="center"/>
    </xf>
    <xf numFmtId="0" fontId="38" fillId="0" borderId="44" xfId="10" applyFont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28" fillId="0" borderId="6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23" fillId="0" borderId="0" xfId="14" applyFont="1" applyAlignment="1">
      <alignment horizontal="left" vertical="center"/>
    </xf>
    <xf numFmtId="0" fontId="23" fillId="0" borderId="6" xfId="14" applyFont="1" applyBorder="1" applyAlignment="1">
      <alignment horizontal="center" vertical="center"/>
    </xf>
    <xf numFmtId="0" fontId="23" fillId="0" borderId="9" xfId="14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21" xfId="109" applyFont="1" applyBorder="1" applyAlignment="1">
      <alignment horizontal="center" vertical="center"/>
    </xf>
    <xf numFmtId="0" fontId="28" fillId="0" borderId="23" xfId="109" applyFont="1" applyBorder="1" applyAlignment="1">
      <alignment horizontal="center" vertical="center"/>
    </xf>
    <xf numFmtId="0" fontId="23" fillId="0" borderId="4" xfId="109" applyFont="1" applyBorder="1" applyAlignment="1">
      <alignment horizontal="center" vertical="center"/>
    </xf>
    <xf numFmtId="0" fontId="28" fillId="0" borderId="6" xfId="52" applyFont="1" applyBorder="1" applyAlignment="1">
      <alignment horizontal="center" vertical="center" wrapText="1"/>
    </xf>
    <xf numFmtId="0" fontId="28" fillId="0" borderId="9" xfId="52" applyFont="1" applyBorder="1" applyAlignment="1">
      <alignment horizontal="center" vertical="center" wrapText="1"/>
    </xf>
    <xf numFmtId="0" fontId="23" fillId="4" borderId="4" xfId="10" applyFont="1" applyFill="1" applyBorder="1" applyAlignment="1">
      <alignment horizontal="center" vertical="center"/>
    </xf>
    <xf numFmtId="0" fontId="23" fillId="0" borderId="0" xfId="10" applyFont="1" applyAlignment="1">
      <alignment horizontal="center" vertical="center" wrapText="1"/>
    </xf>
    <xf numFmtId="0" fontId="28" fillId="0" borderId="21" xfId="52" applyFont="1" applyBorder="1" applyAlignment="1">
      <alignment horizontal="center" vertical="center"/>
    </xf>
    <xf numFmtId="0" fontId="28" fillId="0" borderId="4" xfId="52" applyFont="1" applyBorder="1" applyAlignment="1">
      <alignment horizontal="center" vertical="center" wrapText="1"/>
    </xf>
    <xf numFmtId="0" fontId="28" fillId="0" borderId="4" xfId="52" applyFont="1" applyBorder="1" applyAlignment="1">
      <alignment horizontal="center" vertical="center"/>
    </xf>
    <xf numFmtId="0" fontId="28" fillId="0" borderId="8" xfId="52" applyFont="1" applyBorder="1" applyAlignment="1">
      <alignment horizontal="center" vertical="center"/>
    </xf>
    <xf numFmtId="0" fontId="28" fillId="0" borderId="22" xfId="52" applyFont="1" applyBorder="1" applyAlignment="1">
      <alignment horizontal="center" vertical="center"/>
    </xf>
    <xf numFmtId="0" fontId="28" fillId="0" borderId="23" xfId="52" applyFont="1" applyBorder="1" applyAlignment="1">
      <alignment horizontal="center" vertical="center"/>
    </xf>
    <xf numFmtId="0" fontId="28" fillId="0" borderId="24" xfId="52" applyFont="1" applyBorder="1" applyAlignment="1">
      <alignment horizontal="center" vertical="center"/>
    </xf>
    <xf numFmtId="0" fontId="28" fillId="0" borderId="25" xfId="52" applyFont="1" applyBorder="1" applyAlignment="1">
      <alignment horizontal="center" vertical="center"/>
    </xf>
    <xf numFmtId="0" fontId="28" fillId="0" borderId="26" xfId="52" applyFont="1" applyBorder="1" applyAlignment="1">
      <alignment horizontal="center" vertical="center"/>
    </xf>
    <xf numFmtId="0" fontId="28" fillId="0" borderId="7" xfId="52" applyFont="1" applyBorder="1" applyAlignment="1">
      <alignment horizontal="center" vertical="center"/>
    </xf>
    <xf numFmtId="0" fontId="28" fillId="0" borderId="6" xfId="52" applyFont="1" applyBorder="1" applyAlignment="1">
      <alignment horizontal="center" vertical="center"/>
    </xf>
    <xf numFmtId="0" fontId="28" fillId="0" borderId="9" xfId="52" applyFont="1" applyBorder="1" applyAlignment="1">
      <alignment horizontal="center" vertical="center"/>
    </xf>
    <xf numFmtId="0" fontId="28" fillId="0" borderId="4" xfId="109" applyFont="1" applyBorder="1" applyAlignment="1">
      <alignment horizontal="center" vertical="center"/>
    </xf>
    <xf numFmtId="0" fontId="23" fillId="0" borderId="3" xfId="14" applyFont="1" applyBorder="1" applyAlignment="1">
      <alignment horizontal="center" vertical="center"/>
    </xf>
    <xf numFmtId="0" fontId="18" fillId="0" borderId="4" xfId="109" applyFont="1" applyBorder="1" applyAlignment="1">
      <alignment horizontal="center" vertical="center"/>
    </xf>
  </cellXfs>
  <cellStyles count="713">
    <cellStyle name="Body" xfId="1" xr:uid="{00000000-0005-0000-0000-000000000000}"/>
    <cellStyle name="Comma" xfId="71" builtinId="3"/>
    <cellStyle name="Comma  - Style1" xfId="2" xr:uid="{00000000-0005-0000-0000-000002000000}"/>
    <cellStyle name="Comma 10" xfId="420" xr:uid="{00000000-0005-0000-0000-000003000000}"/>
    <cellStyle name="Comma 11" xfId="426" xr:uid="{00000000-0005-0000-0000-000004000000}"/>
    <cellStyle name="Comma 11 2" xfId="19" xr:uid="{00000000-0005-0000-0000-000005000000}"/>
    <cellStyle name="Comma 11 2 2" xfId="74" xr:uid="{00000000-0005-0000-0000-000006000000}"/>
    <cellStyle name="Comma 11 2 2 2" xfId="423" xr:uid="{00000000-0005-0000-0000-000007000000}"/>
    <cellStyle name="Comma 11 2 3" xfId="76" xr:uid="{00000000-0005-0000-0000-000008000000}"/>
    <cellStyle name="Comma 11 2 3 2" xfId="425" xr:uid="{00000000-0005-0000-0000-000009000000}"/>
    <cellStyle name="Comma 11 2 4" xfId="406" xr:uid="{00000000-0005-0000-0000-00000A000000}"/>
    <cellStyle name="Comma 2" xfId="24" xr:uid="{00000000-0005-0000-0000-00000B000000}"/>
    <cellStyle name="Comma 2 2" xfId="25" xr:uid="{00000000-0005-0000-0000-00000C000000}"/>
    <cellStyle name="Comma 2 2 2" xfId="63" xr:uid="{00000000-0005-0000-0000-00000D000000}"/>
    <cellStyle name="Comma 2 2 2 2" xfId="162" xr:uid="{00000000-0005-0000-0000-00000E000000}"/>
    <cellStyle name="Comma 2 2 3" xfId="93" xr:uid="{00000000-0005-0000-0000-00000F000000}"/>
    <cellStyle name="Comma 2 3" xfId="26" xr:uid="{00000000-0005-0000-0000-000010000000}"/>
    <cellStyle name="Comma 2 3 2" xfId="140" xr:uid="{00000000-0005-0000-0000-000011000000}"/>
    <cellStyle name="Comma 2 3 2 2" xfId="163" xr:uid="{00000000-0005-0000-0000-000012000000}"/>
    <cellStyle name="Comma 2 3 2 2 2" xfId="346" xr:uid="{00000000-0005-0000-0000-000013000000}"/>
    <cellStyle name="Comma 2 3 2 2 2 2" xfId="655" xr:uid="{00000000-0005-0000-0000-000014000000}"/>
    <cellStyle name="Comma 2 3 2 2 3" xfId="484" xr:uid="{00000000-0005-0000-0000-000015000000}"/>
    <cellStyle name="Comma 2 3 2 3" xfId="325" xr:uid="{00000000-0005-0000-0000-000016000000}"/>
    <cellStyle name="Comma 2 3 2 3 2" xfId="634" xr:uid="{00000000-0005-0000-0000-000017000000}"/>
    <cellStyle name="Comma 2 3 2 4" xfId="262" xr:uid="{00000000-0005-0000-0000-000018000000}"/>
    <cellStyle name="Comma 2 3 2 4 2" xfId="575" xr:uid="{00000000-0005-0000-0000-000019000000}"/>
    <cellStyle name="Comma 2 3 2 5" xfId="463" xr:uid="{00000000-0005-0000-0000-00001A000000}"/>
    <cellStyle name="Comma 2 3 3" xfId="164" xr:uid="{00000000-0005-0000-0000-00001B000000}"/>
    <cellStyle name="Comma 2 3 3 2" xfId="347" xr:uid="{00000000-0005-0000-0000-00001C000000}"/>
    <cellStyle name="Comma 2 3 3 2 2" xfId="656" xr:uid="{00000000-0005-0000-0000-00001D000000}"/>
    <cellStyle name="Comma 2 3 3 3" xfId="485" xr:uid="{00000000-0005-0000-0000-00001E000000}"/>
    <cellStyle name="Comma 2 3 4" xfId="297" xr:uid="{00000000-0005-0000-0000-00001F000000}"/>
    <cellStyle name="Comma 2 3 4 2" xfId="609" xr:uid="{00000000-0005-0000-0000-000020000000}"/>
    <cellStyle name="Comma 2 3 5" xfId="236" xr:uid="{00000000-0005-0000-0000-000021000000}"/>
    <cellStyle name="Comma 2 3 5 2" xfId="550" xr:uid="{00000000-0005-0000-0000-000022000000}"/>
    <cellStyle name="Comma 2 3 6" xfId="105" xr:uid="{00000000-0005-0000-0000-000023000000}"/>
    <cellStyle name="Comma 2 3 6 2" xfId="438" xr:uid="{00000000-0005-0000-0000-000024000000}"/>
    <cellStyle name="Comma 2 4" xfId="56" xr:uid="{00000000-0005-0000-0000-000025000000}"/>
    <cellStyle name="Comma 2 4 2" xfId="165" xr:uid="{00000000-0005-0000-0000-000026000000}"/>
    <cellStyle name="Comma 2 5" xfId="86" xr:uid="{00000000-0005-0000-0000-000027000000}"/>
    <cellStyle name="Comma 3" xfId="27" xr:uid="{00000000-0005-0000-0000-000028000000}"/>
    <cellStyle name="Comma 3 2" xfId="62" xr:uid="{00000000-0005-0000-0000-000029000000}"/>
    <cellStyle name="Comma 3 2 2" xfId="166" xr:uid="{00000000-0005-0000-0000-00002A000000}"/>
    <cellStyle name="Comma 3 2 2 2" xfId="348" xr:uid="{00000000-0005-0000-0000-00002B000000}"/>
    <cellStyle name="Comma 3 2 2 2 2" xfId="657" xr:uid="{00000000-0005-0000-0000-00002C000000}"/>
    <cellStyle name="Comma 3 2 2 3" xfId="486" xr:uid="{00000000-0005-0000-0000-00002D000000}"/>
    <cellStyle name="Comma 3 2 3" xfId="322" xr:uid="{00000000-0005-0000-0000-00002E000000}"/>
    <cellStyle name="Comma 3 2 3 2" xfId="631" xr:uid="{00000000-0005-0000-0000-00002F000000}"/>
    <cellStyle name="Comma 3 2 4" xfId="259" xr:uid="{00000000-0005-0000-0000-000030000000}"/>
    <cellStyle name="Comma 3 2 4 2" xfId="572" xr:uid="{00000000-0005-0000-0000-000031000000}"/>
    <cellStyle name="Comma 3 2 5" xfId="137" xr:uid="{00000000-0005-0000-0000-000032000000}"/>
    <cellStyle name="Comma 3 2 5 2" xfId="460" xr:uid="{00000000-0005-0000-0000-000033000000}"/>
    <cellStyle name="Comma 3 2 6" xfId="412" xr:uid="{00000000-0005-0000-0000-000034000000}"/>
    <cellStyle name="Comma 3 3" xfId="167" xr:uid="{00000000-0005-0000-0000-000035000000}"/>
    <cellStyle name="Comma 3 3 2" xfId="349" xr:uid="{00000000-0005-0000-0000-000036000000}"/>
    <cellStyle name="Comma 3 3 2 2" xfId="658" xr:uid="{00000000-0005-0000-0000-000037000000}"/>
    <cellStyle name="Comma 3 3 3" xfId="487" xr:uid="{00000000-0005-0000-0000-000038000000}"/>
    <cellStyle name="Comma 3 4" xfId="294" xr:uid="{00000000-0005-0000-0000-000039000000}"/>
    <cellStyle name="Comma 3 4 2" xfId="606" xr:uid="{00000000-0005-0000-0000-00003A000000}"/>
    <cellStyle name="Comma 3 5" xfId="233" xr:uid="{00000000-0005-0000-0000-00003B000000}"/>
    <cellStyle name="Comma 3 5 2" xfId="547" xr:uid="{00000000-0005-0000-0000-00003C000000}"/>
    <cellStyle name="Comma 3 6" xfId="102" xr:uid="{00000000-0005-0000-0000-00003D000000}"/>
    <cellStyle name="Comma 3 6 2" xfId="435" xr:uid="{00000000-0005-0000-0000-00003E000000}"/>
    <cellStyle name="Comma 4" xfId="28" xr:uid="{00000000-0005-0000-0000-00003F000000}"/>
    <cellStyle name="Comma 4 2" xfId="64" xr:uid="{00000000-0005-0000-0000-000040000000}"/>
    <cellStyle name="Comma 4 2 2" xfId="168" xr:uid="{00000000-0005-0000-0000-000041000000}"/>
    <cellStyle name="Comma 4 2 2 2" xfId="350" xr:uid="{00000000-0005-0000-0000-000042000000}"/>
    <cellStyle name="Comma 4 2 2 2 2" xfId="659" xr:uid="{00000000-0005-0000-0000-000043000000}"/>
    <cellStyle name="Comma 4 2 2 3" xfId="488" xr:uid="{00000000-0005-0000-0000-000044000000}"/>
    <cellStyle name="Comma 4 2 3" xfId="331" xr:uid="{00000000-0005-0000-0000-000045000000}"/>
    <cellStyle name="Comma 4 2 3 2" xfId="640" xr:uid="{00000000-0005-0000-0000-000046000000}"/>
    <cellStyle name="Comma 4 2 4" xfId="268" xr:uid="{00000000-0005-0000-0000-000047000000}"/>
    <cellStyle name="Comma 4 2 4 2" xfId="581" xr:uid="{00000000-0005-0000-0000-000048000000}"/>
    <cellStyle name="Comma 4 2 5" xfId="146" xr:uid="{00000000-0005-0000-0000-000049000000}"/>
    <cellStyle name="Comma 4 2 5 2" xfId="469" xr:uid="{00000000-0005-0000-0000-00004A000000}"/>
    <cellStyle name="Comma 4 2 6" xfId="413" xr:uid="{00000000-0005-0000-0000-00004B000000}"/>
    <cellStyle name="Comma 4 3" xfId="169" xr:uid="{00000000-0005-0000-0000-00004C000000}"/>
    <cellStyle name="Comma 4 3 2" xfId="351" xr:uid="{00000000-0005-0000-0000-00004D000000}"/>
    <cellStyle name="Comma 4 3 2 2" xfId="660" xr:uid="{00000000-0005-0000-0000-00004E000000}"/>
    <cellStyle name="Comma 4 3 3" xfId="489" xr:uid="{00000000-0005-0000-0000-00004F000000}"/>
    <cellStyle name="Comma 4 4" xfId="303" xr:uid="{00000000-0005-0000-0000-000050000000}"/>
    <cellStyle name="Comma 4 4 2" xfId="615" xr:uid="{00000000-0005-0000-0000-000051000000}"/>
    <cellStyle name="Comma 4 5" xfId="242" xr:uid="{00000000-0005-0000-0000-000052000000}"/>
    <cellStyle name="Comma 4 5 2" xfId="556" xr:uid="{00000000-0005-0000-0000-000053000000}"/>
    <cellStyle name="Comma 4 6" xfId="113" xr:uid="{00000000-0005-0000-0000-000054000000}"/>
    <cellStyle name="Comma 4 6 2" xfId="444" xr:uid="{00000000-0005-0000-0000-000055000000}"/>
    <cellStyle name="Comma 5" xfId="29" xr:uid="{00000000-0005-0000-0000-000056000000}"/>
    <cellStyle name="Comma 5 2" xfId="170" xr:uid="{00000000-0005-0000-0000-000057000000}"/>
    <cellStyle name="Comma 5 3" xfId="310" xr:uid="{00000000-0005-0000-0000-000058000000}"/>
    <cellStyle name="Comma 5 4" xfId="248" xr:uid="{00000000-0005-0000-0000-000059000000}"/>
    <cellStyle name="Comma 5 5" xfId="121" xr:uid="{00000000-0005-0000-0000-00005A000000}"/>
    <cellStyle name="Comma 6" xfId="48" xr:uid="{00000000-0005-0000-0000-00005B000000}"/>
    <cellStyle name="Comma 6 2" xfId="49" xr:uid="{00000000-0005-0000-0000-00005C000000}"/>
    <cellStyle name="Comma 6 2 2" xfId="352" xr:uid="{00000000-0005-0000-0000-00005D000000}"/>
    <cellStyle name="Comma 6 2 2 2" xfId="661" xr:uid="{00000000-0005-0000-0000-00005E000000}"/>
    <cellStyle name="Comma 6 2 3" xfId="171" xr:uid="{00000000-0005-0000-0000-00005F000000}"/>
    <cellStyle name="Comma 6 2 3 2" xfId="490" xr:uid="{00000000-0005-0000-0000-000060000000}"/>
    <cellStyle name="Comma 6 3" xfId="50" xr:uid="{00000000-0005-0000-0000-000061000000}"/>
    <cellStyle name="Comma 6 3 2" xfId="342" xr:uid="{00000000-0005-0000-0000-000062000000}"/>
    <cellStyle name="Comma 6 3 2 2" xfId="651" xr:uid="{00000000-0005-0000-0000-000063000000}"/>
    <cellStyle name="Comma 6 4" xfId="51" xr:uid="{00000000-0005-0000-0000-000064000000}"/>
    <cellStyle name="Comma 6 4 2" xfId="279" xr:uid="{00000000-0005-0000-0000-000065000000}"/>
    <cellStyle name="Comma 6 4 2 2" xfId="592" xr:uid="{00000000-0005-0000-0000-000066000000}"/>
    <cellStyle name="Comma 6 5" xfId="158" xr:uid="{00000000-0005-0000-0000-000067000000}"/>
    <cellStyle name="Comma 6 5 2" xfId="480" xr:uid="{00000000-0005-0000-0000-000068000000}"/>
    <cellStyle name="Comma 6 6" xfId="410" xr:uid="{00000000-0005-0000-0000-000069000000}"/>
    <cellStyle name="Comma 7" xfId="21" xr:uid="{00000000-0005-0000-0000-00006A000000}"/>
    <cellStyle name="Comma 7 2" xfId="172" xr:uid="{00000000-0005-0000-0000-00006B000000}"/>
    <cellStyle name="Comma 7 2 2" xfId="353" xr:uid="{00000000-0005-0000-0000-00006C000000}"/>
    <cellStyle name="Comma 7 2 2 2" xfId="662" xr:uid="{00000000-0005-0000-0000-00006D000000}"/>
    <cellStyle name="Comma 7 2 3" xfId="491" xr:uid="{00000000-0005-0000-0000-00006E000000}"/>
    <cellStyle name="Comma 7 3" xfId="345" xr:uid="{00000000-0005-0000-0000-00006F000000}"/>
    <cellStyle name="Comma 7 3 2" xfId="654" xr:uid="{00000000-0005-0000-0000-000070000000}"/>
    <cellStyle name="Comma 7 4" xfId="282" xr:uid="{00000000-0005-0000-0000-000071000000}"/>
    <cellStyle name="Comma 7 4 2" xfId="595" xr:uid="{00000000-0005-0000-0000-000072000000}"/>
    <cellStyle name="Comma 7 5" xfId="161" xr:uid="{00000000-0005-0000-0000-000073000000}"/>
    <cellStyle name="Comma 7 5 2" xfId="483" xr:uid="{00000000-0005-0000-0000-000074000000}"/>
    <cellStyle name="Comma 8" xfId="65" xr:uid="{00000000-0005-0000-0000-000075000000}"/>
    <cellStyle name="Comma 8 2" xfId="354" xr:uid="{00000000-0005-0000-0000-000076000000}"/>
    <cellStyle name="Comma 8 3" xfId="285" xr:uid="{00000000-0005-0000-0000-000077000000}"/>
    <cellStyle name="Comma 8 3 2" xfId="598" xr:uid="{00000000-0005-0000-0000-000078000000}"/>
    <cellStyle name="Comma 8 4" xfId="173" xr:uid="{00000000-0005-0000-0000-000079000000}"/>
    <cellStyle name="Comma 8 5" xfId="414" xr:uid="{00000000-0005-0000-0000-00007A000000}"/>
    <cellStyle name="Comma 9" xfId="88" xr:uid="{00000000-0005-0000-0000-00007B000000}"/>
    <cellStyle name="Curren - Style2" xfId="3" xr:uid="{00000000-0005-0000-0000-00007C000000}"/>
    <cellStyle name="Currency 2" xfId="108" xr:uid="{00000000-0005-0000-0000-00007D000000}"/>
    <cellStyle name="Currency 2 2" xfId="143" xr:uid="{00000000-0005-0000-0000-00007E000000}"/>
    <cellStyle name="Currency 2 2 2" xfId="174" xr:uid="{00000000-0005-0000-0000-00007F000000}"/>
    <cellStyle name="Currency 2 2 2 2" xfId="355" xr:uid="{00000000-0005-0000-0000-000080000000}"/>
    <cellStyle name="Currency 2 2 2 2 2" xfId="663" xr:uid="{00000000-0005-0000-0000-000081000000}"/>
    <cellStyle name="Currency 2 2 2 3" xfId="492" xr:uid="{00000000-0005-0000-0000-000082000000}"/>
    <cellStyle name="Currency 2 2 3" xfId="328" xr:uid="{00000000-0005-0000-0000-000083000000}"/>
    <cellStyle name="Currency 2 2 3 2" xfId="637" xr:uid="{00000000-0005-0000-0000-000084000000}"/>
    <cellStyle name="Currency 2 2 4" xfId="265" xr:uid="{00000000-0005-0000-0000-000085000000}"/>
    <cellStyle name="Currency 2 2 4 2" xfId="578" xr:uid="{00000000-0005-0000-0000-000086000000}"/>
    <cellStyle name="Currency 2 2 5" xfId="466" xr:uid="{00000000-0005-0000-0000-000087000000}"/>
    <cellStyle name="Currency 2 3" xfId="175" xr:uid="{00000000-0005-0000-0000-000088000000}"/>
    <cellStyle name="Currency 2 3 2" xfId="356" xr:uid="{00000000-0005-0000-0000-000089000000}"/>
    <cellStyle name="Currency 2 3 2 2" xfId="664" xr:uid="{00000000-0005-0000-0000-00008A000000}"/>
    <cellStyle name="Currency 2 3 3" xfId="493" xr:uid="{00000000-0005-0000-0000-00008B000000}"/>
    <cellStyle name="Currency 2 4" xfId="300" xr:uid="{00000000-0005-0000-0000-00008C000000}"/>
    <cellStyle name="Currency 2 4 2" xfId="612" xr:uid="{00000000-0005-0000-0000-00008D000000}"/>
    <cellStyle name="Currency 2 5" xfId="239" xr:uid="{00000000-0005-0000-0000-00008E000000}"/>
    <cellStyle name="Currency 2 5 2" xfId="553" xr:uid="{00000000-0005-0000-0000-00008F000000}"/>
    <cellStyle name="Currency 2 6" xfId="441" xr:uid="{00000000-0005-0000-0000-000090000000}"/>
    <cellStyle name="DateLong" xfId="81" xr:uid="{00000000-0005-0000-0000-000091000000}"/>
    <cellStyle name="DateShort" xfId="82" xr:uid="{00000000-0005-0000-0000-000092000000}"/>
    <cellStyle name="Factor" xfId="80" xr:uid="{00000000-0005-0000-0000-000093000000}"/>
    <cellStyle name="Grey" xfId="4" xr:uid="{00000000-0005-0000-0000-000094000000}"/>
    <cellStyle name="Header1" xfId="5" xr:uid="{00000000-0005-0000-0000-000095000000}"/>
    <cellStyle name="Header2" xfId="6" xr:uid="{00000000-0005-0000-0000-000096000000}"/>
    <cellStyle name="Hyperlink 2" xfId="126" xr:uid="{00000000-0005-0000-0000-000097000000}"/>
    <cellStyle name="Input [yellow]" xfId="7" xr:uid="{00000000-0005-0000-0000-000098000000}"/>
    <cellStyle name="no dec" xfId="8" xr:uid="{00000000-0005-0000-0000-000099000000}"/>
    <cellStyle name="Normal" xfId="0" builtinId="0"/>
    <cellStyle name="Normal - Style1" xfId="9" xr:uid="{00000000-0005-0000-0000-00009B000000}"/>
    <cellStyle name="Normal 10" xfId="67" xr:uid="{00000000-0005-0000-0000-00009C000000}"/>
    <cellStyle name="Normal 10 2" xfId="109" xr:uid="{00000000-0005-0000-0000-00009D000000}"/>
    <cellStyle name="Normal 10 3" xfId="142" xr:uid="{00000000-0005-0000-0000-00009E000000}"/>
    <cellStyle name="Normal 10 3 2" xfId="176" xr:uid="{00000000-0005-0000-0000-00009F000000}"/>
    <cellStyle name="Normal 10 3 2 2" xfId="357" xr:uid="{00000000-0005-0000-0000-0000A0000000}"/>
    <cellStyle name="Normal 10 3 2 2 2" xfId="665" xr:uid="{00000000-0005-0000-0000-0000A1000000}"/>
    <cellStyle name="Normal 10 3 2 3" xfId="494" xr:uid="{00000000-0005-0000-0000-0000A2000000}"/>
    <cellStyle name="Normal 10 3 3" xfId="327" xr:uid="{00000000-0005-0000-0000-0000A3000000}"/>
    <cellStyle name="Normal 10 3 3 2" xfId="636" xr:uid="{00000000-0005-0000-0000-0000A4000000}"/>
    <cellStyle name="Normal 10 3 4" xfId="264" xr:uid="{00000000-0005-0000-0000-0000A5000000}"/>
    <cellStyle name="Normal 10 3 4 2" xfId="577" xr:uid="{00000000-0005-0000-0000-0000A6000000}"/>
    <cellStyle name="Normal 10 3 5" xfId="465" xr:uid="{00000000-0005-0000-0000-0000A7000000}"/>
    <cellStyle name="Normal 10 4" xfId="177" xr:uid="{00000000-0005-0000-0000-0000A8000000}"/>
    <cellStyle name="Normal 10 4 2" xfId="358" xr:uid="{00000000-0005-0000-0000-0000A9000000}"/>
    <cellStyle name="Normal 10 4 2 2" xfId="666" xr:uid="{00000000-0005-0000-0000-0000AA000000}"/>
    <cellStyle name="Normal 10 4 3" xfId="495" xr:uid="{00000000-0005-0000-0000-0000AB000000}"/>
    <cellStyle name="Normal 10 5" xfId="299" xr:uid="{00000000-0005-0000-0000-0000AC000000}"/>
    <cellStyle name="Normal 10 5 2" xfId="611" xr:uid="{00000000-0005-0000-0000-0000AD000000}"/>
    <cellStyle name="Normal 10 6" xfId="238" xr:uid="{00000000-0005-0000-0000-0000AE000000}"/>
    <cellStyle name="Normal 10 6 2" xfId="552" xr:uid="{00000000-0005-0000-0000-0000AF000000}"/>
    <cellStyle name="Normal 10 7" xfId="107" xr:uid="{00000000-0005-0000-0000-0000B0000000}"/>
    <cellStyle name="Normal 10 7 2" xfId="440" xr:uid="{00000000-0005-0000-0000-0000B1000000}"/>
    <cellStyle name="Normal 10 8" xfId="416" xr:uid="{00000000-0005-0000-0000-0000B2000000}"/>
    <cellStyle name="Normal 11" xfId="69" xr:uid="{00000000-0005-0000-0000-0000B3000000}"/>
    <cellStyle name="Normal 11 2" xfId="144" xr:uid="{00000000-0005-0000-0000-0000B4000000}"/>
    <cellStyle name="Normal 11 2 2" xfId="178" xr:uid="{00000000-0005-0000-0000-0000B5000000}"/>
    <cellStyle name="Normal 11 2 2 2" xfId="359" xr:uid="{00000000-0005-0000-0000-0000B6000000}"/>
    <cellStyle name="Normal 11 2 2 2 2" xfId="667" xr:uid="{00000000-0005-0000-0000-0000B7000000}"/>
    <cellStyle name="Normal 11 2 2 3" xfId="496" xr:uid="{00000000-0005-0000-0000-0000B8000000}"/>
    <cellStyle name="Normal 11 2 3" xfId="329" xr:uid="{00000000-0005-0000-0000-0000B9000000}"/>
    <cellStyle name="Normal 11 2 3 2" xfId="638" xr:uid="{00000000-0005-0000-0000-0000BA000000}"/>
    <cellStyle name="Normal 11 2 4" xfId="266" xr:uid="{00000000-0005-0000-0000-0000BB000000}"/>
    <cellStyle name="Normal 11 2 4 2" xfId="579" xr:uid="{00000000-0005-0000-0000-0000BC000000}"/>
    <cellStyle name="Normal 11 2 5" xfId="467" xr:uid="{00000000-0005-0000-0000-0000BD000000}"/>
    <cellStyle name="Normal 11 3" xfId="179" xr:uid="{00000000-0005-0000-0000-0000BE000000}"/>
    <cellStyle name="Normal 11 3 2" xfId="360" xr:uid="{00000000-0005-0000-0000-0000BF000000}"/>
    <cellStyle name="Normal 11 3 2 2" xfId="668" xr:uid="{00000000-0005-0000-0000-0000C0000000}"/>
    <cellStyle name="Normal 11 3 3" xfId="497" xr:uid="{00000000-0005-0000-0000-0000C1000000}"/>
    <cellStyle name="Normal 11 4" xfId="301" xr:uid="{00000000-0005-0000-0000-0000C2000000}"/>
    <cellStyle name="Normal 11 4 2" xfId="613" xr:uid="{00000000-0005-0000-0000-0000C3000000}"/>
    <cellStyle name="Normal 11 5" xfId="240" xr:uid="{00000000-0005-0000-0000-0000C4000000}"/>
    <cellStyle name="Normal 11 5 2" xfId="554" xr:uid="{00000000-0005-0000-0000-0000C5000000}"/>
    <cellStyle name="Normal 11 6" xfId="111" xr:uid="{00000000-0005-0000-0000-0000C6000000}"/>
    <cellStyle name="Normal 11 6 2" xfId="442" xr:uid="{00000000-0005-0000-0000-0000C7000000}"/>
    <cellStyle name="Normal 11 7" xfId="418" xr:uid="{00000000-0005-0000-0000-0000C8000000}"/>
    <cellStyle name="Normal 12" xfId="70" xr:uid="{00000000-0005-0000-0000-0000C9000000}"/>
    <cellStyle name="Normal 12 2" xfId="127" xr:uid="{00000000-0005-0000-0000-0000CA000000}"/>
    <cellStyle name="Normal 12 3" xfId="114" xr:uid="{00000000-0005-0000-0000-0000CB000000}"/>
    <cellStyle name="Normal 12 4" xfId="419" xr:uid="{00000000-0005-0000-0000-0000CC000000}"/>
    <cellStyle name="Normal 13" xfId="119" xr:uid="{00000000-0005-0000-0000-0000CD000000}"/>
    <cellStyle name="Normal 13 2" xfId="180" xr:uid="{00000000-0005-0000-0000-0000CE000000}"/>
    <cellStyle name="Normal 13 3" xfId="308" xr:uid="{00000000-0005-0000-0000-0000CF000000}"/>
    <cellStyle name="Normal 14" xfId="124" xr:uid="{00000000-0005-0000-0000-0000D0000000}"/>
    <cellStyle name="Normal 14 2" xfId="68" xr:uid="{00000000-0005-0000-0000-0000D1000000}"/>
    <cellStyle name="Normal 14 2 2" xfId="73" xr:uid="{00000000-0005-0000-0000-0000D2000000}"/>
    <cellStyle name="Normal 14 2 2 2" xfId="361" xr:uid="{00000000-0005-0000-0000-0000D3000000}"/>
    <cellStyle name="Normal 14 2 2 2 2" xfId="669" xr:uid="{00000000-0005-0000-0000-0000D4000000}"/>
    <cellStyle name="Normal 14 2 2 3" xfId="422" xr:uid="{00000000-0005-0000-0000-0000D5000000}"/>
    <cellStyle name="Normal 14 2 3" xfId="75" xr:uid="{00000000-0005-0000-0000-0000D6000000}"/>
    <cellStyle name="Normal 14 2 3 2" xfId="424" xr:uid="{00000000-0005-0000-0000-0000D7000000}"/>
    <cellStyle name="Normal 14 2 4" xfId="181" xr:uid="{00000000-0005-0000-0000-0000D8000000}"/>
    <cellStyle name="Normal 14 2 4 2" xfId="498" xr:uid="{00000000-0005-0000-0000-0000D9000000}"/>
    <cellStyle name="Normal 14 2 5" xfId="417" xr:uid="{00000000-0005-0000-0000-0000DA000000}"/>
    <cellStyle name="Normal 14 3" xfId="313" xr:uid="{00000000-0005-0000-0000-0000DB000000}"/>
    <cellStyle name="Normal 14 3 2" xfId="622" xr:uid="{00000000-0005-0000-0000-0000DC000000}"/>
    <cellStyle name="Normal 14 4" xfId="250" xr:uid="{00000000-0005-0000-0000-0000DD000000}"/>
    <cellStyle name="Normal 14 4 2" xfId="563" xr:uid="{00000000-0005-0000-0000-0000DE000000}"/>
    <cellStyle name="Normal 14 5" xfId="451" xr:uid="{00000000-0005-0000-0000-0000DF000000}"/>
    <cellStyle name="Normal 15" xfId="18" xr:uid="{00000000-0005-0000-0000-0000E0000000}"/>
    <cellStyle name="Normal 15 2" xfId="147" xr:uid="{00000000-0005-0000-0000-0000E1000000}"/>
    <cellStyle name="Normal 15 2 2" xfId="182" xr:uid="{00000000-0005-0000-0000-0000E2000000}"/>
    <cellStyle name="Normal 15 2 2 2" xfId="362" xr:uid="{00000000-0005-0000-0000-0000E3000000}"/>
    <cellStyle name="Normal 15 2 2 2 2" xfId="670" xr:uid="{00000000-0005-0000-0000-0000E4000000}"/>
    <cellStyle name="Normal 15 2 2 3" xfId="499" xr:uid="{00000000-0005-0000-0000-0000E5000000}"/>
    <cellStyle name="Normal 15 2 3" xfId="332" xr:uid="{00000000-0005-0000-0000-0000E6000000}"/>
    <cellStyle name="Normal 15 2 3 2" xfId="641" xr:uid="{00000000-0005-0000-0000-0000E7000000}"/>
    <cellStyle name="Normal 15 2 4" xfId="269" xr:uid="{00000000-0005-0000-0000-0000E8000000}"/>
    <cellStyle name="Normal 15 2 4 2" xfId="582" xr:uid="{00000000-0005-0000-0000-0000E9000000}"/>
    <cellStyle name="Normal 15 2 5" xfId="470" xr:uid="{00000000-0005-0000-0000-0000EA000000}"/>
    <cellStyle name="Normal 15 3" xfId="183" xr:uid="{00000000-0005-0000-0000-0000EB000000}"/>
    <cellStyle name="Normal 15 3 2" xfId="363" xr:uid="{00000000-0005-0000-0000-0000EC000000}"/>
    <cellStyle name="Normal 15 3 2 2" xfId="671" xr:uid="{00000000-0005-0000-0000-0000ED000000}"/>
    <cellStyle name="Normal 15 3 3" xfId="500" xr:uid="{00000000-0005-0000-0000-0000EE000000}"/>
    <cellStyle name="Normal 15 4" xfId="304" xr:uid="{00000000-0005-0000-0000-0000EF000000}"/>
    <cellStyle name="Normal 15 4 2" xfId="616" xr:uid="{00000000-0005-0000-0000-0000F0000000}"/>
    <cellStyle name="Normal 15 5" xfId="243" xr:uid="{00000000-0005-0000-0000-0000F1000000}"/>
    <cellStyle name="Normal 15 5 2" xfId="557" xr:uid="{00000000-0005-0000-0000-0000F2000000}"/>
    <cellStyle name="Normal 15 6" xfId="115" xr:uid="{00000000-0005-0000-0000-0000F3000000}"/>
    <cellStyle name="Normal 15 6 2" xfId="445" xr:uid="{00000000-0005-0000-0000-0000F4000000}"/>
    <cellStyle name="Normal 15 7" xfId="405" xr:uid="{00000000-0005-0000-0000-0000F5000000}"/>
    <cellStyle name="Normal 16" xfId="153" xr:uid="{00000000-0005-0000-0000-0000F6000000}"/>
    <cellStyle name="Normal 16 2" xfId="184" xr:uid="{00000000-0005-0000-0000-0000F7000000}"/>
    <cellStyle name="Normal 16 2 2" xfId="364" xr:uid="{00000000-0005-0000-0000-0000F8000000}"/>
    <cellStyle name="Normal 16 2 2 2" xfId="672" xr:uid="{00000000-0005-0000-0000-0000F9000000}"/>
    <cellStyle name="Normal 16 2 3" xfId="501" xr:uid="{00000000-0005-0000-0000-0000FA000000}"/>
    <cellStyle name="Normal 16 3" xfId="338" xr:uid="{00000000-0005-0000-0000-0000FB000000}"/>
    <cellStyle name="Normal 16 3 2" xfId="647" xr:uid="{00000000-0005-0000-0000-0000FC000000}"/>
    <cellStyle name="Normal 16 4" xfId="275" xr:uid="{00000000-0005-0000-0000-0000FD000000}"/>
    <cellStyle name="Normal 16 4 2" xfId="588" xr:uid="{00000000-0005-0000-0000-0000FE000000}"/>
    <cellStyle name="Normal 16 5" xfId="476" xr:uid="{00000000-0005-0000-0000-0000FF000000}"/>
    <cellStyle name="Normal 17" xfId="117" xr:uid="{00000000-0005-0000-0000-000000010000}"/>
    <cellStyle name="Normal 17 2" xfId="149" xr:uid="{00000000-0005-0000-0000-000001010000}"/>
    <cellStyle name="Normal 17 2 2" xfId="185" xr:uid="{00000000-0005-0000-0000-000002010000}"/>
    <cellStyle name="Normal 17 2 2 2" xfId="365" xr:uid="{00000000-0005-0000-0000-000003010000}"/>
    <cellStyle name="Normal 17 2 2 2 2" xfId="673" xr:uid="{00000000-0005-0000-0000-000004010000}"/>
    <cellStyle name="Normal 17 2 2 3" xfId="502" xr:uid="{00000000-0005-0000-0000-000005010000}"/>
    <cellStyle name="Normal 17 2 3" xfId="334" xr:uid="{00000000-0005-0000-0000-000006010000}"/>
    <cellStyle name="Normal 17 2 3 2" xfId="643" xr:uid="{00000000-0005-0000-0000-000007010000}"/>
    <cellStyle name="Normal 17 2 4" xfId="271" xr:uid="{00000000-0005-0000-0000-000008010000}"/>
    <cellStyle name="Normal 17 2 4 2" xfId="584" xr:uid="{00000000-0005-0000-0000-000009010000}"/>
    <cellStyle name="Normal 17 2 5" xfId="472" xr:uid="{00000000-0005-0000-0000-00000A010000}"/>
    <cellStyle name="Normal 17 3" xfId="186" xr:uid="{00000000-0005-0000-0000-00000B010000}"/>
    <cellStyle name="Normal 17 3 2" xfId="366" xr:uid="{00000000-0005-0000-0000-00000C010000}"/>
    <cellStyle name="Normal 17 3 2 2" xfId="674" xr:uid="{00000000-0005-0000-0000-00000D010000}"/>
    <cellStyle name="Normal 17 3 3" xfId="503" xr:uid="{00000000-0005-0000-0000-00000E010000}"/>
    <cellStyle name="Normal 17 4" xfId="306" xr:uid="{00000000-0005-0000-0000-00000F010000}"/>
    <cellStyle name="Normal 17 4 2" xfId="618" xr:uid="{00000000-0005-0000-0000-000010010000}"/>
    <cellStyle name="Normal 17 5" xfId="245" xr:uid="{00000000-0005-0000-0000-000011010000}"/>
    <cellStyle name="Normal 17 5 2" xfId="559" xr:uid="{00000000-0005-0000-0000-000012010000}"/>
    <cellStyle name="Normal 17 6" xfId="447" xr:uid="{00000000-0005-0000-0000-000013010000}"/>
    <cellStyle name="Normal 18" xfId="61" xr:uid="{00000000-0005-0000-0000-000014010000}"/>
    <cellStyle name="Normal 18 2" xfId="187" xr:uid="{00000000-0005-0000-0000-000015010000}"/>
    <cellStyle name="Normal 18 2 2" xfId="367" xr:uid="{00000000-0005-0000-0000-000016010000}"/>
    <cellStyle name="Normal 18 2 2 2" xfId="675" xr:uid="{00000000-0005-0000-0000-000017010000}"/>
    <cellStyle name="Normal 18 2 3" xfId="504" xr:uid="{00000000-0005-0000-0000-000018010000}"/>
    <cellStyle name="Normal 18 3" xfId="340" xr:uid="{00000000-0005-0000-0000-000019010000}"/>
    <cellStyle name="Normal 18 3 2" xfId="649" xr:uid="{00000000-0005-0000-0000-00001A010000}"/>
    <cellStyle name="Normal 18 4" xfId="277" xr:uid="{00000000-0005-0000-0000-00001B010000}"/>
    <cellStyle name="Normal 18 4 2" xfId="590" xr:uid="{00000000-0005-0000-0000-00001C010000}"/>
    <cellStyle name="Normal 18 5" xfId="156" xr:uid="{00000000-0005-0000-0000-00001D010000}"/>
    <cellStyle name="Normal 18 5 2" xfId="478" xr:uid="{00000000-0005-0000-0000-00001E010000}"/>
    <cellStyle name="Normal 18 6" xfId="411" xr:uid="{00000000-0005-0000-0000-00001F010000}"/>
    <cellStyle name="Normal 183" xfId="100" xr:uid="{00000000-0005-0000-0000-000020010000}"/>
    <cellStyle name="Normal 183 2" xfId="135" xr:uid="{00000000-0005-0000-0000-000021010000}"/>
    <cellStyle name="Normal 183 2 2" xfId="188" xr:uid="{00000000-0005-0000-0000-000022010000}"/>
    <cellStyle name="Normal 183 2 2 2" xfId="368" xr:uid="{00000000-0005-0000-0000-000023010000}"/>
    <cellStyle name="Normal 183 2 2 2 2" xfId="676" xr:uid="{00000000-0005-0000-0000-000024010000}"/>
    <cellStyle name="Normal 183 2 2 3" xfId="505" xr:uid="{00000000-0005-0000-0000-000025010000}"/>
    <cellStyle name="Normal 183 2 3" xfId="320" xr:uid="{00000000-0005-0000-0000-000026010000}"/>
    <cellStyle name="Normal 183 2 3 2" xfId="629" xr:uid="{00000000-0005-0000-0000-000027010000}"/>
    <cellStyle name="Normal 183 2 4" xfId="257" xr:uid="{00000000-0005-0000-0000-000028010000}"/>
    <cellStyle name="Normal 183 2 4 2" xfId="570" xr:uid="{00000000-0005-0000-0000-000029010000}"/>
    <cellStyle name="Normal 183 2 5" xfId="458" xr:uid="{00000000-0005-0000-0000-00002A010000}"/>
    <cellStyle name="Normal 183 3" xfId="189" xr:uid="{00000000-0005-0000-0000-00002B010000}"/>
    <cellStyle name="Normal 183 3 2" xfId="369" xr:uid="{00000000-0005-0000-0000-00002C010000}"/>
    <cellStyle name="Normal 183 3 2 2" xfId="677" xr:uid="{00000000-0005-0000-0000-00002D010000}"/>
    <cellStyle name="Normal 183 3 3" xfId="506" xr:uid="{00000000-0005-0000-0000-00002E010000}"/>
    <cellStyle name="Normal 183 4" xfId="292" xr:uid="{00000000-0005-0000-0000-00002F010000}"/>
    <cellStyle name="Normal 183 4 2" xfId="604" xr:uid="{00000000-0005-0000-0000-000030010000}"/>
    <cellStyle name="Normal 183 5" xfId="231" xr:uid="{00000000-0005-0000-0000-000031010000}"/>
    <cellStyle name="Normal 183 5 2" xfId="545" xr:uid="{00000000-0005-0000-0000-000032010000}"/>
    <cellStyle name="Normal 183 6" xfId="433" xr:uid="{00000000-0005-0000-0000-000033010000}"/>
    <cellStyle name="Normal 19" xfId="159" xr:uid="{00000000-0005-0000-0000-000034010000}"/>
    <cellStyle name="Normal 19 2" xfId="190" xr:uid="{00000000-0005-0000-0000-000035010000}"/>
    <cellStyle name="Normal 19 2 2" xfId="370" xr:uid="{00000000-0005-0000-0000-000036010000}"/>
    <cellStyle name="Normal 19 2 2 2" xfId="678" xr:uid="{00000000-0005-0000-0000-000037010000}"/>
    <cellStyle name="Normal 19 2 3" xfId="507" xr:uid="{00000000-0005-0000-0000-000038010000}"/>
    <cellStyle name="Normal 19 3" xfId="343" xr:uid="{00000000-0005-0000-0000-000039010000}"/>
    <cellStyle name="Normal 19 3 2" xfId="652" xr:uid="{00000000-0005-0000-0000-00003A010000}"/>
    <cellStyle name="Normal 19 4" xfId="280" xr:uid="{00000000-0005-0000-0000-00003B010000}"/>
    <cellStyle name="Normal 19 4 2" xfId="593" xr:uid="{00000000-0005-0000-0000-00003C010000}"/>
    <cellStyle name="Normal 19 5" xfId="481" xr:uid="{00000000-0005-0000-0000-00003D010000}"/>
    <cellStyle name="Normal 2" xfId="10" xr:uid="{00000000-0005-0000-0000-00003E010000}"/>
    <cellStyle name="Normal 2 2" xfId="11" xr:uid="{00000000-0005-0000-0000-00003F010000}"/>
    <cellStyle name="Normal 2 2 2" xfId="30" xr:uid="{00000000-0005-0000-0000-000040010000}"/>
    <cellStyle name="Normal 2 2 2 2" xfId="57" xr:uid="{00000000-0005-0000-0000-000041010000}"/>
    <cellStyle name="Normal 2 2_Working APR 2007-08 Mahagenco_Bhushan_1.3" xfId="31" xr:uid="{00000000-0005-0000-0000-000042010000}"/>
    <cellStyle name="Normal 2 3" xfId="12" xr:uid="{00000000-0005-0000-0000-000043010000}"/>
    <cellStyle name="Normal 2 3 2" xfId="138" xr:uid="{00000000-0005-0000-0000-000044010000}"/>
    <cellStyle name="Normal 2 3 2 2" xfId="191" xr:uid="{00000000-0005-0000-0000-000045010000}"/>
    <cellStyle name="Normal 2 3 2 2 2" xfId="371" xr:uid="{00000000-0005-0000-0000-000046010000}"/>
    <cellStyle name="Normal 2 3 2 2 2 2" xfId="679" xr:uid="{00000000-0005-0000-0000-000047010000}"/>
    <cellStyle name="Normal 2 3 2 2 3" xfId="508" xr:uid="{00000000-0005-0000-0000-000048010000}"/>
    <cellStyle name="Normal 2 3 2 3" xfId="323" xr:uid="{00000000-0005-0000-0000-000049010000}"/>
    <cellStyle name="Normal 2 3 2 3 2" xfId="632" xr:uid="{00000000-0005-0000-0000-00004A010000}"/>
    <cellStyle name="Normal 2 3 2 4" xfId="260" xr:uid="{00000000-0005-0000-0000-00004B010000}"/>
    <cellStyle name="Normal 2 3 2 4 2" xfId="573" xr:uid="{00000000-0005-0000-0000-00004C010000}"/>
    <cellStyle name="Normal 2 3 2 5" xfId="461" xr:uid="{00000000-0005-0000-0000-00004D010000}"/>
    <cellStyle name="Normal 2 3 3" xfId="192" xr:uid="{00000000-0005-0000-0000-00004E010000}"/>
    <cellStyle name="Normal 2 3 3 2" xfId="372" xr:uid="{00000000-0005-0000-0000-00004F010000}"/>
    <cellStyle name="Normal 2 3 3 2 2" xfId="680" xr:uid="{00000000-0005-0000-0000-000050010000}"/>
    <cellStyle name="Normal 2 3 3 3" xfId="509" xr:uid="{00000000-0005-0000-0000-000051010000}"/>
    <cellStyle name="Normal 2 3 4" xfId="295" xr:uid="{00000000-0005-0000-0000-000052010000}"/>
    <cellStyle name="Normal 2 3 4 2" xfId="607" xr:uid="{00000000-0005-0000-0000-000053010000}"/>
    <cellStyle name="Normal 2 3 5" xfId="234" xr:uid="{00000000-0005-0000-0000-000054010000}"/>
    <cellStyle name="Normal 2 3 5 2" xfId="548" xr:uid="{00000000-0005-0000-0000-000055010000}"/>
    <cellStyle name="Normal 2 3 6" xfId="103" xr:uid="{00000000-0005-0000-0000-000056010000}"/>
    <cellStyle name="Normal 2 3 6 2" xfId="436" xr:uid="{00000000-0005-0000-0000-000057010000}"/>
    <cellStyle name="Normal 2 4" xfId="52" xr:uid="{00000000-0005-0000-0000-000058010000}"/>
    <cellStyle name="Normal 2 4 2" xfId="151" xr:uid="{00000000-0005-0000-0000-000059010000}"/>
    <cellStyle name="Normal 2 4 2 2" xfId="193" xr:uid="{00000000-0005-0000-0000-00005A010000}"/>
    <cellStyle name="Normal 2 4 2 2 2" xfId="373" xr:uid="{00000000-0005-0000-0000-00005B010000}"/>
    <cellStyle name="Normal 2 4 2 2 2 2" xfId="681" xr:uid="{00000000-0005-0000-0000-00005C010000}"/>
    <cellStyle name="Normal 2 4 2 2 3" xfId="510" xr:uid="{00000000-0005-0000-0000-00005D010000}"/>
    <cellStyle name="Normal 2 4 2 3" xfId="336" xr:uid="{00000000-0005-0000-0000-00005E010000}"/>
    <cellStyle name="Normal 2 4 2 3 2" xfId="645" xr:uid="{00000000-0005-0000-0000-00005F010000}"/>
    <cellStyle name="Normal 2 4 2 4" xfId="273" xr:uid="{00000000-0005-0000-0000-000060010000}"/>
    <cellStyle name="Normal 2 4 2 4 2" xfId="586" xr:uid="{00000000-0005-0000-0000-000061010000}"/>
    <cellStyle name="Normal 2 4 2 5" xfId="474" xr:uid="{00000000-0005-0000-0000-000062010000}"/>
    <cellStyle name="Normal 2 4 3" xfId="194" xr:uid="{00000000-0005-0000-0000-000063010000}"/>
    <cellStyle name="Normal 2 4 3 2" xfId="374" xr:uid="{00000000-0005-0000-0000-000064010000}"/>
    <cellStyle name="Normal 2 4 3 2 2" xfId="682" xr:uid="{00000000-0005-0000-0000-000065010000}"/>
    <cellStyle name="Normal 2 4 3 3" xfId="511" xr:uid="{00000000-0005-0000-0000-000066010000}"/>
    <cellStyle name="Normal 2 4 4" xfId="309" xr:uid="{00000000-0005-0000-0000-000067010000}"/>
    <cellStyle name="Normal 2 4 4 2" xfId="620" xr:uid="{00000000-0005-0000-0000-000068010000}"/>
    <cellStyle name="Normal 2 4 5" xfId="247" xr:uid="{00000000-0005-0000-0000-000069010000}"/>
    <cellStyle name="Normal 2 4 5 2" xfId="561" xr:uid="{00000000-0005-0000-0000-00006A010000}"/>
    <cellStyle name="Normal 2 4 6" xfId="120" xr:uid="{00000000-0005-0000-0000-00006B010000}"/>
    <cellStyle name="Normal 2 4 6 2" xfId="449" xr:uid="{00000000-0005-0000-0000-00006C010000}"/>
    <cellStyle name="Normal 2 5" xfId="91" xr:uid="{00000000-0005-0000-0000-00006D010000}"/>
    <cellStyle name="Normal 2_ARR FINAL" xfId="32" xr:uid="{00000000-0005-0000-0000-00006E010000}"/>
    <cellStyle name="Normal 20" xfId="283" xr:uid="{00000000-0005-0000-0000-00006F010000}"/>
    <cellStyle name="Normal 20 2" xfId="596" xr:uid="{00000000-0005-0000-0000-000070010000}"/>
    <cellStyle name="Normal 21" xfId="286" xr:uid="{00000000-0005-0000-0000-000071010000}"/>
    <cellStyle name="Normal 22" xfId="224" xr:uid="{00000000-0005-0000-0000-000072010000}"/>
    <cellStyle name="Normal 23" xfId="225" xr:uid="{00000000-0005-0000-0000-000073010000}"/>
    <cellStyle name="Normal 24" xfId="77" xr:uid="{00000000-0005-0000-0000-000074010000}"/>
    <cellStyle name="Normal 25" xfId="403" xr:uid="{00000000-0005-0000-0000-000075010000}"/>
    <cellStyle name="Normal 26" xfId="427" xr:uid="{00000000-0005-0000-0000-000076010000}"/>
    <cellStyle name="Normal 27" xfId="711" xr:uid="{00000000-0005-0000-0000-000077010000}"/>
    <cellStyle name="Normal 3" xfId="13" xr:uid="{00000000-0005-0000-0000-000078010000}"/>
    <cellStyle name="Normal 3 2" xfId="33" xr:uid="{00000000-0005-0000-0000-000079010000}"/>
    <cellStyle name="Normal 3 2 2" xfId="58" xr:uid="{00000000-0005-0000-0000-00007A010000}"/>
    <cellStyle name="Normal 3 2 2 2" xfId="195" xr:uid="{00000000-0005-0000-0000-00007B010000}"/>
    <cellStyle name="Normal 3 2 2 2 2" xfId="375" xr:uid="{00000000-0005-0000-0000-00007C010000}"/>
    <cellStyle name="Normal 3 2 2 2 2 2" xfId="683" xr:uid="{00000000-0005-0000-0000-00007D010000}"/>
    <cellStyle name="Normal 3 2 2 2 3" xfId="512" xr:uid="{00000000-0005-0000-0000-00007E010000}"/>
    <cellStyle name="Normal 3 2 2 3" xfId="315" xr:uid="{00000000-0005-0000-0000-00007F010000}"/>
    <cellStyle name="Normal 3 2 2 3 2" xfId="624" xr:uid="{00000000-0005-0000-0000-000080010000}"/>
    <cellStyle name="Normal 3 2 2 4" xfId="252" xr:uid="{00000000-0005-0000-0000-000081010000}"/>
    <cellStyle name="Normal 3 2 2 4 2" xfId="565" xr:uid="{00000000-0005-0000-0000-000082010000}"/>
    <cellStyle name="Normal 3 2 2 5" xfId="128" xr:uid="{00000000-0005-0000-0000-000083010000}"/>
    <cellStyle name="Normal 3 2 2 5 2" xfId="453" xr:uid="{00000000-0005-0000-0000-000084010000}"/>
    <cellStyle name="Normal 3 2 3" xfId="196" xr:uid="{00000000-0005-0000-0000-000085010000}"/>
    <cellStyle name="Normal 3 2 3 2" xfId="376" xr:uid="{00000000-0005-0000-0000-000086010000}"/>
    <cellStyle name="Normal 3 2 3 2 2" xfId="684" xr:uid="{00000000-0005-0000-0000-000087010000}"/>
    <cellStyle name="Normal 3 2 3 3" xfId="513" xr:uid="{00000000-0005-0000-0000-000088010000}"/>
    <cellStyle name="Normal 3 2 4" xfId="287" xr:uid="{00000000-0005-0000-0000-000089010000}"/>
    <cellStyle name="Normal 3 2 4 2" xfId="599" xr:uid="{00000000-0005-0000-0000-00008A010000}"/>
    <cellStyle name="Normal 3 2 5" xfId="226" xr:uid="{00000000-0005-0000-0000-00008B010000}"/>
    <cellStyle name="Normal 3 2 5 2" xfId="540" xr:uid="{00000000-0005-0000-0000-00008C010000}"/>
    <cellStyle name="Normal 3 2 6" xfId="87" xr:uid="{00000000-0005-0000-0000-00008D010000}"/>
    <cellStyle name="Normal 3 2 6 2" xfId="428" xr:uid="{00000000-0005-0000-0000-00008E010000}"/>
    <cellStyle name="Normal 3 3" xfId="85" xr:uid="{00000000-0005-0000-0000-00008F010000}"/>
    <cellStyle name="Normal 39" xfId="22" xr:uid="{00000000-0005-0000-0000-000090010000}"/>
    <cellStyle name="Normal 4" xfId="34" xr:uid="{00000000-0005-0000-0000-000091010000}"/>
    <cellStyle name="Normal 4 2" xfId="59" xr:uid="{00000000-0005-0000-0000-000092010000}"/>
    <cellStyle name="Normal 4 3" xfId="89" xr:uid="{00000000-0005-0000-0000-000093010000}"/>
    <cellStyle name="Normal 5" xfId="35" xr:uid="{00000000-0005-0000-0000-000094010000}"/>
    <cellStyle name="Normal 5 2" xfId="36" xr:uid="{00000000-0005-0000-0000-000095010000}"/>
    <cellStyle name="Normal 5 2 2" xfId="129" xr:uid="{00000000-0005-0000-0000-000096010000}"/>
    <cellStyle name="Normal 5 3" xfId="94" xr:uid="{00000000-0005-0000-0000-000097010000}"/>
    <cellStyle name="Normal 5 4" xfId="408" xr:uid="{00000000-0005-0000-0000-000098010000}"/>
    <cellStyle name="Normal 6" xfId="37" xr:uid="{00000000-0005-0000-0000-000099010000}"/>
    <cellStyle name="Normal 6 2" xfId="131" xr:uid="{00000000-0005-0000-0000-00009A010000}"/>
    <cellStyle name="Normal 6 2 2" xfId="197" xr:uid="{00000000-0005-0000-0000-00009B010000}"/>
    <cellStyle name="Normal 6 2 2 2" xfId="377" xr:uid="{00000000-0005-0000-0000-00009C010000}"/>
    <cellStyle name="Normal 6 2 2 2 2" xfId="685" xr:uid="{00000000-0005-0000-0000-00009D010000}"/>
    <cellStyle name="Normal 6 2 2 3" xfId="514" xr:uid="{00000000-0005-0000-0000-00009E010000}"/>
    <cellStyle name="Normal 6 2 3" xfId="316" xr:uid="{00000000-0005-0000-0000-00009F010000}"/>
    <cellStyle name="Normal 6 2 3 2" xfId="625" xr:uid="{00000000-0005-0000-0000-0000A0010000}"/>
    <cellStyle name="Normal 6 2 4" xfId="253" xr:uid="{00000000-0005-0000-0000-0000A1010000}"/>
    <cellStyle name="Normal 6 2 4 2" xfId="566" xr:uid="{00000000-0005-0000-0000-0000A2010000}"/>
    <cellStyle name="Normal 6 2 5" xfId="454" xr:uid="{00000000-0005-0000-0000-0000A3010000}"/>
    <cellStyle name="Normal 6 3" xfId="198" xr:uid="{00000000-0005-0000-0000-0000A4010000}"/>
    <cellStyle name="Normal 6 3 2" xfId="378" xr:uid="{00000000-0005-0000-0000-0000A5010000}"/>
    <cellStyle name="Normal 6 3 2 2" xfId="686" xr:uid="{00000000-0005-0000-0000-0000A6010000}"/>
    <cellStyle name="Normal 6 3 3" xfId="515" xr:uid="{00000000-0005-0000-0000-0000A7010000}"/>
    <cellStyle name="Normal 6 4" xfId="288" xr:uid="{00000000-0005-0000-0000-0000A8010000}"/>
    <cellStyle name="Normal 6 4 2" xfId="600" xr:uid="{00000000-0005-0000-0000-0000A9010000}"/>
    <cellStyle name="Normal 6 5" xfId="227" xr:uid="{00000000-0005-0000-0000-0000AA010000}"/>
    <cellStyle name="Normal 6 5 2" xfId="541" xr:uid="{00000000-0005-0000-0000-0000AB010000}"/>
    <cellStyle name="Normal 6 6" xfId="96" xr:uid="{00000000-0005-0000-0000-0000AC010000}"/>
    <cellStyle name="Normal 6 6 2" xfId="429" xr:uid="{00000000-0005-0000-0000-0000AD010000}"/>
    <cellStyle name="Normal 7" xfId="38" xr:uid="{00000000-0005-0000-0000-0000AE010000}"/>
    <cellStyle name="Normal 7 2" xfId="133" xr:uid="{00000000-0005-0000-0000-0000AF010000}"/>
    <cellStyle name="Normal 7 2 2" xfId="199" xr:uid="{00000000-0005-0000-0000-0000B0010000}"/>
    <cellStyle name="Normal 7 2 2 2" xfId="379" xr:uid="{00000000-0005-0000-0000-0000B1010000}"/>
    <cellStyle name="Normal 7 2 2 2 2" xfId="687" xr:uid="{00000000-0005-0000-0000-0000B2010000}"/>
    <cellStyle name="Normal 7 2 2 3" xfId="516" xr:uid="{00000000-0005-0000-0000-0000B3010000}"/>
    <cellStyle name="Normal 7 2 3" xfId="318" xr:uid="{00000000-0005-0000-0000-0000B4010000}"/>
    <cellStyle name="Normal 7 2 3 2" xfId="627" xr:uid="{00000000-0005-0000-0000-0000B5010000}"/>
    <cellStyle name="Normal 7 2 4" xfId="255" xr:uid="{00000000-0005-0000-0000-0000B6010000}"/>
    <cellStyle name="Normal 7 2 4 2" xfId="568" xr:uid="{00000000-0005-0000-0000-0000B7010000}"/>
    <cellStyle name="Normal 7 2 5" xfId="456" xr:uid="{00000000-0005-0000-0000-0000B8010000}"/>
    <cellStyle name="Normal 7 3" xfId="200" xr:uid="{00000000-0005-0000-0000-0000B9010000}"/>
    <cellStyle name="Normal 7 3 2" xfId="380" xr:uid="{00000000-0005-0000-0000-0000BA010000}"/>
    <cellStyle name="Normal 7 3 2 2" xfId="688" xr:uid="{00000000-0005-0000-0000-0000BB010000}"/>
    <cellStyle name="Normal 7 3 3" xfId="517" xr:uid="{00000000-0005-0000-0000-0000BC010000}"/>
    <cellStyle name="Normal 7 4" xfId="290" xr:uid="{00000000-0005-0000-0000-0000BD010000}"/>
    <cellStyle name="Normal 7 4 2" xfId="602" xr:uid="{00000000-0005-0000-0000-0000BE010000}"/>
    <cellStyle name="Normal 7 5" xfId="229" xr:uid="{00000000-0005-0000-0000-0000BF010000}"/>
    <cellStyle name="Normal 7 5 2" xfId="543" xr:uid="{00000000-0005-0000-0000-0000C0010000}"/>
    <cellStyle name="Normal 7 6" xfId="98" xr:uid="{00000000-0005-0000-0000-0000C1010000}"/>
    <cellStyle name="Normal 7 6 2" xfId="431" xr:uid="{00000000-0005-0000-0000-0000C2010000}"/>
    <cellStyle name="Normal 7 7" xfId="409" xr:uid="{00000000-0005-0000-0000-0000C3010000}"/>
    <cellStyle name="Normal 8" xfId="53" xr:uid="{00000000-0005-0000-0000-0000C4010000}"/>
    <cellStyle name="Normal 8 2" xfId="136" xr:uid="{00000000-0005-0000-0000-0000C5010000}"/>
    <cellStyle name="Normal 8 2 2" xfId="201" xr:uid="{00000000-0005-0000-0000-0000C6010000}"/>
    <cellStyle name="Normal 8 2 2 2" xfId="381" xr:uid="{00000000-0005-0000-0000-0000C7010000}"/>
    <cellStyle name="Normal 8 2 2 2 2" xfId="689" xr:uid="{00000000-0005-0000-0000-0000C8010000}"/>
    <cellStyle name="Normal 8 2 2 3" xfId="518" xr:uid="{00000000-0005-0000-0000-0000C9010000}"/>
    <cellStyle name="Normal 8 2 3" xfId="321" xr:uid="{00000000-0005-0000-0000-0000CA010000}"/>
    <cellStyle name="Normal 8 2 3 2" xfId="630" xr:uid="{00000000-0005-0000-0000-0000CB010000}"/>
    <cellStyle name="Normal 8 2 4" xfId="258" xr:uid="{00000000-0005-0000-0000-0000CC010000}"/>
    <cellStyle name="Normal 8 2 4 2" xfId="571" xr:uid="{00000000-0005-0000-0000-0000CD010000}"/>
    <cellStyle name="Normal 8 2 5" xfId="459" xr:uid="{00000000-0005-0000-0000-0000CE010000}"/>
    <cellStyle name="Normal 8 3" xfId="202" xr:uid="{00000000-0005-0000-0000-0000CF010000}"/>
    <cellStyle name="Normal 8 3 2" xfId="382" xr:uid="{00000000-0005-0000-0000-0000D0010000}"/>
    <cellStyle name="Normal 8 3 2 2" xfId="690" xr:uid="{00000000-0005-0000-0000-0000D1010000}"/>
    <cellStyle name="Normal 8 3 3" xfId="519" xr:uid="{00000000-0005-0000-0000-0000D2010000}"/>
    <cellStyle name="Normal 8 4" xfId="293" xr:uid="{00000000-0005-0000-0000-0000D3010000}"/>
    <cellStyle name="Normal 8 4 2" xfId="605" xr:uid="{00000000-0005-0000-0000-0000D4010000}"/>
    <cellStyle name="Normal 8 5" xfId="232" xr:uid="{00000000-0005-0000-0000-0000D5010000}"/>
    <cellStyle name="Normal 8 5 2" xfId="546" xr:uid="{00000000-0005-0000-0000-0000D6010000}"/>
    <cellStyle name="Normal 8 6" xfId="101" xr:uid="{00000000-0005-0000-0000-0000D7010000}"/>
    <cellStyle name="Normal 8 6 2" xfId="434" xr:uid="{00000000-0005-0000-0000-0000D8010000}"/>
    <cellStyle name="Normal 9" xfId="54" xr:uid="{00000000-0005-0000-0000-0000D9010000}"/>
    <cellStyle name="Normal 9 2" xfId="141" xr:uid="{00000000-0005-0000-0000-0000DA010000}"/>
    <cellStyle name="Normal 9 2 2" xfId="203" xr:uid="{00000000-0005-0000-0000-0000DB010000}"/>
    <cellStyle name="Normal 9 2 2 2" xfId="383" xr:uid="{00000000-0005-0000-0000-0000DC010000}"/>
    <cellStyle name="Normal 9 2 2 2 2" xfId="691" xr:uid="{00000000-0005-0000-0000-0000DD010000}"/>
    <cellStyle name="Normal 9 2 2 3" xfId="520" xr:uid="{00000000-0005-0000-0000-0000DE010000}"/>
    <cellStyle name="Normal 9 2 3" xfId="326" xr:uid="{00000000-0005-0000-0000-0000DF010000}"/>
    <cellStyle name="Normal 9 2 3 2" xfId="635" xr:uid="{00000000-0005-0000-0000-0000E0010000}"/>
    <cellStyle name="Normal 9 2 4" xfId="263" xr:uid="{00000000-0005-0000-0000-0000E1010000}"/>
    <cellStyle name="Normal 9 2 4 2" xfId="576" xr:uid="{00000000-0005-0000-0000-0000E2010000}"/>
    <cellStyle name="Normal 9 2 5" xfId="464" xr:uid="{00000000-0005-0000-0000-0000E3010000}"/>
    <cellStyle name="Normal 9 3" xfId="204" xr:uid="{00000000-0005-0000-0000-0000E4010000}"/>
    <cellStyle name="Normal 9 3 2" xfId="384" xr:uid="{00000000-0005-0000-0000-0000E5010000}"/>
    <cellStyle name="Normal 9 3 2 2" xfId="692" xr:uid="{00000000-0005-0000-0000-0000E6010000}"/>
    <cellStyle name="Normal 9 3 3" xfId="521" xr:uid="{00000000-0005-0000-0000-0000E7010000}"/>
    <cellStyle name="Normal 9 4" xfId="298" xr:uid="{00000000-0005-0000-0000-0000E8010000}"/>
    <cellStyle name="Normal 9 4 2" xfId="610" xr:uid="{00000000-0005-0000-0000-0000E9010000}"/>
    <cellStyle name="Normal 9 5" xfId="237" xr:uid="{00000000-0005-0000-0000-0000EA010000}"/>
    <cellStyle name="Normal 9 5 2" xfId="551" xr:uid="{00000000-0005-0000-0000-0000EB010000}"/>
    <cellStyle name="Normal 9 6" xfId="106" xr:uid="{00000000-0005-0000-0000-0000EC010000}"/>
    <cellStyle name="Normal 9 6 2" xfId="439" xr:uid="{00000000-0005-0000-0000-0000ED010000}"/>
    <cellStyle name="Normal_FORMATS 5 YEAR ALOKE 2" xfId="14" xr:uid="{00000000-0005-0000-0000-0000EE010000}"/>
    <cellStyle name="Percent" xfId="72" builtinId="5"/>
    <cellStyle name="Percent [0]_#6 Temps &amp; Contractors" xfId="15" xr:uid="{00000000-0005-0000-0000-0000F0010000}"/>
    <cellStyle name="Percent [2]" xfId="16" xr:uid="{00000000-0005-0000-0000-0000F1010000}"/>
    <cellStyle name="Percent 10" xfId="110" xr:uid="{00000000-0005-0000-0000-0000F2010000}"/>
    <cellStyle name="Percent 11" xfId="116" xr:uid="{00000000-0005-0000-0000-0000F3010000}"/>
    <cellStyle name="Percent 11 2" xfId="148" xr:uid="{00000000-0005-0000-0000-0000F4010000}"/>
    <cellStyle name="Percent 11 2 2" xfId="205" xr:uid="{00000000-0005-0000-0000-0000F5010000}"/>
    <cellStyle name="Percent 11 2 2 2" xfId="385" xr:uid="{00000000-0005-0000-0000-0000F6010000}"/>
    <cellStyle name="Percent 11 2 2 2 2" xfId="693" xr:uid="{00000000-0005-0000-0000-0000F7010000}"/>
    <cellStyle name="Percent 11 2 2 3" xfId="522" xr:uid="{00000000-0005-0000-0000-0000F8010000}"/>
    <cellStyle name="Percent 11 2 3" xfId="333" xr:uid="{00000000-0005-0000-0000-0000F9010000}"/>
    <cellStyle name="Percent 11 2 3 2" xfId="642" xr:uid="{00000000-0005-0000-0000-0000FA010000}"/>
    <cellStyle name="Percent 11 2 4" xfId="270" xr:uid="{00000000-0005-0000-0000-0000FB010000}"/>
    <cellStyle name="Percent 11 2 4 2" xfId="583" xr:uid="{00000000-0005-0000-0000-0000FC010000}"/>
    <cellStyle name="Percent 11 2 5" xfId="471" xr:uid="{00000000-0005-0000-0000-0000FD010000}"/>
    <cellStyle name="Percent 11 3" xfId="206" xr:uid="{00000000-0005-0000-0000-0000FE010000}"/>
    <cellStyle name="Percent 11 3 2" xfId="386" xr:uid="{00000000-0005-0000-0000-0000FF010000}"/>
    <cellStyle name="Percent 11 3 2 2" xfId="694" xr:uid="{00000000-0005-0000-0000-000000020000}"/>
    <cellStyle name="Percent 11 3 3" xfId="523" xr:uid="{00000000-0005-0000-0000-000001020000}"/>
    <cellStyle name="Percent 11 4" xfId="305" xr:uid="{00000000-0005-0000-0000-000002020000}"/>
    <cellStyle name="Percent 11 4 2" xfId="617" xr:uid="{00000000-0005-0000-0000-000003020000}"/>
    <cellStyle name="Percent 11 5" xfId="244" xr:uid="{00000000-0005-0000-0000-000004020000}"/>
    <cellStyle name="Percent 11 5 2" xfId="558" xr:uid="{00000000-0005-0000-0000-000005020000}"/>
    <cellStyle name="Percent 11 6" xfId="446" xr:uid="{00000000-0005-0000-0000-000006020000}"/>
    <cellStyle name="Percent 12" xfId="123" xr:uid="{00000000-0005-0000-0000-000007020000}"/>
    <cellStyle name="Percent 12 2" xfId="207" xr:uid="{00000000-0005-0000-0000-000008020000}"/>
    <cellStyle name="Percent 12 2 2" xfId="387" xr:uid="{00000000-0005-0000-0000-000009020000}"/>
    <cellStyle name="Percent 12 2 2 2" xfId="695" xr:uid="{00000000-0005-0000-0000-00000A020000}"/>
    <cellStyle name="Percent 12 2 3" xfId="524" xr:uid="{00000000-0005-0000-0000-00000B020000}"/>
    <cellStyle name="Percent 12 3" xfId="312" xr:uid="{00000000-0005-0000-0000-00000C020000}"/>
    <cellStyle name="Percent 12 3 2" xfId="621" xr:uid="{00000000-0005-0000-0000-00000D020000}"/>
    <cellStyle name="Percent 12 4" xfId="249" xr:uid="{00000000-0005-0000-0000-00000E020000}"/>
    <cellStyle name="Percent 12 4 2" xfId="562" xr:uid="{00000000-0005-0000-0000-00000F020000}"/>
    <cellStyle name="Percent 12 5" xfId="450" xr:uid="{00000000-0005-0000-0000-000010020000}"/>
    <cellStyle name="Percent 13" xfId="118" xr:uid="{00000000-0005-0000-0000-000011020000}"/>
    <cellStyle name="Percent 13 2" xfId="150" xr:uid="{00000000-0005-0000-0000-000012020000}"/>
    <cellStyle name="Percent 13 2 2" xfId="208" xr:uid="{00000000-0005-0000-0000-000013020000}"/>
    <cellStyle name="Percent 13 2 2 2" xfId="388" xr:uid="{00000000-0005-0000-0000-000014020000}"/>
    <cellStyle name="Percent 13 2 2 2 2" xfId="696" xr:uid="{00000000-0005-0000-0000-000015020000}"/>
    <cellStyle name="Percent 13 2 2 3" xfId="525" xr:uid="{00000000-0005-0000-0000-000016020000}"/>
    <cellStyle name="Percent 13 2 3" xfId="335" xr:uid="{00000000-0005-0000-0000-000017020000}"/>
    <cellStyle name="Percent 13 2 3 2" xfId="644" xr:uid="{00000000-0005-0000-0000-000018020000}"/>
    <cellStyle name="Percent 13 2 4" xfId="272" xr:uid="{00000000-0005-0000-0000-000019020000}"/>
    <cellStyle name="Percent 13 2 4 2" xfId="585" xr:uid="{00000000-0005-0000-0000-00001A020000}"/>
    <cellStyle name="Percent 13 2 5" xfId="473" xr:uid="{00000000-0005-0000-0000-00001B020000}"/>
    <cellStyle name="Percent 13 3" xfId="209" xr:uid="{00000000-0005-0000-0000-00001C020000}"/>
    <cellStyle name="Percent 13 3 2" xfId="389" xr:uid="{00000000-0005-0000-0000-00001D020000}"/>
    <cellStyle name="Percent 13 3 2 2" xfId="697" xr:uid="{00000000-0005-0000-0000-00001E020000}"/>
    <cellStyle name="Percent 13 3 3" xfId="526" xr:uid="{00000000-0005-0000-0000-00001F020000}"/>
    <cellStyle name="Percent 13 4" xfId="307" xr:uid="{00000000-0005-0000-0000-000020020000}"/>
    <cellStyle name="Percent 13 4 2" xfId="619" xr:uid="{00000000-0005-0000-0000-000021020000}"/>
    <cellStyle name="Percent 13 5" xfId="246" xr:uid="{00000000-0005-0000-0000-000022020000}"/>
    <cellStyle name="Percent 13 5 2" xfId="560" xr:uid="{00000000-0005-0000-0000-000023020000}"/>
    <cellStyle name="Percent 13 6" xfId="448" xr:uid="{00000000-0005-0000-0000-000024020000}"/>
    <cellStyle name="Percent 14" xfId="125" xr:uid="{00000000-0005-0000-0000-000025020000}"/>
    <cellStyle name="Percent 14 2" xfId="210" xr:uid="{00000000-0005-0000-0000-000026020000}"/>
    <cellStyle name="Percent 14 2 2" xfId="390" xr:uid="{00000000-0005-0000-0000-000027020000}"/>
    <cellStyle name="Percent 14 2 2 2" xfId="698" xr:uid="{00000000-0005-0000-0000-000028020000}"/>
    <cellStyle name="Percent 14 2 3" xfId="527" xr:uid="{00000000-0005-0000-0000-000029020000}"/>
    <cellStyle name="Percent 14 3" xfId="314" xr:uid="{00000000-0005-0000-0000-00002A020000}"/>
    <cellStyle name="Percent 14 3 2" xfId="623" xr:uid="{00000000-0005-0000-0000-00002B020000}"/>
    <cellStyle name="Percent 14 4" xfId="251" xr:uid="{00000000-0005-0000-0000-00002C020000}"/>
    <cellStyle name="Percent 14 4 2" xfId="564" xr:uid="{00000000-0005-0000-0000-00002D020000}"/>
    <cellStyle name="Percent 14 5" xfId="452" xr:uid="{00000000-0005-0000-0000-00002E020000}"/>
    <cellStyle name="Percent 15" xfId="154" xr:uid="{00000000-0005-0000-0000-00002F020000}"/>
    <cellStyle name="Percent 15 2" xfId="211" xr:uid="{00000000-0005-0000-0000-000030020000}"/>
    <cellStyle name="Percent 15 2 2" xfId="391" xr:uid="{00000000-0005-0000-0000-000031020000}"/>
    <cellStyle name="Percent 15 2 2 2" xfId="699" xr:uid="{00000000-0005-0000-0000-000032020000}"/>
    <cellStyle name="Percent 15 2 3" xfId="528" xr:uid="{00000000-0005-0000-0000-000033020000}"/>
    <cellStyle name="Percent 15 3" xfId="339" xr:uid="{00000000-0005-0000-0000-000034020000}"/>
    <cellStyle name="Percent 15 3 2" xfId="648" xr:uid="{00000000-0005-0000-0000-000035020000}"/>
    <cellStyle name="Percent 15 4" xfId="276" xr:uid="{00000000-0005-0000-0000-000036020000}"/>
    <cellStyle name="Percent 15 4 2" xfId="589" xr:uid="{00000000-0005-0000-0000-000037020000}"/>
    <cellStyle name="Percent 15 5" xfId="477" xr:uid="{00000000-0005-0000-0000-000038020000}"/>
    <cellStyle name="Percent 16" xfId="155" xr:uid="{00000000-0005-0000-0000-000039020000}"/>
    <cellStyle name="Percent 17" xfId="157" xr:uid="{00000000-0005-0000-0000-00003A020000}"/>
    <cellStyle name="Percent 17 2" xfId="212" xr:uid="{00000000-0005-0000-0000-00003B020000}"/>
    <cellStyle name="Percent 17 2 2" xfId="392" xr:uid="{00000000-0005-0000-0000-00003C020000}"/>
    <cellStyle name="Percent 17 2 2 2" xfId="700" xr:uid="{00000000-0005-0000-0000-00003D020000}"/>
    <cellStyle name="Percent 17 2 3" xfId="529" xr:uid="{00000000-0005-0000-0000-00003E020000}"/>
    <cellStyle name="Percent 17 3" xfId="341" xr:uid="{00000000-0005-0000-0000-00003F020000}"/>
    <cellStyle name="Percent 17 3 2" xfId="650" xr:uid="{00000000-0005-0000-0000-000040020000}"/>
    <cellStyle name="Percent 17 4" xfId="278" xr:uid="{00000000-0005-0000-0000-000041020000}"/>
    <cellStyle name="Percent 17 4 2" xfId="591" xr:uid="{00000000-0005-0000-0000-000042020000}"/>
    <cellStyle name="Percent 17 5" xfId="479" xr:uid="{00000000-0005-0000-0000-000043020000}"/>
    <cellStyle name="Percent 18" xfId="160" xr:uid="{00000000-0005-0000-0000-000044020000}"/>
    <cellStyle name="Percent 18 2" xfId="213" xr:uid="{00000000-0005-0000-0000-000045020000}"/>
    <cellStyle name="Percent 18 2 2" xfId="393" xr:uid="{00000000-0005-0000-0000-000046020000}"/>
    <cellStyle name="Percent 18 2 2 2" xfId="701" xr:uid="{00000000-0005-0000-0000-000047020000}"/>
    <cellStyle name="Percent 18 2 3" xfId="530" xr:uid="{00000000-0005-0000-0000-000048020000}"/>
    <cellStyle name="Percent 18 3" xfId="344" xr:uid="{00000000-0005-0000-0000-000049020000}"/>
    <cellStyle name="Percent 18 3 2" xfId="653" xr:uid="{00000000-0005-0000-0000-00004A020000}"/>
    <cellStyle name="Percent 18 4" xfId="281" xr:uid="{00000000-0005-0000-0000-00004B020000}"/>
    <cellStyle name="Percent 18 4 2" xfId="594" xr:uid="{00000000-0005-0000-0000-00004C020000}"/>
    <cellStyle name="Percent 18 5" xfId="482" xr:uid="{00000000-0005-0000-0000-00004D020000}"/>
    <cellStyle name="Percent 19" xfId="284" xr:uid="{00000000-0005-0000-0000-00004E020000}"/>
    <cellStyle name="Percent 19 2" xfId="597" xr:uid="{00000000-0005-0000-0000-00004F020000}"/>
    <cellStyle name="Percent 2" xfId="39" xr:uid="{00000000-0005-0000-0000-000050020000}"/>
    <cellStyle name="Percent 2 2" xfId="40" xr:uid="{00000000-0005-0000-0000-000051020000}"/>
    <cellStyle name="Percent 2 2 2" xfId="92" xr:uid="{00000000-0005-0000-0000-000052020000}"/>
    <cellStyle name="Percent 2 3" xfId="60" xr:uid="{00000000-0005-0000-0000-000053020000}"/>
    <cellStyle name="Percent 2 3 2" xfId="139" xr:uid="{00000000-0005-0000-0000-000054020000}"/>
    <cellStyle name="Percent 2 3 2 2" xfId="214" xr:uid="{00000000-0005-0000-0000-000055020000}"/>
    <cellStyle name="Percent 2 3 2 2 2" xfId="394" xr:uid="{00000000-0005-0000-0000-000056020000}"/>
    <cellStyle name="Percent 2 3 2 2 2 2" xfId="702" xr:uid="{00000000-0005-0000-0000-000057020000}"/>
    <cellStyle name="Percent 2 3 2 2 3" xfId="531" xr:uid="{00000000-0005-0000-0000-000058020000}"/>
    <cellStyle name="Percent 2 3 2 3" xfId="324" xr:uid="{00000000-0005-0000-0000-000059020000}"/>
    <cellStyle name="Percent 2 3 2 3 2" xfId="633" xr:uid="{00000000-0005-0000-0000-00005A020000}"/>
    <cellStyle name="Percent 2 3 2 4" xfId="261" xr:uid="{00000000-0005-0000-0000-00005B020000}"/>
    <cellStyle name="Percent 2 3 2 4 2" xfId="574" xr:uid="{00000000-0005-0000-0000-00005C020000}"/>
    <cellStyle name="Percent 2 3 2 5" xfId="462" xr:uid="{00000000-0005-0000-0000-00005D020000}"/>
    <cellStyle name="Percent 2 3 3" xfId="215" xr:uid="{00000000-0005-0000-0000-00005E020000}"/>
    <cellStyle name="Percent 2 3 3 2" xfId="395" xr:uid="{00000000-0005-0000-0000-00005F020000}"/>
    <cellStyle name="Percent 2 3 3 2 2" xfId="703" xr:uid="{00000000-0005-0000-0000-000060020000}"/>
    <cellStyle name="Percent 2 3 3 3" xfId="532" xr:uid="{00000000-0005-0000-0000-000061020000}"/>
    <cellStyle name="Percent 2 3 4" xfId="296" xr:uid="{00000000-0005-0000-0000-000062020000}"/>
    <cellStyle name="Percent 2 3 4 2" xfId="608" xr:uid="{00000000-0005-0000-0000-000063020000}"/>
    <cellStyle name="Percent 2 3 5" xfId="235" xr:uid="{00000000-0005-0000-0000-000064020000}"/>
    <cellStyle name="Percent 2 3 5 2" xfId="549" xr:uid="{00000000-0005-0000-0000-000065020000}"/>
    <cellStyle name="Percent 2 3 6" xfId="104" xr:uid="{00000000-0005-0000-0000-000066020000}"/>
    <cellStyle name="Percent 2 3 6 2" xfId="437" xr:uid="{00000000-0005-0000-0000-000067020000}"/>
    <cellStyle name="Percent 2 4" xfId="84" xr:uid="{00000000-0005-0000-0000-000068020000}"/>
    <cellStyle name="Percent 20" xfId="78" xr:uid="{00000000-0005-0000-0000-000069020000}"/>
    <cellStyle name="Percent 21" xfId="421" xr:uid="{00000000-0005-0000-0000-00006A020000}"/>
    <cellStyle name="Percent 22" xfId="404" xr:uid="{00000000-0005-0000-0000-00006B020000}"/>
    <cellStyle name="Percent 23" xfId="712" xr:uid="{00000000-0005-0000-0000-00006C020000}"/>
    <cellStyle name="Percent 3" xfId="41" xr:uid="{00000000-0005-0000-0000-00006D020000}"/>
    <cellStyle name="Percent 3 2" xfId="42" xr:uid="{00000000-0005-0000-0000-00006E020000}"/>
    <cellStyle name="Percent 3 3" xfId="90" xr:uid="{00000000-0005-0000-0000-00006F020000}"/>
    <cellStyle name="Percent 4" xfId="23" xr:uid="{00000000-0005-0000-0000-000070020000}"/>
    <cellStyle name="Percent 4 2" xfId="130" xr:uid="{00000000-0005-0000-0000-000071020000}"/>
    <cellStyle name="Percent 4 3" xfId="95" xr:uid="{00000000-0005-0000-0000-000072020000}"/>
    <cellStyle name="Percent 41" xfId="20" xr:uid="{00000000-0005-0000-0000-000073020000}"/>
    <cellStyle name="Percent 41 2" xfId="407" xr:uid="{00000000-0005-0000-0000-000074020000}"/>
    <cellStyle name="Percent 5" xfId="43" xr:uid="{00000000-0005-0000-0000-000075020000}"/>
    <cellStyle name="Percent 5 2" xfId="44" xr:uid="{00000000-0005-0000-0000-000076020000}"/>
    <cellStyle name="Percent 5 2 2" xfId="216" xr:uid="{00000000-0005-0000-0000-000077020000}"/>
    <cellStyle name="Percent 5 2 2 2" xfId="396" xr:uid="{00000000-0005-0000-0000-000078020000}"/>
    <cellStyle name="Percent 5 2 2 2 2" xfId="704" xr:uid="{00000000-0005-0000-0000-000079020000}"/>
    <cellStyle name="Percent 5 2 2 3" xfId="533" xr:uid="{00000000-0005-0000-0000-00007A020000}"/>
    <cellStyle name="Percent 5 2 3" xfId="317" xr:uid="{00000000-0005-0000-0000-00007B020000}"/>
    <cellStyle name="Percent 5 2 3 2" xfId="626" xr:uid="{00000000-0005-0000-0000-00007C020000}"/>
    <cellStyle name="Percent 5 2 4" xfId="254" xr:uid="{00000000-0005-0000-0000-00007D020000}"/>
    <cellStyle name="Percent 5 2 4 2" xfId="567" xr:uid="{00000000-0005-0000-0000-00007E020000}"/>
    <cellStyle name="Percent 5 2 5" xfId="132" xr:uid="{00000000-0005-0000-0000-00007F020000}"/>
    <cellStyle name="Percent 5 2 5 2" xfId="455" xr:uid="{00000000-0005-0000-0000-000080020000}"/>
    <cellStyle name="Percent 5 3" xfId="45" xr:uid="{00000000-0005-0000-0000-000081020000}"/>
    <cellStyle name="Percent 5 3 2" xfId="397" xr:uid="{00000000-0005-0000-0000-000082020000}"/>
    <cellStyle name="Percent 5 3 2 2" xfId="705" xr:uid="{00000000-0005-0000-0000-000083020000}"/>
    <cellStyle name="Percent 5 3 3" xfId="217" xr:uid="{00000000-0005-0000-0000-000084020000}"/>
    <cellStyle name="Percent 5 3 3 2" xfId="534" xr:uid="{00000000-0005-0000-0000-000085020000}"/>
    <cellStyle name="Percent 5 4" xfId="289" xr:uid="{00000000-0005-0000-0000-000086020000}"/>
    <cellStyle name="Percent 5 4 2" xfId="601" xr:uid="{00000000-0005-0000-0000-000087020000}"/>
    <cellStyle name="Percent 5 5" xfId="228" xr:uid="{00000000-0005-0000-0000-000088020000}"/>
    <cellStyle name="Percent 5 5 2" xfId="542" xr:uid="{00000000-0005-0000-0000-000089020000}"/>
    <cellStyle name="Percent 5 6" xfId="97" xr:uid="{00000000-0005-0000-0000-00008A020000}"/>
    <cellStyle name="Percent 5 6 2" xfId="430" xr:uid="{00000000-0005-0000-0000-00008B020000}"/>
    <cellStyle name="Percent 6" xfId="46" xr:uid="{00000000-0005-0000-0000-00008C020000}"/>
    <cellStyle name="Percent 6 2" xfId="47" xr:uid="{00000000-0005-0000-0000-00008D020000}"/>
    <cellStyle name="Percent 7" xfId="66" xr:uid="{00000000-0005-0000-0000-00008E020000}"/>
    <cellStyle name="Percent 7 2" xfId="134" xr:uid="{00000000-0005-0000-0000-00008F020000}"/>
    <cellStyle name="Percent 7 2 2" xfId="218" xr:uid="{00000000-0005-0000-0000-000090020000}"/>
    <cellStyle name="Percent 7 2 2 2" xfId="398" xr:uid="{00000000-0005-0000-0000-000091020000}"/>
    <cellStyle name="Percent 7 2 2 2 2" xfId="706" xr:uid="{00000000-0005-0000-0000-000092020000}"/>
    <cellStyle name="Percent 7 2 2 3" xfId="535" xr:uid="{00000000-0005-0000-0000-000093020000}"/>
    <cellStyle name="Percent 7 2 3" xfId="319" xr:uid="{00000000-0005-0000-0000-000094020000}"/>
    <cellStyle name="Percent 7 2 3 2" xfId="628" xr:uid="{00000000-0005-0000-0000-000095020000}"/>
    <cellStyle name="Percent 7 2 4" xfId="256" xr:uid="{00000000-0005-0000-0000-000096020000}"/>
    <cellStyle name="Percent 7 2 4 2" xfId="569" xr:uid="{00000000-0005-0000-0000-000097020000}"/>
    <cellStyle name="Percent 7 2 5" xfId="457" xr:uid="{00000000-0005-0000-0000-000098020000}"/>
    <cellStyle name="Percent 7 3" xfId="219" xr:uid="{00000000-0005-0000-0000-000099020000}"/>
    <cellStyle name="Percent 7 3 2" xfId="399" xr:uid="{00000000-0005-0000-0000-00009A020000}"/>
    <cellStyle name="Percent 7 3 2 2" xfId="707" xr:uid="{00000000-0005-0000-0000-00009B020000}"/>
    <cellStyle name="Percent 7 3 3" xfId="536" xr:uid="{00000000-0005-0000-0000-00009C020000}"/>
    <cellStyle name="Percent 7 4" xfId="291" xr:uid="{00000000-0005-0000-0000-00009D020000}"/>
    <cellStyle name="Percent 7 4 2" xfId="603" xr:uid="{00000000-0005-0000-0000-00009E020000}"/>
    <cellStyle name="Percent 7 5" xfId="230" xr:uid="{00000000-0005-0000-0000-00009F020000}"/>
    <cellStyle name="Percent 7 5 2" xfId="544" xr:uid="{00000000-0005-0000-0000-0000A0020000}"/>
    <cellStyle name="Percent 7 6" xfId="99" xr:uid="{00000000-0005-0000-0000-0000A1020000}"/>
    <cellStyle name="Percent 7 6 2" xfId="432" xr:uid="{00000000-0005-0000-0000-0000A2020000}"/>
    <cellStyle name="Percent 7 7" xfId="415" xr:uid="{00000000-0005-0000-0000-0000A3020000}"/>
    <cellStyle name="Percent 8" xfId="112" xr:uid="{00000000-0005-0000-0000-0000A4020000}"/>
    <cellStyle name="Percent 8 2" xfId="145" xr:uid="{00000000-0005-0000-0000-0000A5020000}"/>
    <cellStyle name="Percent 8 2 2" xfId="220" xr:uid="{00000000-0005-0000-0000-0000A6020000}"/>
    <cellStyle name="Percent 8 2 2 2" xfId="400" xr:uid="{00000000-0005-0000-0000-0000A7020000}"/>
    <cellStyle name="Percent 8 2 2 2 2" xfId="708" xr:uid="{00000000-0005-0000-0000-0000A8020000}"/>
    <cellStyle name="Percent 8 2 2 3" xfId="537" xr:uid="{00000000-0005-0000-0000-0000A9020000}"/>
    <cellStyle name="Percent 8 2 3" xfId="330" xr:uid="{00000000-0005-0000-0000-0000AA020000}"/>
    <cellStyle name="Percent 8 2 3 2" xfId="639" xr:uid="{00000000-0005-0000-0000-0000AB020000}"/>
    <cellStyle name="Percent 8 2 4" xfId="267" xr:uid="{00000000-0005-0000-0000-0000AC020000}"/>
    <cellStyle name="Percent 8 2 4 2" xfId="580" xr:uid="{00000000-0005-0000-0000-0000AD020000}"/>
    <cellStyle name="Percent 8 2 5" xfId="468" xr:uid="{00000000-0005-0000-0000-0000AE020000}"/>
    <cellStyle name="Percent 8 3" xfId="221" xr:uid="{00000000-0005-0000-0000-0000AF020000}"/>
    <cellStyle name="Percent 8 3 2" xfId="401" xr:uid="{00000000-0005-0000-0000-0000B0020000}"/>
    <cellStyle name="Percent 8 3 2 2" xfId="709" xr:uid="{00000000-0005-0000-0000-0000B1020000}"/>
    <cellStyle name="Percent 8 3 3" xfId="538" xr:uid="{00000000-0005-0000-0000-0000B2020000}"/>
    <cellStyle name="Percent 8 4" xfId="302" xr:uid="{00000000-0005-0000-0000-0000B3020000}"/>
    <cellStyle name="Percent 8 4 2" xfId="614" xr:uid="{00000000-0005-0000-0000-0000B4020000}"/>
    <cellStyle name="Percent 8 5" xfId="241" xr:uid="{00000000-0005-0000-0000-0000B5020000}"/>
    <cellStyle name="Percent 8 5 2" xfId="555" xr:uid="{00000000-0005-0000-0000-0000B6020000}"/>
    <cellStyle name="Percent 8 6" xfId="443" xr:uid="{00000000-0005-0000-0000-0000B7020000}"/>
    <cellStyle name="Percent 9" xfId="122" xr:uid="{00000000-0005-0000-0000-0000B8020000}"/>
    <cellStyle name="Percent 9 2" xfId="152" xr:uid="{00000000-0005-0000-0000-0000B9020000}"/>
    <cellStyle name="Percent 9 2 2" xfId="222" xr:uid="{00000000-0005-0000-0000-0000BA020000}"/>
    <cellStyle name="Percent 9 2 2 2" xfId="402" xr:uid="{00000000-0005-0000-0000-0000BB020000}"/>
    <cellStyle name="Percent 9 2 2 2 2" xfId="710" xr:uid="{00000000-0005-0000-0000-0000BC020000}"/>
    <cellStyle name="Percent 9 2 2 3" xfId="539" xr:uid="{00000000-0005-0000-0000-0000BD020000}"/>
    <cellStyle name="Percent 9 2 3" xfId="337" xr:uid="{00000000-0005-0000-0000-0000BE020000}"/>
    <cellStyle name="Percent 9 2 3 2" xfId="646" xr:uid="{00000000-0005-0000-0000-0000BF020000}"/>
    <cellStyle name="Percent 9 2 4" xfId="274" xr:uid="{00000000-0005-0000-0000-0000C0020000}"/>
    <cellStyle name="Percent 9 2 4 2" xfId="587" xr:uid="{00000000-0005-0000-0000-0000C1020000}"/>
    <cellStyle name="Percent 9 2 5" xfId="475" xr:uid="{00000000-0005-0000-0000-0000C2020000}"/>
    <cellStyle name="Percent 9 3" xfId="223" xr:uid="{00000000-0005-0000-0000-0000C3020000}"/>
    <cellStyle name="Percent 9 4" xfId="311" xr:uid="{00000000-0005-0000-0000-0000C4020000}"/>
    <cellStyle name="Smart Title" xfId="79" xr:uid="{00000000-0005-0000-0000-0000C5020000}"/>
    <cellStyle name="Style 1" xfId="17" xr:uid="{00000000-0005-0000-0000-0000C6020000}"/>
    <cellStyle name="Style 2" xfId="55" xr:uid="{00000000-0005-0000-0000-0000C7020000}"/>
    <cellStyle name="Year" xfId="83" xr:uid="{00000000-0005-0000-0000-0000C8020000}"/>
  </cellStyles>
  <dxfs count="0"/>
  <tableStyles count="0" defaultTableStyle="TableStyleMedium9" defaultPivotStyle="PivotStyleLight16"/>
  <colors>
    <mruColors>
      <color rgb="FF4B06BA"/>
      <color rgb="FFFBCB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8.xml"/><Relationship Id="rId159" Type="http://schemas.openxmlformats.org/officeDocument/2006/relationships/externalLink" Target="externalLinks/externalLink49.xml"/><Relationship Id="rId170" Type="http://schemas.openxmlformats.org/officeDocument/2006/relationships/externalLink" Target="externalLinks/externalLink6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18.xml"/><Relationship Id="rId149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50.xml"/><Relationship Id="rId181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8.xml"/><Relationship Id="rId139" Type="http://schemas.openxmlformats.org/officeDocument/2006/relationships/externalLink" Target="externalLinks/externalLink29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40.xml"/><Relationship Id="rId171" Type="http://schemas.openxmlformats.org/officeDocument/2006/relationships/externalLink" Target="externalLinks/externalLink6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externalLink" Target="externalLinks/externalLink1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0.xml"/><Relationship Id="rId161" Type="http://schemas.openxmlformats.org/officeDocument/2006/relationships/externalLink" Target="externalLinks/externalLink51.xml"/><Relationship Id="rId182" Type="http://schemas.openxmlformats.org/officeDocument/2006/relationships/externalLink" Target="externalLinks/externalLink7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20.xml"/><Relationship Id="rId151" Type="http://schemas.openxmlformats.org/officeDocument/2006/relationships/externalLink" Target="externalLinks/externalLink41.xml"/><Relationship Id="rId172" Type="http://schemas.openxmlformats.org/officeDocument/2006/relationships/externalLink" Target="externalLinks/externalLink6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0.xml"/><Relationship Id="rId125" Type="http://schemas.openxmlformats.org/officeDocument/2006/relationships/externalLink" Target="externalLinks/externalLink15.xml"/><Relationship Id="rId141" Type="http://schemas.openxmlformats.org/officeDocument/2006/relationships/externalLink" Target="externalLinks/externalLink31.xml"/><Relationship Id="rId146" Type="http://schemas.openxmlformats.org/officeDocument/2006/relationships/externalLink" Target="externalLinks/externalLink36.xml"/><Relationship Id="rId167" Type="http://schemas.openxmlformats.org/officeDocument/2006/relationships/externalLink" Target="externalLinks/externalLink57.xml"/><Relationship Id="rId188" Type="http://schemas.microsoft.com/office/2017/10/relationships/person" Target="persons/perso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52.xml"/><Relationship Id="rId183" Type="http://schemas.openxmlformats.org/officeDocument/2006/relationships/externalLink" Target="externalLinks/externalLink7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5.xml"/><Relationship Id="rId131" Type="http://schemas.openxmlformats.org/officeDocument/2006/relationships/externalLink" Target="externalLinks/externalLink21.xml"/><Relationship Id="rId136" Type="http://schemas.openxmlformats.org/officeDocument/2006/relationships/externalLink" Target="externalLinks/externalLink26.xml"/><Relationship Id="rId157" Type="http://schemas.openxmlformats.org/officeDocument/2006/relationships/externalLink" Target="externalLinks/externalLink47.xml"/><Relationship Id="rId178" Type="http://schemas.openxmlformats.org/officeDocument/2006/relationships/externalLink" Target="externalLinks/externalLink6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42.xml"/><Relationship Id="rId173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6.xml"/><Relationship Id="rId147" Type="http://schemas.openxmlformats.org/officeDocument/2006/relationships/externalLink" Target="externalLinks/externalLink37.xml"/><Relationship Id="rId168" Type="http://schemas.openxmlformats.org/officeDocument/2006/relationships/externalLink" Target="externalLinks/externalLink5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1.xml"/><Relationship Id="rId142" Type="http://schemas.openxmlformats.org/officeDocument/2006/relationships/externalLink" Target="externalLinks/externalLink32.xml"/><Relationship Id="rId163" Type="http://schemas.openxmlformats.org/officeDocument/2006/relationships/externalLink" Target="externalLinks/externalLink53.xml"/><Relationship Id="rId184" Type="http://schemas.openxmlformats.org/officeDocument/2006/relationships/externalLink" Target="externalLinks/externalLink7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6.xml"/><Relationship Id="rId137" Type="http://schemas.openxmlformats.org/officeDocument/2006/relationships/externalLink" Target="externalLinks/externalLink27.xml"/><Relationship Id="rId158" Type="http://schemas.openxmlformats.org/officeDocument/2006/relationships/externalLink" Target="externalLinks/externalLink4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Relationship Id="rId132" Type="http://schemas.openxmlformats.org/officeDocument/2006/relationships/externalLink" Target="externalLinks/externalLink22.xml"/><Relationship Id="rId153" Type="http://schemas.openxmlformats.org/officeDocument/2006/relationships/externalLink" Target="externalLinks/externalLink43.xml"/><Relationship Id="rId174" Type="http://schemas.openxmlformats.org/officeDocument/2006/relationships/externalLink" Target="externalLinks/externalLink64.xml"/><Relationship Id="rId179" Type="http://schemas.openxmlformats.org/officeDocument/2006/relationships/externalLink" Target="externalLinks/externalLink6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2.xml"/><Relationship Id="rId143" Type="http://schemas.openxmlformats.org/officeDocument/2006/relationships/externalLink" Target="externalLinks/externalLink33.xml"/><Relationship Id="rId148" Type="http://schemas.openxmlformats.org/officeDocument/2006/relationships/externalLink" Target="externalLinks/externalLink38.xml"/><Relationship Id="rId164" Type="http://schemas.openxmlformats.org/officeDocument/2006/relationships/externalLink" Target="externalLinks/externalLink54.xml"/><Relationship Id="rId169" Type="http://schemas.openxmlformats.org/officeDocument/2006/relationships/externalLink" Target="externalLinks/externalLink5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7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externalLink" Target="externalLinks/externalLink23.xml"/><Relationship Id="rId154" Type="http://schemas.openxmlformats.org/officeDocument/2006/relationships/externalLink" Target="externalLinks/externalLink44.xml"/><Relationship Id="rId175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3.xml"/><Relationship Id="rId144" Type="http://schemas.openxmlformats.org/officeDocument/2006/relationships/externalLink" Target="externalLinks/externalLink3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55.xml"/><Relationship Id="rId186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.xml"/><Relationship Id="rId134" Type="http://schemas.openxmlformats.org/officeDocument/2006/relationships/externalLink" Target="externalLinks/externalLink24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45.xml"/><Relationship Id="rId176" Type="http://schemas.openxmlformats.org/officeDocument/2006/relationships/externalLink" Target="externalLinks/externalLink6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externalLink" Target="externalLinks/externalLink1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35.xml"/><Relationship Id="rId166" Type="http://schemas.openxmlformats.org/officeDocument/2006/relationships/externalLink" Target="externalLinks/externalLink56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externalLink" Target="externalLinks/externalLink25.xml"/><Relationship Id="rId156" Type="http://schemas.openxmlformats.org/officeDocument/2006/relationships/externalLink" Target="externalLinks/externalLink46.xml"/><Relationship Id="rId177" Type="http://schemas.openxmlformats.org/officeDocument/2006/relationships/externalLink" Target="externalLinks/externalLink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ARR%20for%20FY%202024-25%20with%20a%20gap%20of%2016500/ARR%20Filings%202024-25/Models/Sales%20&amp;%20Revenue/Sales%20&amp;%20Revenue%20Worksheet%20v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Sales%20and%20Revenue%20%20FY%202024-25(PWC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SPDCL/Downloads/Final%20Sales%20and%20Revenue_FY24%20Final%20(1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84_VB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5_v91_V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7_v84_VB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8_v84_V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Revenue_FY29_v84_V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rinathkoganti_kpmg_com/Documents/36.%20Telangana%20Power%20Utilities/ARR/Sales%20&amp;%20Revenue/TGSPDCL%20Inputs/Projected%20Consumers%20and%20LOADS%20for%20FY%202026-27%20incl.%20sub%20categor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rinathkoganti_kpmg_com/Documents/36.%20Telangana%20Power%20Utilities/ARR/Sales%20&amp;%20Revenue/Sales%20and%20Revenue_FY27_Final%20-%20V3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vinothmuthusamy_kpmg_com/Documents/Microsoft%20Teams%20Chat%20Files/RSB%20new%20formats%20TSSPDC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Actual%20Sales%20&amp;%20Revenue%20Worksheet%20for%2024-25%20TSNPDC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4-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5-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6-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7-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8-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9-2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0-2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1-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2-2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1-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2-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Format%20-%204%20and%20AGL%20sales%20from-4-22/Form-4%20-%203-2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EA-LOSSES%20(APRIL-2022-MAR-2023)/Format%20-%204%20and%20AGL%20sales%20from-4-22/Form-4%20-%204-2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SNPDCL%20PP%20MODEL%202023-2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5%20years%20PP%20cost%20model/RAC%20models/ARR%20FY%2025%20KPMG%2021052024%20-%20Target.xls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5%20years%20PP%20cost%20model/RAC%20models/ARR%20FY%2026%20KPMG%2021052024_FINAL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5%20years%20PP%20cost%20model/RAC%20models/ARR%20FY%2027%20KPMG%2021052024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5%20years%20PP%20cost%20model/RAC%20models/ARR%20FY%2028%20KPMG%2021052024_FINA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TSSPDCL%20DB%20MYT%20FORMATS%205TH%20CP_ARR_FY2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5%20years%20PP%20cost%20model/RAC%20models/ARR%20FY%2029%20KPMG%2021052024.xlsb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ivyakalavakuri_kpmg_com/Documents/Documents/work/24%20June/RSB%20new%20formats%20dvya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ariff%20Order%20for%20FY%202022-23%20Analysi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/TSNPDCL%20PP%20MODEL%202024-25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PP%20True-up/FY%202023-24/FC%20VC%202023-24%20up%20to%20March'24-Provisional%20-%20Dt-24-05-2024%20-%20FS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FC%20VC%202022-23%20up%20to%20March'23-Provisional%20-Dt-10-07-2023-Updat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FC%20VC%202023-24%20up%20to%20March'24-Provisional%20-%20Dt-24-05-2024%20-%20FSA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FC%20VC%202023-24%20up%20to%20March'24-Provisional%20-TSPC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TSSPDCL%20O&amp;M%20Workbook%2018.01.2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TSSPDCL%20DB%20MYT%20FORMATS%205TH%20C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_Writeup_Affidavit_RSB/@%20FY%2026/DB/ARR/Formats%20-%20SPDCL/TSSPDCL%20DB%20MYT%20FORMATS%205TH%20C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SPDCL-Distribution-MYT%20formats%205th%20CP-VBR_M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DBMYT%20DATA/Workings%20for%205th%20CP/RAC/2023-24%20Quarterly%20Financials/DBMYT%20Formats_Accts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RSB%20Totals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Int.%20on%20CSD_TGSPDCL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TGSPDCL%20O&amp;M%20Workbook%2026-27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SPDCL-Distribution-MYT%20formats%205th%20CP-_ARR_FY27_v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rinathkoganti_kpmg_com/Documents/36.%20Telangana%20Power%20Utilities/ARR/Distribution%20Business/FY%2027%20filing/APR%20(True-up)%20FY%202024-25/SP/SPDCL-Distribution-MYT%20formats%205th%20CP-VBR_M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microsoft.com/office/2019/04/relationships/externalLinkLongPath" Target="/personal/trinathkoganti_kpmg_com/Documents/36.%20Telangana%20Power%20Utilities/ARR/Distribution%20Business/FY%2026%20Filings%20data/ARR/DBMYT%20DATA/Workings%20for%205th%20CP/RAC/2023-24%20Quarterly%20Financials/DBMYT%20Formats_Accts.xlsx?5D1A31A5" TargetMode="External"/><Relationship Id="rId1" Type="http://schemas.openxmlformats.org/officeDocument/2006/relationships/externalLinkPath" Target="file:///\\5D1A31A5\DBMYT%20Formats_Acct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rinathkoganti_kpmg_com/Documents/36.%20Telangana%20Power%20Utilities/ARR/Distribution%20Business/FY%2026%20Filings%20data/ARR/TSSPDCL%20O&amp;M%20Workbook%2018.01.2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@Final%20Models_Writeup_Affidavit_RSB/@%20FY%2026/DB/ARR/Formats%20-%20SPDCL/TSSPDCL%20O&amp;M%20Workbook%2018.01.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75_VB.xlsx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Formats%20-%20SPDCL/DBMYT%20DATA/Workings%20for%205th%20CP/RAC/2023-24%20Quarterly%20Financials/DBMYT%20Formats_Accts.xlsx?F7CB8DBA" TargetMode="External"/><Relationship Id="rId1" Type="http://schemas.openxmlformats.org/officeDocument/2006/relationships/externalLinkPath" Target="file:///\\F7CB8DBA\DBMYT%20Formats_Accts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Formats%20-%20SPDCL/SPDCL-Distribution-MYT%20formats%205th%20CP-VBR_M.xlsx?8EBAE0C2" TargetMode="External"/><Relationship Id="rId1" Type="http://schemas.openxmlformats.org/officeDocument/2006/relationships/externalLinkPath" Target="file:///\\8EBAE0C2\SPDCL-Distribution-MYT%20formats%205th%20CP-VBR_M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arshanand/AppData/Local/Microsoft/Windows/INetCache/Content.Outlook/W5ZJ0XHZ/TSSPDCL%20DB%20MYT%20FORMATS%205TH%20CP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MYT%20Depreciation%20Voltage%20wise%202024-25%20to%202026-27_updated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SPDCL-Distribution-MYT%20formats%205th%20CP-_ARR_FY27_v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TSSPDCL%20DB%20MYT%20FORMATS%205TH%20CP_ARR_FY27%20-%20Link%20Break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rinathkoganti_kpmg_com/Documents/36.%20Telangana%20Power%20Utilities/ARR/CSS/CSS%20Model_FY27_Draft%20ARR.xlsm%20-%20Final.xlsm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Y%202022-23_Actual%20revenue/LT%20Revenue%20Format%207%20%202022-23%20final.xlsx?2D8C8A21" TargetMode="External"/><Relationship Id="rId1" Type="http://schemas.openxmlformats.org/officeDocument/2006/relationships/externalLinkPath" Target="file:///\\2D8C8A21\LT%20Revenue%20Format%207%20%202022-23%20final.xlsx" TargetMode="External"/></Relationships>
</file>

<file path=xl/externalLinks/_rels/externalLink68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Y%202022-23_Actual%20revenue/7-HT_Revenue%20Formats%20-%2022-23%20-%20Revised%20as%20on%2031-10-253.xlsx?2D8C8A21" TargetMode="External"/><Relationship Id="rId1" Type="http://schemas.openxmlformats.org/officeDocument/2006/relationships/externalLinkPath" Target="file:///\\2D8C8A21\7-HT_Revenue%20Formats%20-%2022-23%20-%20Revised%20as%20on%2031-10-25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Final%20Sales%20and%20Revenue_FY24_v89_V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Data%20received%20from%20Previous%20Consultant/Sales%20model_revised/Sales%20&amp;%20Revenue%20Worksheet%20v6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PP%20True-up/FY%202022-23/PP%20True%20Up%20FY%202022-23%2022%20Jan%20%202024%20acc%20to%20Regulations_V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PP%20True-up/FY%202022-23/PP%20True%20Up%20FY%202022-23%2022%20Jan%20%202024%20actual%20sales_V3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PP%20True-up/FY%202023-24/PP%20True%20Up%20FY%202023-24%20acc%20to%20Regulations_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PP%20True-up/FY%202023-24/PP%20True%20Up%20FY%202023-24%20acc%20to%20sales_V2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vyakalavakuri/AppData/Local/Microsoft/Windows/INetCache/Content.Outlook/6MP17FXK/GDC_CoS_Model_22.12_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Tariff%20Order%20for%20FY%202022-23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runmajhi1_kpmg_com/Documents/0.%20My%20KPMG%20Projects/35.%20Telanga%20Power%20Utilities/ARR%20Filing/Tariff%20Order%20for%20FY%202023-24%20Analys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958.63120959999981</v>
          </cell>
        </row>
        <row r="93">
          <cell r="H93">
            <v>48.417023859999659</v>
          </cell>
          <cell r="I93">
            <v>40.532195459999784</v>
          </cell>
          <cell r="J93">
            <v>50.02443166999997</v>
          </cell>
          <cell r="K93">
            <v>51.59027099000032</v>
          </cell>
          <cell r="L93">
            <v>50.361763040000085</v>
          </cell>
          <cell r="M93">
            <v>54.299977430000112</v>
          </cell>
          <cell r="N93">
            <v>51.072361209999642</v>
          </cell>
          <cell r="O93">
            <v>49.014317649999924</v>
          </cell>
          <cell r="P93">
            <v>43.915637669999981</v>
          </cell>
          <cell r="Q93">
            <v>42.459041909999854</v>
          </cell>
          <cell r="R93">
            <v>50.922417939999761</v>
          </cell>
        </row>
        <row r="94">
          <cell r="H94">
            <v>20.344395000000063</v>
          </cell>
          <cell r="I94">
            <v>17.260170000000006</v>
          </cell>
          <cell r="J94">
            <v>22.809214999999913</v>
          </cell>
          <cell r="K94">
            <v>24.933126000000026</v>
          </cell>
          <cell r="L94">
            <v>24.483607000000067</v>
          </cell>
          <cell r="M94">
            <v>26.270317999999946</v>
          </cell>
          <cell r="N94">
            <v>25.27642399999996</v>
          </cell>
          <cell r="O94">
            <v>24.704399999999982</v>
          </cell>
          <cell r="P94">
            <v>23.66926499999996</v>
          </cell>
          <cell r="Q94">
            <v>22.865761999999954</v>
          </cell>
          <cell r="R94">
            <v>25.214796000000042</v>
          </cell>
        </row>
        <row r="95">
          <cell r="H95">
            <v>18.45436200000001</v>
          </cell>
          <cell r="I95">
            <v>19.553023999999983</v>
          </cell>
          <cell r="J95">
            <v>17.234880999999998</v>
          </cell>
          <cell r="K95">
            <v>17.596522999999969</v>
          </cell>
          <cell r="L95">
            <v>17.560273000000016</v>
          </cell>
          <cell r="M95">
            <v>18.430101000000093</v>
          </cell>
          <cell r="N95">
            <v>17.997051999999915</v>
          </cell>
          <cell r="O95">
            <v>17.557630000000007</v>
          </cell>
          <cell r="P95">
            <v>16.519098000000024</v>
          </cell>
          <cell r="Q95">
            <v>15.857399999999963</v>
          </cell>
          <cell r="R95">
            <v>17.321582000000035</v>
          </cell>
        </row>
        <row r="96">
          <cell r="H96">
            <v>29.708229000000028</v>
          </cell>
          <cell r="I96">
            <v>28.367293999999998</v>
          </cell>
          <cell r="J96">
            <v>28.737282180000008</v>
          </cell>
          <cell r="K96">
            <v>30.539463000000048</v>
          </cell>
          <cell r="L96">
            <v>30.21776499999994</v>
          </cell>
          <cell r="M96">
            <v>32.275903999999954</v>
          </cell>
          <cell r="N96">
            <v>31.154061000000013</v>
          </cell>
          <cell r="O96">
            <v>30.901893000000026</v>
          </cell>
          <cell r="P96">
            <v>29.844415999999942</v>
          </cell>
          <cell r="Q96">
            <v>28.736760000000075</v>
          </cell>
          <cell r="R96">
            <v>31.280957000000072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/>
      <sheetData sheetId="3" refreshError="1">
        <row r="10">
          <cell r="FK10">
            <v>344.70894865881235</v>
          </cell>
        </row>
        <row r="11">
          <cell r="FF11">
            <v>159.08577678733764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>
        <row r="10">
          <cell r="FE10">
            <v>979.83332300000006</v>
          </cell>
        </row>
        <row r="134">
          <cell r="FM134">
            <v>0.87715158333333343</v>
          </cell>
          <cell r="FN134">
            <v>0.88657180333333341</v>
          </cell>
          <cell r="FO134">
            <v>0.92508584333333355</v>
          </cell>
          <cell r="FP134">
            <v>1.1669704233333336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Changes tracker"/>
      <sheetName val="Sheet3"/>
      <sheetName val="NTI"/>
      <sheetName val="SPDCL_Write-up"/>
      <sheetName val="NPDCL_Write-up"/>
      <sheetName val="NPDCL_Approved"/>
      <sheetName val="SPDCL_Approved"/>
      <sheetName val=" Filed vs approved"/>
    </sheetNames>
    <sheetDataSet>
      <sheetData sheetId="0"/>
      <sheetData sheetId="1">
        <row r="15">
          <cell r="F15">
            <v>3186.3350299670346</v>
          </cell>
        </row>
      </sheetData>
      <sheetData sheetId="2"/>
      <sheetData sheetId="3">
        <row r="10">
          <cell r="H10">
            <v>4029439</v>
          </cell>
        </row>
      </sheetData>
      <sheetData sheetId="4">
        <row r="2">
          <cell r="BG2">
            <v>78.239999999999995</v>
          </cell>
        </row>
        <row r="3">
          <cell r="BG3">
            <v>79.8048</v>
          </cell>
        </row>
        <row r="10">
          <cell r="AQ10">
            <v>11473.826442797432</v>
          </cell>
          <cell r="AT10">
            <v>155.04000000000002</v>
          </cell>
          <cell r="AU10">
            <v>5469.401441025444</v>
          </cell>
          <cell r="AW10">
            <v>688.64047800000003</v>
          </cell>
          <cell r="BN10">
            <v>204.52453170920796</v>
          </cell>
          <cell r="BO10">
            <v>5469.401441025444</v>
          </cell>
          <cell r="BQ10">
            <v>688.64047800000003</v>
          </cell>
        </row>
        <row r="11">
          <cell r="AQ11">
            <v>2385.9109626548125</v>
          </cell>
          <cell r="AT11">
            <v>58.093971233488318</v>
          </cell>
          <cell r="AU11">
            <v>535.81652192451338</v>
          </cell>
          <cell r="AW11">
            <v>305.20092</v>
          </cell>
          <cell r="BN11">
            <v>58.093971233488318</v>
          </cell>
          <cell r="BO11">
            <v>535.81652192451338</v>
          </cell>
          <cell r="BQ11">
            <v>305.20092</v>
          </cell>
        </row>
        <row r="12">
          <cell r="AQ12">
            <v>1772.3119695519867</v>
          </cell>
          <cell r="AT12">
            <v>30.748296473882075</v>
          </cell>
          <cell r="AU12">
            <v>345.60083406263738</v>
          </cell>
          <cell r="AW12">
            <v>123.680616</v>
          </cell>
          <cell r="BN12">
            <v>30.748296473882075</v>
          </cell>
          <cell r="BO12">
            <v>345.60083406263738</v>
          </cell>
          <cell r="BQ12">
            <v>123.680616</v>
          </cell>
        </row>
        <row r="13">
          <cell r="AQ13">
            <v>613.59899310282583</v>
          </cell>
          <cell r="AT13">
            <v>27.345674759606243</v>
          </cell>
          <cell r="AU13">
            <v>190.21568786187601</v>
          </cell>
          <cell r="AW13">
            <v>181.52030400000001</v>
          </cell>
          <cell r="BN13">
            <v>27.345674759606243</v>
          </cell>
          <cell r="BO13">
            <v>190.21568786187601</v>
          </cell>
          <cell r="BQ13">
            <v>181.52030400000001</v>
          </cell>
        </row>
        <row r="14">
          <cell r="AQ14">
            <v>3895.7858154334631</v>
          </cell>
          <cell r="AT14">
            <v>47.776282296250891</v>
          </cell>
          <cell r="AU14">
            <v>1485.5594746337542</v>
          </cell>
          <cell r="AW14">
            <v>243.91449</v>
          </cell>
          <cell r="BN14">
            <v>47.776282296250891</v>
          </cell>
          <cell r="BO14">
            <v>1485.5594746337542</v>
          </cell>
          <cell r="BQ14">
            <v>243.91449</v>
          </cell>
        </row>
        <row r="15">
          <cell r="AQ15">
            <v>2745.8408341022</v>
          </cell>
          <cell r="AT15">
            <v>0</v>
          </cell>
          <cell r="AU15">
            <v>933.585883594748</v>
          </cell>
          <cell r="AW15">
            <v>0</v>
          </cell>
          <cell r="BN15">
            <v>0</v>
          </cell>
          <cell r="BO15">
            <v>933.585883594748</v>
          </cell>
          <cell r="BQ15">
            <v>0</v>
          </cell>
        </row>
        <row r="16">
          <cell r="AQ16">
            <v>1149.9449813312631</v>
          </cell>
          <cell r="AT16">
            <v>47.776282296250891</v>
          </cell>
          <cell r="AU16">
            <v>551.97359103900624</v>
          </cell>
          <cell r="AW16">
            <v>243.91449</v>
          </cell>
          <cell r="BN16">
            <v>47.776282296250891</v>
          </cell>
          <cell r="BO16">
            <v>551.97359103900624</v>
          </cell>
          <cell r="BQ16">
            <v>243.91449</v>
          </cell>
        </row>
        <row r="17">
          <cell r="AQ17">
            <v>5192.1296647091576</v>
          </cell>
          <cell r="AT17">
            <v>49.16974647026079</v>
          </cell>
          <cell r="AU17">
            <v>3448.0254444671764</v>
          </cell>
          <cell r="AW17">
            <v>139.52506799999998</v>
          </cell>
          <cell r="BN17">
            <v>98.654278179468733</v>
          </cell>
          <cell r="BO17">
            <v>3448.0254444671764</v>
          </cell>
          <cell r="BQ17">
            <v>139.52506799999998</v>
          </cell>
        </row>
        <row r="18">
          <cell r="AQ18">
            <v>2963.7252680048741</v>
          </cell>
          <cell r="AT18">
            <v>0</v>
          </cell>
          <cell r="AU18">
            <v>1511.4998866824858</v>
          </cell>
          <cell r="AW18">
            <v>0</v>
          </cell>
          <cell r="BN18">
            <v>0</v>
          </cell>
          <cell r="BO18">
            <v>1511.4998866824858</v>
          </cell>
          <cell r="BQ18">
            <v>0</v>
          </cell>
        </row>
        <row r="19">
          <cell r="AQ19">
            <v>966.72568704110279</v>
          </cell>
          <cell r="AT19">
            <v>24.42748061565683</v>
          </cell>
          <cell r="AU19">
            <v>744.37877902164917</v>
          </cell>
          <cell r="AW19">
            <v>79.355159999999998</v>
          </cell>
          <cell r="BN19">
            <v>24.42748061565683</v>
          </cell>
          <cell r="BO19">
            <v>744.37877902164917</v>
          </cell>
          <cell r="BQ19">
            <v>79.355159999999998</v>
          </cell>
        </row>
        <row r="20">
          <cell r="AQ20">
            <v>434.12594363254419</v>
          </cell>
          <cell r="AT20">
            <v>10.45828247910088</v>
          </cell>
          <cell r="AU20">
            <v>390.71334926928978</v>
          </cell>
          <cell r="AW20">
            <v>29.69604</v>
          </cell>
          <cell r="BN20">
            <v>31.374847437302638</v>
          </cell>
          <cell r="BO20">
            <v>390.71334926928978</v>
          </cell>
          <cell r="BQ20">
            <v>29.69604</v>
          </cell>
        </row>
        <row r="21">
          <cell r="AQ21">
            <v>522.38673073768621</v>
          </cell>
          <cell r="AT21">
            <v>9.9313451385559208</v>
          </cell>
          <cell r="AU21">
            <v>496.26739420080196</v>
          </cell>
          <cell r="AW21">
            <v>24.636780000000002</v>
          </cell>
          <cell r="BN21">
            <v>29.794035415667761</v>
          </cell>
          <cell r="BO21">
            <v>496.26739420080196</v>
          </cell>
          <cell r="BQ21">
            <v>24.636780000000002</v>
          </cell>
        </row>
        <row r="22">
          <cell r="AQ22">
            <v>305.16603529295003</v>
          </cell>
          <cell r="AT22">
            <v>4.3526382369471683</v>
          </cell>
          <cell r="AU22">
            <v>305.16603529295003</v>
          </cell>
          <cell r="AW22">
            <v>5.8370879999999996</v>
          </cell>
          <cell r="BN22">
            <v>13.057914710841503</v>
          </cell>
          <cell r="BO22">
            <v>305.16603529295003</v>
          </cell>
          <cell r="BQ22">
            <v>5.8370879999999996</v>
          </cell>
        </row>
        <row r="23">
          <cell r="AQ23">
            <v>4147.9661704962555</v>
          </cell>
          <cell r="AT23">
            <v>343.8251304393761</v>
          </cell>
          <cell r="AU23">
            <v>4239.2039557174794</v>
          </cell>
          <cell r="AW23">
            <v>116.87841900000001</v>
          </cell>
          <cell r="BN23">
            <v>537.53300187711591</v>
          </cell>
          <cell r="BO23">
            <v>4239.2039557174794</v>
          </cell>
          <cell r="BQ23">
            <v>116.87841900000001</v>
          </cell>
        </row>
        <row r="24">
          <cell r="AQ24">
            <v>103.35698126368433</v>
          </cell>
          <cell r="AT24">
            <v>72.973568640434863</v>
          </cell>
          <cell r="AU24">
            <v>72.349886884579035</v>
          </cell>
          <cell r="AW24">
            <v>34.462139999999998</v>
          </cell>
          <cell r="BN24">
            <v>112.50091832067041</v>
          </cell>
          <cell r="BO24">
            <v>72.349886884579035</v>
          </cell>
          <cell r="BQ24">
            <v>34.462139999999998</v>
          </cell>
        </row>
        <row r="25">
          <cell r="AQ25">
            <v>103.35698126368433</v>
          </cell>
          <cell r="AT25">
            <v>72.973568640434863</v>
          </cell>
          <cell r="AU25">
            <v>72.349886884579035</v>
          </cell>
          <cell r="AW25">
            <v>34.462139999999998</v>
          </cell>
          <cell r="BN25">
            <v>112.50091832067041</v>
          </cell>
          <cell r="BO25">
            <v>72.349886884579035</v>
          </cell>
          <cell r="BQ25">
            <v>34.462139999999998</v>
          </cell>
        </row>
        <row r="26">
          <cell r="AQ26">
            <v>4033.1143972545783</v>
          </cell>
          <cell r="AT26">
            <v>269.20230202589164</v>
          </cell>
          <cell r="AU26">
            <v>4156.0180444336656</v>
          </cell>
          <cell r="AW26">
            <v>81.214347000000004</v>
          </cell>
          <cell r="BN26">
            <v>423.03218889782971</v>
          </cell>
          <cell r="BO26">
            <v>4156.0180444336656</v>
          </cell>
          <cell r="BQ26">
            <v>81.214347000000004</v>
          </cell>
        </row>
        <row r="27">
          <cell r="AQ27">
            <v>728.71303927241001</v>
          </cell>
          <cell r="AT27">
            <v>30.119894976938607</v>
          </cell>
          <cell r="AU27">
            <v>619.40608338154857</v>
          </cell>
          <cell r="AW27">
            <v>21.102983999999999</v>
          </cell>
          <cell r="BN27">
            <v>47.331263535189237</v>
          </cell>
          <cell r="BO27">
            <v>619.40608338154857</v>
          </cell>
          <cell r="BQ27">
            <v>21.102983999999999</v>
          </cell>
        </row>
        <row r="28">
          <cell r="AQ28">
            <v>691.07312342381317</v>
          </cell>
          <cell r="AT28">
            <v>55.26404878125684</v>
          </cell>
          <cell r="AU28">
            <v>684.16239218957503</v>
          </cell>
          <cell r="AW28">
            <v>29.353778999999999</v>
          </cell>
          <cell r="BN28">
            <v>86.84350522768932</v>
          </cell>
          <cell r="BO28">
            <v>684.16239218957503</v>
          </cell>
          <cell r="BQ28">
            <v>29.353778999999999</v>
          </cell>
        </row>
        <row r="29">
          <cell r="AQ29">
            <v>370.19148586081116</v>
          </cell>
          <cell r="AT29">
            <v>26.282562417274821</v>
          </cell>
          <cell r="AU29">
            <v>384.99914529524364</v>
          </cell>
          <cell r="AW29">
            <v>8.8953120000000006</v>
          </cell>
          <cell r="BN29">
            <v>41.301169512860426</v>
          </cell>
          <cell r="BO29">
            <v>384.99914529524364</v>
          </cell>
          <cell r="BQ29">
            <v>8.8953120000000006</v>
          </cell>
        </row>
        <row r="30">
          <cell r="AQ30">
            <v>2243.1367486975441</v>
          </cell>
          <cell r="AT30">
            <v>157.53579585042135</v>
          </cell>
          <cell r="AU30">
            <v>2467.4504235672985</v>
          </cell>
          <cell r="AW30">
            <v>21.862272000000001</v>
          </cell>
          <cell r="BN30">
            <v>247.55625062209072</v>
          </cell>
          <cell r="BO30">
            <v>2467.4504235672985</v>
          </cell>
          <cell r="BQ30">
            <v>21.862272000000001</v>
          </cell>
        </row>
        <row r="31">
          <cell r="AQ31">
            <v>5.7733218095584684</v>
          </cell>
          <cell r="AT31">
            <v>0.61361104974089942</v>
          </cell>
          <cell r="AU31">
            <v>7.5053183524260092</v>
          </cell>
          <cell r="AW31">
            <v>0.44697599999999998</v>
          </cell>
          <cell r="BN31">
            <v>0.96424593530712766</v>
          </cell>
          <cell r="BO31">
            <v>7.5053183524260092</v>
          </cell>
          <cell r="BQ31">
            <v>0.44697599999999998</v>
          </cell>
        </row>
        <row r="32">
          <cell r="AQ32">
            <v>5.721470168434287</v>
          </cell>
          <cell r="AT32">
            <v>1.0356487233086979</v>
          </cell>
          <cell r="AU32">
            <v>3.330706046809035</v>
          </cell>
          <cell r="AW32">
            <v>0.75495599999999996</v>
          </cell>
          <cell r="BN32">
            <v>1.0356487233086979</v>
          </cell>
          <cell r="BO32">
            <v>3.330706046809035</v>
          </cell>
          <cell r="BQ32">
            <v>0.75495599999999996</v>
          </cell>
        </row>
        <row r="33">
          <cell r="AQ33">
            <v>3.801372704223565</v>
          </cell>
          <cell r="AT33">
            <v>0.75696218407490456</v>
          </cell>
          <cell r="AU33">
            <v>2.0147275332384895</v>
          </cell>
          <cell r="AW33">
            <v>0.52701299999999995</v>
          </cell>
          <cell r="BN33">
            <v>0.75696218407490456</v>
          </cell>
          <cell r="BO33">
            <v>2.0147275332384895</v>
          </cell>
          <cell r="BQ33">
            <v>0.52701299999999995</v>
          </cell>
        </row>
        <row r="34">
          <cell r="AQ34">
            <v>1.3788287176388454</v>
          </cell>
          <cell r="AT34">
            <v>0.17964894861420944</v>
          </cell>
          <cell r="AU34">
            <v>0.91002695364163788</v>
          </cell>
          <cell r="AW34">
            <v>0.14549699999999999</v>
          </cell>
          <cell r="BN34">
            <v>0.17964894861420944</v>
          </cell>
          <cell r="BO34">
            <v>0.91002695364163788</v>
          </cell>
          <cell r="BQ34">
            <v>0.14549699999999999</v>
          </cell>
        </row>
        <row r="35">
          <cell r="AQ35">
            <v>0.54126874657187674</v>
          </cell>
          <cell r="AT35">
            <v>9.9037590619583962E-2</v>
          </cell>
          <cell r="AU35">
            <v>0.40595155992890752</v>
          </cell>
          <cell r="AW35">
            <v>8.2446000000000005E-2</v>
          </cell>
          <cell r="BN35">
            <v>9.9037590619583962E-2</v>
          </cell>
          <cell r="BO35">
            <v>0.40595155992890752</v>
          </cell>
          <cell r="BQ35">
            <v>8.2446000000000005E-2</v>
          </cell>
        </row>
        <row r="36">
          <cell r="AQ36">
            <v>1036.1837644398211</v>
          </cell>
          <cell r="AT36">
            <v>154.7423596043966</v>
          </cell>
          <cell r="AU36">
            <v>795.05918365380342</v>
          </cell>
          <cell r="AW36">
            <v>20.687716500000001</v>
          </cell>
          <cell r="BN36">
            <v>230.86911982183977</v>
          </cell>
          <cell r="BO36">
            <v>795.05918365380342</v>
          </cell>
          <cell r="BQ36">
            <v>20.687716500000001</v>
          </cell>
        </row>
        <row r="37">
          <cell r="AQ37">
            <v>996.15069351326576</v>
          </cell>
          <cell r="AT37">
            <v>149.34987473712445</v>
          </cell>
          <cell r="AU37">
            <v>767.03603400521467</v>
          </cell>
          <cell r="AW37">
            <v>18.985331415095217</v>
          </cell>
          <cell r="BN37">
            <v>224.02481210568666</v>
          </cell>
          <cell r="BO37">
            <v>767.03603400521467</v>
          </cell>
          <cell r="BQ37">
            <v>18.985331415095217</v>
          </cell>
        </row>
        <row r="38">
          <cell r="AQ38">
            <v>0</v>
          </cell>
          <cell r="AT38">
            <v>0</v>
          </cell>
          <cell r="AU38">
            <v>0</v>
          </cell>
          <cell r="AW38">
            <v>0</v>
          </cell>
          <cell r="BN38">
            <v>0</v>
          </cell>
          <cell r="BO38">
            <v>0</v>
          </cell>
          <cell r="BQ38">
            <v>0</v>
          </cell>
        </row>
        <row r="39">
          <cell r="AQ39">
            <v>0</v>
          </cell>
          <cell r="AT39">
            <v>0</v>
          </cell>
          <cell r="AU39">
            <v>0</v>
          </cell>
          <cell r="AW39">
            <v>0</v>
          </cell>
          <cell r="BN39">
            <v>0</v>
          </cell>
          <cell r="BO39">
            <v>0</v>
          </cell>
          <cell r="BQ39">
            <v>0</v>
          </cell>
        </row>
        <row r="40">
          <cell r="AQ40">
            <v>0</v>
          </cell>
          <cell r="AT40">
            <v>0</v>
          </cell>
          <cell r="AU40">
            <v>0</v>
          </cell>
          <cell r="AW40">
            <v>0</v>
          </cell>
          <cell r="BN40">
            <v>0</v>
          </cell>
          <cell r="BO40">
            <v>0</v>
          </cell>
          <cell r="BQ40">
            <v>0</v>
          </cell>
        </row>
        <row r="41">
          <cell r="AQ41">
            <v>40.033070926555411</v>
          </cell>
          <cell r="AT41">
            <v>5.3924848672721479</v>
          </cell>
          <cell r="AU41">
            <v>28.023149648588788</v>
          </cell>
          <cell r="AW41">
            <v>1.7023850849047839</v>
          </cell>
          <cell r="BN41">
            <v>6.8443077161531107</v>
          </cell>
          <cell r="BO41">
            <v>28.023149648588788</v>
          </cell>
          <cell r="BQ41">
            <v>1.7023850849047839</v>
          </cell>
        </row>
        <row r="42">
          <cell r="AQ42">
            <v>0</v>
          </cell>
          <cell r="AT42">
            <v>0</v>
          </cell>
          <cell r="AU42">
            <v>0</v>
          </cell>
          <cell r="AW42">
            <v>0</v>
          </cell>
          <cell r="BN42">
            <v>0</v>
          </cell>
          <cell r="BO42">
            <v>0</v>
          </cell>
          <cell r="BQ42">
            <v>0</v>
          </cell>
        </row>
        <row r="43">
          <cell r="AQ43">
            <v>9.5251397831463791</v>
          </cell>
          <cell r="AT43">
            <v>0.51495248256000004</v>
          </cell>
          <cell r="AU43">
            <v>3.8100559132585512</v>
          </cell>
          <cell r="AW43">
            <v>0.29886000000000001</v>
          </cell>
          <cell r="BN43">
            <v>0.51495248256000004</v>
          </cell>
          <cell r="BO43">
            <v>3.8100559132585512</v>
          </cell>
          <cell r="BQ43">
            <v>0.29886000000000001</v>
          </cell>
        </row>
        <row r="44">
          <cell r="AQ44">
            <v>9.294721291328214</v>
          </cell>
          <cell r="AT44">
            <v>0.51495248256000004</v>
          </cell>
          <cell r="AU44">
            <v>3.7178885165312856</v>
          </cell>
          <cell r="AW44">
            <v>0.28667999999999999</v>
          </cell>
          <cell r="BN44">
            <v>0.51495248256000004</v>
          </cell>
          <cell r="BO44">
            <v>3.7178885165312856</v>
          </cell>
          <cell r="BQ44">
            <v>0.28667999999999999</v>
          </cell>
        </row>
        <row r="45">
          <cell r="AQ45">
            <v>0.2304184918181644</v>
          </cell>
          <cell r="AT45">
            <v>0</v>
          </cell>
          <cell r="AU45">
            <v>9.216739672726576E-2</v>
          </cell>
          <cell r="AW45">
            <v>1.218E-2</v>
          </cell>
          <cell r="BN45">
            <v>0</v>
          </cell>
          <cell r="BO45">
            <v>9.216739672726576E-2</v>
          </cell>
          <cell r="BQ45">
            <v>1.218E-2</v>
          </cell>
        </row>
        <row r="46">
          <cell r="AQ46">
            <v>12466.504051953172</v>
          </cell>
          <cell r="AT46">
            <v>4.7331119861019948E-2</v>
          </cell>
          <cell r="AU46">
            <v>9.8930454776660408</v>
          </cell>
          <cell r="AW46">
            <v>50.103001253647172</v>
          </cell>
          <cell r="BN46">
            <v>4.7331119861019948E-2</v>
          </cell>
          <cell r="BO46">
            <v>9.8930454776660408</v>
          </cell>
          <cell r="BQ46">
            <v>50.103001253647172</v>
          </cell>
        </row>
        <row r="47">
          <cell r="AQ47">
            <v>12464.083170943606</v>
          </cell>
          <cell r="AT47">
            <v>0</v>
          </cell>
          <cell r="AU47">
            <v>8.9246930738397623</v>
          </cell>
          <cell r="AW47">
            <v>50.090694787228891</v>
          </cell>
          <cell r="BN47">
            <v>0</v>
          </cell>
          <cell r="BO47">
            <v>8.9246930738397623</v>
          </cell>
          <cell r="BQ47">
            <v>50.090694787228891</v>
          </cell>
        </row>
        <row r="48">
          <cell r="AQ48">
            <v>35.698772295359049</v>
          </cell>
          <cell r="AT48">
            <v>0</v>
          </cell>
          <cell r="AU48">
            <v>8.9246930738397623</v>
          </cell>
          <cell r="AW48">
            <v>7.5166507959427128E-2</v>
          </cell>
          <cell r="BN48">
            <v>0</v>
          </cell>
          <cell r="BO48">
            <v>8.9246930738397623</v>
          </cell>
          <cell r="BQ48">
            <v>7.5166507959427128E-2</v>
          </cell>
        </row>
        <row r="49">
          <cell r="AQ49">
            <v>12428.384398648248</v>
          </cell>
          <cell r="AT49">
            <v>0</v>
          </cell>
          <cell r="AU49">
            <v>0</v>
          </cell>
          <cell r="AW49">
            <v>0</v>
          </cell>
          <cell r="BN49">
            <v>0</v>
          </cell>
          <cell r="BO49">
            <v>0</v>
          </cell>
          <cell r="BQ49">
            <v>0</v>
          </cell>
        </row>
        <row r="50">
          <cell r="AQ50">
            <v>12428.384398648248</v>
          </cell>
          <cell r="AT50">
            <v>0</v>
          </cell>
          <cell r="AU50">
            <v>0</v>
          </cell>
          <cell r="AW50">
            <v>50.015528279269461</v>
          </cell>
          <cell r="BN50">
            <v>0</v>
          </cell>
          <cell r="BO50">
            <v>0</v>
          </cell>
          <cell r="BQ50">
            <v>50.015528279269461</v>
          </cell>
        </row>
        <row r="51"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BN51">
            <v>0</v>
          </cell>
          <cell r="BO51">
            <v>0</v>
          </cell>
          <cell r="BQ51">
            <v>0</v>
          </cell>
        </row>
        <row r="52">
          <cell r="AQ52">
            <v>2.4208810095656954</v>
          </cell>
          <cell r="AT52">
            <v>4.7331119861019948E-2</v>
          </cell>
          <cell r="AU52">
            <v>0.96835240382627819</v>
          </cell>
          <cell r="AW52">
            <v>1.2306466418277874E-2</v>
          </cell>
          <cell r="BN52">
            <v>4.7331119861019948E-2</v>
          </cell>
          <cell r="BO52">
            <v>0.96835240382627819</v>
          </cell>
          <cell r="BQ52">
            <v>1.2306466418277874E-2</v>
          </cell>
        </row>
        <row r="53">
          <cell r="AQ53">
            <v>2.4208810095656954</v>
          </cell>
          <cell r="AT53">
            <v>4.7331119861019948E-2</v>
          </cell>
          <cell r="AU53">
            <v>0.96835240382627819</v>
          </cell>
          <cell r="AW53">
            <v>1.2306466418277874E-2</v>
          </cell>
          <cell r="BN53">
            <v>4.7331119861019948E-2</v>
          </cell>
          <cell r="BO53">
            <v>0.96835240382627819</v>
          </cell>
          <cell r="BQ53">
            <v>1.2306466418277874E-2</v>
          </cell>
        </row>
        <row r="54">
          <cell r="AQ54">
            <v>255.64760148939069</v>
          </cell>
          <cell r="AT54">
            <v>7.6820056476566148</v>
          </cell>
          <cell r="AU54">
            <v>196.71713000317186</v>
          </cell>
          <cell r="AW54">
            <v>11.210643129008423</v>
          </cell>
          <cell r="BN54">
            <v>7.6820056476566148</v>
          </cell>
          <cell r="BO54">
            <v>196.71713000317186</v>
          </cell>
          <cell r="BQ54">
            <v>11.210643129008423</v>
          </cell>
        </row>
        <row r="55">
          <cell r="AQ55">
            <v>78.541536914725853</v>
          </cell>
          <cell r="AT55">
            <v>2.7777727127839822</v>
          </cell>
          <cell r="AU55">
            <v>55.764491209455358</v>
          </cell>
          <cell r="AW55">
            <v>5.1905867737549869</v>
          </cell>
          <cell r="BN55">
            <v>2.7777727127839822</v>
          </cell>
          <cell r="BO55">
            <v>55.764491209455358</v>
          </cell>
          <cell r="BQ55">
            <v>5.1905867737549869</v>
          </cell>
        </row>
        <row r="56">
          <cell r="AQ56">
            <v>50.065470235240056</v>
          </cell>
          <cell r="AT56">
            <v>1.3442965861125904</v>
          </cell>
          <cell r="AU56">
            <v>38.049757378782445</v>
          </cell>
          <cell r="AW56">
            <v>1.7546623264371213</v>
          </cell>
          <cell r="BN56">
            <v>1.3442965861125904</v>
          </cell>
          <cell r="BO56">
            <v>38.049757378782445</v>
          </cell>
          <cell r="BQ56">
            <v>1.7546623264371213</v>
          </cell>
        </row>
        <row r="57">
          <cell r="AQ57">
            <v>127.04059433942479</v>
          </cell>
          <cell r="AT57">
            <v>3.5599363487600422</v>
          </cell>
          <cell r="AU57">
            <v>102.90288141493406</v>
          </cell>
          <cell r="AW57">
            <v>4.2653940288163144</v>
          </cell>
          <cell r="BN57">
            <v>3.5599363487600422</v>
          </cell>
          <cell r="BO57">
            <v>102.90288141493406</v>
          </cell>
          <cell r="BQ57">
            <v>4.2653940288163144</v>
          </cell>
        </row>
        <row r="58">
          <cell r="AQ58">
            <v>98.849996353378216</v>
          </cell>
          <cell r="AT58">
            <v>2.1509142376681618</v>
          </cell>
          <cell r="AU58">
            <v>78.450761018116353</v>
          </cell>
          <cell r="AW58">
            <v>3.0838678727022431</v>
          </cell>
          <cell r="BN58">
            <v>5.9954571188340813</v>
          </cell>
          <cell r="BO58">
            <v>78.450761018116353</v>
          </cell>
          <cell r="BQ58">
            <v>3.0838678727022431</v>
          </cell>
        </row>
        <row r="59">
          <cell r="AQ59">
            <v>87.956857095234071</v>
          </cell>
          <cell r="AT59">
            <v>1.8692001121076238</v>
          </cell>
          <cell r="AU59">
            <v>73.00419138904428</v>
          </cell>
          <cell r="AW59">
            <v>2.517287872702243</v>
          </cell>
          <cell r="BN59">
            <v>5.3850765134529155</v>
          </cell>
          <cell r="BO59">
            <v>73.00419138904428</v>
          </cell>
          <cell r="BQ59">
            <v>2.517287872702243</v>
          </cell>
        </row>
        <row r="60">
          <cell r="AQ60">
            <v>10.893139258144151</v>
          </cell>
          <cell r="AT60">
            <v>0.2817141255605381</v>
          </cell>
          <cell r="AU60">
            <v>5.4465696290720755</v>
          </cell>
          <cell r="AW60">
            <v>0.56657999999999997</v>
          </cell>
          <cell r="BN60">
            <v>0.6103806053811659</v>
          </cell>
          <cell r="BO60">
            <v>5.4465696290720755</v>
          </cell>
          <cell r="BQ60">
            <v>0.56657999999999997</v>
          </cell>
        </row>
        <row r="61">
          <cell r="AQ61">
            <v>10.893139258144151</v>
          </cell>
          <cell r="AT61">
            <v>0</v>
          </cell>
          <cell r="AU61">
            <v>0</v>
          </cell>
          <cell r="AW61">
            <v>0</v>
          </cell>
          <cell r="BN61">
            <v>0</v>
          </cell>
          <cell r="BO61">
            <v>0</v>
          </cell>
          <cell r="BQ61">
            <v>0</v>
          </cell>
        </row>
        <row r="62">
          <cell r="AQ62">
            <v>0</v>
          </cell>
          <cell r="AT62">
            <v>0</v>
          </cell>
          <cell r="AU62">
            <v>0</v>
          </cell>
          <cell r="AW62">
            <v>0</v>
          </cell>
          <cell r="BN62">
            <v>0</v>
          </cell>
          <cell r="BO62">
            <v>0</v>
          </cell>
          <cell r="BQ62">
            <v>0</v>
          </cell>
        </row>
        <row r="63">
          <cell r="AQ63">
            <v>160.62710788507775</v>
          </cell>
          <cell r="AT63">
            <v>2.8475999999999999</v>
          </cell>
          <cell r="AU63">
            <v>192.75252946209329</v>
          </cell>
          <cell r="AW63">
            <v>1.71366</v>
          </cell>
          <cell r="BN63">
            <v>8.2037999999999993</v>
          </cell>
          <cell r="BO63">
            <v>192.75252946209329</v>
          </cell>
          <cell r="BQ63">
            <v>1.71366</v>
          </cell>
        </row>
        <row r="64">
          <cell r="AQ64">
            <v>2.5105409999999999</v>
          </cell>
          <cell r="AT64">
            <v>0.4567500000000001</v>
          </cell>
          <cell r="AU64">
            <v>1.5063245999999999</v>
          </cell>
          <cell r="AW64">
            <v>3.4390799999999999E-2</v>
          </cell>
          <cell r="BN64">
            <v>0.22837500000000005</v>
          </cell>
          <cell r="BO64">
            <v>1.5063245999999999</v>
          </cell>
          <cell r="BQ64">
            <v>3.4390799999999999E-2</v>
          </cell>
        </row>
        <row r="65">
          <cell r="AQ65">
            <v>251.02348814246264</v>
          </cell>
          <cell r="AT65">
            <v>6.8461784002357238</v>
          </cell>
          <cell r="AU65">
            <v>157.61505085213764</v>
          </cell>
          <cell r="AW65">
            <v>5.2343008709915768</v>
          </cell>
          <cell r="BN65">
            <v>6.8461784002357238</v>
          </cell>
          <cell r="BO65">
            <v>157.61505085213764</v>
          </cell>
          <cell r="BQ65">
            <v>5.2343008709915768</v>
          </cell>
        </row>
        <row r="66">
          <cell r="AQ66">
            <v>193.32884349390821</v>
          </cell>
          <cell r="AT66">
            <v>4.7354854327856701</v>
          </cell>
          <cell r="AU66">
            <v>115.99730609634494</v>
          </cell>
          <cell r="AW66">
            <v>3.7703203264371217</v>
          </cell>
          <cell r="BN66">
            <v>4.7354854327856701</v>
          </cell>
          <cell r="BO66">
            <v>115.99730609634494</v>
          </cell>
          <cell r="BQ66">
            <v>3.7703203264371217</v>
          </cell>
        </row>
        <row r="67">
          <cell r="AQ67">
            <v>44.603703542172831</v>
          </cell>
          <cell r="AT67">
            <v>1.235900015979942</v>
          </cell>
          <cell r="AU67">
            <v>31.668629514942705</v>
          </cell>
          <cell r="AW67">
            <v>0.90803728993645627</v>
          </cell>
          <cell r="BN67">
            <v>1.235900015979942</v>
          </cell>
          <cell r="BO67">
            <v>31.668629514942705</v>
          </cell>
          <cell r="BQ67">
            <v>0.90803728993645627</v>
          </cell>
        </row>
        <row r="68">
          <cell r="AQ68">
            <v>13.090941106381598</v>
          </cell>
          <cell r="AT68">
            <v>0.87479295147011227</v>
          </cell>
          <cell r="AU68">
            <v>9.9491152408500145</v>
          </cell>
          <cell r="AW68">
            <v>0.55594325461799898</v>
          </cell>
          <cell r="BN68">
            <v>0.87479295147011227</v>
          </cell>
          <cell r="BO68">
            <v>9.9491152408500145</v>
          </cell>
          <cell r="BQ68">
            <v>0.55594325461799898</v>
          </cell>
        </row>
        <row r="69">
          <cell r="AQ69">
            <v>0</v>
          </cell>
          <cell r="AT69">
            <v>0</v>
          </cell>
          <cell r="AU69">
            <v>0</v>
          </cell>
          <cell r="AW69">
            <v>0</v>
          </cell>
          <cell r="BN69">
            <v>0</v>
          </cell>
          <cell r="BO69">
            <v>0</v>
          </cell>
          <cell r="BQ69">
            <v>0</v>
          </cell>
        </row>
        <row r="84">
          <cell r="AT84">
            <v>973.61447866602145</v>
          </cell>
          <cell r="AU84">
            <v>3567.4415910385242</v>
          </cell>
          <cell r="AW84">
            <v>14.387532385047965</v>
          </cell>
          <cell r="BN84">
            <v>999.23591231512728</v>
          </cell>
          <cell r="BO84">
            <v>3567.4415910385242</v>
          </cell>
          <cell r="BQ84">
            <v>14.387532385047965</v>
          </cell>
        </row>
        <row r="85">
          <cell r="AQ85">
            <v>4487.975409805772</v>
          </cell>
          <cell r="AT85">
            <v>973.61447866602145</v>
          </cell>
          <cell r="AU85">
            <v>3453.1390194709484</v>
          </cell>
          <cell r="AW85">
            <v>13.888208931524975</v>
          </cell>
          <cell r="BN85">
            <v>999.23591231512728</v>
          </cell>
          <cell r="BO85">
            <v>3453.1390194709484</v>
          </cell>
          <cell r="BQ85">
            <v>13.888208931524975</v>
          </cell>
        </row>
        <row r="86">
          <cell r="AQ86">
            <v>1451.2075883682694</v>
          </cell>
          <cell r="AT86">
            <v>973.61447866602145</v>
          </cell>
          <cell r="AU86">
            <v>1110.173805101726</v>
          </cell>
          <cell r="AW86">
            <v>10.227783790936156</v>
          </cell>
          <cell r="BN86">
            <v>999.23591231512728</v>
          </cell>
          <cell r="BO86">
            <v>1110.173805101726</v>
          </cell>
          <cell r="BQ86">
            <v>10.227783790936156</v>
          </cell>
        </row>
        <row r="87">
          <cell r="AQ87">
            <v>254.47593490358722</v>
          </cell>
          <cell r="AT87">
            <v>0</v>
          </cell>
          <cell r="AU87">
            <v>203.58074792286976</v>
          </cell>
          <cell r="AW87">
            <v>3.1803024809791594</v>
          </cell>
          <cell r="BN87">
            <v>0</v>
          </cell>
          <cell r="BO87">
            <v>203.58074792286976</v>
          </cell>
          <cell r="BQ87">
            <v>3.1803024809791594</v>
          </cell>
        </row>
        <row r="88">
          <cell r="AQ88">
            <v>0.12038406001819908</v>
          </cell>
          <cell r="AT88">
            <v>0</v>
          </cell>
          <cell r="AU88">
            <v>9.20938059139223E-2</v>
          </cell>
          <cell r="AW88">
            <v>0</v>
          </cell>
          <cell r="BN88">
            <v>0</v>
          </cell>
          <cell r="BO88">
            <v>9.20938059139223E-2</v>
          </cell>
          <cell r="BQ88">
            <v>0</v>
          </cell>
        </row>
        <row r="89">
          <cell r="AQ89">
            <v>0.67616899367156091</v>
          </cell>
          <cell r="AT89">
            <v>0</v>
          </cell>
          <cell r="AU89">
            <v>0.49360336538023947</v>
          </cell>
          <cell r="AW89">
            <v>0</v>
          </cell>
          <cell r="BN89">
            <v>0</v>
          </cell>
          <cell r="BO89">
            <v>0.49360336538023952</v>
          </cell>
          <cell r="BQ89">
            <v>0</v>
          </cell>
        </row>
        <row r="90">
          <cell r="AQ90">
            <v>61.243193673640036</v>
          </cell>
          <cell r="AT90">
            <v>0</v>
          </cell>
          <cell r="AU90">
            <v>52.669146559330429</v>
          </cell>
          <cell r="AW90">
            <v>0.48012265960965927</v>
          </cell>
          <cell r="BN90">
            <v>0</v>
          </cell>
          <cell r="BO90">
            <v>52.669146559330429</v>
          </cell>
          <cell r="BQ90">
            <v>0.48012265960965927</v>
          </cell>
        </row>
        <row r="91">
          <cell r="AQ91">
            <v>714.35673892028933</v>
          </cell>
          <cell r="AT91">
            <v>0</v>
          </cell>
          <cell r="AU91">
            <v>617.91857916605034</v>
          </cell>
          <cell r="AW91">
            <v>0</v>
          </cell>
          <cell r="BN91">
            <v>0</v>
          </cell>
          <cell r="BO91">
            <v>617.91857916605022</v>
          </cell>
          <cell r="BQ91">
            <v>0</v>
          </cell>
        </row>
        <row r="92">
          <cell r="AQ92">
            <v>671.45300980145544</v>
          </cell>
          <cell r="AT92">
            <v>0</v>
          </cell>
          <cell r="AU92">
            <v>580.80685347825897</v>
          </cell>
          <cell r="AW92">
            <v>0</v>
          </cell>
          <cell r="BN92">
            <v>0</v>
          </cell>
          <cell r="BO92">
            <v>580.80685347825897</v>
          </cell>
          <cell r="BQ92">
            <v>0</v>
          </cell>
        </row>
        <row r="93">
          <cell r="AQ93">
            <v>1334.4423910848407</v>
          </cell>
          <cell r="AT93">
            <v>0</v>
          </cell>
          <cell r="AU93">
            <v>887.40419007141918</v>
          </cell>
          <cell r="AW93">
            <v>0</v>
          </cell>
          <cell r="BN93">
            <v>0</v>
          </cell>
          <cell r="BO93">
            <v>887.40419007141918</v>
          </cell>
          <cell r="BQ93">
            <v>0</v>
          </cell>
        </row>
        <row r="94">
          <cell r="AQ94">
            <v>148.3196947612274</v>
          </cell>
          <cell r="AT94">
            <v>0</v>
          </cell>
          <cell r="AU94">
            <v>114.30257156757591</v>
          </cell>
          <cell r="AW94">
            <v>0.49932345352299035</v>
          </cell>
          <cell r="BN94">
            <v>0</v>
          </cell>
          <cell r="BO94">
            <v>114.30257156757591</v>
          </cell>
          <cell r="BQ94">
            <v>0.49932345352299035</v>
          </cell>
        </row>
        <row r="95">
          <cell r="AQ95">
            <v>51.502383600756339</v>
          </cell>
          <cell r="AT95">
            <v>0</v>
          </cell>
          <cell r="AU95">
            <v>39.399323454578607</v>
          </cell>
          <cell r="AW95">
            <v>0.49932345352299035</v>
          </cell>
          <cell r="BN95">
            <v>0</v>
          </cell>
          <cell r="BO95">
            <v>39.399323454578607</v>
          </cell>
          <cell r="BQ95">
            <v>0.49932345352299035</v>
          </cell>
        </row>
        <row r="96">
          <cell r="AQ96">
            <v>28.415607144719598</v>
          </cell>
          <cell r="AT96">
            <v>0</v>
          </cell>
          <cell r="AU96">
            <v>24.579500180182453</v>
          </cell>
          <cell r="AW96">
            <v>0</v>
          </cell>
          <cell r="BN96">
            <v>0</v>
          </cell>
          <cell r="BO96">
            <v>24.579500180182453</v>
          </cell>
          <cell r="BQ96">
            <v>0</v>
          </cell>
        </row>
        <row r="97">
          <cell r="AQ97">
            <v>24.183073811700684</v>
          </cell>
          <cell r="AT97">
            <v>0</v>
          </cell>
          <cell r="AU97">
            <v>20.918358847121091</v>
          </cell>
          <cell r="AW97">
            <v>0</v>
          </cell>
          <cell r="BN97">
            <v>0</v>
          </cell>
          <cell r="BO97">
            <v>20.918358847121091</v>
          </cell>
          <cell r="BQ97">
            <v>0</v>
          </cell>
        </row>
        <row r="98">
          <cell r="AQ98">
            <v>44.218630204050783</v>
          </cell>
          <cell r="AT98">
            <v>0</v>
          </cell>
          <cell r="AU98">
            <v>29.40538908569377</v>
          </cell>
          <cell r="AW98">
            <v>0</v>
          </cell>
          <cell r="BN98">
            <v>0</v>
          </cell>
          <cell r="BO98">
            <v>29.405389085693777</v>
          </cell>
          <cell r="BQ98">
            <v>0</v>
          </cell>
        </row>
        <row r="99">
          <cell r="AQ99">
            <v>0.26805906000000002</v>
          </cell>
          <cell r="AT99">
            <v>0</v>
          </cell>
          <cell r="AU99">
            <v>0.2050651809</v>
          </cell>
          <cell r="AW99">
            <v>2.3999999999999998E-3</v>
          </cell>
          <cell r="BN99">
            <v>0</v>
          </cell>
          <cell r="BO99">
            <v>0.2050651809</v>
          </cell>
          <cell r="BQ99">
            <v>2.3999999999999998E-3</v>
          </cell>
        </row>
        <row r="100">
          <cell r="H100">
            <v>48</v>
          </cell>
          <cell r="AQ100">
            <v>51.1237873396121</v>
          </cell>
          <cell r="AT100">
            <v>6.7094538373213117</v>
          </cell>
          <cell r="AU100">
            <v>39.415591587694308</v>
          </cell>
          <cell r="AW100">
            <v>0</v>
          </cell>
          <cell r="BN100">
            <v>6.8860184119876626</v>
          </cell>
          <cell r="BO100">
            <v>39.415591587694315</v>
          </cell>
          <cell r="BQ100">
            <v>0</v>
          </cell>
        </row>
        <row r="101">
          <cell r="AQ101">
            <v>18.608908300696061</v>
          </cell>
          <cell r="AT101">
            <v>6.7094538373213117</v>
          </cell>
          <cell r="AU101">
            <v>14.235814850032488</v>
          </cell>
          <cell r="AW101">
            <v>0</v>
          </cell>
          <cell r="BN101">
            <v>6.8860184119876626</v>
          </cell>
          <cell r="BO101">
            <v>14.235814850032487</v>
          </cell>
          <cell r="BQ101">
            <v>0</v>
          </cell>
        </row>
        <row r="102">
          <cell r="AQ102">
            <v>8.1400864292442918</v>
          </cell>
          <cell r="AT102">
            <v>0</v>
          </cell>
          <cell r="AU102">
            <v>7.0411747612963129</v>
          </cell>
          <cell r="AW102">
            <v>0</v>
          </cell>
          <cell r="BN102">
            <v>0</v>
          </cell>
          <cell r="BO102">
            <v>7.0411747612963147</v>
          </cell>
          <cell r="BQ102">
            <v>0</v>
          </cell>
        </row>
        <row r="103">
          <cell r="AQ103">
            <v>9.6468244546689839</v>
          </cell>
          <cell r="AT103">
            <v>0</v>
          </cell>
          <cell r="AU103">
            <v>8.344503153288672</v>
          </cell>
          <cell r="AW103">
            <v>0</v>
          </cell>
          <cell r="BN103">
            <v>0</v>
          </cell>
          <cell r="BO103">
            <v>8.3445031532886738</v>
          </cell>
          <cell r="BQ103">
            <v>0</v>
          </cell>
        </row>
        <row r="104">
          <cell r="AQ104">
            <v>14.727968155002763</v>
          </cell>
          <cell r="AT104">
            <v>0</v>
          </cell>
          <cell r="AU104">
            <v>9.7940988230768387</v>
          </cell>
          <cell r="AW104">
            <v>0</v>
          </cell>
          <cell r="BN104">
            <v>0</v>
          </cell>
          <cell r="BO104">
            <v>9.7940988230768404</v>
          </cell>
          <cell r="BQ104">
            <v>0</v>
          </cell>
        </row>
        <row r="105">
          <cell r="AQ105">
            <v>2551.1754624336882</v>
          </cell>
          <cell r="AT105">
            <v>495.65952339950354</v>
          </cell>
          <cell r="AU105">
            <v>2270.4479160131045</v>
          </cell>
          <cell r="AW105">
            <v>11.445625786021262</v>
          </cell>
          <cell r="BN105">
            <v>508.70319506791157</v>
          </cell>
          <cell r="BO105">
            <v>2270.447916013105</v>
          </cell>
          <cell r="BQ105">
            <v>11.445625786021262</v>
          </cell>
        </row>
        <row r="106">
          <cell r="AQ106">
            <v>1082.2879175984203</v>
          </cell>
          <cell r="AT106">
            <v>495.65952339950354</v>
          </cell>
          <cell r="AU106">
            <v>952.41336748661001</v>
          </cell>
          <cell r="AW106">
            <v>11.445625786021262</v>
          </cell>
          <cell r="BN106">
            <v>508.70319506791157</v>
          </cell>
          <cell r="BO106">
            <v>952.41336748661001</v>
          </cell>
          <cell r="BQ106">
            <v>11.445625786021262</v>
          </cell>
        </row>
        <row r="107">
          <cell r="AQ107">
            <v>506.93215059365951</v>
          </cell>
          <cell r="AT107">
            <v>0</v>
          </cell>
          <cell r="AU107">
            <v>496.79350758178634</v>
          </cell>
          <cell r="AW107">
            <v>0</v>
          </cell>
          <cell r="BN107">
            <v>0</v>
          </cell>
          <cell r="BO107">
            <v>496.79350758178634</v>
          </cell>
          <cell r="BQ107">
            <v>0</v>
          </cell>
        </row>
        <row r="108">
          <cell r="AQ108">
            <v>354.57916718126859</v>
          </cell>
          <cell r="AT108">
            <v>0</v>
          </cell>
          <cell r="AU108">
            <v>347.48758383764323</v>
          </cell>
          <cell r="AW108">
            <v>0</v>
          </cell>
          <cell r="BN108">
            <v>0</v>
          </cell>
          <cell r="BO108">
            <v>347.48758383764334</v>
          </cell>
          <cell r="BQ108">
            <v>0</v>
          </cell>
        </row>
        <row r="109">
          <cell r="AQ109">
            <v>607.37622706033994</v>
          </cell>
          <cell r="AT109">
            <v>0</v>
          </cell>
          <cell r="AU109">
            <v>473.75345710706517</v>
          </cell>
          <cell r="AW109">
            <v>0</v>
          </cell>
          <cell r="BN109">
            <v>0</v>
          </cell>
          <cell r="BO109">
            <v>473.75345710706517</v>
          </cell>
          <cell r="BQ109">
            <v>0</v>
          </cell>
        </row>
        <row r="110">
          <cell r="AQ110">
            <v>0.34405518000000002</v>
          </cell>
          <cell r="AT110">
            <v>0</v>
          </cell>
          <cell r="AU110">
            <v>0.17141365200000003</v>
          </cell>
          <cell r="AW110">
            <v>4.7999999999999996E-3</v>
          </cell>
          <cell r="BN110">
            <v>0</v>
          </cell>
          <cell r="BO110">
            <v>0.17141365200000003</v>
          </cell>
          <cell r="BQ110">
            <v>4.7999999999999996E-3</v>
          </cell>
        </row>
        <row r="111">
          <cell r="AQ111">
            <v>8.9682480000000009E-2</v>
          </cell>
          <cell r="AT111">
            <v>0</v>
          </cell>
          <cell r="AU111">
            <v>4.4841240000000004E-2</v>
          </cell>
          <cell r="AW111">
            <v>4.7999999999999996E-3</v>
          </cell>
          <cell r="BN111">
            <v>0</v>
          </cell>
          <cell r="BO111">
            <v>4.4841239999999997E-2</v>
          </cell>
          <cell r="BQ111">
            <v>4.7999999999999996E-3</v>
          </cell>
        </row>
        <row r="112">
          <cell r="AQ112">
            <v>6.5147399999999994E-2</v>
          </cell>
          <cell r="AT112">
            <v>0</v>
          </cell>
          <cell r="AU112">
            <v>3.9088439999999995E-2</v>
          </cell>
          <cell r="AW112">
            <v>0</v>
          </cell>
          <cell r="BN112">
            <v>0</v>
          </cell>
          <cell r="BO112">
            <v>3.9088440000000002E-2</v>
          </cell>
          <cell r="BQ112">
            <v>0</v>
          </cell>
        </row>
        <row r="113">
          <cell r="AQ113">
            <v>5.8969260000000003E-2</v>
          </cell>
          <cell r="AT113">
            <v>0</v>
          </cell>
          <cell r="AU113">
            <v>3.5381556000000002E-2</v>
          </cell>
          <cell r="AW113">
            <v>0</v>
          </cell>
          <cell r="BN113">
            <v>0</v>
          </cell>
          <cell r="BO113">
            <v>3.5381556000000008E-2</v>
          </cell>
          <cell r="BQ113">
            <v>0</v>
          </cell>
        </row>
        <row r="114">
          <cell r="AQ114">
            <v>0.13025604000000002</v>
          </cell>
          <cell r="AT114">
            <v>0</v>
          </cell>
          <cell r="AU114">
            <v>5.2102416000000006E-2</v>
          </cell>
          <cell r="AW114">
            <v>0</v>
          </cell>
          <cell r="BN114">
            <v>0</v>
          </cell>
          <cell r="BO114">
            <v>5.2102416000000006E-2</v>
          </cell>
          <cell r="BQ114">
            <v>0</v>
          </cell>
        </row>
        <row r="115">
          <cell r="AQ115">
            <v>4.8272599754650667</v>
          </cell>
          <cell r="AT115">
            <v>0.63986440677966105</v>
          </cell>
          <cell r="AU115">
            <v>4.0912429488116997</v>
          </cell>
          <cell r="AW115">
            <v>2.9899999999999999E-2</v>
          </cell>
          <cell r="BN115">
            <v>0.65670294380017846</v>
          </cell>
          <cell r="BO115">
            <v>4.1622317244164542</v>
          </cell>
          <cell r="BQ115">
            <v>2.9899999999999999E-2</v>
          </cell>
        </row>
        <row r="116">
          <cell r="AQ116">
            <v>1.1973807995696717</v>
          </cell>
          <cell r="AT116">
            <v>0.63986440677966105</v>
          </cell>
          <cell r="AU116">
            <v>1.0177736796342209</v>
          </cell>
          <cell r="AW116">
            <v>2.9899999999999999E-2</v>
          </cell>
          <cell r="BN116">
            <v>0.65670294380017846</v>
          </cell>
          <cell r="BO116">
            <v>1.0358079253149004</v>
          </cell>
          <cell r="BQ116">
            <v>2.9899999999999999E-2</v>
          </cell>
        </row>
        <row r="117">
          <cell r="AQ117">
            <v>1.1548228964743397</v>
          </cell>
          <cell r="AT117">
            <v>0</v>
          </cell>
          <cell r="AU117">
            <v>1.0970817516506226</v>
          </cell>
          <cell r="AW117">
            <v>0</v>
          </cell>
          <cell r="BN117">
            <v>0</v>
          </cell>
          <cell r="BO117">
            <v>1.1141918914482054</v>
          </cell>
          <cell r="BQ117">
            <v>0</v>
          </cell>
        </row>
        <row r="118">
          <cell r="AQ118">
            <v>0.60047653980532112</v>
          </cell>
          <cell r="AT118">
            <v>0</v>
          </cell>
          <cell r="AU118">
            <v>0.57045271281505505</v>
          </cell>
          <cell r="AW118">
            <v>0</v>
          </cell>
          <cell r="BN118">
            <v>0</v>
          </cell>
          <cell r="BO118">
            <v>0.57921053739724848</v>
          </cell>
          <cell r="BQ118">
            <v>0</v>
          </cell>
        </row>
        <row r="119">
          <cell r="AQ119">
            <v>1.8745797396157344</v>
          </cell>
          <cell r="AT119">
            <v>0</v>
          </cell>
          <cell r="AU119">
            <v>1.405934804711801</v>
          </cell>
          <cell r="AW119">
            <v>0</v>
          </cell>
          <cell r="BN119">
            <v>0</v>
          </cell>
          <cell r="BO119">
            <v>1.4330213702560997</v>
          </cell>
          <cell r="BQ119">
            <v>0</v>
          </cell>
        </row>
        <row r="120">
          <cell r="AQ120">
            <v>17.828714270000003</v>
          </cell>
          <cell r="AT120">
            <v>8.1451483110447906</v>
          </cell>
          <cell r="AU120">
            <v>11.232089990100002</v>
          </cell>
          <cell r="AW120">
            <v>0.31286756756756751</v>
          </cell>
          <cell r="BN120">
            <v>8.5153823251831913</v>
          </cell>
          <cell r="BO120">
            <v>11.2320899901</v>
          </cell>
          <cell r="BQ120">
            <v>0.31286756756756751</v>
          </cell>
        </row>
        <row r="121">
          <cell r="AQ121">
            <v>17.828714270000003</v>
          </cell>
          <cell r="AT121">
            <v>8.1451483110447906</v>
          </cell>
          <cell r="AU121">
            <v>11.232089990100002</v>
          </cell>
          <cell r="AW121">
            <v>0.31286756756756751</v>
          </cell>
          <cell r="BN121">
            <v>8.5153823251831913</v>
          </cell>
          <cell r="BO121">
            <v>11.2320899901</v>
          </cell>
          <cell r="BQ121">
            <v>0.31286756756756751</v>
          </cell>
        </row>
        <row r="122">
          <cell r="AQ122">
            <v>0</v>
          </cell>
          <cell r="AT122">
            <v>0</v>
          </cell>
          <cell r="AU122">
            <v>0</v>
          </cell>
          <cell r="AW122">
            <v>0</v>
          </cell>
          <cell r="BN122">
            <v>0</v>
          </cell>
          <cell r="BO122">
            <v>0</v>
          </cell>
          <cell r="BQ122">
            <v>0</v>
          </cell>
        </row>
        <row r="123">
          <cell r="AQ123">
            <v>0</v>
          </cell>
          <cell r="AT123">
            <v>0</v>
          </cell>
          <cell r="AU123">
            <v>0</v>
          </cell>
          <cell r="AW123">
            <v>0</v>
          </cell>
          <cell r="BN123">
            <v>0</v>
          </cell>
          <cell r="BO123">
            <v>0</v>
          </cell>
          <cell r="BQ123">
            <v>0</v>
          </cell>
        </row>
        <row r="124">
          <cell r="AQ124">
            <v>257.26262446992479</v>
          </cell>
          <cell r="AT124">
            <v>24.465131058617672</v>
          </cell>
          <cell r="AU124">
            <v>187.8017158630451</v>
          </cell>
          <cell r="AW124">
            <v>0.5245116279069767</v>
          </cell>
          <cell r="BN124">
            <v>26.347064216972882</v>
          </cell>
          <cell r="BO124">
            <v>187.8017158630451</v>
          </cell>
          <cell r="BQ124">
            <v>0.5245116279069767</v>
          </cell>
        </row>
        <row r="125">
          <cell r="AQ125">
            <v>222.81194596028632</v>
          </cell>
          <cell r="AT125">
            <v>54.763990338968952</v>
          </cell>
          <cell r="AU125">
            <v>262.91809623313787</v>
          </cell>
          <cell r="AW125">
            <v>1.3502243902439024</v>
          </cell>
          <cell r="BN125">
            <v>54.763990338968952</v>
          </cell>
          <cell r="BO125">
            <v>262.91809623313793</v>
          </cell>
          <cell r="BQ125">
            <v>1.3502243902439024</v>
          </cell>
        </row>
        <row r="126"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BN126">
            <v>0</v>
          </cell>
          <cell r="BO126">
            <v>0</v>
          </cell>
          <cell r="BQ126">
            <v>0</v>
          </cell>
        </row>
        <row r="127">
          <cell r="AQ127">
            <v>13.2238799</v>
          </cell>
          <cell r="AT127">
            <v>0.98854560000000036</v>
          </cell>
          <cell r="AU127">
            <v>7.8163652599999995</v>
          </cell>
          <cell r="AW127">
            <v>4.1820000000000003E-2</v>
          </cell>
          <cell r="BN127">
            <v>0.98854560000000036</v>
          </cell>
          <cell r="BO127">
            <v>7.8163652600000004</v>
          </cell>
          <cell r="BQ127">
            <v>4.1820000000000003E-2</v>
          </cell>
        </row>
        <row r="128">
          <cell r="AQ128">
            <v>3.8922103000000003</v>
          </cell>
          <cell r="AT128">
            <v>0.98854560000000036</v>
          </cell>
          <cell r="AU128">
            <v>2.33532618</v>
          </cell>
          <cell r="AW128">
            <v>4.1820000000000003E-2</v>
          </cell>
          <cell r="BN128">
            <v>0.98854560000000036</v>
          </cell>
          <cell r="BO128">
            <v>2.33532618</v>
          </cell>
          <cell r="BQ128">
            <v>4.1820000000000003E-2</v>
          </cell>
        </row>
        <row r="129">
          <cell r="AQ129">
            <v>2.0686996</v>
          </cell>
          <cell r="AT129">
            <v>0</v>
          </cell>
          <cell r="AU129">
            <v>1.44808972</v>
          </cell>
          <cell r="AW129">
            <v>0</v>
          </cell>
          <cell r="BN129">
            <v>0</v>
          </cell>
          <cell r="BO129">
            <v>1.44808972</v>
          </cell>
          <cell r="BQ129">
            <v>0</v>
          </cell>
        </row>
        <row r="130">
          <cell r="AQ130">
            <v>2.0073218000000002</v>
          </cell>
          <cell r="AT130">
            <v>0</v>
          </cell>
          <cell r="AU130">
            <v>1.4051252600000002</v>
          </cell>
          <cell r="AW130">
            <v>0</v>
          </cell>
          <cell r="BN130">
            <v>0</v>
          </cell>
          <cell r="BO130">
            <v>1.4051252600000002</v>
          </cell>
          <cell r="BQ130">
            <v>0</v>
          </cell>
        </row>
        <row r="131">
          <cell r="AQ131">
            <v>5.2556482000000004</v>
          </cell>
          <cell r="AT131">
            <v>0</v>
          </cell>
          <cell r="AU131">
            <v>2.6278241000000002</v>
          </cell>
          <cell r="AW131">
            <v>0</v>
          </cell>
          <cell r="BN131">
            <v>0</v>
          </cell>
          <cell r="BO131">
            <v>2.6278241000000007</v>
          </cell>
          <cell r="BQ131">
            <v>0</v>
          </cell>
        </row>
        <row r="132">
          <cell r="AQ132">
            <v>149.05336675860417</v>
          </cell>
          <cell r="AT132">
            <v>0</v>
          </cell>
          <cell r="AU132">
            <v>90.922553722748532</v>
          </cell>
          <cell r="AW132">
            <v>0.28560000000000002</v>
          </cell>
          <cell r="BN132">
            <v>0</v>
          </cell>
          <cell r="BO132">
            <v>90.922553722748532</v>
          </cell>
          <cell r="BQ132">
            <v>0.28560000000000002</v>
          </cell>
        </row>
        <row r="133">
          <cell r="AQ133">
            <v>149.05336675860417</v>
          </cell>
          <cell r="AT133">
            <v>0</v>
          </cell>
          <cell r="AU133">
            <v>90.922553722748532</v>
          </cell>
          <cell r="AW133">
            <v>0.28560000000000002</v>
          </cell>
          <cell r="BN133">
            <v>0</v>
          </cell>
          <cell r="BO133">
            <v>90.922553722748532</v>
          </cell>
          <cell r="BQ133">
            <v>0.28560000000000002</v>
          </cell>
        </row>
        <row r="134">
          <cell r="AQ134">
            <v>0</v>
          </cell>
          <cell r="AT134">
            <v>0</v>
          </cell>
          <cell r="AU134">
            <v>0</v>
          </cell>
          <cell r="AW134">
            <v>0</v>
          </cell>
          <cell r="BN134">
            <v>0</v>
          </cell>
          <cell r="BO134">
            <v>0</v>
          </cell>
          <cell r="BQ134">
            <v>0</v>
          </cell>
        </row>
        <row r="149">
          <cell r="AT149">
            <v>718.04931110543328</v>
          </cell>
          <cell r="AU149">
            <v>4871.3654391294795</v>
          </cell>
          <cell r="AW149">
            <v>1.7793217333774396</v>
          </cell>
          <cell r="BN149">
            <v>736.94534560820773</v>
          </cell>
          <cell r="BO149">
            <v>5045.1488620887112</v>
          </cell>
          <cell r="BQ149">
            <v>1.7793217333774396</v>
          </cell>
        </row>
        <row r="150">
          <cell r="AQ150">
            <v>6769.9524616219351</v>
          </cell>
          <cell r="AT150">
            <v>718.04931110543328</v>
          </cell>
          <cell r="AU150">
            <v>4850.5536147606508</v>
          </cell>
          <cell r="AW150">
            <v>1.7617575917962289</v>
          </cell>
          <cell r="BN150">
            <v>736.94534560820773</v>
          </cell>
          <cell r="BO150">
            <v>5023.5602334763498</v>
          </cell>
          <cell r="BQ150">
            <v>1.7617575917962289</v>
          </cell>
        </row>
        <row r="151">
          <cell r="AQ151">
            <v>2276.9924693356493</v>
          </cell>
          <cell r="AT151">
            <v>718.04931110543328</v>
          </cell>
          <cell r="AU151">
            <v>1628.0496155749893</v>
          </cell>
          <cell r="AW151">
            <v>1.7575575917962289</v>
          </cell>
          <cell r="BN151">
            <v>736.94534560820773</v>
          </cell>
          <cell r="BO151">
            <v>1686.4977648612621</v>
          </cell>
          <cell r="BQ151">
            <v>1.7575575917962289</v>
          </cell>
        </row>
        <row r="152">
          <cell r="AQ152">
            <v>6.5585414387558966E-2</v>
          </cell>
          <cell r="AT152">
            <v>0</v>
          </cell>
          <cell r="AU152">
            <v>4.6893571287104661E-2</v>
          </cell>
          <cell r="AW152">
            <v>0</v>
          </cell>
          <cell r="BN152">
            <v>0</v>
          </cell>
          <cell r="BO152">
            <v>4.8417884390899904E-2</v>
          </cell>
          <cell r="BQ152">
            <v>0</v>
          </cell>
        </row>
        <row r="153">
          <cell r="AQ153">
            <v>1.8117714779760539</v>
          </cell>
          <cell r="AT153">
            <v>0</v>
          </cell>
          <cell r="AU153">
            <v>1.3225931789225194</v>
          </cell>
          <cell r="AW153">
            <v>0</v>
          </cell>
          <cell r="BN153">
            <v>0</v>
          </cell>
          <cell r="BO153">
            <v>1.3225931789225194</v>
          </cell>
          <cell r="BQ153">
            <v>0</v>
          </cell>
        </row>
        <row r="154">
          <cell r="AQ154">
            <v>1.9568539364366369</v>
          </cell>
          <cell r="AT154">
            <v>0</v>
          </cell>
          <cell r="AU154">
            <v>1.5459146097849432</v>
          </cell>
          <cell r="AW154">
            <v>4.1999999999999997E-3</v>
          </cell>
          <cell r="BN154">
            <v>0</v>
          </cell>
          <cell r="BO154">
            <v>1.6049678421065223</v>
          </cell>
          <cell r="BQ154">
            <v>4.1999999999999997E-3</v>
          </cell>
        </row>
        <row r="155">
          <cell r="AQ155">
            <v>1191.5070755259944</v>
          </cell>
          <cell r="AT155">
            <v>0</v>
          </cell>
          <cell r="AU155">
            <v>971.07826655368558</v>
          </cell>
          <cell r="AW155">
            <v>0</v>
          </cell>
          <cell r="BN155">
            <v>0</v>
          </cell>
          <cell r="BO155">
            <v>1001.3089085532602</v>
          </cell>
          <cell r="BQ155">
            <v>0</v>
          </cell>
        </row>
        <row r="156">
          <cell r="AQ156">
            <v>1102.3741356205715</v>
          </cell>
          <cell r="AT156">
            <v>0</v>
          </cell>
          <cell r="AU156">
            <v>898.43492053076568</v>
          </cell>
          <cell r="AW156">
            <v>0</v>
          </cell>
          <cell r="BN156">
            <v>0</v>
          </cell>
          <cell r="BO156">
            <v>927.04404735662229</v>
          </cell>
          <cell r="BQ156">
            <v>0</v>
          </cell>
        </row>
        <row r="157">
          <cell r="AQ157">
            <v>2195.2445703109192</v>
          </cell>
          <cell r="AT157">
            <v>0</v>
          </cell>
          <cell r="AU157">
            <v>1350.0754107412154</v>
          </cell>
          <cell r="AW157">
            <v>0</v>
          </cell>
          <cell r="BN157">
            <v>0</v>
          </cell>
          <cell r="BO157">
            <v>1405.7335337997852</v>
          </cell>
          <cell r="BQ157">
            <v>0</v>
          </cell>
        </row>
        <row r="158">
          <cell r="I158">
            <v>8.1609999999999996</v>
          </cell>
          <cell r="AQ158">
            <v>29.181896756284207</v>
          </cell>
          <cell r="AT158">
            <v>0</v>
          </cell>
          <cell r="AU158">
            <v>20.811824368828837</v>
          </cell>
          <cell r="AW158">
            <v>1.7564141581210717E-2</v>
          </cell>
          <cell r="BN158">
            <v>0</v>
          </cell>
          <cell r="BO158">
            <v>21.588628612361536</v>
          </cell>
          <cell r="BQ158">
            <v>1.7564141581210717E-2</v>
          </cell>
        </row>
        <row r="159">
          <cell r="AQ159">
            <v>8.5450261344109411</v>
          </cell>
          <cell r="AT159">
            <v>0</v>
          </cell>
          <cell r="AU159">
            <v>6.1096936861038227</v>
          </cell>
          <cell r="AW159">
            <v>1.7564141581210717E-2</v>
          </cell>
          <cell r="BN159">
            <v>0</v>
          </cell>
          <cell r="BO159">
            <v>6.3352298926582629</v>
          </cell>
          <cell r="BQ159">
            <v>1.7564141581210717E-2</v>
          </cell>
        </row>
        <row r="160">
          <cell r="AQ160">
            <v>4.9445005593290494</v>
          </cell>
          <cell r="AT160">
            <v>0</v>
          </cell>
          <cell r="AU160">
            <v>4.0297679558531758</v>
          </cell>
          <cell r="AW160">
            <v>0</v>
          </cell>
          <cell r="BN160">
            <v>0</v>
          </cell>
          <cell r="BO160">
            <v>4.1652157105369234</v>
          </cell>
          <cell r="BQ160">
            <v>0</v>
          </cell>
        </row>
        <row r="161">
          <cell r="AQ161">
            <v>5.1077756920357231</v>
          </cell>
          <cell r="AT161">
            <v>0</v>
          </cell>
          <cell r="AU161">
            <v>4.1628371890091147</v>
          </cell>
          <cell r="AW161">
            <v>0</v>
          </cell>
          <cell r="BN161">
            <v>0</v>
          </cell>
          <cell r="BO161">
            <v>4.29819021469695</v>
          </cell>
          <cell r="BQ161">
            <v>0</v>
          </cell>
        </row>
        <row r="162">
          <cell r="AQ162">
            <v>10.584594370508494</v>
          </cell>
          <cell r="AT162">
            <v>0</v>
          </cell>
          <cell r="AU162">
            <v>6.5095255378627241</v>
          </cell>
          <cell r="AW162">
            <v>0</v>
          </cell>
          <cell r="BN162">
            <v>0</v>
          </cell>
          <cell r="BO162">
            <v>6.7899927944693994</v>
          </cell>
          <cell r="BQ162">
            <v>0</v>
          </cell>
        </row>
        <row r="163">
          <cell r="AQ163">
            <v>0</v>
          </cell>
          <cell r="AT163">
            <v>7.0909601873536303</v>
          </cell>
          <cell r="AU163">
            <v>0</v>
          </cell>
          <cell r="AW163">
            <v>2.0999999999999999E-3</v>
          </cell>
          <cell r="BN163">
            <v>7.277564402810305</v>
          </cell>
          <cell r="BO163">
            <v>0</v>
          </cell>
          <cell r="BQ163">
            <v>2.0999999999999999E-3</v>
          </cell>
        </row>
        <row r="164">
          <cell r="H164">
            <v>4</v>
          </cell>
          <cell r="AQ164">
            <v>74.604392080472508</v>
          </cell>
          <cell r="AT164">
            <v>5.5430972055653065</v>
          </cell>
          <cell r="AU164">
            <v>53.453743510138665</v>
          </cell>
          <cell r="AW164">
            <v>8.3999999999999995E-3</v>
          </cell>
          <cell r="BN164">
            <v>5.6889681846591316</v>
          </cell>
          <cell r="BO164">
            <v>55.286675311008999</v>
          </cell>
          <cell r="BQ164">
            <v>8.3999999999999995E-3</v>
          </cell>
        </row>
        <row r="165">
          <cell r="AQ165">
            <v>25.201865186071949</v>
          </cell>
          <cell r="AT165">
            <v>5.5430972055653065</v>
          </cell>
          <cell r="AU165">
            <v>18.019333608041443</v>
          </cell>
          <cell r="AW165">
            <v>8.3999999999999995E-3</v>
          </cell>
          <cell r="BN165">
            <v>5.6889681846591316</v>
          </cell>
          <cell r="BO165">
            <v>18.639122025903333</v>
          </cell>
          <cell r="BQ165">
            <v>8.3999999999999995E-3</v>
          </cell>
        </row>
        <row r="166">
          <cell r="AQ166">
            <v>12.022432293783599</v>
          </cell>
          <cell r="AT166">
            <v>0</v>
          </cell>
          <cell r="AU166">
            <v>9.7982823194336337</v>
          </cell>
          <cell r="AW166">
            <v>0</v>
          </cell>
          <cell r="BN166">
            <v>0</v>
          </cell>
          <cell r="BO166">
            <v>10.096420556814692</v>
          </cell>
          <cell r="BQ166">
            <v>0</v>
          </cell>
        </row>
        <row r="167">
          <cell r="AQ167">
            <v>13.236847016420798</v>
          </cell>
          <cell r="AT167">
            <v>0</v>
          </cell>
          <cell r="AU167">
            <v>10.788030318382951</v>
          </cell>
          <cell r="AW167">
            <v>0</v>
          </cell>
          <cell r="BN167">
            <v>0</v>
          </cell>
          <cell r="BO167">
            <v>11.112851635106008</v>
          </cell>
          <cell r="BQ167">
            <v>0</v>
          </cell>
        </row>
        <row r="168">
          <cell r="AQ168">
            <v>24.14324758419616</v>
          </cell>
          <cell r="AT168">
            <v>0</v>
          </cell>
          <cell r="AU168">
            <v>14.848097264280639</v>
          </cell>
          <cell r="AW168">
            <v>0</v>
          </cell>
          <cell r="BN168">
            <v>0</v>
          </cell>
          <cell r="BO168">
            <v>15.438281093184964</v>
          </cell>
          <cell r="BQ168">
            <v>0</v>
          </cell>
        </row>
        <row r="169">
          <cell r="AQ169">
            <v>1830.0969297517295</v>
          </cell>
          <cell r="AT169">
            <v>235.26851705739091</v>
          </cell>
          <cell r="AU169">
            <v>1480.2781636137004</v>
          </cell>
          <cell r="AW169">
            <v>0.72030000000000005</v>
          </cell>
          <cell r="BN169">
            <v>241.45979382205911</v>
          </cell>
          <cell r="BO169">
            <v>1549.9948725758964</v>
          </cell>
          <cell r="BQ169">
            <v>0.72030000000000005</v>
          </cell>
        </row>
        <row r="170">
          <cell r="AQ170">
            <v>737.11785099303665</v>
          </cell>
          <cell r="AT170">
            <v>235.26851705739091</v>
          </cell>
          <cell r="AU170">
            <v>589.69428079442935</v>
          </cell>
          <cell r="AW170">
            <v>0.72030000000000005</v>
          </cell>
          <cell r="BN170">
            <v>241.45979382205911</v>
          </cell>
          <cell r="BO170">
            <v>617.73527907802008</v>
          </cell>
          <cell r="BQ170">
            <v>0.72030000000000005</v>
          </cell>
        </row>
        <row r="171">
          <cell r="AQ171">
            <v>339.73119499227829</v>
          </cell>
          <cell r="AT171">
            <v>0</v>
          </cell>
          <cell r="AU171">
            <v>305.75807549305046</v>
          </cell>
          <cell r="AW171">
            <v>0</v>
          </cell>
          <cell r="BN171">
            <v>0</v>
          </cell>
          <cell r="BO171">
            <v>318.8073738374917</v>
          </cell>
          <cell r="BQ171">
            <v>0</v>
          </cell>
        </row>
        <row r="172">
          <cell r="AQ172">
            <v>287.76144344865116</v>
          </cell>
          <cell r="AT172">
            <v>0</v>
          </cell>
          <cell r="AU172">
            <v>258.98529910378608</v>
          </cell>
          <cell r="AW172">
            <v>0</v>
          </cell>
          <cell r="BN172">
            <v>0</v>
          </cell>
          <cell r="BO172">
            <v>269.91642988399269</v>
          </cell>
          <cell r="BQ172">
            <v>0</v>
          </cell>
        </row>
        <row r="173">
          <cell r="AQ173">
            <v>465.48644031776354</v>
          </cell>
          <cell r="AT173">
            <v>0</v>
          </cell>
          <cell r="AU173">
            <v>325.84050822243449</v>
          </cell>
          <cell r="AW173">
            <v>0</v>
          </cell>
          <cell r="BN173">
            <v>0</v>
          </cell>
          <cell r="BO173">
            <v>343.53578977639211</v>
          </cell>
          <cell r="BQ173">
            <v>0</v>
          </cell>
        </row>
        <row r="174">
          <cell r="AQ174">
            <v>0</v>
          </cell>
          <cell r="AT174">
            <v>0</v>
          </cell>
          <cell r="AU174">
            <v>0</v>
          </cell>
          <cell r="AW174">
            <v>0</v>
          </cell>
          <cell r="BN174">
            <v>0</v>
          </cell>
          <cell r="BO174">
            <v>0</v>
          </cell>
          <cell r="BQ174">
            <v>0</v>
          </cell>
        </row>
        <row r="175">
          <cell r="H175">
            <v>1</v>
          </cell>
          <cell r="AQ175">
            <v>3.8963490000000003</v>
          </cell>
          <cell r="AT175">
            <v>0</v>
          </cell>
          <cell r="AU175">
            <v>2.0028444600000004</v>
          </cell>
          <cell r="AW175">
            <v>4.1999999999999997E-3</v>
          </cell>
          <cell r="BN175">
            <v>0</v>
          </cell>
          <cell r="BO175">
            <v>2.0028444599999999</v>
          </cell>
          <cell r="BQ175">
            <v>4.1999999999999997E-3</v>
          </cell>
        </row>
        <row r="176">
          <cell r="I176">
            <v>1.5009999999999999</v>
          </cell>
          <cell r="AQ176">
            <v>1.5774606000000002</v>
          </cell>
          <cell r="AT176">
            <v>0</v>
          </cell>
          <cell r="AU176">
            <v>0.78873030000000011</v>
          </cell>
          <cell r="AW176">
            <v>4.1999999999999997E-3</v>
          </cell>
          <cell r="BN176">
            <v>0</v>
          </cell>
          <cell r="BO176">
            <v>0.7887303</v>
          </cell>
          <cell r="BQ176">
            <v>4.1999999999999997E-3</v>
          </cell>
        </row>
        <row r="177">
          <cell r="AQ177">
            <v>0.72729060000000012</v>
          </cell>
          <cell r="AT177">
            <v>0</v>
          </cell>
          <cell r="AU177">
            <v>0.43637436000000013</v>
          </cell>
          <cell r="AW177">
            <v>0</v>
          </cell>
          <cell r="BN177">
            <v>0</v>
          </cell>
          <cell r="BO177">
            <v>0.43637436000000007</v>
          </cell>
          <cell r="BQ177">
            <v>0</v>
          </cell>
        </row>
        <row r="178">
          <cell r="AQ178">
            <v>0.7055034</v>
          </cell>
          <cell r="AT178">
            <v>0</v>
          </cell>
          <cell r="AU178">
            <v>0.42330203999999999</v>
          </cell>
          <cell r="AW178">
            <v>0</v>
          </cell>
          <cell r="BN178">
            <v>0</v>
          </cell>
          <cell r="BO178">
            <v>0.42330203999999999</v>
          </cell>
          <cell r="BQ178">
            <v>0</v>
          </cell>
        </row>
        <row r="179">
          <cell r="AQ179">
            <v>0.88609440000000006</v>
          </cell>
          <cell r="AT179">
            <v>0</v>
          </cell>
          <cell r="AU179">
            <v>0.35443776000000005</v>
          </cell>
          <cell r="AW179">
            <v>0</v>
          </cell>
          <cell r="BN179">
            <v>0</v>
          </cell>
          <cell r="BO179">
            <v>0.35443776000000005</v>
          </cell>
          <cell r="BQ179">
            <v>0</v>
          </cell>
        </row>
        <row r="180"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BN180">
            <v>0</v>
          </cell>
          <cell r="BO180">
            <v>0</v>
          </cell>
          <cell r="BQ180">
            <v>0</v>
          </cell>
        </row>
        <row r="181">
          <cell r="AQ181">
            <v>0</v>
          </cell>
          <cell r="AT181">
            <v>0</v>
          </cell>
          <cell r="AU181">
            <v>0</v>
          </cell>
          <cell r="AW181">
            <v>0</v>
          </cell>
          <cell r="BN181">
            <v>0</v>
          </cell>
          <cell r="BO181">
            <v>0</v>
          </cell>
          <cell r="BQ181">
            <v>0</v>
          </cell>
        </row>
        <row r="182">
          <cell r="AQ182">
            <v>0</v>
          </cell>
          <cell r="AT182">
            <v>0</v>
          </cell>
          <cell r="AU182">
            <v>0</v>
          </cell>
          <cell r="AW182">
            <v>0</v>
          </cell>
          <cell r="BN182">
            <v>0</v>
          </cell>
          <cell r="BO182">
            <v>0</v>
          </cell>
          <cell r="BQ182">
            <v>0</v>
          </cell>
        </row>
        <row r="183">
          <cell r="AQ183">
            <v>0</v>
          </cell>
          <cell r="AT183">
            <v>0</v>
          </cell>
          <cell r="AU183">
            <v>0</v>
          </cell>
          <cell r="AW183">
            <v>0</v>
          </cell>
          <cell r="BN183">
            <v>0</v>
          </cell>
          <cell r="BO183">
            <v>0</v>
          </cell>
          <cell r="BQ183">
            <v>0</v>
          </cell>
        </row>
        <row r="184">
          <cell r="AQ184">
            <v>0</v>
          </cell>
          <cell r="AT184">
            <v>0</v>
          </cell>
          <cell r="AU184">
            <v>0</v>
          </cell>
          <cell r="AW184">
            <v>0</v>
          </cell>
          <cell r="BN184">
            <v>0</v>
          </cell>
          <cell r="BO184">
            <v>0</v>
          </cell>
          <cell r="BQ184">
            <v>0</v>
          </cell>
        </row>
        <row r="185">
          <cell r="AQ185">
            <v>43.423044999999995</v>
          </cell>
          <cell r="AT185">
            <v>7.5473342220774233</v>
          </cell>
          <cell r="AU185">
            <v>27.356518349999995</v>
          </cell>
          <cell r="AW185">
            <v>8.852635135135134E-2</v>
          </cell>
          <cell r="BN185">
            <v>7.8903948685354868</v>
          </cell>
          <cell r="BO185">
            <v>27.356518349999995</v>
          </cell>
          <cell r="BQ185">
            <v>8.852635135135134E-2</v>
          </cell>
        </row>
        <row r="186">
          <cell r="AQ186">
            <v>43.423044999999995</v>
          </cell>
          <cell r="AT186">
            <v>7.5473342220774233</v>
          </cell>
          <cell r="AU186">
            <v>27.356518349999995</v>
          </cell>
          <cell r="AW186">
            <v>8.852635135135134E-2</v>
          </cell>
          <cell r="BN186">
            <v>7.8903948685354868</v>
          </cell>
          <cell r="BO186">
            <v>27.356518349999995</v>
          </cell>
          <cell r="BQ186">
            <v>8.852635135135134E-2</v>
          </cell>
        </row>
        <row r="187">
          <cell r="AQ187">
            <v>9.623565000000001</v>
          </cell>
          <cell r="AT187">
            <v>2.025976149914821</v>
          </cell>
          <cell r="AU187">
            <v>4.8599003249999999</v>
          </cell>
          <cell r="AW187">
            <v>2.0999999999999999E-3</v>
          </cell>
          <cell r="BN187">
            <v>2.0792913117546847</v>
          </cell>
          <cell r="BO187">
            <v>4.8599003249999999</v>
          </cell>
          <cell r="BQ187">
            <v>2.0999999999999999E-3</v>
          </cell>
        </row>
        <row r="188">
          <cell r="AQ188">
            <v>0</v>
          </cell>
          <cell r="AT188">
            <v>0</v>
          </cell>
          <cell r="AU188">
            <v>0</v>
          </cell>
          <cell r="AW188">
            <v>0</v>
          </cell>
          <cell r="BN188">
            <v>0</v>
          </cell>
          <cell r="BO188">
            <v>0</v>
          </cell>
          <cell r="BQ188">
            <v>0</v>
          </cell>
        </row>
        <row r="189">
          <cell r="AQ189">
            <v>161.40905105884588</v>
          </cell>
          <cell r="AT189">
            <v>15.720468941382331</v>
          </cell>
          <cell r="AU189">
            <v>117.8286072729575</v>
          </cell>
          <cell r="AW189">
            <v>9.850465116279071E-2</v>
          </cell>
          <cell r="BN189">
            <v>16.929735783027123</v>
          </cell>
          <cell r="BO189">
            <v>117.82860727295747</v>
          </cell>
          <cell r="BQ189">
            <v>9.850465116279071E-2</v>
          </cell>
        </row>
        <row r="190">
          <cell r="AQ190">
            <v>42.681886355261497</v>
          </cell>
          <cell r="AT190">
            <v>11.476009661031066</v>
          </cell>
          <cell r="AU190">
            <v>46.950074990787648</v>
          </cell>
          <cell r="AW190">
            <v>3.7407317073170729E-2</v>
          </cell>
          <cell r="BN190">
            <v>11.476009661031066</v>
          </cell>
          <cell r="BO190">
            <v>46.950074990787641</v>
          </cell>
          <cell r="BQ190">
            <v>3.7407317073170729E-2</v>
          </cell>
        </row>
        <row r="191">
          <cell r="AQ191">
            <v>259.56383869950787</v>
          </cell>
          <cell r="AT191">
            <v>0</v>
          </cell>
          <cell r="AU191">
            <v>158.3339416066998</v>
          </cell>
          <cell r="AW191">
            <v>5.6260135135135135E-2</v>
          </cell>
          <cell r="BN191">
            <v>0</v>
          </cell>
          <cell r="BO191">
            <v>158.3339416066998</v>
          </cell>
          <cell r="BQ191">
            <v>5.6260135135135135E-2</v>
          </cell>
        </row>
        <row r="192">
          <cell r="AQ192">
            <v>259.56383869950787</v>
          </cell>
          <cell r="AT192">
            <v>0</v>
          </cell>
          <cell r="AU192">
            <v>158.3339416066998</v>
          </cell>
          <cell r="AW192">
            <v>5.6260135135135135E-2</v>
          </cell>
          <cell r="BN192">
            <v>0</v>
          </cell>
          <cell r="BO192">
            <v>158.3339416066998</v>
          </cell>
          <cell r="BQ192">
            <v>5.6260135135135135E-2</v>
          </cell>
        </row>
        <row r="193">
          <cell r="AQ193">
            <v>0</v>
          </cell>
          <cell r="AT193">
            <v>0</v>
          </cell>
          <cell r="AU193">
            <v>0</v>
          </cell>
          <cell r="AW193">
            <v>0</v>
          </cell>
          <cell r="BN193">
            <v>0</v>
          </cell>
          <cell r="BO193">
            <v>0</v>
          </cell>
          <cell r="BQ193">
            <v>0</v>
          </cell>
        </row>
        <row r="208">
          <cell r="AQ208">
            <v>4308.3169140076079</v>
          </cell>
          <cell r="AT208">
            <v>307.99015747417741</v>
          </cell>
          <cell r="AU208">
            <v>2850.9293179048273</v>
          </cell>
          <cell r="AW208">
            <v>0.25800793913331116</v>
          </cell>
          <cell r="BN208">
            <v>316.09516161823473</v>
          </cell>
          <cell r="BO208">
            <v>3079.3720106836763</v>
          </cell>
          <cell r="BQ208">
            <v>0.25800793913331116</v>
          </cell>
        </row>
        <row r="209">
          <cell r="AQ209">
            <v>1356.6310284032206</v>
          </cell>
          <cell r="AT209">
            <v>307.99015747417741</v>
          </cell>
          <cell r="AU209">
            <v>902.1596338881418</v>
          </cell>
          <cell r="AW209">
            <v>0.25800793913331116</v>
          </cell>
          <cell r="BN209">
            <v>316.09516161823473</v>
          </cell>
          <cell r="BO209">
            <v>977.09320757275668</v>
          </cell>
          <cell r="BQ209">
            <v>0.25800793913331116</v>
          </cell>
        </row>
        <row r="210">
          <cell r="AQ210">
            <v>2.5150213223023904E-4</v>
          </cell>
          <cell r="AT210">
            <v>0</v>
          </cell>
          <cell r="AU210">
            <v>1.6724891793310897E-4</v>
          </cell>
          <cell r="AW210">
            <v>0</v>
          </cell>
          <cell r="BN210">
            <v>0</v>
          </cell>
          <cell r="BO210">
            <v>1.6724891793310897E-4</v>
          </cell>
          <cell r="BQ210">
            <v>0</v>
          </cell>
        </row>
        <row r="211">
          <cell r="AQ211">
            <v>6.6105750469322508</v>
          </cell>
          <cell r="AT211">
            <v>0</v>
          </cell>
          <cell r="AU211">
            <v>4.825719784260543</v>
          </cell>
          <cell r="AW211">
            <v>0</v>
          </cell>
          <cell r="BN211">
            <v>0</v>
          </cell>
          <cell r="BO211">
            <v>4.825719784260543</v>
          </cell>
          <cell r="BQ211">
            <v>0</v>
          </cell>
        </row>
        <row r="212">
          <cell r="AQ212">
            <v>0</v>
          </cell>
          <cell r="AT212">
            <v>0</v>
          </cell>
          <cell r="AU212">
            <v>0</v>
          </cell>
          <cell r="AW212">
            <v>0</v>
          </cell>
          <cell r="BN212">
            <v>0</v>
          </cell>
          <cell r="BO212">
            <v>0</v>
          </cell>
          <cell r="BQ212">
            <v>0</v>
          </cell>
        </row>
        <row r="213">
          <cell r="AQ213">
            <v>738.58770546152584</v>
          </cell>
          <cell r="AT213">
            <v>0</v>
          </cell>
          <cell r="AU213">
            <v>565.01959467806728</v>
          </cell>
          <cell r="AW213">
            <v>0</v>
          </cell>
          <cell r="BN213">
            <v>0</v>
          </cell>
          <cell r="BO213">
            <v>603.10566157361382</v>
          </cell>
          <cell r="BQ213">
            <v>0</v>
          </cell>
        </row>
        <row r="214">
          <cell r="AQ214">
            <v>661.29423762472152</v>
          </cell>
          <cell r="AT214">
            <v>0</v>
          </cell>
          <cell r="AU214">
            <v>505.89009178291201</v>
          </cell>
          <cell r="AW214">
            <v>0</v>
          </cell>
          <cell r="BN214">
            <v>0</v>
          </cell>
          <cell r="BO214">
            <v>543.3760398784234</v>
          </cell>
          <cell r="BQ214">
            <v>0</v>
          </cell>
        </row>
        <row r="215">
          <cell r="AQ215">
            <v>1545.1931159690757</v>
          </cell>
          <cell r="AT215">
            <v>0</v>
          </cell>
          <cell r="AU215">
            <v>873.03411052252773</v>
          </cell>
          <cell r="AW215">
            <v>0</v>
          </cell>
          <cell r="BN215">
            <v>0</v>
          </cell>
          <cell r="BO215">
            <v>950.97121462570362</v>
          </cell>
          <cell r="BQ215">
            <v>0</v>
          </cell>
        </row>
        <row r="216">
          <cell r="AQ216">
            <v>156.21656999999999</v>
          </cell>
          <cell r="AT216">
            <v>30.757039812646372</v>
          </cell>
          <cell r="AU216">
            <v>103.88401905000001</v>
          </cell>
          <cell r="AW216">
            <v>1.2E-2</v>
          </cell>
          <cell r="BN216">
            <v>31.566435597189695</v>
          </cell>
          <cell r="BO216">
            <v>111.66098202000001</v>
          </cell>
          <cell r="BQ216">
            <v>1.2E-2</v>
          </cell>
        </row>
        <row r="217">
          <cell r="H217">
            <v>6</v>
          </cell>
          <cell r="AQ217">
            <v>1343.2587009044948</v>
          </cell>
          <cell r="AT217">
            <v>68.821501711483023</v>
          </cell>
          <cell r="AU217">
            <v>893.61274782487772</v>
          </cell>
          <cell r="AW217">
            <v>1.7999999999999999E-2</v>
          </cell>
          <cell r="BN217">
            <v>70.63259386178521</v>
          </cell>
          <cell r="BO217">
            <v>960.16972793642992</v>
          </cell>
          <cell r="BQ217">
            <v>1.7999999999999999E-2</v>
          </cell>
        </row>
        <row r="218">
          <cell r="AQ218">
            <v>447.62259086776328</v>
          </cell>
          <cell r="AT218">
            <v>68.821501711483023</v>
          </cell>
          <cell r="AU218">
            <v>297.6690229270626</v>
          </cell>
          <cell r="AW218">
            <v>1.7999999999999999E-2</v>
          </cell>
          <cell r="BN218">
            <v>70.63259386178521</v>
          </cell>
          <cell r="BO218">
            <v>320.04898877476785</v>
          </cell>
          <cell r="BQ218">
            <v>1.7999999999999999E-2</v>
          </cell>
        </row>
        <row r="219">
          <cell r="AQ219">
            <v>225.30938721942448</v>
          </cell>
          <cell r="AT219">
            <v>0</v>
          </cell>
          <cell r="AU219">
            <v>172.36168122285974</v>
          </cell>
          <cell r="AW219">
            <v>0</v>
          </cell>
          <cell r="BN219">
            <v>0</v>
          </cell>
          <cell r="BO219">
            <v>183.51434325558037</v>
          </cell>
          <cell r="BQ219">
            <v>0</v>
          </cell>
        </row>
        <row r="220">
          <cell r="AQ220">
            <v>224.23722641588409</v>
          </cell>
          <cell r="AT220">
            <v>0</v>
          </cell>
          <cell r="AU220">
            <v>171.54147820815132</v>
          </cell>
          <cell r="AW220">
            <v>0</v>
          </cell>
          <cell r="BN220">
            <v>0</v>
          </cell>
          <cell r="BO220">
            <v>182.52217493918749</v>
          </cell>
          <cell r="BQ220">
            <v>0</v>
          </cell>
        </row>
        <row r="221">
          <cell r="AQ221">
            <v>446.0894964014231</v>
          </cell>
          <cell r="AT221">
            <v>0</v>
          </cell>
          <cell r="AU221">
            <v>252.04056546680408</v>
          </cell>
          <cell r="AW221">
            <v>0</v>
          </cell>
          <cell r="BN221">
            <v>0</v>
          </cell>
          <cell r="BO221">
            <v>274.08422096689424</v>
          </cell>
          <cell r="BQ221">
            <v>0</v>
          </cell>
        </row>
        <row r="222">
          <cell r="AQ222">
            <v>128.6827160719198</v>
          </cell>
          <cell r="AT222">
            <v>9.1599595431055345</v>
          </cell>
          <cell r="AU222">
            <v>101.03322554446515</v>
          </cell>
          <cell r="AW222">
            <v>3.1593304682198599E-2</v>
          </cell>
          <cell r="BN222">
            <v>9.4010111100293638</v>
          </cell>
          <cell r="BO222">
            <v>109.57495767032627</v>
          </cell>
          <cell r="BQ222">
            <v>3.1593304682198599E-2</v>
          </cell>
        </row>
        <row r="223">
          <cell r="AQ223">
            <v>54.392780262383411</v>
          </cell>
          <cell r="AT223">
            <v>9.1599595431055345</v>
          </cell>
          <cell r="AU223">
            <v>42.426368604659061</v>
          </cell>
          <cell r="AW223">
            <v>3.1593304682198599E-2</v>
          </cell>
          <cell r="BN223">
            <v>9.4010111100293638</v>
          </cell>
          <cell r="BO223">
            <v>45.885084928487046</v>
          </cell>
          <cell r="BQ223">
            <v>3.1593304682198599E-2</v>
          </cell>
        </row>
        <row r="224">
          <cell r="AQ224">
            <v>20.317879106440341</v>
          </cell>
          <cell r="AT224">
            <v>0</v>
          </cell>
          <cell r="AU224">
            <v>17.879733613667501</v>
          </cell>
          <cell r="AW224">
            <v>0</v>
          </cell>
          <cell r="BN224">
            <v>0</v>
          </cell>
          <cell r="BO224">
            <v>19.277446573265117</v>
          </cell>
          <cell r="BQ224">
            <v>0</v>
          </cell>
        </row>
        <row r="225">
          <cell r="AQ225">
            <v>20.130623840166376</v>
          </cell>
          <cell r="AT225">
            <v>0</v>
          </cell>
          <cell r="AU225">
            <v>17.71494897934641</v>
          </cell>
          <cell r="AW225">
            <v>0</v>
          </cell>
          <cell r="BN225">
            <v>0</v>
          </cell>
          <cell r="BO225">
            <v>19.022856148378871</v>
          </cell>
          <cell r="BQ225">
            <v>0</v>
          </cell>
        </row>
        <row r="226">
          <cell r="AQ226">
            <v>33.841432862929686</v>
          </cell>
          <cell r="AT226">
            <v>0</v>
          </cell>
          <cell r="AU226">
            <v>23.012174346792186</v>
          </cell>
          <cell r="AW226">
            <v>0</v>
          </cell>
          <cell r="BN226">
            <v>0</v>
          </cell>
          <cell r="BO226">
            <v>25.389570020195222</v>
          </cell>
          <cell r="BQ226">
            <v>0</v>
          </cell>
        </row>
        <row r="227">
          <cell r="AQ227">
            <v>0</v>
          </cell>
          <cell r="AT227">
            <v>0</v>
          </cell>
          <cell r="AU227">
            <v>0</v>
          </cell>
          <cell r="AW227">
            <v>0</v>
          </cell>
          <cell r="BN227">
            <v>0</v>
          </cell>
          <cell r="BO227">
            <v>0</v>
          </cell>
          <cell r="BQ227">
            <v>0</v>
          </cell>
        </row>
        <row r="228">
          <cell r="AQ228">
            <v>0</v>
          </cell>
          <cell r="AT228">
            <v>0</v>
          </cell>
          <cell r="AU228">
            <v>0</v>
          </cell>
          <cell r="AW228">
            <v>0</v>
          </cell>
          <cell r="BN228">
            <v>0</v>
          </cell>
          <cell r="BO228">
            <v>0</v>
          </cell>
          <cell r="BQ228">
            <v>0</v>
          </cell>
        </row>
        <row r="229">
          <cell r="AQ229">
            <v>0</v>
          </cell>
          <cell r="AT229">
            <v>0</v>
          </cell>
          <cell r="AU229">
            <v>0</v>
          </cell>
          <cell r="AW229">
            <v>0</v>
          </cell>
          <cell r="BN229">
            <v>0</v>
          </cell>
          <cell r="BO229">
            <v>0</v>
          </cell>
          <cell r="BQ229">
            <v>0</v>
          </cell>
        </row>
        <row r="230">
          <cell r="AQ230">
            <v>0</v>
          </cell>
          <cell r="AT230">
            <v>0</v>
          </cell>
          <cell r="AU230">
            <v>0</v>
          </cell>
          <cell r="AW230">
            <v>0</v>
          </cell>
          <cell r="BN230">
            <v>0</v>
          </cell>
          <cell r="BO230">
            <v>0</v>
          </cell>
          <cell r="BQ230">
            <v>0</v>
          </cell>
        </row>
        <row r="231">
          <cell r="AQ231">
            <v>0</v>
          </cell>
          <cell r="AT231">
            <v>0</v>
          </cell>
          <cell r="AU231">
            <v>0</v>
          </cell>
          <cell r="AW231">
            <v>0</v>
          </cell>
          <cell r="BN231">
            <v>0</v>
          </cell>
          <cell r="BO231">
            <v>0</v>
          </cell>
          <cell r="BQ231">
            <v>0</v>
          </cell>
        </row>
        <row r="232">
          <cell r="AQ232">
            <v>88.18455637055979</v>
          </cell>
          <cell r="AT232">
            <v>5.2881355932203391</v>
          </cell>
          <cell r="AU232">
            <v>65.62422958660072</v>
          </cell>
          <cell r="AW232">
            <v>6.0000000000000001E-3</v>
          </cell>
          <cell r="BN232">
            <v>5.4272970561998219</v>
          </cell>
          <cell r="BO232">
            <v>71.507392685093834</v>
          </cell>
          <cell r="BQ232">
            <v>6.0000000000000001E-3</v>
          </cell>
        </row>
        <row r="233">
          <cell r="AQ233">
            <v>25.129291143283016</v>
          </cell>
          <cell r="AT233">
            <v>5.2881355932203391</v>
          </cell>
          <cell r="AU233">
            <v>18.721321901745846</v>
          </cell>
          <cell r="AW233">
            <v>6.0000000000000001E-3</v>
          </cell>
          <cell r="BN233">
            <v>5.4272970561998219</v>
          </cell>
          <cell r="BO233">
            <v>20.341160548518459</v>
          </cell>
          <cell r="BQ233">
            <v>6.0000000000000001E-3</v>
          </cell>
        </row>
        <row r="234">
          <cell r="AQ234">
            <v>17.939162750514054</v>
          </cell>
          <cell r="AT234">
            <v>0</v>
          </cell>
          <cell r="AU234">
            <v>15.158592524184375</v>
          </cell>
          <cell r="AW234">
            <v>0</v>
          </cell>
          <cell r="BN234">
            <v>0</v>
          </cell>
          <cell r="BO234">
            <v>16.37367673796858</v>
          </cell>
          <cell r="BQ234">
            <v>0</v>
          </cell>
        </row>
        <row r="235">
          <cell r="AQ235">
            <v>13.222145315792712</v>
          </cell>
          <cell r="AT235">
            <v>0</v>
          </cell>
          <cell r="AU235">
            <v>11.172712791844841</v>
          </cell>
          <cell r="AW235">
            <v>0</v>
          </cell>
          <cell r="BN235">
            <v>0</v>
          </cell>
          <cell r="BO235">
            <v>12.067106491509175</v>
          </cell>
          <cell r="BQ235">
            <v>0</v>
          </cell>
        </row>
        <row r="236">
          <cell r="AQ236">
            <v>31.893957160970004</v>
          </cell>
          <cell r="AT236">
            <v>0</v>
          </cell>
          <cell r="AU236">
            <v>20.571602368825655</v>
          </cell>
          <cell r="AW236">
            <v>0</v>
          </cell>
          <cell r="BN236">
            <v>0</v>
          </cell>
          <cell r="BO236">
            <v>22.725448907097622</v>
          </cell>
          <cell r="BQ236">
            <v>0</v>
          </cell>
        </row>
        <row r="237">
          <cell r="AQ237">
            <v>1205.8417614699999</v>
          </cell>
          <cell r="AT237">
            <v>283.94243561595948</v>
          </cell>
          <cell r="AU237">
            <v>759.68030972609995</v>
          </cell>
          <cell r="AW237">
            <v>0.12346621621621622</v>
          </cell>
          <cell r="BN237">
            <v>296.84890996213943</v>
          </cell>
          <cell r="BO237">
            <v>759.68030972609995</v>
          </cell>
          <cell r="BQ237">
            <v>0.12346621621621622</v>
          </cell>
        </row>
        <row r="238">
          <cell r="AQ238">
            <v>1205.8417614699999</v>
          </cell>
          <cell r="AT238">
            <v>283.94243561595948</v>
          </cell>
          <cell r="AU238">
            <v>759.68030972609995</v>
          </cell>
          <cell r="AW238">
            <v>0.12346621621621622</v>
          </cell>
          <cell r="BN238">
            <v>296.84890996213943</v>
          </cell>
          <cell r="BO238">
            <v>759.68030972609995</v>
          </cell>
          <cell r="BQ238">
            <v>0.12346621621621622</v>
          </cell>
        </row>
        <row r="239">
          <cell r="AQ239">
            <v>0</v>
          </cell>
          <cell r="AT239">
            <v>0</v>
          </cell>
          <cell r="AU239">
            <v>0</v>
          </cell>
          <cell r="AW239">
            <v>0</v>
          </cell>
          <cell r="BN239">
            <v>0</v>
          </cell>
          <cell r="BO239">
            <v>0</v>
          </cell>
          <cell r="BQ239">
            <v>0</v>
          </cell>
        </row>
        <row r="240">
          <cell r="AQ240">
            <v>809.56831832050932</v>
          </cell>
          <cell r="AT240">
            <v>72.302023850085192</v>
          </cell>
          <cell r="AU240">
            <v>407.49384018110072</v>
          </cell>
          <cell r="AW240">
            <v>0.10725</v>
          </cell>
          <cell r="BN240">
            <v>74.204708688245319</v>
          </cell>
          <cell r="BO240">
            <v>450.70947933640775</v>
          </cell>
          <cell r="BQ240">
            <v>0.10725</v>
          </cell>
        </row>
        <row r="241">
          <cell r="AQ241">
            <v>675.7522612448613</v>
          </cell>
          <cell r="AT241">
            <v>61.539025553662697</v>
          </cell>
          <cell r="AU241">
            <v>341.25489192865496</v>
          </cell>
          <cell r="AW241">
            <v>8.0250000000000002E-2</v>
          </cell>
          <cell r="BN241">
            <v>63.158473594548553</v>
          </cell>
          <cell r="BO241">
            <v>384.47053108396199</v>
          </cell>
          <cell r="BQ241">
            <v>8.0250000000000002E-2</v>
          </cell>
        </row>
        <row r="242">
          <cell r="AQ242">
            <v>0</v>
          </cell>
          <cell r="AT242">
            <v>0</v>
          </cell>
          <cell r="AU242">
            <v>0</v>
          </cell>
          <cell r="AW242">
            <v>0</v>
          </cell>
          <cell r="BN242">
            <v>0</v>
          </cell>
          <cell r="BO242">
            <v>0</v>
          </cell>
          <cell r="BQ242">
            <v>0</v>
          </cell>
        </row>
        <row r="243">
          <cell r="AQ243">
            <v>133.81605707564802</v>
          </cell>
          <cell r="AT243">
            <v>10.762998296422488</v>
          </cell>
          <cell r="AU243">
            <v>66.238948252445766</v>
          </cell>
          <cell r="AW243">
            <v>2.7E-2</v>
          </cell>
          <cell r="BN243">
            <v>11.046235093696762</v>
          </cell>
          <cell r="BO243">
            <v>66.238948252445766</v>
          </cell>
          <cell r="BQ243">
            <v>2.7E-2</v>
          </cell>
        </row>
        <row r="244">
          <cell r="AQ244">
            <v>0</v>
          </cell>
          <cell r="AT244">
            <v>0</v>
          </cell>
          <cell r="AU244">
            <v>0</v>
          </cell>
          <cell r="AW244">
            <v>0</v>
          </cell>
          <cell r="BN244">
            <v>0</v>
          </cell>
          <cell r="BO244">
            <v>0</v>
          </cell>
          <cell r="BQ244">
            <v>0</v>
          </cell>
        </row>
        <row r="245">
          <cell r="AQ245">
            <v>0</v>
          </cell>
          <cell r="AT245">
            <v>0</v>
          </cell>
          <cell r="AU245">
            <v>0</v>
          </cell>
          <cell r="AW245">
            <v>0</v>
          </cell>
          <cell r="BN245">
            <v>0</v>
          </cell>
          <cell r="BO245">
            <v>0</v>
          </cell>
          <cell r="BQ245">
            <v>0</v>
          </cell>
        </row>
        <row r="246">
          <cell r="AQ246">
            <v>0</v>
          </cell>
          <cell r="AT246">
            <v>0</v>
          </cell>
          <cell r="AU246">
            <v>0</v>
          </cell>
          <cell r="AW246">
            <v>0</v>
          </cell>
          <cell r="BN246">
            <v>0</v>
          </cell>
          <cell r="BO246">
            <v>0</v>
          </cell>
          <cell r="BQ246">
            <v>0</v>
          </cell>
        </row>
        <row r="247">
          <cell r="AQ247">
            <v>287.75402588920025</v>
          </cell>
          <cell r="AT247">
            <v>0</v>
          </cell>
          <cell r="AU247">
            <v>175.52995579241215</v>
          </cell>
          <cell r="AW247">
            <v>1.2E-2</v>
          </cell>
          <cell r="BN247">
            <v>0</v>
          </cell>
          <cell r="BO247">
            <v>175.52995579241215</v>
          </cell>
          <cell r="BQ247">
            <v>1.2E-2</v>
          </cell>
        </row>
        <row r="248">
          <cell r="AQ248">
            <v>287.75402588920025</v>
          </cell>
          <cell r="AT248">
            <v>0</v>
          </cell>
          <cell r="AU248">
            <v>175.52995579241215</v>
          </cell>
          <cell r="AW248">
            <v>1.2E-2</v>
          </cell>
          <cell r="BN248">
            <v>0</v>
          </cell>
          <cell r="BO248">
            <v>175.52995579241215</v>
          </cell>
          <cell r="BQ248">
            <v>1.2E-2</v>
          </cell>
        </row>
        <row r="249">
          <cell r="AQ249">
            <v>0</v>
          </cell>
          <cell r="AT249">
            <v>0</v>
          </cell>
          <cell r="AU249">
            <v>0</v>
          </cell>
          <cell r="AW249">
            <v>0</v>
          </cell>
          <cell r="BN249">
            <v>0</v>
          </cell>
          <cell r="BO249">
            <v>0</v>
          </cell>
          <cell r="BQ249">
            <v>0</v>
          </cell>
        </row>
      </sheetData>
      <sheetData sheetId="5"/>
      <sheetData sheetId="6">
        <row r="10">
          <cell r="FE10">
            <v>337.61115799999993</v>
          </cell>
        </row>
      </sheetData>
      <sheetData sheetId="7">
        <row r="10">
          <cell r="CG10">
            <v>884.88479299999995</v>
          </cell>
          <cell r="HP10">
            <v>1166.8684093115585</v>
          </cell>
          <cell r="HQ10">
            <v>1404.2021199465071</v>
          </cell>
          <cell r="HR10">
            <v>1251.5635792079975</v>
          </cell>
          <cell r="HS10">
            <v>981.11288697974373</v>
          </cell>
          <cell r="HT10">
            <v>1122.6691979946995</v>
          </cell>
          <cell r="HU10">
            <v>1040.4231227564496</v>
          </cell>
          <cell r="HV10">
            <v>1029.3369625182931</v>
          </cell>
          <cell r="HW10">
            <v>953.49416120483045</v>
          </cell>
          <cell r="HX10">
            <v>845.79224145730097</v>
          </cell>
          <cell r="HY10">
            <v>954.5408028798297</v>
          </cell>
          <cell r="HZ10">
            <v>904.12430999411663</v>
          </cell>
          <cell r="IA10">
            <v>1239.830633767473</v>
          </cell>
          <cell r="IK10">
            <v>1244.7275347504842</v>
          </cell>
          <cell r="IL10">
            <v>1497.897302818948</v>
          </cell>
          <cell r="IM10">
            <v>1335.0739775791717</v>
          </cell>
          <cell r="IN10">
            <v>1046.577502121884</v>
          </cell>
          <cell r="IO10">
            <v>1197.5791374665025</v>
          </cell>
          <cell r="IP10">
            <v>1109.8452047820026</v>
          </cell>
          <cell r="IQ10">
            <v>1098.019322109225</v>
          </cell>
          <cell r="IR10">
            <v>1017.115920873798</v>
          </cell>
          <cell r="IS10">
            <v>902.22760614572076</v>
          </cell>
          <cell r="IT10">
            <v>1018.2323995628196</v>
          </cell>
          <cell r="IU10">
            <v>964.45187349868206</v>
          </cell>
          <cell r="IV10">
            <v>1322.5581530551688</v>
          </cell>
          <cell r="JF10">
            <v>1327.9416985728362</v>
          </cell>
          <cell r="JG10">
            <v>1598.0367052712454</v>
          </cell>
          <cell r="JH10">
            <v>1424.3281007375399</v>
          </cell>
          <cell r="JI10">
            <v>1116.5446791007528</v>
          </cell>
          <cell r="JJ10">
            <v>1277.6412745633129</v>
          </cell>
          <cell r="JK10">
            <v>1184.0420375102947</v>
          </cell>
          <cell r="JL10">
            <v>1171.4255553604403</v>
          </cell>
          <cell r="JM10">
            <v>1085.1134934372433</v>
          </cell>
          <cell r="JN10">
            <v>962.5445138438447</v>
          </cell>
          <cell r="JO10">
            <v>1086.3046124294144</v>
          </cell>
          <cell r="JP10">
            <v>1028.9286798354049</v>
          </cell>
          <cell r="JQ10">
            <v>1410.9755518355219</v>
          </cell>
        </row>
        <row r="23">
          <cell r="HP23">
            <v>450.74502991136694</v>
          </cell>
          <cell r="HQ23">
            <v>517.37605738550496</v>
          </cell>
          <cell r="HR23">
            <v>475.65645520835989</v>
          </cell>
          <cell r="HS23">
            <v>404.3806343375598</v>
          </cell>
          <cell r="HT23">
            <v>458.06767907570588</v>
          </cell>
          <cell r="HU23">
            <v>423.99403199767812</v>
          </cell>
          <cell r="HV23">
            <v>434.2715900625754</v>
          </cell>
          <cell r="HW23">
            <v>410.94115915374658</v>
          </cell>
          <cell r="HX23">
            <v>378.94070969643616</v>
          </cell>
          <cell r="HY23">
            <v>414.83258652048312</v>
          </cell>
          <cell r="HZ23">
            <v>414.15484516749257</v>
          </cell>
          <cell r="IA23">
            <v>512.00475616332426</v>
          </cell>
          <cell r="IK23">
            <v>525.0844570664741</v>
          </cell>
          <cell r="IL23">
            <v>602.70465155185502</v>
          </cell>
          <cell r="IM23">
            <v>554.10441593190137</v>
          </cell>
          <cell r="IN23">
            <v>471.0733823755898</v>
          </cell>
          <cell r="IO23">
            <v>533.61479906825116</v>
          </cell>
          <cell r="IP23">
            <v>493.92153283354861</v>
          </cell>
          <cell r="IQ23">
            <v>505.89412407329439</v>
          </cell>
          <cell r="IR23">
            <v>478.71590615861624</v>
          </cell>
          <cell r="IS23">
            <v>441.43776105631952</v>
          </cell>
          <cell r="IT23">
            <v>483.24912980054569</v>
          </cell>
          <cell r="IU23">
            <v>482.45961149917576</v>
          </cell>
          <cell r="IV23">
            <v>596.44748486375238</v>
          </cell>
          <cell r="JF23">
            <v>603.4529407127344</v>
          </cell>
          <cell r="JG23">
            <v>692.65789429788242</v>
          </cell>
          <cell r="JH23">
            <v>636.80410790313488</v>
          </cell>
          <cell r="JI23">
            <v>541.38075134464748</v>
          </cell>
          <cell r="JJ23">
            <v>613.25643022186307</v>
          </cell>
          <cell r="JK23">
            <v>567.63897209018512</v>
          </cell>
          <cell r="JL23">
            <v>581.39846410017526</v>
          </cell>
          <cell r="JM23">
            <v>550.16391639413314</v>
          </cell>
          <cell r="JN23">
            <v>507.32203451483548</v>
          </cell>
          <cell r="JO23">
            <v>555.37372045672873</v>
          </cell>
          <cell r="JP23">
            <v>554.46636710757434</v>
          </cell>
          <cell r="JQ23">
            <v>685.46684990940378</v>
          </cell>
        </row>
        <row r="36">
          <cell r="HP36">
            <v>91.151961021682482</v>
          </cell>
          <cell r="HQ36">
            <v>98.701394830625844</v>
          </cell>
          <cell r="HR36">
            <v>93.288021228115852</v>
          </cell>
          <cell r="HS36">
            <v>87.663962254237077</v>
          </cell>
          <cell r="HT36">
            <v>93.783069908748061</v>
          </cell>
          <cell r="HU36">
            <v>86.987774119318729</v>
          </cell>
          <cell r="HV36">
            <v>88.980125261605522</v>
          </cell>
          <cell r="HW36">
            <v>91.503314352283127</v>
          </cell>
          <cell r="HX36">
            <v>101.40615194167123</v>
          </cell>
          <cell r="HY36">
            <v>98.518056546630646</v>
          </cell>
          <cell r="HZ36">
            <v>90.672864142026583</v>
          </cell>
          <cell r="IA36">
            <v>101.07302466938614</v>
          </cell>
          <cell r="IK36">
            <v>95.457000908756243</v>
          </cell>
          <cell r="IL36">
            <v>103.36298890817493</v>
          </cell>
          <cell r="IM36">
            <v>97.693945663221442</v>
          </cell>
          <cell r="IN36">
            <v>91.804266532207009</v>
          </cell>
          <cell r="IO36">
            <v>98.212375127901268</v>
          </cell>
          <cell r="IP36">
            <v>91.096142530420153</v>
          </cell>
          <cell r="IQ36">
            <v>93.182590947636257</v>
          </cell>
          <cell r="IR36">
            <v>95.824948398009511</v>
          </cell>
          <cell r="IS36">
            <v>106.19548970259676</v>
          </cell>
          <cell r="IT36">
            <v>103.17099169225354</v>
          </cell>
          <cell r="IU36">
            <v>94.955276636847074</v>
          </cell>
          <cell r="IV36">
            <v>105.8466290749501</v>
          </cell>
          <cell r="JF36">
            <v>99.992110249518433</v>
          </cell>
          <cell r="JG36">
            <v>108.27370736804603</v>
          </cell>
          <cell r="JH36">
            <v>102.33533101259655</v>
          </cell>
          <cell r="JI36">
            <v>96.165836482115651</v>
          </cell>
          <cell r="JJ36">
            <v>102.87839077453498</v>
          </cell>
          <cell r="JK36">
            <v>95.42406990048292</v>
          </cell>
          <cell r="JL36">
            <v>97.609644328529583</v>
          </cell>
          <cell r="JM36">
            <v>100.37753872057017</v>
          </cell>
          <cell r="JN36">
            <v>111.24077870929217</v>
          </cell>
          <cell r="JO36">
            <v>108.0725884705399</v>
          </cell>
          <cell r="JP36">
            <v>99.466549334823924</v>
          </cell>
          <cell r="JQ36">
            <v>110.87534390609</v>
          </cell>
        </row>
        <row r="43">
          <cell r="HP43">
            <v>0.8588186024474509</v>
          </cell>
          <cell r="HQ43">
            <v>0.89671585880734261</v>
          </cell>
          <cell r="HR43">
            <v>0.79146942858854452</v>
          </cell>
          <cell r="HS43">
            <v>0.76628116748508246</v>
          </cell>
          <cell r="HT43">
            <v>0.81445451381421996</v>
          </cell>
          <cell r="HU43">
            <v>0.76395857279536217</v>
          </cell>
          <cell r="HV43">
            <v>0.79341959850884591</v>
          </cell>
          <cell r="HW43">
            <v>0.74649508958585853</v>
          </cell>
          <cell r="HX43">
            <v>0.78892418865623726</v>
          </cell>
          <cell r="HY43">
            <v>0.81841253901312905</v>
          </cell>
          <cell r="HZ43">
            <v>0.73595587342082736</v>
          </cell>
          <cell r="IA43">
            <v>0.85010001715248795</v>
          </cell>
          <cell r="IK43">
            <v>0.87078772832986739</v>
          </cell>
          <cell r="IL43">
            <v>0.90921314864740621</v>
          </cell>
          <cell r="IM43">
            <v>0.80249992699165773</v>
          </cell>
          <cell r="IN43">
            <v>0.77696062380894004</v>
          </cell>
          <cell r="IO43">
            <v>0.82580534922179505</v>
          </cell>
          <cell r="IP43">
            <v>0.77460565973628392</v>
          </cell>
          <cell r="IQ43">
            <v>0.80447727591018015</v>
          </cell>
          <cell r="IR43">
            <v>0.75689879261743731</v>
          </cell>
          <cell r="IS43">
            <v>0.7999192147290306</v>
          </cell>
          <cell r="IT43">
            <v>0.82981853636260494</v>
          </cell>
          <cell r="IU43">
            <v>0.74621269420670056</v>
          </cell>
          <cell r="IV43">
            <v>0.86194763443621469</v>
          </cell>
          <cell r="JF43">
            <v>0.87500924991730011</v>
          </cell>
          <cell r="JG43">
            <v>0.91362095414318911</v>
          </cell>
          <cell r="JH43">
            <v>0.80639039381324007</v>
          </cell>
          <cell r="JI43">
            <v>0.78072727776981454</v>
          </cell>
          <cell r="JJ43">
            <v>0.82980879919627215</v>
          </cell>
          <cell r="JK43">
            <v>0.77836089698634936</v>
          </cell>
          <cell r="JL43">
            <v>0.80837732878916069</v>
          </cell>
          <cell r="JM43">
            <v>0.76056818814126337</v>
          </cell>
          <cell r="JN43">
            <v>0.80379717042743892</v>
          </cell>
          <cell r="JO43">
            <v>0.83384144200417298</v>
          </cell>
          <cell r="JP43">
            <v>0.74983028422884257</v>
          </cell>
          <cell r="JQ43">
            <v>0.86612629983034928</v>
          </cell>
        </row>
        <row r="46">
          <cell r="HP46">
            <v>1349.9259831259728</v>
          </cell>
          <cell r="HQ46">
            <v>638.46764028052598</v>
          </cell>
          <cell r="HR46">
            <v>584.95345152132222</v>
          </cell>
          <cell r="HS46">
            <v>840.09125758455684</v>
          </cell>
          <cell r="HT46">
            <v>1034.9486875967384</v>
          </cell>
          <cell r="HU46">
            <v>1123.4008727403593</v>
          </cell>
          <cell r="HV46">
            <v>754.53172667084084</v>
          </cell>
          <cell r="HW46">
            <v>639.20115838329082</v>
          </cell>
          <cell r="HX46">
            <v>1121.0320624319725</v>
          </cell>
          <cell r="HY46">
            <v>1505.471326661843</v>
          </cell>
          <cell r="HZ46">
            <v>1601.9912957133604</v>
          </cell>
          <cell r="IA46">
            <v>1858.7892983369654</v>
          </cell>
          <cell r="IK46">
            <v>1379.2179907376726</v>
          </cell>
          <cell r="IL46">
            <v>652.3217324401669</v>
          </cell>
          <cell r="IM46">
            <v>597.64634073794048</v>
          </cell>
          <cell r="IN46">
            <v>858.32037519492042</v>
          </cell>
          <cell r="IO46">
            <v>1057.4060113417049</v>
          </cell>
          <cell r="IP46">
            <v>1147.7775180724982</v>
          </cell>
          <cell r="IQ46">
            <v>770.9042903203906</v>
          </cell>
          <cell r="IR46">
            <v>653.07116713252117</v>
          </cell>
          <cell r="IS46">
            <v>1145.357307012921</v>
          </cell>
          <cell r="IT46">
            <v>1538.1385085007003</v>
          </cell>
          <cell r="IU46">
            <v>1636.7528617654846</v>
          </cell>
          <cell r="IV46">
            <v>1899.12311734336</v>
          </cell>
          <cell r="JF46">
            <v>1405.6784626772376</v>
          </cell>
          <cell r="JG46">
            <v>664.83660754527591</v>
          </cell>
          <cell r="JH46">
            <v>609.11226152427082</v>
          </cell>
          <cell r="JI46">
            <v>874.78736036733312</v>
          </cell>
          <cell r="JJ46">
            <v>1077.6924796735675</v>
          </cell>
          <cell r="JK46">
            <v>1169.797775213704</v>
          </cell>
          <cell r="JL46">
            <v>785.69418682631044</v>
          </cell>
          <cell r="JM46">
            <v>665.60042023717824</v>
          </cell>
          <cell r="JN46">
            <v>1167.3311320982375</v>
          </cell>
          <cell r="JO46">
            <v>1567.6478907134269</v>
          </cell>
          <cell r="JP46">
            <v>1668.1541728429195</v>
          </cell>
          <cell r="JQ46">
            <v>1935.5580350240425</v>
          </cell>
        </row>
        <row r="54">
          <cell r="HP54">
            <v>41.777817860290611</v>
          </cell>
          <cell r="HQ54">
            <v>43.494096658318398</v>
          </cell>
          <cell r="HR54">
            <v>40.673289903134723</v>
          </cell>
          <cell r="HS54">
            <v>40.453988301950616</v>
          </cell>
          <cell r="HT54">
            <v>43.088958310676318</v>
          </cell>
          <cell r="HU54">
            <v>41.259341401740528</v>
          </cell>
          <cell r="HV54">
            <v>43.827071090775163</v>
          </cell>
          <cell r="HW54">
            <v>44.998946067753685</v>
          </cell>
          <cell r="HX54">
            <v>44.687542759732224</v>
          </cell>
          <cell r="HY54">
            <v>45.574528641912089</v>
          </cell>
          <cell r="HZ54">
            <v>42.168333160093709</v>
          </cell>
          <cell r="IA54">
            <v>46.212414859241569</v>
          </cell>
          <cell r="IK54">
            <v>42.744938019407265</v>
          </cell>
          <cell r="IL54">
            <v>44.500947179365106</v>
          </cell>
          <cell r="IM54">
            <v>41.614841200391588</v>
          </cell>
          <cell r="IN54">
            <v>41.390462957815132</v>
          </cell>
          <cell r="IO54">
            <v>44.086430231228711</v>
          </cell>
          <cell r="IP54">
            <v>42.214459281638874</v>
          </cell>
          <cell r="IQ54">
            <v>44.841629680423651</v>
          </cell>
          <cell r="IR54">
            <v>46.040632544214979</v>
          </cell>
          <cell r="IS54">
            <v>45.722020520367082</v>
          </cell>
          <cell r="IT54">
            <v>46.629539354516268</v>
          </cell>
          <cell r="IU54">
            <v>43.144493408861429</v>
          </cell>
          <cell r="IV54">
            <v>47.282192083157199</v>
          </cell>
          <cell r="JF54">
            <v>43.850372643988734</v>
          </cell>
          <cell r="JG54">
            <v>45.651794276544337</v>
          </cell>
          <cell r="JH54">
            <v>42.69105018538265</v>
          </cell>
          <cell r="JI54">
            <v>42.460869256222956</v>
          </cell>
          <cell r="JJ54">
            <v>45.226557430142151</v>
          </cell>
          <cell r="JK54">
            <v>43.306175099000008</v>
          </cell>
          <cell r="JL54">
            <v>46.001287229789952</v>
          </cell>
          <cell r="JM54">
            <v>47.231297724941179</v>
          </cell>
          <cell r="JN54">
            <v>46.904446017535676</v>
          </cell>
          <cell r="JO54">
            <v>47.835434361484417</v>
          </cell>
          <cell r="JP54">
            <v>44.260261008115606</v>
          </cell>
          <cell r="JQ54">
            <v>48.504965461167558</v>
          </cell>
        </row>
        <row r="64">
          <cell r="HP64">
            <v>10.123853162682765</v>
          </cell>
          <cell r="HQ64">
            <v>8.2808752181303049</v>
          </cell>
          <cell r="HR64">
            <v>9.8174361221002613</v>
          </cell>
          <cell r="HS64">
            <v>9.9602598584294277</v>
          </cell>
          <cell r="HT64">
            <v>11.550814693948874</v>
          </cell>
          <cell r="HU64">
            <v>10.721044154203737</v>
          </cell>
          <cell r="HV64">
            <v>8.888263863008806</v>
          </cell>
          <cell r="HW64">
            <v>10.268045331749031</v>
          </cell>
          <cell r="HX64">
            <v>9.1383410873496604</v>
          </cell>
          <cell r="HY64">
            <v>9.3605737921810501</v>
          </cell>
          <cell r="HZ64">
            <v>10.314398418476085</v>
          </cell>
          <cell r="IA64">
            <v>13.174757230459811</v>
          </cell>
          <cell r="IK64">
            <v>11.609663631273376</v>
          </cell>
          <cell r="IL64">
            <v>9.4962040944462203</v>
          </cell>
          <cell r="IM64">
            <v>11.258275803448498</v>
          </cell>
          <cell r="IN64">
            <v>11.422060827855541</v>
          </cell>
          <cell r="IO64">
            <v>13.24605079795333</v>
          </cell>
          <cell r="IP64">
            <v>12.29450036524946</v>
          </cell>
          <cell r="IQ64">
            <v>10.192735123411254</v>
          </cell>
          <cell r="IR64">
            <v>11.775017924171815</v>
          </cell>
          <cell r="IS64">
            <v>10.479514515583954</v>
          </cell>
          <cell r="IT64">
            <v>10.734362833660189</v>
          </cell>
          <cell r="IU64">
            <v>11.828173944564918</v>
          </cell>
          <cell r="IV64">
            <v>15.108328559438839</v>
          </cell>
          <cell r="JF64">
            <v>12.727133320711975</v>
          </cell>
          <cell r="JG64">
            <v>10.41024610094167</v>
          </cell>
          <cell r="JH64">
            <v>12.341923216953605</v>
          </cell>
          <cell r="JI64">
            <v>12.521473108127829</v>
          </cell>
          <cell r="JJ64">
            <v>14.521028328878856</v>
          </cell>
          <cell r="JK64">
            <v>13.477887924209355</v>
          </cell>
          <cell r="JL64">
            <v>11.173820615174032</v>
          </cell>
          <cell r="JM64">
            <v>12.908403527817851</v>
          </cell>
          <cell r="JN64">
            <v>11.488203501167636</v>
          </cell>
          <cell r="JO64">
            <v>11.767581838364102</v>
          </cell>
          <cell r="JP64">
            <v>12.966675996325822</v>
          </cell>
          <cell r="JQ64">
            <v>16.562556671420811</v>
          </cell>
        </row>
        <row r="69">
          <cell r="HP69">
            <v>21.685764903041346</v>
          </cell>
          <cell r="HQ69">
            <v>24.569371450779727</v>
          </cell>
          <cell r="HR69">
            <v>23.1370593360814</v>
          </cell>
          <cell r="HS69">
            <v>20.050591073524945</v>
          </cell>
          <cell r="HT69">
            <v>23.011217275438607</v>
          </cell>
          <cell r="HU69">
            <v>21.526830996394921</v>
          </cell>
          <cell r="HV69">
            <v>22.432508565137301</v>
          </cell>
          <cell r="HW69">
            <v>21.5745339452324</v>
          </cell>
          <cell r="HX69">
            <v>21.45181037370191</v>
          </cell>
          <cell r="HY69">
            <v>23.766805137425695</v>
          </cell>
          <cell r="HZ69">
            <v>23.078423502337376</v>
          </cell>
          <cell r="IA69">
            <v>28.57285481941846</v>
          </cell>
          <cell r="IK69">
            <v>27.601269830983931</v>
          </cell>
          <cell r="IL69">
            <v>31.271474814131967</v>
          </cell>
          <cell r="IM69">
            <v>29.448452507253077</v>
          </cell>
          <cell r="IN69">
            <v>25.520048610942219</v>
          </cell>
          <cell r="IO69">
            <v>29.288282889652837</v>
          </cell>
          <cell r="IP69">
            <v>27.398981479051042</v>
          </cell>
          <cell r="IQ69">
            <v>28.551712363412054</v>
          </cell>
          <cell r="IR69">
            <v>27.459696974606938</v>
          </cell>
          <cell r="IS69">
            <v>27.30349651649167</v>
          </cell>
          <cell r="IT69">
            <v>30.24998216809503</v>
          </cell>
          <cell r="IU69">
            <v>29.373821823199751</v>
          </cell>
          <cell r="IV69">
            <v>36.367039817981876</v>
          </cell>
          <cell r="JF69">
            <v>35.722500848920014</v>
          </cell>
          <cell r="JG69">
            <v>40.472604790842254</v>
          </cell>
          <cell r="JH69">
            <v>38.113187405198012</v>
          </cell>
          <cell r="JI69">
            <v>33.028913660541001</v>
          </cell>
          <cell r="JJ69">
            <v>37.905890446190973</v>
          </cell>
          <cell r="JK69">
            <v>35.460692393443175</v>
          </cell>
          <cell r="JL69">
            <v>36.952595854672253</v>
          </cell>
          <cell r="JM69">
            <v>35.539272449897808</v>
          </cell>
          <cell r="JN69">
            <v>35.337112511902461</v>
          </cell>
          <cell r="JO69">
            <v>39.150554314952274</v>
          </cell>
          <cell r="JP69">
            <v>38.016597839182552</v>
          </cell>
          <cell r="JQ69">
            <v>47.067458081665166</v>
          </cell>
        </row>
        <row r="70">
          <cell r="HP70">
            <v>0.10085253200000004</v>
          </cell>
          <cell r="HQ70">
            <v>0.12212590500000001</v>
          </cell>
          <cell r="HR70">
            <v>0.12537354500000006</v>
          </cell>
          <cell r="HS70">
            <v>0.16927791100000006</v>
          </cell>
          <cell r="HT70">
            <v>0.20332489100000004</v>
          </cell>
          <cell r="HU70">
            <v>0.19769076799999993</v>
          </cell>
          <cell r="HV70">
            <v>0.261637332</v>
          </cell>
          <cell r="HW70">
            <v>0.31597940000000008</v>
          </cell>
          <cell r="HX70">
            <v>0.31819817700000008</v>
          </cell>
          <cell r="HY70">
            <v>0.40914540700000007</v>
          </cell>
          <cell r="HZ70">
            <v>0.35913973700000013</v>
          </cell>
          <cell r="IA70">
            <v>0.45500900500000013</v>
          </cell>
          <cell r="IK70">
            <v>0.11093778520000006</v>
          </cell>
          <cell r="IL70">
            <v>0.13433849550000002</v>
          </cell>
          <cell r="IM70">
            <v>0.13791089950000007</v>
          </cell>
          <cell r="IN70">
            <v>0.18620570210000009</v>
          </cell>
          <cell r="IO70">
            <v>0.22365738010000005</v>
          </cell>
          <cell r="IP70">
            <v>0.21745984479999994</v>
          </cell>
          <cell r="IQ70">
            <v>0.28780106520000004</v>
          </cell>
          <cell r="IR70">
            <v>0.34757734000000012</v>
          </cell>
          <cell r="IS70">
            <v>0.35001799470000011</v>
          </cell>
          <cell r="IT70">
            <v>0.45005994770000013</v>
          </cell>
          <cell r="IU70">
            <v>0.39505371070000017</v>
          </cell>
          <cell r="IV70">
            <v>0.50050990550000019</v>
          </cell>
          <cell r="JF70">
            <v>0.12203156372000007</v>
          </cell>
          <cell r="JG70">
            <v>0.14777234505000003</v>
          </cell>
          <cell r="JH70">
            <v>0.1517019894500001</v>
          </cell>
          <cell r="JI70">
            <v>0.20482627231000011</v>
          </cell>
          <cell r="JJ70">
            <v>0.24602311811000008</v>
          </cell>
          <cell r="JK70">
            <v>0.23920582927999995</v>
          </cell>
          <cell r="JL70">
            <v>0.31658117172000005</v>
          </cell>
          <cell r="JM70">
            <v>0.38233507400000016</v>
          </cell>
          <cell r="JN70">
            <v>0.38501979417000015</v>
          </cell>
          <cell r="JO70">
            <v>0.49506594247000019</v>
          </cell>
          <cell r="JP70">
            <v>0.43455908177000024</v>
          </cell>
          <cell r="JQ70">
            <v>0.55056089605000025</v>
          </cell>
        </row>
        <row r="89">
          <cell r="HP89">
            <v>441.58729076896429</v>
          </cell>
          <cell r="HQ89">
            <v>455.23129054671949</v>
          </cell>
          <cell r="HR89">
            <v>442.23615257864219</v>
          </cell>
          <cell r="HS89">
            <v>427.54443693938589</v>
          </cell>
          <cell r="HT89">
            <v>445.26445289243804</v>
          </cell>
          <cell r="HU89">
            <v>418.73179482743393</v>
          </cell>
          <cell r="HV89">
            <v>427.62701363798482</v>
          </cell>
          <cell r="HW89">
            <v>433.7263002516886</v>
          </cell>
          <cell r="HX89">
            <v>456.61723018496065</v>
          </cell>
          <cell r="HY89">
            <v>443.74407830023114</v>
          </cell>
          <cell r="HZ89">
            <v>437.50223188739955</v>
          </cell>
          <cell r="IA89">
            <v>456.40117149522325</v>
          </cell>
          <cell r="IK89">
            <v>470.26044660934366</v>
          </cell>
          <cell r="IL89">
            <v>484.7920338085259</v>
          </cell>
          <cell r="IM89">
            <v>470.9651666512766</v>
          </cell>
          <cell r="IN89">
            <v>455.31241615086685</v>
          </cell>
          <cell r="IO89">
            <v>474.15914379904416</v>
          </cell>
          <cell r="IP89">
            <v>445.90572420672487</v>
          </cell>
          <cell r="IQ89">
            <v>455.38587673268626</v>
          </cell>
          <cell r="IR89">
            <v>461.87906966643419</v>
          </cell>
          <cell r="IS89">
            <v>486.25213413654393</v>
          </cell>
          <cell r="IT89">
            <v>472.53965612990231</v>
          </cell>
          <cell r="IU89">
            <v>465.90086265529044</v>
          </cell>
          <cell r="IV89">
            <v>486.05534699679515</v>
          </cell>
          <cell r="JF89">
            <v>498.75410168556056</v>
          </cell>
          <cell r="JG89">
            <v>514.16881058110005</v>
          </cell>
          <cell r="JH89">
            <v>499.52337748729246</v>
          </cell>
          <cell r="JI89">
            <v>482.91094714226773</v>
          </cell>
          <cell r="JJ89">
            <v>502.86159020861948</v>
          </cell>
          <cell r="JK89">
            <v>472.89953767089531</v>
          </cell>
          <cell r="JL89">
            <v>482.96580602926724</v>
          </cell>
          <cell r="JM89">
            <v>489.84903364669054</v>
          </cell>
          <cell r="JN89">
            <v>515.69217278491487</v>
          </cell>
          <cell r="JO89">
            <v>501.1433515085277</v>
          </cell>
          <cell r="JP89">
            <v>494.11559866763884</v>
          </cell>
          <cell r="JQ89">
            <v>515.53648549807087</v>
          </cell>
        </row>
        <row r="104">
          <cell r="HP104">
            <v>1.0612080000000001E-2</v>
          </cell>
          <cell r="HQ104">
            <v>2.4161583744000001E-2</v>
          </cell>
          <cell r="HR104">
            <v>9.0245128320000003E-3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6.8512649687999985E-2</v>
          </cell>
          <cell r="HX104">
            <v>0.107845263</v>
          </cell>
          <cell r="HY104">
            <v>4.3258021704000005E-2</v>
          </cell>
          <cell r="HZ104">
            <v>1.5474535056000001E-2</v>
          </cell>
          <cell r="IA104">
            <v>0</v>
          </cell>
          <cell r="IK104">
            <v>1.0824321600000001E-2</v>
          </cell>
          <cell r="IL104">
            <v>2.4644815418880001E-2</v>
          </cell>
          <cell r="IM104">
            <v>9.2050030886399997E-3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6.9882902681759992E-2</v>
          </cell>
          <cell r="IS104">
            <v>0.11000216826000001</v>
          </cell>
          <cell r="IT104">
            <v>4.4123182138080003E-2</v>
          </cell>
          <cell r="IU104">
            <v>1.5784025757120002E-2</v>
          </cell>
          <cell r="IV104">
            <v>0</v>
          </cell>
          <cell r="JF104">
            <v>1.1040808032000001E-2</v>
          </cell>
          <cell r="JG104">
            <v>2.5137711727257601E-2</v>
          </cell>
          <cell r="JH104">
            <v>9.3891031504127996E-3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7.1280560735395196E-2</v>
          </cell>
          <cell r="JN104">
            <v>0.11220221162520001</v>
          </cell>
          <cell r="JO104">
            <v>4.5005645780841604E-2</v>
          </cell>
          <cell r="JP104">
            <v>1.6099706272262402E-2</v>
          </cell>
          <cell r="JQ104">
            <v>0</v>
          </cell>
        </row>
        <row r="110">
          <cell r="HP110">
            <v>279.79341366811695</v>
          </cell>
          <cell r="HQ110">
            <v>309.1576932497602</v>
          </cell>
          <cell r="HR110">
            <v>309.9466290386859</v>
          </cell>
          <cell r="HS110">
            <v>264.52276795126488</v>
          </cell>
          <cell r="HT110">
            <v>285.43047977306878</v>
          </cell>
          <cell r="HU110">
            <v>265.72777554284801</v>
          </cell>
          <cell r="HV110">
            <v>277.35809446948969</v>
          </cell>
          <cell r="HW110">
            <v>256.94320876241721</v>
          </cell>
          <cell r="HX110">
            <v>237.64630492449163</v>
          </cell>
          <cell r="HY110">
            <v>238.27056863827133</v>
          </cell>
          <cell r="HZ110">
            <v>261.13213039275593</v>
          </cell>
          <cell r="IA110">
            <v>311.03652704590229</v>
          </cell>
          <cell r="IK110">
            <v>329.67757818081697</v>
          </cell>
          <cell r="IL110">
            <v>364.27719384219057</v>
          </cell>
          <cell r="IM110">
            <v>365.20678841993043</v>
          </cell>
          <cell r="IN110">
            <v>311.68434012997176</v>
          </cell>
          <cell r="IO110">
            <v>336.31967270749556</v>
          </cell>
          <cell r="IP110">
            <v>313.10418764987742</v>
          </cell>
          <cell r="IQ110">
            <v>326.80806769100604</v>
          </cell>
          <cell r="IR110">
            <v>302.7534268382762</v>
          </cell>
          <cell r="IS110">
            <v>280.01609203016824</v>
          </cell>
          <cell r="IT110">
            <v>280.75165526808337</v>
          </cell>
          <cell r="IU110">
            <v>307.68918826373067</v>
          </cell>
          <cell r="IV110">
            <v>366.49100355127518</v>
          </cell>
          <cell r="JF110">
            <v>380.76730456002042</v>
          </cell>
          <cell r="JG110">
            <v>420.72877985018459</v>
          </cell>
          <cell r="JH110">
            <v>421.80243254944543</v>
          </cell>
          <cell r="JI110">
            <v>359.98567667154606</v>
          </cell>
          <cell r="JJ110">
            <v>388.43871625720629</v>
          </cell>
          <cell r="JK110">
            <v>361.62555620482806</v>
          </cell>
          <cell r="JL110">
            <v>377.45310958006104</v>
          </cell>
          <cell r="JM110">
            <v>349.67075079729369</v>
          </cell>
          <cell r="JN110">
            <v>323.40983934697488</v>
          </cell>
          <cell r="JO110">
            <v>324.25939190975419</v>
          </cell>
          <cell r="JP110">
            <v>355.37140106381207</v>
          </cell>
          <cell r="JQ110">
            <v>423.2856609107298</v>
          </cell>
        </row>
        <row r="115">
          <cell r="HP115">
            <v>0</v>
          </cell>
          <cell r="HQ115">
            <v>5.0119792632000004E-2</v>
          </cell>
          <cell r="HR115">
            <v>3.8910252528000004E-2</v>
          </cell>
          <cell r="HS115">
            <v>2.9115302688E-2</v>
          </cell>
          <cell r="HT115">
            <v>2.6456976648000001E-2</v>
          </cell>
          <cell r="HU115">
            <v>3.1779995976000001E-2</v>
          </cell>
          <cell r="HV115">
            <v>2.7015172056E-2</v>
          </cell>
          <cell r="HW115">
            <v>2.7561694176000004E-2</v>
          </cell>
          <cell r="HX115">
            <v>3.0043859688000003E-2</v>
          </cell>
          <cell r="HY115">
            <v>3.0089491632000004E-2</v>
          </cell>
          <cell r="HZ115">
            <v>3.1368247272000001E-2</v>
          </cell>
          <cell r="IA115">
            <v>3.5494223976000001E-2</v>
          </cell>
          <cell r="IK115">
            <v>0</v>
          </cell>
          <cell r="IL115">
            <v>5.1122188484640008E-2</v>
          </cell>
          <cell r="IM115">
            <v>3.9688457578560002E-2</v>
          </cell>
          <cell r="IN115">
            <v>2.9697608741760001E-2</v>
          </cell>
          <cell r="IO115">
            <v>2.6986116180960001E-2</v>
          </cell>
          <cell r="IP115">
            <v>3.2415595895519997E-2</v>
          </cell>
          <cell r="IQ115">
            <v>2.7555475497120004E-2</v>
          </cell>
          <cell r="IR115">
            <v>2.8112928059520002E-2</v>
          </cell>
          <cell r="IS115">
            <v>3.0644736881760001E-2</v>
          </cell>
          <cell r="IT115">
            <v>3.0691281464640004E-2</v>
          </cell>
          <cell r="IU115">
            <v>3.1995612217440003E-2</v>
          </cell>
          <cell r="IV115">
            <v>3.6204108455520002E-2</v>
          </cell>
          <cell r="JF115">
            <v>0</v>
          </cell>
          <cell r="JG115">
            <v>5.2144632254332808E-2</v>
          </cell>
          <cell r="JH115">
            <v>4.0482226730131202E-2</v>
          </cell>
          <cell r="JI115">
            <v>3.0291560916595198E-2</v>
          </cell>
          <cell r="JJ115">
            <v>2.7525838504579202E-2</v>
          </cell>
          <cell r="JK115">
            <v>3.3063907813430403E-2</v>
          </cell>
          <cell r="JL115">
            <v>2.8106585007062403E-2</v>
          </cell>
          <cell r="JM115">
            <v>2.8675186620710402E-2</v>
          </cell>
          <cell r="JN115">
            <v>3.1257631619395203E-2</v>
          </cell>
          <cell r="JO115">
            <v>3.1305107093932805E-2</v>
          </cell>
          <cell r="JP115">
            <v>3.2635524461788801E-2</v>
          </cell>
          <cell r="JQ115">
            <v>3.6928190624630403E-2</v>
          </cell>
        </row>
        <row r="120">
          <cell r="HP120">
            <v>0.45277612741121265</v>
          </cell>
          <cell r="HQ120">
            <v>0.52023552368633574</v>
          </cell>
          <cell r="HR120">
            <v>0.52801066995630253</v>
          </cell>
          <cell r="HS120">
            <v>0.47553882086579696</v>
          </cell>
          <cell r="HT120">
            <v>0.47105347919410134</v>
          </cell>
          <cell r="HU120">
            <v>0.46979264466383652</v>
          </cell>
          <cell r="HV120">
            <v>0.47700623280497528</v>
          </cell>
          <cell r="HW120">
            <v>0.44518618847337521</v>
          </cell>
          <cell r="HX120">
            <v>0.41767221461378146</v>
          </cell>
          <cell r="HY120">
            <v>0.43941626774165454</v>
          </cell>
          <cell r="HZ120">
            <v>0.46109621063917527</v>
          </cell>
          <cell r="IA120">
            <v>0.56479569546075359</v>
          </cell>
          <cell r="IK120">
            <v>0.50283381590879583</v>
          </cell>
          <cell r="IL120">
            <v>0.57775133826552705</v>
          </cell>
          <cell r="IM120">
            <v>0.58638608341105836</v>
          </cell>
          <cell r="IN120">
            <v>0.52811309040494347</v>
          </cell>
          <cell r="IO120">
            <v>0.52313186164332837</v>
          </cell>
          <cell r="IP120">
            <v>0.5217316327008098</v>
          </cell>
          <cell r="IQ120">
            <v>0.52974273538889172</v>
          </cell>
          <cell r="IR120">
            <v>0.49440475411075302</v>
          </cell>
          <cell r="IS120">
            <v>0.46384891066172457</v>
          </cell>
          <cell r="IT120">
            <v>0.48799692674668493</v>
          </cell>
          <cell r="IU120">
            <v>0.51207374474982237</v>
          </cell>
          <cell r="IV120">
            <v>0.62723796058148773</v>
          </cell>
          <cell r="JF120">
            <v>0.54248902808522315</v>
          </cell>
          <cell r="JG120">
            <v>0.62331480511933535</v>
          </cell>
          <cell r="JH120">
            <v>0.63263051610288712</v>
          </cell>
          <cell r="JI120">
            <v>0.56976191351622629</v>
          </cell>
          <cell r="JJ120">
            <v>0.5643878478427099</v>
          </cell>
          <cell r="JK120">
            <v>0.56287719200753938</v>
          </cell>
          <cell r="JL120">
            <v>0.57152007793456039</v>
          </cell>
          <cell r="JM120">
            <v>0.53339522134864548</v>
          </cell>
          <cell r="JN120">
            <v>0.50042963850488076</v>
          </cell>
          <cell r="JO120">
            <v>0.52648205057752584</v>
          </cell>
          <cell r="JP120">
            <v>0.55245764964160293</v>
          </cell>
          <cell r="JQ120">
            <v>0.67670411346345682</v>
          </cell>
        </row>
        <row r="126">
          <cell r="HP126">
            <v>2.1952440000000002</v>
          </cell>
          <cell r="HQ126">
            <v>0.40060706039999999</v>
          </cell>
          <cell r="HR126">
            <v>0.65405474279999998</v>
          </cell>
          <cell r="HS126">
            <v>1.0858271100480001</v>
          </cell>
          <cell r="HT126">
            <v>1.8815512481280001</v>
          </cell>
          <cell r="HU126">
            <v>1.7589907548000001</v>
          </cell>
          <cell r="HV126">
            <v>3.4407557388000005</v>
          </cell>
          <cell r="HW126">
            <v>1.4621025541320001</v>
          </cell>
          <cell r="HX126">
            <v>1.2883939056</v>
          </cell>
          <cell r="HY126">
            <v>1.6125643385999999</v>
          </cell>
          <cell r="HZ126">
            <v>1.8772956792000002</v>
          </cell>
          <cell r="IA126">
            <v>0.89160719399999999</v>
          </cell>
          <cell r="IK126">
            <v>2.2391488800000001</v>
          </cell>
          <cell r="IL126">
            <v>0.40861920160800003</v>
          </cell>
          <cell r="IM126">
            <v>0.66713583765600004</v>
          </cell>
          <cell r="IN126">
            <v>1.1075436522489601</v>
          </cell>
          <cell r="IO126">
            <v>1.9191822730905601</v>
          </cell>
          <cell r="IP126">
            <v>1.7941705698960002</v>
          </cell>
          <cell r="IQ126">
            <v>3.5095708535760006</v>
          </cell>
          <cell r="IR126">
            <v>1.4913446052146402</v>
          </cell>
          <cell r="IS126">
            <v>1.3141617837120001</v>
          </cell>
          <cell r="IT126">
            <v>1.6448156253719999</v>
          </cell>
          <cell r="IU126">
            <v>1.9148415927840001</v>
          </cell>
          <cell r="IV126">
            <v>0.90943933787999998</v>
          </cell>
          <cell r="JF126">
            <v>2.2839318576000003</v>
          </cell>
          <cell r="JG126">
            <v>0.41679158564016006</v>
          </cell>
          <cell r="JH126">
            <v>0.68047855440912008</v>
          </cell>
          <cell r="JI126">
            <v>1.1296945252939394</v>
          </cell>
          <cell r="JJ126">
            <v>1.9575659185523713</v>
          </cell>
          <cell r="JK126">
            <v>1.8300539812939203</v>
          </cell>
          <cell r="JL126">
            <v>3.5797622706475205</v>
          </cell>
          <cell r="JM126">
            <v>1.521171497318933</v>
          </cell>
          <cell r="JN126">
            <v>1.3404450193862401</v>
          </cell>
          <cell r="JO126">
            <v>1.6777119378794398</v>
          </cell>
          <cell r="JP126">
            <v>1.9531384246396801</v>
          </cell>
          <cell r="JQ126">
            <v>0.92762812463760003</v>
          </cell>
        </row>
        <row r="127">
          <cell r="HP127">
            <v>15.1078632499737</v>
          </cell>
          <cell r="HQ127">
            <v>14.468295232437729</v>
          </cell>
          <cell r="HR127">
            <v>14.410950837561449</v>
          </cell>
          <cell r="HS127">
            <v>14.241810070288883</v>
          </cell>
          <cell r="HT127">
            <v>14.340601946290572</v>
          </cell>
          <cell r="HU127">
            <v>13.725271548289628</v>
          </cell>
          <cell r="HV127">
            <v>14.669052313206258</v>
          </cell>
          <cell r="HW127">
            <v>14.711335360791789</v>
          </cell>
          <cell r="HX127">
            <v>14.906725423951963</v>
          </cell>
          <cell r="HY127">
            <v>15.139311994909294</v>
          </cell>
          <cell r="HZ127">
            <v>14.213827733115838</v>
          </cell>
          <cell r="IA127">
            <v>15.51617025911893</v>
          </cell>
          <cell r="IK127">
            <v>16.036044864792821</v>
          </cell>
          <cell r="IL127">
            <v>15.357183714569523</v>
          </cell>
          <cell r="IM127">
            <v>15.296316252787195</v>
          </cell>
          <cell r="IN127">
            <v>15.116783986207201</v>
          </cell>
          <cell r="IO127">
            <v>15.221645337519929</v>
          </cell>
          <cell r="IP127">
            <v>14.568510893174787</v>
          </cell>
          <cell r="IQ127">
            <v>15.570274705721735</v>
          </cell>
          <cell r="IR127">
            <v>15.615155496398929</v>
          </cell>
          <cell r="IS127">
            <v>15.822549736545808</v>
          </cell>
          <cell r="IT127">
            <v>16.06942572589702</v>
          </cell>
          <cell r="IU127">
            <v>15.087082498518035</v>
          </cell>
          <cell r="IV127">
            <v>16.469437026803135</v>
          </cell>
          <cell r="JF127">
            <v>17.035246284265103</v>
          </cell>
          <cell r="JG127">
            <v>16.314085487798177</v>
          </cell>
          <cell r="JH127">
            <v>16.249425391689531</v>
          </cell>
          <cell r="JI127">
            <v>16.058706520362524</v>
          </cell>
          <cell r="JJ127">
            <v>16.170101752813832</v>
          </cell>
          <cell r="JK127">
            <v>15.476270685991114</v>
          </cell>
          <cell r="JL127">
            <v>16.540454118332871</v>
          </cell>
          <cell r="JM127">
            <v>16.588131418381909</v>
          </cell>
          <cell r="JN127">
            <v>16.808448334967547</v>
          </cell>
          <cell r="JO127">
            <v>17.070707097382392</v>
          </cell>
          <cell r="JP127">
            <v>16.027154341376988</v>
          </cell>
          <cell r="JQ127">
            <v>17.495642989298343</v>
          </cell>
        </row>
        <row r="128"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31">
          <cell r="HP131">
            <v>31.364670493513223</v>
          </cell>
          <cell r="HQ131">
            <v>35.987029107081185</v>
          </cell>
          <cell r="HR131">
            <v>36.012655982957099</v>
          </cell>
          <cell r="HS131">
            <v>27.694132625287846</v>
          </cell>
          <cell r="HT131">
            <v>28.862482509849446</v>
          </cell>
          <cell r="HU131">
            <v>27.40734474875007</v>
          </cell>
          <cell r="HV131">
            <v>27.669873507723143</v>
          </cell>
          <cell r="HW131">
            <v>26.163334823430972</v>
          </cell>
          <cell r="HX131">
            <v>25.140123674356989</v>
          </cell>
          <cell r="HY131">
            <v>25.756487951622297</v>
          </cell>
          <cell r="HZ131">
            <v>27.157874266153069</v>
          </cell>
          <cell r="IA131">
            <v>37.31352024229588</v>
          </cell>
          <cell r="IK131">
            <v>37.46140402382008</v>
          </cell>
          <cell r="IL131">
            <v>42.982266855829323</v>
          </cell>
          <cell r="IM131">
            <v>43.012875140117039</v>
          </cell>
          <cell r="IN131">
            <v>33.077378943921332</v>
          </cell>
          <cell r="IO131">
            <v>34.472835244850678</v>
          </cell>
          <cell r="IP131">
            <v>32.734844610128889</v>
          </cell>
          <cell r="IQ131">
            <v>33.048404285809092</v>
          </cell>
          <cell r="IR131">
            <v>31.249021303563016</v>
          </cell>
          <cell r="IS131">
            <v>30.026916124263739</v>
          </cell>
          <cell r="IT131">
            <v>30.763090643338025</v>
          </cell>
          <cell r="IU131">
            <v>32.436881507263948</v>
          </cell>
          <cell r="IV131">
            <v>44.566604251006829</v>
          </cell>
          <cell r="JF131">
            <v>44.307078658358172</v>
          </cell>
          <cell r="JG131">
            <v>50.836820672413509</v>
          </cell>
          <cell r="JH131">
            <v>50.87302229632143</v>
          </cell>
          <cell r="JI131">
            <v>39.12191944938197</v>
          </cell>
          <cell r="JJ131">
            <v>40.772380602686951</v>
          </cell>
          <cell r="JK131">
            <v>38.716790595672165</v>
          </cell>
          <cell r="JL131">
            <v>39.087649979522759</v>
          </cell>
          <cell r="JM131">
            <v>36.959448824002955</v>
          </cell>
          <cell r="JN131">
            <v>35.514016872932203</v>
          </cell>
          <cell r="JO131">
            <v>36.384719484669958</v>
          </cell>
          <cell r="JP131">
            <v>38.364377893053465</v>
          </cell>
          <cell r="JQ131">
            <v>52.710678938507129</v>
          </cell>
        </row>
        <row r="132">
          <cell r="HP132">
            <v>24.76442602460833</v>
          </cell>
          <cell r="HQ132">
            <v>27.052639134421629</v>
          </cell>
          <cell r="HR132">
            <v>26.875228031822584</v>
          </cell>
          <cell r="HS132">
            <v>25.306100733727597</v>
          </cell>
          <cell r="HT132">
            <v>28.613909503213225</v>
          </cell>
          <cell r="HU132">
            <v>27.852479555371527</v>
          </cell>
          <cell r="HV132">
            <v>28.968270371702303</v>
          </cell>
          <cell r="HW132">
            <v>27.829180779050418</v>
          </cell>
          <cell r="HX132">
            <v>28.809047025280375</v>
          </cell>
          <cell r="HY132">
            <v>27.905307328595118</v>
          </cell>
          <cell r="HZ132">
            <v>28.252256106905715</v>
          </cell>
          <cell r="IA132">
            <v>31.676618557226785</v>
          </cell>
          <cell r="IK132">
            <v>30.784653351783536</v>
          </cell>
          <cell r="IL132">
            <v>33.629130639914955</v>
          </cell>
          <cell r="IM132">
            <v>33.40859093151056</v>
          </cell>
          <cell r="IN132">
            <v>31.458009081211493</v>
          </cell>
          <cell r="IO132">
            <v>35.569945542868908</v>
          </cell>
          <cell r="IP132">
            <v>34.623412117354391</v>
          </cell>
          <cell r="IQ132">
            <v>36.010451472101153</v>
          </cell>
          <cell r="IR132">
            <v>34.594449412874454</v>
          </cell>
          <cell r="IS132">
            <v>35.812520959993208</v>
          </cell>
          <cell r="IT132">
            <v>34.6890823123518</v>
          </cell>
          <cell r="IU132">
            <v>35.120374273671764</v>
          </cell>
          <cell r="IV132">
            <v>39.377198594140367</v>
          </cell>
          <cell r="JF132">
            <v>37.539673233866594</v>
          </cell>
          <cell r="JG132">
            <v>41.008308943270222</v>
          </cell>
          <cell r="JH132">
            <v>40.73937661215097</v>
          </cell>
          <cell r="JI132">
            <v>38.3607821729222</v>
          </cell>
          <cell r="JJ132">
            <v>43.374993291856171</v>
          </cell>
          <cell r="JK132">
            <v>42.220763777146082</v>
          </cell>
          <cell r="JL132">
            <v>43.912158627193662</v>
          </cell>
          <cell r="JM132">
            <v>42.18544583967504</v>
          </cell>
          <cell r="JN132">
            <v>43.670796586743279</v>
          </cell>
          <cell r="JO132">
            <v>42.300843862285781</v>
          </cell>
          <cell r="JP132">
            <v>42.826773425673473</v>
          </cell>
          <cell r="JQ132">
            <v>48.017664879876236</v>
          </cell>
        </row>
        <row r="133"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HP134">
            <v>0.79938795200000023</v>
          </cell>
          <cell r="HQ134">
            <v>0.99021874600000004</v>
          </cell>
          <cell r="HR134">
            <v>1.0703183260000002</v>
          </cell>
          <cell r="HS134">
            <v>1.0051951580000003</v>
          </cell>
          <cell r="HT134">
            <v>1.0638616450000002</v>
          </cell>
          <cell r="HU134">
            <v>1.2350122730000002</v>
          </cell>
          <cell r="HV134">
            <v>1.4942924040000003</v>
          </cell>
          <cell r="HW134">
            <v>1.4780502110000002</v>
          </cell>
          <cell r="HX134">
            <v>1.5301601920000003</v>
          </cell>
          <cell r="HY134">
            <v>1.6302740190000005</v>
          </cell>
          <cell r="HZ134">
            <v>1.7021413640000003</v>
          </cell>
          <cell r="IA134">
            <v>2.0019823890000006</v>
          </cell>
          <cell r="IK134">
            <v>0.87932674720000037</v>
          </cell>
          <cell r="IL134">
            <v>1.0892406206000003</v>
          </cell>
          <cell r="IM134">
            <v>1.1773501586000004</v>
          </cell>
          <cell r="IN134">
            <v>1.1057146738000003</v>
          </cell>
          <cell r="IO134">
            <v>1.1702478095000004</v>
          </cell>
          <cell r="IP134">
            <v>1.3585135003000004</v>
          </cell>
          <cell r="IQ134">
            <v>1.6437216444000007</v>
          </cell>
          <cell r="IR134">
            <v>1.6258552321000006</v>
          </cell>
          <cell r="IS134">
            <v>1.6831762112000006</v>
          </cell>
          <cell r="IT134">
            <v>1.7933014209000007</v>
          </cell>
          <cell r="IU134">
            <v>1.8723555004000008</v>
          </cell>
          <cell r="IV134">
            <v>2.2021806279000007</v>
          </cell>
          <cell r="JF134">
            <v>0.96725942192000036</v>
          </cell>
          <cell r="JG134">
            <v>1.1981646826600003</v>
          </cell>
          <cell r="JH134">
            <v>1.2950851744600005</v>
          </cell>
          <cell r="JI134">
            <v>1.2162861411800003</v>
          </cell>
          <cell r="JJ134">
            <v>1.2872725904500006</v>
          </cell>
          <cell r="JK134">
            <v>1.4943648503300007</v>
          </cell>
          <cell r="JL134">
            <v>1.8080938088400007</v>
          </cell>
          <cell r="JM134">
            <v>1.7884407553100006</v>
          </cell>
          <cell r="JN134">
            <v>1.8514938323200008</v>
          </cell>
          <cell r="JO134">
            <v>1.9726315629900006</v>
          </cell>
          <cell r="JP134">
            <v>2.0595910504400008</v>
          </cell>
          <cell r="JQ134">
            <v>2.4223986906900015</v>
          </cell>
        </row>
        <row r="152">
          <cell r="HP152">
            <v>690.58310055067921</v>
          </cell>
          <cell r="HQ152">
            <v>736.64815934354885</v>
          </cell>
          <cell r="HR152">
            <v>718.0945811512081</v>
          </cell>
          <cell r="HS152">
            <v>717.57204197609747</v>
          </cell>
          <cell r="HT152">
            <v>735.37439212931258</v>
          </cell>
          <cell r="HU152">
            <v>716.68233740763276</v>
          </cell>
          <cell r="HV152">
            <v>733.47687415280006</v>
          </cell>
          <cell r="HW152">
            <v>736.23287125105594</v>
          </cell>
          <cell r="HX152">
            <v>751.06507832426541</v>
          </cell>
          <cell r="HY152">
            <v>747.71761976538312</v>
          </cell>
          <cell r="HZ152">
            <v>727.98107557900948</v>
          </cell>
          <cell r="IA152">
            <v>813.25140929214922</v>
          </cell>
          <cell r="IK152">
            <v>786.88555358429846</v>
          </cell>
          <cell r="IL152">
            <v>839.37607285680804</v>
          </cell>
          <cell r="IM152">
            <v>818.24085852878352</v>
          </cell>
          <cell r="IN152">
            <v>817.63768409948068</v>
          </cell>
          <cell r="IO152">
            <v>837.93145596505451</v>
          </cell>
          <cell r="IP152">
            <v>816.62521622654185</v>
          </cell>
          <cell r="IQ152">
            <v>835.77331564460849</v>
          </cell>
          <cell r="IR152">
            <v>838.91574803403466</v>
          </cell>
          <cell r="IS152">
            <v>855.81476393573826</v>
          </cell>
          <cell r="IT152">
            <v>851.99927038147155</v>
          </cell>
          <cell r="IU152">
            <v>829.51285243775044</v>
          </cell>
          <cell r="IV152">
            <v>926.67788963932617</v>
          </cell>
          <cell r="JF152">
            <v>887.86866337746017</v>
          </cell>
          <cell r="JG152">
            <v>947.09308838383265</v>
          </cell>
          <cell r="JH152">
            <v>923.23745527636765</v>
          </cell>
          <cell r="JI152">
            <v>922.56792798754805</v>
          </cell>
          <cell r="JJ152">
            <v>945.45343254190925</v>
          </cell>
          <cell r="JK152">
            <v>921.42366746260973</v>
          </cell>
          <cell r="JL152">
            <v>943.01265591499975</v>
          </cell>
          <cell r="JM152">
            <v>946.55536338305672</v>
          </cell>
          <cell r="JN152">
            <v>965.62528968823153</v>
          </cell>
          <cell r="JO152">
            <v>961.3218926449324</v>
          </cell>
          <cell r="JP152">
            <v>935.94630921349699</v>
          </cell>
          <cell r="JQ152">
            <v>1045.5755606840264</v>
          </cell>
        </row>
        <row r="168"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74">
          <cell r="HP174">
            <v>231.32011851396135</v>
          </cell>
          <cell r="HQ174">
            <v>250.12063879428041</v>
          </cell>
          <cell r="HR174">
            <v>251.56979130811035</v>
          </cell>
          <cell r="HS174">
            <v>233.44518134641464</v>
          </cell>
          <cell r="HT174">
            <v>234.55860836311982</v>
          </cell>
          <cell r="HU174">
            <v>219.88544394496455</v>
          </cell>
          <cell r="HV174">
            <v>215.855493603159</v>
          </cell>
          <cell r="HW174">
            <v>215.855493603159</v>
          </cell>
          <cell r="HX174">
            <v>202.12814956875394</v>
          </cell>
          <cell r="HY174">
            <v>204.10627659719839</v>
          </cell>
          <cell r="HZ174">
            <v>208.62511870698913</v>
          </cell>
          <cell r="IA174">
            <v>245.11164600524134</v>
          </cell>
          <cell r="IK174">
            <v>297.36352255285561</v>
          </cell>
          <cell r="IL174">
            <v>321.53171411482151</v>
          </cell>
          <cell r="IM174">
            <v>323.39460913232858</v>
          </cell>
          <cell r="IN174">
            <v>300.09530469772045</v>
          </cell>
          <cell r="IO174">
            <v>301.52662239684651</v>
          </cell>
          <cell r="IP174">
            <v>282.66417374166593</v>
          </cell>
          <cell r="IQ174">
            <v>277.48364626722565</v>
          </cell>
          <cell r="IR174">
            <v>277.48364626722565</v>
          </cell>
          <cell r="IS174">
            <v>259.83705589026602</v>
          </cell>
          <cell r="IT174">
            <v>262.37995109978823</v>
          </cell>
          <cell r="IU174">
            <v>268.18895213376629</v>
          </cell>
          <cell r="IV174">
            <v>315.09262118265787</v>
          </cell>
          <cell r="JF174">
            <v>368.21674078798293</v>
          </cell>
          <cell r="JG174">
            <v>398.14352081563379</v>
          </cell>
          <cell r="JH174">
            <v>400.45029040824488</v>
          </cell>
          <cell r="JI174">
            <v>371.59942844681018</v>
          </cell>
          <cell r="JJ174">
            <v>373.37178819584653</v>
          </cell>
          <cell r="JK174">
            <v>350.01495778347902</v>
          </cell>
          <cell r="JL174">
            <v>343.60005885497333</v>
          </cell>
          <cell r="JM174">
            <v>343.60005885497333</v>
          </cell>
          <cell r="JN174">
            <v>321.74879095620236</v>
          </cell>
          <cell r="JO174">
            <v>324.89758532807832</v>
          </cell>
          <cell r="JP174">
            <v>332.09070508130981</v>
          </cell>
          <cell r="JQ174">
            <v>390.17017629523855</v>
          </cell>
        </row>
        <row r="180">
          <cell r="HP180">
            <v>0</v>
          </cell>
          <cell r="HQ180">
            <v>0.45302969520000003</v>
          </cell>
          <cell r="HR180">
            <v>0.43928705160000003</v>
          </cell>
          <cell r="HS180">
            <v>0.36861059880000002</v>
          </cell>
          <cell r="HT180">
            <v>0.39110820840000005</v>
          </cell>
          <cell r="HU180">
            <v>0.35596099944000004</v>
          </cell>
          <cell r="HV180">
            <v>0.36905630616000007</v>
          </cell>
          <cell r="HW180">
            <v>0.31135842720000001</v>
          </cell>
          <cell r="HX180">
            <v>0.32345619840000001</v>
          </cell>
          <cell r="HY180">
            <v>0.28419150240000002</v>
          </cell>
          <cell r="HZ180">
            <v>0.32006033280000001</v>
          </cell>
          <cell r="IA180">
            <v>0.43764217920000009</v>
          </cell>
          <cell r="IK180">
            <v>0</v>
          </cell>
          <cell r="IL180">
            <v>0.46209028910400002</v>
          </cell>
          <cell r="IM180">
            <v>0.44807279263200006</v>
          </cell>
          <cell r="IN180">
            <v>0.37598281077600004</v>
          </cell>
          <cell r="IO180">
            <v>0.39893037256800007</v>
          </cell>
          <cell r="IP180">
            <v>0.36308021942880003</v>
          </cell>
          <cell r="IQ180">
            <v>0.37643743228320004</v>
          </cell>
          <cell r="IR180">
            <v>0.31758559574400003</v>
          </cell>
          <cell r="IS180">
            <v>0.32992532236800004</v>
          </cell>
          <cell r="IT180">
            <v>0.28987533244800001</v>
          </cell>
          <cell r="IU180">
            <v>0.32646153945600009</v>
          </cell>
          <cell r="IV180">
            <v>0.44639502278400006</v>
          </cell>
          <cell r="JF180">
            <v>0</v>
          </cell>
          <cell r="JG180">
            <v>0.47133209488608002</v>
          </cell>
          <cell r="JH180">
            <v>0.45703424848464003</v>
          </cell>
          <cell r="JI180">
            <v>0.38350246699152002</v>
          </cell>
          <cell r="JJ180">
            <v>0.40690898001936004</v>
          </cell>
          <cell r="JK180">
            <v>0.37034182381737607</v>
          </cell>
          <cell r="JL180">
            <v>0.38396618092886409</v>
          </cell>
          <cell r="JM180">
            <v>0.32393730765888007</v>
          </cell>
          <cell r="JN180">
            <v>0.33652382881536003</v>
          </cell>
          <cell r="JO180">
            <v>0.29567283909696002</v>
          </cell>
          <cell r="JP180">
            <v>0.33299077024512003</v>
          </cell>
          <cell r="JQ180">
            <v>0.4553229232396801</v>
          </cell>
        </row>
        <row r="185"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91">
          <cell r="HP191">
            <v>2.0114225491366131</v>
          </cell>
          <cell r="HQ191">
            <v>3.2180394370323828</v>
          </cell>
          <cell r="HR191">
            <v>3.0230421299746824</v>
          </cell>
          <cell r="HS191">
            <v>3.4230978781960553</v>
          </cell>
          <cell r="HT191">
            <v>5.7924601599190524</v>
          </cell>
          <cell r="HU191">
            <v>5.4592363263355006</v>
          </cell>
          <cell r="HV191">
            <v>7.2477208477957547</v>
          </cell>
          <cell r="HW191">
            <v>7.0761634311878616</v>
          </cell>
          <cell r="HX191">
            <v>5.8124973608941266</v>
          </cell>
          <cell r="HY191">
            <v>7.3085903224676221</v>
          </cell>
          <cell r="HZ191">
            <v>7.495970245133023</v>
          </cell>
          <cell r="IA191">
            <v>9.2931857584500364</v>
          </cell>
          <cell r="IK191">
            <v>2.7007765861009116</v>
          </cell>
          <cell r="IL191">
            <v>4.3209247944530844</v>
          </cell>
          <cell r="IM191">
            <v>4.0590980780924539</v>
          </cell>
          <cell r="IN191">
            <v>4.5962607933037081</v>
          </cell>
          <cell r="IO191">
            <v>7.7776500927400063</v>
          </cell>
          <cell r="IP191">
            <v>7.3302239027236196</v>
          </cell>
          <cell r="IQ191">
            <v>9.7316572177856955</v>
          </cell>
          <cell r="IR191">
            <v>9.501303702983229</v>
          </cell>
          <cell r="IS191">
            <v>7.80455443626927</v>
          </cell>
          <cell r="IT191">
            <v>9.8133878576617413</v>
          </cell>
          <cell r="IU191">
            <v>10.064986562298587</v>
          </cell>
          <cell r="IV191">
            <v>12.478143151712089</v>
          </cell>
          <cell r="JF191">
            <v>3.7687695745749661</v>
          </cell>
          <cell r="JG191">
            <v>6.0295879278453279</v>
          </cell>
          <cell r="JH191">
            <v>5.6642246588104026</v>
          </cell>
          <cell r="JI191">
            <v>6.4138025795102118</v>
          </cell>
          <cell r="JJ191">
            <v>10.853237984237131</v>
          </cell>
          <cell r="JK191">
            <v>10.228881930322959</v>
          </cell>
          <cell r="JL191">
            <v>13.579936164039752</v>
          </cell>
          <cell r="JM191">
            <v>13.258491834859871</v>
          </cell>
          <cell r="JN191">
            <v>10.890781360404867</v>
          </cell>
          <cell r="JO191">
            <v>13.693986304455136</v>
          </cell>
          <cell r="JP191">
            <v>14.045077004780982</v>
          </cell>
          <cell r="JQ191">
            <v>17.412490355322703</v>
          </cell>
        </row>
        <row r="192">
          <cell r="HP192">
            <v>24.981014635162758</v>
          </cell>
          <cell r="HQ192">
            <v>25.900651952798395</v>
          </cell>
          <cell r="HR192">
            <v>24.57068384477499</v>
          </cell>
          <cell r="HS192">
            <v>24.731195127233644</v>
          </cell>
          <cell r="HT192">
            <v>26.822033093691033</v>
          </cell>
          <cell r="HU192">
            <v>25.198239944881319</v>
          </cell>
          <cell r="HV192">
            <v>24.816501737230155</v>
          </cell>
          <cell r="HW192">
            <v>26.299369492162395</v>
          </cell>
          <cell r="HX192">
            <v>25.536633436909526</v>
          </cell>
          <cell r="HY192">
            <v>26.966384947301549</v>
          </cell>
          <cell r="HZ192">
            <v>25.935081754437356</v>
          </cell>
          <cell r="IA192">
            <v>28.67790158395518</v>
          </cell>
          <cell r="IK192">
            <v>26.532498297475893</v>
          </cell>
          <cell r="IL192">
            <v>27.509251080371971</v>
          </cell>
          <cell r="IM192">
            <v>26.096683293307052</v>
          </cell>
          <cell r="IN192">
            <v>26.267163371508733</v>
          </cell>
          <cell r="IO192">
            <v>28.487855989303487</v>
          </cell>
          <cell r="IP192">
            <v>26.763214713300084</v>
          </cell>
          <cell r="IQ192">
            <v>26.357768077424481</v>
          </cell>
          <cell r="IR192">
            <v>27.932731575013623</v>
          </cell>
          <cell r="IS192">
            <v>27.122624644491491</v>
          </cell>
          <cell r="IT192">
            <v>28.641173032910174</v>
          </cell>
          <cell r="IU192">
            <v>27.54581919686802</v>
          </cell>
          <cell r="IV192">
            <v>30.458985996527545</v>
          </cell>
          <cell r="JF192">
            <v>28.089325316794962</v>
          </cell>
          <cell r="JG192">
            <v>29.123390272354118</v>
          </cell>
          <cell r="JH192">
            <v>27.627938330436294</v>
          </cell>
          <cell r="JI192">
            <v>27.808421537217285</v>
          </cell>
          <cell r="JJ192">
            <v>30.159416029725215</v>
          </cell>
          <cell r="JK192">
            <v>28.333579302505278</v>
          </cell>
          <cell r="JL192">
            <v>27.904342585856046</v>
          </cell>
          <cell r="JM192">
            <v>29.571719006645914</v>
          </cell>
          <cell r="JN192">
            <v>28.714078054116722</v>
          </cell>
          <cell r="JO192">
            <v>30.321729139715586</v>
          </cell>
          <cell r="JP192">
            <v>29.162104068128777</v>
          </cell>
          <cell r="JQ192">
            <v>32.246204518085555</v>
          </cell>
        </row>
        <row r="193"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HP194">
            <v>1.0289434050000001</v>
          </cell>
          <cell r="HQ194">
            <v>1.8112605918750002</v>
          </cell>
          <cell r="HR194">
            <v>1.7043828637500003</v>
          </cell>
          <cell r="HS194">
            <v>2.0090755518750001</v>
          </cell>
          <cell r="HT194">
            <v>2.1125498625000003</v>
          </cell>
          <cell r="HU194">
            <v>1.9437681375000002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K194">
            <v>1.0803905752500003</v>
          </cell>
          <cell r="IL194">
            <v>1.9018236214687503</v>
          </cell>
          <cell r="IM194">
            <v>1.7896020069375003</v>
          </cell>
          <cell r="IN194">
            <v>2.1095293294687503</v>
          </cell>
          <cell r="IO194">
            <v>2.2181773556250004</v>
          </cell>
          <cell r="IP194">
            <v>2.0409565443750002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JF194">
            <v>1.1344101040125003</v>
          </cell>
          <cell r="JG194">
            <v>1.9969148025421879</v>
          </cell>
          <cell r="JH194">
            <v>1.8790821072843753</v>
          </cell>
          <cell r="JI194">
            <v>2.2150057959421878</v>
          </cell>
          <cell r="JJ194">
            <v>2.3290862234062506</v>
          </cell>
          <cell r="JK194">
            <v>2.1430043715937503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6">
          <cell r="HP196">
            <v>20.315706420541876</v>
          </cell>
          <cell r="HQ196">
            <v>22.426249628715972</v>
          </cell>
          <cell r="HR196">
            <v>23.131537034046662</v>
          </cell>
          <cell r="HS196">
            <v>16.995997153969554</v>
          </cell>
          <cell r="HT196">
            <v>17.511627842535692</v>
          </cell>
          <cell r="HU196">
            <v>15.994768226715921</v>
          </cell>
          <cell r="HV196">
            <v>17.024012925951272</v>
          </cell>
          <cell r="HW196">
            <v>15.779908598393254</v>
          </cell>
          <cell r="HX196">
            <v>15.283588117175798</v>
          </cell>
          <cell r="HY196">
            <v>15.308249116076036</v>
          </cell>
          <cell r="HZ196">
            <v>17.198912455205345</v>
          </cell>
          <cell r="IA196">
            <v>22.387765884073097</v>
          </cell>
          <cell r="IK196">
            <v>23.791630922218147</v>
          </cell>
          <cell r="IL196">
            <v>26.263278425624677</v>
          </cell>
          <cell r="IM196">
            <v>27.089237282007339</v>
          </cell>
          <cell r="IN196">
            <v>19.903934575144753</v>
          </cell>
          <cell r="IO196">
            <v>20.507787317480627</v>
          </cell>
          <cell r="IP196">
            <v>18.731399955241958</v>
          </cell>
          <cell r="IQ196">
            <v>19.936743717647229</v>
          </cell>
          <cell r="IR196">
            <v>18.479778826676668</v>
          </cell>
          <cell r="IS196">
            <v>17.89854017989628</v>
          </cell>
          <cell r="IT196">
            <v>17.927420562978327</v>
          </cell>
          <cell r="IU196">
            <v>20.141567756858347</v>
          </cell>
          <cell r="IV196">
            <v>26.218210288189773</v>
          </cell>
          <cell r="JF196">
            <v>27.519352491372139</v>
          </cell>
          <cell r="JG196">
            <v>30.378262799078051</v>
          </cell>
          <cell r="JH196">
            <v>31.333634584496028</v>
          </cell>
          <cell r="JI196">
            <v>23.022523900498978</v>
          </cell>
          <cell r="JJ196">
            <v>23.720989530011749</v>
          </cell>
          <cell r="JK196">
            <v>21.666274149528409</v>
          </cell>
          <cell r="JL196">
            <v>23.060473646794936</v>
          </cell>
          <cell r="JM196">
            <v>21.375228506045488</v>
          </cell>
          <cell r="JN196">
            <v>20.70292019499901</v>
          </cell>
          <cell r="JO196">
            <v>20.736325615784121</v>
          </cell>
          <cell r="JP196">
            <v>23.297389936904899</v>
          </cell>
          <cell r="JQ196">
            <v>30.326133293360037</v>
          </cell>
        </row>
        <row r="197">
          <cell r="HP197">
            <v>4.8349006906389773</v>
          </cell>
          <cell r="HQ197">
            <v>4.8244061963611404</v>
          </cell>
          <cell r="HR197">
            <v>4.7477903988844439</v>
          </cell>
          <cell r="HS197">
            <v>5.1064665260797</v>
          </cell>
          <cell r="HT197">
            <v>5.4623676348134085</v>
          </cell>
          <cell r="HU197">
            <v>5.4437077984436835</v>
          </cell>
          <cell r="HV197">
            <v>6.054917260360182</v>
          </cell>
          <cell r="HW197">
            <v>3.425091491365496</v>
          </cell>
          <cell r="HX197">
            <v>3.3034471928859053</v>
          </cell>
          <cell r="HY197">
            <v>3.2671989301519897</v>
          </cell>
          <cell r="HZ197">
            <v>3.4887878144027527</v>
          </cell>
          <cell r="IA197">
            <v>3.5614240890017408</v>
          </cell>
          <cell r="IK197">
            <v>5.0935860346595243</v>
          </cell>
          <cell r="IL197">
            <v>5.0825300455266147</v>
          </cell>
          <cell r="IM197">
            <v>5.0018150151605969</v>
          </cell>
          <cell r="IN197">
            <v>5.3796816621394559</v>
          </cell>
          <cell r="IO197">
            <v>5.7546248167477216</v>
          </cell>
          <cell r="IP197">
            <v>5.7349666090567375</v>
          </cell>
          <cell r="IQ197">
            <v>6.378878072532566</v>
          </cell>
          <cell r="IR197">
            <v>3.6083467488025698</v>
          </cell>
          <cell r="IS197">
            <v>3.4801940235291764</v>
          </cell>
          <cell r="IT197">
            <v>3.4420063426116307</v>
          </cell>
          <cell r="IU197">
            <v>3.6754510643286151</v>
          </cell>
          <cell r="IV197">
            <v>3.7519736523981964</v>
          </cell>
          <cell r="JF197">
            <v>5.4470914012414644</v>
          </cell>
          <cell r="JG197">
            <v>5.4352681036809054</v>
          </cell>
          <cell r="JH197">
            <v>5.3489512838871525</v>
          </cell>
          <cell r="JI197">
            <v>5.7530426547934006</v>
          </cell>
          <cell r="JJ197">
            <v>6.1540076369344261</v>
          </cell>
          <cell r="JK197">
            <v>6.1329851091222434</v>
          </cell>
          <cell r="JL197">
            <v>6.8215853549988097</v>
          </cell>
          <cell r="JM197">
            <v>3.8587734484814473</v>
          </cell>
          <cell r="JN197">
            <v>3.7217266600042556</v>
          </cell>
          <cell r="JO197">
            <v>3.6808886753419983</v>
          </cell>
          <cell r="JP197">
            <v>3.9305349417792725</v>
          </cell>
          <cell r="JQ197">
            <v>4.0123683551423239</v>
          </cell>
        </row>
        <row r="198"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212">
          <cell r="HP212">
            <v>674.68705302591695</v>
          </cell>
          <cell r="HQ212">
            <v>652.74596449332239</v>
          </cell>
          <cell r="HR212">
            <v>676.19640231094672</v>
          </cell>
          <cell r="HS212">
            <v>653.12495592799326</v>
          </cell>
          <cell r="HT212">
            <v>709.42691762060929</v>
          </cell>
          <cell r="HU212">
            <v>702.69187568516929</v>
          </cell>
          <cell r="HV212">
            <v>769.97839474007401</v>
          </cell>
          <cell r="HW212">
            <v>752.78036487472195</v>
          </cell>
          <cell r="HX212">
            <v>763.12704418250303</v>
          </cell>
          <cell r="HY212">
            <v>754.03385811933185</v>
          </cell>
          <cell r="HZ212">
            <v>692.93935764160972</v>
          </cell>
          <cell r="IA212">
            <v>752.68376030042691</v>
          </cell>
          <cell r="IK212">
            <v>804.45311327824879</v>
          </cell>
          <cell r="IL212">
            <v>777.99119060652606</v>
          </cell>
          <cell r="IM212">
            <v>806.30327804057799</v>
          </cell>
          <cell r="IN212">
            <v>778.17292855841083</v>
          </cell>
          <cell r="IO212">
            <v>846.8113823131207</v>
          </cell>
          <cell r="IP212">
            <v>837.72649757166164</v>
          </cell>
          <cell r="IQ212">
            <v>922.01268985978641</v>
          </cell>
          <cell r="IR212">
            <v>899.77363080156283</v>
          </cell>
          <cell r="IS212">
            <v>911.71117762996607</v>
          </cell>
          <cell r="IT212">
            <v>901.70461783633573</v>
          </cell>
          <cell r="IU212">
            <v>827.57933523262113</v>
          </cell>
          <cell r="IV212">
            <v>899.1943256550278</v>
          </cell>
          <cell r="JF212">
            <v>960.57979464143386</v>
          </cell>
          <cell r="JG212">
            <v>928.67708644193772</v>
          </cell>
          <cell r="JH212">
            <v>962.84027519771598</v>
          </cell>
          <cell r="JI212">
            <v>928.62007191716805</v>
          </cell>
          <cell r="JJ212">
            <v>1012.1090224180598</v>
          </cell>
          <cell r="JK212">
            <v>1000.1913710176069</v>
          </cell>
          <cell r="JL212">
            <v>1104.9520091167383</v>
          </cell>
          <cell r="JM212">
            <v>1076.6387199785759</v>
          </cell>
          <cell r="JN212">
            <v>1090.4881909958156</v>
          </cell>
          <cell r="JO212">
            <v>1079.3871350563663</v>
          </cell>
          <cell r="JP212">
            <v>989.57723119091497</v>
          </cell>
          <cell r="JQ212">
            <v>1075.4762035999058</v>
          </cell>
        </row>
        <row r="222">
          <cell r="HP222">
            <v>15.77478794148</v>
          </cell>
          <cell r="HQ222">
            <v>17.917929333720004</v>
          </cell>
          <cell r="HR222">
            <v>8.6647633199999987</v>
          </cell>
          <cell r="HS222">
            <v>9.8750710440000002</v>
          </cell>
          <cell r="HT222">
            <v>15.77218798188</v>
          </cell>
          <cell r="HU222">
            <v>13.611457067040002</v>
          </cell>
          <cell r="HV222">
            <v>15.720560212680001</v>
          </cell>
          <cell r="HW222">
            <v>11.117745612</v>
          </cell>
          <cell r="HX222">
            <v>13.6824731064</v>
          </cell>
          <cell r="HY222">
            <v>14.7252160872</v>
          </cell>
          <cell r="HZ222">
            <v>13.2812303616</v>
          </cell>
          <cell r="IA222">
            <v>12.38429736</v>
          </cell>
          <cell r="IK222">
            <v>16.090283700309598</v>
          </cell>
          <cell r="IL222">
            <v>18.276287920394402</v>
          </cell>
          <cell r="IM222">
            <v>8.838058586399999</v>
          </cell>
          <cell r="IN222">
            <v>10.07257246488</v>
          </cell>
          <cell r="IO222">
            <v>16.087631741517601</v>
          </cell>
          <cell r="IP222">
            <v>13.883686208380801</v>
          </cell>
          <cell r="IQ222">
            <v>16.034971416933601</v>
          </cell>
          <cell r="IR222">
            <v>11.34010052424</v>
          </cell>
          <cell r="IS222">
            <v>13.956122568528</v>
          </cell>
          <cell r="IT222">
            <v>15.019720408944</v>
          </cell>
          <cell r="IU222">
            <v>13.546854968832001</v>
          </cell>
          <cell r="IV222">
            <v>12.631983307200001</v>
          </cell>
          <cell r="JF222">
            <v>16.412089374315791</v>
          </cell>
          <cell r="JG222">
            <v>18.64181367880229</v>
          </cell>
          <cell r="JH222">
            <v>9.0148197581279987</v>
          </cell>
          <cell r="JI222">
            <v>10.274023914177601</v>
          </cell>
          <cell r="JJ222">
            <v>16.409384376347955</v>
          </cell>
          <cell r="JK222">
            <v>14.161359932548418</v>
          </cell>
          <cell r="JL222">
            <v>16.355670845272272</v>
          </cell>
          <cell r="JM222">
            <v>11.5669025347248</v>
          </cell>
          <cell r="JN222">
            <v>14.23524501989856</v>
          </cell>
          <cell r="JO222">
            <v>15.32011481712288</v>
          </cell>
          <cell r="JP222">
            <v>13.817792068208641</v>
          </cell>
          <cell r="JQ222">
            <v>12.884622973344001</v>
          </cell>
        </row>
        <row r="228">
          <cell r="HP228">
            <v>9.1419276266242004</v>
          </cell>
          <cell r="HQ228">
            <v>10.834466482199957</v>
          </cell>
          <cell r="HR228">
            <v>11.085967492489015</v>
          </cell>
          <cell r="HS228">
            <v>9.6156033705292181</v>
          </cell>
          <cell r="HT228">
            <v>13.45268230979153</v>
          </cell>
          <cell r="HU228">
            <v>15.241475719598917</v>
          </cell>
          <cell r="HV228">
            <v>19.218158244681309</v>
          </cell>
          <cell r="HW228">
            <v>20.055199583168921</v>
          </cell>
          <cell r="HX228">
            <v>19.947910729987502</v>
          </cell>
          <cell r="HY228">
            <v>20.096545364055178</v>
          </cell>
          <cell r="HZ228">
            <v>23.76154178398151</v>
          </cell>
          <cell r="IA228">
            <v>33.879545105205679</v>
          </cell>
          <cell r="IK228">
            <v>12.641559428151531</v>
          </cell>
          <cell r="IL228">
            <v>14.982021024555289</v>
          </cell>
          <cell r="IM228">
            <v>15.329799425091952</v>
          </cell>
          <cell r="IN228">
            <v>13.296563526938117</v>
          </cell>
          <cell r="IO228">
            <v>18.6025190564838</v>
          </cell>
          <cell r="IP228">
            <v>21.076082523438984</v>
          </cell>
          <cell r="IQ228">
            <v>26.575083447632942</v>
          </cell>
          <cell r="IR228">
            <v>27.732553541083902</v>
          </cell>
          <cell r="IS228">
            <v>27.584193318944191</v>
          </cell>
          <cell r="IT228">
            <v>27.789726947779307</v>
          </cell>
          <cell r="IU228">
            <v>32.857724851364758</v>
          </cell>
          <cell r="IV228">
            <v>46.849012630430408</v>
          </cell>
          <cell r="JF228">
            <v>18.191065880238629</v>
          </cell>
          <cell r="JG228">
            <v>21.558964542767377</v>
          </cell>
          <cell r="JH228">
            <v>22.05941386089486</v>
          </cell>
          <cell r="JI228">
            <v>19.133609621030534</v>
          </cell>
          <cell r="JJ228">
            <v>26.768821648799758</v>
          </cell>
          <cell r="JK228">
            <v>30.328252448621001</v>
          </cell>
          <cell r="JL228">
            <v>38.241254689843089</v>
          </cell>
          <cell r="JM228">
            <v>39.906841506409698</v>
          </cell>
          <cell r="JN228">
            <v>39.693352767912749</v>
          </cell>
          <cell r="JO228">
            <v>39.989113413899027</v>
          </cell>
          <cell r="JP228">
            <v>47.281907018122482</v>
          </cell>
          <cell r="JQ228">
            <v>67.415217246572411</v>
          </cell>
        </row>
        <row r="233"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8">
          <cell r="HP238">
            <v>7.5378780012983331</v>
          </cell>
          <cell r="HQ238">
            <v>8.9161745179381917</v>
          </cell>
          <cell r="HR238">
            <v>8.5707110410584502</v>
          </cell>
          <cell r="HS238">
            <v>8.2180744645372261</v>
          </cell>
          <cell r="HT238">
            <v>8.4473453908016207</v>
          </cell>
          <cell r="HU238">
            <v>8.4463306596328263</v>
          </cell>
          <cell r="HV238">
            <v>8.0730262252828133</v>
          </cell>
          <cell r="HW238">
            <v>8.2326655989298985</v>
          </cell>
          <cell r="HX238">
            <v>7.324002996215655</v>
          </cell>
          <cell r="HY238">
            <v>7.3470502236816184</v>
          </cell>
          <cell r="HZ238">
            <v>8.1977915047379817</v>
          </cell>
          <cell r="IA238">
            <v>9.8080998881556454</v>
          </cell>
          <cell r="IK238">
            <v>8.7359654399108173</v>
          </cell>
          <cell r="IL238">
            <v>10.333331533291657</v>
          </cell>
          <cell r="IM238">
            <v>9.932959307281493</v>
          </cell>
          <cell r="IN238">
            <v>9.5242738728916976</v>
          </cell>
          <cell r="IO238">
            <v>9.7899856405638612</v>
          </cell>
          <cell r="IP238">
            <v>9.7888096257199138</v>
          </cell>
          <cell r="IQ238">
            <v>9.3561713372671864</v>
          </cell>
          <cell r="IR238">
            <v>9.5411841553029451</v>
          </cell>
          <cell r="IS238">
            <v>8.488096656077861</v>
          </cell>
          <cell r="IT238">
            <v>8.5148070621886696</v>
          </cell>
          <cell r="IU238">
            <v>9.5007670934247468</v>
          </cell>
          <cell r="IV238">
            <v>11.367021546297606</v>
          </cell>
          <cell r="JF238">
            <v>9.9171245299443989</v>
          </cell>
          <cell r="JG238">
            <v>11.730464861580408</v>
          </cell>
          <cell r="JH238">
            <v>11.275959718332683</v>
          </cell>
          <cell r="JI238">
            <v>10.812017367107059</v>
          </cell>
          <cell r="JJ238">
            <v>11.113655086166466</v>
          </cell>
          <cell r="JK238">
            <v>11.112320066501299</v>
          </cell>
          <cell r="JL238">
            <v>10.621186280256431</v>
          </cell>
          <cell r="JM238">
            <v>10.831214029188928</v>
          </cell>
          <cell r="JN238">
            <v>9.6357422816668254</v>
          </cell>
          <cell r="JO238">
            <v>9.6660641076250773</v>
          </cell>
          <cell r="JP238">
            <v>10.785332318857362</v>
          </cell>
          <cell r="JQ238">
            <v>12.903916457154082</v>
          </cell>
        </row>
        <row r="244">
          <cell r="HP244">
            <v>53.558134091387991</v>
          </cell>
          <cell r="HQ244">
            <v>31.155589262303998</v>
          </cell>
          <cell r="HR244">
            <v>52.735137074172002</v>
          </cell>
          <cell r="HS244">
            <v>74.717926260048003</v>
          </cell>
          <cell r="HT244">
            <v>189.524822711544</v>
          </cell>
          <cell r="HU244">
            <v>251.39421695404801</v>
          </cell>
          <cell r="HV244">
            <v>212.460027901632</v>
          </cell>
          <cell r="HW244">
            <v>200.89433669630398</v>
          </cell>
          <cell r="HX244">
            <v>59.935155099192002</v>
          </cell>
          <cell r="HY244">
            <v>41.499967465259999</v>
          </cell>
          <cell r="HZ244">
            <v>51.782490527724001</v>
          </cell>
          <cell r="IA244">
            <v>34.899964589772004</v>
          </cell>
          <cell r="IK244">
            <v>54.629296773215749</v>
          </cell>
          <cell r="IL244">
            <v>31.778701047550079</v>
          </cell>
          <cell r="IM244">
            <v>53.789839815655441</v>
          </cell>
          <cell r="IN244">
            <v>76.212284785248968</v>
          </cell>
          <cell r="IO244">
            <v>193.31531916577489</v>
          </cell>
          <cell r="IP244">
            <v>256.42210129312895</v>
          </cell>
          <cell r="IQ244">
            <v>216.70922845966464</v>
          </cell>
          <cell r="IR244">
            <v>204.91222343023006</v>
          </cell>
          <cell r="IS244">
            <v>61.13385820117584</v>
          </cell>
          <cell r="IT244">
            <v>42.329966814565203</v>
          </cell>
          <cell r="IU244">
            <v>52.818140338278482</v>
          </cell>
          <cell r="IV244">
            <v>35.597963881567445</v>
          </cell>
          <cell r="JF244">
            <v>55.721882708680063</v>
          </cell>
          <cell r="JG244">
            <v>32.414275068501084</v>
          </cell>
          <cell r="JH244">
            <v>54.865636611968547</v>
          </cell>
          <cell r="JI244">
            <v>77.736530480953945</v>
          </cell>
          <cell r="JJ244">
            <v>197.1816255490904</v>
          </cell>
          <cell r="JK244">
            <v>261.55054331899152</v>
          </cell>
          <cell r="JL244">
            <v>221.04341302885794</v>
          </cell>
          <cell r="JM244">
            <v>209.01046789883466</v>
          </cell>
          <cell r="JN244">
            <v>62.356535365199356</v>
          </cell>
          <cell r="JO244">
            <v>43.176566150856509</v>
          </cell>
          <cell r="JP244">
            <v>53.874503145044052</v>
          </cell>
          <cell r="JQ244">
            <v>36.309923159198796</v>
          </cell>
        </row>
        <row r="245"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HP246">
            <v>25.844008112904319</v>
          </cell>
          <cell r="HQ246">
            <v>28.280174212627156</v>
          </cell>
          <cell r="HR246">
            <v>26.144226307791133</v>
          </cell>
          <cell r="HS246">
            <v>25.499900077315264</v>
          </cell>
          <cell r="HT246">
            <v>28.629175125632273</v>
          </cell>
          <cell r="HU246">
            <v>27.523628256340199</v>
          </cell>
          <cell r="HV246">
            <v>27.532440304223847</v>
          </cell>
          <cell r="HW246">
            <v>28.692709504019899</v>
          </cell>
          <cell r="HX246">
            <v>30.428342139666476</v>
          </cell>
          <cell r="HY246">
            <v>28.594535500940481</v>
          </cell>
          <cell r="HZ246">
            <v>25.35856651374494</v>
          </cell>
          <cell r="IA246">
            <v>30.637689133587383</v>
          </cell>
          <cell r="IK246">
            <v>27.625102463757578</v>
          </cell>
          <cell r="IL246">
            <v>30.229162090637683</v>
          </cell>
          <cell r="IM246">
            <v>27.946010829015808</v>
          </cell>
          <cell r="IN246">
            <v>27.257279496816025</v>
          </cell>
          <cell r="IO246">
            <v>30.602215137966564</v>
          </cell>
          <cell r="IP246">
            <v>29.420477173435032</v>
          </cell>
          <cell r="IQ246">
            <v>29.429896522192308</v>
          </cell>
          <cell r="IR246">
            <v>30.670128122100511</v>
          </cell>
          <cell r="IS246">
            <v>32.525375543077665</v>
          </cell>
          <cell r="IT246">
            <v>30.56518825044833</v>
          </cell>
          <cell r="IU246">
            <v>27.106205632493538</v>
          </cell>
          <cell r="IV246">
            <v>32.749150126814037</v>
          </cell>
          <cell r="JF246">
            <v>29.410358648342132</v>
          </cell>
          <cell r="JG246">
            <v>32.182704114524142</v>
          </cell>
          <cell r="JH246">
            <v>29.752005530118581</v>
          </cell>
          <cell r="JI246">
            <v>29.018765336026252</v>
          </cell>
          <cell r="JJ246">
            <v>32.57986549813144</v>
          </cell>
          <cell r="JK246">
            <v>31.321758404743065</v>
          </cell>
          <cell r="JL246">
            <v>31.331786473437063</v>
          </cell>
          <cell r="JM246">
            <v>32.652167319378222</v>
          </cell>
          <cell r="JN246">
            <v>34.627309026234649</v>
          </cell>
          <cell r="JO246">
            <v>32.540445769535985</v>
          </cell>
          <cell r="JP246">
            <v>28.857928411061199</v>
          </cell>
          <cell r="JQ246">
            <v>34.865544912335139</v>
          </cell>
        </row>
        <row r="247"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9">
          <cell r="HP249">
            <v>79.692649427609766</v>
          </cell>
          <cell r="HQ249">
            <v>86.054278571254159</v>
          </cell>
          <cell r="HR249">
            <v>82.566192140591681</v>
          </cell>
          <cell r="HS249">
            <v>85.93769800797277</v>
          </cell>
          <cell r="HT249">
            <v>90.844820084396773</v>
          </cell>
          <cell r="HU249">
            <v>90.094695171804076</v>
          </cell>
          <cell r="HV249">
            <v>100.1700806803394</v>
          </cell>
          <cell r="HW249">
            <v>96.386078743416235</v>
          </cell>
          <cell r="HX249">
            <v>95.583211545892269</v>
          </cell>
          <cell r="HY249">
            <v>99.745941080945954</v>
          </cell>
          <cell r="HZ249">
            <v>93.676108628683949</v>
          </cell>
          <cell r="IA249">
            <v>102.28005143291372</v>
          </cell>
          <cell r="IK249">
            <v>103.49395764990729</v>
          </cell>
          <cell r="IL249">
            <v>111.75557502498037</v>
          </cell>
          <cell r="IM249">
            <v>107.22572350257471</v>
          </cell>
          <cell r="IN249">
            <v>111.60417606954715</v>
          </cell>
          <cell r="IO249">
            <v>117.97687779308154</v>
          </cell>
          <cell r="IP249">
            <v>117.00271773574114</v>
          </cell>
          <cell r="IQ249">
            <v>130.08725600390395</v>
          </cell>
          <cell r="IR249">
            <v>125.17310973044083</v>
          </cell>
          <cell r="IS249">
            <v>124.1304551777832</v>
          </cell>
          <cell r="IT249">
            <v>129.53644126687922</v>
          </cell>
          <cell r="IU249">
            <v>121.65376968714882</v>
          </cell>
          <cell r="IV249">
            <v>132.82739860523421</v>
          </cell>
          <cell r="JF249">
            <v>134.50945459600902</v>
          </cell>
          <cell r="JG249">
            <v>145.24694760947665</v>
          </cell>
          <cell r="JH249">
            <v>139.35957146196458</v>
          </cell>
          <cell r="JI249">
            <v>145.05017678938088</v>
          </cell>
          <cell r="JJ249">
            <v>153.33267610238715</v>
          </cell>
          <cell r="JK249">
            <v>152.0665757330755</v>
          </cell>
          <cell r="JL249">
            <v>169.07234250493653</v>
          </cell>
          <cell r="JM249">
            <v>162.68550456716514</v>
          </cell>
          <cell r="JN249">
            <v>161.33038298910702</v>
          </cell>
          <cell r="JO249">
            <v>168.35645733112509</v>
          </cell>
          <cell r="JP249">
            <v>158.11147415504738</v>
          </cell>
          <cell r="JQ249">
            <v>172.63366236543519</v>
          </cell>
        </row>
        <row r="250"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HP251">
            <v>13.793680621309862</v>
          </cell>
          <cell r="HQ251">
            <v>14.900981425993068</v>
          </cell>
          <cell r="HR251">
            <v>14.788879863349726</v>
          </cell>
          <cell r="HS251">
            <v>14.620016233381083</v>
          </cell>
          <cell r="HT251">
            <v>13.594258772601464</v>
          </cell>
          <cell r="HU251">
            <v>13.698548826265842</v>
          </cell>
          <cell r="HV251">
            <v>18.022525043527473</v>
          </cell>
          <cell r="HW251">
            <v>13.129956904611923</v>
          </cell>
          <cell r="HX251">
            <v>16.450998193220595</v>
          </cell>
          <cell r="HY251">
            <v>16.943283930099184</v>
          </cell>
          <cell r="HZ251">
            <v>16.914886648786705</v>
          </cell>
          <cell r="IA251">
            <v>19.175927651953639</v>
          </cell>
          <cell r="IK251">
            <v>16.991820464874969</v>
          </cell>
          <cell r="IL251">
            <v>18.355854981138979</v>
          </cell>
          <cell r="IM251">
            <v>18.217762061738998</v>
          </cell>
          <cell r="IN251">
            <v>18.00974648110844</v>
          </cell>
          <cell r="IO251">
            <v>16.746161576355281</v>
          </cell>
          <cell r="IP251">
            <v>16.874631845951026</v>
          </cell>
          <cell r="IQ251">
            <v>22.201145457161623</v>
          </cell>
          <cell r="IR251">
            <v>16.174208796022224</v>
          </cell>
          <cell r="IS251">
            <v>20.265251562758177</v>
          </cell>
          <cell r="IT251">
            <v>20.87167642412091</v>
          </cell>
          <cell r="IU251">
            <v>20.836695078749848</v>
          </cell>
          <cell r="IV251">
            <v>23.621970731006105</v>
          </cell>
          <cell r="JF251">
            <v>20.549716055988625</v>
          </cell>
          <cell r="JG251">
            <v>22.199364017944031</v>
          </cell>
          <cell r="JH251">
            <v>22.032355998475001</v>
          </cell>
          <cell r="JI251">
            <v>21.780784301021157</v>
          </cell>
          <cell r="JJ251">
            <v>20.252618966471648</v>
          </cell>
          <cell r="JK251">
            <v>20.407989461780627</v>
          </cell>
          <cell r="JL251">
            <v>26.84981495687726</v>
          </cell>
          <cell r="JM251">
            <v>19.560905723763252</v>
          </cell>
          <cell r="JN251">
            <v>24.508566711773138</v>
          </cell>
          <cell r="JO251">
            <v>25.241970100542297</v>
          </cell>
          <cell r="JP251">
            <v>25.199664055929961</v>
          </cell>
          <cell r="JQ251">
            <v>28.568145020629569</v>
          </cell>
        </row>
        <row r="252">
          <cell r="HP252">
            <v>11.125</v>
          </cell>
          <cell r="HQ252">
            <v>11.125</v>
          </cell>
          <cell r="HR252">
            <v>11.125</v>
          </cell>
          <cell r="HS252">
            <v>11.125</v>
          </cell>
          <cell r="HT252">
            <v>11.125</v>
          </cell>
          <cell r="HU252">
            <v>11.125</v>
          </cell>
          <cell r="HV252">
            <v>11.125</v>
          </cell>
          <cell r="HW252">
            <v>11.125</v>
          </cell>
          <cell r="HX252">
            <v>11.125</v>
          </cell>
          <cell r="HY252">
            <v>11.125</v>
          </cell>
          <cell r="HZ252">
            <v>11.125</v>
          </cell>
          <cell r="IA252">
            <v>11.125</v>
          </cell>
          <cell r="IK252">
            <v>11.958333333333334</v>
          </cell>
          <cell r="IL252">
            <v>11.958333333333334</v>
          </cell>
          <cell r="IM252">
            <v>11.958333333333334</v>
          </cell>
          <cell r="IN252">
            <v>11.958333333333334</v>
          </cell>
          <cell r="IO252">
            <v>11.958333333333334</v>
          </cell>
          <cell r="IP252">
            <v>11.958333333333334</v>
          </cell>
          <cell r="IQ252">
            <v>11.958333333333334</v>
          </cell>
          <cell r="IR252">
            <v>11.958333333333334</v>
          </cell>
          <cell r="IS252">
            <v>11.958333333333334</v>
          </cell>
          <cell r="IT252">
            <v>11.958333333333334</v>
          </cell>
          <cell r="IU252">
            <v>11.958333333333334</v>
          </cell>
          <cell r="IV252">
            <v>11.958333333333334</v>
          </cell>
          <cell r="JF252">
            <v>12.958333333333332</v>
          </cell>
          <cell r="JG252">
            <v>12.958333333333332</v>
          </cell>
          <cell r="JH252">
            <v>12.958333333333332</v>
          </cell>
          <cell r="JI252">
            <v>12.958333333333332</v>
          </cell>
          <cell r="JJ252">
            <v>12.958333333333332</v>
          </cell>
          <cell r="JK252">
            <v>12.958333333333332</v>
          </cell>
          <cell r="JL252">
            <v>12.958333333333332</v>
          </cell>
          <cell r="JM252">
            <v>12.958333333333332</v>
          </cell>
          <cell r="JN252">
            <v>12.958333333333332</v>
          </cell>
          <cell r="JO252">
            <v>12.958333333333332</v>
          </cell>
          <cell r="JP252">
            <v>12.958333333333332</v>
          </cell>
          <cell r="JQ252">
            <v>12.958333333333332</v>
          </cell>
        </row>
        <row r="253"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</sheetData>
      <sheetData sheetId="8"/>
      <sheetData sheetId="9">
        <row r="8">
          <cell r="H8">
            <v>10827.210705449999</v>
          </cell>
        </row>
      </sheetData>
      <sheetData sheetId="10">
        <row r="101">
          <cell r="AL101">
            <v>6313.0819190254451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I10">
            <v>7772199</v>
          </cell>
          <cell r="AK10">
            <v>11768.324270000001</v>
          </cell>
        </row>
        <row r="23">
          <cell r="AI23">
            <v>1148711</v>
          </cell>
          <cell r="AK23">
            <v>3881.5464699999998</v>
          </cell>
        </row>
        <row r="36">
          <cell r="AI36">
            <v>45863</v>
          </cell>
          <cell r="AM36">
            <v>1420720</v>
          </cell>
        </row>
        <row r="43">
          <cell r="AI43">
            <v>5096</v>
          </cell>
          <cell r="AM43">
            <v>20290</v>
          </cell>
        </row>
        <row r="46">
          <cell r="AI46">
            <v>1361911</v>
          </cell>
          <cell r="AM46">
            <v>6767060</v>
          </cell>
        </row>
        <row r="54">
          <cell r="AI54">
            <v>74341</v>
          </cell>
          <cell r="AK54">
            <v>172.00019</v>
          </cell>
        </row>
        <row r="58">
          <cell r="AI58">
            <v>25529</v>
          </cell>
          <cell r="AK58">
            <v>76.33</v>
          </cell>
        </row>
        <row r="63">
          <cell r="AI63">
            <v>14523</v>
          </cell>
          <cell r="AK63">
            <v>118.13</v>
          </cell>
        </row>
        <row r="64">
          <cell r="AI64">
            <v>233</v>
          </cell>
          <cell r="AK64">
            <v>7.25</v>
          </cell>
        </row>
        <row r="65">
          <cell r="AI65">
            <v>34691</v>
          </cell>
          <cell r="AM65">
            <v>154030.37</v>
          </cell>
        </row>
        <row r="84">
          <cell r="AK84">
            <v>1760.2472099999998</v>
          </cell>
        </row>
        <row r="85">
          <cell r="AI85">
            <v>5667</v>
          </cell>
        </row>
        <row r="94">
          <cell r="AI94">
            <v>199</v>
          </cell>
        </row>
        <row r="99">
          <cell r="AI99">
            <v>1</v>
          </cell>
          <cell r="AK99">
            <v>0.49</v>
          </cell>
        </row>
        <row r="100">
          <cell r="AK100">
            <v>11.419499999999999</v>
          </cell>
        </row>
        <row r="105">
          <cell r="AI105">
            <v>4709</v>
          </cell>
          <cell r="AK105">
            <v>1084.6856</v>
          </cell>
        </row>
        <row r="110">
          <cell r="AI110">
            <v>2</v>
          </cell>
          <cell r="AK110">
            <v>0.23</v>
          </cell>
        </row>
        <row r="115">
          <cell r="AI115">
            <v>13</v>
          </cell>
          <cell r="AK115">
            <v>3.5049999999999999</v>
          </cell>
        </row>
        <row r="120">
          <cell r="AI120">
            <v>126</v>
          </cell>
          <cell r="AK120">
            <v>47.158199999999994</v>
          </cell>
        </row>
        <row r="124">
          <cell r="AI124">
            <v>207</v>
          </cell>
          <cell r="AK124">
            <v>111.23399999999999</v>
          </cell>
        </row>
        <row r="125">
          <cell r="AI125">
            <v>592</v>
          </cell>
          <cell r="AK125">
            <v>117.761</v>
          </cell>
        </row>
        <row r="126">
          <cell r="AI126">
            <v>0</v>
          </cell>
          <cell r="AK126">
            <v>0</v>
          </cell>
        </row>
        <row r="127">
          <cell r="AI127">
            <v>17</v>
          </cell>
          <cell r="AK127">
            <v>9.8070000000000004</v>
          </cell>
        </row>
        <row r="132">
          <cell r="AI132">
            <v>115</v>
          </cell>
          <cell r="AK132">
            <v>37.069000000000003</v>
          </cell>
        </row>
        <row r="149">
          <cell r="AI149">
            <v>423</v>
          </cell>
        </row>
        <row r="150">
          <cell r="AK150">
            <v>1353.8520000000001</v>
          </cell>
        </row>
        <row r="163">
          <cell r="AI163">
            <v>0</v>
          </cell>
          <cell r="AK163">
            <v>0</v>
          </cell>
        </row>
        <row r="164">
          <cell r="AK164">
            <v>9.5</v>
          </cell>
        </row>
        <row r="169">
          <cell r="AI169">
            <v>169</v>
          </cell>
          <cell r="AK169">
            <v>511.20299999999997</v>
          </cell>
        </row>
        <row r="180">
          <cell r="AI180">
            <v>0</v>
          </cell>
          <cell r="AK180">
            <v>0</v>
          </cell>
        </row>
        <row r="185">
          <cell r="AI185">
            <v>22</v>
          </cell>
          <cell r="AK185">
            <v>64.718999999999994</v>
          </cell>
        </row>
        <row r="187">
          <cell r="AI187">
            <v>0</v>
          </cell>
          <cell r="AK187">
            <v>0</v>
          </cell>
        </row>
        <row r="188">
          <cell r="AI188">
            <v>0</v>
          </cell>
          <cell r="AK188">
            <v>0</v>
          </cell>
        </row>
        <row r="189">
          <cell r="AI189">
            <v>22</v>
          </cell>
          <cell r="AK189">
            <v>65.204999999999998</v>
          </cell>
        </row>
        <row r="190">
          <cell r="AI190">
            <v>9</v>
          </cell>
          <cell r="AK190">
            <v>23.501999999999999</v>
          </cell>
        </row>
        <row r="191">
          <cell r="AI191">
            <v>13</v>
          </cell>
          <cell r="AK191">
            <v>43.75</v>
          </cell>
        </row>
        <row r="208">
          <cell r="AI208">
            <v>38</v>
          </cell>
          <cell r="AK208">
            <v>667.49900000000002</v>
          </cell>
        </row>
        <row r="216">
          <cell r="AI216">
            <v>2</v>
          </cell>
          <cell r="AK216">
            <v>26.6</v>
          </cell>
        </row>
        <row r="217">
          <cell r="AK217">
            <v>143.19999999999999</v>
          </cell>
        </row>
        <row r="222">
          <cell r="AI222">
            <v>6</v>
          </cell>
          <cell r="AK222">
            <v>78</v>
          </cell>
        </row>
        <row r="227">
          <cell r="AK227">
            <v>0</v>
          </cell>
        </row>
        <row r="232">
          <cell r="AI232">
            <v>1</v>
          </cell>
          <cell r="AK232">
            <v>19</v>
          </cell>
        </row>
        <row r="237">
          <cell r="AI237">
            <v>21</v>
          </cell>
          <cell r="AK237">
            <v>1757.9078</v>
          </cell>
        </row>
        <row r="240">
          <cell r="AI240">
            <v>17</v>
          </cell>
          <cell r="AK240">
            <v>196.5</v>
          </cell>
        </row>
        <row r="247">
          <cell r="AI247">
            <v>2</v>
          </cell>
          <cell r="AK247">
            <v>64.75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Sales_NP"/>
      <sheetName val="Rev_SP-12me"/>
      <sheetName val="Rev_NP-12me"/>
      <sheetName val="NTI"/>
      <sheetName val="Sales_Progress tracker"/>
      <sheetName val="SPDCL_Write-up"/>
      <sheetName val="NPDCL_Write-up"/>
      <sheetName val="Additional Loads_SPDCL 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 refreshError="1"/>
      <sheetData sheetId="1" refreshError="1"/>
      <sheetData sheetId="2">
        <row r="6">
          <cell r="C6">
            <v>10</v>
          </cell>
        </row>
      </sheetData>
      <sheetData sheetId="3">
        <row r="10">
          <cell r="FZ10">
            <v>1254.1076210000001</v>
          </cell>
        </row>
      </sheetData>
      <sheetData sheetId="4">
        <row r="10">
          <cell r="FZ10">
            <v>385.71098199999994</v>
          </cell>
        </row>
      </sheetData>
      <sheetData sheetId="5">
        <row r="10">
          <cell r="H10">
            <v>8117951</v>
          </cell>
          <cell r="I10">
            <v>12730.124322640342</v>
          </cell>
          <cell r="K10">
            <v>11697.603127461962</v>
          </cell>
          <cell r="AJ10">
            <v>8480176</v>
          </cell>
          <cell r="AL10">
            <v>13770.530243035122</v>
          </cell>
          <cell r="AQ10">
            <v>12611.142867252927</v>
          </cell>
          <cell r="BN10">
            <v>179.71114059882626</v>
          </cell>
          <cell r="BO10">
            <v>6059.3553317068199</v>
          </cell>
          <cell r="BQ10">
            <v>760.15810199999999</v>
          </cell>
          <cell r="DM10">
            <v>158.33312488515924</v>
          </cell>
          <cell r="DN10">
            <v>5620.4211326976047</v>
          </cell>
          <cell r="DP10">
            <v>692.71867199999997</v>
          </cell>
        </row>
        <row r="11">
          <cell r="H11">
            <v>4118441</v>
          </cell>
          <cell r="I11">
            <v>5898.538184784431</v>
          </cell>
          <cell r="K11">
            <v>2340.4341811767404</v>
          </cell>
          <cell r="AJ11">
            <v>4302207</v>
          </cell>
          <cell r="AL11">
            <v>6380.6131350038922</v>
          </cell>
          <cell r="AQ11">
            <v>2523.2134744706468</v>
          </cell>
          <cell r="BN11">
            <v>76.567357620046721</v>
          </cell>
          <cell r="BO11">
            <v>567.4778973634061</v>
          </cell>
          <cell r="BQ11">
            <v>272.57725199999999</v>
          </cell>
          <cell r="DM11">
            <v>70.782458217413165</v>
          </cell>
          <cell r="DN11">
            <v>526.37031368511441</v>
          </cell>
          <cell r="DP11">
            <v>292.23952800000001</v>
          </cell>
        </row>
        <row r="12">
          <cell r="H12">
            <v>2203342</v>
          </cell>
          <cell r="I12">
            <v>3047.9305272990719</v>
          </cell>
          <cell r="K12">
            <v>1731.8633259102191</v>
          </cell>
          <cell r="O12">
            <v>10</v>
          </cell>
          <cell r="P12">
            <v>1.95</v>
          </cell>
          <cell r="S12">
            <v>10</v>
          </cell>
          <cell r="T12">
            <v>1.95</v>
          </cell>
          <cell r="AA12">
            <v>40</v>
          </cell>
          <cell r="AC12">
            <v>40</v>
          </cell>
          <cell r="AJ12">
            <v>2301656</v>
          </cell>
          <cell r="AL12">
            <v>3297.031391138572</v>
          </cell>
          <cell r="AQ12">
            <v>1867.1154758477778</v>
          </cell>
          <cell r="BN12">
            <v>39.564376693662865</v>
          </cell>
          <cell r="BO12">
            <v>364.08751779031667</v>
          </cell>
          <cell r="BQ12">
            <v>108.119952</v>
          </cell>
          <cell r="DM12">
            <v>36.57516632758886</v>
          </cell>
          <cell r="DN12">
            <v>337.71334855249273</v>
          </cell>
          <cell r="DP12">
            <v>117.812352</v>
          </cell>
        </row>
        <row r="13">
          <cell r="H13">
            <v>1915099</v>
          </cell>
          <cell r="I13">
            <v>2850.6076574853587</v>
          </cell>
          <cell r="K13">
            <v>608.57085526652133</v>
          </cell>
          <cell r="O13">
            <v>10</v>
          </cell>
          <cell r="P13">
            <v>3.1</v>
          </cell>
          <cell r="S13">
            <v>10</v>
          </cell>
          <cell r="T13">
            <v>3.1</v>
          </cell>
          <cell r="AA13">
            <v>70</v>
          </cell>
          <cell r="AC13">
            <v>70</v>
          </cell>
          <cell r="AJ13">
            <v>2000551</v>
          </cell>
          <cell r="AL13">
            <v>3083.5817438653207</v>
          </cell>
          <cell r="AQ13">
            <v>656.097998622869</v>
          </cell>
          <cell r="BN13">
            <v>37.002980926383856</v>
          </cell>
          <cell r="BO13">
            <v>203.3903795730894</v>
          </cell>
          <cell r="BQ13">
            <v>164.4573</v>
          </cell>
          <cell r="DM13">
            <v>34.207291889824305</v>
          </cell>
          <cell r="DN13">
            <v>188.65696513262168</v>
          </cell>
          <cell r="DP13">
            <v>174.427176</v>
          </cell>
        </row>
        <row r="14">
          <cell r="H14">
            <v>2442328</v>
          </cell>
          <cell r="I14">
            <v>4097.2519810221884</v>
          </cell>
          <cell r="K14">
            <v>4018.5274845641834</v>
          </cell>
          <cell r="AJ14">
            <v>2551305</v>
          </cell>
          <cell r="AL14">
            <v>4432.1116501318911</v>
          </cell>
          <cell r="AQ14">
            <v>4332.3596869897519</v>
          </cell>
          <cell r="BN14">
            <v>53.1853398015827</v>
          </cell>
          <cell r="BO14">
            <v>1652.5154592546533</v>
          </cell>
          <cell r="BQ14">
            <v>269.656182</v>
          </cell>
          <cell r="DM14">
            <v>49.167023772266255</v>
          </cell>
          <cell r="DN14">
            <v>1532.808739686192</v>
          </cell>
          <cell r="DP14">
            <v>244.060776</v>
          </cell>
        </row>
        <row r="15">
          <cell r="H15">
            <v>0</v>
          </cell>
          <cell r="K15">
            <v>2829.174663604399</v>
          </cell>
          <cell r="O15">
            <v>10</v>
          </cell>
          <cell r="P15">
            <v>3.4</v>
          </cell>
          <cell r="S15">
            <v>10</v>
          </cell>
          <cell r="T15">
            <v>3.4</v>
          </cell>
          <cell r="AJ15">
            <v>0</v>
          </cell>
          <cell r="AL15">
            <v>0</v>
          </cell>
          <cell r="AQ15">
            <v>3050.1227892887691</v>
          </cell>
          <cell r="BN15">
            <v>0</v>
          </cell>
          <cell r="BO15">
            <v>1037.0417483581814</v>
          </cell>
          <cell r="BQ15">
            <v>0</v>
          </cell>
          <cell r="DM15">
            <v>0</v>
          </cell>
          <cell r="DN15">
            <v>961.91938562549535</v>
          </cell>
          <cell r="DP15">
            <v>0</v>
          </cell>
        </row>
        <row r="16">
          <cell r="H16">
            <v>2442328</v>
          </cell>
          <cell r="I16">
            <v>4097.2519810221884</v>
          </cell>
          <cell r="K16">
            <v>1189.3528209597846</v>
          </cell>
          <cell r="O16">
            <v>10</v>
          </cell>
          <cell r="P16">
            <v>4.8</v>
          </cell>
          <cell r="S16">
            <v>10</v>
          </cell>
          <cell r="T16">
            <v>4.8</v>
          </cell>
          <cell r="AA16">
            <v>90</v>
          </cell>
          <cell r="AC16">
            <v>90</v>
          </cell>
          <cell r="AJ16">
            <v>2551305</v>
          </cell>
          <cell r="AL16">
            <v>4432.1116501318911</v>
          </cell>
          <cell r="AQ16">
            <v>1282.2368977009828</v>
          </cell>
          <cell r="BN16">
            <v>53.1853398015827</v>
          </cell>
          <cell r="BO16">
            <v>615.47371089647174</v>
          </cell>
          <cell r="BQ16">
            <v>269.656182</v>
          </cell>
          <cell r="DM16">
            <v>49.167023772266255</v>
          </cell>
          <cell r="DN16">
            <v>570.88935406069663</v>
          </cell>
          <cell r="DP16">
            <v>244.060776</v>
          </cell>
        </row>
        <row r="17">
          <cell r="H17">
            <v>1557182</v>
          </cell>
          <cell r="I17">
            <v>2734.3341568337237</v>
          </cell>
          <cell r="K17">
            <v>5338.6414617210376</v>
          </cell>
          <cell r="AJ17">
            <v>1626664</v>
          </cell>
          <cell r="AL17">
            <v>2957.8054578993392</v>
          </cell>
          <cell r="AQ17">
            <v>5755.5697057925281</v>
          </cell>
          <cell r="BN17">
            <v>49.958443177196827</v>
          </cell>
          <cell r="BO17">
            <v>3839.361975088761</v>
          </cell>
          <cell r="BQ17">
            <v>217.924668</v>
          </cell>
          <cell r="DM17">
            <v>38.383642895479831</v>
          </cell>
          <cell r="DN17">
            <v>3561.2420793262982</v>
          </cell>
          <cell r="DP17">
            <v>156.41836800000002</v>
          </cell>
        </row>
        <row r="18">
          <cell r="H18">
            <v>0</v>
          </cell>
          <cell r="K18">
            <v>3013.424712207343</v>
          </cell>
          <cell r="O18">
            <v>10</v>
          </cell>
          <cell r="P18">
            <v>5.0999999999999996</v>
          </cell>
          <cell r="S18">
            <v>10</v>
          </cell>
          <cell r="T18">
            <v>5.0999999999999996</v>
          </cell>
          <cell r="AJ18">
            <v>0</v>
          </cell>
          <cell r="AL18">
            <v>0</v>
          </cell>
          <cell r="AQ18">
            <v>3248.7620883751779</v>
          </cell>
          <cell r="BN18">
            <v>0</v>
          </cell>
          <cell r="BO18">
            <v>1656.8686650713407</v>
          </cell>
          <cell r="BQ18">
            <v>0</v>
          </cell>
          <cell r="DM18">
            <v>0</v>
          </cell>
          <cell r="DN18">
            <v>1536.8466032257447</v>
          </cell>
          <cell r="DP18">
            <v>0</v>
          </cell>
        </row>
        <row r="19">
          <cell r="H19">
            <v>865903</v>
          </cell>
          <cell r="I19">
            <v>1466.5730882498269</v>
          </cell>
          <cell r="K19">
            <v>989.26036140267593</v>
          </cell>
          <cell r="O19">
            <v>10</v>
          </cell>
          <cell r="P19">
            <v>7.7</v>
          </cell>
          <cell r="S19">
            <v>10</v>
          </cell>
          <cell r="T19">
            <v>7.7</v>
          </cell>
          <cell r="AA19">
            <v>100</v>
          </cell>
          <cell r="AC19">
            <v>100</v>
          </cell>
          <cell r="AJ19">
            <v>904540</v>
          </cell>
          <cell r="AL19">
            <v>1586.4329800336886</v>
          </cell>
          <cell r="AQ19">
            <v>1066.5179536883702</v>
          </cell>
          <cell r="BN19">
            <v>19.037195760404266</v>
          </cell>
          <cell r="BO19">
            <v>821.2188243400451</v>
          </cell>
          <cell r="BQ19">
            <v>106.22658</v>
          </cell>
          <cell r="DM19">
            <v>17.598877058997925</v>
          </cell>
          <cell r="DN19">
            <v>761.73047828006065</v>
          </cell>
          <cell r="DP19">
            <v>81.75864</v>
          </cell>
        </row>
        <row r="20">
          <cell r="H20">
            <v>341187</v>
          </cell>
          <cell r="I20">
            <v>513.11779808439803</v>
          </cell>
          <cell r="K20">
            <v>453.65766914553166</v>
          </cell>
          <cell r="O20">
            <v>10</v>
          </cell>
          <cell r="P20">
            <v>9</v>
          </cell>
          <cell r="S20">
            <v>10</v>
          </cell>
          <cell r="T20">
            <v>9</v>
          </cell>
          <cell r="AA20">
            <v>120</v>
          </cell>
          <cell r="AC20">
            <v>120</v>
          </cell>
          <cell r="AJ20">
            <v>356411</v>
          </cell>
          <cell r="AL20">
            <v>555.05382175994816</v>
          </cell>
          <cell r="AQ20">
            <v>489.08666297525338</v>
          </cell>
          <cell r="BN20">
            <v>6.6606458611193773</v>
          </cell>
          <cell r="BO20">
            <v>440.17799667772806</v>
          </cell>
          <cell r="BQ20">
            <v>50.227055999999997</v>
          </cell>
          <cell r="DM20">
            <v>6.1574135770127763</v>
          </cell>
          <cell r="DN20">
            <v>408.29190223097845</v>
          </cell>
          <cell r="DP20">
            <v>34.416936</v>
          </cell>
        </row>
        <row r="21">
          <cell r="H21">
            <v>295338</v>
          </cell>
          <cell r="I21">
            <v>476.0616198257411</v>
          </cell>
          <cell r="K21">
            <v>558.51246751944518</v>
          </cell>
          <cell r="O21">
            <v>10</v>
          </cell>
          <cell r="P21">
            <v>9.5</v>
          </cell>
          <cell r="S21">
            <v>10</v>
          </cell>
          <cell r="T21">
            <v>9.5</v>
          </cell>
          <cell r="AA21">
            <v>140</v>
          </cell>
          <cell r="AC21">
            <v>140</v>
          </cell>
          <cell r="AJ21">
            <v>308516</v>
          </cell>
          <cell r="AL21">
            <v>514.96912105560352</v>
          </cell>
          <cell r="AQ21">
            <v>602.1302350815788</v>
          </cell>
          <cell r="BN21">
            <v>6.1796294526672426</v>
          </cell>
          <cell r="BO21">
            <v>572.02372332749985</v>
          </cell>
          <cell r="BQ21">
            <v>50.723736000000002</v>
          </cell>
          <cell r="DM21">
            <v>5.7127394379088932</v>
          </cell>
          <cell r="DN21">
            <v>530.58684414347272</v>
          </cell>
          <cell r="DP21">
            <v>32.778312</v>
          </cell>
        </row>
        <row r="22">
          <cell r="H22">
            <v>54754</v>
          </cell>
          <cell r="I22">
            <v>278.58165067375745</v>
          </cell>
          <cell r="K22">
            <v>323.78625144604155</v>
          </cell>
          <cell r="O22">
            <v>50</v>
          </cell>
          <cell r="P22">
            <v>10</v>
          </cell>
          <cell r="S22">
            <v>50</v>
          </cell>
          <cell r="T22">
            <v>10</v>
          </cell>
          <cell r="AA22">
            <v>160</v>
          </cell>
          <cell r="AC22">
            <v>160</v>
          </cell>
          <cell r="AJ22">
            <v>57197</v>
          </cell>
          <cell r="AL22">
            <v>301.34953505009895</v>
          </cell>
          <cell r="AQ22">
            <v>349.07276567214763</v>
          </cell>
          <cell r="BN22">
            <v>18.080972103005941</v>
          </cell>
          <cell r="BO22">
            <v>349.07276567214763</v>
          </cell>
          <cell r="BQ22">
            <v>10.747296</v>
          </cell>
          <cell r="DM22">
            <v>8.9146128215602367</v>
          </cell>
          <cell r="DN22">
            <v>323.7862514460416</v>
          </cell>
          <cell r="DP22">
            <v>7.46448</v>
          </cell>
        </row>
        <row r="23">
          <cell r="H23">
            <v>1226970</v>
          </cell>
          <cell r="I23">
            <v>4206.9993490325605</v>
          </cell>
          <cell r="K23">
            <v>3939.0060159787558</v>
          </cell>
          <cell r="AJ23">
            <v>1310560</v>
          </cell>
          <cell r="AL23">
            <v>4559.7402116791836</v>
          </cell>
          <cell r="AQ23">
            <v>4403.0607364230837</v>
          </cell>
          <cell r="BN23">
            <v>397.48872760922086</v>
          </cell>
          <cell r="BO23">
            <v>4503.7651745967523</v>
          </cell>
          <cell r="BQ23">
            <v>122.02760699999999</v>
          </cell>
          <cell r="DM23">
            <v>350.35411884894211</v>
          </cell>
          <cell r="DN23">
            <v>4029.0968440521578</v>
          </cell>
          <cell r="DP23">
            <v>114.24444</v>
          </cell>
        </row>
        <row r="24">
          <cell r="H24">
            <v>616232</v>
          </cell>
          <cell r="I24">
            <v>1214.2328855645974</v>
          </cell>
          <cell r="K24">
            <v>95.890457879260865</v>
          </cell>
          <cell r="AJ24">
            <v>658215</v>
          </cell>
          <cell r="AL24">
            <v>1316.0416856078987</v>
          </cell>
          <cell r="AQ24">
            <v>107.18732298785152</v>
          </cell>
          <cell r="BN24">
            <v>47.377500681884356</v>
          </cell>
          <cell r="BO24">
            <v>75.031126091496063</v>
          </cell>
          <cell r="BQ24">
            <v>38.233409999999999</v>
          </cell>
          <cell r="DM24">
            <v>69.211274477182059</v>
          </cell>
          <cell r="DN24">
            <v>67.123320515482604</v>
          </cell>
          <cell r="DP24">
            <v>35.79477</v>
          </cell>
        </row>
        <row r="25">
          <cell r="H25">
            <v>616232</v>
          </cell>
          <cell r="I25">
            <v>1214.2328855645974</v>
          </cell>
          <cell r="K25">
            <v>95.890457879260865</v>
          </cell>
          <cell r="O25">
            <v>30</v>
          </cell>
          <cell r="P25">
            <v>7</v>
          </cell>
          <cell r="S25">
            <v>30</v>
          </cell>
          <cell r="T25">
            <v>7</v>
          </cell>
          <cell r="AA25">
            <v>50</v>
          </cell>
          <cell r="AC25">
            <v>50</v>
          </cell>
          <cell r="AJ25">
            <v>658215</v>
          </cell>
          <cell r="AL25">
            <v>1316.0416856078987</v>
          </cell>
          <cell r="AQ25">
            <v>107.18732298785152</v>
          </cell>
          <cell r="BN25">
            <v>47.377500681884356</v>
          </cell>
          <cell r="BO25">
            <v>75.031126091496063</v>
          </cell>
          <cell r="BQ25">
            <v>38.233409999999999</v>
          </cell>
          <cell r="DM25">
            <v>69.211274477182059</v>
          </cell>
          <cell r="DN25">
            <v>67.123320515482604</v>
          </cell>
          <cell r="DP25">
            <v>35.79477</v>
          </cell>
        </row>
        <row r="26">
          <cell r="H26">
            <v>594986</v>
          </cell>
          <cell r="I26">
            <v>2971.7332467775886</v>
          </cell>
          <cell r="K26">
            <v>3832.4972094467139</v>
          </cell>
          <cell r="AJ26">
            <v>635521</v>
          </cell>
          <cell r="AL26">
            <v>3220.9017543184873</v>
          </cell>
          <cell r="AQ26">
            <v>4284.0041159908887</v>
          </cell>
          <cell r="BN26">
            <v>347.63251711932367</v>
          </cell>
          <cell r="BO26">
            <v>4417.5092173178327</v>
          </cell>
          <cell r="BQ26">
            <v>82.517663999999996</v>
          </cell>
          <cell r="DM26">
            <v>279.25647675797973</v>
          </cell>
          <cell r="DN26">
            <v>3951.9317184782408</v>
          </cell>
          <cell r="DP26">
            <v>77.254542000000001</v>
          </cell>
        </row>
        <row r="27">
          <cell r="H27">
            <v>196910</v>
          </cell>
          <cell r="I27">
            <v>354.52082093756673</v>
          </cell>
          <cell r="K27">
            <v>683.18402846521394</v>
          </cell>
          <cell r="O27">
            <v>70</v>
          </cell>
          <cell r="P27">
            <v>8.5</v>
          </cell>
          <cell r="S27">
            <v>70</v>
          </cell>
          <cell r="T27">
            <v>8.5</v>
          </cell>
          <cell r="AA27">
            <v>90</v>
          </cell>
          <cell r="AC27">
            <v>90</v>
          </cell>
          <cell r="AJ27">
            <v>210325</v>
          </cell>
          <cell r="AL27">
            <v>384.24604070316133</v>
          </cell>
          <cell r="AQ27">
            <v>763.67001199897572</v>
          </cell>
          <cell r="BN27">
            <v>32.276667419065554</v>
          </cell>
          <cell r="BO27">
            <v>649.11951019912942</v>
          </cell>
          <cell r="BQ27">
            <v>21.990690000000001</v>
          </cell>
          <cell r="DM27">
            <v>29.779748958755608</v>
          </cell>
          <cell r="DN27">
            <v>580.70642419543174</v>
          </cell>
          <cell r="DP27">
            <v>20.588094000000002</v>
          </cell>
        </row>
        <row r="28">
          <cell r="H28">
            <v>227867</v>
          </cell>
          <cell r="I28">
            <v>641.82015726253462</v>
          </cell>
          <cell r="K28">
            <v>654.08776240328723</v>
          </cell>
          <cell r="O28">
            <v>70</v>
          </cell>
          <cell r="P28">
            <v>9.9</v>
          </cell>
          <cell r="S28">
            <v>70</v>
          </cell>
          <cell r="T28">
            <v>9.9</v>
          </cell>
          <cell r="AA28">
            <v>105</v>
          </cell>
          <cell r="AC28">
            <v>105</v>
          </cell>
          <cell r="AJ28">
            <v>243391</v>
          </cell>
          <cell r="AL28">
            <v>695.63433148836134</v>
          </cell>
          <cell r="AQ28">
            <v>731.14591171730729</v>
          </cell>
          <cell r="BN28">
            <v>58.433283845022345</v>
          </cell>
          <cell r="BO28">
            <v>723.83445260013423</v>
          </cell>
          <cell r="BQ28">
            <v>29.689253999999998</v>
          </cell>
          <cell r="DM28">
            <v>53.912893210052907</v>
          </cell>
          <cell r="DN28">
            <v>647.54688477925447</v>
          </cell>
          <cell r="DP28">
            <v>27.7956</v>
          </cell>
        </row>
        <row r="29">
          <cell r="H29">
            <v>59547</v>
          </cell>
          <cell r="I29">
            <v>300.06149513919343</v>
          </cell>
          <cell r="K29">
            <v>351.1591822079871</v>
          </cell>
          <cell r="O29">
            <v>100</v>
          </cell>
          <cell r="P29">
            <v>10.4</v>
          </cell>
          <cell r="S29">
            <v>100</v>
          </cell>
          <cell r="T29">
            <v>10.4</v>
          </cell>
          <cell r="AA29">
            <v>120</v>
          </cell>
          <cell r="AC29">
            <v>120</v>
          </cell>
          <cell r="AJ29">
            <v>63604</v>
          </cell>
          <cell r="AL29">
            <v>325.22050797972889</v>
          </cell>
          <cell r="AQ29">
            <v>392.52928305828885</v>
          </cell>
          <cell r="BN29">
            <v>39.026460957567473</v>
          </cell>
          <cell r="BO29">
            <v>408.23045438062042</v>
          </cell>
          <cell r="BQ29">
            <v>8.8668720000000008</v>
          </cell>
          <cell r="DM29">
            <v>29.706088018780147</v>
          </cell>
          <cell r="DN29">
            <v>365.20554949630662</v>
          </cell>
          <cell r="DP29">
            <v>8.3013119999999994</v>
          </cell>
        </row>
        <row r="30">
          <cell r="H30">
            <v>110662</v>
          </cell>
          <cell r="I30">
            <v>1675.3307734382938</v>
          </cell>
          <cell r="K30">
            <v>2144.0662363702254</v>
          </cell>
          <cell r="O30">
            <v>100</v>
          </cell>
          <cell r="P30">
            <v>11</v>
          </cell>
          <cell r="S30">
            <v>100</v>
          </cell>
          <cell r="T30">
            <v>11</v>
          </cell>
          <cell r="AA30">
            <v>160</v>
          </cell>
          <cell r="AC30">
            <v>160</v>
          </cell>
          <cell r="AJ30">
            <v>118201</v>
          </cell>
          <cell r="AL30">
            <v>1815.8008741472361</v>
          </cell>
          <cell r="AQ30">
            <v>2396.6589092163172</v>
          </cell>
          <cell r="BN30">
            <v>217.89610489766832</v>
          </cell>
          <cell r="BO30">
            <v>2636.3248001379488</v>
          </cell>
          <cell r="BQ30">
            <v>21.970848</v>
          </cell>
          <cell r="DM30">
            <v>165.85774657039107</v>
          </cell>
          <cell r="DN30">
            <v>2358.4728600072481</v>
          </cell>
          <cell r="DP30">
            <v>20.569535999999999</v>
          </cell>
        </row>
        <row r="31">
          <cell r="H31">
            <v>2425</v>
          </cell>
          <cell r="I31">
            <v>7.153384847564352</v>
          </cell>
          <cell r="K31">
            <v>5.3766772042292166</v>
          </cell>
          <cell r="O31">
            <v>150</v>
          </cell>
          <cell r="P31">
            <v>13</v>
          </cell>
          <cell r="S31">
            <v>150</v>
          </cell>
          <cell r="T31">
            <v>13</v>
          </cell>
          <cell r="AA31">
            <v>160</v>
          </cell>
          <cell r="AC31">
            <v>160</v>
          </cell>
          <cell r="AJ31">
            <v>2590</v>
          </cell>
          <cell r="AL31">
            <v>7.7531689056611013</v>
          </cell>
          <cell r="AQ31">
            <v>6.0101041212754494</v>
          </cell>
          <cell r="BN31">
            <v>1.3955704030189984</v>
          </cell>
          <cell r="BO31">
            <v>7.8131353576580835</v>
          </cell>
          <cell r="BQ31">
            <v>0.48143999999999998</v>
          </cell>
          <cell r="DM31">
            <v>0.88701972109797955</v>
          </cell>
          <cell r="DN31">
            <v>6.9896803654979811</v>
          </cell>
          <cell r="DP31">
            <v>0.45072000000000001</v>
          </cell>
        </row>
        <row r="32">
          <cell r="H32">
            <v>13327</v>
          </cell>
          <cell r="I32">
            <v>13.879831842809905</v>
          </cell>
          <cell r="K32">
            <v>5.2416714485520792</v>
          </cell>
          <cell r="AJ32">
            <v>14234</v>
          </cell>
          <cell r="AL32">
            <v>15.043602847135995</v>
          </cell>
          <cell r="AQ32">
            <v>5.85919332306855</v>
          </cell>
          <cell r="BN32">
            <v>1.0831394049937915</v>
          </cell>
          <cell r="BO32">
            <v>3.411695829765637</v>
          </cell>
          <cell r="BQ32">
            <v>0.79509299999999994</v>
          </cell>
          <cell r="DM32">
            <v>0.99934789268231305</v>
          </cell>
          <cell r="DN32">
            <v>3.0521246929365935</v>
          </cell>
          <cell r="DP32">
            <v>0.74440799999999996</v>
          </cell>
        </row>
        <row r="33">
          <cell r="H33">
            <v>10194</v>
          </cell>
          <cell r="I33">
            <v>10.524146495431797</v>
          </cell>
          <cell r="K33">
            <v>3.4818215209891603</v>
          </cell>
          <cell r="O33">
            <v>60</v>
          </cell>
          <cell r="P33">
            <v>5.3</v>
          </cell>
          <cell r="S33">
            <v>60</v>
          </cell>
          <cell r="T33">
            <v>5.3</v>
          </cell>
          <cell r="AA33">
            <v>45</v>
          </cell>
          <cell r="AC33">
            <v>45</v>
          </cell>
          <cell r="AJ33">
            <v>10888</v>
          </cell>
          <cell r="AL33">
            <v>11.406556071813529</v>
          </cell>
          <cell r="AQ33">
            <v>3.8920152871335345</v>
          </cell>
          <cell r="BN33">
            <v>0.82127203717057407</v>
          </cell>
          <cell r="BO33">
            <v>2.0627681021807733</v>
          </cell>
          <cell r="BQ33">
            <v>0.569214</v>
          </cell>
          <cell r="DM33">
            <v>0.75773854767108928</v>
          </cell>
          <cell r="DN33">
            <v>1.8453654061242548</v>
          </cell>
          <cell r="DP33">
            <v>0.53292600000000001</v>
          </cell>
        </row>
        <row r="34">
          <cell r="H34">
            <v>2160</v>
          </cell>
          <cell r="I34">
            <v>2.2305879723989186</v>
          </cell>
          <cell r="K34">
            <v>1.256979542887229</v>
          </cell>
          <cell r="O34">
            <v>60</v>
          </cell>
          <cell r="P34">
            <v>6.6</v>
          </cell>
          <cell r="S34">
            <v>60</v>
          </cell>
          <cell r="T34">
            <v>6.6</v>
          </cell>
          <cell r="AA34">
            <v>55</v>
          </cell>
          <cell r="AC34">
            <v>55</v>
          </cell>
          <cell r="AJ34">
            <v>2307</v>
          </cell>
          <cell r="AL34">
            <v>2.4176142731693506</v>
          </cell>
          <cell r="AQ34">
            <v>1.4050644374044143</v>
          </cell>
          <cell r="BN34">
            <v>0.17406822766819324</v>
          </cell>
          <cell r="BO34">
            <v>0.92734252868691347</v>
          </cell>
          <cell r="BQ34">
            <v>0.14741099999999999</v>
          </cell>
          <cell r="DM34">
            <v>0.16060233401272214</v>
          </cell>
          <cell r="DN34">
            <v>0.82960649830557109</v>
          </cell>
          <cell r="DP34">
            <v>0.13800599999999999</v>
          </cell>
        </row>
        <row r="35">
          <cell r="H35">
            <v>973</v>
          </cell>
          <cell r="I35">
            <v>1.1250973749791895</v>
          </cell>
          <cell r="K35">
            <v>0.50287038467569001</v>
          </cell>
          <cell r="O35">
            <v>60</v>
          </cell>
          <cell r="P35">
            <v>7.5</v>
          </cell>
          <cell r="S35">
            <v>60</v>
          </cell>
          <cell r="T35">
            <v>7.5</v>
          </cell>
          <cell r="AA35">
            <v>65</v>
          </cell>
          <cell r="AC35">
            <v>65</v>
          </cell>
          <cell r="AJ35">
            <v>1039</v>
          </cell>
          <cell r="AL35">
            <v>1.2194325021531154</v>
          </cell>
          <cell r="AQ35">
            <v>0.56211359853060083</v>
          </cell>
          <cell r="BN35">
            <v>8.7799140155024311E-2</v>
          </cell>
          <cell r="BO35">
            <v>0.4215851988979506</v>
          </cell>
          <cell r="BQ35">
            <v>7.8467999999999996E-2</v>
          </cell>
          <cell r="DM35">
            <v>8.1007010998501647E-2</v>
          </cell>
          <cell r="DN35">
            <v>0.37715278850676759</v>
          </cell>
          <cell r="DP35">
            <v>7.3476E-2</v>
          </cell>
        </row>
        <row r="36">
          <cell r="H36">
            <v>46475</v>
          </cell>
          <cell r="J36">
            <v>1471077.3890269101</v>
          </cell>
          <cell r="K36">
            <v>1012.3575211366168</v>
          </cell>
          <cell r="AJ36">
            <v>47096</v>
          </cell>
          <cell r="AN36">
            <v>1523219.6945958608</v>
          </cell>
          <cell r="AQ36">
            <v>1048.445473248798</v>
          </cell>
          <cell r="BN36">
            <v>136.30379115121602</v>
          </cell>
          <cell r="BO36">
            <v>804.39293808302148</v>
          </cell>
          <cell r="BQ36">
            <v>20.22537165</v>
          </cell>
          <cell r="DM36">
            <v>150.78543237525827</v>
          </cell>
          <cell r="DN36">
            <v>776.70538105731794</v>
          </cell>
          <cell r="DP36">
            <v>20.787145500000001</v>
          </cell>
        </row>
        <row r="37">
          <cell r="H37">
            <v>46475</v>
          </cell>
          <cell r="J37">
            <v>1471077.3890269101</v>
          </cell>
          <cell r="K37">
            <v>972.21594659551647</v>
          </cell>
          <cell r="O37">
            <v>100</v>
          </cell>
          <cell r="P37">
            <v>7.7</v>
          </cell>
          <cell r="S37">
            <v>100</v>
          </cell>
          <cell r="T37">
            <v>7.7</v>
          </cell>
          <cell r="AA37">
            <v>360.25</v>
          </cell>
          <cell r="AC37">
            <v>360.25</v>
          </cell>
          <cell r="AJ37">
            <v>47096</v>
          </cell>
          <cell r="AN37">
            <v>1523219.6945958608</v>
          </cell>
          <cell r="AQ37">
            <v>1006.8729544123263</v>
          </cell>
          <cell r="BN37">
            <v>136.30379115121602</v>
          </cell>
          <cell r="BO37">
            <v>775.29217489749124</v>
          </cell>
          <cell r="BQ37">
            <v>20.22537165</v>
          </cell>
          <cell r="DM37">
            <v>150.78543237525827</v>
          </cell>
          <cell r="DN37">
            <v>748.60627887854776</v>
          </cell>
          <cell r="DP37">
            <v>19.1305719</v>
          </cell>
        </row>
        <row r="38">
          <cell r="J38">
            <v>0</v>
          </cell>
          <cell r="K38">
            <v>0</v>
          </cell>
          <cell r="O38">
            <v>100</v>
          </cell>
          <cell r="P38">
            <v>8.4</v>
          </cell>
          <cell r="S38">
            <v>100</v>
          </cell>
          <cell r="T38">
            <v>8.4</v>
          </cell>
          <cell r="AA38">
            <v>360.25</v>
          </cell>
          <cell r="AC38">
            <v>360.25</v>
          </cell>
          <cell r="AN38">
            <v>0</v>
          </cell>
          <cell r="AQ38">
            <v>0</v>
          </cell>
          <cell r="BN38">
            <v>0</v>
          </cell>
          <cell r="BO38">
            <v>0</v>
          </cell>
          <cell r="DM38">
            <v>0</v>
          </cell>
          <cell r="DN38">
            <v>0</v>
          </cell>
        </row>
        <row r="39">
          <cell r="J39">
            <v>0</v>
          </cell>
          <cell r="K39">
            <v>0</v>
          </cell>
          <cell r="O39">
            <v>50</v>
          </cell>
          <cell r="P39">
            <v>6.2</v>
          </cell>
          <cell r="S39">
            <v>50</v>
          </cell>
          <cell r="T39">
            <v>6.2</v>
          </cell>
          <cell r="AA39">
            <v>360.25</v>
          </cell>
          <cell r="AC39">
            <v>360.25</v>
          </cell>
          <cell r="AN39">
            <v>0</v>
          </cell>
          <cell r="AQ39">
            <v>0</v>
          </cell>
          <cell r="BN39">
            <v>0</v>
          </cell>
          <cell r="BO39">
            <v>0</v>
          </cell>
          <cell r="DM39">
            <v>0</v>
          </cell>
          <cell r="DN39">
            <v>0</v>
          </cell>
        </row>
        <row r="40">
          <cell r="J40">
            <v>0</v>
          </cell>
          <cell r="K40">
            <v>0</v>
          </cell>
          <cell r="O40">
            <v>50</v>
          </cell>
          <cell r="P40">
            <v>6.2</v>
          </cell>
          <cell r="S40">
            <v>50</v>
          </cell>
          <cell r="T40">
            <v>6.2</v>
          </cell>
          <cell r="AA40">
            <v>360.25</v>
          </cell>
          <cell r="AC40">
            <v>360.25</v>
          </cell>
          <cell r="AN40">
            <v>0</v>
          </cell>
          <cell r="AQ40">
            <v>0</v>
          </cell>
          <cell r="BN40">
            <v>0</v>
          </cell>
          <cell r="BO40">
            <v>0</v>
          </cell>
          <cell r="DM40">
            <v>0</v>
          </cell>
          <cell r="DN40">
            <v>0</v>
          </cell>
        </row>
        <row r="41">
          <cell r="J41">
            <v>0</v>
          </cell>
          <cell r="K41">
            <v>40.141574541100326</v>
          </cell>
          <cell r="O41">
            <v>65</v>
          </cell>
          <cell r="P41">
            <v>7</v>
          </cell>
          <cell r="S41">
            <v>65</v>
          </cell>
          <cell r="T41">
            <v>7</v>
          </cell>
          <cell r="AA41">
            <v>360.25</v>
          </cell>
          <cell r="AC41">
            <v>360.25</v>
          </cell>
          <cell r="AN41">
            <v>0</v>
          </cell>
          <cell r="AQ41">
            <v>41.572518836471737</v>
          </cell>
          <cell r="BN41">
            <v>0</v>
          </cell>
          <cell r="BO41">
            <v>29.100763185530219</v>
          </cell>
          <cell r="BQ41">
            <v>0</v>
          </cell>
          <cell r="DM41">
            <v>0</v>
          </cell>
          <cell r="DN41">
            <v>28.099102178770231</v>
          </cell>
          <cell r="DP41">
            <v>1.6565736</v>
          </cell>
        </row>
        <row r="42">
          <cell r="J42">
            <v>0</v>
          </cell>
          <cell r="K42">
            <v>0</v>
          </cell>
          <cell r="O42">
            <v>100</v>
          </cell>
          <cell r="P42">
            <v>7.3</v>
          </cell>
          <cell r="S42">
            <v>100</v>
          </cell>
          <cell r="T42">
            <v>7.3</v>
          </cell>
          <cell r="AA42">
            <v>360.25</v>
          </cell>
          <cell r="AC42">
            <v>360.25</v>
          </cell>
          <cell r="AN42">
            <v>0</v>
          </cell>
          <cell r="AQ42">
            <v>0</v>
          </cell>
          <cell r="BN42">
            <v>0</v>
          </cell>
          <cell r="BO42">
            <v>0</v>
          </cell>
          <cell r="DM42">
            <v>0</v>
          </cell>
          <cell r="DN42">
            <v>0</v>
          </cell>
        </row>
        <row r="43">
          <cell r="H43">
            <v>5371</v>
          </cell>
          <cell r="J43">
            <v>21936.998135506557</v>
          </cell>
          <cell r="K43">
            <v>9.4633584215340143</v>
          </cell>
          <cell r="AJ43">
            <v>5661</v>
          </cell>
          <cell r="AN43">
            <v>23743.537317784256</v>
          </cell>
          <cell r="AQ43">
            <v>9.6296718097026801</v>
          </cell>
          <cell r="BN43">
            <v>0.42493333866892125</v>
          </cell>
          <cell r="BO43">
            <v>3.851868723881072</v>
          </cell>
          <cell r="BQ43">
            <v>0.33096000000000003</v>
          </cell>
          <cell r="DM43">
            <v>0.52648795525215741</v>
          </cell>
          <cell r="DN43">
            <v>3.785343368613606</v>
          </cell>
          <cell r="DP43">
            <v>0.31401000000000001</v>
          </cell>
        </row>
        <row r="44">
          <cell r="H44">
            <v>5025</v>
          </cell>
          <cell r="J44">
            <v>20426.998135506557</v>
          </cell>
          <cell r="K44">
            <v>9.1471933900391669</v>
          </cell>
          <cell r="O44">
            <v>20</v>
          </cell>
          <cell r="P44">
            <v>4</v>
          </cell>
          <cell r="S44">
            <v>20</v>
          </cell>
          <cell r="T44">
            <v>4</v>
          </cell>
          <cell r="AA44">
            <v>50</v>
          </cell>
          <cell r="AC44">
            <v>50</v>
          </cell>
          <cell r="AJ44">
            <v>5296</v>
          </cell>
          <cell r="AN44">
            <v>22218.437317784257</v>
          </cell>
          <cell r="AQ44">
            <v>9.3079503493729376</v>
          </cell>
          <cell r="BN44">
            <v>0.39763892898892128</v>
          </cell>
          <cell r="BO44">
            <v>3.7231801397491751</v>
          </cell>
          <cell r="BQ44">
            <v>0.30963000000000002</v>
          </cell>
          <cell r="DM44">
            <v>0.49024795525215736</v>
          </cell>
          <cell r="DN44">
            <v>3.6588773560156671</v>
          </cell>
          <cell r="DP44">
            <v>0.29379</v>
          </cell>
        </row>
        <row r="45">
          <cell r="H45">
            <v>346</v>
          </cell>
          <cell r="J45">
            <v>1510</v>
          </cell>
          <cell r="K45">
            <v>0.31616503149484704</v>
          </cell>
          <cell r="O45">
            <v>20</v>
          </cell>
          <cell r="P45">
            <v>4</v>
          </cell>
          <cell r="S45">
            <v>20</v>
          </cell>
          <cell r="T45">
            <v>4</v>
          </cell>
          <cell r="AA45">
            <v>50</v>
          </cell>
          <cell r="AC45">
            <v>50</v>
          </cell>
          <cell r="AJ45">
            <v>365</v>
          </cell>
          <cell r="AN45">
            <v>1525.1</v>
          </cell>
          <cell r="AQ45">
            <v>0.32172146032974236</v>
          </cell>
          <cell r="BN45">
            <v>2.7294409679999992E-2</v>
          </cell>
          <cell r="BO45">
            <v>0.12868858413189693</v>
          </cell>
          <cell r="BQ45">
            <v>2.1329999999999998E-2</v>
          </cell>
          <cell r="DM45">
            <v>3.6240000000000001E-2</v>
          </cell>
          <cell r="DN45">
            <v>0.12646601259793883</v>
          </cell>
          <cell r="DP45">
            <v>2.0219999999999998E-2</v>
          </cell>
        </row>
        <row r="46">
          <cell r="H46">
            <v>1434508</v>
          </cell>
          <cell r="J46">
            <v>7130045.0000000009</v>
          </cell>
          <cell r="K46">
            <v>16400.203585318719</v>
          </cell>
          <cell r="AJ46">
            <v>1510736</v>
          </cell>
          <cell r="AN46">
            <v>7511185.0000000009</v>
          </cell>
          <cell r="AQ46">
            <v>17123.987305405804</v>
          </cell>
          <cell r="BN46">
            <v>4.6664639999999993E-2</v>
          </cell>
          <cell r="BO46">
            <v>10.376182323489795</v>
          </cell>
          <cell r="BQ46">
            <v>53.014391999999994</v>
          </cell>
          <cell r="DM46">
            <v>4.6664639999999993E-2</v>
          </cell>
          <cell r="DN46">
            <v>9.9376097113723816</v>
          </cell>
          <cell r="DP46">
            <v>50.335541999999997</v>
          </cell>
        </row>
        <row r="47">
          <cell r="H47">
            <v>1434139</v>
          </cell>
          <cell r="J47">
            <v>7128100.6400000006</v>
          </cell>
          <cell r="K47">
            <v>16397.008228847288</v>
          </cell>
          <cell r="AJ47">
            <v>1510367</v>
          </cell>
          <cell r="AN47">
            <v>7509240.6400000006</v>
          </cell>
          <cell r="AQ47">
            <v>17120.650929526786</v>
          </cell>
          <cell r="BN47">
            <v>0</v>
          </cell>
          <cell r="BO47">
            <v>9.0416319718824631</v>
          </cell>
          <cell r="BQ47">
            <v>53.001107999999995</v>
          </cell>
          <cell r="DM47">
            <v>0</v>
          </cell>
          <cell r="DN47">
            <v>8.6594671227995939</v>
          </cell>
          <cell r="DP47">
            <v>50.322257999999998</v>
          </cell>
        </row>
        <row r="48">
          <cell r="H48">
            <v>1992</v>
          </cell>
          <cell r="J48">
            <v>11265.9</v>
          </cell>
          <cell r="K48">
            <v>34.637868491198368</v>
          </cell>
          <cell r="P48">
            <v>2.5</v>
          </cell>
          <cell r="T48">
            <v>2.5</v>
          </cell>
          <cell r="AA48">
            <v>30</v>
          </cell>
          <cell r="AC48">
            <v>30</v>
          </cell>
          <cell r="AJ48">
            <v>1992</v>
          </cell>
          <cell r="AN48">
            <v>11265.9</v>
          </cell>
          <cell r="AQ48">
            <v>36.166527887529853</v>
          </cell>
          <cell r="BN48">
            <v>0</v>
          </cell>
          <cell r="BO48">
            <v>9.0416319718824631</v>
          </cell>
          <cell r="BQ48">
            <v>7.1711999999999998E-2</v>
          </cell>
          <cell r="DM48">
            <v>0</v>
          </cell>
          <cell r="DN48">
            <v>8.6594671227995939</v>
          </cell>
          <cell r="DP48">
            <v>7.1711999999999998E-2</v>
          </cell>
        </row>
        <row r="49">
          <cell r="H49">
            <v>1432147</v>
          </cell>
          <cell r="J49">
            <v>7116834.7400000002</v>
          </cell>
          <cell r="K49">
            <v>16362.37036035609</v>
          </cell>
          <cell r="AJ49">
            <v>1508375</v>
          </cell>
          <cell r="AN49">
            <v>7497974.7400000002</v>
          </cell>
          <cell r="AQ49">
            <v>17084.484401639256</v>
          </cell>
        </row>
        <row r="50">
          <cell r="H50">
            <v>1432147</v>
          </cell>
          <cell r="J50">
            <v>7116834.7400000002</v>
          </cell>
          <cell r="K50">
            <v>16362.37036035609</v>
          </cell>
          <cell r="AA50">
            <v>30</v>
          </cell>
          <cell r="AC50">
            <v>30</v>
          </cell>
          <cell r="AJ50">
            <v>1508375</v>
          </cell>
          <cell r="AN50">
            <v>7497974.7400000002</v>
          </cell>
          <cell r="AQ50">
            <v>17084.484401639256</v>
          </cell>
          <cell r="BN50">
            <v>0</v>
          </cell>
          <cell r="BO50">
            <v>0</v>
          </cell>
          <cell r="BQ50">
            <v>52.929395999999997</v>
          </cell>
          <cell r="DM50">
            <v>0</v>
          </cell>
          <cell r="DN50">
            <v>0</v>
          </cell>
          <cell r="DP50">
            <v>50.250546</v>
          </cell>
        </row>
        <row r="51">
          <cell r="K51">
            <v>0</v>
          </cell>
          <cell r="AA51">
            <v>30</v>
          </cell>
          <cell r="AC51">
            <v>30</v>
          </cell>
          <cell r="AQ51">
            <v>0</v>
          </cell>
          <cell r="BN51">
            <v>0</v>
          </cell>
          <cell r="BO51">
            <v>0</v>
          </cell>
          <cell r="DM51">
            <v>0</v>
          </cell>
          <cell r="DN51">
            <v>0</v>
          </cell>
        </row>
        <row r="52">
          <cell r="H52">
            <v>369</v>
          </cell>
          <cell r="J52">
            <v>1944.36</v>
          </cell>
          <cell r="K52">
            <v>3.1953564714319684</v>
          </cell>
          <cell r="AJ52">
            <v>369</v>
          </cell>
          <cell r="AN52">
            <v>1944.36</v>
          </cell>
          <cell r="AQ52">
            <v>3.3363758790183304</v>
          </cell>
          <cell r="BN52">
            <v>4.6664639999999993E-2</v>
          </cell>
          <cell r="BO52">
            <v>1.3345503516073323</v>
          </cell>
          <cell r="BQ52">
            <v>1.3284000000000001E-2</v>
          </cell>
          <cell r="DM52">
            <v>4.6664639999999993E-2</v>
          </cell>
          <cell r="DN52">
            <v>1.2781425885727877</v>
          </cell>
          <cell r="DP52">
            <v>1.3284000000000001E-2</v>
          </cell>
        </row>
        <row r="53">
          <cell r="H53">
            <v>369</v>
          </cell>
          <cell r="J53">
            <v>1944.36</v>
          </cell>
          <cell r="K53">
            <v>3.1953564714319684</v>
          </cell>
          <cell r="O53">
            <v>20</v>
          </cell>
          <cell r="P53">
            <v>4</v>
          </cell>
          <cell r="S53">
            <v>20</v>
          </cell>
          <cell r="T53">
            <v>4</v>
          </cell>
          <cell r="AA53">
            <v>30</v>
          </cell>
          <cell r="AC53">
            <v>30</v>
          </cell>
          <cell r="AJ53">
            <v>369</v>
          </cell>
          <cell r="AN53">
            <v>1944.36</v>
          </cell>
          <cell r="AQ53">
            <v>3.3363758790183304</v>
          </cell>
          <cell r="BN53">
            <v>4.6664639999999993E-2</v>
          </cell>
          <cell r="BO53">
            <v>1.3345503516073323</v>
          </cell>
          <cell r="BQ53">
            <v>1.3284000000000001E-2</v>
          </cell>
          <cell r="DM53">
            <v>4.6664639999999993E-2</v>
          </cell>
          <cell r="DN53">
            <v>1.2781425885727877</v>
          </cell>
          <cell r="DP53">
            <v>1.3284000000000001E-2</v>
          </cell>
        </row>
        <row r="54">
          <cell r="H54">
            <v>74905</v>
          </cell>
          <cell r="I54">
            <v>175.54056370111186</v>
          </cell>
          <cell r="K54">
            <v>260.05131565400643</v>
          </cell>
          <cell r="AJ54">
            <v>75491</v>
          </cell>
          <cell r="AL54">
            <v>175.54056370111186</v>
          </cell>
          <cell r="AQ54">
            <v>264.60008985750466</v>
          </cell>
          <cell r="BN54">
            <v>6.7407576461226952</v>
          </cell>
          <cell r="BO54">
            <v>203.55544260052312</v>
          </cell>
          <cell r="BQ54">
            <v>10.828512</v>
          </cell>
          <cell r="DM54">
            <v>6.7407576461226952</v>
          </cell>
          <cell r="DN54">
            <v>200.05609478555618</v>
          </cell>
          <cell r="DP54">
            <v>10.745712000000001</v>
          </cell>
        </row>
        <row r="55">
          <cell r="H55">
            <v>34386</v>
          </cell>
          <cell r="I55">
            <v>64.296763353401218</v>
          </cell>
          <cell r="K55">
            <v>79.709050590980723</v>
          </cell>
          <cell r="O55">
            <v>32</v>
          </cell>
          <cell r="P55">
            <v>7.1</v>
          </cell>
          <cell r="S55">
            <v>32</v>
          </cell>
          <cell r="T55">
            <v>7.1</v>
          </cell>
          <cell r="AA55">
            <v>120</v>
          </cell>
          <cell r="AC55">
            <v>120</v>
          </cell>
          <cell r="AJ55">
            <v>34450</v>
          </cell>
          <cell r="AL55">
            <v>64.296763353401218</v>
          </cell>
          <cell r="AQ55">
            <v>81.103307998222562</v>
          </cell>
          <cell r="BN55">
            <v>2.468995712770607</v>
          </cell>
          <cell r="BO55">
            <v>57.583348678738012</v>
          </cell>
          <cell r="BQ55">
            <v>4.9561919999999997</v>
          </cell>
          <cell r="DM55">
            <v>2.468995712770607</v>
          </cell>
          <cell r="DN55">
            <v>56.593425919596321</v>
          </cell>
          <cell r="DP55">
            <v>4.9469760000000003</v>
          </cell>
        </row>
        <row r="56">
          <cell r="H56">
            <v>12356</v>
          </cell>
          <cell r="I56">
            <v>31.563454629387358</v>
          </cell>
          <cell r="K56">
            <v>52.291316701819369</v>
          </cell>
          <cell r="O56">
            <v>32</v>
          </cell>
          <cell r="P56">
            <v>7.6</v>
          </cell>
          <cell r="S56">
            <v>32</v>
          </cell>
          <cell r="T56">
            <v>7.6</v>
          </cell>
          <cell r="AA56">
            <v>120</v>
          </cell>
          <cell r="AC56">
            <v>120</v>
          </cell>
          <cell r="AJ56">
            <v>12887</v>
          </cell>
          <cell r="AL56">
            <v>31.563454629387358</v>
          </cell>
          <cell r="AQ56">
            <v>53.205987684667463</v>
          </cell>
          <cell r="BN56">
            <v>1.2120366577684745</v>
          </cell>
          <cell r="BO56">
            <v>40.436550640347271</v>
          </cell>
          <cell r="BQ56">
            <v>1.817496</v>
          </cell>
          <cell r="DM56">
            <v>1.2120366577684745</v>
          </cell>
          <cell r="DN56">
            <v>39.741400693382715</v>
          </cell>
          <cell r="DP56">
            <v>1.7426159999999999</v>
          </cell>
        </row>
        <row r="57">
          <cell r="H57">
            <v>28163</v>
          </cell>
          <cell r="I57">
            <v>79.680345718323267</v>
          </cell>
          <cell r="K57">
            <v>128.05094836120637</v>
          </cell>
          <cell r="O57">
            <v>32</v>
          </cell>
          <cell r="P57">
            <v>8.1</v>
          </cell>
          <cell r="S57">
            <v>32</v>
          </cell>
          <cell r="T57">
            <v>8.1</v>
          </cell>
          <cell r="AA57">
            <v>120</v>
          </cell>
          <cell r="AC57">
            <v>120</v>
          </cell>
          <cell r="AJ57">
            <v>28154</v>
          </cell>
          <cell r="AL57">
            <v>79.680345718323267</v>
          </cell>
          <cell r="AQ57">
            <v>130.29079417461463</v>
          </cell>
          <cell r="BN57">
            <v>3.0597252755836135</v>
          </cell>
          <cell r="BO57">
            <v>105.53554328143784</v>
          </cell>
          <cell r="BQ57">
            <v>4.054824</v>
          </cell>
          <cell r="DM57">
            <v>3.0597252755836135</v>
          </cell>
          <cell r="DN57">
            <v>103.72126817257715</v>
          </cell>
          <cell r="DP57">
            <v>4.0561199999999999</v>
          </cell>
        </row>
        <row r="58">
          <cell r="H58">
            <v>26365</v>
          </cell>
          <cell r="I58">
            <v>81.447381718599672</v>
          </cell>
          <cell r="K58">
            <v>101.30648636304601</v>
          </cell>
          <cell r="AJ58">
            <v>27229</v>
          </cell>
          <cell r="AL58">
            <v>86.90784735772678</v>
          </cell>
          <cell r="AQ58">
            <v>108.54942655640627</v>
          </cell>
          <cell r="BN58">
            <v>2.2819338714997661</v>
          </cell>
          <cell r="BO58">
            <v>86.190574819028541</v>
          </cell>
          <cell r="BQ58">
            <v>3.2156399999999996</v>
          </cell>
          <cell r="DM58">
            <v>2.1385587693091015</v>
          </cell>
          <cell r="DN58">
            <v>80.439524827795552</v>
          </cell>
          <cell r="DP58">
            <v>3.1136400000000002</v>
          </cell>
        </row>
        <row r="59">
          <cell r="H59">
            <v>21545</v>
          </cell>
          <cell r="I59">
            <v>73.476571533378404</v>
          </cell>
          <cell r="K59">
            <v>90.261459534159172</v>
          </cell>
          <cell r="O59">
            <v>21</v>
          </cell>
          <cell r="P59">
            <v>8.3000000000000007</v>
          </cell>
          <cell r="S59">
            <v>21</v>
          </cell>
          <cell r="T59">
            <v>8.3000000000000007</v>
          </cell>
          <cell r="AA59">
            <v>100</v>
          </cell>
          <cell r="AC59">
            <v>100</v>
          </cell>
          <cell r="AJ59">
            <v>22251</v>
          </cell>
          <cell r="AL59">
            <v>78.402651238740546</v>
          </cell>
          <cell r="AQ59">
            <v>96.714731941895124</v>
          </cell>
          <cell r="BN59">
            <v>1.9757468112162619</v>
          </cell>
          <cell r="BO59">
            <v>80.273227511772959</v>
          </cell>
          <cell r="BQ59">
            <v>2.6277599999999999</v>
          </cell>
          <cell r="DM59">
            <v>1.8516096026411357</v>
          </cell>
          <cell r="DN59">
            <v>74.917011413352128</v>
          </cell>
          <cell r="DP59">
            <v>2.5444200000000001</v>
          </cell>
        </row>
        <row r="60">
          <cell r="H60">
            <v>4820</v>
          </cell>
          <cell r="I60">
            <v>7.9708101852212705</v>
          </cell>
          <cell r="K60">
            <v>11.045026828886837</v>
          </cell>
          <cell r="O60">
            <v>30</v>
          </cell>
          <cell r="P60">
            <v>5</v>
          </cell>
          <cell r="S60">
            <v>30</v>
          </cell>
          <cell r="T60">
            <v>5</v>
          </cell>
          <cell r="AA60">
            <v>100</v>
          </cell>
          <cell r="AC60">
            <v>100</v>
          </cell>
          <cell r="AJ60">
            <v>4978</v>
          </cell>
          <cell r="AL60">
            <v>8.5051961189862304</v>
          </cell>
          <cell r="AQ60">
            <v>11.834694614511157</v>
          </cell>
          <cell r="BN60">
            <v>0.30618706028350429</v>
          </cell>
          <cell r="BO60">
            <v>5.9173473072555787</v>
          </cell>
          <cell r="BQ60">
            <v>0.58787999999999996</v>
          </cell>
          <cell r="DM60">
            <v>0.28694916666796572</v>
          </cell>
          <cell r="DN60">
            <v>5.5225134144434183</v>
          </cell>
          <cell r="DP60">
            <v>0.56921999999999995</v>
          </cell>
        </row>
        <row r="61">
          <cell r="H61">
            <v>4820</v>
          </cell>
          <cell r="I61">
            <v>7.9708101852212705</v>
          </cell>
          <cell r="O61">
            <v>30</v>
          </cell>
          <cell r="P61">
            <v>5</v>
          </cell>
          <cell r="T61">
            <v>5</v>
          </cell>
          <cell r="AA61">
            <v>100</v>
          </cell>
          <cell r="AC61">
            <v>100</v>
          </cell>
          <cell r="AJ61">
            <v>4978</v>
          </cell>
          <cell r="AL61">
            <v>8.5051961189862304</v>
          </cell>
          <cell r="AQ61">
            <v>11.834694614511157</v>
          </cell>
          <cell r="BN61">
            <v>0</v>
          </cell>
          <cell r="DM61">
            <v>0</v>
          </cell>
          <cell r="DN61">
            <v>2.808412999999998</v>
          </cell>
        </row>
        <row r="62">
          <cell r="O62">
            <v>30</v>
          </cell>
          <cell r="P62">
            <v>5</v>
          </cell>
          <cell r="T62">
            <v>5</v>
          </cell>
          <cell r="AA62">
            <v>100</v>
          </cell>
          <cell r="AC62">
            <v>100</v>
          </cell>
          <cell r="AQ62">
            <v>0</v>
          </cell>
          <cell r="BN62">
            <v>0</v>
          </cell>
          <cell r="DM62">
            <v>0</v>
          </cell>
          <cell r="DN62">
            <v>0</v>
          </cell>
        </row>
        <row r="63">
          <cell r="H63">
            <v>17051</v>
          </cell>
          <cell r="I63">
            <v>148.09846009120602</v>
          </cell>
          <cell r="K63">
            <v>133.5991443755558</v>
          </cell>
          <cell r="O63">
            <v>21</v>
          </cell>
          <cell r="P63">
            <v>12</v>
          </cell>
          <cell r="S63">
            <v>21</v>
          </cell>
          <cell r="T63">
            <v>12</v>
          </cell>
          <cell r="AA63">
            <v>100</v>
          </cell>
          <cell r="AC63">
            <v>100</v>
          </cell>
          <cell r="AJ63">
            <v>20019</v>
          </cell>
          <cell r="AL63">
            <v>185.66963414362604</v>
          </cell>
          <cell r="AQ63">
            <v>157.32811057162914</v>
          </cell>
          <cell r="BN63">
            <v>4.6788747804193767</v>
          </cell>
          <cell r="BO63">
            <v>188.79373268595495</v>
          </cell>
          <cell r="BQ63">
            <v>2.2242000000000002</v>
          </cell>
          <cell r="DM63">
            <v>3.7320811942983916</v>
          </cell>
          <cell r="DN63">
            <v>160.31897325066694</v>
          </cell>
          <cell r="DP63">
            <v>1.8944399999999999</v>
          </cell>
        </row>
        <row r="64">
          <cell r="H64">
            <v>303</v>
          </cell>
          <cell r="I64">
            <v>12.201000000000001</v>
          </cell>
          <cell r="K64">
            <v>10.240820759283185</v>
          </cell>
          <cell r="O64">
            <v>0</v>
          </cell>
          <cell r="P64">
            <v>6</v>
          </cell>
          <cell r="S64">
            <v>0</v>
          </cell>
          <cell r="T64">
            <v>6</v>
          </cell>
          <cell r="AA64">
            <v>120</v>
          </cell>
          <cell r="AC64">
            <v>120</v>
          </cell>
          <cell r="AJ64">
            <v>415</v>
          </cell>
          <cell r="AL64">
            <v>19.914840829493091</v>
          </cell>
          <cell r="AQ64">
            <v>46.870240087705909</v>
          </cell>
          <cell r="BN64">
            <v>0</v>
          </cell>
          <cell r="BO64">
            <v>28.122144052623547</v>
          </cell>
          <cell r="BQ64">
            <v>5.1695999999999999E-2</v>
          </cell>
          <cell r="DM64">
            <v>0.427035</v>
          </cell>
          <cell r="DN64">
            <v>6.1444924555699121</v>
          </cell>
          <cell r="DP64">
            <v>3.8592000000000001E-2</v>
          </cell>
        </row>
        <row r="65">
          <cell r="H65">
            <v>34764</v>
          </cell>
          <cell r="J65">
            <v>155570.67369999998</v>
          </cell>
          <cell r="K65">
            <v>253.88630539235314</v>
          </cell>
          <cell r="AA65">
            <v>120</v>
          </cell>
          <cell r="AC65">
            <v>120</v>
          </cell>
          <cell r="AJ65">
            <v>34839</v>
          </cell>
          <cell r="AN65">
            <v>157126.38043700001</v>
          </cell>
          <cell r="AQ65">
            <v>258.32724226546907</v>
          </cell>
          <cell r="BN65">
            <v>6.0336530087808002</v>
          </cell>
          <cell r="BO65">
            <v>162.22577992900901</v>
          </cell>
          <cell r="BQ65">
            <v>5.0114160000000005</v>
          </cell>
          <cell r="DM65">
            <v>5.9739138700800005</v>
          </cell>
          <cell r="DN65">
            <v>159.43693566489389</v>
          </cell>
          <cell r="DP65">
            <v>5.0007599999999996</v>
          </cell>
        </row>
        <row r="66">
          <cell r="H66">
            <v>24949</v>
          </cell>
          <cell r="J66">
            <v>107785.18000000001</v>
          </cell>
          <cell r="K66">
            <v>195.22529821658114</v>
          </cell>
          <cell r="O66">
            <v>32</v>
          </cell>
          <cell r="P66">
            <v>6</v>
          </cell>
          <cell r="S66">
            <v>32</v>
          </cell>
          <cell r="T66">
            <v>6</v>
          </cell>
          <cell r="AA66">
            <v>120</v>
          </cell>
          <cell r="AC66">
            <v>120</v>
          </cell>
          <cell r="AJ66">
            <v>24977</v>
          </cell>
          <cell r="AN66">
            <v>108863.03180000001</v>
          </cell>
          <cell r="AQ66">
            <v>198.64014654436014</v>
          </cell>
          <cell r="BN66">
            <v>4.1803404211200004</v>
          </cell>
          <cell r="BO66">
            <v>119.18408792661607</v>
          </cell>
          <cell r="BQ66">
            <v>3.5946720000000001</v>
          </cell>
          <cell r="DM66">
            <v>4.1389509120000003</v>
          </cell>
          <cell r="DN66">
            <v>117.13517892994869</v>
          </cell>
          <cell r="DP66">
            <v>3.5906400000000001</v>
          </cell>
        </row>
        <row r="67">
          <cell r="H67">
            <v>6205</v>
          </cell>
          <cell r="J67">
            <v>28890.0602</v>
          </cell>
          <cell r="K67">
            <v>45.612174372829678</v>
          </cell>
          <cell r="O67">
            <v>32</v>
          </cell>
          <cell r="P67">
            <v>7.1</v>
          </cell>
          <cell r="S67">
            <v>32</v>
          </cell>
          <cell r="T67">
            <v>7.1</v>
          </cell>
          <cell r="AA67">
            <v>120</v>
          </cell>
          <cell r="AC67">
            <v>120</v>
          </cell>
          <cell r="AJ67">
            <v>6292</v>
          </cell>
          <cell r="AN67">
            <v>29178.960802000001</v>
          </cell>
          <cell r="AQ67">
            <v>46.410014912996886</v>
          </cell>
          <cell r="BN67">
            <v>1.1204720947968001</v>
          </cell>
          <cell r="BO67">
            <v>32.951110588227792</v>
          </cell>
          <cell r="BQ67">
            <v>0.89978400000000003</v>
          </cell>
          <cell r="DM67">
            <v>1.10937831168</v>
          </cell>
          <cell r="DN67">
            <v>32.384643804709057</v>
          </cell>
          <cell r="DP67">
            <v>0.88732800000000001</v>
          </cell>
        </row>
        <row r="68">
          <cell r="H68">
            <v>3610</v>
          </cell>
          <cell r="J68">
            <v>18895.433499999999</v>
          </cell>
          <cell r="K68">
            <v>13.048832802942307</v>
          </cell>
          <cell r="O68">
            <v>32</v>
          </cell>
          <cell r="P68">
            <v>7.6</v>
          </cell>
          <cell r="S68">
            <v>32</v>
          </cell>
          <cell r="T68">
            <v>7.6</v>
          </cell>
          <cell r="AA68">
            <v>120</v>
          </cell>
          <cell r="AC68">
            <v>120</v>
          </cell>
          <cell r="AJ68">
            <v>3570</v>
          </cell>
          <cell r="AN68">
            <v>19084.387834999998</v>
          </cell>
          <cell r="AQ68">
            <v>13.277080808112016</v>
          </cell>
          <cell r="BN68">
            <v>0.73284049286399988</v>
          </cell>
          <cell r="BO68">
            <v>10.090581414165133</v>
          </cell>
          <cell r="BQ68">
            <v>0.51695999999999998</v>
          </cell>
          <cell r="DM68">
            <v>0.72558464639999998</v>
          </cell>
          <cell r="DN68">
            <v>9.9171129302361525</v>
          </cell>
          <cell r="DP68">
            <v>0.52279200000000003</v>
          </cell>
        </row>
        <row r="69">
          <cell r="K69">
            <v>0</v>
          </cell>
          <cell r="AQ69">
            <v>0</v>
          </cell>
          <cell r="BN69">
            <v>0</v>
          </cell>
          <cell r="BO69">
            <v>0</v>
          </cell>
          <cell r="BQ69">
            <v>0</v>
          </cell>
          <cell r="DM69">
            <v>0</v>
          </cell>
          <cell r="DN69">
            <v>0</v>
          </cell>
          <cell r="DP69">
            <v>0</v>
          </cell>
        </row>
        <row r="84">
          <cell r="H84">
            <v>5914</v>
          </cell>
          <cell r="I84">
            <v>1529.6729323311965</v>
          </cell>
          <cell r="AC84">
            <v>0</v>
          </cell>
          <cell r="AJ84">
            <v>6196</v>
          </cell>
          <cell r="AL84">
            <v>1616.9278997510826</v>
          </cell>
          <cell r="BN84">
            <v>776.1253918805196</v>
          </cell>
          <cell r="BO84">
            <v>3451.7092079838117</v>
          </cell>
          <cell r="BQ84">
            <v>14.532</v>
          </cell>
          <cell r="DM84">
            <v>712.82758646633761</v>
          </cell>
          <cell r="DN84">
            <v>3381.311476393817</v>
          </cell>
          <cell r="DP84">
            <v>16.260000000000002</v>
          </cell>
        </row>
        <row r="85">
          <cell r="H85">
            <v>5914</v>
          </cell>
          <cell r="I85">
            <v>1529.6729323311965</v>
          </cell>
          <cell r="K85">
            <v>4286.0098509697909</v>
          </cell>
          <cell r="AC85">
            <v>0</v>
          </cell>
          <cell r="AJ85">
            <v>6196</v>
          </cell>
          <cell r="AL85">
            <v>1616.9278997510826</v>
          </cell>
          <cell r="AQ85">
            <v>4424.6016645962709</v>
          </cell>
          <cell r="BN85">
            <v>776.1253918805196</v>
          </cell>
          <cell r="BO85">
            <v>3338.4415166454614</v>
          </cell>
          <cell r="BQ85">
            <v>14.532</v>
          </cell>
          <cell r="DM85">
            <v>712.82758646633761</v>
          </cell>
          <cell r="DN85">
            <v>3270.2602095228399</v>
          </cell>
          <cell r="DP85">
            <v>15.782400000000001</v>
          </cell>
        </row>
        <row r="86">
          <cell r="H86">
            <v>5914</v>
          </cell>
          <cell r="I86">
            <v>1529.6729323311965</v>
          </cell>
          <cell r="K86">
            <v>1237.8462134850045</v>
          </cell>
          <cell r="O86">
            <v>500</v>
          </cell>
          <cell r="P86">
            <v>7.65</v>
          </cell>
          <cell r="S86">
            <v>500</v>
          </cell>
          <cell r="T86">
            <v>7.65</v>
          </cell>
          <cell r="AA86">
            <v>2000</v>
          </cell>
          <cell r="AC86">
            <v>2000</v>
          </cell>
          <cell r="AJ86">
            <v>6196</v>
          </cell>
          <cell r="AL86">
            <v>1616.9278997510826</v>
          </cell>
          <cell r="AQ86">
            <v>1277.8730350936253</v>
          </cell>
          <cell r="BN86">
            <v>776.1253918805196</v>
          </cell>
          <cell r="BO86">
            <v>977.57287184662346</v>
          </cell>
          <cell r="BQ86">
            <v>14.532</v>
          </cell>
          <cell r="DM86">
            <v>712.82758646633761</v>
          </cell>
          <cell r="DN86">
            <v>946.95235331602839</v>
          </cell>
          <cell r="DP86">
            <v>12.012</v>
          </cell>
        </row>
        <row r="87">
          <cell r="K87">
            <v>257.21595807093013</v>
          </cell>
          <cell r="O87">
            <v>100</v>
          </cell>
          <cell r="P87">
            <v>8</v>
          </cell>
          <cell r="S87">
            <v>100</v>
          </cell>
          <cell r="T87">
            <v>8</v>
          </cell>
          <cell r="AA87">
            <v>2000</v>
          </cell>
          <cell r="AC87">
            <v>2000</v>
          </cell>
          <cell r="AQ87">
            <v>265.53325722848035</v>
          </cell>
          <cell r="BN87">
            <v>0</v>
          </cell>
          <cell r="BO87">
            <v>212.42660578278429</v>
          </cell>
          <cell r="BQ87">
            <v>0</v>
          </cell>
          <cell r="DM87">
            <v>0</v>
          </cell>
          <cell r="DN87">
            <v>205.77276645674408</v>
          </cell>
          <cell r="DP87">
            <v>3.3024</v>
          </cell>
        </row>
        <row r="88">
          <cell r="K88">
            <v>128.0912051665278</v>
          </cell>
          <cell r="P88">
            <v>7.65</v>
          </cell>
          <cell r="S88">
            <v>0</v>
          </cell>
          <cell r="T88">
            <v>7.65</v>
          </cell>
          <cell r="AA88">
            <v>2000</v>
          </cell>
          <cell r="AC88">
            <v>2000</v>
          </cell>
          <cell r="AQ88">
            <v>132.23314441793059</v>
          </cell>
          <cell r="BN88">
            <v>0</v>
          </cell>
          <cell r="BO88">
            <v>101.1583554797169</v>
          </cell>
          <cell r="BQ88">
            <v>0</v>
          </cell>
          <cell r="DM88">
            <v>0</v>
          </cell>
          <cell r="DN88">
            <v>97.989771952393767</v>
          </cell>
          <cell r="DP88">
            <v>0</v>
          </cell>
        </row>
        <row r="89">
          <cell r="K89">
            <v>18.852627344794687</v>
          </cell>
          <cell r="P89">
            <v>7.3</v>
          </cell>
          <cell r="S89">
            <v>0</v>
          </cell>
          <cell r="T89">
            <v>7.3</v>
          </cell>
          <cell r="AA89">
            <v>2000</v>
          </cell>
          <cell r="AC89">
            <v>2000</v>
          </cell>
          <cell r="AQ89">
            <v>19.462243259407693</v>
          </cell>
          <cell r="BN89">
            <v>0</v>
          </cell>
          <cell r="BO89">
            <v>14.207437579367616</v>
          </cell>
          <cell r="BQ89">
            <v>0</v>
          </cell>
          <cell r="DM89">
            <v>0</v>
          </cell>
          <cell r="DN89">
            <v>13.762417961700127</v>
          </cell>
          <cell r="DP89">
            <v>0</v>
          </cell>
        </row>
        <row r="90">
          <cell r="K90">
            <v>54.108032690763693</v>
          </cell>
          <cell r="O90">
            <v>500</v>
          </cell>
          <cell r="P90">
            <v>8.6</v>
          </cell>
          <cell r="S90">
            <v>500</v>
          </cell>
          <cell r="T90">
            <v>8.6</v>
          </cell>
          <cell r="AA90">
            <v>2000</v>
          </cell>
          <cell r="AC90">
            <v>2000</v>
          </cell>
          <cell r="AQ90">
            <v>55.857662449705344</v>
          </cell>
          <cell r="BN90">
            <v>0</v>
          </cell>
          <cell r="BO90">
            <v>48.037589706746594</v>
          </cell>
          <cell r="BQ90">
            <v>0</v>
          </cell>
          <cell r="DM90">
            <v>0</v>
          </cell>
          <cell r="DN90">
            <v>46.532908114056774</v>
          </cell>
          <cell r="DP90">
            <v>0.46800000000000003</v>
          </cell>
        </row>
        <row r="91">
          <cell r="K91">
            <v>661.46650566044832</v>
          </cell>
          <cell r="P91">
            <v>8.65</v>
          </cell>
          <cell r="S91">
            <v>0</v>
          </cell>
          <cell r="T91">
            <v>8.65</v>
          </cell>
          <cell r="AA91">
            <v>2000</v>
          </cell>
          <cell r="AC91">
            <v>2000</v>
          </cell>
          <cell r="AQ91">
            <v>682.85559384742692</v>
          </cell>
          <cell r="BN91">
            <v>0</v>
          </cell>
          <cell r="BO91">
            <v>590.67008867802429</v>
          </cell>
          <cell r="BQ91">
            <v>0</v>
          </cell>
          <cell r="DM91">
            <v>0</v>
          </cell>
          <cell r="DN91">
            <v>572.1685273962878</v>
          </cell>
          <cell r="DP91">
            <v>0</v>
          </cell>
        </row>
        <row r="92">
          <cell r="K92">
            <v>658.83492491073127</v>
          </cell>
          <cell r="O92">
            <v>0</v>
          </cell>
          <cell r="P92">
            <v>8.65</v>
          </cell>
          <cell r="S92">
            <v>0</v>
          </cell>
          <cell r="T92">
            <v>8.65</v>
          </cell>
          <cell r="AA92">
            <v>2000</v>
          </cell>
          <cell r="AC92">
            <v>2000</v>
          </cell>
          <cell r="AQ92">
            <v>680.1389186715445</v>
          </cell>
          <cell r="BN92">
            <v>0</v>
          </cell>
          <cell r="BO92">
            <v>588.320164650886</v>
          </cell>
          <cell r="BQ92">
            <v>0</v>
          </cell>
          <cell r="DM92">
            <v>0</v>
          </cell>
          <cell r="DN92">
            <v>569.89221004778256</v>
          </cell>
          <cell r="DP92">
            <v>0</v>
          </cell>
        </row>
        <row r="93">
          <cell r="K93">
            <v>1269.59438364059</v>
          </cell>
          <cell r="P93">
            <v>6.15</v>
          </cell>
          <cell r="S93">
            <v>0</v>
          </cell>
          <cell r="T93">
            <v>6.15</v>
          </cell>
          <cell r="AA93">
            <v>2000</v>
          </cell>
          <cell r="AC93">
            <v>2000</v>
          </cell>
          <cell r="AQ93">
            <v>1310.6478096281503</v>
          </cell>
          <cell r="BN93">
            <v>0</v>
          </cell>
          <cell r="BO93">
            <v>806.04840292131246</v>
          </cell>
          <cell r="BQ93">
            <v>0</v>
          </cell>
          <cell r="DM93">
            <v>0</v>
          </cell>
          <cell r="DN93">
            <v>817.18925427784643</v>
          </cell>
          <cell r="DP93">
            <v>0</v>
          </cell>
        </row>
        <row r="94">
          <cell r="H94">
            <v>0</v>
          </cell>
          <cell r="I94">
            <v>0</v>
          </cell>
          <cell r="K94">
            <v>145.27932700014759</v>
          </cell>
          <cell r="AC94">
            <v>0</v>
          </cell>
          <cell r="AJ94">
            <v>0</v>
          </cell>
          <cell r="AL94">
            <v>0</v>
          </cell>
          <cell r="AQ94">
            <v>149.97705894932383</v>
          </cell>
          <cell r="BN94">
            <v>0</v>
          </cell>
          <cell r="BO94">
            <v>113.26769133835005</v>
          </cell>
          <cell r="BQ94">
            <v>0</v>
          </cell>
          <cell r="DM94">
            <v>0</v>
          </cell>
          <cell r="DN94">
            <v>111.05126687097695</v>
          </cell>
          <cell r="DP94">
            <v>0.47760000000000002</v>
          </cell>
        </row>
        <row r="95">
          <cell r="K95">
            <v>49.977073328595651</v>
          </cell>
          <cell r="O95">
            <v>500</v>
          </cell>
          <cell r="P95">
            <v>7.65</v>
          </cell>
          <cell r="S95">
            <v>500</v>
          </cell>
          <cell r="T95">
            <v>7.65</v>
          </cell>
          <cell r="AA95">
            <v>2000</v>
          </cell>
          <cell r="AC95">
            <v>2000</v>
          </cell>
          <cell r="AQ95">
            <v>51.59312496477807</v>
          </cell>
          <cell r="BN95">
            <v>0</v>
          </cell>
          <cell r="BO95">
            <v>39.46874059805522</v>
          </cell>
          <cell r="BQ95">
            <v>0</v>
          </cell>
          <cell r="DM95">
            <v>0</v>
          </cell>
          <cell r="DN95">
            <v>38.232461096375673</v>
          </cell>
          <cell r="DP95">
            <v>0.47760000000000002</v>
          </cell>
        </row>
        <row r="96">
          <cell r="K96">
            <v>25.687609878271665</v>
          </cell>
          <cell r="P96">
            <v>8.65</v>
          </cell>
          <cell r="S96">
            <v>0</v>
          </cell>
          <cell r="T96">
            <v>8.65</v>
          </cell>
          <cell r="AA96">
            <v>2000</v>
          </cell>
          <cell r="AC96">
            <v>2000</v>
          </cell>
          <cell r="AQ96">
            <v>26.518240829797271</v>
          </cell>
          <cell r="BN96">
            <v>0</v>
          </cell>
          <cell r="BO96">
            <v>22.938278317774639</v>
          </cell>
          <cell r="BQ96">
            <v>0</v>
          </cell>
          <cell r="DM96">
            <v>0</v>
          </cell>
          <cell r="DN96">
            <v>22.219782544704991</v>
          </cell>
          <cell r="DP96">
            <v>0</v>
          </cell>
        </row>
        <row r="97">
          <cell r="K97">
            <v>25.818229868193164</v>
          </cell>
          <cell r="P97">
            <v>8.65</v>
          </cell>
          <cell r="S97">
            <v>0</v>
          </cell>
          <cell r="T97">
            <v>8.65</v>
          </cell>
          <cell r="AA97">
            <v>2000</v>
          </cell>
          <cell r="AC97">
            <v>2000</v>
          </cell>
          <cell r="AQ97">
            <v>26.653084529399468</v>
          </cell>
          <cell r="BN97">
            <v>0</v>
          </cell>
          <cell r="BO97">
            <v>23.054918117930541</v>
          </cell>
          <cell r="BQ97">
            <v>0</v>
          </cell>
          <cell r="DM97">
            <v>0</v>
          </cell>
          <cell r="DN97">
            <v>22.332768835987089</v>
          </cell>
          <cell r="DP97">
            <v>0</v>
          </cell>
        </row>
        <row r="98">
          <cell r="K98">
            <v>43.796413925087101</v>
          </cell>
          <cell r="P98">
            <v>6.15</v>
          </cell>
          <cell r="S98">
            <v>0</v>
          </cell>
          <cell r="T98">
            <v>6.15</v>
          </cell>
          <cell r="AA98">
            <v>2000</v>
          </cell>
          <cell r="AC98">
            <v>2000</v>
          </cell>
          <cell r="AQ98">
            <v>45.212608625349034</v>
          </cell>
          <cell r="BN98">
            <v>0</v>
          </cell>
          <cell r="BO98">
            <v>27.805754304589659</v>
          </cell>
          <cell r="BQ98">
            <v>0</v>
          </cell>
          <cell r="DM98">
            <v>0</v>
          </cell>
          <cell r="DN98">
            <v>28.266254393909186</v>
          </cell>
          <cell r="DP98">
            <v>0</v>
          </cell>
        </row>
        <row r="99">
          <cell r="H99">
            <v>0</v>
          </cell>
          <cell r="I99">
            <v>0</v>
          </cell>
          <cell r="K99">
            <v>0.5297946200000001</v>
          </cell>
          <cell r="O99">
            <v>500</v>
          </cell>
          <cell r="P99">
            <v>7.65</v>
          </cell>
          <cell r="S99">
            <v>500</v>
          </cell>
          <cell r="T99">
            <v>7.65</v>
          </cell>
          <cell r="AA99">
            <v>2000</v>
          </cell>
          <cell r="AC99">
            <v>2000</v>
          </cell>
          <cell r="AJ99">
            <v>0</v>
          </cell>
          <cell r="AQ99">
            <v>0.54039051240000002</v>
          </cell>
          <cell r="BN99">
            <v>0</v>
          </cell>
          <cell r="BO99">
            <v>0.41339874198600002</v>
          </cell>
          <cell r="BQ99">
            <v>0</v>
          </cell>
          <cell r="DM99">
            <v>0</v>
          </cell>
          <cell r="DN99">
            <v>0.40529288430000004</v>
          </cell>
          <cell r="DP99">
            <v>1.1999999999999999E-3</v>
          </cell>
        </row>
        <row r="100">
          <cell r="H100">
            <v>0</v>
          </cell>
          <cell r="I100">
            <v>0</v>
          </cell>
          <cell r="K100">
            <v>46.008655606095509</v>
          </cell>
          <cell r="S100">
            <v>0</v>
          </cell>
          <cell r="T100">
            <v>0</v>
          </cell>
          <cell r="AA100">
            <v>8000</v>
          </cell>
          <cell r="AC100">
            <v>8000</v>
          </cell>
          <cell r="AJ100">
            <v>0</v>
          </cell>
          <cell r="AL100">
            <v>0</v>
          </cell>
          <cell r="AQ100">
            <v>49.050997636995668</v>
          </cell>
          <cell r="BN100">
            <v>0</v>
          </cell>
          <cell r="BO100">
            <v>37.089530948370353</v>
          </cell>
          <cell r="BQ100">
            <v>0</v>
          </cell>
          <cell r="DM100">
            <v>0</v>
          </cell>
          <cell r="DN100">
            <v>35.185726381720613</v>
          </cell>
          <cell r="DP100">
            <v>0</v>
          </cell>
        </row>
        <row r="101">
          <cell r="K101">
            <v>16.742838395126245</v>
          </cell>
          <cell r="O101">
            <v>500</v>
          </cell>
          <cell r="P101">
            <v>7.65</v>
          </cell>
          <cell r="S101">
            <v>500</v>
          </cell>
          <cell r="T101">
            <v>7.65</v>
          </cell>
          <cell r="AA101">
            <v>2000</v>
          </cell>
          <cell r="AC101">
            <v>2000</v>
          </cell>
          <cell r="AQ101">
            <v>17.849965745296267</v>
          </cell>
          <cell r="BN101">
            <v>0</v>
          </cell>
          <cell r="BO101">
            <v>13.655223795151645</v>
          </cell>
          <cell r="BQ101">
            <v>0</v>
          </cell>
          <cell r="DM101">
            <v>0</v>
          </cell>
          <cell r="DN101">
            <v>12.808271372271578</v>
          </cell>
          <cell r="DP101">
            <v>0</v>
          </cell>
        </row>
        <row r="102">
          <cell r="K102">
            <v>7.9086516044895712</v>
          </cell>
          <cell r="P102">
            <v>8.65</v>
          </cell>
          <cell r="S102">
            <v>0</v>
          </cell>
          <cell r="T102">
            <v>8.65</v>
          </cell>
          <cell r="AA102">
            <v>2000</v>
          </cell>
          <cell r="AC102">
            <v>2000</v>
          </cell>
          <cell r="AQ102">
            <v>8.43161457454638</v>
          </cell>
          <cell r="BN102">
            <v>0</v>
          </cell>
          <cell r="BO102">
            <v>7.2933466069826194</v>
          </cell>
          <cell r="BQ102">
            <v>0</v>
          </cell>
          <cell r="DM102">
            <v>0</v>
          </cell>
          <cell r="DN102">
            <v>6.840983637883479</v>
          </cell>
          <cell r="DP102">
            <v>0</v>
          </cell>
        </row>
        <row r="103">
          <cell r="K103">
            <v>8.0207031578013783</v>
          </cell>
          <cell r="P103">
            <v>8.65</v>
          </cell>
          <cell r="S103">
            <v>0</v>
          </cell>
          <cell r="T103">
            <v>8.65</v>
          </cell>
          <cell r="AA103">
            <v>2000</v>
          </cell>
          <cell r="AC103">
            <v>2000</v>
          </cell>
          <cell r="AQ103">
            <v>8.5510755847479256</v>
          </cell>
          <cell r="BN103">
            <v>0</v>
          </cell>
          <cell r="BO103">
            <v>7.3966803808069557</v>
          </cell>
          <cell r="BQ103">
            <v>0</v>
          </cell>
          <cell r="DM103">
            <v>0</v>
          </cell>
          <cell r="DN103">
            <v>6.9379082314981932</v>
          </cell>
          <cell r="DP103">
            <v>0</v>
          </cell>
        </row>
        <row r="104">
          <cell r="K104">
            <v>13.336462448678313</v>
          </cell>
          <cell r="P104">
            <v>6.15</v>
          </cell>
          <cell r="S104">
            <v>0</v>
          </cell>
          <cell r="T104">
            <v>6.15</v>
          </cell>
          <cell r="AA104">
            <v>2000</v>
          </cell>
          <cell r="AC104">
            <v>2000</v>
          </cell>
          <cell r="AQ104">
            <v>14.218341732405094</v>
          </cell>
          <cell r="BN104">
            <v>0</v>
          </cell>
          <cell r="BO104">
            <v>8.7442801654291333</v>
          </cell>
          <cell r="BQ104">
            <v>0</v>
          </cell>
          <cell r="DM104">
            <v>0</v>
          </cell>
          <cell r="DN104">
            <v>8.598563140067359</v>
          </cell>
          <cell r="DP104">
            <v>0</v>
          </cell>
        </row>
        <row r="105">
          <cell r="H105">
            <v>4809</v>
          </cell>
          <cell r="I105">
            <v>1018.9297245278282</v>
          </cell>
          <cell r="K105">
            <v>2322.2675905229598</v>
          </cell>
          <cell r="S105">
            <v>0</v>
          </cell>
          <cell r="T105">
            <v>0</v>
          </cell>
          <cell r="AC105">
            <v>0</v>
          </cell>
          <cell r="AJ105">
            <v>5386</v>
          </cell>
          <cell r="AL105">
            <v>1029.1190217731064</v>
          </cell>
          <cell r="AQ105">
            <v>2574.0134884823674</v>
          </cell>
          <cell r="BN105">
            <v>493.97713045109117</v>
          </cell>
          <cell r="BO105">
            <v>2260.979896050324</v>
          </cell>
          <cell r="BQ105">
            <v>12.234</v>
          </cell>
          <cell r="DM105">
            <v>474.821251629968</v>
          </cell>
          <cell r="DN105">
            <v>2056.1118378250849</v>
          </cell>
          <cell r="DP105">
            <v>11.4216</v>
          </cell>
        </row>
        <row r="106">
          <cell r="H106">
            <v>4809</v>
          </cell>
          <cell r="I106">
            <v>1018.9297245278282</v>
          </cell>
          <cell r="K106">
            <v>992.5467035765115</v>
          </cell>
          <cell r="O106">
            <v>500</v>
          </cell>
          <cell r="P106">
            <v>8.8000000000000007</v>
          </cell>
          <cell r="S106">
            <v>500</v>
          </cell>
          <cell r="T106">
            <v>8.8000000000000007</v>
          </cell>
          <cell r="AA106">
            <v>2000</v>
          </cell>
          <cell r="AC106">
            <v>2000</v>
          </cell>
          <cell r="AJ106">
            <v>5386</v>
          </cell>
          <cell r="AL106">
            <v>1029.1190217731064</v>
          </cell>
          <cell r="AQ106">
            <v>1100.1439340499599</v>
          </cell>
          <cell r="BN106">
            <v>493.97713045109117</v>
          </cell>
          <cell r="BO106">
            <v>968.12666196396481</v>
          </cell>
          <cell r="BQ106">
            <v>12.234</v>
          </cell>
          <cell r="DM106">
            <v>474.821251629968</v>
          </cell>
          <cell r="DN106">
            <v>873.44109914733031</v>
          </cell>
          <cell r="DP106">
            <v>11.4216</v>
          </cell>
        </row>
        <row r="107">
          <cell r="K107">
            <v>389.00711140574464</v>
          </cell>
          <cell r="P107">
            <v>9.8000000000000007</v>
          </cell>
          <cell r="S107">
            <v>0</v>
          </cell>
          <cell r="T107">
            <v>9.8000000000000007</v>
          </cell>
          <cell r="AA107">
            <v>2000</v>
          </cell>
          <cell r="AC107">
            <v>2000</v>
          </cell>
          <cell r="AQ107">
            <v>431.17750769129105</v>
          </cell>
          <cell r="BN107">
            <v>0</v>
          </cell>
          <cell r="BO107">
            <v>422.55395753746524</v>
          </cell>
          <cell r="BQ107">
            <v>0</v>
          </cell>
          <cell r="DM107">
            <v>0</v>
          </cell>
          <cell r="DN107">
            <v>381.22696917762977</v>
          </cell>
          <cell r="DP107">
            <v>0</v>
          </cell>
        </row>
        <row r="108">
          <cell r="K108">
            <v>393.84182527054389</v>
          </cell>
          <cell r="P108">
            <v>9.8000000000000007</v>
          </cell>
          <cell r="S108">
            <v>0</v>
          </cell>
          <cell r="T108">
            <v>9.8000000000000007</v>
          </cell>
          <cell r="AA108">
            <v>2000</v>
          </cell>
          <cell r="AC108">
            <v>2000</v>
          </cell>
          <cell r="AQ108">
            <v>436.53632971151478</v>
          </cell>
          <cell r="BN108">
            <v>0</v>
          </cell>
          <cell r="BO108">
            <v>427.80560311728448</v>
          </cell>
          <cell r="BQ108">
            <v>0</v>
          </cell>
          <cell r="DM108">
            <v>0</v>
          </cell>
          <cell r="DN108">
            <v>385.96498876513306</v>
          </cell>
          <cell r="DP108">
            <v>0</v>
          </cell>
        </row>
        <row r="109">
          <cell r="K109">
            <v>546.87195027015991</v>
          </cell>
          <cell r="P109">
            <v>7.3000000000000007</v>
          </cell>
          <cell r="S109">
            <v>0</v>
          </cell>
          <cell r="T109">
            <v>7.3000000000000007</v>
          </cell>
          <cell r="AA109">
            <v>2000</v>
          </cell>
          <cell r="AC109">
            <v>2000</v>
          </cell>
          <cell r="AQ109">
            <v>606.15571702960142</v>
          </cell>
          <cell r="BN109">
            <v>0</v>
          </cell>
          <cell r="BO109">
            <v>442.49367343160912</v>
          </cell>
          <cell r="BQ109">
            <v>0</v>
          </cell>
          <cell r="DM109">
            <v>0</v>
          </cell>
          <cell r="DN109">
            <v>415.47878073499169</v>
          </cell>
          <cell r="DP109">
            <v>0</v>
          </cell>
        </row>
        <row r="110">
          <cell r="H110">
            <v>0</v>
          </cell>
          <cell r="I110">
            <v>0</v>
          </cell>
          <cell r="K110">
            <v>0.39445600000000003</v>
          </cell>
          <cell r="S110">
            <v>0</v>
          </cell>
          <cell r="T110">
            <v>0</v>
          </cell>
          <cell r="AA110">
            <v>8000</v>
          </cell>
          <cell r="AC110">
            <v>8000</v>
          </cell>
          <cell r="AJ110">
            <v>0</v>
          </cell>
          <cell r="AL110">
            <v>0</v>
          </cell>
          <cell r="AQ110">
            <v>0.46128486324408791</v>
          </cell>
          <cell r="BN110">
            <v>0</v>
          </cell>
          <cell r="BO110">
            <v>0.22087620489509627</v>
          </cell>
          <cell r="BQ110">
            <v>0</v>
          </cell>
          <cell r="DM110">
            <v>0</v>
          </cell>
          <cell r="DN110">
            <v>0.19339375500000003</v>
          </cell>
          <cell r="DP110">
            <v>4.7999999999999996E-3</v>
          </cell>
        </row>
        <row r="111">
          <cell r="K111">
            <v>0.1033094</v>
          </cell>
          <cell r="O111">
            <v>285</v>
          </cell>
          <cell r="P111">
            <v>5</v>
          </cell>
          <cell r="S111">
            <v>285</v>
          </cell>
          <cell r="T111">
            <v>5</v>
          </cell>
          <cell r="AA111">
            <v>2000</v>
          </cell>
          <cell r="AC111">
            <v>2000</v>
          </cell>
          <cell r="AQ111">
            <v>0.12081211199938341</v>
          </cell>
          <cell r="BN111">
            <v>0</v>
          </cell>
          <cell r="BO111">
            <v>6.0406055999691712E-2</v>
          </cell>
          <cell r="BQ111">
            <v>0</v>
          </cell>
          <cell r="DM111">
            <v>0</v>
          </cell>
          <cell r="DN111">
            <v>5.1654699999999998E-2</v>
          </cell>
          <cell r="DP111">
            <v>4.7999999999999996E-3</v>
          </cell>
        </row>
        <row r="112">
          <cell r="K112">
            <v>6.8977400000000008E-2</v>
          </cell>
          <cell r="P112">
            <v>6</v>
          </cell>
          <cell r="S112">
            <v>0</v>
          </cell>
          <cell r="T112">
            <v>6</v>
          </cell>
          <cell r="AA112">
            <v>2000</v>
          </cell>
          <cell r="AC112">
            <v>2000</v>
          </cell>
          <cell r="AQ112">
            <v>8.0663573442748354E-2</v>
          </cell>
          <cell r="BN112">
            <v>0</v>
          </cell>
          <cell r="BO112">
            <v>4.8398144065649011E-2</v>
          </cell>
          <cell r="BQ112">
            <v>0</v>
          </cell>
          <cell r="DM112">
            <v>0</v>
          </cell>
          <cell r="DN112">
            <v>4.1386440000000004E-2</v>
          </cell>
          <cell r="DP112">
            <v>0</v>
          </cell>
        </row>
        <row r="113">
          <cell r="K113">
            <v>7.23052E-2</v>
          </cell>
          <cell r="P113">
            <v>6</v>
          </cell>
          <cell r="S113">
            <v>0</v>
          </cell>
          <cell r="T113">
            <v>6</v>
          </cell>
          <cell r="AA113">
            <v>2000</v>
          </cell>
          <cell r="AC113">
            <v>2000</v>
          </cell>
          <cell r="AQ113">
            <v>8.4555170396283533E-2</v>
          </cell>
          <cell r="BN113">
            <v>0</v>
          </cell>
          <cell r="BO113">
            <v>5.0733102237770125E-2</v>
          </cell>
          <cell r="BQ113">
            <v>0</v>
          </cell>
          <cell r="DM113">
            <v>0</v>
          </cell>
          <cell r="DN113">
            <v>4.3383120000000011E-2</v>
          </cell>
          <cell r="DP113">
            <v>0</v>
          </cell>
        </row>
        <row r="114">
          <cell r="K114">
            <v>0.14986400000000002</v>
          </cell>
          <cell r="P114">
            <v>3.5</v>
          </cell>
          <cell r="S114">
            <v>0</v>
          </cell>
          <cell r="T114">
            <v>3.5</v>
          </cell>
          <cell r="AA114">
            <v>2000</v>
          </cell>
          <cell r="AC114">
            <v>2000</v>
          </cell>
          <cell r="AQ114">
            <v>0.1752540074056726</v>
          </cell>
          <cell r="BN114">
            <v>0</v>
          </cell>
          <cell r="BO114">
            <v>6.1338902591985413E-2</v>
          </cell>
          <cell r="BQ114">
            <v>0</v>
          </cell>
          <cell r="DM114">
            <v>0</v>
          </cell>
          <cell r="DN114">
            <v>5.6969495000000009E-2</v>
          </cell>
          <cell r="DP114">
            <v>0</v>
          </cell>
        </row>
        <row r="115">
          <cell r="H115">
            <v>14</v>
          </cell>
          <cell r="I115">
            <v>3.0249893846272369</v>
          </cell>
          <cell r="K115">
            <v>5.3773463657059288</v>
          </cell>
          <cell r="S115">
            <v>0</v>
          </cell>
          <cell r="T115">
            <v>0</v>
          </cell>
          <cell r="AC115">
            <v>0</v>
          </cell>
          <cell r="AJ115">
            <v>14</v>
          </cell>
          <cell r="AL115">
            <v>3.0967622296362181</v>
          </cell>
          <cell r="AQ115">
            <v>5.9800085570251058</v>
          </cell>
          <cell r="BN115">
            <v>1.4864458702253847</v>
          </cell>
          <cell r="BO115">
            <v>4.9491749526945856</v>
          </cell>
          <cell r="BQ115">
            <v>3.3599999999999998E-2</v>
          </cell>
          <cell r="DM115">
            <v>1.4096450532362927</v>
          </cell>
          <cell r="DN115">
            <v>4.5132342477244274</v>
          </cell>
          <cell r="DP115">
            <v>3.2399999999999998E-2</v>
          </cell>
        </row>
        <row r="116">
          <cell r="H116">
            <v>14</v>
          </cell>
          <cell r="I116">
            <v>3.0249893846272369</v>
          </cell>
          <cell r="K116">
            <v>1.4258394737956872</v>
          </cell>
          <cell r="O116">
            <v>500</v>
          </cell>
          <cell r="P116">
            <v>8.5</v>
          </cell>
          <cell r="S116">
            <v>500</v>
          </cell>
          <cell r="T116">
            <v>8.5</v>
          </cell>
          <cell r="AA116">
            <v>2000</v>
          </cell>
          <cell r="AC116">
            <v>2000</v>
          </cell>
          <cell r="AJ116">
            <v>14</v>
          </cell>
          <cell r="AL116">
            <v>3.0967622296362181</v>
          </cell>
          <cell r="AQ116">
            <v>1.5856393980161694</v>
          </cell>
          <cell r="BN116">
            <v>1.4864458702253847</v>
          </cell>
          <cell r="BO116">
            <v>1.3477934883137439</v>
          </cell>
          <cell r="BQ116">
            <v>3.3599999999999998E-2</v>
          </cell>
          <cell r="DM116">
            <v>1.4096450532362927</v>
          </cell>
          <cell r="DN116">
            <v>1.2119635527263342</v>
          </cell>
          <cell r="DP116">
            <v>3.2399999999999998E-2</v>
          </cell>
        </row>
        <row r="117">
          <cell r="K117">
            <v>0.95174316687342664</v>
          </cell>
          <cell r="P117">
            <v>9.5</v>
          </cell>
          <cell r="S117">
            <v>0</v>
          </cell>
          <cell r="T117">
            <v>9.5</v>
          </cell>
          <cell r="AA117">
            <v>2000</v>
          </cell>
          <cell r="AC117">
            <v>2000</v>
          </cell>
          <cell r="AQ117">
            <v>1.0584090915717128</v>
          </cell>
          <cell r="BN117">
            <v>0</v>
          </cell>
          <cell r="BO117">
            <v>1.0054886369931271</v>
          </cell>
          <cell r="BQ117">
            <v>0</v>
          </cell>
          <cell r="DM117">
            <v>0</v>
          </cell>
          <cell r="DN117">
            <v>0.90415600852975531</v>
          </cell>
          <cell r="DP117">
            <v>0</v>
          </cell>
        </row>
        <row r="118">
          <cell r="K118">
            <v>0.93778189539668722</v>
          </cell>
          <cell r="P118">
            <v>9.5</v>
          </cell>
          <cell r="S118">
            <v>0</v>
          </cell>
          <cell r="T118">
            <v>9.5</v>
          </cell>
          <cell r="AA118">
            <v>2000</v>
          </cell>
          <cell r="AC118">
            <v>2000</v>
          </cell>
          <cell r="AQ118">
            <v>1.0428831207266318</v>
          </cell>
          <cell r="BN118">
            <v>0</v>
          </cell>
          <cell r="BO118">
            <v>0.99073896469030021</v>
          </cell>
          <cell r="BQ118">
            <v>0</v>
          </cell>
          <cell r="DM118">
            <v>0</v>
          </cell>
          <cell r="DN118">
            <v>0.89089280062685283</v>
          </cell>
          <cell r="DP118">
            <v>0</v>
          </cell>
        </row>
        <row r="119">
          <cell r="K119">
            <v>2.061981829640128</v>
          </cell>
          <cell r="P119">
            <v>7</v>
          </cell>
          <cell r="S119">
            <v>0</v>
          </cell>
          <cell r="T119">
            <v>7</v>
          </cell>
          <cell r="AA119">
            <v>2000</v>
          </cell>
          <cell r="AC119">
            <v>2000</v>
          </cell>
          <cell r="AQ119">
            <v>2.2930769467105918</v>
          </cell>
          <cell r="BN119">
            <v>0</v>
          </cell>
          <cell r="BO119">
            <v>1.6051538626974142</v>
          </cell>
          <cell r="BQ119">
            <v>0</v>
          </cell>
          <cell r="DM119">
            <v>0</v>
          </cell>
          <cell r="DN119">
            <v>1.5062218858414851</v>
          </cell>
          <cell r="DP119">
            <v>0</v>
          </cell>
        </row>
        <row r="120">
          <cell r="H120">
            <v>132</v>
          </cell>
          <cell r="I120">
            <v>26.81331291595377</v>
          </cell>
          <cell r="K120">
            <v>22.717845381500002</v>
          </cell>
          <cell r="S120">
            <v>0</v>
          </cell>
          <cell r="T120">
            <v>0</v>
          </cell>
          <cell r="AC120">
            <v>0</v>
          </cell>
          <cell r="AJ120">
            <v>139</v>
          </cell>
          <cell r="AL120">
            <v>28.284924692704433</v>
          </cell>
          <cell r="AQ120">
            <v>24.989629919650007</v>
          </cell>
          <cell r="BN120">
            <v>4.8791495094915156</v>
          </cell>
          <cell r="BO120">
            <v>15.743466849379505</v>
          </cell>
          <cell r="BQ120">
            <v>0.32519999999999999</v>
          </cell>
          <cell r="DM120">
            <v>4.4004556769880381</v>
          </cell>
          <cell r="DN120">
            <v>14.312242590345001</v>
          </cell>
          <cell r="DP120">
            <v>0.30959999999999999</v>
          </cell>
        </row>
        <row r="121">
          <cell r="H121">
            <v>132</v>
          </cell>
          <cell r="I121">
            <v>26.81331291595377</v>
          </cell>
          <cell r="K121">
            <v>22.717845381500002</v>
          </cell>
          <cell r="O121">
            <v>300</v>
          </cell>
          <cell r="P121">
            <v>6.3</v>
          </cell>
          <cell r="S121">
            <v>300</v>
          </cell>
          <cell r="T121">
            <v>6.3</v>
          </cell>
          <cell r="AA121">
            <v>2000</v>
          </cell>
          <cell r="AC121">
            <v>2000</v>
          </cell>
          <cell r="AJ121">
            <v>139</v>
          </cell>
          <cell r="AL121">
            <v>28.284924692704433</v>
          </cell>
          <cell r="AQ121">
            <v>24.989629919650007</v>
          </cell>
          <cell r="BN121">
            <v>4.8791495094915156</v>
          </cell>
          <cell r="BO121">
            <v>15.743466849379505</v>
          </cell>
          <cell r="BQ121">
            <v>0.32519999999999999</v>
          </cell>
          <cell r="DM121">
            <v>4.4004556769880381</v>
          </cell>
          <cell r="DN121">
            <v>14.312242590345001</v>
          </cell>
          <cell r="DP121">
            <v>0.30959999999999999</v>
          </cell>
        </row>
        <row r="122">
          <cell r="O122">
            <v>500</v>
          </cell>
          <cell r="P122">
            <v>5.05</v>
          </cell>
          <cell r="S122">
            <v>500</v>
          </cell>
          <cell r="T122">
            <v>5.05</v>
          </cell>
          <cell r="AC122">
            <v>0</v>
          </cell>
          <cell r="BO122">
            <v>0</v>
          </cell>
          <cell r="DM122">
            <v>0</v>
          </cell>
          <cell r="DN122">
            <v>0</v>
          </cell>
        </row>
        <row r="123">
          <cell r="O123">
            <v>500</v>
          </cell>
          <cell r="P123">
            <v>4.95</v>
          </cell>
          <cell r="S123">
            <v>500</v>
          </cell>
          <cell r="T123">
            <v>4.95</v>
          </cell>
          <cell r="AC123">
            <v>0</v>
          </cell>
          <cell r="BO123">
            <v>0</v>
          </cell>
          <cell r="DM123">
            <v>0</v>
          </cell>
          <cell r="DN123">
            <v>0</v>
          </cell>
        </row>
        <row r="124">
          <cell r="H124">
            <v>215</v>
          </cell>
          <cell r="I124">
            <v>81.548777651646432</v>
          </cell>
          <cell r="K124">
            <v>268.93458435735607</v>
          </cell>
          <cell r="O124">
            <v>285</v>
          </cell>
          <cell r="P124">
            <v>7.3</v>
          </cell>
          <cell r="S124">
            <v>285</v>
          </cell>
          <cell r="T124">
            <v>7.3</v>
          </cell>
          <cell r="AA124">
            <v>2000</v>
          </cell>
          <cell r="AC124">
            <v>2000</v>
          </cell>
          <cell r="AJ124">
            <v>237</v>
          </cell>
          <cell r="AL124">
            <v>90.895192348181823</v>
          </cell>
          <cell r="AQ124">
            <v>329.1566039820903</v>
          </cell>
          <cell r="BN124">
            <v>24.868924626462547</v>
          </cell>
          <cell r="BO124">
            <v>240.2843209069259</v>
          </cell>
          <cell r="BQ124">
            <v>0.54239999999999999</v>
          </cell>
          <cell r="DM124">
            <v>21.170062678367415</v>
          </cell>
          <cell r="DN124">
            <v>196.32224658086992</v>
          </cell>
          <cell r="DP124">
            <v>0.50639999999999996</v>
          </cell>
        </row>
        <row r="125">
          <cell r="H125">
            <v>608</v>
          </cell>
          <cell r="I125">
            <v>128.28188982687746</v>
          </cell>
          <cell r="K125">
            <v>224.20256316703637</v>
          </cell>
          <cell r="O125">
            <v>500</v>
          </cell>
          <cell r="P125">
            <v>11.8</v>
          </cell>
          <cell r="S125">
            <v>500</v>
          </cell>
          <cell r="T125">
            <v>11.8</v>
          </cell>
          <cell r="AA125">
            <v>2000</v>
          </cell>
          <cell r="AC125">
            <v>2000</v>
          </cell>
          <cell r="AJ125">
            <v>656</v>
          </cell>
          <cell r="AL125">
            <v>161.04108610167745</v>
          </cell>
          <cell r="AQ125">
            <v>271.72636374765523</v>
          </cell>
          <cell r="BN125">
            <v>77.299721328805177</v>
          </cell>
          <cell r="BO125">
            <v>320.63710922223316</v>
          </cell>
          <cell r="BQ125">
            <v>1.5167999999999999</v>
          </cell>
          <cell r="DM125">
            <v>61.575307116901186</v>
          </cell>
          <cell r="DN125">
            <v>264.55902453710291</v>
          </cell>
          <cell r="DP125">
            <v>1.44</v>
          </cell>
        </row>
        <row r="126">
          <cell r="H126">
            <v>0</v>
          </cell>
          <cell r="K126">
            <v>0</v>
          </cell>
          <cell r="P126">
            <v>4.7699999999999996</v>
          </cell>
          <cell r="S126">
            <v>0</v>
          </cell>
          <cell r="T126">
            <v>4.7699999999999996</v>
          </cell>
          <cell r="AA126">
            <v>2000</v>
          </cell>
          <cell r="AC126">
            <v>2000</v>
          </cell>
          <cell r="AJ126">
            <v>0</v>
          </cell>
          <cell r="AL126">
            <v>0</v>
          </cell>
          <cell r="AQ126">
            <v>0</v>
          </cell>
          <cell r="DM126">
            <v>0</v>
          </cell>
          <cell r="DN126">
            <v>0</v>
          </cell>
        </row>
        <row r="127">
          <cell r="H127">
            <v>27</v>
          </cell>
          <cell r="I127">
            <v>9.6519432174000013</v>
          </cell>
          <cell r="K127">
            <v>30.518539600165941</v>
          </cell>
          <cell r="S127">
            <v>0</v>
          </cell>
          <cell r="T127">
            <v>0</v>
          </cell>
          <cell r="AA127">
            <v>2000</v>
          </cell>
          <cell r="AC127">
            <v>2000</v>
          </cell>
          <cell r="AJ127">
            <v>33</v>
          </cell>
          <cell r="AL127">
            <v>12.254784077893191</v>
          </cell>
          <cell r="AQ127">
            <v>71.352512406174796</v>
          </cell>
          <cell r="BN127">
            <v>1.1764592714777464</v>
          </cell>
          <cell r="BO127">
            <v>40.89518570483466</v>
          </cell>
          <cell r="BQ127">
            <v>7.1999999999999995E-2</v>
          </cell>
          <cell r="DM127">
            <v>0.92658654887040015</v>
          </cell>
          <cell r="DN127">
            <v>17.763979342060352</v>
          </cell>
          <cell r="DP127">
            <v>5.28E-2</v>
          </cell>
        </row>
        <row r="128">
          <cell r="H128">
            <v>27</v>
          </cell>
          <cell r="I128">
            <v>9.6519432174000013</v>
          </cell>
          <cell r="K128">
            <v>13.529171286023118</v>
          </cell>
          <cell r="O128">
            <v>100</v>
          </cell>
          <cell r="P128">
            <v>6</v>
          </cell>
          <cell r="S128">
            <v>100</v>
          </cell>
          <cell r="T128">
            <v>6</v>
          </cell>
          <cell r="AA128">
            <v>2000</v>
          </cell>
          <cell r="AC128">
            <v>2000</v>
          </cell>
          <cell r="AJ128">
            <v>33</v>
          </cell>
          <cell r="AL128">
            <v>12.254784077893191</v>
          </cell>
          <cell r="AQ128">
            <v>31.476681132031025</v>
          </cell>
          <cell r="BN128">
            <v>1.1764592714777464</v>
          </cell>
          <cell r="BO128">
            <v>18.886008679218616</v>
          </cell>
          <cell r="BQ128">
            <v>7.1999999999999995E-2</v>
          </cell>
          <cell r="DM128">
            <v>0.92658654887040015</v>
          </cell>
          <cell r="DN128">
            <v>8.1175027716138715</v>
          </cell>
          <cell r="DP128">
            <v>5.28E-2</v>
          </cell>
        </row>
        <row r="129">
          <cell r="K129">
            <v>3.470012204311403</v>
          </cell>
          <cell r="P129">
            <v>7</v>
          </cell>
          <cell r="S129">
            <v>0</v>
          </cell>
          <cell r="T129">
            <v>7</v>
          </cell>
          <cell r="AA129">
            <v>2000</v>
          </cell>
          <cell r="AC129">
            <v>2000</v>
          </cell>
          <cell r="AQ129">
            <v>8.1444829860540047</v>
          </cell>
          <cell r="BN129">
            <v>0</v>
          </cell>
          <cell r="BO129">
            <v>5.7011380902378033</v>
          </cell>
          <cell r="BQ129">
            <v>0</v>
          </cell>
          <cell r="DM129">
            <v>0</v>
          </cell>
          <cell r="DN129">
            <v>2.4290085430179822</v>
          </cell>
          <cell r="DP129">
            <v>0</v>
          </cell>
        </row>
        <row r="130">
          <cell r="K130">
            <v>3.4577612981382551</v>
          </cell>
          <cell r="P130">
            <v>7</v>
          </cell>
          <cell r="S130">
            <v>0</v>
          </cell>
          <cell r="T130">
            <v>7</v>
          </cell>
          <cell r="AA130">
            <v>2000</v>
          </cell>
          <cell r="AC130">
            <v>2000</v>
          </cell>
          <cell r="AQ130">
            <v>8.1157288229513558</v>
          </cell>
          <cell r="BN130">
            <v>0</v>
          </cell>
          <cell r="BO130">
            <v>5.681010176065949</v>
          </cell>
          <cell r="BQ130">
            <v>0</v>
          </cell>
          <cell r="DM130">
            <v>0</v>
          </cell>
          <cell r="DN130">
            <v>2.4204329086967782</v>
          </cell>
          <cell r="DP130">
            <v>0</v>
          </cell>
        </row>
        <row r="131">
          <cell r="K131">
            <v>10.061594811693165</v>
          </cell>
          <cell r="P131">
            <v>4.5</v>
          </cell>
          <cell r="S131">
            <v>0</v>
          </cell>
          <cell r="T131">
            <v>4.5</v>
          </cell>
          <cell r="AA131">
            <v>2000</v>
          </cell>
          <cell r="AC131">
            <v>2000</v>
          </cell>
          <cell r="AQ131">
            <v>23.615619465138419</v>
          </cell>
          <cell r="BN131">
            <v>0</v>
          </cell>
          <cell r="BO131">
            <v>10.627028759312289</v>
          </cell>
          <cell r="BQ131">
            <v>0</v>
          </cell>
          <cell r="DM131">
            <v>0</v>
          </cell>
          <cell r="DN131">
            <v>4.7970351187317224</v>
          </cell>
          <cell r="DP131">
            <v>0</v>
          </cell>
        </row>
        <row r="132">
          <cell r="H132">
            <v>119</v>
          </cell>
          <cell r="I132">
            <v>34.380809168999996</v>
          </cell>
          <cell r="K132">
            <v>132.50365188199999</v>
          </cell>
          <cell r="S132">
            <v>0</v>
          </cell>
          <cell r="T132">
            <v>0</v>
          </cell>
          <cell r="AC132">
            <v>0</v>
          </cell>
          <cell r="AJ132">
            <v>123</v>
          </cell>
          <cell r="AL132">
            <v>36.099849627449998</v>
          </cell>
          <cell r="AQ132">
            <v>138.01897211796899</v>
          </cell>
          <cell r="BN132">
            <v>0</v>
          </cell>
          <cell r="BO132">
            <v>84.191572991961067</v>
          </cell>
          <cell r="BQ132">
            <v>0.29039999999999999</v>
          </cell>
          <cell r="DM132">
            <v>0</v>
          </cell>
          <cell r="DN132">
            <v>80.827227648019999</v>
          </cell>
          <cell r="DP132">
            <v>0.28079999999999999</v>
          </cell>
        </row>
        <row r="133">
          <cell r="H133">
            <v>119</v>
          </cell>
          <cell r="I133">
            <v>34.380809168999996</v>
          </cell>
          <cell r="K133">
            <v>132.50365188199999</v>
          </cell>
          <cell r="O133">
            <v>0</v>
          </cell>
          <cell r="P133">
            <v>6.1</v>
          </cell>
          <cell r="S133">
            <v>0</v>
          </cell>
          <cell r="T133">
            <v>6.1</v>
          </cell>
          <cell r="AA133">
            <v>2000</v>
          </cell>
          <cell r="AC133">
            <v>2000</v>
          </cell>
          <cell r="AJ133">
            <v>123</v>
          </cell>
          <cell r="AL133">
            <v>36.099849627449998</v>
          </cell>
          <cell r="AQ133">
            <v>138.01897211796899</v>
          </cell>
          <cell r="BN133">
            <v>0</v>
          </cell>
          <cell r="BO133">
            <v>84.191572991961067</v>
          </cell>
          <cell r="BQ133">
            <v>0.29039999999999999</v>
          </cell>
          <cell r="DM133">
            <v>0</v>
          </cell>
          <cell r="DN133">
            <v>80.827227648019999</v>
          </cell>
          <cell r="DP133">
            <v>0.28079999999999999</v>
          </cell>
        </row>
        <row r="134">
          <cell r="K134">
            <v>0</v>
          </cell>
          <cell r="AA134">
            <v>2000</v>
          </cell>
          <cell r="AC134">
            <v>2000</v>
          </cell>
          <cell r="BN134">
            <v>0</v>
          </cell>
          <cell r="BO134">
            <v>0</v>
          </cell>
          <cell r="DM134">
            <v>0</v>
          </cell>
          <cell r="DN134">
            <v>0</v>
          </cell>
        </row>
        <row r="149">
          <cell r="H149">
            <v>435</v>
          </cell>
          <cell r="I149">
            <v>1229.8079759999998</v>
          </cell>
          <cell r="AC149">
            <v>0</v>
          </cell>
          <cell r="AJ149">
            <v>483</v>
          </cell>
          <cell r="AL149">
            <v>1291.2983747999999</v>
          </cell>
          <cell r="BN149">
            <v>619.82321990399998</v>
          </cell>
          <cell r="BO149">
            <v>5343.7844635920874</v>
          </cell>
          <cell r="BQ149">
            <v>1.9278</v>
          </cell>
          <cell r="DM149">
            <v>573.09051681599999</v>
          </cell>
          <cell r="DN149">
            <v>4796.1905882882074</v>
          </cell>
          <cell r="DP149">
            <v>1.8122999999999998</v>
          </cell>
        </row>
        <row r="150">
          <cell r="H150">
            <v>435</v>
          </cell>
          <cell r="I150">
            <v>1229.8079759999998</v>
          </cell>
          <cell r="K150">
            <v>6727.7736849298581</v>
          </cell>
          <cell r="AC150">
            <v>0</v>
          </cell>
          <cell r="AJ150">
            <v>483</v>
          </cell>
          <cell r="AL150">
            <v>1291.2983747999999</v>
          </cell>
          <cell r="AQ150">
            <v>7592.2461080161511</v>
          </cell>
          <cell r="BN150">
            <v>619.82321990399998</v>
          </cell>
          <cell r="BO150">
            <v>5322.3935113409025</v>
          </cell>
          <cell r="BQ150">
            <v>1.9278</v>
          </cell>
          <cell r="DM150">
            <v>573.09051681599999</v>
          </cell>
          <cell r="DN150">
            <v>4776.72077694781</v>
          </cell>
          <cell r="DP150">
            <v>1.7954999999999999</v>
          </cell>
        </row>
        <row r="151">
          <cell r="H151">
            <v>435</v>
          </cell>
          <cell r="I151">
            <v>1229.8079759999998</v>
          </cell>
          <cell r="K151">
            <v>1972.6558547175621</v>
          </cell>
          <cell r="O151">
            <v>500</v>
          </cell>
          <cell r="P151">
            <v>7.15</v>
          </cell>
          <cell r="S151">
            <v>500</v>
          </cell>
          <cell r="T151">
            <v>7.15</v>
          </cell>
          <cell r="AA151">
            <v>3500</v>
          </cell>
          <cell r="AC151">
            <v>3500</v>
          </cell>
          <cell r="AJ151">
            <v>483</v>
          </cell>
          <cell r="AL151">
            <v>1291.2983747999999</v>
          </cell>
          <cell r="AQ151">
            <v>2294.2229254128351</v>
          </cell>
          <cell r="BN151">
            <v>619.82321990399998</v>
          </cell>
          <cell r="BO151">
            <v>1640.3693916701773</v>
          </cell>
          <cell r="BQ151">
            <v>1.9278</v>
          </cell>
          <cell r="DM151">
            <v>573.09051681599999</v>
          </cell>
          <cell r="DN151">
            <v>1410.4489361230571</v>
          </cell>
          <cell r="DP151">
            <v>1.7912999999999999</v>
          </cell>
        </row>
        <row r="152">
          <cell r="K152">
            <v>290.02879976711887</v>
          </cell>
          <cell r="O152">
            <v>0</v>
          </cell>
          <cell r="P152">
            <v>7.15</v>
          </cell>
          <cell r="S152">
            <v>0</v>
          </cell>
          <cell r="T152">
            <v>7.15</v>
          </cell>
          <cell r="AA152">
            <v>3500</v>
          </cell>
          <cell r="AC152">
            <v>3500</v>
          </cell>
          <cell r="AQ152">
            <v>323.14221427404868</v>
          </cell>
          <cell r="BN152">
            <v>0</v>
          </cell>
          <cell r="BO152">
            <v>231.04668320594482</v>
          </cell>
          <cell r="BQ152">
            <v>0</v>
          </cell>
          <cell r="DM152">
            <v>0</v>
          </cell>
          <cell r="DN152">
            <v>207.37059183348998</v>
          </cell>
          <cell r="DP152">
            <v>0</v>
          </cell>
        </row>
        <row r="153">
          <cell r="K153">
            <v>164.18382909326996</v>
          </cell>
          <cell r="O153">
            <v>0</v>
          </cell>
          <cell r="P153">
            <v>7.3</v>
          </cell>
          <cell r="S153">
            <v>0</v>
          </cell>
          <cell r="T153">
            <v>7.3</v>
          </cell>
          <cell r="AA153">
            <v>3500</v>
          </cell>
          <cell r="AC153">
            <v>3500</v>
          </cell>
          <cell r="AQ153">
            <v>182.92916470292593</v>
          </cell>
          <cell r="BN153">
            <v>0</v>
          </cell>
          <cell r="BO153">
            <v>133.53829023313591</v>
          </cell>
          <cell r="BQ153">
            <v>0</v>
          </cell>
          <cell r="DM153">
            <v>0</v>
          </cell>
          <cell r="DN153">
            <v>119.85419523808707</v>
          </cell>
          <cell r="DP153">
            <v>0</v>
          </cell>
        </row>
        <row r="154">
          <cell r="K154">
            <v>1.5176888187559485</v>
          </cell>
          <cell r="O154">
            <v>500</v>
          </cell>
          <cell r="P154">
            <v>7.9</v>
          </cell>
          <cell r="S154">
            <v>500</v>
          </cell>
          <cell r="T154">
            <v>7.9</v>
          </cell>
          <cell r="AA154">
            <v>3500</v>
          </cell>
          <cell r="AC154">
            <v>3500</v>
          </cell>
          <cell r="AQ154">
            <v>1.6909676758499743</v>
          </cell>
          <cell r="BN154">
            <v>0</v>
          </cell>
          <cell r="BO154">
            <v>1.3358644639214798</v>
          </cell>
          <cell r="BQ154">
            <v>0</v>
          </cell>
          <cell r="DM154">
            <v>0</v>
          </cell>
          <cell r="DN154">
            <v>1.1989741668171994</v>
          </cell>
          <cell r="DP154">
            <v>4.1999999999999997E-3</v>
          </cell>
        </row>
        <row r="155">
          <cell r="K155">
            <v>1093.7674270543307</v>
          </cell>
          <cell r="O155">
            <v>0</v>
          </cell>
          <cell r="P155">
            <v>8.15</v>
          </cell>
          <cell r="S155">
            <v>0</v>
          </cell>
          <cell r="T155">
            <v>8.15</v>
          </cell>
          <cell r="AA155">
            <v>3500</v>
          </cell>
          <cell r="AC155">
            <v>3500</v>
          </cell>
          <cell r="AQ155">
            <v>1218.6459708931147</v>
          </cell>
          <cell r="BN155">
            <v>0</v>
          </cell>
          <cell r="BO155">
            <v>993.19646627788859</v>
          </cell>
          <cell r="BQ155">
            <v>0</v>
          </cell>
          <cell r="DM155">
            <v>0</v>
          </cell>
          <cell r="DN155">
            <v>891.42045304927956</v>
          </cell>
          <cell r="DP155">
            <v>0</v>
          </cell>
        </row>
        <row r="156">
          <cell r="K156">
            <v>1094.7831545844499</v>
          </cell>
          <cell r="O156">
            <v>0</v>
          </cell>
          <cell r="P156">
            <v>8.15</v>
          </cell>
          <cell r="S156">
            <v>0</v>
          </cell>
          <cell r="T156">
            <v>8.15</v>
          </cell>
          <cell r="AA156">
            <v>3500</v>
          </cell>
          <cell r="AC156">
            <v>3500</v>
          </cell>
          <cell r="AQ156">
            <v>1219.7776669296652</v>
          </cell>
          <cell r="BN156">
            <v>0</v>
          </cell>
          <cell r="BO156">
            <v>994.11879854767722</v>
          </cell>
          <cell r="BQ156">
            <v>0</v>
          </cell>
          <cell r="DM156">
            <v>0</v>
          </cell>
          <cell r="DN156">
            <v>892.24827098632682</v>
          </cell>
          <cell r="DP156">
            <v>0</v>
          </cell>
        </row>
        <row r="157">
          <cell r="K157">
            <v>2110.8369308943707</v>
          </cell>
          <cell r="P157">
            <v>5.65</v>
          </cell>
          <cell r="S157">
            <v>0</v>
          </cell>
          <cell r="T157">
            <v>5.65</v>
          </cell>
          <cell r="AA157">
            <v>3500</v>
          </cell>
          <cell r="AC157">
            <v>3500</v>
          </cell>
          <cell r="AQ157">
            <v>2351.8371981277114</v>
          </cell>
          <cell r="BN157">
            <v>0</v>
          </cell>
          <cell r="BO157">
            <v>1328.7880169421571</v>
          </cell>
          <cell r="BQ157">
            <v>0</v>
          </cell>
          <cell r="DM157">
            <v>0</v>
          </cell>
          <cell r="DN157">
            <v>1254.1793555507525</v>
          </cell>
          <cell r="DP157">
            <v>0</v>
          </cell>
        </row>
        <row r="158">
          <cell r="H158">
            <v>0</v>
          </cell>
          <cell r="I158">
            <v>0</v>
          </cell>
          <cell r="K158">
            <v>27.593401234739119</v>
          </cell>
          <cell r="AC158">
            <v>0</v>
          </cell>
          <cell r="AJ158">
            <v>0</v>
          </cell>
          <cell r="AL158">
            <v>0</v>
          </cell>
          <cell r="AQ158">
            <v>30.743818481149187</v>
          </cell>
          <cell r="BN158">
            <v>0</v>
          </cell>
          <cell r="BO158">
            <v>21.390952251184775</v>
          </cell>
          <cell r="BQ158">
            <v>0</v>
          </cell>
          <cell r="DM158">
            <v>0</v>
          </cell>
          <cell r="DN158">
            <v>19.469811340397541</v>
          </cell>
          <cell r="DP158">
            <v>1.6799999999999999E-2</v>
          </cell>
        </row>
        <row r="159">
          <cell r="K159">
            <v>8.188071620977718</v>
          </cell>
          <cell r="O159">
            <v>500</v>
          </cell>
          <cell r="P159">
            <v>7.15</v>
          </cell>
          <cell r="S159">
            <v>500</v>
          </cell>
          <cell r="T159">
            <v>7.15</v>
          </cell>
          <cell r="AA159">
            <v>3500</v>
          </cell>
          <cell r="AC159">
            <v>3500</v>
          </cell>
          <cell r="AQ159">
            <v>9.1229270898676145</v>
          </cell>
          <cell r="BN159">
            <v>0</v>
          </cell>
          <cell r="BO159">
            <v>6.5228928692553456</v>
          </cell>
          <cell r="BQ159">
            <v>0</v>
          </cell>
          <cell r="DM159">
            <v>0</v>
          </cell>
          <cell r="DN159">
            <v>5.8544712089990689</v>
          </cell>
          <cell r="DP159">
            <v>1.6799999999999999E-2</v>
          </cell>
        </row>
        <row r="160">
          <cell r="K160">
            <v>4.8275961476037548</v>
          </cell>
          <cell r="P160">
            <v>8.15</v>
          </cell>
          <cell r="S160">
            <v>0</v>
          </cell>
          <cell r="T160">
            <v>8.15</v>
          </cell>
          <cell r="AA160">
            <v>3500</v>
          </cell>
          <cell r="AC160">
            <v>3500</v>
          </cell>
          <cell r="AQ160">
            <v>5.378776556018436</v>
          </cell>
          <cell r="BN160">
            <v>0</v>
          </cell>
          <cell r="BO160">
            <v>4.3837028931550259</v>
          </cell>
          <cell r="BQ160">
            <v>0</v>
          </cell>
          <cell r="DM160">
            <v>0</v>
          </cell>
          <cell r="DN160">
            <v>3.934490860297061</v>
          </cell>
          <cell r="DP160">
            <v>0</v>
          </cell>
        </row>
        <row r="161">
          <cell r="K161">
            <v>4.6942863755320605</v>
          </cell>
          <cell r="P161">
            <v>8.15</v>
          </cell>
          <cell r="S161">
            <v>0</v>
          </cell>
          <cell r="T161">
            <v>8.15</v>
          </cell>
          <cell r="AA161">
            <v>3500</v>
          </cell>
          <cell r="AC161">
            <v>3500</v>
          </cell>
          <cell r="AQ161">
            <v>5.2302464274029132</v>
          </cell>
          <cell r="BN161">
            <v>0</v>
          </cell>
          <cell r="BO161">
            <v>4.2626508383333741</v>
          </cell>
          <cell r="BQ161">
            <v>0</v>
          </cell>
          <cell r="DM161">
            <v>0</v>
          </cell>
          <cell r="DN161">
            <v>3.8258433960586298</v>
          </cell>
          <cell r="DP161">
            <v>0</v>
          </cell>
        </row>
        <row r="162">
          <cell r="K162">
            <v>9.8834470906255856</v>
          </cell>
          <cell r="P162">
            <v>5.65</v>
          </cell>
          <cell r="S162">
            <v>0</v>
          </cell>
          <cell r="T162">
            <v>5.65</v>
          </cell>
          <cell r="AA162">
            <v>3500</v>
          </cell>
          <cell r="AC162">
            <v>3500</v>
          </cell>
          <cell r="AQ162">
            <v>11.011868407860224</v>
          </cell>
          <cell r="BN162">
            <v>0</v>
          </cell>
          <cell r="BO162">
            <v>6.2217056504410264</v>
          </cell>
          <cell r="BQ162">
            <v>0</v>
          </cell>
          <cell r="DM162">
            <v>0</v>
          </cell>
          <cell r="DN162">
            <v>5.8550058750427834</v>
          </cell>
          <cell r="DP162">
            <v>0</v>
          </cell>
        </row>
        <row r="163">
          <cell r="K163">
            <v>0.53654000000000002</v>
          </cell>
          <cell r="O163">
            <v>500</v>
          </cell>
          <cell r="P163">
            <v>7.15</v>
          </cell>
          <cell r="S163">
            <v>500</v>
          </cell>
          <cell r="T163">
            <v>7.15</v>
          </cell>
          <cell r="AA163">
            <v>3500</v>
          </cell>
          <cell r="AC163">
            <v>3500</v>
          </cell>
          <cell r="AQ163">
            <v>0.53654000000000002</v>
          </cell>
          <cell r="BN163">
            <v>0</v>
          </cell>
          <cell r="BO163">
            <v>0.38362610000000003</v>
          </cell>
          <cell r="BQ163">
            <v>0</v>
          </cell>
          <cell r="DM163">
            <v>0</v>
          </cell>
          <cell r="DN163">
            <v>0.38362610000000003</v>
          </cell>
          <cell r="DP163">
            <v>0</v>
          </cell>
        </row>
        <row r="164">
          <cell r="H164">
            <v>0</v>
          </cell>
          <cell r="I164">
            <v>0</v>
          </cell>
          <cell r="K164">
            <v>60.512452656030661</v>
          </cell>
          <cell r="S164">
            <v>0</v>
          </cell>
          <cell r="T164">
            <v>0</v>
          </cell>
          <cell r="AC164">
            <v>14000</v>
          </cell>
          <cell r="AJ164">
            <v>0</v>
          </cell>
          <cell r="AL164">
            <v>0</v>
          </cell>
          <cell r="AQ164">
            <v>61.924630748863962</v>
          </cell>
          <cell r="BN164">
            <v>0</v>
          </cell>
          <cell r="BO164">
            <v>43.413339432509133</v>
          </cell>
          <cell r="BQ164">
            <v>0</v>
          </cell>
          <cell r="DM164">
            <v>0</v>
          </cell>
          <cell r="DN164">
            <v>42.990947870035264</v>
          </cell>
          <cell r="DP164">
            <v>8.3999999999999995E-3</v>
          </cell>
        </row>
        <row r="165">
          <cell r="H165">
            <v>0</v>
          </cell>
          <cell r="K165">
            <v>20.48519739299304</v>
          </cell>
          <cell r="O165">
            <v>500</v>
          </cell>
          <cell r="P165">
            <v>7.15</v>
          </cell>
          <cell r="S165">
            <v>500</v>
          </cell>
          <cell r="T165">
            <v>7.15</v>
          </cell>
          <cell r="AA165">
            <v>3500</v>
          </cell>
          <cell r="AC165">
            <v>3500</v>
          </cell>
          <cell r="AJ165">
            <v>0</v>
          </cell>
          <cell r="AL165">
            <v>0</v>
          </cell>
          <cell r="AQ165">
            <v>20.963260101014306</v>
          </cell>
          <cell r="BN165">
            <v>0</v>
          </cell>
          <cell r="BO165">
            <v>14.98873097222523</v>
          </cell>
          <cell r="BQ165">
            <v>0</v>
          </cell>
          <cell r="DM165">
            <v>0</v>
          </cell>
          <cell r="DN165">
            <v>14.646916135990024</v>
          </cell>
          <cell r="DP165">
            <v>8.3999999999999995E-3</v>
          </cell>
        </row>
        <row r="166">
          <cell r="K166">
            <v>10.201206815647438</v>
          </cell>
          <cell r="P166">
            <v>8.15</v>
          </cell>
          <cell r="S166">
            <v>0</v>
          </cell>
          <cell r="T166">
            <v>8.15</v>
          </cell>
          <cell r="AA166">
            <v>3500</v>
          </cell>
          <cell r="AC166">
            <v>3500</v>
          </cell>
          <cell r="AQ166">
            <v>10.439272208028845</v>
          </cell>
          <cell r="BN166">
            <v>0</v>
          </cell>
          <cell r="BO166">
            <v>8.5080068495435093</v>
          </cell>
          <cell r="BQ166">
            <v>0</v>
          </cell>
          <cell r="DM166">
            <v>0</v>
          </cell>
          <cell r="DN166">
            <v>8.3139835547526619</v>
          </cell>
          <cell r="DP166">
            <v>0</v>
          </cell>
        </row>
        <row r="167">
          <cell r="K167">
            <v>10.442761420815227</v>
          </cell>
          <cell r="P167">
            <v>8.15</v>
          </cell>
          <cell r="S167">
            <v>0</v>
          </cell>
          <cell r="T167">
            <v>8.15</v>
          </cell>
          <cell r="AA167">
            <v>3500</v>
          </cell>
          <cell r="AC167">
            <v>3500</v>
          </cell>
          <cell r="AQ167">
            <v>10.686463968966539</v>
          </cell>
          <cell r="BN167">
            <v>0</v>
          </cell>
          <cell r="BO167">
            <v>8.7094681347077305</v>
          </cell>
          <cell r="BQ167">
            <v>0</v>
          </cell>
          <cell r="DM167">
            <v>0</v>
          </cell>
          <cell r="DN167">
            <v>8.510850557964412</v>
          </cell>
          <cell r="DP167">
            <v>0</v>
          </cell>
        </row>
        <row r="168">
          <cell r="K168">
            <v>19.383287026574951</v>
          </cell>
          <cell r="P168">
            <v>5.65</v>
          </cell>
          <cell r="S168">
            <v>0</v>
          </cell>
          <cell r="T168">
            <v>5.65</v>
          </cell>
          <cell r="AA168">
            <v>3500</v>
          </cell>
          <cell r="AC168">
            <v>3500</v>
          </cell>
          <cell r="AQ168">
            <v>19.835634470854277</v>
          </cell>
          <cell r="BN168">
            <v>0</v>
          </cell>
          <cell r="BO168">
            <v>11.207133476032668</v>
          </cell>
          <cell r="BQ168">
            <v>0</v>
          </cell>
          <cell r="DM168">
            <v>0</v>
          </cell>
          <cell r="DN168">
            <v>11.519197621328169</v>
          </cell>
          <cell r="DP168">
            <v>0</v>
          </cell>
        </row>
        <row r="169">
          <cell r="H169">
            <v>178</v>
          </cell>
          <cell r="I169">
            <v>453.53464216587997</v>
          </cell>
          <cell r="K169">
            <v>1560.4762845583555</v>
          </cell>
          <cell r="S169">
            <v>0</v>
          </cell>
          <cell r="AA169">
            <v>3500</v>
          </cell>
          <cell r="AC169">
            <v>3500</v>
          </cell>
          <cell r="AJ169">
            <v>205</v>
          </cell>
          <cell r="AL169">
            <v>499.58637427417398</v>
          </cell>
          <cell r="AQ169">
            <v>1771.701608895931</v>
          </cell>
          <cell r="BN169">
            <v>239.80145965160352</v>
          </cell>
          <cell r="BO169">
            <v>1410.701216855145</v>
          </cell>
          <cell r="BQ169">
            <v>0.80430000000000001</v>
          </cell>
          <cell r="DM169">
            <v>211.3471432493001</v>
          </cell>
          <cell r="DN169">
            <v>1253.9339937472466</v>
          </cell>
          <cell r="DP169">
            <v>0.72870000000000001</v>
          </cell>
        </row>
        <row r="170">
          <cell r="H170">
            <v>178</v>
          </cell>
          <cell r="I170">
            <v>453.53464216587997</v>
          </cell>
          <cell r="K170">
            <v>631.0855351563556</v>
          </cell>
          <cell r="O170">
            <v>500</v>
          </cell>
          <cell r="P170">
            <v>8</v>
          </cell>
          <cell r="S170">
            <v>500</v>
          </cell>
          <cell r="T170">
            <v>8</v>
          </cell>
          <cell r="AA170">
            <v>3500</v>
          </cell>
          <cell r="AC170">
            <v>3500</v>
          </cell>
          <cell r="AJ170">
            <v>205</v>
          </cell>
          <cell r="AL170">
            <v>499.58637427417398</v>
          </cell>
          <cell r="AQ170">
            <v>709.64265190987305</v>
          </cell>
          <cell r="BN170">
            <v>239.80145965160352</v>
          </cell>
          <cell r="BO170">
            <v>567.71412152789844</v>
          </cell>
          <cell r="BQ170">
            <v>0.80430000000000001</v>
          </cell>
          <cell r="DM170">
            <v>211.3471432493001</v>
          </cell>
          <cell r="DN170">
            <v>504.86842812508451</v>
          </cell>
          <cell r="DP170">
            <v>0.72870000000000001</v>
          </cell>
        </row>
        <row r="171">
          <cell r="K171">
            <v>261.38119656733272</v>
          </cell>
          <cell r="P171">
            <v>9</v>
          </cell>
          <cell r="S171">
            <v>0</v>
          </cell>
          <cell r="T171">
            <v>9</v>
          </cell>
          <cell r="AA171">
            <v>3500</v>
          </cell>
          <cell r="AC171">
            <v>3500</v>
          </cell>
          <cell r="AQ171">
            <v>293.91775782891625</v>
          </cell>
          <cell r="BN171">
            <v>0</v>
          </cell>
          <cell r="BO171">
            <v>264.52598204602464</v>
          </cell>
          <cell r="BQ171">
            <v>0</v>
          </cell>
          <cell r="DM171">
            <v>0</v>
          </cell>
          <cell r="DN171">
            <v>235.24307691059943</v>
          </cell>
          <cell r="DP171">
            <v>0</v>
          </cell>
        </row>
        <row r="172">
          <cell r="K172">
            <v>261.61203894569144</v>
          </cell>
          <cell r="P172">
            <v>9</v>
          </cell>
          <cell r="S172">
            <v>0</v>
          </cell>
          <cell r="T172">
            <v>9</v>
          </cell>
          <cell r="AA172">
            <v>3500</v>
          </cell>
          <cell r="AC172">
            <v>3500</v>
          </cell>
          <cell r="AQ172">
            <v>294.17733531631831</v>
          </cell>
          <cell r="BN172">
            <v>0</v>
          </cell>
          <cell r="BO172">
            <v>264.75960178468648</v>
          </cell>
          <cell r="BQ172">
            <v>0</v>
          </cell>
          <cell r="DM172">
            <v>0</v>
          </cell>
          <cell r="DN172">
            <v>235.45083505112223</v>
          </cell>
          <cell r="DP172">
            <v>0</v>
          </cell>
        </row>
        <row r="173">
          <cell r="K173">
            <v>388.1475138889756</v>
          </cell>
          <cell r="P173">
            <v>6.5</v>
          </cell>
          <cell r="S173">
            <v>0</v>
          </cell>
          <cell r="T173">
            <v>6.5</v>
          </cell>
          <cell r="AA173">
            <v>3500</v>
          </cell>
          <cell r="AC173">
            <v>3500</v>
          </cell>
          <cell r="AQ173">
            <v>436.46386384082354</v>
          </cell>
          <cell r="BN173">
            <v>0</v>
          </cell>
          <cell r="BO173">
            <v>283.70151149653532</v>
          </cell>
          <cell r="BQ173">
            <v>0</v>
          </cell>
          <cell r="DM173">
            <v>0</v>
          </cell>
          <cell r="DN173">
            <v>263.77165366044056</v>
          </cell>
          <cell r="DP173">
            <v>0</v>
          </cell>
        </row>
        <row r="174">
          <cell r="H174">
            <v>0</v>
          </cell>
          <cell r="K174">
            <v>18.25</v>
          </cell>
          <cell r="O174">
            <v>500</v>
          </cell>
          <cell r="P174">
            <v>8</v>
          </cell>
          <cell r="S174">
            <v>500</v>
          </cell>
          <cell r="T174">
            <v>8</v>
          </cell>
          <cell r="AA174">
            <v>3500</v>
          </cell>
          <cell r="AC174">
            <v>3500</v>
          </cell>
          <cell r="AJ174">
            <v>0</v>
          </cell>
          <cell r="AQ174">
            <v>37.5</v>
          </cell>
          <cell r="BN174">
            <v>0</v>
          </cell>
          <cell r="BO174">
            <v>30</v>
          </cell>
          <cell r="BQ174">
            <v>0</v>
          </cell>
          <cell r="DM174">
            <v>0</v>
          </cell>
          <cell r="DN174">
            <v>14.6</v>
          </cell>
          <cell r="DP174">
            <v>0</v>
          </cell>
        </row>
        <row r="175">
          <cell r="H175">
            <v>0</v>
          </cell>
          <cell r="I175">
            <v>0</v>
          </cell>
          <cell r="K175">
            <v>4.8013465459439395</v>
          </cell>
          <cell r="AC175">
            <v>14000</v>
          </cell>
          <cell r="AJ175">
            <v>0</v>
          </cell>
          <cell r="AL175">
            <v>0</v>
          </cell>
          <cell r="AQ175">
            <v>5.2814812005383338</v>
          </cell>
          <cell r="BN175">
            <v>0</v>
          </cell>
          <cell r="BO175">
            <v>2.6499294699944311</v>
          </cell>
          <cell r="BQ175">
            <v>0</v>
          </cell>
          <cell r="DM175">
            <v>0</v>
          </cell>
          <cell r="DN175">
            <v>2.4420225047336177</v>
          </cell>
          <cell r="DP175">
            <v>4.1999999999999997E-3</v>
          </cell>
        </row>
        <row r="176">
          <cell r="K176">
            <v>1.9267037668461109</v>
          </cell>
          <cell r="O176">
            <v>285</v>
          </cell>
          <cell r="P176">
            <v>5</v>
          </cell>
          <cell r="S176">
            <v>285</v>
          </cell>
          <cell r="T176">
            <v>5</v>
          </cell>
          <cell r="AA176">
            <v>3500</v>
          </cell>
          <cell r="AC176">
            <v>3500</v>
          </cell>
          <cell r="AQ176">
            <v>2.1193741435307225</v>
          </cell>
          <cell r="BN176">
            <v>0</v>
          </cell>
          <cell r="BO176">
            <v>1.0596870717653613</v>
          </cell>
          <cell r="BQ176">
            <v>0</v>
          </cell>
          <cell r="DM176">
            <v>0</v>
          </cell>
          <cell r="DN176">
            <v>0.96335188342305544</v>
          </cell>
          <cell r="DP176">
            <v>4.1999999999999997E-3</v>
          </cell>
        </row>
        <row r="177">
          <cell r="K177">
            <v>0.88367459216632638</v>
          </cell>
          <cell r="P177">
            <v>6</v>
          </cell>
          <cell r="S177">
            <v>0</v>
          </cell>
          <cell r="T177">
            <v>6</v>
          </cell>
          <cell r="AA177">
            <v>3500</v>
          </cell>
          <cell r="AC177">
            <v>3500</v>
          </cell>
          <cell r="AQ177">
            <v>0.97204205138295907</v>
          </cell>
          <cell r="BN177">
            <v>0</v>
          </cell>
          <cell r="BO177">
            <v>0.5832252308297754</v>
          </cell>
          <cell r="BQ177">
            <v>0</v>
          </cell>
          <cell r="DM177">
            <v>0</v>
          </cell>
          <cell r="DN177">
            <v>0.53020475529979572</v>
          </cell>
          <cell r="DP177">
            <v>0</v>
          </cell>
        </row>
        <row r="178">
          <cell r="K178">
            <v>0.87452514702060502</v>
          </cell>
          <cell r="P178">
            <v>6</v>
          </cell>
          <cell r="S178">
            <v>0</v>
          </cell>
          <cell r="T178">
            <v>6</v>
          </cell>
          <cell r="AA178">
            <v>3500</v>
          </cell>
          <cell r="AC178">
            <v>3500</v>
          </cell>
          <cell r="AQ178">
            <v>0.96197766172266563</v>
          </cell>
          <cell r="BN178">
            <v>0</v>
          </cell>
          <cell r="BO178">
            <v>0.57718659703359942</v>
          </cell>
          <cell r="BQ178">
            <v>0</v>
          </cell>
          <cell r="DM178">
            <v>0</v>
          </cell>
          <cell r="DN178">
            <v>0.52471508821236301</v>
          </cell>
          <cell r="DP178">
            <v>0</v>
          </cell>
        </row>
        <row r="179">
          <cell r="K179">
            <v>1.1164430399108967</v>
          </cell>
          <cell r="P179">
            <v>3.5</v>
          </cell>
          <cell r="S179">
            <v>0</v>
          </cell>
          <cell r="T179">
            <v>3.5</v>
          </cell>
          <cell r="AA179">
            <v>3500</v>
          </cell>
          <cell r="AC179">
            <v>3500</v>
          </cell>
          <cell r="AQ179">
            <v>1.2280873439019862</v>
          </cell>
          <cell r="BN179">
            <v>0</v>
          </cell>
          <cell r="BO179">
            <v>0.42983057036569516</v>
          </cell>
          <cell r="BQ179">
            <v>0</v>
          </cell>
          <cell r="DM179">
            <v>0</v>
          </cell>
          <cell r="DN179">
            <v>0.42375077779840353</v>
          </cell>
          <cell r="DP179">
            <v>0</v>
          </cell>
        </row>
        <row r="180">
          <cell r="H180">
            <v>0</v>
          </cell>
          <cell r="I180">
            <v>0</v>
          </cell>
          <cell r="K180">
            <v>0</v>
          </cell>
          <cell r="AC180">
            <v>0</v>
          </cell>
          <cell r="AJ180">
            <v>0</v>
          </cell>
          <cell r="AQ180">
            <v>0</v>
          </cell>
          <cell r="BN180">
            <v>0</v>
          </cell>
          <cell r="BO180">
            <v>0</v>
          </cell>
          <cell r="BQ180">
            <v>0</v>
          </cell>
          <cell r="DM180">
            <v>0</v>
          </cell>
          <cell r="DN180">
            <v>0</v>
          </cell>
          <cell r="DP180">
            <v>0</v>
          </cell>
        </row>
        <row r="181">
          <cell r="K181">
            <v>0</v>
          </cell>
          <cell r="O181">
            <v>500</v>
          </cell>
          <cell r="P181">
            <v>7.85</v>
          </cell>
          <cell r="S181">
            <v>500</v>
          </cell>
          <cell r="T181">
            <v>7.85</v>
          </cell>
          <cell r="AA181">
            <v>3500</v>
          </cell>
          <cell r="AC181">
            <v>3500</v>
          </cell>
          <cell r="BN181">
            <v>0</v>
          </cell>
          <cell r="BO181">
            <v>0</v>
          </cell>
          <cell r="BQ181">
            <v>0</v>
          </cell>
          <cell r="DM181">
            <v>0</v>
          </cell>
          <cell r="DN181">
            <v>0</v>
          </cell>
          <cell r="DP181">
            <v>0</v>
          </cell>
        </row>
        <row r="182">
          <cell r="K182">
            <v>0</v>
          </cell>
          <cell r="P182">
            <v>8.85</v>
          </cell>
          <cell r="S182">
            <v>0</v>
          </cell>
          <cell r="T182">
            <v>8.85</v>
          </cell>
          <cell r="AA182">
            <v>3500</v>
          </cell>
          <cell r="AC182">
            <v>3500</v>
          </cell>
          <cell r="BN182">
            <v>0</v>
          </cell>
          <cell r="BO182">
            <v>0</v>
          </cell>
          <cell r="BQ182">
            <v>0</v>
          </cell>
          <cell r="DM182">
            <v>0</v>
          </cell>
          <cell r="DN182">
            <v>0</v>
          </cell>
          <cell r="DP182">
            <v>0</v>
          </cell>
        </row>
        <row r="183">
          <cell r="K183">
            <v>0</v>
          </cell>
          <cell r="P183">
            <v>8.85</v>
          </cell>
          <cell r="S183">
            <v>0</v>
          </cell>
          <cell r="T183">
            <v>8.85</v>
          </cell>
          <cell r="AA183">
            <v>3500</v>
          </cell>
          <cell r="AC183">
            <v>3500</v>
          </cell>
          <cell r="BN183">
            <v>0</v>
          </cell>
          <cell r="BO183">
            <v>0</v>
          </cell>
          <cell r="BQ183">
            <v>0</v>
          </cell>
          <cell r="DM183">
            <v>0</v>
          </cell>
          <cell r="DN183">
            <v>0</v>
          </cell>
          <cell r="DP183">
            <v>0</v>
          </cell>
        </row>
        <row r="184">
          <cell r="K184">
            <v>0</v>
          </cell>
          <cell r="P184">
            <v>6.35</v>
          </cell>
          <cell r="S184">
            <v>0</v>
          </cell>
          <cell r="T184">
            <v>6.35</v>
          </cell>
          <cell r="AA184">
            <v>3500</v>
          </cell>
          <cell r="AC184">
            <v>3500</v>
          </cell>
          <cell r="BN184">
            <v>0</v>
          </cell>
          <cell r="BO184">
            <v>0</v>
          </cell>
          <cell r="BQ184">
            <v>0</v>
          </cell>
          <cell r="DM184">
            <v>0</v>
          </cell>
          <cell r="DN184">
            <v>0</v>
          </cell>
          <cell r="DP184">
            <v>0</v>
          </cell>
        </row>
        <row r="185">
          <cell r="H185">
            <v>13</v>
          </cell>
          <cell r="I185">
            <v>25.0678999995</v>
          </cell>
          <cell r="K185">
            <v>66.170229935503258</v>
          </cell>
          <cell r="AC185">
            <v>0</v>
          </cell>
          <cell r="AJ185">
            <v>13</v>
          </cell>
          <cell r="AL185">
            <v>26.467285050012233</v>
          </cell>
          <cell r="AQ185">
            <v>86.246604220206578</v>
          </cell>
          <cell r="BN185">
            <v>4.565606671127111</v>
          </cell>
          <cell r="BO185">
            <v>54.335360658730146</v>
          </cell>
          <cell r="BQ185">
            <v>5.4600000000000003E-2</v>
          </cell>
          <cell r="DM185">
            <v>4.114007963459609</v>
          </cell>
          <cell r="DN185">
            <v>41.687244859367055</v>
          </cell>
          <cell r="DP185">
            <v>7.3499999999999996E-2</v>
          </cell>
        </row>
        <row r="186">
          <cell r="H186">
            <v>13</v>
          </cell>
          <cell r="I186">
            <v>25.0678999995</v>
          </cell>
          <cell r="K186">
            <v>66.170229935503258</v>
          </cell>
          <cell r="O186">
            <v>300</v>
          </cell>
          <cell r="P186">
            <v>6.3</v>
          </cell>
          <cell r="S186">
            <v>300</v>
          </cell>
          <cell r="T186">
            <v>6.3</v>
          </cell>
          <cell r="AA186">
            <v>3500</v>
          </cell>
          <cell r="AC186">
            <v>3500</v>
          </cell>
          <cell r="AJ186">
            <v>13</v>
          </cell>
          <cell r="AL186">
            <v>26.467285050012233</v>
          </cell>
          <cell r="AQ186">
            <v>86.246604220206578</v>
          </cell>
          <cell r="BN186">
            <v>4.565606671127111</v>
          </cell>
          <cell r="BO186">
            <v>54.335360658730146</v>
          </cell>
          <cell r="BQ186">
            <v>5.4600000000000003E-2</v>
          </cell>
          <cell r="DM186">
            <v>4.114007963459609</v>
          </cell>
          <cell r="DN186">
            <v>41.687244859367055</v>
          </cell>
          <cell r="DP186">
            <v>7.3499999999999996E-2</v>
          </cell>
        </row>
        <row r="187">
          <cell r="H187">
            <v>1</v>
          </cell>
          <cell r="I187">
            <v>0</v>
          </cell>
          <cell r="K187">
            <v>0</v>
          </cell>
          <cell r="O187">
            <v>500</v>
          </cell>
          <cell r="P187">
            <v>5.05</v>
          </cell>
          <cell r="S187">
            <v>500</v>
          </cell>
          <cell r="T187">
            <v>5.05</v>
          </cell>
          <cell r="AA187">
            <v>3500</v>
          </cell>
          <cell r="AC187">
            <v>3500</v>
          </cell>
          <cell r="AJ187">
            <v>1</v>
          </cell>
          <cell r="AL187">
            <v>0</v>
          </cell>
          <cell r="AQ187">
            <v>0</v>
          </cell>
          <cell r="BN187">
            <v>0</v>
          </cell>
          <cell r="BO187">
            <v>0</v>
          </cell>
          <cell r="BQ187">
            <v>4.1999999999999997E-3</v>
          </cell>
          <cell r="DM187">
            <v>0</v>
          </cell>
          <cell r="DN187">
            <v>0</v>
          </cell>
          <cell r="DP187">
            <v>2.0999999999999999E-3</v>
          </cell>
        </row>
        <row r="188">
          <cell r="H188">
            <v>0</v>
          </cell>
          <cell r="I188">
            <v>1</v>
          </cell>
          <cell r="K188">
            <v>0</v>
          </cell>
          <cell r="O188">
            <v>500</v>
          </cell>
          <cell r="P188">
            <v>4.95</v>
          </cell>
          <cell r="S188">
            <v>500</v>
          </cell>
          <cell r="T188">
            <v>4.95</v>
          </cell>
          <cell r="AA188">
            <v>3500</v>
          </cell>
          <cell r="AC188">
            <v>3500</v>
          </cell>
          <cell r="AJ188">
            <v>0</v>
          </cell>
          <cell r="AL188">
            <v>0</v>
          </cell>
          <cell r="AQ188">
            <v>0</v>
          </cell>
          <cell r="BN188">
            <v>0</v>
          </cell>
          <cell r="BO188">
            <v>0</v>
          </cell>
          <cell r="BQ188">
            <v>0</v>
          </cell>
          <cell r="DM188">
            <v>0.46600000000000003</v>
          </cell>
          <cell r="DN188">
            <v>0</v>
          </cell>
          <cell r="DP188">
            <v>0</v>
          </cell>
        </row>
        <row r="189">
          <cell r="H189">
            <v>37</v>
          </cell>
          <cell r="I189">
            <v>42.320994974999998</v>
          </cell>
          <cell r="K189">
            <v>162.16349336803091</v>
          </cell>
          <cell r="O189">
            <v>285</v>
          </cell>
          <cell r="P189">
            <v>7.3</v>
          </cell>
          <cell r="S189">
            <v>285</v>
          </cell>
          <cell r="T189">
            <v>7.3</v>
          </cell>
          <cell r="AA189">
            <v>3500</v>
          </cell>
          <cell r="AC189">
            <v>3500</v>
          </cell>
          <cell r="AJ189">
            <v>38</v>
          </cell>
          <cell r="AL189">
            <v>44.437044723749999</v>
          </cell>
          <cell r="AQ189">
            <v>188.40739975701391</v>
          </cell>
          <cell r="BN189">
            <v>12.157975436417999</v>
          </cell>
          <cell r="BO189">
            <v>137.53740182262015</v>
          </cell>
          <cell r="BQ189">
            <v>0.1575</v>
          </cell>
          <cell r="DM189">
            <v>10.986530295510001</v>
          </cell>
          <cell r="DN189">
            <v>118.37935015866259</v>
          </cell>
          <cell r="DP189">
            <v>0.1239</v>
          </cell>
        </row>
        <row r="190">
          <cell r="H190">
            <v>9</v>
          </cell>
          <cell r="I190">
            <v>23.374250037043527</v>
          </cell>
          <cell r="K190">
            <v>35.41727101675913</v>
          </cell>
          <cell r="O190">
            <v>500</v>
          </cell>
          <cell r="P190">
            <v>11</v>
          </cell>
          <cell r="S190">
            <v>500</v>
          </cell>
          <cell r="T190">
            <v>11</v>
          </cell>
          <cell r="AA190">
            <v>3500</v>
          </cell>
          <cell r="AC190">
            <v>3500</v>
          </cell>
          <cell r="AJ190">
            <v>10</v>
          </cell>
          <cell r="AL190">
            <v>25.970355061748393</v>
          </cell>
          <cell r="AQ190">
            <v>36.125616437094308</v>
          </cell>
          <cell r="BN190">
            <v>12.46577042963923</v>
          </cell>
          <cell r="BO190">
            <v>39.738178080803735</v>
          </cell>
          <cell r="BQ190">
            <v>3.9899999999999998E-2</v>
          </cell>
          <cell r="DM190">
            <v>11.219640017780893</v>
          </cell>
          <cell r="DN190">
            <v>38.958998118435041</v>
          </cell>
          <cell r="DP190">
            <v>3.78E-2</v>
          </cell>
        </row>
        <row r="191">
          <cell r="H191">
            <v>23</v>
          </cell>
          <cell r="I191">
            <v>40.806045000000005</v>
          </cell>
          <cell r="K191">
            <v>267.96697982908739</v>
          </cell>
          <cell r="S191">
            <v>0</v>
          </cell>
          <cell r="T191">
            <v>0</v>
          </cell>
          <cell r="AC191">
            <v>0</v>
          </cell>
          <cell r="AJ191">
            <v>26</v>
          </cell>
          <cell r="AL191">
            <v>42.846347250000008</v>
          </cell>
          <cell r="AQ191">
            <v>282.09666047151632</v>
          </cell>
          <cell r="BN191">
            <v>0</v>
          </cell>
          <cell r="BO191">
            <v>172.07896288762495</v>
          </cell>
          <cell r="BQ191">
            <v>0.10290000000000001</v>
          </cell>
          <cell r="DM191">
            <v>0</v>
          </cell>
          <cell r="DN191">
            <v>163.45985769574327</v>
          </cell>
          <cell r="DP191">
            <v>7.5600000000000001E-2</v>
          </cell>
        </row>
        <row r="192">
          <cell r="H192">
            <v>23</v>
          </cell>
          <cell r="I192">
            <v>40.806045000000005</v>
          </cell>
          <cell r="K192">
            <v>267.96697982908739</v>
          </cell>
          <cell r="O192">
            <v>0</v>
          </cell>
          <cell r="P192">
            <v>6.1</v>
          </cell>
          <cell r="S192">
            <v>0</v>
          </cell>
          <cell r="T192">
            <v>6.1</v>
          </cell>
          <cell r="AA192">
            <v>3500</v>
          </cell>
          <cell r="AC192">
            <v>3500</v>
          </cell>
          <cell r="AJ192">
            <v>26</v>
          </cell>
          <cell r="AL192">
            <v>42.846347250000008</v>
          </cell>
          <cell r="AQ192">
            <v>282.09666047151632</v>
          </cell>
          <cell r="BN192">
            <v>0</v>
          </cell>
          <cell r="BO192">
            <v>172.07896288762495</v>
          </cell>
          <cell r="BQ192">
            <v>0.10290000000000001</v>
          </cell>
          <cell r="DM192">
            <v>0</v>
          </cell>
          <cell r="DN192">
            <v>163.45985769574327</v>
          </cell>
          <cell r="DP192">
            <v>7.5600000000000001E-2</v>
          </cell>
        </row>
        <row r="193">
          <cell r="AA193">
            <v>3500</v>
          </cell>
          <cell r="AC193">
            <v>3500</v>
          </cell>
          <cell r="BN193">
            <v>0</v>
          </cell>
          <cell r="BO193">
            <v>0</v>
          </cell>
          <cell r="DM193">
            <v>0</v>
          </cell>
          <cell r="DN193">
            <v>0</v>
          </cell>
        </row>
        <row r="208">
          <cell r="H208">
            <v>48</v>
          </cell>
          <cell r="I208">
            <v>803.10148064999998</v>
          </cell>
          <cell r="K208">
            <v>3535.2128660000003</v>
          </cell>
          <cell r="AC208">
            <v>0</v>
          </cell>
          <cell r="AJ208">
            <v>50</v>
          </cell>
          <cell r="AL208">
            <v>843.2565546825</v>
          </cell>
          <cell r="AQ208">
            <v>3799.8280029382877</v>
          </cell>
          <cell r="BN208">
            <v>404.76314624760005</v>
          </cell>
          <cell r="BO208">
            <v>2474.6892518511559</v>
          </cell>
          <cell r="BQ208">
            <v>0.29399999999999998</v>
          </cell>
          <cell r="DM208">
            <v>374.24528998290003</v>
          </cell>
          <cell r="DN208">
            <v>2337.0772585457503</v>
          </cell>
          <cell r="DP208">
            <v>0.25800000000000001</v>
          </cell>
        </row>
        <row r="209">
          <cell r="H209">
            <v>48</v>
          </cell>
          <cell r="I209">
            <v>803.10148064999998</v>
          </cell>
          <cell r="K209">
            <v>676.66776155000014</v>
          </cell>
          <cell r="O209">
            <v>500</v>
          </cell>
          <cell r="P209">
            <v>6.65</v>
          </cell>
          <cell r="S209">
            <v>500</v>
          </cell>
          <cell r="T209">
            <v>6.65</v>
          </cell>
          <cell r="AA209">
            <v>5000</v>
          </cell>
          <cell r="AC209">
            <v>5000</v>
          </cell>
          <cell r="AJ209">
            <v>50</v>
          </cell>
          <cell r="AL209">
            <v>843.2565546825</v>
          </cell>
          <cell r="AQ209">
            <v>727.31719601725888</v>
          </cell>
          <cell r="BN209">
            <v>404.76314624760005</v>
          </cell>
          <cell r="BO209">
            <v>483.66593535147723</v>
          </cell>
          <cell r="BQ209">
            <v>0.29399999999999998</v>
          </cell>
          <cell r="DM209">
            <v>374.24528998290003</v>
          </cell>
          <cell r="DN209">
            <v>449.98406143074999</v>
          </cell>
          <cell r="DP209">
            <v>0.25800000000000001</v>
          </cell>
        </row>
        <row r="210">
          <cell r="K210">
            <v>205</v>
          </cell>
          <cell r="P210">
            <v>6.65</v>
          </cell>
          <cell r="S210">
            <v>0</v>
          </cell>
          <cell r="T210">
            <v>6.65</v>
          </cell>
          <cell r="AA210">
            <v>5000</v>
          </cell>
          <cell r="AC210">
            <v>5000</v>
          </cell>
          <cell r="AQ210">
            <v>220.34450827390401</v>
          </cell>
          <cell r="BN210">
            <v>0</v>
          </cell>
          <cell r="BO210">
            <v>146.52909800214618</v>
          </cell>
          <cell r="BQ210">
            <v>0</v>
          </cell>
          <cell r="DM210">
            <v>0</v>
          </cell>
          <cell r="DN210">
            <v>136.32499999999999</v>
          </cell>
          <cell r="DP210">
            <v>0</v>
          </cell>
        </row>
        <row r="211">
          <cell r="K211">
            <v>318.18396504999998</v>
          </cell>
          <cell r="P211">
            <v>7.3</v>
          </cell>
          <cell r="S211">
            <v>0</v>
          </cell>
          <cell r="T211">
            <v>7.3</v>
          </cell>
          <cell r="AA211">
            <v>5000</v>
          </cell>
          <cell r="AC211">
            <v>5000</v>
          </cell>
          <cell r="AQ211">
            <v>342.00043570528442</v>
          </cell>
          <cell r="BN211">
            <v>0</v>
          </cell>
          <cell r="BO211">
            <v>249.66031806485762</v>
          </cell>
          <cell r="BQ211">
            <v>0</v>
          </cell>
          <cell r="DM211">
            <v>0</v>
          </cell>
          <cell r="DN211">
            <v>232.27429448650005</v>
          </cell>
          <cell r="DP211">
            <v>0</v>
          </cell>
        </row>
        <row r="212">
          <cell r="K212">
            <v>0</v>
          </cell>
          <cell r="O212">
            <v>500</v>
          </cell>
          <cell r="P212">
            <v>7.7</v>
          </cell>
          <cell r="S212">
            <v>500</v>
          </cell>
          <cell r="T212">
            <v>7.7</v>
          </cell>
          <cell r="AA212">
            <v>5000</v>
          </cell>
          <cell r="AC212">
            <v>5000</v>
          </cell>
          <cell r="BN212">
            <v>0</v>
          </cell>
          <cell r="BO212">
            <v>0</v>
          </cell>
          <cell r="BQ212">
            <v>0</v>
          </cell>
          <cell r="DM212">
            <v>0</v>
          </cell>
          <cell r="DN212">
            <v>0</v>
          </cell>
          <cell r="DP212">
            <v>0</v>
          </cell>
        </row>
        <row r="213">
          <cell r="K213">
            <v>545.41168949999997</v>
          </cell>
          <cell r="P213">
            <v>7.65</v>
          </cell>
          <cell r="S213">
            <v>0</v>
          </cell>
          <cell r="T213">
            <v>7.65</v>
          </cell>
          <cell r="AA213">
            <v>5000</v>
          </cell>
          <cell r="AC213">
            <v>5000</v>
          </cell>
          <cell r="AQ213">
            <v>586.23644160837421</v>
          </cell>
          <cell r="BN213">
            <v>0</v>
          </cell>
          <cell r="BO213">
            <v>448.47087783040632</v>
          </cell>
          <cell r="BQ213">
            <v>0</v>
          </cell>
          <cell r="DM213">
            <v>0</v>
          </cell>
          <cell r="DN213">
            <v>417.23994246749999</v>
          </cell>
          <cell r="DP213">
            <v>0</v>
          </cell>
        </row>
        <row r="214">
          <cell r="K214">
            <v>578.83123524999996</v>
          </cell>
          <cell r="P214">
            <v>7.65</v>
          </cell>
          <cell r="S214">
            <v>0</v>
          </cell>
          <cell r="T214">
            <v>7.65</v>
          </cell>
          <cell r="AA214">
            <v>5000</v>
          </cell>
          <cell r="AC214">
            <v>5000</v>
          </cell>
          <cell r="AQ214">
            <v>622.15748246213514</v>
          </cell>
          <cell r="BN214">
            <v>0</v>
          </cell>
          <cell r="BO214">
            <v>475.95047408353338</v>
          </cell>
          <cell r="BQ214">
            <v>0</v>
          </cell>
          <cell r="DM214">
            <v>0</v>
          </cell>
          <cell r="DN214">
            <v>442.80589496625004</v>
          </cell>
          <cell r="DP214">
            <v>0</v>
          </cell>
        </row>
        <row r="215">
          <cell r="K215">
            <v>1211.11821465</v>
          </cell>
          <cell r="P215">
            <v>5.15</v>
          </cell>
          <cell r="S215">
            <v>0</v>
          </cell>
          <cell r="T215">
            <v>5.15</v>
          </cell>
          <cell r="AA215">
            <v>5000</v>
          </cell>
          <cell r="AC215">
            <v>5000</v>
          </cell>
          <cell r="AQ215">
            <v>1301.7719388713306</v>
          </cell>
          <cell r="BN215">
            <v>0</v>
          </cell>
          <cell r="BO215">
            <v>670.41254851873532</v>
          </cell>
          <cell r="BQ215">
            <v>0</v>
          </cell>
          <cell r="DM215">
            <v>0</v>
          </cell>
          <cell r="DN215">
            <v>658.44806519475003</v>
          </cell>
          <cell r="DP215">
            <v>0</v>
          </cell>
        </row>
        <row r="216">
          <cell r="H216">
            <v>0</v>
          </cell>
          <cell r="K216">
            <v>149.93473499999999</v>
          </cell>
          <cell r="O216">
            <v>500</v>
          </cell>
          <cell r="P216">
            <v>6.65</v>
          </cell>
          <cell r="S216">
            <v>500</v>
          </cell>
          <cell r="T216">
            <v>6.65</v>
          </cell>
          <cell r="AA216">
            <v>5000</v>
          </cell>
          <cell r="AC216">
            <v>5000</v>
          </cell>
          <cell r="AJ216">
            <v>0</v>
          </cell>
          <cell r="AL216">
            <v>0</v>
          </cell>
          <cell r="AQ216">
            <v>152.9334297</v>
          </cell>
          <cell r="BN216">
            <v>0</v>
          </cell>
          <cell r="BO216">
            <v>101.70073075050001</v>
          </cell>
          <cell r="BQ216">
            <v>0</v>
          </cell>
          <cell r="DM216">
            <v>0</v>
          </cell>
          <cell r="DN216">
            <v>99.706598775000003</v>
          </cell>
          <cell r="DP216">
            <v>6.0000000000000001E-3</v>
          </cell>
        </row>
        <row r="217">
          <cell r="H217">
            <v>0</v>
          </cell>
          <cell r="I217">
            <v>0</v>
          </cell>
          <cell r="K217">
            <v>1181.2541443422149</v>
          </cell>
          <cell r="AC217">
            <v>20000</v>
          </cell>
          <cell r="AJ217">
            <v>0</v>
          </cell>
          <cell r="AL217">
            <v>0</v>
          </cell>
          <cell r="AQ217">
            <v>1202.6470155955271</v>
          </cell>
          <cell r="BN217">
            <v>0</v>
          </cell>
          <cell r="BO217">
            <v>779.57720408512341</v>
          </cell>
          <cell r="BQ217">
            <v>0</v>
          </cell>
          <cell r="DM217">
            <v>0</v>
          </cell>
          <cell r="DN217">
            <v>777.2823950825325</v>
          </cell>
          <cell r="DP217">
            <v>1.7999999999999999E-2</v>
          </cell>
        </row>
        <row r="218">
          <cell r="H218">
            <v>0</v>
          </cell>
          <cell r="K218">
            <v>388.45069446519932</v>
          </cell>
          <cell r="O218">
            <v>500</v>
          </cell>
          <cell r="P218">
            <v>6.65</v>
          </cell>
          <cell r="S218">
            <v>500</v>
          </cell>
          <cell r="T218">
            <v>6.65</v>
          </cell>
          <cell r="AA218">
            <v>5000</v>
          </cell>
          <cell r="AC218">
            <v>5000</v>
          </cell>
          <cell r="AJ218">
            <v>0</v>
          </cell>
          <cell r="AL218">
            <v>0</v>
          </cell>
          <cell r="AQ218">
            <v>395.48565449878407</v>
          </cell>
          <cell r="BN218">
            <v>0</v>
          </cell>
          <cell r="BO218">
            <v>262.99796024169143</v>
          </cell>
          <cell r="BQ218">
            <v>0</v>
          </cell>
          <cell r="DM218">
            <v>0</v>
          </cell>
          <cell r="DN218">
            <v>258.31971181935751</v>
          </cell>
          <cell r="DP218">
            <v>1.7999999999999999E-2</v>
          </cell>
        </row>
        <row r="219">
          <cell r="K219">
            <v>199.64819297176157</v>
          </cell>
          <cell r="P219">
            <v>7.65</v>
          </cell>
          <cell r="S219">
            <v>0</v>
          </cell>
          <cell r="T219">
            <v>7.65</v>
          </cell>
          <cell r="AA219">
            <v>5000</v>
          </cell>
          <cell r="AC219">
            <v>5000</v>
          </cell>
          <cell r="AQ219">
            <v>203.26388237158983</v>
          </cell>
          <cell r="BN219">
            <v>0</v>
          </cell>
          <cell r="BO219">
            <v>155.49687001426622</v>
          </cell>
          <cell r="BQ219">
            <v>0</v>
          </cell>
          <cell r="DM219">
            <v>0</v>
          </cell>
          <cell r="DN219">
            <v>152.73086762339761</v>
          </cell>
          <cell r="DP219">
            <v>0</v>
          </cell>
        </row>
        <row r="220">
          <cell r="K220">
            <v>196.73770948280017</v>
          </cell>
          <cell r="P220">
            <v>7.65</v>
          </cell>
          <cell r="S220">
            <v>0</v>
          </cell>
          <cell r="T220">
            <v>7.65</v>
          </cell>
          <cell r="AA220">
            <v>5000</v>
          </cell>
          <cell r="AC220">
            <v>5000</v>
          </cell>
          <cell r="AQ220">
            <v>200.30068914284681</v>
          </cell>
          <cell r="BN220">
            <v>0</v>
          </cell>
          <cell r="BO220">
            <v>153.23002719427782</v>
          </cell>
          <cell r="BQ220">
            <v>0</v>
          </cell>
          <cell r="DM220">
            <v>0</v>
          </cell>
          <cell r="DN220">
            <v>150.50434775434212</v>
          </cell>
          <cell r="DP220">
            <v>0</v>
          </cell>
        </row>
        <row r="221">
          <cell r="K221">
            <v>396.41754742245388</v>
          </cell>
          <cell r="P221">
            <v>5.15</v>
          </cell>
          <cell r="S221">
            <v>0</v>
          </cell>
          <cell r="T221">
            <v>5.15</v>
          </cell>
          <cell r="AA221">
            <v>5000</v>
          </cell>
          <cell r="AC221">
            <v>5000</v>
          </cell>
          <cell r="AQ221">
            <v>403.59678958230649</v>
          </cell>
          <cell r="BN221">
            <v>0</v>
          </cell>
          <cell r="BO221">
            <v>207.85234663488785</v>
          </cell>
          <cell r="BQ221">
            <v>0</v>
          </cell>
          <cell r="DM221">
            <v>0</v>
          </cell>
          <cell r="DN221">
            <v>215.72746788543526</v>
          </cell>
          <cell r="DP221">
            <v>0</v>
          </cell>
        </row>
        <row r="222">
          <cell r="H222">
            <v>9</v>
          </cell>
          <cell r="I222">
            <v>88.617283996499992</v>
          </cell>
          <cell r="K222">
            <v>202.61055150561214</v>
          </cell>
          <cell r="AC222">
            <v>0</v>
          </cell>
          <cell r="AJ222">
            <v>10</v>
          </cell>
          <cell r="AL222">
            <v>90.38962967642999</v>
          </cell>
          <cell r="AQ222">
            <v>345.64691649829302</v>
          </cell>
          <cell r="BN222">
            <v>43.387022244686392</v>
          </cell>
          <cell r="BO222">
            <v>266.02465008731946</v>
          </cell>
          <cell r="BQ222">
            <v>5.7000000000000002E-2</v>
          </cell>
          <cell r="DM222">
            <v>41.295654342368998</v>
          </cell>
          <cell r="DN222">
            <v>157.65446281316207</v>
          </cell>
          <cell r="DP222">
            <v>4.4999999999999998E-2</v>
          </cell>
        </row>
        <row r="223">
          <cell r="H223">
            <v>9</v>
          </cell>
          <cell r="I223">
            <v>88.617283996499992</v>
          </cell>
          <cell r="K223">
            <v>81.603042332487561</v>
          </cell>
          <cell r="O223">
            <v>500</v>
          </cell>
          <cell r="P223">
            <v>7.8</v>
          </cell>
          <cell r="S223">
            <v>500</v>
          </cell>
          <cell r="T223">
            <v>7.8</v>
          </cell>
          <cell r="AA223">
            <v>5000</v>
          </cell>
          <cell r="AC223">
            <v>5000</v>
          </cell>
          <cell r="AJ223">
            <v>10</v>
          </cell>
          <cell r="AL223">
            <v>90.38962967642999</v>
          </cell>
          <cell r="AQ223">
            <v>139.21209803489788</v>
          </cell>
          <cell r="BN223">
            <v>43.387022244686392</v>
          </cell>
          <cell r="BO223">
            <v>108.58543646722035</v>
          </cell>
          <cell r="BQ223">
            <v>5.7000000000000002E-2</v>
          </cell>
          <cell r="DM223">
            <v>41.295654342368998</v>
          </cell>
          <cell r="DN223">
            <v>63.650373019340307</v>
          </cell>
          <cell r="DP223">
            <v>4.4999999999999998E-2</v>
          </cell>
        </row>
        <row r="224">
          <cell r="K224">
            <v>31.870544294518474</v>
          </cell>
          <cell r="P224">
            <v>8.8000000000000007</v>
          </cell>
          <cell r="S224">
            <v>0</v>
          </cell>
          <cell r="T224">
            <v>8.8000000000000007</v>
          </cell>
          <cell r="AA224">
            <v>5000</v>
          </cell>
          <cell r="AC224">
            <v>5000</v>
          </cell>
          <cell r="AQ224">
            <v>54.370097118152529</v>
          </cell>
          <cell r="BN224">
            <v>0</v>
          </cell>
          <cell r="BO224">
            <v>47.845685463974228</v>
          </cell>
          <cell r="BQ224">
            <v>0</v>
          </cell>
          <cell r="DM224">
            <v>0</v>
          </cell>
          <cell r="DN224">
            <v>28.046078979176258</v>
          </cell>
          <cell r="DP224">
            <v>0</v>
          </cell>
        </row>
        <row r="225">
          <cell r="K225">
            <v>32.340024485058947</v>
          </cell>
          <cell r="P225">
            <v>8.8000000000000007</v>
          </cell>
          <cell r="S225">
            <v>0</v>
          </cell>
          <cell r="T225">
            <v>8.8000000000000007</v>
          </cell>
          <cell r="AA225">
            <v>5000</v>
          </cell>
          <cell r="AC225">
            <v>5000</v>
          </cell>
          <cell r="AQ225">
            <v>55.171014834488005</v>
          </cell>
          <cell r="BN225">
            <v>0</v>
          </cell>
          <cell r="BO225">
            <v>48.550493054349445</v>
          </cell>
          <cell r="BQ225">
            <v>0</v>
          </cell>
          <cell r="DM225">
            <v>0</v>
          </cell>
          <cell r="DN225">
            <v>28.459221546851872</v>
          </cell>
          <cell r="DP225">
            <v>0</v>
          </cell>
        </row>
        <row r="226">
          <cell r="K226">
            <v>56.79694039354716</v>
          </cell>
          <cell r="P226">
            <v>6.3</v>
          </cell>
          <cell r="S226">
            <v>0</v>
          </cell>
          <cell r="T226">
            <v>6.3</v>
          </cell>
          <cell r="AA226">
            <v>5000</v>
          </cell>
          <cell r="AC226">
            <v>5000</v>
          </cell>
          <cell r="AQ226">
            <v>96.89370651075464</v>
          </cell>
          <cell r="BN226">
            <v>0</v>
          </cell>
          <cell r="BO226">
            <v>61.043035101775423</v>
          </cell>
          <cell r="BQ226">
            <v>0</v>
          </cell>
          <cell r="DM226">
            <v>0</v>
          </cell>
          <cell r="DN226">
            <v>37.49878926779364</v>
          </cell>
          <cell r="DP226">
            <v>0</v>
          </cell>
        </row>
        <row r="227">
          <cell r="H227">
            <v>0</v>
          </cell>
          <cell r="I227">
            <v>0</v>
          </cell>
          <cell r="K227">
            <v>0</v>
          </cell>
          <cell r="S227">
            <v>0</v>
          </cell>
          <cell r="T227">
            <v>0</v>
          </cell>
          <cell r="AC227">
            <v>0</v>
          </cell>
          <cell r="AJ227">
            <v>0</v>
          </cell>
          <cell r="AL227">
            <v>0</v>
          </cell>
          <cell r="AQ227">
            <v>0</v>
          </cell>
          <cell r="BN227">
            <v>0</v>
          </cell>
          <cell r="BO227">
            <v>0</v>
          </cell>
          <cell r="BQ227">
            <v>0</v>
          </cell>
          <cell r="DM227">
            <v>0</v>
          </cell>
          <cell r="DN227">
            <v>0</v>
          </cell>
          <cell r="DP227">
            <v>0</v>
          </cell>
        </row>
        <row r="228">
          <cell r="H228">
            <v>0</v>
          </cell>
          <cell r="K228">
            <v>0</v>
          </cell>
          <cell r="O228">
            <v>285</v>
          </cell>
          <cell r="P228">
            <v>5</v>
          </cell>
          <cell r="S228">
            <v>285</v>
          </cell>
          <cell r="T228">
            <v>5</v>
          </cell>
          <cell r="AA228">
            <v>5000</v>
          </cell>
          <cell r="AC228">
            <v>5000</v>
          </cell>
          <cell r="AJ228">
            <v>0</v>
          </cell>
          <cell r="AL228">
            <v>0</v>
          </cell>
          <cell r="AQ228">
            <v>0</v>
          </cell>
          <cell r="BN228">
            <v>0</v>
          </cell>
          <cell r="BO228">
            <v>0</v>
          </cell>
          <cell r="BQ228">
            <v>0</v>
          </cell>
          <cell r="DM228">
            <v>0</v>
          </cell>
          <cell r="DN228">
            <v>0</v>
          </cell>
          <cell r="DP228">
            <v>0</v>
          </cell>
        </row>
        <row r="229">
          <cell r="K229">
            <v>0</v>
          </cell>
          <cell r="P229">
            <v>6</v>
          </cell>
          <cell r="S229">
            <v>0</v>
          </cell>
          <cell r="T229">
            <v>6</v>
          </cell>
          <cell r="AA229">
            <v>5000</v>
          </cell>
          <cell r="AC229">
            <v>5000</v>
          </cell>
          <cell r="AQ229">
            <v>0</v>
          </cell>
          <cell r="BN229">
            <v>0</v>
          </cell>
          <cell r="BO229">
            <v>0</v>
          </cell>
          <cell r="BQ229">
            <v>0</v>
          </cell>
          <cell r="DM229">
            <v>0</v>
          </cell>
          <cell r="DN229">
            <v>0</v>
          </cell>
          <cell r="DP229">
            <v>0</v>
          </cell>
        </row>
        <row r="230">
          <cell r="K230">
            <v>0</v>
          </cell>
          <cell r="P230">
            <v>6</v>
          </cell>
          <cell r="S230">
            <v>0</v>
          </cell>
          <cell r="T230">
            <v>6</v>
          </cell>
          <cell r="AA230">
            <v>5000</v>
          </cell>
          <cell r="AC230">
            <v>5000</v>
          </cell>
          <cell r="AQ230">
            <v>0</v>
          </cell>
          <cell r="BN230">
            <v>0</v>
          </cell>
          <cell r="BO230">
            <v>0</v>
          </cell>
          <cell r="BQ230">
            <v>0</v>
          </cell>
          <cell r="DM230">
            <v>0</v>
          </cell>
          <cell r="DN230">
            <v>0</v>
          </cell>
          <cell r="DP230">
            <v>0</v>
          </cell>
        </row>
        <row r="231">
          <cell r="K231">
            <v>0</v>
          </cell>
          <cell r="P231">
            <v>3.5</v>
          </cell>
          <cell r="S231">
            <v>0</v>
          </cell>
          <cell r="T231">
            <v>3.5</v>
          </cell>
          <cell r="AA231">
            <v>5000</v>
          </cell>
          <cell r="AC231">
            <v>5000</v>
          </cell>
          <cell r="AQ231">
            <v>0</v>
          </cell>
          <cell r="BN231">
            <v>0</v>
          </cell>
          <cell r="BO231">
            <v>0</v>
          </cell>
          <cell r="BQ231">
            <v>0</v>
          </cell>
          <cell r="DM231">
            <v>0</v>
          </cell>
          <cell r="DN231">
            <v>0</v>
          </cell>
          <cell r="DP231">
            <v>0</v>
          </cell>
        </row>
        <row r="232">
          <cell r="H232">
            <v>1</v>
          </cell>
          <cell r="I232">
            <v>17.982805976095896</v>
          </cell>
          <cell r="K232">
            <v>109.96461332201355</v>
          </cell>
          <cell r="AC232">
            <v>0</v>
          </cell>
          <cell r="AJ232">
            <v>1</v>
          </cell>
          <cell r="AL232">
            <v>18.976662799947789</v>
          </cell>
          <cell r="AQ232">
            <v>133.66934624274546</v>
          </cell>
          <cell r="BN232">
            <v>9.1087981439749406</v>
          </cell>
          <cell r="BO232">
            <v>97.095770296723117</v>
          </cell>
          <cell r="BQ232">
            <v>6.0000000000000001E-3</v>
          </cell>
          <cell r="DM232">
            <v>8.3799875848606895</v>
          </cell>
          <cell r="DN232">
            <v>81.059292909147445</v>
          </cell>
          <cell r="DP232">
            <v>6.0000000000000001E-3</v>
          </cell>
        </row>
        <row r="233">
          <cell r="H233">
            <v>1</v>
          </cell>
          <cell r="I233">
            <v>17.982805976095896</v>
          </cell>
          <cell r="K233">
            <v>31.84505817508208</v>
          </cell>
          <cell r="O233">
            <v>500</v>
          </cell>
          <cell r="P233">
            <v>7.45</v>
          </cell>
          <cell r="S233">
            <v>500</v>
          </cell>
          <cell r="T233">
            <v>7.45</v>
          </cell>
          <cell r="AA233">
            <v>5000</v>
          </cell>
          <cell r="AC233">
            <v>5000</v>
          </cell>
          <cell r="AJ233">
            <v>1</v>
          </cell>
          <cell r="AL233">
            <v>18.976662799947789</v>
          </cell>
          <cell r="AQ233">
            <v>38.709799259333892</v>
          </cell>
          <cell r="BN233">
            <v>9.1087981439749406</v>
          </cell>
          <cell r="BO233">
            <v>28.838800448203749</v>
          </cell>
          <cell r="BQ233">
            <v>6.0000000000000001E-3</v>
          </cell>
          <cell r="DM233">
            <v>8.3799875848606895</v>
          </cell>
          <cell r="DN233">
            <v>23.72456834043615</v>
          </cell>
          <cell r="DP233">
            <v>6.0000000000000001E-3</v>
          </cell>
        </row>
        <row r="234">
          <cell r="K234">
            <v>19.670595903574906</v>
          </cell>
          <cell r="P234">
            <v>8.4499999999999993</v>
          </cell>
          <cell r="S234">
            <v>0</v>
          </cell>
          <cell r="T234">
            <v>8.4499999999999993</v>
          </cell>
          <cell r="AA234">
            <v>5000</v>
          </cell>
          <cell r="AC234">
            <v>5000</v>
          </cell>
          <cell r="AQ234">
            <v>23.910925662389612</v>
          </cell>
          <cell r="BN234">
            <v>0</v>
          </cell>
          <cell r="BO234">
            <v>20.204732184719219</v>
          </cell>
          <cell r="BQ234">
            <v>0</v>
          </cell>
          <cell r="DM234">
            <v>0</v>
          </cell>
          <cell r="DN234">
            <v>16.621653538520793</v>
          </cell>
          <cell r="DP234">
            <v>0</v>
          </cell>
        </row>
        <row r="235">
          <cell r="K235">
            <v>19.014364034653148</v>
          </cell>
          <cell r="P235">
            <v>8.4499999999999993</v>
          </cell>
          <cell r="S235">
            <v>0</v>
          </cell>
          <cell r="T235">
            <v>8.4499999999999993</v>
          </cell>
          <cell r="AA235">
            <v>5000</v>
          </cell>
          <cell r="AC235">
            <v>5000</v>
          </cell>
          <cell r="AQ235">
            <v>23.113231911168405</v>
          </cell>
          <cell r="BN235">
            <v>0</v>
          </cell>
          <cell r="BO235">
            <v>19.5306809649373</v>
          </cell>
          <cell r="BQ235">
            <v>0</v>
          </cell>
          <cell r="DM235">
            <v>0</v>
          </cell>
          <cell r="DN235">
            <v>16.067137609281907</v>
          </cell>
          <cell r="DP235">
            <v>0</v>
          </cell>
        </row>
        <row r="236">
          <cell r="K236">
            <v>39.434595208703421</v>
          </cell>
          <cell r="P236">
            <v>5.95</v>
          </cell>
          <cell r="S236">
            <v>0</v>
          </cell>
          <cell r="T236">
            <v>5.95</v>
          </cell>
          <cell r="AA236">
            <v>5000</v>
          </cell>
          <cell r="AC236">
            <v>5000</v>
          </cell>
          <cell r="AQ236">
            <v>47.935389409853535</v>
          </cell>
          <cell r="BN236">
            <v>0</v>
          </cell>
          <cell r="BO236">
            <v>28.521556698862856</v>
          </cell>
          <cell r="BQ236">
            <v>0</v>
          </cell>
          <cell r="DM236">
            <v>0</v>
          </cell>
          <cell r="DN236">
            <v>24.645933420908605</v>
          </cell>
          <cell r="DP236">
            <v>0</v>
          </cell>
        </row>
        <row r="237">
          <cell r="H237">
            <v>21</v>
          </cell>
          <cell r="I237">
            <v>715.15652250000005</v>
          </cell>
          <cell r="K237">
            <v>1522.4983747841998</v>
          </cell>
          <cell r="AC237">
            <v>0</v>
          </cell>
          <cell r="AJ237">
            <v>21</v>
          </cell>
          <cell r="AL237">
            <v>729.45965295000008</v>
          </cell>
          <cell r="AQ237">
            <v>1644.298244766936</v>
          </cell>
          <cell r="BN237">
            <v>125.83179013387505</v>
          </cell>
          <cell r="BO237">
            <v>1035.9078942031697</v>
          </cell>
          <cell r="BQ237">
            <v>0.126</v>
          </cell>
          <cell r="DM237">
            <v>117.36761470820315</v>
          </cell>
          <cell r="DN237">
            <v>959.17397611404579</v>
          </cell>
          <cell r="DP237">
            <v>0.126</v>
          </cell>
        </row>
        <row r="238">
          <cell r="H238">
            <v>21</v>
          </cell>
          <cell r="I238">
            <v>715.15652250000005</v>
          </cell>
          <cell r="K238">
            <v>1522.4983747841998</v>
          </cell>
          <cell r="O238">
            <v>300</v>
          </cell>
          <cell r="P238">
            <v>6.3</v>
          </cell>
          <cell r="S238">
            <v>300</v>
          </cell>
          <cell r="T238">
            <v>6.3</v>
          </cell>
          <cell r="AA238">
            <v>5000</v>
          </cell>
          <cell r="AC238">
            <v>5000</v>
          </cell>
          <cell r="AJ238">
            <v>21</v>
          </cell>
          <cell r="AL238">
            <v>729.45965295000008</v>
          </cell>
          <cell r="AQ238">
            <v>1644.298244766936</v>
          </cell>
          <cell r="BN238">
            <v>125.83179013387505</v>
          </cell>
          <cell r="BO238">
            <v>1035.9078942031697</v>
          </cell>
          <cell r="BQ238">
            <v>0.126</v>
          </cell>
          <cell r="DM238">
            <v>117.36761470820315</v>
          </cell>
          <cell r="DN238">
            <v>959.17397611404579</v>
          </cell>
          <cell r="DP238">
            <v>0.126</v>
          </cell>
        </row>
        <row r="239">
          <cell r="H239">
            <v>0</v>
          </cell>
          <cell r="K239">
            <v>0</v>
          </cell>
          <cell r="O239">
            <v>300</v>
          </cell>
          <cell r="P239">
            <v>6.3</v>
          </cell>
          <cell r="S239">
            <v>275</v>
          </cell>
          <cell r="T239">
            <v>6.3</v>
          </cell>
          <cell r="AA239">
            <v>5000</v>
          </cell>
          <cell r="AC239">
            <v>5000</v>
          </cell>
          <cell r="AJ239">
            <v>0</v>
          </cell>
          <cell r="BN239">
            <v>0</v>
          </cell>
          <cell r="BO239">
            <v>0</v>
          </cell>
          <cell r="BQ239">
            <v>0</v>
          </cell>
          <cell r="DM239">
            <v>0</v>
          </cell>
          <cell r="DN239">
            <v>0</v>
          </cell>
          <cell r="DP239">
            <v>0</v>
          </cell>
        </row>
        <row r="240">
          <cell r="H240">
            <v>17</v>
          </cell>
          <cell r="I240">
            <v>204.78974249999999</v>
          </cell>
          <cell r="K240">
            <v>1110.7189154934731</v>
          </cell>
          <cell r="AC240">
            <v>0</v>
          </cell>
          <cell r="AJ240">
            <v>17</v>
          </cell>
          <cell r="AL240">
            <v>215.029229625</v>
          </cell>
          <cell r="AQ240">
            <v>1714.4220291675706</v>
          </cell>
          <cell r="BN240">
            <v>103.21403022</v>
          </cell>
          <cell r="BO240">
            <v>863.27267809603984</v>
          </cell>
          <cell r="BQ240">
            <v>0.10199999999999999</v>
          </cell>
          <cell r="DM240">
            <v>95.432020005000012</v>
          </cell>
          <cell r="DN240">
            <v>530.67409728733503</v>
          </cell>
          <cell r="DP240">
            <v>0.11399999999999999</v>
          </cell>
        </row>
        <row r="241">
          <cell r="H241">
            <v>17</v>
          </cell>
          <cell r="I241">
            <v>204.78974249999999</v>
          </cell>
          <cell r="K241">
            <v>940.8729951399157</v>
          </cell>
          <cell r="O241">
            <v>500</v>
          </cell>
          <cell r="P241">
            <v>5.05</v>
          </cell>
          <cell r="S241">
            <v>500</v>
          </cell>
          <cell r="T241">
            <v>5.05</v>
          </cell>
          <cell r="AA241">
            <v>5000</v>
          </cell>
          <cell r="AC241">
            <v>5000</v>
          </cell>
          <cell r="AJ241">
            <v>17</v>
          </cell>
          <cell r="AL241">
            <v>215.029229625</v>
          </cell>
          <cell r="AQ241">
            <v>1463.3773658092457</v>
          </cell>
          <cell r="BN241">
            <v>103.21403022</v>
          </cell>
          <cell r="BO241">
            <v>739.00556973366906</v>
          </cell>
          <cell r="BQ241">
            <v>0.10199999999999999</v>
          </cell>
          <cell r="DM241">
            <v>95.432020005000012</v>
          </cell>
          <cell r="DN241">
            <v>303.89788754565745</v>
          </cell>
          <cell r="DP241">
            <v>0.09</v>
          </cell>
        </row>
        <row r="242">
          <cell r="O242">
            <v>500</v>
          </cell>
          <cell r="P242">
            <v>5.05</v>
          </cell>
          <cell r="S242">
            <v>0</v>
          </cell>
          <cell r="T242">
            <v>0</v>
          </cell>
          <cell r="AA242">
            <v>5000</v>
          </cell>
          <cell r="AC242">
            <v>5000</v>
          </cell>
          <cell r="AL242">
            <v>0</v>
          </cell>
          <cell r="BN242">
            <v>0</v>
          </cell>
          <cell r="BO242">
            <v>0</v>
          </cell>
          <cell r="BQ242">
            <v>0</v>
          </cell>
          <cell r="DM242">
            <v>0</v>
          </cell>
          <cell r="DN242">
            <v>142.70247916666665</v>
          </cell>
          <cell r="DP242">
            <v>0</v>
          </cell>
        </row>
        <row r="243">
          <cell r="K243">
            <v>169.84592035355749</v>
          </cell>
          <cell r="O243">
            <v>500</v>
          </cell>
          <cell r="P243">
            <v>4.95</v>
          </cell>
          <cell r="S243">
            <v>500</v>
          </cell>
          <cell r="T243">
            <v>4.95</v>
          </cell>
          <cell r="AA243">
            <v>5000</v>
          </cell>
          <cell r="AC243">
            <v>5000</v>
          </cell>
          <cell r="AL243">
            <v>0</v>
          </cell>
          <cell r="AQ243">
            <v>251.0446633583249</v>
          </cell>
          <cell r="BN243">
            <v>0</v>
          </cell>
          <cell r="BO243">
            <v>124.26710836237082</v>
          </cell>
          <cell r="BQ243">
            <v>0</v>
          </cell>
          <cell r="DM243">
            <v>0</v>
          </cell>
          <cell r="DN243">
            <v>64.273730575010973</v>
          </cell>
          <cell r="DP243">
            <v>2.4E-2</v>
          </cell>
        </row>
        <row r="244">
          <cell r="H244">
            <v>0</v>
          </cell>
          <cell r="O244">
            <v>500</v>
          </cell>
          <cell r="P244">
            <v>4.95</v>
          </cell>
          <cell r="S244">
            <v>475</v>
          </cell>
          <cell r="T244">
            <v>4.95</v>
          </cell>
          <cell r="AA244">
            <v>5000</v>
          </cell>
          <cell r="AC244">
            <v>5000</v>
          </cell>
          <cell r="AJ244">
            <v>0</v>
          </cell>
          <cell r="BN244">
            <v>0</v>
          </cell>
          <cell r="BO244">
            <v>0</v>
          </cell>
          <cell r="BQ244">
            <v>0</v>
          </cell>
          <cell r="DM244">
            <v>0</v>
          </cell>
          <cell r="DN244">
            <v>19.800000000000004</v>
          </cell>
          <cell r="DP244">
            <v>0</v>
          </cell>
        </row>
        <row r="245">
          <cell r="H245">
            <v>0</v>
          </cell>
          <cell r="I245">
            <v>0</v>
          </cell>
          <cell r="K245">
            <v>0</v>
          </cell>
          <cell r="O245">
            <v>285</v>
          </cell>
          <cell r="P245">
            <v>7.3</v>
          </cell>
          <cell r="S245">
            <v>285</v>
          </cell>
          <cell r="T245">
            <v>7.3</v>
          </cell>
          <cell r="AA245">
            <v>5000</v>
          </cell>
          <cell r="AC245">
            <v>5000</v>
          </cell>
          <cell r="AJ245">
            <v>0</v>
          </cell>
          <cell r="AL245">
            <v>0</v>
          </cell>
          <cell r="AQ245">
            <v>0</v>
          </cell>
          <cell r="BN245">
            <v>0</v>
          </cell>
          <cell r="BO245">
            <v>0</v>
          </cell>
          <cell r="BQ245">
            <v>0</v>
          </cell>
          <cell r="DM245">
            <v>0</v>
          </cell>
          <cell r="DN245">
            <v>0</v>
          </cell>
          <cell r="DP245">
            <v>0</v>
          </cell>
        </row>
        <row r="246">
          <cell r="H246">
            <v>0</v>
          </cell>
          <cell r="I246">
            <v>0</v>
          </cell>
          <cell r="K246">
            <v>0</v>
          </cell>
          <cell r="O246">
            <v>500</v>
          </cell>
          <cell r="P246">
            <v>10.8</v>
          </cell>
          <cell r="S246">
            <v>500</v>
          </cell>
          <cell r="T246">
            <v>10.8</v>
          </cell>
          <cell r="AA246">
            <v>5000</v>
          </cell>
          <cell r="AC246">
            <v>5000</v>
          </cell>
          <cell r="AJ246">
            <v>0</v>
          </cell>
          <cell r="AL246">
            <v>0</v>
          </cell>
          <cell r="AQ246">
            <v>0</v>
          </cell>
          <cell r="BN246">
            <v>0</v>
          </cell>
          <cell r="BO246">
            <v>0</v>
          </cell>
          <cell r="BQ246">
            <v>0</v>
          </cell>
          <cell r="DM246">
            <v>0</v>
          </cell>
          <cell r="DN246">
            <v>0</v>
          </cell>
          <cell r="DP246">
            <v>0</v>
          </cell>
        </row>
        <row r="247">
          <cell r="H247">
            <v>2</v>
          </cell>
          <cell r="I247">
            <v>55.368600000000001</v>
          </cell>
          <cell r="K247">
            <v>291.52376186119915</v>
          </cell>
          <cell r="S247">
            <v>0</v>
          </cell>
          <cell r="T247">
            <v>0</v>
          </cell>
          <cell r="AC247">
            <v>0</v>
          </cell>
          <cell r="AJ247">
            <v>2</v>
          </cell>
          <cell r="AL247">
            <v>56.475971999999999</v>
          </cell>
          <cell r="AQ247">
            <v>311.59133024494611</v>
          </cell>
          <cell r="BN247">
            <v>0</v>
          </cell>
          <cell r="BO247">
            <v>190.0707114494171</v>
          </cell>
          <cell r="BQ247">
            <v>1.2E-2</v>
          </cell>
          <cell r="DM247">
            <v>0</v>
          </cell>
          <cell r="DN247">
            <v>177.82949473533148</v>
          </cell>
          <cell r="DP247">
            <v>1.2E-2</v>
          </cell>
        </row>
        <row r="248">
          <cell r="H248">
            <v>2</v>
          </cell>
          <cell r="I248">
            <v>55.368600000000001</v>
          </cell>
          <cell r="K248">
            <v>291.52376186119915</v>
          </cell>
          <cell r="O248">
            <v>0</v>
          </cell>
          <cell r="P248">
            <v>6.1</v>
          </cell>
          <cell r="S248">
            <v>0</v>
          </cell>
          <cell r="T248">
            <v>6.1</v>
          </cell>
          <cell r="AA248">
            <v>5000</v>
          </cell>
          <cell r="AC248">
            <v>5000</v>
          </cell>
          <cell r="AJ248">
            <v>2</v>
          </cell>
          <cell r="AL248">
            <v>56.475971999999999</v>
          </cell>
          <cell r="AQ248">
            <v>311.59133024494611</v>
          </cell>
          <cell r="BN248">
            <v>0</v>
          </cell>
          <cell r="BO248">
            <v>190.0707114494171</v>
          </cell>
          <cell r="BQ248">
            <v>1.2E-2</v>
          </cell>
          <cell r="DM248">
            <v>0</v>
          </cell>
          <cell r="DN248">
            <v>177.82949473533148</v>
          </cell>
          <cell r="DP248">
            <v>1.2E-2</v>
          </cell>
        </row>
        <row r="249">
          <cell r="AC249">
            <v>0</v>
          </cell>
          <cell r="BN249">
            <v>0</v>
          </cell>
          <cell r="BO249">
            <v>0</v>
          </cell>
          <cell r="DM249">
            <v>0</v>
          </cell>
          <cell r="DN249">
            <v>0</v>
          </cell>
        </row>
      </sheetData>
      <sheetData sheetId="6">
        <row r="2">
          <cell r="BO2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4581822</v>
          </cell>
        </row>
      </sheetData>
      <sheetData sheetId="4">
        <row r="10">
          <cell r="AJ10">
            <v>9275620</v>
          </cell>
          <cell r="AL10">
            <v>15344</v>
          </cell>
        </row>
        <row r="23">
          <cell r="AJ23">
            <v>1411291</v>
          </cell>
          <cell r="AL23">
            <v>5020</v>
          </cell>
        </row>
        <row r="36">
          <cell r="AJ36">
            <v>54957</v>
          </cell>
          <cell r="AN36">
            <v>1851951.5062899999</v>
          </cell>
        </row>
        <row r="43">
          <cell r="AJ43">
            <v>5173</v>
          </cell>
          <cell r="AN43">
            <v>22797.375529999998</v>
          </cell>
        </row>
        <row r="46">
          <cell r="AJ46">
            <v>1542291</v>
          </cell>
          <cell r="AN46">
            <v>8701892.3420100007</v>
          </cell>
        </row>
        <row r="54">
          <cell r="AJ54">
            <v>89701.730733707707</v>
          </cell>
          <cell r="AL54">
            <v>220.47798366256706</v>
          </cell>
        </row>
        <row r="58">
          <cell r="AJ58">
            <v>27095</v>
          </cell>
          <cell r="AL58">
            <v>95</v>
          </cell>
        </row>
        <row r="63">
          <cell r="AJ63">
            <v>15477</v>
          </cell>
          <cell r="AL63">
            <v>124</v>
          </cell>
        </row>
        <row r="64">
          <cell r="AJ64">
            <v>269.72662500000001</v>
          </cell>
          <cell r="AL64">
            <v>8.3927812500000005</v>
          </cell>
        </row>
        <row r="65">
          <cell r="AJ65">
            <v>41903.2692662923</v>
          </cell>
          <cell r="AN65">
            <v>196489.26057983848</v>
          </cell>
        </row>
        <row r="84">
          <cell r="AJ84">
            <v>6681.5681442275882</v>
          </cell>
          <cell r="AL84">
            <v>2434.1204222852011</v>
          </cell>
        </row>
        <row r="99">
          <cell r="AJ99">
            <v>0</v>
          </cell>
          <cell r="AL99">
            <v>0</v>
          </cell>
        </row>
        <row r="100">
          <cell r="AL100">
            <v>16.774215015968188</v>
          </cell>
        </row>
        <row r="105">
          <cell r="AJ105">
            <v>5470.2553720877631</v>
          </cell>
          <cell r="AL105">
            <v>1231.6344320292817</v>
          </cell>
        </row>
        <row r="110">
          <cell r="AJ110">
            <v>0</v>
          </cell>
          <cell r="AL110">
            <v>0</v>
          </cell>
        </row>
        <row r="115">
          <cell r="AJ115">
            <v>12.833333333333332</v>
          </cell>
          <cell r="AL115">
            <v>1.4032114183764495</v>
          </cell>
        </row>
        <row r="120">
          <cell r="AJ120">
            <v>142.875</v>
          </cell>
          <cell r="AL120">
            <v>56.905279252225768</v>
          </cell>
        </row>
        <row r="124">
          <cell r="AJ124">
            <v>273.40465116279069</v>
          </cell>
          <cell r="AL124">
            <v>108.36701028313492</v>
          </cell>
        </row>
        <row r="125">
          <cell r="AJ125">
            <v>588.27642276422762</v>
          </cell>
          <cell r="AL125">
            <v>125.66616140584661</v>
          </cell>
        </row>
        <row r="126">
          <cell r="AJ126">
            <v>0</v>
          </cell>
        </row>
        <row r="127">
          <cell r="AJ127">
            <v>19.679625000000005</v>
          </cell>
          <cell r="AL127">
            <v>11.352828375000003</v>
          </cell>
        </row>
        <row r="132">
          <cell r="AJ132">
            <v>130.44267515923568</v>
          </cell>
          <cell r="AL132">
            <v>44.531928436991144</v>
          </cell>
        </row>
        <row r="149">
          <cell r="AJ149">
            <v>462.95615056148284</v>
          </cell>
          <cell r="AL149">
            <v>1795.1853949052752</v>
          </cell>
        </row>
        <row r="163">
          <cell r="AJ163">
            <v>1</v>
          </cell>
          <cell r="AL163">
            <v>15.550351288056206</v>
          </cell>
        </row>
        <row r="164">
          <cell r="AL164">
            <v>13.858222537184446</v>
          </cell>
        </row>
        <row r="169">
          <cell r="AJ169">
            <v>197.10503194888179</v>
          </cell>
          <cell r="AL169">
            <v>584.60453739088041</v>
          </cell>
        </row>
        <row r="175">
          <cell r="AJ175">
            <v>0</v>
          </cell>
          <cell r="AL175">
            <v>0</v>
          </cell>
        </row>
        <row r="180">
          <cell r="AJ180">
            <v>0</v>
          </cell>
          <cell r="AL180">
            <v>0</v>
          </cell>
        </row>
        <row r="185">
          <cell r="AJ185">
            <v>21.375000000000004</v>
          </cell>
          <cell r="AL185">
            <v>52.728709793389299</v>
          </cell>
        </row>
        <row r="187">
          <cell r="AJ187">
            <v>1.2</v>
          </cell>
          <cell r="AL187">
            <v>5.3424190800681428</v>
          </cell>
        </row>
        <row r="188">
          <cell r="AJ188">
            <v>0</v>
          </cell>
          <cell r="AL188">
            <v>0</v>
          </cell>
        </row>
        <row r="189">
          <cell r="AJ189">
            <v>29.595348837209301</v>
          </cell>
          <cell r="AL189">
            <v>69.632989716865112</v>
          </cell>
        </row>
        <row r="190">
          <cell r="AJ190">
            <v>9.7235772357723587</v>
          </cell>
          <cell r="AL190">
            <v>26.333838594153413</v>
          </cell>
        </row>
        <row r="191">
          <cell r="AJ191">
            <v>14.625000000000002</v>
          </cell>
          <cell r="AL191">
            <v>52.45892105652716</v>
          </cell>
        </row>
        <row r="208">
          <cell r="AJ208">
            <v>52.376447237843166</v>
          </cell>
          <cell r="AL208">
            <v>770.00203735455591</v>
          </cell>
        </row>
        <row r="216">
          <cell r="AJ216">
            <v>2</v>
          </cell>
          <cell r="AL216">
            <v>67.449648711943794</v>
          </cell>
        </row>
        <row r="217">
          <cell r="AL217">
            <v>172.05970790181831</v>
          </cell>
        </row>
        <row r="222">
          <cell r="AJ222">
            <v>5.037649481444741</v>
          </cell>
          <cell r="AL222">
            <v>22.761030579837904</v>
          </cell>
        </row>
        <row r="227">
          <cell r="AJ227">
            <v>0</v>
          </cell>
          <cell r="AL227">
            <v>0</v>
          </cell>
        </row>
        <row r="232">
          <cell r="AJ232">
            <v>1.0769230769230769</v>
          </cell>
          <cell r="AL232">
            <v>11.596788581623549</v>
          </cell>
        </row>
        <row r="237">
          <cell r="AJ237">
            <v>21.375</v>
          </cell>
          <cell r="AL237">
            <v>1983.735958297206</v>
          </cell>
        </row>
        <row r="240">
          <cell r="AJ240">
            <v>22.5</v>
          </cell>
          <cell r="AL240">
            <v>190.65758091993186</v>
          </cell>
        </row>
        <row r="245">
          <cell r="AJ245">
            <v>0</v>
          </cell>
          <cell r="AL245">
            <v>0</v>
          </cell>
        </row>
        <row r="246">
          <cell r="AJ246">
            <v>0</v>
          </cell>
          <cell r="AL246">
            <v>0</v>
          </cell>
        </row>
        <row r="247">
          <cell r="AJ247">
            <v>2.121019108280255</v>
          </cell>
          <cell r="AL247">
            <v>77.639203163660184</v>
          </cell>
        </row>
      </sheetData>
      <sheetData sheetId="5"/>
      <sheetData sheetId="6"/>
      <sheetData sheetId="7"/>
      <sheetData sheetId="8"/>
      <sheetData sheetId="9"/>
      <sheetData sheetId="10">
        <row r="101">
          <cell r="CF101">
            <v>7865.9766910290391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4764830</v>
          </cell>
        </row>
      </sheetData>
      <sheetData sheetId="4">
        <row r="10">
          <cell r="AJ10">
            <v>9800235</v>
          </cell>
          <cell r="AL10">
            <v>16722</v>
          </cell>
        </row>
        <row r="23">
          <cell r="AJ23">
            <v>1506386</v>
          </cell>
          <cell r="AL23">
            <v>5463</v>
          </cell>
        </row>
        <row r="36">
          <cell r="AJ36">
            <v>57705</v>
          </cell>
          <cell r="AN36">
            <v>1916320.5666099999</v>
          </cell>
        </row>
        <row r="43">
          <cell r="AJ43">
            <v>5333</v>
          </cell>
          <cell r="AN43">
            <v>22797.375529999998</v>
          </cell>
        </row>
        <row r="46">
          <cell r="AJ46">
            <v>1606432</v>
          </cell>
          <cell r="AN46">
            <v>8990212.0913600009</v>
          </cell>
        </row>
        <row r="54">
          <cell r="AJ54">
            <v>94187.328469040935</v>
          </cell>
          <cell r="AL54">
            <v>231.29161773866025</v>
          </cell>
        </row>
        <row r="58">
          <cell r="AJ58">
            <v>27729</v>
          </cell>
          <cell r="AL58">
            <v>102</v>
          </cell>
        </row>
        <row r="63">
          <cell r="AJ63">
            <v>16251</v>
          </cell>
          <cell r="AL63">
            <v>131</v>
          </cell>
        </row>
        <row r="64">
          <cell r="AJ64">
            <v>283.21295625000005</v>
          </cell>
          <cell r="AL64">
            <v>8.8124203125000005</v>
          </cell>
        </row>
        <row r="65">
          <cell r="AJ65">
            <v>43998.671530959058</v>
          </cell>
          <cell r="AN65">
            <v>206126.33603062079</v>
          </cell>
        </row>
        <row r="84">
          <cell r="AJ84">
            <v>6979.5788951372797</v>
          </cell>
          <cell r="AL84">
            <v>2600.699982134015</v>
          </cell>
        </row>
        <row r="99">
          <cell r="AJ99">
            <v>0</v>
          </cell>
          <cell r="AL99">
            <v>0</v>
          </cell>
        </row>
        <row r="100">
          <cell r="AL100">
            <v>17.922162064350477</v>
          </cell>
        </row>
        <row r="105">
          <cell r="AJ105">
            <v>5823.1750735127798</v>
          </cell>
          <cell r="AL105">
            <v>1310.6626337581863</v>
          </cell>
        </row>
        <row r="110">
          <cell r="AJ110">
            <v>0</v>
          </cell>
          <cell r="AL110">
            <v>0</v>
          </cell>
        </row>
        <row r="115">
          <cell r="AJ115">
            <v>11.916666666666666</v>
          </cell>
          <cell r="AL115">
            <v>1.4032114183764495</v>
          </cell>
        </row>
        <row r="120">
          <cell r="AJ120">
            <v>147.59459459459461</v>
          </cell>
          <cell r="AL120">
            <v>59.815778543785811</v>
          </cell>
        </row>
        <row r="124">
          <cell r="AJ124">
            <v>298.66976744186047</v>
          </cell>
          <cell r="AL124">
            <v>113.23743771159043</v>
          </cell>
        </row>
        <row r="125">
          <cell r="AJ125">
            <v>617.78861788617883</v>
          </cell>
          <cell r="AL125">
            <v>132.28016990089117</v>
          </cell>
        </row>
        <row r="126">
          <cell r="AJ126">
            <v>0</v>
          </cell>
        </row>
        <row r="127">
          <cell r="AJ127">
            <v>20.663606250000004</v>
          </cell>
          <cell r="AL127">
            <v>11.920469793750003</v>
          </cell>
        </row>
        <row r="132">
          <cell r="AJ132">
            <v>134.75159235668792</v>
          </cell>
          <cell r="AL132">
            <v>46.809575570452772</v>
          </cell>
        </row>
        <row r="149">
          <cell r="AJ149">
            <v>483.60488257902296</v>
          </cell>
          <cell r="AL149">
            <v>1918.0392973632293</v>
          </cell>
        </row>
        <row r="163">
          <cell r="AJ163">
            <v>1</v>
          </cell>
          <cell r="AL163">
            <v>15.550351288056206</v>
          </cell>
        </row>
        <row r="164">
          <cell r="AL164">
            <v>14.806613006857198</v>
          </cell>
        </row>
        <row r="169">
          <cell r="AJ169">
            <v>209.82148562300318</v>
          </cell>
          <cell r="AL169">
            <v>622.11586714189946</v>
          </cell>
        </row>
        <row r="175">
          <cell r="AJ175">
            <v>0</v>
          </cell>
          <cell r="AL175">
            <v>0</v>
          </cell>
        </row>
        <row r="180">
          <cell r="AJ180">
            <v>0</v>
          </cell>
          <cell r="AL180">
            <v>0</v>
          </cell>
        </row>
        <row r="185">
          <cell r="AJ185">
            <v>22.081081081081084</v>
          </cell>
          <cell r="AL185">
            <v>55.425592657601449</v>
          </cell>
        </row>
        <row r="187">
          <cell r="AJ187">
            <v>1</v>
          </cell>
          <cell r="AL187">
            <v>4.4429301533219761</v>
          </cell>
        </row>
        <row r="188">
          <cell r="AJ188">
            <v>0</v>
          </cell>
          <cell r="AL188">
            <v>0</v>
          </cell>
        </row>
        <row r="189">
          <cell r="AJ189">
            <v>32.330232558139535</v>
          </cell>
          <cell r="AL189">
            <v>72.762562288409612</v>
          </cell>
        </row>
        <row r="190">
          <cell r="AJ190">
            <v>10.21138211382114</v>
          </cell>
          <cell r="AL190">
            <v>27.719830099108854</v>
          </cell>
        </row>
        <row r="191">
          <cell r="AJ191">
            <v>15.108108108108111</v>
          </cell>
          <cell r="AL191">
            <v>55.142005202275456</v>
          </cell>
        </row>
        <row r="208">
          <cell r="AJ208">
            <v>54.712537214687359</v>
          </cell>
          <cell r="AL208">
            <v>822.69729404394877</v>
          </cell>
        </row>
        <row r="216">
          <cell r="AJ216">
            <v>2</v>
          </cell>
          <cell r="AL216">
            <v>67.449648711943794</v>
          </cell>
        </row>
        <row r="217">
          <cell r="AL217">
            <v>183.83465138760209</v>
          </cell>
        </row>
        <row r="222">
          <cell r="AJ222">
            <v>5.3626591254089178</v>
          </cell>
          <cell r="AL222">
            <v>24.22149909991451</v>
          </cell>
        </row>
        <row r="227">
          <cell r="AJ227">
            <v>0</v>
          </cell>
          <cell r="AL227">
            <v>0</v>
          </cell>
        </row>
        <row r="232">
          <cell r="AJ232">
            <v>1</v>
          </cell>
          <cell r="AL232">
            <v>11.596788581623549</v>
          </cell>
        </row>
        <row r="237">
          <cell r="AJ237">
            <v>22.081081081081081</v>
          </cell>
          <cell r="AL237">
            <v>2085.1968803265163</v>
          </cell>
        </row>
        <row r="240">
          <cell r="AJ240">
            <v>25.3125</v>
          </cell>
          <cell r="AL240">
            <v>208.16695059625215</v>
          </cell>
        </row>
        <row r="245">
          <cell r="AJ245">
            <v>0</v>
          </cell>
          <cell r="AL245">
            <v>0</v>
          </cell>
        </row>
        <row r="246">
          <cell r="AJ246">
            <v>0</v>
          </cell>
          <cell r="AL246">
            <v>0</v>
          </cell>
        </row>
        <row r="247">
          <cell r="AJ247">
            <v>2.1910828025477711</v>
          </cell>
          <cell r="AL247">
            <v>81.610167699367665</v>
          </cell>
        </row>
      </sheetData>
      <sheetData sheetId="5"/>
      <sheetData sheetId="6"/>
      <sheetData sheetId="7"/>
      <sheetData sheetId="8"/>
      <sheetData sheetId="9"/>
      <sheetData sheetId="10">
        <row r="101">
          <cell r="CF101">
            <v>8403.9605558349631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4955148</v>
          </cell>
        </row>
      </sheetData>
      <sheetData sheetId="4">
        <row r="10">
          <cell r="AJ10">
            <v>10354521</v>
          </cell>
          <cell r="AL10">
            <v>18223</v>
          </cell>
        </row>
        <row r="23">
          <cell r="AJ23">
            <v>1607888</v>
          </cell>
          <cell r="AL23">
            <v>5944</v>
          </cell>
        </row>
        <row r="36">
          <cell r="AJ36">
            <v>60590</v>
          </cell>
          <cell r="AN36">
            <v>1982030.6490199997</v>
          </cell>
        </row>
        <row r="43">
          <cell r="AJ43">
            <v>5498</v>
          </cell>
          <cell r="AN43">
            <v>24138.397619999996</v>
          </cell>
        </row>
        <row r="46">
          <cell r="AJ46">
            <v>1673241</v>
          </cell>
          <cell r="AN46">
            <v>9286577.9732499998</v>
          </cell>
        </row>
        <row r="54">
          <cell r="AJ54">
            <v>98896.49041303384</v>
          </cell>
          <cell r="AL54">
            <v>242.7060092634253</v>
          </cell>
        </row>
        <row r="58">
          <cell r="AJ58">
            <v>28379</v>
          </cell>
          <cell r="AL58">
            <v>110</v>
          </cell>
        </row>
        <row r="63">
          <cell r="AJ63">
            <v>17063</v>
          </cell>
          <cell r="AL63">
            <v>137</v>
          </cell>
        </row>
        <row r="64">
          <cell r="AJ64">
            <v>297.37360406250008</v>
          </cell>
          <cell r="AL64">
            <v>9.2530413281250006</v>
          </cell>
        </row>
        <row r="65">
          <cell r="AJ65">
            <v>46198.50958696616</v>
          </cell>
          <cell r="AN65">
            <v>216298.80456200204</v>
          </cell>
        </row>
        <row r="84">
          <cell r="AJ84">
            <v>7291.5153820707901</v>
          </cell>
          <cell r="AL84">
            <v>2779.9133850050703</v>
          </cell>
        </row>
        <row r="99">
          <cell r="AJ99">
            <v>0</v>
          </cell>
          <cell r="AL99">
            <v>0</v>
          </cell>
        </row>
        <row r="100">
          <cell r="AL100">
            <v>19.157172512469625</v>
          </cell>
        </row>
        <row r="105">
          <cell r="AJ105">
            <v>6198.2727889617736</v>
          </cell>
          <cell r="AL105">
            <v>1395.0486796721013</v>
          </cell>
        </row>
        <row r="110">
          <cell r="AJ110">
            <v>0</v>
          </cell>
          <cell r="AL110">
            <v>0</v>
          </cell>
        </row>
        <row r="115">
          <cell r="AJ115">
            <v>12.767857142857142</v>
          </cell>
          <cell r="AL115">
            <v>1.4032114183764495</v>
          </cell>
        </row>
        <row r="120">
          <cell r="AJ120">
            <v>152.31418918918922</v>
          </cell>
          <cell r="AL120">
            <v>62.876820902150691</v>
          </cell>
        </row>
        <row r="124">
          <cell r="AJ124">
            <v>325.73953488372092</v>
          </cell>
          <cell r="AL124">
            <v>119.32547199715981</v>
          </cell>
        </row>
        <row r="125">
          <cell r="AJ125">
            <v>648.28455284552842</v>
          </cell>
          <cell r="AL125">
            <v>138.89417839593574</v>
          </cell>
        </row>
        <row r="126">
          <cell r="AJ126">
            <v>0</v>
          </cell>
        </row>
        <row r="127">
          <cell r="AJ127">
            <v>21.696786562500005</v>
          </cell>
          <cell r="AL127">
            <v>12.516493283437503</v>
          </cell>
        </row>
        <row r="132">
          <cell r="AJ132">
            <v>139.06050955414017</v>
          </cell>
          <cell r="AL132">
            <v>49.205032038403793</v>
          </cell>
        </row>
        <row r="149">
          <cell r="AJ149">
            <v>505.21850861607425</v>
          </cell>
          <cell r="AL149">
            <v>2050.210771075017</v>
          </cell>
        </row>
        <row r="163">
          <cell r="AJ163">
            <v>1</v>
          </cell>
          <cell r="AL163">
            <v>15.550351288056206</v>
          </cell>
        </row>
        <row r="164">
          <cell r="AL164">
            <v>15.826931967207377</v>
          </cell>
        </row>
        <row r="169">
          <cell r="AJ169">
            <v>223.33706070287539</v>
          </cell>
          <cell r="AL169">
            <v>662.1703378929875</v>
          </cell>
        </row>
        <row r="175">
          <cell r="AJ175">
            <v>0</v>
          </cell>
          <cell r="AL175">
            <v>0</v>
          </cell>
        </row>
        <row r="180">
          <cell r="AJ180">
            <v>0</v>
          </cell>
          <cell r="AL180">
            <v>0</v>
          </cell>
        </row>
        <row r="185">
          <cell r="AJ185">
            <v>22.787162162162165</v>
          </cell>
          <cell r="AL185">
            <v>58.261969463065952</v>
          </cell>
        </row>
        <row r="187">
          <cell r="AJ187">
            <v>1.1111111111111112</v>
          </cell>
          <cell r="AL187">
            <v>4.8789186263115161</v>
          </cell>
        </row>
        <row r="188">
          <cell r="AJ188">
            <v>0</v>
          </cell>
          <cell r="AL188">
            <v>0</v>
          </cell>
        </row>
        <row r="189">
          <cell r="AJ189">
            <v>35.260465116279065</v>
          </cell>
          <cell r="AL189">
            <v>76.674528002840233</v>
          </cell>
        </row>
        <row r="190">
          <cell r="AJ190">
            <v>10.715447154471546</v>
          </cell>
          <cell r="AL190">
            <v>29.1058216040643</v>
          </cell>
        </row>
        <row r="191">
          <cell r="AJ191">
            <v>15.591216216216219</v>
          </cell>
          <cell r="AL191">
            <v>57.963869562459017</v>
          </cell>
        </row>
        <row r="208">
          <cell r="AJ208">
            <v>57.157790274561648</v>
          </cell>
          <cell r="AL208">
            <v>879.38910110023369</v>
          </cell>
        </row>
        <row r="216">
          <cell r="AJ216">
            <v>2</v>
          </cell>
          <cell r="AL216">
            <v>67.449648711943794</v>
          </cell>
        </row>
        <row r="217">
          <cell r="AL217">
            <v>196.5026383400043</v>
          </cell>
        </row>
        <row r="222">
          <cell r="AJ222">
            <v>5.708092872682319</v>
          </cell>
          <cell r="AL222">
            <v>25.780982434911561</v>
          </cell>
        </row>
        <row r="227">
          <cell r="AJ227">
            <v>0</v>
          </cell>
          <cell r="AL227">
            <v>0</v>
          </cell>
        </row>
        <row r="232">
          <cell r="AJ232">
            <v>1.0714285714285714</v>
          </cell>
          <cell r="AL232">
            <v>11.596788581623549</v>
          </cell>
        </row>
        <row r="237">
          <cell r="AJ237">
            <v>22.787162162162161</v>
          </cell>
          <cell r="AL237">
            <v>2191.9057810814807</v>
          </cell>
        </row>
        <row r="240">
          <cell r="AJ240">
            <v>28.125</v>
          </cell>
          <cell r="AL240">
            <v>228.59454855195915</v>
          </cell>
        </row>
        <row r="245">
          <cell r="AJ245">
            <v>0</v>
          </cell>
          <cell r="AL245">
            <v>0</v>
          </cell>
        </row>
        <row r="246">
          <cell r="AJ246">
            <v>0</v>
          </cell>
          <cell r="AL246">
            <v>0</v>
          </cell>
        </row>
        <row r="247">
          <cell r="AJ247">
            <v>2.2611464968152872</v>
          </cell>
          <cell r="AL247">
            <v>85.786526952439331</v>
          </cell>
        </row>
      </sheetData>
      <sheetData sheetId="5"/>
      <sheetData sheetId="6"/>
      <sheetData sheetId="7"/>
      <sheetData sheetId="8"/>
      <sheetData sheetId="9"/>
      <sheetData sheetId="10">
        <row r="101">
          <cell r="CF101">
            <v>8980.0873268016639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>
        <row r="10">
          <cell r="N10">
            <v>2108774</v>
          </cell>
        </row>
        <row r="84">
          <cell r="AO84">
            <v>1845.7606499999999</v>
          </cell>
        </row>
        <row r="90">
          <cell r="AO90">
            <v>0.52</v>
          </cell>
        </row>
        <row r="92">
          <cell r="AO92">
            <v>1186.9601</v>
          </cell>
        </row>
        <row r="93">
          <cell r="AO93">
            <v>0.23</v>
          </cell>
        </row>
        <row r="94">
          <cell r="AO94">
            <v>2.9950000000000001</v>
          </cell>
        </row>
        <row r="95">
          <cell r="AO95">
            <v>47.433199999999999</v>
          </cell>
        </row>
        <row r="96">
          <cell r="AO96">
            <v>36.725999999999999</v>
          </cell>
        </row>
        <row r="97">
          <cell r="AO97">
            <v>137.36699999999999</v>
          </cell>
        </row>
        <row r="98">
          <cell r="AO98">
            <v>135.83500000000001</v>
          </cell>
        </row>
        <row r="99">
          <cell r="AO99">
            <v>16.591000000000001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ariff hike_Summary"/>
      <sheetName val="Sheet12"/>
      <sheetName val="Sales_SP"/>
      <sheetName val="ToD sales"/>
      <sheetName val="Solar Additions"/>
      <sheetName val="Rev_SP-12me"/>
      <sheetName val="Agl Sales"/>
      <sheetName val="Sales_NP"/>
      <sheetName val="Slab Change"/>
      <sheetName val="Sales_Summary_FY 25_29"/>
      <sheetName val="Rev_NP-12me"/>
      <sheetName val="SPDCL after 3D"/>
      <sheetName val="SPDCL to 3D"/>
      <sheetName val="NPDCL after 3D"/>
      <sheetName val="NPDCL to 3D"/>
      <sheetName val="Total 3D"/>
      <sheetName val="Rev SP after 3D"/>
      <sheetName val="Rev SP to 3D"/>
      <sheetName val="Rev NP after 3D"/>
      <sheetName val="Sales_Progress tracker"/>
      <sheetName val="Rev Summary"/>
      <sheetName val="Sheet1"/>
      <sheetName val="Rev_NP-12me existing Cl"/>
      <sheetName val="Rev_SP-12me existing Cl"/>
      <sheetName val="Rev NP to 3D"/>
      <sheetName val="ARR Summary"/>
      <sheetName val="HT VA - OA"/>
      <sheetName val="Sales &amp; Rev ToD"/>
    </sheetNames>
    <sheetDataSet>
      <sheetData sheetId="0"/>
      <sheetData sheetId="1"/>
      <sheetData sheetId="2"/>
      <sheetData sheetId="3">
        <row r="10">
          <cell r="FZ10">
            <v>1254.1076210000001</v>
          </cell>
          <cell r="GA10">
            <v>1262.9764220000002</v>
          </cell>
          <cell r="GB10">
            <v>1011.90309</v>
          </cell>
          <cell r="GC10">
            <v>922.84267349999993</v>
          </cell>
          <cell r="GD10">
            <v>994.73543500000017</v>
          </cell>
          <cell r="GE10">
            <v>901.57553400000006</v>
          </cell>
          <cell r="GF10">
            <v>958.81328000000008</v>
          </cell>
          <cell r="GG10">
            <v>810.34441099999992</v>
          </cell>
          <cell r="GH10">
            <v>810.62367700000004</v>
          </cell>
          <cell r="GI10">
            <v>784.37828500000001</v>
          </cell>
          <cell r="GJ10">
            <v>855.10109100000011</v>
          </cell>
          <cell r="GK10">
            <v>1092.7977129999999</v>
          </cell>
          <cell r="GU10">
            <v>1209.4642950000002</v>
          </cell>
          <cell r="GV10">
            <v>1158.566026</v>
          </cell>
          <cell r="GW10">
            <v>1046.11222</v>
          </cell>
          <cell r="GX10">
            <v>1009.252592</v>
          </cell>
          <cell r="GY10">
            <v>961.0795619999999</v>
          </cell>
          <cell r="GZ10">
            <v>972.62086900000008</v>
          </cell>
          <cell r="HA10">
            <v>1032.5793203543412</v>
          </cell>
          <cell r="HB10">
            <v>872.68803907609504</v>
          </cell>
          <cell r="HC10">
            <v>872.98879033026833</v>
          </cell>
          <cell r="HD10">
            <v>844.72421619567444</v>
          </cell>
          <cell r="HE10">
            <v>920.8880621459848</v>
          </cell>
          <cell r="HF10">
            <v>1176.8718094667174</v>
          </cell>
          <cell r="HP10">
            <v>1454.4994857856836</v>
          </cell>
          <cell r="HQ10">
            <v>1464.7854184106282</v>
          </cell>
          <cell r="HR10">
            <v>1173.5934774850907</v>
          </cell>
          <cell r="HS10">
            <v>1070.3022384925252</v>
          </cell>
          <cell r="HT10">
            <v>1153.6826301610511</v>
          </cell>
          <cell r="HU10">
            <v>1045.6368565516862</v>
          </cell>
          <cell r="HV10">
            <v>1112.0205310709016</v>
          </cell>
          <cell r="HW10">
            <v>939.82805731534802</v>
          </cell>
          <cell r="HX10">
            <v>940.1519467859132</v>
          </cell>
          <cell r="HY10">
            <v>909.71284528535421</v>
          </cell>
          <cell r="HZ10">
            <v>991.73633612284493</v>
          </cell>
          <cell r="IA10">
            <v>1267.4141238045081</v>
          </cell>
        </row>
        <row r="23">
          <cell r="FZ23">
            <v>364.43791699999997</v>
          </cell>
          <cell r="GA23">
            <v>362.15811450000001</v>
          </cell>
          <cell r="GB23">
            <v>321.69578300000006</v>
          </cell>
          <cell r="GC23">
            <v>306.24429700000007</v>
          </cell>
          <cell r="GD23">
            <v>322.54559924999995</v>
          </cell>
          <cell r="GE23">
            <v>294.48403829999995</v>
          </cell>
          <cell r="GF23">
            <v>322.13516600000003</v>
          </cell>
          <cell r="GG23">
            <v>280.86185800000004</v>
          </cell>
          <cell r="GH23">
            <v>286.73623499999997</v>
          </cell>
          <cell r="GI23">
            <v>274.50107600000001</v>
          </cell>
          <cell r="GJ23">
            <v>298.02986499999997</v>
          </cell>
          <cell r="GK23">
            <v>353.699949</v>
          </cell>
          <cell r="GU23">
            <v>371.88221199999998</v>
          </cell>
          <cell r="GV23">
            <v>362.22131400000001</v>
          </cell>
          <cell r="GW23">
            <v>336.98817099999997</v>
          </cell>
          <cell r="GX23">
            <v>338.366849</v>
          </cell>
          <cell r="GY23">
            <v>317.51852500000001</v>
          </cell>
          <cell r="GZ23">
            <v>325.20777399999997</v>
          </cell>
          <cell r="HA23">
            <v>357.40012852910331</v>
          </cell>
          <cell r="HB23">
            <v>311.60852568366522</v>
          </cell>
          <cell r="HC23">
            <v>318.12598579489202</v>
          </cell>
          <cell r="HD23">
            <v>304.55141257001776</v>
          </cell>
          <cell r="HE23">
            <v>330.65595842619462</v>
          </cell>
          <cell r="HF23">
            <v>392.4203892515643</v>
          </cell>
          <cell r="HP23">
            <v>448.5973355556626</v>
          </cell>
          <cell r="HQ23">
            <v>445.79105970074613</v>
          </cell>
          <cell r="HR23">
            <v>395.98478748108039</v>
          </cell>
          <cell r="HS23">
            <v>376.96509955443793</v>
          </cell>
          <cell r="HT23">
            <v>397.03085126225909</v>
          </cell>
          <cell r="HU23">
            <v>362.4890517224959</v>
          </cell>
          <cell r="HV23">
            <v>396.52563692043344</v>
          </cell>
          <cell r="HW23">
            <v>345.72110990858522</v>
          </cell>
          <cell r="HX23">
            <v>352.95205308799501</v>
          </cell>
          <cell r="HY23">
            <v>337.891436528989</v>
          </cell>
          <cell r="HZ23">
            <v>366.85371394824926</v>
          </cell>
          <cell r="IA23">
            <v>435.37965537096881</v>
          </cell>
        </row>
        <row r="70">
          <cell r="FZ70">
            <v>82.829105000000041</v>
          </cell>
          <cell r="GA70">
            <v>87.168253999999976</v>
          </cell>
          <cell r="GB70">
            <v>81.208572999999973</v>
          </cell>
          <cell r="GC70">
            <v>80.33517300000004</v>
          </cell>
          <cell r="GD70">
            <v>79.890380000000036</v>
          </cell>
          <cell r="GE70">
            <v>74.830645999999945</v>
          </cell>
          <cell r="GF70">
            <v>77.760853999999981</v>
          </cell>
          <cell r="GG70">
            <v>83.686521000000027</v>
          </cell>
          <cell r="GH70">
            <v>90.359770999999952</v>
          </cell>
          <cell r="GI70">
            <v>84.176042000000024</v>
          </cell>
          <cell r="GJ70">
            <v>78.937063000000052</v>
          </cell>
          <cell r="GK70">
            <v>85.519757999999783</v>
          </cell>
          <cell r="GU70">
            <v>84.524605000000236</v>
          </cell>
          <cell r="GV70">
            <v>83.65199400000013</v>
          </cell>
          <cell r="GW70">
            <v>80.418143000000114</v>
          </cell>
          <cell r="GX70">
            <v>83.705219000000071</v>
          </cell>
          <cell r="GY70">
            <v>79.319272000000012</v>
          </cell>
          <cell r="GZ70">
            <v>78.972077000000041</v>
          </cell>
          <cell r="HA70">
            <v>80.0176874386827</v>
          </cell>
          <cell r="HB70">
            <v>86.1153335611355</v>
          </cell>
          <cell r="HC70">
            <v>92.982259594383365</v>
          </cell>
          <cell r="HD70">
            <v>86.619061804303598</v>
          </cell>
          <cell r="HE70">
            <v>81.228033252587608</v>
          </cell>
          <cell r="HF70">
            <v>88.00177613115936</v>
          </cell>
          <cell r="HP70">
            <v>87.706729579638079</v>
          </cell>
          <cell r="HQ70">
            <v>92.301401560564955</v>
          </cell>
          <cell r="HR70">
            <v>85.99076799947666</v>
          </cell>
          <cell r="HS70">
            <v>85.065935386413287</v>
          </cell>
          <cell r="HT70">
            <v>84.594949500836989</v>
          </cell>
          <cell r="HU70">
            <v>79.237258847498325</v>
          </cell>
          <cell r="HV70">
            <v>82.34002037882351</v>
          </cell>
          <cell r="HW70">
            <v>88.614636929949924</v>
          </cell>
          <cell r="HX70">
            <v>95.680860006576367</v>
          </cell>
          <cell r="HY70">
            <v>89.132984749482148</v>
          </cell>
          <cell r="HZ70">
            <v>83.585493750679234</v>
          </cell>
          <cell r="IA70">
            <v>90.555829241690674</v>
          </cell>
        </row>
        <row r="91">
          <cell r="FZ91">
            <v>0.79258600000000001</v>
          </cell>
          <cell r="GA91">
            <v>0.85168800000000067</v>
          </cell>
          <cell r="GB91">
            <v>0.77012300000000011</v>
          </cell>
          <cell r="GC91">
            <v>0.76327699999999943</v>
          </cell>
          <cell r="GD91">
            <v>0.75853700000000013</v>
          </cell>
          <cell r="GE91">
            <v>0.72560425000000006</v>
          </cell>
          <cell r="GF91">
            <v>0.72325499999999965</v>
          </cell>
          <cell r="GG91">
            <v>0.7036549999999997</v>
          </cell>
          <cell r="GH91">
            <v>0.74723000000000006</v>
          </cell>
          <cell r="GI91">
            <v>0.72342900000000032</v>
          </cell>
          <cell r="GJ91">
            <v>0.68222200000000066</v>
          </cell>
          <cell r="GK91">
            <v>0.76092400000000027</v>
          </cell>
          <cell r="GU91">
            <v>0.82732400000000039</v>
          </cell>
          <cell r="GV91">
            <v>0.83739500000000011</v>
          </cell>
          <cell r="GW91">
            <v>0.76072499999999965</v>
          </cell>
          <cell r="GX91">
            <v>0.76906599999999958</v>
          </cell>
          <cell r="GY91">
            <v>0.74283899999999992</v>
          </cell>
          <cell r="GZ91">
            <v>0.79542999999999986</v>
          </cell>
          <cell r="HA91">
            <v>0.73772009999999966</v>
          </cell>
          <cell r="HB91">
            <v>0.71772809999999976</v>
          </cell>
          <cell r="HC91">
            <v>0.76217460000000015</v>
          </cell>
          <cell r="HD91">
            <v>0.73789758000000027</v>
          </cell>
          <cell r="HE91">
            <v>0.69586644000000064</v>
          </cell>
          <cell r="HF91">
            <v>0.77614248000000019</v>
          </cell>
          <cell r="HP91">
            <v>0.82460647440000001</v>
          </cell>
          <cell r="HQ91">
            <v>0.88609619520000071</v>
          </cell>
          <cell r="HR91">
            <v>0.80123596920000018</v>
          </cell>
          <cell r="HS91">
            <v>0.79411339079999932</v>
          </cell>
          <cell r="HT91">
            <v>0.78918189480000001</v>
          </cell>
          <cell r="HU91">
            <v>0.7549186617000001</v>
          </cell>
          <cell r="HV91">
            <v>0.75247450199999955</v>
          </cell>
          <cell r="HW91">
            <v>0.73208266199999961</v>
          </cell>
          <cell r="HX91">
            <v>0.77741809200000001</v>
          </cell>
          <cell r="HY91">
            <v>0.75265553160000032</v>
          </cell>
          <cell r="HZ91">
            <v>0.7097837688000006</v>
          </cell>
          <cell r="IA91">
            <v>0.79166532960000024</v>
          </cell>
        </row>
        <row r="94">
          <cell r="FZ94">
            <v>1150.0609417926198</v>
          </cell>
          <cell r="GA94">
            <v>535.13484987936329</v>
          </cell>
          <cell r="GB94">
            <v>638.25639574758884</v>
          </cell>
          <cell r="GC94">
            <v>1161.5846241961594</v>
          </cell>
          <cell r="GD94">
            <v>1382.5721950146669</v>
          </cell>
          <cell r="GE94">
            <v>1148.1645130534287</v>
          </cell>
          <cell r="GF94">
            <v>1150.8575094556877</v>
          </cell>
          <cell r="GG94">
            <v>877.88394126418132</v>
          </cell>
          <cell r="GH94">
            <v>1342.4010971213652</v>
          </cell>
          <cell r="GI94">
            <v>1714.1062301312097</v>
          </cell>
          <cell r="GJ94">
            <v>1911.6667538996155</v>
          </cell>
          <cell r="GK94">
            <v>2196.3529155259507</v>
          </cell>
          <cell r="GU94">
            <v>1081.1017869957507</v>
          </cell>
          <cell r="GV94">
            <v>445.08365080474863</v>
          </cell>
          <cell r="GW94">
            <v>669.05227932403045</v>
          </cell>
          <cell r="GX94">
            <v>1217.9109659385426</v>
          </cell>
          <cell r="GY94">
            <v>1038.17784772034</v>
          </cell>
          <cell r="GZ94">
            <v>1091.1136880000001</v>
          </cell>
          <cell r="HA94">
            <v>1076.2629832304881</v>
          </cell>
          <cell r="HB94">
            <v>821.03281032902373</v>
          </cell>
          <cell r="HC94">
            <v>1255.5009482545238</v>
          </cell>
          <cell r="HD94">
            <v>1602.9537360820336</v>
          </cell>
          <cell r="HE94">
            <v>1787.681342230281</v>
          </cell>
          <cell r="HF94">
            <v>2053.8996330539931</v>
          </cell>
          <cell r="HP94">
            <v>1166.715593554</v>
          </cell>
          <cell r="HQ94">
            <v>542.98161671524622</v>
          </cell>
          <cell r="HR94">
            <v>647.56023561008305</v>
          </cell>
          <cell r="HS94">
            <v>1178.301609709313</v>
          </cell>
          <cell r="HT94">
            <v>1402.4221324663706</v>
          </cell>
          <cell r="HU94">
            <v>1164.6768934053789</v>
          </cell>
          <cell r="HV94">
            <v>1167.4134708491451</v>
          </cell>
          <cell r="HW94">
            <v>890.56368319431931</v>
          </cell>
          <cell r="HX94">
            <v>1361.823211807188</v>
          </cell>
          <cell r="HY94">
            <v>1738.7142798674975</v>
          </cell>
          <cell r="HZ94">
            <v>1939.0888437566762</v>
          </cell>
          <cell r="IA94">
            <v>2227.8547598535829</v>
          </cell>
        </row>
        <row r="102">
          <cell r="FZ102">
            <v>43.959711299999981</v>
          </cell>
          <cell r="GA102">
            <v>41.998021999999999</v>
          </cell>
          <cell r="GB102">
            <v>38.782707999999992</v>
          </cell>
          <cell r="GC102">
            <v>39.402753999999966</v>
          </cell>
          <cell r="GD102">
            <v>40.928261999999989</v>
          </cell>
          <cell r="GE102">
            <v>38.565944000000002</v>
          </cell>
          <cell r="GF102">
            <v>43.097359999999988</v>
          </cell>
          <cell r="GG102">
            <v>41.617942999999983</v>
          </cell>
          <cell r="GH102">
            <v>42.316225000000003</v>
          </cell>
          <cell r="GI102">
            <v>42.463872000000002</v>
          </cell>
          <cell r="GJ102">
            <v>40.081652999999989</v>
          </cell>
          <cell r="GK102">
            <v>43.115946000000001</v>
          </cell>
          <cell r="GU102">
            <v>42.292826000000005</v>
          </cell>
          <cell r="GV102">
            <v>40.986393999999983</v>
          </cell>
          <cell r="GW102">
            <v>39.277697000000011</v>
          </cell>
          <cell r="GX102">
            <v>40.055540000000001</v>
          </cell>
          <cell r="GY102">
            <v>39.367199999999997</v>
          </cell>
          <cell r="GZ102">
            <v>40.957262</v>
          </cell>
          <cell r="HA102">
            <v>43.097359999999988</v>
          </cell>
          <cell r="HB102">
            <v>41.617942999999983</v>
          </cell>
          <cell r="HC102">
            <v>42.316225000000003</v>
          </cell>
          <cell r="HD102">
            <v>42.463872000000002</v>
          </cell>
          <cell r="HE102">
            <v>40.081652999999989</v>
          </cell>
          <cell r="HF102">
            <v>43.115946000000001</v>
          </cell>
          <cell r="HP102">
            <v>43.959711299999981</v>
          </cell>
          <cell r="HQ102">
            <v>41.998021999999999</v>
          </cell>
          <cell r="HR102">
            <v>38.782707999999992</v>
          </cell>
          <cell r="HS102">
            <v>39.402753999999966</v>
          </cell>
          <cell r="HT102">
            <v>40.928261999999989</v>
          </cell>
          <cell r="HU102">
            <v>38.565944000000002</v>
          </cell>
          <cell r="HV102">
            <v>43.097359999999988</v>
          </cell>
          <cell r="HW102">
            <v>41.617942999999983</v>
          </cell>
          <cell r="HX102">
            <v>42.316225000000003</v>
          </cell>
          <cell r="HY102">
            <v>42.463872000000002</v>
          </cell>
          <cell r="HZ102">
            <v>40.081652999999989</v>
          </cell>
          <cell r="IA102">
            <v>43.115946000000001</v>
          </cell>
        </row>
        <row r="112">
          <cell r="FZ112">
            <v>9.0067689999999985</v>
          </cell>
          <cell r="GA112">
            <v>7.2188999999999979</v>
          </cell>
          <cell r="GB112">
            <v>7.3787980000000015</v>
          </cell>
          <cell r="GC112">
            <v>8.6741039999999927</v>
          </cell>
          <cell r="GD112">
            <v>9.4276470000000003</v>
          </cell>
          <cell r="GE112">
            <v>8.4337209999999967</v>
          </cell>
          <cell r="GF112">
            <v>8.1446189999999987</v>
          </cell>
          <cell r="GG112">
            <v>8.2303840000000026</v>
          </cell>
          <cell r="GH112">
            <v>8.2326099999999993</v>
          </cell>
          <cell r="GI112">
            <v>7.3102659999999977</v>
          </cell>
          <cell r="GJ112">
            <v>8.9707730000000101</v>
          </cell>
          <cell r="GK112">
            <v>11.080890999999996</v>
          </cell>
          <cell r="GU112">
            <v>9.060488999999988</v>
          </cell>
          <cell r="GV112">
            <v>6.9463489999999988</v>
          </cell>
          <cell r="GW112">
            <v>7.902101</v>
          </cell>
          <cell r="GX112">
            <v>9.898522999999992</v>
          </cell>
          <cell r="GY112">
            <v>9.7093150000000055</v>
          </cell>
          <cell r="GZ112">
            <v>8.5687630000000112</v>
          </cell>
          <cell r="HA112">
            <v>8.7696023525617282</v>
          </cell>
          <cell r="HB112">
            <v>8.8619485931615021</v>
          </cell>
          <cell r="HC112">
            <v>8.8643454069150689</v>
          </cell>
          <cell r="HD112">
            <v>7.8712246590604167</v>
          </cell>
          <cell r="HE112">
            <v>9.6591518897442974</v>
          </cell>
          <cell r="HF112">
            <v>11.931191352484387</v>
          </cell>
          <cell r="HP112">
            <v>10.442086359028522</v>
          </cell>
          <cell r="HQ112">
            <v>8.369302822931397</v>
          </cell>
          <cell r="HR112">
            <v>8.5546821442658274</v>
          </cell>
          <cell r="HS112">
            <v>10.056407914446865</v>
          </cell>
          <cell r="HT112">
            <v>10.930035414079811</v>
          </cell>
          <cell r="HU112">
            <v>9.7777175155655005</v>
          </cell>
          <cell r="HV112">
            <v>9.4425442641400643</v>
          </cell>
          <cell r="HW112">
            <v>9.5419767616963043</v>
          </cell>
          <cell r="HX112">
            <v>9.544557496722943</v>
          </cell>
          <cell r="HY112">
            <v>8.4752288950088523</v>
          </cell>
          <cell r="HZ112">
            <v>10.400354041859128</v>
          </cell>
          <cell r="IA112">
            <v>12.846740130337739</v>
          </cell>
        </row>
        <row r="117">
          <cell r="FZ117">
            <v>11.598436000000001</v>
          </cell>
          <cell r="GA117">
            <v>11.699879000000003</v>
          </cell>
          <cell r="GB117">
            <v>10.922164999999998</v>
          </cell>
          <cell r="GC117">
            <v>10.80331100000001</v>
          </cell>
          <cell r="GD117">
            <v>11.687940000000001</v>
          </cell>
          <cell r="GE117">
            <v>10.603910999999991</v>
          </cell>
          <cell r="GF117">
            <v>11.460702000000007</v>
          </cell>
          <cell r="GG117">
            <v>10.654960999999997</v>
          </cell>
          <cell r="GH117">
            <v>11.772908999999997</v>
          </cell>
          <cell r="GI117">
            <v>11.72323000000001</v>
          </cell>
          <cell r="GJ117">
            <v>12.571772999999999</v>
          </cell>
          <cell r="GK117">
            <v>14.484577999999996</v>
          </cell>
          <cell r="GU117">
            <v>14.855431999999995</v>
          </cell>
          <cell r="GV117">
            <v>14.366108000000002</v>
          </cell>
          <cell r="GW117">
            <v>14.516143000000003</v>
          </cell>
          <cell r="GX117">
            <v>14.850579999999997</v>
          </cell>
          <cell r="GY117">
            <v>14.223328999999989</v>
          </cell>
          <cell r="GZ117">
            <v>14.889159000000017</v>
          </cell>
          <cell r="HA117">
            <v>14.143166294035911</v>
          </cell>
          <cell r="HB117">
            <v>13.148835497115886</v>
          </cell>
          <cell r="HC117">
            <v>14.528447712151653</v>
          </cell>
          <cell r="HD117">
            <v>14.467140965119821</v>
          </cell>
          <cell r="HE117">
            <v>15.514291895022714</v>
          </cell>
          <cell r="HF117">
            <v>17.874803424164934</v>
          </cell>
          <cell r="HP117">
            <v>17.663236568890785</v>
          </cell>
          <cell r="HQ117">
            <v>17.817723924535809</v>
          </cell>
          <cell r="HR117">
            <v>16.633344723328126</v>
          </cell>
          <cell r="HS117">
            <v>16.45234218823126</v>
          </cell>
          <cell r="HT117">
            <v>17.79954204368601</v>
          </cell>
          <cell r="HU117">
            <v>16.148676299844485</v>
          </cell>
          <cell r="HV117">
            <v>17.453481716979759</v>
          </cell>
          <cell r="HW117">
            <v>16.226420249704795</v>
          </cell>
          <cell r="HX117">
            <v>17.928941175432911</v>
          </cell>
          <cell r="HY117">
            <v>17.853285118917558</v>
          </cell>
          <cell r="HZ117">
            <v>19.145529672224235</v>
          </cell>
          <cell r="IA117">
            <v>22.058536841911344</v>
          </cell>
        </row>
        <row r="125">
          <cell r="FZ125">
            <v>0.38772700000000015</v>
          </cell>
          <cell r="GA125">
            <v>0.44244400000000011</v>
          </cell>
          <cell r="GB125">
            <v>0.41724999999999984</v>
          </cell>
          <cell r="GC125">
            <v>0.44428200000000001</v>
          </cell>
          <cell r="GD125">
            <v>0.47471600000000003</v>
          </cell>
          <cell r="GE125">
            <v>0.40829199999999999</v>
          </cell>
          <cell r="GF125">
            <v>0.44620299999999968</v>
          </cell>
          <cell r="GG125">
            <v>0.44281299999999996</v>
          </cell>
          <cell r="GH125">
            <v>0.51347799999999999</v>
          </cell>
          <cell r="GI125">
            <v>0.56411800000000001</v>
          </cell>
          <cell r="GJ125">
            <v>0.60470799999999991</v>
          </cell>
          <cell r="GK125">
            <v>0.73464099999999999</v>
          </cell>
          <cell r="GU125">
            <v>0.8160240000000003</v>
          </cell>
          <cell r="GV125">
            <v>0.84463799999999989</v>
          </cell>
          <cell r="GW125">
            <v>0.84717400000000043</v>
          </cell>
          <cell r="GX125">
            <v>0.92821300000000051</v>
          </cell>
          <cell r="GY125">
            <v>1.0070760000000001</v>
          </cell>
          <cell r="GZ125">
            <v>1.0587319999999998</v>
          </cell>
          <cell r="HA125">
            <v>0.51313344999999955</v>
          </cell>
          <cell r="HB125">
            <v>0.50923494999999996</v>
          </cell>
          <cell r="HC125">
            <v>0.59049969999999996</v>
          </cell>
          <cell r="HD125">
            <v>1.565163745</v>
          </cell>
          <cell r="HE125">
            <v>2.35089712</v>
          </cell>
          <cell r="HF125">
            <v>3.5941212849999999</v>
          </cell>
          <cell r="HP125">
            <v>0.51276895750000018</v>
          </cell>
          <cell r="HQ125">
            <v>0.58513219000000005</v>
          </cell>
          <cell r="HR125">
            <v>0.55181312499999968</v>
          </cell>
          <cell r="HS125">
            <v>0.58756294499999995</v>
          </cell>
          <cell r="HT125">
            <v>0.62781190999999992</v>
          </cell>
          <cell r="HU125">
            <v>2.2289898010393503</v>
          </cell>
          <cell r="HV125">
            <v>5.8260767237219859</v>
          </cell>
          <cell r="HW125">
            <v>9.0307383476967527</v>
          </cell>
          <cell r="HX125">
            <v>14.641670004925297</v>
          </cell>
          <cell r="HY125">
            <v>19.944614661147288</v>
          </cell>
          <cell r="HZ125">
            <v>22.869635108914174</v>
          </cell>
          <cell r="IA125">
            <v>30.642077841091258</v>
          </cell>
        </row>
        <row r="151">
          <cell r="FZ151">
            <v>365.34383084000001</v>
          </cell>
          <cell r="GA151">
            <v>370.32008665000001</v>
          </cell>
          <cell r="GB151">
            <v>356.87483912000005</v>
          </cell>
          <cell r="GC151">
            <v>360.10162000999992</v>
          </cell>
          <cell r="GD151">
            <v>361.57031811000002</v>
          </cell>
          <cell r="GE151">
            <v>341.48752228000001</v>
          </cell>
          <cell r="GF151">
            <v>354.86656664999998</v>
          </cell>
          <cell r="GG151">
            <v>373.20653759999999</v>
          </cell>
          <cell r="GH151">
            <v>394.17017075999996</v>
          </cell>
          <cell r="GI151">
            <v>374.07862857500004</v>
          </cell>
          <cell r="GJ151">
            <v>341.21707817000004</v>
          </cell>
          <cell r="GK151">
            <v>383.24286644999995</v>
          </cell>
          <cell r="GU151">
            <v>351.92582783874997</v>
          </cell>
          <cell r="GV151">
            <v>355.14815497974996</v>
          </cell>
          <cell r="GW151">
            <v>342.30344566374998</v>
          </cell>
          <cell r="GX151">
            <v>375.48789216940867</v>
          </cell>
          <cell r="GY151">
            <v>377.01939106343343</v>
          </cell>
          <cell r="GZ151">
            <v>356.07730394947617</v>
          </cell>
          <cell r="HA151">
            <v>370.02759885066808</v>
          </cell>
          <cell r="HB151">
            <v>389.14973527032703</v>
          </cell>
          <cell r="HC151">
            <v>411.00891512115282</v>
          </cell>
          <cell r="HD151">
            <v>390.06003216884551</v>
          </cell>
          <cell r="HE151">
            <v>355.794621586625</v>
          </cell>
          <cell r="HF151">
            <v>399.61725656782676</v>
          </cell>
          <cell r="HP151">
            <v>398.48078466995798</v>
          </cell>
          <cell r="HQ151">
            <v>405.22600712687921</v>
          </cell>
          <cell r="HR151">
            <v>391.77471596704459</v>
          </cell>
          <cell r="HS151">
            <v>396.70029015946642</v>
          </cell>
          <cell r="HT151">
            <v>399.58943648467567</v>
          </cell>
          <cell r="HU151">
            <v>380.04382643364494</v>
          </cell>
          <cell r="HV151">
            <v>398.7580244056316</v>
          </cell>
          <cell r="HW151">
            <v>420.77981201275338</v>
          </cell>
          <cell r="HX151">
            <v>446.65731151901889</v>
          </cell>
          <cell r="HY151">
            <v>427.39882622520645</v>
          </cell>
          <cell r="HZ151">
            <v>392.00303786944079</v>
          </cell>
          <cell r="IA151">
            <v>442.53453990506313</v>
          </cell>
        </row>
        <row r="169">
          <cell r="FZ169">
            <v>3.6079E-2</v>
          </cell>
          <cell r="GA169">
            <v>0.11303000000000001</v>
          </cell>
          <cell r="GB169">
            <v>6.5521999999999997E-2</v>
          </cell>
          <cell r="GC169">
            <v>6.8975999999999996E-2</v>
          </cell>
          <cell r="GD169">
            <v>7.1760000000000001E-3</v>
          </cell>
          <cell r="GE169">
            <v>1.3050000000000001E-2</v>
          </cell>
          <cell r="GF169">
            <v>1.5235E-2</v>
          </cell>
          <cell r="GG169">
            <v>3.9623999999999999E-2</v>
          </cell>
          <cell r="GH169">
            <v>0.135181</v>
          </cell>
          <cell r="GI169">
            <v>0.14787</v>
          </cell>
          <cell r="GJ169">
            <v>0.16949700000000001</v>
          </cell>
          <cell r="GK169">
            <v>7.4194999999999997E-2</v>
          </cell>
          <cell r="GU169">
            <v>9.3796000000000004E-2</v>
          </cell>
          <cell r="GV169">
            <v>0.101497</v>
          </cell>
          <cell r="GW169">
            <v>7.9511999999999999E-2</v>
          </cell>
          <cell r="GX169">
            <v>0.103464</v>
          </cell>
          <cell r="GY169">
            <v>1.0763999999999999E-2</v>
          </cell>
          <cell r="GZ169">
            <v>1.9575000000000002E-2</v>
          </cell>
          <cell r="HA169">
            <v>2.2852500000000001E-2</v>
          </cell>
          <cell r="HB169">
            <v>5.9436000000000003E-2</v>
          </cell>
          <cell r="HC169">
            <v>0.20277149999999999</v>
          </cell>
          <cell r="HD169">
            <v>0.221805</v>
          </cell>
          <cell r="HE169">
            <v>0.25424550000000001</v>
          </cell>
          <cell r="HF169">
            <v>0.11129249999999999</v>
          </cell>
          <cell r="HP169">
            <v>8.1177749999999993E-2</v>
          </cell>
          <cell r="HQ169">
            <v>0.25431750000000003</v>
          </cell>
          <cell r="HR169">
            <v>0.14742449999999999</v>
          </cell>
          <cell r="HS169">
            <v>0.155196</v>
          </cell>
          <cell r="HT169">
            <v>1.6146000000000001E-2</v>
          </cell>
          <cell r="HU169">
            <v>2.9362500000000003E-2</v>
          </cell>
          <cell r="HV169">
            <v>3.4278750000000004E-2</v>
          </cell>
          <cell r="HW169">
            <v>8.9153999999999997E-2</v>
          </cell>
          <cell r="HX169">
            <v>0.30415724999999999</v>
          </cell>
          <cell r="HY169">
            <v>0.33270749999999999</v>
          </cell>
          <cell r="HZ169">
            <v>0.38136825000000002</v>
          </cell>
          <cell r="IA169">
            <v>0.16693875</v>
          </cell>
        </row>
        <row r="181">
          <cell r="FZ181">
            <v>211.49072689999997</v>
          </cell>
          <cell r="GA181">
            <v>213.34637177999997</v>
          </cell>
          <cell r="GB181">
            <v>197.52316515000001</v>
          </cell>
          <cell r="GC181">
            <v>187.02129944999999</v>
          </cell>
          <cell r="GD181">
            <v>194.65911025999998</v>
          </cell>
          <cell r="GE181">
            <v>177.35847388000005</v>
          </cell>
          <cell r="GF181">
            <v>191.83858606000001</v>
          </cell>
          <cell r="GG181">
            <v>169.62326562600003</v>
          </cell>
          <cell r="GH181">
            <v>168.81634627000003</v>
          </cell>
          <cell r="GI181">
            <v>159.13891648000001</v>
          </cell>
          <cell r="GJ181">
            <v>172.10524275</v>
          </cell>
          <cell r="GK181">
            <v>205.08791359</v>
          </cell>
          <cell r="GU181">
            <v>202.075513188</v>
          </cell>
          <cell r="GV181">
            <v>202.52263193899998</v>
          </cell>
          <cell r="GW181">
            <v>190.51005454950001</v>
          </cell>
          <cell r="GX181">
            <v>199.75608126913164</v>
          </cell>
          <cell r="GY181">
            <v>207.9139710996881</v>
          </cell>
          <cell r="GZ181">
            <v>189.43528799303533</v>
          </cell>
          <cell r="HA181">
            <v>204.90138984304158</v>
          </cell>
          <cell r="HB181">
            <v>181.17336866532378</v>
          </cell>
          <cell r="HC181">
            <v>180.31150400643841</v>
          </cell>
          <cell r="HD181">
            <v>169.97511206983779</v>
          </cell>
          <cell r="HE181">
            <v>183.82435026767553</v>
          </cell>
          <cell r="HF181">
            <v>219.05289961560413</v>
          </cell>
          <cell r="HP181">
            <v>242.79845171047745</v>
          </cell>
          <cell r="HQ181">
            <v>246.54227359297363</v>
          </cell>
          <cell r="HR181">
            <v>229.91431547131228</v>
          </cell>
          <cell r="HS181">
            <v>219.66209654508054</v>
          </cell>
          <cell r="HT181">
            <v>229.95150097430619</v>
          </cell>
          <cell r="HU181">
            <v>213.01072284983744</v>
          </cell>
          <cell r="HV181">
            <v>234.61389499545385</v>
          </cell>
          <cell r="HW181">
            <v>211.81214019614228</v>
          </cell>
          <cell r="HX181">
            <v>214.65370590051717</v>
          </cell>
          <cell r="HY181">
            <v>206.76552532338772</v>
          </cell>
          <cell r="HZ181">
            <v>221.96451064554185</v>
          </cell>
          <cell r="IA181">
            <v>265.48923904782299</v>
          </cell>
        </row>
        <row r="188">
          <cell r="FZ188">
            <v>3.2965999999999995E-2</v>
          </cell>
          <cell r="GA188">
            <v>4.5518000000000003E-2</v>
          </cell>
          <cell r="GB188">
            <v>4.0940000000000004E-2</v>
          </cell>
          <cell r="GC188">
            <v>2.7224999999999999E-2</v>
          </cell>
          <cell r="GD188">
            <v>3.4339000000000001E-2</v>
          </cell>
          <cell r="GE188">
            <v>2.5257999999999999E-2</v>
          </cell>
          <cell r="GF188">
            <v>2.6286E-2</v>
          </cell>
          <cell r="GG188">
            <v>3.4124000000000002E-2</v>
          </cell>
          <cell r="GH188">
            <v>3.1113000000000002E-2</v>
          </cell>
          <cell r="GI188">
            <v>2.8036999999999999E-2</v>
          </cell>
          <cell r="GJ188">
            <v>2.8805999999999998E-2</v>
          </cell>
          <cell r="GK188">
            <v>3.3158E-2</v>
          </cell>
          <cell r="GU188">
            <v>3.3223975000000003E-2</v>
          </cell>
          <cell r="GV188">
            <v>4.1597250000000002E-2</v>
          </cell>
          <cell r="GW188">
            <v>3.7039500000000003E-2</v>
          </cell>
          <cell r="GX188">
            <v>3.1297825584256575E-2</v>
          </cell>
          <cell r="GY188">
            <v>3.947607099128693E-2</v>
          </cell>
          <cell r="GZ188">
            <v>2.9036564870786138E-2</v>
          </cell>
          <cell r="HA188">
            <v>3.0218352371267888E-2</v>
          </cell>
          <cell r="HB188">
            <v>3.9228907263073334E-2</v>
          </cell>
          <cell r="HC188">
            <v>3.5767465469347108E-2</v>
          </cell>
          <cell r="HD188">
            <v>3.223129975778885E-2</v>
          </cell>
          <cell r="HE188">
            <v>3.3115341185678417E-2</v>
          </cell>
          <cell r="HF188">
            <v>3.8118394884215964E-2</v>
          </cell>
          <cell r="HP188">
            <v>4.3567115739884477E-2</v>
          </cell>
          <cell r="HQ188">
            <v>6.0155553426198563E-2</v>
          </cell>
          <cell r="HR188">
            <v>5.4105372759536204E-2</v>
          </cell>
          <cell r="HS188">
            <v>3.5979940727366225E-2</v>
          </cell>
          <cell r="HT188">
            <v>4.5381641308981771E-2</v>
          </cell>
          <cell r="HU188">
            <v>3.3380398269671846E-2</v>
          </cell>
          <cell r="HV188">
            <v>3.4738979686301137E-2</v>
          </cell>
          <cell r="HW188">
            <v>4.5097502199472728E-2</v>
          </cell>
          <cell r="HX188">
            <v>4.1118233089092571E-2</v>
          </cell>
          <cell r="HY188">
            <v>3.7053061457232944E-2</v>
          </cell>
          <cell r="HZ188">
            <v>3.8069354365197851E-2</v>
          </cell>
          <cell r="IA188">
            <v>4.3820858572562321E-2</v>
          </cell>
        </row>
        <row r="194">
          <cell r="FZ194">
            <v>0.49467700000000003</v>
          </cell>
          <cell r="GA194">
            <v>0.53695999999999999</v>
          </cell>
          <cell r="GB194">
            <v>0.48747399999999996</v>
          </cell>
          <cell r="GC194">
            <v>0.44843099999999997</v>
          </cell>
          <cell r="GD194">
            <v>0.47265199999999996</v>
          </cell>
          <cell r="GE194">
            <v>0.40671500000000005</v>
          </cell>
          <cell r="GF194">
            <v>0.45257700000000001</v>
          </cell>
          <cell r="GG194">
            <v>0.41395399999999999</v>
          </cell>
          <cell r="GH194">
            <v>0.43029400000000007</v>
          </cell>
          <cell r="GI194">
            <v>0.421678</v>
          </cell>
          <cell r="GJ194">
            <v>0.415989</v>
          </cell>
          <cell r="GK194">
            <v>0.49419000000000002</v>
          </cell>
          <cell r="GU194">
            <v>0.43202747499999994</v>
          </cell>
          <cell r="GV194">
            <v>0.47636592500000008</v>
          </cell>
          <cell r="GW194">
            <v>0.44633729999999999</v>
          </cell>
          <cell r="GX194">
            <v>0.50322350335701649</v>
          </cell>
          <cell r="GY194">
            <v>0.53040399818188433</v>
          </cell>
          <cell r="GZ194">
            <v>0.45641034444061401</v>
          </cell>
          <cell r="HA194">
            <v>0.50787609125775968</v>
          </cell>
          <cell r="HB194">
            <v>0.46453385717903184</v>
          </cell>
          <cell r="HC194">
            <v>0.48287039511876756</v>
          </cell>
          <cell r="HD194">
            <v>0.47320163068249077</v>
          </cell>
          <cell r="HE194">
            <v>0.46681750801791566</v>
          </cell>
          <cell r="HF194">
            <v>0.55457366489828752</v>
          </cell>
          <cell r="HP194">
            <v>0.63044877693794454</v>
          </cell>
          <cell r="HQ194">
            <v>0.69169598984159109</v>
          </cell>
          <cell r="HR194">
            <v>0.63637812735182331</v>
          </cell>
          <cell r="HS194">
            <v>0.59571118810252044</v>
          </cell>
          <cell r="HT194">
            <v>0.63396285044080725</v>
          </cell>
          <cell r="HU194">
            <v>0.56467823072422751</v>
          </cell>
          <cell r="HV194">
            <v>0.64743262523493716</v>
          </cell>
          <cell r="HW194">
            <v>0.61129462486898123</v>
          </cell>
          <cell r="HX194">
            <v>0.65037179635858267</v>
          </cell>
          <cell r="HY194">
            <v>0.65502175413980024</v>
          </cell>
          <cell r="HZ194">
            <v>0.6498575893616324</v>
          </cell>
          <cell r="IA194">
            <v>0.77733664671960057</v>
          </cell>
        </row>
        <row r="201">
          <cell r="FZ201">
            <v>0.64107999999999998</v>
          </cell>
          <cell r="GA201">
            <v>0.46035100000000001</v>
          </cell>
          <cell r="GB201">
            <v>0.64419649999999995</v>
          </cell>
          <cell r="GC201">
            <v>1.189346</v>
          </cell>
          <cell r="GD201">
            <v>3.68521966</v>
          </cell>
          <cell r="GE201">
            <v>4.8299760000000003</v>
          </cell>
          <cell r="GF201">
            <v>4.0868700000000002</v>
          </cell>
          <cell r="GG201">
            <v>2.8070740000000001</v>
          </cell>
          <cell r="GH201">
            <v>3.793593</v>
          </cell>
          <cell r="GI201">
            <v>5.1033375000000003</v>
          </cell>
          <cell r="GJ201">
            <v>5.3979619999999997</v>
          </cell>
          <cell r="GK201">
            <v>6.243779</v>
          </cell>
          <cell r="GU201">
            <v>2.422822</v>
          </cell>
          <cell r="GV201">
            <v>1.0010779999999999</v>
          </cell>
          <cell r="GW201">
            <v>1.0958589999999999</v>
          </cell>
          <cell r="GX201">
            <v>1.3082806</v>
          </cell>
          <cell r="GY201">
            <v>4.0537416260000008</v>
          </cell>
          <cell r="GZ201">
            <v>5.3129736000000003</v>
          </cell>
          <cell r="HA201">
            <v>4.4955570000000007</v>
          </cell>
          <cell r="HB201">
            <v>3.0877814000000003</v>
          </cell>
          <cell r="HC201">
            <v>4.1729523000000004</v>
          </cell>
          <cell r="HD201">
            <v>5.6136712500000012</v>
          </cell>
          <cell r="HE201">
            <v>5.9377582000000002</v>
          </cell>
          <cell r="HF201">
            <v>6.8681569000000007</v>
          </cell>
          <cell r="HP201">
            <v>0.77570680000000014</v>
          </cell>
          <cell r="HQ201">
            <v>0.55702471000000009</v>
          </cell>
          <cell r="HR201">
            <v>0.7794777650000001</v>
          </cell>
          <cell r="HS201">
            <v>1.4391086600000003</v>
          </cell>
          <cell r="HT201">
            <v>4.459115788600001</v>
          </cell>
          <cell r="HU201">
            <v>5.8442709600000011</v>
          </cell>
          <cell r="HV201">
            <v>4.945112700000001</v>
          </cell>
          <cell r="HW201">
            <v>3.3965595400000006</v>
          </cell>
          <cell r="HX201">
            <v>4.590247530000001</v>
          </cell>
          <cell r="HY201">
            <v>6.1750383750000015</v>
          </cell>
          <cell r="HZ201">
            <v>6.5315340200000005</v>
          </cell>
          <cell r="IA201">
            <v>7.5549725900000011</v>
          </cell>
        </row>
        <row r="207">
          <cell r="FZ207">
            <v>11.409677970000001</v>
          </cell>
          <cell r="GA207">
            <v>10.935428999999999</v>
          </cell>
          <cell r="GB207">
            <v>10.861318000000001</v>
          </cell>
          <cell r="GC207">
            <v>11.344954</v>
          </cell>
          <cell r="GD207">
            <v>11.065704999999999</v>
          </cell>
          <cell r="GE207">
            <v>9.7707896600000002</v>
          </cell>
          <cell r="GF207">
            <v>10.83335566</v>
          </cell>
          <cell r="GG207">
            <v>10.83146</v>
          </cell>
          <cell r="GH207">
            <v>11.056035</v>
          </cell>
          <cell r="GI207">
            <v>11.470108</v>
          </cell>
          <cell r="GJ207">
            <v>10.343173999999999</v>
          </cell>
          <cell r="GK207">
            <v>11.510827000000001</v>
          </cell>
          <cell r="GU207">
            <v>12.198801</v>
          </cell>
          <cell r="GV207">
            <v>12.672904000000001</v>
          </cell>
          <cell r="GW207">
            <v>11.791382</v>
          </cell>
          <cell r="GX207">
            <v>11.515383465004456</v>
          </cell>
          <cell r="GY207">
            <v>11.231939449522416</v>
          </cell>
          <cell r="GZ207">
            <v>9.9175712559786948</v>
          </cell>
          <cell r="HA207">
            <v>10.996099643742623</v>
          </cell>
          <cell r="HB207">
            <v>10.994175506208062</v>
          </cell>
          <cell r="HC207">
            <v>11.22212418203816</v>
          </cell>
          <cell r="HD207">
            <v>11.642417589795016</v>
          </cell>
          <cell r="HE207">
            <v>10.498554234355115</v>
          </cell>
          <cell r="HF207">
            <v>11.683748290590414</v>
          </cell>
          <cell r="HP207">
            <v>11.786785515987711</v>
          </cell>
          <cell r="HQ207">
            <v>11.332025095813727</v>
          </cell>
          <cell r="HR207">
            <v>11.285284537480814</v>
          </cell>
          <cell r="HS207">
            <v>11.819520167750428</v>
          </cell>
          <cell r="HT207">
            <v>11.564604857881331</v>
          </cell>
          <cell r="HU207">
            <v>10.288661604263535</v>
          </cell>
          <cell r="HV207">
            <v>11.489155854210805</v>
          </cell>
          <cell r="HW207">
            <v>11.5400846511377</v>
          </cell>
          <cell r="HX207">
            <v>11.84972280671467</v>
          </cell>
          <cell r="HY207">
            <v>12.341903549596935</v>
          </cell>
          <cell r="HZ207">
            <v>11.189317612001823</v>
          </cell>
          <cell r="IA207">
            <v>12.515002103159972</v>
          </cell>
        </row>
        <row r="226">
          <cell r="FZ226">
            <v>27.965520000000001</v>
          </cell>
          <cell r="GA226">
            <v>28.110752999999999</v>
          </cell>
          <cell r="GB226">
            <v>22.889700999999999</v>
          </cell>
          <cell r="GC226">
            <v>19.900790000000001</v>
          </cell>
          <cell r="GD226">
            <v>21.435057520000001</v>
          </cell>
          <cell r="GE226">
            <v>19.571895999999999</v>
          </cell>
          <cell r="GF226">
            <v>20.987361410000002</v>
          </cell>
          <cell r="GG226">
            <v>18.877334399999999</v>
          </cell>
          <cell r="GH226">
            <v>19.005545999999999</v>
          </cell>
          <cell r="GI226">
            <v>18.829145</v>
          </cell>
          <cell r="GJ226">
            <v>20.140647000000001</v>
          </cell>
          <cell r="GK226">
            <v>26.395966000000001</v>
          </cell>
          <cell r="GU226">
            <v>30.165519</v>
          </cell>
          <cell r="GV226">
            <v>29.51258</v>
          </cell>
          <cell r="GW226">
            <v>26.113322</v>
          </cell>
          <cell r="GX226">
            <v>23.834068881909289</v>
          </cell>
          <cell r="GY226">
            <v>25.671575722339046</v>
          </cell>
          <cell r="GZ226">
            <v>23.440170838120739</v>
          </cell>
          <cell r="HA226">
            <v>25.135395001679072</v>
          </cell>
          <cell r="HB226">
            <v>22.608333055945803</v>
          </cell>
          <cell r="HC226">
            <v>22.761884955436216</v>
          </cell>
          <cell r="HD226">
            <v>22.550619292875201</v>
          </cell>
          <cell r="HE226">
            <v>24.121332264911075</v>
          </cell>
          <cell r="HF226">
            <v>31.612979778618616</v>
          </cell>
          <cell r="HP226">
            <v>40.149449226749148</v>
          </cell>
          <cell r="HQ226">
            <v>40.397283821819407</v>
          </cell>
          <cell r="HR226">
            <v>32.943036819554138</v>
          </cell>
          <cell r="HS226">
            <v>28.697875626386185</v>
          </cell>
          <cell r="HT226">
            <v>30.936839698193921</v>
          </cell>
          <cell r="HU226">
            <v>28.332334108107737</v>
          </cell>
          <cell r="HV226">
            <v>30.486107732009664</v>
          </cell>
          <cell r="HW226">
            <v>27.521335231655861</v>
          </cell>
          <cell r="HX226">
            <v>27.796624293672661</v>
          </cell>
          <cell r="HY226">
            <v>27.620171904383351</v>
          </cell>
          <cell r="HZ226">
            <v>29.511207272235296</v>
          </cell>
          <cell r="IA226">
            <v>38.626794298224738</v>
          </cell>
        </row>
        <row r="232">
          <cell r="FZ232">
            <v>17.861789000000002</v>
          </cell>
          <cell r="GA232">
            <v>18.302261000000001</v>
          </cell>
          <cell r="GB232">
            <v>17.445810000000002</v>
          </cell>
          <cell r="GC232">
            <v>17.6721395</v>
          </cell>
          <cell r="GD232">
            <v>19.2615303</v>
          </cell>
          <cell r="GE232">
            <v>18.587043999999999</v>
          </cell>
          <cell r="GF232">
            <v>20.180634000000001</v>
          </cell>
          <cell r="GG232">
            <v>18.898364000000001</v>
          </cell>
          <cell r="GH232">
            <v>19.707180000000001</v>
          </cell>
          <cell r="GI232">
            <v>20.124528000000002</v>
          </cell>
          <cell r="GJ232">
            <v>19.748362</v>
          </cell>
          <cell r="GK232">
            <v>21.685915000000001</v>
          </cell>
          <cell r="GU232">
            <v>23.421958</v>
          </cell>
          <cell r="GV232">
            <v>23.885377999999999</v>
          </cell>
          <cell r="GW232">
            <v>22.304102</v>
          </cell>
          <cell r="GX232">
            <v>21.647031215979318</v>
          </cell>
          <cell r="GY232">
            <v>23.593914459063175</v>
          </cell>
          <cell r="GZ232">
            <v>22.767719872332439</v>
          </cell>
          <cell r="HA232">
            <v>24.719746817087628</v>
          </cell>
          <cell r="HB232">
            <v>23.149063272103515</v>
          </cell>
          <cell r="HC232">
            <v>24.139801558205406</v>
          </cell>
          <cell r="HD232">
            <v>24.651021220314032</v>
          </cell>
          <cell r="HE232">
            <v>24.190246386322364</v>
          </cell>
          <cell r="HF232">
            <v>26.56360193128139</v>
          </cell>
          <cell r="HP232">
            <v>26.914808348415413</v>
          </cell>
          <cell r="HQ232">
            <v>27.697606954008933</v>
          </cell>
          <cell r="HR232">
            <v>26.519214209566343</v>
          </cell>
          <cell r="HS232">
            <v>26.988323566660423</v>
          </cell>
          <cell r="HT232">
            <v>29.491195782885161</v>
          </cell>
          <cell r="HU232">
            <v>28.688680712979014</v>
          </cell>
          <cell r="HV232">
            <v>31.460694229442069</v>
          </cell>
          <cell r="HW232">
            <v>29.727190198814647</v>
          </cell>
          <cell r="HX232">
            <v>31.222656574351966</v>
          </cell>
          <cell r="HY232">
            <v>32.085037567987555</v>
          </cell>
          <cell r="HZ232">
            <v>31.55109760520865</v>
          </cell>
          <cell r="IA232">
            <v>34.900155275097546</v>
          </cell>
        </row>
        <row r="238"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</row>
        <row r="239">
          <cell r="FZ239">
            <v>1.669103</v>
          </cell>
          <cell r="GA239">
            <v>1.712996</v>
          </cell>
          <cell r="GB239">
            <v>1.7582</v>
          </cell>
          <cell r="GC239">
            <v>1.9224019999999999</v>
          </cell>
          <cell r="GD239">
            <v>1.9933459999999998</v>
          </cell>
          <cell r="GE239">
            <v>1.940024</v>
          </cell>
          <cell r="GF239">
            <v>2.3027579999999999</v>
          </cell>
          <cell r="GG239">
            <v>2.1255500000000001</v>
          </cell>
          <cell r="GH239">
            <v>2.345882</v>
          </cell>
          <cell r="GI239">
            <v>2.5655359999999998</v>
          </cell>
          <cell r="GJ239">
            <v>2.373011</v>
          </cell>
          <cell r="GK239">
            <v>2.841431</v>
          </cell>
          <cell r="GU239">
            <v>2.6454407249999998</v>
          </cell>
          <cell r="GV239">
            <v>2.8520048250000003</v>
          </cell>
          <cell r="GW239">
            <v>2.8405032249999995</v>
          </cell>
          <cell r="GX239">
            <v>2.8836029999999999</v>
          </cell>
          <cell r="GY239">
            <v>2.9900190000000002</v>
          </cell>
          <cell r="GZ239">
            <v>2.9100359999999998</v>
          </cell>
          <cell r="HA239">
            <v>3.4541369999999998</v>
          </cell>
          <cell r="HB239">
            <v>3.1883249999999999</v>
          </cell>
          <cell r="HC239">
            <v>3.5188229999999998</v>
          </cell>
          <cell r="HD239">
            <v>3.8483039999999997</v>
          </cell>
          <cell r="HE239">
            <v>3.5595165</v>
          </cell>
          <cell r="HF239">
            <v>4.2621465000000001</v>
          </cell>
          <cell r="HP239">
            <v>3.7886407524000001</v>
          </cell>
          <cell r="HQ239">
            <v>3.92276960496</v>
          </cell>
          <cell r="HR239">
            <v>4.0554270072000005</v>
          </cell>
          <cell r="HS239">
            <v>4.4624617099199995</v>
          </cell>
          <cell r="HT239">
            <v>4.6563500124000008</v>
          </cell>
          <cell r="HU239">
            <v>4.5640080143999997</v>
          </cell>
          <cell r="HV239">
            <v>5.4553199198400009</v>
          </cell>
          <cell r="HW239">
            <v>5.1140775240000007</v>
          </cell>
          <cell r="HX239">
            <v>5.7236704322400005</v>
          </cell>
          <cell r="HY239">
            <v>6.2864205371999997</v>
          </cell>
          <cell r="HZ239">
            <v>5.8653975880800004</v>
          </cell>
          <cell r="IA239">
            <v>7.0785057995999994</v>
          </cell>
        </row>
        <row r="256">
          <cell r="FZ256">
            <v>520.08825300000001</v>
          </cell>
          <cell r="GA256">
            <v>541.42440649999992</v>
          </cell>
          <cell r="GB256">
            <v>529.91189150000002</v>
          </cell>
          <cell r="GC256">
            <v>552.44380529999989</v>
          </cell>
          <cell r="GD256">
            <v>545.26096900000005</v>
          </cell>
          <cell r="GE256">
            <v>521.25635324999996</v>
          </cell>
          <cell r="GF256">
            <v>546.61349718925999</v>
          </cell>
          <cell r="GG256">
            <v>513.16942816303003</v>
          </cell>
          <cell r="GH256">
            <v>549.55528660000016</v>
          </cell>
          <cell r="GI256">
            <v>528.23220550000008</v>
          </cell>
          <cell r="GJ256">
            <v>498.18059178999999</v>
          </cell>
          <cell r="GK256">
            <v>561.40289799999994</v>
          </cell>
          <cell r="GU256">
            <v>495.98388547574996</v>
          </cell>
          <cell r="GV256">
            <v>513.67453049574999</v>
          </cell>
          <cell r="GW256">
            <v>506.55267156524997</v>
          </cell>
          <cell r="GX256">
            <v>605.97089525616161</v>
          </cell>
          <cell r="GY256">
            <v>598.09438382271924</v>
          </cell>
          <cell r="GZ256">
            <v>571.76580203089327</v>
          </cell>
          <cell r="HA256">
            <v>599.58258616615967</v>
          </cell>
          <cell r="HB256">
            <v>562.91211404472233</v>
          </cell>
          <cell r="HC256">
            <v>602.81369914198626</v>
          </cell>
          <cell r="HD256">
            <v>579.41531442688563</v>
          </cell>
          <cell r="HE256">
            <v>546.45376947214277</v>
          </cell>
          <cell r="HF256">
            <v>615.83280844667206</v>
          </cell>
          <cell r="HP256">
            <v>627.51519229642713</v>
          </cell>
          <cell r="HQ256">
            <v>655.00683044406105</v>
          </cell>
          <cell r="HR256">
            <v>642.77964412106019</v>
          </cell>
          <cell r="HS256">
            <v>671.82838995437248</v>
          </cell>
          <cell r="HT256">
            <v>664.96763617565807</v>
          </cell>
          <cell r="HU256">
            <v>637.52151387456422</v>
          </cell>
          <cell r="HV256">
            <v>670.15896576575722</v>
          </cell>
          <cell r="HW256">
            <v>631.26600952986553</v>
          </cell>
          <cell r="HX256">
            <v>677.26184033946356</v>
          </cell>
          <cell r="HY256">
            <v>653.36261686560795</v>
          </cell>
          <cell r="HZ256">
            <v>618.69772331629156</v>
          </cell>
          <cell r="IA256">
            <v>698.67539044627097</v>
          </cell>
        </row>
        <row r="273">
          <cell r="FZ273">
            <v>0</v>
          </cell>
          <cell r="GA273">
            <v>0</v>
          </cell>
          <cell r="GB273">
            <v>0</v>
          </cell>
          <cell r="GC273">
            <v>7.9000000000000001E-2</v>
          </cell>
          <cell r="GD273">
            <v>0.21518000000000001</v>
          </cell>
          <cell r="GE273">
            <v>0.24235999999999999</v>
          </cell>
          <cell r="GF273">
            <v>0.37125999999999998</v>
          </cell>
          <cell r="GG273">
            <v>0.49337999999999999</v>
          </cell>
          <cell r="GH273">
            <v>0.48148000000000002</v>
          </cell>
          <cell r="GI273">
            <v>0.55635999999999997</v>
          </cell>
          <cell r="GJ273">
            <v>0.39535999999999999</v>
          </cell>
          <cell r="GK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</row>
        <row r="285">
          <cell r="FZ285">
            <v>134.251768</v>
          </cell>
          <cell r="GA285">
            <v>146.05224249999998</v>
          </cell>
          <cell r="GB285">
            <v>132.429845</v>
          </cell>
          <cell r="GC285">
            <v>128.18012900000002</v>
          </cell>
          <cell r="GD285">
            <v>130.431817</v>
          </cell>
          <cell r="GE285">
            <v>120.51420662039999</v>
          </cell>
          <cell r="GF285">
            <v>127.30585599999999</v>
          </cell>
          <cell r="GG285">
            <v>113.77150606261</v>
          </cell>
          <cell r="GH285">
            <v>112.89482029999999</v>
          </cell>
          <cell r="GI285">
            <v>111.15262520000002</v>
          </cell>
          <cell r="GJ285">
            <v>111.0243219</v>
          </cell>
          <cell r="GK285">
            <v>130.689941</v>
          </cell>
          <cell r="GU285">
            <v>128.37791913274998</v>
          </cell>
          <cell r="GV285">
            <v>132.67320269125</v>
          </cell>
          <cell r="GW285">
            <v>124.12553585774999</v>
          </cell>
          <cell r="GX285">
            <v>143.38011971975334</v>
          </cell>
          <cell r="GY285">
            <v>145.89881975173355</v>
          </cell>
          <cell r="GZ285">
            <v>134.805148878919</v>
          </cell>
          <cell r="HA285">
            <v>142.40217276037907</v>
          </cell>
          <cell r="HB285">
            <v>127.26287831988111</v>
          </cell>
          <cell r="HC285">
            <v>126.28223248514627</v>
          </cell>
          <cell r="HD285">
            <v>124.33344257549368</v>
          </cell>
          <cell r="HE285">
            <v>124.18992467878098</v>
          </cell>
          <cell r="HF285">
            <v>146.18755288307986</v>
          </cell>
          <cell r="HP285">
            <v>168.72470861448386</v>
          </cell>
          <cell r="HQ285">
            <v>184.28460060360129</v>
          </cell>
          <cell r="HR285">
            <v>167.93533133812551</v>
          </cell>
          <cell r="HS285">
            <v>163.46245037208453</v>
          </cell>
          <cell r="HT285">
            <v>167.04979520342147</v>
          </cell>
          <cell r="HU285">
            <v>155.26154627554794</v>
          </cell>
          <cell r="HV285">
            <v>164.67844447722138</v>
          </cell>
          <cell r="HW285">
            <v>148.31515413520756</v>
          </cell>
          <cell r="HX285">
            <v>148.18689184125387</v>
          </cell>
          <cell r="HY285">
            <v>146.7769781452717</v>
          </cell>
          <cell r="HZ285">
            <v>147.26222246881917</v>
          </cell>
          <cell r="IA285">
            <v>173.53252451895906</v>
          </cell>
        </row>
        <row r="292">
          <cell r="FZ292">
            <v>0.46</v>
          </cell>
          <cell r="GA292">
            <v>0.5071</v>
          </cell>
          <cell r="GB292">
            <v>0.43280000000000002</v>
          </cell>
          <cell r="GC292">
            <v>0.38169999999999993</v>
          </cell>
          <cell r="GD292">
            <v>0.4027</v>
          </cell>
          <cell r="GE292">
            <v>0.3175</v>
          </cell>
          <cell r="GF292">
            <v>0.35489999999999999</v>
          </cell>
          <cell r="GG292">
            <v>0.3306</v>
          </cell>
          <cell r="GH292">
            <v>0.28670000000000001</v>
          </cell>
          <cell r="GI292">
            <v>0.27160000000000001</v>
          </cell>
          <cell r="GJ292">
            <v>0.33210000000000001</v>
          </cell>
          <cell r="GK292">
            <v>0.41059999999999997</v>
          </cell>
          <cell r="GU292">
            <v>0.36377499999999996</v>
          </cell>
          <cell r="GV292">
            <v>0.4095125</v>
          </cell>
          <cell r="GW292">
            <v>0.37287249999999994</v>
          </cell>
          <cell r="GX292">
            <v>0.40078500000000006</v>
          </cell>
          <cell r="GY292">
            <v>0.42283500000000002</v>
          </cell>
          <cell r="GZ292">
            <v>0.33337500000000003</v>
          </cell>
          <cell r="HA292">
            <v>0.372645</v>
          </cell>
          <cell r="HB292">
            <v>0.34713000000000005</v>
          </cell>
          <cell r="HC292">
            <v>0.301035</v>
          </cell>
          <cell r="HD292">
            <v>0.28517999999999999</v>
          </cell>
          <cell r="HE292">
            <v>0.34870499999999999</v>
          </cell>
          <cell r="HF292">
            <v>0.43113000000000007</v>
          </cell>
          <cell r="HP292">
            <v>0.50714999999999999</v>
          </cell>
          <cell r="HQ292">
            <v>0.55907775000000004</v>
          </cell>
          <cell r="HR292">
            <v>0.47716200000000003</v>
          </cell>
          <cell r="HS292">
            <v>0.42082425000000001</v>
          </cell>
          <cell r="HT292">
            <v>0.44397675000000003</v>
          </cell>
          <cell r="HU292">
            <v>0.35004374999999999</v>
          </cell>
          <cell r="HV292">
            <v>0.39127725000000002</v>
          </cell>
          <cell r="HW292">
            <v>0.36448650000000005</v>
          </cell>
          <cell r="HX292">
            <v>0.31608674999999997</v>
          </cell>
          <cell r="HY292">
            <v>0.29943900000000001</v>
          </cell>
          <cell r="HZ292">
            <v>0.36614025000000006</v>
          </cell>
          <cell r="IA292">
            <v>0.45268649999999999</v>
          </cell>
        </row>
        <row r="298"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</row>
        <row r="305">
          <cell r="FZ305">
            <v>3.0893600000000001</v>
          </cell>
          <cell r="GA305">
            <v>2.4620150000000001</v>
          </cell>
          <cell r="GB305">
            <v>2.2555999999999998</v>
          </cell>
          <cell r="GC305">
            <v>3.0169700000000002</v>
          </cell>
          <cell r="GD305">
            <v>3.6541899999999998</v>
          </cell>
          <cell r="GE305">
            <v>4.4097600000000003</v>
          </cell>
          <cell r="GF305">
            <v>4.4006100000000004</v>
          </cell>
          <cell r="GG305">
            <v>3.9252500000000001</v>
          </cell>
          <cell r="GH305">
            <v>4.4029800000000003</v>
          </cell>
          <cell r="GI305">
            <v>4.9425100000000004</v>
          </cell>
          <cell r="GJ305">
            <v>5.5789600000000004</v>
          </cell>
          <cell r="GK305">
            <v>5.5103400000000002</v>
          </cell>
          <cell r="GU305">
            <v>3.3825349999999998</v>
          </cell>
          <cell r="GV305">
            <v>2.3234699999999999</v>
          </cell>
          <cell r="GW305">
            <v>2.37968</v>
          </cell>
          <cell r="GX305">
            <v>3.3186670000000005</v>
          </cell>
          <cell r="GY305">
            <v>4.019609</v>
          </cell>
          <cell r="GZ305">
            <v>4.8507360000000004</v>
          </cell>
          <cell r="HA305">
            <v>4.8406710000000004</v>
          </cell>
          <cell r="HB305">
            <v>4.3177750000000001</v>
          </cell>
          <cell r="HC305">
            <v>4.8432780000000006</v>
          </cell>
          <cell r="HD305">
            <v>5.4367610000000006</v>
          </cell>
          <cell r="HE305">
            <v>6.1368560000000008</v>
          </cell>
          <cell r="HF305">
            <v>6.0613740000000007</v>
          </cell>
          <cell r="HP305">
            <v>3.7381256000000005</v>
          </cell>
          <cell r="HQ305">
            <v>2.9790381500000005</v>
          </cell>
          <cell r="HR305">
            <v>2.729276</v>
          </cell>
          <cell r="HS305">
            <v>3.6505337000000009</v>
          </cell>
          <cell r="HT305">
            <v>4.4215699000000006</v>
          </cell>
          <cell r="HU305">
            <v>5.335809600000001</v>
          </cell>
          <cell r="HV305">
            <v>5.3247381000000011</v>
          </cell>
          <cell r="HW305">
            <v>4.749552500000001</v>
          </cell>
          <cell r="HX305">
            <v>5.3276058000000015</v>
          </cell>
          <cell r="HY305">
            <v>5.9804371000000014</v>
          </cell>
          <cell r="HZ305">
            <v>6.7505416000000018</v>
          </cell>
          <cell r="IA305">
            <v>6.6675114000000013</v>
          </cell>
        </row>
        <row r="311">
          <cell r="FZ311">
            <v>22.473559999999999</v>
          </cell>
          <cell r="GA311">
            <v>22.986719999999998</v>
          </cell>
          <cell r="GB311">
            <v>23.209289999999999</v>
          </cell>
          <cell r="GC311">
            <v>23.19256</v>
          </cell>
          <cell r="GD311">
            <v>19.735610000000001</v>
          </cell>
          <cell r="GE311">
            <v>20.798590000000001</v>
          </cell>
          <cell r="GF311">
            <v>22.172730000000001</v>
          </cell>
          <cell r="GG311">
            <v>21.400580000000001</v>
          </cell>
          <cell r="GH311">
            <v>20.628319999999999</v>
          </cell>
          <cell r="GI311">
            <v>21.268730000000001</v>
          </cell>
          <cell r="GJ311">
            <v>19.67417</v>
          </cell>
          <cell r="GK311">
            <v>22.404589999999999</v>
          </cell>
          <cell r="GU311">
            <v>23.405550000000002</v>
          </cell>
          <cell r="GV311">
            <v>24.845859999999998</v>
          </cell>
          <cell r="GW311">
            <v>23.416779999999999</v>
          </cell>
          <cell r="GX311">
            <v>23.656411200000001</v>
          </cell>
          <cell r="GY311">
            <v>20.130322200000002</v>
          </cell>
          <cell r="GZ311">
            <v>21.214561800000002</v>
          </cell>
          <cell r="HA311">
            <v>22.6161846</v>
          </cell>
          <cell r="HB311">
            <v>21.828591600000003</v>
          </cell>
          <cell r="HC311">
            <v>21.040886399999998</v>
          </cell>
          <cell r="HD311">
            <v>21.694104600000003</v>
          </cell>
          <cell r="HE311">
            <v>20.067653400000001</v>
          </cell>
          <cell r="HF311">
            <v>22.852681799999999</v>
          </cell>
          <cell r="HP311">
            <v>23.602670603369127</v>
          </cell>
          <cell r="HQ311">
            <v>24.372486298696199</v>
          </cell>
          <cell r="HR311">
            <v>24.810481654107388</v>
          </cell>
          <cell r="HS311">
            <v>25.043745045392402</v>
          </cell>
          <cell r="HT311">
            <v>21.675685670740506</v>
          </cell>
          <cell r="HU311">
            <v>22.965925712214776</v>
          </cell>
          <cell r="HV311">
            <v>24.668368129436704</v>
          </cell>
          <cell r="HW311">
            <v>24.03459366695304</v>
          </cell>
          <cell r="HX311">
            <v>23.518666776132903</v>
          </cell>
          <cell r="HY311">
            <v>24.413500745481006</v>
          </cell>
          <cell r="HZ311">
            <v>22.946208796934251</v>
          </cell>
          <cell r="IA311">
            <v>26.280903705525308</v>
          </cell>
        </row>
        <row r="318"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</row>
        <row r="320">
          <cell r="FZ320">
            <v>18.191815999999999</v>
          </cell>
          <cell r="GA320">
            <v>17.870858999999999</v>
          </cell>
          <cell r="GB320">
            <v>14.478478000000001</v>
          </cell>
          <cell r="GC320">
            <v>12.370609999999999</v>
          </cell>
          <cell r="GD320">
            <v>12.763119</v>
          </cell>
          <cell r="GE320">
            <v>11.977102</v>
          </cell>
          <cell r="GF320">
            <v>13.743852</v>
          </cell>
          <cell r="GG320">
            <v>12.404607</v>
          </cell>
          <cell r="GH320">
            <v>12.539901</v>
          </cell>
          <cell r="GI320">
            <v>12.411173</v>
          </cell>
          <cell r="GJ320">
            <v>13.052633</v>
          </cell>
          <cell r="GK320">
            <v>16.884004999999998</v>
          </cell>
          <cell r="GU320">
            <v>18.693299</v>
          </cell>
          <cell r="GV320">
            <v>17.803975999999999</v>
          </cell>
          <cell r="GW320">
            <v>15.548549</v>
          </cell>
          <cell r="GX320">
            <v>13.607671</v>
          </cell>
          <cell r="GY320">
            <v>14.039430900000001</v>
          </cell>
          <cell r="GZ320">
            <v>13.174812200000002</v>
          </cell>
          <cell r="HA320">
            <v>15.118237200000001</v>
          </cell>
          <cell r="HB320">
            <v>13.645067700000002</v>
          </cell>
          <cell r="HC320">
            <v>13.793891100000002</v>
          </cell>
          <cell r="HD320">
            <v>13.652290300000001</v>
          </cell>
          <cell r="HE320">
            <v>14.357896300000002</v>
          </cell>
          <cell r="HF320">
            <v>18.572405499999999</v>
          </cell>
          <cell r="HP320">
            <v>22.012097360000002</v>
          </cell>
          <cell r="HQ320">
            <v>21.623739390000004</v>
          </cell>
          <cell r="HR320">
            <v>17.518958380000004</v>
          </cell>
          <cell r="HS320">
            <v>14.968438100000002</v>
          </cell>
          <cell r="HT320">
            <v>15.443373990000001</v>
          </cell>
          <cell r="HU320">
            <v>14.492293420000003</v>
          </cell>
          <cell r="HV320">
            <v>16.630060920000002</v>
          </cell>
          <cell r="HW320">
            <v>15.009574470000002</v>
          </cell>
          <cell r="HX320">
            <v>15.173280210000003</v>
          </cell>
          <cell r="HY320">
            <v>15.017519330000002</v>
          </cell>
          <cell r="HZ320">
            <v>15.793685930000002</v>
          </cell>
          <cell r="IA320">
            <v>20.429646050000002</v>
          </cell>
        </row>
        <row r="326">
          <cell r="FZ326">
            <v>2.2969900000000001</v>
          </cell>
          <cell r="GA326">
            <v>2.3058299999999998</v>
          </cell>
          <cell r="GB326">
            <v>4.2084200000000003</v>
          </cell>
          <cell r="GC326">
            <v>3.81413</v>
          </cell>
          <cell r="GD326">
            <v>2.48916</v>
          </cell>
          <cell r="GE326">
            <v>2.7279200000000001</v>
          </cell>
          <cell r="GF326">
            <v>3.23997</v>
          </cell>
          <cell r="GG326">
            <v>2.4929100000000002</v>
          </cell>
          <cell r="GH326">
            <v>2.5401850000000001</v>
          </cell>
          <cell r="GI326">
            <v>2.3450899999999999</v>
          </cell>
          <cell r="GJ326">
            <v>2.2463350000000002</v>
          </cell>
          <cell r="GK326">
            <v>2.2064010000000001</v>
          </cell>
          <cell r="GU326">
            <v>2.7757350000000001</v>
          </cell>
          <cell r="GV326">
            <v>2.43161</v>
          </cell>
          <cell r="GW326">
            <v>2.3205650000000002</v>
          </cell>
          <cell r="GX326">
            <v>3.81413</v>
          </cell>
          <cell r="GY326">
            <v>2.48916</v>
          </cell>
          <cell r="GZ326">
            <v>2.7279200000000001</v>
          </cell>
          <cell r="HA326">
            <v>3.23997</v>
          </cell>
          <cell r="HB326">
            <v>2.4929100000000002</v>
          </cell>
          <cell r="HC326">
            <v>2.5401850000000001</v>
          </cell>
          <cell r="HD326">
            <v>2.3450899999999999</v>
          </cell>
          <cell r="HE326">
            <v>2.2463350000000002</v>
          </cell>
          <cell r="HF326">
            <v>2.2064010000000001</v>
          </cell>
          <cell r="HP326">
            <v>2.2992685008515976</v>
          </cell>
          <cell r="HQ326">
            <v>2.3105389017599678</v>
          </cell>
          <cell r="HR326">
            <v>4.2152555025547924</v>
          </cell>
          <cell r="HS326">
            <v>3.823547803519936</v>
          </cell>
          <cell r="HT326">
            <v>2.50093225439992</v>
          </cell>
          <cell r="HU326">
            <v>2.7415910051095849</v>
          </cell>
          <cell r="HV326">
            <v>3.2564511561598879</v>
          </cell>
          <cell r="HW326">
            <v>2.5111380068127795</v>
          </cell>
          <cell r="HX326">
            <v>2.561375057919856</v>
          </cell>
          <cell r="HY326">
            <v>2.3686345087998397</v>
          </cell>
          <cell r="HZ326">
            <v>2.2718542095378913</v>
          </cell>
          <cell r="IA326">
            <v>2.2370088614397923</v>
          </cell>
        </row>
        <row r="332"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</row>
        <row r="333"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0.75679999999999992</v>
          </cell>
          <cell r="GG333">
            <v>0.83496000000000004</v>
          </cell>
          <cell r="GH333">
            <v>0.88939999999999997</v>
          </cell>
          <cell r="GI333">
            <v>1.1373</v>
          </cell>
          <cell r="GJ333">
            <v>1.30132</v>
          </cell>
          <cell r="GK333">
            <v>1.488815</v>
          </cell>
          <cell r="GU333">
            <v>0.89796212499999983</v>
          </cell>
          <cell r="GV333">
            <v>1.2651924999999999</v>
          </cell>
          <cell r="GW333">
            <v>1.5571603749999998</v>
          </cell>
          <cell r="GX333">
            <v>0</v>
          </cell>
          <cell r="GY333">
            <v>0</v>
          </cell>
          <cell r="GZ333">
            <v>0</v>
          </cell>
          <cell r="HA333">
            <v>0.83248</v>
          </cell>
          <cell r="HB333">
            <v>0.91845599999999994</v>
          </cell>
          <cell r="HC333">
            <v>0.97833999999999999</v>
          </cell>
          <cell r="HD333">
            <v>1.2510300000000001</v>
          </cell>
          <cell r="HE333">
            <v>1.4314520000000002</v>
          </cell>
          <cell r="HF333">
            <v>1.6376965000000001</v>
          </cell>
          <cell r="HP333">
            <v>0.105266304</v>
          </cell>
          <cell r="HQ333">
            <v>0.1631627712</v>
          </cell>
          <cell r="HR333">
            <v>0.21053260800000001</v>
          </cell>
          <cell r="HS333">
            <v>0.27193795199999998</v>
          </cell>
          <cell r="HT333">
            <v>0.3263255424</v>
          </cell>
          <cell r="HU333">
            <v>0.368432064</v>
          </cell>
          <cell r="HV333">
            <v>0.43510072319999998</v>
          </cell>
          <cell r="HW333">
            <v>0.52633152000000005</v>
          </cell>
          <cell r="HX333">
            <v>0.76142626559999993</v>
          </cell>
          <cell r="HY333">
            <v>0.87020144639999997</v>
          </cell>
          <cell r="HZ333">
            <v>0.88423695359999999</v>
          </cell>
          <cell r="IA333">
            <v>1.0877518079999999</v>
          </cell>
        </row>
        <row r="346">
          <cell r="FZ346">
            <v>361.075199</v>
          </cell>
          <cell r="GA346">
            <v>385.24285599999996</v>
          </cell>
          <cell r="GB346">
            <v>375.65480400000001</v>
          </cell>
          <cell r="GC346">
            <v>377.27701300000001</v>
          </cell>
          <cell r="GD346">
            <v>394.62750299999999</v>
          </cell>
          <cell r="GE346">
            <v>359.08403640218404</v>
          </cell>
          <cell r="GF346">
            <v>386.85776399999997</v>
          </cell>
          <cell r="GG346">
            <v>352.08011600279701</v>
          </cell>
          <cell r="GH346">
            <v>376.195426</v>
          </cell>
          <cell r="GI346">
            <v>397.495239001382</v>
          </cell>
          <cell r="GJ346">
            <v>372.03144399999996</v>
          </cell>
          <cell r="GK346">
            <v>414.075919</v>
          </cell>
          <cell r="GU346">
            <v>343.54274172524998</v>
          </cell>
          <cell r="GV346">
            <v>367.40254692099995</v>
          </cell>
          <cell r="GW346">
            <v>333.64560557900001</v>
          </cell>
          <cell r="GX346">
            <v>393.12391005000001</v>
          </cell>
          <cell r="GY346">
            <v>411.28657935000001</v>
          </cell>
          <cell r="GZ346">
            <v>374.22385182229323</v>
          </cell>
          <cell r="HA346">
            <v>403.23539340000002</v>
          </cell>
          <cell r="HB346">
            <v>366.84582180293683</v>
          </cell>
          <cell r="HC346">
            <v>392.03932169999996</v>
          </cell>
          <cell r="HD346">
            <v>414.2902945514511</v>
          </cell>
          <cell r="HE346">
            <v>388.030281</v>
          </cell>
          <cell r="HF346">
            <v>431.77330215000006</v>
          </cell>
          <cell r="HP346">
            <v>392.51303349045656</v>
          </cell>
          <cell r="HQ346">
            <v>419.43813058064359</v>
          </cell>
          <cell r="HR346">
            <v>409.56239544886967</v>
          </cell>
          <cell r="HS346">
            <v>411.52760721778714</v>
          </cell>
          <cell r="HT346">
            <v>430.9981564631089</v>
          </cell>
          <cell r="HU346">
            <v>392.71326529114725</v>
          </cell>
          <cell r="HV346">
            <v>423.56598918425254</v>
          </cell>
          <cell r="HW346">
            <v>385.82490690073621</v>
          </cell>
          <cell r="HX346">
            <v>413.17808051621785</v>
          </cell>
          <cell r="HY346">
            <v>437.33789176288502</v>
          </cell>
          <cell r="HZ346">
            <v>410.54570982516577</v>
          </cell>
          <cell r="IA346">
            <v>457.59460355064851</v>
          </cell>
        </row>
        <row r="357">
          <cell r="FZ357">
            <v>12.43529</v>
          </cell>
          <cell r="GA357">
            <v>13.275219999999999</v>
          </cell>
          <cell r="GB357">
            <v>15.549480000000001</v>
          </cell>
          <cell r="GC357">
            <v>14.06842</v>
          </cell>
          <cell r="GD357">
            <v>13.1455</v>
          </cell>
          <cell r="GE357">
            <v>5.1959999999999997</v>
          </cell>
          <cell r="GF357">
            <v>9.2999999999999999E-2</v>
          </cell>
          <cell r="GG357">
            <v>3.117</v>
          </cell>
          <cell r="GH357">
            <v>4.5705</v>
          </cell>
          <cell r="GI357">
            <v>5.1974999999999998</v>
          </cell>
          <cell r="GJ357">
            <v>4.6965000000000003</v>
          </cell>
          <cell r="GK357">
            <v>0.14699999999999999</v>
          </cell>
          <cell r="GU357">
            <v>1.5660000000000001</v>
          </cell>
          <cell r="GV357">
            <v>0.504</v>
          </cell>
          <cell r="GW357">
            <v>0.504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</row>
        <row r="369">
          <cell r="FZ369">
            <v>17.338549999999998</v>
          </cell>
          <cell r="GA369">
            <v>19.403020000000001</v>
          </cell>
          <cell r="GB369">
            <v>18.630465000000001</v>
          </cell>
          <cell r="GC369">
            <v>18.512789999999999</v>
          </cell>
          <cell r="GD369">
            <v>18.616925000000002</v>
          </cell>
          <cell r="GE369">
            <v>17.962540000000001</v>
          </cell>
          <cell r="GF369">
            <v>18.630665</v>
          </cell>
          <cell r="GG369">
            <v>15.583030000000001</v>
          </cell>
          <cell r="GH369">
            <v>15.637985</v>
          </cell>
          <cell r="GI369">
            <v>16.447915000000002</v>
          </cell>
          <cell r="GJ369">
            <v>17.034275000000001</v>
          </cell>
          <cell r="GK369">
            <v>22.213754999999999</v>
          </cell>
          <cell r="GU369">
            <v>19.896604499999999</v>
          </cell>
          <cell r="GV369">
            <v>20.448179875000001</v>
          </cell>
          <cell r="GW369">
            <v>21.488661124999997</v>
          </cell>
          <cell r="GX369">
            <v>28.772734751728031</v>
          </cell>
          <cell r="GY369">
            <v>28.93458224923495</v>
          </cell>
          <cell r="GZ369">
            <v>27.917531549123858</v>
          </cell>
          <cell r="HA369">
            <v>28.955937073412652</v>
          </cell>
          <cell r="HB369">
            <v>24.219276987327163</v>
          </cell>
          <cell r="HC369">
            <v>24.304688512995696</v>
          </cell>
          <cell r="HD369">
            <v>25.563488567307719</v>
          </cell>
          <cell r="HE369">
            <v>26.474814237237712</v>
          </cell>
          <cell r="HF369">
            <v>34.524805848004121</v>
          </cell>
          <cell r="HP369">
            <v>41.882375856292654</v>
          </cell>
          <cell r="HQ369">
            <v>46.869235108308565</v>
          </cell>
          <cell r="HR369">
            <v>45.003079121812675</v>
          </cell>
          <cell r="HS369">
            <v>44.718827637179352</v>
          </cell>
          <cell r="HT369">
            <v>44.970372386295921</v>
          </cell>
          <cell r="HU369">
            <v>43.389663588575225</v>
          </cell>
          <cell r="HV369">
            <v>45.003562234597268</v>
          </cell>
          <cell r="HW369">
            <v>37.64180507827264</v>
          </cell>
          <cell r="HX369">
            <v>37.774552393658439</v>
          </cell>
          <cell r="HY369">
            <v>39.730990081774642</v>
          </cell>
          <cell r="HZ369">
            <v>41.147380143636553</v>
          </cell>
          <cell r="IA369">
            <v>53.658745171285958</v>
          </cell>
        </row>
        <row r="375"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</row>
        <row r="381">
          <cell r="FZ381">
            <v>9.2233300000000007</v>
          </cell>
          <cell r="GA381">
            <v>10.89228</v>
          </cell>
          <cell r="GB381">
            <v>10.086409999999999</v>
          </cell>
          <cell r="GC381">
            <v>9.5907</v>
          </cell>
          <cell r="GD381">
            <v>9.6386099999999999</v>
          </cell>
          <cell r="GE381">
            <v>8.8580000000000005</v>
          </cell>
          <cell r="GF381">
            <v>9.5094469999999998</v>
          </cell>
          <cell r="GG381">
            <v>7.7433519999999998</v>
          </cell>
          <cell r="GH381">
            <v>8.2842739999999999</v>
          </cell>
          <cell r="GI381">
            <v>7.5725699999999998</v>
          </cell>
          <cell r="GJ381">
            <v>8.267437000000001</v>
          </cell>
          <cell r="GK381">
            <v>9.8575070000000018</v>
          </cell>
          <cell r="GU381">
            <v>9.6191662999999998</v>
          </cell>
          <cell r="GV381">
            <v>10.264033475000002</v>
          </cell>
          <cell r="GW381">
            <v>9.4605962999999988</v>
          </cell>
          <cell r="GX381">
            <v>12.360426326347834</v>
          </cell>
          <cell r="GY381">
            <v>12.422172395487243</v>
          </cell>
          <cell r="GZ381">
            <v>11.416127748630352</v>
          </cell>
          <cell r="HA381">
            <v>12.255708034638706</v>
          </cell>
          <cell r="HB381">
            <v>9.9795772899765556</v>
          </cell>
          <cell r="HC381">
            <v>10.676713737712458</v>
          </cell>
          <cell r="HD381">
            <v>9.7594746562932659</v>
          </cell>
          <cell r="HE381">
            <v>10.655014331198156</v>
          </cell>
          <cell r="HF381">
            <v>12.704285300860008</v>
          </cell>
          <cell r="HP381">
            <v>15.319833154876104</v>
          </cell>
          <cell r="HQ381">
            <v>18.091937757425345</v>
          </cell>
          <cell r="HR381">
            <v>16.75339799526569</v>
          </cell>
          <cell r="HS381">
            <v>15.930030025865957</v>
          </cell>
          <cell r="HT381">
            <v>16.009607923051693</v>
          </cell>
          <cell r="HU381">
            <v>14.713024697792722</v>
          </cell>
          <cell r="HV381">
            <v>15.795069832168764</v>
          </cell>
          <cell r="HW381">
            <v>12.861608627196055</v>
          </cell>
          <cell r="HX381">
            <v>13.760073150291499</v>
          </cell>
          <cell r="HY381">
            <v>12.577941909659543</v>
          </cell>
          <cell r="HZ381">
            <v>13.732107108652672</v>
          </cell>
          <cell r="IA381">
            <v>16.373193040151797</v>
          </cell>
        </row>
        <row r="388">
          <cell r="FZ388">
            <v>38.916746769999996</v>
          </cell>
          <cell r="GA388">
            <v>24.20134011</v>
          </cell>
          <cell r="GB388">
            <v>52.99682293</v>
          </cell>
          <cell r="GC388">
            <v>118.56327228999999</v>
          </cell>
          <cell r="GD388">
            <v>419.86832154000001</v>
          </cell>
          <cell r="GE388">
            <v>278.27111647000004</v>
          </cell>
          <cell r="GF388">
            <v>166.17752897999998</v>
          </cell>
          <cell r="GG388">
            <v>202.37586160999999</v>
          </cell>
          <cell r="GH388">
            <v>184.76143912000001</v>
          </cell>
          <cell r="GI388">
            <v>221.69134485000001</v>
          </cell>
          <cell r="GJ388">
            <v>195.84438571000001</v>
          </cell>
          <cell r="GK388">
            <v>213.47331818999999</v>
          </cell>
          <cell r="GU388">
            <v>119.59048199999999</v>
          </cell>
          <cell r="GV388">
            <v>65.437235999999999</v>
          </cell>
          <cell r="GW388">
            <v>61.612524000000001</v>
          </cell>
          <cell r="GX388">
            <v>124.49143590449999</v>
          </cell>
          <cell r="GY388">
            <v>440.86173761700002</v>
          </cell>
          <cell r="GZ388">
            <v>292.18467229350006</v>
          </cell>
          <cell r="HA388">
            <v>174.48640542899997</v>
          </cell>
          <cell r="HB388">
            <v>212.4946546905</v>
          </cell>
          <cell r="HC388">
            <v>193.999511076</v>
          </cell>
          <cell r="HD388">
            <v>232.77591209250002</v>
          </cell>
          <cell r="HE388">
            <v>205.63660499550002</v>
          </cell>
          <cell r="HF388">
            <v>224.1469840995</v>
          </cell>
          <cell r="HP388">
            <v>42.905713313924998</v>
          </cell>
          <cell r="HQ388">
            <v>26.681977471275001</v>
          </cell>
          <cell r="HR388">
            <v>58.428997280325</v>
          </cell>
          <cell r="HS388">
            <v>130.716007699725</v>
          </cell>
          <cell r="HT388">
            <v>462.90482449785003</v>
          </cell>
          <cell r="HU388">
            <v>306.79390590817508</v>
          </cell>
          <cell r="HV388">
            <v>183.21072570044998</v>
          </cell>
          <cell r="HW388">
            <v>223.119387425025</v>
          </cell>
          <cell r="HX388">
            <v>203.69948662980002</v>
          </cell>
          <cell r="HY388">
            <v>244.41470769712501</v>
          </cell>
          <cell r="HZ388">
            <v>215.91843524527502</v>
          </cell>
          <cell r="IA388">
            <v>235.35433330447501</v>
          </cell>
        </row>
        <row r="395">
          <cell r="FZ395">
            <v>24.526</v>
          </cell>
          <cell r="GA395">
            <v>25.21</v>
          </cell>
          <cell r="GB395">
            <v>24.085999999999999</v>
          </cell>
          <cell r="GC395">
            <v>24.893999999999998</v>
          </cell>
          <cell r="GD395">
            <v>23.95</v>
          </cell>
          <cell r="GE395">
            <v>20.492000000000001</v>
          </cell>
          <cell r="GF395">
            <v>24.568000000000001</v>
          </cell>
          <cell r="GG395">
            <v>23.495999999999999</v>
          </cell>
          <cell r="GH395">
            <v>22.86</v>
          </cell>
          <cell r="GI395">
            <v>23.738</v>
          </cell>
          <cell r="GJ395">
            <v>22.016359999999999</v>
          </cell>
          <cell r="GK395">
            <v>25.371639999999999</v>
          </cell>
          <cell r="GU395">
            <v>24.488</v>
          </cell>
          <cell r="GV395">
            <v>26.28</v>
          </cell>
          <cell r="GW395">
            <v>24.7</v>
          </cell>
          <cell r="GX395">
            <v>26.1387</v>
          </cell>
          <cell r="GY395">
            <v>25.147500000000001</v>
          </cell>
          <cell r="GZ395">
            <v>21.5166</v>
          </cell>
          <cell r="HA395">
            <v>25.796400000000002</v>
          </cell>
          <cell r="HB395">
            <v>24.6708</v>
          </cell>
          <cell r="HC395">
            <v>24.003</v>
          </cell>
          <cell r="HD395">
            <v>24.924900000000001</v>
          </cell>
          <cell r="HE395">
            <v>23.117177999999999</v>
          </cell>
          <cell r="HF395">
            <v>26.640222000000001</v>
          </cell>
          <cell r="HP395">
            <v>27.039915000000001</v>
          </cell>
          <cell r="HQ395">
            <v>27.794025000000001</v>
          </cell>
          <cell r="HR395">
            <v>26.554814999999998</v>
          </cell>
          <cell r="HS395">
            <v>27.445634999999999</v>
          </cell>
          <cell r="HT395">
            <v>26.404875000000001</v>
          </cell>
          <cell r="HU395">
            <v>22.59243</v>
          </cell>
          <cell r="HV395">
            <v>27.086220000000001</v>
          </cell>
          <cell r="HW395">
            <v>25.904339999999998</v>
          </cell>
          <cell r="HX395">
            <v>25.203150000000001</v>
          </cell>
          <cell r="HY395">
            <v>26.171144999999999</v>
          </cell>
          <cell r="HZ395">
            <v>24.273036900000001</v>
          </cell>
          <cell r="IA395">
            <v>27.9722331</v>
          </cell>
        </row>
        <row r="403">
          <cell r="FZ403">
            <v>43.904240000000001</v>
          </cell>
          <cell r="GA403">
            <v>46.547800000000002</v>
          </cell>
          <cell r="GB403">
            <v>44.128554999999999</v>
          </cell>
          <cell r="GC403">
            <v>43.677034999999997</v>
          </cell>
          <cell r="GD403">
            <v>44.32808</v>
          </cell>
          <cell r="GE403">
            <v>43.01238</v>
          </cell>
          <cell r="GF403">
            <v>46.582965000000002</v>
          </cell>
          <cell r="GG403">
            <v>43.43139</v>
          </cell>
          <cell r="GH403">
            <v>47.047600000000003</v>
          </cell>
          <cell r="GI403">
            <v>47.999085000000001</v>
          </cell>
          <cell r="GJ403">
            <v>43.995755000000003</v>
          </cell>
          <cell r="GK403">
            <v>49.815919999999998</v>
          </cell>
          <cell r="GU403">
            <v>49.102449999999997</v>
          </cell>
          <cell r="GV403">
            <v>50.219793000000003</v>
          </cell>
          <cell r="GW403">
            <v>48.807212999999997</v>
          </cell>
          <cell r="GX403">
            <v>48.182202500130337</v>
          </cell>
          <cell r="GY403">
            <v>48.900401023145868</v>
          </cell>
          <cell r="GZ403">
            <v>47.448990142589956</v>
          </cell>
          <cell r="HA403">
            <v>51.387871284909437</v>
          </cell>
          <cell r="HB403">
            <v>47.911219885739406</v>
          </cell>
          <cell r="HC403">
            <v>51.900432122856614</v>
          </cell>
          <cell r="HD403">
            <v>52.950060215648087</v>
          </cell>
          <cell r="HE403">
            <v>48.533797602243887</v>
          </cell>
          <cell r="HF403">
            <v>54.954296809989351</v>
          </cell>
          <cell r="HP403">
            <v>53.531295650672519</v>
          </cell>
          <cell r="HQ403">
            <v>56.857918988352296</v>
          </cell>
          <cell r="HR403">
            <v>54.009744962875608</v>
          </cell>
          <cell r="HS403">
            <v>53.576709529688614</v>
          </cell>
          <cell r="HT403">
            <v>54.475149214493179</v>
          </cell>
          <cell r="HU403">
            <v>52.95964290225799</v>
          </cell>
          <cell r="HV403">
            <v>57.431517146521593</v>
          </cell>
          <cell r="HW403">
            <v>53.675023165673281</v>
          </cell>
          <cell r="HX403">
            <v>58.315430048340929</v>
          </cell>
          <cell r="HY403">
            <v>59.685646297943102</v>
          </cell>
          <cell r="HZ403">
            <v>54.882349119911211</v>
          </cell>
          <cell r="IA403">
            <v>62.32125819321481</v>
          </cell>
        </row>
        <row r="410">
          <cell r="FZ410">
            <v>10.77121</v>
          </cell>
          <cell r="GA410">
            <v>11.38965</v>
          </cell>
          <cell r="GB410">
            <v>11.8988</v>
          </cell>
          <cell r="GC410">
            <v>10.45063</v>
          </cell>
          <cell r="GD410">
            <v>10.38475</v>
          </cell>
          <cell r="GE410">
            <v>9.5620999999999992</v>
          </cell>
          <cell r="GF410">
            <v>10.07292</v>
          </cell>
          <cell r="GG410">
            <v>9.1783400000000004</v>
          </cell>
          <cell r="GH410">
            <v>9.5223700000000004</v>
          </cell>
          <cell r="GI410">
            <v>8.9736600000000006</v>
          </cell>
          <cell r="GJ410">
            <v>8.9060400000000008</v>
          </cell>
          <cell r="GK410">
            <v>10.07882</v>
          </cell>
          <cell r="GU410">
            <v>7.3870279999999999</v>
          </cell>
          <cell r="GV410">
            <v>7.4092950000000002</v>
          </cell>
          <cell r="GW410">
            <v>7.1098790000000003</v>
          </cell>
          <cell r="GX410">
            <v>10.6596426</v>
          </cell>
          <cell r="GY410">
            <v>10.592445000000001</v>
          </cell>
          <cell r="GZ410">
            <v>9.753342</v>
          </cell>
          <cell r="HA410">
            <v>10.2743784</v>
          </cell>
          <cell r="HB410">
            <v>9.3619067999999999</v>
          </cell>
          <cell r="HC410">
            <v>9.7128174000000005</v>
          </cell>
          <cell r="HD410">
            <v>9.153133200000001</v>
          </cell>
          <cell r="HE410">
            <v>9.0841608000000011</v>
          </cell>
          <cell r="HF410">
            <v>10.280396400000001</v>
          </cell>
          <cell r="HP410">
            <v>11.206366883999999</v>
          </cell>
          <cell r="HQ410">
            <v>11.84979186</v>
          </cell>
          <cell r="HR410">
            <v>12.379511519999999</v>
          </cell>
          <cell r="HS410">
            <v>10.872835452</v>
          </cell>
          <cell r="HT410">
            <v>10.804293900000001</v>
          </cell>
          <cell r="HU410">
            <v>9.948408839999999</v>
          </cell>
          <cell r="HV410">
            <v>10.479865968</v>
          </cell>
          <cell r="HW410">
            <v>9.5491449360000011</v>
          </cell>
          <cell r="HX410">
            <v>9.9070737480000002</v>
          </cell>
          <cell r="HY410">
            <v>9.3361958640000005</v>
          </cell>
          <cell r="HZ410">
            <v>9.2658440160000008</v>
          </cell>
          <cell r="IA410">
            <v>10.486004328</v>
          </cell>
        </row>
        <row r="423"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P423">
            <v>1.4256E-2</v>
          </cell>
          <cell r="HQ423">
            <v>2.9462400000000003E-2</v>
          </cell>
          <cell r="HR423">
            <v>4.2768E-2</v>
          </cell>
          <cell r="HS423">
            <v>5.8924800000000006E-2</v>
          </cell>
          <cell r="HT423">
            <v>7.3655999999999999E-2</v>
          </cell>
          <cell r="HU423">
            <v>8.5536000000000001E-2</v>
          </cell>
          <cell r="HV423">
            <v>0.1031184</v>
          </cell>
          <cell r="HW423">
            <v>0.114048</v>
          </cell>
          <cell r="HX423">
            <v>0.147312</v>
          </cell>
          <cell r="HY423">
            <v>0.1767744</v>
          </cell>
          <cell r="HZ423">
            <v>0.18627839999999998</v>
          </cell>
          <cell r="IA423">
            <v>0.23569920000000003</v>
          </cell>
        </row>
      </sheetData>
      <sheetData sheetId="4"/>
      <sheetData sheetId="5"/>
      <sheetData sheetId="6">
        <row r="10">
          <cell r="D10">
            <v>8436482</v>
          </cell>
          <cell r="E10">
            <v>13333.678324823519</v>
          </cell>
          <cell r="G10">
            <v>12077.835801569081</v>
          </cell>
          <cell r="T10">
            <v>8777410</v>
          </cell>
          <cell r="V10">
            <v>14234.252853090025</v>
          </cell>
          <cell r="AA10">
            <v>13523.363947271535</v>
          </cell>
          <cell r="AC10">
            <v>191.27160197076924</v>
          </cell>
          <cell r="AD10">
            <v>6503.8382117412075</v>
          </cell>
          <cell r="AF10">
            <v>794.45179199999995</v>
          </cell>
          <cell r="CL10">
            <v>179.17020581788222</v>
          </cell>
          <cell r="CM10">
            <v>5686.8327164015845</v>
          </cell>
          <cell r="CO10">
            <v>761.42298600000004</v>
          </cell>
        </row>
        <row r="11">
          <cell r="D11">
            <v>4138856</v>
          </cell>
          <cell r="E11">
            <v>4842.9110358235203</v>
          </cell>
          <cell r="G11">
            <v>2381.5377631943688</v>
          </cell>
          <cell r="T11">
            <v>4306112</v>
          </cell>
          <cell r="V11">
            <v>5170.0077465191498</v>
          </cell>
          <cell r="AA11">
            <v>2615.3479341760999</v>
          </cell>
          <cell r="AC11">
            <v>62.040092958229799</v>
          </cell>
          <cell r="AD11">
            <v>589.67608776454574</v>
          </cell>
          <cell r="AF11">
            <v>274.10902799999997</v>
          </cell>
          <cell r="CL11">
            <v>58.114932429882245</v>
          </cell>
          <cell r="CM11">
            <v>537.24792976606886</v>
          </cell>
          <cell r="CO11">
            <v>261.291132</v>
          </cell>
        </row>
        <row r="12">
          <cell r="D12">
            <v>2193992</v>
          </cell>
          <cell r="E12">
            <v>2523.6196398235202</v>
          </cell>
          <cell r="G12">
            <v>1748.0763202103071</v>
          </cell>
          <cell r="I12">
            <v>10</v>
          </cell>
          <cell r="J12">
            <v>1.95</v>
          </cell>
          <cell r="T12">
            <v>2282654</v>
          </cell>
          <cell r="V12">
            <v>2694.0682970726598</v>
          </cell>
          <cell r="AA12">
            <v>1922.4501898264807</v>
          </cell>
          <cell r="AC12">
            <v>32.328819564871921</v>
          </cell>
          <cell r="AD12">
            <v>374.87778701616372</v>
          </cell>
          <cell r="AF12">
            <v>107.439504</v>
          </cell>
          <cell r="CL12">
            <v>30.283435677882242</v>
          </cell>
          <cell r="CM12">
            <v>340.87488244100985</v>
          </cell>
          <cell r="CO12">
            <v>103.266384</v>
          </cell>
        </row>
        <row r="13">
          <cell r="D13">
            <v>1944864</v>
          </cell>
          <cell r="E13">
            <v>2319.2913960000001</v>
          </cell>
          <cell r="G13">
            <v>633.46144298406159</v>
          </cell>
          <cell r="I13">
            <v>10</v>
          </cell>
          <cell r="J13">
            <v>3.1</v>
          </cell>
          <cell r="T13">
            <v>2023458</v>
          </cell>
          <cell r="V13">
            <v>2475.93944944649</v>
          </cell>
          <cell r="AA13">
            <v>692.8977443496193</v>
          </cell>
          <cell r="AC13">
            <v>29.711273393357878</v>
          </cell>
          <cell r="AD13">
            <v>214.79830074838202</v>
          </cell>
          <cell r="AF13">
            <v>166.669524</v>
          </cell>
          <cell r="CL13">
            <v>27.831496752</v>
          </cell>
          <cell r="CM13">
            <v>196.37304732505908</v>
          </cell>
          <cell r="CO13">
            <v>158.02474799999999</v>
          </cell>
        </row>
        <row r="14">
          <cell r="D14">
            <v>2676328</v>
          </cell>
          <cell r="E14">
            <v>4309.9199289999997</v>
          </cell>
          <cell r="G14">
            <v>4488.0231044980792</v>
          </cell>
          <cell r="T14">
            <v>2784482</v>
          </cell>
          <cell r="V14">
            <v>4601.0177050502498</v>
          </cell>
          <cell r="AA14">
            <v>4771.9922611184747</v>
          </cell>
          <cell r="AC14">
            <v>55.212212460602998</v>
          </cell>
          <cell r="AD14">
            <v>1820.2268291685573</v>
          </cell>
          <cell r="AF14">
            <v>294.88373999999999</v>
          </cell>
          <cell r="CL14">
            <v>51.719039147999993</v>
          </cell>
          <cell r="CM14">
            <v>1712.6185172541354</v>
          </cell>
          <cell r="CO14">
            <v>283.42996199999999</v>
          </cell>
        </row>
        <row r="15">
          <cell r="G15">
            <v>3154.5183778924461</v>
          </cell>
          <cell r="I15">
            <v>10</v>
          </cell>
          <cell r="J15">
            <v>3.4</v>
          </cell>
          <cell r="AA15">
            <v>3359.496115487932</v>
          </cell>
          <cell r="AC15">
            <v>0</v>
          </cell>
          <cell r="AD15">
            <v>1142.2286792658967</v>
          </cell>
          <cell r="CL15">
            <v>0</v>
          </cell>
          <cell r="CM15">
            <v>1072.5362484834318</v>
          </cell>
        </row>
        <row r="16">
          <cell r="D16">
            <v>2676328</v>
          </cell>
          <cell r="E16">
            <v>4309.9199289999997</v>
          </cell>
          <cell r="G16">
            <v>1333.5047266056329</v>
          </cell>
          <cell r="I16">
            <v>10</v>
          </cell>
          <cell r="J16">
            <v>4.8</v>
          </cell>
          <cell r="T16">
            <v>2784482</v>
          </cell>
          <cell r="V16">
            <v>4601.0177050502498</v>
          </cell>
          <cell r="AA16">
            <v>1412.4961456305425</v>
          </cell>
          <cell r="AC16">
            <v>55.212212460602998</v>
          </cell>
          <cell r="AD16">
            <v>677.99814990266043</v>
          </cell>
          <cell r="AF16">
            <v>294.88373999999999</v>
          </cell>
          <cell r="CL16">
            <v>51.719039147999993</v>
          </cell>
          <cell r="CM16">
            <v>640.08226877070376</v>
          </cell>
          <cell r="CO16">
            <v>283.42996199999999</v>
          </cell>
        </row>
        <row r="17">
          <cell r="D17">
            <v>1621298</v>
          </cell>
          <cell r="E17">
            <v>4180.8473599999998</v>
          </cell>
          <cell r="G17">
            <v>5208.2749338766334</v>
          </cell>
          <cell r="T17">
            <v>1686816</v>
          </cell>
          <cell r="V17">
            <v>4463.2274015206258</v>
          </cell>
          <cell r="AA17">
            <v>6136.0237519769598</v>
          </cell>
          <cell r="AC17">
            <v>74.019296551936435</v>
          </cell>
          <cell r="AD17">
            <v>4093.935294808105</v>
          </cell>
          <cell r="AF17">
            <v>225.459024</v>
          </cell>
          <cell r="CL17">
            <v>69.336234239999996</v>
          </cell>
          <cell r="CM17">
            <v>3436.9662693813798</v>
          </cell>
          <cell r="CO17">
            <v>216.70189199999999</v>
          </cell>
        </row>
        <row r="18">
          <cell r="G18">
            <v>3024.3798280065002</v>
          </cell>
          <cell r="I18">
            <v>10</v>
          </cell>
          <cell r="J18">
            <v>5.0999999999999996</v>
          </cell>
          <cell r="AA18">
            <v>3461.6708070401028</v>
          </cell>
          <cell r="AC18">
            <v>0</v>
          </cell>
          <cell r="AD18">
            <v>1765.4521115904522</v>
          </cell>
          <cell r="CL18">
            <v>0</v>
          </cell>
          <cell r="CM18">
            <v>1542.4337122833151</v>
          </cell>
        </row>
        <row r="19">
          <cell r="D19">
            <v>923047</v>
          </cell>
          <cell r="E19">
            <v>1973.3344099999999</v>
          </cell>
          <cell r="G19">
            <v>968.82601728524969</v>
          </cell>
          <cell r="I19">
            <v>10</v>
          </cell>
          <cell r="J19">
            <v>7.7</v>
          </cell>
          <cell r="T19">
            <v>960349</v>
          </cell>
          <cell r="V19">
            <v>2106.6160643271</v>
          </cell>
          <cell r="AA19">
            <v>1136.8190155489085</v>
          </cell>
          <cell r="AC19">
            <v>25.279392771925199</v>
          </cell>
          <cell r="AD19">
            <v>875.35064197265967</v>
          </cell>
          <cell r="AF19">
            <v>113.00376</v>
          </cell>
          <cell r="CL19">
            <v>23.680012919999999</v>
          </cell>
          <cell r="CM19">
            <v>745.99603330964226</v>
          </cell>
          <cell r="CO19">
            <v>108.61445999999999</v>
          </cell>
        </row>
        <row r="20">
          <cell r="D20">
            <v>349938</v>
          </cell>
          <cell r="E20">
            <v>895.37030000000004</v>
          </cell>
          <cell r="G20">
            <v>420.54166698341186</v>
          </cell>
          <cell r="I20">
            <v>10</v>
          </cell>
          <cell r="J20">
            <v>9</v>
          </cell>
          <cell r="T20">
            <v>364079</v>
          </cell>
          <cell r="V20">
            <v>955.84481167658305</v>
          </cell>
          <cell r="AA20">
            <v>522.32228239122742</v>
          </cell>
          <cell r="AC20">
            <v>11.470137740118997</v>
          </cell>
          <cell r="AD20">
            <v>470.0900541521047</v>
          </cell>
          <cell r="AF20">
            <v>51.409224000000002</v>
          </cell>
          <cell r="CL20">
            <v>10.7444436</v>
          </cell>
          <cell r="CM20">
            <v>378.48750028507067</v>
          </cell>
          <cell r="CO20">
            <v>49.412447999999998</v>
          </cell>
        </row>
        <row r="21">
          <cell r="D21">
            <v>293293</v>
          </cell>
          <cell r="E21">
            <v>912.84960999999998</v>
          </cell>
          <cell r="G21">
            <v>489.56796196239384</v>
          </cell>
          <cell r="I21">
            <v>10</v>
          </cell>
          <cell r="J21">
            <v>9.5</v>
          </cell>
          <cell r="T21">
            <v>305145</v>
          </cell>
          <cell r="V21">
            <v>974.50469773175701</v>
          </cell>
          <cell r="AA21">
            <v>643.3831980766555</v>
          </cell>
          <cell r="AC21">
            <v>11.694056372781082</v>
          </cell>
          <cell r="AD21">
            <v>611.21403817282271</v>
          </cell>
          <cell r="AF21">
            <v>50.268791999999998</v>
          </cell>
          <cell r="CL21">
            <v>10.954195319999998</v>
          </cell>
          <cell r="CM21">
            <v>465.08956386427417</v>
          </cell>
          <cell r="CO21">
            <v>48.316296000000001</v>
          </cell>
        </row>
        <row r="22">
          <cell r="D22">
            <v>55020</v>
          </cell>
          <cell r="E22">
            <v>399.29304000000002</v>
          </cell>
          <cell r="G22">
            <v>304.95945963907769</v>
          </cell>
          <cell r="I22">
            <v>50</v>
          </cell>
          <cell r="J22">
            <v>10</v>
          </cell>
          <cell r="T22">
            <v>57243</v>
          </cell>
          <cell r="V22">
            <v>426.26182778518597</v>
          </cell>
          <cell r="AA22">
            <v>371.82844892006608</v>
          </cell>
          <cell r="AC22">
            <v>25.575709667111159</v>
          </cell>
          <cell r="AD22">
            <v>371.82844892006608</v>
          </cell>
          <cell r="AF22">
            <v>10.777248</v>
          </cell>
          <cell r="CL22">
            <v>23.9575824</v>
          </cell>
          <cell r="CM22">
            <v>304.95945963907769</v>
          </cell>
          <cell r="CO22">
            <v>10.358688000000001</v>
          </cell>
        </row>
        <row r="23">
          <cell r="D23">
            <v>1244875</v>
          </cell>
          <cell r="E23">
            <v>4501.7930119818157</v>
          </cell>
          <cell r="G23">
            <v>4066.9472452554369</v>
          </cell>
          <cell r="T23">
            <v>1295937</v>
          </cell>
          <cell r="V23">
            <v>4808.5814944387948</v>
          </cell>
          <cell r="AA23">
            <v>4662.1817910419022</v>
          </cell>
          <cell r="AC23">
            <v>445.24168611562038</v>
          </cell>
          <cell r="AD23">
            <v>4766.6729045581369</v>
          </cell>
          <cell r="AF23">
            <v>128.433864</v>
          </cell>
          <cell r="CL23">
            <v>416.83517551203113</v>
          </cell>
          <cell r="CM23">
            <v>4157.3915781802989</v>
          </cell>
          <cell r="CO23">
            <v>123.37340999999999</v>
          </cell>
        </row>
        <row r="24">
          <cell r="D24">
            <v>565310</v>
          </cell>
          <cell r="E24">
            <v>1035.30888877198</v>
          </cell>
          <cell r="G24">
            <v>95.5288047226163</v>
          </cell>
          <cell r="I24">
            <v>30</v>
          </cell>
          <cell r="J24">
            <v>7</v>
          </cell>
          <cell r="T24">
            <v>588497</v>
          </cell>
          <cell r="V24">
            <v>1105.8631861408701</v>
          </cell>
          <cell r="AA24">
            <v>108.63105925185242</v>
          </cell>
          <cell r="AC24">
            <v>39.811074701071313</v>
          </cell>
          <cell r="AD24">
            <v>76.041741476296693</v>
          </cell>
          <cell r="AF24">
            <v>34.61421</v>
          </cell>
          <cell r="CL24">
            <v>37.271119995791281</v>
          </cell>
          <cell r="CM24">
            <v>66.870163305831412</v>
          </cell>
          <cell r="CO24">
            <v>33.250410000000002</v>
          </cell>
        </row>
        <row r="25">
          <cell r="D25">
            <v>565310</v>
          </cell>
          <cell r="E25">
            <v>1035.30888877198</v>
          </cell>
          <cell r="G25">
            <v>95.5288047226163</v>
          </cell>
          <cell r="I25">
            <v>30</v>
          </cell>
          <cell r="J25">
            <v>7</v>
          </cell>
          <cell r="T25">
            <v>588497</v>
          </cell>
          <cell r="V25">
            <v>1105.8631861408701</v>
          </cell>
          <cell r="AA25">
            <v>108.63105925185242</v>
          </cell>
          <cell r="AC25">
            <v>39.811074701071313</v>
          </cell>
          <cell r="AD25">
            <v>76.041741476296693</v>
          </cell>
          <cell r="AF25">
            <v>34.61421</v>
          </cell>
          <cell r="CL25">
            <v>37.271119995791281</v>
          </cell>
          <cell r="CM25">
            <v>66.870163305831412</v>
          </cell>
          <cell r="CO25">
            <v>33.250410000000002</v>
          </cell>
        </row>
        <row r="32">
          <cell r="D32">
            <v>664109</v>
          </cell>
          <cell r="E32">
            <v>3445.5426721506437</v>
          </cell>
          <cell r="G32">
            <v>3960.8352101066271</v>
          </cell>
          <cell r="T32">
            <v>691349</v>
          </cell>
          <cell r="V32">
            <v>3680.3497378723378</v>
          </cell>
          <cell r="AA32">
            <v>4541.4395414015735</v>
          </cell>
          <cell r="AC32">
            <v>402.93402083623181</v>
          </cell>
          <cell r="AD32">
            <v>4679.0814233482397</v>
          </cell>
          <cell r="AF32">
            <v>92.558534999999992</v>
          </cell>
          <cell r="CL32">
            <v>377.22674792724581</v>
          </cell>
          <cell r="CM32">
            <v>4080.3431337393686</v>
          </cell>
          <cell r="CO32">
            <v>88.911644999999993</v>
          </cell>
        </row>
        <row r="33">
          <cell r="D33">
            <v>192393</v>
          </cell>
          <cell r="E33">
            <v>349.16519</v>
          </cell>
          <cell r="G33">
            <v>709.76282692640677</v>
          </cell>
          <cell r="I33">
            <v>70</v>
          </cell>
          <cell r="J33">
            <v>8.5</v>
          </cell>
          <cell r="T33">
            <v>200284</v>
          </cell>
          <cell r="V33">
            <v>372.96012203747898</v>
          </cell>
          <cell r="AA33">
            <v>812.78814060817717</v>
          </cell>
          <cell r="AC33">
            <v>31.328650251148236</v>
          </cell>
          <cell r="AD33">
            <v>690.86991951695063</v>
          </cell>
          <cell r="AF33">
            <v>21.204557999999999</v>
          </cell>
          <cell r="CL33">
            <v>29.329875960000003</v>
          </cell>
          <cell r="CM33">
            <v>603.29840288744572</v>
          </cell>
          <cell r="CO33">
            <v>20.369123999999999</v>
          </cell>
        </row>
        <row r="41">
          <cell r="D41">
            <v>258349</v>
          </cell>
          <cell r="E41">
            <v>657.45627474531898</v>
          </cell>
          <cell r="G41">
            <v>695.42450438005301</v>
          </cell>
          <cell r="I41">
            <v>70</v>
          </cell>
          <cell r="J41">
            <v>9.9</v>
          </cell>
          <cell r="T41">
            <v>268946</v>
          </cell>
          <cell r="V41">
            <v>702.26064764165301</v>
          </cell>
          <cell r="AA41">
            <v>794.307064906758</v>
          </cell>
          <cell r="AC41">
            <v>58.989894401898852</v>
          </cell>
          <cell r="AD41">
            <v>786.36399425769036</v>
          </cell>
          <cell r="AF41">
            <v>33.219585000000002</v>
          </cell>
          <cell r="CL41">
            <v>55.226327078606793</v>
          </cell>
          <cell r="CM41">
            <v>688.47025933625252</v>
          </cell>
          <cell r="CO41">
            <v>31.910696999999999</v>
          </cell>
        </row>
        <row r="49">
          <cell r="D49">
            <v>74968</v>
          </cell>
          <cell r="E49">
            <v>323.82301453261499</v>
          </cell>
          <cell r="G49">
            <v>377.30325274190454</v>
          </cell>
          <cell r="I49">
            <v>100</v>
          </cell>
          <cell r="J49">
            <v>10.4</v>
          </cell>
          <cell r="T49">
            <v>78043</v>
          </cell>
          <cell r="V49">
            <v>345.89092635101599</v>
          </cell>
          <cell r="AA49">
            <v>432.18766502839009</v>
          </cell>
          <cell r="AC49">
            <v>41.506911162121924</v>
          </cell>
          <cell r="AD49">
            <v>449.47517162952573</v>
          </cell>
          <cell r="AF49">
            <v>11.016792000000001</v>
          </cell>
          <cell r="CL49">
            <v>38.858761743913796</v>
          </cell>
          <cell r="CM49">
            <v>392.39538285158073</v>
          </cell>
          <cell r="CO49">
            <v>10.582704</v>
          </cell>
        </row>
        <row r="57">
          <cell r="D57">
            <v>138399</v>
          </cell>
          <cell r="E57">
            <v>2115.0981928727101</v>
          </cell>
          <cell r="G57">
            <v>2178.3446260582627</v>
          </cell>
          <cell r="I57">
            <v>100</v>
          </cell>
          <cell r="J57">
            <v>11</v>
          </cell>
          <cell r="T57">
            <v>144076</v>
          </cell>
          <cell r="V57">
            <v>2259.2380418421899</v>
          </cell>
          <cell r="AA57">
            <v>2502.1566708582482</v>
          </cell>
          <cell r="AC57">
            <v>271.10856502106282</v>
          </cell>
          <cell r="AD57">
            <v>2752.372337944073</v>
          </cell>
          <cell r="AF57">
            <v>27.117599999999999</v>
          </cell>
          <cell r="CL57">
            <v>253.81178314472518</v>
          </cell>
          <cell r="CM57">
            <v>2396.1790886640892</v>
          </cell>
          <cell r="CO57">
            <v>26.049119999999998</v>
          </cell>
        </row>
        <row r="65">
          <cell r="D65">
            <v>2530</v>
          </cell>
          <cell r="E65">
            <v>7.6807695623350201</v>
          </cell>
          <cell r="G65">
            <v>5.591724388509796</v>
          </cell>
          <cell r="I65">
            <v>150</v>
          </cell>
          <cell r="J65">
            <v>13</v>
          </cell>
          <cell r="T65">
            <v>2634</v>
          </cell>
          <cell r="V65">
            <v>8.2041991451387997</v>
          </cell>
          <cell r="AA65">
            <v>6.2642955761239847</v>
          </cell>
          <cell r="AC65">
            <v>1.4767558461249841</v>
          </cell>
          <cell r="AD65">
            <v>8.1435842489611794</v>
          </cell>
          <cell r="AF65">
            <v>0.49574400000000002</v>
          </cell>
          <cell r="CL65">
            <v>1.3825385212203036</v>
          </cell>
          <cell r="CM65">
            <v>7.2692417050627345</v>
          </cell>
          <cell r="CO65">
            <v>0.47616000000000003</v>
          </cell>
        </row>
        <row r="66">
          <cell r="D66">
            <v>12926</v>
          </cell>
          <cell r="E66">
            <v>13.260681496857579</v>
          </cell>
          <cell r="G66">
            <v>4.9915060376840525</v>
          </cell>
          <cell r="T66">
            <v>13457</v>
          </cell>
          <cell r="V66">
            <v>14.164371280448</v>
          </cell>
          <cell r="AA66">
            <v>5.8468948123529865</v>
          </cell>
          <cell r="AC66">
            <v>1.0198347321922558</v>
          </cell>
          <cell r="AD66">
            <v>3.4061554846392639</v>
          </cell>
          <cell r="AF66">
            <v>0.76537499999999992</v>
          </cell>
          <cell r="CL66">
            <v>0.95476906777374571</v>
          </cell>
          <cell r="CM66">
            <v>2.9090394300356528</v>
          </cell>
          <cell r="CO66">
            <v>0.73519500000000004</v>
          </cell>
        </row>
        <row r="67">
          <cell r="D67">
            <v>9779</v>
          </cell>
          <cell r="E67">
            <v>10.079333674106399</v>
          </cell>
          <cell r="G67">
            <v>3.3130840712989258</v>
          </cell>
          <cell r="I67">
            <v>60</v>
          </cell>
          <cell r="J67">
            <v>5.3</v>
          </cell>
          <cell r="T67">
            <v>10180</v>
          </cell>
          <cell r="V67">
            <v>10.7662207597247</v>
          </cell>
          <cell r="AA67">
            <v>3.8797392006729927</v>
          </cell>
          <cell r="AC67">
            <v>0.77516789470017833</v>
          </cell>
          <cell r="AD67">
            <v>2.0562617763566857</v>
          </cell>
          <cell r="AF67">
            <v>0.53889299999999996</v>
          </cell>
          <cell r="CL67">
            <v>0.72571202453566075</v>
          </cell>
          <cell r="CM67">
            <v>1.7559345577884304</v>
          </cell>
          <cell r="CO67">
            <v>0.51767099999999999</v>
          </cell>
        </row>
        <row r="68">
          <cell r="D68">
            <v>1964</v>
          </cell>
          <cell r="E68">
            <v>1.8922399999999999</v>
          </cell>
          <cell r="G68">
            <v>1.1745733615735807</v>
          </cell>
          <cell r="I68">
            <v>60</v>
          </cell>
          <cell r="J68">
            <v>6.6</v>
          </cell>
          <cell r="T68">
            <v>2045</v>
          </cell>
          <cell r="V68">
            <v>2.02119249437265</v>
          </cell>
          <cell r="AA68">
            <v>1.3941444497490794</v>
          </cell>
          <cell r="AC68">
            <v>0.1455258595948308</v>
          </cell>
          <cell r="AD68">
            <v>0.9201353368343923</v>
          </cell>
          <cell r="AF68">
            <v>0.132297</v>
          </cell>
          <cell r="CL68">
            <v>0.13624127999999999</v>
          </cell>
          <cell r="CM68">
            <v>0.77521841863856322</v>
          </cell>
          <cell r="CO68">
            <v>0.127083</v>
          </cell>
        </row>
        <row r="69">
          <cell r="D69">
            <v>1183</v>
          </cell>
          <cell r="E69">
            <v>1.2891078227511801</v>
          </cell>
          <cell r="G69">
            <v>0.50384860481154581</v>
          </cell>
          <cell r="I69">
            <v>60</v>
          </cell>
          <cell r="J69">
            <v>7.5</v>
          </cell>
          <cell r="T69">
            <v>1232</v>
          </cell>
          <cell r="V69">
            <v>1.37695802635065</v>
          </cell>
          <cell r="AA69">
            <v>0.57301116193091417</v>
          </cell>
          <cell r="AC69">
            <v>9.9140977897246796E-2</v>
          </cell>
          <cell r="AD69">
            <v>0.42975837144818563</v>
          </cell>
          <cell r="AF69">
            <v>9.4185000000000005E-2</v>
          </cell>
          <cell r="CL69">
            <v>9.2815763238084964E-2</v>
          </cell>
          <cell r="CM69">
            <v>0.37788645360865936</v>
          </cell>
          <cell r="CO69">
            <v>9.0440999999999994E-2</v>
          </cell>
        </row>
        <row r="70">
          <cell r="D70">
            <v>46563</v>
          </cell>
          <cell r="F70">
            <v>1469539.0113399993</v>
          </cell>
          <cell r="G70">
            <v>1005.5554617822527</v>
          </cell>
          <cell r="T70">
            <v>46952</v>
          </cell>
          <cell r="X70">
            <v>1494571.749184387</v>
          </cell>
          <cell r="AA70">
            <v>1044.80686793163</v>
          </cell>
          <cell r="AC70">
            <v>176.63529430042647</v>
          </cell>
          <cell r="AD70">
            <v>801.37119337674085</v>
          </cell>
          <cell r="AF70">
            <v>20.213267249999998</v>
          </cell>
          <cell r="CL70">
            <v>173.64940072274996</v>
          </cell>
          <cell r="CM70">
            <v>771.47812999479459</v>
          </cell>
          <cell r="CO70">
            <v>20.03775345</v>
          </cell>
        </row>
        <row r="71">
          <cell r="D71">
            <v>42481</v>
          </cell>
          <cell r="F71">
            <v>1406368.6939650001</v>
          </cell>
          <cell r="G71">
            <v>966.3941452019186</v>
          </cell>
          <cell r="I71">
            <v>100</v>
          </cell>
          <cell r="J71">
            <v>7.7</v>
          </cell>
          <cell r="T71">
            <v>42869</v>
          </cell>
          <cell r="X71">
            <v>1430980.1461093877</v>
          </cell>
          <cell r="AA71">
            <v>1001.0611576182121</v>
          </cell>
          <cell r="AC71">
            <v>171.71761753312654</v>
          </cell>
          <cell r="AD71">
            <v>770.81709136602331</v>
          </cell>
          <cell r="AF71">
            <v>18.4484025</v>
          </cell>
          <cell r="CL71">
            <v>168.76424327580003</v>
          </cell>
          <cell r="CM71">
            <v>744.12349180547733</v>
          </cell>
          <cell r="CO71">
            <v>18.281318550000002</v>
          </cell>
        </row>
        <row r="72">
          <cell r="G72">
            <v>966.3941452019186</v>
          </cell>
          <cell r="I72">
            <v>100</v>
          </cell>
          <cell r="J72">
            <v>7.7</v>
          </cell>
          <cell r="AA72">
            <v>1001.0611576182121</v>
          </cell>
          <cell r="AC72">
            <v>0</v>
          </cell>
          <cell r="AD72">
            <v>770.81709136602331</v>
          </cell>
          <cell r="AF72">
            <v>0</v>
          </cell>
          <cell r="CL72">
            <v>0</v>
          </cell>
          <cell r="CM72">
            <v>744.12349180547733</v>
          </cell>
          <cell r="CO72">
            <v>0</v>
          </cell>
        </row>
        <row r="80">
          <cell r="D80">
            <v>84</v>
          </cell>
          <cell r="F80">
            <v>2447.2910000000002</v>
          </cell>
          <cell r="G80">
            <v>0.74105796145798031</v>
          </cell>
          <cell r="I80">
            <v>50</v>
          </cell>
          <cell r="J80">
            <v>6.2</v>
          </cell>
          <cell r="T80">
            <v>85</v>
          </cell>
          <cell r="X80">
            <v>2482.852625</v>
          </cell>
          <cell r="AA80">
            <v>0.84869010843764681</v>
          </cell>
          <cell r="AC80">
            <v>0.14897115750000001</v>
          </cell>
          <cell r="AD80">
            <v>0.52618786723134103</v>
          </cell>
          <cell r="AF80">
            <v>3.6529350000000002E-2</v>
          </cell>
          <cell r="CL80">
            <v>0.14683746</v>
          </cell>
          <cell r="CM80">
            <v>0.45945593610394775</v>
          </cell>
          <cell r="CO80">
            <v>3.6097049999999999E-2</v>
          </cell>
        </row>
        <row r="81">
          <cell r="F81">
            <v>0</v>
          </cell>
          <cell r="G81">
            <v>0</v>
          </cell>
          <cell r="I81">
            <v>50</v>
          </cell>
          <cell r="J81">
            <v>6.2</v>
          </cell>
          <cell r="AA81">
            <v>0</v>
          </cell>
          <cell r="AC81">
            <v>0</v>
          </cell>
          <cell r="AD81">
            <v>0</v>
          </cell>
          <cell r="AF81">
            <v>0</v>
          </cell>
          <cell r="CL81">
            <v>0</v>
          </cell>
          <cell r="CM81">
            <v>0</v>
          </cell>
          <cell r="CO81">
            <v>0</v>
          </cell>
        </row>
        <row r="82">
          <cell r="D82">
            <v>3989</v>
          </cell>
          <cell r="F82">
            <v>60677.218524999204</v>
          </cell>
          <cell r="G82">
            <v>38.386884618876124</v>
          </cell>
          <cell r="I82">
            <v>65</v>
          </cell>
          <cell r="J82">
            <v>7</v>
          </cell>
          <cell r="T82">
            <v>3989</v>
          </cell>
          <cell r="X82">
            <v>61055.820099999197</v>
          </cell>
          <cell r="AA82">
            <v>42.897020204980372</v>
          </cell>
          <cell r="AC82">
            <v>4.762353967799938</v>
          </cell>
          <cell r="AD82">
            <v>30.02791414348626</v>
          </cell>
          <cell r="AF82">
            <v>1.7244447000000001</v>
          </cell>
          <cell r="CL82">
            <v>4.7328230449499378</v>
          </cell>
          <cell r="CM82">
            <v>26.870819233213286</v>
          </cell>
          <cell r="CO82">
            <v>1.7166633</v>
          </cell>
        </row>
        <row r="90">
          <cell r="D90">
            <v>9</v>
          </cell>
          <cell r="F90">
            <v>45.807850000000002</v>
          </cell>
          <cell r="G90">
            <v>3.3374000000000001E-2</v>
          </cell>
          <cell r="I90">
            <v>100</v>
          </cell>
          <cell r="J90">
            <v>7.3</v>
          </cell>
          <cell r="T90">
            <v>9</v>
          </cell>
          <cell r="X90">
            <v>52.930349999999997</v>
          </cell>
          <cell r="AA90">
            <v>0</v>
          </cell>
          <cell r="AC90">
            <v>6.3516420000000002E-3</v>
          </cell>
          <cell r="AD90">
            <v>0</v>
          </cell>
          <cell r="AF90">
            <v>3.8907E-3</v>
          </cell>
          <cell r="CL90">
            <v>5.4969419999999995E-3</v>
          </cell>
          <cell r="CM90">
            <v>2.4363019999999999E-2</v>
          </cell>
          <cell r="CO90">
            <v>3.67455E-3</v>
          </cell>
        </row>
        <row r="91">
          <cell r="D91">
            <v>5924</v>
          </cell>
          <cell r="F91">
            <v>23389.020265852501</v>
          </cell>
          <cell r="G91">
            <v>9.1603083000000005</v>
          </cell>
          <cell r="T91">
            <v>6365</v>
          </cell>
          <cell r="X91">
            <v>24452.2112791451</v>
          </cell>
          <cell r="AA91">
            <v>9.3662324721000019</v>
          </cell>
          <cell r="AC91">
            <v>0.58685307069948245</v>
          </cell>
          <cell r="AD91">
            <v>3.7464929888400005</v>
          </cell>
          <cell r="AF91">
            <v>0.36867</v>
          </cell>
          <cell r="CL91">
            <v>0.56133648638046008</v>
          </cell>
          <cell r="CM91">
            <v>3.6641233200000007</v>
          </cell>
          <cell r="CO91">
            <v>0.34182000000000001</v>
          </cell>
        </row>
        <row r="92">
          <cell r="D92">
            <v>5345</v>
          </cell>
          <cell r="F92">
            <v>20732.520265852501</v>
          </cell>
          <cell r="G92">
            <v>8.6770085200000011</v>
          </cell>
          <cell r="I92">
            <v>20</v>
          </cell>
          <cell r="J92">
            <v>4</v>
          </cell>
          <cell r="T92">
            <v>5743</v>
          </cell>
          <cell r="X92">
            <v>21769.146279145101</v>
          </cell>
          <cell r="AA92">
            <v>8.9737394913000017</v>
          </cell>
          <cell r="AC92">
            <v>0.52245951069948249</v>
          </cell>
          <cell r="AD92">
            <v>3.5894957965200005</v>
          </cell>
          <cell r="AF92">
            <v>0.33263999999999999</v>
          </cell>
          <cell r="CL92">
            <v>0.4975804863804601</v>
          </cell>
          <cell r="CM92">
            <v>3.4708034080000005</v>
          </cell>
          <cell r="CO92">
            <v>0.30959999999999999</v>
          </cell>
        </row>
        <row r="93">
          <cell r="D93">
            <v>579</v>
          </cell>
          <cell r="F93">
            <v>2656.5</v>
          </cell>
          <cell r="G93">
            <v>0.48329977999999996</v>
          </cell>
          <cell r="I93">
            <v>20</v>
          </cell>
          <cell r="J93">
            <v>4</v>
          </cell>
          <cell r="T93">
            <v>622</v>
          </cell>
          <cell r="X93">
            <v>2683.0650000000001</v>
          </cell>
          <cell r="AA93">
            <v>0.39249298080000006</v>
          </cell>
          <cell r="AC93">
            <v>6.4393560000000002E-2</v>
          </cell>
          <cell r="AD93">
            <v>0.15699719232000003</v>
          </cell>
          <cell r="AF93">
            <v>3.603E-2</v>
          </cell>
          <cell r="CL93">
            <v>6.3755999999999993E-2</v>
          </cell>
          <cell r="CM93">
            <v>0.19331991199999998</v>
          </cell>
          <cell r="CO93">
            <v>3.2219999999999999E-2</v>
          </cell>
        </row>
        <row r="94">
          <cell r="D94">
            <v>1500174</v>
          </cell>
          <cell r="F94">
            <v>7566255.7838106863</v>
          </cell>
          <cell r="G94">
            <v>14139.771671963756</v>
          </cell>
          <cell r="T94">
            <v>1560174</v>
          </cell>
          <cell r="X94">
            <v>8207006.4540519733</v>
          </cell>
          <cell r="AA94">
            <v>15428.116330788802</v>
          </cell>
          <cell r="AC94">
            <v>4.7524752475247525E-2</v>
          </cell>
          <cell r="AD94">
            <v>10.47219939957</v>
          </cell>
          <cell r="AF94">
            <v>55.086264</v>
          </cell>
          <cell r="CL94">
            <v>4.7524752475247525E-2</v>
          </cell>
          <cell r="CM94">
            <v>10.278759998</v>
          </cell>
          <cell r="CO94">
            <v>52.399025999999999</v>
          </cell>
        </row>
        <row r="95">
          <cell r="D95">
            <v>1499775</v>
          </cell>
          <cell r="F95">
            <v>7564275.5857908847</v>
          </cell>
          <cell r="G95">
            <v>14136.595451043755</v>
          </cell>
          <cell r="T95">
            <v>1559775</v>
          </cell>
          <cell r="X95">
            <v>8205026.2560321717</v>
          </cell>
          <cell r="AA95">
            <v>15424.792959240001</v>
          </cell>
          <cell r="AC95">
            <v>0</v>
          </cell>
          <cell r="AD95">
            <v>9.1428507800500007</v>
          </cell>
          <cell r="AF95">
            <v>55.071899999999999</v>
          </cell>
          <cell r="CL95">
            <v>0</v>
          </cell>
          <cell r="CM95">
            <v>9.0082716299999994</v>
          </cell>
          <cell r="CO95">
            <v>52.385165999999998</v>
          </cell>
        </row>
        <row r="96">
          <cell r="D96">
            <v>2219</v>
          </cell>
          <cell r="F96">
            <v>11859.94</v>
          </cell>
          <cell r="G96">
            <v>36.033086519999998</v>
          </cell>
          <cell r="J96">
            <v>2.5</v>
          </cell>
          <cell r="T96">
            <v>2219</v>
          </cell>
          <cell r="X96">
            <v>11859.94</v>
          </cell>
          <cell r="AA96">
            <v>36.571403120200003</v>
          </cell>
          <cell r="AC96">
            <v>0</v>
          </cell>
          <cell r="AD96">
            <v>9.1428507800500007</v>
          </cell>
          <cell r="AF96">
            <v>7.9883999999999997E-2</v>
          </cell>
          <cell r="CL96">
            <v>0</v>
          </cell>
          <cell r="CM96">
            <v>9.0082716299999994</v>
          </cell>
          <cell r="CO96">
            <v>7.7112E-2</v>
          </cell>
        </row>
        <row r="97">
          <cell r="D97">
            <v>1497556</v>
          </cell>
          <cell r="F97">
            <v>7552415.6457908843</v>
          </cell>
          <cell r="G97">
            <v>14100.562364523756</v>
          </cell>
          <cell r="T97">
            <v>1557556</v>
          </cell>
          <cell r="X97">
            <v>8193166.3160321712</v>
          </cell>
          <cell r="AA97">
            <v>15388.221556119801</v>
          </cell>
          <cell r="AC97">
            <v>0</v>
          </cell>
          <cell r="AD97">
            <v>0</v>
          </cell>
          <cell r="AF97">
            <v>54.992016</v>
          </cell>
        </row>
        <row r="98">
          <cell r="D98">
            <v>1497556</v>
          </cell>
          <cell r="F98">
            <v>7552415.6457908843</v>
          </cell>
          <cell r="G98">
            <v>14100.562364523756</v>
          </cell>
          <cell r="T98">
            <v>1557556</v>
          </cell>
          <cell r="X98">
            <v>8193166.3160321712</v>
          </cell>
          <cell r="AA98">
            <v>15388.221556119801</v>
          </cell>
          <cell r="AC98">
            <v>0</v>
          </cell>
          <cell r="AD98">
            <v>0</v>
          </cell>
          <cell r="AF98">
            <v>54.992016</v>
          </cell>
          <cell r="CL98">
            <v>0</v>
          </cell>
          <cell r="CM98">
            <v>0</v>
          </cell>
          <cell r="CO98">
            <v>52.308053999999998</v>
          </cell>
        </row>
        <row r="99">
          <cell r="G99">
            <v>0</v>
          </cell>
          <cell r="AA99">
            <v>0</v>
          </cell>
          <cell r="AC99">
            <v>0</v>
          </cell>
          <cell r="AD99">
            <v>0</v>
          </cell>
          <cell r="CL99">
            <v>0</v>
          </cell>
          <cell r="CM99">
            <v>0</v>
          </cell>
        </row>
        <row r="100">
          <cell r="D100">
            <v>399</v>
          </cell>
          <cell r="F100">
            <v>1980.1980198019801</v>
          </cell>
          <cell r="G100">
            <v>3.17622092</v>
          </cell>
          <cell r="T100">
            <v>399</v>
          </cell>
          <cell r="X100">
            <v>1980.1980198019801</v>
          </cell>
          <cell r="AA100">
            <v>3.3233715488</v>
          </cell>
          <cell r="AC100">
            <v>4.7524752475247525E-2</v>
          </cell>
          <cell r="AD100">
            <v>1.3293486195199999</v>
          </cell>
          <cell r="AF100">
            <v>1.4364E-2</v>
          </cell>
          <cell r="CL100">
            <v>4.7524752475247525E-2</v>
          </cell>
          <cell r="CM100">
            <v>1.2704883680000001</v>
          </cell>
          <cell r="CO100">
            <v>1.3860000000000001E-2</v>
          </cell>
        </row>
        <row r="101">
          <cell r="D101">
            <v>399</v>
          </cell>
          <cell r="F101">
            <v>1980.1980198019801</v>
          </cell>
          <cell r="G101">
            <v>3.17622092</v>
          </cell>
          <cell r="I101">
            <v>20</v>
          </cell>
          <cell r="J101">
            <v>4</v>
          </cell>
          <cell r="T101">
            <v>399</v>
          </cell>
          <cell r="X101">
            <v>1980.1980198019801</v>
          </cell>
          <cell r="AA101">
            <v>3.3233715488</v>
          </cell>
          <cell r="AC101">
            <v>4.7524752475247525E-2</v>
          </cell>
          <cell r="AD101">
            <v>1.3293486195199999</v>
          </cell>
          <cell r="AF101">
            <v>1.4364E-2</v>
          </cell>
          <cell r="CL101">
            <v>4.7524752475247525E-2</v>
          </cell>
          <cell r="CM101">
            <v>1.2704883680000001</v>
          </cell>
          <cell r="CO101">
            <v>1.3860000000000001E-2</v>
          </cell>
        </row>
        <row r="103">
          <cell r="D103">
            <v>75176</v>
          </cell>
          <cell r="E103">
            <v>175.35907941286712</v>
          </cell>
          <cell r="G103">
            <v>248.606233</v>
          </cell>
          <cell r="T103">
            <v>75890</v>
          </cell>
          <cell r="V103">
            <v>175.35907941286712</v>
          </cell>
          <cell r="AA103">
            <v>250.37358499999996</v>
          </cell>
          <cell r="AC103">
            <v>6.7337886494540982</v>
          </cell>
          <cell r="AD103">
            <v>192.71408234999996</v>
          </cell>
          <cell r="AF103">
            <v>10.876752</v>
          </cell>
          <cell r="CL103">
            <v>6.7337886494540973</v>
          </cell>
          <cell r="CM103">
            <v>191.56107788</v>
          </cell>
          <cell r="CO103">
            <v>10.777248</v>
          </cell>
        </row>
        <row r="104">
          <cell r="D104">
            <v>33434</v>
          </cell>
          <cell r="E104">
            <v>62.388281311456304</v>
          </cell>
          <cell r="G104">
            <v>72.322240000000008</v>
          </cell>
          <cell r="I104">
            <v>32</v>
          </cell>
          <cell r="J104">
            <v>7.1</v>
          </cell>
          <cell r="T104">
            <v>33317</v>
          </cell>
          <cell r="V104">
            <v>62.388281311456304</v>
          </cell>
          <cell r="AA104">
            <v>75.493356000000006</v>
          </cell>
          <cell r="AC104">
            <v>2.3957100023599223</v>
          </cell>
          <cell r="AD104">
            <v>53.600282760000006</v>
          </cell>
          <cell r="AF104">
            <v>4.8060720000000003</v>
          </cell>
          <cell r="CL104">
            <v>2.3957100023599223</v>
          </cell>
          <cell r="CM104">
            <v>51.348790400000006</v>
          </cell>
          <cell r="CO104">
            <v>4.8229199999999999</v>
          </cell>
        </row>
        <row r="105">
          <cell r="D105">
            <v>13524</v>
          </cell>
          <cell r="E105">
            <v>33.8511381703387</v>
          </cell>
          <cell r="G105">
            <v>51.55493700000001</v>
          </cell>
          <cell r="I105">
            <v>32</v>
          </cell>
          <cell r="J105">
            <v>7.6</v>
          </cell>
          <cell r="T105">
            <v>14334</v>
          </cell>
          <cell r="V105">
            <v>33.8511381703387</v>
          </cell>
          <cell r="AA105">
            <v>50.783718000000007</v>
          </cell>
          <cell r="AC105">
            <v>1.2998837057410062</v>
          </cell>
          <cell r="AD105">
            <v>38.595625680000005</v>
          </cell>
          <cell r="AF105">
            <v>2.005776</v>
          </cell>
          <cell r="CL105">
            <v>1.2998837057410062</v>
          </cell>
          <cell r="CM105">
            <v>39.181752120000006</v>
          </cell>
          <cell r="CO105">
            <v>1.8924479999999999</v>
          </cell>
        </row>
        <row r="106">
          <cell r="D106">
            <v>28218</v>
          </cell>
          <cell r="E106">
            <v>79.119659931072107</v>
          </cell>
          <cell r="G106">
            <v>124.72905599999999</v>
          </cell>
          <cell r="I106">
            <v>32</v>
          </cell>
          <cell r="J106">
            <v>8.1</v>
          </cell>
          <cell r="T106">
            <v>28239</v>
          </cell>
          <cell r="V106">
            <v>79.119659931072107</v>
          </cell>
          <cell r="AA106">
            <v>124.09651099999995</v>
          </cell>
          <cell r="AC106">
            <v>3.038194941353169</v>
          </cell>
          <cell r="AD106">
            <v>100.51817390999994</v>
          </cell>
          <cell r="AF106">
            <v>4.0649040000000003</v>
          </cell>
          <cell r="CL106">
            <v>3.0381949413531686</v>
          </cell>
          <cell r="CM106">
            <v>101.03053535999999</v>
          </cell>
          <cell r="CO106">
            <v>4.0618800000000004</v>
          </cell>
        </row>
        <row r="107">
          <cell r="D107">
            <v>34617</v>
          </cell>
          <cell r="F107">
            <v>160337.70000000001</v>
          </cell>
          <cell r="G107">
            <v>247.023685</v>
          </cell>
          <cell r="T107">
            <v>34732</v>
          </cell>
          <cell r="X107">
            <v>161139.3885</v>
          </cell>
          <cell r="AA107">
            <v>245.95681529999993</v>
          </cell>
          <cell r="AC107">
            <v>6.1877525184</v>
          </cell>
          <cell r="AD107">
            <v>154.44735827999995</v>
          </cell>
          <cell r="AF107">
            <v>4.9931280000000005</v>
          </cell>
          <cell r="CL107">
            <v>6.1569676800000002</v>
          </cell>
          <cell r="CM107">
            <v>155.34776307999999</v>
          </cell>
          <cell r="CO107">
            <v>4.977144</v>
          </cell>
        </row>
        <row r="108">
          <cell r="D108">
            <v>24086</v>
          </cell>
          <cell r="F108">
            <v>110149.10550000001</v>
          </cell>
          <cell r="G108">
            <v>188.09015199999999</v>
          </cell>
          <cell r="I108">
            <v>32</v>
          </cell>
          <cell r="J108">
            <v>6</v>
          </cell>
          <cell r="T108">
            <v>23966</v>
          </cell>
          <cell r="X108">
            <v>110699.8510275</v>
          </cell>
          <cell r="AA108">
            <v>189.22376529999994</v>
          </cell>
          <cell r="AC108">
            <v>4.2508742794560002</v>
          </cell>
          <cell r="AD108">
            <v>113.53425917999996</v>
          </cell>
          <cell r="AF108">
            <v>3.4597440000000002</v>
          </cell>
          <cell r="CL108">
            <v>4.2297256511999999</v>
          </cell>
          <cell r="CM108">
            <v>112.8540912</v>
          </cell>
          <cell r="CO108">
            <v>3.477096</v>
          </cell>
        </row>
        <row r="109">
          <cell r="D109">
            <v>6834</v>
          </cell>
          <cell r="F109">
            <v>31424.39025</v>
          </cell>
          <cell r="G109">
            <v>45.916263999999998</v>
          </cell>
          <cell r="I109">
            <v>32</v>
          </cell>
          <cell r="J109">
            <v>7.1</v>
          </cell>
          <cell r="T109">
            <v>7046</v>
          </cell>
          <cell r="X109">
            <v>31581.51220125</v>
          </cell>
          <cell r="AA109">
            <v>44.080377999999996</v>
          </cell>
          <cell r="AC109">
            <v>1.2127300685279998</v>
          </cell>
          <cell r="AD109">
            <v>31.297068379999995</v>
          </cell>
          <cell r="AF109">
            <v>0.99936000000000003</v>
          </cell>
          <cell r="CL109">
            <v>1.2066965856</v>
          </cell>
          <cell r="CM109">
            <v>32.60054744</v>
          </cell>
          <cell r="CO109">
            <v>0.96933599999999998</v>
          </cell>
        </row>
        <row r="110">
          <cell r="D110">
            <v>3697</v>
          </cell>
          <cell r="F110">
            <v>18764.204249999999</v>
          </cell>
          <cell r="G110">
            <v>13.017268999999999</v>
          </cell>
          <cell r="I110">
            <v>32</v>
          </cell>
          <cell r="J110">
            <v>7.6</v>
          </cell>
          <cell r="T110">
            <v>3720</v>
          </cell>
          <cell r="X110">
            <v>18858.025271250001</v>
          </cell>
          <cell r="AA110">
            <v>12.652672000000001</v>
          </cell>
          <cell r="AC110">
            <v>0.72414817041599999</v>
          </cell>
          <cell r="AD110">
            <v>9.6160307200000013</v>
          </cell>
          <cell r="AF110">
            <v>0.53402400000000005</v>
          </cell>
          <cell r="CL110">
            <v>0.72054544319999991</v>
          </cell>
          <cell r="CM110">
            <v>9.8931244399999976</v>
          </cell>
          <cell r="CO110">
            <v>0.53071199999999996</v>
          </cell>
        </row>
        <row r="112">
          <cell r="D112">
            <v>27788</v>
          </cell>
          <cell r="E112">
            <v>86.969951198946234</v>
          </cell>
          <cell r="G112">
            <v>108.04300425392741</v>
          </cell>
          <cell r="T112">
            <v>28908</v>
          </cell>
          <cell r="V112">
            <v>92.898211883408067</v>
          </cell>
          <cell r="AA112">
            <v>118.38163376008296</v>
          </cell>
          <cell r="AC112">
            <v>2.4456532499999999</v>
          </cell>
          <cell r="AD112">
            <v>93.925578195926889</v>
          </cell>
          <cell r="AF112">
            <v>3.4017599999999999</v>
          </cell>
          <cell r="CL112">
            <v>2.289584906854734</v>
          </cell>
          <cell r="CM112">
            <v>85.664485101897668</v>
          </cell>
          <cell r="CO112">
            <v>3.2699400000000001</v>
          </cell>
        </row>
        <row r="113">
          <cell r="D113">
            <v>22766</v>
          </cell>
          <cell r="E113">
            <v>77.901234843271297</v>
          </cell>
          <cell r="G113">
            <v>95.887827196769592</v>
          </cell>
          <cell r="I113">
            <v>21</v>
          </cell>
          <cell r="J113">
            <v>8.3000000000000007</v>
          </cell>
          <cell r="T113">
            <v>23684</v>
          </cell>
          <cell r="V113">
            <v>83.211331278026904</v>
          </cell>
          <cell r="AA113">
            <v>105.25685247237999</v>
          </cell>
          <cell r="AC113">
            <v>2.0969255482062779</v>
          </cell>
          <cell r="AD113">
            <v>87.363187552075402</v>
          </cell>
          <cell r="AF113">
            <v>2.7869999999999999</v>
          </cell>
          <cell r="CL113">
            <v>1.9631111180504364</v>
          </cell>
          <cell r="CM113">
            <v>79.586896573318768</v>
          </cell>
          <cell r="CO113">
            <v>2.6789999999999998</v>
          </cell>
        </row>
        <row r="114">
          <cell r="D114">
            <v>5022</v>
          </cell>
          <cell r="E114">
            <v>9.0687163556749404</v>
          </cell>
          <cell r="G114">
            <v>12.155177057157813</v>
          </cell>
          <cell r="I114">
            <v>30</v>
          </cell>
          <cell r="J114">
            <v>5</v>
          </cell>
          <cell r="T114">
            <v>5224</v>
          </cell>
          <cell r="V114">
            <v>9.6868806053811696</v>
          </cell>
          <cell r="AA114">
            <v>13.124781287702971</v>
          </cell>
          <cell r="AC114">
            <v>0.34872770179372214</v>
          </cell>
          <cell r="AD114">
            <v>6.5623906438514847</v>
          </cell>
          <cell r="AF114">
            <v>0.61475999999999997</v>
          </cell>
          <cell r="CL114">
            <v>0.32647378880429789</v>
          </cell>
          <cell r="CM114">
            <v>6.0775885285789064</v>
          </cell>
          <cell r="CO114">
            <v>0.59094000000000002</v>
          </cell>
        </row>
        <row r="115">
          <cell r="D115">
            <v>5022</v>
          </cell>
          <cell r="E115">
            <v>9.0687163556749404</v>
          </cell>
          <cell r="G115">
            <v>12.155177057157813</v>
          </cell>
          <cell r="I115">
            <v>30</v>
          </cell>
          <cell r="J115">
            <v>5</v>
          </cell>
          <cell r="T115">
            <v>5224</v>
          </cell>
          <cell r="V115">
            <v>9.6868806053811696</v>
          </cell>
          <cell r="AA115">
            <v>0</v>
          </cell>
          <cell r="CL115">
            <v>0.32647378880429789</v>
          </cell>
          <cell r="CM115">
            <v>6.0775885285789064</v>
          </cell>
          <cell r="CO115">
            <v>0.59094000000000002</v>
          </cell>
        </row>
        <row r="116">
          <cell r="G116">
            <v>0</v>
          </cell>
          <cell r="I116">
            <v>30</v>
          </cell>
          <cell r="J116">
            <v>5</v>
          </cell>
          <cell r="AA116">
            <v>0</v>
          </cell>
          <cell r="CL116">
            <v>0</v>
          </cell>
          <cell r="CM116">
            <v>0</v>
          </cell>
        </row>
        <row r="117">
          <cell r="D117">
            <v>27776</v>
          </cell>
          <cell r="E117">
            <v>209.01352484996801</v>
          </cell>
          <cell r="G117">
            <v>177.37743678761092</v>
          </cell>
          <cell r="I117">
            <v>21</v>
          </cell>
          <cell r="J117">
            <v>12</v>
          </cell>
          <cell r="T117">
            <v>36023</v>
          </cell>
          <cell r="V117">
            <v>259.83853904840299</v>
          </cell>
          <cell r="AA117">
            <v>213.18106052368705</v>
          </cell>
          <cell r="AC117">
            <v>6.547931184019756</v>
          </cell>
          <cell r="AD117">
            <v>255.81727262842446</v>
          </cell>
          <cell r="AF117">
            <v>3.8279399999999999</v>
          </cell>
          <cell r="CL117">
            <v>5.2671408262191939</v>
          </cell>
          <cell r="CM117">
            <v>212.8529241451331</v>
          </cell>
          <cell r="CO117">
            <v>2.9515799999999999</v>
          </cell>
        </row>
        <row r="125">
          <cell r="D125">
            <v>603</v>
          </cell>
          <cell r="E125">
            <v>31.76</v>
          </cell>
          <cell r="G125">
            <v>14.62490725</v>
          </cell>
          <cell r="I125">
            <v>0</v>
          </cell>
          <cell r="J125">
            <v>6</v>
          </cell>
          <cell r="T125">
            <v>1614</v>
          </cell>
          <cell r="V125">
            <v>179.2427122580645</v>
          </cell>
          <cell r="AA125">
            <v>108.04889161603612</v>
          </cell>
          <cell r="AC125">
            <v>0</v>
          </cell>
          <cell r="AD125">
            <v>64.829334969621669</v>
          </cell>
          <cell r="AF125">
            <v>0.15962399999999999</v>
          </cell>
          <cell r="CL125">
            <v>0</v>
          </cell>
          <cell r="CM125">
            <v>8.7749443500000002</v>
          </cell>
          <cell r="CO125">
            <v>7.2359999999999994E-2</v>
          </cell>
        </row>
        <row r="151">
          <cell r="D151">
            <v>6646</v>
          </cell>
          <cell r="E151">
            <v>1935.2705121641063</v>
          </cell>
          <cell r="G151">
            <v>4473.620175230014</v>
          </cell>
          <cell r="T151">
            <v>7388</v>
          </cell>
          <cell r="V151">
            <v>2095.2647005183703</v>
          </cell>
          <cell r="AA151">
            <v>4899.9466127787837</v>
          </cell>
          <cell r="AC151">
            <v>908.13325311362678</v>
          </cell>
          <cell r="AD151">
            <v>3909.7816289069265</v>
          </cell>
          <cell r="AF151">
            <v>16.840799999999998</v>
          </cell>
          <cell r="CL151">
            <v>829.97694065122107</v>
          </cell>
          <cell r="CM151">
            <v>3422.7783498356698</v>
          </cell>
          <cell r="CO151">
            <v>15.373200000000001</v>
          </cell>
        </row>
        <row r="152">
          <cell r="D152">
            <v>6379</v>
          </cell>
          <cell r="E152">
            <v>1867.9325983540868</v>
          </cell>
          <cell r="G152">
            <v>4285.6952861464142</v>
          </cell>
          <cell r="I152">
            <v>500</v>
          </cell>
          <cell r="J152">
            <v>7.65</v>
          </cell>
          <cell r="T152">
            <v>7105</v>
          </cell>
          <cell r="V152">
            <v>2024.6612455432198</v>
          </cell>
          <cell r="AA152">
            <v>4695.6940057935835</v>
          </cell>
          <cell r="AC152">
            <v>874.24359472555466</v>
          </cell>
          <cell r="AD152">
            <v>3746.3350726738536</v>
          </cell>
          <cell r="AF152">
            <v>16.180799999999998</v>
          </cell>
          <cell r="CG152">
            <v>7.65</v>
          </cell>
          <cell r="CL152">
            <v>803.52773906350455</v>
          </cell>
          <cell r="CM152">
            <v>3312.616923639368</v>
          </cell>
          <cell r="CO152">
            <v>14.869200000000001</v>
          </cell>
        </row>
        <row r="153">
          <cell r="D153">
            <v>4483</v>
          </cell>
          <cell r="E153">
            <v>1587.4090628648601</v>
          </cell>
          <cell r="G153">
            <v>1456.2099833350037</v>
          </cell>
          <cell r="I153">
            <v>500</v>
          </cell>
          <cell r="J153">
            <v>7.65</v>
          </cell>
          <cell r="T153">
            <v>5093</v>
          </cell>
          <cell r="V153">
            <v>1730.53376687998</v>
          </cell>
          <cell r="AA153">
            <v>1633.7575154448332</v>
          </cell>
          <cell r="AC153">
            <v>830.65620810239056</v>
          </cell>
          <cell r="AD153">
            <v>1249.8244993152973</v>
          </cell>
          <cell r="AF153">
            <v>11.491199999999999</v>
          </cell>
          <cell r="CG153">
            <v>7.65</v>
          </cell>
          <cell r="CL153">
            <v>761.9563501751328</v>
          </cell>
          <cell r="CM153">
            <v>1114.0006372512778</v>
          </cell>
          <cell r="CO153">
            <v>10.4496</v>
          </cell>
        </row>
        <row r="154">
          <cell r="D154">
            <v>1701</v>
          </cell>
          <cell r="E154">
            <v>217.95460608150901</v>
          </cell>
          <cell r="G154">
            <v>288.90074567946226</v>
          </cell>
          <cell r="I154">
            <v>100</v>
          </cell>
          <cell r="J154">
            <v>8</v>
          </cell>
          <cell r="T154">
            <v>1805</v>
          </cell>
          <cell r="V154">
            <v>228.524279212415</v>
          </cell>
          <cell r="AA154">
            <v>291.87750162717765</v>
          </cell>
          <cell r="AC154">
            <v>21.938330804391843</v>
          </cell>
          <cell r="AD154">
            <v>233.50200130174213</v>
          </cell>
          <cell r="AF154">
            <v>4.2072000000000003</v>
          </cell>
          <cell r="CG154">
            <v>8</v>
          </cell>
          <cell r="CL154">
            <v>20.923642183824867</v>
          </cell>
          <cell r="CM154">
            <v>231.1205965435698</v>
          </cell>
          <cell r="CO154">
            <v>3.9647999999999999</v>
          </cell>
        </row>
        <row r="155">
          <cell r="G155">
            <v>0.32662179058384883</v>
          </cell>
          <cell r="J155">
            <v>7.65</v>
          </cell>
          <cell r="AA155">
            <v>0.45409656884610516</v>
          </cell>
          <cell r="AC155">
            <v>0</v>
          </cell>
          <cell r="AD155">
            <v>0.34738387516727048</v>
          </cell>
          <cell r="AF155">
            <v>0</v>
          </cell>
          <cell r="CG155">
            <v>7.65</v>
          </cell>
          <cell r="CL155">
            <v>0</v>
          </cell>
          <cell r="CM155">
            <v>0.24986566979664437</v>
          </cell>
          <cell r="CO155">
            <v>0</v>
          </cell>
        </row>
        <row r="156">
          <cell r="G156">
            <v>0.43751191333297795</v>
          </cell>
          <cell r="J156">
            <v>7.3</v>
          </cell>
          <cell r="AA156">
            <v>0.40493345070140863</v>
          </cell>
          <cell r="AC156">
            <v>0</v>
          </cell>
          <cell r="AD156">
            <v>0.2956014190120283</v>
          </cell>
          <cell r="AF156">
            <v>0</v>
          </cell>
          <cell r="CG156">
            <v>7.3</v>
          </cell>
          <cell r="CL156">
            <v>0</v>
          </cell>
          <cell r="CM156">
            <v>0.31938369673307393</v>
          </cell>
          <cell r="CO156">
            <v>0</v>
          </cell>
        </row>
        <row r="157">
          <cell r="D157">
            <v>195</v>
          </cell>
          <cell r="E157">
            <v>62.568929407717803</v>
          </cell>
          <cell r="G157">
            <v>67.939576432993491</v>
          </cell>
          <cell r="I157">
            <v>500</v>
          </cell>
          <cell r="J157">
            <v>8.6</v>
          </cell>
          <cell r="T157">
            <v>207</v>
          </cell>
          <cell r="V157">
            <v>65.603199450824803</v>
          </cell>
          <cell r="AA157">
            <v>67.63019270609793</v>
          </cell>
          <cell r="AC157">
            <v>21.649055818772187</v>
          </cell>
          <cell r="AD157">
            <v>58.161965727244215</v>
          </cell>
          <cell r="AF157">
            <v>0.4824</v>
          </cell>
          <cell r="CG157">
            <v>8.6</v>
          </cell>
          <cell r="CL157">
            <v>20.647746704546876</v>
          </cell>
          <cell r="CM157">
            <v>58.428035732374397</v>
          </cell>
          <cell r="CO157">
            <v>0.45479999999999998</v>
          </cell>
        </row>
        <row r="159">
          <cell r="G159">
            <v>709.43938480006273</v>
          </cell>
          <cell r="J159">
            <v>8.65</v>
          </cell>
          <cell r="AA159">
            <v>665.40561909692565</v>
          </cell>
          <cell r="AC159">
            <v>0</v>
          </cell>
          <cell r="AD159">
            <v>575.57586051884073</v>
          </cell>
          <cell r="AF159">
            <v>0</v>
          </cell>
          <cell r="CG159">
            <v>8.65</v>
          </cell>
          <cell r="CL159">
            <v>0</v>
          </cell>
          <cell r="CM159">
            <v>613.66506785205434</v>
          </cell>
          <cell r="CO159">
            <v>0</v>
          </cell>
        </row>
        <row r="160">
          <cell r="G160">
            <v>586.03110817946049</v>
          </cell>
          <cell r="J160">
            <v>8.65</v>
          </cell>
          <cell r="AA160">
            <v>709.62188138813383</v>
          </cell>
          <cell r="AC160">
            <v>0</v>
          </cell>
          <cell r="AD160">
            <v>613.82292740073581</v>
          </cell>
          <cell r="AF160">
            <v>0</v>
          </cell>
          <cell r="CG160">
            <v>8.65</v>
          </cell>
          <cell r="CL160">
            <v>0</v>
          </cell>
          <cell r="CM160">
            <v>506.91690857523338</v>
          </cell>
          <cell r="CO160">
            <v>0</v>
          </cell>
        </row>
        <row r="161">
          <cell r="G161">
            <v>1176.4103540155149</v>
          </cell>
          <cell r="J161">
            <v>7.65</v>
          </cell>
          <cell r="AA161">
            <v>1326.5422655108675</v>
          </cell>
          <cell r="AC161">
            <v>0</v>
          </cell>
          <cell r="AD161">
            <v>1014.8048331158137</v>
          </cell>
          <cell r="AF161">
            <v>0</v>
          </cell>
          <cell r="CG161">
            <v>6.15</v>
          </cell>
          <cell r="CL161">
            <v>0</v>
          </cell>
          <cell r="CM161">
            <v>787.91642831832837</v>
          </cell>
          <cell r="CO161">
            <v>0</v>
          </cell>
        </row>
        <row r="163">
          <cell r="D163">
            <v>216</v>
          </cell>
          <cell r="E163">
            <v>55.102503307742801</v>
          </cell>
          <cell r="G163">
            <v>142.63163428587498</v>
          </cell>
          <cell r="I163">
            <v>500</v>
          </cell>
          <cell r="J163">
            <v>7.65</v>
          </cell>
          <cell r="T163">
            <v>229</v>
          </cell>
          <cell r="V163">
            <v>57.774690232940003</v>
          </cell>
          <cell r="AA163">
            <v>155.03776689713939</v>
          </cell>
          <cell r="AC163">
            <v>27.731851311811198</v>
          </cell>
          <cell r="AD163">
            <v>124.07838154157496</v>
          </cell>
          <cell r="AF163">
            <v>0.53400000000000003</v>
          </cell>
          <cell r="CG163">
            <v>7.65</v>
          </cell>
          <cell r="CL163">
            <v>26.449201587716544</v>
          </cell>
          <cell r="CM163">
            <v>110.16142619630165</v>
          </cell>
          <cell r="CO163">
            <v>0.504</v>
          </cell>
        </row>
        <row r="164">
          <cell r="D164">
            <v>216</v>
          </cell>
          <cell r="E164">
            <v>55.102503307742801</v>
          </cell>
          <cell r="G164">
            <v>50.869019986879096</v>
          </cell>
          <cell r="I164">
            <v>500</v>
          </cell>
          <cell r="J164">
            <v>7.65</v>
          </cell>
          <cell r="T164">
            <v>229</v>
          </cell>
          <cell r="V164">
            <v>57.774690232940003</v>
          </cell>
          <cell r="AA164">
            <v>52.962207184140404</v>
          </cell>
          <cell r="AC164">
            <v>27.731851311811198</v>
          </cell>
          <cell r="AD164">
            <v>40.516088495867407</v>
          </cell>
          <cell r="AF164">
            <v>0.53400000000000003</v>
          </cell>
          <cell r="CG164">
            <v>7.65</v>
          </cell>
          <cell r="CL164">
            <v>26.449201587716544</v>
          </cell>
          <cell r="CM164">
            <v>38.914800289962514</v>
          </cell>
          <cell r="CO164">
            <v>0.504</v>
          </cell>
        </row>
        <row r="166">
          <cell r="G166">
            <v>27.637042362970845</v>
          </cell>
          <cell r="J166">
            <v>8.65</v>
          </cell>
          <cell r="AA166">
            <v>25.412532527519335</v>
          </cell>
          <cell r="AC166">
            <v>0</v>
          </cell>
          <cell r="AD166">
            <v>21.981840636304227</v>
          </cell>
          <cell r="AF166">
            <v>0</v>
          </cell>
          <cell r="CG166">
            <v>8.65</v>
          </cell>
          <cell r="CL166">
            <v>0</v>
          </cell>
          <cell r="CM166">
            <v>23.906041643969782</v>
          </cell>
          <cell r="CO166">
            <v>0</v>
          </cell>
        </row>
        <row r="167">
          <cell r="G167">
            <v>23.139213590584653</v>
          </cell>
          <cell r="J167">
            <v>8.65</v>
          </cell>
          <cell r="AA167">
            <v>29.332366125113804</v>
          </cell>
          <cell r="AC167">
            <v>0</v>
          </cell>
          <cell r="AD167">
            <v>25.37249669822344</v>
          </cell>
          <cell r="AF167">
            <v>0</v>
          </cell>
          <cell r="CG167">
            <v>8.65</v>
          </cell>
          <cell r="CL167">
            <v>0</v>
          </cell>
          <cell r="CM167">
            <v>20.015419755855724</v>
          </cell>
          <cell r="CO167">
            <v>0</v>
          </cell>
        </row>
        <row r="168">
          <cell r="G168">
            <v>40.986358345440372</v>
          </cell>
          <cell r="J168">
            <v>7.65</v>
          </cell>
          <cell r="AA168">
            <v>47.330661060365848</v>
          </cell>
          <cell r="AC168">
            <v>0</v>
          </cell>
          <cell r="AD168">
            <v>36.207955711179878</v>
          </cell>
          <cell r="AF168">
            <v>0</v>
          </cell>
          <cell r="CG168">
            <v>6.15</v>
          </cell>
          <cell r="CL168">
            <v>0</v>
          </cell>
          <cell r="CM168">
            <v>27.325164506513637</v>
          </cell>
          <cell r="CO168">
            <v>0</v>
          </cell>
        </row>
        <row r="169">
          <cell r="D169">
            <v>2</v>
          </cell>
          <cell r="E169">
            <v>0.52</v>
          </cell>
          <cell r="G169">
            <v>1.2810110000000001</v>
          </cell>
          <cell r="I169">
            <v>500</v>
          </cell>
          <cell r="J169">
            <v>7.65</v>
          </cell>
          <cell r="T169">
            <v>2</v>
          </cell>
          <cell r="V169">
            <v>0.52</v>
          </cell>
          <cell r="AA169">
            <v>1.9922287499999998</v>
          </cell>
          <cell r="AC169">
            <v>0.24960000000000002</v>
          </cell>
          <cell r="AD169">
            <v>1.5240549937499999</v>
          </cell>
          <cell r="AF169">
            <v>4.7999999999999996E-3</v>
          </cell>
          <cell r="CG169">
            <v>7.65</v>
          </cell>
          <cell r="CL169">
            <v>0.24960000000000002</v>
          </cell>
          <cell r="CM169">
            <v>0.97997341500000013</v>
          </cell>
          <cell r="CO169">
            <v>4.7999999999999996E-3</v>
          </cell>
        </row>
        <row r="175">
          <cell r="D175">
            <v>51</v>
          </cell>
          <cell r="E175">
            <v>12.2354105022767</v>
          </cell>
          <cell r="G175">
            <v>45.293254797724266</v>
          </cell>
          <cell r="I175">
            <v>500</v>
          </cell>
          <cell r="J175">
            <v>7.65</v>
          </cell>
          <cell r="T175">
            <v>54</v>
          </cell>
          <cell r="V175">
            <v>12.8287647422103</v>
          </cell>
          <cell r="AA175">
            <v>49.214840088060434</v>
          </cell>
          <cell r="AC175">
            <v>6.1578070762609443</v>
          </cell>
          <cell r="AD175">
            <v>39.368174691497885</v>
          </cell>
          <cell r="AF175">
            <v>0.126</v>
          </cell>
          <cell r="CG175">
            <v>7.65</v>
          </cell>
          <cell r="CL175">
            <v>29.364985205464077</v>
          </cell>
          <cell r="CM175">
            <v>34.649339920259067</v>
          </cell>
          <cell r="CO175">
            <v>0.1188</v>
          </cell>
        </row>
        <row r="176">
          <cell r="D176">
            <v>51</v>
          </cell>
          <cell r="E176">
            <v>12.2354105022767</v>
          </cell>
          <cell r="G176">
            <v>16.711797222922797</v>
          </cell>
          <cell r="I176">
            <v>500</v>
          </cell>
          <cell r="J176">
            <v>7.65</v>
          </cell>
          <cell r="T176">
            <v>54</v>
          </cell>
          <cell r="V176">
            <v>12.8287647422103</v>
          </cell>
          <cell r="AA176">
            <v>17.489929203519942</v>
          </cell>
          <cell r="AC176">
            <v>6.1578070762609443</v>
          </cell>
          <cell r="AD176">
            <v>13.379795840692756</v>
          </cell>
          <cell r="AF176">
            <v>0.126</v>
          </cell>
          <cell r="CG176">
            <v>7.65</v>
          </cell>
          <cell r="CL176">
            <v>5.8729970410928161</v>
          </cell>
          <cell r="CM176">
            <v>12.78452487553594</v>
          </cell>
          <cell r="CO176">
            <v>0.1188</v>
          </cell>
        </row>
        <row r="178">
          <cell r="G178">
            <v>9.1834418589534206</v>
          </cell>
          <cell r="J178">
            <v>8.65</v>
          </cell>
          <cell r="AA178">
            <v>9.1746071370614253</v>
          </cell>
          <cell r="AC178">
            <v>0</v>
          </cell>
          <cell r="AD178">
            <v>7.9360351735581336</v>
          </cell>
          <cell r="AF178">
            <v>0</v>
          </cell>
          <cell r="CG178">
            <v>8.65</v>
          </cell>
          <cell r="CL178">
            <v>0</v>
          </cell>
          <cell r="CM178">
            <v>7.9436772079947087</v>
          </cell>
          <cell r="CO178">
            <v>0</v>
          </cell>
        </row>
        <row r="179">
          <cell r="G179">
            <v>6.6870201808688989</v>
          </cell>
          <cell r="J179">
            <v>8.65</v>
          </cell>
          <cell r="AA179">
            <v>8.013613104255116</v>
          </cell>
          <cell r="AC179">
            <v>0</v>
          </cell>
          <cell r="AD179">
            <v>6.9317753351806761</v>
          </cell>
          <cell r="AF179">
            <v>0</v>
          </cell>
          <cell r="CG179">
            <v>8.65</v>
          </cell>
          <cell r="CL179">
            <v>0</v>
          </cell>
          <cell r="CM179">
            <v>5.7842724564515979</v>
          </cell>
          <cell r="CO179">
            <v>0</v>
          </cell>
        </row>
        <row r="180">
          <cell r="G180">
            <v>12.710995534979146</v>
          </cell>
          <cell r="J180">
            <v>7.65</v>
          </cell>
          <cell r="AA180">
            <v>14.536690643223949</v>
          </cell>
          <cell r="AC180">
            <v>0</v>
          </cell>
          <cell r="AD180">
            <v>11.120568342066322</v>
          </cell>
          <cell r="AF180">
            <v>0</v>
          </cell>
          <cell r="CG180">
            <v>6.15</v>
          </cell>
          <cell r="CL180">
            <v>0</v>
          </cell>
          <cell r="CM180">
            <v>9.7239115842590458</v>
          </cell>
          <cell r="CO180">
            <v>0</v>
          </cell>
        </row>
        <row r="181">
          <cell r="D181">
            <v>5616</v>
          </cell>
          <cell r="E181">
            <v>1268.92494808674</v>
          </cell>
          <cell r="G181">
            <v>2331.4521645062764</v>
          </cell>
          <cell r="I181">
            <v>500</v>
          </cell>
          <cell r="J181">
            <v>8.8000000000000007</v>
          </cell>
          <cell r="T181">
            <v>6426</v>
          </cell>
          <cell r="V181">
            <v>1406.07231168933</v>
          </cell>
          <cell r="AA181">
            <v>2737.1783772528534</v>
          </cell>
          <cell r="AC181">
            <v>674.9147096108785</v>
          </cell>
          <cell r="AD181">
            <v>2495.1975292441948</v>
          </cell>
          <cell r="AF181">
            <v>14.4504</v>
          </cell>
          <cell r="CG181">
            <v>8.8000000000000007</v>
          </cell>
          <cell r="CL181">
            <v>609.08397508163523</v>
          </cell>
          <cell r="CM181">
            <v>2079.4204938656694</v>
          </cell>
          <cell r="CO181">
            <v>12.87</v>
          </cell>
        </row>
        <row r="182">
          <cell r="D182">
            <v>5616</v>
          </cell>
          <cell r="E182">
            <v>1268.92494808674</v>
          </cell>
          <cell r="G182">
            <v>1024.0601583667633</v>
          </cell>
          <cell r="I182">
            <v>500</v>
          </cell>
          <cell r="J182">
            <v>8.8000000000000007</v>
          </cell>
          <cell r="T182">
            <v>6426</v>
          </cell>
          <cell r="V182">
            <v>1406.07231168933</v>
          </cell>
          <cell r="AA182">
            <v>1178.5633759094726</v>
          </cell>
          <cell r="AC182">
            <v>674.9147096108785</v>
          </cell>
          <cell r="AD182">
            <v>1037.1357708003359</v>
          </cell>
          <cell r="AF182">
            <v>14.4504</v>
          </cell>
          <cell r="CG182">
            <v>8.8000000000000007</v>
          </cell>
          <cell r="CL182">
            <v>609.08397508163523</v>
          </cell>
          <cell r="CM182">
            <v>901.17293936275178</v>
          </cell>
          <cell r="CO182">
            <v>12.87</v>
          </cell>
        </row>
        <row r="184">
          <cell r="G184">
            <v>397.72746319605977</v>
          </cell>
          <cell r="J184">
            <v>9.8000000000000007</v>
          </cell>
          <cell r="AA184">
            <v>355.37953348010001</v>
          </cell>
          <cell r="AC184">
            <v>0</v>
          </cell>
          <cell r="AD184">
            <v>348.27194281049799</v>
          </cell>
          <cell r="AF184">
            <v>0</v>
          </cell>
          <cell r="CG184">
            <v>9.8000000000000007</v>
          </cell>
          <cell r="CL184">
            <v>0</v>
          </cell>
          <cell r="CM184">
            <v>389.77291393213858</v>
          </cell>
          <cell r="CO184">
            <v>0</v>
          </cell>
        </row>
        <row r="185">
          <cell r="G185">
            <v>388.38764001693232</v>
          </cell>
          <cell r="J185">
            <v>9.8000000000000007</v>
          </cell>
          <cell r="AA185">
            <v>509.42603913673736</v>
          </cell>
          <cell r="AC185">
            <v>0</v>
          </cell>
          <cell r="AD185">
            <v>499.23751835400265</v>
          </cell>
          <cell r="AF185">
            <v>0</v>
          </cell>
          <cell r="CG185">
            <v>9.8000000000000007</v>
          </cell>
          <cell r="CL185">
            <v>0</v>
          </cell>
          <cell r="CM185">
            <v>380.61988721659372</v>
          </cell>
          <cell r="CO185">
            <v>0</v>
          </cell>
        </row>
        <row r="186">
          <cell r="G186">
            <v>521.27690292652096</v>
          </cell>
          <cell r="J186">
            <v>8.8000000000000007</v>
          </cell>
          <cell r="AA186">
            <v>607.50951421321417</v>
          </cell>
          <cell r="AC186">
            <v>0</v>
          </cell>
          <cell r="AD186">
            <v>534.60837250762847</v>
          </cell>
          <cell r="AF186">
            <v>0</v>
          </cell>
          <cell r="CG186">
            <v>7.3000000000000007</v>
          </cell>
          <cell r="CL186">
            <v>0</v>
          </cell>
          <cell r="CM186">
            <v>407.8547533541855</v>
          </cell>
          <cell r="CO186">
            <v>0</v>
          </cell>
        </row>
        <row r="188">
          <cell r="D188">
            <v>2</v>
          </cell>
          <cell r="E188">
            <v>0.24588251792115901</v>
          </cell>
          <cell r="G188">
            <v>0.42035094737770118</v>
          </cell>
          <cell r="I188">
            <v>285</v>
          </cell>
          <cell r="J188">
            <v>5</v>
          </cell>
          <cell r="T188">
            <v>2</v>
          </cell>
          <cell r="V188">
            <v>0.26286179399673598</v>
          </cell>
          <cell r="AA188">
            <v>0.51246801160149857</v>
          </cell>
          <cell r="AC188">
            <v>7.1918986837506957E-2</v>
          </cell>
          <cell r="AD188">
            <v>0.2744452081966734</v>
          </cell>
          <cell r="AF188">
            <v>4.7999999999999996E-3</v>
          </cell>
          <cell r="CG188">
            <v>5</v>
          </cell>
          <cell r="CL188">
            <v>6.7273456903229098E-2</v>
          </cell>
          <cell r="CM188">
            <v>0.21109831309679888</v>
          </cell>
          <cell r="CO188">
            <v>4.7999999999999996E-3</v>
          </cell>
        </row>
        <row r="189">
          <cell r="D189">
            <v>2</v>
          </cell>
          <cell r="E189">
            <v>0.24588251792115901</v>
          </cell>
          <cell r="G189">
            <v>0.12536601596459035</v>
          </cell>
          <cell r="I189">
            <v>285</v>
          </cell>
          <cell r="J189">
            <v>5</v>
          </cell>
          <cell r="T189">
            <v>2</v>
          </cell>
          <cell r="V189">
            <v>0.26286179399673598</v>
          </cell>
          <cell r="AA189">
            <v>0.14151977861705359</v>
          </cell>
          <cell r="AC189">
            <v>7.1918986837506957E-2</v>
          </cell>
          <cell r="AD189">
            <v>7.0759889308526794E-2</v>
          </cell>
          <cell r="AF189">
            <v>4.7999999999999996E-3</v>
          </cell>
          <cell r="CG189">
            <v>5</v>
          </cell>
          <cell r="CL189">
            <v>6.7273456903229098E-2</v>
          </cell>
          <cell r="CM189">
            <v>6.2683007982295175E-2</v>
          </cell>
          <cell r="CO189">
            <v>4.7999999999999996E-3</v>
          </cell>
        </row>
        <row r="191">
          <cell r="G191">
            <v>8.4578318565061997E-2</v>
          </cell>
          <cell r="J191">
            <v>6</v>
          </cell>
          <cell r="AA191">
            <v>8.7239957660051395E-2</v>
          </cell>
          <cell r="AC191">
            <v>0</v>
          </cell>
          <cell r="AD191">
            <v>5.2343974596030837E-2</v>
          </cell>
          <cell r="AF191">
            <v>0</v>
          </cell>
          <cell r="CG191">
            <v>6</v>
          </cell>
          <cell r="CL191">
            <v>0</v>
          </cell>
          <cell r="CM191">
            <v>5.0746991139037204E-2</v>
          </cell>
          <cell r="CO191">
            <v>0</v>
          </cell>
        </row>
        <row r="192">
          <cell r="G192">
            <v>6.7491405057602968E-2</v>
          </cell>
          <cell r="J192">
            <v>6</v>
          </cell>
          <cell r="AA192">
            <v>9.4872066299189664E-2</v>
          </cell>
          <cell r="AC192">
            <v>0</v>
          </cell>
          <cell r="AD192">
            <v>5.6923239779513801E-2</v>
          </cell>
          <cell r="AF192">
            <v>0</v>
          </cell>
          <cell r="CG192">
            <v>6</v>
          </cell>
          <cell r="CL192">
            <v>0</v>
          </cell>
          <cell r="CM192">
            <v>4.049484303456178E-2</v>
          </cell>
          <cell r="CO192">
            <v>0</v>
          </cell>
        </row>
        <row r="193">
          <cell r="G193">
            <v>0.14291520779044584</v>
          </cell>
          <cell r="J193">
            <v>5</v>
          </cell>
          <cell r="AA193">
            <v>0.18883620902520393</v>
          </cell>
          <cell r="AC193">
            <v>0</v>
          </cell>
          <cell r="AD193">
            <v>9.4418104512601964E-2</v>
          </cell>
          <cell r="AF193">
            <v>0</v>
          </cell>
          <cell r="CG193">
            <v>3.5</v>
          </cell>
          <cell r="CL193">
            <v>0</v>
          </cell>
          <cell r="CM193">
            <v>5.7173470940904705E-2</v>
          </cell>
          <cell r="CO193">
            <v>0</v>
          </cell>
        </row>
        <row r="194">
          <cell r="D194">
            <v>14</v>
          </cell>
          <cell r="E194">
            <v>3.3581404124621899</v>
          </cell>
          <cell r="G194">
            <v>5.7946416931337676</v>
          </cell>
          <cell r="I194">
            <v>500</v>
          </cell>
          <cell r="J194">
            <v>8.5</v>
          </cell>
          <cell r="T194">
            <v>16</v>
          </cell>
          <cell r="V194">
            <v>4.2133111952626905</v>
          </cell>
          <cell r="AA194">
            <v>7.7441902000824481</v>
          </cell>
          <cell r="AC194">
            <v>2.0223893737260914</v>
          </cell>
          <cell r="AD194">
            <v>6.8214719112151618</v>
          </cell>
          <cell r="AF194">
            <v>3.5999999999999997E-2</v>
          </cell>
          <cell r="CG194">
            <v>8.5</v>
          </cell>
          <cell r="CL194">
            <v>1.6119073979818515</v>
          </cell>
          <cell r="CM194">
            <v>4.9320096023141833</v>
          </cell>
          <cell r="CO194">
            <v>3.2399999999999998E-2</v>
          </cell>
        </row>
        <row r="195">
          <cell r="D195">
            <v>14</v>
          </cell>
          <cell r="E195">
            <v>3.3581404124621899</v>
          </cell>
          <cell r="G195">
            <v>1.6743305746691961</v>
          </cell>
          <cell r="I195">
            <v>500</v>
          </cell>
          <cell r="J195">
            <v>8.5</v>
          </cell>
          <cell r="T195">
            <v>16</v>
          </cell>
          <cell r="V195">
            <v>4.2133111952626905</v>
          </cell>
          <cell r="AA195">
            <v>2.7321905547616918</v>
          </cell>
          <cell r="AC195">
            <v>2.0223893737260914</v>
          </cell>
          <cell r="AD195">
            <v>2.322361971547438</v>
          </cell>
          <cell r="AF195">
            <v>3.5999999999999997E-2</v>
          </cell>
          <cell r="CG195">
            <v>8.5</v>
          </cell>
          <cell r="CL195">
            <v>1.6119073979818515</v>
          </cell>
          <cell r="CM195">
            <v>1.4231809884688167</v>
          </cell>
          <cell r="CO195">
            <v>3.2399999999999998E-2</v>
          </cell>
        </row>
        <row r="197">
          <cell r="G197">
            <v>0.9823276849401843</v>
          </cell>
          <cell r="J197">
            <v>9.5</v>
          </cell>
          <cell r="AA197">
            <v>0.85900651010542683</v>
          </cell>
          <cell r="AC197">
            <v>0</v>
          </cell>
          <cell r="AD197">
            <v>0.8160561846001555</v>
          </cell>
          <cell r="AF197">
            <v>0</v>
          </cell>
          <cell r="CG197">
            <v>9.5</v>
          </cell>
          <cell r="CL197">
            <v>0</v>
          </cell>
          <cell r="CM197">
            <v>0.93321130069317504</v>
          </cell>
          <cell r="CO197">
            <v>0</v>
          </cell>
        </row>
        <row r="198">
          <cell r="G198">
            <v>1.0773005154120012</v>
          </cell>
          <cell r="J198">
            <v>9.5</v>
          </cell>
          <cell r="AA198">
            <v>1.530095901345389</v>
          </cell>
          <cell r="AC198">
            <v>0</v>
          </cell>
          <cell r="AD198">
            <v>1.4535911062781195</v>
          </cell>
          <cell r="AF198">
            <v>0</v>
          </cell>
          <cell r="CG198">
            <v>9.5</v>
          </cell>
          <cell r="CL198">
            <v>0</v>
          </cell>
          <cell r="CM198">
            <v>1.0234354896414011</v>
          </cell>
          <cell r="CO198">
            <v>0</v>
          </cell>
        </row>
        <row r="199">
          <cell r="G199">
            <v>2.060682918112386</v>
          </cell>
          <cell r="J199">
            <v>8.5</v>
          </cell>
          <cell r="AA199">
            <v>2.6228972338699408</v>
          </cell>
          <cell r="AC199">
            <v>0</v>
          </cell>
          <cell r="AD199">
            <v>2.2294626487894496</v>
          </cell>
          <cell r="AF199">
            <v>0</v>
          </cell>
          <cell r="CG199">
            <v>7</v>
          </cell>
          <cell r="CL199">
            <v>0</v>
          </cell>
          <cell r="CM199">
            <v>1.55218182351079</v>
          </cell>
          <cell r="CO199">
            <v>0</v>
          </cell>
        </row>
        <row r="201">
          <cell r="D201">
            <v>130</v>
          </cell>
          <cell r="E201">
            <v>47.597667306474001</v>
          </cell>
          <cell r="G201">
            <v>45.370631876000004</v>
          </cell>
          <cell r="I201">
            <v>300</v>
          </cell>
          <cell r="J201">
            <v>6.3</v>
          </cell>
          <cell r="T201">
            <v>132</v>
          </cell>
          <cell r="V201">
            <v>47.762704877971302</v>
          </cell>
          <cell r="AA201">
            <v>47.048169438600006</v>
          </cell>
          <cell r="AC201">
            <v>8.2390665914500492</v>
          </cell>
          <cell r="AD201">
            <v>29.640346746318006</v>
          </cell>
          <cell r="AF201">
            <v>0.31440000000000001</v>
          </cell>
          <cell r="CG201">
            <v>6.3</v>
          </cell>
          <cell r="CL201">
            <v>8.2105976103667651</v>
          </cell>
          <cell r="CM201">
            <v>28.583498081880002</v>
          </cell>
          <cell r="CO201">
            <v>0.30959999999999999</v>
          </cell>
        </row>
        <row r="207">
          <cell r="D207">
            <v>119</v>
          </cell>
          <cell r="E207">
            <v>38.5623</v>
          </cell>
          <cell r="G207">
            <v>136.36510061723496</v>
          </cell>
          <cell r="J207">
            <v>6.1</v>
          </cell>
          <cell r="T207">
            <v>123</v>
          </cell>
          <cell r="V207">
            <v>41.700015</v>
          </cell>
          <cell r="AA207">
            <v>139.00206835599943</v>
          </cell>
          <cell r="AC207">
            <v>0</v>
          </cell>
          <cell r="AD207">
            <v>84.791261697159641</v>
          </cell>
          <cell r="AF207">
            <v>0.29039999999999999</v>
          </cell>
          <cell r="CG207">
            <v>6.1</v>
          </cell>
          <cell r="CL207">
            <v>0</v>
          </cell>
          <cell r="CM207">
            <v>83.182711376513311</v>
          </cell>
          <cell r="CO207">
            <v>0.28320000000000001</v>
          </cell>
        </row>
        <row r="214">
          <cell r="D214">
            <v>0</v>
          </cell>
          <cell r="E214">
            <v>0</v>
          </cell>
          <cell r="G214">
            <v>0</v>
          </cell>
          <cell r="I214">
            <v>500</v>
          </cell>
          <cell r="J214">
            <v>5.05</v>
          </cell>
          <cell r="T214">
            <v>0</v>
          </cell>
          <cell r="V214">
            <v>0</v>
          </cell>
          <cell r="AA214">
            <v>0</v>
          </cell>
          <cell r="AC214">
            <v>0</v>
          </cell>
          <cell r="AD214">
            <v>0</v>
          </cell>
          <cell r="AF214">
            <v>0</v>
          </cell>
          <cell r="CG214">
            <v>5.05</v>
          </cell>
          <cell r="CM214">
            <v>0</v>
          </cell>
          <cell r="CO214">
            <v>0</v>
          </cell>
        </row>
        <row r="220">
          <cell r="D220">
            <v>0</v>
          </cell>
          <cell r="E220">
            <v>0</v>
          </cell>
          <cell r="G220">
            <v>0</v>
          </cell>
          <cell r="I220">
            <v>500</v>
          </cell>
          <cell r="J220">
            <v>4.95</v>
          </cell>
          <cell r="T220">
            <v>0</v>
          </cell>
          <cell r="V220">
            <v>0</v>
          </cell>
          <cell r="AA220">
            <v>0</v>
          </cell>
          <cell r="AC220">
            <v>0</v>
          </cell>
          <cell r="AD220">
            <v>0</v>
          </cell>
          <cell r="AF220">
            <v>0</v>
          </cell>
          <cell r="CG220">
            <v>4.95</v>
          </cell>
          <cell r="CM220">
            <v>0</v>
          </cell>
          <cell r="CO220">
            <v>0</v>
          </cell>
        </row>
        <row r="226">
          <cell r="D226">
            <v>254</v>
          </cell>
          <cell r="E226">
            <v>159.12551661656599</v>
          </cell>
          <cell r="G226">
            <v>307.52778079183508</v>
          </cell>
          <cell r="I226">
            <v>285</v>
          </cell>
          <cell r="J226">
            <v>7.3</v>
          </cell>
          <cell r="T226">
            <v>280</v>
          </cell>
          <cell r="V226">
            <v>186.29331634300098</v>
          </cell>
          <cell r="AA226">
            <v>383.01906003299217</v>
          </cell>
          <cell r="AC226">
            <v>50.969851351445072</v>
          </cell>
          <cell r="AD226">
            <v>279.60391382408432</v>
          </cell>
          <cell r="AF226">
            <v>0.64080000000000004</v>
          </cell>
          <cell r="CG226">
            <v>7.3</v>
          </cell>
          <cell r="CL226">
            <v>43.536741346292459</v>
          </cell>
          <cell r="CM226">
            <v>224.4952799780396</v>
          </cell>
          <cell r="CO226">
            <v>0.58440000000000003</v>
          </cell>
        </row>
        <row r="232">
          <cell r="D232">
            <v>813</v>
          </cell>
          <cell r="E232">
            <v>164.72877523621</v>
          </cell>
          <cell r="G232">
            <v>285.03358473268923</v>
          </cell>
          <cell r="I232">
            <v>500</v>
          </cell>
          <cell r="J232">
            <v>11.8</v>
          </cell>
          <cell r="T232">
            <v>933</v>
          </cell>
          <cell r="V232">
            <v>207.05253185130201</v>
          </cell>
          <cell r="AA232">
            <v>357.24666102541778</v>
          </cell>
          <cell r="AC232">
            <v>99.385215288624977</v>
          </cell>
          <cell r="AD232">
            <v>421.55106000999302</v>
          </cell>
          <cell r="AF232">
            <v>2.0952000000000002</v>
          </cell>
          <cell r="CG232">
            <v>11.8</v>
          </cell>
          <cell r="CL232">
            <v>79.069812113380806</v>
          </cell>
          <cell r="CM232">
            <v>336.33962998457332</v>
          </cell>
          <cell r="CO232">
            <v>1.7771999999999999</v>
          </cell>
        </row>
        <row r="238">
          <cell r="D238">
            <v>0</v>
          </cell>
          <cell r="E238">
            <v>0</v>
          </cell>
          <cell r="G238">
            <v>0</v>
          </cell>
          <cell r="I238">
            <v>0</v>
          </cell>
          <cell r="J238">
            <v>4.7699999999999996</v>
          </cell>
          <cell r="T238">
            <v>0</v>
          </cell>
          <cell r="V238">
            <v>0</v>
          </cell>
          <cell r="AA238">
            <v>0</v>
          </cell>
          <cell r="CG238">
            <v>4.7699999999999996</v>
          </cell>
          <cell r="CM238">
            <v>0</v>
          </cell>
          <cell r="CO238">
            <v>0</v>
          </cell>
        </row>
        <row r="239">
          <cell r="D239">
            <v>62</v>
          </cell>
          <cell r="E239">
            <v>26.3692250749958</v>
          </cell>
          <cell r="G239">
            <v>38.952858774999996</v>
          </cell>
          <cell r="I239">
            <v>100</v>
          </cell>
          <cell r="J239">
            <v>6</v>
          </cell>
          <cell r="T239">
            <v>78</v>
          </cell>
          <cell r="V239">
            <v>45.094427239333704</v>
          </cell>
          <cell r="AA239">
            <v>60.973048902239995</v>
          </cell>
          <cell r="AC239">
            <v>4.3290650149760355</v>
          </cell>
          <cell r="AD239">
            <v>38.088458791344003</v>
          </cell>
          <cell r="AF239">
            <v>0.16800000000000001</v>
          </cell>
          <cell r="CG239">
            <v>6</v>
          </cell>
          <cell r="CL239">
            <v>2.531445607199597</v>
          </cell>
          <cell r="CM239">
            <v>23.371715264999999</v>
          </cell>
          <cell r="CO239">
            <v>0.1152</v>
          </cell>
        </row>
        <row r="240">
          <cell r="D240">
            <v>62</v>
          </cell>
          <cell r="E240">
            <v>26.3692250749958</v>
          </cell>
          <cell r="G240">
            <v>13.320796</v>
          </cell>
          <cell r="I240">
            <v>100</v>
          </cell>
          <cell r="J240">
            <v>6</v>
          </cell>
          <cell r="T240">
            <v>78</v>
          </cell>
          <cell r="V240">
            <v>45.094427239333704</v>
          </cell>
          <cell r="AA240">
            <v>22.466429652239999</v>
          </cell>
          <cell r="AC240">
            <v>4.3290650149760355</v>
          </cell>
          <cell r="AD240">
            <v>13.479857791343999</v>
          </cell>
          <cell r="AF240">
            <v>0.16800000000000001</v>
          </cell>
          <cell r="CG240">
            <v>6</v>
          </cell>
          <cell r="CL240">
            <v>2.531445607199597</v>
          </cell>
          <cell r="CM240">
            <v>7.9924775999999991</v>
          </cell>
          <cell r="CO240">
            <v>0.1152</v>
          </cell>
        </row>
        <row r="242">
          <cell r="G242">
            <v>5.7476211624999998</v>
          </cell>
          <cell r="J242">
            <v>7</v>
          </cell>
          <cell r="AA242">
            <v>6.8349937499999998</v>
          </cell>
          <cell r="AC242">
            <v>0</v>
          </cell>
          <cell r="AD242">
            <v>4.7844956249999999</v>
          </cell>
          <cell r="AF242">
            <v>0</v>
          </cell>
          <cell r="CG242">
            <v>7</v>
          </cell>
          <cell r="CL242">
            <v>0</v>
          </cell>
          <cell r="CM242">
            <v>4.02333481375</v>
          </cell>
          <cell r="CO242">
            <v>0</v>
          </cell>
        </row>
        <row r="243">
          <cell r="G243">
            <v>4.909824725</v>
          </cell>
          <cell r="J243">
            <v>7</v>
          </cell>
          <cell r="AA243">
            <v>8.2113007500000013</v>
          </cell>
          <cell r="AC243">
            <v>0</v>
          </cell>
          <cell r="AD243">
            <v>5.7479105250000009</v>
          </cell>
          <cell r="AF243">
            <v>0</v>
          </cell>
          <cell r="CG243">
            <v>7</v>
          </cell>
          <cell r="CL243">
            <v>0</v>
          </cell>
          <cell r="CM243">
            <v>3.4368773075000001</v>
          </cell>
          <cell r="CO243">
            <v>0</v>
          </cell>
        </row>
        <row r="244">
          <cell r="G244">
            <v>14.9746168875</v>
          </cell>
          <cell r="J244">
            <v>6</v>
          </cell>
          <cell r="AA244">
            <v>23.460324750000002</v>
          </cell>
          <cell r="AC244">
            <v>0</v>
          </cell>
          <cell r="AD244">
            <v>14.076194850000002</v>
          </cell>
          <cell r="AF244">
            <v>0</v>
          </cell>
          <cell r="CG244">
            <v>4.5</v>
          </cell>
          <cell r="CL244">
            <v>0</v>
          </cell>
          <cell r="CM244">
            <v>7.6401543993750014</v>
          </cell>
          <cell r="CO244">
            <v>0</v>
          </cell>
        </row>
        <row r="256">
          <cell r="D256">
            <v>550</v>
          </cell>
          <cell r="E256">
            <v>1713.9526650071466</v>
          </cell>
          <cell r="G256">
            <v>6799.0524603450922</v>
          </cell>
          <cell r="T256">
            <v>637</v>
          </cell>
          <cell r="V256">
            <v>1916.6680240847102</v>
          </cell>
          <cell r="AA256">
            <v>7849.0417531293988</v>
          </cell>
          <cell r="AC256">
            <v>919.66691754401256</v>
          </cell>
          <cell r="AD256">
            <v>5873.3021804142663</v>
          </cell>
          <cell r="AF256">
            <v>2.4926999999999997</v>
          </cell>
          <cell r="CL256">
            <v>817.39222626518517</v>
          </cell>
          <cell r="CM256">
            <v>4840.0750536819023</v>
          </cell>
          <cell r="CO256">
            <v>2.1608999999999998</v>
          </cell>
        </row>
        <row r="257">
          <cell r="D257">
            <v>540</v>
          </cell>
          <cell r="E257">
            <v>1694.9136936250527</v>
          </cell>
          <cell r="G257">
            <v>6714.1035658195451</v>
          </cell>
          <cell r="I257">
            <v>500</v>
          </cell>
          <cell r="J257">
            <v>7.15</v>
          </cell>
          <cell r="T257">
            <v>625</v>
          </cell>
          <cell r="V257">
            <v>1895.7889024161318</v>
          </cell>
          <cell r="AA257">
            <v>7756.7114681927378</v>
          </cell>
          <cell r="AC257">
            <v>909.64493914309492</v>
          </cell>
          <cell r="AD257">
            <v>5804.1237862733733</v>
          </cell>
          <cell r="AF257">
            <v>2.4464999999999999</v>
          </cell>
          <cell r="CG257">
            <v>7.15</v>
          </cell>
          <cell r="CL257">
            <v>813.25425207380056</v>
          </cell>
          <cell r="CM257">
            <v>4821.7095682530107</v>
          </cell>
          <cell r="CO257">
            <v>2.1419999999999999</v>
          </cell>
        </row>
        <row r="258">
          <cell r="D258">
            <v>538</v>
          </cell>
          <cell r="E258">
            <v>1692.8848878502199</v>
          </cell>
          <cell r="G258">
            <v>2194.6802789460985</v>
          </cell>
          <cell r="I258">
            <v>500</v>
          </cell>
          <cell r="J258">
            <v>7.15</v>
          </cell>
          <cell r="T258">
            <v>623</v>
          </cell>
          <cell r="V258">
            <v>1893.5640089718099</v>
          </cell>
          <cell r="AA258">
            <v>2568.3775778327445</v>
          </cell>
          <cell r="AC258">
            <v>908.91072430646875</v>
          </cell>
          <cell r="AD258">
            <v>1836.3899681504124</v>
          </cell>
          <cell r="AF258">
            <v>2.4380999999999999</v>
          </cell>
          <cell r="CG258">
            <v>7.15</v>
          </cell>
          <cell r="CL258">
            <v>812.58474616810565</v>
          </cell>
          <cell r="CM258">
            <v>1569.1963994464604</v>
          </cell>
          <cell r="CO258">
            <v>2.1335999999999999</v>
          </cell>
        </row>
        <row r="260">
          <cell r="G260">
            <v>2.6890441837445596</v>
          </cell>
          <cell r="J260">
            <v>7.15</v>
          </cell>
          <cell r="AA260">
            <v>1.0896526084597191</v>
          </cell>
          <cell r="AC260">
            <v>0</v>
          </cell>
          <cell r="AD260">
            <v>0.77910161504869913</v>
          </cell>
          <cell r="AF260">
            <v>0</v>
          </cell>
          <cell r="CG260">
            <v>7.15</v>
          </cell>
          <cell r="CL260">
            <v>0</v>
          </cell>
          <cell r="CM260">
            <v>1.9226665913773602</v>
          </cell>
          <cell r="CO260">
            <v>0</v>
          </cell>
        </row>
        <row r="261">
          <cell r="G261">
            <v>1.5493383640067269</v>
          </cell>
          <cell r="J261">
            <v>7.3</v>
          </cell>
          <cell r="AA261">
            <v>1.7990442369586839</v>
          </cell>
          <cell r="AC261">
            <v>0</v>
          </cell>
          <cell r="AD261">
            <v>1.3133022929798392</v>
          </cell>
          <cell r="AF261">
            <v>0</v>
          </cell>
          <cell r="CG261">
            <v>7.3</v>
          </cell>
          <cell r="CL261">
            <v>0</v>
          </cell>
          <cell r="CM261">
            <v>1.1310170057249107</v>
          </cell>
          <cell r="CO261">
            <v>0</v>
          </cell>
        </row>
        <row r="262">
          <cell r="D262">
            <v>2</v>
          </cell>
          <cell r="E262">
            <v>2.02880577483289</v>
          </cell>
          <cell r="G262">
            <v>2.2718572238425967</v>
          </cell>
          <cell r="I262">
            <v>500</v>
          </cell>
          <cell r="J262">
            <v>7.9</v>
          </cell>
          <cell r="T262">
            <v>2</v>
          </cell>
          <cell r="V262">
            <v>2.2248934443217698</v>
          </cell>
          <cell r="AA262">
            <v>2.1826572749379962</v>
          </cell>
          <cell r="AC262">
            <v>0.73421483662618403</v>
          </cell>
          <cell r="AD262">
            <v>1.7242992472010172</v>
          </cell>
          <cell r="AF262">
            <v>8.3999999999999995E-3</v>
          </cell>
          <cell r="CG262">
            <v>7.9</v>
          </cell>
          <cell r="CL262">
            <v>0.66950590569485369</v>
          </cell>
          <cell r="CM262">
            <v>1.7947672068356515</v>
          </cell>
          <cell r="CO262">
            <v>8.3999999999999995E-3</v>
          </cell>
        </row>
        <row r="264">
          <cell r="G264">
            <v>1260.1659393337918</v>
          </cell>
          <cell r="J264">
            <v>8.15</v>
          </cell>
          <cell r="AA264">
            <v>1222.98186160405</v>
          </cell>
          <cell r="AC264">
            <v>0</v>
          </cell>
          <cell r="AD264">
            <v>996.73021720730083</v>
          </cell>
          <cell r="AF264">
            <v>0</v>
          </cell>
          <cell r="CG264">
            <v>8.15</v>
          </cell>
          <cell r="CL264">
            <v>0</v>
          </cell>
          <cell r="CM264">
            <v>1027.0352405570404</v>
          </cell>
          <cell r="CO264">
            <v>0</v>
          </cell>
        </row>
        <row r="265">
          <cell r="G265">
            <v>1052.3960366097899</v>
          </cell>
          <cell r="J265">
            <v>8.15</v>
          </cell>
          <cell r="AA265">
            <v>1355.862153959858</v>
          </cell>
          <cell r="AC265">
            <v>0</v>
          </cell>
          <cell r="AD265">
            <v>1105.0276554772843</v>
          </cell>
          <cell r="AF265">
            <v>0</v>
          </cell>
          <cell r="CG265">
            <v>8.15</v>
          </cell>
          <cell r="CL265">
            <v>0</v>
          </cell>
          <cell r="CM265">
            <v>857.70276983697875</v>
          </cell>
          <cell r="CO265">
            <v>0</v>
          </cell>
        </row>
        <row r="266">
          <cell r="G266">
            <v>2200.3510711582717</v>
          </cell>
          <cell r="J266">
            <v>7.15</v>
          </cell>
          <cell r="AA266">
            <v>2604.4185206757288</v>
          </cell>
          <cell r="AC266">
            <v>0</v>
          </cell>
          <cell r="AD266">
            <v>1862.1592422831461</v>
          </cell>
          <cell r="AF266">
            <v>0</v>
          </cell>
          <cell r="CG266">
            <v>5.65</v>
          </cell>
          <cell r="CL266">
            <v>0</v>
          </cell>
          <cell r="CM266">
            <v>1362.926707608593</v>
          </cell>
          <cell r="CO266">
            <v>0</v>
          </cell>
        </row>
        <row r="267">
          <cell r="D267">
            <v>5</v>
          </cell>
          <cell r="E267">
            <v>8.6207795653845007</v>
          </cell>
          <cell r="G267">
            <v>25.642968994344969</v>
          </cell>
          <cell r="I267">
            <v>500</v>
          </cell>
          <cell r="J267">
            <v>7.15</v>
          </cell>
          <cell r="T267">
            <v>6</v>
          </cell>
          <cell r="V267">
            <v>9.4539931707099498</v>
          </cell>
          <cell r="AA267">
            <v>30.120648705774713</v>
          </cell>
          <cell r="AC267">
            <v>4.5379167219407757</v>
          </cell>
          <cell r="AD267">
            <v>22.576630817994783</v>
          </cell>
          <cell r="AF267">
            <v>2.3099999999999999E-2</v>
          </cell>
          <cell r="CG267">
            <v>7.15</v>
          </cell>
          <cell r="CL267">
            <v>4.1379741913845605</v>
          </cell>
          <cell r="CM267">
            <v>18.365485428891773</v>
          </cell>
          <cell r="CO267">
            <v>1.89E-2</v>
          </cell>
        </row>
        <row r="268">
          <cell r="D268">
            <v>5</v>
          </cell>
          <cell r="E268">
            <v>8.6207795653845007</v>
          </cell>
          <cell r="G268">
            <v>7.8318873175342194</v>
          </cell>
          <cell r="I268">
            <v>500</v>
          </cell>
          <cell r="J268">
            <v>7.15</v>
          </cell>
          <cell r="T268">
            <v>6</v>
          </cell>
          <cell r="V268">
            <v>9.4539931707099498</v>
          </cell>
          <cell r="AA268">
            <v>8.8875492737235522</v>
          </cell>
          <cell r="AC268">
            <v>4.5379167219407757</v>
          </cell>
          <cell r="AD268">
            <v>6.3545977307123405</v>
          </cell>
          <cell r="AF268">
            <v>2.3099999999999999E-2</v>
          </cell>
          <cell r="CG268">
            <v>7.15</v>
          </cell>
          <cell r="CL268">
            <v>4.1379741913845605</v>
          </cell>
          <cell r="CM268">
            <v>5.5997994320369671</v>
          </cell>
          <cell r="CO268">
            <v>1.89E-2</v>
          </cell>
        </row>
        <row r="270">
          <cell r="G270">
            <v>5.0372121137777714</v>
          </cell>
          <cell r="J270">
            <v>8.15</v>
          </cell>
          <cell r="AA270">
            <v>5.3032485783490877</v>
          </cell>
          <cell r="AC270">
            <v>0</v>
          </cell>
          <cell r="AD270">
            <v>4.322147591354506</v>
          </cell>
          <cell r="AF270">
            <v>0</v>
          </cell>
          <cell r="CG270">
            <v>8.15</v>
          </cell>
          <cell r="CL270">
            <v>0</v>
          </cell>
          <cell r="CM270">
            <v>4.1053278727288838</v>
          </cell>
          <cell r="CO270">
            <v>0</v>
          </cell>
        </row>
        <row r="271">
          <cell r="G271">
            <v>3.9584034516513968</v>
          </cell>
          <cell r="J271">
            <v>8.15</v>
          </cell>
          <cell r="AA271">
            <v>5.1004213553095612</v>
          </cell>
          <cell r="AC271">
            <v>0</v>
          </cell>
          <cell r="AD271">
            <v>4.1568434045772928</v>
          </cell>
          <cell r="AF271">
            <v>0</v>
          </cell>
          <cell r="CG271">
            <v>8.15</v>
          </cell>
          <cell r="CL271">
            <v>0</v>
          </cell>
          <cell r="CM271">
            <v>3.2260988130958888</v>
          </cell>
          <cell r="CO271">
            <v>0</v>
          </cell>
        </row>
        <row r="272">
          <cell r="G272">
            <v>8.8154661113815838</v>
          </cell>
          <cell r="J272">
            <v>7.15</v>
          </cell>
          <cell r="AA272">
            <v>10.829429498392509</v>
          </cell>
          <cell r="AC272">
            <v>0</v>
          </cell>
          <cell r="AD272">
            <v>7.7430420913506435</v>
          </cell>
          <cell r="AF272">
            <v>0</v>
          </cell>
          <cell r="CG272">
            <v>5.65</v>
          </cell>
          <cell r="CL272">
            <v>0</v>
          </cell>
          <cell r="CM272">
            <v>5.4342593110300319</v>
          </cell>
          <cell r="CO272">
            <v>0</v>
          </cell>
        </row>
        <row r="273">
          <cell r="G273">
            <v>0</v>
          </cell>
          <cell r="I273">
            <v>500</v>
          </cell>
          <cell r="J273">
            <v>7.15</v>
          </cell>
          <cell r="AA273">
            <v>0</v>
          </cell>
          <cell r="AC273">
            <v>0</v>
          </cell>
          <cell r="AD273">
            <v>0</v>
          </cell>
          <cell r="AF273">
            <v>0</v>
          </cell>
          <cell r="CG273">
            <v>7.15</v>
          </cell>
          <cell r="CL273">
            <v>0</v>
          </cell>
          <cell r="CM273">
            <v>0</v>
          </cell>
          <cell r="CO273">
            <v>0</v>
          </cell>
        </row>
        <row r="279">
          <cell r="D279">
            <v>5</v>
          </cell>
          <cell r="E279">
            <v>10.418191816709401</v>
          </cell>
          <cell r="G279">
            <v>59.305925531201908</v>
          </cell>
          <cell r="I279">
            <v>500</v>
          </cell>
          <cell r="J279">
            <v>7.15</v>
          </cell>
          <cell r="T279">
            <v>6</v>
          </cell>
          <cell r="V279">
            <v>11.425128497868499</v>
          </cell>
          <cell r="AA279">
            <v>62.209636230886538</v>
          </cell>
          <cell r="AC279">
            <v>5.4840616789768806</v>
          </cell>
          <cell r="AD279">
            <v>46.601763322898897</v>
          </cell>
          <cell r="AF279">
            <v>2.3099999999999999E-2</v>
          </cell>
          <cell r="CG279">
            <v>7.15</v>
          </cell>
          <cell r="CL279">
            <v>5.0007320720205133</v>
          </cell>
          <cell r="CM279">
            <v>44.435654832637766</v>
          </cell>
          <cell r="CO279">
            <v>1.89E-2</v>
          </cell>
        </row>
        <row r="280">
          <cell r="D280">
            <v>5</v>
          </cell>
          <cell r="E280">
            <v>10.418191816709401</v>
          </cell>
          <cell r="G280">
            <v>21.124465436359333</v>
          </cell>
          <cell r="I280">
            <v>500</v>
          </cell>
          <cell r="J280">
            <v>7.15</v>
          </cell>
          <cell r="T280">
            <v>6</v>
          </cell>
          <cell r="V280">
            <v>11.425128497868499</v>
          </cell>
          <cell r="AA280">
            <v>21.298603218916426</v>
          </cell>
          <cell r="AC280">
            <v>5.4840616789768806</v>
          </cell>
          <cell r="AD280">
            <v>15.228501301525245</v>
          </cell>
          <cell r="AF280">
            <v>2.3099999999999999E-2</v>
          </cell>
          <cell r="CG280">
            <v>7.15</v>
          </cell>
          <cell r="CL280">
            <v>5.0007320720205133</v>
          </cell>
          <cell r="CM280">
            <v>15.103992786996923</v>
          </cell>
          <cell r="CO280">
            <v>1.89E-2</v>
          </cell>
        </row>
        <row r="282">
          <cell r="G282">
            <v>11.416822100042506</v>
          </cell>
          <cell r="J282">
            <v>8.15</v>
          </cell>
          <cell r="AA282">
            <v>10.839416923886901</v>
          </cell>
          <cell r="AC282">
            <v>0</v>
          </cell>
          <cell r="AD282">
            <v>8.8341247929678239</v>
          </cell>
          <cell r="AF282">
            <v>0</v>
          </cell>
          <cell r="CG282">
            <v>8.15</v>
          </cell>
          <cell r="CL282">
            <v>0</v>
          </cell>
          <cell r="CM282">
            <v>9.3047100115346417</v>
          </cell>
          <cell r="CO282">
            <v>0</v>
          </cell>
        </row>
        <row r="283">
          <cell r="G283">
            <v>8.9023586782414874</v>
          </cell>
          <cell r="J283">
            <v>8.15</v>
          </cell>
          <cell r="AA283">
            <v>10.379317254263302</v>
          </cell>
          <cell r="AC283">
            <v>0</v>
          </cell>
          <cell r="AD283">
            <v>8.4591435622245914</v>
          </cell>
          <cell r="AF283">
            <v>0</v>
          </cell>
          <cell r="CG283">
            <v>8.15</v>
          </cell>
          <cell r="CL283">
            <v>0</v>
          </cell>
          <cell r="CM283">
            <v>7.2554223227668135</v>
          </cell>
          <cell r="CO283">
            <v>0</v>
          </cell>
        </row>
        <row r="284">
          <cell r="G284">
            <v>17.862279316558585</v>
          </cell>
          <cell r="J284">
            <v>7.15</v>
          </cell>
          <cell r="AA284">
            <v>19.692298833819912</v>
          </cell>
          <cell r="AC284">
            <v>0</v>
          </cell>
          <cell r="AD284">
            <v>14.079993666181238</v>
          </cell>
          <cell r="AF284">
            <v>0</v>
          </cell>
          <cell r="CG284">
            <v>5.65</v>
          </cell>
          <cell r="CL284">
            <v>0</v>
          </cell>
          <cell r="CM284">
            <v>12.771529711339388</v>
          </cell>
          <cell r="CO284">
            <v>0</v>
          </cell>
        </row>
        <row r="285">
          <cell r="D285">
            <v>215</v>
          </cell>
          <cell r="E285">
            <v>641.48388025763302</v>
          </cell>
          <cell r="G285">
            <v>1599.9189497349166</v>
          </cell>
          <cell r="I285">
            <v>500</v>
          </cell>
          <cell r="J285">
            <v>8</v>
          </cell>
          <cell r="T285">
            <v>251</v>
          </cell>
          <cell r="V285">
            <v>756.06325016845301</v>
          </cell>
          <cell r="AA285">
            <v>1935.4706479939973</v>
          </cell>
          <cell r="AC285">
            <v>362.9103600808574</v>
          </cell>
          <cell r="AD285">
            <v>1611.7824055385877</v>
          </cell>
          <cell r="AF285">
            <v>0.97860000000000003</v>
          </cell>
          <cell r="CG285">
            <v>8</v>
          </cell>
          <cell r="CL285">
            <v>307.91226252366391</v>
          </cell>
          <cell r="CM285">
            <v>1295.8739761460183</v>
          </cell>
          <cell r="CO285">
            <v>0.85470000000000002</v>
          </cell>
        </row>
        <row r="286">
          <cell r="D286">
            <v>215</v>
          </cell>
          <cell r="E286">
            <v>641.48388025763302</v>
          </cell>
          <cell r="G286">
            <v>665.37592089345674</v>
          </cell>
          <cell r="I286">
            <v>500</v>
          </cell>
          <cell r="J286">
            <v>8</v>
          </cell>
          <cell r="T286">
            <v>251</v>
          </cell>
          <cell r="V286">
            <v>756.06325016845301</v>
          </cell>
          <cell r="AA286">
            <v>815.42780126186699</v>
          </cell>
          <cell r="AC286">
            <v>362.9103600808574</v>
          </cell>
          <cell r="AD286">
            <v>652.34224100949359</v>
          </cell>
          <cell r="AF286">
            <v>0.97860000000000003</v>
          </cell>
          <cell r="CG286">
            <v>8</v>
          </cell>
          <cell r="CL286">
            <v>307.91226252366391</v>
          </cell>
          <cell r="CM286">
            <v>532.30073671476543</v>
          </cell>
          <cell r="CO286">
            <v>0.85470000000000002</v>
          </cell>
        </row>
        <row r="288">
          <cell r="G288">
            <v>282.34847863722609</v>
          </cell>
          <cell r="J288">
            <v>9</v>
          </cell>
          <cell r="AA288">
            <v>280.77829150102019</v>
          </cell>
          <cell r="AC288">
            <v>0</v>
          </cell>
          <cell r="AD288">
            <v>252.70046235091817</v>
          </cell>
          <cell r="AF288">
            <v>0</v>
          </cell>
          <cell r="CG288">
            <v>9</v>
          </cell>
          <cell r="CL288">
            <v>0</v>
          </cell>
          <cell r="CM288">
            <v>254.11363077350347</v>
          </cell>
          <cell r="CO288">
            <v>0</v>
          </cell>
        </row>
        <row r="289">
          <cell r="G289">
            <v>259.94703619006515</v>
          </cell>
          <cell r="J289">
            <v>9</v>
          </cell>
          <cell r="AA289">
            <v>353.28057993287649</v>
          </cell>
          <cell r="AC289">
            <v>0</v>
          </cell>
          <cell r="AD289">
            <v>317.95252193958885</v>
          </cell>
          <cell r="AF289">
            <v>0</v>
          </cell>
          <cell r="CG289">
            <v>9</v>
          </cell>
          <cell r="CL289">
            <v>0</v>
          </cell>
          <cell r="CM289">
            <v>233.95233257105866</v>
          </cell>
          <cell r="CO289">
            <v>0</v>
          </cell>
        </row>
        <row r="290">
          <cell r="G290">
            <v>392.24751401416881</v>
          </cell>
          <cell r="J290">
            <v>8</v>
          </cell>
          <cell r="AA290">
            <v>485.98397529823376</v>
          </cell>
          <cell r="AC290">
            <v>0</v>
          </cell>
          <cell r="AD290">
            <v>388.78718023858698</v>
          </cell>
          <cell r="AF290">
            <v>0</v>
          </cell>
          <cell r="CG290">
            <v>6.5</v>
          </cell>
          <cell r="CL290">
            <v>0</v>
          </cell>
          <cell r="CM290">
            <v>275.50727608669087</v>
          </cell>
          <cell r="CO290">
            <v>0</v>
          </cell>
        </row>
        <row r="292">
          <cell r="D292">
            <v>1</v>
          </cell>
          <cell r="E292">
            <v>1.70753850784673</v>
          </cell>
          <cell r="G292">
            <v>4.3889800000000001</v>
          </cell>
          <cell r="I292">
            <v>285</v>
          </cell>
          <cell r="J292">
            <v>5</v>
          </cell>
          <cell r="T292">
            <v>1</v>
          </cell>
          <cell r="V292">
            <v>1.9424968392934201</v>
          </cell>
          <cell r="AA292">
            <v>4.9483507499999995</v>
          </cell>
          <cell r="AC292">
            <v>0.53146713523067979</v>
          </cell>
          <cell r="AD292">
            <v>2.6551066499999996</v>
          </cell>
          <cell r="AF292">
            <v>4.1999999999999997E-3</v>
          </cell>
          <cell r="CG292">
            <v>5</v>
          </cell>
          <cell r="CL292">
            <v>0.46718253574686541</v>
          </cell>
          <cell r="CM292">
            <v>2.2506780000000002</v>
          </cell>
          <cell r="CO292">
            <v>4.1999999999999997E-3</v>
          </cell>
        </row>
        <row r="293">
          <cell r="D293">
            <v>1</v>
          </cell>
          <cell r="E293">
            <v>1.70753850784673</v>
          </cell>
          <cell r="G293">
            <v>1.768605</v>
          </cell>
          <cell r="I293">
            <v>285</v>
          </cell>
          <cell r="J293">
            <v>5</v>
          </cell>
          <cell r="T293">
            <v>1</v>
          </cell>
          <cell r="V293">
            <v>1.9424968392934201</v>
          </cell>
          <cell r="AA293">
            <v>1.94977125</v>
          </cell>
          <cell r="AC293">
            <v>0.53146713523067979</v>
          </cell>
          <cell r="AD293">
            <v>0.97488562499999998</v>
          </cell>
          <cell r="AF293">
            <v>4.1999999999999997E-3</v>
          </cell>
          <cell r="CG293">
            <v>5</v>
          </cell>
          <cell r="CL293">
            <v>0.46718253574686541</v>
          </cell>
          <cell r="CM293">
            <v>0.8843025000000001</v>
          </cell>
          <cell r="CO293">
            <v>4.1999999999999997E-3</v>
          </cell>
        </row>
        <row r="295">
          <cell r="G295">
            <v>0.84626000000000001</v>
          </cell>
          <cell r="J295">
            <v>6</v>
          </cell>
          <cell r="AA295">
            <v>0.86248575000000005</v>
          </cell>
          <cell r="AC295">
            <v>0</v>
          </cell>
          <cell r="AD295">
            <v>0.51749144999999996</v>
          </cell>
          <cell r="AF295">
            <v>0</v>
          </cell>
          <cell r="CG295">
            <v>6</v>
          </cell>
          <cell r="CL295">
            <v>0</v>
          </cell>
          <cell r="CM295">
            <v>0.50775599999999999</v>
          </cell>
          <cell r="CO295">
            <v>0</v>
          </cell>
        </row>
        <row r="296">
          <cell r="G296">
            <v>0.73626500000000006</v>
          </cell>
          <cell r="J296">
            <v>6</v>
          </cell>
          <cell r="AA296">
            <v>0.94682699999999997</v>
          </cell>
          <cell r="AC296">
            <v>0</v>
          </cell>
          <cell r="AD296">
            <v>0.56809620000000005</v>
          </cell>
          <cell r="AF296">
            <v>0</v>
          </cell>
          <cell r="CG296">
            <v>6</v>
          </cell>
          <cell r="CL296">
            <v>0</v>
          </cell>
          <cell r="CM296">
            <v>0.44175900000000007</v>
          </cell>
          <cell r="CO296">
            <v>0</v>
          </cell>
        </row>
        <row r="297">
          <cell r="G297">
            <v>1.0378499999999999</v>
          </cell>
          <cell r="J297">
            <v>5</v>
          </cell>
          <cell r="AA297">
            <v>1.1892667500000003</v>
          </cell>
          <cell r="AC297">
            <v>0</v>
          </cell>
          <cell r="AD297">
            <v>0.59463337500000013</v>
          </cell>
          <cell r="AF297">
            <v>0</v>
          </cell>
          <cell r="CG297">
            <v>3.5</v>
          </cell>
          <cell r="CL297">
            <v>0</v>
          </cell>
          <cell r="CM297">
            <v>0.41686049999999997</v>
          </cell>
          <cell r="CO297">
            <v>0</v>
          </cell>
        </row>
        <row r="298">
          <cell r="D298">
            <v>0</v>
          </cell>
          <cell r="E298">
            <v>0</v>
          </cell>
          <cell r="G298">
            <v>0</v>
          </cell>
          <cell r="I298">
            <v>500</v>
          </cell>
          <cell r="J298">
            <v>7.85</v>
          </cell>
          <cell r="T298">
            <v>0</v>
          </cell>
          <cell r="V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CG298">
            <v>7.85</v>
          </cell>
          <cell r="CL298">
            <v>0</v>
          </cell>
          <cell r="CM298">
            <v>0</v>
          </cell>
          <cell r="CO298">
            <v>0</v>
          </cell>
        </row>
        <row r="299">
          <cell r="G299">
            <v>0</v>
          </cell>
          <cell r="I299">
            <v>500</v>
          </cell>
          <cell r="J299">
            <v>7.85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CG299">
            <v>7.85</v>
          </cell>
          <cell r="CL299">
            <v>0</v>
          </cell>
          <cell r="CM299">
            <v>0</v>
          </cell>
          <cell r="CO299">
            <v>0</v>
          </cell>
        </row>
        <row r="301">
          <cell r="G301">
            <v>0</v>
          </cell>
          <cell r="J301">
            <v>8.85</v>
          </cell>
          <cell r="AA301">
            <v>0</v>
          </cell>
          <cell r="AC301">
            <v>0</v>
          </cell>
          <cell r="AD301">
            <v>0</v>
          </cell>
          <cell r="AF301">
            <v>0</v>
          </cell>
          <cell r="CG301">
            <v>8.85</v>
          </cell>
          <cell r="CL301">
            <v>0</v>
          </cell>
          <cell r="CM301">
            <v>0</v>
          </cell>
          <cell r="CO301">
            <v>0</v>
          </cell>
        </row>
        <row r="302">
          <cell r="G302">
            <v>0</v>
          </cell>
          <cell r="J302">
            <v>8.85</v>
          </cell>
          <cell r="AA302">
            <v>0</v>
          </cell>
          <cell r="AC302">
            <v>0</v>
          </cell>
          <cell r="AD302">
            <v>0</v>
          </cell>
          <cell r="AF302">
            <v>0</v>
          </cell>
          <cell r="CG302">
            <v>8.85</v>
          </cell>
          <cell r="CL302">
            <v>0</v>
          </cell>
          <cell r="CM302">
            <v>0</v>
          </cell>
          <cell r="CO302">
            <v>0</v>
          </cell>
        </row>
        <row r="303">
          <cell r="G303">
            <v>0</v>
          </cell>
          <cell r="J303">
            <v>7.85</v>
          </cell>
          <cell r="AA303">
            <v>0</v>
          </cell>
          <cell r="AC303">
            <v>0</v>
          </cell>
          <cell r="AD303">
            <v>0</v>
          </cell>
          <cell r="AF303">
            <v>0</v>
          </cell>
          <cell r="CG303">
            <v>6.35</v>
          </cell>
          <cell r="CL303">
            <v>0</v>
          </cell>
          <cell r="CM303">
            <v>0</v>
          </cell>
          <cell r="CO303">
            <v>0</v>
          </cell>
        </row>
        <row r="305">
          <cell r="D305">
            <v>23</v>
          </cell>
          <cell r="E305">
            <v>70.974205914275402</v>
          </cell>
          <cell r="G305">
            <v>51.911412000000006</v>
          </cell>
          <cell r="I305">
            <v>300</v>
          </cell>
          <cell r="J305">
            <v>6.3</v>
          </cell>
          <cell r="T305">
            <v>24</v>
          </cell>
          <cell r="V305">
            <v>80.167213776014904</v>
          </cell>
          <cell r="AA305">
            <v>57.654739450000015</v>
          </cell>
          <cell r="AC305">
            <v>13.828844376362573</v>
          </cell>
          <cell r="AD305">
            <v>36.322485853500005</v>
          </cell>
          <cell r="AF305">
            <v>9.8699999999999996E-2</v>
          </cell>
          <cell r="CG305">
            <v>6.3</v>
          </cell>
          <cell r="CL305">
            <v>12.243050520212508</v>
          </cell>
          <cell r="CM305">
            <v>32.704189560000003</v>
          </cell>
          <cell r="CO305">
            <v>9.4500000000000001E-2</v>
          </cell>
        </row>
        <row r="311">
          <cell r="D311">
            <v>16</v>
          </cell>
          <cell r="E311">
            <v>62.432662189978501</v>
          </cell>
          <cell r="G311">
            <v>266.76958760000002</v>
          </cell>
          <cell r="I311">
            <v>0</v>
          </cell>
          <cell r="J311">
            <v>6.1</v>
          </cell>
          <cell r="T311">
            <v>18</v>
          </cell>
          <cell r="V311">
            <v>71.5820594189274</v>
          </cell>
          <cell r="AA311">
            <v>288.33323680498358</v>
          </cell>
          <cell r="AC311">
            <v>0</v>
          </cell>
          <cell r="AD311">
            <v>175.88327445103999</v>
          </cell>
          <cell r="AF311">
            <v>7.1400000000000005E-2</v>
          </cell>
          <cell r="CG311">
            <v>6.1</v>
          </cell>
          <cell r="CL311">
            <v>0</v>
          </cell>
          <cell r="CM311">
            <v>162.72944843600001</v>
          </cell>
          <cell r="CO311">
            <v>6.5100000000000005E-2</v>
          </cell>
        </row>
        <row r="318">
          <cell r="G318">
            <v>0</v>
          </cell>
          <cell r="I318">
            <v>500</v>
          </cell>
          <cell r="J318">
            <v>5.05</v>
          </cell>
          <cell r="AA318">
            <v>0</v>
          </cell>
          <cell r="AC318">
            <v>0</v>
          </cell>
          <cell r="AD318">
            <v>0</v>
          </cell>
          <cell r="AF318">
            <v>0</v>
          </cell>
          <cell r="CG318">
            <v>5.05</v>
          </cell>
          <cell r="CL318">
            <v>0</v>
          </cell>
          <cell r="CM318">
            <v>0</v>
          </cell>
          <cell r="CO318">
            <v>0</v>
          </cell>
        </row>
        <row r="319">
          <cell r="G319">
            <v>0</v>
          </cell>
          <cell r="I319">
            <v>500</v>
          </cell>
          <cell r="J319">
            <v>4.95</v>
          </cell>
          <cell r="AA319">
            <v>0</v>
          </cell>
          <cell r="AC319">
            <v>0</v>
          </cell>
          <cell r="AD319">
            <v>0</v>
          </cell>
          <cell r="AF319">
            <v>0</v>
          </cell>
          <cell r="CG319">
            <v>4.95</v>
          </cell>
          <cell r="CL319">
            <v>0</v>
          </cell>
          <cell r="CM319">
            <v>0</v>
          </cell>
          <cell r="CO319">
            <v>0</v>
          </cell>
        </row>
        <row r="320">
          <cell r="D320">
            <v>30</v>
          </cell>
          <cell r="E320">
            <v>89.700727376901696</v>
          </cell>
          <cell r="G320">
            <v>182.0075262</v>
          </cell>
          <cell r="I320">
            <v>285</v>
          </cell>
          <cell r="J320">
            <v>7.3</v>
          </cell>
          <cell r="T320">
            <v>33</v>
          </cell>
          <cell r="V320">
            <v>102.21316681841</v>
          </cell>
          <cell r="AA320">
            <v>204.11266755000003</v>
          </cell>
          <cell r="AC320">
            <v>27.965522441516978</v>
          </cell>
          <cell r="AD320">
            <v>149.00224731150001</v>
          </cell>
          <cell r="AF320">
            <v>0.1323</v>
          </cell>
          <cell r="CG320">
            <v>7.3</v>
          </cell>
          <cell r="CL320">
            <v>24.542119010320302</v>
          </cell>
          <cell r="CM320">
            <v>132.86549412599999</v>
          </cell>
          <cell r="CO320">
            <v>0.1197</v>
          </cell>
        </row>
        <row r="326">
          <cell r="D326">
            <v>8</v>
          </cell>
          <cell r="E326">
            <v>24.995055545881598</v>
          </cell>
          <cell r="G326">
            <v>31.630011000000003</v>
          </cell>
          <cell r="I326">
            <v>500</v>
          </cell>
          <cell r="J326">
            <v>11</v>
          </cell>
          <cell r="T326">
            <v>9</v>
          </cell>
          <cell r="V326">
            <v>26.887787280069201</v>
          </cell>
          <cell r="AA326">
            <v>33.097595768865844</v>
          </cell>
          <cell r="AC326">
            <v>12.906137894433218</v>
          </cell>
          <cell r="AD326">
            <v>36.407355345752428</v>
          </cell>
          <cell r="AF326">
            <v>3.5700000000000003E-2</v>
          </cell>
          <cell r="CG326">
            <v>11</v>
          </cell>
          <cell r="CL326">
            <v>11.997626662023167</v>
          </cell>
          <cell r="CM326">
            <v>34.793012100000006</v>
          </cell>
          <cell r="CO326">
            <v>3.3599999999999998E-2</v>
          </cell>
        </row>
        <row r="333">
          <cell r="D333">
            <v>4</v>
          </cell>
          <cell r="E333">
            <v>19.5</v>
          </cell>
          <cell r="G333">
            <v>10.769769500000002</v>
          </cell>
          <cell r="I333">
            <v>100</v>
          </cell>
          <cell r="J333">
            <v>6</v>
          </cell>
          <cell r="T333">
            <v>6</v>
          </cell>
          <cell r="V333">
            <v>32.734000000000002</v>
          </cell>
          <cell r="AA333">
            <v>6.0107059584000009</v>
          </cell>
          <cell r="AC333">
            <v>3.1424640000000004</v>
          </cell>
          <cell r="AD333">
            <v>3.60642357504</v>
          </cell>
          <cell r="AF333">
            <v>2.1000000000000001E-2</v>
          </cell>
          <cell r="CG333">
            <v>6</v>
          </cell>
          <cell r="CL333">
            <v>1.8719999999999999</v>
          </cell>
          <cell r="CM333">
            <v>6.2732790656250002</v>
          </cell>
          <cell r="CO333">
            <v>1.47E-2</v>
          </cell>
        </row>
        <row r="334">
          <cell r="D334">
            <v>4</v>
          </cell>
          <cell r="E334">
            <v>19.5</v>
          </cell>
          <cell r="G334">
            <v>5.5271855000000008</v>
          </cell>
          <cell r="I334">
            <v>100</v>
          </cell>
          <cell r="J334">
            <v>6</v>
          </cell>
          <cell r="T334">
            <v>6</v>
          </cell>
          <cell r="V334">
            <v>32.734000000000002</v>
          </cell>
          <cell r="AA334">
            <v>6.0107059584000009</v>
          </cell>
          <cell r="AC334">
            <v>3.1424640000000004</v>
          </cell>
          <cell r="AD334">
            <v>3.60642357504</v>
          </cell>
          <cell r="AF334">
            <v>2.1000000000000001E-2</v>
          </cell>
          <cell r="CG334">
            <v>6</v>
          </cell>
          <cell r="CL334">
            <v>1.8719999999999999</v>
          </cell>
          <cell r="CM334">
            <v>3.3163113000000002</v>
          </cell>
          <cell r="CO334">
            <v>1.47E-2</v>
          </cell>
        </row>
        <row r="336">
          <cell r="G336">
            <v>0.88670856249999996</v>
          </cell>
          <cell r="J336">
            <v>7</v>
          </cell>
          <cell r="AA336">
            <v>0</v>
          </cell>
          <cell r="AC336">
            <v>0</v>
          </cell>
          <cell r="AD336">
            <v>0</v>
          </cell>
          <cell r="AF336">
            <v>0</v>
          </cell>
          <cell r="CG336">
            <v>7</v>
          </cell>
          <cell r="CM336">
            <v>0.62069599374999995</v>
          </cell>
          <cell r="CO336">
            <v>0</v>
          </cell>
        </row>
        <row r="337">
          <cell r="G337">
            <v>0.33231500000000003</v>
          </cell>
          <cell r="J337">
            <v>7</v>
          </cell>
          <cell r="AA337">
            <v>0</v>
          </cell>
          <cell r="AC337">
            <v>0</v>
          </cell>
          <cell r="AD337">
            <v>0</v>
          </cell>
          <cell r="AF337">
            <v>0</v>
          </cell>
          <cell r="CG337">
            <v>7</v>
          </cell>
          <cell r="CM337">
            <v>0.23262050000000004</v>
          </cell>
          <cell r="CO337">
            <v>0</v>
          </cell>
        </row>
        <row r="338">
          <cell r="G338">
            <v>4.0235604375000005</v>
          </cell>
          <cell r="J338">
            <v>6</v>
          </cell>
          <cell r="AA338">
            <v>0</v>
          </cell>
          <cell r="AC338">
            <v>0</v>
          </cell>
          <cell r="AD338">
            <v>0</v>
          </cell>
          <cell r="AF338">
            <v>0</v>
          </cell>
          <cell r="CG338">
            <v>4.5</v>
          </cell>
          <cell r="CM338">
            <v>2.103651271875</v>
          </cell>
          <cell r="CO338">
            <v>0</v>
          </cell>
        </row>
        <row r="346">
          <cell r="D346">
            <v>50</v>
          </cell>
          <cell r="E346">
            <v>1014.0142509298819</v>
          </cell>
          <cell r="G346">
            <v>4619.4396500519315</v>
          </cell>
          <cell r="I346">
            <v>500</v>
          </cell>
          <cell r="J346">
            <v>6.65</v>
          </cell>
          <cell r="T346">
            <v>53</v>
          </cell>
          <cell r="V346">
            <v>1187.396696233124</v>
          </cell>
          <cell r="AA346">
            <v>4984.799770231919</v>
          </cell>
          <cell r="AC346">
            <v>569.95041419189943</v>
          </cell>
          <cell r="AD346">
            <v>3472.3303480535187</v>
          </cell>
          <cell r="AF346">
            <v>0.309</v>
          </cell>
          <cell r="CG346">
            <v>6.65</v>
          </cell>
          <cell r="CL346">
            <v>486.72684044634332</v>
          </cell>
          <cell r="CM346">
            <v>3071.8487498474597</v>
          </cell>
          <cell r="CO346">
            <v>0.29699999999999999</v>
          </cell>
        </row>
        <row r="347">
          <cell r="D347">
            <v>44</v>
          </cell>
          <cell r="E347">
            <v>848.87492888680094</v>
          </cell>
          <cell r="G347">
            <v>1119.9857157030001</v>
          </cell>
          <cell r="I347">
            <v>500</v>
          </cell>
          <cell r="J347">
            <v>6.65</v>
          </cell>
          <cell r="T347">
            <v>47</v>
          </cell>
          <cell r="V347">
            <v>996.95678223278594</v>
          </cell>
          <cell r="AA347">
            <v>1255.6743647449537</v>
          </cell>
          <cell r="AC347">
            <v>478.53925547173725</v>
          </cell>
          <cell r="AD347">
            <v>835.02345255539421</v>
          </cell>
          <cell r="AF347">
            <v>0.27300000000000002</v>
          </cell>
          <cell r="CG347">
            <v>6.65</v>
          </cell>
          <cell r="CL347">
            <v>407.45996586566446</v>
          </cell>
          <cell r="CM347">
            <v>744.7905009424951</v>
          </cell>
          <cell r="CO347">
            <v>0.26100000000000001</v>
          </cell>
        </row>
        <row r="349">
          <cell r="G349">
            <v>2.29225668115E-3</v>
          </cell>
          <cell r="J349">
            <v>6.65</v>
          </cell>
          <cell r="AA349">
            <v>8.213695152075E-4</v>
          </cell>
          <cell r="AC349">
            <v>0</v>
          </cell>
          <cell r="AD349">
            <v>5.4621072761298754E-4</v>
          </cell>
          <cell r="AF349">
            <v>0</v>
          </cell>
          <cell r="CG349">
            <v>6.65</v>
          </cell>
          <cell r="CL349">
            <v>0</v>
          </cell>
          <cell r="CM349">
            <v>1.5243506929647501E-3</v>
          </cell>
          <cell r="CO349">
            <v>0</v>
          </cell>
        </row>
        <row r="350">
          <cell r="G350">
            <v>5.0061839500000005</v>
          </cell>
          <cell r="J350">
            <v>7.3</v>
          </cell>
          <cell r="AA350">
            <v>10.525887225000002</v>
          </cell>
          <cell r="AC350">
            <v>0</v>
          </cell>
          <cell r="AD350">
            <v>7.6838976742500007</v>
          </cell>
          <cell r="AF350">
            <v>0</v>
          </cell>
          <cell r="CG350">
            <v>7.3</v>
          </cell>
          <cell r="CL350">
            <v>0</v>
          </cell>
          <cell r="CM350">
            <v>3.6545142835000002</v>
          </cell>
          <cell r="CO350">
            <v>0</v>
          </cell>
        </row>
        <row r="351">
          <cell r="G351">
            <v>0</v>
          </cell>
          <cell r="I351">
            <v>500</v>
          </cell>
          <cell r="J351">
            <v>7.7</v>
          </cell>
          <cell r="AA351">
            <v>0</v>
          </cell>
          <cell r="AC351">
            <v>0</v>
          </cell>
          <cell r="AD351">
            <v>0</v>
          </cell>
          <cell r="AF351">
            <v>0</v>
          </cell>
          <cell r="CG351">
            <v>7.7</v>
          </cell>
          <cell r="CL351">
            <v>0</v>
          </cell>
          <cell r="CM351">
            <v>0</v>
          </cell>
          <cell r="CO351">
            <v>0</v>
          </cell>
        </row>
        <row r="353">
          <cell r="G353">
            <v>627.66559404050008</v>
          </cell>
          <cell r="J353">
            <v>7.65</v>
          </cell>
          <cell r="AA353">
            <v>551.52406912995002</v>
          </cell>
          <cell r="AC353">
            <v>0</v>
          </cell>
          <cell r="AD353">
            <v>421.9159128844118</v>
          </cell>
          <cell r="AF353">
            <v>0</v>
          </cell>
          <cell r="CG353">
            <v>7.65</v>
          </cell>
          <cell r="CL353">
            <v>0</v>
          </cell>
          <cell r="CM353">
            <v>480.16417944098259</v>
          </cell>
          <cell r="CO353">
            <v>0</v>
          </cell>
        </row>
        <row r="354">
          <cell r="G354">
            <v>489.33058224625</v>
          </cell>
          <cell r="J354">
            <v>7.65</v>
          </cell>
          <cell r="AA354">
            <v>605.11300781872501</v>
          </cell>
          <cell r="AC354">
            <v>0</v>
          </cell>
          <cell r="AD354">
            <v>462.91145098132466</v>
          </cell>
          <cell r="AF354">
            <v>0</v>
          </cell>
          <cell r="CG354">
            <v>7.65</v>
          </cell>
          <cell r="CL354">
            <v>0</v>
          </cell>
          <cell r="CM354">
            <v>374.33789541838127</v>
          </cell>
          <cell r="CO354">
            <v>0</v>
          </cell>
        </row>
        <row r="356">
          <cell r="G356">
            <v>1219.1172264555003</v>
          </cell>
          <cell r="J356">
            <v>6.65</v>
          </cell>
          <cell r="AA356">
            <v>1343.821847975775</v>
          </cell>
          <cell r="AC356">
            <v>0</v>
          </cell>
          <cell r="AD356">
            <v>893.64152890389028</v>
          </cell>
          <cell r="AF356">
            <v>0</v>
          </cell>
          <cell r="CG356">
            <v>5.15</v>
          </cell>
          <cell r="CL356">
            <v>0</v>
          </cell>
          <cell r="CM356">
            <v>694.8710489304076</v>
          </cell>
          <cell r="CO356">
            <v>0</v>
          </cell>
        </row>
        <row r="357">
          <cell r="D357">
            <v>1</v>
          </cell>
          <cell r="E357">
            <v>12.6</v>
          </cell>
          <cell r="G357">
            <v>2.5740000000000003</v>
          </cell>
          <cell r="I357">
            <v>500</v>
          </cell>
          <cell r="J357">
            <v>6.65</v>
          </cell>
          <cell r="T357">
            <v>0</v>
          </cell>
          <cell r="V357">
            <v>0</v>
          </cell>
          <cell r="AA357">
            <v>0</v>
          </cell>
          <cell r="AC357">
            <v>0</v>
          </cell>
          <cell r="AD357">
            <v>0</v>
          </cell>
          <cell r="AF357">
            <v>6.0000000000000001E-3</v>
          </cell>
          <cell r="CG357">
            <v>6.65</v>
          </cell>
          <cell r="CL357">
            <v>6.048</v>
          </cell>
          <cell r="CM357">
            <v>1.7117100000000005</v>
          </cell>
          <cell r="CO357">
            <v>3.0000000000000001E-3</v>
          </cell>
        </row>
        <row r="363">
          <cell r="D363">
            <v>6</v>
          </cell>
          <cell r="E363">
            <v>165.13932204308099</v>
          </cell>
          <cell r="G363">
            <v>1158.3320554000002</v>
          </cell>
          <cell r="I363">
            <v>500</v>
          </cell>
          <cell r="J363">
            <v>6.65</v>
          </cell>
          <cell r="T363">
            <v>6</v>
          </cell>
          <cell r="V363">
            <v>190.43991400033801</v>
          </cell>
          <cell r="AA363">
            <v>1218.1397719680001</v>
          </cell>
          <cell r="AC363">
            <v>91.411158720162234</v>
          </cell>
          <cell r="AD363">
            <v>851.15355884352005</v>
          </cell>
          <cell r="AF363">
            <v>3.5999999999999997E-2</v>
          </cell>
          <cell r="CG363">
            <v>6.65</v>
          </cell>
          <cell r="CL363">
            <v>79.266874580678873</v>
          </cell>
          <cell r="CM363">
            <v>774.02908648100015</v>
          </cell>
          <cell r="CO363">
            <v>3.5999999999999997E-2</v>
          </cell>
        </row>
        <row r="364">
          <cell r="D364">
            <v>6</v>
          </cell>
          <cell r="E364">
            <v>165.13932204308099</v>
          </cell>
          <cell r="G364">
            <v>392.84911120000004</v>
          </cell>
          <cell r="I364">
            <v>500</v>
          </cell>
          <cell r="J364">
            <v>6.65</v>
          </cell>
          <cell r="T364">
            <v>6</v>
          </cell>
          <cell r="V364">
            <v>190.43991400033801</v>
          </cell>
          <cell r="AA364">
            <v>395.81243942399999</v>
          </cell>
          <cell r="AC364">
            <v>91.411158720162234</v>
          </cell>
          <cell r="AD364">
            <v>263.21527221695999</v>
          </cell>
          <cell r="AF364">
            <v>3.5999999999999997E-2</v>
          </cell>
          <cell r="CG364">
            <v>6.65</v>
          </cell>
          <cell r="CL364">
            <v>79.266874580678873</v>
          </cell>
          <cell r="CM364">
            <v>261.24465894800005</v>
          </cell>
          <cell r="CO364">
            <v>3.5999999999999997E-2</v>
          </cell>
        </row>
        <row r="366">
          <cell r="G366">
            <v>220.59113840000001</v>
          </cell>
          <cell r="J366">
            <v>7.65</v>
          </cell>
          <cell r="AA366">
            <v>206.13199665600001</v>
          </cell>
          <cell r="AC366">
            <v>0</v>
          </cell>
          <cell r="AD366">
            <v>157.69097744184003</v>
          </cell>
          <cell r="AF366">
            <v>0</v>
          </cell>
          <cell r="CG366">
            <v>7.65</v>
          </cell>
          <cell r="CL366">
            <v>0</v>
          </cell>
          <cell r="CM366">
            <v>168.752220876</v>
          </cell>
          <cell r="CO366">
            <v>0</v>
          </cell>
        </row>
        <row r="367">
          <cell r="G367">
            <v>174.06487660000002</v>
          </cell>
          <cell r="J367">
            <v>7.65</v>
          </cell>
          <cell r="AA367">
            <v>204.774108192</v>
          </cell>
          <cell r="AC367">
            <v>0</v>
          </cell>
          <cell r="AD367">
            <v>156.65219276688001</v>
          </cell>
          <cell r="AF367">
            <v>0</v>
          </cell>
          <cell r="CG367">
            <v>7.65</v>
          </cell>
          <cell r="CL367">
            <v>0</v>
          </cell>
          <cell r="CM367">
            <v>133.15963059900002</v>
          </cell>
          <cell r="CO367">
            <v>0</v>
          </cell>
        </row>
        <row r="368">
          <cell r="G368">
            <v>370.8269292</v>
          </cell>
          <cell r="J368">
            <v>6.65</v>
          </cell>
          <cell r="AA368">
            <v>411.42122769600002</v>
          </cell>
          <cell r="AC368">
            <v>0</v>
          </cell>
          <cell r="AD368">
            <v>273.59511641784002</v>
          </cell>
          <cell r="AF368">
            <v>0</v>
          </cell>
          <cell r="CG368">
            <v>5.15</v>
          </cell>
          <cell r="CL368">
            <v>0</v>
          </cell>
          <cell r="CM368">
            <v>210.87257605799999</v>
          </cell>
          <cell r="CO368">
            <v>0</v>
          </cell>
        </row>
        <row r="369">
          <cell r="D369">
            <v>10</v>
          </cell>
          <cell r="E369">
            <v>246.75816938214899</v>
          </cell>
          <cell r="G369">
            <v>311.50130527637191</v>
          </cell>
          <cell r="I369">
            <v>500</v>
          </cell>
          <cell r="J369">
            <v>7.8</v>
          </cell>
          <cell r="T369">
            <v>11</v>
          </cell>
          <cell r="V369">
            <v>385.13342287684401</v>
          </cell>
          <cell r="AA369">
            <v>521.79058880168998</v>
          </cell>
          <cell r="AC369">
            <v>184.86404298088513</v>
          </cell>
          <cell r="AD369">
            <v>423.64057105235315</v>
          </cell>
          <cell r="AF369">
            <v>6.3E-2</v>
          </cell>
          <cell r="CG369">
            <v>7.8</v>
          </cell>
          <cell r="CL369">
            <v>118.44392130343154</v>
          </cell>
          <cell r="CM369">
            <v>244.78620016869399</v>
          </cell>
          <cell r="CO369">
            <v>0.06</v>
          </cell>
        </row>
        <row r="370">
          <cell r="D370">
            <v>10</v>
          </cell>
          <cell r="E370">
            <v>246.75816938214899</v>
          </cell>
          <cell r="G370">
            <v>123.39584923338934</v>
          </cell>
          <cell r="I370">
            <v>500</v>
          </cell>
          <cell r="J370">
            <v>7.8</v>
          </cell>
          <cell r="T370">
            <v>11</v>
          </cell>
          <cell r="V370">
            <v>385.13342287684401</v>
          </cell>
          <cell r="AA370">
            <v>204.47273949474527</v>
          </cell>
          <cell r="AC370">
            <v>184.86404298088513</v>
          </cell>
          <cell r="AD370">
            <v>159.48873680590131</v>
          </cell>
          <cell r="AF370">
            <v>6.3E-2</v>
          </cell>
          <cell r="CG370">
            <v>7.8</v>
          </cell>
          <cell r="CL370">
            <v>118.44392130343154</v>
          </cell>
          <cell r="CM370">
            <v>96.248762402043695</v>
          </cell>
          <cell r="CO370">
            <v>0.06</v>
          </cell>
        </row>
        <row r="372">
          <cell r="G372">
            <v>54.093134021787463</v>
          </cell>
          <cell r="J372">
            <v>8.8000000000000007</v>
          </cell>
          <cell r="AA372">
            <v>79.950117321099356</v>
          </cell>
          <cell r="AC372">
            <v>0</v>
          </cell>
          <cell r="AD372">
            <v>70.356103242567443</v>
          </cell>
          <cell r="AF372">
            <v>0</v>
          </cell>
          <cell r="CG372">
            <v>8.8000000000000007</v>
          </cell>
          <cell r="CL372">
            <v>0</v>
          </cell>
          <cell r="CM372">
            <v>47.601957939172976</v>
          </cell>
          <cell r="CO372">
            <v>0</v>
          </cell>
        </row>
        <row r="373">
          <cell r="G373">
            <v>46.348676561701687</v>
          </cell>
          <cell r="J373">
            <v>8.8000000000000007</v>
          </cell>
          <cell r="AA373">
            <v>86.489000549250903</v>
          </cell>
          <cell r="AC373">
            <v>0</v>
          </cell>
          <cell r="AD373">
            <v>76.1103204833408</v>
          </cell>
          <cell r="AF373">
            <v>0</v>
          </cell>
          <cell r="CG373">
            <v>8.8000000000000007</v>
          </cell>
          <cell r="CL373">
            <v>0</v>
          </cell>
          <cell r="CM373">
            <v>40.786835374297489</v>
          </cell>
          <cell r="CO373">
            <v>0</v>
          </cell>
        </row>
        <row r="374">
          <cell r="G374">
            <v>87.663645459493409</v>
          </cell>
          <cell r="J374">
            <v>7.8</v>
          </cell>
          <cell r="AA374">
            <v>150.87873143659439</v>
          </cell>
          <cell r="AC374">
            <v>0</v>
          </cell>
          <cell r="AD374">
            <v>117.68541052054363</v>
          </cell>
          <cell r="AF374">
            <v>0</v>
          </cell>
          <cell r="CG374">
            <v>6.3</v>
          </cell>
          <cell r="CL374">
            <v>0</v>
          </cell>
          <cell r="CM374">
            <v>60.148644453179813</v>
          </cell>
          <cell r="CO374">
            <v>0</v>
          </cell>
        </row>
        <row r="375">
          <cell r="D375">
            <v>0</v>
          </cell>
          <cell r="E375">
            <v>0</v>
          </cell>
          <cell r="G375">
            <v>0</v>
          </cell>
          <cell r="I375">
            <v>285</v>
          </cell>
          <cell r="J375">
            <v>5</v>
          </cell>
          <cell r="T375">
            <v>0</v>
          </cell>
          <cell r="V375">
            <v>0</v>
          </cell>
          <cell r="AA375">
            <v>0</v>
          </cell>
          <cell r="AC375">
            <v>0</v>
          </cell>
          <cell r="AD375">
            <v>0</v>
          </cell>
          <cell r="AF375">
            <v>0</v>
          </cell>
          <cell r="CG375">
            <v>5</v>
          </cell>
          <cell r="CL375">
            <v>0</v>
          </cell>
          <cell r="CM375">
            <v>0</v>
          </cell>
          <cell r="CO375">
            <v>0</v>
          </cell>
        </row>
        <row r="376">
          <cell r="D376">
            <v>0</v>
          </cell>
          <cell r="E376">
            <v>0</v>
          </cell>
          <cell r="G376">
            <v>0</v>
          </cell>
          <cell r="I376">
            <v>285</v>
          </cell>
          <cell r="J376">
            <v>5</v>
          </cell>
          <cell r="T376">
            <v>0</v>
          </cell>
          <cell r="V376">
            <v>0</v>
          </cell>
          <cell r="AA376">
            <v>0</v>
          </cell>
          <cell r="AC376">
            <v>0</v>
          </cell>
          <cell r="AD376">
            <v>0</v>
          </cell>
          <cell r="AF376">
            <v>0</v>
          </cell>
          <cell r="CG376">
            <v>5</v>
          </cell>
          <cell r="CL376">
            <v>0</v>
          </cell>
          <cell r="CM376">
            <v>0</v>
          </cell>
          <cell r="CO376">
            <v>0</v>
          </cell>
        </row>
        <row r="378">
          <cell r="G378">
            <v>0</v>
          </cell>
          <cell r="J378">
            <v>6</v>
          </cell>
          <cell r="AA378">
            <v>0</v>
          </cell>
          <cell r="AC378">
            <v>0</v>
          </cell>
          <cell r="AD378">
            <v>0</v>
          </cell>
          <cell r="AF378">
            <v>0</v>
          </cell>
          <cell r="CG378">
            <v>6</v>
          </cell>
          <cell r="CL378">
            <v>0</v>
          </cell>
          <cell r="CM378">
            <v>0</v>
          </cell>
          <cell r="CO378">
            <v>0</v>
          </cell>
        </row>
        <row r="379">
          <cell r="G379">
            <v>0</v>
          </cell>
          <cell r="J379">
            <v>6</v>
          </cell>
          <cell r="AA379">
            <v>0</v>
          </cell>
          <cell r="AC379">
            <v>0</v>
          </cell>
          <cell r="AD379">
            <v>0</v>
          </cell>
          <cell r="AF379">
            <v>0</v>
          </cell>
          <cell r="CG379">
            <v>6</v>
          </cell>
          <cell r="CL379">
            <v>0</v>
          </cell>
          <cell r="CM379">
            <v>0</v>
          </cell>
          <cell r="CO379">
            <v>0</v>
          </cell>
        </row>
        <row r="380">
          <cell r="G380">
            <v>0</v>
          </cell>
          <cell r="J380">
            <v>5</v>
          </cell>
          <cell r="AA380">
            <v>0</v>
          </cell>
          <cell r="AC380">
            <v>0</v>
          </cell>
          <cell r="AD380">
            <v>0</v>
          </cell>
          <cell r="AF380">
            <v>0</v>
          </cell>
          <cell r="CG380">
            <v>3.5</v>
          </cell>
          <cell r="CL380">
            <v>0</v>
          </cell>
          <cell r="CM380">
            <v>0</v>
          </cell>
          <cell r="CO380">
            <v>0</v>
          </cell>
        </row>
        <row r="381">
          <cell r="D381">
            <v>1</v>
          </cell>
          <cell r="E381">
            <v>22.796800897951599</v>
          </cell>
          <cell r="G381">
            <v>131.5732958961446</v>
          </cell>
          <cell r="I381">
            <v>500</v>
          </cell>
          <cell r="J381">
            <v>7.45</v>
          </cell>
          <cell r="T381">
            <v>1</v>
          </cell>
          <cell r="V381">
            <v>27.352322693728699</v>
          </cell>
          <cell r="AA381">
            <v>181.91782522239785</v>
          </cell>
          <cell r="AC381">
            <v>13.129114892989776</v>
          </cell>
          <cell r="AD381">
            <v>141.87963082398943</v>
          </cell>
          <cell r="AF381">
            <v>6.0000000000000001E-3</v>
          </cell>
          <cell r="CG381">
            <v>7.45</v>
          </cell>
          <cell r="CL381">
            <v>10.942464431016766</v>
          </cell>
          <cell r="CM381">
            <v>98.403451118062307</v>
          </cell>
          <cell r="CO381">
            <v>6.0000000000000001E-3</v>
          </cell>
        </row>
        <row r="382">
          <cell r="D382">
            <v>1</v>
          </cell>
          <cell r="E382">
            <v>22.796800897951599</v>
          </cell>
          <cell r="G382">
            <v>40.285847129897441</v>
          </cell>
          <cell r="I382">
            <v>500</v>
          </cell>
          <cell r="J382">
            <v>7.45</v>
          </cell>
          <cell r="T382">
            <v>1</v>
          </cell>
          <cell r="V382">
            <v>27.352322693728699</v>
          </cell>
          <cell r="AA382">
            <v>53.698517235923106</v>
          </cell>
          <cell r="AC382">
            <v>13.129114892989776</v>
          </cell>
          <cell r="AD382">
            <v>40.005395340762718</v>
          </cell>
          <cell r="AF382">
            <v>6.0000000000000001E-3</v>
          </cell>
          <cell r="CG382">
            <v>7.45</v>
          </cell>
          <cell r="CL382">
            <v>10.942464431016766</v>
          </cell>
          <cell r="CM382">
            <v>30.012956111773594</v>
          </cell>
          <cell r="CO382">
            <v>6.0000000000000001E-3</v>
          </cell>
        </row>
        <row r="384">
          <cell r="G384">
            <v>24.270734115858779</v>
          </cell>
          <cell r="J384">
            <v>8.4499999999999993</v>
          </cell>
          <cell r="AA384">
            <v>27.913165772014732</v>
          </cell>
          <cell r="AC384">
            <v>0</v>
          </cell>
          <cell r="AD384">
            <v>23.586625077352444</v>
          </cell>
          <cell r="AF384">
            <v>0</v>
          </cell>
          <cell r="CG384">
            <v>8.4499999999999993</v>
          </cell>
          <cell r="CL384">
            <v>0</v>
          </cell>
          <cell r="CM384">
            <v>20.508770327900667</v>
          </cell>
          <cell r="CO384">
            <v>0</v>
          </cell>
        </row>
        <row r="385">
          <cell r="G385">
            <v>22.526112157424599</v>
          </cell>
          <cell r="J385">
            <v>8.4499999999999993</v>
          </cell>
          <cell r="AA385">
            <v>35.595344561015729</v>
          </cell>
          <cell r="AC385">
            <v>0</v>
          </cell>
          <cell r="AD385">
            <v>30.078066154058284</v>
          </cell>
          <cell r="AF385">
            <v>0</v>
          </cell>
          <cell r="CG385">
            <v>8.4499999999999993</v>
          </cell>
          <cell r="CL385">
            <v>0</v>
          </cell>
          <cell r="CM385">
            <v>19.034564773023785</v>
          </cell>
          <cell r="CO385">
            <v>0</v>
          </cell>
        </row>
        <row r="386">
          <cell r="G386">
            <v>44.490602492963774</v>
          </cell>
          <cell r="J386">
            <v>7.45</v>
          </cell>
          <cell r="AA386">
            <v>64.710797653444274</v>
          </cell>
          <cell r="AC386">
            <v>0</v>
          </cell>
          <cell r="AD386">
            <v>48.209544251815984</v>
          </cell>
          <cell r="AF386">
            <v>0</v>
          </cell>
          <cell r="CG386">
            <v>5.95</v>
          </cell>
          <cell r="CL386">
            <v>0</v>
          </cell>
          <cell r="CM386">
            <v>28.847159905364265</v>
          </cell>
          <cell r="CO386">
            <v>0</v>
          </cell>
        </row>
        <row r="388">
          <cell r="D388">
            <v>23</v>
          </cell>
          <cell r="E388">
            <v>2092.4705660335799</v>
          </cell>
          <cell r="G388">
            <v>2347.7181601980005</v>
          </cell>
          <cell r="I388">
            <v>300</v>
          </cell>
          <cell r="J388">
            <v>6.3</v>
          </cell>
          <cell r="T388">
            <v>23</v>
          </cell>
          <cell r="V388">
            <v>2282.9215615666599</v>
          </cell>
          <cell r="AA388">
            <v>2334.1485021734252</v>
          </cell>
          <cell r="AC388">
            <v>393.80396937024881</v>
          </cell>
          <cell r="AD388">
            <v>1470.5135563692579</v>
          </cell>
          <cell r="AF388">
            <v>0.13800000000000001</v>
          </cell>
          <cell r="CG388">
            <v>6.3</v>
          </cell>
          <cell r="CL388">
            <v>360.95117264079255</v>
          </cell>
          <cell r="CM388">
            <v>1479.0624409247403</v>
          </cell>
          <cell r="CO388">
            <v>0.13500000000000001</v>
          </cell>
        </row>
        <row r="395">
          <cell r="D395">
            <v>2</v>
          </cell>
          <cell r="E395">
            <v>66.045000000000002</v>
          </cell>
          <cell r="G395">
            <v>297.42329999999998</v>
          </cell>
          <cell r="J395">
            <v>6.1</v>
          </cell>
          <cell r="T395">
            <v>2</v>
          </cell>
          <cell r="V395">
            <v>67.365899999999996</v>
          </cell>
          <cell r="AA395">
            <v>314.44182000000001</v>
          </cell>
          <cell r="AC395">
            <v>0</v>
          </cell>
          <cell r="AD395">
            <v>191.80951020000001</v>
          </cell>
          <cell r="AF395">
            <v>1.2E-2</v>
          </cell>
          <cell r="CG395">
            <v>6.1</v>
          </cell>
          <cell r="CL395">
            <v>0</v>
          </cell>
          <cell r="CM395">
            <v>181.42821299999997</v>
          </cell>
          <cell r="CO395">
            <v>1.2E-2</v>
          </cell>
        </row>
        <row r="402">
          <cell r="D402">
            <v>20</v>
          </cell>
          <cell r="E402">
            <v>234.52500000000001</v>
          </cell>
          <cell r="G402">
            <v>711.07715218725298</v>
          </cell>
          <cell r="J402">
            <v>0</v>
          </cell>
          <cell r="T402">
            <v>21</v>
          </cell>
          <cell r="V402">
            <v>255.05125000000001</v>
          </cell>
          <cell r="AA402">
            <v>797.80702253594518</v>
          </cell>
          <cell r="AC402">
            <v>122.42460000000001</v>
          </cell>
          <cell r="AD402">
            <v>401.63169300749229</v>
          </cell>
          <cell r="AF402">
            <v>0.123</v>
          </cell>
          <cell r="CG402">
            <v>0</v>
          </cell>
          <cell r="CL402">
            <v>112.572</v>
          </cell>
          <cell r="CM402">
            <v>357.98617760856274</v>
          </cell>
          <cell r="CO402">
            <v>0.11699999999999999</v>
          </cell>
        </row>
        <row r="403">
          <cell r="D403">
            <v>16</v>
          </cell>
          <cell r="E403">
            <v>210.52500000000001</v>
          </cell>
          <cell r="G403">
            <v>600.29872758725298</v>
          </cell>
          <cell r="I403">
            <v>500</v>
          </cell>
          <cell r="J403">
            <v>5.05</v>
          </cell>
          <cell r="T403">
            <v>17</v>
          </cell>
          <cell r="V403">
            <v>231.05125000000001</v>
          </cell>
          <cell r="AA403">
            <v>671.72168521994513</v>
          </cell>
          <cell r="AC403">
            <v>110.90460000000002</v>
          </cell>
          <cell r="AD403">
            <v>339.21945103607226</v>
          </cell>
          <cell r="AF403">
            <v>9.9000000000000005E-2</v>
          </cell>
          <cell r="CG403">
            <v>5.05</v>
          </cell>
          <cell r="CL403">
            <v>101.05200000000001</v>
          </cell>
          <cell r="CM403">
            <v>303.15085743156271</v>
          </cell>
          <cell r="CO403">
            <v>9.2999999999999999E-2</v>
          </cell>
        </row>
        <row r="410">
          <cell r="D410">
            <v>4</v>
          </cell>
          <cell r="E410">
            <v>24</v>
          </cell>
          <cell r="G410">
            <v>110.77842460000002</v>
          </cell>
          <cell r="I410">
            <v>500</v>
          </cell>
          <cell r="J410">
            <v>4.95</v>
          </cell>
          <cell r="T410">
            <v>4</v>
          </cell>
          <cell r="V410">
            <v>24</v>
          </cell>
          <cell r="AA410">
            <v>126.08533731600002</v>
          </cell>
          <cell r="AC410">
            <v>11.520000000000001</v>
          </cell>
          <cell r="AD410">
            <v>62.412241971420009</v>
          </cell>
          <cell r="AF410">
            <v>2.4E-2</v>
          </cell>
          <cell r="CG410">
            <v>4.95</v>
          </cell>
          <cell r="CL410">
            <v>11.520000000000001</v>
          </cell>
          <cell r="CM410">
            <v>54.835320177000014</v>
          </cell>
          <cell r="CO410">
            <v>2.4E-2</v>
          </cell>
        </row>
        <row r="417">
          <cell r="I417">
            <v>285</v>
          </cell>
          <cell r="J417">
            <v>7.3</v>
          </cell>
          <cell r="CG417">
            <v>7.3</v>
          </cell>
          <cell r="CL417">
            <v>0</v>
          </cell>
          <cell r="CM417">
            <v>0</v>
          </cell>
          <cell r="CO417">
            <v>0</v>
          </cell>
        </row>
        <row r="423">
          <cell r="D423">
            <v>0</v>
          </cell>
          <cell r="E423">
            <v>0</v>
          </cell>
          <cell r="G423">
            <v>0</v>
          </cell>
          <cell r="I423">
            <v>100</v>
          </cell>
          <cell r="J423">
            <v>6</v>
          </cell>
          <cell r="T423">
            <v>1</v>
          </cell>
          <cell r="V423">
            <v>6</v>
          </cell>
          <cell r="AA423">
            <v>1.2678336000000001</v>
          </cell>
          <cell r="AC423">
            <v>0.57599999999999996</v>
          </cell>
          <cell r="AD423">
            <v>0.76070016000000007</v>
          </cell>
          <cell r="AF423">
            <v>3.0000000000000001E-3</v>
          </cell>
          <cell r="CG423">
            <v>6</v>
          </cell>
          <cell r="CL423">
            <v>0</v>
          </cell>
          <cell r="CM423">
            <v>0</v>
          </cell>
          <cell r="CO42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x"/>
      <sheetName val="F3x"/>
      <sheetName val="F4x"/>
      <sheetName val="F4Ax"/>
      <sheetName val="F4Bx"/>
      <sheetName val="F2"/>
      <sheetName val="F2_working"/>
      <sheetName val="F3"/>
      <sheetName val="F3_working"/>
      <sheetName val="F4"/>
      <sheetName val="F4A"/>
      <sheetName val="F4B"/>
      <sheetName val="F5"/>
      <sheetName val="F6"/>
      <sheetName val="F7"/>
      <sheetName val="F7-Working"/>
      <sheetName val="F8"/>
      <sheetName val="F9-Year(n+1)"/>
      <sheetName val="F9-Year(n-1)"/>
      <sheetName val="F9-Year(n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2"/>
      <sheetName val="F11-Year(n+2)"/>
      <sheetName val="F11-Year(n+3) "/>
      <sheetName val="F11-Year(n+4)"/>
      <sheetName val="F11-Year(n+5)"/>
      <sheetName val="F13-Year(n-1)"/>
      <sheetName val="F13-Year(n+1)"/>
      <sheetName val="F14"/>
      <sheetName val="F13-Year(n+2)"/>
      <sheetName val="F13-Year(n+3)"/>
      <sheetName val="F13-Year(n+4)"/>
      <sheetName val="F13-Year(n+5)"/>
      <sheetName val="F15x"/>
      <sheetName val="F15.1x"/>
      <sheetName val="F15.2x"/>
      <sheetName val="F15.3x"/>
      <sheetName val="F16x"/>
      <sheetName val="F16.1x"/>
      <sheetName val="F16.2x"/>
      <sheetName val="F17x"/>
      <sheetName val="F18x"/>
      <sheetName val="F19x"/>
      <sheetName val="F20x"/>
      <sheetName val="F21x"/>
      <sheetName val="F22x"/>
      <sheetName val="F23x"/>
      <sheetName val="F15-x"/>
      <sheetName val="F15.1-x"/>
      <sheetName val="F15.2-x"/>
      <sheetName val="F15.3-x"/>
      <sheetName val="F16-x"/>
      <sheetName val="F17-x"/>
      <sheetName val="F18-x"/>
      <sheetName val="F19-x"/>
      <sheetName val="F20-x"/>
      <sheetName val="F21-x"/>
      <sheetName val="F22-x"/>
      <sheetName val="F15"/>
      <sheetName val="F15.1"/>
      <sheetName val="F15.2"/>
      <sheetName val="F15.3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xx"/>
      <sheetName val="F26-Year(n+1)(Current Tariff)"/>
      <sheetName val="F26-Year(n+1)(Proposed Tariff)"/>
      <sheetName val="F26-Year(n+2)(Proposed Tariff)x"/>
      <sheetName val="F26-Year(n+2)(Current Tariff)"/>
      <sheetName val="F26-Year(n+2)(Proposed Tariff)"/>
      <sheetName val="F27"/>
      <sheetName val="F27 (n+2)"/>
      <sheetName val="F28"/>
      <sheetName val="F29"/>
      <sheetName val="F25x"/>
      <sheetName val="F26-Year(n-1)x"/>
      <sheetName val="F26-Year(n+1)(Current Tariff)x"/>
      <sheetName val="F26-Year(n+1)(Proposed Tariff)x"/>
      <sheetName val="F27x"/>
      <sheetName val="F28x"/>
      <sheetName val="F29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8">
          <cell r="L18">
            <v>60142.102023178217</v>
          </cell>
        </row>
        <row r="19">
          <cell r="L19">
            <v>10378.669697405647</v>
          </cell>
        </row>
        <row r="21">
          <cell r="L21">
            <v>1888.4620035277967</v>
          </cell>
        </row>
        <row r="22">
          <cell r="L22">
            <v>47874.970322244779</v>
          </cell>
        </row>
        <row r="26">
          <cell r="L26">
            <v>8634.6628847485717</v>
          </cell>
        </row>
        <row r="28">
          <cell r="L28">
            <v>1919.7863099220176</v>
          </cell>
        </row>
        <row r="29">
          <cell r="L29">
            <v>37320.521127574189</v>
          </cell>
        </row>
        <row r="35">
          <cell r="L35">
            <v>1716.7439718684147</v>
          </cell>
        </row>
      </sheetData>
      <sheetData sheetId="18">
        <row r="81">
          <cell r="P81">
            <v>24648.099278486807</v>
          </cell>
        </row>
      </sheetData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3917432</v>
          </cell>
        </row>
        <row r="70">
          <cell r="G70">
            <v>1334.3067099999998</v>
          </cell>
          <cell r="H70">
            <v>829.4952599999998</v>
          </cell>
          <cell r="I70">
            <v>756.19862699999999</v>
          </cell>
          <cell r="J70">
            <v>751.91435599999977</v>
          </cell>
          <cell r="K70">
            <v>1136.7870838000001</v>
          </cell>
          <cell r="L70">
            <v>1068.1349099999998</v>
          </cell>
          <cell r="M70">
            <v>921.94061199999987</v>
          </cell>
          <cell r="N70">
            <v>772.75285599999984</v>
          </cell>
          <cell r="O70">
            <v>1164.0254779999998</v>
          </cell>
          <cell r="P70">
            <v>1356.2221410000002</v>
          </cell>
          <cell r="Q70">
            <v>1501.5068759999999</v>
          </cell>
          <cell r="R70">
            <v>1710.8317129999998</v>
          </cell>
        </row>
        <row r="75">
          <cell r="G75">
            <v>237.16987799</v>
          </cell>
          <cell r="H75">
            <v>155.44521056000002</v>
          </cell>
          <cell r="I75">
            <v>178.7165013500001</v>
          </cell>
          <cell r="J75">
            <v>154.72465940000004</v>
          </cell>
          <cell r="K75">
            <v>178.47259765999999</v>
          </cell>
          <cell r="L75">
            <v>207.06300263000003</v>
          </cell>
          <cell r="M75">
            <v>182.01361280000003</v>
          </cell>
          <cell r="N75">
            <v>162.94037406999996</v>
          </cell>
          <cell r="O75">
            <v>204.22081157000002</v>
          </cell>
          <cell r="P75">
            <v>230.80941757000002</v>
          </cell>
          <cell r="Q75">
            <v>233.85216882000003</v>
          </cell>
          <cell r="R75">
            <v>329.77432229000004</v>
          </cell>
        </row>
        <row r="107">
          <cell r="G107">
            <v>58.315529409999975</v>
          </cell>
          <cell r="H107">
            <v>52.781393550000011</v>
          </cell>
          <cell r="I107">
            <v>46.031815999999907</v>
          </cell>
          <cell r="J107">
            <v>40.450056999999973</v>
          </cell>
          <cell r="K107">
            <v>43.617379700000001</v>
          </cell>
          <cell r="L107">
            <v>43.046636539999923</v>
          </cell>
          <cell r="M107">
            <v>42.250214229999962</v>
          </cell>
          <cell r="N107">
            <v>43.659411000000006</v>
          </cell>
          <cell r="O107">
            <v>46.749057000000008</v>
          </cell>
          <cell r="P107">
            <v>47.685241500000025</v>
          </cell>
          <cell r="Q107">
            <v>50.26241399999995</v>
          </cell>
          <cell r="R107">
            <v>63.044438883871003</v>
          </cell>
        </row>
        <row r="133">
          <cell r="G133">
            <v>283.77027998000005</v>
          </cell>
          <cell r="H133">
            <v>253.02448681999999</v>
          </cell>
          <cell r="I133">
            <v>124.76130942000003</v>
          </cell>
          <cell r="J133">
            <v>128.38350609</v>
          </cell>
          <cell r="K133">
            <v>190.07336718999997</v>
          </cell>
          <cell r="L133">
            <v>135.68933348000002</v>
          </cell>
          <cell r="M133">
            <v>157.58112154999998</v>
          </cell>
          <cell r="N133">
            <v>125.21098998999997</v>
          </cell>
          <cell r="O133">
            <v>126.31962292999998</v>
          </cell>
          <cell r="P133">
            <v>206.95628235000001</v>
          </cell>
          <cell r="Q133">
            <v>387.51832206</v>
          </cell>
          <cell r="R133">
            <v>793.45000464291934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55.089761279999493</v>
          </cell>
        </row>
        <row r="26">
          <cell r="E26">
            <v>1832.145401877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 refreshError="1">
        <row r="8">
          <cell r="E8">
            <v>35.12352060000012</v>
          </cell>
        </row>
        <row r="17">
          <cell r="E17">
            <v>41.230965742364106</v>
          </cell>
        </row>
        <row r="23">
          <cell r="E23">
            <v>49.607831006835681</v>
          </cell>
        </row>
        <row r="26">
          <cell r="E26">
            <v>1168.3626799092001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32.789125990000002</v>
          </cell>
        </row>
        <row r="17">
          <cell r="E17">
            <v>37.209228253299216</v>
          </cell>
        </row>
        <row r="23">
          <cell r="E23">
            <v>37.155275400700589</v>
          </cell>
        </row>
        <row r="26">
          <cell r="E26">
            <v>1092.8748019939999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 refreshError="1">
        <row r="8">
          <cell r="E8">
            <v>32.583116430000018</v>
          </cell>
        </row>
        <row r="17">
          <cell r="E17">
            <v>37.364075172480057</v>
          </cell>
        </row>
        <row r="23">
          <cell r="E23">
            <v>44.74110392751993</v>
          </cell>
        </row>
        <row r="26">
          <cell r="E26">
            <v>1064.7657789300001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 refreshError="1">
        <row r="8">
          <cell r="E8">
            <v>45.774450160000015</v>
          </cell>
        </row>
        <row r="17">
          <cell r="E17">
            <v>56.081814608623972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 refreshError="1">
        <row r="8">
          <cell r="E8">
            <v>47.009686919999695</v>
          </cell>
        </row>
        <row r="17">
          <cell r="E17">
            <v>52.904252200679139</v>
          </cell>
        </row>
        <row r="23">
          <cell r="E23">
            <v>59.85932442162084</v>
          </cell>
        </row>
        <row r="26">
          <cell r="E26">
            <v>1482.6473351722996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39.381092790000139</v>
          </cell>
        </row>
        <row r="17">
          <cell r="E17">
            <v>45.704762744040977</v>
          </cell>
        </row>
        <row r="23">
          <cell r="E23">
            <v>52.550222221158833</v>
          </cell>
        </row>
        <row r="26">
          <cell r="E26">
            <v>1287.5364685551999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 refreshError="1"/>
      <sheetData sheetId="1" refreshError="1">
        <row r="8">
          <cell r="E8">
            <v>32.64739230000032</v>
          </cell>
        </row>
        <row r="17">
          <cell r="E17">
            <v>38.235892502138199</v>
          </cell>
        </row>
        <row r="23">
          <cell r="E23">
            <v>42.490994849161893</v>
          </cell>
        </row>
        <row r="26">
          <cell r="E26">
            <v>1097.0479517213003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 refreshError="1">
        <row r="8">
          <cell r="E8">
            <v>47.921504460000051</v>
          </cell>
        </row>
        <row r="17">
          <cell r="E17">
            <v>58.200097410309127</v>
          </cell>
        </row>
        <row r="23">
          <cell r="E23">
            <v>76.883741784090716</v>
          </cell>
        </row>
        <row r="26">
          <cell r="E26">
            <v>1602.2019522243997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56.818012250000493</v>
          </cell>
        </row>
        <row r="17">
          <cell r="E17">
            <v>67.002119920063933</v>
          </cell>
        </row>
        <row r="23">
          <cell r="E23">
            <v>72.358773009935931</v>
          </cell>
        </row>
        <row r="26">
          <cell r="E26">
            <v>1836.8530867500003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56.581671329999836</v>
          </cell>
        </row>
        <row r="17">
          <cell r="E17">
            <v>74.239114103047086</v>
          </cell>
        </row>
        <row r="23">
          <cell r="E23">
            <v>81.377092554253068</v>
          </cell>
        </row>
        <row r="26">
          <cell r="E26">
            <v>2004.1690588072997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  <sheetName val="FORMAT 4 I&amp;R -c"/>
    </sheetNames>
    <sheetDataSet>
      <sheetData sheetId="0" refreshError="1">
        <row r="8">
          <cell r="E8">
            <v>66.379887419999704</v>
          </cell>
        </row>
        <row r="17">
          <cell r="E17">
            <v>35.436676759607963</v>
          </cell>
        </row>
        <row r="26">
          <cell r="E26">
            <v>2235.1255906903998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55.089761279999493</v>
          </cell>
        </row>
        <row r="17">
          <cell r="E17">
            <v>66.162814986553713</v>
          </cell>
        </row>
        <row r="23">
          <cell r="E23">
            <v>76.379023820446719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Y7">
            <v>1639.9010000000001</v>
          </cell>
          <cell r="Z7">
            <v>1089.940047</v>
          </cell>
          <cell r="AA7">
            <v>1302.3635469999999</v>
          </cell>
          <cell r="AB7">
            <v>1367.6391233638997</v>
          </cell>
          <cell r="AC7">
            <v>1938.4984631304533</v>
          </cell>
          <cell r="AD7">
            <v>1563.7630180858923</v>
          </cell>
          <cell r="AE7">
            <v>1351.8319239977495</v>
          </cell>
          <cell r="AF7">
            <v>1155.2660073334707</v>
          </cell>
          <cell r="AG7">
            <v>1669.1705149744764</v>
          </cell>
          <cell r="AH7">
            <v>1928.2069534827031</v>
          </cell>
          <cell r="AI7">
            <v>2106.9658758081182</v>
          </cell>
          <cell r="AJ7">
            <v>2479.1508214830733</v>
          </cell>
        </row>
        <row r="9">
          <cell r="Y9">
            <v>54.676074</v>
          </cell>
          <cell r="Z9">
            <v>55.536737000000002</v>
          </cell>
          <cell r="AA9">
            <v>50.567700000000002</v>
          </cell>
          <cell r="AB9">
            <v>49.379404000000001</v>
          </cell>
          <cell r="AC9">
            <v>50.445635000000003</v>
          </cell>
          <cell r="AD9">
            <v>51.277700499999995</v>
          </cell>
          <cell r="AE9">
            <v>45.22286323359198</v>
          </cell>
          <cell r="AF9">
            <v>46.838542210833879</v>
          </cell>
          <cell r="AG9">
            <v>49.942716651653654</v>
          </cell>
          <cell r="AH9">
            <v>50.926929383881152</v>
          </cell>
          <cell r="AI9">
            <v>53.600128479853673</v>
          </cell>
          <cell r="AJ9">
            <v>67.130306699745887</v>
          </cell>
        </row>
        <row r="11">
          <cell r="Y11">
            <v>53.334620608993852</v>
          </cell>
          <cell r="Z11">
            <v>33.998711633531343</v>
          </cell>
          <cell r="AA11">
            <v>39.758954760453435</v>
          </cell>
          <cell r="AB11">
            <v>42.294948995424875</v>
          </cell>
          <cell r="AC11">
            <v>59.849574892356486</v>
          </cell>
          <cell r="AD11">
            <v>46.049842311298107</v>
          </cell>
          <cell r="AE11">
            <v>51.302021515714614</v>
          </cell>
          <cell r="AF11">
            <v>43.842344978305164</v>
          </cell>
          <cell r="AG11">
            <v>63.345021043281349</v>
          </cell>
          <cell r="AH11">
            <v>73.175453884668741</v>
          </cell>
          <cell r="AI11">
            <v>79.959354986918243</v>
          </cell>
          <cell r="AJ11">
            <v>94.083773675282828</v>
          </cell>
        </row>
        <row r="16">
          <cell r="Y16">
            <v>1531.8903053910062</v>
          </cell>
          <cell r="Z16">
            <v>1000.4045983664688</v>
          </cell>
          <cell r="AA16">
            <v>1212.0368922395464</v>
          </cell>
          <cell r="AB16">
            <v>1275.9647703684748</v>
          </cell>
          <cell r="AC16">
            <v>1828.2032532380967</v>
          </cell>
          <cell r="AD16">
            <v>1466.4354752745942</v>
          </cell>
          <cell r="AE16">
            <v>1255.3070392484428</v>
          </cell>
          <cell r="AF16">
            <v>1064.5851201443318</v>
          </cell>
          <cell r="AG16">
            <v>1555.8827772795414</v>
          </cell>
          <cell r="AH16">
            <v>1804.1045702141532</v>
          </cell>
          <cell r="AI16">
            <v>1973.4063923413462</v>
          </cell>
          <cell r="AJ16">
            <v>2317.9367411080448</v>
          </cell>
        </row>
        <row r="20">
          <cell r="Y20">
            <v>202.02283174000004</v>
          </cell>
          <cell r="Z20">
            <v>151.8007619</v>
          </cell>
          <cell r="AA20">
            <v>187.94921158</v>
          </cell>
          <cell r="AB20">
            <v>210.19893706000002</v>
          </cell>
          <cell r="AC20">
            <v>224.79858078000001</v>
          </cell>
          <cell r="AD20">
            <v>208.73916088000001</v>
          </cell>
          <cell r="AE20">
            <v>195.16559425742557</v>
          </cell>
          <cell r="AF20">
            <v>175.60547713289148</v>
          </cell>
          <cell r="AG20">
            <v>218.8734599323729</v>
          </cell>
          <cell r="AH20">
            <v>246.68042355385967</v>
          </cell>
          <cell r="AI20">
            <v>250.06506170964073</v>
          </cell>
          <cell r="AJ20">
            <v>351.67557591659948</v>
          </cell>
        </row>
        <row r="22">
          <cell r="Y22">
            <v>59.57952015477008</v>
          </cell>
          <cell r="Z22">
            <v>38.01742541374233</v>
          </cell>
          <cell r="AA22">
            <v>45.879341227917962</v>
          </cell>
          <cell r="AB22">
            <v>47.746295215336204</v>
          </cell>
          <cell r="AC22">
            <v>71.832565507917479</v>
          </cell>
          <cell r="AD22">
            <v>56.344918751438151</v>
          </cell>
          <cell r="AE22">
            <v>46.571891156117317</v>
          </cell>
          <cell r="AF22">
            <v>39.496107957354752</v>
          </cell>
          <cell r="AG22">
            <v>57.723251037071122</v>
          </cell>
          <cell r="AH22">
            <v>66.932279554945126</v>
          </cell>
          <cell r="AI22">
            <v>73.213377155864009</v>
          </cell>
          <cell r="AJ22">
            <v>85.995453095108587</v>
          </cell>
        </row>
        <row r="27">
          <cell r="Y27">
            <v>1270.287953496236</v>
          </cell>
          <cell r="Z27">
            <v>810.58641105272648</v>
          </cell>
          <cell r="AA27">
            <v>978.20833943162859</v>
          </cell>
          <cell r="AB27">
            <v>1018.0195380931386</v>
          </cell>
          <cell r="AC27">
            <v>1531.5721069501792</v>
          </cell>
          <cell r="AD27">
            <v>1201.3513956431559</v>
          </cell>
          <cell r="AE27">
            <v>1013.5695538349</v>
          </cell>
          <cell r="AF27">
            <v>849.48353505408545</v>
          </cell>
          <cell r="AG27">
            <v>1279.2860663100973</v>
          </cell>
          <cell r="AH27">
            <v>1490.4918671053485</v>
          </cell>
          <cell r="AI27">
            <v>1650.1279534758414</v>
          </cell>
          <cell r="AJ27">
            <v>1880.2657120963365</v>
          </cell>
        </row>
        <row r="28">
          <cell r="Y28">
            <v>477.77075300000001</v>
          </cell>
          <cell r="Z28">
            <v>507.77403299999997</v>
          </cell>
          <cell r="AA28">
            <v>620.48457200000007</v>
          </cell>
          <cell r="AB28">
            <v>553.32312999999999</v>
          </cell>
          <cell r="AC28">
            <v>463.05807000000027</v>
          </cell>
          <cell r="AD28">
            <v>516.02232900000001</v>
          </cell>
          <cell r="AE28">
            <v>471.34320868924698</v>
          </cell>
          <cell r="AF28">
            <v>431.49331774417874</v>
          </cell>
          <cell r="AG28">
            <v>383.43933635929795</v>
          </cell>
          <cell r="AH28">
            <v>403.22414901916045</v>
          </cell>
          <cell r="AI28">
            <v>397.03905954616698</v>
          </cell>
          <cell r="AJ28">
            <v>401.15333790804971</v>
          </cell>
        </row>
        <row r="29">
          <cell r="Y29">
            <v>727.85154749842286</v>
          </cell>
          <cell r="Z29">
            <v>259.20800000000003</v>
          </cell>
          <cell r="AA29">
            <v>305.685</v>
          </cell>
          <cell r="AB29">
            <v>410.39100000000002</v>
          </cell>
          <cell r="AC29">
            <v>996.88799999999992</v>
          </cell>
          <cell r="AD29">
            <v>623.03402437973398</v>
          </cell>
          <cell r="AE29">
            <v>497.1225</v>
          </cell>
          <cell r="AF29">
            <v>380.18819999999994</v>
          </cell>
          <cell r="AG29">
            <v>838.91850000000011</v>
          </cell>
          <cell r="AH29">
            <v>1020.94083</v>
          </cell>
          <cell r="AI29">
            <v>1179.6581999999996</v>
          </cell>
          <cell r="AJ29">
            <v>1395.4405499999998</v>
          </cell>
        </row>
        <row r="30">
          <cell r="Y30">
            <v>64.66565299781314</v>
          </cell>
          <cell r="Z30">
            <v>43.604378052726474</v>
          </cell>
          <cell r="AA30">
            <v>52.038767431628514</v>
          </cell>
          <cell r="AB30">
            <v>54.305408093138624</v>
          </cell>
          <cell r="AC30">
            <v>71.626036950179014</v>
          </cell>
          <cell r="AD30">
            <v>62.295042263421919</v>
          </cell>
          <cell r="AE30">
            <v>45.103845145653111</v>
          </cell>
          <cell r="AF30">
            <v>37.802017309906773</v>
          </cell>
          <cell r="AG30">
            <v>56.928229950799278</v>
          </cell>
          <cell r="AH30">
            <v>66.326888086188092</v>
          </cell>
          <cell r="AI30">
            <v>73.430693929674817</v>
          </cell>
          <cell r="AJ30">
            <v>83.671824188287019</v>
          </cell>
        </row>
        <row r="37">
          <cell r="Y37">
            <v>357.64328812000002</v>
          </cell>
          <cell r="Z37">
            <v>169.47063178000002</v>
          </cell>
          <cell r="AA37">
            <v>127.54531445999999</v>
          </cell>
          <cell r="AB37">
            <v>380.26127379000002</v>
          </cell>
          <cell r="AC37">
            <v>126.35375582000002</v>
          </cell>
          <cell r="AD37">
            <v>175.13891323999999</v>
          </cell>
          <cell r="AE37">
            <v>163.16562351003077</v>
          </cell>
          <cell r="AF37">
            <v>130.6723330417411</v>
          </cell>
          <cell r="AG37">
            <v>132.12502561848939</v>
          </cell>
          <cell r="AH37">
            <v>212.34578099726122</v>
          </cell>
          <cell r="AI37">
            <v>393.01532908663694</v>
          </cell>
          <cell r="AJ37">
            <v>799.99447458762427</v>
          </cell>
        </row>
        <row r="47">
          <cell r="Y47">
            <v>47.025095830870015</v>
          </cell>
          <cell r="Z47">
            <v>28.988992606189257</v>
          </cell>
          <cell r="AA47">
            <v>31.567898004431729</v>
          </cell>
          <cell r="AB47">
            <v>40.965018007188931</v>
          </cell>
          <cell r="AC47">
            <v>48.609622349908321</v>
          </cell>
          <cell r="AD47">
            <v>42.5773549417978</v>
          </cell>
          <cell r="AE47">
            <v>38.846090961737957</v>
          </cell>
          <cell r="AF47">
            <v>32.97277795833876</v>
          </cell>
          <cell r="AG47">
            <v>46.187065143409377</v>
          </cell>
          <cell r="AH47">
            <v>54.885967550768314</v>
          </cell>
          <cell r="AI47">
            <v>64.102082176788599</v>
          </cell>
          <cell r="AJ47">
            <v>84.080648617197369</v>
          </cell>
        </row>
        <row r="48">
          <cell r="Y48">
            <v>361.60233686838848</v>
          </cell>
          <cell r="Z48">
            <v>282.80178656567193</v>
          </cell>
          <cell r="AA48">
            <v>346.69695127863645</v>
          </cell>
          <cell r="AB48">
            <v>325.38277274161595</v>
          </cell>
          <cell r="AC48">
            <v>368.30306145671352</v>
          </cell>
          <cell r="AD48">
            <v>427.16944345711352</v>
          </cell>
          <cell r="AE48">
            <v>286.16513704614334</v>
          </cell>
          <cell r="AF48">
            <v>433.89608054648392</v>
          </cell>
          <cell r="AG48">
            <v>521.35456097324641</v>
          </cell>
          <cell r="AH48">
            <v>669.40043291546135</v>
          </cell>
          <cell r="AI48">
            <v>659.25030049561997</v>
          </cell>
          <cell r="AJ48">
            <v>718.35364589870278</v>
          </cell>
        </row>
        <row r="49">
          <cell r="Y49">
            <v>165.99635273600001</v>
          </cell>
          <cell r="Z49">
            <v>162.09837724100001</v>
          </cell>
          <cell r="AA49">
            <v>166.16171139374998</v>
          </cell>
          <cell r="AB49">
            <v>170.79328270749997</v>
          </cell>
          <cell r="AC49">
            <v>166.94892167374996</v>
          </cell>
          <cell r="AD49">
            <v>158.10694217099999</v>
          </cell>
          <cell r="AE49">
            <v>155.4570238085</v>
          </cell>
          <cell r="AF49">
            <v>132.35995778249992</v>
          </cell>
          <cell r="AG49">
            <v>122.51848065140187</v>
          </cell>
          <cell r="AH49">
            <v>183.93021059999998</v>
          </cell>
          <cell r="AI49">
            <v>168.03498540000001</v>
          </cell>
          <cell r="AJ49">
            <v>183.93021059999998</v>
          </cell>
        </row>
        <row r="52">
          <cell r="Y52">
            <v>20.73462850145247</v>
          </cell>
          <cell r="Z52">
            <v>15.927425864278854</v>
          </cell>
          <cell r="AA52">
            <v>16.873050001921513</v>
          </cell>
          <cell r="AB52">
            <v>17.415779546263966</v>
          </cell>
          <cell r="AC52">
            <v>18.037991831496619</v>
          </cell>
          <cell r="AD52">
            <v>20.484673496983977</v>
          </cell>
          <cell r="AE52">
            <v>17.304228336154441</v>
          </cell>
          <cell r="AF52">
            <v>22.187799101857347</v>
          </cell>
          <cell r="AG52">
            <v>25.229092014325804</v>
          </cell>
          <cell r="AH52">
            <v>33.436339048414162</v>
          </cell>
          <cell r="AI52">
            <v>32.415795119010042</v>
          </cell>
          <cell r="AJ52">
            <v>35.354489110474169</v>
          </cell>
        </row>
        <row r="55">
          <cell r="Y55">
            <v>2065.3040124523227</v>
          </cell>
          <cell r="Z55">
            <v>1304.3270972504681</v>
          </cell>
          <cell r="AA55">
            <v>1478.3498094663532</v>
          </cell>
          <cell r="AB55">
            <v>1806.2811947073526</v>
          </cell>
          <cell r="AC55">
            <v>2131.4998331318584</v>
          </cell>
          <cell r="AD55">
            <v>1801.9639597646742</v>
          </cell>
          <cell r="AE55">
            <v>1571.1478668056727</v>
          </cell>
          <cell r="AF55">
            <v>1341.0989174354079</v>
          </cell>
          <cell r="AG55">
            <v>1872.711697750701</v>
          </cell>
          <cell r="AH55">
            <v>2228.8750410791467</v>
          </cell>
          <cell r="AI55">
            <v>2596.499082190554</v>
          </cell>
          <cell r="AJ55">
            <v>3398.5804337983691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 (2)"/>
      <sheetName val="Gen_Cost"/>
      <sheetName val="ST,D-D"/>
      <sheetName val="Dispatch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L7">
            <v>4668.4640004285266</v>
          </cell>
          <cell r="M7">
            <v>4303.5049428063485</v>
          </cell>
          <cell r="N7">
            <v>4020.5451943201538</v>
          </cell>
          <cell r="O7">
            <v>3876.7829237336841</v>
          </cell>
          <cell r="P7">
            <v>4347.58578057043</v>
          </cell>
          <cell r="Q7">
            <v>4247.0566818629104</v>
          </cell>
          <cell r="R7">
            <v>3883.9945390747512</v>
          </cell>
          <cell r="S7">
            <v>3652.348408884196</v>
          </cell>
          <cell r="T7">
            <v>4050.7124496862057</v>
          </cell>
          <cell r="U7">
            <v>4595.9648269794161</v>
          </cell>
          <cell r="V7">
            <v>4639.2337884082326</v>
          </cell>
          <cell r="W7">
            <v>5534.3414473403291</v>
          </cell>
        </row>
        <row r="9">
          <cell r="L9">
            <v>735.88000908189247</v>
          </cell>
          <cell r="M9">
            <v>788.68688314810686</v>
          </cell>
          <cell r="N9">
            <v>774.33784750041775</v>
          </cell>
          <cell r="O9">
            <v>758.05502320129199</v>
          </cell>
          <cell r="P9">
            <v>776.75440060211645</v>
          </cell>
          <cell r="Q9">
            <v>749.38491263128401</v>
          </cell>
          <cell r="R9">
            <v>760.10889328322037</v>
          </cell>
          <cell r="S9">
            <v>760.32184222034402</v>
          </cell>
          <cell r="T9">
            <v>760.70367774843203</v>
          </cell>
          <cell r="U9">
            <v>761.54197875375894</v>
          </cell>
          <cell r="V9">
            <v>750.0856061425518</v>
          </cell>
          <cell r="W9">
            <v>848.5723410106184</v>
          </cell>
        </row>
        <row r="11">
          <cell r="L11">
            <v>148.45715521362763</v>
          </cell>
          <cell r="M11">
            <v>136.85145718124204</v>
          </cell>
          <cell r="N11">
            <v>127.85333717938101</v>
          </cell>
          <cell r="O11">
            <v>123.2816969747314</v>
          </cell>
          <cell r="P11">
            <v>138.25322782213971</v>
          </cell>
          <cell r="Q11">
            <v>135.05640248324107</v>
          </cell>
          <cell r="R11">
            <v>123.51102634257722</v>
          </cell>
          <cell r="S11">
            <v>116.1446794025178</v>
          </cell>
          <cell r="T11">
            <v>128.81265590002158</v>
          </cell>
          <cell r="U11">
            <v>146.1516814979459</v>
          </cell>
          <cell r="V11">
            <v>147.52763447138204</v>
          </cell>
          <cell r="W11">
            <v>175.99205802542292</v>
          </cell>
        </row>
        <row r="19">
          <cell r="L19">
            <v>3784.1268361330062</v>
          </cell>
          <cell r="M19">
            <v>3377.9666024769995</v>
          </cell>
          <cell r="N19">
            <v>3118.3540096403549</v>
          </cell>
          <cell r="O19">
            <v>2995.4462035576607</v>
          </cell>
          <cell r="P19">
            <v>3432.5781521461736</v>
          </cell>
          <cell r="Q19">
            <v>3362.6153667483854</v>
          </cell>
          <cell r="R19">
            <v>3000.3746194489536</v>
          </cell>
          <cell r="S19">
            <v>2775.8818872613342</v>
          </cell>
          <cell r="T19">
            <v>3161.1961160377518</v>
          </cell>
          <cell r="U19">
            <v>3688.2711667277108</v>
          </cell>
          <cell r="V19">
            <v>3741.620547794299</v>
          </cell>
          <cell r="W19">
            <v>4509.7770483042877</v>
          </cell>
        </row>
        <row r="20">
          <cell r="L20">
            <v>663.21625513040533</v>
          </cell>
          <cell r="M20">
            <v>700.90320075697582</v>
          </cell>
          <cell r="N20">
            <v>690.11109831254532</v>
          </cell>
          <cell r="O20">
            <v>635.0536820218415</v>
          </cell>
          <cell r="P20">
            <v>670.92942053322042</v>
          </cell>
          <cell r="Q20">
            <v>630.09994330435859</v>
          </cell>
          <cell r="R20">
            <v>650.54144183068513</v>
          </cell>
          <cell r="S20">
            <v>636.4697287632489</v>
          </cell>
          <cell r="T20">
            <v>641.81778925185893</v>
          </cell>
          <cell r="U20">
            <v>631.28234610169875</v>
          </cell>
          <cell r="V20">
            <v>644.1856586210514</v>
          </cell>
          <cell r="W20">
            <v>709.6036952866898</v>
          </cell>
        </row>
        <row r="22">
          <cell r="L22">
            <v>154.01396223061329</v>
          </cell>
          <cell r="M22">
            <v>137.48324072081368</v>
          </cell>
          <cell r="N22">
            <v>126.91700819236212</v>
          </cell>
          <cell r="O22">
            <v>121.91466048479651</v>
          </cell>
          <cell r="P22">
            <v>139.70593079234914</v>
          </cell>
          <cell r="Q22">
            <v>136.85844542665927</v>
          </cell>
          <cell r="R22">
            <v>122.11524701157214</v>
          </cell>
          <cell r="S22">
            <v>112.9783928115362</v>
          </cell>
          <cell r="T22">
            <v>128.66068192273633</v>
          </cell>
          <cell r="U22">
            <v>150.1126364858178</v>
          </cell>
          <cell r="V22">
            <v>152.28395629522765</v>
          </cell>
          <cell r="W22">
            <v>183.54792586598433</v>
          </cell>
        </row>
        <row r="27">
          <cell r="L27">
            <v>2966.8966187719875</v>
          </cell>
          <cell r="M27">
            <v>2539.58016099921</v>
          </cell>
          <cell r="N27">
            <v>2301.3259031354473</v>
          </cell>
          <cell r="O27">
            <v>2238.4778610510225</v>
          </cell>
          <cell r="P27">
            <v>2621.9428008206041</v>
          </cell>
          <cell r="Q27">
            <v>2595.6569780173677</v>
          </cell>
          <cell r="R27">
            <v>2227.7179306066964</v>
          </cell>
          <cell r="S27">
            <v>2026.4337656865493</v>
          </cell>
          <cell r="T27">
            <v>2390.7176448631567</v>
          </cell>
          <cell r="U27">
            <v>2906.8761841401943</v>
          </cell>
          <cell r="V27">
            <v>2945.1509328780198</v>
          </cell>
          <cell r="W27">
            <v>3616.6254271516136</v>
          </cell>
        </row>
        <row r="28">
          <cell r="L28">
            <v>1538.1619346565635</v>
          </cell>
          <cell r="M28">
            <v>1810.4306894788697</v>
          </cell>
          <cell r="N28">
            <v>1634.4848413804707</v>
          </cell>
          <cell r="O28">
            <v>1330.9130300267609</v>
          </cell>
          <cell r="P28">
            <v>1510.2502163994109</v>
          </cell>
          <cell r="Q28">
            <v>1400.7207023071587</v>
          </cell>
          <cell r="R28">
            <v>1402.3752181400043</v>
          </cell>
          <cell r="S28">
            <v>1320.701604518455</v>
          </cell>
          <cell r="T28">
            <v>1207.6759268373335</v>
          </cell>
          <cell r="U28">
            <v>1332.4038409870861</v>
          </cell>
          <cell r="V28">
            <v>1276.6951531844377</v>
          </cell>
          <cell r="W28">
            <v>1671.3470944704154</v>
          </cell>
        </row>
        <row r="29">
          <cell r="L29">
            <v>1289.2905430331402</v>
          </cell>
          <cell r="M29">
            <v>609.78920395337718</v>
          </cell>
          <cell r="N29">
            <v>558.67874430761049</v>
          </cell>
          <cell r="O29">
            <v>802.35637155486324</v>
          </cell>
          <cell r="P29">
            <v>988.46127278262463</v>
          </cell>
          <cell r="Q29">
            <v>1072.9403977433926</v>
          </cell>
          <cell r="R29">
            <v>720.63996972817745</v>
          </cell>
          <cell r="S29">
            <v>610.48977418082632</v>
          </cell>
          <cell r="T29">
            <v>1070.6779887172547</v>
          </cell>
          <cell r="U29">
            <v>1437.8491624985188</v>
          </cell>
          <cell r="V29">
            <v>1530.0336858483149</v>
          </cell>
          <cell r="W29">
            <v>1775.2969376050723</v>
          </cell>
        </row>
        <row r="30">
          <cell r="L30">
            <v>139.44414108228375</v>
          </cell>
          <cell r="M30">
            <v>119.3602675669631</v>
          </cell>
          <cell r="N30">
            <v>108.16231744736615</v>
          </cell>
          <cell r="O30">
            <v>105.20845946939835</v>
          </cell>
          <cell r="P30">
            <v>123.23131163856863</v>
          </cell>
          <cell r="Q30">
            <v>121.99587796681635</v>
          </cell>
          <cell r="R30">
            <v>104.70274273851464</v>
          </cell>
          <cell r="S30">
            <v>95.242386987267992</v>
          </cell>
          <cell r="T30">
            <v>112.36372930856851</v>
          </cell>
          <cell r="U30">
            <v>136.62318065458931</v>
          </cell>
          <cell r="V30">
            <v>138.42209384526723</v>
          </cell>
          <cell r="W30">
            <v>169.98139507612586</v>
          </cell>
        </row>
        <row r="37">
          <cell r="L37">
            <v>607.60993304197439</v>
          </cell>
          <cell r="M37">
            <v>583.15295043238257</v>
          </cell>
          <cell r="N37">
            <v>605.77089989548597</v>
          </cell>
          <cell r="O37">
            <v>613.92734762449129</v>
          </cell>
          <cell r="P37">
            <v>772.4061218184969</v>
          </cell>
          <cell r="Q37">
            <v>826.81760640713617</v>
          </cell>
          <cell r="R37">
            <v>840.89646063529165</v>
          </cell>
          <cell r="S37">
            <v>812.59366189845298</v>
          </cell>
          <cell r="T37">
            <v>689.60505664693562</v>
          </cell>
          <cell r="U37">
            <v>666.93293406646228</v>
          </cell>
          <cell r="V37">
            <v>633.49507181613592</v>
          </cell>
          <cell r="W37">
            <v>674.61551875104578</v>
          </cell>
        </row>
        <row r="46">
          <cell r="L46">
            <v>5410.2480860033857</v>
          </cell>
          <cell r="M46">
            <v>5010.9289307206018</v>
          </cell>
          <cell r="N46">
            <v>4743.9664624852749</v>
          </cell>
          <cell r="O46">
            <v>4604.9120912204426</v>
          </cell>
          <cell r="P46">
            <v>5250.1967825973416</v>
          </cell>
          <cell r="Q46">
            <v>5202.9063661505807</v>
          </cell>
          <cell r="R46">
            <v>4845.0481949446712</v>
          </cell>
          <cell r="S46">
            <v>4578.488587759075</v>
          </cell>
          <cell r="T46">
            <v>4860.8670081348864</v>
          </cell>
          <cell r="U46">
            <v>5396.7368345425339</v>
          </cell>
          <cell r="V46">
            <v>5406.8179452669901</v>
          </cell>
          <cell r="W46">
            <v>6366.8549693307787</v>
          </cell>
        </row>
        <row r="47">
          <cell r="L47">
            <v>134.17415253288397</v>
          </cell>
          <cell r="M47">
            <v>124.27103748187092</v>
          </cell>
          <cell r="N47">
            <v>117.65036826963481</v>
          </cell>
          <cell r="O47">
            <v>114.20181986226697</v>
          </cell>
          <cell r="P47">
            <v>130.20488020841407</v>
          </cell>
          <cell r="Q47">
            <v>129.03207788053439</v>
          </cell>
          <cell r="R47">
            <v>120.15719523462784</v>
          </cell>
          <cell r="S47">
            <v>113.54651697642505</v>
          </cell>
          <cell r="T47">
            <v>120.54950180174518</v>
          </cell>
          <cell r="U47">
            <v>133.83907349665483</v>
          </cell>
          <cell r="V47">
            <v>134.08908504262135</v>
          </cell>
          <cell r="W47">
            <v>157.89800323940329</v>
          </cell>
        </row>
        <row r="48">
          <cell r="L48">
            <v>735.17325427445223</v>
          </cell>
          <cell r="M48">
            <v>746.06930563479102</v>
          </cell>
          <cell r="N48">
            <v>653.25617811646703</v>
          </cell>
          <cell r="O48">
            <v>711.55365106964803</v>
          </cell>
          <cell r="P48">
            <v>748.7343004787532</v>
          </cell>
          <cell r="Q48">
            <v>703.622476882152</v>
          </cell>
          <cell r="R48">
            <v>707.30148054219171</v>
          </cell>
          <cell r="S48">
            <v>705.18950427445202</v>
          </cell>
          <cell r="T48">
            <v>704.42759714934107</v>
          </cell>
          <cell r="U48">
            <v>748.46490714934112</v>
          </cell>
          <cell r="V48">
            <v>690.7196335246739</v>
          </cell>
          <cell r="W48">
            <v>764.26810714934095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91.799660000000003</v>
          </cell>
          <cell r="T49">
            <v>108.06143499999999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33.472946134485973</v>
          </cell>
          <cell r="M52">
            <v>31.021139109725517</v>
          </cell>
          <cell r="N52">
            <v>25.326809309531765</v>
          </cell>
          <cell r="O52">
            <v>29.203081048544643</v>
          </cell>
          <cell r="P52">
            <v>29.291273678133983</v>
          </cell>
          <cell r="Q52">
            <v>28.706234615875324</v>
          </cell>
          <cell r="R52">
            <v>27.481115426000763</v>
          </cell>
          <cell r="S52">
            <v>26.121319859095163</v>
          </cell>
          <cell r="T52">
            <v>32.012067866684035</v>
          </cell>
          <cell r="U52">
            <v>33.757070638751905</v>
          </cell>
          <cell r="V52">
            <v>30.021515393851505</v>
          </cell>
          <cell r="W52">
            <v>31.451478437159068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1050.4895000000001</v>
          </cell>
        </row>
        <row r="60">
          <cell r="G60">
            <v>27.514500000000002</v>
          </cell>
        </row>
      </sheetData>
      <sheetData sheetId="23"/>
      <sheetData sheetId="24"/>
      <sheetData sheetId="25">
        <row r="7">
          <cell r="L7">
            <v>4960.8614905432614</v>
          </cell>
          <cell r="M7">
            <v>4604.628097023894</v>
          </cell>
          <cell r="N7">
            <v>4305.4400103416747</v>
          </cell>
          <cell r="O7">
            <v>4139.0563102162423</v>
          </cell>
          <cell r="P7">
            <v>4634.408790197399</v>
          </cell>
          <cell r="Q7">
            <v>4521.7050488214854</v>
          </cell>
          <cell r="R7">
            <v>4150.9068537840876</v>
          </cell>
          <cell r="S7">
            <v>3908.0317547538425</v>
          </cell>
          <cell r="T7">
            <v>4311.4009720752747</v>
          </cell>
          <cell r="U7">
            <v>4877.3950369783615</v>
          </cell>
          <cell r="V7">
            <v>4920.8254034180718</v>
          </cell>
          <cell r="W7">
            <v>5871.3121163064361</v>
          </cell>
        </row>
        <row r="9">
          <cell r="L9">
            <v>821.21322910345521</v>
          </cell>
          <cell r="M9">
            <v>880.2680772442128</v>
          </cell>
          <cell r="N9">
            <v>864.52971283085583</v>
          </cell>
          <cell r="O9">
            <v>845.603672437672</v>
          </cell>
          <cell r="P9">
            <v>866.41054595514458</v>
          </cell>
          <cell r="Q9">
            <v>835.58350117616851</v>
          </cell>
          <cell r="R9">
            <v>847.46596798675091</v>
          </cell>
          <cell r="S9">
            <v>847.75215370084584</v>
          </cell>
          <cell r="T9">
            <v>847.53748908564114</v>
          </cell>
          <cell r="U9">
            <v>848.63902854420087</v>
          </cell>
          <cell r="V9">
            <v>836.26471494239763</v>
          </cell>
          <cell r="W9">
            <v>946.60975411213531</v>
          </cell>
        </row>
        <row r="11">
          <cell r="L11">
            <v>156.76322310116666</v>
          </cell>
          <cell r="M11">
            <v>145.50624786595472</v>
          </cell>
          <cell r="N11">
            <v>136.05190432679683</v>
          </cell>
          <cell r="O11">
            <v>130.79417940283292</v>
          </cell>
          <cell r="P11">
            <v>146.44731777023753</v>
          </cell>
          <cell r="Q11">
            <v>142.88587954275863</v>
          </cell>
          <cell r="R11">
            <v>131.16865657957715</v>
          </cell>
          <cell r="S11">
            <v>123.49380345022109</v>
          </cell>
          <cell r="T11">
            <v>136.24027071757882</v>
          </cell>
          <cell r="U11">
            <v>154.12568316851593</v>
          </cell>
          <cell r="V11">
            <v>155.49808274801126</v>
          </cell>
          <cell r="W11">
            <v>185.53346287528348</v>
          </cell>
        </row>
        <row r="19">
          <cell r="L19">
            <v>3982.8850383386398</v>
          </cell>
          <cell r="M19">
            <v>3578.8537719137266</v>
          </cell>
          <cell r="N19">
            <v>3304.8583931840221</v>
          </cell>
          <cell r="O19">
            <v>3162.6584583757372</v>
          </cell>
          <cell r="P19">
            <v>3621.5509264720167</v>
          </cell>
          <cell r="Q19">
            <v>3543.2356681025585</v>
          </cell>
          <cell r="R19">
            <v>3172.2722292177596</v>
          </cell>
          <cell r="S19">
            <v>2936.7857976027758</v>
          </cell>
          <cell r="T19">
            <v>3327.6232122720548</v>
          </cell>
          <cell r="U19">
            <v>3874.6303252656448</v>
          </cell>
          <cell r="V19">
            <v>3929.0626057276631</v>
          </cell>
          <cell r="W19">
            <v>4739.1688993190173</v>
          </cell>
        </row>
        <row r="20">
          <cell r="L20">
            <v>710.68393961221477</v>
          </cell>
          <cell r="M20">
            <v>751.79976083881536</v>
          </cell>
          <cell r="N20">
            <v>740.4663544408503</v>
          </cell>
          <cell r="O20">
            <v>680.39086648630519</v>
          </cell>
          <cell r="P20">
            <v>719.10063552881593</v>
          </cell>
          <cell r="Q20">
            <v>675.40774910885762</v>
          </cell>
          <cell r="R20">
            <v>697.35725193189433</v>
          </cell>
          <cell r="S20">
            <v>681.78506910883584</v>
          </cell>
          <cell r="T20">
            <v>686.84880134355535</v>
          </cell>
          <cell r="U20">
            <v>675.76737298570674</v>
          </cell>
          <cell r="V20">
            <v>690.12147375656843</v>
          </cell>
          <cell r="W20">
            <v>761.61957365512546</v>
          </cell>
        </row>
        <row r="22">
          <cell r="L22">
            <v>160.90855554888094</v>
          </cell>
          <cell r="M22">
            <v>144.58569238531436</v>
          </cell>
          <cell r="N22">
            <v>133.51627908463433</v>
          </cell>
          <cell r="O22">
            <v>127.77140171837982</v>
          </cell>
          <cell r="P22">
            <v>146.3106574294693</v>
          </cell>
          <cell r="Q22">
            <v>143.1467209913435</v>
          </cell>
          <cell r="R22">
            <v>128.15979806039741</v>
          </cell>
          <cell r="S22">
            <v>118.6461462231523</v>
          </cell>
          <cell r="T22">
            <v>134.43597777579089</v>
          </cell>
          <cell r="U22">
            <v>156.53506514073206</v>
          </cell>
          <cell r="V22">
            <v>158.73412927139771</v>
          </cell>
          <cell r="W22">
            <v>191.46242353248817</v>
          </cell>
        </row>
        <row r="27">
          <cell r="L27">
            <v>3111.2925431775438</v>
          </cell>
          <cell r="M27">
            <v>2682.4683186895968</v>
          </cell>
          <cell r="N27">
            <v>2430.8757596585374</v>
          </cell>
          <cell r="O27">
            <v>2354.4961901710521</v>
          </cell>
          <cell r="P27">
            <v>2756.1396335137315</v>
          </cell>
          <cell r="Q27">
            <v>2724.6811980023576</v>
          </cell>
          <cell r="R27">
            <v>2346.7551792254681</v>
          </cell>
          <cell r="S27">
            <v>2136.3545822707879</v>
          </cell>
          <cell r="T27">
            <v>2506.3384331527086</v>
          </cell>
          <cell r="U27">
            <v>3042.3278871392063</v>
          </cell>
          <cell r="V27">
            <v>3080.2070026996971</v>
          </cell>
          <cell r="W27">
            <v>3786.0869021314033</v>
          </cell>
        </row>
        <row r="28">
          <cell r="L28">
            <v>1640.2398217671362</v>
          </cell>
          <cell r="M28">
            <v>1930.4034522445711</v>
          </cell>
          <cell r="N28">
            <v>1743.0906243056093</v>
          </cell>
          <cell r="O28">
            <v>1419.5755710327389</v>
          </cell>
          <cell r="P28">
            <v>1611.0842942275542</v>
          </cell>
          <cell r="Q28">
            <v>1494.1794675236622</v>
          </cell>
          <cell r="R28">
            <v>1496.2615313192314</v>
          </cell>
          <cell r="S28">
            <v>1408.963282095428</v>
          </cell>
          <cell r="T28">
            <v>1288.317129571451</v>
          </cell>
          <cell r="U28">
            <v>1421.6500411832244</v>
          </cell>
          <cell r="V28">
            <v>1362.9315214716617</v>
          </cell>
          <cell r="W28">
            <v>1783.6696360366607</v>
          </cell>
        </row>
        <row r="29">
          <cell r="L29">
            <v>1326.3776181526518</v>
          </cell>
          <cell r="M29">
            <v>627.33008962595954</v>
          </cell>
          <cell r="N29">
            <v>574.74941252880615</v>
          </cell>
          <cell r="O29">
            <v>825.43654629535922</v>
          </cell>
          <cell r="P29">
            <v>1016.8948463277886</v>
          </cell>
          <cell r="Q29">
            <v>1103.8040547715857</v>
          </cell>
          <cell r="R29">
            <v>741.36953207225213</v>
          </cell>
          <cell r="S29">
            <v>628.05081209976811</v>
          </cell>
          <cell r="T29">
            <v>1101.4765664396568</v>
          </cell>
          <cell r="U29">
            <v>1479.209599204009</v>
          </cell>
          <cell r="V29">
            <v>1574.0458556024996</v>
          </cell>
          <cell r="W29">
            <v>1826.3642251456324</v>
          </cell>
        </row>
        <row r="30">
          <cell r="L30">
            <v>144.67510325775584</v>
          </cell>
          <cell r="M30">
            <v>124.73477681906616</v>
          </cell>
          <cell r="N30">
            <v>113.03572282412199</v>
          </cell>
          <cell r="O30">
            <v>109.48407284295399</v>
          </cell>
          <cell r="P30">
            <v>128.16049295838866</v>
          </cell>
          <cell r="Q30">
            <v>126.69767570710974</v>
          </cell>
          <cell r="R30">
            <v>109.12411583398455</v>
          </cell>
          <cell r="S30">
            <v>99.340488075591793</v>
          </cell>
          <cell r="T30">
            <v>116.54473714160076</v>
          </cell>
          <cell r="U30">
            <v>141.46824675197286</v>
          </cell>
          <cell r="V30">
            <v>143.22962562553585</v>
          </cell>
          <cell r="W30">
            <v>176.05304094911025</v>
          </cell>
        </row>
        <row r="37">
          <cell r="L37">
            <v>722.02184301003047</v>
          </cell>
          <cell r="M37">
            <v>695.37925558935285</v>
          </cell>
          <cell r="N37">
            <v>721.00050157348142</v>
          </cell>
          <cell r="O37">
            <v>726.30442256345896</v>
          </cell>
          <cell r="P37">
            <v>896.93085146484646</v>
          </cell>
          <cell r="Q37">
            <v>950.82868697050492</v>
          </cell>
          <cell r="R37">
            <v>978.44483112242108</v>
          </cell>
          <cell r="S37">
            <v>945.48571129632933</v>
          </cell>
          <cell r="T37">
            <v>821.09821139290852</v>
          </cell>
          <cell r="U37">
            <v>798.08412649962793</v>
          </cell>
          <cell r="V37">
            <v>755.26251738068356</v>
          </cell>
          <cell r="W37">
            <v>807.09235444120486</v>
          </cell>
        </row>
        <row r="46">
          <cell r="L46">
            <v>5826.2080516232227</v>
          </cell>
          <cell r="M46">
            <v>5433.6757767205736</v>
          </cell>
          <cell r="N46">
            <v>5153.2094647479553</v>
          </cell>
          <cell r="O46">
            <v>4988.067185544086</v>
          </cell>
          <cell r="P46">
            <v>5670.8423638120212</v>
          </cell>
          <cell r="Q46">
            <v>5610.5533481566436</v>
          </cell>
          <cell r="R46">
            <v>5258.7161009908841</v>
          </cell>
          <cell r="S46">
            <v>4975.9252266251497</v>
          </cell>
          <cell r="T46">
            <v>5261.9429807957586</v>
          </cell>
          <cell r="U46">
            <v>5818.617145251168</v>
          </cell>
          <cell r="V46">
            <v>5819.2412556886975</v>
          </cell>
          <cell r="W46">
            <v>6846.836652396596</v>
          </cell>
        </row>
        <row r="47">
          <cell r="L47">
            <v>143.32471806993129</v>
          </cell>
          <cell r="M47">
            <v>133.6684241073261</v>
          </cell>
          <cell r="N47">
            <v>126.7689528327997</v>
          </cell>
          <cell r="O47">
            <v>122.70645276438452</v>
          </cell>
          <cell r="P47">
            <v>139.50272214977574</v>
          </cell>
          <cell r="Q47">
            <v>138.01961236465343</v>
          </cell>
          <cell r="R47">
            <v>129.36441608437576</v>
          </cell>
          <cell r="S47">
            <v>122.40776057497868</v>
          </cell>
          <cell r="T47">
            <v>129.44379732757565</v>
          </cell>
          <cell r="U47">
            <v>143.13798177317872</v>
          </cell>
          <cell r="V47">
            <v>143.15333488994196</v>
          </cell>
          <cell r="W47">
            <v>168.43218164895626</v>
          </cell>
        </row>
        <row r="48">
          <cell r="L48">
            <v>735.17325427445223</v>
          </cell>
          <cell r="M48">
            <v>746.06930563479102</v>
          </cell>
          <cell r="N48">
            <v>653.25617811646703</v>
          </cell>
          <cell r="O48">
            <v>711.55365106964803</v>
          </cell>
          <cell r="P48">
            <v>748.7343004787532</v>
          </cell>
          <cell r="Q48">
            <v>703.622476882152</v>
          </cell>
          <cell r="R48">
            <v>705.86681714934082</v>
          </cell>
          <cell r="S48">
            <v>705.18950427445202</v>
          </cell>
          <cell r="T48">
            <v>704.42759714934107</v>
          </cell>
          <cell r="U48">
            <v>748.46490714934112</v>
          </cell>
          <cell r="V48">
            <v>690.7196335246739</v>
          </cell>
          <cell r="W48">
            <v>764.26810714934095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91.799660000000003</v>
          </cell>
          <cell r="T49">
            <v>108.06143499999999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33.472946134485973</v>
          </cell>
          <cell r="M52">
            <v>31.021139109725517</v>
          </cell>
          <cell r="N52">
            <v>25.326809309531765</v>
          </cell>
          <cell r="O52">
            <v>29.203081048544643</v>
          </cell>
          <cell r="P52">
            <v>29.291273678133983</v>
          </cell>
          <cell r="Q52">
            <v>28.706234615875324</v>
          </cell>
          <cell r="R52">
            <v>27.433484601358114</v>
          </cell>
          <cell r="S52">
            <v>26.121319859095163</v>
          </cell>
          <cell r="T52">
            <v>32.012067866684035</v>
          </cell>
          <cell r="U52">
            <v>33.757070638751905</v>
          </cell>
          <cell r="V52">
            <v>30.021515393851505</v>
          </cell>
          <cell r="W52">
            <v>31.451478437159068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 t="e">
            <v>#REF!</v>
          </cell>
        </row>
        <row r="234">
          <cell r="BN234" t="e">
            <v>#REF!</v>
          </cell>
        </row>
        <row r="235">
          <cell r="BN235" t="e">
            <v>#VALUE!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>
            <v>0</v>
          </cell>
          <cell r="O16" t="e">
            <v>#REF!</v>
          </cell>
        </row>
        <row r="17"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#VALUE!</v>
          </cell>
          <cell r="O17" t="e">
            <v>#REF!</v>
          </cell>
        </row>
        <row r="18"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>
            <v>0</v>
          </cell>
          <cell r="O20">
            <v>0</v>
          </cell>
        </row>
        <row r="21"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</sheetData>
      <sheetData sheetId="31">
        <row r="4">
          <cell r="F4">
            <v>60.166021886070951</v>
          </cell>
          <cell r="G4">
            <v>88.808843953909403</v>
          </cell>
          <cell r="H4">
            <v>78.010746301945233</v>
          </cell>
          <cell r="I4">
            <v>0</v>
          </cell>
          <cell r="J4">
            <v>30.058377953630881</v>
          </cell>
          <cell r="K4">
            <v>58.177505716704928</v>
          </cell>
          <cell r="L4">
            <v>60.116755907261762</v>
          </cell>
          <cell r="M4">
            <v>62.810112215551833</v>
          </cell>
          <cell r="N4">
            <v>64.215625628211427</v>
          </cell>
          <cell r="O4">
            <v>62.166190767736595</v>
          </cell>
          <cell r="P4">
            <v>70.06481533623581</v>
          </cell>
          <cell r="Q4">
            <v>82.660539372484905</v>
          </cell>
          <cell r="U4">
            <v>12.241367391408648</v>
          </cell>
          <cell r="V4">
            <v>18.069030531961594</v>
          </cell>
          <cell r="W4">
            <v>15.872051633534506</v>
          </cell>
          <cell r="X4">
            <v>0</v>
          </cell>
          <cell r="Y4">
            <v>6.1156718723562342</v>
          </cell>
          <cell r="Z4">
            <v>11.836784269076581</v>
          </cell>
          <cell r="AA4">
            <v>12.231343744712468</v>
          </cell>
          <cell r="AB4">
            <v>12.779333507907696</v>
          </cell>
          <cell r="AC4">
            <v>13.065299000033772</v>
          </cell>
          <cell r="AD4">
            <v>12.64832137237312</v>
          </cell>
          <cell r="AE4">
            <v>14.25537402765579</v>
          </cell>
          <cell r="AF4">
            <v>16.818097648979638</v>
          </cell>
          <cell r="AJ4">
            <v>25.990638466388713</v>
          </cell>
          <cell r="AK4">
            <v>38.363822028897708</v>
          </cell>
          <cell r="AL4">
            <v>33.699238209006921</v>
          </cell>
          <cell r="AM4">
            <v>0</v>
          </cell>
          <cell r="AN4">
            <v>12.984678225165379</v>
          </cell>
          <cell r="AO4">
            <v>25.131635274513638</v>
          </cell>
          <cell r="AP4">
            <v>25.969356450330757</v>
          </cell>
          <cell r="AQ4">
            <v>27.132837895098522</v>
          </cell>
          <cell r="AR4">
            <v>27.739994390126043</v>
          </cell>
          <cell r="AS4">
            <v>26.854675420228396</v>
          </cell>
          <cell r="AT4">
            <v>30.266739058577834</v>
          </cell>
          <cell r="AU4">
            <v>35.70786511920479</v>
          </cell>
        </row>
        <row r="5">
          <cell r="F5">
            <v>62.144153833752988</v>
          </cell>
          <cell r="G5">
            <v>88.808843953909403</v>
          </cell>
          <cell r="H5">
            <v>78.992355961213676</v>
          </cell>
          <cell r="I5">
            <v>0</v>
          </cell>
          <cell r="J5">
            <v>30.058377953630881</v>
          </cell>
          <cell r="K5">
            <v>58.177505716704928</v>
          </cell>
          <cell r="L5">
            <v>60.116755907261762</v>
          </cell>
          <cell r="M5">
            <v>64.127477892277014</v>
          </cell>
          <cell r="N5">
            <v>64.215625628211427</v>
          </cell>
          <cell r="O5">
            <v>62.166190767736595</v>
          </cell>
          <cell r="P5">
            <v>71.070291991638882</v>
          </cell>
          <cell r="Q5">
            <v>82.660539372484905</v>
          </cell>
          <cell r="U5">
            <v>12.551396758676603</v>
          </cell>
          <cell r="V5">
            <v>17.936925155130034</v>
          </cell>
          <cell r="W5">
            <v>15.95426664307241</v>
          </cell>
          <cell r="X5">
            <v>0</v>
          </cell>
          <cell r="Y5">
            <v>6.0709592832747834</v>
          </cell>
          <cell r="Z5">
            <v>11.750243774080223</v>
          </cell>
          <cell r="AA5">
            <v>12.141918566549567</v>
          </cell>
          <cell r="AB5">
            <v>12.951973250974792</v>
          </cell>
          <cell r="AC5">
            <v>12.969776650632491</v>
          </cell>
          <cell r="AD5">
            <v>12.555847608591028</v>
          </cell>
          <cell r="AE5">
            <v>14.354229280012465</v>
          </cell>
          <cell r="AF5">
            <v>16.695138029005648</v>
          </cell>
          <cell r="AJ5">
            <v>26.819552470032779</v>
          </cell>
          <cell r="AK5">
            <v>38.327232785188684</v>
          </cell>
          <cell r="AL5">
            <v>34.090731062180993</v>
          </cell>
          <cell r="AM5">
            <v>0</v>
          </cell>
          <cell r="AN5">
            <v>12.97229417344848</v>
          </cell>
          <cell r="AO5">
            <v>25.107666142158347</v>
          </cell>
          <cell r="AP5">
            <v>25.94458834689696</v>
          </cell>
          <cell r="AQ5">
            <v>27.675495633969994</v>
          </cell>
          <cell r="AR5">
            <v>27.71353755236721</v>
          </cell>
          <cell r="AS5">
            <v>26.829062949632082</v>
          </cell>
          <cell r="AT5">
            <v>30.671805914831594</v>
          </cell>
          <cell r="AU5">
            <v>35.673808976983317</v>
          </cell>
        </row>
        <row r="6">
          <cell r="F6">
            <v>146.73755331614331</v>
          </cell>
          <cell r="G6">
            <v>0</v>
          </cell>
          <cell r="H6">
            <v>88.702307651598872</v>
          </cell>
          <cell r="I6">
            <v>128.43125125642285</v>
          </cell>
          <cell r="J6">
            <v>120.23351181452352</v>
          </cell>
          <cell r="K6">
            <v>120.32165955045789</v>
          </cell>
          <cell r="L6">
            <v>120.23351181452352</v>
          </cell>
          <cell r="M6">
            <v>138.74255265976211</v>
          </cell>
          <cell r="N6">
            <v>128.43125125642285</v>
          </cell>
          <cell r="O6">
            <v>128.70617833669669</v>
          </cell>
          <cell r="P6">
            <v>145.6200597636311</v>
          </cell>
          <cell r="Q6">
            <v>167.32694706577752</v>
          </cell>
          <cell r="U6">
            <v>37.875377374103678</v>
          </cell>
          <cell r="V6">
            <v>0</v>
          </cell>
          <cell r="W6">
            <v>22.895525380744793</v>
          </cell>
          <cell r="X6">
            <v>33.150219545266118</v>
          </cell>
          <cell r="Y6">
            <v>31.034248084929981</v>
          </cell>
          <cell r="Z6">
            <v>31.057000466223911</v>
          </cell>
          <cell r="AA6">
            <v>31.034248084929981</v>
          </cell>
          <cell r="AB6">
            <v>35.811736130786514</v>
          </cell>
          <cell r="AC6">
            <v>33.150219545266118</v>
          </cell>
          <cell r="AD6">
            <v>33.221182749165919</v>
          </cell>
          <cell r="AE6">
            <v>37.586933897583812</v>
          </cell>
          <cell r="AF6">
            <v>43.189838740999143</v>
          </cell>
          <cell r="AJ6">
            <v>56.586696160410973</v>
          </cell>
          <cell r="AK6">
            <v>0</v>
          </cell>
          <cell r="AL6">
            <v>34.206448304301375</v>
          </cell>
          <cell r="AM6">
            <v>49.527200284516859</v>
          </cell>
          <cell r="AN6">
            <v>46.365889628058333</v>
          </cell>
          <cell r="AO6">
            <v>46.399882215762176</v>
          </cell>
          <cell r="AP6">
            <v>46.365889628058333</v>
          </cell>
          <cell r="AQ6">
            <v>53.503568067289379</v>
          </cell>
          <cell r="AR6">
            <v>49.527200284516859</v>
          </cell>
          <cell r="AS6">
            <v>49.633220964337013</v>
          </cell>
          <cell r="AT6">
            <v>56.155754886768591</v>
          </cell>
          <cell r="AU6">
            <v>64.526625250869913</v>
          </cell>
        </row>
        <row r="7">
          <cell r="F7">
            <v>249.95939784333163</v>
          </cell>
          <cell r="G7">
            <v>0</v>
          </cell>
          <cell r="H7">
            <v>143.85710504494313</v>
          </cell>
          <cell r="I7">
            <v>225.46166346799717</v>
          </cell>
          <cell r="J7">
            <v>192.61033614451244</v>
          </cell>
          <cell r="K7">
            <v>211.97704582521692</v>
          </cell>
          <cell r="L7">
            <v>192.37361890323766</v>
          </cell>
          <cell r="M7">
            <v>275.5947438166404</v>
          </cell>
          <cell r="N7">
            <v>234.87195596706164</v>
          </cell>
          <cell r="O7">
            <v>238.30143149223767</v>
          </cell>
          <cell r="P7">
            <v>238.9156234766015</v>
          </cell>
          <cell r="Q7">
            <v>290.75435754400843</v>
          </cell>
          <cell r="U7">
            <v>97.97218920020488</v>
          </cell>
          <cell r="V7">
            <v>0</v>
          </cell>
          <cell r="W7">
            <v>56.385139486096385</v>
          </cell>
          <cell r="X7">
            <v>88.370243092537606</v>
          </cell>
          <cell r="Y7">
            <v>75.494086069501449</v>
          </cell>
          <cell r="Z7">
            <v>83.084914665642742</v>
          </cell>
          <cell r="AA7">
            <v>75.40130417552497</v>
          </cell>
          <cell r="AB7">
            <v>108.02002491904389</v>
          </cell>
          <cell r="AC7">
            <v>92.058629946971735</v>
          </cell>
          <cell r="AD7">
            <v>93.402821155259929</v>
          </cell>
          <cell r="AE7">
            <v>93.643555185732581</v>
          </cell>
          <cell r="AF7">
            <v>113.9618721034839</v>
          </cell>
          <cell r="AJ7">
            <v>93.019640354019572</v>
          </cell>
          <cell r="AK7">
            <v>0</v>
          </cell>
          <cell r="AL7">
            <v>53.534839214320087</v>
          </cell>
          <cell r="AM7">
            <v>83.903077981316983</v>
          </cell>
          <cell r="AN7">
            <v>71.677817882482699</v>
          </cell>
          <cell r="AO7">
            <v>78.884925856350392</v>
          </cell>
          <cell r="AP7">
            <v>71.589726165031948</v>
          </cell>
          <cell r="AQ7">
            <v>102.55955236918074</v>
          </cell>
          <cell r="AR7">
            <v>87.405014821626338</v>
          </cell>
          <cell r="AS7">
            <v>88.681256414089816</v>
          </cell>
          <cell r="AT7">
            <v>88.909821204959002</v>
          </cell>
          <cell r="AU7">
            <v>108.20103586206974</v>
          </cell>
        </row>
        <row r="8">
          <cell r="F8">
            <v>15.040207443807248</v>
          </cell>
          <cell r="G8">
            <v>0</v>
          </cell>
          <cell r="H8">
            <v>9.7513432877431985</v>
          </cell>
          <cell r="I8">
            <v>15.541547691934158</v>
          </cell>
          <cell r="J8">
            <v>15.029188976815441</v>
          </cell>
          <cell r="K8">
            <v>14.544376429176232</v>
          </cell>
          <cell r="L8">
            <v>15.029188976815441</v>
          </cell>
          <cell r="M8">
            <v>15.536038458438265</v>
          </cell>
          <cell r="N8">
            <v>16.053906407052875</v>
          </cell>
          <cell r="O8">
            <v>15.541547691934158</v>
          </cell>
          <cell r="P8">
            <v>17.276956243142738</v>
          </cell>
          <cell r="Q8">
            <v>20.665134843121329</v>
          </cell>
          <cell r="U8">
            <v>7.8409949917366006</v>
          </cell>
          <cell r="V8">
            <v>0</v>
          </cell>
          <cell r="W8">
            <v>5.0837220276094639</v>
          </cell>
          <cell r="X8">
            <v>8.1023614914611564</v>
          </cell>
          <cell r="Y8">
            <v>7.8352506730613332</v>
          </cell>
          <cell r="Z8">
            <v>7.582500651349676</v>
          </cell>
          <cell r="AA8">
            <v>7.8352506730613332</v>
          </cell>
          <cell r="AB8">
            <v>8.0994893321235271</v>
          </cell>
          <cell r="AC8">
            <v>8.3694723098609778</v>
          </cell>
          <cell r="AD8">
            <v>8.1023614914611564</v>
          </cell>
          <cell r="AE8">
            <v>9.0070916828154051</v>
          </cell>
          <cell r="AF8">
            <v>10.773469675459383</v>
          </cell>
          <cell r="AJ8">
            <v>7.1787210933440875</v>
          </cell>
          <cell r="AK8">
            <v>0</v>
          </cell>
          <cell r="AL8">
            <v>4.6543356539264042</v>
          </cell>
          <cell r="AM8">
            <v>7.4180117964555574</v>
          </cell>
          <cell r="AN8">
            <v>7.1734619570119644</v>
          </cell>
          <cell r="AO8">
            <v>6.9420599583986746</v>
          </cell>
          <cell r="AP8">
            <v>7.1734619570119644</v>
          </cell>
          <cell r="AQ8">
            <v>7.4153822282895021</v>
          </cell>
          <cell r="AR8">
            <v>7.6625616358991522</v>
          </cell>
          <cell r="AS8">
            <v>7.4180117964555574</v>
          </cell>
          <cell r="AT8">
            <v>8.2463257687645175</v>
          </cell>
          <cell r="AU8">
            <v>9.8635101908914979</v>
          </cell>
        </row>
        <row r="9">
          <cell r="F9">
            <v>178.55164807511056</v>
          </cell>
          <cell r="G9">
            <v>185.81542734971822</v>
          </cell>
          <cell r="H9">
            <v>181.19833233236034</v>
          </cell>
          <cell r="I9">
            <v>171.34726256508327</v>
          </cell>
          <cell r="J9">
            <v>130.81424941344207</v>
          </cell>
          <cell r="K9">
            <v>140.15490013569823</v>
          </cell>
          <cell r="L9">
            <v>0</v>
          </cell>
          <cell r="M9">
            <v>92.608236992396883</v>
          </cell>
          <cell r="N9">
            <v>165.63526386292412</v>
          </cell>
          <cell r="O9">
            <v>161.41708362561096</v>
          </cell>
          <cell r="P9">
            <v>161.4450912286047</v>
          </cell>
          <cell r="Q9">
            <v>197.81865945466245</v>
          </cell>
          <cell r="U9">
            <v>32.918592560392923</v>
          </cell>
          <cell r="V9">
            <v>34.257775888954804</v>
          </cell>
          <cell r="W9">
            <v>33.406547287440638</v>
          </cell>
          <cell r="X9">
            <v>31.590359335948961</v>
          </cell>
          <cell r="Y9">
            <v>24.117508989461907</v>
          </cell>
          <cell r="Z9">
            <v>25.839593768234398</v>
          </cell>
          <cell r="AA9">
            <v>0</v>
          </cell>
          <cell r="AB9">
            <v>17.073675063512194</v>
          </cell>
          <cell r="AC9">
            <v>30.537269319648622</v>
          </cell>
          <cell r="AD9">
            <v>29.759586458272842</v>
          </cell>
          <cell r="AE9">
            <v>29.764750067130468</v>
          </cell>
          <cell r="AF9">
            <v>36.470746261002382</v>
          </cell>
          <cell r="AJ9">
            <v>61.958671743599908</v>
          </cell>
          <cell r="AK9">
            <v>64.479253998343694</v>
          </cell>
          <cell r="AL9">
            <v>62.877089707655372</v>
          </cell>
          <cell r="AM9">
            <v>59.458699540921863</v>
          </cell>
          <cell r="AN9">
            <v>45.393460246210296</v>
          </cell>
          <cell r="AO9">
            <v>48.634731431388246</v>
          </cell>
          <cell r="AP9">
            <v>0</v>
          </cell>
          <cell r="AQ9">
            <v>32.135706494020674</v>
          </cell>
          <cell r="AR9">
            <v>57.476596007281714</v>
          </cell>
          <cell r="AS9">
            <v>56.012857937672393</v>
          </cell>
          <cell r="AT9">
            <v>56.022576771964438</v>
          </cell>
          <cell r="AU9">
            <v>68.644459561384068</v>
          </cell>
        </row>
        <row r="10">
          <cell r="F10">
            <v>225.30561304833</v>
          </cell>
          <cell r="G10">
            <v>230.79058713354138</v>
          </cell>
          <cell r="H10">
            <v>225.30561304833</v>
          </cell>
          <cell r="I10">
            <v>231.45034224727533</v>
          </cell>
          <cell r="J10">
            <v>185.55056915690437</v>
          </cell>
          <cell r="K10">
            <v>200.16344866670991</v>
          </cell>
          <cell r="L10">
            <v>173.79207616826585</v>
          </cell>
          <cell r="M10">
            <v>0</v>
          </cell>
          <cell r="N10">
            <v>111.48925640983092</v>
          </cell>
          <cell r="O10">
            <v>198.38529449396384</v>
          </cell>
          <cell r="P10">
            <v>201.3999470629204</v>
          </cell>
          <cell r="Q10">
            <v>262.32766214077856</v>
          </cell>
          <cell r="U10">
            <v>60.073444865562315</v>
          </cell>
          <cell r="V10">
            <v>61.5359086002155</v>
          </cell>
          <cell r="W10">
            <v>60.073444865562315</v>
          </cell>
          <cell r="X10">
            <v>61.711819718955212</v>
          </cell>
          <cell r="Y10">
            <v>49.473520589253795</v>
          </cell>
          <cell r="Z10">
            <v>53.369766225047627</v>
          </cell>
          <cell r="AA10">
            <v>46.338342682684939</v>
          </cell>
          <cell r="AB10">
            <v>0</v>
          </cell>
          <cell r="AC10">
            <v>29.726483985118637</v>
          </cell>
          <cell r="AD10">
            <v>52.895655326461096</v>
          </cell>
          <cell r="AE10">
            <v>53.699454940859482</v>
          </cell>
          <cell r="AF10">
            <v>69.944668200279125</v>
          </cell>
          <cell r="AJ10">
            <v>73.402090369402373</v>
          </cell>
          <cell r="AK10">
            <v>75.189034591649289</v>
          </cell>
          <cell r="AL10">
            <v>73.402090369402373</v>
          </cell>
          <cell r="AM10">
            <v>75.403975550397575</v>
          </cell>
          <cell r="AN10">
            <v>60.450334375058709</v>
          </cell>
          <cell r="AO10">
            <v>65.211049777678738</v>
          </cell>
          <cell r="AP10">
            <v>56.619546702783147</v>
          </cell>
          <cell r="AQ10">
            <v>0</v>
          </cell>
          <cell r="AR10">
            <v>36.321973356502397</v>
          </cell>
          <cell r="AS10">
            <v>64.631746707893967</v>
          </cell>
          <cell r="AT10">
            <v>65.613887353681761</v>
          </cell>
          <cell r="AU10">
            <v>85.463466721182087</v>
          </cell>
        </row>
        <row r="11">
          <cell r="F11">
            <v>101.38752587174844</v>
          </cell>
          <cell r="G11">
            <v>102.55372041816067</v>
          </cell>
          <cell r="H11">
            <v>101.38752587174852</v>
          </cell>
          <cell r="I11">
            <v>100.34033076884785</v>
          </cell>
          <cell r="J11">
            <v>39.559450623929692</v>
          </cell>
          <cell r="K11">
            <v>0</v>
          </cell>
          <cell r="L11">
            <v>78.206434275719602</v>
          </cell>
          <cell r="M11">
            <v>101.38752587174852</v>
          </cell>
          <cell r="N11">
            <v>100.34033076884778</v>
          </cell>
          <cell r="O11">
            <v>89.273382522283697</v>
          </cell>
          <cell r="P11">
            <v>90.629976178314095</v>
          </cell>
          <cell r="Q11">
            <v>114.14177584739748</v>
          </cell>
          <cell r="U11">
            <v>35.413440881780751</v>
          </cell>
          <cell r="V11">
            <v>35.820778582064179</v>
          </cell>
          <cell r="W11">
            <v>35.41344088178078</v>
          </cell>
          <cell r="X11">
            <v>35.047668252954885</v>
          </cell>
          <cell r="Y11">
            <v>13.81763933916676</v>
          </cell>
          <cell r="Z11">
            <v>0</v>
          </cell>
          <cell r="AA11">
            <v>27.316564961861879</v>
          </cell>
          <cell r="AB11">
            <v>35.41344088178078</v>
          </cell>
          <cell r="AC11">
            <v>35.047668252954857</v>
          </cell>
          <cell r="AD11">
            <v>31.182116607408368</v>
          </cell>
          <cell r="AE11">
            <v>31.655958422023737</v>
          </cell>
          <cell r="AF11">
            <v>39.868346686223099</v>
          </cell>
          <cell r="AJ11">
            <v>34.858450820069322</v>
          </cell>
          <cell r="AK11">
            <v>35.259404831849494</v>
          </cell>
          <cell r="AL11">
            <v>34.858450820069351</v>
          </cell>
          <cell r="AM11">
            <v>34.498410482960665</v>
          </cell>
          <cell r="AN11">
            <v>13.601092956815766</v>
          </cell>
          <cell r="AO11">
            <v>0</v>
          </cell>
          <cell r="AP11">
            <v>26.888466994072264</v>
          </cell>
          <cell r="AQ11">
            <v>34.858450820069351</v>
          </cell>
          <cell r="AR11">
            <v>34.498410482960637</v>
          </cell>
          <cell r="AS11">
            <v>30.693438738516456</v>
          </cell>
          <cell r="AT11">
            <v>31.159854629770887</v>
          </cell>
          <cell r="AU11">
            <v>39.243540521197126</v>
          </cell>
        </row>
        <row r="12">
          <cell r="F12">
            <v>101.38752587174844</v>
          </cell>
          <cell r="G12">
            <v>0</v>
          </cell>
          <cell r="H12">
            <v>50.693762935874219</v>
          </cell>
          <cell r="I12">
            <v>99.368282144851662</v>
          </cell>
          <cell r="J12">
            <v>78.206434275719602</v>
          </cell>
          <cell r="K12">
            <v>87.540716714261023</v>
          </cell>
          <cell r="L12">
            <v>75.16205934651569</v>
          </cell>
          <cell r="M12">
            <v>101.38752587174852</v>
          </cell>
          <cell r="N12">
            <v>99.751936692098894</v>
          </cell>
          <cell r="O12">
            <v>89.273382522283697</v>
          </cell>
          <cell r="P12">
            <v>90.493304739998223</v>
          </cell>
          <cell r="Q12">
            <v>112.05552469924935</v>
          </cell>
          <cell r="U12">
            <v>36.63139367322772</v>
          </cell>
          <cell r="V12">
            <v>0</v>
          </cell>
          <cell r="W12">
            <v>18.31569683661386</v>
          </cell>
          <cell r="X12">
            <v>35.901839309945224</v>
          </cell>
          <cell r="Y12">
            <v>28.256046856860642</v>
          </cell>
          <cell r="Z12">
            <v>31.628530520145148</v>
          </cell>
          <cell r="AA12">
            <v>27.156111775481481</v>
          </cell>
          <cell r="AB12">
            <v>36.631393673227748</v>
          </cell>
          <cell r="AC12">
            <v>36.040454002767639</v>
          </cell>
          <cell r="AD12">
            <v>32.254544053586201</v>
          </cell>
          <cell r="AE12">
            <v>32.695302920355928</v>
          </cell>
          <cell r="AF12">
            <v>40.485750127788457</v>
          </cell>
          <cell r="AJ12">
            <v>34.858450820069315</v>
          </cell>
          <cell r="AK12">
            <v>0</v>
          </cell>
          <cell r="AL12">
            <v>17.429225410034658</v>
          </cell>
          <cell r="AM12">
            <v>34.164206557350028</v>
          </cell>
          <cell r="AN12">
            <v>26.888466994072264</v>
          </cell>
          <cell r="AO12">
            <v>30.097723976396942</v>
          </cell>
          <cell r="AP12">
            <v>25.841768272162948</v>
          </cell>
          <cell r="AQ12">
            <v>34.858450820069351</v>
          </cell>
          <cell r="AR12">
            <v>34.29611236185729</v>
          </cell>
          <cell r="AS12">
            <v>30.693438738516448</v>
          </cell>
          <cell r="AT12">
            <v>31.11286507587775</v>
          </cell>
          <cell r="AU12">
            <v>38.526258168947713</v>
          </cell>
        </row>
        <row r="13">
          <cell r="F13">
            <v>100.64011558586942</v>
          </cell>
          <cell r="G13">
            <v>100.34763362643261</v>
          </cell>
          <cell r="H13">
            <v>100.00953890191224</v>
          </cell>
          <cell r="I13">
            <v>97.052642666247053</v>
          </cell>
          <cell r="J13">
            <v>75.652390196897159</v>
          </cell>
          <cell r="K13">
            <v>78.863867297019056</v>
          </cell>
          <cell r="L13">
            <v>73.779654977093969</v>
          </cell>
          <cell r="M13">
            <v>0</v>
          </cell>
          <cell r="N13">
            <v>48.344525207667004</v>
          </cell>
          <cell r="O13">
            <v>89.273382522283697</v>
          </cell>
          <cell r="P13">
            <v>88.630785527321891</v>
          </cell>
          <cell r="Q13">
            <v>109.19388936609903</v>
          </cell>
          <cell r="U13">
            <v>37.251005190087774</v>
          </cell>
          <cell r="V13">
            <v>37.142745706028542</v>
          </cell>
          <cell r="W13">
            <v>37.017603080103157</v>
          </cell>
          <cell r="X13">
            <v>35.923135368295597</v>
          </cell>
          <cell r="Y13">
            <v>28.002030437481398</v>
          </cell>
          <cell r="Z13">
            <v>29.190728894633065</v>
          </cell>
          <cell r="AA13">
            <v>27.308854868410965</v>
          </cell>
          <cell r="AB13">
            <v>0</v>
          </cell>
          <cell r="AC13">
            <v>17.894277534752643</v>
          </cell>
          <cell r="AD13">
            <v>33.043714390777268</v>
          </cell>
          <cell r="AE13">
            <v>32.805863074181424</v>
          </cell>
          <cell r="AF13">
            <v>40.417105205248212</v>
          </cell>
          <cell r="AJ13">
            <v>34.601480700040106</v>
          </cell>
          <cell r="AK13">
            <v>34.500921307638301</v>
          </cell>
          <cell r="AL13">
            <v>34.384679608022047</v>
          </cell>
          <cell r="AM13">
            <v>33.368057285653059</v>
          </cell>
          <cell r="AN13">
            <v>26.010350883155997</v>
          </cell>
          <cell r="AO13">
            <v>27.114501670857305</v>
          </cell>
          <cell r="AP13">
            <v>25.366478296294584</v>
          </cell>
          <cell r="AQ13">
            <v>0</v>
          </cell>
          <cell r="AR13">
            <v>16.621524589748823</v>
          </cell>
          <cell r="AS13">
            <v>30.693438738516441</v>
          </cell>
          <cell r="AT13">
            <v>30.472504895290648</v>
          </cell>
          <cell r="AU13">
            <v>37.542387878515967</v>
          </cell>
        </row>
        <row r="14">
          <cell r="F14">
            <v>99.245535888542506</v>
          </cell>
          <cell r="G14">
            <v>0</v>
          </cell>
          <cell r="H14">
            <v>49.622767944271253</v>
          </cell>
          <cell r="I14">
            <v>95.429653265864602</v>
          </cell>
          <cell r="J14">
            <v>71.614448387579188</v>
          </cell>
          <cell r="K14">
            <v>75.683646073277032</v>
          </cell>
          <cell r="L14">
            <v>73.681082631525527</v>
          </cell>
          <cell r="M14">
            <v>101.38752587174852</v>
          </cell>
          <cell r="N14">
            <v>93.882160732299084</v>
          </cell>
          <cell r="O14">
            <v>89.273382522283697</v>
          </cell>
          <cell r="P14">
            <v>88.630785527321891</v>
          </cell>
          <cell r="Q14">
            <v>109.19388936609903</v>
          </cell>
          <cell r="U14">
            <v>37.28307953642171</v>
          </cell>
          <cell r="V14">
            <v>0</v>
          </cell>
          <cell r="W14">
            <v>18.641539768210855</v>
          </cell>
          <cell r="X14">
            <v>35.84958578731522</v>
          </cell>
          <cell r="Y14">
            <v>26.903045575668294</v>
          </cell>
          <cell r="Z14">
            <v>28.4317009414439</v>
          </cell>
          <cell r="AA14">
            <v>27.679407839219131</v>
          </cell>
          <cell r="AB14">
            <v>38.087750317783353</v>
          </cell>
          <cell r="AC14">
            <v>35.26824692210181</v>
          </cell>
          <cell r="AD14">
            <v>33.5368900098604</v>
          </cell>
          <cell r="AE14">
            <v>33.295488775451908</v>
          </cell>
          <cell r="AF14">
            <v>41.02032827652345</v>
          </cell>
          <cell r="AJ14">
            <v>34.122004675983348</v>
          </cell>
          <cell r="AK14">
            <v>0</v>
          </cell>
          <cell r="AL14">
            <v>17.061002337991674</v>
          </cell>
          <cell r="AM14">
            <v>32.81005080794997</v>
          </cell>
          <cell r="AN14">
            <v>24.62204995792715</v>
          </cell>
          <cell r="AO14">
            <v>26.021097091037667</v>
          </cell>
          <cell r="AP14">
            <v>25.332587743875315</v>
          </cell>
          <cell r="AQ14">
            <v>34.858450820069343</v>
          </cell>
          <cell r="AR14">
            <v>32.278001210014672</v>
          </cell>
          <cell r="AS14">
            <v>30.693438738516441</v>
          </cell>
          <cell r="AT14">
            <v>30.472504895290648</v>
          </cell>
          <cell r="AU14">
            <v>37.542387878515967</v>
          </cell>
        </row>
        <row r="15">
          <cell r="F15">
            <v>325.33592204251352</v>
          </cell>
          <cell r="G15">
            <v>316.07490206759508</v>
          </cell>
          <cell r="H15">
            <v>154.5354979455004</v>
          </cell>
          <cell r="I15">
            <v>0</v>
          </cell>
          <cell r="J15">
            <v>277.63010909899066</v>
          </cell>
          <cell r="K15">
            <v>338.48730598810141</v>
          </cell>
          <cell r="L15">
            <v>293.59308097172703</v>
          </cell>
          <cell r="M15">
            <v>311.35329450629894</v>
          </cell>
          <cell r="N15">
            <v>327.90348135974864</v>
          </cell>
          <cell r="O15">
            <v>330.09564152714643</v>
          </cell>
          <cell r="P15">
            <v>315.92148558889465</v>
          </cell>
          <cell r="Q15">
            <v>349.77021618770488</v>
          </cell>
          <cell r="U15">
            <v>98.006358459963707</v>
          </cell>
          <cell r="V15">
            <v>95.216507165128419</v>
          </cell>
          <cell r="W15">
            <v>46.553301926666897</v>
          </cell>
          <cell r="X15">
            <v>0</v>
          </cell>
          <cell r="Y15">
            <v>83.635141858324772</v>
          </cell>
          <cell r="Z15">
            <v>101.96816889000736</v>
          </cell>
          <cell r="AA15">
            <v>88.443933748330949</v>
          </cell>
          <cell r="AB15">
            <v>93.794138678259657</v>
          </cell>
          <cell r="AC15">
            <v>98.779827117320522</v>
          </cell>
          <cell r="AD15">
            <v>99.440208036275934</v>
          </cell>
          <cell r="AE15">
            <v>95.170290964006867</v>
          </cell>
          <cell r="AF15">
            <v>105.36710785300764</v>
          </cell>
          <cell r="AJ15">
            <v>85.114383924762379</v>
          </cell>
          <cell r="AK15">
            <v>82.691515878924207</v>
          </cell>
          <cell r="AL15">
            <v>40.429576972501806</v>
          </cell>
          <cell r="AM15">
            <v>0</v>
          </cell>
          <cell r="AN15">
            <v>72.633589142477916</v>
          </cell>
          <cell r="AO15">
            <v>88.555048992607084</v>
          </cell>
          <cell r="AP15">
            <v>76.809821843823215</v>
          </cell>
          <cell r="AQ15">
            <v>81.456248908737919</v>
          </cell>
          <cell r="AR15">
            <v>85.786108793337434</v>
          </cell>
          <cell r="AS15">
            <v>86.359621736332031</v>
          </cell>
          <cell r="AT15">
            <v>82.651379059766612</v>
          </cell>
          <cell r="AU15">
            <v>91.506883959027334</v>
          </cell>
          <cell r="AW15">
            <v>1.8611130787612638</v>
          </cell>
        </row>
        <row r="16">
          <cell r="F16">
            <v>313.10075803899377</v>
          </cell>
          <cell r="G16">
            <v>310.42106686658803</v>
          </cell>
          <cell r="H16">
            <v>153.37706052585844</v>
          </cell>
          <cell r="I16">
            <v>0</v>
          </cell>
          <cell r="J16">
            <v>277.63010909899066</v>
          </cell>
          <cell r="K16">
            <v>326.47596172636531</v>
          </cell>
          <cell r="L16">
            <v>267.25623788531777</v>
          </cell>
          <cell r="M16">
            <v>306.75412105171688</v>
          </cell>
          <cell r="N16">
            <v>320.42564544652396</v>
          </cell>
          <cell r="O16">
            <v>321.15864357857652</v>
          </cell>
          <cell r="P16">
            <v>315.92148558889465</v>
          </cell>
          <cell r="Q16">
            <v>349.77021618770488</v>
          </cell>
          <cell r="U16">
            <v>98.045340769388929</v>
          </cell>
          <cell r="V16">
            <v>97.206213979020305</v>
          </cell>
          <cell r="W16">
            <v>48.028967606626338</v>
          </cell>
          <cell r="X16">
            <v>0</v>
          </cell>
          <cell r="Y16">
            <v>86.937951938982934</v>
          </cell>
          <cell r="Z16">
            <v>102.23369346326842</v>
          </cell>
          <cell r="AA16">
            <v>83.68944578839853</v>
          </cell>
          <cell r="AB16">
            <v>96.057935213252676</v>
          </cell>
          <cell r="AC16">
            <v>100.33907869090255</v>
          </cell>
          <cell r="AD16">
            <v>100.5686119954226</v>
          </cell>
          <cell r="AE16">
            <v>98.928632127671719</v>
          </cell>
          <cell r="AF16">
            <v>109.52812842706514</v>
          </cell>
          <cell r="AJ16">
            <v>81.913420318161542</v>
          </cell>
          <cell r="AK16">
            <v>81.212359513636756</v>
          </cell>
          <cell r="AL16">
            <v>40.126506574775078</v>
          </cell>
          <cell r="AM16">
            <v>0</v>
          </cell>
          <cell r="AN16">
            <v>72.633589142477916</v>
          </cell>
          <cell r="AO16">
            <v>85.41264110685168</v>
          </cell>
          <cell r="AP16">
            <v>69.919576955556835</v>
          </cell>
          <cell r="AQ16">
            <v>80.253013149550156</v>
          </cell>
          <cell r="AR16">
            <v>83.829757361719587</v>
          </cell>
          <cell r="AS16">
            <v>84.021524333027173</v>
          </cell>
          <cell r="AT16">
            <v>82.651379059766612</v>
          </cell>
          <cell r="AU16">
            <v>91.506883959027334</v>
          </cell>
        </row>
        <row r="17">
          <cell r="F17">
            <v>313.1007580389936</v>
          </cell>
          <cell r="G17">
            <v>0</v>
          </cell>
          <cell r="H17">
            <v>153.37706052585838</v>
          </cell>
          <cell r="I17">
            <v>342.03165268884675</v>
          </cell>
          <cell r="J17">
            <v>269.47309521808126</v>
          </cell>
          <cell r="K17">
            <v>303.42201739352646</v>
          </cell>
          <cell r="L17">
            <v>253.8243303841505</v>
          </cell>
          <cell r="M17">
            <v>304.21000406526196</v>
          </cell>
          <cell r="N17">
            <v>308.17325540551514</v>
          </cell>
          <cell r="O17">
            <v>308.26104782428729</v>
          </cell>
          <cell r="P17">
            <v>305.03679292850535</v>
          </cell>
          <cell r="Q17">
            <v>349.77021618770465</v>
          </cell>
          <cell r="U17">
            <v>99.621401013679758</v>
          </cell>
          <cell r="V17">
            <v>0</v>
          </cell>
          <cell r="W17">
            <v>48.801024145214754</v>
          </cell>
          <cell r="X17">
            <v>108.82654084038884</v>
          </cell>
          <cell r="Y17">
            <v>85.740090344254824</v>
          </cell>
          <cell r="Z17">
            <v>96.541850171361446</v>
          </cell>
          <cell r="AA17">
            <v>80.761016238354273</v>
          </cell>
          <cell r="AB17">
            <v>96.792569258437624</v>
          </cell>
          <cell r="AC17">
            <v>98.053583934857528</v>
          </cell>
          <cell r="AD17">
            <v>98.081517446776303</v>
          </cell>
          <cell r="AE17">
            <v>97.055634303104682</v>
          </cell>
          <cell r="AF17">
            <v>111.2887723035702</v>
          </cell>
          <cell r="AJ17">
            <v>81.913420318161528</v>
          </cell>
          <cell r="AK17">
            <v>0</v>
          </cell>
          <cell r="AL17">
            <v>40.126506574775078</v>
          </cell>
          <cell r="AM17">
            <v>89.482320976456108</v>
          </cell>
          <cell r="AN17">
            <v>70.499551170954433</v>
          </cell>
          <cell r="AO17">
            <v>79.38126819049441</v>
          </cell>
          <cell r="AP17">
            <v>66.405521315101467</v>
          </cell>
          <cell r="AQ17">
            <v>79.58742126355385</v>
          </cell>
          <cell r="AR17">
            <v>80.624287079190893</v>
          </cell>
          <cell r="AS17">
            <v>80.647255331790049</v>
          </cell>
          <cell r="AT17">
            <v>79.803725765955591</v>
          </cell>
          <cell r="AU17">
            <v>91.506883959027306</v>
          </cell>
        </row>
        <row r="18">
          <cell r="F18">
            <v>308.22489347182562</v>
          </cell>
          <cell r="G18">
            <v>310.42106686658786</v>
          </cell>
          <cell r="H18">
            <v>301.26702930036026</v>
          </cell>
          <cell r="I18">
            <v>330.09564152714643</v>
          </cell>
          <cell r="J18">
            <v>257.95553443843227</v>
          </cell>
          <cell r="K18">
            <v>292.67195133385894</v>
          </cell>
          <cell r="L18">
            <v>243.59968058361184</v>
          </cell>
          <cell r="M18">
            <v>0</v>
          </cell>
          <cell r="N18">
            <v>148.80801918972685</v>
          </cell>
          <cell r="O18">
            <v>293.60156457244528</v>
          </cell>
          <cell r="P18">
            <v>287.94160802600538</v>
          </cell>
          <cell r="Q18">
            <v>349.77021618770465</v>
          </cell>
          <cell r="U18">
            <v>100.77959540624727</v>
          </cell>
          <cell r="V18">
            <v>101.49767324763465</v>
          </cell>
          <cell r="W18">
            <v>98.504598315021084</v>
          </cell>
          <cell r="X18">
            <v>107.93062436896366</v>
          </cell>
          <cell r="Y18">
            <v>84.3431369240908</v>
          </cell>
          <cell r="Z18">
            <v>95.694285136898984</v>
          </cell>
          <cell r="AA18">
            <v>79.649235899732858</v>
          </cell>
          <cell r="AB18">
            <v>0</v>
          </cell>
          <cell r="AC18">
            <v>48.65542104085953</v>
          </cell>
          <cell r="AD18">
            <v>95.998238672298896</v>
          </cell>
          <cell r="AE18">
            <v>94.147615497959819</v>
          </cell>
          <cell r="AF18">
            <v>114.36357549029256</v>
          </cell>
          <cell r="AJ18">
            <v>80.637796630099032</v>
          </cell>
          <cell r="AK18">
            <v>81.212359513636741</v>
          </cell>
          <cell r="AL18">
            <v>78.817480205560258</v>
          </cell>
          <cell r="AM18">
            <v>86.359621736332059</v>
          </cell>
          <cell r="AN18">
            <v>67.48632691978267</v>
          </cell>
          <cell r="AO18">
            <v>76.5688359079642</v>
          </cell>
          <cell r="AP18">
            <v>63.730548434284536</v>
          </cell>
          <cell r="AQ18">
            <v>0</v>
          </cell>
          <cell r="AR18">
            <v>38.931153980416347</v>
          </cell>
          <cell r="AS18">
            <v>76.81204132344314</v>
          </cell>
          <cell r="AT18">
            <v>75.331283491763543</v>
          </cell>
          <cell r="AU18">
            <v>91.506883959027306</v>
          </cell>
        </row>
        <row r="19">
          <cell r="F19">
            <v>300.40748406443987</v>
          </cell>
          <cell r="G19">
            <v>0</v>
          </cell>
          <cell r="H19">
            <v>150.20374203221994</v>
          </cell>
          <cell r="I19">
            <v>319.49002466659073</v>
          </cell>
          <cell r="J19">
            <v>256.0413998979426</v>
          </cell>
          <cell r="K19">
            <v>277.15182053712931</v>
          </cell>
          <cell r="L19">
            <v>238.2809597778739</v>
          </cell>
          <cell r="M19">
            <v>300.40748406443987</v>
          </cell>
          <cell r="N19">
            <v>297.30468375954899</v>
          </cell>
          <cell r="O19">
            <v>282.10333649273252</v>
          </cell>
          <cell r="P19">
            <v>279.41756384078298</v>
          </cell>
          <cell r="Q19">
            <v>349.77021618770465</v>
          </cell>
          <cell r="U19">
            <v>100.59909928220699</v>
          </cell>
          <cell r="V19">
            <v>0</v>
          </cell>
          <cell r="W19">
            <v>50.299549641103496</v>
          </cell>
          <cell r="X19">
            <v>106.98937415359046</v>
          </cell>
          <cell r="Y19">
            <v>85.74198571951419</v>
          </cell>
          <cell r="Z19">
            <v>92.811347883990578</v>
          </cell>
          <cell r="AA19">
            <v>79.794449876661403</v>
          </cell>
          <cell r="AB19">
            <v>100.59909928220699</v>
          </cell>
          <cell r="AC19">
            <v>99.560047552531628</v>
          </cell>
          <cell r="AD19">
            <v>94.469489147569448</v>
          </cell>
          <cell r="AE19">
            <v>93.570089751764286</v>
          </cell>
          <cell r="AF19">
            <v>117.12946770886072</v>
          </cell>
          <cell r="AJ19">
            <v>78.592605980938771</v>
          </cell>
          <cell r="AK19">
            <v>0</v>
          </cell>
          <cell r="AL19">
            <v>39.296302990469385</v>
          </cell>
          <cell r="AM19">
            <v>83.584980253273486</v>
          </cell>
          <cell r="AN19">
            <v>66.985551041299757</v>
          </cell>
          <cell r="AO19">
            <v>72.508459288923774</v>
          </cell>
          <cell r="AP19">
            <v>62.33906469708738</v>
          </cell>
          <cell r="AQ19">
            <v>78.592605980938771</v>
          </cell>
          <cell r="AR19">
            <v>77.78085136517322</v>
          </cell>
          <cell r="AS19">
            <v>73.803874893228695</v>
          </cell>
          <cell r="AT19">
            <v>73.101223052025659</v>
          </cell>
          <cell r="AU19">
            <v>91.506883959027306</v>
          </cell>
        </row>
        <row r="20">
          <cell r="F20">
            <v>186.29846590400305</v>
          </cell>
          <cell r="G20">
            <v>0</v>
          </cell>
          <cell r="H20">
            <v>107.89282878370734</v>
          </cell>
          <cell r="I20">
            <v>157.61163760913433</v>
          </cell>
          <cell r="J20">
            <v>144.28021417742826</v>
          </cell>
          <cell r="K20">
            <v>149.14596920100718</v>
          </cell>
          <cell r="L20">
            <v>144.28021417742826</v>
          </cell>
          <cell r="M20">
            <v>190.84472758998447</v>
          </cell>
          <cell r="N20">
            <v>162.1930898770263</v>
          </cell>
          <cell r="O20">
            <v>159.70524789737865</v>
          </cell>
          <cell r="P20">
            <v>179.18671760745121</v>
          </cell>
          <cell r="Q20">
            <v>216.1701827001267</v>
          </cell>
          <cell r="U20">
            <v>48.937839690089262</v>
          </cell>
          <cell r="V20">
            <v>0</v>
          </cell>
          <cell r="W20">
            <v>28.341843466644804</v>
          </cell>
          <cell r="X20">
            <v>41.402236015098204</v>
          </cell>
          <cell r="Y20">
            <v>37.900269106375994</v>
          </cell>
          <cell r="Z20">
            <v>39.178430674479571</v>
          </cell>
          <cell r="AA20">
            <v>37.900269106375994</v>
          </cell>
          <cell r="AB20">
            <v>50.132075104203707</v>
          </cell>
          <cell r="AC20">
            <v>42.605715472354838</v>
          </cell>
          <cell r="AD20">
            <v>41.952196339046424</v>
          </cell>
          <cell r="AE20">
            <v>47.069689051466959</v>
          </cell>
          <cell r="AF20">
            <v>56.784695973864146</v>
          </cell>
          <cell r="AJ20">
            <v>70.420820111713141</v>
          </cell>
          <cell r="AK20">
            <v>0</v>
          </cell>
          <cell r="AL20">
            <v>40.783489280241369</v>
          </cell>
          <cell r="AM20">
            <v>59.577199016252777</v>
          </cell>
          <cell r="AN20">
            <v>54.537920959067876</v>
          </cell>
          <cell r="AO20">
            <v>56.377176357980701</v>
          </cell>
          <cell r="AP20">
            <v>54.537920959067876</v>
          </cell>
          <cell r="AQ20">
            <v>72.139307029014134</v>
          </cell>
          <cell r="AR20">
            <v>61.308987973515933</v>
          </cell>
          <cell r="AS20">
            <v>60.368583705209133</v>
          </cell>
          <cell r="AT20">
            <v>67.732579255616557</v>
          </cell>
          <cell r="AU20">
            <v>81.712329060647889</v>
          </cell>
        </row>
        <row r="21">
          <cell r="F21">
            <v>179.81774300042034</v>
          </cell>
          <cell r="G21">
            <v>222.97851281966183</v>
          </cell>
          <cell r="H21">
            <v>0</v>
          </cell>
          <cell r="I21">
            <v>77.05875075385373</v>
          </cell>
          <cell r="J21">
            <v>144.28021417742826</v>
          </cell>
          <cell r="K21">
            <v>149.1459692010072</v>
          </cell>
          <cell r="L21">
            <v>144.28021417742826</v>
          </cell>
          <cell r="M21">
            <v>176.70083379247151</v>
          </cell>
          <cell r="N21">
            <v>159.03614517284703</v>
          </cell>
          <cell r="O21">
            <v>159.03614517284706</v>
          </cell>
          <cell r="P21">
            <v>175.76326160988941</v>
          </cell>
          <cell r="Q21">
            <v>207.36077763310843</v>
          </cell>
          <cell r="U21">
            <v>47.292032031593052</v>
          </cell>
          <cell r="V21">
            <v>58.64330624258686</v>
          </cell>
          <cell r="W21">
            <v>0</v>
          </cell>
          <cell r="X21">
            <v>20.266436716188107</v>
          </cell>
          <cell r="Y21">
            <v>37.945668745203264</v>
          </cell>
          <cell r="Z21">
            <v>39.225361386170519</v>
          </cell>
          <cell r="AA21">
            <v>37.945668745203264</v>
          </cell>
          <cell r="AB21">
            <v>46.472285505792541</v>
          </cell>
          <cell r="AC21">
            <v>41.826475775962678</v>
          </cell>
          <cell r="AD21">
            <v>41.826475775962692</v>
          </cell>
          <cell r="AE21">
            <v>46.225704201018296</v>
          </cell>
          <cell r="AF21">
            <v>54.53584487431857</v>
          </cell>
          <cell r="AJ21">
            <v>67.971106854158876</v>
          </cell>
          <cell r="AK21">
            <v>84.285877845832147</v>
          </cell>
          <cell r="AL21">
            <v>0</v>
          </cell>
          <cell r="AM21">
            <v>29.128207784956704</v>
          </cell>
          <cell r="AN21">
            <v>54.537920959067868</v>
          </cell>
          <cell r="AO21">
            <v>56.377176357980701</v>
          </cell>
          <cell r="AP21">
            <v>54.537920959067868</v>
          </cell>
          <cell r="AQ21">
            <v>66.792915173554221</v>
          </cell>
          <cell r="AR21">
            <v>60.115662875336156</v>
          </cell>
          <cell r="AS21">
            <v>60.11566287533617</v>
          </cell>
          <cell r="AT21">
            <v>66.43851288853817</v>
          </cell>
          <cell r="AU21">
            <v>78.382373945314967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100.22358415398891</v>
          </cell>
          <cell r="G23">
            <v>103.56437029245514</v>
          </cell>
          <cell r="H23">
            <v>100.22358415398884</v>
          </cell>
          <cell r="I23">
            <v>105.41188100757019</v>
          </cell>
          <cell r="J23">
            <v>83.872553405861595</v>
          </cell>
          <cell r="K23">
            <v>90.840068247497712</v>
          </cell>
          <cell r="L23">
            <v>77.308614443663714</v>
          </cell>
          <cell r="M23">
            <v>100.22358415398884</v>
          </cell>
          <cell r="N23">
            <v>99.188410984323227</v>
          </cell>
          <cell r="O23">
            <v>89.075656675852144</v>
          </cell>
          <cell r="P23">
            <v>91.408062225412806</v>
          </cell>
          <cell r="Q23">
            <v>116.69224821685094</v>
          </cell>
          <cell r="U23">
            <v>19.18148372293323</v>
          </cell>
          <cell r="V23">
            <v>19.820866513697659</v>
          </cell>
          <cell r="W23">
            <v>19.181483722933216</v>
          </cell>
          <cell r="X23">
            <v>20.174455910934491</v>
          </cell>
          <cell r="Y23">
            <v>16.052110204755152</v>
          </cell>
          <cell r="Z23">
            <v>17.385601454866464</v>
          </cell>
          <cell r="AA23">
            <v>14.795858101774311</v>
          </cell>
          <cell r="AB23">
            <v>19.181483722933216</v>
          </cell>
          <cell r="AC23">
            <v>18.983365111710434</v>
          </cell>
          <cell r="AD23">
            <v>17.047916147283821</v>
          </cell>
          <cell r="AE23">
            <v>17.494308076507163</v>
          </cell>
          <cell r="AF23">
            <v>22.333370719659349</v>
          </cell>
          <cell r="AJ23">
            <v>28.134273875367292</v>
          </cell>
          <cell r="AK23">
            <v>29.07208300454618</v>
          </cell>
          <cell r="AL23">
            <v>28.134273875367267</v>
          </cell>
          <cell r="AM23">
            <v>29.590707167566137</v>
          </cell>
          <cell r="AN23">
            <v>23.544292574104311</v>
          </cell>
          <cell r="AO23">
            <v>25.500179229326022</v>
          </cell>
          <cell r="AP23">
            <v>21.701695763957012</v>
          </cell>
          <cell r="AQ23">
            <v>28.134273875367267</v>
          </cell>
          <cell r="AR23">
            <v>27.843685131114647</v>
          </cell>
          <cell r="AS23">
            <v>25.004882251029244</v>
          </cell>
          <cell r="AT23">
            <v>25.659623718057038</v>
          </cell>
          <cell r="AU23">
            <v>32.757276624840792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6.2373295072122579</v>
          </cell>
          <cell r="H25">
            <v>11.567290575898358</v>
          </cell>
          <cell r="I25">
            <v>8.6221907893817917</v>
          </cell>
          <cell r="J25">
            <v>8.0718381858042392</v>
          </cell>
          <cell r="K25">
            <v>8.0777559557351672</v>
          </cell>
          <cell r="L25">
            <v>8.0718381858042392</v>
          </cell>
          <cell r="M25">
            <v>9.1429545433046329</v>
          </cell>
          <cell r="N25">
            <v>8.6221907893817917</v>
          </cell>
          <cell r="O25">
            <v>8.6221907893817722</v>
          </cell>
          <cell r="P25">
            <v>9.7761559259152726</v>
          </cell>
          <cell r="Q25">
            <v>11.098777505480678</v>
          </cell>
          <cell r="U25">
            <v>0</v>
          </cell>
          <cell r="V25">
            <v>0.97838427523688676</v>
          </cell>
          <cell r="W25">
            <v>1.8144392072710898</v>
          </cell>
          <cell r="X25">
            <v>1.352472380474542</v>
          </cell>
          <cell r="Y25">
            <v>1.2661443561889343</v>
          </cell>
          <cell r="Z25">
            <v>1.2670726145145839</v>
          </cell>
          <cell r="AA25">
            <v>1.2661443561889343</v>
          </cell>
          <cell r="AB25">
            <v>1.4341591131318905</v>
          </cell>
          <cell r="AC25">
            <v>1.352472380474542</v>
          </cell>
          <cell r="AD25">
            <v>1.3524723804745389</v>
          </cell>
          <cell r="AE25">
            <v>1.5334827539766074</v>
          </cell>
          <cell r="AF25">
            <v>1.7409484897597607</v>
          </cell>
          <cell r="AJ25">
            <v>0</v>
          </cell>
          <cell r="AK25">
            <v>2.454139667907735</v>
          </cell>
          <cell r="AL25">
            <v>4.5512661499929674</v>
          </cell>
          <cell r="AM25">
            <v>3.3924871879901595</v>
          </cell>
          <cell r="AN25">
            <v>3.1759454525865358</v>
          </cell>
          <cell r="AO25">
            <v>3.1782738583435588</v>
          </cell>
          <cell r="AP25">
            <v>3.1759454525865358</v>
          </cell>
          <cell r="AQ25">
            <v>3.5973868946086407</v>
          </cell>
          <cell r="AR25">
            <v>3.3924871879901595</v>
          </cell>
          <cell r="AS25">
            <v>3.3924871879901515</v>
          </cell>
          <cell r="AT25">
            <v>3.8465263106106229</v>
          </cell>
          <cell r="AU25">
            <v>4.3669249973064268</v>
          </cell>
          <cell r="AW25">
            <v>4.170308864527442</v>
          </cell>
        </row>
        <row r="26">
          <cell r="F26">
            <v>9.6755538370892982</v>
          </cell>
          <cell r="G26">
            <v>12.474659014424661</v>
          </cell>
          <cell r="H26">
            <v>11.53965136533591</v>
          </cell>
          <cell r="I26">
            <v>8.6221907893817917</v>
          </cell>
          <cell r="J26">
            <v>8.0718381858042392</v>
          </cell>
          <cell r="K26">
            <v>8.0777559557351672</v>
          </cell>
          <cell r="L26">
            <v>8.0718381858042392</v>
          </cell>
          <cell r="M26">
            <v>9.1429545433046329</v>
          </cell>
          <cell r="N26">
            <v>8.6221907893817917</v>
          </cell>
          <cell r="O26">
            <v>0</v>
          </cell>
          <cell r="P26">
            <v>4.8880779629577198</v>
          </cell>
          <cell r="Q26">
            <v>11.098777505480678</v>
          </cell>
          <cell r="U26">
            <v>1.4817599163884452</v>
          </cell>
          <cell r="V26">
            <v>1.9104280756861498</v>
          </cell>
          <cell r="W26">
            <v>1.7672365975275113</v>
          </cell>
          <cell r="X26">
            <v>1.3204429346654334</v>
          </cell>
          <cell r="Y26">
            <v>1.2361593430910454</v>
          </cell>
          <cell r="Z26">
            <v>1.2370656182692623</v>
          </cell>
          <cell r="AA26">
            <v>1.2361593430910454</v>
          </cell>
          <cell r="AB26">
            <v>1.4001951503487244</v>
          </cell>
          <cell r="AC26">
            <v>1.3204429346654334</v>
          </cell>
          <cell r="AD26">
            <v>0</v>
          </cell>
          <cell r="AE26">
            <v>0.74858329720909655</v>
          </cell>
          <cell r="AF26">
            <v>1.6997190967501641</v>
          </cell>
          <cell r="AJ26">
            <v>3.8069434127411546</v>
          </cell>
          <cell r="AK26">
            <v>4.9082793358155268</v>
          </cell>
          <cell r="AL26">
            <v>4.5403912262050667</v>
          </cell>
          <cell r="AM26">
            <v>3.3924871879901595</v>
          </cell>
          <cell r="AN26">
            <v>3.1759454525865358</v>
          </cell>
          <cell r="AO26">
            <v>3.1782738583435588</v>
          </cell>
          <cell r="AP26">
            <v>3.1759454525865358</v>
          </cell>
          <cell r="AQ26">
            <v>3.5973868946086407</v>
          </cell>
          <cell r="AR26">
            <v>3.3924871879901595</v>
          </cell>
          <cell r="AS26">
            <v>0</v>
          </cell>
          <cell r="AT26">
            <v>1.9232631553053441</v>
          </cell>
          <cell r="AU26">
            <v>4.3669249973064268</v>
          </cell>
        </row>
        <row r="27">
          <cell r="F27">
            <v>9.6755538370892982</v>
          </cell>
          <cell r="G27">
            <v>12.474659014424661</v>
          </cell>
          <cell r="H27">
            <v>11.53965136533591</v>
          </cell>
          <cell r="I27">
            <v>8.6221907893817917</v>
          </cell>
          <cell r="J27">
            <v>8.0718381858042392</v>
          </cell>
          <cell r="K27">
            <v>8.0777559557351672</v>
          </cell>
          <cell r="L27">
            <v>8.0718381858042392</v>
          </cell>
          <cell r="M27">
            <v>9.1429545433046329</v>
          </cell>
          <cell r="N27">
            <v>8.6221907893817917</v>
          </cell>
          <cell r="O27">
            <v>8.6221907893817722</v>
          </cell>
          <cell r="P27">
            <v>9.7761559259152726</v>
          </cell>
          <cell r="Q27">
            <v>11.098777505480678</v>
          </cell>
          <cell r="U27">
            <v>1.3058396954198919</v>
          </cell>
          <cell r="V27">
            <v>1.6836147265719528</v>
          </cell>
          <cell r="W27">
            <v>1.5574234899503365</v>
          </cell>
          <cell r="X27">
            <v>1.1636748845423848</v>
          </cell>
          <cell r="Y27">
            <v>1.0893977642524464</v>
          </cell>
          <cell r="Z27">
            <v>1.0901964429652398</v>
          </cell>
          <cell r="AA27">
            <v>1.0893977642524464</v>
          </cell>
          <cell r="AB27">
            <v>1.2339586112683472</v>
          </cell>
          <cell r="AC27">
            <v>1.1636748845423848</v>
          </cell>
          <cell r="AD27">
            <v>1.1636748845423821</v>
          </cell>
          <cell r="AE27">
            <v>1.3194172335374035</v>
          </cell>
          <cell r="AF27">
            <v>1.4979219258470935</v>
          </cell>
          <cell r="AJ27">
            <v>3.8069434127411546</v>
          </cell>
          <cell r="AK27">
            <v>4.9082793358155268</v>
          </cell>
          <cell r="AL27">
            <v>4.5403912262050659</v>
          </cell>
          <cell r="AM27">
            <v>3.3924871879901586</v>
          </cell>
          <cell r="AN27">
            <v>3.1759454525865354</v>
          </cell>
          <cell r="AO27">
            <v>3.1782738583435579</v>
          </cell>
          <cell r="AP27">
            <v>3.1759454525865354</v>
          </cell>
          <cell r="AQ27">
            <v>3.5973868946086398</v>
          </cell>
          <cell r="AR27">
            <v>3.3924871879901586</v>
          </cell>
          <cell r="AS27">
            <v>3.3924871879901515</v>
          </cell>
          <cell r="AT27">
            <v>3.846526310610622</v>
          </cell>
          <cell r="AU27">
            <v>4.3669249973064268</v>
          </cell>
        </row>
        <row r="28">
          <cell r="F28">
            <v>24.188884592723561</v>
          </cell>
          <cell r="G28">
            <v>31.186647536061727</v>
          </cell>
          <cell r="H28">
            <v>28.849128413339841</v>
          </cell>
          <cell r="I28">
            <v>21.555476973454507</v>
          </cell>
          <cell r="J28">
            <v>20.179595464510598</v>
          </cell>
          <cell r="K28">
            <v>20.194389889337966</v>
          </cell>
          <cell r="L28">
            <v>20.179595464510598</v>
          </cell>
          <cell r="M28">
            <v>22.85738635826165</v>
          </cell>
          <cell r="N28">
            <v>21.555476973454525</v>
          </cell>
          <cell r="O28">
            <v>21.555476973454525</v>
          </cell>
          <cell r="P28">
            <v>24.440389814788603</v>
          </cell>
          <cell r="Q28">
            <v>27.746943763702202</v>
          </cell>
          <cell r="U28">
            <v>3.2645992385497529</v>
          </cell>
          <cell r="V28">
            <v>4.209036816429867</v>
          </cell>
          <cell r="W28">
            <v>3.8935587248758274</v>
          </cell>
          <cell r="X28">
            <v>2.909187211355948</v>
          </cell>
          <cell r="Y28">
            <v>2.7234944106310999</v>
          </cell>
          <cell r="Z28">
            <v>2.7254911074130894</v>
          </cell>
          <cell r="AA28">
            <v>2.7234944106310999</v>
          </cell>
          <cell r="AB28">
            <v>3.0848965281708591</v>
          </cell>
          <cell r="AC28">
            <v>2.9091872113559507</v>
          </cell>
          <cell r="AD28">
            <v>2.9091872113559507</v>
          </cell>
          <cell r="AE28">
            <v>3.2985430838435463</v>
          </cell>
          <cell r="AF28">
            <v>3.7448048146177797</v>
          </cell>
          <cell r="AJ28">
            <v>9.5173585318530129</v>
          </cell>
          <cell r="AK28">
            <v>12.270698339538848</v>
          </cell>
          <cell r="AL28">
            <v>11.350978065512695</v>
          </cell>
          <cell r="AM28">
            <v>8.4812179699754111</v>
          </cell>
          <cell r="AN28">
            <v>7.9398636314663404</v>
          </cell>
          <cell r="AO28">
            <v>7.9456846458589165</v>
          </cell>
          <cell r="AP28">
            <v>7.9398636314663404</v>
          </cell>
          <cell r="AQ28">
            <v>8.9934672365216279</v>
          </cell>
          <cell r="AR28">
            <v>8.4812179699754164</v>
          </cell>
          <cell r="AS28">
            <v>8.4812179699754164</v>
          </cell>
          <cell r="AT28">
            <v>9.616315776526724</v>
          </cell>
          <cell r="AU28">
            <v>10.91731249326627</v>
          </cell>
        </row>
        <row r="29">
          <cell r="F29">
            <v>24.188884592723561</v>
          </cell>
          <cell r="G29">
            <v>31.186647536061727</v>
          </cell>
          <cell r="H29">
            <v>28.849128413339841</v>
          </cell>
          <cell r="I29">
            <v>21.555476973454507</v>
          </cell>
          <cell r="J29">
            <v>20.179595464510598</v>
          </cell>
          <cell r="K29">
            <v>20.194389889337966</v>
          </cell>
          <cell r="L29">
            <v>20.179595464510598</v>
          </cell>
          <cell r="M29">
            <v>22.674325287135563</v>
          </cell>
          <cell r="N29">
            <v>0</v>
          </cell>
          <cell r="O29">
            <v>10.777738486727262</v>
          </cell>
          <cell r="P29">
            <v>24.440389814788603</v>
          </cell>
          <cell r="Q29">
            <v>27.746943763702202</v>
          </cell>
          <cell r="U29">
            <v>3.6858847051181036</v>
          </cell>
          <cell r="V29">
            <v>4.7521987513082022</v>
          </cell>
          <cell r="W29">
            <v>4.3960092813334901</v>
          </cell>
          <cell r="X29">
            <v>3.2846079604630338</v>
          </cell>
          <cell r="Y29">
            <v>3.0749521331994356</v>
          </cell>
          <cell r="Z29">
            <v>3.0772064969334552</v>
          </cell>
          <cell r="AA29">
            <v>3.0749521331994356</v>
          </cell>
          <cell r="AB29">
            <v>3.4550972556984476</v>
          </cell>
          <cell r="AC29">
            <v>0</v>
          </cell>
          <cell r="AD29">
            <v>1.6423039802315185</v>
          </cell>
          <cell r="AE29">
            <v>3.7242088885964</v>
          </cell>
          <cell r="AF29">
            <v>4.2280591831492433</v>
          </cell>
          <cell r="AJ29">
            <v>9.5173585318530129</v>
          </cell>
          <cell r="AK29">
            <v>12.270698339538848</v>
          </cell>
          <cell r="AL29">
            <v>11.350978065512695</v>
          </cell>
          <cell r="AM29">
            <v>8.4812179699754111</v>
          </cell>
          <cell r="AN29">
            <v>7.9398636314663404</v>
          </cell>
          <cell r="AO29">
            <v>7.9456846458589165</v>
          </cell>
          <cell r="AP29">
            <v>7.9398636314663404</v>
          </cell>
          <cell r="AQ29">
            <v>8.9214400274763594</v>
          </cell>
          <cell r="AR29">
            <v>0</v>
          </cell>
          <cell r="AS29">
            <v>4.2406089849877082</v>
          </cell>
          <cell r="AT29">
            <v>9.616315776526724</v>
          </cell>
          <cell r="AU29">
            <v>10.91731249326627</v>
          </cell>
        </row>
        <row r="30">
          <cell r="F30">
            <v>24.854633709954495</v>
          </cell>
          <cell r="G30">
            <v>31.186647536061727</v>
          </cell>
          <cell r="H30">
            <v>30.18062664780167</v>
          </cell>
          <cell r="I30">
            <v>21.555476973454489</v>
          </cell>
          <cell r="J30">
            <v>20.179595464510598</v>
          </cell>
          <cell r="K30">
            <v>20.580659219856514</v>
          </cell>
          <cell r="L30">
            <v>20.179595464510598</v>
          </cell>
          <cell r="M30">
            <v>23.52313547549252</v>
          </cell>
          <cell r="N30">
            <v>21.844048718439396</v>
          </cell>
          <cell r="O30">
            <v>22.243417727926492</v>
          </cell>
          <cell r="P30">
            <v>24.440389814788603</v>
          </cell>
          <cell r="Q30">
            <v>28.434884518174162</v>
          </cell>
          <cell r="U30">
            <v>3.2997764320131666</v>
          </cell>
          <cell r="V30">
            <v>4.1404337611212529</v>
          </cell>
          <cell r="W30">
            <v>4.006871381730245</v>
          </cell>
          <cell r="X30">
            <v>2.861770393716168</v>
          </cell>
          <cell r="Y30">
            <v>2.6791041983725847</v>
          </cell>
          <cell r="Z30">
            <v>2.7323506369670554</v>
          </cell>
          <cell r="AA30">
            <v>2.6791041983725847</v>
          </cell>
          <cell r="AB30">
            <v>3.1230026945838731</v>
          </cell>
          <cell r="AC30">
            <v>2.9000820523854625</v>
          </cell>
          <cell r="AD30">
            <v>2.9531034913879677</v>
          </cell>
          <cell r="AE30">
            <v>3.2447801581462827</v>
          </cell>
          <cell r="AF30">
            <v>3.7751013704341148</v>
          </cell>
          <cell r="AJ30">
            <v>9.4209003614211522</v>
          </cell>
          <cell r="AK30">
            <v>11.820986882068839</v>
          </cell>
          <cell r="AL30">
            <v>11.439664724582746</v>
          </cell>
          <cell r="AM30">
            <v>8.1703879920181901</v>
          </cell>
          <cell r="AN30">
            <v>7.6488738648680981</v>
          </cell>
          <cell r="AO30">
            <v>7.8008930706944142</v>
          </cell>
          <cell r="AP30">
            <v>7.6488738648680981</v>
          </cell>
          <cell r="AQ30">
            <v>8.9162092706306844</v>
          </cell>
          <cell r="AR30">
            <v>8.2797682262372696</v>
          </cell>
          <cell r="AS30">
            <v>8.4311450555932588</v>
          </cell>
          <cell r="AT30">
            <v>9.2638853553974734</v>
          </cell>
          <cell r="AU30">
            <v>10.777958627768736</v>
          </cell>
        </row>
        <row r="31">
          <cell r="F31">
            <v>25.904912141040853</v>
          </cell>
          <cell r="G31">
            <v>32.504496900782136</v>
          </cell>
          <cell r="H31">
            <v>31.455964742692391</v>
          </cell>
          <cell r="I31">
            <v>0</v>
          </cell>
          <cell r="J31">
            <v>10.516160762017742</v>
          </cell>
          <cell r="K31">
            <v>21.047741114595638</v>
          </cell>
          <cell r="L31">
            <v>21.032321524035485</v>
          </cell>
          <cell r="M31">
            <v>24.517148990627884</v>
          </cell>
          <cell r="N31">
            <v>22.466343446128814</v>
          </cell>
          <cell r="O31">
            <v>23.183354407175511</v>
          </cell>
          <cell r="P31">
            <v>25.473163605356859</v>
          </cell>
          <cell r="Q31">
            <v>29.636453056595581</v>
          </cell>
          <cell r="U31">
            <v>3.7149427069604508</v>
          </cell>
          <cell r="V31">
            <v>4.6613685870670309</v>
          </cell>
          <cell r="W31">
            <v>4.5110018584519649</v>
          </cell>
          <cell r="X31">
            <v>0</v>
          </cell>
          <cell r="Y31">
            <v>1.5080898369922735</v>
          </cell>
          <cell r="Z31">
            <v>3.0183909494053585</v>
          </cell>
          <cell r="AA31">
            <v>3.016179673984547</v>
          </cell>
          <cell r="AB31">
            <v>3.5159279190875603</v>
          </cell>
          <cell r="AC31">
            <v>3.2218282881198577</v>
          </cell>
          <cell r="AD31">
            <v>3.324652595187517</v>
          </cell>
          <cell r="AE31">
            <v>3.6530269951777798</v>
          </cell>
          <cell r="AF31">
            <v>4.2500713587964247</v>
          </cell>
          <cell r="AJ31">
            <v>9.8189978979401253</v>
          </cell>
          <cell r="AK31">
            <v>12.320504505272464</v>
          </cell>
          <cell r="AL31">
            <v>11.923068876070126</v>
          </cell>
          <cell r="AM31">
            <v>0</v>
          </cell>
          <cell r="AN31">
            <v>3.9860455752352051</v>
          </cell>
          <cell r="AO31">
            <v>7.9779357920763321</v>
          </cell>
          <cell r="AP31">
            <v>7.9720911504704102</v>
          </cell>
          <cell r="AQ31">
            <v>9.2929801534075942</v>
          </cell>
          <cell r="AR31">
            <v>8.5156428198206662</v>
          </cell>
          <cell r="AS31">
            <v>8.7874186544958057</v>
          </cell>
          <cell r="AT31">
            <v>9.6553479329744647</v>
          </cell>
          <cell r="AU31">
            <v>11.233401166571991</v>
          </cell>
        </row>
        <row r="32"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AJ32" t="e">
            <v>#REF!</v>
          </cell>
          <cell r="AK32" t="e">
            <v>#REF!</v>
          </cell>
          <cell r="AL32" t="e">
            <v>#REF!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U32" t="e">
            <v>#REF!</v>
          </cell>
        </row>
        <row r="33">
          <cell r="F33">
            <v>1.2877196506616777</v>
          </cell>
          <cell r="G33">
            <v>2.0225783313059624</v>
          </cell>
          <cell r="H33">
            <v>1.5452635807939727</v>
          </cell>
          <cell r="I33">
            <v>1.2774178934563925</v>
          </cell>
          <cell r="J33">
            <v>1.2774178934563925</v>
          </cell>
          <cell r="K33">
            <v>1.2362108646352186</v>
          </cell>
          <cell r="L33">
            <v>1.2774178934563925</v>
          </cell>
          <cell r="M33">
            <v>1.3392284366881366</v>
          </cell>
          <cell r="N33">
            <v>1.3306436390170666</v>
          </cell>
          <cell r="O33">
            <v>1.2774178934563925</v>
          </cell>
          <cell r="P33">
            <v>1.5383957426570984</v>
          </cell>
          <cell r="Q33">
            <v>1.8629010946238105</v>
          </cell>
          <cell r="U33">
            <v>0.10519383697813196</v>
          </cell>
          <cell r="V33">
            <v>0.16522445328032095</v>
          </cell>
          <cell r="W33">
            <v>0.12623260437375505</v>
          </cell>
          <cell r="X33">
            <v>0.10435228628230757</v>
          </cell>
          <cell r="Y33">
            <v>0.10435228628230757</v>
          </cell>
          <cell r="Z33">
            <v>0.10098608349900733</v>
          </cell>
          <cell r="AA33">
            <v>0.10435228628230757</v>
          </cell>
          <cell r="AB33">
            <v>0.10940159045725657</v>
          </cell>
          <cell r="AC33">
            <v>0.10870029821073632</v>
          </cell>
          <cell r="AD33">
            <v>0.10435228628230757</v>
          </cell>
          <cell r="AE33">
            <v>0.12567157057653738</v>
          </cell>
          <cell r="AF33">
            <v>0.15218041749502412</v>
          </cell>
          <cell r="AJ33">
            <v>0.88865533092162396</v>
          </cell>
          <cell r="AK33">
            <v>1.395781306434245</v>
          </cell>
          <cell r="AL33">
            <v>1.0663863971059209</v>
          </cell>
          <cell r="AM33">
            <v>0.88154608827425673</v>
          </cell>
          <cell r="AN33">
            <v>0.88154608827425673</v>
          </cell>
          <cell r="AO33">
            <v>0.85310911768476461</v>
          </cell>
          <cell r="AP33">
            <v>0.88154608827425673</v>
          </cell>
          <cell r="AQ33">
            <v>0.92420154415848332</v>
          </cell>
          <cell r="AR33">
            <v>0.91827717528567787</v>
          </cell>
          <cell r="AS33">
            <v>0.88154608827425673</v>
          </cell>
          <cell r="AT33">
            <v>1.061646902007664</v>
          </cell>
          <cell r="AU33">
            <v>1.285588045399892</v>
          </cell>
        </row>
        <row r="34">
          <cell r="F34">
            <v>2.827610639222947</v>
          </cell>
          <cell r="G34">
            <v>2.8601347991576707</v>
          </cell>
          <cell r="H34">
            <v>2.827610639222947</v>
          </cell>
          <cell r="I34">
            <v>2.7984052711182965</v>
          </cell>
          <cell r="J34">
            <v>2.2428395187639292</v>
          </cell>
          <cell r="K34">
            <v>2.4691811215749677</v>
          </cell>
          <cell r="L34">
            <v>2.1811099907245546</v>
          </cell>
          <cell r="M34">
            <v>2.827610639222947</v>
          </cell>
          <cell r="N34">
            <v>2.7984052711182965</v>
          </cell>
          <cell r="O34">
            <v>2.4897576309214258</v>
          </cell>
          <cell r="P34">
            <v>2.5275918577842682</v>
          </cell>
          <cell r="Q34">
            <v>3.2922414954332901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0.93489290564628313</v>
          </cell>
          <cell r="AK34">
            <v>0.94564636864550078</v>
          </cell>
          <cell r="AL34">
            <v>0.93489290564628313</v>
          </cell>
          <cell r="AM34">
            <v>0.92523673478984259</v>
          </cell>
          <cell r="AN34">
            <v>0.74155003008891807</v>
          </cell>
          <cell r="AO34">
            <v>0.81638535422633185</v>
          </cell>
          <cell r="AP34">
            <v>0.72114039623325965</v>
          </cell>
          <cell r="AQ34">
            <v>0.93489290564628313</v>
          </cell>
          <cell r="AR34">
            <v>0.92523673478984259</v>
          </cell>
          <cell r="AS34">
            <v>0.82318856551155117</v>
          </cell>
          <cell r="AT34">
            <v>0.83569769593921284</v>
          </cell>
          <cell r="AU34">
            <v>1.0885138056351089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U36" t="e">
            <v>#REF!</v>
          </cell>
        </row>
        <row r="37"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</row>
        <row r="38"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</row>
        <row r="39"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</row>
        <row r="40">
          <cell r="F40">
            <v>127.37131306145848</v>
          </cell>
          <cell r="G40">
            <v>189.62023946075118</v>
          </cell>
          <cell r="H40">
            <v>167.83404442511969</v>
          </cell>
          <cell r="I40">
            <v>123.96322114585942</v>
          </cell>
          <cell r="J40">
            <v>116.69224821685086</v>
          </cell>
          <cell r="K40">
            <v>112.92798214533954</v>
          </cell>
          <cell r="L40">
            <v>116.69224821685086</v>
          </cell>
          <cell r="M40">
            <v>0</v>
          </cell>
          <cell r="N40">
            <v>63.208301117460884</v>
          </cell>
          <cell r="O40">
            <v>123.99602632473093</v>
          </cell>
          <cell r="P40">
            <v>149.31588750328226</v>
          </cell>
          <cell r="Q40">
            <v>170.17619531624084</v>
          </cell>
          <cell r="U40">
            <v>23.116801501506583</v>
          </cell>
          <cell r="V40">
            <v>34.414448048967436</v>
          </cell>
          <cell r="W40">
            <v>30.46044039993901</v>
          </cell>
          <cell r="X40">
            <v>22.498262032781955</v>
          </cell>
          <cell r="Y40">
            <v>21.178642772504588</v>
          </cell>
          <cell r="Z40">
            <v>20.495460747585085</v>
          </cell>
          <cell r="AA40">
            <v>21.178642772504588</v>
          </cell>
          <cell r="AB40">
            <v>0</v>
          </cell>
          <cell r="AC40">
            <v>11.471764835106653</v>
          </cell>
          <cell r="AD40">
            <v>22.504215891543137</v>
          </cell>
          <cell r="AE40">
            <v>27.099553655140273</v>
          </cell>
          <cell r="AF40">
            <v>30.885520709902522</v>
          </cell>
          <cell r="AJ40">
            <v>53.395328148494038</v>
          </cell>
          <cell r="AK40">
            <v>79.490700584341539</v>
          </cell>
          <cell r="AL40">
            <v>70.357709763454451</v>
          </cell>
          <cell r="AM40">
            <v>51.966621936555747</v>
          </cell>
          <cell r="AN40">
            <v>48.918557374986065</v>
          </cell>
          <cell r="AO40">
            <v>47.340539395147808</v>
          </cell>
          <cell r="AP40">
            <v>48.918557374986065</v>
          </cell>
          <cell r="AQ40">
            <v>0</v>
          </cell>
          <cell r="AR40">
            <v>26.497551911450792</v>
          </cell>
          <cell r="AS40">
            <v>51.980374195590478</v>
          </cell>
          <cell r="AT40">
            <v>62.594713200250979</v>
          </cell>
          <cell r="AU40">
            <v>71.339562838521346</v>
          </cell>
        </row>
        <row r="41">
          <cell r="F41">
            <v>69.454515894516433</v>
          </cell>
          <cell r="G41">
            <v>92.241082809640446</v>
          </cell>
          <cell r="H41">
            <v>0</v>
          </cell>
          <cell r="I41">
            <v>30.096956887623776</v>
          </cell>
          <cell r="J41">
            <v>55.563612715613154</v>
          </cell>
          <cell r="K41">
            <v>54.241945383572933</v>
          </cell>
          <cell r="L41">
            <v>55.563612715613154</v>
          </cell>
          <cell r="M41">
            <v>62.397204833978449</v>
          </cell>
          <cell r="N41">
            <v>60.19391377524758</v>
          </cell>
          <cell r="O41">
            <v>60.19391377524758</v>
          </cell>
          <cell r="P41">
            <v>71.097525947935111</v>
          </cell>
          <cell r="Q41">
            <v>81.030268543602517</v>
          </cell>
          <cell r="U41">
            <v>26.625084924358742</v>
          </cell>
          <cell r="V41">
            <v>35.360215699313287</v>
          </cell>
          <cell r="W41">
            <v>0</v>
          </cell>
          <cell r="X41">
            <v>11.537536800555451</v>
          </cell>
          <cell r="Y41">
            <v>21.300067939487001</v>
          </cell>
          <cell r="Z41">
            <v>20.793412547766103</v>
          </cell>
          <cell r="AA41">
            <v>21.300067939487001</v>
          </cell>
          <cell r="AB41">
            <v>23.919695592874319</v>
          </cell>
          <cell r="AC41">
            <v>23.075073601110912</v>
          </cell>
          <cell r="AD41">
            <v>23.075073601110912</v>
          </cell>
          <cell r="AE41">
            <v>27.254925642999488</v>
          </cell>
          <cell r="AF41">
            <v>31.062599078418536</v>
          </cell>
          <cell r="AJ41">
            <v>28.543722397169422</v>
          </cell>
          <cell r="AK41">
            <v>37.908317802277935</v>
          </cell>
          <cell r="AL41">
            <v>0</v>
          </cell>
          <cell r="AM41">
            <v>12.368946372106745</v>
          </cell>
          <cell r="AN41">
            <v>22.834977917735536</v>
          </cell>
          <cell r="AO41">
            <v>22.29181229428697</v>
          </cell>
          <cell r="AP41">
            <v>22.834977917735536</v>
          </cell>
          <cell r="AQ41">
            <v>25.643379270620123</v>
          </cell>
          <cell r="AR41">
            <v>24.7378927442135</v>
          </cell>
          <cell r="AS41">
            <v>24.7378927442135</v>
          </cell>
          <cell r="AT41">
            <v>29.218950238822895</v>
          </cell>
          <cell r="AU41">
            <v>33.301009463364331</v>
          </cell>
          <cell r="AW41">
            <v>5.4026943190487033</v>
          </cell>
        </row>
        <row r="42">
          <cell r="F42">
            <v>22.749047581551409</v>
          </cell>
          <cell r="G42">
            <v>21.303535183140333</v>
          </cell>
          <cell r="H42">
            <v>21.042869012935057</v>
          </cell>
          <cell r="I42">
            <v>23.507349167603127</v>
          </cell>
          <cell r="J42">
            <v>19.099721198677539</v>
          </cell>
          <cell r="K42">
            <v>22.749047581551409</v>
          </cell>
          <cell r="L42">
            <v>19.989470208000593</v>
          </cell>
          <cell r="M42">
            <v>21.042869012935057</v>
          </cell>
          <cell r="N42">
            <v>22.18506077692545</v>
          </cell>
          <cell r="O42">
            <v>22.18506077692545</v>
          </cell>
          <cell r="P42">
            <v>21.232444409447986</v>
          </cell>
          <cell r="Q42">
            <v>23.507349167603127</v>
          </cell>
          <cell r="U42">
            <v>3.2333701272262658</v>
          </cell>
          <cell r="V42">
            <v>3.0279164003920975</v>
          </cell>
          <cell r="W42">
            <v>2.9908673676842965</v>
          </cell>
          <cell r="X42">
            <v>3.3411491314671422</v>
          </cell>
          <cell r="Y42">
            <v>2.7146836693170528</v>
          </cell>
          <cell r="Z42">
            <v>3.2333701272262658</v>
          </cell>
          <cell r="AA42">
            <v>2.8411455731467048</v>
          </cell>
          <cell r="AB42">
            <v>2.9908673676842965</v>
          </cell>
          <cell r="AC42">
            <v>3.153209492822115</v>
          </cell>
          <cell r="AD42">
            <v>3.153209492822115</v>
          </cell>
          <cell r="AE42">
            <v>3.0178121187445153</v>
          </cell>
          <cell r="AF42">
            <v>3.3411491314671422</v>
          </cell>
          <cell r="AJ42">
            <v>4.0302212695476483</v>
          </cell>
          <cell r="AK42">
            <v>3.7741342930451425</v>
          </cell>
          <cell r="AL42">
            <v>3.7279546743315755</v>
          </cell>
          <cell r="AM42">
            <v>4.1645619785325705</v>
          </cell>
          <cell r="AN42">
            <v>3.3837066075577136</v>
          </cell>
          <cell r="AO42">
            <v>4.0302212695476483</v>
          </cell>
          <cell r="AP42">
            <v>3.5413345420493854</v>
          </cell>
          <cell r="AQ42">
            <v>3.7279546743315755</v>
          </cell>
          <cell r="AR42">
            <v>3.9303053672401136</v>
          </cell>
          <cell r="AS42">
            <v>3.9303053672401136</v>
          </cell>
          <cell r="AT42">
            <v>3.761539851577806</v>
          </cell>
          <cell r="AU42">
            <v>4.1645619785325705</v>
          </cell>
        </row>
        <row r="43">
          <cell r="F43">
            <v>22.749047581551409</v>
          </cell>
          <cell r="G43">
            <v>21.303535183140333</v>
          </cell>
          <cell r="H43">
            <v>21.042869012935057</v>
          </cell>
          <cell r="I43">
            <v>23.507349167603127</v>
          </cell>
          <cell r="J43">
            <v>19.099721198677539</v>
          </cell>
          <cell r="K43">
            <v>22.749047581551409</v>
          </cell>
          <cell r="L43">
            <v>19.98124679246266</v>
          </cell>
          <cell r="M43">
            <v>21.042869012935057</v>
          </cell>
          <cell r="N43">
            <v>22.18506077692545</v>
          </cell>
          <cell r="O43">
            <v>22.18506077692545</v>
          </cell>
          <cell r="P43">
            <v>21.232444409447986</v>
          </cell>
          <cell r="Q43">
            <v>23.507349167603127</v>
          </cell>
          <cell r="U43">
            <v>3.2334721641234565</v>
          </cell>
          <cell r="V43">
            <v>3.0280119536947789</v>
          </cell>
          <cell r="W43">
            <v>2.990961751814198</v>
          </cell>
          <cell r="X43">
            <v>3.3412545695942391</v>
          </cell>
          <cell r="Y43">
            <v>2.7147693377953188</v>
          </cell>
          <cell r="Z43">
            <v>3.2334721641234565</v>
          </cell>
          <cell r="AA43">
            <v>2.8400663841551035</v>
          </cell>
          <cell r="AB43">
            <v>2.990961751814198</v>
          </cell>
          <cell r="AC43">
            <v>3.1533090000545627</v>
          </cell>
          <cell r="AD43">
            <v>3.1533090000545627</v>
          </cell>
          <cell r="AE43">
            <v>3.0179073531818932</v>
          </cell>
          <cell r="AF43">
            <v>3.3412545695942391</v>
          </cell>
          <cell r="AJ43">
            <v>4.0302212695476483</v>
          </cell>
          <cell r="AK43">
            <v>3.7741342930451425</v>
          </cell>
          <cell r="AL43">
            <v>3.7279546743315755</v>
          </cell>
          <cell r="AM43">
            <v>4.1645619785325714</v>
          </cell>
          <cell r="AN43">
            <v>3.383706607557714</v>
          </cell>
          <cell r="AO43">
            <v>4.0302212695476483</v>
          </cell>
          <cell r="AP43">
            <v>3.539877681752686</v>
          </cell>
          <cell r="AQ43">
            <v>3.7279546743315755</v>
          </cell>
          <cell r="AR43">
            <v>3.930305367240114</v>
          </cell>
          <cell r="AS43">
            <v>3.930305367240114</v>
          </cell>
          <cell r="AT43">
            <v>3.761539851577806</v>
          </cell>
          <cell r="AU43">
            <v>4.1645619785325714</v>
          </cell>
        </row>
        <row r="44">
          <cell r="F44">
            <v>22.456022134505307</v>
          </cell>
          <cell r="G44">
            <v>21.303535183140333</v>
          </cell>
          <cell r="H44">
            <v>21.042869012935057</v>
          </cell>
          <cell r="I44">
            <v>23.507349167603127</v>
          </cell>
          <cell r="J44">
            <v>19.099721198677539</v>
          </cell>
          <cell r="K44">
            <v>22.749047581551409</v>
          </cell>
          <cell r="L44">
            <v>19.98124679246266</v>
          </cell>
          <cell r="M44">
            <v>21.042869012935057</v>
          </cell>
          <cell r="N44">
            <v>0</v>
          </cell>
          <cell r="O44">
            <v>11.092530388462725</v>
          </cell>
          <cell r="P44">
            <v>21.232444409447986</v>
          </cell>
          <cell r="Q44">
            <v>23.507349167603127</v>
          </cell>
          <cell r="U44">
            <v>3.6638241890398424</v>
          </cell>
          <cell r="V44">
            <v>3.4757895698774584</v>
          </cell>
          <cell r="W44">
            <v>3.43326044277106</v>
          </cell>
          <cell r="X44">
            <v>3.8353540081406434</v>
          </cell>
          <cell r="Y44">
            <v>3.1162251316142724</v>
          </cell>
          <cell r="Z44">
            <v>3.7116329111038482</v>
          </cell>
          <cell r="AA44">
            <v>3.2600509069195476</v>
          </cell>
          <cell r="AB44">
            <v>3.43326044277106</v>
          </cell>
          <cell r="AC44">
            <v>0</v>
          </cell>
          <cell r="AD44">
            <v>1.8098076725913661</v>
          </cell>
          <cell r="AE44">
            <v>3.4641907170302586</v>
          </cell>
          <cell r="AF44">
            <v>3.8353540081406434</v>
          </cell>
          <cell r="AJ44">
            <v>3.9783088813489607</v>
          </cell>
          <cell r="AK44">
            <v>3.7741342930451416</v>
          </cell>
          <cell r="AL44">
            <v>3.727954674331575</v>
          </cell>
          <cell r="AM44">
            <v>4.1645619785325696</v>
          </cell>
          <cell r="AN44">
            <v>3.3837066075577127</v>
          </cell>
          <cell r="AO44">
            <v>4.0302212695476474</v>
          </cell>
          <cell r="AP44">
            <v>3.5398776817526851</v>
          </cell>
          <cell r="AQ44">
            <v>3.727954674331575</v>
          </cell>
          <cell r="AR44">
            <v>0</v>
          </cell>
          <cell r="AS44">
            <v>1.9651526836200564</v>
          </cell>
          <cell r="AT44">
            <v>3.7615398515778056</v>
          </cell>
          <cell r="AU44">
            <v>4.1645619785325696</v>
          </cell>
        </row>
        <row r="45">
          <cell r="F45">
            <v>22.322502939397324</v>
          </cell>
          <cell r="G45">
            <v>21.303535183140333</v>
          </cell>
          <cell r="H45">
            <v>21.042869012935057</v>
          </cell>
          <cell r="I45">
            <v>23.507349167603127</v>
          </cell>
          <cell r="J45">
            <v>19.015172763825881</v>
          </cell>
          <cell r="K45">
            <v>22.749047581551409</v>
          </cell>
          <cell r="L45">
            <v>19.98124679246266</v>
          </cell>
          <cell r="M45">
            <v>0</v>
          </cell>
          <cell r="N45">
            <v>11.092530388462725</v>
          </cell>
          <cell r="O45">
            <v>22.18506077692545</v>
          </cell>
          <cell r="P45">
            <v>21.232444409447986</v>
          </cell>
          <cell r="Q45">
            <v>23.507349167603127</v>
          </cell>
          <cell r="U45">
            <v>3.6272740221547393</v>
          </cell>
          <cell r="V45">
            <v>3.4616978194449159</v>
          </cell>
          <cell r="W45">
            <v>3.419341116426124</v>
          </cell>
          <cell r="X45">
            <v>3.8198044904219763</v>
          </cell>
          <cell r="Y45">
            <v>3.0898525304381543</v>
          </cell>
          <cell r="Z45">
            <v>3.696584990730944</v>
          </cell>
          <cell r="AA45">
            <v>3.2468338168586803</v>
          </cell>
          <cell r="AB45">
            <v>0</v>
          </cell>
          <cell r="AC45">
            <v>1.8024702439178699</v>
          </cell>
          <cell r="AD45">
            <v>3.6049404878357398</v>
          </cell>
          <cell r="AE45">
            <v>3.4501459913488817</v>
          </cell>
          <cell r="AF45">
            <v>3.8198044904219763</v>
          </cell>
          <cell r="AJ45">
            <v>3.9546546207436308</v>
          </cell>
          <cell r="AK45">
            <v>3.7741342930451425</v>
          </cell>
          <cell r="AL45">
            <v>3.7279546743315755</v>
          </cell>
          <cell r="AM45">
            <v>4.1645619785325705</v>
          </cell>
          <cell r="AN45">
            <v>3.3687280068393939</v>
          </cell>
          <cell r="AO45">
            <v>4.0302212695476483</v>
          </cell>
          <cell r="AP45">
            <v>3.5398776817526851</v>
          </cell>
          <cell r="AQ45">
            <v>0</v>
          </cell>
          <cell r="AR45">
            <v>1.9651526836200568</v>
          </cell>
          <cell r="AS45">
            <v>3.9303053672401136</v>
          </cell>
          <cell r="AT45">
            <v>3.761539851577806</v>
          </cell>
          <cell r="AU45">
            <v>4.1645619785325705</v>
          </cell>
        </row>
        <row r="46">
          <cell r="F46">
            <v>28.382373466931412</v>
          </cell>
          <cell r="G46">
            <v>37.464025718924098</v>
          </cell>
          <cell r="H46">
            <v>33.918465606281373</v>
          </cell>
          <cell r="I46">
            <v>24.976017145949371</v>
          </cell>
          <cell r="J46">
            <v>23.054785057799418</v>
          </cell>
          <cell r="K46">
            <v>22.311082313999442</v>
          </cell>
          <cell r="L46">
            <v>23.054785057799418</v>
          </cell>
          <cell r="M46">
            <v>25.099967603249379</v>
          </cell>
          <cell r="N46">
            <v>24.976017145949371</v>
          </cell>
          <cell r="O46">
            <v>24.976017145949371</v>
          </cell>
          <cell r="P46">
            <v>29.500208837399281</v>
          </cell>
          <cell r="Q46">
            <v>33.621561542624178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11.868940936401378</v>
          </cell>
          <cell r="AK46">
            <v>15.66670627513968</v>
          </cell>
          <cell r="AL46">
            <v>14.184023947234744</v>
          </cell>
          <cell r="AM46">
            <v>10.444470850093108</v>
          </cell>
          <cell r="AN46">
            <v>9.6410500154705598</v>
          </cell>
          <cell r="AO46">
            <v>9.3300484020682877</v>
          </cell>
          <cell r="AP46">
            <v>9.6410500154705598</v>
          </cell>
          <cell r="AQ46">
            <v>10.496304452326825</v>
          </cell>
          <cell r="AR46">
            <v>10.444470850093108</v>
          </cell>
          <cell r="AS46">
            <v>10.444470850093108</v>
          </cell>
          <cell r="AT46">
            <v>12.336397331623632</v>
          </cell>
          <cell r="AU46">
            <v>14.059864605894578</v>
          </cell>
        </row>
        <row r="47">
          <cell r="F47">
            <v>46.860842952839185</v>
          </cell>
          <cell r="G47">
            <v>0</v>
          </cell>
          <cell r="H47">
            <v>26.335019180107896</v>
          </cell>
          <cell r="I47">
            <v>42.420035796977842</v>
          </cell>
          <cell r="J47">
            <v>36.417200542688533</v>
          </cell>
          <cell r="K47">
            <v>39.889808463987073</v>
          </cell>
          <cell r="L47">
            <v>35.216633491830663</v>
          </cell>
          <cell r="M47">
            <v>51.508199278740584</v>
          </cell>
          <cell r="N47">
            <v>46.021736949551425</v>
          </cell>
          <cell r="O47">
            <v>44.821169898693569</v>
          </cell>
          <cell r="P47">
            <v>43.736786755983239</v>
          </cell>
          <cell r="Q47">
            <v>54.425706305556474</v>
          </cell>
          <cell r="U47">
            <v>8.9781525699773645</v>
          </cell>
          <cell r="V47">
            <v>0</v>
          </cell>
          <cell r="W47">
            <v>5.0455733451112312</v>
          </cell>
          <cell r="X47">
            <v>8.1273303980566443</v>
          </cell>
          <cell r="Y47">
            <v>6.9772364738033472</v>
          </cell>
          <cell r="Z47">
            <v>7.6425596256832096</v>
          </cell>
          <cell r="AA47">
            <v>6.747217688952686</v>
          </cell>
          <cell r="AB47">
            <v>9.8685478661734631</v>
          </cell>
          <cell r="AC47">
            <v>8.8173867526086216</v>
          </cell>
          <cell r="AD47">
            <v>8.5873679677579631</v>
          </cell>
          <cell r="AE47">
            <v>8.3796090653122057</v>
          </cell>
          <cell r="AF47">
            <v>10.427518246563242</v>
          </cell>
          <cell r="AJ47">
            <v>16.989867220981374</v>
          </cell>
          <cell r="AK47">
            <v>0</v>
          </cell>
          <cell r="AL47">
            <v>9.5480245539399178</v>
          </cell>
          <cell r="AM47">
            <v>15.379808178552286</v>
          </cell>
          <cell r="AN47">
            <v>13.203420228757153</v>
          </cell>
          <cell r="AO47">
            <v>14.462448956703152</v>
          </cell>
          <cell r="AP47">
            <v>12.768142638798125</v>
          </cell>
          <cell r="AQ47">
            <v>18.674812730500186</v>
          </cell>
          <cell r="AR47">
            <v>16.685640948429363</v>
          </cell>
          <cell r="AS47">
            <v>16.250363358470342</v>
          </cell>
          <cell r="AT47">
            <v>15.857209406249282</v>
          </cell>
          <cell r="AU47">
            <v>19.732584078142555</v>
          </cell>
        </row>
        <row r="48"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U48" t="e">
            <v>#REF!</v>
          </cell>
        </row>
        <row r="49">
          <cell r="F49">
            <v>20.389483508520204</v>
          </cell>
          <cell r="G49">
            <v>32.025082097382359</v>
          </cell>
          <cell r="H49">
            <v>0</v>
          </cell>
          <cell r="I49">
            <v>10.534566479402104</v>
          </cell>
          <cell r="J49">
            <v>20.226367640452033</v>
          </cell>
          <cell r="K49">
            <v>19.573904168179389</v>
          </cell>
          <cell r="L49">
            <v>20.226367640452033</v>
          </cell>
          <cell r="M49">
            <v>21.205062848861019</v>
          </cell>
          <cell r="N49">
            <v>21.142835434321093</v>
          </cell>
          <cell r="O49">
            <v>21.069132958804207</v>
          </cell>
          <cell r="P49">
            <v>24.358636298178848</v>
          </cell>
          <cell r="Q49">
            <v>29.496786142325959</v>
          </cell>
          <cell r="U49">
            <v>6.2070063400852176</v>
          </cell>
          <cell r="V49">
            <v>9.7491379581605031</v>
          </cell>
          <cell r="W49">
            <v>0</v>
          </cell>
          <cell r="X49">
            <v>3.2069532757106956</v>
          </cell>
          <cell r="Y49">
            <v>6.1573502893645324</v>
          </cell>
          <cell r="Z49">
            <v>5.958726086481807</v>
          </cell>
          <cell r="AA49">
            <v>6.1573502893645324</v>
          </cell>
          <cell r="AB49">
            <v>6.4552865936886281</v>
          </cell>
          <cell r="AC49">
            <v>6.4363432027775715</v>
          </cell>
          <cell r="AD49">
            <v>6.4139065514213911</v>
          </cell>
          <cell r="AE49">
            <v>7.4153035742884867</v>
          </cell>
          <cell r="AF49">
            <v>8.9794691719899671</v>
          </cell>
          <cell r="AJ49">
            <v>11.466637735521594</v>
          </cell>
          <cell r="AK49">
            <v>18.010265669925893</v>
          </cell>
          <cell r="AL49">
            <v>0</v>
          </cell>
          <cell r="AM49">
            <v>5.9244294966861561</v>
          </cell>
          <cell r="AN49">
            <v>11.374904633637417</v>
          </cell>
          <cell r="AO49">
            <v>11.007972226100726</v>
          </cell>
          <cell r="AP49">
            <v>11.374904633637417</v>
          </cell>
          <cell r="AQ49">
            <v>11.925303244942462</v>
          </cell>
          <cell r="AR49">
            <v>11.890307791553498</v>
          </cell>
          <cell r="AS49">
            <v>11.848858993372312</v>
          </cell>
          <cell r="AT49">
            <v>13.698809881369822</v>
          </cell>
          <cell r="AU49">
            <v>16.588402590721277</v>
          </cell>
        </row>
        <row r="50">
          <cell r="F50">
            <v>20.389483508520204</v>
          </cell>
          <cell r="G50">
            <v>32.025082097382359</v>
          </cell>
          <cell r="H50">
            <v>25.282959550565032</v>
          </cell>
          <cell r="I50">
            <v>21.069132958804207</v>
          </cell>
          <cell r="J50">
            <v>20.226367640452033</v>
          </cell>
          <cell r="K50">
            <v>19.573904168179389</v>
          </cell>
          <cell r="L50">
            <v>20.226367640452033</v>
          </cell>
          <cell r="M50">
            <v>19.573904168179389</v>
          </cell>
          <cell r="N50">
            <v>20.647750299628122</v>
          </cell>
          <cell r="O50">
            <v>20.603419525759694</v>
          </cell>
          <cell r="P50">
            <v>24.358636298178848</v>
          </cell>
          <cell r="Q50">
            <v>29.496786142325959</v>
          </cell>
          <cell r="U50">
            <v>5.4528890513142425</v>
          </cell>
          <cell r="V50">
            <v>8.5646710699308919</v>
          </cell>
          <cell r="W50">
            <v>6.7615824236296547</v>
          </cell>
          <cell r="X50">
            <v>5.6346520196913819</v>
          </cell>
          <cell r="Y50">
            <v>5.409265938903725</v>
          </cell>
          <cell r="Z50">
            <v>5.2347734892616709</v>
          </cell>
          <cell r="AA50">
            <v>5.409265938903725</v>
          </cell>
          <cell r="AB50">
            <v>5.2347734892616709</v>
          </cell>
          <cell r="AC50">
            <v>5.5219589792975539</v>
          </cell>
          <cell r="AD50">
            <v>5.5101033189340916</v>
          </cell>
          <cell r="AE50">
            <v>6.514384786636759</v>
          </cell>
          <cell r="AF50">
            <v>7.8885128275679532</v>
          </cell>
          <cell r="AJ50">
            <v>11.466637735521596</v>
          </cell>
          <cell r="AK50">
            <v>18.010265669925897</v>
          </cell>
          <cell r="AL50">
            <v>14.218630792046767</v>
          </cell>
          <cell r="AM50">
            <v>11.848858993372314</v>
          </cell>
          <cell r="AN50">
            <v>11.374904633637417</v>
          </cell>
          <cell r="AO50">
            <v>11.00797222610073</v>
          </cell>
          <cell r="AP50">
            <v>11.374904633637417</v>
          </cell>
          <cell r="AQ50">
            <v>11.00797222610073</v>
          </cell>
          <cell r="AR50">
            <v>11.611881813504867</v>
          </cell>
          <cell r="AS50">
            <v>11.586951072896742</v>
          </cell>
          <cell r="AT50">
            <v>13.698809881369826</v>
          </cell>
          <cell r="AU50">
            <v>16.58840259072128</v>
          </cell>
        </row>
        <row r="51">
          <cell r="F51">
            <v>20.389483508520204</v>
          </cell>
          <cell r="G51">
            <v>32.025082097382359</v>
          </cell>
          <cell r="H51">
            <v>26.400474925020951</v>
          </cell>
          <cell r="I51">
            <v>21.069132958804207</v>
          </cell>
          <cell r="J51">
            <v>20.226367640452033</v>
          </cell>
          <cell r="K51">
            <v>19.573904168179389</v>
          </cell>
          <cell r="L51">
            <v>20.226367640452033</v>
          </cell>
          <cell r="M51">
            <v>1.6311586806816294</v>
          </cell>
          <cell r="N51">
            <v>10.955949138578191</v>
          </cell>
          <cell r="O51">
            <v>21.069132958804207</v>
          </cell>
          <cell r="P51">
            <v>24.358636298178848</v>
          </cell>
          <cell r="Q51">
            <v>29.496786142325959</v>
          </cell>
          <cell r="U51">
            <v>6.0270282646708981</v>
          </cell>
          <cell r="V51">
            <v>9.4664523943764127</v>
          </cell>
          <cell r="W51">
            <v>7.8038469443007825</v>
          </cell>
          <cell r="X51">
            <v>6.2279292068265937</v>
          </cell>
          <cell r="Y51">
            <v>5.9788120385535288</v>
          </cell>
          <cell r="Z51">
            <v>5.7859471340840605</v>
          </cell>
          <cell r="AA51">
            <v>5.9788120385535288</v>
          </cell>
          <cell r="AB51">
            <v>0.48216226117367578</v>
          </cell>
          <cell r="AC51">
            <v>3.2385231875498297</v>
          </cell>
          <cell r="AD51">
            <v>6.2279292068265937</v>
          </cell>
          <cell r="AE51">
            <v>7.2002897668601804</v>
          </cell>
          <cell r="AF51">
            <v>8.7191008895572519</v>
          </cell>
          <cell r="AJ51">
            <v>11.466637735521596</v>
          </cell>
          <cell r="AK51">
            <v>18.010265669925897</v>
          </cell>
          <cell r="AL51">
            <v>14.847099088333289</v>
          </cell>
          <cell r="AM51">
            <v>11.848858993372314</v>
          </cell>
          <cell r="AN51">
            <v>11.374904633637417</v>
          </cell>
          <cell r="AO51">
            <v>11.00797222610073</v>
          </cell>
          <cell r="AP51">
            <v>11.374904633637417</v>
          </cell>
          <cell r="AQ51">
            <v>0.91733101884173496</v>
          </cell>
          <cell r="AR51">
            <v>6.1614066765536055</v>
          </cell>
          <cell r="AS51">
            <v>11.848858993372314</v>
          </cell>
          <cell r="AT51">
            <v>13.698809881369826</v>
          </cell>
          <cell r="AU51">
            <v>16.58840259072128</v>
          </cell>
        </row>
        <row r="52">
          <cell r="F52">
            <v>24.660692630949921</v>
          </cell>
          <cell r="G52">
            <v>25.482715718648251</v>
          </cell>
          <cell r="H52">
            <v>24.660692630949921</v>
          </cell>
          <cell r="I52">
            <v>26.021082952140823</v>
          </cell>
          <cell r="J52">
            <v>20.637410617215139</v>
          </cell>
          <cell r="K52">
            <v>22.576690436785135</v>
          </cell>
          <cell r="L52">
            <v>19.266509910359076</v>
          </cell>
          <cell r="M52">
            <v>24.660692630949921</v>
          </cell>
          <cell r="N52">
            <v>24.405981251663114</v>
          </cell>
          <cell r="O52">
            <v>22.25251231769284</v>
          </cell>
          <cell r="P52">
            <v>22.530379276914815</v>
          </cell>
          <cell r="Q52">
            <v>28.712919119603665</v>
          </cell>
          <cell r="U52">
            <v>4.7471277932311855</v>
          </cell>
          <cell r="V52">
            <v>4.9053653863388913</v>
          </cell>
          <cell r="W52">
            <v>4.7471277932311855</v>
          </cell>
          <cell r="X52">
            <v>5.0089998663319673</v>
          </cell>
          <cell r="Y52">
            <v>3.9726550664012166</v>
          </cell>
          <cell r="Z52">
            <v>4.3459620642257324</v>
          </cell>
          <cell r="AA52">
            <v>3.7087597677302795</v>
          </cell>
          <cell r="AB52">
            <v>4.7471277932311855</v>
          </cell>
          <cell r="AC52">
            <v>4.6980964263527412</v>
          </cell>
          <cell r="AD52">
            <v>4.2835585063804409</v>
          </cell>
          <cell r="AE52">
            <v>4.3370472702478349</v>
          </cell>
          <cell r="AF52">
            <v>5.5271722662973435</v>
          </cell>
          <cell r="AJ52">
            <v>6.5736911811399406</v>
          </cell>
          <cell r="AK52">
            <v>6.7928142205112723</v>
          </cell>
          <cell r="AL52">
            <v>6.5736911811399406</v>
          </cell>
          <cell r="AM52">
            <v>6.9363243800995393</v>
          </cell>
          <cell r="AN52">
            <v>5.5012227842168766</v>
          </cell>
          <cell r="AO52">
            <v>6.0181679827337478</v>
          </cell>
          <cell r="AP52">
            <v>5.1357878784848285</v>
          </cell>
          <cell r="AQ52">
            <v>6.5736911811399406</v>
          </cell>
          <cell r="AR52">
            <v>6.505793901334739</v>
          </cell>
          <cell r="AS52">
            <v>5.9317532629816743</v>
          </cell>
          <cell r="AT52">
            <v>6.0058230227691674</v>
          </cell>
          <cell r="AU52">
            <v>7.6538751780408703</v>
          </cell>
        </row>
        <row r="53">
          <cell r="F53">
            <v>9.9988317524519381</v>
          </cell>
          <cell r="G53">
            <v>15.704831739184486</v>
          </cell>
          <cell r="H53">
            <v>13.598411183334621</v>
          </cell>
          <cell r="I53">
            <v>10.332126144200334</v>
          </cell>
          <cell r="J53">
            <v>9.9188410984323241</v>
          </cell>
          <cell r="K53">
            <v>9.5988784823538627</v>
          </cell>
          <cell r="L53">
            <v>9.9188410984323241</v>
          </cell>
          <cell r="M53">
            <v>10.398785022550014</v>
          </cell>
          <cell r="N53">
            <v>10.745411189968346</v>
          </cell>
          <cell r="O53">
            <v>10.332126144200334</v>
          </cell>
          <cell r="P53">
            <v>11.94527100026257</v>
          </cell>
          <cell r="Q53">
            <v>14.46497660188045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4.3872873963408603</v>
          </cell>
          <cell r="AK53">
            <v>6.8909660705193669</v>
          </cell>
          <cell r="AL53">
            <v>5.9667108590235625</v>
          </cell>
          <cell r="AM53">
            <v>4.533530309552221</v>
          </cell>
          <cell r="AN53">
            <v>4.3521890971701342</v>
          </cell>
          <cell r="AO53">
            <v>4.2117959004872265</v>
          </cell>
          <cell r="AP53">
            <v>4.3521890971701342</v>
          </cell>
          <cell r="AQ53">
            <v>4.5627788921944932</v>
          </cell>
          <cell r="AR53">
            <v>4.7148715219343096</v>
          </cell>
          <cell r="AS53">
            <v>4.533530309552221</v>
          </cell>
          <cell r="AT53">
            <v>5.2413460094952091</v>
          </cell>
          <cell r="AU53">
            <v>6.3469424333731013</v>
          </cell>
        </row>
        <row r="54">
          <cell r="F54">
            <v>43.672104804188457</v>
          </cell>
          <cell r="G54">
            <v>68.594319279112</v>
          </cell>
          <cell r="H54">
            <v>53.774740838126</v>
          </cell>
          <cell r="I54">
            <v>43.81777034893539</v>
          </cell>
          <cell r="J54">
            <v>43.32272796575495</v>
          </cell>
          <cell r="K54">
            <v>41.925220612020922</v>
          </cell>
          <cell r="L54">
            <v>43.32272796575495</v>
          </cell>
          <cell r="M54">
            <v>45.418988996355999</v>
          </cell>
          <cell r="N54">
            <v>45.127841630994737</v>
          </cell>
          <cell r="O54">
            <v>43.32272796575495</v>
          </cell>
          <cell r="P54">
            <v>52.173607872737151</v>
          </cell>
          <cell r="Q54">
            <v>63.178978283392624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25.325016854900845</v>
          </cell>
          <cell r="AK54">
            <v>39.77715980676426</v>
          </cell>
          <cell r="AL54">
            <v>31.183434464620881</v>
          </cell>
          <cell r="AM54">
            <v>25.409486847644143</v>
          </cell>
          <cell r="AN54">
            <v>25.122416720061636</v>
          </cell>
          <cell r="AO54">
            <v>24.312016180704809</v>
          </cell>
          <cell r="AP54">
            <v>25.122416720061636</v>
          </cell>
          <cell r="AQ54">
            <v>26.338017529096881</v>
          </cell>
          <cell r="AR54">
            <v>26.169184083397539</v>
          </cell>
          <cell r="AS54">
            <v>25.122416720061636</v>
          </cell>
          <cell r="AT54">
            <v>30.254953469321542</v>
          </cell>
          <cell r="AU54">
            <v>36.636857716756552</v>
          </cell>
        </row>
        <row r="55">
          <cell r="F55">
            <v>226.46907639627622</v>
          </cell>
          <cell r="G55">
            <v>255.98966229647871</v>
          </cell>
          <cell r="H55">
            <v>247.73193125465681</v>
          </cell>
          <cell r="I55">
            <v>214.09496883087513</v>
          </cell>
          <cell r="J55">
            <v>173.16300892339729</v>
          </cell>
          <cell r="K55">
            <v>190.55569426202709</v>
          </cell>
          <cell r="L55">
            <v>168.92439079723258</v>
          </cell>
          <cell r="M55">
            <v>253.19660620880376</v>
          </cell>
          <cell r="N55">
            <v>222.10867758076839</v>
          </cell>
          <cell r="O55">
            <v>221.7853637497243</v>
          </cell>
          <cell r="P55">
            <v>215.3368152909097</v>
          </cell>
          <cell r="Q55">
            <v>260.65498031507849</v>
          </cell>
          <cell r="U55">
            <v>67.888562373381134</v>
          </cell>
          <cell r="V55">
            <v>76.737938937613933</v>
          </cell>
          <cell r="W55">
            <v>74.262521552529606</v>
          </cell>
          <cell r="X55">
            <v>64.179180118477959</v>
          </cell>
          <cell r="Y55">
            <v>51.909019629188137</v>
          </cell>
          <cell r="Z55">
            <v>57.122819333064953</v>
          </cell>
          <cell r="AA55">
            <v>50.638410433380919</v>
          </cell>
          <cell r="AB55">
            <v>75.900665410306033</v>
          </cell>
          <cell r="AC55">
            <v>66.581447019400358</v>
          </cell>
          <cell r="AD55">
            <v>66.48452733599683</v>
          </cell>
          <cell r="AE55">
            <v>64.551448033381718</v>
          </cell>
          <cell r="AF55">
            <v>78.136459823278557</v>
          </cell>
          <cell r="AJ55">
            <v>80.009260000040442</v>
          </cell>
          <cell r="AK55">
            <v>90.438587792722984</v>
          </cell>
          <cell r="AL55">
            <v>87.521213992957726</v>
          </cell>
          <cell r="AM55">
            <v>75.63761153825989</v>
          </cell>
          <cell r="AN55">
            <v>61.176759422547036</v>
          </cell>
          <cell r="AO55">
            <v>67.321421225831557</v>
          </cell>
          <cell r="AP55">
            <v>59.679298024754303</v>
          </cell>
          <cell r="AQ55">
            <v>89.451829007508294</v>
          </cell>
          <cell r="AR55">
            <v>78.468774702509677</v>
          </cell>
          <cell r="AS55">
            <v>78.354551159140115</v>
          </cell>
          <cell r="AT55">
            <v>76.076343474125494</v>
          </cell>
          <cell r="AU55">
            <v>92.086797995514104</v>
          </cell>
        </row>
        <row r="56">
          <cell r="F56">
            <v>220.4186988374872</v>
          </cell>
          <cell r="G56">
            <v>256.001441955605</v>
          </cell>
          <cell r="H56">
            <v>247.74333092477892</v>
          </cell>
          <cell r="I56">
            <v>207.62031023160267</v>
          </cell>
          <cell r="J56">
            <v>171.29508248500034</v>
          </cell>
          <cell r="K56">
            <v>187.62914033273699</v>
          </cell>
          <cell r="L56">
            <v>165.64799185362671</v>
          </cell>
          <cell r="M56">
            <v>250.21857853041959</v>
          </cell>
          <cell r="N56">
            <v>219.01720111450106</v>
          </cell>
          <cell r="O56">
            <v>211.89297533719039</v>
          </cell>
          <cell r="P56">
            <v>209.64368298412742</v>
          </cell>
          <cell r="Q56">
            <v>256.001441955605</v>
          </cell>
          <cell r="U56">
            <v>67.264823397195954</v>
          </cell>
          <cell r="V56">
            <v>78.123552463520156</v>
          </cell>
          <cell r="W56">
            <v>75.603437867922693</v>
          </cell>
          <cell r="X56">
            <v>63.359159522561484</v>
          </cell>
          <cell r="Y56">
            <v>52.273847604267146</v>
          </cell>
          <cell r="Z56">
            <v>57.258486032323809</v>
          </cell>
          <cell r="AA56">
            <v>50.550533946983613</v>
          </cell>
          <cell r="AB56">
            <v>76.358805238911984</v>
          </cell>
          <cell r="AC56">
            <v>66.837130568386812</v>
          </cell>
          <cell r="AD56">
            <v>64.663041930354012</v>
          </cell>
          <cell r="AE56">
            <v>63.976628964052125</v>
          </cell>
          <cell r="AF56">
            <v>78.123552463520156</v>
          </cell>
          <cell r="AJ56">
            <v>77.871722112295856</v>
          </cell>
          <cell r="AK56">
            <v>90.442749428495702</v>
          </cell>
          <cell r="AL56">
            <v>87.525241382415146</v>
          </cell>
          <cell r="AM56">
            <v>73.350179401722912</v>
          </cell>
          <cell r="AN56">
            <v>60.516839691125767</v>
          </cell>
          <cell r="AO56">
            <v>66.287498988152649</v>
          </cell>
          <cell r="AP56">
            <v>58.521779041967783</v>
          </cell>
          <cell r="AQ56">
            <v>88.399721609011948</v>
          </cell>
          <cell r="AR56">
            <v>77.376586981742079</v>
          </cell>
          <cell r="AS56">
            <v>74.859669256876003</v>
          </cell>
          <cell r="AT56">
            <v>74.065016761462374</v>
          </cell>
          <cell r="AU56">
            <v>90.442749428495702</v>
          </cell>
        </row>
        <row r="57">
          <cell r="F57">
            <v>0.2917926576077628</v>
          </cell>
          <cell r="G57">
            <v>0.3126757865169198</v>
          </cell>
          <cell r="H57">
            <v>0.32394725592837881</v>
          </cell>
          <cell r="I57">
            <v>0.70822188805044051</v>
          </cell>
          <cell r="J57">
            <v>1.6627757064773232</v>
          </cell>
          <cell r="K57">
            <v>0.83981208673998842</v>
          </cell>
          <cell r="L57">
            <v>0.9256853531952659</v>
          </cell>
          <cell r="M57">
            <v>0.31749094251994442</v>
          </cell>
          <cell r="N57">
            <v>0.54465729621507986</v>
          </cell>
          <cell r="O57">
            <v>1.0392810455102026</v>
          </cell>
          <cell r="P57">
            <v>0.93339056541583065</v>
          </cell>
          <cell r="Q57">
            <v>0.43356253221992408</v>
          </cell>
          <cell r="U57">
            <v>6.716804208049626E-2</v>
          </cell>
          <cell r="V57">
            <v>7.1975150295084084E-2</v>
          </cell>
          <cell r="W57">
            <v>7.4569741049850771E-2</v>
          </cell>
          <cell r="X57">
            <v>0.16302630082915068</v>
          </cell>
          <cell r="Y57">
            <v>0.38275599372081148</v>
          </cell>
          <cell r="Z57">
            <v>0.19331717954907252</v>
          </cell>
          <cell r="AA57">
            <v>0.21308443216654999</v>
          </cell>
          <cell r="AB57">
            <v>7.3083555844719497E-2</v>
          </cell>
          <cell r="AC57">
            <v>0.12537520474829983</v>
          </cell>
          <cell r="AD57">
            <v>0.23923313756622205</v>
          </cell>
          <cell r="AE57">
            <v>0.21485810263143787</v>
          </cell>
          <cell r="AF57">
            <v>9.9802190526056725E-2</v>
          </cell>
        </row>
        <row r="58">
          <cell r="F58">
            <v>0.2917926576077628</v>
          </cell>
          <cell r="G58">
            <v>0.3126757865169198</v>
          </cell>
          <cell r="H58">
            <v>0.32394725592837881</v>
          </cell>
          <cell r="I58">
            <v>0.70822188805044051</v>
          </cell>
          <cell r="J58">
            <v>1.6627757064773232</v>
          </cell>
          <cell r="K58">
            <v>0.83981208673998842</v>
          </cell>
          <cell r="L58">
            <v>0.9256853531952659</v>
          </cell>
          <cell r="M58">
            <v>0.31749094251994442</v>
          </cell>
          <cell r="N58">
            <v>0.54465729621507986</v>
          </cell>
          <cell r="O58">
            <v>1.0392810455102026</v>
          </cell>
          <cell r="P58">
            <v>0.93339056541583065</v>
          </cell>
          <cell r="Q58">
            <v>0.43356253221992408</v>
          </cell>
          <cell r="U58">
            <v>6.716804208049626E-2</v>
          </cell>
          <cell r="V58">
            <v>7.1975150295084084E-2</v>
          </cell>
          <cell r="W58">
            <v>7.4569741049850771E-2</v>
          </cell>
          <cell r="X58">
            <v>0.16302630082915068</v>
          </cell>
          <cell r="Y58">
            <v>0.38275599372081148</v>
          </cell>
          <cell r="Z58">
            <v>0.19331717954907252</v>
          </cell>
          <cell r="AA58">
            <v>0.21308443216654999</v>
          </cell>
          <cell r="AB58">
            <v>7.3083555844719497E-2</v>
          </cell>
          <cell r="AC58">
            <v>0.12537520474829983</v>
          </cell>
          <cell r="AD58">
            <v>0.23923313756622205</v>
          </cell>
          <cell r="AE58">
            <v>0.21485810263143787</v>
          </cell>
          <cell r="AF58">
            <v>9.9802190526056725E-2</v>
          </cell>
        </row>
        <row r="59">
          <cell r="F59">
            <v>6.4194384673707807</v>
          </cell>
          <cell r="G59">
            <v>6.8788673033722345</v>
          </cell>
          <cell r="H59">
            <v>7.1268396304243335</v>
          </cell>
          <cell r="I59">
            <v>15.580881537109686</v>
          </cell>
          <cell r="J59">
            <v>36.581065542501101</v>
          </cell>
          <cell r="K59">
            <v>18.475865908279744</v>
          </cell>
          <cell r="L59">
            <v>20.365077770295844</v>
          </cell>
          <cell r="M59">
            <v>6.9848007354387756</v>
          </cell>
          <cell r="N59">
            <v>11.982460516731759</v>
          </cell>
          <cell r="O59">
            <v>22.864183001224454</v>
          </cell>
          <cell r="P59">
            <v>20.53459243914827</v>
          </cell>
          <cell r="Q59">
            <v>9.538375708838327</v>
          </cell>
          <cell r="U59">
            <v>1.4776969257709185</v>
          </cell>
          <cell r="V59">
            <v>1.5834533064918503</v>
          </cell>
          <cell r="W59">
            <v>1.6405343030967177</v>
          </cell>
          <cell r="X59">
            <v>3.5865786182413162</v>
          </cell>
          <cell r="Y59">
            <v>8.4206318618578546</v>
          </cell>
          <cell r="Z59">
            <v>4.2529779500795977</v>
          </cell>
          <cell r="AA59">
            <v>4.6878575076641003</v>
          </cell>
          <cell r="AB59">
            <v>1.6078382285838295</v>
          </cell>
          <cell r="AC59">
            <v>2.7582545044625979</v>
          </cell>
          <cell r="AD59">
            <v>5.2631290264568866</v>
          </cell>
          <cell r="AE59">
            <v>4.7268782578916353</v>
          </cell>
          <cell r="AF59">
            <v>2.1956481915732486</v>
          </cell>
        </row>
        <row r="60">
          <cell r="F60">
            <v>5.8825399773724971</v>
          </cell>
          <cell r="G60">
            <v>6.3035438561811015</v>
          </cell>
          <cell r="H60">
            <v>6.5307766795161157</v>
          </cell>
          <cell r="I60">
            <v>14.277753263096876</v>
          </cell>
          <cell r="J60">
            <v>33.521558242582827</v>
          </cell>
          <cell r="K60">
            <v>16.930611668678164</v>
          </cell>
          <cell r="L60">
            <v>18.66181672041656</v>
          </cell>
          <cell r="M60">
            <v>6.4006174012020773</v>
          </cell>
          <cell r="N60">
            <v>10.98029109169601</v>
          </cell>
          <cell r="O60">
            <v>20.951905877485679</v>
          </cell>
          <cell r="P60">
            <v>18.817153798783142</v>
          </cell>
          <cell r="Q60">
            <v>8.7406206495536658</v>
          </cell>
          <cell r="U60">
            <v>1.3541077283428047</v>
          </cell>
          <cell r="V60">
            <v>1.451019029948895</v>
          </cell>
          <cell r="W60">
            <v>1.5033259795649916</v>
          </cell>
          <cell r="X60">
            <v>3.2866102247156777</v>
          </cell>
          <cell r="Y60">
            <v>7.7163608334115592</v>
          </cell>
          <cell r="Z60">
            <v>3.8972743397093019</v>
          </cell>
          <cell r="AA60">
            <v>4.2957821524776474</v>
          </cell>
          <cell r="AB60">
            <v>1.4733644858295449</v>
          </cell>
          <cell r="AC60">
            <v>2.5275641277257246</v>
          </cell>
          <cell r="AD60">
            <v>4.8229400533350359</v>
          </cell>
          <cell r="AE60">
            <v>4.3315393490497875</v>
          </cell>
          <cell r="AF60">
            <v>2.0120121610053032</v>
          </cell>
        </row>
        <row r="61">
          <cell r="F61">
            <v>5.8825399773724971</v>
          </cell>
          <cell r="G61">
            <v>6.3035438561811015</v>
          </cell>
          <cell r="H61">
            <v>6.5307766795161157</v>
          </cell>
          <cell r="I61">
            <v>14.277753263096876</v>
          </cell>
          <cell r="J61">
            <v>33.521558242582827</v>
          </cell>
          <cell r="K61">
            <v>16.930611668678164</v>
          </cell>
          <cell r="L61">
            <v>18.66181672041656</v>
          </cell>
          <cell r="M61">
            <v>6.4006174012020773</v>
          </cell>
          <cell r="N61">
            <v>10.98029109169601</v>
          </cell>
          <cell r="O61">
            <v>20.951905877485679</v>
          </cell>
          <cell r="P61">
            <v>18.817153798783142</v>
          </cell>
          <cell r="Q61">
            <v>8.7406206495536658</v>
          </cell>
          <cell r="U61">
            <v>1.3541077283428047</v>
          </cell>
          <cell r="V61">
            <v>1.451019029948895</v>
          </cell>
          <cell r="W61">
            <v>1.5033259795649916</v>
          </cell>
          <cell r="X61">
            <v>3.2866102247156777</v>
          </cell>
          <cell r="Y61">
            <v>7.7163608334115592</v>
          </cell>
          <cell r="Z61">
            <v>3.8972743397093019</v>
          </cell>
          <cell r="AA61">
            <v>4.2957821524776474</v>
          </cell>
          <cell r="AB61">
            <v>1.4733644858295449</v>
          </cell>
          <cell r="AC61">
            <v>2.5275641277257246</v>
          </cell>
          <cell r="AD61">
            <v>4.8229400533350359</v>
          </cell>
          <cell r="AE61">
            <v>4.3315393490497875</v>
          </cell>
          <cell r="AF61">
            <v>2.0120121610053032</v>
          </cell>
        </row>
        <row r="62">
          <cell r="F62">
            <v>5.8825399773724971</v>
          </cell>
          <cell r="G62">
            <v>6.3035438561811015</v>
          </cell>
          <cell r="H62">
            <v>6.5307766795161157</v>
          </cell>
          <cell r="I62">
            <v>14.277753263096876</v>
          </cell>
          <cell r="J62">
            <v>33.521558242582827</v>
          </cell>
          <cell r="K62">
            <v>16.930611668678164</v>
          </cell>
          <cell r="L62">
            <v>18.66181672041656</v>
          </cell>
          <cell r="M62">
            <v>6.4006174012020773</v>
          </cell>
          <cell r="N62">
            <v>10.98029109169601</v>
          </cell>
          <cell r="O62">
            <v>20.951905877485679</v>
          </cell>
          <cell r="P62">
            <v>18.817153798783142</v>
          </cell>
          <cell r="Q62">
            <v>8.7406206495536658</v>
          </cell>
          <cell r="U62">
            <v>1.3541077283428047</v>
          </cell>
          <cell r="V62">
            <v>1.451019029948895</v>
          </cell>
          <cell r="W62">
            <v>1.5033259795649916</v>
          </cell>
          <cell r="X62">
            <v>3.2866102247156777</v>
          </cell>
          <cell r="Y62">
            <v>7.7163608334115592</v>
          </cell>
          <cell r="Z62">
            <v>3.8972743397093019</v>
          </cell>
          <cell r="AA62">
            <v>4.2957821524776474</v>
          </cell>
          <cell r="AB62">
            <v>1.4733644858295449</v>
          </cell>
          <cell r="AC62">
            <v>2.5275641277257246</v>
          </cell>
          <cell r="AD62">
            <v>4.8229400533350359</v>
          </cell>
          <cell r="AE62">
            <v>4.3315393490497875</v>
          </cell>
          <cell r="AF62">
            <v>2.0120121610053032</v>
          </cell>
        </row>
        <row r="63">
          <cell r="F63">
            <v>5.8825399773724971</v>
          </cell>
          <cell r="G63">
            <v>6.3035438561811015</v>
          </cell>
          <cell r="H63">
            <v>6.5307766795161157</v>
          </cell>
          <cell r="I63">
            <v>14.277753263096876</v>
          </cell>
          <cell r="J63">
            <v>33.521558242582827</v>
          </cell>
          <cell r="K63">
            <v>16.930611668678164</v>
          </cell>
          <cell r="L63">
            <v>18.66181672041656</v>
          </cell>
          <cell r="M63">
            <v>6.4006174012020773</v>
          </cell>
          <cell r="N63">
            <v>10.98029109169601</v>
          </cell>
          <cell r="O63">
            <v>20.951905877485679</v>
          </cell>
          <cell r="P63">
            <v>18.817153798783142</v>
          </cell>
          <cell r="Q63">
            <v>8.7406206495536658</v>
          </cell>
          <cell r="U63">
            <v>1.3541077283428047</v>
          </cell>
          <cell r="V63">
            <v>1.451019029948895</v>
          </cell>
          <cell r="W63">
            <v>1.5033259795649916</v>
          </cell>
          <cell r="X63">
            <v>3.2866102247156777</v>
          </cell>
          <cell r="Y63">
            <v>7.7163608334115592</v>
          </cell>
          <cell r="Z63">
            <v>3.8972743397093019</v>
          </cell>
          <cell r="AA63">
            <v>4.2957821524776474</v>
          </cell>
          <cell r="AB63">
            <v>1.4733644858295449</v>
          </cell>
          <cell r="AC63">
            <v>2.5275641277257246</v>
          </cell>
          <cell r="AD63">
            <v>4.8229400533350359</v>
          </cell>
          <cell r="AE63">
            <v>4.3315393490497875</v>
          </cell>
          <cell r="AF63">
            <v>2.0120121610053032</v>
          </cell>
        </row>
        <row r="64">
          <cell r="F64">
            <v>5.8825399773724971</v>
          </cell>
          <cell r="G64">
            <v>6.3035438561811015</v>
          </cell>
          <cell r="H64">
            <v>6.5307766795161157</v>
          </cell>
          <cell r="I64">
            <v>14.277753263096876</v>
          </cell>
          <cell r="J64">
            <v>33.521558242582827</v>
          </cell>
          <cell r="K64">
            <v>16.930611668678164</v>
          </cell>
          <cell r="L64">
            <v>18.66181672041656</v>
          </cell>
          <cell r="M64">
            <v>6.4006174012020773</v>
          </cell>
          <cell r="N64">
            <v>10.98029109169601</v>
          </cell>
          <cell r="O64">
            <v>20.951905877485679</v>
          </cell>
          <cell r="P64">
            <v>18.817153798783142</v>
          </cell>
          <cell r="Q64">
            <v>8.7406206495536658</v>
          </cell>
          <cell r="U64">
            <v>1.3541077283428047</v>
          </cell>
          <cell r="V64">
            <v>1.451019029948895</v>
          </cell>
          <cell r="W64">
            <v>1.5033259795649916</v>
          </cell>
          <cell r="X64">
            <v>3.2866102247156777</v>
          </cell>
          <cell r="Y64">
            <v>7.7163608334115592</v>
          </cell>
          <cell r="Z64">
            <v>3.8972743397093019</v>
          </cell>
          <cell r="AA64">
            <v>4.2957821524776474</v>
          </cell>
          <cell r="AB64">
            <v>1.4733644858295449</v>
          </cell>
          <cell r="AC64">
            <v>2.5275641277257246</v>
          </cell>
          <cell r="AD64">
            <v>4.8229400533350359</v>
          </cell>
          <cell r="AE64">
            <v>4.3315393490497875</v>
          </cell>
          <cell r="AF64">
            <v>2.0120121610053032</v>
          </cell>
        </row>
        <row r="65">
          <cell r="F65">
            <v>5.8825399773724971</v>
          </cell>
          <cell r="G65">
            <v>6.3035438561811015</v>
          </cell>
          <cell r="H65">
            <v>6.5307766795161157</v>
          </cell>
          <cell r="I65">
            <v>14.277753263096876</v>
          </cell>
          <cell r="J65">
            <v>33.521558242582827</v>
          </cell>
          <cell r="K65">
            <v>16.930611668678164</v>
          </cell>
          <cell r="L65">
            <v>18.66181672041656</v>
          </cell>
          <cell r="M65">
            <v>6.4006174012020773</v>
          </cell>
          <cell r="N65">
            <v>10.98029109169601</v>
          </cell>
          <cell r="O65">
            <v>20.951905877485679</v>
          </cell>
          <cell r="P65">
            <v>18.817153798783142</v>
          </cell>
          <cell r="Q65">
            <v>8.7406206495536658</v>
          </cell>
          <cell r="U65">
            <v>1.3541077283428047</v>
          </cell>
          <cell r="V65">
            <v>1.451019029948895</v>
          </cell>
          <cell r="W65">
            <v>1.5033259795649916</v>
          </cell>
          <cell r="X65">
            <v>3.2866102247156777</v>
          </cell>
          <cell r="Y65">
            <v>7.7163608334115592</v>
          </cell>
          <cell r="Z65">
            <v>3.8972743397093019</v>
          </cell>
          <cell r="AA65">
            <v>4.2957821524776474</v>
          </cell>
          <cell r="AB65">
            <v>1.4733644858295449</v>
          </cell>
          <cell r="AC65">
            <v>2.5275641277257246</v>
          </cell>
          <cell r="AD65">
            <v>4.8229400533350359</v>
          </cell>
          <cell r="AE65">
            <v>4.3315393490497875</v>
          </cell>
          <cell r="AF65">
            <v>2.0120121610053032</v>
          </cell>
        </row>
        <row r="66">
          <cell r="F66">
            <v>5.8825399773724971</v>
          </cell>
          <cell r="G66">
            <v>6.3035438561811015</v>
          </cell>
          <cell r="H66">
            <v>6.5307766795161157</v>
          </cell>
          <cell r="I66">
            <v>14.277753263096876</v>
          </cell>
          <cell r="J66">
            <v>33.521558242582827</v>
          </cell>
          <cell r="K66">
            <v>16.930611668678164</v>
          </cell>
          <cell r="L66">
            <v>18.66181672041656</v>
          </cell>
          <cell r="M66">
            <v>6.4006174012020773</v>
          </cell>
          <cell r="N66">
            <v>10.98029109169601</v>
          </cell>
          <cell r="O66">
            <v>20.951905877485679</v>
          </cell>
          <cell r="P66">
            <v>18.817153798783142</v>
          </cell>
          <cell r="Q66">
            <v>8.7406206495536658</v>
          </cell>
          <cell r="U66">
            <v>1.3541077283428047</v>
          </cell>
          <cell r="V66">
            <v>1.451019029948895</v>
          </cell>
          <cell r="W66">
            <v>1.5033259795649916</v>
          </cell>
          <cell r="X66">
            <v>3.2866102247156777</v>
          </cell>
          <cell r="Y66">
            <v>7.7163608334115592</v>
          </cell>
          <cell r="Z66">
            <v>3.8972743397093019</v>
          </cell>
          <cell r="AA66">
            <v>4.2957821524776474</v>
          </cell>
          <cell r="AB66">
            <v>1.4733644858295449</v>
          </cell>
          <cell r="AC66">
            <v>2.5275641277257246</v>
          </cell>
          <cell r="AD66">
            <v>4.8229400533350359</v>
          </cell>
          <cell r="AE66">
            <v>4.3315393490497875</v>
          </cell>
          <cell r="AF66">
            <v>2.0120121610053032</v>
          </cell>
        </row>
        <row r="67">
          <cell r="F67">
            <v>8.7537797282328835</v>
          </cell>
          <cell r="G67">
            <v>9.3802735955075924</v>
          </cell>
          <cell r="H67">
            <v>9.7184176778513631</v>
          </cell>
          <cell r="I67">
            <v>21.246656641513209</v>
          </cell>
          <cell r="J67">
            <v>49.88327119431969</v>
          </cell>
          <cell r="K67">
            <v>25.194362602199647</v>
          </cell>
          <cell r="L67">
            <v>27.77056059585798</v>
          </cell>
          <cell r="M67">
            <v>9.5247282755983314</v>
          </cell>
          <cell r="N67">
            <v>16.339718886452395</v>
          </cell>
          <cell r="O67">
            <v>31.178431365306079</v>
          </cell>
          <cell r="P67">
            <v>28.001716962474916</v>
          </cell>
          <cell r="Q67">
            <v>13.00687596659772</v>
          </cell>
          <cell r="U67">
            <v>2.4519246134119905</v>
          </cell>
          <cell r="V67">
            <v>2.6274048951888109</v>
          </cell>
          <cell r="W67">
            <v>2.7221187015808379</v>
          </cell>
          <cell r="X67">
            <v>5.9511664663003776</v>
          </cell>
          <cell r="Y67">
            <v>13.972252471053253</v>
          </cell>
          <cell r="Z67">
            <v>7.0569148072486696</v>
          </cell>
          <cell r="AA67">
            <v>7.7785051905776994</v>
          </cell>
          <cell r="AB67">
            <v>2.6678665011045606</v>
          </cell>
          <cell r="AC67">
            <v>4.5767382956542608</v>
          </cell>
          <cell r="AD67">
            <v>8.7330462549350312</v>
          </cell>
          <cell r="AE67">
            <v>7.8432518488728551</v>
          </cell>
          <cell r="AF67">
            <v>3.6432124540716315</v>
          </cell>
        </row>
        <row r="68">
          <cell r="F68">
            <v>8.7537797282328835</v>
          </cell>
          <cell r="G68">
            <v>9.3802735955075924</v>
          </cell>
          <cell r="H68">
            <v>9.7184176778513631</v>
          </cell>
          <cell r="I68">
            <v>21.246656641513209</v>
          </cell>
          <cell r="J68">
            <v>49.88327119431969</v>
          </cell>
          <cell r="K68">
            <v>25.194362602199647</v>
          </cell>
          <cell r="L68">
            <v>27.77056059585798</v>
          </cell>
          <cell r="M68">
            <v>9.5247282755983314</v>
          </cell>
          <cell r="N68">
            <v>16.339718886452395</v>
          </cell>
          <cell r="O68">
            <v>31.178431365306079</v>
          </cell>
          <cell r="P68">
            <v>28.001716962474916</v>
          </cell>
          <cell r="Q68">
            <v>13.00687596659772</v>
          </cell>
          <cell r="U68">
            <v>2.4519246134119905</v>
          </cell>
          <cell r="V68">
            <v>2.6274048951888109</v>
          </cell>
          <cell r="W68">
            <v>2.7221187015808379</v>
          </cell>
          <cell r="X68">
            <v>5.9511664663003776</v>
          </cell>
          <cell r="Y68">
            <v>13.972252471053253</v>
          </cell>
          <cell r="Z68">
            <v>7.0569148072486696</v>
          </cell>
          <cell r="AA68">
            <v>7.7785051905776994</v>
          </cell>
          <cell r="AB68">
            <v>2.6678665011045606</v>
          </cell>
          <cell r="AC68">
            <v>4.5767382956542608</v>
          </cell>
          <cell r="AD68">
            <v>8.7330462549350312</v>
          </cell>
          <cell r="AE68">
            <v>7.8432518488728551</v>
          </cell>
          <cell r="AF68">
            <v>3.6432124540716315</v>
          </cell>
        </row>
        <row r="69">
          <cell r="F69">
            <v>8.7537797282328835</v>
          </cell>
          <cell r="G69">
            <v>9.3802735955075924</v>
          </cell>
          <cell r="H69">
            <v>9.7184176778513631</v>
          </cell>
          <cell r="I69">
            <v>21.246656641513209</v>
          </cell>
          <cell r="J69">
            <v>49.88327119431969</v>
          </cell>
          <cell r="K69">
            <v>25.194362602199647</v>
          </cell>
          <cell r="L69">
            <v>27.77056059585798</v>
          </cell>
          <cell r="M69">
            <v>9.5247282755983314</v>
          </cell>
          <cell r="N69">
            <v>16.339718886452395</v>
          </cell>
          <cell r="O69">
            <v>31.178431365306079</v>
          </cell>
          <cell r="P69">
            <v>28.001716962474916</v>
          </cell>
          <cell r="Q69">
            <v>13.00687596659772</v>
          </cell>
          <cell r="U69">
            <v>2.4519246134119905</v>
          </cell>
          <cell r="V69">
            <v>2.6274048951888109</v>
          </cell>
          <cell r="W69">
            <v>2.7221187015808379</v>
          </cell>
          <cell r="X69">
            <v>5.9511664663003776</v>
          </cell>
          <cell r="Y69">
            <v>13.972252471053253</v>
          </cell>
          <cell r="Z69">
            <v>7.0569148072486696</v>
          </cell>
          <cell r="AA69">
            <v>7.7785051905776994</v>
          </cell>
          <cell r="AB69">
            <v>2.6678665011045606</v>
          </cell>
          <cell r="AC69">
            <v>4.5767382956542608</v>
          </cell>
          <cell r="AD69">
            <v>8.7330462549350312</v>
          </cell>
          <cell r="AE69">
            <v>7.8432518488728551</v>
          </cell>
          <cell r="AF69">
            <v>3.6432124540716315</v>
          </cell>
        </row>
        <row r="70">
          <cell r="F70">
            <v>8.7537797282328835</v>
          </cell>
          <cell r="G70">
            <v>9.3802735955075924</v>
          </cell>
          <cell r="H70">
            <v>9.7184176778513631</v>
          </cell>
          <cell r="I70">
            <v>21.246656641513209</v>
          </cell>
          <cell r="J70">
            <v>49.88327119431969</v>
          </cell>
          <cell r="K70">
            <v>25.194362602199647</v>
          </cell>
          <cell r="L70">
            <v>27.77056059585798</v>
          </cell>
          <cell r="M70">
            <v>9.5247282755983314</v>
          </cell>
          <cell r="N70">
            <v>16.339718886452395</v>
          </cell>
          <cell r="O70">
            <v>31.178431365306079</v>
          </cell>
          <cell r="P70">
            <v>28.001716962474916</v>
          </cell>
          <cell r="Q70">
            <v>13.00687596659772</v>
          </cell>
          <cell r="U70">
            <v>2.4519246134119905</v>
          </cell>
          <cell r="V70">
            <v>2.6274048951888109</v>
          </cell>
          <cell r="W70">
            <v>2.7221187015808379</v>
          </cell>
          <cell r="X70">
            <v>5.9511664663003776</v>
          </cell>
          <cell r="Y70">
            <v>13.972252471053253</v>
          </cell>
          <cell r="Z70">
            <v>7.0569148072486696</v>
          </cell>
          <cell r="AA70">
            <v>7.7785051905776994</v>
          </cell>
          <cell r="AB70">
            <v>2.6678665011045606</v>
          </cell>
          <cell r="AC70">
            <v>4.5767382956542608</v>
          </cell>
          <cell r="AD70">
            <v>8.7330462549350312</v>
          </cell>
          <cell r="AE70">
            <v>7.8432518488728551</v>
          </cell>
          <cell r="AF70">
            <v>3.6432124540716315</v>
          </cell>
        </row>
        <row r="71">
          <cell r="F71">
            <v>8.7537797282328835</v>
          </cell>
          <cell r="G71">
            <v>9.3802735955075924</v>
          </cell>
          <cell r="H71">
            <v>9.7184176778513631</v>
          </cell>
          <cell r="I71">
            <v>21.246656641513209</v>
          </cell>
          <cell r="J71">
            <v>49.88327119431969</v>
          </cell>
          <cell r="K71">
            <v>25.194362602199647</v>
          </cell>
          <cell r="L71">
            <v>27.77056059585798</v>
          </cell>
          <cell r="M71">
            <v>9.5247282755983314</v>
          </cell>
          <cell r="N71">
            <v>16.339718886452395</v>
          </cell>
          <cell r="O71">
            <v>31.178431365306079</v>
          </cell>
          <cell r="P71">
            <v>28.001716962474916</v>
          </cell>
          <cell r="Q71">
            <v>13.00687596659772</v>
          </cell>
          <cell r="U71">
            <v>2.4519246134119905</v>
          </cell>
          <cell r="V71">
            <v>2.6274048951888109</v>
          </cell>
          <cell r="W71">
            <v>2.7221187015808379</v>
          </cell>
          <cell r="X71">
            <v>5.9511664663003776</v>
          </cell>
          <cell r="Y71">
            <v>13.972252471053253</v>
          </cell>
          <cell r="Z71">
            <v>7.0569148072486696</v>
          </cell>
          <cell r="AA71">
            <v>7.7785051905776994</v>
          </cell>
          <cell r="AB71">
            <v>2.6678665011045606</v>
          </cell>
          <cell r="AC71">
            <v>4.5767382956542608</v>
          </cell>
          <cell r="AD71">
            <v>8.7330462549350312</v>
          </cell>
          <cell r="AE71">
            <v>7.8432518488728551</v>
          </cell>
          <cell r="AF71">
            <v>3.6432124540716315</v>
          </cell>
        </row>
        <row r="72">
          <cell r="F72">
            <v>8.7537797282328835</v>
          </cell>
          <cell r="G72">
            <v>9.3802735955075924</v>
          </cell>
          <cell r="H72">
            <v>9.7184176778513631</v>
          </cell>
          <cell r="I72">
            <v>21.246656641513209</v>
          </cell>
          <cell r="J72">
            <v>49.88327119431969</v>
          </cell>
          <cell r="K72">
            <v>25.194362602199647</v>
          </cell>
          <cell r="L72">
            <v>27.77056059585798</v>
          </cell>
          <cell r="M72">
            <v>9.5247282755983314</v>
          </cell>
          <cell r="N72">
            <v>16.339718886452395</v>
          </cell>
          <cell r="O72">
            <v>31.178431365306079</v>
          </cell>
          <cell r="P72">
            <v>28.001716962474916</v>
          </cell>
          <cell r="Q72">
            <v>13.00687596659772</v>
          </cell>
          <cell r="U72">
            <v>2.4519246134119905</v>
          </cell>
          <cell r="V72">
            <v>2.6274048951888109</v>
          </cell>
          <cell r="W72">
            <v>2.7221187015808379</v>
          </cell>
          <cell r="X72">
            <v>5.9511664663003776</v>
          </cell>
          <cell r="Y72">
            <v>13.972252471053253</v>
          </cell>
          <cell r="Z72">
            <v>7.0569148072486696</v>
          </cell>
          <cell r="AA72">
            <v>7.7785051905776994</v>
          </cell>
          <cell r="AB72">
            <v>2.6678665011045606</v>
          </cell>
          <cell r="AC72">
            <v>4.5767382956542608</v>
          </cell>
          <cell r="AD72">
            <v>8.7330462549350312</v>
          </cell>
          <cell r="AE72">
            <v>7.8432518488728551</v>
          </cell>
          <cell r="AF72">
            <v>3.6432124540716315</v>
          </cell>
        </row>
        <row r="73">
          <cell r="F73">
            <v>1.7507559456465764</v>
          </cell>
          <cell r="G73">
            <v>1.8760547191015187</v>
          </cell>
          <cell r="H73">
            <v>1.9436835355702726</v>
          </cell>
          <cell r="I73">
            <v>4.2493313283026426</v>
          </cell>
          <cell r="J73">
            <v>9.9766542388639383</v>
          </cell>
          <cell r="K73">
            <v>5.0388725204399298</v>
          </cell>
          <cell r="L73">
            <v>5.5541121191715943</v>
          </cell>
          <cell r="M73">
            <v>1.9049456551196662</v>
          </cell>
          <cell r="N73">
            <v>3.2679437772904794</v>
          </cell>
          <cell r="O73">
            <v>6.2356862730612139</v>
          </cell>
          <cell r="P73">
            <v>5.6003433924949828</v>
          </cell>
          <cell r="Q73">
            <v>2.6013751933195439</v>
          </cell>
          <cell r="U73">
            <v>0.77593020107068311</v>
          </cell>
          <cell r="V73">
            <v>0.83146227150149199</v>
          </cell>
          <cell r="W73">
            <v>0.86143517622945109</v>
          </cell>
          <cell r="X73">
            <v>1.883291911807919</v>
          </cell>
          <cell r="Y73">
            <v>4.4216256119669834</v>
          </cell>
          <cell r="Z73">
            <v>2.2332143881485154</v>
          </cell>
          <cell r="AA73">
            <v>2.461567155670199</v>
          </cell>
          <cell r="AB73">
            <v>0.84426665457351557</v>
          </cell>
          <cell r="AC73">
            <v>1.448343658923988</v>
          </cell>
          <cell r="AD73">
            <v>2.7636389387689229</v>
          </cell>
          <cell r="AE73">
            <v>2.4820567283572261</v>
          </cell>
          <cell r="AF73">
            <v>1.1529223029811093</v>
          </cell>
        </row>
        <row r="74">
          <cell r="F74">
            <v>1.7507559456465764</v>
          </cell>
          <cell r="G74">
            <v>1.8760547191015187</v>
          </cell>
          <cell r="H74">
            <v>1.9436835355702726</v>
          </cell>
          <cell r="I74">
            <v>4.2493313283026426</v>
          </cell>
          <cell r="J74">
            <v>9.9766542388639383</v>
          </cell>
          <cell r="K74">
            <v>5.0388725204399298</v>
          </cell>
          <cell r="L74">
            <v>5.5541121191715943</v>
          </cell>
          <cell r="M74">
            <v>1.9049456551196662</v>
          </cell>
          <cell r="N74">
            <v>3.2679437772904794</v>
          </cell>
          <cell r="O74">
            <v>6.2356862730612139</v>
          </cell>
          <cell r="P74">
            <v>5.6003433924949828</v>
          </cell>
          <cell r="Q74">
            <v>2.6013751933195439</v>
          </cell>
          <cell r="U74">
            <v>0.77593020107068311</v>
          </cell>
          <cell r="V74">
            <v>0.83146227150149199</v>
          </cell>
          <cell r="W74">
            <v>0.86143517622945109</v>
          </cell>
          <cell r="X74">
            <v>1.883291911807919</v>
          </cell>
          <cell r="Y74">
            <v>4.4216256119669834</v>
          </cell>
          <cell r="Z74">
            <v>2.2332143881485154</v>
          </cell>
          <cell r="AA74">
            <v>2.461567155670199</v>
          </cell>
          <cell r="AB74">
            <v>0.84426665457351557</v>
          </cell>
          <cell r="AC74">
            <v>1.448343658923988</v>
          </cell>
          <cell r="AD74">
            <v>2.7636389387689229</v>
          </cell>
          <cell r="AE74">
            <v>2.4820567283572261</v>
          </cell>
          <cell r="AF74">
            <v>1.1529223029811093</v>
          </cell>
        </row>
        <row r="75">
          <cell r="F75">
            <v>0.52522678369397291</v>
          </cell>
          <cell r="G75">
            <v>0.5628164157304556</v>
          </cell>
          <cell r="H75">
            <v>0.58310506067108192</v>
          </cell>
          <cell r="I75">
            <v>1.2747993984907928</v>
          </cell>
          <cell r="J75">
            <v>2.9929962716591811</v>
          </cell>
          <cell r="K75">
            <v>1.511661756131979</v>
          </cell>
          <cell r="L75">
            <v>1.6662336357514784</v>
          </cell>
          <cell r="M75">
            <v>0.57148369653589981</v>
          </cell>
          <cell r="N75">
            <v>0.98038313318714376</v>
          </cell>
          <cell r="O75">
            <v>1.8707058819183646</v>
          </cell>
          <cell r="P75">
            <v>1.6801030177484952</v>
          </cell>
          <cell r="Q75">
            <v>0.78041255799586318</v>
          </cell>
          <cell r="U75">
            <v>7.2751176127130252E-2</v>
          </cell>
          <cell r="V75">
            <v>7.7957860221964145E-2</v>
          </cell>
          <cell r="W75">
            <v>8.0768118242462078E-2</v>
          </cell>
          <cell r="X75">
            <v>0.17657735371774344</v>
          </cell>
          <cell r="Y75">
            <v>0.41457139214399119</v>
          </cell>
          <cell r="Z75">
            <v>0.20938606727466974</v>
          </cell>
          <cell r="AA75">
            <v>0.2307964111253975</v>
          </cell>
          <cell r="AB75">
            <v>7.915839852655214E-2</v>
          </cell>
          <cell r="AC75">
            <v>0.13579662768325834</v>
          </cell>
          <cell r="AD75">
            <v>0.25911864612144153</v>
          </cell>
          <cell r="AE75">
            <v>0.23271751241681096</v>
          </cell>
          <cell r="AF75">
            <v>0.10809793639857901</v>
          </cell>
        </row>
        <row r="76">
          <cell r="F76">
            <v>0.52522678369397291</v>
          </cell>
          <cell r="G76">
            <v>0.5628164157304556</v>
          </cell>
          <cell r="H76">
            <v>0.58310506067108192</v>
          </cell>
          <cell r="I76">
            <v>1.2747993984907928</v>
          </cell>
          <cell r="J76">
            <v>2.9929962716591811</v>
          </cell>
          <cell r="K76">
            <v>1.511661756131979</v>
          </cell>
          <cell r="L76">
            <v>1.6662336357514784</v>
          </cell>
          <cell r="M76">
            <v>0.57148369653589981</v>
          </cell>
          <cell r="N76">
            <v>0.98038313318714376</v>
          </cell>
          <cell r="O76">
            <v>1.8707058819183646</v>
          </cell>
          <cell r="P76">
            <v>1.6801030177484952</v>
          </cell>
          <cell r="Q76">
            <v>0.78041255799586318</v>
          </cell>
          <cell r="U76">
            <v>7.2751176127130252E-2</v>
          </cell>
          <cell r="V76">
            <v>7.7957860221964145E-2</v>
          </cell>
          <cell r="W76">
            <v>8.0768118242462078E-2</v>
          </cell>
          <cell r="X76">
            <v>0.17657735371774344</v>
          </cell>
          <cell r="Y76">
            <v>0.41457139214399119</v>
          </cell>
          <cell r="Z76">
            <v>0.20938606727466974</v>
          </cell>
          <cell r="AA76">
            <v>0.2307964111253975</v>
          </cell>
          <cell r="AB76">
            <v>7.915839852655214E-2</v>
          </cell>
          <cell r="AC76">
            <v>0.13579662768325834</v>
          </cell>
          <cell r="AD76">
            <v>0.25911864612144153</v>
          </cell>
          <cell r="AE76">
            <v>0.23271751241681096</v>
          </cell>
          <cell r="AF76">
            <v>0.10809793639857901</v>
          </cell>
        </row>
        <row r="77">
          <cell r="F77">
            <v>0.52522678369397291</v>
          </cell>
          <cell r="G77">
            <v>0.5628164157304556</v>
          </cell>
          <cell r="H77">
            <v>0.58310506067108192</v>
          </cell>
          <cell r="I77">
            <v>1.2747993984907928</v>
          </cell>
          <cell r="J77">
            <v>2.9929962716591811</v>
          </cell>
          <cell r="K77">
            <v>1.511661756131979</v>
          </cell>
          <cell r="L77">
            <v>1.6662336357514784</v>
          </cell>
          <cell r="M77">
            <v>0.57148369653589981</v>
          </cell>
          <cell r="N77">
            <v>0.98038313318714376</v>
          </cell>
          <cell r="O77">
            <v>1.8707058819183646</v>
          </cell>
          <cell r="P77">
            <v>1.6801030177484952</v>
          </cell>
          <cell r="Q77">
            <v>0.78041255799586318</v>
          </cell>
          <cell r="U77">
            <v>7.2751176127130252E-2</v>
          </cell>
          <cell r="V77">
            <v>7.7957860221964145E-2</v>
          </cell>
          <cell r="W77">
            <v>8.0768118242462078E-2</v>
          </cell>
          <cell r="X77">
            <v>0.17657735371774344</v>
          </cell>
          <cell r="Y77">
            <v>0.41457139214399119</v>
          </cell>
          <cell r="Z77">
            <v>0.20938606727466974</v>
          </cell>
          <cell r="AA77">
            <v>0.2307964111253975</v>
          </cell>
          <cell r="AB77">
            <v>7.915839852655214E-2</v>
          </cell>
          <cell r="AC77">
            <v>0.13579662768325834</v>
          </cell>
          <cell r="AD77">
            <v>0.25911864612144153</v>
          </cell>
          <cell r="AE77">
            <v>0.23271751241681096</v>
          </cell>
          <cell r="AF77">
            <v>0.10809793639857901</v>
          </cell>
        </row>
        <row r="78">
          <cell r="F78">
            <v>0.52522678369397291</v>
          </cell>
          <cell r="G78">
            <v>0.5628164157304556</v>
          </cell>
          <cell r="H78">
            <v>0.58310506067108192</v>
          </cell>
          <cell r="I78">
            <v>1.2747993984907928</v>
          </cell>
          <cell r="J78">
            <v>2.9929962716591811</v>
          </cell>
          <cell r="K78">
            <v>1.511661756131979</v>
          </cell>
          <cell r="L78">
            <v>1.6662336357514784</v>
          </cell>
          <cell r="M78">
            <v>0.57148369653589981</v>
          </cell>
          <cell r="N78">
            <v>0.98038313318714376</v>
          </cell>
          <cell r="O78">
            <v>1.8707058819183646</v>
          </cell>
          <cell r="P78">
            <v>1.6801030177484952</v>
          </cell>
          <cell r="Q78">
            <v>0.78041255799586318</v>
          </cell>
          <cell r="U78">
            <v>7.2751176127130252E-2</v>
          </cell>
          <cell r="V78">
            <v>7.7957860221964145E-2</v>
          </cell>
          <cell r="W78">
            <v>8.0768118242462078E-2</v>
          </cell>
          <cell r="X78">
            <v>0.17657735371774344</v>
          </cell>
          <cell r="Y78">
            <v>0.41457139214399119</v>
          </cell>
          <cell r="Z78">
            <v>0.20938606727466974</v>
          </cell>
          <cell r="AA78">
            <v>0.2307964111253975</v>
          </cell>
          <cell r="AB78">
            <v>7.915839852655214E-2</v>
          </cell>
          <cell r="AC78">
            <v>0.13579662768325834</v>
          </cell>
          <cell r="AD78">
            <v>0.25911864612144153</v>
          </cell>
          <cell r="AE78">
            <v>0.23271751241681096</v>
          </cell>
          <cell r="AF78">
            <v>0.10809793639857901</v>
          </cell>
        </row>
        <row r="79">
          <cell r="F79">
            <v>0.43768898641164411</v>
          </cell>
          <cell r="G79">
            <v>0.46901367977537967</v>
          </cell>
          <cell r="H79">
            <v>0.48592088389256816</v>
          </cell>
          <cell r="I79">
            <v>1.0623328320756606</v>
          </cell>
          <cell r="J79">
            <v>2.4941635597159846</v>
          </cell>
          <cell r="K79">
            <v>1.2597181301099825</v>
          </cell>
          <cell r="L79">
            <v>1.3885280297928986</v>
          </cell>
          <cell r="M79">
            <v>0.47623641377991655</v>
          </cell>
          <cell r="N79">
            <v>0.81698594432261984</v>
          </cell>
          <cell r="O79">
            <v>1.5589215682653035</v>
          </cell>
          <cell r="P79">
            <v>1.4000858481237457</v>
          </cell>
          <cell r="Q79">
            <v>0.65034379832988598</v>
          </cell>
          <cell r="U79">
            <v>0.16526498074380352</v>
          </cell>
          <cell r="V79">
            <v>0.17709272831407136</v>
          </cell>
          <cell r="W79">
            <v>0.18347664211954878</v>
          </cell>
          <cell r="X79">
            <v>0.40112139095813359</v>
          </cell>
          <cell r="Y79">
            <v>0.94175980082964394</v>
          </cell>
          <cell r="Z79">
            <v>0.47565120206028544</v>
          </cell>
          <cell r="AA79">
            <v>0.52428794242068233</v>
          </cell>
          <cell r="AB79">
            <v>0.17981992738289773</v>
          </cell>
          <cell r="AC79">
            <v>0.30848198275076338</v>
          </cell>
          <cell r="AD79">
            <v>0.58862605859166162</v>
          </cell>
          <cell r="AE79">
            <v>0.52865200613530217</v>
          </cell>
          <cell r="AF79">
            <v>0.24556033769320665</v>
          </cell>
        </row>
        <row r="80">
          <cell r="F80">
            <v>0.43768898641164411</v>
          </cell>
          <cell r="G80">
            <v>0.46901367977537967</v>
          </cell>
          <cell r="H80">
            <v>0.48592088389256816</v>
          </cell>
          <cell r="I80">
            <v>1.0623328320756606</v>
          </cell>
          <cell r="J80">
            <v>2.4941635597159846</v>
          </cell>
          <cell r="K80">
            <v>1.2597181301099825</v>
          </cell>
          <cell r="L80">
            <v>1.3885280297928986</v>
          </cell>
          <cell r="M80">
            <v>0.47623641377991655</v>
          </cell>
          <cell r="N80">
            <v>0.81698594432261984</v>
          </cell>
          <cell r="O80">
            <v>1.5589215682653035</v>
          </cell>
          <cell r="P80">
            <v>1.4000858481237457</v>
          </cell>
          <cell r="Q80">
            <v>0.65034379832988598</v>
          </cell>
          <cell r="U80">
            <v>0.16526498074380352</v>
          </cell>
          <cell r="V80">
            <v>0.17709272831407136</v>
          </cell>
          <cell r="W80">
            <v>0.18347664211954878</v>
          </cell>
          <cell r="X80">
            <v>0.40112139095813359</v>
          </cell>
          <cell r="Y80">
            <v>0.94175980082964394</v>
          </cell>
          <cell r="Z80">
            <v>0.47565120206028544</v>
          </cell>
          <cell r="AA80">
            <v>0.52428794242068233</v>
          </cell>
          <cell r="AB80">
            <v>0.17981992738289773</v>
          </cell>
          <cell r="AC80">
            <v>0.30848198275076338</v>
          </cell>
          <cell r="AD80">
            <v>0.58862605859166162</v>
          </cell>
          <cell r="AE80">
            <v>0.52865200613530217</v>
          </cell>
          <cell r="AF80">
            <v>0.24556033769320665</v>
          </cell>
        </row>
        <row r="81">
          <cell r="F81">
            <v>2.2759827293405497</v>
          </cell>
          <cell r="G81">
            <v>2.4388711348319738</v>
          </cell>
          <cell r="H81">
            <v>2.5267885962413548</v>
          </cell>
          <cell r="I81">
            <v>5.5241307267934348</v>
          </cell>
          <cell r="J81">
            <v>12.969650510523117</v>
          </cell>
          <cell r="K81">
            <v>6.5505342765719092</v>
          </cell>
          <cell r="L81">
            <v>7.2203457549230725</v>
          </cell>
          <cell r="M81">
            <v>2.4764293516555655</v>
          </cell>
          <cell r="N81">
            <v>4.2483269104776227</v>
          </cell>
          <cell r="O81">
            <v>8.1063921549795808</v>
          </cell>
          <cell r="P81">
            <v>7.2804464102434778</v>
          </cell>
          <cell r="Q81">
            <v>3.3817877513154069</v>
          </cell>
          <cell r="U81">
            <v>0.56834025764510798</v>
          </cell>
          <cell r="V81">
            <v>0.60901545133219714</v>
          </cell>
          <cell r="W81">
            <v>0.63096949870908081</v>
          </cell>
          <cell r="X81">
            <v>1.3794418736387828</v>
          </cell>
          <cell r="Y81">
            <v>3.2386777007106118</v>
          </cell>
          <cell r="Z81">
            <v>1.635747183168953</v>
          </cell>
          <cell r="AA81">
            <v>1.8030071642190073</v>
          </cell>
          <cell r="AB81">
            <v>0.61839418973430971</v>
          </cell>
          <cell r="AC81">
            <v>1.0608583183586286</v>
          </cell>
          <cell r="AD81">
            <v>2.0242636055802929</v>
          </cell>
          <cell r="AE81">
            <v>1.8180150206008243</v>
          </cell>
          <cell r="AF81">
            <v>0.84447306963553126</v>
          </cell>
        </row>
        <row r="82">
          <cell r="F82">
            <v>2.2759827293405497</v>
          </cell>
          <cell r="G82">
            <v>2.4388711348319738</v>
          </cell>
          <cell r="H82">
            <v>2.5267885962413548</v>
          </cell>
          <cell r="I82">
            <v>5.5241307267934348</v>
          </cell>
          <cell r="J82">
            <v>12.969650510523117</v>
          </cell>
          <cell r="K82">
            <v>6.5505342765719092</v>
          </cell>
          <cell r="L82">
            <v>7.2203457549230725</v>
          </cell>
          <cell r="M82">
            <v>2.4764293516555655</v>
          </cell>
          <cell r="N82">
            <v>4.2483269104776227</v>
          </cell>
          <cell r="O82">
            <v>8.1063921549795808</v>
          </cell>
          <cell r="P82">
            <v>7.2804464102434778</v>
          </cell>
          <cell r="Q82">
            <v>3.3817877513154069</v>
          </cell>
          <cell r="U82">
            <v>0.56834025764510798</v>
          </cell>
          <cell r="V82">
            <v>0.60901545133219714</v>
          </cell>
          <cell r="W82">
            <v>0.63096949870908081</v>
          </cell>
          <cell r="X82">
            <v>1.3794418736387828</v>
          </cell>
          <cell r="Y82">
            <v>3.2386777007106118</v>
          </cell>
          <cell r="Z82">
            <v>1.635747183168953</v>
          </cell>
          <cell r="AA82">
            <v>1.8030071642190073</v>
          </cell>
          <cell r="AB82">
            <v>0.61839418973430971</v>
          </cell>
          <cell r="AC82">
            <v>1.0608583183586286</v>
          </cell>
          <cell r="AD82">
            <v>2.0242636055802929</v>
          </cell>
          <cell r="AE82">
            <v>1.8180150206008243</v>
          </cell>
          <cell r="AF82">
            <v>0.84447306963553126</v>
          </cell>
        </row>
        <row r="83">
          <cell r="F83">
            <v>2.2759827293405497</v>
          </cell>
          <cell r="G83">
            <v>2.4388711348319738</v>
          </cell>
          <cell r="H83">
            <v>2.5267885962413548</v>
          </cell>
          <cell r="I83">
            <v>5.5241307267934348</v>
          </cell>
          <cell r="J83">
            <v>12.969650510523117</v>
          </cell>
          <cell r="K83">
            <v>6.5505342765719092</v>
          </cell>
          <cell r="L83">
            <v>7.2203457549230725</v>
          </cell>
          <cell r="M83">
            <v>2.4764293516555655</v>
          </cell>
          <cell r="N83">
            <v>4.2483269104776227</v>
          </cell>
          <cell r="O83">
            <v>8.1063921549795808</v>
          </cell>
          <cell r="P83">
            <v>7.2804464102434778</v>
          </cell>
          <cell r="Q83">
            <v>3.3817877513154069</v>
          </cell>
          <cell r="U83">
            <v>0.56834025764510798</v>
          </cell>
          <cell r="V83">
            <v>0.60901545133219714</v>
          </cell>
          <cell r="W83">
            <v>0.63096949870908081</v>
          </cell>
          <cell r="X83">
            <v>1.3794418736387828</v>
          </cell>
          <cell r="Y83">
            <v>3.2386777007106118</v>
          </cell>
          <cell r="Z83">
            <v>1.635747183168953</v>
          </cell>
          <cell r="AA83">
            <v>1.8030071642190073</v>
          </cell>
          <cell r="AB83">
            <v>0.61839418973430971</v>
          </cell>
          <cell r="AC83">
            <v>1.0608583183586286</v>
          </cell>
          <cell r="AD83">
            <v>2.0242636055802929</v>
          </cell>
          <cell r="AE83">
            <v>1.8180150206008243</v>
          </cell>
          <cell r="AF83">
            <v>0.84447306963553126</v>
          </cell>
        </row>
        <row r="84">
          <cell r="F84">
            <v>2.2759827293405497</v>
          </cell>
          <cell r="G84">
            <v>2.4388711348319738</v>
          </cell>
          <cell r="H84">
            <v>2.5267885962413548</v>
          </cell>
          <cell r="I84">
            <v>5.5241307267934348</v>
          </cell>
          <cell r="J84">
            <v>12.969650510523117</v>
          </cell>
          <cell r="K84">
            <v>6.5505342765719092</v>
          </cell>
          <cell r="L84">
            <v>7.2203457549230725</v>
          </cell>
          <cell r="M84">
            <v>2.4764293516555655</v>
          </cell>
          <cell r="N84">
            <v>4.2483269104776227</v>
          </cell>
          <cell r="O84">
            <v>8.1063921549795808</v>
          </cell>
          <cell r="P84">
            <v>7.2804464102434778</v>
          </cell>
          <cell r="Q84">
            <v>3.3817877513154069</v>
          </cell>
          <cell r="U84">
            <v>0.56834025764510798</v>
          </cell>
          <cell r="V84">
            <v>0.60901545133219714</v>
          </cell>
          <cell r="W84">
            <v>0.63096949870908081</v>
          </cell>
          <cell r="X84">
            <v>1.3794418736387828</v>
          </cell>
          <cell r="Y84">
            <v>3.2386777007106118</v>
          </cell>
          <cell r="Z84">
            <v>1.635747183168953</v>
          </cell>
          <cell r="AA84">
            <v>1.8030071642190073</v>
          </cell>
          <cell r="AB84">
            <v>0.61839418973430971</v>
          </cell>
          <cell r="AC84">
            <v>1.0608583183586286</v>
          </cell>
          <cell r="AD84">
            <v>2.0242636055802929</v>
          </cell>
          <cell r="AE84">
            <v>1.8180150206008243</v>
          </cell>
          <cell r="AF84">
            <v>0.84447306963553126</v>
          </cell>
        </row>
        <row r="85">
          <cell r="F85">
            <v>2.2759827293405497</v>
          </cell>
          <cell r="G85">
            <v>2.4388711348319738</v>
          </cell>
          <cell r="H85">
            <v>2.5267885962413548</v>
          </cell>
          <cell r="I85">
            <v>5.5241307267934348</v>
          </cell>
          <cell r="J85">
            <v>12.969650510523117</v>
          </cell>
          <cell r="K85">
            <v>6.5505342765719092</v>
          </cell>
          <cell r="L85">
            <v>7.2203457549230725</v>
          </cell>
          <cell r="M85">
            <v>2.4764293516555655</v>
          </cell>
          <cell r="N85">
            <v>4.2483269104776227</v>
          </cell>
          <cell r="O85">
            <v>8.1063921549795808</v>
          </cell>
          <cell r="P85">
            <v>7.2804464102434778</v>
          </cell>
          <cell r="Q85">
            <v>3.3817877513154069</v>
          </cell>
          <cell r="U85">
            <v>0.56834025764510798</v>
          </cell>
          <cell r="V85">
            <v>0.60901545133219714</v>
          </cell>
          <cell r="W85">
            <v>0.63096949870908081</v>
          </cell>
          <cell r="X85">
            <v>1.3794418736387828</v>
          </cell>
          <cell r="Y85">
            <v>3.2386777007106118</v>
          </cell>
          <cell r="Z85">
            <v>1.635747183168953</v>
          </cell>
          <cell r="AA85">
            <v>1.8030071642190073</v>
          </cell>
          <cell r="AB85">
            <v>0.61839418973430971</v>
          </cell>
          <cell r="AC85">
            <v>1.0608583183586286</v>
          </cell>
          <cell r="AD85">
            <v>2.0242636055802929</v>
          </cell>
          <cell r="AE85">
            <v>1.8180150206008243</v>
          </cell>
          <cell r="AF85">
            <v>0.84447306963553126</v>
          </cell>
        </row>
        <row r="86">
          <cell r="F86">
            <v>2.2759827293405497</v>
          </cell>
          <cell r="G86">
            <v>2.4388711348319738</v>
          </cell>
          <cell r="H86">
            <v>2.5267885962413548</v>
          </cell>
          <cell r="I86">
            <v>5.5241307267934348</v>
          </cell>
          <cell r="J86">
            <v>12.969650510523117</v>
          </cell>
          <cell r="K86">
            <v>6.5505342765719092</v>
          </cell>
          <cell r="L86">
            <v>7.2203457549230725</v>
          </cell>
          <cell r="M86">
            <v>2.4764293516555655</v>
          </cell>
          <cell r="N86">
            <v>4.2483269104776227</v>
          </cell>
          <cell r="O86">
            <v>8.1063921549795808</v>
          </cell>
          <cell r="P86">
            <v>7.2804464102434778</v>
          </cell>
          <cell r="Q86">
            <v>3.3817877513154069</v>
          </cell>
          <cell r="U86">
            <v>0.56834025764510798</v>
          </cell>
          <cell r="V86">
            <v>0.60901545133219714</v>
          </cell>
          <cell r="W86">
            <v>0.63096949870908081</v>
          </cell>
          <cell r="X86">
            <v>1.3794418736387828</v>
          </cell>
          <cell r="Y86">
            <v>3.2386777007106118</v>
          </cell>
          <cell r="Z86">
            <v>1.635747183168953</v>
          </cell>
          <cell r="AA86">
            <v>1.8030071642190073</v>
          </cell>
          <cell r="AB86">
            <v>0.61839418973430971</v>
          </cell>
          <cell r="AC86">
            <v>1.0608583183586286</v>
          </cell>
          <cell r="AD86">
            <v>2.0242636055802929</v>
          </cell>
          <cell r="AE86">
            <v>1.8180150206008243</v>
          </cell>
          <cell r="AF86">
            <v>0.84447306963553126</v>
          </cell>
        </row>
        <row r="87">
          <cell r="F87">
            <v>2.3343412608621024</v>
          </cell>
          <cell r="G87">
            <v>2.5014062921353584</v>
          </cell>
          <cell r="H87">
            <v>2.5915780474270305</v>
          </cell>
          <cell r="I87">
            <v>5.6657751044035241</v>
          </cell>
          <cell r="J87">
            <v>13.302205651818586</v>
          </cell>
          <cell r="K87">
            <v>6.7184966939199073</v>
          </cell>
          <cell r="L87">
            <v>7.4054828255621272</v>
          </cell>
          <cell r="M87">
            <v>2.5399275401595554</v>
          </cell>
          <cell r="N87">
            <v>4.3572583697206388</v>
          </cell>
          <cell r="O87">
            <v>8.3142483640816209</v>
          </cell>
          <cell r="P87">
            <v>7.4671245233266452</v>
          </cell>
          <cell r="Q87">
            <v>3.4685002577593926</v>
          </cell>
          <cell r="U87">
            <v>1.0921734290460574</v>
          </cell>
          <cell r="V87">
            <v>1.1703385161901763</v>
          </cell>
          <cell r="W87">
            <v>1.2125273755618502</v>
          </cell>
          <cell r="X87">
            <v>2.6508587787609379</v>
          </cell>
          <cell r="Y87">
            <v>6.223732495418024</v>
          </cell>
          <cell r="Z87">
            <v>3.1433979663809626</v>
          </cell>
          <cell r="AA87">
            <v>3.4648196932220805</v>
          </cell>
          <cell r="AB87">
            <v>1.1883615380383969</v>
          </cell>
          <cell r="AC87">
            <v>2.038640148587318</v>
          </cell>
          <cell r="AD87">
            <v>3.8900058436126059</v>
          </cell>
          <cell r="AE87">
            <v>3.4936601312284887</v>
          </cell>
          <cell r="AF87">
            <v>1.6228149172864199</v>
          </cell>
        </row>
        <row r="88">
          <cell r="F88">
            <v>2.3343412608621024</v>
          </cell>
          <cell r="G88">
            <v>2.5014062921353584</v>
          </cell>
          <cell r="H88">
            <v>2.5915780474270305</v>
          </cell>
          <cell r="I88">
            <v>5.6657751044035241</v>
          </cell>
          <cell r="J88">
            <v>13.302205651818586</v>
          </cell>
          <cell r="K88">
            <v>6.7184966939199073</v>
          </cell>
          <cell r="L88">
            <v>7.4054828255621272</v>
          </cell>
          <cell r="M88">
            <v>2.5399275401595554</v>
          </cell>
          <cell r="N88">
            <v>4.3572583697206388</v>
          </cell>
          <cell r="O88">
            <v>8.3142483640816209</v>
          </cell>
          <cell r="P88">
            <v>7.4671245233266452</v>
          </cell>
          <cell r="Q88">
            <v>3.4685002577593926</v>
          </cell>
          <cell r="U88">
            <v>1.0921734290460574</v>
          </cell>
          <cell r="V88">
            <v>1.1703385161901763</v>
          </cell>
          <cell r="W88">
            <v>1.2125273755618502</v>
          </cell>
          <cell r="X88">
            <v>2.6508587787609379</v>
          </cell>
          <cell r="Y88">
            <v>6.223732495418024</v>
          </cell>
          <cell r="Z88">
            <v>3.1433979663809626</v>
          </cell>
          <cell r="AA88">
            <v>3.4648196932220805</v>
          </cell>
          <cell r="AB88">
            <v>1.1883615380383969</v>
          </cell>
          <cell r="AC88">
            <v>2.038640148587318</v>
          </cell>
          <cell r="AD88">
            <v>3.8900058436126059</v>
          </cell>
          <cell r="AE88">
            <v>3.4936601312284887</v>
          </cell>
          <cell r="AF88">
            <v>1.6228149172864199</v>
          </cell>
        </row>
        <row r="89">
          <cell r="F89">
            <v>2.3343412608621024</v>
          </cell>
          <cell r="G89">
            <v>2.5014062921353584</v>
          </cell>
          <cell r="H89">
            <v>2.5915780474270305</v>
          </cell>
          <cell r="I89">
            <v>5.6657751044035241</v>
          </cell>
          <cell r="J89">
            <v>13.302205651818586</v>
          </cell>
          <cell r="K89">
            <v>6.7184966939199073</v>
          </cell>
          <cell r="L89">
            <v>7.4054828255621272</v>
          </cell>
          <cell r="M89">
            <v>2.5399275401595554</v>
          </cell>
          <cell r="N89">
            <v>4.3572583697206388</v>
          </cell>
          <cell r="O89">
            <v>8.3142483640816209</v>
          </cell>
          <cell r="P89">
            <v>7.4671245233266452</v>
          </cell>
          <cell r="Q89">
            <v>3.4685002577593926</v>
          </cell>
          <cell r="U89">
            <v>1.0921734290460574</v>
          </cell>
          <cell r="V89">
            <v>1.1703385161901763</v>
          </cell>
          <cell r="W89">
            <v>1.2125273755618502</v>
          </cell>
          <cell r="X89">
            <v>2.6508587787609379</v>
          </cell>
          <cell r="Y89">
            <v>6.223732495418024</v>
          </cell>
          <cell r="Z89">
            <v>3.1433979663809626</v>
          </cell>
          <cell r="AA89">
            <v>3.4648196932220805</v>
          </cell>
          <cell r="AB89">
            <v>1.1883615380383969</v>
          </cell>
          <cell r="AC89">
            <v>2.038640148587318</v>
          </cell>
          <cell r="AD89">
            <v>3.8900058436126059</v>
          </cell>
          <cell r="AE89">
            <v>3.4936601312284887</v>
          </cell>
          <cell r="AF89">
            <v>1.6228149172864199</v>
          </cell>
        </row>
        <row r="90">
          <cell r="F90">
            <v>2.3343412608621024</v>
          </cell>
          <cell r="G90">
            <v>2.5014062921353584</v>
          </cell>
          <cell r="H90">
            <v>2.5915780474270305</v>
          </cell>
          <cell r="I90">
            <v>5.6657751044035241</v>
          </cell>
          <cell r="J90">
            <v>13.302205651818586</v>
          </cell>
          <cell r="K90">
            <v>6.7184966939199073</v>
          </cell>
          <cell r="L90">
            <v>7.4054828255621272</v>
          </cell>
          <cell r="M90">
            <v>2.5399275401595554</v>
          </cell>
          <cell r="N90">
            <v>4.3572583697206388</v>
          </cell>
          <cell r="O90">
            <v>8.3142483640816209</v>
          </cell>
          <cell r="P90">
            <v>7.4671245233266452</v>
          </cell>
          <cell r="Q90">
            <v>3.4685002577593926</v>
          </cell>
          <cell r="U90">
            <v>1.0921734290460574</v>
          </cell>
          <cell r="V90">
            <v>1.1703385161901763</v>
          </cell>
          <cell r="W90">
            <v>1.2125273755618502</v>
          </cell>
          <cell r="X90">
            <v>2.6508587787609379</v>
          </cell>
          <cell r="Y90">
            <v>6.223732495418024</v>
          </cell>
          <cell r="Z90">
            <v>3.1433979663809626</v>
          </cell>
          <cell r="AA90">
            <v>3.4648196932220805</v>
          </cell>
          <cell r="AB90">
            <v>1.1883615380383969</v>
          </cell>
          <cell r="AC90">
            <v>2.038640148587318</v>
          </cell>
          <cell r="AD90">
            <v>3.8900058436126059</v>
          </cell>
          <cell r="AE90">
            <v>3.4936601312284887</v>
          </cell>
          <cell r="AF90">
            <v>1.6228149172864199</v>
          </cell>
        </row>
        <row r="91">
          <cell r="F91">
            <v>2.3343412608621024</v>
          </cell>
          <cell r="G91">
            <v>2.5014062921353584</v>
          </cell>
          <cell r="H91">
            <v>2.5915780474270305</v>
          </cell>
          <cell r="I91">
            <v>5.6657751044035241</v>
          </cell>
          <cell r="J91">
            <v>13.302205651818586</v>
          </cell>
          <cell r="K91">
            <v>6.7184966939199073</v>
          </cell>
          <cell r="L91">
            <v>7.4054828255621272</v>
          </cell>
          <cell r="M91">
            <v>2.5399275401595554</v>
          </cell>
          <cell r="N91">
            <v>4.3572583697206388</v>
          </cell>
          <cell r="O91">
            <v>8.3142483640816209</v>
          </cell>
          <cell r="P91">
            <v>7.4671245233266452</v>
          </cell>
          <cell r="Q91">
            <v>3.4685002577593926</v>
          </cell>
          <cell r="U91">
            <v>1.0921734290460574</v>
          </cell>
          <cell r="V91">
            <v>1.1703385161901763</v>
          </cell>
          <cell r="W91">
            <v>1.2125273755618502</v>
          </cell>
          <cell r="X91">
            <v>2.6508587787609379</v>
          </cell>
          <cell r="Y91">
            <v>6.223732495418024</v>
          </cell>
          <cell r="Z91">
            <v>3.1433979663809626</v>
          </cell>
          <cell r="AA91">
            <v>3.4648196932220805</v>
          </cell>
          <cell r="AB91">
            <v>1.1883615380383969</v>
          </cell>
          <cell r="AC91">
            <v>2.038640148587318</v>
          </cell>
          <cell r="AD91">
            <v>3.8900058436126059</v>
          </cell>
          <cell r="AE91">
            <v>3.4936601312284887</v>
          </cell>
          <cell r="AF91">
            <v>1.6228149172864199</v>
          </cell>
        </row>
        <row r="92">
          <cell r="F92">
            <v>2.3343412608621024</v>
          </cell>
          <cell r="G92">
            <v>2.5014062921353584</v>
          </cell>
          <cell r="H92">
            <v>2.5915780474270305</v>
          </cell>
          <cell r="I92">
            <v>5.6657751044035241</v>
          </cell>
          <cell r="J92">
            <v>13.302205651818586</v>
          </cell>
          <cell r="K92">
            <v>6.7184966939199073</v>
          </cell>
          <cell r="L92">
            <v>7.4054828255621272</v>
          </cell>
          <cell r="M92">
            <v>2.5399275401595554</v>
          </cell>
          <cell r="N92">
            <v>4.3572583697206388</v>
          </cell>
          <cell r="O92">
            <v>8.3142483640816209</v>
          </cell>
          <cell r="P92">
            <v>7.4671245233266452</v>
          </cell>
          <cell r="Q92">
            <v>3.4685002577593926</v>
          </cell>
          <cell r="U92">
            <v>1.0921734290460574</v>
          </cell>
          <cell r="V92">
            <v>1.1703385161901763</v>
          </cell>
          <cell r="W92">
            <v>1.2125273755618502</v>
          </cell>
          <cell r="X92">
            <v>2.6508587787609379</v>
          </cell>
          <cell r="Y92">
            <v>6.223732495418024</v>
          </cell>
          <cell r="Z92">
            <v>3.1433979663809626</v>
          </cell>
          <cell r="AA92">
            <v>3.4648196932220805</v>
          </cell>
          <cell r="AB92">
            <v>1.1883615380383969</v>
          </cell>
          <cell r="AC92">
            <v>2.038640148587318</v>
          </cell>
          <cell r="AD92">
            <v>3.8900058436126059</v>
          </cell>
          <cell r="AE92">
            <v>3.4936601312284887</v>
          </cell>
          <cell r="AF92">
            <v>1.6228149172864199</v>
          </cell>
        </row>
        <row r="93">
          <cell r="F93">
            <v>1.7507559456465764</v>
          </cell>
          <cell r="G93">
            <v>1.8760547191015187</v>
          </cell>
          <cell r="H93">
            <v>1.9436835355702726</v>
          </cell>
          <cell r="I93">
            <v>4.2493313283026426</v>
          </cell>
          <cell r="J93">
            <v>9.9766542388639383</v>
          </cell>
          <cell r="K93">
            <v>5.0388725204399298</v>
          </cell>
          <cell r="L93">
            <v>5.5541121191715943</v>
          </cell>
          <cell r="M93">
            <v>1.9049456551196662</v>
          </cell>
          <cell r="N93">
            <v>3.2679437772904794</v>
          </cell>
          <cell r="O93">
            <v>6.2356862730612139</v>
          </cell>
          <cell r="P93">
            <v>5.6003433924949828</v>
          </cell>
          <cell r="Q93">
            <v>2.6013751933195439</v>
          </cell>
          <cell r="U93">
            <v>0.75882317578442215</v>
          </cell>
          <cell r="V93">
            <v>0.81313092406389909</v>
          </cell>
          <cell r="W93">
            <v>0.84244301260197874</v>
          </cell>
          <cell r="X93">
            <v>1.8417707513836272</v>
          </cell>
          <cell r="Y93">
            <v>4.3241415070231062</v>
          </cell>
          <cell r="Z93">
            <v>2.1839784453343518</v>
          </cell>
          <cell r="AA93">
            <v>2.4072966922731398</v>
          </cell>
          <cell r="AB93">
            <v>0.82565300738178782</v>
          </cell>
          <cell r="AC93">
            <v>1.416411854281999</v>
          </cell>
          <cell r="AD93">
            <v>2.7027086628982602</v>
          </cell>
          <cell r="AE93">
            <v>2.4273345289179584</v>
          </cell>
          <cell r="AF93">
            <v>1.1275036880554667</v>
          </cell>
        </row>
        <row r="94">
          <cell r="F94">
            <v>1.7507559456465764</v>
          </cell>
          <cell r="G94">
            <v>1.8760547191015187</v>
          </cell>
          <cell r="H94">
            <v>1.9436835355702726</v>
          </cell>
          <cell r="I94">
            <v>4.2493313283026426</v>
          </cell>
          <cell r="J94">
            <v>9.9766542388639383</v>
          </cell>
          <cell r="K94">
            <v>5.0388725204399298</v>
          </cell>
          <cell r="L94">
            <v>5.5541121191715943</v>
          </cell>
          <cell r="M94">
            <v>1.9049456551196662</v>
          </cell>
          <cell r="N94">
            <v>3.2679437772904794</v>
          </cell>
          <cell r="O94">
            <v>6.2356862730612139</v>
          </cell>
          <cell r="P94">
            <v>5.6003433924949828</v>
          </cell>
          <cell r="Q94">
            <v>2.6013751933195439</v>
          </cell>
          <cell r="U94">
            <v>0.75882317578442215</v>
          </cell>
          <cell r="V94">
            <v>0.81313092406389909</v>
          </cell>
          <cell r="W94">
            <v>0.84244301260197874</v>
          </cell>
          <cell r="X94">
            <v>1.8417707513836272</v>
          </cell>
          <cell r="Y94">
            <v>4.3241415070231062</v>
          </cell>
          <cell r="Z94">
            <v>2.1839784453343518</v>
          </cell>
          <cell r="AA94">
            <v>2.4072966922731398</v>
          </cell>
          <cell r="AB94">
            <v>0.82565300738178782</v>
          </cell>
          <cell r="AC94">
            <v>1.416411854281999</v>
          </cell>
          <cell r="AD94">
            <v>2.7027086628982602</v>
          </cell>
          <cell r="AE94">
            <v>2.4273345289179584</v>
          </cell>
          <cell r="AF94">
            <v>1.1275036880554667</v>
          </cell>
        </row>
        <row r="95">
          <cell r="F95">
            <v>1.7507559456465764</v>
          </cell>
          <cell r="G95">
            <v>1.8760547191015187</v>
          </cell>
          <cell r="H95">
            <v>1.9436835355702726</v>
          </cell>
          <cell r="I95">
            <v>4.2493313283026426</v>
          </cell>
          <cell r="J95">
            <v>9.9766542388639383</v>
          </cell>
          <cell r="K95">
            <v>5.0388725204399298</v>
          </cell>
          <cell r="L95">
            <v>5.5541121191715943</v>
          </cell>
          <cell r="M95">
            <v>1.9049456551196662</v>
          </cell>
          <cell r="N95">
            <v>3.2679437772904794</v>
          </cell>
          <cell r="O95">
            <v>6.2356862730612139</v>
          </cell>
          <cell r="P95">
            <v>5.6003433924949828</v>
          </cell>
          <cell r="Q95">
            <v>2.6013751933195439</v>
          </cell>
          <cell r="U95">
            <v>0.75882317578442215</v>
          </cell>
          <cell r="V95">
            <v>0.81313092406389909</v>
          </cell>
          <cell r="W95">
            <v>0.84244301260197874</v>
          </cell>
          <cell r="X95">
            <v>1.8417707513836272</v>
          </cell>
          <cell r="Y95">
            <v>4.3241415070231062</v>
          </cell>
          <cell r="Z95">
            <v>2.1839784453343518</v>
          </cell>
          <cell r="AA95">
            <v>2.4072966922731398</v>
          </cell>
          <cell r="AB95">
            <v>0.82565300738178782</v>
          </cell>
          <cell r="AC95">
            <v>1.416411854281999</v>
          </cell>
          <cell r="AD95">
            <v>2.7027086628982602</v>
          </cell>
          <cell r="AE95">
            <v>2.4273345289179584</v>
          </cell>
          <cell r="AF95">
            <v>1.1275036880554667</v>
          </cell>
        </row>
        <row r="96">
          <cell r="F96">
            <v>1.7507559456465764</v>
          </cell>
          <cell r="G96">
            <v>1.8760547191015187</v>
          </cell>
          <cell r="H96">
            <v>1.9436835355702726</v>
          </cell>
          <cell r="I96">
            <v>4.2493313283026426</v>
          </cell>
          <cell r="J96">
            <v>9.9766542388639383</v>
          </cell>
          <cell r="K96">
            <v>5.0388725204399298</v>
          </cell>
          <cell r="L96">
            <v>5.5541121191715943</v>
          </cell>
          <cell r="M96">
            <v>1.9049456551196662</v>
          </cell>
          <cell r="N96">
            <v>3.2679437772904794</v>
          </cell>
          <cell r="O96">
            <v>6.2356862730612139</v>
          </cell>
          <cell r="P96">
            <v>5.6003433924949828</v>
          </cell>
          <cell r="Q96">
            <v>2.6013751933195439</v>
          </cell>
          <cell r="U96">
            <v>0.75882317578442215</v>
          </cell>
          <cell r="V96">
            <v>0.81313092406389909</v>
          </cell>
          <cell r="W96">
            <v>0.84244301260197874</v>
          </cell>
          <cell r="X96">
            <v>1.8417707513836272</v>
          </cell>
          <cell r="Y96">
            <v>4.3241415070231062</v>
          </cell>
          <cell r="Z96">
            <v>2.1839784453343518</v>
          </cell>
          <cell r="AA96">
            <v>2.4072966922731398</v>
          </cell>
          <cell r="AB96">
            <v>0.82565300738178782</v>
          </cell>
          <cell r="AC96">
            <v>1.416411854281999</v>
          </cell>
          <cell r="AD96">
            <v>2.7027086628982602</v>
          </cell>
          <cell r="AE96">
            <v>2.4273345289179584</v>
          </cell>
          <cell r="AF96">
            <v>1.1275036880554667</v>
          </cell>
        </row>
        <row r="99">
          <cell r="F99" t="e">
            <v>#VALUE!</v>
          </cell>
          <cell r="G99" t="e">
            <v>#VALUE!</v>
          </cell>
          <cell r="H99" t="e">
            <v>#VALUE!</v>
          </cell>
          <cell r="I99" t="e">
            <v>#VALUE!</v>
          </cell>
          <cell r="J99" t="e">
            <v>#VALUE!</v>
          </cell>
          <cell r="K99" t="e">
            <v>#VALUE!</v>
          </cell>
          <cell r="L99" t="e">
            <v>#VALUE!</v>
          </cell>
          <cell r="M99" t="e">
            <v>#VALUE!</v>
          </cell>
          <cell r="N99" t="e">
            <v>#VALUE!</v>
          </cell>
          <cell r="O99" t="e">
            <v>#VALUE!</v>
          </cell>
          <cell r="P99" t="e">
            <v>#VALUE!</v>
          </cell>
          <cell r="Q99" t="e">
            <v>#VALUE!</v>
          </cell>
        </row>
        <row r="100">
          <cell r="F100" t="e">
            <v>#VALUE!</v>
          </cell>
          <cell r="G100" t="e">
            <v>#VALUE!</v>
          </cell>
          <cell r="H100" t="e">
            <v>#VALUE!</v>
          </cell>
          <cell r="I100" t="e">
            <v>#VALUE!</v>
          </cell>
          <cell r="J100" t="e">
            <v>#VALUE!</v>
          </cell>
          <cell r="K100" t="e">
            <v>#VALUE!</v>
          </cell>
          <cell r="L100" t="e">
            <v>#VALUE!</v>
          </cell>
          <cell r="M100" t="e">
            <v>#VALUE!</v>
          </cell>
          <cell r="N100" t="e">
            <v>#VALUE!</v>
          </cell>
          <cell r="O100" t="e">
            <v>#VALUE!</v>
          </cell>
          <cell r="P100" t="e">
            <v>#VALUE!</v>
          </cell>
          <cell r="Q100" t="e">
            <v>#VALUE!</v>
          </cell>
        </row>
        <row r="101"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  <cell r="Q101" t="e">
            <v>#REF!</v>
          </cell>
        </row>
        <row r="102"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</row>
        <row r="103">
          <cell r="F103">
            <v>7.8979694305466031E-3</v>
          </cell>
          <cell r="G103">
            <v>8.4632143379780866E-3</v>
          </cell>
          <cell r="H103">
            <v>8.7682998791252884E-3</v>
          </cell>
          <cell r="I103">
            <v>1.916948448163272E-2</v>
          </cell>
          <cell r="J103">
            <v>4.5006450152925488E-2</v>
          </cell>
          <cell r="K103">
            <v>2.2731244311815484E-2</v>
          </cell>
          <cell r="L103">
            <v>2.5055581184872295E-2</v>
          </cell>
          <cell r="M103">
            <v>8.5935464554034759E-3</v>
          </cell>
          <cell r="N103">
            <v>1.474227182718674E-2</v>
          </cell>
          <cell r="O103">
            <v>2.8130282627672684E-2</v>
          </cell>
          <cell r="P103">
            <v>2.5264138627930709E-2</v>
          </cell>
          <cell r="Q103">
            <v>1.1735263161783679E-2</v>
          </cell>
        </row>
        <row r="104">
          <cell r="F104" t="e">
            <v>#VALUE!</v>
          </cell>
          <cell r="G104" t="e">
            <v>#VALUE!</v>
          </cell>
          <cell r="H104" t="e">
            <v>#VALUE!</v>
          </cell>
          <cell r="I104" t="e">
            <v>#VALUE!</v>
          </cell>
          <cell r="J104" t="e">
            <v>#VALUE!</v>
          </cell>
          <cell r="K104" t="e">
            <v>#VALUE!</v>
          </cell>
          <cell r="L104" t="e">
            <v>#VALUE!</v>
          </cell>
          <cell r="M104" t="e">
            <v>#VALUE!</v>
          </cell>
          <cell r="N104" t="e">
            <v>#VALUE!</v>
          </cell>
          <cell r="O104" t="e">
            <v>#VALUE!</v>
          </cell>
          <cell r="P104" t="e">
            <v>#VALUE!</v>
          </cell>
          <cell r="Q104" t="e">
            <v>#VALUE!</v>
          </cell>
        </row>
        <row r="107">
          <cell r="F107">
            <v>6.3279241583469856</v>
          </cell>
          <cell r="G107">
            <v>6.5250981191329931</v>
          </cell>
          <cell r="H107">
            <v>6.109127944491064</v>
          </cell>
          <cell r="I107">
            <v>4.7847507748932339</v>
          </cell>
          <cell r="J107">
            <v>5.8849060606515753</v>
          </cell>
          <cell r="K107">
            <v>5.187354976039896</v>
          </cell>
          <cell r="L107">
            <v>6.3595786450257075</v>
          </cell>
          <cell r="M107">
            <v>4.9036887621563503</v>
          </cell>
          <cell r="N107">
            <v>5.3755229518947321</v>
          </cell>
          <cell r="O107">
            <v>5.7310948276103515</v>
          </cell>
          <cell r="P107">
            <v>5.882602235156404</v>
          </cell>
          <cell r="Q107">
            <v>6.3078044280833145</v>
          </cell>
        </row>
        <row r="108">
          <cell r="F108">
            <v>55.251862545962851</v>
          </cell>
          <cell r="G108">
            <v>56.973474295152549</v>
          </cell>
          <cell r="H108">
            <v>53.341457485624318</v>
          </cell>
          <cell r="I108">
            <v>41.777743461474948</v>
          </cell>
          <cell r="J108">
            <v>51.38367853700106</v>
          </cell>
          <cell r="K108">
            <v>45.293056133615671</v>
          </cell>
          <cell r="L108">
            <v>55.528251659228182</v>
          </cell>
          <cell r="M108">
            <v>42.816242842837937</v>
          </cell>
          <cell r="N108">
            <v>46.93603270497195</v>
          </cell>
          <cell r="O108">
            <v>50.040685654444346</v>
          </cell>
          <cell r="P108">
            <v>51.363562832955985</v>
          </cell>
          <cell r="Q108">
            <v>55.076188415999731</v>
          </cell>
        </row>
        <row r="109">
          <cell r="F109">
            <v>55.251862545962865</v>
          </cell>
          <cell r="G109">
            <v>56.97347429515257</v>
          </cell>
          <cell r="H109">
            <v>53.341457485624332</v>
          </cell>
          <cell r="I109">
            <v>41.777743461474962</v>
          </cell>
          <cell r="J109">
            <v>51.383678537001074</v>
          </cell>
          <cell r="K109">
            <v>45.293056133615686</v>
          </cell>
          <cell r="L109">
            <v>55.528251659228189</v>
          </cell>
          <cell r="M109">
            <v>42.816242842837944</v>
          </cell>
          <cell r="N109">
            <v>46.936032704971957</v>
          </cell>
          <cell r="O109">
            <v>50.040685654444353</v>
          </cell>
          <cell r="P109">
            <v>51.363562832955999</v>
          </cell>
          <cell r="Q109">
            <v>55.076188415999738</v>
          </cell>
        </row>
        <row r="110">
          <cell r="F110">
            <v>213.4103190837815</v>
          </cell>
          <cell r="G110">
            <v>220.06004446502678</v>
          </cell>
          <cell r="H110">
            <v>206.03137953822394</v>
          </cell>
          <cell r="I110">
            <v>161.366534119947</v>
          </cell>
          <cell r="J110">
            <v>198.46945834916662</v>
          </cell>
          <cell r="K110">
            <v>174.94442931609055</v>
          </cell>
          <cell r="L110">
            <v>214.47787203376888</v>
          </cell>
          <cell r="M110">
            <v>165.37773798046157</v>
          </cell>
          <cell r="N110">
            <v>181.29042632295418</v>
          </cell>
          <cell r="O110">
            <v>193.28214834029129</v>
          </cell>
          <cell r="P110">
            <v>198.39176144229251</v>
          </cell>
          <cell r="Q110">
            <v>212.73177775679898</v>
          </cell>
        </row>
        <row r="112">
          <cell r="F112">
            <v>233.71537856942285</v>
          </cell>
          <cell r="G112">
            <v>240.99779626849534</v>
          </cell>
          <cell r="H112">
            <v>225.63436516419085</v>
          </cell>
          <cell r="I112">
            <v>176.71985484203904</v>
          </cell>
          <cell r="J112">
            <v>217.35296021151447</v>
          </cell>
          <cell r="K112">
            <v>191.58962744519428</v>
          </cell>
          <cell r="L112">
            <v>234.88450451853524</v>
          </cell>
          <cell r="M112">
            <v>181.11270722520447</v>
          </cell>
          <cell r="N112">
            <v>198.53941834203133</v>
          </cell>
          <cell r="O112">
            <v>211.67210031829958</v>
          </cell>
          <cell r="P112">
            <v>217.26787078340382</v>
          </cell>
          <cell r="Q112">
            <v>232.97227699967883</v>
          </cell>
        </row>
        <row r="113">
          <cell r="F113">
            <v>138.12965636490713</v>
          </cell>
          <cell r="G113">
            <v>142.43368573788138</v>
          </cell>
          <cell r="H113">
            <v>133.35364371406081</v>
          </cell>
          <cell r="I113">
            <v>104.44435865368737</v>
          </cell>
          <cell r="J113">
            <v>128.45919634250265</v>
          </cell>
          <cell r="K113">
            <v>113.23264033403919</v>
          </cell>
          <cell r="L113">
            <v>138.82062914807045</v>
          </cell>
          <cell r="M113">
            <v>107.04060710709486</v>
          </cell>
          <cell r="N113">
            <v>117.34008176242988</v>
          </cell>
          <cell r="O113">
            <v>125.10171413611086</v>
          </cell>
          <cell r="P113">
            <v>128.40890708238996</v>
          </cell>
          <cell r="Q113">
            <v>137.69047103999932</v>
          </cell>
        </row>
        <row r="114">
          <cell r="F114">
            <v>384.08855007412171</v>
          </cell>
          <cell r="G114">
            <v>396.05649703675607</v>
          </cell>
          <cell r="H114">
            <v>370.80818854659333</v>
          </cell>
          <cell r="I114">
            <v>290.42193642138153</v>
          </cell>
          <cell r="J114">
            <v>357.19850295243253</v>
          </cell>
          <cell r="K114">
            <v>314.85896505867896</v>
          </cell>
          <cell r="L114">
            <v>386.00989514519586</v>
          </cell>
          <cell r="M114">
            <v>297.64116312724627</v>
          </cell>
          <cell r="N114">
            <v>326.28027214263528</v>
          </cell>
          <cell r="O114">
            <v>347.86256086374777</v>
          </cell>
          <cell r="P114">
            <v>357.05866673254098</v>
          </cell>
          <cell r="Q114">
            <v>382.867334738495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25.11536987306576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1141.4213950000001</v>
          </cell>
        </row>
        <row r="60">
          <cell r="G60">
            <v>27.980129999999999</v>
          </cell>
        </row>
      </sheetData>
      <sheetData sheetId="23"/>
      <sheetData sheetId="24"/>
      <sheetData sheetId="25">
        <row r="7">
          <cell r="L7">
            <v>5395.3408312414676</v>
          </cell>
          <cell r="M7">
            <v>5071.6407444353481</v>
          </cell>
          <cell r="N7">
            <v>4751.1834118091865</v>
          </cell>
          <cell r="O7">
            <v>4544.1256761641953</v>
          </cell>
          <cell r="P7">
            <v>5071.5630333175995</v>
          </cell>
          <cell r="Q7">
            <v>4936.768187011985</v>
          </cell>
          <cell r="R7">
            <v>4565.1867871741815</v>
          </cell>
          <cell r="S7">
            <v>4307.9533518830722</v>
          </cell>
          <cell r="T7">
            <v>4705.4604013898215</v>
          </cell>
          <cell r="U7">
            <v>5291.4209631901749</v>
          </cell>
          <cell r="V7">
            <v>5334.8519173721543</v>
          </cell>
          <cell r="W7">
            <v>6364.4177113213746</v>
          </cell>
        </row>
        <row r="9">
          <cell r="L9">
            <v>975.0752067651207</v>
          </cell>
          <cell r="M9">
            <v>1045.4024356398122</v>
          </cell>
          <cell r="N9">
            <v>1027.2810957823494</v>
          </cell>
          <cell r="O9">
            <v>1003.6516661586661</v>
          </cell>
          <cell r="P9">
            <v>1028.0251472942916</v>
          </cell>
          <cell r="Q9">
            <v>990.96346278591375</v>
          </cell>
          <cell r="R9">
            <v>1004.8445768334566</v>
          </cell>
          <cell r="S9">
            <v>1004.980256294524</v>
          </cell>
          <cell r="T9">
            <v>1003.4528501992847</v>
          </cell>
          <cell r="U9">
            <v>1004.9585111809786</v>
          </cell>
          <cell r="V9">
            <v>991.04500688797714</v>
          </cell>
          <cell r="W9">
            <v>1122.7209747920708</v>
          </cell>
        </row>
        <row r="11">
          <cell r="L11">
            <v>169.41370210098194</v>
          </cell>
          <cell r="M11">
            <v>159.24951937527021</v>
          </cell>
          <cell r="N11">
            <v>149.18715913080814</v>
          </cell>
          <cell r="O11">
            <v>142.68554623155524</v>
          </cell>
          <cell r="P11">
            <v>159.24707924617269</v>
          </cell>
          <cell r="Q11">
            <v>155.01452107217665</v>
          </cell>
          <cell r="R11">
            <v>143.34686511726886</v>
          </cell>
          <cell r="S11">
            <v>135.26973524912864</v>
          </cell>
          <cell r="T11">
            <v>147.75145660364069</v>
          </cell>
          <cell r="U11">
            <v>166.15061824417171</v>
          </cell>
          <cell r="V11">
            <v>167.51435020548524</v>
          </cell>
          <cell r="W11">
            <v>199.84271613549117</v>
          </cell>
        </row>
        <row r="19">
          <cell r="L19">
            <v>4250.8519223753647</v>
          </cell>
          <cell r="M19">
            <v>3866.9887894202657</v>
          </cell>
          <cell r="N19">
            <v>3574.7151568960294</v>
          </cell>
          <cell r="O19">
            <v>3397.7884637739744</v>
          </cell>
          <cell r="P19">
            <v>3884.290806777135</v>
          </cell>
          <cell r="Q19">
            <v>3790.7902031538947</v>
          </cell>
          <cell r="R19">
            <v>3416.9953452234558</v>
          </cell>
          <cell r="S19">
            <v>3167.7033603394193</v>
          </cell>
          <cell r="T19">
            <v>3554.2560945868959</v>
          </cell>
          <cell r="U19">
            <v>4120.3118337650249</v>
          </cell>
          <cell r="V19">
            <v>4176.2925602786918</v>
          </cell>
          <cell r="W19">
            <v>5041.8540203938128</v>
          </cell>
        </row>
        <row r="20">
          <cell r="L20">
            <v>796.07568436458769</v>
          </cell>
          <cell r="M20">
            <v>843.88228997688259</v>
          </cell>
          <cell r="N20">
            <v>831.78193497378561</v>
          </cell>
          <cell r="O20">
            <v>761.90492471155676</v>
          </cell>
          <cell r="P20">
            <v>805.95484997383016</v>
          </cell>
          <cell r="Q20">
            <v>756.94024189113304</v>
          </cell>
          <cell r="R20">
            <v>781.73137384776726</v>
          </cell>
          <cell r="S20">
            <v>762.85477327484841</v>
          </cell>
          <cell r="T20">
            <v>766.49354666794352</v>
          </cell>
          <cell r="U20">
            <v>754.57135635230691</v>
          </cell>
          <cell r="V20">
            <v>772.34569642249721</v>
          </cell>
          <cell r="W20">
            <v>855.43788710220383</v>
          </cell>
        </row>
        <row r="22">
          <cell r="L22">
            <v>170.45916208725203</v>
          </cell>
          <cell r="M22">
            <v>155.06625045575265</v>
          </cell>
          <cell r="N22">
            <v>143.34607779153066</v>
          </cell>
          <cell r="O22">
            <v>136.25131739733661</v>
          </cell>
          <cell r="P22">
            <v>155.7600613517634</v>
          </cell>
          <cell r="Q22">
            <v>152.01068714647135</v>
          </cell>
          <cell r="R22">
            <v>137.02151334346081</v>
          </cell>
          <cell r="S22">
            <v>127.02490474961087</v>
          </cell>
          <cell r="T22">
            <v>142.52566939293456</v>
          </cell>
          <cell r="U22">
            <v>165.22450453397778</v>
          </cell>
          <cell r="V22">
            <v>167.46933166717554</v>
          </cell>
          <cell r="W22">
            <v>202.17834621779184</v>
          </cell>
        </row>
        <row r="27">
          <cell r="L27">
            <v>3284.317075923525</v>
          </cell>
          <cell r="M27">
            <v>2868.0402489876305</v>
          </cell>
          <cell r="N27">
            <v>2599.5871441307131</v>
          </cell>
          <cell r="O27">
            <v>2499.632221665081</v>
          </cell>
          <cell r="P27">
            <v>2922.5758954515413</v>
          </cell>
          <cell r="Q27">
            <v>2881.8392741162902</v>
          </cell>
          <cell r="R27">
            <v>2498.2424580322277</v>
          </cell>
          <cell r="S27">
            <v>2277.82368231496</v>
          </cell>
          <cell r="T27">
            <v>2645.2368785260178</v>
          </cell>
          <cell r="U27">
            <v>3200.5159728787403</v>
          </cell>
          <cell r="V27">
            <v>3236.4775321890188</v>
          </cell>
          <cell r="W27">
            <v>3984.2377870738173</v>
          </cell>
        </row>
        <row r="28">
          <cell r="L28">
            <v>1783.3125073050696</v>
          </cell>
          <cell r="M28">
            <v>2097.6427572536732</v>
          </cell>
          <cell r="N28">
            <v>1895.0526839793779</v>
          </cell>
          <cell r="O28">
            <v>1544.5578818839303</v>
          </cell>
          <cell r="P28">
            <v>1753.188716664032</v>
          </cell>
          <cell r="Q28">
            <v>1625.8737947665813</v>
          </cell>
          <cell r="R28">
            <v>1628.7915782919044</v>
          </cell>
          <cell r="S28">
            <v>1533.8426345451808</v>
          </cell>
          <cell r="T28">
            <v>1402.5239196818484</v>
          </cell>
          <cell r="U28">
            <v>1547.8209114644749</v>
          </cell>
          <cell r="V28">
            <v>1485.6082699949636</v>
          </cell>
          <cell r="W28">
            <v>1942.1735505314562</v>
          </cell>
        </row>
        <row r="29">
          <cell r="L29">
            <v>1349.9259831259728</v>
          </cell>
          <cell r="M29">
            <v>638.46764028052598</v>
          </cell>
          <cell r="N29">
            <v>584.95345152132222</v>
          </cell>
          <cell r="O29">
            <v>840.09125758455684</v>
          </cell>
          <cell r="P29">
            <v>1034.9486875967384</v>
          </cell>
          <cell r="Q29">
            <v>1123.4008727403593</v>
          </cell>
          <cell r="R29">
            <v>754.53172667084084</v>
          </cell>
          <cell r="S29">
            <v>639.20115838329082</v>
          </cell>
          <cell r="T29">
            <v>1121.0320624319725</v>
          </cell>
          <cell r="U29">
            <v>1505.471326661843</v>
          </cell>
          <cell r="V29">
            <v>1601.9912957133604</v>
          </cell>
          <cell r="W29">
            <v>1858.7892983369654</v>
          </cell>
        </row>
        <row r="30">
          <cell r="L30">
            <v>151.07858549248249</v>
          </cell>
          <cell r="M30">
            <v>131.92985145343141</v>
          </cell>
          <cell r="N30">
            <v>119.581008630013</v>
          </cell>
          <cell r="O30">
            <v>114.98308219659384</v>
          </cell>
          <cell r="P30">
            <v>134.43849119077095</v>
          </cell>
          <cell r="Q30">
            <v>132.56460660934954</v>
          </cell>
          <cell r="R30">
            <v>114.91915306948238</v>
          </cell>
          <cell r="S30">
            <v>104.77988938648843</v>
          </cell>
          <cell r="T30">
            <v>121.68089641219694</v>
          </cell>
          <cell r="U30">
            <v>147.22373475242239</v>
          </cell>
          <cell r="V30">
            <v>148.87796648069479</v>
          </cell>
          <cell r="W30">
            <v>183.27493820539576</v>
          </cell>
        </row>
        <row r="37">
          <cell r="L37">
            <v>891.15511884853152</v>
          </cell>
          <cell r="M37">
            <v>861.93055829935895</v>
          </cell>
          <cell r="N37">
            <v>891.87727955039873</v>
          </cell>
          <cell r="O37">
            <v>892.73424538577694</v>
          </cell>
          <cell r="P37">
            <v>1080.8172099972569</v>
          </cell>
          <cell r="Q37">
            <v>1133.827228339899</v>
          </cell>
          <cell r="R37">
            <v>1182.300213352441</v>
          </cell>
          <cell r="S37">
            <v>1142.4140575171725</v>
          </cell>
          <cell r="T37">
            <v>1017.6041379930775</v>
          </cell>
          <cell r="U37">
            <v>994.11139777151425</v>
          </cell>
          <cell r="V37">
            <v>937.03697361086881</v>
          </cell>
          <cell r="W37">
            <v>1006.874335462015</v>
          </cell>
        </row>
        <row r="46">
          <cell r="L46">
            <v>6443.7227860701105</v>
          </cell>
          <cell r="M46">
            <v>6081.9714050171251</v>
          </cell>
          <cell r="N46">
            <v>5784.1950505940813</v>
          </cell>
          <cell r="O46">
            <v>5572.837147960201</v>
          </cell>
          <cell r="P46">
            <v>6306.2528119258468</v>
          </cell>
          <cell r="Q46">
            <v>6222.4225249609308</v>
          </cell>
          <cell r="R46">
            <v>5891.2330878706662</v>
          </cell>
          <cell r="S46">
            <v>5586.6824614598654</v>
          </cell>
          <cell r="T46">
            <v>5866.1998148656203</v>
          </cell>
          <cell r="U46">
            <v>6442.7350973367047</v>
          </cell>
          <cell r="V46">
            <v>6428.7504007616062</v>
          </cell>
          <cell r="W46">
            <v>7555.6499044520178</v>
          </cell>
        </row>
        <row r="47">
          <cell r="L47">
            <v>157.22683598011071</v>
          </cell>
          <cell r="M47">
            <v>148.40010228241786</v>
          </cell>
          <cell r="N47">
            <v>141.13435923449561</v>
          </cell>
          <cell r="O47">
            <v>135.97722641022892</v>
          </cell>
          <cell r="P47">
            <v>153.87256861099067</v>
          </cell>
          <cell r="Q47">
            <v>151.82710960904672</v>
          </cell>
          <cell r="R47">
            <v>143.74608734404427</v>
          </cell>
          <cell r="S47">
            <v>136.31505205962071</v>
          </cell>
          <cell r="T47">
            <v>143.13527548272114</v>
          </cell>
          <cell r="U47">
            <v>157.2027363750156</v>
          </cell>
          <cell r="V47">
            <v>156.86150977858321</v>
          </cell>
          <cell r="W47">
            <v>184.35785766862924</v>
          </cell>
        </row>
        <row r="48">
          <cell r="L48">
            <v>735.17325427445223</v>
          </cell>
          <cell r="M48">
            <v>746.06930563479102</v>
          </cell>
          <cell r="N48">
            <v>653.25617811646703</v>
          </cell>
          <cell r="O48">
            <v>711.55365106964803</v>
          </cell>
          <cell r="P48">
            <v>748.7343004787532</v>
          </cell>
          <cell r="Q48">
            <v>703.622476882152</v>
          </cell>
          <cell r="R48">
            <v>760.88170714934085</v>
          </cell>
          <cell r="S48">
            <v>705.18950427445202</v>
          </cell>
          <cell r="T48">
            <v>704.42759714934107</v>
          </cell>
          <cell r="U48">
            <v>748.46490714934112</v>
          </cell>
          <cell r="V48">
            <v>690.7196335246739</v>
          </cell>
          <cell r="W48">
            <v>764.26810714934095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91.799660000000003</v>
          </cell>
          <cell r="T49">
            <v>108.06143499999999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33.472946134485973</v>
          </cell>
          <cell r="M52">
            <v>31.021139109725517</v>
          </cell>
          <cell r="N52">
            <v>25.326809309531765</v>
          </cell>
          <cell r="O52">
            <v>29.203081048544643</v>
          </cell>
          <cell r="P52">
            <v>29.291273678133983</v>
          </cell>
          <cell r="Q52">
            <v>28.706234615875324</v>
          </cell>
          <cell r="R52">
            <v>29.259978949358114</v>
          </cell>
          <cell r="S52">
            <v>26.121319859095163</v>
          </cell>
          <cell r="T52">
            <v>32.012067866684035</v>
          </cell>
          <cell r="U52">
            <v>33.757070638751905</v>
          </cell>
          <cell r="V52">
            <v>30.021515393851505</v>
          </cell>
          <cell r="W52">
            <v>31.451478437159068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</v>
          </cell>
        </row>
        <row r="234">
          <cell r="BN234">
            <v>0</v>
          </cell>
        </row>
        <row r="235">
          <cell r="BN235">
            <v>0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>
            <v>0</v>
          </cell>
          <cell r="E16">
            <v>377.29486378882075</v>
          </cell>
          <cell r="F16">
            <v>118.2320791550992</v>
          </cell>
          <cell r="G16">
            <v>15.605927303188764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88.307783169807408</v>
          </cell>
          <cell r="O16">
            <v>484.11853253750451</v>
          </cell>
        </row>
        <row r="17">
          <cell r="D17">
            <v>0</v>
          </cell>
          <cell r="E17">
            <v>171.52099112744045</v>
          </cell>
          <cell r="F17">
            <v>53.749163707384355</v>
          </cell>
          <cell r="G17">
            <v>7.0945681359816932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40.14536095574929</v>
          </cell>
          <cell r="O17">
            <v>220.08380843072365</v>
          </cell>
        </row>
        <row r="20">
          <cell r="D20">
            <v>174.36043896855699</v>
          </cell>
          <cell r="E20">
            <v>636.33312092374717</v>
          </cell>
          <cell r="F20">
            <v>601.00174197501747</v>
          </cell>
          <cell r="G20">
            <v>340.7172701379277</v>
          </cell>
          <cell r="H20">
            <v>309.83456216986451</v>
          </cell>
          <cell r="I20">
            <v>425.25704433977626</v>
          </cell>
          <cell r="J20">
            <v>193.88384589279121</v>
          </cell>
          <cell r="K20">
            <v>414.64038388800418</v>
          </cell>
          <cell r="L20">
            <v>199.71809120339822</v>
          </cell>
          <cell r="M20">
            <v>156.28186549467318</v>
          </cell>
          <cell r="N20">
            <v>0</v>
          </cell>
          <cell r="O20">
            <v>0</v>
          </cell>
        </row>
        <row r="21">
          <cell r="D21">
            <v>83.955887969624001</v>
          </cell>
          <cell r="E21">
            <v>250.88192363869672</v>
          </cell>
          <cell r="F21">
            <v>234.45915876922044</v>
          </cell>
          <cell r="G21">
            <v>130.21950802150238</v>
          </cell>
          <cell r="H21">
            <v>125.82956587640024</v>
          </cell>
          <cell r="I21">
            <v>162.26814062283211</v>
          </cell>
          <cell r="J21">
            <v>90.53515625247735</v>
          </cell>
          <cell r="K21">
            <v>157.66765065217572</v>
          </cell>
          <cell r="L21">
            <v>92.735480025009835</v>
          </cell>
          <cell r="M21">
            <v>74.99972746843882</v>
          </cell>
          <cell r="N21">
            <v>0</v>
          </cell>
          <cell r="O21">
            <v>0</v>
          </cell>
        </row>
      </sheetData>
      <sheetData sheetId="31"/>
      <sheetData sheetId="32">
        <row r="4">
          <cell r="F4">
            <v>75.178776441242263</v>
          </cell>
          <cell r="G4">
            <v>92.250623591441027</v>
          </cell>
          <cell r="H4">
            <v>89.274797023975182</v>
          </cell>
          <cell r="I4">
            <v>0</v>
          </cell>
          <cell r="J4">
            <v>30.519003293409067</v>
          </cell>
          <cell r="K4">
            <v>61.089820741319684</v>
          </cell>
          <cell r="L4">
            <v>61.038006586818135</v>
          </cell>
          <cell r="M4">
            <v>73.16505921513756</v>
          </cell>
          <cell r="N4">
            <v>66.14103912121044</v>
          </cell>
          <cell r="O4">
            <v>65.736064699532221</v>
          </cell>
          <cell r="P4">
            <v>70.166858011826108</v>
          </cell>
          <cell r="Q4">
            <v>83.927259056874931</v>
          </cell>
          <cell r="U4">
            <v>15.018081717540904</v>
          </cell>
          <cell r="V4">
            <v>18.428437774232485</v>
          </cell>
          <cell r="W4">
            <v>17.833972039579823</v>
          </cell>
          <cell r="X4">
            <v>0</v>
          </cell>
          <cell r="Y4">
            <v>6.0966260305731534</v>
          </cell>
          <cell r="Z4">
            <v>12.203602711200286</v>
          </cell>
          <cell r="AA4">
            <v>12.193252061146307</v>
          </cell>
          <cell r="AB4">
            <v>14.615811671535344</v>
          </cell>
          <cell r="AC4">
            <v>13.212658910214563</v>
          </cell>
          <cell r="AD4">
            <v>13.131759230196081</v>
          </cell>
          <cell r="AE4">
            <v>14.016876269704843</v>
          </cell>
          <cell r="AF4">
            <v>16.765721584076172</v>
          </cell>
          <cell r="AJ4">
            <v>33.450154550779935</v>
          </cell>
          <cell r="AK4">
            <v>41.04612714668621</v>
          </cell>
          <cell r="AL4">
            <v>39.722058529051175</v>
          </cell>
          <cell r="AM4">
            <v>0</v>
          </cell>
          <cell r="AN4">
            <v>13.579169883114238</v>
          </cell>
          <cell r="AO4">
            <v>27.181394031781064</v>
          </cell>
          <cell r="AP4">
            <v>27.158339766228476</v>
          </cell>
          <cell r="AQ4">
            <v>32.554168268169761</v>
          </cell>
          <cell r="AR4">
            <v>29.428890512508492</v>
          </cell>
          <cell r="AS4">
            <v>29.248700602064325</v>
          </cell>
          <cell r="AT4">
            <v>31.220144247394604</v>
          </cell>
          <cell r="AU4">
            <v>37.342717178564151</v>
          </cell>
        </row>
        <row r="5">
          <cell r="F5">
            <v>75.178776441242263</v>
          </cell>
          <cell r="G5">
            <v>92.250623591441027</v>
          </cell>
          <cell r="H5">
            <v>89.274797023975182</v>
          </cell>
          <cell r="I5">
            <v>0</v>
          </cell>
          <cell r="J5">
            <v>30.519003293409067</v>
          </cell>
          <cell r="K5">
            <v>63.096473084614047</v>
          </cell>
          <cell r="L5">
            <v>61.038006586818135</v>
          </cell>
          <cell r="M5">
            <v>73.16505921513756</v>
          </cell>
          <cell r="N5">
            <v>67.28052998774271</v>
          </cell>
          <cell r="O5">
            <v>67.28052998774271</v>
          </cell>
          <cell r="P5">
            <v>71.66205567865147</v>
          </cell>
          <cell r="Q5">
            <v>83.927259056874931</v>
          </cell>
          <cell r="U5">
            <v>14.89816153340108</v>
          </cell>
          <cell r="V5">
            <v>18.281285714944243</v>
          </cell>
          <cell r="W5">
            <v>17.691566820913781</v>
          </cell>
          <cell r="X5">
            <v>0</v>
          </cell>
          <cell r="Y5">
            <v>6.0479441462973451</v>
          </cell>
          <cell r="Z5">
            <v>12.503814144104478</v>
          </cell>
          <cell r="AA5">
            <v>12.09588829259469</v>
          </cell>
          <cell r="AB5">
            <v>14.49910363518498</v>
          </cell>
          <cell r="AC5">
            <v>13.332967777064599</v>
          </cell>
          <cell r="AD5">
            <v>13.332967777064599</v>
          </cell>
          <cell r="AE5">
            <v>14.201253756112475</v>
          </cell>
          <cell r="AF5">
            <v>16.631846402317699</v>
          </cell>
          <cell r="AJ5">
            <v>33.418251685209334</v>
          </cell>
          <cell r="AK5">
            <v>41.006979672058954</v>
          </cell>
          <cell r="AL5">
            <v>39.68417387618608</v>
          </cell>
          <cell r="AM5">
            <v>0</v>
          </cell>
          <cell r="AN5">
            <v>13.566218838876647</v>
          </cell>
          <cell r="AO5">
            <v>28.047461235800693</v>
          </cell>
          <cell r="AP5">
            <v>27.132437677753295</v>
          </cell>
          <cell r="AQ5">
            <v>32.523119943641227</v>
          </cell>
          <cell r="AR5">
            <v>29.907346076614424</v>
          </cell>
          <cell r="AS5">
            <v>29.907346076614424</v>
          </cell>
          <cell r="AT5">
            <v>31.855009170312684</v>
          </cell>
          <cell r="AU5">
            <v>37.307101806910779</v>
          </cell>
        </row>
        <row r="6">
          <cell r="F6">
            <v>153.08881473452959</v>
          </cell>
          <cell r="G6">
            <v>0</v>
          </cell>
          <cell r="H6">
            <v>91.288514250079885</v>
          </cell>
          <cell r="I6">
            <v>138.72274224276848</v>
          </cell>
          <cell r="J6">
            <v>122.07601317363627</v>
          </cell>
          <cell r="K6">
            <v>126.19294616922809</v>
          </cell>
          <cell r="L6">
            <v>122.07601317363627</v>
          </cell>
          <cell r="M6">
            <v>173.71246685611362</v>
          </cell>
          <cell r="N6">
            <v>138.89925636347238</v>
          </cell>
          <cell r="O6">
            <v>148.71298981705846</v>
          </cell>
          <cell r="P6">
            <v>147.85159366777646</v>
          </cell>
          <cell r="Q6">
            <v>167.85451811374986</v>
          </cell>
          <cell r="U6">
            <v>38.266042810415328</v>
          </cell>
          <cell r="V6">
            <v>0</v>
          </cell>
          <cell r="W6">
            <v>22.818454767256455</v>
          </cell>
          <cell r="X6">
            <v>34.675102832595599</v>
          </cell>
          <cell r="Y6">
            <v>30.514090492684129</v>
          </cell>
          <cell r="Z6">
            <v>31.54315806061922</v>
          </cell>
          <cell r="AA6">
            <v>30.514090492684129</v>
          </cell>
          <cell r="AB6">
            <v>43.421125867006822</v>
          </cell>
          <cell r="AC6">
            <v>34.719224259175398</v>
          </cell>
          <cell r="AD6">
            <v>37.17226268080104</v>
          </cell>
          <cell r="AE6">
            <v>36.956948309321241</v>
          </cell>
          <cell r="AF6">
            <v>41.956874427440674</v>
          </cell>
          <cell r="AJ6">
            <v>60.807024177817297</v>
          </cell>
          <cell r="AK6">
            <v>0</v>
          </cell>
          <cell r="AL6">
            <v>36.259885497105415</v>
          </cell>
          <cell r="AM6">
            <v>55.100806392660196</v>
          </cell>
          <cell r="AN6">
            <v>48.488709625540977</v>
          </cell>
          <cell r="AO6">
            <v>50.123959363645724</v>
          </cell>
          <cell r="AP6">
            <v>48.488709625540977</v>
          </cell>
          <cell r="AQ6">
            <v>68.998758599216515</v>
          </cell>
          <cell r="AR6">
            <v>55.170917970857339</v>
          </cell>
          <cell r="AS6">
            <v>59.068942319805842</v>
          </cell>
          <cell r="AT6">
            <v>58.726794942370738</v>
          </cell>
          <cell r="AU6">
            <v>66.671975735118835</v>
          </cell>
        </row>
        <row r="7">
          <cell r="F7">
            <v>258.58462763026631</v>
          </cell>
          <cell r="G7">
            <v>0</v>
          </cell>
          <cell r="H7">
            <v>146.06162280012788</v>
          </cell>
          <cell r="I7">
            <v>237.18413672919741</v>
          </cell>
          <cell r="J7">
            <v>199.05028524464535</v>
          </cell>
          <cell r="K7">
            <v>209.58096098726182</v>
          </cell>
          <cell r="L7">
            <v>195.32162107781804</v>
          </cell>
          <cell r="M7">
            <v>291.37355465312271</v>
          </cell>
          <cell r="N7">
            <v>255.03300668757458</v>
          </cell>
          <cell r="O7">
            <v>248.59115409904112</v>
          </cell>
          <cell r="P7">
            <v>236.5625498684424</v>
          </cell>
          <cell r="Q7">
            <v>269.34525696316513</v>
          </cell>
          <cell r="U7">
            <v>105.61328467054322</v>
          </cell>
          <cell r="V7">
            <v>0</v>
          </cell>
          <cell r="W7">
            <v>59.655703007559033</v>
          </cell>
          <cell r="X7">
            <v>96.872718155291423</v>
          </cell>
          <cell r="Y7">
            <v>81.297773312936769</v>
          </cell>
          <cell r="Z7">
            <v>85.598799499877686</v>
          </cell>
          <cell r="AA7">
            <v>79.774881276775005</v>
          </cell>
          <cell r="AB7">
            <v>119.00521100213493</v>
          </cell>
          <cell r="AC7">
            <v>104.16270210072901</v>
          </cell>
          <cell r="AD7">
            <v>101.53166707953183</v>
          </cell>
          <cell r="AE7">
            <v>96.618844478909338</v>
          </cell>
          <cell r="AF7">
            <v>110.00823041571179</v>
          </cell>
          <cell r="AJ7">
            <v>99.116307483950663</v>
          </cell>
          <cell r="AK7">
            <v>0</v>
          </cell>
          <cell r="AL7">
            <v>55.985883034633289</v>
          </cell>
          <cell r="AM7">
            <v>90.913431482014786</v>
          </cell>
          <cell r="AN7">
            <v>76.296605323676786</v>
          </cell>
          <cell r="AO7">
            <v>80.333046718063784</v>
          </cell>
          <cell r="AP7">
            <v>74.867396528666461</v>
          </cell>
          <cell r="AQ7">
            <v>111.68440715271018</v>
          </cell>
          <cell r="AR7">
            <v>97.754959917978539</v>
          </cell>
          <cell r="AS7">
            <v>95.285777400120949</v>
          </cell>
          <cell r="AT7">
            <v>90.675175267857043</v>
          </cell>
          <cell r="AU7">
            <v>103.24089081844576</v>
          </cell>
        </row>
        <row r="8">
          <cell r="F8">
            <v>18.598154877124006</v>
          </cell>
          <cell r="G8">
            <v>0</v>
          </cell>
          <cell r="H8">
            <v>11.159349627996965</v>
          </cell>
          <cell r="I8">
            <v>16.299922213525317</v>
          </cell>
          <cell r="J8">
            <v>15.259501646704534</v>
          </cell>
          <cell r="K8">
            <v>15.270688964627343</v>
          </cell>
          <cell r="L8">
            <v>15.259501646704534</v>
          </cell>
          <cell r="M8">
            <v>17.787835497258268</v>
          </cell>
          <cell r="N8">
            <v>16.299922213525317</v>
          </cell>
          <cell r="O8">
            <v>16.299922213525317</v>
          </cell>
          <cell r="P8">
            <v>17.541714502956598</v>
          </cell>
          <cell r="Q8">
            <v>20.981814764218836</v>
          </cell>
          <cell r="U8">
            <v>9.5345157242817677</v>
          </cell>
          <cell r="V8">
            <v>0</v>
          </cell>
          <cell r="W8">
            <v>5.7209435669216422</v>
          </cell>
          <cell r="X8">
            <v>8.3563055408569369</v>
          </cell>
          <cell r="Y8">
            <v>7.8229243361213792</v>
          </cell>
          <cell r="Z8">
            <v>7.8286596178927308</v>
          </cell>
          <cell r="AA8">
            <v>7.8229243361213792</v>
          </cell>
          <cell r="AB8">
            <v>9.1190980164465003</v>
          </cell>
          <cell r="AC8">
            <v>8.3563055408569369</v>
          </cell>
          <cell r="AD8">
            <v>8.3563055408569369</v>
          </cell>
          <cell r="AE8">
            <v>8.9929218174768089</v>
          </cell>
          <cell r="AF8">
            <v>10.756520962166949</v>
          </cell>
          <cell r="AJ8">
            <v>9.1432446147358739</v>
          </cell>
          <cell r="AK8">
            <v>0</v>
          </cell>
          <cell r="AL8">
            <v>5.4861712930264748</v>
          </cell>
          <cell r="AM8">
            <v>8.0133850365308632</v>
          </cell>
          <cell r="AN8">
            <v>7.5018923746246289</v>
          </cell>
          <cell r="AO8">
            <v>7.5073922957203978</v>
          </cell>
          <cell r="AP8">
            <v>7.5018923746246289</v>
          </cell>
          <cell r="AQ8">
            <v>8.7448745422677376</v>
          </cell>
          <cell r="AR8">
            <v>8.0133850365308632</v>
          </cell>
          <cell r="AS8">
            <v>8.0133850365308632</v>
          </cell>
          <cell r="AT8">
            <v>8.6238762781608962</v>
          </cell>
          <cell r="AU8">
            <v>10.315102015108915</v>
          </cell>
        </row>
        <row r="9">
          <cell r="F9">
            <v>186.60446295236915</v>
          </cell>
          <cell r="G9">
            <v>188.66292945016517</v>
          </cell>
          <cell r="H9">
            <v>182.5770285001598</v>
          </cell>
          <cell r="I9">
            <v>189.34248828522968</v>
          </cell>
          <cell r="J9">
            <v>155.36947131190067</v>
          </cell>
          <cell r="K9">
            <v>164.63606923797104</v>
          </cell>
          <cell r="L9">
            <v>0</v>
          </cell>
          <cell r="M9">
            <v>94.890272769309746</v>
          </cell>
          <cell r="N9">
            <v>184.50124718288205</v>
          </cell>
          <cell r="O9">
            <v>167.85451811374986</v>
          </cell>
          <cell r="P9">
            <v>162.88734895602491</v>
          </cell>
          <cell r="Q9">
            <v>198.31988796681892</v>
          </cell>
          <cell r="U9">
            <v>33.370595002763444</v>
          </cell>
          <cell r="V9">
            <v>33.73871187809371</v>
          </cell>
          <cell r="W9">
            <v>32.65036633363907</v>
          </cell>
          <cell r="X9">
            <v>33.860237817541773</v>
          </cell>
          <cell r="Y9">
            <v>27.784821546665398</v>
          </cell>
          <cell r="Z9">
            <v>29.441973157896012</v>
          </cell>
          <cell r="AA9">
            <v>0</v>
          </cell>
          <cell r="AB9">
            <v>16.969287937634427</v>
          </cell>
          <cell r="AC9">
            <v>32.99447558666516</v>
          </cell>
          <cell r="AD9">
            <v>30.017530420951015</v>
          </cell>
          <cell r="AE9">
            <v>29.129248395697594</v>
          </cell>
          <cell r="AF9">
            <v>35.46567192245233</v>
          </cell>
          <cell r="AJ9">
            <v>66.695646521984145</v>
          </cell>
          <cell r="AK9">
            <v>67.431377874504875</v>
          </cell>
          <cell r="AL9">
            <v>65.256172136617607</v>
          </cell>
          <cell r="AM9">
            <v>67.674263897364483</v>
          </cell>
          <cell r="AN9">
            <v>55.531722955474585</v>
          </cell>
          <cell r="AO9">
            <v>58.843764532402439</v>
          </cell>
          <cell r="AP9">
            <v>0</v>
          </cell>
          <cell r="AQ9">
            <v>33.915416549345665</v>
          </cell>
          <cell r="AR9">
            <v>65.943921009626067</v>
          </cell>
          <cell r="AS9">
            <v>59.994093550110939</v>
          </cell>
          <cell r="AT9">
            <v>58.218741808158839</v>
          </cell>
          <cell r="AU9">
            <v>70.882941044612991</v>
          </cell>
        </row>
        <row r="10">
          <cell r="F10">
            <v>228.75827688549438</v>
          </cell>
          <cell r="G10">
            <v>227.24796345548012</v>
          </cell>
          <cell r="H10">
            <v>228.75827688549433</v>
          </cell>
          <cell r="I10">
            <v>241.37757150241717</v>
          </cell>
          <cell r="J10">
            <v>196.43140301576022</v>
          </cell>
          <cell r="K10">
            <v>218.18865615538905</v>
          </cell>
          <cell r="L10">
            <v>186.44336557428088</v>
          </cell>
          <cell r="M10">
            <v>0</v>
          </cell>
          <cell r="N10">
            <v>116.85062443144153</v>
          </cell>
          <cell r="O10">
            <v>216.40747789871887</v>
          </cell>
          <cell r="P10">
            <v>199.97554533370453</v>
          </cell>
          <cell r="Q10">
            <v>241.37757150241723</v>
          </cell>
          <cell r="U10">
            <v>59.38072294936039</v>
          </cell>
          <cell r="V10">
            <v>58.988678103703215</v>
          </cell>
          <cell r="W10">
            <v>59.380722949360383</v>
          </cell>
          <cell r="X10">
            <v>62.656420107365008</v>
          </cell>
          <cell r="Y10">
            <v>50.98936257013154</v>
          </cell>
          <cell r="Z10">
            <v>56.637076997837674</v>
          </cell>
          <cell r="AA10">
            <v>48.396683117412984</v>
          </cell>
          <cell r="AB10">
            <v>0</v>
          </cell>
          <cell r="AC10">
            <v>30.331906020154044</v>
          </cell>
          <cell r="AD10">
            <v>56.174721475568639</v>
          </cell>
          <cell r="AE10">
            <v>51.909345601741357</v>
          </cell>
          <cell r="AF10">
            <v>62.656420107365022</v>
          </cell>
          <cell r="AJ10">
            <v>76.76273817629577</v>
          </cell>
          <cell r="AK10">
            <v>76.255933369183339</v>
          </cell>
          <cell r="AL10">
            <v>76.762738176295755</v>
          </cell>
          <cell r="AM10">
            <v>80.997302371467015</v>
          </cell>
          <cell r="AN10">
            <v>65.915046067814544</v>
          </cell>
          <cell r="AO10">
            <v>73.215968023214288</v>
          </cell>
          <cell r="AP10">
            <v>62.563433555891763</v>
          </cell>
          <cell r="AQ10">
            <v>0</v>
          </cell>
          <cell r="AR10">
            <v>39.21070752538175</v>
          </cell>
          <cell r="AS10">
            <v>72.618271091660091</v>
          </cell>
          <cell r="AT10">
            <v>67.104327926883926</v>
          </cell>
          <cell r="AU10">
            <v>80.997302371467029</v>
          </cell>
        </row>
        <row r="11">
          <cell r="F11">
            <v>102.9412245984724</v>
          </cell>
          <cell r="G11">
            <v>101.87798190308922</v>
          </cell>
          <cell r="H11">
            <v>102.94122459847249</v>
          </cell>
          <cell r="I11">
            <v>108.61990717608776</v>
          </cell>
          <cell r="J11">
            <v>44.197065678545982</v>
          </cell>
          <cell r="K11">
            <v>0</v>
          </cell>
          <cell r="L11">
            <v>82.763604546538815</v>
          </cell>
          <cell r="M11">
            <v>102.94122459847249</v>
          </cell>
          <cell r="N11">
            <v>101.97993335056383</v>
          </cell>
          <cell r="O11">
            <v>95.872602096474736</v>
          </cell>
          <cell r="P11">
            <v>87.959168436253421</v>
          </cell>
          <cell r="Q11">
            <v>108.61990717608768</v>
          </cell>
          <cell r="U11">
            <v>36.308719194083785</v>
          </cell>
          <cell r="V11">
            <v>35.933699559215349</v>
          </cell>
          <cell r="W11">
            <v>36.308719194083814</v>
          </cell>
          <cell r="X11">
            <v>38.311664971222243</v>
          </cell>
          <cell r="Y11">
            <v>15.58888436760075</v>
          </cell>
          <cell r="Z11">
            <v>0</v>
          </cell>
          <cell r="AA11">
            <v>29.191808128296419</v>
          </cell>
          <cell r="AB11">
            <v>36.308719194083814</v>
          </cell>
          <cell r="AC11">
            <v>35.969659171044569</v>
          </cell>
          <cell r="AD11">
            <v>33.815523387300814</v>
          </cell>
          <cell r="AE11">
            <v>31.024351611846242</v>
          </cell>
          <cell r="AF11">
            <v>38.311664971222214</v>
          </cell>
          <cell r="AJ11">
            <v>36.454413219922166</v>
          </cell>
          <cell r="AK11">
            <v>36.077888764129582</v>
          </cell>
          <cell r="AL11">
            <v>36.454413219922195</v>
          </cell>
          <cell r="AM11">
            <v>38.465396108814623</v>
          </cell>
          <cell r="AN11">
            <v>15.651437037379717</v>
          </cell>
          <cell r="AO11">
            <v>0</v>
          </cell>
          <cell r="AP11">
            <v>29.308944511570608</v>
          </cell>
          <cell r="AQ11">
            <v>36.454413219922195</v>
          </cell>
          <cell r="AR11">
            <v>36.113992669140472</v>
          </cell>
          <cell r="AS11">
            <v>33.951213101713293</v>
          </cell>
          <cell r="AT11">
            <v>31.1488413428443</v>
          </cell>
          <cell r="AU11">
            <v>38.465396108814595</v>
          </cell>
        </row>
        <row r="12">
          <cell r="F12">
            <v>102.6869659796407</v>
          </cell>
          <cell r="G12">
            <v>0</v>
          </cell>
          <cell r="H12">
            <v>50.985580253908623</v>
          </cell>
          <cell r="I12">
            <v>106.48473016634408</v>
          </cell>
          <cell r="J12">
            <v>88.263200723708906</v>
          </cell>
          <cell r="K12">
            <v>94.119779289419469</v>
          </cell>
          <cell r="L12">
            <v>81.652206084093507</v>
          </cell>
          <cell r="M12">
            <v>102.94122459847249</v>
          </cell>
          <cell r="N12">
            <v>101.87798190308922</v>
          </cell>
          <cell r="O12">
            <v>92.899366989028934</v>
          </cell>
          <cell r="P12">
            <v>87.959168436253421</v>
          </cell>
          <cell r="Q12">
            <v>108.61990717608768</v>
          </cell>
          <cell r="U12">
            <v>37.009348171834603</v>
          </cell>
          <cell r="V12">
            <v>0</v>
          </cell>
          <cell r="W12">
            <v>18.37568257430096</v>
          </cell>
          <cell r="X12">
            <v>38.378098097585607</v>
          </cell>
          <cell r="Y12">
            <v>31.810887537488583</v>
          </cell>
          <cell r="Z12">
            <v>33.921653525813333</v>
          </cell>
          <cell r="AA12">
            <v>29.428222901860259</v>
          </cell>
          <cell r="AB12">
            <v>37.100985369021842</v>
          </cell>
          <cell r="AC12">
            <v>36.71778270323852</v>
          </cell>
          <cell r="AD12">
            <v>33.481805456416694</v>
          </cell>
          <cell r="AE12">
            <v>31.701311442074974</v>
          </cell>
          <cell r="AF12">
            <v>39.147635970364561</v>
          </cell>
          <cell r="AJ12">
            <v>36.364373016963917</v>
          </cell>
          <cell r="AK12">
            <v>0</v>
          </cell>
          <cell r="AL12">
            <v>18.055442978099862</v>
          </cell>
          <cell r="AM12">
            <v>37.709269247933769</v>
          </cell>
          <cell r="AN12">
            <v>31.256507816429895</v>
          </cell>
          <cell r="AO12">
            <v>33.330488730510844</v>
          </cell>
          <cell r="AP12">
            <v>28.915366730074425</v>
          </cell>
          <cell r="AQ12">
            <v>36.454413219922195</v>
          </cell>
          <cell r="AR12">
            <v>36.077888764129582</v>
          </cell>
          <cell r="AS12">
            <v>32.898306050824978</v>
          </cell>
          <cell r="AT12">
            <v>31.1488413428443</v>
          </cell>
          <cell r="AU12">
            <v>38.465396108814595</v>
          </cell>
        </row>
        <row r="13">
          <cell r="F13">
            <v>100.76640999427933</v>
          </cell>
          <cell r="G13">
            <v>101.87798190308922</v>
          </cell>
          <cell r="H13">
            <v>99.344060729702704</v>
          </cell>
          <cell r="I13">
            <v>104.12529032742206</v>
          </cell>
          <cell r="J13">
            <v>86.146822932759207</v>
          </cell>
          <cell r="K13">
            <v>90.589352179836467</v>
          </cell>
          <cell r="L13">
            <v>81.652206084093507</v>
          </cell>
          <cell r="M13">
            <v>0</v>
          </cell>
          <cell r="N13">
            <v>50.196773432393513</v>
          </cell>
          <cell r="O13">
            <v>92.888748205757736</v>
          </cell>
          <cell r="P13">
            <v>87.959168436253421</v>
          </cell>
          <cell r="Q13">
            <v>108.61990717608768</v>
          </cell>
          <cell r="U13">
            <v>36.835188141169695</v>
          </cell>
          <cell r="V13">
            <v>37.24152354992124</v>
          </cell>
          <cell r="W13">
            <v>36.315247986845364</v>
          </cell>
          <cell r="X13">
            <v>38.063027745875388</v>
          </cell>
          <cell r="Y13">
            <v>31.490994178242204</v>
          </cell>
          <cell r="Z13">
            <v>33.11496193344982</v>
          </cell>
          <cell r="AA13">
            <v>29.847985786333918</v>
          </cell>
          <cell r="AB13">
            <v>0</v>
          </cell>
          <cell r="AC13">
            <v>18.349443962197867</v>
          </cell>
          <cell r="AD13">
            <v>33.955506766104634</v>
          </cell>
          <cell r="AE13">
            <v>32.15349756207619</v>
          </cell>
          <cell r="AF13">
            <v>39.706036137783641</v>
          </cell>
          <cell r="AJ13">
            <v>35.684249560346345</v>
          </cell>
          <cell r="AK13">
            <v>36.077888764129575</v>
          </cell>
          <cell r="AL13">
            <v>35.180555262593664</v>
          </cell>
          <cell r="AM13">
            <v>36.873724545691253</v>
          </cell>
          <cell r="AN13">
            <v>30.50703829319778</v>
          </cell>
          <cell r="AO13">
            <v>32.080264156269045</v>
          </cell>
          <cell r="AP13">
            <v>28.915366730074417</v>
          </cell>
          <cell r="AQ13">
            <v>0</v>
          </cell>
          <cell r="AR13">
            <v>17.77610406471149</v>
          </cell>
          <cell r="AS13">
            <v>32.894545637882821</v>
          </cell>
          <cell r="AT13">
            <v>31.148841342844293</v>
          </cell>
          <cell r="AU13">
            <v>38.465396108814588</v>
          </cell>
        </row>
        <row r="14">
          <cell r="F14">
            <v>100.76640999427933</v>
          </cell>
          <cell r="G14">
            <v>0</v>
          </cell>
          <cell r="H14">
            <v>49.295797695043127</v>
          </cell>
          <cell r="I14">
            <v>104.12529032742206</v>
          </cell>
          <cell r="J14">
            <v>84.095802391700005</v>
          </cell>
          <cell r="K14">
            <v>89.892336973313931</v>
          </cell>
          <cell r="L14">
            <v>81.652206084093507</v>
          </cell>
          <cell r="M14">
            <v>102.94122459847249</v>
          </cell>
          <cell r="N14">
            <v>99.630673478756279</v>
          </cell>
          <cell r="O14">
            <v>91.242768576469857</v>
          </cell>
          <cell r="P14">
            <v>87.959168436253421</v>
          </cell>
          <cell r="Q14">
            <v>108.61990717608768</v>
          </cell>
          <cell r="U14">
            <v>36.980475762144764</v>
          </cell>
          <cell r="V14">
            <v>0</v>
          </cell>
          <cell r="W14">
            <v>18.091167998747082</v>
          </cell>
          <cell r="X14">
            <v>38.213158287549632</v>
          </cell>
          <cell r="Y14">
            <v>30.862494577517765</v>
          </cell>
          <cell r="Z14">
            <v>32.989776938891737</v>
          </cell>
          <cell r="AA14">
            <v>29.965714052826666</v>
          </cell>
          <cell r="AB14">
            <v>37.778615526795406</v>
          </cell>
          <cell r="AC14">
            <v>36.563669440605011</v>
          </cell>
          <cell r="AD14">
            <v>33.485374660114289</v>
          </cell>
          <cell r="AE14">
            <v>32.280319370313421</v>
          </cell>
          <cell r="AF14">
            <v>39.862647134494182</v>
          </cell>
          <cell r="AJ14">
            <v>35.684249560346345</v>
          </cell>
          <cell r="AK14">
            <v>0</v>
          </cell>
          <cell r="AL14">
            <v>17.457042950385265</v>
          </cell>
          <cell r="AM14">
            <v>36.873724545691253</v>
          </cell>
          <cell r="AN14">
            <v>29.780713629604939</v>
          </cell>
          <cell r="AO14">
            <v>31.83343126246724</v>
          </cell>
          <cell r="AP14">
            <v>28.915366730074417</v>
          </cell>
          <cell r="AQ14">
            <v>36.454413219922195</v>
          </cell>
          <cell r="AR14">
            <v>35.282052982567862</v>
          </cell>
          <cell r="AS14">
            <v>32.311657472410914</v>
          </cell>
          <cell r="AT14">
            <v>31.148841342844293</v>
          </cell>
          <cell r="AU14">
            <v>38.465396108814588</v>
          </cell>
        </row>
        <row r="15">
          <cell r="F15">
            <v>317.89882609439593</v>
          </cell>
          <cell r="G15">
            <v>315.17807037557003</v>
          </cell>
          <cell r="H15">
            <v>153.11084956595627</v>
          </cell>
          <cell r="I15">
            <v>0</v>
          </cell>
          <cell r="J15">
            <v>299.76072547218314</v>
          </cell>
          <cell r="K15">
            <v>326.44197554250337</v>
          </cell>
          <cell r="L15">
            <v>308.54869849754334</v>
          </cell>
          <cell r="M15">
            <v>311.45493097086086</v>
          </cell>
          <cell r="N15">
            <v>322.86092574070011</v>
          </cell>
          <cell r="O15">
            <v>328.01885808671653</v>
          </cell>
          <cell r="P15">
            <v>296.70557102143619</v>
          </cell>
          <cell r="Q15">
            <v>355.13022014148737</v>
          </cell>
          <cell r="U15">
            <v>94.25153886397257</v>
          </cell>
          <cell r="V15">
            <v>93.444881549371019</v>
          </cell>
          <cell r="W15">
            <v>45.394735695175257</v>
          </cell>
          <cell r="X15">
            <v>0</v>
          </cell>
          <cell r="Y15">
            <v>88.873903731700949</v>
          </cell>
          <cell r="Z15">
            <v>96.784435861805235</v>
          </cell>
          <cell r="AA15">
            <v>91.479386712909985</v>
          </cell>
          <cell r="AB15">
            <v>92.341034697810954</v>
          </cell>
          <cell r="AC15">
            <v>95.722716135705156</v>
          </cell>
          <cell r="AD15">
            <v>97.251954437528752</v>
          </cell>
          <cell r="AE15">
            <v>87.968102939707734</v>
          </cell>
          <cell r="AF15">
            <v>105.29000737957297</v>
          </cell>
          <cell r="AJ15">
            <v>85.663751609300334</v>
          </cell>
          <cell r="AK15">
            <v>84.930593374806321</v>
          </cell>
          <cell r="AL15">
            <v>41.258566277348841</v>
          </cell>
          <cell r="AM15">
            <v>0</v>
          </cell>
          <cell r="AN15">
            <v>80.776103027973519</v>
          </cell>
          <cell r="AO15">
            <v>87.965862130672619</v>
          </cell>
          <cell r="AP15">
            <v>83.144185815955112</v>
          </cell>
          <cell r="AQ15">
            <v>83.927324211814522</v>
          </cell>
          <cell r="AR15">
            <v>87.000881654050417</v>
          </cell>
          <cell r="AS15">
            <v>88.390782462226184</v>
          </cell>
          <cell r="AT15">
            <v>79.952834835346977</v>
          </cell>
          <cell r="AU15">
            <v>95.696443239218397</v>
          </cell>
          <cell r="AW15">
            <v>1.9016591339122897</v>
          </cell>
        </row>
        <row r="16">
          <cell r="F16">
            <v>315.83464647778084</v>
          </cell>
          <cell r="G16">
            <v>315.17807037557003</v>
          </cell>
          <cell r="H16">
            <v>152.50551792366289</v>
          </cell>
          <cell r="I16">
            <v>0</v>
          </cell>
          <cell r="J16">
            <v>287.87717531768618</v>
          </cell>
          <cell r="K16">
            <v>324.34272121793094</v>
          </cell>
          <cell r="L16">
            <v>302.46379797215559</v>
          </cell>
          <cell r="M16">
            <v>310.50440405004747</v>
          </cell>
          <cell r="N16">
            <v>316.55460125522796</v>
          </cell>
          <cell r="O16">
            <v>320.1917989163307</v>
          </cell>
          <cell r="P16">
            <v>292.62867363691021</v>
          </cell>
          <cell r="Q16">
            <v>355.13022014148737</v>
          </cell>
          <cell r="U16">
            <v>94.830878153510312</v>
          </cell>
          <cell r="V16">
            <v>94.633738007419225</v>
          </cell>
          <cell r="W16">
            <v>45.790518390686707</v>
          </cell>
          <cell r="X16">
            <v>0</v>
          </cell>
          <cell r="Y16">
            <v>86.436512397156434</v>
          </cell>
          <cell r="Z16">
            <v>97.385468690052022</v>
          </cell>
          <cell r="AA16">
            <v>90.816216305652546</v>
          </cell>
          <cell r="AB16">
            <v>93.230447118378095</v>
          </cell>
          <cell r="AC16">
            <v>95.047048052973608</v>
          </cell>
          <cell r="AD16">
            <v>96.13913421915845</v>
          </cell>
          <cell r="AE16">
            <v>87.863172718251519</v>
          </cell>
          <cell r="AF16">
            <v>106.62956395202166</v>
          </cell>
          <cell r="AJ16">
            <v>85.107520017862527</v>
          </cell>
          <cell r="AK16">
            <v>84.930593374806307</v>
          </cell>
          <cell r="AL16">
            <v>41.095448407164341</v>
          </cell>
          <cell r="AM16">
            <v>0</v>
          </cell>
          <cell r="AN16">
            <v>77.573859404811429</v>
          </cell>
          <cell r="AO16">
            <v>87.400179006786132</v>
          </cell>
          <cell r="AP16">
            <v>81.504496190239593</v>
          </cell>
          <cell r="AQ16">
            <v>83.671187053200612</v>
          </cell>
          <cell r="AR16">
            <v>85.301525223804504</v>
          </cell>
          <cell r="AS16">
            <v>86.281635785465127</v>
          </cell>
          <cell r="AT16">
            <v>78.85423900479509</v>
          </cell>
          <cell r="AU16">
            <v>95.696443239218382</v>
          </cell>
        </row>
        <row r="17">
          <cell r="F17">
            <v>305.01103584732573</v>
          </cell>
          <cell r="G17">
            <v>0</v>
          </cell>
          <cell r="H17">
            <v>152.50551792366286</v>
          </cell>
          <cell r="I17">
            <v>335.15414525852873</v>
          </cell>
          <cell r="J17">
            <v>271.33991265805668</v>
          </cell>
          <cell r="K17">
            <v>314.25139676830588</v>
          </cell>
          <cell r="L17">
            <v>290.38748625224616</v>
          </cell>
          <cell r="M17">
            <v>305.01103584732584</v>
          </cell>
          <cell r="N17">
            <v>315.17807037557009</v>
          </cell>
          <cell r="O17">
            <v>315.17807037557003</v>
          </cell>
          <cell r="P17">
            <v>290.69126890613666</v>
          </cell>
          <cell r="Q17">
            <v>348.65384990885372</v>
          </cell>
          <cell r="U17">
            <v>92.988619427470411</v>
          </cell>
          <cell r="V17">
            <v>0</v>
          </cell>
          <cell r="W17">
            <v>46.494309713735205</v>
          </cell>
          <cell r="X17">
            <v>102.17833979811954</v>
          </cell>
          <cell r="Y17">
            <v>82.723314595976831</v>
          </cell>
          <cell r="Z17">
            <v>95.805725381248408</v>
          </cell>
          <cell r="AA17">
            <v>88.530342420548408</v>
          </cell>
          <cell r="AB17">
            <v>92.988619427470454</v>
          </cell>
          <cell r="AC17">
            <v>96.088240075052809</v>
          </cell>
          <cell r="AD17">
            <v>96.088240075052795</v>
          </cell>
          <cell r="AE17">
            <v>88.622956543551595</v>
          </cell>
          <cell r="AF17">
            <v>106.29399054703433</v>
          </cell>
          <cell r="AJ17">
            <v>82.190896814328681</v>
          </cell>
          <cell r="AK17">
            <v>0</v>
          </cell>
          <cell r="AL17">
            <v>41.095448407164341</v>
          </cell>
          <cell r="AM17">
            <v>90.313518307012373</v>
          </cell>
          <cell r="AN17">
            <v>73.11758638808881</v>
          </cell>
          <cell r="AO17">
            <v>84.680883935199901</v>
          </cell>
          <cell r="AP17">
            <v>78.250309377912018</v>
          </cell>
          <cell r="AQ17">
            <v>82.19089681432871</v>
          </cell>
          <cell r="AR17">
            <v>84.93059337480635</v>
          </cell>
          <cell r="AS17">
            <v>84.930593374806321</v>
          </cell>
          <cell r="AT17">
            <v>78.332169264360175</v>
          </cell>
          <cell r="AU17">
            <v>93.951264819548925</v>
          </cell>
        </row>
        <row r="18">
          <cell r="F18">
            <v>305.01103584732573</v>
          </cell>
          <cell r="G18">
            <v>315.17807037556992</v>
          </cell>
          <cell r="H18">
            <v>305.01103584732579</v>
          </cell>
          <cell r="I18">
            <v>325.90761964550148</v>
          </cell>
          <cell r="J18">
            <v>268.56722898199979</v>
          </cell>
          <cell r="K18">
            <v>308.47436894415767</v>
          </cell>
          <cell r="L18">
            <v>267.0392806663333</v>
          </cell>
          <cell r="M18">
            <v>0</v>
          </cell>
          <cell r="N18">
            <v>157.58903518778507</v>
          </cell>
          <cell r="O18">
            <v>311.98368129497447</v>
          </cell>
          <cell r="P18">
            <v>286.84859084688389</v>
          </cell>
          <cell r="Q18">
            <v>335.1541452585285</v>
          </cell>
          <cell r="U18">
            <v>94.640119687397586</v>
          </cell>
          <cell r="V18">
            <v>97.794790343644166</v>
          </cell>
          <cell r="W18">
            <v>94.640119687397601</v>
          </cell>
          <cell r="X18">
            <v>101.12400046313125</v>
          </cell>
          <cell r="Y18">
            <v>83.332180504091184</v>
          </cell>
          <cell r="Z18">
            <v>95.714737390625757</v>
          </cell>
          <cell r="AA18">
            <v>82.85808221099461</v>
          </cell>
          <cell r="AB18">
            <v>0</v>
          </cell>
          <cell r="AC18">
            <v>48.897395171822119</v>
          </cell>
          <cell r="AD18">
            <v>96.803621732069757</v>
          </cell>
          <cell r="AE18">
            <v>89.004599110633961</v>
          </cell>
          <cell r="AF18">
            <v>103.99305170345258</v>
          </cell>
          <cell r="AJ18">
            <v>82.190896814328681</v>
          </cell>
          <cell r="AK18">
            <v>84.930593374806307</v>
          </cell>
          <cell r="AL18">
            <v>82.190896814328681</v>
          </cell>
          <cell r="AM18">
            <v>87.821869995205788</v>
          </cell>
          <cell r="AN18">
            <v>72.3704351996589</v>
          </cell>
          <cell r="AO18">
            <v>83.124156335265639</v>
          </cell>
          <cell r="AP18">
            <v>71.9587011061639</v>
          </cell>
          <cell r="AQ18">
            <v>0</v>
          </cell>
          <cell r="AR18">
            <v>42.465296687403182</v>
          </cell>
          <cell r="AS18">
            <v>84.069805821402952</v>
          </cell>
          <cell r="AT18">
            <v>77.296688187482616</v>
          </cell>
          <cell r="AU18">
            <v>90.313518307012302</v>
          </cell>
        </row>
        <row r="19">
          <cell r="F19">
            <v>305.01103584732573</v>
          </cell>
          <cell r="G19">
            <v>0</v>
          </cell>
          <cell r="H19">
            <v>152.50551792366286</v>
          </cell>
          <cell r="I19">
            <v>321.83676200322276</v>
          </cell>
          <cell r="J19">
            <v>268.56722898199979</v>
          </cell>
          <cell r="K19">
            <v>297.33423268261112</v>
          </cell>
          <cell r="L19">
            <v>253.11307602790305</v>
          </cell>
          <cell r="M19">
            <v>305.01103584732573</v>
          </cell>
          <cell r="N19">
            <v>315.17807037556992</v>
          </cell>
          <cell r="O19">
            <v>299.64464447443117</v>
          </cell>
          <cell r="P19">
            <v>279.87803831299925</v>
          </cell>
          <cell r="Q19">
            <v>335.1541452585285</v>
          </cell>
          <cell r="U19">
            <v>96.257016105134383</v>
          </cell>
          <cell r="V19">
            <v>0</v>
          </cell>
          <cell r="W19">
            <v>48.128508052567192</v>
          </cell>
          <cell r="X19">
            <v>101.56696887149742</v>
          </cell>
          <cell r="Y19">
            <v>84.755884368628912</v>
          </cell>
          <cell r="Z19">
            <v>93.834329451161096</v>
          </cell>
          <cell r="AA19">
            <v>79.878780018416791</v>
          </cell>
          <cell r="AB19">
            <v>96.257016105134383</v>
          </cell>
          <cell r="AC19">
            <v>99.465583308638855</v>
          </cell>
          <cell r="AD19">
            <v>94.563461577272236</v>
          </cell>
          <cell r="AE19">
            <v>88.325410149594731</v>
          </cell>
          <cell r="AF19">
            <v>105.76973999721454</v>
          </cell>
          <cell r="AJ19">
            <v>82.190896814328681</v>
          </cell>
          <cell r="AK19">
            <v>0</v>
          </cell>
          <cell r="AL19">
            <v>41.095448407164341</v>
          </cell>
          <cell r="AM19">
            <v>86.724901685541653</v>
          </cell>
          <cell r="AN19">
            <v>72.370435199658914</v>
          </cell>
          <cell r="AO19">
            <v>80.122239413057471</v>
          </cell>
          <cell r="AP19">
            <v>68.206026238932594</v>
          </cell>
          <cell r="AQ19">
            <v>82.190896814328681</v>
          </cell>
          <cell r="AR19">
            <v>84.930593374806307</v>
          </cell>
          <cell r="AS19">
            <v>80.744822844022707</v>
          </cell>
          <cell r="AT19">
            <v>75.418343154950279</v>
          </cell>
          <cell r="AU19">
            <v>90.31351830701233</v>
          </cell>
        </row>
        <row r="20">
          <cell r="F20">
            <v>202.6419539946578</v>
          </cell>
          <cell r="G20">
            <v>0</v>
          </cell>
          <cell r="H20">
            <v>109.5462171000959</v>
          </cell>
          <cell r="I20">
            <v>195.57501623492789</v>
          </cell>
          <cell r="J20">
            <v>151.60986815362537</v>
          </cell>
          <cell r="K20">
            <v>170.76322077367894</v>
          </cell>
          <cell r="L20">
            <v>165.37942939837137</v>
          </cell>
          <cell r="M20">
            <v>223.92535554284311</v>
          </cell>
          <cell r="N20">
            <v>196.43140301576022</v>
          </cell>
          <cell r="O20">
            <v>193.94778690169892</v>
          </cell>
          <cell r="P20">
            <v>183.01670274651954</v>
          </cell>
          <cell r="Q20">
            <v>221.40149661945853</v>
          </cell>
          <cell r="U20">
            <v>47.506091719217594</v>
          </cell>
          <cell r="V20">
            <v>0</v>
          </cell>
          <cell r="W20">
            <v>25.681318870364198</v>
          </cell>
          <cell r="X20">
            <v>45.849363747691115</v>
          </cell>
          <cell r="Y20">
            <v>35.542453870310041</v>
          </cell>
          <cell r="Z20">
            <v>40.032644121450076</v>
          </cell>
          <cell r="AA20">
            <v>38.770502290350109</v>
          </cell>
          <cell r="AB20">
            <v>52.495637102656225</v>
          </cell>
          <cell r="AC20">
            <v>46.05012962146678</v>
          </cell>
          <cell r="AD20">
            <v>45.467886445342295</v>
          </cell>
          <cell r="AE20">
            <v>42.905272553057543</v>
          </cell>
          <cell r="AF20">
            <v>51.90395965809391</v>
          </cell>
          <cell r="AJ20">
            <v>76.59865860998066</v>
          </cell>
          <cell r="AK20">
            <v>0</v>
          </cell>
          <cell r="AL20">
            <v>41.408470063836255</v>
          </cell>
          <cell r="AM20">
            <v>73.927356136802743</v>
          </cell>
          <cell r="AN20">
            <v>57.308530162070397</v>
          </cell>
          <cell r="AO20">
            <v>64.548497452450647</v>
          </cell>
          <cell r="AP20">
            <v>62.513424312584377</v>
          </cell>
          <cell r="AQ20">
            <v>84.6437843951947</v>
          </cell>
          <cell r="AR20">
            <v>74.251070339957366</v>
          </cell>
          <cell r="AS20">
            <v>73.312263448842188</v>
          </cell>
          <cell r="AT20">
            <v>69.180313638184401</v>
          </cell>
          <cell r="AU20">
            <v>83.689765722155329</v>
          </cell>
        </row>
        <row r="21">
          <cell r="F21">
            <v>194.92782748693537</v>
          </cell>
          <cell r="G21">
            <v>226.39551534019819</v>
          </cell>
          <cell r="H21">
            <v>0</v>
          </cell>
          <cell r="I21">
            <v>91.291129254432363</v>
          </cell>
          <cell r="J21">
            <v>151.4852345291032</v>
          </cell>
          <cell r="K21">
            <v>167.42999455332699</v>
          </cell>
          <cell r="L21">
            <v>149.58029288175598</v>
          </cell>
          <cell r="M21">
            <v>219.56570192552357</v>
          </cell>
          <cell r="N21">
            <v>196.27891263552522</v>
          </cell>
          <cell r="O21">
            <v>188.8702779705207</v>
          </cell>
          <cell r="P21">
            <v>179.62289491541776</v>
          </cell>
          <cell r="Q21">
            <v>214.27777748509661</v>
          </cell>
          <cell r="U21">
            <v>46.494295657438606</v>
          </cell>
          <cell r="V21">
            <v>53.999986361366709</v>
          </cell>
          <cell r="W21">
            <v>0</v>
          </cell>
          <cell r="X21">
            <v>21.774811781255302</v>
          </cell>
          <cell r="Y21">
            <v>36.132343815326252</v>
          </cell>
          <cell r="Z21">
            <v>39.935496994175772</v>
          </cell>
          <cell r="AA21">
            <v>35.677976056223898</v>
          </cell>
          <cell r="AB21">
            <v>52.370935402963632</v>
          </cell>
          <cell r="AC21">
            <v>46.816557251212956</v>
          </cell>
          <cell r="AD21">
            <v>45.049445520817486</v>
          </cell>
          <cell r="AE21">
            <v>42.843754484475525</v>
          </cell>
          <cell r="AF21">
            <v>51.109656674743647</v>
          </cell>
          <cell r="AJ21">
            <v>73.682718790061557</v>
          </cell>
          <cell r="AK21">
            <v>85.577504798594902</v>
          </cell>
          <cell r="AL21">
            <v>0</v>
          </cell>
          <cell r="AM21">
            <v>34.508046858175433</v>
          </cell>
          <cell r="AN21">
            <v>57.261418652001012</v>
          </cell>
          <cell r="AO21">
            <v>63.2885379411576</v>
          </cell>
          <cell r="AP21">
            <v>56.541350709303757</v>
          </cell>
          <cell r="AQ21">
            <v>82.995835327847914</v>
          </cell>
          <cell r="AR21">
            <v>74.193428976228532</v>
          </cell>
          <cell r="AS21">
            <v>71.392965072856825</v>
          </cell>
          <cell r="AT21">
            <v>67.897454278027908</v>
          </cell>
          <cell r="AU21">
            <v>80.996999889366506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236.56254986844229</v>
          </cell>
          <cell r="Q22">
            <v>281.75527771135881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84.977257495955897</v>
          </cell>
          <cell r="AF22">
            <v>101.21124750404415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89.420643850271176</v>
          </cell>
          <cell r="AU22">
            <v>106.50349497489363</v>
          </cell>
        </row>
        <row r="23">
          <cell r="F23">
            <v>101.75944622132785</v>
          </cell>
          <cell r="G23">
            <v>104.57435326794327</v>
          </cell>
          <cell r="H23">
            <v>101.75944622132778</v>
          </cell>
          <cell r="I23">
            <v>107.37293679926486</v>
          </cell>
          <cell r="J23">
            <v>87.379355464229391</v>
          </cell>
          <cell r="K23">
            <v>97.459751310567526</v>
          </cell>
          <cell r="L23">
            <v>82.936337389777037</v>
          </cell>
          <cell r="M23">
            <v>101.75944622132778</v>
          </cell>
          <cell r="N23">
            <v>105.15142776203871</v>
          </cell>
          <cell r="O23">
            <v>97.576065379047463</v>
          </cell>
          <cell r="P23">
            <v>90.289791045106696</v>
          </cell>
          <cell r="Q23">
            <v>111.50547464814863</v>
          </cell>
          <cell r="U23">
            <v>18.959839103816179</v>
          </cell>
          <cell r="V23">
            <v>19.484313112646241</v>
          </cell>
          <cell r="W23">
            <v>18.959839103816165</v>
          </cell>
          <cell r="X23">
            <v>20.005745721045461</v>
          </cell>
          <cell r="Y23">
            <v>16.28053789712666</v>
          </cell>
          <cell r="Z23">
            <v>18.1587191416831</v>
          </cell>
          <cell r="AA23">
            <v>15.45271393625581</v>
          </cell>
          <cell r="AB23">
            <v>18.959839103816165</v>
          </cell>
          <cell r="AC23">
            <v>19.591833740610038</v>
          </cell>
          <cell r="AD23">
            <v>18.180390800735701</v>
          </cell>
          <cell r="AE23">
            <v>16.822810800375713</v>
          </cell>
          <cell r="AF23">
            <v>20.775720948061238</v>
          </cell>
          <cell r="AJ23">
            <v>29.422375962405436</v>
          </cell>
          <cell r="AK23">
            <v>30.236268495238271</v>
          </cell>
          <cell r="AL23">
            <v>29.422375962405418</v>
          </cell>
          <cell r="AM23">
            <v>31.045441303054542</v>
          </cell>
          <cell r="AN23">
            <v>25.264566025934055</v>
          </cell>
          <cell r="AO23">
            <v>28.179176978078452</v>
          </cell>
          <cell r="AP23">
            <v>23.979927075462829</v>
          </cell>
          <cell r="AQ23">
            <v>29.422375962405418</v>
          </cell>
          <cell r="AR23">
            <v>30.403121827818932</v>
          </cell>
          <cell r="AS23">
            <v>28.212807627414833</v>
          </cell>
          <cell r="AT23">
            <v>26.106079350295936</v>
          </cell>
          <cell r="AU23">
            <v>32.240309069967019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6.2087378201290297</v>
          </cell>
          <cell r="H25">
            <v>12.016911909927298</v>
          </cell>
          <cell r="I25">
            <v>8.6922329481807452</v>
          </cell>
          <cell r="J25">
            <v>7.4504853841549243</v>
          </cell>
          <cell r="K25">
            <v>7.8109927414527247</v>
          </cell>
          <cell r="L25">
            <v>7.4504853841549243</v>
          </cell>
          <cell r="M25">
            <v>10.873747871031865</v>
          </cell>
          <cell r="N25">
            <v>8.3817960571742613</v>
          </cell>
          <cell r="O25">
            <v>8.6922329481807079</v>
          </cell>
          <cell r="P25">
            <v>9.5334167818755731</v>
          </cell>
          <cell r="Q25">
            <v>10.86529118522583</v>
          </cell>
          <cell r="U25">
            <v>0</v>
          </cell>
          <cell r="V25">
            <v>0.97324515447448801</v>
          </cell>
          <cell r="W25">
            <v>1.8837002989829024</v>
          </cell>
          <cell r="X25">
            <v>1.3625432162642994</v>
          </cell>
          <cell r="Y25">
            <v>1.1678941853693994</v>
          </cell>
          <cell r="Z25">
            <v>1.2244051943388836</v>
          </cell>
          <cell r="AA25">
            <v>1.1678941853693994</v>
          </cell>
          <cell r="AB25">
            <v>1.7045046405646278</v>
          </cell>
          <cell r="AC25">
            <v>1.31388095854057</v>
          </cell>
          <cell r="AD25">
            <v>1.3625432162642936</v>
          </cell>
          <cell r="AE25">
            <v>1.4944022371930896</v>
          </cell>
          <cell r="AF25">
            <v>1.7031790203303583</v>
          </cell>
          <cell r="AJ25">
            <v>0</v>
          </cell>
          <cell r="AK25">
            <v>2.5161766821892071</v>
          </cell>
          <cell r="AL25">
            <v>4.8700193848823945</v>
          </cell>
          <cell r="AM25">
            <v>3.5226473550649318</v>
          </cell>
          <cell r="AN25">
            <v>3.0194120186270843</v>
          </cell>
          <cell r="AO25">
            <v>3.1655126001735487</v>
          </cell>
          <cell r="AP25">
            <v>3.0194120186270843</v>
          </cell>
          <cell r="AQ25">
            <v>4.4067363824562831</v>
          </cell>
          <cell r="AR25">
            <v>3.3968385209554581</v>
          </cell>
          <cell r="AS25">
            <v>3.5226473550649167</v>
          </cell>
          <cell r="AT25">
            <v>3.8635487120066658</v>
          </cell>
          <cell r="AU25">
            <v>4.4033091938311237</v>
          </cell>
          <cell r="AW25">
            <v>4.5666273417328398</v>
          </cell>
        </row>
        <row r="26">
          <cell r="F26">
            <v>9.6135295279417665</v>
          </cell>
          <cell r="G26">
            <v>12.41747564025821</v>
          </cell>
          <cell r="H26">
            <v>12.016911909927298</v>
          </cell>
          <cell r="I26">
            <v>8.6922329481807452</v>
          </cell>
          <cell r="J26">
            <v>7.4504853841549243</v>
          </cell>
          <cell r="K26">
            <v>7.8109927414527247</v>
          </cell>
          <cell r="L26">
            <v>7.4504853841549243</v>
          </cell>
          <cell r="M26">
            <v>10.815220718934569</v>
          </cell>
          <cell r="N26">
            <v>8.3817960571742613</v>
          </cell>
          <cell r="O26">
            <v>0</v>
          </cell>
          <cell r="P26">
            <v>4.7667083909378709</v>
          </cell>
          <cell r="Q26">
            <v>10.86529118522583</v>
          </cell>
          <cell r="U26">
            <v>1.4723252062497041</v>
          </cell>
          <cell r="V26">
            <v>1.9017533914058824</v>
          </cell>
          <cell r="W26">
            <v>1.8404065078121441</v>
          </cell>
          <cell r="X26">
            <v>1.3312273739841174</v>
          </cell>
          <cell r="Y26">
            <v>1.1410520348435291</v>
          </cell>
          <cell r="Z26">
            <v>1.1962642300778907</v>
          </cell>
          <cell r="AA26">
            <v>1.1410520348435291</v>
          </cell>
          <cell r="AB26">
            <v>1.6563658570309296</v>
          </cell>
          <cell r="AC26">
            <v>1.2836835391989658</v>
          </cell>
          <cell r="AD26">
            <v>0</v>
          </cell>
          <cell r="AE26">
            <v>0.73002791476549034</v>
          </cell>
          <cell r="AF26">
            <v>1.6640342174801313</v>
          </cell>
          <cell r="AJ26">
            <v>3.8960155079058865</v>
          </cell>
          <cell r="AK26">
            <v>5.0323533643784755</v>
          </cell>
          <cell r="AL26">
            <v>4.8700193848823945</v>
          </cell>
          <cell r="AM26">
            <v>3.5226473550649318</v>
          </cell>
          <cell r="AN26">
            <v>3.0194120186270843</v>
          </cell>
          <cell r="AO26">
            <v>3.1655126001735487</v>
          </cell>
          <cell r="AP26">
            <v>3.0194120186270843</v>
          </cell>
          <cell r="AQ26">
            <v>4.3830174463941551</v>
          </cell>
          <cell r="AR26">
            <v>3.3968385209554581</v>
          </cell>
          <cell r="AS26">
            <v>0</v>
          </cell>
          <cell r="AT26">
            <v>1.9317743560033673</v>
          </cell>
          <cell r="AU26">
            <v>4.4033091938311237</v>
          </cell>
        </row>
        <row r="27">
          <cell r="F27">
            <v>9.6135295279417665</v>
          </cell>
          <cell r="G27">
            <v>12.41747564025821</v>
          </cell>
          <cell r="H27">
            <v>12.016911909927298</v>
          </cell>
          <cell r="I27">
            <v>8.6922329481807452</v>
          </cell>
          <cell r="J27">
            <v>7.4504853841549243</v>
          </cell>
          <cell r="K27">
            <v>7.8109927414527247</v>
          </cell>
          <cell r="L27">
            <v>7.4504853841549243</v>
          </cell>
          <cell r="M27">
            <v>10.815220718934569</v>
          </cell>
          <cell r="N27">
            <v>8.3817960571742613</v>
          </cell>
          <cell r="O27">
            <v>8.6922329481807079</v>
          </cell>
          <cell r="P27">
            <v>9.5334167818755731</v>
          </cell>
          <cell r="Q27">
            <v>10.86529118522583</v>
          </cell>
          <cell r="U27">
            <v>1.2981039457109129</v>
          </cell>
          <cell r="V27">
            <v>1.6767175965432757</v>
          </cell>
          <cell r="W27">
            <v>1.6226299321386535</v>
          </cell>
          <cell r="X27">
            <v>1.1737023175802928</v>
          </cell>
          <cell r="Y27">
            <v>1.0060305579259652</v>
          </cell>
          <cell r="Z27">
            <v>1.0547094558901222</v>
          </cell>
          <cell r="AA27">
            <v>1.0060305579259652</v>
          </cell>
          <cell r="AB27">
            <v>1.4603669389247882</v>
          </cell>
          <cell r="AC27">
            <v>1.1317843776667069</v>
          </cell>
          <cell r="AD27">
            <v>1.1737023175802876</v>
          </cell>
          <cell r="AE27">
            <v>1.2872864128299872</v>
          </cell>
          <cell r="AF27">
            <v>1.4671278969753521</v>
          </cell>
          <cell r="AJ27">
            <v>3.8960155079058865</v>
          </cell>
          <cell r="AK27">
            <v>5.0323533643784755</v>
          </cell>
          <cell r="AL27">
            <v>4.8700193848823945</v>
          </cell>
          <cell r="AM27">
            <v>3.5226473550649318</v>
          </cell>
          <cell r="AN27">
            <v>3.0194120186270843</v>
          </cell>
          <cell r="AO27">
            <v>3.1655126001735487</v>
          </cell>
          <cell r="AP27">
            <v>3.0194120186270843</v>
          </cell>
          <cell r="AQ27">
            <v>4.3830174463941551</v>
          </cell>
          <cell r="AR27">
            <v>3.3968385209554581</v>
          </cell>
          <cell r="AS27">
            <v>3.5226473550649167</v>
          </cell>
          <cell r="AT27">
            <v>3.8635487120066658</v>
          </cell>
          <cell r="AU27">
            <v>4.4033091938311237</v>
          </cell>
        </row>
        <row r="28">
          <cell r="F28">
            <v>24.033823819854636</v>
          </cell>
          <cell r="G28">
            <v>31.043689100645452</v>
          </cell>
          <cell r="H28">
            <v>30.042279774818176</v>
          </cell>
          <cell r="I28">
            <v>21.730582370451884</v>
          </cell>
          <cell r="J28">
            <v>18.626213460387316</v>
          </cell>
          <cell r="K28">
            <v>19.527481853631869</v>
          </cell>
          <cell r="L28">
            <v>18.626213460387316</v>
          </cell>
          <cell r="M28">
            <v>26.916050046225653</v>
          </cell>
          <cell r="N28">
            <v>20.954490142935743</v>
          </cell>
          <cell r="O28">
            <v>21.157414385678958</v>
          </cell>
          <cell r="P28">
            <v>23.833541954689188</v>
          </cell>
          <cell r="Q28">
            <v>27.163227963064887</v>
          </cell>
          <cell r="U28">
            <v>3.2532132103365989</v>
          </cell>
          <cell r="V28">
            <v>4.2020670633514241</v>
          </cell>
          <cell r="W28">
            <v>4.0665165129207335</v>
          </cell>
          <cell r="X28">
            <v>2.9414469443460058</v>
          </cell>
          <cell r="Y28">
            <v>2.5212402380108605</v>
          </cell>
          <cell r="Z28">
            <v>2.6432357333984835</v>
          </cell>
          <cell r="AA28">
            <v>2.5212402380108605</v>
          </cell>
          <cell r="AB28">
            <v>3.643350730903042</v>
          </cell>
          <cell r="AC28">
            <v>2.83639526776222</v>
          </cell>
          <cell r="AD28">
            <v>2.8638630495075623</v>
          </cell>
          <cell r="AE28">
            <v>3.2261031002504614</v>
          </cell>
          <cell r="AF28">
            <v>3.6768086804325124</v>
          </cell>
          <cell r="AJ28">
            <v>9.740038769764805</v>
          </cell>
          <cell r="AK28">
            <v>12.580883410946159</v>
          </cell>
          <cell r="AL28">
            <v>12.175048462205959</v>
          </cell>
          <cell r="AM28">
            <v>8.8066183876623381</v>
          </cell>
          <cell r="AN28">
            <v>7.5485300465677128</v>
          </cell>
          <cell r="AO28">
            <v>7.9137815004338945</v>
          </cell>
          <cell r="AP28">
            <v>7.5485300465677128</v>
          </cell>
          <cell r="AQ28">
            <v>10.908100722723583</v>
          </cell>
          <cell r="AR28">
            <v>8.4920963023886831</v>
          </cell>
          <cell r="AS28">
            <v>8.5743341521149201</v>
          </cell>
          <cell r="AT28">
            <v>9.6588717800167689</v>
          </cell>
          <cell r="AU28">
            <v>11.008272984577935</v>
          </cell>
        </row>
        <row r="29">
          <cell r="F29">
            <v>24.033823819854636</v>
          </cell>
          <cell r="G29">
            <v>31.043689100645452</v>
          </cell>
          <cell r="H29">
            <v>30.042279774818176</v>
          </cell>
          <cell r="I29">
            <v>20.84195708424712</v>
          </cell>
          <cell r="J29">
            <v>18.626213460387316</v>
          </cell>
          <cell r="K29">
            <v>19.527481853631869</v>
          </cell>
          <cell r="L29">
            <v>18.626213460387316</v>
          </cell>
          <cell r="M29">
            <v>26.286994802966017</v>
          </cell>
          <cell r="N29">
            <v>0</v>
          </cell>
          <cell r="O29">
            <v>10.477245071467872</v>
          </cell>
          <cell r="P29">
            <v>23.833541954689188</v>
          </cell>
          <cell r="Q29">
            <v>27.163227963064887</v>
          </cell>
          <cell r="U29">
            <v>3.6837540549114678</v>
          </cell>
          <cell r="V29">
            <v>4.7581823209272942</v>
          </cell>
          <cell r="W29">
            <v>4.604692568639317</v>
          </cell>
          <cell r="X29">
            <v>3.1945247038866951</v>
          </cell>
          <cell r="Y29">
            <v>2.8549093925563835</v>
          </cell>
          <cell r="Z29">
            <v>2.993050169615564</v>
          </cell>
          <cell r="AA29">
            <v>2.8549093925563835</v>
          </cell>
          <cell r="AB29">
            <v>4.0291059975594194</v>
          </cell>
          <cell r="AC29">
            <v>0</v>
          </cell>
          <cell r="AD29">
            <v>1.6058865333129666</v>
          </cell>
          <cell r="AE29">
            <v>3.6530561044538734</v>
          </cell>
          <cell r="AF29">
            <v>4.1634095308114007</v>
          </cell>
          <cell r="AJ29">
            <v>9.740038769764805</v>
          </cell>
          <cell r="AK29">
            <v>12.580883410946159</v>
          </cell>
          <cell r="AL29">
            <v>12.175048462205959</v>
          </cell>
          <cell r="AM29">
            <v>8.446490727398908</v>
          </cell>
          <cell r="AN29">
            <v>7.5485300465677128</v>
          </cell>
          <cell r="AO29">
            <v>7.9137815004338945</v>
          </cell>
          <cell r="AP29">
            <v>7.5485300465677128</v>
          </cell>
          <cell r="AQ29">
            <v>10.65316740443026</v>
          </cell>
          <cell r="AR29">
            <v>0</v>
          </cell>
          <cell r="AS29">
            <v>4.2460481511943415</v>
          </cell>
          <cell r="AT29">
            <v>9.6588717800167689</v>
          </cell>
          <cell r="AU29">
            <v>11.008272984577935</v>
          </cell>
        </row>
        <row r="30">
          <cell r="F30">
            <v>25.911466305780845</v>
          </cell>
          <cell r="G30">
            <v>31.664562882658323</v>
          </cell>
          <cell r="H30">
            <v>30.643125370314511</v>
          </cell>
          <cell r="I30">
            <v>23.282766825484114</v>
          </cell>
          <cell r="J30">
            <v>20.488834806426045</v>
          </cell>
          <cell r="K30">
            <v>21.17980724124687</v>
          </cell>
          <cell r="L30">
            <v>20.488834806426045</v>
          </cell>
          <cell r="M30">
            <v>29.291222780447701</v>
          </cell>
          <cell r="N30">
            <v>25.448769959242785</v>
          </cell>
          <cell r="O30">
            <v>26.076698844542335</v>
          </cell>
          <cell r="P30">
            <v>24.814923093999976</v>
          </cell>
          <cell r="Q30">
            <v>28.172147858835942</v>
          </cell>
          <cell r="U30">
            <v>3.2357801947301184</v>
          </cell>
          <cell r="V30">
            <v>3.9542171886904569</v>
          </cell>
          <cell r="W30">
            <v>3.8266617955068938</v>
          </cell>
          <cell r="X30">
            <v>2.9075126387429893</v>
          </cell>
          <cell r="Y30">
            <v>2.5586111220938337</v>
          </cell>
          <cell r="Z30">
            <v>2.6448985939533038</v>
          </cell>
          <cell r="AA30">
            <v>2.5586111220938337</v>
          </cell>
          <cell r="AB30">
            <v>3.6578384809992377</v>
          </cell>
          <cell r="AC30">
            <v>3.1779994556305402</v>
          </cell>
          <cell r="AD30">
            <v>3.2564141553921644</v>
          </cell>
          <cell r="AE30">
            <v>3.0988457285183513</v>
          </cell>
          <cell r="AF30">
            <v>3.5180902928790374</v>
          </cell>
          <cell r="AJ30">
            <v>10.116126654199466</v>
          </cell>
          <cell r="AK30">
            <v>12.362199992494094</v>
          </cell>
          <cell r="AL30">
            <v>11.963419347574932</v>
          </cell>
          <cell r="AM30">
            <v>9.0898529356574436</v>
          </cell>
          <cell r="AN30">
            <v>7.9990705833785594</v>
          </cell>
          <cell r="AO30">
            <v>8.2688339608238799</v>
          </cell>
          <cell r="AP30">
            <v>7.9990705833785594</v>
          </cell>
          <cell r="AQ30">
            <v>11.435621435181924</v>
          </cell>
          <cell r="AR30">
            <v>9.9354848183119273</v>
          </cell>
          <cell r="AS30">
            <v>10.180635287936386</v>
          </cell>
          <cell r="AT30">
            <v>9.6880239030362425</v>
          </cell>
          <cell r="AU30">
            <v>10.99872205214557</v>
          </cell>
        </row>
        <row r="31">
          <cell r="F31">
            <v>27.006403149202644</v>
          </cell>
          <cell r="G31">
            <v>33.002607442619713</v>
          </cell>
          <cell r="H31">
            <v>31.938007202535211</v>
          </cell>
          <cell r="I31">
            <v>0</v>
          </cell>
          <cell r="J31">
            <v>10.677314172612252</v>
          </cell>
          <cell r="K31">
            <v>22.07479909586991</v>
          </cell>
          <cell r="L31">
            <v>21.354628345224505</v>
          </cell>
          <cell r="M31">
            <v>30.528977473011594</v>
          </cell>
          <cell r="N31">
            <v>26.450619200334909</v>
          </cell>
          <cell r="O31">
            <v>27.178617893922187</v>
          </cell>
          <cell r="P31">
            <v>25.863523479700163</v>
          </cell>
          <cell r="Q31">
            <v>29.362613974683814</v>
          </cell>
          <cell r="U31">
            <v>3.6327448621612115</v>
          </cell>
          <cell r="V31">
            <v>4.4393195185135133</v>
          </cell>
          <cell r="W31">
            <v>4.296115663077595</v>
          </cell>
          <cell r="X31">
            <v>0</v>
          </cell>
          <cell r="Y31">
            <v>1.4362504324602532</v>
          </cell>
          <cell r="Z31">
            <v>2.9693740612448059</v>
          </cell>
          <cell r="AA31">
            <v>2.8725008649205064</v>
          </cell>
          <cell r="AB31">
            <v>4.1065811485300525</v>
          </cell>
          <cell r="AC31">
            <v>3.5579840258674471</v>
          </cell>
          <cell r="AD31">
            <v>3.6559101917170205</v>
          </cell>
          <cell r="AE31">
            <v>3.4790113114726511</v>
          </cell>
          <cell r="AF31">
            <v>3.949688689265713</v>
          </cell>
          <cell r="AJ31">
            <v>10.543602261163985</v>
          </cell>
          <cell r="AK31">
            <v>12.884587574802094</v>
          </cell>
          <cell r="AL31">
            <v>12.468955717550417</v>
          </cell>
          <cell r="AM31">
            <v>0</v>
          </cell>
          <cell r="AN31">
            <v>4.1685430389065576</v>
          </cell>
          <cell r="AO31">
            <v>8.6182488047774886</v>
          </cell>
          <cell r="AP31">
            <v>8.3370860778131153</v>
          </cell>
          <cell r="AQ31">
            <v>11.918854730011425</v>
          </cell>
          <cell r="AR31">
            <v>10.326617982745793</v>
          </cell>
          <cell r="AS31">
            <v>10.610836826307635</v>
          </cell>
          <cell r="AT31">
            <v>10.097409237937917</v>
          </cell>
          <cell r="AU31">
            <v>11.46349335699308</v>
          </cell>
        </row>
        <row r="32">
          <cell r="F32">
            <v>10.314411455210985</v>
          </cell>
          <cell r="G32">
            <v>10.658225170384686</v>
          </cell>
          <cell r="H32">
            <v>10.314411455210985</v>
          </cell>
          <cell r="I32">
            <v>10.658225170384686</v>
          </cell>
          <cell r="J32">
            <v>10.658225170384686</v>
          </cell>
          <cell r="K32">
            <v>10.314411455210985</v>
          </cell>
          <cell r="L32">
            <v>10.658225170384686</v>
          </cell>
          <cell r="M32">
            <v>10.314411455210985</v>
          </cell>
          <cell r="N32">
            <v>10.658225170384686</v>
          </cell>
          <cell r="O32">
            <v>10.658225170384686</v>
          </cell>
          <cell r="P32">
            <v>9.6267840248635856</v>
          </cell>
          <cell r="Q32">
            <v>10.658225170384686</v>
          </cell>
          <cell r="AJ32">
            <v>2.7848910929069661</v>
          </cell>
          <cell r="AK32">
            <v>2.8777207960038651</v>
          </cell>
          <cell r="AL32">
            <v>2.7848910929069661</v>
          </cell>
          <cell r="AM32">
            <v>2.8777207960038651</v>
          </cell>
          <cell r="AN32">
            <v>2.8777207960038651</v>
          </cell>
          <cell r="AO32">
            <v>2.7848910929069661</v>
          </cell>
          <cell r="AP32">
            <v>2.8777207960038651</v>
          </cell>
          <cell r="AQ32">
            <v>2.7848910929069661</v>
          </cell>
          <cell r="AR32">
            <v>2.8777207960038651</v>
          </cell>
          <cell r="AS32">
            <v>2.8777207960038651</v>
          </cell>
          <cell r="AT32">
            <v>2.5992316867131686</v>
          </cell>
          <cell r="AU32">
            <v>2.8777207960038651</v>
          </cell>
        </row>
        <row r="33">
          <cell r="F33">
            <v>1.6212418779547224</v>
          </cell>
          <cell r="G33">
            <v>2.0535730454093981</v>
          </cell>
          <cell r="H33">
            <v>2.0396268787171787</v>
          </cell>
          <cell r="I33">
            <v>1.4050762942274599</v>
          </cell>
          <cell r="J33">
            <v>1.2969935023638255</v>
          </cell>
          <cell r="K33">
            <v>1.255155002287573</v>
          </cell>
          <cell r="L33">
            <v>1.2969935023638255</v>
          </cell>
          <cell r="M33">
            <v>1.5689437528594152</v>
          </cell>
          <cell r="N33">
            <v>1.4050762942274599</v>
          </cell>
          <cell r="O33">
            <v>1.4050762942274599</v>
          </cell>
          <cell r="P33">
            <v>1.5619706695133611</v>
          </cell>
          <cell r="Q33">
            <v>1.8374074616819984</v>
          </cell>
          <cell r="U33">
            <v>0.12202250325460132</v>
          </cell>
          <cell r="V33">
            <v>0.15456183745583457</v>
          </cell>
          <cell r="W33">
            <v>0.15351218151384929</v>
          </cell>
          <cell r="X33">
            <v>0.10575283615399036</v>
          </cell>
          <cell r="Y33">
            <v>9.7618002603684625E-2</v>
          </cell>
          <cell r="Z33">
            <v>9.4469034777759323E-2</v>
          </cell>
          <cell r="AA33">
            <v>9.7618002603684625E-2</v>
          </cell>
          <cell r="AB33">
            <v>0.11808629347219531</v>
          </cell>
          <cell r="AC33">
            <v>0.10575283615399036</v>
          </cell>
          <cell r="AD33">
            <v>0.10575283615399036</v>
          </cell>
          <cell r="AE33">
            <v>0.11756146550120683</v>
          </cell>
          <cell r="AF33">
            <v>0.1382921703552133</v>
          </cell>
          <cell r="AJ33">
            <v>1.1523835905758508</v>
          </cell>
          <cell r="AK33">
            <v>1.4596858813961366</v>
          </cell>
          <cell r="AL33">
            <v>1.4497729042728069</v>
          </cell>
          <cell r="AM33">
            <v>0.99873244516576132</v>
          </cell>
          <cell r="AN33">
            <v>0.92190687246071445</v>
          </cell>
          <cell r="AO33">
            <v>0.89216794109101394</v>
          </cell>
          <cell r="AP33">
            <v>0.92190687246071445</v>
          </cell>
          <cell r="AQ33">
            <v>1.1152099263637312</v>
          </cell>
          <cell r="AR33">
            <v>0.99873244516576132</v>
          </cell>
          <cell r="AS33">
            <v>0.99873244516576132</v>
          </cell>
          <cell r="AT33">
            <v>1.1102534378021058</v>
          </cell>
          <cell r="AU33">
            <v>1.3060347359859497</v>
          </cell>
        </row>
        <row r="34">
          <cell r="F34">
            <v>2.8709419564837022</v>
          </cell>
          <cell r="G34">
            <v>2.8412890348674389</v>
          </cell>
          <cell r="H34">
            <v>2.8709419564837022</v>
          </cell>
          <cell r="I34">
            <v>3.0293155151160192</v>
          </cell>
          <cell r="J34">
            <v>2.4652360743702779</v>
          </cell>
          <cell r="K34">
            <v>2.6542745901532463</v>
          </cell>
          <cell r="L34">
            <v>2.3398850875378909</v>
          </cell>
          <cell r="M34">
            <v>2.8709419564837022</v>
          </cell>
          <cell r="N34">
            <v>2.9039645282836326</v>
          </cell>
          <cell r="O34">
            <v>2.7159380480350519</v>
          </cell>
          <cell r="P34">
            <v>2.4863424625391128</v>
          </cell>
          <cell r="Q34">
            <v>3.0293155151160192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0.97769612524437266</v>
          </cell>
          <cell r="AK34">
            <v>0.96759785540616794</v>
          </cell>
          <cell r="AL34">
            <v>0.97769612524437266</v>
          </cell>
          <cell r="AM34">
            <v>1.0316300664256937</v>
          </cell>
          <cell r="AN34">
            <v>0.83953343336711639</v>
          </cell>
          <cell r="AO34">
            <v>0.90391029197463868</v>
          </cell>
          <cell r="AP34">
            <v>0.79684529268743243</v>
          </cell>
          <cell r="AQ34">
            <v>0.97769612524437266</v>
          </cell>
          <cell r="AR34">
            <v>0.98894192574600992</v>
          </cell>
          <cell r="AS34">
            <v>0.92490971472648398</v>
          </cell>
          <cell r="AT34">
            <v>0.84672119064098594</v>
          </cell>
          <cell r="AU34">
            <v>1.0316300664256937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16.347407842909547</v>
          </cell>
          <cell r="G36">
            <v>16.892321437673196</v>
          </cell>
          <cell r="H36">
            <v>16.347407842909547</v>
          </cell>
          <cell r="I36">
            <v>16.892321437673196</v>
          </cell>
          <cell r="J36">
            <v>16.892321437673196</v>
          </cell>
          <cell r="K36">
            <v>16.347407842909547</v>
          </cell>
          <cell r="L36">
            <v>16.892321437673196</v>
          </cell>
          <cell r="M36">
            <v>16.347407842909547</v>
          </cell>
          <cell r="N36">
            <v>16.892321437673196</v>
          </cell>
          <cell r="O36">
            <v>16.892321437673196</v>
          </cell>
          <cell r="P36">
            <v>15.257580653382238</v>
          </cell>
          <cell r="Q36">
            <v>16.892321437673196</v>
          </cell>
          <cell r="AJ36">
            <v>5.966803862661985</v>
          </cell>
          <cell r="AK36">
            <v>6.1656973247507167</v>
          </cell>
          <cell r="AL36">
            <v>5.966803862661985</v>
          </cell>
          <cell r="AM36">
            <v>6.1656973247507167</v>
          </cell>
          <cell r="AN36">
            <v>6.1656973247507167</v>
          </cell>
          <cell r="AO36">
            <v>5.966803862661985</v>
          </cell>
          <cell r="AP36">
            <v>6.1656973247507167</v>
          </cell>
          <cell r="AQ36">
            <v>5.966803862661985</v>
          </cell>
          <cell r="AR36">
            <v>6.1656973247507167</v>
          </cell>
          <cell r="AS36">
            <v>6.1656973247507167</v>
          </cell>
          <cell r="AT36">
            <v>5.5690169384845172</v>
          </cell>
          <cell r="AU36">
            <v>6.1656973247507167</v>
          </cell>
        </row>
        <row r="37">
          <cell r="F37">
            <v>16.347407842909547</v>
          </cell>
          <cell r="G37">
            <v>16.892321437673196</v>
          </cell>
          <cell r="H37">
            <v>16.347407842909547</v>
          </cell>
          <cell r="I37">
            <v>16.892321437673196</v>
          </cell>
          <cell r="J37">
            <v>16.892321437673196</v>
          </cell>
          <cell r="K37">
            <v>16.347407842909547</v>
          </cell>
          <cell r="L37">
            <v>16.892321437673196</v>
          </cell>
          <cell r="M37">
            <v>16.347407842909547</v>
          </cell>
          <cell r="N37">
            <v>16.892321437673196</v>
          </cell>
          <cell r="O37">
            <v>16.892321437673196</v>
          </cell>
          <cell r="P37">
            <v>15.257580653382238</v>
          </cell>
          <cell r="Q37">
            <v>16.892321437673196</v>
          </cell>
          <cell r="AJ37">
            <v>5.966803862661985</v>
          </cell>
          <cell r="AK37">
            <v>6.1656973247507167</v>
          </cell>
          <cell r="AL37">
            <v>5.966803862661985</v>
          </cell>
          <cell r="AM37">
            <v>6.1656973247507167</v>
          </cell>
          <cell r="AN37">
            <v>6.1656973247507167</v>
          </cell>
          <cell r="AO37">
            <v>5.966803862661985</v>
          </cell>
          <cell r="AP37">
            <v>6.1656973247507167</v>
          </cell>
          <cell r="AQ37">
            <v>5.966803862661985</v>
          </cell>
          <cell r="AR37">
            <v>6.1656973247507167</v>
          </cell>
          <cell r="AS37">
            <v>6.1656973247507167</v>
          </cell>
          <cell r="AT37">
            <v>5.5690169384845172</v>
          </cell>
          <cell r="AU37">
            <v>6.1656973247507167</v>
          </cell>
        </row>
        <row r="38">
          <cell r="F38">
            <v>16.347407842909547</v>
          </cell>
          <cell r="G38">
            <v>16.892321437673196</v>
          </cell>
          <cell r="H38">
            <v>16.347407842909547</v>
          </cell>
          <cell r="I38">
            <v>16.892321437673196</v>
          </cell>
          <cell r="J38">
            <v>16.892321437673196</v>
          </cell>
          <cell r="K38">
            <v>16.347407842909547</v>
          </cell>
          <cell r="L38">
            <v>16.892321437673196</v>
          </cell>
          <cell r="M38">
            <v>16.347407842909547</v>
          </cell>
          <cell r="N38">
            <v>16.892321437673196</v>
          </cell>
          <cell r="O38">
            <v>16.892321437673196</v>
          </cell>
          <cell r="P38">
            <v>15.257580653382238</v>
          </cell>
          <cell r="Q38">
            <v>16.892321437673196</v>
          </cell>
          <cell r="AJ38">
            <v>5.966803862661985</v>
          </cell>
          <cell r="AK38">
            <v>6.1656973247507167</v>
          </cell>
          <cell r="AL38">
            <v>5.966803862661985</v>
          </cell>
          <cell r="AM38">
            <v>6.1656973247507167</v>
          </cell>
          <cell r="AN38">
            <v>6.1656973247507167</v>
          </cell>
          <cell r="AO38">
            <v>5.966803862661985</v>
          </cell>
          <cell r="AP38">
            <v>6.1656973247507167</v>
          </cell>
          <cell r="AQ38">
            <v>5.966803862661985</v>
          </cell>
          <cell r="AR38">
            <v>6.1656973247507167</v>
          </cell>
          <cell r="AS38">
            <v>6.1656973247507167</v>
          </cell>
          <cell r="AT38">
            <v>5.5690169384845172</v>
          </cell>
          <cell r="AU38">
            <v>6.1656973247507167</v>
          </cell>
        </row>
        <row r="39">
          <cell r="F39">
            <v>16.347407842909547</v>
          </cell>
          <cell r="G39">
            <v>16.892321437673196</v>
          </cell>
          <cell r="H39">
            <v>16.347407842909547</v>
          </cell>
          <cell r="I39">
            <v>16.892321437673196</v>
          </cell>
          <cell r="J39">
            <v>16.892321437673196</v>
          </cell>
          <cell r="K39">
            <v>16.347407842909547</v>
          </cell>
          <cell r="L39">
            <v>16.892321437673196</v>
          </cell>
          <cell r="M39">
            <v>16.347407842909547</v>
          </cell>
          <cell r="N39">
            <v>16.892321437673196</v>
          </cell>
          <cell r="O39">
            <v>16.892321437673196</v>
          </cell>
          <cell r="P39">
            <v>15.257580653382238</v>
          </cell>
          <cell r="Q39">
            <v>16.892321437673196</v>
          </cell>
          <cell r="AJ39">
            <v>5.966803862661985</v>
          </cell>
          <cell r="AK39">
            <v>6.1656973247507167</v>
          </cell>
          <cell r="AL39">
            <v>5.966803862661985</v>
          </cell>
          <cell r="AM39">
            <v>6.1656973247507167</v>
          </cell>
          <cell r="AN39">
            <v>6.1656973247507167</v>
          </cell>
          <cell r="AO39">
            <v>5.966803862661985</v>
          </cell>
          <cell r="AP39">
            <v>6.1656973247507167</v>
          </cell>
          <cell r="AQ39">
            <v>5.966803862661985</v>
          </cell>
          <cell r="AR39">
            <v>6.1656973247507167</v>
          </cell>
          <cell r="AS39">
            <v>6.1656973247507167</v>
          </cell>
          <cell r="AT39">
            <v>5.5690169384845172</v>
          </cell>
          <cell r="AU39">
            <v>6.1656973247507167</v>
          </cell>
        </row>
        <row r="40">
          <cell r="F40">
            <v>152.87804127147834</v>
          </cell>
          <cell r="G40">
            <v>192.64072109523784</v>
          </cell>
          <cell r="H40">
            <v>189.1792860806334</v>
          </cell>
          <cell r="I40">
            <v>128.35385548417867</v>
          </cell>
          <cell r="J40">
            <v>118.48048198539573</v>
          </cell>
          <cell r="K40">
            <v>124.21340853307616</v>
          </cell>
          <cell r="L40">
            <v>118.48048198539573</v>
          </cell>
          <cell r="M40">
            <v>0</v>
          </cell>
          <cell r="N40">
            <v>66.645271116785096</v>
          </cell>
          <cell r="O40">
            <v>133.29054223357019</v>
          </cell>
          <cell r="P40">
            <v>147.2055830972796</v>
          </cell>
          <cell r="Q40">
            <v>172.78403622870209</v>
          </cell>
          <cell r="U40">
            <v>26.26627805898908</v>
          </cell>
          <cell r="V40">
            <v>33.097982572829373</v>
          </cell>
          <cell r="W40">
            <v>32.503266589941624</v>
          </cell>
          <cell r="X40">
            <v>22.052729287026246</v>
          </cell>
          <cell r="Y40">
            <v>20.356365495716538</v>
          </cell>
          <cell r="Z40">
            <v>21.34135092292863</v>
          </cell>
          <cell r="AA40">
            <v>20.356365495716538</v>
          </cell>
          <cell r="AB40">
            <v>0</v>
          </cell>
          <cell r="AC40">
            <v>11.450455591340553</v>
          </cell>
          <cell r="AD40">
            <v>22.900911182681106</v>
          </cell>
          <cell r="AE40">
            <v>25.291681822392171</v>
          </cell>
          <cell r="AF40">
            <v>29.68636634791995</v>
          </cell>
          <cell r="AJ40">
            <v>66.010643791858925</v>
          </cell>
          <cell r="AK40">
            <v>83.179624191044695</v>
          </cell>
          <cell r="AL40">
            <v>81.685023973398202</v>
          </cell>
          <cell r="AM40">
            <v>55.421436350248214</v>
          </cell>
          <cell r="AN40">
            <v>51.158248938690676</v>
          </cell>
          <cell r="AO40">
            <v>53.633648080885379</v>
          </cell>
          <cell r="AP40">
            <v>51.158248938690676</v>
          </cell>
          <cell r="AQ40">
            <v>0</v>
          </cell>
          <cell r="AR40">
            <v>28.776515028013506</v>
          </cell>
          <cell r="AS40">
            <v>57.553030056027012</v>
          </cell>
          <cell r="AT40">
            <v>63.561354064916898</v>
          </cell>
          <cell r="AU40">
            <v>74.605779702257237</v>
          </cell>
        </row>
        <row r="41">
          <cell r="F41">
            <v>72.793663741438749</v>
          </cell>
          <cell r="G41">
            <v>94.025148999358393</v>
          </cell>
          <cell r="H41">
            <v>0</v>
          </cell>
          <cell r="I41">
            <v>30.558173424791455</v>
          </cell>
          <cell r="J41">
            <v>56.415089399615027</v>
          </cell>
          <cell r="K41">
            <v>59.144851789918981</v>
          </cell>
          <cell r="L41">
            <v>56.415089399615027</v>
          </cell>
          <cell r="M41">
            <v>76.638713264876458</v>
          </cell>
          <cell r="N41">
            <v>63.466975574566916</v>
          </cell>
          <cell r="O41">
            <v>63.466975574566916</v>
          </cell>
          <cell r="P41">
            <v>72.187049876926764</v>
          </cell>
          <cell r="Q41">
            <v>82.272005374438606</v>
          </cell>
          <cell r="U41">
            <v>26.550541681096689</v>
          </cell>
          <cell r="V41">
            <v>34.294449671416558</v>
          </cell>
          <cell r="W41">
            <v>0</v>
          </cell>
          <cell r="X41">
            <v>11.145696143210372</v>
          </cell>
          <cell r="Y41">
            <v>20.576669802849931</v>
          </cell>
          <cell r="Z41">
            <v>21.572315115891058</v>
          </cell>
          <cell r="AA41">
            <v>20.576669802849931</v>
          </cell>
          <cell r="AB41">
            <v>27.952973464177813</v>
          </cell>
          <cell r="AC41">
            <v>23.148753528206178</v>
          </cell>
          <cell r="AD41">
            <v>23.148753528206178</v>
          </cell>
          <cell r="AE41">
            <v>26.32928716708755</v>
          </cell>
          <cell r="AF41">
            <v>30.007643462489494</v>
          </cell>
          <cell r="AJ41">
            <v>30.813492347453654</v>
          </cell>
          <cell r="AK41">
            <v>39.800760948794313</v>
          </cell>
          <cell r="AL41">
            <v>0</v>
          </cell>
          <cell r="AM41">
            <v>12.935247308358139</v>
          </cell>
          <cell r="AN41">
            <v>23.880456569276582</v>
          </cell>
          <cell r="AO41">
            <v>25.035962532306094</v>
          </cell>
          <cell r="AP41">
            <v>23.880456569276582</v>
          </cell>
          <cell r="AQ41">
            <v>32.441098350180269</v>
          </cell>
          <cell r="AR41">
            <v>26.865513640436159</v>
          </cell>
          <cell r="AS41">
            <v>26.865513640436159</v>
          </cell>
          <cell r="AT41">
            <v>30.55671324455821</v>
          </cell>
          <cell r="AU41">
            <v>34.825665830195028</v>
          </cell>
          <cell r="AW41">
            <v>6.1734512477448789</v>
          </cell>
        </row>
        <row r="42">
          <cell r="F42">
            <v>21.365337467618261</v>
          </cell>
          <cell r="G42">
            <v>21.182480975778287</v>
          </cell>
          <cell r="H42">
            <v>20.932256302734107</v>
          </cell>
          <cell r="I42">
            <v>22.525032586919163</v>
          </cell>
          <cell r="J42">
            <v>20.287446568351033</v>
          </cell>
          <cell r="K42">
            <v>23.09766212715488</v>
          </cell>
          <cell r="L42">
            <v>21.182480975778287</v>
          </cell>
          <cell r="M42">
            <v>20.932256302734107</v>
          </cell>
          <cell r="N42">
            <v>22.077515383205537</v>
          </cell>
          <cell r="O42">
            <v>22.077515383205537</v>
          </cell>
          <cell r="P42">
            <v>20.345190723668921</v>
          </cell>
          <cell r="Q42">
            <v>23.867584198060037</v>
          </cell>
          <cell r="U42">
            <v>3.0451263771872981</v>
          </cell>
          <cell r="V42">
            <v>3.0190644847699297</v>
          </cell>
          <cell r="W42">
            <v>2.983400842514583</v>
          </cell>
          <cell r="X42">
            <v>3.210413642255348</v>
          </cell>
          <cell r="Y42">
            <v>2.8914983797796507</v>
          </cell>
          <cell r="Z42">
            <v>3.2920285158781608</v>
          </cell>
          <cell r="AA42">
            <v>3.0190644847699297</v>
          </cell>
          <cell r="AB42">
            <v>2.983400842514583</v>
          </cell>
          <cell r="AC42">
            <v>3.1466305897602083</v>
          </cell>
          <cell r="AD42">
            <v>3.1466305897602083</v>
          </cell>
          <cell r="AE42">
            <v>2.899728451069346</v>
          </cell>
          <cell r="AF42">
            <v>3.4017627997407649</v>
          </cell>
          <cell r="AJ42">
            <v>3.8986356813361489</v>
          </cell>
          <cell r="AK42">
            <v>3.8652689795589481</v>
          </cell>
          <cell r="AL42">
            <v>3.8196092823901457</v>
          </cell>
          <cell r="AM42">
            <v>4.1102508162915568</v>
          </cell>
          <cell r="AN42">
            <v>3.7019477550705409</v>
          </cell>
          <cell r="AO42">
            <v>4.2147412771201616</v>
          </cell>
          <cell r="AP42">
            <v>3.8652689795589481</v>
          </cell>
          <cell r="AQ42">
            <v>3.8196092823901457</v>
          </cell>
          <cell r="AR42">
            <v>4.0285902040473536</v>
          </cell>
          <cell r="AS42">
            <v>4.0285902040473536</v>
          </cell>
          <cell r="AT42">
            <v>3.7124846082633418</v>
          </cell>
          <cell r="AU42">
            <v>4.3552326530241654</v>
          </cell>
        </row>
        <row r="43">
          <cell r="F43">
            <v>21.365337467618261</v>
          </cell>
          <cell r="G43">
            <v>21.182480975778287</v>
          </cell>
          <cell r="H43">
            <v>20.932256302734107</v>
          </cell>
          <cell r="I43">
            <v>22.525032586919163</v>
          </cell>
          <cell r="J43">
            <v>20.287446568351033</v>
          </cell>
          <cell r="K43">
            <v>23.09766212715488</v>
          </cell>
          <cell r="L43">
            <v>21.182480975778287</v>
          </cell>
          <cell r="M43">
            <v>20.932256302734107</v>
          </cell>
          <cell r="N43">
            <v>22.077515383205537</v>
          </cell>
          <cell r="O43">
            <v>22.077515383205537</v>
          </cell>
          <cell r="P43">
            <v>20.345190723668921</v>
          </cell>
          <cell r="Q43">
            <v>23.867584198060037</v>
          </cell>
          <cell r="U43">
            <v>3.0451263771872981</v>
          </cell>
          <cell r="V43">
            <v>3.0190644847699297</v>
          </cell>
          <cell r="W43">
            <v>2.983400842514583</v>
          </cell>
          <cell r="X43">
            <v>3.210413642255348</v>
          </cell>
          <cell r="Y43">
            <v>2.8914983797796507</v>
          </cell>
          <cell r="Z43">
            <v>3.2920285158781608</v>
          </cell>
          <cell r="AA43">
            <v>3.0190644847699297</v>
          </cell>
          <cell r="AB43">
            <v>2.983400842514583</v>
          </cell>
          <cell r="AC43">
            <v>3.1466305897602083</v>
          </cell>
          <cell r="AD43">
            <v>3.1466305897602083</v>
          </cell>
          <cell r="AE43">
            <v>2.899728451069346</v>
          </cell>
          <cell r="AF43">
            <v>3.4017627997407649</v>
          </cell>
          <cell r="AJ43">
            <v>3.8986356813361489</v>
          </cell>
          <cell r="AK43">
            <v>3.8652689795589481</v>
          </cell>
          <cell r="AL43">
            <v>3.8196092823901457</v>
          </cell>
          <cell r="AM43">
            <v>4.1102508162915568</v>
          </cell>
          <cell r="AN43">
            <v>3.7019477550705409</v>
          </cell>
          <cell r="AO43">
            <v>4.2147412771201616</v>
          </cell>
          <cell r="AP43">
            <v>3.8652689795589481</v>
          </cell>
          <cell r="AQ43">
            <v>3.8196092823901457</v>
          </cell>
          <cell r="AR43">
            <v>4.0285902040473536</v>
          </cell>
          <cell r="AS43">
            <v>4.0285902040473536</v>
          </cell>
          <cell r="AT43">
            <v>3.7124846082633418</v>
          </cell>
          <cell r="AU43">
            <v>4.3552326530241654</v>
          </cell>
        </row>
        <row r="44">
          <cell r="F44">
            <v>21.365337467618261</v>
          </cell>
          <cell r="G44">
            <v>21.182480975778287</v>
          </cell>
          <cell r="H44">
            <v>20.932256302734107</v>
          </cell>
          <cell r="I44">
            <v>22.525032586919163</v>
          </cell>
          <cell r="J44">
            <v>20.287446568351033</v>
          </cell>
          <cell r="K44">
            <v>22.838311778687043</v>
          </cell>
          <cell r="L44">
            <v>21.182480975778287</v>
          </cell>
          <cell r="M44">
            <v>20.932256302734107</v>
          </cell>
          <cell r="N44">
            <v>0</v>
          </cell>
          <cell r="O44">
            <v>11.038757691602768</v>
          </cell>
          <cell r="P44">
            <v>19.941291599811606</v>
          </cell>
          <cell r="Q44">
            <v>23.867584198060037</v>
          </cell>
          <cell r="U44">
            <v>3.5000843260983117</v>
          </cell>
          <cell r="V44">
            <v>3.4701286494335064</v>
          </cell>
          <cell r="W44">
            <v>3.4291366708395623</v>
          </cell>
          <cell r="X44">
            <v>3.6900663807356304</v>
          </cell>
          <cell r="Y44">
            <v>3.323503495232091</v>
          </cell>
          <cell r="Z44">
            <v>3.7413879940947163</v>
          </cell>
          <cell r="AA44">
            <v>3.4701286494335064</v>
          </cell>
          <cell r="AB44">
            <v>3.4291366708395623</v>
          </cell>
          <cell r="AC44">
            <v>0</v>
          </cell>
          <cell r="AD44">
            <v>1.8083769018174611</v>
          </cell>
          <cell r="AE44">
            <v>3.2667961494378956</v>
          </cell>
          <cell r="AF44">
            <v>3.9100041120377531</v>
          </cell>
          <cell r="AJ44">
            <v>3.898635681336148</v>
          </cell>
          <cell r="AK44">
            <v>3.8652689795589472</v>
          </cell>
          <cell r="AL44">
            <v>3.8196092823901453</v>
          </cell>
          <cell r="AM44">
            <v>4.1102508162915559</v>
          </cell>
          <cell r="AN44">
            <v>3.7019477550705409</v>
          </cell>
          <cell r="AO44">
            <v>4.1674163741535626</v>
          </cell>
          <cell r="AP44">
            <v>3.8652689795589472</v>
          </cell>
          <cell r="AQ44">
            <v>3.8196092823901453</v>
          </cell>
          <cell r="AR44">
            <v>0</v>
          </cell>
          <cell r="AS44">
            <v>2.0142951020236763</v>
          </cell>
          <cell r="AT44">
            <v>3.6387831964173025</v>
          </cell>
          <cell r="AU44">
            <v>4.3552326530241654</v>
          </cell>
        </row>
        <row r="45">
          <cell r="F45">
            <v>21.365337467618261</v>
          </cell>
          <cell r="G45">
            <v>21.182480975778287</v>
          </cell>
          <cell r="H45">
            <v>20.932256302734107</v>
          </cell>
          <cell r="I45">
            <v>22.525032586919163</v>
          </cell>
          <cell r="J45">
            <v>20.287446568351033</v>
          </cell>
          <cell r="K45">
            <v>22.664580962270723</v>
          </cell>
          <cell r="L45">
            <v>21.182480975778287</v>
          </cell>
          <cell r="M45">
            <v>0</v>
          </cell>
          <cell r="N45">
            <v>11.038757691602768</v>
          </cell>
          <cell r="O45">
            <v>22.077515383205537</v>
          </cell>
          <cell r="P45">
            <v>19.940981636443713</v>
          </cell>
          <cell r="Q45">
            <v>23.867584198060037</v>
          </cell>
          <cell r="U45">
            <v>3.4851134846461953</v>
          </cell>
          <cell r="V45">
            <v>3.4552859368046294</v>
          </cell>
          <cell r="W45">
            <v>3.4144692923898532</v>
          </cell>
          <cell r="X45">
            <v>3.6742829327992887</v>
          </cell>
          <cell r="Y45">
            <v>3.3092879394748556</v>
          </cell>
          <cell r="Z45">
            <v>3.6970460614152207</v>
          </cell>
          <cell r="AA45">
            <v>3.4552859368046294</v>
          </cell>
          <cell r="AB45">
            <v>0</v>
          </cell>
          <cell r="AC45">
            <v>1.8006419670672009</v>
          </cell>
          <cell r="AD45">
            <v>3.6012839341344018</v>
          </cell>
          <cell r="AE45">
            <v>3.2527725856697827</v>
          </cell>
          <cell r="AF45">
            <v>3.8932799287939472</v>
          </cell>
          <cell r="AJ45">
            <v>3.898635681336148</v>
          </cell>
          <cell r="AK45">
            <v>3.8652689795589472</v>
          </cell>
          <cell r="AL45">
            <v>3.8196092823901453</v>
          </cell>
          <cell r="AM45">
            <v>4.1102508162915559</v>
          </cell>
          <cell r="AN45">
            <v>3.7019477550705409</v>
          </cell>
          <cell r="AO45">
            <v>4.1357148781741575</v>
          </cell>
          <cell r="AP45">
            <v>3.8652689795589472</v>
          </cell>
          <cell r="AQ45">
            <v>0</v>
          </cell>
          <cell r="AR45">
            <v>2.0142951020236763</v>
          </cell>
          <cell r="AS45">
            <v>4.0285902040473527</v>
          </cell>
          <cell r="AT45">
            <v>3.6387266359137387</v>
          </cell>
          <cell r="AU45">
            <v>4.3552326530241654</v>
          </cell>
        </row>
        <row r="46">
          <cell r="F46">
            <v>30.20398043083004</v>
          </cell>
          <cell r="G46">
            <v>39.013474723155483</v>
          </cell>
          <cell r="H46">
            <v>37.754975538537565</v>
          </cell>
          <cell r="I46">
            <v>25.358758570051041</v>
          </cell>
          <cell r="J46">
            <v>23.408084833893263</v>
          </cell>
          <cell r="K46">
            <v>24.540734100049391</v>
          </cell>
          <cell r="L46">
            <v>23.408084833893263</v>
          </cell>
          <cell r="M46">
            <v>29.693855845790381</v>
          </cell>
          <cell r="N46">
            <v>26.334095438129925</v>
          </cell>
          <cell r="O46">
            <v>26.334095438129925</v>
          </cell>
          <cell r="P46">
            <v>29.952280593906462</v>
          </cell>
          <cell r="Q46">
            <v>34.136790382761035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13.009621552661439</v>
          </cell>
          <cell r="AK46">
            <v>16.804094505521032</v>
          </cell>
          <cell r="AL46">
            <v>16.262026940826807</v>
          </cell>
          <cell r="AM46">
            <v>10.922661428588661</v>
          </cell>
          <cell r="AN46">
            <v>10.082456703312607</v>
          </cell>
          <cell r="AO46">
            <v>10.570317511537413</v>
          </cell>
          <cell r="AP46">
            <v>10.082456703312607</v>
          </cell>
          <cell r="AQ46">
            <v>12.789897936720399</v>
          </cell>
          <cell r="AR46">
            <v>11.342763791226686</v>
          </cell>
          <cell r="AS46">
            <v>11.342763791226686</v>
          </cell>
          <cell r="AT46">
            <v>12.901208039722595</v>
          </cell>
          <cell r="AU46">
            <v>14.703582692330897</v>
          </cell>
        </row>
        <row r="47">
          <cell r="F47">
            <v>51.761658021717643</v>
          </cell>
          <cell r="G47">
            <v>0</v>
          </cell>
          <cell r="H47">
            <v>26.738586437682986</v>
          </cell>
          <cell r="I47">
            <v>51.60285039468539</v>
          </cell>
          <cell r="J47">
            <v>38.194235725200215</v>
          </cell>
          <cell r="K47">
            <v>41.680737682270653</v>
          </cell>
          <cell r="L47">
            <v>40.632165665106612</v>
          </cell>
          <cell r="M47">
            <v>54.656816394675666</v>
          </cell>
          <cell r="N47">
            <v>47.945955484825802</v>
          </cell>
          <cell r="O47">
            <v>47.945955484825802</v>
          </cell>
          <cell r="P47">
            <v>45.508025544919406</v>
          </cell>
          <cell r="Q47">
            <v>54.562246003254316</v>
          </cell>
          <cell r="U47">
            <v>9.2527861752768992</v>
          </cell>
          <cell r="V47">
            <v>0</v>
          </cell>
          <cell r="W47">
            <v>4.7797236872365101</v>
          </cell>
          <cell r="X47">
            <v>9.2243981160049948</v>
          </cell>
          <cell r="Y47">
            <v>6.8275072669643277</v>
          </cell>
          <cell r="Z47">
            <v>7.4507457477510517</v>
          </cell>
          <cell r="AA47">
            <v>7.2633056031535403</v>
          </cell>
          <cell r="AB47">
            <v>9.770317537145246</v>
          </cell>
          <cell r="AC47">
            <v>8.5707006117211773</v>
          </cell>
          <cell r="AD47">
            <v>8.5707006117211773</v>
          </cell>
          <cell r="AE47">
            <v>8.1349022755319655</v>
          </cell>
          <cell r="AF47">
            <v>9.753412367493091</v>
          </cell>
          <cell r="AJ47">
            <v>19.329707934324567</v>
          </cell>
          <cell r="AK47">
            <v>0</v>
          </cell>
          <cell r="AL47">
            <v>9.9851721558117337</v>
          </cell>
          <cell r="AM47">
            <v>19.270403322270049</v>
          </cell>
          <cell r="AN47">
            <v>14.263133167664446</v>
          </cell>
          <cell r="AO47">
            <v>15.565121301706569</v>
          </cell>
          <cell r="AP47">
            <v>15.173545923047286</v>
          </cell>
          <cell r="AQ47">
            <v>20.410866612615216</v>
          </cell>
          <cell r="AR47">
            <v>17.904784189195794</v>
          </cell>
          <cell r="AS47">
            <v>17.904784189195794</v>
          </cell>
          <cell r="AT47">
            <v>16.994371433812958</v>
          </cell>
          <cell r="AU47">
            <v>20.37555054826808</v>
          </cell>
        </row>
        <row r="48">
          <cell r="F48">
            <v>25.429944084232829</v>
          </cell>
          <cell r="G48">
            <v>26.277608887040589</v>
          </cell>
          <cell r="H48">
            <v>25.429944084232829</v>
          </cell>
          <cell r="I48">
            <v>26.277608887040589</v>
          </cell>
          <cell r="J48">
            <v>26.277608887040589</v>
          </cell>
          <cell r="K48">
            <v>25.429944084232829</v>
          </cell>
          <cell r="L48">
            <v>26.277608887040589</v>
          </cell>
          <cell r="M48">
            <v>25.429944084232829</v>
          </cell>
          <cell r="N48">
            <v>26.277608887040589</v>
          </cell>
          <cell r="O48">
            <v>26.277608887040589</v>
          </cell>
          <cell r="P48">
            <v>23.734614478617296</v>
          </cell>
          <cell r="Q48">
            <v>26.277608887040589</v>
          </cell>
          <cell r="AJ48">
            <v>11.189175397062446</v>
          </cell>
          <cell r="AK48">
            <v>11.56214791029786</v>
          </cell>
          <cell r="AL48">
            <v>11.189175397062446</v>
          </cell>
          <cell r="AM48">
            <v>11.56214791029786</v>
          </cell>
          <cell r="AN48">
            <v>11.56214791029786</v>
          </cell>
          <cell r="AO48">
            <v>11.189175397062446</v>
          </cell>
          <cell r="AP48">
            <v>11.56214791029786</v>
          </cell>
          <cell r="AQ48">
            <v>11.189175397062446</v>
          </cell>
          <cell r="AR48">
            <v>11.56214791029786</v>
          </cell>
          <cell r="AS48">
            <v>11.56214791029786</v>
          </cell>
          <cell r="AT48">
            <v>10.443230370591611</v>
          </cell>
          <cell r="AU48">
            <v>11.56214791029786</v>
          </cell>
        </row>
        <row r="49">
          <cell r="F49">
            <v>25.67040466991061</v>
          </cell>
          <cell r="G49">
            <v>33.371526070883696</v>
          </cell>
          <cell r="H49">
            <v>0</v>
          </cell>
          <cell r="I49">
            <v>11.123842023627917</v>
          </cell>
          <cell r="J49">
            <v>20.536323735928448</v>
          </cell>
          <cell r="K49">
            <v>20.701939249927879</v>
          </cell>
          <cell r="L49">
            <v>20.536323735928448</v>
          </cell>
          <cell r="M49">
            <v>24.842327099913486</v>
          </cell>
          <cell r="N49">
            <v>22.247684047255834</v>
          </cell>
          <cell r="O49">
            <v>22.247684047255834</v>
          </cell>
          <cell r="P49">
            <v>24.73191675724722</v>
          </cell>
          <cell r="Q49">
            <v>29.948805448229066</v>
          </cell>
          <cell r="U49">
            <v>7.3349784320069089</v>
          </cell>
          <cell r="V49">
            <v>9.5354719616089536</v>
          </cell>
          <cell r="W49">
            <v>0</v>
          </cell>
          <cell r="X49">
            <v>3.1784906538696562</v>
          </cell>
          <cell r="Y49">
            <v>5.8679827456055156</v>
          </cell>
          <cell r="Z49">
            <v>5.9153051871023363</v>
          </cell>
          <cell r="AA49">
            <v>5.8679827456055156</v>
          </cell>
          <cell r="AB49">
            <v>7.0983662245228132</v>
          </cell>
          <cell r="AC49">
            <v>6.3569813077393125</v>
          </cell>
          <cell r="AD49">
            <v>6.3569813077393125</v>
          </cell>
          <cell r="AE49">
            <v>7.0668179301916041</v>
          </cell>
          <cell r="AF49">
            <v>8.5574748373413989</v>
          </cell>
          <cell r="AJ49">
            <v>14.869617843612257</v>
          </cell>
          <cell r="AK49">
            <v>19.330503196695879</v>
          </cell>
          <cell r="AL49">
            <v>0</v>
          </cell>
          <cell r="AM49">
            <v>6.4435010655653047</v>
          </cell>
          <cell r="AN49">
            <v>11.895694274889783</v>
          </cell>
          <cell r="AO49">
            <v>11.991627293235673</v>
          </cell>
          <cell r="AP49">
            <v>11.895694274889783</v>
          </cell>
          <cell r="AQ49">
            <v>14.389952751882825</v>
          </cell>
          <cell r="AR49">
            <v>12.887002131130609</v>
          </cell>
          <cell r="AS49">
            <v>12.887002131130609</v>
          </cell>
          <cell r="AT49">
            <v>14.32599740631891</v>
          </cell>
          <cell r="AU49">
            <v>17.347887484214315</v>
          </cell>
        </row>
        <row r="50">
          <cell r="F50">
            <v>25.67040466991061</v>
          </cell>
          <cell r="G50">
            <v>33.222880646825949</v>
          </cell>
          <cell r="H50">
            <v>32.29502522988745</v>
          </cell>
          <cell r="I50">
            <v>22.247684047255834</v>
          </cell>
          <cell r="J50">
            <v>20.536323735928448</v>
          </cell>
          <cell r="K50">
            <v>19.873861679930755</v>
          </cell>
          <cell r="L50">
            <v>20.536323735928448</v>
          </cell>
          <cell r="M50">
            <v>19.873861679930755</v>
          </cell>
          <cell r="N50">
            <v>21.39200389159214</v>
          </cell>
          <cell r="O50">
            <v>22.247684047255834</v>
          </cell>
          <cell r="P50">
            <v>24.73191675724722</v>
          </cell>
          <cell r="Q50">
            <v>29.948805448229066</v>
          </cell>
          <cell r="U50">
            <v>6.4169553591029445</v>
          </cell>
          <cell r="V50">
            <v>8.3048843503965539</v>
          </cell>
          <cell r="W50">
            <v>8.0729438388714225</v>
          </cell>
          <cell r="X50">
            <v>5.5613613112225444</v>
          </cell>
          <cell r="Y50">
            <v>5.1335642872823453</v>
          </cell>
          <cell r="Z50">
            <v>4.9679654393054955</v>
          </cell>
          <cell r="AA50">
            <v>5.1335642872823453</v>
          </cell>
          <cell r="AB50">
            <v>4.9679654393054955</v>
          </cell>
          <cell r="AC50">
            <v>5.3474627992524448</v>
          </cell>
          <cell r="AD50">
            <v>5.5613613112225444</v>
          </cell>
          <cell r="AE50">
            <v>6.1823569911357419</v>
          </cell>
          <cell r="AF50">
            <v>7.4864479189534396</v>
          </cell>
          <cell r="AJ50">
            <v>14.869617843612255</v>
          </cell>
          <cell r="AK50">
            <v>19.244400126706832</v>
          </cell>
          <cell r="AL50">
            <v>18.706938577447623</v>
          </cell>
          <cell r="AM50">
            <v>12.887002131130606</v>
          </cell>
          <cell r="AN50">
            <v>11.895694274889781</v>
          </cell>
          <cell r="AO50">
            <v>11.51196220150624</v>
          </cell>
          <cell r="AP50">
            <v>11.895694274889781</v>
          </cell>
          <cell r="AQ50">
            <v>11.51196220150624</v>
          </cell>
          <cell r="AR50">
            <v>12.391348203010192</v>
          </cell>
          <cell r="AS50">
            <v>12.887002131130606</v>
          </cell>
          <cell r="AT50">
            <v>14.32599740631891</v>
          </cell>
          <cell r="AU50">
            <v>17.347887484214311</v>
          </cell>
        </row>
        <row r="51">
          <cell r="F51">
            <v>25.67040466991061</v>
          </cell>
          <cell r="G51">
            <v>33.371526070883696</v>
          </cell>
          <cell r="H51">
            <v>32.29502522988745</v>
          </cell>
          <cell r="I51">
            <v>22.247684047255834</v>
          </cell>
          <cell r="J51">
            <v>20.536323735928448</v>
          </cell>
          <cell r="K51">
            <v>20.216059871418476</v>
          </cell>
          <cell r="L51">
            <v>20.536323735928448</v>
          </cell>
          <cell r="M51">
            <v>4.9684654199827314</v>
          </cell>
          <cell r="N51">
            <v>11.97952217929161</v>
          </cell>
          <cell r="O51">
            <v>22.247684047255834</v>
          </cell>
          <cell r="P51">
            <v>24.73191675724722</v>
          </cell>
          <cell r="Q51">
            <v>29.948805448229066</v>
          </cell>
          <cell r="U51">
            <v>6.985875035514729</v>
          </cell>
          <cell r="V51">
            <v>9.081637546169123</v>
          </cell>
          <cell r="W51">
            <v>8.7886814962926998</v>
          </cell>
          <cell r="X51">
            <v>6.0544250307794254</v>
          </cell>
          <cell r="Y51">
            <v>5.5887000284117736</v>
          </cell>
          <cell r="Z51">
            <v>5.5015442798122915</v>
          </cell>
          <cell r="AA51">
            <v>5.5887000284117736</v>
          </cell>
          <cell r="AB51">
            <v>1.352104845583505</v>
          </cell>
          <cell r="AC51">
            <v>3.2600750165735386</v>
          </cell>
          <cell r="AD51">
            <v>6.0544250307794254</v>
          </cell>
          <cell r="AE51">
            <v>6.7304774535711829</v>
          </cell>
          <cell r="AF51">
            <v>8.1501875414338567</v>
          </cell>
          <cell r="AJ51">
            <v>14.869617843612257</v>
          </cell>
          <cell r="AK51">
            <v>19.330503196695879</v>
          </cell>
          <cell r="AL51">
            <v>18.706938577447627</v>
          </cell>
          <cell r="AM51">
            <v>12.887002131130609</v>
          </cell>
          <cell r="AN51">
            <v>11.895694274889783</v>
          </cell>
          <cell r="AO51">
            <v>11.710180983002973</v>
          </cell>
          <cell r="AP51">
            <v>11.895694274889783</v>
          </cell>
          <cell r="AQ51">
            <v>2.8779905503765848</v>
          </cell>
          <cell r="AR51">
            <v>6.9391549936857162</v>
          </cell>
          <cell r="AS51">
            <v>12.887002131130609</v>
          </cell>
          <cell r="AT51">
            <v>14.32599740631891</v>
          </cell>
          <cell r="AU51">
            <v>17.347887484214315</v>
          </cell>
        </row>
        <row r="52">
          <cell r="F52">
            <v>25.038601909348777</v>
          </cell>
          <cell r="G52">
            <v>25.873221972993736</v>
          </cell>
          <cell r="H52">
            <v>25.038601909348777</v>
          </cell>
          <cell r="I52">
            <v>26.41983933862037</v>
          </cell>
          <cell r="J52">
            <v>21.726568813326015</v>
          </cell>
          <cell r="K52">
            <v>23.980632814587558</v>
          </cell>
          <cell r="L52">
            <v>20.407048316727458</v>
          </cell>
          <cell r="M52">
            <v>25.038601909348777</v>
          </cell>
          <cell r="N52">
            <v>25.873221972993736</v>
          </cell>
          <cell r="O52">
            <v>24.233369876113859</v>
          </cell>
          <cell r="P52">
            <v>22.381923960281725</v>
          </cell>
          <cell r="Q52">
            <v>27.513074069873625</v>
          </cell>
          <cell r="U52">
            <v>4.6941507554592432</v>
          </cell>
          <cell r="V52">
            <v>4.8506224473078854</v>
          </cell>
          <cell r="W52">
            <v>4.6941507554592432</v>
          </cell>
          <cell r="X52">
            <v>4.9531003863355174</v>
          </cell>
          <cell r="Y52">
            <v>4.0732222101638955</v>
          </cell>
          <cell r="Z52">
            <v>4.4958063573412463</v>
          </cell>
          <cell r="AA52">
            <v>3.8258430570315722</v>
          </cell>
          <cell r="AB52">
            <v>4.6941507554592432</v>
          </cell>
          <cell r="AC52">
            <v>4.8506224473078854</v>
          </cell>
          <cell r="AD52">
            <v>4.543188630224992</v>
          </cell>
          <cell r="AE52">
            <v>4.1960859335184981</v>
          </cell>
          <cell r="AF52">
            <v>5.1580562643907797</v>
          </cell>
          <cell r="AJ52">
            <v>6.8746616404267682</v>
          </cell>
          <cell r="AK52">
            <v>7.1038170284409929</v>
          </cell>
          <cell r="AL52">
            <v>6.8746616404267682</v>
          </cell>
          <cell r="AM52">
            <v>7.253897669886932</v>
          </cell>
          <cell r="AN52">
            <v>5.9653014868732184</v>
          </cell>
          <cell r="AO52">
            <v>6.5841829795636642</v>
          </cell>
          <cell r="AP52">
            <v>5.6030106139816294</v>
          </cell>
          <cell r="AQ52">
            <v>6.8746616404267682</v>
          </cell>
          <cell r="AR52">
            <v>7.1038170284409929</v>
          </cell>
          <cell r="AS52">
            <v>6.6535751041031856</v>
          </cell>
          <cell r="AT52">
            <v>6.1452374475927538</v>
          </cell>
          <cell r="AU52">
            <v>7.5540589527788047</v>
          </cell>
        </row>
        <row r="53">
          <cell r="F53">
            <v>12.994633508075648</v>
          </cell>
          <cell r="G53">
            <v>16.365116574232754</v>
          </cell>
          <cell r="H53">
            <v>15.837209587967187</v>
          </cell>
          <cell r="I53">
            <v>10.910077716155186</v>
          </cell>
          <cell r="J53">
            <v>10.070840968758636</v>
          </cell>
          <cell r="K53">
            <v>10.15205742818411</v>
          </cell>
          <cell r="L53">
            <v>10.070840968758636</v>
          </cell>
          <cell r="M53">
            <v>12.406671480294346</v>
          </cell>
          <cell r="N53">
            <v>10.910077716155186</v>
          </cell>
          <cell r="O53">
            <v>10.910077716155186</v>
          </cell>
          <cell r="P53">
            <v>12.128324607537269</v>
          </cell>
          <cell r="Q53">
            <v>14.686643079439659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5.8728388493936352</v>
          </cell>
          <cell r="AK53">
            <v>7.3961064259551019</v>
          </cell>
          <cell r="AL53">
            <v>7.1575223476984888</v>
          </cell>
          <cell r="AM53">
            <v>4.930737617303409</v>
          </cell>
          <cell r="AN53">
            <v>4.5514501082800711</v>
          </cell>
          <cell r="AO53">
            <v>4.5881553510887816</v>
          </cell>
          <cell r="AP53">
            <v>4.5514501082800711</v>
          </cell>
          <cell r="AQ53">
            <v>5.6071132914872592</v>
          </cell>
          <cell r="AR53">
            <v>4.930737617303409</v>
          </cell>
          <cell r="AS53">
            <v>4.930737617303409</v>
          </cell>
          <cell r="AT53">
            <v>5.4813162594340588</v>
          </cell>
          <cell r="AU53">
            <v>6.6375314079084289</v>
          </cell>
        </row>
        <row r="54">
          <cell r="F54">
            <v>54.983276189502028</v>
          </cell>
          <cell r="G54">
            <v>69.645483173369229</v>
          </cell>
          <cell r="H54">
            <v>69.172508754534803</v>
          </cell>
          <cell r="I54">
            <v>47.652172697568425</v>
          </cell>
          <cell r="J54">
            <v>43.986620951601623</v>
          </cell>
          <cell r="K54">
            <v>42.567697695098346</v>
          </cell>
          <cell r="L54">
            <v>43.986620951601623</v>
          </cell>
          <cell r="M54">
            <v>53.209622118872936</v>
          </cell>
          <cell r="N54">
            <v>47.652172697568425</v>
          </cell>
          <cell r="O54">
            <v>47.652172697568425</v>
          </cell>
          <cell r="P54">
            <v>52.973134909455723</v>
          </cell>
          <cell r="Q54">
            <v>62.911664928624994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32.84077959041624</v>
          </cell>
          <cell r="AK54">
            <v>41.598320814527234</v>
          </cell>
          <cell r="AL54">
            <v>41.315819484717203</v>
          </cell>
          <cell r="AM54">
            <v>28.462008978360739</v>
          </cell>
          <cell r="AN54">
            <v>26.27262367233299</v>
          </cell>
          <cell r="AO54">
            <v>25.425119682902896</v>
          </cell>
          <cell r="AP54">
            <v>26.27262367233299</v>
          </cell>
          <cell r="AQ54">
            <v>31.781399603628625</v>
          </cell>
          <cell r="AR54">
            <v>28.462008978360739</v>
          </cell>
          <cell r="AS54">
            <v>28.462008978360739</v>
          </cell>
          <cell r="AT54">
            <v>31.640148938723609</v>
          </cell>
          <cell r="AU54">
            <v>37.576300736724157</v>
          </cell>
        </row>
        <row r="55">
          <cell r="F55">
            <v>253.02743108720347</v>
          </cell>
          <cell r="G55">
            <v>259.91253948422718</v>
          </cell>
          <cell r="H55">
            <v>251.52826401699403</v>
          </cell>
          <cell r="I55">
            <v>251.15107009367745</v>
          </cell>
          <cell r="J55">
            <v>202.644037609523</v>
          </cell>
          <cell r="K55">
            <v>221.02517153398398</v>
          </cell>
          <cell r="L55">
            <v>202.40299255520338</v>
          </cell>
          <cell r="M55">
            <v>257.07668160560428</v>
          </cell>
          <cell r="N55">
            <v>253.26319853607026</v>
          </cell>
          <cell r="O55">
            <v>227.6261200883803</v>
          </cell>
          <cell r="P55">
            <v>223.62258256308982</v>
          </cell>
          <cell r="Q55">
            <v>266.46232803702208</v>
          </cell>
          <cell r="U55">
            <v>70.042251478098194</v>
          </cell>
          <cell r="V55">
            <v>71.948165361530457</v>
          </cell>
          <cell r="W55">
            <v>69.627256801481082</v>
          </cell>
          <cell r="X55">
            <v>69.522843175182032</v>
          </cell>
          <cell r="Y55">
            <v>56.095280190754089</v>
          </cell>
          <cell r="Z55">
            <v>61.183487422901933</v>
          </cell>
          <cell r="AA55">
            <v>56.02855486283346</v>
          </cell>
          <cell r="AB55">
            <v>71.163152172102016</v>
          </cell>
          <cell r="AC55">
            <v>70.107515876005266</v>
          </cell>
          <cell r="AD55">
            <v>63.010741079370788</v>
          </cell>
          <cell r="AE55">
            <v>61.902494511227928</v>
          </cell>
          <cell r="AF55">
            <v>73.761257068512705</v>
          </cell>
          <cell r="AJ55">
            <v>92.073822962662049</v>
          </cell>
          <cell r="AK55">
            <v>94.579236106614104</v>
          </cell>
          <cell r="AL55">
            <v>91.52829300640073</v>
          </cell>
          <cell r="AM55">
            <v>91.391036399997162</v>
          </cell>
          <cell r="AN55">
            <v>73.73987540848043</v>
          </cell>
          <cell r="AO55">
            <v>80.428562336778441</v>
          </cell>
          <cell r="AP55">
            <v>73.652161837022646</v>
          </cell>
          <cell r="AQ55">
            <v>93.547299469777244</v>
          </cell>
          <cell r="AR55">
            <v>92.159616073132511</v>
          </cell>
          <cell r="AS55">
            <v>82.830572925004589</v>
          </cell>
          <cell r="AT55">
            <v>81.373730859525423</v>
          </cell>
          <cell r="AU55">
            <v>96.96263014836552</v>
          </cell>
        </row>
        <row r="56">
          <cell r="F56">
            <v>247.82873560363862</v>
          </cell>
          <cell r="G56">
            <v>259.92449965906513</v>
          </cell>
          <cell r="H56">
            <v>251.53983837974025</v>
          </cell>
          <cell r="I56">
            <v>246.73372631765898</v>
          </cell>
          <cell r="J56">
            <v>190.90030297273339</v>
          </cell>
          <cell r="K56">
            <v>200.12221440010083</v>
          </cell>
          <cell r="L56">
            <v>196.450961898548</v>
          </cell>
          <cell r="M56">
            <v>257.08851128517585</v>
          </cell>
          <cell r="N56">
            <v>233.96797278368862</v>
          </cell>
          <cell r="O56">
            <v>225.52272764536528</v>
          </cell>
          <cell r="P56">
            <v>218.66231828939385</v>
          </cell>
          <cell r="Q56">
            <v>259.92449965906513</v>
          </cell>
          <cell r="U56">
            <v>70.597694723987999</v>
          </cell>
          <cell r="V56">
            <v>74.043352694838134</v>
          </cell>
          <cell r="W56">
            <v>71.654857446617484</v>
          </cell>
          <cell r="X56">
            <v>70.285765071830298</v>
          </cell>
          <cell r="Y56">
            <v>54.380785501566265</v>
          </cell>
          <cell r="Z56">
            <v>57.007783884684287</v>
          </cell>
          <cell r="AA56">
            <v>55.96197310439679</v>
          </cell>
          <cell r="AB56">
            <v>73.235479302057627</v>
          </cell>
          <cell r="AC56">
            <v>66.649250651023664</v>
          </cell>
          <cell r="AD56">
            <v>64.24349719110954</v>
          </cell>
          <cell r="AE56">
            <v>62.289207733049821</v>
          </cell>
          <cell r="AF56">
            <v>74.043352694838134</v>
          </cell>
          <cell r="AJ56">
            <v>90.182076421451768</v>
          </cell>
          <cell r="AK56">
            <v>94.58358827908765</v>
          </cell>
          <cell r="AL56">
            <v>91.532504786213778</v>
          </cell>
          <cell r="AM56">
            <v>89.783614915888705</v>
          </cell>
          <cell r="AN56">
            <v>69.466463078354082</v>
          </cell>
          <cell r="AO56">
            <v>72.822212439173967</v>
          </cell>
          <cell r="AP56">
            <v>71.486285139012153</v>
          </cell>
          <cell r="AQ56">
            <v>93.551604156497973</v>
          </cell>
          <cell r="AR56">
            <v>85.138301457891842</v>
          </cell>
          <cell r="AS56">
            <v>82.065172183326041</v>
          </cell>
          <cell r="AT56">
            <v>79.568746741313745</v>
          </cell>
          <cell r="AU56">
            <v>94.58358827908765</v>
          </cell>
        </row>
        <row r="57">
          <cell r="F57">
            <v>0.29179243083938228</v>
          </cell>
          <cell r="G57">
            <v>0.31267554351909277</v>
          </cell>
          <cell r="H57">
            <v>0.32394700417086297</v>
          </cell>
          <cell r="I57">
            <v>0.70822133765163331</v>
          </cell>
          <cell r="J57">
            <v>1.6627744142413998</v>
          </cell>
          <cell r="K57">
            <v>0.8398114340750843</v>
          </cell>
          <cell r="L57">
            <v>0.92568463379344768</v>
          </cell>
          <cell r="M57">
            <v>0.31749069577999056</v>
          </cell>
          <cell r="N57">
            <v>0.5446568729314577</v>
          </cell>
          <cell r="O57">
            <v>1.0392802378268231</v>
          </cell>
          <cell r="P57">
            <v>0.93338984002586145</v>
          </cell>
          <cell r="Q57">
            <v>0.43356219527425133</v>
          </cell>
          <cell r="U57">
            <v>6.8258684959075278E-2</v>
          </cell>
          <cell r="V57">
            <v>7.3143848721783949E-2</v>
          </cell>
          <cell r="W57">
            <v>7.5780569213280524E-2</v>
          </cell>
          <cell r="X57">
            <v>0.16567344474630258</v>
          </cell>
          <cell r="Y57">
            <v>0.38897100439932342</v>
          </cell>
          <cell r="Z57">
            <v>0.19645617241906707</v>
          </cell>
          <cell r="AA57">
            <v>0.21654439632926867</v>
          </cell>
          <cell r="AB57">
            <v>7.427025203615753E-2</v>
          </cell>
          <cell r="AC57">
            <v>0.1274109879864839</v>
          </cell>
          <cell r="AD57">
            <v>0.24311769203178185</v>
          </cell>
          <cell r="AE57">
            <v>0.21834686681573764</v>
          </cell>
          <cell r="AF57">
            <v>0.10142273126228037</v>
          </cell>
        </row>
        <row r="58">
          <cell r="F58">
            <v>0.29179243083938228</v>
          </cell>
          <cell r="G58">
            <v>0.31267554351909277</v>
          </cell>
          <cell r="H58">
            <v>0.32394700417086297</v>
          </cell>
          <cell r="I58">
            <v>0.70822133765163331</v>
          </cell>
          <cell r="J58">
            <v>1.6627744142413998</v>
          </cell>
          <cell r="K58">
            <v>0.8398114340750843</v>
          </cell>
          <cell r="L58">
            <v>0.92568463379344768</v>
          </cell>
          <cell r="M58">
            <v>0.31749069577999056</v>
          </cell>
          <cell r="N58">
            <v>0.5446568729314577</v>
          </cell>
          <cell r="O58">
            <v>1.0392802378268231</v>
          </cell>
          <cell r="P58">
            <v>0.93338984002586145</v>
          </cell>
          <cell r="Q58">
            <v>0.43356219527425133</v>
          </cell>
          <cell r="U58">
            <v>6.8258684959075278E-2</v>
          </cell>
          <cell r="V58">
            <v>7.3143848721783949E-2</v>
          </cell>
          <cell r="W58">
            <v>7.5780569213280524E-2</v>
          </cell>
          <cell r="X58">
            <v>0.16567344474630258</v>
          </cell>
          <cell r="Y58">
            <v>0.38897100439932342</v>
          </cell>
          <cell r="Z58">
            <v>0.19645617241906707</v>
          </cell>
          <cell r="AA58">
            <v>0.21654439632926867</v>
          </cell>
          <cell r="AB58">
            <v>7.427025203615753E-2</v>
          </cell>
          <cell r="AC58">
            <v>0.1274109879864839</v>
          </cell>
          <cell r="AD58">
            <v>0.24311769203178185</v>
          </cell>
          <cell r="AE58">
            <v>0.21834686681573764</v>
          </cell>
          <cell r="AF58">
            <v>0.10142273126228037</v>
          </cell>
        </row>
        <row r="59">
          <cell r="F59">
            <v>6.4194334784664093</v>
          </cell>
          <cell r="G59">
            <v>6.8788619574200389</v>
          </cell>
          <cell r="H59">
            <v>7.126834091758985</v>
          </cell>
          <cell r="I59">
            <v>15.580869428335932</v>
          </cell>
          <cell r="J59">
            <v>36.581037113310799</v>
          </cell>
          <cell r="K59">
            <v>18.47585154965185</v>
          </cell>
          <cell r="L59">
            <v>20.365061943455842</v>
          </cell>
          <cell r="M59">
            <v>6.984795307159791</v>
          </cell>
          <cell r="N59">
            <v>11.982451204492069</v>
          </cell>
          <cell r="O59">
            <v>22.864165232190103</v>
          </cell>
          <cell r="P59">
            <v>20.534576480568951</v>
          </cell>
          <cell r="Q59">
            <v>9.5383682960335268</v>
          </cell>
          <cell r="U59">
            <v>1.5016910690996568</v>
          </cell>
          <cell r="V59">
            <v>1.6091646718792476</v>
          </cell>
          <cell r="W59">
            <v>1.6671725226921723</v>
          </cell>
          <cell r="X59">
            <v>3.6448157844186584</v>
          </cell>
          <cell r="Y59">
            <v>8.5573620967851216</v>
          </cell>
          <cell r="Z59">
            <v>4.3220357932194773</v>
          </cell>
          <cell r="AA59">
            <v>4.763976719243912</v>
          </cell>
          <cell r="AB59">
            <v>1.6339455447954663</v>
          </cell>
          <cell r="AC59">
            <v>2.8030417357026467</v>
          </cell>
          <cell r="AD59">
            <v>5.3485892246992019</v>
          </cell>
          <cell r="AE59">
            <v>4.8036310699462312</v>
          </cell>
          <cell r="AF59">
            <v>2.2313000877701685</v>
          </cell>
        </row>
        <row r="60">
          <cell r="F60">
            <v>5.8825354057219466</v>
          </cell>
          <cell r="G60">
            <v>6.3035389573449088</v>
          </cell>
          <cell r="H60">
            <v>6.530771604084598</v>
          </cell>
          <cell r="I60">
            <v>14.277742167056925</v>
          </cell>
          <cell r="J60">
            <v>33.521532191106616</v>
          </cell>
          <cell r="K60">
            <v>16.930598510953697</v>
          </cell>
          <cell r="L60">
            <v>18.661802217275898</v>
          </cell>
          <cell r="M60">
            <v>6.4006124269246083</v>
          </cell>
          <cell r="N60">
            <v>10.980282558298187</v>
          </cell>
          <cell r="O60">
            <v>20.951889594588753</v>
          </cell>
          <cell r="P60">
            <v>18.817139174921365</v>
          </cell>
          <cell r="Q60">
            <v>8.7406138567289045</v>
          </cell>
          <cell r="U60">
            <v>1.3760950887749579</v>
          </cell>
          <cell r="V60">
            <v>1.4745799902311645</v>
          </cell>
          <cell r="W60">
            <v>1.5277362753397357</v>
          </cell>
          <cell r="X60">
            <v>3.3399766460854599</v>
          </cell>
          <cell r="Y60">
            <v>7.8416554486903607</v>
          </cell>
          <cell r="Z60">
            <v>3.9605564359683925</v>
          </cell>
          <cell r="AA60">
            <v>4.3655350299980551</v>
          </cell>
          <cell r="AB60">
            <v>1.4972882810489356</v>
          </cell>
          <cell r="AC60">
            <v>2.5686055178075153</v>
          </cell>
          <cell r="AD60">
            <v>4.901252671360723</v>
          </cell>
          <cell r="AE60">
            <v>4.401872835005272</v>
          </cell>
          <cell r="AF60">
            <v>2.044682262247572</v>
          </cell>
        </row>
        <row r="61">
          <cell r="F61">
            <v>5.8825354057219466</v>
          </cell>
          <cell r="G61">
            <v>6.3035389573449088</v>
          </cell>
          <cell r="H61">
            <v>6.530771604084598</v>
          </cell>
          <cell r="I61">
            <v>14.277742167056925</v>
          </cell>
          <cell r="J61">
            <v>33.521532191106616</v>
          </cell>
          <cell r="K61">
            <v>16.930598510953697</v>
          </cell>
          <cell r="L61">
            <v>18.661802217275898</v>
          </cell>
          <cell r="M61">
            <v>6.4006124269246083</v>
          </cell>
          <cell r="N61">
            <v>10.980282558298187</v>
          </cell>
          <cell r="O61">
            <v>20.951889594588753</v>
          </cell>
          <cell r="P61">
            <v>18.817139174921365</v>
          </cell>
          <cell r="Q61">
            <v>8.7406138567289045</v>
          </cell>
          <cell r="U61">
            <v>1.3760950887749579</v>
          </cell>
          <cell r="V61">
            <v>1.4745799902311645</v>
          </cell>
          <cell r="W61">
            <v>1.5277362753397357</v>
          </cell>
          <cell r="X61">
            <v>3.3399766460854599</v>
          </cell>
          <cell r="Y61">
            <v>7.8416554486903607</v>
          </cell>
          <cell r="Z61">
            <v>3.9605564359683925</v>
          </cell>
          <cell r="AA61">
            <v>4.3655350299980551</v>
          </cell>
          <cell r="AB61">
            <v>1.4972882810489356</v>
          </cell>
          <cell r="AC61">
            <v>2.5686055178075153</v>
          </cell>
          <cell r="AD61">
            <v>4.901252671360723</v>
          </cell>
          <cell r="AE61">
            <v>4.401872835005272</v>
          </cell>
          <cell r="AF61">
            <v>2.044682262247572</v>
          </cell>
        </row>
        <row r="62">
          <cell r="F62">
            <v>5.8825354057219466</v>
          </cell>
          <cell r="G62">
            <v>6.3035389573449088</v>
          </cell>
          <cell r="H62">
            <v>6.530771604084598</v>
          </cell>
          <cell r="I62">
            <v>14.277742167056925</v>
          </cell>
          <cell r="J62">
            <v>33.521532191106616</v>
          </cell>
          <cell r="K62">
            <v>16.930598510953697</v>
          </cell>
          <cell r="L62">
            <v>18.661802217275898</v>
          </cell>
          <cell r="M62">
            <v>6.4006124269246083</v>
          </cell>
          <cell r="N62">
            <v>10.980282558298187</v>
          </cell>
          <cell r="O62">
            <v>20.951889594588753</v>
          </cell>
          <cell r="P62">
            <v>18.817139174921365</v>
          </cell>
          <cell r="Q62">
            <v>8.7406138567289045</v>
          </cell>
          <cell r="U62">
            <v>1.3760950887749579</v>
          </cell>
          <cell r="V62">
            <v>1.4745799902311645</v>
          </cell>
          <cell r="W62">
            <v>1.5277362753397357</v>
          </cell>
          <cell r="X62">
            <v>3.3399766460854599</v>
          </cell>
          <cell r="Y62">
            <v>7.8416554486903607</v>
          </cell>
          <cell r="Z62">
            <v>3.9605564359683925</v>
          </cell>
          <cell r="AA62">
            <v>4.3655350299980551</v>
          </cell>
          <cell r="AB62">
            <v>1.4972882810489356</v>
          </cell>
          <cell r="AC62">
            <v>2.5686055178075153</v>
          </cell>
          <cell r="AD62">
            <v>4.901252671360723</v>
          </cell>
          <cell r="AE62">
            <v>4.401872835005272</v>
          </cell>
          <cell r="AF62">
            <v>2.044682262247572</v>
          </cell>
        </row>
        <row r="63">
          <cell r="F63">
            <v>5.8825354057219466</v>
          </cell>
          <cell r="G63">
            <v>6.3035389573449088</v>
          </cell>
          <cell r="H63">
            <v>6.530771604084598</v>
          </cell>
          <cell r="I63">
            <v>14.277742167056925</v>
          </cell>
          <cell r="J63">
            <v>33.521532191106616</v>
          </cell>
          <cell r="K63">
            <v>16.930598510953697</v>
          </cell>
          <cell r="L63">
            <v>18.661802217275898</v>
          </cell>
          <cell r="M63">
            <v>6.4006124269246083</v>
          </cell>
          <cell r="N63">
            <v>10.980282558298187</v>
          </cell>
          <cell r="O63">
            <v>20.951889594588753</v>
          </cell>
          <cell r="P63">
            <v>18.817139174921365</v>
          </cell>
          <cell r="Q63">
            <v>8.7406138567289045</v>
          </cell>
          <cell r="U63">
            <v>1.3760950887749579</v>
          </cell>
          <cell r="V63">
            <v>1.4745799902311645</v>
          </cell>
          <cell r="W63">
            <v>1.5277362753397357</v>
          </cell>
          <cell r="X63">
            <v>3.3399766460854599</v>
          </cell>
          <cell r="Y63">
            <v>7.8416554486903607</v>
          </cell>
          <cell r="Z63">
            <v>3.9605564359683925</v>
          </cell>
          <cell r="AA63">
            <v>4.3655350299980551</v>
          </cell>
          <cell r="AB63">
            <v>1.4972882810489356</v>
          </cell>
          <cell r="AC63">
            <v>2.5686055178075153</v>
          </cell>
          <cell r="AD63">
            <v>4.901252671360723</v>
          </cell>
          <cell r="AE63">
            <v>4.401872835005272</v>
          </cell>
          <cell r="AF63">
            <v>2.044682262247572</v>
          </cell>
        </row>
        <row r="64">
          <cell r="F64">
            <v>5.8825354057219466</v>
          </cell>
          <cell r="G64">
            <v>6.3035389573449088</v>
          </cell>
          <cell r="H64">
            <v>6.530771604084598</v>
          </cell>
          <cell r="I64">
            <v>14.277742167056925</v>
          </cell>
          <cell r="J64">
            <v>33.521532191106616</v>
          </cell>
          <cell r="K64">
            <v>16.930598510953697</v>
          </cell>
          <cell r="L64">
            <v>18.661802217275898</v>
          </cell>
          <cell r="M64">
            <v>6.4006124269246083</v>
          </cell>
          <cell r="N64">
            <v>10.980282558298187</v>
          </cell>
          <cell r="O64">
            <v>20.951889594588753</v>
          </cell>
          <cell r="P64">
            <v>18.817139174921365</v>
          </cell>
          <cell r="Q64">
            <v>8.7406138567289045</v>
          </cell>
          <cell r="U64">
            <v>1.3760950887749579</v>
          </cell>
          <cell r="V64">
            <v>1.4745799902311645</v>
          </cell>
          <cell r="W64">
            <v>1.5277362753397357</v>
          </cell>
          <cell r="X64">
            <v>3.3399766460854599</v>
          </cell>
          <cell r="Y64">
            <v>7.8416554486903607</v>
          </cell>
          <cell r="Z64">
            <v>3.9605564359683925</v>
          </cell>
          <cell r="AA64">
            <v>4.3655350299980551</v>
          </cell>
          <cell r="AB64">
            <v>1.4972882810489356</v>
          </cell>
          <cell r="AC64">
            <v>2.5686055178075153</v>
          </cell>
          <cell r="AD64">
            <v>4.901252671360723</v>
          </cell>
          <cell r="AE64">
            <v>4.401872835005272</v>
          </cell>
          <cell r="AF64">
            <v>2.044682262247572</v>
          </cell>
        </row>
        <row r="65">
          <cell r="F65">
            <v>5.8825354057219466</v>
          </cell>
          <cell r="G65">
            <v>6.3035389573449088</v>
          </cell>
          <cell r="H65">
            <v>6.530771604084598</v>
          </cell>
          <cell r="I65">
            <v>14.277742167056925</v>
          </cell>
          <cell r="J65">
            <v>33.521532191106616</v>
          </cell>
          <cell r="K65">
            <v>16.930598510953697</v>
          </cell>
          <cell r="L65">
            <v>18.661802217275898</v>
          </cell>
          <cell r="M65">
            <v>6.4006124269246083</v>
          </cell>
          <cell r="N65">
            <v>10.980282558298187</v>
          </cell>
          <cell r="O65">
            <v>20.951889594588753</v>
          </cell>
          <cell r="P65">
            <v>18.817139174921365</v>
          </cell>
          <cell r="Q65">
            <v>8.7406138567289045</v>
          </cell>
          <cell r="U65">
            <v>1.3760950887749579</v>
          </cell>
          <cell r="V65">
            <v>1.4745799902311645</v>
          </cell>
          <cell r="W65">
            <v>1.5277362753397357</v>
          </cell>
          <cell r="X65">
            <v>3.3399766460854599</v>
          </cell>
          <cell r="Y65">
            <v>7.8416554486903607</v>
          </cell>
          <cell r="Z65">
            <v>3.9605564359683925</v>
          </cell>
          <cell r="AA65">
            <v>4.3655350299980551</v>
          </cell>
          <cell r="AB65">
            <v>1.4972882810489356</v>
          </cell>
          <cell r="AC65">
            <v>2.5686055178075153</v>
          </cell>
          <cell r="AD65">
            <v>4.901252671360723</v>
          </cell>
          <cell r="AE65">
            <v>4.401872835005272</v>
          </cell>
          <cell r="AF65">
            <v>2.044682262247572</v>
          </cell>
        </row>
        <row r="66">
          <cell r="F66">
            <v>5.8825354057219466</v>
          </cell>
          <cell r="G66">
            <v>6.3035389573449088</v>
          </cell>
          <cell r="H66">
            <v>6.530771604084598</v>
          </cell>
          <cell r="I66">
            <v>14.277742167056925</v>
          </cell>
          <cell r="J66">
            <v>33.521532191106616</v>
          </cell>
          <cell r="K66">
            <v>16.930598510953697</v>
          </cell>
          <cell r="L66">
            <v>18.661802217275898</v>
          </cell>
          <cell r="M66">
            <v>6.4006124269246083</v>
          </cell>
          <cell r="N66">
            <v>10.980282558298187</v>
          </cell>
          <cell r="O66">
            <v>20.951889594588753</v>
          </cell>
          <cell r="P66">
            <v>18.817139174921365</v>
          </cell>
          <cell r="Q66">
            <v>8.7406138567289045</v>
          </cell>
          <cell r="U66">
            <v>1.3760950887749579</v>
          </cell>
          <cell r="V66">
            <v>1.4745799902311645</v>
          </cell>
          <cell r="W66">
            <v>1.5277362753397357</v>
          </cell>
          <cell r="X66">
            <v>3.3399766460854599</v>
          </cell>
          <cell r="Y66">
            <v>7.8416554486903607</v>
          </cell>
          <cell r="Z66">
            <v>3.9605564359683925</v>
          </cell>
          <cell r="AA66">
            <v>4.3655350299980551</v>
          </cell>
          <cell r="AB66">
            <v>1.4972882810489356</v>
          </cell>
          <cell r="AC66">
            <v>2.5686055178075153</v>
          </cell>
          <cell r="AD66">
            <v>4.901252671360723</v>
          </cell>
          <cell r="AE66">
            <v>4.401872835005272</v>
          </cell>
          <cell r="AF66">
            <v>2.044682262247572</v>
          </cell>
        </row>
        <row r="67">
          <cell r="F67">
            <v>8.7537729251814671</v>
          </cell>
          <cell r="G67">
            <v>9.380266305572782</v>
          </cell>
          <cell r="H67">
            <v>9.7184101251258905</v>
          </cell>
          <cell r="I67">
            <v>21.246640129548997</v>
          </cell>
          <cell r="J67">
            <v>49.883232427241992</v>
          </cell>
          <cell r="K67">
            <v>25.194343022252525</v>
          </cell>
          <cell r="L67">
            <v>27.770539013803429</v>
          </cell>
          <cell r="M67">
            <v>9.5247208733997155</v>
          </cell>
          <cell r="N67">
            <v>16.33970618794373</v>
          </cell>
          <cell r="O67">
            <v>31.17840713480469</v>
          </cell>
          <cell r="P67">
            <v>28.001695200775842</v>
          </cell>
          <cell r="Q67">
            <v>13.00686585822754</v>
          </cell>
          <cell r="U67">
            <v>2.4699580119086986</v>
          </cell>
          <cell r="V67">
            <v>2.6467289148703164</v>
          </cell>
          <cell r="W67">
            <v>2.7421393217224335</v>
          </cell>
          <cell r="X67">
            <v>5.9949360650147927</v>
          </cell>
          <cell r="Y67">
            <v>14.075015498647517</v>
          </cell>
          <cell r="Z67">
            <v>7.1088169563524088</v>
          </cell>
          <cell r="AA67">
            <v>7.8357144877327212</v>
          </cell>
          <cell r="AB67">
            <v>2.6874881075304971</v>
          </cell>
          <cell r="AC67">
            <v>4.6103992593923859</v>
          </cell>
          <cell r="AD67">
            <v>8.7972760042282854</v>
          </cell>
          <cell r="AE67">
            <v>7.9009373443106394</v>
          </cell>
          <cell r="AF67">
            <v>3.6700075282892763</v>
          </cell>
        </row>
        <row r="68">
          <cell r="F68">
            <v>8.7537729251814671</v>
          </cell>
          <cell r="G68">
            <v>9.380266305572782</v>
          </cell>
          <cell r="H68">
            <v>9.7184101251258905</v>
          </cell>
          <cell r="I68">
            <v>21.246640129548997</v>
          </cell>
          <cell r="J68">
            <v>49.883232427241992</v>
          </cell>
          <cell r="K68">
            <v>25.194343022252525</v>
          </cell>
          <cell r="L68">
            <v>27.770539013803429</v>
          </cell>
          <cell r="M68">
            <v>9.5247208733997155</v>
          </cell>
          <cell r="N68">
            <v>16.33970618794373</v>
          </cell>
          <cell r="O68">
            <v>31.17840713480469</v>
          </cell>
          <cell r="P68">
            <v>28.001695200775842</v>
          </cell>
          <cell r="Q68">
            <v>13.00686585822754</v>
          </cell>
          <cell r="U68">
            <v>2.4699580119086986</v>
          </cell>
          <cell r="V68">
            <v>2.6467289148703164</v>
          </cell>
          <cell r="W68">
            <v>2.7421393217224335</v>
          </cell>
          <cell r="X68">
            <v>5.9949360650147927</v>
          </cell>
          <cell r="Y68">
            <v>14.075015498647517</v>
          </cell>
          <cell r="Z68">
            <v>7.1088169563524088</v>
          </cell>
          <cell r="AA68">
            <v>7.8357144877327212</v>
          </cell>
          <cell r="AB68">
            <v>2.6874881075304971</v>
          </cell>
          <cell r="AC68">
            <v>4.6103992593923859</v>
          </cell>
          <cell r="AD68">
            <v>8.7972760042282854</v>
          </cell>
          <cell r="AE68">
            <v>7.9009373443106394</v>
          </cell>
          <cell r="AF68">
            <v>3.6700075282892763</v>
          </cell>
        </row>
        <row r="69">
          <cell r="F69">
            <v>8.7537729251814671</v>
          </cell>
          <cell r="G69">
            <v>9.380266305572782</v>
          </cell>
          <cell r="H69">
            <v>9.7184101251258905</v>
          </cell>
          <cell r="I69">
            <v>21.246640129548997</v>
          </cell>
          <cell r="J69">
            <v>49.883232427241992</v>
          </cell>
          <cell r="K69">
            <v>25.194343022252525</v>
          </cell>
          <cell r="L69">
            <v>27.770539013803429</v>
          </cell>
          <cell r="M69">
            <v>9.5247208733997155</v>
          </cell>
          <cell r="N69">
            <v>16.33970618794373</v>
          </cell>
          <cell r="O69">
            <v>31.17840713480469</v>
          </cell>
          <cell r="P69">
            <v>28.001695200775842</v>
          </cell>
          <cell r="Q69">
            <v>13.00686585822754</v>
          </cell>
          <cell r="U69">
            <v>2.4699580119086986</v>
          </cell>
          <cell r="V69">
            <v>2.6467289148703164</v>
          </cell>
          <cell r="W69">
            <v>2.7421393217224335</v>
          </cell>
          <cell r="X69">
            <v>5.9949360650147927</v>
          </cell>
          <cell r="Y69">
            <v>14.075015498647517</v>
          </cell>
          <cell r="Z69">
            <v>7.1088169563524088</v>
          </cell>
          <cell r="AA69">
            <v>7.8357144877327212</v>
          </cell>
          <cell r="AB69">
            <v>2.6874881075304971</v>
          </cell>
          <cell r="AC69">
            <v>4.6103992593923859</v>
          </cell>
          <cell r="AD69">
            <v>8.7972760042282854</v>
          </cell>
          <cell r="AE69">
            <v>7.9009373443106394</v>
          </cell>
          <cell r="AF69">
            <v>3.6700075282892763</v>
          </cell>
        </row>
        <row r="70">
          <cell r="F70">
            <v>8.7537729251814671</v>
          </cell>
          <cell r="G70">
            <v>9.380266305572782</v>
          </cell>
          <cell r="H70">
            <v>9.7184101251258905</v>
          </cell>
          <cell r="I70">
            <v>21.246640129548997</v>
          </cell>
          <cell r="J70">
            <v>49.883232427241992</v>
          </cell>
          <cell r="K70">
            <v>25.194343022252525</v>
          </cell>
          <cell r="L70">
            <v>27.770539013803429</v>
          </cell>
          <cell r="M70">
            <v>9.5247208733997155</v>
          </cell>
          <cell r="N70">
            <v>16.33970618794373</v>
          </cell>
          <cell r="O70">
            <v>31.17840713480469</v>
          </cell>
          <cell r="P70">
            <v>28.001695200775842</v>
          </cell>
          <cell r="Q70">
            <v>13.00686585822754</v>
          </cell>
          <cell r="U70">
            <v>2.4699580119086986</v>
          </cell>
          <cell r="V70">
            <v>2.6467289148703164</v>
          </cell>
          <cell r="W70">
            <v>2.7421393217224335</v>
          </cell>
          <cell r="X70">
            <v>5.9949360650147927</v>
          </cell>
          <cell r="Y70">
            <v>14.075015498647517</v>
          </cell>
          <cell r="Z70">
            <v>7.1088169563524088</v>
          </cell>
          <cell r="AA70">
            <v>7.8357144877327212</v>
          </cell>
          <cell r="AB70">
            <v>2.6874881075304971</v>
          </cell>
          <cell r="AC70">
            <v>4.6103992593923859</v>
          </cell>
          <cell r="AD70">
            <v>8.7972760042282854</v>
          </cell>
          <cell r="AE70">
            <v>7.9009373443106394</v>
          </cell>
          <cell r="AF70">
            <v>3.6700075282892763</v>
          </cell>
        </row>
        <row r="71">
          <cell r="F71">
            <v>8.7537729251814671</v>
          </cell>
          <cell r="G71">
            <v>9.380266305572782</v>
          </cell>
          <cell r="H71">
            <v>9.7184101251258905</v>
          </cell>
          <cell r="I71">
            <v>21.246640129548997</v>
          </cell>
          <cell r="J71">
            <v>49.883232427241992</v>
          </cell>
          <cell r="K71">
            <v>25.194343022252525</v>
          </cell>
          <cell r="L71">
            <v>27.770539013803429</v>
          </cell>
          <cell r="M71">
            <v>9.5247208733997155</v>
          </cell>
          <cell r="N71">
            <v>16.33970618794373</v>
          </cell>
          <cell r="O71">
            <v>31.17840713480469</v>
          </cell>
          <cell r="P71">
            <v>28.001695200775842</v>
          </cell>
          <cell r="Q71">
            <v>13.00686585822754</v>
          </cell>
          <cell r="U71">
            <v>2.4699580119086986</v>
          </cell>
          <cell r="V71">
            <v>2.6467289148703164</v>
          </cell>
          <cell r="W71">
            <v>2.7421393217224335</v>
          </cell>
          <cell r="X71">
            <v>5.9949360650147927</v>
          </cell>
          <cell r="Y71">
            <v>14.075015498647517</v>
          </cell>
          <cell r="Z71">
            <v>7.1088169563524088</v>
          </cell>
          <cell r="AA71">
            <v>7.8357144877327212</v>
          </cell>
          <cell r="AB71">
            <v>2.6874881075304971</v>
          </cell>
          <cell r="AC71">
            <v>4.6103992593923859</v>
          </cell>
          <cell r="AD71">
            <v>8.7972760042282854</v>
          </cell>
          <cell r="AE71">
            <v>7.9009373443106394</v>
          </cell>
          <cell r="AF71">
            <v>3.6700075282892763</v>
          </cell>
        </row>
        <row r="72">
          <cell r="F72">
            <v>8.7537729251814671</v>
          </cell>
          <cell r="G72">
            <v>9.380266305572782</v>
          </cell>
          <cell r="H72">
            <v>9.7184101251258905</v>
          </cell>
          <cell r="I72">
            <v>21.246640129548997</v>
          </cell>
          <cell r="J72">
            <v>49.883232427241992</v>
          </cell>
          <cell r="K72">
            <v>25.194343022252525</v>
          </cell>
          <cell r="L72">
            <v>27.770539013803429</v>
          </cell>
          <cell r="M72">
            <v>9.5247208733997155</v>
          </cell>
          <cell r="N72">
            <v>16.33970618794373</v>
          </cell>
          <cell r="O72">
            <v>31.17840713480469</v>
          </cell>
          <cell r="P72">
            <v>28.001695200775842</v>
          </cell>
          <cell r="Q72">
            <v>13.00686585822754</v>
          </cell>
          <cell r="U72">
            <v>2.4699580119086986</v>
          </cell>
          <cell r="V72">
            <v>2.6467289148703164</v>
          </cell>
          <cell r="W72">
            <v>2.7421393217224335</v>
          </cell>
          <cell r="X72">
            <v>5.9949360650147927</v>
          </cell>
          <cell r="Y72">
            <v>14.075015498647517</v>
          </cell>
          <cell r="Z72">
            <v>7.1088169563524088</v>
          </cell>
          <cell r="AA72">
            <v>7.8357144877327212</v>
          </cell>
          <cell r="AB72">
            <v>2.6874881075304971</v>
          </cell>
          <cell r="AC72">
            <v>4.6103992593923859</v>
          </cell>
          <cell r="AD72">
            <v>8.7972760042282854</v>
          </cell>
          <cell r="AE72">
            <v>7.9009373443106394</v>
          </cell>
          <cell r="AF72">
            <v>3.6700075282892763</v>
          </cell>
        </row>
        <row r="73">
          <cell r="F73">
            <v>1.7507545850362933</v>
          </cell>
          <cell r="G73">
            <v>1.8760532611145562</v>
          </cell>
          <cell r="H73">
            <v>1.9436820250251778</v>
          </cell>
          <cell r="I73">
            <v>4.249328025909799</v>
          </cell>
          <cell r="J73">
            <v>9.9766464854483985</v>
          </cell>
          <cell r="K73">
            <v>5.0388686044505047</v>
          </cell>
          <cell r="L73">
            <v>5.5541078027606856</v>
          </cell>
          <cell r="M73">
            <v>1.9049441746799429</v>
          </cell>
          <cell r="N73">
            <v>3.2679412375887464</v>
          </cell>
          <cell r="O73">
            <v>6.2356814269609373</v>
          </cell>
          <cell r="P73">
            <v>5.6003390401551689</v>
          </cell>
          <cell r="Q73">
            <v>2.6013731716455073</v>
          </cell>
          <cell r="U73">
            <v>0.80631524237335539</v>
          </cell>
          <cell r="V73">
            <v>0.86402192110183673</v>
          </cell>
          <cell r="W73">
            <v>0.89516854989268635</v>
          </cell>
          <cell r="X73">
            <v>1.9570406877239872</v>
          </cell>
          <cell r="Y73">
            <v>4.5947742748997857</v>
          </cell>
          <cell r="Z73">
            <v>2.3206659544465937</v>
          </cell>
          <cell r="AA73">
            <v>2.5579609029314008</v>
          </cell>
          <cell r="AB73">
            <v>0.87732771745557281</v>
          </cell>
          <cell r="AC73">
            <v>1.5050600772772671</v>
          </cell>
          <cell r="AD73">
            <v>2.871861667030168</v>
          </cell>
          <cell r="AE73">
            <v>2.5792528371085601</v>
          </cell>
          <cell r="AF73">
            <v>1.1980701677587837</v>
          </cell>
        </row>
        <row r="74">
          <cell r="F74">
            <v>1.7507545850362933</v>
          </cell>
          <cell r="G74">
            <v>1.8760532611145562</v>
          </cell>
          <cell r="H74">
            <v>1.9436820250251778</v>
          </cell>
          <cell r="I74">
            <v>4.249328025909799</v>
          </cell>
          <cell r="J74">
            <v>9.9766464854483985</v>
          </cell>
          <cell r="K74">
            <v>5.0388686044505047</v>
          </cell>
          <cell r="L74">
            <v>5.5541078027606856</v>
          </cell>
          <cell r="M74">
            <v>1.9049441746799429</v>
          </cell>
          <cell r="N74">
            <v>3.2679412375887464</v>
          </cell>
          <cell r="O74">
            <v>6.2356814269609373</v>
          </cell>
          <cell r="P74">
            <v>5.6003390401551689</v>
          </cell>
          <cell r="Q74">
            <v>2.6013731716455073</v>
          </cell>
          <cell r="U74">
            <v>0.80631524237335539</v>
          </cell>
          <cell r="V74">
            <v>0.86402192110183673</v>
          </cell>
          <cell r="W74">
            <v>0.89516854989268635</v>
          </cell>
          <cell r="X74">
            <v>1.9570406877239872</v>
          </cell>
          <cell r="Y74">
            <v>4.5947742748997857</v>
          </cell>
          <cell r="Z74">
            <v>2.3206659544465937</v>
          </cell>
          <cell r="AA74">
            <v>2.5579609029314008</v>
          </cell>
          <cell r="AB74">
            <v>0.87732771745557281</v>
          </cell>
          <cell r="AC74">
            <v>1.5050600772772671</v>
          </cell>
          <cell r="AD74">
            <v>2.871861667030168</v>
          </cell>
          <cell r="AE74">
            <v>2.5792528371085601</v>
          </cell>
          <cell r="AF74">
            <v>1.1980701677587837</v>
          </cell>
        </row>
        <row r="75">
          <cell r="F75">
            <v>0.52522637551088813</v>
          </cell>
          <cell r="G75">
            <v>0.56281597833436692</v>
          </cell>
          <cell r="H75">
            <v>0.58310460750755333</v>
          </cell>
          <cell r="I75">
            <v>1.27479840777294</v>
          </cell>
          <cell r="J75">
            <v>2.9929939456345203</v>
          </cell>
          <cell r="K75">
            <v>1.5116605813351516</v>
          </cell>
          <cell r="L75">
            <v>1.6662323408282056</v>
          </cell>
          <cell r="M75">
            <v>0.5714832524039829</v>
          </cell>
          <cell r="N75">
            <v>0.98038237127662398</v>
          </cell>
          <cell r="O75">
            <v>1.8707044280882816</v>
          </cell>
          <cell r="P75">
            <v>1.6801017120465509</v>
          </cell>
          <cell r="Q75">
            <v>0.78041195149365228</v>
          </cell>
          <cell r="U75">
            <v>7.4974471832203876E-2</v>
          </cell>
          <cell r="V75">
            <v>8.0340273607355225E-2</v>
          </cell>
          <cell r="W75">
            <v>8.3236413876357315E-2</v>
          </cell>
          <cell r="X75">
            <v>0.18197360561404113</v>
          </cell>
          <cell r="Y75">
            <v>0.42724080650492813</v>
          </cell>
          <cell r="Z75">
            <v>0.21578496236965111</v>
          </cell>
          <cell r="AA75">
            <v>0.23784961214450981</v>
          </cell>
          <cell r="AB75">
            <v>8.1577500688653909E-2</v>
          </cell>
          <cell r="AC75">
            <v>0.13994660951398608</v>
          </cell>
          <cell r="AD75">
            <v>0.26703738233567897</v>
          </cell>
          <cell r="AE75">
            <v>0.23982942281325004</v>
          </cell>
          <cell r="AF75">
            <v>0.11140143869938446</v>
          </cell>
        </row>
        <row r="76">
          <cell r="F76">
            <v>0.52522637551088813</v>
          </cell>
          <cell r="G76">
            <v>0.56281597833436692</v>
          </cell>
          <cell r="H76">
            <v>0.58310460750755333</v>
          </cell>
          <cell r="I76">
            <v>1.27479840777294</v>
          </cell>
          <cell r="J76">
            <v>2.9929939456345203</v>
          </cell>
          <cell r="K76">
            <v>1.5116605813351516</v>
          </cell>
          <cell r="L76">
            <v>1.6662323408282056</v>
          </cell>
          <cell r="M76">
            <v>0.5714832524039829</v>
          </cell>
          <cell r="N76">
            <v>0.98038237127662398</v>
          </cell>
          <cell r="O76">
            <v>1.8707044280882816</v>
          </cell>
          <cell r="P76">
            <v>1.6801017120465509</v>
          </cell>
          <cell r="Q76">
            <v>0.78041195149365228</v>
          </cell>
          <cell r="U76">
            <v>7.4974471832203876E-2</v>
          </cell>
          <cell r="V76">
            <v>8.0340273607355225E-2</v>
          </cell>
          <cell r="W76">
            <v>8.3236413876357315E-2</v>
          </cell>
          <cell r="X76">
            <v>0.18197360561404113</v>
          </cell>
          <cell r="Y76">
            <v>0.42724080650492813</v>
          </cell>
          <cell r="Z76">
            <v>0.21578496236965111</v>
          </cell>
          <cell r="AA76">
            <v>0.23784961214450981</v>
          </cell>
          <cell r="AB76">
            <v>8.1577500688653909E-2</v>
          </cell>
          <cell r="AC76">
            <v>0.13994660951398608</v>
          </cell>
          <cell r="AD76">
            <v>0.26703738233567897</v>
          </cell>
          <cell r="AE76">
            <v>0.23982942281325004</v>
          </cell>
          <cell r="AF76">
            <v>0.11140143869938446</v>
          </cell>
        </row>
        <row r="77">
          <cell r="F77">
            <v>0.52522637551088813</v>
          </cell>
          <cell r="G77">
            <v>0.56281597833436692</v>
          </cell>
          <cell r="H77">
            <v>0.58310460750755333</v>
          </cell>
          <cell r="I77">
            <v>1.27479840777294</v>
          </cell>
          <cell r="J77">
            <v>2.9929939456345203</v>
          </cell>
          <cell r="K77">
            <v>1.5116605813351516</v>
          </cell>
          <cell r="L77">
            <v>1.6662323408282056</v>
          </cell>
          <cell r="M77">
            <v>0.5714832524039829</v>
          </cell>
          <cell r="N77">
            <v>0.98038237127662398</v>
          </cell>
          <cell r="O77">
            <v>1.8707044280882816</v>
          </cell>
          <cell r="P77">
            <v>1.6801017120465509</v>
          </cell>
          <cell r="Q77">
            <v>0.78041195149365228</v>
          </cell>
          <cell r="U77">
            <v>7.4974471832203876E-2</v>
          </cell>
          <cell r="V77">
            <v>8.0340273607355225E-2</v>
          </cell>
          <cell r="W77">
            <v>8.3236413876357315E-2</v>
          </cell>
          <cell r="X77">
            <v>0.18197360561404113</v>
          </cell>
          <cell r="Y77">
            <v>0.42724080650492813</v>
          </cell>
          <cell r="Z77">
            <v>0.21578496236965111</v>
          </cell>
          <cell r="AA77">
            <v>0.23784961214450981</v>
          </cell>
          <cell r="AB77">
            <v>8.1577500688653909E-2</v>
          </cell>
          <cell r="AC77">
            <v>0.13994660951398608</v>
          </cell>
          <cell r="AD77">
            <v>0.26703738233567897</v>
          </cell>
          <cell r="AE77">
            <v>0.23982942281325004</v>
          </cell>
          <cell r="AF77">
            <v>0.11140143869938446</v>
          </cell>
        </row>
        <row r="78">
          <cell r="F78">
            <v>0.52522637551088813</v>
          </cell>
          <cell r="G78">
            <v>0.56281597833436692</v>
          </cell>
          <cell r="H78">
            <v>0.58310460750755333</v>
          </cell>
          <cell r="I78">
            <v>1.27479840777294</v>
          </cell>
          <cell r="J78">
            <v>2.9929939456345203</v>
          </cell>
          <cell r="K78">
            <v>1.5116605813351516</v>
          </cell>
          <cell r="L78">
            <v>1.6662323408282056</v>
          </cell>
          <cell r="M78">
            <v>0.5714832524039829</v>
          </cell>
          <cell r="N78">
            <v>0.98038237127662398</v>
          </cell>
          <cell r="O78">
            <v>1.8707044280882816</v>
          </cell>
          <cell r="P78">
            <v>1.6801017120465509</v>
          </cell>
          <cell r="Q78">
            <v>0.78041195149365228</v>
          </cell>
          <cell r="U78">
            <v>7.4974471832203876E-2</v>
          </cell>
          <cell r="V78">
            <v>8.0340273607355225E-2</v>
          </cell>
          <cell r="W78">
            <v>8.3236413876357315E-2</v>
          </cell>
          <cell r="X78">
            <v>0.18197360561404113</v>
          </cell>
          <cell r="Y78">
            <v>0.42724080650492813</v>
          </cell>
          <cell r="Z78">
            <v>0.21578496236965111</v>
          </cell>
          <cell r="AA78">
            <v>0.23784961214450981</v>
          </cell>
          <cell r="AB78">
            <v>8.1577500688653909E-2</v>
          </cell>
          <cell r="AC78">
            <v>0.13994660951398608</v>
          </cell>
          <cell r="AD78">
            <v>0.26703738233567897</v>
          </cell>
          <cell r="AE78">
            <v>0.23982942281325004</v>
          </cell>
          <cell r="AF78">
            <v>0.11140143869938446</v>
          </cell>
        </row>
        <row r="79">
          <cell r="F79">
            <v>0.43768864625907333</v>
          </cell>
          <cell r="G79">
            <v>0.46901331527863904</v>
          </cell>
          <cell r="H79">
            <v>0.48592050625629446</v>
          </cell>
          <cell r="I79">
            <v>1.0623320064774497</v>
          </cell>
          <cell r="J79">
            <v>2.4941616213620996</v>
          </cell>
          <cell r="K79">
            <v>1.2597171511126262</v>
          </cell>
          <cell r="L79">
            <v>1.3885269506901714</v>
          </cell>
          <cell r="M79">
            <v>0.47623604366998573</v>
          </cell>
          <cell r="N79">
            <v>0.81698530939718661</v>
          </cell>
          <cell r="O79">
            <v>1.5589203567402343</v>
          </cell>
          <cell r="P79">
            <v>1.4000847600387922</v>
          </cell>
          <cell r="Q79">
            <v>0.65034329291137682</v>
          </cell>
          <cell r="U79">
            <v>0.16526498074380361</v>
          </cell>
          <cell r="V79">
            <v>0.17709272831407136</v>
          </cell>
          <cell r="W79">
            <v>0.18347664211954881</v>
          </cell>
          <cell r="X79">
            <v>0.40112139095813354</v>
          </cell>
          <cell r="Y79">
            <v>0.94175980082964394</v>
          </cell>
          <cell r="Z79">
            <v>0.47565120206028544</v>
          </cell>
          <cell r="AA79">
            <v>0.52428794242068244</v>
          </cell>
          <cell r="AB79">
            <v>0.17981992738289779</v>
          </cell>
          <cell r="AC79">
            <v>0.30848198275076344</v>
          </cell>
          <cell r="AD79">
            <v>0.58862605859166139</v>
          </cell>
          <cell r="AE79">
            <v>0.5286520061353025</v>
          </cell>
          <cell r="AF79">
            <v>0.24556033769320665</v>
          </cell>
        </row>
        <row r="80">
          <cell r="F80">
            <v>0.43768864625907333</v>
          </cell>
          <cell r="G80">
            <v>0.46901331527863904</v>
          </cell>
          <cell r="H80">
            <v>0.48592050625629446</v>
          </cell>
          <cell r="I80">
            <v>1.0623320064774497</v>
          </cell>
          <cell r="J80">
            <v>2.4941616213620996</v>
          </cell>
          <cell r="K80">
            <v>1.2597171511126262</v>
          </cell>
          <cell r="L80">
            <v>1.3885269506901714</v>
          </cell>
          <cell r="M80">
            <v>0.47623604366998573</v>
          </cell>
          <cell r="N80">
            <v>0.81698530939718661</v>
          </cell>
          <cell r="O80">
            <v>1.5589203567402343</v>
          </cell>
          <cell r="P80">
            <v>1.4000847600387922</v>
          </cell>
          <cell r="Q80">
            <v>0.65034329291137682</v>
          </cell>
          <cell r="U80">
            <v>0.16526498074380361</v>
          </cell>
          <cell r="V80">
            <v>0.17709272831407136</v>
          </cell>
          <cell r="W80">
            <v>0.18347664211954881</v>
          </cell>
          <cell r="X80">
            <v>0.40112139095813354</v>
          </cell>
          <cell r="Y80">
            <v>0.94175980082964394</v>
          </cell>
          <cell r="Z80">
            <v>0.47565120206028544</v>
          </cell>
          <cell r="AA80">
            <v>0.52428794242068244</v>
          </cell>
          <cell r="AB80">
            <v>0.17981992738289779</v>
          </cell>
          <cell r="AC80">
            <v>0.30848198275076344</v>
          </cell>
          <cell r="AD80">
            <v>0.58862605859166139</v>
          </cell>
          <cell r="AE80">
            <v>0.5286520061353025</v>
          </cell>
          <cell r="AF80">
            <v>0.24556033769320665</v>
          </cell>
        </row>
        <row r="81">
          <cell r="F81">
            <v>2.2759809605471815</v>
          </cell>
          <cell r="G81">
            <v>2.4388692394489233</v>
          </cell>
          <cell r="H81">
            <v>2.5267866325327311</v>
          </cell>
          <cell r="I81">
            <v>5.5241264336827385</v>
          </cell>
          <cell r="J81">
            <v>12.969640431082919</v>
          </cell>
          <cell r="K81">
            <v>6.5505291857856562</v>
          </cell>
          <cell r="L81">
            <v>7.2203401435888903</v>
          </cell>
          <cell r="M81">
            <v>2.4764274270839257</v>
          </cell>
          <cell r="N81">
            <v>4.2483236088653697</v>
          </cell>
          <cell r="O81">
            <v>8.1063858550492185</v>
          </cell>
          <cell r="P81">
            <v>7.28044075220172</v>
          </cell>
          <cell r="Q81">
            <v>3.38178512313916</v>
          </cell>
          <cell r="U81">
            <v>0.57706875189465645</v>
          </cell>
          <cell r="V81">
            <v>0.61836862980817742</v>
          </cell>
          <cell r="W81">
            <v>0.6406598445310403</v>
          </cell>
          <cell r="X81">
            <v>1.4006271588612851</v>
          </cell>
          <cell r="Y81">
            <v>3.2884168830165139</v>
          </cell>
          <cell r="Z81">
            <v>1.6608687713196211</v>
          </cell>
          <cell r="AA81">
            <v>1.8306975089607083</v>
          </cell>
          <cell r="AB81">
            <v>0.62789140562996881</v>
          </cell>
          <cell r="AC81">
            <v>1.0771508396200047</v>
          </cell>
          <cell r="AD81">
            <v>2.0553519773843361</v>
          </cell>
          <cell r="AE81">
            <v>1.845935854009068</v>
          </cell>
          <cell r="AF81">
            <v>0.85744237496461984</v>
          </cell>
        </row>
        <row r="82">
          <cell r="F82">
            <v>2.2759809605471815</v>
          </cell>
          <cell r="G82">
            <v>2.4388692394489233</v>
          </cell>
          <cell r="H82">
            <v>2.5267866325327311</v>
          </cell>
          <cell r="I82">
            <v>5.5241264336827385</v>
          </cell>
          <cell r="J82">
            <v>12.969640431082919</v>
          </cell>
          <cell r="K82">
            <v>6.5505291857856562</v>
          </cell>
          <cell r="L82">
            <v>7.2203401435888903</v>
          </cell>
          <cell r="M82">
            <v>2.4764274270839257</v>
          </cell>
          <cell r="N82">
            <v>4.2483236088653697</v>
          </cell>
          <cell r="O82">
            <v>8.1063858550492185</v>
          </cell>
          <cell r="P82">
            <v>7.28044075220172</v>
          </cell>
          <cell r="Q82">
            <v>3.38178512313916</v>
          </cell>
          <cell r="U82">
            <v>0.57706875189465645</v>
          </cell>
          <cell r="V82">
            <v>0.61836862980817742</v>
          </cell>
          <cell r="W82">
            <v>0.6406598445310403</v>
          </cell>
          <cell r="X82">
            <v>1.4006271588612851</v>
          </cell>
          <cell r="Y82">
            <v>3.2884168830165139</v>
          </cell>
          <cell r="Z82">
            <v>1.6608687713196211</v>
          </cell>
          <cell r="AA82">
            <v>1.8306975089607083</v>
          </cell>
          <cell r="AB82">
            <v>0.62789140562996881</v>
          </cell>
          <cell r="AC82">
            <v>1.0771508396200047</v>
          </cell>
          <cell r="AD82">
            <v>2.0553519773843361</v>
          </cell>
          <cell r="AE82">
            <v>1.845935854009068</v>
          </cell>
          <cell r="AF82">
            <v>0.85744237496461984</v>
          </cell>
        </row>
        <row r="83">
          <cell r="F83">
            <v>2.2759809605471815</v>
          </cell>
          <cell r="G83">
            <v>2.4388692394489233</v>
          </cell>
          <cell r="H83">
            <v>2.5267866325327311</v>
          </cell>
          <cell r="I83">
            <v>5.5241264336827385</v>
          </cell>
          <cell r="J83">
            <v>12.969640431082919</v>
          </cell>
          <cell r="K83">
            <v>6.5505291857856562</v>
          </cell>
          <cell r="L83">
            <v>7.2203401435888903</v>
          </cell>
          <cell r="M83">
            <v>2.4764274270839257</v>
          </cell>
          <cell r="N83">
            <v>4.2483236088653697</v>
          </cell>
          <cell r="O83">
            <v>8.1063858550492185</v>
          </cell>
          <cell r="P83">
            <v>7.28044075220172</v>
          </cell>
          <cell r="Q83">
            <v>3.38178512313916</v>
          </cell>
          <cell r="U83">
            <v>0.57706875189465645</v>
          </cell>
          <cell r="V83">
            <v>0.61836862980817742</v>
          </cell>
          <cell r="W83">
            <v>0.6406598445310403</v>
          </cell>
          <cell r="X83">
            <v>1.4006271588612851</v>
          </cell>
          <cell r="Y83">
            <v>3.2884168830165139</v>
          </cell>
          <cell r="Z83">
            <v>1.6608687713196211</v>
          </cell>
          <cell r="AA83">
            <v>1.8306975089607083</v>
          </cell>
          <cell r="AB83">
            <v>0.62789140562996881</v>
          </cell>
          <cell r="AC83">
            <v>1.0771508396200047</v>
          </cell>
          <cell r="AD83">
            <v>2.0553519773843361</v>
          </cell>
          <cell r="AE83">
            <v>1.845935854009068</v>
          </cell>
          <cell r="AF83">
            <v>0.85744237496461984</v>
          </cell>
        </row>
        <row r="84">
          <cell r="F84">
            <v>2.2759809605471815</v>
          </cell>
          <cell r="G84">
            <v>2.4388692394489233</v>
          </cell>
          <cell r="H84">
            <v>2.5267866325327311</v>
          </cell>
          <cell r="I84">
            <v>5.5241264336827385</v>
          </cell>
          <cell r="J84">
            <v>12.969640431082919</v>
          </cell>
          <cell r="K84">
            <v>6.5505291857856562</v>
          </cell>
          <cell r="L84">
            <v>7.2203401435888903</v>
          </cell>
          <cell r="M84">
            <v>2.4764274270839257</v>
          </cell>
          <cell r="N84">
            <v>4.2483236088653697</v>
          </cell>
          <cell r="O84">
            <v>8.1063858550492185</v>
          </cell>
          <cell r="P84">
            <v>7.28044075220172</v>
          </cell>
          <cell r="Q84">
            <v>3.38178512313916</v>
          </cell>
          <cell r="U84">
            <v>0.57706875189465645</v>
          </cell>
          <cell r="V84">
            <v>0.61836862980817742</v>
          </cell>
          <cell r="W84">
            <v>0.6406598445310403</v>
          </cell>
          <cell r="X84">
            <v>1.4006271588612851</v>
          </cell>
          <cell r="Y84">
            <v>3.2884168830165139</v>
          </cell>
          <cell r="Z84">
            <v>1.6608687713196211</v>
          </cell>
          <cell r="AA84">
            <v>1.8306975089607083</v>
          </cell>
          <cell r="AB84">
            <v>0.62789140562996881</v>
          </cell>
          <cell r="AC84">
            <v>1.0771508396200047</v>
          </cell>
          <cell r="AD84">
            <v>2.0553519773843361</v>
          </cell>
          <cell r="AE84">
            <v>1.845935854009068</v>
          </cell>
          <cell r="AF84">
            <v>0.85744237496461984</v>
          </cell>
        </row>
        <row r="85">
          <cell r="F85">
            <v>2.2759809605471815</v>
          </cell>
          <cell r="G85">
            <v>2.4388692394489233</v>
          </cell>
          <cell r="H85">
            <v>2.5267866325327311</v>
          </cell>
          <cell r="I85">
            <v>5.5241264336827385</v>
          </cell>
          <cell r="J85">
            <v>12.969640431082919</v>
          </cell>
          <cell r="K85">
            <v>6.5505291857856562</v>
          </cell>
          <cell r="L85">
            <v>7.2203401435888903</v>
          </cell>
          <cell r="M85">
            <v>2.4764274270839257</v>
          </cell>
          <cell r="N85">
            <v>4.2483236088653697</v>
          </cell>
          <cell r="O85">
            <v>8.1063858550492185</v>
          </cell>
          <cell r="P85">
            <v>7.28044075220172</v>
          </cell>
          <cell r="Q85">
            <v>3.38178512313916</v>
          </cell>
          <cell r="U85">
            <v>0.57706875189465645</v>
          </cell>
          <cell r="V85">
            <v>0.61836862980817742</v>
          </cell>
          <cell r="W85">
            <v>0.6406598445310403</v>
          </cell>
          <cell r="X85">
            <v>1.4006271588612851</v>
          </cell>
          <cell r="Y85">
            <v>3.2884168830165139</v>
          </cell>
          <cell r="Z85">
            <v>1.6608687713196211</v>
          </cell>
          <cell r="AA85">
            <v>1.8306975089607083</v>
          </cell>
          <cell r="AB85">
            <v>0.62789140562996881</v>
          </cell>
          <cell r="AC85">
            <v>1.0771508396200047</v>
          </cell>
          <cell r="AD85">
            <v>2.0553519773843361</v>
          </cell>
          <cell r="AE85">
            <v>1.845935854009068</v>
          </cell>
          <cell r="AF85">
            <v>0.85744237496461984</v>
          </cell>
        </row>
        <row r="86">
          <cell r="F86">
            <v>2.2759809605471815</v>
          </cell>
          <cell r="G86">
            <v>2.4388692394489233</v>
          </cell>
          <cell r="H86">
            <v>2.5267866325327311</v>
          </cell>
          <cell r="I86">
            <v>5.5241264336827385</v>
          </cell>
          <cell r="J86">
            <v>12.969640431082919</v>
          </cell>
          <cell r="K86">
            <v>6.5505291857856562</v>
          </cell>
          <cell r="L86">
            <v>7.2203401435888903</v>
          </cell>
          <cell r="M86">
            <v>2.4764274270839257</v>
          </cell>
          <cell r="N86">
            <v>4.2483236088653697</v>
          </cell>
          <cell r="O86">
            <v>8.1063858550492185</v>
          </cell>
          <cell r="P86">
            <v>7.28044075220172</v>
          </cell>
          <cell r="Q86">
            <v>3.38178512313916</v>
          </cell>
          <cell r="U86">
            <v>0.57706875189465645</v>
          </cell>
          <cell r="V86">
            <v>0.61836862980817742</v>
          </cell>
          <cell r="W86">
            <v>0.6406598445310403</v>
          </cell>
          <cell r="X86">
            <v>1.4006271588612851</v>
          </cell>
          <cell r="Y86">
            <v>3.2884168830165139</v>
          </cell>
          <cell r="Z86">
            <v>1.6608687713196211</v>
          </cell>
          <cell r="AA86">
            <v>1.8306975089607083</v>
          </cell>
          <cell r="AB86">
            <v>0.62789140562996881</v>
          </cell>
          <cell r="AC86">
            <v>1.0771508396200047</v>
          </cell>
          <cell r="AD86">
            <v>2.0553519773843361</v>
          </cell>
          <cell r="AE86">
            <v>1.845935854009068</v>
          </cell>
          <cell r="AF86">
            <v>0.85744237496461984</v>
          </cell>
        </row>
        <row r="87">
          <cell r="F87">
            <v>2.3343394467150582</v>
          </cell>
          <cell r="G87">
            <v>2.5014043481527422</v>
          </cell>
          <cell r="H87">
            <v>2.5915760333669038</v>
          </cell>
          <cell r="I87">
            <v>5.6657707012130665</v>
          </cell>
          <cell r="J87">
            <v>13.302195313931199</v>
          </cell>
          <cell r="K87">
            <v>6.7184914726006744</v>
          </cell>
          <cell r="L87">
            <v>7.4054770703475814</v>
          </cell>
          <cell r="M87">
            <v>2.5399255662399245</v>
          </cell>
          <cell r="N87">
            <v>4.3572549834516616</v>
          </cell>
          <cell r="O87">
            <v>8.3142419026145848</v>
          </cell>
          <cell r="P87">
            <v>7.4671187202068916</v>
          </cell>
          <cell r="Q87">
            <v>3.4684975621940106</v>
          </cell>
          <cell r="U87">
            <v>1.0887149690603886</v>
          </cell>
          <cell r="V87">
            <v>1.1666325398129025</v>
          </cell>
          <cell r="W87">
            <v>1.2086878045757923</v>
          </cell>
          <cell r="X87">
            <v>2.6424646091444766</v>
          </cell>
          <cell r="Y87">
            <v>6.204024517523238</v>
          </cell>
          <cell r="Z87">
            <v>3.1334441295665498</v>
          </cell>
          <cell r="AA87">
            <v>3.4538480471923543</v>
          </cell>
          <cell r="AB87">
            <v>1.1845984902306843</v>
          </cell>
          <cell r="AC87">
            <v>2.0321846212950767</v>
          </cell>
          <cell r="AD87">
            <v>3.877687809501571</v>
          </cell>
          <cell r="AE87">
            <v>3.4825971595006981</v>
          </cell>
          <cell r="AF87">
            <v>1.6176761359296126</v>
          </cell>
        </row>
        <row r="88">
          <cell r="F88">
            <v>2.3343394467150582</v>
          </cell>
          <cell r="G88">
            <v>2.5014043481527422</v>
          </cell>
          <cell r="H88">
            <v>2.5915760333669038</v>
          </cell>
          <cell r="I88">
            <v>5.6657707012130665</v>
          </cell>
          <cell r="J88">
            <v>13.302195313931199</v>
          </cell>
          <cell r="K88">
            <v>6.7184914726006744</v>
          </cell>
          <cell r="L88">
            <v>7.4054770703475814</v>
          </cell>
          <cell r="M88">
            <v>2.5399255662399245</v>
          </cell>
          <cell r="N88">
            <v>4.3572549834516616</v>
          </cell>
          <cell r="O88">
            <v>8.3142419026145848</v>
          </cell>
          <cell r="P88">
            <v>7.4671187202068916</v>
          </cell>
          <cell r="Q88">
            <v>3.4684975621940106</v>
          </cell>
          <cell r="U88">
            <v>1.0887149690603886</v>
          </cell>
          <cell r="V88">
            <v>1.1666325398129025</v>
          </cell>
          <cell r="W88">
            <v>1.2086878045757923</v>
          </cell>
          <cell r="X88">
            <v>2.6424646091444766</v>
          </cell>
          <cell r="Y88">
            <v>6.204024517523238</v>
          </cell>
          <cell r="Z88">
            <v>3.1334441295665498</v>
          </cell>
          <cell r="AA88">
            <v>3.4538480471923543</v>
          </cell>
          <cell r="AB88">
            <v>1.1845984902306843</v>
          </cell>
          <cell r="AC88">
            <v>2.0321846212950767</v>
          </cell>
          <cell r="AD88">
            <v>3.877687809501571</v>
          </cell>
          <cell r="AE88">
            <v>3.4825971595006981</v>
          </cell>
          <cell r="AF88">
            <v>1.6176761359296126</v>
          </cell>
        </row>
        <row r="89">
          <cell r="F89">
            <v>2.3343394467150582</v>
          </cell>
          <cell r="G89">
            <v>2.5014043481527422</v>
          </cell>
          <cell r="H89">
            <v>2.5915760333669038</v>
          </cell>
          <cell r="I89">
            <v>5.6657707012130665</v>
          </cell>
          <cell r="J89">
            <v>13.302195313931199</v>
          </cell>
          <cell r="K89">
            <v>6.7184914726006744</v>
          </cell>
          <cell r="L89">
            <v>7.4054770703475814</v>
          </cell>
          <cell r="M89">
            <v>2.5399255662399245</v>
          </cell>
          <cell r="N89">
            <v>4.3572549834516616</v>
          </cell>
          <cell r="O89">
            <v>8.3142419026145848</v>
          </cell>
          <cell r="P89">
            <v>7.4671187202068916</v>
          </cell>
          <cell r="Q89">
            <v>3.4684975621940106</v>
          </cell>
          <cell r="U89">
            <v>1.0887149690603886</v>
          </cell>
          <cell r="V89">
            <v>1.1666325398129025</v>
          </cell>
          <cell r="W89">
            <v>1.2086878045757923</v>
          </cell>
          <cell r="X89">
            <v>2.6424646091444766</v>
          </cell>
          <cell r="Y89">
            <v>6.204024517523238</v>
          </cell>
          <cell r="Z89">
            <v>3.1334441295665498</v>
          </cell>
          <cell r="AA89">
            <v>3.4538480471923543</v>
          </cell>
          <cell r="AB89">
            <v>1.1845984902306843</v>
          </cell>
          <cell r="AC89">
            <v>2.0321846212950767</v>
          </cell>
          <cell r="AD89">
            <v>3.877687809501571</v>
          </cell>
          <cell r="AE89">
            <v>3.4825971595006981</v>
          </cell>
          <cell r="AF89">
            <v>1.6176761359296126</v>
          </cell>
        </row>
        <row r="90">
          <cell r="F90">
            <v>2.3343394467150582</v>
          </cell>
          <cell r="G90">
            <v>2.5014043481527422</v>
          </cell>
          <cell r="H90">
            <v>2.5915760333669038</v>
          </cell>
          <cell r="I90">
            <v>5.6657707012130665</v>
          </cell>
          <cell r="J90">
            <v>13.302195313931199</v>
          </cell>
          <cell r="K90">
            <v>6.7184914726006744</v>
          </cell>
          <cell r="L90">
            <v>7.4054770703475814</v>
          </cell>
          <cell r="M90">
            <v>2.5399255662399245</v>
          </cell>
          <cell r="N90">
            <v>4.3572549834516616</v>
          </cell>
          <cell r="O90">
            <v>8.3142419026145848</v>
          </cell>
          <cell r="P90">
            <v>7.4671187202068916</v>
          </cell>
          <cell r="Q90">
            <v>3.4684975621940106</v>
          </cell>
          <cell r="U90">
            <v>1.0887149690603886</v>
          </cell>
          <cell r="V90">
            <v>1.1666325398129025</v>
          </cell>
          <cell r="W90">
            <v>1.2086878045757923</v>
          </cell>
          <cell r="X90">
            <v>2.6424646091444766</v>
          </cell>
          <cell r="Y90">
            <v>6.204024517523238</v>
          </cell>
          <cell r="Z90">
            <v>3.1334441295665498</v>
          </cell>
          <cell r="AA90">
            <v>3.4538480471923543</v>
          </cell>
          <cell r="AB90">
            <v>1.1845984902306843</v>
          </cell>
          <cell r="AC90">
            <v>2.0321846212950767</v>
          </cell>
          <cell r="AD90">
            <v>3.877687809501571</v>
          </cell>
          <cell r="AE90">
            <v>3.4825971595006981</v>
          </cell>
          <cell r="AF90">
            <v>1.6176761359296126</v>
          </cell>
        </row>
        <row r="91">
          <cell r="F91">
            <v>2.3343394467150582</v>
          </cell>
          <cell r="G91">
            <v>2.5014043481527422</v>
          </cell>
          <cell r="H91">
            <v>2.5915760333669038</v>
          </cell>
          <cell r="I91">
            <v>5.6657707012130665</v>
          </cell>
          <cell r="J91">
            <v>13.302195313931199</v>
          </cell>
          <cell r="K91">
            <v>6.7184914726006744</v>
          </cell>
          <cell r="L91">
            <v>7.4054770703475814</v>
          </cell>
          <cell r="M91">
            <v>2.5399255662399245</v>
          </cell>
          <cell r="N91">
            <v>4.3572549834516616</v>
          </cell>
          <cell r="O91">
            <v>8.3142419026145848</v>
          </cell>
          <cell r="P91">
            <v>7.4671187202068916</v>
          </cell>
          <cell r="Q91">
            <v>3.4684975621940106</v>
          </cell>
          <cell r="U91">
            <v>1.0887149690603886</v>
          </cell>
          <cell r="V91">
            <v>1.1666325398129025</v>
          </cell>
          <cell r="W91">
            <v>1.2086878045757923</v>
          </cell>
          <cell r="X91">
            <v>2.6424646091444766</v>
          </cell>
          <cell r="Y91">
            <v>6.204024517523238</v>
          </cell>
          <cell r="Z91">
            <v>3.1334441295665498</v>
          </cell>
          <cell r="AA91">
            <v>3.4538480471923543</v>
          </cell>
          <cell r="AB91">
            <v>1.1845984902306843</v>
          </cell>
          <cell r="AC91">
            <v>2.0321846212950767</v>
          </cell>
          <cell r="AD91">
            <v>3.877687809501571</v>
          </cell>
          <cell r="AE91">
            <v>3.4825971595006981</v>
          </cell>
          <cell r="AF91">
            <v>1.6176761359296126</v>
          </cell>
        </row>
        <row r="92">
          <cell r="F92">
            <v>2.3343394467150582</v>
          </cell>
          <cell r="G92">
            <v>2.5014043481527422</v>
          </cell>
          <cell r="H92">
            <v>2.5915760333669038</v>
          </cell>
          <cell r="I92">
            <v>5.6657707012130665</v>
          </cell>
          <cell r="J92">
            <v>13.302195313931199</v>
          </cell>
          <cell r="K92">
            <v>6.7184914726006744</v>
          </cell>
          <cell r="L92">
            <v>7.4054770703475814</v>
          </cell>
          <cell r="M92">
            <v>2.5399255662399245</v>
          </cell>
          <cell r="N92">
            <v>4.3572549834516616</v>
          </cell>
          <cell r="O92">
            <v>8.3142419026145848</v>
          </cell>
          <cell r="P92">
            <v>7.4671187202068916</v>
          </cell>
          <cell r="Q92">
            <v>3.4684975621940106</v>
          </cell>
          <cell r="U92">
            <v>1.0887149690603886</v>
          </cell>
          <cell r="V92">
            <v>1.1666325398129025</v>
          </cell>
          <cell r="W92">
            <v>1.2086878045757923</v>
          </cell>
          <cell r="X92">
            <v>2.6424646091444766</v>
          </cell>
          <cell r="Y92">
            <v>6.204024517523238</v>
          </cell>
          <cell r="Z92">
            <v>3.1334441295665498</v>
          </cell>
          <cell r="AA92">
            <v>3.4538480471923543</v>
          </cell>
          <cell r="AB92">
            <v>1.1845984902306843</v>
          </cell>
          <cell r="AC92">
            <v>2.0321846212950767</v>
          </cell>
          <cell r="AD92">
            <v>3.877687809501571</v>
          </cell>
          <cell r="AE92">
            <v>3.4825971595006981</v>
          </cell>
          <cell r="AF92">
            <v>1.6176761359296126</v>
          </cell>
        </row>
        <row r="93">
          <cell r="F93">
            <v>1.7507545850362933</v>
          </cell>
          <cell r="G93">
            <v>1.8760532611145562</v>
          </cell>
          <cell r="H93">
            <v>1.9436820250251778</v>
          </cell>
          <cell r="I93">
            <v>4.249328025909799</v>
          </cell>
          <cell r="J93">
            <v>9.9766464854483985</v>
          </cell>
          <cell r="K93">
            <v>5.0388686044505047</v>
          </cell>
          <cell r="L93">
            <v>5.5541078027606856</v>
          </cell>
          <cell r="M93">
            <v>1.9049441746799429</v>
          </cell>
          <cell r="N93">
            <v>3.2679412375887464</v>
          </cell>
          <cell r="O93">
            <v>6.2356814269609373</v>
          </cell>
          <cell r="P93">
            <v>5.6003390401551689</v>
          </cell>
          <cell r="Q93">
            <v>2.6013731716455073</v>
          </cell>
          <cell r="U93">
            <v>0.76586361218382204</v>
          </cell>
          <cell r="V93">
            <v>0.82067523311763768</v>
          </cell>
          <cell r="W93">
            <v>0.85025928210931401</v>
          </cell>
          <cell r="X93">
            <v>1.8588588823885697</v>
          </cell>
          <cell r="Y93">
            <v>4.3642613191660722</v>
          </cell>
          <cell r="Z93">
            <v>2.2042416131351263</v>
          </cell>
          <cell r="AA93">
            <v>2.4296318288336627</v>
          </cell>
          <cell r="AB93">
            <v>0.83331349756177675</v>
          </cell>
          <cell r="AC93">
            <v>1.429553463412637</v>
          </cell>
          <cell r="AD93">
            <v>2.7277846609100114</v>
          </cell>
          <cell r="AE93">
            <v>2.4498555785066829</v>
          </cell>
          <cell r="AF93">
            <v>1.137964778674684</v>
          </cell>
        </row>
        <row r="94">
          <cell r="F94">
            <v>1.7507545850362933</v>
          </cell>
          <cell r="G94">
            <v>1.8760532611145562</v>
          </cell>
          <cell r="H94">
            <v>1.9436820250251778</v>
          </cell>
          <cell r="I94">
            <v>4.249328025909799</v>
          </cell>
          <cell r="J94">
            <v>9.9766464854483985</v>
          </cell>
          <cell r="K94">
            <v>5.0388686044505047</v>
          </cell>
          <cell r="L94">
            <v>5.5541078027606856</v>
          </cell>
          <cell r="M94">
            <v>1.9049441746799429</v>
          </cell>
          <cell r="N94">
            <v>3.2679412375887464</v>
          </cell>
          <cell r="O94">
            <v>6.2356814269609373</v>
          </cell>
          <cell r="P94">
            <v>5.6003390401551689</v>
          </cell>
          <cell r="Q94">
            <v>2.6013731716455073</v>
          </cell>
          <cell r="U94">
            <v>0.76586361218382204</v>
          </cell>
          <cell r="V94">
            <v>0.82067523311763768</v>
          </cell>
          <cell r="W94">
            <v>0.85025928210931401</v>
          </cell>
          <cell r="X94">
            <v>1.8588588823885697</v>
          </cell>
          <cell r="Y94">
            <v>4.3642613191660722</v>
          </cell>
          <cell r="Z94">
            <v>2.2042416131351263</v>
          </cell>
          <cell r="AA94">
            <v>2.4296318288336627</v>
          </cell>
          <cell r="AB94">
            <v>0.83331349756177675</v>
          </cell>
          <cell r="AC94">
            <v>1.429553463412637</v>
          </cell>
          <cell r="AD94">
            <v>2.7277846609100114</v>
          </cell>
          <cell r="AE94">
            <v>2.4498555785066829</v>
          </cell>
          <cell r="AF94">
            <v>1.137964778674684</v>
          </cell>
        </row>
        <row r="95">
          <cell r="F95">
            <v>1.7507545850362933</v>
          </cell>
          <cell r="G95">
            <v>1.8760532611145562</v>
          </cell>
          <cell r="H95">
            <v>1.9436820250251778</v>
          </cell>
          <cell r="I95">
            <v>4.249328025909799</v>
          </cell>
          <cell r="J95">
            <v>9.9766464854483985</v>
          </cell>
          <cell r="K95">
            <v>5.0388686044505047</v>
          </cell>
          <cell r="L95">
            <v>5.5541078027606856</v>
          </cell>
          <cell r="M95">
            <v>1.9049441746799429</v>
          </cell>
          <cell r="N95">
            <v>3.2679412375887464</v>
          </cell>
          <cell r="O95">
            <v>6.2356814269609373</v>
          </cell>
          <cell r="P95">
            <v>5.6003390401551689</v>
          </cell>
          <cell r="Q95">
            <v>2.6013731716455073</v>
          </cell>
          <cell r="U95">
            <v>0.76586361218382204</v>
          </cell>
          <cell r="V95">
            <v>0.82067523311763768</v>
          </cell>
          <cell r="W95">
            <v>0.85025928210931401</v>
          </cell>
          <cell r="X95">
            <v>1.8588588823885697</v>
          </cell>
          <cell r="Y95">
            <v>4.3642613191660722</v>
          </cell>
          <cell r="Z95">
            <v>2.2042416131351263</v>
          </cell>
          <cell r="AA95">
            <v>2.4296318288336627</v>
          </cell>
          <cell r="AB95">
            <v>0.83331349756177675</v>
          </cell>
          <cell r="AC95">
            <v>1.429553463412637</v>
          </cell>
          <cell r="AD95">
            <v>2.7277846609100114</v>
          </cell>
          <cell r="AE95">
            <v>2.4498555785066829</v>
          </cell>
          <cell r="AF95">
            <v>1.137964778674684</v>
          </cell>
        </row>
        <row r="96">
          <cell r="F96">
            <v>1.7507545850362933</v>
          </cell>
          <cell r="G96">
            <v>1.8760532611145562</v>
          </cell>
          <cell r="H96">
            <v>1.9436820250251778</v>
          </cell>
          <cell r="I96">
            <v>4.249328025909799</v>
          </cell>
          <cell r="J96">
            <v>9.9766464854483985</v>
          </cell>
          <cell r="K96">
            <v>5.0388686044505047</v>
          </cell>
          <cell r="L96">
            <v>5.5541078027606856</v>
          </cell>
          <cell r="M96">
            <v>1.9049441746799429</v>
          </cell>
          <cell r="N96">
            <v>3.2679412375887464</v>
          </cell>
          <cell r="O96">
            <v>6.2356814269609373</v>
          </cell>
          <cell r="P96">
            <v>5.6003390401551689</v>
          </cell>
          <cell r="Q96">
            <v>2.6013731716455073</v>
          </cell>
          <cell r="U96">
            <v>0.76586361218382204</v>
          </cell>
          <cell r="V96">
            <v>0.82067523311763768</v>
          </cell>
          <cell r="W96">
            <v>0.85025928210931401</v>
          </cell>
          <cell r="X96">
            <v>1.8588588823885697</v>
          </cell>
          <cell r="Y96">
            <v>4.3642613191660722</v>
          </cell>
          <cell r="Z96">
            <v>2.2042416131351263</v>
          </cell>
          <cell r="AA96">
            <v>2.4296318288336627</v>
          </cell>
          <cell r="AB96">
            <v>0.83331349756177675</v>
          </cell>
          <cell r="AC96">
            <v>1.429553463412637</v>
          </cell>
          <cell r="AD96">
            <v>2.7277846609100114</v>
          </cell>
          <cell r="AE96">
            <v>2.4498555785066829</v>
          </cell>
          <cell r="AF96">
            <v>1.137964778674684</v>
          </cell>
        </row>
        <row r="99">
          <cell r="F99">
            <v>13.581004327039079</v>
          </cell>
          <cell r="G99">
            <v>11.646201329704779</v>
          </cell>
          <cell r="H99">
            <v>27.702387037066586</v>
          </cell>
          <cell r="I99">
            <v>40.294835170478486</v>
          </cell>
          <cell r="J99">
            <v>21.98807799428797</v>
          </cell>
          <cell r="K99">
            <v>16.169388822425809</v>
          </cell>
          <cell r="L99">
            <v>9.8055907159364573</v>
          </cell>
          <cell r="M99">
            <v>13.615838892088998</v>
          </cell>
          <cell r="N99">
            <v>15.569298521149529</v>
          </cell>
          <cell r="O99">
            <v>15.057644637877983</v>
          </cell>
          <cell r="P99">
            <v>10.324204872847263</v>
          </cell>
          <cell r="Q99">
            <v>13.408471057503684</v>
          </cell>
        </row>
        <row r="100">
          <cell r="F100">
            <v>3.6781886719064181</v>
          </cell>
          <cell r="G100">
            <v>3.1541795267950441</v>
          </cell>
          <cell r="H100">
            <v>7.5027298225388677</v>
          </cell>
          <cell r="I100">
            <v>10.913184525337924</v>
          </cell>
          <cell r="J100">
            <v>5.9551044567863256</v>
          </cell>
          <cell r="K100">
            <v>4.3792094727403246</v>
          </cell>
          <cell r="L100">
            <v>2.6556808188994574</v>
          </cell>
          <cell r="M100">
            <v>3.6876230332741038</v>
          </cell>
          <cell r="N100">
            <v>4.2166850161446643</v>
          </cell>
          <cell r="O100">
            <v>4.0781120894252876</v>
          </cell>
          <cell r="P100">
            <v>2.7961388197294674</v>
          </cell>
          <cell r="Q100">
            <v>3.6314609114072485</v>
          </cell>
        </row>
        <row r="101">
          <cell r="F101">
            <v>8.0418629089521581</v>
          </cell>
          <cell r="G101">
            <v>5.6545699246230727</v>
          </cell>
          <cell r="H101">
            <v>4.7014666609436144</v>
          </cell>
          <cell r="I101">
            <v>6.6385586137302734</v>
          </cell>
          <cell r="J101">
            <v>6.6385586137302734</v>
          </cell>
          <cell r="K101">
            <v>4.7323368943273696</v>
          </cell>
          <cell r="L101">
            <v>6.6385586137302734</v>
          </cell>
          <cell r="M101">
            <v>6.2376988090537724</v>
          </cell>
          <cell r="N101">
            <v>10.180077268082211</v>
          </cell>
          <cell r="O101">
            <v>10.350182584616613</v>
          </cell>
          <cell r="P101">
            <v>10.916972425738143</v>
          </cell>
          <cell r="Q101">
            <v>10.963146111432543</v>
          </cell>
        </row>
        <row r="102">
          <cell r="F102">
            <v>3.4230403982486481</v>
          </cell>
          <cell r="G102">
            <v>2.4068827715478456</v>
          </cell>
          <cell r="H102">
            <v>2.0011918250327527</v>
          </cell>
          <cell r="I102">
            <v>2.8257201817807629</v>
          </cell>
          <cell r="J102">
            <v>2.8257201817807629</v>
          </cell>
          <cell r="K102">
            <v>2.0143318222165307</v>
          </cell>
          <cell r="L102">
            <v>2.8257201817807629</v>
          </cell>
          <cell r="M102">
            <v>2.6550931366573942</v>
          </cell>
          <cell r="N102">
            <v>4.3331770437353327</v>
          </cell>
          <cell r="O102">
            <v>4.4055828254611002</v>
          </cell>
          <cell r="P102">
            <v>4.6468384332029542</v>
          </cell>
          <cell r="Q102">
            <v>4.6664923856835445</v>
          </cell>
        </row>
        <row r="103">
          <cell r="F103">
            <v>7.8979694305466031E-3</v>
          </cell>
          <cell r="G103">
            <v>8.4632143379780866E-3</v>
          </cell>
          <cell r="H103">
            <v>8.7682998791252884E-3</v>
          </cell>
          <cell r="I103">
            <v>1.916948448163271E-2</v>
          </cell>
          <cell r="J103">
            <v>4.5006450152925474E-2</v>
          </cell>
          <cell r="K103">
            <v>2.2731244311815481E-2</v>
          </cell>
          <cell r="L103">
            <v>2.5055581184872302E-2</v>
          </cell>
          <cell r="M103">
            <v>8.5935464554034741E-3</v>
          </cell>
          <cell r="N103">
            <v>1.4742271827186739E-2</v>
          </cell>
          <cell r="O103">
            <v>2.8130282627672667E-2</v>
          </cell>
          <cell r="P103">
            <v>2.5264138627930716E-2</v>
          </cell>
          <cell r="Q103">
            <v>1.1735263161783676E-2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9.6324029772279468E-2</v>
          </cell>
          <cell r="J104">
            <v>5.2562078251376237E-2</v>
          </cell>
          <cell r="K104">
            <v>3.8652613510924361E-2</v>
          </cell>
          <cell r="L104">
            <v>2.3440076328904731E-2</v>
          </cell>
          <cell r="M104">
            <v>3.2548401433269036E-2</v>
          </cell>
          <cell r="N104">
            <v>3.7218109168081395E-2</v>
          </cell>
          <cell r="O104">
            <v>3.5995010384407541E-2</v>
          </cell>
          <cell r="P104">
            <v>2.4679813513068746E-2</v>
          </cell>
          <cell r="Q104">
            <v>3.2052692606370968E-2</v>
          </cell>
        </row>
        <row r="107">
          <cell r="F107">
            <v>8.1046946154818738</v>
          </cell>
          <cell r="G107">
            <v>8.3572315767834233</v>
          </cell>
          <cell r="H107">
            <v>7.8244642505229605</v>
          </cell>
          <cell r="I107">
            <v>6.1282251290176593</v>
          </cell>
          <cell r="J107">
            <v>7.5372847823193094</v>
          </cell>
          <cell r="K107">
            <v>6.6438735501352895</v>
          </cell>
          <cell r="L107">
            <v>8.1452371285274001</v>
          </cell>
          <cell r="M107">
            <v>6.2805588234213925</v>
          </cell>
          <cell r="N107">
            <v>6.884875803410587</v>
          </cell>
          <cell r="O107">
            <v>7.3402860444969722</v>
          </cell>
          <cell r="P107">
            <v>7.5343340829084937</v>
          </cell>
          <cell r="Q107">
            <v>8.0789256167624739</v>
          </cell>
        </row>
        <row r="108">
          <cell r="F108">
            <v>70.765619445822537</v>
          </cell>
          <cell r="G108">
            <v>72.970629671048329</v>
          </cell>
          <cell r="H108">
            <v>68.31880604881124</v>
          </cell>
          <cell r="I108">
            <v>53.508203323291568</v>
          </cell>
          <cell r="J108">
            <v>65.811317004038045</v>
          </cell>
          <cell r="K108">
            <v>58.010554326985734</v>
          </cell>
          <cell r="L108">
            <v>71.11961378930792</v>
          </cell>
          <cell r="M108">
            <v>54.838295172324166</v>
          </cell>
          <cell r="N108">
            <v>60.114849991412989</v>
          </cell>
          <cell r="O108">
            <v>64.091235202878906</v>
          </cell>
          <cell r="P108">
            <v>65.785553162029004</v>
          </cell>
          <cell r="Q108">
            <v>70.540619091905</v>
          </cell>
        </row>
        <row r="109">
          <cell r="F109">
            <v>70.765619445822537</v>
          </cell>
          <cell r="G109">
            <v>72.970629671048329</v>
          </cell>
          <cell r="H109">
            <v>68.31880604881124</v>
          </cell>
          <cell r="I109">
            <v>53.508203323291561</v>
          </cell>
          <cell r="J109">
            <v>65.811317004038045</v>
          </cell>
          <cell r="K109">
            <v>58.010554326985726</v>
          </cell>
          <cell r="L109">
            <v>71.11961378930792</v>
          </cell>
          <cell r="M109">
            <v>54.838295172324159</v>
          </cell>
          <cell r="N109">
            <v>60.114849991412981</v>
          </cell>
          <cell r="O109">
            <v>64.091235202878892</v>
          </cell>
          <cell r="P109">
            <v>65.785553162029004</v>
          </cell>
          <cell r="Q109">
            <v>70.540619091905015</v>
          </cell>
        </row>
        <row r="110">
          <cell r="F110">
            <v>273.33220510948951</v>
          </cell>
          <cell r="G110">
            <v>281.84905710442416</v>
          </cell>
          <cell r="H110">
            <v>263.8813883635334</v>
          </cell>
          <cell r="I110">
            <v>206.67543533621364</v>
          </cell>
          <cell r="J110">
            <v>254.19621192809694</v>
          </cell>
          <cell r="K110">
            <v>224.06576608798238</v>
          </cell>
          <cell r="L110">
            <v>274.69950826120186</v>
          </cell>
          <cell r="M110">
            <v>211.81291510310206</v>
          </cell>
          <cell r="N110">
            <v>232.19360809183266</v>
          </cell>
          <cell r="O110">
            <v>247.55239597111972</v>
          </cell>
          <cell r="P110">
            <v>254.096699088337</v>
          </cell>
          <cell r="Q110">
            <v>272.46314124248306</v>
          </cell>
        </row>
        <row r="112">
          <cell r="F112">
            <v>299.33857025582927</v>
          </cell>
          <cell r="G112">
            <v>308.66576350853438</v>
          </cell>
          <cell r="H112">
            <v>288.98854958647155</v>
          </cell>
          <cell r="I112">
            <v>226.33970005752326</v>
          </cell>
          <cell r="J112">
            <v>278.38187092708091</v>
          </cell>
          <cell r="K112">
            <v>245.38464480314963</v>
          </cell>
          <cell r="L112">
            <v>300.83596632877249</v>
          </cell>
          <cell r="M112">
            <v>231.96598857893122</v>
          </cell>
          <cell r="N112">
            <v>254.2858154636769</v>
          </cell>
          <cell r="O112">
            <v>271.10592490817771</v>
          </cell>
          <cell r="P112">
            <v>278.27288987538265</v>
          </cell>
          <cell r="Q112">
            <v>298.38681875875807</v>
          </cell>
        </row>
        <row r="113">
          <cell r="F113">
            <v>176.91404861455632</v>
          </cell>
          <cell r="G113">
            <v>182.42657417762084</v>
          </cell>
          <cell r="H113">
            <v>170.79701512202811</v>
          </cell>
          <cell r="I113">
            <v>133.7705083082289</v>
          </cell>
          <cell r="J113">
            <v>164.5282925100951</v>
          </cell>
          <cell r="K113">
            <v>145.02638581746436</v>
          </cell>
          <cell r="L113">
            <v>177.79903447326984</v>
          </cell>
          <cell r="M113">
            <v>137.09573793081043</v>
          </cell>
          <cell r="N113">
            <v>150.28712497853246</v>
          </cell>
          <cell r="O113">
            <v>160.22808800719724</v>
          </cell>
          <cell r="P113">
            <v>164.46388290507252</v>
          </cell>
          <cell r="Q113">
            <v>176.3515477297625</v>
          </cell>
        </row>
        <row r="114">
          <cell r="F114">
            <v>491.93389897819952</v>
          </cell>
          <cell r="G114">
            <v>507.26223618314066</v>
          </cell>
          <cell r="H114">
            <v>474.92464414668649</v>
          </cell>
          <cell r="I114">
            <v>371.96733801358602</v>
          </cell>
          <cell r="J114">
            <v>457.49359680900619</v>
          </cell>
          <cell r="K114">
            <v>403.26585700007428</v>
          </cell>
          <cell r="L114">
            <v>494.39472414967008</v>
          </cell>
          <cell r="M114">
            <v>381.21359734711257</v>
          </cell>
          <cell r="N114">
            <v>417.89406740664236</v>
          </cell>
          <cell r="O114">
            <v>445.53628542486041</v>
          </cell>
          <cell r="P114">
            <v>457.31449702366666</v>
          </cell>
          <cell r="Q114">
            <v>490.36978772981468</v>
          </cell>
        </row>
      </sheetData>
      <sheetData sheetId="33"/>
      <sheetData sheetId="34"/>
      <sheetData sheetId="35"/>
      <sheetData sheetId="36"/>
      <sheetData sheetId="37">
        <row r="4">
          <cell r="F4">
            <v>31.382210718562504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1259.3245549999999</v>
          </cell>
        </row>
        <row r="60">
          <cell r="G60">
            <v>28.325824999999998</v>
          </cell>
        </row>
      </sheetData>
      <sheetData sheetId="23"/>
      <sheetData sheetId="24"/>
      <sheetData sheetId="25">
        <row r="7">
          <cell r="L7">
            <v>5882.1594533412481</v>
          </cell>
          <cell r="M7">
            <v>5593.9153560084287</v>
          </cell>
          <cell r="N7">
            <v>5249.6426643585619</v>
          </cell>
          <cell r="O7">
            <v>4995.9632362064676</v>
          </cell>
          <cell r="P7">
            <v>5560.1843344729596</v>
          </cell>
          <cell r="Q7">
            <v>5400.4417830410002</v>
          </cell>
          <cell r="R7">
            <v>5026.7878139073873</v>
          </cell>
          <cell r="S7">
            <v>4753.0168292768039</v>
          </cell>
          <cell r="T7">
            <v>5143.5902980804676</v>
          </cell>
          <cell r="U7">
            <v>5753.6632931712138</v>
          </cell>
          <cell r="V7">
            <v>5798.0573616631773</v>
          </cell>
          <cell r="W7">
            <v>6918.0259962566233</v>
          </cell>
        </row>
        <row r="9">
          <cell r="L9">
            <v>1143.4479585528586</v>
          </cell>
          <cell r="M9">
            <v>1226.4476852281787</v>
          </cell>
          <cell r="N9">
            <v>1206.1199761292492</v>
          </cell>
          <cell r="O9">
            <v>1176.3655413395425</v>
          </cell>
          <cell r="P9">
            <v>1204.6031043063658</v>
          </cell>
          <cell r="Q9">
            <v>1160.2532319123341</v>
          </cell>
          <cell r="R9">
            <v>1176.0384464295073</v>
          </cell>
          <cell r="S9">
            <v>1176.2391407504804</v>
          </cell>
          <cell r="T9">
            <v>1172.2876584325584</v>
          </cell>
          <cell r="U9">
            <v>1174.4930846098696</v>
          </cell>
          <cell r="V9">
            <v>1159.4560906913262</v>
          </cell>
          <cell r="W9">
            <v>1315.1242189335956</v>
          </cell>
        </row>
        <row r="11">
          <cell r="L11">
            <v>183.52337494424683</v>
          </cell>
          <cell r="M11">
            <v>174.53015910746308</v>
          </cell>
          <cell r="N11">
            <v>163.78885112798707</v>
          </cell>
          <cell r="O11">
            <v>155.87405296964153</v>
          </cell>
          <cell r="P11">
            <v>173.47775123555675</v>
          </cell>
          <cell r="Q11">
            <v>168.49378363087908</v>
          </cell>
          <cell r="R11">
            <v>156.83577979391066</v>
          </cell>
          <cell r="S11">
            <v>148.29412507343659</v>
          </cell>
          <cell r="T11">
            <v>160.48001730011038</v>
          </cell>
          <cell r="U11">
            <v>179.51429474694214</v>
          </cell>
          <cell r="V11">
            <v>180.89938968389106</v>
          </cell>
          <cell r="W11">
            <v>215.84241108320657</v>
          </cell>
        </row>
        <row r="19">
          <cell r="L19">
            <v>4555.1881198441424</v>
          </cell>
          <cell r="M19">
            <v>4192.937511672787</v>
          </cell>
          <cell r="N19">
            <v>3879.7338371013261</v>
          </cell>
          <cell r="O19">
            <v>3663.7236418972839</v>
          </cell>
          <cell r="P19">
            <v>4182.103478931037</v>
          </cell>
          <cell r="Q19">
            <v>4071.6947674977873</v>
          </cell>
          <cell r="R19">
            <v>3693.9135876839691</v>
          </cell>
          <cell r="S19">
            <v>3428.4835634528872</v>
          </cell>
          <cell r="T19">
            <v>3810.8226223477986</v>
          </cell>
          <cell r="U19">
            <v>4399.6559138144021</v>
          </cell>
          <cell r="V19">
            <v>4457.7018812879605</v>
          </cell>
          <cell r="W19">
            <v>5387.0593662398214</v>
          </cell>
        </row>
        <row r="20">
          <cell r="L20">
            <v>887.85226079526592</v>
          </cell>
          <cell r="M20">
            <v>943.18918702540725</v>
          </cell>
          <cell r="N20">
            <v>930.36950293595612</v>
          </cell>
          <cell r="O20">
            <v>849.41999731737428</v>
          </cell>
          <cell r="P20">
            <v>899.38279069219413</v>
          </cell>
          <cell r="Q20">
            <v>844.64351077605261</v>
          </cell>
          <cell r="R20">
            <v>872.53366559618632</v>
          </cell>
          <cell r="S20">
            <v>849.80072313971334</v>
          </cell>
          <cell r="T20">
            <v>851.53204679823034</v>
          </cell>
          <cell r="U20">
            <v>838.81383851619398</v>
          </cell>
          <cell r="V20">
            <v>860.5814396743832</v>
          </cell>
          <cell r="W20">
            <v>956.73465245483771</v>
          </cell>
        </row>
        <row r="22">
          <cell r="L22">
            <v>181.29648716979682</v>
          </cell>
          <cell r="M22">
            <v>166.87891296457701</v>
          </cell>
          <cell r="N22">
            <v>154.41340671663284</v>
          </cell>
          <cell r="O22">
            <v>145.81620094751224</v>
          </cell>
          <cell r="P22">
            <v>166.44771846145522</v>
          </cell>
          <cell r="Q22">
            <v>162.05345174641207</v>
          </cell>
          <cell r="R22">
            <v>147.0177607898222</v>
          </cell>
          <cell r="S22">
            <v>136.45364582542516</v>
          </cell>
          <cell r="T22">
            <v>151.67074036944268</v>
          </cell>
          <cell r="U22">
            <v>175.10630536981353</v>
          </cell>
          <cell r="V22">
            <v>177.41653487526128</v>
          </cell>
          <cell r="W22">
            <v>214.4049627763452</v>
          </cell>
        </row>
        <row r="27">
          <cell r="L27">
            <v>3486.0393718790797</v>
          </cell>
          <cell r="M27">
            <v>3082.8694116828028</v>
          </cell>
          <cell r="N27">
            <v>2794.9509274487373</v>
          </cell>
          <cell r="O27">
            <v>2668.4874436323971</v>
          </cell>
          <cell r="P27">
            <v>3116.2729697773875</v>
          </cell>
          <cell r="Q27">
            <v>3064.9978049753227</v>
          </cell>
          <cell r="R27">
            <v>2674.3621612979605</v>
          </cell>
          <cell r="S27">
            <v>2442.2291944877488</v>
          </cell>
          <cell r="T27">
            <v>2807.6198351801254</v>
          </cell>
          <cell r="U27">
            <v>3385.7357699283948</v>
          </cell>
          <cell r="V27">
            <v>3419.7039067383157</v>
          </cell>
          <cell r="W27">
            <v>4215.9197510086387</v>
          </cell>
        </row>
        <row r="28">
          <cell r="L28">
            <v>1948.2065897209091</v>
          </cell>
          <cell r="M28">
            <v>2290.2771210110686</v>
          </cell>
          <cell r="N28">
            <v>2070.1343195118793</v>
          </cell>
          <cell r="O28">
            <v>1688.7508897522025</v>
          </cell>
          <cell r="P28">
            <v>1917.0765383108114</v>
          </cell>
          <cell r="Q28">
            <v>1777.7628867764472</v>
          </cell>
          <cell r="R28">
            <v>1781.7743926385126</v>
          </cell>
          <cell r="S28">
            <v>1678.036599006035</v>
          </cell>
          <cell r="T28">
            <v>1534.5158256665086</v>
          </cell>
          <cell r="U28">
            <v>1693.5462838959527</v>
          </cell>
          <cell r="V28">
            <v>1627.3545172162378</v>
          </cell>
          <cell r="W28">
            <v>2124.9722849943855</v>
          </cell>
        </row>
        <row r="29">
          <cell r="L29">
            <v>1379.2179907376726</v>
          </cell>
          <cell r="M29">
            <v>652.3217324401669</v>
          </cell>
          <cell r="N29">
            <v>597.64634073794048</v>
          </cell>
          <cell r="O29">
            <v>858.32037519492042</v>
          </cell>
          <cell r="P29">
            <v>1057.4060113417049</v>
          </cell>
          <cell r="Q29">
            <v>1147.7775180724982</v>
          </cell>
          <cell r="R29">
            <v>770.9042903203906</v>
          </cell>
          <cell r="S29">
            <v>653.07116713252117</v>
          </cell>
          <cell r="T29">
            <v>1145.357307012921</v>
          </cell>
          <cell r="U29">
            <v>1538.1385085007003</v>
          </cell>
          <cell r="V29">
            <v>1636.7528617654846</v>
          </cell>
          <cell r="W29">
            <v>1899.12311734336</v>
          </cell>
        </row>
        <row r="30">
          <cell r="L30">
            <v>158.61479142049802</v>
          </cell>
          <cell r="M30">
            <v>140.27055823156729</v>
          </cell>
          <cell r="N30">
            <v>127.17026719891749</v>
          </cell>
          <cell r="O30">
            <v>121.41617868527419</v>
          </cell>
          <cell r="P30">
            <v>141.79042012487116</v>
          </cell>
          <cell r="Q30">
            <v>139.45740012637725</v>
          </cell>
          <cell r="R30">
            <v>121.68347833905727</v>
          </cell>
          <cell r="S30">
            <v>111.12142834919268</v>
          </cell>
          <cell r="T30">
            <v>127.74670250069585</v>
          </cell>
          <cell r="U30">
            <v>154.05097753174186</v>
          </cell>
          <cell r="V30">
            <v>155.59652775659333</v>
          </cell>
          <cell r="W30">
            <v>191.82434867089319</v>
          </cell>
        </row>
        <row r="37">
          <cell r="L37">
            <v>1056.6194325317097</v>
          </cell>
          <cell r="M37">
            <v>1025.6604575624078</v>
          </cell>
          <cell r="N37">
            <v>1059.5417649016697</v>
          </cell>
          <cell r="O37">
            <v>1056.1081585891745</v>
          </cell>
          <cell r="P37">
            <v>1261.8904257581974</v>
          </cell>
          <cell r="Q37">
            <v>1314.1533373107909</v>
          </cell>
          <cell r="R37">
            <v>1384.3647758378761</v>
          </cell>
          <cell r="S37">
            <v>1337.2754724343165</v>
          </cell>
          <cell r="T37">
            <v>1211.7528639916443</v>
          </cell>
          <cell r="U37">
            <v>1188.2904783445949</v>
          </cell>
          <cell r="V37">
            <v>1117.8578262162466</v>
          </cell>
          <cell r="W37">
            <v>1206.7971598169111</v>
          </cell>
        </row>
        <row r="46">
          <cell r="L46">
            <v>7110.8617399804862</v>
          </cell>
          <cell r="M46">
            <v>6783.7423791461742</v>
          </cell>
          <cell r="N46">
            <v>6465.6532376104033</v>
          </cell>
          <cell r="O46">
            <v>6202.1637577327747</v>
          </cell>
          <cell r="P46">
            <v>6991.2633328870224</v>
          </cell>
          <cell r="Q46">
            <v>6881.1181803154241</v>
          </cell>
          <cell r="R46">
            <v>6570.1502251949814</v>
          </cell>
          <cell r="S46">
            <v>6241.332549406764</v>
          </cell>
          <cell r="T46">
            <v>6512.9567145645751</v>
          </cell>
          <cell r="U46">
            <v>7114.1153633078584</v>
          </cell>
          <cell r="V46">
            <v>7087.4310185277964</v>
          </cell>
          <cell r="W46">
            <v>8326.3201025553753</v>
          </cell>
        </row>
        <row r="47">
          <cell r="L47">
            <v>172.08285410752777</v>
          </cell>
          <cell r="M47">
            <v>164.16656557533742</v>
          </cell>
          <cell r="N47">
            <v>156.46880835017174</v>
          </cell>
          <cell r="O47">
            <v>150.09236293713315</v>
          </cell>
          <cell r="P47">
            <v>169.18857265586593</v>
          </cell>
          <cell r="Q47">
            <v>166.52305996363324</v>
          </cell>
          <cell r="R47">
            <v>158.99763544971856</v>
          </cell>
          <cell r="S47">
            <v>151.04024769564367</v>
          </cell>
          <cell r="T47">
            <v>157.6135524924627</v>
          </cell>
          <cell r="U47">
            <v>172.16159179205016</v>
          </cell>
          <cell r="V47">
            <v>171.51583064837266</v>
          </cell>
          <cell r="W47">
            <v>201.49694648184007</v>
          </cell>
        </row>
        <row r="48">
          <cell r="L48">
            <v>735.17325427445223</v>
          </cell>
          <cell r="M48">
            <v>746.06930563479102</v>
          </cell>
          <cell r="N48">
            <v>653.25617811646703</v>
          </cell>
          <cell r="O48">
            <v>711.55365106964803</v>
          </cell>
          <cell r="P48">
            <v>748.7343004787532</v>
          </cell>
          <cell r="Q48">
            <v>703.622476882152</v>
          </cell>
          <cell r="R48">
            <v>760.88170714934085</v>
          </cell>
          <cell r="S48">
            <v>705.18950427445202</v>
          </cell>
          <cell r="T48">
            <v>704.42759714934107</v>
          </cell>
          <cell r="U48">
            <v>748.46490714934112</v>
          </cell>
          <cell r="V48">
            <v>690.7196335246739</v>
          </cell>
          <cell r="W48">
            <v>764.26810714934095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91.799660000000003</v>
          </cell>
          <cell r="T49">
            <v>108.06143499999999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33.472946134485973</v>
          </cell>
          <cell r="M52">
            <v>31.021139109725517</v>
          </cell>
          <cell r="N52">
            <v>25.326809309531765</v>
          </cell>
          <cell r="O52">
            <v>29.203081048544643</v>
          </cell>
          <cell r="P52">
            <v>29.291273678133983</v>
          </cell>
          <cell r="Q52">
            <v>28.706234615875324</v>
          </cell>
          <cell r="R52">
            <v>29.259978949358114</v>
          </cell>
          <cell r="S52">
            <v>26.121319859095163</v>
          </cell>
          <cell r="T52">
            <v>32.012067866684035</v>
          </cell>
          <cell r="U52">
            <v>33.757070638751905</v>
          </cell>
          <cell r="V52">
            <v>30.021515393851505</v>
          </cell>
          <cell r="W52">
            <v>31.451478437159068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9.0887087425120026</v>
          </cell>
        </row>
        <row r="234">
          <cell r="BN234">
            <v>6.0889711478533206</v>
          </cell>
        </row>
        <row r="235">
          <cell r="BN235">
            <v>4.2950819672131164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>
            <v>89.042991750812689</v>
          </cell>
          <cell r="E16">
            <v>939.6240586690667</v>
          </cell>
          <cell r="F16">
            <v>466.36897699900123</v>
          </cell>
          <cell r="G16">
            <v>41.188464401083365</v>
          </cell>
          <cell r="H16">
            <v>0</v>
          </cell>
          <cell r="I16">
            <v>6.1991314991241779</v>
          </cell>
          <cell r="J16">
            <v>0</v>
          </cell>
          <cell r="K16">
            <v>58.950508326794306</v>
          </cell>
          <cell r="L16">
            <v>46.213165096585271</v>
          </cell>
          <cell r="M16">
            <v>36.470702368003003</v>
          </cell>
          <cell r="N16">
            <v>249.24110282164656</v>
          </cell>
          <cell r="O16">
            <v>871.01327101043717</v>
          </cell>
        </row>
        <row r="17">
          <cell r="D17">
            <v>49.589054166454993</v>
          </cell>
          <cell r="E17">
            <v>523.28731801646097</v>
          </cell>
          <cell r="F17">
            <v>259.72618402892556</v>
          </cell>
          <cell r="G17">
            <v>22.938323972024271</v>
          </cell>
          <cell r="H17">
            <v>0</v>
          </cell>
          <cell r="I17">
            <v>3.452366791036539</v>
          </cell>
          <cell r="J17">
            <v>0</v>
          </cell>
          <cell r="K17">
            <v>32.830208117201742</v>
          </cell>
          <cell r="L17">
            <v>25.736636899972289</v>
          </cell>
          <cell r="M17">
            <v>20.310948673836002</v>
          </cell>
          <cell r="N17">
            <v>138.80520302954446</v>
          </cell>
          <cell r="O17">
            <v>485.07719054086584</v>
          </cell>
        </row>
        <row r="18">
          <cell r="N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283.16847138621142</v>
          </cell>
          <cell r="E20">
            <v>624.45415588715309</v>
          </cell>
          <cell r="F20">
            <v>642.55318908442246</v>
          </cell>
          <cell r="G20">
            <v>457.30961125445083</v>
          </cell>
          <cell r="H20">
            <v>515.12851049554592</v>
          </cell>
          <cell r="I20">
            <v>551.33047279398716</v>
          </cell>
          <cell r="J20">
            <v>416.15245348642839</v>
          </cell>
          <cell r="K20">
            <v>565.60893668346012</v>
          </cell>
          <cell r="L20">
            <v>334.46046209304541</v>
          </cell>
          <cell r="M20">
            <v>310.62553620300696</v>
          </cell>
          <cell r="N20">
            <v>46.652997396592582</v>
          </cell>
          <cell r="O20">
            <v>7.6264039000207049</v>
          </cell>
        </row>
        <row r="21">
          <cell r="D21">
            <v>134.44350653326481</v>
          </cell>
          <cell r="E21">
            <v>254.74040435320867</v>
          </cell>
          <cell r="F21">
            <v>257.53611709719604</v>
          </cell>
          <cell r="G21">
            <v>176.90439647900354</v>
          </cell>
          <cell r="H21">
            <v>190.28188179981439</v>
          </cell>
          <cell r="I21">
            <v>203.9847149502919</v>
          </cell>
          <cell r="J21">
            <v>164.38242446250155</v>
          </cell>
          <cell r="K21">
            <v>209.25422366067224</v>
          </cell>
          <cell r="L21">
            <v>141.54225584429201</v>
          </cell>
          <cell r="M21">
            <v>141.58143598572232</v>
          </cell>
          <cell r="N21">
            <v>25.920669464104641</v>
          </cell>
          <cell r="O21">
            <v>4.5501332901340259</v>
          </cell>
        </row>
      </sheetData>
      <sheetData sheetId="31">
        <row r="4">
          <cell r="F4">
            <v>76.272727697121638</v>
          </cell>
          <cell r="G4">
            <v>95.70411308662645</v>
          </cell>
          <cell r="H4">
            <v>92.616883632219285</v>
          </cell>
          <cell r="I4">
            <v>0</v>
          </cell>
          <cell r="J4">
            <v>30.96309541037915</v>
          </cell>
          <cell r="K4">
            <v>64.014610745798521</v>
          </cell>
          <cell r="L4">
            <v>61.926190820758301</v>
          </cell>
          <cell r="M4">
            <v>76.272727697121638</v>
          </cell>
          <cell r="N4">
            <v>68.259551245608577</v>
          </cell>
          <cell r="O4">
            <v>68.259551245608577</v>
          </cell>
          <cell r="P4">
            <v>77.680141124866168</v>
          </cell>
          <cell r="Q4">
            <v>85.148512378542648</v>
          </cell>
          <cell r="U4">
            <v>15.389387031183247</v>
          </cell>
          <cell r="V4">
            <v>19.310016584365648</v>
          </cell>
          <cell r="W4">
            <v>18.687112823579689</v>
          </cell>
          <cell r="X4">
            <v>0</v>
          </cell>
          <cell r="Y4">
            <v>6.2473583067065341</v>
          </cell>
          <cell r="Z4">
            <v>12.916092686885941</v>
          </cell>
          <cell r="AA4">
            <v>12.494716613413068</v>
          </cell>
          <cell r="AB4">
            <v>15.389387031183247</v>
          </cell>
          <cell r="AC4">
            <v>13.772585357966676</v>
          </cell>
          <cell r="AD4">
            <v>13.772585357966676</v>
          </cell>
          <cell r="AE4">
            <v>15.673357863306276</v>
          </cell>
          <cell r="AF4">
            <v>17.180235343442966</v>
          </cell>
          <cell r="AJ4">
            <v>34.955005784331917</v>
          </cell>
          <cell r="AK4">
            <v>43.860209638911719</v>
          </cell>
          <cell r="AL4">
            <v>42.445364166688826</v>
          </cell>
          <cell r="AM4">
            <v>0</v>
          </cell>
          <cell r="AN4">
            <v>14.190067824353793</v>
          </cell>
          <cell r="AO4">
            <v>29.337236997564286</v>
          </cell>
          <cell r="AP4">
            <v>28.380135648707586</v>
          </cell>
          <cell r="AQ4">
            <v>34.955005784331917</v>
          </cell>
          <cell r="AR4">
            <v>31.282649521870859</v>
          </cell>
          <cell r="AS4">
            <v>31.282649521870859</v>
          </cell>
          <cell r="AT4">
            <v>35.600008867257102</v>
          </cell>
          <cell r="AU4">
            <v>39.022686516972925</v>
          </cell>
        </row>
        <row r="5">
          <cell r="F5">
            <v>76.272727697121638</v>
          </cell>
          <cell r="G5">
            <v>95.70411308662645</v>
          </cell>
          <cell r="H5">
            <v>92.616883632219128</v>
          </cell>
          <cell r="I5">
            <v>0</v>
          </cell>
          <cell r="J5">
            <v>30.96309541037915</v>
          </cell>
          <cell r="K5">
            <v>64.014610745798521</v>
          </cell>
          <cell r="L5">
            <v>61.926190820758301</v>
          </cell>
          <cell r="M5">
            <v>77.172032278813148</v>
          </cell>
          <cell r="N5">
            <v>68.259551245608577</v>
          </cell>
          <cell r="O5">
            <v>68.259551245608577</v>
          </cell>
          <cell r="P5">
            <v>77.680141124866168</v>
          </cell>
          <cell r="Q5">
            <v>85.148512378542648</v>
          </cell>
          <cell r="U5">
            <v>15.3720443691073</v>
          </cell>
          <cell r="V5">
            <v>19.288255672665592</v>
          </cell>
          <cell r="W5">
            <v>18.666053876773148</v>
          </cell>
          <cell r="X5">
            <v>0</v>
          </cell>
          <cell r="Y5">
            <v>6.2403180117447503</v>
          </cell>
          <cell r="Z5">
            <v>12.901537238357912</v>
          </cell>
          <cell r="AA5">
            <v>12.480636023489501</v>
          </cell>
          <cell r="AB5">
            <v>15.553290672320671</v>
          </cell>
          <cell r="AC5">
            <v>13.757064707710018</v>
          </cell>
          <cell r="AD5">
            <v>13.757064707710018</v>
          </cell>
          <cell r="AE5">
            <v>15.655695187822975</v>
          </cell>
          <cell r="AF5">
            <v>17.16087453229806</v>
          </cell>
          <cell r="AJ5">
            <v>34.921667676764606</v>
          </cell>
          <cell r="AK5">
            <v>43.818378251559395</v>
          </cell>
          <cell r="AL5">
            <v>42.404882178928446</v>
          </cell>
          <cell r="AM5">
            <v>0</v>
          </cell>
          <cell r="AN5">
            <v>14.176534140210396</v>
          </cell>
          <cell r="AO5">
            <v>29.309256800141718</v>
          </cell>
          <cell r="AP5">
            <v>28.353068280420793</v>
          </cell>
          <cell r="AQ5">
            <v>35.333416629374931</v>
          </cell>
          <cell r="AR5">
            <v>31.252813900009283</v>
          </cell>
          <cell r="AS5">
            <v>31.252813900009283</v>
          </cell>
          <cell r="AT5">
            <v>35.566055592228722</v>
          </cell>
          <cell r="AU5">
            <v>38.985468885578584</v>
          </cell>
        </row>
        <row r="6">
          <cell r="F6">
            <v>160.71753336179202</v>
          </cell>
          <cell r="G6">
            <v>0</v>
          </cell>
          <cell r="H6">
            <v>92.616883632219128</v>
          </cell>
          <cell r="I6">
            <v>144.24331819315503</v>
          </cell>
          <cell r="J6">
            <v>127.88645859568527</v>
          </cell>
          <cell r="K6">
            <v>131.57602503011356</v>
          </cell>
          <cell r="L6">
            <v>123.8523816415166</v>
          </cell>
          <cell r="M6">
            <v>184.60467809343675</v>
          </cell>
          <cell r="N6">
            <v>147.0824997169</v>
          </cell>
          <cell r="O6">
            <v>156.28642853625487</v>
          </cell>
          <cell r="P6">
            <v>155.36028224973234</v>
          </cell>
          <cell r="Q6">
            <v>182.96374560678586</v>
          </cell>
          <cell r="U6">
            <v>39.55631275085122</v>
          </cell>
          <cell r="V6">
            <v>0</v>
          </cell>
          <cell r="W6">
            <v>22.795163280151549</v>
          </cell>
          <cell r="X6">
            <v>35.501626283827932</v>
          </cell>
          <cell r="Y6">
            <v>31.47582374489291</v>
          </cell>
          <cell r="Z6">
            <v>32.383911622689979</v>
          </cell>
          <cell r="AA6">
            <v>30.482943837379146</v>
          </cell>
          <cell r="AB6">
            <v>45.43549312380248</v>
          </cell>
          <cell r="AC6">
            <v>36.200414710706525</v>
          </cell>
          <cell r="AD6">
            <v>38.46571507526231</v>
          </cell>
          <cell r="AE6">
            <v>38.237768992489528</v>
          </cell>
          <cell r="AF6">
            <v>45.031621577946453</v>
          </cell>
          <cell r="AJ6">
            <v>65.752273296339894</v>
          </cell>
          <cell r="AK6">
            <v>0</v>
          </cell>
          <cell r="AL6">
            <v>37.891140543653499</v>
          </cell>
          <cell r="AM6">
            <v>59.012391993703851</v>
          </cell>
          <cell r="AN6">
            <v>52.320522848962639</v>
          </cell>
          <cell r="AO6">
            <v>53.829987158593497</v>
          </cell>
          <cell r="AP6">
            <v>50.670113432885678</v>
          </cell>
          <cell r="AQ6">
            <v>75.524910019980183</v>
          </cell>
          <cell r="AR6">
            <v>60.173949389354995</v>
          </cell>
          <cell r="AS6">
            <v>63.93943303305899</v>
          </cell>
          <cell r="AT6">
            <v>63.56053085312859</v>
          </cell>
          <cell r="AU6">
            <v>74.853576662217478</v>
          </cell>
        </row>
        <row r="7">
          <cell r="F7">
            <v>263.68571575290633</v>
          </cell>
          <cell r="G7">
            <v>0</v>
          </cell>
          <cell r="H7">
            <v>148.18701381155068</v>
          </cell>
          <cell r="I7">
            <v>248.65918810967415</v>
          </cell>
          <cell r="J7">
            <v>204.91939507960024</v>
          </cell>
          <cell r="K7">
            <v>224.45974150867229</v>
          </cell>
          <cell r="L7">
            <v>200.58459487429624</v>
          </cell>
          <cell r="M7">
            <v>298.57482799284173</v>
          </cell>
          <cell r="N7">
            <v>259.34161014607258</v>
          </cell>
          <cell r="O7">
            <v>254.15063455251243</v>
          </cell>
          <cell r="P7">
            <v>250.95652707799275</v>
          </cell>
          <cell r="Q7">
            <v>305.0217168924089</v>
          </cell>
          <cell r="U7">
            <v>104.06828620489232</v>
          </cell>
          <cell r="V7">
            <v>0</v>
          </cell>
          <cell r="W7">
            <v>58.484656710187423</v>
          </cell>
          <cell r="X7">
            <v>98.137798180630128</v>
          </cell>
          <cell r="Y7">
            <v>80.875106166391532</v>
          </cell>
          <cell r="Z7">
            <v>88.587053546313285</v>
          </cell>
          <cell r="AA7">
            <v>79.164299696960583</v>
          </cell>
          <cell r="AB7">
            <v>117.83789866817263</v>
          </cell>
          <cell r="AC7">
            <v>102.35380719223359</v>
          </cell>
          <cell r="AD7">
            <v>100.30509578513009</v>
          </cell>
          <cell r="AE7">
            <v>99.044484113851738</v>
          </cell>
          <cell r="AF7">
            <v>120.38227873523701</v>
          </cell>
          <cell r="AJ7">
            <v>104.10371785376215</v>
          </cell>
          <cell r="AK7">
            <v>0</v>
          </cell>
          <cell r="AL7">
            <v>58.504568711205174</v>
          </cell>
          <cell r="AM7">
            <v>98.171210703626315</v>
          </cell>
          <cell r="AN7">
            <v>80.902641340347941</v>
          </cell>
          <cell r="AO7">
            <v>88.617214371384279</v>
          </cell>
          <cell r="AP7">
            <v>79.191252400537991</v>
          </cell>
          <cell r="AQ7">
            <v>117.87801839341675</v>
          </cell>
          <cell r="AR7">
            <v>102.38865512035056</v>
          </cell>
          <cell r="AS7">
            <v>100.3392461979342</v>
          </cell>
          <cell r="AT7">
            <v>99.078205332020985</v>
          </cell>
          <cell r="AU7">
            <v>120.42326473381392</v>
          </cell>
        </row>
        <row r="8">
          <cell r="F8">
            <v>19.068181924280484</v>
          </cell>
          <cell r="G8">
            <v>0</v>
          </cell>
          <cell r="H8">
            <v>11.577110454027318</v>
          </cell>
          <cell r="I8">
            <v>16.537107775997974</v>
          </cell>
          <cell r="J8">
            <v>15.481547705189575</v>
          </cell>
          <cell r="K8">
            <v>16.003652686449648</v>
          </cell>
          <cell r="L8">
            <v>15.481547705189575</v>
          </cell>
          <cell r="M8">
            <v>18.860367069091211</v>
          </cell>
          <cell r="N8">
            <v>17.064887811402173</v>
          </cell>
          <cell r="O8">
            <v>17.064887811402173</v>
          </cell>
          <cell r="P8">
            <v>19.420035281216627</v>
          </cell>
          <cell r="Q8">
            <v>21.287128094635765</v>
          </cell>
          <cell r="U8">
            <v>9.8384529918952506</v>
          </cell>
          <cell r="V8">
            <v>0</v>
          </cell>
          <cell r="W8">
            <v>5.9733464593649126</v>
          </cell>
          <cell r="X8">
            <v>8.5325154816615161</v>
          </cell>
          <cell r="Y8">
            <v>7.9878868338958764</v>
          </cell>
          <cell r="Z8">
            <v>8.257273046769205</v>
          </cell>
          <cell r="AA8">
            <v>7.9878868338958764</v>
          </cell>
          <cell r="AB8">
            <v>9.7312284703380207</v>
          </cell>
          <cell r="AC8">
            <v>8.8048298055443333</v>
          </cell>
          <cell r="AD8">
            <v>8.8048298055443333</v>
          </cell>
          <cell r="AE8">
            <v>10.019995874483801</v>
          </cell>
          <cell r="AF8">
            <v>10.983344396606883</v>
          </cell>
          <cell r="AJ8">
            <v>9.6555494041842405</v>
          </cell>
          <cell r="AK8">
            <v>0</v>
          </cell>
          <cell r="AL8">
            <v>5.8622978525403715</v>
          </cell>
          <cell r="AM8">
            <v>8.3738901677954782</v>
          </cell>
          <cell r="AN8">
            <v>7.8393865400638436</v>
          </cell>
          <cell r="AO8">
            <v>8.1037646785117516</v>
          </cell>
          <cell r="AP8">
            <v>7.8393865400638436</v>
          </cell>
          <cell r="AQ8">
            <v>9.550318260010588</v>
          </cell>
          <cell r="AR8">
            <v>8.6411419816612955</v>
          </cell>
          <cell r="AS8">
            <v>8.6411419816612955</v>
          </cell>
          <cell r="AT8">
            <v>9.8337172800947918</v>
          </cell>
          <cell r="AU8">
            <v>10.779156492587834</v>
          </cell>
        </row>
        <row r="9">
          <cell r="F9">
            <v>193.40584523198703</v>
          </cell>
          <cell r="G9">
            <v>199.85270673971999</v>
          </cell>
          <cell r="H9">
            <v>193.40584523198706</v>
          </cell>
          <cell r="I9">
            <v>204.07494702295344</v>
          </cell>
          <cell r="J9">
            <v>166.07478447385179</v>
          </cell>
          <cell r="K9">
            <v>181.83396470996453</v>
          </cell>
          <cell r="L9">
            <v>0</v>
          </cell>
          <cell r="M9">
            <v>96.702922615993515</v>
          </cell>
          <cell r="N9">
            <v>193.30848979450428</v>
          </cell>
          <cell r="O9">
            <v>174.5192650403188</v>
          </cell>
          <cell r="P9">
            <v>171.15963298699322</v>
          </cell>
          <cell r="Q9">
            <v>212.51942758942047</v>
          </cell>
          <cell r="U9">
            <v>33.606200466632828</v>
          </cell>
          <cell r="V9">
            <v>34.72640714885393</v>
          </cell>
          <cell r="W9">
            <v>33.606200466632835</v>
          </cell>
          <cell r="X9">
            <v>35.460063637914217</v>
          </cell>
          <cell r="Y9">
            <v>28.857155236371575</v>
          </cell>
          <cell r="Z9">
            <v>31.595470459312992</v>
          </cell>
          <cell r="AA9">
            <v>0</v>
          </cell>
          <cell r="AB9">
            <v>16.803100233316414</v>
          </cell>
          <cell r="AC9">
            <v>33.589283985413566</v>
          </cell>
          <cell r="AD9">
            <v>30.32446821449215</v>
          </cell>
          <cell r="AE9">
            <v>29.740698535024826</v>
          </cell>
          <cell r="AF9">
            <v>36.927376616034806</v>
          </cell>
          <cell r="AJ9">
            <v>71.200374928523871</v>
          </cell>
          <cell r="AK9">
            <v>73.573720759474696</v>
          </cell>
          <cell r="AL9">
            <v>71.200374928523885</v>
          </cell>
          <cell r="AM9">
            <v>75.128095141717083</v>
          </cell>
          <cell r="AN9">
            <v>61.138725701535293</v>
          </cell>
          <cell r="AO9">
            <v>66.940306000370214</v>
          </cell>
          <cell r="AP9">
            <v>0</v>
          </cell>
          <cell r="AQ9">
            <v>35.600187464261936</v>
          </cell>
          <cell r="AR9">
            <v>71.16453452441516</v>
          </cell>
          <cell r="AS9">
            <v>64.247474466020122</v>
          </cell>
          <cell r="AT9">
            <v>63.010660441440145</v>
          </cell>
          <cell r="AU9">
            <v>78.236843906201926</v>
          </cell>
        </row>
        <row r="10">
          <cell r="F10">
            <v>232.08701427838449</v>
          </cell>
          <cell r="G10">
            <v>239.82324808766396</v>
          </cell>
          <cell r="H10">
            <v>232.08701427838446</v>
          </cell>
          <cell r="I10">
            <v>244.8899364275442</v>
          </cell>
          <cell r="J10">
            <v>204.35642970850242</v>
          </cell>
          <cell r="K10">
            <v>225.07771542953301</v>
          </cell>
          <cell r="L10">
            <v>195.87662985461193</v>
          </cell>
          <cell r="M10">
            <v>0</v>
          </cell>
          <cell r="N10">
            <v>119.91162404383201</v>
          </cell>
          <cell r="O10">
            <v>229.31808492770085</v>
          </cell>
          <cell r="P10">
            <v>220.30099705038816</v>
          </cell>
          <cell r="Q10">
            <v>270.22337812694536</v>
          </cell>
          <cell r="U10">
            <v>57.301084272233126</v>
          </cell>
          <cell r="V10">
            <v>59.211120414640902</v>
          </cell>
          <cell r="W10">
            <v>57.301084272233126</v>
          </cell>
          <cell r="X10">
            <v>60.462059578330503</v>
          </cell>
          <cell r="Y10">
            <v>50.454546268813729</v>
          </cell>
          <cell r="Z10">
            <v>55.570524614356088</v>
          </cell>
          <cell r="AA10">
            <v>48.360927513149022</v>
          </cell>
          <cell r="AB10">
            <v>0</v>
          </cell>
          <cell r="AC10">
            <v>29.605560207320458</v>
          </cell>
          <cell r="AD10">
            <v>56.617449926896299</v>
          </cell>
          <cell r="AE10">
            <v>54.391177535248119</v>
          </cell>
          <cell r="AF10">
            <v>66.716755396778495</v>
          </cell>
          <cell r="AJ10">
            <v>80.216130329090277</v>
          </cell>
          <cell r="AK10">
            <v>82.890001340059953</v>
          </cell>
          <cell r="AL10">
            <v>80.216130329090262</v>
          </cell>
          <cell r="AM10">
            <v>84.641198551469671</v>
          </cell>
          <cell r="AN10">
            <v>70.63162086019193</v>
          </cell>
          <cell r="AO10">
            <v>77.793509521445301</v>
          </cell>
          <cell r="AP10">
            <v>67.700751451753732</v>
          </cell>
          <cell r="AQ10">
            <v>0</v>
          </cell>
          <cell r="AR10">
            <v>41.445000670029984</v>
          </cell>
          <cell r="AS10">
            <v>79.259106523354802</v>
          </cell>
          <cell r="AT10">
            <v>76.14253449710705</v>
          </cell>
          <cell r="AU10">
            <v>93.397184608518273</v>
          </cell>
        </row>
        <row r="11">
          <cell r="F11">
            <v>104.43915642527297</v>
          </cell>
          <cell r="G11">
            <v>107.92046163944883</v>
          </cell>
          <cell r="H11">
            <v>104.43915642527305</v>
          </cell>
          <cell r="I11">
            <v>110.20047139239492</v>
          </cell>
          <cell r="J11">
            <v>45.980196684412981</v>
          </cell>
          <cell r="K11">
            <v>0</v>
          </cell>
          <cell r="L11">
            <v>85.120364109987761</v>
          </cell>
          <cell r="M11">
            <v>104.43915642527305</v>
          </cell>
          <cell r="N11">
            <v>107.92046163944875</v>
          </cell>
          <cell r="O11">
            <v>98.800422627664346</v>
          </cell>
          <cell r="P11">
            <v>98.824938861566963</v>
          </cell>
          <cell r="Q11">
            <v>118.03185258274141</v>
          </cell>
          <cell r="U11">
            <v>35.115523719259954</v>
          </cell>
          <cell r="V11">
            <v>36.286041176568652</v>
          </cell>
          <cell r="W11">
            <v>35.11552371925999</v>
          </cell>
          <cell r="X11">
            <v>37.052647680298975</v>
          </cell>
          <cell r="Y11">
            <v>15.459897825228168</v>
          </cell>
          <cell r="Z11">
            <v>0</v>
          </cell>
          <cell r="AA11">
            <v>28.6199761392654</v>
          </cell>
          <cell r="AB11">
            <v>35.11552371925999</v>
          </cell>
          <cell r="AC11">
            <v>36.286041176568624</v>
          </cell>
          <cell r="AD11">
            <v>33.219615161647333</v>
          </cell>
          <cell r="AE11">
            <v>33.227858242332601</v>
          </cell>
          <cell r="AF11">
            <v>39.685788940310445</v>
          </cell>
          <cell r="AJ11">
            <v>38.094419654545213</v>
          </cell>
          <cell r="AK11">
            <v>39.36423364303009</v>
          </cell>
          <cell r="AL11">
            <v>38.094419654545241</v>
          </cell>
          <cell r="AM11">
            <v>40.195872381967334</v>
          </cell>
          <cell r="AN11">
            <v>16.771381235234621</v>
          </cell>
          <cell r="AO11">
            <v>0</v>
          </cell>
          <cell r="AP11">
            <v>31.047846253657518</v>
          </cell>
          <cell r="AQ11">
            <v>38.094419654545241</v>
          </cell>
          <cell r="AR11">
            <v>39.364233643030062</v>
          </cell>
          <cell r="AS11">
            <v>36.037678687281037</v>
          </cell>
          <cell r="AT11">
            <v>36.046621039312612</v>
          </cell>
          <cell r="AU11">
            <v>43.052386468743109</v>
          </cell>
        </row>
        <row r="12">
          <cell r="F12">
            <v>104.43915642527297</v>
          </cell>
          <cell r="G12">
            <v>0</v>
          </cell>
          <cell r="H12">
            <v>52.219578212636485</v>
          </cell>
          <cell r="I12">
            <v>110.20047139239492</v>
          </cell>
          <cell r="J12">
            <v>89.791145528137974</v>
          </cell>
          <cell r="K12">
            <v>100.02623432279665</v>
          </cell>
          <cell r="L12">
            <v>85.120364109987761</v>
          </cell>
          <cell r="M12">
            <v>104.43915642527305</v>
          </cell>
          <cell r="N12">
            <v>107.92046163944883</v>
          </cell>
          <cell r="O12">
            <v>98.800422627664346</v>
          </cell>
          <cell r="P12">
            <v>97.684013327592197</v>
          </cell>
          <cell r="Q12">
            <v>116.20016352884066</v>
          </cell>
          <cell r="U12">
            <v>35.74998392692433</v>
          </cell>
          <cell r="V12">
            <v>0</v>
          </cell>
          <cell r="W12">
            <v>17.874991963462165</v>
          </cell>
          <cell r="X12">
            <v>37.72210745340962</v>
          </cell>
          <cell r="Y12">
            <v>30.735905184257774</v>
          </cell>
          <cell r="Z12">
            <v>34.239421225786685</v>
          </cell>
          <cell r="AA12">
            <v>29.137076101943972</v>
          </cell>
          <cell r="AB12">
            <v>35.749983926924358</v>
          </cell>
          <cell r="AC12">
            <v>36.941650057821839</v>
          </cell>
          <cell r="AD12">
            <v>33.819820475470678</v>
          </cell>
          <cell r="AE12">
            <v>33.437668647559221</v>
          </cell>
          <cell r="AF12">
            <v>39.77582853643942</v>
          </cell>
          <cell r="AJ12">
            <v>38.094419654545206</v>
          </cell>
          <cell r="AK12">
            <v>0</v>
          </cell>
          <cell r="AL12">
            <v>19.047209827272603</v>
          </cell>
          <cell r="AM12">
            <v>40.195872381967327</v>
          </cell>
          <cell r="AN12">
            <v>32.751524390745651</v>
          </cell>
          <cell r="AO12">
            <v>36.484796288860196</v>
          </cell>
          <cell r="AP12">
            <v>31.047846253657507</v>
          </cell>
          <cell r="AQ12">
            <v>38.094419654545234</v>
          </cell>
          <cell r="AR12">
            <v>39.364233643030076</v>
          </cell>
          <cell r="AS12">
            <v>36.03767868728103</v>
          </cell>
          <cell r="AT12">
            <v>35.630465857927938</v>
          </cell>
          <cell r="AU12">
            <v>42.384273723636262</v>
          </cell>
        </row>
        <row r="13">
          <cell r="F13">
            <v>104.43915642527297</v>
          </cell>
          <cell r="G13">
            <v>107.92046163944883</v>
          </cell>
          <cell r="H13">
            <v>104.43915642527305</v>
          </cell>
          <cell r="I13">
            <v>110.20047139239492</v>
          </cell>
          <cell r="J13">
            <v>89.680383615879947</v>
          </cell>
          <cell r="K13">
            <v>100.02623432279665</v>
          </cell>
          <cell r="L13">
            <v>85.120364109987761</v>
          </cell>
          <cell r="M13">
            <v>0</v>
          </cell>
          <cell r="N13">
            <v>53.960230819724288</v>
          </cell>
          <cell r="O13">
            <v>98.333760944590225</v>
          </cell>
          <cell r="P13">
            <v>95.75755798776126</v>
          </cell>
          <cell r="Q13">
            <v>114.76049089828705</v>
          </cell>
          <cell r="U13">
            <v>35.823956096334101</v>
          </cell>
          <cell r="V13">
            <v>37.018087966211937</v>
          </cell>
          <cell r="W13">
            <v>35.823956096334129</v>
          </cell>
          <cell r="X13">
            <v>37.800160247188238</v>
          </cell>
          <cell r="Y13">
            <v>30.761509718401449</v>
          </cell>
          <cell r="Z13">
            <v>34.310267810573507</v>
          </cell>
          <cell r="AA13">
            <v>29.197365156448836</v>
          </cell>
          <cell r="AB13">
            <v>0</v>
          </cell>
          <cell r="AC13">
            <v>18.509043983105922</v>
          </cell>
          <cell r="AD13">
            <v>33.729727962585905</v>
          </cell>
          <cell r="AE13">
            <v>32.846057653675267</v>
          </cell>
          <cell r="AF13">
            <v>39.364304809140826</v>
          </cell>
          <cell r="AJ13">
            <v>38.094419654545206</v>
          </cell>
          <cell r="AK13">
            <v>39.364233643030083</v>
          </cell>
          <cell r="AL13">
            <v>38.094419654545234</v>
          </cell>
          <cell r="AM13">
            <v>40.195872381967334</v>
          </cell>
          <cell r="AN13">
            <v>32.71112373153202</v>
          </cell>
          <cell r="AO13">
            <v>36.484796288860203</v>
          </cell>
          <cell r="AP13">
            <v>31.047846253657514</v>
          </cell>
          <cell r="AQ13">
            <v>0</v>
          </cell>
          <cell r="AR13">
            <v>19.682116821514995</v>
          </cell>
          <cell r="AS13">
            <v>35.867462777844409</v>
          </cell>
          <cell r="AT13">
            <v>34.927786894662205</v>
          </cell>
          <cell r="AU13">
            <v>41.859149859841821</v>
          </cell>
        </row>
        <row r="14">
          <cell r="F14">
            <v>104.43915642527297</v>
          </cell>
          <cell r="G14">
            <v>0</v>
          </cell>
          <cell r="H14">
            <v>52.219578212636485</v>
          </cell>
          <cell r="I14">
            <v>110.20047139239492</v>
          </cell>
          <cell r="J14">
            <v>89.680383615879947</v>
          </cell>
          <cell r="K14">
            <v>100.02623432279665</v>
          </cell>
          <cell r="L14">
            <v>85.120364109987761</v>
          </cell>
          <cell r="M14">
            <v>104.43915642527305</v>
          </cell>
          <cell r="N14">
            <v>107.92046163944875</v>
          </cell>
          <cell r="O14">
            <v>95.437032056644767</v>
          </cell>
          <cell r="P14">
            <v>92.670409763957238</v>
          </cell>
          <cell r="Q14">
            <v>114.76049089828705</v>
          </cell>
          <cell r="U14">
            <v>36.085778043894607</v>
          </cell>
          <cell r="V14">
            <v>0</v>
          </cell>
          <cell r="W14">
            <v>18.042889021947303</v>
          </cell>
          <cell r="X14">
            <v>38.076425424250324</v>
          </cell>
          <cell r="Y14">
            <v>30.986332414217486</v>
          </cell>
          <cell r="Z14">
            <v>34.561026858941311</v>
          </cell>
          <cell r="AA14">
            <v>29.410756189765756</v>
          </cell>
          <cell r="AB14">
            <v>36.085778043894635</v>
          </cell>
          <cell r="AC14">
            <v>37.288637312024427</v>
          </cell>
          <cell r="AD14">
            <v>32.975367418141573</v>
          </cell>
          <cell r="AE14">
            <v>32.019445124220645</v>
          </cell>
          <cell r="AF14">
            <v>39.652001648702033</v>
          </cell>
          <cell r="AJ14">
            <v>38.094419654545206</v>
          </cell>
          <cell r="AK14">
            <v>0</v>
          </cell>
          <cell r="AL14">
            <v>19.047209827272603</v>
          </cell>
          <cell r="AM14">
            <v>40.195872381967327</v>
          </cell>
          <cell r="AN14">
            <v>32.711123731532012</v>
          </cell>
          <cell r="AO14">
            <v>36.484796288860196</v>
          </cell>
          <cell r="AP14">
            <v>31.047846253657507</v>
          </cell>
          <cell r="AQ14">
            <v>38.094419654545234</v>
          </cell>
          <cell r="AR14">
            <v>39.364233643030047</v>
          </cell>
          <cell r="AS14">
            <v>34.810874332860223</v>
          </cell>
          <cell r="AT14">
            <v>33.801742564176628</v>
          </cell>
          <cell r="AU14">
            <v>41.859149859841814</v>
          </cell>
        </row>
        <row r="15">
          <cell r="F15">
            <v>328.71145270478951</v>
          </cell>
          <cell r="G15">
            <v>330.96195288655076</v>
          </cell>
          <cell r="H15">
            <v>161.26233855962866</v>
          </cell>
          <cell r="I15">
            <v>0</v>
          </cell>
          <cell r="J15">
            <v>324.19522509722668</v>
          </cell>
          <cell r="K15">
            <v>348.67532661541333</v>
          </cell>
          <cell r="L15">
            <v>319.76433078355194</v>
          </cell>
          <cell r="M15">
            <v>322.52467711925732</v>
          </cell>
          <cell r="N15">
            <v>340.03108414307292</v>
          </cell>
          <cell r="O15">
            <v>339.30993614860984</v>
          </cell>
          <cell r="P15">
            <v>331.68713002571189</v>
          </cell>
          <cell r="Q15">
            <v>360.29783750259384</v>
          </cell>
          <cell r="U15">
            <v>90.812415883319744</v>
          </cell>
          <cell r="V15">
            <v>91.434156795508571</v>
          </cell>
          <cell r="W15">
            <v>44.551604256836796</v>
          </cell>
          <cell r="X15">
            <v>0</v>
          </cell>
          <cell r="Y15">
            <v>89.564727260526126</v>
          </cell>
          <cell r="Z15">
            <v>96.327792987755231</v>
          </cell>
          <cell r="AA15">
            <v>88.340613485853851</v>
          </cell>
          <cell r="AB15">
            <v>89.103208513673593</v>
          </cell>
          <cell r="AC15">
            <v>93.939666453267151</v>
          </cell>
          <cell r="AD15">
            <v>93.740436426300548</v>
          </cell>
          <cell r="AE15">
            <v>91.634499945735584</v>
          </cell>
          <cell r="AF15">
            <v>99.538719420680422</v>
          </cell>
          <cell r="AJ15">
            <v>91.234737413255615</v>
          </cell>
          <cell r="AK15">
            <v>91.859369720532953</v>
          </cell>
          <cell r="AL15">
            <v>44.758790702520827</v>
          </cell>
          <cell r="AM15">
            <v>0</v>
          </cell>
          <cell r="AN15">
            <v>89.981246436643588</v>
          </cell>
          <cell r="AO15">
            <v>96.775763681126108</v>
          </cell>
          <cell r="AP15">
            <v>88.751439942566066</v>
          </cell>
          <cell r="AQ15">
            <v>89.517581405041653</v>
          </cell>
          <cell r="AR15">
            <v>94.376531206531553</v>
          </cell>
          <cell r="AS15">
            <v>94.176374663856947</v>
          </cell>
          <cell r="AT15">
            <v>92.06064456302795</v>
          </cell>
          <cell r="AU15">
            <v>100.00162247049701</v>
          </cell>
          <cell r="AW15">
            <v>2.0077749029378538</v>
          </cell>
        </row>
        <row r="16">
          <cell r="F16">
            <v>322.52467711925732</v>
          </cell>
          <cell r="G16">
            <v>326.51991523672558</v>
          </cell>
          <cell r="H16">
            <v>161.26233855962866</v>
          </cell>
          <cell r="I16">
            <v>0</v>
          </cell>
          <cell r="J16">
            <v>306.9671487200788</v>
          </cell>
          <cell r="K16">
            <v>348.67532661541333</v>
          </cell>
          <cell r="L16">
            <v>319.76433078355194</v>
          </cell>
          <cell r="M16">
            <v>319.16375936828922</v>
          </cell>
          <cell r="N16">
            <v>333.47173881038935</v>
          </cell>
          <cell r="O16">
            <v>333.27549968989928</v>
          </cell>
          <cell r="P16">
            <v>315.45070259836353</v>
          </cell>
          <cell r="Q16">
            <v>360.29783750259384</v>
          </cell>
          <cell r="U16">
            <v>90.655251334551807</v>
          </cell>
          <cell r="V16">
            <v>91.778233051533874</v>
          </cell>
          <cell r="W16">
            <v>45.327625667275903</v>
          </cell>
          <cell r="X16">
            <v>0</v>
          </cell>
          <cell r="Y16">
            <v>86.28234052422502</v>
          </cell>
          <cell r="Z16">
            <v>98.005677118434392</v>
          </cell>
          <cell r="AA16">
            <v>89.879373057364191</v>
          </cell>
          <cell r="AB16">
            <v>89.710564415863388</v>
          </cell>
          <cell r="AC16">
            <v>93.732251946872282</v>
          </cell>
          <cell r="AD16">
            <v>93.677093045703543</v>
          </cell>
          <cell r="AE16">
            <v>88.666898245250934</v>
          </cell>
          <cell r="AF16">
            <v>101.27253302238222</v>
          </cell>
          <cell r="AJ16">
            <v>89.517581405041653</v>
          </cell>
          <cell r="AK16">
            <v>90.62647036388789</v>
          </cell>
          <cell r="AL16">
            <v>44.758790702520827</v>
          </cell>
          <cell r="AM16">
            <v>0</v>
          </cell>
          <cell r="AN16">
            <v>85.199548045939167</v>
          </cell>
          <cell r="AO16">
            <v>96.775763681126108</v>
          </cell>
          <cell r="AP16">
            <v>88.751439942566066</v>
          </cell>
          <cell r="AQ16">
            <v>88.584749749941082</v>
          </cell>
          <cell r="AR16">
            <v>92.555967474705341</v>
          </cell>
          <cell r="AS16">
            <v>92.501500785209728</v>
          </cell>
          <cell r="AT16">
            <v>87.554180974143307</v>
          </cell>
          <cell r="AU16">
            <v>100.00162247049701</v>
          </cell>
        </row>
        <row r="17">
          <cell r="F17">
            <v>322.52467711925715</v>
          </cell>
          <cell r="G17">
            <v>0</v>
          </cell>
          <cell r="H17">
            <v>159.63902392161279</v>
          </cell>
          <cell r="I17">
            <v>359.96516632655749</v>
          </cell>
          <cell r="J17">
            <v>299.61926542566925</v>
          </cell>
          <cell r="K17">
            <v>335.00088696554491</v>
          </cell>
          <cell r="L17">
            <v>310.02782187165695</v>
          </cell>
          <cell r="M17">
            <v>315.9870147452184</v>
          </cell>
          <cell r="N17">
            <v>327.36364938673478</v>
          </cell>
          <cell r="O17">
            <v>333.27549968989928</v>
          </cell>
          <cell r="P17">
            <v>311.7738545486153</v>
          </cell>
          <cell r="Q17">
            <v>360.29783750259361</v>
          </cell>
          <cell r="U17">
            <v>90.96923080721254</v>
          </cell>
          <cell r="V17">
            <v>0</v>
          </cell>
          <cell r="W17">
            <v>45.026753743849355</v>
          </cell>
          <cell r="X17">
            <v>101.52945377884727</v>
          </cell>
          <cell r="Y17">
            <v>84.50867807773021</v>
          </cell>
          <cell r="Z17">
            <v>94.488190110554484</v>
          </cell>
          <cell r="AA17">
            <v>87.444448395096785</v>
          </cell>
          <cell r="AB17">
            <v>89.125259912471819</v>
          </cell>
          <cell r="AC17">
            <v>92.334080123555253</v>
          </cell>
          <cell r="AD17">
            <v>94.001538500786339</v>
          </cell>
          <cell r="AE17">
            <v>87.936923113638798</v>
          </cell>
          <cell r="AF17">
            <v>101.62328486571491</v>
          </cell>
          <cell r="AJ17">
            <v>89.517581405041597</v>
          </cell>
          <cell r="AK17">
            <v>0</v>
          </cell>
          <cell r="AL17">
            <v>44.308235409969214</v>
          </cell>
          <cell r="AM17">
            <v>99.909288701348117</v>
          </cell>
          <cell r="AN17">
            <v>83.160123506901996</v>
          </cell>
          <cell r="AO17">
            <v>92.98038660964454</v>
          </cell>
          <cell r="AP17">
            <v>86.04904601442891</v>
          </cell>
          <cell r="AQ17">
            <v>87.703035836020547</v>
          </cell>
          <cell r="AR17">
            <v>90.8606510198683</v>
          </cell>
          <cell r="AS17">
            <v>92.501500785209714</v>
          </cell>
          <cell r="AT17">
            <v>86.533662024873564</v>
          </cell>
          <cell r="AU17">
            <v>100.00162247049693</v>
          </cell>
        </row>
        <row r="18">
          <cell r="F18">
            <v>321.75373961981848</v>
          </cell>
          <cell r="G18">
            <v>321.12732862896615</v>
          </cell>
          <cell r="H18">
            <v>315.98701474521829</v>
          </cell>
          <cell r="I18">
            <v>343.59803590239227</v>
          </cell>
          <cell r="J18">
            <v>288.6955091253821</v>
          </cell>
          <cell r="K18">
            <v>329.06233949329612</v>
          </cell>
          <cell r="L18">
            <v>300.28693134936515</v>
          </cell>
          <cell r="M18">
            <v>0</v>
          </cell>
          <cell r="N18">
            <v>162.61754929857523</v>
          </cell>
          <cell r="O18">
            <v>327.26960667941972</v>
          </cell>
          <cell r="P18">
            <v>305.69271510834164</v>
          </cell>
          <cell r="Q18">
            <v>360.29783750259361</v>
          </cell>
          <cell r="U18">
            <v>92.339922287920359</v>
          </cell>
          <cell r="V18">
            <v>92.160148954799354</v>
          </cell>
          <cell r="W18">
            <v>90.684933204015394</v>
          </cell>
          <cell r="X18">
            <v>98.609004423688418</v>
          </cell>
          <cell r="Y18">
            <v>82.852559566233481</v>
          </cell>
          <cell r="Z18">
            <v>94.43741319866426</v>
          </cell>
          <cell r="AA18">
            <v>86.179175221528695</v>
          </cell>
          <cell r="AB18">
            <v>0</v>
          </cell>
          <cell r="AC18">
            <v>46.669517757976593</v>
          </cell>
          <cell r="AD18">
            <v>93.922917830523545</v>
          </cell>
          <cell r="AE18">
            <v>87.730578020448775</v>
          </cell>
          <cell r="AF18">
            <v>103.4016709636589</v>
          </cell>
          <cell r="AJ18">
            <v>89.303605652920524</v>
          </cell>
          <cell r="AK18">
            <v>89.129743617409048</v>
          </cell>
          <cell r="AL18">
            <v>87.703035836020518</v>
          </cell>
          <cell r="AM18">
            <v>95.366548148288388</v>
          </cell>
          <cell r="AN18">
            <v>80.128205910413058</v>
          </cell>
          <cell r="AO18">
            <v>91.332126974062703</v>
          </cell>
          <cell r="AP18">
            <v>83.345435958679815</v>
          </cell>
          <cell r="AQ18">
            <v>0</v>
          </cell>
          <cell r="AR18">
            <v>45.134933045265583</v>
          </cell>
          <cell r="AS18">
            <v>90.834549216487488</v>
          </cell>
          <cell r="AT18">
            <v>84.845825609556968</v>
          </cell>
          <cell r="AU18">
            <v>100.00162247049693</v>
          </cell>
        </row>
        <row r="19">
          <cell r="F19">
            <v>309.4493523711792</v>
          </cell>
          <cell r="G19">
            <v>0</v>
          </cell>
          <cell r="H19">
            <v>157.15876898565881</v>
          </cell>
          <cell r="I19">
            <v>340.03108414307275</v>
          </cell>
          <cell r="J19">
            <v>273.30680836797779</v>
          </cell>
          <cell r="K19">
            <v>320.9063159482285</v>
          </cell>
          <cell r="L19">
            <v>279.72407209072531</v>
          </cell>
          <cell r="M19">
            <v>314.88553079755178</v>
          </cell>
          <cell r="N19">
            <v>319.76433078355183</v>
          </cell>
          <cell r="O19">
            <v>318.78687578776277</v>
          </cell>
          <cell r="P19">
            <v>302.18806220839178</v>
          </cell>
          <cell r="Q19">
            <v>360.29783750259361</v>
          </cell>
          <cell r="U19">
            <v>90.96094263630178</v>
          </cell>
          <cell r="V19">
            <v>0</v>
          </cell>
          <cell r="W19">
            <v>46.19595956804374</v>
          </cell>
          <cell r="X19">
            <v>99.950275230171059</v>
          </cell>
          <cell r="Y19">
            <v>80.337039737122851</v>
          </cell>
          <cell r="Z19">
            <v>94.328654343347651</v>
          </cell>
          <cell r="AA19">
            <v>82.223359268555228</v>
          </cell>
          <cell r="AB19">
            <v>92.558877517124728</v>
          </cell>
          <cell r="AC19">
            <v>93.992974057511844</v>
          </cell>
          <cell r="AD19">
            <v>93.705656513880697</v>
          </cell>
          <cell r="AE19">
            <v>88.826526154568143</v>
          </cell>
          <cell r="AF19">
            <v>105.90757640283024</v>
          </cell>
          <cell r="AJ19">
            <v>85.888490266999412</v>
          </cell>
          <cell r="AK19">
            <v>0</v>
          </cell>
          <cell r="AL19">
            <v>43.619834059977578</v>
          </cell>
          <cell r="AM19">
            <v>94.37653120653151</v>
          </cell>
          <cell r="AN19">
            <v>75.857031112028892</v>
          </cell>
          <cell r="AO19">
            <v>89.068400960418629</v>
          </cell>
          <cell r="AP19">
            <v>77.638159715364438</v>
          </cell>
          <cell r="AQ19">
            <v>87.397316038601375</v>
          </cell>
          <cell r="AR19">
            <v>88.751439942566051</v>
          </cell>
          <cell r="AS19">
            <v>88.480144710409419</v>
          </cell>
          <cell r="AT19">
            <v>83.873099881808514</v>
          </cell>
          <cell r="AU19">
            <v>100.00162247049697</v>
          </cell>
        </row>
        <row r="20">
          <cell r="F20">
            <v>224.60653526244286</v>
          </cell>
          <cell r="G20">
            <v>0</v>
          </cell>
          <cell r="H20">
            <v>111.60980407506264</v>
          </cell>
          <cell r="I20">
            <v>219.55649472814312</v>
          </cell>
          <cell r="J20">
            <v>178.80560489162508</v>
          </cell>
          <cell r="K20">
            <v>186.25305590337828</v>
          </cell>
          <cell r="L20">
            <v>179.02298800910128</v>
          </cell>
          <cell r="M20">
            <v>227.8017102332002</v>
          </cell>
          <cell r="N20">
            <v>213.34436285327158</v>
          </cell>
          <cell r="O20">
            <v>204.35642970850242</v>
          </cell>
          <cell r="P20">
            <v>201.1207278192943</v>
          </cell>
          <cell r="Q20">
            <v>241.02510077608775</v>
          </cell>
          <cell r="U20">
            <v>47.787825624544752</v>
          </cell>
          <cell r="V20">
            <v>0</v>
          </cell>
          <cell r="W20">
            <v>23.746369841361172</v>
          </cell>
          <cell r="X20">
            <v>46.713366877527378</v>
          </cell>
          <cell r="Y20">
            <v>38.043109730837003</v>
          </cell>
          <cell r="Z20">
            <v>39.627647286171943</v>
          </cell>
          <cell r="AA20">
            <v>38.089360684753082</v>
          </cell>
          <cell r="AB20">
            <v>48.467638721541462</v>
          </cell>
          <cell r="AC20">
            <v>45.391658787216628</v>
          </cell>
          <cell r="AD20">
            <v>43.479364555237012</v>
          </cell>
          <cell r="AE20">
            <v>42.790928853783299</v>
          </cell>
          <cell r="AF20">
            <v>51.281079037026487</v>
          </cell>
          <cell r="AJ20">
            <v>84.901270329203399</v>
          </cell>
          <cell r="AK20">
            <v>0</v>
          </cell>
          <cell r="AL20">
            <v>42.188505940373673</v>
          </cell>
          <cell r="AM20">
            <v>82.992355007238103</v>
          </cell>
          <cell r="AN20">
            <v>67.588518649034285</v>
          </cell>
          <cell r="AO20">
            <v>70.403655131476995</v>
          </cell>
          <cell r="AP20">
            <v>67.670689467440283</v>
          </cell>
          <cell r="AQ20">
            <v>86.109046468149671</v>
          </cell>
          <cell r="AR20">
            <v>80.644169158536641</v>
          </cell>
          <cell r="AS20">
            <v>77.246730429813908</v>
          </cell>
          <cell r="AT20">
            <v>76.023635115693239</v>
          </cell>
          <cell r="AU20">
            <v>91.107488093361169</v>
          </cell>
        </row>
        <row r="21">
          <cell r="F21">
            <v>215.3790408199489</v>
          </cell>
          <cell r="G21">
            <v>229.68987140790355</v>
          </cell>
          <cell r="H21">
            <v>0</v>
          </cell>
          <cell r="I21">
            <v>107.5287351061821</v>
          </cell>
          <cell r="J21">
            <v>166.54808692538055</v>
          </cell>
          <cell r="K21">
            <v>173.45962228876985</v>
          </cell>
          <cell r="L21">
            <v>175.81671522516319</v>
          </cell>
          <cell r="M21">
            <v>227.18376749785529</v>
          </cell>
          <cell r="N21">
            <v>204.35642970850242</v>
          </cell>
          <cell r="O21">
            <v>199.44381230956583</v>
          </cell>
          <cell r="P21">
            <v>197.42828921382187</v>
          </cell>
          <cell r="Q21">
            <v>234.10143647362881</v>
          </cell>
          <cell r="U21">
            <v>47.0410030535933</v>
          </cell>
          <cell r="V21">
            <v>50.166635997377298</v>
          </cell>
          <cell r="W21">
            <v>0</v>
          </cell>
          <cell r="X21">
            <v>23.485384358766396</v>
          </cell>
          <cell r="Y21">
            <v>36.375819280282037</v>
          </cell>
          <cell r="Z21">
            <v>37.885369860953489</v>
          </cell>
          <cell r="AA21">
            <v>38.400183259677718</v>
          </cell>
          <cell r="AB21">
            <v>49.619277065717114</v>
          </cell>
          <cell r="AC21">
            <v>44.633551144725388</v>
          </cell>
          <cell r="AD21">
            <v>43.560584856154627</v>
          </cell>
          <cell r="AE21">
            <v>43.120373832182523</v>
          </cell>
          <cell r="AF21">
            <v>51.13016729057027</v>
          </cell>
          <cell r="AJ21">
            <v>81.413277429940678</v>
          </cell>
          <cell r="AK21">
            <v>86.822771392187548</v>
          </cell>
          <cell r="AL21">
            <v>0</v>
          </cell>
          <cell r="AM21">
            <v>40.645861870136834</v>
          </cell>
          <cell r="AN21">
            <v>62.955176857793845</v>
          </cell>
          <cell r="AO21">
            <v>65.567737225155</v>
          </cell>
          <cell r="AP21">
            <v>66.458718355111685</v>
          </cell>
          <cell r="AQ21">
            <v>85.875464114189299</v>
          </cell>
          <cell r="AR21">
            <v>77.246730429813908</v>
          </cell>
          <cell r="AS21">
            <v>75.389761053015874</v>
          </cell>
          <cell r="AT21">
            <v>74.627893322824661</v>
          </cell>
          <cell r="AU21">
            <v>88.490342987031681</v>
          </cell>
        </row>
        <row r="22">
          <cell r="F22">
            <v>268.57917280674917</v>
          </cell>
          <cell r="G22">
            <v>0</v>
          </cell>
          <cell r="H22">
            <v>148.18701381155068</v>
          </cell>
          <cell r="I22">
            <v>264.61210689381284</v>
          </cell>
          <cell r="J22">
            <v>210.44531447679628</v>
          </cell>
          <cell r="K22">
            <v>230.99740388271132</v>
          </cell>
          <cell r="L22">
            <v>223.16845048958319</v>
          </cell>
          <cell r="M22">
            <v>302.9116899971404</v>
          </cell>
          <cell r="N22">
            <v>266.66305000120508</v>
          </cell>
          <cell r="O22">
            <v>265.60819569485625</v>
          </cell>
          <cell r="P22">
            <v>256.77257502059803</v>
          </cell>
          <cell r="Q22">
            <v>306.25316187720466</v>
          </cell>
          <cell r="U22">
            <v>109.33544634865697</v>
          </cell>
          <cell r="V22">
            <v>0</v>
          </cell>
          <cell r="W22">
            <v>60.325203659102741</v>
          </cell>
          <cell r="X22">
            <v>107.72050011975664</v>
          </cell>
          <cell r="Y22">
            <v>85.66983117063873</v>
          </cell>
          <cell r="Z22">
            <v>94.036346880366025</v>
          </cell>
          <cell r="AA22">
            <v>90.849271334875368</v>
          </cell>
          <cell r="AB22">
            <v>123.31181336198942</v>
          </cell>
          <cell r="AC22">
            <v>108.55541511982547</v>
          </cell>
          <cell r="AD22">
            <v>108.12599624414652</v>
          </cell>
          <cell r="AE22">
            <v>104.52911819849649</v>
          </cell>
          <cell r="AF22">
            <v>124.67208756214563</v>
          </cell>
          <cell r="AJ22">
            <v>101.5229273209512</v>
          </cell>
          <cell r="AK22">
            <v>0</v>
          </cell>
          <cell r="AL22">
            <v>56.014691220766167</v>
          </cell>
          <cell r="AM22">
            <v>100.02337640586126</v>
          </cell>
          <cell r="AN22">
            <v>79.548328872229007</v>
          </cell>
          <cell r="AO22">
            <v>87.317018667664883</v>
          </cell>
          <cell r="AP22">
            <v>84.357674285062458</v>
          </cell>
          <cell r="AQ22">
            <v>114.50061881891909</v>
          </cell>
          <cell r="AR22">
            <v>100.79863290045553</v>
          </cell>
          <cell r="AS22">
            <v>100.39989797265568</v>
          </cell>
          <cell r="AT22">
            <v>97.060033357786068</v>
          </cell>
          <cell r="AU22">
            <v>115.76369518958336</v>
          </cell>
        </row>
        <row r="23">
          <cell r="F23">
            <v>103.24018159986142</v>
          </cell>
          <cell r="G23">
            <v>106.68152098652337</v>
          </cell>
          <cell r="H23">
            <v>103.24018159986133</v>
          </cell>
          <cell r="I23">
            <v>110.02748484757011</v>
          </cell>
          <cell r="J23">
            <v>90.904676333586863</v>
          </cell>
          <cell r="K23">
            <v>102.79142085899507</v>
          </cell>
          <cell r="L23">
            <v>88.650841383167361</v>
          </cell>
          <cell r="M23">
            <v>103.24018159986133</v>
          </cell>
          <cell r="N23">
            <v>106.68152098652337</v>
          </cell>
          <cell r="O23">
            <v>104.42768603610386</v>
          </cell>
          <cell r="P23">
            <v>99.798842213199379</v>
          </cell>
          <cell r="Q23">
            <v>120.20453068904052</v>
          </cell>
          <cell r="U23">
            <v>18.454360008527896</v>
          </cell>
          <cell r="V23">
            <v>19.069505342145476</v>
          </cell>
          <cell r="W23">
            <v>18.454360008527882</v>
          </cell>
          <cell r="X23">
            <v>19.667602136537045</v>
          </cell>
          <cell r="Y23">
            <v>16.249367228166225</v>
          </cell>
          <cell r="Z23">
            <v>18.374143254340666</v>
          </cell>
          <cell r="AA23">
            <v>15.846490354740618</v>
          </cell>
          <cell r="AB23">
            <v>18.454360008527882</v>
          </cell>
          <cell r="AC23">
            <v>19.069505342145476</v>
          </cell>
          <cell r="AD23">
            <v>18.666628468719871</v>
          </cell>
          <cell r="AE23">
            <v>17.839214674910302</v>
          </cell>
          <cell r="AF23">
            <v>21.486766582699151</v>
          </cell>
          <cell r="AJ23">
            <v>30.746026012925892</v>
          </cell>
          <cell r="AK23">
            <v>31.770893546690058</v>
          </cell>
          <cell r="AL23">
            <v>30.746026012925864</v>
          </cell>
          <cell r="AM23">
            <v>32.767357232784455</v>
          </cell>
          <cell r="AN23">
            <v>27.072381120771119</v>
          </cell>
          <cell r="AO23">
            <v>30.612380283148571</v>
          </cell>
          <cell r="AP23">
            <v>26.401165059925557</v>
          </cell>
          <cell r="AQ23">
            <v>30.746026012925864</v>
          </cell>
          <cell r="AR23">
            <v>31.770893546690058</v>
          </cell>
          <cell r="AS23">
            <v>31.099677485844495</v>
          </cell>
          <cell r="AT23">
            <v>29.721158479161698</v>
          </cell>
          <cell r="AU23">
            <v>35.79818991176348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6.2990832188874748</v>
          </cell>
          <cell r="H25">
            <v>12.191773972040421</v>
          </cell>
          <cell r="I25">
            <v>8.8187165064425326</v>
          </cell>
          <cell r="J25">
            <v>7.5588998626650596</v>
          </cell>
          <cell r="K25">
            <v>7.9246530818262535</v>
          </cell>
          <cell r="L25">
            <v>7.5588998626650596</v>
          </cell>
          <cell r="M25">
            <v>11.585887755827086</v>
          </cell>
          <cell r="N25">
            <v>8.8187165064425326</v>
          </cell>
          <cell r="O25">
            <v>9.448624828331269</v>
          </cell>
          <cell r="P25">
            <v>10.01757428035979</v>
          </cell>
          <cell r="Q25">
            <v>11.968258115886213</v>
          </cell>
          <cell r="U25">
            <v>0</v>
          </cell>
          <cell r="V25">
            <v>0.94668266420646885</v>
          </cell>
          <cell r="W25">
            <v>1.8322890274964134</v>
          </cell>
          <cell r="X25">
            <v>1.3253557298890666</v>
          </cell>
          <cell r="Y25">
            <v>1.136019197047776</v>
          </cell>
          <cell r="Z25">
            <v>1.1909878678726658</v>
          </cell>
          <cell r="AA25">
            <v>1.136019197047776</v>
          </cell>
          <cell r="AB25">
            <v>1.7412310183481996</v>
          </cell>
          <cell r="AC25">
            <v>1.3253557298890666</v>
          </cell>
          <cell r="AD25">
            <v>1.4200239963097119</v>
          </cell>
          <cell r="AE25">
            <v>1.505530817592873</v>
          </cell>
          <cell r="AF25">
            <v>1.7986970619922924</v>
          </cell>
          <cell r="AJ25">
            <v>0</v>
          </cell>
          <cell r="AK25">
            <v>2.6293741138566467</v>
          </cell>
          <cell r="AL25">
            <v>5.0891111881097002</v>
          </cell>
          <cell r="AM25">
            <v>3.681123759399334</v>
          </cell>
          <cell r="AN25">
            <v>3.1552489366280136</v>
          </cell>
          <cell r="AO25">
            <v>3.3079222722712971</v>
          </cell>
          <cell r="AP25">
            <v>3.1552489366280136</v>
          </cell>
          <cell r="AQ25">
            <v>4.8362011252489552</v>
          </cell>
          <cell r="AR25">
            <v>3.681123759399334</v>
          </cell>
          <cell r="AS25">
            <v>3.9440611707849937</v>
          </cell>
          <cell r="AT25">
            <v>4.1815530262300999</v>
          </cell>
          <cell r="AU25">
            <v>4.9958108163276336</v>
          </cell>
          <cell r="AW25">
            <v>4.4370124527575401</v>
          </cell>
        </row>
        <row r="26">
          <cell r="F26">
            <v>10.363007876234265</v>
          </cell>
          <cell r="G26">
            <v>12.598166437775101</v>
          </cell>
          <cell r="H26">
            <v>12.191773972040421</v>
          </cell>
          <cell r="I26">
            <v>8.8187165064425326</v>
          </cell>
          <cell r="J26">
            <v>7.5588998626650596</v>
          </cell>
          <cell r="K26">
            <v>7.9246530818262535</v>
          </cell>
          <cell r="L26">
            <v>7.5588998626650596</v>
          </cell>
          <cell r="M26">
            <v>11.27739092413727</v>
          </cell>
          <cell r="N26">
            <v>8.8187165064425326</v>
          </cell>
          <cell r="O26">
            <v>0</v>
          </cell>
          <cell r="P26">
            <v>5.0087871401799839</v>
          </cell>
          <cell r="Q26">
            <v>11.968258115886213</v>
          </cell>
          <cell r="U26">
            <v>1.5290733190674555</v>
          </cell>
          <cell r="V26">
            <v>1.8588734467094721</v>
          </cell>
          <cell r="W26">
            <v>1.7989097871381989</v>
          </cell>
          <cell r="X26">
            <v>1.301211412696625</v>
          </cell>
          <cell r="Y26">
            <v>1.1153240680256833</v>
          </cell>
          <cell r="Z26">
            <v>1.1692913616398264</v>
          </cell>
          <cell r="AA26">
            <v>1.1153240680256833</v>
          </cell>
          <cell r="AB26">
            <v>1.6639915531028167</v>
          </cell>
          <cell r="AC26">
            <v>1.301211412696625</v>
          </cell>
          <cell r="AD26">
            <v>0</v>
          </cell>
          <cell r="AE26">
            <v>0.73905210421594991</v>
          </cell>
          <cell r="AF26">
            <v>1.7659297743739788</v>
          </cell>
          <cell r="AJ26">
            <v>4.325744509893207</v>
          </cell>
          <cell r="AK26">
            <v>5.2587482277133573</v>
          </cell>
          <cell r="AL26">
            <v>5.0891111881097011</v>
          </cell>
          <cell r="AM26">
            <v>3.6811237593993349</v>
          </cell>
          <cell r="AN26">
            <v>3.1552489366280141</v>
          </cell>
          <cell r="AO26">
            <v>3.3079222722712975</v>
          </cell>
          <cell r="AP26">
            <v>3.1552489366280141</v>
          </cell>
          <cell r="AQ26">
            <v>4.7074278490014239</v>
          </cell>
          <cell r="AR26">
            <v>3.6811237593993349</v>
          </cell>
          <cell r="AS26">
            <v>0</v>
          </cell>
          <cell r="AT26">
            <v>2.0907765131150873</v>
          </cell>
          <cell r="AU26">
            <v>4.9958108163276345</v>
          </cell>
        </row>
        <row r="27">
          <cell r="F27">
            <v>10.363007876234265</v>
          </cell>
          <cell r="G27">
            <v>12.598166437775101</v>
          </cell>
          <cell r="H27">
            <v>12.191773972040421</v>
          </cell>
          <cell r="I27">
            <v>8.8187165064425326</v>
          </cell>
          <cell r="J27">
            <v>7.5588998626650596</v>
          </cell>
          <cell r="K27">
            <v>7.9246530818262535</v>
          </cell>
          <cell r="L27">
            <v>7.5588998626650596</v>
          </cell>
          <cell r="M27">
            <v>11.27739092413727</v>
          </cell>
          <cell r="N27">
            <v>8.8187165064425326</v>
          </cell>
          <cell r="O27">
            <v>9.448624828331269</v>
          </cell>
          <cell r="P27">
            <v>10.01757428035979</v>
          </cell>
          <cell r="Q27">
            <v>11.968258115886213</v>
          </cell>
          <cell r="U27">
            <v>1.342591374172617</v>
          </cell>
          <cell r="V27">
            <v>1.6321699058569217</v>
          </cell>
          <cell r="W27">
            <v>1.5795192637325048</v>
          </cell>
          <cell r="X27">
            <v>1.1425189340998401</v>
          </cell>
          <cell r="Y27">
            <v>0.97930194351415278</v>
          </cell>
          <cell r="Z27">
            <v>1.0266875214261255</v>
          </cell>
          <cell r="AA27">
            <v>0.97930194351415278</v>
          </cell>
          <cell r="AB27">
            <v>1.4610553189525515</v>
          </cell>
          <cell r="AC27">
            <v>1.1425189340998401</v>
          </cell>
          <cell r="AD27">
            <v>1.2241274293926838</v>
          </cell>
          <cell r="AE27">
            <v>1.2978383283668633</v>
          </cell>
          <cell r="AF27">
            <v>1.5505614105640582</v>
          </cell>
          <cell r="AJ27">
            <v>4.325744509893207</v>
          </cell>
          <cell r="AK27">
            <v>5.2587482277133564</v>
          </cell>
          <cell r="AL27">
            <v>5.0891111881097002</v>
          </cell>
          <cell r="AM27">
            <v>3.681123759399334</v>
          </cell>
          <cell r="AN27">
            <v>3.1552489366280136</v>
          </cell>
          <cell r="AO27">
            <v>3.3079222722712971</v>
          </cell>
          <cell r="AP27">
            <v>3.1552489366280136</v>
          </cell>
          <cell r="AQ27">
            <v>4.707427849001423</v>
          </cell>
          <cell r="AR27">
            <v>3.681123759399334</v>
          </cell>
          <cell r="AS27">
            <v>3.9440611707849937</v>
          </cell>
          <cell r="AT27">
            <v>4.1815530262300999</v>
          </cell>
          <cell r="AU27">
            <v>4.9958108163276336</v>
          </cell>
        </row>
        <row r="28">
          <cell r="F28">
            <v>25.907519690585943</v>
          </cell>
          <cell r="G28">
            <v>31.495416094437676</v>
          </cell>
          <cell r="H28">
            <v>30.479434930100979</v>
          </cell>
          <cell r="I28">
            <v>22.046791266106446</v>
          </cell>
          <cell r="J28">
            <v>18.897249656662652</v>
          </cell>
          <cell r="K28">
            <v>19.811632704565692</v>
          </cell>
          <cell r="L28">
            <v>18.897249656662652</v>
          </cell>
          <cell r="M28">
            <v>27.722111837233399</v>
          </cell>
          <cell r="N28">
            <v>22.046791266106446</v>
          </cell>
          <cell r="O28">
            <v>23.174572554429258</v>
          </cell>
          <cell r="P28">
            <v>25.043935700899738</v>
          </cell>
          <cell r="Q28">
            <v>29.920645289715928</v>
          </cell>
          <cell r="U28">
            <v>3.3669117002574667</v>
          </cell>
          <cell r="V28">
            <v>4.0931083414894509</v>
          </cell>
          <cell r="W28">
            <v>3.9610725885381788</v>
          </cell>
          <cell r="X28">
            <v>2.8651758390426254</v>
          </cell>
          <cell r="Y28">
            <v>2.4558650048936768</v>
          </cell>
          <cell r="Z28">
            <v>2.5746971825498237</v>
          </cell>
          <cell r="AA28">
            <v>2.4558650048936768</v>
          </cell>
          <cell r="AB28">
            <v>3.6027340253086244</v>
          </cell>
          <cell r="AC28">
            <v>2.8651758390426254</v>
          </cell>
          <cell r="AD28">
            <v>3.0117410085507386</v>
          </cell>
          <cell r="AE28">
            <v>3.2546813102488832</v>
          </cell>
          <cell r="AF28">
            <v>3.8884529244149961</v>
          </cell>
          <cell r="AJ28">
            <v>10.814361274733134</v>
          </cell>
          <cell r="AK28">
            <v>13.14687056928336</v>
          </cell>
          <cell r="AL28">
            <v>12.722777970274219</v>
          </cell>
          <cell r="AM28">
            <v>9.202809398498383</v>
          </cell>
          <cell r="AN28">
            <v>7.8881223415700346</v>
          </cell>
          <cell r="AO28">
            <v>8.2698056806782656</v>
          </cell>
          <cell r="AP28">
            <v>7.8881223415700346</v>
          </cell>
          <cell r="AQ28">
            <v>11.571811438797655</v>
          </cell>
          <cell r="AR28">
            <v>9.202809398498383</v>
          </cell>
          <cell r="AS28">
            <v>9.6735697968872181</v>
          </cell>
          <cell r="AT28">
            <v>10.453882565575359</v>
          </cell>
          <cell r="AU28">
            <v>12.489527040819249</v>
          </cell>
        </row>
        <row r="29">
          <cell r="F29">
            <v>25.219970743445412</v>
          </cell>
          <cell r="G29">
            <v>31.495416094437676</v>
          </cell>
          <cell r="H29">
            <v>30.479434930100979</v>
          </cell>
          <cell r="I29">
            <v>22.046791266106446</v>
          </cell>
          <cell r="J29">
            <v>18.897249656662652</v>
          </cell>
          <cell r="K29">
            <v>19.811632704565692</v>
          </cell>
          <cell r="L29">
            <v>18.897249656662652</v>
          </cell>
          <cell r="M29">
            <v>27.431491437091001</v>
          </cell>
          <cell r="N29">
            <v>0</v>
          </cell>
          <cell r="O29">
            <v>11.417088334233696</v>
          </cell>
          <cell r="P29">
            <v>25.043935700899738</v>
          </cell>
          <cell r="Q29">
            <v>29.920645289715928</v>
          </cell>
          <cell r="U29">
            <v>3.7149142049394435</v>
          </cell>
          <cell r="V29">
            <v>4.6392904190863717</v>
          </cell>
          <cell r="W29">
            <v>4.489635889438425</v>
          </cell>
          <cell r="X29">
            <v>3.2475032933604711</v>
          </cell>
          <cell r="Y29">
            <v>2.7835742514518298</v>
          </cell>
          <cell r="Z29">
            <v>2.9182633281349846</v>
          </cell>
          <cell r="AA29">
            <v>2.7835742514518298</v>
          </cell>
          <cell r="AB29">
            <v>4.0406723004946006</v>
          </cell>
          <cell r="AC29">
            <v>0</v>
          </cell>
          <cell r="AD29">
            <v>1.6817427769188154</v>
          </cell>
          <cell r="AE29">
            <v>3.6889841558219203</v>
          </cell>
          <cell r="AF29">
            <v>4.4073258981320738</v>
          </cell>
          <cell r="AJ29">
            <v>10.527363414758835</v>
          </cell>
          <cell r="AK29">
            <v>13.146870569283356</v>
          </cell>
          <cell r="AL29">
            <v>12.722777970274217</v>
          </cell>
          <cell r="AM29">
            <v>9.2028093984983794</v>
          </cell>
          <cell r="AN29">
            <v>7.8881223415700337</v>
          </cell>
          <cell r="AO29">
            <v>8.2698056806782638</v>
          </cell>
          <cell r="AP29">
            <v>7.8881223415700337</v>
          </cell>
          <cell r="AQ29">
            <v>11.450500173246846</v>
          </cell>
          <cell r="AR29">
            <v>0</v>
          </cell>
          <cell r="AS29">
            <v>4.7657405813652334</v>
          </cell>
          <cell r="AT29">
            <v>10.453882565575357</v>
          </cell>
          <cell r="AU29">
            <v>12.489527040819246</v>
          </cell>
        </row>
        <row r="30">
          <cell r="F30">
            <v>26.480900485848132</v>
          </cell>
          <cell r="G30">
            <v>31.495416094437676</v>
          </cell>
          <cell r="H30">
            <v>30.479434930100979</v>
          </cell>
          <cell r="I30">
            <v>23.098852144009577</v>
          </cell>
          <cell r="J30">
            <v>19.684635059023602</v>
          </cell>
          <cell r="K30">
            <v>22.097590324323285</v>
          </cell>
          <cell r="L30">
            <v>18.897249656662652</v>
          </cell>
          <cell r="M30">
            <v>30.479434930101128</v>
          </cell>
          <cell r="N30">
            <v>25.983718277911191</v>
          </cell>
          <cell r="O30">
            <v>25.19633287555024</v>
          </cell>
          <cell r="P30">
            <v>25.043935700899738</v>
          </cell>
          <cell r="Q30">
            <v>30.708030692076882</v>
          </cell>
          <cell r="U30">
            <v>3.2835833332113653</v>
          </cell>
          <cell r="V30">
            <v>3.9053741173009167</v>
          </cell>
          <cell r="W30">
            <v>3.7793943070654032</v>
          </cell>
          <cell r="X30">
            <v>2.8642155109837546</v>
          </cell>
          <cell r="Y30">
            <v>2.4408588233130795</v>
          </cell>
          <cell r="Z30">
            <v>2.7400608726224265</v>
          </cell>
          <cell r="AA30">
            <v>2.3432244703805556</v>
          </cell>
          <cell r="AB30">
            <v>3.7793943070654215</v>
          </cell>
          <cell r="AC30">
            <v>3.2219336467732695</v>
          </cell>
          <cell r="AD30">
            <v>3.1242992938407452</v>
          </cell>
          <cell r="AE30">
            <v>3.1054023223054186</v>
          </cell>
          <cell r="AF30">
            <v>3.8077397643684114</v>
          </cell>
          <cell r="AJ30">
            <v>10.64859333983337</v>
          </cell>
          <cell r="AK30">
            <v>12.665048087686589</v>
          </cell>
          <cell r="AL30">
            <v>12.256498149374121</v>
          </cell>
          <cell r="AM30">
            <v>9.2885921016903126</v>
          </cell>
          <cell r="AN30">
            <v>7.9156550548041409</v>
          </cell>
          <cell r="AO30">
            <v>8.8859611582962668</v>
          </cell>
          <cell r="AP30">
            <v>7.5990288526119727</v>
          </cell>
          <cell r="AQ30">
            <v>12.256498149374179</v>
          </cell>
          <cell r="AR30">
            <v>10.448664672341479</v>
          </cell>
          <cell r="AS30">
            <v>10.132038470149311</v>
          </cell>
          <cell r="AT30">
            <v>10.070755979402442</v>
          </cell>
          <cell r="AU30">
            <v>12.348421885494485</v>
          </cell>
        </row>
        <row r="31">
          <cell r="F31">
            <v>27.0022897624969</v>
          </cell>
          <cell r="G31">
            <v>32.826313044604099</v>
          </cell>
          <cell r="H31">
            <v>31.76739972058461</v>
          </cell>
          <cell r="I31">
            <v>0</v>
          </cell>
          <cell r="J31">
            <v>10.258222826438761</v>
          </cell>
          <cell r="K31">
            <v>22.421312205102318</v>
          </cell>
          <cell r="L31">
            <v>19.695787826762416</v>
          </cell>
          <cell r="M31">
            <v>31.76739972058461</v>
          </cell>
          <cell r="N31">
            <v>25.808228608395659</v>
          </cell>
          <cell r="O31">
            <v>26.261050435683259</v>
          </cell>
          <cell r="P31">
            <v>26.102213437080337</v>
          </cell>
          <cell r="Q31">
            <v>31.576661322749551</v>
          </cell>
          <cell r="U31">
            <v>3.6315710944678323</v>
          </cell>
          <cell r="V31">
            <v>4.4148511344510935</v>
          </cell>
          <cell r="W31">
            <v>4.2724365817268648</v>
          </cell>
          <cell r="X31">
            <v>0</v>
          </cell>
          <cell r="Y31">
            <v>1.3796409795159641</v>
          </cell>
          <cell r="Z31">
            <v>3.0154697997937143</v>
          </cell>
          <cell r="AA31">
            <v>2.6489106806706504</v>
          </cell>
          <cell r="AB31">
            <v>4.2724365817268648</v>
          </cell>
          <cell r="AC31">
            <v>3.4709803441869576</v>
          </cell>
          <cell r="AD31">
            <v>3.5318809075608719</v>
          </cell>
          <cell r="AE31">
            <v>3.5105187246522376</v>
          </cell>
          <cell r="AF31">
            <v>4.246783940477715</v>
          </cell>
          <cell r="AJ31">
            <v>10.858256239391858</v>
          </cell>
          <cell r="AK31">
            <v>13.200233075339131</v>
          </cell>
          <cell r="AL31">
            <v>12.774419105166899</v>
          </cell>
          <cell r="AM31">
            <v>0</v>
          </cell>
          <cell r="AN31">
            <v>4.1250728360434703</v>
          </cell>
          <cell r="AO31">
            <v>9.0161373456757055</v>
          </cell>
          <cell r="AP31">
            <v>7.9201398452034608</v>
          </cell>
          <cell r="AQ31">
            <v>12.774419105166899</v>
          </cell>
          <cell r="AR31">
            <v>10.378096145904426</v>
          </cell>
          <cell r="AS31">
            <v>10.560186460271296</v>
          </cell>
          <cell r="AT31">
            <v>10.496314364745462</v>
          </cell>
          <cell r="AU31">
            <v>12.69771870617849</v>
          </cell>
        </row>
        <row r="32">
          <cell r="F32">
            <v>10.464499869777079</v>
          </cell>
          <cell r="G32">
            <v>10.813316532102981</v>
          </cell>
          <cell r="H32">
            <v>10.464499869777079</v>
          </cell>
          <cell r="I32">
            <v>10.813316532102981</v>
          </cell>
          <cell r="J32">
            <v>10.813316532102981</v>
          </cell>
          <cell r="K32">
            <v>10.464499869777079</v>
          </cell>
          <cell r="L32">
            <v>10.813316532102981</v>
          </cell>
          <cell r="M32">
            <v>10.464499869777079</v>
          </cell>
          <cell r="N32">
            <v>10.813316532102981</v>
          </cell>
          <cell r="O32">
            <v>10.813316532102981</v>
          </cell>
          <cell r="P32">
            <v>10.115683207451173</v>
          </cell>
          <cell r="Q32">
            <v>10.813316532102981</v>
          </cell>
          <cell r="AJ32">
            <v>2.8254149648398115</v>
          </cell>
          <cell r="AK32">
            <v>2.9195954636678048</v>
          </cell>
          <cell r="AL32">
            <v>2.8254149648398115</v>
          </cell>
          <cell r="AM32">
            <v>2.9195954636678048</v>
          </cell>
          <cell r="AN32">
            <v>2.9195954636678048</v>
          </cell>
          <cell r="AO32">
            <v>2.8254149648398115</v>
          </cell>
          <cell r="AP32">
            <v>2.9195954636678048</v>
          </cell>
          <cell r="AQ32">
            <v>2.8254149648398115</v>
          </cell>
          <cell r="AR32">
            <v>2.9195954636678048</v>
          </cell>
          <cell r="AS32">
            <v>2.9195954636678048</v>
          </cell>
          <cell r="AT32">
            <v>2.7312344660118173</v>
          </cell>
          <cell r="AU32">
            <v>2.9195954636678048</v>
          </cell>
        </row>
        <row r="33">
          <cell r="F33">
            <v>1.6448331050593428</v>
          </cell>
          <cell r="G33">
            <v>2.1931108067458798</v>
          </cell>
          <cell r="H33">
            <v>2.1223652968507047</v>
          </cell>
          <cell r="I33">
            <v>1.4255220243847981</v>
          </cell>
          <cell r="J33">
            <v>1.3158664840475223</v>
          </cell>
          <cell r="K33">
            <v>1.3264783105317681</v>
          </cell>
          <cell r="L33">
            <v>1.3158664840475223</v>
          </cell>
          <cell r="M33">
            <v>1.5917739726380802</v>
          </cell>
          <cell r="N33">
            <v>1.4255220243847981</v>
          </cell>
          <cell r="O33">
            <v>1.4255220243847981</v>
          </cell>
          <cell r="P33">
            <v>1.692586324238472</v>
          </cell>
          <cell r="Q33">
            <v>1.9189719559025389</v>
          </cell>
          <cell r="U33">
            <v>0.11964168490153027</v>
          </cell>
          <cell r="V33">
            <v>0.15952224653538022</v>
          </cell>
          <cell r="W33">
            <v>0.15437636761487342</v>
          </cell>
          <cell r="X33">
            <v>0.10368946024799541</v>
          </cell>
          <cell r="Y33">
            <v>9.5713347921227723E-2</v>
          </cell>
          <cell r="Z33">
            <v>9.648522975930153E-2</v>
          </cell>
          <cell r="AA33">
            <v>9.5713347921227723E-2</v>
          </cell>
          <cell r="AB33">
            <v>0.1157822757111588</v>
          </cell>
          <cell r="AC33">
            <v>0.10368946024799541</v>
          </cell>
          <cell r="AD33">
            <v>0.10368946024799541</v>
          </cell>
          <cell r="AE33">
            <v>0.12311515317286408</v>
          </cell>
          <cell r="AF33">
            <v>0.13958196571844997</v>
          </cell>
          <cell r="AJ33">
            <v>1.2042268747427607</v>
          </cell>
          <cell r="AK33">
            <v>1.6056358329904132</v>
          </cell>
          <cell r="AL33">
            <v>1.5538411287002925</v>
          </cell>
          <cell r="AM33">
            <v>1.0436632914437511</v>
          </cell>
          <cell r="AN33">
            <v>0.9633814997942437</v>
          </cell>
          <cell r="AO33">
            <v>0.97115070543773963</v>
          </cell>
          <cell r="AP33">
            <v>0.9633814997942437</v>
          </cell>
          <cell r="AQ33">
            <v>1.1653808465252571</v>
          </cell>
          <cell r="AR33">
            <v>1.0436632914437511</v>
          </cell>
          <cell r="AS33">
            <v>1.0436632914437511</v>
          </cell>
          <cell r="AT33">
            <v>1.2391883001385087</v>
          </cell>
          <cell r="AU33">
            <v>1.404931353866534</v>
          </cell>
        </row>
        <row r="34">
          <cell r="F34">
            <v>2.9127179830103755</v>
          </cell>
          <cell r="G34">
            <v>3.0098085824440552</v>
          </cell>
          <cell r="H34">
            <v>2.9127179830103755</v>
          </cell>
          <cell r="I34">
            <v>3.0733960877069575</v>
          </cell>
          <cell r="J34">
            <v>2.5646960456037369</v>
          </cell>
          <cell r="K34">
            <v>2.7896453921789512</v>
          </cell>
          <cell r="L34">
            <v>2.3739335298150293</v>
          </cell>
          <cell r="M34">
            <v>2.9127179830103755</v>
          </cell>
          <cell r="N34">
            <v>3.0098085824440552</v>
          </cell>
          <cell r="O34">
            <v>2.7554585613924449</v>
          </cell>
          <cell r="P34">
            <v>2.7561422980081751</v>
          </cell>
          <cell r="Q34">
            <v>3.39133361402147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1.021680592278134</v>
          </cell>
          <cell r="AK34">
            <v>1.0557366120207388</v>
          </cell>
          <cell r="AL34">
            <v>1.021680592278134</v>
          </cell>
          <cell r="AM34">
            <v>1.0780409066408949</v>
          </cell>
          <cell r="AN34">
            <v>0.89960654967964349</v>
          </cell>
          <cell r="AO34">
            <v>0.97851098978750861</v>
          </cell>
          <cell r="AP34">
            <v>0.83269366581917414</v>
          </cell>
          <cell r="AQ34">
            <v>1.021680592278134</v>
          </cell>
          <cell r="AR34">
            <v>1.0557366120207388</v>
          </cell>
          <cell r="AS34">
            <v>0.96651943354011283</v>
          </cell>
          <cell r="AT34">
            <v>0.9667592646650609</v>
          </cell>
          <cell r="AU34">
            <v>1.1895623797416772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16.585284384490404</v>
          </cell>
          <cell r="G36">
            <v>17.138127197306755</v>
          </cell>
          <cell r="H36">
            <v>16.585284384490404</v>
          </cell>
          <cell r="I36">
            <v>17.138127197306755</v>
          </cell>
          <cell r="J36">
            <v>17.138127197306755</v>
          </cell>
          <cell r="K36">
            <v>16.585284384490404</v>
          </cell>
          <cell r="L36">
            <v>17.138127197306755</v>
          </cell>
          <cell r="M36">
            <v>16.585284384490404</v>
          </cell>
          <cell r="N36">
            <v>17.138127197306755</v>
          </cell>
          <cell r="O36">
            <v>17.138127197306755</v>
          </cell>
          <cell r="P36">
            <v>16.032441571674056</v>
          </cell>
          <cell r="Q36">
            <v>17.138127197306755</v>
          </cell>
          <cell r="AJ36">
            <v>6.0536288003389966</v>
          </cell>
          <cell r="AK36">
            <v>6.2554164270169652</v>
          </cell>
          <cell r="AL36">
            <v>6.0536288003389966</v>
          </cell>
          <cell r="AM36">
            <v>6.2554164270169652</v>
          </cell>
          <cell r="AN36">
            <v>6.2554164270169652</v>
          </cell>
          <cell r="AO36">
            <v>6.0536288003389966</v>
          </cell>
          <cell r="AP36">
            <v>6.2554164270169652</v>
          </cell>
          <cell r="AQ36">
            <v>6.0536288003389966</v>
          </cell>
          <cell r="AR36">
            <v>6.2554164270169652</v>
          </cell>
          <cell r="AS36">
            <v>6.2554164270169652</v>
          </cell>
          <cell r="AT36">
            <v>5.8518411736610307</v>
          </cell>
          <cell r="AU36">
            <v>6.2554164270169652</v>
          </cell>
        </row>
        <row r="37">
          <cell r="F37">
            <v>16.585284384490404</v>
          </cell>
          <cell r="G37">
            <v>17.138127197306755</v>
          </cell>
          <cell r="H37">
            <v>16.585284384490404</v>
          </cell>
          <cell r="I37">
            <v>17.138127197306755</v>
          </cell>
          <cell r="J37">
            <v>17.138127197306755</v>
          </cell>
          <cell r="K37">
            <v>16.585284384490404</v>
          </cell>
          <cell r="L37">
            <v>17.138127197306755</v>
          </cell>
          <cell r="M37">
            <v>16.585284384490404</v>
          </cell>
          <cell r="N37">
            <v>17.138127197306755</v>
          </cell>
          <cell r="O37">
            <v>17.138127197306755</v>
          </cell>
          <cell r="P37">
            <v>16.032441571674056</v>
          </cell>
          <cell r="Q37">
            <v>17.138127197306755</v>
          </cell>
          <cell r="AJ37">
            <v>6.0536288003389966</v>
          </cell>
          <cell r="AK37">
            <v>6.2554164270169652</v>
          </cell>
          <cell r="AL37">
            <v>6.0536288003389966</v>
          </cell>
          <cell r="AM37">
            <v>6.2554164270169652</v>
          </cell>
          <cell r="AN37">
            <v>6.2554164270169652</v>
          </cell>
          <cell r="AO37">
            <v>6.0536288003389966</v>
          </cell>
          <cell r="AP37">
            <v>6.2554164270169652</v>
          </cell>
          <cell r="AQ37">
            <v>6.0536288003389966</v>
          </cell>
          <cell r="AR37">
            <v>6.2554164270169652</v>
          </cell>
          <cell r="AS37">
            <v>6.2554164270169652</v>
          </cell>
          <cell r="AT37">
            <v>5.8518411736610307</v>
          </cell>
          <cell r="AU37">
            <v>6.2554164270169652</v>
          </cell>
        </row>
        <row r="38">
          <cell r="F38">
            <v>16.585284384490404</v>
          </cell>
          <cell r="G38">
            <v>17.138127197306755</v>
          </cell>
          <cell r="H38">
            <v>16.585284384490404</v>
          </cell>
          <cell r="I38">
            <v>17.138127197306755</v>
          </cell>
          <cell r="J38">
            <v>17.138127197306755</v>
          </cell>
          <cell r="K38">
            <v>16.585284384490404</v>
          </cell>
          <cell r="L38">
            <v>17.138127197306755</v>
          </cell>
          <cell r="M38">
            <v>16.585284384490404</v>
          </cell>
          <cell r="N38">
            <v>17.138127197306755</v>
          </cell>
          <cell r="O38">
            <v>17.138127197306755</v>
          </cell>
          <cell r="P38">
            <v>16.032441571674056</v>
          </cell>
          <cell r="Q38">
            <v>17.138127197306755</v>
          </cell>
          <cell r="AJ38">
            <v>6.0536288003389966</v>
          </cell>
          <cell r="AK38">
            <v>6.2554164270169652</v>
          </cell>
          <cell r="AL38">
            <v>6.0536288003389966</v>
          </cell>
          <cell r="AM38">
            <v>6.2554164270169652</v>
          </cell>
          <cell r="AN38">
            <v>6.2554164270169652</v>
          </cell>
          <cell r="AO38">
            <v>6.0536288003389966</v>
          </cell>
          <cell r="AP38">
            <v>6.2554164270169652</v>
          </cell>
          <cell r="AQ38">
            <v>6.0536288003389966</v>
          </cell>
          <cell r="AR38">
            <v>6.2554164270169652</v>
          </cell>
          <cell r="AS38">
            <v>6.2554164270169652</v>
          </cell>
          <cell r="AT38">
            <v>5.8518411736610307</v>
          </cell>
          <cell r="AU38">
            <v>6.2554164270169652</v>
          </cell>
        </row>
        <row r="39">
          <cell r="F39">
            <v>16.585284384490404</v>
          </cell>
          <cell r="G39">
            <v>17.138127197306755</v>
          </cell>
          <cell r="H39">
            <v>16.585284384490404</v>
          </cell>
          <cell r="I39">
            <v>17.138127197306755</v>
          </cell>
          <cell r="J39">
            <v>17.138127197306755</v>
          </cell>
          <cell r="K39">
            <v>16.585284384490404</v>
          </cell>
          <cell r="L39">
            <v>17.138127197306755</v>
          </cell>
          <cell r="M39">
            <v>16.585284384490404</v>
          </cell>
          <cell r="N39">
            <v>17.138127197306755</v>
          </cell>
          <cell r="O39">
            <v>17.138127197306755</v>
          </cell>
          <cell r="P39">
            <v>16.032441571674056</v>
          </cell>
          <cell r="Q39">
            <v>17.138127197306755</v>
          </cell>
          <cell r="AJ39">
            <v>6.0536288003389966</v>
          </cell>
          <cell r="AK39">
            <v>6.2554164270169652</v>
          </cell>
          <cell r="AL39">
            <v>6.0536288003389966</v>
          </cell>
          <cell r="AM39">
            <v>6.2554164270169652</v>
          </cell>
          <cell r="AN39">
            <v>6.2554164270169652</v>
          </cell>
          <cell r="AO39">
            <v>6.0536288003389966</v>
          </cell>
          <cell r="AP39">
            <v>6.2554164270169652</v>
          </cell>
          <cell r="AQ39">
            <v>6.0536288003389966</v>
          </cell>
          <cell r="AR39">
            <v>6.2554164270169652</v>
          </cell>
          <cell r="AS39">
            <v>6.2554164270169652</v>
          </cell>
          <cell r="AT39">
            <v>5.8518411736610307</v>
          </cell>
          <cell r="AU39">
            <v>6.2554164270169652</v>
          </cell>
        </row>
        <row r="40">
          <cell r="F40">
            <v>155.10262024392313</v>
          </cell>
          <cell r="G40">
            <v>200.34088448173404</v>
          </cell>
          <cell r="H40">
            <v>193.87827530490392</v>
          </cell>
          <cell r="I40">
            <v>131.15134493775918</v>
          </cell>
          <cell r="J40">
            <v>120.20453068904042</v>
          </cell>
          <cell r="K40">
            <v>126.02087894818754</v>
          </cell>
          <cell r="L40">
            <v>120.20453068904042</v>
          </cell>
          <cell r="M40">
            <v>0</v>
          </cell>
          <cell r="N40">
            <v>67.615048512585247</v>
          </cell>
          <cell r="O40">
            <v>135.23009702517049</v>
          </cell>
          <cell r="P40">
            <v>159.30331620886273</v>
          </cell>
          <cell r="Q40">
            <v>177.50409927331236</v>
          </cell>
          <cell r="U40">
            <v>25.936252486420234</v>
          </cell>
          <cell r="V40">
            <v>33.500992794959473</v>
          </cell>
          <cell r="W40">
            <v>32.420315608025298</v>
          </cell>
          <cell r="X40">
            <v>21.931121414259842</v>
          </cell>
          <cell r="Y40">
            <v>20.100595676975683</v>
          </cell>
          <cell r="Z40">
            <v>21.073205145216441</v>
          </cell>
          <cell r="AA40">
            <v>20.100595676975683</v>
          </cell>
          <cell r="AB40">
            <v>0</v>
          </cell>
          <cell r="AC40">
            <v>11.306585068298823</v>
          </cell>
          <cell r="AD40">
            <v>22.613170136597645</v>
          </cell>
          <cell r="AE40">
            <v>26.638692657927454</v>
          </cell>
          <cell r="AF40">
            <v>29.682226701825222</v>
          </cell>
          <cell r="AJ40">
            <v>68.980322110891521</v>
          </cell>
          <cell r="AK40">
            <v>89.099582726568215</v>
          </cell>
          <cell r="AL40">
            <v>86.225402638614398</v>
          </cell>
          <cell r="AM40">
            <v>58.328234589819729</v>
          </cell>
          <cell r="AN40">
            <v>53.459749635940931</v>
          </cell>
          <cell r="AO40">
            <v>56.046511715099356</v>
          </cell>
          <cell r="AP40">
            <v>53.459749635940931</v>
          </cell>
          <cell r="AQ40">
            <v>0</v>
          </cell>
          <cell r="AR40">
            <v>30.071109170216779</v>
          </cell>
          <cell r="AS40">
            <v>60.142218340433558</v>
          </cell>
          <cell r="AT40">
            <v>70.848539168061507</v>
          </cell>
          <cell r="AU40">
            <v>78.94315340785792</v>
          </cell>
        </row>
        <row r="41">
          <cell r="F41">
            <v>74.251055308601792</v>
          </cell>
          <cell r="G41">
            <v>95.393340059404281</v>
          </cell>
          <cell r="H41">
            <v>0</v>
          </cell>
          <cell r="I41">
            <v>33.387669020791456</v>
          </cell>
          <cell r="J41">
            <v>57.236004035642551</v>
          </cell>
          <cell r="K41">
            <v>60.005488101883323</v>
          </cell>
          <cell r="L41">
            <v>57.236004035642551</v>
          </cell>
          <cell r="M41">
            <v>80.418117241963486</v>
          </cell>
          <cell r="N41">
            <v>66.08305750175262</v>
          </cell>
          <cell r="O41">
            <v>65.693308163376315</v>
          </cell>
          <cell r="P41">
            <v>75.85309136981661</v>
          </cell>
          <cell r="Q41">
            <v>87.442407123492231</v>
          </cell>
          <cell r="U41">
            <v>26.160817592971448</v>
          </cell>
          <cell r="V41">
            <v>33.609862627626072</v>
          </cell>
          <cell r="W41">
            <v>0</v>
          </cell>
          <cell r="X41">
            <v>11.763451919669109</v>
          </cell>
          <cell r="Y41">
            <v>20.165917576575634</v>
          </cell>
          <cell r="Z41">
            <v>21.141687781893811</v>
          </cell>
          <cell r="AA41">
            <v>20.165917576575634</v>
          </cell>
          <cell r="AB41">
            <v>28.333653812641217</v>
          </cell>
          <cell r="AC41">
            <v>23.282993165605799</v>
          </cell>
          <cell r="AD41">
            <v>23.145673078963707</v>
          </cell>
          <cell r="AE41">
            <v>26.725261734547814</v>
          </cell>
          <cell r="AF41">
            <v>30.808516500411532</v>
          </cell>
          <cell r="AJ41">
            <v>32.373317032766792</v>
          </cell>
          <cell r="AK41">
            <v>41.591312442933962</v>
          </cell>
          <cell r="AL41">
            <v>0</v>
          </cell>
          <cell r="AM41">
            <v>14.556959355026871</v>
          </cell>
          <cell r="AN41">
            <v>24.954787465760372</v>
          </cell>
          <cell r="AO41">
            <v>26.162277181845553</v>
          </cell>
          <cell r="AP41">
            <v>24.954787465760372</v>
          </cell>
          <cell r="AQ41">
            <v>35.062144151784153</v>
          </cell>
          <cell r="AR41">
            <v>28.812085728712333</v>
          </cell>
          <cell r="AS41">
            <v>28.642155768227241</v>
          </cell>
          <cell r="AT41">
            <v>33.071801668332967</v>
          </cell>
          <cell r="AU41">
            <v>38.12472100432408</v>
          </cell>
          <cell r="AW41">
            <v>6.5825834439193613</v>
          </cell>
        </row>
        <row r="42">
          <cell r="F42">
            <v>22.554997708295527</v>
          </cell>
          <cell r="G42">
            <v>22.398772615943695</v>
          </cell>
          <cell r="H42">
            <v>21.676231563816479</v>
          </cell>
          <cell r="I42">
            <v>24.214889314533725</v>
          </cell>
          <cell r="J42">
            <v>22.852801790591201</v>
          </cell>
          <cell r="K42">
            <v>23.433763852774572</v>
          </cell>
          <cell r="L42">
            <v>21.490714266648684</v>
          </cell>
          <cell r="M42">
            <v>21.676231563816479</v>
          </cell>
          <cell r="N42">
            <v>22.852801790591201</v>
          </cell>
          <cell r="O42">
            <v>22.852801790591201</v>
          </cell>
          <cell r="P42">
            <v>22.652638391015419</v>
          </cell>
          <cell r="Q42">
            <v>24.214889314533725</v>
          </cell>
          <cell r="U42">
            <v>3.0615466158552946</v>
          </cell>
          <cell r="V42">
            <v>3.0403410981697165</v>
          </cell>
          <cell r="W42">
            <v>2.9422655788739194</v>
          </cell>
          <cell r="X42">
            <v>3.2868552412645586</v>
          </cell>
          <cell r="Y42">
            <v>3.1019696339434271</v>
          </cell>
          <cell r="Z42">
            <v>3.1808276528366699</v>
          </cell>
          <cell r="AA42">
            <v>2.9170840266222964</v>
          </cell>
          <cell r="AB42">
            <v>2.9422655788739194</v>
          </cell>
          <cell r="AC42">
            <v>3.1019696339434271</v>
          </cell>
          <cell r="AD42">
            <v>3.1019696339434271</v>
          </cell>
          <cell r="AE42">
            <v>3.0748000644087807</v>
          </cell>
          <cell r="AF42">
            <v>3.2868552412645586</v>
          </cell>
          <cell r="AJ42">
            <v>4.2391902566963351</v>
          </cell>
          <cell r="AK42">
            <v>4.209827899939997</v>
          </cell>
          <cell r="AL42">
            <v>4.0740269999419327</v>
          </cell>
          <cell r="AM42">
            <v>4.551165297232429</v>
          </cell>
          <cell r="AN42">
            <v>4.2951622492631047</v>
          </cell>
          <cell r="AO42">
            <v>4.4043535134507383</v>
          </cell>
          <cell r="AP42">
            <v>4.0391592012937814</v>
          </cell>
          <cell r="AQ42">
            <v>4.0740269999419327</v>
          </cell>
          <cell r="AR42">
            <v>4.2951622492631047</v>
          </cell>
          <cell r="AS42">
            <v>4.2951622492631047</v>
          </cell>
          <cell r="AT42">
            <v>4.2575417296690459</v>
          </cell>
          <cell r="AU42">
            <v>4.551165297232429</v>
          </cell>
        </row>
        <row r="43">
          <cell r="F43">
            <v>22.554997708295527</v>
          </cell>
          <cell r="G43">
            <v>22.398772615943695</v>
          </cell>
          <cell r="H43">
            <v>21.676231563816479</v>
          </cell>
          <cell r="I43">
            <v>24.214889314533725</v>
          </cell>
          <cell r="J43">
            <v>22.852801790591201</v>
          </cell>
          <cell r="K43">
            <v>23.433763852774572</v>
          </cell>
          <cell r="L43">
            <v>21.490714266648684</v>
          </cell>
          <cell r="M43">
            <v>21.676231563816479</v>
          </cell>
          <cell r="N43">
            <v>22.852801790591201</v>
          </cell>
          <cell r="O43">
            <v>22.852801790591201</v>
          </cell>
          <cell r="P43">
            <v>22.652638391015419</v>
          </cell>
          <cell r="Q43">
            <v>24.214889314533725</v>
          </cell>
          <cell r="U43">
            <v>3.0615466158552946</v>
          </cell>
          <cell r="V43">
            <v>3.0403410981697165</v>
          </cell>
          <cell r="W43">
            <v>2.9422655788739194</v>
          </cell>
          <cell r="X43">
            <v>3.2868552412645586</v>
          </cell>
          <cell r="Y43">
            <v>3.1019696339434271</v>
          </cell>
          <cell r="Z43">
            <v>3.1808276528366699</v>
          </cell>
          <cell r="AA43">
            <v>2.9170840266222964</v>
          </cell>
          <cell r="AB43">
            <v>2.9422655788739194</v>
          </cell>
          <cell r="AC43">
            <v>3.1019696339434271</v>
          </cell>
          <cell r="AD43">
            <v>3.1019696339434271</v>
          </cell>
          <cell r="AE43">
            <v>3.0748000644087807</v>
          </cell>
          <cell r="AF43">
            <v>3.2868552412645586</v>
          </cell>
          <cell r="AJ43">
            <v>4.2391902566963351</v>
          </cell>
          <cell r="AK43">
            <v>4.209827899939997</v>
          </cell>
          <cell r="AL43">
            <v>4.0740269999419327</v>
          </cell>
          <cell r="AM43">
            <v>4.551165297232429</v>
          </cell>
          <cell r="AN43">
            <v>4.2951622492631047</v>
          </cell>
          <cell r="AO43">
            <v>4.4043535134507383</v>
          </cell>
          <cell r="AP43">
            <v>4.0391592012937814</v>
          </cell>
          <cell r="AQ43">
            <v>4.0740269999419327</v>
          </cell>
          <cell r="AR43">
            <v>4.2951622492631047</v>
          </cell>
          <cell r="AS43">
            <v>4.2951622492631047</v>
          </cell>
          <cell r="AT43">
            <v>4.2575417296690459</v>
          </cell>
          <cell r="AU43">
            <v>4.551165297232429</v>
          </cell>
        </row>
        <row r="44">
          <cell r="F44">
            <v>22.554997708295527</v>
          </cell>
          <cell r="G44">
            <v>22.398772615943695</v>
          </cell>
          <cell r="H44">
            <v>21.676231563816479</v>
          </cell>
          <cell r="I44">
            <v>24.214889314533725</v>
          </cell>
          <cell r="J44">
            <v>22.852801790591201</v>
          </cell>
          <cell r="K44">
            <v>23.433763852774572</v>
          </cell>
          <cell r="L44">
            <v>21.490714266648684</v>
          </cell>
          <cell r="M44">
            <v>21.676231563816479</v>
          </cell>
          <cell r="N44">
            <v>0</v>
          </cell>
          <cell r="O44">
            <v>11.4264008952956</v>
          </cell>
          <cell r="P44">
            <v>22.652638391015419</v>
          </cell>
          <cell r="Q44">
            <v>24.214889314533725</v>
          </cell>
          <cell r="U44">
            <v>3.5014072619011083</v>
          </cell>
          <cell r="V44">
            <v>3.477155090390105</v>
          </cell>
          <cell r="W44">
            <v>3.3649887971517147</v>
          </cell>
          <cell r="X44">
            <v>3.7590865842055186</v>
          </cell>
          <cell r="Y44">
            <v>3.5476379638439584</v>
          </cell>
          <cell r="Z44">
            <v>3.6378257266505019</v>
          </cell>
          <cell r="AA44">
            <v>3.3361893434823982</v>
          </cell>
          <cell r="AB44">
            <v>3.3649887971517147</v>
          </cell>
          <cell r="AC44">
            <v>0</v>
          </cell>
          <cell r="AD44">
            <v>1.7738189819219792</v>
          </cell>
          <cell r="AE44">
            <v>3.5165648690954852</v>
          </cell>
          <cell r="AF44">
            <v>3.7590865842055186</v>
          </cell>
          <cell r="AJ44">
            <v>4.2391902566963342</v>
          </cell>
          <cell r="AK44">
            <v>4.2098278999399952</v>
          </cell>
          <cell r="AL44">
            <v>4.074026999941931</v>
          </cell>
          <cell r="AM44">
            <v>4.5511652972324281</v>
          </cell>
          <cell r="AN44">
            <v>4.295162249263103</v>
          </cell>
          <cell r="AO44">
            <v>4.4043535134507357</v>
          </cell>
          <cell r="AP44">
            <v>4.0391592012937796</v>
          </cell>
          <cell r="AQ44">
            <v>4.074026999941931</v>
          </cell>
          <cell r="AR44">
            <v>0</v>
          </cell>
          <cell r="AS44">
            <v>2.1475811246315515</v>
          </cell>
          <cell r="AT44">
            <v>4.257541729669045</v>
          </cell>
          <cell r="AU44">
            <v>4.5511652972324281</v>
          </cell>
        </row>
        <row r="45">
          <cell r="F45">
            <v>22.554997708295527</v>
          </cell>
          <cell r="G45">
            <v>22.398772615943695</v>
          </cell>
          <cell r="H45">
            <v>21.676231563816479</v>
          </cell>
          <cell r="I45">
            <v>24.214889314533725</v>
          </cell>
          <cell r="J45">
            <v>22.550855066248698</v>
          </cell>
          <cell r="K45">
            <v>23.433763852774572</v>
          </cell>
          <cell r="L45">
            <v>21.490714266648684</v>
          </cell>
          <cell r="M45">
            <v>0</v>
          </cell>
          <cell r="N45">
            <v>11.4264008952956</v>
          </cell>
          <cell r="O45">
            <v>22.852801790591201</v>
          </cell>
          <cell r="P45">
            <v>22.652638391015419</v>
          </cell>
          <cell r="Q45">
            <v>24.214889314533725</v>
          </cell>
          <cell r="U45">
            <v>3.4886188039459682</v>
          </cell>
          <cell r="V45">
            <v>3.4644552104987234</v>
          </cell>
          <cell r="W45">
            <v>3.352698590805216</v>
          </cell>
          <cell r="X45">
            <v>3.7453569843229437</v>
          </cell>
          <cell r="Y45">
            <v>3.4879780546482073</v>
          </cell>
          <cell r="Z45">
            <v>3.6245390170867196</v>
          </cell>
          <cell r="AA45">
            <v>3.324004323586613</v>
          </cell>
          <cell r="AB45">
            <v>0</v>
          </cell>
          <cell r="AC45">
            <v>1.7673403269773889</v>
          </cell>
          <cell r="AD45">
            <v>3.5346806539547777</v>
          </cell>
          <cell r="AE45">
            <v>3.5037210498504954</v>
          </cell>
          <cell r="AF45">
            <v>3.7453569843229437</v>
          </cell>
          <cell r="AJ45">
            <v>4.2391902566963342</v>
          </cell>
          <cell r="AK45">
            <v>4.2098278999399961</v>
          </cell>
          <cell r="AL45">
            <v>4.0740269999419318</v>
          </cell>
          <cell r="AM45">
            <v>4.5511652972324281</v>
          </cell>
          <cell r="AN45">
            <v>4.2384116510839984</v>
          </cell>
          <cell r="AO45">
            <v>4.4043535134507366</v>
          </cell>
          <cell r="AP45">
            <v>4.0391592012937805</v>
          </cell>
          <cell r="AQ45">
            <v>0</v>
          </cell>
          <cell r="AR45">
            <v>2.1475811246315519</v>
          </cell>
          <cell r="AS45">
            <v>4.2951622492631039</v>
          </cell>
          <cell r="AT45">
            <v>4.257541729669045</v>
          </cell>
          <cell r="AU45">
            <v>4.5511652972324281</v>
          </cell>
        </row>
        <row r="46">
          <cell r="F46">
            <v>30.643488545872152</v>
          </cell>
          <cell r="G46">
            <v>39.581172705084882</v>
          </cell>
          <cell r="H46">
            <v>38.304360682340203</v>
          </cell>
          <cell r="I46">
            <v>27.269291729618189</v>
          </cell>
          <cell r="J46">
            <v>23.748703623050901</v>
          </cell>
          <cell r="K46">
            <v>24.897834443521113</v>
          </cell>
          <cell r="L46">
            <v>23.748703623050901</v>
          </cell>
          <cell r="M46">
            <v>32.225295513479686</v>
          </cell>
          <cell r="N46">
            <v>26.717291575932268</v>
          </cell>
          <cell r="O46">
            <v>26.717291575932268</v>
          </cell>
          <cell r="P46">
            <v>31.473416360656195</v>
          </cell>
          <cell r="Q46">
            <v>35.623055434576379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13.594896727155685</v>
          </cell>
          <cell r="AK46">
            <v>17.560074939242767</v>
          </cell>
          <cell r="AL46">
            <v>16.99362090894461</v>
          </cell>
          <cell r="AM46">
            <v>12.097943885595178</v>
          </cell>
          <cell r="AN46">
            <v>10.536044963545647</v>
          </cell>
          <cell r="AO46">
            <v>11.045853590813987</v>
          </cell>
          <cell r="AP46">
            <v>10.536044963545647</v>
          </cell>
          <cell r="AQ46">
            <v>14.296660899166593</v>
          </cell>
          <cell r="AR46">
            <v>11.853050583988857</v>
          </cell>
          <cell r="AS46">
            <v>11.853050583988857</v>
          </cell>
          <cell r="AT46">
            <v>13.963091846849485</v>
          </cell>
          <cell r="AU46">
            <v>15.804067445318484</v>
          </cell>
        </row>
        <row r="47">
          <cell r="F47">
            <v>48.271292402998178</v>
          </cell>
          <cell r="G47">
            <v>0</v>
          </cell>
          <cell r="H47">
            <v>27.127668457883253</v>
          </cell>
          <cell r="I47">
            <v>46.170227885181824</v>
          </cell>
          <cell r="J47">
            <v>37.513310156710226</v>
          </cell>
          <cell r="K47">
            <v>41.4062982610847</v>
          </cell>
          <cell r="L47">
            <v>38.124747846325626</v>
          </cell>
          <cell r="M47">
            <v>55.452145818320332</v>
          </cell>
          <cell r="N47">
            <v>48.64363295045932</v>
          </cell>
          <cell r="O47">
            <v>47.40693041782054</v>
          </cell>
          <cell r="P47">
            <v>46.662249322898234</v>
          </cell>
          <cell r="Q47">
            <v>56.063848146292052</v>
          </cell>
          <cell r="U47">
            <v>8.7756974978914553</v>
          </cell>
          <cell r="V47">
            <v>0</v>
          </cell>
          <cell r="W47">
            <v>4.9317969409637898</v>
          </cell>
          <cell r="X47">
            <v>8.3937249897187876</v>
          </cell>
          <cell r="Y47">
            <v>6.8199015541465142</v>
          </cell>
          <cell r="Z47">
            <v>7.5276448994388048</v>
          </cell>
          <cell r="AA47">
            <v>6.9310606289456205</v>
          </cell>
          <cell r="AB47">
            <v>10.081173158734833</v>
          </cell>
          <cell r="AC47">
            <v>8.8433888284537048</v>
          </cell>
          <cell r="AD47">
            <v>8.6185569090862408</v>
          </cell>
          <cell r="AE47">
            <v>8.48317424796174</v>
          </cell>
          <cell r="AF47">
            <v>10.192380344658499</v>
          </cell>
          <cell r="AJ47">
            <v>18.567065275845152</v>
          </cell>
          <cell r="AK47">
            <v>0</v>
          </cell>
          <cell r="AL47">
            <v>10.434383791384045</v>
          </cell>
          <cell r="AM47">
            <v>17.758912021414464</v>
          </cell>
          <cell r="AN47">
            <v>14.429116017399249</v>
          </cell>
          <cell r="AO47">
            <v>15.926514588138989</v>
          </cell>
          <cell r="AP47">
            <v>14.664299351634899</v>
          </cell>
          <cell r="AQ47">
            <v>21.32910804415274</v>
          </cell>
          <cell r="AR47">
            <v>18.710282308275914</v>
          </cell>
          <cell r="AS47">
            <v>18.234597164845177</v>
          </cell>
          <cell r="AT47">
            <v>17.948163099983645</v>
          </cell>
          <cell r="AU47">
            <v>21.564393168860356</v>
          </cell>
        </row>
        <row r="48">
          <cell r="F48">
            <v>25.799983616462132</v>
          </cell>
          <cell r="G48">
            <v>26.659983070344204</v>
          </cell>
          <cell r="H48">
            <v>25.799983616462132</v>
          </cell>
          <cell r="I48">
            <v>26.659983070344204</v>
          </cell>
          <cell r="J48">
            <v>26.659983070344204</v>
          </cell>
          <cell r="K48">
            <v>25.799983616462132</v>
          </cell>
          <cell r="L48">
            <v>26.659983070344204</v>
          </cell>
          <cell r="M48">
            <v>25.799983616462132</v>
          </cell>
          <cell r="N48">
            <v>26.659983070344204</v>
          </cell>
          <cell r="O48">
            <v>26.659983070344204</v>
          </cell>
          <cell r="P48">
            <v>24.939984162580064</v>
          </cell>
          <cell r="Q48">
            <v>26.659983070344204</v>
          </cell>
          <cell r="AJ48">
            <v>11.351992791243338</v>
          </cell>
          <cell r="AK48">
            <v>11.73039255095145</v>
          </cell>
          <cell r="AL48">
            <v>11.351992791243338</v>
          </cell>
          <cell r="AM48">
            <v>11.73039255095145</v>
          </cell>
          <cell r="AN48">
            <v>11.73039255095145</v>
          </cell>
          <cell r="AO48">
            <v>11.351992791243338</v>
          </cell>
          <cell r="AP48">
            <v>11.73039255095145</v>
          </cell>
          <cell r="AQ48">
            <v>11.351992791243338</v>
          </cell>
          <cell r="AR48">
            <v>11.73039255095145</v>
          </cell>
          <cell r="AS48">
            <v>11.73039255095145</v>
          </cell>
          <cell r="AT48">
            <v>10.973593031535229</v>
          </cell>
          <cell r="AU48">
            <v>11.73039255095145</v>
          </cell>
        </row>
        <row r="49">
          <cell r="F49">
            <v>26.884070424465392</v>
          </cell>
          <cell r="G49">
            <v>34.725257631601025</v>
          </cell>
          <cell r="H49">
            <v>0</v>
          </cell>
          <cell r="I49">
            <v>11.285708730270349</v>
          </cell>
          <cell r="J49">
            <v>20.835154578960633</v>
          </cell>
          <cell r="K49">
            <v>21.843307219878099</v>
          </cell>
          <cell r="L49">
            <v>20.835154578960633</v>
          </cell>
          <cell r="M49">
            <v>26.043943223700843</v>
          </cell>
          <cell r="N49">
            <v>22.616129028496626</v>
          </cell>
          <cell r="O49">
            <v>23.205439819269969</v>
          </cell>
          <cell r="P49">
            <v>27.612180665128008</v>
          </cell>
          <cell r="Q49">
            <v>30.384600427651002</v>
          </cell>
          <cell r="U49">
            <v>7.3842670598047775</v>
          </cell>
          <cell r="V49">
            <v>9.5380116189144744</v>
          </cell>
          <cell r="W49">
            <v>0</v>
          </cell>
          <cell r="X49">
            <v>3.0998537761472083</v>
          </cell>
          <cell r="Y49">
            <v>5.7228069713486898</v>
          </cell>
          <cell r="Z49">
            <v>5.9997169860913724</v>
          </cell>
          <cell r="AA49">
            <v>5.7228069713486898</v>
          </cell>
          <cell r="AB49">
            <v>7.1535087141858771</v>
          </cell>
          <cell r="AC49">
            <v>6.2119885109898956</v>
          </cell>
          <cell r="AD49">
            <v>6.3738549319443267</v>
          </cell>
          <cell r="AE49">
            <v>7.584257626007826</v>
          </cell>
          <cell r="AF49">
            <v>8.3457601665501944</v>
          </cell>
          <cell r="AJ49">
            <v>16.039814494002279</v>
          </cell>
          <cell r="AK49">
            <v>20.718093721419546</v>
          </cell>
          <cell r="AL49">
            <v>0</v>
          </cell>
          <cell r="AM49">
            <v>6.7333804594613627</v>
          </cell>
          <cell r="AN49">
            <v>12.43085623285174</v>
          </cell>
          <cell r="AO49">
            <v>13.032349276376834</v>
          </cell>
          <cell r="AP49">
            <v>12.43085623285174</v>
          </cell>
          <cell r="AQ49">
            <v>15.538570291064705</v>
          </cell>
          <cell r="AR49">
            <v>13.493437134407433</v>
          </cell>
          <cell r="AS49">
            <v>13.845037008015714</v>
          </cell>
          <cell r="AT49">
            <v>16.474226136548182</v>
          </cell>
          <cell r="AU49">
            <v>18.128332006242168</v>
          </cell>
        </row>
        <row r="50">
          <cell r="F50">
            <v>26.884070424465392</v>
          </cell>
          <cell r="G50">
            <v>34.725257631601025</v>
          </cell>
          <cell r="H50">
            <v>33.605088030581783</v>
          </cell>
          <cell r="I50">
            <v>22.571417460540697</v>
          </cell>
          <cell r="J50">
            <v>20.835154578960633</v>
          </cell>
          <cell r="K50">
            <v>21.632695015777042</v>
          </cell>
          <cell r="L50">
            <v>20.835154578960633</v>
          </cell>
          <cell r="M50">
            <v>20.163052818349001</v>
          </cell>
          <cell r="N50">
            <v>21.703286019750667</v>
          </cell>
          <cell r="O50">
            <v>22.571417460540697</v>
          </cell>
          <cell r="P50">
            <v>27.410225831651339</v>
          </cell>
          <cell r="Q50">
            <v>30.384600427651002</v>
          </cell>
          <cell r="U50">
            <v>6.4822846212056699</v>
          </cell>
          <cell r="V50">
            <v>8.3729509690572996</v>
          </cell>
          <cell r="W50">
            <v>8.1028557765070985</v>
          </cell>
          <cell r="X50">
            <v>5.442418129887252</v>
          </cell>
          <cell r="Y50">
            <v>5.023770581434384</v>
          </cell>
          <cell r="Z50">
            <v>5.2160734591883378</v>
          </cell>
          <cell r="AA50">
            <v>5.023770581434384</v>
          </cell>
          <cell r="AB50">
            <v>4.8617134659042431</v>
          </cell>
          <cell r="AC50">
            <v>5.2330943556608185</v>
          </cell>
          <cell r="AD50">
            <v>5.442418129887252</v>
          </cell>
          <cell r="AE50">
            <v>6.6091511652414212</v>
          </cell>
          <cell r="AF50">
            <v>7.326332097925162</v>
          </cell>
          <cell r="AJ50">
            <v>16.039814494002279</v>
          </cell>
          <cell r="AK50">
            <v>20.718093721419542</v>
          </cell>
          <cell r="AL50">
            <v>20.049768117502872</v>
          </cell>
          <cell r="AM50">
            <v>13.466760918922722</v>
          </cell>
          <cell r="AN50">
            <v>12.430856232851738</v>
          </cell>
          <cell r="AO50">
            <v>12.906691939871729</v>
          </cell>
          <cell r="AP50">
            <v>12.430856232851738</v>
          </cell>
          <cell r="AQ50">
            <v>12.029860870501683</v>
          </cell>
          <cell r="AR50">
            <v>12.948808575887231</v>
          </cell>
          <cell r="AS50">
            <v>13.466760918922722</v>
          </cell>
          <cell r="AT50">
            <v>16.353734037919207</v>
          </cell>
          <cell r="AU50">
            <v>18.128332006242164</v>
          </cell>
        </row>
        <row r="51">
          <cell r="F51">
            <v>26.884070424465392</v>
          </cell>
          <cell r="G51">
            <v>34.725257631601025</v>
          </cell>
          <cell r="H51">
            <v>33.605088030581783</v>
          </cell>
          <cell r="I51">
            <v>22.571417460540697</v>
          </cell>
          <cell r="J51">
            <v>20.835154578960633</v>
          </cell>
          <cell r="K51">
            <v>21.843307219878099</v>
          </cell>
          <cell r="L51">
            <v>20.835154578960633</v>
          </cell>
          <cell r="M51">
            <v>5.5428335799533901</v>
          </cell>
          <cell r="N51">
            <v>12.153840171060384</v>
          </cell>
          <cell r="O51">
            <v>22.571417460540697</v>
          </cell>
          <cell r="P51">
            <v>27.612180665128008</v>
          </cell>
          <cell r="Q51">
            <v>30.384600427651002</v>
          </cell>
          <cell r="U51">
            <v>7.0331427210617692</v>
          </cell>
          <cell r="V51">
            <v>9.084476014704757</v>
          </cell>
          <cell r="W51">
            <v>8.7914284013272219</v>
          </cell>
          <cell r="X51">
            <v>5.9049094095580994</v>
          </cell>
          <cell r="Y51">
            <v>5.4506856088228588</v>
          </cell>
          <cell r="Z51">
            <v>5.7144284608626785</v>
          </cell>
          <cell r="AA51">
            <v>5.4506856088228588</v>
          </cell>
          <cell r="AB51">
            <v>1.450060910844424</v>
          </cell>
          <cell r="AC51">
            <v>3.1795666051466713</v>
          </cell>
          <cell r="AD51">
            <v>5.9049094095580994</v>
          </cell>
          <cell r="AE51">
            <v>7.2236236697571936</v>
          </cell>
          <cell r="AF51">
            <v>7.9489165128666901</v>
          </cell>
          <cell r="AJ51">
            <v>16.039814494002275</v>
          </cell>
          <cell r="AK51">
            <v>20.718093721419542</v>
          </cell>
          <cell r="AL51">
            <v>20.049768117502872</v>
          </cell>
          <cell r="AM51">
            <v>13.466760918922722</v>
          </cell>
          <cell r="AN51">
            <v>12.430856232851735</v>
          </cell>
          <cell r="AO51">
            <v>13.032349276376829</v>
          </cell>
          <cell r="AP51">
            <v>12.430856232851735</v>
          </cell>
          <cell r="AQ51">
            <v>3.3070149344896627</v>
          </cell>
          <cell r="AR51">
            <v>7.2513328024968544</v>
          </cell>
          <cell r="AS51">
            <v>13.466760918922722</v>
          </cell>
          <cell r="AT51">
            <v>16.474226136548175</v>
          </cell>
          <cell r="AU51">
            <v>18.128332006242161</v>
          </cell>
        </row>
        <row r="52">
          <cell r="F52">
            <v>25.402946892079427</v>
          </cell>
          <cell r="G52">
            <v>26.249711788482081</v>
          </cell>
          <cell r="H52">
            <v>25.402946892079427</v>
          </cell>
          <cell r="I52">
            <v>27.913425915921088</v>
          </cell>
          <cell r="J52">
            <v>22.367712157791072</v>
          </cell>
          <cell r="K52">
            <v>25.402946892079427</v>
          </cell>
          <cell r="L52">
            <v>21.81314078197807</v>
          </cell>
          <cell r="M52">
            <v>25.402946892079427</v>
          </cell>
          <cell r="N52">
            <v>26.249711788482081</v>
          </cell>
          <cell r="O52">
            <v>25.69514041266908</v>
          </cell>
          <cell r="P52">
            <v>24.556181995676784</v>
          </cell>
          <cell r="Q52">
            <v>29.577140043360092</v>
          </cell>
          <cell r="U52">
            <v>4.5677897936517216</v>
          </cell>
          <cell r="V52">
            <v>4.7200494534401134</v>
          </cell>
          <cell r="W52">
            <v>4.5677897936517216</v>
          </cell>
          <cell r="X52">
            <v>5.0192075173905426</v>
          </cell>
          <cell r="Y52">
            <v>4.0220139708891107</v>
          </cell>
          <cell r="Z52">
            <v>4.5677897936517216</v>
          </cell>
          <cell r="AA52">
            <v>3.9222946162389674</v>
          </cell>
          <cell r="AB52">
            <v>4.5677897936517216</v>
          </cell>
          <cell r="AC52">
            <v>4.7200494534401134</v>
          </cell>
          <cell r="AD52">
            <v>4.6203300987899691</v>
          </cell>
          <cell r="AE52">
            <v>4.4155301338633315</v>
          </cell>
          <cell r="AF52">
            <v>5.3183655813409727</v>
          </cell>
          <cell r="AJ52">
            <v>7.1839380305894434</v>
          </cell>
          <cell r="AK52">
            <v>7.4234026316090933</v>
          </cell>
          <cell r="AL52">
            <v>7.1839380305894434</v>
          </cell>
          <cell r="AM52">
            <v>7.8938999814998114</v>
          </cell>
          <cell r="AN52">
            <v>6.325575481864087</v>
          </cell>
          <cell r="AO52">
            <v>7.1839380305894434</v>
          </cell>
          <cell r="AP52">
            <v>6.1687430319005152</v>
          </cell>
          <cell r="AQ52">
            <v>7.1839380305894434</v>
          </cell>
          <cell r="AR52">
            <v>7.4234026316090933</v>
          </cell>
          <cell r="AS52">
            <v>7.2665701816455215</v>
          </cell>
          <cell r="AT52">
            <v>6.944473429569797</v>
          </cell>
          <cell r="AU52">
            <v>8.3643973313905278</v>
          </cell>
        </row>
        <row r="53">
          <cell r="F53">
            <v>13.183722720733451</v>
          </cell>
          <cell r="G53">
            <v>17.028975180947363</v>
          </cell>
          <cell r="H53">
            <v>16.479653400916803</v>
          </cell>
          <cell r="I53">
            <v>11.068833867615801</v>
          </cell>
          <cell r="J53">
            <v>10.217385108568436</v>
          </cell>
          <cell r="K53">
            <v>10.711774710595938</v>
          </cell>
          <cell r="L53">
            <v>10.217385108568436</v>
          </cell>
          <cell r="M53">
            <v>13.183722720733451</v>
          </cell>
          <cell r="N53">
            <v>11.494558247139484</v>
          </cell>
          <cell r="O53">
            <v>11.494558247139484</v>
          </cell>
          <cell r="P53">
            <v>13.540781877753313</v>
          </cell>
          <cell r="Q53">
            <v>14.900353283328949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6.1370453651974906</v>
          </cell>
          <cell r="AK53">
            <v>7.9270169300467526</v>
          </cell>
          <cell r="AL53">
            <v>7.6713067064968588</v>
          </cell>
          <cell r="AM53">
            <v>5.1525610045303969</v>
          </cell>
          <cell r="AN53">
            <v>4.7562101580280602</v>
          </cell>
          <cell r="AO53">
            <v>4.9863493592229648</v>
          </cell>
          <cell r="AP53">
            <v>4.7562101580280602</v>
          </cell>
          <cell r="AQ53">
            <v>6.1370453651974906</v>
          </cell>
          <cell r="AR53">
            <v>5.3507364277815643</v>
          </cell>
          <cell r="AS53">
            <v>5.3507364277815643</v>
          </cell>
          <cell r="AT53">
            <v>6.3032570105049217</v>
          </cell>
          <cell r="AU53">
            <v>6.9361398137909118</v>
          </cell>
        </row>
        <row r="54">
          <cell r="F54">
            <v>56.271024242795669</v>
          </cell>
          <cell r="G54">
            <v>74.377808050214355</v>
          </cell>
          <cell r="H54">
            <v>71.978523919562278</v>
          </cell>
          <cell r="I54">
            <v>48.345575232639334</v>
          </cell>
          <cell r="J54">
            <v>44.626684830128617</v>
          </cell>
          <cell r="K54">
            <v>44.986577449726425</v>
          </cell>
          <cell r="L54">
            <v>44.626684830128617</v>
          </cell>
          <cell r="M54">
            <v>53.983892939671705</v>
          </cell>
          <cell r="N54">
            <v>48.345575232639334</v>
          </cell>
          <cell r="O54">
            <v>48.345575232639334</v>
          </cell>
          <cell r="P54">
            <v>57.402872825850913</v>
          </cell>
          <cell r="Q54">
            <v>65.080582043937554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34.618232406867399</v>
          </cell>
          <cell r="AK54">
            <v>45.757621789252333</v>
          </cell>
          <cell r="AL54">
            <v>44.28156947347</v>
          </cell>
          <cell r="AM54">
            <v>29.74245416301402</v>
          </cell>
          <cell r="AN54">
            <v>27.454573073551405</v>
          </cell>
          <cell r="AO54">
            <v>27.67598092091875</v>
          </cell>
          <cell r="AP54">
            <v>27.454573073551405</v>
          </cell>
          <cell r="AQ54">
            <v>33.211177105102493</v>
          </cell>
          <cell r="AR54">
            <v>29.74245416301402</v>
          </cell>
          <cell r="AS54">
            <v>29.74245416301402</v>
          </cell>
          <cell r="AT54">
            <v>35.314551655092323</v>
          </cell>
          <cell r="AU54">
            <v>40.037919065595787</v>
          </cell>
        </row>
        <row r="55">
          <cell r="F55">
            <v>266.33383358791201</v>
          </cell>
          <cell r="G55">
            <v>274.67191308175512</v>
          </cell>
          <cell r="H55">
            <v>266.44664392650327</v>
          </cell>
          <cell r="I55">
            <v>273.23720098558459</v>
          </cell>
          <cell r="J55">
            <v>224.19816176850071</v>
          </cell>
          <cell r="K55">
            <v>242.27359027964562</v>
          </cell>
          <cell r="L55">
            <v>213.15208262998871</v>
          </cell>
          <cell r="M55">
            <v>266.44664392650344</v>
          </cell>
          <cell r="N55">
            <v>263.69461286247378</v>
          </cell>
          <cell r="O55">
            <v>239.15869645216929</v>
          </cell>
          <cell r="P55">
            <v>235.79902525890091</v>
          </cell>
          <cell r="Q55">
            <v>292.77857751642307</v>
          </cell>
          <cell r="U55">
            <v>69.182642382889227</v>
          </cell>
          <cell r="V55">
            <v>71.348534579203985</v>
          </cell>
          <cell r="W55">
            <v>69.21194589722954</v>
          </cell>
          <cell r="X55">
            <v>70.97585502687437</v>
          </cell>
          <cell r="Y55">
            <v>58.237517327709533</v>
          </cell>
          <cell r="Z55">
            <v>62.932774741151334</v>
          </cell>
          <cell r="AA55">
            <v>55.368197525272492</v>
          </cell>
          <cell r="AB55">
            <v>69.211945897229583</v>
          </cell>
          <cell r="AC55">
            <v>68.497080728337991</v>
          </cell>
          <cell r="AD55">
            <v>62.123652659950061</v>
          </cell>
          <cell r="AE55">
            <v>61.250947425482515</v>
          </cell>
          <cell r="AF55">
            <v>76.051905808669389</v>
          </cell>
          <cell r="AJ55">
            <v>99.823348644431306</v>
          </cell>
          <cell r="AK55">
            <v>102.94850553916788</v>
          </cell>
          <cell r="AL55">
            <v>99.865630564111541</v>
          </cell>
          <cell r="AM55">
            <v>102.41076775403162</v>
          </cell>
          <cell r="AN55">
            <v>84.030672957179334</v>
          </cell>
          <cell r="AO55">
            <v>90.805440465528676</v>
          </cell>
          <cell r="AP55">
            <v>79.890543278034755</v>
          </cell>
          <cell r="AQ55">
            <v>99.865630564111598</v>
          </cell>
          <cell r="AR55">
            <v>98.834154567674744</v>
          </cell>
          <cell r="AS55">
            <v>89.637961560044758</v>
          </cell>
          <cell r="AT55">
            <v>88.378738785610494</v>
          </cell>
          <cell r="AU55">
            <v>109.73498043910945</v>
          </cell>
        </row>
        <row r="56">
          <cell r="F56">
            <v>260.82949129450589</v>
          </cell>
          <cell r="G56">
            <v>266.72345219609286</v>
          </cell>
          <cell r="H56">
            <v>263.66468886850276</v>
          </cell>
          <cell r="I56">
            <v>259.1827178058046</v>
          </cell>
          <cell r="J56">
            <v>217.17026229604892</v>
          </cell>
          <cell r="K56">
            <v>227.01112772052406</v>
          </cell>
          <cell r="L56">
            <v>209.78550122558767</v>
          </cell>
          <cell r="M56">
            <v>266.4589047756823</v>
          </cell>
          <cell r="N56">
            <v>257.25616099489736</v>
          </cell>
          <cell r="O56">
            <v>234.62144408769581</v>
          </cell>
          <cell r="P56">
            <v>235.80987582261085</v>
          </cell>
          <cell r="Q56">
            <v>282.78038562665392</v>
          </cell>
          <cell r="U56">
            <v>69.500398549839829</v>
          </cell>
          <cell r="V56">
            <v>71.070898226331352</v>
          </cell>
          <cell r="W56">
            <v>70.255862820319251</v>
          </cell>
          <cell r="X56">
            <v>69.061600723650685</v>
          </cell>
          <cell r="Y56">
            <v>57.866998504806659</v>
          </cell>
          <cell r="Z56">
            <v>60.489186914874566</v>
          </cell>
          <cell r="AA56">
            <v>55.899261516764582</v>
          </cell>
          <cell r="AB56">
            <v>71.000407151634946</v>
          </cell>
          <cell r="AC56">
            <v>68.548252077673467</v>
          </cell>
          <cell r="AD56">
            <v>62.517025170371504</v>
          </cell>
          <cell r="AE56">
            <v>62.833693652972705</v>
          </cell>
          <cell r="AF56">
            <v>75.349414690760554</v>
          </cell>
          <cell r="AJ56">
            <v>97.760291644083651</v>
          </cell>
          <cell r="AK56">
            <v>99.969379787522854</v>
          </cell>
          <cell r="AL56">
            <v>98.822938894311875</v>
          </cell>
          <cell r="AM56">
            <v>97.14307211216574</v>
          </cell>
          <cell r="AN56">
            <v>81.396578558335321</v>
          </cell>
          <cell r="AO56">
            <v>85.084987676308145</v>
          </cell>
          <cell r="AP56">
            <v>78.628730519422348</v>
          </cell>
          <cell r="AQ56">
            <v>99.870225996114257</v>
          </cell>
          <cell r="AR56">
            <v>96.420988291166651</v>
          </cell>
          <cell r="AS56">
            <v>87.937375049630162</v>
          </cell>
          <cell r="AT56">
            <v>88.382805635058858</v>
          </cell>
          <cell r="AU56">
            <v>105.98760451851726</v>
          </cell>
        </row>
        <row r="57">
          <cell r="F57">
            <v>0.29179269724285767</v>
          </cell>
          <cell r="G57">
            <v>0.31267582898863439</v>
          </cell>
          <cell r="H57">
            <v>0.3239472999311318</v>
          </cell>
          <cell r="I57">
            <v>0.70822198425039951</v>
          </cell>
          <cell r="J57">
            <v>1.6627759323372657</v>
          </cell>
          <cell r="K57">
            <v>0.83981220081424923</v>
          </cell>
          <cell r="L57">
            <v>0.92568547893395692</v>
          </cell>
          <cell r="M57">
            <v>0.31749098564571637</v>
          </cell>
          <cell r="N57">
            <v>0.544657370197557</v>
          </cell>
          <cell r="O57">
            <v>1.0392811866789458</v>
          </cell>
          <cell r="P57">
            <v>0.96672607406547095</v>
          </cell>
          <cell r="Q57">
            <v>0.43356259111205731</v>
          </cell>
          <cell r="U57">
            <v>6.9707808566108712E-2</v>
          </cell>
          <cell r="V57">
            <v>7.4696683763296551E-2</v>
          </cell>
          <cell r="W57">
            <v>7.7389381511191596E-2</v>
          </cell>
          <cell r="X57">
            <v>0.16919067189453085</v>
          </cell>
          <cell r="Y57">
            <v>0.39722881166977592</v>
          </cell>
          <cell r="Z57">
            <v>0.20062691314415709</v>
          </cell>
          <cell r="AA57">
            <v>0.22114160761278065</v>
          </cell>
          <cell r="AB57">
            <v>7.5847000483486193E-2</v>
          </cell>
          <cell r="AC57">
            <v>0.13011590781606114</v>
          </cell>
          <cell r="AD57">
            <v>0.24827905116171492</v>
          </cell>
          <cell r="AE57">
            <v>0.23094599948378652</v>
          </cell>
          <cell r="AF57">
            <v>0.10357592355202486</v>
          </cell>
        </row>
        <row r="58">
          <cell r="F58">
            <v>0.29179269724285767</v>
          </cell>
          <cell r="G58">
            <v>0.31267582898863439</v>
          </cell>
          <cell r="H58">
            <v>0.3239472999311318</v>
          </cell>
          <cell r="I58">
            <v>0.70822198425039951</v>
          </cell>
          <cell r="J58">
            <v>1.6627759323372657</v>
          </cell>
          <cell r="K58">
            <v>0.83981220081424923</v>
          </cell>
          <cell r="L58">
            <v>0.92568547893395692</v>
          </cell>
          <cell r="M58">
            <v>0.31749098564571637</v>
          </cell>
          <cell r="N58">
            <v>0.544657370197557</v>
          </cell>
          <cell r="O58">
            <v>1.0392811866789458</v>
          </cell>
          <cell r="P58">
            <v>0.96672607406547095</v>
          </cell>
          <cell r="Q58">
            <v>0.43356259111205731</v>
          </cell>
          <cell r="U58">
            <v>6.9707808566108712E-2</v>
          </cell>
          <cell r="V58">
            <v>7.4696683763296551E-2</v>
          </cell>
          <cell r="W58">
            <v>7.7389381511191596E-2</v>
          </cell>
          <cell r="X58">
            <v>0.16919067189453085</v>
          </cell>
          <cell r="Y58">
            <v>0.39722881166977592</v>
          </cell>
          <cell r="Z58">
            <v>0.20062691314415709</v>
          </cell>
          <cell r="AA58">
            <v>0.22114160761278065</v>
          </cell>
          <cell r="AB58">
            <v>7.5847000483486193E-2</v>
          </cell>
          <cell r="AC58">
            <v>0.13011590781606114</v>
          </cell>
          <cell r="AD58">
            <v>0.24827905116171492</v>
          </cell>
          <cell r="AE58">
            <v>0.23094599948378652</v>
          </cell>
          <cell r="AF58">
            <v>0.10357592355202486</v>
          </cell>
        </row>
        <row r="59">
          <cell r="F59">
            <v>6.4194393393428673</v>
          </cell>
          <cell r="G59">
            <v>6.8788682377499564</v>
          </cell>
          <cell r="H59">
            <v>7.1268405984848986</v>
          </cell>
          <cell r="I59">
            <v>15.580883653508788</v>
          </cell>
          <cell r="J59">
            <v>36.581070511419838</v>
          </cell>
          <cell r="K59">
            <v>18.475868417913482</v>
          </cell>
          <cell r="L59">
            <v>20.365080536547051</v>
          </cell>
          <cell r="M59">
            <v>6.9848016842057596</v>
          </cell>
          <cell r="N59">
            <v>11.982462144346256</v>
          </cell>
          <cell r="O59">
            <v>22.864186106936803</v>
          </cell>
          <cell r="P59">
            <v>21.267973629440363</v>
          </cell>
          <cell r="Q59">
            <v>9.5383770044652589</v>
          </cell>
          <cell r="U59">
            <v>1.5335717884543922</v>
          </cell>
          <cell r="V59">
            <v>1.6433270427925248</v>
          </cell>
          <cell r="W59">
            <v>1.7025663932462158</v>
          </cell>
          <cell r="X59">
            <v>3.7221947816796805</v>
          </cell>
          <cell r="Y59">
            <v>8.7390338567350732</v>
          </cell>
          <cell r="Z59">
            <v>4.4137920891714586</v>
          </cell>
          <cell r="AA59">
            <v>4.8651153674811765</v>
          </cell>
          <cell r="AB59">
            <v>1.668634010636697</v>
          </cell>
          <cell r="AC59">
            <v>2.8625499719533471</v>
          </cell>
          <cell r="AD59">
            <v>5.4621391255577301</v>
          </cell>
          <cell r="AE59">
            <v>5.0808119886433065</v>
          </cell>
          <cell r="AF59">
            <v>2.2786703181445476</v>
          </cell>
        </row>
        <row r="60">
          <cell r="F60">
            <v>5.8825407764160094</v>
          </cell>
          <cell r="G60">
            <v>6.3035447124108694</v>
          </cell>
          <cell r="H60">
            <v>6.530777566611615</v>
          </cell>
          <cell r="I60">
            <v>14.277755202488052</v>
          </cell>
          <cell r="J60">
            <v>33.521562795919273</v>
          </cell>
          <cell r="K60">
            <v>16.930613968415262</v>
          </cell>
          <cell r="L60">
            <v>18.661819255308568</v>
          </cell>
          <cell r="M60">
            <v>6.4006182706176418</v>
          </cell>
          <cell r="N60">
            <v>10.980292583182749</v>
          </cell>
          <cell r="O60">
            <v>20.951908723447541</v>
          </cell>
          <cell r="P60">
            <v>19.489197653159891</v>
          </cell>
          <cell r="Q60">
            <v>8.7406218368190736</v>
          </cell>
          <cell r="U60">
            <v>1.4053094206927521</v>
          </cell>
          <cell r="V60">
            <v>1.5058851446680592</v>
          </cell>
          <cell r="W60">
            <v>1.560169931265623</v>
          </cell>
          <cell r="X60">
            <v>3.4108839453937434</v>
          </cell>
          <cell r="Y60">
            <v>8.0081328432626862</v>
          </cell>
          <cell r="Z60">
            <v>4.0446385689862092</v>
          </cell>
          <cell r="AA60">
            <v>4.4582148094736596</v>
          </cell>
          <cell r="AB60">
            <v>1.5290755297470824</v>
          </cell>
          <cell r="AC60">
            <v>2.6231367015717941</v>
          </cell>
          <cell r="AD60">
            <v>5.0053056714201736</v>
          </cell>
          <cell r="AE60">
            <v>4.6558713495931379</v>
          </cell>
          <cell r="AF60">
            <v>2.0880906188088217</v>
          </cell>
        </row>
        <row r="61">
          <cell r="F61">
            <v>5.8825407764160094</v>
          </cell>
          <cell r="G61">
            <v>6.3035447124108694</v>
          </cell>
          <cell r="H61">
            <v>6.530777566611615</v>
          </cell>
          <cell r="I61">
            <v>14.277755202488052</v>
          </cell>
          <cell r="J61">
            <v>33.521562795919273</v>
          </cell>
          <cell r="K61">
            <v>16.930613968415262</v>
          </cell>
          <cell r="L61">
            <v>18.661819255308568</v>
          </cell>
          <cell r="M61">
            <v>6.4006182706176418</v>
          </cell>
          <cell r="N61">
            <v>10.980292583182749</v>
          </cell>
          <cell r="O61">
            <v>20.951908723447541</v>
          </cell>
          <cell r="P61">
            <v>19.489197653159891</v>
          </cell>
          <cell r="Q61">
            <v>8.7406218368190736</v>
          </cell>
          <cell r="U61">
            <v>1.4053094206927521</v>
          </cell>
          <cell r="V61">
            <v>1.5058851446680592</v>
          </cell>
          <cell r="W61">
            <v>1.560169931265623</v>
          </cell>
          <cell r="X61">
            <v>3.4108839453937434</v>
          </cell>
          <cell r="Y61">
            <v>8.0081328432626862</v>
          </cell>
          <cell r="Z61">
            <v>4.0446385689862092</v>
          </cell>
          <cell r="AA61">
            <v>4.4582148094736596</v>
          </cell>
          <cell r="AB61">
            <v>1.5290755297470824</v>
          </cell>
          <cell r="AC61">
            <v>2.6231367015717941</v>
          </cell>
          <cell r="AD61">
            <v>5.0053056714201736</v>
          </cell>
          <cell r="AE61">
            <v>4.6558713495931379</v>
          </cell>
          <cell r="AF61">
            <v>2.0880906188088217</v>
          </cell>
        </row>
        <row r="62">
          <cell r="F62">
            <v>5.8825407764160094</v>
          </cell>
          <cell r="G62">
            <v>6.3035447124108694</v>
          </cell>
          <cell r="H62">
            <v>6.530777566611615</v>
          </cell>
          <cell r="I62">
            <v>14.277755202488052</v>
          </cell>
          <cell r="J62">
            <v>33.521562795919273</v>
          </cell>
          <cell r="K62">
            <v>16.930613968415262</v>
          </cell>
          <cell r="L62">
            <v>18.661819255308568</v>
          </cell>
          <cell r="M62">
            <v>6.4006182706176418</v>
          </cell>
          <cell r="N62">
            <v>10.980292583182749</v>
          </cell>
          <cell r="O62">
            <v>20.951908723447541</v>
          </cell>
          <cell r="P62">
            <v>19.489197653159891</v>
          </cell>
          <cell r="Q62">
            <v>8.7406218368190736</v>
          </cell>
          <cell r="U62">
            <v>1.4053094206927521</v>
          </cell>
          <cell r="V62">
            <v>1.5058851446680592</v>
          </cell>
          <cell r="W62">
            <v>1.560169931265623</v>
          </cell>
          <cell r="X62">
            <v>3.4108839453937434</v>
          </cell>
          <cell r="Y62">
            <v>8.0081328432626862</v>
          </cell>
          <cell r="Z62">
            <v>4.0446385689862092</v>
          </cell>
          <cell r="AA62">
            <v>4.4582148094736596</v>
          </cell>
          <cell r="AB62">
            <v>1.5290755297470824</v>
          </cell>
          <cell r="AC62">
            <v>2.6231367015717941</v>
          </cell>
          <cell r="AD62">
            <v>5.0053056714201736</v>
          </cell>
          <cell r="AE62">
            <v>4.6558713495931379</v>
          </cell>
          <cell r="AF62">
            <v>2.0880906188088217</v>
          </cell>
        </row>
        <row r="63">
          <cell r="F63">
            <v>5.8825407764160094</v>
          </cell>
          <cell r="G63">
            <v>6.3035447124108694</v>
          </cell>
          <cell r="H63">
            <v>6.530777566611615</v>
          </cell>
          <cell r="I63">
            <v>14.277755202488052</v>
          </cell>
          <cell r="J63">
            <v>33.521562795919273</v>
          </cell>
          <cell r="K63">
            <v>16.930613968415262</v>
          </cell>
          <cell r="L63">
            <v>18.661819255308568</v>
          </cell>
          <cell r="M63">
            <v>6.4006182706176418</v>
          </cell>
          <cell r="N63">
            <v>10.980292583182749</v>
          </cell>
          <cell r="O63">
            <v>20.951908723447541</v>
          </cell>
          <cell r="P63">
            <v>19.489197653159891</v>
          </cell>
          <cell r="Q63">
            <v>8.7406218368190736</v>
          </cell>
          <cell r="U63">
            <v>1.4053094206927521</v>
          </cell>
          <cell r="V63">
            <v>1.5058851446680592</v>
          </cell>
          <cell r="W63">
            <v>1.560169931265623</v>
          </cell>
          <cell r="X63">
            <v>3.4108839453937434</v>
          </cell>
          <cell r="Y63">
            <v>8.0081328432626862</v>
          </cell>
          <cell r="Z63">
            <v>4.0446385689862092</v>
          </cell>
          <cell r="AA63">
            <v>4.4582148094736596</v>
          </cell>
          <cell r="AB63">
            <v>1.5290755297470824</v>
          </cell>
          <cell r="AC63">
            <v>2.6231367015717941</v>
          </cell>
          <cell r="AD63">
            <v>5.0053056714201736</v>
          </cell>
          <cell r="AE63">
            <v>4.6558713495931379</v>
          </cell>
          <cell r="AF63">
            <v>2.0880906188088217</v>
          </cell>
        </row>
        <row r="64">
          <cell r="F64">
            <v>5.8825407764160094</v>
          </cell>
          <cell r="G64">
            <v>6.3035447124108694</v>
          </cell>
          <cell r="H64">
            <v>6.530777566611615</v>
          </cell>
          <cell r="I64">
            <v>14.277755202488052</v>
          </cell>
          <cell r="J64">
            <v>33.521562795919273</v>
          </cell>
          <cell r="K64">
            <v>16.930613968415262</v>
          </cell>
          <cell r="L64">
            <v>18.661819255308568</v>
          </cell>
          <cell r="M64">
            <v>6.4006182706176418</v>
          </cell>
          <cell r="N64">
            <v>10.980292583182749</v>
          </cell>
          <cell r="O64">
            <v>20.951908723447541</v>
          </cell>
          <cell r="P64">
            <v>19.489197653159891</v>
          </cell>
          <cell r="Q64">
            <v>8.7406218368190736</v>
          </cell>
          <cell r="U64">
            <v>1.4053094206927521</v>
          </cell>
          <cell r="V64">
            <v>1.5058851446680592</v>
          </cell>
          <cell r="W64">
            <v>1.560169931265623</v>
          </cell>
          <cell r="X64">
            <v>3.4108839453937434</v>
          </cell>
          <cell r="Y64">
            <v>8.0081328432626862</v>
          </cell>
          <cell r="Z64">
            <v>4.0446385689862092</v>
          </cell>
          <cell r="AA64">
            <v>4.4582148094736596</v>
          </cell>
          <cell r="AB64">
            <v>1.5290755297470824</v>
          </cell>
          <cell r="AC64">
            <v>2.6231367015717941</v>
          </cell>
          <cell r="AD64">
            <v>5.0053056714201736</v>
          </cell>
          <cell r="AE64">
            <v>4.6558713495931379</v>
          </cell>
          <cell r="AF64">
            <v>2.0880906188088217</v>
          </cell>
        </row>
        <row r="65">
          <cell r="F65">
            <v>5.8825407764160094</v>
          </cell>
          <cell r="G65">
            <v>6.3035447124108694</v>
          </cell>
          <cell r="H65">
            <v>6.530777566611615</v>
          </cell>
          <cell r="I65">
            <v>14.277755202488052</v>
          </cell>
          <cell r="J65">
            <v>33.521562795919273</v>
          </cell>
          <cell r="K65">
            <v>16.930613968415262</v>
          </cell>
          <cell r="L65">
            <v>18.661819255308568</v>
          </cell>
          <cell r="M65">
            <v>6.4006182706176418</v>
          </cell>
          <cell r="N65">
            <v>10.980292583182749</v>
          </cell>
          <cell r="O65">
            <v>20.951908723447541</v>
          </cell>
          <cell r="P65">
            <v>19.489197653159891</v>
          </cell>
          <cell r="Q65">
            <v>8.7406218368190736</v>
          </cell>
          <cell r="U65">
            <v>1.4053094206927521</v>
          </cell>
          <cell r="V65">
            <v>1.5058851446680592</v>
          </cell>
          <cell r="W65">
            <v>1.560169931265623</v>
          </cell>
          <cell r="X65">
            <v>3.4108839453937434</v>
          </cell>
          <cell r="Y65">
            <v>8.0081328432626862</v>
          </cell>
          <cell r="Z65">
            <v>4.0446385689862092</v>
          </cell>
          <cell r="AA65">
            <v>4.4582148094736596</v>
          </cell>
          <cell r="AB65">
            <v>1.5290755297470824</v>
          </cell>
          <cell r="AC65">
            <v>2.6231367015717941</v>
          </cell>
          <cell r="AD65">
            <v>5.0053056714201736</v>
          </cell>
          <cell r="AE65">
            <v>4.6558713495931379</v>
          </cell>
          <cell r="AF65">
            <v>2.0880906188088217</v>
          </cell>
        </row>
        <row r="66">
          <cell r="F66">
            <v>5.8825407764160094</v>
          </cell>
          <cell r="G66">
            <v>6.3035447124108694</v>
          </cell>
          <cell r="H66">
            <v>6.530777566611615</v>
          </cell>
          <cell r="I66">
            <v>14.277755202488052</v>
          </cell>
          <cell r="J66">
            <v>33.521562795919273</v>
          </cell>
          <cell r="K66">
            <v>16.930613968415262</v>
          </cell>
          <cell r="L66">
            <v>18.661819255308568</v>
          </cell>
          <cell r="M66">
            <v>6.4006182706176418</v>
          </cell>
          <cell r="N66">
            <v>10.980292583182749</v>
          </cell>
          <cell r="O66">
            <v>20.951908723447541</v>
          </cell>
          <cell r="P66">
            <v>19.489197653159891</v>
          </cell>
          <cell r="Q66">
            <v>8.7406218368190736</v>
          </cell>
          <cell r="U66">
            <v>1.4053094206927521</v>
          </cell>
          <cell r="V66">
            <v>1.5058851446680592</v>
          </cell>
          <cell r="W66">
            <v>1.560169931265623</v>
          </cell>
          <cell r="X66">
            <v>3.4108839453937434</v>
          </cell>
          <cell r="Y66">
            <v>8.0081328432626862</v>
          </cell>
          <cell r="Z66">
            <v>4.0446385689862092</v>
          </cell>
          <cell r="AA66">
            <v>4.4582148094736596</v>
          </cell>
          <cell r="AB66">
            <v>1.5290755297470824</v>
          </cell>
          <cell r="AC66">
            <v>2.6231367015717941</v>
          </cell>
          <cell r="AD66">
            <v>5.0053056714201736</v>
          </cell>
          <cell r="AE66">
            <v>4.6558713495931379</v>
          </cell>
          <cell r="AF66">
            <v>2.0880906188088217</v>
          </cell>
        </row>
        <row r="67">
          <cell r="F67">
            <v>8.753780917285729</v>
          </cell>
          <cell r="G67">
            <v>9.3802748696590328</v>
          </cell>
          <cell r="H67">
            <v>9.7184189979339521</v>
          </cell>
          <cell r="I67">
            <v>21.246659527511984</v>
          </cell>
          <cell r="J67">
            <v>49.883277970117973</v>
          </cell>
          <cell r="K67">
            <v>25.194366024427477</v>
          </cell>
          <cell r="L67">
            <v>27.770564368018704</v>
          </cell>
          <cell r="M67">
            <v>9.5247295693714911</v>
          </cell>
          <cell r="N67">
            <v>16.33972110592671</v>
          </cell>
          <cell r="O67">
            <v>31.178435600368367</v>
          </cell>
          <cell r="P67">
            <v>29.001782221964131</v>
          </cell>
          <cell r="Q67">
            <v>13.006877733361716</v>
          </cell>
          <cell r="U67">
            <v>2.4806209431424255</v>
          </cell>
          <cell r="V67">
            <v>2.6581549748589932</v>
          </cell>
          <cell r="W67">
            <v>2.7539772731693208</v>
          </cell>
          <cell r="X67">
            <v>6.0208165013232833</v>
          </cell>
          <cell r="Y67">
            <v>14.135778038598454</v>
          </cell>
          <cell r="Z67">
            <v>7.1395060717111622</v>
          </cell>
          <cell r="AA67">
            <v>7.8695416557845572</v>
          </cell>
          <cell r="AB67">
            <v>2.6990901269753182</v>
          </cell>
          <cell r="AC67">
            <v>4.6303025816456014</v>
          </cell>
          <cell r="AD67">
            <v>8.8352542810349917</v>
          </cell>
          <cell r="AE67">
            <v>8.2184405856214831</v>
          </cell>
          <cell r="AF67">
            <v>3.6858511328010657</v>
          </cell>
        </row>
        <row r="68">
          <cell r="F68">
            <v>8.753780917285729</v>
          </cell>
          <cell r="G68">
            <v>9.3802748696590328</v>
          </cell>
          <cell r="H68">
            <v>9.7184189979339521</v>
          </cell>
          <cell r="I68">
            <v>21.246659527511984</v>
          </cell>
          <cell r="J68">
            <v>49.883277970117973</v>
          </cell>
          <cell r="K68">
            <v>25.194366024427477</v>
          </cell>
          <cell r="L68">
            <v>27.770564368018704</v>
          </cell>
          <cell r="M68">
            <v>9.5247295693714911</v>
          </cell>
          <cell r="N68">
            <v>16.33972110592671</v>
          </cell>
          <cell r="O68">
            <v>31.178435600368367</v>
          </cell>
          <cell r="P68">
            <v>29.001782221964131</v>
          </cell>
          <cell r="Q68">
            <v>13.006877733361716</v>
          </cell>
          <cell r="U68">
            <v>2.4806209431424255</v>
          </cell>
          <cell r="V68">
            <v>2.6581549748589932</v>
          </cell>
          <cell r="W68">
            <v>2.7539772731693208</v>
          </cell>
          <cell r="X68">
            <v>6.0208165013232833</v>
          </cell>
          <cell r="Y68">
            <v>14.135778038598454</v>
          </cell>
          <cell r="Z68">
            <v>7.1395060717111622</v>
          </cell>
          <cell r="AA68">
            <v>7.8695416557845572</v>
          </cell>
          <cell r="AB68">
            <v>2.6990901269753182</v>
          </cell>
          <cell r="AC68">
            <v>4.6303025816456014</v>
          </cell>
          <cell r="AD68">
            <v>8.8352542810349917</v>
          </cell>
          <cell r="AE68">
            <v>8.2184405856214831</v>
          </cell>
          <cell r="AF68">
            <v>3.6858511328010657</v>
          </cell>
        </row>
        <row r="69">
          <cell r="F69">
            <v>8.753780917285729</v>
          </cell>
          <cell r="G69">
            <v>9.3802748696590328</v>
          </cell>
          <cell r="H69">
            <v>9.7184189979339521</v>
          </cell>
          <cell r="I69">
            <v>21.246659527511984</v>
          </cell>
          <cell r="J69">
            <v>49.883277970117973</v>
          </cell>
          <cell r="K69">
            <v>25.194366024427477</v>
          </cell>
          <cell r="L69">
            <v>27.770564368018704</v>
          </cell>
          <cell r="M69">
            <v>9.5247295693714911</v>
          </cell>
          <cell r="N69">
            <v>16.33972110592671</v>
          </cell>
          <cell r="O69">
            <v>31.178435600368367</v>
          </cell>
          <cell r="P69">
            <v>29.001782221964131</v>
          </cell>
          <cell r="Q69">
            <v>13.006877733361716</v>
          </cell>
          <cell r="U69">
            <v>2.4806209431424255</v>
          </cell>
          <cell r="V69">
            <v>2.6581549748589932</v>
          </cell>
          <cell r="W69">
            <v>2.7539772731693208</v>
          </cell>
          <cell r="X69">
            <v>6.0208165013232833</v>
          </cell>
          <cell r="Y69">
            <v>14.135778038598454</v>
          </cell>
          <cell r="Z69">
            <v>7.1395060717111622</v>
          </cell>
          <cell r="AA69">
            <v>7.8695416557845572</v>
          </cell>
          <cell r="AB69">
            <v>2.6990901269753182</v>
          </cell>
          <cell r="AC69">
            <v>4.6303025816456014</v>
          </cell>
          <cell r="AD69">
            <v>8.8352542810349917</v>
          </cell>
          <cell r="AE69">
            <v>8.2184405856214831</v>
          </cell>
          <cell r="AF69">
            <v>3.6858511328010657</v>
          </cell>
        </row>
        <row r="70">
          <cell r="F70">
            <v>8.753780917285729</v>
          </cell>
          <cell r="G70">
            <v>9.3802748696590328</v>
          </cell>
          <cell r="H70">
            <v>9.7184189979339521</v>
          </cell>
          <cell r="I70">
            <v>21.246659527511984</v>
          </cell>
          <cell r="J70">
            <v>49.883277970117973</v>
          </cell>
          <cell r="K70">
            <v>25.194366024427477</v>
          </cell>
          <cell r="L70">
            <v>27.770564368018704</v>
          </cell>
          <cell r="M70">
            <v>9.5247295693714911</v>
          </cell>
          <cell r="N70">
            <v>16.33972110592671</v>
          </cell>
          <cell r="O70">
            <v>31.178435600368367</v>
          </cell>
          <cell r="P70">
            <v>29.001782221964131</v>
          </cell>
          <cell r="Q70">
            <v>13.006877733361716</v>
          </cell>
          <cell r="U70">
            <v>2.4806209431424255</v>
          </cell>
          <cell r="V70">
            <v>2.6581549748589932</v>
          </cell>
          <cell r="W70">
            <v>2.7539772731693208</v>
          </cell>
          <cell r="X70">
            <v>6.0208165013232833</v>
          </cell>
          <cell r="Y70">
            <v>14.135778038598454</v>
          </cell>
          <cell r="Z70">
            <v>7.1395060717111622</v>
          </cell>
          <cell r="AA70">
            <v>7.8695416557845572</v>
          </cell>
          <cell r="AB70">
            <v>2.6990901269753182</v>
          </cell>
          <cell r="AC70">
            <v>4.6303025816456014</v>
          </cell>
          <cell r="AD70">
            <v>8.8352542810349917</v>
          </cell>
          <cell r="AE70">
            <v>8.2184405856214831</v>
          </cell>
          <cell r="AF70">
            <v>3.6858511328010657</v>
          </cell>
        </row>
        <row r="71">
          <cell r="F71">
            <v>8.753780917285729</v>
          </cell>
          <cell r="G71">
            <v>9.3802748696590328</v>
          </cell>
          <cell r="H71">
            <v>9.7184189979339521</v>
          </cell>
          <cell r="I71">
            <v>21.246659527511984</v>
          </cell>
          <cell r="J71">
            <v>49.883277970117973</v>
          </cell>
          <cell r="K71">
            <v>25.194366024427477</v>
          </cell>
          <cell r="L71">
            <v>27.770564368018704</v>
          </cell>
          <cell r="M71">
            <v>9.5247295693714911</v>
          </cell>
          <cell r="N71">
            <v>16.33972110592671</v>
          </cell>
          <cell r="O71">
            <v>31.178435600368367</v>
          </cell>
          <cell r="P71">
            <v>29.001782221964131</v>
          </cell>
          <cell r="Q71">
            <v>13.006877733361716</v>
          </cell>
          <cell r="U71">
            <v>2.4806209431424255</v>
          </cell>
          <cell r="V71">
            <v>2.6581549748589932</v>
          </cell>
          <cell r="W71">
            <v>2.7539772731693208</v>
          </cell>
          <cell r="X71">
            <v>6.0208165013232833</v>
          </cell>
          <cell r="Y71">
            <v>14.135778038598454</v>
          </cell>
          <cell r="Z71">
            <v>7.1395060717111622</v>
          </cell>
          <cell r="AA71">
            <v>7.8695416557845572</v>
          </cell>
          <cell r="AB71">
            <v>2.6990901269753182</v>
          </cell>
          <cell r="AC71">
            <v>4.6303025816456014</v>
          </cell>
          <cell r="AD71">
            <v>8.8352542810349917</v>
          </cell>
          <cell r="AE71">
            <v>8.2184405856214831</v>
          </cell>
          <cell r="AF71">
            <v>3.6858511328010657</v>
          </cell>
        </row>
        <row r="72">
          <cell r="F72">
            <v>8.753780917285729</v>
          </cell>
          <cell r="G72">
            <v>9.3802748696590328</v>
          </cell>
          <cell r="H72">
            <v>9.7184189979339521</v>
          </cell>
          <cell r="I72">
            <v>21.246659527511984</v>
          </cell>
          <cell r="J72">
            <v>49.883277970117973</v>
          </cell>
          <cell r="K72">
            <v>25.194366024427477</v>
          </cell>
          <cell r="L72">
            <v>27.770564368018704</v>
          </cell>
          <cell r="M72">
            <v>9.5247295693714911</v>
          </cell>
          <cell r="N72">
            <v>16.33972110592671</v>
          </cell>
          <cell r="O72">
            <v>31.178435600368367</v>
          </cell>
          <cell r="P72">
            <v>29.001782221964131</v>
          </cell>
          <cell r="Q72">
            <v>13.006877733361716</v>
          </cell>
          <cell r="U72">
            <v>2.4806209431424255</v>
          </cell>
          <cell r="V72">
            <v>2.6581549748589932</v>
          </cell>
          <cell r="W72">
            <v>2.7539772731693208</v>
          </cell>
          <cell r="X72">
            <v>6.0208165013232833</v>
          </cell>
          <cell r="Y72">
            <v>14.135778038598454</v>
          </cell>
          <cell r="Z72">
            <v>7.1395060717111622</v>
          </cell>
          <cell r="AA72">
            <v>7.8695416557845572</v>
          </cell>
          <cell r="AB72">
            <v>2.6990901269753182</v>
          </cell>
          <cell r="AC72">
            <v>4.6303025816456014</v>
          </cell>
          <cell r="AD72">
            <v>8.8352542810349917</v>
          </cell>
          <cell r="AE72">
            <v>8.2184405856214831</v>
          </cell>
          <cell r="AF72">
            <v>3.6858511328010657</v>
          </cell>
        </row>
        <row r="73">
          <cell r="F73">
            <v>1.7507561834571459</v>
          </cell>
          <cell r="G73">
            <v>1.8760549739318062</v>
          </cell>
          <cell r="H73">
            <v>1.9436837995867906</v>
          </cell>
          <cell r="I73">
            <v>4.2493319055023964</v>
          </cell>
          <cell r="J73">
            <v>9.9766555940235939</v>
          </cell>
          <cell r="K73">
            <v>5.0388732048854949</v>
          </cell>
          <cell r="L73">
            <v>5.5541128736037404</v>
          </cell>
          <cell r="M73">
            <v>1.9049459138742981</v>
          </cell>
          <cell r="N73">
            <v>3.2679442211853424</v>
          </cell>
          <cell r="O73">
            <v>6.2356871200736741</v>
          </cell>
          <cell r="P73">
            <v>5.8003564443928264</v>
          </cell>
          <cell r="Q73">
            <v>2.6013755466723429</v>
          </cell>
          <cell r="U73">
            <v>0.83533498556498031</v>
          </cell>
          <cell r="V73">
            <v>0.89511856041192406</v>
          </cell>
          <cell r="W73">
            <v>0.92738617405000878</v>
          </cell>
          <cell r="X73">
            <v>2.0274756927800048</v>
          </cell>
          <cell r="Y73">
            <v>4.7601428087856128</v>
          </cell>
          <cell r="Z73">
            <v>2.4041880392249491</v>
          </cell>
          <cell r="AA73">
            <v>2.6500233675808209</v>
          </cell>
          <cell r="AB73">
            <v>0.90890323992804289</v>
          </cell>
          <cell r="AC73">
            <v>1.5592280436448551</v>
          </cell>
          <cell r="AD73">
            <v>2.9752215983316996</v>
          </cell>
          <cell r="AE73">
            <v>2.7675130966442887</v>
          </cell>
          <cell r="AF73">
            <v>1.2411893930528131</v>
          </cell>
        </row>
        <row r="74">
          <cell r="F74">
            <v>1.7507561834571459</v>
          </cell>
          <cell r="G74">
            <v>1.8760549739318062</v>
          </cell>
          <cell r="H74">
            <v>1.9436837995867906</v>
          </cell>
          <cell r="I74">
            <v>4.2493319055023964</v>
          </cell>
          <cell r="J74">
            <v>9.9766555940235939</v>
          </cell>
          <cell r="K74">
            <v>5.0388732048854949</v>
          </cell>
          <cell r="L74">
            <v>5.5541128736037404</v>
          </cell>
          <cell r="M74">
            <v>1.9049459138742981</v>
          </cell>
          <cell r="N74">
            <v>3.2679442211853424</v>
          </cell>
          <cell r="O74">
            <v>6.2356871200736741</v>
          </cell>
          <cell r="P74">
            <v>5.8003564443928264</v>
          </cell>
          <cell r="Q74">
            <v>2.6013755466723429</v>
          </cell>
          <cell r="U74">
            <v>0.83533498556498031</v>
          </cell>
          <cell r="V74">
            <v>0.89511856041192406</v>
          </cell>
          <cell r="W74">
            <v>0.92738617405000878</v>
          </cell>
          <cell r="X74">
            <v>2.0274756927800048</v>
          </cell>
          <cell r="Y74">
            <v>4.7601428087856128</v>
          </cell>
          <cell r="Z74">
            <v>2.4041880392249491</v>
          </cell>
          <cell r="AA74">
            <v>2.6500233675808209</v>
          </cell>
          <cell r="AB74">
            <v>0.90890323992804289</v>
          </cell>
          <cell r="AC74">
            <v>1.5592280436448551</v>
          </cell>
          <cell r="AD74">
            <v>2.9752215983316996</v>
          </cell>
          <cell r="AE74">
            <v>2.7675130966442887</v>
          </cell>
          <cell r="AF74">
            <v>1.2411893930528131</v>
          </cell>
        </row>
        <row r="75">
          <cell r="F75">
            <v>0.52522685503714373</v>
          </cell>
          <cell r="G75">
            <v>0.56281649217954188</v>
          </cell>
          <cell r="H75">
            <v>0.58310513987603718</v>
          </cell>
          <cell r="I75">
            <v>1.2747995716507188</v>
          </cell>
          <cell r="J75">
            <v>2.9929966782070783</v>
          </cell>
          <cell r="K75">
            <v>1.5116619614656484</v>
          </cell>
          <cell r="L75">
            <v>1.6662338620811221</v>
          </cell>
          <cell r="M75">
            <v>0.57148377416228946</v>
          </cell>
          <cell r="N75">
            <v>0.98038326635560269</v>
          </cell>
          <cell r="O75">
            <v>1.8707061360221022</v>
          </cell>
          <cell r="P75">
            <v>1.740106933317848</v>
          </cell>
          <cell r="Q75">
            <v>0.78041266400170295</v>
          </cell>
          <cell r="U75">
            <v>7.7074722894913142E-2</v>
          </cell>
          <cell r="V75">
            <v>8.2590836244193014E-2</v>
          </cell>
          <cell r="W75">
            <v>8.556810574997506E-2</v>
          </cell>
          <cell r="X75">
            <v>0.18707121082867059</v>
          </cell>
          <cell r="Y75">
            <v>0.43920905297557988</v>
          </cell>
          <cell r="Z75">
            <v>0.22182972114498245</v>
          </cell>
          <cell r="AA75">
            <v>0.24451246535926141</v>
          </cell>
          <cell r="AB75">
            <v>8.386272162222666E-2</v>
          </cell>
          <cell r="AC75">
            <v>0.14386691742908717</v>
          </cell>
          <cell r="AD75">
            <v>0.27451786912441978</v>
          </cell>
          <cell r="AE75">
            <v>0.25535301252542675</v>
          </cell>
          <cell r="AF75">
            <v>0.11452211410126474</v>
          </cell>
        </row>
        <row r="76">
          <cell r="F76">
            <v>0.52522685503714373</v>
          </cell>
          <cell r="G76">
            <v>0.56281649217954188</v>
          </cell>
          <cell r="H76">
            <v>0.58310513987603718</v>
          </cell>
          <cell r="I76">
            <v>1.2747995716507188</v>
          </cell>
          <cell r="J76">
            <v>2.9929966782070783</v>
          </cell>
          <cell r="K76">
            <v>1.5116619614656484</v>
          </cell>
          <cell r="L76">
            <v>1.6662338620811221</v>
          </cell>
          <cell r="M76">
            <v>0.57148377416228946</v>
          </cell>
          <cell r="N76">
            <v>0.98038326635560269</v>
          </cell>
          <cell r="O76">
            <v>1.8707061360221022</v>
          </cell>
          <cell r="P76">
            <v>1.740106933317848</v>
          </cell>
          <cell r="Q76">
            <v>0.78041266400170295</v>
          </cell>
          <cell r="U76">
            <v>7.7074722894913142E-2</v>
          </cell>
          <cell r="V76">
            <v>8.2590836244193014E-2</v>
          </cell>
          <cell r="W76">
            <v>8.556810574997506E-2</v>
          </cell>
          <cell r="X76">
            <v>0.18707121082867059</v>
          </cell>
          <cell r="Y76">
            <v>0.43920905297557988</v>
          </cell>
          <cell r="Z76">
            <v>0.22182972114498245</v>
          </cell>
          <cell r="AA76">
            <v>0.24451246535926141</v>
          </cell>
          <cell r="AB76">
            <v>8.386272162222666E-2</v>
          </cell>
          <cell r="AC76">
            <v>0.14386691742908717</v>
          </cell>
          <cell r="AD76">
            <v>0.27451786912441978</v>
          </cell>
          <cell r="AE76">
            <v>0.25535301252542675</v>
          </cell>
          <cell r="AF76">
            <v>0.11452211410126474</v>
          </cell>
        </row>
        <row r="77">
          <cell r="F77">
            <v>0.52522685503714373</v>
          </cell>
          <cell r="G77">
            <v>0.56281649217954188</v>
          </cell>
          <cell r="H77">
            <v>0.58310513987603718</v>
          </cell>
          <cell r="I77">
            <v>1.2747995716507188</v>
          </cell>
          <cell r="J77">
            <v>2.9929966782070783</v>
          </cell>
          <cell r="K77">
            <v>1.5116619614656484</v>
          </cell>
          <cell r="L77">
            <v>1.6662338620811221</v>
          </cell>
          <cell r="M77">
            <v>0.57148377416228946</v>
          </cell>
          <cell r="N77">
            <v>0.98038326635560269</v>
          </cell>
          <cell r="O77">
            <v>1.8707061360221022</v>
          </cell>
          <cell r="P77">
            <v>1.740106933317848</v>
          </cell>
          <cell r="Q77">
            <v>0.78041266400170295</v>
          </cell>
          <cell r="U77">
            <v>7.7074722894913142E-2</v>
          </cell>
          <cell r="V77">
            <v>8.2590836244193014E-2</v>
          </cell>
          <cell r="W77">
            <v>8.556810574997506E-2</v>
          </cell>
          <cell r="X77">
            <v>0.18707121082867059</v>
          </cell>
          <cell r="Y77">
            <v>0.43920905297557988</v>
          </cell>
          <cell r="Z77">
            <v>0.22182972114498245</v>
          </cell>
          <cell r="AA77">
            <v>0.24451246535926141</v>
          </cell>
          <cell r="AB77">
            <v>8.386272162222666E-2</v>
          </cell>
          <cell r="AC77">
            <v>0.14386691742908717</v>
          </cell>
          <cell r="AD77">
            <v>0.27451786912441978</v>
          </cell>
          <cell r="AE77">
            <v>0.25535301252542675</v>
          </cell>
          <cell r="AF77">
            <v>0.11452211410126474</v>
          </cell>
        </row>
        <row r="78">
          <cell r="F78">
            <v>0.52522685503714373</v>
          </cell>
          <cell r="G78">
            <v>0.56281649217954188</v>
          </cell>
          <cell r="H78">
            <v>0.58310513987603718</v>
          </cell>
          <cell r="I78">
            <v>1.2747995716507188</v>
          </cell>
          <cell r="J78">
            <v>2.9929966782070783</v>
          </cell>
          <cell r="K78">
            <v>1.5116619614656484</v>
          </cell>
          <cell r="L78">
            <v>1.6662338620811221</v>
          </cell>
          <cell r="M78">
            <v>0.57148377416228946</v>
          </cell>
          <cell r="N78">
            <v>0.98038326635560269</v>
          </cell>
          <cell r="O78">
            <v>1.8707061360221022</v>
          </cell>
          <cell r="P78">
            <v>1.740106933317848</v>
          </cell>
          <cell r="Q78">
            <v>0.78041266400170295</v>
          </cell>
          <cell r="U78">
            <v>7.7074722894913142E-2</v>
          </cell>
          <cell r="V78">
            <v>8.2590836244193014E-2</v>
          </cell>
          <cell r="W78">
            <v>8.556810574997506E-2</v>
          </cell>
          <cell r="X78">
            <v>0.18707121082867059</v>
          </cell>
          <cell r="Y78">
            <v>0.43920905297557988</v>
          </cell>
          <cell r="Z78">
            <v>0.22182972114498245</v>
          </cell>
          <cell r="AA78">
            <v>0.24451246535926141</v>
          </cell>
          <cell r="AB78">
            <v>8.386272162222666E-2</v>
          </cell>
          <cell r="AC78">
            <v>0.14386691742908717</v>
          </cell>
          <cell r="AD78">
            <v>0.27451786912441978</v>
          </cell>
          <cell r="AE78">
            <v>0.25535301252542675</v>
          </cell>
          <cell r="AF78">
            <v>0.11452211410126474</v>
          </cell>
        </row>
        <row r="79">
          <cell r="F79">
            <v>0.43768904586428647</v>
          </cell>
          <cell r="G79">
            <v>0.46901374348295155</v>
          </cell>
          <cell r="H79">
            <v>0.48592094989669765</v>
          </cell>
          <cell r="I79">
            <v>1.0623329763755991</v>
          </cell>
          <cell r="J79">
            <v>2.4941638985058985</v>
          </cell>
          <cell r="K79">
            <v>1.2597183012213737</v>
          </cell>
          <cell r="L79">
            <v>1.3885282184009351</v>
          </cell>
          <cell r="M79">
            <v>0.47623647846857453</v>
          </cell>
          <cell r="N79">
            <v>0.81698605529633561</v>
          </cell>
          <cell r="O79">
            <v>1.5589217800184185</v>
          </cell>
          <cell r="P79">
            <v>1.4500891110982066</v>
          </cell>
          <cell r="Q79">
            <v>0.65034388666808574</v>
          </cell>
          <cell r="U79">
            <v>0.16460651114667804</v>
          </cell>
          <cell r="V79">
            <v>0.17638713311209936</v>
          </cell>
          <cell r="W79">
            <v>0.18274561132237291</v>
          </cell>
          <cell r="X79">
            <v>0.39952319248006585</v>
          </cell>
          <cell r="Y79">
            <v>0.93800752255598707</v>
          </cell>
          <cell r="Z79">
            <v>0.47375605250117558</v>
          </cell>
          <cell r="AA79">
            <v>0.52219900822137544</v>
          </cell>
          <cell r="AB79">
            <v>0.17910346613015046</v>
          </cell>
          <cell r="AC79">
            <v>0.3072528898964384</v>
          </cell>
          <cell r="AD79">
            <v>0.58628078034872089</v>
          </cell>
          <cell r="AE79">
            <v>0.54535088708542845</v>
          </cell>
          <cell r="AF79">
            <v>0.24458194519950874</v>
          </cell>
        </row>
        <row r="80">
          <cell r="F80">
            <v>0.43768904586428647</v>
          </cell>
          <cell r="G80">
            <v>0.46901374348295155</v>
          </cell>
          <cell r="H80">
            <v>0.48592094989669765</v>
          </cell>
          <cell r="I80">
            <v>1.0623329763755991</v>
          </cell>
          <cell r="J80">
            <v>2.4941638985058985</v>
          </cell>
          <cell r="K80">
            <v>1.2597183012213737</v>
          </cell>
          <cell r="L80">
            <v>1.3885282184009351</v>
          </cell>
          <cell r="M80">
            <v>0.47623647846857453</v>
          </cell>
          <cell r="N80">
            <v>0.81698605529633561</v>
          </cell>
          <cell r="O80">
            <v>1.5589217800184185</v>
          </cell>
          <cell r="P80">
            <v>1.4500891110982066</v>
          </cell>
          <cell r="Q80">
            <v>0.65034388666808574</v>
          </cell>
          <cell r="U80">
            <v>0.16460651114667804</v>
          </cell>
          <cell r="V80">
            <v>0.17638713311209936</v>
          </cell>
          <cell r="W80">
            <v>0.18274561132237291</v>
          </cell>
          <cell r="X80">
            <v>0.39952319248006585</v>
          </cell>
          <cell r="Y80">
            <v>0.93800752255598707</v>
          </cell>
          <cell r="Z80">
            <v>0.47375605250117558</v>
          </cell>
          <cell r="AA80">
            <v>0.52219900822137544</v>
          </cell>
          <cell r="AB80">
            <v>0.17910346613015046</v>
          </cell>
          <cell r="AC80">
            <v>0.3072528898964384</v>
          </cell>
          <cell r="AD80">
            <v>0.58628078034872089</v>
          </cell>
          <cell r="AE80">
            <v>0.54535088708542845</v>
          </cell>
          <cell r="AF80">
            <v>0.24458194519950874</v>
          </cell>
        </row>
        <row r="81">
          <cell r="F81">
            <v>2.2759830384942892</v>
          </cell>
          <cell r="G81">
            <v>2.438871466111348</v>
          </cell>
          <cell r="H81">
            <v>2.5267889394628278</v>
          </cell>
          <cell r="I81">
            <v>5.5241314771531158</v>
          </cell>
          <cell r="J81">
            <v>12.96965227223067</v>
          </cell>
          <cell r="K81">
            <v>6.5505351663511435</v>
          </cell>
          <cell r="L81">
            <v>7.2203467356848625</v>
          </cell>
          <cell r="M81">
            <v>2.4764296880365873</v>
          </cell>
          <cell r="N81">
            <v>4.2483274875409451</v>
          </cell>
          <cell r="O81">
            <v>8.1063932560957763</v>
          </cell>
          <cell r="P81">
            <v>7.5404633777106733</v>
          </cell>
          <cell r="Q81">
            <v>3.381788210674046</v>
          </cell>
          <cell r="U81">
            <v>0.58416037650334529</v>
          </cell>
          <cell r="V81">
            <v>0.62596779052861362</v>
          </cell>
          <cell r="W81">
            <v>0.6485329430212261</v>
          </cell>
          <cell r="X81">
            <v>1.417839530861619</v>
          </cell>
          <cell r="Y81">
            <v>3.3288283903363309</v>
          </cell>
          <cell r="Z81">
            <v>1.6812792645439081</v>
          </cell>
          <cell r="AA81">
            <v>1.8531950354044575</v>
          </cell>
          <cell r="AB81">
            <v>0.6356075921833565</v>
          </cell>
          <cell r="AC81">
            <v>1.090387996157141</v>
          </cell>
          <cell r="AD81">
            <v>2.0806102929914121</v>
          </cell>
          <cell r="AE81">
            <v>1.935357096794202</v>
          </cell>
          <cell r="AF81">
            <v>0.86797952400772327</v>
          </cell>
        </row>
        <row r="82">
          <cell r="F82">
            <v>2.2759830384942892</v>
          </cell>
          <cell r="G82">
            <v>2.438871466111348</v>
          </cell>
          <cell r="H82">
            <v>2.5267889394628278</v>
          </cell>
          <cell r="I82">
            <v>5.5241314771531158</v>
          </cell>
          <cell r="J82">
            <v>12.96965227223067</v>
          </cell>
          <cell r="K82">
            <v>6.5505351663511435</v>
          </cell>
          <cell r="L82">
            <v>7.2203467356848625</v>
          </cell>
          <cell r="M82">
            <v>2.4764296880365873</v>
          </cell>
          <cell r="N82">
            <v>4.2483274875409451</v>
          </cell>
          <cell r="O82">
            <v>8.1063932560957763</v>
          </cell>
          <cell r="P82">
            <v>7.5404633777106733</v>
          </cell>
          <cell r="Q82">
            <v>3.381788210674046</v>
          </cell>
          <cell r="U82">
            <v>0.58416037650334529</v>
          </cell>
          <cell r="V82">
            <v>0.62596779052861362</v>
          </cell>
          <cell r="W82">
            <v>0.6485329430212261</v>
          </cell>
          <cell r="X82">
            <v>1.417839530861619</v>
          </cell>
          <cell r="Y82">
            <v>3.3288283903363309</v>
          </cell>
          <cell r="Z82">
            <v>1.6812792645439081</v>
          </cell>
          <cell r="AA82">
            <v>1.8531950354044575</v>
          </cell>
          <cell r="AB82">
            <v>0.6356075921833565</v>
          </cell>
          <cell r="AC82">
            <v>1.090387996157141</v>
          </cell>
          <cell r="AD82">
            <v>2.0806102929914121</v>
          </cell>
          <cell r="AE82">
            <v>1.935357096794202</v>
          </cell>
          <cell r="AF82">
            <v>0.86797952400772327</v>
          </cell>
        </row>
        <row r="83">
          <cell r="F83">
            <v>2.2759830384942892</v>
          </cell>
          <cell r="G83">
            <v>2.438871466111348</v>
          </cell>
          <cell r="H83">
            <v>2.5267889394628278</v>
          </cell>
          <cell r="I83">
            <v>5.5241314771531158</v>
          </cell>
          <cell r="J83">
            <v>12.96965227223067</v>
          </cell>
          <cell r="K83">
            <v>6.5505351663511435</v>
          </cell>
          <cell r="L83">
            <v>7.2203467356848625</v>
          </cell>
          <cell r="M83">
            <v>2.4764296880365873</v>
          </cell>
          <cell r="N83">
            <v>4.2483274875409451</v>
          </cell>
          <cell r="O83">
            <v>8.1063932560957763</v>
          </cell>
          <cell r="P83">
            <v>7.5404633777106733</v>
          </cell>
          <cell r="Q83">
            <v>3.381788210674046</v>
          </cell>
          <cell r="U83">
            <v>0.58416037650334529</v>
          </cell>
          <cell r="V83">
            <v>0.62596779052861362</v>
          </cell>
          <cell r="W83">
            <v>0.6485329430212261</v>
          </cell>
          <cell r="X83">
            <v>1.417839530861619</v>
          </cell>
          <cell r="Y83">
            <v>3.3288283903363309</v>
          </cell>
          <cell r="Z83">
            <v>1.6812792645439081</v>
          </cell>
          <cell r="AA83">
            <v>1.8531950354044575</v>
          </cell>
          <cell r="AB83">
            <v>0.6356075921833565</v>
          </cell>
          <cell r="AC83">
            <v>1.090387996157141</v>
          </cell>
          <cell r="AD83">
            <v>2.0806102929914121</v>
          </cell>
          <cell r="AE83">
            <v>1.935357096794202</v>
          </cell>
          <cell r="AF83">
            <v>0.86797952400772327</v>
          </cell>
        </row>
        <row r="84">
          <cell r="F84">
            <v>2.2759830384942892</v>
          </cell>
          <cell r="G84">
            <v>2.438871466111348</v>
          </cell>
          <cell r="H84">
            <v>2.5267889394628278</v>
          </cell>
          <cell r="I84">
            <v>5.5241314771531158</v>
          </cell>
          <cell r="J84">
            <v>12.96965227223067</v>
          </cell>
          <cell r="K84">
            <v>6.5505351663511435</v>
          </cell>
          <cell r="L84">
            <v>7.2203467356848625</v>
          </cell>
          <cell r="M84">
            <v>2.4764296880365873</v>
          </cell>
          <cell r="N84">
            <v>4.2483274875409451</v>
          </cell>
          <cell r="O84">
            <v>8.1063932560957763</v>
          </cell>
          <cell r="P84">
            <v>7.5404633777106733</v>
          </cell>
          <cell r="Q84">
            <v>3.381788210674046</v>
          </cell>
          <cell r="U84">
            <v>0.58416037650334529</v>
          </cell>
          <cell r="V84">
            <v>0.62596779052861362</v>
          </cell>
          <cell r="W84">
            <v>0.6485329430212261</v>
          </cell>
          <cell r="X84">
            <v>1.417839530861619</v>
          </cell>
          <cell r="Y84">
            <v>3.3288283903363309</v>
          </cell>
          <cell r="Z84">
            <v>1.6812792645439081</v>
          </cell>
          <cell r="AA84">
            <v>1.8531950354044575</v>
          </cell>
          <cell r="AB84">
            <v>0.6356075921833565</v>
          </cell>
          <cell r="AC84">
            <v>1.090387996157141</v>
          </cell>
          <cell r="AD84">
            <v>2.0806102929914121</v>
          </cell>
          <cell r="AE84">
            <v>1.935357096794202</v>
          </cell>
          <cell r="AF84">
            <v>0.86797952400772327</v>
          </cell>
        </row>
        <row r="85">
          <cell r="F85">
            <v>2.2759830384942892</v>
          </cell>
          <cell r="G85">
            <v>2.438871466111348</v>
          </cell>
          <cell r="H85">
            <v>2.5267889394628278</v>
          </cell>
          <cell r="I85">
            <v>5.5241314771531158</v>
          </cell>
          <cell r="J85">
            <v>12.96965227223067</v>
          </cell>
          <cell r="K85">
            <v>6.5505351663511435</v>
          </cell>
          <cell r="L85">
            <v>7.2203467356848625</v>
          </cell>
          <cell r="M85">
            <v>2.4764296880365873</v>
          </cell>
          <cell r="N85">
            <v>4.2483274875409451</v>
          </cell>
          <cell r="O85">
            <v>8.1063932560957763</v>
          </cell>
          <cell r="P85">
            <v>7.5404633777106733</v>
          </cell>
          <cell r="Q85">
            <v>3.381788210674046</v>
          </cell>
          <cell r="U85">
            <v>0.58416037650334529</v>
          </cell>
          <cell r="V85">
            <v>0.62596779052861362</v>
          </cell>
          <cell r="W85">
            <v>0.6485329430212261</v>
          </cell>
          <cell r="X85">
            <v>1.417839530861619</v>
          </cell>
          <cell r="Y85">
            <v>3.3288283903363309</v>
          </cell>
          <cell r="Z85">
            <v>1.6812792645439081</v>
          </cell>
          <cell r="AA85">
            <v>1.8531950354044575</v>
          </cell>
          <cell r="AB85">
            <v>0.6356075921833565</v>
          </cell>
          <cell r="AC85">
            <v>1.090387996157141</v>
          </cell>
          <cell r="AD85">
            <v>2.0806102929914121</v>
          </cell>
          <cell r="AE85">
            <v>1.935357096794202</v>
          </cell>
          <cell r="AF85">
            <v>0.86797952400772327</v>
          </cell>
        </row>
        <row r="86">
          <cell r="F86">
            <v>2.2759830384942892</v>
          </cell>
          <cell r="G86">
            <v>2.438871466111348</v>
          </cell>
          <cell r="H86">
            <v>2.5267889394628278</v>
          </cell>
          <cell r="I86">
            <v>5.5241314771531158</v>
          </cell>
          <cell r="J86">
            <v>12.96965227223067</v>
          </cell>
          <cell r="K86">
            <v>6.5505351663511435</v>
          </cell>
          <cell r="L86">
            <v>7.2203467356848625</v>
          </cell>
          <cell r="M86">
            <v>2.4764296880365873</v>
          </cell>
          <cell r="N86">
            <v>4.2483274875409451</v>
          </cell>
          <cell r="O86">
            <v>8.1063932560957763</v>
          </cell>
          <cell r="P86">
            <v>7.5404633777106733</v>
          </cell>
          <cell r="Q86">
            <v>3.381788210674046</v>
          </cell>
          <cell r="U86">
            <v>0.58416037650334529</v>
          </cell>
          <cell r="V86">
            <v>0.62596779052861362</v>
          </cell>
          <cell r="W86">
            <v>0.6485329430212261</v>
          </cell>
          <cell r="X86">
            <v>1.417839530861619</v>
          </cell>
          <cell r="Y86">
            <v>3.3288283903363309</v>
          </cell>
          <cell r="Z86">
            <v>1.6812792645439081</v>
          </cell>
          <cell r="AA86">
            <v>1.8531950354044575</v>
          </cell>
          <cell r="AB86">
            <v>0.6356075921833565</v>
          </cell>
          <cell r="AC86">
            <v>1.090387996157141</v>
          </cell>
          <cell r="AD86">
            <v>2.0806102929914121</v>
          </cell>
          <cell r="AE86">
            <v>1.935357096794202</v>
          </cell>
          <cell r="AF86">
            <v>0.86797952400772327</v>
          </cell>
        </row>
        <row r="87">
          <cell r="F87">
            <v>2.3343415779428613</v>
          </cell>
          <cell r="G87">
            <v>2.5014066319090751</v>
          </cell>
          <cell r="H87">
            <v>2.5915783994490544</v>
          </cell>
          <cell r="I87">
            <v>5.665775874003196</v>
          </cell>
          <cell r="J87">
            <v>13.302207458698126</v>
          </cell>
          <cell r="K87">
            <v>6.7184976065139939</v>
          </cell>
          <cell r="L87">
            <v>7.4054838314716553</v>
          </cell>
          <cell r="M87">
            <v>2.539927885165731</v>
          </cell>
          <cell r="N87">
            <v>4.357258961580456</v>
          </cell>
          <cell r="O87">
            <v>8.3142494934315661</v>
          </cell>
          <cell r="P87">
            <v>7.7338085925237676</v>
          </cell>
          <cell r="Q87">
            <v>3.4685007288964584</v>
          </cell>
          <cell r="U87">
            <v>1.0817526550917338</v>
          </cell>
          <cell r="V87">
            <v>1.1591719442860158</v>
          </cell>
          <cell r="W87">
            <v>1.2009582663360425</v>
          </cell>
          <cell r="X87">
            <v>2.6255660922849171</v>
          </cell>
          <cell r="Y87">
            <v>6.1643498847793667</v>
          </cell>
          <cell r="Z87">
            <v>3.1134058069079495</v>
          </cell>
          <cell r="AA87">
            <v>3.4317607468539273</v>
          </cell>
          <cell r="AB87">
            <v>1.1770230027521769</v>
          </cell>
          <cell r="AC87">
            <v>2.019188834723006</v>
          </cell>
          <cell r="AD87">
            <v>3.8528900609912569</v>
          </cell>
          <cell r="AE87">
            <v>3.5839090808237444</v>
          </cell>
          <cell r="AF87">
            <v>1.6073311241698658</v>
          </cell>
        </row>
        <row r="88">
          <cell r="F88">
            <v>2.3343415779428613</v>
          </cell>
          <cell r="G88">
            <v>2.5014066319090751</v>
          </cell>
          <cell r="H88">
            <v>2.5915783994490544</v>
          </cell>
          <cell r="I88">
            <v>5.665775874003196</v>
          </cell>
          <cell r="J88">
            <v>13.302207458698126</v>
          </cell>
          <cell r="K88">
            <v>6.7184976065139939</v>
          </cell>
          <cell r="L88">
            <v>7.4054838314716553</v>
          </cell>
          <cell r="M88">
            <v>2.539927885165731</v>
          </cell>
          <cell r="N88">
            <v>4.357258961580456</v>
          </cell>
          <cell r="O88">
            <v>8.3142494934315661</v>
          </cell>
          <cell r="P88">
            <v>7.7338085925237676</v>
          </cell>
          <cell r="Q88">
            <v>3.4685007288964584</v>
          </cell>
          <cell r="U88">
            <v>1.0817526550917338</v>
          </cell>
          <cell r="V88">
            <v>1.1591719442860158</v>
          </cell>
          <cell r="W88">
            <v>1.2009582663360425</v>
          </cell>
          <cell r="X88">
            <v>2.6255660922849171</v>
          </cell>
          <cell r="Y88">
            <v>6.1643498847793667</v>
          </cell>
          <cell r="Z88">
            <v>3.1134058069079495</v>
          </cell>
          <cell r="AA88">
            <v>3.4317607468539273</v>
          </cell>
          <cell r="AB88">
            <v>1.1770230027521769</v>
          </cell>
          <cell r="AC88">
            <v>2.019188834723006</v>
          </cell>
          <cell r="AD88">
            <v>3.8528900609912569</v>
          </cell>
          <cell r="AE88">
            <v>3.5839090808237444</v>
          </cell>
          <cell r="AF88">
            <v>1.6073311241698658</v>
          </cell>
        </row>
        <row r="89">
          <cell r="F89">
            <v>2.3343415779428613</v>
          </cell>
          <cell r="G89">
            <v>2.5014066319090751</v>
          </cell>
          <cell r="H89">
            <v>2.5915783994490544</v>
          </cell>
          <cell r="I89">
            <v>5.665775874003196</v>
          </cell>
          <cell r="J89">
            <v>13.302207458698126</v>
          </cell>
          <cell r="K89">
            <v>6.7184976065139939</v>
          </cell>
          <cell r="L89">
            <v>7.4054838314716553</v>
          </cell>
          <cell r="M89">
            <v>2.539927885165731</v>
          </cell>
          <cell r="N89">
            <v>4.357258961580456</v>
          </cell>
          <cell r="O89">
            <v>8.3142494934315661</v>
          </cell>
          <cell r="P89">
            <v>7.7338085925237676</v>
          </cell>
          <cell r="Q89">
            <v>3.4685007288964584</v>
          </cell>
          <cell r="U89">
            <v>1.0817526550917338</v>
          </cell>
          <cell r="V89">
            <v>1.1591719442860158</v>
          </cell>
          <cell r="W89">
            <v>1.2009582663360425</v>
          </cell>
          <cell r="X89">
            <v>2.6255660922849171</v>
          </cell>
          <cell r="Y89">
            <v>6.1643498847793667</v>
          </cell>
          <cell r="Z89">
            <v>3.1134058069079495</v>
          </cell>
          <cell r="AA89">
            <v>3.4317607468539273</v>
          </cell>
          <cell r="AB89">
            <v>1.1770230027521769</v>
          </cell>
          <cell r="AC89">
            <v>2.019188834723006</v>
          </cell>
          <cell r="AD89">
            <v>3.8528900609912569</v>
          </cell>
          <cell r="AE89">
            <v>3.5839090808237444</v>
          </cell>
          <cell r="AF89">
            <v>1.6073311241698658</v>
          </cell>
        </row>
        <row r="90">
          <cell r="F90">
            <v>2.3343415779428613</v>
          </cell>
          <cell r="G90">
            <v>2.5014066319090751</v>
          </cell>
          <cell r="H90">
            <v>2.5915783994490544</v>
          </cell>
          <cell r="I90">
            <v>5.665775874003196</v>
          </cell>
          <cell r="J90">
            <v>13.302207458698126</v>
          </cell>
          <cell r="K90">
            <v>6.7184976065139939</v>
          </cell>
          <cell r="L90">
            <v>7.4054838314716553</v>
          </cell>
          <cell r="M90">
            <v>2.539927885165731</v>
          </cell>
          <cell r="N90">
            <v>4.357258961580456</v>
          </cell>
          <cell r="O90">
            <v>8.3142494934315661</v>
          </cell>
          <cell r="P90">
            <v>7.7338085925237676</v>
          </cell>
          <cell r="Q90">
            <v>3.4685007288964584</v>
          </cell>
          <cell r="U90">
            <v>1.0817526550917338</v>
          </cell>
          <cell r="V90">
            <v>1.1591719442860158</v>
          </cell>
          <cell r="W90">
            <v>1.2009582663360425</v>
          </cell>
          <cell r="X90">
            <v>2.6255660922849171</v>
          </cell>
          <cell r="Y90">
            <v>6.1643498847793667</v>
          </cell>
          <cell r="Z90">
            <v>3.1134058069079495</v>
          </cell>
          <cell r="AA90">
            <v>3.4317607468539273</v>
          </cell>
          <cell r="AB90">
            <v>1.1770230027521769</v>
          </cell>
          <cell r="AC90">
            <v>2.019188834723006</v>
          </cell>
          <cell r="AD90">
            <v>3.8528900609912569</v>
          </cell>
          <cell r="AE90">
            <v>3.5839090808237444</v>
          </cell>
          <cell r="AF90">
            <v>1.6073311241698658</v>
          </cell>
        </row>
        <row r="91">
          <cell r="F91">
            <v>2.3343415779428613</v>
          </cell>
          <cell r="G91">
            <v>2.5014066319090751</v>
          </cell>
          <cell r="H91">
            <v>2.5915783994490544</v>
          </cell>
          <cell r="I91">
            <v>5.665775874003196</v>
          </cell>
          <cell r="J91">
            <v>13.302207458698126</v>
          </cell>
          <cell r="K91">
            <v>6.7184976065139939</v>
          </cell>
          <cell r="L91">
            <v>7.4054838314716553</v>
          </cell>
          <cell r="M91">
            <v>2.539927885165731</v>
          </cell>
          <cell r="N91">
            <v>4.357258961580456</v>
          </cell>
          <cell r="O91">
            <v>8.3142494934315661</v>
          </cell>
          <cell r="P91">
            <v>7.7338085925237676</v>
          </cell>
          <cell r="Q91">
            <v>3.4685007288964584</v>
          </cell>
          <cell r="U91">
            <v>1.0817526550917338</v>
          </cell>
          <cell r="V91">
            <v>1.1591719442860158</v>
          </cell>
          <cell r="W91">
            <v>1.2009582663360425</v>
          </cell>
          <cell r="X91">
            <v>2.6255660922849171</v>
          </cell>
          <cell r="Y91">
            <v>6.1643498847793667</v>
          </cell>
          <cell r="Z91">
            <v>3.1134058069079495</v>
          </cell>
          <cell r="AA91">
            <v>3.4317607468539273</v>
          </cell>
          <cell r="AB91">
            <v>1.1770230027521769</v>
          </cell>
          <cell r="AC91">
            <v>2.019188834723006</v>
          </cell>
          <cell r="AD91">
            <v>3.8528900609912569</v>
          </cell>
          <cell r="AE91">
            <v>3.5839090808237444</v>
          </cell>
          <cell r="AF91">
            <v>1.6073311241698658</v>
          </cell>
        </row>
        <row r="92">
          <cell r="F92">
            <v>2.3343415779428613</v>
          </cell>
          <cell r="G92">
            <v>2.5014066319090751</v>
          </cell>
          <cell r="H92">
            <v>2.5915783994490544</v>
          </cell>
          <cell r="I92">
            <v>5.665775874003196</v>
          </cell>
          <cell r="J92">
            <v>13.302207458698126</v>
          </cell>
          <cell r="K92">
            <v>6.7184976065139939</v>
          </cell>
          <cell r="L92">
            <v>7.4054838314716553</v>
          </cell>
          <cell r="M92">
            <v>2.539927885165731</v>
          </cell>
          <cell r="N92">
            <v>4.357258961580456</v>
          </cell>
          <cell r="O92">
            <v>8.3142494934315661</v>
          </cell>
          <cell r="P92">
            <v>7.7338085925237676</v>
          </cell>
          <cell r="Q92">
            <v>3.4685007288964584</v>
          </cell>
          <cell r="U92">
            <v>1.0817526550917338</v>
          </cell>
          <cell r="V92">
            <v>1.1591719442860158</v>
          </cell>
          <cell r="W92">
            <v>1.2009582663360425</v>
          </cell>
          <cell r="X92">
            <v>2.6255660922849171</v>
          </cell>
          <cell r="Y92">
            <v>6.1643498847793667</v>
          </cell>
          <cell r="Z92">
            <v>3.1134058069079495</v>
          </cell>
          <cell r="AA92">
            <v>3.4317607468539273</v>
          </cell>
          <cell r="AB92">
            <v>1.1770230027521769</v>
          </cell>
          <cell r="AC92">
            <v>2.019188834723006</v>
          </cell>
          <cell r="AD92">
            <v>3.8528900609912569</v>
          </cell>
          <cell r="AE92">
            <v>3.5839090808237444</v>
          </cell>
          <cell r="AF92">
            <v>1.6073311241698658</v>
          </cell>
        </row>
        <row r="93">
          <cell r="F93">
            <v>1.7507561834571459</v>
          </cell>
          <cell r="G93">
            <v>1.8760549739318062</v>
          </cell>
          <cell r="H93">
            <v>1.9436837995867906</v>
          </cell>
          <cell r="I93">
            <v>4.2493319055023964</v>
          </cell>
          <cell r="J93">
            <v>9.9766555940235939</v>
          </cell>
          <cell r="K93">
            <v>5.0388732048854949</v>
          </cell>
          <cell r="L93">
            <v>5.5541128736037404</v>
          </cell>
          <cell r="M93">
            <v>1.9049459138742981</v>
          </cell>
          <cell r="N93">
            <v>3.2679442211853424</v>
          </cell>
          <cell r="O93">
            <v>6.2356871200736741</v>
          </cell>
          <cell r="P93">
            <v>5.8003564443928264</v>
          </cell>
          <cell r="Q93">
            <v>2.6013755466723429</v>
          </cell>
          <cell r="U93">
            <v>0.77117781399323726</v>
          </cell>
          <cell r="V93">
            <v>0.82636976376173021</v>
          </cell>
          <cell r="W93">
            <v>0.85615909161008563</v>
          </cell>
          <cell r="X93">
            <v>1.8717571988499948</v>
          </cell>
          <cell r="Y93">
            <v>4.3945442116159983</v>
          </cell>
          <cell r="Z93">
            <v>2.2195364836349922</v>
          </cell>
          <cell r="AA93">
            <v>2.4464906450192023</v>
          </cell>
          <cell r="AB93">
            <v>0.83909572304697178</v>
          </cell>
          <cell r="AC93">
            <v>1.4394729000865651</v>
          </cell>
          <cell r="AD93">
            <v>2.7467123106247815</v>
          </cell>
          <cell r="AE93">
            <v>2.5549566783968674</v>
          </cell>
          <cell r="AF93">
            <v>1.1458609293595818</v>
          </cell>
        </row>
        <row r="94">
          <cell r="F94">
            <v>1.7507561834571459</v>
          </cell>
          <cell r="G94">
            <v>1.8760549739318062</v>
          </cell>
          <cell r="H94">
            <v>1.9436837995867906</v>
          </cell>
          <cell r="I94">
            <v>4.2493319055023964</v>
          </cell>
          <cell r="J94">
            <v>9.9766555940235939</v>
          </cell>
          <cell r="K94">
            <v>5.0388732048854949</v>
          </cell>
          <cell r="L94">
            <v>5.5541128736037404</v>
          </cell>
          <cell r="M94">
            <v>1.9049459138742981</v>
          </cell>
          <cell r="N94">
            <v>3.2679442211853424</v>
          </cell>
          <cell r="O94">
            <v>6.2356871200736741</v>
          </cell>
          <cell r="P94">
            <v>5.8003564443928264</v>
          </cell>
          <cell r="Q94">
            <v>2.6013755466723429</v>
          </cell>
          <cell r="U94">
            <v>0.77117781399323726</v>
          </cell>
          <cell r="V94">
            <v>0.82636976376173021</v>
          </cell>
          <cell r="W94">
            <v>0.85615909161008563</v>
          </cell>
          <cell r="X94">
            <v>1.8717571988499948</v>
          </cell>
          <cell r="Y94">
            <v>4.3945442116159983</v>
          </cell>
          <cell r="Z94">
            <v>2.2195364836349922</v>
          </cell>
          <cell r="AA94">
            <v>2.4464906450192023</v>
          </cell>
          <cell r="AB94">
            <v>0.83909572304697178</v>
          </cell>
          <cell r="AC94">
            <v>1.4394729000865651</v>
          </cell>
          <cell r="AD94">
            <v>2.7467123106247815</v>
          </cell>
          <cell r="AE94">
            <v>2.5549566783968674</v>
          </cell>
          <cell r="AF94">
            <v>1.1458609293595818</v>
          </cell>
        </row>
        <row r="95">
          <cell r="F95">
            <v>1.7507561834571459</v>
          </cell>
          <cell r="G95">
            <v>1.8760549739318062</v>
          </cell>
          <cell r="H95">
            <v>1.9436837995867906</v>
          </cell>
          <cell r="I95">
            <v>4.2493319055023964</v>
          </cell>
          <cell r="J95">
            <v>9.9766555940235939</v>
          </cell>
          <cell r="K95">
            <v>5.0388732048854949</v>
          </cell>
          <cell r="L95">
            <v>5.5541128736037404</v>
          </cell>
          <cell r="M95">
            <v>1.9049459138742981</v>
          </cell>
          <cell r="N95">
            <v>3.2679442211853424</v>
          </cell>
          <cell r="O95">
            <v>6.2356871200736741</v>
          </cell>
          <cell r="P95">
            <v>5.8003564443928264</v>
          </cell>
          <cell r="Q95">
            <v>2.6013755466723429</v>
          </cell>
          <cell r="U95">
            <v>0.77117781399323726</v>
          </cell>
          <cell r="V95">
            <v>0.82636976376173021</v>
          </cell>
          <cell r="W95">
            <v>0.85615909161008563</v>
          </cell>
          <cell r="X95">
            <v>1.8717571988499948</v>
          </cell>
          <cell r="Y95">
            <v>4.3945442116159983</v>
          </cell>
          <cell r="Z95">
            <v>2.2195364836349922</v>
          </cell>
          <cell r="AA95">
            <v>2.4464906450192023</v>
          </cell>
          <cell r="AB95">
            <v>0.83909572304697178</v>
          </cell>
          <cell r="AC95">
            <v>1.4394729000865651</v>
          </cell>
          <cell r="AD95">
            <v>2.7467123106247815</v>
          </cell>
          <cell r="AE95">
            <v>2.5549566783968674</v>
          </cell>
          <cell r="AF95">
            <v>1.1458609293595818</v>
          </cell>
        </row>
        <row r="96">
          <cell r="F96">
            <v>1.7507561834571459</v>
          </cell>
          <cell r="G96">
            <v>1.8760549739318062</v>
          </cell>
          <cell r="H96">
            <v>1.9436837995867906</v>
          </cell>
          <cell r="I96">
            <v>4.2493319055023964</v>
          </cell>
          <cell r="J96">
            <v>9.9766555940235939</v>
          </cell>
          <cell r="K96">
            <v>5.0388732048854949</v>
          </cell>
          <cell r="L96">
            <v>5.5541128736037404</v>
          </cell>
          <cell r="M96">
            <v>1.9049459138742981</v>
          </cell>
          <cell r="N96">
            <v>3.2679442211853424</v>
          </cell>
          <cell r="O96">
            <v>6.2356871200736741</v>
          </cell>
          <cell r="P96">
            <v>5.8003564443928264</v>
          </cell>
          <cell r="Q96">
            <v>2.6013755466723429</v>
          </cell>
          <cell r="U96">
            <v>0.77117781399323726</v>
          </cell>
          <cell r="V96">
            <v>0.82636976376173021</v>
          </cell>
          <cell r="W96">
            <v>0.85615909161008563</v>
          </cell>
          <cell r="X96">
            <v>1.8717571988499948</v>
          </cell>
          <cell r="Y96">
            <v>4.3945442116159983</v>
          </cell>
          <cell r="Z96">
            <v>2.2195364836349922</v>
          </cell>
          <cell r="AA96">
            <v>2.4464906450192023</v>
          </cell>
          <cell r="AB96">
            <v>0.83909572304697178</v>
          </cell>
          <cell r="AC96">
            <v>1.4394729000865651</v>
          </cell>
          <cell r="AD96">
            <v>2.7467123106247815</v>
          </cell>
          <cell r="AE96">
            <v>2.5549566783968674</v>
          </cell>
          <cell r="AF96">
            <v>1.1458609293595818</v>
          </cell>
        </row>
        <row r="99">
          <cell r="F99">
            <v>13.778626015538887</v>
          </cell>
          <cell r="G99">
            <v>11.815669059481042</v>
          </cell>
          <cell r="H99">
            <v>28.105493638751462</v>
          </cell>
          <cell r="I99">
            <v>40.881178652334029</v>
          </cell>
          <cell r="J99">
            <v>22.30803379398132</v>
          </cell>
          <cell r="K99">
            <v>16.404674950325475</v>
          </cell>
          <cell r="L99">
            <v>9.9482751115347501</v>
          </cell>
          <cell r="M99">
            <v>13.813967469873099</v>
          </cell>
          <cell r="N99">
            <v>15.7958525364797</v>
          </cell>
          <cell r="O99">
            <v>15.276753408224439</v>
          </cell>
          <cell r="P99">
            <v>10.474435794674443</v>
          </cell>
          <cell r="Q99">
            <v>13.603582157299819</v>
          </cell>
        </row>
        <row r="100">
          <cell r="F100">
            <v>3.7317112125417822</v>
          </cell>
          <cell r="G100">
            <v>3.2000770369427829</v>
          </cell>
          <cell r="H100">
            <v>7.6119045271618546</v>
          </cell>
          <cell r="I100">
            <v>11.071985885007134</v>
          </cell>
          <cell r="J100">
            <v>6.0417591525366081</v>
          </cell>
          <cell r="K100">
            <v>4.442932799046484</v>
          </cell>
          <cell r="L100">
            <v>2.6943245093739954</v>
          </cell>
          <cell r="M100">
            <v>3.7412828564239646</v>
          </cell>
          <cell r="N100">
            <v>4.2780433952965859</v>
          </cell>
          <cell r="O100">
            <v>4.1374540480607864</v>
          </cell>
          <cell r="P100">
            <v>2.8368263610576623</v>
          </cell>
          <cell r="Q100">
            <v>3.6843035009353682</v>
          </cell>
        </row>
        <row r="101">
          <cell r="F101">
            <v>8.158882717537816</v>
          </cell>
          <cell r="G101">
            <v>5.7368514429360751</v>
          </cell>
          <cell r="H101">
            <v>4.7698792582440532</v>
          </cell>
          <cell r="I101">
            <v>6.7351584771025514</v>
          </cell>
          <cell r="J101">
            <v>6.7351584771025514</v>
          </cell>
          <cell r="K101">
            <v>4.8011986946100595</v>
          </cell>
          <cell r="L101">
            <v>6.7351584771025514</v>
          </cell>
          <cell r="M101">
            <v>6.3284656287464962</v>
          </cell>
          <cell r="N101">
            <v>10.328210941434445</v>
          </cell>
          <cell r="O101">
            <v>10.500791516724886</v>
          </cell>
          <cell r="P101">
            <v>11.471394222413931</v>
          </cell>
          <cell r="Q101">
            <v>11.122674478675449</v>
          </cell>
        </row>
        <row r="102">
          <cell r="F102">
            <v>3.4728501919145072</v>
          </cell>
          <cell r="G102">
            <v>2.4419061192974212</v>
          </cell>
          <cell r="H102">
            <v>2.0303118295590461</v>
          </cell>
          <cell r="I102">
            <v>2.8668381712979074</v>
          </cell>
          <cell r="J102">
            <v>2.8668381712979074</v>
          </cell>
          <cell r="K102">
            <v>2.0436430311904337</v>
          </cell>
          <cell r="L102">
            <v>2.8668381712979074</v>
          </cell>
          <cell r="M102">
            <v>2.6937282755731391</v>
          </cell>
          <cell r="N102">
            <v>4.3962305369329355</v>
          </cell>
          <cell r="O102">
            <v>4.469689919150774</v>
          </cell>
          <cell r="P102">
            <v>4.8828295498356677</v>
          </cell>
          <cell r="Q102">
            <v>4.7343960607301847</v>
          </cell>
        </row>
        <row r="103">
          <cell r="F103">
            <v>7.866501343807137E-3</v>
          </cell>
          <cell r="G103">
            <v>8.4294941311294572E-3</v>
          </cell>
          <cell r="H103">
            <v>8.7333641119536915E-3</v>
          </cell>
          <cell r="I103">
            <v>1.9093107001861041E-2</v>
          </cell>
          <cell r="J103">
            <v>4.4827129773212432E-2</v>
          </cell>
          <cell r="K103">
            <v>2.2640675618939354E-2</v>
          </cell>
          <cell r="L103">
            <v>2.4955751575633262E-2</v>
          </cell>
          <cell r="M103">
            <v>8.5593069628812097E-3</v>
          </cell>
          <cell r="N103">
            <v>1.4683533806905165E-2</v>
          </cell>
          <cell r="O103">
            <v>2.8018202404835948E-2</v>
          </cell>
          <cell r="P103">
            <v>2.6062173702723027E-2</v>
          </cell>
          <cell r="Q103">
            <v>1.1688506044991451E-2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9.6324029772279454E-2</v>
          </cell>
          <cell r="J104">
            <v>5.2562078251376237E-2</v>
          </cell>
          <cell r="K104">
            <v>3.8652613510924347E-2</v>
          </cell>
          <cell r="L104">
            <v>2.3440076328904727E-2</v>
          </cell>
          <cell r="M104">
            <v>3.2548401433269036E-2</v>
          </cell>
          <cell r="N104">
            <v>3.7218109168081402E-2</v>
          </cell>
          <cell r="O104">
            <v>3.5995010384407528E-2</v>
          </cell>
          <cell r="P104">
            <v>2.4679813513068746E-2</v>
          </cell>
          <cell r="Q104">
            <v>3.2052692606370968E-2</v>
          </cell>
        </row>
        <row r="107">
          <cell r="F107">
            <v>8.2226287090229508</v>
          </cell>
          <cell r="G107">
            <v>8.4788404192237152</v>
          </cell>
          <cell r="H107">
            <v>7.9383206192832683</v>
          </cell>
          <cell r="I107">
            <v>6.2173989609626377</v>
          </cell>
          <cell r="J107">
            <v>7.6469623075977822</v>
          </cell>
          <cell r="K107">
            <v>6.7405507529061399</v>
          </cell>
          <cell r="L107">
            <v>8.2637611695930602</v>
          </cell>
          <cell r="M107">
            <v>6.371949313367395</v>
          </cell>
          <cell r="N107">
            <v>6.9850599097268322</v>
          </cell>
          <cell r="O107">
            <v>7.4470969759460548</v>
          </cell>
          <cell r="P107">
            <v>7.9169675527112995</v>
          </cell>
          <cell r="Q107">
            <v>8.1964847370751155</v>
          </cell>
        </row>
        <row r="108">
          <cell r="F108">
            <v>71.795353393758575</v>
          </cell>
          <cell r="G108">
            <v>74.03244945250411</v>
          </cell>
          <cell r="H108">
            <v>69.312935605251823</v>
          </cell>
          <cell r="I108">
            <v>54.286818898009173</v>
          </cell>
          <cell r="J108">
            <v>66.768959257552424</v>
          </cell>
          <cell r="K108">
            <v>58.854685101179228</v>
          </cell>
          <cell r="L108">
            <v>72.154498826087931</v>
          </cell>
          <cell r="M108">
            <v>55.636265353721498</v>
          </cell>
          <cell r="N108">
            <v>60.98960106822129</v>
          </cell>
          <cell r="O108">
            <v>65.023847976855706</v>
          </cell>
          <cell r="P108">
            <v>69.126492678685906</v>
          </cell>
          <cell r="Q108">
            <v>71.567078985228903</v>
          </cell>
        </row>
        <row r="109">
          <cell r="F109">
            <v>71.795353393758575</v>
          </cell>
          <cell r="G109">
            <v>74.03244945250411</v>
          </cell>
          <cell r="H109">
            <v>69.312935605251823</v>
          </cell>
          <cell r="I109">
            <v>54.286818898009173</v>
          </cell>
          <cell r="J109">
            <v>66.768959257552424</v>
          </cell>
          <cell r="K109">
            <v>58.854685101179236</v>
          </cell>
          <cell r="L109">
            <v>72.154498826087931</v>
          </cell>
          <cell r="M109">
            <v>55.636265353721512</v>
          </cell>
          <cell r="N109">
            <v>60.98960106822129</v>
          </cell>
          <cell r="O109">
            <v>65.023847976855734</v>
          </cell>
          <cell r="P109">
            <v>69.126492678685921</v>
          </cell>
          <cell r="Q109">
            <v>71.567078985228903</v>
          </cell>
        </row>
        <row r="110">
          <cell r="F110">
            <v>277.30955248339257</v>
          </cell>
          <cell r="G110">
            <v>285.95033601029718</v>
          </cell>
          <cell r="H110">
            <v>267.72121377528521</v>
          </cell>
          <cell r="I110">
            <v>209.68283799356047</v>
          </cell>
          <cell r="J110">
            <v>257.89510513229629</v>
          </cell>
          <cell r="K110">
            <v>227.32622120330481</v>
          </cell>
          <cell r="L110">
            <v>278.69675171576461</v>
          </cell>
          <cell r="M110">
            <v>214.89507492874932</v>
          </cell>
          <cell r="N110">
            <v>235.57233412600476</v>
          </cell>
          <cell r="O110">
            <v>251.15461281060524</v>
          </cell>
          <cell r="P110">
            <v>267.00107797142437</v>
          </cell>
          <cell r="Q110">
            <v>276.42784258044668</v>
          </cell>
        </row>
        <row r="112">
          <cell r="F112">
            <v>303.69434485559873</v>
          </cell>
          <cell r="G112">
            <v>313.15726118409231</v>
          </cell>
          <cell r="H112">
            <v>293.19371761021512</v>
          </cell>
          <cell r="I112">
            <v>229.63324393857877</v>
          </cell>
          <cell r="J112">
            <v>282.43269765944672</v>
          </cell>
          <cell r="K112">
            <v>248.95531797798807</v>
          </cell>
          <cell r="L112">
            <v>305.21353003435183</v>
          </cell>
          <cell r="M112">
            <v>235.34140244624189</v>
          </cell>
          <cell r="N112">
            <v>257.98601251857599</v>
          </cell>
          <cell r="O112">
            <v>275.05087694209959</v>
          </cell>
          <cell r="P112">
            <v>292.40506403084134</v>
          </cell>
          <cell r="Q112">
            <v>302.7287441075182</v>
          </cell>
        </row>
        <row r="113">
          <cell r="F113">
            <v>179.48838348439642</v>
          </cell>
          <cell r="G113">
            <v>185.08112363126025</v>
          </cell>
          <cell r="H113">
            <v>173.28233901312956</v>
          </cell>
          <cell r="I113">
            <v>135.71704724502294</v>
          </cell>
          <cell r="J113">
            <v>166.92239814388108</v>
          </cell>
          <cell r="K113">
            <v>147.13671275294806</v>
          </cell>
          <cell r="L113">
            <v>180.38624706521981</v>
          </cell>
          <cell r="M113">
            <v>139.09066338430375</v>
          </cell>
          <cell r="N113">
            <v>152.4740026705532</v>
          </cell>
          <cell r="O113">
            <v>162.55961994213928</v>
          </cell>
          <cell r="P113">
            <v>172.81623169671477</v>
          </cell>
          <cell r="Q113">
            <v>178.91769746307224</v>
          </cell>
        </row>
        <row r="114">
          <cell r="F114">
            <v>499.09219194426623</v>
          </cell>
          <cell r="G114">
            <v>514.64357685668108</v>
          </cell>
          <cell r="H114">
            <v>481.8354298166077</v>
          </cell>
          <cell r="I114">
            <v>377.37995784897407</v>
          </cell>
          <cell r="J114">
            <v>464.15073754043539</v>
          </cell>
          <cell r="K114">
            <v>409.13391194325771</v>
          </cell>
          <cell r="L114">
            <v>501.58882539719963</v>
          </cell>
          <cell r="M114">
            <v>386.76076256204681</v>
          </cell>
          <cell r="N114">
            <v>423.97498228055429</v>
          </cell>
          <cell r="O114">
            <v>452.01943136115142</v>
          </cell>
          <cell r="P114">
            <v>480.53935417252058</v>
          </cell>
          <cell r="Q114">
            <v>497.50532079547463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31.838863652448367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7"/>
      <sheetName val="F16"/>
      <sheetName val="F16.1"/>
      <sheetName val="F16.2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34">
          <cell r="M34">
            <v>4071.7844975120356</v>
          </cell>
        </row>
        <row r="35">
          <cell r="M35">
            <v>1033.8717787810449</v>
          </cell>
        </row>
        <row r="36">
          <cell r="M36">
            <v>840.36636134573996</v>
          </cell>
        </row>
        <row r="37">
          <cell r="M37">
            <v>149.96838968177619</v>
          </cell>
        </row>
        <row r="38">
          <cell r="M38">
            <v>433.68564236936959</v>
          </cell>
        </row>
        <row r="40">
          <cell r="M40">
            <v>1.2</v>
          </cell>
        </row>
        <row r="41">
          <cell r="M41">
            <v>531.65316400000006</v>
          </cell>
        </row>
        <row r="56">
          <cell r="M56">
            <v>452.42049972355954</v>
          </cell>
        </row>
        <row r="57">
          <cell r="M57">
            <v>114.87464208678273</v>
          </cell>
        </row>
        <row r="58">
          <cell r="M58">
            <v>93.374040149526664</v>
          </cell>
        </row>
        <row r="61">
          <cell r="M61">
            <v>48.187293596596618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6">
          <cell r="H66">
            <v>0</v>
          </cell>
          <cell r="I66">
            <v>0</v>
          </cell>
          <cell r="M66">
            <v>4308.2921751209988</v>
          </cell>
          <cell r="N66">
            <v>4618.4855638581894</v>
          </cell>
          <cell r="O66">
            <v>4951.0815247252813</v>
          </cell>
        </row>
        <row r="99">
          <cell r="H99">
            <v>0</v>
          </cell>
          <cell r="I99">
            <v>0</v>
          </cell>
          <cell r="M99">
            <v>478.69913056899992</v>
          </cell>
          <cell r="N99">
            <v>513.16506265091004</v>
          </cell>
          <cell r="O99">
            <v>550.12016941392017</v>
          </cell>
        </row>
      </sheetData>
      <sheetData sheetId="38">
        <row r="75">
          <cell r="H75">
            <v>0</v>
          </cell>
          <cell r="I75">
            <v>0</v>
          </cell>
          <cell r="M75">
            <v>165.10476543448618</v>
          </cell>
          <cell r="N75">
            <v>173.24443037040629</v>
          </cell>
          <cell r="O75">
            <v>181.78538078766729</v>
          </cell>
        </row>
        <row r="112">
          <cell r="H112">
            <v>0</v>
          </cell>
          <cell r="I112">
            <v>0</v>
          </cell>
          <cell r="M112">
            <v>18.344973937165125</v>
          </cell>
          <cell r="N112">
            <v>19.249381152267368</v>
          </cell>
          <cell r="O112">
            <v>20.198375643074147</v>
          </cell>
        </row>
      </sheetData>
      <sheetData sheetId="39">
        <row r="40">
          <cell r="H40">
            <v>0</v>
          </cell>
          <cell r="I40">
            <v>0</v>
          </cell>
          <cell r="M40">
            <v>225.93880999310608</v>
          </cell>
          <cell r="N40">
            <v>255.34877578086207</v>
          </cell>
          <cell r="O40">
            <v>289.19828149785769</v>
          </cell>
        </row>
        <row r="60">
          <cell r="H60">
            <v>0</v>
          </cell>
          <cell r="I60">
            <v>0</v>
          </cell>
          <cell r="M60">
            <v>25.104312221456233</v>
          </cell>
          <cell r="N60">
            <v>28.372086197873564</v>
          </cell>
          <cell r="O60">
            <v>32.133142388650853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1373.0441000000001</v>
          </cell>
        </row>
        <row r="60">
          <cell r="G60">
            <v>28.692685000000001</v>
          </cell>
        </row>
      </sheetData>
      <sheetData sheetId="23"/>
      <sheetData sheetId="24"/>
      <sheetData sheetId="25">
        <row r="7">
          <cell r="L7">
            <v>6391.5220184431864</v>
          </cell>
          <cell r="M7">
            <v>6144.0025434235322</v>
          </cell>
          <cell r="N7">
            <v>5774.4969358761173</v>
          </cell>
          <cell r="O7">
            <v>5470.3404959382542</v>
          </cell>
          <cell r="P7">
            <v>6073.2049136241667</v>
          </cell>
          <cell r="Q7">
            <v>5886.7560085134801</v>
          </cell>
          <cell r="R7">
            <v>5512.6287608780476</v>
          </cell>
          <cell r="S7">
            <v>5221.5930351790748</v>
          </cell>
          <cell r="T7">
            <v>5602.7478500489542</v>
          </cell>
          <cell r="U7">
            <v>6237.4571866231536</v>
          </cell>
          <cell r="V7">
            <v>6282.3426491878572</v>
          </cell>
          <cell r="W7">
            <v>7497.6561913513115</v>
          </cell>
        </row>
        <row r="9">
          <cell r="L9">
            <v>1322.044353053439</v>
          </cell>
          <cell r="M9">
            <v>1418.671365199853</v>
          </cell>
          <cell r="N9">
            <v>1395.9986108980113</v>
          </cell>
          <cell r="O9">
            <v>1359.7636553693119</v>
          </cell>
          <cell r="P9">
            <v>1392.44886712209</v>
          </cell>
          <cell r="Q9">
            <v>1340.3136919329788</v>
          </cell>
          <cell r="R9">
            <v>1358.3630187025915</v>
          </cell>
          <cell r="S9">
            <v>1358.5435723417218</v>
          </cell>
          <cell r="T9">
            <v>1351.740110742774</v>
          </cell>
          <cell r="U9">
            <v>1354.9480805474045</v>
          </cell>
          <cell r="V9">
            <v>1338.8051110166457</v>
          </cell>
          <cell r="W9">
            <v>1520.1982564244154</v>
          </cell>
        </row>
        <row r="11">
          <cell r="L11">
            <v>198.13718257173878</v>
          </cell>
          <cell r="M11">
            <v>190.46407884612927</v>
          </cell>
          <cell r="N11">
            <v>179.00940501215973</v>
          </cell>
          <cell r="O11">
            <v>169.58055537408563</v>
          </cell>
          <cell r="P11">
            <v>188.26935232234973</v>
          </cell>
          <cell r="Q11">
            <v>182.48943626391792</v>
          </cell>
          <cell r="R11">
            <v>170.89149158721921</v>
          </cell>
          <cell r="S11">
            <v>161.86938409055165</v>
          </cell>
          <cell r="T11">
            <v>173.68518335151748</v>
          </cell>
          <cell r="U11">
            <v>193.36117278531765</v>
          </cell>
          <cell r="V11">
            <v>194.75262212482357</v>
          </cell>
          <cell r="W11">
            <v>232.42734193189062</v>
          </cell>
        </row>
        <row r="19">
          <cell r="L19">
            <v>4871.3404828180091</v>
          </cell>
          <cell r="M19">
            <v>4534.8670993775504</v>
          </cell>
          <cell r="N19">
            <v>4199.4889199659465</v>
          </cell>
          <cell r="O19">
            <v>3940.9962851948571</v>
          </cell>
          <cell r="P19">
            <v>4492.4866941797272</v>
          </cell>
          <cell r="Q19">
            <v>4363.9528803165831</v>
          </cell>
          <cell r="R19">
            <v>3983.3742505882369</v>
          </cell>
          <cell r="S19">
            <v>3701.1800787468014</v>
          </cell>
          <cell r="T19">
            <v>4077.3225559546622</v>
          </cell>
          <cell r="U19">
            <v>4689.1479332904319</v>
          </cell>
          <cell r="V19">
            <v>4748.7849160463875</v>
          </cell>
          <cell r="W19">
            <v>5745.0305929950055</v>
          </cell>
        </row>
        <row r="20">
          <cell r="L20">
            <v>982.20812553770804</v>
          </cell>
          <cell r="M20">
            <v>1045.3723589521676</v>
          </cell>
          <cell r="N20">
            <v>1031.8456999117523</v>
          </cell>
          <cell r="O20">
            <v>939.38406609738718</v>
          </cell>
          <cell r="P20">
            <v>995.4545343085324</v>
          </cell>
          <cell r="Q20">
            <v>934.85927886597779</v>
          </cell>
          <cell r="R20">
            <v>965.94666107680678</v>
          </cell>
          <cell r="S20">
            <v>939.19577374737787</v>
          </cell>
          <cell r="T20">
            <v>938.93110225998851</v>
          </cell>
          <cell r="U20">
            <v>925.41215016694173</v>
          </cell>
          <cell r="V20">
            <v>951.31922774701013</v>
          </cell>
          <cell r="W20">
            <v>1061.109792335898</v>
          </cell>
        </row>
        <row r="22">
          <cell r="L22">
            <v>192.41794907131134</v>
          </cell>
          <cell r="M22">
            <v>179.12725042541297</v>
          </cell>
          <cell r="N22">
            <v>165.87981233865503</v>
          </cell>
          <cell r="O22">
            <v>155.66935326519661</v>
          </cell>
          <cell r="P22">
            <v>177.4532244200991</v>
          </cell>
          <cell r="Q22">
            <v>172.37613877250533</v>
          </cell>
          <cell r="R22">
            <v>157.34328289823543</v>
          </cell>
          <cell r="S22">
            <v>146.19661311049867</v>
          </cell>
          <cell r="T22">
            <v>161.05424096020897</v>
          </cell>
          <cell r="U22">
            <v>185.2213433649722</v>
          </cell>
          <cell r="V22">
            <v>187.57700418383229</v>
          </cell>
          <cell r="W22">
            <v>226.92870842330285</v>
          </cell>
        </row>
        <row r="27">
          <cell r="L27">
            <v>3696.7144082089899</v>
          </cell>
          <cell r="M27">
            <v>3310.3674899999701</v>
          </cell>
          <cell r="N27">
            <v>3001.763407715539</v>
          </cell>
          <cell r="O27">
            <v>2845.9428658322736</v>
          </cell>
          <cell r="P27">
            <v>3319.5789354510957</v>
          </cell>
          <cell r="Q27">
            <v>3256.7174626781002</v>
          </cell>
          <cell r="R27">
            <v>2860.0843066131947</v>
          </cell>
          <cell r="S27">
            <v>2615.7876918889247</v>
          </cell>
          <cell r="T27">
            <v>2977.3372127344646</v>
          </cell>
          <cell r="U27">
            <v>3578.5144397585182</v>
          </cell>
          <cell r="V27">
            <v>3609.8886841155454</v>
          </cell>
          <cell r="W27">
            <v>4456.9920922358042</v>
          </cell>
        </row>
        <row r="28">
          <cell r="L28">
            <v>2124.6837971623472</v>
          </cell>
          <cell r="M28">
            <v>2496.5643454046954</v>
          </cell>
          <cell r="N28">
            <v>2257.571792844069</v>
          </cell>
          <cell r="O28">
            <v>1843.0880765024879</v>
          </cell>
          <cell r="P28">
            <v>2092.5054036822289</v>
          </cell>
          <cell r="Q28">
            <v>1940.3674016438817</v>
          </cell>
          <cell r="R28">
            <v>1945.6863259892905</v>
          </cell>
          <cell r="S28">
            <v>1832.4768255167446</v>
          </cell>
          <cell r="T28">
            <v>1676.0259060631761</v>
          </cell>
          <cell r="U28">
            <v>1849.8333992559578</v>
          </cell>
          <cell r="V28">
            <v>1779.2895204874264</v>
          </cell>
          <cell r="W28">
            <v>2320.8694130611502</v>
          </cell>
        </row>
        <row r="29">
          <cell r="L29">
            <v>1405.6784626772376</v>
          </cell>
          <cell r="M29">
            <v>664.83660754527591</v>
          </cell>
          <cell r="N29">
            <v>609.11226152427082</v>
          </cell>
          <cell r="O29">
            <v>874.78736036733312</v>
          </cell>
          <cell r="P29">
            <v>1077.6924796735675</v>
          </cell>
          <cell r="Q29">
            <v>1169.797775213704</v>
          </cell>
          <cell r="R29">
            <v>785.69418682631044</v>
          </cell>
          <cell r="S29">
            <v>665.60042023717824</v>
          </cell>
          <cell r="T29">
            <v>1167.3311320982375</v>
          </cell>
          <cell r="U29">
            <v>1567.6478907134269</v>
          </cell>
          <cell r="V29">
            <v>1668.1541728429195</v>
          </cell>
          <cell r="W29">
            <v>1935.5580350240425</v>
          </cell>
        </row>
        <row r="30">
          <cell r="L30">
            <v>166.35214836940509</v>
          </cell>
          <cell r="M30">
            <v>148.96653704999881</v>
          </cell>
          <cell r="N30">
            <v>135.07935334719912</v>
          </cell>
          <cell r="O30">
            <v>128.0674289624526</v>
          </cell>
          <cell r="P30">
            <v>149.38105209529931</v>
          </cell>
          <cell r="Q30">
            <v>146.5522858205145</v>
          </cell>
          <cell r="R30">
            <v>128.70379379759379</v>
          </cell>
          <cell r="S30">
            <v>117.7104461350018</v>
          </cell>
          <cell r="T30">
            <v>133.98017457305104</v>
          </cell>
          <cell r="U30">
            <v>161.0331497891334</v>
          </cell>
          <cell r="V30">
            <v>162.44499078519948</v>
          </cell>
          <cell r="W30">
            <v>200.56464415061146</v>
          </cell>
        </row>
        <row r="37">
          <cell r="L37">
            <v>1258.249819768286</v>
          </cell>
          <cell r="M37">
            <v>1225.6099536688671</v>
          </cell>
          <cell r="N37">
            <v>1264.1583714709316</v>
          </cell>
          <cell r="O37">
            <v>1255.3843130601988</v>
          </cell>
          <cell r="P37">
            <v>1482.7060029787881</v>
          </cell>
          <cell r="Q37">
            <v>1534.0985037172018</v>
          </cell>
          <cell r="R37">
            <v>1631.4258112295522</v>
          </cell>
          <cell r="S37">
            <v>1575.8110568913737</v>
          </cell>
          <cell r="T37">
            <v>1449.8336584909412</v>
          </cell>
          <cell r="U37">
            <v>1426.6362000804065</v>
          </cell>
          <cell r="V37">
            <v>1340.4641656965193</v>
          </cell>
          <cell r="W37">
            <v>1454.0155690679085</v>
          </cell>
        </row>
        <row r="46">
          <cell r="L46">
            <v>7837.8809817740503</v>
          </cell>
          <cell r="M46">
            <v>7550.8324765290981</v>
          </cell>
          <cell r="N46">
            <v>7211.7369952326317</v>
          </cell>
          <cell r="O46">
            <v>6891.1114846295632</v>
          </cell>
          <cell r="P46">
            <v>7741.7120047161425</v>
          </cell>
          <cell r="Q46">
            <v>7603.3345412199615</v>
          </cell>
          <cell r="R46">
            <v>7319.7280451922124</v>
          </cell>
          <cell r="S46">
            <v>6964.5533730230009</v>
          </cell>
          <cell r="T46">
            <v>7226.0056439957943</v>
          </cell>
          <cell r="U46">
            <v>7852.5546994913529</v>
          </cell>
          <cell r="V46">
            <v>7810.2528841028452</v>
          </cell>
          <cell r="W46">
            <v>9171.7948364951026</v>
          </cell>
        </row>
        <row r="47">
          <cell r="L47">
            <v>188.1091435625772</v>
          </cell>
          <cell r="M47">
            <v>181.21997943669837</v>
          </cell>
          <cell r="N47">
            <v>173.08168788558316</v>
          </cell>
          <cell r="O47">
            <v>165.38667563110951</v>
          </cell>
          <cell r="P47">
            <v>185.80108811318743</v>
          </cell>
          <cell r="Q47">
            <v>182.48002898927908</v>
          </cell>
          <cell r="R47">
            <v>175.67347308461311</v>
          </cell>
          <cell r="S47">
            <v>167.14928095255203</v>
          </cell>
          <cell r="T47">
            <v>173.42413545589906</v>
          </cell>
          <cell r="U47">
            <v>188.46131278779248</v>
          </cell>
          <cell r="V47">
            <v>187.4460692184683</v>
          </cell>
          <cell r="W47">
            <v>220.12307607588247</v>
          </cell>
        </row>
        <row r="48">
          <cell r="L48">
            <v>735.17325427445223</v>
          </cell>
          <cell r="M48">
            <v>746.06930563479102</v>
          </cell>
          <cell r="N48">
            <v>653.25617811646703</v>
          </cell>
          <cell r="O48">
            <v>711.55365106964803</v>
          </cell>
          <cell r="P48">
            <v>748.7343004787532</v>
          </cell>
          <cell r="Q48">
            <v>703.622476882152</v>
          </cell>
          <cell r="R48">
            <v>760.88170714934085</v>
          </cell>
          <cell r="S48">
            <v>705.18950427445202</v>
          </cell>
          <cell r="T48">
            <v>704.42759714934107</v>
          </cell>
          <cell r="U48">
            <v>748.46490714934112</v>
          </cell>
          <cell r="V48">
            <v>690.7196335246739</v>
          </cell>
          <cell r="W48">
            <v>764.26810714934095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91.799660000000003</v>
          </cell>
          <cell r="T49">
            <v>108.06143499999999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33.472946134485973</v>
          </cell>
          <cell r="M52">
            <v>31.021139109725517</v>
          </cell>
          <cell r="N52">
            <v>25.326809309531765</v>
          </cell>
          <cell r="O52">
            <v>29.203081048544643</v>
          </cell>
          <cell r="P52">
            <v>29.291273678133983</v>
          </cell>
          <cell r="Q52">
            <v>28.706234615875324</v>
          </cell>
          <cell r="R52">
            <v>29.259978949358114</v>
          </cell>
          <cell r="S52">
            <v>26.121319859095163</v>
          </cell>
          <cell r="T52">
            <v>32.012067866684035</v>
          </cell>
          <cell r="U52">
            <v>33.757070638751905</v>
          </cell>
          <cell r="V52">
            <v>30.021515393851505</v>
          </cell>
          <cell r="W52">
            <v>31.451478437159068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9.3613700047873607</v>
          </cell>
        </row>
        <row r="234">
          <cell r="BN234">
            <v>6.2716402822889181</v>
          </cell>
        </row>
        <row r="235">
          <cell r="BN235">
            <v>4.2950819672131155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>
            <v>305.64274306391098</v>
          </cell>
          <cell r="E16">
            <v>1474.9039322748213</v>
          </cell>
          <cell r="F16">
            <v>950.11572416364334</v>
          </cell>
          <cell r="G16">
            <v>126.67266359404471</v>
          </cell>
          <cell r="H16">
            <v>5.3909255787484653</v>
          </cell>
          <cell r="I16">
            <v>62.190507379184965</v>
          </cell>
          <cell r="J16">
            <v>0</v>
          </cell>
          <cell r="K16">
            <v>389.95646861500063</v>
          </cell>
          <cell r="L16">
            <v>158.43539302808313</v>
          </cell>
          <cell r="M16">
            <v>134.84134133022644</v>
          </cell>
          <cell r="N16">
            <v>661.42014674555639</v>
          </cell>
          <cell r="O16">
            <v>1253.5802448641052</v>
          </cell>
        </row>
        <row r="17">
          <cell r="D17">
            <v>175.39270390204746</v>
          </cell>
          <cell r="E17">
            <v>846.37176752255095</v>
          </cell>
          <cell r="F17">
            <v>545.22271397776194</v>
          </cell>
          <cell r="G17">
            <v>72.690948770827532</v>
          </cell>
          <cell r="H17">
            <v>3.0935758667552919</v>
          </cell>
          <cell r="I17">
            <v>35.687944483584992</v>
          </cell>
          <cell r="J17">
            <v>0</v>
          </cell>
          <cell r="K17">
            <v>223.77602932380805</v>
          </cell>
          <cell r="L17">
            <v>90.917951129526557</v>
          </cell>
          <cell r="M17">
            <v>77.378534221380107</v>
          </cell>
          <cell r="N17">
            <v>379.55511977830412</v>
          </cell>
          <cell r="O17">
            <v>719.36544771465697</v>
          </cell>
        </row>
        <row r="18">
          <cell r="N18">
            <v>0</v>
          </cell>
        </row>
        <row r="20">
          <cell r="D20">
            <v>361.25585928604551</v>
          </cell>
          <cell r="E20">
            <v>638.22009050709221</v>
          </cell>
          <cell r="F20">
            <v>660.96766373912988</v>
          </cell>
          <cell r="G20">
            <v>572.23438007479149</v>
          </cell>
          <cell r="H20">
            <v>706.41513561055854</v>
          </cell>
          <cell r="I20">
            <v>681.54916852458337</v>
          </cell>
          <cell r="J20">
            <v>685.25713523233298</v>
          </cell>
          <cell r="K20">
            <v>622.45114767828363</v>
          </cell>
          <cell r="L20">
            <v>443.51197135112943</v>
          </cell>
          <cell r="M20">
            <v>426.17658938351497</v>
          </cell>
          <cell r="N20">
            <v>59.748476047714121</v>
          </cell>
          <cell r="O20">
            <v>59.932747906500481</v>
          </cell>
        </row>
        <row r="21">
          <cell r="D21">
            <v>173.18364056134649</v>
          </cell>
          <cell r="E21">
            <v>267.83982727971005</v>
          </cell>
          <cell r="F21">
            <v>272.285907771952</v>
          </cell>
          <cell r="G21">
            <v>229.07151999093981</v>
          </cell>
          <cell r="H21">
            <v>267.9703683128804</v>
          </cell>
          <cell r="I21">
            <v>261.38107883477227</v>
          </cell>
          <cell r="J21">
            <v>262.21638517473696</v>
          </cell>
          <cell r="K21">
            <v>242.32495790175875</v>
          </cell>
          <cell r="L21">
            <v>185.71356613431061</v>
          </cell>
          <cell r="M21">
            <v>188.39362767257612</v>
          </cell>
          <cell r="N21">
            <v>32.035800317346983</v>
          </cell>
          <cell r="O21">
            <v>34.050336148684138</v>
          </cell>
        </row>
      </sheetData>
      <sheetData sheetId="31">
        <row r="4">
          <cell r="F4">
            <v>82.090716838471351</v>
          </cell>
          <cell r="G4">
            <v>97.766797229094692</v>
          </cell>
          <cell r="H4">
            <v>94.613029576543383</v>
          </cell>
          <cell r="I4">
            <v>0</v>
          </cell>
          <cell r="J4">
            <v>32.708744661204477</v>
          </cell>
          <cell r="K4">
            <v>70.195594792735449</v>
          </cell>
          <cell r="L4">
            <v>63.260868795296581</v>
          </cell>
          <cell r="M4">
            <v>96.700081699555213</v>
          </cell>
          <cell r="N4">
            <v>79.943590191591824</v>
          </cell>
          <cell r="O4">
            <v>81.249745837239843</v>
          </cell>
          <cell r="P4">
            <v>78.56591769738445</v>
          </cell>
          <cell r="Q4">
            <v>95.610176701982311</v>
          </cell>
          <cell r="U4">
            <v>15.57464138418155</v>
          </cell>
          <cell r="V4">
            <v>18.548781942290795</v>
          </cell>
          <cell r="W4">
            <v>17.950434137700796</v>
          </cell>
          <cell r="X4">
            <v>0</v>
          </cell>
          <cell r="Y4">
            <v>6.2056586645164069</v>
          </cell>
          <cell r="Z4">
            <v>13.317842232970014</v>
          </cell>
          <cell r="AA4">
            <v>12.002153021482282</v>
          </cell>
          <cell r="AB4">
            <v>18.346399596620635</v>
          </cell>
          <cell r="AC4">
            <v>15.16727830076044</v>
          </cell>
          <cell r="AD4">
            <v>15.415088364508824</v>
          </cell>
          <cell r="AE4">
            <v>14.905899720227993</v>
          </cell>
          <cell r="AF4">
            <v>18.139617634740265</v>
          </cell>
          <cell r="AJ4">
            <v>38.749970213771697</v>
          </cell>
          <cell r="AK4">
            <v>46.149682039904363</v>
          </cell>
          <cell r="AL4">
            <v>44.660982619262356</v>
          </cell>
          <cell r="AM4">
            <v>0</v>
          </cell>
          <cell r="AN4">
            <v>15.439783329526829</v>
          </cell>
          <cell r="AO4">
            <v>33.135015895996375</v>
          </cell>
          <cell r="AP4">
            <v>29.861558966996949</v>
          </cell>
          <cell r="AQ4">
            <v>45.64615135351071</v>
          </cell>
          <cell r="AR4">
            <v>37.736443997701599</v>
          </cell>
          <cell r="AS4">
            <v>38.352999612181151</v>
          </cell>
          <cell r="AT4">
            <v>37.086129684818786</v>
          </cell>
          <cell r="AU4">
            <v>45.13167434784765</v>
          </cell>
        </row>
        <row r="5">
          <cell r="F5">
            <v>82.090716838471351</v>
          </cell>
          <cell r="G5">
            <v>98.75250019481841</v>
          </cell>
          <cell r="H5">
            <v>95.409723972133861</v>
          </cell>
          <cell r="I5">
            <v>0</v>
          </cell>
          <cell r="J5">
            <v>32.708744661204477</v>
          </cell>
          <cell r="K5">
            <v>71.655456223411434</v>
          </cell>
          <cell r="L5">
            <v>63.260868795296581</v>
          </cell>
          <cell r="M5">
            <v>96.700081699555213</v>
          </cell>
          <cell r="N5">
            <v>82.670453539308014</v>
          </cell>
          <cell r="O5">
            <v>82.670453539308014</v>
          </cell>
          <cell r="P5">
            <v>78.751328418735156</v>
          </cell>
          <cell r="Q5">
            <v>95.610176701982311</v>
          </cell>
          <cell r="U5">
            <v>15.440614043401913</v>
          </cell>
          <cell r="V5">
            <v>18.574563605401174</v>
          </cell>
          <cell r="W5">
            <v>17.945813857856709</v>
          </cell>
          <cell r="X5">
            <v>0</v>
          </cell>
          <cell r="Y5">
            <v>6.1522559627735598</v>
          </cell>
          <cell r="Z5">
            <v>13.477824122630484</v>
          </cell>
          <cell r="AA5">
            <v>11.898868675254359</v>
          </cell>
          <cell r="AB5">
            <v>18.18851993248191</v>
          </cell>
          <cell r="AC5">
            <v>15.549657927889214</v>
          </cell>
          <cell r="AD5">
            <v>15.549657927889214</v>
          </cell>
          <cell r="AE5">
            <v>14.812501514775679</v>
          </cell>
          <cell r="AF5">
            <v>17.983517429645786</v>
          </cell>
          <cell r="AJ5">
            <v>38.713012683763317</v>
          </cell>
          <cell r="AK5">
            <v>46.570512962115025</v>
          </cell>
          <cell r="AL5">
            <v>44.994099169037725</v>
          </cell>
          <cell r="AM5">
            <v>0</v>
          </cell>
          <cell r="AN5">
            <v>15.425057737414733</v>
          </cell>
          <cell r="AO5">
            <v>33.791867003623913</v>
          </cell>
          <cell r="AP5">
            <v>29.833078700933992</v>
          </cell>
          <cell r="AQ5">
            <v>45.602616635958469</v>
          </cell>
          <cell r="AR5">
            <v>38.986409665993278</v>
          </cell>
          <cell r="AS5">
            <v>38.986409665993278</v>
          </cell>
          <cell r="AT5">
            <v>37.138196538551213</v>
          </cell>
          <cell r="AU5">
            <v>45.088630309366138</v>
          </cell>
        </row>
        <row r="6">
          <cell r="F6">
            <v>171.14872983809326</v>
          </cell>
          <cell r="G6">
            <v>0</v>
          </cell>
          <cell r="H6">
            <v>98.787133822567199</v>
          </cell>
          <cell r="I6">
            <v>169.15268215482061</v>
          </cell>
          <cell r="J6">
            <v>140.359713900016</v>
          </cell>
          <cell r="K6">
            <v>147.48501669284684</v>
          </cell>
          <cell r="L6">
            <v>147.27138744788823</v>
          </cell>
          <cell r="M6">
            <v>193.40016339911043</v>
          </cell>
          <cell r="N6">
            <v>173.96738918706555</v>
          </cell>
          <cell r="O6">
            <v>170.49440216898765</v>
          </cell>
          <cell r="P6">
            <v>163.71850571379062</v>
          </cell>
          <cell r="Q6">
            <v>195.53359445818938</v>
          </cell>
          <cell r="U6">
            <v>39.380058222321679</v>
          </cell>
          <cell r="V6">
            <v>0</v>
          </cell>
          <cell r="W6">
            <v>22.730189614782127</v>
          </cell>
          <cell r="X6">
            <v>38.920782397977753</v>
          </cell>
          <cell r="Y6">
            <v>32.295733136202301</v>
          </cell>
          <cell r="Z6">
            <v>33.935212664322627</v>
          </cell>
          <cell r="AA6">
            <v>33.886058153433652</v>
          </cell>
          <cell r="AB6">
            <v>44.499948682460783</v>
          </cell>
          <cell r="AC6">
            <v>40.028610913167974</v>
          </cell>
          <cell r="AD6">
            <v>39.229502260087955</v>
          </cell>
          <cell r="AE6">
            <v>37.670418548707161</v>
          </cell>
          <cell r="AF6">
            <v>44.990835406535908</v>
          </cell>
          <cell r="AJ6">
            <v>72.120448577954591</v>
          </cell>
          <cell r="AK6">
            <v>0</v>
          </cell>
          <cell r="AL6">
            <v>41.627959563321468</v>
          </cell>
          <cell r="AM6">
            <v>71.279333049742405</v>
          </cell>
          <cell r="AN6">
            <v>59.146249804592173</v>
          </cell>
          <cell r="AO6">
            <v>62.148784700170097</v>
          </cell>
          <cell r="AP6">
            <v>62.058763366150494</v>
          </cell>
          <cell r="AQ6">
            <v>81.49699125777019</v>
          </cell>
          <cell r="AR6">
            <v>73.308204846018242</v>
          </cell>
          <cell r="AS6">
            <v>71.844721115311387</v>
          </cell>
          <cell r="AT6">
            <v>68.989422730515457</v>
          </cell>
          <cell r="AU6">
            <v>82.39599883519405</v>
          </cell>
        </row>
        <row r="7">
          <cell r="F7">
            <v>301.27097902620221</v>
          </cell>
          <cell r="G7">
            <v>0</v>
          </cell>
          <cell r="H7">
            <v>158.05941411610763</v>
          </cell>
          <cell r="I7">
            <v>296.95671461701903</v>
          </cell>
          <cell r="J7">
            <v>240.51740521627377</v>
          </cell>
          <cell r="K7">
            <v>240.0706835505201</v>
          </cell>
          <cell r="L7">
            <v>243.84189426550685</v>
          </cell>
          <cell r="M7">
            <v>312.39185539598577</v>
          </cell>
          <cell r="N7">
            <v>278.70871313089748</v>
          </cell>
          <cell r="O7">
            <v>278.34782269930508</v>
          </cell>
          <cell r="P7">
            <v>268.15047720051678</v>
          </cell>
          <cell r="Q7">
            <v>322.05030210921257</v>
          </cell>
          <cell r="U7">
            <v>108.74456244880767</v>
          </cell>
          <cell r="V7">
            <v>0</v>
          </cell>
          <cell r="W7">
            <v>57.051966586785412</v>
          </cell>
          <cell r="X7">
            <v>107.18731721735014</v>
          </cell>
          <cell r="Y7">
            <v>86.815398137938487</v>
          </cell>
          <cell r="Z7">
            <v>86.654152762642781</v>
          </cell>
          <cell r="AA7">
            <v>88.015381316514947</v>
          </cell>
          <cell r="AB7">
            <v>112.75867239988335</v>
          </cell>
          <cell r="AC7">
            <v>100.60065246926335</v>
          </cell>
          <cell r="AD7">
            <v>100.47038810658785</v>
          </cell>
          <cell r="AE7">
            <v>96.789629083633272</v>
          </cell>
          <cell r="AF7">
            <v>116.24491447059282</v>
          </cell>
          <cell r="AJ7">
            <v>122.51073887629238</v>
          </cell>
          <cell r="AK7">
            <v>0</v>
          </cell>
          <cell r="AL7">
            <v>64.274281154820741</v>
          </cell>
          <cell r="AM7">
            <v>120.75635907447698</v>
          </cell>
          <cell r="AN7">
            <v>97.805520866620213</v>
          </cell>
          <cell r="AO7">
            <v>97.623863139346156</v>
          </cell>
          <cell r="AP7">
            <v>99.157412147765697</v>
          </cell>
          <cell r="AQ7">
            <v>127.03300247240063</v>
          </cell>
          <cell r="AR7">
            <v>113.33587618459997</v>
          </cell>
          <cell r="AS7">
            <v>113.18912141395899</v>
          </cell>
          <cell r="AT7">
            <v>109.0424082600022</v>
          </cell>
          <cell r="AU7">
            <v>130.96057441132211</v>
          </cell>
        </row>
        <row r="8">
          <cell r="F8">
            <v>20.52267920961793</v>
          </cell>
          <cell r="G8">
            <v>0</v>
          </cell>
          <cell r="H8">
            <v>11.82662869706783</v>
          </cell>
          <cell r="I8">
            <v>19.589303121270881</v>
          </cell>
          <cell r="J8">
            <v>16.354372330602249</v>
          </cell>
          <cell r="K8">
            <v>17.392101025099901</v>
          </cell>
          <cell r="L8">
            <v>15.815217198824145</v>
          </cell>
          <cell r="M8">
            <v>24.159737516766334</v>
          </cell>
          <cell r="N8">
            <v>19.204915915506412</v>
          </cell>
          <cell r="O8">
            <v>20.128458253048983</v>
          </cell>
          <cell r="P8">
            <v>19.641479424346208</v>
          </cell>
          <cell r="Q8">
            <v>23.90254417549572</v>
          </cell>
          <cell r="U8">
            <v>9.9784768023840371</v>
          </cell>
          <cell r="V8">
            <v>0</v>
          </cell>
          <cell r="W8">
            <v>5.750308665780568</v>
          </cell>
          <cell r="X8">
            <v>9.5246534223885941</v>
          </cell>
          <cell r="Y8">
            <v>7.9517748755721076</v>
          </cell>
          <cell r="Z8">
            <v>8.4563362732067908</v>
          </cell>
          <cell r="AA8">
            <v>7.6896284511026938</v>
          </cell>
          <cell r="AB8">
            <v>11.74687660906182</v>
          </cell>
          <cell r="AC8">
            <v>9.3377578042932523</v>
          </cell>
          <cell r="AD8">
            <v>9.786799846858008</v>
          </cell>
          <cell r="AE8">
            <v>9.5500224312082302</v>
          </cell>
          <cell r="AF8">
            <v>11.62182481814391</v>
          </cell>
          <cell r="AJ8">
            <v>10.703824628673038</v>
          </cell>
          <cell r="AK8">
            <v>0</v>
          </cell>
          <cell r="AL8">
            <v>6.1683057182182939</v>
          </cell>
          <cell r="AM8">
            <v>10.217012265617559</v>
          </cell>
          <cell r="AN8">
            <v>8.529799230928397</v>
          </cell>
          <cell r="AO8">
            <v>9.0710378209093339</v>
          </cell>
          <cell r="AP8">
            <v>8.248597058480204</v>
          </cell>
          <cell r="AQ8">
            <v>12.600771605543887</v>
          </cell>
          <cell r="AR8">
            <v>10.016530973775298</v>
          </cell>
          <cell r="AS8">
            <v>10.498214438065752</v>
          </cell>
          <cell r="AT8">
            <v>10.244225379080302</v>
          </cell>
          <cell r="AU8">
            <v>12.466629645203108</v>
          </cell>
        </row>
        <row r="9">
          <cell r="F9">
            <v>197.5742676451344</v>
          </cell>
          <cell r="G9">
            <v>204.16007656663891</v>
          </cell>
          <cell r="H9">
            <v>198.2796231991334</v>
          </cell>
          <cell r="I9">
            <v>208.47331762086367</v>
          </cell>
          <cell r="J9">
            <v>169.65414813284079</v>
          </cell>
          <cell r="K9">
            <v>185.05195490706251</v>
          </cell>
          <cell r="L9">
            <v>0</v>
          </cell>
          <cell r="M9">
            <v>98.787133822567199</v>
          </cell>
          <cell r="N9">
            <v>198.84743259346848</v>
          </cell>
          <cell r="O9">
            <v>178.28063024129031</v>
          </cell>
          <cell r="P9">
            <v>179.24272262942085</v>
          </cell>
          <cell r="Q9">
            <v>218.77658484962578</v>
          </cell>
          <cell r="U9">
            <v>34.405006755406006</v>
          </cell>
          <cell r="V9">
            <v>35.551840313919541</v>
          </cell>
          <cell r="W9">
            <v>34.527835314456446</v>
          </cell>
          <cell r="X9">
            <v>36.302935531819244</v>
          </cell>
          <cell r="Y9">
            <v>29.543078570721871</v>
          </cell>
          <cell r="Z9">
            <v>32.22440773569717</v>
          </cell>
          <cell r="AA9">
            <v>0</v>
          </cell>
          <cell r="AB9">
            <v>17.202503377703003</v>
          </cell>
          <cell r="AC9">
            <v>34.626711986407322</v>
          </cell>
          <cell r="AD9">
            <v>31.045269006521288</v>
          </cell>
          <cell r="AE9">
            <v>31.212804969111364</v>
          </cell>
          <cell r="AF9">
            <v>38.097116438236711</v>
          </cell>
          <cell r="AJ9">
            <v>74.916984919246801</v>
          </cell>
          <cell r="AK9">
            <v>77.414217749888365</v>
          </cell>
          <cell r="AL9">
            <v>75.184444401857974</v>
          </cell>
          <cell r="AM9">
            <v>79.049729392491642</v>
          </cell>
          <cell r="AN9">
            <v>64.330124609062167</v>
          </cell>
          <cell r="AO9">
            <v>70.168725311688917</v>
          </cell>
          <cell r="AP9">
            <v>0</v>
          </cell>
          <cell r="AQ9">
            <v>37.4584924596234</v>
          </cell>
          <cell r="AR9">
            <v>75.399748592729708</v>
          </cell>
          <cell r="AS9">
            <v>67.601147894268721</v>
          </cell>
          <cell r="AT9">
            <v>67.965957855563659</v>
          </cell>
          <cell r="AU9">
            <v>82.95656262941165</v>
          </cell>
        </row>
        <row r="10">
          <cell r="F10">
            <v>247.10697136461891</v>
          </cell>
          <cell r="G10">
            <v>250.99527877986074</v>
          </cell>
          <cell r="H10">
            <v>247.10697136461891</v>
          </cell>
          <cell r="I10">
            <v>274.10142105451331</v>
          </cell>
          <cell r="J10">
            <v>226.04222693562733</v>
          </cell>
          <cell r="K10">
            <v>256.01663801007294</v>
          </cell>
          <cell r="L10">
            <v>229.89752491745838</v>
          </cell>
          <cell r="M10">
            <v>0</v>
          </cell>
          <cell r="N10">
            <v>126.95416137361995</v>
          </cell>
          <cell r="O10">
            <v>255.34387041010621</v>
          </cell>
          <cell r="P10">
            <v>248.65559489282413</v>
          </cell>
          <cell r="Q10">
            <v>276.04742747038506</v>
          </cell>
          <cell r="U10">
            <v>55.676796363433162</v>
          </cell>
          <cell r="V10">
            <v>56.552888603815191</v>
          </cell>
          <cell r="W10">
            <v>55.676796363433162</v>
          </cell>
          <cell r="X10">
            <v>61.759038681516095</v>
          </cell>
          <cell r="Y10">
            <v>50.930602925247335</v>
          </cell>
          <cell r="Z10">
            <v>57.684273905428746</v>
          </cell>
          <cell r="AA10">
            <v>51.799257659953447</v>
          </cell>
          <cell r="AB10">
            <v>0</v>
          </cell>
          <cell r="AC10">
            <v>28.604619899046412</v>
          </cell>
          <cell r="AD10">
            <v>57.5326895755476</v>
          </cell>
          <cell r="AE10">
            <v>56.025723778743824</v>
          </cell>
          <cell r="AF10">
            <v>62.197502243835245</v>
          </cell>
          <cell r="AJ10">
            <v>87.969695479506612</v>
          </cell>
          <cell r="AK10">
            <v>89.353926840364551</v>
          </cell>
          <cell r="AL10">
            <v>87.969695479506612</v>
          </cell>
          <cell r="AM10">
            <v>97.579677366067358</v>
          </cell>
          <cell r="AN10">
            <v>80.470679395343865</v>
          </cell>
          <cell r="AO10">
            <v>91.141522875942144</v>
          </cell>
          <cell r="AP10">
            <v>81.843159449514417</v>
          </cell>
          <cell r="AQ10">
            <v>0</v>
          </cell>
          <cell r="AR10">
            <v>45.195482969253668</v>
          </cell>
          <cell r="AS10">
            <v>90.902018662156834</v>
          </cell>
          <cell r="AT10">
            <v>88.521003034434301</v>
          </cell>
          <cell r="AU10">
            <v>98.272452607737108</v>
          </cell>
        </row>
        <row r="11">
          <cell r="F11">
            <v>111.19813711407843</v>
          </cell>
          <cell r="G11">
            <v>112.57559151526645</v>
          </cell>
          <cell r="H11">
            <v>109.83339319706066</v>
          </cell>
          <cell r="I11">
            <v>118.55063024691728</v>
          </cell>
          <cell r="J11">
            <v>50.350926096832637</v>
          </cell>
          <cell r="K11">
            <v>0</v>
          </cell>
          <cell r="L11">
            <v>100.3111330681123</v>
          </cell>
          <cell r="M11">
            <v>109.48949014149667</v>
          </cell>
          <cell r="N11">
            <v>112.57559151526637</v>
          </cell>
          <cell r="O11">
            <v>113.79802347497656</v>
          </cell>
          <cell r="P11">
            <v>107.99242505313202</v>
          </cell>
          <cell r="Q11">
            <v>124.22134236167322</v>
          </cell>
          <cell r="U11">
            <v>34.510953965968305</v>
          </cell>
          <cell r="V11">
            <v>34.938454521853075</v>
          </cell>
          <cell r="W11">
            <v>34.087398178813189</v>
          </cell>
          <cell r="X11">
            <v>36.792840683028906</v>
          </cell>
          <cell r="Y11">
            <v>15.626687080998446</v>
          </cell>
          <cell r="Z11">
            <v>0</v>
          </cell>
          <cell r="AA11">
            <v>31.132112330589148</v>
          </cell>
          <cell r="AB11">
            <v>33.980665972435048</v>
          </cell>
          <cell r="AC11">
            <v>34.938454521853046</v>
          </cell>
          <cell r="AD11">
            <v>35.317843009672835</v>
          </cell>
          <cell r="AE11">
            <v>33.516043581363803</v>
          </cell>
          <cell r="AF11">
            <v>38.552777403424052</v>
          </cell>
          <cell r="AJ11">
            <v>41.776566417883899</v>
          </cell>
          <cell r="AK11">
            <v>42.294068929817193</v>
          </cell>
          <cell r="AL11">
            <v>41.263839169277169</v>
          </cell>
          <cell r="AM11">
            <v>44.538860154747127</v>
          </cell>
          <cell r="AN11">
            <v>18.91658316297438</v>
          </cell>
          <cell r="AO11">
            <v>0</v>
          </cell>
          <cell r="AP11">
            <v>37.686375166285217</v>
          </cell>
          <cell r="AQ11">
            <v>41.134636565573985</v>
          </cell>
          <cell r="AR11">
            <v>42.294068929817158</v>
          </cell>
          <cell r="AS11">
            <v>42.753330310282422</v>
          </cell>
          <cell r="AT11">
            <v>40.572196935566531</v>
          </cell>
          <cell r="AU11">
            <v>46.669317439798242</v>
          </cell>
        </row>
        <row r="12">
          <cell r="F12">
            <v>111.19813711407843</v>
          </cell>
          <cell r="G12">
            <v>0</v>
          </cell>
          <cell r="H12">
            <v>54.472060410612748</v>
          </cell>
          <cell r="I12">
            <v>117.23389185382921</v>
          </cell>
          <cell r="J12">
            <v>98.600690499578121</v>
          </cell>
          <cell r="K12">
            <v>113.45215340693136</v>
          </cell>
          <cell r="L12">
            <v>98.387009151770869</v>
          </cell>
          <cell r="M12">
            <v>108.94412082122558</v>
          </cell>
          <cell r="N12">
            <v>112.57559151526645</v>
          </cell>
          <cell r="O12">
            <v>111.86667943077575</v>
          </cell>
          <cell r="P12">
            <v>105.88929159073841</v>
          </cell>
          <cell r="Q12">
            <v>124.22134236167322</v>
          </cell>
          <cell r="U12">
            <v>34.930264976176673</v>
          </cell>
          <cell r="V12">
            <v>0</v>
          </cell>
          <cell r="W12">
            <v>17.111109532248708</v>
          </cell>
          <cell r="X12">
            <v>36.826254584117827</v>
          </cell>
          <cell r="Y12">
            <v>30.973075047569274</v>
          </cell>
          <cell r="Z12">
            <v>35.638310887855923</v>
          </cell>
          <cell r="AA12">
            <v>30.905952105646993</v>
          </cell>
          <cell r="AB12">
            <v>34.222219064497438</v>
          </cell>
          <cell r="AC12">
            <v>35.362959699980692</v>
          </cell>
          <cell r="AD12">
            <v>35.140271734168195</v>
          </cell>
          <cell r="AE12">
            <v>33.262616707414637</v>
          </cell>
          <cell r="AF12">
            <v>39.021196910323496</v>
          </cell>
          <cell r="AJ12">
            <v>41.776566417883899</v>
          </cell>
          <cell r="AK12">
            <v>0</v>
          </cell>
          <cell r="AL12">
            <v>20.464872062814752</v>
          </cell>
          <cell r="AM12">
            <v>44.04416833380963</v>
          </cell>
          <cell r="AN12">
            <v>37.043770717839855</v>
          </cell>
          <cell r="AO12">
            <v>42.6233887101383</v>
          </cell>
          <cell r="AP12">
            <v>36.963491737898181</v>
          </cell>
          <cell r="AQ12">
            <v>40.929744125629533</v>
          </cell>
          <cell r="AR12">
            <v>42.294068929817193</v>
          </cell>
          <cell r="AS12">
            <v>42.027734317108852</v>
          </cell>
          <cell r="AT12">
            <v>39.782060544277677</v>
          </cell>
          <cell r="AU12">
            <v>46.669317439798242</v>
          </cell>
        </row>
        <row r="13">
          <cell r="F13">
            <v>109.61101306687077</v>
          </cell>
          <cell r="G13">
            <v>112.57559151526645</v>
          </cell>
          <cell r="H13">
            <v>108.94412082122558</v>
          </cell>
          <cell r="I13">
            <v>117.23389185382921</v>
          </cell>
          <cell r="J13">
            <v>96.7792868348984</v>
          </cell>
          <cell r="K13">
            <v>113.45215340693136</v>
          </cell>
          <cell r="L13">
            <v>96.271540330296745</v>
          </cell>
          <cell r="M13">
            <v>0</v>
          </cell>
          <cell r="N13">
            <v>56.287795757633084</v>
          </cell>
          <cell r="O13">
            <v>110.24644134598499</v>
          </cell>
          <cell r="P13">
            <v>104.34517184325107</v>
          </cell>
          <cell r="Q13">
            <v>124.22134236167322</v>
          </cell>
          <cell r="U13">
            <v>34.63748359668466</v>
          </cell>
          <cell r="V13">
            <v>35.574301298704668</v>
          </cell>
          <cell r="W13">
            <v>34.426743192294836</v>
          </cell>
          <cell r="X13">
            <v>37.046341352444173</v>
          </cell>
          <cell r="Y13">
            <v>30.582610875036345</v>
          </cell>
          <cell r="Z13">
            <v>35.851298083010448</v>
          </cell>
          <cell r="AA13">
            <v>30.422161110616379</v>
          </cell>
          <cell r="AB13">
            <v>0</v>
          </cell>
          <cell r="AC13">
            <v>17.787150649352288</v>
          </cell>
          <cell r="AD13">
            <v>34.838281271834887</v>
          </cell>
          <cell r="AE13">
            <v>32.973458386967835</v>
          </cell>
          <cell r="AF13">
            <v>39.254401433053388</v>
          </cell>
          <cell r="AJ13">
            <v>41.180292101673295</v>
          </cell>
          <cell r="AK13">
            <v>42.2940689298172</v>
          </cell>
          <cell r="AL13">
            <v>40.92974412562954</v>
          </cell>
          <cell r="AM13">
            <v>44.044168333809637</v>
          </cell>
          <cell r="AN13">
            <v>36.359478758045547</v>
          </cell>
          <cell r="AO13">
            <v>42.623388710138315</v>
          </cell>
          <cell r="AP13">
            <v>36.168721015843644</v>
          </cell>
          <cell r="AQ13">
            <v>0</v>
          </cell>
          <cell r="AR13">
            <v>21.14703446490855</v>
          </cell>
          <cell r="AS13">
            <v>41.419019227820954</v>
          </cell>
          <cell r="AT13">
            <v>39.20194272160326</v>
          </cell>
          <cell r="AU13">
            <v>46.669317439798256</v>
          </cell>
        </row>
        <row r="14">
          <cell r="F14">
            <v>106.69010452837256</v>
          </cell>
          <cell r="G14">
            <v>0</v>
          </cell>
          <cell r="H14">
            <v>54.472060410612748</v>
          </cell>
          <cell r="I14">
            <v>117.23389185382921</v>
          </cell>
          <cell r="J14">
            <v>96.271540330296745</v>
          </cell>
          <cell r="K14">
            <v>113.45215340693136</v>
          </cell>
          <cell r="L14">
            <v>96.271540330296745</v>
          </cell>
          <cell r="M14">
            <v>108.94412082122558</v>
          </cell>
          <cell r="N14">
            <v>112.57559151526637</v>
          </cell>
          <cell r="O14">
            <v>110.22472704446676</v>
          </cell>
          <cell r="P14">
            <v>103.78492797313989</v>
          </cell>
          <cell r="Q14">
            <v>124.22134236167322</v>
          </cell>
          <cell r="U14">
            <v>33.886150930171155</v>
          </cell>
          <cell r="V14">
            <v>0</v>
          </cell>
          <cell r="W14">
            <v>17.301027763643724</v>
          </cell>
          <cell r="X14">
            <v>37.234993545570731</v>
          </cell>
          <cell r="Y14">
            <v>30.577080792389182</v>
          </cell>
          <cell r="Z14">
            <v>36.033864721520018</v>
          </cell>
          <cell r="AA14">
            <v>30.577080792389182</v>
          </cell>
          <cell r="AB14">
            <v>34.602055527287469</v>
          </cell>
          <cell r="AC14">
            <v>35.755457378197029</v>
          </cell>
          <cell r="AD14">
            <v>35.00879255275666</v>
          </cell>
          <cell r="AE14">
            <v>32.963429449443488</v>
          </cell>
          <cell r="AF14">
            <v>39.454297796631202</v>
          </cell>
          <cell r="AJ14">
            <v>40.082921833375096</v>
          </cell>
          <cell r="AK14">
            <v>0</v>
          </cell>
          <cell r="AL14">
            <v>20.464872062814749</v>
          </cell>
          <cell r="AM14">
            <v>44.044168333809623</v>
          </cell>
          <cell r="AN14">
            <v>36.16872101584363</v>
          </cell>
          <cell r="AO14">
            <v>42.623388710138293</v>
          </cell>
          <cell r="AP14">
            <v>36.16872101584363</v>
          </cell>
          <cell r="AQ14">
            <v>40.929744125629533</v>
          </cell>
          <cell r="AR14">
            <v>42.294068929817158</v>
          </cell>
          <cell r="AS14">
            <v>41.410861276769438</v>
          </cell>
          <cell r="AT14">
            <v>38.991461990024973</v>
          </cell>
          <cell r="AU14">
            <v>46.669317439798235</v>
          </cell>
        </row>
        <row r="15">
          <cell r="F15">
            <v>356.1902289940453</v>
          </cell>
          <cell r="G15">
            <v>354.76210878411416</v>
          </cell>
          <cell r="H15">
            <v>178.09511449702265</v>
          </cell>
          <cell r="I15">
            <v>0</v>
          </cell>
          <cell r="J15">
            <v>367.28162980867916</v>
          </cell>
          <cell r="K15">
            <v>356.1902289940453</v>
          </cell>
          <cell r="L15">
            <v>338.49714426548422</v>
          </cell>
          <cell r="M15">
            <v>345.24626572832494</v>
          </cell>
          <cell r="N15">
            <v>368.06323662718017</v>
          </cell>
          <cell r="O15">
            <v>368.06323662718017</v>
          </cell>
          <cell r="P15">
            <v>332.4442137277756</v>
          </cell>
          <cell r="Q15">
            <v>368.06323662718017</v>
          </cell>
          <cell r="U15">
            <v>90.331476390846461</v>
          </cell>
          <cell r="V15">
            <v>89.969298552922552</v>
          </cell>
          <cell r="W15">
            <v>45.165738195423231</v>
          </cell>
          <cell r="X15">
            <v>0</v>
          </cell>
          <cell r="Y15">
            <v>93.144306528433589</v>
          </cell>
          <cell r="Z15">
            <v>90.331476390846461</v>
          </cell>
          <cell r="AA15">
            <v>85.844428921989646</v>
          </cell>
          <cell r="AB15">
            <v>87.556037092155776</v>
          </cell>
          <cell r="AC15">
            <v>93.342525603874691</v>
          </cell>
          <cell r="AD15">
            <v>93.342525603874691</v>
          </cell>
          <cell r="AE15">
            <v>84.309377964790031</v>
          </cell>
          <cell r="AF15">
            <v>93.342525603874691</v>
          </cell>
          <cell r="AJ15">
            <v>101.82739115525371</v>
          </cell>
          <cell r="AK15">
            <v>101.41912123823749</v>
          </cell>
          <cell r="AL15">
            <v>50.913695577626854</v>
          </cell>
          <cell r="AM15">
            <v>0</v>
          </cell>
          <cell r="AN15">
            <v>104.99819236561004</v>
          </cell>
          <cell r="AO15">
            <v>101.82739115525371</v>
          </cell>
          <cell r="AP15">
            <v>96.769305579783435</v>
          </cell>
          <cell r="AQ15">
            <v>98.698739278995006</v>
          </cell>
          <cell r="AR15">
            <v>105.22163752709551</v>
          </cell>
          <cell r="AS15">
            <v>105.22163752709551</v>
          </cell>
          <cell r="AT15">
            <v>95.038898411570116</v>
          </cell>
          <cell r="AU15">
            <v>105.22163752709551</v>
          </cell>
          <cell r="AW15">
            <v>2.1610914788152513</v>
          </cell>
        </row>
        <row r="16">
          <cell r="F16">
            <v>356.1902289940453</v>
          </cell>
          <cell r="G16">
            <v>345.234865881617</v>
          </cell>
          <cell r="H16">
            <v>175.09352907614834</v>
          </cell>
          <cell r="I16">
            <v>0</v>
          </cell>
          <cell r="J16">
            <v>348.92069416378189</v>
          </cell>
          <cell r="K16">
            <v>356.1902289940453</v>
          </cell>
          <cell r="L16">
            <v>333.55730819338203</v>
          </cell>
          <cell r="M16">
            <v>336.15452861313025</v>
          </cell>
          <cell r="N16">
            <v>367.81616845922201</v>
          </cell>
          <cell r="O16">
            <v>368.06323662718017</v>
          </cell>
          <cell r="P16">
            <v>332.4442137277756</v>
          </cell>
          <cell r="Q16">
            <v>368.06323662718017</v>
          </cell>
          <cell r="U16">
            <v>91.437883499577723</v>
          </cell>
          <cell r="V16">
            <v>88.625523321144698</v>
          </cell>
          <cell r="W16">
            <v>44.948402314153398</v>
          </cell>
          <cell r="X16">
            <v>0</v>
          </cell>
          <cell r="Y16">
            <v>89.571715298436914</v>
          </cell>
          <cell r="Z16">
            <v>91.437883499577723</v>
          </cell>
          <cell r="AA16">
            <v>85.62776798554205</v>
          </cell>
          <cell r="AB16">
            <v>86.29450255272647</v>
          </cell>
          <cell r="AC16">
            <v>94.422387879139862</v>
          </cell>
          <cell r="AD16">
            <v>94.485812949563652</v>
          </cell>
          <cell r="AE16">
            <v>85.342024599605864</v>
          </cell>
          <cell r="AF16">
            <v>94.485812949563652</v>
          </cell>
          <cell r="AJ16">
            <v>101.82739115525371</v>
          </cell>
          <cell r="AK16">
            <v>98.695480299507807</v>
          </cell>
          <cell r="AL16">
            <v>50.05560462549581</v>
          </cell>
          <cell r="AM16">
            <v>0</v>
          </cell>
          <cell r="AN16">
            <v>99.749182079253629</v>
          </cell>
          <cell r="AO16">
            <v>101.82739115525371</v>
          </cell>
          <cell r="AP16">
            <v>95.357109008930308</v>
          </cell>
          <cell r="AQ16">
            <v>96.09960040277069</v>
          </cell>
          <cell r="AR16">
            <v>105.15100586756982</v>
          </cell>
          <cell r="AS16">
            <v>105.22163752709551</v>
          </cell>
          <cell r="AT16">
            <v>95.038898411570131</v>
          </cell>
          <cell r="AU16">
            <v>105.22163752709551</v>
          </cell>
        </row>
        <row r="17">
          <cell r="F17">
            <v>348.93169692999976</v>
          </cell>
          <cell r="G17">
            <v>0</v>
          </cell>
          <cell r="H17">
            <v>172.81358135037019</v>
          </cell>
          <cell r="I17">
            <v>368.06323662718017</v>
          </cell>
          <cell r="J17">
            <v>347.35967956690104</v>
          </cell>
          <cell r="K17">
            <v>356.19022899404507</v>
          </cell>
          <cell r="L17">
            <v>326.90030363201379</v>
          </cell>
          <cell r="M17">
            <v>333.93209279437588</v>
          </cell>
          <cell r="N17">
            <v>351.84884683116758</v>
          </cell>
          <cell r="O17">
            <v>360.38393534890588</v>
          </cell>
          <cell r="P17">
            <v>332.44421372777538</v>
          </cell>
          <cell r="Q17">
            <v>368.06323662717995</v>
          </cell>
          <cell r="U17">
            <v>90.082566409436978</v>
          </cell>
          <cell r="V17">
            <v>0</v>
          </cell>
          <cell r="W17">
            <v>44.614722753520446</v>
          </cell>
          <cell r="X17">
            <v>95.021694068085239</v>
          </cell>
          <cell r="Y17">
            <v>89.676723776755381</v>
          </cell>
          <cell r="Z17">
            <v>91.956478130405003</v>
          </cell>
          <cell r="AA17">
            <v>84.394792935947152</v>
          </cell>
          <cell r="AB17">
            <v>86.210167176146143</v>
          </cell>
          <cell r="AC17">
            <v>90.835677554140318</v>
          </cell>
          <cell r="AD17">
            <v>93.039153721465496</v>
          </cell>
          <cell r="AE17">
            <v>85.826046255044659</v>
          </cell>
          <cell r="AF17">
            <v>95.021694068085182</v>
          </cell>
          <cell r="AJ17">
            <v>99.752327541673026</v>
          </cell>
          <cell r="AK17">
            <v>0</v>
          </cell>
          <cell r="AL17">
            <v>49.403814907563302</v>
          </cell>
          <cell r="AM17">
            <v>105.22163752709551</v>
          </cell>
          <cell r="AN17">
            <v>99.302920416196315</v>
          </cell>
          <cell r="AO17">
            <v>101.82739115525365</v>
          </cell>
          <cell r="AP17">
            <v>93.454009619294652</v>
          </cell>
          <cell r="AQ17">
            <v>95.464252144979113</v>
          </cell>
          <cell r="AR17">
            <v>100.58628013179219</v>
          </cell>
          <cell r="AS17">
            <v>103.02628473128667</v>
          </cell>
          <cell r="AT17">
            <v>95.038898411570059</v>
          </cell>
          <cell r="AU17">
            <v>105.22163752709545</v>
          </cell>
        </row>
        <row r="18">
          <cell r="F18">
            <v>337.53058469584175</v>
          </cell>
          <cell r="G18">
            <v>340.45849388014148</v>
          </cell>
          <cell r="H18">
            <v>336.15452861313025</v>
          </cell>
          <cell r="I18">
            <v>368.06323662718017</v>
          </cell>
          <cell r="J18">
            <v>326.31549598249558</v>
          </cell>
          <cell r="K18">
            <v>356.19022899404507</v>
          </cell>
          <cell r="L18">
            <v>326.65612250662224</v>
          </cell>
          <cell r="M18">
            <v>0</v>
          </cell>
          <cell r="N18">
            <v>173.67983978345069</v>
          </cell>
          <cell r="O18">
            <v>347.35967956690104</v>
          </cell>
          <cell r="P18">
            <v>332.44421372777538</v>
          </cell>
          <cell r="Q18">
            <v>368.06323662717995</v>
          </cell>
          <cell r="U18">
            <v>88.44196442130189</v>
          </cell>
          <cell r="V18">
            <v>89.209154275045037</v>
          </cell>
          <cell r="W18">
            <v>88.081401234950789</v>
          </cell>
          <cell r="X18">
            <v>96.442328945994689</v>
          </cell>
          <cell r="Y18">
            <v>85.50331375691448</v>
          </cell>
          <cell r="Z18">
            <v>93.331286076768976</v>
          </cell>
          <cell r="AA18">
            <v>85.592566939570233</v>
          </cell>
          <cell r="AB18">
            <v>0</v>
          </cell>
          <cell r="AC18">
            <v>45.508723971391255</v>
          </cell>
          <cell r="AD18">
            <v>91.017447942782411</v>
          </cell>
          <cell r="AE18">
            <v>87.10920033831772</v>
          </cell>
          <cell r="AF18">
            <v>96.442328945994632</v>
          </cell>
          <cell r="AJ18">
            <v>96.49298626678376</v>
          </cell>
          <cell r="AK18">
            <v>97.330014712563312</v>
          </cell>
          <cell r="AL18">
            <v>96.099600402770704</v>
          </cell>
          <cell r="AM18">
            <v>105.22163752709552</v>
          </cell>
          <cell r="AN18">
            <v>93.286825254225874</v>
          </cell>
          <cell r="AO18">
            <v>101.82739115525366</v>
          </cell>
          <cell r="AP18">
            <v>93.384203305297234</v>
          </cell>
          <cell r="AQ18">
            <v>0</v>
          </cell>
          <cell r="AR18">
            <v>49.651460208098214</v>
          </cell>
          <cell r="AS18">
            <v>99.302920416196329</v>
          </cell>
          <cell r="AT18">
            <v>95.038898411570088</v>
          </cell>
          <cell r="AU18">
            <v>105.22163752709545</v>
          </cell>
        </row>
        <row r="19">
          <cell r="F19">
            <v>329.47596181949172</v>
          </cell>
          <cell r="G19">
            <v>0</v>
          </cell>
          <cell r="H19">
            <v>165.57613154640265</v>
          </cell>
          <cell r="I19">
            <v>368.06323662717995</v>
          </cell>
          <cell r="J19">
            <v>310.48771610231557</v>
          </cell>
          <cell r="K19">
            <v>356.19022899404507</v>
          </cell>
          <cell r="L19">
            <v>325.82415672070073</v>
          </cell>
          <cell r="M19">
            <v>329.47596181949172</v>
          </cell>
          <cell r="N19">
            <v>345.57923791416266</v>
          </cell>
          <cell r="O19">
            <v>341.53738934391345</v>
          </cell>
          <cell r="P19">
            <v>332.44421372777538</v>
          </cell>
          <cell r="Q19">
            <v>368.06323662717995</v>
          </cell>
          <cell r="U19">
            <v>87.302791993611308</v>
          </cell>
          <cell r="V19">
            <v>0</v>
          </cell>
          <cell r="W19">
            <v>43.873484704847577</v>
          </cell>
          <cell r="X19">
            <v>97.527443308178405</v>
          </cell>
          <cell r="Y19">
            <v>82.271387404895307</v>
          </cell>
          <cell r="Z19">
            <v>94.381396749850055</v>
          </cell>
          <cell r="AA19">
            <v>86.335156056894249</v>
          </cell>
          <cell r="AB19">
            <v>87.302791993611308</v>
          </cell>
          <cell r="AC19">
            <v>91.569752640892077</v>
          </cell>
          <cell r="AD19">
            <v>90.498765054879769</v>
          </cell>
          <cell r="AE19">
            <v>88.089303633193396</v>
          </cell>
          <cell r="AF19">
            <v>97.527443308178405</v>
          </cell>
          <cell r="AJ19">
            <v>94.190336818609637</v>
          </cell>
          <cell r="AK19">
            <v>0</v>
          </cell>
          <cell r="AL19">
            <v>47.334778274423556</v>
          </cell>
          <cell r="AM19">
            <v>105.22163752709545</v>
          </cell>
          <cell r="AN19">
            <v>88.761991606963505</v>
          </cell>
          <cell r="AO19">
            <v>101.82739115525365</v>
          </cell>
          <cell r="AP19">
            <v>93.146361560592226</v>
          </cell>
          <cell r="AQ19">
            <v>94.190336818609637</v>
          </cell>
          <cell r="AR19">
            <v>98.793929113670927</v>
          </cell>
          <cell r="AS19">
            <v>97.63844852534757</v>
          </cell>
          <cell r="AT19">
            <v>95.038898411570059</v>
          </cell>
          <cell r="AU19">
            <v>105.22163752709545</v>
          </cell>
        </row>
        <row r="20">
          <cell r="F20">
            <v>237.08912117416139</v>
          </cell>
          <cell r="G20">
            <v>0</v>
          </cell>
          <cell r="H20">
            <v>121.04902313469509</v>
          </cell>
          <cell r="I20">
            <v>258.73671000574018</v>
          </cell>
          <cell r="J20">
            <v>208.93436891830106</v>
          </cell>
          <cell r="K20">
            <v>244.28903126939937</v>
          </cell>
          <cell r="L20">
            <v>205.57137782060565</v>
          </cell>
          <cell r="M20">
            <v>242.09804626939018</v>
          </cell>
          <cell r="N20">
            <v>246.64533661589155</v>
          </cell>
          <cell r="O20">
            <v>234.65462029568769</v>
          </cell>
          <cell r="P20">
            <v>227.88071164975548</v>
          </cell>
          <cell r="Q20">
            <v>276.04742747038506</v>
          </cell>
          <cell r="U20">
            <v>42.877868701120711</v>
          </cell>
          <cell r="V20">
            <v>0</v>
          </cell>
          <cell r="W20">
            <v>21.891869583318677</v>
          </cell>
          <cell r="X20">
            <v>46.792862636816487</v>
          </cell>
          <cell r="Y20">
            <v>37.786045995124169</v>
          </cell>
          <cell r="Z20">
            <v>44.179981586750372</v>
          </cell>
          <cell r="AA20">
            <v>37.177844783630803</v>
          </cell>
          <cell r="AB20">
            <v>43.783739166637353</v>
          </cell>
          <cell r="AC20">
            <v>44.606122401505111</v>
          </cell>
          <cell r="AD20">
            <v>42.437586125087719</v>
          </cell>
          <cell r="AE20">
            <v>41.212516142647203</v>
          </cell>
          <cell r="AF20">
            <v>49.923527877361202</v>
          </cell>
          <cell r="AJ20">
            <v>89.619687803833017</v>
          </cell>
          <cell r="AK20">
            <v>0</v>
          </cell>
          <cell r="AL20">
            <v>45.756530744914748</v>
          </cell>
          <cell r="AM20">
            <v>97.802476382169786</v>
          </cell>
          <cell r="AN20">
            <v>78.977191451117804</v>
          </cell>
          <cell r="AO20">
            <v>92.341253819832971</v>
          </cell>
          <cell r="AP20">
            <v>77.705980816188941</v>
          </cell>
          <cell r="AQ20">
            <v>91.513061489829497</v>
          </cell>
          <cell r="AR20">
            <v>93.231937240807014</v>
          </cell>
          <cell r="AS20">
            <v>88.69944647176996</v>
          </cell>
          <cell r="AT20">
            <v>86.13890900360758</v>
          </cell>
          <cell r="AU20">
            <v>104.34592758380556</v>
          </cell>
        </row>
        <row r="21">
          <cell r="F21">
            <v>237.08912117416139</v>
          </cell>
          <cell r="G21">
            <v>248.13832033943962</v>
          </cell>
          <cell r="H21">
            <v>0</v>
          </cell>
          <cell r="I21">
            <v>125.08399057251826</v>
          </cell>
          <cell r="J21">
            <v>208.62975543352627</v>
          </cell>
          <cell r="K21">
            <v>228.41098907521618</v>
          </cell>
          <cell r="L21">
            <v>199.26076201368787</v>
          </cell>
          <cell r="M21">
            <v>242.09804626939018</v>
          </cell>
          <cell r="N21">
            <v>244.99209187996678</v>
          </cell>
          <cell r="O21">
            <v>229.46442408475761</v>
          </cell>
          <cell r="P21">
            <v>221.41398776004738</v>
          </cell>
          <cell r="Q21">
            <v>276.04742747038506</v>
          </cell>
          <cell r="U21">
            <v>43.616135485827229</v>
          </cell>
          <cell r="V21">
            <v>45.648803055794097</v>
          </cell>
          <cell r="W21">
            <v>0</v>
          </cell>
          <cell r="X21">
            <v>23.011094954083731</v>
          </cell>
          <cell r="Y21">
            <v>38.380604028977196</v>
          </cell>
          <cell r="Z21">
            <v>42.019661621834722</v>
          </cell>
          <cell r="AA21">
            <v>36.657035759198521</v>
          </cell>
          <cell r="AB21">
            <v>44.537603136936255</v>
          </cell>
          <cell r="AC21">
            <v>45.07000666868813</v>
          </cell>
          <cell r="AD21">
            <v>42.213456950250148</v>
          </cell>
          <cell r="AE21">
            <v>40.732457232845768</v>
          </cell>
          <cell r="AF21">
            <v>50.783106105564087</v>
          </cell>
          <cell r="AJ21">
            <v>89.619687803832988</v>
          </cell>
          <cell r="AK21">
            <v>93.796285088308167</v>
          </cell>
          <cell r="AL21">
            <v>0</v>
          </cell>
          <cell r="AM21">
            <v>47.281748436411895</v>
          </cell>
          <cell r="AN21">
            <v>78.862047553872912</v>
          </cell>
          <cell r="AO21">
            <v>86.339353870431708</v>
          </cell>
          <cell r="AP21">
            <v>75.320568041173999</v>
          </cell>
          <cell r="AQ21">
            <v>91.513061489829482</v>
          </cell>
          <cell r="AR21">
            <v>92.607010730627422</v>
          </cell>
          <cell r="AS21">
            <v>86.73755230403836</v>
          </cell>
          <cell r="AT21">
            <v>83.694487373297903</v>
          </cell>
          <cell r="AU21">
            <v>104.34592758380555</v>
          </cell>
        </row>
        <row r="22">
          <cell r="F22">
            <v>316.11882823221526</v>
          </cell>
          <cell r="G22">
            <v>0</v>
          </cell>
          <cell r="H22">
            <v>161.39869751292682</v>
          </cell>
          <cell r="I22">
            <v>333.55730819338208</v>
          </cell>
          <cell r="J22">
            <v>271.4466370125453</v>
          </cell>
          <cell r="K22">
            <v>301.84498781251</v>
          </cell>
          <cell r="L22">
            <v>258.09408889062979</v>
          </cell>
          <cell r="M22">
            <v>316.25627864185191</v>
          </cell>
          <cell r="N22">
            <v>326.43982484792616</v>
          </cell>
          <cell r="O22">
            <v>289.96249939544538</v>
          </cell>
          <cell r="P22">
            <v>288.81091067600511</v>
          </cell>
          <cell r="Q22">
            <v>364.2852804383262</v>
          </cell>
          <cell r="U22">
            <v>109.39361684730008</v>
          </cell>
          <cell r="V22">
            <v>0</v>
          </cell>
          <cell r="W22">
            <v>55.852374798797584</v>
          </cell>
          <cell r="X22">
            <v>115.42824125084833</v>
          </cell>
          <cell r="Y22">
            <v>93.934706673104117</v>
          </cell>
          <cell r="Z22">
            <v>104.45412292805236</v>
          </cell>
          <cell r="AA22">
            <v>89.314027982902957</v>
          </cell>
          <cell r="AB22">
            <v>109.44118186432669</v>
          </cell>
          <cell r="AC22">
            <v>112.96522046096393</v>
          </cell>
          <cell r="AD22">
            <v>100.34216163692045</v>
          </cell>
          <cell r="AE22">
            <v>99.943651823871349</v>
          </cell>
          <cell r="AF22">
            <v>126.06172373291243</v>
          </cell>
          <cell r="AJ22">
            <v>119.49291707177738</v>
          </cell>
          <cell r="AK22">
            <v>0</v>
          </cell>
          <cell r="AL22">
            <v>61.00870765988634</v>
          </cell>
          <cell r="AM22">
            <v>126.08466249709844</v>
          </cell>
          <cell r="AN22">
            <v>102.60682879074213</v>
          </cell>
          <cell r="AO22">
            <v>114.0974053931288</v>
          </cell>
          <cell r="AP22">
            <v>97.559565600658075</v>
          </cell>
          <cell r="AQ22">
            <v>119.54487332662002</v>
          </cell>
          <cell r="AR22">
            <v>123.39425379251608</v>
          </cell>
          <cell r="AS22">
            <v>109.60582477147837</v>
          </cell>
          <cell r="AT22">
            <v>109.17052423552994</v>
          </cell>
          <cell r="AU22">
            <v>137.6998360056873</v>
          </cell>
        </row>
        <row r="23">
          <cell r="F23">
            <v>109.92156832899988</v>
          </cell>
          <cell r="G23">
            <v>113.58562060663309</v>
          </cell>
          <cell r="H23">
            <v>109.92156832899978</v>
          </cell>
          <cell r="I23">
            <v>122.79526552068445</v>
          </cell>
          <cell r="J23">
            <v>102.07356446406901</v>
          </cell>
          <cell r="K23">
            <v>118.8341279232431</v>
          </cell>
          <cell r="L23">
            <v>106.67838692109468</v>
          </cell>
          <cell r="M23">
            <v>109.92156832899978</v>
          </cell>
          <cell r="N23">
            <v>113.58562060663309</v>
          </cell>
          <cell r="O23">
            <v>113.58562060663309</v>
          </cell>
          <cell r="P23">
            <v>110.91185272836024</v>
          </cell>
          <cell r="Q23">
            <v>122.79526552068452</v>
          </cell>
          <cell r="U23">
            <v>17.984637530893146</v>
          </cell>
          <cell r="V23">
            <v>18.584125448589564</v>
          </cell>
          <cell r="W23">
            <v>17.984637530893131</v>
          </cell>
          <cell r="X23">
            <v>20.090946430907643</v>
          </cell>
          <cell r="Y23">
            <v>16.700599220691988</v>
          </cell>
          <cell r="Z23">
            <v>19.442851384749343</v>
          </cell>
          <cell r="AA23">
            <v>17.454009711851022</v>
          </cell>
          <cell r="AB23">
            <v>17.984637530893131</v>
          </cell>
          <cell r="AC23">
            <v>18.584125448589564</v>
          </cell>
          <cell r="AD23">
            <v>18.584125448589564</v>
          </cell>
          <cell r="AE23">
            <v>18.146661292432722</v>
          </cell>
          <cell r="AF23">
            <v>20.090946430907653</v>
          </cell>
          <cell r="AJ23">
            <v>33.717888590060987</v>
          </cell>
          <cell r="AK23">
            <v>34.841818209729652</v>
          </cell>
          <cell r="AL23">
            <v>33.717888590060952</v>
          </cell>
          <cell r="AM23">
            <v>37.666830497005037</v>
          </cell>
          <cell r="AN23">
            <v>31.310552850635453</v>
          </cell>
          <cell r="AO23">
            <v>36.451771448714581</v>
          </cell>
          <cell r="AP23">
            <v>32.723058994273146</v>
          </cell>
          <cell r="AQ23">
            <v>33.717888590060952</v>
          </cell>
          <cell r="AR23">
            <v>34.841818209729652</v>
          </cell>
          <cell r="AS23">
            <v>34.841818209729652</v>
          </cell>
          <cell r="AT23">
            <v>34.021653352133612</v>
          </cell>
          <cell r="AU23">
            <v>37.666830497005051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6.7565878886978794</v>
          </cell>
          <cell r="H25">
            <v>13.077266881350903</v>
          </cell>
          <cell r="I25">
            <v>10.617495253668144</v>
          </cell>
          <cell r="J25">
            <v>8.6870415711830695</v>
          </cell>
          <cell r="K25">
            <v>9.3409049152505883</v>
          </cell>
          <cell r="L25">
            <v>9.0087838515972489</v>
          </cell>
          <cell r="M25">
            <v>12.765903384175724</v>
          </cell>
          <cell r="N25">
            <v>11.260979814496505</v>
          </cell>
          <cell r="O25">
            <v>10.939237534082325</v>
          </cell>
          <cell r="P25">
            <v>10.461813505080618</v>
          </cell>
          <cell r="Q25">
            <v>12.869691216567402</v>
          </cell>
          <cell r="U25">
            <v>0</v>
          </cell>
          <cell r="V25">
            <v>0.89621577557436771</v>
          </cell>
          <cell r="W25">
            <v>1.7346111785310565</v>
          </cell>
          <cell r="X25">
            <v>1.4083390759025842</v>
          </cell>
          <cell r="Y25">
            <v>1.1522774257384838</v>
          </cell>
          <cell r="Z25">
            <v>1.239007984665033</v>
          </cell>
          <cell r="AA25">
            <v>1.1949543674325005</v>
          </cell>
          <cell r="AB25">
            <v>1.6933109123755343</v>
          </cell>
          <cell r="AC25">
            <v>1.4936929592906181</v>
          </cell>
          <cell r="AD25">
            <v>1.4510160175966011</v>
          </cell>
          <cell r="AE25">
            <v>1.3876889428248316</v>
          </cell>
          <cell r="AF25">
            <v>1.7070776677607022</v>
          </cell>
          <cell r="AJ25">
            <v>0</v>
          </cell>
          <cell r="AK25">
            <v>2.904956892210667</v>
          </cell>
          <cell r="AL25">
            <v>5.6224972107303959</v>
          </cell>
          <cell r="AM25">
            <v>4.5649322591882111</v>
          </cell>
          <cell r="AN25">
            <v>3.7349445756994641</v>
          </cell>
          <cell r="AO25">
            <v>4.0160694362359717</v>
          </cell>
          <cell r="AP25">
            <v>3.8732758562809217</v>
          </cell>
          <cell r="AQ25">
            <v>5.4886282295224609</v>
          </cell>
          <cell r="AR25">
            <v>4.8415948203511281</v>
          </cell>
          <cell r="AS25">
            <v>4.7032635397696705</v>
          </cell>
          <cell r="AT25">
            <v>4.4979977685842716</v>
          </cell>
          <cell r="AU25">
            <v>5.5332512232584188</v>
          </cell>
          <cell r="AW25">
            <v>5.3948613977518107</v>
          </cell>
        </row>
        <row r="26">
          <cell r="F26">
            <v>10.89772240112565</v>
          </cell>
          <cell r="G26">
            <v>13.513175777395933</v>
          </cell>
          <cell r="H26">
            <v>13.077266881350903</v>
          </cell>
          <cell r="I26">
            <v>10.617495253668144</v>
          </cell>
          <cell r="J26">
            <v>8.6870415711830695</v>
          </cell>
          <cell r="K26">
            <v>9.3409049152505883</v>
          </cell>
          <cell r="L26">
            <v>9.0087838515972489</v>
          </cell>
          <cell r="M26">
            <v>12.765903384175724</v>
          </cell>
          <cell r="N26">
            <v>11.260979814496505</v>
          </cell>
          <cell r="O26">
            <v>0</v>
          </cell>
          <cell r="P26">
            <v>5.230906752540414</v>
          </cell>
          <cell r="Q26">
            <v>12.869691216567402</v>
          </cell>
          <cell r="U26">
            <v>1.4272149679685699</v>
          </cell>
          <cell r="V26">
            <v>1.7697465602810436</v>
          </cell>
          <cell r="W26">
            <v>1.7126579615623001</v>
          </cell>
          <cell r="X26">
            <v>1.3905151545065224</v>
          </cell>
          <cell r="Y26">
            <v>1.1376942173235238</v>
          </cell>
          <cell r="Z26">
            <v>1.2233271154016356</v>
          </cell>
          <cell r="AA26">
            <v>1.1798310401873571</v>
          </cell>
          <cell r="AB26">
            <v>1.6718803910488913</v>
          </cell>
          <cell r="AC26">
            <v>1.4747888002341889</v>
          </cell>
          <cell r="AD26">
            <v>0</v>
          </cell>
          <cell r="AE26">
            <v>0.68506318462492699</v>
          </cell>
          <cell r="AF26">
            <v>1.6854729145533547</v>
          </cell>
          <cell r="AJ26">
            <v>4.6854143422752843</v>
          </cell>
          <cell r="AK26">
            <v>5.8099137844214068</v>
          </cell>
          <cell r="AL26">
            <v>5.6224972107303941</v>
          </cell>
          <cell r="AM26">
            <v>4.5649322591882102</v>
          </cell>
          <cell r="AN26">
            <v>3.7349445756994633</v>
          </cell>
          <cell r="AO26">
            <v>4.0160694362359717</v>
          </cell>
          <cell r="AP26">
            <v>3.8732758562809209</v>
          </cell>
          <cell r="AQ26">
            <v>5.48862822952246</v>
          </cell>
          <cell r="AR26">
            <v>4.8415948203511272</v>
          </cell>
          <cell r="AS26">
            <v>0</v>
          </cell>
          <cell r="AT26">
            <v>2.2489988842921802</v>
          </cell>
          <cell r="AU26">
            <v>5.533251223258417</v>
          </cell>
        </row>
        <row r="27">
          <cell r="F27">
            <v>10.89772240112565</v>
          </cell>
          <cell r="G27">
            <v>13.513175777395933</v>
          </cell>
          <cell r="H27">
            <v>13.077266881350903</v>
          </cell>
          <cell r="I27">
            <v>10.477840377783188</v>
          </cell>
          <cell r="J27">
            <v>8.6870415711830695</v>
          </cell>
          <cell r="K27">
            <v>9.3409049152505883</v>
          </cell>
          <cell r="L27">
            <v>9.0087838515972489</v>
          </cell>
          <cell r="M27">
            <v>12.765903384175724</v>
          </cell>
          <cell r="N27">
            <v>11.260979814496505</v>
          </cell>
          <cell r="O27">
            <v>10.939237534082325</v>
          </cell>
          <cell r="P27">
            <v>10.461813505080618</v>
          </cell>
          <cell r="Q27">
            <v>12.869691216567402</v>
          </cell>
          <cell r="U27">
            <v>1.2555803660834699</v>
          </cell>
          <cell r="V27">
            <v>1.5569196539435173</v>
          </cell>
          <cell r="W27">
            <v>1.506696439300178</v>
          </cell>
          <cell r="X27">
            <v>1.2072036865191473</v>
          </cell>
          <cell r="Y27">
            <v>1.0008769203922576</v>
          </cell>
          <cell r="Z27">
            <v>1.0762117423572635</v>
          </cell>
          <cell r="AA27">
            <v>1.0379464359623403</v>
          </cell>
          <cell r="AB27">
            <v>1.4708227145549175</v>
          </cell>
          <cell r="AC27">
            <v>1.297433044952919</v>
          </cell>
          <cell r="AD27">
            <v>1.2603635293828361</v>
          </cell>
          <cell r="AE27">
            <v>1.2053571514401304</v>
          </cell>
          <cell r="AF27">
            <v>1.482780622803332</v>
          </cell>
          <cell r="AJ27">
            <v>4.6854143422752843</v>
          </cell>
          <cell r="AK27">
            <v>5.8099137844214068</v>
          </cell>
          <cell r="AL27">
            <v>5.6224972107303941</v>
          </cell>
          <cell r="AM27">
            <v>4.5048884321980447</v>
          </cell>
          <cell r="AN27">
            <v>3.7349445756994633</v>
          </cell>
          <cell r="AO27">
            <v>4.0160694362359717</v>
          </cell>
          <cell r="AP27">
            <v>3.8732758562809209</v>
          </cell>
          <cell r="AQ27">
            <v>5.48862822952246</v>
          </cell>
          <cell r="AR27">
            <v>4.8415948203511272</v>
          </cell>
          <cell r="AS27">
            <v>4.7032635397696696</v>
          </cell>
          <cell r="AT27">
            <v>4.4979977685842707</v>
          </cell>
          <cell r="AU27">
            <v>5.533251223258417</v>
          </cell>
        </row>
        <row r="28">
          <cell r="F28">
            <v>27.244306002814437</v>
          </cell>
          <cell r="G28">
            <v>33.782939443489745</v>
          </cell>
          <cell r="H28">
            <v>32.693167203377179</v>
          </cell>
          <cell r="I28">
            <v>25.739382433135148</v>
          </cell>
          <cell r="J28">
            <v>21.717603927957764</v>
          </cell>
          <cell r="K28">
            <v>23.352262288126642</v>
          </cell>
          <cell r="L28">
            <v>22.392636114781755</v>
          </cell>
          <cell r="M28">
            <v>31.914758460439785</v>
          </cell>
          <cell r="N28">
            <v>28.15244953624158</v>
          </cell>
          <cell r="O28">
            <v>27.348093835206107</v>
          </cell>
          <cell r="P28">
            <v>26.15453376270186</v>
          </cell>
          <cell r="Q28">
            <v>32.174228041418964</v>
          </cell>
          <cell r="U28">
            <v>3.1444664976085401</v>
          </cell>
          <cell r="V28">
            <v>3.8991384570345717</v>
          </cell>
          <cell r="W28">
            <v>3.7733597971302317</v>
          </cell>
          <cell r="X28">
            <v>2.9707721577406381</v>
          </cell>
          <cell r="Y28">
            <v>2.5065890080936617</v>
          </cell>
          <cell r="Z28">
            <v>2.6952569979501755</v>
          </cell>
          <cell r="AA28">
            <v>2.5844994564661103</v>
          </cell>
          <cell r="AB28">
            <v>3.6835178971985778</v>
          </cell>
          <cell r="AC28">
            <v>3.249282047528824</v>
          </cell>
          <cell r="AD28">
            <v>3.1564454175994294</v>
          </cell>
          <cell r="AE28">
            <v>3.0186878377041984</v>
          </cell>
          <cell r="AF28">
            <v>3.7134651971758013</v>
          </cell>
          <cell r="AJ28">
            <v>11.713535855688347</v>
          </cell>
          <cell r="AK28">
            <v>14.524784461053482</v>
          </cell>
          <cell r="AL28">
            <v>14.056243026825953</v>
          </cell>
          <cell r="AM28">
            <v>11.066502446516985</v>
          </cell>
          <cell r="AN28">
            <v>9.3373614392486992</v>
          </cell>
          <cell r="AO28">
            <v>10.040173590590005</v>
          </cell>
          <cell r="AP28">
            <v>9.6275877244508141</v>
          </cell>
          <cell r="AQ28">
            <v>13.721570573806357</v>
          </cell>
          <cell r="AR28">
            <v>12.103987050877958</v>
          </cell>
          <cell r="AS28">
            <v>11.758158849424301</v>
          </cell>
          <cell r="AT28">
            <v>11.244994421460813</v>
          </cell>
          <cell r="AU28">
            <v>13.833128058146244</v>
          </cell>
        </row>
        <row r="29">
          <cell r="F29">
            <v>27.244306002814437</v>
          </cell>
          <cell r="G29">
            <v>33.782939443489745</v>
          </cell>
          <cell r="H29">
            <v>32.693167203377179</v>
          </cell>
          <cell r="I29">
            <v>25.739382433135148</v>
          </cell>
          <cell r="J29">
            <v>21.717603927957764</v>
          </cell>
          <cell r="K29">
            <v>23.352262288126642</v>
          </cell>
          <cell r="L29">
            <v>21.717603927957764</v>
          </cell>
          <cell r="M29">
            <v>31.914758460439785</v>
          </cell>
          <cell r="N29">
            <v>0</v>
          </cell>
          <cell r="O29">
            <v>13.37034573320506</v>
          </cell>
          <cell r="P29">
            <v>26.15453376270186</v>
          </cell>
          <cell r="Q29">
            <v>32.174228041418964</v>
          </cell>
          <cell r="U29">
            <v>3.6088254495614662</v>
          </cell>
          <cell r="V29">
            <v>4.4749435574561982</v>
          </cell>
          <cell r="W29">
            <v>4.3305905394737412</v>
          </cell>
          <cell r="X29">
            <v>3.4094808056809263</v>
          </cell>
          <cell r="Y29">
            <v>2.8767494297932794</v>
          </cell>
          <cell r="Z29">
            <v>3.093278956766969</v>
          </cell>
          <cell r="AA29">
            <v>2.8767494297932794</v>
          </cell>
          <cell r="AB29">
            <v>4.2274812409148632</v>
          </cell>
          <cell r="AC29">
            <v>0</v>
          </cell>
          <cell r="AD29">
            <v>1.7710579211098811</v>
          </cell>
          <cell r="AE29">
            <v>3.4644724315790079</v>
          </cell>
          <cell r="AF29">
            <v>4.2618510071011624</v>
          </cell>
          <cell r="AJ29">
            <v>11.713535855688347</v>
          </cell>
          <cell r="AK29">
            <v>14.524784461053482</v>
          </cell>
          <cell r="AL29">
            <v>14.056243026825953</v>
          </cell>
          <cell r="AM29">
            <v>11.066502446516985</v>
          </cell>
          <cell r="AN29">
            <v>9.3373614392486992</v>
          </cell>
          <cell r="AO29">
            <v>10.040173590590005</v>
          </cell>
          <cell r="AP29">
            <v>9.3373614392486992</v>
          </cell>
          <cell r="AQ29">
            <v>13.721570573806357</v>
          </cell>
          <cell r="AR29">
            <v>0</v>
          </cell>
          <cell r="AS29">
            <v>5.7485048117088535</v>
          </cell>
          <cell r="AT29">
            <v>11.244994421460813</v>
          </cell>
          <cell r="AU29">
            <v>13.833128058146244</v>
          </cell>
        </row>
        <row r="30">
          <cell r="F30">
            <v>28.85893938876702</v>
          </cell>
          <cell r="G30">
            <v>33.782939443489745</v>
          </cell>
          <cell r="H30">
            <v>32.693167203377179</v>
          </cell>
          <cell r="I30">
            <v>29.761160938312536</v>
          </cell>
          <cell r="J30">
            <v>22.52195962899324</v>
          </cell>
          <cell r="K30">
            <v>23.352262288126642</v>
          </cell>
          <cell r="L30">
            <v>24.130671031064193</v>
          </cell>
          <cell r="M30">
            <v>31.914758460439785</v>
          </cell>
          <cell r="N30">
            <v>28.15244953624158</v>
          </cell>
          <cell r="O30">
            <v>28.15244953624158</v>
          </cell>
          <cell r="P30">
            <v>26.88104858944358</v>
          </cell>
          <cell r="Q30">
            <v>32.174228041418964</v>
          </cell>
          <cell r="U30">
            <v>3.2363621924650978</v>
          </cell>
          <cell r="V30">
            <v>3.7885601578208012</v>
          </cell>
          <cell r="W30">
            <v>3.6663485398265818</v>
          </cell>
          <cell r="X30">
            <v>3.3375410914135784</v>
          </cell>
          <cell r="Y30">
            <v>2.5257067718805426</v>
          </cell>
          <cell r="Z30">
            <v>2.6188203855904257</v>
          </cell>
          <cell r="AA30">
            <v>2.706114398443439</v>
          </cell>
          <cell r="AB30">
            <v>3.5790545269735858</v>
          </cell>
          <cell r="AC30">
            <v>3.1571334648506815</v>
          </cell>
          <cell r="AD30">
            <v>3.1571334648506815</v>
          </cell>
          <cell r="AE30">
            <v>3.0145532438574256</v>
          </cell>
          <cell r="AF30">
            <v>3.6081525312579239</v>
          </cell>
          <cell r="AJ30">
            <v>11.953004514787288</v>
          </cell>
          <cell r="AK30">
            <v>13.992462517454664</v>
          </cell>
          <cell r="AL30">
            <v>13.541092758827096</v>
          </cell>
          <cell r="AM30">
            <v>12.326693170138689</v>
          </cell>
          <cell r="AN30">
            <v>9.3283083449698072</v>
          </cell>
          <cell r="AO30">
            <v>9.6722091134479609</v>
          </cell>
          <cell r="AP30">
            <v>9.9946160838962239</v>
          </cell>
          <cell r="AQ30">
            <v>13.218685788378897</v>
          </cell>
          <cell r="AR30">
            <v>11.660385431212271</v>
          </cell>
          <cell r="AS30">
            <v>11.660385431212271</v>
          </cell>
          <cell r="AT30">
            <v>11.133787379480108</v>
          </cell>
          <cell r="AU30">
            <v>13.326154778528316</v>
          </cell>
        </row>
        <row r="31">
          <cell r="F31">
            <v>30.018168130916976</v>
          </cell>
          <cell r="G31">
            <v>35.210499915724249</v>
          </cell>
          <cell r="H31">
            <v>34.07467733779766</v>
          </cell>
          <cell r="I31">
            <v>0</v>
          </cell>
          <cell r="J31">
            <v>11.736833305241399</v>
          </cell>
          <cell r="K31">
            <v>24.339055241284015</v>
          </cell>
          <cell r="L31">
            <v>25.15035708266015</v>
          </cell>
          <cell r="M31">
            <v>33.263375496421531</v>
          </cell>
          <cell r="N31">
            <v>29.342083263103525</v>
          </cell>
          <cell r="O31">
            <v>29.342083263103525</v>
          </cell>
          <cell r="P31">
            <v>28.016956922189181</v>
          </cell>
          <cell r="Q31">
            <v>33.5338094435469</v>
          </cell>
          <cell r="U31">
            <v>3.6702535010201638</v>
          </cell>
          <cell r="V31">
            <v>4.3051081606560855</v>
          </cell>
          <cell r="W31">
            <v>4.166233703860728</v>
          </cell>
          <cell r="X31">
            <v>0</v>
          </cell>
          <cell r="Y31">
            <v>1.4350360535520266</v>
          </cell>
          <cell r="Z31">
            <v>2.9758812170433737</v>
          </cell>
          <cell r="AA31">
            <v>3.0750772576114866</v>
          </cell>
          <cell r="AB31">
            <v>4.0670376632926164</v>
          </cell>
          <cell r="AC31">
            <v>3.5875901338800693</v>
          </cell>
          <cell r="AD31">
            <v>3.5875901338800693</v>
          </cell>
          <cell r="AE31">
            <v>3.4255699342854866</v>
          </cell>
          <cell r="AF31">
            <v>4.1001030101486524</v>
          </cell>
          <cell r="AJ31">
            <v>12.43314227043825</v>
          </cell>
          <cell r="AK31">
            <v>14.583739852351897</v>
          </cell>
          <cell r="AL31">
            <v>14.113296631308287</v>
          </cell>
          <cell r="AM31">
            <v>0</v>
          </cell>
          <cell r="AN31">
            <v>4.8612466174506253</v>
          </cell>
          <cell r="AO31">
            <v>10.080926165220195</v>
          </cell>
          <cell r="AP31">
            <v>10.416957037394202</v>
          </cell>
          <cell r="AQ31">
            <v>13.777265759134284</v>
          </cell>
          <cell r="AR31">
            <v>12.153116543626576</v>
          </cell>
          <cell r="AS31">
            <v>12.153116543626576</v>
          </cell>
          <cell r="AT31">
            <v>11.604266119075699</v>
          </cell>
          <cell r="AU31">
            <v>13.88927604985895</v>
          </cell>
        </row>
        <row r="32">
          <cell r="F32">
            <v>10.690038326214289</v>
          </cell>
          <cell r="G32">
            <v>11.046372937088101</v>
          </cell>
          <cell r="H32">
            <v>10.690038326214289</v>
          </cell>
          <cell r="I32">
            <v>11.046372937088101</v>
          </cell>
          <cell r="J32">
            <v>11.046372937088101</v>
          </cell>
          <cell r="K32">
            <v>10.690038326214289</v>
          </cell>
          <cell r="L32">
            <v>11.046372937088101</v>
          </cell>
          <cell r="M32">
            <v>10.690038326214289</v>
          </cell>
          <cell r="N32">
            <v>11.046372937088101</v>
          </cell>
          <cell r="O32">
            <v>11.046372937088101</v>
          </cell>
          <cell r="P32">
            <v>9.9773691044666712</v>
          </cell>
          <cell r="Q32">
            <v>11.046372937088101</v>
          </cell>
          <cell r="AJ32">
            <v>2.886310348077858</v>
          </cell>
          <cell r="AK32">
            <v>2.9825206930137873</v>
          </cell>
          <cell r="AL32">
            <v>2.886310348077858</v>
          </cell>
          <cell r="AM32">
            <v>2.9825206930137873</v>
          </cell>
          <cell r="AN32">
            <v>2.9825206930137873</v>
          </cell>
          <cell r="AO32">
            <v>2.886310348077858</v>
          </cell>
          <cell r="AP32">
            <v>2.9825206930137873</v>
          </cell>
          <cell r="AQ32">
            <v>2.886310348077858</v>
          </cell>
          <cell r="AR32">
            <v>2.9825206930137873</v>
          </cell>
          <cell r="AS32">
            <v>2.9825206930137873</v>
          </cell>
          <cell r="AT32">
            <v>2.6938896582060012</v>
          </cell>
          <cell r="AU32">
            <v>2.9825206930137873</v>
          </cell>
        </row>
        <row r="33">
          <cell r="F33">
            <v>1.8428918391432096</v>
          </cell>
          <cell r="G33">
            <v>2.2403783142526454</v>
          </cell>
          <cell r="H33">
            <v>2.1681080460507975</v>
          </cell>
          <cell r="I33">
            <v>1.6242742778331158</v>
          </cell>
          <cell r="J33">
            <v>1.4002364464078885</v>
          </cell>
          <cell r="K33">
            <v>1.4092702299330924</v>
          </cell>
          <cell r="L33">
            <v>1.3442269885515816</v>
          </cell>
          <cell r="M33">
            <v>2.1681080460507975</v>
          </cell>
          <cell r="N33">
            <v>1.568264819976809</v>
          </cell>
          <cell r="O33">
            <v>1.5122553621205019</v>
          </cell>
          <cell r="P33">
            <v>1.7706215709415094</v>
          </cell>
          <cell r="Q33">
            <v>2.0723499406835701</v>
          </cell>
          <cell r="U33">
            <v>0.12311548331907438</v>
          </cell>
          <cell r="V33">
            <v>0.14966980325064722</v>
          </cell>
          <cell r="W33">
            <v>0.14484174508126149</v>
          </cell>
          <cell r="X33">
            <v>0.10851060735671574</v>
          </cell>
          <cell r="Y33">
            <v>9.3543627031653503E-2</v>
          </cell>
          <cell r="Z33">
            <v>9.4147134302824911E-2</v>
          </cell>
          <cell r="AA33">
            <v>8.9801881950387935E-2</v>
          </cell>
          <cell r="AB33">
            <v>0.14484174508126149</v>
          </cell>
          <cell r="AC33">
            <v>0.10476886227545017</v>
          </cell>
          <cell r="AD33">
            <v>0.1010271171941846</v>
          </cell>
          <cell r="AE33">
            <v>0.11828742514969855</v>
          </cell>
          <cell r="AF33">
            <v>0.13844456800684019</v>
          </cell>
          <cell r="AJ33">
            <v>1.3897079705579658</v>
          </cell>
          <cell r="AK33">
            <v>1.6894489053842814</v>
          </cell>
          <cell r="AL33">
            <v>1.6349505535975788</v>
          </cell>
          <cell r="AM33">
            <v>1.2248504564035647</v>
          </cell>
          <cell r="AN33">
            <v>1.0559055658651646</v>
          </cell>
          <cell r="AO33">
            <v>1.0627178598384819</v>
          </cell>
          <cell r="AP33">
            <v>1.0136693432305646</v>
          </cell>
          <cell r="AQ33">
            <v>1.6349505535975788</v>
          </cell>
          <cell r="AR33">
            <v>1.1826142337689647</v>
          </cell>
          <cell r="AS33">
            <v>1.1403780111343644</v>
          </cell>
          <cell r="AT33">
            <v>1.3352096187713747</v>
          </cell>
          <cell r="AU33">
            <v>1.5627402374803645</v>
          </cell>
        </row>
        <row r="34">
          <cell r="F34">
            <v>3.1012201240937318</v>
          </cell>
          <cell r="G34">
            <v>3.1396361391444434</v>
          </cell>
          <cell r="H34">
            <v>3.1012201240937318</v>
          </cell>
          <cell r="I34">
            <v>3.3345101064016842</v>
          </cell>
          <cell r="J34">
            <v>2.8148461937157077</v>
          </cell>
          <cell r="K34">
            <v>3.1640826941767131</v>
          </cell>
          <cell r="L34">
            <v>2.8798041828014549</v>
          </cell>
          <cell r="M34">
            <v>3.1012201240937318</v>
          </cell>
          <cell r="N34">
            <v>3.1396361391444434</v>
          </cell>
          <cell r="O34">
            <v>3.2045941282301902</v>
          </cell>
          <cell r="P34">
            <v>3.0118155799757145</v>
          </cell>
          <cell r="Q34">
            <v>3.4644260845731787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1.1204346334247892</v>
          </cell>
          <cell r="AK34">
            <v>1.1343138912712678</v>
          </cell>
          <cell r="AL34">
            <v>1.1204346334247892</v>
          </cell>
          <cell r="AM34">
            <v>1.2047195810743119</v>
          </cell>
          <cell r="AN34">
            <v>1.0169710749328609</v>
          </cell>
          <cell r="AO34">
            <v>1.143146146264481</v>
          </cell>
          <cell r="AP34">
            <v>1.0404396382005421</v>
          </cell>
          <cell r="AQ34">
            <v>1.1204346334247892</v>
          </cell>
          <cell r="AR34">
            <v>1.1343138912712678</v>
          </cell>
          <cell r="AS34">
            <v>1.1577824545389492</v>
          </cell>
          <cell r="AT34">
            <v>1.0881338151638944</v>
          </cell>
          <cell r="AU34">
            <v>1.251656707609675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16.942742407921951</v>
          </cell>
          <cell r="G36">
            <v>17.507500488186015</v>
          </cell>
          <cell r="H36">
            <v>16.942742407921951</v>
          </cell>
          <cell r="I36">
            <v>17.507500488186015</v>
          </cell>
          <cell r="J36">
            <v>17.507500488186015</v>
          </cell>
          <cell r="K36">
            <v>16.942742407921951</v>
          </cell>
          <cell r="L36">
            <v>17.507500488186015</v>
          </cell>
          <cell r="M36">
            <v>16.942742407921951</v>
          </cell>
          <cell r="N36">
            <v>17.507500488186015</v>
          </cell>
          <cell r="O36">
            <v>17.507500488186015</v>
          </cell>
          <cell r="P36">
            <v>15.813226247393818</v>
          </cell>
          <cell r="Q36">
            <v>17.507500488186015</v>
          </cell>
          <cell r="AJ36">
            <v>6.1841009788915127</v>
          </cell>
          <cell r="AK36">
            <v>6.3902376781878951</v>
          </cell>
          <cell r="AL36">
            <v>6.1841009788915127</v>
          </cell>
          <cell r="AM36">
            <v>6.3902376781878951</v>
          </cell>
          <cell r="AN36">
            <v>6.3902376781878951</v>
          </cell>
          <cell r="AO36">
            <v>6.1841009788915127</v>
          </cell>
          <cell r="AP36">
            <v>6.3902376781878951</v>
          </cell>
          <cell r="AQ36">
            <v>6.1841009788915127</v>
          </cell>
          <cell r="AR36">
            <v>6.3902376781878951</v>
          </cell>
          <cell r="AS36">
            <v>6.3902376781878951</v>
          </cell>
          <cell r="AT36">
            <v>5.7718275802987433</v>
          </cell>
          <cell r="AU36">
            <v>6.3902376781878951</v>
          </cell>
        </row>
        <row r="37">
          <cell r="F37">
            <v>16.942742407921951</v>
          </cell>
          <cell r="G37">
            <v>17.507500488186015</v>
          </cell>
          <cell r="H37">
            <v>16.942742407921951</v>
          </cell>
          <cell r="I37">
            <v>17.507500488186015</v>
          </cell>
          <cell r="J37">
            <v>17.507500488186015</v>
          </cell>
          <cell r="K37">
            <v>16.942742407921951</v>
          </cell>
          <cell r="L37">
            <v>17.507500488186015</v>
          </cell>
          <cell r="M37">
            <v>16.942742407921951</v>
          </cell>
          <cell r="N37">
            <v>17.507500488186015</v>
          </cell>
          <cell r="O37">
            <v>17.507500488186015</v>
          </cell>
          <cell r="P37">
            <v>15.813226247393818</v>
          </cell>
          <cell r="Q37">
            <v>17.507500488186015</v>
          </cell>
          <cell r="AJ37">
            <v>6.1841009788915127</v>
          </cell>
          <cell r="AK37">
            <v>6.3902376781878951</v>
          </cell>
          <cell r="AL37">
            <v>6.1841009788915127</v>
          </cell>
          <cell r="AM37">
            <v>6.3902376781878951</v>
          </cell>
          <cell r="AN37">
            <v>6.3902376781878951</v>
          </cell>
          <cell r="AO37">
            <v>6.1841009788915127</v>
          </cell>
          <cell r="AP37">
            <v>6.3902376781878951</v>
          </cell>
          <cell r="AQ37">
            <v>6.1841009788915127</v>
          </cell>
          <cell r="AR37">
            <v>6.3902376781878951</v>
          </cell>
          <cell r="AS37">
            <v>6.3902376781878951</v>
          </cell>
          <cell r="AT37">
            <v>5.7718275802987433</v>
          </cell>
          <cell r="AU37">
            <v>6.3902376781878951</v>
          </cell>
        </row>
        <row r="38">
          <cell r="F38">
            <v>16.942742407921951</v>
          </cell>
          <cell r="G38">
            <v>17.507500488186015</v>
          </cell>
          <cell r="H38">
            <v>16.942742407921951</v>
          </cell>
          <cell r="I38">
            <v>17.507500488186015</v>
          </cell>
          <cell r="J38">
            <v>17.507500488186015</v>
          </cell>
          <cell r="K38">
            <v>16.942742407921951</v>
          </cell>
          <cell r="L38">
            <v>17.507500488186015</v>
          </cell>
          <cell r="M38">
            <v>16.942742407921951</v>
          </cell>
          <cell r="N38">
            <v>17.507500488186015</v>
          </cell>
          <cell r="O38">
            <v>17.507500488186015</v>
          </cell>
          <cell r="P38">
            <v>15.813226247393818</v>
          </cell>
          <cell r="Q38">
            <v>17.507500488186015</v>
          </cell>
          <cell r="AJ38">
            <v>6.1841009788915127</v>
          </cell>
          <cell r="AK38">
            <v>6.3902376781878951</v>
          </cell>
          <cell r="AL38">
            <v>6.1841009788915127</v>
          </cell>
          <cell r="AM38">
            <v>6.3902376781878951</v>
          </cell>
          <cell r="AN38">
            <v>6.3902376781878951</v>
          </cell>
          <cell r="AO38">
            <v>6.1841009788915127</v>
          </cell>
          <cell r="AP38">
            <v>6.3902376781878951</v>
          </cell>
          <cell r="AQ38">
            <v>6.1841009788915127</v>
          </cell>
          <cell r="AR38">
            <v>6.3902376781878951</v>
          </cell>
          <cell r="AS38">
            <v>6.3902376781878951</v>
          </cell>
          <cell r="AT38">
            <v>5.7718275802987433</v>
          </cell>
          <cell r="AU38">
            <v>6.3902376781878951</v>
          </cell>
        </row>
        <row r="39">
          <cell r="F39">
            <v>16.942742407921951</v>
          </cell>
          <cell r="G39">
            <v>17.507500488186015</v>
          </cell>
          <cell r="H39">
            <v>16.942742407921951</v>
          </cell>
          <cell r="I39">
            <v>17.507500488186015</v>
          </cell>
          <cell r="J39">
            <v>17.507500488186015</v>
          </cell>
          <cell r="K39">
            <v>16.942742407921951</v>
          </cell>
          <cell r="L39">
            <v>17.507500488186015</v>
          </cell>
          <cell r="M39">
            <v>16.942742407921951</v>
          </cell>
          <cell r="N39">
            <v>17.507500488186015</v>
          </cell>
          <cell r="O39">
            <v>17.507500488186015</v>
          </cell>
          <cell r="P39">
            <v>15.813226247393818</v>
          </cell>
          <cell r="Q39">
            <v>17.507500488186015</v>
          </cell>
          <cell r="AJ39">
            <v>6.1841009788915127</v>
          </cell>
          <cell r="AK39">
            <v>6.3902376781878951</v>
          </cell>
          <cell r="AL39">
            <v>6.1841009788915127</v>
          </cell>
          <cell r="AM39">
            <v>6.3902376781878951</v>
          </cell>
          <cell r="AN39">
            <v>6.3902376781878951</v>
          </cell>
          <cell r="AO39">
            <v>6.1841009788915127</v>
          </cell>
          <cell r="AP39">
            <v>6.3902376781878951</v>
          </cell>
          <cell r="AQ39">
            <v>6.1841009788915127</v>
          </cell>
          <cell r="AR39">
            <v>6.3902376781878951</v>
          </cell>
          <cell r="AS39">
            <v>6.3902376781878951</v>
          </cell>
          <cell r="AT39">
            <v>5.7718275802987433</v>
          </cell>
          <cell r="AU39">
            <v>6.3902376781878951</v>
          </cell>
        </row>
        <row r="40">
          <cell r="F40">
            <v>173.23304061701711</v>
          </cell>
          <cell r="G40">
            <v>209.91007299196531</v>
          </cell>
          <cell r="H40">
            <v>203.41278950088778</v>
          </cell>
          <cell r="I40">
            <v>163.72702069424591</v>
          </cell>
          <cell r="J40">
            <v>127.91173491737963</v>
          </cell>
          <cell r="K40">
            <v>143.59123790725195</v>
          </cell>
          <cell r="L40">
            <v>127.07560819370346</v>
          </cell>
          <cell r="M40">
            <v>0</v>
          </cell>
          <cell r="N40">
            <v>84.421745045470544</v>
          </cell>
          <cell r="O40">
            <v>168.84349009094109</v>
          </cell>
          <cell r="P40">
            <v>166.36777909254022</v>
          </cell>
          <cell r="Q40">
            <v>201.77285887618345</v>
          </cell>
          <cell r="U40">
            <v>25.961827267449117</v>
          </cell>
          <cell r="V40">
            <v>31.458485271081173</v>
          </cell>
          <cell r="W40">
            <v>30.484760217810742</v>
          </cell>
          <cell r="X40">
            <v>24.537193454194483</v>
          </cell>
          <cell r="Y40">
            <v>19.169682386089441</v>
          </cell>
          <cell r="Z40">
            <v>21.519514420513307</v>
          </cell>
          <cell r="AA40">
            <v>19.044375011142595</v>
          </cell>
          <cell r="AB40">
            <v>0</v>
          </cell>
          <cell r="AC40">
            <v>12.651990374819031</v>
          </cell>
          <cell r="AD40">
            <v>25.303980749638061</v>
          </cell>
          <cell r="AE40">
            <v>24.932954638939556</v>
          </cell>
          <cell r="AF40">
            <v>30.238989575804293</v>
          </cell>
          <cell r="AJ40">
            <v>79.354952552799006</v>
          </cell>
          <cell r="AK40">
            <v>96.156044039301392</v>
          </cell>
          <cell r="AL40">
            <v>93.179754866519346</v>
          </cell>
          <cell r="AM40">
            <v>75.000415120155395</v>
          </cell>
          <cell r="AN40">
            <v>58.594074312621409</v>
          </cell>
          <cell r="AO40">
            <v>65.776573744491117</v>
          </cell>
          <cell r="AP40">
            <v>58.211059639155408</v>
          </cell>
          <cell r="AQ40">
            <v>0</v>
          </cell>
          <cell r="AR40">
            <v>38.672089046330129</v>
          </cell>
          <cell r="AS40">
            <v>77.344178092660258</v>
          </cell>
          <cell r="AT40">
            <v>76.210099234996633</v>
          </cell>
          <cell r="AU40">
            <v>92.428532025600674</v>
          </cell>
        </row>
        <row r="41">
          <cell r="F41">
            <v>82.517574602480792</v>
          </cell>
          <cell r="G41">
            <v>102.3217925070762</v>
          </cell>
          <cell r="H41">
            <v>0</v>
          </cell>
          <cell r="I41">
            <v>38.97973047888609</v>
          </cell>
          <cell r="J41">
            <v>61.252903146588842</v>
          </cell>
          <cell r="K41">
            <v>69.239938020413419</v>
          </cell>
          <cell r="L41">
            <v>64.81197256118395</v>
          </cell>
          <cell r="M41">
            <v>96.66344453433463</v>
          </cell>
          <cell r="N41">
            <v>82.809420385340573</v>
          </cell>
          <cell r="O41">
            <v>80.395694112702714</v>
          </cell>
          <cell r="P41">
            <v>79.216871618381546</v>
          </cell>
          <cell r="Q41">
            <v>97.449326197215427</v>
          </cell>
          <cell r="U41">
            <v>25.585228170221622</v>
          </cell>
          <cell r="V41">
            <v>31.725682931074818</v>
          </cell>
          <cell r="W41">
            <v>0</v>
          </cell>
          <cell r="X41">
            <v>12.085974449933238</v>
          </cell>
          <cell r="Y41">
            <v>18.991948207925713</v>
          </cell>
          <cell r="Z41">
            <v>21.468391688417633</v>
          </cell>
          <cell r="AA41">
            <v>20.095465894730523</v>
          </cell>
          <cell r="AB41">
            <v>29.971267285116756</v>
          </cell>
          <cell r="AC41">
            <v>25.675717268828258</v>
          </cell>
          <cell r="AD41">
            <v>24.927322302987353</v>
          </cell>
          <cell r="AE41">
            <v>24.561819043412754</v>
          </cell>
          <cell r="AF41">
            <v>30.214936124833162</v>
          </cell>
          <cell r="AJ41">
            <v>37.056828620774837</v>
          </cell>
          <cell r="AK41">
            <v>45.950467489760804</v>
          </cell>
          <cell r="AL41">
            <v>0</v>
          </cell>
          <cell r="AM41">
            <v>17.504939996099317</v>
          </cell>
          <cell r="AN41">
            <v>27.507332169695427</v>
          </cell>
          <cell r="AO41">
            <v>31.094133938085882</v>
          </cell>
          <cell r="AP41">
            <v>29.105631998325237</v>
          </cell>
          <cell r="AQ41">
            <v>43.409427812907659</v>
          </cell>
          <cell r="AR41">
            <v>37.187890145683077</v>
          </cell>
          <cell r="AS41">
            <v>36.103938741954906</v>
          </cell>
          <cell r="AT41">
            <v>35.574555475943832</v>
          </cell>
          <cell r="AU41">
            <v>43.762349990248381</v>
          </cell>
          <cell r="AW41">
            <v>7.3544109549768795</v>
          </cell>
        </row>
        <row r="42">
          <cell r="F42">
            <v>23.938825250226866</v>
          </cell>
          <cell r="G42">
            <v>24.736786091901088</v>
          </cell>
          <cell r="H42">
            <v>23.938825250226866</v>
          </cell>
          <cell r="I42">
            <v>24.736786091901088</v>
          </cell>
          <cell r="J42">
            <v>24.736786091901088</v>
          </cell>
          <cell r="K42">
            <v>23.938825250226866</v>
          </cell>
          <cell r="L42">
            <v>22.881527135008508</v>
          </cell>
          <cell r="M42">
            <v>23.938825250226866</v>
          </cell>
          <cell r="N42">
            <v>24.736786091901088</v>
          </cell>
          <cell r="O42">
            <v>24.736786091901088</v>
          </cell>
          <cell r="P42">
            <v>22.342903566878405</v>
          </cell>
          <cell r="Q42">
            <v>24.736786091901088</v>
          </cell>
          <cell r="U42">
            <v>3.063796787757636</v>
          </cell>
          <cell r="V42">
            <v>3.1659233473495556</v>
          </cell>
          <cell r="W42">
            <v>3.063796787757636</v>
          </cell>
          <cell r="X42">
            <v>3.1659233473495556</v>
          </cell>
          <cell r="Y42">
            <v>3.1659233473495556</v>
          </cell>
          <cell r="Z42">
            <v>3.063796787757636</v>
          </cell>
          <cell r="AA42">
            <v>2.9284790962983394</v>
          </cell>
          <cell r="AB42">
            <v>3.063796787757636</v>
          </cell>
          <cell r="AC42">
            <v>3.1659233473495556</v>
          </cell>
          <cell r="AD42">
            <v>3.1659233473495556</v>
          </cell>
          <cell r="AE42">
            <v>2.8595436685737932</v>
          </cell>
          <cell r="AF42">
            <v>3.1659233473495556</v>
          </cell>
          <cell r="AJ42">
            <v>4.6342576998710969</v>
          </cell>
          <cell r="AK42">
            <v>4.7887329565334644</v>
          </cell>
          <cell r="AL42">
            <v>4.6342576998710969</v>
          </cell>
          <cell r="AM42">
            <v>4.7887329565334644</v>
          </cell>
          <cell r="AN42">
            <v>4.7887329565334644</v>
          </cell>
          <cell r="AO42">
            <v>4.6342576998710969</v>
          </cell>
          <cell r="AP42">
            <v>4.4295779847934558</v>
          </cell>
          <cell r="AQ42">
            <v>4.6342576998710969</v>
          </cell>
          <cell r="AR42">
            <v>4.7887329565334644</v>
          </cell>
          <cell r="AS42">
            <v>4.7887329565334644</v>
          </cell>
          <cell r="AT42">
            <v>4.3253071865463557</v>
          </cell>
          <cell r="AU42">
            <v>4.7887329565334644</v>
          </cell>
        </row>
        <row r="43">
          <cell r="F43">
            <v>23.938825250226866</v>
          </cell>
          <cell r="G43">
            <v>24.736786091901088</v>
          </cell>
          <cell r="H43">
            <v>23.938825250226866</v>
          </cell>
          <cell r="I43">
            <v>24.736786091901088</v>
          </cell>
          <cell r="J43">
            <v>24.736786091901088</v>
          </cell>
          <cell r="K43">
            <v>23.938825250226866</v>
          </cell>
          <cell r="L43">
            <v>22.881527135008508</v>
          </cell>
          <cell r="M43">
            <v>23.938825250226866</v>
          </cell>
          <cell r="N43">
            <v>24.736786091901088</v>
          </cell>
          <cell r="O43">
            <v>24.736786091901088</v>
          </cell>
          <cell r="P43">
            <v>22.342903566878405</v>
          </cell>
          <cell r="Q43">
            <v>24.736786091901088</v>
          </cell>
          <cell r="U43">
            <v>3.063796787757636</v>
          </cell>
          <cell r="V43">
            <v>3.1659233473495556</v>
          </cell>
          <cell r="W43">
            <v>3.063796787757636</v>
          </cell>
          <cell r="X43">
            <v>3.1659233473495556</v>
          </cell>
          <cell r="Y43">
            <v>3.1659233473495556</v>
          </cell>
          <cell r="Z43">
            <v>3.063796787757636</v>
          </cell>
          <cell r="AA43">
            <v>2.9284790962983394</v>
          </cell>
          <cell r="AB43">
            <v>3.063796787757636</v>
          </cell>
          <cell r="AC43">
            <v>3.1659233473495556</v>
          </cell>
          <cell r="AD43">
            <v>3.1659233473495556</v>
          </cell>
          <cell r="AE43">
            <v>2.8595436685737932</v>
          </cell>
          <cell r="AF43">
            <v>3.1659233473495556</v>
          </cell>
          <cell r="AJ43">
            <v>4.6342576998710969</v>
          </cell>
          <cell r="AK43">
            <v>4.7887329565334644</v>
          </cell>
          <cell r="AL43">
            <v>4.6342576998710969</v>
          </cell>
          <cell r="AM43">
            <v>4.7887329565334644</v>
          </cell>
          <cell r="AN43">
            <v>4.7887329565334644</v>
          </cell>
          <cell r="AO43">
            <v>4.6342576998710969</v>
          </cell>
          <cell r="AP43">
            <v>4.4295779847934558</v>
          </cell>
          <cell r="AQ43">
            <v>4.6342576998710969</v>
          </cell>
          <cell r="AR43">
            <v>4.7887329565334644</v>
          </cell>
          <cell r="AS43">
            <v>4.7887329565334644</v>
          </cell>
          <cell r="AT43">
            <v>4.3253071865463557</v>
          </cell>
          <cell r="AU43">
            <v>4.7887329565334644</v>
          </cell>
        </row>
        <row r="44">
          <cell r="F44">
            <v>23.938825250226866</v>
          </cell>
          <cell r="G44">
            <v>24.500818868566419</v>
          </cell>
          <cell r="H44">
            <v>23.938825250226866</v>
          </cell>
          <cell r="I44">
            <v>24.736786091901088</v>
          </cell>
          <cell r="J44">
            <v>24.736786091901088</v>
          </cell>
          <cell r="K44">
            <v>23.938825250226866</v>
          </cell>
          <cell r="L44">
            <v>22.881527135008508</v>
          </cell>
          <cell r="M44">
            <v>23.938825250226866</v>
          </cell>
          <cell r="N44">
            <v>0</v>
          </cell>
          <cell r="O44">
            <v>12.368393045950544</v>
          </cell>
          <cell r="P44">
            <v>22.342903566878405</v>
          </cell>
          <cell r="Q44">
            <v>24.736786091901088</v>
          </cell>
          <cell r="U44">
            <v>3.5176807881233478</v>
          </cell>
          <cell r="V44">
            <v>3.6002627082308196</v>
          </cell>
          <cell r="W44">
            <v>3.5176807881233478</v>
          </cell>
          <cell r="X44">
            <v>3.6349368143941247</v>
          </cell>
          <cell r="Y44">
            <v>3.6349368143941247</v>
          </cell>
          <cell r="Z44">
            <v>3.5176807881233478</v>
          </cell>
          <cell r="AA44">
            <v>3.362316553314566</v>
          </cell>
          <cell r="AB44">
            <v>3.5176807881233478</v>
          </cell>
          <cell r="AC44">
            <v>0</v>
          </cell>
          <cell r="AD44">
            <v>1.8174684071970624</v>
          </cell>
          <cell r="AE44">
            <v>3.2831687355817905</v>
          </cell>
          <cell r="AF44">
            <v>3.6349368143941247</v>
          </cell>
          <cell r="AJ44">
            <v>4.6342576998710951</v>
          </cell>
          <cell r="AK44">
            <v>4.7430526480711457</v>
          </cell>
          <cell r="AL44">
            <v>4.6342576998710951</v>
          </cell>
          <cell r="AM44">
            <v>4.7887329565334635</v>
          </cell>
          <cell r="AN44">
            <v>4.7887329565334635</v>
          </cell>
          <cell r="AO44">
            <v>4.6342576998710951</v>
          </cell>
          <cell r="AP44">
            <v>4.429577984793454</v>
          </cell>
          <cell r="AQ44">
            <v>4.6342576998710951</v>
          </cell>
          <cell r="AR44">
            <v>0</v>
          </cell>
          <cell r="AS44">
            <v>2.3943664782667318</v>
          </cell>
          <cell r="AT44">
            <v>4.3253071865463557</v>
          </cell>
          <cell r="AU44">
            <v>4.7887329565334635</v>
          </cell>
        </row>
        <row r="45">
          <cell r="F45">
            <v>23.938825250226866</v>
          </cell>
          <cell r="G45">
            <v>24.272971352677942</v>
          </cell>
          <cell r="H45">
            <v>23.938825250226866</v>
          </cell>
          <cell r="I45">
            <v>24.736786091901088</v>
          </cell>
          <cell r="J45">
            <v>24.736786091901088</v>
          </cell>
          <cell r="K45">
            <v>23.938825250226866</v>
          </cell>
          <cell r="L45">
            <v>22.881527135008508</v>
          </cell>
          <cell r="M45">
            <v>0</v>
          </cell>
          <cell r="N45">
            <v>12.368393045950544</v>
          </cell>
          <cell r="O45">
            <v>24.736786091901088</v>
          </cell>
          <cell r="P45">
            <v>22.342903566878405</v>
          </cell>
          <cell r="Q45">
            <v>24.736786091901088</v>
          </cell>
          <cell r="U45">
            <v>3.509742374888956</v>
          </cell>
          <cell r="V45">
            <v>3.5587325288717802</v>
          </cell>
          <cell r="W45">
            <v>3.509742374888956</v>
          </cell>
          <cell r="X45">
            <v>3.6267337873852532</v>
          </cell>
          <cell r="Y45">
            <v>3.6267337873852532</v>
          </cell>
          <cell r="Z45">
            <v>3.509742374888956</v>
          </cell>
          <cell r="AA45">
            <v>3.3547287533313592</v>
          </cell>
          <cell r="AB45">
            <v>0</v>
          </cell>
          <cell r="AC45">
            <v>1.8133668936926266</v>
          </cell>
          <cell r="AD45">
            <v>3.6267337873852532</v>
          </cell>
          <cell r="AE45">
            <v>3.2757595498963581</v>
          </cell>
          <cell r="AF45">
            <v>3.6267337873852532</v>
          </cell>
          <cell r="AJ45">
            <v>4.6342576998710951</v>
          </cell>
          <cell r="AK45">
            <v>4.6989442135984607</v>
          </cell>
          <cell r="AL45">
            <v>4.6342576998710951</v>
          </cell>
          <cell r="AM45">
            <v>4.7887329565334635</v>
          </cell>
          <cell r="AN45">
            <v>4.7887329565334635</v>
          </cell>
          <cell r="AO45">
            <v>4.6342576998710951</v>
          </cell>
          <cell r="AP45">
            <v>4.429577984793454</v>
          </cell>
          <cell r="AQ45">
            <v>0</v>
          </cell>
          <cell r="AR45">
            <v>2.3943664782667318</v>
          </cell>
          <cell r="AS45">
            <v>4.7887329565334635</v>
          </cell>
          <cell r="AT45">
            <v>4.3253071865463557</v>
          </cell>
          <cell r="AU45">
            <v>4.7887329565334635</v>
          </cell>
        </row>
        <row r="46">
          <cell r="F46">
            <v>34.238683429174337</v>
          </cell>
          <cell r="G46">
            <v>42.455967452176182</v>
          </cell>
          <cell r="H46">
            <v>41.086420115009219</v>
          </cell>
          <cell r="I46">
            <v>32.347403773086604</v>
          </cell>
          <cell r="J46">
            <v>25.271409197723891</v>
          </cell>
          <cell r="K46">
            <v>28.369194841315867</v>
          </cell>
          <cell r="L46">
            <v>25.468996109899919</v>
          </cell>
          <cell r="M46">
            <v>40.108172017032807</v>
          </cell>
          <cell r="N46">
            <v>33.358260140995561</v>
          </cell>
          <cell r="O46">
            <v>33.358260140995561</v>
          </cell>
          <cell r="P46">
            <v>32.869136092007366</v>
          </cell>
          <cell r="Q46">
            <v>40.434254716358275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15.645591575988709</v>
          </cell>
          <cell r="AK46">
            <v>19.400533554226001</v>
          </cell>
          <cell r="AL46">
            <v>18.774709891186458</v>
          </cell>
          <cell r="AM46">
            <v>14.781358898457901</v>
          </cell>
          <cell r="AN46">
            <v>11.547936639420227</v>
          </cell>
          <cell r="AO46">
            <v>12.963490162962069</v>
          </cell>
          <cell r="AP46">
            <v>11.638225278440522</v>
          </cell>
          <cell r="AQ46">
            <v>18.327692989015354</v>
          </cell>
          <cell r="AR46">
            <v>15.24327636403471</v>
          </cell>
          <cell r="AS46">
            <v>15.24327636403471</v>
          </cell>
          <cell r="AT46">
            <v>15.019767912949163</v>
          </cell>
          <cell r="AU46">
            <v>18.476698623072387</v>
          </cell>
        </row>
        <row r="47">
          <cell r="F47">
            <v>56.647290500782816</v>
          </cell>
          <cell r="G47">
            <v>0</v>
          </cell>
          <cell r="H47">
            <v>28.934946946443024</v>
          </cell>
          <cell r="I47">
            <v>55.838868079978567</v>
          </cell>
          <cell r="J47">
            <v>45.901965132408968</v>
          </cell>
          <cell r="K47">
            <v>48.089066756060284</v>
          </cell>
          <cell r="L47">
            <v>44.638608293902315</v>
          </cell>
          <cell r="M47">
            <v>57.869893892886218</v>
          </cell>
          <cell r="N47">
            <v>52.516863214377977</v>
          </cell>
          <cell r="O47">
            <v>50.95539248643562</v>
          </cell>
          <cell r="P47">
            <v>49.802009414392458</v>
          </cell>
          <cell r="Q47">
            <v>62.325604032995564</v>
          </cell>
          <cell r="U47">
            <v>9.1695107546966774</v>
          </cell>
          <cell r="V47">
            <v>0</v>
          </cell>
          <cell r="W47">
            <v>4.6837069322551379</v>
          </cell>
          <cell r="X47">
            <v>9.0386512199092195</v>
          </cell>
          <cell r="Y47">
            <v>7.4301623117794051</v>
          </cell>
          <cell r="Z47">
            <v>7.7841889860015048</v>
          </cell>
          <cell r="AA47">
            <v>7.2256624316386908</v>
          </cell>
          <cell r="AB47">
            <v>9.3674138645103042</v>
          </cell>
          <cell r="AC47">
            <v>8.5009174806078072</v>
          </cell>
          <cell r="AD47">
            <v>8.2481618323422712</v>
          </cell>
          <cell r="AE47">
            <v>8.061463432650255</v>
          </cell>
          <cell r="AF47">
            <v>10.088660753608718</v>
          </cell>
          <cell r="AJ47">
            <v>22.442472631483657</v>
          </cell>
          <cell r="AK47">
            <v>0</v>
          </cell>
          <cell r="AL47">
            <v>11.463421272196687</v>
          </cell>
          <cell r="AM47">
            <v>22.122192563484173</v>
          </cell>
          <cell r="AN47">
            <v>18.18539928579937</v>
          </cell>
          <cell r="AO47">
            <v>19.05188324111564</v>
          </cell>
          <cell r="AP47">
            <v>17.684883709126002</v>
          </cell>
          <cell r="AQ47">
            <v>22.926842544393445</v>
          </cell>
          <cell r="AR47">
            <v>20.806083661914265</v>
          </cell>
          <cell r="AS47">
            <v>20.18746159249287</v>
          </cell>
          <cell r="AT47">
            <v>19.730515323763786</v>
          </cell>
          <cell r="AU47">
            <v>24.692101782553234</v>
          </cell>
        </row>
        <row r="48">
          <cell r="F48">
            <v>26.356043490643792</v>
          </cell>
          <cell r="G48">
            <v>27.234578273665253</v>
          </cell>
          <cell r="H48">
            <v>26.356043490643792</v>
          </cell>
          <cell r="I48">
            <v>27.234578273665253</v>
          </cell>
          <cell r="J48">
            <v>27.234578273665253</v>
          </cell>
          <cell r="K48">
            <v>26.356043490643792</v>
          </cell>
          <cell r="L48">
            <v>27.234578273665253</v>
          </cell>
          <cell r="M48">
            <v>26.356043490643792</v>
          </cell>
          <cell r="N48">
            <v>27.234578273665253</v>
          </cell>
          <cell r="O48">
            <v>27.234578273665253</v>
          </cell>
          <cell r="P48">
            <v>24.598973924600877</v>
          </cell>
          <cell r="Q48">
            <v>27.234578273665253</v>
          </cell>
          <cell r="AJ48">
            <v>11.596659135883268</v>
          </cell>
          <cell r="AK48">
            <v>11.983214440412713</v>
          </cell>
          <cell r="AL48">
            <v>11.596659135883268</v>
          </cell>
          <cell r="AM48">
            <v>11.983214440412713</v>
          </cell>
          <cell r="AN48">
            <v>11.983214440412713</v>
          </cell>
          <cell r="AO48">
            <v>11.596659135883268</v>
          </cell>
          <cell r="AP48">
            <v>11.983214440412713</v>
          </cell>
          <cell r="AQ48">
            <v>11.596659135883268</v>
          </cell>
          <cell r="AR48">
            <v>11.983214440412713</v>
          </cell>
          <cell r="AS48">
            <v>11.983214440412713</v>
          </cell>
          <cell r="AT48">
            <v>10.823548526824386</v>
          </cell>
          <cell r="AU48">
            <v>11.983214440412713</v>
          </cell>
        </row>
        <row r="49">
          <cell r="F49">
            <v>29.179963777745286</v>
          </cell>
          <cell r="G49">
            <v>35.47368145529807</v>
          </cell>
          <cell r="H49">
            <v>0</v>
          </cell>
          <cell r="I49">
            <v>13.746051563928042</v>
          </cell>
          <cell r="J49">
            <v>22.171050909561323</v>
          </cell>
          <cell r="K49">
            <v>24.030558405201973</v>
          </cell>
          <cell r="L49">
            <v>21.284208873178862</v>
          </cell>
          <cell r="M49">
            <v>34.329369150288606</v>
          </cell>
          <cell r="N49">
            <v>25.772426650676309</v>
          </cell>
          <cell r="O49">
            <v>27.1281366490552</v>
          </cell>
          <cell r="P49">
            <v>28.035651472735672</v>
          </cell>
          <cell r="Q49">
            <v>34.586839418915766</v>
          </cell>
          <cell r="U49">
            <v>7.2162880405588279</v>
          </cell>
          <cell r="V49">
            <v>8.7727423238165851</v>
          </cell>
          <cell r="W49">
            <v>0</v>
          </cell>
          <cell r="X49">
            <v>3.3994376504789363</v>
          </cell>
          <cell r="Y49">
            <v>5.482963952385373</v>
          </cell>
          <cell r="Z49">
            <v>5.9428254451660871</v>
          </cell>
          <cell r="AA49">
            <v>5.2636453942899557</v>
          </cell>
          <cell r="AB49">
            <v>8.4897506359515713</v>
          </cell>
          <cell r="AC49">
            <v>6.373594416772292</v>
          </cell>
          <cell r="AD49">
            <v>6.7088653554987134</v>
          </cell>
          <cell r="AE49">
            <v>6.9332963526937776</v>
          </cell>
          <cell r="AF49">
            <v>8.553423765721206</v>
          </cell>
          <cell r="AJ49">
            <v>17.931899243803926</v>
          </cell>
          <cell r="AK49">
            <v>21.79956378658509</v>
          </cell>
          <cell r="AL49">
            <v>0</v>
          </cell>
          <cell r="AM49">
            <v>8.4473309673017472</v>
          </cell>
          <cell r="AN49">
            <v>13.624727366615698</v>
          </cell>
          <cell r="AO49">
            <v>14.767446436073802</v>
          </cell>
          <cell r="AP49">
            <v>13.079738271951067</v>
          </cell>
          <cell r="AQ49">
            <v>21.096352051534048</v>
          </cell>
          <cell r="AR49">
            <v>15.837872914726574</v>
          </cell>
          <cell r="AS49">
            <v>16.670994411377944</v>
          </cell>
          <cell r="AT49">
            <v>17.228687508752792</v>
          </cell>
          <cell r="AU49">
            <v>21.254574691920553</v>
          </cell>
        </row>
        <row r="50">
          <cell r="F50">
            <v>29.179963777745286</v>
          </cell>
          <cell r="G50">
            <v>35.47368145529807</v>
          </cell>
          <cell r="H50">
            <v>34.329369150288606</v>
          </cell>
          <cell r="I50">
            <v>26.155944560041476</v>
          </cell>
          <cell r="J50">
            <v>22.171050909561323</v>
          </cell>
          <cell r="K50">
            <v>24.030558405201973</v>
          </cell>
          <cell r="L50">
            <v>21.284208873178862</v>
          </cell>
          <cell r="M50">
            <v>20.597621490173093</v>
          </cell>
          <cell r="N50">
            <v>23.501313964135012</v>
          </cell>
          <cell r="O50">
            <v>25.997832684367111</v>
          </cell>
          <cell r="P50">
            <v>28.035651472735672</v>
          </cell>
          <cell r="Q50">
            <v>34.586839418915766</v>
          </cell>
          <cell r="U50">
            <v>6.5596104746956225</v>
          </cell>
          <cell r="V50">
            <v>7.9744284202181817</v>
          </cell>
          <cell r="W50">
            <v>7.717188793759564</v>
          </cell>
          <cell r="X50">
            <v>5.8798156577034444</v>
          </cell>
          <cell r="Y50">
            <v>4.9840177626363698</v>
          </cell>
          <cell r="Z50">
            <v>5.4020321556316837</v>
          </cell>
          <cell r="AA50">
            <v>4.7846570521309131</v>
          </cell>
          <cell r="AB50">
            <v>4.6303132762557224</v>
          </cell>
          <cell r="AC50">
            <v>5.2830588283945543</v>
          </cell>
          <cell r="AD50">
            <v>5.8442723539575239</v>
          </cell>
          <cell r="AE50">
            <v>6.3023708482369729</v>
          </cell>
          <cell r="AF50">
            <v>7.7750677097127605</v>
          </cell>
          <cell r="AJ50">
            <v>17.931899243803926</v>
          </cell>
          <cell r="AK50">
            <v>21.799563786585093</v>
          </cell>
          <cell r="AL50">
            <v>21.096352051534055</v>
          </cell>
          <cell r="AM50">
            <v>16.073555335764247</v>
          </cell>
          <cell r="AN50">
            <v>13.624727366615701</v>
          </cell>
          <cell r="AO50">
            <v>14.767446436073806</v>
          </cell>
          <cell r="AP50">
            <v>13.079738271951067</v>
          </cell>
          <cell r="AQ50">
            <v>12.657811230920389</v>
          </cell>
          <cell r="AR50">
            <v>14.442211008612649</v>
          </cell>
          <cell r="AS50">
            <v>15.976391191029979</v>
          </cell>
          <cell r="AT50">
            <v>17.228687508752795</v>
          </cell>
          <cell r="AU50">
            <v>21.254574691920556</v>
          </cell>
        </row>
        <row r="51">
          <cell r="F51">
            <v>29.179963777745286</v>
          </cell>
          <cell r="G51">
            <v>35.47368145529807</v>
          </cell>
          <cell r="H51">
            <v>34.329369150288606</v>
          </cell>
          <cell r="I51">
            <v>26.77369683733038</v>
          </cell>
          <cell r="J51">
            <v>22.171050909561323</v>
          </cell>
          <cell r="K51">
            <v>24.030558405201973</v>
          </cell>
          <cell r="L51">
            <v>21.284208873178862</v>
          </cell>
          <cell r="M51">
            <v>13.731747660115511</v>
          </cell>
          <cell r="N51">
            <v>15.076314618501732</v>
          </cell>
          <cell r="O51">
            <v>26.605261091473626</v>
          </cell>
          <cell r="P51">
            <v>28.035651472735672</v>
          </cell>
          <cell r="Q51">
            <v>34.586839418915766</v>
          </cell>
          <cell r="U51">
            <v>6.8560187076354042</v>
          </cell>
          <cell r="V51">
            <v>8.3347678406547772</v>
          </cell>
          <cell r="W51">
            <v>8.0659043619240141</v>
          </cell>
          <cell r="X51">
            <v>6.2906509338881555</v>
          </cell>
          <cell r="Y51">
            <v>5.2092299004092428</v>
          </cell>
          <cell r="Z51">
            <v>5.646133053346797</v>
          </cell>
          <cell r="AA51">
            <v>5.0008607043928706</v>
          </cell>
          <cell r="AB51">
            <v>3.2263617447696213</v>
          </cell>
          <cell r="AC51">
            <v>3.5422763322782922</v>
          </cell>
          <cell r="AD51">
            <v>6.2510758804910997</v>
          </cell>
          <cell r="AE51">
            <v>6.5871552289046047</v>
          </cell>
          <cell r="AF51">
            <v>8.1263986446384422</v>
          </cell>
          <cell r="AJ51">
            <v>17.931899243803926</v>
          </cell>
          <cell r="AK51">
            <v>21.799563786585093</v>
          </cell>
          <cell r="AL51">
            <v>21.096352051534055</v>
          </cell>
          <cell r="AM51">
            <v>16.453181290009727</v>
          </cell>
          <cell r="AN51">
            <v>13.624727366615701</v>
          </cell>
          <cell r="AO51">
            <v>14.767446436073806</v>
          </cell>
          <cell r="AP51">
            <v>13.079738271951067</v>
          </cell>
          <cell r="AQ51">
            <v>8.4385408206136638</v>
          </cell>
          <cell r="AR51">
            <v>9.2648146092986963</v>
          </cell>
          <cell r="AS51">
            <v>16.349672839938865</v>
          </cell>
          <cell r="AT51">
            <v>17.228687508752795</v>
          </cell>
          <cell r="AU51">
            <v>21.254574691920556</v>
          </cell>
        </row>
        <row r="52">
          <cell r="F52">
            <v>27.046947412182895</v>
          </cell>
          <cell r="G52">
            <v>27.94851232592233</v>
          </cell>
          <cell r="H52">
            <v>27.046947412182895</v>
          </cell>
          <cell r="I52">
            <v>30.21460791991603</v>
          </cell>
          <cell r="J52">
            <v>25.115892833430202</v>
          </cell>
          <cell r="K52">
            <v>29.239943148305834</v>
          </cell>
          <cell r="L52">
            <v>26.248940630427054</v>
          </cell>
          <cell r="M52">
            <v>27.046947412182895</v>
          </cell>
          <cell r="N52">
            <v>27.94851232592233</v>
          </cell>
          <cell r="O52">
            <v>27.94851232592233</v>
          </cell>
          <cell r="P52">
            <v>27.290613605085444</v>
          </cell>
          <cell r="Q52">
            <v>30.21460791991603</v>
          </cell>
          <cell r="U52">
            <v>4.4653987864609981</v>
          </cell>
          <cell r="V52">
            <v>4.6142454126763663</v>
          </cell>
          <cell r="W52">
            <v>4.4653987864609981</v>
          </cell>
          <cell r="X52">
            <v>4.9883734191095837</v>
          </cell>
          <cell r="Y52">
            <v>4.146585404634842</v>
          </cell>
          <cell r="Z52">
            <v>4.8274581475254035</v>
          </cell>
          <cell r="AA52">
            <v>4.3336494078514516</v>
          </cell>
          <cell r="AB52">
            <v>4.4653987864609981</v>
          </cell>
          <cell r="AC52">
            <v>4.6142454126763663</v>
          </cell>
          <cell r="AD52">
            <v>4.6142454126763663</v>
          </cell>
          <cell r="AE52">
            <v>4.5056276043570431</v>
          </cell>
          <cell r="AF52">
            <v>4.9883734191095837</v>
          </cell>
          <cell r="AJ52">
            <v>7.8783261957653536</v>
          </cell>
          <cell r="AK52">
            <v>8.140937068957534</v>
          </cell>
          <cell r="AL52">
            <v>7.8783261957653536</v>
          </cell>
          <cell r="AM52">
            <v>8.801013047521657</v>
          </cell>
          <cell r="AN52">
            <v>7.3158420957523775</v>
          </cell>
          <cell r="AO52">
            <v>8.51710940082741</v>
          </cell>
          <cell r="AP52">
            <v>7.6458800850344399</v>
          </cell>
          <cell r="AQ52">
            <v>7.8783261957653536</v>
          </cell>
          <cell r="AR52">
            <v>8.140937068957534</v>
          </cell>
          <cell r="AS52">
            <v>8.140937068957534</v>
          </cell>
          <cell r="AT52">
            <v>7.949302107438915</v>
          </cell>
          <cell r="AU52">
            <v>8.801013047521657</v>
          </cell>
        </row>
        <row r="53">
          <cell r="F53">
            <v>14.309609570757161</v>
          </cell>
          <cell r="G53">
            <v>17.395995948763598</v>
          </cell>
          <cell r="H53">
            <v>16.834834789126063</v>
          </cell>
          <cell r="I53">
            <v>13.778332841525705</v>
          </cell>
          <cell r="J53">
            <v>10.872497467977267</v>
          </cell>
          <cell r="K53">
            <v>11.78438435238826</v>
          </cell>
          <cell r="L53">
            <v>10.437597569258177</v>
          </cell>
          <cell r="M53">
            <v>17.255705658854215</v>
          </cell>
          <cell r="N53">
            <v>13.481896860291798</v>
          </cell>
          <cell r="O53">
            <v>13.916796759010888</v>
          </cell>
          <cell r="P53">
            <v>13.748448411119623</v>
          </cell>
          <cell r="Q53">
            <v>16.961096050044507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6.8609820384472346</v>
          </cell>
          <cell r="AK53">
            <v>8.3408016937985945</v>
          </cell>
          <cell r="AL53">
            <v>8.0717435746438007</v>
          </cell>
          <cell r="AM53">
            <v>6.6062525101062919</v>
          </cell>
          <cell r="AN53">
            <v>5.2130010586241307</v>
          </cell>
          <cell r="AO53">
            <v>5.6502205022506686</v>
          </cell>
          <cell r="AP53">
            <v>5.0044810162791658</v>
          </cell>
          <cell r="AQ53">
            <v>8.2735371640098965</v>
          </cell>
          <cell r="AR53">
            <v>6.4641213126939148</v>
          </cell>
          <cell r="AS53">
            <v>6.6726413550388797</v>
          </cell>
          <cell r="AT53">
            <v>6.5919239192924408</v>
          </cell>
          <cell r="AU53">
            <v>8.1322816514536296</v>
          </cell>
        </row>
        <row r="54">
          <cell r="F54">
            <v>62.50037847950373</v>
          </cell>
          <cell r="G54">
            <v>75.980852269200625</v>
          </cell>
          <cell r="H54">
            <v>73.529857034710275</v>
          </cell>
          <cell r="I54">
            <v>55.086117895170453</v>
          </cell>
          <cell r="J54">
            <v>47.488032668250383</v>
          </cell>
          <cell r="K54">
            <v>49.514507265393085</v>
          </cell>
          <cell r="L54">
            <v>45.588511361520368</v>
          </cell>
          <cell r="M54">
            <v>73.529857034710275</v>
          </cell>
          <cell r="N54">
            <v>53.302612141844222</v>
          </cell>
          <cell r="O54">
            <v>53.320365987800166</v>
          </cell>
          <cell r="P54">
            <v>60.049383245013395</v>
          </cell>
          <cell r="Q54">
            <v>72.206051774167548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39.604081079749918</v>
          </cell>
          <cell r="AK54">
            <v>48.146137783225399</v>
          </cell>
          <cell r="AL54">
            <v>46.593036564411669</v>
          </cell>
          <cell r="AM54">
            <v>34.905949892838414</v>
          </cell>
          <cell r="AN54">
            <v>30.091336114515872</v>
          </cell>
          <cell r="AO54">
            <v>31.375434966455021</v>
          </cell>
          <cell r="AP54">
            <v>28.887682669935238</v>
          </cell>
          <cell r="AQ54">
            <v>46.593036564411669</v>
          </cell>
          <cell r="AR54">
            <v>33.775811033213806</v>
          </cell>
          <cell r="AS54">
            <v>33.787060961163398</v>
          </cell>
          <cell r="AT54">
            <v>38.050979860936202</v>
          </cell>
          <cell r="AU54">
            <v>45.75419219022077</v>
          </cell>
        </row>
        <row r="55">
          <cell r="F55">
            <v>272.18929436769832</v>
          </cell>
          <cell r="G55">
            <v>281.26227084662156</v>
          </cell>
          <cell r="H55">
            <v>272.18929436769832</v>
          </cell>
          <cell r="I55">
            <v>287.03540162268638</v>
          </cell>
          <cell r="J55">
            <v>229.68852271186856</v>
          </cell>
          <cell r="K55">
            <v>249.20324283174995</v>
          </cell>
          <cell r="L55">
            <v>218.59961181811525</v>
          </cell>
          <cell r="M55">
            <v>272.18929436769832</v>
          </cell>
          <cell r="N55">
            <v>269.37794954324318</v>
          </cell>
          <cell r="O55">
            <v>245.48702310160422</v>
          </cell>
          <cell r="P55">
            <v>243.30911571647775</v>
          </cell>
          <cell r="Q55">
            <v>299.08875280168911</v>
          </cell>
          <cell r="U55">
            <v>68.869890521318979</v>
          </cell>
          <cell r="V55">
            <v>71.165553538696273</v>
          </cell>
          <cell r="W55">
            <v>68.869890521318979</v>
          </cell>
          <cell r="X55">
            <v>72.626282864720878</v>
          </cell>
          <cell r="Y55">
            <v>58.11625857628561</v>
          </cell>
          <cell r="Z55">
            <v>63.053912870634328</v>
          </cell>
          <cell r="AA55">
            <v>55.310519720804436</v>
          </cell>
          <cell r="AB55">
            <v>68.869890521318979</v>
          </cell>
          <cell r="AC55">
            <v>68.158558318751346</v>
          </cell>
          <cell r="AD55">
            <v>62.113627373503199</v>
          </cell>
          <cell r="AE55">
            <v>61.562568804033489</v>
          </cell>
          <cell r="AF55">
            <v>75.676046368613626</v>
          </cell>
          <cell r="AJ55">
            <v>105.07854693789504</v>
          </cell>
          <cell r="AK55">
            <v>108.5811651691582</v>
          </cell>
          <cell r="AL55">
            <v>105.07854693789504</v>
          </cell>
          <cell r="AM55">
            <v>110.80987954472009</v>
          </cell>
          <cell r="AN55">
            <v>88.671144362755953</v>
          </cell>
          <cell r="AO55">
            <v>96.204792733682439</v>
          </cell>
          <cell r="AP55">
            <v>84.39027561460702</v>
          </cell>
          <cell r="AQ55">
            <v>105.07854693789504</v>
          </cell>
          <cell r="AR55">
            <v>103.99322861271489</v>
          </cell>
          <cell r="AS55">
            <v>94.770147883844487</v>
          </cell>
          <cell r="AT55">
            <v>93.929367779226382</v>
          </cell>
          <cell r="AU55">
            <v>115.46307000382316</v>
          </cell>
        </row>
        <row r="56">
          <cell r="F56">
            <v>271.04113058171049</v>
          </cell>
          <cell r="G56">
            <v>281.27521345393586</v>
          </cell>
          <cell r="H56">
            <v>272.20181947155072</v>
          </cell>
          <cell r="I56">
            <v>272.18249405940929</v>
          </cell>
          <cell r="J56">
            <v>224.10388440498755</v>
          </cell>
          <cell r="K56">
            <v>238.52064373119254</v>
          </cell>
          <cell r="L56">
            <v>215.10457295904041</v>
          </cell>
          <cell r="M56">
            <v>272.20181947155083</v>
          </cell>
          <cell r="N56">
            <v>262.06902910592538</v>
          </cell>
          <cell r="O56">
            <v>239.6781748445508</v>
          </cell>
          <cell r="P56">
            <v>243.15490298688974</v>
          </cell>
          <cell r="Q56">
            <v>298.25250275833156</v>
          </cell>
          <cell r="U56">
            <v>69.685461633019543</v>
          </cell>
          <cell r="V56">
            <v>72.316674053846597</v>
          </cell>
          <cell r="W56">
            <v>69.983878116625718</v>
          </cell>
          <cell r="X56">
            <v>69.978909497053351</v>
          </cell>
          <cell r="Y56">
            <v>57.617759359981832</v>
          </cell>
          <cell r="Z56">
            <v>61.324350041412991</v>
          </cell>
          <cell r="AA56">
            <v>55.304010257975754</v>
          </cell>
          <cell r="AB56">
            <v>69.983878116625732</v>
          </cell>
          <cell r="AC56">
            <v>67.378708293345525</v>
          </cell>
          <cell r="AD56">
            <v>61.621954651517129</v>
          </cell>
          <cell r="AE56">
            <v>62.515831551496923</v>
          </cell>
          <cell r="AF56">
            <v>76.681584427098898</v>
          </cell>
          <cell r="AJ56">
            <v>104.63529885733192</v>
          </cell>
          <cell r="AK56">
            <v>108.5861616565231</v>
          </cell>
          <cell r="AL56">
            <v>105.08338224824813</v>
          </cell>
          <cell r="AM56">
            <v>105.07592168213178</v>
          </cell>
          <cell r="AN56">
            <v>86.515197414791032</v>
          </cell>
          <cell r="AO56">
            <v>92.080780459010654</v>
          </cell>
          <cell r="AP56">
            <v>83.041017534283895</v>
          </cell>
          <cell r="AQ56">
            <v>105.08338224824817</v>
          </cell>
          <cell r="AR56">
            <v>101.17162337279484</v>
          </cell>
          <cell r="AS56">
            <v>92.527644791825963</v>
          </cell>
          <cell r="AT56">
            <v>93.869834028708823</v>
          </cell>
          <cell r="AU56">
            <v>115.14023607445465</v>
          </cell>
        </row>
        <row r="57">
          <cell r="F57">
            <v>0.29179269724285778</v>
          </cell>
          <cell r="G57">
            <v>0.3126758289886345</v>
          </cell>
          <cell r="H57">
            <v>0.3239472999311318</v>
          </cell>
          <cell r="I57">
            <v>0.70822198425039951</v>
          </cell>
          <cell r="J57">
            <v>1.6627759323372657</v>
          </cell>
          <cell r="K57">
            <v>0.83981220081424945</v>
          </cell>
          <cell r="L57">
            <v>0.92568547893395692</v>
          </cell>
          <cell r="M57">
            <v>0.31749098564571643</v>
          </cell>
          <cell r="N57">
            <v>0.544657370197557</v>
          </cell>
          <cell r="O57">
            <v>1.0392811866789462</v>
          </cell>
          <cell r="P57">
            <v>0.93339069220114468</v>
          </cell>
          <cell r="Q57">
            <v>0.43356259111205736</v>
          </cell>
          <cell r="U57">
            <v>7.1976445663147662E-2</v>
          </cell>
          <cell r="V57">
            <v>7.7127683550795106E-2</v>
          </cell>
          <cell r="W57">
            <v>7.9908015010431266E-2</v>
          </cell>
          <cell r="X57">
            <v>0.17469697373686832</v>
          </cell>
          <cell r="Y57">
            <v>0.41015660321427838</v>
          </cell>
          <cell r="Z57">
            <v>0.207156305864796</v>
          </cell>
          <cell r="AA57">
            <v>0.22833865002522988</v>
          </cell>
          <cell r="AB57">
            <v>7.8315437270346039E-2</v>
          </cell>
          <cell r="AC57">
            <v>0.13435052344174772</v>
          </cell>
          <cell r="AD57">
            <v>0.25635928029915683</v>
          </cell>
          <cell r="AE57">
            <v>0.2302392934247702</v>
          </cell>
          <cell r="AF57">
            <v>0.106946796734867</v>
          </cell>
        </row>
        <row r="58">
          <cell r="F58">
            <v>0.29179269724285778</v>
          </cell>
          <cell r="G58">
            <v>0.3126758289886345</v>
          </cell>
          <cell r="H58">
            <v>0.3239472999311318</v>
          </cell>
          <cell r="I58">
            <v>0.70822198425039951</v>
          </cell>
          <cell r="J58">
            <v>1.6627759323372657</v>
          </cell>
          <cell r="K58">
            <v>0.83981220081424945</v>
          </cell>
          <cell r="L58">
            <v>0.92568547893395692</v>
          </cell>
          <cell r="M58">
            <v>0.31749098564571643</v>
          </cell>
          <cell r="N58">
            <v>0.544657370197557</v>
          </cell>
          <cell r="O58">
            <v>1.0392811866789462</v>
          </cell>
          <cell r="P58">
            <v>0.93339069220114468</v>
          </cell>
          <cell r="Q58">
            <v>0.43356259111205736</v>
          </cell>
          <cell r="U58">
            <v>7.1976445663147662E-2</v>
          </cell>
          <cell r="V58">
            <v>7.7127683550795106E-2</v>
          </cell>
          <cell r="W58">
            <v>7.9908015010431266E-2</v>
          </cell>
          <cell r="X58">
            <v>0.17469697373686832</v>
          </cell>
          <cell r="Y58">
            <v>0.41015660321427838</v>
          </cell>
          <cell r="Z58">
            <v>0.207156305864796</v>
          </cell>
          <cell r="AA58">
            <v>0.22833865002522988</v>
          </cell>
          <cell r="AB58">
            <v>7.8315437270346039E-2</v>
          </cell>
          <cell r="AC58">
            <v>0.13435052344174772</v>
          </cell>
          <cell r="AD58">
            <v>0.25635928029915683</v>
          </cell>
          <cell r="AE58">
            <v>0.2302392934247702</v>
          </cell>
          <cell r="AF58">
            <v>0.106946796734867</v>
          </cell>
        </row>
        <row r="59">
          <cell r="F59">
            <v>6.4194393393428699</v>
          </cell>
          <cell r="G59">
            <v>6.8788682377499581</v>
          </cell>
          <cell r="H59">
            <v>7.1268405984848986</v>
          </cell>
          <cell r="I59">
            <v>15.580883653508788</v>
          </cell>
          <cell r="J59">
            <v>36.581070511419838</v>
          </cell>
          <cell r="K59">
            <v>18.475868417913489</v>
          </cell>
          <cell r="L59">
            <v>20.365080536547051</v>
          </cell>
          <cell r="M59">
            <v>6.9848016842057614</v>
          </cell>
          <cell r="N59">
            <v>11.982462144346256</v>
          </cell>
          <cell r="O59">
            <v>22.864186106936817</v>
          </cell>
          <cell r="P59">
            <v>20.534595228425179</v>
          </cell>
          <cell r="Q59">
            <v>9.5383770044652625</v>
          </cell>
          <cell r="U59">
            <v>1.583481804589248</v>
          </cell>
          <cell r="V59">
            <v>1.6968090381174921</v>
          </cell>
          <cell r="W59">
            <v>1.7579763302294875</v>
          </cell>
          <cell r="X59">
            <v>3.8433334222111029</v>
          </cell>
          <cell r="Y59">
            <v>9.0234452707141237</v>
          </cell>
          <cell r="Z59">
            <v>4.5574387290255132</v>
          </cell>
          <cell r="AA59">
            <v>5.0234503005550568</v>
          </cell>
          <cell r="AB59">
            <v>1.7229396199476128</v>
          </cell>
          <cell r="AC59">
            <v>2.9557115157184501</v>
          </cell>
          <cell r="AD59">
            <v>5.6399041665814504</v>
          </cell>
          <cell r="AE59">
            <v>5.0652644553449431</v>
          </cell>
          <cell r="AF59">
            <v>2.3528295281670744</v>
          </cell>
        </row>
        <row r="60">
          <cell r="F60">
            <v>5.8825407764160103</v>
          </cell>
          <cell r="G60">
            <v>6.3035447124108694</v>
          </cell>
          <cell r="H60">
            <v>6.530777566611615</v>
          </cell>
          <cell r="I60">
            <v>14.277755202488052</v>
          </cell>
          <cell r="J60">
            <v>33.521562795919273</v>
          </cell>
          <cell r="K60">
            <v>16.930613968415269</v>
          </cell>
          <cell r="L60">
            <v>18.661819255308568</v>
          </cell>
          <cell r="M60">
            <v>6.4006182706176427</v>
          </cell>
          <cell r="N60">
            <v>10.980292583182749</v>
          </cell>
          <cell r="O60">
            <v>20.951908723447552</v>
          </cell>
          <cell r="P60">
            <v>18.817156354775072</v>
          </cell>
          <cell r="Q60">
            <v>8.7406218368190771</v>
          </cell>
          <cell r="U60">
            <v>1.4510451445690564</v>
          </cell>
          <cell r="V60">
            <v>1.5548941003840291</v>
          </cell>
          <cell r="W60">
            <v>1.6109455826102941</v>
          </cell>
          <cell r="X60">
            <v>3.5218909905352653</v>
          </cell>
          <cell r="Y60">
            <v>8.2687571207998527</v>
          </cell>
          <cell r="Z60">
            <v>4.1762711262342886</v>
          </cell>
          <cell r="AA60">
            <v>4.6033071845086351</v>
          </cell>
          <cell r="AB60">
            <v>1.5788392153701762</v>
          </cell>
          <cell r="AC60">
            <v>2.7085065525856344</v>
          </cell>
          <cell r="AD60">
            <v>5.1682030908310015</v>
          </cell>
          <cell r="AE60">
            <v>4.6416241554433668</v>
          </cell>
          <cell r="AF60">
            <v>2.1560474221749195</v>
          </cell>
        </row>
        <row r="61">
          <cell r="F61">
            <v>5.8825407764160103</v>
          </cell>
          <cell r="G61">
            <v>6.3035447124108694</v>
          </cell>
          <cell r="H61">
            <v>6.530777566611615</v>
          </cell>
          <cell r="I61">
            <v>14.277755202488052</v>
          </cell>
          <cell r="J61">
            <v>33.521562795919273</v>
          </cell>
          <cell r="K61">
            <v>16.930613968415269</v>
          </cell>
          <cell r="L61">
            <v>18.661819255308568</v>
          </cell>
          <cell r="M61">
            <v>6.4006182706176427</v>
          </cell>
          <cell r="N61">
            <v>10.980292583182749</v>
          </cell>
          <cell r="O61">
            <v>20.951908723447552</v>
          </cell>
          <cell r="P61">
            <v>18.817156354775072</v>
          </cell>
          <cell r="Q61">
            <v>8.7406218368190771</v>
          </cell>
          <cell r="U61">
            <v>1.4510451445690564</v>
          </cell>
          <cell r="V61">
            <v>1.5548941003840291</v>
          </cell>
          <cell r="W61">
            <v>1.6109455826102941</v>
          </cell>
          <cell r="X61">
            <v>3.5218909905352653</v>
          </cell>
          <cell r="Y61">
            <v>8.2687571207998527</v>
          </cell>
          <cell r="Z61">
            <v>4.1762711262342886</v>
          </cell>
          <cell r="AA61">
            <v>4.6033071845086351</v>
          </cell>
          <cell r="AB61">
            <v>1.5788392153701762</v>
          </cell>
          <cell r="AC61">
            <v>2.7085065525856344</v>
          </cell>
          <cell r="AD61">
            <v>5.1682030908310015</v>
          </cell>
          <cell r="AE61">
            <v>4.6416241554433668</v>
          </cell>
          <cell r="AF61">
            <v>2.1560474221749195</v>
          </cell>
        </row>
        <row r="62">
          <cell r="F62">
            <v>5.8825407764160103</v>
          </cell>
          <cell r="G62">
            <v>6.3035447124108694</v>
          </cell>
          <cell r="H62">
            <v>6.530777566611615</v>
          </cell>
          <cell r="I62">
            <v>14.277755202488052</v>
          </cell>
          <cell r="J62">
            <v>33.521562795919273</v>
          </cell>
          <cell r="K62">
            <v>16.930613968415269</v>
          </cell>
          <cell r="L62">
            <v>18.661819255308568</v>
          </cell>
          <cell r="M62">
            <v>6.4006182706176427</v>
          </cell>
          <cell r="N62">
            <v>10.980292583182749</v>
          </cell>
          <cell r="O62">
            <v>20.951908723447552</v>
          </cell>
          <cell r="P62">
            <v>18.817156354775072</v>
          </cell>
          <cell r="Q62">
            <v>8.7406218368190771</v>
          </cell>
          <cell r="U62">
            <v>1.4510451445690564</v>
          </cell>
          <cell r="V62">
            <v>1.5548941003840291</v>
          </cell>
          <cell r="W62">
            <v>1.6109455826102941</v>
          </cell>
          <cell r="X62">
            <v>3.5218909905352653</v>
          </cell>
          <cell r="Y62">
            <v>8.2687571207998527</v>
          </cell>
          <cell r="Z62">
            <v>4.1762711262342886</v>
          </cell>
          <cell r="AA62">
            <v>4.6033071845086351</v>
          </cell>
          <cell r="AB62">
            <v>1.5788392153701762</v>
          </cell>
          <cell r="AC62">
            <v>2.7085065525856344</v>
          </cell>
          <cell r="AD62">
            <v>5.1682030908310015</v>
          </cell>
          <cell r="AE62">
            <v>4.6416241554433668</v>
          </cell>
          <cell r="AF62">
            <v>2.1560474221749195</v>
          </cell>
        </row>
        <row r="63">
          <cell r="F63">
            <v>5.8825407764160103</v>
          </cell>
          <cell r="G63">
            <v>6.3035447124108694</v>
          </cell>
          <cell r="H63">
            <v>6.530777566611615</v>
          </cell>
          <cell r="I63">
            <v>14.277755202488052</v>
          </cell>
          <cell r="J63">
            <v>33.521562795919273</v>
          </cell>
          <cell r="K63">
            <v>16.930613968415269</v>
          </cell>
          <cell r="L63">
            <v>18.661819255308568</v>
          </cell>
          <cell r="M63">
            <v>6.4006182706176427</v>
          </cell>
          <cell r="N63">
            <v>10.980292583182749</v>
          </cell>
          <cell r="O63">
            <v>20.951908723447552</v>
          </cell>
          <cell r="P63">
            <v>18.817156354775072</v>
          </cell>
          <cell r="Q63">
            <v>8.7406218368190771</v>
          </cell>
          <cell r="U63">
            <v>1.4510451445690564</v>
          </cell>
          <cell r="V63">
            <v>1.5548941003840291</v>
          </cell>
          <cell r="W63">
            <v>1.6109455826102941</v>
          </cell>
          <cell r="X63">
            <v>3.5218909905352653</v>
          </cell>
          <cell r="Y63">
            <v>8.2687571207998527</v>
          </cell>
          <cell r="Z63">
            <v>4.1762711262342886</v>
          </cell>
          <cell r="AA63">
            <v>4.6033071845086351</v>
          </cell>
          <cell r="AB63">
            <v>1.5788392153701762</v>
          </cell>
          <cell r="AC63">
            <v>2.7085065525856344</v>
          </cell>
          <cell r="AD63">
            <v>5.1682030908310015</v>
          </cell>
          <cell r="AE63">
            <v>4.6416241554433668</v>
          </cell>
          <cell r="AF63">
            <v>2.1560474221749195</v>
          </cell>
        </row>
        <row r="64">
          <cell r="F64">
            <v>5.8825407764160103</v>
          </cell>
          <cell r="G64">
            <v>6.3035447124108694</v>
          </cell>
          <cell r="H64">
            <v>6.530777566611615</v>
          </cell>
          <cell r="I64">
            <v>14.277755202488052</v>
          </cell>
          <cell r="J64">
            <v>33.521562795919273</v>
          </cell>
          <cell r="K64">
            <v>16.930613968415269</v>
          </cell>
          <cell r="L64">
            <v>18.661819255308568</v>
          </cell>
          <cell r="M64">
            <v>6.4006182706176427</v>
          </cell>
          <cell r="N64">
            <v>10.980292583182749</v>
          </cell>
          <cell r="O64">
            <v>20.951908723447552</v>
          </cell>
          <cell r="P64">
            <v>18.817156354775072</v>
          </cell>
          <cell r="Q64">
            <v>8.7406218368190771</v>
          </cell>
          <cell r="U64">
            <v>1.4510451445690564</v>
          </cell>
          <cell r="V64">
            <v>1.5548941003840291</v>
          </cell>
          <cell r="W64">
            <v>1.6109455826102941</v>
          </cell>
          <cell r="X64">
            <v>3.5218909905352653</v>
          </cell>
          <cell r="Y64">
            <v>8.2687571207998527</v>
          </cell>
          <cell r="Z64">
            <v>4.1762711262342886</v>
          </cell>
          <cell r="AA64">
            <v>4.6033071845086351</v>
          </cell>
          <cell r="AB64">
            <v>1.5788392153701762</v>
          </cell>
          <cell r="AC64">
            <v>2.7085065525856344</v>
          </cell>
          <cell r="AD64">
            <v>5.1682030908310015</v>
          </cell>
          <cell r="AE64">
            <v>4.6416241554433668</v>
          </cell>
          <cell r="AF64">
            <v>2.1560474221749195</v>
          </cell>
        </row>
        <row r="65">
          <cell r="F65">
            <v>5.8825407764160103</v>
          </cell>
          <cell r="G65">
            <v>6.3035447124108694</v>
          </cell>
          <cell r="H65">
            <v>6.530777566611615</v>
          </cell>
          <cell r="I65">
            <v>14.277755202488052</v>
          </cell>
          <cell r="J65">
            <v>33.521562795919273</v>
          </cell>
          <cell r="K65">
            <v>16.930613968415269</v>
          </cell>
          <cell r="L65">
            <v>18.661819255308568</v>
          </cell>
          <cell r="M65">
            <v>6.4006182706176427</v>
          </cell>
          <cell r="N65">
            <v>10.980292583182749</v>
          </cell>
          <cell r="O65">
            <v>20.951908723447552</v>
          </cell>
          <cell r="P65">
            <v>18.817156354775072</v>
          </cell>
          <cell r="Q65">
            <v>8.7406218368190771</v>
          </cell>
          <cell r="U65">
            <v>1.4510451445690564</v>
          </cell>
          <cell r="V65">
            <v>1.5548941003840291</v>
          </cell>
          <cell r="W65">
            <v>1.6109455826102941</v>
          </cell>
          <cell r="X65">
            <v>3.5218909905352653</v>
          </cell>
          <cell r="Y65">
            <v>8.2687571207998527</v>
          </cell>
          <cell r="Z65">
            <v>4.1762711262342886</v>
          </cell>
          <cell r="AA65">
            <v>4.6033071845086351</v>
          </cell>
          <cell r="AB65">
            <v>1.5788392153701762</v>
          </cell>
          <cell r="AC65">
            <v>2.7085065525856344</v>
          </cell>
          <cell r="AD65">
            <v>5.1682030908310015</v>
          </cell>
          <cell r="AE65">
            <v>4.6416241554433668</v>
          </cell>
          <cell r="AF65">
            <v>2.1560474221749195</v>
          </cell>
        </row>
        <row r="66">
          <cell r="F66">
            <v>5.8825407764160103</v>
          </cell>
          <cell r="G66">
            <v>6.3035447124108694</v>
          </cell>
          <cell r="H66">
            <v>6.530777566611615</v>
          </cell>
          <cell r="I66">
            <v>14.277755202488052</v>
          </cell>
          <cell r="J66">
            <v>33.521562795919273</v>
          </cell>
          <cell r="K66">
            <v>16.930613968415269</v>
          </cell>
          <cell r="L66">
            <v>18.661819255308568</v>
          </cell>
          <cell r="M66">
            <v>6.4006182706176427</v>
          </cell>
          <cell r="N66">
            <v>10.980292583182749</v>
          </cell>
          <cell r="O66">
            <v>20.951908723447552</v>
          </cell>
          <cell r="P66">
            <v>18.817156354775072</v>
          </cell>
          <cell r="Q66">
            <v>8.7406218368190771</v>
          </cell>
          <cell r="U66">
            <v>1.4510451445690564</v>
          </cell>
          <cell r="V66">
            <v>1.5548941003840291</v>
          </cell>
          <cell r="W66">
            <v>1.6109455826102941</v>
          </cell>
          <cell r="X66">
            <v>3.5218909905352653</v>
          </cell>
          <cell r="Y66">
            <v>8.2687571207998527</v>
          </cell>
          <cell r="Z66">
            <v>4.1762711262342886</v>
          </cell>
          <cell r="AA66">
            <v>4.6033071845086351</v>
          </cell>
          <cell r="AB66">
            <v>1.5788392153701762</v>
          </cell>
          <cell r="AC66">
            <v>2.7085065525856344</v>
          </cell>
          <cell r="AD66">
            <v>5.1682030908310015</v>
          </cell>
          <cell r="AE66">
            <v>4.6416241554433668</v>
          </cell>
          <cell r="AF66">
            <v>2.1560474221749195</v>
          </cell>
        </row>
        <row r="67">
          <cell r="F67">
            <v>8.7537809172857326</v>
          </cell>
          <cell r="G67">
            <v>9.3802748696590328</v>
          </cell>
          <cell r="H67">
            <v>9.7184189979339521</v>
          </cell>
          <cell r="I67">
            <v>21.246659527511984</v>
          </cell>
          <cell r="J67">
            <v>49.883277970117973</v>
          </cell>
          <cell r="K67">
            <v>25.194366024427481</v>
          </cell>
          <cell r="L67">
            <v>27.770564368018704</v>
          </cell>
          <cell r="M67">
            <v>9.5247295693714928</v>
          </cell>
          <cell r="N67">
            <v>16.33972110592671</v>
          </cell>
          <cell r="O67">
            <v>31.178435600368381</v>
          </cell>
          <cell r="P67">
            <v>28.001720766034335</v>
          </cell>
          <cell r="Q67">
            <v>13.006877733361723</v>
          </cell>
          <cell r="U67">
            <v>2.5137651717271865</v>
          </cell>
          <cell r="V67">
            <v>2.6936712823158016</v>
          </cell>
          <cell r="W67">
            <v>2.7907738875458512</v>
          </cell>
          <cell r="X67">
            <v>6.1012622134899948</v>
          </cell>
          <cell r="Y67">
            <v>14.324649885314873</v>
          </cell>
          <cell r="Z67">
            <v>7.2348988893350086</v>
          </cell>
          <cell r="AA67">
            <v>7.9746886707759712</v>
          </cell>
          <cell r="AB67">
            <v>2.7351533797615395</v>
          </cell>
          <cell r="AC67">
            <v>4.6921692717608012</v>
          </cell>
          <cell r="AD67">
            <v>8.9533044363014191</v>
          </cell>
          <cell r="AE67">
            <v>8.0410683195293675</v>
          </cell>
          <cell r="AF67">
            <v>3.7350987588088516</v>
          </cell>
        </row>
        <row r="68">
          <cell r="F68">
            <v>8.7537809172857326</v>
          </cell>
          <cell r="G68">
            <v>9.3802748696590328</v>
          </cell>
          <cell r="H68">
            <v>9.7184189979339521</v>
          </cell>
          <cell r="I68">
            <v>21.246659527511984</v>
          </cell>
          <cell r="J68">
            <v>49.883277970117973</v>
          </cell>
          <cell r="K68">
            <v>25.194366024427481</v>
          </cell>
          <cell r="L68">
            <v>27.770564368018704</v>
          </cell>
          <cell r="M68">
            <v>9.5247295693714928</v>
          </cell>
          <cell r="N68">
            <v>16.33972110592671</v>
          </cell>
          <cell r="O68">
            <v>31.178435600368381</v>
          </cell>
          <cell r="P68">
            <v>28.001720766034335</v>
          </cell>
          <cell r="Q68">
            <v>13.006877733361723</v>
          </cell>
          <cell r="U68">
            <v>2.5137651717271865</v>
          </cell>
          <cell r="V68">
            <v>2.6936712823158016</v>
          </cell>
          <cell r="W68">
            <v>2.7907738875458512</v>
          </cell>
          <cell r="X68">
            <v>6.1012622134899948</v>
          </cell>
          <cell r="Y68">
            <v>14.324649885314873</v>
          </cell>
          <cell r="Z68">
            <v>7.2348988893350086</v>
          </cell>
          <cell r="AA68">
            <v>7.9746886707759712</v>
          </cell>
          <cell r="AB68">
            <v>2.7351533797615395</v>
          </cell>
          <cell r="AC68">
            <v>4.6921692717608012</v>
          </cell>
          <cell r="AD68">
            <v>8.9533044363014191</v>
          </cell>
          <cell r="AE68">
            <v>8.0410683195293675</v>
          </cell>
          <cell r="AF68">
            <v>3.7350987588088516</v>
          </cell>
        </row>
        <row r="69">
          <cell r="F69">
            <v>8.7537809172857326</v>
          </cell>
          <cell r="G69">
            <v>9.3802748696590328</v>
          </cell>
          <cell r="H69">
            <v>9.7184189979339521</v>
          </cell>
          <cell r="I69">
            <v>21.246659527511984</v>
          </cell>
          <cell r="J69">
            <v>49.883277970117973</v>
          </cell>
          <cell r="K69">
            <v>25.194366024427481</v>
          </cell>
          <cell r="L69">
            <v>27.770564368018704</v>
          </cell>
          <cell r="M69">
            <v>9.5247295693714928</v>
          </cell>
          <cell r="N69">
            <v>16.33972110592671</v>
          </cell>
          <cell r="O69">
            <v>31.178435600368381</v>
          </cell>
          <cell r="P69">
            <v>28.001720766034335</v>
          </cell>
          <cell r="Q69">
            <v>13.006877733361723</v>
          </cell>
          <cell r="U69">
            <v>2.5137651717271865</v>
          </cell>
          <cell r="V69">
            <v>2.6936712823158016</v>
          </cell>
          <cell r="W69">
            <v>2.7907738875458512</v>
          </cell>
          <cell r="X69">
            <v>6.1012622134899948</v>
          </cell>
          <cell r="Y69">
            <v>14.324649885314873</v>
          </cell>
          <cell r="Z69">
            <v>7.2348988893350086</v>
          </cell>
          <cell r="AA69">
            <v>7.9746886707759712</v>
          </cell>
          <cell r="AB69">
            <v>2.7351533797615395</v>
          </cell>
          <cell r="AC69">
            <v>4.6921692717608012</v>
          </cell>
          <cell r="AD69">
            <v>8.9533044363014191</v>
          </cell>
          <cell r="AE69">
            <v>8.0410683195293675</v>
          </cell>
          <cell r="AF69">
            <v>3.7350987588088516</v>
          </cell>
        </row>
        <row r="70">
          <cell r="F70">
            <v>8.7537809172857326</v>
          </cell>
          <cell r="G70">
            <v>9.3802748696590328</v>
          </cell>
          <cell r="H70">
            <v>9.7184189979339521</v>
          </cell>
          <cell r="I70">
            <v>21.246659527511984</v>
          </cell>
          <cell r="J70">
            <v>49.883277970117973</v>
          </cell>
          <cell r="K70">
            <v>25.194366024427481</v>
          </cell>
          <cell r="L70">
            <v>27.770564368018704</v>
          </cell>
          <cell r="M70">
            <v>9.5247295693714928</v>
          </cell>
          <cell r="N70">
            <v>16.33972110592671</v>
          </cell>
          <cell r="O70">
            <v>31.178435600368381</v>
          </cell>
          <cell r="P70">
            <v>28.001720766034335</v>
          </cell>
          <cell r="Q70">
            <v>13.006877733361723</v>
          </cell>
          <cell r="U70">
            <v>2.5137651717271865</v>
          </cell>
          <cell r="V70">
            <v>2.6936712823158016</v>
          </cell>
          <cell r="W70">
            <v>2.7907738875458512</v>
          </cell>
          <cell r="X70">
            <v>6.1012622134899948</v>
          </cell>
          <cell r="Y70">
            <v>14.324649885314873</v>
          </cell>
          <cell r="Z70">
            <v>7.2348988893350086</v>
          </cell>
          <cell r="AA70">
            <v>7.9746886707759712</v>
          </cell>
          <cell r="AB70">
            <v>2.7351533797615395</v>
          </cell>
          <cell r="AC70">
            <v>4.6921692717608012</v>
          </cell>
          <cell r="AD70">
            <v>8.9533044363014191</v>
          </cell>
          <cell r="AE70">
            <v>8.0410683195293675</v>
          </cell>
          <cell r="AF70">
            <v>3.7350987588088516</v>
          </cell>
        </row>
        <row r="71">
          <cell r="F71">
            <v>8.7537809172857326</v>
          </cell>
          <cell r="G71">
            <v>9.3802748696590328</v>
          </cell>
          <cell r="H71">
            <v>9.7184189979339521</v>
          </cell>
          <cell r="I71">
            <v>21.246659527511984</v>
          </cell>
          <cell r="J71">
            <v>49.883277970117973</v>
          </cell>
          <cell r="K71">
            <v>25.194366024427481</v>
          </cell>
          <cell r="L71">
            <v>27.770564368018704</v>
          </cell>
          <cell r="M71">
            <v>9.5247295693714928</v>
          </cell>
          <cell r="N71">
            <v>16.33972110592671</v>
          </cell>
          <cell r="O71">
            <v>31.178435600368381</v>
          </cell>
          <cell r="P71">
            <v>28.001720766034335</v>
          </cell>
          <cell r="Q71">
            <v>13.006877733361723</v>
          </cell>
          <cell r="U71">
            <v>2.5137651717271865</v>
          </cell>
          <cell r="V71">
            <v>2.6936712823158016</v>
          </cell>
          <cell r="W71">
            <v>2.7907738875458512</v>
          </cell>
          <cell r="X71">
            <v>6.1012622134899948</v>
          </cell>
          <cell r="Y71">
            <v>14.324649885314873</v>
          </cell>
          <cell r="Z71">
            <v>7.2348988893350086</v>
          </cell>
          <cell r="AA71">
            <v>7.9746886707759712</v>
          </cell>
          <cell r="AB71">
            <v>2.7351533797615395</v>
          </cell>
          <cell r="AC71">
            <v>4.6921692717608012</v>
          </cell>
          <cell r="AD71">
            <v>8.9533044363014191</v>
          </cell>
          <cell r="AE71">
            <v>8.0410683195293675</v>
          </cell>
          <cell r="AF71">
            <v>3.7350987588088516</v>
          </cell>
        </row>
        <row r="72">
          <cell r="F72">
            <v>8.7537809172857326</v>
          </cell>
          <cell r="G72">
            <v>9.3802748696590328</v>
          </cell>
          <cell r="H72">
            <v>9.7184189979339521</v>
          </cell>
          <cell r="I72">
            <v>21.246659527511984</v>
          </cell>
          <cell r="J72">
            <v>49.883277970117973</v>
          </cell>
          <cell r="K72">
            <v>25.194366024427481</v>
          </cell>
          <cell r="L72">
            <v>27.770564368018704</v>
          </cell>
          <cell r="M72">
            <v>9.5247295693714928</v>
          </cell>
          <cell r="N72">
            <v>16.33972110592671</v>
          </cell>
          <cell r="O72">
            <v>31.178435600368381</v>
          </cell>
          <cell r="P72">
            <v>28.001720766034335</v>
          </cell>
          <cell r="Q72">
            <v>13.006877733361723</v>
          </cell>
          <cell r="U72">
            <v>2.5137651717271865</v>
          </cell>
          <cell r="V72">
            <v>2.6936712823158016</v>
          </cell>
          <cell r="W72">
            <v>2.7907738875458512</v>
          </cell>
          <cell r="X72">
            <v>6.1012622134899948</v>
          </cell>
          <cell r="Y72">
            <v>14.324649885314873</v>
          </cell>
          <cell r="Z72">
            <v>7.2348988893350086</v>
          </cell>
          <cell r="AA72">
            <v>7.9746886707759712</v>
          </cell>
          <cell r="AB72">
            <v>2.7351533797615395</v>
          </cell>
          <cell r="AC72">
            <v>4.6921692717608012</v>
          </cell>
          <cell r="AD72">
            <v>8.9533044363014191</v>
          </cell>
          <cell r="AE72">
            <v>8.0410683195293675</v>
          </cell>
          <cell r="AF72">
            <v>3.7350987588088516</v>
          </cell>
        </row>
        <row r="73">
          <cell r="F73">
            <v>1.7507561834571461</v>
          </cell>
          <cell r="G73">
            <v>1.8760549739318066</v>
          </cell>
          <cell r="H73">
            <v>1.9436837995867906</v>
          </cell>
          <cell r="I73">
            <v>4.2493319055023964</v>
          </cell>
          <cell r="J73">
            <v>9.9766555940235939</v>
          </cell>
          <cell r="K73">
            <v>5.0388732048854967</v>
          </cell>
          <cell r="L73">
            <v>5.5541128736037404</v>
          </cell>
          <cell r="M73">
            <v>1.9049459138742983</v>
          </cell>
          <cell r="N73">
            <v>3.2679442211853424</v>
          </cell>
          <cell r="O73">
            <v>6.2356871200736768</v>
          </cell>
          <cell r="P73">
            <v>5.6003441532068674</v>
          </cell>
          <cell r="Q73">
            <v>2.6013755466723438</v>
          </cell>
          <cell r="U73">
            <v>0.87412576137809983</v>
          </cell>
          <cell r="V73">
            <v>0.93668552935626548</v>
          </cell>
          <cell r="W73">
            <v>0.97045156672649213</v>
          </cell>
          <cell r="X73">
            <v>2.121626370561069</v>
          </cell>
          <cell r="Y73">
            <v>4.9811914129083616</v>
          </cell>
          <cell r="Z73">
            <v>2.5158322548435277</v>
          </cell>
          <cell r="AA73">
            <v>2.7730835340143254</v>
          </cell>
          <cell r="AB73">
            <v>0.95111033339967632</v>
          </cell>
          <cell r="AC73">
            <v>1.6316345231144638</v>
          </cell>
          <cell r="AD73">
            <v>3.1133831215644161</v>
          </cell>
          <cell r="AE73">
            <v>2.7961661041999508</v>
          </cell>
          <cell r="AF73">
            <v>1.2988269879333503</v>
          </cell>
        </row>
        <row r="74">
          <cell r="F74">
            <v>1.7507561834571461</v>
          </cell>
          <cell r="G74">
            <v>1.8760549739318066</v>
          </cell>
          <cell r="H74">
            <v>1.9436837995867906</v>
          </cell>
          <cell r="I74">
            <v>4.2493319055023964</v>
          </cell>
          <cell r="J74">
            <v>9.9766555940235939</v>
          </cell>
          <cell r="K74">
            <v>5.0388732048854967</v>
          </cell>
          <cell r="L74">
            <v>5.5541128736037404</v>
          </cell>
          <cell r="M74">
            <v>1.9049459138742983</v>
          </cell>
          <cell r="N74">
            <v>3.2679442211853424</v>
          </cell>
          <cell r="O74">
            <v>6.2356871200736768</v>
          </cell>
          <cell r="P74">
            <v>5.6003441532068674</v>
          </cell>
          <cell r="Q74">
            <v>2.6013755466723438</v>
          </cell>
          <cell r="U74">
            <v>0.87412576137809983</v>
          </cell>
          <cell r="V74">
            <v>0.93668552935626548</v>
          </cell>
          <cell r="W74">
            <v>0.97045156672649213</v>
          </cell>
          <cell r="X74">
            <v>2.121626370561069</v>
          </cell>
          <cell r="Y74">
            <v>4.9811914129083616</v>
          </cell>
          <cell r="Z74">
            <v>2.5158322548435277</v>
          </cell>
          <cell r="AA74">
            <v>2.7730835340143254</v>
          </cell>
          <cell r="AB74">
            <v>0.95111033339967632</v>
          </cell>
          <cell r="AC74">
            <v>1.6316345231144638</v>
          </cell>
          <cell r="AD74">
            <v>3.1133831215644161</v>
          </cell>
          <cell r="AE74">
            <v>2.7961661041999508</v>
          </cell>
          <cell r="AF74">
            <v>1.2988269879333503</v>
          </cell>
        </row>
        <row r="75">
          <cell r="F75">
            <v>0.52522685503714395</v>
          </cell>
          <cell r="G75">
            <v>0.56281649217954199</v>
          </cell>
          <cell r="H75">
            <v>0.58310513987603718</v>
          </cell>
          <cell r="I75">
            <v>1.2747995716507188</v>
          </cell>
          <cell r="J75">
            <v>2.9929966782070783</v>
          </cell>
          <cell r="K75">
            <v>1.5116619614656492</v>
          </cell>
          <cell r="L75">
            <v>1.6662338620811221</v>
          </cell>
          <cell r="M75">
            <v>0.57148377416228957</v>
          </cell>
          <cell r="N75">
            <v>0.98038326635560269</v>
          </cell>
          <cell r="O75">
            <v>1.8707061360221031</v>
          </cell>
          <cell r="P75">
            <v>1.6801032459620602</v>
          </cell>
          <cell r="Q75">
            <v>0.78041266400170339</v>
          </cell>
          <cell r="U75">
            <v>7.9853370740559801E-2</v>
          </cell>
          <cell r="V75">
            <v>8.5568347425296815E-2</v>
          </cell>
          <cell r="W75">
            <v>8.8652951517405293E-2</v>
          </cell>
          <cell r="X75">
            <v>0.19381538060869452</v>
          </cell>
          <cell r="Y75">
            <v>0.45504313246365075</v>
          </cell>
          <cell r="Z75">
            <v>0.229826982161416</v>
          </cell>
          <cell r="AA75">
            <v>0.25332746993645067</v>
          </cell>
          <cell r="AB75">
            <v>8.6886085988821665E-2</v>
          </cell>
          <cell r="AC75">
            <v>0.14905351408697198</v>
          </cell>
          <cell r="AD75">
            <v>0.28441460902803384</v>
          </cell>
          <cell r="AE75">
            <v>0.25543611507210234</v>
          </cell>
          <cell r="AF75">
            <v>0.11865079097059647</v>
          </cell>
        </row>
        <row r="76">
          <cell r="F76">
            <v>0.52522685503714395</v>
          </cell>
          <cell r="G76">
            <v>0.56281649217954199</v>
          </cell>
          <cell r="H76">
            <v>0.58310513987603718</v>
          </cell>
          <cell r="I76">
            <v>1.2747995716507188</v>
          </cell>
          <cell r="J76">
            <v>2.9929966782070783</v>
          </cell>
          <cell r="K76">
            <v>1.5116619614656492</v>
          </cell>
          <cell r="L76">
            <v>1.6662338620811221</v>
          </cell>
          <cell r="M76">
            <v>0.57148377416228957</v>
          </cell>
          <cell r="N76">
            <v>0.98038326635560269</v>
          </cell>
          <cell r="O76">
            <v>1.8707061360221031</v>
          </cell>
          <cell r="P76">
            <v>1.6801032459620602</v>
          </cell>
          <cell r="Q76">
            <v>0.78041266400170339</v>
          </cell>
          <cell r="U76">
            <v>7.9853370740559801E-2</v>
          </cell>
          <cell r="V76">
            <v>8.5568347425296815E-2</v>
          </cell>
          <cell r="W76">
            <v>8.8652951517405293E-2</v>
          </cell>
          <cell r="X76">
            <v>0.19381538060869452</v>
          </cell>
          <cell r="Y76">
            <v>0.45504313246365075</v>
          </cell>
          <cell r="Z76">
            <v>0.229826982161416</v>
          </cell>
          <cell r="AA76">
            <v>0.25332746993645067</v>
          </cell>
          <cell r="AB76">
            <v>8.6886085988821665E-2</v>
          </cell>
          <cell r="AC76">
            <v>0.14905351408697198</v>
          </cell>
          <cell r="AD76">
            <v>0.28441460902803384</v>
          </cell>
          <cell r="AE76">
            <v>0.25543611507210234</v>
          </cell>
          <cell r="AF76">
            <v>0.11865079097059647</v>
          </cell>
        </row>
        <row r="77">
          <cell r="F77">
            <v>0.52522685503714395</v>
          </cell>
          <cell r="G77">
            <v>0.56281649217954199</v>
          </cell>
          <cell r="H77">
            <v>0.58310513987603718</v>
          </cell>
          <cell r="I77">
            <v>1.2747995716507188</v>
          </cell>
          <cell r="J77">
            <v>2.9929966782070783</v>
          </cell>
          <cell r="K77">
            <v>1.5116619614656492</v>
          </cell>
          <cell r="L77">
            <v>1.6662338620811221</v>
          </cell>
          <cell r="M77">
            <v>0.57148377416228957</v>
          </cell>
          <cell r="N77">
            <v>0.98038326635560269</v>
          </cell>
          <cell r="O77">
            <v>1.8707061360221031</v>
          </cell>
          <cell r="P77">
            <v>1.6801032459620602</v>
          </cell>
          <cell r="Q77">
            <v>0.78041266400170339</v>
          </cell>
          <cell r="U77">
            <v>7.9853370740559801E-2</v>
          </cell>
          <cell r="V77">
            <v>8.5568347425296815E-2</v>
          </cell>
          <cell r="W77">
            <v>8.8652951517405293E-2</v>
          </cell>
          <cell r="X77">
            <v>0.19381538060869452</v>
          </cell>
          <cell r="Y77">
            <v>0.45504313246365075</v>
          </cell>
          <cell r="Z77">
            <v>0.229826982161416</v>
          </cell>
          <cell r="AA77">
            <v>0.25332746993645067</v>
          </cell>
          <cell r="AB77">
            <v>8.6886085988821665E-2</v>
          </cell>
          <cell r="AC77">
            <v>0.14905351408697198</v>
          </cell>
          <cell r="AD77">
            <v>0.28441460902803384</v>
          </cell>
          <cell r="AE77">
            <v>0.25543611507210234</v>
          </cell>
          <cell r="AF77">
            <v>0.11865079097059647</v>
          </cell>
        </row>
        <row r="78">
          <cell r="F78">
            <v>0.52522685503714395</v>
          </cell>
          <cell r="G78">
            <v>0.56281649217954199</v>
          </cell>
          <cell r="H78">
            <v>0.58310513987603718</v>
          </cell>
          <cell r="I78">
            <v>1.2747995716507188</v>
          </cell>
          <cell r="J78">
            <v>2.9929966782070783</v>
          </cell>
          <cell r="K78">
            <v>1.5116619614656492</v>
          </cell>
          <cell r="L78">
            <v>1.6662338620811221</v>
          </cell>
          <cell r="M78">
            <v>0.57148377416228957</v>
          </cell>
          <cell r="N78">
            <v>0.98038326635560269</v>
          </cell>
          <cell r="O78">
            <v>1.8707061360221031</v>
          </cell>
          <cell r="P78">
            <v>1.6801032459620602</v>
          </cell>
          <cell r="Q78">
            <v>0.78041266400170339</v>
          </cell>
          <cell r="U78">
            <v>7.9853370740559801E-2</v>
          </cell>
          <cell r="V78">
            <v>8.5568347425296815E-2</v>
          </cell>
          <cell r="W78">
            <v>8.8652951517405293E-2</v>
          </cell>
          <cell r="X78">
            <v>0.19381538060869452</v>
          </cell>
          <cell r="Y78">
            <v>0.45504313246365075</v>
          </cell>
          <cell r="Z78">
            <v>0.229826982161416</v>
          </cell>
          <cell r="AA78">
            <v>0.25332746993645067</v>
          </cell>
          <cell r="AB78">
            <v>8.6886085988821665E-2</v>
          </cell>
          <cell r="AC78">
            <v>0.14905351408697198</v>
          </cell>
          <cell r="AD78">
            <v>0.28441460902803384</v>
          </cell>
          <cell r="AE78">
            <v>0.25543611507210234</v>
          </cell>
          <cell r="AF78">
            <v>0.11865079097059647</v>
          </cell>
        </row>
        <row r="79">
          <cell r="F79">
            <v>0.43768904586428653</v>
          </cell>
          <cell r="G79">
            <v>0.46901374348295166</v>
          </cell>
          <cell r="H79">
            <v>0.48592094989669765</v>
          </cell>
          <cell r="I79">
            <v>1.0623329763755991</v>
          </cell>
          <cell r="J79">
            <v>2.4941638985058985</v>
          </cell>
          <cell r="K79">
            <v>1.2597183012213742</v>
          </cell>
          <cell r="L79">
            <v>1.3885282184009351</v>
          </cell>
          <cell r="M79">
            <v>0.47623647846857459</v>
          </cell>
          <cell r="N79">
            <v>0.81698605529633561</v>
          </cell>
          <cell r="O79">
            <v>1.5589217800184192</v>
          </cell>
          <cell r="P79">
            <v>1.4000860383017169</v>
          </cell>
          <cell r="Q79">
            <v>0.65034388666808596</v>
          </cell>
          <cell r="U79">
            <v>0.16526498074380352</v>
          </cell>
          <cell r="V79">
            <v>0.17709272831407138</v>
          </cell>
          <cell r="W79">
            <v>0.18347664211954878</v>
          </cell>
          <cell r="X79">
            <v>0.40112139095813343</v>
          </cell>
          <cell r="Y79">
            <v>0.94175980082964372</v>
          </cell>
          <cell r="Z79">
            <v>0.47565120206028555</v>
          </cell>
          <cell r="AA79">
            <v>0.52428794242068222</v>
          </cell>
          <cell r="AB79">
            <v>0.1798199273828977</v>
          </cell>
          <cell r="AC79">
            <v>0.30848198275076338</v>
          </cell>
          <cell r="AD79">
            <v>0.58862605859166162</v>
          </cell>
          <cell r="AE79">
            <v>0.52865200613530239</v>
          </cell>
          <cell r="AF79">
            <v>0.24556033769320659</v>
          </cell>
        </row>
        <row r="80">
          <cell r="F80">
            <v>0.43768904586428653</v>
          </cell>
          <cell r="G80">
            <v>0.46901374348295166</v>
          </cell>
          <cell r="H80">
            <v>0.48592094989669765</v>
          </cell>
          <cell r="I80">
            <v>1.0623329763755991</v>
          </cell>
          <cell r="J80">
            <v>2.4941638985058985</v>
          </cell>
          <cell r="K80">
            <v>1.2597183012213742</v>
          </cell>
          <cell r="L80">
            <v>1.3885282184009351</v>
          </cell>
          <cell r="M80">
            <v>0.47623647846857459</v>
          </cell>
          <cell r="N80">
            <v>0.81698605529633561</v>
          </cell>
          <cell r="O80">
            <v>1.5589217800184192</v>
          </cell>
          <cell r="P80">
            <v>1.4000860383017169</v>
          </cell>
          <cell r="Q80">
            <v>0.65034388666808596</v>
          </cell>
          <cell r="U80">
            <v>0.16526498074380352</v>
          </cell>
          <cell r="V80">
            <v>0.17709272831407138</v>
          </cell>
          <cell r="W80">
            <v>0.18347664211954878</v>
          </cell>
          <cell r="X80">
            <v>0.40112139095813343</v>
          </cell>
          <cell r="Y80">
            <v>0.94175980082964372</v>
          </cell>
          <cell r="Z80">
            <v>0.47565120206028555</v>
          </cell>
          <cell r="AA80">
            <v>0.52428794242068222</v>
          </cell>
          <cell r="AB80">
            <v>0.1798199273828977</v>
          </cell>
          <cell r="AC80">
            <v>0.30848198275076338</v>
          </cell>
          <cell r="AD80">
            <v>0.58862605859166162</v>
          </cell>
          <cell r="AE80">
            <v>0.52865200613530239</v>
          </cell>
          <cell r="AF80">
            <v>0.24556033769320659</v>
          </cell>
        </row>
        <row r="81">
          <cell r="F81">
            <v>2.2759830384942905</v>
          </cell>
          <cell r="G81">
            <v>2.4388714661113489</v>
          </cell>
          <cell r="H81">
            <v>2.5267889394628278</v>
          </cell>
          <cell r="I81">
            <v>5.5241314771531158</v>
          </cell>
          <cell r="J81">
            <v>12.96965227223067</v>
          </cell>
          <cell r="K81">
            <v>6.5505351663511453</v>
          </cell>
          <cell r="L81">
            <v>7.2203467356848625</v>
          </cell>
          <cell r="M81">
            <v>2.4764296880365881</v>
          </cell>
          <cell r="N81">
            <v>4.2483274875409451</v>
          </cell>
          <cell r="O81">
            <v>8.1063932560957799</v>
          </cell>
          <cell r="P81">
            <v>7.2804473991689278</v>
          </cell>
          <cell r="Q81">
            <v>3.3817882106740473</v>
          </cell>
          <cell r="U81">
            <v>0.59674903609882646</v>
          </cell>
          <cell r="V81">
            <v>0.63945740014552843</v>
          </cell>
          <cell r="W81">
            <v>0.66250883180885412</v>
          </cell>
          <cell r="X81">
            <v>1.4483939812025881</v>
          </cell>
          <cell r="Y81">
            <v>3.4005646619892516</v>
          </cell>
          <cell r="Z81">
            <v>1.7175108427159391</v>
          </cell>
          <cell r="AA81">
            <v>1.8931313994632208</v>
          </cell>
          <cell r="AB81">
            <v>0.6493049395833882</v>
          </cell>
          <cell r="AC81">
            <v>1.1138858639734841</v>
          </cell>
          <cell r="AD81">
            <v>2.1254474572066631</v>
          </cell>
          <cell r="AE81">
            <v>1.9088894312219913</v>
          </cell>
          <cell r="AF81">
            <v>0.88668448792360155</v>
          </cell>
        </row>
        <row r="82">
          <cell r="F82">
            <v>2.2759830384942905</v>
          </cell>
          <cell r="G82">
            <v>2.4388714661113489</v>
          </cell>
          <cell r="H82">
            <v>2.5267889394628278</v>
          </cell>
          <cell r="I82">
            <v>5.5241314771531158</v>
          </cell>
          <cell r="J82">
            <v>12.96965227223067</v>
          </cell>
          <cell r="K82">
            <v>6.5505351663511453</v>
          </cell>
          <cell r="L82">
            <v>7.2203467356848625</v>
          </cell>
          <cell r="M82">
            <v>2.4764296880365881</v>
          </cell>
          <cell r="N82">
            <v>4.2483274875409451</v>
          </cell>
          <cell r="O82">
            <v>8.1063932560957799</v>
          </cell>
          <cell r="P82">
            <v>7.2804473991689278</v>
          </cell>
          <cell r="Q82">
            <v>3.3817882106740473</v>
          </cell>
          <cell r="U82">
            <v>0.59674903609882646</v>
          </cell>
          <cell r="V82">
            <v>0.63945740014552843</v>
          </cell>
          <cell r="W82">
            <v>0.66250883180885412</v>
          </cell>
          <cell r="X82">
            <v>1.4483939812025881</v>
          </cell>
          <cell r="Y82">
            <v>3.4005646619892516</v>
          </cell>
          <cell r="Z82">
            <v>1.7175108427159391</v>
          </cell>
          <cell r="AA82">
            <v>1.8931313994632208</v>
          </cell>
          <cell r="AB82">
            <v>0.6493049395833882</v>
          </cell>
          <cell r="AC82">
            <v>1.1138858639734841</v>
          </cell>
          <cell r="AD82">
            <v>2.1254474572066631</v>
          </cell>
          <cell r="AE82">
            <v>1.9088894312219913</v>
          </cell>
          <cell r="AF82">
            <v>0.88668448792360155</v>
          </cell>
        </row>
        <row r="83">
          <cell r="F83">
            <v>2.2759830384942905</v>
          </cell>
          <cell r="G83">
            <v>2.4388714661113489</v>
          </cell>
          <cell r="H83">
            <v>2.5267889394628278</v>
          </cell>
          <cell r="I83">
            <v>5.5241314771531158</v>
          </cell>
          <cell r="J83">
            <v>12.96965227223067</v>
          </cell>
          <cell r="K83">
            <v>6.5505351663511453</v>
          </cell>
          <cell r="L83">
            <v>7.2203467356848625</v>
          </cell>
          <cell r="M83">
            <v>2.4764296880365881</v>
          </cell>
          <cell r="N83">
            <v>4.2483274875409451</v>
          </cell>
          <cell r="O83">
            <v>8.1063932560957799</v>
          </cell>
          <cell r="P83">
            <v>7.2804473991689278</v>
          </cell>
          <cell r="Q83">
            <v>3.3817882106740473</v>
          </cell>
          <cell r="U83">
            <v>0.59674903609882646</v>
          </cell>
          <cell r="V83">
            <v>0.63945740014552843</v>
          </cell>
          <cell r="W83">
            <v>0.66250883180885412</v>
          </cell>
          <cell r="X83">
            <v>1.4483939812025881</v>
          </cell>
          <cell r="Y83">
            <v>3.4005646619892516</v>
          </cell>
          <cell r="Z83">
            <v>1.7175108427159391</v>
          </cell>
          <cell r="AA83">
            <v>1.8931313994632208</v>
          </cell>
          <cell r="AB83">
            <v>0.6493049395833882</v>
          </cell>
          <cell r="AC83">
            <v>1.1138858639734841</v>
          </cell>
          <cell r="AD83">
            <v>2.1254474572066631</v>
          </cell>
          <cell r="AE83">
            <v>1.9088894312219913</v>
          </cell>
          <cell r="AF83">
            <v>0.88668448792360155</v>
          </cell>
        </row>
        <row r="84">
          <cell r="F84">
            <v>2.2759830384942905</v>
          </cell>
          <cell r="G84">
            <v>2.4388714661113489</v>
          </cell>
          <cell r="H84">
            <v>2.5267889394628278</v>
          </cell>
          <cell r="I84">
            <v>5.5241314771531158</v>
          </cell>
          <cell r="J84">
            <v>12.96965227223067</v>
          </cell>
          <cell r="K84">
            <v>6.5505351663511453</v>
          </cell>
          <cell r="L84">
            <v>7.2203467356848625</v>
          </cell>
          <cell r="M84">
            <v>2.4764296880365881</v>
          </cell>
          <cell r="N84">
            <v>4.2483274875409451</v>
          </cell>
          <cell r="O84">
            <v>8.1063932560957799</v>
          </cell>
          <cell r="P84">
            <v>7.2804473991689278</v>
          </cell>
          <cell r="Q84">
            <v>3.3817882106740473</v>
          </cell>
          <cell r="U84">
            <v>0.59674903609882646</v>
          </cell>
          <cell r="V84">
            <v>0.63945740014552843</v>
          </cell>
          <cell r="W84">
            <v>0.66250883180885412</v>
          </cell>
          <cell r="X84">
            <v>1.4483939812025881</v>
          </cell>
          <cell r="Y84">
            <v>3.4005646619892516</v>
          </cell>
          <cell r="Z84">
            <v>1.7175108427159391</v>
          </cell>
          <cell r="AA84">
            <v>1.8931313994632208</v>
          </cell>
          <cell r="AB84">
            <v>0.6493049395833882</v>
          </cell>
          <cell r="AC84">
            <v>1.1138858639734841</v>
          </cell>
          <cell r="AD84">
            <v>2.1254474572066631</v>
          </cell>
          <cell r="AE84">
            <v>1.9088894312219913</v>
          </cell>
          <cell r="AF84">
            <v>0.88668448792360155</v>
          </cell>
        </row>
        <row r="85">
          <cell r="F85">
            <v>2.2759830384942905</v>
          </cell>
          <cell r="G85">
            <v>2.4388714661113489</v>
          </cell>
          <cell r="H85">
            <v>2.5267889394628278</v>
          </cell>
          <cell r="I85">
            <v>5.5241314771531158</v>
          </cell>
          <cell r="J85">
            <v>12.96965227223067</v>
          </cell>
          <cell r="K85">
            <v>6.5505351663511453</v>
          </cell>
          <cell r="L85">
            <v>7.2203467356848625</v>
          </cell>
          <cell r="M85">
            <v>2.4764296880365881</v>
          </cell>
          <cell r="N85">
            <v>4.2483274875409451</v>
          </cell>
          <cell r="O85">
            <v>8.1063932560957799</v>
          </cell>
          <cell r="P85">
            <v>7.2804473991689278</v>
          </cell>
          <cell r="Q85">
            <v>3.3817882106740473</v>
          </cell>
          <cell r="U85">
            <v>0.59674903609882646</v>
          </cell>
          <cell r="V85">
            <v>0.63945740014552843</v>
          </cell>
          <cell r="W85">
            <v>0.66250883180885412</v>
          </cell>
          <cell r="X85">
            <v>1.4483939812025881</v>
          </cell>
          <cell r="Y85">
            <v>3.4005646619892516</v>
          </cell>
          <cell r="Z85">
            <v>1.7175108427159391</v>
          </cell>
          <cell r="AA85">
            <v>1.8931313994632208</v>
          </cell>
          <cell r="AB85">
            <v>0.6493049395833882</v>
          </cell>
          <cell r="AC85">
            <v>1.1138858639734841</v>
          </cell>
          <cell r="AD85">
            <v>2.1254474572066631</v>
          </cell>
          <cell r="AE85">
            <v>1.9088894312219913</v>
          </cell>
          <cell r="AF85">
            <v>0.88668448792360155</v>
          </cell>
        </row>
        <row r="86">
          <cell r="F86">
            <v>2.2759830384942905</v>
          </cell>
          <cell r="G86">
            <v>2.4388714661113489</v>
          </cell>
          <cell r="H86">
            <v>2.5267889394628278</v>
          </cell>
          <cell r="I86">
            <v>5.5241314771531158</v>
          </cell>
          <cell r="J86">
            <v>12.96965227223067</v>
          </cell>
          <cell r="K86">
            <v>6.5505351663511453</v>
          </cell>
          <cell r="L86">
            <v>7.2203467356848625</v>
          </cell>
          <cell r="M86">
            <v>2.4764296880365881</v>
          </cell>
          <cell r="N86">
            <v>4.2483274875409451</v>
          </cell>
          <cell r="O86">
            <v>8.1063932560957799</v>
          </cell>
          <cell r="P86">
            <v>7.2804473991689278</v>
          </cell>
          <cell r="Q86">
            <v>3.3817882106740473</v>
          </cell>
          <cell r="U86">
            <v>0.59674903609882646</v>
          </cell>
          <cell r="V86">
            <v>0.63945740014552843</v>
          </cell>
          <cell r="W86">
            <v>0.66250883180885412</v>
          </cell>
          <cell r="X86">
            <v>1.4483939812025881</v>
          </cell>
          <cell r="Y86">
            <v>3.4005646619892516</v>
          </cell>
          <cell r="Z86">
            <v>1.7175108427159391</v>
          </cell>
          <cell r="AA86">
            <v>1.8931313994632208</v>
          </cell>
          <cell r="AB86">
            <v>0.6493049395833882</v>
          </cell>
          <cell r="AC86">
            <v>1.1138858639734841</v>
          </cell>
          <cell r="AD86">
            <v>2.1254474572066631</v>
          </cell>
          <cell r="AE86">
            <v>1.9088894312219913</v>
          </cell>
          <cell r="AF86">
            <v>0.88668448792360155</v>
          </cell>
        </row>
        <row r="87">
          <cell r="F87">
            <v>2.3343415779428622</v>
          </cell>
          <cell r="G87">
            <v>2.501406631909076</v>
          </cell>
          <cell r="H87">
            <v>2.5915783994490544</v>
          </cell>
          <cell r="I87">
            <v>5.665775874003196</v>
          </cell>
          <cell r="J87">
            <v>13.302207458698126</v>
          </cell>
          <cell r="K87">
            <v>6.7184976065139956</v>
          </cell>
          <cell r="L87">
            <v>7.4054838314716553</v>
          </cell>
          <cell r="M87">
            <v>2.5399278851657314</v>
          </cell>
          <cell r="N87">
            <v>4.357258961580456</v>
          </cell>
          <cell r="O87">
            <v>8.3142494934315696</v>
          </cell>
          <cell r="P87">
            <v>7.4671255376091574</v>
          </cell>
          <cell r="Q87">
            <v>3.4685007288964589</v>
          </cell>
          <cell r="U87">
            <v>1.0841860333648676</v>
          </cell>
          <cell r="V87">
            <v>1.1617794755093276</v>
          </cell>
          <cell r="W87">
            <v>1.20365979495119</v>
          </cell>
          <cell r="X87">
            <v>2.6314722441705349</v>
          </cell>
          <cell r="Y87">
            <v>6.1782164512324371</v>
          </cell>
          <cell r="Z87">
            <v>3.1204093432619571</v>
          </cell>
          <cell r="AA87">
            <v>3.4394804154867522</v>
          </cell>
          <cell r="AB87">
            <v>1.1796706895301059</v>
          </cell>
          <cell r="AC87">
            <v>2.0237309546028523</v>
          </cell>
          <cell r="AD87">
            <v>3.8615570505466423</v>
          </cell>
          <cell r="AE87">
            <v>3.4681099346190623</v>
          </cell>
          <cell r="AF87">
            <v>1.6109467793909338</v>
          </cell>
        </row>
        <row r="88">
          <cell r="F88">
            <v>2.3343415779428622</v>
          </cell>
          <cell r="G88">
            <v>2.501406631909076</v>
          </cell>
          <cell r="H88">
            <v>2.5915783994490544</v>
          </cell>
          <cell r="I88">
            <v>5.665775874003196</v>
          </cell>
          <cell r="J88">
            <v>13.302207458698126</v>
          </cell>
          <cell r="K88">
            <v>6.7184976065139956</v>
          </cell>
          <cell r="L88">
            <v>7.4054838314716553</v>
          </cell>
          <cell r="M88">
            <v>2.5399278851657314</v>
          </cell>
          <cell r="N88">
            <v>4.357258961580456</v>
          </cell>
          <cell r="O88">
            <v>8.3142494934315696</v>
          </cell>
          <cell r="P88">
            <v>7.4671255376091574</v>
          </cell>
          <cell r="Q88">
            <v>3.4685007288964589</v>
          </cell>
          <cell r="U88">
            <v>1.0841860333648676</v>
          </cell>
          <cell r="V88">
            <v>1.1617794755093276</v>
          </cell>
          <cell r="W88">
            <v>1.20365979495119</v>
          </cell>
          <cell r="X88">
            <v>2.6314722441705349</v>
          </cell>
          <cell r="Y88">
            <v>6.1782164512324371</v>
          </cell>
          <cell r="Z88">
            <v>3.1204093432619571</v>
          </cell>
          <cell r="AA88">
            <v>3.4394804154867522</v>
          </cell>
          <cell r="AB88">
            <v>1.1796706895301059</v>
          </cell>
          <cell r="AC88">
            <v>2.0237309546028523</v>
          </cell>
          <cell r="AD88">
            <v>3.8615570505466423</v>
          </cell>
          <cell r="AE88">
            <v>3.4681099346190623</v>
          </cell>
          <cell r="AF88">
            <v>1.6109467793909338</v>
          </cell>
        </row>
        <row r="89">
          <cell r="F89">
            <v>2.3343415779428622</v>
          </cell>
          <cell r="G89">
            <v>2.501406631909076</v>
          </cell>
          <cell r="H89">
            <v>2.5915783994490544</v>
          </cell>
          <cell r="I89">
            <v>5.665775874003196</v>
          </cell>
          <cell r="J89">
            <v>13.302207458698126</v>
          </cell>
          <cell r="K89">
            <v>6.7184976065139956</v>
          </cell>
          <cell r="L89">
            <v>7.4054838314716553</v>
          </cell>
          <cell r="M89">
            <v>2.5399278851657314</v>
          </cell>
          <cell r="N89">
            <v>4.357258961580456</v>
          </cell>
          <cell r="O89">
            <v>8.3142494934315696</v>
          </cell>
          <cell r="P89">
            <v>7.4671255376091574</v>
          </cell>
          <cell r="Q89">
            <v>3.4685007288964589</v>
          </cell>
          <cell r="U89">
            <v>1.0841860333648676</v>
          </cell>
          <cell r="V89">
            <v>1.1617794755093276</v>
          </cell>
          <cell r="W89">
            <v>1.20365979495119</v>
          </cell>
          <cell r="X89">
            <v>2.6314722441705349</v>
          </cell>
          <cell r="Y89">
            <v>6.1782164512324371</v>
          </cell>
          <cell r="Z89">
            <v>3.1204093432619571</v>
          </cell>
          <cell r="AA89">
            <v>3.4394804154867522</v>
          </cell>
          <cell r="AB89">
            <v>1.1796706895301059</v>
          </cell>
          <cell r="AC89">
            <v>2.0237309546028523</v>
          </cell>
          <cell r="AD89">
            <v>3.8615570505466423</v>
          </cell>
          <cell r="AE89">
            <v>3.4681099346190623</v>
          </cell>
          <cell r="AF89">
            <v>1.6109467793909338</v>
          </cell>
        </row>
        <row r="90">
          <cell r="F90">
            <v>2.3343415779428622</v>
          </cell>
          <cell r="G90">
            <v>2.501406631909076</v>
          </cell>
          <cell r="H90">
            <v>2.5915783994490544</v>
          </cell>
          <cell r="I90">
            <v>5.665775874003196</v>
          </cell>
          <cell r="J90">
            <v>13.302207458698126</v>
          </cell>
          <cell r="K90">
            <v>6.7184976065139956</v>
          </cell>
          <cell r="L90">
            <v>7.4054838314716553</v>
          </cell>
          <cell r="M90">
            <v>2.5399278851657314</v>
          </cell>
          <cell r="N90">
            <v>4.357258961580456</v>
          </cell>
          <cell r="O90">
            <v>8.3142494934315696</v>
          </cell>
          <cell r="P90">
            <v>7.4671255376091574</v>
          </cell>
          <cell r="Q90">
            <v>3.4685007288964589</v>
          </cell>
          <cell r="U90">
            <v>1.0841860333648676</v>
          </cell>
          <cell r="V90">
            <v>1.1617794755093276</v>
          </cell>
          <cell r="W90">
            <v>1.20365979495119</v>
          </cell>
          <cell r="X90">
            <v>2.6314722441705349</v>
          </cell>
          <cell r="Y90">
            <v>6.1782164512324371</v>
          </cell>
          <cell r="Z90">
            <v>3.1204093432619571</v>
          </cell>
          <cell r="AA90">
            <v>3.4394804154867522</v>
          </cell>
          <cell r="AB90">
            <v>1.1796706895301059</v>
          </cell>
          <cell r="AC90">
            <v>2.0237309546028523</v>
          </cell>
          <cell r="AD90">
            <v>3.8615570505466423</v>
          </cell>
          <cell r="AE90">
            <v>3.4681099346190623</v>
          </cell>
          <cell r="AF90">
            <v>1.6109467793909338</v>
          </cell>
        </row>
        <row r="91">
          <cell r="F91">
            <v>2.3343415779428622</v>
          </cell>
          <cell r="G91">
            <v>2.501406631909076</v>
          </cell>
          <cell r="H91">
            <v>2.5915783994490544</v>
          </cell>
          <cell r="I91">
            <v>5.665775874003196</v>
          </cell>
          <cell r="J91">
            <v>13.302207458698126</v>
          </cell>
          <cell r="K91">
            <v>6.7184976065139956</v>
          </cell>
          <cell r="L91">
            <v>7.4054838314716553</v>
          </cell>
          <cell r="M91">
            <v>2.5399278851657314</v>
          </cell>
          <cell r="N91">
            <v>4.357258961580456</v>
          </cell>
          <cell r="O91">
            <v>8.3142494934315696</v>
          </cell>
          <cell r="P91">
            <v>7.4671255376091574</v>
          </cell>
          <cell r="Q91">
            <v>3.4685007288964589</v>
          </cell>
          <cell r="U91">
            <v>1.0841860333648676</v>
          </cell>
          <cell r="V91">
            <v>1.1617794755093276</v>
          </cell>
          <cell r="W91">
            <v>1.20365979495119</v>
          </cell>
          <cell r="X91">
            <v>2.6314722441705349</v>
          </cell>
          <cell r="Y91">
            <v>6.1782164512324371</v>
          </cell>
          <cell r="Z91">
            <v>3.1204093432619571</v>
          </cell>
          <cell r="AA91">
            <v>3.4394804154867522</v>
          </cell>
          <cell r="AB91">
            <v>1.1796706895301059</v>
          </cell>
          <cell r="AC91">
            <v>2.0237309546028523</v>
          </cell>
          <cell r="AD91">
            <v>3.8615570505466423</v>
          </cell>
          <cell r="AE91">
            <v>3.4681099346190623</v>
          </cell>
          <cell r="AF91">
            <v>1.6109467793909338</v>
          </cell>
        </row>
        <row r="92">
          <cell r="F92">
            <v>2.3343415779428622</v>
          </cell>
          <cell r="G92">
            <v>2.501406631909076</v>
          </cell>
          <cell r="H92">
            <v>2.5915783994490544</v>
          </cell>
          <cell r="I92">
            <v>5.665775874003196</v>
          </cell>
          <cell r="J92">
            <v>13.302207458698126</v>
          </cell>
          <cell r="K92">
            <v>6.7184976065139956</v>
          </cell>
          <cell r="L92">
            <v>7.4054838314716553</v>
          </cell>
          <cell r="M92">
            <v>2.5399278851657314</v>
          </cell>
          <cell r="N92">
            <v>4.357258961580456</v>
          </cell>
          <cell r="O92">
            <v>8.3142494934315696</v>
          </cell>
          <cell r="P92">
            <v>7.4671255376091574</v>
          </cell>
          <cell r="Q92">
            <v>3.4685007288964589</v>
          </cell>
          <cell r="U92">
            <v>1.0841860333648676</v>
          </cell>
          <cell r="V92">
            <v>1.1617794755093276</v>
          </cell>
          <cell r="W92">
            <v>1.20365979495119</v>
          </cell>
          <cell r="X92">
            <v>2.6314722441705349</v>
          </cell>
          <cell r="Y92">
            <v>6.1782164512324371</v>
          </cell>
          <cell r="Z92">
            <v>3.1204093432619571</v>
          </cell>
          <cell r="AA92">
            <v>3.4394804154867522</v>
          </cell>
          <cell r="AB92">
            <v>1.1796706895301059</v>
          </cell>
          <cell r="AC92">
            <v>2.0237309546028523</v>
          </cell>
          <cell r="AD92">
            <v>3.8615570505466423</v>
          </cell>
          <cell r="AE92">
            <v>3.4681099346190623</v>
          </cell>
          <cell r="AF92">
            <v>1.6109467793909338</v>
          </cell>
        </row>
        <row r="93">
          <cell r="F93">
            <v>1.7507561834571461</v>
          </cell>
          <cell r="G93">
            <v>1.8760549739318066</v>
          </cell>
          <cell r="H93">
            <v>1.9436837995867906</v>
          </cell>
          <cell r="I93">
            <v>4.2493319055023964</v>
          </cell>
          <cell r="J93">
            <v>9.9766555940235939</v>
          </cell>
          <cell r="K93">
            <v>5.0388732048854967</v>
          </cell>
          <cell r="L93">
            <v>5.5541128736037404</v>
          </cell>
          <cell r="M93">
            <v>1.9049459138742983</v>
          </cell>
          <cell r="N93">
            <v>3.2679442211853424</v>
          </cell>
          <cell r="O93">
            <v>6.2356871200736768</v>
          </cell>
          <cell r="P93">
            <v>5.6003441532068674</v>
          </cell>
          <cell r="Q93">
            <v>2.6013755466723438</v>
          </cell>
          <cell r="U93">
            <v>0.7900728320835122</v>
          </cell>
          <cell r="V93">
            <v>0.84661706775856316</v>
          </cell>
          <cell r="W93">
            <v>0.87713627901172919</v>
          </cell>
          <cell r="X93">
            <v>1.9176180697038121</v>
          </cell>
          <cell r="Y93">
            <v>4.5022171644296085</v>
          </cell>
          <cell r="Z93">
            <v>2.273918470836036</v>
          </cell>
          <cell r="AA93">
            <v>2.5064333510417738</v>
          </cell>
          <cell r="AB93">
            <v>0.85965483221577377</v>
          </cell>
          <cell r="AC93">
            <v>1.4747421544583392</v>
          </cell>
          <cell r="AD93">
            <v>2.8140108996872675</v>
          </cell>
          <cell r="AE93">
            <v>2.5272963806012418</v>
          </cell>
          <cell r="AF93">
            <v>1.1739362481723437</v>
          </cell>
        </row>
        <row r="94">
          <cell r="F94">
            <v>1.7507561834571461</v>
          </cell>
          <cell r="G94">
            <v>1.8760549739318066</v>
          </cell>
          <cell r="H94">
            <v>1.9436837995867906</v>
          </cell>
          <cell r="I94">
            <v>4.2493319055023964</v>
          </cell>
          <cell r="J94">
            <v>9.9766555940235939</v>
          </cell>
          <cell r="K94">
            <v>5.0388732048854967</v>
          </cell>
          <cell r="L94">
            <v>5.5541128736037404</v>
          </cell>
          <cell r="M94">
            <v>1.9049459138742983</v>
          </cell>
          <cell r="N94">
            <v>3.2679442211853424</v>
          </cell>
          <cell r="O94">
            <v>6.2356871200736768</v>
          </cell>
          <cell r="P94">
            <v>5.6003441532068674</v>
          </cell>
          <cell r="Q94">
            <v>2.6013755466723438</v>
          </cell>
          <cell r="U94">
            <v>0.7900728320835122</v>
          </cell>
          <cell r="V94">
            <v>0.84661706775856316</v>
          </cell>
          <cell r="W94">
            <v>0.87713627901172919</v>
          </cell>
          <cell r="X94">
            <v>1.9176180697038121</v>
          </cell>
          <cell r="Y94">
            <v>4.5022171644296085</v>
          </cell>
          <cell r="Z94">
            <v>2.273918470836036</v>
          </cell>
          <cell r="AA94">
            <v>2.5064333510417738</v>
          </cell>
          <cell r="AB94">
            <v>0.85965483221577377</v>
          </cell>
          <cell r="AC94">
            <v>1.4747421544583392</v>
          </cell>
          <cell r="AD94">
            <v>2.8140108996872675</v>
          </cell>
          <cell r="AE94">
            <v>2.5272963806012418</v>
          </cell>
          <cell r="AF94">
            <v>1.1739362481723437</v>
          </cell>
        </row>
        <row r="95">
          <cell r="F95">
            <v>1.7507561834571461</v>
          </cell>
          <cell r="G95">
            <v>1.8760549739318066</v>
          </cell>
          <cell r="H95">
            <v>1.9436837995867906</v>
          </cell>
          <cell r="I95">
            <v>4.2493319055023964</v>
          </cell>
          <cell r="J95">
            <v>9.9766555940235939</v>
          </cell>
          <cell r="K95">
            <v>5.0388732048854967</v>
          </cell>
          <cell r="L95">
            <v>5.5541128736037404</v>
          </cell>
          <cell r="M95">
            <v>1.9049459138742983</v>
          </cell>
          <cell r="N95">
            <v>3.2679442211853424</v>
          </cell>
          <cell r="O95">
            <v>6.2356871200736768</v>
          </cell>
          <cell r="P95">
            <v>5.6003441532068674</v>
          </cell>
          <cell r="Q95">
            <v>2.6013755466723438</v>
          </cell>
          <cell r="U95">
            <v>0.7900728320835122</v>
          </cell>
          <cell r="V95">
            <v>0.84661706775856316</v>
          </cell>
          <cell r="W95">
            <v>0.87713627901172919</v>
          </cell>
          <cell r="X95">
            <v>1.9176180697038121</v>
          </cell>
          <cell r="Y95">
            <v>4.5022171644296085</v>
          </cell>
          <cell r="Z95">
            <v>2.273918470836036</v>
          </cell>
          <cell r="AA95">
            <v>2.5064333510417738</v>
          </cell>
          <cell r="AB95">
            <v>0.85965483221577377</v>
          </cell>
          <cell r="AC95">
            <v>1.4747421544583392</v>
          </cell>
          <cell r="AD95">
            <v>2.8140108996872675</v>
          </cell>
          <cell r="AE95">
            <v>2.5272963806012418</v>
          </cell>
          <cell r="AF95">
            <v>1.1739362481723437</v>
          </cell>
        </row>
        <row r="96">
          <cell r="F96">
            <v>1.7507561834571461</v>
          </cell>
          <cell r="G96">
            <v>1.8760549739318066</v>
          </cell>
          <cell r="H96">
            <v>1.9436837995867906</v>
          </cell>
          <cell r="I96">
            <v>4.2493319055023964</v>
          </cell>
          <cell r="J96">
            <v>9.9766555940235939</v>
          </cell>
          <cell r="K96">
            <v>5.0388732048854967</v>
          </cell>
          <cell r="L96">
            <v>5.5541128736037404</v>
          </cell>
          <cell r="M96">
            <v>1.9049459138742983</v>
          </cell>
          <cell r="N96">
            <v>3.2679442211853424</v>
          </cell>
          <cell r="O96">
            <v>6.2356871200736768</v>
          </cell>
          <cell r="P96">
            <v>5.6003441532068674</v>
          </cell>
          <cell r="Q96">
            <v>2.6013755466723438</v>
          </cell>
          <cell r="U96">
            <v>0.7900728320835122</v>
          </cell>
          <cell r="V96">
            <v>0.84661706775856316</v>
          </cell>
          <cell r="W96">
            <v>0.87713627901172919</v>
          </cell>
          <cell r="X96">
            <v>1.9176180697038121</v>
          </cell>
          <cell r="Y96">
            <v>4.5022171644296085</v>
          </cell>
          <cell r="Z96">
            <v>2.273918470836036</v>
          </cell>
          <cell r="AA96">
            <v>2.5064333510417738</v>
          </cell>
          <cell r="AB96">
            <v>0.85965483221577377</v>
          </cell>
          <cell r="AC96">
            <v>1.4747421544583392</v>
          </cell>
          <cell r="AD96">
            <v>2.8140108996872675</v>
          </cell>
          <cell r="AE96">
            <v>2.5272963806012418</v>
          </cell>
          <cell r="AF96">
            <v>1.1739362481723437</v>
          </cell>
        </row>
        <row r="99">
          <cell r="F99">
            <v>14.075592911429005</v>
          </cell>
          <cell r="G99">
            <v>12.070328889822754</v>
          </cell>
          <cell r="H99">
            <v>28.711243529484165</v>
          </cell>
          <cell r="I99">
            <v>41.762279330371285</v>
          </cell>
          <cell r="J99">
            <v>22.788832644442856</v>
          </cell>
          <cell r="K99">
            <v>16.758240348834047</v>
          </cell>
          <cell r="L99">
            <v>10.162687519274224</v>
          </cell>
          <cell r="M99">
            <v>14.111696070303138</v>
          </cell>
          <cell r="N99">
            <v>16.136296154762562</v>
          </cell>
          <cell r="O99">
            <v>15.606009027311782</v>
          </cell>
          <cell r="P99">
            <v>10.700188397338662</v>
          </cell>
          <cell r="Q99">
            <v>13.896776381577597</v>
          </cell>
        </row>
        <row r="100">
          <cell r="F100">
            <v>3.8121397468453564</v>
          </cell>
          <cell r="G100">
            <v>3.2690474076603295</v>
          </cell>
          <cell r="H100">
            <v>7.7759617892352955</v>
          </cell>
          <cell r="I100">
            <v>11.310617318642224</v>
          </cell>
          <cell r="J100">
            <v>6.1719755078699405</v>
          </cell>
          <cell r="K100">
            <v>4.5386900944758883</v>
          </cell>
          <cell r="L100">
            <v>2.7523945364701023</v>
          </cell>
          <cell r="M100">
            <v>3.8219176857071004</v>
          </cell>
          <cell r="N100">
            <v>4.3702468752481947</v>
          </cell>
          <cell r="O100">
            <v>4.2266274448969412</v>
          </cell>
          <cell r="P100">
            <v>2.8979676909458885</v>
          </cell>
          <cell r="Q100">
            <v>3.7637102700105998</v>
          </cell>
        </row>
        <row r="101">
          <cell r="F101">
            <v>8.3347288484819533</v>
          </cell>
          <cell r="G101">
            <v>5.8604962071723774</v>
          </cell>
          <cell r="H101">
            <v>4.8726831398135166</v>
          </cell>
          <cell r="I101">
            <v>6.8803194753049519</v>
          </cell>
          <cell r="J101">
            <v>6.8803194753049519</v>
          </cell>
          <cell r="K101">
            <v>4.9046775952843431</v>
          </cell>
          <cell r="L101">
            <v>6.8803194753049519</v>
          </cell>
          <cell r="M101">
            <v>6.4648612890537516</v>
          </cell>
          <cell r="N101">
            <v>10.55081200048904</v>
          </cell>
          <cell r="O101">
            <v>10.727112156939254</v>
          </cell>
          <cell r="P101">
            <v>11.314543165563308</v>
          </cell>
          <cell r="Q101">
            <v>11.362398389477837</v>
          </cell>
        </row>
        <row r="102">
          <cell r="F102">
            <v>3.5476995666069602</v>
          </cell>
          <cell r="G102">
            <v>2.4945358430075384</v>
          </cell>
          <cell r="H102">
            <v>2.0740705759705658</v>
          </cell>
          <cell r="I102">
            <v>2.9286263373885997</v>
          </cell>
          <cell r="J102">
            <v>2.9286263373885997</v>
          </cell>
          <cell r="K102">
            <v>2.0876891012844818</v>
          </cell>
          <cell r="L102">
            <v>2.9286263373885997</v>
          </cell>
          <cell r="M102">
            <v>2.7517854522078959</v>
          </cell>
          <cell r="N102">
            <v>4.490981271490794</v>
          </cell>
          <cell r="O102">
            <v>4.5660239033509873</v>
          </cell>
          <cell r="P102">
            <v>4.8160654790990236</v>
          </cell>
          <cell r="Q102">
            <v>4.836435182808386</v>
          </cell>
        </row>
        <row r="103">
          <cell r="F103">
            <v>7.8979694305466013E-3</v>
          </cell>
          <cell r="G103">
            <v>8.4632143379780849E-3</v>
          </cell>
          <cell r="H103">
            <v>8.7682998791252832E-3</v>
          </cell>
          <cell r="I103">
            <v>1.9169484481632703E-2</v>
          </cell>
          <cell r="J103">
            <v>4.5006450152925467E-2</v>
          </cell>
          <cell r="K103">
            <v>2.2731244311815481E-2</v>
          </cell>
          <cell r="L103">
            <v>2.5055581184872285E-2</v>
          </cell>
          <cell r="M103">
            <v>8.5935464554034707E-3</v>
          </cell>
          <cell r="N103">
            <v>1.4742271827186734E-2</v>
          </cell>
          <cell r="O103">
            <v>2.8130282627672674E-2</v>
          </cell>
          <cell r="P103">
            <v>2.5264138627930706E-2</v>
          </cell>
          <cell r="Q103">
            <v>1.1735263161783673E-2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9.6324029772279482E-2</v>
          </cell>
          <cell r="J104">
            <v>5.2562078251376237E-2</v>
          </cell>
          <cell r="K104">
            <v>3.8652613510924354E-2</v>
          </cell>
          <cell r="L104">
            <v>2.3440076328904731E-2</v>
          </cell>
          <cell r="M104">
            <v>3.2548401433269043E-2</v>
          </cell>
          <cell r="N104">
            <v>3.7218109168081402E-2</v>
          </cell>
          <cell r="O104">
            <v>3.5995010384407528E-2</v>
          </cell>
          <cell r="P104">
            <v>2.4679813513068749E-2</v>
          </cell>
          <cell r="Q104">
            <v>3.2052692606370968E-2</v>
          </cell>
        </row>
        <row r="107">
          <cell r="F107">
            <v>8.3998487395994204</v>
          </cell>
          <cell r="G107">
            <v>8.6615825095602226</v>
          </cell>
          <cell r="H107">
            <v>8.1094130366426267</v>
          </cell>
          <cell r="I107">
            <v>6.351400832257009</v>
          </cell>
          <cell r="J107">
            <v>7.8117751602664764</v>
          </cell>
          <cell r="K107">
            <v>6.8858279693298154</v>
          </cell>
          <cell r="L107">
            <v>8.4418677166568816</v>
          </cell>
          <cell r="M107">
            <v>6.5092821654403012</v>
          </cell>
          <cell r="N107">
            <v>7.1356069640309947</v>
          </cell>
          <cell r="O107">
            <v>7.6076021866866119</v>
          </cell>
          <cell r="P107">
            <v>7.8087170032472661</v>
          </cell>
          <cell r="Q107">
            <v>8.3731412938925303</v>
          </cell>
        </row>
        <row r="108">
          <cell r="F108">
            <v>73.342738685487532</v>
          </cell>
          <cell r="G108">
            <v>75.628050253647729</v>
          </cell>
          <cell r="H108">
            <v>70.806818036526906</v>
          </cell>
          <cell r="I108">
            <v>55.456847613333181</v>
          </cell>
          <cell r="J108">
            <v>68.208012073861383</v>
          </cell>
          <cell r="K108">
            <v>60.123163766858731</v>
          </cell>
          <cell r="L108">
            <v>73.709624679473151</v>
          </cell>
          <cell r="M108">
            <v>56.835378313343234</v>
          </cell>
          <cell r="N108">
            <v>62.304092984206285</v>
          </cell>
          <cell r="O108">
            <v>66.425288894893626</v>
          </cell>
          <cell r="P108">
            <v>68.181309972660245</v>
          </cell>
          <cell r="Q108">
            <v>73.109544342093827</v>
          </cell>
        </row>
        <row r="109">
          <cell r="F109">
            <v>73.342738685487504</v>
          </cell>
          <cell r="G109">
            <v>75.628050253647729</v>
          </cell>
          <cell r="H109">
            <v>70.806818036526892</v>
          </cell>
          <cell r="I109">
            <v>55.456847613333167</v>
          </cell>
          <cell r="J109">
            <v>68.208012073861369</v>
          </cell>
          <cell r="K109">
            <v>60.123163766858731</v>
          </cell>
          <cell r="L109">
            <v>73.709624679473137</v>
          </cell>
          <cell r="M109">
            <v>56.835378313343227</v>
          </cell>
          <cell r="N109">
            <v>62.304092984206278</v>
          </cell>
          <cell r="O109">
            <v>66.425288894893626</v>
          </cell>
          <cell r="P109">
            <v>68.18130997266023</v>
          </cell>
          <cell r="Q109">
            <v>73.109544342093812</v>
          </cell>
        </row>
        <row r="110">
          <cell r="F110">
            <v>283.28632817269556</v>
          </cell>
          <cell r="G110">
            <v>292.11334410471437</v>
          </cell>
          <cell r="H110">
            <v>273.49133466608515</v>
          </cell>
          <cell r="I110">
            <v>214.20207390649941</v>
          </cell>
          <cell r="J110">
            <v>263.45344663528959</v>
          </cell>
          <cell r="K110">
            <v>232.22572004949185</v>
          </cell>
          <cell r="L110">
            <v>284.70342532446506</v>
          </cell>
          <cell r="M110">
            <v>219.52664873528823</v>
          </cell>
          <cell r="N110">
            <v>240.64955915149676</v>
          </cell>
          <cell r="O110">
            <v>256.56767835652664</v>
          </cell>
          <cell r="P110">
            <v>263.35030976940016</v>
          </cell>
          <cell r="Q110">
            <v>282.3856150213374</v>
          </cell>
        </row>
        <row r="112">
          <cell r="F112">
            <v>310.2397846396122</v>
          </cell>
          <cell r="G112">
            <v>319.90665257292983</v>
          </cell>
          <cell r="H112">
            <v>299.51284029450875</v>
          </cell>
          <cell r="I112">
            <v>234.58246540439927</v>
          </cell>
          <cell r="J112">
            <v>288.51989107243361</v>
          </cell>
          <cell r="K112">
            <v>254.3209827338124</v>
          </cell>
          <cell r="L112">
            <v>311.79171239417138</v>
          </cell>
          <cell r="M112">
            <v>240.41365026544182</v>
          </cell>
          <cell r="N112">
            <v>263.54631332319252</v>
          </cell>
          <cell r="O112">
            <v>280.97897202539997</v>
          </cell>
          <cell r="P112">
            <v>288.40694118435277</v>
          </cell>
          <cell r="Q112">
            <v>309.25337256705683</v>
          </cell>
        </row>
        <row r="113">
          <cell r="F113">
            <v>183.35684671371882</v>
          </cell>
          <cell r="G113">
            <v>189.07012563411931</v>
          </cell>
          <cell r="H113">
            <v>177.01704509131724</v>
          </cell>
          <cell r="I113">
            <v>138.64211903333293</v>
          </cell>
          <cell r="J113">
            <v>170.52003018465345</v>
          </cell>
          <cell r="K113">
            <v>150.30790941714682</v>
          </cell>
          <cell r="L113">
            <v>184.27406169868283</v>
          </cell>
          <cell r="M113">
            <v>142.08844578335805</v>
          </cell>
          <cell r="N113">
            <v>155.76023246051568</v>
          </cell>
          <cell r="O113">
            <v>166.06322223723404</v>
          </cell>
          <cell r="P113">
            <v>170.45327493165055</v>
          </cell>
          <cell r="Q113">
            <v>182.77386085523455</v>
          </cell>
        </row>
        <row r="114">
          <cell r="F114">
            <v>509.84898720364379</v>
          </cell>
          <cell r="G114">
            <v>525.73554679160497</v>
          </cell>
          <cell r="H114">
            <v>492.22029487943399</v>
          </cell>
          <cell r="I114">
            <v>385.51352316435231</v>
          </cell>
          <cell r="J114">
            <v>474.15444934718926</v>
          </cell>
          <cell r="K114">
            <v>417.95186140325103</v>
          </cell>
          <cell r="L114">
            <v>512.39942990329428</v>
          </cell>
          <cell r="M114">
            <v>395.09650975342998</v>
          </cell>
          <cell r="N114">
            <v>433.11279720353235</v>
          </cell>
          <cell r="O114">
            <v>461.76168049847143</v>
          </cell>
          <cell r="P114">
            <v>473.96882716430366</v>
          </cell>
          <cell r="Q114">
            <v>508.22791466215142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34.267492712870038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96">
          <cell r="E96">
            <v>500</v>
          </cell>
        </row>
        <row r="97">
          <cell r="E97">
            <v>570</v>
          </cell>
        </row>
        <row r="107">
          <cell r="E107" t="str">
            <v>-</v>
          </cell>
        </row>
      </sheetData>
      <sheetData sheetId="14">
        <row r="114">
          <cell r="E114">
            <v>12</v>
          </cell>
          <cell r="G114">
            <v>12</v>
          </cell>
        </row>
        <row r="115">
          <cell r="E115">
            <v>46.7</v>
          </cell>
          <cell r="G115">
            <v>46.7</v>
          </cell>
        </row>
        <row r="116">
          <cell r="E116">
            <v>19.8</v>
          </cell>
          <cell r="G116">
            <v>19.8</v>
          </cell>
        </row>
        <row r="117">
          <cell r="E117">
            <v>15</v>
          </cell>
          <cell r="G117">
            <v>15</v>
          </cell>
        </row>
        <row r="118">
          <cell r="E118">
            <v>128.1</v>
          </cell>
          <cell r="G118">
            <v>128.1</v>
          </cell>
        </row>
        <row r="119">
          <cell r="E119">
            <v>3.55</v>
          </cell>
          <cell r="G119">
            <v>3.55</v>
          </cell>
        </row>
        <row r="120">
          <cell r="E120">
            <v>2833.74</v>
          </cell>
          <cell r="G120">
            <v>2833.74</v>
          </cell>
        </row>
        <row r="121">
          <cell r="E121">
            <v>55.81</v>
          </cell>
          <cell r="G121">
            <v>55.81</v>
          </cell>
        </row>
        <row r="122">
          <cell r="E122">
            <v>400</v>
          </cell>
          <cell r="G122">
            <v>400</v>
          </cell>
        </row>
        <row r="123">
          <cell r="E123">
            <v>400</v>
          </cell>
          <cell r="G123">
            <v>400</v>
          </cell>
        </row>
        <row r="124">
          <cell r="E124">
            <v>735</v>
          </cell>
          <cell r="G124">
            <v>735</v>
          </cell>
        </row>
        <row r="126">
          <cell r="E126">
            <v>1692</v>
          </cell>
          <cell r="G126">
            <v>1692</v>
          </cell>
        </row>
        <row r="127">
          <cell r="E127">
            <v>1000</v>
          </cell>
          <cell r="G127">
            <v>1000</v>
          </cell>
        </row>
      </sheetData>
      <sheetData sheetId="15">
        <row r="29">
          <cell r="D29" t="str">
            <v>PJHES (Inter State)</v>
          </cell>
        </row>
        <row r="30">
          <cell r="D30" t="str">
            <v>Nagarjuna sagar complex</v>
          </cell>
        </row>
        <row r="31">
          <cell r="D31" t="str">
            <v>SLBHES</v>
          </cell>
        </row>
        <row r="32">
          <cell r="D32" t="str">
            <v>LJHES</v>
          </cell>
        </row>
        <row r="33">
          <cell r="D33" t="str">
            <v>PCHES</v>
          </cell>
        </row>
        <row r="34">
          <cell r="D34" t="str">
            <v>Pochampad-II</v>
          </cell>
        </row>
        <row r="35">
          <cell r="D35" t="str">
            <v>NSPH</v>
          </cell>
        </row>
        <row r="36">
          <cell r="D36" t="str">
            <v>SINGUR</v>
          </cell>
        </row>
        <row r="37">
          <cell r="D37" t="str">
            <v>SSLM LCPH</v>
          </cell>
        </row>
        <row r="38">
          <cell r="D38" t="str">
            <v>POCHAMPAD PH</v>
          </cell>
        </row>
        <row r="39">
          <cell r="D39" t="str">
            <v>NIZAMSAGAR PH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16">
          <cell r="I116">
            <v>3.2465130074377083E-2</v>
          </cell>
          <cell r="J116">
            <v>3.2465130074377083E-2</v>
          </cell>
          <cell r="K116">
            <v>3.2465130074377083E-2</v>
          </cell>
          <cell r="L116">
            <v>3.2465130074377083E-2</v>
          </cell>
          <cell r="M116">
            <v>3.2465130074377083E-2</v>
          </cell>
          <cell r="N116">
            <v>3.2465130074377083E-2</v>
          </cell>
          <cell r="O116">
            <v>3.2465130074377083E-2</v>
          </cell>
          <cell r="P116">
            <v>3.2465130074377083E-2</v>
          </cell>
          <cell r="Q116">
            <v>3.2465130074377083E-2</v>
          </cell>
          <cell r="R116">
            <v>3.2465130074377083E-2</v>
          </cell>
          <cell r="S116">
            <v>3.2465130074377083E-2</v>
          </cell>
          <cell r="T116">
            <v>3.2465130074377083E-2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E52">
            <v>148.5699179545</v>
          </cell>
          <cell r="F52">
            <v>154.47163498800001</v>
          </cell>
          <cell r="G52">
            <v>162.57876689199998</v>
          </cell>
          <cell r="H52">
            <v>131.08742970900002</v>
          </cell>
          <cell r="I52">
            <v>87.503200980499997</v>
          </cell>
          <cell r="J52">
            <v>76.676289677</v>
          </cell>
          <cell r="K52">
            <v>45.197657843500004</v>
          </cell>
          <cell r="L52">
            <v>50.178288187</v>
          </cell>
          <cell r="M52">
            <v>78.838364976999998</v>
          </cell>
          <cell r="N52">
            <v>120.2238394605</v>
          </cell>
          <cell r="O52">
            <v>167.50662301350002</v>
          </cell>
          <cell r="P52">
            <v>176.61256795349999</v>
          </cell>
        </row>
        <row r="53">
          <cell r="E53">
            <v>42.051278820500002</v>
          </cell>
          <cell r="F53">
            <v>42.274604140000001</v>
          </cell>
          <cell r="G53">
            <v>15.603495526</v>
          </cell>
          <cell r="H53">
            <v>0</v>
          </cell>
          <cell r="I53">
            <v>17.503212308000002</v>
          </cell>
          <cell r="J53">
            <v>26.207913999999999</v>
          </cell>
          <cell r="K53">
            <v>17.506200806000003</v>
          </cell>
          <cell r="L53">
            <v>19.988972419</v>
          </cell>
          <cell r="M53">
            <v>29.554020073</v>
          </cell>
          <cell r="N53">
            <v>37.619845657500001</v>
          </cell>
          <cell r="O53">
            <v>43.740909696000003</v>
          </cell>
          <cell r="P53">
            <v>41.712929486500002</v>
          </cell>
        </row>
        <row r="54">
          <cell r="E54">
            <v>99.075872347000001</v>
          </cell>
          <cell r="F54">
            <v>116.2879763065</v>
          </cell>
          <cell r="G54">
            <v>110.76186606200001</v>
          </cell>
          <cell r="H54">
            <v>130.14471027250002</v>
          </cell>
          <cell r="I54">
            <v>110.6141858635</v>
          </cell>
          <cell r="J54">
            <v>103.93691338550001</v>
          </cell>
          <cell r="K54">
            <v>92.543513096500007</v>
          </cell>
          <cell r="L54">
            <v>76.144383595999997</v>
          </cell>
          <cell r="M54">
            <v>87.2588595215</v>
          </cell>
          <cell r="N54">
            <v>87.637371559500011</v>
          </cell>
          <cell r="O54">
            <v>89.213373193999999</v>
          </cell>
          <cell r="P54">
            <v>103.585308412</v>
          </cell>
        </row>
        <row r="55">
          <cell r="E55">
            <v>246.18258612350002</v>
          </cell>
          <cell r="F55">
            <v>232.73271259650002</v>
          </cell>
          <cell r="G55">
            <v>232.33568541650001</v>
          </cell>
          <cell r="H55">
            <v>202.32153542149999</v>
          </cell>
          <cell r="I55">
            <v>174.12595066</v>
          </cell>
          <cell r="J55">
            <v>169.49003961000003</v>
          </cell>
          <cell r="K55">
            <v>19.9855542715</v>
          </cell>
          <cell r="L55">
            <v>27.736171627500003</v>
          </cell>
          <cell r="M55">
            <v>219.15783011350001</v>
          </cell>
          <cell r="N55">
            <v>258.61003635150001</v>
          </cell>
          <cell r="O55">
            <v>234.492638081</v>
          </cell>
          <cell r="P55">
            <v>254.71647145000003</v>
          </cell>
        </row>
        <row r="56">
          <cell r="E56">
            <v>113.3320427755</v>
          </cell>
          <cell r="F56">
            <v>92.778676000500013</v>
          </cell>
          <cell r="G56">
            <v>55.695893629000004</v>
          </cell>
          <cell r="H56">
            <v>77.308021186000005</v>
          </cell>
          <cell r="I56">
            <v>83.916918720500007</v>
          </cell>
          <cell r="J56">
            <v>63.092164438499999</v>
          </cell>
          <cell r="K56">
            <v>55.476560028499996</v>
          </cell>
          <cell r="L56">
            <v>72.700787300000002</v>
          </cell>
          <cell r="M56">
            <v>108.2624552315</v>
          </cell>
          <cell r="N56">
            <v>116.6587814625</v>
          </cell>
          <cell r="O56">
            <v>113.6276063565</v>
          </cell>
          <cell r="P56">
            <v>131.0262466325</v>
          </cell>
        </row>
        <row r="57">
          <cell r="E57">
            <v>95.90031454950001</v>
          </cell>
          <cell r="F57">
            <v>84.010096927500001</v>
          </cell>
          <cell r="G57">
            <v>109.951520296</v>
          </cell>
          <cell r="H57">
            <v>75.150441332</v>
          </cell>
          <cell r="I57">
            <v>69.366795367500004</v>
          </cell>
          <cell r="J57">
            <v>72.828789692499996</v>
          </cell>
          <cell r="K57">
            <v>2.9763782155</v>
          </cell>
          <cell r="L57">
            <v>0</v>
          </cell>
          <cell r="M57">
            <v>47.199403329999996</v>
          </cell>
          <cell r="N57">
            <v>70.202618854999997</v>
          </cell>
          <cell r="O57">
            <v>104.79238787</v>
          </cell>
          <cell r="P57">
            <v>68.23867264750001</v>
          </cell>
        </row>
        <row r="58">
          <cell r="E58">
            <v>18.89241518</v>
          </cell>
          <cell r="F58">
            <v>16.969305429000002</v>
          </cell>
          <cell r="G58">
            <v>18.2066966945</v>
          </cell>
          <cell r="H58">
            <v>12.406297221499999</v>
          </cell>
          <cell r="I58">
            <v>10.929984853500001</v>
          </cell>
          <cell r="J58">
            <v>14.628404222</v>
          </cell>
          <cell r="K58">
            <v>10.3152093315</v>
          </cell>
          <cell r="L58">
            <v>12.946759606500001</v>
          </cell>
          <cell r="M58">
            <v>12.149916405000001</v>
          </cell>
          <cell r="N58">
            <v>21.6380440995</v>
          </cell>
          <cell r="O58">
            <v>10.630711048</v>
          </cell>
          <cell r="P58">
            <v>18.370170921500002</v>
          </cell>
        </row>
        <row r="59">
          <cell r="E59">
            <v>84.250615281999998</v>
          </cell>
          <cell r="F59">
            <v>86.281040979554504</v>
          </cell>
          <cell r="G59">
            <v>97.643989273265987</v>
          </cell>
          <cell r="H59">
            <v>68.177567374245498</v>
          </cell>
          <cell r="I59">
            <v>92.788604330563487</v>
          </cell>
          <cell r="J59">
            <v>66.54210117940751</v>
          </cell>
          <cell r="K59">
            <v>57.469289833141005</v>
          </cell>
          <cell r="L59">
            <v>59.975286874411999</v>
          </cell>
          <cell r="M59">
            <v>77.096772384801497</v>
          </cell>
          <cell r="N59">
            <v>80.736428116384999</v>
          </cell>
          <cell r="O59">
            <v>136.855978680411</v>
          </cell>
          <cell r="P59">
            <v>161.9856094611485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4.5508510315000006</v>
          </cell>
          <cell r="F61">
            <v>9.3155828540000005</v>
          </cell>
          <cell r="G61">
            <v>4.8763405114999996</v>
          </cell>
          <cell r="H61">
            <v>5.5305929915000007</v>
          </cell>
          <cell r="I61">
            <v>3.3312087349999997</v>
          </cell>
          <cell r="J61">
            <v>2.0236526724999999</v>
          </cell>
          <cell r="K61">
            <v>1.6977963325000001</v>
          </cell>
          <cell r="L61">
            <v>2.5154412014999998</v>
          </cell>
          <cell r="M61">
            <v>3.184971284</v>
          </cell>
          <cell r="N61">
            <v>4.5236977475000009</v>
          </cell>
          <cell r="O61">
            <v>3.6773432614999999</v>
          </cell>
          <cell r="P61">
            <v>2.874008049</v>
          </cell>
        </row>
        <row r="62">
          <cell r="E62">
            <v>5.6302625040000001</v>
          </cell>
          <cell r="F62">
            <v>16.6848654665</v>
          </cell>
          <cell r="G62">
            <v>5.9044247424999998</v>
          </cell>
          <cell r="H62">
            <v>11.4464658825</v>
          </cell>
          <cell r="I62">
            <v>9.2234763014999999</v>
          </cell>
          <cell r="J62">
            <v>6.881219829</v>
          </cell>
          <cell r="K62">
            <v>2.6199553824999997</v>
          </cell>
          <cell r="L62">
            <v>2.1063796025000001</v>
          </cell>
          <cell r="M62">
            <v>2.3489290915000001</v>
          </cell>
          <cell r="N62">
            <v>1.7953952025000002</v>
          </cell>
          <cell r="O62">
            <v>4.0236202990000001</v>
          </cell>
          <cell r="P62">
            <v>3.7299157105000003</v>
          </cell>
        </row>
        <row r="63">
          <cell r="E63">
            <v>24.857391576500003</v>
          </cell>
          <cell r="F63">
            <v>31.827105092500002</v>
          </cell>
          <cell r="G63">
            <v>25.500056219000001</v>
          </cell>
          <cell r="H63">
            <v>32.152220657500003</v>
          </cell>
          <cell r="I63">
            <v>28.011946639000001</v>
          </cell>
          <cell r="J63">
            <v>25.787594737500001</v>
          </cell>
          <cell r="K63">
            <v>25.468211359999998</v>
          </cell>
          <cell r="L63">
            <v>24.678335676500001</v>
          </cell>
          <cell r="M63">
            <v>10.53126659</v>
          </cell>
          <cell r="N63">
            <v>26.218627017500001</v>
          </cell>
          <cell r="O63">
            <v>26.248099280000002</v>
          </cell>
          <cell r="P63">
            <v>31.059185979999999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2.2963319500000003</v>
          </cell>
          <cell r="L64">
            <v>3.2951986040000003</v>
          </cell>
          <cell r="M64">
            <v>3.1342931025</v>
          </cell>
          <cell r="N64">
            <v>2.8213530565</v>
          </cell>
          <cell r="O64">
            <v>3.2776859775</v>
          </cell>
          <cell r="P64">
            <v>2.4315798275000002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1.7864424075000001</v>
          </cell>
          <cell r="L65">
            <v>0.75187815899999999</v>
          </cell>
          <cell r="M65">
            <v>1.4919173225</v>
          </cell>
          <cell r="N65">
            <v>0.66324760500000002</v>
          </cell>
          <cell r="O65">
            <v>1.686730565</v>
          </cell>
          <cell r="P65">
            <v>0.8333104965</v>
          </cell>
        </row>
        <row r="66">
          <cell r="E66">
            <v>60.247807848999997</v>
          </cell>
          <cell r="F66">
            <v>66.937924660000007</v>
          </cell>
          <cell r="G66">
            <v>54.785009880000004</v>
          </cell>
          <cell r="H66">
            <v>30.401662096500001</v>
          </cell>
          <cell r="I66">
            <v>29.641215640000002</v>
          </cell>
          <cell r="J66">
            <v>36.495538281500004</v>
          </cell>
          <cell r="K66">
            <v>21.396897850000002</v>
          </cell>
          <cell r="L66">
            <v>35.465460307499995</v>
          </cell>
          <cell r="M66">
            <v>36.052256405000001</v>
          </cell>
          <cell r="N66">
            <v>32.088036383999999</v>
          </cell>
          <cell r="O66">
            <v>44.469248847500005</v>
          </cell>
          <cell r="P66">
            <v>49.378783134000003</v>
          </cell>
        </row>
        <row r="67">
          <cell r="E67">
            <v>41.392646596500001</v>
          </cell>
          <cell r="F67">
            <v>113.25146691500001</v>
          </cell>
          <cell r="G67">
            <v>64.674703235999999</v>
          </cell>
          <cell r="H67">
            <v>54.135920248999994</v>
          </cell>
          <cell r="I67">
            <v>56.539093119</v>
          </cell>
          <cell r="J67">
            <v>35.431651336500003</v>
          </cell>
          <cell r="K67">
            <v>31.835682561500001</v>
          </cell>
          <cell r="L67">
            <v>25.324691495</v>
          </cell>
          <cell r="M67">
            <v>56.365509782499998</v>
          </cell>
          <cell r="N67">
            <v>58.651303678999994</v>
          </cell>
          <cell r="O67">
            <v>62.353411401500004</v>
          </cell>
          <cell r="P67">
            <v>56.153404735000002</v>
          </cell>
        </row>
        <row r="79">
          <cell r="E79">
            <v>4.0544273674999998</v>
          </cell>
          <cell r="F79">
            <v>3.0483335715000002</v>
          </cell>
          <cell r="G79">
            <v>3.5725362980000002</v>
          </cell>
          <cell r="H79">
            <v>5.087589082</v>
          </cell>
          <cell r="I79">
            <v>3.691727701</v>
          </cell>
          <cell r="J79">
            <v>4.5401076775</v>
          </cell>
          <cell r="K79">
            <v>4.3574346790000007</v>
          </cell>
          <cell r="L79">
            <v>4.8229158185000003</v>
          </cell>
          <cell r="M79">
            <v>5.0277274069999995</v>
          </cell>
          <cell r="N79">
            <v>5.0055662410000004</v>
          </cell>
          <cell r="O79">
            <v>3.404892566</v>
          </cell>
          <cell r="P79">
            <v>4.6959977794999999</v>
          </cell>
        </row>
        <row r="80">
          <cell r="E80">
            <v>67.298399885000009</v>
          </cell>
          <cell r="F80">
            <v>69.867853460999996</v>
          </cell>
          <cell r="G80">
            <v>65.007279463499998</v>
          </cell>
          <cell r="H80">
            <v>69.737192744499993</v>
          </cell>
          <cell r="I80">
            <v>68.602831288000004</v>
          </cell>
          <cell r="J80">
            <v>53.883126194500001</v>
          </cell>
          <cell r="K80">
            <v>65.058123437500001</v>
          </cell>
          <cell r="L80">
            <v>61.435292750000002</v>
          </cell>
          <cell r="M80">
            <v>49.516081194499996</v>
          </cell>
          <cell r="N80">
            <v>68.351243638500009</v>
          </cell>
          <cell r="O80">
            <v>60.530752857000003</v>
          </cell>
          <cell r="P80">
            <v>67.5678620825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E82">
            <v>0</v>
          </cell>
          <cell r="F82">
            <v>0</v>
          </cell>
          <cell r="G82">
            <v>23.595214685000002</v>
          </cell>
          <cell r="H82">
            <v>23.875466094</v>
          </cell>
          <cell r="I82">
            <v>25.048378892500001</v>
          </cell>
          <cell r="J82">
            <v>24.256203278999998</v>
          </cell>
          <cell r="K82">
            <v>25.132749637499998</v>
          </cell>
          <cell r="L82">
            <v>25.2506090565</v>
          </cell>
          <cell r="M82">
            <v>26.258085632500002</v>
          </cell>
          <cell r="N82">
            <v>22.976038254000002</v>
          </cell>
          <cell r="O82">
            <v>24.404646122999999</v>
          </cell>
          <cell r="P82">
            <v>27.154740857500002</v>
          </cell>
        </row>
        <row r="96">
          <cell r="E96">
            <v>266.24076103750002</v>
          </cell>
          <cell r="F96">
            <v>229.4338157615</v>
          </cell>
          <cell r="G96">
            <v>178.03891645875001</v>
          </cell>
          <cell r="H96">
            <v>261.09249472250002</v>
          </cell>
          <cell r="I96">
            <v>271.44340023749993</v>
          </cell>
          <cell r="J96">
            <v>206.8318124425</v>
          </cell>
          <cell r="K96">
            <v>176.1025450715</v>
          </cell>
          <cell r="L96">
            <v>247.83757306875</v>
          </cell>
          <cell r="M96">
            <v>231.26201107</v>
          </cell>
          <cell r="N96">
            <v>239.49209892500002</v>
          </cell>
          <cell r="O96">
            <v>270.09585114375</v>
          </cell>
          <cell r="P96">
            <v>269.95541466650002</v>
          </cell>
        </row>
        <row r="97">
          <cell r="E97">
            <v>125.8569620615</v>
          </cell>
          <cell r="F97">
            <v>134.82357780650003</v>
          </cell>
          <cell r="G97">
            <v>85.606749252499995</v>
          </cell>
          <cell r="H97">
            <v>136.50467283750001</v>
          </cell>
          <cell r="I97">
            <v>141.0695104065</v>
          </cell>
          <cell r="J97">
            <v>123.576868605</v>
          </cell>
          <cell r="K97">
            <v>141.354339805</v>
          </cell>
          <cell r="L97">
            <v>126.18991925900001</v>
          </cell>
          <cell r="M97">
            <v>133.04815530900001</v>
          </cell>
          <cell r="N97">
            <v>126.07214308900001</v>
          </cell>
          <cell r="O97">
            <v>127.67952254150001</v>
          </cell>
          <cell r="P97">
            <v>140.77733252000002</v>
          </cell>
        </row>
        <row r="105">
          <cell r="E105">
            <v>545.83123999999998</v>
          </cell>
          <cell r="F105">
            <v>466.39758399999999</v>
          </cell>
          <cell r="G105">
            <v>507.25873300000001</v>
          </cell>
          <cell r="H105">
            <v>545.95540800000003</v>
          </cell>
          <cell r="I105">
            <v>507.5388165</v>
          </cell>
          <cell r="J105">
            <v>560.19098699999995</v>
          </cell>
          <cell r="K105">
            <v>543.55600249999998</v>
          </cell>
          <cell r="L105">
            <v>549.96194249999996</v>
          </cell>
          <cell r="M105">
            <v>547.22036949999995</v>
          </cell>
          <cell r="N105">
            <v>556.86173250000002</v>
          </cell>
          <cell r="O105">
            <v>236.449736</v>
          </cell>
          <cell r="P105">
            <v>585.77594450000004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E115">
            <v>1.9339500000000001</v>
          </cell>
          <cell r="F115">
            <v>0.7757999999999956</v>
          </cell>
          <cell r="G115">
            <v>0</v>
          </cell>
          <cell r="H115">
            <v>0.87660000000000227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4.8519100000000002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9.8330760000000001</v>
          </cell>
          <cell r="F117">
            <v>9.5158799999999992</v>
          </cell>
          <cell r="G117">
            <v>9.8330760000000001</v>
          </cell>
          <cell r="H117">
            <v>9.5158799999999992</v>
          </cell>
          <cell r="I117">
            <v>9.8542224000000012</v>
          </cell>
          <cell r="J117">
            <v>6.1347999999999887</v>
          </cell>
          <cell r="K117">
            <v>12.68784</v>
          </cell>
          <cell r="L117">
            <v>12.304861200000003</v>
          </cell>
          <cell r="M117">
            <v>10.150271999999999</v>
          </cell>
          <cell r="N117">
            <v>10.488614999999999</v>
          </cell>
          <cell r="O117">
            <v>10.488614</v>
          </cell>
          <cell r="P117">
            <v>9.4735870000000002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0.83332000000000694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14.949600000000071</v>
          </cell>
          <cell r="F119">
            <v>20.450700000000001</v>
          </cell>
          <cell r="G119">
            <v>29.6814</v>
          </cell>
          <cell r="H119">
            <v>22.305384480000004</v>
          </cell>
          <cell r="I119">
            <v>23.155674900000005</v>
          </cell>
          <cell r="J119">
            <v>22.177440000000001</v>
          </cell>
          <cell r="K119">
            <v>12.073099999999977</v>
          </cell>
          <cell r="L119">
            <v>18.849</v>
          </cell>
          <cell r="M119">
            <v>19.716000000000005</v>
          </cell>
          <cell r="N119">
            <v>17.996100000000002</v>
          </cell>
          <cell r="O119">
            <v>18.558099999999992</v>
          </cell>
          <cell r="P119">
            <v>19.505700000000008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E121">
            <v>428.07366865000006</v>
          </cell>
          <cell r="F121">
            <v>305.12937732000006</v>
          </cell>
          <cell r="G121">
            <v>323.82634593000006</v>
          </cell>
          <cell r="H121">
            <v>204.20170647999993</v>
          </cell>
          <cell r="I121">
            <v>255.86228024000008</v>
          </cell>
          <cell r="J121">
            <v>264.09524637999988</v>
          </cell>
          <cell r="K121">
            <v>247.75901632000017</v>
          </cell>
          <cell r="L121">
            <v>307.29421326999989</v>
          </cell>
          <cell r="M121">
            <v>261.79636560000006</v>
          </cell>
          <cell r="N121">
            <v>307.52076669999985</v>
          </cell>
          <cell r="O121">
            <v>367.49057372000004</v>
          </cell>
          <cell r="P121">
            <v>318.14222346000003</v>
          </cell>
        </row>
        <row r="122">
          <cell r="E122">
            <v>44.163556403000001</v>
          </cell>
          <cell r="F122">
            <v>56.906454729500005</v>
          </cell>
          <cell r="G122">
            <v>45.782666909500001</v>
          </cell>
          <cell r="H122">
            <v>50.528204193500002</v>
          </cell>
          <cell r="I122">
            <v>18.538054523499998</v>
          </cell>
          <cell r="J122">
            <v>51.175873653000004</v>
          </cell>
          <cell r="K122">
            <v>46.827175180499999</v>
          </cell>
          <cell r="L122">
            <v>42.785259150000002</v>
          </cell>
          <cell r="M122">
            <v>53.9981368045</v>
          </cell>
          <cell r="N122">
            <v>42.239773605000003</v>
          </cell>
          <cell r="O122">
            <v>56.584573882000001</v>
          </cell>
          <cell r="P122">
            <v>68.009508609999997</v>
          </cell>
        </row>
        <row r="123">
          <cell r="E123">
            <v>30.829588060000003</v>
          </cell>
          <cell r="F123">
            <v>32.291770321249999</v>
          </cell>
          <cell r="G123">
            <v>38.479774316250001</v>
          </cell>
          <cell r="H123">
            <v>38.452048166249995</v>
          </cell>
          <cell r="I123">
            <v>69.289446111250001</v>
          </cell>
          <cell r="J123">
            <v>90.859174176500005</v>
          </cell>
          <cell r="K123">
            <v>104.91954225149999</v>
          </cell>
          <cell r="L123">
            <v>95.55883209000001</v>
          </cell>
          <cell r="M123">
            <v>134.82943416200001</v>
          </cell>
          <cell r="N123">
            <v>182.8097349825</v>
          </cell>
          <cell r="O123">
            <v>187.2998756225</v>
          </cell>
          <cell r="P123">
            <v>9.3899460814999998</v>
          </cell>
        </row>
        <row r="124">
          <cell r="E124">
            <v>36.896367753750006</v>
          </cell>
          <cell r="F124">
            <v>38.478383423000004</v>
          </cell>
          <cell r="G124">
            <v>33.124066308750002</v>
          </cell>
          <cell r="H124">
            <v>30.362137870000002</v>
          </cell>
          <cell r="I124">
            <v>33.239923871500004</v>
          </cell>
          <cell r="J124">
            <v>39.742106064999994</v>
          </cell>
          <cell r="K124">
            <v>40.817191411499998</v>
          </cell>
          <cell r="L124">
            <v>34.124770437499997</v>
          </cell>
          <cell r="M124">
            <v>34.508437564000005</v>
          </cell>
          <cell r="N124">
            <v>37.728552624999999</v>
          </cell>
          <cell r="O124">
            <v>35.839574611250001</v>
          </cell>
          <cell r="P124">
            <v>40.55002879125</v>
          </cell>
        </row>
        <row r="129">
          <cell r="E129">
            <v>2.6915354124999999</v>
          </cell>
          <cell r="F129">
            <v>2.2607676949999997</v>
          </cell>
          <cell r="G129">
            <v>2.7854360515000001</v>
          </cell>
          <cell r="H129">
            <v>1.0050037985</v>
          </cell>
          <cell r="I129">
            <v>1.7829120855</v>
          </cell>
          <cell r="J129">
            <v>2.0323095102500002</v>
          </cell>
          <cell r="K129">
            <v>1.6080796612500001</v>
          </cell>
          <cell r="L129">
            <v>1.9714880024999999</v>
          </cell>
          <cell r="M129">
            <v>1.5845441812500001</v>
          </cell>
          <cell r="N129">
            <v>3.8665477790000002</v>
          </cell>
          <cell r="O129">
            <v>3.555951404</v>
          </cell>
          <cell r="P129">
            <v>4.0431167915000001</v>
          </cell>
        </row>
        <row r="141">
          <cell r="E141">
            <v>1544.7334324999999</v>
          </cell>
          <cell r="F141">
            <v>247.02434</v>
          </cell>
          <cell r="G141">
            <v>196.17509749999999</v>
          </cell>
          <cell r="H141">
            <v>500.41859499999998</v>
          </cell>
          <cell r="I141">
            <v>728.55768999999998</v>
          </cell>
          <cell r="J141">
            <v>748.14737500000001</v>
          </cell>
          <cell r="K141">
            <v>151.97303149999999</v>
          </cell>
          <cell r="L141">
            <v>34.820632500000002</v>
          </cell>
          <cell r="M141">
            <v>604.37437</v>
          </cell>
          <cell r="N141">
            <v>1051.7168675</v>
          </cell>
          <cell r="O141">
            <v>1519.8058424999999</v>
          </cell>
          <cell r="P141">
            <v>2076.6504799999998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F9">
            <v>500</v>
          </cell>
        </row>
        <row r="20">
          <cell r="F20">
            <v>234</v>
          </cell>
          <cell r="H20">
            <v>117</v>
          </cell>
        </row>
        <row r="21">
          <cell r="F21">
            <v>815.6</v>
          </cell>
          <cell r="H21">
            <v>815.6</v>
          </cell>
        </row>
        <row r="22">
          <cell r="F22">
            <v>60</v>
          </cell>
          <cell r="H22">
            <v>60</v>
          </cell>
        </row>
        <row r="23">
          <cell r="F23">
            <v>900</v>
          </cell>
          <cell r="H23">
            <v>900</v>
          </cell>
        </row>
        <row r="24">
          <cell r="F24">
            <v>240</v>
          </cell>
          <cell r="H24">
            <v>240</v>
          </cell>
        </row>
        <row r="25">
          <cell r="F25">
            <v>120</v>
          </cell>
          <cell r="H25">
            <v>120</v>
          </cell>
        </row>
        <row r="26">
          <cell r="F26">
            <v>9</v>
          </cell>
          <cell r="H26">
            <v>9</v>
          </cell>
        </row>
        <row r="27">
          <cell r="F27">
            <v>54</v>
          </cell>
          <cell r="H27">
            <v>54</v>
          </cell>
        </row>
        <row r="28">
          <cell r="F28">
            <v>9.16</v>
          </cell>
          <cell r="H28">
            <v>9.16</v>
          </cell>
        </row>
        <row r="31">
          <cell r="F31">
            <v>2100</v>
          </cell>
          <cell r="H31">
            <v>358.68</v>
          </cell>
        </row>
        <row r="32">
          <cell r="F32">
            <v>500</v>
          </cell>
          <cell r="H32">
            <v>89.85</v>
          </cell>
        </row>
        <row r="33">
          <cell r="F33">
            <v>2000</v>
          </cell>
          <cell r="H33">
            <v>219.20000000000002</v>
          </cell>
        </row>
        <row r="34">
          <cell r="F34">
            <v>1000</v>
          </cell>
          <cell r="H34">
            <v>538.90000000000009</v>
          </cell>
        </row>
        <row r="35">
          <cell r="F35">
            <v>1000</v>
          </cell>
          <cell r="H35">
            <v>247</v>
          </cell>
        </row>
        <row r="36">
          <cell r="F36">
            <v>2400</v>
          </cell>
          <cell r="H36">
            <v>289.44</v>
          </cell>
        </row>
        <row r="37">
          <cell r="F37">
            <v>630</v>
          </cell>
          <cell r="H37">
            <v>59.031000000000006</v>
          </cell>
        </row>
        <row r="38">
          <cell r="F38">
            <v>840</v>
          </cell>
          <cell r="H38">
            <v>105.92399999999999</v>
          </cell>
        </row>
        <row r="39">
          <cell r="F39">
            <v>1000</v>
          </cell>
          <cell r="H39">
            <v>62.1</v>
          </cell>
        </row>
        <row r="40">
          <cell r="F40">
            <v>800</v>
          </cell>
          <cell r="H40">
            <v>680</v>
          </cell>
        </row>
        <row r="41">
          <cell r="F41" t="str">
            <v>-</v>
          </cell>
          <cell r="H41" t="str">
            <v>-</v>
          </cell>
        </row>
        <row r="42">
          <cell r="F42" t="str">
            <v>-</v>
          </cell>
          <cell r="H42" t="str">
            <v>-</v>
          </cell>
        </row>
        <row r="44">
          <cell r="F44">
            <v>440</v>
          </cell>
          <cell r="H44">
            <v>22.483999999999998</v>
          </cell>
        </row>
        <row r="45">
          <cell r="F45">
            <v>440</v>
          </cell>
          <cell r="H45">
            <v>69.432000000000002</v>
          </cell>
        </row>
        <row r="46">
          <cell r="F46">
            <v>440</v>
          </cell>
          <cell r="H46">
            <v>73.744</v>
          </cell>
        </row>
        <row r="47">
          <cell r="F47">
            <v>1000</v>
          </cell>
          <cell r="H47">
            <v>50</v>
          </cell>
        </row>
        <row r="49">
          <cell r="F49">
            <v>85</v>
          </cell>
          <cell r="H49">
            <v>45.806500000000007</v>
          </cell>
        </row>
        <row r="50">
          <cell r="F50">
            <v>200</v>
          </cell>
          <cell r="H50">
            <v>200</v>
          </cell>
        </row>
        <row r="55">
          <cell r="F55">
            <v>24</v>
          </cell>
          <cell r="H55">
            <v>24</v>
          </cell>
        </row>
        <row r="56">
          <cell r="F56">
            <v>35.200000000000003</v>
          </cell>
          <cell r="H56">
            <v>35.200000000000003</v>
          </cell>
        </row>
        <row r="57">
          <cell r="F57">
            <v>19.8</v>
          </cell>
          <cell r="H57">
            <v>19.8</v>
          </cell>
        </row>
        <row r="58">
          <cell r="F58">
            <v>15</v>
          </cell>
          <cell r="H58">
            <v>15</v>
          </cell>
        </row>
        <row r="59">
          <cell r="F59">
            <v>128.1</v>
          </cell>
          <cell r="H59">
            <v>128.1</v>
          </cell>
        </row>
        <row r="60">
          <cell r="F60">
            <v>4.2</v>
          </cell>
          <cell r="H60">
            <v>4.2</v>
          </cell>
        </row>
        <row r="61">
          <cell r="F61">
            <v>2764.71</v>
          </cell>
          <cell r="H61">
            <v>2764.71</v>
          </cell>
        </row>
        <row r="62">
          <cell r="F62">
            <v>45.81</v>
          </cell>
          <cell r="H62">
            <v>45.81</v>
          </cell>
        </row>
        <row r="63">
          <cell r="F63">
            <v>400</v>
          </cell>
          <cell r="H63">
            <v>400</v>
          </cell>
        </row>
        <row r="64">
          <cell r="F64">
            <v>400</v>
          </cell>
          <cell r="H64">
            <v>400</v>
          </cell>
        </row>
        <row r="65">
          <cell r="F65" t="str">
            <v>-</v>
          </cell>
          <cell r="H65" t="str">
            <v>-</v>
          </cell>
        </row>
        <row r="67">
          <cell r="F67">
            <v>500</v>
          </cell>
          <cell r="H67">
            <v>269.45000000000005</v>
          </cell>
        </row>
        <row r="68">
          <cell r="F68">
            <v>570</v>
          </cell>
          <cell r="H68">
            <v>570</v>
          </cell>
        </row>
        <row r="69">
          <cell r="F69">
            <v>1200</v>
          </cell>
          <cell r="H69">
            <v>1200</v>
          </cell>
        </row>
        <row r="70">
          <cell r="F70">
            <v>1000</v>
          </cell>
          <cell r="H70">
            <v>1000</v>
          </cell>
        </row>
        <row r="71">
          <cell r="F71" t="str">
            <v>-</v>
          </cell>
          <cell r="H71" t="str">
            <v>-</v>
          </cell>
        </row>
        <row r="82">
          <cell r="H82">
            <v>7.5</v>
          </cell>
        </row>
        <row r="89">
          <cell r="H89" t="str">
            <v>-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4">
          <cell r="DB14">
            <v>500</v>
          </cell>
        </row>
        <row r="32">
          <cell r="DB32">
            <v>815.6</v>
          </cell>
        </row>
        <row r="36">
          <cell r="DB36">
            <v>15</v>
          </cell>
        </row>
        <row r="37">
          <cell r="DB37">
            <v>900</v>
          </cell>
        </row>
        <row r="38">
          <cell r="DB38">
            <v>234</v>
          </cell>
        </row>
        <row r="39">
          <cell r="DB39">
            <v>240</v>
          </cell>
        </row>
        <row r="40">
          <cell r="DB40">
            <v>9</v>
          </cell>
        </row>
        <row r="41">
          <cell r="DB41">
            <v>120</v>
          </cell>
        </row>
        <row r="68">
          <cell r="DB68">
            <v>440</v>
          </cell>
          <cell r="DD68">
            <v>22.044</v>
          </cell>
        </row>
        <row r="69">
          <cell r="DB69">
            <v>440</v>
          </cell>
          <cell r="DD69">
            <v>67.716000000000008</v>
          </cell>
        </row>
        <row r="70">
          <cell r="DB70">
            <v>440</v>
          </cell>
          <cell r="DD70">
            <v>72.028000000000006</v>
          </cell>
        </row>
        <row r="72">
          <cell r="DB72">
            <v>1000</v>
          </cell>
          <cell r="DD72">
            <v>50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67153412.579999998</v>
          </cell>
          <cell r="M103">
            <v>60480212.248000003</v>
          </cell>
          <cell r="S103">
            <v>56241777.075999998</v>
          </cell>
          <cell r="Y103">
            <v>63552963.174500003</v>
          </cell>
          <cell r="AE103">
            <v>66522911.463</v>
          </cell>
          <cell r="AK103">
            <v>66434484.093000002</v>
          </cell>
          <cell r="AQ103">
            <v>54438833.023500003</v>
          </cell>
          <cell r="AW103">
            <v>61471481.372500002</v>
          </cell>
          <cell r="BC103">
            <v>68496973.129500002</v>
          </cell>
          <cell r="BI103">
            <v>63362425.967500001</v>
          </cell>
          <cell r="BO103">
            <v>64477084.219999999</v>
          </cell>
          <cell r="BU103">
            <v>68918651.185000002</v>
          </cell>
        </row>
        <row r="104">
          <cell r="G104">
            <v>4661692.8420000002</v>
          </cell>
          <cell r="M104">
            <v>4763468.2719999999</v>
          </cell>
          <cell r="S104">
            <v>4270235.5844999999</v>
          </cell>
          <cell r="Y104">
            <v>0</v>
          </cell>
          <cell r="AE104">
            <v>0</v>
          </cell>
          <cell r="AK104">
            <v>2268478.81</v>
          </cell>
          <cell r="AQ104">
            <v>4097211.7094999999</v>
          </cell>
          <cell r="AW104">
            <v>4610698.5965</v>
          </cell>
          <cell r="BC104">
            <v>4855506.3909999998</v>
          </cell>
          <cell r="BI104">
            <v>4807450.5530000003</v>
          </cell>
          <cell r="BO104">
            <v>4333322.1000000006</v>
          </cell>
          <cell r="BU104">
            <v>4794637.2620000001</v>
          </cell>
        </row>
        <row r="105">
          <cell r="G105">
            <v>19181275.100000001</v>
          </cell>
          <cell r="M105">
            <v>5417214.2029999997</v>
          </cell>
          <cell r="S105">
            <v>2052422.9625000001</v>
          </cell>
          <cell r="Y105">
            <v>7333205.4589999998</v>
          </cell>
          <cell r="AE105">
            <v>26387576.629999999</v>
          </cell>
          <cell r="AK105">
            <v>25937710.322000001</v>
          </cell>
          <cell r="AQ105">
            <v>27150487.398000002</v>
          </cell>
          <cell r="AW105">
            <v>26398918.953499999</v>
          </cell>
          <cell r="BC105">
            <v>20656839.638</v>
          </cell>
          <cell r="BI105">
            <v>26870674.104499999</v>
          </cell>
          <cell r="BO105">
            <v>22765220.0385</v>
          </cell>
          <cell r="BU105">
            <v>24542703.3015</v>
          </cell>
        </row>
        <row r="106">
          <cell r="G106">
            <v>1725564.8125</v>
          </cell>
          <cell r="M106">
            <v>1245237.8365</v>
          </cell>
          <cell r="S106">
            <v>1743724.3825000001</v>
          </cell>
          <cell r="Y106">
            <v>1386896.5925</v>
          </cell>
          <cell r="AE106">
            <v>1222592.6975</v>
          </cell>
          <cell r="AK106">
            <v>2243506.2264999999</v>
          </cell>
          <cell r="AQ106">
            <v>1012750.894</v>
          </cell>
          <cell r="AW106">
            <v>1242546.3540000001</v>
          </cell>
          <cell r="BC106">
            <v>1115200.0765</v>
          </cell>
          <cell r="BI106">
            <v>1489122.1315000001</v>
          </cell>
          <cell r="BO106">
            <v>1254227.3175000001</v>
          </cell>
          <cell r="BU106">
            <v>1840944.399</v>
          </cell>
        </row>
        <row r="107">
          <cell r="G107">
            <v>1716607.0790000001</v>
          </cell>
          <cell r="M107">
            <v>610749.93900000001</v>
          </cell>
          <cell r="S107">
            <v>886450.16749999998</v>
          </cell>
          <cell r="Y107">
            <v>1509544.24</v>
          </cell>
          <cell r="AE107">
            <v>1850784.0075000001</v>
          </cell>
          <cell r="AK107">
            <v>2720397.4175</v>
          </cell>
          <cell r="AQ107">
            <v>1541410.264</v>
          </cell>
          <cell r="AW107">
            <v>1363473.9924999999</v>
          </cell>
          <cell r="BC107">
            <v>1003582.9215000001</v>
          </cell>
          <cell r="BI107">
            <v>2046271.0024999999</v>
          </cell>
          <cell r="BO107">
            <v>1758467.9214999999</v>
          </cell>
          <cell r="BU107">
            <v>2248294.4550000001</v>
          </cell>
        </row>
        <row r="108">
          <cell r="G108">
            <v>28709465.317499999</v>
          </cell>
          <cell r="M108">
            <v>23567749.57</v>
          </cell>
          <cell r="S108">
            <v>26981260.524</v>
          </cell>
          <cell r="Y108">
            <v>27172801.657499999</v>
          </cell>
          <cell r="AE108">
            <v>18652749.775000002</v>
          </cell>
          <cell r="AK108">
            <v>16074138.809</v>
          </cell>
          <cell r="AQ108">
            <v>24831452.458000001</v>
          </cell>
          <cell r="AW108">
            <v>26536729.912500001</v>
          </cell>
          <cell r="BC108">
            <v>29193855.267999999</v>
          </cell>
          <cell r="BI108">
            <v>30093661.9615</v>
          </cell>
          <cell r="BO108">
            <v>20514816.844000001</v>
          </cell>
          <cell r="BU108">
            <v>30639225.111500002</v>
          </cell>
        </row>
        <row r="109">
          <cell r="G109">
            <v>2532694.2039999999</v>
          </cell>
          <cell r="M109">
            <v>1838291.719</v>
          </cell>
          <cell r="S109">
            <v>1636932.8475000001</v>
          </cell>
          <cell r="Y109">
            <v>3637210.8939999999</v>
          </cell>
          <cell r="AE109">
            <v>2360993.1414999999</v>
          </cell>
          <cell r="AK109">
            <v>3663765.2085000002</v>
          </cell>
          <cell r="AQ109">
            <v>1683005.5250000001</v>
          </cell>
          <cell r="AW109">
            <v>2158080.7590000001</v>
          </cell>
          <cell r="BC109">
            <v>1472179.5490000001</v>
          </cell>
          <cell r="BI109">
            <v>3336064.6915000002</v>
          </cell>
          <cell r="BO109">
            <v>2540253.6365</v>
          </cell>
          <cell r="BU109">
            <v>2636739.2275</v>
          </cell>
        </row>
        <row r="110">
          <cell r="G110">
            <v>1931678.754</v>
          </cell>
          <cell r="M110">
            <v>1245075.5715000001</v>
          </cell>
          <cell r="S110">
            <v>1435099.8800000001</v>
          </cell>
          <cell r="Y110">
            <v>2190487.9015000002</v>
          </cell>
          <cell r="AE110">
            <v>917640.32250000001</v>
          </cell>
          <cell r="AK110">
            <v>1974080.7150000001</v>
          </cell>
          <cell r="AQ110">
            <v>1483282.0024999999</v>
          </cell>
          <cell r="AW110">
            <v>1709837.8064999999</v>
          </cell>
          <cell r="BC110">
            <v>1048813.9375</v>
          </cell>
          <cell r="BI110">
            <v>1414432.2575000001</v>
          </cell>
          <cell r="BO110">
            <v>921129.02</v>
          </cell>
          <cell r="BU110">
            <v>1493416.51</v>
          </cell>
        </row>
        <row r="111">
          <cell r="G111">
            <v>0</v>
          </cell>
          <cell r="M111">
            <v>0</v>
          </cell>
          <cell r="S111">
            <v>131321.06450000001</v>
          </cell>
          <cell r="Y111">
            <v>0</v>
          </cell>
          <cell r="AE111">
            <v>0</v>
          </cell>
          <cell r="AK111">
            <v>0</v>
          </cell>
          <cell r="AQ111">
            <v>0</v>
          </cell>
          <cell r="AW111">
            <v>0</v>
          </cell>
          <cell r="BC111">
            <v>0</v>
          </cell>
          <cell r="BI111">
            <v>0</v>
          </cell>
          <cell r="BO111">
            <v>0</v>
          </cell>
          <cell r="BU111">
            <v>0</v>
          </cell>
        </row>
        <row r="112">
          <cell r="G112">
            <v>0</v>
          </cell>
          <cell r="M112">
            <v>0</v>
          </cell>
          <cell r="S112">
            <v>995879.56700000004</v>
          </cell>
          <cell r="Y112">
            <v>0</v>
          </cell>
          <cell r="AE112">
            <v>0</v>
          </cell>
          <cell r="AK112">
            <v>0</v>
          </cell>
          <cell r="AQ112">
            <v>0</v>
          </cell>
          <cell r="AW112">
            <v>0</v>
          </cell>
          <cell r="BC112">
            <v>0</v>
          </cell>
          <cell r="BI112">
            <v>0</v>
          </cell>
          <cell r="BO112">
            <v>0</v>
          </cell>
          <cell r="BU112">
            <v>0</v>
          </cell>
        </row>
        <row r="113">
          <cell r="G113">
            <v>0</v>
          </cell>
          <cell r="M113">
            <v>0</v>
          </cell>
          <cell r="S113">
            <v>0</v>
          </cell>
          <cell r="Y113">
            <v>0</v>
          </cell>
          <cell r="AE113">
            <v>0</v>
          </cell>
          <cell r="AK113">
            <v>0</v>
          </cell>
          <cell r="AQ113">
            <v>0</v>
          </cell>
          <cell r="AW113">
            <v>0</v>
          </cell>
          <cell r="BC113">
            <v>0</v>
          </cell>
          <cell r="BI113">
            <v>0</v>
          </cell>
          <cell r="BO113">
            <v>0</v>
          </cell>
          <cell r="BU113">
            <v>0</v>
          </cell>
        </row>
        <row r="114">
          <cell r="G114">
            <v>0</v>
          </cell>
          <cell r="M114">
            <v>164051.326</v>
          </cell>
          <cell r="S114">
            <v>0</v>
          </cell>
          <cell r="Y114">
            <v>0</v>
          </cell>
          <cell r="AE114">
            <v>0</v>
          </cell>
          <cell r="AK114">
            <v>0</v>
          </cell>
          <cell r="AQ114">
            <v>0</v>
          </cell>
          <cell r="AW114">
            <v>0</v>
          </cell>
          <cell r="BC114">
            <v>0</v>
          </cell>
          <cell r="BI114">
            <v>0</v>
          </cell>
          <cell r="BO114">
            <v>0</v>
          </cell>
          <cell r="BU114">
            <v>0</v>
          </cell>
        </row>
        <row r="115">
          <cell r="G115">
            <v>0</v>
          </cell>
          <cell r="M115">
            <v>414719.70900000003</v>
          </cell>
          <cell r="S115">
            <v>0</v>
          </cell>
          <cell r="Y115">
            <v>0</v>
          </cell>
          <cell r="AE115">
            <v>0</v>
          </cell>
          <cell r="AK115">
            <v>0</v>
          </cell>
          <cell r="AQ115">
            <v>0</v>
          </cell>
          <cell r="AW115">
            <v>0</v>
          </cell>
          <cell r="BC115">
            <v>0</v>
          </cell>
          <cell r="BI115">
            <v>0</v>
          </cell>
          <cell r="BO115">
            <v>0</v>
          </cell>
          <cell r="BU115">
            <v>0</v>
          </cell>
        </row>
        <row r="116">
          <cell r="G116">
            <v>0</v>
          </cell>
          <cell r="M116">
            <v>0</v>
          </cell>
          <cell r="S116">
            <v>0</v>
          </cell>
          <cell r="Y116">
            <v>0</v>
          </cell>
          <cell r="AE116">
            <v>0</v>
          </cell>
          <cell r="AK116">
            <v>0</v>
          </cell>
          <cell r="AQ116">
            <v>41084.085903083702</v>
          </cell>
          <cell r="AW116">
            <v>0</v>
          </cell>
          <cell r="BC116">
            <v>0</v>
          </cell>
          <cell r="BI116">
            <v>0</v>
          </cell>
          <cell r="BO116">
            <v>0</v>
          </cell>
          <cell r="BU116">
            <v>0</v>
          </cell>
        </row>
        <row r="117">
          <cell r="G117">
            <v>0</v>
          </cell>
          <cell r="M117">
            <v>0</v>
          </cell>
          <cell r="S117">
            <v>0</v>
          </cell>
          <cell r="Y117">
            <v>0</v>
          </cell>
          <cell r="AE117">
            <v>0</v>
          </cell>
          <cell r="AK117">
            <v>0</v>
          </cell>
          <cell r="AQ117">
            <v>0</v>
          </cell>
          <cell r="AW117">
            <v>0</v>
          </cell>
          <cell r="BC117">
            <v>0</v>
          </cell>
          <cell r="BI117">
            <v>0</v>
          </cell>
          <cell r="BO117">
            <v>0</v>
          </cell>
          <cell r="BU117">
            <v>0</v>
          </cell>
        </row>
        <row r="118">
          <cell r="G118">
            <v>134960853.99650002</v>
          </cell>
          <cell r="M118">
            <v>110549180.388</v>
          </cell>
          <cell r="S118">
            <v>103728732.329</v>
          </cell>
          <cell r="Y118">
            <v>125536164.1565</v>
          </cell>
          <cell r="AE118">
            <v>128300753.38850001</v>
          </cell>
          <cell r="AK118">
            <v>127750738.5335</v>
          </cell>
          <cell r="AQ118">
            <v>111822039.255</v>
          </cell>
          <cell r="AW118">
            <v>109280459.984</v>
          </cell>
          <cell r="BC118">
            <v>115880540.88500001</v>
          </cell>
          <cell r="BI118">
            <v>130658370.71250001</v>
          </cell>
          <cell r="BO118">
            <v>108576018.234</v>
          </cell>
          <cell r="BU118">
            <v>122673046.20550001</v>
          </cell>
        </row>
        <row r="119">
          <cell r="G119">
            <v>36058248.216499999</v>
          </cell>
          <cell r="M119">
            <v>30228193.050999999</v>
          </cell>
          <cell r="S119">
            <v>33615298.550999999</v>
          </cell>
          <cell r="Y119">
            <v>33317843.524500001</v>
          </cell>
          <cell r="AE119">
            <v>36719865.410999998</v>
          </cell>
          <cell r="AK119">
            <v>31249651.931499999</v>
          </cell>
          <cell r="AQ119">
            <v>35721315.526500002</v>
          </cell>
          <cell r="AW119">
            <v>26273211.552500002</v>
          </cell>
          <cell r="BC119">
            <v>23746885.897</v>
          </cell>
          <cell r="BI119">
            <v>32107650.695</v>
          </cell>
          <cell r="BO119">
            <v>30744066.644500002</v>
          </cell>
          <cell r="BU119">
            <v>28184006.0955</v>
          </cell>
        </row>
        <row r="120">
          <cell r="G120">
            <v>143540804.24000001</v>
          </cell>
          <cell r="M120">
            <v>98094624.850000009</v>
          </cell>
          <cell r="S120">
            <v>168647168.17750001</v>
          </cell>
          <cell r="Y120">
            <v>164162183.33149999</v>
          </cell>
          <cell r="AE120">
            <v>198538738.25299999</v>
          </cell>
          <cell r="AK120">
            <v>222674341.2455</v>
          </cell>
          <cell r="AQ120">
            <v>250152912.24700001</v>
          </cell>
          <cell r="AW120">
            <v>161455415.46850002</v>
          </cell>
          <cell r="BC120">
            <v>98933058.729514897</v>
          </cell>
          <cell r="BI120">
            <v>225096890.67300001</v>
          </cell>
          <cell r="BO120">
            <v>229834534.11750001</v>
          </cell>
          <cell r="BU120">
            <v>225708434.29950002</v>
          </cell>
        </row>
        <row r="121">
          <cell r="G121">
            <v>78739348.757500008</v>
          </cell>
          <cell r="M121">
            <v>42716443.269000001</v>
          </cell>
          <cell r="S121">
            <v>74991141.548500001</v>
          </cell>
          <cell r="Y121">
            <v>37763850.200999998</v>
          </cell>
          <cell r="AE121">
            <v>73784502.322500005</v>
          </cell>
          <cell r="AK121">
            <v>103945184.6675</v>
          </cell>
          <cell r="AQ121">
            <v>104120713.0675</v>
          </cell>
          <cell r="AW121">
            <v>109901332.43700001</v>
          </cell>
          <cell r="BC121">
            <v>107159180.927</v>
          </cell>
          <cell r="BI121">
            <v>112471660.833</v>
          </cell>
          <cell r="BO121">
            <v>97370074.233500004</v>
          </cell>
          <cell r="BU121">
            <v>101430269.76900001</v>
          </cell>
        </row>
        <row r="122">
          <cell r="G122">
            <v>99953117.856000006</v>
          </cell>
          <cell r="M122">
            <v>99750714.844500005</v>
          </cell>
          <cell r="S122">
            <v>76266291.173999995</v>
          </cell>
          <cell r="Y122">
            <v>84934033.837500006</v>
          </cell>
          <cell r="AE122">
            <v>67692037.842999995</v>
          </cell>
          <cell r="AK122">
            <v>82322425.225500003</v>
          </cell>
          <cell r="AQ122">
            <v>111568929.1365</v>
          </cell>
          <cell r="AW122">
            <v>102381689.4315</v>
          </cell>
          <cell r="BC122">
            <v>105361252.9795</v>
          </cell>
          <cell r="BI122">
            <v>105058297.16950001</v>
          </cell>
          <cell r="BO122">
            <v>98840777.876499996</v>
          </cell>
          <cell r="BU122">
            <v>105148977.20100001</v>
          </cell>
        </row>
        <row r="123">
          <cell r="G123">
            <v>48777170.125500001</v>
          </cell>
          <cell r="M123">
            <v>33948690.336500004</v>
          </cell>
          <cell r="S123">
            <v>61276170.752500005</v>
          </cell>
          <cell r="Y123">
            <v>35115463.873999998</v>
          </cell>
          <cell r="AE123">
            <v>67747833.721499994</v>
          </cell>
          <cell r="AK123">
            <v>66375885.968500003</v>
          </cell>
          <cell r="AQ123">
            <v>83076654.816</v>
          </cell>
          <cell r="AW123">
            <v>22206727.190000001</v>
          </cell>
          <cell r="BC123">
            <v>30789187.602499999</v>
          </cell>
          <cell r="BI123">
            <v>74138449.555999994</v>
          </cell>
          <cell r="BO123">
            <v>39065963.331</v>
          </cell>
          <cell r="BU123">
            <v>28902956.453000002</v>
          </cell>
        </row>
        <row r="124">
          <cell r="G124">
            <v>0</v>
          </cell>
          <cell r="M124">
            <v>0</v>
          </cell>
          <cell r="S124">
            <v>0</v>
          </cell>
          <cell r="Y124">
            <v>0</v>
          </cell>
          <cell r="AE124">
            <v>0</v>
          </cell>
          <cell r="AK124">
            <v>6088350.3562500002</v>
          </cell>
          <cell r="AQ124">
            <v>313114516.15000004</v>
          </cell>
          <cell r="AW124">
            <v>133244067.015</v>
          </cell>
          <cell r="BC124">
            <v>141587580.22150001</v>
          </cell>
          <cell r="BI124">
            <v>243558522.61450002</v>
          </cell>
          <cell r="BO124">
            <v>265352820.1485</v>
          </cell>
          <cell r="BU124">
            <v>763213317.44200003</v>
          </cell>
        </row>
        <row r="125">
          <cell r="G125">
            <v>43841928.829999998</v>
          </cell>
          <cell r="M125">
            <v>29152228.651500002</v>
          </cell>
          <cell r="S125">
            <v>34229724.145000003</v>
          </cell>
          <cell r="Y125">
            <v>41424681.234999999</v>
          </cell>
          <cell r="AE125">
            <v>35227836.619500004</v>
          </cell>
          <cell r="AK125">
            <v>25980457.978</v>
          </cell>
          <cell r="AQ125">
            <v>26500963.884500001</v>
          </cell>
          <cell r="AW125">
            <v>12602161.659</v>
          </cell>
          <cell r="BC125">
            <v>7504170.6850000005</v>
          </cell>
          <cell r="BI125">
            <v>12436017.114500001</v>
          </cell>
          <cell r="BO125">
            <v>12658816.8365</v>
          </cell>
          <cell r="BU125">
            <v>16922616.850000001</v>
          </cell>
        </row>
        <row r="126">
          <cell r="G126">
            <v>52416549.726500005</v>
          </cell>
          <cell r="M126">
            <v>35381802.1175</v>
          </cell>
          <cell r="S126">
            <v>48974672.734000005</v>
          </cell>
          <cell r="Y126">
            <v>38016162.399000004</v>
          </cell>
          <cell r="AE126">
            <v>33619304.380000003</v>
          </cell>
          <cell r="AK126">
            <v>60586402.697000004</v>
          </cell>
          <cell r="AQ126">
            <v>70897498.258000001</v>
          </cell>
          <cell r="AW126">
            <v>39644075.428999998</v>
          </cell>
          <cell r="BC126">
            <v>27551920.425500002</v>
          </cell>
          <cell r="BI126">
            <v>41401572.582500003</v>
          </cell>
          <cell r="BO126">
            <v>37635752.566</v>
          </cell>
          <cell r="BU126">
            <v>47783445.155500002</v>
          </cell>
        </row>
        <row r="129">
          <cell r="G129">
            <v>266289077.20500001</v>
          </cell>
          <cell r="M129">
            <v>251233594.32500002</v>
          </cell>
          <cell r="S129">
            <v>266003944.08875</v>
          </cell>
          <cell r="Y129">
            <v>271231143.50749999</v>
          </cell>
          <cell r="AE129">
            <v>268202352.63875002</v>
          </cell>
          <cell r="AK129">
            <v>251404836.8125</v>
          </cell>
          <cell r="AQ129">
            <v>252507762.59999999</v>
          </cell>
          <cell r="AW129">
            <v>213649866.7399998</v>
          </cell>
          <cell r="BC129">
            <v>169615927.26624969</v>
          </cell>
          <cell r="BI129">
            <v>281986159.42250001</v>
          </cell>
          <cell r="BO129">
            <v>268205305.15625</v>
          </cell>
          <cell r="BU129">
            <v>258377153.97624999</v>
          </cell>
        </row>
        <row r="130">
          <cell r="G130">
            <v>131369418.059</v>
          </cell>
          <cell r="M130">
            <v>137086966.43400002</v>
          </cell>
          <cell r="S130">
            <v>132050682.0175</v>
          </cell>
          <cell r="Y130">
            <v>137918808.785</v>
          </cell>
          <cell r="AE130">
            <v>131738103.1875</v>
          </cell>
          <cell r="AK130">
            <v>127353899.0165</v>
          </cell>
          <cell r="AQ130">
            <v>119902866.5915</v>
          </cell>
          <cell r="AW130">
            <v>103429760.47750001</v>
          </cell>
          <cell r="BC130">
            <v>82592072.263999999</v>
          </cell>
          <cell r="BI130">
            <v>130836982.14750001</v>
          </cell>
          <cell r="BO130">
            <v>121159656.285</v>
          </cell>
          <cell r="BU130">
            <v>123532799.5475</v>
          </cell>
        </row>
        <row r="132">
          <cell r="G132">
            <v>1093991838.16875</v>
          </cell>
          <cell r="M132">
            <v>200233509.04875001</v>
          </cell>
          <cell r="S132">
            <v>425483642.435</v>
          </cell>
          <cell r="Y132">
            <v>732414472.25</v>
          </cell>
          <cell r="AE132">
            <v>1221982893.2837501</v>
          </cell>
          <cell r="AK132">
            <v>921902457.88625002</v>
          </cell>
          <cell r="AQ132">
            <v>1142731914.1625001</v>
          </cell>
          <cell r="AW132">
            <v>729373063.51374996</v>
          </cell>
          <cell r="BC132">
            <v>863094600.58249998</v>
          </cell>
          <cell r="BI132">
            <v>915066748.45125008</v>
          </cell>
          <cell r="BO132">
            <v>1391239941.51875</v>
          </cell>
          <cell r="BU132">
            <v>1857858708.5875001</v>
          </cell>
        </row>
        <row r="134">
          <cell r="G134">
            <v>787226973.98224998</v>
          </cell>
          <cell r="M134">
            <v>713852460.73725009</v>
          </cell>
          <cell r="S134">
            <v>680129274.65875006</v>
          </cell>
          <cell r="Y134">
            <v>555667602.62524998</v>
          </cell>
          <cell r="AE134">
            <v>623489984.96775007</v>
          </cell>
          <cell r="AK134">
            <v>606731034.90522265</v>
          </cell>
          <cell r="AQ134">
            <v>658642019.87199986</v>
          </cell>
          <cell r="AW134">
            <v>552475648.71999991</v>
          </cell>
          <cell r="BC134">
            <v>582970865.91075003</v>
          </cell>
          <cell r="BI134">
            <v>607603232.58049989</v>
          </cell>
          <cell r="BO134">
            <v>657876148.26324999</v>
          </cell>
          <cell r="BU134">
            <v>741577864.34050012</v>
          </cell>
        </row>
        <row r="135">
          <cell r="G135">
            <v>18059303.634500001</v>
          </cell>
          <cell r="M135">
            <v>16356715.546</v>
          </cell>
          <cell r="S135">
            <v>16160319.161499999</v>
          </cell>
          <cell r="Y135">
            <v>14434096.823000001</v>
          </cell>
          <cell r="AE135">
            <v>15551067.704500001</v>
          </cell>
          <cell r="AK135">
            <v>17028611.170000002</v>
          </cell>
          <cell r="AQ135">
            <v>18696470.315499999</v>
          </cell>
          <cell r="AW135">
            <v>16347337.3345</v>
          </cell>
          <cell r="BC135">
            <v>14993106.0975</v>
          </cell>
          <cell r="BI135">
            <v>18656870.600499999</v>
          </cell>
          <cell r="BO135">
            <v>23755875.378000002</v>
          </cell>
          <cell r="BU135">
            <v>28162650.6105</v>
          </cell>
        </row>
        <row r="136">
          <cell r="G136">
            <v>82289685.152611494</v>
          </cell>
          <cell r="M136">
            <v>82129334.317328006</v>
          </cell>
          <cell r="S136">
            <v>116277649.4493635</v>
          </cell>
          <cell r="Y136">
            <v>97994609.422383994</v>
          </cell>
          <cell r="AE136">
            <v>107204373.80578649</v>
          </cell>
          <cell r="AK136">
            <v>158002415.31113651</v>
          </cell>
          <cell r="AQ136">
            <v>145579103.95179901</v>
          </cell>
          <cell r="AW136">
            <v>145943296.39844802</v>
          </cell>
          <cell r="BC136">
            <v>115767855.38993901</v>
          </cell>
          <cell r="BI136">
            <v>100248323.95873901</v>
          </cell>
          <cell r="BO136">
            <v>96938165.099543497</v>
          </cell>
          <cell r="BU136">
            <v>90350436.079139009</v>
          </cell>
        </row>
        <row r="137">
          <cell r="G137">
            <v>181703253.47499999</v>
          </cell>
          <cell r="M137">
            <v>174757747.07500002</v>
          </cell>
          <cell r="S137">
            <v>190076268.57500002</v>
          </cell>
          <cell r="Y137">
            <v>183353347.42500001</v>
          </cell>
          <cell r="AE137">
            <v>178035605.90000001</v>
          </cell>
          <cell r="AK137">
            <v>186448270.09999999</v>
          </cell>
          <cell r="AQ137">
            <v>189368475.70000002</v>
          </cell>
          <cell r="AW137">
            <v>184752142.27500001</v>
          </cell>
          <cell r="BC137">
            <v>183387493.625</v>
          </cell>
          <cell r="BI137">
            <v>185727989.875</v>
          </cell>
          <cell r="BO137">
            <v>169851911.72499999</v>
          </cell>
          <cell r="BU137">
            <v>180631352.05000001</v>
          </cell>
        </row>
        <row r="138">
          <cell r="G138">
            <v>207365992.34999999</v>
          </cell>
          <cell r="M138">
            <v>215929210.25</v>
          </cell>
          <cell r="S138">
            <v>200861494</v>
          </cell>
          <cell r="Y138">
            <v>213700183</v>
          </cell>
          <cell r="AE138">
            <v>182194105.09999999</v>
          </cell>
          <cell r="AK138">
            <v>179414294</v>
          </cell>
          <cell r="AQ138">
            <v>217300702.25</v>
          </cell>
          <cell r="AW138">
            <v>109814673.05</v>
          </cell>
          <cell r="BC138">
            <v>149296146.25</v>
          </cell>
          <cell r="BI138">
            <v>195304623.25</v>
          </cell>
          <cell r="BO138">
            <v>188250893.15000001</v>
          </cell>
          <cell r="BU138">
            <v>179844790.09999999</v>
          </cell>
        </row>
        <row r="139">
          <cell r="G139">
            <v>352148470.94599998</v>
          </cell>
          <cell r="M139">
            <v>367415290.58399999</v>
          </cell>
          <cell r="S139">
            <v>376752220.45700002</v>
          </cell>
          <cell r="Y139">
            <v>373303020.37450004</v>
          </cell>
          <cell r="AE139">
            <v>345296472.92699999</v>
          </cell>
          <cell r="AK139">
            <v>272858102.7015</v>
          </cell>
          <cell r="AQ139">
            <v>380884427.083</v>
          </cell>
          <cell r="AW139">
            <v>225943690.32950002</v>
          </cell>
          <cell r="BC139">
            <v>357585079.34399998</v>
          </cell>
          <cell r="BI139">
            <v>342387729.5855</v>
          </cell>
          <cell r="BO139">
            <v>322559651.38</v>
          </cell>
          <cell r="BU139">
            <v>344159096.16350001</v>
          </cell>
        </row>
        <row r="140">
          <cell r="G140">
            <v>13851317.842500001</v>
          </cell>
          <cell r="M140">
            <v>17354315.827500001</v>
          </cell>
          <cell r="S140">
            <v>15006775.16</v>
          </cell>
          <cell r="Y140">
            <v>17361543.675000001</v>
          </cell>
          <cell r="AE140">
            <v>16943605.475000001</v>
          </cell>
          <cell r="AK140">
            <v>2447513.5449999999</v>
          </cell>
          <cell r="AQ140">
            <v>1216133.845</v>
          </cell>
          <cell r="AW140">
            <v>13150216.635</v>
          </cell>
          <cell r="BC140">
            <v>16215226.110000001</v>
          </cell>
          <cell r="BI140">
            <v>17455092.975000001</v>
          </cell>
          <cell r="BO140">
            <v>14201072.995000001</v>
          </cell>
          <cell r="BU140">
            <v>9342675.4649999999</v>
          </cell>
        </row>
        <row r="141">
          <cell r="G141">
            <v>179806927.32600001</v>
          </cell>
          <cell r="M141">
            <v>206043034.51700002</v>
          </cell>
          <cell r="S141">
            <v>217871096.88350001</v>
          </cell>
          <cell r="Y141">
            <v>215408432.72600001</v>
          </cell>
          <cell r="AE141">
            <v>205381734.79750001</v>
          </cell>
          <cell r="AK141">
            <v>195891012.27400002</v>
          </cell>
          <cell r="AQ141">
            <v>199972587.98700002</v>
          </cell>
          <cell r="AW141">
            <v>211232715.09299999</v>
          </cell>
          <cell r="BC141">
            <v>212262891.83700001</v>
          </cell>
          <cell r="BI141">
            <v>224575327.92750001</v>
          </cell>
          <cell r="BO141">
            <v>203268764.414</v>
          </cell>
          <cell r="BU141">
            <v>212570930.77450001</v>
          </cell>
        </row>
        <row r="142">
          <cell r="G142">
            <v>262918570.70899999</v>
          </cell>
          <cell r="M142">
            <v>247948534.46150002</v>
          </cell>
          <cell r="S142">
            <v>254161028.47800002</v>
          </cell>
          <cell r="Y142">
            <v>192948745.68900001</v>
          </cell>
          <cell r="AE142">
            <v>268566335.96250004</v>
          </cell>
          <cell r="AK142">
            <v>233794376.51100001</v>
          </cell>
          <cell r="AQ142">
            <v>248716857.82550001</v>
          </cell>
          <cell r="AW142">
            <v>239968227.47049999</v>
          </cell>
          <cell r="BC142">
            <v>248891991.1455</v>
          </cell>
          <cell r="BI142">
            <v>268199046.31299999</v>
          </cell>
          <cell r="BO142">
            <v>242012163.97350001</v>
          </cell>
          <cell r="BU142">
            <v>268379135.7705</v>
          </cell>
        </row>
        <row r="143">
          <cell r="G143">
            <v>361364155</v>
          </cell>
          <cell r="M143">
            <v>382456488.5</v>
          </cell>
          <cell r="S143">
            <v>360305199.5</v>
          </cell>
          <cell r="Y143">
            <v>283124910.5</v>
          </cell>
          <cell r="AE143">
            <v>299230770</v>
          </cell>
          <cell r="AK143">
            <v>329050138.5</v>
          </cell>
          <cell r="AQ143">
            <v>378185391.5</v>
          </cell>
          <cell r="AW143">
            <v>413006049.5</v>
          </cell>
          <cell r="BC143">
            <v>398674522.5</v>
          </cell>
          <cell r="BI143">
            <v>436414539.5</v>
          </cell>
          <cell r="BO143">
            <v>414386713</v>
          </cell>
          <cell r="BU143">
            <v>406364472.5</v>
          </cell>
        </row>
        <row r="146">
          <cell r="G146">
            <v>36525940.392999999</v>
          </cell>
          <cell r="M146">
            <v>36058947.084800005</v>
          </cell>
          <cell r="S146">
            <v>38628694.078249998</v>
          </cell>
          <cell r="Y146">
            <v>80832171.754200011</v>
          </cell>
          <cell r="AE146">
            <v>203569455.85119998</v>
          </cell>
          <cell r="AK146">
            <v>104157855.31434999</v>
          </cell>
          <cell r="AQ146">
            <v>108879551.07245001</v>
          </cell>
          <cell r="AW146">
            <v>39707905.9648</v>
          </cell>
          <cell r="BC146">
            <v>65486618.739500001</v>
          </cell>
          <cell r="BI146">
            <v>67963234.441700011</v>
          </cell>
          <cell r="BO146">
            <v>31963344.126949999</v>
          </cell>
          <cell r="BU146">
            <v>19119060.159199998</v>
          </cell>
        </row>
        <row r="151">
          <cell r="G151">
            <v>533007366.5</v>
          </cell>
          <cell r="M151">
            <v>548713913</v>
          </cell>
          <cell r="S151">
            <v>267021167.5</v>
          </cell>
          <cell r="Y151">
            <v>480336147.5</v>
          </cell>
          <cell r="AE151">
            <v>574899251</v>
          </cell>
          <cell r="AK151">
            <v>525408426</v>
          </cell>
          <cell r="AQ151">
            <v>581955662</v>
          </cell>
          <cell r="AW151">
            <v>410256010.5</v>
          </cell>
          <cell r="BC151">
            <v>387261649</v>
          </cell>
          <cell r="BI151">
            <v>557345705.5</v>
          </cell>
          <cell r="BO151">
            <v>463241882.5</v>
          </cell>
          <cell r="BU151">
            <v>516569216.5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5">
          <cell r="G5">
            <v>95391070</v>
          </cell>
        </row>
        <row r="187">
          <cell r="H187">
            <v>0</v>
          </cell>
          <cell r="I187">
            <v>97506582.514499992</v>
          </cell>
          <cell r="M187">
            <v>0</v>
          </cell>
          <cell r="N187">
            <v>101228503.84799999</v>
          </cell>
          <cell r="R187">
            <v>0</v>
          </cell>
          <cell r="S187">
            <v>108331156.485</v>
          </cell>
          <cell r="W187">
            <v>0</v>
          </cell>
          <cell r="X187">
            <v>102260036.9235</v>
          </cell>
          <cell r="AB187">
            <v>0</v>
          </cell>
          <cell r="AC187">
            <v>99853850.295000002</v>
          </cell>
          <cell r="AG187">
            <v>0</v>
          </cell>
          <cell r="AH187">
            <v>78640911.630999997</v>
          </cell>
          <cell r="AL187">
            <v>0</v>
          </cell>
          <cell r="AM187">
            <v>94946059.921499997</v>
          </cell>
          <cell r="AQ187">
            <v>0</v>
          </cell>
          <cell r="AR187">
            <v>89659198.86649999</v>
          </cell>
          <cell r="AV187">
            <v>0</v>
          </cell>
          <cell r="AW187">
            <v>72268164.875</v>
          </cell>
          <cell r="BA187">
            <v>0</v>
          </cell>
          <cell r="BB187">
            <v>99749819.053499997</v>
          </cell>
          <cell r="BF187">
            <v>0</v>
          </cell>
          <cell r="BG187">
            <v>88339257.229000002</v>
          </cell>
          <cell r="BL187">
            <v>98665065.704999998</v>
          </cell>
          <cell r="BP187">
            <v>0</v>
          </cell>
          <cell r="BQ187">
            <v>0</v>
          </cell>
          <cell r="BU187">
            <v>0</v>
          </cell>
          <cell r="BV187">
            <v>95608803.015999988</v>
          </cell>
        </row>
        <row r="188">
          <cell r="H188">
            <v>0</v>
          </cell>
          <cell r="I188">
            <v>4359947.3374999994</v>
          </cell>
          <cell r="M188">
            <v>0</v>
          </cell>
          <cell r="N188">
            <v>3346892.6645</v>
          </cell>
          <cell r="R188">
            <v>0</v>
          </cell>
          <cell r="S188">
            <v>3983237.9569999999</v>
          </cell>
          <cell r="W188">
            <v>0</v>
          </cell>
          <cell r="X188">
            <v>5533926.8234999999</v>
          </cell>
          <cell r="AB188">
            <v>0</v>
          </cell>
          <cell r="AC188">
            <v>4000805.7654999997</v>
          </cell>
          <cell r="AG188">
            <v>0</v>
          </cell>
          <cell r="AH188">
            <v>4919601.0014999993</v>
          </cell>
          <cell r="AL188">
            <v>0</v>
          </cell>
          <cell r="AM188">
            <v>4721720.8559999997</v>
          </cell>
          <cell r="AQ188">
            <v>0</v>
          </cell>
          <cell r="AR188">
            <v>5225926.9435000001</v>
          </cell>
          <cell r="AV188">
            <v>0</v>
          </cell>
          <cell r="AW188">
            <v>5447676.9029999999</v>
          </cell>
          <cell r="BA188">
            <v>0</v>
          </cell>
          <cell r="BB188">
            <v>5423642.7579999994</v>
          </cell>
          <cell r="BF188">
            <v>0</v>
          </cell>
          <cell r="BG188">
            <v>3711181.8019999997</v>
          </cell>
          <cell r="BK188">
            <v>0</v>
          </cell>
          <cell r="BL188">
            <v>5096522.4654999999</v>
          </cell>
          <cell r="BP188">
            <v>0</v>
          </cell>
          <cell r="BQ188">
            <v>0</v>
          </cell>
          <cell r="BU188">
            <v>0</v>
          </cell>
          <cell r="BV188">
            <v>0</v>
          </cell>
        </row>
        <row r="189">
          <cell r="H189">
            <v>0</v>
          </cell>
          <cell r="I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51638116.219499998</v>
          </cell>
          <cell r="W189">
            <v>0</v>
          </cell>
          <cell r="X189">
            <v>41079317.897</v>
          </cell>
          <cell r="AB189">
            <v>0</v>
          </cell>
          <cell r="AC189">
            <v>43119319.102499999</v>
          </cell>
          <cell r="AG189">
            <v>0</v>
          </cell>
          <cell r="AH189">
            <v>44465164.370999999</v>
          </cell>
          <cell r="AL189">
            <v>0</v>
          </cell>
          <cell r="AM189">
            <v>46102113.759999998</v>
          </cell>
          <cell r="AQ189">
            <v>0</v>
          </cell>
          <cell r="AR189">
            <v>46278845.566</v>
          </cell>
          <cell r="AV189">
            <v>0</v>
          </cell>
          <cell r="AW189">
            <v>48184349.799499996</v>
          </cell>
          <cell r="BA189">
            <v>0</v>
          </cell>
          <cell r="BB189">
            <v>42125454.343999997</v>
          </cell>
          <cell r="BF189">
            <v>0</v>
          </cell>
          <cell r="BG189">
            <v>44789516.658</v>
          </cell>
          <cell r="BK189">
            <v>0</v>
          </cell>
          <cell r="BL189">
            <v>49825168.623999998</v>
          </cell>
          <cell r="BP189">
            <v>0</v>
          </cell>
          <cell r="BQ189">
            <v>0</v>
          </cell>
          <cell r="BU189">
            <v>0</v>
          </cell>
          <cell r="BV189">
            <v>0</v>
          </cell>
        </row>
        <row r="190">
          <cell r="H190">
            <v>1801408.7967918324</v>
          </cell>
          <cell r="I190">
            <v>5108244.8132964997</v>
          </cell>
          <cell r="M190">
            <v>1029612.3465</v>
          </cell>
          <cell r="N190">
            <v>8658579.4804999996</v>
          </cell>
          <cell r="R190">
            <v>904496.66823271022</v>
          </cell>
          <cell r="S190">
            <v>5825739.5109999999</v>
          </cell>
          <cell r="W190">
            <v>626030.72450000001</v>
          </cell>
          <cell r="X190">
            <v>6344197.6314999992</v>
          </cell>
          <cell r="AB190">
            <v>453860.72349999996</v>
          </cell>
          <cell r="AC190">
            <v>3836558.4035</v>
          </cell>
          <cell r="AG190">
            <v>394417.6655</v>
          </cell>
          <cell r="AH190">
            <v>2339091.2824999997</v>
          </cell>
          <cell r="AL190">
            <v>266408.2840857883</v>
          </cell>
          <cell r="AM190">
            <v>1944015.115</v>
          </cell>
          <cell r="AQ190">
            <v>1014763.2883749999</v>
          </cell>
          <cell r="AR190">
            <v>2932738.787</v>
          </cell>
          <cell r="AV190">
            <v>923941.03449999995</v>
          </cell>
          <cell r="AW190">
            <v>3612296.9479999999</v>
          </cell>
          <cell r="BA190">
            <v>1336856.2096599997</v>
          </cell>
          <cell r="BB190">
            <v>5149522.9575675</v>
          </cell>
          <cell r="BF190">
            <v>1341712.0640750004</v>
          </cell>
          <cell r="BG190">
            <v>4205007.3535000002</v>
          </cell>
          <cell r="BK190">
            <v>4496704.8914999999</v>
          </cell>
          <cell r="BL190">
            <v>3284303.9718959997</v>
          </cell>
          <cell r="BP190">
            <v>-180714.9185</v>
          </cell>
          <cell r="BQ190">
            <v>148840184.55599999</v>
          </cell>
          <cell r="BU190">
            <v>82485522.842500001</v>
          </cell>
          <cell r="BV190">
            <v>100481525.26646563</v>
          </cell>
        </row>
        <row r="191">
          <cell r="H191">
            <v>2360130.3948950032</v>
          </cell>
          <cell r="I191">
            <v>6319863.9187439997</v>
          </cell>
          <cell r="M191">
            <v>1439238.2864999999</v>
          </cell>
          <cell r="N191">
            <v>16217081.010499999</v>
          </cell>
          <cell r="R191">
            <v>1020213.0845</v>
          </cell>
          <cell r="S191">
            <v>7205161.9024999999</v>
          </cell>
          <cell r="W191">
            <v>1262458.7715</v>
          </cell>
          <cell r="X191">
            <v>13130353.768999999</v>
          </cell>
          <cell r="AB191">
            <v>1229756.0189999999</v>
          </cell>
          <cell r="AC191">
            <v>10622692.748</v>
          </cell>
          <cell r="AG191">
            <v>1116087.8540000001</v>
          </cell>
          <cell r="AH191">
            <v>7953836.5629999992</v>
          </cell>
          <cell r="AL191">
            <v>553311.71096896648</v>
          </cell>
          <cell r="AM191">
            <v>2999908.3308024998</v>
          </cell>
          <cell r="AQ191">
            <v>1076091.8606749333</v>
          </cell>
          <cell r="AR191">
            <v>2455816.1852174997</v>
          </cell>
          <cell r="AV191">
            <v>580934.52850000001</v>
          </cell>
          <cell r="AW191">
            <v>2664083.5179999997</v>
          </cell>
          <cell r="BA191">
            <v>549506.82258500007</v>
          </cell>
          <cell r="BB191">
            <v>2043776.8677824999</v>
          </cell>
          <cell r="BF191">
            <v>1526376.3721784269</v>
          </cell>
          <cell r="BG191">
            <v>4597209.4955000002</v>
          </cell>
          <cell r="BK191">
            <v>10053831.042966472</v>
          </cell>
          <cell r="BL191">
            <v>4260208.1389999995</v>
          </cell>
          <cell r="BP191">
            <v>0</v>
          </cell>
          <cell r="BQ191">
            <v>0</v>
          </cell>
          <cell r="BU191">
            <v>-3229217.2379999999</v>
          </cell>
          <cell r="BV191">
            <v>0</v>
          </cell>
        </row>
        <row r="192">
          <cell r="AL192">
            <v>937644.84636185982</v>
          </cell>
          <cell r="AM192">
            <v>2349450.29055</v>
          </cell>
          <cell r="AQ192">
            <v>1254992.87255</v>
          </cell>
          <cell r="AR192">
            <v>3372798.0789919998</v>
          </cell>
          <cell r="AV192">
            <v>1160787.3584999999</v>
          </cell>
          <cell r="AW192">
            <v>3200253.1629999997</v>
          </cell>
          <cell r="BA192">
            <v>1228371.8689999999</v>
          </cell>
          <cell r="BB192">
            <v>2874838.6144999997</v>
          </cell>
          <cell r="BF192">
            <v>1529321.0597099997</v>
          </cell>
          <cell r="BG192">
            <v>3353504.7785</v>
          </cell>
          <cell r="BK192">
            <v>1187505.8695275004</v>
          </cell>
          <cell r="BL192">
            <v>2466616.8504999997</v>
          </cell>
        </row>
        <row r="193">
          <cell r="AL193">
            <v>1619797.6633931405</v>
          </cell>
          <cell r="AM193">
            <v>1970944.784</v>
          </cell>
          <cell r="AQ193">
            <v>852797.3516488414</v>
          </cell>
          <cell r="AR193">
            <v>826392.91599999997</v>
          </cell>
          <cell r="AV193">
            <v>1422515.3984999999</v>
          </cell>
          <cell r="AW193">
            <v>1639150.7764999999</v>
          </cell>
          <cell r="BA193">
            <v>605852.98190250003</v>
          </cell>
          <cell r="BB193">
            <v>726209.90599999996</v>
          </cell>
          <cell r="BF193">
            <v>1687112.1629999999</v>
          </cell>
          <cell r="BG193">
            <v>1854613.1609999998</v>
          </cell>
          <cell r="BK193">
            <v>519118.2470115347</v>
          </cell>
          <cell r="BL193">
            <v>912545.946</v>
          </cell>
        </row>
        <row r="194">
          <cell r="H194">
            <v>19002057.647275001</v>
          </cell>
          <cell r="I194">
            <v>22796800.137429502</v>
          </cell>
          <cell r="M194">
            <v>20585742.603</v>
          </cell>
          <cell r="N194">
            <v>28928465.827</v>
          </cell>
          <cell r="R194">
            <v>19351521.895283338</v>
          </cell>
          <cell r="S194">
            <v>23580193.805216495</v>
          </cell>
          <cell r="W194">
            <v>20915548.441</v>
          </cell>
          <cell r="X194">
            <v>29809027.895</v>
          </cell>
          <cell r="AB194">
            <v>19704899.876499999</v>
          </cell>
          <cell r="AC194">
            <v>26017261.763499998</v>
          </cell>
          <cell r="AG194">
            <v>19225824.062999997</v>
          </cell>
          <cell r="AH194">
            <v>23832891.356999997</v>
          </cell>
          <cell r="AL194">
            <v>18917673.384275008</v>
          </cell>
          <cell r="AM194">
            <v>23346353.77344</v>
          </cell>
          <cell r="AQ194">
            <v>19207136.744654175</v>
          </cell>
          <cell r="AR194">
            <v>22642888.937052995</v>
          </cell>
          <cell r="AV194">
            <v>17220567.673</v>
          </cell>
          <cell r="AW194">
            <v>9768163.8909999989</v>
          </cell>
          <cell r="BA194">
            <v>19631041.80450071</v>
          </cell>
          <cell r="BB194">
            <v>24154639.467377499</v>
          </cell>
          <cell r="BF194">
            <v>20959693.006981082</v>
          </cell>
          <cell r="BG194">
            <v>23962852.734499998</v>
          </cell>
          <cell r="BK194">
            <v>21972557.723697919</v>
          </cell>
          <cell r="BL194">
            <v>28486088.687777501</v>
          </cell>
          <cell r="BP194">
            <v>0</v>
          </cell>
          <cell r="BQ194">
            <v>0</v>
          </cell>
          <cell r="BU194">
            <v>0</v>
          </cell>
          <cell r="BV194">
            <v>0</v>
          </cell>
        </row>
        <row r="195">
          <cell r="H195">
            <v>44415494.000999995</v>
          </cell>
          <cell r="I195">
            <v>170383097.91045851</v>
          </cell>
          <cell r="M195">
            <v>43409490.835999995</v>
          </cell>
          <cell r="N195">
            <v>209868321.99926397</v>
          </cell>
          <cell r="R195">
            <v>41660821.988499999</v>
          </cell>
          <cell r="S195">
            <v>327385473.56899196</v>
          </cell>
          <cell r="W195">
            <v>43185407.258499995</v>
          </cell>
          <cell r="X195">
            <v>273273719.00525397</v>
          </cell>
          <cell r="AB195">
            <v>42482606.273999996</v>
          </cell>
          <cell r="AC195">
            <v>175767202.293834</v>
          </cell>
          <cell r="AG195">
            <v>42091153.339999996</v>
          </cell>
          <cell r="AH195">
            <v>163237354.04729998</v>
          </cell>
          <cell r="AL195">
            <v>49430141.048999995</v>
          </cell>
          <cell r="AM195">
            <v>90958510.216799498</v>
          </cell>
          <cell r="AQ195">
            <v>46856002.248499997</v>
          </cell>
          <cell r="AR195">
            <v>82401074.071042001</v>
          </cell>
          <cell r="AV195">
            <v>51875958.247999996</v>
          </cell>
          <cell r="AW195">
            <v>108750321.57449999</v>
          </cell>
          <cell r="BA195">
            <v>33801974.339000002</v>
          </cell>
          <cell r="BB195">
            <v>171670317.38466901</v>
          </cell>
          <cell r="BF195">
            <v>54201468.662999995</v>
          </cell>
          <cell r="BG195">
            <v>237109007.36472148</v>
          </cell>
          <cell r="BK195">
            <v>69569908.460500002</v>
          </cell>
          <cell r="BL195">
            <v>284860042.55069244</v>
          </cell>
          <cell r="BP195">
            <v>0</v>
          </cell>
          <cell r="BQ195">
            <v>-46353.416499999999</v>
          </cell>
          <cell r="BU195">
            <v>0</v>
          </cell>
          <cell r="BV195">
            <v>17064010.896663282</v>
          </cell>
        </row>
        <row r="196">
          <cell r="H196">
            <v>13418508.177499998</v>
          </cell>
          <cell r="I196">
            <v>48716966.606218502</v>
          </cell>
          <cell r="M196">
            <v>15622139.7675</v>
          </cell>
          <cell r="N196">
            <v>54248670.910959996</v>
          </cell>
          <cell r="R196">
            <v>6714751.6674999995</v>
          </cell>
          <cell r="S196">
            <v>23689368.455938</v>
          </cell>
          <cell r="W196">
            <v>-93838.301999999996</v>
          </cell>
          <cell r="X196">
            <v>0</v>
          </cell>
          <cell r="AB196">
            <v>7771016.2639999995</v>
          </cell>
          <cell r="AC196">
            <v>35458171.237275995</v>
          </cell>
          <cell r="AG196">
            <v>14830282.2775</v>
          </cell>
          <cell r="AH196">
            <v>57041608.404000007</v>
          </cell>
          <cell r="AL196">
            <v>17232014.298999999</v>
          </cell>
          <cell r="AM196">
            <v>34015820.552263997</v>
          </cell>
          <cell r="AQ196">
            <v>14701837.280499998</v>
          </cell>
          <cell r="AR196">
            <v>31271585.444830999</v>
          </cell>
          <cell r="AV196">
            <v>17463449.48</v>
          </cell>
          <cell r="AW196">
            <v>40761009.73480799</v>
          </cell>
          <cell r="BA196">
            <v>12598166.942</v>
          </cell>
          <cell r="BB196">
            <v>53006690.713807493</v>
          </cell>
          <cell r="BF196">
            <v>17092167.439999998</v>
          </cell>
          <cell r="BG196">
            <v>60747487.775907993</v>
          </cell>
          <cell r="BK196">
            <v>15902107.075999999</v>
          </cell>
          <cell r="BL196">
            <v>65225571.919805497</v>
          </cell>
          <cell r="BP196">
            <v>0</v>
          </cell>
          <cell r="BQ196">
            <v>-624121.76371999993</v>
          </cell>
          <cell r="BU196">
            <v>0</v>
          </cell>
          <cell r="BV196">
            <v>0</v>
          </cell>
        </row>
        <row r="197">
          <cell r="H197">
            <v>90359144.378999993</v>
          </cell>
          <cell r="I197">
            <v>411922532.01960045</v>
          </cell>
          <cell r="M197">
            <v>238488459.53399998</v>
          </cell>
          <cell r="N197">
            <v>377818879.41921151</v>
          </cell>
          <cell r="R197">
            <v>87926870.056999996</v>
          </cell>
          <cell r="S197">
            <v>397928506.83753198</v>
          </cell>
          <cell r="W197">
            <v>85776346.53549999</v>
          </cell>
          <cell r="X197">
            <v>389933248.47993445</v>
          </cell>
          <cell r="AB197">
            <v>87113167.145999998</v>
          </cell>
          <cell r="AC197">
            <v>333338772.59324002</v>
          </cell>
          <cell r="AG197">
            <v>87388581.189999998</v>
          </cell>
          <cell r="AH197">
            <v>352269131.36180997</v>
          </cell>
          <cell r="AL197">
            <v>354878751.64599997</v>
          </cell>
          <cell r="AM197">
            <v>140699145.11374849</v>
          </cell>
          <cell r="AQ197">
            <v>99805346.733999997</v>
          </cell>
          <cell r="AR197">
            <v>56916747.371869996</v>
          </cell>
          <cell r="AV197">
            <v>88920428.53549999</v>
          </cell>
          <cell r="AW197">
            <v>355100053.37650001</v>
          </cell>
          <cell r="BA197">
            <v>119979016.98549999</v>
          </cell>
          <cell r="BB197">
            <v>450066154.2588945</v>
          </cell>
          <cell r="BF197">
            <v>411580570.662</v>
          </cell>
          <cell r="BG197">
            <v>493891481.07481796</v>
          </cell>
          <cell r="BK197">
            <v>213754483.28749999</v>
          </cell>
          <cell r="BL197">
            <v>528103623.63905001</v>
          </cell>
          <cell r="BP197">
            <v>0</v>
          </cell>
          <cell r="BQ197">
            <v>0</v>
          </cell>
          <cell r="BU197">
            <v>0</v>
          </cell>
          <cell r="BV197">
            <v>0</v>
          </cell>
        </row>
        <row r="198">
          <cell r="H198">
            <v>63042554.210999995</v>
          </cell>
          <cell r="I198">
            <v>185834511.58748749</v>
          </cell>
          <cell r="M198">
            <v>179354699.2755</v>
          </cell>
          <cell r="N198">
            <v>141941839.97316748</v>
          </cell>
          <cell r="R198">
            <v>35812438.078000002</v>
          </cell>
          <cell r="S198">
            <v>92117395.037858993</v>
          </cell>
          <cell r="W198">
            <v>58172023.977499999</v>
          </cell>
          <cell r="X198">
            <v>151673844.8258</v>
          </cell>
          <cell r="AB198">
            <v>75331393.372500002</v>
          </cell>
          <cell r="AC198">
            <v>161137136.48569995</v>
          </cell>
          <cell r="AG198">
            <v>65695041.791499995</v>
          </cell>
          <cell r="AH198">
            <v>133632105.76656398</v>
          </cell>
          <cell r="AL198">
            <v>204629893.19149998</v>
          </cell>
          <cell r="AM198">
            <v>129549338.08567448</v>
          </cell>
          <cell r="AQ198">
            <v>77784957.688500002</v>
          </cell>
          <cell r="AR198">
            <v>127097953.17539999</v>
          </cell>
          <cell r="AV198">
            <v>64411298.621499993</v>
          </cell>
          <cell r="AW198">
            <v>172802749.61377046</v>
          </cell>
          <cell r="BA198">
            <v>82138053.777999997</v>
          </cell>
          <cell r="BB198">
            <v>195880501.95604998</v>
          </cell>
          <cell r="BF198">
            <v>78517400.09799999</v>
          </cell>
          <cell r="BG198">
            <v>223354610.13631198</v>
          </cell>
          <cell r="BK198">
            <v>83942310.678499997</v>
          </cell>
          <cell r="BL198">
            <v>263463773.92157498</v>
          </cell>
          <cell r="BP198">
            <v>0</v>
          </cell>
          <cell r="BQ198">
            <v>0</v>
          </cell>
          <cell r="BU198">
            <v>0</v>
          </cell>
          <cell r="BV198">
            <v>0</v>
          </cell>
        </row>
        <row r="199">
          <cell r="H199">
            <v>30084845.109499998</v>
          </cell>
          <cell r="I199">
            <v>76427836.189932987</v>
          </cell>
          <cell r="M199">
            <v>39022885.947499998</v>
          </cell>
          <cell r="N199">
            <v>78319200.139341488</v>
          </cell>
          <cell r="R199">
            <v>32337642.885499999</v>
          </cell>
          <cell r="S199">
            <v>87663110.810447991</v>
          </cell>
          <cell r="W199">
            <v>36656316.342500001</v>
          </cell>
          <cell r="X199">
            <v>129584453.66901749</v>
          </cell>
          <cell r="AB199">
            <v>32720375.6745</v>
          </cell>
          <cell r="AC199">
            <v>109022710.624643</v>
          </cell>
          <cell r="AG199">
            <v>31740890.467499997</v>
          </cell>
          <cell r="AH199">
            <v>97316699.19932349</v>
          </cell>
          <cell r="AL199">
            <v>153592477.75149998</v>
          </cell>
          <cell r="AM199">
            <v>77230500.830105498</v>
          </cell>
          <cell r="AQ199">
            <v>21089374.709999997</v>
          </cell>
          <cell r="AR199">
            <v>49140055.872584</v>
          </cell>
          <cell r="AV199">
            <v>32176215.066499997</v>
          </cell>
          <cell r="AW199">
            <v>58862563.221255995</v>
          </cell>
          <cell r="BA199">
            <v>26678085.601499997</v>
          </cell>
          <cell r="BB199">
            <v>63873669.091112994</v>
          </cell>
          <cell r="BF199">
            <v>31695475.327999998</v>
          </cell>
          <cell r="BG199">
            <v>63123045.496169999</v>
          </cell>
          <cell r="BK199">
            <v>38861444.581500001</v>
          </cell>
          <cell r="BL199">
            <v>98633958.46161598</v>
          </cell>
          <cell r="BP199">
            <v>0</v>
          </cell>
          <cell r="BQ199">
            <v>6154793.1959999995</v>
          </cell>
          <cell r="BU199">
            <v>0</v>
          </cell>
          <cell r="BV199">
            <v>0</v>
          </cell>
        </row>
        <row r="200">
          <cell r="H200">
            <v>69857585.189999998</v>
          </cell>
          <cell r="I200">
            <v>194570548.94190148</v>
          </cell>
          <cell r="M200">
            <v>78007181.792999998</v>
          </cell>
          <cell r="N200">
            <v>186555711.66269249</v>
          </cell>
          <cell r="R200">
            <v>78077673.312999994</v>
          </cell>
          <cell r="S200">
            <v>245254232.62912399</v>
          </cell>
          <cell r="W200">
            <v>78424737.734499991</v>
          </cell>
          <cell r="X200">
            <v>200572676.95936799</v>
          </cell>
          <cell r="AB200">
            <v>78396287.561999992</v>
          </cell>
          <cell r="AC200">
            <v>186393855.15182248</v>
          </cell>
          <cell r="AG200">
            <v>100704348.91949999</v>
          </cell>
          <cell r="AH200">
            <v>193260716.41977748</v>
          </cell>
          <cell r="AL200">
            <v>146759384.204</v>
          </cell>
          <cell r="AM200">
            <v>12532897.577576499</v>
          </cell>
          <cell r="AQ200">
            <v>69093059.656000003</v>
          </cell>
          <cell r="AR200">
            <v>1905225.3419999999</v>
          </cell>
          <cell r="AV200">
            <v>69221004.591999993</v>
          </cell>
          <cell r="AW200">
            <v>97130363.853459984</v>
          </cell>
          <cell r="BA200">
            <v>74048891.814499989</v>
          </cell>
          <cell r="BB200">
            <v>156744709.47650498</v>
          </cell>
          <cell r="BF200">
            <v>89043158.75999999</v>
          </cell>
          <cell r="BG200">
            <v>232074043.66082996</v>
          </cell>
          <cell r="BK200">
            <v>90353982.677499995</v>
          </cell>
          <cell r="BL200">
            <v>149375887.76600999</v>
          </cell>
          <cell r="BP200">
            <v>0</v>
          </cell>
          <cell r="BQ200">
            <v>0</v>
          </cell>
          <cell r="BU200">
            <v>0</v>
          </cell>
          <cell r="BV200">
            <v>0</v>
          </cell>
        </row>
        <row r="201">
          <cell r="BV201">
            <v>5244529.3305000002</v>
          </cell>
        </row>
        <row r="202">
          <cell r="H202">
            <v>42460189.670249999</v>
          </cell>
          <cell r="I202">
            <v>75770495.817499995</v>
          </cell>
          <cell r="M202">
            <v>35311064.491499998</v>
          </cell>
          <cell r="N202">
            <v>106845324.47</v>
          </cell>
          <cell r="R202">
            <v>34310075.777999997</v>
          </cell>
          <cell r="S202">
            <v>91422857.763999999</v>
          </cell>
          <cell r="W202">
            <v>32820540.130999997</v>
          </cell>
          <cell r="X202">
            <v>52351260.927499995</v>
          </cell>
          <cell r="AB202">
            <v>30773154.338</v>
          </cell>
          <cell r="AC202">
            <v>53205995.640000001</v>
          </cell>
          <cell r="AG202">
            <v>35144187.538999997</v>
          </cell>
          <cell r="AH202">
            <v>63584838.853999995</v>
          </cell>
          <cell r="AL202">
            <v>32066583.318499997</v>
          </cell>
          <cell r="AM202">
            <v>35182041.685499996</v>
          </cell>
          <cell r="AQ202">
            <v>30797949.765499998</v>
          </cell>
          <cell r="AR202">
            <v>45463959.648499995</v>
          </cell>
          <cell r="AV202">
            <v>31865427.743999999</v>
          </cell>
          <cell r="AW202">
            <v>45947082.637084998</v>
          </cell>
          <cell r="BA202">
            <v>32294544.577499997</v>
          </cell>
          <cell r="BB202">
            <v>41271272.408</v>
          </cell>
          <cell r="BF202">
            <v>35626398.732024997</v>
          </cell>
          <cell r="BG202">
            <v>62576291.675782502</v>
          </cell>
          <cell r="BK202">
            <v>66833307.556999996</v>
          </cell>
          <cell r="BL202">
            <v>64674819.871999994</v>
          </cell>
          <cell r="BP202">
            <v>203794000</v>
          </cell>
          <cell r="BQ202">
            <v>0</v>
          </cell>
          <cell r="BU202">
            <v>0</v>
          </cell>
          <cell r="BV202">
            <v>1262898.1654999999</v>
          </cell>
        </row>
        <row r="203">
          <cell r="H203">
            <v>23263164.026000001</v>
          </cell>
          <cell r="I203">
            <v>66695845.2645</v>
          </cell>
          <cell r="M203">
            <v>45124029.46123682</v>
          </cell>
          <cell r="N203">
            <v>190471229.16946501</v>
          </cell>
          <cell r="R203">
            <v>41256610.136500001</v>
          </cell>
          <cell r="S203">
            <v>109150685.19499999</v>
          </cell>
          <cell r="W203">
            <v>37388921.905000001</v>
          </cell>
          <cell r="X203">
            <v>93601735.156499997</v>
          </cell>
          <cell r="AB203">
            <v>40313152.881499998</v>
          </cell>
          <cell r="AC203">
            <v>105450898.18699999</v>
          </cell>
          <cell r="AG203">
            <v>40538841.778499998</v>
          </cell>
          <cell r="AH203">
            <v>64885448.333499998</v>
          </cell>
          <cell r="AL203">
            <v>39172333.601882666</v>
          </cell>
          <cell r="AM203">
            <v>58831777.307999998</v>
          </cell>
          <cell r="AQ203">
            <v>38635692.661499999</v>
          </cell>
          <cell r="AR203">
            <v>50827283.799999997</v>
          </cell>
          <cell r="AV203">
            <v>41411433.203999996</v>
          </cell>
          <cell r="AW203">
            <v>97880245.586999997</v>
          </cell>
          <cell r="BA203">
            <v>40377139.4855</v>
          </cell>
          <cell r="BB203">
            <v>99205416.955499992</v>
          </cell>
          <cell r="BF203">
            <v>73304581.643999994</v>
          </cell>
          <cell r="BG203">
            <v>105909810.17449999</v>
          </cell>
          <cell r="BK203">
            <v>44145917.535999998</v>
          </cell>
          <cell r="BL203">
            <v>89682837.497999996</v>
          </cell>
          <cell r="BP203">
            <v>0</v>
          </cell>
          <cell r="BQ203">
            <v>-434422523.11799997</v>
          </cell>
          <cell r="BU203">
            <v>-57592.125499999995</v>
          </cell>
          <cell r="BV203">
            <v>629798472.38950002</v>
          </cell>
        </row>
        <row r="206">
          <cell r="H206">
            <v>274530488.9285</v>
          </cell>
          <cell r="I206">
            <v>279367751.264</v>
          </cell>
          <cell r="M206">
            <v>280635081.949</v>
          </cell>
          <cell r="N206">
            <v>326798599.84249997</v>
          </cell>
          <cell r="R206">
            <v>171800730.984</v>
          </cell>
          <cell r="S206">
            <v>181644475.94399998</v>
          </cell>
          <cell r="W206">
            <v>280635081.949</v>
          </cell>
          <cell r="X206">
            <v>299915930.98100001</v>
          </cell>
          <cell r="AB206">
            <v>281767905.94349998</v>
          </cell>
          <cell r="AC206">
            <v>310298955.21149999</v>
          </cell>
          <cell r="AG206">
            <v>267282474.62549999</v>
          </cell>
          <cell r="AH206">
            <v>221709205.70649999</v>
          </cell>
          <cell r="AL206">
            <v>280679929.58700001</v>
          </cell>
          <cell r="AM206">
            <v>173879309.039</v>
          </cell>
          <cell r="AQ206">
            <v>271582337.48399997</v>
          </cell>
          <cell r="AR206">
            <v>268374931.21049997</v>
          </cell>
          <cell r="AV206">
            <v>280635081.949</v>
          </cell>
          <cell r="AW206">
            <v>260133241.21799999</v>
          </cell>
          <cell r="BA206">
            <v>277953052.19</v>
          </cell>
          <cell r="BB206">
            <v>285910640.68299997</v>
          </cell>
          <cell r="BF206">
            <v>267487091.5174</v>
          </cell>
          <cell r="BG206">
            <v>323720080.31599998</v>
          </cell>
          <cell r="BK206">
            <v>365007500.15899998</v>
          </cell>
          <cell r="BL206">
            <v>349154631.42149997</v>
          </cell>
          <cell r="BP206">
            <v>0</v>
          </cell>
          <cell r="BQ206">
            <v>186371338.18099999</v>
          </cell>
          <cell r="BU206">
            <v>0</v>
          </cell>
          <cell r="BV206">
            <v>415038401.47649997</v>
          </cell>
        </row>
        <row r="207">
          <cell r="H207">
            <v>76995985.120499998</v>
          </cell>
          <cell r="I207">
            <v>117893097.0455</v>
          </cell>
          <cell r="M207">
            <v>80211001.568499997</v>
          </cell>
          <cell r="N207">
            <v>126348611.4135</v>
          </cell>
          <cell r="R207">
            <v>71882320.398999989</v>
          </cell>
          <cell r="S207">
            <v>78065356.144999996</v>
          </cell>
          <cell r="W207">
            <v>84260731.146499991</v>
          </cell>
          <cell r="X207">
            <v>128778760.03449999</v>
          </cell>
          <cell r="AB207">
            <v>81240878.964999989</v>
          </cell>
          <cell r="AC207">
            <v>133850770.676</v>
          </cell>
          <cell r="AG207">
            <v>74646810.157999992</v>
          </cell>
          <cell r="AH207">
            <v>117201668.47299999</v>
          </cell>
          <cell r="AL207">
            <v>81494737.081499994</v>
          </cell>
          <cell r="AM207">
            <v>135655185.27830499</v>
          </cell>
          <cell r="AQ207">
            <v>77828222.683499992</v>
          </cell>
          <cell r="AR207">
            <v>222474608.85049999</v>
          </cell>
          <cell r="AV207">
            <v>80878829.205499992</v>
          </cell>
          <cell r="AW207">
            <v>143661626.7595</v>
          </cell>
          <cell r="BA207">
            <v>80251188.155000001</v>
          </cell>
          <cell r="BB207">
            <v>139383112.50049999</v>
          </cell>
          <cell r="BF207">
            <v>74061897.817999989</v>
          </cell>
          <cell r="BG207">
            <v>145657374.039</v>
          </cell>
          <cell r="BK207">
            <v>82036715.738999993</v>
          </cell>
          <cell r="BL207">
            <v>232343499.12755996</v>
          </cell>
          <cell r="BP207">
            <v>0</v>
          </cell>
          <cell r="BQ207">
            <v>-1261776321.349</v>
          </cell>
          <cell r="BU207">
            <v>16469906.315499999</v>
          </cell>
          <cell r="BV207">
            <v>779166090.83700001</v>
          </cell>
        </row>
        <row r="209">
          <cell r="I209">
            <v>4052133353.6217756</v>
          </cell>
          <cell r="N209">
            <v>612487942.49015772</v>
          </cell>
          <cell r="S209">
            <v>825285289.99537957</v>
          </cell>
          <cell r="X209">
            <v>747655318.97010159</v>
          </cell>
          <cell r="AC209">
            <v>628044549.78485799</v>
          </cell>
          <cell r="AH209">
            <v>662480019.02326083</v>
          </cell>
          <cell r="AM209">
            <v>123062525.02050173</v>
          </cell>
          <cell r="AR209">
            <v>380330487.9394449</v>
          </cell>
          <cell r="AW209">
            <v>1555797067.1796367</v>
          </cell>
          <cell r="BB209">
            <v>2224275856.8916063</v>
          </cell>
          <cell r="BG209">
            <v>3063913925.3281465</v>
          </cell>
          <cell r="BL209">
            <v>3206395644.1081691</v>
          </cell>
          <cell r="BQ209">
            <v>10142342.338499999</v>
          </cell>
          <cell r="BV209">
            <v>0</v>
          </cell>
        </row>
        <row r="212">
          <cell r="I212">
            <v>12273657.171124998</v>
          </cell>
          <cell r="N212">
            <v>10282043.508349998</v>
          </cell>
          <cell r="S212">
            <v>12366133.074894998</v>
          </cell>
          <cell r="X212">
            <v>4518484.0176050002</v>
          </cell>
          <cell r="AC212">
            <v>7826072.8240149999</v>
          </cell>
          <cell r="AH212">
            <v>8948630.3467824999</v>
          </cell>
          <cell r="AM212">
            <v>7366704.3777124994</v>
          </cell>
          <cell r="AR212">
            <v>8953014.6463249996</v>
          </cell>
          <cell r="AW212">
            <v>7060589.2388124997</v>
          </cell>
          <cell r="BB212">
            <v>17232677.059469998</v>
          </cell>
          <cell r="BG212">
            <v>15757898.071219999</v>
          </cell>
          <cell r="BL212">
            <v>18311414.730094999</v>
          </cell>
          <cell r="BQ212">
            <v>0</v>
          </cell>
          <cell r="BV212">
            <v>0</v>
          </cell>
        </row>
        <row r="213">
          <cell r="I213">
            <v>39890412.326399997</v>
          </cell>
          <cell r="N213">
            <v>34667308.536469996</v>
          </cell>
          <cell r="S213">
            <v>42742501.325384997</v>
          </cell>
          <cell r="X213">
            <v>38406337.212995</v>
          </cell>
          <cell r="AC213">
            <v>35963048.496754996</v>
          </cell>
          <cell r="AH213">
            <v>40031664.268459998</v>
          </cell>
          <cell r="AM213">
            <v>31299128.189794999</v>
          </cell>
          <cell r="AR213">
            <v>41655440.534044996</v>
          </cell>
          <cell r="AW213">
            <v>24476279.823149998</v>
          </cell>
          <cell r="BB213">
            <v>43278493.593034998</v>
          </cell>
          <cell r="BG213">
            <v>29511088.715164997</v>
          </cell>
          <cell r="BL213">
            <v>42050704.621994995</v>
          </cell>
          <cell r="BQ213">
            <v>0</v>
          </cell>
          <cell r="BV213">
            <v>148195555.1154424</v>
          </cell>
        </row>
        <row r="214">
          <cell r="I214">
            <v>87833108.030499995</v>
          </cell>
          <cell r="N214">
            <v>114247555.46499999</v>
          </cell>
          <cell r="S214">
            <v>92051756.32949999</v>
          </cell>
          <cell r="X214">
            <v>101386528.425</v>
          </cell>
          <cell r="AC214">
            <v>37343745.015999995</v>
          </cell>
          <cell r="AH214">
            <v>102804540.91849999</v>
          </cell>
          <cell r="AM214">
            <v>94003275.00999999</v>
          </cell>
          <cell r="AR214">
            <v>85910851.164499998</v>
          </cell>
          <cell r="AW214">
            <v>108211576.23249999</v>
          </cell>
          <cell r="BB214">
            <v>84635393.280799985</v>
          </cell>
          <cell r="BG214">
            <v>113470165.28749999</v>
          </cell>
          <cell r="BL214">
            <v>136513273.0235</v>
          </cell>
          <cell r="BQ214">
            <v>0</v>
          </cell>
          <cell r="BV214">
            <v>0</v>
          </cell>
        </row>
        <row r="215">
          <cell r="I215">
            <v>130197602.1345</v>
          </cell>
          <cell r="N215">
            <v>165344744.39199999</v>
          </cell>
          <cell r="S215">
            <v>225773730.37549999</v>
          </cell>
          <cell r="X215">
            <v>130182287.51905802</v>
          </cell>
          <cell r="AC215">
            <v>175787247.0205</v>
          </cell>
          <cell r="AH215">
            <v>130564032.4610495</v>
          </cell>
          <cell r="AM215">
            <v>120536435.98349999</v>
          </cell>
          <cell r="AR215">
            <v>174032844.847</v>
          </cell>
          <cell r="AW215">
            <v>135371660.26549998</v>
          </cell>
          <cell r="BB215">
            <v>147221393.74249998</v>
          </cell>
          <cell r="BG215">
            <v>247797029.37549999</v>
          </cell>
          <cell r="BL215">
            <v>267925570.15249997</v>
          </cell>
          <cell r="BP215">
            <v>153736703.82549998</v>
          </cell>
          <cell r="BQ215">
            <v>99445526.045000002</v>
          </cell>
          <cell r="BV215">
            <v>5758498.7110922998</v>
          </cell>
        </row>
        <row r="216">
          <cell r="H216">
            <v>17712.996999999999</v>
          </cell>
          <cell r="I216">
            <v>36806289.289499998</v>
          </cell>
          <cell r="M216">
            <v>0</v>
          </cell>
          <cell r="N216">
            <v>38467078.747999996</v>
          </cell>
          <cell r="R216">
            <v>57686.659999999996</v>
          </cell>
          <cell r="S216">
            <v>45730932.733499996</v>
          </cell>
          <cell r="W216">
            <v>29765.998499999998</v>
          </cell>
          <cell r="X216">
            <v>45736590.372999996</v>
          </cell>
          <cell r="AB216">
            <v>32779.095734999995</v>
          </cell>
          <cell r="AC216">
            <v>82417502.310024992</v>
          </cell>
          <cell r="AG216">
            <v>108083284.9645</v>
          </cell>
          <cell r="AH216">
            <v>43517.381499999996</v>
          </cell>
          <cell r="AL216">
            <v>46097.495999999999</v>
          </cell>
          <cell r="AM216">
            <v>124746201.57349999</v>
          </cell>
          <cell r="AQ216">
            <v>45490.826000000001</v>
          </cell>
          <cell r="AR216">
            <v>113600202.94049999</v>
          </cell>
          <cell r="AV216">
            <v>0</v>
          </cell>
          <cell r="AW216">
            <v>158870754.426</v>
          </cell>
          <cell r="BB216">
            <v>214828807.80199999</v>
          </cell>
          <cell r="BG216">
            <v>220473491.3635</v>
          </cell>
          <cell r="BK216">
            <v>95286.947499999995</v>
          </cell>
          <cell r="BL216">
            <v>10543957.2895</v>
          </cell>
          <cell r="BP216">
            <v>0</v>
          </cell>
          <cell r="BQ216">
            <v>740710.20250000001</v>
          </cell>
          <cell r="BU216">
            <v>0</v>
          </cell>
          <cell r="BV216">
            <v>0</v>
          </cell>
        </row>
        <row r="217">
          <cell r="BK217">
            <v>35624.192499999997</v>
          </cell>
          <cell r="BL217">
            <v>231371561.34299999</v>
          </cell>
        </row>
        <row r="218">
          <cell r="I218">
            <v>37773540.951774992</v>
          </cell>
          <cell r="N218">
            <v>42998203.6215</v>
          </cell>
          <cell r="S218">
            <v>38439410.767499998</v>
          </cell>
          <cell r="X218">
            <v>35234281.862499997</v>
          </cell>
          <cell r="AC218">
            <v>38573859.441500001</v>
          </cell>
          <cell r="AH218">
            <v>46119432.539299987</v>
          </cell>
          <cell r="AM218">
            <v>47367033.962499999</v>
          </cell>
          <cell r="AR218">
            <v>39600695.831</v>
          </cell>
          <cell r="AW218">
            <v>40045928.8825</v>
          </cell>
          <cell r="BB218">
            <v>43782768.702500001</v>
          </cell>
          <cell r="BG218">
            <v>41590670.630725004</v>
          </cell>
          <cell r="BL218">
            <v>47057000.854499996</v>
          </cell>
          <cell r="BQ218">
            <v>0</v>
          </cell>
          <cell r="BV218">
            <v>0</v>
          </cell>
        </row>
        <row r="219">
          <cell r="H219">
            <v>91395620.931499988</v>
          </cell>
          <cell r="I219">
            <v>280428630.06597984</v>
          </cell>
          <cell r="M219">
            <v>91395620.931499988</v>
          </cell>
          <cell r="N219">
            <v>290905116.02590382</v>
          </cell>
          <cell r="R219">
            <v>91395620.931499988</v>
          </cell>
          <cell r="S219">
            <v>268969344.61082906</v>
          </cell>
          <cell r="W219">
            <v>77594882.087499991</v>
          </cell>
          <cell r="X219">
            <v>145203155.91188794</v>
          </cell>
          <cell r="AB219">
            <v>80005441.451999992</v>
          </cell>
          <cell r="AC219">
            <v>246511070.08569697</v>
          </cell>
          <cell r="AG219">
            <v>98010378.952500001</v>
          </cell>
          <cell r="AH219">
            <v>289989762.45577651</v>
          </cell>
          <cell r="AL219">
            <v>95017172.247499987</v>
          </cell>
          <cell r="AM219">
            <v>291464393.69846898</v>
          </cell>
          <cell r="AQ219">
            <v>92366699.341499999</v>
          </cell>
          <cell r="AR219">
            <v>283606799.09396756</v>
          </cell>
          <cell r="AV219">
            <v>102603008.97299999</v>
          </cell>
          <cell r="AW219">
            <v>317798119.32330704</v>
          </cell>
          <cell r="BA219">
            <v>94171762.877499998</v>
          </cell>
          <cell r="BB219">
            <v>233753406.36849999</v>
          </cell>
          <cell r="BF219">
            <v>91395620.931499988</v>
          </cell>
          <cell r="BG219">
            <v>214319180.85299999</v>
          </cell>
          <cell r="BK219">
            <v>91395620.931499988</v>
          </cell>
          <cell r="BL219">
            <v>231080641.57949999</v>
          </cell>
          <cell r="BQ219">
            <v>0</v>
          </cell>
          <cell r="BR219">
            <v>0</v>
          </cell>
          <cell r="BU219">
            <v>0</v>
          </cell>
          <cell r="BV219">
            <v>0</v>
          </cell>
        </row>
        <row r="220">
          <cell r="H220">
            <v>128055962.5</v>
          </cell>
          <cell r="I220">
            <v>304506912.15324593</v>
          </cell>
          <cell r="M220">
            <v>128055962.5</v>
          </cell>
          <cell r="N220">
            <v>278575836.07864493</v>
          </cell>
          <cell r="R220">
            <v>128055962.5</v>
          </cell>
          <cell r="S220">
            <v>283876792.02975661</v>
          </cell>
          <cell r="W220">
            <v>128055962.5</v>
          </cell>
          <cell r="X220">
            <v>328719815.51846611</v>
          </cell>
          <cell r="AB220">
            <v>128055962.5</v>
          </cell>
          <cell r="AC220">
            <v>322199149.40010184</v>
          </cell>
          <cell r="AG220">
            <v>128055962.5</v>
          </cell>
          <cell r="AH220">
            <v>322984025.04535598</v>
          </cell>
          <cell r="AL220">
            <v>128055962.5</v>
          </cell>
          <cell r="AM220">
            <v>276655235.9819234</v>
          </cell>
          <cell r="AQ220">
            <v>128055962.5</v>
          </cell>
          <cell r="AR220">
            <v>322410018.47896004</v>
          </cell>
          <cell r="AV220">
            <v>128055962.5</v>
          </cell>
          <cell r="AW220">
            <v>323448478.07017875</v>
          </cell>
          <cell r="BA220">
            <v>128055962.5</v>
          </cell>
          <cell r="BB220">
            <v>230402944.65849999</v>
          </cell>
          <cell r="BF220">
            <v>128055962.5</v>
          </cell>
          <cell r="BG220">
            <v>221101964.67099997</v>
          </cell>
          <cell r="BK220">
            <v>128055962.5</v>
          </cell>
          <cell r="BL220">
            <v>255215752.66499999</v>
          </cell>
          <cell r="BQ220">
            <v>0</v>
          </cell>
          <cell r="BR220">
            <v>0</v>
          </cell>
          <cell r="BU220">
            <v>0</v>
          </cell>
          <cell r="BV220">
            <v>0</v>
          </cell>
        </row>
        <row r="221">
          <cell r="H221">
            <v>240499010.44499999</v>
          </cell>
          <cell r="I221">
            <v>359178271.03337425</v>
          </cell>
          <cell r="M221">
            <v>274064134.04249996</v>
          </cell>
          <cell r="N221">
            <v>427165391.71419466</v>
          </cell>
          <cell r="R221">
            <v>266377230.51249999</v>
          </cell>
          <cell r="S221">
            <v>409011488.20433009</v>
          </cell>
          <cell r="W221">
            <v>16782561.651499998</v>
          </cell>
          <cell r="X221">
            <v>16979436.344549265</v>
          </cell>
          <cell r="AB221">
            <v>-2541884.2769999998</v>
          </cell>
          <cell r="AC221">
            <v>-1347197.9519908989</v>
          </cell>
          <cell r="AG221">
            <v>17548189.498999998</v>
          </cell>
          <cell r="AH221">
            <v>24622649.985725246</v>
          </cell>
          <cell r="AL221">
            <v>216488921.972</v>
          </cell>
          <cell r="AM221">
            <v>349841169.23696429</v>
          </cell>
          <cell r="AQ221">
            <v>191866331.22099999</v>
          </cell>
          <cell r="AR221">
            <v>310572840.83837557</v>
          </cell>
          <cell r="AV221">
            <v>244970276.72099999</v>
          </cell>
          <cell r="AW221">
            <v>427835344.29701012</v>
          </cell>
          <cell r="BA221">
            <v>254770312.87449998</v>
          </cell>
          <cell r="BB221">
            <v>330230762.037</v>
          </cell>
          <cell r="BF221">
            <v>260680959.6805</v>
          </cell>
          <cell r="BG221">
            <v>316422836.21499997</v>
          </cell>
          <cell r="BK221">
            <v>255842191.86099997</v>
          </cell>
          <cell r="BL221">
            <v>331153738.58399999</v>
          </cell>
          <cell r="BQ221">
            <v>0</v>
          </cell>
          <cell r="BR221">
            <v>0</v>
          </cell>
          <cell r="BU221">
            <v>0</v>
          </cell>
          <cell r="BV221">
            <v>0</v>
          </cell>
        </row>
        <row r="222">
          <cell r="H222">
            <v>10419766.0505</v>
          </cell>
          <cell r="I222">
            <v>13809836.549482604</v>
          </cell>
          <cell r="M222">
            <v>25701101.2885</v>
          </cell>
          <cell r="N222">
            <v>36772265.919266596</v>
          </cell>
          <cell r="R222">
            <v>24685803.998</v>
          </cell>
          <cell r="S222">
            <v>33667315.053744026</v>
          </cell>
          <cell r="W222">
            <v>19320291.7115</v>
          </cell>
          <cell r="X222">
            <v>28270879.183287878</v>
          </cell>
          <cell r="AB222">
            <v>24478298.119999997</v>
          </cell>
          <cell r="AC222">
            <v>36368148.021240681</v>
          </cell>
          <cell r="AG222">
            <v>22366183.2885</v>
          </cell>
          <cell r="AH222">
            <v>33360969.25349113</v>
          </cell>
          <cell r="AL222">
            <v>30525616.191499997</v>
          </cell>
          <cell r="AM222">
            <v>8498277.3445377722</v>
          </cell>
          <cell r="AQ222">
            <v>23211029.279999997</v>
          </cell>
          <cell r="AR222">
            <v>24299921.341984559</v>
          </cell>
          <cell r="AV222">
            <v>8948696.7314999998</v>
          </cell>
          <cell r="AW222">
            <v>14002861.261360234</v>
          </cell>
          <cell r="BA222">
            <v>16478200.318999998</v>
          </cell>
          <cell r="BB222">
            <v>16438847.167499999</v>
          </cell>
          <cell r="BF222">
            <v>19676016.199999999</v>
          </cell>
          <cell r="BG222">
            <v>17585214.039000001</v>
          </cell>
          <cell r="BK222">
            <v>22484758.117999997</v>
          </cell>
          <cell r="BL222">
            <v>15893488.239</v>
          </cell>
          <cell r="BQ222">
            <v>0</v>
          </cell>
          <cell r="BR222">
            <v>0</v>
          </cell>
          <cell r="BU222">
            <v>0</v>
          </cell>
          <cell r="BV222">
            <v>0</v>
          </cell>
        </row>
        <row r="223">
          <cell r="H223">
            <v>120261529.0685</v>
          </cell>
          <cell r="I223">
            <v>278057041.78548729</v>
          </cell>
          <cell r="M223">
            <v>117766102.461</v>
          </cell>
          <cell r="N223">
            <v>231916702.29703981</v>
          </cell>
          <cell r="R223">
            <v>1307844.1664999998</v>
          </cell>
          <cell r="S223">
            <v>-3448301.4290693789</v>
          </cell>
          <cell r="W223">
            <v>27103942.0255</v>
          </cell>
          <cell r="X223">
            <v>63744830.599415451</v>
          </cell>
          <cell r="AB223">
            <v>128394215.18699999</v>
          </cell>
          <cell r="AC223">
            <v>294910845.54729915</v>
          </cell>
          <cell r="AG223">
            <v>136151083.671</v>
          </cell>
          <cell r="AH223">
            <v>291582886.77963084</v>
          </cell>
          <cell r="AL223">
            <v>135324285.8175</v>
          </cell>
          <cell r="AM223">
            <v>282349636.96522784</v>
          </cell>
          <cell r="AQ223">
            <v>139082458.33399999</v>
          </cell>
          <cell r="AR223">
            <v>323426973.47155255</v>
          </cell>
          <cell r="AV223">
            <v>148568086.58199999</v>
          </cell>
          <cell r="AW223">
            <v>346058661.92489111</v>
          </cell>
          <cell r="BA223">
            <v>149289655.757</v>
          </cell>
          <cell r="BB223">
            <v>293085907.59599996</v>
          </cell>
          <cell r="BF223">
            <v>133309905.22849999</v>
          </cell>
          <cell r="BG223">
            <v>249468587.81549999</v>
          </cell>
          <cell r="BK223">
            <v>151739984.40149999</v>
          </cell>
          <cell r="BL223">
            <v>300794321.40599996</v>
          </cell>
          <cell r="BQ223">
            <v>0</v>
          </cell>
          <cell r="BR223">
            <v>0</v>
          </cell>
          <cell r="BU223">
            <v>0</v>
          </cell>
          <cell r="BV223">
            <v>0</v>
          </cell>
        </row>
        <row r="224">
          <cell r="H224">
            <v>176726995.93149999</v>
          </cell>
          <cell r="I224">
            <v>313006562.90952224</v>
          </cell>
          <cell r="M224">
            <v>176726995.93149999</v>
          </cell>
          <cell r="N224">
            <v>373629727.95691192</v>
          </cell>
          <cell r="R224">
            <v>176726995.93149999</v>
          </cell>
          <cell r="S224">
            <v>364668227.59804368</v>
          </cell>
          <cell r="W224">
            <v>176726995.93149999</v>
          </cell>
          <cell r="X224">
            <v>363043211.08583188</v>
          </cell>
          <cell r="AB224">
            <v>176726995.93149999</v>
          </cell>
          <cell r="AC224">
            <v>305124153.52669519</v>
          </cell>
          <cell r="AG224">
            <v>176726995.93149999</v>
          </cell>
          <cell r="AH224">
            <v>355219591.82477826</v>
          </cell>
          <cell r="AL224">
            <v>176726995.93149999</v>
          </cell>
          <cell r="AM224">
            <v>362357273.3296321</v>
          </cell>
          <cell r="AQ224">
            <v>176726995.93149999</v>
          </cell>
          <cell r="AR224">
            <v>238680782.74336898</v>
          </cell>
          <cell r="AV224">
            <v>176726995.93149999</v>
          </cell>
          <cell r="AW224">
            <v>394752245.28063577</v>
          </cell>
          <cell r="BA224">
            <v>176726995.93149999</v>
          </cell>
          <cell r="BB224">
            <v>301847924.60600001</v>
          </cell>
          <cell r="BF224">
            <v>176726995.93149999</v>
          </cell>
          <cell r="BG224">
            <v>310434014.08950001</v>
          </cell>
          <cell r="BK224">
            <v>176726995.93149999</v>
          </cell>
          <cell r="BL224">
            <v>329179073.676</v>
          </cell>
          <cell r="BQ224">
            <v>0</v>
          </cell>
          <cell r="BR224">
            <v>0</v>
          </cell>
          <cell r="BU224">
            <v>0</v>
          </cell>
          <cell r="BV224">
            <v>0</v>
          </cell>
        </row>
        <row r="225">
          <cell r="H225">
            <v>393081692.16599995</v>
          </cell>
          <cell r="I225">
            <v>401932602.07583827</v>
          </cell>
          <cell r="M225">
            <v>336687869.79049999</v>
          </cell>
          <cell r="N225">
            <v>391821225.82233268</v>
          </cell>
          <cell r="R225">
            <v>306760059.14899999</v>
          </cell>
          <cell r="S225">
            <v>337795578.99611539</v>
          </cell>
          <cell r="W225">
            <v>210164700.2755</v>
          </cell>
          <cell r="X225">
            <v>268952909.58690232</v>
          </cell>
          <cell r="AB225">
            <v>308323452.45099998</v>
          </cell>
          <cell r="AC225">
            <v>367433355.49427408</v>
          </cell>
          <cell r="AG225">
            <v>349865040.2245</v>
          </cell>
          <cell r="AH225">
            <v>408998985.95329481</v>
          </cell>
          <cell r="AL225">
            <v>389396551.23199999</v>
          </cell>
          <cell r="AM225">
            <v>458748805.95470315</v>
          </cell>
          <cell r="AQ225">
            <v>355001903.29999995</v>
          </cell>
          <cell r="AR225">
            <v>400849925.76577157</v>
          </cell>
          <cell r="AV225">
            <v>372366733.85949999</v>
          </cell>
          <cell r="AW225">
            <v>427912009.56055403</v>
          </cell>
          <cell r="BA225">
            <v>492077976.42549998</v>
          </cell>
          <cell r="BB225">
            <v>444506272.9145</v>
          </cell>
          <cell r="BF225">
            <v>463769394.2245</v>
          </cell>
          <cell r="BG225">
            <v>391246690.34899998</v>
          </cell>
          <cell r="BK225">
            <v>399781948.24899995</v>
          </cell>
          <cell r="BL225">
            <v>365937375.95749998</v>
          </cell>
          <cell r="BQ225">
            <v>0</v>
          </cell>
          <cell r="BR225">
            <v>0</v>
          </cell>
          <cell r="BU225">
            <v>0</v>
          </cell>
          <cell r="BV225">
            <v>0</v>
          </cell>
        </row>
        <row r="226">
          <cell r="H226">
            <v>320867566.86299998</v>
          </cell>
          <cell r="M226">
            <v>320867566.86299998</v>
          </cell>
          <cell r="R226">
            <v>320867566.86299998</v>
          </cell>
          <cell r="W226">
            <v>320867566.86299998</v>
          </cell>
          <cell r="AB226">
            <v>320867566.86299998</v>
          </cell>
          <cell r="AG226">
            <v>320867566.86299998</v>
          </cell>
          <cell r="AL226">
            <v>320867566.86299998</v>
          </cell>
          <cell r="AQ226">
            <v>320867566.86299998</v>
          </cell>
          <cell r="AV226">
            <v>320867566.86299998</v>
          </cell>
          <cell r="BA226">
            <v>320867566.86299998</v>
          </cell>
          <cell r="BF226">
            <v>320867566.86299998</v>
          </cell>
          <cell r="BK226">
            <v>320867566.86299998</v>
          </cell>
          <cell r="BP226">
            <v>0</v>
          </cell>
          <cell r="BU226">
            <v>0</v>
          </cell>
        </row>
        <row r="227">
          <cell r="H227">
            <v>326598045.93149996</v>
          </cell>
          <cell r="M227">
            <v>326598045.93149996</v>
          </cell>
          <cell r="R227">
            <v>326598045.93149996</v>
          </cell>
          <cell r="W227">
            <v>326598045.93149996</v>
          </cell>
          <cell r="AB227">
            <v>326598045.93149996</v>
          </cell>
          <cell r="AG227">
            <v>326598045.83333331</v>
          </cell>
          <cell r="AL227">
            <v>326598045.83333331</v>
          </cell>
          <cell r="AQ227">
            <v>326598045.83333331</v>
          </cell>
          <cell r="AV227">
            <v>326598045.83333331</v>
          </cell>
          <cell r="BA227">
            <v>326598045.83333331</v>
          </cell>
          <cell r="BF227">
            <v>326598045.83333331</v>
          </cell>
          <cell r="BK227">
            <v>326598045.83333331</v>
          </cell>
          <cell r="BP227">
            <v>0</v>
          </cell>
          <cell r="BU227">
            <v>0</v>
          </cell>
        </row>
        <row r="228">
          <cell r="BK228">
            <v>70231510.367499992</v>
          </cell>
        </row>
        <row r="229">
          <cell r="BU229">
            <v>2227133891.8544998</v>
          </cell>
          <cell r="BV229">
            <v>1137970003.862</v>
          </cell>
        </row>
        <row r="231">
          <cell r="H231">
            <v>347549266.66666663</v>
          </cell>
          <cell r="I231">
            <v>681267792.39999998</v>
          </cell>
          <cell r="M231">
            <v>347549266.56849998</v>
          </cell>
          <cell r="N231">
            <v>614832333.72799993</v>
          </cell>
          <cell r="R231">
            <v>347549266.56849998</v>
          </cell>
          <cell r="S231">
            <v>680767463.40499997</v>
          </cell>
          <cell r="W231">
            <v>347549266.66666663</v>
          </cell>
          <cell r="X231">
            <v>732244602.09599996</v>
          </cell>
          <cell r="AB231">
            <v>347549266.66666663</v>
          </cell>
          <cell r="AC231">
            <v>692372151.67799997</v>
          </cell>
          <cell r="AG231">
            <v>347549266.66666663</v>
          </cell>
          <cell r="AH231">
            <v>758119048.14599991</v>
          </cell>
          <cell r="AL231">
            <v>347549266.66666663</v>
          </cell>
          <cell r="AM231">
            <v>768733803.52999997</v>
          </cell>
          <cell r="AQ231">
            <v>347549266.66666663</v>
          </cell>
          <cell r="AR231">
            <v>797536801.755</v>
          </cell>
          <cell r="AV231">
            <v>347549266.66666663</v>
          </cell>
          <cell r="AW231">
            <v>788307203.85549998</v>
          </cell>
          <cell r="BA231">
            <v>347549266.66666663</v>
          </cell>
          <cell r="BB231">
            <v>830090618.24249995</v>
          </cell>
          <cell r="BF231">
            <v>347549266.66666663</v>
          </cell>
          <cell r="BG231">
            <v>360361965.86399996</v>
          </cell>
          <cell r="BK231">
            <v>391731040.06849998</v>
          </cell>
          <cell r="BL231">
            <v>892753675.63049996</v>
          </cell>
          <cell r="BP231">
            <v>-93945500</v>
          </cell>
          <cell r="BQ231">
            <v>319732067.04149997</v>
          </cell>
          <cell r="BU231">
            <v>0</v>
          </cell>
          <cell r="BV231">
            <v>0</v>
          </cell>
        </row>
        <row r="232">
          <cell r="H232">
            <v>0</v>
          </cell>
          <cell r="I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W232">
            <v>0</v>
          </cell>
          <cell r="X232">
            <v>0</v>
          </cell>
          <cell r="AB232">
            <v>0</v>
          </cell>
          <cell r="AC232">
            <v>0</v>
          </cell>
          <cell r="AG232">
            <v>0</v>
          </cell>
          <cell r="AH232">
            <v>0</v>
          </cell>
          <cell r="AL232">
            <v>0</v>
          </cell>
          <cell r="AM232">
            <v>0</v>
          </cell>
          <cell r="AQ232">
            <v>0</v>
          </cell>
          <cell r="AR232">
            <v>0</v>
          </cell>
          <cell r="AV232">
            <v>0</v>
          </cell>
          <cell r="AW232">
            <v>0</v>
          </cell>
          <cell r="BA232">
            <v>0</v>
          </cell>
          <cell r="BB232">
            <v>0</v>
          </cell>
          <cell r="BF232">
            <v>0</v>
          </cell>
          <cell r="BG232">
            <v>0</v>
          </cell>
          <cell r="BK232">
            <v>0</v>
          </cell>
          <cell r="BL232">
            <v>0</v>
          </cell>
          <cell r="BP232">
            <v>0</v>
          </cell>
          <cell r="BQ232">
            <v>0</v>
          </cell>
          <cell r="BU232">
            <v>0</v>
          </cell>
          <cell r="BV232">
            <v>2165118019.1259999</v>
          </cell>
        </row>
        <row r="233">
          <cell r="H233">
            <v>350434210.06699997</v>
          </cell>
          <cell r="I233">
            <v>0</v>
          </cell>
          <cell r="M233">
            <v>301798592.61649996</v>
          </cell>
          <cell r="N233">
            <v>0</v>
          </cell>
          <cell r="R233">
            <v>303311906.48799998</v>
          </cell>
          <cell r="S233">
            <v>0</v>
          </cell>
          <cell r="W233">
            <v>337149054.43449998</v>
          </cell>
          <cell r="X233">
            <v>0</v>
          </cell>
          <cell r="AB233">
            <v>302649540.35350001</v>
          </cell>
          <cell r="AC233">
            <v>0</v>
          </cell>
          <cell r="AG233">
            <v>316718869.97099996</v>
          </cell>
          <cell r="AH233">
            <v>0</v>
          </cell>
          <cell r="AL233">
            <v>307880796.56900001</v>
          </cell>
          <cell r="AM233">
            <v>0</v>
          </cell>
          <cell r="AQ233">
            <v>358295032.33899999</v>
          </cell>
          <cell r="AR233">
            <v>0</v>
          </cell>
          <cell r="AV233">
            <v>318978221.55000001</v>
          </cell>
          <cell r="AW233">
            <v>0</v>
          </cell>
          <cell r="BA233">
            <v>359835434.02599996</v>
          </cell>
          <cell r="BB233">
            <v>0</v>
          </cell>
          <cell r="BF233">
            <v>459241496.77649999</v>
          </cell>
          <cell r="BG233">
            <v>0</v>
          </cell>
          <cell r="BK233">
            <v>446951437.20699996</v>
          </cell>
          <cell r="BL233">
            <v>0</v>
          </cell>
          <cell r="BP233">
            <v>2966398280.7665</v>
          </cell>
          <cell r="BQ233">
            <v>0</v>
          </cell>
          <cell r="BV233">
            <v>19483549.259</v>
          </cell>
        </row>
        <row r="234">
          <cell r="H234">
            <v>175915.74649999998</v>
          </cell>
          <cell r="I234">
            <v>0</v>
          </cell>
          <cell r="M234">
            <v>175915.74649999998</v>
          </cell>
          <cell r="N234">
            <v>0</v>
          </cell>
          <cell r="R234">
            <v>175915.74649999998</v>
          </cell>
          <cell r="S234">
            <v>0</v>
          </cell>
          <cell r="W234">
            <v>175915.74649999998</v>
          </cell>
          <cell r="X234">
            <v>0</v>
          </cell>
          <cell r="AB234">
            <v>4484383.3059999999</v>
          </cell>
          <cell r="AC234">
            <v>0</v>
          </cell>
          <cell r="AG234">
            <v>175915.74649999998</v>
          </cell>
          <cell r="AH234">
            <v>0</v>
          </cell>
          <cell r="AL234">
            <v>175915.74649999998</v>
          </cell>
          <cell r="AM234">
            <v>0</v>
          </cell>
          <cell r="AQ234">
            <v>175915.74649999998</v>
          </cell>
          <cell r="AR234">
            <v>0</v>
          </cell>
          <cell r="AV234">
            <v>175915.74649999998</v>
          </cell>
          <cell r="AW234">
            <v>0</v>
          </cell>
          <cell r="BA234">
            <v>175915.74649999998</v>
          </cell>
          <cell r="BB234">
            <v>0</v>
          </cell>
          <cell r="BF234">
            <v>7548634.0129999993</v>
          </cell>
          <cell r="BG234">
            <v>0</v>
          </cell>
          <cell r="BK234">
            <v>175915.74649999998</v>
          </cell>
          <cell r="BL234">
            <v>0</v>
          </cell>
          <cell r="BP234">
            <v>0</v>
          </cell>
          <cell r="BQ234">
            <v>0</v>
          </cell>
          <cell r="BU234">
            <v>0</v>
          </cell>
          <cell r="BV234">
            <v>0</v>
          </cell>
        </row>
        <row r="235">
          <cell r="H235">
            <v>0</v>
          </cell>
          <cell r="I235">
            <v>5567889.4469999997</v>
          </cell>
          <cell r="M235">
            <v>0</v>
          </cell>
          <cell r="N235">
            <v>32869019.038142856</v>
          </cell>
          <cell r="R235">
            <v>0</v>
          </cell>
          <cell r="S235">
            <v>41092839.780357145</v>
          </cell>
          <cell r="W235">
            <v>0</v>
          </cell>
          <cell r="X235">
            <v>18297997.689999998</v>
          </cell>
          <cell r="AB235">
            <v>0</v>
          </cell>
          <cell r="AC235">
            <v>52285543.42078571</v>
          </cell>
          <cell r="AG235">
            <v>0</v>
          </cell>
          <cell r="AH235">
            <v>42455663.268357143</v>
          </cell>
          <cell r="AL235">
            <v>0</v>
          </cell>
          <cell r="AM235">
            <v>27620111.670642857</v>
          </cell>
          <cell r="AQ235">
            <v>0</v>
          </cell>
          <cell r="AR235">
            <v>6876423.7532142848</v>
          </cell>
          <cell r="AV235">
            <v>0</v>
          </cell>
          <cell r="AW235">
            <v>159034.712</v>
          </cell>
          <cell r="BA235">
            <v>0</v>
          </cell>
          <cell r="BB235">
            <v>25386758.173</v>
          </cell>
          <cell r="BF235">
            <v>0</v>
          </cell>
          <cell r="BG235">
            <v>107753466.37885714</v>
          </cell>
          <cell r="BK235">
            <v>0</v>
          </cell>
          <cell r="BL235">
            <v>45278447.409142852</v>
          </cell>
          <cell r="BP235">
            <v>0</v>
          </cell>
          <cell r="BQ235">
            <v>-83896892.299499989</v>
          </cell>
          <cell r="BU235">
            <v>0</v>
          </cell>
          <cell r="BV235">
            <v>362775.11299999995</v>
          </cell>
        </row>
        <row r="236">
          <cell r="H236">
            <v>2845437.2490714281</v>
          </cell>
          <cell r="I236">
            <v>0</v>
          </cell>
          <cell r="M236">
            <v>13713356.865499999</v>
          </cell>
          <cell r="N236">
            <v>0</v>
          </cell>
          <cell r="R236">
            <v>13738670.402642855</v>
          </cell>
          <cell r="S236">
            <v>0</v>
          </cell>
          <cell r="W236">
            <v>13420171.092785712</v>
          </cell>
          <cell r="X236">
            <v>0</v>
          </cell>
          <cell r="AB236">
            <v>8755637.5930714272</v>
          </cell>
          <cell r="AC236">
            <v>0</v>
          </cell>
          <cell r="AG236">
            <v>5502226.8014285713</v>
          </cell>
          <cell r="AH236">
            <v>0</v>
          </cell>
          <cell r="AL236">
            <v>7658162.1390714282</v>
          </cell>
          <cell r="AM236">
            <v>0</v>
          </cell>
          <cell r="AQ236">
            <v>8263229.3859285712</v>
          </cell>
          <cell r="AR236">
            <v>0</v>
          </cell>
          <cell r="AV236">
            <v>6587244.5688571418</v>
          </cell>
          <cell r="AW236">
            <v>0</v>
          </cell>
          <cell r="BA236">
            <v>7904297.49792857</v>
          </cell>
          <cell r="BB236">
            <v>0</v>
          </cell>
          <cell r="BF236">
            <v>4571035.5134999994</v>
          </cell>
          <cell r="BG236">
            <v>0</v>
          </cell>
          <cell r="BK236">
            <v>2899300.7942142859</v>
          </cell>
          <cell r="BL236">
            <v>0</v>
          </cell>
          <cell r="BP236">
            <v>0</v>
          </cell>
          <cell r="BQ236">
            <v>0</v>
          </cell>
          <cell r="BU236">
            <v>0</v>
          </cell>
          <cell r="BV236">
            <v>0</v>
          </cell>
        </row>
        <row r="237">
          <cell r="H237">
            <v>0</v>
          </cell>
          <cell r="I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W237">
            <v>0</v>
          </cell>
          <cell r="X237">
            <v>0</v>
          </cell>
          <cell r="AB237">
            <v>0</v>
          </cell>
          <cell r="AC237">
            <v>0</v>
          </cell>
          <cell r="AG237">
            <v>0</v>
          </cell>
          <cell r="AH237">
            <v>0</v>
          </cell>
          <cell r="AL237">
            <v>0</v>
          </cell>
          <cell r="AM237">
            <v>0</v>
          </cell>
          <cell r="AQ237">
            <v>0</v>
          </cell>
          <cell r="AR237">
            <v>0</v>
          </cell>
          <cell r="AV237">
            <v>0</v>
          </cell>
          <cell r="AW237">
            <v>0</v>
          </cell>
          <cell r="BA237">
            <v>0</v>
          </cell>
          <cell r="BB237">
            <v>0</v>
          </cell>
          <cell r="BF237">
            <v>0</v>
          </cell>
          <cell r="BG237">
            <v>-20309847.640499998</v>
          </cell>
          <cell r="BK237">
            <v>0</v>
          </cell>
          <cell r="BL237">
            <v>-8332972.3289999999</v>
          </cell>
          <cell r="BP237">
            <v>0</v>
          </cell>
          <cell r="BQ237">
            <v>0</v>
          </cell>
          <cell r="BU237">
            <v>0</v>
          </cell>
          <cell r="BV237">
            <v>0</v>
          </cell>
        </row>
        <row r="238">
          <cell r="H238">
            <v>760482.049</v>
          </cell>
          <cell r="I238">
            <v>0</v>
          </cell>
          <cell r="M238">
            <v>764569.59450981254</v>
          </cell>
          <cell r="N238">
            <v>0</v>
          </cell>
          <cell r="R238">
            <v>927704.15549999999</v>
          </cell>
          <cell r="S238">
            <v>0</v>
          </cell>
          <cell r="W238">
            <v>810722.571</v>
          </cell>
          <cell r="X238">
            <v>0</v>
          </cell>
          <cell r="AB238">
            <v>822382.12049999996</v>
          </cell>
          <cell r="AC238">
            <v>0</v>
          </cell>
          <cell r="AG238">
            <v>834165.36</v>
          </cell>
          <cell r="AH238">
            <v>0</v>
          </cell>
          <cell r="AL238">
            <v>834933.41599999997</v>
          </cell>
          <cell r="AM238">
            <v>0</v>
          </cell>
          <cell r="AQ238">
            <v>834533.77949999995</v>
          </cell>
          <cell r="AR238">
            <v>0</v>
          </cell>
          <cell r="AV238">
            <v>794117.42765805125</v>
          </cell>
          <cell r="AW238">
            <v>0</v>
          </cell>
          <cell r="BA238">
            <v>838366.5841060566</v>
          </cell>
          <cell r="BB238">
            <v>0</v>
          </cell>
          <cell r="BF238">
            <v>838366.5841060566</v>
          </cell>
          <cell r="BG238">
            <v>0</v>
          </cell>
          <cell r="BK238">
            <v>2987572.3309999998</v>
          </cell>
          <cell r="BL238">
            <v>0</v>
          </cell>
          <cell r="BP238">
            <v>0</v>
          </cell>
          <cell r="BQ238">
            <v>0</v>
          </cell>
          <cell r="BU238">
            <v>0</v>
          </cell>
          <cell r="BV238">
            <v>0</v>
          </cell>
        </row>
        <row r="239">
          <cell r="H239">
            <v>837859947</v>
          </cell>
          <cell r="I239">
            <v>0</v>
          </cell>
          <cell r="M239">
            <v>837859947</v>
          </cell>
          <cell r="N239">
            <v>0</v>
          </cell>
          <cell r="R239">
            <v>837859947</v>
          </cell>
          <cell r="S239">
            <v>0</v>
          </cell>
          <cell r="W239">
            <v>837859947</v>
          </cell>
          <cell r="X239">
            <v>0</v>
          </cell>
          <cell r="AB239">
            <v>837859947</v>
          </cell>
          <cell r="AC239">
            <v>0</v>
          </cell>
          <cell r="AG239">
            <v>837859947</v>
          </cell>
          <cell r="AH239">
            <v>0</v>
          </cell>
          <cell r="AL239">
            <v>837859947</v>
          </cell>
          <cell r="AM239">
            <v>0</v>
          </cell>
          <cell r="AQ239">
            <v>837859947</v>
          </cell>
          <cell r="AR239">
            <v>0</v>
          </cell>
          <cell r="AV239">
            <v>837859947</v>
          </cell>
          <cell r="AW239">
            <v>0</v>
          </cell>
          <cell r="BA239">
            <v>837859947</v>
          </cell>
          <cell r="BB239">
            <v>0</v>
          </cell>
          <cell r="BF239">
            <v>837859947</v>
          </cell>
          <cell r="BG239">
            <v>0</v>
          </cell>
          <cell r="BK239">
            <v>837859947</v>
          </cell>
          <cell r="BL239">
            <v>0</v>
          </cell>
          <cell r="BP239">
            <v>0</v>
          </cell>
          <cell r="BQ239">
            <v>0</v>
          </cell>
          <cell r="BU239">
            <v>0</v>
          </cell>
          <cell r="BV239">
            <v>5167335</v>
          </cell>
        </row>
        <row r="241">
          <cell r="H241">
            <v>19007908</v>
          </cell>
          <cell r="M241">
            <v>9439326</v>
          </cell>
          <cell r="R241">
            <v>9439326</v>
          </cell>
          <cell r="W241">
            <v>9439326</v>
          </cell>
          <cell r="AB241">
            <v>9439326</v>
          </cell>
          <cell r="AG241">
            <v>18955620</v>
          </cell>
          <cell r="AL241">
            <v>9439326</v>
          </cell>
          <cell r="AQ241">
            <v>9439326</v>
          </cell>
          <cell r="AV241">
            <v>9439326</v>
          </cell>
          <cell r="BA241">
            <v>9439326</v>
          </cell>
          <cell r="BF241">
            <v>9439326</v>
          </cell>
          <cell r="BK241">
            <v>9439326</v>
          </cell>
          <cell r="BP241">
            <v>0</v>
          </cell>
          <cell r="BU241">
            <v>0</v>
          </cell>
        </row>
        <row r="243">
          <cell r="BP243">
            <v>-26582839.884</v>
          </cell>
        </row>
        <row r="245">
          <cell r="H245">
            <v>10757496.106367933</v>
          </cell>
          <cell r="M245">
            <v>3747040.1634558169</v>
          </cell>
          <cell r="R245">
            <v>3670683.5560555044</v>
          </cell>
          <cell r="W245">
            <v>4941251.323572495</v>
          </cell>
          <cell r="AB245">
            <v>6949571.5628696512</v>
          </cell>
          <cell r="AG245">
            <v>8361574.8740619263</v>
          </cell>
          <cell r="AL245">
            <v>6438142.4335756237</v>
          </cell>
          <cell r="AQ245">
            <v>3446922.661321824</v>
          </cell>
          <cell r="AV245">
            <v>6523480.2726343963</v>
          </cell>
          <cell r="BA245">
            <v>8145593.1890957402</v>
          </cell>
          <cell r="BF245">
            <v>11042024.315404996</v>
          </cell>
          <cell r="BK245">
            <v>15183354.327011997</v>
          </cell>
          <cell r="BP245">
            <v>131468473.56354998</v>
          </cell>
          <cell r="BU245">
            <v>0</v>
          </cell>
        </row>
        <row r="246">
          <cell r="H246">
            <v>129608.272</v>
          </cell>
          <cell r="M246">
            <v>129392.69799999999</v>
          </cell>
          <cell r="R246">
            <v>147246.46599999999</v>
          </cell>
          <cell r="W246">
            <v>129178.302</v>
          </cell>
          <cell r="AB246">
            <v>128931.21649999999</v>
          </cell>
          <cell r="AG246">
            <v>128868.19349999999</v>
          </cell>
          <cell r="AL246">
            <v>128823.72399999999</v>
          </cell>
          <cell r="AQ246">
            <v>128823.72399999999</v>
          </cell>
          <cell r="AV246">
            <v>128698.26699999999</v>
          </cell>
          <cell r="BA246">
            <v>127614.80149999999</v>
          </cell>
          <cell r="BF246">
            <v>128416.72499999999</v>
          </cell>
          <cell r="BK246">
            <v>475060.30599999998</v>
          </cell>
          <cell r="BP246">
            <v>0</v>
          </cell>
          <cell r="BU246">
            <v>0</v>
          </cell>
        </row>
      </sheetData>
      <sheetData sheetId="1"/>
      <sheetData sheetId="2"/>
      <sheetData sheetId="3">
        <row r="39">
          <cell r="F39">
            <v>881402032.25048351</v>
          </cell>
          <cell r="H39">
            <v>860568257.14300013</v>
          </cell>
          <cell r="J39">
            <v>812635923.12</v>
          </cell>
          <cell r="L39">
            <v>479271350.55000013</v>
          </cell>
          <cell r="N39">
            <v>652933284.26499975</v>
          </cell>
          <cell r="P39">
            <v>660125524.6079998</v>
          </cell>
          <cell r="R39">
            <v>691015610.93099976</v>
          </cell>
          <cell r="T39">
            <v>813360674.78400028</v>
          </cell>
          <cell r="V39">
            <v>711391228.12099946</v>
          </cell>
          <cell r="X39">
            <v>782916338.9040004</v>
          </cell>
          <cell r="Z39">
            <v>967526106.66799986</v>
          </cell>
          <cell r="AB39">
            <v>939694793.87015033</v>
          </cell>
          <cell r="AD39">
            <v>20270498</v>
          </cell>
        </row>
        <row r="43">
          <cell r="F43">
            <v>0</v>
          </cell>
          <cell r="H43">
            <v>0</v>
          </cell>
          <cell r="J43">
            <v>0</v>
          </cell>
          <cell r="L43">
            <v>117027.16033232672</v>
          </cell>
          <cell r="N43">
            <v>308263.87634408695</v>
          </cell>
          <cell r="P43">
            <v>870986.69354838715</v>
          </cell>
          <cell r="R43">
            <v>674874.9722222212</v>
          </cell>
          <cell r="T43">
            <v>298154.96774193493</v>
          </cell>
          <cell r="V43">
            <v>-73728</v>
          </cell>
          <cell r="X43">
            <v>-58894</v>
          </cell>
          <cell r="Z43">
            <v>-71681</v>
          </cell>
          <cell r="AB43">
            <v>0</v>
          </cell>
          <cell r="AD43">
            <v>15718</v>
          </cell>
        </row>
        <row r="47">
          <cell r="F47">
            <v>43913263.118210182</v>
          </cell>
          <cell r="H47">
            <v>24688052.658888929</v>
          </cell>
          <cell r="J47">
            <v>29591051.467096787</v>
          </cell>
          <cell r="L47">
            <v>16528262.153333267</v>
          </cell>
          <cell r="N47">
            <v>0</v>
          </cell>
          <cell r="P47">
            <v>9473840.0700000096</v>
          </cell>
          <cell r="R47">
            <v>3946856.7972222734</v>
          </cell>
          <cell r="T47">
            <v>3510728.316696337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</row>
        <row r="52">
          <cell r="F52">
            <v>124599972.15000001</v>
          </cell>
          <cell r="H52">
            <v>0</v>
          </cell>
          <cell r="J52">
            <v>-451789.03500000434</v>
          </cell>
          <cell r="L52">
            <v>-464898.53100000008</v>
          </cell>
          <cell r="N52">
            <v>-495465.97699999873</v>
          </cell>
          <cell r="P52">
            <v>-526572.82499999809</v>
          </cell>
          <cell r="R52">
            <v>-547175.46000000136</v>
          </cell>
          <cell r="T52">
            <v>22516918.322680127</v>
          </cell>
          <cell r="V52">
            <v>90037749.934959933</v>
          </cell>
          <cell r="X52">
            <v>71280089.889360055</v>
          </cell>
          <cell r="Z52">
            <v>87229747.843119994</v>
          </cell>
          <cell r="AB52">
            <v>70185800.909679919</v>
          </cell>
          <cell r="AD52">
            <v>32014269.954900004</v>
          </cell>
        </row>
        <row r="55">
          <cell r="F55">
            <v>0</v>
          </cell>
          <cell r="H55">
            <v>0</v>
          </cell>
          <cell r="AD55">
            <v>-2228549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Sheet5"/>
      <sheetName val="For FSA 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H103">
            <v>0</v>
          </cell>
          <cell r="I103">
            <v>234975650.19</v>
          </cell>
          <cell r="J103">
            <v>0</v>
          </cell>
          <cell r="N103">
            <v>0</v>
          </cell>
          <cell r="O103">
            <v>211461603.28</v>
          </cell>
          <cell r="P103">
            <v>0</v>
          </cell>
          <cell r="T103">
            <v>0</v>
          </cell>
          <cell r="U103">
            <v>203376744.71650001</v>
          </cell>
          <cell r="V103">
            <v>0</v>
          </cell>
          <cell r="Z103">
            <v>0</v>
          </cell>
          <cell r="AA103">
            <v>222520679.11250001</v>
          </cell>
          <cell r="AB103">
            <v>0</v>
          </cell>
          <cell r="AF103">
            <v>0</v>
          </cell>
          <cell r="AG103">
            <v>241033416.7685</v>
          </cell>
          <cell r="AH103">
            <v>0</v>
          </cell>
          <cell r="AL103">
            <v>0</v>
          </cell>
          <cell r="AM103">
            <v>232574588.88150001</v>
          </cell>
          <cell r="AN103">
            <v>0</v>
          </cell>
          <cell r="AR103">
            <v>0</v>
          </cell>
          <cell r="AS103">
            <v>195702997.935</v>
          </cell>
          <cell r="AT103">
            <v>0</v>
          </cell>
          <cell r="AX103">
            <v>0</v>
          </cell>
          <cell r="AY103">
            <v>215232077.48000002</v>
          </cell>
          <cell r="AZ103">
            <v>0</v>
          </cell>
          <cell r="BD103">
            <v>0</v>
          </cell>
          <cell r="BE103">
            <v>239939827.56800002</v>
          </cell>
          <cell r="BF103">
            <v>0</v>
          </cell>
          <cell r="BJ103">
            <v>0</v>
          </cell>
          <cell r="BK103">
            <v>221850029.40150002</v>
          </cell>
          <cell r="BL103">
            <v>0</v>
          </cell>
          <cell r="BP103">
            <v>0</v>
          </cell>
          <cell r="BQ103">
            <v>232580426.89399999</v>
          </cell>
          <cell r="BR103">
            <v>0</v>
          </cell>
          <cell r="BV103">
            <v>0</v>
          </cell>
          <cell r="BW103">
            <v>241299303.49200001</v>
          </cell>
          <cell r="BX103">
            <v>0</v>
          </cell>
          <cell r="CC103">
            <v>6629203.2355000004</v>
          </cell>
        </row>
        <row r="104">
          <cell r="H104">
            <v>0</v>
          </cell>
          <cell r="I104">
            <v>12122852.7195</v>
          </cell>
          <cell r="J104">
            <v>0</v>
          </cell>
          <cell r="N104">
            <v>0</v>
          </cell>
          <cell r="O104">
            <v>12447578.8485</v>
          </cell>
          <cell r="P104">
            <v>0</v>
          </cell>
          <cell r="T104">
            <v>0</v>
          </cell>
          <cell r="U104">
            <v>11142927.329500001</v>
          </cell>
          <cell r="V104">
            <v>0</v>
          </cell>
          <cell r="Z104">
            <v>0</v>
          </cell>
          <cell r="AA104">
            <v>0</v>
          </cell>
          <cell r="AB104">
            <v>0</v>
          </cell>
          <cell r="AF104">
            <v>0</v>
          </cell>
          <cell r="AG104">
            <v>0</v>
          </cell>
          <cell r="AH104">
            <v>0</v>
          </cell>
          <cell r="AL104">
            <v>0</v>
          </cell>
          <cell r="AM104">
            <v>6084106.4210000001</v>
          </cell>
          <cell r="AN104">
            <v>0</v>
          </cell>
          <cell r="AR104">
            <v>0</v>
          </cell>
          <cell r="AS104">
            <v>10675690.2005</v>
          </cell>
          <cell r="AT104">
            <v>0</v>
          </cell>
          <cell r="AX104">
            <v>0</v>
          </cell>
          <cell r="AY104">
            <v>12012786.959000001</v>
          </cell>
          <cell r="AZ104">
            <v>0</v>
          </cell>
          <cell r="BD104">
            <v>0</v>
          </cell>
          <cell r="BE104">
            <v>13072457.1305</v>
          </cell>
          <cell r="BF104">
            <v>0</v>
          </cell>
          <cell r="BJ104">
            <v>0</v>
          </cell>
          <cell r="BK104">
            <v>12528597.057500001</v>
          </cell>
          <cell r="BL104">
            <v>0</v>
          </cell>
          <cell r="BP104">
            <v>0</v>
          </cell>
          <cell r="BQ104">
            <v>11290546.149499999</v>
          </cell>
          <cell r="BR104">
            <v>0</v>
          </cell>
          <cell r="BV104">
            <v>0</v>
          </cell>
          <cell r="BW104">
            <v>12491878.604499999</v>
          </cell>
          <cell r="BX104">
            <v>0</v>
          </cell>
        </row>
        <row r="105">
          <cell r="H105">
            <v>0</v>
          </cell>
          <cell r="I105">
            <v>84428858.445999995</v>
          </cell>
          <cell r="J105">
            <v>0</v>
          </cell>
          <cell r="N105">
            <v>0</v>
          </cell>
          <cell r="O105">
            <v>23870962.182</v>
          </cell>
          <cell r="P105">
            <v>0</v>
          </cell>
          <cell r="T105">
            <v>0</v>
          </cell>
          <cell r="U105">
            <v>8693139.2524999995</v>
          </cell>
          <cell r="V105">
            <v>0</v>
          </cell>
          <cell r="Z105">
            <v>0</v>
          </cell>
          <cell r="AA105">
            <v>31156841.995500002</v>
          </cell>
          <cell r="AB105">
            <v>7259108.2050000001</v>
          </cell>
          <cell r="AF105">
            <v>0</v>
          </cell>
          <cell r="AG105">
            <v>112127685.1365</v>
          </cell>
          <cell r="AH105">
            <v>0</v>
          </cell>
          <cell r="AL105">
            <v>0</v>
          </cell>
          <cell r="AM105">
            <v>110259155.6875</v>
          </cell>
          <cell r="AN105">
            <v>0</v>
          </cell>
          <cell r="AR105">
            <v>0</v>
          </cell>
          <cell r="AS105">
            <v>115417809.079</v>
          </cell>
          <cell r="AT105">
            <v>0</v>
          </cell>
          <cell r="AX105">
            <v>0</v>
          </cell>
          <cell r="AY105">
            <v>113464505.339</v>
          </cell>
          <cell r="AZ105">
            <v>0</v>
          </cell>
          <cell r="BD105">
            <v>0</v>
          </cell>
          <cell r="BE105">
            <v>87859654.150000006</v>
          </cell>
          <cell r="BF105">
            <v>0</v>
          </cell>
          <cell r="BJ105">
            <v>0</v>
          </cell>
          <cell r="BK105">
            <v>114219408.682</v>
          </cell>
          <cell r="BL105">
            <v>0</v>
          </cell>
          <cell r="BP105">
            <v>0</v>
          </cell>
          <cell r="BQ105">
            <v>96745591.031499997</v>
          </cell>
          <cell r="BR105">
            <v>0</v>
          </cell>
          <cell r="BV105">
            <v>0</v>
          </cell>
          <cell r="BW105">
            <v>104606190.899</v>
          </cell>
          <cell r="BX105">
            <v>0</v>
          </cell>
        </row>
        <row r="106">
          <cell r="H106">
            <v>1454804.1999681517</v>
          </cell>
          <cell r="I106">
            <v>5530434.9594999999</v>
          </cell>
          <cell r="J106">
            <v>0</v>
          </cell>
          <cell r="N106">
            <v>1187174.4101395134</v>
          </cell>
          <cell r="O106">
            <v>3991138.3735000002</v>
          </cell>
          <cell r="P106">
            <v>201853916.61700001</v>
          </cell>
          <cell r="T106">
            <v>1353963.8524999993</v>
          </cell>
          <cell r="U106">
            <v>5588636.6459125001</v>
          </cell>
          <cell r="V106">
            <v>0</v>
          </cell>
          <cell r="Z106">
            <v>874852.12376267242</v>
          </cell>
          <cell r="AA106">
            <v>4453603.5005000001</v>
          </cell>
          <cell r="AB106">
            <v>173811892.42198053</v>
          </cell>
          <cell r="AF106">
            <v>700522.60860700009</v>
          </cell>
          <cell r="AG106">
            <v>4391637.3190000001</v>
          </cell>
          <cell r="AH106">
            <v>0</v>
          </cell>
          <cell r="AL106">
            <v>813558.61300000001</v>
          </cell>
          <cell r="AM106">
            <v>9354352.9010000005</v>
          </cell>
          <cell r="AN106">
            <v>0</v>
          </cell>
          <cell r="AR106">
            <v>838260.14684571896</v>
          </cell>
          <cell r="AS106">
            <v>7769672.8432719996</v>
          </cell>
          <cell r="AT106">
            <v>0</v>
          </cell>
          <cell r="AX106">
            <v>948734.22754599946</v>
          </cell>
          <cell r="AY106">
            <v>3747682.606255</v>
          </cell>
          <cell r="AZ106">
            <v>0</v>
          </cell>
          <cell r="BD106">
            <v>1044378.459</v>
          </cell>
          <cell r="BE106">
            <v>51254086.435606003</v>
          </cell>
          <cell r="BF106">
            <v>0</v>
          </cell>
          <cell r="BJ106">
            <v>1096094.4310000001</v>
          </cell>
          <cell r="BK106">
            <v>7509824.5605889997</v>
          </cell>
          <cell r="BL106">
            <v>0</v>
          </cell>
          <cell r="BP106">
            <v>1129323.4330260002</v>
          </cell>
          <cell r="BQ106">
            <v>6446032.0481749997</v>
          </cell>
          <cell r="BR106">
            <v>0</v>
          </cell>
          <cell r="BV106">
            <v>1575620.4730366257</v>
          </cell>
          <cell r="BW106">
            <v>7362739.008285</v>
          </cell>
          <cell r="BX106">
            <v>0</v>
          </cell>
        </row>
        <row r="107">
          <cell r="H107">
            <v>1567080.5870000001</v>
          </cell>
          <cell r="I107">
            <v>5501725.3425000003</v>
          </cell>
          <cell r="J107">
            <v>0</v>
          </cell>
          <cell r="N107">
            <v>747983.08873937465</v>
          </cell>
          <cell r="O107">
            <v>1957457.7239999999</v>
          </cell>
          <cell r="P107">
            <v>0</v>
          </cell>
          <cell r="T107">
            <v>201501.12992077437</v>
          </cell>
          <cell r="U107">
            <v>2841072.4870000002</v>
          </cell>
          <cell r="V107">
            <v>0</v>
          </cell>
          <cell r="Z107">
            <v>892060.24000500015</v>
          </cell>
          <cell r="AA107">
            <v>4847288.727</v>
          </cell>
          <cell r="AB107">
            <v>257163352.23398787</v>
          </cell>
          <cell r="AF107">
            <v>1078689.746</v>
          </cell>
          <cell r="AG107">
            <v>5948419.7225000001</v>
          </cell>
          <cell r="AH107">
            <v>0</v>
          </cell>
          <cell r="AL107">
            <v>857945.14549999998</v>
          </cell>
          <cell r="AM107">
            <v>8721594.1205049995</v>
          </cell>
          <cell r="AN107">
            <v>0</v>
          </cell>
          <cell r="AR107">
            <v>1236336.9865111664</v>
          </cell>
          <cell r="AS107">
            <v>8094435.0205000006</v>
          </cell>
          <cell r="AT107">
            <v>0</v>
          </cell>
          <cell r="AX107">
            <v>1040967.0701899994</v>
          </cell>
          <cell r="AY107">
            <v>1215463.3187514993</v>
          </cell>
          <cell r="AZ107">
            <v>0</v>
          </cell>
          <cell r="BD107">
            <v>943569.95555250044</v>
          </cell>
          <cell r="BE107">
            <v>3215479.6804860006</v>
          </cell>
          <cell r="BF107">
            <v>0</v>
          </cell>
          <cell r="BJ107">
            <v>1481343.2099513691</v>
          </cell>
          <cell r="BK107">
            <v>6560344.8340150006</v>
          </cell>
          <cell r="BL107">
            <v>0</v>
          </cell>
          <cell r="BP107">
            <v>1628484.0683746266</v>
          </cell>
          <cell r="BQ107">
            <v>5644682.0280149998</v>
          </cell>
          <cell r="BR107">
            <v>0</v>
          </cell>
          <cell r="BV107">
            <v>1984188.4135</v>
          </cell>
          <cell r="BW107">
            <v>7228266.6728250002</v>
          </cell>
          <cell r="BX107">
            <v>0</v>
          </cell>
        </row>
        <row r="108">
          <cell r="H108">
            <v>47714131.023943752</v>
          </cell>
          <cell r="I108">
            <v>73438812.261000007</v>
          </cell>
          <cell r="J108">
            <v>0</v>
          </cell>
          <cell r="N108">
            <v>45426165.706032507</v>
          </cell>
          <cell r="O108">
            <v>60734099.7322575</v>
          </cell>
          <cell r="P108">
            <v>0</v>
          </cell>
          <cell r="T108">
            <v>48868327.0202749</v>
          </cell>
          <cell r="U108">
            <v>70987696.432999998</v>
          </cell>
          <cell r="V108">
            <v>0</v>
          </cell>
          <cell r="Z108">
            <v>46420466.241745837</v>
          </cell>
          <cell r="AA108">
            <v>71111221.937677503</v>
          </cell>
          <cell r="AB108">
            <v>186205018.3995676</v>
          </cell>
          <cell r="AF108">
            <v>38160752.372610614</v>
          </cell>
          <cell r="AG108">
            <v>47769692.138499998</v>
          </cell>
          <cell r="AH108">
            <v>0</v>
          </cell>
          <cell r="AL108">
            <v>28854904.848000001</v>
          </cell>
          <cell r="AM108">
            <v>41230165.713500001</v>
          </cell>
          <cell r="AN108">
            <v>0</v>
          </cell>
          <cell r="AR108">
            <v>43874913.777000003</v>
          </cell>
          <cell r="AS108">
            <v>66052446.671500005</v>
          </cell>
          <cell r="AT108">
            <v>0</v>
          </cell>
          <cell r="AX108">
            <v>48626250.976500005</v>
          </cell>
          <cell r="AY108">
            <v>65652434.520999998</v>
          </cell>
          <cell r="AZ108">
            <v>0</v>
          </cell>
          <cell r="BD108">
            <v>55256091.278499998</v>
          </cell>
          <cell r="BE108">
            <v>75553697.433584005</v>
          </cell>
          <cell r="BF108">
            <v>0</v>
          </cell>
          <cell r="BJ108">
            <v>56169990.768840574</v>
          </cell>
          <cell r="BK108">
            <v>78634738.6285</v>
          </cell>
          <cell r="BL108">
            <v>0</v>
          </cell>
          <cell r="BP108">
            <v>44029929.517557614</v>
          </cell>
          <cell r="BQ108">
            <v>53625731.230215997</v>
          </cell>
          <cell r="BR108">
            <v>0</v>
          </cell>
          <cell r="BV108">
            <v>48007625.047150023</v>
          </cell>
          <cell r="BW108">
            <v>79661985.289900005</v>
          </cell>
          <cell r="BX108">
            <v>0</v>
          </cell>
        </row>
        <row r="109">
          <cell r="H109">
            <v>1970568.0305000001</v>
          </cell>
          <cell r="I109">
            <v>7228309.2582160002</v>
          </cell>
          <cell r="J109">
            <v>0</v>
          </cell>
          <cell r="N109">
            <v>1990749.4103749604</v>
          </cell>
          <cell r="O109">
            <v>5222586.7736790003</v>
          </cell>
          <cell r="P109">
            <v>0</v>
          </cell>
          <cell r="T109">
            <v>1645194.4570949995</v>
          </cell>
          <cell r="U109">
            <v>4658710.6935000001</v>
          </cell>
          <cell r="V109">
            <v>0</v>
          </cell>
          <cell r="Z109">
            <v>2906502.4312499263</v>
          </cell>
          <cell r="AA109">
            <v>10362413.837006001</v>
          </cell>
          <cell r="AB109">
            <v>5479533.4649660503</v>
          </cell>
          <cell r="AF109">
            <v>2076952.8165300007</v>
          </cell>
          <cell r="AG109">
            <v>6714664.494425999</v>
          </cell>
          <cell r="AH109">
            <v>0</v>
          </cell>
          <cell r="AL109">
            <v>1998167.8390092137</v>
          </cell>
          <cell r="AM109">
            <v>10515006.148395</v>
          </cell>
          <cell r="AN109">
            <v>0</v>
          </cell>
          <cell r="AR109">
            <v>1276800.8918120523</v>
          </cell>
          <cell r="AS109">
            <v>7228773.0821359996</v>
          </cell>
          <cell r="AT109">
            <v>0</v>
          </cell>
          <cell r="AX109">
            <v>2074530.5105000001</v>
          </cell>
          <cell r="AY109">
            <v>3740375.8020170005</v>
          </cell>
          <cell r="AZ109">
            <v>0</v>
          </cell>
          <cell r="BD109">
            <v>1512557.9116510001</v>
          </cell>
          <cell r="BE109">
            <v>4198656.073748</v>
          </cell>
          <cell r="BF109">
            <v>0</v>
          </cell>
          <cell r="BJ109">
            <v>3177281.7855200018</v>
          </cell>
          <cell r="BK109">
            <v>9614538.4409030005</v>
          </cell>
          <cell r="BL109">
            <v>0</v>
          </cell>
          <cell r="BP109">
            <v>2353964.8220990002</v>
          </cell>
          <cell r="BQ109">
            <v>7239722.4759999998</v>
          </cell>
          <cell r="BR109">
            <v>0</v>
          </cell>
          <cell r="BV109">
            <v>2395462.6714445003</v>
          </cell>
          <cell r="BW109">
            <v>7496249.6237824997</v>
          </cell>
          <cell r="BX109">
            <v>0</v>
          </cell>
        </row>
        <row r="110">
          <cell r="H110">
            <v>4043625.2469420577</v>
          </cell>
          <cell r="I110">
            <v>5866508.3758979999</v>
          </cell>
          <cell r="J110">
            <v>0</v>
          </cell>
          <cell r="N110">
            <v>2852929.6477139997</v>
          </cell>
          <cell r="O110">
            <v>3771332.088</v>
          </cell>
          <cell r="P110">
            <v>0</v>
          </cell>
          <cell r="T110">
            <v>2943067.7366900006</v>
          </cell>
          <cell r="U110">
            <v>4351222.8361600004</v>
          </cell>
          <cell r="V110">
            <v>0</v>
          </cell>
          <cell r="Z110">
            <v>4243804.5914000003</v>
          </cell>
          <cell r="AA110">
            <v>6652511.5444999998</v>
          </cell>
          <cell r="AB110">
            <v>2270525.4925320828</v>
          </cell>
          <cell r="AF110">
            <v>2073562.5645000001</v>
          </cell>
          <cell r="AG110">
            <v>2830002.75459</v>
          </cell>
          <cell r="AH110">
            <v>0</v>
          </cell>
          <cell r="AL110">
            <v>4139369.003305804</v>
          </cell>
          <cell r="AM110">
            <v>6005153.5350299999</v>
          </cell>
          <cell r="AN110">
            <v>0</v>
          </cell>
          <cell r="AR110">
            <v>3088878.6474493546</v>
          </cell>
          <cell r="AS110">
            <v>4593638.8840680001</v>
          </cell>
          <cell r="AT110">
            <v>0</v>
          </cell>
          <cell r="AX110">
            <v>3879237.3111900003</v>
          </cell>
          <cell r="AY110">
            <v>5094585.3343095006</v>
          </cell>
          <cell r="AZ110">
            <v>0</v>
          </cell>
          <cell r="BD110">
            <v>2268471.4036609996</v>
          </cell>
          <cell r="BE110">
            <v>3168466.9051875002</v>
          </cell>
          <cell r="BF110">
            <v>0</v>
          </cell>
          <cell r="BJ110">
            <v>2964604.8314999999</v>
          </cell>
          <cell r="BK110">
            <v>4272999.7335000001</v>
          </cell>
          <cell r="BL110">
            <v>0</v>
          </cell>
          <cell r="BP110">
            <v>2126665.067432947</v>
          </cell>
          <cell r="BQ110">
            <v>2800232.2208000002</v>
          </cell>
          <cell r="BR110">
            <v>0</v>
          </cell>
          <cell r="BV110">
            <v>3167511.3160200012</v>
          </cell>
          <cell r="BW110">
            <v>4541479.6069100006</v>
          </cell>
          <cell r="BX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N111">
            <v>0</v>
          </cell>
          <cell r="O111">
            <v>0</v>
          </cell>
          <cell r="P111">
            <v>0</v>
          </cell>
          <cell r="T111">
            <v>86279.828000000009</v>
          </cell>
          <cell r="U111">
            <v>437693.10797850002</v>
          </cell>
          <cell r="V111">
            <v>0</v>
          </cell>
          <cell r="Z111">
            <v>-582.03750000000002</v>
          </cell>
          <cell r="AA111">
            <v>0</v>
          </cell>
          <cell r="AB111">
            <v>0</v>
          </cell>
          <cell r="AF111">
            <v>35015.376000000004</v>
          </cell>
          <cell r="AG111">
            <v>0</v>
          </cell>
          <cell r="AH111">
            <v>0</v>
          </cell>
          <cell r="AL111">
            <v>3842.8585000000003</v>
          </cell>
          <cell r="AM111">
            <v>0</v>
          </cell>
          <cell r="AN111">
            <v>0</v>
          </cell>
          <cell r="AR111">
            <v>3772.3085000000001</v>
          </cell>
          <cell r="AS111">
            <v>0</v>
          </cell>
          <cell r="AT111">
            <v>0</v>
          </cell>
          <cell r="AX111">
            <v>3859.085</v>
          </cell>
          <cell r="AY111">
            <v>0</v>
          </cell>
          <cell r="AZ111">
            <v>0</v>
          </cell>
          <cell r="BD111">
            <v>-603.20249999999999</v>
          </cell>
          <cell r="BE111">
            <v>0</v>
          </cell>
          <cell r="BF111">
            <v>0</v>
          </cell>
          <cell r="BJ111">
            <v>1071.6545000000001</v>
          </cell>
          <cell r="BK111">
            <v>0</v>
          </cell>
          <cell r="BL111">
            <v>0</v>
          </cell>
          <cell r="BP111">
            <v>7012.67</v>
          </cell>
          <cell r="BQ111">
            <v>0</v>
          </cell>
          <cell r="BR111">
            <v>0</v>
          </cell>
          <cell r="BV111">
            <v>-2673.8450000000003</v>
          </cell>
          <cell r="BW111">
            <v>0</v>
          </cell>
          <cell r="BX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  <cell r="N112">
            <v>0</v>
          </cell>
          <cell r="O112">
            <v>0</v>
          </cell>
          <cell r="P112">
            <v>0</v>
          </cell>
          <cell r="T112">
            <v>924458.27450000006</v>
          </cell>
          <cell r="U112">
            <v>3127061.84038</v>
          </cell>
          <cell r="V112">
            <v>0</v>
          </cell>
          <cell r="Z112">
            <v>-13436.247499999999</v>
          </cell>
          <cell r="AA112">
            <v>0</v>
          </cell>
          <cell r="AB112">
            <v>0</v>
          </cell>
          <cell r="AF112">
            <v>17588.820500000002</v>
          </cell>
          <cell r="AG112">
            <v>0</v>
          </cell>
          <cell r="AH112">
            <v>0</v>
          </cell>
          <cell r="AL112">
            <v>-35484.533499999998</v>
          </cell>
          <cell r="AM112">
            <v>0</v>
          </cell>
          <cell r="AN112">
            <v>0</v>
          </cell>
          <cell r="AR112">
            <v>64156.758999999998</v>
          </cell>
          <cell r="AS112">
            <v>0</v>
          </cell>
          <cell r="AT112">
            <v>0</v>
          </cell>
          <cell r="AX112">
            <v>-18233.647499999999</v>
          </cell>
          <cell r="AY112">
            <v>0</v>
          </cell>
          <cell r="AZ112">
            <v>0</v>
          </cell>
          <cell r="BD112">
            <v>3914.8195000000001</v>
          </cell>
          <cell r="BE112">
            <v>0</v>
          </cell>
          <cell r="BF112">
            <v>0</v>
          </cell>
          <cell r="BJ112">
            <v>0</v>
          </cell>
          <cell r="BK112">
            <v>0</v>
          </cell>
          <cell r="BL112">
            <v>0</v>
          </cell>
          <cell r="BP112">
            <v>-16275.1795</v>
          </cell>
          <cell r="BQ112">
            <v>-98592.214000000007</v>
          </cell>
          <cell r="BR112">
            <v>0</v>
          </cell>
          <cell r="BV112">
            <v>-4309.1940000000004</v>
          </cell>
          <cell r="BW112">
            <v>0</v>
          </cell>
          <cell r="BX112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  <cell r="N114">
            <v>153697.408</v>
          </cell>
          <cell r="O114">
            <v>576438.652</v>
          </cell>
          <cell r="P114">
            <v>0</v>
          </cell>
          <cell r="T114">
            <v>138.98349999999999</v>
          </cell>
          <cell r="U114">
            <v>0</v>
          </cell>
          <cell r="V114">
            <v>0</v>
          </cell>
          <cell r="Z114">
            <v>462.10250000000002</v>
          </cell>
          <cell r="AA114">
            <v>0</v>
          </cell>
          <cell r="AB114">
            <v>0</v>
          </cell>
          <cell r="AF114">
            <v>6262.018</v>
          </cell>
          <cell r="AG114">
            <v>0</v>
          </cell>
          <cell r="AH114">
            <v>0</v>
          </cell>
          <cell r="AL114">
            <v>-5470.4470000000001</v>
          </cell>
          <cell r="AM114">
            <v>0</v>
          </cell>
          <cell r="AN114">
            <v>0</v>
          </cell>
          <cell r="AR114">
            <v>1804.6690000000001</v>
          </cell>
          <cell r="AS114">
            <v>0</v>
          </cell>
          <cell r="AT114">
            <v>0</v>
          </cell>
          <cell r="AX114">
            <v>1474.4950000000001</v>
          </cell>
          <cell r="AY114">
            <v>0</v>
          </cell>
          <cell r="AZ114">
            <v>0</v>
          </cell>
          <cell r="BD114">
            <v>1327.0454999999999</v>
          </cell>
          <cell r="BE114">
            <v>0</v>
          </cell>
          <cell r="BF114">
            <v>0</v>
          </cell>
          <cell r="BJ114">
            <v>2465.7224999999999</v>
          </cell>
          <cell r="BK114">
            <v>0</v>
          </cell>
          <cell r="BL114">
            <v>0</v>
          </cell>
          <cell r="BP114">
            <v>-898.10149999999999</v>
          </cell>
          <cell r="BQ114">
            <v>0</v>
          </cell>
          <cell r="BR114">
            <v>0</v>
          </cell>
          <cell r="BV114">
            <v>1040.6125</v>
          </cell>
          <cell r="BW114">
            <v>0</v>
          </cell>
          <cell r="BX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N115">
            <v>793007.39800000004</v>
          </cell>
          <cell r="O115">
            <v>1120369.9805000001</v>
          </cell>
          <cell r="P115">
            <v>0</v>
          </cell>
          <cell r="T115">
            <v>512.19299999999998</v>
          </cell>
          <cell r="U115">
            <v>0</v>
          </cell>
          <cell r="V115">
            <v>0</v>
          </cell>
          <cell r="Z115">
            <v>-332.29050000000001</v>
          </cell>
          <cell r="AA115">
            <v>0</v>
          </cell>
          <cell r="AB115">
            <v>0</v>
          </cell>
          <cell r="AF115">
            <v>0</v>
          </cell>
          <cell r="AG115">
            <v>0</v>
          </cell>
          <cell r="AH115">
            <v>0</v>
          </cell>
          <cell r="AL115">
            <v>0</v>
          </cell>
          <cell r="AM115">
            <v>0</v>
          </cell>
          <cell r="AN115">
            <v>0</v>
          </cell>
          <cell r="AR115">
            <v>0</v>
          </cell>
          <cell r="AS115">
            <v>0</v>
          </cell>
          <cell r="AT115">
            <v>0</v>
          </cell>
          <cell r="AX115">
            <v>0</v>
          </cell>
          <cell r="AY115">
            <v>0</v>
          </cell>
          <cell r="AZ115">
            <v>0</v>
          </cell>
          <cell r="BD115">
            <v>0</v>
          </cell>
          <cell r="BE115">
            <v>-65526.1345</v>
          </cell>
          <cell r="BF115">
            <v>0</v>
          </cell>
          <cell r="BJ115">
            <v>31400.394</v>
          </cell>
          <cell r="BK115">
            <v>0</v>
          </cell>
          <cell r="BL115">
            <v>0</v>
          </cell>
          <cell r="BP115">
            <v>0</v>
          </cell>
          <cell r="BQ115">
            <v>0</v>
          </cell>
          <cell r="BR115">
            <v>0</v>
          </cell>
          <cell r="BV115">
            <v>0</v>
          </cell>
          <cell r="BW115">
            <v>0</v>
          </cell>
          <cell r="BX115">
            <v>0</v>
          </cell>
          <cell r="CC115">
            <v>9829509.4015449993</v>
          </cell>
        </row>
        <row r="116">
          <cell r="H116">
            <v>0</v>
          </cell>
          <cell r="I116">
            <v>0</v>
          </cell>
          <cell r="J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Z116">
            <v>0</v>
          </cell>
          <cell r="AA116">
            <v>0</v>
          </cell>
          <cell r="AB116">
            <v>0</v>
          </cell>
          <cell r="AF116">
            <v>0</v>
          </cell>
          <cell r="AG116">
            <v>0</v>
          </cell>
          <cell r="AH116">
            <v>0</v>
          </cell>
          <cell r="AL116">
            <v>26381.467000000001</v>
          </cell>
          <cell r="AM116">
            <v>0</v>
          </cell>
          <cell r="AN116">
            <v>0</v>
          </cell>
          <cell r="AR116">
            <v>94179.311499999996</v>
          </cell>
          <cell r="AS116">
            <v>158543.48750000002</v>
          </cell>
          <cell r="AT116">
            <v>0</v>
          </cell>
          <cell r="AX116">
            <v>1494.9545000000001</v>
          </cell>
          <cell r="AY116">
            <v>-5893.0415000000003</v>
          </cell>
          <cell r="AZ116">
            <v>0</v>
          </cell>
          <cell r="BD116">
            <v>0</v>
          </cell>
          <cell r="BE116">
            <v>0</v>
          </cell>
          <cell r="BF116">
            <v>0</v>
          </cell>
          <cell r="BJ116">
            <v>0</v>
          </cell>
          <cell r="BK116">
            <v>0</v>
          </cell>
          <cell r="BL116">
            <v>0</v>
          </cell>
          <cell r="BP116">
            <v>0</v>
          </cell>
          <cell r="BQ116">
            <v>80494.728000000003</v>
          </cell>
          <cell r="BR116">
            <v>0</v>
          </cell>
          <cell r="BV116">
            <v>0</v>
          </cell>
          <cell r="BW116">
            <v>-34357.85</v>
          </cell>
          <cell r="BX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  <cell r="N117">
            <v>0</v>
          </cell>
          <cell r="O117">
            <v>0</v>
          </cell>
          <cell r="P117">
            <v>0</v>
          </cell>
          <cell r="T117">
            <v>0</v>
          </cell>
          <cell r="U117">
            <v>0</v>
          </cell>
          <cell r="V117">
            <v>0</v>
          </cell>
          <cell r="Z117">
            <v>0</v>
          </cell>
          <cell r="AA117">
            <v>0</v>
          </cell>
          <cell r="AB117">
            <v>0</v>
          </cell>
          <cell r="AF117">
            <v>0</v>
          </cell>
          <cell r="AG117">
            <v>0</v>
          </cell>
          <cell r="AH117">
            <v>0</v>
          </cell>
          <cell r="AL117">
            <v>59.262</v>
          </cell>
          <cell r="AM117">
            <v>0</v>
          </cell>
          <cell r="AN117">
            <v>0</v>
          </cell>
          <cell r="AR117">
            <v>0</v>
          </cell>
          <cell r="AS117">
            <v>0</v>
          </cell>
          <cell r="AT117">
            <v>0</v>
          </cell>
          <cell r="AX117">
            <v>0</v>
          </cell>
          <cell r="AY117">
            <v>0</v>
          </cell>
          <cell r="AZ117">
            <v>0</v>
          </cell>
          <cell r="BD117">
            <v>-4.2330000000000005</v>
          </cell>
          <cell r="BE117">
            <v>0</v>
          </cell>
          <cell r="BF117">
            <v>0</v>
          </cell>
          <cell r="BJ117">
            <v>-4.2330000000000005</v>
          </cell>
          <cell r="BK117">
            <v>0</v>
          </cell>
          <cell r="BL117">
            <v>0</v>
          </cell>
          <cell r="BP117">
            <v>-200.36199999999999</v>
          </cell>
          <cell r="BQ117">
            <v>0</v>
          </cell>
          <cell r="BR117">
            <v>0</v>
          </cell>
          <cell r="BV117">
            <v>-2.1165000000000003</v>
          </cell>
          <cell r="BW117">
            <v>0</v>
          </cell>
          <cell r="BX117">
            <v>0</v>
          </cell>
        </row>
        <row r="118">
          <cell r="H118">
            <v>105499852.6875</v>
          </cell>
          <cell r="I118">
            <v>458897704.82917005</v>
          </cell>
          <cell r="J118">
            <v>0</v>
          </cell>
          <cell r="N118">
            <v>95024329.063500002</v>
          </cell>
          <cell r="O118">
            <v>423736154.10840797</v>
          </cell>
          <cell r="P118">
            <v>0</v>
          </cell>
          <cell r="T118">
            <v>94274893.345500007</v>
          </cell>
          <cell r="U118">
            <v>374357059.88136101</v>
          </cell>
          <cell r="V118">
            <v>0</v>
          </cell>
          <cell r="Z118">
            <v>554357805.76400006</v>
          </cell>
          <cell r="AA118">
            <v>485197274.46487254</v>
          </cell>
          <cell r="AB118">
            <v>0</v>
          </cell>
          <cell r="AF118">
            <v>101623918.23100001</v>
          </cell>
          <cell r="AG118">
            <v>527923327.00367755</v>
          </cell>
          <cell r="AH118">
            <v>0</v>
          </cell>
          <cell r="AL118">
            <v>-105209905.59200001</v>
          </cell>
          <cell r="AM118">
            <v>490033514.50099999</v>
          </cell>
          <cell r="AN118">
            <v>0</v>
          </cell>
          <cell r="AR118">
            <v>139890478.10100001</v>
          </cell>
          <cell r="AS118">
            <v>388090648.71512502</v>
          </cell>
          <cell r="AT118">
            <v>0</v>
          </cell>
          <cell r="AX118">
            <v>130132241.971</v>
          </cell>
          <cell r="AY118">
            <v>506930608.47750002</v>
          </cell>
          <cell r="AZ118">
            <v>-10747872.894943457</v>
          </cell>
          <cell r="BD118">
            <v>137475814.04699999</v>
          </cell>
          <cell r="BE118">
            <v>424864002.27179497</v>
          </cell>
          <cell r="BF118">
            <v>6552168.2106718803</v>
          </cell>
          <cell r="BJ118">
            <v>120123829.897</v>
          </cell>
          <cell r="BK118">
            <v>458778527.29630005</v>
          </cell>
          <cell r="BL118">
            <v>6368361.0740504768</v>
          </cell>
          <cell r="BP118">
            <v>116548650.0905</v>
          </cell>
          <cell r="BQ118">
            <v>427092197.51012403</v>
          </cell>
          <cell r="BR118">
            <v>5673465.4469080223</v>
          </cell>
          <cell r="BV118">
            <v>121696740.03050001</v>
          </cell>
          <cell r="BW118">
            <v>494051289.72826707</v>
          </cell>
          <cell r="BX118">
            <v>4967369.3957020426</v>
          </cell>
        </row>
        <row r="119">
          <cell r="H119">
            <v>31568487.841000002</v>
          </cell>
          <cell r="I119">
            <v>101628482.2466615</v>
          </cell>
          <cell r="J119">
            <v>-697496.80799999996</v>
          </cell>
          <cell r="N119">
            <v>28825696.442499999</v>
          </cell>
          <cell r="O119">
            <v>101699698.758615</v>
          </cell>
          <cell r="P119">
            <v>0</v>
          </cell>
          <cell r="T119">
            <v>37395812.016000003</v>
          </cell>
          <cell r="U119">
            <v>119670462.84156002</v>
          </cell>
          <cell r="V119">
            <v>0</v>
          </cell>
          <cell r="Z119">
            <v>30056407.328499999</v>
          </cell>
          <cell r="AA119">
            <v>126940983.828345</v>
          </cell>
          <cell r="AB119">
            <v>0</v>
          </cell>
          <cell r="AF119">
            <v>30648901.749499999</v>
          </cell>
          <cell r="AG119">
            <v>149060534.02433801</v>
          </cell>
          <cell r="AH119">
            <v>0</v>
          </cell>
          <cell r="AL119">
            <v>28544770.5755</v>
          </cell>
          <cell r="AM119">
            <v>117971794.5675</v>
          </cell>
          <cell r="AN119">
            <v>0</v>
          </cell>
          <cell r="AR119">
            <v>30511560.653500002</v>
          </cell>
          <cell r="AS119">
            <v>122488390.94036849</v>
          </cell>
          <cell r="AT119">
            <v>0</v>
          </cell>
          <cell r="AX119">
            <v>30517502.374499999</v>
          </cell>
          <cell r="AY119">
            <v>124895414.600805</v>
          </cell>
          <cell r="AZ119">
            <v>12264994.08311603</v>
          </cell>
          <cell r="BD119">
            <v>30429259.140000001</v>
          </cell>
          <cell r="BE119">
            <v>85830310.086243004</v>
          </cell>
          <cell r="BF119">
            <v>1354611.9829415614</v>
          </cell>
          <cell r="BJ119">
            <v>30597678.922000002</v>
          </cell>
          <cell r="BK119">
            <v>111230647.06487</v>
          </cell>
          <cell r="BL119">
            <v>1560218.1942937474</v>
          </cell>
          <cell r="BP119">
            <v>28520015.286000002</v>
          </cell>
          <cell r="BQ119">
            <v>116212569.79971001</v>
          </cell>
          <cell r="BR119">
            <v>1543760.347528738</v>
          </cell>
          <cell r="BV119">
            <v>29943956.272500001</v>
          </cell>
          <cell r="BW119">
            <v>112017963.14710151</v>
          </cell>
          <cell r="BX119">
            <v>1126268.8985425695</v>
          </cell>
        </row>
        <row r="120">
          <cell r="H120">
            <v>233354502.19949999</v>
          </cell>
          <cell r="I120">
            <v>712674149.80672002</v>
          </cell>
          <cell r="J120">
            <v>0</v>
          </cell>
          <cell r="N120">
            <v>496149644.27250004</v>
          </cell>
          <cell r="O120">
            <v>452510504.43305004</v>
          </cell>
          <cell r="P120">
            <v>0</v>
          </cell>
          <cell r="T120">
            <v>284747033.49150002</v>
          </cell>
          <cell r="U120">
            <v>839917507.59452236</v>
          </cell>
          <cell r="V120">
            <v>0</v>
          </cell>
          <cell r="Z120">
            <v>263738067.51550001</v>
          </cell>
          <cell r="AA120">
            <v>876134241.65564513</v>
          </cell>
          <cell r="AB120">
            <v>0</v>
          </cell>
          <cell r="AF120">
            <v>238429572.18400002</v>
          </cell>
          <cell r="AG120">
            <v>830902767.53498697</v>
          </cell>
          <cell r="AH120">
            <v>0</v>
          </cell>
          <cell r="AL120">
            <v>230693668.736</v>
          </cell>
          <cell r="AM120">
            <v>732750056.72950006</v>
          </cell>
          <cell r="AN120">
            <v>0</v>
          </cell>
          <cell r="AR120">
            <v>252278853.9535</v>
          </cell>
          <cell r="AS120">
            <v>820663254.0626359</v>
          </cell>
          <cell r="AT120">
            <v>0</v>
          </cell>
          <cell r="AX120">
            <v>239310695.12099999</v>
          </cell>
          <cell r="AY120">
            <v>523393606.02805704</v>
          </cell>
          <cell r="AZ120">
            <v>81208375.623332441</v>
          </cell>
          <cell r="BD120">
            <v>256062277.60600001</v>
          </cell>
          <cell r="BE120">
            <v>396651500.53744501</v>
          </cell>
          <cell r="BF120">
            <v>7605171.0081907632</v>
          </cell>
          <cell r="BJ120">
            <v>256830264.4465</v>
          </cell>
          <cell r="BK120">
            <v>870449939.11731207</v>
          </cell>
          <cell r="BL120">
            <v>12400929.584617976</v>
          </cell>
          <cell r="BP120">
            <v>227620471.93349999</v>
          </cell>
          <cell r="BQ120">
            <v>935163359.50615501</v>
          </cell>
          <cell r="BR120">
            <v>12422650.28090762</v>
          </cell>
          <cell r="BV120">
            <v>268351853.38</v>
          </cell>
          <cell r="BW120">
            <v>902950387.44220698</v>
          </cell>
          <cell r="BX120">
            <v>9078588.0204556733</v>
          </cell>
        </row>
        <row r="121">
          <cell r="H121">
            <v>144363274.729</v>
          </cell>
          <cell r="I121">
            <v>380056591.58750254</v>
          </cell>
          <cell r="J121">
            <v>0</v>
          </cell>
          <cell r="N121">
            <v>280963807.37900001</v>
          </cell>
          <cell r="O121">
            <v>199663267.948982</v>
          </cell>
          <cell r="P121">
            <v>0</v>
          </cell>
          <cell r="T121">
            <v>147357963.49149999</v>
          </cell>
          <cell r="U121">
            <v>375494652.88625503</v>
          </cell>
          <cell r="V121">
            <v>0</v>
          </cell>
          <cell r="Z121">
            <v>149910021.55399999</v>
          </cell>
          <cell r="AA121">
            <v>203843906.14817199</v>
          </cell>
          <cell r="AB121">
            <v>0</v>
          </cell>
          <cell r="AF121">
            <v>192335779.06900001</v>
          </cell>
          <cell r="AG121">
            <v>296531886.61098754</v>
          </cell>
          <cell r="AH121">
            <v>0</v>
          </cell>
          <cell r="AL121">
            <v>179876894.583</v>
          </cell>
          <cell r="AM121">
            <v>330969606.45999998</v>
          </cell>
          <cell r="AN121">
            <v>0</v>
          </cell>
          <cell r="AR121">
            <v>158245472.30650002</v>
          </cell>
          <cell r="AS121">
            <v>338263741.29725248</v>
          </cell>
          <cell r="AT121">
            <v>0</v>
          </cell>
          <cell r="AX121">
            <v>152062561.31600001</v>
          </cell>
          <cell r="AY121">
            <v>369112022.18436593</v>
          </cell>
          <cell r="AZ121">
            <v>39443138.23263289</v>
          </cell>
          <cell r="BD121">
            <v>162889426.76199999</v>
          </cell>
          <cell r="BE121">
            <v>427630861.27931404</v>
          </cell>
          <cell r="BF121">
            <v>6880516.2764210626</v>
          </cell>
          <cell r="BJ121">
            <v>168141937.05149999</v>
          </cell>
          <cell r="BK121">
            <v>438799917.80453503</v>
          </cell>
          <cell r="BL121">
            <v>6676816.6248570625</v>
          </cell>
          <cell r="BP121">
            <v>148539955.36950001</v>
          </cell>
          <cell r="BQ121">
            <v>399599631.54674852</v>
          </cell>
          <cell r="BR121">
            <v>5308255.9583025714</v>
          </cell>
          <cell r="BV121">
            <v>168388161.49000001</v>
          </cell>
          <cell r="BW121">
            <v>406511193.96350801</v>
          </cell>
          <cell r="BX121">
            <v>4087209.7814282728</v>
          </cell>
        </row>
        <row r="122">
          <cell r="H122">
            <v>410067486.79000002</v>
          </cell>
          <cell r="I122">
            <v>152654449.379504</v>
          </cell>
          <cell r="J122">
            <v>0</v>
          </cell>
          <cell r="N122">
            <v>95312699.366500005</v>
          </cell>
          <cell r="O122">
            <v>167381699.50907099</v>
          </cell>
          <cell r="P122">
            <v>0</v>
          </cell>
          <cell r="T122">
            <v>96163094.251000002</v>
          </cell>
          <cell r="U122">
            <v>151528698.824238</v>
          </cell>
          <cell r="V122">
            <v>0</v>
          </cell>
          <cell r="Z122">
            <v>83310384.8495</v>
          </cell>
          <cell r="AA122">
            <v>186260336.20563751</v>
          </cell>
          <cell r="AB122">
            <v>0</v>
          </cell>
          <cell r="AF122">
            <v>78347037.844999999</v>
          </cell>
          <cell r="AG122">
            <v>161778422.39277002</v>
          </cell>
          <cell r="AH122">
            <v>0</v>
          </cell>
          <cell r="AL122">
            <v>84934256.070000008</v>
          </cell>
          <cell r="AM122">
            <v>153720396.7175</v>
          </cell>
          <cell r="AN122">
            <v>0</v>
          </cell>
          <cell r="AR122">
            <v>110219081.171</v>
          </cell>
          <cell r="AS122">
            <v>196026609.9038305</v>
          </cell>
          <cell r="AT122">
            <v>0</v>
          </cell>
          <cell r="AX122">
            <v>93086041.185499996</v>
          </cell>
          <cell r="AY122">
            <v>146894337.817</v>
          </cell>
          <cell r="AZ122">
            <v>23951704.466536582</v>
          </cell>
          <cell r="BD122">
            <v>99619000.816500008</v>
          </cell>
          <cell r="BE122">
            <v>163277955.45372501</v>
          </cell>
          <cell r="BF122">
            <v>3063174.6669342006</v>
          </cell>
          <cell r="BJ122">
            <v>114444577.473</v>
          </cell>
          <cell r="BK122">
            <v>147488481.40068999</v>
          </cell>
          <cell r="BL122">
            <v>2881460.5354615832</v>
          </cell>
          <cell r="BP122">
            <v>95743817.717500001</v>
          </cell>
          <cell r="BQ122">
            <v>165157824.56437352</v>
          </cell>
          <cell r="BR122">
            <v>2193945.9826593031</v>
          </cell>
          <cell r="BV122">
            <v>95126428.318000004</v>
          </cell>
          <cell r="BW122">
            <v>170434642.16710001</v>
          </cell>
          <cell r="BX122">
            <v>1713611.2040794918</v>
          </cell>
        </row>
        <row r="123">
          <cell r="H123">
            <v>175058905.271</v>
          </cell>
          <cell r="I123">
            <v>132610585.03139348</v>
          </cell>
          <cell r="J123">
            <v>0</v>
          </cell>
          <cell r="N123">
            <v>234308803.12400001</v>
          </cell>
          <cell r="O123">
            <v>175073660.70261353</v>
          </cell>
          <cell r="P123">
            <v>0</v>
          </cell>
          <cell r="T123">
            <v>172124574.85550001</v>
          </cell>
          <cell r="U123">
            <v>381983436.77404505</v>
          </cell>
          <cell r="V123">
            <v>0</v>
          </cell>
          <cell r="Z123">
            <v>179807336.516</v>
          </cell>
          <cell r="AA123">
            <v>206225454.44700599</v>
          </cell>
          <cell r="AB123">
            <v>0</v>
          </cell>
          <cell r="AF123">
            <v>184932095.57100001</v>
          </cell>
          <cell r="AG123">
            <v>371346641.21960551</v>
          </cell>
          <cell r="AH123">
            <v>0</v>
          </cell>
          <cell r="AL123">
            <v>182159366.98550001</v>
          </cell>
          <cell r="AM123">
            <v>363849115.074</v>
          </cell>
          <cell r="AN123">
            <v>0</v>
          </cell>
          <cell r="AR123">
            <v>182794191.40650001</v>
          </cell>
          <cell r="AS123">
            <v>441086147.43900001</v>
          </cell>
          <cell r="AT123">
            <v>0</v>
          </cell>
          <cell r="AX123">
            <v>179199239.96250001</v>
          </cell>
          <cell r="AY123">
            <v>167819356.74308002</v>
          </cell>
          <cell r="AZ123">
            <v>-176923272.24640501</v>
          </cell>
          <cell r="BD123">
            <v>185411964.67750001</v>
          </cell>
          <cell r="BE123">
            <v>188561554.550935</v>
          </cell>
          <cell r="BF123">
            <v>4144188.6137931347</v>
          </cell>
          <cell r="BJ123">
            <v>179913662.421</v>
          </cell>
          <cell r="BK123">
            <v>413144603.97698402</v>
          </cell>
          <cell r="BL123">
            <v>6524086.7159082452</v>
          </cell>
          <cell r="BP123">
            <v>158182027.39700001</v>
          </cell>
          <cell r="BQ123">
            <v>232356149.60807502</v>
          </cell>
          <cell r="BR123">
            <v>3086604.2364231111</v>
          </cell>
          <cell r="BV123">
            <v>168602347.76250002</v>
          </cell>
          <cell r="BW123">
            <v>156143653.514575</v>
          </cell>
          <cell r="BX123">
            <v>1569924.4631625265</v>
          </cell>
        </row>
        <row r="124">
          <cell r="H124">
            <v>0</v>
          </cell>
          <cell r="I124">
            <v>0</v>
          </cell>
          <cell r="J124">
            <v>0</v>
          </cell>
          <cell r="N124">
            <v>0</v>
          </cell>
          <cell r="O124">
            <v>0</v>
          </cell>
          <cell r="P124">
            <v>0</v>
          </cell>
          <cell r="T124">
            <v>0</v>
          </cell>
          <cell r="U124">
            <v>0</v>
          </cell>
          <cell r="V124">
            <v>0</v>
          </cell>
          <cell r="Z124">
            <v>0</v>
          </cell>
          <cell r="AA124">
            <v>0</v>
          </cell>
          <cell r="AB124">
            <v>0</v>
          </cell>
          <cell r="AF124">
            <v>0</v>
          </cell>
          <cell r="AG124">
            <v>0</v>
          </cell>
          <cell r="AH124">
            <v>0</v>
          </cell>
          <cell r="AL124">
            <v>374707.98200000002</v>
          </cell>
          <cell r="AM124">
            <v>22405127.900000002</v>
          </cell>
          <cell r="AN124">
            <v>0</v>
          </cell>
          <cell r="AR124">
            <v>626362500.20099998</v>
          </cell>
          <cell r="AS124">
            <v>1424612907.8747501</v>
          </cell>
          <cell r="AT124">
            <v>0</v>
          </cell>
          <cell r="AX124">
            <v>462202914.5205</v>
          </cell>
          <cell r="AY124">
            <v>508987677.86300004</v>
          </cell>
          <cell r="AZ124">
            <v>30802932.735730492</v>
          </cell>
          <cell r="BD124">
            <v>447870702.48000002</v>
          </cell>
          <cell r="BE124">
            <v>518918481.51179749</v>
          </cell>
          <cell r="BF124">
            <v>11264657.372547399</v>
          </cell>
          <cell r="BJ124">
            <v>557241747.95850003</v>
          </cell>
          <cell r="BK124">
            <v>854403297.33166599</v>
          </cell>
          <cell r="BL124">
            <v>15529156.592810912</v>
          </cell>
          <cell r="BP124">
            <v>552833015.66900003</v>
          </cell>
          <cell r="BQ124">
            <v>965088206.88009453</v>
          </cell>
          <cell r="BR124">
            <v>12820170.040270627</v>
          </cell>
          <cell r="BV124">
            <v>595191980.67700005</v>
          </cell>
          <cell r="BW124">
            <v>2097923514.1612151</v>
          </cell>
          <cell r="BX124">
            <v>21093277.71312942</v>
          </cell>
        </row>
        <row r="125">
          <cell r="H125">
            <v>78795659.651000008</v>
          </cell>
          <cell r="I125">
            <v>139666495.79168001</v>
          </cell>
          <cell r="J125">
            <v>0</v>
          </cell>
          <cell r="N125">
            <v>58844092.136500001</v>
          </cell>
          <cell r="O125">
            <v>109311577.990337</v>
          </cell>
          <cell r="P125">
            <v>0</v>
          </cell>
          <cell r="T125">
            <v>76978343.857999995</v>
          </cell>
          <cell r="U125">
            <v>125952337.90100001</v>
          </cell>
          <cell r="V125">
            <v>0</v>
          </cell>
          <cell r="Z125">
            <v>84889799.693000004</v>
          </cell>
          <cell r="AA125">
            <v>164190690.70854247</v>
          </cell>
          <cell r="AB125">
            <v>0</v>
          </cell>
          <cell r="AF125">
            <v>64791830.980950005</v>
          </cell>
          <cell r="AG125">
            <v>141558564.40144333</v>
          </cell>
          <cell r="AH125">
            <v>0</v>
          </cell>
          <cell r="AL125">
            <v>54456870.542000003</v>
          </cell>
          <cell r="AM125">
            <v>108327551.7165</v>
          </cell>
          <cell r="AN125">
            <v>0</v>
          </cell>
          <cell r="AR125">
            <v>54825015.2575</v>
          </cell>
          <cell r="AS125">
            <v>115811133.46419856</v>
          </cell>
          <cell r="AT125">
            <v>0</v>
          </cell>
          <cell r="AX125">
            <v>48408492.052000001</v>
          </cell>
          <cell r="AY125">
            <v>54604218.337120004</v>
          </cell>
          <cell r="AZ125">
            <v>0</v>
          </cell>
          <cell r="BD125">
            <v>30877178.267999999</v>
          </cell>
          <cell r="BE125">
            <v>85845953.027685001</v>
          </cell>
          <cell r="BF125">
            <v>0</v>
          </cell>
          <cell r="BJ125">
            <v>29809686.218000002</v>
          </cell>
          <cell r="BK125">
            <v>48806444.616583683</v>
          </cell>
          <cell r="BL125">
            <v>0</v>
          </cell>
          <cell r="BP125">
            <v>39082390.193000004</v>
          </cell>
          <cell r="BQ125">
            <v>46268306.445832998</v>
          </cell>
          <cell r="BR125">
            <v>0</v>
          </cell>
          <cell r="BV125">
            <v>27508352.978500001</v>
          </cell>
          <cell r="BW125">
            <v>71273563.833649993</v>
          </cell>
          <cell r="BX125">
            <v>0</v>
          </cell>
        </row>
        <row r="126">
          <cell r="H126">
            <v>91546947.783500001</v>
          </cell>
          <cell r="I126">
            <v>183510340.92899999</v>
          </cell>
          <cell r="J126">
            <v>0</v>
          </cell>
          <cell r="N126">
            <v>77752191.287</v>
          </cell>
          <cell r="O126">
            <v>121925689.596</v>
          </cell>
          <cell r="P126">
            <v>0</v>
          </cell>
          <cell r="T126">
            <v>101071363.57247251</v>
          </cell>
          <cell r="U126">
            <v>197221006.764</v>
          </cell>
          <cell r="V126">
            <v>0</v>
          </cell>
          <cell r="Z126">
            <v>60727361.598669387</v>
          </cell>
          <cell r="AA126">
            <v>130205355.758</v>
          </cell>
          <cell r="AB126">
            <v>0</v>
          </cell>
          <cell r="AF126">
            <v>48258078.041000001</v>
          </cell>
          <cell r="AG126">
            <v>113431532.97812</v>
          </cell>
          <cell r="AH126">
            <v>0</v>
          </cell>
          <cell r="AL126">
            <v>74053740.352551192</v>
          </cell>
          <cell r="AM126">
            <v>202722103.424162</v>
          </cell>
          <cell r="AN126">
            <v>0</v>
          </cell>
          <cell r="AR126">
            <v>103023687.4789038</v>
          </cell>
          <cell r="AS126">
            <v>245163548.51899999</v>
          </cell>
          <cell r="AT126">
            <v>0</v>
          </cell>
          <cell r="AX126">
            <v>62907664.195</v>
          </cell>
          <cell r="AY126">
            <v>135582737.43099999</v>
          </cell>
          <cell r="AZ126">
            <v>0</v>
          </cell>
          <cell r="BD126">
            <v>64278907.183311209</v>
          </cell>
          <cell r="BE126">
            <v>97726661.74924852</v>
          </cell>
          <cell r="BF126">
            <v>0</v>
          </cell>
          <cell r="BJ126">
            <v>60687737.116770014</v>
          </cell>
          <cell r="BK126">
            <v>146147551.216225</v>
          </cell>
          <cell r="BL126">
            <v>0</v>
          </cell>
          <cell r="BP126">
            <v>77186963.735500023</v>
          </cell>
          <cell r="BQ126">
            <v>130746604.41428401</v>
          </cell>
          <cell r="BR126">
            <v>0</v>
          </cell>
          <cell r="BV126">
            <v>84274570.534500018</v>
          </cell>
          <cell r="BW126">
            <v>177515498.75268251</v>
          </cell>
          <cell r="BX126">
            <v>0</v>
          </cell>
        </row>
        <row r="129">
          <cell r="H129">
            <v>656653100.44155002</v>
          </cell>
          <cell r="I129">
            <v>734997098.21650004</v>
          </cell>
          <cell r="J129">
            <v>0</v>
          </cell>
          <cell r="N129">
            <v>670427077.07050002</v>
          </cell>
          <cell r="O129">
            <v>747358781.73450005</v>
          </cell>
          <cell r="P129">
            <v>0</v>
          </cell>
          <cell r="T129">
            <v>655548858.10004044</v>
          </cell>
          <cell r="U129">
            <v>684207919.69599998</v>
          </cell>
          <cell r="V129">
            <v>0</v>
          </cell>
          <cell r="Z129">
            <v>672862475.20933294</v>
          </cell>
          <cell r="AA129">
            <v>777772806.3075</v>
          </cell>
          <cell r="AB129">
            <v>0</v>
          </cell>
          <cell r="AF129">
            <v>670417397.61049998</v>
          </cell>
          <cell r="AG129">
            <v>889898451.84350002</v>
          </cell>
          <cell r="AH129">
            <v>0</v>
          </cell>
          <cell r="AL129">
            <v>648796460.47500002</v>
          </cell>
          <cell r="AM129">
            <v>832579479.97600007</v>
          </cell>
          <cell r="AN129">
            <v>0</v>
          </cell>
          <cell r="AR129">
            <v>631113704.7665</v>
          </cell>
          <cell r="AS129">
            <v>764456105.78250003</v>
          </cell>
          <cell r="AT129">
            <v>0</v>
          </cell>
          <cell r="AX129">
            <v>527813776.46347797</v>
          </cell>
          <cell r="AY129">
            <v>581445315.99900007</v>
          </cell>
          <cell r="AZ129">
            <v>0</v>
          </cell>
          <cell r="BD129">
            <v>386046503.38906348</v>
          </cell>
          <cell r="BE129">
            <v>430106854.48500001</v>
          </cell>
          <cell r="BF129">
            <v>11710.594500000001</v>
          </cell>
          <cell r="BJ129">
            <v>686237741.96599996</v>
          </cell>
          <cell r="BK129">
            <v>724678074.24650002</v>
          </cell>
          <cell r="BL129">
            <v>0</v>
          </cell>
          <cell r="BP129">
            <v>647474186.977</v>
          </cell>
          <cell r="BQ129">
            <v>673422878.40649998</v>
          </cell>
          <cell r="BR129">
            <v>0</v>
          </cell>
          <cell r="BV129">
            <v>1013549024.0335001</v>
          </cell>
          <cell r="BW129">
            <v>634246330.06700003</v>
          </cell>
          <cell r="BX129">
            <v>169615.60450000002</v>
          </cell>
        </row>
        <row r="130">
          <cell r="H130">
            <v>184072038.91518998</v>
          </cell>
          <cell r="I130">
            <v>360916038.67487299</v>
          </cell>
          <cell r="J130">
            <v>0</v>
          </cell>
          <cell r="N130">
            <v>190367231.35345465</v>
          </cell>
          <cell r="O130">
            <v>374244754.93300003</v>
          </cell>
          <cell r="P130">
            <v>0</v>
          </cell>
          <cell r="T130">
            <v>184167076.76899999</v>
          </cell>
          <cell r="U130">
            <v>338870980.04035753</v>
          </cell>
          <cell r="V130">
            <v>0</v>
          </cell>
          <cell r="Z130">
            <v>190803926.919</v>
          </cell>
          <cell r="AA130">
            <v>422994517.10311002</v>
          </cell>
          <cell r="AB130">
            <v>0</v>
          </cell>
          <cell r="AF130">
            <v>189339591.82449999</v>
          </cell>
          <cell r="AG130">
            <v>329096733.2475</v>
          </cell>
          <cell r="AH130">
            <v>0</v>
          </cell>
          <cell r="AL130">
            <v>183336023.167</v>
          </cell>
          <cell r="AM130">
            <v>319078409.57295799</v>
          </cell>
          <cell r="AN130">
            <v>0</v>
          </cell>
          <cell r="AR130">
            <v>186499543.72350001</v>
          </cell>
          <cell r="AS130">
            <v>294601342.50981545</v>
          </cell>
          <cell r="AT130">
            <v>0</v>
          </cell>
          <cell r="AX130">
            <v>177336778.51899999</v>
          </cell>
          <cell r="AY130">
            <v>309141474.70162749</v>
          </cell>
          <cell r="AZ130">
            <v>0</v>
          </cell>
          <cell r="BD130">
            <v>177393404.771</v>
          </cell>
          <cell r="BE130">
            <v>275473608.01576</v>
          </cell>
          <cell r="BF130">
            <v>0</v>
          </cell>
          <cell r="BJ130">
            <v>190186872.632</v>
          </cell>
          <cell r="BK130">
            <v>371609568.10421079</v>
          </cell>
          <cell r="BL130">
            <v>0</v>
          </cell>
          <cell r="BP130">
            <v>178369140.54925001</v>
          </cell>
          <cell r="BQ130">
            <v>336723228.39045</v>
          </cell>
          <cell r="BR130">
            <v>0</v>
          </cell>
          <cell r="BV130">
            <v>190011069.79250002</v>
          </cell>
          <cell r="BW130">
            <v>414848070.49199998</v>
          </cell>
          <cell r="BX130">
            <v>0</v>
          </cell>
        </row>
        <row r="132">
          <cell r="I132">
            <v>4758155162.8497133</v>
          </cell>
          <cell r="O132">
            <v>1103224030.7854598</v>
          </cell>
          <cell r="U132">
            <v>2606871600.2101274</v>
          </cell>
          <cell r="AA132">
            <v>3277963155.5690689</v>
          </cell>
          <cell r="AG132">
            <v>7994818014.1532536</v>
          </cell>
          <cell r="AM132">
            <v>4869792429.925004</v>
          </cell>
          <cell r="AS132">
            <v>9915801591.9199619</v>
          </cell>
          <cell r="AY132">
            <v>3553860300.2204475</v>
          </cell>
          <cell r="BE132">
            <v>4324721994.5966597</v>
          </cell>
          <cell r="BK132">
            <v>5373435017.8491678</v>
          </cell>
          <cell r="BQ132">
            <v>5769920576.8568993</v>
          </cell>
          <cell r="BW132">
            <v>6882712927.5033531</v>
          </cell>
        </row>
        <row r="134">
          <cell r="I134">
            <v>3893453978.3610053</v>
          </cell>
          <cell r="O134">
            <v>3298307820.6407094</v>
          </cell>
          <cell r="U134">
            <v>3804843832.9227309</v>
          </cell>
          <cell r="AA134">
            <v>2417254254.5540624</v>
          </cell>
          <cell r="AG134">
            <v>2827646092.4930873</v>
          </cell>
          <cell r="AM134">
            <v>2690324568.3615751</v>
          </cell>
          <cell r="AS134">
            <v>3031120433.1643453</v>
          </cell>
          <cell r="AY134">
            <v>2581281673.5541987</v>
          </cell>
          <cell r="BE134">
            <v>2701932882.3636513</v>
          </cell>
          <cell r="BK134">
            <v>2834943242.1858697</v>
          </cell>
          <cell r="BQ134">
            <v>3100108103.0814476</v>
          </cell>
          <cell r="BW134">
            <v>4543569604.8410501</v>
          </cell>
          <cell r="CC134">
            <v>-38661091</v>
          </cell>
        </row>
        <row r="135">
          <cell r="H135">
            <v>0</v>
          </cell>
          <cell r="I135">
            <v>104371697.88841501</v>
          </cell>
          <cell r="N135">
            <v>0</v>
          </cell>
          <cell r="O135">
            <v>88901154.902720004</v>
          </cell>
          <cell r="T135">
            <v>0</v>
          </cell>
          <cell r="U135">
            <v>96425959.289780006</v>
          </cell>
          <cell r="Z135">
            <v>0</v>
          </cell>
          <cell r="AA135">
            <v>86350678.557109997</v>
          </cell>
          <cell r="AF135">
            <v>0</v>
          </cell>
          <cell r="AG135">
            <v>114508530.57531501</v>
          </cell>
          <cell r="AL135">
            <v>0</v>
          </cell>
          <cell r="AM135">
            <v>96874813.797900006</v>
          </cell>
          <cell r="AR135">
            <v>0</v>
          </cell>
          <cell r="AS135">
            <v>86711887.819584996</v>
          </cell>
          <cell r="AX135">
            <v>0</v>
          </cell>
          <cell r="AY135">
            <v>81216703.915415004</v>
          </cell>
          <cell r="BD135">
            <v>0</v>
          </cell>
          <cell r="BE135">
            <v>92014395.962825</v>
          </cell>
          <cell r="BJ135">
            <v>0</v>
          </cell>
          <cell r="BK135">
            <v>104183629.11303501</v>
          </cell>
          <cell r="BP135">
            <v>0</v>
          </cell>
          <cell r="BQ135">
            <v>129258819.10547584</v>
          </cell>
          <cell r="BV135">
            <v>0</v>
          </cell>
          <cell r="BW135">
            <v>148224255.950735</v>
          </cell>
        </row>
        <row r="136">
          <cell r="H136">
            <v>0</v>
          </cell>
          <cell r="I136">
            <v>364390913.676</v>
          </cell>
          <cell r="J136">
            <v>0</v>
          </cell>
          <cell r="N136">
            <v>0</v>
          </cell>
          <cell r="O136">
            <v>312014664.22600001</v>
          </cell>
          <cell r="P136">
            <v>0</v>
          </cell>
          <cell r="T136">
            <v>0</v>
          </cell>
          <cell r="U136">
            <v>556675365.50349998</v>
          </cell>
          <cell r="V136">
            <v>0</v>
          </cell>
          <cell r="Z136">
            <v>0</v>
          </cell>
          <cell r="AA136">
            <v>452249909.85858285</v>
          </cell>
          <cell r="AB136">
            <v>0</v>
          </cell>
          <cell r="AF136">
            <v>0</v>
          </cell>
          <cell r="AG136">
            <v>481132794.26958799</v>
          </cell>
          <cell r="AH136">
            <v>0</v>
          </cell>
          <cell r="AL136">
            <v>0</v>
          </cell>
          <cell r="AM136">
            <v>670839457.04315293</v>
          </cell>
          <cell r="AN136">
            <v>0</v>
          </cell>
          <cell r="AR136">
            <v>0</v>
          </cell>
          <cell r="AS136">
            <v>563861199.773</v>
          </cell>
          <cell r="AT136">
            <v>0</v>
          </cell>
          <cell r="AX136">
            <v>0</v>
          </cell>
          <cell r="AY136">
            <v>608927516.09249997</v>
          </cell>
          <cell r="AZ136">
            <v>0</v>
          </cell>
          <cell r="BD136">
            <v>0</v>
          </cell>
          <cell r="BE136">
            <v>462092119.97850001</v>
          </cell>
          <cell r="BF136">
            <v>0</v>
          </cell>
          <cell r="BJ136">
            <v>0</v>
          </cell>
          <cell r="BK136">
            <v>416147051.90750003</v>
          </cell>
          <cell r="BL136">
            <v>0</v>
          </cell>
          <cell r="BP136">
            <v>0</v>
          </cell>
          <cell r="BQ136">
            <v>415861917.02750003</v>
          </cell>
          <cell r="BR136">
            <v>0</v>
          </cell>
          <cell r="BV136">
            <v>0</v>
          </cell>
          <cell r="BW136">
            <v>397734250.44300002</v>
          </cell>
          <cell r="BX136">
            <v>0</v>
          </cell>
        </row>
        <row r="137">
          <cell r="H137">
            <v>224895762.5</v>
          </cell>
          <cell r="I137">
            <v>721592206.66400003</v>
          </cell>
          <cell r="N137">
            <v>224895762.5</v>
          </cell>
          <cell r="O137">
            <v>665780624.43949997</v>
          </cell>
          <cell r="T137">
            <v>224895762.5</v>
          </cell>
          <cell r="U137">
            <v>801522525.45099211</v>
          </cell>
          <cell r="Z137">
            <v>224895762.5</v>
          </cell>
          <cell r="AA137">
            <v>766438834.1599052</v>
          </cell>
          <cell r="AF137">
            <v>224895762.5</v>
          </cell>
          <cell r="AG137">
            <v>782331838.34945893</v>
          </cell>
          <cell r="AL137">
            <v>224895762.5</v>
          </cell>
          <cell r="AM137">
            <v>744957661.16400003</v>
          </cell>
          <cell r="AR137">
            <v>224895762.5</v>
          </cell>
          <cell r="AS137">
            <v>522656992.93200117</v>
          </cell>
          <cell r="AX137">
            <v>224895762.5</v>
          </cell>
          <cell r="AY137">
            <v>1023407298.3132451</v>
          </cell>
          <cell r="BD137">
            <v>224895762.5</v>
          </cell>
          <cell r="BE137">
            <v>784803470.79050004</v>
          </cell>
          <cell r="BJ137">
            <v>224895762.5</v>
          </cell>
          <cell r="BK137">
            <v>798592077.44350004</v>
          </cell>
          <cell r="BP137">
            <v>224895762.5</v>
          </cell>
          <cell r="BQ137">
            <v>716219617.45249999</v>
          </cell>
          <cell r="BV137">
            <v>224895762.5</v>
          </cell>
          <cell r="BW137">
            <v>768154700.82050002</v>
          </cell>
        </row>
        <row r="138">
          <cell r="H138">
            <v>351503616.43150002</v>
          </cell>
          <cell r="I138">
            <v>814366839.44400001</v>
          </cell>
          <cell r="N138">
            <v>351503616.43150002</v>
          </cell>
          <cell r="O138">
            <v>792396705.20650005</v>
          </cell>
          <cell r="T138">
            <v>351503616.43150002</v>
          </cell>
          <cell r="U138">
            <v>845262525.56291437</v>
          </cell>
          <cell r="Z138">
            <v>351503616.43150002</v>
          </cell>
          <cell r="AA138">
            <v>893983799.7094872</v>
          </cell>
          <cell r="AF138">
            <v>351503616.43150002</v>
          </cell>
          <cell r="AG138">
            <v>746047901.40976524</v>
          </cell>
          <cell r="AL138">
            <v>351503616.43150002</v>
          </cell>
          <cell r="AM138">
            <v>710337596.56799996</v>
          </cell>
          <cell r="AR138">
            <v>351503616.43150002</v>
          </cell>
          <cell r="AS138">
            <v>593230917.14250183</v>
          </cell>
          <cell r="AX138">
            <v>351503616.43150002</v>
          </cell>
          <cell r="AY138">
            <v>668386105.4703964</v>
          </cell>
          <cell r="BD138">
            <v>351503616.43150002</v>
          </cell>
          <cell r="BE138">
            <v>617321890.91050005</v>
          </cell>
          <cell r="BJ138">
            <v>351503616.43150002</v>
          </cell>
          <cell r="BK138">
            <v>774803861.24000001</v>
          </cell>
          <cell r="BP138">
            <v>351503616.43150002</v>
          </cell>
          <cell r="BQ138">
            <v>704286156.20800006</v>
          </cell>
          <cell r="BV138">
            <v>351503616.43150002</v>
          </cell>
          <cell r="BW138">
            <v>726733042.653</v>
          </cell>
        </row>
        <row r="139">
          <cell r="H139">
            <v>790988962.5</v>
          </cell>
          <cell r="I139">
            <v>1181424101.477</v>
          </cell>
          <cell r="N139">
            <v>790988962.5</v>
          </cell>
          <cell r="O139">
            <v>1248137940.2885001</v>
          </cell>
          <cell r="T139">
            <v>790988962.5</v>
          </cell>
          <cell r="U139">
            <v>1245933819.6263652</v>
          </cell>
          <cell r="Z139">
            <v>790988962.5</v>
          </cell>
          <cell r="AA139">
            <v>1394604262.5473633</v>
          </cell>
          <cell r="AF139">
            <v>790988962.5</v>
          </cell>
          <cell r="AG139">
            <v>1140303575.675437</v>
          </cell>
          <cell r="AL139">
            <v>790988962.5</v>
          </cell>
          <cell r="AM139">
            <v>991581805.62750006</v>
          </cell>
          <cell r="AR139">
            <v>790988962.5</v>
          </cell>
          <cell r="AS139">
            <v>917550585.01650047</v>
          </cell>
          <cell r="AX139">
            <v>790988962.5</v>
          </cell>
          <cell r="AY139">
            <v>1177501442.806257</v>
          </cell>
          <cell r="BD139">
            <v>790988962.5</v>
          </cell>
          <cell r="BE139">
            <v>1261740356.3199999</v>
          </cell>
          <cell r="BJ139">
            <v>790988962.5</v>
          </cell>
          <cell r="BK139">
            <v>1253988611.575</v>
          </cell>
          <cell r="BP139">
            <v>790988962.5</v>
          </cell>
          <cell r="BQ139">
            <v>1150479093.6170001</v>
          </cell>
          <cell r="BV139">
            <v>790988962.5</v>
          </cell>
          <cell r="BW139">
            <v>1244527120.7385001</v>
          </cell>
        </row>
        <row r="140">
          <cell r="H140">
            <v>44775056.288500004</v>
          </cell>
          <cell r="I140">
            <v>57955198.822499998</v>
          </cell>
          <cell r="N140">
            <v>62212206.281999998</v>
          </cell>
          <cell r="O140">
            <v>80371487.026999995</v>
          </cell>
          <cell r="T140">
            <v>48561725.241000004</v>
          </cell>
          <cell r="U140">
            <v>70305037.875100926</v>
          </cell>
          <cell r="Z140">
            <v>54361794.539999999</v>
          </cell>
          <cell r="AA140">
            <v>84544837.606944442</v>
          </cell>
          <cell r="AF140">
            <v>52985663.171999998</v>
          </cell>
          <cell r="AG140">
            <v>82487286.828649133</v>
          </cell>
          <cell r="AL140">
            <v>8635453.3395000007</v>
          </cell>
          <cell r="AM140">
            <v>11792953.864500001</v>
          </cell>
          <cell r="AR140">
            <v>3232522.6894999999</v>
          </cell>
          <cell r="AS140">
            <v>3697047.1710000001</v>
          </cell>
          <cell r="AX140">
            <v>42429167.902000003</v>
          </cell>
          <cell r="AY140">
            <v>65379351.51668296</v>
          </cell>
          <cell r="BD140">
            <v>50953792.130000003</v>
          </cell>
          <cell r="BE140">
            <v>76906426.599000007</v>
          </cell>
          <cell r="BJ140">
            <v>54758933.189000003</v>
          </cell>
          <cell r="BK140">
            <v>82173922.414000005</v>
          </cell>
          <cell r="BP140">
            <v>47268716.588500001</v>
          </cell>
          <cell r="BQ140">
            <v>66882775.725000001</v>
          </cell>
          <cell r="BV140">
            <v>28122946.4815</v>
          </cell>
          <cell r="BW140">
            <v>45384178.638999999</v>
          </cell>
        </row>
        <row r="141">
          <cell r="H141">
            <v>246848571.06850001</v>
          </cell>
          <cell r="I141">
            <v>661971833.12349999</v>
          </cell>
          <cell r="N141">
            <v>246848571.06850001</v>
          </cell>
          <cell r="O141">
            <v>702584851.42400002</v>
          </cell>
          <cell r="T141">
            <v>246848571.06850001</v>
          </cell>
          <cell r="U141">
            <v>710194167.97542942</v>
          </cell>
          <cell r="Z141">
            <v>246848571.06850001</v>
          </cell>
          <cell r="AA141">
            <v>738960714.79131508</v>
          </cell>
          <cell r="AF141">
            <v>246848571.06850001</v>
          </cell>
          <cell r="AG141">
            <v>703456677.10291004</v>
          </cell>
          <cell r="AL141">
            <v>246848571.06850001</v>
          </cell>
          <cell r="AM141">
            <v>709403589.35100007</v>
          </cell>
          <cell r="AR141">
            <v>246848571.06850001</v>
          </cell>
          <cell r="AS141">
            <v>603917215.94650006</v>
          </cell>
          <cell r="AX141">
            <v>246848571.06850001</v>
          </cell>
          <cell r="AY141">
            <v>858914723.44080055</v>
          </cell>
          <cell r="BD141">
            <v>246848571.06850001</v>
          </cell>
          <cell r="BE141">
            <v>765873619.66400003</v>
          </cell>
          <cell r="BJ141">
            <v>246848571.06850001</v>
          </cell>
          <cell r="BK141">
            <v>770986548.89499998</v>
          </cell>
          <cell r="BP141">
            <v>246848571.06850001</v>
          </cell>
          <cell r="BQ141">
            <v>713797410.1925</v>
          </cell>
          <cell r="BV141">
            <v>246848571.06850001</v>
          </cell>
          <cell r="BW141">
            <v>777953257.68650007</v>
          </cell>
        </row>
        <row r="142">
          <cell r="H142">
            <v>440467166.43150002</v>
          </cell>
          <cell r="I142">
            <v>941474239.58249998</v>
          </cell>
          <cell r="N142">
            <v>440467166.43150002</v>
          </cell>
          <cell r="O142">
            <v>824155347.16799998</v>
          </cell>
          <cell r="T142">
            <v>440467166.43150002</v>
          </cell>
          <cell r="U142">
            <v>807812817.62970102</v>
          </cell>
          <cell r="Z142">
            <v>440467166.43150002</v>
          </cell>
          <cell r="AA142">
            <v>647525104.33858025</v>
          </cell>
          <cell r="AF142">
            <v>440467166.43150002</v>
          </cell>
          <cell r="AG142">
            <v>895999385.29672265</v>
          </cell>
          <cell r="AL142">
            <v>440467166.43150002</v>
          </cell>
          <cell r="AM142">
            <v>826496948.93650007</v>
          </cell>
          <cell r="AR142">
            <v>440467166.43150002</v>
          </cell>
          <cell r="AS142">
            <v>721278887.76449931</v>
          </cell>
          <cell r="AX142">
            <v>440467166.43150002</v>
          </cell>
          <cell r="AY142">
            <v>973167845.41470206</v>
          </cell>
          <cell r="BD142">
            <v>440467166.43150002</v>
          </cell>
          <cell r="BE142">
            <v>875389296.87549996</v>
          </cell>
          <cell r="BJ142">
            <v>440467166.43150002</v>
          </cell>
          <cell r="BK142">
            <v>897503741.13800001</v>
          </cell>
          <cell r="BP142">
            <v>440467166.43150002</v>
          </cell>
          <cell r="BQ142">
            <v>828567584.38150001</v>
          </cell>
          <cell r="BV142">
            <v>440467166.43150002</v>
          </cell>
          <cell r="BW142">
            <v>956926281.19050002</v>
          </cell>
        </row>
        <row r="143">
          <cell r="H143">
            <v>712005644.08200002</v>
          </cell>
          <cell r="I143">
            <v>1163558246.648</v>
          </cell>
          <cell r="N143">
            <v>739307377.27550006</v>
          </cell>
          <cell r="O143">
            <v>1267563747.3325</v>
          </cell>
          <cell r="T143">
            <v>719469428.41949999</v>
          </cell>
          <cell r="U143">
            <v>1193477910.4131565</v>
          </cell>
          <cell r="Z143">
            <v>534249752</v>
          </cell>
          <cell r="AA143">
            <v>945976197.79326785</v>
          </cell>
          <cell r="AF143">
            <v>566265454.17449999</v>
          </cell>
          <cell r="AG143">
            <v>1021292028.3709546</v>
          </cell>
          <cell r="AL143">
            <v>644242347.91700006</v>
          </cell>
          <cell r="AM143">
            <v>1112200923.3334999</v>
          </cell>
          <cell r="AR143">
            <v>717898104.25</v>
          </cell>
          <cell r="AS143">
            <v>893652080.11449885</v>
          </cell>
          <cell r="AX143">
            <v>825337300.949</v>
          </cell>
          <cell r="AY143">
            <v>1712093379.30562</v>
          </cell>
          <cell r="BD143">
            <v>772501571.34249997</v>
          </cell>
          <cell r="BE143">
            <v>1351952622.977</v>
          </cell>
          <cell r="BJ143">
            <v>849496388.62549996</v>
          </cell>
          <cell r="BK143">
            <v>1405607800.7105</v>
          </cell>
          <cell r="BP143">
            <v>865798862.50950003</v>
          </cell>
          <cell r="BQ143">
            <v>1330349123.6849999</v>
          </cell>
          <cell r="BV143">
            <v>775840632.29250002</v>
          </cell>
          <cell r="BW143">
            <v>1379668583.4405</v>
          </cell>
        </row>
        <row r="145">
          <cell r="J145">
            <v>686733700</v>
          </cell>
          <cell r="P145">
            <v>686733700</v>
          </cell>
          <cell r="V145">
            <v>686733700</v>
          </cell>
          <cell r="AB145">
            <v>686733700</v>
          </cell>
          <cell r="AH145">
            <v>686733700</v>
          </cell>
          <cell r="AN145">
            <v>686733700</v>
          </cell>
          <cell r="AT145">
            <v>686733700</v>
          </cell>
          <cell r="AZ145">
            <v>686733700</v>
          </cell>
          <cell r="BF145">
            <v>686733700</v>
          </cell>
          <cell r="BL145">
            <v>686733700</v>
          </cell>
          <cell r="BR145">
            <v>686733700</v>
          </cell>
          <cell r="BX145">
            <v>686733700</v>
          </cell>
        </row>
        <row r="146">
          <cell r="H146">
            <v>730395331.25</v>
          </cell>
          <cell r="N146">
            <v>730395331.25</v>
          </cell>
          <cell r="T146">
            <v>730395331.25</v>
          </cell>
          <cell r="Z146">
            <v>730395331.25</v>
          </cell>
          <cell r="AF146">
            <v>730395331.25</v>
          </cell>
          <cell r="AL146">
            <v>730395331.25</v>
          </cell>
          <cell r="AR146">
            <v>730395331.25</v>
          </cell>
          <cell r="AX146">
            <v>730395331.25</v>
          </cell>
          <cell r="BD146">
            <v>730395331.25</v>
          </cell>
          <cell r="BJ146">
            <v>730395331.25</v>
          </cell>
          <cell r="BP146">
            <v>730395331.25</v>
          </cell>
          <cell r="BV146">
            <v>730395331.25</v>
          </cell>
        </row>
        <row r="147">
          <cell r="J147">
            <v>40166466.666666657</v>
          </cell>
          <cell r="P147">
            <v>40166466.666666657</v>
          </cell>
          <cell r="V147">
            <v>40166466.666666657</v>
          </cell>
          <cell r="AB147">
            <v>40166466.666666657</v>
          </cell>
          <cell r="AH147">
            <v>40166466.666666657</v>
          </cell>
          <cell r="AN147">
            <v>40166466.666666657</v>
          </cell>
          <cell r="AT147">
            <v>40166466.666666657</v>
          </cell>
          <cell r="AZ147">
            <v>40166466.666666657</v>
          </cell>
          <cell r="BF147">
            <v>40166466.666666657</v>
          </cell>
          <cell r="BL147">
            <v>40166466.666666657</v>
          </cell>
          <cell r="BR147">
            <v>40166466.666666657</v>
          </cell>
          <cell r="BX147">
            <v>40166466.666666657</v>
          </cell>
        </row>
        <row r="151">
          <cell r="H151">
            <v>781752791.43150008</v>
          </cell>
          <cell r="I151">
            <v>1813993464.3935001</v>
          </cell>
          <cell r="J151">
            <v>-457798950</v>
          </cell>
          <cell r="N151">
            <v>781752791.43150008</v>
          </cell>
          <cell r="O151">
            <v>2046778382.579</v>
          </cell>
          <cell r="P151">
            <v>232744450</v>
          </cell>
          <cell r="T151">
            <v>781752791.43150008</v>
          </cell>
          <cell r="U151">
            <v>995375689.023</v>
          </cell>
          <cell r="V151">
            <v>0</v>
          </cell>
          <cell r="Z151">
            <v>783479798.99150002</v>
          </cell>
          <cell r="AA151">
            <v>1774898790.74</v>
          </cell>
          <cell r="AB151">
            <v>-107495606.3625</v>
          </cell>
          <cell r="AF151">
            <v>782074493.08200002</v>
          </cell>
          <cell r="AG151">
            <v>2346914922.1585002</v>
          </cell>
          <cell r="AH151">
            <v>7327986.1699999999</v>
          </cell>
          <cell r="AL151">
            <v>781752791.43150008</v>
          </cell>
          <cell r="AM151">
            <v>1947289655.865</v>
          </cell>
          <cell r="AN151">
            <v>98118912.393000007</v>
          </cell>
          <cell r="AR151">
            <v>781752791.43150008</v>
          </cell>
          <cell r="AS151">
            <v>2262596452.592</v>
          </cell>
          <cell r="AT151">
            <v>0</v>
          </cell>
          <cell r="AX151">
            <v>781752791.43150008</v>
          </cell>
          <cell r="AY151">
            <v>1534836115.1625001</v>
          </cell>
          <cell r="AZ151">
            <v>0</v>
          </cell>
          <cell r="BD151">
            <v>753895035.34500003</v>
          </cell>
          <cell r="BE151">
            <v>1501443692.5275002</v>
          </cell>
          <cell r="BF151">
            <v>0</v>
          </cell>
          <cell r="BJ151">
            <v>781752791.43150008</v>
          </cell>
          <cell r="BK151">
            <v>2219554526.8980002</v>
          </cell>
          <cell r="BL151">
            <v>40461.836000000003</v>
          </cell>
          <cell r="BP151">
            <v>781752791.43150008</v>
          </cell>
          <cell r="BQ151">
            <v>1755381694.8180001</v>
          </cell>
          <cell r="BR151">
            <v>27817294.956</v>
          </cell>
          <cell r="BV151">
            <v>781752791.43150008</v>
          </cell>
          <cell r="BW151">
            <v>1968908401.0120001</v>
          </cell>
          <cell r="BX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  <cell r="N152">
            <v>0</v>
          </cell>
          <cell r="O152">
            <v>0</v>
          </cell>
          <cell r="P152">
            <v>0</v>
          </cell>
          <cell r="T152">
            <v>0</v>
          </cell>
          <cell r="U152">
            <v>0</v>
          </cell>
          <cell r="V152">
            <v>0</v>
          </cell>
          <cell r="Z152">
            <v>0</v>
          </cell>
          <cell r="AA152">
            <v>0</v>
          </cell>
          <cell r="AB152">
            <v>0</v>
          </cell>
          <cell r="AF152">
            <v>0</v>
          </cell>
          <cell r="AG152">
            <v>0</v>
          </cell>
          <cell r="AH152">
            <v>0</v>
          </cell>
          <cell r="AL152">
            <v>0</v>
          </cell>
          <cell r="AM152">
            <v>0</v>
          </cell>
          <cell r="AN152">
            <v>0</v>
          </cell>
          <cell r="AR152">
            <v>0</v>
          </cell>
          <cell r="AS152">
            <v>0</v>
          </cell>
          <cell r="AT152">
            <v>0</v>
          </cell>
          <cell r="AX152">
            <v>0</v>
          </cell>
          <cell r="AY152">
            <v>0</v>
          </cell>
          <cell r="AZ152">
            <v>0</v>
          </cell>
          <cell r="BD152">
            <v>0</v>
          </cell>
          <cell r="BE152">
            <v>0</v>
          </cell>
          <cell r="BF152">
            <v>0</v>
          </cell>
          <cell r="BJ152">
            <v>0</v>
          </cell>
          <cell r="BK152">
            <v>0</v>
          </cell>
          <cell r="BL152">
            <v>0</v>
          </cell>
          <cell r="BP152">
            <v>0</v>
          </cell>
          <cell r="BQ152">
            <v>0</v>
          </cell>
          <cell r="BR152">
            <v>0</v>
          </cell>
          <cell r="BV152">
            <v>0</v>
          </cell>
          <cell r="BW152">
            <v>0</v>
          </cell>
          <cell r="BX1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2"/>
      <sheetName val="Sheet5"/>
      <sheetName val="Sheet1"/>
      <sheetName val="Month wise stn wise"/>
      <sheetName val="Month wise stn wise (2)"/>
    </sheetNames>
    <sheetDataSet>
      <sheetData sheetId="0">
        <row r="108">
          <cell r="J108">
            <v>0</v>
          </cell>
          <cell r="P108">
            <v>0</v>
          </cell>
          <cell r="V108">
            <v>0</v>
          </cell>
          <cell r="AB108">
            <v>0</v>
          </cell>
          <cell r="AH108">
            <v>0</v>
          </cell>
          <cell r="AN108">
            <v>0</v>
          </cell>
          <cell r="AT108">
            <v>0</v>
          </cell>
          <cell r="AZ108">
            <v>0</v>
          </cell>
          <cell r="BF108">
            <v>0</v>
          </cell>
          <cell r="BL108">
            <v>0</v>
          </cell>
          <cell r="BR108">
            <v>0</v>
          </cell>
          <cell r="BX10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3510.7240999999999</v>
          </cell>
          <cell r="K5">
            <v>3763.3974790000002</v>
          </cell>
          <cell r="L5">
            <v>4786.9913056899995</v>
          </cell>
          <cell r="M5">
            <v>5131.6506265090993</v>
          </cell>
          <cell r="N5">
            <v>5501.2016941392012</v>
          </cell>
        </row>
        <row r="6">
          <cell r="J6">
            <v>187.48414050810993</v>
          </cell>
          <cell r="K6">
            <v>196.48665996662396</v>
          </cell>
          <cell r="L6">
            <v>205.92145789083261</v>
          </cell>
          <cell r="M6">
            <v>215.80929121136677</v>
          </cell>
          <cell r="N6">
            <v>226.17191355474523</v>
          </cell>
        </row>
        <row r="7">
          <cell r="J7">
            <v>213.69135362703528</v>
          </cell>
          <cell r="K7">
            <v>256.32021544762449</v>
          </cell>
          <cell r="L7">
            <v>310.29929954705136</v>
          </cell>
          <cell r="M7">
            <v>368.8205097614034</v>
          </cell>
          <cell r="N7">
            <v>430.84163614502</v>
          </cell>
        </row>
        <row r="12">
          <cell r="J12">
            <v>27053.751229884117</v>
          </cell>
          <cell r="K12">
            <v>32450.650090472453</v>
          </cell>
          <cell r="L12">
            <v>39284.509711164807</v>
          </cell>
          <cell r="M12">
            <v>46693.411549907862</v>
          </cell>
          <cell r="N12">
            <v>54545.409750584164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44">
          <cell r="F44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90">
          <cell r="F9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5">
          <cell r="G15">
            <v>0</v>
          </cell>
        </row>
      </sheetData>
      <sheetData sheetId="36">
        <row r="23">
          <cell r="F23">
            <v>5620.9320000000007</v>
          </cell>
        </row>
      </sheetData>
      <sheetData sheetId="37">
        <row r="66">
          <cell r="G66">
            <v>5292.3060000000005</v>
          </cell>
          <cell r="H66">
            <v>0</v>
          </cell>
          <cell r="I66">
            <v>0</v>
          </cell>
          <cell r="J66">
            <v>4693.3289999999997</v>
          </cell>
        </row>
        <row r="99">
          <cell r="G99">
            <v>469.5200000000001</v>
          </cell>
          <cell r="H99">
            <v>0</v>
          </cell>
          <cell r="I99">
            <v>0</v>
          </cell>
          <cell r="J99">
            <v>469.5200000000001</v>
          </cell>
        </row>
      </sheetData>
      <sheetData sheetId="38">
        <row r="75">
          <cell r="G75">
            <v>154.089</v>
          </cell>
          <cell r="H75">
            <v>0</v>
          </cell>
          <cell r="I75">
            <v>0</v>
          </cell>
          <cell r="J75">
            <v>153.07200000000003</v>
          </cell>
        </row>
        <row r="112">
          <cell r="G112">
            <v>15.865525509999999</v>
          </cell>
          <cell r="H112">
            <v>0</v>
          </cell>
          <cell r="I112">
            <v>0</v>
          </cell>
          <cell r="J112">
            <v>17.007999999999999</v>
          </cell>
        </row>
      </sheetData>
      <sheetData sheetId="39">
        <row r="40">
          <cell r="G40">
            <v>174.53699999999998</v>
          </cell>
          <cell r="H40">
            <v>0</v>
          </cell>
          <cell r="I40">
            <v>0</v>
          </cell>
          <cell r="J40">
            <v>218.19599999999997</v>
          </cell>
        </row>
        <row r="60">
          <cell r="G60">
            <v>19.393000000000001</v>
          </cell>
          <cell r="H60">
            <v>0</v>
          </cell>
          <cell r="I60">
            <v>0</v>
          </cell>
          <cell r="J60">
            <v>24.244000000000003</v>
          </cell>
        </row>
      </sheetData>
      <sheetData sheetId="40"/>
      <sheetData sheetId="41">
        <row r="11">
          <cell r="G11">
            <v>0</v>
          </cell>
          <cell r="H11">
            <v>0</v>
          </cell>
        </row>
        <row r="17">
          <cell r="H17">
            <v>0</v>
          </cell>
        </row>
      </sheetData>
      <sheetData sheetId="42"/>
      <sheetData sheetId="43">
        <row r="366">
          <cell r="F36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33">
          <cell r="L33">
            <v>3603.8583151204007</v>
          </cell>
        </row>
        <row r="41">
          <cell r="M4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True Up &amp; True Down"/>
      <sheetName val="Capex Summary 5th MYT"/>
      <sheetName val="Investment for 5th MYT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Capex Summary inputs"/>
      <sheetName val="Internal Discussion Notes"/>
      <sheetName val="Claim vs Approved Depreciation"/>
      <sheetName val="Base Capex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5">
          <cell r="H5">
            <v>3520.7096347216311</v>
          </cell>
        </row>
      </sheetData>
      <sheetData sheetId="4">
        <row r="4">
          <cell r="E4">
            <v>293.39246956013591</v>
          </cell>
          <cell r="F4">
            <v>316.21532658106867</v>
          </cell>
          <cell r="G4">
            <v>397.7409047345912</v>
          </cell>
          <cell r="H4">
            <v>428.72103206114025</v>
          </cell>
          <cell r="I4">
            <v>461.86614328792245</v>
          </cell>
        </row>
        <row r="5">
          <cell r="E5">
            <v>270.53751229884119</v>
          </cell>
          <cell r="F5">
            <v>324.50650090472453</v>
          </cell>
          <cell r="G5">
            <v>392.8450971116481</v>
          </cell>
          <cell r="H5">
            <v>466.93411549907864</v>
          </cell>
          <cell r="I5">
            <v>545.45409750584167</v>
          </cell>
        </row>
        <row r="6">
          <cell r="E6">
            <v>628.81203055213678</v>
          </cell>
          <cell r="F6">
            <v>724.29973306185866</v>
          </cell>
          <cell r="G6">
            <v>934.24179080190981</v>
          </cell>
          <cell r="H6">
            <v>1082.4809940127395</v>
          </cell>
          <cell r="I6">
            <v>1239.8276738066015</v>
          </cell>
        </row>
        <row r="9">
          <cell r="E9">
            <v>1192.7420124111138</v>
          </cell>
          <cell r="F9">
            <v>1365.0215605476519</v>
          </cell>
          <cell r="G9">
            <v>1724.8277926481492</v>
          </cell>
          <cell r="H9">
            <v>1978.1361415729584</v>
          </cell>
          <cell r="I9">
            <v>2247.1479146003658</v>
          </cell>
        </row>
        <row r="10">
          <cell r="E10">
            <v>0.10150000000000001</v>
          </cell>
          <cell r="F10">
            <v>0.10150000000000001</v>
          </cell>
          <cell r="G10">
            <v>0.10150000000000001</v>
          </cell>
          <cell r="H10">
            <v>0.10150000000000001</v>
          </cell>
          <cell r="I10">
            <v>0.10150000000000001</v>
          </cell>
        </row>
        <row r="65">
          <cell r="E65">
            <v>293.39246956013591</v>
          </cell>
          <cell r="F65">
            <v>316.21532658106867</v>
          </cell>
          <cell r="G65">
            <v>397.7409047345912</v>
          </cell>
          <cell r="H65">
            <v>428.72103206114025</v>
          </cell>
          <cell r="I65">
            <v>461.86614328792245</v>
          </cell>
        </row>
        <row r="66">
          <cell r="E66">
            <v>206.60884155205085</v>
          </cell>
          <cell r="F66">
            <v>243.48376106895708</v>
          </cell>
          <cell r="G66">
            <v>292.0558508142521</v>
          </cell>
          <cell r="H66">
            <v>353.56058740048331</v>
          </cell>
          <cell r="I66">
            <v>420.24070394917078</v>
          </cell>
        </row>
        <row r="67">
          <cell r="E67">
            <v>698.92221270271057</v>
          </cell>
          <cell r="F67">
            <v>804.8338348320035</v>
          </cell>
          <cell r="G67">
            <v>1037.6315675594356</v>
          </cell>
          <cell r="H67">
            <v>1202.0238105852281</v>
          </cell>
          <cell r="I67">
            <v>1376.5118160326026</v>
          </cell>
        </row>
        <row r="70">
          <cell r="E70">
            <v>1198.9235238148972</v>
          </cell>
          <cell r="F70">
            <v>1364.5329224820293</v>
          </cell>
          <cell r="G70">
            <v>1727.4283231082788</v>
          </cell>
          <cell r="H70">
            <v>1984.3054300468516</v>
          </cell>
          <cell r="I70">
            <v>2258.6186632696958</v>
          </cell>
        </row>
        <row r="71">
          <cell r="E71">
            <v>0.10150000000000001</v>
          </cell>
          <cell r="F71">
            <v>0.10150000000000001</v>
          </cell>
          <cell r="G71">
            <v>0.10150000000000001</v>
          </cell>
          <cell r="H71">
            <v>0.10150000000000001</v>
          </cell>
          <cell r="I71">
            <v>0.10150000000000001</v>
          </cell>
        </row>
        <row r="72">
          <cell r="E72">
            <v>121.69073766721208</v>
          </cell>
          <cell r="F72">
            <v>138</v>
          </cell>
          <cell r="G72">
            <v>175.33397479549032</v>
          </cell>
          <cell r="H72">
            <v>201.40700114975544</v>
          </cell>
          <cell r="I72">
            <v>229.24979432187413</v>
          </cell>
        </row>
      </sheetData>
      <sheetData sheetId="5">
        <row r="34">
          <cell r="L34">
            <v>638.16624988484682</v>
          </cell>
          <cell r="M34">
            <v>1035.9324834399051</v>
          </cell>
          <cell r="N34">
            <v>1364.5427899209421</v>
          </cell>
          <cell r="O34">
            <v>1727.8615207791856</v>
          </cell>
          <cell r="P34">
            <v>1873.2542236648007</v>
          </cell>
          <cell r="Q34">
            <v>1985.2859592104787</v>
          </cell>
        </row>
        <row r="35">
          <cell r="L35">
            <v>719.95173868515928</v>
          </cell>
          <cell r="M35">
            <v>1168.6945098515841</v>
          </cell>
          <cell r="N35">
            <v>1539.4185359867422</v>
          </cell>
          <cell r="O35">
            <v>1949.2991149510433</v>
          </cell>
          <cell r="P35">
            <v>2113.3249142682612</v>
          </cell>
          <cell r="Q35">
            <v>2239.7143038804211</v>
          </cell>
        </row>
        <row r="36">
          <cell r="L36">
            <v>1104.0508964105968</v>
          </cell>
          <cell r="M36">
            <v>1792.2009933446973</v>
          </cell>
          <cell r="N36">
            <v>2360.7088132201852</v>
          </cell>
          <cell r="O36">
            <v>2989.2634736385071</v>
          </cell>
          <cell r="P36">
            <v>3240.7981544233153</v>
          </cell>
          <cell r="Q36">
            <v>3434.6171445030313</v>
          </cell>
        </row>
        <row r="37">
          <cell r="L37">
            <v>8.1512199350544393E-2</v>
          </cell>
          <cell r="M37">
            <v>0.13231839684266436</v>
          </cell>
          <cell r="N37">
            <v>0.17429139183473596</v>
          </cell>
          <cell r="O37">
            <v>0.22069765168136332</v>
          </cell>
          <cell r="P37">
            <v>0.23926848488331537</v>
          </cell>
          <cell r="Q37">
            <v>0.25357816228012942</v>
          </cell>
        </row>
        <row r="38">
          <cell r="L38">
            <v>26.702908082216325</v>
          </cell>
          <cell r="M38">
            <v>43.346713947453949</v>
          </cell>
          <cell r="N38">
            <v>57.096815602650281</v>
          </cell>
          <cell r="O38">
            <v>72.299228259862687</v>
          </cell>
          <cell r="P38">
            <v>78.382921939495731</v>
          </cell>
          <cell r="Q38">
            <v>83.070686510416266</v>
          </cell>
        </row>
        <row r="39">
          <cell r="L39">
            <v>28.654474166067143</v>
          </cell>
          <cell r="M39">
            <v>46.514682639319851</v>
          </cell>
          <cell r="N39">
            <v>61.269702259149902</v>
          </cell>
          <cell r="O39">
            <v>77.583174162912258</v>
          </cell>
          <cell r="P39">
            <v>84.111490960490144</v>
          </cell>
          <cell r="Q39">
            <v>89.14185800442668</v>
          </cell>
        </row>
        <row r="40">
          <cell r="L40">
            <v>6.4015314626320201</v>
          </cell>
          <cell r="M40">
            <v>10.391578036443795</v>
          </cell>
          <cell r="N40">
            <v>13.68791220683136</v>
          </cell>
          <cell r="O40">
            <v>17.33241124916125</v>
          </cell>
          <cell r="P40">
            <v>18.790865001811628</v>
          </cell>
          <cell r="Q40">
            <v>19.914670405244255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D173">
            <v>20.350271810616622</v>
          </cell>
          <cell r="F173">
            <v>19.684624940587543</v>
          </cell>
          <cell r="G173">
            <v>20.55968660017199</v>
          </cell>
          <cell r="H173">
            <v>21.579844620497571</v>
          </cell>
          <cell r="I173">
            <v>22.697980076929113</v>
          </cell>
        </row>
        <row r="174">
          <cell r="D174">
            <v>4.66</v>
          </cell>
          <cell r="E174">
            <v>4.5159216139999998</v>
          </cell>
          <cell r="F174">
            <v>4.4664681869999994</v>
          </cell>
          <cell r="G174">
            <v>4.1526177510000002</v>
          </cell>
          <cell r="H174">
            <v>3.0464866160000001</v>
          </cell>
        </row>
        <row r="176">
          <cell r="D176">
            <v>0</v>
          </cell>
          <cell r="F176">
            <v>0</v>
          </cell>
        </row>
        <row r="178">
          <cell r="D178">
            <v>11.667074300726336</v>
          </cell>
          <cell r="E178">
            <v>11.938204318783775</v>
          </cell>
          <cell r="F178">
            <v>13.35741738248934</v>
          </cell>
          <cell r="G178">
            <v>15.263851410282154</v>
          </cell>
          <cell r="H178">
            <v>17.163506797795378</v>
          </cell>
          <cell r="I178">
            <v>19.300093153165889</v>
          </cell>
        </row>
        <row r="179">
          <cell r="D179">
            <v>84.912303282755161</v>
          </cell>
          <cell r="E179">
            <v>84.64125329629195</v>
          </cell>
          <cell r="F179">
            <v>93.71588391920487</v>
          </cell>
          <cell r="G179">
            <v>106.26634175966242</v>
          </cell>
          <cell r="H179">
            <v>121.92806405244539</v>
          </cell>
          <cell r="I179">
            <v>138.83891447706466</v>
          </cell>
        </row>
        <row r="180">
          <cell r="D180">
            <v>282.75494931084387</v>
          </cell>
          <cell r="E180">
            <v>283.0045208506275</v>
          </cell>
          <cell r="F180">
            <v>311.24763396141651</v>
          </cell>
          <cell r="G180">
            <v>352.04606779417674</v>
          </cell>
          <cell r="H180">
            <v>401.41253115598749</v>
          </cell>
          <cell r="I180">
            <v>454.38429394046796</v>
          </cell>
        </row>
        <row r="184">
          <cell r="D184">
            <v>88.095292868062714</v>
          </cell>
          <cell r="E184">
            <v>188.06899324802617</v>
          </cell>
          <cell r="F184">
            <v>349.70590186676202</v>
          </cell>
          <cell r="G184">
            <v>566.27177081720197</v>
          </cell>
          <cell r="H184">
            <v>820.39399716443552</v>
          </cell>
          <cell r="I184">
            <v>1095.1374289023227</v>
          </cell>
        </row>
        <row r="187">
          <cell r="D187">
            <v>76.658332480892767</v>
          </cell>
          <cell r="E187">
            <v>75.885364734021437</v>
          </cell>
          <cell r="F187">
            <v>83.078637124272788</v>
          </cell>
          <cell r="G187">
            <v>93.256312809137867</v>
          </cell>
          <cell r="H187">
            <v>104.91846698334072</v>
          </cell>
          <cell r="I187">
            <v>117.33156870236368</v>
          </cell>
        </row>
        <row r="188">
          <cell r="D188">
            <v>138.46119688900541</v>
          </cell>
          <cell r="E188">
            <v>135.42762285373036</v>
          </cell>
          <cell r="F188">
            <v>146.23992011426293</v>
          </cell>
          <cell r="G188">
            <v>163.24454737183692</v>
          </cell>
          <cell r="H188">
            <v>182.69765653012297</v>
          </cell>
          <cell r="I188">
            <v>204.28357078141408</v>
          </cell>
        </row>
        <row r="189">
          <cell r="D189">
            <v>162.83270208575098</v>
          </cell>
          <cell r="E189">
            <v>159.33491678128766</v>
          </cell>
          <cell r="F189">
            <v>172.75112049124226</v>
          </cell>
          <cell r="G189">
            <v>193.51890417760572</v>
          </cell>
          <cell r="H189">
            <v>217.0608217391719</v>
          </cell>
          <cell r="I189">
            <v>242.16775249152957</v>
          </cell>
        </row>
        <row r="191">
          <cell r="D191">
            <v>0.02</v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D192">
            <v>0.57999999999999996</v>
          </cell>
          <cell r="E192">
            <v>0.49399503200000006</v>
          </cell>
          <cell r="F192">
            <v>0.47283339099999999</v>
          </cell>
          <cell r="G192">
            <v>0.44101091900000006</v>
          </cell>
          <cell r="H192">
            <v>0.40516517099999999</v>
          </cell>
          <cell r="I192">
            <v>0.332381284</v>
          </cell>
        </row>
        <row r="193">
          <cell r="D193">
            <v>2.1236680489707744</v>
          </cell>
          <cell r="E193">
            <v>1.6860126887994689</v>
          </cell>
          <cell r="F193">
            <v>1.5791928072899517</v>
          </cell>
          <cell r="G193">
            <v>1.4637669682481764</v>
          </cell>
          <cell r="H193">
            <v>1.3970242793935868</v>
          </cell>
          <cell r="I193">
            <v>1.3526574865159418</v>
          </cell>
        </row>
        <row r="195">
          <cell r="D195">
            <v>13.200114859697402</v>
          </cell>
          <cell r="E195">
            <v>11.553251743128087</v>
          </cell>
          <cell r="F195">
            <v>9.1153137803737252</v>
          </cell>
          <cell r="G195">
            <v>9.22424530457317</v>
          </cell>
          <cell r="H195">
            <v>10.647639523396135</v>
          </cell>
          <cell r="I195">
            <v>13.203131548318646</v>
          </cell>
        </row>
      </sheetData>
      <sheetData sheetId="6"/>
      <sheetData sheetId="7"/>
      <sheetData sheetId="8">
        <row r="133">
          <cell r="B133">
            <v>1206.97</v>
          </cell>
          <cell r="F133">
            <v>3013.049310890869</v>
          </cell>
          <cell r="I133">
            <v>2524.0093108908686</v>
          </cell>
          <cell r="J133">
            <v>1696.01</v>
          </cell>
        </row>
        <row r="160">
          <cell r="B160">
            <v>1696.01</v>
          </cell>
          <cell r="F160">
            <v>5209.7936063648176</v>
          </cell>
          <cell r="I160">
            <v>4097.2132796562464</v>
          </cell>
          <cell r="J160">
            <v>2808.5903267085714</v>
          </cell>
        </row>
        <row r="187">
          <cell r="B187">
            <v>2808.5903267085714</v>
          </cell>
          <cell r="F187">
            <v>6287.8176634959373</v>
          </cell>
          <cell r="I187">
            <v>5396.8988605883351</v>
          </cell>
          <cell r="J187">
            <v>3699.5091296161736</v>
          </cell>
        </row>
        <row r="214">
          <cell r="B214">
            <v>3699.5091296161736</v>
          </cell>
          <cell r="F214">
            <v>7818.8789045863423</v>
          </cell>
          <cell r="I214">
            <v>6833.859620692353</v>
          </cell>
          <cell r="J214">
            <v>4684.528413510162</v>
          </cell>
        </row>
        <row r="241">
          <cell r="B241">
            <v>4684.528413510162</v>
          </cell>
          <cell r="F241">
            <v>7803.0863492457056</v>
          </cell>
          <cell r="I241">
            <v>7408.9018387430569</v>
          </cell>
          <cell r="J241">
            <v>5078.7129240128106</v>
          </cell>
        </row>
        <row r="268">
          <cell r="B268">
            <v>5078.7129240128106</v>
          </cell>
          <cell r="F268">
            <v>8155.7354169214505</v>
          </cell>
          <cell r="I268">
            <v>7851.9982006762975</v>
          </cell>
          <cell r="J268">
            <v>5382.4501402579635</v>
          </cell>
        </row>
      </sheetData>
      <sheetData sheetId="9">
        <row r="9">
          <cell r="E9">
            <v>2005.2999999999995</v>
          </cell>
          <cell r="F9">
            <v>2145.6709999999994</v>
          </cell>
          <cell r="G9">
            <v>2295.8679699999993</v>
          </cell>
          <cell r="H9">
            <v>2915.7523218999991</v>
          </cell>
          <cell r="I9">
            <v>3119.8549844329991</v>
          </cell>
          <cell r="J9">
            <v>3338.2448333433094</v>
          </cell>
        </row>
        <row r="10">
          <cell r="E10">
            <v>377.56000000000006</v>
          </cell>
          <cell r="F10">
            <v>403.9892000000001</v>
          </cell>
          <cell r="G10">
            <v>432.2684440000001</v>
          </cell>
          <cell r="H10">
            <v>548.98092388000009</v>
          </cell>
          <cell r="I10">
            <v>587.40958855160011</v>
          </cell>
          <cell r="J10">
            <v>628.5282597502121</v>
          </cell>
        </row>
        <row r="11">
          <cell r="E11">
            <v>124.25</v>
          </cell>
          <cell r="F11">
            <v>132.94750000000002</v>
          </cell>
          <cell r="G11">
            <v>142.25382500000003</v>
          </cell>
          <cell r="H11">
            <v>180.66235775000004</v>
          </cell>
          <cell r="I11">
            <v>193.30872279250005</v>
          </cell>
          <cell r="J11">
            <v>206.84033338797505</v>
          </cell>
        </row>
        <row r="12">
          <cell r="E12">
            <v>20.900000000000002</v>
          </cell>
          <cell r="F12">
            <v>22.363000000000003</v>
          </cell>
          <cell r="G12">
            <v>23.928410000000003</v>
          </cell>
          <cell r="H12">
            <v>30.389080700000004</v>
          </cell>
          <cell r="I12">
            <v>32.516316349000007</v>
          </cell>
          <cell r="J12">
            <v>34.792458493430011</v>
          </cell>
        </row>
        <row r="13">
          <cell r="E13">
            <v>640.99</v>
          </cell>
          <cell r="F13">
            <v>692.26920000000007</v>
          </cell>
          <cell r="G13">
            <v>747.65073600000017</v>
          </cell>
          <cell r="H13">
            <v>956.99294208000026</v>
          </cell>
          <cell r="I13">
            <v>1033.5523774464004</v>
          </cell>
          <cell r="J13">
            <v>1116.2365676421125</v>
          </cell>
        </row>
        <row r="14">
          <cell r="E14">
            <v>2.99</v>
          </cell>
          <cell r="F14">
            <v>3.1993000000000005</v>
          </cell>
          <cell r="G14">
            <v>3.4232510000000005</v>
          </cell>
          <cell r="H14">
            <v>4.3475287700000003</v>
          </cell>
          <cell r="I14">
            <v>4.6518557839000003</v>
          </cell>
          <cell r="J14">
            <v>4.977485688773001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103.07</v>
          </cell>
          <cell r="F16">
            <v>110.28489999999999</v>
          </cell>
          <cell r="G16">
            <v>118.00484299999999</v>
          </cell>
          <cell r="H16">
            <v>149.86615061000001</v>
          </cell>
          <cell r="I16">
            <v>160.35678115270002</v>
          </cell>
          <cell r="J16">
            <v>171.58175583338902</v>
          </cell>
        </row>
        <row r="17">
          <cell r="E17">
            <v>-102.45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0">
        <row r="5">
          <cell r="D5">
            <v>4336.6335791052516</v>
          </cell>
          <cell r="E5">
            <v>4480.0972280426813</v>
          </cell>
          <cell r="F5">
            <v>5989.0544699362972</v>
          </cell>
          <cell r="G5">
            <v>8238.7118797184321</v>
          </cell>
          <cell r="H5">
            <v>11243.281048670669</v>
          </cell>
          <cell r="I5">
            <v>14297.425327480694</v>
          </cell>
        </row>
        <row r="6">
          <cell r="D6">
            <v>1024.6569831681516</v>
          </cell>
          <cell r="E6">
            <v>2476.3422729147069</v>
          </cell>
          <cell r="F6">
            <v>3448.9178733365034</v>
          </cell>
          <cell r="G6">
            <v>4522.6987969102684</v>
          </cell>
          <cell r="H6">
            <v>4949.5165800148197</v>
          </cell>
          <cell r="I6">
            <v>5275.1910938707761</v>
          </cell>
        </row>
        <row r="7">
          <cell r="D7">
            <v>886.31590593732199</v>
          </cell>
          <cell r="E7">
            <v>975.58755495534115</v>
          </cell>
          <cell r="F7">
            <v>1205.414947965902</v>
          </cell>
          <cell r="G7">
            <v>1525.7091236828969</v>
          </cell>
          <cell r="H7">
            <v>1902.651204633587</v>
          </cell>
          <cell r="I7">
            <v>2309.7503044380915</v>
          </cell>
        </row>
        <row r="9">
          <cell r="D9">
            <v>4480.0972280426813</v>
          </cell>
          <cell r="E9">
            <v>5989.0544699362972</v>
          </cell>
          <cell r="F9">
            <v>8238.7118797184321</v>
          </cell>
          <cell r="G9">
            <v>11243.281048670669</v>
          </cell>
          <cell r="H9">
            <v>14297.425327480694</v>
          </cell>
          <cell r="I9">
            <v>17273.967287184954</v>
          </cell>
        </row>
        <row r="12">
          <cell r="D12">
            <v>0.10278869630956894</v>
          </cell>
          <cell r="E12">
            <v>0.10218942588753785</v>
          </cell>
          <cell r="F12">
            <v>9.9745857070407687E-2</v>
          </cell>
          <cell r="G12">
            <v>9.9763744116817016E-2</v>
          </cell>
          <cell r="H12">
            <v>9.9649771682246202E-2</v>
          </cell>
          <cell r="I12">
            <v>9.990296087120458E-2</v>
          </cell>
        </row>
        <row r="14">
          <cell r="D14">
            <v>453.13013268957474</v>
          </cell>
          <cell r="E14">
            <v>534.91830077300688</v>
          </cell>
          <cell r="F14">
            <v>709.58037437190831</v>
          </cell>
          <cell r="G14">
            <v>971.79827869672454</v>
          </cell>
          <cell r="H14">
            <v>1272.5627794933866</v>
          </cell>
          <cell r="I14">
            <v>1577.0378005161897</v>
          </cell>
        </row>
      </sheetData>
      <sheetData sheetId="11">
        <row r="31">
          <cell r="P31">
            <v>8.64</v>
          </cell>
          <cell r="S31">
            <v>4.8990620000015639E-3</v>
          </cell>
        </row>
        <row r="32">
          <cell r="P32">
            <v>374.22</v>
          </cell>
          <cell r="S32">
            <v>118.90263019700001</v>
          </cell>
        </row>
        <row r="33">
          <cell r="P33">
            <v>70.8</v>
          </cell>
          <cell r="S33">
            <v>49.245021155999993</v>
          </cell>
        </row>
        <row r="35">
          <cell r="P35">
            <v>221.08</v>
          </cell>
          <cell r="S35">
            <v>44.41344508100002</v>
          </cell>
        </row>
        <row r="36">
          <cell r="P36">
            <v>8986.8799999999992</v>
          </cell>
          <cell r="S36">
            <v>4735.3324336609994</v>
          </cell>
        </row>
        <row r="40">
          <cell r="P40">
            <v>8680.09</v>
          </cell>
          <cell r="S40">
            <v>4126.22608089</v>
          </cell>
        </row>
        <row r="44">
          <cell r="P44">
            <v>1827.32</v>
          </cell>
          <cell r="S44">
            <v>1152.021040442</v>
          </cell>
        </row>
        <row r="48">
          <cell r="P48">
            <v>7.08</v>
          </cell>
          <cell r="S48">
            <v>6.372199932</v>
          </cell>
        </row>
        <row r="49">
          <cell r="P49">
            <v>17.25</v>
          </cell>
          <cell r="S49">
            <v>11.470196043</v>
          </cell>
        </row>
        <row r="50">
          <cell r="P50">
            <v>51.37</v>
          </cell>
          <cell r="S50">
            <v>32.56355336</v>
          </cell>
        </row>
        <row r="51">
          <cell r="P51">
            <v>185.56</v>
          </cell>
          <cell r="S51">
            <v>145.42821670699999</v>
          </cell>
        </row>
        <row r="52">
          <cell r="P52">
            <v>2.6</v>
          </cell>
          <cell r="S52">
            <v>1.7016441320000002</v>
          </cell>
        </row>
      </sheetData>
      <sheetData sheetId="12">
        <row r="4">
          <cell r="E4">
            <v>1479.4688445454262</v>
          </cell>
          <cell r="F4">
            <v>2296.3786493393286</v>
          </cell>
          <cell r="G4">
            <v>3432.3470672277467</v>
          </cell>
          <cell r="H4">
            <v>4929.6558588452781</v>
          </cell>
          <cell r="I4">
            <v>6566.8622259754429</v>
          </cell>
        </row>
        <row r="5">
          <cell r="E5">
            <v>3301.7896972196095</v>
          </cell>
          <cell r="F5">
            <v>4598.5571644486708</v>
          </cell>
          <cell r="G5">
            <v>6030.2650625470251</v>
          </cell>
          <cell r="H5">
            <v>6599.35544001976</v>
          </cell>
          <cell r="I5">
            <v>7033.5881251610344</v>
          </cell>
        </row>
        <row r="6">
          <cell r="E6">
            <v>825.44742430490237</v>
          </cell>
          <cell r="F6">
            <v>1149.6392911121677</v>
          </cell>
          <cell r="G6">
            <v>1507.5662656367563</v>
          </cell>
          <cell r="H6">
            <v>1649.83886000494</v>
          </cell>
          <cell r="I6">
            <v>1758.3970312902586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E9">
            <v>2296.3786493393286</v>
          </cell>
          <cell r="F9">
            <v>3432.3470672277467</v>
          </cell>
          <cell r="G9">
            <v>4929.6558588452781</v>
          </cell>
          <cell r="H9">
            <v>6566.8622259754429</v>
          </cell>
          <cell r="I9">
            <v>8313.1277515510519</v>
          </cell>
        </row>
        <row r="11">
          <cell r="E11">
            <v>0.14000000000000001</v>
          </cell>
          <cell r="F11">
            <v>0.14000000000000001</v>
          </cell>
          <cell r="G11">
            <v>0.14000000000000001</v>
          </cell>
          <cell r="H11">
            <v>0.14000000000000001</v>
          </cell>
          <cell r="I11">
            <v>0.14000000000000001</v>
          </cell>
        </row>
        <row r="12"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E13">
            <v>0.14000000000000001</v>
          </cell>
          <cell r="F13">
            <v>0.14000000000000001</v>
          </cell>
          <cell r="G13">
            <v>0.14000000000000001</v>
          </cell>
          <cell r="H13">
            <v>0.14000000000000001</v>
          </cell>
          <cell r="I13">
            <v>0.14000000000000001</v>
          </cell>
        </row>
        <row r="15">
          <cell r="E15">
            <v>207.12563823635969</v>
          </cell>
          <cell r="F15">
            <v>321.49301090750606</v>
          </cell>
          <cell r="G15">
            <v>480.52858941188458</v>
          </cell>
          <cell r="H15">
            <v>690.15182023833904</v>
          </cell>
          <cell r="I15">
            <v>919.36071163656209</v>
          </cell>
        </row>
        <row r="16">
          <cell r="E16">
            <v>57.781319701343172</v>
          </cell>
          <cell r="F16">
            <v>80.474750377851748</v>
          </cell>
          <cell r="G16">
            <v>105.52963859457294</v>
          </cell>
          <cell r="H16">
            <v>115.48872020034581</v>
          </cell>
          <cell r="I16">
            <v>123.08779219031811</v>
          </cell>
        </row>
      </sheetData>
      <sheetData sheetId="13">
        <row r="6">
          <cell r="J6">
            <v>116.21</v>
          </cell>
          <cell r="K6">
            <v>118.5342</v>
          </cell>
          <cell r="L6">
            <v>120.904884</v>
          </cell>
          <cell r="M6">
            <v>123.32298168</v>
          </cell>
          <cell r="N6">
            <v>125.78944131359999</v>
          </cell>
          <cell r="O6">
            <v>128.30523013987201</v>
          </cell>
        </row>
        <row r="7">
          <cell r="J7">
            <v>0.02</v>
          </cell>
          <cell r="K7">
            <v>2.0400000000000001E-2</v>
          </cell>
          <cell r="L7">
            <v>2.0808000000000004E-2</v>
          </cell>
          <cell r="M7">
            <v>2.1224160000000002E-2</v>
          </cell>
          <cell r="N7">
            <v>2.1648643200000001E-2</v>
          </cell>
          <cell r="O7">
            <v>2.2081616064000002E-2</v>
          </cell>
        </row>
        <row r="8">
          <cell r="J8">
            <v>6.89</v>
          </cell>
          <cell r="K8">
            <v>7.0278</v>
          </cell>
          <cell r="L8">
            <v>7.1683560000000002</v>
          </cell>
          <cell r="M8">
            <v>7.3117231199999999</v>
          </cell>
          <cell r="N8">
            <v>7.4579575823999997</v>
          </cell>
          <cell r="O8">
            <v>7.6071167340479997</v>
          </cell>
        </row>
        <row r="9">
          <cell r="J9">
            <v>11.46</v>
          </cell>
          <cell r="K9">
            <v>11.689200000000001</v>
          </cell>
          <cell r="L9">
            <v>11.922984000000001</v>
          </cell>
          <cell r="M9">
            <v>12.161443680000001</v>
          </cell>
          <cell r="N9">
            <v>12.404672553600001</v>
          </cell>
          <cell r="O9">
            <v>12.652766004672001</v>
          </cell>
        </row>
        <row r="10">
          <cell r="J10">
            <v>9.41</v>
          </cell>
          <cell r="K10">
            <v>9.5982000000000003</v>
          </cell>
          <cell r="L10">
            <v>9.7901640000000008</v>
          </cell>
          <cell r="M10">
            <v>9.9859672800000006</v>
          </cell>
          <cell r="N10">
            <v>10.185686625600001</v>
          </cell>
          <cell r="O10">
            <v>10.389400358112001</v>
          </cell>
        </row>
        <row r="11">
          <cell r="J11">
            <v>0.28999999999999998</v>
          </cell>
          <cell r="K11">
            <v>0.29580000000000001</v>
          </cell>
          <cell r="L11">
            <v>0.30171600000000004</v>
          </cell>
          <cell r="M11">
            <v>0.30775032000000002</v>
          </cell>
          <cell r="N11">
            <v>0.31390532640000002</v>
          </cell>
          <cell r="O11">
            <v>0.320183432928</v>
          </cell>
        </row>
        <row r="12">
          <cell r="J12">
            <v>0.4</v>
          </cell>
          <cell r="K12">
            <v>0.40800000000000003</v>
          </cell>
          <cell r="L12">
            <v>0.41616000000000003</v>
          </cell>
          <cell r="M12">
            <v>0.42448320000000006</v>
          </cell>
          <cell r="N12">
            <v>0.43297286400000007</v>
          </cell>
          <cell r="O12">
            <v>0.44163232128000007</v>
          </cell>
        </row>
        <row r="13">
          <cell r="J13">
            <v>0.5</v>
          </cell>
          <cell r="K13">
            <v>0.51</v>
          </cell>
          <cell r="L13">
            <v>0.5202</v>
          </cell>
          <cell r="M13">
            <v>0.53060399999999996</v>
          </cell>
          <cell r="N13">
            <v>0.54121607999999999</v>
          </cell>
          <cell r="O13">
            <v>0.55204040160000001</v>
          </cell>
        </row>
        <row r="14">
          <cell r="J14">
            <v>5.19</v>
          </cell>
          <cell r="K14">
            <v>5.2938000000000001</v>
          </cell>
          <cell r="L14">
            <v>5.3996760000000004</v>
          </cell>
          <cell r="M14">
            <v>5.5076695200000003</v>
          </cell>
          <cell r="N14">
            <v>5.6178229104000001</v>
          </cell>
          <cell r="O14">
            <v>5.7301793686079998</v>
          </cell>
        </row>
        <row r="15">
          <cell r="J15">
            <v>0.12</v>
          </cell>
          <cell r="K15">
            <v>0.12239999999999999</v>
          </cell>
          <cell r="L15">
            <v>0.124848</v>
          </cell>
          <cell r="M15">
            <v>0.12734496000000001</v>
          </cell>
          <cell r="N15">
            <v>0.12989185920000001</v>
          </cell>
          <cell r="O15">
            <v>0.13248969638400002</v>
          </cell>
        </row>
        <row r="16">
          <cell r="J16">
            <v>0.05</v>
          </cell>
          <cell r="K16">
            <v>5.1000000000000004E-2</v>
          </cell>
          <cell r="L16">
            <v>5.2020000000000004E-2</v>
          </cell>
          <cell r="M16">
            <v>5.3060400000000008E-2</v>
          </cell>
          <cell r="N16">
            <v>5.4121608000000009E-2</v>
          </cell>
          <cell r="O16">
            <v>5.5204040160000009E-2</v>
          </cell>
        </row>
      </sheetData>
      <sheetData sheetId="14">
        <row r="13">
          <cell r="C13">
            <v>5187.68</v>
          </cell>
          <cell r="D13">
            <v>2069.4499999999998</v>
          </cell>
          <cell r="E13">
            <v>421.09523780000001</v>
          </cell>
          <cell r="F13">
            <v>635.43118560000005</v>
          </cell>
          <cell r="G13">
            <v>6836.0349915999996</v>
          </cell>
          <cell r="H13">
            <v>6011.8574957999999</v>
          </cell>
          <cell r="I13">
            <v>0.1056963153308149</v>
          </cell>
          <cell r="J13">
            <v>606.6428568</v>
          </cell>
          <cell r="K13">
            <v>465.62282279999999</v>
          </cell>
          <cell r="L13">
            <v>665.34</v>
          </cell>
          <cell r="M13">
            <v>6695.0149575999994</v>
          </cell>
          <cell r="N13">
            <v>6353.4362266999997</v>
          </cell>
          <cell r="O13">
            <v>0.10472128408308276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6299.954957599999</v>
          </cell>
          <cell r="T13">
            <v>6497.4849575999997</v>
          </cell>
          <cell r="U13">
            <v>9.9052172371280917E-2</v>
          </cell>
          <cell r="V13">
            <v>957.11</v>
          </cell>
          <cell r="W13">
            <v>577.87</v>
          </cell>
          <cell r="X13">
            <v>5342.8449575999994</v>
          </cell>
          <cell r="Y13">
            <v>5821.3999575999987</v>
          </cell>
          <cell r="Z13">
            <v>9.9266500190486773E-2</v>
          </cell>
          <cell r="AA13">
            <v>957.11</v>
          </cell>
          <cell r="AB13">
            <v>483.92</v>
          </cell>
          <cell r="AC13">
            <v>4385.7349575999997</v>
          </cell>
          <cell r="AD13">
            <v>4864.2899576</v>
          </cell>
          <cell r="AE13">
            <v>9.9484201027925989E-2</v>
          </cell>
          <cell r="AF13">
            <v>957.11</v>
          </cell>
          <cell r="AG13">
            <v>389.98</v>
          </cell>
          <cell r="AH13">
            <v>3428.6249575999996</v>
          </cell>
          <cell r="AI13">
            <v>3907.1799575999994</v>
          </cell>
          <cell r="AJ13">
            <v>9.9811118052403905E-2</v>
          </cell>
        </row>
        <row r="14">
          <cell r="C14">
            <v>5361.25</v>
          </cell>
          <cell r="D14">
            <v>934.82</v>
          </cell>
          <cell r="E14">
            <v>278.54715160000001</v>
          </cell>
          <cell r="F14">
            <v>562.00043330000005</v>
          </cell>
          <cell r="G14">
            <v>6017.5200439999999</v>
          </cell>
          <cell r="H14">
            <v>5689.3850220000004</v>
          </cell>
          <cell r="I14">
            <v>9.8780523927775754E-2</v>
          </cell>
          <cell r="J14">
            <v>383.13240239999999</v>
          </cell>
          <cell r="K14">
            <v>465.62</v>
          </cell>
          <cell r="L14">
            <v>597.70000000000005</v>
          </cell>
          <cell r="M14">
            <v>6100.0076416000002</v>
          </cell>
          <cell r="N14">
            <v>5894.6963317999998</v>
          </cell>
          <cell r="O14">
            <v>0.10139623253798501</v>
          </cell>
          <cell r="P14">
            <v>499.95</v>
          </cell>
          <cell r="R14">
            <v>597.49</v>
          </cell>
          <cell r="S14">
            <v>5928.4476416000007</v>
          </cell>
          <cell r="T14">
            <v>6014.2276416000004</v>
          </cell>
          <cell r="U14">
            <v>9.9346089906408364E-2</v>
          </cell>
          <cell r="V14">
            <v>733.6</v>
          </cell>
          <cell r="W14">
            <v>553.30999999999995</v>
          </cell>
          <cell r="X14">
            <v>5194.8476416000003</v>
          </cell>
          <cell r="Y14">
            <v>5561.6476416000005</v>
          </cell>
          <cell r="Z14">
            <v>9.9486705317566856E-2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4828.0476416000001</v>
          </cell>
          <cell r="AE14">
            <v>9.9607550649733839E-2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4094.4476415999998</v>
          </cell>
          <cell r="AJ14">
            <v>9.9771699569313657E-2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871.55634769999995</v>
          </cell>
          <cell r="H15">
            <v>1095.1881738499999</v>
          </cell>
          <cell r="I15">
            <v>0.10688343190239062</v>
          </cell>
          <cell r="J15">
            <v>413.62690320000002</v>
          </cell>
          <cell r="L15">
            <v>77.933096990300001</v>
          </cell>
          <cell r="M15">
            <v>457.92944449999993</v>
          </cell>
          <cell r="N15">
            <v>776.55880917499985</v>
          </cell>
          <cell r="O15">
            <v>0.10035698014049255</v>
          </cell>
          <cell r="P15">
            <v>319.5602384</v>
          </cell>
          <cell r="R15">
            <v>31.941440718466662</v>
          </cell>
          <cell r="S15">
            <v>138.36920609999993</v>
          </cell>
          <cell r="T15">
            <v>298.14932529999993</v>
          </cell>
          <cell r="U15">
            <v>0.10713235955280785</v>
          </cell>
          <cell r="V15">
            <v>123.96271400000001</v>
          </cell>
          <cell r="W15">
            <v>8.9383701268000006</v>
          </cell>
          <cell r="X15">
            <v>14.406492099999923</v>
          </cell>
          <cell r="Y15">
            <v>76.387849099999926</v>
          </cell>
          <cell r="Z15">
            <v>0.11701298350603787</v>
          </cell>
          <cell r="AA15">
            <v>14.406492099999999</v>
          </cell>
          <cell r="AB15">
            <v>0.35422754824999997</v>
          </cell>
          <cell r="AC15">
            <v>-7.638334409421077E-14</v>
          </cell>
          <cell r="AD15">
            <v>7.2032460499999234</v>
          </cell>
          <cell r="AE15">
            <v>4.917610002368359E-2</v>
          </cell>
          <cell r="AF15">
            <v>0</v>
          </cell>
          <cell r="AG15">
            <v>0</v>
          </cell>
          <cell r="AH15">
            <v>-7.638334409421077E-14</v>
          </cell>
          <cell r="AI15">
            <v>-7.638334409421077E-14</v>
          </cell>
          <cell r="AJ15">
            <v>0</v>
          </cell>
        </row>
        <row r="16">
          <cell r="C16">
            <v>425.34</v>
          </cell>
          <cell r="D16">
            <v>3.1978000000094653E-3</v>
          </cell>
          <cell r="E16">
            <v>64.871498399999993</v>
          </cell>
          <cell r="F16">
            <v>47.163401700000001</v>
          </cell>
          <cell r="G16">
            <v>360.47169939999998</v>
          </cell>
          <cell r="H16">
            <v>392.90584969999998</v>
          </cell>
          <cell r="I16">
            <v>0.12003741287133095</v>
          </cell>
          <cell r="J16">
            <v>80.493998399999995</v>
          </cell>
          <cell r="L16">
            <v>38.418089539500002</v>
          </cell>
          <cell r="M16">
            <v>279.97770099999997</v>
          </cell>
          <cell r="N16">
            <v>336.44177534999994</v>
          </cell>
          <cell r="O16">
            <v>0.11418941509131472</v>
          </cell>
          <cell r="P16">
            <v>80.493998399999995</v>
          </cell>
          <cell r="R16">
            <v>28.836809729100001</v>
          </cell>
          <cell r="S16">
            <v>199.48370259999996</v>
          </cell>
          <cell r="T16">
            <v>239.73070179999996</v>
          </cell>
          <cell r="U16">
            <v>0.12028834651790939</v>
          </cell>
          <cell r="V16">
            <v>80.493998399999995</v>
          </cell>
          <cell r="W16">
            <v>19.255529918699999</v>
          </cell>
          <cell r="X16">
            <v>118.98970419999996</v>
          </cell>
          <cell r="Y16">
            <v>159.23670339999995</v>
          </cell>
          <cell r="Z16">
            <v>0.12092394220401829</v>
          </cell>
          <cell r="AA16">
            <v>58.646498399999999</v>
          </cell>
          <cell r="AB16">
            <v>10.328955108300001</v>
          </cell>
          <cell r="AC16">
            <v>60.343205799999964</v>
          </cell>
          <cell r="AD16">
            <v>89.666454999999956</v>
          </cell>
          <cell r="AE16">
            <v>0.11519307982344128</v>
          </cell>
          <cell r="AF16">
            <v>42.999998400000003</v>
          </cell>
          <cell r="AG16">
            <v>4.7768402978999989</v>
          </cell>
          <cell r="AH16">
            <v>17.343207399999962</v>
          </cell>
          <cell r="AI16">
            <v>38.843206599999959</v>
          </cell>
          <cell r="AJ16">
            <v>0.12297749635067472</v>
          </cell>
        </row>
        <row r="17">
          <cell r="C17">
            <v>698.67</v>
          </cell>
          <cell r="E17">
            <v>434.69</v>
          </cell>
          <cell r="F17">
            <v>49.9141482</v>
          </cell>
          <cell r="G17">
            <v>264.00000010000002</v>
          </cell>
          <cell r="H17">
            <v>481.33500004999996</v>
          </cell>
          <cell r="I17">
            <v>0.10369939479741767</v>
          </cell>
          <cell r="J17">
            <v>264.00000010000002</v>
          </cell>
          <cell r="L17">
            <v>15.731833343425834</v>
          </cell>
          <cell r="M17">
            <v>0</v>
          </cell>
          <cell r="N17">
            <v>240.66750002499998</v>
          </cell>
          <cell r="O17">
            <v>6.5367502225234603E-2</v>
          </cell>
        </row>
        <row r="18">
          <cell r="C18">
            <v>2024.65</v>
          </cell>
          <cell r="E18">
            <v>0</v>
          </cell>
          <cell r="F18">
            <v>201.73500000000001</v>
          </cell>
          <cell r="G18">
            <v>2024.65</v>
          </cell>
          <cell r="H18">
            <v>2024.65</v>
          </cell>
          <cell r="I18">
            <v>9.9639443854493373E-2</v>
          </cell>
          <cell r="J18">
            <v>0</v>
          </cell>
          <cell r="L18">
            <v>201.73500000000001</v>
          </cell>
          <cell r="M18">
            <v>2024.65</v>
          </cell>
          <cell r="N18">
            <v>2024.65</v>
          </cell>
          <cell r="O18">
            <v>9.9639443854493373E-2</v>
          </cell>
          <cell r="P18">
            <v>0</v>
          </cell>
          <cell r="R18">
            <v>201.73500000000001</v>
          </cell>
          <cell r="S18">
            <v>2024.65</v>
          </cell>
          <cell r="T18">
            <v>2024.65</v>
          </cell>
          <cell r="U18">
            <v>9.9639443854493373E-2</v>
          </cell>
          <cell r="V18">
            <v>0</v>
          </cell>
          <cell r="W18">
            <v>201.73500000000001</v>
          </cell>
          <cell r="X18">
            <v>2024.65</v>
          </cell>
          <cell r="Y18">
            <v>2024.65</v>
          </cell>
          <cell r="Z18">
            <v>9.9639443854493373E-2</v>
          </cell>
          <cell r="AA18">
            <v>0</v>
          </cell>
          <cell r="AB18">
            <v>201.73500000000001</v>
          </cell>
          <cell r="AC18">
            <v>2024.65</v>
          </cell>
          <cell r="AD18">
            <v>2024.65</v>
          </cell>
          <cell r="AE18">
            <v>9.9639443854493373E-2</v>
          </cell>
          <cell r="AF18">
            <v>2024.65</v>
          </cell>
          <cell r="AG18">
            <v>201.73500000000001</v>
          </cell>
          <cell r="AH18">
            <v>0</v>
          </cell>
          <cell r="AI18">
            <v>0</v>
          </cell>
          <cell r="AJ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</v>
          </cell>
          <cell r="C5" t="str">
            <v>Basic Salary</v>
          </cell>
          <cell r="D5">
            <v>1253.1523893999999</v>
          </cell>
          <cell r="E5">
            <v>1182.7793555000001</v>
          </cell>
          <cell r="F5">
            <v>1215.0300000000002</v>
          </cell>
          <cell r="G5">
            <v>1822.16</v>
          </cell>
          <cell r="H5">
            <v>1823.8</v>
          </cell>
        </row>
        <row r="6">
          <cell r="B6">
            <v>2</v>
          </cell>
          <cell r="C6" t="str">
            <v>Dearness Allowance (DA)</v>
          </cell>
          <cell r="D6">
            <v>92.116760600000006</v>
          </cell>
          <cell r="E6">
            <v>173.047033</v>
          </cell>
          <cell r="F6">
            <v>253.99</v>
          </cell>
          <cell r="G6">
            <v>83.22999999999999</v>
          </cell>
          <cell r="H6">
            <v>109.48</v>
          </cell>
        </row>
        <row r="7">
          <cell r="B7">
            <v>3</v>
          </cell>
          <cell r="C7" t="str">
            <v>House Rent Allowance</v>
          </cell>
          <cell r="D7">
            <v>154.43440229999999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</v>
          </cell>
          <cell r="C8" t="str">
            <v>Conveyance Allowance</v>
          </cell>
          <cell r="D8">
            <v>16.576427500000001</v>
          </cell>
          <cell r="E8">
            <v>22.6750677</v>
          </cell>
          <cell r="F8">
            <v>22.9</v>
          </cell>
          <cell r="G8">
            <v>23.36</v>
          </cell>
          <cell r="H8">
            <v>23.880000000000003</v>
          </cell>
        </row>
        <row r="9">
          <cell r="B9">
            <v>5</v>
          </cell>
          <cell r="C9" t="str">
            <v>Leave Travel Allowance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>
            <v>6</v>
          </cell>
          <cell r="C10" t="str">
            <v>Earned Leave Encashment</v>
          </cell>
          <cell r="D10">
            <v>44.397469000000001</v>
          </cell>
          <cell r="E10">
            <v>44.255322499999998</v>
          </cell>
          <cell r="F10">
            <v>47.26</v>
          </cell>
          <cell r="G10">
            <v>56.57</v>
          </cell>
          <cell r="H10">
            <v>71.489999999999995</v>
          </cell>
        </row>
        <row r="11">
          <cell r="B11">
            <v>7</v>
          </cell>
          <cell r="C11" t="str">
            <v>Other Allowances</v>
          </cell>
          <cell r="D11">
            <v>33.141298900000002</v>
          </cell>
          <cell r="E11">
            <v>33.249656399999999</v>
          </cell>
          <cell r="F11">
            <v>34.220000000000006</v>
          </cell>
          <cell r="G11">
            <v>43.129999999999995</v>
          </cell>
          <cell r="H11">
            <v>48.719999999999992</v>
          </cell>
        </row>
        <row r="12">
          <cell r="B12">
            <v>8</v>
          </cell>
          <cell r="C12" t="str">
            <v>Medical Reimbursement</v>
          </cell>
          <cell r="D12">
            <v>39.584429800000002</v>
          </cell>
          <cell r="E12">
            <v>45.566491999999997</v>
          </cell>
          <cell r="F12">
            <v>518.12</v>
          </cell>
          <cell r="G12">
            <v>361.28</v>
          </cell>
          <cell r="H12">
            <v>100</v>
          </cell>
        </row>
        <row r="13">
          <cell r="B13">
            <v>9</v>
          </cell>
          <cell r="C13" t="str">
            <v>Overtime Payment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10</v>
          </cell>
          <cell r="C14" t="str">
            <v>Bonus/Ex-Gratia Payments</v>
          </cell>
          <cell r="D14">
            <v>0</v>
          </cell>
          <cell r="E14">
            <v>0</v>
          </cell>
          <cell r="F14">
            <v>0</v>
          </cell>
          <cell r="G14">
            <v>0.51</v>
          </cell>
          <cell r="H14">
            <v>0.2</v>
          </cell>
        </row>
        <row r="15">
          <cell r="B15">
            <v>11</v>
          </cell>
          <cell r="C15" t="str">
            <v>Interim Relief / Wage Revision</v>
          </cell>
          <cell r="D15">
            <v>-1.52015E-2</v>
          </cell>
          <cell r="E15">
            <v>-1.32248E-2</v>
          </cell>
          <cell r="F15">
            <v>0</v>
          </cell>
          <cell r="G15">
            <v>-0.02</v>
          </cell>
          <cell r="H15">
            <v>0.09</v>
          </cell>
        </row>
        <row r="16">
          <cell r="B16">
            <v>12</v>
          </cell>
          <cell r="C16" t="str">
            <v>Staff welfare expenses</v>
          </cell>
          <cell r="D16">
            <v>25.264419699999998</v>
          </cell>
          <cell r="E16">
            <v>34.13836469999999</v>
          </cell>
          <cell r="F16">
            <v>34.990000000000009</v>
          </cell>
          <cell r="G16">
            <v>35.18</v>
          </cell>
          <cell r="H16">
            <v>35.789999999999992</v>
          </cell>
        </row>
        <row r="17">
          <cell r="B17">
            <v>13</v>
          </cell>
          <cell r="C17" t="str">
            <v>VRS Expenses/Retrenchment Compensation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14</v>
          </cell>
          <cell r="C18" t="str">
            <v>Commission to Directors</v>
          </cell>
          <cell r="D18">
            <v>1.0689000000000001E-2</v>
          </cell>
          <cell r="E18">
            <v>1.018E-2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15</v>
          </cell>
          <cell r="C19" t="str">
            <v>Training Expenses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16</v>
          </cell>
          <cell r="C20" t="str">
            <v>Payment under Workmen's Compensation Act</v>
          </cell>
          <cell r="D20">
            <v>4.3140000000000001E-3</v>
          </cell>
          <cell r="E20">
            <v>4.3140000000000001E-3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17</v>
          </cell>
          <cell r="C21" t="str">
            <v>Net Employee Costs</v>
          </cell>
          <cell r="D21">
            <v>1658.6673986999997</v>
          </cell>
          <cell r="E21">
            <v>1702.1915411</v>
          </cell>
          <cell r="F21">
            <v>2307.5700000000006</v>
          </cell>
          <cell r="G21">
            <v>2691.9000000000005</v>
          </cell>
          <cell r="H21">
            <v>2488.9299999999998</v>
          </cell>
        </row>
        <row r="22">
          <cell r="B22">
            <v>18</v>
          </cell>
          <cell r="C22" t="str">
            <v>Terminal Benefits</v>
          </cell>
          <cell r="D22">
            <v>193.35714189999999</v>
          </cell>
          <cell r="E22">
            <v>193.97843739999999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18.100000000000001</v>
          </cell>
          <cell r="C23" t="str">
            <v>Provident Fund Contribution</v>
          </cell>
          <cell r="D23">
            <v>82.107248200000001</v>
          </cell>
          <cell r="E23">
            <v>88.566135299999999</v>
          </cell>
          <cell r="F23">
            <v>100.08000000000001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</v>
          </cell>
          <cell r="H25">
            <v>477.71000000000004</v>
          </cell>
        </row>
        <row r="26">
          <cell r="B26">
            <v>18.399999999999999</v>
          </cell>
          <cell r="C26" t="str">
            <v>Gratuity Payment</v>
          </cell>
          <cell r="D26">
            <v>40.363362500000001</v>
          </cell>
          <cell r="E26">
            <v>63.273462100000003</v>
          </cell>
          <cell r="F26">
            <v>51.89</v>
          </cell>
          <cell r="G26">
            <v>157.07999999999998</v>
          </cell>
          <cell r="H26">
            <v>71.47999999999999</v>
          </cell>
        </row>
        <row r="27">
          <cell r="B27">
            <v>19</v>
          </cell>
          <cell r="C27" t="str">
            <v>Unfunded past liabilities of pension and gratuity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>
            <v>20</v>
          </cell>
          <cell r="C28" t="str">
            <v>Others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>
            <v>21</v>
          </cell>
          <cell r="C29" t="str">
            <v xml:space="preserve">Gross Employee Expenses </v>
          </cell>
          <cell r="D29">
            <v>2423.3027437999999</v>
          </cell>
          <cell r="E29">
            <v>2333.4414105000001</v>
          </cell>
          <cell r="F29">
            <v>2340.4700000000003</v>
          </cell>
          <cell r="G29">
            <v>3359.5200000000004</v>
          </cell>
          <cell r="H29">
            <v>3275.07</v>
          </cell>
        </row>
        <row r="30">
          <cell r="B30">
            <v>22</v>
          </cell>
          <cell r="C30" t="str">
            <v>Less: Expenses Capitalised</v>
          </cell>
          <cell r="D30">
            <v>-89.513832399999998</v>
          </cell>
          <cell r="E30">
            <v>-69.876647700000007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</v>
          </cell>
          <cell r="C31" t="str">
            <v xml:space="preserve">Net Employee Expenses </v>
          </cell>
          <cell r="D31">
            <v>2512.8165761999999</v>
          </cell>
          <cell r="E31">
            <v>2403.3180582</v>
          </cell>
          <cell r="F31">
            <v>2426.92</v>
          </cell>
          <cell r="G31">
            <v>3457.3000000000006</v>
          </cell>
          <cell r="H31">
            <v>3172.6200000000003</v>
          </cell>
        </row>
      </sheetData>
      <sheetData sheetId="3">
        <row r="4">
          <cell r="B4">
            <v>1</v>
          </cell>
          <cell r="C4" t="str">
            <v>Rent Rates &amp; Taxes</v>
          </cell>
          <cell r="D4">
            <v>5.2498564999999999</v>
          </cell>
          <cell r="E4">
            <v>4.0025320999999998</v>
          </cell>
          <cell r="F4">
            <v>4.2300000000000004</v>
          </cell>
          <cell r="G4">
            <v>5.55</v>
          </cell>
          <cell r="H4">
            <v>5.17</v>
          </cell>
        </row>
        <row r="5">
          <cell r="B5">
            <v>2</v>
          </cell>
          <cell r="C5" t="str">
            <v>Insurance</v>
          </cell>
          <cell r="D5">
            <v>4.0414100000000001E-2</v>
          </cell>
          <cell r="E5">
            <v>0.21883830000000001</v>
          </cell>
          <cell r="F5">
            <v>0.36000000000000004</v>
          </cell>
          <cell r="G5">
            <v>0.30000000000000004</v>
          </cell>
          <cell r="H5">
            <v>0.39</v>
          </cell>
        </row>
        <row r="6">
          <cell r="B6">
            <v>3</v>
          </cell>
          <cell r="C6" t="str">
            <v>Telephone &amp; Postage, etc.</v>
          </cell>
          <cell r="D6">
            <v>2.2356406000000004</v>
          </cell>
          <cell r="E6">
            <v>2.3183891999999999</v>
          </cell>
          <cell r="F6">
            <v>2.52</v>
          </cell>
          <cell r="G6">
            <v>2.44</v>
          </cell>
          <cell r="H6">
            <v>2.4699999999999998</v>
          </cell>
        </row>
        <row r="7">
          <cell r="B7">
            <v>4</v>
          </cell>
          <cell r="C7" t="str">
            <v>Legal charges &amp; Audit fee</v>
          </cell>
          <cell r="D7">
            <v>2.0773489999999999</v>
          </cell>
          <cell r="E7">
            <v>1.9335187999999999</v>
          </cell>
          <cell r="F7">
            <v>1.03</v>
          </cell>
          <cell r="G7">
            <v>2.11</v>
          </cell>
          <cell r="H7">
            <v>3.2800000000000002</v>
          </cell>
        </row>
        <row r="8">
          <cell r="B8">
            <v>5</v>
          </cell>
          <cell r="C8" t="str">
            <v>Professional, Consultancy, Technical fee</v>
          </cell>
          <cell r="D8">
            <v>37.343403000000002</v>
          </cell>
          <cell r="E8">
            <v>32.262287800000003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</v>
          </cell>
          <cell r="C9" t="str">
            <v>Conveyance &amp; Travel</v>
          </cell>
          <cell r="D9">
            <v>20.116430099999999</v>
          </cell>
          <cell r="E9">
            <v>17.650320000000001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</v>
          </cell>
          <cell r="C10" t="str">
            <v>Electricity charges</v>
          </cell>
          <cell r="D10">
            <v>8.1906835999999998</v>
          </cell>
          <cell r="E10">
            <v>7.6570781999999999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</v>
          </cell>
          <cell r="C11" t="str">
            <v>Water charges</v>
          </cell>
          <cell r="D11">
            <v>0.82662670000000005</v>
          </cell>
          <cell r="E11">
            <v>1.1314812000000001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</v>
          </cell>
          <cell r="C12" t="str">
            <v>Security arrangements</v>
          </cell>
          <cell r="D12">
            <v>0.28532800000000003</v>
          </cell>
          <cell r="E12">
            <v>0.29351070000000001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</v>
          </cell>
          <cell r="C13" t="str">
            <v>Fees &amp; subscription</v>
          </cell>
          <cell r="D13">
            <v>0.56160710000000003</v>
          </cell>
          <cell r="E13">
            <v>0.42962270000000002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</v>
          </cell>
          <cell r="C14" t="str">
            <v>Books &amp; periodicals</v>
          </cell>
          <cell r="D14">
            <v>5.05607E-2</v>
          </cell>
          <cell r="E14">
            <v>9.0566300000000002E-2</v>
          </cell>
          <cell r="F14">
            <v>0.06</v>
          </cell>
          <cell r="G14">
            <v>0.14000000000000001</v>
          </cell>
          <cell r="H14">
            <v>0.09</v>
          </cell>
        </row>
        <row r="15">
          <cell r="B15">
            <v>12</v>
          </cell>
          <cell r="C15" t="str">
            <v>Computer Stationery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Printing &amp; Stationery</v>
          </cell>
          <cell r="D16">
            <v>6.7557033000000004</v>
          </cell>
          <cell r="E16">
            <v>4.7628500999999996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</v>
          </cell>
          <cell r="C17" t="str">
            <v>Advertisements</v>
          </cell>
          <cell r="D17">
            <v>1.7569117000000001</v>
          </cell>
          <cell r="E17">
            <v>0.45581369999999999</v>
          </cell>
          <cell r="F17">
            <v>1.27</v>
          </cell>
          <cell r="G17">
            <v>2.0299999999999998</v>
          </cell>
          <cell r="H17">
            <v>1.45</v>
          </cell>
        </row>
        <row r="18">
          <cell r="B18">
            <v>15</v>
          </cell>
          <cell r="C18" t="str">
            <v>Purchase Related Advertisement Expenses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16</v>
          </cell>
          <cell r="C19" t="str">
            <v>Contribution/Donations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17</v>
          </cell>
          <cell r="C20" t="str">
            <v>License Fee  and other related fee</v>
          </cell>
          <cell r="D20">
            <v>5.9320709999999996</v>
          </cell>
          <cell r="E20">
            <v>5.9320709999999996</v>
          </cell>
          <cell r="F20">
            <v>5.93</v>
          </cell>
          <cell r="G20">
            <v>8.1999999999999993</v>
          </cell>
          <cell r="H20">
            <v>9.01</v>
          </cell>
        </row>
        <row r="21">
          <cell r="B21">
            <v>18</v>
          </cell>
          <cell r="C21" t="str">
            <v>Vehicle Running Expenses Truck / Delivery Van</v>
          </cell>
          <cell r="D21">
            <v>0.37429129999999999</v>
          </cell>
          <cell r="E21">
            <v>0.30000310000000002</v>
          </cell>
          <cell r="F21">
            <v>0.28000000000000003</v>
          </cell>
          <cell r="G21">
            <v>0.45</v>
          </cell>
          <cell r="H21">
            <v>0.41000000000000003</v>
          </cell>
        </row>
        <row r="22">
          <cell r="B22">
            <v>19</v>
          </cell>
          <cell r="C22" t="str">
            <v>Vehicle Hiring Expenses Truck / Delivery Van</v>
          </cell>
          <cell r="D22">
            <v>38.318453599999998</v>
          </cell>
          <cell r="E22">
            <v>40.329245900000004</v>
          </cell>
          <cell r="F22">
            <v>5.37</v>
          </cell>
          <cell r="G22">
            <v>13.879999999999999</v>
          </cell>
          <cell r="H22">
            <v>12.420000000000002</v>
          </cell>
        </row>
        <row r="23">
          <cell r="B23">
            <v>20</v>
          </cell>
          <cell r="C23" t="str">
            <v>Cost of services procured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21</v>
          </cell>
          <cell r="C24" t="str">
            <v>Outsourcing of metering and billing system</v>
          </cell>
          <cell r="D24">
            <v>13.1880313</v>
          </cell>
          <cell r="E24">
            <v>16.111904200000001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</v>
          </cell>
          <cell r="C25" t="str">
            <v>Freight On Capital Equipments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>
            <v>23</v>
          </cell>
          <cell r="C26" t="str">
            <v>V-sat, Internet and related charges</v>
          </cell>
          <cell r="D26">
            <v>2.2295693999999999</v>
          </cell>
          <cell r="E26">
            <v>3.8097901999999997</v>
          </cell>
          <cell r="F26">
            <v>3.88</v>
          </cell>
          <cell r="G26">
            <v>4.2399999999999993</v>
          </cell>
          <cell r="H26">
            <v>2.3199999999999998</v>
          </cell>
        </row>
        <row r="27">
          <cell r="B27">
            <v>24</v>
          </cell>
          <cell r="C27" t="str">
            <v>Training</v>
          </cell>
          <cell r="D27">
            <v>8.7470000000000006E-2</v>
          </cell>
          <cell r="E27">
            <v>7.2502499999999998E-2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</v>
          </cell>
          <cell r="C28" t="str">
            <v>Bank Charges</v>
          </cell>
          <cell r="D28">
            <v>0</v>
          </cell>
          <cell r="E28">
            <v>0</v>
          </cell>
          <cell r="F28">
            <v>0</v>
          </cell>
          <cell r="G28">
            <v>1.9800000000000002</v>
          </cell>
          <cell r="H28">
            <v>2.4099999999999997</v>
          </cell>
        </row>
        <row r="29">
          <cell r="B29">
            <v>26</v>
          </cell>
          <cell r="C29" t="str">
            <v>Miscellaneous Expenses</v>
          </cell>
          <cell r="D29">
            <v>5.7003684999999997</v>
          </cell>
          <cell r="E29">
            <v>5.3319507000000002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</v>
          </cell>
          <cell r="C30" t="str">
            <v>Office Expenses</v>
          </cell>
          <cell r="D30">
            <v>5.4529456999999999</v>
          </cell>
          <cell r="E30">
            <v>3.5095683999999996</v>
          </cell>
          <cell r="F30">
            <v>4.05</v>
          </cell>
          <cell r="G30">
            <v>5.62</v>
          </cell>
          <cell r="H30">
            <v>7.5100000000000007</v>
          </cell>
        </row>
        <row r="31">
          <cell r="B31">
            <v>28</v>
          </cell>
          <cell r="C31" t="str">
            <v>Others</v>
          </cell>
          <cell r="D31">
            <v>1.8815398999999999</v>
          </cell>
          <cell r="E31">
            <v>0.93372920000000004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</v>
          </cell>
          <cell r="C32" t="str">
            <v>Gross A &amp;G Expenses</v>
          </cell>
          <cell r="D32">
            <v>158.65525510000003</v>
          </cell>
          <cell r="E32">
            <v>149.53757429999999</v>
          </cell>
          <cell r="F32">
            <v>127.33</v>
          </cell>
          <cell r="G32">
            <v>171.21</v>
          </cell>
          <cell r="H32">
            <v>170.07999999999998</v>
          </cell>
        </row>
        <row r="33">
          <cell r="B33">
            <v>30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</v>
          </cell>
          <cell r="C34" t="str">
            <v xml:space="preserve">Net A &amp;G Expenses </v>
          </cell>
          <cell r="D34">
            <v>174.40306030000002</v>
          </cell>
          <cell r="E34">
            <v>161.80886229999999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>
        <row r="4">
          <cell r="B4">
            <v>1</v>
          </cell>
          <cell r="C4" t="str">
            <v>Plant &amp; Machinery &amp; Meters</v>
          </cell>
          <cell r="D4">
            <v>68.883768500000002</v>
          </cell>
          <cell r="E4">
            <v>77.595834399999987</v>
          </cell>
          <cell r="F4">
            <v>87.77000000000001</v>
          </cell>
          <cell r="G4">
            <v>84.409999999999982</v>
          </cell>
          <cell r="H4">
            <v>120.94</v>
          </cell>
        </row>
        <row r="5">
          <cell r="B5">
            <v>2</v>
          </cell>
          <cell r="C5" t="str">
            <v>Buildings</v>
          </cell>
          <cell r="D5">
            <v>1.6172103</v>
          </cell>
          <cell r="E5">
            <v>1.6109865000000001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</v>
          </cell>
          <cell r="C6" t="str">
            <v>Civil Works</v>
          </cell>
          <cell r="D6">
            <v>6.8628019</v>
          </cell>
          <cell r="E6">
            <v>8.2866879999999998</v>
          </cell>
          <cell r="F6">
            <v>12.39</v>
          </cell>
          <cell r="G6">
            <v>9.81</v>
          </cell>
          <cell r="H6">
            <v>9.9700000000000006</v>
          </cell>
        </row>
        <row r="7">
          <cell r="B7">
            <v>4</v>
          </cell>
          <cell r="C7" t="str">
            <v>Hydraulic Works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5</v>
          </cell>
          <cell r="C8" t="str">
            <v>Lines &amp; Cable Networks</v>
          </cell>
          <cell r="D8">
            <v>32.192742499999994</v>
          </cell>
          <cell r="E8">
            <v>56.680302599999997</v>
          </cell>
          <cell r="F8">
            <v>49.899999999999991</v>
          </cell>
          <cell r="G8">
            <v>57.349999999999994</v>
          </cell>
          <cell r="H8">
            <v>63.629999999999988</v>
          </cell>
        </row>
        <row r="9">
          <cell r="B9">
            <v>6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35.200000000000003</v>
          </cell>
          <cell r="H9">
            <v>39.299999999999997</v>
          </cell>
        </row>
        <row r="10">
          <cell r="B10">
            <v>7</v>
          </cell>
          <cell r="C10" t="str">
            <v>Furniture &amp; Fixtures</v>
          </cell>
          <cell r="D10">
            <v>0.46390769999999998</v>
          </cell>
          <cell r="E10">
            <v>0.50431860000000006</v>
          </cell>
          <cell r="F10">
            <v>0.34</v>
          </cell>
          <cell r="G10">
            <v>0.23</v>
          </cell>
          <cell r="H10">
            <v>0</v>
          </cell>
        </row>
        <row r="11">
          <cell r="B11">
            <v>8</v>
          </cell>
          <cell r="C11" t="str">
            <v>Office Equipment</v>
          </cell>
          <cell r="D11">
            <v>1.3818493999999999</v>
          </cell>
          <cell r="E11">
            <v>0.59962070000000001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8.4700000000000006</v>
          </cell>
        </row>
        <row r="13">
          <cell r="B13">
            <v>10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</v>
          </cell>
          <cell r="C14" t="str">
            <v>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12</v>
          </cell>
          <cell r="C15" t="str">
            <v>Computer Software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Gross R&amp;M Expenses</v>
          </cell>
          <cell r="D16">
            <v>117.20829349999997</v>
          </cell>
          <cell r="E16">
            <v>148.23853729999999</v>
          </cell>
          <cell r="F16">
            <v>198.70999999999998</v>
          </cell>
          <cell r="G16">
            <v>193.92999999999995</v>
          </cell>
          <cell r="H16">
            <v>242.43999999999997</v>
          </cell>
        </row>
        <row r="17">
          <cell r="B17">
            <v>14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  <cell r="H17">
            <v>20432.890000000003</v>
          </cell>
        </row>
        <row r="18">
          <cell r="B18">
            <v>15</v>
          </cell>
          <cell r="C18" t="str">
            <v>R&amp;M Expenses as % of GFA at beginning of year</v>
          </cell>
          <cell r="H18">
            <v>1.1865184024384212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  <sheetName val="ACoS"/>
      <sheetName val="FY26_Discussion"/>
      <sheetName val="FY26_Discussion 01.15.25"/>
      <sheetName val="Sheet4"/>
      <sheetName val="Agriculture data"/>
    </sheetNames>
    <sheetDataSet>
      <sheetData sheetId="0"/>
      <sheetData sheetId="1">
        <row r="4">
          <cell r="D4">
            <v>2670</v>
          </cell>
        </row>
      </sheetData>
      <sheetData sheetId="2">
        <row r="4">
          <cell r="D4">
            <v>1126.2939468</v>
          </cell>
        </row>
      </sheetData>
      <sheetData sheetId="3"/>
      <sheetData sheetId="4"/>
      <sheetData sheetId="5"/>
      <sheetData sheetId="6"/>
      <sheetData sheetId="7">
        <row r="37">
          <cell r="D37">
            <v>68.471810774945084</v>
          </cell>
        </row>
      </sheetData>
      <sheetData sheetId="8">
        <row r="34">
          <cell r="H34">
            <v>-8260.7284143427769</v>
          </cell>
        </row>
      </sheetData>
      <sheetData sheetId="9">
        <row r="3">
          <cell r="C3">
            <v>32.599163284459543</v>
          </cell>
          <cell r="D3">
            <v>35.135036286785407</v>
          </cell>
          <cell r="E3">
            <v>44.193433859399022</v>
          </cell>
          <cell r="F3">
            <v>47.635670229015581</v>
          </cell>
          <cell r="G3">
            <v>51.318460365324718</v>
          </cell>
        </row>
        <row r="4">
          <cell r="C4">
            <v>22.956537950227872</v>
          </cell>
          <cell r="D4">
            <v>27.053751229884121</v>
          </cell>
          <cell r="E4">
            <v>32.450650090472458</v>
          </cell>
          <cell r="F4">
            <v>39.284509711164809</v>
          </cell>
          <cell r="G4">
            <v>46.693411549907864</v>
          </cell>
        </row>
        <row r="5">
          <cell r="C5">
            <v>6705.7743685454843</v>
          </cell>
          <cell r="D5">
            <v>8051.158258668911</v>
          </cell>
          <cell r="E5">
            <v>9008.0526762420359</v>
          </cell>
          <cell r="F5">
            <v>10156.318966256284</v>
          </cell>
          <cell r="G5">
            <v>11217.209735826871</v>
          </cell>
        </row>
        <row r="7">
          <cell r="C7">
            <v>4790.8363220422816</v>
          </cell>
          <cell r="D7">
            <v>4902.0762310459941</v>
          </cell>
          <cell r="E7">
            <v>5022.6106230458354</v>
          </cell>
          <cell r="F7">
            <v>5151.8933432581671</v>
          </cell>
          <cell r="G7">
            <v>5291.7927207844587</v>
          </cell>
        </row>
        <row r="8">
          <cell r="C8">
            <v>4290.55737564023</v>
          </cell>
          <cell r="D8">
            <v>5192.6532321003233</v>
          </cell>
          <cell r="E8">
            <v>5676.5807227156138</v>
          </cell>
          <cell r="F8">
            <v>6372.344298365093</v>
          </cell>
          <cell r="G8">
            <v>6992.4411781840327</v>
          </cell>
        </row>
      </sheetData>
      <sheetData sheetId="10">
        <row r="3">
          <cell r="C3">
            <v>24.328347644950714</v>
          </cell>
        </row>
      </sheetData>
      <sheetData sheetId="11"/>
      <sheetData sheetId="12"/>
      <sheetData sheetId="13"/>
      <sheetData sheetId="14"/>
      <sheetData sheetId="15">
        <row r="4">
          <cell r="D4">
            <v>1467.793266729567</v>
          </cell>
        </row>
      </sheetData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SSPDCL_Int on CSD "/>
      <sheetName val="TSSPDCL_Int on CSD_13k GAP"/>
      <sheetName val="TSSPDCL_Int on CSD _20k GAP"/>
    </sheetNames>
    <sheetDataSet>
      <sheetData sheetId="0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941.58833998078262</v>
          </cell>
        </row>
        <row r="10">
          <cell r="F10">
            <v>4663</v>
          </cell>
          <cell r="G10">
            <v>5604.5883399807826</v>
          </cell>
        </row>
        <row r="11">
          <cell r="F11">
            <v>4622</v>
          </cell>
          <cell r="G11">
            <v>5133.7941699903913</v>
          </cell>
        </row>
        <row r="12">
          <cell r="F12">
            <v>6.7500000000000004E-2</v>
          </cell>
          <cell r="G12">
            <v>6.5000000000000002E-2</v>
          </cell>
        </row>
        <row r="13">
          <cell r="F13">
            <v>311.98500000000001</v>
          </cell>
          <cell r="G13">
            <v>333.69662104937544</v>
          </cell>
        </row>
      </sheetData>
      <sheetData sheetId="1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633.58647445215809</v>
          </cell>
        </row>
        <row r="10">
          <cell r="F10">
            <v>4663</v>
          </cell>
          <cell r="G10">
            <v>5296.5864744521577</v>
          </cell>
        </row>
        <row r="11">
          <cell r="F11">
            <v>4622</v>
          </cell>
          <cell r="G11">
            <v>4979.7932372260784</v>
          </cell>
        </row>
        <row r="12">
          <cell r="F12">
            <v>6.7500000000000004E-2</v>
          </cell>
          <cell r="G12">
            <v>6.5000000000000002E-2</v>
          </cell>
        </row>
        <row r="13">
          <cell r="F13">
            <v>311.98500000000001</v>
          </cell>
          <cell r="G13">
            <v>323.68656041969513</v>
          </cell>
        </row>
        <row r="15">
          <cell r="H15">
            <v>333.39715723228596</v>
          </cell>
          <cell r="I15">
            <v>343.39907194925456</v>
          </cell>
          <cell r="J15">
            <v>353.70104410773223</v>
          </cell>
          <cell r="K15">
            <v>364.31207543096423</v>
          </cell>
        </row>
      </sheetData>
      <sheetData sheetId="2">
        <row r="13">
          <cell r="F13">
            <v>311.98500000000001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 sheet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Inflation rate"/>
      <sheetName val="4th CP GFA - Actuals "/>
      <sheetName val="GFA Projections"/>
      <sheetName val="O&amp;M Projections Reg 2 of 2023"/>
      <sheetName val="CPI-WPI"/>
      <sheetName val="O&amp;M Projections New Method Back"/>
      <sheetName val="tables for presenat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I5">
            <v>3166.15</v>
          </cell>
          <cell r="J5">
            <v>3611.43</v>
          </cell>
        </row>
        <row r="6">
          <cell r="I6">
            <v>154.63</v>
          </cell>
          <cell r="J6">
            <v>201.04</v>
          </cell>
          <cell r="K6">
            <v>210.95127199999996</v>
          </cell>
          <cell r="L6">
            <v>221.35116970959993</v>
          </cell>
        </row>
        <row r="7">
          <cell r="I7">
            <v>181.55</v>
          </cell>
          <cell r="J7">
            <v>212.96</v>
          </cell>
        </row>
        <row r="11">
          <cell r="L11">
            <v>0</v>
          </cell>
        </row>
      </sheetData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Interest cost"/>
      <sheetName val="GFA &amp; Dep-MYT 5th Control"/>
      <sheetName val="Voltage wise FA from SAP"/>
      <sheetName val="Capex Summary 5th MYT"/>
      <sheetName val="Capex Summary inputs"/>
      <sheetName val="Investment for 5th MYT"/>
      <sheetName val="True Up &amp; True Down"/>
      <sheetName val="Employee Cost"/>
      <sheetName val="RoE"/>
      <sheetName val="NTI proj"/>
      <sheetName val="Loan Portfolio"/>
      <sheetName val="Open Access"/>
      <sheetName val="Internal Discussion Notes"/>
      <sheetName val="Claim vs Approved Depreciation"/>
      <sheetName val="SP NTI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5">
          <cell r="E5">
            <v>3622.8869999999997</v>
          </cell>
        </row>
      </sheetData>
      <sheetData sheetId="4">
        <row r="65">
          <cell r="E65">
            <v>301.90724999999998</v>
          </cell>
        </row>
      </sheetData>
      <sheetData sheetId="5">
        <row r="5">
          <cell r="E5">
            <v>5546.3075263814935</v>
          </cell>
        </row>
      </sheetData>
      <sheetData sheetId="6">
        <row r="4">
          <cell r="F4">
            <v>4233.460671870208</v>
          </cell>
        </row>
        <row r="21">
          <cell r="D21">
            <v>8.635100937999999</v>
          </cell>
        </row>
        <row r="22">
          <cell r="D22">
            <v>383.76292185900002</v>
          </cell>
        </row>
        <row r="23">
          <cell r="D23">
            <v>70.669582267999999</v>
          </cell>
        </row>
        <row r="25">
          <cell r="D25">
            <v>229.22927035000001</v>
          </cell>
        </row>
        <row r="27">
          <cell r="D27">
            <v>1139.64849311172</v>
          </cell>
        </row>
        <row r="28">
          <cell r="D28">
            <v>2180.0634172998016</v>
          </cell>
        </row>
        <row r="29">
          <cell r="D29">
            <v>6371.2620687274775</v>
          </cell>
        </row>
        <row r="31">
          <cell r="D31">
            <v>28.247386898000002</v>
          </cell>
        </row>
        <row r="33">
          <cell r="D33">
            <v>1994.6092550619996</v>
          </cell>
        </row>
        <row r="36">
          <cell r="D36">
            <v>1995.6880994610001</v>
          </cell>
        </row>
        <row r="37">
          <cell r="D37">
            <v>3421.1795990759997</v>
          </cell>
        </row>
        <row r="38">
          <cell r="D38">
            <v>4086.4089655629996</v>
          </cell>
        </row>
        <row r="40">
          <cell r="D40">
            <v>7.3621161439999998</v>
          </cell>
        </row>
        <row r="41">
          <cell r="D41">
            <v>18.603091488999997</v>
          </cell>
        </row>
        <row r="42">
          <cell r="D42">
            <v>57.546115005999994</v>
          </cell>
        </row>
        <row r="44">
          <cell r="D44">
            <v>200.11356208499998</v>
          </cell>
        </row>
        <row r="45">
          <cell r="D45">
            <v>2.9680421949999998</v>
          </cell>
        </row>
        <row r="52">
          <cell r="E52">
            <v>13.014628409</v>
          </cell>
        </row>
        <row r="55">
          <cell r="E55">
            <v>6.9528069189999995</v>
          </cell>
        </row>
        <row r="57">
          <cell r="E57">
            <v>94.285601597639996</v>
          </cell>
        </row>
        <row r="58">
          <cell r="E58">
            <v>170.22799187174681</v>
          </cell>
        </row>
        <row r="59">
          <cell r="E59">
            <v>526.52460892961324</v>
          </cell>
        </row>
        <row r="61">
          <cell r="E61">
            <v>3.6506782229999999</v>
          </cell>
        </row>
        <row r="63">
          <cell r="E63">
            <v>126.92979247300001</v>
          </cell>
        </row>
        <row r="66">
          <cell r="E66">
            <v>169.04066846436001</v>
          </cell>
        </row>
        <row r="67">
          <cell r="E67">
            <v>289.78400308176003</v>
          </cell>
        </row>
        <row r="68">
          <cell r="E68">
            <v>346.13089256988002</v>
          </cell>
        </row>
        <row r="71">
          <cell r="E71">
            <v>0.63789045099999997</v>
          </cell>
        </row>
        <row r="72">
          <cell r="E72">
            <v>2.4068278150000002</v>
          </cell>
        </row>
        <row r="74">
          <cell r="E74">
            <v>2.405897918</v>
          </cell>
        </row>
        <row r="75">
          <cell r="E75">
            <v>9.9047607999999981E-2</v>
          </cell>
        </row>
      </sheetData>
      <sheetData sheetId="7"/>
      <sheetData sheetId="8"/>
      <sheetData sheetId="9"/>
      <sheetData sheetId="10"/>
      <sheetData sheetId="11"/>
      <sheetData sheetId="12">
        <row r="9">
          <cell r="D9">
            <v>1944.6499999999999</v>
          </cell>
          <cell r="E9">
            <v>2005.2999999999995</v>
          </cell>
          <cell r="F9">
            <v>2238.3900000000003</v>
          </cell>
          <cell r="G9">
            <v>2409.3525139628782</v>
          </cell>
          <cell r="H9">
            <v>2509.8790659527394</v>
          </cell>
        </row>
        <row r="10">
          <cell r="D10">
            <v>379.29</v>
          </cell>
          <cell r="E10">
            <v>377.56000000000006</v>
          </cell>
          <cell r="F10">
            <v>401.76999999999987</v>
          </cell>
          <cell r="G10">
            <v>432.45616694805869</v>
          </cell>
          <cell r="H10">
            <v>450.49973969139944</v>
          </cell>
        </row>
        <row r="11">
          <cell r="D11">
            <v>90.240000000000009</v>
          </cell>
          <cell r="E11">
            <v>124.25</v>
          </cell>
          <cell r="F11">
            <v>132.18</v>
          </cell>
          <cell r="G11">
            <v>142.27557096645947</v>
          </cell>
          <cell r="H11">
            <v>148.21180175824279</v>
          </cell>
        </row>
        <row r="12">
          <cell r="D12">
            <v>20.569999999999997</v>
          </cell>
          <cell r="E12">
            <v>20.900000000000002</v>
          </cell>
          <cell r="F12">
            <v>20.099999999999998</v>
          </cell>
          <cell r="G12">
            <v>21.635186688045355</v>
          </cell>
          <cell r="H12">
            <v>22.537881792560746</v>
          </cell>
        </row>
        <row r="13">
          <cell r="D13">
            <v>556.81000000000006</v>
          </cell>
          <cell r="E13">
            <v>640.99</v>
          </cell>
          <cell r="F13">
            <v>770.95</v>
          </cell>
          <cell r="G13">
            <v>829.83319289296367</v>
          </cell>
          <cell r="H13">
            <v>864.4567148246125</v>
          </cell>
        </row>
        <row r="14">
          <cell r="D14">
            <v>3.31</v>
          </cell>
          <cell r="E14">
            <v>2.99</v>
          </cell>
          <cell r="F14">
            <v>0.29000000000000004</v>
          </cell>
          <cell r="G14">
            <v>0.31214945967826635</v>
          </cell>
          <cell r="H14">
            <v>0.32517341889764267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184.00999999999996</v>
          </cell>
          <cell r="E16">
            <v>103.07</v>
          </cell>
          <cell r="F16">
            <v>47.75</v>
          </cell>
          <cell r="G16">
            <v>51.397023102197302</v>
          </cell>
          <cell r="H16">
            <v>53.541485352973915</v>
          </cell>
        </row>
        <row r="17">
          <cell r="D17">
            <v>-97.78</v>
          </cell>
          <cell r="E17">
            <v>-102.45</v>
          </cell>
          <cell r="F17">
            <v>-116.27</v>
          </cell>
          <cell r="G17">
            <v>-125.15040578204147</v>
          </cell>
          <cell r="H17">
            <v>-130.37211522492728</v>
          </cell>
        </row>
      </sheetData>
      <sheetData sheetId="13">
        <row r="4">
          <cell r="E4">
            <v>1848.769175460498</v>
          </cell>
        </row>
        <row r="5">
          <cell r="E5">
            <v>834.49000000000024</v>
          </cell>
          <cell r="F5">
            <v>1657.9137079788306</v>
          </cell>
        </row>
        <row r="6">
          <cell r="E6">
            <v>208.62250000000006</v>
          </cell>
          <cell r="F6">
            <v>414.47842699470766</v>
          </cell>
        </row>
        <row r="7">
          <cell r="E7">
            <v>136.93060355386578</v>
          </cell>
          <cell r="F7">
            <v>142.74962649154264</v>
          </cell>
        </row>
        <row r="16">
          <cell r="E16">
            <v>5.7353517156907428</v>
          </cell>
          <cell r="F16">
            <v>21.738304040253201</v>
          </cell>
        </row>
      </sheetData>
      <sheetData sheetId="14">
        <row r="6">
          <cell r="K6">
            <v>98.96</v>
          </cell>
          <cell r="L6">
            <v>100.9392</v>
          </cell>
          <cell r="M6">
            <v>102.957984</v>
          </cell>
          <cell r="N6">
            <v>105.01714368</v>
          </cell>
          <cell r="O6">
            <v>107.1174865536</v>
          </cell>
        </row>
        <row r="7">
          <cell r="K7">
            <v>-5.29</v>
          </cell>
          <cell r="L7">
            <v>-5.3958000000000004</v>
          </cell>
          <cell r="M7">
            <v>-5.5037160000000007</v>
          </cell>
          <cell r="N7">
            <v>-5.6137903200000006</v>
          </cell>
          <cell r="O7">
            <v>-5.726066126400001</v>
          </cell>
        </row>
        <row r="8">
          <cell r="K8">
            <v>10.61</v>
          </cell>
          <cell r="L8">
            <v>10.8222</v>
          </cell>
          <cell r="M8">
            <v>11.038644000000001</v>
          </cell>
          <cell r="N8">
            <v>11.259416880000002</v>
          </cell>
          <cell r="O8">
            <v>11.484605217600002</v>
          </cell>
        </row>
        <row r="9">
          <cell r="K9">
            <v>-9.4600000000000009</v>
          </cell>
          <cell r="L9">
            <v>-9.6492000000000004</v>
          </cell>
          <cell r="M9">
            <v>-9.8421840000000014</v>
          </cell>
          <cell r="N9">
            <v>-10.039027680000002</v>
          </cell>
          <cell r="O9">
            <v>-10.239808233600002</v>
          </cell>
        </row>
        <row r="10">
          <cell r="K10">
            <v>4.96</v>
          </cell>
          <cell r="L10">
            <v>5.0591999999999997</v>
          </cell>
          <cell r="M10">
            <v>5.1603839999999996</v>
          </cell>
          <cell r="N10">
            <v>5.2635916799999993</v>
          </cell>
          <cell r="O10">
            <v>5.3688635135999991</v>
          </cell>
        </row>
        <row r="11">
          <cell r="K11">
            <v>0.49</v>
          </cell>
          <cell r="L11">
            <v>0.49980000000000002</v>
          </cell>
          <cell r="M11">
            <v>0.50979600000000003</v>
          </cell>
          <cell r="N11">
            <v>0.51999192000000005</v>
          </cell>
          <cell r="O11">
            <v>0.53039175840000008</v>
          </cell>
        </row>
        <row r="12">
          <cell r="K12">
            <v>6.22</v>
          </cell>
          <cell r="L12">
            <v>6.3444000000000003</v>
          </cell>
          <cell r="M12">
            <v>6.4712880000000004</v>
          </cell>
          <cell r="N12">
            <v>6.6007137600000005</v>
          </cell>
          <cell r="O12">
            <v>6.732728035200001</v>
          </cell>
        </row>
        <row r="13">
          <cell r="K13">
            <v>0.88</v>
          </cell>
          <cell r="L13">
            <v>0.89760000000000006</v>
          </cell>
          <cell r="M13">
            <v>0.91555200000000003</v>
          </cell>
          <cell r="N13">
            <v>0.93386304000000009</v>
          </cell>
          <cell r="O13">
            <v>0.95254030080000007</v>
          </cell>
        </row>
        <row r="14">
          <cell r="K14">
            <v>0.03</v>
          </cell>
          <cell r="L14">
            <v>3.0599999999999999E-2</v>
          </cell>
          <cell r="M14">
            <v>3.1212E-2</v>
          </cell>
          <cell r="N14">
            <v>3.1836240000000002E-2</v>
          </cell>
          <cell r="O14">
            <v>3.2472964800000004E-2</v>
          </cell>
        </row>
        <row r="15">
          <cell r="K15">
            <v>0.24</v>
          </cell>
          <cell r="L15">
            <v>0.24479999999999999</v>
          </cell>
          <cell r="M15">
            <v>0.249696</v>
          </cell>
          <cell r="N15">
            <v>0.25468992000000001</v>
          </cell>
          <cell r="O15">
            <v>0.25978371840000003</v>
          </cell>
        </row>
        <row r="16">
          <cell r="K16">
            <v>0.5</v>
          </cell>
          <cell r="L16">
            <v>0.51</v>
          </cell>
          <cell r="M16">
            <v>0.5202</v>
          </cell>
          <cell r="N16">
            <v>0.53060399999999996</v>
          </cell>
          <cell r="O16">
            <v>0.54121607999999999</v>
          </cell>
        </row>
        <row r="17">
          <cell r="K17">
            <v>25</v>
          </cell>
          <cell r="L17">
            <v>25.5</v>
          </cell>
          <cell r="M17">
            <v>26.01</v>
          </cell>
        </row>
        <row r="18">
          <cell r="K18">
            <v>8.77</v>
          </cell>
          <cell r="L18">
            <v>8.9453999999999994</v>
          </cell>
          <cell r="M18">
            <v>9.1243079999999992</v>
          </cell>
        </row>
      </sheetData>
      <sheetData sheetId="15">
        <row r="10">
          <cell r="G10">
            <v>6836.0349915999996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Interest cost"/>
      <sheetName val="GFA &amp; Dep-MYT 5th Control"/>
      <sheetName val="Capex Summary 5th MYT"/>
      <sheetName val="Capex Summary inputs"/>
      <sheetName val="Investment for 5th MYT"/>
      <sheetName val="True Up &amp; True Down"/>
      <sheetName val="Employee Cost"/>
      <sheetName val="Voltage wise FA from SAP"/>
      <sheetName val="RoE"/>
      <sheetName val="NTI proj"/>
      <sheetName val="Loan Portfolio"/>
      <sheetName val="Open Access"/>
      <sheetName val="Internal Discussion Notes"/>
      <sheetName val="Claim vs Approved Depreciation"/>
      <sheetName val="Base Capex"/>
      <sheetName val="SP NTI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4">
          <cell r="L34">
            <v>1077.9058732138781</v>
          </cell>
          <cell r="O34">
            <v>1514.5648634800634</v>
          </cell>
          <cell r="P34">
            <v>1764.6233230792216</v>
          </cell>
          <cell r="Q34">
            <v>2030.9995494038164</v>
          </cell>
        </row>
        <row r="35">
          <cell r="O35">
            <v>1758.8187490521498</v>
          </cell>
          <cell r="P35">
            <v>2049.2041380882715</v>
          </cell>
          <cell r="Q35">
            <v>2358.538860197797</v>
          </cell>
        </row>
        <row r="36">
          <cell r="O36">
            <v>116.98803643811638</v>
          </cell>
          <cell r="P36">
            <v>136.30305482301941</v>
          </cell>
          <cell r="Q36">
            <v>156.8784903312127</v>
          </cell>
        </row>
        <row r="37">
          <cell r="O37">
            <v>0.21418138940315129</v>
          </cell>
          <cell r="P37">
            <v>0.24954327425890971</v>
          </cell>
          <cell r="Q37">
            <v>0.28721272746877619</v>
          </cell>
        </row>
        <row r="38">
          <cell r="O38">
            <v>63.779081522703173</v>
          </cell>
          <cell r="P38">
            <v>74.309167928887803</v>
          </cell>
          <cell r="Q38">
            <v>85.526403627482892</v>
          </cell>
        </row>
        <row r="39">
          <cell r="O39">
            <v>75.292473254360488</v>
          </cell>
          <cell r="P39">
            <v>87.723449527067359</v>
          </cell>
          <cell r="Q39">
            <v>100.96561919556109</v>
          </cell>
        </row>
        <row r="40">
          <cell r="O40">
            <v>16.820658918527343</v>
          </cell>
          <cell r="P40">
            <v>19.597791915621436</v>
          </cell>
          <cell r="Q40">
            <v>22.556148969221098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G173">
            <v>20.306557150368171</v>
          </cell>
          <cell r="H173">
            <v>21.232260915085497</v>
          </cell>
          <cell r="I173">
            <v>22.338261094815479</v>
          </cell>
        </row>
        <row r="174">
          <cell r="G174">
            <v>4.1526177510000002</v>
          </cell>
          <cell r="H174">
            <v>3.0464866160000001</v>
          </cell>
        </row>
        <row r="178">
          <cell r="G178">
            <v>14.438224097381489</v>
          </cell>
          <cell r="H178">
            <v>15.992131168627745</v>
          </cell>
          <cell r="I178">
            <v>17.990721733575437</v>
          </cell>
        </row>
        <row r="179">
          <cell r="G179">
            <v>100.27524921088437</v>
          </cell>
          <cell r="H179">
            <v>113.42807901794984</v>
          </cell>
          <cell r="I179">
            <v>129.33757503138779</v>
          </cell>
        </row>
        <row r="180">
          <cell r="G180">
            <v>332.64065641815444</v>
          </cell>
          <cell r="H180">
            <v>373.88070704519805</v>
          </cell>
          <cell r="I180">
            <v>423.60903899899768</v>
          </cell>
        </row>
        <row r="184">
          <cell r="G184">
            <v>69.96882192863967</v>
          </cell>
          <cell r="H184">
            <v>78.166193620463901</v>
          </cell>
          <cell r="I184">
            <v>88.800282505110076</v>
          </cell>
        </row>
        <row r="187">
          <cell r="G187">
            <v>87.060978737620772</v>
          </cell>
          <cell r="H187">
            <v>96.983228867520722</v>
          </cell>
          <cell r="I187">
            <v>108.87404103062045</v>
          </cell>
        </row>
        <row r="188">
          <cell r="G188">
            <v>152.20715893340076</v>
          </cell>
          <cell r="H188">
            <v>168.56051647847397</v>
          </cell>
          <cell r="I188">
            <v>189.21593809780745</v>
          </cell>
        </row>
        <row r="189">
          <cell r="G189">
            <v>180.70003261270978</v>
          </cell>
          <cell r="H189">
            <v>200.64188499268997</v>
          </cell>
          <cell r="I189">
            <v>224.66813750239285</v>
          </cell>
        </row>
        <row r="191">
          <cell r="H191">
            <v>0</v>
          </cell>
          <cell r="I191">
            <v>0</v>
          </cell>
        </row>
        <row r="192">
          <cell r="G192">
            <v>0.44101091900000006</v>
          </cell>
          <cell r="H192">
            <v>0.40516517099999999</v>
          </cell>
          <cell r="I192">
            <v>0.332381284</v>
          </cell>
        </row>
        <row r="193">
          <cell r="G193">
            <v>1.7433225467112512</v>
          </cell>
          <cell r="H193">
            <v>1.6767489915760438</v>
          </cell>
          <cell r="I193">
            <v>1.6343581196537895</v>
          </cell>
        </row>
        <row r="195">
          <cell r="G195">
            <v>8.7160498508350752</v>
          </cell>
          <cell r="H195">
            <v>10.161582163396233</v>
          </cell>
          <cell r="I195">
            <v>13.173815491451005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E9">
            <v>2005.2999999999995</v>
          </cell>
          <cell r="H9">
            <v>2915.7523218999991</v>
          </cell>
          <cell r="I9">
            <v>3119.8549844329991</v>
          </cell>
          <cell r="J9">
            <v>3338.2448333433094</v>
          </cell>
        </row>
        <row r="10">
          <cell r="H10">
            <v>548.98092388000009</v>
          </cell>
          <cell r="I10">
            <v>587.40958855160011</v>
          </cell>
          <cell r="J10">
            <v>628.5282597502121</v>
          </cell>
        </row>
        <row r="11">
          <cell r="H11">
            <v>180.66235775000004</v>
          </cell>
          <cell r="I11">
            <v>193.30872279250005</v>
          </cell>
          <cell r="J11">
            <v>206.84033338797505</v>
          </cell>
        </row>
        <row r="12">
          <cell r="H12">
            <v>30.389080700000004</v>
          </cell>
          <cell r="I12">
            <v>32.516316349000007</v>
          </cell>
          <cell r="J12">
            <v>34.792458493430011</v>
          </cell>
        </row>
        <row r="13">
          <cell r="H13">
            <v>956.99294208000026</v>
          </cell>
          <cell r="I13">
            <v>1033.5523774464004</v>
          </cell>
          <cell r="J13">
            <v>1116.2365676421125</v>
          </cell>
        </row>
        <row r="14">
          <cell r="H14">
            <v>4.3475287700000003</v>
          </cell>
          <cell r="I14">
            <v>4.6518557839000003</v>
          </cell>
          <cell r="J14">
            <v>4.977485688773001</v>
          </cell>
        </row>
        <row r="15">
          <cell r="H15">
            <v>0</v>
          </cell>
          <cell r="I15">
            <v>0</v>
          </cell>
          <cell r="J15">
            <v>0</v>
          </cell>
        </row>
        <row r="16">
          <cell r="H16">
            <v>149.86615061000001</v>
          </cell>
          <cell r="I16">
            <v>160.35678115270002</v>
          </cell>
          <cell r="J16">
            <v>171.58175583338902</v>
          </cell>
        </row>
        <row r="17">
          <cell r="H17">
            <v>0</v>
          </cell>
          <cell r="I17">
            <v>0</v>
          </cell>
          <cell r="J17">
            <v>0</v>
          </cell>
        </row>
      </sheetData>
      <sheetData sheetId="12" refreshError="1"/>
      <sheetData sheetId="13" refreshError="1">
        <row r="4">
          <cell r="E4">
            <v>1568.8918034000008</v>
          </cell>
          <cell r="G4">
            <v>2158.2855745229058</v>
          </cell>
          <cell r="H4">
            <v>2833.7489719811797</v>
          </cell>
          <cell r="I4">
            <v>3651.7324965846674</v>
          </cell>
        </row>
        <row r="5">
          <cell r="G5">
            <v>2742.8834859099952</v>
          </cell>
          <cell r="H5">
            <v>3322.4640699130505</v>
          </cell>
          <cell r="I5">
            <v>3937.3422089372962</v>
          </cell>
        </row>
        <row r="6">
          <cell r="G6">
            <v>685.7208714774988</v>
          </cell>
          <cell r="H6">
            <v>830.61601747826262</v>
          </cell>
          <cell r="I6">
            <v>984.33555223432404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G9">
            <v>2833.7489719811797</v>
          </cell>
          <cell r="H9">
            <v>3651.7324965846674</v>
          </cell>
          <cell r="I9">
            <v>4623.9365431043416</v>
          </cell>
        </row>
        <row r="11">
          <cell r="F11">
            <v>0.16</v>
          </cell>
          <cell r="G11">
            <v>0.14000000000000001</v>
          </cell>
          <cell r="H11">
            <v>0.14000000000000001</v>
          </cell>
          <cell r="I11">
            <v>0.14000000000000001</v>
          </cell>
        </row>
        <row r="12"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F13">
            <v>0.16</v>
          </cell>
          <cell r="G13">
            <v>0.14000000000000001</v>
          </cell>
          <cell r="H13">
            <v>0.14000000000000001</v>
          </cell>
          <cell r="I13">
            <v>0.14000000000000001</v>
          </cell>
        </row>
        <row r="15">
          <cell r="G15">
            <v>302.15998043320684</v>
          </cell>
          <cell r="H15">
            <v>396.72485607736519</v>
          </cell>
          <cell r="I15">
            <v>511.2425495218535</v>
          </cell>
        </row>
        <row r="16">
          <cell r="G16">
            <v>48.000461003424924</v>
          </cell>
          <cell r="H16">
            <v>58.143121223478389</v>
          </cell>
          <cell r="I16">
            <v>68.903488656402686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 refreshError="1"/>
      <sheetData sheetId="1" refreshError="1"/>
      <sheetData sheetId="2" refreshError="1">
        <row r="5">
          <cell r="B5">
            <v>1</v>
          </cell>
          <cell r="C5" t="str">
            <v>Basic Salary</v>
          </cell>
          <cell r="D5">
            <v>1253.1523893999999</v>
          </cell>
          <cell r="E5">
            <v>1182.7793555000001</v>
          </cell>
          <cell r="F5">
            <v>1215.0300000000002</v>
          </cell>
          <cell r="G5">
            <v>1822.16</v>
          </cell>
          <cell r="H5">
            <v>1823.8</v>
          </cell>
        </row>
        <row r="6">
          <cell r="B6">
            <v>2</v>
          </cell>
          <cell r="C6" t="str">
            <v>Dearness Allowance (DA)</v>
          </cell>
          <cell r="D6">
            <v>92.116760600000006</v>
          </cell>
          <cell r="E6">
            <v>173.047033</v>
          </cell>
          <cell r="F6">
            <v>253.99</v>
          </cell>
          <cell r="G6">
            <v>83.22999999999999</v>
          </cell>
          <cell r="H6">
            <v>109.48</v>
          </cell>
        </row>
        <row r="7">
          <cell r="B7">
            <v>3</v>
          </cell>
          <cell r="C7" t="str">
            <v>House Rent Allowance</v>
          </cell>
          <cell r="D7">
            <v>154.43440229999999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</v>
          </cell>
          <cell r="C8" t="str">
            <v>Conveyance Allowance</v>
          </cell>
          <cell r="D8">
            <v>16.576427500000001</v>
          </cell>
          <cell r="E8">
            <v>22.6750677</v>
          </cell>
          <cell r="F8">
            <v>22.9</v>
          </cell>
          <cell r="G8">
            <v>23.36</v>
          </cell>
          <cell r="H8">
            <v>23.880000000000003</v>
          </cell>
        </row>
        <row r="9">
          <cell r="B9">
            <v>5</v>
          </cell>
          <cell r="C9" t="str">
            <v>Leave Travel Allowance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>
            <v>6</v>
          </cell>
          <cell r="C10" t="str">
            <v>Earned Leave Encashment</v>
          </cell>
          <cell r="D10">
            <v>44.397469000000001</v>
          </cell>
          <cell r="E10">
            <v>44.255322499999998</v>
          </cell>
          <cell r="F10">
            <v>47.26</v>
          </cell>
          <cell r="G10">
            <v>56.57</v>
          </cell>
          <cell r="H10">
            <v>71.489999999999995</v>
          </cell>
        </row>
        <row r="11">
          <cell r="B11">
            <v>7</v>
          </cell>
          <cell r="C11" t="str">
            <v>Other Allowances</v>
          </cell>
          <cell r="D11">
            <v>33.141298900000002</v>
          </cell>
          <cell r="E11">
            <v>33.249656399999999</v>
          </cell>
          <cell r="F11">
            <v>34.220000000000006</v>
          </cell>
          <cell r="G11">
            <v>43.129999999999995</v>
          </cell>
          <cell r="H11">
            <v>48.719999999999992</v>
          </cell>
        </row>
        <row r="12">
          <cell r="B12">
            <v>8</v>
          </cell>
          <cell r="C12" t="str">
            <v>Medical Reimbursement</v>
          </cell>
          <cell r="D12">
            <v>39.584429800000002</v>
          </cell>
          <cell r="E12">
            <v>45.566491999999997</v>
          </cell>
          <cell r="F12">
            <v>518.12</v>
          </cell>
          <cell r="G12">
            <v>361.28</v>
          </cell>
          <cell r="H12">
            <v>100</v>
          </cell>
        </row>
        <row r="13">
          <cell r="B13">
            <v>9</v>
          </cell>
          <cell r="C13" t="str">
            <v>Overtime Payment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10</v>
          </cell>
          <cell r="C14" t="str">
            <v>Bonus/Ex-Gratia Payments</v>
          </cell>
          <cell r="D14">
            <v>0</v>
          </cell>
          <cell r="E14">
            <v>0</v>
          </cell>
          <cell r="F14">
            <v>0</v>
          </cell>
          <cell r="G14">
            <v>0.51</v>
          </cell>
          <cell r="H14">
            <v>0.2</v>
          </cell>
        </row>
        <row r="15">
          <cell r="B15">
            <v>11</v>
          </cell>
          <cell r="C15" t="str">
            <v>Interim Relief / Wage Revision</v>
          </cell>
          <cell r="D15">
            <v>-1.52015E-2</v>
          </cell>
          <cell r="E15">
            <v>-1.32248E-2</v>
          </cell>
          <cell r="F15">
            <v>0</v>
          </cell>
          <cell r="G15">
            <v>-0.02</v>
          </cell>
          <cell r="H15">
            <v>0.09</v>
          </cell>
        </row>
        <row r="16">
          <cell r="B16">
            <v>12</v>
          </cell>
          <cell r="C16" t="str">
            <v>Staff welfare expenses</v>
          </cell>
          <cell r="D16">
            <v>25.264419699999998</v>
          </cell>
          <cell r="E16">
            <v>34.13836469999999</v>
          </cell>
          <cell r="F16">
            <v>34.990000000000009</v>
          </cell>
          <cell r="G16">
            <v>35.18</v>
          </cell>
          <cell r="H16">
            <v>35.789999999999992</v>
          </cell>
        </row>
        <row r="17">
          <cell r="B17">
            <v>13</v>
          </cell>
          <cell r="C17" t="str">
            <v>VRS Expenses/Retrenchment Compensation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14</v>
          </cell>
          <cell r="C18" t="str">
            <v>Commission to Directors</v>
          </cell>
          <cell r="D18">
            <v>1.0689000000000001E-2</v>
          </cell>
          <cell r="E18">
            <v>1.018E-2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15</v>
          </cell>
          <cell r="C19" t="str">
            <v>Training Expenses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16</v>
          </cell>
          <cell r="C20" t="str">
            <v>Payment under Workmen's Compensation Act</v>
          </cell>
          <cell r="D20">
            <v>4.3140000000000001E-3</v>
          </cell>
          <cell r="E20">
            <v>4.3140000000000001E-3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17</v>
          </cell>
          <cell r="C21" t="str">
            <v>Net Employee Costs</v>
          </cell>
          <cell r="D21">
            <v>1658.6673986999997</v>
          </cell>
          <cell r="E21">
            <v>1702.1915411</v>
          </cell>
          <cell r="F21">
            <v>2307.5700000000006</v>
          </cell>
          <cell r="G21">
            <v>2691.9000000000005</v>
          </cell>
          <cell r="H21">
            <v>2488.9299999999998</v>
          </cell>
        </row>
        <row r="22">
          <cell r="B22">
            <v>18</v>
          </cell>
          <cell r="C22" t="str">
            <v>Terminal Benefits</v>
          </cell>
          <cell r="D22">
            <v>193.35714189999999</v>
          </cell>
          <cell r="E22">
            <v>193.97843739999999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18.100000000000001</v>
          </cell>
          <cell r="C23" t="str">
            <v>Provident Fund Contribution</v>
          </cell>
          <cell r="D23">
            <v>82.107248200000001</v>
          </cell>
          <cell r="E23">
            <v>88.566135299999999</v>
          </cell>
          <cell r="F23">
            <v>100.08000000000001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</v>
          </cell>
          <cell r="H25">
            <v>477.71000000000004</v>
          </cell>
        </row>
        <row r="26">
          <cell r="B26">
            <v>18.399999999999999</v>
          </cell>
          <cell r="C26" t="str">
            <v>Gratuity Payment</v>
          </cell>
          <cell r="D26">
            <v>40.363362500000001</v>
          </cell>
          <cell r="E26">
            <v>63.273462100000003</v>
          </cell>
          <cell r="F26">
            <v>51.89</v>
          </cell>
          <cell r="G26">
            <v>157.07999999999998</v>
          </cell>
          <cell r="H26">
            <v>71.47999999999999</v>
          </cell>
        </row>
        <row r="27">
          <cell r="B27">
            <v>19</v>
          </cell>
          <cell r="C27" t="str">
            <v>Unfunded past liabilities of pension and gratuity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>
            <v>20</v>
          </cell>
          <cell r="C28" t="str">
            <v>Others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>
            <v>21</v>
          </cell>
          <cell r="C29" t="str">
            <v xml:space="preserve">Gross Employee Expenses </v>
          </cell>
          <cell r="D29">
            <v>2423.3027437999999</v>
          </cell>
          <cell r="E29">
            <v>2333.4414105000001</v>
          </cell>
          <cell r="F29">
            <v>2340.4700000000003</v>
          </cell>
          <cell r="G29">
            <v>3359.5200000000004</v>
          </cell>
          <cell r="H29">
            <v>3275.07</v>
          </cell>
        </row>
        <row r="30">
          <cell r="B30">
            <v>22</v>
          </cell>
          <cell r="C30" t="str">
            <v>Less: Expenses Capitalised</v>
          </cell>
          <cell r="D30">
            <v>-89.513832399999998</v>
          </cell>
          <cell r="E30">
            <v>-69.876647700000007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</v>
          </cell>
          <cell r="C31" t="str">
            <v xml:space="preserve">Net Employee Expenses </v>
          </cell>
          <cell r="D31">
            <v>2512.8165761999999</v>
          </cell>
          <cell r="E31">
            <v>2403.3180582</v>
          </cell>
          <cell r="F31">
            <v>2426.92</v>
          </cell>
          <cell r="G31">
            <v>3457.3000000000006</v>
          </cell>
          <cell r="H31">
            <v>3172.6200000000003</v>
          </cell>
        </row>
      </sheetData>
      <sheetData sheetId="3" refreshError="1">
        <row r="4">
          <cell r="B4">
            <v>1</v>
          </cell>
          <cell r="C4" t="str">
            <v>Rent Rates &amp; Taxes</v>
          </cell>
          <cell r="D4">
            <v>5.2498564999999999</v>
          </cell>
          <cell r="E4">
            <v>4.0025320999999998</v>
          </cell>
          <cell r="F4">
            <v>4.2300000000000004</v>
          </cell>
          <cell r="G4">
            <v>5.55</v>
          </cell>
          <cell r="H4">
            <v>5.17</v>
          </cell>
        </row>
        <row r="5">
          <cell r="B5">
            <v>2</v>
          </cell>
          <cell r="C5" t="str">
            <v>Insurance</v>
          </cell>
          <cell r="D5">
            <v>4.0414100000000001E-2</v>
          </cell>
          <cell r="E5">
            <v>0.21883830000000001</v>
          </cell>
          <cell r="F5">
            <v>0.36000000000000004</v>
          </cell>
          <cell r="G5">
            <v>0.30000000000000004</v>
          </cell>
          <cell r="H5">
            <v>0.39</v>
          </cell>
        </row>
        <row r="6">
          <cell r="B6">
            <v>3</v>
          </cell>
          <cell r="C6" t="str">
            <v>Telephone &amp; Postage, etc.</v>
          </cell>
          <cell r="D6">
            <v>2.2356406000000004</v>
          </cell>
          <cell r="E6">
            <v>2.3183891999999999</v>
          </cell>
          <cell r="F6">
            <v>2.52</v>
          </cell>
          <cell r="G6">
            <v>2.44</v>
          </cell>
          <cell r="H6">
            <v>2.4699999999999998</v>
          </cell>
        </row>
        <row r="7">
          <cell r="B7">
            <v>4</v>
          </cell>
          <cell r="C7" t="str">
            <v>Legal charges &amp; Audit fee</v>
          </cell>
          <cell r="D7">
            <v>2.0773489999999999</v>
          </cell>
          <cell r="E7">
            <v>1.9335187999999999</v>
          </cell>
          <cell r="F7">
            <v>1.03</v>
          </cell>
          <cell r="G7">
            <v>2.11</v>
          </cell>
          <cell r="H7">
            <v>3.2800000000000002</v>
          </cell>
        </row>
        <row r="8">
          <cell r="B8">
            <v>5</v>
          </cell>
          <cell r="C8" t="str">
            <v>Professional, Consultancy, Technical fee</v>
          </cell>
          <cell r="D8">
            <v>37.343403000000002</v>
          </cell>
          <cell r="E8">
            <v>32.262287800000003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</v>
          </cell>
          <cell r="C9" t="str">
            <v>Conveyance &amp; Travel</v>
          </cell>
          <cell r="D9">
            <v>20.116430099999999</v>
          </cell>
          <cell r="E9">
            <v>17.650320000000001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</v>
          </cell>
          <cell r="C10" t="str">
            <v>Electricity charges</v>
          </cell>
          <cell r="D10">
            <v>8.1906835999999998</v>
          </cell>
          <cell r="E10">
            <v>7.6570781999999999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</v>
          </cell>
          <cell r="C11" t="str">
            <v>Water charges</v>
          </cell>
          <cell r="D11">
            <v>0.82662670000000005</v>
          </cell>
          <cell r="E11">
            <v>1.1314812000000001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</v>
          </cell>
          <cell r="C12" t="str">
            <v>Security arrangements</v>
          </cell>
          <cell r="D12">
            <v>0.28532800000000003</v>
          </cell>
          <cell r="E12">
            <v>0.29351070000000001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</v>
          </cell>
          <cell r="C13" t="str">
            <v>Fees &amp; subscription</v>
          </cell>
          <cell r="D13">
            <v>0.56160710000000003</v>
          </cell>
          <cell r="E13">
            <v>0.42962270000000002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</v>
          </cell>
          <cell r="C14" t="str">
            <v>Books &amp; periodicals</v>
          </cell>
          <cell r="D14">
            <v>5.05607E-2</v>
          </cell>
          <cell r="E14">
            <v>9.0566300000000002E-2</v>
          </cell>
          <cell r="F14">
            <v>0.06</v>
          </cell>
          <cell r="G14">
            <v>0.14000000000000001</v>
          </cell>
          <cell r="H14">
            <v>0.09</v>
          </cell>
        </row>
        <row r="15">
          <cell r="B15">
            <v>12</v>
          </cell>
          <cell r="C15" t="str">
            <v>Computer Stationery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Printing &amp; Stationery</v>
          </cell>
          <cell r="D16">
            <v>6.7557033000000004</v>
          </cell>
          <cell r="E16">
            <v>4.7628500999999996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</v>
          </cell>
          <cell r="C17" t="str">
            <v>Advertisements</v>
          </cell>
          <cell r="D17">
            <v>1.7569117000000001</v>
          </cell>
          <cell r="E17">
            <v>0.45581369999999999</v>
          </cell>
          <cell r="F17">
            <v>1.27</v>
          </cell>
          <cell r="G17">
            <v>2.0299999999999998</v>
          </cell>
          <cell r="H17">
            <v>1.45</v>
          </cell>
        </row>
        <row r="18">
          <cell r="B18">
            <v>15</v>
          </cell>
          <cell r="C18" t="str">
            <v>Purchase Related Advertisement Expenses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16</v>
          </cell>
          <cell r="C19" t="str">
            <v>Contribution/Donations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17</v>
          </cell>
          <cell r="C20" t="str">
            <v>License Fee  and other related fee</v>
          </cell>
          <cell r="D20">
            <v>5.9320709999999996</v>
          </cell>
          <cell r="E20">
            <v>5.9320709999999996</v>
          </cell>
          <cell r="F20">
            <v>5.93</v>
          </cell>
          <cell r="G20">
            <v>8.1999999999999993</v>
          </cell>
          <cell r="H20">
            <v>9.01</v>
          </cell>
        </row>
        <row r="21">
          <cell r="B21">
            <v>18</v>
          </cell>
          <cell r="C21" t="str">
            <v>Vehicle Running Expenses Truck / Delivery Van</v>
          </cell>
          <cell r="D21">
            <v>0.37429129999999999</v>
          </cell>
          <cell r="E21">
            <v>0.30000310000000002</v>
          </cell>
          <cell r="F21">
            <v>0.28000000000000003</v>
          </cell>
          <cell r="G21">
            <v>0.45</v>
          </cell>
          <cell r="H21">
            <v>0.41000000000000003</v>
          </cell>
        </row>
        <row r="22">
          <cell r="B22">
            <v>19</v>
          </cell>
          <cell r="C22" t="str">
            <v>Vehicle Hiring Expenses Truck / Delivery Van</v>
          </cell>
          <cell r="D22">
            <v>38.318453599999998</v>
          </cell>
          <cell r="E22">
            <v>40.329245900000004</v>
          </cell>
          <cell r="F22">
            <v>5.37</v>
          </cell>
          <cell r="G22">
            <v>13.879999999999999</v>
          </cell>
          <cell r="H22">
            <v>12.420000000000002</v>
          </cell>
        </row>
        <row r="23">
          <cell r="B23">
            <v>20</v>
          </cell>
          <cell r="C23" t="str">
            <v>Cost of services procured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21</v>
          </cell>
          <cell r="C24" t="str">
            <v>Outsourcing of metering and billing system</v>
          </cell>
          <cell r="D24">
            <v>13.1880313</v>
          </cell>
          <cell r="E24">
            <v>16.111904200000001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</v>
          </cell>
          <cell r="C25" t="str">
            <v>Freight On Capital Equipments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>
            <v>23</v>
          </cell>
          <cell r="C26" t="str">
            <v>V-sat, Internet and related charges</v>
          </cell>
          <cell r="D26">
            <v>2.2295693999999999</v>
          </cell>
          <cell r="E26">
            <v>3.8097901999999997</v>
          </cell>
          <cell r="F26">
            <v>3.88</v>
          </cell>
          <cell r="G26">
            <v>4.2399999999999993</v>
          </cell>
          <cell r="H26">
            <v>2.3199999999999998</v>
          </cell>
        </row>
        <row r="27">
          <cell r="B27">
            <v>24</v>
          </cell>
          <cell r="C27" t="str">
            <v>Training</v>
          </cell>
          <cell r="D27">
            <v>8.7470000000000006E-2</v>
          </cell>
          <cell r="E27">
            <v>7.2502499999999998E-2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</v>
          </cell>
          <cell r="C28" t="str">
            <v>Bank Charges</v>
          </cell>
          <cell r="D28">
            <v>0</v>
          </cell>
          <cell r="E28">
            <v>0</v>
          </cell>
          <cell r="F28">
            <v>0</v>
          </cell>
          <cell r="G28">
            <v>1.9800000000000002</v>
          </cell>
          <cell r="H28">
            <v>2.4099999999999997</v>
          </cell>
        </row>
        <row r="29">
          <cell r="B29">
            <v>26</v>
          </cell>
          <cell r="C29" t="str">
            <v>Miscellaneous Expenses</v>
          </cell>
          <cell r="D29">
            <v>5.7003684999999997</v>
          </cell>
          <cell r="E29">
            <v>5.3319507000000002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</v>
          </cell>
          <cell r="C30" t="str">
            <v>Office Expenses</v>
          </cell>
          <cell r="D30">
            <v>5.4529456999999999</v>
          </cell>
          <cell r="E30">
            <v>3.5095683999999996</v>
          </cell>
          <cell r="F30">
            <v>4.05</v>
          </cell>
          <cell r="G30">
            <v>5.62</v>
          </cell>
          <cell r="H30">
            <v>7.5100000000000007</v>
          </cell>
        </row>
        <row r="31">
          <cell r="B31">
            <v>28</v>
          </cell>
          <cell r="C31" t="str">
            <v>Others</v>
          </cell>
          <cell r="D31">
            <v>1.8815398999999999</v>
          </cell>
          <cell r="E31">
            <v>0.93372920000000004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</v>
          </cell>
          <cell r="C32" t="str">
            <v>Gross A &amp;G Expenses</v>
          </cell>
          <cell r="D32">
            <v>158.65525510000003</v>
          </cell>
          <cell r="E32">
            <v>149.53757429999999</v>
          </cell>
          <cell r="F32">
            <v>127.33</v>
          </cell>
          <cell r="G32">
            <v>171.21</v>
          </cell>
          <cell r="H32">
            <v>170.07999999999998</v>
          </cell>
        </row>
        <row r="33">
          <cell r="B33">
            <v>30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</v>
          </cell>
          <cell r="C34" t="str">
            <v xml:space="preserve">Net A &amp;G Expenses </v>
          </cell>
          <cell r="D34">
            <v>174.40306030000002</v>
          </cell>
          <cell r="E34">
            <v>161.80886229999999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3572.614280878458</v>
          </cell>
        </row>
        <row r="6">
          <cell r="L6">
            <v>239.62827584359994</v>
          </cell>
          <cell r="M6">
            <v>251.44194984268938</v>
          </cell>
          <cell r="N6">
            <v>263.83803796993396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3572.614280878458</v>
          </cell>
        </row>
        <row r="7">
          <cell r="L7">
            <v>248.43410764444934</v>
          </cell>
          <cell r="M7">
            <v>280.89729761588251</v>
          </cell>
          <cell r="N7">
            <v>318.42060212294791</v>
          </cell>
        </row>
        <row r="12">
          <cell r="L12">
            <v>31413.810776431004</v>
          </cell>
          <cell r="M12">
            <v>35518.692012873085</v>
          </cell>
          <cell r="N12">
            <v>40263.410838592223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0">
          <cell r="CG10">
            <v>884.88479299999995</v>
          </cell>
          <cell r="CH10">
            <v>1043.9063369999999</v>
          </cell>
          <cell r="CI10">
            <v>792.47182900000007</v>
          </cell>
          <cell r="CJ10">
            <v>709.51629000000003</v>
          </cell>
          <cell r="CK10">
            <v>712.02163799999994</v>
          </cell>
          <cell r="CL10">
            <v>683.04121099999998</v>
          </cell>
          <cell r="CM10">
            <v>670.67386400000009</v>
          </cell>
          <cell r="CN10">
            <v>623.02379200000007</v>
          </cell>
          <cell r="CO10">
            <v>587.78623599999992</v>
          </cell>
          <cell r="CP10">
            <v>604.09839999999997</v>
          </cell>
          <cell r="CQ10">
            <v>620.27684099999999</v>
          </cell>
          <cell r="CR10">
            <v>777.94640300000015</v>
          </cell>
          <cell r="CT10">
            <v>889.48266100000023</v>
          </cell>
          <cell r="CU10">
            <v>1007.1437855</v>
          </cell>
          <cell r="CV10">
            <v>774.11618395000005</v>
          </cell>
          <cell r="CW10">
            <v>787.64137773000016</v>
          </cell>
          <cell r="CX10">
            <v>711.48126578999995</v>
          </cell>
          <cell r="CY10">
            <v>733.62959308999996</v>
          </cell>
          <cell r="CZ10">
            <v>716.03611939000007</v>
          </cell>
          <cell r="DA10">
            <v>619.75025766999988</v>
          </cell>
          <cell r="DB10">
            <v>597.95278521</v>
          </cell>
          <cell r="DC10">
            <v>616.09748824999997</v>
          </cell>
          <cell r="DD10">
            <v>615.98324113000001</v>
          </cell>
          <cell r="DE10">
            <v>842.52889909999999</v>
          </cell>
          <cell r="DG10">
            <v>958.63120959999981</v>
          </cell>
          <cell r="DH10">
            <v>947.77734621999991</v>
          </cell>
          <cell r="DI10">
            <v>817.06693900000005</v>
          </cell>
          <cell r="DJ10">
            <v>781.51773000000003</v>
          </cell>
          <cell r="DK10">
            <v>783.46889321000026</v>
          </cell>
          <cell r="DL10">
            <v>744.23774118999995</v>
          </cell>
          <cell r="DM10">
            <v>770.82084595999982</v>
          </cell>
          <cell r="DN10">
            <v>678.15063824999982</v>
          </cell>
          <cell r="DO10">
            <v>642.37499490000016</v>
          </cell>
          <cell r="DP10">
            <v>634.49873900000011</v>
          </cell>
          <cell r="DQ10">
            <v>652.04275758999984</v>
          </cell>
          <cell r="DR10">
            <v>924.62434831000019</v>
          </cell>
          <cell r="DV10">
            <v>1054.4991770899999</v>
          </cell>
          <cell r="DW10">
            <v>1071.6856065599998</v>
          </cell>
          <cell r="DX10">
            <v>919.87931851000008</v>
          </cell>
          <cell r="DY10">
            <v>782.42434202000004</v>
          </cell>
          <cell r="DZ10">
            <v>835.54574140000011</v>
          </cell>
          <cell r="EA10">
            <v>808.12435735999986</v>
          </cell>
          <cell r="EB10">
            <v>747.66132200000004</v>
          </cell>
          <cell r="EC10">
            <v>713.3555715</v>
          </cell>
          <cell r="ED10">
            <v>720.93670167999994</v>
          </cell>
          <cell r="EE10">
            <v>682.86389519999989</v>
          </cell>
          <cell r="EF10">
            <v>721.07163549999996</v>
          </cell>
          <cell r="EG10">
            <v>894.06128424999997</v>
          </cell>
          <cell r="FE10">
            <v>979.83332300000006</v>
          </cell>
          <cell r="FF10">
            <v>1179.1252710000003</v>
          </cell>
          <cell r="FG10">
            <v>1050.9543275000001</v>
          </cell>
          <cell r="FH10">
            <v>823.85219500000005</v>
          </cell>
          <cell r="FI10">
            <v>942.71871799999997</v>
          </cell>
          <cell r="FJ10">
            <v>873.65586750000011</v>
          </cell>
          <cell r="FK10">
            <v>789.93470327646605</v>
          </cell>
          <cell r="FL10">
            <v>753.6892776479167</v>
          </cell>
          <cell r="FM10">
            <v>761.69905111489095</v>
          </cell>
          <cell r="FN10">
            <v>721.47357708711831</v>
          </cell>
          <cell r="FO10">
            <v>761.84161420318674</v>
          </cell>
          <cell r="FP10">
            <v>944.61223886207654</v>
          </cell>
          <cell r="FZ10">
            <v>1163.81</v>
          </cell>
          <cell r="GA10">
            <v>1167.31</v>
          </cell>
          <cell r="GB10">
            <v>1004.03</v>
          </cell>
          <cell r="GC10">
            <v>904.57</v>
          </cell>
          <cell r="GD10">
            <v>936.12</v>
          </cell>
          <cell r="GE10">
            <v>874.14</v>
          </cell>
          <cell r="GF10">
            <v>905.14</v>
          </cell>
          <cell r="GG10">
            <v>790.06</v>
          </cell>
          <cell r="GH10">
            <v>755.06</v>
          </cell>
          <cell r="GI10">
            <v>761.42</v>
          </cell>
          <cell r="GJ10">
            <v>771.96</v>
          </cell>
          <cell r="GK10">
            <v>1075.7</v>
          </cell>
        </row>
        <row r="23">
          <cell r="CG23">
            <v>256.562792</v>
          </cell>
          <cell r="CH23">
            <v>285.33494699999994</v>
          </cell>
          <cell r="CI23">
            <v>241.30258199999997</v>
          </cell>
          <cell r="CJ23">
            <v>229.49539200000001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206.50843800000001</v>
          </cell>
          <cell r="CO23">
            <v>194.34024399999998</v>
          </cell>
          <cell r="CP23">
            <v>196.37216300000006</v>
          </cell>
          <cell r="CQ23">
            <v>205.11445900000004</v>
          </cell>
          <cell r="CR23">
            <v>125.22700800000001</v>
          </cell>
          <cell r="CT23">
            <v>157.24137500000001</v>
          </cell>
          <cell r="CU23">
            <v>245.75559200000006</v>
          </cell>
          <cell r="CV23">
            <v>166.25566450000002</v>
          </cell>
          <cell r="CW23">
            <v>165.37703750000003</v>
          </cell>
          <cell r="CX23">
            <v>155.67409500000002</v>
          </cell>
          <cell r="CY23">
            <v>171.68024801000001</v>
          </cell>
          <cell r="CZ23">
            <v>177.68252325</v>
          </cell>
          <cell r="DA23">
            <v>167.36727318999999</v>
          </cell>
          <cell r="DB23">
            <v>169.94316951999997</v>
          </cell>
          <cell r="DC23">
            <v>173.34624310000004</v>
          </cell>
          <cell r="DD23">
            <v>180.27692479999999</v>
          </cell>
          <cell r="DE23">
            <v>229.97228746000002</v>
          </cell>
          <cell r="DG23">
            <v>216.622602</v>
          </cell>
          <cell r="DH23">
            <v>164.78280500000005</v>
          </cell>
          <cell r="DI23">
            <v>187.96645103999998</v>
          </cell>
          <cell r="DJ23">
            <v>203.25540000000001</v>
          </cell>
          <cell r="DK23">
            <v>208.33792147000003</v>
          </cell>
          <cell r="DL23">
            <v>202.38050946000001</v>
          </cell>
          <cell r="DM23">
            <v>219.36207261000004</v>
          </cell>
          <cell r="DN23">
            <v>206.03346724999994</v>
          </cell>
          <cell r="DO23">
            <v>200.81106049999991</v>
          </cell>
          <cell r="DP23">
            <v>188.03448499999999</v>
          </cell>
          <cell r="DQ23">
            <v>203.62566825000002</v>
          </cell>
          <cell r="DR23">
            <v>267.12688650000007</v>
          </cell>
          <cell r="DV23">
            <v>287.38216049999994</v>
          </cell>
          <cell r="DW23">
            <v>294.66361475000002</v>
          </cell>
          <cell r="DX23">
            <v>268.69834100000003</v>
          </cell>
          <cell r="DY23">
            <v>231.91902974999994</v>
          </cell>
          <cell r="DZ23">
            <v>252.08797124999995</v>
          </cell>
          <cell r="EA23">
            <v>251.81102075000001</v>
          </cell>
          <cell r="EB23">
            <v>239.37629918000002</v>
          </cell>
          <cell r="EC23">
            <v>240.63059900000007</v>
          </cell>
          <cell r="ED23">
            <v>244.72922025000003</v>
          </cell>
          <cell r="EE23">
            <v>231.47506299999995</v>
          </cell>
          <cell r="EF23">
            <v>247.63757899999999</v>
          </cell>
          <cell r="EG23">
            <v>286.55679000000003</v>
          </cell>
          <cell r="FE23">
            <v>299.95327924999998</v>
          </cell>
          <cell r="FF23">
            <v>344.29363547000003</v>
          </cell>
          <cell r="FG23">
            <v>316.53086350000007</v>
          </cell>
          <cell r="FH23">
            <v>269.09957800000007</v>
          </cell>
          <cell r="FI23">
            <v>304.82621734999998</v>
          </cell>
          <cell r="FJ23">
            <v>282.15153099999998</v>
          </cell>
          <cell r="FK23">
            <v>253.78456341752704</v>
          </cell>
          <cell r="FL23">
            <v>255.11436061676446</v>
          </cell>
          <cell r="FM23">
            <v>259.45968138623169</v>
          </cell>
          <cell r="FN23">
            <v>245.40774507223105</v>
          </cell>
          <cell r="FO23">
            <v>262.54309673753704</v>
          </cell>
          <cell r="FP23">
            <v>303.80488834357448</v>
          </cell>
          <cell r="FZ23">
            <v>309.37</v>
          </cell>
          <cell r="GA23">
            <v>276.89999999999998</v>
          </cell>
          <cell r="GB23">
            <v>279.01</v>
          </cell>
          <cell r="GC23">
            <v>269.66000000000003</v>
          </cell>
          <cell r="GD23">
            <v>284.25</v>
          </cell>
          <cell r="GE23">
            <v>284.23</v>
          </cell>
          <cell r="GF23">
            <v>303.63</v>
          </cell>
          <cell r="GG23">
            <v>293.02999999999997</v>
          </cell>
          <cell r="GH23">
            <v>280.08</v>
          </cell>
          <cell r="GI23">
            <v>273.72000000000003</v>
          </cell>
          <cell r="GJ23">
            <v>290.42</v>
          </cell>
          <cell r="GK23">
            <v>266.48</v>
          </cell>
        </row>
        <row r="36">
          <cell r="CG36">
            <v>76.251569000000018</v>
          </cell>
          <cell r="CH36">
            <v>79.64805299999999</v>
          </cell>
          <cell r="CI36">
            <v>71.291729000000018</v>
          </cell>
          <cell r="CJ36">
            <v>75.360348999999999</v>
          </cell>
          <cell r="CK36">
            <v>68.289691000000005</v>
          </cell>
          <cell r="CL36">
            <v>65.419105000000002</v>
          </cell>
          <cell r="CM36">
            <v>63.788289999999989</v>
          </cell>
          <cell r="CN36">
            <v>74.43521299999999</v>
          </cell>
          <cell r="CO36">
            <v>81.513020999999995</v>
          </cell>
          <cell r="CP36">
            <v>76.331409999999991</v>
          </cell>
          <cell r="CQ36">
            <v>74.669940999999994</v>
          </cell>
          <cell r="CR36">
            <v>39.821633000000006</v>
          </cell>
          <cell r="CT36">
            <v>81.518555000000021</v>
          </cell>
          <cell r="CU36">
            <v>63.440446000000009</v>
          </cell>
          <cell r="CV36">
            <v>63.136054500000007</v>
          </cell>
          <cell r="CW36">
            <v>66.772573999999992</v>
          </cell>
          <cell r="CX36">
            <v>64.056426000000002</v>
          </cell>
          <cell r="CY36">
            <v>70.532175999999993</v>
          </cell>
          <cell r="CZ36">
            <v>69.908382000000003</v>
          </cell>
          <cell r="DA36">
            <v>77.569199999999995</v>
          </cell>
          <cell r="DB36">
            <v>87.046812000000017</v>
          </cell>
          <cell r="DC36">
            <v>78.657145999999983</v>
          </cell>
          <cell r="DD36">
            <v>76.932425999999964</v>
          </cell>
          <cell r="DE36">
            <v>80.436896000000004</v>
          </cell>
          <cell r="DG36">
            <v>72.129594999999995</v>
          </cell>
          <cell r="DH36">
            <v>62.519582999999997</v>
          </cell>
          <cell r="DI36">
            <v>70.313387999999989</v>
          </cell>
          <cell r="DJ36">
            <v>75.565589000000017</v>
          </cell>
          <cell r="DK36">
            <v>74.327883999999997</v>
          </cell>
          <cell r="DL36">
            <v>69.495636000000005</v>
          </cell>
          <cell r="DM36">
            <v>71.286587000000026</v>
          </cell>
          <cell r="DN36">
            <v>75.91709800000001</v>
          </cell>
          <cell r="DO36">
            <v>85.897062000000005</v>
          </cell>
          <cell r="DP36">
            <v>79.088023000000007</v>
          </cell>
          <cell r="DQ36">
            <v>76.00810899999999</v>
          </cell>
          <cell r="DR36">
            <v>79.632552000000004</v>
          </cell>
          <cell r="DV36">
            <v>80.540945999999991</v>
          </cell>
          <cell r="DW36">
            <v>80.615590999999995</v>
          </cell>
          <cell r="DX36">
            <v>77.609859999999998</v>
          </cell>
          <cell r="DY36">
            <v>71.092956000000001</v>
          </cell>
          <cell r="DZ36">
            <v>73.438475499999996</v>
          </cell>
          <cell r="EA36">
            <v>73.916187000000036</v>
          </cell>
          <cell r="EB36">
            <v>69.627046000000036</v>
          </cell>
          <cell r="EC36">
            <v>83.492833000000019</v>
          </cell>
          <cell r="ED36">
            <v>84.795400000000029</v>
          </cell>
          <cell r="EE36">
            <v>78.695625000000007</v>
          </cell>
          <cell r="EF36">
            <v>78.388407999999984</v>
          </cell>
          <cell r="EG36">
            <v>80.855958999999899</v>
          </cell>
          <cell r="FE36">
            <v>79.7589609999999</v>
          </cell>
          <cell r="FF36">
            <v>86.358034999999902</v>
          </cell>
          <cell r="FG36">
            <v>81.628037000000006</v>
          </cell>
          <cell r="FH36">
            <v>76.706923999999987</v>
          </cell>
          <cell r="FI36">
            <v>82.061210000000017</v>
          </cell>
          <cell r="FJ36">
            <v>76.115252000000055</v>
          </cell>
          <cell r="FK36">
            <v>71.914902947980039</v>
          </cell>
          <cell r="FL36">
            <v>86.23630222725383</v>
          </cell>
          <cell r="FM36">
            <v>87.581669936638519</v>
          </cell>
          <cell r="FN36">
            <v>81.281464020542103</v>
          </cell>
          <cell r="FO36">
            <v>80.96415225725157</v>
          </cell>
          <cell r="FP36">
            <v>83.512783872101139</v>
          </cell>
          <cell r="FZ36">
            <v>85.07</v>
          </cell>
          <cell r="GA36">
            <v>79.489999999999995</v>
          </cell>
          <cell r="GB36">
            <v>82.44</v>
          </cell>
          <cell r="GC36">
            <v>82.04</v>
          </cell>
          <cell r="GD36">
            <v>82.57</v>
          </cell>
          <cell r="GE36">
            <v>75.84</v>
          </cell>
          <cell r="GF36">
            <v>81.680000000000007</v>
          </cell>
          <cell r="GG36">
            <v>88.75</v>
          </cell>
          <cell r="GH36">
            <v>99.94</v>
          </cell>
          <cell r="GI36">
            <v>91.3</v>
          </cell>
          <cell r="GJ36">
            <v>88.45</v>
          </cell>
          <cell r="GK36">
            <v>91.13</v>
          </cell>
        </row>
        <row r="43">
          <cell r="CG43">
            <v>0.85062599999999988</v>
          </cell>
          <cell r="CH43">
            <v>0.84115000000000006</v>
          </cell>
          <cell r="CI43">
            <v>0.80888500000000008</v>
          </cell>
          <cell r="CJ43">
            <v>0.81143199999999993</v>
          </cell>
          <cell r="CK43">
            <v>0.7728060000000001</v>
          </cell>
          <cell r="CL43">
            <v>0.78160600000000002</v>
          </cell>
          <cell r="CM43">
            <v>0.76674299999999995</v>
          </cell>
          <cell r="CN43">
            <v>0.78722999999999999</v>
          </cell>
          <cell r="CO43">
            <v>0.82217700000000016</v>
          </cell>
          <cell r="CP43">
            <v>0.65301500000000001</v>
          </cell>
          <cell r="CQ43">
            <v>0.764459</v>
          </cell>
          <cell r="CR43">
            <v>0.41700000000000004</v>
          </cell>
          <cell r="CT43">
            <v>1.1150689999999999</v>
          </cell>
          <cell r="CU43">
            <v>0.81574499999999994</v>
          </cell>
          <cell r="CV43">
            <v>0.76065499999999986</v>
          </cell>
          <cell r="CW43">
            <v>0.80732300000000023</v>
          </cell>
          <cell r="CX43">
            <v>0.67538000000000009</v>
          </cell>
          <cell r="CY43">
            <v>0.80567000000000011</v>
          </cell>
          <cell r="CZ43">
            <v>0.76776300000000008</v>
          </cell>
          <cell r="DA43">
            <v>0.72705799999999976</v>
          </cell>
          <cell r="DB43">
            <v>0.81352099999999994</v>
          </cell>
          <cell r="DC43">
            <v>0.73539299999999996</v>
          </cell>
          <cell r="DD43">
            <v>0.73800899999999992</v>
          </cell>
          <cell r="DE43">
            <v>0.81764499999999996</v>
          </cell>
          <cell r="DG43">
            <v>0.81138200000000005</v>
          </cell>
          <cell r="DH43">
            <v>0.68775300000000006</v>
          </cell>
          <cell r="DI43">
            <v>0.78222800000000015</v>
          </cell>
          <cell r="DJ43">
            <v>0.80699399999999999</v>
          </cell>
          <cell r="DK43">
            <v>0.76755100000000009</v>
          </cell>
          <cell r="DL43">
            <v>0.73063300000000009</v>
          </cell>
          <cell r="DM43">
            <v>0.78296500000000002</v>
          </cell>
          <cell r="DN43">
            <v>0.7537870000000001</v>
          </cell>
          <cell r="DO43">
            <v>0.76405699999999999</v>
          </cell>
          <cell r="DP43">
            <v>0.64822599999999997</v>
          </cell>
          <cell r="DQ43">
            <v>0.62725600000000004</v>
          </cell>
          <cell r="DR43">
            <v>0.8186230000000001</v>
          </cell>
          <cell r="DV43">
            <v>0.87932900000000003</v>
          </cell>
          <cell r="DW43">
            <v>0.87920599999999993</v>
          </cell>
          <cell r="DX43">
            <v>0.81346800000000019</v>
          </cell>
          <cell r="DY43">
            <v>0.74062299999999992</v>
          </cell>
          <cell r="DZ43">
            <v>0.75674299999999994</v>
          </cell>
          <cell r="EA43">
            <v>0.79052900000000004</v>
          </cell>
          <cell r="EB43">
            <v>0.73698100000000011</v>
          </cell>
          <cell r="EC43">
            <v>0.80415000000000003</v>
          </cell>
          <cell r="ED43">
            <v>0.84404899999999983</v>
          </cell>
          <cell r="EE43">
            <v>0.74653699999999978</v>
          </cell>
          <cell r="EF43">
            <v>0.71819000000000011</v>
          </cell>
          <cell r="EG43">
            <v>0.81618500000000005</v>
          </cell>
          <cell r="FE43">
            <v>0.84861500000000023</v>
          </cell>
          <cell r="FF43">
            <v>0.88606200000000002</v>
          </cell>
          <cell r="FG43">
            <v>0.78206599999999971</v>
          </cell>
          <cell r="FH43">
            <v>0.75717699999999988</v>
          </cell>
          <cell r="FI43">
            <v>0.80477799999999977</v>
          </cell>
          <cell r="FJ43">
            <v>0.75488199999999983</v>
          </cell>
          <cell r="FK43">
            <v>0.74451299134250715</v>
          </cell>
          <cell r="FL43">
            <v>0.81236846267146245</v>
          </cell>
          <cell r="FM43">
            <v>0.85267523291597969</v>
          </cell>
          <cell r="FN43">
            <v>0.75416665425277052</v>
          </cell>
          <cell r="FO43">
            <v>0.72552994616180777</v>
          </cell>
          <cell r="FP43">
            <v>0.82452646111485128</v>
          </cell>
          <cell r="FZ43">
            <v>0.93</v>
          </cell>
          <cell r="GA43">
            <v>0.87</v>
          </cell>
          <cell r="GB43">
            <v>0.88</v>
          </cell>
          <cell r="GC43">
            <v>0.85</v>
          </cell>
          <cell r="GD43">
            <v>0.84</v>
          </cell>
          <cell r="GE43">
            <v>0.83</v>
          </cell>
          <cell r="GF43">
            <v>0.91</v>
          </cell>
          <cell r="GG43">
            <v>0.87</v>
          </cell>
          <cell r="GH43">
            <v>0.93</v>
          </cell>
          <cell r="GI43">
            <v>0.81</v>
          </cell>
          <cell r="GJ43">
            <v>0.8</v>
          </cell>
          <cell r="GK43">
            <v>0.96</v>
          </cell>
        </row>
        <row r="48">
          <cell r="CG48">
            <v>0.56162599999999996</v>
          </cell>
          <cell r="CH48">
            <v>0.51284799999999997</v>
          </cell>
          <cell r="CI48">
            <v>0.39544200000000002</v>
          </cell>
          <cell r="CJ48">
            <v>0.404279</v>
          </cell>
          <cell r="CK48">
            <v>0.45465699999999998</v>
          </cell>
          <cell r="CL48">
            <v>0.50261323000000002</v>
          </cell>
          <cell r="CM48">
            <v>0.45</v>
          </cell>
          <cell r="CN48">
            <v>0.48</v>
          </cell>
          <cell r="CO48">
            <v>0.4</v>
          </cell>
          <cell r="CP48">
            <v>0.45</v>
          </cell>
          <cell r="CQ48">
            <v>0.51</v>
          </cell>
          <cell r="CR48">
            <v>0.88080899999999995</v>
          </cell>
          <cell r="CT48">
            <v>2.4265659999999998</v>
          </cell>
          <cell r="CU48">
            <v>2.4673080000000001</v>
          </cell>
          <cell r="CV48">
            <v>1.8317439999999998</v>
          </cell>
          <cell r="CW48">
            <v>1.8786099999999999</v>
          </cell>
          <cell r="CX48">
            <v>1.79</v>
          </cell>
          <cell r="CY48">
            <v>1.76</v>
          </cell>
          <cell r="CZ48">
            <v>1.82</v>
          </cell>
          <cell r="DA48">
            <v>1.83</v>
          </cell>
          <cell r="DB48">
            <v>1.86</v>
          </cell>
          <cell r="DC48">
            <v>2.3199999999999998</v>
          </cell>
          <cell r="DD48">
            <v>2.0499999999999998</v>
          </cell>
          <cell r="DE48">
            <v>0</v>
          </cell>
          <cell r="DG48">
            <v>2.2079330000000001</v>
          </cell>
          <cell r="DH48">
            <v>2.1262590000000001</v>
          </cell>
          <cell r="DI48">
            <v>2.0321120000000001</v>
          </cell>
          <cell r="DJ48">
            <v>2.1334599999999999</v>
          </cell>
          <cell r="DK48">
            <v>2.1321279999999998</v>
          </cell>
          <cell r="DL48">
            <v>2.1703700000000001</v>
          </cell>
          <cell r="DM48">
            <v>2.265053</v>
          </cell>
          <cell r="DN48">
            <v>2.2851379999999999</v>
          </cell>
          <cell r="DO48">
            <v>2.4941249999999999</v>
          </cell>
          <cell r="DP48">
            <v>2.6006619999999998</v>
          </cell>
          <cell r="DQ48">
            <v>2.713984</v>
          </cell>
          <cell r="DR48">
            <v>3.0481720000000001</v>
          </cell>
          <cell r="DV48">
            <v>2.8213689999999998</v>
          </cell>
          <cell r="DW48">
            <v>2.7504279999999999</v>
          </cell>
          <cell r="DX48">
            <v>2.7202890000000002</v>
          </cell>
          <cell r="DY48">
            <v>2.6616900000000001</v>
          </cell>
          <cell r="DZ48">
            <v>2.7437100000000001</v>
          </cell>
          <cell r="EA48">
            <v>2.8925100000000001</v>
          </cell>
          <cell r="EB48">
            <v>2.8731740000000001</v>
          </cell>
          <cell r="EC48">
            <v>3.1277689999999998</v>
          </cell>
          <cell r="ED48">
            <v>2.9575559999999999</v>
          </cell>
          <cell r="EE48">
            <v>3.0310030000000001</v>
          </cell>
          <cell r="EF48">
            <v>3.0623364</v>
          </cell>
          <cell r="EG48">
            <v>3.085385</v>
          </cell>
          <cell r="FE48">
            <v>2.9765359999999998</v>
          </cell>
          <cell r="FF48">
            <v>2.9717910000000001</v>
          </cell>
          <cell r="FG48">
            <v>2.9596779999999998</v>
          </cell>
          <cell r="FH48">
            <v>2.9111349999999998</v>
          </cell>
          <cell r="FI48">
            <v>2.9506389999999998</v>
          </cell>
          <cell r="FJ48">
            <v>3.0679400000000001</v>
          </cell>
          <cell r="FK48">
            <v>2.9719006214706023</v>
          </cell>
          <cell r="FL48">
            <v>3.2352438922656557</v>
          </cell>
          <cell r="FM48">
            <v>3.0591821151221983</v>
          </cell>
          <cell r="FN48">
            <v>3.1351528655693182</v>
          </cell>
          <cell r="FO48">
            <v>3.1675629287721683</v>
          </cell>
          <cell r="FP48">
            <v>3.1914035136667929</v>
          </cell>
          <cell r="FZ48">
            <v>2.8213689999999998</v>
          </cell>
          <cell r="GA48">
            <v>2.7504279999999999</v>
          </cell>
          <cell r="GB48">
            <v>2.7202890000000002</v>
          </cell>
          <cell r="GC48">
            <v>2.6616900000000001</v>
          </cell>
          <cell r="GD48">
            <v>2.7437100000000001</v>
          </cell>
          <cell r="GE48">
            <v>2.8925100000000001</v>
          </cell>
          <cell r="GF48">
            <v>2.8731740000000001</v>
          </cell>
          <cell r="GG48">
            <v>3.1277689999999998</v>
          </cell>
          <cell r="GH48">
            <v>2.9575559999999999</v>
          </cell>
          <cell r="GI48">
            <v>3.0310030000000001</v>
          </cell>
          <cell r="GJ48">
            <v>3.0623364</v>
          </cell>
          <cell r="GK48">
            <v>3.085385</v>
          </cell>
        </row>
        <row r="49">
          <cell r="DV49">
            <v>1251.1806375884833</v>
          </cell>
          <cell r="DW49">
            <v>590.25148416200375</v>
          </cell>
          <cell r="DX49">
            <v>540.59055714852627</v>
          </cell>
          <cell r="DY49">
            <v>777.71965499999999</v>
          </cell>
          <cell r="DZ49">
            <v>958.64979099999994</v>
          </cell>
          <cell r="EA49">
            <v>1040.7018889999999</v>
          </cell>
          <cell r="EB49">
            <v>698.01559578760964</v>
          </cell>
          <cell r="EC49">
            <v>590.56151115862451</v>
          </cell>
          <cell r="ED49">
            <v>1038.2798591204232</v>
          </cell>
          <cell r="EE49">
            <v>1395.4437472509142</v>
          </cell>
          <cell r="EF49">
            <v>1485.0874274900752</v>
          </cell>
          <cell r="EG49">
            <v>1723.66</v>
          </cell>
          <cell r="FE49">
            <v>1263.7554442851813</v>
          </cell>
          <cell r="FF49">
            <v>488.99978240327948</v>
          </cell>
          <cell r="FG49">
            <v>631.26654126626602</v>
          </cell>
          <cell r="FH49">
            <v>976.7740068254152</v>
          </cell>
          <cell r="FI49">
            <v>1637.257845527284</v>
          </cell>
          <cell r="FJ49">
            <v>1234.58</v>
          </cell>
          <cell r="FK49">
            <v>722.00047157511858</v>
          </cell>
          <cell r="FL49">
            <v>610.85410143239983</v>
          </cell>
          <cell r="FM49">
            <v>1073.9567316773696</v>
          </cell>
          <cell r="FN49">
            <v>1443.3933133469318</v>
          </cell>
          <cell r="FO49">
            <v>1536.1172865604144</v>
          </cell>
          <cell r="FP49">
            <v>1782.887574927247</v>
          </cell>
          <cell r="FZ49">
            <v>1251.1806375884833</v>
          </cell>
          <cell r="GA49">
            <v>590.25148416200375</v>
          </cell>
          <cell r="GB49">
            <v>540.59055714852627</v>
          </cell>
          <cell r="GC49">
            <v>777.71965499999999</v>
          </cell>
          <cell r="GD49">
            <v>958.64979099999994</v>
          </cell>
          <cell r="GE49">
            <v>1040.7018889999999</v>
          </cell>
          <cell r="GF49">
            <v>698.01559578760964</v>
          </cell>
          <cell r="GG49">
            <v>590.56151115862451</v>
          </cell>
          <cell r="GH49">
            <v>1038.2798591204232</v>
          </cell>
          <cell r="GI49">
            <v>1395.4437472509142</v>
          </cell>
          <cell r="GJ49">
            <v>1485.0874274900752</v>
          </cell>
          <cell r="GK49">
            <v>1723.66</v>
          </cell>
        </row>
        <row r="50">
          <cell r="CG50">
            <v>802.37756776766821</v>
          </cell>
          <cell r="CH50">
            <v>648.46357073902664</v>
          </cell>
          <cell r="CI50">
            <v>572.82836211461699</v>
          </cell>
          <cell r="CJ50">
            <v>775.77776079696616</v>
          </cell>
          <cell r="CK50">
            <v>1062.65022473165</v>
          </cell>
          <cell r="CL50">
            <v>817.34192897441778</v>
          </cell>
          <cell r="CM50">
            <v>677.25595854717506</v>
          </cell>
          <cell r="CN50">
            <v>638.08251899999993</v>
          </cell>
          <cell r="CO50">
            <v>1026.6499999999999</v>
          </cell>
          <cell r="CP50">
            <v>1220.5176829028501</v>
          </cell>
          <cell r="CQ50">
            <v>1210.22</v>
          </cell>
          <cell r="CR50">
            <v>1359.5859294430259</v>
          </cell>
          <cell r="CT50">
            <v>698.39258012122571</v>
          </cell>
          <cell r="CU50">
            <v>649.92913189917874</v>
          </cell>
          <cell r="CV50">
            <v>555.86032751274286</v>
          </cell>
          <cell r="CW50">
            <v>1003.795572873466</v>
          </cell>
          <cell r="CX50">
            <v>935.45656875768032</v>
          </cell>
          <cell r="CY50">
            <v>741.9100000000002</v>
          </cell>
          <cell r="CZ50">
            <v>611.16000000000008</v>
          </cell>
          <cell r="DA50">
            <v>503.07400941420804</v>
          </cell>
          <cell r="DB50">
            <v>1078.5100000000002</v>
          </cell>
          <cell r="DC50">
            <v>1493.8831956607041</v>
          </cell>
          <cell r="DD50">
            <v>1387.123116870386</v>
          </cell>
          <cell r="DE50">
            <v>2063.0770742460559</v>
          </cell>
          <cell r="DG50">
            <v>1070.3238241706317</v>
          </cell>
          <cell r="DH50">
            <v>554.05322593737333</v>
          </cell>
          <cell r="DI50">
            <v>543.29479794693259</v>
          </cell>
          <cell r="DJ50">
            <v>933.23505158038415</v>
          </cell>
          <cell r="DK50">
            <v>1426.4552421535911</v>
          </cell>
          <cell r="DL50">
            <v>869.25660688545838</v>
          </cell>
          <cell r="DM50">
            <v>1002.0851266788144</v>
          </cell>
          <cell r="DN50">
            <v>392.48426921923499</v>
          </cell>
          <cell r="DO50">
            <v>879.60843068295014</v>
          </cell>
          <cell r="DP50">
            <v>1163.6850377862095</v>
          </cell>
          <cell r="DQ50">
            <v>1194.8926686609736</v>
          </cell>
          <cell r="DR50">
            <v>1665.4794998496291</v>
          </cell>
        </row>
        <row r="52">
          <cell r="CG52">
            <v>6.3603000000000007E-2</v>
          </cell>
          <cell r="CH52">
            <v>6.2619999999999995E-2</v>
          </cell>
          <cell r="CI52">
            <v>6.5151000000000001E-2</v>
          </cell>
          <cell r="CJ52">
            <v>5.2746000000000001E-2</v>
          </cell>
          <cell r="CK52">
            <v>5.5187E-2</v>
          </cell>
          <cell r="CL52">
            <v>5.2702823234123911E-2</v>
          </cell>
          <cell r="CM52">
            <v>4.9482999999999999E-2</v>
          </cell>
          <cell r="CN52">
            <v>5.7480999999999997E-2</v>
          </cell>
          <cell r="CO52">
            <v>0.06</v>
          </cell>
          <cell r="CP52">
            <v>0.06</v>
          </cell>
          <cell r="CQ52">
            <v>0.06</v>
          </cell>
          <cell r="CR52">
            <v>0</v>
          </cell>
          <cell r="DG52">
            <v>6.0179999999999997E-2</v>
          </cell>
          <cell r="DH52">
            <v>5.9604999999999998E-2</v>
          </cell>
          <cell r="DI52">
            <v>6.2273000000000002E-2</v>
          </cell>
          <cell r="DJ52">
            <v>6.8654000000000007E-2</v>
          </cell>
          <cell r="DK52">
            <v>7.8287999999999996E-2</v>
          </cell>
          <cell r="DL52">
            <v>8.0421999999999993E-2</v>
          </cell>
          <cell r="DM52">
            <v>9.5007999999999995E-2</v>
          </cell>
          <cell r="DN52">
            <v>0.113386</v>
          </cell>
          <cell r="DO52">
            <v>0.13092799999999999</v>
          </cell>
          <cell r="DP52">
            <v>0.14954600000000001</v>
          </cell>
          <cell r="DQ52">
            <v>0.16069600000000001</v>
          </cell>
          <cell r="DR52">
            <v>0.23547499999999999</v>
          </cell>
          <cell r="DV52">
            <v>0.200104</v>
          </cell>
          <cell r="DW52">
            <v>0.191694</v>
          </cell>
          <cell r="DX52">
            <v>0.16328699999999999</v>
          </cell>
          <cell r="DY52">
            <v>0.138655</v>
          </cell>
          <cell r="DZ52">
            <v>0.16649900000000001</v>
          </cell>
          <cell r="EA52">
            <v>0.14560100000000001</v>
          </cell>
          <cell r="EB52">
            <v>0.138765</v>
          </cell>
          <cell r="EC52">
            <v>0.18583</v>
          </cell>
          <cell r="ED52">
            <v>0.30174800000000002</v>
          </cell>
          <cell r="EE52">
            <v>0.24291199999999999</v>
          </cell>
          <cell r="EF52">
            <v>0.243592</v>
          </cell>
          <cell r="EG52">
            <v>0.23630899999999999</v>
          </cell>
          <cell r="FE52">
            <v>0.21812899999999999</v>
          </cell>
          <cell r="FF52">
            <v>0.221664</v>
          </cell>
          <cell r="FG52">
            <v>0.22761600000000001</v>
          </cell>
          <cell r="FH52">
            <v>0.20882999999999999</v>
          </cell>
          <cell r="FI52">
            <v>0.23325399999999999</v>
          </cell>
          <cell r="FJ52">
            <v>0.19126199999999999</v>
          </cell>
          <cell r="FK52">
            <v>0.14353317611058991</v>
          </cell>
          <cell r="FL52">
            <v>0.19221540097741452</v>
          </cell>
          <cell r="FM52">
            <v>0.31211651947550384</v>
          </cell>
          <cell r="FN52">
            <v>0.25125882517476034</v>
          </cell>
          <cell r="FO52">
            <v>0.25196219100732042</v>
          </cell>
          <cell r="FP52">
            <v>0.24442893606829816</v>
          </cell>
        </row>
        <row r="53">
          <cell r="CT53">
            <v>6.4045000000000005E-2</v>
          </cell>
          <cell r="CU53">
            <v>0.11940199999999999</v>
          </cell>
          <cell r="CV53">
            <v>5.2005000000000003E-2</v>
          </cell>
          <cell r="CW53">
            <v>5.1616000000000002E-2</v>
          </cell>
          <cell r="CX53">
            <v>0.05</v>
          </cell>
          <cell r="CY53">
            <v>0.05</v>
          </cell>
          <cell r="CZ53">
            <v>0.05</v>
          </cell>
          <cell r="DA53">
            <v>0.05</v>
          </cell>
          <cell r="DB53">
            <v>0.05</v>
          </cell>
          <cell r="DC53">
            <v>0.05</v>
          </cell>
          <cell r="DD53">
            <v>0.05</v>
          </cell>
          <cell r="DE53">
            <v>0</v>
          </cell>
          <cell r="FZ53">
            <v>0.200104</v>
          </cell>
          <cell r="GA53">
            <v>0.191694</v>
          </cell>
          <cell r="GB53">
            <v>0.16328699999999999</v>
          </cell>
          <cell r="GC53">
            <v>0.138655</v>
          </cell>
          <cell r="GD53">
            <v>0.16649900000000001</v>
          </cell>
          <cell r="GE53">
            <v>0.14560100000000001</v>
          </cell>
          <cell r="GF53">
            <v>0.138765</v>
          </cell>
          <cell r="GG53">
            <v>0.18583</v>
          </cell>
          <cell r="GH53">
            <v>0.30174800000000002</v>
          </cell>
          <cell r="GI53">
            <v>0.24291199999999999</v>
          </cell>
          <cell r="GJ53">
            <v>0.243592</v>
          </cell>
          <cell r="GK53">
            <v>0.23630899999999999</v>
          </cell>
        </row>
        <row r="54">
          <cell r="CG54">
            <v>39.596773999999996</v>
          </cell>
          <cell r="CH54">
            <v>40.309134999999998</v>
          </cell>
          <cell r="CI54">
            <v>38.952576000000001</v>
          </cell>
          <cell r="CJ54">
            <v>39.093744399999999</v>
          </cell>
          <cell r="CK54">
            <v>40.184035999999999</v>
          </cell>
          <cell r="CL54">
            <v>39.510000000000005</v>
          </cell>
          <cell r="CM54">
            <v>42.541449</v>
          </cell>
          <cell r="CN54">
            <v>41.050426999999999</v>
          </cell>
          <cell r="CO54">
            <v>41.551359000000005</v>
          </cell>
          <cell r="CP54">
            <v>43.003093</v>
          </cell>
          <cell r="CQ54">
            <v>41.037552000000005</v>
          </cell>
          <cell r="CR54">
            <v>37.200069999999997</v>
          </cell>
          <cell r="CT54">
            <v>45.415140899999997</v>
          </cell>
          <cell r="CU54">
            <v>41.223681059999997</v>
          </cell>
          <cell r="CV54">
            <v>40.33599186</v>
          </cell>
          <cell r="CW54">
            <v>44.053452250000021</v>
          </cell>
          <cell r="CX54">
            <v>36.911133</v>
          </cell>
          <cell r="CY54">
            <v>36.379999999999995</v>
          </cell>
          <cell r="CZ54">
            <v>38.787356250000002</v>
          </cell>
          <cell r="DA54">
            <v>39.129565999999997</v>
          </cell>
          <cell r="DB54">
            <v>39.831661999999994</v>
          </cell>
          <cell r="DC54">
            <v>38.815457749999993</v>
          </cell>
          <cell r="DD54">
            <v>36.457861750000006</v>
          </cell>
          <cell r="DE54">
            <v>40.876412600000002</v>
          </cell>
          <cell r="DG54">
            <v>39.974317000000013</v>
          </cell>
          <cell r="DH54">
            <v>37.899179999999973</v>
          </cell>
          <cell r="DI54">
            <v>36.718594100000011</v>
          </cell>
          <cell r="DJ54">
            <v>37.23527875000002</v>
          </cell>
          <cell r="DK54">
            <v>37.200489999999995</v>
          </cell>
          <cell r="DL54">
            <v>36.156446000000031</v>
          </cell>
          <cell r="DM54">
            <v>39.504068999999994</v>
          </cell>
          <cell r="DN54">
            <v>37.812615000000015</v>
          </cell>
          <cell r="DO54">
            <v>39.739097500000021</v>
          </cell>
          <cell r="DP54">
            <v>38.914953249999996</v>
          </cell>
          <cell r="DQ54">
            <v>38.393703000000023</v>
          </cell>
          <cell r="DR54">
            <v>42.636841000000004</v>
          </cell>
          <cell r="DV54">
            <v>40.484487000000009</v>
          </cell>
          <cell r="DW54">
            <v>39.110261000000008</v>
          </cell>
          <cell r="DX54">
            <v>36.011614000000002</v>
          </cell>
          <cell r="DY54">
            <v>33.568339000000002</v>
          </cell>
          <cell r="DZ54">
            <v>36.344990750000001</v>
          </cell>
          <cell r="EA54">
            <v>37.490599000000003</v>
          </cell>
          <cell r="EB54">
            <v>39.630035000000007</v>
          </cell>
          <cell r="EC54">
            <v>39.282273000000004</v>
          </cell>
          <cell r="ED54">
            <v>41.373675999999975</v>
          </cell>
          <cell r="EE54">
            <v>41.103000500000036</v>
          </cell>
          <cell r="EF54">
            <v>39.504415999999971</v>
          </cell>
          <cell r="EG54">
            <v>42.763264000000007</v>
          </cell>
          <cell r="FE54">
            <v>40.720596999999998</v>
          </cell>
          <cell r="FF54">
            <v>42.393444000000002</v>
          </cell>
          <cell r="FG54">
            <v>39.644019999999998</v>
          </cell>
          <cell r="FH54">
            <v>39.430267999999998</v>
          </cell>
          <cell r="FI54">
            <v>41.998558000000003</v>
          </cell>
          <cell r="FJ54">
            <v>40.215240999999999</v>
          </cell>
          <cell r="FK54">
            <v>41.611536750000006</v>
          </cell>
          <cell r="FL54">
            <v>41.246386650000005</v>
          </cell>
          <cell r="FM54">
            <v>43.442359799999977</v>
          </cell>
          <cell r="FN54">
            <v>43.158150525000039</v>
          </cell>
          <cell r="FO54">
            <v>41.479636799999966</v>
          </cell>
          <cell r="FP54">
            <v>44.901427200000008</v>
          </cell>
          <cell r="FZ54">
            <v>41.83</v>
          </cell>
          <cell r="GA54">
            <v>40.020000000000003</v>
          </cell>
          <cell r="GB54">
            <v>37.83</v>
          </cell>
          <cell r="GC54">
            <v>36.89</v>
          </cell>
          <cell r="GD54">
            <v>38.26</v>
          </cell>
          <cell r="GE54">
            <v>37.43</v>
          </cell>
          <cell r="GF54">
            <v>42.1</v>
          </cell>
          <cell r="GG54">
            <v>41.4</v>
          </cell>
          <cell r="GH54">
            <v>42.8</v>
          </cell>
          <cell r="GI54">
            <v>41.81</v>
          </cell>
          <cell r="GJ54">
            <v>40.24</v>
          </cell>
          <cell r="GK54">
            <v>44.9</v>
          </cell>
        </row>
        <row r="64">
          <cell r="CG64">
            <v>6.699668</v>
          </cell>
          <cell r="CH64">
            <v>7.4557919999999998</v>
          </cell>
          <cell r="CI64">
            <v>6.4602640000000005</v>
          </cell>
          <cell r="CJ64">
            <v>7.0800299999999998</v>
          </cell>
          <cell r="CK64">
            <v>6.9868880000000004</v>
          </cell>
          <cell r="CL64">
            <v>6.41</v>
          </cell>
          <cell r="CM64">
            <v>5.8816100000000002</v>
          </cell>
          <cell r="CN64">
            <v>6.6899350000000002</v>
          </cell>
          <cell r="CO64">
            <v>6.1785747199999994</v>
          </cell>
          <cell r="CP64">
            <v>5.9845785999999999</v>
          </cell>
          <cell r="CQ64">
            <v>6.6800320000000006</v>
          </cell>
          <cell r="CR64">
            <v>4.0199999999999996</v>
          </cell>
          <cell r="CT64">
            <v>2.141105</v>
          </cell>
          <cell r="CU64">
            <v>6.0775540000000001</v>
          </cell>
          <cell r="CV64">
            <v>3.5901692500000002</v>
          </cell>
          <cell r="CW64">
            <v>3.4908337500000002</v>
          </cell>
          <cell r="CX64">
            <v>3.2718979999999998</v>
          </cell>
          <cell r="CY64">
            <v>3.6500000000000004</v>
          </cell>
          <cell r="CZ64">
            <v>3.6492949999999995</v>
          </cell>
          <cell r="DA64">
            <v>3.4192419999999997</v>
          </cell>
          <cell r="DB64">
            <v>3.6385939999999999</v>
          </cell>
          <cell r="DC64">
            <v>3.606449</v>
          </cell>
          <cell r="DD64">
            <v>4.993773</v>
          </cell>
          <cell r="DE64">
            <v>6.1809067000000004</v>
          </cell>
          <cell r="DG64">
            <v>4.9724111999999998</v>
          </cell>
          <cell r="DH64">
            <v>3.9698763000000001</v>
          </cell>
          <cell r="DI64">
            <v>3.8782000000000005</v>
          </cell>
          <cell r="DJ64">
            <v>4.2688140000000008</v>
          </cell>
          <cell r="DK64">
            <v>4.4247119999999995</v>
          </cell>
          <cell r="DL64">
            <v>4.4787919999999994</v>
          </cell>
          <cell r="DM64">
            <v>5.1390956999999995</v>
          </cell>
          <cell r="DN64">
            <v>6.1701034000000003</v>
          </cell>
          <cell r="DO64">
            <v>5.851373999999999</v>
          </cell>
          <cell r="DP64">
            <v>4.0501451999999993</v>
          </cell>
          <cell r="DQ64">
            <v>5.9031316</v>
          </cell>
          <cell r="DR64">
            <v>8.2073661000000016</v>
          </cell>
          <cell r="DV64">
            <v>9.3746409999999987</v>
          </cell>
          <cell r="DW64">
            <v>7.1876220000000011</v>
          </cell>
          <cell r="DX64">
            <v>6.7651589999999988</v>
          </cell>
          <cell r="DY64">
            <v>6.7237427500000004</v>
          </cell>
          <cell r="DZ64">
            <v>7.5648660000000003</v>
          </cell>
          <cell r="EA64">
            <v>6.7047410000000003</v>
          </cell>
          <cell r="EB64">
            <v>7.0547209999999989</v>
          </cell>
          <cell r="EC64">
            <v>7.1476982000000007</v>
          </cell>
          <cell r="ED64">
            <v>7.1178739999999996</v>
          </cell>
          <cell r="EE64">
            <v>6.3152930000000014</v>
          </cell>
          <cell r="EF64">
            <v>7.2189320000000006</v>
          </cell>
          <cell r="EG64">
            <v>8.8987295000000017</v>
          </cell>
          <cell r="FE64">
            <v>7.8716179999999953</v>
          </cell>
          <cell r="FF64">
            <v>6.4386439999999991</v>
          </cell>
          <cell r="FG64">
            <v>7.6333690000000001</v>
          </cell>
          <cell r="FH64">
            <v>7.7444189999999997</v>
          </cell>
          <cell r="FI64">
            <v>8.9811259999999997</v>
          </cell>
          <cell r="FJ64">
            <v>8.3359529999999999</v>
          </cell>
          <cell r="FK64">
            <v>7.3746191196893154</v>
          </cell>
          <cell r="FL64">
            <v>7.4718123944928383</v>
          </cell>
          <cell r="FM64">
            <v>7.4406358085513897</v>
          </cell>
          <cell r="FN64">
            <v>6.6016615687906164</v>
          </cell>
          <cell r="FO64">
            <v>7.5462763092880696</v>
          </cell>
          <cell r="FP64">
            <v>9.3022446545573345</v>
          </cell>
          <cell r="FZ64">
            <v>9.3699999999999992</v>
          </cell>
          <cell r="GA64">
            <v>7.32</v>
          </cell>
          <cell r="GB64">
            <v>7</v>
          </cell>
          <cell r="GC64">
            <v>7.3</v>
          </cell>
          <cell r="GD64">
            <v>7.9</v>
          </cell>
          <cell r="GE64">
            <v>7.26</v>
          </cell>
          <cell r="GF64">
            <v>7.23</v>
          </cell>
          <cell r="GG64">
            <v>7.76</v>
          </cell>
          <cell r="GH64">
            <v>7.74</v>
          </cell>
          <cell r="GI64">
            <v>6.4</v>
          </cell>
          <cell r="GJ64">
            <v>9.07</v>
          </cell>
          <cell r="GK64">
            <v>11.88</v>
          </cell>
        </row>
        <row r="69">
          <cell r="CG69">
            <v>3.306331000000001</v>
          </cell>
          <cell r="CH69">
            <v>3.7022370000000002</v>
          </cell>
          <cell r="CI69">
            <v>3.3898739999999998</v>
          </cell>
          <cell r="CJ69">
            <v>3.6222460000000001</v>
          </cell>
          <cell r="CK69">
            <v>3.36</v>
          </cell>
          <cell r="CL69">
            <v>3.57</v>
          </cell>
          <cell r="CM69">
            <v>3.4814240000000001</v>
          </cell>
          <cell r="CN69">
            <v>3.6404079900000004</v>
          </cell>
          <cell r="CO69">
            <v>3.8763744299999998</v>
          </cell>
          <cell r="CP69">
            <v>4.1615250000000001</v>
          </cell>
          <cell r="CQ69">
            <v>4.474799</v>
          </cell>
          <cell r="CR69">
            <v>2.2841200000000002</v>
          </cell>
          <cell r="CT69">
            <v>3.9408673199999993</v>
          </cell>
          <cell r="CU69">
            <v>4.5169359999999994</v>
          </cell>
          <cell r="CV69">
            <v>3.0173990000000002</v>
          </cell>
          <cell r="CW69">
            <v>3.3063360000000008</v>
          </cell>
          <cell r="CX69">
            <v>3.4230589999999999</v>
          </cell>
          <cell r="CY69">
            <v>3.9221359999999996</v>
          </cell>
          <cell r="CZ69">
            <v>4.3177460000000005</v>
          </cell>
          <cell r="DA69">
            <v>4.2141069999999994</v>
          </cell>
          <cell r="DB69">
            <v>5.0946790000000011</v>
          </cell>
          <cell r="DC69">
            <v>5.2908049999999998</v>
          </cell>
          <cell r="DD69">
            <v>5.5834809999999999</v>
          </cell>
          <cell r="DE69">
            <v>6.8017390000000004</v>
          </cell>
          <cell r="DG69">
            <v>6.3292850000000014</v>
          </cell>
          <cell r="DH69">
            <v>5.6964649999999999</v>
          </cell>
          <cell r="DI69">
            <v>5.8920329999999996</v>
          </cell>
          <cell r="DJ69">
            <v>6.3249050000000002</v>
          </cell>
          <cell r="DK69">
            <v>6.6990099999999995</v>
          </cell>
          <cell r="DL69">
            <v>6.6149650000000015</v>
          </cell>
          <cell r="DM69">
            <v>7.313747000000002</v>
          </cell>
          <cell r="DN69">
            <v>6.7418510000000023</v>
          </cell>
          <cell r="DO69">
            <v>7.1210609999999992</v>
          </cell>
          <cell r="DP69">
            <v>7.0450179999999998</v>
          </cell>
          <cell r="DQ69">
            <v>7.4552610000000001</v>
          </cell>
          <cell r="DR69">
            <v>9.0543850000000017</v>
          </cell>
          <cell r="DV69">
            <v>9.1814283999999997</v>
          </cell>
          <cell r="DW69">
            <v>8.8635990000000007</v>
          </cell>
          <cell r="DX69">
            <v>8.2119100000000014</v>
          </cell>
          <cell r="DY69">
            <v>7.2701169999999999</v>
          </cell>
          <cell r="DZ69">
            <v>7.5271170000000005</v>
          </cell>
          <cell r="EA69">
            <v>7.5977259999999998</v>
          </cell>
          <cell r="EB69">
            <v>7.1818910000000002</v>
          </cell>
          <cell r="EC69">
            <v>7.7099970000000013</v>
          </cell>
          <cell r="ED69">
            <v>8.0430400000000013</v>
          </cell>
          <cell r="EE69">
            <v>7.9924189999999999</v>
          </cell>
          <cell r="EF69">
            <v>8.0738850000000006</v>
          </cell>
          <cell r="EG69">
            <v>8.6850369999999977</v>
          </cell>
          <cell r="FE69">
            <v>8.9497120000000034</v>
          </cell>
          <cell r="FF69">
            <v>10.139775999999992</v>
          </cell>
          <cell r="FG69">
            <v>9.5486610000000045</v>
          </cell>
          <cell r="FH69">
            <v>8.274875999999999</v>
          </cell>
          <cell r="FI69">
            <v>9.4967260000000024</v>
          </cell>
          <cell r="FJ69">
            <v>8.8841199999999976</v>
          </cell>
          <cell r="FK69">
            <v>7.5409855500000003</v>
          </cell>
          <cell r="FL69">
            <v>8.0954968500000017</v>
          </cell>
          <cell r="FM69">
            <v>8.4451920000000023</v>
          </cell>
          <cell r="FN69">
            <v>8.3920399500000009</v>
          </cell>
          <cell r="FO69">
            <v>8.4775792500000016</v>
          </cell>
          <cell r="FP69">
            <v>9.1192888499999984</v>
          </cell>
          <cell r="FZ69">
            <v>9.98</v>
          </cell>
          <cell r="GA69">
            <v>9.3699999999999992</v>
          </cell>
          <cell r="GB69">
            <v>9.07</v>
          </cell>
          <cell r="GC69">
            <v>8.73</v>
          </cell>
          <cell r="GD69">
            <v>9.14</v>
          </cell>
          <cell r="GE69">
            <v>9.16</v>
          </cell>
          <cell r="GF69">
            <v>7.78</v>
          </cell>
          <cell r="GG69">
            <v>7.33</v>
          </cell>
          <cell r="GH69">
            <v>8.15</v>
          </cell>
          <cell r="GI69">
            <v>8.23</v>
          </cell>
          <cell r="GJ69">
            <v>8.6999999999999993</v>
          </cell>
          <cell r="GK69">
            <v>10.58</v>
          </cell>
        </row>
        <row r="70"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2.5000000000000001E-5</v>
          </cell>
          <cell r="CP70">
            <v>8.2999999999999998E-5</v>
          </cell>
          <cell r="CQ70">
            <v>0</v>
          </cell>
          <cell r="CR70">
            <v>0</v>
          </cell>
          <cell r="CT70">
            <v>5.1999999999999997E-5</v>
          </cell>
          <cell r="CU70">
            <v>6.4300000000000002E-4</v>
          </cell>
          <cell r="CV70">
            <v>4.393E-4</v>
          </cell>
          <cell r="CW70">
            <v>6.1600000000000001E-4</v>
          </cell>
          <cell r="CX70">
            <v>9.5999999999999992E-4</v>
          </cell>
          <cell r="CY70">
            <v>1.5900000000000001E-3</v>
          </cell>
          <cell r="CZ70">
            <v>9.7099999999999997E-4</v>
          </cell>
          <cell r="DA70">
            <v>6.3119999999999999E-3</v>
          </cell>
          <cell r="DB70">
            <v>2.1669999999999997E-3</v>
          </cell>
          <cell r="DC70">
            <v>1.029E-3</v>
          </cell>
          <cell r="DD70">
            <v>3.9069999999999999E-3</v>
          </cell>
          <cell r="DE70">
            <v>8.1599999999999999E-4</v>
          </cell>
          <cell r="DG70">
            <v>2.7110000000000003E-3</v>
          </cell>
          <cell r="DH70">
            <v>1.3990000000000001E-3</v>
          </cell>
          <cell r="DI70">
            <v>2.1610000000000002E-3</v>
          </cell>
          <cell r="DJ70">
            <v>4.7069999999999994E-3</v>
          </cell>
          <cell r="DK70">
            <v>6.3E-3</v>
          </cell>
          <cell r="DL70">
            <v>9.7209999999999987E-3</v>
          </cell>
          <cell r="DM70">
            <v>1.2039000000000001E-2</v>
          </cell>
          <cell r="DN70">
            <v>1.2754000000000001E-2</v>
          </cell>
          <cell r="DO70">
            <v>1.8360000000000001E-2</v>
          </cell>
          <cell r="DP70">
            <v>1.7073999999999999E-2</v>
          </cell>
          <cell r="DQ70">
            <v>2.0971E-2</v>
          </cell>
          <cell r="DR70">
            <v>2.2180000000000002E-2</v>
          </cell>
          <cell r="DV70">
            <v>2.5866E-2</v>
          </cell>
          <cell r="DW70">
            <v>2.7789000000000001E-2</v>
          </cell>
          <cell r="DX70">
            <v>3.0726E-2</v>
          </cell>
          <cell r="DY70">
            <v>3.0686999999999996E-2</v>
          </cell>
          <cell r="DZ70">
            <v>3.3495000000000004E-2</v>
          </cell>
          <cell r="EA70">
            <v>4.3436000000000002E-2</v>
          </cell>
          <cell r="EB70">
            <v>4.3188999999999998E-2</v>
          </cell>
          <cell r="EC70">
            <v>5.3362E-2</v>
          </cell>
          <cell r="ED70">
            <v>5.603700000000001E-2</v>
          </cell>
          <cell r="EE70">
            <v>5.9529999999999993E-2</v>
          </cell>
          <cell r="EF70">
            <v>5.9888999999999998E-2</v>
          </cell>
          <cell r="EG70">
            <v>6.8200999999999998E-2</v>
          </cell>
          <cell r="FE70">
            <v>7.5772000000000006E-2</v>
          </cell>
          <cell r="FF70">
            <v>9.1754999999999989E-2</v>
          </cell>
          <cell r="FG70">
            <v>9.4195000000000015E-2</v>
          </cell>
          <cell r="FH70">
            <v>0.12718100000000002</v>
          </cell>
          <cell r="FI70">
            <v>0.15276099999999998</v>
          </cell>
          <cell r="FJ70">
            <v>0.14852799999999991</v>
          </cell>
          <cell r="FK70">
            <v>7.097023999999999E-2</v>
          </cell>
          <cell r="FL70">
            <v>8.1753619999999999E-2</v>
          </cell>
          <cell r="FM70">
            <v>8.4589120000000004E-2</v>
          </cell>
          <cell r="FN70">
            <v>8.8291699999999987E-2</v>
          </cell>
          <cell r="FO70">
            <v>8.8672239999999986E-2</v>
          </cell>
          <cell r="FP70">
            <v>9.7482959999999994E-2</v>
          </cell>
          <cell r="FZ70">
            <v>0.13</v>
          </cell>
          <cell r="GA70">
            <v>0.13</v>
          </cell>
          <cell r="GB70">
            <v>0.13</v>
          </cell>
          <cell r="GC70">
            <v>0.14000000000000001</v>
          </cell>
          <cell r="GD70">
            <v>0.16</v>
          </cell>
          <cell r="GE70">
            <v>0.17</v>
          </cell>
          <cell r="GF70">
            <v>0.14000000000000001</v>
          </cell>
          <cell r="GG70">
            <v>0.19</v>
          </cell>
          <cell r="GH70">
            <v>0.19</v>
          </cell>
          <cell r="GI70">
            <v>0.23</v>
          </cell>
          <cell r="GJ70">
            <v>0.28000000000000003</v>
          </cell>
          <cell r="GK70">
            <v>0.31</v>
          </cell>
        </row>
        <row r="89">
          <cell r="CG89">
            <v>306.40620413240043</v>
          </cell>
          <cell r="CH89">
            <v>303.4269120332529</v>
          </cell>
          <cell r="CI89">
            <v>313.61783077906722</v>
          </cell>
          <cell r="CJ89">
            <v>302.28619554002529</v>
          </cell>
          <cell r="CK89">
            <v>300.53706082497115</v>
          </cell>
          <cell r="CL89">
            <v>298.37611330351882</v>
          </cell>
          <cell r="CM89">
            <v>270.03498208194077</v>
          </cell>
          <cell r="CN89">
            <v>302.3813707176916</v>
          </cell>
          <cell r="CO89">
            <v>311.84691311674879</v>
          </cell>
          <cell r="CP89">
            <v>316.216871389554</v>
          </cell>
          <cell r="CQ89">
            <v>328.2302808386159</v>
          </cell>
          <cell r="CR89">
            <v>307.76360158957732</v>
          </cell>
          <cell r="CT89">
            <v>179.85000000000005</v>
          </cell>
          <cell r="CU89">
            <v>226.56000000000003</v>
          </cell>
          <cell r="CV89">
            <v>284.68000000000006</v>
          </cell>
          <cell r="CW89">
            <v>284.76999999999987</v>
          </cell>
          <cell r="CX89">
            <v>286.10000000000019</v>
          </cell>
          <cell r="CY89">
            <v>302.35000000000008</v>
          </cell>
          <cell r="CZ89">
            <v>296.49000000000007</v>
          </cell>
          <cell r="DA89">
            <v>312.35999999999996</v>
          </cell>
          <cell r="DB89">
            <v>321.46000000000004</v>
          </cell>
          <cell r="DC89">
            <v>328.87000000000006</v>
          </cell>
          <cell r="DD89">
            <v>328.00999999999988</v>
          </cell>
          <cell r="DE89">
            <v>308.71682710000005</v>
          </cell>
          <cell r="DG89">
            <v>332.54407028000054</v>
          </cell>
          <cell r="DH89">
            <v>296.74443539999959</v>
          </cell>
          <cell r="DI89">
            <v>301.99576105</v>
          </cell>
          <cell r="DJ89">
            <v>321.22885277999933</v>
          </cell>
          <cell r="DK89">
            <v>326.26626254999917</v>
          </cell>
          <cell r="DL89">
            <v>320.0321607200006</v>
          </cell>
          <cell r="DM89">
            <v>309.16139892999945</v>
          </cell>
          <cell r="DN89">
            <v>330.64632845999944</v>
          </cell>
          <cell r="DO89">
            <v>334.94531103999975</v>
          </cell>
          <cell r="DP89">
            <v>337.16304669000021</v>
          </cell>
          <cell r="DQ89">
            <v>334.92055811999944</v>
          </cell>
          <cell r="DR89">
            <v>315.0703820199999</v>
          </cell>
          <cell r="DV89">
            <v>357.57000000000005</v>
          </cell>
          <cell r="DW89">
            <v>327.49999999999994</v>
          </cell>
          <cell r="DX89">
            <v>348.81999999999988</v>
          </cell>
          <cell r="DY89">
            <v>312.31955296999985</v>
          </cell>
          <cell r="DZ89">
            <v>327.1991794600001</v>
          </cell>
          <cell r="EA89">
            <v>333.60409199000003</v>
          </cell>
          <cell r="EB89">
            <v>317.66043277</v>
          </cell>
          <cell r="EC89">
            <v>339.20359666000002</v>
          </cell>
          <cell r="ED89">
            <v>342.10168914000008</v>
          </cell>
          <cell r="EE89">
            <v>353.62049076999989</v>
          </cell>
          <cell r="EF89">
            <v>353.18132206999996</v>
          </cell>
          <cell r="EG89">
            <v>484.70135106999993</v>
          </cell>
          <cell r="FE89">
            <v>357.79890947999996</v>
          </cell>
          <cell r="FF89">
            <v>328.15855753999995</v>
          </cell>
          <cell r="FG89">
            <v>349.37869324999997</v>
          </cell>
          <cell r="FH89">
            <v>312.61987757000003</v>
          </cell>
          <cell r="FI89">
            <v>327.3409944600001</v>
          </cell>
          <cell r="FJ89">
            <v>333.82003499000007</v>
          </cell>
          <cell r="FK89">
            <v>333.11894626174319</v>
          </cell>
          <cell r="FL89">
            <v>355.70688104345385</v>
          </cell>
          <cell r="FM89">
            <v>358.74796104697924</v>
          </cell>
          <cell r="FN89">
            <v>370.82501690184517</v>
          </cell>
          <cell r="FO89">
            <v>370.36677773946531</v>
          </cell>
          <cell r="FP89">
            <v>508.26995089410991</v>
          </cell>
          <cell r="FZ89">
            <v>373.60000000000036</v>
          </cell>
          <cell r="GA89">
            <v>338.39000000000016</v>
          </cell>
          <cell r="GB89">
            <v>352.73000000000013</v>
          </cell>
          <cell r="GC89">
            <v>343.59</v>
          </cell>
          <cell r="GD89">
            <v>354.56000000000017</v>
          </cell>
          <cell r="GE89">
            <v>354.30999999999983</v>
          </cell>
          <cell r="GF89">
            <v>361.34000000000032</v>
          </cell>
          <cell r="GG89">
            <v>395.43000000000046</v>
          </cell>
          <cell r="GH89">
            <v>404.2500000000004</v>
          </cell>
          <cell r="GI89">
            <v>408.44</v>
          </cell>
          <cell r="GJ89">
            <v>415.03000000000037</v>
          </cell>
          <cell r="GK89">
            <v>389.74999999999989</v>
          </cell>
        </row>
        <row r="104"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T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0.41010000000000002</v>
          </cell>
          <cell r="EA104">
            <v>1.5E-3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1.8029999999999999E-3</v>
          </cell>
          <cell r="FE104">
            <v>0.02</v>
          </cell>
          <cell r="FF104">
            <v>0.01</v>
          </cell>
          <cell r="FG104">
            <v>0</v>
          </cell>
          <cell r="FH104">
            <v>0</v>
          </cell>
          <cell r="FI104">
            <v>0.01</v>
          </cell>
          <cell r="FJ104">
            <v>0.03</v>
          </cell>
          <cell r="FK104">
            <v>0.02</v>
          </cell>
          <cell r="FL104">
            <v>0.01</v>
          </cell>
          <cell r="FM104">
            <v>0</v>
          </cell>
          <cell r="FN104">
            <v>0</v>
          </cell>
          <cell r="FO104">
            <v>0.01</v>
          </cell>
          <cell r="FP104">
            <v>0.03</v>
          </cell>
          <cell r="FZ104">
            <v>0.02</v>
          </cell>
          <cell r="GA104">
            <v>0.01</v>
          </cell>
          <cell r="GB104">
            <v>0</v>
          </cell>
          <cell r="GC104">
            <v>0</v>
          </cell>
          <cell r="GD104">
            <v>0.01</v>
          </cell>
          <cell r="GE104">
            <v>0.03</v>
          </cell>
          <cell r="GF104">
            <v>0.02</v>
          </cell>
          <cell r="GG104">
            <v>0.01</v>
          </cell>
          <cell r="GH104">
            <v>0</v>
          </cell>
          <cell r="GI104">
            <v>0</v>
          </cell>
          <cell r="GJ104">
            <v>0.01</v>
          </cell>
          <cell r="GK104">
            <v>0.03</v>
          </cell>
        </row>
        <row r="110">
          <cell r="CG110">
            <v>153.17000000000002</v>
          </cell>
          <cell r="CH110">
            <v>160.67000000000002</v>
          </cell>
          <cell r="CI110">
            <v>171.92999999999998</v>
          </cell>
          <cell r="CJ110">
            <v>143.08000000000004</v>
          </cell>
          <cell r="CK110">
            <v>138.64000000000004</v>
          </cell>
          <cell r="CL110">
            <v>136.22999999999999</v>
          </cell>
          <cell r="CM110">
            <v>128.39563286000001</v>
          </cell>
          <cell r="CN110">
            <v>136.43721588</v>
          </cell>
          <cell r="CO110">
            <v>122.80999999999997</v>
          </cell>
          <cell r="CP110">
            <v>117.4</v>
          </cell>
          <cell r="CQ110">
            <v>128.05227648000002</v>
          </cell>
          <cell r="CR110">
            <v>127.30796073</v>
          </cell>
          <cell r="CT110">
            <v>82.26</v>
          </cell>
          <cell r="CU110">
            <v>85.210000000000008</v>
          </cell>
          <cell r="CV110">
            <v>106.05999999999996</v>
          </cell>
          <cell r="CW110">
            <v>96.060000000000016</v>
          </cell>
          <cell r="CX110">
            <v>97.929999999999978</v>
          </cell>
          <cell r="CY110">
            <v>100.08000000000001</v>
          </cell>
          <cell r="CZ110">
            <v>101.42999999999999</v>
          </cell>
          <cell r="DA110">
            <v>102.75</v>
          </cell>
          <cell r="DB110">
            <v>96.200000000000017</v>
          </cell>
          <cell r="DC110">
            <v>98.124733109999994</v>
          </cell>
          <cell r="DD110">
            <v>105.462729</v>
          </cell>
          <cell r="DE110">
            <v>110.21015599999998</v>
          </cell>
          <cell r="DG110">
            <v>135.33931925999994</v>
          </cell>
          <cell r="DV110">
            <v>171.83999999999997</v>
          </cell>
          <cell r="DW110">
            <v>174.24999999999994</v>
          </cell>
          <cell r="DX110">
            <v>179.78999999999996</v>
          </cell>
          <cell r="DY110">
            <v>144.86727248999998</v>
          </cell>
          <cell r="DZ110">
            <v>147.1645765799999</v>
          </cell>
          <cell r="EA110">
            <v>156.13046103000002</v>
          </cell>
          <cell r="EB110">
            <v>146.79458572999999</v>
          </cell>
          <cell r="EC110">
            <v>138.89520262000002</v>
          </cell>
          <cell r="ED110">
            <v>135.99557205000008</v>
          </cell>
          <cell r="EE110">
            <v>138.72055816</v>
          </cell>
          <cell r="EF110">
            <v>140.38698098999998</v>
          </cell>
          <cell r="EG110">
            <v>215.39694602000003</v>
          </cell>
          <cell r="FE110">
            <v>178.14854453999999</v>
          </cell>
          <cell r="FF110">
            <v>196.79013863999998</v>
          </cell>
          <cell r="FG110">
            <v>197.60701470000001</v>
          </cell>
          <cell r="FH110">
            <v>168.573436515</v>
          </cell>
          <cell r="FI110">
            <v>181.96917250999999</v>
          </cell>
          <cell r="FJ110">
            <v>169.63353952</v>
          </cell>
          <cell r="FK110">
            <v>161.47404430300003</v>
          </cell>
          <cell r="FL110">
            <v>152.78472288200004</v>
          </cell>
          <cell r="FM110">
            <v>149.5951292550001</v>
          </cell>
          <cell r="FN110">
            <v>152.592613976</v>
          </cell>
          <cell r="FO110">
            <v>154.425679089</v>
          </cell>
          <cell r="FP110">
            <v>236.93664062200006</v>
          </cell>
          <cell r="FZ110">
            <v>197.96853083198209</v>
          </cell>
          <cell r="GA110">
            <v>218.68410280520422</v>
          </cell>
          <cell r="GB110">
            <v>219.59186073209378</v>
          </cell>
          <cell r="GC110">
            <v>187.32814040296481</v>
          </cell>
          <cell r="GD110">
            <v>202.21422426736487</v>
          </cell>
          <cell r="GE110">
            <v>188.50618558414953</v>
          </cell>
          <cell r="GF110">
            <v>179.43890252207893</v>
          </cell>
          <cell r="GG110">
            <v>169.78284723358911</v>
          </cell>
          <cell r="GH110">
            <v>166.23839411488032</v>
          </cell>
          <cell r="GI110">
            <v>169.56936517579982</v>
          </cell>
          <cell r="GJ110">
            <v>171.60636866789673</v>
          </cell>
          <cell r="GK110">
            <v>263.29711963305311</v>
          </cell>
        </row>
        <row r="115"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V115">
            <v>3.2177999999999998E-2</v>
          </cell>
          <cell r="DW115">
            <v>7.4463999999999989E-2</v>
          </cell>
          <cell r="DX115">
            <v>7.43E-3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3.2196000000000002E-2</v>
          </cell>
          <cell r="EE115">
            <v>2.8971000000000004E-2</v>
          </cell>
          <cell r="EF115">
            <v>3.3587999999999993E-2</v>
          </cell>
          <cell r="EG115">
            <v>3.4469E-2</v>
          </cell>
          <cell r="FE115">
            <v>0</v>
          </cell>
          <cell r="FF115">
            <v>4.7229000000000007E-2</v>
          </cell>
          <cell r="FG115">
            <v>3.6666000000000004E-2</v>
          </cell>
          <cell r="FH115">
            <v>2.7435999999999995E-2</v>
          </cell>
          <cell r="FI115">
            <v>2.4931000000000002E-2</v>
          </cell>
          <cell r="FJ115">
            <v>2.9946999999999998E-2</v>
          </cell>
          <cell r="FK115">
            <v>0</v>
          </cell>
          <cell r="FL115">
            <v>0</v>
          </cell>
          <cell r="FM115">
            <v>3.2839920000000002E-2</v>
          </cell>
          <cell r="FN115">
            <v>2.9550420000000001E-2</v>
          </cell>
          <cell r="FO115">
            <v>3.425976E-2</v>
          </cell>
          <cell r="FP115">
            <v>3.5158380000000003E-2</v>
          </cell>
          <cell r="FZ115">
            <v>2.2941289674874146E-2</v>
          </cell>
          <cell r="GA115">
            <v>2.1588698210255459E-2</v>
          </cell>
          <cell r="GB115">
            <v>2.1052037277100377E-2</v>
          </cell>
          <cell r="GC115">
            <v>1.977923712628412E-2</v>
          </cell>
          <cell r="GD115">
            <v>2.0399550243264338E-2</v>
          </cell>
          <cell r="GE115">
            <v>2.086671551601085E-2</v>
          </cell>
          <cell r="GF115">
            <v>2.3930959357359179E-2</v>
          </cell>
          <cell r="GG115">
            <v>2.4257846352614316E-2</v>
          </cell>
          <cell r="GH115">
            <v>2.2606680939573614E-2</v>
          </cell>
          <cell r="GI115">
            <v>2.1372489488984344E-2</v>
          </cell>
          <cell r="GJ115">
            <v>2.2108628706645515E-2</v>
          </cell>
          <cell r="GK115">
            <v>2.3274611453500446E-2</v>
          </cell>
        </row>
        <row r="120">
          <cell r="CG120">
            <v>0.41000000000000009</v>
          </cell>
          <cell r="CH120">
            <v>0.45000000000000007</v>
          </cell>
          <cell r="CI120">
            <v>0.47000000000000003</v>
          </cell>
          <cell r="CJ120">
            <v>0.39000000000000007</v>
          </cell>
          <cell r="CK120">
            <v>0.36000000000000004</v>
          </cell>
          <cell r="CL120">
            <v>0.36</v>
          </cell>
          <cell r="CM120">
            <v>0.33244300000000004</v>
          </cell>
          <cell r="CN120">
            <v>0.33256600000000003</v>
          </cell>
          <cell r="CO120">
            <v>0.30248900000000001</v>
          </cell>
          <cell r="CP120">
            <v>0.30444199999999999</v>
          </cell>
          <cell r="CQ120">
            <v>0.31774199999999997</v>
          </cell>
          <cell r="CR120">
            <v>0.30594699999999997</v>
          </cell>
          <cell r="CT120">
            <v>0.16000000000000003</v>
          </cell>
          <cell r="CU120">
            <v>0.13</v>
          </cell>
          <cell r="CV120">
            <v>0.18</v>
          </cell>
          <cell r="CW120">
            <v>0.19</v>
          </cell>
          <cell r="CX120">
            <v>0.19000000000000003</v>
          </cell>
          <cell r="CY120">
            <v>0.18000000000000002</v>
          </cell>
          <cell r="CZ120">
            <v>0.2</v>
          </cell>
          <cell r="DA120">
            <v>0.22</v>
          </cell>
          <cell r="DB120">
            <v>0.22000000000000003</v>
          </cell>
          <cell r="DC120">
            <v>0.21584799999999998</v>
          </cell>
          <cell r="DD120">
            <v>0.21818399999999999</v>
          </cell>
          <cell r="DE120">
            <v>0.24140099999999998</v>
          </cell>
          <cell r="DG120">
            <v>0.29246899999999998</v>
          </cell>
          <cell r="DH120">
            <v>0.27039200000000002</v>
          </cell>
          <cell r="DI120">
            <v>0.23438700000000001</v>
          </cell>
          <cell r="DJ120">
            <v>0.26239600000000002</v>
          </cell>
          <cell r="DK120">
            <v>0.28577799999999998</v>
          </cell>
          <cell r="DL120">
            <v>0.295408</v>
          </cell>
          <cell r="DM120">
            <v>0.30011300000000002</v>
          </cell>
          <cell r="DN120">
            <v>0.30522700000000003</v>
          </cell>
          <cell r="DO120">
            <v>0.30508399999999997</v>
          </cell>
          <cell r="DP120">
            <v>0.29116479999999995</v>
          </cell>
          <cell r="DQ120">
            <v>0.26901800000000003</v>
          </cell>
          <cell r="DR120">
            <v>0.27612399999999998</v>
          </cell>
          <cell r="DV120">
            <v>0.37</v>
          </cell>
          <cell r="DW120">
            <v>0.3600000000000001</v>
          </cell>
          <cell r="DX120">
            <v>0.38000000000000012</v>
          </cell>
          <cell r="DY120">
            <v>0.3223109999999999</v>
          </cell>
          <cell r="DZ120">
            <v>0.34777599999999986</v>
          </cell>
          <cell r="EA120">
            <v>0.36176299999999995</v>
          </cell>
          <cell r="EB120">
            <v>0.35381400000000007</v>
          </cell>
          <cell r="EC120">
            <v>0.34630799999999995</v>
          </cell>
          <cell r="ED120">
            <v>0.33494200000000007</v>
          </cell>
          <cell r="EE120">
            <v>0.34306500000000006</v>
          </cell>
          <cell r="EF120">
            <v>0.33530599999999999</v>
          </cell>
          <cell r="EG120">
            <v>0.49282400000000004</v>
          </cell>
          <cell r="FE120">
            <v>0.38137300000000002</v>
          </cell>
          <cell r="FF120">
            <v>0.43819399999999997</v>
          </cell>
          <cell r="FG120">
            <v>0.444743</v>
          </cell>
          <cell r="FH120">
            <v>0.40054600000000001</v>
          </cell>
          <cell r="FI120">
            <v>0.39676800000000001</v>
          </cell>
          <cell r="FJ120">
            <v>0.395706</v>
          </cell>
          <cell r="FK120">
            <v>0.3750428400000001</v>
          </cell>
          <cell r="FL120">
            <v>0.36708647999999999</v>
          </cell>
          <cell r="FM120">
            <v>0.35503852000000008</v>
          </cell>
          <cell r="FN120">
            <v>0.36364890000000005</v>
          </cell>
          <cell r="FO120">
            <v>0.35542435999999999</v>
          </cell>
          <cell r="FP120">
            <v>0.52239343999999999</v>
          </cell>
          <cell r="FZ120">
            <v>0.53</v>
          </cell>
          <cell r="GA120">
            <v>0.14000000000000001</v>
          </cell>
          <cell r="GB120">
            <v>0.09</v>
          </cell>
          <cell r="GC120">
            <v>0.11</v>
          </cell>
          <cell r="GD120">
            <v>0.32</v>
          </cell>
          <cell r="GE120">
            <v>0.44</v>
          </cell>
          <cell r="GF120">
            <v>0.41</v>
          </cell>
          <cell r="GG120">
            <v>0.54</v>
          </cell>
          <cell r="GH120">
            <v>0.31</v>
          </cell>
          <cell r="GI120">
            <v>0.72</v>
          </cell>
          <cell r="GJ120">
            <v>0.82</v>
          </cell>
          <cell r="GK120">
            <v>0.84</v>
          </cell>
        </row>
        <row r="126">
          <cell r="CG126">
            <v>3.7100000000000004</v>
          </cell>
          <cell r="CH126">
            <v>0.84000000000000008</v>
          </cell>
          <cell r="CI126">
            <v>0.76</v>
          </cell>
          <cell r="CJ126">
            <v>0.74</v>
          </cell>
          <cell r="CK126">
            <v>1.6300000000000003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5.9799999999999995</v>
          </cell>
          <cell r="CQ126">
            <v>5.9899999999999984</v>
          </cell>
          <cell r="CR126">
            <v>6.419999999999999</v>
          </cell>
          <cell r="CT126">
            <v>3.9100000000000006</v>
          </cell>
          <cell r="CU126">
            <v>1.1200000000000001</v>
          </cell>
          <cell r="CV126">
            <v>1.39</v>
          </cell>
          <cell r="CW126">
            <v>1.0900000000000001</v>
          </cell>
          <cell r="CX126">
            <v>1.4900000000000002</v>
          </cell>
          <cell r="CY126">
            <v>3.8699999999999997</v>
          </cell>
          <cell r="CZ126">
            <v>3.19</v>
          </cell>
          <cell r="DA126">
            <v>4.29</v>
          </cell>
          <cell r="DB126">
            <v>2.3699999999999997</v>
          </cell>
          <cell r="DC126">
            <v>5.82</v>
          </cell>
          <cell r="DD126">
            <v>6.6899999999999986</v>
          </cell>
          <cell r="DE126">
            <v>6.8900000000000006</v>
          </cell>
          <cell r="DG126">
            <v>5.0989110000000002</v>
          </cell>
          <cell r="DH126">
            <v>1.125737</v>
          </cell>
          <cell r="DI126">
            <v>0.65578900000000018</v>
          </cell>
          <cell r="DJ126">
            <v>0.85023199999999988</v>
          </cell>
          <cell r="DK126">
            <v>2.9784380000000001</v>
          </cell>
          <cell r="DL126">
            <v>4.1697789999999992</v>
          </cell>
          <cell r="DM126">
            <v>5.0908220000000011</v>
          </cell>
          <cell r="DN126">
            <v>3.925507000000001</v>
          </cell>
          <cell r="DO126">
            <v>1.8925109999999996</v>
          </cell>
          <cell r="DP126">
            <v>4.9369360000000011</v>
          </cell>
          <cell r="DQ126">
            <v>5.117686</v>
          </cell>
          <cell r="DR126">
            <v>5.8343780000000001</v>
          </cell>
          <cell r="DV126">
            <v>4.0799999999999992</v>
          </cell>
          <cell r="DW126">
            <v>0.78</v>
          </cell>
          <cell r="DX126">
            <v>0.69000000000000006</v>
          </cell>
          <cell r="DY126">
            <v>1.0625050000000003</v>
          </cell>
          <cell r="DZ126">
            <v>2.0954629999999996</v>
          </cell>
          <cell r="EA126">
            <v>4.2292742500000005</v>
          </cell>
          <cell r="EB126">
            <v>3.4667696600000002</v>
          </cell>
          <cell r="EC126">
            <v>4.4082764099999991</v>
          </cell>
          <cell r="ED126">
            <v>6.3711619999999991</v>
          </cell>
          <cell r="EE126">
            <v>5.6789769999999988</v>
          </cell>
          <cell r="EF126">
            <v>5.9115320000000002</v>
          </cell>
          <cell r="EG126">
            <v>8.3043560000000003</v>
          </cell>
          <cell r="FE126">
            <v>2.1078070000000002</v>
          </cell>
          <cell r="FF126">
            <v>0.38505099999999998</v>
          </cell>
          <cell r="FG126">
            <v>0.62865700000000002</v>
          </cell>
          <cell r="FH126">
            <v>1.0436631199999999</v>
          </cell>
          <cell r="FI126">
            <v>1.8084883200000001</v>
          </cell>
          <cell r="FJ126">
            <v>1.6906870000000001</v>
          </cell>
          <cell r="FK126">
            <v>3.5361050532000005</v>
          </cell>
          <cell r="FL126">
            <v>4.4964419381999994</v>
          </cell>
          <cell r="FM126">
            <v>6.4985852399999988</v>
          </cell>
          <cell r="FN126">
            <v>5.7925565399999988</v>
          </cell>
          <cell r="FO126">
            <v>6.0297626400000004</v>
          </cell>
          <cell r="FP126">
            <v>8.4704431200000005</v>
          </cell>
          <cell r="FZ126">
            <v>8.1676313500000006</v>
          </cell>
          <cell r="GA126">
            <v>3.9381188999999988</v>
          </cell>
          <cell r="GB126">
            <v>3.5725566534999991</v>
          </cell>
          <cell r="GC126">
            <v>4.113628499999999</v>
          </cell>
          <cell r="GD126">
            <v>5.6670719499999986</v>
          </cell>
          <cell r="GE126">
            <v>8.2539084499999973</v>
          </cell>
          <cell r="GF126">
            <v>7.370902408000001</v>
          </cell>
          <cell r="GG126">
            <v>4.6635965639999908</v>
          </cell>
          <cell r="GH126">
            <v>5.893385066999997</v>
          </cell>
          <cell r="GI126">
            <v>9.5509158659999951</v>
          </cell>
          <cell r="GJ126">
            <v>10.232696880000001</v>
          </cell>
          <cell r="GK126">
            <v>5.6231003659999956</v>
          </cell>
        </row>
        <row r="127">
          <cell r="CG127">
            <v>8.6300000000000008</v>
          </cell>
          <cell r="CH127">
            <v>7.5699999999999985</v>
          </cell>
          <cell r="CI127">
            <v>7.77</v>
          </cell>
          <cell r="CJ127">
            <v>8.25</v>
          </cell>
          <cell r="CK127">
            <v>7.2099999999999991</v>
          </cell>
          <cell r="CL127">
            <v>7.2500000000000009</v>
          </cell>
          <cell r="CM127">
            <v>7.0399999999999991</v>
          </cell>
          <cell r="CN127">
            <v>8.1599999999999984</v>
          </cell>
          <cell r="CO127">
            <v>8.35</v>
          </cell>
          <cell r="CP127">
            <v>8.5</v>
          </cell>
          <cell r="CQ127">
            <v>8.4999999999999982</v>
          </cell>
          <cell r="CR127">
            <v>8.25</v>
          </cell>
          <cell r="CT127">
            <v>9.2899999999999974</v>
          </cell>
          <cell r="CU127">
            <v>9.2099999999999991</v>
          </cell>
          <cell r="CV127">
            <v>8.9399999999999977</v>
          </cell>
          <cell r="CW127">
            <v>8.9</v>
          </cell>
          <cell r="CX127">
            <v>8.8199999999999985</v>
          </cell>
          <cell r="CY127">
            <v>9.3399999999999981</v>
          </cell>
          <cell r="CZ127">
            <v>8.56</v>
          </cell>
          <cell r="DA127">
            <v>8.1800000000000015</v>
          </cell>
          <cell r="DB127">
            <v>10.079999999999998</v>
          </cell>
          <cell r="DC127">
            <v>10.47</v>
          </cell>
          <cell r="DD127">
            <v>10.72</v>
          </cell>
          <cell r="DE127">
            <v>10.050000000000001</v>
          </cell>
          <cell r="DG127">
            <v>11.473512000000001</v>
          </cell>
          <cell r="DH127">
            <v>10.681544999999998</v>
          </cell>
          <cell r="DI127">
            <v>10.455111000000002</v>
          </cell>
          <cell r="DJ127">
            <v>10.456346999999997</v>
          </cell>
          <cell r="DK127">
            <v>10.814631499999999</v>
          </cell>
          <cell r="DL127">
            <v>10.613010999999998</v>
          </cell>
          <cell r="DM127">
            <v>10.948581999999998</v>
          </cell>
          <cell r="DN127">
            <v>11.269684</v>
          </cell>
          <cell r="DO127">
            <v>10.916776000000006</v>
          </cell>
          <cell r="DP127">
            <v>11.174198499999994</v>
          </cell>
          <cell r="DQ127">
            <v>10.960835000000003</v>
          </cell>
          <cell r="DR127">
            <v>10.458046999999999</v>
          </cell>
          <cell r="DV127">
            <v>11.069999999999997</v>
          </cell>
          <cell r="DW127">
            <v>11.089999999999996</v>
          </cell>
          <cell r="DX127">
            <v>11.149999999999999</v>
          </cell>
          <cell r="DY127">
            <v>10.38198541</v>
          </cell>
          <cell r="DZ127">
            <v>10.944620909999999</v>
          </cell>
          <cell r="EA127">
            <v>11.4960205</v>
          </cell>
          <cell r="EB127">
            <v>10.825783999999999</v>
          </cell>
          <cell r="EC127">
            <v>11.524172000000002</v>
          </cell>
          <cell r="ED127">
            <v>11.066141</v>
          </cell>
          <cell r="EE127">
            <v>11.445717999999999</v>
          </cell>
          <cell r="EF127">
            <v>11.372239999999998</v>
          </cell>
          <cell r="EG127">
            <v>15.289218</v>
          </cell>
          <cell r="FE127">
            <v>11.145113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10.129611000000001</v>
          </cell>
          <cell r="FK127">
            <v>11.475331039999999</v>
          </cell>
          <cell r="FL127">
            <v>12.215622320000003</v>
          </cell>
          <cell r="FM127">
            <v>11.730109460000001</v>
          </cell>
          <cell r="FN127">
            <v>12.132461080000001</v>
          </cell>
          <cell r="FO127">
            <v>12.054574399999998</v>
          </cell>
          <cell r="FP127">
            <v>16.20657108</v>
          </cell>
          <cell r="FZ127">
            <v>11.70236865</v>
          </cell>
          <cell r="GA127">
            <v>11.211881100000001</v>
          </cell>
          <cell r="GB127">
            <v>11.167443346500001</v>
          </cell>
          <cell r="GC127">
            <v>11.036371500000001</v>
          </cell>
          <cell r="GD127">
            <v>11.112928050000001</v>
          </cell>
          <cell r="GE127">
            <v>10.636091550000002</v>
          </cell>
          <cell r="GF127">
            <v>12.049097591999999</v>
          </cell>
          <cell r="GG127">
            <v>12.826403436000003</v>
          </cell>
          <cell r="GH127">
            <v>12.316614933000002</v>
          </cell>
          <cell r="GI127">
            <v>12.739084134000001</v>
          </cell>
          <cell r="GJ127">
            <v>12.657303119999998</v>
          </cell>
          <cell r="GK127">
            <v>17.016899634000001</v>
          </cell>
        </row>
        <row r="131">
          <cell r="CG131">
            <v>11.589999999999998</v>
          </cell>
          <cell r="CH131">
            <v>12.5</v>
          </cell>
          <cell r="CI131">
            <v>13.820000000000002</v>
          </cell>
          <cell r="CJ131">
            <v>9.7600000000000016</v>
          </cell>
          <cell r="CK131">
            <v>9.0900000000000016</v>
          </cell>
          <cell r="CL131">
            <v>8.8500000000000014</v>
          </cell>
          <cell r="CM131">
            <v>8.7399999999999984</v>
          </cell>
          <cell r="CN131">
            <v>9.1000000000000014</v>
          </cell>
          <cell r="CO131">
            <v>8.3199999999999985</v>
          </cell>
          <cell r="CP131">
            <v>8.4899999999999984</v>
          </cell>
          <cell r="CQ131">
            <v>8.76</v>
          </cell>
          <cell r="CR131">
            <v>9.4699999999999989</v>
          </cell>
          <cell r="CT131">
            <v>11.639999999999997</v>
          </cell>
          <cell r="CU131">
            <v>13.6</v>
          </cell>
          <cell r="CV131">
            <v>13.89</v>
          </cell>
          <cell r="CW131">
            <v>10.099999999999998</v>
          </cell>
          <cell r="CX131">
            <v>10.440000000000001</v>
          </cell>
          <cell r="CY131">
            <v>10.379999999999999</v>
          </cell>
          <cell r="CZ131">
            <v>10.009999999999998</v>
          </cell>
          <cell r="DA131">
            <v>9.76</v>
          </cell>
          <cell r="DB131">
            <v>9.0400000000000009</v>
          </cell>
          <cell r="DC131">
            <v>9.1399999999999988</v>
          </cell>
          <cell r="DD131">
            <v>9.4899999999999984</v>
          </cell>
          <cell r="DE131">
            <v>10.1</v>
          </cell>
          <cell r="DG131">
            <v>14.581323000000005</v>
          </cell>
          <cell r="DH131">
            <v>14.678288999999999</v>
          </cell>
          <cell r="DI131">
            <v>14.124176000000002</v>
          </cell>
          <cell r="DJ131">
            <v>12.035335</v>
          </cell>
          <cell r="DK131">
            <v>12.083102000000002</v>
          </cell>
          <cell r="DL131">
            <v>11.711311800000006</v>
          </cell>
          <cell r="DM131">
            <v>11.834867500000001</v>
          </cell>
          <cell r="DN131">
            <v>11.489955</v>
          </cell>
          <cell r="DO131">
            <v>10.881955750000008</v>
          </cell>
          <cell r="DP131">
            <v>11.005297999999996</v>
          </cell>
          <cell r="DQ131">
            <v>10.857858999999996</v>
          </cell>
          <cell r="DR131">
            <v>11.399230000000003</v>
          </cell>
          <cell r="DV131">
            <v>18.590000000000003</v>
          </cell>
          <cell r="DW131">
            <v>19.690000000000001</v>
          </cell>
          <cell r="DX131">
            <v>18.810000000000002</v>
          </cell>
          <cell r="DY131">
            <v>13.691047000000001</v>
          </cell>
          <cell r="DZ131">
            <v>13.597374000000004</v>
          </cell>
          <cell r="EA131">
            <v>14.135622000000003</v>
          </cell>
          <cell r="EB131">
            <v>13.1151365</v>
          </cell>
          <cell r="EC131">
            <v>12.810408000000001</v>
          </cell>
          <cell r="ED131">
            <v>12.637645000000001</v>
          </cell>
          <cell r="EE131">
            <v>12.884047000000001</v>
          </cell>
          <cell r="EF131">
            <v>13.517719999999997</v>
          </cell>
          <cell r="EG131">
            <v>20.510695000000005</v>
          </cell>
          <cell r="FE131">
            <v>19.40127</v>
          </cell>
          <cell r="FF131">
            <v>22.259069</v>
          </cell>
          <cell r="FG131">
            <v>22.274920000000002</v>
          </cell>
          <cell r="FH131">
            <v>17.129660999999999</v>
          </cell>
          <cell r="FI131">
            <v>17.852320840000001</v>
          </cell>
          <cell r="FJ131">
            <v>16.918638999999999</v>
          </cell>
          <cell r="FK131">
            <v>13.90204469</v>
          </cell>
          <cell r="FL131">
            <v>13.579032480000002</v>
          </cell>
          <cell r="FM131">
            <v>13.395903700000002</v>
          </cell>
          <cell r="FN131">
            <v>13.657089820000001</v>
          </cell>
          <cell r="FO131">
            <v>14.328783199999998</v>
          </cell>
          <cell r="FP131">
            <v>21.741336700000009</v>
          </cell>
          <cell r="FZ131">
            <v>21.31</v>
          </cell>
          <cell r="GA131">
            <v>21.63</v>
          </cell>
          <cell r="GB131">
            <v>21.15</v>
          </cell>
          <cell r="GC131">
            <v>17.510000000000002</v>
          </cell>
          <cell r="GD131">
            <v>18.13</v>
          </cell>
          <cell r="GE131">
            <v>18.510000000000002</v>
          </cell>
          <cell r="GF131">
            <v>17.45</v>
          </cell>
          <cell r="GG131">
            <v>17.68</v>
          </cell>
          <cell r="GH131">
            <v>16.88</v>
          </cell>
          <cell r="GI131">
            <v>17.489999999999998</v>
          </cell>
          <cell r="GJ131">
            <v>17.66</v>
          </cell>
          <cell r="GK131">
            <v>17.239999999999998</v>
          </cell>
        </row>
        <row r="132">
          <cell r="CG132">
            <v>7.5200000000000005</v>
          </cell>
          <cell r="CH132">
            <v>7.25</v>
          </cell>
          <cell r="CI132">
            <v>7.4399999999999995</v>
          </cell>
          <cell r="CJ132">
            <v>7.2</v>
          </cell>
          <cell r="CK132">
            <v>6.9700000000000006</v>
          </cell>
          <cell r="CL132">
            <v>8</v>
          </cell>
          <cell r="CM132">
            <v>7.9099999999999993</v>
          </cell>
          <cell r="CN132">
            <v>8.5300000000000011</v>
          </cell>
          <cell r="CO132">
            <v>7.7100000000000009</v>
          </cell>
          <cell r="CP132">
            <v>7.8499999999999988</v>
          </cell>
          <cell r="CQ132">
            <v>8.0299999999999994</v>
          </cell>
          <cell r="CR132">
            <v>7.4200000000000008</v>
          </cell>
          <cell r="CT132">
            <v>4.92</v>
          </cell>
          <cell r="CU132">
            <v>5.26</v>
          </cell>
          <cell r="CV132">
            <v>5.9299999999999979</v>
          </cell>
          <cell r="CW132">
            <v>5.8499999999999988</v>
          </cell>
          <cell r="CX132">
            <v>6.77</v>
          </cell>
          <cell r="CY132">
            <v>7.1399999999999988</v>
          </cell>
          <cell r="CZ132">
            <v>7.7299999999999995</v>
          </cell>
          <cell r="DA132">
            <v>8.3199999999999985</v>
          </cell>
          <cell r="DB132">
            <v>8.0399999999999991</v>
          </cell>
          <cell r="DC132">
            <v>8.5899999999999981</v>
          </cell>
          <cell r="DD132">
            <v>8.93</v>
          </cell>
          <cell r="DE132">
            <v>7.92</v>
          </cell>
          <cell r="DG132">
            <v>8.7106149999999989</v>
          </cell>
          <cell r="DH132">
            <v>7.9572700000000021</v>
          </cell>
          <cell r="DI132">
            <v>8.2220625000000105</v>
          </cell>
          <cell r="DJ132">
            <v>8.7682020000000058</v>
          </cell>
          <cell r="DK132">
            <v>9.743914000000002</v>
          </cell>
          <cell r="DL132">
            <v>9.6526520000000016</v>
          </cell>
          <cell r="DM132">
            <v>10.108731000000008</v>
          </cell>
          <cell r="DN132">
            <v>9.7176593899999997</v>
          </cell>
          <cell r="DO132">
            <v>9.7333560399999861</v>
          </cell>
          <cell r="DP132">
            <v>10.363303500000001</v>
          </cell>
          <cell r="DQ132">
            <v>9.9140179999999951</v>
          </cell>
          <cell r="DR132">
            <v>9.5929335000000062</v>
          </cell>
          <cell r="DV132">
            <v>11.760000000000003</v>
          </cell>
          <cell r="DW132">
            <v>11.229999999999997</v>
          </cell>
          <cell r="DX132">
            <v>11.949999999999998</v>
          </cell>
          <cell r="DY132">
            <v>10.432734999999997</v>
          </cell>
          <cell r="DZ132">
            <v>11.584885499999997</v>
          </cell>
          <cell r="EA132">
            <v>12.576347</v>
          </cell>
          <cell r="EB132">
            <v>12.446288999999998</v>
          </cell>
          <cell r="EC132">
            <v>14.160341500000001</v>
          </cell>
          <cell r="ED132">
            <v>13.573867999999997</v>
          </cell>
          <cell r="EE132">
            <v>13.565659000000004</v>
          </cell>
          <cell r="EF132">
            <v>13.264512000000002</v>
          </cell>
          <cell r="EG132">
            <v>17.394279000000001</v>
          </cell>
          <cell r="FE132">
            <v>13.721470999999999</v>
          </cell>
          <cell r="FF132">
            <v>14.987717</v>
          </cell>
          <cell r="FG132">
            <v>14.88942761</v>
          </cell>
          <cell r="FH132">
            <v>14.020098900000001</v>
          </cell>
          <cell r="FI132">
            <v>15.852692810000001</v>
          </cell>
          <cell r="FJ132">
            <v>15.430845</v>
          </cell>
          <cell r="FK132">
            <v>13.19306634</v>
          </cell>
          <cell r="FL132">
            <v>15.009961990000003</v>
          </cell>
          <cell r="FM132">
            <v>14.388300079999999</v>
          </cell>
          <cell r="FN132">
            <v>14.379598540000005</v>
          </cell>
          <cell r="FO132">
            <v>14.060382720000002</v>
          </cell>
          <cell r="FP132">
            <v>18.43793574</v>
          </cell>
          <cell r="FZ132">
            <v>13.65</v>
          </cell>
          <cell r="GA132">
            <v>13.09</v>
          </cell>
          <cell r="GB132">
            <v>13.9</v>
          </cell>
          <cell r="GC132">
            <v>12.12</v>
          </cell>
          <cell r="GD132">
            <v>13.46</v>
          </cell>
          <cell r="GE132">
            <v>14.61</v>
          </cell>
          <cell r="GF132">
            <v>15.12</v>
          </cell>
          <cell r="GG132">
            <v>14.53</v>
          </cell>
          <cell r="GH132">
            <v>14.56</v>
          </cell>
          <cell r="GI132">
            <v>15.5</v>
          </cell>
          <cell r="GJ132">
            <v>14.83</v>
          </cell>
          <cell r="GK132">
            <v>14.35</v>
          </cell>
        </row>
        <row r="133"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0.32999999999999996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0.11000000000000001</v>
          </cell>
          <cell r="DA134">
            <v>0.16999999999999998</v>
          </cell>
          <cell r="DB134">
            <v>0.3</v>
          </cell>
          <cell r="DC134">
            <v>0.32</v>
          </cell>
          <cell r="DD134">
            <v>0.33</v>
          </cell>
          <cell r="DE134">
            <v>0.33999999999999997</v>
          </cell>
          <cell r="DG134">
            <v>0.36818700000000004</v>
          </cell>
          <cell r="DH134">
            <v>0.131025</v>
          </cell>
          <cell r="DI134">
            <v>2.6748000000000001E-2</v>
          </cell>
          <cell r="DJ134">
            <v>0.18621399999999999</v>
          </cell>
          <cell r="DK134">
            <v>0.25419800000000004</v>
          </cell>
          <cell r="DL134">
            <v>0.28800700000000001</v>
          </cell>
          <cell r="DM134">
            <v>0.35733000000000004</v>
          </cell>
          <cell r="DN134">
            <v>0.38321300000000003</v>
          </cell>
          <cell r="DO134">
            <v>0.38530699999999996</v>
          </cell>
          <cell r="DP134">
            <v>0.36117299999999997</v>
          </cell>
          <cell r="DQ134">
            <v>0.33635899999999996</v>
          </cell>
          <cell r="DR134">
            <v>0.35050999999999999</v>
          </cell>
          <cell r="DV134">
            <v>0.45</v>
          </cell>
          <cell r="DW134">
            <v>0.44</v>
          </cell>
          <cell r="DX134">
            <v>0.47</v>
          </cell>
          <cell r="DY134">
            <v>0.41637099999999999</v>
          </cell>
          <cell r="DZ134">
            <v>0.40566000000000002</v>
          </cell>
          <cell r="EA134">
            <v>0.43608999999999998</v>
          </cell>
          <cell r="EB134">
            <v>0.42613499999999999</v>
          </cell>
          <cell r="EC134">
            <v>0.43682100000000001</v>
          </cell>
          <cell r="ED134">
            <v>0.43281500000000001</v>
          </cell>
          <cell r="EE134">
            <v>0.44170199999999998</v>
          </cell>
          <cell r="EF134">
            <v>0.47803600000000002</v>
          </cell>
          <cell r="EG134">
            <v>0.70622900000000011</v>
          </cell>
          <cell r="FE134">
            <v>0.6</v>
          </cell>
          <cell r="FF134">
            <v>0.74</v>
          </cell>
          <cell r="FG134">
            <v>0.8</v>
          </cell>
          <cell r="FH134">
            <v>0.76</v>
          </cell>
          <cell r="FI134">
            <v>0.8</v>
          </cell>
          <cell r="FJ134">
            <v>0.93</v>
          </cell>
          <cell r="FK134">
            <v>0.87007078333333343</v>
          </cell>
          <cell r="FL134">
            <v>0.88139794333333343</v>
          </cell>
          <cell r="FZ134">
            <v>0.51</v>
          </cell>
          <cell r="GA134">
            <v>0.5</v>
          </cell>
          <cell r="GB134">
            <v>0.53</v>
          </cell>
          <cell r="GC134">
            <v>0.47</v>
          </cell>
          <cell r="GD134">
            <v>0.46</v>
          </cell>
          <cell r="GE134">
            <v>0.49</v>
          </cell>
          <cell r="GF134">
            <v>1.5</v>
          </cell>
          <cell r="GG134">
            <v>0.47</v>
          </cell>
          <cell r="GH134">
            <v>0.48</v>
          </cell>
          <cell r="GI134">
            <v>0.45</v>
          </cell>
          <cell r="GJ134">
            <v>0.42</v>
          </cell>
          <cell r="GK134">
            <v>0.43</v>
          </cell>
        </row>
        <row r="152">
          <cell r="CG152">
            <v>392.07</v>
          </cell>
          <cell r="CH152">
            <v>360.78</v>
          </cell>
          <cell r="CI152">
            <v>401.21000000000004</v>
          </cell>
          <cell r="CJ152">
            <v>381.47999999999996</v>
          </cell>
          <cell r="CK152">
            <v>367.9500000000001</v>
          </cell>
          <cell r="CL152">
            <v>359.49</v>
          </cell>
          <cell r="CM152">
            <v>315.49885032999998</v>
          </cell>
          <cell r="CN152">
            <v>329.63431352000009</v>
          </cell>
          <cell r="CO152">
            <v>322.74000000000007</v>
          </cell>
          <cell r="CP152">
            <v>327.06000000000006</v>
          </cell>
          <cell r="CQ152">
            <v>339.78558844000008</v>
          </cell>
          <cell r="CR152">
            <v>321.22522552999993</v>
          </cell>
          <cell r="CT152">
            <v>174.4</v>
          </cell>
          <cell r="CU152">
            <v>221.27</v>
          </cell>
          <cell r="CV152">
            <v>284.78000000000003</v>
          </cell>
          <cell r="CW152">
            <v>280.18000000000012</v>
          </cell>
          <cell r="CX152">
            <v>287.24999999999994</v>
          </cell>
          <cell r="CY152">
            <v>307.8</v>
          </cell>
          <cell r="CZ152">
            <v>311.06999999999994</v>
          </cell>
          <cell r="DA152">
            <v>319.32000000000005</v>
          </cell>
          <cell r="DB152">
            <v>312.07</v>
          </cell>
          <cell r="DC152">
            <v>339.89907743999999</v>
          </cell>
          <cell r="DD152">
            <v>367.04454000000004</v>
          </cell>
          <cell r="DE152">
            <v>370.775284</v>
          </cell>
          <cell r="DG152">
            <v>405.53433666999996</v>
          </cell>
          <cell r="DH152">
            <v>340.25796541000011</v>
          </cell>
          <cell r="DI152">
            <v>340.75413178999986</v>
          </cell>
          <cell r="DJ152">
            <v>358.81999153999965</v>
          </cell>
          <cell r="DK152">
            <v>375.50052966999999</v>
          </cell>
          <cell r="DL152">
            <v>417.45251746999992</v>
          </cell>
          <cell r="DM152">
            <v>419.33088866999981</v>
          </cell>
          <cell r="DN152">
            <v>374.86296477000013</v>
          </cell>
          <cell r="DO152">
            <v>381.64778266999986</v>
          </cell>
          <cell r="DP152">
            <v>384.62622567000039</v>
          </cell>
          <cell r="DQ152">
            <v>400.06796116999993</v>
          </cell>
          <cell r="DR152">
            <v>391.53892766999991</v>
          </cell>
          <cell r="DV152">
            <v>462.30000000000007</v>
          </cell>
          <cell r="DW152">
            <v>443.31999999999988</v>
          </cell>
          <cell r="DX152">
            <v>456.09000000000003</v>
          </cell>
          <cell r="DY152">
            <v>435.48039599999976</v>
          </cell>
          <cell r="DZ152">
            <v>436.03231400000004</v>
          </cell>
          <cell r="EA152">
            <v>443.44037522999986</v>
          </cell>
          <cell r="EB152">
            <v>422.06411199999985</v>
          </cell>
          <cell r="EC152">
            <v>438.8500434999998</v>
          </cell>
          <cell r="ED152">
            <v>440.68118150000009</v>
          </cell>
          <cell r="EE152">
            <v>443.10177450000009</v>
          </cell>
          <cell r="EF152">
            <v>447.95029550000015</v>
          </cell>
          <cell r="EG152">
            <v>629.43061349999994</v>
          </cell>
          <cell r="FE152">
            <v>446.87353940000003</v>
          </cell>
          <cell r="FF152">
            <v>478.19689171999994</v>
          </cell>
          <cell r="FG152">
            <v>465.79658125999998</v>
          </cell>
          <cell r="FH152">
            <v>468.67898968999998</v>
          </cell>
          <cell r="FI152">
            <v>480.15872999999993</v>
          </cell>
          <cell r="FJ152">
            <v>474.03500038800001</v>
          </cell>
          <cell r="FK152">
            <v>463.36966221121281</v>
          </cell>
          <cell r="FL152">
            <v>481.6271998942139</v>
          </cell>
          <cell r="FM152">
            <v>483.61207501853863</v>
          </cell>
          <cell r="FN152">
            <v>486.2537464146618</v>
          </cell>
          <cell r="FO152">
            <v>491.52139437812946</v>
          </cell>
          <cell r="FP152">
            <v>688.97779960179264</v>
          </cell>
          <cell r="FZ152">
            <v>471.13996368668359</v>
          </cell>
          <cell r="GA152">
            <v>451.04996368668361</v>
          </cell>
          <cell r="GB152">
            <v>464.31996368668331</v>
          </cell>
          <cell r="GC152">
            <v>444.32996368668347</v>
          </cell>
          <cell r="GD152">
            <v>444.81996368668359</v>
          </cell>
          <cell r="GE152">
            <v>462.07996368668336</v>
          </cell>
          <cell r="GF152">
            <v>587.26996368668301</v>
          </cell>
          <cell r="GG152">
            <v>537.39996368668369</v>
          </cell>
          <cell r="GH152">
            <v>543.75996368668302</v>
          </cell>
          <cell r="GI152">
            <v>547.09996368668351</v>
          </cell>
          <cell r="GJ152">
            <v>564.12996368668337</v>
          </cell>
          <cell r="GK152">
            <v>554.73996368668304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4.6500000000000004</v>
          </cell>
          <cell r="CK168">
            <v>4.91</v>
          </cell>
          <cell r="CL168">
            <v>4.04</v>
          </cell>
          <cell r="CM168">
            <v>3.8499999999999996</v>
          </cell>
          <cell r="CN168">
            <v>2.92</v>
          </cell>
          <cell r="CO168">
            <v>2.46</v>
          </cell>
          <cell r="CP168">
            <v>2.58</v>
          </cell>
          <cell r="CQ168">
            <v>2.3955000000000002</v>
          </cell>
          <cell r="CR168">
            <v>2.3420000000000001</v>
          </cell>
          <cell r="CT168">
            <v>0.26</v>
          </cell>
          <cell r="CU168">
            <v>1.42</v>
          </cell>
          <cell r="CV168">
            <v>2.36</v>
          </cell>
          <cell r="CW168">
            <v>2.5499999999999998</v>
          </cell>
          <cell r="CX168">
            <v>2.36</v>
          </cell>
          <cell r="CY168">
            <v>1.72</v>
          </cell>
          <cell r="CZ168">
            <v>2.2999999999999998</v>
          </cell>
          <cell r="DA168">
            <v>2.58</v>
          </cell>
          <cell r="DB168">
            <v>2.38</v>
          </cell>
          <cell r="DC168">
            <v>2.6814</v>
          </cell>
          <cell r="DD168">
            <v>2.5047999999999999</v>
          </cell>
          <cell r="DE168">
            <v>2.37</v>
          </cell>
          <cell r="DG168">
            <v>2.7233000000000001</v>
          </cell>
          <cell r="DH168">
            <v>2.0101</v>
          </cell>
          <cell r="DI168">
            <v>2.5099999999999998</v>
          </cell>
          <cell r="DJ168">
            <v>2.4058000000000002</v>
          </cell>
          <cell r="DK168">
            <v>2.3151999999999999</v>
          </cell>
          <cell r="DL168">
            <v>2.4022000000000001</v>
          </cell>
          <cell r="DM168">
            <v>2.2130000000000001</v>
          </cell>
          <cell r="DN168">
            <v>2.3597000000000001</v>
          </cell>
          <cell r="DO168">
            <v>3.8120000000000003</v>
          </cell>
          <cell r="DP168">
            <v>5.0228000000000002</v>
          </cell>
          <cell r="DQ168">
            <v>4.4858000000000002</v>
          </cell>
          <cell r="DR168">
            <v>4.8230000000000004</v>
          </cell>
          <cell r="DV168">
            <v>6.85</v>
          </cell>
          <cell r="DW168">
            <v>6.48</v>
          </cell>
          <cell r="DX168">
            <v>6.48</v>
          </cell>
          <cell r="DY168">
            <v>4.8932000000000002</v>
          </cell>
          <cell r="DZ168">
            <v>2.7269000000000001</v>
          </cell>
          <cell r="EA168">
            <v>2.4399000000000002</v>
          </cell>
          <cell r="EB168">
            <v>1.3661000000000001</v>
          </cell>
          <cell r="EC168">
            <v>1.5926</v>
          </cell>
          <cell r="ED168">
            <v>3.4796999999999998</v>
          </cell>
          <cell r="EE168">
            <v>4.5297000000000001</v>
          </cell>
          <cell r="EF168">
            <v>2.4428000000000001</v>
          </cell>
          <cell r="EG168">
            <v>1.1000000000000001E-3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74">
          <cell r="CG174">
            <v>71.359999999999985</v>
          </cell>
          <cell r="CH174">
            <v>74.909999999999982</v>
          </cell>
          <cell r="CI174">
            <v>83.57</v>
          </cell>
          <cell r="CJ174">
            <v>73.960000000000036</v>
          </cell>
          <cell r="CK174">
            <v>73.490000000000009</v>
          </cell>
          <cell r="CL174">
            <v>75.209999999999994</v>
          </cell>
          <cell r="CM174">
            <v>71.140572709999987</v>
          </cell>
          <cell r="CN174">
            <v>74.091928390000007</v>
          </cell>
          <cell r="CO174">
            <v>66.06916142</v>
          </cell>
          <cell r="CP174">
            <v>64.171457259999997</v>
          </cell>
          <cell r="CQ174">
            <v>70.434994590000002</v>
          </cell>
          <cell r="CR174">
            <v>69.55196737</v>
          </cell>
          <cell r="CT174">
            <v>45.01</v>
          </cell>
          <cell r="CU174">
            <v>45.260000000000005</v>
          </cell>
          <cell r="CV174">
            <v>54.52000000000001</v>
          </cell>
          <cell r="CW174">
            <v>51.010000000000005</v>
          </cell>
          <cell r="CX174">
            <v>50.42</v>
          </cell>
          <cell r="CY174">
            <v>53.130000000000017</v>
          </cell>
          <cell r="CZ174">
            <v>53.19</v>
          </cell>
          <cell r="DA174">
            <v>53.730000000000011</v>
          </cell>
          <cell r="DB174">
            <v>51.790000000000006</v>
          </cell>
          <cell r="DC174">
            <v>54.133896999999997</v>
          </cell>
          <cell r="DD174">
            <v>56.294178000000002</v>
          </cell>
          <cell r="DE174">
            <v>57.692248999999997</v>
          </cell>
          <cell r="DG174">
            <v>67.697894999999988</v>
          </cell>
          <cell r="DH174">
            <v>60.464027000000016</v>
          </cell>
          <cell r="DI174">
            <v>58.282615149999984</v>
          </cell>
          <cell r="DJ174">
            <v>62.643966999999968</v>
          </cell>
          <cell r="DK174">
            <v>63.271287999999956</v>
          </cell>
          <cell r="DL174">
            <v>66.105769999999964</v>
          </cell>
          <cell r="DM174">
            <v>69.941144999999977</v>
          </cell>
          <cell r="DN174">
            <v>68.049808999999968</v>
          </cell>
          <cell r="DO174">
            <v>66.492840000000001</v>
          </cell>
          <cell r="DP174">
            <v>64.09172300000003</v>
          </cell>
          <cell r="DQ174">
            <v>62.346976000000005</v>
          </cell>
          <cell r="DR174">
            <v>63.312877</v>
          </cell>
          <cell r="DV174">
            <v>88.62</v>
          </cell>
          <cell r="DW174">
            <v>95.120000000000033</v>
          </cell>
          <cell r="DX174">
            <v>102.20000000000002</v>
          </cell>
          <cell r="DY174">
            <v>91.70565000000002</v>
          </cell>
          <cell r="DZ174">
            <v>95.851009000000005</v>
          </cell>
          <cell r="EA174">
            <v>100.436035</v>
          </cell>
          <cell r="EB174">
            <v>97.008417000000009</v>
          </cell>
          <cell r="EC174">
            <v>95.453312000000011</v>
          </cell>
          <cell r="ED174">
            <v>92.877409999999998</v>
          </cell>
          <cell r="EE174">
            <v>95.297906999999995</v>
          </cell>
          <cell r="EF174">
            <v>97.874268999999998</v>
          </cell>
          <cell r="EG174">
            <v>145.33851300000003</v>
          </cell>
          <cell r="FE174">
            <v>118.556838</v>
          </cell>
          <cell r="FF174">
            <v>127.87955063999999</v>
          </cell>
          <cell r="FG174">
            <v>127.20813550000001</v>
          </cell>
          <cell r="FH174">
            <v>118.45971401999999</v>
          </cell>
          <cell r="FI174">
            <v>120.09073649999999</v>
          </cell>
          <cell r="FJ174">
            <v>113.46032809499999</v>
          </cell>
          <cell r="FK174">
            <v>109.28895141519635</v>
          </cell>
          <cell r="FL174">
            <v>107.53698184341654</v>
          </cell>
          <cell r="FM174">
            <v>104.63499006544217</v>
          </cell>
          <cell r="FN174">
            <v>107.36190374174336</v>
          </cell>
          <cell r="FO174">
            <v>110.26441375225056</v>
          </cell>
          <cell r="FP174">
            <v>163.73727329262456</v>
          </cell>
          <cell r="FZ174">
            <v>134.28274081724362</v>
          </cell>
          <cell r="GA174">
            <v>144.84205925276703</v>
          </cell>
          <cell r="GB174">
            <v>144.0815846420542</v>
          </cell>
          <cell r="GC174">
            <v>134.17273388340925</v>
          </cell>
          <cell r="GD174">
            <v>136.02010239157525</v>
          </cell>
          <cell r="GE174">
            <v>128.51020732030918</v>
          </cell>
          <cell r="GF174">
            <v>123.78552080711819</v>
          </cell>
          <cell r="GG174">
            <v>121.80116225053283</v>
          </cell>
          <cell r="GH174">
            <v>118.51423746112926</v>
          </cell>
          <cell r="GI174">
            <v>121.60286101589837</v>
          </cell>
          <cell r="GJ174">
            <v>124.89037277848772</v>
          </cell>
          <cell r="GK174">
            <v>185.4561086697984</v>
          </cell>
        </row>
        <row r="180"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0.22720000000000001</v>
          </cell>
          <cell r="EB180">
            <v>0.28870000000000001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0.25490000000000002</v>
          </cell>
          <cell r="EG180">
            <v>0.24340000000000001</v>
          </cell>
          <cell r="FE180">
            <v>0</v>
          </cell>
          <cell r="FF180">
            <v>0.4269</v>
          </cell>
          <cell r="FG180">
            <v>0.41395000000000004</v>
          </cell>
          <cell r="FH180">
            <v>0.34735000000000005</v>
          </cell>
          <cell r="FI180">
            <v>0.36855000000000004</v>
          </cell>
          <cell r="FJ180">
            <v>0.33543000000000001</v>
          </cell>
          <cell r="FK180">
            <v>0.29447400000000001</v>
          </cell>
          <cell r="FL180">
            <v>0.29202600000000001</v>
          </cell>
          <cell r="FM180">
            <v>0.29763600000000001</v>
          </cell>
          <cell r="FN180">
            <v>0.25601999999999997</v>
          </cell>
          <cell r="FO180">
            <v>0.25999800000000001</v>
          </cell>
          <cell r="FP180">
            <v>0.24826799999999999</v>
          </cell>
          <cell r="FZ180">
            <v>0.18844401967199403</v>
          </cell>
          <cell r="GA180">
            <v>0.20191967241598774</v>
          </cell>
          <cell r="GB180">
            <v>0.21667067199892268</v>
          </cell>
          <cell r="GC180">
            <v>0.19482075386670031</v>
          </cell>
          <cell r="GD180">
            <v>0.20342550362341233</v>
          </cell>
          <cell r="GE180">
            <v>0.21719310323415164</v>
          </cell>
          <cell r="GF180">
            <v>0.17592103565106487</v>
          </cell>
          <cell r="GG180">
            <v>0.17140354202879104</v>
          </cell>
          <cell r="GH180">
            <v>0.16770042650849176</v>
          </cell>
          <cell r="GI180">
            <v>0.1619690485455389</v>
          </cell>
          <cell r="GJ180">
            <v>0.1578049642882729</v>
          </cell>
          <cell r="GK180">
            <v>0.16010980797310648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91">
          <cell r="CG191">
            <v>0.94000000000000006</v>
          </cell>
          <cell r="CH191">
            <v>0.59</v>
          </cell>
          <cell r="CI191">
            <v>0.19</v>
          </cell>
          <cell r="CJ191">
            <v>0.22</v>
          </cell>
          <cell r="CK191">
            <v>0.92999999999999994</v>
          </cell>
          <cell r="CL191">
            <v>2.2000000000000002</v>
          </cell>
          <cell r="CM191">
            <v>1.6400000000000001</v>
          </cell>
          <cell r="CN191">
            <v>1.4700000000000002</v>
          </cell>
          <cell r="CO191">
            <v>1.63</v>
          </cell>
          <cell r="CP191">
            <v>2.4700000000000002</v>
          </cell>
          <cell r="CQ191">
            <v>2.97</v>
          </cell>
          <cell r="CR191">
            <v>2.3400000000000003</v>
          </cell>
          <cell r="CT191">
            <v>1.96</v>
          </cell>
          <cell r="CU191">
            <v>0.23</v>
          </cell>
          <cell r="CV191">
            <v>7.0000000000000007E-2</v>
          </cell>
          <cell r="CW191">
            <v>0.08</v>
          </cell>
          <cell r="CX191">
            <v>0.41000000000000003</v>
          </cell>
          <cell r="CY191">
            <v>0.84000000000000008</v>
          </cell>
          <cell r="CZ191">
            <v>0.69</v>
          </cell>
          <cell r="DA191">
            <v>1.36</v>
          </cell>
          <cell r="DB191">
            <v>0.82000000000000006</v>
          </cell>
          <cell r="DC191">
            <v>1.3900000000000001</v>
          </cell>
          <cell r="DD191">
            <v>2.9299999999999997</v>
          </cell>
          <cell r="DE191">
            <v>3.7300000000000004</v>
          </cell>
          <cell r="DG191">
            <v>2.0042900000000001</v>
          </cell>
          <cell r="DH191">
            <v>0.41722000000000004</v>
          </cell>
          <cell r="DI191">
            <v>6.4610000000000001E-2</v>
          </cell>
          <cell r="DJ191">
            <v>0.22211000000000003</v>
          </cell>
          <cell r="DK191">
            <v>0.96774999999999989</v>
          </cell>
          <cell r="DL191">
            <v>1.5084200000000001</v>
          </cell>
          <cell r="DM191">
            <v>1.69882</v>
          </cell>
          <cell r="DN191">
            <v>1.7002500000000003</v>
          </cell>
          <cell r="DO191">
            <v>1.41856</v>
          </cell>
          <cell r="DP191">
            <v>1.8518000000000001</v>
          </cell>
          <cell r="DQ191">
            <v>1.6938500000000003</v>
          </cell>
          <cell r="DR191">
            <v>1.8407100000000003</v>
          </cell>
          <cell r="DV191">
            <v>0.84</v>
          </cell>
          <cell r="DW191">
            <v>0.39</v>
          </cell>
          <cell r="DX191">
            <v>7.0000000000000007E-2</v>
          </cell>
          <cell r="DY191">
            <v>0.53410999999999997</v>
          </cell>
          <cell r="DZ191">
            <v>1.15526</v>
          </cell>
          <cell r="EA191">
            <v>1.7672300000000001</v>
          </cell>
          <cell r="EB191">
            <v>1.2906199999999999</v>
          </cell>
          <cell r="EC191">
            <v>1.6453499999999999</v>
          </cell>
          <cell r="ED191">
            <v>1.2788700000000002</v>
          </cell>
          <cell r="EE191">
            <v>2.6207400000000001</v>
          </cell>
          <cell r="EF191">
            <v>2.2688999999999999</v>
          </cell>
          <cell r="EG191">
            <v>3.1820999999999997</v>
          </cell>
          <cell r="FE191">
            <v>1.3004800000000001</v>
          </cell>
          <cell r="FF191">
            <v>2.0806149999999999</v>
          </cell>
          <cell r="FG191">
            <v>1.9545399999999999</v>
          </cell>
          <cell r="FH191">
            <v>2.2131949999999998</v>
          </cell>
          <cell r="FI191">
            <v>3.7450999999999999</v>
          </cell>
          <cell r="FJ191">
            <v>3.529655</v>
          </cell>
          <cell r="FK191">
            <v>1.3680572</v>
          </cell>
          <cell r="FL191">
            <v>1.7440709999999999</v>
          </cell>
          <cell r="FM191">
            <v>1.3556022000000003</v>
          </cell>
          <cell r="FN191">
            <v>2.7779844000000002</v>
          </cell>
          <cell r="FO191">
            <v>2.4050340000000001</v>
          </cell>
          <cell r="FP191">
            <v>3.3730259999999999</v>
          </cell>
          <cell r="FZ191">
            <v>6.7904631548566696</v>
          </cell>
          <cell r="GA191">
            <v>3.401139481892109</v>
          </cell>
          <cell r="GB191">
            <v>3.2381877334085631</v>
          </cell>
          <cell r="GC191">
            <v>4.7221664565430954</v>
          </cell>
          <cell r="GD191">
            <v>3.1703380494678317</v>
          </cell>
          <cell r="GE191">
            <v>7.3763809922645978</v>
          </cell>
          <cell r="GF191">
            <v>6.0173515918081417</v>
          </cell>
          <cell r="GG191">
            <v>-4.2250382646774627</v>
          </cell>
          <cell r="GH191">
            <v>4.1979499444607891</v>
          </cell>
          <cell r="GI191">
            <v>11.667931805676085</v>
          </cell>
          <cell r="GJ191">
            <v>8.2218796206371643</v>
          </cell>
          <cell r="GK191">
            <v>-0.58424369811575061</v>
          </cell>
        </row>
        <row r="192">
          <cell r="CG192">
            <v>14.270000000000003</v>
          </cell>
          <cell r="CH192">
            <v>13.799999999999999</v>
          </cell>
          <cell r="CI192">
            <v>13.719999999999999</v>
          </cell>
          <cell r="CJ192">
            <v>11.950000000000001</v>
          </cell>
          <cell r="CK192">
            <v>12.4</v>
          </cell>
          <cell r="CL192">
            <v>12.750000000000002</v>
          </cell>
          <cell r="CM192">
            <v>12.18</v>
          </cell>
          <cell r="CN192">
            <v>13.12</v>
          </cell>
          <cell r="CO192">
            <v>13.060000000000002</v>
          </cell>
          <cell r="CP192">
            <v>13.790000000000001</v>
          </cell>
          <cell r="CQ192">
            <v>13.730000000000002</v>
          </cell>
          <cell r="CR192">
            <v>13.95</v>
          </cell>
          <cell r="CT192">
            <v>16.079999999999998</v>
          </cell>
          <cell r="CU192">
            <v>15.720000000000002</v>
          </cell>
          <cell r="CV192">
            <v>15.830000000000002</v>
          </cell>
          <cell r="CW192">
            <v>15.79</v>
          </cell>
          <cell r="CX192">
            <v>16.240000000000002</v>
          </cell>
          <cell r="CY192">
            <v>17.09</v>
          </cell>
          <cell r="CZ192">
            <v>16.09</v>
          </cell>
          <cell r="DA192">
            <v>9.8499999999999979</v>
          </cell>
          <cell r="DB192">
            <v>15.23</v>
          </cell>
          <cell r="DC192">
            <v>18.59</v>
          </cell>
          <cell r="DD192">
            <v>18.310000000000002</v>
          </cell>
          <cell r="DE192">
            <v>16.579999999999998</v>
          </cell>
          <cell r="DG192">
            <v>19.86252</v>
          </cell>
          <cell r="DH192">
            <v>18.378509999999999</v>
          </cell>
          <cell r="DI192">
            <v>17.739450000000001</v>
          </cell>
          <cell r="DJ192">
            <v>18.485449999999997</v>
          </cell>
          <cell r="DK192">
            <v>18.049610000000001</v>
          </cell>
          <cell r="DL192">
            <v>19.546969999999998</v>
          </cell>
          <cell r="DM192">
            <v>19.294020000000003</v>
          </cell>
          <cell r="DN192">
            <v>20.541525</v>
          </cell>
          <cell r="DO192">
            <v>19.324574999999999</v>
          </cell>
          <cell r="DP192">
            <v>19.159134999999999</v>
          </cell>
          <cell r="DQ192">
            <v>19.925974999999998</v>
          </cell>
          <cell r="DR192">
            <v>19.376550000000002</v>
          </cell>
          <cell r="DV192">
            <v>19.470000000000002</v>
          </cell>
          <cell r="DW192">
            <v>20.990000000000002</v>
          </cell>
          <cell r="DX192">
            <v>21.1</v>
          </cell>
          <cell r="DY192">
            <v>20.431699999999999</v>
          </cell>
          <cell r="DZ192">
            <v>20.102989999999998</v>
          </cell>
          <cell r="EA192">
            <v>20.615419999999997</v>
          </cell>
          <cell r="EB192">
            <v>19.679539999999999</v>
          </cell>
          <cell r="EC192">
            <v>20.0456</v>
          </cell>
          <cell r="ED192">
            <v>19.760870000000001</v>
          </cell>
          <cell r="EE192">
            <v>18.314440000000001</v>
          </cell>
          <cell r="EF192">
            <v>20.858049999999999</v>
          </cell>
          <cell r="EG192">
            <v>26.558434999999999</v>
          </cell>
          <cell r="FE192">
            <v>20.413734999999999</v>
          </cell>
          <cell r="FF192">
            <v>21.165234999999999</v>
          </cell>
          <cell r="FG192">
            <v>20.078424999999999</v>
          </cell>
          <cell r="FH192">
            <v>20.209589999999999</v>
          </cell>
          <cell r="FI192">
            <v>21.91816</v>
          </cell>
          <cell r="FJ192">
            <v>20.591245000000001</v>
          </cell>
          <cell r="FK192">
            <v>20.860312400000002</v>
          </cell>
          <cell r="FL192">
            <v>21.248336000000002</v>
          </cell>
          <cell r="FM192">
            <v>20.9465222</v>
          </cell>
          <cell r="FN192">
            <v>19.413306400000003</v>
          </cell>
          <cell r="FO192">
            <v>22.109532999999999</v>
          </cell>
          <cell r="FP192">
            <v>28.151941100000002</v>
          </cell>
          <cell r="FZ192">
            <v>21.16953684514333</v>
          </cell>
          <cell r="GA192">
            <v>21.948860518107892</v>
          </cell>
          <cell r="GB192">
            <v>20.821812266591436</v>
          </cell>
          <cell r="GC192">
            <v>20.957833543456903</v>
          </cell>
          <cell r="GD192">
            <v>22.729661950532165</v>
          </cell>
          <cell r="GE192">
            <v>21.3536190077354</v>
          </cell>
          <cell r="GF192">
            <v>21.632648408191855</v>
          </cell>
          <cell r="GG192">
            <v>22.035038264677461</v>
          </cell>
          <cell r="GH192">
            <v>21.722050055539214</v>
          </cell>
          <cell r="GI192">
            <v>20.132068194323914</v>
          </cell>
          <cell r="GJ192">
            <v>22.928120379362834</v>
          </cell>
          <cell r="GK192">
            <v>29.194243698115748</v>
          </cell>
        </row>
        <row r="194"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0.2742</v>
          </cell>
          <cell r="ED194">
            <v>0.30885000000000001</v>
          </cell>
          <cell r="EE194">
            <v>0.48180000000000001</v>
          </cell>
          <cell r="EF194">
            <v>0.45824999999999999</v>
          </cell>
          <cell r="EG194">
            <v>1.4277</v>
          </cell>
          <cell r="FE194">
            <v>0.88883999999999996</v>
          </cell>
          <cell r="FF194">
            <v>1.564635</v>
          </cell>
          <cell r="FG194">
            <v>1.47231</v>
          </cell>
          <cell r="FH194">
            <v>1.7355149999999999</v>
          </cell>
          <cell r="FI194">
            <v>1.8249</v>
          </cell>
          <cell r="FJ194">
            <v>1.6791</v>
          </cell>
          <cell r="FK194">
            <v>0</v>
          </cell>
          <cell r="FL194">
            <v>0.29065200000000002</v>
          </cell>
          <cell r="FM194">
            <v>0.32738100000000003</v>
          </cell>
          <cell r="FN194">
            <v>0.51070800000000005</v>
          </cell>
          <cell r="FO194">
            <v>0.48574500000000004</v>
          </cell>
          <cell r="FP194">
            <v>1.5133620000000001</v>
          </cell>
        </row>
        <row r="196">
          <cell r="CG196">
            <v>7.5400000000000009</v>
          </cell>
          <cell r="CH196">
            <v>8.99</v>
          </cell>
          <cell r="CI196">
            <v>9.4300000000000015</v>
          </cell>
          <cell r="CJ196">
            <v>5.9599999999999991</v>
          </cell>
          <cell r="CK196">
            <v>5.8100000000000005</v>
          </cell>
          <cell r="CL196">
            <v>5.8000000000000007</v>
          </cell>
          <cell r="CM196">
            <v>5.29</v>
          </cell>
          <cell r="CN196">
            <v>5.58</v>
          </cell>
          <cell r="CO196">
            <v>5.26</v>
          </cell>
          <cell r="CP196">
            <v>5.3800000000000008</v>
          </cell>
          <cell r="CQ196">
            <v>5.58</v>
          </cell>
          <cell r="CR196">
            <v>5.98</v>
          </cell>
          <cell r="CT196">
            <v>7.42</v>
          </cell>
          <cell r="CU196">
            <v>8.8199999999999985</v>
          </cell>
          <cell r="CV196">
            <v>9.1199999999999992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6.4700000000000006</v>
          </cell>
          <cell r="DD196">
            <v>6.63</v>
          </cell>
          <cell r="DE196">
            <v>7.33</v>
          </cell>
          <cell r="DG196">
            <v>9.8783520000000014</v>
          </cell>
          <cell r="DH196">
            <v>9.8488469999999992</v>
          </cell>
          <cell r="DI196">
            <v>9.1242030000000014</v>
          </cell>
          <cell r="DJ196">
            <v>8.1255129999999998</v>
          </cell>
          <cell r="DK196">
            <v>8.1838999999999995</v>
          </cell>
          <cell r="DL196">
            <v>8.0749230000000001</v>
          </cell>
          <cell r="DM196">
            <v>7.9950319999999984</v>
          </cell>
          <cell r="DN196">
            <v>7.9648779999999997</v>
          </cell>
          <cell r="DO196">
            <v>7.5589570000000004</v>
          </cell>
          <cell r="DP196">
            <v>7.3931500000000003</v>
          </cell>
          <cell r="DQ196">
            <v>7.4786859999999997</v>
          </cell>
          <cell r="DR196">
            <v>7.9582749999999995</v>
          </cell>
          <cell r="DV196">
            <v>12.560000000000002</v>
          </cell>
          <cell r="DW196">
            <v>13.27</v>
          </cell>
          <cell r="DX196">
            <v>12.700000000000001</v>
          </cell>
          <cell r="DY196">
            <v>9.0954739999999994</v>
          </cell>
          <cell r="DZ196">
            <v>9.2417149999999992</v>
          </cell>
          <cell r="EA196">
            <v>9.6540169999999996</v>
          </cell>
          <cell r="EB196">
            <v>8.9125699999999988</v>
          </cell>
          <cell r="EC196">
            <v>8.871179999999999</v>
          </cell>
          <cell r="ED196">
            <v>8.8493150000000007</v>
          </cell>
          <cell r="EE196">
            <v>8.8622049999999994</v>
          </cell>
          <cell r="EF196">
            <v>9.1683950000000003</v>
          </cell>
          <cell r="EG196">
            <v>12.887882000000001</v>
          </cell>
          <cell r="FE196">
            <v>12.783713000000001</v>
          </cell>
          <cell r="FF196">
            <v>14.111777999999999</v>
          </cell>
          <cell r="FG196">
            <v>14.555581999999999</v>
          </cell>
          <cell r="FH196">
            <v>10.694777</v>
          </cell>
          <cell r="FI196">
            <v>11.019239000000001</v>
          </cell>
          <cell r="FJ196">
            <v>10.064750999999999</v>
          </cell>
          <cell r="FK196">
            <v>9.4473241999999988</v>
          </cell>
          <cell r="FL196">
            <v>9.4034507999999999</v>
          </cell>
          <cell r="FM196">
            <v>9.3802739000000006</v>
          </cell>
          <cell r="FN196">
            <v>9.3939372999999993</v>
          </cell>
          <cell r="FO196">
            <v>9.7184987000000014</v>
          </cell>
          <cell r="FP196">
            <v>13.661154920000001</v>
          </cell>
          <cell r="FZ196">
            <v>15.1</v>
          </cell>
          <cell r="GA196">
            <v>15.71</v>
          </cell>
          <cell r="GB196">
            <v>15.85</v>
          </cell>
          <cell r="GC196">
            <v>12.47</v>
          </cell>
          <cell r="GD196">
            <v>13</v>
          </cell>
          <cell r="GE196">
            <v>13.9</v>
          </cell>
          <cell r="GF196">
            <v>11.52</v>
          </cell>
          <cell r="GG196">
            <v>10.85</v>
          </cell>
          <cell r="GH196">
            <v>10.48</v>
          </cell>
          <cell r="GI196">
            <v>10.199999999999999</v>
          </cell>
          <cell r="GJ196">
            <v>10.15</v>
          </cell>
          <cell r="GK196">
            <v>10.89</v>
          </cell>
        </row>
        <row r="197">
          <cell r="CG197">
            <v>2.3600000000000003</v>
          </cell>
          <cell r="CH197">
            <v>2.9899999999999998</v>
          </cell>
          <cell r="CI197">
            <v>4.03</v>
          </cell>
          <cell r="CJ197">
            <v>4.12</v>
          </cell>
          <cell r="CK197">
            <v>4.58</v>
          </cell>
          <cell r="CL197">
            <v>4.2699999999999996</v>
          </cell>
          <cell r="CM197">
            <v>3.2699999999999996</v>
          </cell>
          <cell r="CN197">
            <v>3.72</v>
          </cell>
          <cell r="CO197">
            <v>4.74</v>
          </cell>
          <cell r="CP197">
            <v>4.9000000000000004</v>
          </cell>
          <cell r="CQ197">
            <v>2.85</v>
          </cell>
          <cell r="CR197">
            <v>2.2999999999999998</v>
          </cell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1.0900000000000001</v>
          </cell>
          <cell r="DB197">
            <v>1.23</v>
          </cell>
          <cell r="DC197">
            <v>1.1499999999999999</v>
          </cell>
          <cell r="DD197">
            <v>0.98</v>
          </cell>
          <cell r="DE197">
            <v>1.1399999999999999</v>
          </cell>
          <cell r="DG197">
            <v>2.0723289999999999</v>
          </cell>
          <cell r="DH197">
            <v>2.0742509999999998</v>
          </cell>
          <cell r="DI197">
            <v>2.9073189999999998</v>
          </cell>
          <cell r="DJ197">
            <v>3.3384479999999996</v>
          </cell>
          <cell r="DK197">
            <v>3.7656890000000005</v>
          </cell>
          <cell r="DL197">
            <v>4.2987249999999992</v>
          </cell>
          <cell r="DM197">
            <v>4.0236920000000005</v>
          </cell>
          <cell r="DN197">
            <v>3.8250909999999996</v>
          </cell>
          <cell r="DO197">
            <v>4.2596470000000002</v>
          </cell>
          <cell r="DP197">
            <v>3.9451429999999998</v>
          </cell>
          <cell r="DQ197">
            <v>3.6275119999999998</v>
          </cell>
          <cell r="DR197">
            <v>3.1041590000000006</v>
          </cell>
          <cell r="DV197">
            <v>3.15</v>
          </cell>
          <cell r="DW197">
            <v>2.0599999999999996</v>
          </cell>
          <cell r="DX197">
            <v>2.31</v>
          </cell>
          <cell r="DY197">
            <v>2.8020999999999998</v>
          </cell>
          <cell r="DZ197">
            <v>3.0557999999999996</v>
          </cell>
          <cell r="EA197">
            <v>3.7277139999999993</v>
          </cell>
          <cell r="EB197">
            <v>3.9335979999999999</v>
          </cell>
          <cell r="EC197">
            <v>3.6945350000000006</v>
          </cell>
          <cell r="ED197">
            <v>3.7181469999999996</v>
          </cell>
          <cell r="EE197">
            <v>3.8907129999999999</v>
          </cell>
          <cell r="EF197">
            <v>3.335858</v>
          </cell>
          <cell r="EG197">
            <v>4.6351009999999997</v>
          </cell>
          <cell r="FE197">
            <v>3.6326849999999999</v>
          </cell>
          <cell r="FF197">
            <v>3.6248</v>
          </cell>
          <cell r="FG197">
            <v>3.5672350000000002</v>
          </cell>
          <cell r="FH197">
            <v>3.8367249999999999</v>
          </cell>
          <cell r="FI197">
            <v>4.1041299999999996</v>
          </cell>
          <cell r="FJ197">
            <v>4.0901100000000001</v>
          </cell>
          <cell r="FK197">
            <v>4.1302779000000003</v>
          </cell>
          <cell r="FL197">
            <v>3.8792617500000008</v>
          </cell>
          <cell r="FM197">
            <v>3.90405435</v>
          </cell>
          <cell r="FN197">
            <v>4.0852486499999996</v>
          </cell>
          <cell r="FO197">
            <v>3.5026509000000003</v>
          </cell>
          <cell r="FP197">
            <v>4.86685605</v>
          </cell>
          <cell r="FZ197">
            <v>3.41</v>
          </cell>
          <cell r="GA197">
            <v>2.23</v>
          </cell>
          <cell r="GB197">
            <v>2.5099999999999998</v>
          </cell>
          <cell r="GC197">
            <v>3.04</v>
          </cell>
          <cell r="GD197">
            <v>3.31</v>
          </cell>
          <cell r="GE197">
            <v>4.04</v>
          </cell>
          <cell r="GF197">
            <v>4.58</v>
          </cell>
          <cell r="GG197">
            <v>4.3499999999999996</v>
          </cell>
          <cell r="GH197">
            <v>4.84</v>
          </cell>
          <cell r="GI197">
            <v>4.49</v>
          </cell>
          <cell r="GJ197">
            <v>4.13</v>
          </cell>
          <cell r="GK197">
            <v>3.53</v>
          </cell>
        </row>
        <row r="198"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</row>
        <row r="212">
          <cell r="CG212">
            <v>232.58</v>
          </cell>
          <cell r="CH212">
            <v>211.73999999999998</v>
          </cell>
          <cell r="CI212">
            <v>225.02999999999997</v>
          </cell>
          <cell r="CJ212">
            <v>213.29000000000002</v>
          </cell>
          <cell r="CK212">
            <v>211.73000000000002</v>
          </cell>
          <cell r="CL212">
            <v>195.46000000000004</v>
          </cell>
          <cell r="CM212">
            <v>189.71196556000001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209.46616521999999</v>
          </cell>
          <cell r="CR212">
            <v>195.10790704999999</v>
          </cell>
          <cell r="CT212">
            <v>130.49</v>
          </cell>
          <cell r="CU212">
            <v>165.04</v>
          </cell>
          <cell r="CV212">
            <v>166.32</v>
          </cell>
          <cell r="CW212">
            <v>166.15999999999997</v>
          </cell>
          <cell r="CX212">
            <v>165.10000000000002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200.39000000000004</v>
          </cell>
          <cell r="DC212">
            <v>213.25353934999998</v>
          </cell>
          <cell r="DD212">
            <v>223.17034718999997</v>
          </cell>
          <cell r="DE212">
            <v>245.78762400000005</v>
          </cell>
          <cell r="DG212">
            <v>246.88801999999998</v>
          </cell>
          <cell r="DH212">
            <v>219.11762799999997</v>
          </cell>
          <cell r="DI212">
            <v>214.363429</v>
          </cell>
          <cell r="DJ212">
            <v>234.271289</v>
          </cell>
          <cell r="DK212">
            <v>235.31924599999996</v>
          </cell>
          <cell r="DL212">
            <v>266.18026899999995</v>
          </cell>
          <cell r="DM212">
            <v>277.71948999999995</v>
          </cell>
          <cell r="DN212">
            <v>269.05350400000003</v>
          </cell>
          <cell r="DO212">
            <v>279.214718</v>
          </cell>
          <cell r="DP212">
            <v>285.37677500000007</v>
          </cell>
          <cell r="DQ212">
            <v>311.64248600000002</v>
          </cell>
          <cell r="DR212">
            <v>321.546853</v>
          </cell>
          <cell r="DV212">
            <v>355.60999999999996</v>
          </cell>
          <cell r="DW212">
            <v>344.54</v>
          </cell>
          <cell r="DX212">
            <v>351.58000000000004</v>
          </cell>
          <cell r="DY212">
            <v>334.12088499999999</v>
          </cell>
          <cell r="DZ212">
            <v>318.72416600000008</v>
          </cell>
          <cell r="EA212">
            <v>332.40962500000001</v>
          </cell>
          <cell r="EB212">
            <v>321.74555199999998</v>
          </cell>
          <cell r="EC212">
            <v>344.50949500000002</v>
          </cell>
          <cell r="ED212">
            <v>371.66826900000001</v>
          </cell>
          <cell r="EE212">
            <v>377.86532999999997</v>
          </cell>
          <cell r="EF212">
            <v>369.931735</v>
          </cell>
          <cell r="EG212">
            <v>488.37018799999998</v>
          </cell>
          <cell r="FE212">
            <v>353.24862299999995</v>
          </cell>
          <cell r="FF212">
            <v>342.81628499999999</v>
          </cell>
          <cell r="FG212">
            <v>354.39289699999995</v>
          </cell>
          <cell r="FH212">
            <v>343.430364</v>
          </cell>
          <cell r="FI212">
            <v>370.20615499999997</v>
          </cell>
          <cell r="FJ212">
            <v>368.65957700000001</v>
          </cell>
          <cell r="FK212">
            <v>377.58928486230775</v>
          </cell>
          <cell r="FL212">
            <v>401.70493331230767</v>
          </cell>
          <cell r="FM212">
            <v>430.48153375230788</v>
          </cell>
          <cell r="FN212">
            <v>437.01767161230777</v>
          </cell>
          <cell r="FO212">
            <v>428.64765931230772</v>
          </cell>
          <cell r="FP212">
            <v>554.2572546923077</v>
          </cell>
          <cell r="FZ212">
            <v>520.5119512382098</v>
          </cell>
          <cell r="GA212">
            <v>499.2519512382101</v>
          </cell>
          <cell r="GB212">
            <v>509.90195123821036</v>
          </cell>
          <cell r="GC212">
            <v>495.29195123821034</v>
          </cell>
          <cell r="GD212">
            <v>472.47195123820984</v>
          </cell>
          <cell r="GE212">
            <v>497.88195123821021</v>
          </cell>
          <cell r="GF212">
            <v>505.60891123821</v>
          </cell>
          <cell r="GG212">
            <v>499.47467123820985</v>
          </cell>
          <cell r="GH212">
            <v>501.59885123821039</v>
          </cell>
          <cell r="GI212">
            <v>514.13998123821034</v>
          </cell>
          <cell r="GJ212">
            <v>559.29778123820995</v>
          </cell>
          <cell r="GK212">
            <v>565.44501123821033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  <cell r="DG222">
            <v>12.909000000000001</v>
          </cell>
          <cell r="DH222">
            <v>8.1929999999999996</v>
          </cell>
          <cell r="DI222">
            <v>14.817</v>
          </cell>
          <cell r="DJ222">
            <v>15.5985</v>
          </cell>
          <cell r="DK222">
            <v>12.163500000000001</v>
          </cell>
          <cell r="DL222">
            <v>14.256</v>
          </cell>
          <cell r="DM222">
            <v>15.2805</v>
          </cell>
          <cell r="DN222">
            <v>18.723700000000001</v>
          </cell>
          <cell r="DO222">
            <v>17.944000000000003</v>
          </cell>
          <cell r="DP222">
            <v>25.159599999999998</v>
          </cell>
          <cell r="DQ222">
            <v>29.500399999999999</v>
          </cell>
          <cell r="DR222">
            <v>26.6861</v>
          </cell>
          <cell r="DV222">
            <v>23.48</v>
          </cell>
          <cell r="DW222">
            <v>21.87</v>
          </cell>
          <cell r="DX222">
            <v>4.1099999999999994</v>
          </cell>
          <cell r="DY222">
            <v>9.1813000000000002</v>
          </cell>
          <cell r="DZ222">
            <v>13.390699999999999</v>
          </cell>
          <cell r="EA222">
            <v>21.558800000000002</v>
          </cell>
          <cell r="EB222">
            <v>16.925599999999999</v>
          </cell>
          <cell r="EC222">
            <v>11.719200000000001</v>
          </cell>
          <cell r="ED222">
            <v>15.059000000000001</v>
          </cell>
          <cell r="EE222">
            <v>21.813299999999998</v>
          </cell>
          <cell r="EF222">
            <v>22.071300000000001</v>
          </cell>
          <cell r="EG222">
            <v>28.296600000000002</v>
          </cell>
          <cell r="FE222">
            <v>14.86</v>
          </cell>
          <cell r="FF222">
            <v>16.88</v>
          </cell>
          <cell r="FG222">
            <v>8.17</v>
          </cell>
          <cell r="FH222">
            <v>9.31</v>
          </cell>
          <cell r="FI222">
            <v>14.86</v>
          </cell>
          <cell r="FJ222">
            <v>12.83</v>
          </cell>
          <cell r="FK222">
            <v>15.233039999999999</v>
          </cell>
          <cell r="FL222">
            <v>10.547280000000001</v>
          </cell>
          <cell r="FM222">
            <v>13.553100000000001</v>
          </cell>
          <cell r="FN222">
            <v>19.631969999999999</v>
          </cell>
          <cell r="FO222">
            <v>19.864170000000001</v>
          </cell>
          <cell r="FP222">
            <v>25.466940000000001</v>
          </cell>
          <cell r="FZ222">
            <v>14.86</v>
          </cell>
          <cell r="GA222">
            <v>16.88</v>
          </cell>
          <cell r="GB222">
            <v>8.17</v>
          </cell>
          <cell r="GC222">
            <v>9.31</v>
          </cell>
          <cell r="GD222">
            <v>14.86</v>
          </cell>
          <cell r="GE222">
            <v>12.83</v>
          </cell>
          <cell r="GF222">
            <v>15.233039999999999</v>
          </cell>
          <cell r="GG222">
            <v>10.547280000000001</v>
          </cell>
          <cell r="GH222">
            <v>13.553100000000001</v>
          </cell>
          <cell r="GI222">
            <v>19.631969999999999</v>
          </cell>
          <cell r="GJ222">
            <v>19.864170000000001</v>
          </cell>
          <cell r="GK222">
            <v>25.466940000000001</v>
          </cell>
        </row>
        <row r="228">
          <cell r="CG228">
            <v>4.83</v>
          </cell>
          <cell r="CH228">
            <v>5.09</v>
          </cell>
          <cell r="CI228">
            <v>5.5099999999999989</v>
          </cell>
          <cell r="CJ228">
            <v>4.76</v>
          </cell>
          <cell r="CK228">
            <v>4.0599999999999996</v>
          </cell>
          <cell r="CL228">
            <v>4.2300000000000004</v>
          </cell>
          <cell r="CM228">
            <v>3.8269159999999998</v>
          </cell>
          <cell r="CN228">
            <v>4.24071</v>
          </cell>
          <cell r="CO228">
            <v>3.4559340000000001</v>
          </cell>
          <cell r="CP228">
            <v>3.3150599999999999</v>
          </cell>
          <cell r="CQ228">
            <v>3.7812749999999999</v>
          </cell>
          <cell r="CR228">
            <v>3.7240720000000005</v>
          </cell>
          <cell r="CT228">
            <v>1.8800000000000001</v>
          </cell>
          <cell r="CU228">
            <v>2.5099999999999998</v>
          </cell>
          <cell r="CV228">
            <v>3.66</v>
          </cell>
          <cell r="CW228">
            <v>3.2899999999999996</v>
          </cell>
          <cell r="CX228">
            <v>3.34</v>
          </cell>
          <cell r="CY228">
            <v>3.4600000000000009</v>
          </cell>
          <cell r="CZ228">
            <v>3.3900000000000006</v>
          </cell>
          <cell r="DA228">
            <v>3.19</v>
          </cell>
          <cell r="DB228">
            <v>2.9699999999999998</v>
          </cell>
          <cell r="DC228">
            <v>2.9576600000000002</v>
          </cell>
          <cell r="DD228">
            <v>3.0883289999999999</v>
          </cell>
          <cell r="DE228">
            <v>3.2843709999999997</v>
          </cell>
          <cell r="DG228">
            <v>3.9091730000000005</v>
          </cell>
          <cell r="DH228">
            <v>3.285101</v>
          </cell>
          <cell r="DI228">
            <v>3.560676</v>
          </cell>
          <cell r="DJ228">
            <v>3.9381380000000004</v>
          </cell>
          <cell r="DK228">
            <v>3.5938559999999997</v>
          </cell>
          <cell r="DL228">
            <v>3.6500649999999997</v>
          </cell>
          <cell r="DM228">
            <v>3.6715999999999998</v>
          </cell>
          <cell r="DN228">
            <v>3.3072659999999998</v>
          </cell>
          <cell r="DO228">
            <v>3.1221769999999998</v>
          </cell>
          <cell r="DP228">
            <v>2.854174</v>
          </cell>
          <cell r="DQ228">
            <v>2.7678699999999998</v>
          </cell>
          <cell r="DR228">
            <v>3.148361</v>
          </cell>
          <cell r="DV228">
            <v>4.4399999999999995</v>
          </cell>
          <cell r="DW228">
            <v>4.5</v>
          </cell>
          <cell r="DX228">
            <v>4.7600000000000007</v>
          </cell>
          <cell r="DY228">
            <v>3.7490869999999998</v>
          </cell>
          <cell r="DZ228">
            <v>3.7634730000000003</v>
          </cell>
          <cell r="EA228">
            <v>3.8954180000000003</v>
          </cell>
          <cell r="EB228">
            <v>3.5254310000000002</v>
          </cell>
          <cell r="EC228">
            <v>3.2519870000000002</v>
          </cell>
          <cell r="ED228">
            <v>3.1713370000000003</v>
          </cell>
          <cell r="EE228">
            <v>3.2563239999999998</v>
          </cell>
          <cell r="EF228">
            <v>3.2821629999999997</v>
          </cell>
          <cell r="EG228">
            <v>4.6471329999999993</v>
          </cell>
          <cell r="FE228">
            <v>4.1756450000000003</v>
          </cell>
          <cell r="FF228">
            <v>4.9487250000000005</v>
          </cell>
          <cell r="FG228">
            <v>5.0636000000000001</v>
          </cell>
          <cell r="FH228">
            <v>4.3919999999999995</v>
          </cell>
          <cell r="FI228">
            <v>6.1446149999999999</v>
          </cell>
          <cell r="FJ228">
            <v>6.9616600000000002</v>
          </cell>
          <cell r="FK228">
            <v>3.7369568600000007</v>
          </cell>
          <cell r="FL228">
            <v>3.4471062200000007</v>
          </cell>
          <cell r="FM228">
            <v>3.3616172200000007</v>
          </cell>
          <cell r="FN228">
            <v>3.4517034400000002</v>
          </cell>
          <cell r="FO228">
            <v>3.4790927800000002</v>
          </cell>
          <cell r="FP228">
            <v>4.9259609800000002</v>
          </cell>
          <cell r="FZ228">
            <v>4.7381865725597576</v>
          </cell>
          <cell r="GA228">
            <v>5.6154156654339129</v>
          </cell>
          <cell r="GB228">
            <v>5.7457665890691363</v>
          </cell>
          <cell r="GC228">
            <v>4.9836888496705196</v>
          </cell>
          <cell r="GD228">
            <v>6.9724155876635292</v>
          </cell>
          <cell r="GE228">
            <v>7.8995326314201435</v>
          </cell>
          <cell r="GF228">
            <v>4.2403985052098729</v>
          </cell>
          <cell r="GG228">
            <v>3.9114992787440563</v>
          </cell>
          <cell r="GH228">
            <v>3.8144932277264152</v>
          </cell>
          <cell r="GI228">
            <v>3.916715834767162</v>
          </cell>
          <cell r="GJ228">
            <v>3.9477950579816055</v>
          </cell>
          <cell r="GK228">
            <v>5.5895848838656805</v>
          </cell>
        </row>
        <row r="233"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7.1100000000000012</v>
          </cell>
          <cell r="CL238">
            <v>7.4600000000000009</v>
          </cell>
          <cell r="CM238">
            <v>7.3539999999999992</v>
          </cell>
          <cell r="CN238">
            <v>7.3069999999999995</v>
          </cell>
          <cell r="CO238">
            <v>6.6910000000000007</v>
          </cell>
          <cell r="CP238">
            <v>6.4489999999999998</v>
          </cell>
          <cell r="CQ238">
            <v>7.0280000000000005</v>
          </cell>
          <cell r="CR238">
            <v>6.4550000000000001</v>
          </cell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4.1100000000000003</v>
          </cell>
          <cell r="CZ238">
            <v>4.05</v>
          </cell>
          <cell r="DA238">
            <v>3.99</v>
          </cell>
          <cell r="DB238">
            <v>3.47</v>
          </cell>
          <cell r="DC238">
            <v>3.5249999999999999</v>
          </cell>
          <cell r="DD238">
            <v>3.8460000000000001</v>
          </cell>
          <cell r="DE238">
            <v>3.6750000000000007</v>
          </cell>
          <cell r="DG238">
            <v>4.7830000000000004</v>
          </cell>
          <cell r="DH238">
            <v>4.1980000000000004</v>
          </cell>
          <cell r="DI238">
            <v>4.0960000000000001</v>
          </cell>
          <cell r="DJ238">
            <v>4.2649999999999997</v>
          </cell>
          <cell r="DK238">
            <v>3.8959999999999999</v>
          </cell>
          <cell r="DL238">
            <v>4.0369999999999999</v>
          </cell>
          <cell r="DM238">
            <v>4.0890000000000004</v>
          </cell>
          <cell r="DN238">
            <v>4.0659999999999998</v>
          </cell>
          <cell r="DO238">
            <v>3.7700000000000005</v>
          </cell>
          <cell r="DP238">
            <v>3.4905739999999996</v>
          </cell>
          <cell r="DQ238">
            <v>3.33</v>
          </cell>
          <cell r="DR238">
            <v>3.3870900000000006</v>
          </cell>
          <cell r="DV238">
            <v>3.57</v>
          </cell>
          <cell r="DW238">
            <v>5.83</v>
          </cell>
          <cell r="DX238">
            <v>5.74</v>
          </cell>
          <cell r="DY238">
            <v>5.2571599999999998</v>
          </cell>
          <cell r="DZ238">
            <v>5.4137000000000004</v>
          </cell>
          <cell r="EA238">
            <v>5.14825</v>
          </cell>
          <cell r="EB238">
            <v>5.0023299999999997</v>
          </cell>
          <cell r="EC238">
            <v>4.4887499999999996</v>
          </cell>
          <cell r="ED238">
            <v>4.483810000000001</v>
          </cell>
          <cell r="EE238">
            <v>4.5606099999999996</v>
          </cell>
          <cell r="EF238">
            <v>4.5240710000000002</v>
          </cell>
          <cell r="EG238">
            <v>6.9132689999999997</v>
          </cell>
          <cell r="FE238">
            <v>6.4627499999999998</v>
          </cell>
          <cell r="FF238">
            <v>7.6444600000000005</v>
          </cell>
          <cell r="FG238">
            <v>7.3482699999999994</v>
          </cell>
          <cell r="FH238">
            <v>7.0459300000000002</v>
          </cell>
          <cell r="FI238">
            <v>7.2424999999999997</v>
          </cell>
          <cell r="FJ238">
            <v>7.2416299999999998</v>
          </cell>
          <cell r="FK238">
            <v>5.3024698000000008</v>
          </cell>
          <cell r="FL238">
            <v>4.7580749999999998</v>
          </cell>
          <cell r="FM238">
            <v>4.7528386000000005</v>
          </cell>
          <cell r="FN238">
            <v>4.8342466000000002</v>
          </cell>
          <cell r="FO238">
            <v>4.7955152600000002</v>
          </cell>
          <cell r="FP238">
            <v>7.3280651399999996</v>
          </cell>
          <cell r="FZ238">
            <v>2.15</v>
          </cell>
          <cell r="GA238">
            <v>3.54</v>
          </cell>
          <cell r="GB238">
            <v>2.94</v>
          </cell>
          <cell r="GC238">
            <v>4.45</v>
          </cell>
          <cell r="GD238">
            <v>7.13</v>
          </cell>
          <cell r="GE238">
            <v>10.14</v>
          </cell>
          <cell r="GF238">
            <v>9.08</v>
          </cell>
          <cell r="GG238">
            <v>9.48</v>
          </cell>
          <cell r="GH238">
            <v>11.37</v>
          </cell>
          <cell r="GI238">
            <v>8.0399999999999991</v>
          </cell>
          <cell r="GJ238">
            <v>2.79</v>
          </cell>
          <cell r="GK238">
            <v>2.62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301.45999999999998</v>
          </cell>
          <cell r="CM244">
            <v>226.42999999999998</v>
          </cell>
          <cell r="CN244">
            <v>224.67000000000002</v>
          </cell>
          <cell r="CO244">
            <v>192.10000000000002</v>
          </cell>
          <cell r="CP244">
            <v>207.44</v>
          </cell>
          <cell r="CQ244">
            <v>231.58999999999997</v>
          </cell>
          <cell r="CR244">
            <v>214.54000000000002</v>
          </cell>
          <cell r="CT244">
            <v>185.89999999999998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47.459999999999994</v>
          </cell>
          <cell r="DB244">
            <v>95.070000000000022</v>
          </cell>
          <cell r="DC244">
            <v>163.04999999999998</v>
          </cell>
          <cell r="DD244">
            <v>211.66000000000003</v>
          </cell>
          <cell r="DE244">
            <v>203.83999999999997</v>
          </cell>
          <cell r="DG244">
            <v>265.57071494000002</v>
          </cell>
          <cell r="DH244">
            <v>46.377282719999997</v>
          </cell>
          <cell r="DI244">
            <v>44.592549519999999</v>
          </cell>
          <cell r="DJ244">
            <v>132.90736653000002</v>
          </cell>
          <cell r="DK244">
            <v>115.38506575</v>
          </cell>
          <cell r="DL244">
            <v>227.75544886999995</v>
          </cell>
          <cell r="DM244">
            <v>246.09228260000006</v>
          </cell>
          <cell r="DN244">
            <v>173.78894969000001</v>
          </cell>
          <cell r="DO244">
            <v>118.13558290000002</v>
          </cell>
          <cell r="DP244">
            <v>175.08176513999999</v>
          </cell>
          <cell r="DQ244">
            <v>164.23623184000002</v>
          </cell>
          <cell r="DR244">
            <v>167.81001683</v>
          </cell>
          <cell r="DV244">
            <v>58.74</v>
          </cell>
          <cell r="DW244">
            <v>42.429999999999993</v>
          </cell>
          <cell r="DX244">
            <v>27.150000000000002</v>
          </cell>
          <cell r="DY244">
            <v>32.493016400000002</v>
          </cell>
          <cell r="DZ244">
            <v>257.61023215</v>
          </cell>
          <cell r="EA244">
            <v>145.66631609999999</v>
          </cell>
          <cell r="EB244">
            <v>165.33804903000004</v>
          </cell>
          <cell r="EC244">
            <v>143.71463269999998</v>
          </cell>
          <cell r="ED244">
            <v>135.38569923</v>
          </cell>
          <cell r="EE244">
            <v>199.60889899</v>
          </cell>
          <cell r="EF244">
            <v>202.17613159000001</v>
          </cell>
          <cell r="EG244">
            <v>232.03714568000001</v>
          </cell>
          <cell r="FE244">
            <v>51.478406469999996</v>
          </cell>
          <cell r="FF244">
            <v>29.945779759999997</v>
          </cell>
          <cell r="FG244">
            <v>50.687367430000002</v>
          </cell>
          <cell r="FH244">
            <v>71.816538120000004</v>
          </cell>
          <cell r="FI244">
            <v>182.16534286000001</v>
          </cell>
          <cell r="FJ244">
            <v>241.63227312000001</v>
          </cell>
          <cell r="FK244">
            <v>169.60351026526752</v>
          </cell>
          <cell r="FL244">
            <v>147.42224385374794</v>
          </cell>
          <cell r="FM244">
            <v>138.87843701941449</v>
          </cell>
          <cell r="FN244">
            <v>204.75849417302879</v>
          </cell>
          <cell r="FO244">
            <v>207.39195733037155</v>
          </cell>
          <cell r="FP244">
            <v>238.02333854877259</v>
          </cell>
          <cell r="FZ244">
            <v>166.86428809011727</v>
          </cell>
          <cell r="GA244">
            <v>166.35502919309073</v>
          </cell>
          <cell r="GB244">
            <v>163.50663197243387</v>
          </cell>
          <cell r="GC244">
            <v>165.95797988354465</v>
          </cell>
          <cell r="GD244">
            <v>166.44134426038337</v>
          </cell>
          <cell r="GE244">
            <v>166.30324015271515</v>
          </cell>
          <cell r="GF244">
            <v>167.36491548041454</v>
          </cell>
          <cell r="GG244">
            <v>156.41153344097947</v>
          </cell>
          <cell r="GH244">
            <v>165.13798674426462</v>
          </cell>
          <cell r="GI244">
            <v>167.3303894534975</v>
          </cell>
          <cell r="GJ244">
            <v>168.72869354363812</v>
          </cell>
          <cell r="GK244">
            <v>166.83839356992948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17.119999999999997</v>
          </cell>
          <cell r="CP246">
            <v>18.2</v>
          </cell>
          <cell r="CQ246">
            <v>17.93</v>
          </cell>
          <cell r="CR246">
            <v>18.14</v>
          </cell>
          <cell r="CT246">
            <v>20.34</v>
          </cell>
          <cell r="CU246">
            <v>19.3</v>
          </cell>
          <cell r="CV246">
            <v>20.100000000000001</v>
          </cell>
          <cell r="CW246">
            <v>18.29</v>
          </cell>
          <cell r="CX246">
            <v>20.229999999999997</v>
          </cell>
          <cell r="CY246">
            <v>19.57</v>
          </cell>
          <cell r="CZ246">
            <v>18.350000000000001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  <cell r="DG246">
            <v>21.048000000000002</v>
          </cell>
          <cell r="DH246">
            <v>20.058</v>
          </cell>
          <cell r="DI246">
            <v>14.568000000000001</v>
          </cell>
          <cell r="DJ246">
            <v>19.295999999999999</v>
          </cell>
          <cell r="DK246">
            <v>20.225999999999999</v>
          </cell>
          <cell r="DL246">
            <v>19.962</v>
          </cell>
          <cell r="DM246">
            <v>21.72</v>
          </cell>
          <cell r="DN246">
            <v>19.579999999999998</v>
          </cell>
          <cell r="DO246">
            <v>20.538</v>
          </cell>
          <cell r="DP246">
            <v>19.658000000000001</v>
          </cell>
          <cell r="DQ246">
            <v>21.082000000000001</v>
          </cell>
          <cell r="DR246">
            <v>21.012</v>
          </cell>
          <cell r="DV246">
            <v>20.479999999999997</v>
          </cell>
          <cell r="DW246">
            <v>19.619999999999997</v>
          </cell>
          <cell r="DX246">
            <v>22.14</v>
          </cell>
          <cell r="DY246">
            <v>20.937999999999999</v>
          </cell>
          <cell r="DZ246">
            <v>21.113999999999997</v>
          </cell>
          <cell r="EA246">
            <v>22.677999999999997</v>
          </cell>
          <cell r="EB246">
            <v>20.777999999999999</v>
          </cell>
          <cell r="EC246">
            <v>22.356000000000002</v>
          </cell>
          <cell r="ED246">
            <v>20.247999999999998</v>
          </cell>
          <cell r="EE246">
            <v>18.810000000000002</v>
          </cell>
          <cell r="EF246">
            <v>20.631999999999998</v>
          </cell>
          <cell r="EG246">
            <v>30.594500000000004</v>
          </cell>
          <cell r="FE246">
            <v>21.233499999999999</v>
          </cell>
          <cell r="FF246">
            <v>23.235060000000001</v>
          </cell>
          <cell r="FG246">
            <v>21.480160000000001</v>
          </cell>
          <cell r="FH246">
            <v>20.950780000000002</v>
          </cell>
          <cell r="FI246">
            <v>23.521799999999999</v>
          </cell>
          <cell r="FJ246">
            <v>22.613479999999999</v>
          </cell>
          <cell r="FK246">
            <v>22.02468</v>
          </cell>
          <cell r="FL246">
            <v>23.697360000000003</v>
          </cell>
          <cell r="FM246">
            <v>21.462879999999998</v>
          </cell>
          <cell r="FN246">
            <v>19.938600000000005</v>
          </cell>
          <cell r="FO246">
            <v>21.86992</v>
          </cell>
          <cell r="FP246">
            <v>32.430170000000004</v>
          </cell>
          <cell r="FZ246">
            <v>26.455711909882716</v>
          </cell>
          <cell r="GA246">
            <v>26.37497080690925</v>
          </cell>
          <cell r="GB246">
            <v>25.923368027566127</v>
          </cell>
          <cell r="GC246">
            <v>26.312020116455361</v>
          </cell>
          <cell r="GD246">
            <v>26.38865573961662</v>
          </cell>
          <cell r="GE246">
            <v>26.366759847284829</v>
          </cell>
          <cell r="GF246">
            <v>26.53508451958545</v>
          </cell>
          <cell r="GG246">
            <v>24.798466559020522</v>
          </cell>
          <cell r="GH246">
            <v>26.182013255735367</v>
          </cell>
          <cell r="GI246">
            <v>26.529610546502504</v>
          </cell>
          <cell r="GJ246">
            <v>26.751306456361853</v>
          </cell>
          <cell r="GK246">
            <v>26.451606430070505</v>
          </cell>
        </row>
        <row r="249">
          <cell r="CG249">
            <v>18.490000000000002</v>
          </cell>
          <cell r="CH249">
            <v>18.61</v>
          </cell>
          <cell r="CI249">
            <v>18.850000000000005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  <cell r="CT249">
            <v>13.32</v>
          </cell>
          <cell r="CU249">
            <v>12.71</v>
          </cell>
          <cell r="CV249">
            <v>15.969999999999999</v>
          </cell>
          <cell r="CW249">
            <v>13.3</v>
          </cell>
          <cell r="CX249">
            <v>13.76</v>
          </cell>
          <cell r="CY249">
            <v>14.209999999999999</v>
          </cell>
          <cell r="CZ249">
            <v>13.860000000000001</v>
          </cell>
          <cell r="DA249">
            <v>15.4</v>
          </cell>
          <cell r="DB249">
            <v>16.670000000000002</v>
          </cell>
          <cell r="DC249">
            <v>19.739999999999998</v>
          </cell>
          <cell r="DD249">
            <v>22.96</v>
          </cell>
          <cell r="DE249">
            <v>20.410000000000004</v>
          </cell>
          <cell r="DG249">
            <v>23.554071999999998</v>
          </cell>
          <cell r="DH249">
            <v>21.396363000000001</v>
          </cell>
          <cell r="DI249">
            <v>21.488154000000002</v>
          </cell>
          <cell r="DJ249">
            <v>21.570796000000001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26.244343000000001</v>
          </cell>
          <cell r="DO249">
            <v>26.003647999999998</v>
          </cell>
          <cell r="DP249">
            <v>28.885992000000005</v>
          </cell>
          <cell r="DQ249">
            <v>27.529892</v>
          </cell>
          <cell r="DR249">
            <v>27.027574000000001</v>
          </cell>
          <cell r="DV249">
            <v>29.549999999999997</v>
          </cell>
          <cell r="DW249">
            <v>30.790000000000003</v>
          </cell>
          <cell r="DX249">
            <v>31.11</v>
          </cell>
          <cell r="DY249">
            <v>27.461770000000001</v>
          </cell>
          <cell r="DZ249">
            <v>28.150700000000001</v>
          </cell>
          <cell r="EA249">
            <v>32.712257000000001</v>
          </cell>
          <cell r="EB249">
            <v>29.063231999999999</v>
          </cell>
          <cell r="EC249">
            <v>30.706796000000001</v>
          </cell>
          <cell r="ED249">
            <v>31.742884</v>
          </cell>
          <cell r="EE249">
            <v>33.435977000000001</v>
          </cell>
          <cell r="EF249">
            <v>33.870728999999997</v>
          </cell>
          <cell r="EG249">
            <v>47.679836000000009</v>
          </cell>
          <cell r="FE249">
            <v>35.659177999999997</v>
          </cell>
          <cell r="FF249">
            <v>38.505744999999997</v>
          </cell>
          <cell r="FG249">
            <v>36.944969999999998</v>
          </cell>
          <cell r="FH249">
            <v>38.453580000000002</v>
          </cell>
          <cell r="FI249">
            <v>40.649315000000001</v>
          </cell>
          <cell r="FJ249">
            <v>40.313665</v>
          </cell>
          <cell r="FK249">
            <v>30.807025920000001</v>
          </cell>
          <cell r="FL249">
            <v>32.549203760000005</v>
          </cell>
          <cell r="FM249">
            <v>33.647457039999999</v>
          </cell>
          <cell r="FN249">
            <v>35.442135620000002</v>
          </cell>
          <cell r="FO249">
            <v>35.902972739999996</v>
          </cell>
          <cell r="FP249">
            <v>50.540626160000009</v>
          </cell>
          <cell r="FZ249">
            <v>39.843426292338748</v>
          </cell>
          <cell r="GA249">
            <v>37.3135558193054</v>
          </cell>
          <cell r="GB249">
            <v>36.443150222473989</v>
          </cell>
          <cell r="GC249">
            <v>38.737116374870787</v>
          </cell>
          <cell r="GD249">
            <v>39.17638648915954</v>
          </cell>
          <cell r="GE249">
            <v>39.396021546303913</v>
          </cell>
          <cell r="GF249">
            <v>39.786483870116136</v>
          </cell>
          <cell r="GG249">
            <v>40.046792085990951</v>
          </cell>
          <cell r="GH249">
            <v>39.924772609799632</v>
          </cell>
          <cell r="GI249">
            <v>39.973580400276163</v>
          </cell>
          <cell r="GJ249">
            <v>40.063061349483128</v>
          </cell>
          <cell r="GK249">
            <v>39.591252708210028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6.3199999999999994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6.6899999999999995</v>
          </cell>
          <cell r="CQ251">
            <v>7.1899999999999995</v>
          </cell>
          <cell r="CR251">
            <v>6.879999999999999</v>
          </cell>
          <cell r="CT251">
            <v>1.7600000000000002</v>
          </cell>
          <cell r="CU251">
            <v>1.6900000000000002</v>
          </cell>
          <cell r="CV251">
            <v>2</v>
          </cell>
          <cell r="CW251">
            <v>1.7700000000000002</v>
          </cell>
          <cell r="CX251">
            <v>1.74</v>
          </cell>
          <cell r="CY251">
            <v>3.57</v>
          </cell>
          <cell r="CZ251">
            <v>5.6599999999999993</v>
          </cell>
          <cell r="DA251">
            <v>5.8800000000000008</v>
          </cell>
          <cell r="DB251">
            <v>5.7799999999999994</v>
          </cell>
          <cell r="DC251">
            <v>5.82</v>
          </cell>
          <cell r="DD251">
            <v>5.8900000000000006</v>
          </cell>
          <cell r="DE251">
            <v>5.5</v>
          </cell>
          <cell r="DG251">
            <v>6.2858889999999992</v>
          </cell>
          <cell r="DH251">
            <v>3.9587950000000003</v>
          </cell>
          <cell r="DI251">
            <v>3.1588499999999997</v>
          </cell>
          <cell r="DJ251">
            <v>5.2716320000000003</v>
          </cell>
          <cell r="DK251">
            <v>5.6739880000000005</v>
          </cell>
          <cell r="DL251">
            <v>5.8718380000000003</v>
          </cell>
          <cell r="DM251">
            <v>6.0535749999999995</v>
          </cell>
          <cell r="DN251">
            <v>6.110538</v>
          </cell>
          <cell r="DO251">
            <v>6.2562920000000002</v>
          </cell>
          <cell r="DP251">
            <v>5.7864959999999996</v>
          </cell>
          <cell r="DQ251">
            <v>5.5331060000000001</v>
          </cell>
          <cell r="DR251">
            <v>5.6223320000000001</v>
          </cell>
          <cell r="DV251">
            <v>7.07</v>
          </cell>
          <cell r="DW251">
            <v>6.94</v>
          </cell>
          <cell r="DX251">
            <v>7.36</v>
          </cell>
          <cell r="DY251">
            <v>6.9295840000000002</v>
          </cell>
          <cell r="DZ251">
            <v>7.084346</v>
          </cell>
          <cell r="EA251">
            <v>7.5629479999999987</v>
          </cell>
          <cell r="EB251">
            <v>7.142887</v>
          </cell>
          <cell r="EC251">
            <v>7.0939450000000006</v>
          </cell>
          <cell r="ED251">
            <v>7.1708920000000003</v>
          </cell>
          <cell r="EE251">
            <v>7.3734489999999999</v>
          </cell>
          <cell r="EF251">
            <v>7.5087609999999998</v>
          </cell>
          <cell r="EG251">
            <v>9.3404729999999994</v>
          </cell>
          <cell r="FE251">
            <v>7.640682</v>
          </cell>
          <cell r="FF251">
            <v>8.2540449999999996</v>
          </cell>
          <cell r="FG251">
            <v>8.1919489999999993</v>
          </cell>
          <cell r="FH251">
            <v>8.0984110000000005</v>
          </cell>
          <cell r="FI251">
            <v>7.5302170000000004</v>
          </cell>
          <cell r="FJ251">
            <v>7.5879859999999999</v>
          </cell>
          <cell r="FK251">
            <v>7.5714602200000005</v>
          </cell>
          <cell r="FL251">
            <v>7.5195817000000007</v>
          </cell>
          <cell r="FM251">
            <v>7.6011455200000011</v>
          </cell>
          <cell r="FN251">
            <v>7.8158559400000005</v>
          </cell>
          <cell r="FO251">
            <v>7.9592866600000001</v>
          </cell>
          <cell r="FP251">
            <v>9.9009013800000005</v>
          </cell>
          <cell r="FZ251">
            <v>9.136573707661249</v>
          </cell>
          <cell r="GA251">
            <v>8.5564441806945997</v>
          </cell>
          <cell r="GB251">
            <v>8.3568497775260102</v>
          </cell>
          <cell r="GC251">
            <v>8.8828836251292103</v>
          </cell>
          <cell r="GD251">
            <v>8.9836135108404598</v>
          </cell>
          <cell r="GE251">
            <v>9.0339784536960863</v>
          </cell>
          <cell r="GF251">
            <v>9.1235161298838641</v>
          </cell>
          <cell r="GG251">
            <v>9.183207914009051</v>
          </cell>
          <cell r="GH251">
            <v>9.1552273902003698</v>
          </cell>
          <cell r="GI251">
            <v>9.1664195997238433</v>
          </cell>
          <cell r="GJ251">
            <v>9.1869386505168755</v>
          </cell>
          <cell r="GK251">
            <v>9.078747291789977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J10">
            <v>8309136</v>
          </cell>
          <cell r="AL10">
            <v>12920</v>
          </cell>
          <cell r="AQ10">
            <v>11109.32</v>
          </cell>
          <cell r="AT10">
            <v>155.04000000000002</v>
          </cell>
          <cell r="AU10">
            <v>5195.8117959900101</v>
          </cell>
          <cell r="AW10">
            <v>715.72897793882089</v>
          </cell>
        </row>
        <row r="11">
          <cell r="AJ11">
            <v>4531836</v>
          </cell>
          <cell r="AL11">
            <v>4841.1642694573593</v>
          </cell>
          <cell r="AQ11">
            <v>2492.0280598067366</v>
          </cell>
          <cell r="AT11">
            <v>58.093971233488318</v>
          </cell>
          <cell r="AU11">
            <v>558.20262392415771</v>
          </cell>
          <cell r="AW11">
            <v>284.72125071471794</v>
          </cell>
        </row>
        <row r="12">
          <cell r="O12">
            <v>10</v>
          </cell>
          <cell r="P12">
            <v>1.95</v>
          </cell>
          <cell r="AA12">
            <v>40</v>
          </cell>
          <cell r="AJ12">
            <v>2447853</v>
          </cell>
          <cell r="AL12">
            <v>2562.3580394901728</v>
          </cell>
          <cell r="AQ12">
            <v>1863.7049966602665</v>
          </cell>
          <cell r="AT12">
            <v>30.748296473882075</v>
          </cell>
          <cell r="AU12">
            <v>363.42247434875196</v>
          </cell>
          <cell r="AW12">
            <v>114.35208850819006</v>
          </cell>
        </row>
        <row r="13">
          <cell r="O13">
            <v>10</v>
          </cell>
          <cell r="P13">
            <v>3.1</v>
          </cell>
          <cell r="AA13">
            <v>70</v>
          </cell>
          <cell r="AJ13">
            <v>2083983</v>
          </cell>
          <cell r="AL13">
            <v>2278.8062299671865</v>
          </cell>
          <cell r="AQ13">
            <v>628.3230631464703</v>
          </cell>
          <cell r="AT13">
            <v>27.345674759606243</v>
          </cell>
          <cell r="AU13">
            <v>194.7801495754058</v>
          </cell>
          <cell r="AW13">
            <v>170.3691622065279</v>
          </cell>
        </row>
        <row r="14">
          <cell r="AJ14">
            <v>2439619</v>
          </cell>
          <cell r="AL14">
            <v>3981.3568580209071</v>
          </cell>
          <cell r="AQ14">
            <v>3825.0859501973264</v>
          </cell>
          <cell r="AT14">
            <v>47.776282296250891</v>
          </cell>
          <cell r="AU14">
            <v>1458.0088092285237</v>
          </cell>
          <cell r="AW14">
            <v>256.42672888530876</v>
          </cell>
        </row>
        <row r="15">
          <cell r="O15">
            <v>10</v>
          </cell>
          <cell r="P15">
            <v>3.4</v>
          </cell>
          <cell r="AJ15">
            <v>0</v>
          </cell>
          <cell r="AL15">
            <v>0</v>
          </cell>
          <cell r="AQ15">
            <v>2700.2317633299508</v>
          </cell>
          <cell r="AT15">
            <v>0</v>
          </cell>
          <cell r="AU15">
            <v>918.07879953218321</v>
          </cell>
          <cell r="AW15">
            <v>0</v>
          </cell>
        </row>
        <row r="16">
          <cell r="O16">
            <v>10</v>
          </cell>
          <cell r="P16">
            <v>4.8</v>
          </cell>
          <cell r="AA16">
            <v>90</v>
          </cell>
          <cell r="AJ16">
            <v>2439619</v>
          </cell>
          <cell r="AL16">
            <v>3981.3568580209071</v>
          </cell>
          <cell r="AQ16">
            <v>1124.8541868673758</v>
          </cell>
          <cell r="AT16">
            <v>47.776282296250891</v>
          </cell>
          <cell r="AU16">
            <v>539.93000969634045</v>
          </cell>
          <cell r="AW16">
            <v>256.42672888530876</v>
          </cell>
        </row>
        <row r="17">
          <cell r="AJ17">
            <v>1337681</v>
          </cell>
          <cell r="AL17">
            <v>4097.4788725217331</v>
          </cell>
          <cell r="AQ17">
            <v>4792.2059899959359</v>
          </cell>
          <cell r="AT17">
            <v>49.16974647026079</v>
          </cell>
          <cell r="AU17">
            <v>3179.6003628373282</v>
          </cell>
          <cell r="AW17">
            <v>174.58099833879416</v>
          </cell>
        </row>
        <row r="18">
          <cell r="O18">
            <v>10</v>
          </cell>
          <cell r="P18">
            <v>5.0999999999999996</v>
          </cell>
          <cell r="AJ18">
            <v>0</v>
          </cell>
          <cell r="AL18">
            <v>0</v>
          </cell>
          <cell r="AQ18">
            <v>2748.2064882469963</v>
          </cell>
          <cell r="AT18">
            <v>0</v>
          </cell>
          <cell r="AU18">
            <v>1401.5853090059679</v>
          </cell>
          <cell r="AW18">
            <v>0</v>
          </cell>
        </row>
        <row r="19">
          <cell r="O19">
            <v>10</v>
          </cell>
          <cell r="P19">
            <v>7.7</v>
          </cell>
          <cell r="AA19">
            <v>100</v>
          </cell>
          <cell r="AJ19">
            <v>825845</v>
          </cell>
          <cell r="AL19">
            <v>2035.6233846380692</v>
          </cell>
          <cell r="AQ19">
            <v>883.95608471096375</v>
          </cell>
          <cell r="AT19">
            <v>24.42748061565683</v>
          </cell>
          <cell r="AU19">
            <v>680.64618522744217</v>
          </cell>
          <cell r="AW19">
            <v>96.44890903788567</v>
          </cell>
        </row>
        <row r="20">
          <cell r="O20">
            <v>10</v>
          </cell>
          <cell r="P20">
            <v>9</v>
          </cell>
          <cell r="AA20">
            <v>120</v>
          </cell>
          <cell r="AJ20">
            <v>275619</v>
          </cell>
          <cell r="AL20">
            <v>871.52353992507324</v>
          </cell>
          <cell r="AQ20">
            <v>389.80781426362199</v>
          </cell>
          <cell r="AT20">
            <v>10.45828247910088</v>
          </cell>
          <cell r="AU20">
            <v>350.82703283725976</v>
          </cell>
          <cell r="AW20">
            <v>38.626839457931702</v>
          </cell>
        </row>
        <row r="21">
          <cell r="O21">
            <v>10</v>
          </cell>
          <cell r="P21">
            <v>9.5</v>
          </cell>
          <cell r="AA21">
            <v>140</v>
          </cell>
          <cell r="AJ21">
            <v>198415</v>
          </cell>
          <cell r="AL21">
            <v>827.61209487966005</v>
          </cell>
          <cell r="AQ21">
            <v>473.87534015390406</v>
          </cell>
          <cell r="AT21">
            <v>9.9313451385559208</v>
          </cell>
          <cell r="AU21">
            <v>450.18157314620885</v>
          </cell>
          <cell r="AW21">
            <v>32.441528860080183</v>
          </cell>
        </row>
        <row r="22">
          <cell r="O22">
            <v>10</v>
          </cell>
          <cell r="P22">
            <v>10</v>
          </cell>
          <cell r="AA22">
            <v>160</v>
          </cell>
          <cell r="AJ22">
            <v>37802</v>
          </cell>
          <cell r="AL22">
            <v>362.71985307893067</v>
          </cell>
          <cell r="AQ22">
            <v>296.36026262044987</v>
          </cell>
          <cell r="AT22">
            <v>4.3526382369471683</v>
          </cell>
          <cell r="AU22">
            <v>296.36026262044987</v>
          </cell>
          <cell r="AW22">
            <v>7.063720982896605</v>
          </cell>
        </row>
        <row r="23">
          <cell r="AJ23">
            <v>1238732</v>
          </cell>
          <cell r="AL23">
            <v>4239.9999999999991</v>
          </cell>
          <cell r="AQ23">
            <v>3410.78</v>
          </cell>
          <cell r="AT23">
            <v>343.8251304393761</v>
          </cell>
          <cell r="AU23">
            <v>3462.9929590530933</v>
          </cell>
          <cell r="AW23">
            <v>119.3847425990932</v>
          </cell>
        </row>
        <row r="24">
          <cell r="AJ24">
            <v>571811</v>
          </cell>
          <cell r="AL24">
            <v>1013.5217866727064</v>
          </cell>
          <cell r="AQ24">
            <v>99.352099145857181</v>
          </cell>
          <cell r="AT24">
            <v>72.973568640434863</v>
          </cell>
          <cell r="AU24">
            <v>69.54646940210003</v>
          </cell>
          <cell r="AW24">
            <v>33.225746469041873</v>
          </cell>
        </row>
        <row r="25">
          <cell r="O25">
            <v>60</v>
          </cell>
          <cell r="P25">
            <v>7</v>
          </cell>
          <cell r="AA25">
            <v>50</v>
          </cell>
          <cell r="AJ25">
            <v>571811</v>
          </cell>
          <cell r="AL25">
            <v>1013.5217866727064</v>
          </cell>
          <cell r="AQ25">
            <v>99.352099145857181</v>
          </cell>
          <cell r="AT25">
            <v>72.973568640434863</v>
          </cell>
          <cell r="AU25">
            <v>69.54646940210003</v>
          </cell>
          <cell r="AW25">
            <v>33.225746469041873</v>
          </cell>
        </row>
        <row r="26">
          <cell r="AJ26">
            <v>650970</v>
          </cell>
          <cell r="AL26">
            <v>3204.7893098320428</v>
          </cell>
          <cell r="AQ26">
            <v>3302.2170757439562</v>
          </cell>
          <cell r="AT26">
            <v>269.20230202589164</v>
          </cell>
          <cell r="AU26">
            <v>3384.859230959707</v>
          </cell>
          <cell r="AW26">
            <v>84.95025417550174</v>
          </cell>
        </row>
        <row r="27">
          <cell r="O27">
            <v>70</v>
          </cell>
          <cell r="P27">
            <v>8.5</v>
          </cell>
          <cell r="AA27">
            <v>90</v>
          </cell>
          <cell r="AJ27">
            <v>206445</v>
          </cell>
          <cell r="AL27">
            <v>358.57017829688817</v>
          </cell>
          <cell r="AQ27">
            <v>644.86881128219602</v>
          </cell>
          <cell r="AT27">
            <v>30.119894976938607</v>
          </cell>
          <cell r="AU27">
            <v>548.13848958986659</v>
          </cell>
          <cell r="AW27">
            <v>21.592310420125578</v>
          </cell>
        </row>
        <row r="28">
          <cell r="O28">
            <v>70</v>
          </cell>
          <cell r="P28">
            <v>9.9</v>
          </cell>
          <cell r="AA28">
            <v>105</v>
          </cell>
          <cell r="AJ28">
            <v>252600</v>
          </cell>
          <cell r="AL28">
            <v>657.90534263401003</v>
          </cell>
          <cell r="AQ28">
            <v>606.94848954692918</v>
          </cell>
          <cell r="AT28">
            <v>55.26404878125684</v>
          </cell>
          <cell r="AU28">
            <v>600.87900465145992</v>
          </cell>
          <cell r="AW28">
            <v>30.822998284342116</v>
          </cell>
        </row>
        <row r="29">
          <cell r="O29">
            <v>70</v>
          </cell>
          <cell r="P29">
            <v>10.4</v>
          </cell>
          <cell r="AA29">
            <v>120</v>
          </cell>
          <cell r="AJ29">
            <v>67797</v>
          </cell>
          <cell r="AL29">
            <v>312.88764782470025</v>
          </cell>
          <cell r="AQ29">
            <v>326.63359479888618</v>
          </cell>
          <cell r="AT29">
            <v>26.282562417274821</v>
          </cell>
          <cell r="AU29">
            <v>339.69893859084164</v>
          </cell>
          <cell r="AW29">
            <v>9.4546174174122477</v>
          </cell>
        </row>
        <row r="30">
          <cell r="O30">
            <v>70</v>
          </cell>
          <cell r="P30">
            <v>11</v>
          </cell>
          <cell r="AA30">
            <v>160</v>
          </cell>
          <cell r="AJ30">
            <v>124128</v>
          </cell>
          <cell r="AL30">
            <v>1875.4261410764445</v>
          </cell>
          <cell r="AQ30">
            <v>1723.7661801159447</v>
          </cell>
          <cell r="AT30">
            <v>157.53579585042135</v>
          </cell>
          <cell r="AU30">
            <v>1896.1427981275392</v>
          </cell>
          <cell r="AW30">
            <v>23.080328053621798</v>
          </cell>
        </row>
        <row r="31">
          <cell r="O31">
            <v>70</v>
          </cell>
          <cell r="P31">
            <v>13</v>
          </cell>
          <cell r="AA31">
            <v>160</v>
          </cell>
          <cell r="AJ31">
            <v>2386</v>
          </cell>
          <cell r="AL31">
            <v>7.304893449296423</v>
          </cell>
          <cell r="AQ31">
            <v>4.5130474964966183</v>
          </cell>
          <cell r="AT31">
            <v>0.61361104974089942</v>
          </cell>
          <cell r="AU31">
            <v>5.8669617454456038</v>
          </cell>
          <cell r="AW31">
            <v>0.44365221977266706</v>
          </cell>
        </row>
        <row r="32">
          <cell r="AJ32">
            <v>13565</v>
          </cell>
          <cell r="AL32">
            <v>14.384010045954138</v>
          </cell>
          <cell r="AQ32">
            <v>4.6977776136898965</v>
          </cell>
          <cell r="AT32">
            <v>1.0356487233086979</v>
          </cell>
          <cell r="AU32">
            <v>2.7202969458403627</v>
          </cell>
          <cell r="AW32">
            <v>0.76508973477691278</v>
          </cell>
        </row>
        <row r="33">
          <cell r="O33">
            <v>60</v>
          </cell>
          <cell r="P33">
            <v>5.3</v>
          </cell>
          <cell r="AA33">
            <v>45</v>
          </cell>
          <cell r="AJ33">
            <v>9975</v>
          </cell>
          <cell r="AL33">
            <v>10.513363667707008</v>
          </cell>
          <cell r="AQ33">
            <v>3.2018627442852767</v>
          </cell>
          <cell r="AT33">
            <v>0.75696218407490456</v>
          </cell>
          <cell r="AU33">
            <v>1.6969872544711966</v>
          </cell>
          <cell r="AW33">
            <v>0.52164813010911548</v>
          </cell>
        </row>
        <row r="34">
          <cell r="O34">
            <v>60</v>
          </cell>
          <cell r="P34">
            <v>6.6</v>
          </cell>
          <cell r="AA34">
            <v>55</v>
          </cell>
          <cell r="AJ34">
            <v>2387</v>
          </cell>
          <cell r="AL34">
            <v>2.4951242863084642</v>
          </cell>
          <cell r="AQ34">
            <v>1.0958495631588785</v>
          </cell>
          <cell r="AT34">
            <v>0.17964894861420944</v>
          </cell>
          <cell r="AU34">
            <v>0.72326071168485973</v>
          </cell>
          <cell r="AW34">
            <v>0.1525693673324984</v>
          </cell>
        </row>
        <row r="35">
          <cell r="O35">
            <v>60</v>
          </cell>
          <cell r="P35">
            <v>7.5</v>
          </cell>
          <cell r="AA35">
            <v>65</v>
          </cell>
          <cell r="AJ35">
            <v>1203</v>
          </cell>
          <cell r="AL35">
            <v>1.3755220919386661</v>
          </cell>
          <cell r="AQ35">
            <v>0.40006530624574166</v>
          </cell>
          <cell r="AT35">
            <v>9.9037590619583962E-2</v>
          </cell>
          <cell r="AU35">
            <v>0.30004897968430627</v>
          </cell>
          <cell r="AW35">
            <v>9.087223733529888E-2</v>
          </cell>
        </row>
        <row r="36">
          <cell r="AJ36">
            <v>49847</v>
          </cell>
          <cell r="AN36">
            <v>1728577.47401</v>
          </cell>
          <cell r="AQ36">
            <v>1028.7</v>
          </cell>
          <cell r="AT36">
            <v>154.7423596043966</v>
          </cell>
          <cell r="AU36">
            <v>789.18975904620572</v>
          </cell>
          <cell r="AW36">
            <v>21.035790049999996</v>
          </cell>
        </row>
        <row r="37">
          <cell r="O37">
            <v>75</v>
          </cell>
          <cell r="P37">
            <v>7.7</v>
          </cell>
          <cell r="AA37">
            <v>360.25</v>
          </cell>
          <cell r="AJ37">
            <v>45803.056974763895</v>
          </cell>
          <cell r="AN37">
            <v>1659443.052634716</v>
          </cell>
          <cell r="AQ37">
            <v>987.13941494579467</v>
          </cell>
          <cell r="AT37">
            <v>149.34987473712445</v>
          </cell>
          <cell r="AU37">
            <v>760.09734950826191</v>
          </cell>
          <cell r="AW37">
            <v>19.329217208043037</v>
          </cell>
        </row>
        <row r="38">
          <cell r="O38">
            <v>75</v>
          </cell>
          <cell r="P38">
            <v>8.4</v>
          </cell>
          <cell r="AA38">
            <v>360.25</v>
          </cell>
          <cell r="AJ38">
            <v>0</v>
          </cell>
          <cell r="AN38">
            <v>0</v>
          </cell>
          <cell r="AQ38">
            <v>0</v>
          </cell>
          <cell r="AT38">
            <v>0</v>
          </cell>
          <cell r="AU38">
            <v>0</v>
          </cell>
          <cell r="AW38">
            <v>0</v>
          </cell>
        </row>
        <row r="39">
          <cell r="O39">
            <v>36</v>
          </cell>
          <cell r="P39">
            <v>6.2</v>
          </cell>
          <cell r="AA39">
            <v>360.25</v>
          </cell>
          <cell r="AJ39">
            <v>0</v>
          </cell>
          <cell r="AN39">
            <v>0</v>
          </cell>
          <cell r="AQ39">
            <v>0</v>
          </cell>
          <cell r="AT39">
            <v>0</v>
          </cell>
          <cell r="AU39">
            <v>0</v>
          </cell>
          <cell r="AW39">
            <v>0</v>
          </cell>
        </row>
        <row r="40">
          <cell r="O40">
            <v>36</v>
          </cell>
          <cell r="P40">
            <v>6.2</v>
          </cell>
          <cell r="AA40">
            <v>360.25</v>
          </cell>
          <cell r="AJ40">
            <v>0</v>
          </cell>
          <cell r="AN40">
            <v>0</v>
          </cell>
          <cell r="AQ40">
            <v>0</v>
          </cell>
          <cell r="AT40">
            <v>0</v>
          </cell>
          <cell r="AU40">
            <v>0</v>
          </cell>
          <cell r="AW40">
            <v>0</v>
          </cell>
        </row>
        <row r="41">
          <cell r="O41">
            <v>65</v>
          </cell>
          <cell r="P41">
            <v>7</v>
          </cell>
          <cell r="AA41">
            <v>360.25</v>
          </cell>
          <cell r="AJ41">
            <v>4043.9430252361049</v>
          </cell>
          <cell r="AN41">
            <v>69134.421375283942</v>
          </cell>
          <cell r="AQ41">
            <v>41.56058505420539</v>
          </cell>
          <cell r="AT41">
            <v>5.3924848672721479</v>
          </cell>
          <cell r="AU41">
            <v>29.092409537943773</v>
          </cell>
          <cell r="AW41">
            <v>1.706572841956959</v>
          </cell>
        </row>
        <row r="42">
          <cell r="O42">
            <v>75</v>
          </cell>
          <cell r="P42">
            <v>7.3</v>
          </cell>
          <cell r="AA42">
            <v>360.25</v>
          </cell>
          <cell r="AJ42">
            <v>0</v>
          </cell>
          <cell r="AN42">
            <v>0</v>
          </cell>
          <cell r="AQ42">
            <v>0</v>
          </cell>
          <cell r="AT42">
            <v>0</v>
          </cell>
          <cell r="AU42">
            <v>0</v>
          </cell>
          <cell r="AW42">
            <v>0</v>
          </cell>
        </row>
        <row r="43">
          <cell r="AJ43">
            <v>4866</v>
          </cell>
          <cell r="AN43">
            <v>21456.353439999999</v>
          </cell>
          <cell r="AQ43">
            <v>10.48</v>
          </cell>
          <cell r="AT43">
            <v>0.51495248256000004</v>
          </cell>
          <cell r="AU43">
            <v>4.1920000000000002</v>
          </cell>
          <cell r="AW43">
            <v>0.28757134647020827</v>
          </cell>
        </row>
        <row r="44">
          <cell r="O44">
            <v>20</v>
          </cell>
          <cell r="P44">
            <v>4</v>
          </cell>
          <cell r="AA44">
            <v>50</v>
          </cell>
          <cell r="AJ44">
            <v>4788</v>
          </cell>
          <cell r="AN44">
            <v>21456.353439999999</v>
          </cell>
          <cell r="AQ44">
            <v>10.47085556881752</v>
          </cell>
          <cell r="AT44">
            <v>0.51495248256000004</v>
          </cell>
          <cell r="AU44">
            <v>4.1883422275270075</v>
          </cell>
          <cell r="AW44">
            <v>0.28296169480052552</v>
          </cell>
        </row>
        <row r="45">
          <cell r="O45">
            <v>20</v>
          </cell>
          <cell r="P45">
            <v>4</v>
          </cell>
          <cell r="AA45">
            <v>50</v>
          </cell>
          <cell r="AJ45">
            <v>78</v>
          </cell>
          <cell r="AN45">
            <v>0</v>
          </cell>
          <cell r="AQ45">
            <v>9.1444311824807663E-3</v>
          </cell>
          <cell r="AT45">
            <v>0</v>
          </cell>
          <cell r="AU45">
            <v>3.6577724729923065E-3</v>
          </cell>
          <cell r="AW45">
            <v>4.609651669682747E-3</v>
          </cell>
        </row>
        <row r="46">
          <cell r="AJ46">
            <v>1421589.0696470651</v>
          </cell>
          <cell r="AN46">
            <v>8154755.3292899989</v>
          </cell>
          <cell r="AQ46">
            <v>12127.22437010666</v>
          </cell>
          <cell r="AT46">
            <v>4.7331119861019948E-2</v>
          </cell>
          <cell r="AU46">
            <v>9.6238032499999999</v>
          </cell>
          <cell r="AW46">
            <v>50.155507208080216</v>
          </cell>
        </row>
        <row r="47">
          <cell r="AJ47">
            <v>1421274.3770682719</v>
          </cell>
          <cell r="AN47">
            <v>8152783.1992957899</v>
          </cell>
          <cell r="AQ47">
            <v>12124.86937410666</v>
          </cell>
          <cell r="AT47">
            <v>0</v>
          </cell>
          <cell r="AU47">
            <v>8.6818048500000007</v>
          </cell>
          <cell r="AW47">
            <v>50.14440444551613</v>
          </cell>
        </row>
        <row r="48">
          <cell r="P48">
            <v>2.5</v>
          </cell>
          <cell r="AA48">
            <v>30</v>
          </cell>
          <cell r="AJ48">
            <v>2183.9171088570615</v>
          </cell>
          <cell r="AN48">
            <v>14432.619837319276</v>
          </cell>
          <cell r="AQ48">
            <v>34.727219400000003</v>
          </cell>
          <cell r="AT48">
            <v>0</v>
          </cell>
          <cell r="AU48">
            <v>8.6818048500000007</v>
          </cell>
          <cell r="AW48">
            <v>7.7051429723164797E-2</v>
          </cell>
        </row>
        <row r="49">
          <cell r="AJ49">
            <v>1419090.4599594148</v>
          </cell>
          <cell r="AN49">
            <v>8138350.5794584705</v>
          </cell>
          <cell r="AQ49">
            <v>12090.14215470666</v>
          </cell>
          <cell r="AT49">
            <v>0</v>
          </cell>
          <cell r="AU49">
            <v>0</v>
          </cell>
          <cell r="AW49">
            <v>0</v>
          </cell>
        </row>
        <row r="50">
          <cell r="AA50">
            <v>30</v>
          </cell>
          <cell r="AJ50">
            <v>1419090.4599594148</v>
          </cell>
          <cell r="AN50">
            <v>8138350.5794584705</v>
          </cell>
          <cell r="AQ50">
            <v>12090.14215470666</v>
          </cell>
          <cell r="AT50">
            <v>0</v>
          </cell>
          <cell r="AU50">
            <v>0</v>
          </cell>
          <cell r="AW50">
            <v>50.067353015792968</v>
          </cell>
        </row>
        <row r="51">
          <cell r="AA51">
            <v>30</v>
          </cell>
          <cell r="AJ51">
            <v>0</v>
          </cell>
          <cell r="AN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</row>
        <row r="52">
          <cell r="AJ52">
            <v>314.6925787932152</v>
          </cell>
          <cell r="AN52">
            <v>1972.1299942091646</v>
          </cell>
          <cell r="AQ52">
            <v>2.3549959999999999</v>
          </cell>
          <cell r="AT52">
            <v>4.7331119861019948E-2</v>
          </cell>
          <cell r="AU52">
            <v>0.9419983999999999</v>
          </cell>
          <cell r="AW52">
            <v>1.110276256408683E-2</v>
          </cell>
        </row>
        <row r="53">
          <cell r="O53">
            <v>20</v>
          </cell>
          <cell r="P53">
            <v>4</v>
          </cell>
          <cell r="AA53">
            <v>30</v>
          </cell>
          <cell r="AJ53">
            <v>314.6925787932152</v>
          </cell>
          <cell r="AN53">
            <v>1972.1299942091646</v>
          </cell>
          <cell r="AQ53">
            <v>2.3549959999999999</v>
          </cell>
          <cell r="AT53">
            <v>4.7331119861019948E-2</v>
          </cell>
          <cell r="AU53">
            <v>0.9419983999999999</v>
          </cell>
          <cell r="AW53">
            <v>1.110276256408683E-2</v>
          </cell>
        </row>
        <row r="54">
          <cell r="AJ54">
            <v>81362.376791783652</v>
          </cell>
          <cell r="AL54">
            <v>200.05223040772432</v>
          </cell>
          <cell r="AQ54">
            <v>250.24934120712521</v>
          </cell>
          <cell r="AT54">
            <v>7.6820056476566148</v>
          </cell>
          <cell r="AU54">
            <v>192.61649655031678</v>
          </cell>
          <cell r="AW54">
            <v>11.437225537587871</v>
          </cell>
        </row>
        <row r="55">
          <cell r="O55">
            <v>32</v>
          </cell>
          <cell r="P55">
            <v>7.1</v>
          </cell>
          <cell r="AA55">
            <v>120</v>
          </cell>
          <cell r="AJ55">
            <v>37769.482968819269</v>
          </cell>
          <cell r="AL55">
            <v>72.33783106208287</v>
          </cell>
          <cell r="AQ55">
            <v>76.808363634238688</v>
          </cell>
          <cell r="AT55">
            <v>2.7777727127839822</v>
          </cell>
          <cell r="AU55">
            <v>54.533938180309462</v>
          </cell>
          <cell r="AW55">
            <v>5.3093101773311648</v>
          </cell>
        </row>
        <row r="56">
          <cell r="O56">
            <v>32</v>
          </cell>
          <cell r="P56">
            <v>7.6</v>
          </cell>
          <cell r="AA56">
            <v>120</v>
          </cell>
          <cell r="AJ56">
            <v>12523.310089404464</v>
          </cell>
          <cell r="AL56">
            <v>35.007723596682041</v>
          </cell>
          <cell r="AQ56">
            <v>48.092669280615411</v>
          </cell>
          <cell r="AT56">
            <v>1.3442965861125904</v>
          </cell>
          <cell r="AU56">
            <v>36.550428653267709</v>
          </cell>
          <cell r="AW56">
            <v>1.7604195897105701</v>
          </cell>
        </row>
        <row r="57">
          <cell r="O57">
            <v>32</v>
          </cell>
          <cell r="P57">
            <v>8.1</v>
          </cell>
          <cell r="AA57">
            <v>120</v>
          </cell>
          <cell r="AJ57">
            <v>31069.583733559921</v>
          </cell>
          <cell r="AL57">
            <v>92.706675748959427</v>
          </cell>
          <cell r="AQ57">
            <v>125.34830829227113</v>
          </cell>
          <cell r="AT57">
            <v>3.5599363487600422</v>
          </cell>
          <cell r="AU57">
            <v>101.5321297167396</v>
          </cell>
          <cell r="AW57">
            <v>4.367495770546137</v>
          </cell>
        </row>
        <row r="58">
          <cell r="AJ58">
            <v>25868.797878370719</v>
          </cell>
          <cell r="AL58">
            <v>82.000000000000014</v>
          </cell>
          <cell r="AQ58">
            <v>96.230000000000018</v>
          </cell>
          <cell r="AT58">
            <v>2.1509142376681618</v>
          </cell>
          <cell r="AU58">
            <v>76.470783352217978</v>
          </cell>
          <cell r="AW58">
            <v>3.068730416914911</v>
          </cell>
        </row>
        <row r="59">
          <cell r="O59">
            <v>21</v>
          </cell>
          <cell r="P59">
            <v>8.3000000000000007</v>
          </cell>
          <cell r="AA59">
            <v>100</v>
          </cell>
          <cell r="AJ59">
            <v>21092.797878370719</v>
          </cell>
          <cell r="AL59">
            <v>74.174607623318394</v>
          </cell>
          <cell r="AQ59">
            <v>85.926616218842298</v>
          </cell>
          <cell r="AT59">
            <v>1.8692001121076238</v>
          </cell>
          <cell r="AU59">
            <v>71.319091461639118</v>
          </cell>
          <cell r="AW59">
            <v>2.5021692438717706</v>
          </cell>
        </row>
        <row r="60">
          <cell r="O60">
            <v>30</v>
          </cell>
          <cell r="P60">
            <v>5</v>
          </cell>
          <cell r="AA60">
            <v>100</v>
          </cell>
          <cell r="AJ60">
            <v>4776</v>
          </cell>
          <cell r="AL60">
            <v>7.8253923766816138</v>
          </cell>
          <cell r="AQ60">
            <v>10.303383781157727</v>
          </cell>
          <cell r="AT60">
            <v>0.2817141255605381</v>
          </cell>
          <cell r="AU60">
            <v>5.1516918905788636</v>
          </cell>
          <cell r="AW60">
            <v>0.56656117304314035</v>
          </cell>
        </row>
        <row r="61">
          <cell r="O61">
            <v>30</v>
          </cell>
          <cell r="P61">
            <v>5</v>
          </cell>
          <cell r="AA61">
            <v>100</v>
          </cell>
          <cell r="AJ61">
            <v>4776</v>
          </cell>
          <cell r="AL61">
            <v>7.8253923766816138</v>
          </cell>
          <cell r="AQ61">
            <v>10.303383781157727</v>
          </cell>
          <cell r="AT61">
            <v>0</v>
          </cell>
          <cell r="AU61">
            <v>0</v>
          </cell>
          <cell r="AW61">
            <v>0</v>
          </cell>
        </row>
        <row r="62">
          <cell r="O62">
            <v>30</v>
          </cell>
          <cell r="P62">
            <v>5</v>
          </cell>
          <cell r="AA62">
            <v>100</v>
          </cell>
          <cell r="AJ62">
            <v>0</v>
          </cell>
          <cell r="AL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</row>
        <row r="63">
          <cell r="O63">
            <v>21</v>
          </cell>
          <cell r="P63">
            <v>12</v>
          </cell>
          <cell r="AA63">
            <v>100</v>
          </cell>
          <cell r="AJ63">
            <v>14038</v>
          </cell>
          <cell r="AL63">
            <v>113</v>
          </cell>
          <cell r="AQ63">
            <v>106.22000000000001</v>
          </cell>
          <cell r="AT63">
            <v>2.8475999999999999</v>
          </cell>
          <cell r="AU63">
            <v>127.46400000000001</v>
          </cell>
          <cell r="AW63">
            <v>1.644451428571428</v>
          </cell>
        </row>
        <row r="64">
          <cell r="O64">
            <v>50</v>
          </cell>
          <cell r="P64">
            <v>6</v>
          </cell>
          <cell r="AA64">
            <v>120</v>
          </cell>
          <cell r="AJ64">
            <v>58</v>
          </cell>
          <cell r="AL64">
            <v>2</v>
          </cell>
          <cell r="AQ64">
            <v>2.1999999999999997</v>
          </cell>
          <cell r="AT64">
            <v>0.12</v>
          </cell>
          <cell r="AU64">
            <v>1.3199999999999998</v>
          </cell>
          <cell r="AW64">
            <v>8.1531428571428553E-3</v>
          </cell>
        </row>
        <row r="65">
          <cell r="AA65">
            <v>120</v>
          </cell>
          <cell r="AJ65">
            <v>38007.623208216348</v>
          </cell>
          <cell r="AN65">
            <v>178285.89583947201</v>
          </cell>
          <cell r="AQ65">
            <v>235.26065879287469</v>
          </cell>
          <cell r="AT65">
            <v>6.8461784002357238</v>
          </cell>
          <cell r="AU65">
            <v>148.69531166764799</v>
          </cell>
          <cell r="AW65">
            <v>5.3427858909835528</v>
          </cell>
        </row>
        <row r="66">
          <cell r="O66">
            <v>32</v>
          </cell>
          <cell r="P66">
            <v>6</v>
          </cell>
          <cell r="AA66">
            <v>120</v>
          </cell>
          <cell r="AJ66">
            <v>27444.560089404462</v>
          </cell>
          <cell r="AN66">
            <v>123319.93314546018</v>
          </cell>
          <cell r="AQ66">
            <v>173.47921250212087</v>
          </cell>
          <cell r="AT66">
            <v>4.7354854327856701</v>
          </cell>
          <cell r="AU66">
            <v>104.08752750127253</v>
          </cell>
          <cell r="AW66">
            <v>3.8579210182819978</v>
          </cell>
        </row>
        <row r="67">
          <cell r="O67">
            <v>32</v>
          </cell>
          <cell r="P67">
            <v>7.1</v>
          </cell>
          <cell r="AA67">
            <v>120</v>
          </cell>
          <cell r="AJ67">
            <v>6492.6290268952262</v>
          </cell>
          <cell r="AN67">
            <v>32184.896249477661</v>
          </cell>
          <cell r="AQ67">
            <v>46.922300291948943</v>
          </cell>
          <cell r="AT67">
            <v>1.235900015979942</v>
          </cell>
          <cell r="AU67">
            <v>33.314833207283748</v>
          </cell>
          <cell r="AW67">
            <v>0.91267813749498572</v>
          </cell>
        </row>
        <row r="68">
          <cell r="O68">
            <v>32</v>
          </cell>
          <cell r="P68">
            <v>7.6</v>
          </cell>
          <cell r="AA68">
            <v>120</v>
          </cell>
          <cell r="AJ68">
            <v>4070.4340919166539</v>
          </cell>
          <cell r="AN68">
            <v>22781.066444534172</v>
          </cell>
          <cell r="AQ68">
            <v>14.859145998804888</v>
          </cell>
          <cell r="AT68">
            <v>0.87479295147011227</v>
          </cell>
          <cell r="AU68">
            <v>11.292950959091714</v>
          </cell>
          <cell r="AW68">
            <v>0.5721867352065696</v>
          </cell>
        </row>
        <row r="69">
          <cell r="AJ69">
            <v>0</v>
          </cell>
          <cell r="AL69">
            <v>0</v>
          </cell>
          <cell r="AQ69">
            <v>0</v>
          </cell>
          <cell r="AT69">
            <v>0</v>
          </cell>
          <cell r="AU69">
            <v>0</v>
          </cell>
          <cell r="AW69">
            <v>0</v>
          </cell>
        </row>
        <row r="84">
          <cell r="O84">
            <v>0</v>
          </cell>
          <cell r="P84">
            <v>0</v>
          </cell>
          <cell r="AA84">
            <v>0</v>
          </cell>
          <cell r="AJ84">
            <v>6123.6103208733048</v>
          </cell>
          <cell r="AL84">
            <v>2135.1194707588188</v>
          </cell>
          <cell r="AT84">
            <v>973.61447866602145</v>
          </cell>
          <cell r="AU84">
            <v>3422.7898327743765</v>
          </cell>
          <cell r="AW84">
            <v>14.3707876274232</v>
          </cell>
        </row>
        <row r="85">
          <cell r="O85">
            <v>0</v>
          </cell>
          <cell r="P85">
            <v>0</v>
          </cell>
          <cell r="AA85">
            <v>0</v>
          </cell>
          <cell r="AJ85">
            <v>5906.507442937479</v>
          </cell>
          <cell r="AL85">
            <v>2135.1194707588188</v>
          </cell>
          <cell r="AQ85">
            <v>4300.84260643587</v>
          </cell>
          <cell r="AT85">
            <v>973.61447866602145</v>
          </cell>
          <cell r="AU85">
            <v>3308.687037687474</v>
          </cell>
          <cell r="AW85">
            <v>13.861294176887441</v>
          </cell>
        </row>
        <row r="86">
          <cell r="O86">
            <v>475</v>
          </cell>
          <cell r="P86">
            <v>7.65</v>
          </cell>
          <cell r="AA86">
            <v>2000</v>
          </cell>
          <cell r="AJ86">
            <v>4427.1531591134635</v>
          </cell>
          <cell r="AL86">
            <v>2135.1194707588188</v>
          </cell>
          <cell r="AQ86">
            <v>1395.1353238097349</v>
          </cell>
          <cell r="AT86">
            <v>973.61447866602145</v>
          </cell>
          <cell r="AU86">
            <v>1067.2785227144473</v>
          </cell>
          <cell r="AW86">
            <v>10.389569961176438</v>
          </cell>
        </row>
        <row r="87">
          <cell r="O87">
            <v>100</v>
          </cell>
          <cell r="P87">
            <v>8</v>
          </cell>
          <cell r="AA87">
            <v>2000</v>
          </cell>
          <cell r="AJ87">
            <v>1274.2520674826333</v>
          </cell>
          <cell r="AL87">
            <v>0</v>
          </cell>
          <cell r="AQ87">
            <v>229.7385687450716</v>
          </cell>
          <cell r="AT87">
            <v>0</v>
          </cell>
          <cell r="AU87">
            <v>183.79085499605728</v>
          </cell>
          <cell r="AW87">
            <v>2.9903937197274719</v>
          </cell>
        </row>
        <row r="88">
          <cell r="O88">
            <v>0</v>
          </cell>
          <cell r="P88">
            <v>7.65</v>
          </cell>
          <cell r="AA88">
            <v>2000</v>
          </cell>
          <cell r="AJ88">
            <v>0</v>
          </cell>
          <cell r="AL88">
            <v>0</v>
          </cell>
          <cell r="AQ88">
            <v>0.2011551785710059</v>
          </cell>
          <cell r="AT88">
            <v>0</v>
          </cell>
          <cell r="AU88">
            <v>0.15388371160681952</v>
          </cell>
          <cell r="AW88">
            <v>0</v>
          </cell>
        </row>
        <row r="89">
          <cell r="O89">
            <v>0</v>
          </cell>
          <cell r="P89">
            <v>7.3</v>
          </cell>
          <cell r="AA89">
            <v>2000</v>
          </cell>
          <cell r="AJ89">
            <v>0</v>
          </cell>
          <cell r="AL89">
            <v>0</v>
          </cell>
          <cell r="AQ89">
            <v>1.1104581810881604</v>
          </cell>
          <cell r="AT89">
            <v>0</v>
          </cell>
          <cell r="AU89">
            <v>0.81063447219435714</v>
          </cell>
          <cell r="AW89">
            <v>0</v>
          </cell>
        </row>
        <row r="90">
          <cell r="O90">
            <v>475</v>
          </cell>
          <cell r="P90">
            <v>8.6</v>
          </cell>
          <cell r="AA90">
            <v>2000</v>
          </cell>
          <cell r="AJ90">
            <v>205.10221634138276</v>
          </cell>
          <cell r="AL90">
            <v>0</v>
          </cell>
          <cell r="AQ90">
            <v>52.327441100789251</v>
          </cell>
          <cell r="AT90">
            <v>0</v>
          </cell>
          <cell r="AU90">
            <v>45.001599346678759</v>
          </cell>
          <cell r="AW90">
            <v>0.48133049598353139</v>
          </cell>
        </row>
        <row r="91">
          <cell r="O91">
            <v>0</v>
          </cell>
          <cell r="P91">
            <v>8.65</v>
          </cell>
          <cell r="AA91">
            <v>2000</v>
          </cell>
          <cell r="AJ91">
            <v>0</v>
          </cell>
          <cell r="AL91">
            <v>0</v>
          </cell>
          <cell r="AQ91">
            <v>689.06094628813219</v>
          </cell>
          <cell r="AT91">
            <v>0</v>
          </cell>
          <cell r="AU91">
            <v>596.03771853923433</v>
          </cell>
          <cell r="AW91">
            <v>0</v>
          </cell>
        </row>
        <row r="92">
          <cell r="O92">
            <v>0</v>
          </cell>
          <cell r="P92">
            <v>8.65</v>
          </cell>
          <cell r="AA92">
            <v>2000</v>
          </cell>
          <cell r="AJ92">
            <v>0</v>
          </cell>
          <cell r="AL92">
            <v>0</v>
          </cell>
          <cell r="AQ92">
            <v>649.95064837076995</v>
          </cell>
          <cell r="AT92">
            <v>0</v>
          </cell>
          <cell r="AU92">
            <v>562.20731084071599</v>
          </cell>
          <cell r="AW92">
            <v>0</v>
          </cell>
        </row>
        <row r="93">
          <cell r="O93">
            <v>0</v>
          </cell>
          <cell r="P93">
            <v>6.65</v>
          </cell>
          <cell r="AA93">
            <v>2000</v>
          </cell>
          <cell r="AJ93">
            <v>0</v>
          </cell>
          <cell r="AL93">
            <v>0</v>
          </cell>
          <cell r="AQ93">
            <v>1283.3180647617132</v>
          </cell>
          <cell r="AT93">
            <v>0</v>
          </cell>
          <cell r="AU93">
            <v>853.40651306653922</v>
          </cell>
          <cell r="AW93">
            <v>0</v>
          </cell>
        </row>
        <row r="94">
          <cell r="O94">
            <v>0</v>
          </cell>
          <cell r="P94">
            <v>0</v>
          </cell>
          <cell r="AA94">
            <v>0</v>
          </cell>
          <cell r="AJ94">
            <v>217.10287793582535</v>
          </cell>
          <cell r="AL94">
            <v>0</v>
          </cell>
          <cell r="AQ94">
            <v>148.37010521261385</v>
          </cell>
          <cell r="AT94">
            <v>0</v>
          </cell>
          <cell r="AU94">
            <v>114.1027950869026</v>
          </cell>
          <cell r="AW94">
            <v>0.50949345053575934</v>
          </cell>
        </row>
        <row r="95">
          <cell r="O95">
            <v>475</v>
          </cell>
          <cell r="P95">
            <v>7.65</v>
          </cell>
          <cell r="AA95">
            <v>2000</v>
          </cell>
          <cell r="AJ95">
            <v>217.10287793582535</v>
          </cell>
          <cell r="AL95">
            <v>0</v>
          </cell>
          <cell r="AQ95">
            <v>53.97906322767755</v>
          </cell>
          <cell r="AT95">
            <v>0</v>
          </cell>
          <cell r="AU95">
            <v>41.293983369173326</v>
          </cell>
          <cell r="AW95">
            <v>0.50949345053575934</v>
          </cell>
        </row>
        <row r="96">
          <cell r="O96">
            <v>0</v>
          </cell>
          <cell r="P96">
            <v>8.65</v>
          </cell>
          <cell r="AA96">
            <v>2000</v>
          </cell>
          <cell r="AJ96">
            <v>0</v>
          </cell>
          <cell r="AL96">
            <v>0</v>
          </cell>
          <cell r="AQ96">
            <v>23.577353092478344</v>
          </cell>
          <cell r="AT96">
            <v>0</v>
          </cell>
          <cell r="AU96">
            <v>20.394410424993769</v>
          </cell>
          <cell r="AW96">
            <v>0</v>
          </cell>
        </row>
        <row r="97">
          <cell r="O97">
            <v>0</v>
          </cell>
          <cell r="P97">
            <v>8.65</v>
          </cell>
          <cell r="AA97">
            <v>2000</v>
          </cell>
          <cell r="AJ97">
            <v>0</v>
          </cell>
          <cell r="AL97">
            <v>0</v>
          </cell>
          <cell r="AQ97">
            <v>26.61649089625482</v>
          </cell>
          <cell r="AT97">
            <v>0</v>
          </cell>
          <cell r="AU97">
            <v>23.023264625260421</v>
          </cell>
          <cell r="AW97">
            <v>0</v>
          </cell>
        </row>
        <row r="98">
          <cell r="O98">
            <v>0</v>
          </cell>
          <cell r="P98">
            <v>6.65</v>
          </cell>
          <cell r="AA98">
            <v>2000</v>
          </cell>
          <cell r="AJ98">
            <v>0</v>
          </cell>
          <cell r="AL98">
            <v>0</v>
          </cell>
          <cell r="AQ98">
            <v>44.19719799620313</v>
          </cell>
          <cell r="AT98">
            <v>0</v>
          </cell>
          <cell r="AU98">
            <v>29.391136667475081</v>
          </cell>
          <cell r="AW98">
            <v>0</v>
          </cell>
        </row>
        <row r="99">
          <cell r="O99">
            <v>475</v>
          </cell>
          <cell r="P99">
            <v>7.65</v>
          </cell>
          <cell r="AA99">
            <v>2000</v>
          </cell>
          <cell r="AJ99">
            <v>0</v>
          </cell>
          <cell r="AL99">
            <v>0</v>
          </cell>
          <cell r="AQ99">
            <v>0.14000000000000001</v>
          </cell>
          <cell r="AT99">
            <v>0</v>
          </cell>
          <cell r="AU99">
            <v>0.10710000000000001</v>
          </cell>
          <cell r="AW99">
            <v>0</v>
          </cell>
        </row>
        <row r="100">
          <cell r="O100">
            <v>0</v>
          </cell>
          <cell r="P100">
            <v>0</v>
          </cell>
          <cell r="AA100">
            <v>8000</v>
          </cell>
          <cell r="AJ100">
            <v>0</v>
          </cell>
          <cell r="AL100">
            <v>14.713714555529192</v>
          </cell>
          <cell r="AQ100">
            <v>42.207288351517946</v>
          </cell>
          <cell r="AT100">
            <v>6.7094538373213117</v>
          </cell>
          <cell r="AU100">
            <v>32.524201015561495</v>
          </cell>
          <cell r="AW100">
            <v>0</v>
          </cell>
        </row>
        <row r="101">
          <cell r="O101">
            <v>475</v>
          </cell>
          <cell r="P101">
            <v>7.65</v>
          </cell>
          <cell r="AA101">
            <v>2000</v>
          </cell>
          <cell r="AJ101">
            <v>0</v>
          </cell>
          <cell r="AL101">
            <v>14.713714555529192</v>
          </cell>
          <cell r="AQ101">
            <v>18.33140168046792</v>
          </cell>
          <cell r="AT101">
            <v>6.7094538373213117</v>
          </cell>
          <cell r="AU101">
            <v>14.023522285557959</v>
          </cell>
          <cell r="AW101">
            <v>0</v>
          </cell>
        </row>
        <row r="102">
          <cell r="O102">
            <v>0</v>
          </cell>
          <cell r="P102">
            <v>8.65</v>
          </cell>
          <cell r="AA102">
            <v>2000</v>
          </cell>
          <cell r="AJ102">
            <v>0</v>
          </cell>
          <cell r="AL102">
            <v>0</v>
          </cell>
          <cell r="AQ102">
            <v>6.128294236545397</v>
          </cell>
          <cell r="AT102">
            <v>0</v>
          </cell>
          <cell r="AU102">
            <v>5.3009745146117684</v>
          </cell>
          <cell r="AW102">
            <v>0</v>
          </cell>
        </row>
        <row r="103">
          <cell r="O103">
            <v>0</v>
          </cell>
          <cell r="P103">
            <v>8.65</v>
          </cell>
          <cell r="AA103">
            <v>2000</v>
          </cell>
          <cell r="AJ103">
            <v>0</v>
          </cell>
          <cell r="AL103">
            <v>0</v>
          </cell>
          <cell r="AQ103">
            <v>6.9877762322309467</v>
          </cell>
          <cell r="AT103">
            <v>0</v>
          </cell>
          <cell r="AU103">
            <v>6.0444264408797697</v>
          </cell>
          <cell r="AW103">
            <v>0</v>
          </cell>
        </row>
        <row r="104">
          <cell r="O104">
            <v>0</v>
          </cell>
          <cell r="P104">
            <v>6.65</v>
          </cell>
          <cell r="AA104">
            <v>2000</v>
          </cell>
          <cell r="AJ104">
            <v>0</v>
          </cell>
          <cell r="AL104">
            <v>0</v>
          </cell>
          <cell r="AQ104">
            <v>10.759816202273683</v>
          </cell>
          <cell r="AT104">
            <v>0</v>
          </cell>
          <cell r="AU104">
            <v>7.1552777745119993</v>
          </cell>
          <cell r="AW104">
            <v>0</v>
          </cell>
        </row>
        <row r="105">
          <cell r="O105">
            <v>0</v>
          </cell>
          <cell r="P105">
            <v>0</v>
          </cell>
          <cell r="AA105">
            <v>0</v>
          </cell>
          <cell r="AJ105">
            <v>4829.0214883510516</v>
          </cell>
          <cell r="AL105">
            <v>1086.972639033999</v>
          </cell>
          <cell r="AQ105">
            <v>2334.2260419710574</v>
          </cell>
          <cell r="AT105">
            <v>495.65952339950354</v>
          </cell>
          <cell r="AU105">
            <v>2076.0340338903993</v>
          </cell>
          <cell r="AW105">
            <v>11.232305762915495</v>
          </cell>
        </row>
        <row r="106">
          <cell r="O106">
            <v>475</v>
          </cell>
          <cell r="P106">
            <v>8.8000000000000007</v>
          </cell>
          <cell r="AA106">
            <v>2000</v>
          </cell>
          <cell r="AJ106">
            <v>4829.0214883510516</v>
          </cell>
          <cell r="AL106">
            <v>1086.972639033999</v>
          </cell>
          <cell r="AQ106">
            <v>1029.3977420722431</v>
          </cell>
          <cell r="AT106">
            <v>495.65952339950354</v>
          </cell>
          <cell r="AU106">
            <v>905.87001302357407</v>
          </cell>
          <cell r="AW106">
            <v>11.232305762915495</v>
          </cell>
        </row>
        <row r="107">
          <cell r="O107">
            <v>0</v>
          </cell>
          <cell r="P107">
            <v>9.8000000000000007</v>
          </cell>
          <cell r="AA107">
            <v>2000</v>
          </cell>
          <cell r="AJ107">
            <v>0</v>
          </cell>
          <cell r="AL107">
            <v>0</v>
          </cell>
          <cell r="AQ107">
            <v>447.68468908999716</v>
          </cell>
          <cell r="AT107">
            <v>0</v>
          </cell>
          <cell r="AU107">
            <v>438.73099530819729</v>
          </cell>
          <cell r="AW107">
            <v>0</v>
          </cell>
        </row>
        <row r="108">
          <cell r="O108">
            <v>0</v>
          </cell>
          <cell r="P108">
            <v>9.8000000000000007</v>
          </cell>
          <cell r="AA108">
            <v>2000</v>
          </cell>
          <cell r="AJ108">
            <v>0</v>
          </cell>
          <cell r="AL108">
            <v>0</v>
          </cell>
          <cell r="AQ108">
            <v>314.3050456387524</v>
          </cell>
          <cell r="AT108">
            <v>0</v>
          </cell>
          <cell r="AU108">
            <v>308.01894472597735</v>
          </cell>
          <cell r="AW108">
            <v>0</v>
          </cell>
        </row>
        <row r="109">
          <cell r="O109">
            <v>0</v>
          </cell>
          <cell r="P109">
            <v>7.8</v>
          </cell>
          <cell r="AA109">
            <v>2000</v>
          </cell>
          <cell r="AJ109">
            <v>0</v>
          </cell>
          <cell r="AL109">
            <v>0</v>
          </cell>
          <cell r="AQ109">
            <v>542.83856517006461</v>
          </cell>
          <cell r="AT109">
            <v>0</v>
          </cell>
          <cell r="AU109">
            <v>423.41408083265043</v>
          </cell>
          <cell r="AW109">
            <v>0</v>
          </cell>
        </row>
        <row r="110">
          <cell r="O110">
            <v>0</v>
          </cell>
          <cell r="P110">
            <v>0</v>
          </cell>
          <cell r="AA110">
            <v>8000</v>
          </cell>
          <cell r="AJ110">
            <v>0</v>
          </cell>
          <cell r="AL110">
            <v>0</v>
          </cell>
          <cell r="AQ110">
            <v>0.26417874434646671</v>
          </cell>
          <cell r="AT110">
            <v>0</v>
          </cell>
          <cell r="AU110">
            <v>0.13224909815842573</v>
          </cell>
          <cell r="AW110">
            <v>0</v>
          </cell>
        </row>
        <row r="111">
          <cell r="O111">
            <v>260</v>
          </cell>
          <cell r="P111">
            <v>5</v>
          </cell>
          <cell r="AA111">
            <v>2000</v>
          </cell>
          <cell r="AJ111">
            <v>0</v>
          </cell>
          <cell r="AL111">
            <v>0</v>
          </cell>
          <cell r="AQ111">
            <v>0.14872324278616381</v>
          </cell>
          <cell r="AT111">
            <v>0</v>
          </cell>
          <cell r="AU111">
            <v>7.4361621393081903E-2</v>
          </cell>
          <cell r="AW111">
            <v>0</v>
          </cell>
        </row>
        <row r="112">
          <cell r="O112">
            <v>0</v>
          </cell>
          <cell r="P112">
            <v>6</v>
          </cell>
          <cell r="AA112">
            <v>2000</v>
          </cell>
          <cell r="AJ112">
            <v>0</v>
          </cell>
          <cell r="AL112">
            <v>0</v>
          </cell>
          <cell r="AQ112">
            <v>2.9448867738970316E-2</v>
          </cell>
          <cell r="AT112">
            <v>0</v>
          </cell>
          <cell r="AU112">
            <v>1.766932064338219E-2</v>
          </cell>
          <cell r="AW112">
            <v>0</v>
          </cell>
        </row>
        <row r="113">
          <cell r="O113">
            <v>0</v>
          </cell>
          <cell r="P113">
            <v>6</v>
          </cell>
          <cell r="AA113">
            <v>2000</v>
          </cell>
          <cell r="AJ113">
            <v>0</v>
          </cell>
          <cell r="AL113">
            <v>0</v>
          </cell>
          <cell r="AQ113">
            <v>2.9077512967143039E-2</v>
          </cell>
          <cell r="AT113">
            <v>0</v>
          </cell>
          <cell r="AU113">
            <v>1.7446507780285826E-2</v>
          </cell>
          <cell r="AW113">
            <v>0</v>
          </cell>
        </row>
        <row r="114">
          <cell r="O114">
            <v>0</v>
          </cell>
          <cell r="P114">
            <v>4</v>
          </cell>
          <cell r="AA114">
            <v>2000</v>
          </cell>
          <cell r="AJ114">
            <v>0</v>
          </cell>
          <cell r="AL114">
            <v>0</v>
          </cell>
          <cell r="AQ114">
            <v>5.6929120854189538E-2</v>
          </cell>
          <cell r="AT114">
            <v>0</v>
          </cell>
          <cell r="AU114">
            <v>2.2771648341675815E-2</v>
          </cell>
          <cell r="AW114">
            <v>0</v>
          </cell>
        </row>
        <row r="115">
          <cell r="O115">
            <v>0</v>
          </cell>
          <cell r="P115">
            <v>0</v>
          </cell>
          <cell r="AA115">
            <v>0</v>
          </cell>
          <cell r="AJ115">
            <v>11.916666666666666</v>
          </cell>
          <cell r="AL115">
            <v>1.4032114183764495</v>
          </cell>
          <cell r="AQ115">
            <v>5.27</v>
          </cell>
          <cell r="AT115">
            <v>0.63986440677966105</v>
          </cell>
          <cell r="AU115">
            <v>3.9753184036397911</v>
          </cell>
          <cell r="AW115">
            <v>2.8037446127725848E-2</v>
          </cell>
        </row>
        <row r="116">
          <cell r="O116">
            <v>475</v>
          </cell>
          <cell r="P116">
            <v>8.5</v>
          </cell>
          <cell r="AA116">
            <v>2000</v>
          </cell>
          <cell r="AJ116">
            <v>11.916666666666666</v>
          </cell>
          <cell r="AL116">
            <v>1.4032114183764495</v>
          </cell>
          <cell r="AQ116">
            <v>1.4242302780358085</v>
          </cell>
          <cell r="AT116">
            <v>0.63986440677966105</v>
          </cell>
          <cell r="AU116">
            <v>1.2105957363304372</v>
          </cell>
          <cell r="AW116">
            <v>2.8037446127725848E-2</v>
          </cell>
        </row>
        <row r="117">
          <cell r="O117">
            <v>0</v>
          </cell>
          <cell r="P117">
            <v>9.5</v>
          </cell>
          <cell r="AA117">
            <v>2000</v>
          </cell>
          <cell r="AJ117">
            <v>0</v>
          </cell>
          <cell r="AL117">
            <v>0</v>
          </cell>
          <cell r="AQ117">
            <v>1.1948504303824949</v>
          </cell>
          <cell r="AT117">
            <v>0</v>
          </cell>
          <cell r="AU117">
            <v>1.1351079088633702</v>
          </cell>
          <cell r="AW117">
            <v>0</v>
          </cell>
        </row>
        <row r="118">
          <cell r="O118">
            <v>0</v>
          </cell>
          <cell r="P118">
            <v>9.5</v>
          </cell>
          <cell r="AA118">
            <v>2000</v>
          </cell>
          <cell r="AJ118">
            <v>0</v>
          </cell>
          <cell r="AL118">
            <v>0</v>
          </cell>
          <cell r="AQ118">
            <v>0.62677854901981522</v>
          </cell>
          <cell r="AT118">
            <v>0</v>
          </cell>
          <cell r="AU118">
            <v>1.0725848397073674</v>
          </cell>
          <cell r="AW118">
            <v>0</v>
          </cell>
        </row>
        <row r="119">
          <cell r="O119">
            <v>0</v>
          </cell>
          <cell r="P119">
            <v>7.5</v>
          </cell>
          <cell r="AA119">
            <v>2000</v>
          </cell>
          <cell r="AJ119">
            <v>0</v>
          </cell>
          <cell r="AL119">
            <v>0</v>
          </cell>
          <cell r="AQ119">
            <v>2.0241407425618809</v>
          </cell>
          <cell r="AT119">
            <v>0</v>
          </cell>
          <cell r="AU119">
            <v>0.55702991873861629</v>
          </cell>
          <cell r="AW119">
            <v>0</v>
          </cell>
        </row>
        <row r="120">
          <cell r="O120">
            <v>0</v>
          </cell>
          <cell r="P120">
            <v>0</v>
          </cell>
          <cell r="AA120">
            <v>0</v>
          </cell>
          <cell r="AJ120">
            <v>134.72297297297297</v>
          </cell>
          <cell r="AL120">
            <v>51.51081935838603</v>
          </cell>
          <cell r="AQ120">
            <v>77.047512954499979</v>
          </cell>
          <cell r="AT120">
            <v>8.1451483110447906</v>
          </cell>
          <cell r="AU120">
            <v>48.539933161334986</v>
          </cell>
          <cell r="AW120">
            <v>0.32029566085464645</v>
          </cell>
        </row>
        <row r="121">
          <cell r="O121">
            <v>275</v>
          </cell>
          <cell r="P121">
            <v>6.3</v>
          </cell>
          <cell r="AA121">
            <v>2000</v>
          </cell>
          <cell r="AJ121">
            <v>134.72297297297297</v>
          </cell>
          <cell r="AL121">
            <v>51.51081935838603</v>
          </cell>
          <cell r="AQ121">
            <v>77.047512954499979</v>
          </cell>
          <cell r="AT121">
            <v>8.1451483110447906</v>
          </cell>
          <cell r="AU121">
            <v>48.539933161334986</v>
          </cell>
          <cell r="AW121">
            <v>0.32029566085464645</v>
          </cell>
        </row>
        <row r="122">
          <cell r="O122">
            <v>0</v>
          </cell>
          <cell r="P122">
            <v>0</v>
          </cell>
          <cell r="AA122">
            <v>0</v>
          </cell>
          <cell r="AJ122">
            <v>0</v>
          </cell>
          <cell r="AL122">
            <v>0</v>
          </cell>
          <cell r="AQ122">
            <v>0</v>
          </cell>
          <cell r="AT122">
            <v>0</v>
          </cell>
          <cell r="AU122">
            <v>0</v>
          </cell>
          <cell r="AW122">
            <v>0</v>
          </cell>
        </row>
        <row r="123">
          <cell r="O123">
            <v>0</v>
          </cell>
          <cell r="P123">
            <v>0</v>
          </cell>
          <cell r="AA123">
            <v>0</v>
          </cell>
          <cell r="AJ123">
            <v>0</v>
          </cell>
          <cell r="AL123">
            <v>0</v>
          </cell>
          <cell r="AQ123">
            <v>0</v>
          </cell>
          <cell r="AT123">
            <v>0</v>
          </cell>
          <cell r="AU123">
            <v>0</v>
          </cell>
          <cell r="AW123">
            <v>0</v>
          </cell>
        </row>
        <row r="124">
          <cell r="O124">
            <v>260</v>
          </cell>
          <cell r="P124">
            <v>7.3</v>
          </cell>
          <cell r="AA124">
            <v>2000</v>
          </cell>
          <cell r="AJ124">
            <v>230.09302325581393</v>
          </cell>
          <cell r="AL124">
            <v>98.017351997666964</v>
          </cell>
          <cell r="AQ124">
            <v>222.64000000000001</v>
          </cell>
          <cell r="AT124">
            <v>24.465131058617672</v>
          </cell>
          <cell r="AU124">
            <v>162.52720000000002</v>
          </cell>
          <cell r="AW124">
            <v>0.53018920800989988</v>
          </cell>
        </row>
        <row r="125">
          <cell r="O125">
            <v>500</v>
          </cell>
          <cell r="P125">
            <v>11.8</v>
          </cell>
          <cell r="AA125">
            <v>2000</v>
          </cell>
          <cell r="AJ125">
            <v>533.18699186991876</v>
          </cell>
          <cell r="AL125">
            <v>114.09164653951862</v>
          </cell>
          <cell r="AQ125">
            <v>169.72000000000003</v>
          </cell>
          <cell r="AT125">
            <v>54.763990338968952</v>
          </cell>
          <cell r="AU125">
            <v>200.26960000000003</v>
          </cell>
          <cell r="AW125">
            <v>1.2491809523809521</v>
          </cell>
        </row>
        <row r="126">
          <cell r="O126">
            <v>0</v>
          </cell>
          <cell r="P126">
            <v>4.84</v>
          </cell>
          <cell r="AA126">
            <v>2000</v>
          </cell>
          <cell r="AJ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</row>
        <row r="127">
          <cell r="O127">
            <v>100</v>
          </cell>
          <cell r="P127">
            <v>6</v>
          </cell>
          <cell r="AA127">
            <v>2000</v>
          </cell>
          <cell r="AJ127">
            <v>3</v>
          </cell>
          <cell r="AL127">
            <v>3</v>
          </cell>
          <cell r="AQ127">
            <v>6.71</v>
          </cell>
          <cell r="AT127">
            <v>0.28799999999999998</v>
          </cell>
          <cell r="AU127">
            <v>4.0259999999999998</v>
          </cell>
          <cell r="AW127">
            <v>9.7028571428571422E-2</v>
          </cell>
        </row>
        <row r="128">
          <cell r="O128">
            <v>100</v>
          </cell>
          <cell r="P128">
            <v>6</v>
          </cell>
          <cell r="AA128">
            <v>2000</v>
          </cell>
          <cell r="AJ128">
            <v>3</v>
          </cell>
          <cell r="AL128">
            <v>3</v>
          </cell>
          <cell r="AQ128">
            <v>6.71</v>
          </cell>
          <cell r="AT128">
            <v>0.28799999999999998</v>
          </cell>
          <cell r="AU128">
            <v>4.0259999999999998</v>
          </cell>
          <cell r="AW128">
            <v>7.0285714285714274E-3</v>
          </cell>
        </row>
        <row r="129">
          <cell r="O129">
            <v>0</v>
          </cell>
          <cell r="P129">
            <v>7</v>
          </cell>
          <cell r="AA129">
            <v>2000</v>
          </cell>
          <cell r="AJ129">
            <v>0</v>
          </cell>
          <cell r="AL129">
            <v>0</v>
          </cell>
          <cell r="AQ129">
            <v>0</v>
          </cell>
          <cell r="AT129">
            <v>0</v>
          </cell>
          <cell r="AU129">
            <v>0</v>
          </cell>
          <cell r="AW129">
            <v>0.03</v>
          </cell>
        </row>
        <row r="130">
          <cell r="O130">
            <v>0</v>
          </cell>
          <cell r="P130">
            <v>7</v>
          </cell>
          <cell r="AA130">
            <v>2000</v>
          </cell>
          <cell r="AJ130">
            <v>0</v>
          </cell>
          <cell r="AL130">
            <v>0</v>
          </cell>
          <cell r="AQ130">
            <v>0</v>
          </cell>
          <cell r="AT130">
            <v>0</v>
          </cell>
          <cell r="AU130">
            <v>0</v>
          </cell>
          <cell r="AW130">
            <v>0.03</v>
          </cell>
        </row>
        <row r="131">
          <cell r="O131">
            <v>0</v>
          </cell>
          <cell r="P131">
            <v>5</v>
          </cell>
          <cell r="AA131">
            <v>2000</v>
          </cell>
          <cell r="AJ131">
            <v>0</v>
          </cell>
          <cell r="AL131">
            <v>0</v>
          </cell>
          <cell r="AQ131">
            <v>0</v>
          </cell>
          <cell r="AT131">
            <v>0</v>
          </cell>
          <cell r="AU131">
            <v>0</v>
          </cell>
          <cell r="AW131">
            <v>0.03</v>
          </cell>
        </row>
        <row r="132">
          <cell r="O132">
            <v>0</v>
          </cell>
          <cell r="P132">
            <v>0</v>
          </cell>
          <cell r="AA132">
            <v>0</v>
          </cell>
          <cell r="AJ132">
            <v>123</v>
          </cell>
          <cell r="AL132">
            <v>40.310427284454505</v>
          </cell>
          <cell r="AQ132">
            <v>146.4724870455</v>
          </cell>
          <cell r="AT132">
            <v>0</v>
          </cell>
          <cell r="AU132">
            <v>89.348217097754997</v>
          </cell>
          <cell r="AW132">
            <v>0.29242500678058003</v>
          </cell>
        </row>
        <row r="133">
          <cell r="O133">
            <v>0</v>
          </cell>
          <cell r="P133">
            <v>6.1</v>
          </cell>
          <cell r="AA133">
            <v>2000</v>
          </cell>
          <cell r="AJ133">
            <v>123</v>
          </cell>
          <cell r="AL133">
            <v>40.310427284454505</v>
          </cell>
          <cell r="AQ133">
            <v>146.4724870455</v>
          </cell>
          <cell r="AT133">
            <v>0</v>
          </cell>
          <cell r="AU133">
            <v>89.348217097754997</v>
          </cell>
          <cell r="AW133">
            <v>0.29242500678058003</v>
          </cell>
        </row>
        <row r="134">
          <cell r="O134">
            <v>0</v>
          </cell>
          <cell r="P134">
            <v>0</v>
          </cell>
          <cell r="AA134">
            <v>2000</v>
          </cell>
          <cell r="AJ134">
            <v>0</v>
          </cell>
          <cell r="AL134">
            <v>0</v>
          </cell>
          <cell r="AQ134">
            <v>0</v>
          </cell>
          <cell r="AT134">
            <v>0</v>
          </cell>
          <cell r="AU134">
            <v>0</v>
          </cell>
          <cell r="AW134">
            <v>0</v>
          </cell>
        </row>
        <row r="149">
          <cell r="O149">
            <v>0</v>
          </cell>
          <cell r="P149">
            <v>0</v>
          </cell>
          <cell r="AA149">
            <v>0</v>
          </cell>
          <cell r="AJ149">
            <v>424.29606351306671</v>
          </cell>
          <cell r="AL149">
            <v>1574.66954189788</v>
          </cell>
          <cell r="AT149">
            <v>718.04931110543328</v>
          </cell>
          <cell r="AU149">
            <v>4307.2358987719354</v>
          </cell>
          <cell r="AW149">
            <v>1.7571040538613485</v>
          </cell>
        </row>
        <row r="150">
          <cell r="O150">
            <v>0</v>
          </cell>
          <cell r="P150">
            <v>0</v>
          </cell>
          <cell r="AA150">
            <v>0</v>
          </cell>
          <cell r="AJ150">
            <v>419.93218656963302</v>
          </cell>
          <cell r="AL150">
            <v>1574.66954189788</v>
          </cell>
          <cell r="AQ150">
            <v>5981.5582631211637</v>
          </cell>
          <cell r="AT150">
            <v>718.04931110543328</v>
          </cell>
          <cell r="AU150">
            <v>4286.7898804077613</v>
          </cell>
          <cell r="AW150">
            <v>1.7571040538613485</v>
          </cell>
        </row>
        <row r="151">
          <cell r="O151">
            <v>475</v>
          </cell>
          <cell r="P151">
            <v>7.15</v>
          </cell>
          <cell r="AA151">
            <v>3500</v>
          </cell>
          <cell r="AJ151">
            <v>418.93218656963302</v>
          </cell>
          <cell r="AL151">
            <v>1574.66954189788</v>
          </cell>
          <cell r="AQ151">
            <v>2130.5961313986081</v>
          </cell>
          <cell r="AT151">
            <v>718.04931110543328</v>
          </cell>
          <cell r="AU151">
            <v>1523.3762339500049</v>
          </cell>
          <cell r="AW151">
            <v>1.7529398004180812</v>
          </cell>
        </row>
        <row r="152">
          <cell r="O152">
            <v>0</v>
          </cell>
          <cell r="P152">
            <v>7.15</v>
          </cell>
          <cell r="AA152">
            <v>3500</v>
          </cell>
          <cell r="AJ152">
            <v>0</v>
          </cell>
          <cell r="AL152">
            <v>0</v>
          </cell>
          <cell r="AQ152">
            <v>0.12624105253412254</v>
          </cell>
          <cell r="AT152">
            <v>0</v>
          </cell>
          <cell r="AU152">
            <v>9.0262352561897616E-2</v>
          </cell>
          <cell r="AW152">
            <v>0</v>
          </cell>
        </row>
        <row r="153">
          <cell r="O153">
            <v>0</v>
          </cell>
          <cell r="P153">
            <v>7.3</v>
          </cell>
          <cell r="AA153">
            <v>3500</v>
          </cell>
          <cell r="AJ153">
            <v>0</v>
          </cell>
          <cell r="AL153">
            <v>0</v>
          </cell>
          <cell r="AQ153">
            <v>1.8422782671044005</v>
          </cell>
          <cell r="AT153">
            <v>0</v>
          </cell>
          <cell r="AU153">
            <v>1.3448631349862121</v>
          </cell>
          <cell r="AW153">
            <v>0</v>
          </cell>
        </row>
        <row r="154">
          <cell r="O154">
            <v>475</v>
          </cell>
          <cell r="P154">
            <v>7.9</v>
          </cell>
          <cell r="AA154">
            <v>3500</v>
          </cell>
          <cell r="AJ154">
            <v>1</v>
          </cell>
          <cell r="AL154">
            <v>0</v>
          </cell>
          <cell r="AQ154">
            <v>2.6712974018241127</v>
          </cell>
          <cell r="AT154">
            <v>0</v>
          </cell>
          <cell r="AU154">
            <v>2.110324947441049</v>
          </cell>
          <cell r="AW154">
            <v>4.1642534432672707E-3</v>
          </cell>
        </row>
        <row r="155">
          <cell r="O155">
            <v>0</v>
          </cell>
          <cell r="P155">
            <v>8.15</v>
          </cell>
          <cell r="AA155">
            <v>3500</v>
          </cell>
          <cell r="AJ155">
            <v>0</v>
          </cell>
          <cell r="AL155">
            <v>0</v>
          </cell>
          <cell r="AQ155">
            <v>1020.2706101042745</v>
          </cell>
          <cell r="AT155">
            <v>0</v>
          </cell>
          <cell r="AU155">
            <v>831.52054723498372</v>
          </cell>
          <cell r="AW155">
            <v>0</v>
          </cell>
        </row>
        <row r="156">
          <cell r="O156">
            <v>0</v>
          </cell>
          <cell r="P156">
            <v>8.15</v>
          </cell>
          <cell r="AA156">
            <v>3500</v>
          </cell>
          <cell r="AJ156">
            <v>0</v>
          </cell>
          <cell r="AL156">
            <v>0</v>
          </cell>
          <cell r="AQ156">
            <v>951.62925138120147</v>
          </cell>
          <cell r="AT156">
            <v>0</v>
          </cell>
          <cell r="AU156">
            <v>775.57783987567927</v>
          </cell>
          <cell r="AW156">
            <v>0</v>
          </cell>
        </row>
        <row r="157">
          <cell r="O157">
            <v>0</v>
          </cell>
          <cell r="P157">
            <v>6.15</v>
          </cell>
          <cell r="AA157">
            <v>3500</v>
          </cell>
          <cell r="AJ157">
            <v>0</v>
          </cell>
          <cell r="AL157">
            <v>0</v>
          </cell>
          <cell r="AQ157">
            <v>1874.4224535156161</v>
          </cell>
          <cell r="AT157">
            <v>0</v>
          </cell>
          <cell r="AU157">
            <v>1152.7698089121041</v>
          </cell>
          <cell r="AW157">
            <v>0</v>
          </cell>
        </row>
        <row r="158">
          <cell r="O158">
            <v>0</v>
          </cell>
          <cell r="P158">
            <v>0</v>
          </cell>
          <cell r="AA158">
            <v>0</v>
          </cell>
          <cell r="AJ158">
            <v>4.3638769434336746</v>
          </cell>
          <cell r="AL158">
            <v>0</v>
          </cell>
          <cell r="AQ158">
            <v>28.720649037327952</v>
          </cell>
          <cell r="AT158">
            <v>0</v>
          </cell>
          <cell r="AU158">
            <v>20.446018364173629</v>
          </cell>
          <cell r="AW158">
            <v>0</v>
          </cell>
        </row>
        <row r="159">
          <cell r="O159">
            <v>475</v>
          </cell>
          <cell r="P159">
            <v>7.15</v>
          </cell>
          <cell r="AA159">
            <v>3500</v>
          </cell>
          <cell r="AJ159">
            <v>4.3638769434336746</v>
          </cell>
          <cell r="AL159">
            <v>0</v>
          </cell>
          <cell r="AQ159">
            <v>9.3167222534872902</v>
          </cell>
          <cell r="AT159">
            <v>0</v>
          </cell>
          <cell r="AU159">
            <v>6.661456411243412</v>
          </cell>
          <cell r="AW159">
            <v>1.8172289587688337E-2</v>
          </cell>
        </row>
        <row r="160">
          <cell r="O160">
            <v>0</v>
          </cell>
          <cell r="P160">
            <v>8.15</v>
          </cell>
          <cell r="AA160">
            <v>3500</v>
          </cell>
          <cell r="AJ160">
            <v>0</v>
          </cell>
          <cell r="AL160">
            <v>0</v>
          </cell>
          <cell r="AQ160">
            <v>4.6946360047211035</v>
          </cell>
          <cell r="AT160">
            <v>0</v>
          </cell>
          <cell r="AU160">
            <v>3.8261283438476994</v>
          </cell>
          <cell r="AW160">
            <v>0</v>
          </cell>
        </row>
        <row r="161">
          <cell r="O161">
            <v>0</v>
          </cell>
          <cell r="P161">
            <v>8.15</v>
          </cell>
          <cell r="AA161">
            <v>3500</v>
          </cell>
          <cell r="AJ161">
            <v>0</v>
          </cell>
          <cell r="AL161">
            <v>0</v>
          </cell>
          <cell r="AQ161">
            <v>4.5610988996199335</v>
          </cell>
          <cell r="AT161">
            <v>0</v>
          </cell>
          <cell r="AU161">
            <v>3.7172956031902458</v>
          </cell>
          <cell r="AW161">
            <v>0</v>
          </cell>
        </row>
        <row r="162">
          <cell r="O162">
            <v>0</v>
          </cell>
          <cell r="P162">
            <v>6.15</v>
          </cell>
          <cell r="AA162">
            <v>3500</v>
          </cell>
          <cell r="AJ162">
            <v>0</v>
          </cell>
          <cell r="AL162">
            <v>0</v>
          </cell>
          <cell r="AQ162">
            <v>10.148191879499626</v>
          </cell>
          <cell r="AT162">
            <v>0</v>
          </cell>
          <cell r="AU162">
            <v>6.2411380058922701</v>
          </cell>
          <cell r="AW162">
            <v>0</v>
          </cell>
        </row>
        <row r="163">
          <cell r="O163">
            <v>475</v>
          </cell>
          <cell r="P163">
            <v>7.15</v>
          </cell>
          <cell r="AA163">
            <v>3500</v>
          </cell>
          <cell r="AJ163">
            <v>1</v>
          </cell>
          <cell r="AL163">
            <v>15.550351288056206</v>
          </cell>
          <cell r="AQ163">
            <v>0</v>
          </cell>
          <cell r="AT163">
            <v>7.0909601873536303</v>
          </cell>
          <cell r="AU163">
            <v>0</v>
          </cell>
          <cell r="AW163">
            <v>4.1999999999999997E-3</v>
          </cell>
        </row>
        <row r="164">
          <cell r="O164">
            <v>0</v>
          </cell>
          <cell r="P164">
            <v>0</v>
          </cell>
          <cell r="AA164">
            <v>14000</v>
          </cell>
          <cell r="AJ164">
            <v>0</v>
          </cell>
          <cell r="AL164">
            <v>12.155914924485321</v>
          </cell>
          <cell r="AQ164">
            <v>61.860652081709837</v>
          </cell>
          <cell r="AT164">
            <v>5.5430972055653065</v>
          </cell>
          <cell r="AU164">
            <v>44.34945674649785</v>
          </cell>
          <cell r="AW164">
            <v>0</v>
          </cell>
        </row>
        <row r="165">
          <cell r="O165">
            <v>475</v>
          </cell>
          <cell r="P165">
            <v>7.15</v>
          </cell>
          <cell r="AA165">
            <v>3500</v>
          </cell>
          <cell r="AJ165">
            <v>0</v>
          </cell>
          <cell r="AL165">
            <v>12.155914924485321</v>
          </cell>
          <cell r="AQ165">
            <v>24.630820364243991</v>
          </cell>
          <cell r="AT165">
            <v>5.5430972055653065</v>
          </cell>
          <cell r="AU165">
            <v>17.611036560434453</v>
          </cell>
          <cell r="AW165">
            <v>0</v>
          </cell>
        </row>
        <row r="166">
          <cell r="O166">
            <v>0</v>
          </cell>
          <cell r="P166">
            <v>8.15</v>
          </cell>
          <cell r="AA166">
            <v>3500</v>
          </cell>
          <cell r="AJ166">
            <v>0</v>
          </cell>
          <cell r="AL166">
            <v>0</v>
          </cell>
          <cell r="AQ166">
            <v>9.4884359482120839</v>
          </cell>
          <cell r="AT166">
            <v>0</v>
          </cell>
          <cell r="AU166">
            <v>7.7330752977928485</v>
          </cell>
          <cell r="AW166">
            <v>0</v>
          </cell>
        </row>
        <row r="167">
          <cell r="O167">
            <v>0</v>
          </cell>
          <cell r="P167">
            <v>8.15</v>
          </cell>
          <cell r="AA167">
            <v>3500</v>
          </cell>
          <cell r="AJ167">
            <v>0</v>
          </cell>
          <cell r="AL167">
            <v>0</v>
          </cell>
          <cell r="AQ167">
            <v>9.7219324508974108</v>
          </cell>
          <cell r="AT167">
            <v>0</v>
          </cell>
          <cell r="AU167">
            <v>7.9233749474813902</v>
          </cell>
          <cell r="AW167">
            <v>0</v>
          </cell>
        </row>
        <row r="168">
          <cell r="O168">
            <v>0</v>
          </cell>
          <cell r="P168">
            <v>6.15</v>
          </cell>
          <cell r="AA168">
            <v>3500</v>
          </cell>
          <cell r="AJ168">
            <v>0</v>
          </cell>
          <cell r="AL168">
            <v>0</v>
          </cell>
          <cell r="AQ168">
            <v>18.019463318356351</v>
          </cell>
          <cell r="AT168">
            <v>0</v>
          </cell>
          <cell r="AU168">
            <v>11.081969940789156</v>
          </cell>
          <cell r="AW168">
            <v>0</v>
          </cell>
        </row>
        <row r="169">
          <cell r="O169">
            <v>0</v>
          </cell>
          <cell r="P169">
            <v>0</v>
          </cell>
          <cell r="AA169">
            <v>3500</v>
          </cell>
          <cell r="AJ169">
            <v>174</v>
          </cell>
          <cell r="AL169">
            <v>515.93973038901515</v>
          </cell>
          <cell r="AQ169">
            <v>1617.9596912903235</v>
          </cell>
          <cell r="AT169">
            <v>235.26851705739091</v>
          </cell>
          <cell r="AU169">
            <v>1308.1394055930857</v>
          </cell>
          <cell r="AW169">
            <v>0.72182830106979157</v>
          </cell>
        </row>
        <row r="170">
          <cell r="O170">
            <v>475</v>
          </cell>
          <cell r="P170">
            <v>8</v>
          </cell>
          <cell r="AA170">
            <v>3500</v>
          </cell>
          <cell r="AJ170">
            <v>174</v>
          </cell>
          <cell r="AL170">
            <v>515.93973038901515</v>
          </cell>
          <cell r="AQ170">
            <v>679.09368282381229</v>
          </cell>
          <cell r="AT170">
            <v>235.26851705739091</v>
          </cell>
          <cell r="AU170">
            <v>543.27494625904978</v>
          </cell>
          <cell r="AW170">
            <v>0.72182830106979157</v>
          </cell>
        </row>
        <row r="171">
          <cell r="O171">
            <v>0</v>
          </cell>
          <cell r="P171">
            <v>9</v>
          </cell>
          <cell r="AA171">
            <v>3500</v>
          </cell>
          <cell r="AJ171">
            <v>0</v>
          </cell>
          <cell r="AL171">
            <v>0</v>
          </cell>
          <cell r="AQ171">
            <v>291.17666304117643</v>
          </cell>
          <cell r="AT171">
            <v>0</v>
          </cell>
          <cell r="AU171">
            <v>262.05899673705881</v>
          </cell>
          <cell r="AW171">
            <v>0</v>
          </cell>
        </row>
        <row r="172">
          <cell r="O172">
            <v>0</v>
          </cell>
          <cell r="P172">
            <v>9</v>
          </cell>
          <cell r="AA172">
            <v>3500</v>
          </cell>
          <cell r="AJ172">
            <v>0</v>
          </cell>
          <cell r="AL172">
            <v>0</v>
          </cell>
          <cell r="AQ172">
            <v>247.1146039962137</v>
          </cell>
          <cell r="AT172">
            <v>0</v>
          </cell>
          <cell r="AU172">
            <v>222.40314359659232</v>
          </cell>
          <cell r="AW172">
            <v>0</v>
          </cell>
        </row>
        <row r="173">
          <cell r="O173">
            <v>0</v>
          </cell>
          <cell r="P173">
            <v>7</v>
          </cell>
          <cell r="AA173">
            <v>3500</v>
          </cell>
          <cell r="AJ173">
            <v>0</v>
          </cell>
          <cell r="AL173">
            <v>0</v>
          </cell>
          <cell r="AQ173">
            <v>400.57474142912099</v>
          </cell>
          <cell r="AT173">
            <v>0</v>
          </cell>
          <cell r="AU173">
            <v>280.40231900038469</v>
          </cell>
          <cell r="AW173">
            <v>0</v>
          </cell>
        </row>
        <row r="174">
          <cell r="O174">
            <v>475</v>
          </cell>
          <cell r="P174">
            <v>8</v>
          </cell>
          <cell r="AA174">
            <v>3500</v>
          </cell>
          <cell r="AJ174">
            <v>0</v>
          </cell>
          <cell r="AL174">
            <v>0</v>
          </cell>
          <cell r="AQ174">
            <v>0</v>
          </cell>
          <cell r="AT174">
            <v>0</v>
          </cell>
          <cell r="AU174">
            <v>0</v>
          </cell>
          <cell r="AW174">
            <v>0</v>
          </cell>
        </row>
        <row r="175">
          <cell r="O175">
            <v>0</v>
          </cell>
          <cell r="P175">
            <v>0</v>
          </cell>
          <cell r="AA175">
            <v>14000</v>
          </cell>
          <cell r="AJ175">
            <v>0</v>
          </cell>
          <cell r="AL175">
            <v>0</v>
          </cell>
          <cell r="AQ175">
            <v>2.2173825498064343</v>
          </cell>
          <cell r="AT175">
            <v>0</v>
          </cell>
          <cell r="AU175">
            <v>1.132437345284153</v>
          </cell>
          <cell r="AW175">
            <v>0</v>
          </cell>
        </row>
        <row r="176">
          <cell r="O176">
            <v>260</v>
          </cell>
          <cell r="P176">
            <v>5</v>
          </cell>
          <cell r="AA176">
            <v>3500</v>
          </cell>
          <cell r="AJ176">
            <v>0</v>
          </cell>
          <cell r="AL176">
            <v>0</v>
          </cell>
          <cell r="AQ176">
            <v>0.90569485257378868</v>
          </cell>
          <cell r="AT176">
            <v>0</v>
          </cell>
          <cell r="AU176">
            <v>0.45284742628689434</v>
          </cell>
          <cell r="AW176">
            <v>0</v>
          </cell>
        </row>
        <row r="177">
          <cell r="O177">
            <v>0</v>
          </cell>
          <cell r="P177">
            <v>6</v>
          </cell>
          <cell r="AA177">
            <v>3500</v>
          </cell>
          <cell r="AJ177">
            <v>0</v>
          </cell>
          <cell r="AL177">
            <v>0</v>
          </cell>
          <cell r="AQ177">
            <v>0.3856631288818656</v>
          </cell>
          <cell r="AT177">
            <v>0</v>
          </cell>
          <cell r="AU177">
            <v>0.23139787732911934</v>
          </cell>
          <cell r="AW177">
            <v>0</v>
          </cell>
        </row>
        <row r="178">
          <cell r="O178">
            <v>0</v>
          </cell>
          <cell r="P178">
            <v>6</v>
          </cell>
          <cell r="AA178">
            <v>3500</v>
          </cell>
          <cell r="AJ178">
            <v>0</v>
          </cell>
          <cell r="AL178">
            <v>0</v>
          </cell>
          <cell r="AQ178">
            <v>0.38891107163913646</v>
          </cell>
          <cell r="AT178">
            <v>0</v>
          </cell>
          <cell r="AU178">
            <v>0.2333466429834819</v>
          </cell>
          <cell r="AW178">
            <v>0</v>
          </cell>
        </row>
        <row r="179">
          <cell r="O179">
            <v>0</v>
          </cell>
          <cell r="P179">
            <v>4</v>
          </cell>
          <cell r="AA179">
            <v>3500</v>
          </cell>
          <cell r="AJ179">
            <v>0</v>
          </cell>
          <cell r="AL179">
            <v>0</v>
          </cell>
          <cell r="AQ179">
            <v>0.53711349671164388</v>
          </cell>
          <cell r="AT179">
            <v>0</v>
          </cell>
          <cell r="AU179">
            <v>0.21484539868465755</v>
          </cell>
          <cell r="AW179">
            <v>0</v>
          </cell>
        </row>
        <row r="180">
          <cell r="O180">
            <v>0</v>
          </cell>
          <cell r="P180">
            <v>0</v>
          </cell>
          <cell r="AA180">
            <v>0</v>
          </cell>
          <cell r="AJ180">
            <v>0</v>
          </cell>
          <cell r="AL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</row>
        <row r="181">
          <cell r="O181">
            <v>475</v>
          </cell>
          <cell r="P181">
            <v>7.85</v>
          </cell>
          <cell r="AA181">
            <v>3500</v>
          </cell>
          <cell r="AJ181">
            <v>0</v>
          </cell>
          <cell r="AL181">
            <v>0</v>
          </cell>
          <cell r="AQ181">
            <v>0</v>
          </cell>
          <cell r="AT181">
            <v>0</v>
          </cell>
          <cell r="AU181">
            <v>0</v>
          </cell>
          <cell r="AW181">
            <v>0</v>
          </cell>
        </row>
        <row r="182">
          <cell r="O182">
            <v>0</v>
          </cell>
          <cell r="P182">
            <v>8.85</v>
          </cell>
          <cell r="AA182">
            <v>3500</v>
          </cell>
          <cell r="AJ182">
            <v>0</v>
          </cell>
          <cell r="AL182">
            <v>0</v>
          </cell>
          <cell r="AQ182">
            <v>0</v>
          </cell>
          <cell r="AT182">
            <v>0</v>
          </cell>
          <cell r="AU182">
            <v>0</v>
          </cell>
          <cell r="AW182">
            <v>0</v>
          </cell>
        </row>
        <row r="183">
          <cell r="O183">
            <v>0</v>
          </cell>
          <cell r="P183">
            <v>8.85</v>
          </cell>
          <cell r="AA183">
            <v>3500</v>
          </cell>
          <cell r="AJ183">
            <v>0</v>
          </cell>
          <cell r="AL183">
            <v>0</v>
          </cell>
          <cell r="AQ183">
            <v>0</v>
          </cell>
          <cell r="AT183">
            <v>0</v>
          </cell>
          <cell r="AU183">
            <v>0</v>
          </cell>
          <cell r="AW183">
            <v>0</v>
          </cell>
        </row>
        <row r="184">
          <cell r="O184">
            <v>0</v>
          </cell>
          <cell r="P184">
            <v>6.85</v>
          </cell>
          <cell r="AA184">
            <v>3500</v>
          </cell>
          <cell r="AJ184">
            <v>0</v>
          </cell>
          <cell r="AL184">
            <v>0</v>
          </cell>
          <cell r="AQ184">
            <v>0</v>
          </cell>
          <cell r="AT184">
            <v>0</v>
          </cell>
          <cell r="AU184">
            <v>0</v>
          </cell>
          <cell r="AW184">
            <v>0</v>
          </cell>
        </row>
        <row r="185">
          <cell r="O185">
            <v>0</v>
          </cell>
          <cell r="P185">
            <v>0</v>
          </cell>
          <cell r="AA185">
            <v>0</v>
          </cell>
          <cell r="AJ185">
            <v>20.155405405405407</v>
          </cell>
          <cell r="AL185">
            <v>47.730176898513335</v>
          </cell>
          <cell r="AQ185">
            <v>53.994506868221841</v>
          </cell>
          <cell r="AT185">
            <v>7.5473342220774233</v>
          </cell>
          <cell r="AU185">
            <v>34.016539326979753</v>
          </cell>
          <cell r="AW185">
            <v>8.228613106084226E-2</v>
          </cell>
        </row>
        <row r="186">
          <cell r="O186">
            <v>275</v>
          </cell>
          <cell r="P186">
            <v>6.3</v>
          </cell>
          <cell r="AA186">
            <v>3500</v>
          </cell>
          <cell r="AJ186">
            <v>20.155405405405407</v>
          </cell>
          <cell r="AL186">
            <v>47.730176898513335</v>
          </cell>
          <cell r="AQ186">
            <v>53.994506868221841</v>
          </cell>
          <cell r="AT186">
            <v>7.5473342220774233</v>
          </cell>
          <cell r="AU186">
            <v>34.016539326979753</v>
          </cell>
          <cell r="AW186">
            <v>8.228613106084226E-2</v>
          </cell>
        </row>
        <row r="187">
          <cell r="O187">
            <v>0</v>
          </cell>
          <cell r="P187">
            <v>0</v>
          </cell>
          <cell r="AA187">
            <v>0</v>
          </cell>
          <cell r="AJ187">
            <v>1</v>
          </cell>
          <cell r="AL187">
            <v>4.4429301533219761</v>
          </cell>
          <cell r="AQ187">
            <v>0</v>
          </cell>
          <cell r="AT187">
            <v>0</v>
          </cell>
          <cell r="AU187">
            <v>0</v>
          </cell>
          <cell r="AW187">
            <v>0</v>
          </cell>
        </row>
        <row r="188">
          <cell r="O188">
            <v>0</v>
          </cell>
          <cell r="P188">
            <v>0</v>
          </cell>
          <cell r="AA188">
            <v>0</v>
          </cell>
          <cell r="AJ188">
            <v>0</v>
          </cell>
          <cell r="AL188">
            <v>0</v>
          </cell>
          <cell r="AQ188">
            <v>0</v>
          </cell>
          <cell r="AT188">
            <v>0</v>
          </cell>
          <cell r="AU188">
            <v>0</v>
          </cell>
          <cell r="AW188">
            <v>0</v>
          </cell>
        </row>
        <row r="189">
          <cell r="O189">
            <v>260</v>
          </cell>
          <cell r="P189">
            <v>7.3</v>
          </cell>
          <cell r="AA189">
            <v>3500</v>
          </cell>
          <cell r="AJ189">
            <v>24.906976744186046</v>
          </cell>
          <cell r="AL189">
            <v>62.98264800233305</v>
          </cell>
          <cell r="AQ189">
            <v>150.12</v>
          </cell>
          <cell r="AT189">
            <v>15.720468941382331</v>
          </cell>
          <cell r="AU189">
            <v>109.58759999999999</v>
          </cell>
          <cell r="AW189">
            <v>9.9070917670136413E-2</v>
          </cell>
        </row>
        <row r="190">
          <cell r="O190">
            <v>500</v>
          </cell>
          <cell r="P190">
            <v>11</v>
          </cell>
          <cell r="AA190">
            <v>3500</v>
          </cell>
          <cell r="AJ190">
            <v>8.8130081300813021</v>
          </cell>
          <cell r="AL190">
            <v>23.908353460481386</v>
          </cell>
          <cell r="AQ190">
            <v>44.460000000000008</v>
          </cell>
          <cell r="AT190">
            <v>11.476009661031066</v>
          </cell>
          <cell r="AU190">
            <v>48.906000000000006</v>
          </cell>
          <cell r="AW190">
            <v>3.613333333333333E-2</v>
          </cell>
        </row>
        <row r="191">
          <cell r="O191">
            <v>0</v>
          </cell>
          <cell r="P191">
            <v>0</v>
          </cell>
          <cell r="AA191">
            <v>0</v>
          </cell>
          <cell r="AJ191">
            <v>13.790540540540542</v>
          </cell>
          <cell r="AL191">
            <v>47.485963372597119</v>
          </cell>
          <cell r="AQ191">
            <v>266.62549313177811</v>
          </cell>
          <cell r="AT191">
            <v>0</v>
          </cell>
          <cell r="AU191">
            <v>162.64155081038464</v>
          </cell>
          <cell r="AW191">
            <v>5.6301037041628935E-2</v>
          </cell>
        </row>
        <row r="192">
          <cell r="O192">
            <v>0</v>
          </cell>
          <cell r="P192">
            <v>6.1</v>
          </cell>
          <cell r="AA192">
            <v>3500</v>
          </cell>
          <cell r="AJ192">
            <v>13.790540540540542</v>
          </cell>
          <cell r="AL192">
            <v>47.485963372597119</v>
          </cell>
          <cell r="AQ192">
            <v>266.62549313177811</v>
          </cell>
          <cell r="AT192">
            <v>0</v>
          </cell>
          <cell r="AU192">
            <v>162.64155081038464</v>
          </cell>
          <cell r="AW192">
            <v>5.6301037041628935E-2</v>
          </cell>
        </row>
        <row r="193">
          <cell r="O193">
            <v>0</v>
          </cell>
          <cell r="P193">
            <v>0</v>
          </cell>
          <cell r="AA193">
            <v>3500</v>
          </cell>
          <cell r="AJ193">
            <v>0</v>
          </cell>
          <cell r="AL193">
            <v>0</v>
          </cell>
          <cell r="AQ193">
            <v>0</v>
          </cell>
          <cell r="AT193">
            <v>0</v>
          </cell>
          <cell r="AU193">
            <v>0</v>
          </cell>
          <cell r="AW193">
            <v>0</v>
          </cell>
        </row>
        <row r="208">
          <cell r="O208">
            <v>0</v>
          </cell>
          <cell r="P208">
            <v>0</v>
          </cell>
          <cell r="AA208">
            <v>0</v>
          </cell>
          <cell r="AJ208">
            <v>48.002646377770397</v>
          </cell>
          <cell r="AL208">
            <v>675.41701200477496</v>
          </cell>
          <cell r="AQ208">
            <v>4759.9934395408836</v>
          </cell>
          <cell r="AT208">
            <v>307.99015747417741</v>
          </cell>
          <cell r="AU208">
            <v>3155.6111909043107</v>
          </cell>
          <cell r="AW208">
            <v>0.30411085855889441</v>
          </cell>
        </row>
        <row r="209">
          <cell r="O209">
            <v>475</v>
          </cell>
          <cell r="P209">
            <v>6.65</v>
          </cell>
          <cell r="AA209">
            <v>5000</v>
          </cell>
          <cell r="AJ209">
            <v>48.002646377770397</v>
          </cell>
          <cell r="AL209">
            <v>675.41701200477496</v>
          </cell>
          <cell r="AQ209">
            <v>2201.196987342485</v>
          </cell>
          <cell r="AT209">
            <v>307.99015747417741</v>
          </cell>
          <cell r="AU209">
            <v>1463.7959965827527</v>
          </cell>
          <cell r="AW209">
            <v>0.30411085855889441</v>
          </cell>
        </row>
        <row r="210">
          <cell r="O210">
            <v>0</v>
          </cell>
          <cell r="P210">
            <v>6.65</v>
          </cell>
          <cell r="AA210">
            <v>5000</v>
          </cell>
          <cell r="AJ210">
            <v>0</v>
          </cell>
          <cell r="AL210">
            <v>0</v>
          </cell>
          <cell r="AQ210">
            <v>0</v>
          </cell>
          <cell r="AT210">
            <v>0</v>
          </cell>
          <cell r="AU210">
            <v>0</v>
          </cell>
          <cell r="AW210">
            <v>0</v>
          </cell>
        </row>
        <row r="211">
          <cell r="O211">
            <v>0</v>
          </cell>
          <cell r="P211">
            <v>7.3</v>
          </cell>
          <cell r="AA211">
            <v>5000</v>
          </cell>
          <cell r="AJ211">
            <v>0</v>
          </cell>
          <cell r="AL211">
            <v>0</v>
          </cell>
          <cell r="AQ211">
            <v>0</v>
          </cell>
          <cell r="AT211">
            <v>0</v>
          </cell>
          <cell r="AU211">
            <v>0</v>
          </cell>
          <cell r="AW211">
            <v>0</v>
          </cell>
        </row>
        <row r="212">
          <cell r="O212">
            <v>475</v>
          </cell>
          <cell r="P212">
            <v>7.7</v>
          </cell>
          <cell r="AA212">
            <v>5000</v>
          </cell>
          <cell r="AJ212">
            <v>0</v>
          </cell>
          <cell r="AL212">
            <v>0</v>
          </cell>
          <cell r="AQ212">
            <v>0</v>
          </cell>
          <cell r="AT212">
            <v>0</v>
          </cell>
          <cell r="AU212">
            <v>0</v>
          </cell>
          <cell r="AW212">
            <v>0</v>
          </cell>
        </row>
        <row r="213">
          <cell r="O213">
            <v>0</v>
          </cell>
          <cell r="P213">
            <v>7.65</v>
          </cell>
          <cell r="AA213">
            <v>5000</v>
          </cell>
          <cell r="AJ213">
            <v>0</v>
          </cell>
          <cell r="AL213">
            <v>0</v>
          </cell>
          <cell r="AQ213">
            <v>648.11135665372967</v>
          </cell>
          <cell r="AT213">
            <v>0</v>
          </cell>
          <cell r="AU213">
            <v>495.8051878401032</v>
          </cell>
          <cell r="AW213">
            <v>0</v>
          </cell>
        </row>
        <row r="214">
          <cell r="O214">
            <v>0</v>
          </cell>
          <cell r="P214">
            <v>7.65</v>
          </cell>
          <cell r="AA214">
            <v>5000</v>
          </cell>
          <cell r="AJ214">
            <v>0</v>
          </cell>
          <cell r="AL214">
            <v>0</v>
          </cell>
          <cell r="AQ214">
            <v>582.36463749358666</v>
          </cell>
          <cell r="AT214">
            <v>0</v>
          </cell>
          <cell r="AU214">
            <v>445.50894768259377</v>
          </cell>
          <cell r="AW214">
            <v>0</v>
          </cell>
        </row>
        <row r="215">
          <cell r="O215">
            <v>0</v>
          </cell>
          <cell r="P215">
            <v>5.65</v>
          </cell>
          <cell r="AA215">
            <v>5000</v>
          </cell>
          <cell r="AJ215">
            <v>0</v>
          </cell>
          <cell r="AL215">
            <v>0</v>
          </cell>
          <cell r="AQ215">
            <v>1328.3204580510819</v>
          </cell>
          <cell r="AT215">
            <v>0</v>
          </cell>
          <cell r="AU215">
            <v>750.50105879886132</v>
          </cell>
          <cell r="AW215">
            <v>0</v>
          </cell>
        </row>
        <row r="216">
          <cell r="O216">
            <v>475</v>
          </cell>
          <cell r="P216">
            <v>6.65</v>
          </cell>
          <cell r="AA216">
            <v>5000</v>
          </cell>
          <cell r="AJ216">
            <v>2</v>
          </cell>
          <cell r="AL216">
            <v>67.449648711943794</v>
          </cell>
          <cell r="AQ216">
            <v>181.20650000000001</v>
          </cell>
          <cell r="AT216">
            <v>30.757039812646372</v>
          </cell>
          <cell r="AU216">
            <v>120.50232250000002</v>
          </cell>
          <cell r="AW216">
            <v>1.2E-2</v>
          </cell>
        </row>
        <row r="217">
          <cell r="O217">
            <v>0</v>
          </cell>
          <cell r="P217">
            <v>0</v>
          </cell>
          <cell r="AA217">
            <v>20000</v>
          </cell>
          <cell r="AJ217">
            <v>0</v>
          </cell>
          <cell r="AL217">
            <v>150.92434585851541</v>
          </cell>
          <cell r="AQ217">
            <v>1380.8834753176384</v>
          </cell>
          <cell r="AT217">
            <v>68.821501711483023</v>
          </cell>
          <cell r="AU217">
            <v>919.03465015658094</v>
          </cell>
          <cell r="AW217">
            <v>0</v>
          </cell>
        </row>
        <row r="218">
          <cell r="O218">
            <v>475</v>
          </cell>
          <cell r="P218">
            <v>6.65</v>
          </cell>
          <cell r="AA218">
            <v>5000</v>
          </cell>
          <cell r="AJ218">
            <v>0</v>
          </cell>
          <cell r="AL218">
            <v>150.92434585851541</v>
          </cell>
          <cell r="AQ218">
            <v>468.05854384786551</v>
          </cell>
          <cell r="AT218">
            <v>68.821501711483023</v>
          </cell>
          <cell r="AU218">
            <v>311.25893165883059</v>
          </cell>
          <cell r="AW218">
            <v>0</v>
          </cell>
        </row>
        <row r="219">
          <cell r="O219">
            <v>0</v>
          </cell>
          <cell r="P219">
            <v>7.65</v>
          </cell>
          <cell r="AA219">
            <v>5000</v>
          </cell>
          <cell r="AJ219">
            <v>0</v>
          </cell>
          <cell r="AL219">
            <v>0</v>
          </cell>
          <cell r="AQ219">
            <v>228.71582691897555</v>
          </cell>
          <cell r="AT219">
            <v>0</v>
          </cell>
          <cell r="AU219">
            <v>174.96760759301631</v>
          </cell>
          <cell r="AW219">
            <v>0</v>
          </cell>
        </row>
        <row r="220">
          <cell r="O220">
            <v>0</v>
          </cell>
          <cell r="P220">
            <v>7.65</v>
          </cell>
          <cell r="AA220">
            <v>5000</v>
          </cell>
          <cell r="AJ220">
            <v>0</v>
          </cell>
          <cell r="AL220">
            <v>0</v>
          </cell>
          <cell r="AQ220">
            <v>231.43233416766765</v>
          </cell>
          <cell r="AT220">
            <v>0</v>
          </cell>
          <cell r="AU220">
            <v>177.04573563826574</v>
          </cell>
          <cell r="AW220">
            <v>0</v>
          </cell>
        </row>
        <row r="221">
          <cell r="O221">
            <v>0</v>
          </cell>
          <cell r="P221">
            <v>5.65</v>
          </cell>
          <cell r="AA221">
            <v>5000</v>
          </cell>
          <cell r="AJ221">
            <v>0</v>
          </cell>
          <cell r="AL221">
            <v>0</v>
          </cell>
          <cell r="AQ221">
            <v>452.67677038312968</v>
          </cell>
          <cell r="AT221">
            <v>0</v>
          </cell>
          <cell r="AU221">
            <v>255.76237526646827</v>
          </cell>
          <cell r="AW221">
            <v>0</v>
          </cell>
        </row>
        <row r="222">
          <cell r="O222">
            <v>0</v>
          </cell>
          <cell r="P222">
            <v>0</v>
          </cell>
          <cell r="AA222">
            <v>0</v>
          </cell>
          <cell r="AJ222">
            <v>4.531101560732866</v>
          </cell>
          <cell r="AL222">
            <v>20.08763057698582</v>
          </cell>
          <cell r="AQ222">
            <v>61.375492684111791</v>
          </cell>
          <cell r="AT222">
            <v>9.1599595431055345</v>
          </cell>
          <cell r="AU222">
            <v>48.328961858250906</v>
          </cell>
          <cell r="AW222">
            <v>2.7186609364397193E-2</v>
          </cell>
        </row>
        <row r="223">
          <cell r="O223">
            <v>475</v>
          </cell>
          <cell r="P223">
            <v>7.8</v>
          </cell>
          <cell r="AA223">
            <v>5000</v>
          </cell>
          <cell r="AJ223">
            <v>4.531101560732866</v>
          </cell>
          <cell r="AL223">
            <v>20.08763057698582</v>
          </cell>
          <cell r="AQ223">
            <v>28.64376012849015</v>
          </cell>
          <cell r="AT223">
            <v>9.1599595431055345</v>
          </cell>
          <cell r="AU223">
            <v>22.342132900222317</v>
          </cell>
          <cell r="AW223">
            <v>2.7186609364397193E-2</v>
          </cell>
        </row>
        <row r="224">
          <cell r="O224">
            <v>0</v>
          </cell>
          <cell r="P224">
            <v>8.8000000000000007</v>
          </cell>
          <cell r="AA224">
            <v>5000</v>
          </cell>
          <cell r="AJ224">
            <v>0</v>
          </cell>
          <cell r="AL224">
            <v>0</v>
          </cell>
          <cell r="AQ224">
            <v>8.9354012777208744</v>
          </cell>
          <cell r="AT224">
            <v>0</v>
          </cell>
          <cell r="AU224">
            <v>7.86315312439437</v>
          </cell>
          <cell r="AW224">
            <v>0</v>
          </cell>
        </row>
        <row r="225">
          <cell r="O225">
            <v>0</v>
          </cell>
          <cell r="P225">
            <v>8.8000000000000007</v>
          </cell>
          <cell r="AA225">
            <v>5000</v>
          </cell>
          <cell r="AJ225">
            <v>0</v>
          </cell>
          <cell r="AL225">
            <v>0</v>
          </cell>
          <cell r="AQ225">
            <v>9.7108528233085174</v>
          </cell>
          <cell r="AT225">
            <v>0</v>
          </cell>
          <cell r="AU225">
            <v>8.5455504845114962</v>
          </cell>
          <cell r="AW225">
            <v>0</v>
          </cell>
        </row>
        <row r="226">
          <cell r="O226">
            <v>0</v>
          </cell>
          <cell r="P226">
            <v>6.8</v>
          </cell>
          <cell r="AA226">
            <v>5000</v>
          </cell>
          <cell r="AJ226">
            <v>0</v>
          </cell>
          <cell r="AL226">
            <v>0</v>
          </cell>
          <cell r="AQ226">
            <v>14.085478454592245</v>
          </cell>
          <cell r="AT226">
            <v>0</v>
          </cell>
          <cell r="AU226">
            <v>9.5781253491227254</v>
          </cell>
          <cell r="AW226">
            <v>0</v>
          </cell>
        </row>
        <row r="227">
          <cell r="O227">
            <v>0</v>
          </cell>
          <cell r="P227">
            <v>0</v>
          </cell>
          <cell r="AA227">
            <v>0</v>
          </cell>
          <cell r="AJ227">
            <v>0</v>
          </cell>
          <cell r="AL227">
            <v>0</v>
          </cell>
          <cell r="AQ227">
            <v>0</v>
          </cell>
          <cell r="AT227">
            <v>0</v>
          </cell>
          <cell r="AU227">
            <v>0</v>
          </cell>
          <cell r="AW227">
            <v>0</v>
          </cell>
        </row>
        <row r="228">
          <cell r="O228">
            <v>260</v>
          </cell>
          <cell r="P228">
            <v>5</v>
          </cell>
          <cell r="AA228">
            <v>5000</v>
          </cell>
          <cell r="AJ228">
            <v>0</v>
          </cell>
          <cell r="AL228">
            <v>0</v>
          </cell>
          <cell r="AQ228">
            <v>0</v>
          </cell>
          <cell r="AT228">
            <v>0</v>
          </cell>
          <cell r="AU228">
            <v>0</v>
          </cell>
          <cell r="AW228">
            <v>0</v>
          </cell>
        </row>
        <row r="229">
          <cell r="O229">
            <v>0</v>
          </cell>
          <cell r="P229">
            <v>6</v>
          </cell>
          <cell r="AA229">
            <v>5000</v>
          </cell>
          <cell r="AJ229">
            <v>0</v>
          </cell>
          <cell r="AL229">
            <v>0</v>
          </cell>
          <cell r="AQ229">
            <v>0</v>
          </cell>
          <cell r="AT229">
            <v>0</v>
          </cell>
          <cell r="AU229">
            <v>0</v>
          </cell>
          <cell r="AW229">
            <v>0</v>
          </cell>
        </row>
        <row r="230">
          <cell r="O230">
            <v>0</v>
          </cell>
          <cell r="P230">
            <v>6</v>
          </cell>
          <cell r="AA230">
            <v>5000</v>
          </cell>
          <cell r="AJ230">
            <v>0</v>
          </cell>
          <cell r="AL230">
            <v>0</v>
          </cell>
          <cell r="AQ230">
            <v>0</v>
          </cell>
          <cell r="AT230">
            <v>0</v>
          </cell>
          <cell r="AU230">
            <v>0</v>
          </cell>
          <cell r="AW230">
            <v>0</v>
          </cell>
        </row>
        <row r="231">
          <cell r="O231">
            <v>0</v>
          </cell>
          <cell r="P231">
            <v>4</v>
          </cell>
          <cell r="AA231">
            <v>5000</v>
          </cell>
          <cell r="AJ231">
            <v>0</v>
          </cell>
          <cell r="AL231">
            <v>0</v>
          </cell>
          <cell r="AQ231">
            <v>0</v>
          </cell>
          <cell r="AT231">
            <v>0</v>
          </cell>
          <cell r="AU231">
            <v>0</v>
          </cell>
          <cell r="AW231">
            <v>0</v>
          </cell>
        </row>
        <row r="232">
          <cell r="O232">
            <v>0</v>
          </cell>
          <cell r="P232">
            <v>0</v>
          </cell>
          <cell r="AA232">
            <v>0</v>
          </cell>
          <cell r="AJ232">
            <v>1</v>
          </cell>
          <cell r="AL232">
            <v>11.596788581623549</v>
          </cell>
          <cell r="AQ232">
            <v>73.73</v>
          </cell>
          <cell r="AT232">
            <v>5.2881355932203391</v>
          </cell>
          <cell r="AU232">
            <v>54.871054814337967</v>
          </cell>
          <cell r="AW232">
            <v>6.0000000000000001E-3</v>
          </cell>
        </row>
        <row r="233">
          <cell r="O233">
            <v>475</v>
          </cell>
          <cell r="P233">
            <v>7.45</v>
          </cell>
          <cell r="AA233">
            <v>5000</v>
          </cell>
          <cell r="AJ233">
            <v>1</v>
          </cell>
          <cell r="AL233">
            <v>11.596788581623549</v>
          </cell>
          <cell r="AQ233">
            <v>21.514031615761521</v>
          </cell>
          <cell r="AT233">
            <v>5.2881355932203391</v>
          </cell>
          <cell r="AU233">
            <v>16.027953553742332</v>
          </cell>
          <cell r="AW233">
            <v>6.0000000000000001E-3</v>
          </cell>
        </row>
        <row r="234">
          <cell r="O234">
            <v>0</v>
          </cell>
          <cell r="P234">
            <v>8.4499999999999993</v>
          </cell>
          <cell r="AA234">
            <v>5000</v>
          </cell>
          <cell r="AJ234">
            <v>0</v>
          </cell>
          <cell r="AL234">
            <v>0</v>
          </cell>
          <cell r="AQ234">
            <v>15.340114339685504</v>
          </cell>
          <cell r="AT234">
            <v>0</v>
          </cell>
          <cell r="AU234">
            <v>12.96239661703425</v>
          </cell>
          <cell r="AW234">
            <v>0</v>
          </cell>
        </row>
        <row r="235">
          <cell r="O235">
            <v>0</v>
          </cell>
          <cell r="P235">
            <v>8.4499999999999993</v>
          </cell>
          <cell r="AA235">
            <v>5000</v>
          </cell>
          <cell r="AJ235">
            <v>0</v>
          </cell>
          <cell r="AL235">
            <v>0</v>
          </cell>
          <cell r="AQ235">
            <v>10.478893924123549</v>
          </cell>
          <cell r="AT235">
            <v>0</v>
          </cell>
          <cell r="AU235">
            <v>8.8546653658843972</v>
          </cell>
          <cell r="AW235">
            <v>0</v>
          </cell>
        </row>
        <row r="236">
          <cell r="O236">
            <v>0</v>
          </cell>
          <cell r="P236">
            <v>6.45</v>
          </cell>
          <cell r="AA236">
            <v>5000</v>
          </cell>
          <cell r="AJ236">
            <v>0</v>
          </cell>
          <cell r="AL236">
            <v>0</v>
          </cell>
          <cell r="AQ236">
            <v>26.39696012042943</v>
          </cell>
          <cell r="AT236">
            <v>0</v>
          </cell>
          <cell r="AU236">
            <v>17.026039277676983</v>
          </cell>
          <cell r="AW236">
            <v>0</v>
          </cell>
        </row>
        <row r="237">
          <cell r="O237">
            <v>0</v>
          </cell>
          <cell r="P237">
            <v>0</v>
          </cell>
          <cell r="AA237">
            <v>0</v>
          </cell>
          <cell r="AJ237">
            <v>20.155405405405403</v>
          </cell>
          <cell r="AL237">
            <v>1795.6833872946049</v>
          </cell>
          <cell r="AQ237">
            <v>1987.2404257850087</v>
          </cell>
          <cell r="AT237">
            <v>283.94243561595948</v>
          </cell>
          <cell r="AU237">
            <v>1251.9614682445554</v>
          </cell>
          <cell r="AW237">
            <v>0.11540228829493189</v>
          </cell>
        </row>
        <row r="238">
          <cell r="O238">
            <v>275</v>
          </cell>
          <cell r="P238">
            <v>6.3</v>
          </cell>
          <cell r="AA238">
            <v>5000</v>
          </cell>
          <cell r="AJ238">
            <v>20.155405405405403</v>
          </cell>
          <cell r="AL238">
            <v>1795.6833872946049</v>
          </cell>
          <cell r="AQ238">
            <v>1987.2404257850087</v>
          </cell>
          <cell r="AT238">
            <v>283.94243561595948</v>
          </cell>
          <cell r="AU238">
            <v>1251.9614682445554</v>
          </cell>
          <cell r="AW238">
            <v>0.11540228829493189</v>
          </cell>
        </row>
        <row r="239">
          <cell r="O239">
            <v>275</v>
          </cell>
          <cell r="P239">
            <v>6.3</v>
          </cell>
          <cell r="AA239">
            <v>5000</v>
          </cell>
          <cell r="AJ239">
            <v>0</v>
          </cell>
          <cell r="AL239">
            <v>0</v>
          </cell>
          <cell r="AQ239">
            <v>0</v>
          </cell>
          <cell r="AT239">
            <v>0</v>
          </cell>
          <cell r="AU239">
            <v>0</v>
          </cell>
          <cell r="AW239">
            <v>0</v>
          </cell>
        </row>
        <row r="240">
          <cell r="O240">
            <v>0</v>
          </cell>
          <cell r="P240">
            <v>0</v>
          </cell>
          <cell r="AA240">
            <v>0</v>
          </cell>
          <cell r="AJ240">
            <v>18.75</v>
          </cell>
          <cell r="AL240">
            <v>158.55706984667802</v>
          </cell>
          <cell r="AQ240">
            <v>578.14</v>
          </cell>
          <cell r="AT240">
            <v>72.302023850085192</v>
          </cell>
          <cell r="AU240">
            <v>290.88225599768327</v>
          </cell>
          <cell r="AW240">
            <v>0.10695306481121238</v>
          </cell>
        </row>
        <row r="241">
          <cell r="O241">
            <v>475</v>
          </cell>
          <cell r="P241">
            <v>5.05</v>
          </cell>
          <cell r="AA241">
            <v>5000</v>
          </cell>
          <cell r="AJ241">
            <v>13.749999999999998</v>
          </cell>
          <cell r="AL241">
            <v>134.95400340715503</v>
          </cell>
          <cell r="AQ241">
            <v>470.29559976832837</v>
          </cell>
          <cell r="AT241">
            <v>61.539025553662697</v>
          </cell>
          <cell r="AU241">
            <v>237.49927788300585</v>
          </cell>
          <cell r="AW241">
            <v>7.8432247528222407E-2</v>
          </cell>
        </row>
        <row r="242">
          <cell r="O242">
            <v>0</v>
          </cell>
          <cell r="P242">
            <v>0</v>
          </cell>
          <cell r="AA242">
            <v>5000</v>
          </cell>
          <cell r="AJ242">
            <v>0</v>
          </cell>
          <cell r="AL242">
            <v>0</v>
          </cell>
          <cell r="AQ242">
            <v>0</v>
          </cell>
          <cell r="AT242">
            <v>0</v>
          </cell>
          <cell r="AU242">
            <v>0</v>
          </cell>
          <cell r="AW242">
            <v>0</v>
          </cell>
        </row>
        <row r="243">
          <cell r="O243">
            <v>475</v>
          </cell>
          <cell r="P243">
            <v>4.95</v>
          </cell>
          <cell r="AA243">
            <v>5000</v>
          </cell>
          <cell r="AJ243">
            <v>5</v>
          </cell>
          <cell r="AL243">
            <v>23.603066439522998</v>
          </cell>
          <cell r="AQ243">
            <v>107.84440023167159</v>
          </cell>
          <cell r="AT243">
            <v>10.762998296422488</v>
          </cell>
          <cell r="AU243">
            <v>53.382978114677442</v>
          </cell>
          <cell r="AW243">
            <v>2.8520817282989972E-2</v>
          </cell>
        </row>
        <row r="244">
          <cell r="O244">
            <v>475</v>
          </cell>
          <cell r="P244">
            <v>4.95</v>
          </cell>
          <cell r="AA244">
            <v>5000</v>
          </cell>
          <cell r="AJ244">
            <v>0</v>
          </cell>
          <cell r="AL244">
            <v>0</v>
          </cell>
          <cell r="AQ244">
            <v>0</v>
          </cell>
          <cell r="AT244">
            <v>0</v>
          </cell>
          <cell r="AU244">
            <v>0</v>
          </cell>
          <cell r="AW244">
            <v>0</v>
          </cell>
        </row>
        <row r="245">
          <cell r="O245">
            <v>260</v>
          </cell>
          <cell r="P245">
            <v>7.3</v>
          </cell>
          <cell r="AA245">
            <v>5000</v>
          </cell>
          <cell r="AJ245">
            <v>0</v>
          </cell>
          <cell r="AL245">
            <v>0</v>
          </cell>
          <cell r="AQ245">
            <v>0</v>
          </cell>
          <cell r="AT245">
            <v>0</v>
          </cell>
          <cell r="AU245">
            <v>0</v>
          </cell>
          <cell r="AW245">
            <v>0</v>
          </cell>
        </row>
        <row r="246">
          <cell r="O246">
            <v>500</v>
          </cell>
          <cell r="P246">
            <v>10.8</v>
          </cell>
          <cell r="AA246">
            <v>5000</v>
          </cell>
          <cell r="AJ246">
            <v>0</v>
          </cell>
          <cell r="AL246">
            <v>0</v>
          </cell>
          <cell r="AQ246">
            <v>0</v>
          </cell>
          <cell r="AT246">
            <v>0</v>
          </cell>
          <cell r="AU246">
            <v>0</v>
          </cell>
          <cell r="AW246">
            <v>0</v>
          </cell>
        </row>
        <row r="247">
          <cell r="O247">
            <v>0</v>
          </cell>
          <cell r="P247">
            <v>0</v>
          </cell>
          <cell r="AA247">
            <v>0</v>
          </cell>
          <cell r="AJ247">
            <v>2</v>
          </cell>
          <cell r="AL247">
            <v>70.279225791443722</v>
          </cell>
          <cell r="AQ247">
            <v>315.06957421499112</v>
          </cell>
          <cell r="AT247">
            <v>0</v>
          </cell>
          <cell r="AU247">
            <v>192.19244027114456</v>
          </cell>
          <cell r="AW247">
            <v>1.1451249525745841E-2</v>
          </cell>
        </row>
        <row r="248">
          <cell r="O248">
            <v>0</v>
          </cell>
          <cell r="P248">
            <v>6.1</v>
          </cell>
          <cell r="AA248">
            <v>5000</v>
          </cell>
          <cell r="AJ248">
            <v>2</v>
          </cell>
          <cell r="AL248">
            <v>70.279225791443722</v>
          </cell>
          <cell r="AQ248">
            <v>315.06957421499112</v>
          </cell>
          <cell r="AT248">
            <v>0</v>
          </cell>
          <cell r="AU248">
            <v>192.19244027114456</v>
          </cell>
          <cell r="AW248">
            <v>1.1451249525745841E-2</v>
          </cell>
        </row>
        <row r="249">
          <cell r="O249">
            <v>0</v>
          </cell>
          <cell r="P249">
            <v>0</v>
          </cell>
          <cell r="AA249">
            <v>0</v>
          </cell>
          <cell r="AJ249">
            <v>0</v>
          </cell>
          <cell r="AL249">
            <v>0</v>
          </cell>
          <cell r="AQ249">
            <v>0</v>
          </cell>
          <cell r="AT249">
            <v>0</v>
          </cell>
          <cell r="AU249">
            <v>0</v>
          </cell>
          <cell r="AW249">
            <v>0</v>
          </cell>
        </row>
      </sheetData>
      <sheetData sheetId="12"/>
      <sheetData sheetId="13">
        <row r="10">
          <cell r="AI10">
            <v>7864340.9084477331</v>
          </cell>
          <cell r="AK10">
            <v>11855.605036286563</v>
          </cell>
        </row>
        <row r="23">
          <cell r="AI23">
            <v>1160533.6883182949</v>
          </cell>
          <cell r="AK23">
            <v>3896.6604250969667</v>
          </cell>
        </row>
        <row r="36">
          <cell r="AI36">
            <v>47473.333333333314</v>
          </cell>
          <cell r="AM36">
            <v>1670394.8524325453</v>
          </cell>
        </row>
        <row r="43">
          <cell r="AI43">
            <v>4719.7115490069436</v>
          </cell>
          <cell r="AM43">
            <v>21035.640627450975</v>
          </cell>
        </row>
        <row r="46">
          <cell r="AI46">
            <v>1364827.997468503</v>
          </cell>
          <cell r="AM46">
            <v>7894037.3273974415</v>
          </cell>
        </row>
        <row r="54">
          <cell r="AI54">
            <v>77487.977896936791</v>
          </cell>
          <cell r="AK54">
            <v>190.59512586425515</v>
          </cell>
        </row>
        <row r="58">
          <cell r="AI58">
            <v>25276.709070211124</v>
          </cell>
          <cell r="AK58">
            <v>76.271974700027954</v>
          </cell>
        </row>
        <row r="63">
          <cell r="AI63">
            <v>13369.523809523804</v>
          </cell>
          <cell r="AK63">
            <v>107.61904761904758</v>
          </cell>
        </row>
        <row r="64">
          <cell r="AI64">
            <v>55.238095238095212</v>
          </cell>
          <cell r="AK64">
            <v>1.904761904761904</v>
          </cell>
        </row>
        <row r="65">
          <cell r="AI65">
            <v>36197.736388777455</v>
          </cell>
          <cell r="AM65">
            <v>169857.75508771141</v>
          </cell>
        </row>
        <row r="84">
          <cell r="AK84">
            <v>1997.3660922279237</v>
          </cell>
        </row>
        <row r="85">
          <cell r="AI85">
            <v>5644.5710378020549</v>
          </cell>
        </row>
        <row r="94">
          <cell r="AI94">
            <v>207.47499751064075</v>
          </cell>
        </row>
        <row r="99">
          <cell r="AI99">
            <v>0</v>
          </cell>
          <cell r="AK99">
            <v>0</v>
          </cell>
        </row>
        <row r="100">
          <cell r="AK100">
            <v>13.764416908010196</v>
          </cell>
        </row>
        <row r="105">
          <cell r="AI105">
            <v>4531.2333140785277</v>
          </cell>
          <cell r="AK105">
            <v>1024.3716265551298</v>
          </cell>
        </row>
        <row r="110">
          <cell r="AI110">
            <v>0</v>
          </cell>
          <cell r="AK110">
            <v>0</v>
          </cell>
        </row>
        <row r="115">
          <cell r="AI115">
            <v>11.447871773104874</v>
          </cell>
          <cell r="AK115">
            <v>1.3619206177159151</v>
          </cell>
        </row>
        <row r="120">
          <cell r="AI120">
            <v>132.19007773923244</v>
          </cell>
          <cell r="AK120">
            <v>48.220244415142183</v>
          </cell>
        </row>
        <row r="124">
          <cell r="AI124">
            <v>211.73131675243596</v>
          </cell>
          <cell r="AK124">
            <v>93.349859045397068</v>
          </cell>
        </row>
        <row r="125">
          <cell r="AI125">
            <v>507.79713511420812</v>
          </cell>
          <cell r="AK125">
            <v>108.6587109900177</v>
          </cell>
        </row>
        <row r="126">
          <cell r="AI126">
            <v>0</v>
          </cell>
          <cell r="AK126">
            <v>0</v>
          </cell>
        </row>
        <row r="127">
          <cell r="AI127">
            <v>2.8571428571428559</v>
          </cell>
          <cell r="AK127">
            <v>2.8571428571428559</v>
          </cell>
        </row>
        <row r="132">
          <cell r="AI132">
            <v>120.68750565048335</v>
          </cell>
          <cell r="AK132">
            <v>37.735347259988067</v>
          </cell>
        </row>
        <row r="149">
          <cell r="AI149">
            <v>421.0736238436175</v>
          </cell>
          <cell r="AK149">
            <v>1529.7966691321215</v>
          </cell>
        </row>
        <row r="163">
          <cell r="AI163">
            <v>1</v>
          </cell>
          <cell r="AK163">
            <v>15.550351288056206</v>
          </cell>
        </row>
        <row r="164">
          <cell r="AK164">
            <v>11.695260580612047</v>
          </cell>
        </row>
        <row r="169">
          <cell r="AI169">
            <v>169.72776241418646</v>
          </cell>
          <cell r="AK169">
            <v>480.54364737174399</v>
          </cell>
        </row>
        <row r="180">
          <cell r="AI180">
            <v>0</v>
          </cell>
          <cell r="AK180">
            <v>0</v>
          </cell>
        </row>
        <row r="185">
          <cell r="AI185">
            <v>19.028466528329005</v>
          </cell>
          <cell r="AK185">
            <v>45.457311331917445</v>
          </cell>
        </row>
        <row r="187">
          <cell r="AI187">
            <v>1</v>
          </cell>
          <cell r="AK187">
            <v>4.4429301533219761</v>
          </cell>
        </row>
        <row r="188">
          <cell r="AI188">
            <v>0</v>
          </cell>
          <cell r="AK188">
            <v>0</v>
          </cell>
        </row>
        <row r="189">
          <cell r="AI189">
            <v>22.269650717783666</v>
          </cell>
          <cell r="AK189">
            <v>59.983474287936211</v>
          </cell>
        </row>
        <row r="190">
          <cell r="AI190">
            <v>8.3933410762679035</v>
          </cell>
          <cell r="AK190">
            <v>22.769860438553692</v>
          </cell>
        </row>
        <row r="191">
          <cell r="AI191">
            <v>13.019477098330373</v>
          </cell>
          <cell r="AK191">
            <v>45.224727021521048</v>
          </cell>
        </row>
        <row r="208">
          <cell r="AI208">
            <v>53.367639808527741</v>
          </cell>
          <cell r="AK208">
            <v>755.83593045996383</v>
          </cell>
        </row>
        <row r="216">
          <cell r="AI216">
            <v>2</v>
          </cell>
          <cell r="AK216">
            <v>67.449648711943794</v>
          </cell>
        </row>
        <row r="217">
          <cell r="AK217">
            <v>137.16383304314556</v>
          </cell>
        </row>
        <row r="222">
          <cell r="AI222">
            <v>4.531101560732866</v>
          </cell>
          <cell r="AK222">
            <v>19.668902014119382</v>
          </cell>
        </row>
        <row r="227">
          <cell r="AK227">
            <v>0</v>
          </cell>
        </row>
        <row r="232">
          <cell r="AI232">
            <v>1</v>
          </cell>
          <cell r="AK232">
            <v>11.596788581623549</v>
          </cell>
        </row>
        <row r="237">
          <cell r="AI237">
            <v>18.312024026238564</v>
          </cell>
          <cell r="AK237">
            <v>1710.1746545662897</v>
          </cell>
        </row>
        <row r="240">
          <cell r="AI240">
            <v>16.901021603737462</v>
          </cell>
          <cell r="AK240">
            <v>144.75510861932491</v>
          </cell>
        </row>
        <row r="247">
          <cell r="AI247">
            <v>1.8170831752486141</v>
          </cell>
          <cell r="AK247">
            <v>66.93259599185113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</v>
          </cell>
        </row>
      </sheetData>
      <sheetData sheetId="3">
        <row r="4">
          <cell r="B4">
            <v>1</v>
          </cell>
        </row>
      </sheetData>
      <sheetData sheetId="4">
        <row r="4">
          <cell r="B4">
            <v>1</v>
          </cell>
          <cell r="C4" t="str">
            <v>Plant &amp; Machinery &amp; Meters</v>
          </cell>
          <cell r="D4">
            <v>68.883768500000002</v>
          </cell>
          <cell r="E4">
            <v>77.595834399999987</v>
          </cell>
          <cell r="F4">
            <v>87.77000000000001</v>
          </cell>
          <cell r="G4">
            <v>84.409999999999982</v>
          </cell>
          <cell r="H4">
            <v>120.94</v>
          </cell>
        </row>
        <row r="5">
          <cell r="B5">
            <v>2</v>
          </cell>
          <cell r="C5" t="str">
            <v>Buildings</v>
          </cell>
          <cell r="D5">
            <v>1.6172103</v>
          </cell>
          <cell r="E5">
            <v>1.6109865000000001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</v>
          </cell>
          <cell r="C6" t="str">
            <v>Civil Works</v>
          </cell>
          <cell r="D6">
            <v>6.8628019</v>
          </cell>
          <cell r="E6">
            <v>8.2866879999999998</v>
          </cell>
          <cell r="F6">
            <v>12.39</v>
          </cell>
          <cell r="G6">
            <v>9.81</v>
          </cell>
          <cell r="H6">
            <v>9.9700000000000006</v>
          </cell>
        </row>
        <row r="7">
          <cell r="B7">
            <v>4</v>
          </cell>
          <cell r="C7" t="str">
            <v>Hydraulic Works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5</v>
          </cell>
          <cell r="C8" t="str">
            <v>Lines &amp; Cable Networks</v>
          </cell>
          <cell r="D8">
            <v>32.192742499999994</v>
          </cell>
          <cell r="E8">
            <v>56.680302599999997</v>
          </cell>
          <cell r="F8">
            <v>49.899999999999991</v>
          </cell>
          <cell r="G8">
            <v>57.349999999999994</v>
          </cell>
          <cell r="H8">
            <v>63.629999999999988</v>
          </cell>
        </row>
        <row r="9">
          <cell r="B9">
            <v>6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35.200000000000003</v>
          </cell>
          <cell r="H9">
            <v>39.299999999999997</v>
          </cell>
        </row>
        <row r="10">
          <cell r="B10">
            <v>7</v>
          </cell>
          <cell r="C10" t="str">
            <v>Furniture &amp; Fixtures</v>
          </cell>
          <cell r="D10">
            <v>0.46390769999999998</v>
          </cell>
          <cell r="E10">
            <v>0.50431860000000006</v>
          </cell>
          <cell r="F10">
            <v>0.34</v>
          </cell>
          <cell r="G10">
            <v>0.23</v>
          </cell>
          <cell r="H10">
            <v>0</v>
          </cell>
        </row>
        <row r="11">
          <cell r="B11">
            <v>8</v>
          </cell>
          <cell r="C11" t="str">
            <v>Office Equipment</v>
          </cell>
          <cell r="D11">
            <v>1.3818493999999999</v>
          </cell>
          <cell r="E11">
            <v>0.59962070000000001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8.4700000000000006</v>
          </cell>
        </row>
        <row r="13">
          <cell r="B13">
            <v>10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</v>
          </cell>
          <cell r="C14" t="str">
            <v>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12</v>
          </cell>
          <cell r="C15" t="str">
            <v>Computer Software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Gross R&amp;M Expenses</v>
          </cell>
          <cell r="D16">
            <v>117.20829349999997</v>
          </cell>
          <cell r="E16">
            <v>148.23853729999999</v>
          </cell>
          <cell r="F16">
            <v>198.70999999999998</v>
          </cell>
          <cell r="G16">
            <v>193.92999999999995</v>
          </cell>
          <cell r="H16">
            <v>242.43999999999997</v>
          </cell>
        </row>
        <row r="17">
          <cell r="B17">
            <v>14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  <cell r="H17">
            <v>20432.890000000003</v>
          </cell>
        </row>
        <row r="18">
          <cell r="B18">
            <v>15</v>
          </cell>
          <cell r="C18" t="str">
            <v>R&amp;M Expenses as % of GFA at beginning of year</v>
          </cell>
          <cell r="H18">
            <v>1.1865184024384212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Capex Summary 5th MYT"/>
      <sheetName val="Capex Summary inputs"/>
      <sheetName val="Investment for 5th MYT"/>
      <sheetName val="True Up &amp; True Down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Internal Discussion Notes"/>
      <sheetName val="Claim vs Approved Depreciation"/>
      <sheetName val="Base Capex"/>
      <sheetName val="SP NTI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109">
          <cell r="I109">
            <v>4247.3675683832298</v>
          </cell>
        </row>
      </sheetData>
      <sheetData sheetId="4">
        <row r="4">
          <cell r="G4">
            <v>395.62902668835363</v>
          </cell>
          <cell r="H4">
            <v>424.79924054757544</v>
          </cell>
          <cell r="I4">
            <v>456.25952506740623</v>
          </cell>
        </row>
        <row r="5">
          <cell r="G5">
            <v>314.13810776431006</v>
          </cell>
          <cell r="H5">
            <v>355.18692012873083</v>
          </cell>
          <cell r="I5">
            <v>402.63410838592222</v>
          </cell>
        </row>
        <row r="6">
          <cell r="G6">
            <v>742.71760993108433</v>
          </cell>
          <cell r="H6">
            <v>824.16616903670911</v>
          </cell>
          <cell r="I6">
            <v>918.72208800825649</v>
          </cell>
        </row>
        <row r="9">
          <cell r="G9">
            <v>1452.484744383748</v>
          </cell>
          <cell r="H9">
            <v>1604.1523297130154</v>
          </cell>
          <cell r="I9">
            <v>1777.6157214615851</v>
          </cell>
        </row>
        <row r="10">
          <cell r="G10">
            <v>0.105</v>
          </cell>
          <cell r="H10">
            <v>0.105</v>
          </cell>
          <cell r="I10">
            <v>0.105</v>
          </cell>
        </row>
      </sheetData>
      <sheetData sheetId="5">
        <row r="34">
          <cell r="L34">
            <v>1077.9076508818798</v>
          </cell>
        </row>
      </sheetData>
      <sheetData sheetId="6"/>
      <sheetData sheetId="7"/>
      <sheetData sheetId="8">
        <row r="133">
          <cell r="B133">
            <v>1206.97</v>
          </cell>
          <cell r="F133">
            <v>3013.049310890869</v>
          </cell>
          <cell r="I133">
            <v>2524.0093108908686</v>
          </cell>
          <cell r="J133">
            <v>1696.01</v>
          </cell>
        </row>
        <row r="214">
          <cell r="B214">
            <v>1761.7839942380879</v>
          </cell>
          <cell r="F214">
            <v>4103.3302566185512</v>
          </cell>
          <cell r="I214">
            <v>3479.7722850332443</v>
          </cell>
          <cell r="J214">
            <v>2385.3419658233947</v>
          </cell>
        </row>
        <row r="241">
          <cell r="B241">
            <v>2385.3419658233947</v>
          </cell>
          <cell r="F241">
            <v>4533.3858892955459</v>
          </cell>
          <cell r="I241">
            <v>4104.8812364420683</v>
          </cell>
          <cell r="J241">
            <v>2813.8466186768728</v>
          </cell>
        </row>
        <row r="268">
          <cell r="B268">
            <v>2813.8466186768728</v>
          </cell>
          <cell r="F268">
            <v>5183.3197823329792</v>
          </cell>
          <cell r="I268">
            <v>4744.7188257191456</v>
          </cell>
          <cell r="J268">
            <v>3252.4475752907065</v>
          </cell>
        </row>
      </sheetData>
      <sheetData sheetId="9"/>
      <sheetData sheetId="10">
        <row r="9">
          <cell r="E9">
            <v>2005.2999999999995</v>
          </cell>
        </row>
      </sheetData>
      <sheetData sheetId="11">
        <row r="5">
          <cell r="D5">
            <v>4336.6335791052516</v>
          </cell>
          <cell r="E5">
            <v>4492.6169149407806</v>
          </cell>
          <cell r="F5">
            <v>4838.3518132602539</v>
          </cell>
          <cell r="G5">
            <v>5250.2187392769192</v>
          </cell>
          <cell r="H5">
            <v>6259.5447646489938</v>
          </cell>
          <cell r="I5">
            <v>7622.6819305991221</v>
          </cell>
        </row>
        <row r="6">
          <cell r="D6">
            <v>1024.6569831681516</v>
          </cell>
          <cell r="E6">
            <v>1208.9702274441056</v>
          </cell>
          <cell r="F6">
            <v>1328.8312195010876</v>
          </cell>
          <cell r="G6">
            <v>2007.1332951659374</v>
          </cell>
          <cell r="H6">
            <v>2471.5011282890782</v>
          </cell>
          <cell r="I6">
            <v>2944.7315626529116</v>
          </cell>
        </row>
        <row r="7">
          <cell r="D7">
            <v>873.79621903922225</v>
          </cell>
          <cell r="E7">
            <v>871.43785305888196</v>
          </cell>
          <cell r="F7">
            <v>923.11877789595769</v>
          </cell>
          <cell r="G7">
            <v>1005.386765518728</v>
          </cell>
          <cell r="H7">
            <v>1115.6428657677409</v>
          </cell>
          <cell r="I7">
            <v>1251.7750443419527</v>
          </cell>
        </row>
        <row r="9">
          <cell r="D9">
            <v>4492.6169149407806</v>
          </cell>
          <cell r="E9">
            <v>4838.3518132602539</v>
          </cell>
          <cell r="F9">
            <v>5250.2187392769192</v>
          </cell>
          <cell r="G9">
            <v>6259.5447646489938</v>
          </cell>
          <cell r="H9">
            <v>7622.6819305991221</v>
          </cell>
          <cell r="I9">
            <v>9326.739619181657</v>
          </cell>
        </row>
        <row r="12">
          <cell r="D12">
            <v>0.10278869630956894</v>
          </cell>
          <cell r="E12">
            <v>0.10218942588753785</v>
          </cell>
          <cell r="F12">
            <v>9.9745857070407687E-2</v>
          </cell>
          <cell r="G12">
            <v>9.9763744116817016E-2</v>
          </cell>
          <cell r="H12">
            <v>9.9649771682246202E-2</v>
          </cell>
          <cell r="I12">
            <v>9.990296087120458E-2</v>
          </cell>
        </row>
        <row r="14">
          <cell r="D14">
            <v>453.77357383680453</v>
          </cell>
          <cell r="E14">
            <v>476.76316865471648</v>
          </cell>
          <cell r="F14">
            <v>503.14655818904845</v>
          </cell>
          <cell r="G14">
            <v>574.12855052537202</v>
          </cell>
          <cell r="H14">
            <v>691.68036031132897</v>
          </cell>
          <cell r="I14">
            <v>846.64869893865034</v>
          </cell>
        </row>
      </sheetData>
      <sheetData sheetId="12">
        <row r="31">
          <cell r="P31">
            <v>8.64</v>
          </cell>
        </row>
      </sheetData>
      <sheetData sheetId="13">
        <row r="4">
          <cell r="E4">
            <v>1522.1244875569673</v>
          </cell>
        </row>
      </sheetData>
      <sheetData sheetId="14">
        <row r="6">
          <cell r="M6">
            <v>123.32298168</v>
          </cell>
        </row>
      </sheetData>
      <sheetData sheetId="15">
        <row r="13">
          <cell r="C13">
            <v>5187.68</v>
          </cell>
          <cell r="D13">
            <v>2069.4499999999998</v>
          </cell>
          <cell r="E13">
            <v>421.09523780000001</v>
          </cell>
          <cell r="F13">
            <v>635.43118560000005</v>
          </cell>
          <cell r="G13">
            <v>6836.0349915999996</v>
          </cell>
          <cell r="H13">
            <v>6011.8574957999999</v>
          </cell>
          <cell r="I13">
            <v>0.1056963153308149</v>
          </cell>
          <cell r="J13">
            <v>606.6428568</v>
          </cell>
          <cell r="K13">
            <v>465.62282279999999</v>
          </cell>
          <cell r="L13">
            <v>665.34</v>
          </cell>
          <cell r="M13">
            <v>6695.0149575999994</v>
          </cell>
          <cell r="N13">
            <v>6353.4362266999997</v>
          </cell>
          <cell r="O13">
            <v>0.10472128408308276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6299.954957599999</v>
          </cell>
          <cell r="T13">
            <v>6497.4849575999997</v>
          </cell>
          <cell r="U13">
            <v>9.9052172371280917E-2</v>
          </cell>
          <cell r="V13">
            <v>957.11</v>
          </cell>
          <cell r="W13">
            <v>577.87</v>
          </cell>
          <cell r="X13">
            <v>5342.8449575999994</v>
          </cell>
          <cell r="Y13">
            <v>5821.3999575999987</v>
          </cell>
          <cell r="Z13">
            <v>9.9266500190486773E-2</v>
          </cell>
          <cell r="AA13">
            <v>957.11</v>
          </cell>
          <cell r="AB13">
            <v>483.92</v>
          </cell>
          <cell r="AC13">
            <v>4385.7349575999997</v>
          </cell>
          <cell r="AD13">
            <v>4864.2899576</v>
          </cell>
          <cell r="AE13">
            <v>9.9484201027925989E-2</v>
          </cell>
          <cell r="AF13">
            <v>957.11</v>
          </cell>
          <cell r="AG13">
            <v>389.98</v>
          </cell>
          <cell r="AH13">
            <v>3428.6249575999996</v>
          </cell>
          <cell r="AI13">
            <v>3907.1799575999994</v>
          </cell>
          <cell r="AJ13">
            <v>9.9811118052403905E-2</v>
          </cell>
        </row>
        <row r="14">
          <cell r="C14">
            <v>5361.25</v>
          </cell>
          <cell r="D14">
            <v>934.82</v>
          </cell>
          <cell r="E14">
            <v>278.54715160000001</v>
          </cell>
          <cell r="F14">
            <v>562.00043330000005</v>
          </cell>
          <cell r="G14">
            <v>6017.5200439999999</v>
          </cell>
          <cell r="H14">
            <v>5689.3850220000004</v>
          </cell>
          <cell r="I14">
            <v>9.8780523927775754E-2</v>
          </cell>
          <cell r="J14">
            <v>383.13240239999999</v>
          </cell>
          <cell r="K14">
            <v>465.62</v>
          </cell>
          <cell r="L14">
            <v>597.70000000000005</v>
          </cell>
          <cell r="M14">
            <v>6100.0076416000002</v>
          </cell>
          <cell r="N14">
            <v>5894.6963317999998</v>
          </cell>
          <cell r="O14">
            <v>0.10139623253798501</v>
          </cell>
          <cell r="P14">
            <v>499.95</v>
          </cell>
          <cell r="R14">
            <v>597.49</v>
          </cell>
          <cell r="S14">
            <v>5928.4476416000007</v>
          </cell>
          <cell r="T14">
            <v>6014.2276416000004</v>
          </cell>
          <cell r="U14">
            <v>9.9346089906408364E-2</v>
          </cell>
          <cell r="V14">
            <v>733.6</v>
          </cell>
          <cell r="W14">
            <v>553.30999999999995</v>
          </cell>
          <cell r="X14">
            <v>5194.8476416000003</v>
          </cell>
          <cell r="Y14">
            <v>5561.6476416000005</v>
          </cell>
          <cell r="Z14">
            <v>9.9486705317566856E-2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4828.0476416000001</v>
          </cell>
          <cell r="AE14">
            <v>9.9607550649733839E-2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4094.4476415999998</v>
          </cell>
          <cell r="AJ14">
            <v>9.9771699569313657E-2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871.55634769999995</v>
          </cell>
          <cell r="H15">
            <v>1095.1881738499999</v>
          </cell>
          <cell r="I15">
            <v>0.10688343190239062</v>
          </cell>
          <cell r="J15">
            <v>413.62690320000002</v>
          </cell>
          <cell r="L15">
            <v>77.933096990300001</v>
          </cell>
          <cell r="M15">
            <v>457.92944449999993</v>
          </cell>
          <cell r="N15">
            <v>776.55880917499985</v>
          </cell>
          <cell r="O15">
            <v>0.10035698014049255</v>
          </cell>
          <cell r="P15">
            <v>319.5602384</v>
          </cell>
          <cell r="R15">
            <v>31.941440718466662</v>
          </cell>
          <cell r="S15">
            <v>138.36920609999993</v>
          </cell>
          <cell r="T15">
            <v>298.14932529999993</v>
          </cell>
          <cell r="U15">
            <v>0.10713235955280785</v>
          </cell>
          <cell r="V15">
            <v>123.96271400000001</v>
          </cell>
          <cell r="W15">
            <v>8.9383701268000006</v>
          </cell>
          <cell r="X15">
            <v>14.406492099999923</v>
          </cell>
          <cell r="Y15">
            <v>76.387849099999926</v>
          </cell>
          <cell r="Z15">
            <v>0.11701298350603787</v>
          </cell>
          <cell r="AA15">
            <v>14.406492099999999</v>
          </cell>
          <cell r="AB15">
            <v>0.35422754824999997</v>
          </cell>
          <cell r="AC15">
            <v>-7.638334409421077E-14</v>
          </cell>
          <cell r="AD15">
            <v>7.2032460499999234</v>
          </cell>
          <cell r="AE15">
            <v>4.917610002368359E-2</v>
          </cell>
          <cell r="AF15">
            <v>0</v>
          </cell>
          <cell r="AG15">
            <v>0</v>
          </cell>
          <cell r="AH15">
            <v>-7.638334409421077E-14</v>
          </cell>
          <cell r="AI15">
            <v>-7.638334409421077E-14</v>
          </cell>
          <cell r="AJ15">
            <v>0</v>
          </cell>
        </row>
        <row r="16">
          <cell r="C16">
            <v>425.34</v>
          </cell>
          <cell r="D16">
            <v>3.1978000000094653E-3</v>
          </cell>
          <cell r="E16">
            <v>64.871498399999993</v>
          </cell>
          <cell r="F16">
            <v>47.163401700000001</v>
          </cell>
          <cell r="G16">
            <v>360.47169939999998</v>
          </cell>
          <cell r="H16">
            <v>392.90584969999998</v>
          </cell>
          <cell r="I16">
            <v>0.12003741287133095</v>
          </cell>
          <cell r="J16">
            <v>80.493998399999995</v>
          </cell>
          <cell r="L16">
            <v>38.418089539500002</v>
          </cell>
          <cell r="M16">
            <v>279.97770099999997</v>
          </cell>
          <cell r="N16">
            <v>336.44177534999994</v>
          </cell>
          <cell r="O16">
            <v>0.11418941509131472</v>
          </cell>
          <cell r="P16">
            <v>80.493998399999995</v>
          </cell>
          <cell r="R16">
            <v>28.836809729100001</v>
          </cell>
          <cell r="S16">
            <v>199.48370259999996</v>
          </cell>
          <cell r="T16">
            <v>239.73070179999996</v>
          </cell>
          <cell r="U16">
            <v>0.12028834651790939</v>
          </cell>
          <cell r="V16">
            <v>80.493998399999995</v>
          </cell>
          <cell r="W16">
            <v>19.255529918699999</v>
          </cell>
          <cell r="X16">
            <v>118.98970419999996</v>
          </cell>
          <cell r="Y16">
            <v>159.23670339999995</v>
          </cell>
          <cell r="Z16">
            <v>0.12092394220401829</v>
          </cell>
          <cell r="AA16">
            <v>58.646498399999999</v>
          </cell>
          <cell r="AB16">
            <v>10.328955108300001</v>
          </cell>
          <cell r="AC16">
            <v>60.343205799999964</v>
          </cell>
          <cell r="AD16">
            <v>89.666454999999956</v>
          </cell>
          <cell r="AE16">
            <v>0.11519307982344128</v>
          </cell>
          <cell r="AF16">
            <v>42.999998400000003</v>
          </cell>
          <cell r="AG16">
            <v>4.7768402978999989</v>
          </cell>
          <cell r="AH16">
            <v>17.343207399999962</v>
          </cell>
          <cell r="AI16">
            <v>38.843206599999959</v>
          </cell>
          <cell r="AJ16">
            <v>0.12297749635067472</v>
          </cell>
        </row>
        <row r="17">
          <cell r="C17">
            <v>698.67</v>
          </cell>
          <cell r="E17">
            <v>434.69</v>
          </cell>
          <cell r="F17">
            <v>49.9141482</v>
          </cell>
          <cell r="G17">
            <v>264.00000010000002</v>
          </cell>
          <cell r="H17">
            <v>481.33500004999996</v>
          </cell>
          <cell r="I17">
            <v>0.10369939479741767</v>
          </cell>
          <cell r="J17">
            <v>264.00000010000002</v>
          </cell>
          <cell r="L17">
            <v>15.731833343425834</v>
          </cell>
          <cell r="M17">
            <v>0</v>
          </cell>
          <cell r="N17">
            <v>240.66750002499998</v>
          </cell>
          <cell r="O17">
            <v>6.5367502225234603E-2</v>
          </cell>
        </row>
        <row r="18">
          <cell r="C18">
            <v>2024.65</v>
          </cell>
          <cell r="E18">
            <v>0</v>
          </cell>
          <cell r="F18">
            <v>201.73500000000001</v>
          </cell>
          <cell r="G18">
            <v>2024.65</v>
          </cell>
          <cell r="H18">
            <v>2024.65</v>
          </cell>
          <cell r="I18">
            <v>9.9639443854493373E-2</v>
          </cell>
          <cell r="J18">
            <v>0</v>
          </cell>
          <cell r="L18">
            <v>201.73500000000001</v>
          </cell>
          <cell r="M18">
            <v>2024.65</v>
          </cell>
          <cell r="N18">
            <v>2024.65</v>
          </cell>
          <cell r="O18">
            <v>9.9639443854493373E-2</v>
          </cell>
          <cell r="P18">
            <v>0</v>
          </cell>
          <cell r="R18">
            <v>201.73500000000001</v>
          </cell>
          <cell r="S18">
            <v>2024.65</v>
          </cell>
          <cell r="T18">
            <v>2024.65</v>
          </cell>
          <cell r="U18">
            <v>9.9639443854493373E-2</v>
          </cell>
          <cell r="V18">
            <v>0</v>
          </cell>
          <cell r="W18">
            <v>201.73500000000001</v>
          </cell>
          <cell r="X18">
            <v>2024.65</v>
          </cell>
          <cell r="Y18">
            <v>2024.65</v>
          </cell>
          <cell r="Z18">
            <v>9.9639443854493373E-2</v>
          </cell>
          <cell r="AA18">
            <v>0</v>
          </cell>
          <cell r="AB18">
            <v>201.73500000000001</v>
          </cell>
          <cell r="AC18">
            <v>2024.65</v>
          </cell>
          <cell r="AD18">
            <v>2024.65</v>
          </cell>
          <cell r="AE18">
            <v>9.9639443854493373E-2</v>
          </cell>
          <cell r="AF18">
            <v>2024.65</v>
          </cell>
          <cell r="AG18">
            <v>201.73500000000001</v>
          </cell>
          <cell r="AH18">
            <v>0</v>
          </cell>
          <cell r="AI18">
            <v>0</v>
          </cell>
          <cell r="AJ18">
            <v>0</v>
          </cell>
        </row>
      </sheetData>
      <sheetData sheetId="16"/>
      <sheetData sheetId="17"/>
      <sheetData sheetId="18"/>
      <sheetData sheetId="19"/>
      <sheetData sheetId="20">
        <row r="33">
          <cell r="D33">
            <v>0.4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44">
          <cell r="F44" t="e">
            <v>#N/A</v>
          </cell>
          <cell r="I44">
            <v>0</v>
          </cell>
          <cell r="J44">
            <v>0</v>
          </cell>
        </row>
        <row r="67">
          <cell r="F67" t="e">
            <v>#N/A</v>
          </cell>
          <cell r="I67">
            <v>0</v>
          </cell>
          <cell r="J6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90">
          <cell r="E90">
            <v>0</v>
          </cell>
          <cell r="F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5">
          <cell r="L15">
            <v>0</v>
          </cell>
        </row>
      </sheetData>
      <sheetData sheetId="36">
        <row r="23">
          <cell r="F23">
            <v>5620.9320000000007</v>
          </cell>
        </row>
      </sheetData>
      <sheetData sheetId="37"/>
      <sheetData sheetId="38"/>
      <sheetData sheetId="39"/>
      <sheetData sheetId="40"/>
      <sheetData sheetId="41">
        <row r="11">
          <cell r="G11">
            <v>0</v>
          </cell>
          <cell r="H11">
            <v>0</v>
          </cell>
        </row>
      </sheetData>
      <sheetData sheetId="42"/>
      <sheetData sheetId="43">
        <row r="366">
          <cell r="K366">
            <v>0</v>
          </cell>
        </row>
      </sheetData>
      <sheetData sheetId="44">
        <row r="126">
          <cell r="E126">
            <v>0</v>
          </cell>
        </row>
      </sheetData>
      <sheetData sheetId="45">
        <row r="32">
          <cell r="E32" t="e">
            <v>#N/A</v>
          </cell>
        </row>
      </sheetData>
      <sheetData sheetId="46">
        <row r="40">
          <cell r="E40">
            <v>0</v>
          </cell>
        </row>
      </sheetData>
      <sheetData sheetId="47">
        <row r="41">
          <cell r="D41">
            <v>0</v>
          </cell>
        </row>
      </sheetData>
      <sheetData sheetId="48">
        <row r="18">
          <cell r="D18">
            <v>0</v>
          </cell>
        </row>
      </sheetData>
      <sheetData sheetId="49">
        <row r="9">
          <cell r="E9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2">
          <cell r="F32">
            <v>0</v>
          </cell>
        </row>
      </sheetData>
      <sheetData sheetId="6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4-25 Voltage wise"/>
      <sheetName val="2024-25 Voltage wise (Rs. Cr.)"/>
      <sheetName val="2025-26 Voltage wise"/>
      <sheetName val="2025-26 Voltage wise (Rs. Cr.)"/>
      <sheetName val="2026-27 Voltage wise"/>
      <sheetName val="2026-27 Voltage wise (Rs. C (2)"/>
      <sheetName val="16.1 Capitalisation"/>
    </sheetNames>
    <sheetDataSet>
      <sheetData sheetId="0" refreshError="1"/>
      <sheetData sheetId="1">
        <row r="5">
          <cell r="K5">
            <v>131.49517198199999</v>
          </cell>
          <cell r="L5">
            <v>4.319837804484683</v>
          </cell>
        </row>
        <row r="6">
          <cell r="K6">
            <v>51.974234667000005</v>
          </cell>
          <cell r="L6">
            <v>6.9144315805038916</v>
          </cell>
        </row>
        <row r="11">
          <cell r="K11">
            <v>4968.7409586439999</v>
          </cell>
          <cell r="L11">
            <v>410.97674931310178</v>
          </cell>
          <cell r="M11">
            <v>2.433500295</v>
          </cell>
        </row>
        <row r="14">
          <cell r="K14">
            <v>78.59358409699999</v>
          </cell>
          <cell r="L14">
            <v>21.606850245759148</v>
          </cell>
        </row>
        <row r="15">
          <cell r="K15">
            <v>40.528605142000004</v>
          </cell>
          <cell r="L15">
            <v>4.2088188415756163</v>
          </cell>
          <cell r="M15">
            <v>7.6549050888299996E-2</v>
          </cell>
        </row>
        <row r="16">
          <cell r="K16">
            <v>16.526690249000001</v>
          </cell>
          <cell r="L16">
            <v>1.9768053275189283</v>
          </cell>
        </row>
        <row r="21">
          <cell r="K21">
            <v>4500.5919734879999</v>
          </cell>
          <cell r="L21">
            <v>254.06674961061262</v>
          </cell>
        </row>
        <row r="26">
          <cell r="K26">
            <v>1197.484132673</v>
          </cell>
          <cell r="L26">
            <v>95.289448145869883</v>
          </cell>
          <cell r="M26">
            <v>15.209964813053306</v>
          </cell>
        </row>
        <row r="27">
          <cell r="K27">
            <v>5.1854526829999994</v>
          </cell>
        </row>
        <row r="28">
          <cell r="K28">
            <v>1.2005295089999999</v>
          </cell>
          <cell r="L28">
            <v>5.4324846460297775E-2</v>
          </cell>
        </row>
        <row r="29">
          <cell r="K29">
            <v>12.05030129</v>
          </cell>
          <cell r="L29">
            <v>0.77751807777595594</v>
          </cell>
        </row>
        <row r="30">
          <cell r="K30">
            <v>34.437134897</v>
          </cell>
          <cell r="L30">
            <v>2.6647743398348807</v>
          </cell>
          <cell r="M30">
            <v>1.8034983931800003E-2</v>
          </cell>
        </row>
        <row r="31">
          <cell r="K31">
            <v>158.14807152500001</v>
          </cell>
          <cell r="L31">
            <v>15.280563521618143</v>
          </cell>
        </row>
        <row r="32">
          <cell r="K32">
            <v>1.7722442089999999</v>
          </cell>
          <cell r="L32">
            <v>0.11281627554528191</v>
          </cell>
        </row>
        <row r="33">
          <cell r="K33">
            <v>53.767556844000005</v>
          </cell>
          <cell r="L33">
            <v>8.8078580787153111</v>
          </cell>
        </row>
        <row r="34">
          <cell r="K34">
            <v>0.193743792</v>
          </cell>
        </row>
      </sheetData>
      <sheetData sheetId="2" refreshError="1"/>
      <sheetData sheetId="3">
        <row r="4">
          <cell r="G4">
            <v>2.964516514285714E-2</v>
          </cell>
        </row>
        <row r="5">
          <cell r="G5">
            <v>23.387325805714287</v>
          </cell>
          <cell r="L5">
            <v>7.7627613318148923</v>
          </cell>
        </row>
        <row r="6">
          <cell r="G6">
            <v>8.182522997142847</v>
          </cell>
          <cell r="L6">
            <v>8.1373603608974108</v>
          </cell>
        </row>
        <row r="11">
          <cell r="G11">
            <v>999.73610084571828</v>
          </cell>
          <cell r="H11">
            <v>0.43855648800000002</v>
          </cell>
          <cell r="L11">
            <v>520.93660388360843</v>
          </cell>
          <cell r="M11">
            <v>0.35605214440697558</v>
          </cell>
        </row>
        <row r="14">
          <cell r="G14">
            <v>1.6564115177142853</v>
          </cell>
          <cell r="L14">
            <v>22.436522334927226</v>
          </cell>
        </row>
        <row r="15">
          <cell r="G15">
            <v>4.2346591182857116</v>
          </cell>
          <cell r="L15">
            <v>4.6712527383494198</v>
          </cell>
        </row>
        <row r="16">
          <cell r="G16">
            <v>4.4226698125714385</v>
          </cell>
          <cell r="L16">
            <v>2.3948309638102994</v>
          </cell>
        </row>
        <row r="21">
          <cell r="G21">
            <v>833.91980630398496</v>
          </cell>
          <cell r="L21">
            <v>263.20868389330485</v>
          </cell>
        </row>
        <row r="26">
          <cell r="G26">
            <v>111.20399068457445</v>
          </cell>
          <cell r="H26">
            <v>7.1032748622857147</v>
          </cell>
          <cell r="L26">
            <v>72.148284382467551</v>
          </cell>
          <cell r="M26">
            <v>5.4176677374653153</v>
          </cell>
        </row>
        <row r="28">
          <cell r="L28">
            <v>5.4324846460297775E-2</v>
          </cell>
        </row>
        <row r="29">
          <cell r="G29">
            <v>0.74183416971428562</v>
          </cell>
          <cell r="L29">
            <v>0.82957482867497312</v>
          </cell>
        </row>
        <row r="30">
          <cell r="G30">
            <v>4.746996197142856</v>
          </cell>
          <cell r="L30">
            <v>2.9390092035464552</v>
          </cell>
        </row>
        <row r="31">
          <cell r="G31">
            <v>2.8734327565714284</v>
          </cell>
          <cell r="L31">
            <v>6.7354852279457029</v>
          </cell>
        </row>
        <row r="32">
          <cell r="G32">
            <v>0.48782586685714274</v>
          </cell>
          <cell r="L32">
            <v>0.13312348775600524</v>
          </cell>
        </row>
        <row r="33">
          <cell r="L33">
            <v>4.8124723287153115</v>
          </cell>
        </row>
      </sheetData>
      <sheetData sheetId="4" refreshError="1"/>
      <sheetData sheetId="5">
        <row r="4">
          <cell r="G4">
            <v>4.2499894186813499E-2</v>
          </cell>
        </row>
        <row r="5">
          <cell r="L5">
            <v>5.2834886066855367</v>
          </cell>
        </row>
        <row r="6">
          <cell r="G6">
            <v>11.730626558628877</v>
          </cell>
          <cell r="L6">
            <v>7.3842406309466675</v>
          </cell>
        </row>
        <row r="11">
          <cell r="G11">
            <v>1679.0228183052131</v>
          </cell>
          <cell r="H11">
            <v>0.43855648800000002</v>
          </cell>
          <cell r="L11">
            <v>508.03960874241983</v>
          </cell>
        </row>
        <row r="14">
          <cell r="G14">
            <v>2.2615850122910039</v>
          </cell>
          <cell r="L14">
            <v>6.4031700028183245</v>
          </cell>
        </row>
        <row r="15">
          <cell r="G15">
            <v>5.7818008940748919</v>
          </cell>
          <cell r="L15">
            <v>4.2297601764136203</v>
          </cell>
        </row>
        <row r="16">
          <cell r="G16">
            <v>6.3404267829754097</v>
          </cell>
          <cell r="L16">
            <v>2.4538952361867827</v>
          </cell>
        </row>
        <row r="21">
          <cell r="G21">
            <v>4024.4643521734961</v>
          </cell>
          <cell r="L21">
            <v>475.97917772329288</v>
          </cell>
        </row>
        <row r="26">
          <cell r="G26">
            <v>161.10334782076026</v>
          </cell>
          <cell r="H26">
            <v>7.1032748622857147</v>
          </cell>
          <cell r="L26">
            <v>124.5861755649819</v>
          </cell>
        </row>
        <row r="27">
          <cell r="L27">
            <v>0</v>
          </cell>
        </row>
        <row r="28">
          <cell r="L28">
            <v>5.4324846460297761E-2</v>
          </cell>
        </row>
        <row r="29">
          <cell r="G29">
            <v>1.0635081155760158</v>
          </cell>
          <cell r="L29">
            <v>0.97028941946536462</v>
          </cell>
        </row>
        <row r="30">
          <cell r="G30">
            <v>6.8053874927523337</v>
          </cell>
          <cell r="L30">
            <v>3.7498455730943161</v>
          </cell>
        </row>
        <row r="31">
          <cell r="G31">
            <v>4.1194099448838424</v>
          </cell>
          <cell r="L31">
            <v>6.2589141757591751</v>
          </cell>
        </row>
        <row r="32">
          <cell r="G32">
            <v>0.69935679639870529</v>
          </cell>
          <cell r="L32">
            <v>0.21966893961018849</v>
          </cell>
        </row>
        <row r="33">
          <cell r="L33">
            <v>3.1268195862100026</v>
          </cell>
        </row>
        <row r="34">
          <cell r="L34">
            <v>7.041643482553729E-3</v>
          </cell>
        </row>
      </sheetData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Interest cost"/>
      <sheetName val="GFA &amp; Dep-MYT 5th Control"/>
      <sheetName val="Voltage wise FA from SAP"/>
      <sheetName val="Capex Summary 5th MYT"/>
      <sheetName val="Capex Summary inputs"/>
      <sheetName val="Investment for 5th MYT"/>
      <sheetName val="True Up &amp; True Down"/>
      <sheetName val="Employee Cost"/>
      <sheetName val="RoE"/>
      <sheetName val="NTI proj"/>
      <sheetName val="Loan Portfolio"/>
      <sheetName val="Open Access"/>
      <sheetName val="Internal Discussion Notes"/>
      <sheetName val="Claim vs Approved Depreciation"/>
      <sheetName val="SP NTI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>
        <row r="123">
          <cell r="E123">
            <v>570.44000000000017</v>
          </cell>
        </row>
      </sheetData>
      <sheetData sheetId="4">
        <row r="65">
          <cell r="E65">
            <v>335.45249999999999</v>
          </cell>
        </row>
      </sheetData>
      <sheetData sheetId="5">
        <row r="6">
          <cell r="G6">
            <v>5976.0189213527192</v>
          </cell>
        </row>
      </sheetData>
      <sheetData sheetId="6">
        <row r="51">
          <cell r="G51">
            <v>4.2499894186813499E-2</v>
          </cell>
        </row>
        <row r="52">
          <cell r="G52">
            <v>33.528532132157125</v>
          </cell>
        </row>
      </sheetData>
      <sheetData sheetId="7" refreshError="1"/>
      <sheetData sheetId="8" refreshError="1"/>
      <sheetData sheetId="9" refreshError="1"/>
      <sheetData sheetId="10">
        <row r="160">
          <cell r="B160">
            <v>1128.78</v>
          </cell>
        </row>
      </sheetData>
      <sheetData sheetId="11" refreshError="1"/>
      <sheetData sheetId="12" refreshError="1"/>
      <sheetData sheetId="13">
        <row r="5">
          <cell r="G5">
            <v>5976.0189213527192</v>
          </cell>
        </row>
        <row r="6">
          <cell r="G6">
            <v>1494.0047303381798</v>
          </cell>
        </row>
        <row r="7">
          <cell r="G7">
            <v>163.31348222484755</v>
          </cell>
        </row>
        <row r="16">
          <cell r="G16">
            <v>106.45529984906658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7"/>
      <sheetName val="F16"/>
      <sheetName val="F16.1"/>
      <sheetName val="F16.2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1">
          <cell r="H11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ed Average PP cost"/>
      <sheetName val="CSS SPDCL"/>
      <sheetName val="Sheet2"/>
      <sheetName val="Sheet1"/>
      <sheetName val="CSS NPDCL"/>
      <sheetName val="Open Access Sales"/>
      <sheetName val="ABR"/>
      <sheetName val="Sheet3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55">
          <cell r="N55">
            <v>29.514445895208997</v>
          </cell>
        </row>
      </sheetData>
      <sheetData sheetId="2"/>
      <sheetData sheetId="3"/>
      <sheetData sheetId="4"/>
      <sheetData sheetId="5">
        <row r="5">
          <cell r="N5">
            <v>1.9759830334406656</v>
          </cell>
        </row>
        <row r="6">
          <cell r="E6">
            <v>1.5785767999999998</v>
          </cell>
          <cell r="F6">
            <v>2.3711549999999999</v>
          </cell>
          <cell r="N6">
            <v>1.7341310815454383</v>
          </cell>
        </row>
        <row r="7">
          <cell r="E7">
            <v>178.93902417677998</v>
          </cell>
          <cell r="F7">
            <v>18.934567929999996</v>
          </cell>
          <cell r="N7">
            <v>1.6245586248987505</v>
          </cell>
        </row>
        <row r="8">
          <cell r="E8">
            <v>363.73172199999999</v>
          </cell>
          <cell r="N8">
            <v>2.3293073234965012</v>
          </cell>
        </row>
        <row r="9">
          <cell r="N9">
            <v>2.042215412450481</v>
          </cell>
        </row>
        <row r="15">
          <cell r="E15">
            <v>1.69608381</v>
          </cell>
          <cell r="F15">
            <v>2.5730170000000001</v>
          </cell>
        </row>
        <row r="16">
          <cell r="E16">
            <v>139.27527824770999</v>
          </cell>
          <cell r="F16">
            <v>19.591084657389999</v>
          </cell>
        </row>
        <row r="17">
          <cell r="E17">
            <v>205.71432600000003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5|Int CSD"/>
      <sheetName val="6|NTI current"/>
      <sheetName val="2022-23"/>
    </sheetNames>
    <sheetDataSet>
      <sheetData sheetId="0"/>
      <sheetData sheetId="1"/>
      <sheetData sheetId="2">
        <row r="10">
          <cell r="H10">
            <v>9952.108953070001</v>
          </cell>
          <cell r="L10">
            <v>4660.4909776600998</v>
          </cell>
          <cell r="M10">
            <v>147.01029195999999</v>
          </cell>
          <cell r="O10">
            <v>625.90623600000004</v>
          </cell>
        </row>
        <row r="11">
          <cell r="H11">
            <v>2199.4439988499998</v>
          </cell>
          <cell r="L11">
            <v>493.6220089963</v>
          </cell>
          <cell r="M11">
            <v>65.377600000000001</v>
          </cell>
          <cell r="O11">
            <v>288.37214399999999</v>
          </cell>
        </row>
        <row r="12">
          <cell r="H12">
            <v>1636.5707012800001</v>
          </cell>
          <cell r="L12">
            <v>319.13128674960001</v>
          </cell>
          <cell r="M12">
            <v>32.928799999999995</v>
          </cell>
          <cell r="O12">
            <v>131.55758399999999</v>
          </cell>
        </row>
        <row r="13">
          <cell r="H13">
            <v>562.87329756999998</v>
          </cell>
          <cell r="L13">
            <v>174.49072224669999</v>
          </cell>
          <cell r="M13">
            <v>32.448799999999999</v>
          </cell>
          <cell r="O13">
            <v>156.81456</v>
          </cell>
        </row>
        <row r="14">
          <cell r="H14">
            <v>3459.6428666400002</v>
          </cell>
          <cell r="L14">
            <v>1318.4741759871999</v>
          </cell>
          <cell r="M14">
            <v>40.229667839999998</v>
          </cell>
          <cell r="O14">
            <v>176.84276399999999</v>
          </cell>
        </row>
        <row r="15">
          <cell r="H15">
            <v>2443.96</v>
          </cell>
          <cell r="L15">
            <v>830.94640000000004</v>
          </cell>
          <cell r="M15">
            <v>0</v>
          </cell>
          <cell r="O15">
            <v>0</v>
          </cell>
        </row>
        <row r="16">
          <cell r="H16">
            <v>1015.68286664</v>
          </cell>
          <cell r="L16">
            <v>487.52777598720002</v>
          </cell>
          <cell r="M16">
            <v>40.229667839999998</v>
          </cell>
          <cell r="O16">
            <v>176.84276399999999</v>
          </cell>
        </row>
        <row r="17">
          <cell r="H17">
            <v>4293.0220875799996</v>
          </cell>
          <cell r="L17">
            <v>2848.3947926765995</v>
          </cell>
          <cell r="M17">
            <v>41.403024119999998</v>
          </cell>
          <cell r="O17">
            <v>160.69132800000003</v>
          </cell>
        </row>
        <row r="18">
          <cell r="H18">
            <v>2461.9373999999998</v>
          </cell>
          <cell r="L18">
            <v>1255.5880739999998</v>
          </cell>
          <cell r="M18">
            <v>0</v>
          </cell>
          <cell r="O18">
            <v>0</v>
          </cell>
        </row>
        <row r="19">
          <cell r="H19">
            <v>791.87810458000001</v>
          </cell>
          <cell r="L19">
            <v>609.74614052660002</v>
          </cell>
          <cell r="M19">
            <v>20.568980759999999</v>
          </cell>
          <cell r="O19">
            <v>88.775400000000005</v>
          </cell>
        </row>
        <row r="20">
          <cell r="H20">
            <v>349.20317699999998</v>
          </cell>
          <cell r="L20">
            <v>314.28285929999998</v>
          </cell>
          <cell r="M20">
            <v>8.8063199999999995</v>
          </cell>
          <cell r="O20">
            <v>35.553744000000002</v>
          </cell>
        </row>
        <row r="21">
          <cell r="H21">
            <v>424.51374299999998</v>
          </cell>
          <cell r="L21">
            <v>403.28805584999998</v>
          </cell>
          <cell r="M21">
            <v>8.3626162799999992</v>
          </cell>
          <cell r="O21">
            <v>29.860488</v>
          </cell>
        </row>
        <row r="22">
          <cell r="H22">
            <v>265.48966300000001</v>
          </cell>
          <cell r="L22">
            <v>265.48966300000001</v>
          </cell>
          <cell r="M22">
            <v>3.6651070800000003</v>
          </cell>
          <cell r="O22">
            <v>6.5016959999999999</v>
          </cell>
        </row>
        <row r="23">
          <cell r="H23">
            <v>3196.05971843</v>
          </cell>
          <cell r="L23">
            <v>3240.0718093100995</v>
          </cell>
          <cell r="M23">
            <v>365.50052959999994</v>
          </cell>
          <cell r="O23">
            <v>107.58243</v>
          </cell>
        </row>
        <row r="25">
          <cell r="H25">
            <v>89.628530380000001</v>
          </cell>
          <cell r="L25">
            <v>62.739971265999998</v>
          </cell>
          <cell r="M25">
            <v>65.475499999999997</v>
          </cell>
          <cell r="O25">
            <v>30.395759999999999</v>
          </cell>
        </row>
        <row r="26">
          <cell r="H26">
            <v>89.628530380000001</v>
          </cell>
          <cell r="L26">
            <v>62.739971265999998</v>
          </cell>
          <cell r="M26">
            <v>65.475499999999997</v>
          </cell>
          <cell r="O26">
            <v>30.395759999999999</v>
          </cell>
        </row>
        <row r="27">
          <cell r="H27">
            <v>3098.1218244299998</v>
          </cell>
          <cell r="L27">
            <v>3169.5850125304996</v>
          </cell>
          <cell r="M27">
            <v>298.63199999999995</v>
          </cell>
          <cell r="O27">
            <v>76.091214000000008</v>
          </cell>
        </row>
        <row r="28">
          <cell r="H28">
            <v>641.75563818000001</v>
          </cell>
          <cell r="M28">
            <v>27.441899999999997</v>
          </cell>
          <cell r="N28">
            <v>5.1999999999999989E-3</v>
          </cell>
          <cell r="O28">
            <v>19.569924</v>
          </cell>
        </row>
        <row r="29">
          <cell r="H29">
            <v>547.54657024999995</v>
          </cell>
          <cell r="M29">
            <v>51.425099999999993</v>
          </cell>
          <cell r="N29">
            <v>4.6999999999999993E-3</v>
          </cell>
          <cell r="O29">
            <v>27.93609</v>
          </cell>
        </row>
        <row r="30">
          <cell r="H30">
            <v>294.66603450000002</v>
          </cell>
          <cell r="M30">
            <v>24.322599999999998</v>
          </cell>
          <cell r="N30">
            <v>5.9999999999999995E-4</v>
          </cell>
          <cell r="O30">
            <v>8.5690080000000002</v>
          </cell>
        </row>
        <row r="31">
          <cell r="H31">
            <v>1614.1535815</v>
          </cell>
          <cell r="M31">
            <v>195.44239999999999</v>
          </cell>
          <cell r="N31">
            <v>8.0000000000000004E-4</v>
          </cell>
          <cell r="O31">
            <v>20.016192</v>
          </cell>
        </row>
        <row r="32">
          <cell r="H32">
            <v>4.0713565000000003</v>
          </cell>
          <cell r="L32">
            <v>5.2927634500000007</v>
          </cell>
          <cell r="M32">
            <v>0.51827999999999996</v>
          </cell>
          <cell r="O32">
            <v>0.40204800000000002</v>
          </cell>
        </row>
        <row r="33">
          <cell r="H33">
            <v>4.2380071200000007</v>
          </cell>
          <cell r="L33">
            <v>2.4540620635999999</v>
          </cell>
          <cell r="M33">
            <v>0.87474960000000002</v>
          </cell>
          <cell r="O33">
            <v>0.69340800000000002</v>
          </cell>
        </row>
        <row r="34">
          <cell r="H34">
            <v>2.8884971200000007</v>
          </cell>
          <cell r="M34">
            <v>0.63936000000000004</v>
          </cell>
          <cell r="N34">
            <v>0.30459999999999998</v>
          </cell>
          <cell r="O34">
            <v>0.47277000000000002</v>
          </cell>
        </row>
        <row r="35">
          <cell r="H35">
            <v>0.98859900000000001</v>
          </cell>
          <cell r="M35">
            <v>0.15173855999999999</v>
          </cell>
          <cell r="N35">
            <v>0</v>
          </cell>
          <cell r="O35">
            <v>0.13827</v>
          </cell>
        </row>
        <row r="36">
          <cell r="H36">
            <v>0.36091099999999998</v>
          </cell>
          <cell r="M36">
            <v>8.3651039999999996E-2</v>
          </cell>
          <cell r="N36">
            <v>0</v>
          </cell>
          <cell r="O36">
            <v>8.2367999999999997E-2</v>
          </cell>
        </row>
        <row r="38">
          <cell r="H38">
            <v>1025.4702717499999</v>
          </cell>
          <cell r="L38">
            <v>786.97331914250003</v>
          </cell>
          <cell r="M38">
            <v>92.14904061</v>
          </cell>
          <cell r="O38">
            <v>21.940159999999999</v>
          </cell>
        </row>
        <row r="39">
          <cell r="H39">
            <v>987.77327025</v>
          </cell>
          <cell r="L39">
            <v>760.58541809250005</v>
          </cell>
          <cell r="M39">
            <v>88.937817074999998</v>
          </cell>
          <cell r="O39">
            <v>21.5</v>
          </cell>
        </row>
        <row r="40">
          <cell r="L40">
            <v>0</v>
          </cell>
          <cell r="O40">
            <v>0</v>
          </cell>
        </row>
        <row r="41">
          <cell r="L41">
            <v>0</v>
          </cell>
          <cell r="O41">
            <v>0</v>
          </cell>
        </row>
        <row r="42">
          <cell r="H42">
            <v>37.697001499999992</v>
          </cell>
          <cell r="L42">
            <v>26.387901049999993</v>
          </cell>
          <cell r="M42">
            <v>3.2112235349999998</v>
          </cell>
          <cell r="O42">
            <v>0.44016</v>
          </cell>
        </row>
        <row r="43">
          <cell r="L43">
            <v>0</v>
          </cell>
          <cell r="O43">
            <v>0</v>
          </cell>
        </row>
        <row r="44">
          <cell r="L44">
            <v>0</v>
          </cell>
          <cell r="O44">
            <v>0</v>
          </cell>
        </row>
        <row r="45">
          <cell r="H45">
            <v>9.525990000000002</v>
          </cell>
          <cell r="L45">
            <v>3.8103960000000008</v>
          </cell>
          <cell r="M45">
            <v>0.31968000000000002</v>
          </cell>
          <cell r="O45">
            <v>0.27467999999999998</v>
          </cell>
        </row>
        <row r="46">
          <cell r="H46">
            <v>9.525990000000002</v>
          </cell>
          <cell r="L46">
            <v>3.8103960000000008</v>
          </cell>
          <cell r="M46">
            <v>0.31968000000000002</v>
          </cell>
          <cell r="O46">
            <v>0.27023999999999998</v>
          </cell>
        </row>
        <row r="47">
          <cell r="L47">
            <v>0</v>
          </cell>
          <cell r="M47">
            <v>0</v>
          </cell>
          <cell r="O47">
            <v>4.4400000000000004E-3</v>
          </cell>
        </row>
        <row r="48">
          <cell r="H48">
            <v>12127.2243701067</v>
          </cell>
          <cell r="L48">
            <v>2.7429362499999996</v>
          </cell>
          <cell r="M48">
            <v>3.7705200000000001E-2</v>
          </cell>
          <cell r="O48">
            <v>46.46</v>
          </cell>
        </row>
        <row r="49">
          <cell r="H49">
            <v>12124.8693741067</v>
          </cell>
          <cell r="L49">
            <v>1.80093785</v>
          </cell>
          <cell r="M49">
            <v>0</v>
          </cell>
          <cell r="O49">
            <v>46.46</v>
          </cell>
        </row>
        <row r="50">
          <cell r="H50">
            <v>7.2037514000000007</v>
          </cell>
          <cell r="L50">
            <v>1.80093785</v>
          </cell>
          <cell r="M50">
            <v>0</v>
          </cell>
          <cell r="O50">
            <v>0</v>
          </cell>
        </row>
        <row r="51">
          <cell r="H51">
            <v>12117.6656227067</v>
          </cell>
          <cell r="L51">
            <v>0</v>
          </cell>
          <cell r="M51">
            <v>0</v>
          </cell>
          <cell r="O51">
            <v>46.46</v>
          </cell>
        </row>
        <row r="52">
          <cell r="H52">
            <v>2.3549959999999999</v>
          </cell>
          <cell r="L52">
            <v>0.9419983999999999</v>
          </cell>
          <cell r="M52">
            <v>3.7705200000000001E-2</v>
          </cell>
          <cell r="O52">
            <v>0</v>
          </cell>
        </row>
        <row r="53">
          <cell r="H53">
            <v>2.3549959999999999</v>
          </cell>
          <cell r="L53">
            <v>0.9419983999999999</v>
          </cell>
          <cell r="M53">
            <v>3.7705200000000001E-2</v>
          </cell>
          <cell r="O53">
            <v>0</v>
          </cell>
        </row>
        <row r="55">
          <cell r="H55">
            <v>247.1596055</v>
          </cell>
          <cell r="L55">
            <v>190.50507120499998</v>
          </cell>
          <cell r="M55">
            <v>6.4715988479999993</v>
          </cell>
          <cell r="O55">
            <v>10.626912000000001</v>
          </cell>
        </row>
        <row r="56">
          <cell r="H56">
            <v>73.828101500000002</v>
          </cell>
          <cell r="L56">
            <v>52.417952064999994</v>
          </cell>
          <cell r="M56">
            <v>2.340096</v>
          </cell>
          <cell r="O56">
            <v>4.9331519999999998</v>
          </cell>
        </row>
        <row r="57">
          <cell r="H57">
            <v>46.227981999999997</v>
          </cell>
          <cell r="L57">
            <v>35.133266319999997</v>
          </cell>
          <cell r="M57">
            <v>1.1324839679999998</v>
          </cell>
          <cell r="O57">
            <v>1.635696</v>
          </cell>
        </row>
        <row r="58">
          <cell r="H58">
            <v>127.103522</v>
          </cell>
          <cell r="L58">
            <v>102.95385281999999</v>
          </cell>
          <cell r="M58">
            <v>2.9990188799999995</v>
          </cell>
          <cell r="O58">
            <v>4.0580639999999999</v>
          </cell>
        </row>
        <row r="59">
          <cell r="H59">
            <v>227.05478375000001</v>
          </cell>
          <cell r="L59">
            <v>143.53775809000001</v>
          </cell>
          <cell r="M59">
            <v>5.847567744</v>
          </cell>
          <cell r="O59">
            <v>4.9642559999999998</v>
          </cell>
        </row>
        <row r="60">
          <cell r="H60">
            <v>167.25096475000001</v>
          </cell>
          <cell r="L60">
            <v>100.35057885000001</v>
          </cell>
          <cell r="M60">
            <v>4.0447487999999998</v>
          </cell>
          <cell r="O60">
            <v>3.5845919999999998</v>
          </cell>
        </row>
        <row r="61">
          <cell r="H61">
            <v>45.274464000000002</v>
          </cell>
          <cell r="L61">
            <v>32.144869440000001</v>
          </cell>
          <cell r="M61">
            <v>1.055626752</v>
          </cell>
          <cell r="O61">
            <v>0.84801599999999999</v>
          </cell>
        </row>
        <row r="62">
          <cell r="H62">
            <v>14.529355000000001</v>
          </cell>
          <cell r="L62">
            <v>11.0423098</v>
          </cell>
          <cell r="M62">
            <v>0.74719219199999998</v>
          </cell>
          <cell r="O62">
            <v>0.53164800000000001</v>
          </cell>
        </row>
        <row r="63">
          <cell r="H63">
            <v>88.86011975000001</v>
          </cell>
          <cell r="L63">
            <v>71.962176640000024</v>
          </cell>
          <cell r="M63">
            <v>1.7982719999999999</v>
          </cell>
          <cell r="O63">
            <v>2.9637600000000002</v>
          </cell>
        </row>
        <row r="64">
          <cell r="H64">
            <v>79.430000000000007</v>
          </cell>
          <cell r="L64">
            <v>65.926900000000018</v>
          </cell>
          <cell r="M64">
            <v>1.6266599999999998</v>
          </cell>
          <cell r="O64">
            <v>2.41656</v>
          </cell>
        </row>
        <row r="65">
          <cell r="H65">
            <v>9.4301197500000011</v>
          </cell>
          <cell r="L65">
            <v>6.0352766400000011</v>
          </cell>
          <cell r="M65">
            <v>0.17161199999999999</v>
          </cell>
          <cell r="O65">
            <v>0.54720000000000002</v>
          </cell>
        </row>
        <row r="66">
          <cell r="H66">
            <v>9.4301197500000011</v>
          </cell>
          <cell r="L66">
            <v>6.0352766400000011</v>
          </cell>
          <cell r="M66">
            <v>0.17161199999999999</v>
          </cell>
          <cell r="O66">
            <v>0.54720000000000002</v>
          </cell>
        </row>
        <row r="67">
          <cell r="L67">
            <v>0</v>
          </cell>
          <cell r="M67">
            <v>0</v>
          </cell>
          <cell r="O67">
            <v>0</v>
          </cell>
        </row>
        <row r="68">
          <cell r="H68">
            <v>102.58438565</v>
          </cell>
          <cell r="L68">
            <v>123.10126278</v>
          </cell>
          <cell r="M68">
            <v>2.5769519999999999</v>
          </cell>
          <cell r="O68">
            <v>1.81</v>
          </cell>
        </row>
        <row r="70">
          <cell r="H70">
            <v>0.54489999999999994</v>
          </cell>
          <cell r="L70">
            <v>0.32693999999999995</v>
          </cell>
          <cell r="M70">
            <v>0.1158</v>
          </cell>
          <cell r="O70">
            <v>7.4159999999999998E-3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5|Int CSD"/>
      <sheetName val="6|NTI current"/>
      <sheetName val="2022-23"/>
      <sheetName val="2022-23 - Rev as on 31-10-23"/>
    </sheetNames>
    <sheetDataSet>
      <sheetData sheetId="0"/>
      <sheetData sheetId="1"/>
      <sheetData sheetId="2"/>
      <sheetData sheetId="3">
        <row r="115">
          <cell r="H115">
            <v>1459.2129896099998</v>
          </cell>
          <cell r="J115">
            <v>1094.10579799999</v>
          </cell>
          <cell r="L115">
            <v>1116.29793705165</v>
          </cell>
          <cell r="M115">
            <v>623.64030485999433</v>
          </cell>
          <cell r="O115">
            <v>9.6216000000000008</v>
          </cell>
        </row>
        <row r="116">
          <cell r="H116">
            <v>0.188002</v>
          </cell>
          <cell r="L116">
            <v>0.14382153000000003</v>
          </cell>
          <cell r="M116">
            <v>0</v>
          </cell>
        </row>
        <row r="117">
          <cell r="H117">
            <v>50.449468499999988</v>
          </cell>
          <cell r="J117">
            <v>43.473870999999988</v>
          </cell>
          <cell r="L117">
            <v>38.593843402499992</v>
          </cell>
          <cell r="M117">
            <v>24.780106469999993</v>
          </cell>
          <cell r="O117">
            <v>0.47760000000000002</v>
          </cell>
        </row>
        <row r="118">
          <cell r="H118">
            <v>22.035671999999995</v>
          </cell>
          <cell r="L118">
            <v>16.857289079999994</v>
          </cell>
          <cell r="M118">
            <v>0</v>
          </cell>
        </row>
        <row r="119">
          <cell r="H119">
            <v>24.876086000000001</v>
          </cell>
          <cell r="L119">
            <v>19.030205790000004</v>
          </cell>
          <cell r="M119">
            <v>0</v>
          </cell>
        </row>
        <row r="120">
          <cell r="H120">
            <v>41.307221999999996</v>
          </cell>
          <cell r="L120">
            <v>27.469302629999998</v>
          </cell>
          <cell r="M120">
            <v>0</v>
          </cell>
        </row>
        <row r="121">
          <cell r="H121">
            <v>1.0378472999999999</v>
          </cell>
          <cell r="L121">
            <v>0.757628529</v>
          </cell>
          <cell r="M121">
            <v>0</v>
          </cell>
        </row>
        <row r="122">
          <cell r="H122">
            <v>48.905843000000004</v>
          </cell>
          <cell r="J122">
            <v>60.16</v>
          </cell>
          <cell r="L122">
            <v>42.059024980000004</v>
          </cell>
          <cell r="M122">
            <v>34.291200000000003</v>
          </cell>
          <cell r="O122">
            <v>0.45119999999999999</v>
          </cell>
        </row>
        <row r="123">
          <cell r="H123">
            <v>214.71637324</v>
          </cell>
          <cell r="J123">
            <v>121.67667199999975</v>
          </cell>
          <cell r="L123">
            <v>171.773098592</v>
          </cell>
          <cell r="M123">
            <v>14.60120063999997</v>
          </cell>
          <cell r="O123">
            <v>2.8031999999999999</v>
          </cell>
        </row>
        <row r="124">
          <cell r="H124">
            <v>643.47205525000004</v>
          </cell>
          <cell r="L124">
            <v>556.60332779124997</v>
          </cell>
          <cell r="M124">
            <v>0</v>
          </cell>
        </row>
        <row r="125">
          <cell r="H125">
            <v>606.862392</v>
          </cell>
          <cell r="L125">
            <v>524.93596907999995</v>
          </cell>
          <cell r="M125">
            <v>0</v>
          </cell>
        </row>
        <row r="126">
          <cell r="H126">
            <v>1198.4904349999999</v>
          </cell>
          <cell r="L126">
            <v>796.99613927500002</v>
          </cell>
          <cell r="M126">
            <v>0</v>
          </cell>
        </row>
        <row r="127">
          <cell r="H127">
            <v>0.41340300000000002</v>
          </cell>
          <cell r="L127">
            <v>0.31625329499999999</v>
          </cell>
          <cell r="M127">
            <v>0</v>
          </cell>
        </row>
        <row r="128">
          <cell r="H128">
            <v>43.640709000000001</v>
          </cell>
          <cell r="J128">
            <v>11.56</v>
          </cell>
          <cell r="L128">
            <v>21.602150955000003</v>
          </cell>
          <cell r="M128">
            <v>6.5891999999999999</v>
          </cell>
          <cell r="O128">
            <v>0.1176</v>
          </cell>
        </row>
        <row r="129">
          <cell r="H129">
            <v>6.2567089999999999</v>
          </cell>
          <cell r="L129">
            <v>3.7227418550000002</v>
          </cell>
          <cell r="M129">
            <v>0</v>
          </cell>
        </row>
        <row r="130">
          <cell r="H130">
            <v>7.1237519999999996</v>
          </cell>
          <cell r="L130">
            <v>4.2386324399999999</v>
          </cell>
          <cell r="M130">
            <v>0</v>
          </cell>
        </row>
        <row r="131">
          <cell r="H131">
            <v>10.967083000000001</v>
          </cell>
          <cell r="L131">
            <v>4.3319977850000004</v>
          </cell>
          <cell r="M131">
            <v>0</v>
          </cell>
        </row>
        <row r="132">
          <cell r="H132">
            <v>891.25288253000008</v>
          </cell>
          <cell r="J132">
            <v>696.67054700000097</v>
          </cell>
          <cell r="L132">
            <v>784.30253662640018</v>
          </cell>
          <cell r="M132">
            <v>397.10221179000058</v>
          </cell>
          <cell r="O132">
            <v>10.2264</v>
          </cell>
        </row>
        <row r="133">
          <cell r="H133">
            <v>360.83580753999996</v>
          </cell>
          <cell r="L133">
            <v>353.61909138919998</v>
          </cell>
          <cell r="M133">
            <v>0</v>
          </cell>
        </row>
        <row r="134">
          <cell r="H134">
            <v>255.88049099999995</v>
          </cell>
          <cell r="L134">
            <v>250.76288117999997</v>
          </cell>
          <cell r="M134">
            <v>0</v>
          </cell>
        </row>
        <row r="135">
          <cell r="H135">
            <v>440.9629746</v>
          </cell>
          <cell r="L135">
            <v>343.951120188</v>
          </cell>
          <cell r="M135">
            <v>0</v>
          </cell>
        </row>
        <row r="136">
          <cell r="H136">
            <v>0.38300000000000001</v>
          </cell>
          <cell r="J136">
            <v>0.23</v>
          </cell>
          <cell r="L136">
            <v>0.1915</v>
          </cell>
          <cell r="M136">
            <v>7.1760000000000004E-2</v>
          </cell>
          <cell r="O136">
            <v>4.7999999999999996E-3</v>
          </cell>
        </row>
        <row r="137">
          <cell r="H137">
            <v>4.6725999999999997E-2</v>
          </cell>
          <cell r="L137">
            <v>2.8035600000000001E-2</v>
          </cell>
          <cell r="M137">
            <v>0</v>
          </cell>
        </row>
        <row r="138">
          <cell r="H138">
            <v>0.04</v>
          </cell>
          <cell r="L138">
            <v>2.4E-2</v>
          </cell>
          <cell r="M138">
            <v>0</v>
          </cell>
        </row>
        <row r="139">
          <cell r="H139">
            <v>0.09</v>
          </cell>
          <cell r="L139">
            <v>3.5999999999999997E-2</v>
          </cell>
          <cell r="M139">
            <v>0</v>
          </cell>
        </row>
        <row r="140">
          <cell r="H140">
            <v>1.1750870000000002</v>
          </cell>
          <cell r="J140">
            <v>1.4592799999999999</v>
          </cell>
          <cell r="L140">
            <v>0.99882395000000024</v>
          </cell>
          <cell r="M140">
            <v>0.83178959999999991</v>
          </cell>
          <cell r="O140">
            <v>2.64E-2</v>
          </cell>
        </row>
        <row r="141">
          <cell r="H141">
            <v>0.98583300000000007</v>
          </cell>
          <cell r="L141">
            <v>0.93654135000000005</v>
          </cell>
          <cell r="M141">
            <v>0</v>
          </cell>
        </row>
        <row r="142">
          <cell r="H142">
            <v>0.51713500000000001</v>
          </cell>
          <cell r="L142">
            <v>0.50679230000000008</v>
          </cell>
          <cell r="M142">
            <v>0</v>
          </cell>
        </row>
        <row r="143">
          <cell r="H143">
            <v>1.6700539999999999</v>
          </cell>
          <cell r="L143">
            <v>1.2525404999999998</v>
          </cell>
          <cell r="M143">
            <v>0</v>
          </cell>
        </row>
        <row r="144">
          <cell r="H144">
            <v>58.357799000000007</v>
          </cell>
          <cell r="J144">
            <v>25.820605999999991</v>
          </cell>
          <cell r="L144">
            <v>36.765413370000005</v>
          </cell>
          <cell r="M144">
            <v>8.5207999799999978</v>
          </cell>
          <cell r="O144">
            <v>0.30480000000000002</v>
          </cell>
        </row>
        <row r="145">
          <cell r="H145">
            <v>152.18492899999998</v>
          </cell>
          <cell r="J145">
            <v>33.096571000000004</v>
          </cell>
          <cell r="L145">
            <v>92.832806689999984</v>
          </cell>
          <cell r="M145">
            <v>0</v>
          </cell>
          <cell r="O145">
            <v>0.27839999999999998</v>
          </cell>
        </row>
        <row r="146">
          <cell r="H146">
            <v>184.50436500000001</v>
          </cell>
          <cell r="J146">
            <v>35.25638499999998</v>
          </cell>
          <cell r="L146">
            <v>134.68818645000002</v>
          </cell>
          <cell r="M146">
            <v>10.999992119999995</v>
          </cell>
          <cell r="O146">
            <v>0.46560000000000001</v>
          </cell>
        </row>
        <row r="147">
          <cell r="H147">
            <v>169.88604999999995</v>
          </cell>
          <cell r="J147">
            <v>100.52250100000001</v>
          </cell>
          <cell r="L147">
            <v>200.46553899999998</v>
          </cell>
          <cell r="M147">
            <v>60.313500600000005</v>
          </cell>
          <cell r="O147">
            <v>1.1616</v>
          </cell>
        </row>
        <row r="148">
          <cell r="H148">
            <v>5.6057750000000004</v>
          </cell>
          <cell r="J148">
            <v>3.3377599999999998</v>
          </cell>
          <cell r="L148">
            <v>3.3634650000000001</v>
          </cell>
          <cell r="M148">
            <v>0.40053119999999998</v>
          </cell>
        </row>
        <row r="150">
          <cell r="H150">
            <v>1909.8439962299999</v>
          </cell>
          <cell r="J150">
            <v>953.51819300000011</v>
          </cell>
          <cell r="L150">
            <v>1365.5384573044498</v>
          </cell>
          <cell r="M150">
            <v>543.50537001000009</v>
          </cell>
          <cell r="O150">
            <v>1.5960000000000001</v>
          </cell>
        </row>
        <row r="151">
          <cell r="H151">
            <v>0.11617000000000002</v>
          </cell>
          <cell r="L151">
            <v>8.3061550000000012E-2</v>
          </cell>
          <cell r="M151">
            <v>0</v>
          </cell>
          <cell r="O151">
            <v>0</v>
          </cell>
        </row>
        <row r="152">
          <cell r="H152">
            <v>8.5734680000000001</v>
          </cell>
          <cell r="J152">
            <v>7.1158000000000001</v>
          </cell>
          <cell r="L152">
            <v>6.1300296200000002</v>
          </cell>
          <cell r="M152">
            <v>4.056006</v>
          </cell>
          <cell r="O152">
            <v>1.6799999999999999E-2</v>
          </cell>
        </row>
        <row r="153">
          <cell r="H153">
            <v>4.3201149999999995</v>
          </cell>
          <cell r="L153">
            <v>3.5208937249999996</v>
          </cell>
          <cell r="M153">
            <v>0</v>
          </cell>
          <cell r="O153">
            <v>0</v>
          </cell>
        </row>
        <row r="154">
          <cell r="H154">
            <v>4.1972310000000004</v>
          </cell>
          <cell r="L154">
            <v>3.420743265</v>
          </cell>
          <cell r="M154">
            <v>0</v>
          </cell>
          <cell r="O154">
            <v>0</v>
          </cell>
        </row>
        <row r="155">
          <cell r="H155">
            <v>9.3386059999999986</v>
          </cell>
          <cell r="L155">
            <v>5.7432426899999998</v>
          </cell>
          <cell r="M155">
            <v>0</v>
          </cell>
          <cell r="O155">
            <v>0</v>
          </cell>
        </row>
        <row r="156">
          <cell r="H156">
            <v>1.6953079999999998</v>
          </cell>
          <cell r="L156">
            <v>1.23757484</v>
          </cell>
          <cell r="M156">
            <v>0</v>
          </cell>
          <cell r="O156">
            <v>0</v>
          </cell>
        </row>
        <row r="157">
          <cell r="H157">
            <v>2.4581909999999998</v>
          </cell>
          <cell r="J157">
            <v>0.02</v>
          </cell>
          <cell r="L157">
            <v>1.9419708899999999</v>
          </cell>
          <cell r="M157">
            <v>1.14E-2</v>
          </cell>
          <cell r="O157">
            <v>4.1999999999999997E-3</v>
          </cell>
        </row>
        <row r="158">
          <cell r="H158">
            <v>938.10861050000005</v>
          </cell>
          <cell r="L158">
            <v>764.55851755750007</v>
          </cell>
          <cell r="M158">
            <v>0</v>
          </cell>
          <cell r="O158">
            <v>0</v>
          </cell>
        </row>
        <row r="159">
          <cell r="H159">
            <v>874.94807900000001</v>
          </cell>
          <cell r="L159">
            <v>713.08268438499999</v>
          </cell>
          <cell r="M159">
            <v>0</v>
          </cell>
          <cell r="O159">
            <v>0</v>
          </cell>
        </row>
        <row r="160">
          <cell r="H160">
            <v>1723.4297759999999</v>
          </cell>
          <cell r="L160">
            <v>1059.90931224</v>
          </cell>
          <cell r="M160">
            <v>0</v>
          </cell>
          <cell r="O160">
            <v>0</v>
          </cell>
        </row>
        <row r="165">
          <cell r="H165">
            <v>43.282000000000004</v>
          </cell>
          <cell r="J165">
            <v>7.7823000000000002</v>
          </cell>
          <cell r="L165">
            <v>30.946630000000006</v>
          </cell>
          <cell r="M165">
            <v>4.4359109999999999</v>
          </cell>
          <cell r="O165">
            <v>4.1999999999999997E-3</v>
          </cell>
        </row>
        <row r="166">
          <cell r="H166">
            <v>62.25</v>
          </cell>
          <cell r="J166">
            <v>9.5</v>
          </cell>
          <cell r="L166">
            <v>30.813749999999999</v>
          </cell>
          <cell r="M166">
            <v>5.415</v>
          </cell>
          <cell r="O166">
            <v>1.6799999999999999E-2</v>
          </cell>
        </row>
        <row r="167">
          <cell r="H167">
            <v>9.5</v>
          </cell>
          <cell r="L167">
            <v>5.6524999999999999</v>
          </cell>
          <cell r="M167">
            <v>0</v>
          </cell>
          <cell r="O167">
            <v>0</v>
          </cell>
        </row>
        <row r="168">
          <cell r="H168">
            <v>9.7100000000000009</v>
          </cell>
          <cell r="L168">
            <v>5.77745</v>
          </cell>
          <cell r="M168">
            <v>0</v>
          </cell>
          <cell r="O168">
            <v>0</v>
          </cell>
        </row>
        <row r="169">
          <cell r="H169">
            <v>18.04</v>
          </cell>
          <cell r="L169">
            <v>7.1257999999999999</v>
          </cell>
          <cell r="M169">
            <v>0</v>
          </cell>
          <cell r="O169">
            <v>0</v>
          </cell>
        </row>
        <row r="170">
          <cell r="H170">
            <v>519.19475970999997</v>
          </cell>
          <cell r="J170">
            <v>374.48649999999998</v>
          </cell>
          <cell r="L170">
            <v>415.35580776799998</v>
          </cell>
          <cell r="M170">
            <v>213.45730499999999</v>
          </cell>
          <cell r="O170">
            <v>0.64259999999999995</v>
          </cell>
        </row>
        <row r="171">
          <cell r="H171">
            <v>215.33762300000001</v>
          </cell>
          <cell r="L171">
            <v>193.8038607</v>
          </cell>
          <cell r="M171">
            <v>0</v>
          </cell>
          <cell r="O171">
            <v>0</v>
          </cell>
        </row>
        <row r="172">
          <cell r="H172">
            <v>181.87587499999998</v>
          </cell>
          <cell r="L172">
            <v>163.68828749999997</v>
          </cell>
          <cell r="M172">
            <v>0</v>
          </cell>
          <cell r="O172">
            <v>0</v>
          </cell>
        </row>
        <row r="173">
          <cell r="H173">
            <v>291.78426429000001</v>
          </cell>
          <cell r="L173">
            <v>204.248985003</v>
          </cell>
          <cell r="M173">
            <v>0</v>
          </cell>
          <cell r="O173">
            <v>0</v>
          </cell>
        </row>
        <row r="174">
          <cell r="H174">
            <v>2.1225999999999998</v>
          </cell>
          <cell r="J174">
            <v>1.5009999999999999</v>
          </cell>
          <cell r="L174">
            <v>1.0612999999999999</v>
          </cell>
          <cell r="M174">
            <v>0.46831200000000001</v>
          </cell>
          <cell r="O174">
            <v>4.1999999999999997E-3</v>
          </cell>
        </row>
        <row r="175">
          <cell r="H175">
            <v>0.38</v>
          </cell>
          <cell r="L175">
            <v>0.22800000000000004</v>
          </cell>
          <cell r="M175">
            <v>0</v>
          </cell>
          <cell r="O175">
            <v>0</v>
          </cell>
        </row>
        <row r="176">
          <cell r="H176">
            <v>0.36</v>
          </cell>
          <cell r="L176">
            <v>0.21600000000000003</v>
          </cell>
          <cell r="M176">
            <v>0</v>
          </cell>
          <cell r="O176">
            <v>0</v>
          </cell>
        </row>
        <row r="177">
          <cell r="H177">
            <v>0.52</v>
          </cell>
          <cell r="L177">
            <v>0.20800000000000002</v>
          </cell>
          <cell r="M177">
            <v>0</v>
          </cell>
          <cell r="O177">
            <v>0</v>
          </cell>
        </row>
        <row r="178">
          <cell r="L178">
            <v>0</v>
          </cell>
          <cell r="M178">
            <v>0</v>
          </cell>
          <cell r="O178">
            <v>0</v>
          </cell>
        </row>
        <row r="179">
          <cell r="L179">
            <v>0</v>
          </cell>
          <cell r="M179">
            <v>0</v>
          </cell>
          <cell r="O179">
            <v>0</v>
          </cell>
        </row>
        <row r="180">
          <cell r="L180">
            <v>0</v>
          </cell>
          <cell r="M180">
            <v>0</v>
          </cell>
          <cell r="O180">
            <v>0</v>
          </cell>
        </row>
        <row r="181">
          <cell r="L181">
            <v>0</v>
          </cell>
          <cell r="M181">
            <v>0</v>
          </cell>
          <cell r="O181">
            <v>0</v>
          </cell>
        </row>
        <row r="182">
          <cell r="H182">
            <v>19.659804999999999</v>
          </cell>
          <cell r="J182">
            <v>14.5419</v>
          </cell>
          <cell r="L182">
            <v>12.385677149999999</v>
          </cell>
          <cell r="M182">
            <v>4.7988269999999993</v>
          </cell>
          <cell r="O182">
            <v>7.9799999999999996E-2</v>
          </cell>
        </row>
        <row r="183">
          <cell r="H183">
            <v>260.25395499999996</v>
          </cell>
          <cell r="J183">
            <v>38.942599999999999</v>
          </cell>
          <cell r="L183">
            <v>158.75491254999997</v>
          </cell>
          <cell r="M183">
            <v>0</v>
          </cell>
          <cell r="O183">
            <v>5.4600000000000003E-2</v>
          </cell>
        </row>
        <row r="184">
          <cell r="H184">
            <v>2.9855999999999998</v>
          </cell>
          <cell r="J184">
            <v>5.5684499999999995</v>
          </cell>
          <cell r="L184">
            <v>1.5077279999999997</v>
          </cell>
          <cell r="M184">
            <v>3.1740164999999996</v>
          </cell>
          <cell r="O184">
            <v>4.1999999999999997E-3</v>
          </cell>
        </row>
        <row r="185">
          <cell r="H185">
            <v>124.41538399999999</v>
          </cell>
          <cell r="J185">
            <v>21.502037999999999</v>
          </cell>
          <cell r="L185">
            <v>90.823230319999993</v>
          </cell>
          <cell r="M185">
            <v>6.708635855999999</v>
          </cell>
          <cell r="O185">
            <v>8.8200000000000001E-2</v>
          </cell>
        </row>
        <row r="186">
          <cell r="H186">
            <v>43.908701999999998</v>
          </cell>
          <cell r="J186">
            <v>20.802</v>
          </cell>
          <cell r="L186">
            <v>48.2995722</v>
          </cell>
          <cell r="M186">
            <v>12.481199999999999</v>
          </cell>
          <cell r="O186">
            <v>3.3599999999999998E-2</v>
          </cell>
        </row>
        <row r="190">
          <cell r="D190">
            <v>44</v>
          </cell>
          <cell r="H190">
            <v>615.42645100000004</v>
          </cell>
          <cell r="J190">
            <v>629.13017000000002</v>
          </cell>
          <cell r="L190">
            <v>409.25858991500002</v>
          </cell>
          <cell r="M190">
            <v>358.60419689999998</v>
          </cell>
          <cell r="O190">
            <v>0.26400000000000001</v>
          </cell>
        </row>
        <row r="191">
          <cell r="L191">
            <v>0</v>
          </cell>
          <cell r="M191">
            <v>0</v>
          </cell>
          <cell r="O191">
            <v>0</v>
          </cell>
        </row>
        <row r="192">
          <cell r="L192">
            <v>0</v>
          </cell>
          <cell r="M192">
            <v>0</v>
          </cell>
          <cell r="O192">
            <v>0</v>
          </cell>
        </row>
        <row r="193">
          <cell r="L193">
            <v>0</v>
          </cell>
          <cell r="M193">
            <v>0</v>
          </cell>
          <cell r="O193">
            <v>0</v>
          </cell>
        </row>
        <row r="194">
          <cell r="H194">
            <v>529.50912800000003</v>
          </cell>
          <cell r="L194">
            <v>352.12357012000001</v>
          </cell>
          <cell r="M194">
            <v>0</v>
          </cell>
          <cell r="O194">
            <v>0</v>
          </cell>
        </row>
        <row r="195">
          <cell r="H195">
            <v>474.70203999999995</v>
          </cell>
          <cell r="L195">
            <v>315.67685659999995</v>
          </cell>
          <cell r="M195">
            <v>0</v>
          </cell>
          <cell r="O195">
            <v>0</v>
          </cell>
        </row>
        <row r="196">
          <cell r="H196">
            <v>1082.7093070000001</v>
          </cell>
          <cell r="L196">
            <v>611.73075845500011</v>
          </cell>
          <cell r="M196">
            <v>0</v>
          </cell>
          <cell r="O196">
            <v>0</v>
          </cell>
        </row>
        <row r="201">
          <cell r="H201">
            <v>209.47580000000002</v>
          </cell>
          <cell r="J201">
            <v>34.335050000000003</v>
          </cell>
          <cell r="L201">
            <v>139.30140700000001</v>
          </cell>
          <cell r="M201">
            <v>19.570978499999999</v>
          </cell>
          <cell r="O201">
            <v>0</v>
          </cell>
        </row>
        <row r="202">
          <cell r="H202">
            <v>1229.03</v>
          </cell>
          <cell r="J202">
            <v>143.19999999999999</v>
          </cell>
          <cell r="L202">
            <v>608.36985000000004</v>
          </cell>
          <cell r="M202">
            <v>81.623999999999995</v>
          </cell>
          <cell r="O202">
            <v>3.5999999999999997E-2</v>
          </cell>
        </row>
        <row r="203">
          <cell r="H203">
            <v>186.6</v>
          </cell>
          <cell r="L203">
            <v>111.027</v>
          </cell>
          <cell r="M203">
            <v>0</v>
          </cell>
          <cell r="O203">
            <v>0</v>
          </cell>
        </row>
        <row r="204">
          <cell r="H204">
            <v>189.93</v>
          </cell>
          <cell r="L204">
            <v>113.00835000000002</v>
          </cell>
          <cell r="M204">
            <v>0</v>
          </cell>
          <cell r="O204">
            <v>0</v>
          </cell>
        </row>
        <row r="205">
          <cell r="H205">
            <v>371.84</v>
          </cell>
          <cell r="L205">
            <v>146.8768</v>
          </cell>
          <cell r="O205">
            <v>0</v>
          </cell>
        </row>
        <row r="206">
          <cell r="H206">
            <v>24.081771</v>
          </cell>
          <cell r="J206">
            <v>14.6212</v>
          </cell>
          <cell r="L206">
            <v>18.783781380000001</v>
          </cell>
          <cell r="M206">
            <v>8.3340839999999989</v>
          </cell>
          <cell r="O206">
            <v>2.4E-2</v>
          </cell>
        </row>
        <row r="207">
          <cell r="H207">
            <v>6.7303700000000015</v>
          </cell>
          <cell r="L207">
            <v>5.9227256000000015</v>
          </cell>
          <cell r="M207">
            <v>0</v>
          </cell>
          <cell r="O207">
            <v>0</v>
          </cell>
        </row>
        <row r="208">
          <cell r="H208">
            <v>7.1800499999999996</v>
          </cell>
          <cell r="L208">
            <v>6.3184440000000004</v>
          </cell>
          <cell r="M208">
            <v>0</v>
          </cell>
          <cell r="O208">
            <v>0</v>
          </cell>
        </row>
        <row r="209">
          <cell r="H209">
            <v>10.480162</v>
          </cell>
          <cell r="L209">
            <v>7.1265101599999996</v>
          </cell>
          <cell r="M209">
            <v>0</v>
          </cell>
          <cell r="O209">
            <v>0</v>
          </cell>
        </row>
        <row r="210">
          <cell r="H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H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H212">
            <v>0</v>
          </cell>
          <cell r="L212">
            <v>0</v>
          </cell>
          <cell r="M212">
            <v>0</v>
          </cell>
          <cell r="O212">
            <v>0</v>
          </cell>
        </row>
        <row r="213">
          <cell r="H213">
            <v>0</v>
          </cell>
          <cell r="L213">
            <v>0</v>
          </cell>
          <cell r="M213">
            <v>0</v>
          </cell>
          <cell r="O213">
            <v>0</v>
          </cell>
        </row>
        <row r="214">
          <cell r="H214">
            <v>18.009627000000002</v>
          </cell>
          <cell r="J214">
            <v>12</v>
          </cell>
          <cell r="L214">
            <v>13.417172115000003</v>
          </cell>
          <cell r="M214">
            <v>6.84</v>
          </cell>
          <cell r="O214">
            <v>6.0000000000000001E-3</v>
          </cell>
        </row>
        <row r="215">
          <cell r="H215">
            <v>12.677378000000001</v>
          </cell>
          <cell r="L215">
            <v>10.71238441</v>
          </cell>
          <cell r="M215">
            <v>0</v>
          </cell>
          <cell r="O215">
            <v>0</v>
          </cell>
        </row>
        <row r="216">
          <cell r="H216">
            <v>8.6599679999999992</v>
          </cell>
          <cell r="L216">
            <v>7.3176729599999986</v>
          </cell>
          <cell r="M216">
            <v>0</v>
          </cell>
          <cell r="O216">
            <v>0</v>
          </cell>
        </row>
        <row r="217">
          <cell r="H217">
            <v>21.814976999999999</v>
          </cell>
          <cell r="L217">
            <v>14.070660165000001</v>
          </cell>
          <cell r="M217">
            <v>0</v>
          </cell>
          <cell r="O217">
            <v>0</v>
          </cell>
        </row>
        <row r="218">
          <cell r="H218">
            <v>1658.018851</v>
          </cell>
          <cell r="J218">
            <v>602.99375000000009</v>
          </cell>
          <cell r="L218">
            <v>1044.55187613</v>
          </cell>
          <cell r="M218">
            <v>198.98793750000002</v>
          </cell>
          <cell r="O218">
            <v>0.114</v>
          </cell>
        </row>
        <row r="219">
          <cell r="H219">
            <v>270.16932000000003</v>
          </cell>
          <cell r="J219">
            <v>52.903400000000005</v>
          </cell>
          <cell r="L219">
            <v>164.8032852</v>
          </cell>
          <cell r="M219">
            <v>0</v>
          </cell>
          <cell r="O219">
            <v>1.2E-2</v>
          </cell>
        </row>
        <row r="220">
          <cell r="H220">
            <v>391.74484899999999</v>
          </cell>
          <cell r="J220">
            <v>121.5</v>
          </cell>
          <cell r="L220">
            <v>197.83114874500001</v>
          </cell>
          <cell r="M220">
            <v>69.254999999999995</v>
          </cell>
          <cell r="O220">
            <v>6.6000000000000003E-2</v>
          </cell>
        </row>
        <row r="221">
          <cell r="H221">
            <v>88.588160999999999</v>
          </cell>
          <cell r="J221">
            <v>19.50666</v>
          </cell>
          <cell r="L221">
            <v>43.886574959399994</v>
          </cell>
          <cell r="M221">
            <v>11.1187962</v>
          </cell>
          <cell r="O221">
            <v>2.4E-2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4236623</v>
          </cell>
        </row>
      </sheetData>
      <sheetData sheetId="4">
        <row r="10">
          <cell r="AJ10">
            <v>8309136</v>
          </cell>
          <cell r="AL10">
            <v>12920</v>
          </cell>
          <cell r="AQ10">
            <v>11473.826442797432</v>
          </cell>
          <cell r="AT10">
            <v>155.04000000000002</v>
          </cell>
          <cell r="AU10">
            <v>5469.401441025444</v>
          </cell>
          <cell r="AW10">
            <v>688.64047800000003</v>
          </cell>
        </row>
        <row r="11">
          <cell r="AJ11">
            <v>4531836</v>
          </cell>
          <cell r="AL11">
            <v>4841.1642694573593</v>
          </cell>
          <cell r="AQ11">
            <v>2385.9109626548125</v>
          </cell>
          <cell r="AT11">
            <v>58.093971233488318</v>
          </cell>
          <cell r="AU11">
            <v>535.81652192451338</v>
          </cell>
          <cell r="AW11">
            <v>305.20092</v>
          </cell>
        </row>
        <row r="12">
          <cell r="O12">
            <v>10</v>
          </cell>
          <cell r="P12">
            <v>1.95</v>
          </cell>
          <cell r="AA12">
            <v>40</v>
          </cell>
          <cell r="AJ12">
            <v>2447853</v>
          </cell>
          <cell r="AL12">
            <v>2562.3580394901728</v>
          </cell>
          <cell r="AQ12">
            <v>1772.3119695519867</v>
          </cell>
          <cell r="AT12">
            <v>30.748296473882075</v>
          </cell>
          <cell r="AU12">
            <v>345.60083406263738</v>
          </cell>
          <cell r="AW12">
            <v>123.680616</v>
          </cell>
        </row>
        <row r="13">
          <cell r="O13">
            <v>10</v>
          </cell>
          <cell r="P13">
            <v>3.1</v>
          </cell>
          <cell r="AA13">
            <v>70</v>
          </cell>
          <cell r="AJ13">
            <v>2083983</v>
          </cell>
          <cell r="AL13">
            <v>2278.8062299671865</v>
          </cell>
          <cell r="AQ13">
            <v>613.59899310282583</v>
          </cell>
          <cell r="AT13">
            <v>27.345674759606243</v>
          </cell>
          <cell r="AU13">
            <v>190.21568786187601</v>
          </cell>
          <cell r="AW13">
            <v>181.52030400000001</v>
          </cell>
        </row>
        <row r="14">
          <cell r="AJ14">
            <v>2439619</v>
          </cell>
          <cell r="AL14">
            <v>3981.3568580209071</v>
          </cell>
          <cell r="AQ14">
            <v>3895.7858154334631</v>
          </cell>
          <cell r="AT14">
            <v>47.776282296250891</v>
          </cell>
          <cell r="AU14">
            <v>1485.5594746337542</v>
          </cell>
          <cell r="AW14">
            <v>243.91449</v>
          </cell>
        </row>
        <row r="15">
          <cell r="O15">
            <v>10</v>
          </cell>
          <cell r="P15">
            <v>3.4</v>
          </cell>
          <cell r="AJ15">
            <v>0</v>
          </cell>
          <cell r="AL15">
            <v>0</v>
          </cell>
          <cell r="AQ15">
            <v>2745.8408341022</v>
          </cell>
          <cell r="AT15">
            <v>0</v>
          </cell>
          <cell r="AU15">
            <v>933.585883594748</v>
          </cell>
          <cell r="AW15">
            <v>0</v>
          </cell>
        </row>
        <row r="16">
          <cell r="O16">
            <v>10</v>
          </cell>
          <cell r="P16">
            <v>4.8</v>
          </cell>
          <cell r="AA16">
            <v>90</v>
          </cell>
          <cell r="AJ16">
            <v>2439619</v>
          </cell>
          <cell r="AL16">
            <v>3981.3568580209071</v>
          </cell>
          <cell r="AQ16">
            <v>1149.9449813312631</v>
          </cell>
          <cell r="AT16">
            <v>47.776282296250891</v>
          </cell>
          <cell r="AU16">
            <v>551.97359103900624</v>
          </cell>
          <cell r="AW16">
            <v>243.91449</v>
          </cell>
        </row>
        <row r="17">
          <cell r="AJ17">
            <v>1337681</v>
          </cell>
          <cell r="AL17">
            <v>4097.4788725217331</v>
          </cell>
          <cell r="AQ17">
            <v>5192.1296647091576</v>
          </cell>
          <cell r="AT17">
            <v>49.16974647026079</v>
          </cell>
          <cell r="AU17">
            <v>3448.0254444671764</v>
          </cell>
          <cell r="AW17">
            <v>139.52506799999998</v>
          </cell>
        </row>
        <row r="18">
          <cell r="O18">
            <v>10</v>
          </cell>
          <cell r="P18">
            <v>5.0999999999999996</v>
          </cell>
          <cell r="AJ18">
            <v>0</v>
          </cell>
          <cell r="AL18">
            <v>0</v>
          </cell>
          <cell r="AQ18">
            <v>2963.7252680048741</v>
          </cell>
          <cell r="AT18">
            <v>0</v>
          </cell>
          <cell r="AU18">
            <v>1511.4998866824858</v>
          </cell>
          <cell r="AW18">
            <v>0</v>
          </cell>
        </row>
        <row r="19">
          <cell r="O19">
            <v>10</v>
          </cell>
          <cell r="P19">
            <v>7.7</v>
          </cell>
          <cell r="AA19">
            <v>100</v>
          </cell>
          <cell r="AJ19">
            <v>825845</v>
          </cell>
          <cell r="AL19">
            <v>2035.6233846380692</v>
          </cell>
          <cell r="AQ19">
            <v>966.72568704110279</v>
          </cell>
          <cell r="AT19">
            <v>24.42748061565683</v>
          </cell>
          <cell r="AU19">
            <v>744.37877902164917</v>
          </cell>
          <cell r="AW19">
            <v>79.355159999999998</v>
          </cell>
        </row>
        <row r="20">
          <cell r="O20">
            <v>10</v>
          </cell>
          <cell r="P20">
            <v>9</v>
          </cell>
          <cell r="AA20">
            <v>120</v>
          </cell>
          <cell r="AJ20">
            <v>275619</v>
          </cell>
          <cell r="AL20">
            <v>871.52353992507324</v>
          </cell>
          <cell r="AQ20">
            <v>434.12594363254419</v>
          </cell>
          <cell r="AT20">
            <v>10.45828247910088</v>
          </cell>
          <cell r="AU20">
            <v>390.71334926928978</v>
          </cell>
          <cell r="AW20">
            <v>29.69604</v>
          </cell>
        </row>
        <row r="21">
          <cell r="O21">
            <v>10</v>
          </cell>
          <cell r="P21">
            <v>9.5</v>
          </cell>
          <cell r="AA21">
            <v>140</v>
          </cell>
          <cell r="AJ21">
            <v>198415</v>
          </cell>
          <cell r="AL21">
            <v>827.61209487966005</v>
          </cell>
          <cell r="AQ21">
            <v>522.38673073768621</v>
          </cell>
          <cell r="AT21">
            <v>9.9313451385559208</v>
          </cell>
          <cell r="AU21">
            <v>496.26739420080196</v>
          </cell>
          <cell r="AW21">
            <v>24.636780000000002</v>
          </cell>
        </row>
        <row r="22">
          <cell r="O22">
            <v>10</v>
          </cell>
          <cell r="P22">
            <v>10</v>
          </cell>
          <cell r="AA22">
            <v>160</v>
          </cell>
          <cell r="AJ22">
            <v>37802</v>
          </cell>
          <cell r="AL22">
            <v>362.71985307893067</v>
          </cell>
          <cell r="AQ22">
            <v>305.16603529295003</v>
          </cell>
          <cell r="AT22">
            <v>4.3526382369471683</v>
          </cell>
          <cell r="AU22">
            <v>305.16603529295003</v>
          </cell>
          <cell r="AW22">
            <v>5.8370879999999996</v>
          </cell>
        </row>
        <row r="23">
          <cell r="AJ23">
            <v>1238732</v>
          </cell>
          <cell r="AL23">
            <v>4239.9999999999991</v>
          </cell>
          <cell r="AQ23">
            <v>4147.9661704962555</v>
          </cell>
          <cell r="AT23">
            <v>343.8251304393761</v>
          </cell>
          <cell r="AU23">
            <v>4239.2039557174794</v>
          </cell>
          <cell r="AW23">
            <v>116.87841900000001</v>
          </cell>
        </row>
        <row r="24">
          <cell r="AJ24">
            <v>571811</v>
          </cell>
          <cell r="AL24">
            <v>1013.5217866727064</v>
          </cell>
          <cell r="AQ24">
            <v>103.35698126368433</v>
          </cell>
          <cell r="AT24">
            <v>72.973568640434863</v>
          </cell>
          <cell r="AU24">
            <v>72.349886884579035</v>
          </cell>
          <cell r="AW24">
            <v>34.462139999999998</v>
          </cell>
        </row>
        <row r="25">
          <cell r="O25">
            <v>60</v>
          </cell>
          <cell r="P25">
            <v>7</v>
          </cell>
          <cell r="AA25">
            <v>50</v>
          </cell>
          <cell r="AJ25">
            <v>571811</v>
          </cell>
          <cell r="AL25">
            <v>1013.5217866727064</v>
          </cell>
          <cell r="AQ25">
            <v>103.35698126368433</v>
          </cell>
          <cell r="AT25">
            <v>72.973568640434863</v>
          </cell>
          <cell r="AU25">
            <v>72.349886884579035</v>
          </cell>
          <cell r="AW25">
            <v>34.462139999999998</v>
          </cell>
        </row>
        <row r="26">
          <cell r="AJ26">
            <v>650970</v>
          </cell>
          <cell r="AL26">
            <v>3204.7893098320428</v>
          </cell>
          <cell r="AQ26">
            <v>4033.1143972545783</v>
          </cell>
          <cell r="AT26">
            <v>269.20230202589164</v>
          </cell>
          <cell r="AU26">
            <v>4156.0180444336656</v>
          </cell>
          <cell r="AW26">
            <v>81.214347000000004</v>
          </cell>
        </row>
        <row r="27">
          <cell r="O27">
            <v>70</v>
          </cell>
          <cell r="P27">
            <v>8.5</v>
          </cell>
          <cell r="AA27">
            <v>90</v>
          </cell>
          <cell r="AJ27">
            <v>206445</v>
          </cell>
          <cell r="AL27">
            <v>358.57017829688817</v>
          </cell>
          <cell r="AQ27">
            <v>728.71303927241001</v>
          </cell>
          <cell r="AT27">
            <v>30.119894976938607</v>
          </cell>
          <cell r="AU27">
            <v>619.40608338154857</v>
          </cell>
          <cell r="AW27">
            <v>21.102983999999999</v>
          </cell>
        </row>
        <row r="28">
          <cell r="O28">
            <v>70</v>
          </cell>
          <cell r="P28">
            <v>9.9</v>
          </cell>
          <cell r="AA28">
            <v>105</v>
          </cell>
          <cell r="AJ28">
            <v>252600</v>
          </cell>
          <cell r="AL28">
            <v>657.90534263401003</v>
          </cell>
          <cell r="AQ28">
            <v>691.07312342381317</v>
          </cell>
          <cell r="AT28">
            <v>55.26404878125684</v>
          </cell>
          <cell r="AU28">
            <v>684.16239218957503</v>
          </cell>
          <cell r="AW28">
            <v>29.353778999999999</v>
          </cell>
        </row>
        <row r="29">
          <cell r="O29">
            <v>70</v>
          </cell>
          <cell r="P29">
            <v>10.4</v>
          </cell>
          <cell r="AA29">
            <v>120</v>
          </cell>
          <cell r="AJ29">
            <v>67797</v>
          </cell>
          <cell r="AL29">
            <v>312.88764782470025</v>
          </cell>
          <cell r="AQ29">
            <v>370.19148586081116</v>
          </cell>
          <cell r="AT29">
            <v>26.282562417274821</v>
          </cell>
          <cell r="AU29">
            <v>384.99914529524364</v>
          </cell>
          <cell r="AW29">
            <v>8.8953120000000006</v>
          </cell>
        </row>
        <row r="30">
          <cell r="O30">
            <v>70</v>
          </cell>
          <cell r="P30">
            <v>11</v>
          </cell>
          <cell r="AA30">
            <v>160</v>
          </cell>
          <cell r="AJ30">
            <v>124128</v>
          </cell>
          <cell r="AL30">
            <v>1875.4261410764445</v>
          </cell>
          <cell r="AQ30">
            <v>2243.1367486975441</v>
          </cell>
          <cell r="AT30">
            <v>157.53579585042135</v>
          </cell>
          <cell r="AU30">
            <v>2467.4504235672985</v>
          </cell>
          <cell r="AW30">
            <v>21.862272000000001</v>
          </cell>
        </row>
        <row r="31">
          <cell r="O31">
            <v>70</v>
          </cell>
          <cell r="P31">
            <v>13</v>
          </cell>
          <cell r="AA31">
            <v>160</v>
          </cell>
          <cell r="AJ31">
            <v>2386</v>
          </cell>
          <cell r="AL31">
            <v>7.304893449296423</v>
          </cell>
          <cell r="AQ31">
            <v>5.7733218095584684</v>
          </cell>
          <cell r="AT31">
            <v>0.61361104974089942</v>
          </cell>
          <cell r="AU31">
            <v>7.5053183524260092</v>
          </cell>
          <cell r="AW31">
            <v>0.44697599999999998</v>
          </cell>
        </row>
        <row r="32">
          <cell r="AJ32">
            <v>13565</v>
          </cell>
          <cell r="AL32">
            <v>14.384010045954138</v>
          </cell>
          <cell r="AQ32">
            <v>5.721470168434287</v>
          </cell>
          <cell r="AT32">
            <v>1.0356487233086979</v>
          </cell>
          <cell r="AU32">
            <v>3.330706046809035</v>
          </cell>
          <cell r="AW32">
            <v>0.75495599999999996</v>
          </cell>
        </row>
        <row r="33">
          <cell r="O33">
            <v>60</v>
          </cell>
          <cell r="P33">
            <v>5.3</v>
          </cell>
          <cell r="AA33">
            <v>45</v>
          </cell>
          <cell r="AJ33">
            <v>9975</v>
          </cell>
          <cell r="AL33">
            <v>10.513363667707008</v>
          </cell>
          <cell r="AQ33">
            <v>3.801372704223565</v>
          </cell>
          <cell r="AT33">
            <v>0.75696218407490456</v>
          </cell>
          <cell r="AU33">
            <v>2.0147275332384895</v>
          </cell>
          <cell r="AW33">
            <v>0.52701299999999995</v>
          </cell>
        </row>
        <row r="34">
          <cell r="O34">
            <v>60</v>
          </cell>
          <cell r="P34">
            <v>6.6</v>
          </cell>
          <cell r="AA34">
            <v>55</v>
          </cell>
          <cell r="AJ34">
            <v>2387</v>
          </cell>
          <cell r="AL34">
            <v>2.4951242863084642</v>
          </cell>
          <cell r="AQ34">
            <v>1.3788287176388454</v>
          </cell>
          <cell r="AT34">
            <v>0.17964894861420944</v>
          </cell>
          <cell r="AU34">
            <v>0.91002695364163788</v>
          </cell>
          <cell r="AW34">
            <v>0.14549699999999999</v>
          </cell>
        </row>
        <row r="35">
          <cell r="O35">
            <v>60</v>
          </cell>
          <cell r="P35">
            <v>7.5</v>
          </cell>
          <cell r="AA35">
            <v>65</v>
          </cell>
          <cell r="AJ35">
            <v>1203</v>
          </cell>
          <cell r="AL35">
            <v>1.3755220919386661</v>
          </cell>
          <cell r="AQ35">
            <v>0.54126874657187674</v>
          </cell>
          <cell r="AT35">
            <v>9.9037590619583962E-2</v>
          </cell>
          <cell r="AU35">
            <v>0.40595155992890752</v>
          </cell>
          <cell r="AW35">
            <v>8.2446000000000005E-2</v>
          </cell>
        </row>
        <row r="36">
          <cell r="AJ36">
            <v>49847</v>
          </cell>
          <cell r="AN36">
            <v>1728577.47401</v>
          </cell>
          <cell r="AQ36">
            <v>1036.1837644398211</v>
          </cell>
          <cell r="AT36">
            <v>154.7423596043966</v>
          </cell>
          <cell r="AU36">
            <v>795.05918365380342</v>
          </cell>
          <cell r="AW36">
            <v>20.687716500000001</v>
          </cell>
        </row>
        <row r="37">
          <cell r="O37">
            <v>75</v>
          </cell>
          <cell r="P37">
            <v>7.7</v>
          </cell>
          <cell r="AA37">
            <v>360.25</v>
          </cell>
          <cell r="AJ37">
            <v>45803.056974763895</v>
          </cell>
          <cell r="AN37">
            <v>1659443.052634716</v>
          </cell>
          <cell r="AQ37">
            <v>996.15069351326576</v>
          </cell>
          <cell r="AT37">
            <v>149.34987473712445</v>
          </cell>
          <cell r="AU37">
            <v>767.03603400521467</v>
          </cell>
          <cell r="AW37">
            <v>18.985331415095217</v>
          </cell>
        </row>
        <row r="38">
          <cell r="O38">
            <v>75</v>
          </cell>
          <cell r="P38">
            <v>8.4</v>
          </cell>
          <cell r="AA38">
            <v>360.25</v>
          </cell>
          <cell r="AJ38">
            <v>0</v>
          </cell>
          <cell r="AN38">
            <v>0</v>
          </cell>
          <cell r="AQ38">
            <v>0</v>
          </cell>
          <cell r="AT38">
            <v>0</v>
          </cell>
          <cell r="AU38">
            <v>0</v>
          </cell>
          <cell r="AW38">
            <v>0</v>
          </cell>
        </row>
        <row r="39">
          <cell r="O39">
            <v>36</v>
          </cell>
          <cell r="P39">
            <v>6.2</v>
          </cell>
          <cell r="AA39">
            <v>360.25</v>
          </cell>
          <cell r="AJ39">
            <v>0</v>
          </cell>
          <cell r="AN39">
            <v>0</v>
          </cell>
          <cell r="AQ39">
            <v>0</v>
          </cell>
          <cell r="AT39">
            <v>0</v>
          </cell>
          <cell r="AU39">
            <v>0</v>
          </cell>
          <cell r="AW39">
            <v>0</v>
          </cell>
        </row>
        <row r="40">
          <cell r="O40">
            <v>36</v>
          </cell>
          <cell r="P40">
            <v>6.2</v>
          </cell>
          <cell r="AA40">
            <v>360.25</v>
          </cell>
          <cell r="AJ40">
            <v>0</v>
          </cell>
          <cell r="AN40">
            <v>0</v>
          </cell>
          <cell r="AQ40">
            <v>0</v>
          </cell>
          <cell r="AT40">
            <v>0</v>
          </cell>
          <cell r="AU40">
            <v>0</v>
          </cell>
          <cell r="AW40">
            <v>0</v>
          </cell>
        </row>
        <row r="41">
          <cell r="O41">
            <v>65</v>
          </cell>
          <cell r="P41">
            <v>7</v>
          </cell>
          <cell r="AA41">
            <v>360.25</v>
          </cell>
          <cell r="AJ41">
            <v>4043.9430252361049</v>
          </cell>
          <cell r="AN41">
            <v>69134.421375283942</v>
          </cell>
          <cell r="AQ41">
            <v>40.033070926555411</v>
          </cell>
          <cell r="AT41">
            <v>5.3924848672721479</v>
          </cell>
          <cell r="AU41">
            <v>28.023149648588788</v>
          </cell>
          <cell r="AW41">
            <v>1.7023850849047839</v>
          </cell>
        </row>
        <row r="42">
          <cell r="O42">
            <v>75</v>
          </cell>
          <cell r="P42">
            <v>7.3</v>
          </cell>
          <cell r="AA42">
            <v>360.25</v>
          </cell>
          <cell r="AJ42">
            <v>0</v>
          </cell>
          <cell r="AN42">
            <v>0</v>
          </cell>
          <cell r="AQ42">
            <v>0</v>
          </cell>
          <cell r="AT42">
            <v>0</v>
          </cell>
          <cell r="AU42">
            <v>0</v>
          </cell>
          <cell r="AW42">
            <v>0</v>
          </cell>
        </row>
        <row r="43">
          <cell r="AJ43">
            <v>4866</v>
          </cell>
          <cell r="AN43">
            <v>21456.353439999999</v>
          </cell>
          <cell r="AQ43">
            <v>9.5251397831463791</v>
          </cell>
          <cell r="AT43">
            <v>0.51495248256000004</v>
          </cell>
          <cell r="AU43">
            <v>3.8100559132585512</v>
          </cell>
          <cell r="AW43">
            <v>0.29886000000000001</v>
          </cell>
        </row>
        <row r="44">
          <cell r="O44">
            <v>20</v>
          </cell>
          <cell r="P44">
            <v>4</v>
          </cell>
          <cell r="AA44">
            <v>50</v>
          </cell>
          <cell r="AJ44">
            <v>4788</v>
          </cell>
          <cell r="AN44">
            <v>21456.353439999999</v>
          </cell>
          <cell r="AQ44">
            <v>9.294721291328214</v>
          </cell>
          <cell r="AT44">
            <v>0.51495248256000004</v>
          </cell>
          <cell r="AU44">
            <v>3.7178885165312856</v>
          </cell>
          <cell r="AW44">
            <v>0.28667999999999999</v>
          </cell>
        </row>
        <row r="45">
          <cell r="O45">
            <v>20</v>
          </cell>
          <cell r="P45">
            <v>4</v>
          </cell>
          <cell r="AA45">
            <v>50</v>
          </cell>
          <cell r="AJ45">
            <v>78</v>
          </cell>
          <cell r="AN45">
            <v>0</v>
          </cell>
          <cell r="AQ45">
            <v>0.2304184918181644</v>
          </cell>
          <cell r="AT45">
            <v>0</v>
          </cell>
          <cell r="AU45">
            <v>9.216739672726576E-2</v>
          </cell>
          <cell r="AW45">
            <v>1.218E-2</v>
          </cell>
        </row>
        <row r="46">
          <cell r="AJ46">
            <v>1421589.0696470651</v>
          </cell>
          <cell r="AN46">
            <v>8154755.3292899989</v>
          </cell>
          <cell r="AQ46">
            <v>12466.504051953172</v>
          </cell>
          <cell r="AT46">
            <v>4.7331119861019948E-2</v>
          </cell>
          <cell r="AU46">
            <v>9.8930454776660408</v>
          </cell>
          <cell r="AW46">
            <v>50.103001253647172</v>
          </cell>
        </row>
        <row r="47">
          <cell r="AJ47">
            <v>1421274.3770682719</v>
          </cell>
          <cell r="AN47">
            <v>8152783.1992957899</v>
          </cell>
          <cell r="AQ47">
            <v>12464.083170943606</v>
          </cell>
          <cell r="AT47">
            <v>0</v>
          </cell>
          <cell r="AU47">
            <v>8.9246930738397623</v>
          </cell>
          <cell r="AW47">
            <v>50.090694787228891</v>
          </cell>
        </row>
        <row r="48">
          <cell r="P48">
            <v>2.5</v>
          </cell>
          <cell r="AA48">
            <v>30</v>
          </cell>
          <cell r="AJ48">
            <v>2183.9171088570615</v>
          </cell>
          <cell r="AN48">
            <v>14432.619837319276</v>
          </cell>
          <cell r="AQ48">
            <v>35.698772295359049</v>
          </cell>
          <cell r="AT48">
            <v>0</v>
          </cell>
          <cell r="AU48">
            <v>8.9246930738397623</v>
          </cell>
          <cell r="AW48">
            <v>7.5166507959427128E-2</v>
          </cell>
        </row>
        <row r="49">
          <cell r="AJ49">
            <v>1419090.4599594148</v>
          </cell>
          <cell r="AN49">
            <v>8138350.5794584705</v>
          </cell>
          <cell r="AQ49">
            <v>12428.384398648248</v>
          </cell>
          <cell r="AT49">
            <v>0</v>
          </cell>
          <cell r="AU49">
            <v>0</v>
          </cell>
          <cell r="AW49">
            <v>0</v>
          </cell>
        </row>
        <row r="50">
          <cell r="AA50">
            <v>30</v>
          </cell>
          <cell r="AJ50">
            <v>1419090.4599594148</v>
          </cell>
          <cell r="AN50">
            <v>8138350.5794584705</v>
          </cell>
          <cell r="AQ50">
            <v>12428.384398648248</v>
          </cell>
          <cell r="AT50">
            <v>0</v>
          </cell>
          <cell r="AU50">
            <v>0</v>
          </cell>
          <cell r="AW50">
            <v>50.015528279269461</v>
          </cell>
        </row>
        <row r="51">
          <cell r="AA51">
            <v>30</v>
          </cell>
          <cell r="AJ51">
            <v>0</v>
          </cell>
          <cell r="AN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</row>
        <row r="52">
          <cell r="AJ52">
            <v>314.6925787932152</v>
          </cell>
          <cell r="AN52">
            <v>1972.1299942091646</v>
          </cell>
          <cell r="AQ52">
            <v>2.4208810095656954</v>
          </cell>
          <cell r="AT52">
            <v>4.7331119861019948E-2</v>
          </cell>
          <cell r="AU52">
            <v>0.96835240382627819</v>
          </cell>
          <cell r="AW52">
            <v>1.2306466418277874E-2</v>
          </cell>
        </row>
        <row r="53">
          <cell r="O53">
            <v>20</v>
          </cell>
          <cell r="P53">
            <v>4</v>
          </cell>
          <cell r="AA53">
            <v>30</v>
          </cell>
          <cell r="AJ53">
            <v>314.6925787932152</v>
          </cell>
          <cell r="AN53">
            <v>1972.1299942091646</v>
          </cell>
          <cell r="AQ53">
            <v>2.4208810095656954</v>
          </cell>
          <cell r="AT53">
            <v>4.7331119861019948E-2</v>
          </cell>
          <cell r="AU53">
            <v>0.96835240382627819</v>
          </cell>
          <cell r="AW53">
            <v>1.2306466418277874E-2</v>
          </cell>
        </row>
        <row r="54">
          <cell r="AJ54">
            <v>81362.376791783652</v>
          </cell>
          <cell r="AL54">
            <v>200.05223040772432</v>
          </cell>
          <cell r="AQ54">
            <v>255.64760148939069</v>
          </cell>
          <cell r="AT54">
            <v>7.6820056476566148</v>
          </cell>
          <cell r="AU54">
            <v>196.71713000317186</v>
          </cell>
          <cell r="AW54">
            <v>11.210643129008423</v>
          </cell>
        </row>
        <row r="55">
          <cell r="O55">
            <v>32</v>
          </cell>
          <cell r="P55">
            <v>7.1</v>
          </cell>
          <cell r="AA55">
            <v>120</v>
          </cell>
          <cell r="AJ55">
            <v>37769.482968819269</v>
          </cell>
          <cell r="AL55">
            <v>72.33783106208287</v>
          </cell>
          <cell r="AQ55">
            <v>78.541536914725853</v>
          </cell>
          <cell r="AT55">
            <v>2.7777727127839822</v>
          </cell>
          <cell r="AU55">
            <v>55.764491209455358</v>
          </cell>
          <cell r="AW55">
            <v>5.1905867737549869</v>
          </cell>
        </row>
        <row r="56">
          <cell r="O56">
            <v>32</v>
          </cell>
          <cell r="P56">
            <v>7.6</v>
          </cell>
          <cell r="AA56">
            <v>120</v>
          </cell>
          <cell r="AJ56">
            <v>12523.310089404464</v>
          </cell>
          <cell r="AL56">
            <v>35.007723596682041</v>
          </cell>
          <cell r="AQ56">
            <v>50.065470235240056</v>
          </cell>
          <cell r="AT56">
            <v>1.3442965861125904</v>
          </cell>
          <cell r="AU56">
            <v>38.049757378782445</v>
          </cell>
          <cell r="AW56">
            <v>1.7546623264371213</v>
          </cell>
        </row>
        <row r="57">
          <cell r="O57">
            <v>32</v>
          </cell>
          <cell r="P57">
            <v>8.1</v>
          </cell>
          <cell r="AA57">
            <v>120</v>
          </cell>
          <cell r="AJ57">
            <v>31069.583733559921</v>
          </cell>
          <cell r="AL57">
            <v>92.706675748959427</v>
          </cell>
          <cell r="AQ57">
            <v>127.04059433942479</v>
          </cell>
          <cell r="AT57">
            <v>3.5599363487600422</v>
          </cell>
          <cell r="AU57">
            <v>102.90288141493406</v>
          </cell>
          <cell r="AW57">
            <v>4.2653940288163144</v>
          </cell>
        </row>
        <row r="58">
          <cell r="AJ58">
            <v>25868.797878370719</v>
          </cell>
          <cell r="AL58">
            <v>82.000000000000014</v>
          </cell>
          <cell r="AQ58">
            <v>98.849996353378216</v>
          </cell>
          <cell r="AT58">
            <v>2.1509142376681618</v>
          </cell>
          <cell r="AU58">
            <v>78.450761018116353</v>
          </cell>
          <cell r="AW58">
            <v>3.0838678727022431</v>
          </cell>
        </row>
        <row r="59">
          <cell r="O59">
            <v>21</v>
          </cell>
          <cell r="P59">
            <v>8.3000000000000007</v>
          </cell>
          <cell r="AA59">
            <v>100</v>
          </cell>
          <cell r="AJ59">
            <v>21092.797878370719</v>
          </cell>
          <cell r="AL59">
            <v>74.174607623318394</v>
          </cell>
          <cell r="AQ59">
            <v>87.956857095234071</v>
          </cell>
          <cell r="AT59">
            <v>1.8692001121076238</v>
          </cell>
          <cell r="AU59">
            <v>73.00419138904428</v>
          </cell>
          <cell r="AW59">
            <v>2.517287872702243</v>
          </cell>
        </row>
        <row r="60">
          <cell r="O60">
            <v>30</v>
          </cell>
          <cell r="P60">
            <v>5</v>
          </cell>
          <cell r="AA60">
            <v>100</v>
          </cell>
          <cell r="AJ60">
            <v>4776</v>
          </cell>
          <cell r="AL60">
            <v>7.8253923766816138</v>
          </cell>
          <cell r="AQ60">
            <v>10.893139258144151</v>
          </cell>
          <cell r="AT60">
            <v>0.2817141255605381</v>
          </cell>
          <cell r="AU60">
            <v>5.4465696290720755</v>
          </cell>
          <cell r="AW60">
            <v>0.56657999999999997</v>
          </cell>
        </row>
        <row r="61">
          <cell r="O61">
            <v>30</v>
          </cell>
          <cell r="P61">
            <v>5</v>
          </cell>
          <cell r="AA61">
            <v>100</v>
          </cell>
          <cell r="AJ61">
            <v>4776</v>
          </cell>
          <cell r="AL61">
            <v>7.8253923766816138</v>
          </cell>
          <cell r="AQ61">
            <v>10.893139258144151</v>
          </cell>
          <cell r="AT61">
            <v>0</v>
          </cell>
          <cell r="AU61">
            <v>0</v>
          </cell>
          <cell r="AW61">
            <v>0</v>
          </cell>
        </row>
        <row r="62">
          <cell r="O62">
            <v>30</v>
          </cell>
          <cell r="P62">
            <v>5</v>
          </cell>
          <cell r="AA62">
            <v>100</v>
          </cell>
          <cell r="AJ62">
            <v>0</v>
          </cell>
          <cell r="AL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</row>
        <row r="63">
          <cell r="O63">
            <v>21</v>
          </cell>
          <cell r="P63">
            <v>12</v>
          </cell>
          <cell r="AA63">
            <v>100</v>
          </cell>
          <cell r="AJ63">
            <v>14038</v>
          </cell>
          <cell r="AL63">
            <v>113</v>
          </cell>
          <cell r="AQ63">
            <v>160.62710788507775</v>
          </cell>
          <cell r="AT63">
            <v>2.8475999999999999</v>
          </cell>
          <cell r="AU63">
            <v>192.75252946209329</v>
          </cell>
          <cell r="AW63">
            <v>1.71366</v>
          </cell>
        </row>
        <row r="64">
          <cell r="O64">
            <v>50</v>
          </cell>
          <cell r="P64">
            <v>6</v>
          </cell>
          <cell r="AA64">
            <v>120</v>
          </cell>
          <cell r="AJ64">
            <v>244.65</v>
          </cell>
          <cell r="AL64">
            <v>7.6125000000000007</v>
          </cell>
          <cell r="AQ64">
            <v>2.5105409999999999</v>
          </cell>
          <cell r="AT64">
            <v>0.4567500000000001</v>
          </cell>
          <cell r="AU64">
            <v>1.5063245999999999</v>
          </cell>
          <cell r="AW64">
            <v>3.4390799999999999E-2</v>
          </cell>
        </row>
        <row r="65">
          <cell r="AA65">
            <v>120</v>
          </cell>
          <cell r="AJ65">
            <v>38007.623208216348</v>
          </cell>
          <cell r="AN65">
            <v>178285.89583947201</v>
          </cell>
          <cell r="AQ65">
            <v>251.02348814246264</v>
          </cell>
          <cell r="AT65">
            <v>6.8461784002357238</v>
          </cell>
          <cell r="AU65">
            <v>157.61505085213764</v>
          </cell>
          <cell r="AW65">
            <v>5.2343008709915768</v>
          </cell>
        </row>
        <row r="66">
          <cell r="O66">
            <v>32</v>
          </cell>
          <cell r="P66">
            <v>6</v>
          </cell>
          <cell r="AA66">
            <v>120</v>
          </cell>
          <cell r="AJ66">
            <v>27444.560089404462</v>
          </cell>
          <cell r="AN66">
            <v>123319.93314546018</v>
          </cell>
          <cell r="AQ66">
            <v>193.32884349390821</v>
          </cell>
          <cell r="AT66">
            <v>4.7354854327856701</v>
          </cell>
          <cell r="AU66">
            <v>115.99730609634494</v>
          </cell>
          <cell r="AW66">
            <v>3.7703203264371217</v>
          </cell>
        </row>
        <row r="67">
          <cell r="O67">
            <v>32</v>
          </cell>
          <cell r="P67">
            <v>7.1</v>
          </cell>
          <cell r="AA67">
            <v>120</v>
          </cell>
          <cell r="AJ67">
            <v>6492.6290268952262</v>
          </cell>
          <cell r="AN67">
            <v>32184.896249477661</v>
          </cell>
          <cell r="AQ67">
            <v>44.603703542172831</v>
          </cell>
          <cell r="AT67">
            <v>1.235900015979942</v>
          </cell>
          <cell r="AU67">
            <v>31.668629514942705</v>
          </cell>
          <cell r="AW67">
            <v>0.90803728993645627</v>
          </cell>
        </row>
        <row r="68">
          <cell r="O68">
            <v>32</v>
          </cell>
          <cell r="P68">
            <v>7.6</v>
          </cell>
          <cell r="AA68">
            <v>120</v>
          </cell>
          <cell r="AJ68">
            <v>4070.4340919166539</v>
          </cell>
          <cell r="AN68">
            <v>22781.066444534172</v>
          </cell>
          <cell r="AQ68">
            <v>13.090941106381598</v>
          </cell>
          <cell r="AT68">
            <v>0.87479295147011227</v>
          </cell>
          <cell r="AU68">
            <v>9.9491152408500145</v>
          </cell>
          <cell r="AW68">
            <v>0.55594325461799898</v>
          </cell>
        </row>
        <row r="69">
          <cell r="AJ69">
            <v>0</v>
          </cell>
          <cell r="AL69">
            <v>0</v>
          </cell>
          <cell r="AQ69">
            <v>0</v>
          </cell>
          <cell r="AT69">
            <v>0</v>
          </cell>
          <cell r="AU69">
            <v>0</v>
          </cell>
          <cell r="AW69">
            <v>0</v>
          </cell>
        </row>
        <row r="84">
          <cell r="AJ84">
            <v>6123.6103208733048</v>
          </cell>
          <cell r="AL84">
            <v>2135.1194707588188</v>
          </cell>
          <cell r="AT84">
            <v>973.61447866602145</v>
          </cell>
          <cell r="AU84">
            <v>3567.4415910385242</v>
          </cell>
          <cell r="AW84">
            <v>14.387532385047965</v>
          </cell>
        </row>
        <row r="85">
          <cell r="AJ85">
            <v>5906.507442937479</v>
          </cell>
          <cell r="AL85">
            <v>2135.1194707588188</v>
          </cell>
          <cell r="AQ85">
            <v>4487.975409805772</v>
          </cell>
          <cell r="AT85">
            <v>973.61447866602145</v>
          </cell>
          <cell r="AU85">
            <v>3453.1390194709484</v>
          </cell>
          <cell r="AW85">
            <v>13.888208931524975</v>
          </cell>
        </row>
        <row r="86">
          <cell r="O86">
            <v>475</v>
          </cell>
          <cell r="P86">
            <v>7.65</v>
          </cell>
          <cell r="AA86">
            <v>2000</v>
          </cell>
          <cell r="AJ86">
            <v>4427.1531591134635</v>
          </cell>
          <cell r="AL86">
            <v>2135.1194707588188</v>
          </cell>
          <cell r="AQ86">
            <v>1451.2075883682694</v>
          </cell>
          <cell r="AT86">
            <v>973.61447866602145</v>
          </cell>
          <cell r="AU86">
            <v>1110.173805101726</v>
          </cell>
          <cell r="AW86">
            <v>10.227783790936156</v>
          </cell>
        </row>
        <row r="87">
          <cell r="O87">
            <v>100</v>
          </cell>
          <cell r="P87">
            <v>8</v>
          </cell>
          <cell r="AA87">
            <v>2000</v>
          </cell>
          <cell r="AJ87">
            <v>1274.2520674826333</v>
          </cell>
          <cell r="AL87">
            <v>0</v>
          </cell>
          <cell r="AQ87">
            <v>254.47593490358722</v>
          </cell>
          <cell r="AT87">
            <v>0</v>
          </cell>
          <cell r="AU87">
            <v>203.58074792286976</v>
          </cell>
          <cell r="AW87">
            <v>3.1803024809791594</v>
          </cell>
        </row>
        <row r="88">
          <cell r="O88">
            <v>0</v>
          </cell>
          <cell r="P88">
            <v>7.65</v>
          </cell>
          <cell r="AA88">
            <v>2000</v>
          </cell>
          <cell r="AJ88">
            <v>0</v>
          </cell>
          <cell r="AL88">
            <v>0</v>
          </cell>
          <cell r="AQ88">
            <v>0.12038406001819908</v>
          </cell>
          <cell r="AT88">
            <v>0</v>
          </cell>
          <cell r="AU88">
            <v>9.20938059139223E-2</v>
          </cell>
          <cell r="AW88">
            <v>0</v>
          </cell>
        </row>
        <row r="89">
          <cell r="O89">
            <v>0</v>
          </cell>
          <cell r="P89">
            <v>7.3</v>
          </cell>
          <cell r="AA89">
            <v>2000</v>
          </cell>
          <cell r="AJ89">
            <v>0</v>
          </cell>
          <cell r="AL89">
            <v>0</v>
          </cell>
          <cell r="AQ89">
            <v>0.67616899367156091</v>
          </cell>
          <cell r="AT89">
            <v>0</v>
          </cell>
          <cell r="AU89">
            <v>0.49360336538023947</v>
          </cell>
          <cell r="AW89">
            <v>0</v>
          </cell>
        </row>
        <row r="90">
          <cell r="O90">
            <v>475</v>
          </cell>
          <cell r="P90">
            <v>8.6</v>
          </cell>
          <cell r="AA90">
            <v>2000</v>
          </cell>
          <cell r="AJ90">
            <v>205.10221634138276</v>
          </cell>
          <cell r="AL90">
            <v>0</v>
          </cell>
          <cell r="AQ90">
            <v>61.243193673640036</v>
          </cell>
          <cell r="AT90">
            <v>0</v>
          </cell>
          <cell r="AU90">
            <v>52.669146559330429</v>
          </cell>
          <cell r="AW90">
            <v>0.48012265960965927</v>
          </cell>
        </row>
        <row r="91">
          <cell r="O91">
            <v>0</v>
          </cell>
          <cell r="P91">
            <v>8.65</v>
          </cell>
          <cell r="AA91">
            <v>2000</v>
          </cell>
          <cell r="AJ91">
            <v>0</v>
          </cell>
          <cell r="AL91">
            <v>0</v>
          </cell>
          <cell r="AQ91">
            <v>714.35673892028933</v>
          </cell>
          <cell r="AT91">
            <v>0</v>
          </cell>
          <cell r="AU91">
            <v>617.91857916605034</v>
          </cell>
          <cell r="AW91">
            <v>0</v>
          </cell>
        </row>
        <row r="92">
          <cell r="O92">
            <v>0</v>
          </cell>
          <cell r="P92">
            <v>8.65</v>
          </cell>
          <cell r="AA92">
            <v>2000</v>
          </cell>
          <cell r="AJ92">
            <v>0</v>
          </cell>
          <cell r="AL92">
            <v>0</v>
          </cell>
          <cell r="AQ92">
            <v>671.45300980145544</v>
          </cell>
          <cell r="AT92">
            <v>0</v>
          </cell>
          <cell r="AU92">
            <v>580.80685347825897</v>
          </cell>
          <cell r="AW92">
            <v>0</v>
          </cell>
        </row>
        <row r="93">
          <cell r="O93">
            <v>0</v>
          </cell>
          <cell r="P93">
            <v>6.65</v>
          </cell>
          <cell r="AA93">
            <v>2000</v>
          </cell>
          <cell r="AJ93">
            <v>0</v>
          </cell>
          <cell r="AL93">
            <v>0</v>
          </cell>
          <cell r="AQ93">
            <v>1334.4423910848407</v>
          </cell>
          <cell r="AT93">
            <v>0</v>
          </cell>
          <cell r="AU93">
            <v>887.40419007141918</v>
          </cell>
          <cell r="AW93">
            <v>0</v>
          </cell>
        </row>
        <row r="94">
          <cell r="O94">
            <v>0</v>
          </cell>
          <cell r="P94">
            <v>0</v>
          </cell>
          <cell r="AA94">
            <v>0</v>
          </cell>
          <cell r="AJ94">
            <v>217.10287793582535</v>
          </cell>
          <cell r="AL94">
            <v>0</v>
          </cell>
          <cell r="AQ94">
            <v>148.3196947612274</v>
          </cell>
          <cell r="AT94">
            <v>0</v>
          </cell>
          <cell r="AU94">
            <v>114.30257156757591</v>
          </cell>
          <cell r="AW94">
            <v>0.49932345352299035</v>
          </cell>
        </row>
        <row r="95">
          <cell r="O95">
            <v>475</v>
          </cell>
          <cell r="P95">
            <v>7.65</v>
          </cell>
          <cell r="AA95">
            <v>2000</v>
          </cell>
          <cell r="AJ95">
            <v>217.10287793582535</v>
          </cell>
          <cell r="AL95">
            <v>0</v>
          </cell>
          <cell r="AQ95">
            <v>51.502383600756339</v>
          </cell>
          <cell r="AT95">
            <v>0</v>
          </cell>
          <cell r="AU95">
            <v>39.399323454578607</v>
          </cell>
          <cell r="AW95">
            <v>0.49932345352299035</v>
          </cell>
        </row>
        <row r="96">
          <cell r="O96">
            <v>0</v>
          </cell>
          <cell r="P96">
            <v>8.65</v>
          </cell>
          <cell r="AA96">
            <v>2000</v>
          </cell>
          <cell r="AJ96">
            <v>0</v>
          </cell>
          <cell r="AL96">
            <v>0</v>
          </cell>
          <cell r="AQ96">
            <v>28.415607144719598</v>
          </cell>
          <cell r="AT96">
            <v>0</v>
          </cell>
          <cell r="AU96">
            <v>24.579500180182453</v>
          </cell>
          <cell r="AW96">
            <v>0</v>
          </cell>
        </row>
        <row r="97">
          <cell r="O97">
            <v>0</v>
          </cell>
          <cell r="P97">
            <v>8.65</v>
          </cell>
          <cell r="AA97">
            <v>2000</v>
          </cell>
          <cell r="AJ97">
            <v>0</v>
          </cell>
          <cell r="AL97">
            <v>0</v>
          </cell>
          <cell r="AQ97">
            <v>24.183073811700684</v>
          </cell>
          <cell r="AT97">
            <v>0</v>
          </cell>
          <cell r="AU97">
            <v>20.918358847121091</v>
          </cell>
          <cell r="AW97">
            <v>0</v>
          </cell>
        </row>
        <row r="98">
          <cell r="O98">
            <v>0</v>
          </cell>
          <cell r="P98">
            <v>6.65</v>
          </cell>
          <cell r="AA98">
            <v>2000</v>
          </cell>
          <cell r="AJ98">
            <v>0</v>
          </cell>
          <cell r="AL98">
            <v>0</v>
          </cell>
          <cell r="AQ98">
            <v>44.218630204050783</v>
          </cell>
          <cell r="AT98">
            <v>0</v>
          </cell>
          <cell r="AU98">
            <v>29.40538908569377</v>
          </cell>
          <cell r="AW98">
            <v>0</v>
          </cell>
        </row>
        <row r="99">
          <cell r="O99">
            <v>475</v>
          </cell>
          <cell r="P99">
            <v>7.65</v>
          </cell>
          <cell r="AA99">
            <v>2000</v>
          </cell>
          <cell r="AJ99">
            <v>1</v>
          </cell>
          <cell r="AL99">
            <v>0</v>
          </cell>
          <cell r="AQ99">
            <v>0.26805906000000002</v>
          </cell>
          <cell r="AT99">
            <v>0</v>
          </cell>
          <cell r="AU99">
            <v>0.2050651809</v>
          </cell>
          <cell r="AW99">
            <v>2.3999999999999998E-3</v>
          </cell>
        </row>
        <row r="100">
          <cell r="O100">
            <v>0</v>
          </cell>
          <cell r="P100">
            <v>0</v>
          </cell>
          <cell r="AJ100">
            <v>0</v>
          </cell>
          <cell r="AL100">
            <v>14.713714555529192</v>
          </cell>
          <cell r="AQ100">
            <v>51.1237873396121</v>
          </cell>
          <cell r="AT100">
            <v>6.7094538373213117</v>
          </cell>
          <cell r="AU100">
            <v>39.415591587694308</v>
          </cell>
          <cell r="AW100">
            <v>0</v>
          </cell>
        </row>
        <row r="101">
          <cell r="O101">
            <v>475</v>
          </cell>
          <cell r="P101">
            <v>7.65</v>
          </cell>
          <cell r="AA101">
            <v>2000</v>
          </cell>
          <cell r="AJ101">
            <v>0</v>
          </cell>
          <cell r="AL101">
            <v>14.713714555529192</v>
          </cell>
          <cell r="AQ101">
            <v>18.608908300696061</v>
          </cell>
          <cell r="AT101">
            <v>6.7094538373213117</v>
          </cell>
          <cell r="AU101">
            <v>14.235814850032488</v>
          </cell>
          <cell r="AW101">
            <v>0</v>
          </cell>
        </row>
        <row r="102">
          <cell r="O102">
            <v>0</v>
          </cell>
          <cell r="P102">
            <v>8.65</v>
          </cell>
          <cell r="AA102">
            <v>2000</v>
          </cell>
          <cell r="AJ102">
            <v>0</v>
          </cell>
          <cell r="AL102">
            <v>0</v>
          </cell>
          <cell r="AQ102">
            <v>8.1400864292442918</v>
          </cell>
          <cell r="AT102">
            <v>0</v>
          </cell>
          <cell r="AU102">
            <v>7.0411747612963129</v>
          </cell>
          <cell r="AW102">
            <v>0</v>
          </cell>
        </row>
        <row r="103">
          <cell r="O103">
            <v>0</v>
          </cell>
          <cell r="P103">
            <v>8.65</v>
          </cell>
          <cell r="AA103">
            <v>2000</v>
          </cell>
          <cell r="AJ103">
            <v>0</v>
          </cell>
          <cell r="AL103">
            <v>0</v>
          </cell>
          <cell r="AQ103">
            <v>9.6468244546689839</v>
          </cell>
          <cell r="AT103">
            <v>0</v>
          </cell>
          <cell r="AU103">
            <v>8.344503153288672</v>
          </cell>
          <cell r="AW103">
            <v>0</v>
          </cell>
        </row>
        <row r="104">
          <cell r="O104">
            <v>0</v>
          </cell>
          <cell r="P104">
            <v>6.65</v>
          </cell>
          <cell r="AA104">
            <v>2000</v>
          </cell>
          <cell r="AJ104">
            <v>0</v>
          </cell>
          <cell r="AL104">
            <v>0</v>
          </cell>
          <cell r="AQ104">
            <v>14.727968155002763</v>
          </cell>
          <cell r="AT104">
            <v>0</v>
          </cell>
          <cell r="AU104">
            <v>9.7940988230768387</v>
          </cell>
          <cell r="AW104">
            <v>0</v>
          </cell>
        </row>
        <row r="105">
          <cell r="O105">
            <v>0</v>
          </cell>
          <cell r="P105">
            <v>0</v>
          </cell>
          <cell r="AA105">
            <v>0</v>
          </cell>
          <cell r="AJ105">
            <v>4829.0214883510516</v>
          </cell>
          <cell r="AL105">
            <v>1086.972639033999</v>
          </cell>
          <cell r="AQ105">
            <v>2551.1754624336882</v>
          </cell>
          <cell r="AT105">
            <v>495.65952339950354</v>
          </cell>
          <cell r="AU105">
            <v>2270.4479160131045</v>
          </cell>
          <cell r="AW105">
            <v>11.445625786021262</v>
          </cell>
        </row>
        <row r="106">
          <cell r="O106">
            <v>475</v>
          </cell>
          <cell r="P106">
            <v>8.8000000000000007</v>
          </cell>
          <cell r="AA106">
            <v>2000</v>
          </cell>
          <cell r="AJ106">
            <v>4829.0214883510516</v>
          </cell>
          <cell r="AL106">
            <v>1086.972639033999</v>
          </cell>
          <cell r="AQ106">
            <v>1082.2879175984203</v>
          </cell>
          <cell r="AT106">
            <v>495.65952339950354</v>
          </cell>
          <cell r="AU106">
            <v>952.41336748661001</v>
          </cell>
          <cell r="AW106">
            <v>11.445625786021262</v>
          </cell>
        </row>
        <row r="107">
          <cell r="O107">
            <v>0</v>
          </cell>
          <cell r="P107">
            <v>9.8000000000000007</v>
          </cell>
          <cell r="AA107">
            <v>2000</v>
          </cell>
          <cell r="AJ107">
            <v>0</v>
          </cell>
          <cell r="AL107">
            <v>0</v>
          </cell>
          <cell r="AQ107">
            <v>506.93215059365951</v>
          </cell>
          <cell r="AT107">
            <v>0</v>
          </cell>
          <cell r="AU107">
            <v>496.79350758178634</v>
          </cell>
          <cell r="AW107">
            <v>0</v>
          </cell>
        </row>
        <row r="108">
          <cell r="O108">
            <v>0</v>
          </cell>
          <cell r="P108">
            <v>9.8000000000000007</v>
          </cell>
          <cell r="AA108">
            <v>2000</v>
          </cell>
          <cell r="AJ108">
            <v>0</v>
          </cell>
          <cell r="AL108">
            <v>0</v>
          </cell>
          <cell r="AQ108">
            <v>354.57916718126859</v>
          </cell>
          <cell r="AT108">
            <v>0</v>
          </cell>
          <cell r="AU108">
            <v>347.48758383764323</v>
          </cell>
          <cell r="AW108">
            <v>0</v>
          </cell>
        </row>
        <row r="109">
          <cell r="O109">
            <v>0</v>
          </cell>
          <cell r="P109">
            <v>7.8</v>
          </cell>
          <cell r="AA109">
            <v>2000</v>
          </cell>
          <cell r="AJ109">
            <v>0</v>
          </cell>
          <cell r="AL109">
            <v>0</v>
          </cell>
          <cell r="AQ109">
            <v>607.37622706033994</v>
          </cell>
          <cell r="AT109">
            <v>0</v>
          </cell>
          <cell r="AU109">
            <v>473.75345710706517</v>
          </cell>
          <cell r="AW109">
            <v>0</v>
          </cell>
        </row>
        <row r="110">
          <cell r="O110">
            <v>0</v>
          </cell>
          <cell r="P110">
            <v>0</v>
          </cell>
          <cell r="AJ110">
            <v>0</v>
          </cell>
          <cell r="AL110">
            <v>0</v>
          </cell>
          <cell r="AQ110">
            <v>0.34405518000000002</v>
          </cell>
          <cell r="AT110">
            <v>0</v>
          </cell>
          <cell r="AU110">
            <v>0.17141365200000003</v>
          </cell>
          <cell r="AW110">
            <v>4.7999999999999996E-3</v>
          </cell>
        </row>
        <row r="111">
          <cell r="O111">
            <v>260</v>
          </cell>
          <cell r="P111">
            <v>5</v>
          </cell>
          <cell r="AA111">
            <v>2000</v>
          </cell>
          <cell r="AJ111">
            <v>0</v>
          </cell>
          <cell r="AL111">
            <v>0</v>
          </cell>
          <cell r="AQ111">
            <v>8.9682480000000009E-2</v>
          </cell>
          <cell r="AT111">
            <v>0</v>
          </cell>
          <cell r="AU111">
            <v>4.4841240000000004E-2</v>
          </cell>
          <cell r="AW111">
            <v>4.7999999999999996E-3</v>
          </cell>
        </row>
        <row r="112">
          <cell r="O112">
            <v>0</v>
          </cell>
          <cell r="P112">
            <v>6</v>
          </cell>
          <cell r="AA112">
            <v>2000</v>
          </cell>
          <cell r="AJ112">
            <v>0</v>
          </cell>
          <cell r="AL112">
            <v>0</v>
          </cell>
          <cell r="AQ112">
            <v>6.5147399999999994E-2</v>
          </cell>
          <cell r="AT112">
            <v>0</v>
          </cell>
          <cell r="AU112">
            <v>3.9088439999999995E-2</v>
          </cell>
          <cell r="AW112">
            <v>0</v>
          </cell>
        </row>
        <row r="113">
          <cell r="O113">
            <v>0</v>
          </cell>
          <cell r="P113">
            <v>6</v>
          </cell>
          <cell r="AA113">
            <v>2000</v>
          </cell>
          <cell r="AJ113">
            <v>0</v>
          </cell>
          <cell r="AL113">
            <v>0</v>
          </cell>
          <cell r="AQ113">
            <v>5.8969260000000003E-2</v>
          </cell>
          <cell r="AT113">
            <v>0</v>
          </cell>
          <cell r="AU113">
            <v>3.5381556000000002E-2</v>
          </cell>
          <cell r="AW113">
            <v>0</v>
          </cell>
        </row>
        <row r="114">
          <cell r="O114">
            <v>0</v>
          </cell>
          <cell r="P114">
            <v>4</v>
          </cell>
          <cell r="AA114">
            <v>2000</v>
          </cell>
          <cell r="AJ114">
            <v>0</v>
          </cell>
          <cell r="AL114">
            <v>0</v>
          </cell>
          <cell r="AQ114">
            <v>0.13025604000000002</v>
          </cell>
          <cell r="AT114">
            <v>0</v>
          </cell>
          <cell r="AU114">
            <v>5.2102416000000006E-2</v>
          </cell>
          <cell r="AW114">
            <v>0</v>
          </cell>
        </row>
        <row r="115">
          <cell r="O115">
            <v>0</v>
          </cell>
          <cell r="P115">
            <v>0</v>
          </cell>
          <cell r="AA115">
            <v>0</v>
          </cell>
          <cell r="AJ115">
            <v>11.916666666666666</v>
          </cell>
          <cell r="AL115">
            <v>1.4032114183764495</v>
          </cell>
          <cell r="AQ115">
            <v>4.8272599754650667</v>
          </cell>
          <cell r="AT115">
            <v>0.63986440677966105</v>
          </cell>
          <cell r="AU115">
            <v>4.0912429488116997</v>
          </cell>
          <cell r="AW115">
            <v>2.9899999999999999E-2</v>
          </cell>
        </row>
        <row r="116">
          <cell r="O116">
            <v>475</v>
          </cell>
          <cell r="P116">
            <v>8.5</v>
          </cell>
          <cell r="AA116">
            <v>2000</v>
          </cell>
          <cell r="AJ116">
            <v>11.916666666666666</v>
          </cell>
          <cell r="AL116">
            <v>1.4032114183764495</v>
          </cell>
          <cell r="AQ116">
            <v>1.1973807995696717</v>
          </cell>
          <cell r="AT116">
            <v>0.63986440677966105</v>
          </cell>
          <cell r="AU116">
            <v>1.0177736796342209</v>
          </cell>
          <cell r="AW116">
            <v>2.9899999999999999E-2</v>
          </cell>
        </row>
        <row r="117">
          <cell r="O117">
            <v>0</v>
          </cell>
          <cell r="P117">
            <v>9.5</v>
          </cell>
          <cell r="AA117">
            <v>2000</v>
          </cell>
          <cell r="AJ117">
            <v>0</v>
          </cell>
          <cell r="AL117">
            <v>0</v>
          </cell>
          <cell r="AQ117">
            <v>1.1548228964743397</v>
          </cell>
          <cell r="AT117">
            <v>0</v>
          </cell>
          <cell r="AU117">
            <v>1.0970817516506226</v>
          </cell>
          <cell r="AW117">
            <v>0</v>
          </cell>
        </row>
        <row r="118">
          <cell r="O118">
            <v>0</v>
          </cell>
          <cell r="P118">
            <v>9.5</v>
          </cell>
          <cell r="AA118">
            <v>2000</v>
          </cell>
          <cell r="AJ118">
            <v>0</v>
          </cell>
          <cell r="AL118">
            <v>0</v>
          </cell>
          <cell r="AQ118">
            <v>0.60047653980532112</v>
          </cell>
          <cell r="AT118">
            <v>0</v>
          </cell>
          <cell r="AU118">
            <v>0.57045271281505505</v>
          </cell>
          <cell r="AW118">
            <v>0</v>
          </cell>
        </row>
        <row r="119">
          <cell r="O119">
            <v>0</v>
          </cell>
          <cell r="P119">
            <v>7.5</v>
          </cell>
          <cell r="AA119">
            <v>2000</v>
          </cell>
          <cell r="AJ119">
            <v>0</v>
          </cell>
          <cell r="AL119">
            <v>0</v>
          </cell>
          <cell r="AQ119">
            <v>1.8745797396157344</v>
          </cell>
          <cell r="AT119">
            <v>0</v>
          </cell>
          <cell r="AU119">
            <v>1.405934804711801</v>
          </cell>
          <cell r="AW119">
            <v>0</v>
          </cell>
        </row>
        <row r="120">
          <cell r="O120">
            <v>0</v>
          </cell>
          <cell r="P120">
            <v>0</v>
          </cell>
          <cell r="AA120">
            <v>0</v>
          </cell>
          <cell r="AJ120">
            <v>134.72297297297297</v>
          </cell>
          <cell r="AL120">
            <v>51.51081935838603</v>
          </cell>
          <cell r="AQ120">
            <v>17.828714270000003</v>
          </cell>
          <cell r="AT120">
            <v>8.1451483110447906</v>
          </cell>
          <cell r="AU120">
            <v>11.232089990100002</v>
          </cell>
          <cell r="AW120">
            <v>0.31286756756756751</v>
          </cell>
        </row>
        <row r="121">
          <cell r="O121">
            <v>275</v>
          </cell>
          <cell r="P121">
            <v>6.3</v>
          </cell>
          <cell r="AA121">
            <v>2000</v>
          </cell>
          <cell r="AJ121">
            <v>134.72297297297297</v>
          </cell>
          <cell r="AL121">
            <v>51.51081935838603</v>
          </cell>
          <cell r="AQ121">
            <v>17.828714270000003</v>
          </cell>
          <cell r="AT121">
            <v>8.1451483110447906</v>
          </cell>
          <cell r="AU121">
            <v>11.232089990100002</v>
          </cell>
          <cell r="AW121">
            <v>0.31286756756756751</v>
          </cell>
        </row>
        <row r="122">
          <cell r="O122">
            <v>0</v>
          </cell>
          <cell r="P122">
            <v>0</v>
          </cell>
          <cell r="AA122">
            <v>0</v>
          </cell>
          <cell r="AJ122">
            <v>0</v>
          </cell>
          <cell r="AL122">
            <v>0</v>
          </cell>
          <cell r="AQ122">
            <v>0</v>
          </cell>
          <cell r="AT122">
            <v>0</v>
          </cell>
          <cell r="AU122">
            <v>0</v>
          </cell>
          <cell r="AW122">
            <v>0</v>
          </cell>
        </row>
        <row r="123">
          <cell r="O123">
            <v>0</v>
          </cell>
          <cell r="P123">
            <v>0</v>
          </cell>
          <cell r="AA123">
            <v>0</v>
          </cell>
          <cell r="AJ123">
            <v>0</v>
          </cell>
          <cell r="AL123">
            <v>0</v>
          </cell>
          <cell r="AQ123">
            <v>0</v>
          </cell>
          <cell r="AT123">
            <v>0</v>
          </cell>
          <cell r="AU123">
            <v>0</v>
          </cell>
          <cell r="AW123">
            <v>0</v>
          </cell>
        </row>
        <row r="124">
          <cell r="O124">
            <v>260</v>
          </cell>
          <cell r="P124">
            <v>7.3</v>
          </cell>
          <cell r="AA124">
            <v>2000</v>
          </cell>
          <cell r="AJ124">
            <v>230.09302325581393</v>
          </cell>
          <cell r="AL124">
            <v>98.017351997666964</v>
          </cell>
          <cell r="AQ124">
            <v>257.26262446992479</v>
          </cell>
          <cell r="AT124">
            <v>24.465131058617672</v>
          </cell>
          <cell r="AU124">
            <v>187.8017158630451</v>
          </cell>
          <cell r="AW124">
            <v>0.5245116279069767</v>
          </cell>
        </row>
        <row r="125">
          <cell r="O125">
            <v>500</v>
          </cell>
          <cell r="P125">
            <v>11.8</v>
          </cell>
          <cell r="AA125">
            <v>2000</v>
          </cell>
          <cell r="AJ125">
            <v>533.18699186991876</v>
          </cell>
          <cell r="AL125">
            <v>114.09164653951862</v>
          </cell>
          <cell r="AQ125">
            <v>222.81194596028632</v>
          </cell>
          <cell r="AT125">
            <v>54.763990338968952</v>
          </cell>
          <cell r="AU125">
            <v>262.91809623313787</v>
          </cell>
          <cell r="AW125">
            <v>1.3502243902439024</v>
          </cell>
        </row>
        <row r="126">
          <cell r="O126">
            <v>0</v>
          </cell>
          <cell r="P126">
            <v>4.84</v>
          </cell>
          <cell r="AA126">
            <v>2000</v>
          </cell>
          <cell r="AJ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</row>
        <row r="127">
          <cell r="O127">
            <v>100</v>
          </cell>
          <cell r="P127">
            <v>6</v>
          </cell>
          <cell r="AA127">
            <v>2000</v>
          </cell>
          <cell r="AJ127">
            <v>17.850000000000001</v>
          </cell>
          <cell r="AL127">
            <v>10.297350000000002</v>
          </cell>
          <cell r="AQ127">
            <v>13.2238799</v>
          </cell>
          <cell r="AT127">
            <v>0.98854560000000036</v>
          </cell>
          <cell r="AU127">
            <v>7.8163652599999995</v>
          </cell>
          <cell r="AW127">
            <v>4.1820000000000003E-2</v>
          </cell>
        </row>
        <row r="128">
          <cell r="O128">
            <v>100</v>
          </cell>
          <cell r="P128">
            <v>6</v>
          </cell>
          <cell r="AA128">
            <v>2000</v>
          </cell>
          <cell r="AJ128">
            <v>17.850000000000001</v>
          </cell>
          <cell r="AL128">
            <v>10.297350000000002</v>
          </cell>
          <cell r="AQ128">
            <v>3.8922103000000003</v>
          </cell>
          <cell r="AT128">
            <v>0.98854560000000036</v>
          </cell>
          <cell r="AU128">
            <v>2.33532618</v>
          </cell>
          <cell r="AW128">
            <v>4.1820000000000003E-2</v>
          </cell>
        </row>
        <row r="129">
          <cell r="O129">
            <v>0</v>
          </cell>
          <cell r="P129">
            <v>7</v>
          </cell>
          <cell r="AA129">
            <v>2000</v>
          </cell>
          <cell r="AJ129">
            <v>0</v>
          </cell>
          <cell r="AL129">
            <v>0</v>
          </cell>
          <cell r="AQ129">
            <v>2.0686996</v>
          </cell>
          <cell r="AT129">
            <v>0</v>
          </cell>
          <cell r="AU129">
            <v>1.44808972</v>
          </cell>
          <cell r="AW129">
            <v>0</v>
          </cell>
        </row>
        <row r="130">
          <cell r="O130">
            <v>0</v>
          </cell>
          <cell r="P130">
            <v>7</v>
          </cell>
          <cell r="AA130">
            <v>2000</v>
          </cell>
          <cell r="AJ130">
            <v>0</v>
          </cell>
          <cell r="AL130">
            <v>0</v>
          </cell>
          <cell r="AQ130">
            <v>2.0073218000000002</v>
          </cell>
          <cell r="AT130">
            <v>0</v>
          </cell>
          <cell r="AU130">
            <v>1.4051252600000002</v>
          </cell>
          <cell r="AW130">
            <v>0</v>
          </cell>
        </row>
        <row r="131">
          <cell r="O131">
            <v>0</v>
          </cell>
          <cell r="P131">
            <v>5</v>
          </cell>
          <cell r="AA131">
            <v>2000</v>
          </cell>
          <cell r="AJ131">
            <v>0</v>
          </cell>
          <cell r="AL131">
            <v>0</v>
          </cell>
          <cell r="AQ131">
            <v>5.2556482000000004</v>
          </cell>
          <cell r="AT131">
            <v>0</v>
          </cell>
          <cell r="AU131">
            <v>2.6278241000000002</v>
          </cell>
          <cell r="AW131">
            <v>0</v>
          </cell>
        </row>
        <row r="132">
          <cell r="O132">
            <v>0</v>
          </cell>
          <cell r="P132">
            <v>0</v>
          </cell>
          <cell r="AA132">
            <v>0</v>
          </cell>
          <cell r="AJ132">
            <v>123</v>
          </cell>
          <cell r="AL132">
            <v>40.310427284454505</v>
          </cell>
          <cell r="AQ132">
            <v>149.05336675860417</v>
          </cell>
          <cell r="AT132">
            <v>0</v>
          </cell>
          <cell r="AU132">
            <v>90.922553722748532</v>
          </cell>
          <cell r="AW132">
            <v>0.28560000000000002</v>
          </cell>
        </row>
        <row r="133">
          <cell r="O133">
            <v>0</v>
          </cell>
          <cell r="P133">
            <v>6.1</v>
          </cell>
          <cell r="AA133">
            <v>2000</v>
          </cell>
          <cell r="AJ133">
            <v>123</v>
          </cell>
          <cell r="AL133">
            <v>40.310427284454505</v>
          </cell>
          <cell r="AQ133">
            <v>149.05336675860417</v>
          </cell>
          <cell r="AT133">
            <v>0</v>
          </cell>
          <cell r="AU133">
            <v>90.922553722748532</v>
          </cell>
          <cell r="AW133">
            <v>0.28560000000000002</v>
          </cell>
        </row>
        <row r="134">
          <cell r="O134">
            <v>0</v>
          </cell>
          <cell r="P134">
            <v>0</v>
          </cell>
          <cell r="AA134">
            <v>2000</v>
          </cell>
          <cell r="AJ134">
            <v>0</v>
          </cell>
          <cell r="AL134">
            <v>0</v>
          </cell>
          <cell r="AQ134">
            <v>0</v>
          </cell>
          <cell r="AT134">
            <v>0</v>
          </cell>
          <cell r="AU134">
            <v>0</v>
          </cell>
          <cell r="AW134">
            <v>0</v>
          </cell>
        </row>
        <row r="149">
          <cell r="O149">
            <v>0</v>
          </cell>
          <cell r="P149">
            <v>0</v>
          </cell>
          <cell r="AA149">
            <v>0</v>
          </cell>
          <cell r="AJ149">
            <v>424.29606351306671</v>
          </cell>
          <cell r="AL149">
            <v>1574.66954189788</v>
          </cell>
          <cell r="AT149">
            <v>718.04931110543328</v>
          </cell>
          <cell r="AU149">
            <v>4871.3654391294795</v>
          </cell>
          <cell r="AW149">
            <v>1.7793217333774396</v>
          </cell>
        </row>
        <row r="150">
          <cell r="O150">
            <v>0</v>
          </cell>
          <cell r="P150">
            <v>0</v>
          </cell>
          <cell r="AA150">
            <v>0</v>
          </cell>
          <cell r="AJ150">
            <v>419.93218656963302</v>
          </cell>
          <cell r="AL150">
            <v>1574.66954189788</v>
          </cell>
          <cell r="AQ150">
            <v>6769.9524616219351</v>
          </cell>
          <cell r="AT150">
            <v>718.04931110543328</v>
          </cell>
          <cell r="AU150">
            <v>4850.5536147606508</v>
          </cell>
          <cell r="AW150">
            <v>1.7617575917962289</v>
          </cell>
        </row>
        <row r="151">
          <cell r="O151">
            <v>475</v>
          </cell>
          <cell r="P151">
            <v>7.15</v>
          </cell>
          <cell r="AA151">
            <v>3500</v>
          </cell>
          <cell r="AJ151">
            <v>418.93218656963302</v>
          </cell>
          <cell r="AL151">
            <v>1574.66954189788</v>
          </cell>
          <cell r="AQ151">
            <v>2276.9924693356493</v>
          </cell>
          <cell r="AT151">
            <v>718.04931110543328</v>
          </cell>
          <cell r="AU151">
            <v>1628.0496155749893</v>
          </cell>
          <cell r="AW151">
            <v>1.7575575917962289</v>
          </cell>
        </row>
        <row r="152">
          <cell r="O152">
            <v>0</v>
          </cell>
          <cell r="P152">
            <v>7.15</v>
          </cell>
          <cell r="AA152">
            <v>3500</v>
          </cell>
          <cell r="AJ152">
            <v>0</v>
          </cell>
          <cell r="AL152">
            <v>0</v>
          </cell>
          <cell r="AQ152">
            <v>6.5585414387558966E-2</v>
          </cell>
          <cell r="AT152">
            <v>0</v>
          </cell>
          <cell r="AU152">
            <v>4.6893571287104661E-2</v>
          </cell>
          <cell r="AW152">
            <v>0</v>
          </cell>
        </row>
        <row r="153">
          <cell r="O153">
            <v>0</v>
          </cell>
          <cell r="P153">
            <v>7.3</v>
          </cell>
          <cell r="AA153">
            <v>3500</v>
          </cell>
          <cell r="AJ153">
            <v>0</v>
          </cell>
          <cell r="AL153">
            <v>0</v>
          </cell>
          <cell r="AQ153">
            <v>1.8117714779760539</v>
          </cell>
          <cell r="AT153">
            <v>0</v>
          </cell>
          <cell r="AU153">
            <v>1.3225931789225194</v>
          </cell>
          <cell r="AW153">
            <v>0</v>
          </cell>
        </row>
        <row r="154">
          <cell r="O154">
            <v>475</v>
          </cell>
          <cell r="P154">
            <v>7.9</v>
          </cell>
          <cell r="AA154">
            <v>3500</v>
          </cell>
          <cell r="AJ154">
            <v>1</v>
          </cell>
          <cell r="AL154">
            <v>0</v>
          </cell>
          <cell r="AQ154">
            <v>1.9568539364366369</v>
          </cell>
          <cell r="AT154">
            <v>0</v>
          </cell>
          <cell r="AU154">
            <v>1.5459146097849432</v>
          </cell>
          <cell r="AW154">
            <v>4.1999999999999997E-3</v>
          </cell>
        </row>
        <row r="155">
          <cell r="O155">
            <v>0</v>
          </cell>
          <cell r="P155">
            <v>8.15</v>
          </cell>
          <cell r="AA155">
            <v>3500</v>
          </cell>
          <cell r="AJ155">
            <v>0</v>
          </cell>
          <cell r="AL155">
            <v>0</v>
          </cell>
          <cell r="AQ155">
            <v>1191.5070755259944</v>
          </cell>
          <cell r="AT155">
            <v>0</v>
          </cell>
          <cell r="AU155">
            <v>971.07826655368558</v>
          </cell>
          <cell r="AW155">
            <v>0</v>
          </cell>
        </row>
        <row r="156">
          <cell r="O156">
            <v>0</v>
          </cell>
          <cell r="P156">
            <v>8.15</v>
          </cell>
          <cell r="AA156">
            <v>3500</v>
          </cell>
          <cell r="AJ156">
            <v>0</v>
          </cell>
          <cell r="AL156">
            <v>0</v>
          </cell>
          <cell r="AQ156">
            <v>1102.3741356205715</v>
          </cell>
          <cell r="AT156">
            <v>0</v>
          </cell>
          <cell r="AU156">
            <v>898.43492053076568</v>
          </cell>
          <cell r="AW156">
            <v>0</v>
          </cell>
        </row>
        <row r="157">
          <cell r="O157">
            <v>0</v>
          </cell>
          <cell r="P157">
            <v>6.15</v>
          </cell>
          <cell r="AA157">
            <v>3500</v>
          </cell>
          <cell r="AJ157">
            <v>0</v>
          </cell>
          <cell r="AL157">
            <v>0</v>
          </cell>
          <cell r="AQ157">
            <v>2195.2445703109192</v>
          </cell>
          <cell r="AT157">
            <v>0</v>
          </cell>
          <cell r="AU157">
            <v>1350.0754107412154</v>
          </cell>
          <cell r="AW157">
            <v>0</v>
          </cell>
        </row>
        <row r="158">
          <cell r="O158">
            <v>0</v>
          </cell>
          <cell r="P158">
            <v>0</v>
          </cell>
          <cell r="AA158">
            <v>0</v>
          </cell>
          <cell r="AJ158">
            <v>4.3638769434336746</v>
          </cell>
          <cell r="AL158">
            <v>0</v>
          </cell>
          <cell r="AQ158">
            <v>29.181896756284207</v>
          </cell>
          <cell r="AT158">
            <v>0</v>
          </cell>
          <cell r="AU158">
            <v>20.811824368828837</v>
          </cell>
          <cell r="AW158">
            <v>1.7564141581210717E-2</v>
          </cell>
        </row>
        <row r="159">
          <cell r="O159">
            <v>475</v>
          </cell>
          <cell r="P159">
            <v>7.15</v>
          </cell>
          <cell r="AA159">
            <v>3500</v>
          </cell>
          <cell r="AJ159">
            <v>4.3638769434336746</v>
          </cell>
          <cell r="AL159">
            <v>0</v>
          </cell>
          <cell r="AQ159">
            <v>8.5450261344109411</v>
          </cell>
          <cell r="AT159">
            <v>0</v>
          </cell>
          <cell r="AU159">
            <v>6.1096936861038227</v>
          </cell>
          <cell r="AW159">
            <v>1.7564141581210717E-2</v>
          </cell>
        </row>
        <row r="160">
          <cell r="O160">
            <v>0</v>
          </cell>
          <cell r="P160">
            <v>8.15</v>
          </cell>
          <cell r="AA160">
            <v>3500</v>
          </cell>
          <cell r="AJ160">
            <v>0</v>
          </cell>
          <cell r="AL160">
            <v>0</v>
          </cell>
          <cell r="AQ160">
            <v>4.9445005593290494</v>
          </cell>
          <cell r="AT160">
            <v>0</v>
          </cell>
          <cell r="AU160">
            <v>4.0297679558531758</v>
          </cell>
          <cell r="AW160">
            <v>0</v>
          </cell>
        </row>
        <row r="161">
          <cell r="O161">
            <v>0</v>
          </cell>
          <cell r="P161">
            <v>8.15</v>
          </cell>
          <cell r="AA161">
            <v>3500</v>
          </cell>
          <cell r="AJ161">
            <v>0</v>
          </cell>
          <cell r="AL161">
            <v>0</v>
          </cell>
          <cell r="AQ161">
            <v>5.1077756920357231</v>
          </cell>
          <cell r="AT161">
            <v>0</v>
          </cell>
          <cell r="AU161">
            <v>4.1628371890091147</v>
          </cell>
          <cell r="AW161">
            <v>0</v>
          </cell>
        </row>
        <row r="162">
          <cell r="O162">
            <v>0</v>
          </cell>
          <cell r="P162">
            <v>6.15</v>
          </cell>
          <cell r="AA162">
            <v>3500</v>
          </cell>
          <cell r="AJ162">
            <v>0</v>
          </cell>
          <cell r="AL162">
            <v>0</v>
          </cell>
          <cell r="AQ162">
            <v>10.584594370508494</v>
          </cell>
          <cell r="AT162">
            <v>0</v>
          </cell>
          <cell r="AU162">
            <v>6.5095255378627241</v>
          </cell>
          <cell r="AW162">
            <v>0</v>
          </cell>
        </row>
        <row r="163">
          <cell r="O163">
            <v>475</v>
          </cell>
          <cell r="P163">
            <v>7.15</v>
          </cell>
          <cell r="AA163">
            <v>3500</v>
          </cell>
          <cell r="AJ163">
            <v>1</v>
          </cell>
          <cell r="AL163">
            <v>15.550351288056206</v>
          </cell>
          <cell r="AQ163">
            <v>0</v>
          </cell>
          <cell r="AT163">
            <v>7.0909601873536303</v>
          </cell>
          <cell r="AU163">
            <v>0</v>
          </cell>
          <cell r="AW163">
            <v>2.0999999999999999E-3</v>
          </cell>
        </row>
        <row r="164">
          <cell r="O164">
            <v>0</v>
          </cell>
          <cell r="P164">
            <v>0</v>
          </cell>
          <cell r="AA164">
            <v>14000</v>
          </cell>
          <cell r="AJ164">
            <v>0</v>
          </cell>
          <cell r="AL164">
            <v>12.155914924485321</v>
          </cell>
          <cell r="AQ164">
            <v>74.604392080472508</v>
          </cell>
          <cell r="AT164">
            <v>5.5430972055653065</v>
          </cell>
          <cell r="AU164">
            <v>53.453743510138665</v>
          </cell>
          <cell r="AW164">
            <v>8.3999999999999995E-3</v>
          </cell>
        </row>
        <row r="165">
          <cell r="O165">
            <v>475</v>
          </cell>
          <cell r="P165">
            <v>7.15</v>
          </cell>
          <cell r="AA165">
            <v>3500</v>
          </cell>
          <cell r="AJ165">
            <v>0</v>
          </cell>
          <cell r="AL165">
            <v>12.155914924485321</v>
          </cell>
          <cell r="AQ165">
            <v>25.201865186071949</v>
          </cell>
          <cell r="AT165">
            <v>5.5430972055653065</v>
          </cell>
          <cell r="AU165">
            <v>18.019333608041443</v>
          </cell>
          <cell r="AW165">
            <v>8.3999999999999995E-3</v>
          </cell>
        </row>
        <row r="166">
          <cell r="O166">
            <v>0</v>
          </cell>
          <cell r="P166">
            <v>8.15</v>
          </cell>
          <cell r="AA166">
            <v>3500</v>
          </cell>
          <cell r="AJ166">
            <v>0</v>
          </cell>
          <cell r="AL166">
            <v>0</v>
          </cell>
          <cell r="AQ166">
            <v>12.022432293783599</v>
          </cell>
          <cell r="AT166">
            <v>0</v>
          </cell>
          <cell r="AU166">
            <v>9.7982823194336337</v>
          </cell>
          <cell r="AW166">
            <v>0</v>
          </cell>
        </row>
        <row r="167">
          <cell r="O167">
            <v>0</v>
          </cell>
          <cell r="P167">
            <v>8.15</v>
          </cell>
          <cell r="AA167">
            <v>3500</v>
          </cell>
          <cell r="AJ167">
            <v>0</v>
          </cell>
          <cell r="AL167">
            <v>0</v>
          </cell>
          <cell r="AQ167">
            <v>13.236847016420798</v>
          </cell>
          <cell r="AT167">
            <v>0</v>
          </cell>
          <cell r="AU167">
            <v>10.788030318382951</v>
          </cell>
          <cell r="AW167">
            <v>0</v>
          </cell>
        </row>
        <row r="168">
          <cell r="O168">
            <v>0</v>
          </cell>
          <cell r="P168">
            <v>6.15</v>
          </cell>
          <cell r="AA168">
            <v>3500</v>
          </cell>
          <cell r="AJ168">
            <v>0</v>
          </cell>
          <cell r="AL168">
            <v>0</v>
          </cell>
          <cell r="AQ168">
            <v>24.14324758419616</v>
          </cell>
          <cell r="AT168">
            <v>0</v>
          </cell>
          <cell r="AU168">
            <v>14.848097264280639</v>
          </cell>
          <cell r="AW168">
            <v>0</v>
          </cell>
        </row>
        <row r="169">
          <cell r="O169">
            <v>0</v>
          </cell>
          <cell r="P169">
            <v>0</v>
          </cell>
          <cell r="AA169">
            <v>3500</v>
          </cell>
          <cell r="AJ169">
            <v>174</v>
          </cell>
          <cell r="AL169">
            <v>515.93973038901515</v>
          </cell>
          <cell r="AQ169">
            <v>1830.0969297517295</v>
          </cell>
          <cell r="AT169">
            <v>235.26851705739091</v>
          </cell>
          <cell r="AU169">
            <v>1480.2781636137004</v>
          </cell>
          <cell r="AW169">
            <v>0.72030000000000005</v>
          </cell>
        </row>
        <row r="170">
          <cell r="O170">
            <v>475</v>
          </cell>
          <cell r="P170">
            <v>8</v>
          </cell>
          <cell r="AA170">
            <v>3500</v>
          </cell>
          <cell r="AJ170">
            <v>174</v>
          </cell>
          <cell r="AL170">
            <v>515.93973038901515</v>
          </cell>
          <cell r="AQ170">
            <v>737.11785099303665</v>
          </cell>
          <cell r="AT170">
            <v>235.26851705739091</v>
          </cell>
          <cell r="AU170">
            <v>589.69428079442935</v>
          </cell>
          <cell r="AW170">
            <v>0.72030000000000005</v>
          </cell>
        </row>
        <row r="171">
          <cell r="O171">
            <v>0</v>
          </cell>
          <cell r="P171">
            <v>9</v>
          </cell>
          <cell r="AA171">
            <v>3500</v>
          </cell>
          <cell r="AJ171">
            <v>0</v>
          </cell>
          <cell r="AL171">
            <v>0</v>
          </cell>
          <cell r="AQ171">
            <v>339.73119499227829</v>
          </cell>
          <cell r="AT171">
            <v>0</v>
          </cell>
          <cell r="AU171">
            <v>305.75807549305046</v>
          </cell>
          <cell r="AW171">
            <v>0</v>
          </cell>
        </row>
        <row r="172">
          <cell r="O172">
            <v>0</v>
          </cell>
          <cell r="P172">
            <v>9</v>
          </cell>
          <cell r="AA172">
            <v>3500</v>
          </cell>
          <cell r="AJ172">
            <v>0</v>
          </cell>
          <cell r="AL172">
            <v>0</v>
          </cell>
          <cell r="AQ172">
            <v>287.76144344865116</v>
          </cell>
          <cell r="AT172">
            <v>0</v>
          </cell>
          <cell r="AU172">
            <v>258.98529910378608</v>
          </cell>
          <cell r="AW172">
            <v>0</v>
          </cell>
        </row>
        <row r="173">
          <cell r="O173">
            <v>0</v>
          </cell>
          <cell r="P173">
            <v>7</v>
          </cell>
          <cell r="AA173">
            <v>3500</v>
          </cell>
          <cell r="AJ173">
            <v>0</v>
          </cell>
          <cell r="AL173">
            <v>0</v>
          </cell>
          <cell r="AQ173">
            <v>465.48644031776354</v>
          </cell>
          <cell r="AT173">
            <v>0</v>
          </cell>
          <cell r="AU173">
            <v>325.84050822243449</v>
          </cell>
          <cell r="AW173">
            <v>0</v>
          </cell>
        </row>
        <row r="174">
          <cell r="O174">
            <v>475</v>
          </cell>
          <cell r="P174">
            <v>8</v>
          </cell>
          <cell r="AA174">
            <v>3500</v>
          </cell>
          <cell r="AJ174">
            <v>0</v>
          </cell>
          <cell r="AL174">
            <v>0</v>
          </cell>
          <cell r="AQ174">
            <v>0</v>
          </cell>
          <cell r="AT174">
            <v>0</v>
          </cell>
          <cell r="AU174">
            <v>0</v>
          </cell>
          <cell r="AW174">
            <v>0</v>
          </cell>
        </row>
        <row r="175">
          <cell r="O175">
            <v>0</v>
          </cell>
          <cell r="P175">
            <v>0</v>
          </cell>
          <cell r="AJ175">
            <v>0</v>
          </cell>
          <cell r="AL175">
            <v>0</v>
          </cell>
          <cell r="AQ175">
            <v>3.8963490000000003</v>
          </cell>
          <cell r="AT175">
            <v>0</v>
          </cell>
          <cell r="AU175">
            <v>2.0028444600000004</v>
          </cell>
          <cell r="AW175">
            <v>4.1999999999999997E-3</v>
          </cell>
        </row>
        <row r="176">
          <cell r="O176">
            <v>260</v>
          </cell>
          <cell r="P176">
            <v>5</v>
          </cell>
          <cell r="AA176">
            <v>3500</v>
          </cell>
          <cell r="AJ176">
            <v>0</v>
          </cell>
          <cell r="AL176">
            <v>0</v>
          </cell>
          <cell r="AQ176">
            <v>1.5774606000000002</v>
          </cell>
          <cell r="AT176">
            <v>0</v>
          </cell>
          <cell r="AU176">
            <v>0.78873030000000011</v>
          </cell>
          <cell r="AW176">
            <v>4.1999999999999997E-3</v>
          </cell>
        </row>
        <row r="177">
          <cell r="O177">
            <v>0</v>
          </cell>
          <cell r="P177">
            <v>6</v>
          </cell>
          <cell r="AA177">
            <v>3500</v>
          </cell>
          <cell r="AJ177">
            <v>0</v>
          </cell>
          <cell r="AL177">
            <v>0</v>
          </cell>
          <cell r="AQ177">
            <v>0.72729060000000012</v>
          </cell>
          <cell r="AT177">
            <v>0</v>
          </cell>
          <cell r="AU177">
            <v>0.43637436000000013</v>
          </cell>
          <cell r="AW177">
            <v>0</v>
          </cell>
        </row>
        <row r="178">
          <cell r="O178">
            <v>0</v>
          </cell>
          <cell r="P178">
            <v>6</v>
          </cell>
          <cell r="AA178">
            <v>3500</v>
          </cell>
          <cell r="AJ178">
            <v>0</v>
          </cell>
          <cell r="AL178">
            <v>0</v>
          </cell>
          <cell r="AQ178">
            <v>0.7055034</v>
          </cell>
          <cell r="AT178">
            <v>0</v>
          </cell>
          <cell r="AU178">
            <v>0.42330203999999999</v>
          </cell>
          <cell r="AW178">
            <v>0</v>
          </cell>
        </row>
        <row r="179">
          <cell r="O179">
            <v>0</v>
          </cell>
          <cell r="P179">
            <v>4</v>
          </cell>
          <cell r="AA179">
            <v>3500</v>
          </cell>
          <cell r="AJ179">
            <v>0</v>
          </cell>
          <cell r="AL179">
            <v>0</v>
          </cell>
          <cell r="AQ179">
            <v>0.88609440000000006</v>
          </cell>
          <cell r="AT179">
            <v>0</v>
          </cell>
          <cell r="AU179">
            <v>0.35443776000000005</v>
          </cell>
          <cell r="AW179">
            <v>0</v>
          </cell>
        </row>
        <row r="180">
          <cell r="O180">
            <v>0</v>
          </cell>
          <cell r="P180">
            <v>0</v>
          </cell>
          <cell r="AA180">
            <v>0</v>
          </cell>
          <cell r="AJ180">
            <v>0</v>
          </cell>
          <cell r="AL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</row>
        <row r="181">
          <cell r="O181">
            <v>475</v>
          </cell>
          <cell r="P181">
            <v>7.85</v>
          </cell>
          <cell r="AA181">
            <v>3500</v>
          </cell>
          <cell r="AJ181">
            <v>0</v>
          </cell>
          <cell r="AL181">
            <v>0</v>
          </cell>
          <cell r="AQ181">
            <v>0</v>
          </cell>
          <cell r="AT181">
            <v>0</v>
          </cell>
          <cell r="AU181">
            <v>0</v>
          </cell>
          <cell r="AW181">
            <v>0</v>
          </cell>
        </row>
        <row r="182">
          <cell r="O182">
            <v>0</v>
          </cell>
          <cell r="P182">
            <v>8.85</v>
          </cell>
          <cell r="AA182">
            <v>3500</v>
          </cell>
          <cell r="AJ182">
            <v>0</v>
          </cell>
          <cell r="AL182">
            <v>0</v>
          </cell>
          <cell r="AQ182">
            <v>0</v>
          </cell>
          <cell r="AT182">
            <v>0</v>
          </cell>
          <cell r="AU182">
            <v>0</v>
          </cell>
          <cell r="AW182">
            <v>0</v>
          </cell>
        </row>
        <row r="183">
          <cell r="O183">
            <v>0</v>
          </cell>
          <cell r="P183">
            <v>8.85</v>
          </cell>
          <cell r="AA183">
            <v>3500</v>
          </cell>
          <cell r="AJ183">
            <v>0</v>
          </cell>
          <cell r="AL183">
            <v>0</v>
          </cell>
          <cell r="AQ183">
            <v>0</v>
          </cell>
          <cell r="AT183">
            <v>0</v>
          </cell>
          <cell r="AU183">
            <v>0</v>
          </cell>
          <cell r="AW183">
            <v>0</v>
          </cell>
        </row>
        <row r="184">
          <cell r="O184">
            <v>0</v>
          </cell>
          <cell r="P184">
            <v>6.85</v>
          </cell>
          <cell r="AA184">
            <v>3500</v>
          </cell>
          <cell r="AJ184">
            <v>0</v>
          </cell>
          <cell r="AL184">
            <v>0</v>
          </cell>
          <cell r="AQ184">
            <v>0</v>
          </cell>
          <cell r="AT184">
            <v>0</v>
          </cell>
          <cell r="AU184">
            <v>0</v>
          </cell>
          <cell r="AW184">
            <v>0</v>
          </cell>
        </row>
        <row r="185">
          <cell r="O185">
            <v>0</v>
          </cell>
          <cell r="P185">
            <v>0</v>
          </cell>
          <cell r="AA185">
            <v>0</v>
          </cell>
          <cell r="AJ185">
            <v>20.155405405405407</v>
          </cell>
          <cell r="AL185">
            <v>47.730176898513335</v>
          </cell>
          <cell r="AQ185">
            <v>47.231792230177803</v>
          </cell>
          <cell r="AT185">
            <v>7.5473342220774233</v>
          </cell>
          <cell r="AU185">
            <v>29.756029105012015</v>
          </cell>
          <cell r="AW185">
            <v>8.852635135135134E-2</v>
          </cell>
        </row>
        <row r="186">
          <cell r="O186">
            <v>275</v>
          </cell>
          <cell r="P186">
            <v>6.3</v>
          </cell>
          <cell r="AA186">
            <v>3500</v>
          </cell>
          <cell r="AJ186">
            <v>20.155405405405407</v>
          </cell>
          <cell r="AL186">
            <v>47.730176898513335</v>
          </cell>
          <cell r="AQ186">
            <v>47.231792230177803</v>
          </cell>
          <cell r="AT186">
            <v>7.5473342220774233</v>
          </cell>
          <cell r="AU186">
            <v>29.756029105012015</v>
          </cell>
          <cell r="AW186">
            <v>8.852635135135134E-2</v>
          </cell>
        </row>
        <row r="187">
          <cell r="O187">
            <v>475</v>
          </cell>
          <cell r="P187">
            <v>5.05</v>
          </cell>
          <cell r="AA187">
            <v>3500</v>
          </cell>
          <cell r="AJ187">
            <v>1</v>
          </cell>
          <cell r="AL187">
            <v>4.4429301533219761</v>
          </cell>
          <cell r="AQ187">
            <v>9.623565000000001</v>
          </cell>
          <cell r="AT187">
            <v>2.025976149914821</v>
          </cell>
          <cell r="AU187">
            <v>4.8599003249999999</v>
          </cell>
          <cell r="AW187">
            <v>2.0999999999999999E-3</v>
          </cell>
        </row>
        <row r="188">
          <cell r="O188">
            <v>475</v>
          </cell>
          <cell r="P188">
            <v>4.95</v>
          </cell>
          <cell r="AA188">
            <v>3500</v>
          </cell>
          <cell r="AJ188">
            <v>0</v>
          </cell>
          <cell r="AL188">
            <v>0</v>
          </cell>
          <cell r="AQ188">
            <v>0</v>
          </cell>
          <cell r="AT188">
            <v>0</v>
          </cell>
          <cell r="AU188">
            <v>0</v>
          </cell>
          <cell r="AW188">
            <v>0</v>
          </cell>
        </row>
        <row r="189">
          <cell r="O189">
            <v>260</v>
          </cell>
          <cell r="P189">
            <v>7.3</v>
          </cell>
          <cell r="AA189">
            <v>3500</v>
          </cell>
          <cell r="AJ189">
            <v>24.906976744186046</v>
          </cell>
          <cell r="AL189">
            <v>62.98264800233305</v>
          </cell>
          <cell r="AQ189">
            <v>161.40905105884588</v>
          </cell>
          <cell r="AT189">
            <v>15.720468941382331</v>
          </cell>
          <cell r="AU189">
            <v>117.8286072729575</v>
          </cell>
          <cell r="AW189">
            <v>9.850465116279071E-2</v>
          </cell>
        </row>
        <row r="190">
          <cell r="O190">
            <v>500</v>
          </cell>
          <cell r="P190">
            <v>11</v>
          </cell>
          <cell r="AA190">
            <v>3500</v>
          </cell>
          <cell r="AJ190">
            <v>8.8130081300813021</v>
          </cell>
          <cell r="AL190">
            <v>23.908353460481386</v>
          </cell>
          <cell r="AQ190">
            <v>42.681886355261497</v>
          </cell>
          <cell r="AT190">
            <v>11.476009661031066</v>
          </cell>
          <cell r="AU190">
            <v>46.950074990787648</v>
          </cell>
          <cell r="AW190">
            <v>3.7407317073170729E-2</v>
          </cell>
        </row>
        <row r="191">
          <cell r="O191">
            <v>0</v>
          </cell>
          <cell r="P191">
            <v>0</v>
          </cell>
          <cell r="AA191">
            <v>0</v>
          </cell>
          <cell r="AJ191">
            <v>13.790540540540542</v>
          </cell>
          <cell r="AL191">
            <v>47.485963372597119</v>
          </cell>
          <cell r="AQ191">
            <v>259.56383869950787</v>
          </cell>
          <cell r="AT191">
            <v>0</v>
          </cell>
          <cell r="AU191">
            <v>158.3339416066998</v>
          </cell>
          <cell r="AW191">
            <v>5.6260135135135135E-2</v>
          </cell>
        </row>
        <row r="192">
          <cell r="O192">
            <v>0</v>
          </cell>
          <cell r="P192">
            <v>6.1</v>
          </cell>
          <cell r="AA192">
            <v>3500</v>
          </cell>
          <cell r="AJ192">
            <v>13.790540540540542</v>
          </cell>
          <cell r="AL192">
            <v>47.485963372597119</v>
          </cell>
          <cell r="AQ192">
            <v>259.56383869950787</v>
          </cell>
          <cell r="AT192">
            <v>0</v>
          </cell>
          <cell r="AU192">
            <v>158.3339416066998</v>
          </cell>
          <cell r="AW192">
            <v>5.6260135135135135E-2</v>
          </cell>
        </row>
        <row r="193">
          <cell r="O193">
            <v>0</v>
          </cell>
          <cell r="P193">
            <v>0</v>
          </cell>
          <cell r="AA193">
            <v>3500</v>
          </cell>
          <cell r="AJ193">
            <v>0</v>
          </cell>
          <cell r="AL193">
            <v>0</v>
          </cell>
          <cell r="AQ193">
            <v>0</v>
          </cell>
          <cell r="AT193">
            <v>0</v>
          </cell>
          <cell r="AU193">
            <v>0</v>
          </cell>
          <cell r="AW193">
            <v>0</v>
          </cell>
        </row>
        <row r="208">
          <cell r="O208">
            <v>0</v>
          </cell>
          <cell r="P208">
            <v>0</v>
          </cell>
          <cell r="AA208">
            <v>0</v>
          </cell>
          <cell r="AJ208">
            <v>48.002646377770397</v>
          </cell>
          <cell r="AL208">
            <v>675.41701200477496</v>
          </cell>
          <cell r="AQ208">
            <v>4308.3169140076079</v>
          </cell>
          <cell r="AT208">
            <v>307.99015747417741</v>
          </cell>
          <cell r="AU208">
            <v>2850.9293179048273</v>
          </cell>
          <cell r="AW208">
            <v>0.25800793913331116</v>
          </cell>
        </row>
        <row r="209">
          <cell r="O209">
            <v>475</v>
          </cell>
          <cell r="P209">
            <v>6.65</v>
          </cell>
          <cell r="AA209">
            <v>5000</v>
          </cell>
          <cell r="AJ209">
            <v>48.002646377770397</v>
          </cell>
          <cell r="AL209">
            <v>675.41701200477496</v>
          </cell>
          <cell r="AQ209">
            <v>1356.6310284032206</v>
          </cell>
          <cell r="AT209">
            <v>307.99015747417741</v>
          </cell>
          <cell r="AU209">
            <v>902.1596338881418</v>
          </cell>
          <cell r="AW209">
            <v>0.25800793913331116</v>
          </cell>
        </row>
        <row r="210">
          <cell r="O210">
            <v>0</v>
          </cell>
          <cell r="P210">
            <v>6.65</v>
          </cell>
          <cell r="AA210">
            <v>5000</v>
          </cell>
          <cell r="AJ210">
            <v>0</v>
          </cell>
          <cell r="AL210">
            <v>0</v>
          </cell>
          <cell r="AQ210">
            <v>2.5150213223023904E-4</v>
          </cell>
          <cell r="AT210">
            <v>0</v>
          </cell>
          <cell r="AU210">
            <v>1.6724891793310897E-4</v>
          </cell>
          <cell r="AW210">
            <v>0</v>
          </cell>
        </row>
        <row r="211">
          <cell r="O211">
            <v>0</v>
          </cell>
          <cell r="P211">
            <v>7.3</v>
          </cell>
          <cell r="AA211">
            <v>5000</v>
          </cell>
          <cell r="AJ211">
            <v>0</v>
          </cell>
          <cell r="AL211">
            <v>0</v>
          </cell>
          <cell r="AQ211">
            <v>6.6105750469322508</v>
          </cell>
          <cell r="AT211">
            <v>0</v>
          </cell>
          <cell r="AU211">
            <v>4.825719784260543</v>
          </cell>
          <cell r="AW211">
            <v>0</v>
          </cell>
        </row>
        <row r="212">
          <cell r="O212">
            <v>475</v>
          </cell>
          <cell r="P212">
            <v>7.7</v>
          </cell>
          <cell r="AA212">
            <v>5000</v>
          </cell>
          <cell r="AJ212">
            <v>0</v>
          </cell>
          <cell r="AL212">
            <v>0</v>
          </cell>
          <cell r="AQ212">
            <v>0</v>
          </cell>
          <cell r="AT212">
            <v>0</v>
          </cell>
          <cell r="AU212">
            <v>0</v>
          </cell>
          <cell r="AW212">
            <v>0</v>
          </cell>
        </row>
        <row r="213">
          <cell r="O213">
            <v>0</v>
          </cell>
          <cell r="P213">
            <v>7.65</v>
          </cell>
          <cell r="AA213">
            <v>5000</v>
          </cell>
          <cell r="AJ213">
            <v>0</v>
          </cell>
          <cell r="AL213">
            <v>0</v>
          </cell>
          <cell r="AQ213">
            <v>738.58770546152584</v>
          </cell>
          <cell r="AT213">
            <v>0</v>
          </cell>
          <cell r="AU213">
            <v>565.01959467806728</v>
          </cell>
          <cell r="AW213">
            <v>0</v>
          </cell>
        </row>
        <row r="214">
          <cell r="O214">
            <v>0</v>
          </cell>
          <cell r="P214">
            <v>7.65</v>
          </cell>
          <cell r="AA214">
            <v>5000</v>
          </cell>
          <cell r="AJ214">
            <v>0</v>
          </cell>
          <cell r="AL214">
            <v>0</v>
          </cell>
          <cell r="AQ214">
            <v>661.29423762472152</v>
          </cell>
          <cell r="AT214">
            <v>0</v>
          </cell>
          <cell r="AU214">
            <v>505.89009178291201</v>
          </cell>
          <cell r="AW214">
            <v>0</v>
          </cell>
        </row>
        <row r="215">
          <cell r="O215">
            <v>0</v>
          </cell>
          <cell r="P215">
            <v>5.65</v>
          </cell>
          <cell r="AA215">
            <v>5000</v>
          </cell>
          <cell r="AJ215">
            <v>0</v>
          </cell>
          <cell r="AL215">
            <v>0</v>
          </cell>
          <cell r="AQ215">
            <v>1545.1931159690757</v>
          </cell>
          <cell r="AT215">
            <v>0</v>
          </cell>
          <cell r="AU215">
            <v>873.03411052252773</v>
          </cell>
          <cell r="AW215">
            <v>0</v>
          </cell>
        </row>
        <row r="216">
          <cell r="O216">
            <v>475</v>
          </cell>
          <cell r="P216">
            <v>6.65</v>
          </cell>
          <cell r="AA216">
            <v>5000</v>
          </cell>
          <cell r="AJ216">
            <v>2</v>
          </cell>
          <cell r="AL216">
            <v>67.449648711943794</v>
          </cell>
          <cell r="AQ216">
            <v>156.21656999999999</v>
          </cell>
          <cell r="AT216">
            <v>30.757039812646372</v>
          </cell>
          <cell r="AU216">
            <v>103.88401905000001</v>
          </cell>
          <cell r="AW216">
            <v>1.2E-2</v>
          </cell>
        </row>
        <row r="217">
          <cell r="O217">
            <v>0</v>
          </cell>
          <cell r="P217">
            <v>0</v>
          </cell>
          <cell r="AJ217">
            <v>0</v>
          </cell>
          <cell r="AL217">
            <v>150.92434585851541</v>
          </cell>
          <cell r="AQ217">
            <v>1343.2587009044948</v>
          </cell>
          <cell r="AT217">
            <v>68.821501711483023</v>
          </cell>
          <cell r="AU217">
            <v>893.61274782487772</v>
          </cell>
          <cell r="AW217">
            <v>1.7999999999999999E-2</v>
          </cell>
        </row>
        <row r="218">
          <cell r="O218">
            <v>475</v>
          </cell>
          <cell r="P218">
            <v>6.65</v>
          </cell>
          <cell r="AA218">
            <v>5000</v>
          </cell>
          <cell r="AJ218">
            <v>0</v>
          </cell>
          <cell r="AL218">
            <v>150.92434585851541</v>
          </cell>
          <cell r="AQ218">
            <v>447.62259086776328</v>
          </cell>
          <cell r="AT218">
            <v>68.821501711483023</v>
          </cell>
          <cell r="AU218">
            <v>297.6690229270626</v>
          </cell>
          <cell r="AW218">
            <v>1.7999999999999999E-2</v>
          </cell>
        </row>
        <row r="219">
          <cell r="O219">
            <v>0</v>
          </cell>
          <cell r="P219">
            <v>7.65</v>
          </cell>
          <cell r="AA219">
            <v>5000</v>
          </cell>
          <cell r="AJ219">
            <v>0</v>
          </cell>
          <cell r="AL219">
            <v>0</v>
          </cell>
          <cell r="AQ219">
            <v>225.30938721942448</v>
          </cell>
          <cell r="AT219">
            <v>0</v>
          </cell>
          <cell r="AU219">
            <v>172.36168122285974</v>
          </cell>
          <cell r="AW219">
            <v>0</v>
          </cell>
        </row>
        <row r="220">
          <cell r="O220">
            <v>0</v>
          </cell>
          <cell r="P220">
            <v>7.65</v>
          </cell>
          <cell r="AA220">
            <v>5000</v>
          </cell>
          <cell r="AJ220">
            <v>0</v>
          </cell>
          <cell r="AL220">
            <v>0</v>
          </cell>
          <cell r="AQ220">
            <v>224.23722641588409</v>
          </cell>
          <cell r="AT220">
            <v>0</v>
          </cell>
          <cell r="AU220">
            <v>171.54147820815132</v>
          </cell>
          <cell r="AW220">
            <v>0</v>
          </cell>
        </row>
        <row r="221">
          <cell r="O221">
            <v>0</v>
          </cell>
          <cell r="P221">
            <v>5.65</v>
          </cell>
          <cell r="AA221">
            <v>5000</v>
          </cell>
          <cell r="AJ221">
            <v>0</v>
          </cell>
          <cell r="AL221">
            <v>0</v>
          </cell>
          <cell r="AQ221">
            <v>446.0894964014231</v>
          </cell>
          <cell r="AT221">
            <v>0</v>
          </cell>
          <cell r="AU221">
            <v>252.04056546680408</v>
          </cell>
          <cell r="AW221">
            <v>0</v>
          </cell>
        </row>
        <row r="222">
          <cell r="O222">
            <v>0</v>
          </cell>
          <cell r="P222">
            <v>0</v>
          </cell>
          <cell r="AA222">
            <v>0</v>
          </cell>
          <cell r="AJ222">
            <v>4.531101560732866</v>
          </cell>
          <cell r="AL222">
            <v>20.08763057698582</v>
          </cell>
          <cell r="AQ222">
            <v>128.6827160719198</v>
          </cell>
          <cell r="AT222">
            <v>9.1599595431055345</v>
          </cell>
          <cell r="AU222">
            <v>101.03322554446515</v>
          </cell>
          <cell r="AW222">
            <v>3.1593304682198599E-2</v>
          </cell>
        </row>
        <row r="223">
          <cell r="O223">
            <v>475</v>
          </cell>
          <cell r="P223">
            <v>7.8</v>
          </cell>
          <cell r="AA223">
            <v>5000</v>
          </cell>
          <cell r="AJ223">
            <v>4.531101560732866</v>
          </cell>
          <cell r="AL223">
            <v>20.08763057698582</v>
          </cell>
          <cell r="AQ223">
            <v>54.392780262383411</v>
          </cell>
          <cell r="AT223">
            <v>9.1599595431055345</v>
          </cell>
          <cell r="AU223">
            <v>42.426368604659061</v>
          </cell>
          <cell r="AW223">
            <v>3.1593304682198599E-2</v>
          </cell>
        </row>
        <row r="224">
          <cell r="O224">
            <v>0</v>
          </cell>
          <cell r="P224">
            <v>8.8000000000000007</v>
          </cell>
          <cell r="AA224">
            <v>5000</v>
          </cell>
          <cell r="AJ224">
            <v>0</v>
          </cell>
          <cell r="AL224">
            <v>0</v>
          </cell>
          <cell r="AQ224">
            <v>20.317879106440341</v>
          </cell>
          <cell r="AT224">
            <v>0</v>
          </cell>
          <cell r="AU224">
            <v>17.879733613667501</v>
          </cell>
          <cell r="AW224">
            <v>0</v>
          </cell>
        </row>
        <row r="225">
          <cell r="O225">
            <v>0</v>
          </cell>
          <cell r="P225">
            <v>8.8000000000000007</v>
          </cell>
          <cell r="AA225">
            <v>5000</v>
          </cell>
          <cell r="AJ225">
            <v>0</v>
          </cell>
          <cell r="AL225">
            <v>0</v>
          </cell>
          <cell r="AQ225">
            <v>20.130623840166376</v>
          </cell>
          <cell r="AT225">
            <v>0</v>
          </cell>
          <cell r="AU225">
            <v>17.71494897934641</v>
          </cell>
          <cell r="AW225">
            <v>0</v>
          </cell>
        </row>
        <row r="226">
          <cell r="O226">
            <v>0</v>
          </cell>
          <cell r="P226">
            <v>6.8</v>
          </cell>
          <cell r="AA226">
            <v>5000</v>
          </cell>
          <cell r="AJ226">
            <v>0</v>
          </cell>
          <cell r="AL226">
            <v>0</v>
          </cell>
          <cell r="AQ226">
            <v>33.841432862929686</v>
          </cell>
          <cell r="AT226">
            <v>0</v>
          </cell>
          <cell r="AU226">
            <v>23.012174346792186</v>
          </cell>
          <cell r="AW226">
            <v>0</v>
          </cell>
        </row>
        <row r="227">
          <cell r="O227">
            <v>0</v>
          </cell>
          <cell r="P227">
            <v>0</v>
          </cell>
          <cell r="AA227">
            <v>0</v>
          </cell>
          <cell r="AJ227">
            <v>0</v>
          </cell>
          <cell r="AL227">
            <v>0</v>
          </cell>
          <cell r="AQ227">
            <v>0</v>
          </cell>
          <cell r="AT227">
            <v>0</v>
          </cell>
          <cell r="AU227">
            <v>0</v>
          </cell>
          <cell r="AW227">
            <v>0</v>
          </cell>
        </row>
        <row r="228">
          <cell r="O228">
            <v>260</v>
          </cell>
          <cell r="P228">
            <v>5</v>
          </cell>
          <cell r="AA228">
            <v>5000</v>
          </cell>
          <cell r="AJ228">
            <v>0</v>
          </cell>
          <cell r="AL228">
            <v>0</v>
          </cell>
          <cell r="AQ228">
            <v>0</v>
          </cell>
          <cell r="AT228">
            <v>0</v>
          </cell>
          <cell r="AU228">
            <v>0</v>
          </cell>
          <cell r="AW228">
            <v>0</v>
          </cell>
        </row>
        <row r="229">
          <cell r="O229">
            <v>0</v>
          </cell>
          <cell r="P229">
            <v>6</v>
          </cell>
          <cell r="AA229">
            <v>5000</v>
          </cell>
          <cell r="AJ229">
            <v>0</v>
          </cell>
          <cell r="AL229">
            <v>0</v>
          </cell>
          <cell r="AQ229">
            <v>0</v>
          </cell>
          <cell r="AT229">
            <v>0</v>
          </cell>
          <cell r="AU229">
            <v>0</v>
          </cell>
          <cell r="AW229">
            <v>0</v>
          </cell>
        </row>
        <row r="230">
          <cell r="O230">
            <v>0</v>
          </cell>
          <cell r="P230">
            <v>6</v>
          </cell>
          <cell r="AA230">
            <v>5000</v>
          </cell>
          <cell r="AJ230">
            <v>0</v>
          </cell>
          <cell r="AL230">
            <v>0</v>
          </cell>
          <cell r="AQ230">
            <v>0</v>
          </cell>
          <cell r="AT230">
            <v>0</v>
          </cell>
          <cell r="AU230">
            <v>0</v>
          </cell>
          <cell r="AW230">
            <v>0</v>
          </cell>
        </row>
        <row r="231">
          <cell r="O231">
            <v>0</v>
          </cell>
          <cell r="P231">
            <v>4</v>
          </cell>
          <cell r="AA231">
            <v>5000</v>
          </cell>
          <cell r="AJ231">
            <v>0</v>
          </cell>
          <cell r="AL231">
            <v>0</v>
          </cell>
          <cell r="AQ231">
            <v>0</v>
          </cell>
          <cell r="AT231">
            <v>0</v>
          </cell>
          <cell r="AU231">
            <v>0</v>
          </cell>
          <cell r="AW231">
            <v>0</v>
          </cell>
        </row>
        <row r="232">
          <cell r="O232">
            <v>0</v>
          </cell>
          <cell r="P232">
            <v>0</v>
          </cell>
          <cell r="AA232">
            <v>0</v>
          </cell>
          <cell r="AJ232">
            <v>1</v>
          </cell>
          <cell r="AL232">
            <v>11.596788581623549</v>
          </cell>
          <cell r="AQ232">
            <v>88.18455637055979</v>
          </cell>
          <cell r="AT232">
            <v>5.2881355932203391</v>
          </cell>
          <cell r="AU232">
            <v>65.62422958660072</v>
          </cell>
          <cell r="AW232">
            <v>6.0000000000000001E-3</v>
          </cell>
        </row>
        <row r="233">
          <cell r="O233">
            <v>475</v>
          </cell>
          <cell r="P233">
            <v>7.45</v>
          </cell>
          <cell r="AA233">
            <v>5000</v>
          </cell>
          <cell r="AJ233">
            <v>1</v>
          </cell>
          <cell r="AL233">
            <v>11.596788581623549</v>
          </cell>
          <cell r="AQ233">
            <v>25.129291143283016</v>
          </cell>
          <cell r="AT233">
            <v>5.2881355932203391</v>
          </cell>
          <cell r="AU233">
            <v>18.721321901745846</v>
          </cell>
          <cell r="AW233">
            <v>6.0000000000000001E-3</v>
          </cell>
        </row>
        <row r="234">
          <cell r="O234">
            <v>0</v>
          </cell>
          <cell r="P234">
            <v>8.4499999999999993</v>
          </cell>
          <cell r="AA234">
            <v>5000</v>
          </cell>
          <cell r="AJ234">
            <v>0</v>
          </cell>
          <cell r="AL234">
            <v>0</v>
          </cell>
          <cell r="AQ234">
            <v>17.939162750514054</v>
          </cell>
          <cell r="AT234">
            <v>0</v>
          </cell>
          <cell r="AU234">
            <v>15.158592524184375</v>
          </cell>
          <cell r="AW234">
            <v>0</v>
          </cell>
        </row>
        <row r="235">
          <cell r="O235">
            <v>0</v>
          </cell>
          <cell r="P235">
            <v>8.4499999999999993</v>
          </cell>
          <cell r="AA235">
            <v>5000</v>
          </cell>
          <cell r="AJ235">
            <v>0</v>
          </cell>
          <cell r="AL235">
            <v>0</v>
          </cell>
          <cell r="AQ235">
            <v>13.222145315792712</v>
          </cell>
          <cell r="AT235">
            <v>0</v>
          </cell>
          <cell r="AU235">
            <v>11.172712791844841</v>
          </cell>
          <cell r="AW235">
            <v>0</v>
          </cell>
        </row>
        <row r="236">
          <cell r="O236">
            <v>0</v>
          </cell>
          <cell r="P236">
            <v>6.45</v>
          </cell>
          <cell r="AA236">
            <v>5000</v>
          </cell>
          <cell r="AJ236">
            <v>0</v>
          </cell>
          <cell r="AL236">
            <v>0</v>
          </cell>
          <cell r="AQ236">
            <v>31.893957160970004</v>
          </cell>
          <cell r="AT236">
            <v>0</v>
          </cell>
          <cell r="AU236">
            <v>20.571602368825655</v>
          </cell>
          <cell r="AW236">
            <v>0</v>
          </cell>
        </row>
        <row r="237">
          <cell r="O237">
            <v>0</v>
          </cell>
          <cell r="P237">
            <v>0</v>
          </cell>
          <cell r="AA237">
            <v>0</v>
          </cell>
          <cell r="AJ237">
            <v>20.155405405405403</v>
          </cell>
          <cell r="AL237">
            <v>1795.6833872946049</v>
          </cell>
          <cell r="AQ237">
            <v>2643.9409614699998</v>
          </cell>
          <cell r="AT237">
            <v>283.94243561595948</v>
          </cell>
          <cell r="AU237">
            <v>1665.6828057260998</v>
          </cell>
          <cell r="AW237">
            <v>0.12346621621621622</v>
          </cell>
        </row>
        <row r="238">
          <cell r="O238">
            <v>275</v>
          </cell>
          <cell r="P238">
            <v>6.3</v>
          </cell>
          <cell r="AA238">
            <v>5000</v>
          </cell>
          <cell r="AJ238">
            <v>20.155405405405403</v>
          </cell>
          <cell r="AL238">
            <v>1795.6833872946049</v>
          </cell>
          <cell r="AQ238">
            <v>2643.9409614699998</v>
          </cell>
          <cell r="AT238">
            <v>283.94243561595948</v>
          </cell>
          <cell r="AU238">
            <v>1665.6828057260998</v>
          </cell>
          <cell r="AW238">
            <v>0.12346621621621622</v>
          </cell>
        </row>
        <row r="239">
          <cell r="O239">
            <v>275</v>
          </cell>
          <cell r="P239">
            <v>6.3</v>
          </cell>
          <cell r="AA239">
            <v>5000</v>
          </cell>
          <cell r="AJ239">
            <v>0</v>
          </cell>
          <cell r="AL239">
            <v>0</v>
          </cell>
          <cell r="AQ239">
            <v>0</v>
          </cell>
          <cell r="AT239">
            <v>0</v>
          </cell>
          <cell r="AU239">
            <v>0</v>
          </cell>
          <cell r="AW239">
            <v>0</v>
          </cell>
        </row>
        <row r="240">
          <cell r="O240">
            <v>0</v>
          </cell>
          <cell r="P240">
            <v>0</v>
          </cell>
          <cell r="AA240">
            <v>0</v>
          </cell>
          <cell r="AJ240">
            <v>18.75</v>
          </cell>
          <cell r="AL240">
            <v>158.55706984667802</v>
          </cell>
          <cell r="AQ240">
            <v>809.56831832050932</v>
          </cell>
          <cell r="AT240">
            <v>72.302023850085192</v>
          </cell>
          <cell r="AU240">
            <v>407.49384018110072</v>
          </cell>
          <cell r="AW240">
            <v>0.10725</v>
          </cell>
        </row>
        <row r="241">
          <cell r="O241">
            <v>475</v>
          </cell>
          <cell r="P241">
            <v>5.05</v>
          </cell>
          <cell r="AA241">
            <v>5000</v>
          </cell>
          <cell r="AJ241">
            <v>13.749999999999998</v>
          </cell>
          <cell r="AL241">
            <v>134.95400340715503</v>
          </cell>
          <cell r="AQ241">
            <v>675.7522612448613</v>
          </cell>
          <cell r="AT241">
            <v>61.539025553662697</v>
          </cell>
          <cell r="AU241">
            <v>341.25489192865496</v>
          </cell>
          <cell r="AW241">
            <v>8.0250000000000002E-2</v>
          </cell>
        </row>
        <row r="242">
          <cell r="O242">
            <v>0</v>
          </cell>
          <cell r="P242">
            <v>0</v>
          </cell>
          <cell r="AA242">
            <v>5000</v>
          </cell>
          <cell r="AJ242">
            <v>0</v>
          </cell>
          <cell r="AL242">
            <v>0</v>
          </cell>
          <cell r="AQ242">
            <v>0</v>
          </cell>
          <cell r="AT242">
            <v>0</v>
          </cell>
          <cell r="AU242">
            <v>0</v>
          </cell>
          <cell r="AW242">
            <v>0</v>
          </cell>
        </row>
        <row r="243">
          <cell r="O243">
            <v>475</v>
          </cell>
          <cell r="P243">
            <v>4.95</v>
          </cell>
          <cell r="AA243">
            <v>5000</v>
          </cell>
          <cell r="AJ243">
            <v>5</v>
          </cell>
          <cell r="AL243">
            <v>23.603066439522998</v>
          </cell>
          <cell r="AQ243">
            <v>133.81605707564802</v>
          </cell>
          <cell r="AT243">
            <v>10.762998296422488</v>
          </cell>
          <cell r="AU243">
            <v>66.238948252445766</v>
          </cell>
          <cell r="AW243">
            <v>2.7E-2</v>
          </cell>
        </row>
        <row r="244">
          <cell r="O244">
            <v>475</v>
          </cell>
          <cell r="P244">
            <v>4.95</v>
          </cell>
          <cell r="AA244">
            <v>5000</v>
          </cell>
          <cell r="AJ244">
            <v>0</v>
          </cell>
          <cell r="AL244">
            <v>0</v>
          </cell>
          <cell r="AQ244">
            <v>0</v>
          </cell>
          <cell r="AT244">
            <v>0</v>
          </cell>
          <cell r="AU244">
            <v>0</v>
          </cell>
          <cell r="AW244">
            <v>0</v>
          </cell>
        </row>
        <row r="245">
          <cell r="O245">
            <v>260</v>
          </cell>
          <cell r="P245">
            <v>7.3</v>
          </cell>
          <cell r="AA245">
            <v>5000</v>
          </cell>
          <cell r="AJ245">
            <v>0</v>
          </cell>
          <cell r="AL245">
            <v>0</v>
          </cell>
          <cell r="AQ245">
            <v>0</v>
          </cell>
          <cell r="AT245">
            <v>0</v>
          </cell>
          <cell r="AU245">
            <v>0</v>
          </cell>
          <cell r="AW245">
            <v>0</v>
          </cell>
        </row>
        <row r="246">
          <cell r="O246">
            <v>500</v>
          </cell>
          <cell r="P246">
            <v>10.8</v>
          </cell>
          <cell r="AA246">
            <v>5000</v>
          </cell>
          <cell r="AJ246">
            <v>0</v>
          </cell>
          <cell r="AL246">
            <v>0</v>
          </cell>
          <cell r="AQ246">
            <v>0</v>
          </cell>
          <cell r="AT246">
            <v>0</v>
          </cell>
          <cell r="AU246">
            <v>0</v>
          </cell>
          <cell r="AW246">
            <v>0</v>
          </cell>
        </row>
        <row r="247">
          <cell r="O247">
            <v>0</v>
          </cell>
          <cell r="P247">
            <v>0</v>
          </cell>
          <cell r="AA247">
            <v>0</v>
          </cell>
          <cell r="AJ247">
            <v>2</v>
          </cell>
          <cell r="AL247">
            <v>70.279225791443722</v>
          </cell>
          <cell r="AQ247">
            <v>287.75402588920025</v>
          </cell>
          <cell r="AT247">
            <v>0</v>
          </cell>
          <cell r="AU247">
            <v>175.52995579241215</v>
          </cell>
          <cell r="AW247">
            <v>1.2E-2</v>
          </cell>
        </row>
        <row r="248">
          <cell r="O248">
            <v>0</v>
          </cell>
          <cell r="P248">
            <v>6.1</v>
          </cell>
          <cell r="AA248">
            <v>5000</v>
          </cell>
          <cell r="AJ248">
            <v>2</v>
          </cell>
          <cell r="AL248">
            <v>70.279225791443722</v>
          </cell>
          <cell r="AQ248">
            <v>287.75402588920025</v>
          </cell>
          <cell r="AT248">
            <v>0</v>
          </cell>
          <cell r="AU248">
            <v>175.52995579241215</v>
          </cell>
          <cell r="AW248">
            <v>1.2E-2</v>
          </cell>
        </row>
        <row r="249">
          <cell r="O249">
            <v>0</v>
          </cell>
          <cell r="P249">
            <v>0</v>
          </cell>
          <cell r="AA249">
            <v>0</v>
          </cell>
          <cell r="AJ249">
            <v>0</v>
          </cell>
          <cell r="AL249">
            <v>0</v>
          </cell>
          <cell r="AQ249">
            <v>0</v>
          </cell>
          <cell r="AT249">
            <v>0</v>
          </cell>
          <cell r="AU249">
            <v>0</v>
          </cell>
          <cell r="AW249">
            <v>0</v>
          </cell>
        </row>
      </sheetData>
      <sheetData sheetId="5"/>
      <sheetData sheetId="6"/>
      <sheetData sheetId="7">
        <row r="10">
          <cell r="CG10">
            <v>884.88479299999995</v>
          </cell>
        </row>
      </sheetData>
      <sheetData sheetId="8"/>
      <sheetData sheetId="9"/>
      <sheetData sheetId="10">
        <row r="36">
          <cell r="E36">
            <v>138.74007565870852</v>
          </cell>
        </row>
      </sheetData>
      <sheetData sheetId="11">
        <row r="8">
          <cell r="F8">
            <v>15757.906343829149</v>
          </cell>
        </row>
      </sheetData>
      <sheetData sheetId="12">
        <row r="6">
          <cell r="C6">
            <v>13843.963169369999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E8">
            <v>8636.2000000000007</v>
          </cell>
        </row>
        <row r="21">
          <cell r="E21">
            <v>2724.9202399999995</v>
          </cell>
        </row>
        <row r="34">
          <cell r="F34">
            <v>1251270</v>
          </cell>
        </row>
        <row r="41">
          <cell r="F41">
            <v>16360</v>
          </cell>
        </row>
        <row r="44">
          <cell r="F44">
            <v>5668800</v>
          </cell>
        </row>
        <row r="52">
          <cell r="E52">
            <v>163.49171999999999</v>
          </cell>
          <cell r="F52">
            <v>161360</v>
          </cell>
        </row>
        <row r="61">
          <cell r="E61">
            <v>58.88</v>
          </cell>
        </row>
        <row r="66">
          <cell r="E66">
            <v>37.65</v>
          </cell>
        </row>
        <row r="67">
          <cell r="E67">
            <v>0.05</v>
          </cell>
        </row>
        <row r="76">
          <cell r="E76">
            <v>1254.0187900000001</v>
          </cell>
        </row>
        <row r="77">
          <cell r="E77">
            <v>100.24211</v>
          </cell>
        </row>
        <row r="80">
          <cell r="E80">
            <v>44.99</v>
          </cell>
        </row>
        <row r="84">
          <cell r="E84">
            <v>42.076660000000004</v>
          </cell>
        </row>
        <row r="88">
          <cell r="E88">
            <v>15.2845</v>
          </cell>
        </row>
        <row r="93">
          <cell r="E93">
            <v>850.20016999999996</v>
          </cell>
        </row>
        <row r="97">
          <cell r="E97">
            <v>1.69</v>
          </cell>
        </row>
        <row r="101">
          <cell r="E101">
            <v>47.507199999999997</v>
          </cell>
        </row>
        <row r="102">
          <cell r="E102">
            <v>40.22</v>
          </cell>
        </row>
        <row r="103">
          <cell r="E103">
            <v>65.855999999999995</v>
          </cell>
        </row>
        <row r="104">
          <cell r="E104">
            <v>54.887999999999998</v>
          </cell>
        </row>
        <row r="105">
          <cell r="E105">
            <v>2.5</v>
          </cell>
        </row>
        <row r="108">
          <cell r="E108">
            <v>1125.117</v>
          </cell>
        </row>
        <row r="111">
          <cell r="E111">
            <v>2.5499999999999998</v>
          </cell>
        </row>
        <row r="115">
          <cell r="E115">
            <v>3.351</v>
          </cell>
        </row>
        <row r="119">
          <cell r="E119">
            <v>10.65</v>
          </cell>
        </row>
        <row r="123">
          <cell r="E123">
            <v>8</v>
          </cell>
        </row>
        <row r="124">
          <cell r="E124">
            <v>338.43200000000002</v>
          </cell>
        </row>
        <row r="132">
          <cell r="E132">
            <v>42.91</v>
          </cell>
        </row>
        <row r="133">
          <cell r="E133">
            <v>43.75</v>
          </cell>
        </row>
        <row r="134">
          <cell r="E134">
            <v>43.805</v>
          </cell>
        </row>
        <row r="135">
          <cell r="E135">
            <v>12.352</v>
          </cell>
        </row>
        <row r="138">
          <cell r="E138">
            <v>460.14400000000001</v>
          </cell>
        </row>
        <row r="145">
          <cell r="E145">
            <v>136.9</v>
          </cell>
        </row>
        <row r="149">
          <cell r="E149">
            <v>45.2</v>
          </cell>
        </row>
        <row r="150">
          <cell r="E150">
            <v>17.07</v>
          </cell>
        </row>
        <row r="154">
          <cell r="E154">
            <v>15</v>
          </cell>
        </row>
        <row r="158">
          <cell r="E158">
            <v>960.40779999999995</v>
          </cell>
        </row>
        <row r="159">
          <cell r="E159">
            <v>64.75</v>
          </cell>
        </row>
        <row r="160">
          <cell r="E160">
            <v>96</v>
          </cell>
        </row>
        <row r="161">
          <cell r="E161">
            <v>17.25</v>
          </cell>
        </row>
      </sheetData>
      <sheetData sheetId="11">
        <row r="8">
          <cell r="E8">
            <v>9301.48</v>
          </cell>
        </row>
        <row r="21">
          <cell r="E21">
            <v>2860.64</v>
          </cell>
        </row>
        <row r="34">
          <cell r="F34">
            <v>1286350</v>
          </cell>
        </row>
        <row r="41">
          <cell r="F41">
            <v>16740</v>
          </cell>
        </row>
        <row r="44">
          <cell r="F44">
            <v>5898650</v>
          </cell>
        </row>
        <row r="52">
          <cell r="E52">
            <v>162.25022000000001</v>
          </cell>
          <cell r="F52">
            <v>145659.85</v>
          </cell>
        </row>
        <row r="61">
          <cell r="E61">
            <v>62.42</v>
          </cell>
        </row>
        <row r="66">
          <cell r="E66">
            <v>59.95</v>
          </cell>
        </row>
        <row r="67">
          <cell r="E67">
            <v>0.38</v>
          </cell>
        </row>
        <row r="76">
          <cell r="E76">
            <v>1334.4413800000007</v>
          </cell>
        </row>
        <row r="77">
          <cell r="E77">
            <v>118.58802</v>
          </cell>
        </row>
        <row r="80">
          <cell r="E80">
            <v>47.304000000000002</v>
          </cell>
        </row>
        <row r="84">
          <cell r="E84">
            <v>46.594910000000006</v>
          </cell>
        </row>
        <row r="88">
          <cell r="E88">
            <v>12.4695</v>
          </cell>
        </row>
        <row r="90">
          <cell r="E90">
            <v>829.75966999999991</v>
          </cell>
        </row>
        <row r="94">
          <cell r="E94">
            <v>1.9350000000000001</v>
          </cell>
        </row>
        <row r="98">
          <cell r="E98">
            <v>48.1282</v>
          </cell>
        </row>
        <row r="99">
          <cell r="E99">
            <v>39.384999999999998</v>
          </cell>
        </row>
        <row r="100">
          <cell r="E100">
            <v>77.135999999999996</v>
          </cell>
        </row>
        <row r="101">
          <cell r="E101">
            <v>65.216999999999999</v>
          </cell>
        </row>
        <row r="102">
          <cell r="E102">
            <v>2.6</v>
          </cell>
        </row>
        <row r="105">
          <cell r="E105">
            <v>1140.2750000000001</v>
          </cell>
        </row>
        <row r="108">
          <cell r="E108">
            <v>1.55</v>
          </cell>
        </row>
        <row r="112">
          <cell r="E112">
            <v>3.1509999999999998</v>
          </cell>
        </row>
        <row r="116">
          <cell r="E116">
            <v>8.15</v>
          </cell>
        </row>
        <row r="117">
          <cell r="E117">
            <v>4</v>
          </cell>
        </row>
        <row r="118">
          <cell r="E118">
            <v>360.12299999999999</v>
          </cell>
        </row>
        <row r="126">
          <cell r="E126">
            <v>42.91</v>
          </cell>
        </row>
        <row r="127">
          <cell r="E127">
            <v>43.75</v>
          </cell>
        </row>
        <row r="128">
          <cell r="E128">
            <v>51.704999999999998</v>
          </cell>
        </row>
        <row r="129">
          <cell r="E129">
            <v>15.401999999999999</v>
          </cell>
        </row>
        <row r="132">
          <cell r="E132">
            <v>497.17200000000003</v>
          </cell>
        </row>
        <row r="139">
          <cell r="E139">
            <v>136.9</v>
          </cell>
        </row>
        <row r="140">
          <cell r="E140">
            <v>25.2</v>
          </cell>
        </row>
        <row r="141">
          <cell r="E141">
            <v>17.07</v>
          </cell>
        </row>
        <row r="145">
          <cell r="E145">
            <v>11</v>
          </cell>
        </row>
        <row r="149">
          <cell r="E149">
            <v>1450.4078</v>
          </cell>
        </row>
        <row r="150">
          <cell r="E150">
            <v>64.75</v>
          </cell>
        </row>
        <row r="151">
          <cell r="E151">
            <v>95.5</v>
          </cell>
        </row>
        <row r="152">
          <cell r="E152">
            <v>18.25</v>
          </cell>
        </row>
      </sheetData>
      <sheetData sheetId="12">
        <row r="8">
          <cell r="E8">
            <v>10066.610279999999</v>
          </cell>
        </row>
        <row r="21">
          <cell r="E21">
            <v>3227.921769999999</v>
          </cell>
        </row>
        <row r="34">
          <cell r="E34">
            <v>0</v>
          </cell>
          <cell r="F34">
            <v>1323169.9999999995</v>
          </cell>
        </row>
        <row r="41">
          <cell r="E41">
            <v>0</v>
          </cell>
          <cell r="F41">
            <v>17150</v>
          </cell>
        </row>
        <row r="44">
          <cell r="E44">
            <v>0</v>
          </cell>
          <cell r="F44">
            <v>6257329.9999999991</v>
          </cell>
        </row>
        <row r="52">
          <cell r="E52">
            <v>166.69862999999998</v>
          </cell>
          <cell r="F52">
            <v>147940</v>
          </cell>
        </row>
        <row r="61">
          <cell r="E61">
            <v>65.41</v>
          </cell>
        </row>
        <row r="66">
          <cell r="E66">
            <v>87.51</v>
          </cell>
        </row>
        <row r="67">
          <cell r="E67">
            <v>0.87</v>
          </cell>
        </row>
        <row r="76">
          <cell r="E76">
            <v>1578.9538</v>
          </cell>
        </row>
        <row r="88">
          <cell r="E88">
            <v>12.4495</v>
          </cell>
        </row>
        <row r="92">
          <cell r="E92">
            <v>0</v>
          </cell>
        </row>
        <row r="93">
          <cell r="E93">
            <v>884.88666999999998</v>
          </cell>
        </row>
        <row r="97">
          <cell r="E97">
            <v>1.8149999999999999</v>
          </cell>
        </row>
        <row r="101">
          <cell r="E101">
            <v>46.943199999999997</v>
          </cell>
        </row>
        <row r="102">
          <cell r="E102">
            <v>38.317</v>
          </cell>
        </row>
        <row r="103">
          <cell r="E103">
            <v>85.436999999999998</v>
          </cell>
        </row>
        <row r="104">
          <cell r="E104">
            <v>76.162000000000006</v>
          </cell>
        </row>
        <row r="105">
          <cell r="E105">
            <v>2.6</v>
          </cell>
        </row>
        <row r="108">
          <cell r="E108">
            <v>1185.0150000000001</v>
          </cell>
        </row>
        <row r="119">
          <cell r="E119">
            <v>10.15</v>
          </cell>
        </row>
        <row r="123">
          <cell r="E123">
            <v>8</v>
          </cell>
        </row>
        <row r="124">
          <cell r="E124">
            <v>384.04399999999998</v>
          </cell>
        </row>
        <row r="132">
          <cell r="E132">
            <v>44.91</v>
          </cell>
        </row>
        <row r="133">
          <cell r="E133">
            <v>43.75</v>
          </cell>
        </row>
        <row r="134">
          <cell r="E134">
            <v>53.204999999999998</v>
          </cell>
        </row>
        <row r="135">
          <cell r="E135">
            <v>17.802</v>
          </cell>
        </row>
        <row r="138">
          <cell r="E138">
            <v>550.99400000000003</v>
          </cell>
        </row>
        <row r="145">
          <cell r="E145">
            <v>143.19999999999999</v>
          </cell>
        </row>
        <row r="149">
          <cell r="E149">
            <v>53.7</v>
          </cell>
        </row>
        <row r="150">
          <cell r="E150">
            <v>17.57</v>
          </cell>
        </row>
        <row r="154">
          <cell r="E154">
            <v>11</v>
          </cell>
        </row>
        <row r="158">
          <cell r="E158">
            <v>1450.4078</v>
          </cell>
        </row>
        <row r="159">
          <cell r="E159">
            <v>64.75</v>
          </cell>
        </row>
        <row r="160">
          <cell r="E160">
            <v>107</v>
          </cell>
        </row>
        <row r="161">
          <cell r="E161">
            <v>18.25</v>
          </cell>
        </row>
      </sheetData>
      <sheetData sheetId="13">
        <row r="8">
          <cell r="D8">
            <v>7443356</v>
          </cell>
          <cell r="E8">
            <v>10879.19117</v>
          </cell>
          <cell r="S8">
            <v>9952.1089530699992</v>
          </cell>
        </row>
        <row r="9">
          <cell r="D9">
            <v>4059636</v>
          </cell>
          <cell r="E9">
            <v>4076.46684</v>
          </cell>
          <cell r="S9">
            <v>2232.4439988499998</v>
          </cell>
        </row>
        <row r="10">
          <cell r="D10">
            <v>2192796</v>
          </cell>
          <cell r="E10">
            <v>2157.6147799999999</v>
          </cell>
          <cell r="S10">
            <v>1669.5707012799999</v>
          </cell>
        </row>
        <row r="11">
          <cell r="D11">
            <v>1866840</v>
          </cell>
          <cell r="E11">
            <v>1918.8520600000002</v>
          </cell>
          <cell r="S11">
            <v>562.87329757000009</v>
          </cell>
        </row>
        <row r="12">
          <cell r="D12">
            <v>2185420</v>
          </cell>
          <cell r="E12">
            <v>3352.4723199999999</v>
          </cell>
          <cell r="S12">
            <v>3426.6428666399997</v>
          </cell>
        </row>
        <row r="13">
          <cell r="D13">
            <v>0</v>
          </cell>
          <cell r="E13">
            <v>0</v>
          </cell>
          <cell r="S13">
            <v>2418.9599999999996</v>
          </cell>
        </row>
        <row r="14">
          <cell r="D14">
            <v>2185420</v>
          </cell>
          <cell r="E14">
            <v>3352.4723199999999</v>
          </cell>
          <cell r="S14">
            <v>1007.6828666399999</v>
          </cell>
        </row>
        <row r="15">
          <cell r="D15">
            <v>1198300</v>
          </cell>
          <cell r="E15">
            <v>3450.2520099999997</v>
          </cell>
          <cell r="S15">
            <v>4293.0220875799996</v>
          </cell>
        </row>
        <row r="16">
          <cell r="D16">
            <v>0</v>
          </cell>
          <cell r="E16">
            <v>0</v>
          </cell>
          <cell r="S16">
            <v>2461.9373999999998</v>
          </cell>
        </row>
        <row r="17">
          <cell r="D17">
            <v>739795</v>
          </cell>
          <cell r="E17">
            <v>1714.0817299999999</v>
          </cell>
          <cell r="S17">
            <v>791.87810458000001</v>
          </cell>
        </row>
        <row r="18">
          <cell r="D18">
            <v>246901</v>
          </cell>
          <cell r="E18">
            <v>733.86</v>
          </cell>
          <cell r="S18">
            <v>349.20317699999998</v>
          </cell>
        </row>
        <row r="19">
          <cell r="D19">
            <v>177741</v>
          </cell>
          <cell r="E19">
            <v>696.88468999999998</v>
          </cell>
          <cell r="S19">
            <v>424.51374299999998</v>
          </cell>
        </row>
        <row r="20">
          <cell r="D20">
            <v>33863</v>
          </cell>
          <cell r="E20">
            <v>305.42559</v>
          </cell>
          <cell r="S20">
            <v>265.48966299999955</v>
          </cell>
        </row>
        <row r="21">
          <cell r="D21">
            <v>1087272</v>
          </cell>
          <cell r="E21">
            <v>3581.2705799999999</v>
          </cell>
          <cell r="S21">
            <v>3076.9676884300002</v>
          </cell>
        </row>
        <row r="22">
          <cell r="D22">
            <v>501896</v>
          </cell>
          <cell r="E22">
            <v>856.06031999999993</v>
          </cell>
          <cell r="S22">
            <v>89.628530380000001</v>
          </cell>
        </row>
        <row r="23">
          <cell r="D23">
            <v>501896</v>
          </cell>
          <cell r="E23">
            <v>856.06031999999993</v>
          </cell>
          <cell r="S23">
            <v>89.628530380000001</v>
          </cell>
        </row>
        <row r="24">
          <cell r="D24">
            <v>571376</v>
          </cell>
          <cell r="E24">
            <v>2706.8909599999997</v>
          </cell>
          <cell r="S24">
            <v>2979.02979443</v>
          </cell>
        </row>
        <row r="25">
          <cell r="D25">
            <v>181203</v>
          </cell>
          <cell r="E25">
            <v>302.86246</v>
          </cell>
          <cell r="S25">
            <v>581.75563818000001</v>
          </cell>
        </row>
        <row r="26">
          <cell r="D26">
            <v>221715</v>
          </cell>
          <cell r="E26">
            <v>555.69269999999995</v>
          </cell>
          <cell r="S26">
            <v>547.54657024999995</v>
          </cell>
        </row>
        <row r="27">
          <cell r="D27">
            <v>59507</v>
          </cell>
          <cell r="E27">
            <v>264.27719999999999</v>
          </cell>
          <cell r="S27">
            <v>294.66603450000002</v>
          </cell>
        </row>
        <row r="28">
          <cell r="D28">
            <v>108951</v>
          </cell>
          <cell r="E28">
            <v>1584.0586000000001</v>
          </cell>
          <cell r="S28">
            <v>1555.0615515</v>
          </cell>
        </row>
        <row r="29">
          <cell r="D29">
            <v>2094</v>
          </cell>
          <cell r="E29">
            <v>6.17</v>
          </cell>
          <cell r="S29">
            <v>4.0713565000000003</v>
          </cell>
        </row>
        <row r="30">
          <cell r="D30">
            <v>11906</v>
          </cell>
          <cell r="E30">
            <v>12.149300000000002</v>
          </cell>
          <cell r="S30">
            <v>4.2380071199999989</v>
          </cell>
        </row>
        <row r="31">
          <cell r="D31">
            <v>8755</v>
          </cell>
          <cell r="E31">
            <v>8.8800000000000008</v>
          </cell>
          <cell r="S31">
            <v>2.8884971200000007</v>
          </cell>
        </row>
        <row r="32">
          <cell r="D32">
            <v>2095</v>
          </cell>
          <cell r="E32">
            <v>2.1074799999999998</v>
          </cell>
          <cell r="S32">
            <v>0.98859900000000001</v>
          </cell>
        </row>
        <row r="33">
          <cell r="D33">
            <v>1056</v>
          </cell>
          <cell r="E33">
            <v>1.1618199999999999</v>
          </cell>
          <cell r="S33">
            <v>0.36091099999999998</v>
          </cell>
        </row>
        <row r="34">
          <cell r="D34">
            <v>45213</v>
          </cell>
          <cell r="E34">
            <v>0</v>
          </cell>
          <cell r="F34">
            <v>1372490</v>
          </cell>
          <cell r="S34">
            <v>933.06928649999998</v>
          </cell>
        </row>
        <row r="35">
          <cell r="D35">
            <v>41545</v>
          </cell>
          <cell r="F35">
            <v>1317597.29</v>
          </cell>
          <cell r="S35">
            <v>895.37228500000003</v>
          </cell>
        </row>
        <row r="36">
          <cell r="D36">
            <v>0</v>
          </cell>
          <cell r="E36">
            <v>0</v>
          </cell>
          <cell r="S36">
            <v>0</v>
          </cell>
        </row>
        <row r="37">
          <cell r="D37">
            <v>0</v>
          </cell>
          <cell r="E37">
            <v>0</v>
          </cell>
          <cell r="S37">
            <v>0</v>
          </cell>
        </row>
        <row r="38">
          <cell r="D38">
            <v>0</v>
          </cell>
          <cell r="E38">
            <v>0</v>
          </cell>
          <cell r="S38">
            <v>0</v>
          </cell>
        </row>
        <row r="39">
          <cell r="D39">
            <v>3668</v>
          </cell>
          <cell r="F39">
            <v>54892.71</v>
          </cell>
          <cell r="S39">
            <v>37.697001499999992</v>
          </cell>
        </row>
        <row r="40">
          <cell r="D40">
            <v>0</v>
          </cell>
          <cell r="E40">
            <v>0</v>
          </cell>
          <cell r="S40">
            <v>0</v>
          </cell>
        </row>
        <row r="41">
          <cell r="D41">
            <v>4578</v>
          </cell>
          <cell r="E41">
            <v>0</v>
          </cell>
          <cell r="F41">
            <v>17760</v>
          </cell>
          <cell r="S41">
            <v>9.525990000000002</v>
          </cell>
        </row>
        <row r="42">
          <cell r="D42">
            <v>4504</v>
          </cell>
          <cell r="F42">
            <v>17760</v>
          </cell>
          <cell r="S42">
            <v>9.5176780000000019</v>
          </cell>
        </row>
        <row r="43">
          <cell r="D43">
            <v>74</v>
          </cell>
          <cell r="S43">
            <v>8.3119999999999982E-3</v>
          </cell>
        </row>
        <row r="44">
          <cell r="D44">
            <v>1310333</v>
          </cell>
          <cell r="E44">
            <v>0</v>
          </cell>
          <cell r="F44">
            <v>6496290</v>
          </cell>
          <cell r="S44">
            <v>12127.22437010666</v>
          </cell>
        </row>
        <row r="45">
          <cell r="D45">
            <v>1310043</v>
          </cell>
          <cell r="F45">
            <v>6494718.9500000002</v>
          </cell>
          <cell r="S45">
            <v>12124.869374106658</v>
          </cell>
        </row>
        <row r="46">
          <cell r="D46">
            <v>2013</v>
          </cell>
          <cell r="F46">
            <v>11497.4</v>
          </cell>
          <cell r="S46">
            <v>34.727219400000003</v>
          </cell>
        </row>
        <row r="47">
          <cell r="D47">
            <v>1308030</v>
          </cell>
          <cell r="F47">
            <v>6483221.5499999998</v>
          </cell>
          <cell r="S47">
            <v>12090.14215470666</v>
          </cell>
        </row>
        <row r="48">
          <cell r="D48">
            <v>1308030</v>
          </cell>
          <cell r="F48">
            <v>6483221.5499999998</v>
          </cell>
          <cell r="S48">
            <v>12090.14215470666</v>
          </cell>
        </row>
        <row r="49">
          <cell r="D49">
            <v>0</v>
          </cell>
          <cell r="F49">
            <v>0</v>
          </cell>
          <cell r="S49">
            <v>0</v>
          </cell>
        </row>
        <row r="50">
          <cell r="D50">
            <v>290</v>
          </cell>
          <cell r="F50">
            <v>1571.05</v>
          </cell>
          <cell r="S50">
            <v>2.3549959999999999</v>
          </cell>
        </row>
        <row r="51">
          <cell r="D51">
            <v>290</v>
          </cell>
          <cell r="S51">
            <v>2.3549959999999999</v>
          </cell>
        </row>
        <row r="52">
          <cell r="E52">
            <v>168.53121999999999</v>
          </cell>
          <cell r="F52">
            <v>152280.41</v>
          </cell>
        </row>
        <row r="53">
          <cell r="D53">
            <v>73798</v>
          </cell>
          <cell r="S53">
            <v>240.53695724999997</v>
          </cell>
        </row>
        <row r="54">
          <cell r="D54">
            <v>34258</v>
          </cell>
          <cell r="E54">
            <v>60.94</v>
          </cell>
          <cell r="S54">
            <v>73.827367499999994</v>
          </cell>
        </row>
        <row r="55">
          <cell r="D55">
            <v>11359</v>
          </cell>
          <cell r="E55">
            <v>29.491769999999999</v>
          </cell>
          <cell r="S55">
            <v>46.226153000000004</v>
          </cell>
        </row>
        <row r="56">
          <cell r="D56">
            <v>28181</v>
          </cell>
          <cell r="E56">
            <v>78.09944999999999</v>
          </cell>
          <cell r="S56">
            <v>120.48343675000001</v>
          </cell>
        </row>
        <row r="57">
          <cell r="D57">
            <v>34474</v>
          </cell>
          <cell r="E57">
            <v>0</v>
          </cell>
          <cell r="F57">
            <v>152280.41</v>
          </cell>
          <cell r="S57">
            <v>226.129998</v>
          </cell>
        </row>
        <row r="58">
          <cell r="D58">
            <v>24893</v>
          </cell>
          <cell r="E58">
            <v>0</v>
          </cell>
          <cell r="F58">
            <v>105332</v>
          </cell>
          <cell r="S58">
            <v>166.74634074999997</v>
          </cell>
        </row>
        <row r="59">
          <cell r="D59">
            <v>5889</v>
          </cell>
          <cell r="E59">
            <v>0</v>
          </cell>
          <cell r="F59">
            <v>27490.28</v>
          </cell>
          <cell r="S59">
            <v>45.101207000000002</v>
          </cell>
        </row>
        <row r="60">
          <cell r="D60">
            <v>3692</v>
          </cell>
          <cell r="E60">
            <v>0</v>
          </cell>
          <cell r="F60">
            <v>19458.13</v>
          </cell>
          <cell r="S60">
            <v>14.282450249999998</v>
          </cell>
        </row>
        <row r="61">
          <cell r="D61">
            <v>24698</v>
          </cell>
          <cell r="E61">
            <v>71.36</v>
          </cell>
          <cell r="S61">
            <v>88.074019449999994</v>
          </cell>
        </row>
        <row r="62">
          <cell r="D62">
            <v>20138</v>
          </cell>
          <cell r="E62">
            <v>64.55</v>
          </cell>
          <cell r="S62">
            <v>78.643899700000006</v>
          </cell>
        </row>
        <row r="63">
          <cell r="D63">
            <v>4560</v>
          </cell>
          <cell r="E63">
            <v>6.81</v>
          </cell>
          <cell r="S63">
            <v>9.4301197500000011</v>
          </cell>
        </row>
        <row r="64">
          <cell r="D64">
            <v>4560</v>
          </cell>
          <cell r="E64">
            <v>6.81</v>
          </cell>
          <cell r="S64">
            <v>9.4301197500000011</v>
          </cell>
        </row>
        <row r="66">
          <cell r="D66">
            <v>12733</v>
          </cell>
          <cell r="E66">
            <v>102.26</v>
          </cell>
          <cell r="S66">
            <v>96.338166400000006</v>
          </cell>
        </row>
        <row r="67">
          <cell r="D67">
            <v>103</v>
          </cell>
          <cell r="E67">
            <v>1.93</v>
          </cell>
          <cell r="S67">
            <v>0.53220699999999999</v>
          </cell>
        </row>
        <row r="76">
          <cell r="D76">
            <v>4009</v>
          </cell>
          <cell r="E76">
            <v>1667.2509899999998</v>
          </cell>
          <cell r="S76">
            <v>1303.6575666099995</v>
          </cell>
        </row>
        <row r="77">
          <cell r="D77">
            <v>1168</v>
          </cell>
          <cell r="E77">
            <v>0</v>
          </cell>
          <cell r="S77">
            <v>214.71637324</v>
          </cell>
        </row>
        <row r="78">
          <cell r="S78">
            <v>0.188002</v>
          </cell>
        </row>
        <row r="79">
          <cell r="S79">
            <v>1.0378472999999999</v>
          </cell>
        </row>
        <row r="80">
          <cell r="D80">
            <v>188</v>
          </cell>
          <cell r="E80">
            <v>0</v>
          </cell>
          <cell r="S80">
            <v>48.905843000000004</v>
          </cell>
        </row>
        <row r="81">
          <cell r="S81">
            <v>644.00447925000003</v>
          </cell>
        </row>
        <row r="82">
          <cell r="S82">
            <v>607.45153400000004</v>
          </cell>
        </row>
        <row r="83">
          <cell r="S83">
            <v>1199.404184</v>
          </cell>
        </row>
        <row r="84">
          <cell r="D84">
            <v>199</v>
          </cell>
          <cell r="E84">
            <v>0</v>
          </cell>
          <cell r="S84">
            <v>50.449468499999988</v>
          </cell>
        </row>
        <row r="85">
          <cell r="S85">
            <v>22.035671999999995</v>
          </cell>
        </row>
        <row r="86">
          <cell r="S86">
            <v>24.876086000000001</v>
          </cell>
        </row>
        <row r="87">
          <cell r="S87">
            <v>41.307221999999996</v>
          </cell>
        </row>
        <row r="88">
          <cell r="D88">
            <v>49</v>
          </cell>
          <cell r="E88">
            <v>11.4895</v>
          </cell>
          <cell r="S88">
            <v>17.132743999999999</v>
          </cell>
        </row>
        <row r="89">
          <cell r="S89">
            <v>5.7275760000000009</v>
          </cell>
        </row>
        <row r="90">
          <cell r="S90">
            <v>6.5308580000000003</v>
          </cell>
        </row>
        <row r="91">
          <cell r="S91">
            <v>10.056251000000001</v>
          </cell>
        </row>
        <row r="92">
          <cell r="E92">
            <v>0</v>
          </cell>
          <cell r="S92">
            <v>0.41340300000000002</v>
          </cell>
        </row>
        <row r="93">
          <cell r="D93">
            <v>4261</v>
          </cell>
          <cell r="E93">
            <v>977.79553999999996</v>
          </cell>
          <cell r="S93">
            <v>832.55288252999981</v>
          </cell>
        </row>
        <row r="94">
          <cell r="S94">
            <v>360.83580753999996</v>
          </cell>
        </row>
        <row r="95">
          <cell r="S95">
            <v>255.88049099999995</v>
          </cell>
        </row>
        <row r="96">
          <cell r="S96">
            <v>440.9629746</v>
          </cell>
        </row>
        <row r="97">
          <cell r="D97">
            <v>2</v>
          </cell>
          <cell r="E97">
            <v>0</v>
          </cell>
          <cell r="S97">
            <v>0.13696700000000003</v>
          </cell>
        </row>
        <row r="98">
          <cell r="S98">
            <v>2.7120999999999999E-2</v>
          </cell>
        </row>
        <row r="99">
          <cell r="S99">
            <v>2.6779000000000001E-2</v>
          </cell>
        </row>
        <row r="100">
          <cell r="S100">
            <v>5.2428999999999996E-2</v>
          </cell>
        </row>
        <row r="101">
          <cell r="D101">
            <v>11</v>
          </cell>
          <cell r="E101">
            <v>1.8149999999999999</v>
          </cell>
          <cell r="S101">
            <v>1.1750870000000002</v>
          </cell>
        </row>
        <row r="102">
          <cell r="S102">
            <v>0.98583300000000007</v>
          </cell>
        </row>
        <row r="103">
          <cell r="S103">
            <v>0.51713500000000001</v>
          </cell>
        </row>
        <row r="104">
          <cell r="S104">
            <v>1.6700539999999999</v>
          </cell>
        </row>
        <row r="105">
          <cell r="D105">
            <v>127</v>
          </cell>
          <cell r="E105">
            <v>47.458199999999998</v>
          </cell>
          <cell r="S105">
            <v>47.078315319999994</v>
          </cell>
        </row>
        <row r="106">
          <cell r="D106">
            <v>116</v>
          </cell>
          <cell r="E106">
            <v>37.139000000000003</v>
          </cell>
          <cell r="S106">
            <v>137.65589982</v>
          </cell>
        </row>
        <row r="107">
          <cell r="D107">
            <v>194</v>
          </cell>
          <cell r="E107">
            <v>96.028999999999996</v>
          </cell>
          <cell r="S107">
            <v>183.98969450000001</v>
          </cell>
        </row>
        <row r="108">
          <cell r="D108">
            <v>484</v>
          </cell>
          <cell r="E108">
            <v>99.268000000000001</v>
          </cell>
          <cell r="S108">
            <v>153.93891600000001</v>
          </cell>
        </row>
        <row r="109">
          <cell r="D109">
            <v>9</v>
          </cell>
          <cell r="E109">
            <v>4.0999999999999996</v>
          </cell>
          <cell r="S109">
            <v>5.5398590000000008</v>
          </cell>
        </row>
        <row r="115">
          <cell r="D115">
            <v>380</v>
          </cell>
          <cell r="E115">
            <v>1230.624</v>
          </cell>
          <cell r="S115">
            <v>1871.6396882299996</v>
          </cell>
        </row>
        <row r="116">
          <cell r="S116">
            <v>0.11617000000000002</v>
          </cell>
        </row>
        <row r="117">
          <cell r="S117">
            <v>1.6953079999999998</v>
          </cell>
        </row>
        <row r="118">
          <cell r="D118">
            <v>1</v>
          </cell>
          <cell r="E118">
            <v>0</v>
          </cell>
          <cell r="S118">
            <v>2.4581909999999998</v>
          </cell>
        </row>
        <row r="119">
          <cell r="S119">
            <v>938.87712750000003</v>
          </cell>
        </row>
        <row r="120">
          <cell r="S120">
            <v>875.711727</v>
          </cell>
        </row>
        <row r="121">
          <cell r="S121">
            <v>1724.8878399999999</v>
          </cell>
        </row>
        <row r="122">
          <cell r="D122">
            <v>4</v>
          </cell>
          <cell r="E122">
            <v>0</v>
          </cell>
          <cell r="S122">
            <v>8.5734680000000001</v>
          </cell>
        </row>
        <row r="123">
          <cell r="S123">
            <v>4.3201149999999995</v>
          </cell>
        </row>
        <row r="124">
          <cell r="S124">
            <v>4.1972310000000004</v>
          </cell>
        </row>
        <row r="125">
          <cell r="S125">
            <v>9.3386059999999986</v>
          </cell>
        </row>
        <row r="126">
          <cell r="D126">
            <v>4</v>
          </cell>
          <cell r="E126">
            <v>9.5</v>
          </cell>
          <cell r="S126">
            <v>22.665863000000002</v>
          </cell>
        </row>
        <row r="127">
          <cell r="S127">
            <v>8.7314830000000008</v>
          </cell>
        </row>
        <row r="128">
          <cell r="S128">
            <v>8.9463519999999992</v>
          </cell>
        </row>
        <row r="129">
          <cell r="S129">
            <v>16.581935999999999</v>
          </cell>
        </row>
        <row r="130">
          <cell r="D130">
            <v>1</v>
          </cell>
          <cell r="E130">
            <v>8</v>
          </cell>
          <cell r="S130">
            <v>43.282000000000004</v>
          </cell>
        </row>
        <row r="131">
          <cell r="D131">
            <v>153</v>
          </cell>
          <cell r="E131">
            <v>464.11799999999999</v>
          </cell>
          <cell r="S131">
            <v>507.52475971000013</v>
          </cell>
        </row>
        <row r="132">
          <cell r="S132">
            <v>215.717623</v>
          </cell>
        </row>
        <row r="133">
          <cell r="S133">
            <v>182.23587499999999</v>
          </cell>
        </row>
        <row r="134">
          <cell r="S134">
            <v>292.30426428999999</v>
          </cell>
        </row>
        <row r="135">
          <cell r="D135">
            <v>1</v>
          </cell>
          <cell r="E135">
            <v>0</v>
          </cell>
          <cell r="S135">
            <v>0.75290000000000001</v>
          </cell>
        </row>
        <row r="136">
          <cell r="S136">
            <v>0.3206</v>
          </cell>
        </row>
        <row r="137">
          <cell r="S137">
            <v>0.32329999999999998</v>
          </cell>
        </row>
        <row r="138">
          <cell r="S138">
            <v>0.44650000000000001</v>
          </cell>
        </row>
        <row r="139">
          <cell r="D139">
            <v>0</v>
          </cell>
          <cell r="E139">
            <v>0</v>
          </cell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  <row r="143">
          <cell r="D143">
            <v>19</v>
          </cell>
          <cell r="E143">
            <v>43.975000000000001</v>
          </cell>
          <cell r="S143">
            <v>17.04318</v>
          </cell>
        </row>
        <row r="144">
          <cell r="D144">
            <v>13</v>
          </cell>
          <cell r="E144">
            <v>43.75</v>
          </cell>
          <cell r="S144">
            <v>247.92704500000002</v>
          </cell>
        </row>
        <row r="145">
          <cell r="D145">
            <v>21</v>
          </cell>
          <cell r="E145">
            <v>61.704999999999998</v>
          </cell>
          <cell r="S145">
            <v>124.07275300000001</v>
          </cell>
        </row>
        <row r="146">
          <cell r="D146">
            <v>8</v>
          </cell>
          <cell r="E146">
            <v>20.802</v>
          </cell>
          <cell r="S146">
            <v>40.313566000000002</v>
          </cell>
        </row>
        <row r="147">
          <cell r="D147">
            <v>1</v>
          </cell>
          <cell r="E147">
            <v>4</v>
          </cell>
          <cell r="S147">
            <v>2.9508000000000001</v>
          </cell>
        </row>
        <row r="149">
          <cell r="D149">
            <v>38</v>
          </cell>
          <cell r="E149">
            <v>640.84900000000005</v>
          </cell>
          <cell r="S149">
            <v>1093.5190260000002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S152">
            <v>0</v>
          </cell>
        </row>
        <row r="153">
          <cell r="S153">
            <v>529.31577299999992</v>
          </cell>
        </row>
        <row r="154">
          <cell r="S154">
            <v>475.62010000000004</v>
          </cell>
        </row>
        <row r="155">
          <cell r="S155">
            <v>1084.8459339999999</v>
          </cell>
        </row>
        <row r="156">
          <cell r="D156">
            <v>6</v>
          </cell>
          <cell r="E156">
            <v>143.19999999999999</v>
          </cell>
          <cell r="S156">
            <v>382.26574400000004</v>
          </cell>
        </row>
        <row r="157">
          <cell r="S157">
            <v>186.79335500000002</v>
          </cell>
        </row>
        <row r="158">
          <cell r="S158">
            <v>189.01193999999998</v>
          </cell>
        </row>
        <row r="159">
          <cell r="S159">
            <v>369.70337299999994</v>
          </cell>
        </row>
        <row r="160">
          <cell r="D160">
            <v>2</v>
          </cell>
          <cell r="E160">
            <v>34.700000000000003</v>
          </cell>
          <cell r="S160">
            <v>209.47580000000002</v>
          </cell>
        </row>
        <row r="161">
          <cell r="D161">
            <v>4</v>
          </cell>
          <cell r="E161">
            <v>18.07</v>
          </cell>
          <cell r="S161">
            <v>21.851770999999999</v>
          </cell>
        </row>
        <row r="162">
          <cell r="S162">
            <v>6.7303700000000015</v>
          </cell>
        </row>
        <row r="163">
          <cell r="S163">
            <v>7.1800499999999996</v>
          </cell>
        </row>
        <row r="164">
          <cell r="S164">
            <v>10.480162</v>
          </cell>
        </row>
        <row r="165">
          <cell r="E165">
            <v>0</v>
          </cell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D169">
            <v>1</v>
          </cell>
          <cell r="E169">
            <v>15</v>
          </cell>
          <cell r="S169">
            <v>17.779627000000001</v>
          </cell>
        </row>
        <row r="170">
          <cell r="S170">
            <v>12.677378000000001</v>
          </cell>
        </row>
        <row r="171">
          <cell r="S171">
            <v>8.6599679999999992</v>
          </cell>
        </row>
        <row r="172">
          <cell r="S172">
            <v>21.814976999999999</v>
          </cell>
        </row>
        <row r="173">
          <cell r="D173">
            <v>19</v>
          </cell>
          <cell r="E173">
            <v>1654.4078</v>
          </cell>
          <cell r="S173">
            <v>1642.3501218700001</v>
          </cell>
        </row>
        <row r="174">
          <cell r="D174">
            <v>2</v>
          </cell>
          <cell r="E174">
            <v>64.75</v>
          </cell>
          <cell r="S174">
            <v>260.38849999999996</v>
          </cell>
        </row>
        <row r="175">
          <cell r="D175">
            <v>11</v>
          </cell>
          <cell r="E175">
            <v>121.5</v>
          </cell>
          <cell r="S175">
            <v>386.274181</v>
          </cell>
        </row>
        <row r="176">
          <cell r="D176">
            <v>4</v>
          </cell>
          <cell r="E176">
            <v>21.25</v>
          </cell>
          <cell r="S176">
            <v>88.577284999999989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 refreshError="1"/>
      <sheetData sheetId="1">
        <row r="27">
          <cell r="E27">
            <v>8657.3668749999997</v>
          </cell>
          <cell r="F27">
            <v>8331.8834399893276</v>
          </cell>
        </row>
        <row r="28">
          <cell r="E28">
            <v>938.872345</v>
          </cell>
          <cell r="F28">
            <v>938.87234511758322</v>
          </cell>
        </row>
        <row r="29">
          <cell r="E29">
            <v>5543.5367999999999</v>
          </cell>
          <cell r="F29">
            <v>6245.2981474322733</v>
          </cell>
        </row>
        <row r="31">
          <cell r="E31">
            <v>2981.96</v>
          </cell>
          <cell r="F31">
            <v>3078.5370606109318</v>
          </cell>
        </row>
        <row r="32">
          <cell r="E32">
            <v>6345.2105600000004</v>
          </cell>
          <cell r="F32">
            <v>5889.869009911924</v>
          </cell>
        </row>
        <row r="33">
          <cell r="E33">
            <v>505.064505</v>
          </cell>
          <cell r="F33">
            <v>2955.2632952374074</v>
          </cell>
        </row>
        <row r="34">
          <cell r="E34">
            <v>-1142.3032700000001</v>
          </cell>
          <cell r="F34">
            <v>-1195.1726566633808</v>
          </cell>
        </row>
        <row r="35">
          <cell r="E35">
            <v>60.119999999999976</v>
          </cell>
          <cell r="F35">
            <v>0</v>
          </cell>
        </row>
        <row r="36">
          <cell r="E36">
            <v>922.39892000000009</v>
          </cell>
          <cell r="F36">
            <v>922.39892056439999</v>
          </cell>
        </row>
        <row r="37">
          <cell r="E37">
            <v>3530.04</v>
          </cell>
          <cell r="F37">
            <v>4134.1354178476258</v>
          </cell>
        </row>
        <row r="39">
          <cell r="E39">
            <v>0</v>
          </cell>
          <cell r="F39">
            <v>963.1845013819426</v>
          </cell>
        </row>
        <row r="42">
          <cell r="G42">
            <v>811.38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8657.3668749999997</v>
          </cell>
          <cell r="F27">
            <v>8331.8834399893276</v>
          </cell>
        </row>
        <row r="28">
          <cell r="E28">
            <v>938.872345</v>
          </cell>
          <cell r="F28">
            <v>938.87234511758322</v>
          </cell>
        </row>
        <row r="29">
          <cell r="E29">
            <v>5543.5367999999999</v>
          </cell>
          <cell r="F29">
            <v>6317.7794701106559</v>
          </cell>
        </row>
        <row r="31">
          <cell r="E31">
            <v>2981.96</v>
          </cell>
          <cell r="F31">
            <v>3078.5370606109318</v>
          </cell>
        </row>
        <row r="32">
          <cell r="E32">
            <v>6345.2105600000004</v>
          </cell>
          <cell r="F32">
            <v>5889.869009911924</v>
          </cell>
        </row>
        <row r="33">
          <cell r="E33">
            <v>505.064505</v>
          </cell>
          <cell r="F33">
            <v>4334.0947537042048</v>
          </cell>
        </row>
        <row r="34">
          <cell r="E34">
            <v>-1142.3032700000001</v>
          </cell>
          <cell r="F34">
            <v>-1195.1726566633808</v>
          </cell>
        </row>
        <row r="35">
          <cell r="E35">
            <v>60.119999999999976</v>
          </cell>
          <cell r="F35">
            <v>0</v>
          </cell>
        </row>
        <row r="36">
          <cell r="E36">
            <v>922.39892000000009</v>
          </cell>
          <cell r="F36">
            <v>922.39892056439999</v>
          </cell>
        </row>
        <row r="37">
          <cell r="E37">
            <v>3530.04</v>
          </cell>
          <cell r="F37">
            <v>4134.1354178476258</v>
          </cell>
        </row>
        <row r="39">
          <cell r="E39">
            <v>0</v>
          </cell>
          <cell r="F39">
            <v>963.1845013819426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16">
          <cell r="N16">
            <v>1435.0747989613408</v>
          </cell>
        </row>
      </sheetData>
      <sheetData sheetId="2">
        <row r="23">
          <cell r="E23">
            <v>8374.0451300000004</v>
          </cell>
          <cell r="F23">
            <v>10048.813293120364</v>
          </cell>
        </row>
        <row r="24">
          <cell r="E24">
            <v>863.40500999999995</v>
          </cell>
          <cell r="F24">
            <v>876.47439750000001</v>
          </cell>
        </row>
        <row r="25">
          <cell r="E25">
            <v>6262.6176749999995</v>
          </cell>
          <cell r="F25">
            <v>6046.2256583879025</v>
          </cell>
        </row>
        <row r="26">
          <cell r="E26">
            <v>3487.2100000000005</v>
          </cell>
          <cell r="F26">
            <v>3768.6125395523732</v>
          </cell>
        </row>
        <row r="27">
          <cell r="E27">
            <v>6946.5646500000003</v>
          </cell>
          <cell r="F27">
            <v>5403.5723941246524</v>
          </cell>
        </row>
        <row r="28">
          <cell r="E28">
            <v>371.72794999999996</v>
          </cell>
          <cell r="F28">
            <v>3423.629394678569</v>
          </cell>
        </row>
        <row r="29">
          <cell r="E29">
            <v>-1313.6551099999999</v>
          </cell>
          <cell r="F29">
            <v>-518.72045577026427</v>
          </cell>
        </row>
        <row r="30">
          <cell r="E30">
            <v>209.91000000000003</v>
          </cell>
          <cell r="F30">
            <v>0</v>
          </cell>
        </row>
        <row r="31">
          <cell r="E31">
            <v>972.86333500000001</v>
          </cell>
          <cell r="F31">
            <v>824.08043999999995</v>
          </cell>
        </row>
        <row r="32">
          <cell r="E32">
            <v>3785.06</v>
          </cell>
          <cell r="F32">
            <v>4417.517821211899</v>
          </cell>
        </row>
        <row r="33">
          <cell r="E33">
            <v>0</v>
          </cell>
          <cell r="F33">
            <v>92.674778285399995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8374.0451300000004</v>
          </cell>
          <cell r="F23">
            <v>10048.813293120364</v>
          </cell>
        </row>
        <row r="24">
          <cell r="E24">
            <v>863.40500999999995</v>
          </cell>
          <cell r="F24">
            <v>876.47439750000001</v>
          </cell>
        </row>
        <row r="25">
          <cell r="E25">
            <v>6262.6176749999995</v>
          </cell>
          <cell r="F25">
            <v>6046.2256583879025</v>
          </cell>
        </row>
        <row r="26">
          <cell r="E26">
            <v>3487.2100000000005</v>
          </cell>
          <cell r="F26">
            <v>3768.6125395523732</v>
          </cell>
        </row>
        <row r="27">
          <cell r="E27">
            <v>6946.5646500000003</v>
          </cell>
          <cell r="F27">
            <v>5403.5723941246524</v>
          </cell>
        </row>
        <row r="28">
          <cell r="E28">
            <v>371.72794999999996</v>
          </cell>
          <cell r="F28">
            <v>5975.981289099479</v>
          </cell>
        </row>
        <row r="29">
          <cell r="E29">
            <v>-1313.6551099999999</v>
          </cell>
          <cell r="F29">
            <v>-518.72045577026427</v>
          </cell>
        </row>
        <row r="30">
          <cell r="E30">
            <v>209.91000000000003</v>
          </cell>
          <cell r="F30">
            <v>0</v>
          </cell>
        </row>
        <row r="31">
          <cell r="E31">
            <v>972.86333500000001</v>
          </cell>
          <cell r="F31">
            <v>824.08043999999995</v>
          </cell>
        </row>
        <row r="32">
          <cell r="E32">
            <v>3785.06</v>
          </cell>
          <cell r="F32">
            <v>4417.517821211899</v>
          </cell>
        </row>
        <row r="33">
          <cell r="E33">
            <v>0</v>
          </cell>
          <cell r="F33">
            <v>92.674778285399995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  <sheetName val="TSNPDCL&gt;&gt;"/>
    </sheetNames>
    <sheetDataSet>
      <sheetData sheetId="0" refreshError="1"/>
      <sheetData sheetId="1" refreshError="1"/>
      <sheetData sheetId="2" refreshError="1"/>
      <sheetData sheetId="3" refreshError="1">
        <row r="4">
          <cell r="K4">
            <v>1.8673049808386912</v>
          </cell>
        </row>
        <row r="8">
          <cell r="K8">
            <v>5.5511244194892475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5">
          <cell r="N5">
            <v>4436.9900000000007</v>
          </cell>
        </row>
        <row r="16">
          <cell r="N16">
            <v>0</v>
          </cell>
        </row>
        <row r="30">
          <cell r="N30">
            <v>0</v>
          </cell>
        </row>
        <row r="35">
          <cell r="N35">
            <v>0</v>
          </cell>
        </row>
        <row r="36">
          <cell r="N36">
            <v>0</v>
          </cell>
        </row>
        <row r="47">
          <cell r="N4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N15">
            <v>1033.8599999999999</v>
          </cell>
        </row>
        <row r="31">
          <cell r="N31">
            <v>0</v>
          </cell>
        </row>
        <row r="37">
          <cell r="N37">
            <v>0</v>
          </cell>
        </row>
        <row r="38">
          <cell r="N38">
            <v>0</v>
          </cell>
        </row>
        <row r="43">
          <cell r="N43">
            <v>0</v>
          </cell>
        </row>
        <row r="50">
          <cell r="N50">
            <v>0</v>
          </cell>
        </row>
        <row r="51">
          <cell r="N5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alavakuri, Divya" id="{2825C94D-51D4-4F3D-96ED-0C1583B8A239}" userId="S::divyakalavakuri@kpmg.com::ec7a7d6e-0912-4556-a62f-3fda5ca11c8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9" dT="2024-06-25T06:29:03.40" personId="{2825C94D-51D4-4F3D-96ED-0C1583B8A239}" id="{15729D3B-6144-4D18-8449-497EA691568A}">
    <text>Values taken from harsha's sheet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29" dT="2024-06-25T06:29:03.40" personId="{2825C94D-51D4-4F3D-96ED-0C1583B8A239}" id="{F2E3A611-6862-45C3-AD75-ADB8B0710A76}">
    <text>Values taken from harsha's sheet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E29" dT="2024-06-25T06:29:03.40" personId="{2825C94D-51D4-4F3D-96ED-0C1583B8A239}" id="{AA78EF82-3FB4-49F4-A2E3-C03643B4ECCD}">
    <text>Values taken from harsha's sheet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29" dT="2024-06-25T06:29:03.40" personId="{2825C94D-51D4-4F3D-96ED-0C1583B8A239}" id="{138860E6-181F-476F-B265-6E4F57A5CE69}">
    <text>Values taken from harsha's sheet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10"/>
  <sheetViews>
    <sheetView showGridLines="0" zoomScale="47" workbookViewId="0">
      <selection activeCell="G11" sqref="G11"/>
    </sheetView>
  </sheetViews>
  <sheetFormatPr defaultColWidth="9.1796875" defaultRowHeight="14" x14ac:dyDescent="0.25"/>
  <cols>
    <col min="1" max="16384" width="9.1796875" style="86"/>
  </cols>
  <sheetData>
    <row r="10" spans="7:7" ht="23" x14ac:dyDescent="0.25">
      <c r="G10" s="91" t="s">
        <v>1258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  <pageSetUpPr fitToPage="1"/>
  </sheetPr>
  <dimension ref="B2:H65"/>
  <sheetViews>
    <sheetView showGridLines="0" view="pageBreakPreview" topLeftCell="C1" zoomScale="70" zoomScaleNormal="92" zoomScaleSheetLayoutView="70" zoomScalePageLayoutView="38" workbookViewId="0">
      <selection activeCell="O33" sqref="O33"/>
    </sheetView>
  </sheetViews>
  <sheetFormatPr defaultColWidth="9.1796875" defaultRowHeight="14" x14ac:dyDescent="0.25"/>
  <cols>
    <col min="1" max="1" width="3.1796875" style="401" customWidth="1"/>
    <col min="2" max="2" width="8.453125" style="401" customWidth="1"/>
    <col min="3" max="3" width="21.453125" style="401" customWidth="1"/>
    <col min="4" max="4" width="43.453125" style="401" customWidth="1"/>
    <col min="5" max="5" width="13.453125" style="401" customWidth="1"/>
    <col min="6" max="6" width="11.81640625" style="401" bestFit="1" customWidth="1"/>
    <col min="7" max="7" width="14" style="401" customWidth="1"/>
    <col min="8" max="16384" width="9.1796875" style="401"/>
  </cols>
  <sheetData>
    <row r="2" spans="2:7" x14ac:dyDescent="0.25">
      <c r="C2" s="842" t="s">
        <v>8</v>
      </c>
      <c r="D2" s="843" t="s">
        <v>9</v>
      </c>
    </row>
    <row r="4" spans="2:7" x14ac:dyDescent="0.25">
      <c r="B4" s="724"/>
      <c r="C4" s="724"/>
      <c r="D4" s="865"/>
    </row>
    <row r="5" spans="2:7" ht="14" customHeight="1" x14ac:dyDescent="0.25">
      <c r="C5" s="955" t="s">
        <v>136</v>
      </c>
      <c r="D5" s="956"/>
      <c r="E5" s="952" t="s">
        <v>1179</v>
      </c>
      <c r="F5" s="952" t="s">
        <v>1180</v>
      </c>
      <c r="G5" s="952" t="s">
        <v>1181</v>
      </c>
    </row>
    <row r="6" spans="2:7" x14ac:dyDescent="0.25">
      <c r="C6" s="957"/>
      <c r="D6" s="958"/>
      <c r="E6" s="952"/>
      <c r="F6" s="952"/>
      <c r="G6" s="952"/>
    </row>
    <row r="7" spans="2:7" x14ac:dyDescent="0.25">
      <c r="C7" s="959"/>
      <c r="D7" s="960"/>
      <c r="E7" s="872" t="s">
        <v>111</v>
      </c>
      <c r="F7" s="872" t="s">
        <v>115</v>
      </c>
      <c r="G7" s="872" t="s">
        <v>115</v>
      </c>
    </row>
    <row r="8" spans="2:7" x14ac:dyDescent="0.25">
      <c r="C8" s="953" t="s">
        <v>147</v>
      </c>
      <c r="D8" s="954"/>
      <c r="E8" s="403"/>
      <c r="F8" s="403"/>
      <c r="G8" s="403"/>
    </row>
    <row r="9" spans="2:7" x14ac:dyDescent="0.25">
      <c r="C9" s="403" t="s">
        <v>148</v>
      </c>
      <c r="D9" s="403" t="s">
        <v>149</v>
      </c>
      <c r="E9" s="595">
        <v>8057103</v>
      </c>
      <c r="F9" s="595">
        <v>8436482</v>
      </c>
      <c r="G9" s="595">
        <v>8777410</v>
      </c>
    </row>
    <row r="10" spans="2:7" x14ac:dyDescent="0.25">
      <c r="C10" s="403" t="s">
        <v>150</v>
      </c>
      <c r="D10" s="403" t="s">
        <v>151</v>
      </c>
      <c r="E10" s="595">
        <v>1195827</v>
      </c>
      <c r="F10" s="595">
        <v>1244875</v>
      </c>
      <c r="G10" s="595">
        <v>1295937</v>
      </c>
    </row>
    <row r="11" spans="2:7" x14ac:dyDescent="0.25">
      <c r="C11" s="403" t="s">
        <v>152</v>
      </c>
      <c r="D11" s="403" t="s">
        <v>153</v>
      </c>
      <c r="E11" s="595">
        <v>46140</v>
      </c>
      <c r="F11" s="595">
        <v>46563</v>
      </c>
      <c r="G11" s="595">
        <v>46952</v>
      </c>
    </row>
    <row r="12" spans="2:7" x14ac:dyDescent="0.25">
      <c r="C12" s="403" t="s">
        <v>154</v>
      </c>
      <c r="D12" s="403" t="s">
        <v>155</v>
      </c>
      <c r="E12" s="595">
        <v>5470</v>
      </c>
      <c r="F12" s="595">
        <v>5924</v>
      </c>
      <c r="G12" s="595">
        <v>6365</v>
      </c>
    </row>
    <row r="13" spans="2:7" x14ac:dyDescent="0.25">
      <c r="C13" s="403" t="s">
        <v>156</v>
      </c>
      <c r="D13" s="403" t="s">
        <v>157</v>
      </c>
      <c r="E13" s="595">
        <v>1410883</v>
      </c>
      <c r="F13" s="595">
        <v>1500174</v>
      </c>
      <c r="G13" s="595">
        <v>1560174</v>
      </c>
    </row>
    <row r="14" spans="2:7" x14ac:dyDescent="0.25">
      <c r="C14" s="403" t="s">
        <v>158</v>
      </c>
      <c r="D14" s="403" t="s">
        <v>159</v>
      </c>
      <c r="E14" s="595">
        <v>109018</v>
      </c>
      <c r="F14" s="595">
        <v>109793</v>
      </c>
      <c r="G14" s="595">
        <v>110622</v>
      </c>
    </row>
    <row r="15" spans="2:7" x14ac:dyDescent="0.25">
      <c r="C15" s="403" t="s">
        <v>160</v>
      </c>
      <c r="D15" s="403" t="s">
        <v>161</v>
      </c>
      <c r="E15" s="595">
        <v>26711</v>
      </c>
      <c r="F15" s="595">
        <v>27788</v>
      </c>
      <c r="G15" s="595">
        <v>28908</v>
      </c>
    </row>
    <row r="16" spans="2:7" x14ac:dyDescent="0.25">
      <c r="C16" s="403" t="s">
        <v>162</v>
      </c>
      <c r="D16" s="403" t="s">
        <v>163</v>
      </c>
      <c r="E16" s="595">
        <v>21417</v>
      </c>
      <c r="F16" s="595">
        <v>27776</v>
      </c>
      <c r="G16" s="595">
        <v>36023</v>
      </c>
    </row>
    <row r="17" spans="3:8" x14ac:dyDescent="0.25">
      <c r="C17" s="403" t="s">
        <v>164</v>
      </c>
      <c r="D17" s="403" t="s">
        <v>165</v>
      </c>
      <c r="E17" s="595">
        <v>402</v>
      </c>
      <c r="F17" s="595">
        <v>603</v>
      </c>
      <c r="G17" s="595">
        <v>1614</v>
      </c>
    </row>
    <row r="18" spans="3:8" x14ac:dyDescent="0.25">
      <c r="C18" s="953" t="s">
        <v>166</v>
      </c>
      <c r="D18" s="954"/>
      <c r="E18" s="907">
        <v>10872971</v>
      </c>
      <c r="F18" s="907">
        <v>11399978</v>
      </c>
      <c r="G18" s="907">
        <v>11864005</v>
      </c>
      <c r="H18" s="844"/>
    </row>
    <row r="19" spans="3:8" x14ac:dyDescent="0.25">
      <c r="C19" s="953" t="s">
        <v>167</v>
      </c>
      <c r="D19" s="954"/>
      <c r="E19" s="708"/>
      <c r="F19" s="708"/>
      <c r="G19" s="708"/>
      <c r="H19" s="844"/>
    </row>
    <row r="20" spans="3:8" x14ac:dyDescent="0.25">
      <c r="C20" s="403" t="s">
        <v>168</v>
      </c>
      <c r="D20" s="403" t="s">
        <v>169</v>
      </c>
      <c r="E20" s="595">
        <v>6264</v>
      </c>
      <c r="F20" s="595">
        <v>6646</v>
      </c>
      <c r="G20" s="595">
        <v>7388</v>
      </c>
    </row>
    <row r="21" spans="3:8" x14ac:dyDescent="0.25">
      <c r="C21" s="403" t="s">
        <v>170</v>
      </c>
      <c r="D21" s="403" t="s">
        <v>171</v>
      </c>
      <c r="E21" s="595">
        <v>2</v>
      </c>
      <c r="F21" s="595">
        <v>2</v>
      </c>
      <c r="G21" s="595">
        <v>2</v>
      </c>
    </row>
    <row r="22" spans="3:8" x14ac:dyDescent="0.25">
      <c r="C22" s="403" t="s">
        <v>172</v>
      </c>
      <c r="D22" s="403" t="s">
        <v>173</v>
      </c>
      <c r="E22" s="595">
        <v>5109</v>
      </c>
      <c r="F22" s="595">
        <v>5616</v>
      </c>
      <c r="G22" s="595">
        <v>6426</v>
      </c>
    </row>
    <row r="23" spans="3:8" x14ac:dyDescent="0.25">
      <c r="C23" s="403" t="s">
        <v>174</v>
      </c>
      <c r="D23" s="403" t="s">
        <v>175</v>
      </c>
      <c r="E23" s="595">
        <v>2</v>
      </c>
      <c r="F23" s="595">
        <v>2</v>
      </c>
      <c r="G23" s="595">
        <v>2</v>
      </c>
    </row>
    <row r="24" spans="3:8" x14ac:dyDescent="0.25">
      <c r="C24" s="403" t="s">
        <v>176</v>
      </c>
      <c r="D24" s="403" t="s">
        <v>177</v>
      </c>
      <c r="E24" s="595">
        <v>13</v>
      </c>
      <c r="F24" s="595">
        <v>14</v>
      </c>
      <c r="G24" s="595">
        <v>16</v>
      </c>
    </row>
    <row r="25" spans="3:8" x14ac:dyDescent="0.25">
      <c r="C25" s="403" t="s">
        <v>178</v>
      </c>
      <c r="D25" s="403" t="s">
        <v>179</v>
      </c>
      <c r="E25" s="595">
        <v>128</v>
      </c>
      <c r="F25" s="595">
        <v>130</v>
      </c>
      <c r="G25" s="595">
        <v>132</v>
      </c>
    </row>
    <row r="26" spans="3:8" x14ac:dyDescent="0.25">
      <c r="C26" s="403" t="s">
        <v>180</v>
      </c>
      <c r="D26" s="403" t="s">
        <v>181</v>
      </c>
      <c r="E26" s="595">
        <v>117</v>
      </c>
      <c r="F26" s="595">
        <v>119</v>
      </c>
      <c r="G26" s="595">
        <v>123</v>
      </c>
    </row>
    <row r="27" spans="3:8" x14ac:dyDescent="0.25">
      <c r="C27" s="403" t="s">
        <v>182</v>
      </c>
      <c r="D27" s="403" t="s">
        <v>183</v>
      </c>
      <c r="E27" s="595">
        <v>233</v>
      </c>
      <c r="F27" s="595">
        <v>254</v>
      </c>
      <c r="G27" s="595">
        <v>280</v>
      </c>
    </row>
    <row r="28" spans="3:8" x14ac:dyDescent="0.25">
      <c r="C28" s="403" t="s">
        <v>184</v>
      </c>
      <c r="D28" s="403" t="s">
        <v>163</v>
      </c>
      <c r="E28" s="595">
        <v>668</v>
      </c>
      <c r="F28" s="595">
        <v>813</v>
      </c>
      <c r="G28" s="595">
        <v>933</v>
      </c>
    </row>
    <row r="29" spans="3:8" x14ac:dyDescent="0.25">
      <c r="C29" s="403" t="s">
        <v>185</v>
      </c>
      <c r="D29" s="403" t="s">
        <v>186</v>
      </c>
      <c r="E29" s="595"/>
      <c r="F29" s="595"/>
      <c r="G29" s="595"/>
    </row>
    <row r="30" spans="3:8" x14ac:dyDescent="0.25">
      <c r="C30" s="403" t="s">
        <v>187</v>
      </c>
      <c r="D30" s="403" t="s">
        <v>165</v>
      </c>
      <c r="E30" s="595">
        <v>34</v>
      </c>
      <c r="F30" s="595">
        <v>62</v>
      </c>
      <c r="G30" s="595">
        <v>78</v>
      </c>
    </row>
    <row r="31" spans="3:8" x14ac:dyDescent="0.25">
      <c r="C31" s="953" t="s">
        <v>188</v>
      </c>
      <c r="D31" s="954"/>
      <c r="E31" s="907">
        <v>12570</v>
      </c>
      <c r="F31" s="907">
        <v>13658</v>
      </c>
      <c r="G31" s="907">
        <v>15380</v>
      </c>
    </row>
    <row r="32" spans="3:8" x14ac:dyDescent="0.25">
      <c r="C32" s="953" t="s">
        <v>189</v>
      </c>
      <c r="D32" s="954"/>
      <c r="E32" s="403"/>
      <c r="F32" s="403"/>
      <c r="G32" s="403"/>
    </row>
    <row r="33" spans="3:8" x14ac:dyDescent="0.25">
      <c r="C33" s="403" t="s">
        <v>168</v>
      </c>
      <c r="D33" s="403" t="s">
        <v>169</v>
      </c>
      <c r="E33" s="595">
        <v>488</v>
      </c>
      <c r="F33" s="595">
        <v>550</v>
      </c>
      <c r="G33" s="595">
        <v>637</v>
      </c>
    </row>
    <row r="34" spans="3:8" x14ac:dyDescent="0.25">
      <c r="C34" s="403" t="s">
        <v>170</v>
      </c>
      <c r="D34" s="403" t="s">
        <v>171</v>
      </c>
      <c r="E34" s="595">
        <v>0</v>
      </c>
      <c r="F34" s="595">
        <v>0</v>
      </c>
      <c r="G34" s="595">
        <v>0</v>
      </c>
    </row>
    <row r="35" spans="3:8" x14ac:dyDescent="0.25">
      <c r="C35" s="403" t="s">
        <v>172</v>
      </c>
      <c r="D35" s="403" t="s">
        <v>173</v>
      </c>
      <c r="E35" s="595">
        <v>192</v>
      </c>
      <c r="F35" s="595">
        <v>215</v>
      </c>
      <c r="G35" s="595">
        <v>251</v>
      </c>
    </row>
    <row r="36" spans="3:8" x14ac:dyDescent="0.25">
      <c r="C36" s="403" t="s">
        <v>174</v>
      </c>
      <c r="D36" s="403" t="s">
        <v>175</v>
      </c>
      <c r="E36" s="595">
        <v>1</v>
      </c>
      <c r="F36" s="595">
        <v>1</v>
      </c>
      <c r="G36" s="595">
        <v>1</v>
      </c>
    </row>
    <row r="37" spans="3:8" x14ac:dyDescent="0.25">
      <c r="C37" s="403" t="s">
        <v>176</v>
      </c>
      <c r="D37" s="403" t="s">
        <v>177</v>
      </c>
      <c r="E37" s="595">
        <v>0</v>
      </c>
      <c r="F37" s="595">
        <v>0</v>
      </c>
      <c r="G37" s="595">
        <v>0</v>
      </c>
    </row>
    <row r="38" spans="3:8" x14ac:dyDescent="0.25">
      <c r="C38" s="403" t="s">
        <v>178</v>
      </c>
      <c r="D38" s="403" t="s">
        <v>179</v>
      </c>
      <c r="E38" s="595">
        <v>22</v>
      </c>
      <c r="F38" s="595">
        <v>23</v>
      </c>
      <c r="G38" s="595">
        <v>24</v>
      </c>
    </row>
    <row r="39" spans="3:8" x14ac:dyDescent="0.25">
      <c r="C39" s="403" t="s">
        <v>180</v>
      </c>
      <c r="D39" s="403" t="s">
        <v>181</v>
      </c>
      <c r="E39" s="595">
        <v>15</v>
      </c>
      <c r="F39" s="595">
        <v>16</v>
      </c>
      <c r="G39" s="595">
        <v>18</v>
      </c>
    </row>
    <row r="40" spans="3:8" x14ac:dyDescent="0.25">
      <c r="C40" s="403" t="s">
        <v>190</v>
      </c>
      <c r="D40" s="403" t="s">
        <v>191</v>
      </c>
      <c r="E40" s="595"/>
      <c r="F40" s="595"/>
      <c r="G40" s="595"/>
    </row>
    <row r="41" spans="3:8" x14ac:dyDescent="0.25">
      <c r="C41" s="403" t="s">
        <v>192</v>
      </c>
      <c r="D41" s="403" t="s">
        <v>193</v>
      </c>
      <c r="E41" s="595"/>
      <c r="F41" s="595"/>
      <c r="G41" s="595"/>
    </row>
    <row r="42" spans="3:8" x14ac:dyDescent="0.25">
      <c r="C42" s="403" t="s">
        <v>194</v>
      </c>
      <c r="D42" s="403" t="s">
        <v>183</v>
      </c>
      <c r="E42" s="595">
        <v>27</v>
      </c>
      <c r="F42" s="595">
        <v>30</v>
      </c>
      <c r="G42" s="595">
        <v>33</v>
      </c>
    </row>
    <row r="43" spans="3:8" x14ac:dyDescent="0.25">
      <c r="C43" s="403" t="s">
        <v>195</v>
      </c>
      <c r="D43" s="403" t="s">
        <v>163</v>
      </c>
      <c r="E43" s="595">
        <v>8</v>
      </c>
      <c r="F43" s="595">
        <v>8</v>
      </c>
      <c r="G43" s="595">
        <v>9</v>
      </c>
    </row>
    <row r="44" spans="3:8" x14ac:dyDescent="0.25">
      <c r="C44" s="403" t="s">
        <v>185</v>
      </c>
      <c r="D44" s="403" t="s">
        <v>186</v>
      </c>
      <c r="E44" s="595"/>
      <c r="F44" s="595"/>
      <c r="G44" s="595"/>
    </row>
    <row r="45" spans="3:8" x14ac:dyDescent="0.25">
      <c r="C45" s="403" t="s">
        <v>187</v>
      </c>
      <c r="D45" s="403" t="s">
        <v>165</v>
      </c>
      <c r="E45" s="595">
        <v>3</v>
      </c>
      <c r="F45" s="595">
        <v>4</v>
      </c>
      <c r="G45" s="595">
        <v>6</v>
      </c>
    </row>
    <row r="46" spans="3:8" x14ac:dyDescent="0.25">
      <c r="C46" s="953" t="s">
        <v>188</v>
      </c>
      <c r="D46" s="954"/>
      <c r="E46" s="907">
        <v>756</v>
      </c>
      <c r="F46" s="907">
        <v>847</v>
      </c>
      <c r="G46" s="907">
        <v>979</v>
      </c>
    </row>
    <row r="47" spans="3:8" x14ac:dyDescent="0.25">
      <c r="C47" s="953" t="s">
        <v>196</v>
      </c>
      <c r="D47" s="954"/>
      <c r="E47" s="403"/>
      <c r="F47" s="403"/>
      <c r="G47" s="403"/>
    </row>
    <row r="48" spans="3:8" x14ac:dyDescent="0.25">
      <c r="C48" s="403" t="s">
        <v>168</v>
      </c>
      <c r="D48" s="403" t="s">
        <v>169</v>
      </c>
      <c r="E48" s="595">
        <v>48</v>
      </c>
      <c r="F48" s="595">
        <v>50</v>
      </c>
      <c r="G48" s="595">
        <v>53</v>
      </c>
      <c r="H48" s="844"/>
    </row>
    <row r="49" spans="3:8" x14ac:dyDescent="0.25">
      <c r="C49" s="403" t="s">
        <v>170</v>
      </c>
      <c r="D49" s="403" t="s">
        <v>171</v>
      </c>
      <c r="E49" s="595">
        <v>1</v>
      </c>
      <c r="F49" s="595">
        <v>1</v>
      </c>
      <c r="G49" s="595"/>
      <c r="H49" s="844"/>
    </row>
    <row r="50" spans="3:8" x14ac:dyDescent="0.25">
      <c r="C50" s="403" t="s">
        <v>172</v>
      </c>
      <c r="D50" s="403" t="s">
        <v>173</v>
      </c>
      <c r="E50" s="595">
        <v>10</v>
      </c>
      <c r="F50" s="595">
        <v>10</v>
      </c>
      <c r="G50" s="595">
        <v>11</v>
      </c>
      <c r="H50" s="844"/>
    </row>
    <row r="51" spans="3:8" x14ac:dyDescent="0.25">
      <c r="C51" s="403" t="s">
        <v>174</v>
      </c>
      <c r="D51" s="403" t="s">
        <v>175</v>
      </c>
      <c r="E51" s="595"/>
      <c r="F51" s="595"/>
      <c r="G51" s="595"/>
      <c r="H51" s="844"/>
    </row>
    <row r="52" spans="3:8" x14ac:dyDescent="0.25">
      <c r="C52" s="403" t="s">
        <v>176</v>
      </c>
      <c r="D52" s="403" t="s">
        <v>177</v>
      </c>
      <c r="E52" s="595">
        <v>1</v>
      </c>
      <c r="F52" s="595">
        <v>1</v>
      </c>
      <c r="G52" s="595">
        <v>1</v>
      </c>
      <c r="H52" s="844"/>
    </row>
    <row r="53" spans="3:8" x14ac:dyDescent="0.25">
      <c r="C53" s="403" t="s">
        <v>178</v>
      </c>
      <c r="D53" s="403" t="s">
        <v>179</v>
      </c>
      <c r="E53" s="595">
        <v>22</v>
      </c>
      <c r="F53" s="595">
        <v>23</v>
      </c>
      <c r="G53" s="595">
        <v>23</v>
      </c>
      <c r="H53" s="844"/>
    </row>
    <row r="54" spans="3:8" x14ac:dyDescent="0.25">
      <c r="C54" s="403" t="s">
        <v>180</v>
      </c>
      <c r="D54" s="403" t="s">
        <v>197</v>
      </c>
      <c r="E54" s="595">
        <v>2</v>
      </c>
      <c r="F54" s="595">
        <v>2</v>
      </c>
      <c r="G54" s="595">
        <v>2</v>
      </c>
      <c r="H54" s="844"/>
    </row>
    <row r="55" spans="3:8" x14ac:dyDescent="0.25">
      <c r="C55" s="403" t="s">
        <v>198</v>
      </c>
      <c r="D55" s="403" t="s">
        <v>199</v>
      </c>
      <c r="E55" s="595">
        <v>15</v>
      </c>
      <c r="F55" s="595">
        <v>16</v>
      </c>
      <c r="G55" s="595">
        <v>17</v>
      </c>
      <c r="H55" s="844"/>
    </row>
    <row r="56" spans="3:8" x14ac:dyDescent="0.25">
      <c r="C56" s="403" t="s">
        <v>182</v>
      </c>
      <c r="D56" s="403" t="s">
        <v>183</v>
      </c>
      <c r="E56" s="595">
        <v>4</v>
      </c>
      <c r="F56" s="595">
        <v>4</v>
      </c>
      <c r="G56" s="595">
        <v>4</v>
      </c>
      <c r="H56" s="844"/>
    </row>
    <row r="57" spans="3:8" x14ac:dyDescent="0.25">
      <c r="C57" s="403" t="s">
        <v>184</v>
      </c>
      <c r="D57" s="403" t="s">
        <v>163</v>
      </c>
      <c r="E57" s="595"/>
      <c r="F57" s="595"/>
      <c r="G57" s="595"/>
      <c r="H57" s="844"/>
    </row>
    <row r="58" spans="3:8" x14ac:dyDescent="0.25">
      <c r="C58" s="403" t="s">
        <v>185</v>
      </c>
      <c r="D58" s="403" t="s">
        <v>186</v>
      </c>
      <c r="E58" s="595"/>
      <c r="F58" s="595"/>
      <c r="G58" s="595"/>
      <c r="H58" s="844"/>
    </row>
    <row r="59" spans="3:8" x14ac:dyDescent="0.25">
      <c r="C59" s="403" t="s">
        <v>187</v>
      </c>
      <c r="D59" s="403" t="s">
        <v>165</v>
      </c>
      <c r="E59" s="595"/>
      <c r="F59" s="595"/>
      <c r="G59" s="595">
        <v>1</v>
      </c>
      <c r="H59" s="844"/>
    </row>
    <row r="60" spans="3:8" x14ac:dyDescent="0.25">
      <c r="C60" s="953" t="s">
        <v>188</v>
      </c>
      <c r="D60" s="954"/>
      <c r="E60" s="907">
        <v>103</v>
      </c>
      <c r="F60" s="907">
        <v>107</v>
      </c>
      <c r="G60" s="907">
        <v>112</v>
      </c>
    </row>
    <row r="61" spans="3:8" x14ac:dyDescent="0.25">
      <c r="C61" s="953" t="s">
        <v>200</v>
      </c>
      <c r="D61" s="954"/>
      <c r="E61" s="907">
        <v>13429</v>
      </c>
      <c r="F61" s="907">
        <v>14612</v>
      </c>
      <c r="G61" s="907">
        <v>16471</v>
      </c>
    </row>
    <row r="62" spans="3:8" x14ac:dyDescent="0.25">
      <c r="C62" s="953" t="s">
        <v>201</v>
      </c>
      <c r="D62" s="954"/>
      <c r="E62" s="907">
        <v>10886400</v>
      </c>
      <c r="F62" s="907">
        <v>11414590</v>
      </c>
      <c r="G62" s="907">
        <v>11880476</v>
      </c>
    </row>
    <row r="64" spans="3:8" x14ac:dyDescent="0.25">
      <c r="D64" s="719"/>
    </row>
    <row r="65" spans="4:4" x14ac:dyDescent="0.25">
      <c r="D65" s="720"/>
    </row>
  </sheetData>
  <mergeCells count="14">
    <mergeCell ref="C60:D60"/>
    <mergeCell ref="C61:D61"/>
    <mergeCell ref="C62:D62"/>
    <mergeCell ref="E5:E6"/>
    <mergeCell ref="F5:F6"/>
    <mergeCell ref="G5:G6"/>
    <mergeCell ref="C46:D46"/>
    <mergeCell ref="C47:D47"/>
    <mergeCell ref="C32:D32"/>
    <mergeCell ref="C5:D7"/>
    <mergeCell ref="C8:D8"/>
    <mergeCell ref="C18:D18"/>
    <mergeCell ref="C19:D19"/>
    <mergeCell ref="C31:D31"/>
  </mergeCells>
  <pageMargins left="0.75" right="0.75" top="1" bottom="1" header="0.5" footer="0.5"/>
  <pageSetup paperSize="9" scale="70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4B06BA"/>
  </sheetPr>
  <dimension ref="B2:P225"/>
  <sheetViews>
    <sheetView topLeftCell="A39" zoomScale="61" workbookViewId="0">
      <selection activeCell="O220" sqref="O220"/>
    </sheetView>
  </sheetViews>
  <sheetFormatPr defaultColWidth="8.81640625" defaultRowHeight="14" x14ac:dyDescent="0.25"/>
  <cols>
    <col min="1" max="1" width="8.81640625" style="86"/>
    <col min="2" max="2" width="33" style="86" customWidth="1"/>
    <col min="3" max="3" width="38.54296875" style="86" hidden="1" customWidth="1"/>
    <col min="4" max="4" width="21" style="86" customWidth="1"/>
    <col min="5" max="5" width="16.81640625" style="86" customWidth="1"/>
    <col min="6" max="6" width="14" style="86" customWidth="1"/>
    <col min="7" max="7" width="25" style="86" bestFit="1" customWidth="1"/>
    <col min="8" max="8" width="21.453125" style="86" customWidth="1"/>
    <col min="9" max="9" width="17.54296875" style="86" customWidth="1"/>
    <col min="10" max="10" width="16.1796875" style="86" customWidth="1"/>
    <col min="11" max="11" width="25" style="86" bestFit="1" customWidth="1"/>
    <col min="12" max="12" width="17.54296875" style="86" bestFit="1" customWidth="1"/>
    <col min="13" max="13" width="20.453125" style="86" bestFit="1" customWidth="1"/>
    <col min="14" max="14" width="14.54296875" style="86" customWidth="1"/>
    <col min="15" max="15" width="17.453125" style="86" customWidth="1"/>
    <col min="16" max="16384" width="8.8164062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525" t="s">
        <v>1157</v>
      </c>
    </row>
    <row r="5" spans="2:16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7"/>
      <c r="C6" s="1168"/>
      <c r="D6" s="1163"/>
      <c r="E6" s="1163"/>
      <c r="F6" s="1164"/>
      <c r="G6" s="528" t="s">
        <v>1024</v>
      </c>
      <c r="H6" s="528" t="s">
        <v>1025</v>
      </c>
      <c r="I6" s="1163"/>
      <c r="J6" s="1171"/>
      <c r="K6" s="528" t="s">
        <v>1024</v>
      </c>
      <c r="L6" s="528" t="s">
        <v>1025</v>
      </c>
      <c r="M6" s="528" t="s">
        <v>1021</v>
      </c>
      <c r="N6" s="528" t="s">
        <v>1022</v>
      </c>
      <c r="O6" s="528" t="s">
        <v>90</v>
      </c>
    </row>
    <row r="7" spans="2:16" x14ac:dyDescent="0.25">
      <c r="B7" s="1169"/>
      <c r="C7" s="1170"/>
      <c r="D7" s="524" t="s">
        <v>1026</v>
      </c>
      <c r="E7" s="524" t="s">
        <v>1027</v>
      </c>
      <c r="F7" s="524" t="s">
        <v>1028</v>
      </c>
      <c r="G7" s="524" t="s">
        <v>1029</v>
      </c>
      <c r="H7" s="524" t="s">
        <v>1030</v>
      </c>
      <c r="I7" s="524" t="s">
        <v>1029</v>
      </c>
      <c r="J7" s="528" t="s">
        <v>264</v>
      </c>
      <c r="K7" s="528" t="s">
        <v>500</v>
      </c>
      <c r="L7" s="528" t="s">
        <v>500</v>
      </c>
      <c r="M7" s="528" t="s">
        <v>500</v>
      </c>
      <c r="N7" s="528" t="s">
        <v>500</v>
      </c>
      <c r="O7" s="528" t="s">
        <v>500</v>
      </c>
    </row>
    <row r="8" spans="2:16" x14ac:dyDescent="0.25">
      <c r="B8" s="935" t="s">
        <v>827</v>
      </c>
      <c r="C8" s="936"/>
      <c r="J8" s="17"/>
      <c r="K8" s="17"/>
      <c r="L8" s="17"/>
      <c r="M8" s="17"/>
      <c r="N8" s="17"/>
      <c r="O8" s="17"/>
    </row>
    <row r="9" spans="2:16" ht="14.5" x14ac:dyDescent="0.25">
      <c r="B9" s="211" t="s">
        <v>937</v>
      </c>
      <c r="C9" s="84"/>
      <c r="D9" s="217">
        <f>'[14]Rev_SP-12me'!AJ10</f>
        <v>8480176</v>
      </c>
      <c r="E9" s="217">
        <f>'[14]Rev_SP-12me'!AL10</f>
        <v>13770.530243035122</v>
      </c>
      <c r="F9" s="217">
        <f>'[14]Rev_SP-12me'!AQ10</f>
        <v>12611.142867252927</v>
      </c>
      <c r="G9" s="222"/>
      <c r="H9" s="248"/>
      <c r="I9" s="222"/>
      <c r="J9" s="17"/>
      <c r="K9" s="217">
        <f>'[14]Rev_SP-12me'!BN10</f>
        <v>179.71114059882626</v>
      </c>
      <c r="L9" s="217">
        <f>'[14]Rev_SP-12me'!BO10</f>
        <v>6059.3553317068199</v>
      </c>
      <c r="M9" s="217">
        <f>'[14]Rev_SP-12me'!BQ10</f>
        <v>760.15810199999999</v>
      </c>
      <c r="N9" s="119"/>
      <c r="O9" s="219">
        <f t="shared" ref="O9:O40" si="0">SUM(K9:N9)</f>
        <v>6999.2245743056465</v>
      </c>
    </row>
    <row r="10" spans="2:16" ht="14.5" x14ac:dyDescent="0.25">
      <c r="B10" s="210" t="s">
        <v>938</v>
      </c>
      <c r="C10" s="84"/>
      <c r="D10" s="233">
        <f>'[14]Rev_SP-12me'!AJ11</f>
        <v>4302207</v>
      </c>
      <c r="E10" s="233">
        <f>'[14]Rev_SP-12me'!AL11</f>
        <v>6380.6131350038922</v>
      </c>
      <c r="F10" s="233">
        <f>'[14]Rev_SP-12me'!AQ11</f>
        <v>2523.2134744706468</v>
      </c>
      <c r="G10" s="222"/>
      <c r="H10" s="248"/>
      <c r="I10" s="222"/>
      <c r="J10" s="17"/>
      <c r="K10" s="233">
        <f>'[14]Rev_SP-12me'!BN11</f>
        <v>76.567357620046721</v>
      </c>
      <c r="L10" s="233">
        <f>'[14]Rev_SP-12me'!BO11</f>
        <v>567.4778973634061</v>
      </c>
      <c r="M10" s="233">
        <f>'[14]Rev_SP-12me'!BQ11</f>
        <v>272.57725199999999</v>
      </c>
      <c r="N10" s="119"/>
      <c r="O10" s="202">
        <f t="shared" si="0"/>
        <v>916.62250698345292</v>
      </c>
    </row>
    <row r="11" spans="2:16" ht="14.5" x14ac:dyDescent="0.25">
      <c r="B11" s="209" t="s">
        <v>939</v>
      </c>
      <c r="C11" s="84"/>
      <c r="D11" s="221">
        <f>'[14]Rev_SP-12me'!AJ12</f>
        <v>2301656</v>
      </c>
      <c r="E11" s="221">
        <f>'[14]Rev_SP-12me'!AL12</f>
        <v>3297.031391138572</v>
      </c>
      <c r="F11" s="221">
        <f>'[14]Rev_SP-12me'!AQ12</f>
        <v>1867.1154758477778</v>
      </c>
      <c r="G11" s="222">
        <f>'[14]Rev_SP-12me'!S12</f>
        <v>10</v>
      </c>
      <c r="H11" s="202">
        <f>'[14]Rev_SP-12me'!T12</f>
        <v>1.95</v>
      </c>
      <c r="I11" s="222">
        <f>'[14]Rev_SP-12me'!AC12</f>
        <v>40</v>
      </c>
      <c r="J11" s="17"/>
      <c r="K11" s="221">
        <f>'[14]Rev_SP-12me'!BN12</f>
        <v>39.564376693662865</v>
      </c>
      <c r="L11" s="221">
        <f>'[14]Rev_SP-12me'!BO12</f>
        <v>364.08751779031667</v>
      </c>
      <c r="M11" s="221">
        <f>'[14]Rev_SP-12me'!BQ12</f>
        <v>108.119952</v>
      </c>
      <c r="N11" s="119"/>
      <c r="O11" s="202">
        <f t="shared" si="0"/>
        <v>511.77184648397952</v>
      </c>
    </row>
    <row r="12" spans="2:16" ht="14.5" x14ac:dyDescent="0.25">
      <c r="B12" s="209" t="s">
        <v>941</v>
      </c>
      <c r="C12" s="84"/>
      <c r="D12" s="221">
        <f>'[14]Rev_SP-12me'!AJ13</f>
        <v>2000551</v>
      </c>
      <c r="E12" s="221">
        <f>'[14]Rev_SP-12me'!AL13</f>
        <v>3083.5817438653207</v>
      </c>
      <c r="F12" s="221">
        <f>'[14]Rev_SP-12me'!AQ13</f>
        <v>656.097998622869</v>
      </c>
      <c r="G12" s="222">
        <f>'[14]Rev_SP-12me'!S13</f>
        <v>10</v>
      </c>
      <c r="H12" s="202">
        <f>'[14]Rev_SP-12me'!T13</f>
        <v>3.1</v>
      </c>
      <c r="I12" s="222">
        <f>'[14]Rev_SP-12me'!AC13</f>
        <v>70</v>
      </c>
      <c r="J12" s="17"/>
      <c r="K12" s="221">
        <f>'[14]Rev_SP-12me'!BN13</f>
        <v>37.002980926383856</v>
      </c>
      <c r="L12" s="221">
        <f>'[14]Rev_SP-12me'!BO13</f>
        <v>203.3903795730894</v>
      </c>
      <c r="M12" s="221">
        <f>'[14]Rev_SP-12me'!BQ13</f>
        <v>164.4573</v>
      </c>
      <c r="N12" s="119"/>
      <c r="O12" s="202">
        <f t="shared" si="0"/>
        <v>404.85066049947329</v>
      </c>
    </row>
    <row r="13" spans="2:16" x14ac:dyDescent="0.25">
      <c r="B13" s="210" t="s">
        <v>942</v>
      </c>
      <c r="C13" s="84"/>
      <c r="D13" s="233">
        <f>'[14]Rev_SP-12me'!AJ14</f>
        <v>2551305</v>
      </c>
      <c r="E13" s="233">
        <f>'[14]Rev_SP-12me'!AL14</f>
        <v>4432.1116501318911</v>
      </c>
      <c r="F13" s="233">
        <f>'[14]Rev_SP-12me'!AQ14</f>
        <v>4332.3596869897519</v>
      </c>
      <c r="G13" s="222"/>
      <c r="H13" s="202"/>
      <c r="I13" s="222"/>
      <c r="J13" s="17"/>
      <c r="K13" s="233">
        <f>'[14]Rev_SP-12me'!BN14</f>
        <v>53.1853398015827</v>
      </c>
      <c r="L13" s="233">
        <f>'[14]Rev_SP-12me'!BO14</f>
        <v>1652.5154592546533</v>
      </c>
      <c r="M13" s="233">
        <f>'[14]Rev_SP-12me'!BQ14</f>
        <v>269.656182</v>
      </c>
      <c r="N13" s="119"/>
      <c r="O13" s="202">
        <f t="shared" si="0"/>
        <v>1975.356981056236</v>
      </c>
    </row>
    <row r="14" spans="2:16" ht="14.5" x14ac:dyDescent="0.25">
      <c r="B14" s="209" t="s">
        <v>943</v>
      </c>
      <c r="C14" s="84"/>
      <c r="D14" s="221">
        <f>'[14]Rev_SP-12me'!AJ15</f>
        <v>0</v>
      </c>
      <c r="E14" s="221">
        <f>'[14]Rev_SP-12me'!AL15</f>
        <v>0</v>
      </c>
      <c r="F14" s="221">
        <f>'[14]Rev_SP-12me'!AQ15</f>
        <v>3050.1227892887691</v>
      </c>
      <c r="G14" s="222">
        <f>'[14]Rev_SP-12me'!S15</f>
        <v>10</v>
      </c>
      <c r="H14" s="202">
        <f>'[14]Rev_SP-12me'!T15</f>
        <v>3.4</v>
      </c>
      <c r="I14" s="222"/>
      <c r="J14" s="17"/>
      <c r="K14" s="221">
        <f>'[14]Rev_SP-12me'!BN15</f>
        <v>0</v>
      </c>
      <c r="L14" s="221">
        <f>'[14]Rev_SP-12me'!BO15</f>
        <v>1037.0417483581814</v>
      </c>
      <c r="M14" s="221">
        <f>'[14]Rev_SP-12me'!BQ15</f>
        <v>0</v>
      </c>
      <c r="N14" s="119"/>
      <c r="O14" s="202">
        <f t="shared" si="0"/>
        <v>1037.0417483581814</v>
      </c>
    </row>
    <row r="15" spans="2:16" ht="14.5" x14ac:dyDescent="0.25">
      <c r="B15" s="209" t="s">
        <v>944</v>
      </c>
      <c r="C15" s="84"/>
      <c r="D15" s="221">
        <f>'[14]Rev_SP-12me'!AJ16</f>
        <v>2551305</v>
      </c>
      <c r="E15" s="221">
        <f>'[14]Rev_SP-12me'!AL16</f>
        <v>4432.1116501318911</v>
      </c>
      <c r="F15" s="221">
        <f>'[14]Rev_SP-12me'!AQ16</f>
        <v>1282.2368977009828</v>
      </c>
      <c r="G15" s="222">
        <f>'[14]Rev_SP-12me'!S16</f>
        <v>10</v>
      </c>
      <c r="H15" s="202">
        <f>'[14]Rev_SP-12me'!T16</f>
        <v>4.8</v>
      </c>
      <c r="I15" s="222">
        <f>'[14]Rev_SP-12me'!AC16</f>
        <v>90</v>
      </c>
      <c r="J15" s="17"/>
      <c r="K15" s="221">
        <f>'[14]Rev_SP-12me'!BN16</f>
        <v>53.1853398015827</v>
      </c>
      <c r="L15" s="221">
        <f>'[14]Rev_SP-12me'!BO16</f>
        <v>615.47371089647174</v>
      </c>
      <c r="M15" s="221">
        <f>'[14]Rev_SP-12me'!BQ16</f>
        <v>269.656182</v>
      </c>
      <c r="N15" s="119"/>
      <c r="O15" s="202">
        <f t="shared" si="0"/>
        <v>938.31523269805439</v>
      </c>
    </row>
    <row r="16" spans="2:16" x14ac:dyDescent="0.25">
      <c r="B16" s="210" t="s">
        <v>945</v>
      </c>
      <c r="C16" s="84"/>
      <c r="D16" s="233">
        <f>'[14]Rev_SP-12me'!AJ17</f>
        <v>1626664</v>
      </c>
      <c r="E16" s="233">
        <f>'[14]Rev_SP-12me'!AL17</f>
        <v>2957.8054578993392</v>
      </c>
      <c r="F16" s="233">
        <f>'[14]Rev_SP-12me'!AQ17</f>
        <v>5755.5697057925281</v>
      </c>
      <c r="G16" s="222"/>
      <c r="H16" s="202"/>
      <c r="I16" s="222"/>
      <c r="J16" s="17"/>
      <c r="K16" s="233">
        <f>'[14]Rev_SP-12me'!BN17</f>
        <v>49.958443177196827</v>
      </c>
      <c r="L16" s="233">
        <f>'[14]Rev_SP-12me'!BO17</f>
        <v>3839.361975088761</v>
      </c>
      <c r="M16" s="233">
        <f>'[14]Rev_SP-12me'!BQ17</f>
        <v>217.924668</v>
      </c>
      <c r="N16" s="119"/>
      <c r="O16" s="202">
        <f t="shared" si="0"/>
        <v>4107.245086265958</v>
      </c>
    </row>
    <row r="17" spans="2:15" ht="14.5" x14ac:dyDescent="0.25">
      <c r="B17" s="209" t="s">
        <v>946</v>
      </c>
      <c r="C17" s="84"/>
      <c r="D17" s="221">
        <f>'[14]Rev_SP-12me'!AJ18</f>
        <v>0</v>
      </c>
      <c r="E17" s="221">
        <f>'[14]Rev_SP-12me'!AL18</f>
        <v>0</v>
      </c>
      <c r="F17" s="221">
        <f>'[14]Rev_SP-12me'!AQ18</f>
        <v>3248.7620883751779</v>
      </c>
      <c r="G17" s="222">
        <f>'[14]Rev_SP-12me'!S18</f>
        <v>10</v>
      </c>
      <c r="H17" s="202">
        <f>'[14]Rev_SP-12me'!T18</f>
        <v>5.0999999999999996</v>
      </c>
      <c r="I17" s="222"/>
      <c r="J17" s="17"/>
      <c r="K17" s="221">
        <f>'[14]Rev_SP-12me'!BN18</f>
        <v>0</v>
      </c>
      <c r="L17" s="221">
        <f>'[14]Rev_SP-12me'!BO18</f>
        <v>1656.8686650713407</v>
      </c>
      <c r="M17" s="221">
        <f>'[14]Rev_SP-12me'!BQ18</f>
        <v>0</v>
      </c>
      <c r="N17" s="119"/>
      <c r="O17" s="202">
        <f t="shared" si="0"/>
        <v>1656.8686650713407</v>
      </c>
    </row>
    <row r="18" spans="2:15" ht="14.5" x14ac:dyDescent="0.25">
      <c r="B18" s="209" t="s">
        <v>947</v>
      </c>
      <c r="C18" s="84"/>
      <c r="D18" s="221">
        <f>'[14]Rev_SP-12me'!AJ19</f>
        <v>904540</v>
      </c>
      <c r="E18" s="221">
        <f>'[14]Rev_SP-12me'!AL19</f>
        <v>1586.4329800336886</v>
      </c>
      <c r="F18" s="221">
        <f>'[14]Rev_SP-12me'!AQ19</f>
        <v>1066.5179536883702</v>
      </c>
      <c r="G18" s="222">
        <f>'[14]Rev_SP-12me'!S19</f>
        <v>10</v>
      </c>
      <c r="H18" s="202">
        <f>'[14]Rev_SP-12me'!T19</f>
        <v>7.7</v>
      </c>
      <c r="I18" s="222">
        <f>'[14]Rev_SP-12me'!AC19</f>
        <v>100</v>
      </c>
      <c r="J18" s="17"/>
      <c r="K18" s="221">
        <f>'[14]Rev_SP-12me'!BN19</f>
        <v>19.037195760404266</v>
      </c>
      <c r="L18" s="221">
        <f>'[14]Rev_SP-12me'!BO19</f>
        <v>821.2188243400451</v>
      </c>
      <c r="M18" s="221">
        <f>'[14]Rev_SP-12me'!BQ19</f>
        <v>106.22658</v>
      </c>
      <c r="N18" s="119"/>
      <c r="O18" s="202">
        <f t="shared" si="0"/>
        <v>946.48260010044942</v>
      </c>
    </row>
    <row r="19" spans="2:15" ht="14.5" x14ac:dyDescent="0.25">
      <c r="B19" s="209" t="s">
        <v>948</v>
      </c>
      <c r="C19" s="84"/>
      <c r="D19" s="221">
        <f>'[14]Rev_SP-12me'!AJ20</f>
        <v>356411</v>
      </c>
      <c r="E19" s="221">
        <f>'[14]Rev_SP-12me'!AL20</f>
        <v>555.05382175994816</v>
      </c>
      <c r="F19" s="221">
        <f>'[14]Rev_SP-12me'!AQ20</f>
        <v>489.08666297525338</v>
      </c>
      <c r="G19" s="222">
        <f>'[14]Rev_SP-12me'!S20</f>
        <v>10</v>
      </c>
      <c r="H19" s="202">
        <f>'[14]Rev_SP-12me'!T20</f>
        <v>9</v>
      </c>
      <c r="I19" s="222">
        <f>'[14]Rev_SP-12me'!AC20</f>
        <v>120</v>
      </c>
      <c r="J19" s="17"/>
      <c r="K19" s="221">
        <f>'[14]Rev_SP-12me'!BN20</f>
        <v>6.6606458611193773</v>
      </c>
      <c r="L19" s="221">
        <f>'[14]Rev_SP-12me'!BO20</f>
        <v>440.17799667772806</v>
      </c>
      <c r="M19" s="221">
        <f>'[14]Rev_SP-12me'!BQ20</f>
        <v>50.227055999999997</v>
      </c>
      <c r="N19" s="119"/>
      <c r="O19" s="202">
        <f t="shared" si="0"/>
        <v>497.06569853884747</v>
      </c>
    </row>
    <row r="20" spans="2:15" ht="14.5" x14ac:dyDescent="0.25">
      <c r="B20" s="209" t="s">
        <v>949</v>
      </c>
      <c r="C20" s="84"/>
      <c r="D20" s="221">
        <f>'[14]Rev_SP-12me'!AJ21</f>
        <v>308516</v>
      </c>
      <c r="E20" s="221">
        <f>'[14]Rev_SP-12me'!AL21</f>
        <v>514.96912105560352</v>
      </c>
      <c r="F20" s="221">
        <f>'[14]Rev_SP-12me'!AQ21</f>
        <v>602.1302350815788</v>
      </c>
      <c r="G20" s="222">
        <f>'[14]Rev_SP-12me'!S21</f>
        <v>10</v>
      </c>
      <c r="H20" s="202">
        <f>'[14]Rev_SP-12me'!T21</f>
        <v>9.5</v>
      </c>
      <c r="I20" s="222">
        <f>'[14]Rev_SP-12me'!AC21</f>
        <v>140</v>
      </c>
      <c r="J20" s="17"/>
      <c r="K20" s="221">
        <f>'[14]Rev_SP-12me'!BN21</f>
        <v>6.1796294526672426</v>
      </c>
      <c r="L20" s="221">
        <f>'[14]Rev_SP-12me'!BO21</f>
        <v>572.02372332749985</v>
      </c>
      <c r="M20" s="221">
        <f>'[14]Rev_SP-12me'!BQ21</f>
        <v>50.723736000000002</v>
      </c>
      <c r="N20" s="119"/>
      <c r="O20" s="202">
        <f t="shared" si="0"/>
        <v>628.92708878016708</v>
      </c>
    </row>
    <row r="21" spans="2:15" ht="14.5" x14ac:dyDescent="0.25">
      <c r="B21" s="209" t="s">
        <v>950</v>
      </c>
      <c r="C21" s="84"/>
      <c r="D21" s="221">
        <f>'[14]Rev_SP-12me'!AJ22</f>
        <v>57197</v>
      </c>
      <c r="E21" s="221">
        <f>'[14]Rev_SP-12me'!AL22</f>
        <v>301.34953505009895</v>
      </c>
      <c r="F21" s="221">
        <f>'[14]Rev_SP-12me'!AQ22</f>
        <v>349.07276567214763</v>
      </c>
      <c r="G21" s="222">
        <f>'[14]Rev_SP-12me'!S22</f>
        <v>50</v>
      </c>
      <c r="H21" s="202">
        <f>'[14]Rev_SP-12me'!T22</f>
        <v>10</v>
      </c>
      <c r="I21" s="222">
        <f>'[14]Rev_SP-12me'!AC22</f>
        <v>160</v>
      </c>
      <c r="J21" s="17"/>
      <c r="K21" s="221">
        <f>'[14]Rev_SP-12me'!BN22</f>
        <v>18.080972103005941</v>
      </c>
      <c r="L21" s="221">
        <f>'[14]Rev_SP-12me'!BO22</f>
        <v>349.07276567214763</v>
      </c>
      <c r="M21" s="221">
        <f>'[14]Rev_SP-12me'!BQ22</f>
        <v>10.747296</v>
      </c>
      <c r="N21" s="119"/>
      <c r="O21" s="202">
        <f t="shared" si="0"/>
        <v>377.90103377515356</v>
      </c>
    </row>
    <row r="22" spans="2:15" x14ac:dyDescent="0.25">
      <c r="B22" s="28" t="s">
        <v>951</v>
      </c>
      <c r="C22" s="526"/>
      <c r="D22" s="217">
        <f>'[14]Rev_SP-12me'!AJ23</f>
        <v>1310560</v>
      </c>
      <c r="E22" s="217">
        <f>'[14]Rev_SP-12me'!AL23</f>
        <v>4559.7402116791836</v>
      </c>
      <c r="F22" s="217">
        <f>'[14]Rev_SP-12me'!AQ23</f>
        <v>4403.0607364230837</v>
      </c>
      <c r="G22" s="222"/>
      <c r="H22" s="202"/>
      <c r="I22" s="222"/>
      <c r="J22" s="17"/>
      <c r="K22" s="217">
        <f>'[14]Rev_SP-12me'!BN23</f>
        <v>397.48872760922086</v>
      </c>
      <c r="L22" s="217">
        <f>'[14]Rev_SP-12me'!BO23</f>
        <v>4503.7651745967523</v>
      </c>
      <c r="M22" s="217">
        <f>'[14]Rev_SP-12me'!BQ23</f>
        <v>122.02760699999999</v>
      </c>
      <c r="N22" s="119"/>
      <c r="O22" s="219">
        <f t="shared" si="0"/>
        <v>5023.2815092059736</v>
      </c>
    </row>
    <row r="23" spans="2:15" x14ac:dyDescent="0.25">
      <c r="B23" s="205" t="s">
        <v>952</v>
      </c>
      <c r="C23" s="526"/>
      <c r="D23" s="233">
        <f>'[14]Rev_SP-12me'!AJ24</f>
        <v>658215</v>
      </c>
      <c r="E23" s="233">
        <f>'[14]Rev_SP-12me'!AL24</f>
        <v>1316.0416856078987</v>
      </c>
      <c r="F23" s="233">
        <f>'[14]Rev_SP-12me'!AQ24</f>
        <v>107.18732298785152</v>
      </c>
      <c r="G23" s="222"/>
      <c r="H23" s="202"/>
      <c r="I23" s="222"/>
      <c r="J23" s="17"/>
      <c r="K23" s="233">
        <f>'[14]Rev_SP-12me'!BN24</f>
        <v>47.377500681884356</v>
      </c>
      <c r="L23" s="233">
        <f>'[14]Rev_SP-12me'!BO24</f>
        <v>75.031126091496063</v>
      </c>
      <c r="M23" s="233">
        <f>'[14]Rev_SP-12me'!BQ24</f>
        <v>38.233409999999999</v>
      </c>
      <c r="N23" s="119"/>
      <c r="O23" s="202">
        <f t="shared" si="0"/>
        <v>160.64203677338043</v>
      </c>
    </row>
    <row r="24" spans="2:15" ht="14.5" x14ac:dyDescent="0.25">
      <c r="B24" s="208" t="s">
        <v>939</v>
      </c>
      <c r="C24" s="526"/>
      <c r="D24" s="221">
        <f>'[14]Rev_SP-12me'!AJ25</f>
        <v>658215</v>
      </c>
      <c r="E24" s="221">
        <f>'[14]Rev_SP-12me'!AL25</f>
        <v>1316.0416856078987</v>
      </c>
      <c r="F24" s="221">
        <f>'[14]Rev_SP-12me'!AQ25</f>
        <v>107.18732298785152</v>
      </c>
      <c r="G24" s="222">
        <f>'[14]Rev_SP-12me'!S25</f>
        <v>30</v>
      </c>
      <c r="H24" s="202">
        <f>'[14]Rev_SP-12me'!T25</f>
        <v>7</v>
      </c>
      <c r="I24" s="222">
        <f>'[14]Rev_SP-12me'!AC25</f>
        <v>50</v>
      </c>
      <c r="J24" s="17"/>
      <c r="K24" s="221">
        <f>'[14]Rev_SP-12me'!BN25</f>
        <v>47.377500681884356</v>
      </c>
      <c r="L24" s="221">
        <f>'[14]Rev_SP-12me'!BO25</f>
        <v>75.031126091496063</v>
      </c>
      <c r="M24" s="221">
        <f>'[14]Rev_SP-12me'!BQ25</f>
        <v>38.233409999999999</v>
      </c>
      <c r="N24" s="119"/>
      <c r="O24" s="202">
        <f t="shared" si="0"/>
        <v>160.64203677338043</v>
      </c>
    </row>
    <row r="25" spans="2:15" x14ac:dyDescent="0.25">
      <c r="B25" s="205" t="s">
        <v>953</v>
      </c>
      <c r="C25" s="526"/>
      <c r="D25" s="233">
        <f>'[14]Rev_SP-12me'!AJ26</f>
        <v>635521</v>
      </c>
      <c r="E25" s="233">
        <f>'[14]Rev_SP-12me'!AL26</f>
        <v>3220.9017543184873</v>
      </c>
      <c r="F25" s="233">
        <f>'[14]Rev_SP-12me'!AQ26</f>
        <v>4284.0041159908887</v>
      </c>
      <c r="G25" s="222"/>
      <c r="H25" s="202"/>
      <c r="I25" s="222"/>
      <c r="J25" s="17"/>
      <c r="K25" s="233">
        <f>'[14]Rev_SP-12me'!BN26</f>
        <v>347.63251711932367</v>
      </c>
      <c r="L25" s="233">
        <f>'[14]Rev_SP-12me'!BO26</f>
        <v>4417.5092173178327</v>
      </c>
      <c r="M25" s="233">
        <f>'[14]Rev_SP-12me'!BQ26</f>
        <v>82.517663999999996</v>
      </c>
      <c r="N25" s="119"/>
      <c r="O25" s="202">
        <f t="shared" si="0"/>
        <v>4847.6593984371566</v>
      </c>
    </row>
    <row r="26" spans="2:15" ht="14.5" x14ac:dyDescent="0.25">
      <c r="B26" s="207" t="s">
        <v>943</v>
      </c>
      <c r="C26" s="526"/>
      <c r="D26" s="221">
        <f>'[14]Rev_SP-12me'!AJ27</f>
        <v>210325</v>
      </c>
      <c r="E26" s="221">
        <f>'[14]Rev_SP-12me'!AL27</f>
        <v>384.24604070316133</v>
      </c>
      <c r="F26" s="221">
        <f>'[14]Rev_SP-12me'!AQ27</f>
        <v>763.67001199897572</v>
      </c>
      <c r="G26" s="222">
        <f>'[14]Rev_SP-12me'!S27</f>
        <v>70</v>
      </c>
      <c r="H26" s="202">
        <f>'[14]Rev_SP-12me'!T27</f>
        <v>8.5</v>
      </c>
      <c r="I26" s="222">
        <f>'[14]Rev_SP-12me'!AC27</f>
        <v>90</v>
      </c>
      <c r="J26" s="17"/>
      <c r="K26" s="221">
        <f>'[14]Rev_SP-12me'!BN27</f>
        <v>32.276667419065554</v>
      </c>
      <c r="L26" s="221">
        <f>'[14]Rev_SP-12me'!BO27</f>
        <v>649.11951019912942</v>
      </c>
      <c r="M26" s="221">
        <f>'[14]Rev_SP-12me'!BQ27</f>
        <v>21.990690000000001</v>
      </c>
      <c r="N26" s="119"/>
      <c r="O26" s="202">
        <f t="shared" si="0"/>
        <v>703.38686761819497</v>
      </c>
    </row>
    <row r="27" spans="2:15" ht="14.5" x14ac:dyDescent="0.25">
      <c r="B27" s="207" t="s">
        <v>954</v>
      </c>
      <c r="C27" s="526"/>
      <c r="D27" s="221">
        <f>'[14]Rev_SP-12me'!AJ28</f>
        <v>243391</v>
      </c>
      <c r="E27" s="221">
        <f>'[14]Rev_SP-12me'!AL28</f>
        <v>695.63433148836134</v>
      </c>
      <c r="F27" s="221">
        <f>'[14]Rev_SP-12me'!AQ28</f>
        <v>731.14591171730729</v>
      </c>
      <c r="G27" s="222">
        <f>'[14]Rev_SP-12me'!S28</f>
        <v>70</v>
      </c>
      <c r="H27" s="202">
        <f>'[14]Rev_SP-12me'!T28</f>
        <v>9.9</v>
      </c>
      <c r="I27" s="222">
        <f>'[14]Rev_SP-12me'!AC28</f>
        <v>105</v>
      </c>
      <c r="J27" s="17"/>
      <c r="K27" s="221">
        <f>'[14]Rev_SP-12me'!BN28</f>
        <v>58.433283845022345</v>
      </c>
      <c r="L27" s="221">
        <f>'[14]Rev_SP-12me'!BO28</f>
        <v>723.83445260013423</v>
      </c>
      <c r="M27" s="221">
        <f>'[14]Rev_SP-12me'!BQ28</f>
        <v>29.689253999999998</v>
      </c>
      <c r="N27" s="119"/>
      <c r="O27" s="202">
        <f t="shared" si="0"/>
        <v>811.95699044515652</v>
      </c>
    </row>
    <row r="28" spans="2:15" ht="14.5" x14ac:dyDescent="0.25">
      <c r="B28" s="207" t="s">
        <v>955</v>
      </c>
      <c r="C28" s="526"/>
      <c r="D28" s="221">
        <f>'[14]Rev_SP-12me'!AJ29</f>
        <v>63604</v>
      </c>
      <c r="E28" s="221">
        <f>'[14]Rev_SP-12me'!AL29</f>
        <v>325.22050797972889</v>
      </c>
      <c r="F28" s="221">
        <f>'[14]Rev_SP-12me'!AQ29</f>
        <v>392.52928305828885</v>
      </c>
      <c r="G28" s="222">
        <f>'[14]Rev_SP-12me'!S29</f>
        <v>100</v>
      </c>
      <c r="H28" s="202">
        <f>'[14]Rev_SP-12me'!T29</f>
        <v>10.4</v>
      </c>
      <c r="I28" s="222">
        <f>'[14]Rev_SP-12me'!AC29</f>
        <v>120</v>
      </c>
      <c r="J28" s="17"/>
      <c r="K28" s="221">
        <f>'[14]Rev_SP-12me'!BN29</f>
        <v>39.026460957567473</v>
      </c>
      <c r="L28" s="221">
        <f>'[14]Rev_SP-12me'!BO29</f>
        <v>408.23045438062042</v>
      </c>
      <c r="M28" s="221">
        <f>'[14]Rev_SP-12me'!BQ29</f>
        <v>8.8668720000000008</v>
      </c>
      <c r="N28" s="119"/>
      <c r="O28" s="202">
        <f t="shared" si="0"/>
        <v>456.12378733818787</v>
      </c>
    </row>
    <row r="29" spans="2:15" ht="14.5" x14ac:dyDescent="0.25">
      <c r="B29" s="207" t="s">
        <v>956</v>
      </c>
      <c r="C29" s="526"/>
      <c r="D29" s="221">
        <f>'[14]Rev_SP-12me'!AJ30</f>
        <v>118201</v>
      </c>
      <c r="E29" s="221">
        <f>'[14]Rev_SP-12me'!AL30</f>
        <v>1815.8008741472361</v>
      </c>
      <c r="F29" s="221">
        <f>'[14]Rev_SP-12me'!AQ30</f>
        <v>2396.6589092163172</v>
      </c>
      <c r="G29" s="222">
        <f>'[14]Rev_SP-12me'!S30</f>
        <v>100</v>
      </c>
      <c r="H29" s="202">
        <f>'[14]Rev_SP-12me'!T30</f>
        <v>11</v>
      </c>
      <c r="I29" s="222">
        <f>'[14]Rev_SP-12me'!AC30</f>
        <v>160</v>
      </c>
      <c r="J29" s="17"/>
      <c r="K29" s="221">
        <f>'[14]Rev_SP-12me'!BN30</f>
        <v>217.89610489766832</v>
      </c>
      <c r="L29" s="221">
        <f>'[14]Rev_SP-12me'!BO30</f>
        <v>2636.3248001379488</v>
      </c>
      <c r="M29" s="221">
        <f>'[14]Rev_SP-12me'!BQ30</f>
        <v>21.970848</v>
      </c>
      <c r="N29" s="119"/>
      <c r="O29" s="202">
        <f t="shared" si="0"/>
        <v>2876.1917530356172</v>
      </c>
    </row>
    <row r="30" spans="2:15" x14ac:dyDescent="0.25">
      <c r="B30" s="205" t="s">
        <v>957</v>
      </c>
      <c r="C30" s="526"/>
      <c r="D30" s="233">
        <f>'[14]Rev_SP-12me'!AJ31</f>
        <v>2590</v>
      </c>
      <c r="E30" s="233">
        <f>'[14]Rev_SP-12me'!AL31</f>
        <v>7.7531689056611013</v>
      </c>
      <c r="F30" s="233">
        <f>'[14]Rev_SP-12me'!AQ31</f>
        <v>6.0101041212754494</v>
      </c>
      <c r="G30" s="222">
        <f>'[14]Rev_SP-12me'!S31</f>
        <v>150</v>
      </c>
      <c r="H30" s="202">
        <f>'[14]Rev_SP-12me'!T31</f>
        <v>13</v>
      </c>
      <c r="I30" s="222">
        <f>'[14]Rev_SP-12me'!AC31</f>
        <v>160</v>
      </c>
      <c r="J30" s="17"/>
      <c r="K30" s="233">
        <f>'[14]Rev_SP-12me'!BN31</f>
        <v>1.3955704030189984</v>
      </c>
      <c r="L30" s="233">
        <f>'[14]Rev_SP-12me'!BO31</f>
        <v>7.8131353576580835</v>
      </c>
      <c r="M30" s="233">
        <f>'[14]Rev_SP-12me'!BQ31</f>
        <v>0.48143999999999998</v>
      </c>
      <c r="N30" s="119"/>
      <c r="O30" s="202">
        <f t="shared" si="0"/>
        <v>9.6901457606770816</v>
      </c>
    </row>
    <row r="31" spans="2:15" x14ac:dyDescent="0.25">
      <c r="B31" s="205" t="s">
        <v>958</v>
      </c>
      <c r="C31" s="526"/>
      <c r="D31" s="233">
        <f>'[14]Rev_SP-12me'!AJ32</f>
        <v>14234</v>
      </c>
      <c r="E31" s="233">
        <f>'[14]Rev_SP-12me'!AL32</f>
        <v>15.043602847135995</v>
      </c>
      <c r="F31" s="233">
        <f>'[14]Rev_SP-12me'!AQ32</f>
        <v>5.85919332306855</v>
      </c>
      <c r="G31" s="222"/>
      <c r="H31" s="202"/>
      <c r="I31" s="222"/>
      <c r="J31" s="17"/>
      <c r="K31" s="233">
        <f>'[14]Rev_SP-12me'!BN32</f>
        <v>1.0831394049937915</v>
      </c>
      <c r="L31" s="233">
        <f>'[14]Rev_SP-12me'!BO32</f>
        <v>3.411695829765637</v>
      </c>
      <c r="M31" s="233">
        <f>'[14]Rev_SP-12me'!BQ32</f>
        <v>0.79509299999999994</v>
      </c>
      <c r="N31" s="119"/>
      <c r="O31" s="202">
        <f t="shared" si="0"/>
        <v>5.2899282347594276</v>
      </c>
    </row>
    <row r="32" spans="2:15" ht="14.5" x14ac:dyDescent="0.25">
      <c r="B32" s="207" t="s">
        <v>939</v>
      </c>
      <c r="C32" s="526"/>
      <c r="D32" s="221">
        <f>'[14]Rev_SP-12me'!AJ33</f>
        <v>10888</v>
      </c>
      <c r="E32" s="221">
        <f>'[14]Rev_SP-12me'!AL33</f>
        <v>11.406556071813529</v>
      </c>
      <c r="F32" s="221">
        <f>'[14]Rev_SP-12me'!AQ33</f>
        <v>3.8920152871335345</v>
      </c>
      <c r="G32" s="222">
        <f>'[14]Rev_SP-12me'!S33</f>
        <v>60</v>
      </c>
      <c r="H32" s="202">
        <f>'[14]Rev_SP-12me'!T33</f>
        <v>5.3</v>
      </c>
      <c r="I32" s="222">
        <f>'[14]Rev_SP-12me'!AC33</f>
        <v>45</v>
      </c>
      <c r="J32" s="17"/>
      <c r="K32" s="221">
        <f>'[14]Rev_SP-12me'!BN33</f>
        <v>0.82127203717057407</v>
      </c>
      <c r="L32" s="221">
        <f>'[14]Rev_SP-12me'!BO33</f>
        <v>2.0627681021807733</v>
      </c>
      <c r="M32" s="221">
        <f>'[14]Rev_SP-12me'!BQ33</f>
        <v>0.569214</v>
      </c>
      <c r="N32" s="119"/>
      <c r="O32" s="202">
        <f t="shared" si="0"/>
        <v>3.4532541393513476</v>
      </c>
    </row>
    <row r="33" spans="2:15" ht="14.5" x14ac:dyDescent="0.25">
      <c r="B33" s="207" t="s">
        <v>959</v>
      </c>
      <c r="C33" s="526"/>
      <c r="D33" s="221">
        <f>'[14]Rev_SP-12me'!AJ34</f>
        <v>2307</v>
      </c>
      <c r="E33" s="221">
        <f>'[14]Rev_SP-12me'!AL34</f>
        <v>2.4176142731693506</v>
      </c>
      <c r="F33" s="221">
        <f>'[14]Rev_SP-12me'!AQ34</f>
        <v>1.4050644374044143</v>
      </c>
      <c r="G33" s="222">
        <f>'[14]Rev_SP-12me'!S34</f>
        <v>60</v>
      </c>
      <c r="H33" s="202">
        <f>'[14]Rev_SP-12me'!T34</f>
        <v>6.6</v>
      </c>
      <c r="I33" s="222">
        <f>'[14]Rev_SP-12me'!AC34</f>
        <v>55</v>
      </c>
      <c r="J33" s="17"/>
      <c r="K33" s="221">
        <f>'[14]Rev_SP-12me'!BN34</f>
        <v>0.17406822766819324</v>
      </c>
      <c r="L33" s="221">
        <f>'[14]Rev_SP-12me'!BO34</f>
        <v>0.92734252868691347</v>
      </c>
      <c r="M33" s="221">
        <f>'[14]Rev_SP-12me'!BQ34</f>
        <v>0.14741099999999999</v>
      </c>
      <c r="N33" s="119"/>
      <c r="O33" s="202">
        <f t="shared" si="0"/>
        <v>1.2488217563551067</v>
      </c>
    </row>
    <row r="34" spans="2:15" ht="14.5" x14ac:dyDescent="0.25">
      <c r="B34" s="207" t="s">
        <v>960</v>
      </c>
      <c r="C34" s="526"/>
      <c r="D34" s="221">
        <f>'[14]Rev_SP-12me'!AJ35</f>
        <v>1039</v>
      </c>
      <c r="E34" s="221">
        <f>'[14]Rev_SP-12me'!AL35</f>
        <v>1.2194325021531154</v>
      </c>
      <c r="F34" s="221">
        <f>'[14]Rev_SP-12me'!AQ35</f>
        <v>0.56211359853060083</v>
      </c>
      <c r="G34" s="222">
        <f>'[14]Rev_SP-12me'!S35</f>
        <v>60</v>
      </c>
      <c r="H34" s="202">
        <f>'[14]Rev_SP-12me'!T35</f>
        <v>7.5</v>
      </c>
      <c r="I34" s="222">
        <f>'[14]Rev_SP-12me'!AC35</f>
        <v>65</v>
      </c>
      <c r="J34" s="17"/>
      <c r="K34" s="221">
        <f>'[14]Rev_SP-12me'!BN35</f>
        <v>8.7799140155024311E-2</v>
      </c>
      <c r="L34" s="221">
        <f>'[14]Rev_SP-12me'!BO35</f>
        <v>0.4215851988979506</v>
      </c>
      <c r="M34" s="221">
        <f>'[14]Rev_SP-12me'!BQ35</f>
        <v>7.8467999999999996E-2</v>
      </c>
      <c r="N34" s="119"/>
      <c r="O34" s="202">
        <f t="shared" si="0"/>
        <v>0.58785233905297485</v>
      </c>
    </row>
    <row r="35" spans="2:15" x14ac:dyDescent="0.25">
      <c r="B35" s="28" t="s">
        <v>961</v>
      </c>
      <c r="C35" s="526"/>
      <c r="D35" s="217">
        <f>'[14]Rev_SP-12me'!AJ36</f>
        <v>47096</v>
      </c>
      <c r="E35" s="217">
        <f>'[14]Rev_SP-12me'!AN36*0.7457/10^3</f>
        <v>1135.8649262601334</v>
      </c>
      <c r="F35" s="217">
        <f>'[14]Rev_SP-12me'!AQ36</f>
        <v>1048.445473248798</v>
      </c>
      <c r="G35" s="222"/>
      <c r="H35" s="202"/>
      <c r="I35" s="222"/>
      <c r="J35" s="17"/>
      <c r="K35" s="217">
        <f>'[14]Rev_SP-12me'!BN36</f>
        <v>136.30379115121602</v>
      </c>
      <c r="L35" s="217">
        <f>'[14]Rev_SP-12me'!BO36</f>
        <v>804.39293808302148</v>
      </c>
      <c r="M35" s="217">
        <f>'[14]Rev_SP-12me'!BQ36</f>
        <v>20.22537165</v>
      </c>
      <c r="N35" s="119"/>
      <c r="O35" s="219">
        <f t="shared" si="0"/>
        <v>960.92210088423758</v>
      </c>
    </row>
    <row r="36" spans="2:15" ht="14.5" x14ac:dyDescent="0.25">
      <c r="B36" s="207" t="s">
        <v>962</v>
      </c>
      <c r="C36" s="526"/>
      <c r="D36" s="221">
        <f>'[14]Rev_SP-12me'!AJ37</f>
        <v>47096</v>
      </c>
      <c r="E36" s="221">
        <f>'[14]Rev_SP-12me'!AN37*0.7457/10^3</f>
        <v>1135.8649262601334</v>
      </c>
      <c r="F36" s="221">
        <f>'[14]Rev_SP-12me'!AQ37</f>
        <v>1006.8729544123263</v>
      </c>
      <c r="G36" s="222">
        <f>'[14]Rev_SP-12me'!S37</f>
        <v>100</v>
      </c>
      <c r="H36" s="202">
        <f>'[14]Rev_SP-12me'!T37</f>
        <v>7.7</v>
      </c>
      <c r="I36" s="222">
        <f>'[14]Rev_SP-12me'!AC37</f>
        <v>360.25</v>
      </c>
      <c r="J36" s="17"/>
      <c r="K36" s="221">
        <f>'[14]Rev_SP-12me'!BN37</f>
        <v>136.30379115121602</v>
      </c>
      <c r="L36" s="221">
        <f>'[14]Rev_SP-12me'!BO37</f>
        <v>775.29217489749124</v>
      </c>
      <c r="M36" s="221">
        <f>'[14]Rev_SP-12me'!BQ37</f>
        <v>20.22537165</v>
      </c>
      <c r="N36" s="119"/>
      <c r="O36" s="202">
        <f t="shared" si="0"/>
        <v>931.82133769870734</v>
      </c>
    </row>
    <row r="37" spans="2:15" ht="14.5" x14ac:dyDescent="0.25">
      <c r="B37" s="207" t="s">
        <v>963</v>
      </c>
      <c r="C37" s="526"/>
      <c r="D37" s="221">
        <f>'[14]Rev_SP-12me'!AJ38</f>
        <v>0</v>
      </c>
      <c r="E37" s="221">
        <f>'[14]Rev_SP-12me'!AN38*0.7457/10^3</f>
        <v>0</v>
      </c>
      <c r="F37" s="221">
        <f>'[14]Rev_SP-12me'!AQ38</f>
        <v>0</v>
      </c>
      <c r="G37" s="222">
        <f>'[14]Rev_SP-12me'!S38</f>
        <v>100</v>
      </c>
      <c r="H37" s="202">
        <f>'[14]Rev_SP-12me'!T38</f>
        <v>8.4</v>
      </c>
      <c r="I37" s="222">
        <f>'[14]Rev_SP-12me'!AC38</f>
        <v>360.25</v>
      </c>
      <c r="J37" s="17"/>
      <c r="K37" s="221">
        <f>'[14]Rev_SP-12me'!BN38</f>
        <v>0</v>
      </c>
      <c r="L37" s="221">
        <f>'[14]Rev_SP-12me'!BO38</f>
        <v>0</v>
      </c>
      <c r="M37" s="221">
        <f>'[14]Rev_SP-12me'!BQ38</f>
        <v>0</v>
      </c>
      <c r="N37" s="119"/>
      <c r="O37" s="202">
        <f t="shared" si="0"/>
        <v>0</v>
      </c>
    </row>
    <row r="38" spans="2:15" ht="14.5" x14ac:dyDescent="0.25">
      <c r="B38" s="207" t="s">
        <v>964</v>
      </c>
      <c r="C38" s="526"/>
      <c r="D38" s="221">
        <f>'[14]Rev_SP-12me'!AJ39</f>
        <v>0</v>
      </c>
      <c r="E38" s="221">
        <f>'[14]Rev_SP-12me'!AN39*0.7457/10^3</f>
        <v>0</v>
      </c>
      <c r="F38" s="221">
        <f>'[14]Rev_SP-12me'!AQ39</f>
        <v>0</v>
      </c>
      <c r="G38" s="222">
        <f>'[14]Rev_SP-12me'!S39</f>
        <v>50</v>
      </c>
      <c r="H38" s="202">
        <f>'[14]Rev_SP-12me'!T39</f>
        <v>6.2</v>
      </c>
      <c r="I38" s="222">
        <f>'[14]Rev_SP-12me'!AC39</f>
        <v>360.25</v>
      </c>
      <c r="J38" s="17"/>
      <c r="K38" s="221">
        <f>'[14]Rev_SP-12me'!BN39</f>
        <v>0</v>
      </c>
      <c r="L38" s="221">
        <f>'[14]Rev_SP-12me'!BO39</f>
        <v>0</v>
      </c>
      <c r="M38" s="221">
        <f>'[14]Rev_SP-12me'!BQ39</f>
        <v>0</v>
      </c>
      <c r="N38" s="119"/>
      <c r="O38" s="202">
        <f t="shared" si="0"/>
        <v>0</v>
      </c>
    </row>
    <row r="39" spans="2:15" ht="14.5" x14ac:dyDescent="0.25">
      <c r="B39" s="207" t="s">
        <v>965</v>
      </c>
      <c r="C39" s="526"/>
      <c r="D39" s="221">
        <f>'[14]Rev_SP-12me'!AJ40</f>
        <v>0</v>
      </c>
      <c r="E39" s="221">
        <f>'[14]Rev_SP-12me'!AN40*0.7457/10^3</f>
        <v>0</v>
      </c>
      <c r="F39" s="221">
        <f>'[14]Rev_SP-12me'!AQ40</f>
        <v>0</v>
      </c>
      <c r="G39" s="222">
        <f>'[14]Rev_SP-12me'!S40</f>
        <v>50</v>
      </c>
      <c r="H39" s="202">
        <f>'[14]Rev_SP-12me'!T40</f>
        <v>6.2</v>
      </c>
      <c r="I39" s="222">
        <f>'[14]Rev_SP-12me'!AC40</f>
        <v>360.25</v>
      </c>
      <c r="J39" s="17"/>
      <c r="K39" s="221">
        <f>'[14]Rev_SP-12me'!BN40</f>
        <v>0</v>
      </c>
      <c r="L39" s="221">
        <f>'[14]Rev_SP-12me'!BO40</f>
        <v>0</v>
      </c>
      <c r="M39" s="221">
        <f>'[14]Rev_SP-12me'!BQ40</f>
        <v>0</v>
      </c>
      <c r="N39" s="119"/>
      <c r="O39" s="202">
        <f t="shared" si="0"/>
        <v>0</v>
      </c>
    </row>
    <row r="40" spans="2:15" ht="14.5" x14ac:dyDescent="0.25">
      <c r="B40" s="207" t="s">
        <v>966</v>
      </c>
      <c r="C40" s="526"/>
      <c r="D40" s="221">
        <f>'[14]Rev_SP-12me'!AJ41</f>
        <v>0</v>
      </c>
      <c r="E40" s="221">
        <f>'[14]Rev_SP-12me'!AN41*0.7457/10^3</f>
        <v>0</v>
      </c>
      <c r="F40" s="221">
        <f>'[14]Rev_SP-12me'!AQ41</f>
        <v>41.572518836471737</v>
      </c>
      <c r="G40" s="222">
        <f>'[14]Rev_SP-12me'!S41</f>
        <v>65</v>
      </c>
      <c r="H40" s="202">
        <f>'[14]Rev_SP-12me'!T41</f>
        <v>7</v>
      </c>
      <c r="I40" s="222">
        <f>'[14]Rev_SP-12me'!AC41</f>
        <v>360.25</v>
      </c>
      <c r="J40" s="17"/>
      <c r="K40" s="221">
        <f>'[14]Rev_SP-12me'!BN41</f>
        <v>0</v>
      </c>
      <c r="L40" s="221">
        <f>'[14]Rev_SP-12me'!BO41</f>
        <v>29.100763185530219</v>
      </c>
      <c r="M40" s="221">
        <f>'[14]Rev_SP-12me'!BQ41</f>
        <v>0</v>
      </c>
      <c r="N40" s="119"/>
      <c r="O40" s="202">
        <f t="shared" si="0"/>
        <v>29.100763185530219</v>
      </c>
    </row>
    <row r="41" spans="2:15" ht="14.5" x14ac:dyDescent="0.25">
      <c r="B41" s="207" t="s">
        <v>967</v>
      </c>
      <c r="C41" s="526"/>
      <c r="D41" s="221">
        <f>'[14]Rev_SP-12me'!AJ42</f>
        <v>0</v>
      </c>
      <c r="E41" s="221">
        <f>'[14]Rev_SP-12me'!AN42*0.7457/10^3</f>
        <v>0</v>
      </c>
      <c r="F41" s="221">
        <f>'[14]Rev_SP-12me'!AQ42</f>
        <v>0</v>
      </c>
      <c r="G41" s="222">
        <f>'[14]Rev_SP-12me'!S42</f>
        <v>100</v>
      </c>
      <c r="H41" s="202">
        <f>'[14]Rev_SP-12me'!T42</f>
        <v>7.3</v>
      </c>
      <c r="I41" s="222">
        <f>'[14]Rev_SP-12me'!AC42</f>
        <v>360.25</v>
      </c>
      <c r="J41" s="17"/>
      <c r="K41" s="221">
        <f>'[14]Rev_SP-12me'!BN42</f>
        <v>0</v>
      </c>
      <c r="L41" s="221">
        <f>'[14]Rev_SP-12me'!BO42</f>
        <v>0</v>
      </c>
      <c r="M41" s="221">
        <f>'[14]Rev_SP-12me'!BQ42</f>
        <v>0</v>
      </c>
      <c r="N41" s="119"/>
      <c r="O41" s="202">
        <f t="shared" ref="O41:O68" si="1">SUM(K41:N41)</f>
        <v>0</v>
      </c>
    </row>
    <row r="42" spans="2:15" x14ac:dyDescent="0.25">
      <c r="B42" s="28" t="s">
        <v>968</v>
      </c>
      <c r="C42" s="526"/>
      <c r="D42" s="217">
        <f>'[14]Rev_SP-12me'!AJ43</f>
        <v>5661</v>
      </c>
      <c r="E42" s="217">
        <f>'[14]Rev_SP-12me'!AN43*0.7457/10^3</f>
        <v>17.705555777871719</v>
      </c>
      <c r="F42" s="217">
        <f>'[14]Rev_SP-12me'!AQ43</f>
        <v>9.6296718097026801</v>
      </c>
      <c r="G42" s="222"/>
      <c r="H42" s="202"/>
      <c r="I42" s="222"/>
      <c r="J42" s="17"/>
      <c r="K42" s="217">
        <f>'[14]Rev_SP-12me'!BN43</f>
        <v>0.42493333866892125</v>
      </c>
      <c r="L42" s="217">
        <f>'[14]Rev_SP-12me'!BO43</f>
        <v>3.851868723881072</v>
      </c>
      <c r="M42" s="217">
        <f>'[14]Rev_SP-12me'!BQ43</f>
        <v>0.33096000000000003</v>
      </c>
      <c r="N42" s="119"/>
      <c r="O42" s="219">
        <f t="shared" si="1"/>
        <v>4.6077620625499938</v>
      </c>
    </row>
    <row r="43" spans="2:15" ht="14.5" x14ac:dyDescent="0.25">
      <c r="B43" s="207" t="s">
        <v>155</v>
      </c>
      <c r="C43" s="526"/>
      <c r="D43" s="221">
        <f>'[14]Rev_SP-12me'!AJ44</f>
        <v>5296</v>
      </c>
      <c r="E43" s="221">
        <f>'[14]Rev_SP-12me'!AN44*0.7457/10^3</f>
        <v>16.568288707871723</v>
      </c>
      <c r="F43" s="221">
        <f>'[14]Rev_SP-12me'!AQ44</f>
        <v>9.3079503493729376</v>
      </c>
      <c r="G43" s="222">
        <f>'[14]Rev_SP-12me'!S44</f>
        <v>20</v>
      </c>
      <c r="H43" s="202">
        <f>'[14]Rev_SP-12me'!T44</f>
        <v>4</v>
      </c>
      <c r="I43" s="222">
        <f>'[14]Rev_SP-12me'!AC44</f>
        <v>50</v>
      </c>
      <c r="J43" s="17"/>
      <c r="K43" s="221">
        <f>'[14]Rev_SP-12me'!BN44</f>
        <v>0.39763892898892128</v>
      </c>
      <c r="L43" s="221">
        <f>'[14]Rev_SP-12me'!BO44</f>
        <v>3.7231801397491751</v>
      </c>
      <c r="M43" s="221">
        <f>'[14]Rev_SP-12me'!BQ44</f>
        <v>0.30963000000000002</v>
      </c>
      <c r="N43" s="119"/>
      <c r="O43" s="202">
        <f t="shared" si="1"/>
        <v>4.4304490687380964</v>
      </c>
    </row>
    <row r="44" spans="2:15" ht="14.5" x14ac:dyDescent="0.25">
      <c r="B44" s="207" t="s">
        <v>970</v>
      </c>
      <c r="C44" s="526"/>
      <c r="D44" s="221">
        <f>'[14]Rev_SP-12me'!AJ45</f>
        <v>365</v>
      </c>
      <c r="E44" s="221">
        <f>'[14]Rev_SP-12me'!AN45*0.7457/10^3</f>
        <v>1.1372670699999998</v>
      </c>
      <c r="F44" s="221">
        <f>'[14]Rev_SP-12me'!AQ45</f>
        <v>0.32172146032974236</v>
      </c>
      <c r="G44" s="222">
        <f>'[14]Rev_SP-12me'!S45</f>
        <v>20</v>
      </c>
      <c r="H44" s="202">
        <f>'[14]Rev_SP-12me'!T45</f>
        <v>4</v>
      </c>
      <c r="I44" s="222">
        <f>'[14]Rev_SP-12me'!AC45</f>
        <v>50</v>
      </c>
      <c r="J44" s="17"/>
      <c r="K44" s="221">
        <f>'[14]Rev_SP-12me'!BN45</f>
        <v>2.7294409679999992E-2</v>
      </c>
      <c r="L44" s="221">
        <f>'[14]Rev_SP-12me'!BO45</f>
        <v>0.12868858413189693</v>
      </c>
      <c r="M44" s="221">
        <f>'[14]Rev_SP-12me'!BQ45</f>
        <v>2.1329999999999998E-2</v>
      </c>
      <c r="N44" s="119"/>
      <c r="O44" s="202">
        <f t="shared" si="1"/>
        <v>0.17731299381189691</v>
      </c>
    </row>
    <row r="45" spans="2:15" x14ac:dyDescent="0.25">
      <c r="B45" s="28" t="s">
        <v>971</v>
      </c>
      <c r="C45" s="526"/>
      <c r="D45" s="217">
        <f>'[14]Rev_SP-12me'!AJ46</f>
        <v>1510736</v>
      </c>
      <c r="E45" s="217">
        <f>'[14]Rev_SP-12me'!AN46*0.7457/10^3</f>
        <v>5601.0906545000007</v>
      </c>
      <c r="F45" s="217">
        <f>'[14]Rev_SP-12me'!AQ46</f>
        <v>17123.987305405804</v>
      </c>
      <c r="G45" s="222"/>
      <c r="H45" s="202"/>
      <c r="I45" s="222"/>
      <c r="J45" s="17"/>
      <c r="K45" s="217">
        <f>'[14]Rev_SP-12me'!BN46</f>
        <v>4.6664639999999993E-2</v>
      </c>
      <c r="L45" s="217">
        <f>'[14]Rev_SP-12me'!BO46</f>
        <v>10.376182323489795</v>
      </c>
      <c r="M45" s="217">
        <f>'[14]Rev_SP-12me'!BQ46</f>
        <v>53.014391999999994</v>
      </c>
      <c r="N45" s="119"/>
      <c r="O45" s="219">
        <f t="shared" si="1"/>
        <v>63.43723896348979</v>
      </c>
    </row>
    <row r="46" spans="2:15" x14ac:dyDescent="0.25">
      <c r="B46" s="205" t="s">
        <v>972</v>
      </c>
      <c r="C46" s="526"/>
      <c r="D46" s="233">
        <f>'[14]Rev_SP-12me'!AJ47</f>
        <v>1510367</v>
      </c>
      <c r="E46" s="233">
        <f>'[14]Rev_SP-12me'!AN47*0.7457/10^3</f>
        <v>5599.6407452480007</v>
      </c>
      <c r="F46" s="233">
        <f>'[14]Rev_SP-12me'!AQ47</f>
        <v>17120.650929526786</v>
      </c>
      <c r="G46" s="222"/>
      <c r="H46" s="202"/>
      <c r="I46" s="222"/>
      <c r="J46" s="17"/>
      <c r="K46" s="233">
        <f>'[14]Rev_SP-12me'!BN47</f>
        <v>0</v>
      </c>
      <c r="L46" s="233">
        <f>'[14]Rev_SP-12me'!BO47</f>
        <v>9.0416319718824631</v>
      </c>
      <c r="M46" s="233">
        <f>'[14]Rev_SP-12me'!BQ47</f>
        <v>53.001107999999995</v>
      </c>
      <c r="N46" s="119"/>
      <c r="O46" s="202">
        <f t="shared" si="1"/>
        <v>62.042739971882455</v>
      </c>
    </row>
    <row r="47" spans="2:15" ht="14.5" x14ac:dyDescent="0.25">
      <c r="B47" s="207" t="s">
        <v>973</v>
      </c>
      <c r="C47" s="526"/>
      <c r="D47" s="221">
        <f>'[14]Rev_SP-12me'!AJ48</f>
        <v>1992</v>
      </c>
      <c r="E47" s="221">
        <f>'[14]Rev_SP-12me'!AN48*0.7457/10^3</f>
        <v>8.4009816300000004</v>
      </c>
      <c r="F47" s="221">
        <f>'[14]Rev_SP-12me'!AQ48</f>
        <v>36.166527887529853</v>
      </c>
      <c r="G47" s="222"/>
      <c r="H47" s="202">
        <f>'[14]Rev_SP-12me'!T48</f>
        <v>2.5</v>
      </c>
      <c r="I47" s="222">
        <f>'[14]Rev_SP-12me'!AC48</f>
        <v>30</v>
      </c>
      <c r="J47" s="17"/>
      <c r="K47" s="221">
        <f>'[14]Rev_SP-12me'!BN48</f>
        <v>0</v>
      </c>
      <c r="L47" s="221">
        <f>'[14]Rev_SP-12me'!BO48</f>
        <v>9.0416319718824631</v>
      </c>
      <c r="M47" s="221">
        <f>'[14]Rev_SP-12me'!BQ48</f>
        <v>7.1711999999999998E-2</v>
      </c>
      <c r="N47" s="119"/>
      <c r="O47" s="202">
        <f t="shared" si="1"/>
        <v>9.1133439718824629</v>
      </c>
    </row>
    <row r="48" spans="2:15" ht="14.5" x14ac:dyDescent="0.25">
      <c r="B48" s="205" t="s">
        <v>975</v>
      </c>
      <c r="C48" s="526"/>
      <c r="D48" s="221">
        <f>'[14]Rev_SP-12me'!AJ49</f>
        <v>1508375</v>
      </c>
      <c r="E48" s="221">
        <f>'[14]Rev_SP-12me'!AN49*0.7457/10^3</f>
        <v>5591.2397636180012</v>
      </c>
      <c r="F48" s="221">
        <f>'[14]Rev_SP-12me'!AQ49</f>
        <v>17084.484401639256</v>
      </c>
      <c r="G48" s="222"/>
      <c r="H48" s="202"/>
      <c r="I48" s="222"/>
      <c r="J48" s="17"/>
      <c r="K48" s="221">
        <f>'[14]Rev_SP-12me'!BN49</f>
        <v>0</v>
      </c>
      <c r="L48" s="221">
        <f>'[14]Rev_SP-12me'!BO49</f>
        <v>0</v>
      </c>
      <c r="M48" s="221">
        <f>'[14]Rev_SP-12me'!BQ49</f>
        <v>0</v>
      </c>
      <c r="N48" s="119"/>
      <c r="O48" s="202">
        <f t="shared" si="1"/>
        <v>0</v>
      </c>
    </row>
    <row r="49" spans="2:15" ht="14.5" x14ac:dyDescent="0.25">
      <c r="B49" s="207" t="s">
        <v>1031</v>
      </c>
      <c r="C49" s="526"/>
      <c r="D49" s="221">
        <f>'[14]Rev_SP-12me'!AJ50</f>
        <v>1508375</v>
      </c>
      <c r="E49" s="221">
        <f>'[14]Rev_SP-12me'!AN50*0.7457/10^3</f>
        <v>5591.2397636180012</v>
      </c>
      <c r="F49" s="221">
        <f>'[14]Rev_SP-12me'!AQ50</f>
        <v>17084.484401639256</v>
      </c>
      <c r="G49" s="222"/>
      <c r="H49" s="202"/>
      <c r="I49" s="222">
        <f>'[14]Rev_SP-12me'!AC50</f>
        <v>30</v>
      </c>
      <c r="J49" s="17"/>
      <c r="K49" s="221">
        <f>'[14]Rev_SP-12me'!BN50</f>
        <v>0</v>
      </c>
      <c r="L49" s="221">
        <f>'[14]Rev_SP-12me'!BO50</f>
        <v>0</v>
      </c>
      <c r="M49" s="221">
        <f>'[14]Rev_SP-12me'!BQ50</f>
        <v>52.929395999999997</v>
      </c>
      <c r="N49" s="119"/>
      <c r="O49" s="202">
        <f t="shared" si="1"/>
        <v>52.929395999999997</v>
      </c>
    </row>
    <row r="50" spans="2:15" ht="14.5" x14ac:dyDescent="0.25">
      <c r="B50" s="207" t="s">
        <v>1032</v>
      </c>
      <c r="C50" s="526"/>
      <c r="D50" s="221">
        <f>'[14]Rev_SP-12me'!AJ51</f>
        <v>0</v>
      </c>
      <c r="E50" s="221">
        <f>'[14]Rev_SP-12me'!AN51*0.7457/10^3</f>
        <v>0</v>
      </c>
      <c r="F50" s="221">
        <f>'[14]Rev_SP-12me'!AQ51</f>
        <v>0</v>
      </c>
      <c r="G50" s="222"/>
      <c r="H50" s="202"/>
      <c r="I50" s="222">
        <f>'[14]Rev_SP-12me'!AC51</f>
        <v>30</v>
      </c>
      <c r="J50" s="17"/>
      <c r="K50" s="221">
        <f>'[14]Rev_SP-12me'!BN51</f>
        <v>0</v>
      </c>
      <c r="L50" s="221">
        <f>'[14]Rev_SP-12me'!BO51</f>
        <v>0</v>
      </c>
      <c r="M50" s="221">
        <f>'[14]Rev_SP-12me'!BQ51</f>
        <v>0</v>
      </c>
      <c r="N50" s="119"/>
      <c r="O50" s="202">
        <f t="shared" si="1"/>
        <v>0</v>
      </c>
    </row>
    <row r="51" spans="2:15" x14ac:dyDescent="0.25">
      <c r="B51" s="205" t="s">
        <v>976</v>
      </c>
      <c r="C51" s="526"/>
      <c r="D51" s="233">
        <f>'[14]Rev_SP-12me'!AJ52</f>
        <v>369</v>
      </c>
      <c r="E51" s="233">
        <f>'[14]Rev_SP-12me'!AN52*0.7457/10^3</f>
        <v>1.4499092519999999</v>
      </c>
      <c r="F51" s="233">
        <f>'[14]Rev_SP-12me'!AQ52</f>
        <v>3.3363758790183304</v>
      </c>
      <c r="G51" s="222"/>
      <c r="H51" s="202"/>
      <c r="I51" s="222"/>
      <c r="J51" s="17"/>
      <c r="K51" s="233">
        <f>'[14]Rev_SP-12me'!BN52</f>
        <v>4.6664639999999993E-2</v>
      </c>
      <c r="L51" s="233">
        <f>'[14]Rev_SP-12me'!BO52</f>
        <v>1.3345503516073323</v>
      </c>
      <c r="M51" s="233">
        <f>'[14]Rev_SP-12me'!BQ52</f>
        <v>1.3284000000000001E-2</v>
      </c>
      <c r="N51" s="119"/>
      <c r="O51" s="202">
        <f t="shared" si="1"/>
        <v>1.3944989916073323</v>
      </c>
    </row>
    <row r="52" spans="2:15" ht="14.5" x14ac:dyDescent="0.25">
      <c r="B52" s="207" t="s">
        <v>977</v>
      </c>
      <c r="C52" s="526"/>
      <c r="D52" s="221">
        <f>'[14]Rev_SP-12me'!AJ53</f>
        <v>369</v>
      </c>
      <c r="E52" s="221">
        <f>'[14]Rev_SP-12me'!AN53*0.7457/10^3</f>
        <v>1.4499092519999999</v>
      </c>
      <c r="F52" s="221">
        <f>'[14]Rev_SP-12me'!AQ53</f>
        <v>3.3363758790183304</v>
      </c>
      <c r="G52" s="222">
        <f>'[14]Rev_SP-12me'!S53</f>
        <v>20</v>
      </c>
      <c r="H52" s="202">
        <f>'[14]Rev_SP-12me'!T53</f>
        <v>4</v>
      </c>
      <c r="I52" s="222">
        <f>'[14]Rev_SP-12me'!AC53</f>
        <v>30</v>
      </c>
      <c r="J52" s="17"/>
      <c r="K52" s="221">
        <f>'[14]Rev_SP-12me'!BN53</f>
        <v>4.6664639999999993E-2</v>
      </c>
      <c r="L52" s="221">
        <f>'[14]Rev_SP-12me'!BO53</f>
        <v>1.3345503516073323</v>
      </c>
      <c r="M52" s="221">
        <f>'[14]Rev_SP-12me'!BQ53</f>
        <v>1.3284000000000001E-2</v>
      </c>
      <c r="N52" s="119"/>
      <c r="O52" s="202">
        <f t="shared" si="1"/>
        <v>1.3944989916073323</v>
      </c>
    </row>
    <row r="53" spans="2:15" x14ac:dyDescent="0.25">
      <c r="B53" s="28" t="s">
        <v>979</v>
      </c>
      <c r="C53" s="526"/>
      <c r="D53" s="217">
        <f>'[14]Rev_SP-12me'!AJ54</f>
        <v>75491</v>
      </c>
      <c r="E53" s="217">
        <f>'[14]Rev_SP-12me'!AL54</f>
        <v>175.54056370111186</v>
      </c>
      <c r="F53" s="217">
        <f>'[14]Rev_SP-12me'!AQ54</f>
        <v>264.60008985750466</v>
      </c>
      <c r="G53" s="222"/>
      <c r="H53" s="202"/>
      <c r="I53" s="222"/>
      <c r="J53" s="17"/>
      <c r="K53" s="217">
        <f>'[14]Rev_SP-12me'!BN54</f>
        <v>6.7407576461226952</v>
      </c>
      <c r="L53" s="217">
        <f>'[14]Rev_SP-12me'!BO54</f>
        <v>203.55544260052312</v>
      </c>
      <c r="M53" s="217">
        <f>'[14]Rev_SP-12me'!BQ54</f>
        <v>10.828512</v>
      </c>
      <c r="N53" s="119"/>
      <c r="O53" s="219">
        <f t="shared" si="1"/>
        <v>221.1247122466458</v>
      </c>
    </row>
    <row r="54" spans="2:15" ht="14.5" x14ac:dyDescent="0.25">
      <c r="B54" s="207" t="s">
        <v>980</v>
      </c>
      <c r="C54" s="526"/>
      <c r="D54" s="221">
        <f>'[14]Rev_SP-12me'!AJ55</f>
        <v>34450</v>
      </c>
      <c r="E54" s="221">
        <f>'[14]Rev_SP-12me'!AL55</f>
        <v>64.296763353401218</v>
      </c>
      <c r="F54" s="221">
        <f>'[14]Rev_SP-12me'!AQ55</f>
        <v>81.103307998222562</v>
      </c>
      <c r="G54" s="222">
        <f>'[14]Rev_SP-12me'!S55</f>
        <v>32</v>
      </c>
      <c r="H54" s="202">
        <f>'[14]Rev_SP-12me'!T55</f>
        <v>7.1</v>
      </c>
      <c r="I54" s="222">
        <f>'[14]Rev_SP-12me'!AC55</f>
        <v>120</v>
      </c>
      <c r="J54" s="17"/>
      <c r="K54" s="221">
        <f>'[14]Rev_SP-12me'!BN55</f>
        <v>2.468995712770607</v>
      </c>
      <c r="L54" s="221">
        <f>'[14]Rev_SP-12me'!BO55</f>
        <v>57.583348678738012</v>
      </c>
      <c r="M54" s="221">
        <f>'[14]Rev_SP-12me'!BQ55</f>
        <v>4.9561919999999997</v>
      </c>
      <c r="N54" s="119"/>
      <c r="O54" s="202">
        <f t="shared" si="1"/>
        <v>65.008536391508613</v>
      </c>
    </row>
    <row r="55" spans="2:15" ht="14.5" x14ac:dyDescent="0.25">
      <c r="B55" s="207" t="s">
        <v>981</v>
      </c>
      <c r="C55" s="526"/>
      <c r="D55" s="221">
        <f>'[14]Rev_SP-12me'!AJ56</f>
        <v>12887</v>
      </c>
      <c r="E55" s="221">
        <f>'[14]Rev_SP-12me'!AL56</f>
        <v>31.563454629387358</v>
      </c>
      <c r="F55" s="221">
        <f>'[14]Rev_SP-12me'!AQ56</f>
        <v>53.205987684667463</v>
      </c>
      <c r="G55" s="222">
        <f>'[14]Rev_SP-12me'!S56</f>
        <v>32</v>
      </c>
      <c r="H55" s="202">
        <f>'[14]Rev_SP-12me'!T56</f>
        <v>7.6</v>
      </c>
      <c r="I55" s="222">
        <f>'[14]Rev_SP-12me'!AC56</f>
        <v>120</v>
      </c>
      <c r="J55" s="17"/>
      <c r="K55" s="221">
        <f>'[14]Rev_SP-12me'!BN56</f>
        <v>1.2120366577684745</v>
      </c>
      <c r="L55" s="221">
        <f>'[14]Rev_SP-12me'!BO56</f>
        <v>40.436550640347271</v>
      </c>
      <c r="M55" s="221">
        <f>'[14]Rev_SP-12me'!BQ56</f>
        <v>1.817496</v>
      </c>
      <c r="N55" s="119"/>
      <c r="O55" s="202">
        <f t="shared" si="1"/>
        <v>43.466083298115741</v>
      </c>
    </row>
    <row r="56" spans="2:15" ht="14.5" x14ac:dyDescent="0.25">
      <c r="B56" s="207" t="s">
        <v>982</v>
      </c>
      <c r="C56" s="526"/>
      <c r="D56" s="221">
        <f>'[14]Rev_SP-12me'!AJ57</f>
        <v>28154</v>
      </c>
      <c r="E56" s="221">
        <f>'[14]Rev_SP-12me'!AL57</f>
        <v>79.680345718323267</v>
      </c>
      <c r="F56" s="221">
        <f>'[14]Rev_SP-12me'!AQ57</f>
        <v>130.29079417461463</v>
      </c>
      <c r="G56" s="222">
        <f>'[14]Rev_SP-12me'!S57</f>
        <v>32</v>
      </c>
      <c r="H56" s="202">
        <f>'[14]Rev_SP-12me'!T57</f>
        <v>8.1</v>
      </c>
      <c r="I56" s="222">
        <f>'[14]Rev_SP-12me'!AC57</f>
        <v>120</v>
      </c>
      <c r="J56" s="17"/>
      <c r="K56" s="221">
        <f>'[14]Rev_SP-12me'!BN57</f>
        <v>3.0597252755836135</v>
      </c>
      <c r="L56" s="221">
        <f>'[14]Rev_SP-12me'!BO57</f>
        <v>105.53554328143784</v>
      </c>
      <c r="M56" s="221">
        <f>'[14]Rev_SP-12me'!BQ57</f>
        <v>4.054824</v>
      </c>
      <c r="N56" s="119"/>
      <c r="O56" s="202">
        <f t="shared" si="1"/>
        <v>112.65009255702145</v>
      </c>
    </row>
    <row r="57" spans="2:15" x14ac:dyDescent="0.25">
      <c r="B57" s="28" t="s">
        <v>983</v>
      </c>
      <c r="C57" s="526"/>
      <c r="D57" s="217">
        <f>'[14]Rev_SP-12me'!AJ65</f>
        <v>34839</v>
      </c>
      <c r="E57" s="217">
        <f>'[14]Rev_SP-12me'!AN65*0.7457/10^3</f>
        <v>117.16914189187091</v>
      </c>
      <c r="F57" s="217">
        <f>'[14]Rev_SP-12me'!AQ65</f>
        <v>258.32724226546907</v>
      </c>
      <c r="G57" s="222"/>
      <c r="H57" s="202"/>
      <c r="I57" s="222">
        <f>'[14]Rev_SP-12me'!AC65</f>
        <v>120</v>
      </c>
      <c r="J57" s="17"/>
      <c r="K57" s="217">
        <f>'[14]Rev_SP-12me'!BN65</f>
        <v>6.0336530087808002</v>
      </c>
      <c r="L57" s="217">
        <f>'[14]Rev_SP-12me'!BO65</f>
        <v>162.22577992900901</v>
      </c>
      <c r="M57" s="217">
        <f>'[14]Rev_SP-12me'!BQ65</f>
        <v>5.0114160000000005</v>
      </c>
      <c r="N57" s="119"/>
      <c r="O57" s="219">
        <f t="shared" si="1"/>
        <v>173.27084893778979</v>
      </c>
    </row>
    <row r="58" spans="2:15" ht="14.5" x14ac:dyDescent="0.25">
      <c r="B58" s="207" t="s">
        <v>980</v>
      </c>
      <c r="C58" s="526"/>
      <c r="D58" s="221">
        <f>'[14]Rev_SP-12me'!AJ66</f>
        <v>24977</v>
      </c>
      <c r="E58" s="221">
        <f>'[14]Rev_SP-12me'!AN66*0.7457/10^3</f>
        <v>81.179162813260021</v>
      </c>
      <c r="F58" s="221">
        <f>'[14]Rev_SP-12me'!AQ66</f>
        <v>198.64014654436014</v>
      </c>
      <c r="G58" s="222">
        <f>'[14]Rev_SP-12me'!S66</f>
        <v>32</v>
      </c>
      <c r="H58" s="202">
        <f>'[14]Rev_SP-12me'!T66</f>
        <v>6</v>
      </c>
      <c r="I58" s="222">
        <f>'[14]Rev_SP-12me'!AC66</f>
        <v>120</v>
      </c>
      <c r="J58" s="17"/>
      <c r="K58" s="221">
        <f>'[14]Rev_SP-12me'!BN66</f>
        <v>4.1803404211200004</v>
      </c>
      <c r="L58" s="221">
        <f>'[14]Rev_SP-12me'!BO66</f>
        <v>119.18408792661607</v>
      </c>
      <c r="M58" s="221">
        <f>'[14]Rev_SP-12me'!BQ66</f>
        <v>3.5946720000000001</v>
      </c>
      <c r="N58" s="119"/>
      <c r="O58" s="202">
        <f t="shared" si="1"/>
        <v>126.95910034773607</v>
      </c>
    </row>
    <row r="59" spans="2:15" ht="14.5" x14ac:dyDescent="0.25">
      <c r="B59" s="207" t="s">
        <v>981</v>
      </c>
      <c r="C59" s="526"/>
      <c r="D59" s="221">
        <f>'[14]Rev_SP-12me'!AJ67</f>
        <v>6292</v>
      </c>
      <c r="E59" s="221">
        <f>'[14]Rev_SP-12me'!AN67*0.7457/10^3</f>
        <v>21.758751070051403</v>
      </c>
      <c r="F59" s="221">
        <f>'[14]Rev_SP-12me'!AQ67</f>
        <v>46.410014912996886</v>
      </c>
      <c r="G59" s="222">
        <f>'[14]Rev_SP-12me'!S67</f>
        <v>32</v>
      </c>
      <c r="H59" s="202">
        <f>'[14]Rev_SP-12me'!T67</f>
        <v>7.1</v>
      </c>
      <c r="I59" s="222">
        <f>'[14]Rev_SP-12me'!AC67</f>
        <v>120</v>
      </c>
      <c r="J59" s="17"/>
      <c r="K59" s="221">
        <f>'[14]Rev_SP-12me'!BN67</f>
        <v>1.1204720947968001</v>
      </c>
      <c r="L59" s="221">
        <f>'[14]Rev_SP-12me'!BO67</f>
        <v>32.951110588227792</v>
      </c>
      <c r="M59" s="221">
        <f>'[14]Rev_SP-12me'!BQ67</f>
        <v>0.89978400000000003</v>
      </c>
      <c r="N59" s="119"/>
      <c r="O59" s="202">
        <f t="shared" si="1"/>
        <v>34.971366683024591</v>
      </c>
    </row>
    <row r="60" spans="2:15" ht="14.5" x14ac:dyDescent="0.25">
      <c r="B60" s="207" t="s">
        <v>982</v>
      </c>
      <c r="C60" s="526"/>
      <c r="D60" s="221">
        <f>'[14]Rev_SP-12me'!AJ68</f>
        <v>3570</v>
      </c>
      <c r="E60" s="221">
        <f>'[14]Rev_SP-12me'!AN68*0.7457/10^3</f>
        <v>14.2312280085595</v>
      </c>
      <c r="F60" s="221">
        <f>'[14]Rev_SP-12me'!AQ68</f>
        <v>13.277080808112016</v>
      </c>
      <c r="G60" s="222">
        <f>'[14]Rev_SP-12me'!S68</f>
        <v>32</v>
      </c>
      <c r="H60" s="202">
        <f>'[14]Rev_SP-12me'!T68</f>
        <v>7.6</v>
      </c>
      <c r="I60" s="222">
        <f>'[14]Rev_SP-12me'!AC68</f>
        <v>120</v>
      </c>
      <c r="J60" s="17"/>
      <c r="K60" s="221">
        <f>'[14]Rev_SP-12me'!BN68</f>
        <v>0.73284049286399988</v>
      </c>
      <c r="L60" s="221">
        <f>'[14]Rev_SP-12me'!BO68</f>
        <v>10.090581414165133</v>
      </c>
      <c r="M60" s="221">
        <f>'[14]Rev_SP-12me'!BQ68</f>
        <v>0.51695999999999998</v>
      </c>
      <c r="N60" s="119"/>
      <c r="O60" s="202">
        <f t="shared" si="1"/>
        <v>11.340381907029132</v>
      </c>
    </row>
    <row r="61" spans="2:15" x14ac:dyDescent="0.25">
      <c r="B61" s="28" t="s">
        <v>1100</v>
      </c>
      <c r="C61" s="526"/>
      <c r="D61" s="217">
        <f>'[14]Rev_SP-12me'!AJ69</f>
        <v>0</v>
      </c>
      <c r="E61" s="217">
        <f>'[14]Rev_SP-12me'!AL69</f>
        <v>0</v>
      </c>
      <c r="F61" s="217">
        <f>'[14]Rev_SP-12me'!AQ69</f>
        <v>0</v>
      </c>
      <c r="G61" s="222"/>
      <c r="H61" s="202"/>
      <c r="I61" s="222"/>
      <c r="J61" s="17"/>
      <c r="K61" s="217">
        <f>'[14]Rev_SP-12me'!BN69</f>
        <v>0</v>
      </c>
      <c r="L61" s="217">
        <f>'[14]Rev_SP-12me'!BO69</f>
        <v>0</v>
      </c>
      <c r="M61" s="217">
        <f>'[14]Rev_SP-12me'!BQ69</f>
        <v>0</v>
      </c>
      <c r="N61" s="119"/>
      <c r="O61" s="202">
        <f t="shared" si="1"/>
        <v>0</v>
      </c>
    </row>
    <row r="62" spans="2:15" x14ac:dyDescent="0.25">
      <c r="B62" s="28" t="s">
        <v>986</v>
      </c>
      <c r="C62" s="526"/>
      <c r="D62" s="217">
        <f>'[14]Rev_SP-12me'!AJ58</f>
        <v>27229</v>
      </c>
      <c r="E62" s="217">
        <f>'[14]Rev_SP-12me'!AL58</f>
        <v>86.90784735772678</v>
      </c>
      <c r="F62" s="217">
        <f>'[14]Rev_SP-12me'!AQ58</f>
        <v>108.54942655640627</v>
      </c>
      <c r="G62" s="222"/>
      <c r="H62" s="202"/>
      <c r="I62" s="222"/>
      <c r="J62" s="17"/>
      <c r="K62" s="217">
        <f>'[14]Rev_SP-12me'!BN58</f>
        <v>2.2819338714997661</v>
      </c>
      <c r="L62" s="217">
        <f>'[14]Rev_SP-12me'!BO58</f>
        <v>86.190574819028541</v>
      </c>
      <c r="M62" s="217">
        <f>'[14]Rev_SP-12me'!BQ58</f>
        <v>3.2156399999999996</v>
      </c>
      <c r="N62" s="119"/>
      <c r="O62" s="219">
        <f t="shared" si="1"/>
        <v>91.688148690528294</v>
      </c>
    </row>
    <row r="63" spans="2:15" ht="14.5" x14ac:dyDescent="0.25">
      <c r="B63" s="205" t="s">
        <v>987</v>
      </c>
      <c r="C63" s="526"/>
      <c r="D63" s="241">
        <f>'[14]Rev_SP-12me'!AJ59</f>
        <v>22251</v>
      </c>
      <c r="E63" s="241">
        <f>'[14]Rev_SP-12me'!AL59</f>
        <v>78.402651238740546</v>
      </c>
      <c r="F63" s="241">
        <f>'[14]Rev_SP-12me'!AQ59</f>
        <v>96.714731941895124</v>
      </c>
      <c r="G63" s="222">
        <f>'[14]Rev_SP-12me'!S59</f>
        <v>21</v>
      </c>
      <c r="H63" s="202">
        <f>'[14]Rev_SP-12me'!T59</f>
        <v>8.3000000000000007</v>
      </c>
      <c r="I63" s="222">
        <f>'[14]Rev_SP-12me'!AC59</f>
        <v>100</v>
      </c>
      <c r="J63" s="17"/>
      <c r="K63" s="241">
        <f>'[14]Rev_SP-12me'!BN59</f>
        <v>1.9757468112162619</v>
      </c>
      <c r="L63" s="241">
        <f>'[14]Rev_SP-12me'!BO59</f>
        <v>80.273227511772959</v>
      </c>
      <c r="M63" s="241">
        <f>'[14]Rev_SP-12me'!BQ59</f>
        <v>2.6277599999999999</v>
      </c>
      <c r="N63" s="119"/>
      <c r="O63" s="202">
        <f t="shared" si="1"/>
        <v>84.876734322989222</v>
      </c>
    </row>
    <row r="64" spans="2:15" ht="14.5" x14ac:dyDescent="0.25">
      <c r="B64" s="205" t="s">
        <v>988</v>
      </c>
      <c r="C64" s="526"/>
      <c r="D64" s="241">
        <f>'[14]Rev_SP-12me'!AJ60</f>
        <v>4978</v>
      </c>
      <c r="E64" s="241">
        <f>'[14]Rev_SP-12me'!AL60</f>
        <v>8.5051961189862304</v>
      </c>
      <c r="F64" s="241">
        <f>'[14]Rev_SP-12me'!AQ60</f>
        <v>11.834694614511157</v>
      </c>
      <c r="G64" s="222">
        <f>'[14]Rev_SP-12me'!S60</f>
        <v>30</v>
      </c>
      <c r="H64" s="202">
        <f>'[14]Rev_SP-12me'!T60</f>
        <v>5</v>
      </c>
      <c r="I64" s="222">
        <f>'[14]Rev_SP-12me'!AC60</f>
        <v>100</v>
      </c>
      <c r="J64" s="17"/>
      <c r="K64" s="241">
        <f>'[14]Rev_SP-12me'!BN60</f>
        <v>0.30618706028350429</v>
      </c>
      <c r="L64" s="241">
        <f>'[14]Rev_SP-12me'!BO60</f>
        <v>5.9173473072555787</v>
      </c>
      <c r="M64" s="241">
        <f>'[14]Rev_SP-12me'!BQ60</f>
        <v>0.58787999999999996</v>
      </c>
      <c r="N64" s="119"/>
      <c r="O64" s="202">
        <f t="shared" si="1"/>
        <v>6.8114143675390828</v>
      </c>
    </row>
    <row r="65" spans="2:15" x14ac:dyDescent="0.25">
      <c r="B65" s="205" t="s">
        <v>989</v>
      </c>
      <c r="C65" s="526"/>
      <c r="D65" s="216">
        <f>'[14]Rev_SP-12me'!AJ61</f>
        <v>4978</v>
      </c>
      <c r="E65" s="216">
        <f>'[14]Rev_SP-12me'!AL61</f>
        <v>8.5051961189862304</v>
      </c>
      <c r="F65" s="216">
        <f>'[14]Rev_SP-12me'!AQ61</f>
        <v>11.834694614511157</v>
      </c>
      <c r="G65" s="222">
        <v>100</v>
      </c>
      <c r="H65" s="202">
        <f>'[14]Rev_SP-12me'!T61</f>
        <v>5</v>
      </c>
      <c r="I65" s="222">
        <f>'[14]Rev_SP-12me'!AC61</f>
        <v>100</v>
      </c>
      <c r="J65" s="17"/>
      <c r="K65" s="216">
        <f>'[14]Rev_SP-12me'!BN61</f>
        <v>0</v>
      </c>
      <c r="L65" s="216">
        <f>'[14]Rev_SP-12me'!BO61</f>
        <v>0</v>
      </c>
      <c r="M65" s="216">
        <f>'[14]Rev_SP-12me'!BQ61</f>
        <v>0</v>
      </c>
      <c r="N65" s="119"/>
      <c r="O65" s="202">
        <f t="shared" si="1"/>
        <v>0</v>
      </c>
    </row>
    <row r="66" spans="2:15" x14ac:dyDescent="0.25">
      <c r="B66" s="205" t="s">
        <v>990</v>
      </c>
      <c r="C66" s="526"/>
      <c r="D66" s="216">
        <f>'[14]Rev_SP-12me'!AJ62</f>
        <v>0</v>
      </c>
      <c r="E66" s="216">
        <f>'[14]Rev_SP-12me'!AL62</f>
        <v>0</v>
      </c>
      <c r="F66" s="216">
        <f>'[14]Rev_SP-12me'!AQ62</f>
        <v>0</v>
      </c>
      <c r="G66" s="222">
        <v>100</v>
      </c>
      <c r="H66" s="202">
        <f>'[14]Rev_SP-12me'!T62</f>
        <v>5</v>
      </c>
      <c r="I66" s="222">
        <f>'[14]Rev_SP-12me'!AC62</f>
        <v>100</v>
      </c>
      <c r="J66" s="17"/>
      <c r="K66" s="216">
        <f>'[14]Rev_SP-12me'!BN62</f>
        <v>0</v>
      </c>
      <c r="L66" s="216">
        <f>'[14]Rev_SP-12me'!BO62</f>
        <v>0</v>
      </c>
      <c r="M66" s="216">
        <f>'[14]Rev_SP-12me'!BQ62</f>
        <v>0</v>
      </c>
      <c r="N66" s="119"/>
      <c r="O66" s="202">
        <f t="shared" si="1"/>
        <v>0</v>
      </c>
    </row>
    <row r="67" spans="2:15" x14ac:dyDescent="0.25">
      <c r="B67" s="28" t="s">
        <v>991</v>
      </c>
      <c r="C67" s="526"/>
      <c r="D67" s="217">
        <f>'[14]Rev_SP-12me'!AJ63</f>
        <v>20019</v>
      </c>
      <c r="E67" s="217">
        <f>'[14]Rev_SP-12me'!AL63</f>
        <v>185.66963414362604</v>
      </c>
      <c r="F67" s="217">
        <f>'[14]Rev_SP-12me'!AQ63</f>
        <v>157.32811057162914</v>
      </c>
      <c r="G67" s="222">
        <f>'[14]Rev_SP-12me'!S63</f>
        <v>21</v>
      </c>
      <c r="H67" s="202">
        <f>'[14]Rev_SP-12me'!T63</f>
        <v>12</v>
      </c>
      <c r="I67" s="222">
        <f>'[14]Rev_SP-12me'!AC63</f>
        <v>100</v>
      </c>
      <c r="J67" s="17"/>
      <c r="K67" s="217">
        <f>'[14]Rev_SP-12me'!BN63</f>
        <v>4.6788747804193767</v>
      </c>
      <c r="L67" s="217">
        <f>'[14]Rev_SP-12me'!BO63</f>
        <v>188.79373268595495</v>
      </c>
      <c r="M67" s="217">
        <f>'[14]Rev_SP-12me'!BQ63</f>
        <v>2.2242000000000002</v>
      </c>
      <c r="N67" s="119"/>
      <c r="O67" s="219">
        <f t="shared" si="1"/>
        <v>195.69680746637431</v>
      </c>
    </row>
    <row r="68" spans="2:15" x14ac:dyDescent="0.25">
      <c r="B68" s="28" t="s">
        <v>1033</v>
      </c>
      <c r="C68" s="526"/>
      <c r="D68" s="217">
        <f>'[14]Rev_SP-12me'!AJ64</f>
        <v>415</v>
      </c>
      <c r="E68" s="217">
        <f>'[14]Rev_SP-12me'!AL64</f>
        <v>19.914840829493091</v>
      </c>
      <c r="F68" s="217">
        <f>'[14]Rev_SP-12me'!AQ64</f>
        <v>46.870240087705909</v>
      </c>
      <c r="G68" s="222">
        <f>'[14]Rev_SP-12me'!S64</f>
        <v>0</v>
      </c>
      <c r="H68" s="202">
        <f>'[14]Rev_SP-12me'!T64</f>
        <v>6</v>
      </c>
      <c r="I68" s="222">
        <f>'[14]Rev_SP-12me'!AC64</f>
        <v>120</v>
      </c>
      <c r="J68" s="17"/>
      <c r="K68" s="217">
        <f>'[14]Rev_SP-12me'!BN64</f>
        <v>0</v>
      </c>
      <c r="L68" s="217">
        <f>'[14]Rev_SP-12me'!BO64</f>
        <v>28.122144052623547</v>
      </c>
      <c r="M68" s="217">
        <f>'[14]Rev_SP-12me'!BQ64</f>
        <v>5.1695999999999999E-2</v>
      </c>
      <c r="N68" s="119"/>
      <c r="O68" s="219">
        <f t="shared" si="1"/>
        <v>28.173840052623547</v>
      </c>
    </row>
    <row r="69" spans="2:15" x14ac:dyDescent="0.25">
      <c r="B69" s="28"/>
      <c r="C69" s="526"/>
      <c r="D69" s="216"/>
      <c r="E69" s="119"/>
      <c r="F69" s="119"/>
      <c r="G69" s="119"/>
      <c r="H69" s="119"/>
      <c r="I69" s="17"/>
      <c r="J69" s="17"/>
      <c r="K69" s="119"/>
      <c r="L69" s="119"/>
      <c r="M69" s="119"/>
      <c r="N69" s="119"/>
      <c r="O69" s="119"/>
    </row>
    <row r="70" spans="2:15" x14ac:dyDescent="0.25">
      <c r="B70" s="28" t="s">
        <v>1034</v>
      </c>
      <c r="C70" s="526"/>
      <c r="D70" s="245">
        <f>SUM(D9,D22,D35,D42,D45,D53,D57,D61,D62,D67,D68)</f>
        <v>11512222</v>
      </c>
      <c r="E70" s="246">
        <f>SUM(E9,E22,E35,E42,E45,E53,E57,E61,E62,E67,E68)</f>
        <v>25670.133619176144</v>
      </c>
      <c r="F70" s="245">
        <f>SUM(F9,F22,F35,F42,F45,F53,F57,F61,F62,F67,F68)</f>
        <v>36031.941163479038</v>
      </c>
      <c r="G70" s="245"/>
      <c r="H70" s="245"/>
      <c r="I70" s="245"/>
      <c r="J70" s="247"/>
      <c r="K70" s="246">
        <f>SUM(K9,K22,K35,K42,K45,K53,K57,K61,K62,K67,K68)</f>
        <v>733.71047664475464</v>
      </c>
      <c r="L70" s="245">
        <f>SUM(L9,L22,L35,L42,L45,L53,L57,L61,L62,L67,L68)</f>
        <v>12050.629169521106</v>
      </c>
      <c r="M70" s="245">
        <f>SUM(M9,M22,M35,M42,M45,M53,M57,M61,M62,M67,M68)</f>
        <v>977.08789665000018</v>
      </c>
      <c r="N70" s="120"/>
      <c r="O70" s="245">
        <f>SUM(O9,O22,O35,O42,O45,O53,O57,O61,O62,O67,O68)</f>
        <v>13761.427542815858</v>
      </c>
    </row>
    <row r="71" spans="2:15" x14ac:dyDescent="0.25">
      <c r="B71" s="204"/>
      <c r="C71" s="156"/>
      <c r="D71" s="218"/>
      <c r="E71" s="219"/>
      <c r="F71" s="218"/>
      <c r="G71" s="218"/>
      <c r="H71" s="218"/>
      <c r="I71" s="218"/>
      <c r="J71" s="17"/>
      <c r="K71" s="219"/>
      <c r="L71" s="218"/>
      <c r="M71" s="218"/>
      <c r="N71" s="119"/>
      <c r="O71" s="218"/>
    </row>
    <row r="72" spans="2:15" x14ac:dyDescent="0.25">
      <c r="B72" s="1160" t="s">
        <v>844</v>
      </c>
      <c r="C72" s="1160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2:15" x14ac:dyDescent="0.25">
      <c r="B73" s="220" t="s">
        <v>167</v>
      </c>
      <c r="C73" s="526"/>
      <c r="D73" s="119"/>
      <c r="E73" s="119"/>
      <c r="F73" s="119"/>
      <c r="G73" s="17"/>
      <c r="H73" s="17"/>
      <c r="I73" s="17"/>
      <c r="J73" s="17"/>
      <c r="K73" s="119"/>
      <c r="L73" s="119"/>
      <c r="M73" s="119"/>
      <c r="N73" s="119"/>
      <c r="O73" s="119"/>
    </row>
    <row r="74" spans="2:15" x14ac:dyDescent="0.25">
      <c r="B74" s="220" t="s">
        <v>1035</v>
      </c>
      <c r="C74" s="112"/>
      <c r="D74" s="217">
        <f>'[14]Rev_SP-12me'!AJ84</f>
        <v>6196</v>
      </c>
      <c r="E74" s="217">
        <f>'[14]Rev_SP-12me'!AL84</f>
        <v>1616.9278997510826</v>
      </c>
      <c r="F74" s="217">
        <f>F75+F84</f>
        <v>4574.5787235455946</v>
      </c>
      <c r="G74" s="218">
        <f>'[14]Rev_SP-12me'!S84</f>
        <v>0</v>
      </c>
      <c r="H74" s="219">
        <f>'[14]Rev_SP-12me'!T84</f>
        <v>0</v>
      </c>
      <c r="I74" s="218">
        <f>'[14]Rev_SP-12me'!AC84</f>
        <v>0</v>
      </c>
      <c r="J74" s="17"/>
      <c r="K74" s="217">
        <f>'[14]Rev_SP-12me'!BN84</f>
        <v>776.1253918805196</v>
      </c>
      <c r="L74" s="217">
        <f>'[14]Rev_SP-12me'!BO84</f>
        <v>3451.7092079838117</v>
      </c>
      <c r="M74" s="217">
        <f>'[14]Rev_SP-12me'!BQ84</f>
        <v>14.532</v>
      </c>
      <c r="N74" s="119"/>
      <c r="O74" s="218">
        <f t="shared" ref="O74:O105" si="2">SUM(K74:N74)</f>
        <v>4242.366599864331</v>
      </c>
    </row>
    <row r="75" spans="2:15" x14ac:dyDescent="0.25">
      <c r="B75" s="244" t="s">
        <v>1036</v>
      </c>
      <c r="C75" s="112"/>
      <c r="D75" s="233">
        <f>'[14]Rev_SP-12me'!AJ85</f>
        <v>6196</v>
      </c>
      <c r="E75" s="233">
        <f>'[14]Rev_SP-12me'!AL85</f>
        <v>1616.9278997510826</v>
      </c>
      <c r="F75" s="233">
        <f>'[14]Rev_SP-12me'!AQ85</f>
        <v>4424.6016645962709</v>
      </c>
      <c r="G75" s="222">
        <f>'[14]Rev_SP-12me'!S85</f>
        <v>0</v>
      </c>
      <c r="H75" s="202">
        <f>'[14]Rev_SP-12me'!T85</f>
        <v>0</v>
      </c>
      <c r="I75" s="222">
        <f>'[14]Rev_SP-12me'!AC85</f>
        <v>0</v>
      </c>
      <c r="J75" s="17"/>
      <c r="K75" s="233">
        <f>'[14]Rev_SP-12me'!BN85</f>
        <v>776.1253918805196</v>
      </c>
      <c r="L75" s="233">
        <f>'[14]Rev_SP-12me'!BO85</f>
        <v>3338.4415166454614</v>
      </c>
      <c r="M75" s="233">
        <f>'[14]Rev_SP-12me'!BQ85</f>
        <v>14.532</v>
      </c>
      <c r="N75" s="119"/>
      <c r="O75" s="222">
        <f t="shared" si="2"/>
        <v>4129.0989085259816</v>
      </c>
    </row>
    <row r="76" spans="2:15" ht="14.5" x14ac:dyDescent="0.25">
      <c r="B76" s="224" t="s">
        <v>1037</v>
      </c>
      <c r="C76" s="112"/>
      <c r="D76" s="241">
        <f>'[14]Rev_SP-12me'!AJ86</f>
        <v>6196</v>
      </c>
      <c r="E76" s="241">
        <f>'[14]Rev_SP-12me'!AL86</f>
        <v>1616.9278997510826</v>
      </c>
      <c r="F76" s="241">
        <f>'[14]Rev_SP-12me'!AQ86</f>
        <v>1277.8730350936253</v>
      </c>
      <c r="G76" s="238">
        <f>'[14]Rev_SP-12me'!S86</f>
        <v>500</v>
      </c>
      <c r="H76" s="248">
        <f>'[14]Rev_SP-12me'!T86</f>
        <v>7.65</v>
      </c>
      <c r="I76" s="238">
        <f>'[14]Rev_SP-12me'!AC86</f>
        <v>2000</v>
      </c>
      <c r="J76" s="17"/>
      <c r="K76" s="241">
        <f>'[14]Rev_SP-12me'!BN86</f>
        <v>776.1253918805196</v>
      </c>
      <c r="L76" s="241">
        <f>'[14]Rev_SP-12me'!BO86</f>
        <v>977.57287184662346</v>
      </c>
      <c r="M76" s="241">
        <f>'[14]Rev_SP-12me'!BQ86</f>
        <v>14.532</v>
      </c>
      <c r="N76" s="119"/>
      <c r="O76" s="222">
        <f t="shared" si="2"/>
        <v>1768.230263727143</v>
      </c>
    </row>
    <row r="77" spans="2:15" ht="25" x14ac:dyDescent="0.25">
      <c r="B77" s="243" t="s">
        <v>1038</v>
      </c>
      <c r="C77" s="526"/>
      <c r="D77" s="241">
        <f>'[14]Rev_SP-12me'!AJ87</f>
        <v>0</v>
      </c>
      <c r="E77" s="241">
        <f>'[14]Rev_SP-12me'!AL87</f>
        <v>0</v>
      </c>
      <c r="F77" s="241">
        <f>'[14]Rev_SP-12me'!AQ87</f>
        <v>265.53325722848035</v>
      </c>
      <c r="G77" s="238">
        <f>'[14]Rev_SP-12me'!S87</f>
        <v>100</v>
      </c>
      <c r="H77" s="248">
        <f>'[14]Rev_SP-12me'!T87</f>
        <v>8</v>
      </c>
      <c r="I77" s="238">
        <f>'[14]Rev_SP-12me'!AC87</f>
        <v>2000</v>
      </c>
      <c r="J77" s="17"/>
      <c r="K77" s="241">
        <f>'[14]Rev_SP-12me'!BN87</f>
        <v>0</v>
      </c>
      <c r="L77" s="241">
        <f>'[14]Rev_SP-12me'!BO87</f>
        <v>212.42660578278429</v>
      </c>
      <c r="M77" s="241">
        <f>'[14]Rev_SP-12me'!BQ87</f>
        <v>0</v>
      </c>
      <c r="N77" s="17"/>
      <c r="O77" s="222">
        <f t="shared" si="2"/>
        <v>212.42660578278429</v>
      </c>
    </row>
    <row r="78" spans="2:15" ht="14.5" x14ac:dyDescent="0.25">
      <c r="B78" s="224" t="s">
        <v>1039</v>
      </c>
      <c r="C78" s="526"/>
      <c r="D78" s="241">
        <f>'[14]Rev_SP-12me'!AJ88</f>
        <v>0</v>
      </c>
      <c r="E78" s="241">
        <f>'[14]Rev_SP-12me'!AL88</f>
        <v>0</v>
      </c>
      <c r="F78" s="241">
        <f>'[14]Rev_SP-12me'!AQ88</f>
        <v>132.23314441793059</v>
      </c>
      <c r="G78" s="238">
        <f>'[14]Rev_SP-12me'!S88</f>
        <v>0</v>
      </c>
      <c r="H78" s="248">
        <f>'[14]Rev_SP-12me'!T88</f>
        <v>7.65</v>
      </c>
      <c r="I78" s="238">
        <f>'[14]Rev_SP-12me'!AC88</f>
        <v>2000</v>
      </c>
      <c r="J78" s="17"/>
      <c r="K78" s="241">
        <f>'[14]Rev_SP-12me'!BN88</f>
        <v>0</v>
      </c>
      <c r="L78" s="241">
        <f>'[14]Rev_SP-12me'!BO88</f>
        <v>101.1583554797169</v>
      </c>
      <c r="M78" s="241">
        <f>'[14]Rev_SP-12me'!BQ88</f>
        <v>0</v>
      </c>
      <c r="N78" s="17"/>
      <c r="O78" s="222">
        <f t="shared" si="2"/>
        <v>101.1583554797169</v>
      </c>
    </row>
    <row r="79" spans="2:15" ht="14.5" x14ac:dyDescent="0.25">
      <c r="B79" s="224" t="s">
        <v>1040</v>
      </c>
      <c r="C79" s="526"/>
      <c r="D79" s="241">
        <f>'[14]Rev_SP-12me'!AJ89</f>
        <v>0</v>
      </c>
      <c r="E79" s="241">
        <f>'[14]Rev_SP-12me'!AL89</f>
        <v>0</v>
      </c>
      <c r="F79" s="241">
        <f>'[14]Rev_SP-12me'!AQ89</f>
        <v>19.462243259407693</v>
      </c>
      <c r="G79" s="238">
        <f>'[14]Rev_SP-12me'!S89</f>
        <v>0</v>
      </c>
      <c r="H79" s="248">
        <f>'[14]Rev_SP-12me'!T89</f>
        <v>7.3</v>
      </c>
      <c r="I79" s="238">
        <f>'[14]Rev_SP-12me'!AC89</f>
        <v>2000</v>
      </c>
      <c r="J79" s="17"/>
      <c r="K79" s="241">
        <f>'[14]Rev_SP-12me'!BN89</f>
        <v>0</v>
      </c>
      <c r="L79" s="241">
        <f>'[14]Rev_SP-12me'!BO89</f>
        <v>14.207437579367616</v>
      </c>
      <c r="M79" s="241">
        <f>'[14]Rev_SP-12me'!BQ89</f>
        <v>0</v>
      </c>
      <c r="N79" s="17"/>
      <c r="O79" s="222">
        <f t="shared" si="2"/>
        <v>14.207437579367616</v>
      </c>
    </row>
    <row r="80" spans="2:15" ht="14.5" x14ac:dyDescent="0.25">
      <c r="B80" s="224" t="s">
        <v>1041</v>
      </c>
      <c r="C80" s="526"/>
      <c r="D80" s="241">
        <f>'[14]Rev_SP-12me'!AJ90</f>
        <v>0</v>
      </c>
      <c r="E80" s="241">
        <f>'[14]Rev_SP-12me'!AL90</f>
        <v>0</v>
      </c>
      <c r="F80" s="241">
        <f>'[14]Rev_SP-12me'!AQ90</f>
        <v>55.857662449705344</v>
      </c>
      <c r="G80" s="238">
        <f>'[14]Rev_SP-12me'!S90</f>
        <v>500</v>
      </c>
      <c r="H80" s="248">
        <f>'[14]Rev_SP-12me'!T90</f>
        <v>8.6</v>
      </c>
      <c r="I80" s="238">
        <f>'[14]Rev_SP-12me'!AC90</f>
        <v>2000</v>
      </c>
      <c r="J80" s="17"/>
      <c r="K80" s="241">
        <f>'[14]Rev_SP-12me'!BN90</f>
        <v>0</v>
      </c>
      <c r="L80" s="241">
        <f>'[14]Rev_SP-12me'!BO90</f>
        <v>48.037589706746594</v>
      </c>
      <c r="M80" s="241">
        <f>'[14]Rev_SP-12me'!BQ90</f>
        <v>0</v>
      </c>
      <c r="N80" s="17"/>
      <c r="O80" s="222">
        <f t="shared" si="2"/>
        <v>48.037589706746594</v>
      </c>
    </row>
    <row r="81" spans="2:15" ht="14.5" x14ac:dyDescent="0.25">
      <c r="B81" s="228" t="s">
        <v>1042</v>
      </c>
      <c r="C81" s="526"/>
      <c r="D81" s="241">
        <f>'[14]Rev_SP-12me'!AJ91</f>
        <v>0</v>
      </c>
      <c r="E81" s="241">
        <f>'[14]Rev_SP-12me'!AL91</f>
        <v>0</v>
      </c>
      <c r="F81" s="241">
        <f>'[14]Rev_SP-12me'!AQ91</f>
        <v>682.85559384742692</v>
      </c>
      <c r="G81" s="238">
        <f>'[14]Rev_SP-12me'!S91</f>
        <v>0</v>
      </c>
      <c r="H81" s="248">
        <f>'[14]Rev_SP-12me'!T91</f>
        <v>8.65</v>
      </c>
      <c r="I81" s="238">
        <f>'[14]Rev_SP-12me'!AC91</f>
        <v>2000</v>
      </c>
      <c r="J81" s="17"/>
      <c r="K81" s="241">
        <f>'[14]Rev_SP-12me'!BN91</f>
        <v>0</v>
      </c>
      <c r="L81" s="241">
        <f>'[14]Rev_SP-12me'!BO91</f>
        <v>590.67008867802429</v>
      </c>
      <c r="M81" s="241">
        <f>'[14]Rev_SP-12me'!BQ91</f>
        <v>0</v>
      </c>
      <c r="N81" s="17"/>
      <c r="O81" s="222">
        <f t="shared" si="2"/>
        <v>590.67008867802429</v>
      </c>
    </row>
    <row r="82" spans="2:15" ht="14.5" x14ac:dyDescent="0.25">
      <c r="B82" s="228" t="s">
        <v>1043</v>
      </c>
      <c r="C82" s="526"/>
      <c r="D82" s="241">
        <f>'[14]Rev_SP-12me'!AJ92</f>
        <v>0</v>
      </c>
      <c r="E82" s="241">
        <f>'[14]Rev_SP-12me'!AL92</f>
        <v>0</v>
      </c>
      <c r="F82" s="241">
        <f>'[14]Rev_SP-12me'!AQ92</f>
        <v>680.1389186715445</v>
      </c>
      <c r="G82" s="238">
        <f>'[14]Rev_SP-12me'!S92</f>
        <v>0</v>
      </c>
      <c r="H82" s="248">
        <f>'[14]Rev_SP-12me'!T92</f>
        <v>8.65</v>
      </c>
      <c r="I82" s="238">
        <f>'[14]Rev_SP-12me'!AC92</f>
        <v>2000</v>
      </c>
      <c r="J82" s="17"/>
      <c r="K82" s="241">
        <f>'[14]Rev_SP-12me'!BN92</f>
        <v>0</v>
      </c>
      <c r="L82" s="241">
        <f>'[14]Rev_SP-12me'!BO92</f>
        <v>588.320164650886</v>
      </c>
      <c r="M82" s="241">
        <f>'[14]Rev_SP-12me'!BQ92</f>
        <v>0</v>
      </c>
      <c r="N82" s="17"/>
      <c r="O82" s="222">
        <f t="shared" si="2"/>
        <v>588.320164650886</v>
      </c>
    </row>
    <row r="83" spans="2:15" ht="14.5" x14ac:dyDescent="0.25">
      <c r="B83" s="228" t="s">
        <v>1044</v>
      </c>
      <c r="C83" s="526"/>
      <c r="D83" s="241">
        <f>'[14]Rev_SP-12me'!AJ93</f>
        <v>0</v>
      </c>
      <c r="E83" s="241">
        <f>'[14]Rev_SP-12me'!AL93</f>
        <v>0</v>
      </c>
      <c r="F83" s="241">
        <f>'[14]Rev_SP-12me'!AQ93</f>
        <v>1310.6478096281503</v>
      </c>
      <c r="G83" s="238">
        <f>'[14]Rev_SP-12me'!S93</f>
        <v>0</v>
      </c>
      <c r="H83" s="248">
        <f>'[14]Rev_SP-12me'!T93</f>
        <v>6.15</v>
      </c>
      <c r="I83" s="238">
        <f>'[14]Rev_SP-12me'!AC93</f>
        <v>2000</v>
      </c>
      <c r="J83" s="17"/>
      <c r="K83" s="241">
        <f>'[14]Rev_SP-12me'!BN93</f>
        <v>0</v>
      </c>
      <c r="L83" s="241">
        <f>'[14]Rev_SP-12me'!BO93</f>
        <v>806.04840292131246</v>
      </c>
      <c r="M83" s="241">
        <f>'[14]Rev_SP-12me'!BQ93</f>
        <v>0</v>
      </c>
      <c r="N83" s="17"/>
      <c r="O83" s="222">
        <f t="shared" si="2"/>
        <v>806.04840292131246</v>
      </c>
    </row>
    <row r="84" spans="2:15" x14ac:dyDescent="0.25">
      <c r="B84" s="220" t="s">
        <v>1045</v>
      </c>
      <c r="C84" s="526"/>
      <c r="D84" s="233">
        <f>'[14]Rev_SP-12me'!AJ94</f>
        <v>0</v>
      </c>
      <c r="E84" s="233">
        <f>'[14]Rev_SP-12me'!AL94</f>
        <v>0</v>
      </c>
      <c r="F84" s="233">
        <f>'[14]Rev_SP-12me'!AQ94</f>
        <v>149.97705894932383</v>
      </c>
      <c r="G84" s="222">
        <f>'[14]Rev_SP-12me'!S94</f>
        <v>0</v>
      </c>
      <c r="H84" s="202">
        <f>'[14]Rev_SP-12me'!T94</f>
        <v>0</v>
      </c>
      <c r="I84" s="222">
        <f>'[14]Rev_SP-12me'!AC94</f>
        <v>0</v>
      </c>
      <c r="J84" s="17"/>
      <c r="K84" s="233">
        <f>'[14]Rev_SP-12me'!BN94</f>
        <v>0</v>
      </c>
      <c r="L84" s="233">
        <f>'[14]Rev_SP-12me'!BO94</f>
        <v>113.26769133835005</v>
      </c>
      <c r="M84" s="233">
        <f>'[14]Rev_SP-12me'!BQ94</f>
        <v>0</v>
      </c>
      <c r="N84" s="17"/>
      <c r="O84" s="218">
        <f t="shared" si="2"/>
        <v>113.26769133835005</v>
      </c>
    </row>
    <row r="85" spans="2:15" ht="14.5" x14ac:dyDescent="0.25">
      <c r="B85" s="228" t="s">
        <v>1046</v>
      </c>
      <c r="C85" s="526"/>
      <c r="D85" s="221">
        <f>'[14]Rev_SP-12me'!AJ95</f>
        <v>0</v>
      </c>
      <c r="E85" s="221">
        <f>'[14]Rev_SP-12me'!AL95</f>
        <v>0</v>
      </c>
      <c r="F85" s="221">
        <f>'[14]Rev_SP-12me'!AQ95</f>
        <v>51.59312496477807</v>
      </c>
      <c r="G85" s="238">
        <f>'[14]Rev_SP-12me'!S95</f>
        <v>500</v>
      </c>
      <c r="H85" s="248">
        <f>'[14]Rev_SP-12me'!T95</f>
        <v>7.65</v>
      </c>
      <c r="I85" s="238">
        <f>'[14]Rev_SP-12me'!AC95</f>
        <v>2000</v>
      </c>
      <c r="J85" s="17"/>
      <c r="K85" s="221">
        <f>'[14]Rev_SP-12me'!BN95</f>
        <v>0</v>
      </c>
      <c r="L85" s="221">
        <f>'[14]Rev_SP-12me'!BO95</f>
        <v>39.46874059805522</v>
      </c>
      <c r="M85" s="221">
        <f>'[14]Rev_SP-12me'!BQ95</f>
        <v>0</v>
      </c>
      <c r="N85" s="17"/>
      <c r="O85" s="222">
        <f t="shared" si="2"/>
        <v>39.46874059805522</v>
      </c>
    </row>
    <row r="86" spans="2:15" ht="14.5" x14ac:dyDescent="0.25">
      <c r="B86" s="228" t="s">
        <v>1047</v>
      </c>
      <c r="C86" s="526"/>
      <c r="D86" s="221">
        <f>'[14]Rev_SP-12me'!AJ96</f>
        <v>0</v>
      </c>
      <c r="E86" s="221">
        <f>'[14]Rev_SP-12me'!AL96</f>
        <v>0</v>
      </c>
      <c r="F86" s="221">
        <f>'[14]Rev_SP-12me'!AQ96</f>
        <v>26.518240829797271</v>
      </c>
      <c r="G86" s="238">
        <f>'[14]Rev_SP-12me'!S96</f>
        <v>0</v>
      </c>
      <c r="H86" s="248">
        <f>'[14]Rev_SP-12me'!T96</f>
        <v>8.65</v>
      </c>
      <c r="I86" s="238">
        <f>'[14]Rev_SP-12me'!AC96</f>
        <v>2000</v>
      </c>
      <c r="J86" s="17"/>
      <c r="K86" s="221">
        <f>'[14]Rev_SP-12me'!BN96</f>
        <v>0</v>
      </c>
      <c r="L86" s="221">
        <f>'[14]Rev_SP-12me'!BO96</f>
        <v>22.938278317774639</v>
      </c>
      <c r="M86" s="221">
        <f>'[14]Rev_SP-12me'!BQ96</f>
        <v>0</v>
      </c>
      <c r="N86" s="17"/>
      <c r="O86" s="222">
        <f t="shared" si="2"/>
        <v>22.938278317774639</v>
      </c>
    </row>
    <row r="87" spans="2:15" ht="14.5" x14ac:dyDescent="0.25">
      <c r="B87" s="228" t="s">
        <v>1048</v>
      </c>
      <c r="C87" s="526"/>
      <c r="D87" s="221">
        <f>'[14]Rev_SP-12me'!AJ97</f>
        <v>0</v>
      </c>
      <c r="E87" s="221">
        <f>'[14]Rev_SP-12me'!AL97</f>
        <v>0</v>
      </c>
      <c r="F87" s="221">
        <f>'[14]Rev_SP-12me'!AQ97</f>
        <v>26.653084529399468</v>
      </c>
      <c r="G87" s="238">
        <f>'[14]Rev_SP-12me'!S97</f>
        <v>0</v>
      </c>
      <c r="H87" s="248">
        <f>'[14]Rev_SP-12me'!T97</f>
        <v>8.65</v>
      </c>
      <c r="I87" s="238">
        <f>'[14]Rev_SP-12me'!AC97</f>
        <v>2000</v>
      </c>
      <c r="J87" s="17"/>
      <c r="K87" s="221">
        <f>'[14]Rev_SP-12me'!BN97</f>
        <v>0</v>
      </c>
      <c r="L87" s="221">
        <f>'[14]Rev_SP-12me'!BO97</f>
        <v>23.054918117930541</v>
      </c>
      <c r="M87" s="221">
        <f>'[14]Rev_SP-12me'!BQ97</f>
        <v>0</v>
      </c>
      <c r="N87" s="17"/>
      <c r="O87" s="222">
        <f t="shared" si="2"/>
        <v>23.054918117930541</v>
      </c>
    </row>
    <row r="88" spans="2:15" ht="14.5" x14ac:dyDescent="0.25">
      <c r="B88" s="228" t="s">
        <v>1049</v>
      </c>
      <c r="C88" s="526"/>
      <c r="D88" s="221">
        <f>'[14]Rev_SP-12me'!AJ98</f>
        <v>0</v>
      </c>
      <c r="E88" s="221">
        <f>'[14]Rev_SP-12me'!AL98</f>
        <v>0</v>
      </c>
      <c r="F88" s="221">
        <f>'[14]Rev_SP-12me'!AQ98</f>
        <v>45.212608625349034</v>
      </c>
      <c r="G88" s="238">
        <f>'[14]Rev_SP-12me'!S98</f>
        <v>0</v>
      </c>
      <c r="H88" s="248">
        <f>'[14]Rev_SP-12me'!T98</f>
        <v>6.15</v>
      </c>
      <c r="I88" s="238">
        <f>'[14]Rev_SP-12me'!AC98</f>
        <v>2000</v>
      </c>
      <c r="J88" s="17"/>
      <c r="K88" s="221">
        <f>'[14]Rev_SP-12me'!BN98</f>
        <v>0</v>
      </c>
      <c r="L88" s="221">
        <f>'[14]Rev_SP-12me'!BO98</f>
        <v>27.805754304589659</v>
      </c>
      <c r="M88" s="221">
        <f>'[14]Rev_SP-12me'!BQ98</f>
        <v>0</v>
      </c>
      <c r="N88" s="17"/>
      <c r="O88" s="222">
        <f t="shared" si="2"/>
        <v>27.805754304589659</v>
      </c>
    </row>
    <row r="89" spans="2:15" x14ac:dyDescent="0.25">
      <c r="B89" s="220" t="s">
        <v>1050</v>
      </c>
      <c r="C89" s="526"/>
      <c r="D89" s="217">
        <f>'[14]Rev_SP-12me'!AJ100</f>
        <v>0</v>
      </c>
      <c r="E89" s="217">
        <f>'[14]Rev_SP-12me'!AL100</f>
        <v>0</v>
      </c>
      <c r="F89" s="217">
        <f>'[14]Rev_SP-12me'!AQ100</f>
        <v>49.050997636995668</v>
      </c>
      <c r="G89" s="218">
        <f>'[14]Rev_SP-12me'!S100</f>
        <v>0</v>
      </c>
      <c r="H89" s="219">
        <f>'[14]Rev_SP-12me'!T100</f>
        <v>0</v>
      </c>
      <c r="I89" s="218">
        <f>'[14]Rev_SP-12me'!AC100</f>
        <v>8000</v>
      </c>
      <c r="J89" s="17"/>
      <c r="K89" s="217">
        <f>'[14]Rev_SP-12me'!BN100</f>
        <v>0</v>
      </c>
      <c r="L89" s="217">
        <f>'[14]Rev_SP-12me'!BO100</f>
        <v>37.089530948370353</v>
      </c>
      <c r="M89" s="217">
        <f>'[14]Rev_SP-12me'!BQ100</f>
        <v>0</v>
      </c>
      <c r="N89" s="17"/>
      <c r="O89" s="218">
        <f t="shared" si="2"/>
        <v>37.089530948370353</v>
      </c>
    </row>
    <row r="90" spans="2:15" ht="14.5" x14ac:dyDescent="0.25">
      <c r="B90" s="224" t="s">
        <v>1051</v>
      </c>
      <c r="C90" s="526"/>
      <c r="D90" s="221">
        <f>'[14]Rev_SP-12me'!AJ101</f>
        <v>0</v>
      </c>
      <c r="E90" s="221">
        <f>'[14]Rev_SP-12me'!AL101</f>
        <v>0</v>
      </c>
      <c r="F90" s="221">
        <f>'[14]Rev_SP-12me'!AQ101</f>
        <v>17.849965745296267</v>
      </c>
      <c r="G90" s="238">
        <f>'[14]Rev_SP-12me'!S101</f>
        <v>500</v>
      </c>
      <c r="H90" s="248">
        <f>'[14]Rev_SP-12me'!T101</f>
        <v>7.65</v>
      </c>
      <c r="I90" s="238">
        <f>'[14]Rev_SP-12me'!AC101</f>
        <v>2000</v>
      </c>
      <c r="J90" s="17"/>
      <c r="K90" s="221">
        <f>'[14]Rev_SP-12me'!BN101</f>
        <v>0</v>
      </c>
      <c r="L90" s="221">
        <f>'[14]Rev_SP-12me'!BO101</f>
        <v>13.655223795151645</v>
      </c>
      <c r="M90" s="221">
        <f>'[14]Rev_SP-12me'!BQ101</f>
        <v>0</v>
      </c>
      <c r="N90" s="17"/>
      <c r="O90" s="222">
        <f t="shared" si="2"/>
        <v>13.655223795151645</v>
      </c>
    </row>
    <row r="91" spans="2:15" ht="14.5" x14ac:dyDescent="0.25">
      <c r="B91" s="224" t="s">
        <v>1052</v>
      </c>
      <c r="C91" s="526"/>
      <c r="D91" s="221">
        <f>'[14]Rev_SP-12me'!AJ102</f>
        <v>0</v>
      </c>
      <c r="E91" s="221">
        <f>'[14]Rev_SP-12me'!AL102</f>
        <v>0</v>
      </c>
      <c r="F91" s="221">
        <f>'[14]Rev_SP-12me'!AQ102</f>
        <v>8.43161457454638</v>
      </c>
      <c r="G91" s="238">
        <f>'[14]Rev_SP-12me'!S102</f>
        <v>0</v>
      </c>
      <c r="H91" s="248">
        <f>'[14]Rev_SP-12me'!T102</f>
        <v>8.65</v>
      </c>
      <c r="I91" s="238">
        <f>'[14]Rev_SP-12me'!AC102</f>
        <v>2000</v>
      </c>
      <c r="J91" s="17"/>
      <c r="K91" s="221">
        <f>'[14]Rev_SP-12me'!BN102</f>
        <v>0</v>
      </c>
      <c r="L91" s="221">
        <f>'[14]Rev_SP-12me'!BO102</f>
        <v>7.2933466069826194</v>
      </c>
      <c r="M91" s="221">
        <f>'[14]Rev_SP-12me'!BQ102</f>
        <v>0</v>
      </c>
      <c r="N91" s="17"/>
      <c r="O91" s="222">
        <f t="shared" si="2"/>
        <v>7.2933466069826194</v>
      </c>
    </row>
    <row r="92" spans="2:15" ht="14.5" x14ac:dyDescent="0.25">
      <c r="B92" s="224" t="s">
        <v>1053</v>
      </c>
      <c r="C92" s="526"/>
      <c r="D92" s="221">
        <f>'[14]Rev_SP-12me'!AJ103</f>
        <v>0</v>
      </c>
      <c r="E92" s="221">
        <f>'[14]Rev_SP-12me'!AL103</f>
        <v>0</v>
      </c>
      <c r="F92" s="221">
        <f>'[14]Rev_SP-12me'!AQ103</f>
        <v>8.5510755847479256</v>
      </c>
      <c r="G92" s="238">
        <f>'[14]Rev_SP-12me'!S103</f>
        <v>0</v>
      </c>
      <c r="H92" s="248">
        <f>'[14]Rev_SP-12me'!T103</f>
        <v>8.65</v>
      </c>
      <c r="I92" s="238">
        <f>'[14]Rev_SP-12me'!AC103</f>
        <v>2000</v>
      </c>
      <c r="J92" s="17"/>
      <c r="K92" s="221">
        <f>'[14]Rev_SP-12me'!BN103</f>
        <v>0</v>
      </c>
      <c r="L92" s="221">
        <f>'[14]Rev_SP-12me'!BO103</f>
        <v>7.3966803808069557</v>
      </c>
      <c r="M92" s="221">
        <f>'[14]Rev_SP-12me'!BQ103</f>
        <v>0</v>
      </c>
      <c r="N92" s="17"/>
      <c r="O92" s="222">
        <f t="shared" si="2"/>
        <v>7.3966803808069557</v>
      </c>
    </row>
    <row r="93" spans="2:15" ht="14.5" x14ac:dyDescent="0.25">
      <c r="B93" s="224" t="s">
        <v>1054</v>
      </c>
      <c r="C93" s="526"/>
      <c r="D93" s="221">
        <f>'[14]Rev_SP-12me'!AJ104</f>
        <v>0</v>
      </c>
      <c r="E93" s="221">
        <f>'[14]Rev_SP-12me'!AL104</f>
        <v>0</v>
      </c>
      <c r="F93" s="221">
        <f>'[14]Rev_SP-12me'!AQ104</f>
        <v>14.218341732405094</v>
      </c>
      <c r="G93" s="238">
        <f>'[14]Rev_SP-12me'!S104</f>
        <v>0</v>
      </c>
      <c r="H93" s="248">
        <f>'[14]Rev_SP-12me'!T104</f>
        <v>6.15</v>
      </c>
      <c r="I93" s="238">
        <f>'[14]Rev_SP-12me'!AC104</f>
        <v>2000</v>
      </c>
      <c r="J93" s="17"/>
      <c r="K93" s="221">
        <f>'[14]Rev_SP-12me'!BN104</f>
        <v>0</v>
      </c>
      <c r="L93" s="221">
        <f>'[14]Rev_SP-12me'!BO104</f>
        <v>8.7442801654291333</v>
      </c>
      <c r="M93" s="221">
        <f>'[14]Rev_SP-12me'!BQ104</f>
        <v>0</v>
      </c>
      <c r="N93" s="17"/>
      <c r="O93" s="222">
        <f t="shared" si="2"/>
        <v>8.7442801654291333</v>
      </c>
    </row>
    <row r="94" spans="2:15" x14ac:dyDescent="0.25">
      <c r="B94" s="220" t="s">
        <v>1055</v>
      </c>
      <c r="C94" s="526"/>
      <c r="D94" s="217">
        <f>'[14]Rev_SP-12me'!AJ99</f>
        <v>0</v>
      </c>
      <c r="E94" s="217">
        <f>'[14]Rev_SP-12me'!AL99</f>
        <v>0</v>
      </c>
      <c r="F94" s="217">
        <f>'[14]Rev_SP-12me'!AQ99</f>
        <v>0.54039051240000002</v>
      </c>
      <c r="G94" s="218">
        <f>'[14]Rev_SP-12me'!S99</f>
        <v>500</v>
      </c>
      <c r="H94" s="219">
        <f>'[14]Rev_SP-12me'!T99</f>
        <v>7.65</v>
      </c>
      <c r="I94" s="218">
        <f>'[14]Rev_SP-12me'!AC99</f>
        <v>2000</v>
      </c>
      <c r="J94" s="17"/>
      <c r="K94" s="217">
        <f>'[14]Rev_SP-12me'!BN99</f>
        <v>0</v>
      </c>
      <c r="L94" s="217">
        <f>'[14]Rev_SP-12me'!BO99</f>
        <v>0.41339874198600002</v>
      </c>
      <c r="M94" s="217">
        <f>'[14]Rev_SP-12me'!BQ99</f>
        <v>0</v>
      </c>
      <c r="N94" s="17"/>
      <c r="O94" s="218">
        <f t="shared" si="2"/>
        <v>0.41339874198600002</v>
      </c>
    </row>
    <row r="95" spans="2:15" x14ac:dyDescent="0.25">
      <c r="B95" s="220" t="s">
        <v>1056</v>
      </c>
      <c r="C95" s="526"/>
      <c r="D95" s="217">
        <f>'[14]Rev_SP-12me'!AJ105</f>
        <v>5386</v>
      </c>
      <c r="E95" s="217">
        <f>'[14]Rev_SP-12me'!AL105</f>
        <v>1029.1190217731064</v>
      </c>
      <c r="F95" s="217">
        <f>'[14]Rev_SP-12me'!AQ105</f>
        <v>2574.0134884823674</v>
      </c>
      <c r="G95" s="218">
        <f>'[14]Rev_SP-12me'!S105</f>
        <v>0</v>
      </c>
      <c r="H95" s="219">
        <f>'[14]Rev_SP-12me'!T105</f>
        <v>0</v>
      </c>
      <c r="I95" s="218">
        <f>'[14]Rev_SP-12me'!AC105</f>
        <v>0</v>
      </c>
      <c r="J95" s="17"/>
      <c r="K95" s="217">
        <f>'[14]Rev_SP-12me'!BN105</f>
        <v>493.97713045109117</v>
      </c>
      <c r="L95" s="217">
        <f>'[14]Rev_SP-12me'!BO105</f>
        <v>2260.979896050324</v>
      </c>
      <c r="M95" s="217">
        <f>'[14]Rev_SP-12me'!BQ105</f>
        <v>12.234</v>
      </c>
      <c r="N95" s="17"/>
      <c r="O95" s="218">
        <f t="shared" si="2"/>
        <v>2767.1910265014153</v>
      </c>
    </row>
    <row r="96" spans="2:15" ht="14.5" x14ac:dyDescent="0.25">
      <c r="B96" s="224" t="s">
        <v>1051</v>
      </c>
      <c r="C96" s="526"/>
      <c r="D96" s="221">
        <f>'[14]Rev_SP-12me'!AJ106</f>
        <v>5386</v>
      </c>
      <c r="E96" s="221">
        <f>'[14]Rev_SP-12me'!AL106</f>
        <v>1029.1190217731064</v>
      </c>
      <c r="F96" s="221">
        <f>'[14]Rev_SP-12me'!AQ106</f>
        <v>1100.1439340499599</v>
      </c>
      <c r="G96" s="238">
        <f>'[14]Rev_SP-12me'!S106</f>
        <v>500</v>
      </c>
      <c r="H96" s="248">
        <f>'[14]Rev_SP-12me'!T106</f>
        <v>8.8000000000000007</v>
      </c>
      <c r="I96" s="238">
        <f>'[14]Rev_SP-12me'!AC106</f>
        <v>2000</v>
      </c>
      <c r="J96" s="17"/>
      <c r="K96" s="221">
        <f>'[14]Rev_SP-12me'!BN106</f>
        <v>493.97713045109117</v>
      </c>
      <c r="L96" s="221">
        <f>'[14]Rev_SP-12me'!BO106</f>
        <v>968.12666196396481</v>
      </c>
      <c r="M96" s="221">
        <f>'[14]Rev_SP-12me'!BQ106</f>
        <v>12.234</v>
      </c>
      <c r="N96" s="17"/>
      <c r="O96" s="222">
        <f t="shared" si="2"/>
        <v>1474.3377924150559</v>
      </c>
    </row>
    <row r="97" spans="2:15" ht="14.5" x14ac:dyDescent="0.25">
      <c r="B97" s="224" t="s">
        <v>1052</v>
      </c>
      <c r="C97" s="526"/>
      <c r="D97" s="221">
        <f>'[14]Rev_SP-12me'!AJ107</f>
        <v>0</v>
      </c>
      <c r="E97" s="221">
        <f>'[14]Rev_SP-12me'!AL107</f>
        <v>0</v>
      </c>
      <c r="F97" s="221">
        <f>'[14]Rev_SP-12me'!AQ107</f>
        <v>431.17750769129105</v>
      </c>
      <c r="G97" s="238">
        <f>'[14]Rev_SP-12me'!S107</f>
        <v>0</v>
      </c>
      <c r="H97" s="248">
        <f>'[14]Rev_SP-12me'!T107</f>
        <v>9.8000000000000007</v>
      </c>
      <c r="I97" s="238">
        <f>'[14]Rev_SP-12me'!AC107</f>
        <v>2000</v>
      </c>
      <c r="J97" s="17"/>
      <c r="K97" s="221">
        <f>'[14]Rev_SP-12me'!BN107</f>
        <v>0</v>
      </c>
      <c r="L97" s="221">
        <f>'[14]Rev_SP-12me'!BO107</f>
        <v>422.55395753746524</v>
      </c>
      <c r="M97" s="221">
        <f>'[14]Rev_SP-12me'!BQ107</f>
        <v>0</v>
      </c>
      <c r="N97" s="17"/>
      <c r="O97" s="222">
        <f t="shared" si="2"/>
        <v>422.55395753746524</v>
      </c>
    </row>
    <row r="98" spans="2:15" ht="14.5" x14ac:dyDescent="0.25">
      <c r="B98" s="224" t="s">
        <v>1053</v>
      </c>
      <c r="C98" s="526"/>
      <c r="D98" s="221">
        <f>'[14]Rev_SP-12me'!AJ108</f>
        <v>0</v>
      </c>
      <c r="E98" s="221">
        <f>'[14]Rev_SP-12me'!AL108</f>
        <v>0</v>
      </c>
      <c r="F98" s="221">
        <f>'[14]Rev_SP-12me'!AQ108</f>
        <v>436.53632971151478</v>
      </c>
      <c r="G98" s="238">
        <f>'[14]Rev_SP-12me'!S108</f>
        <v>0</v>
      </c>
      <c r="H98" s="248">
        <f>'[14]Rev_SP-12me'!T108</f>
        <v>9.8000000000000007</v>
      </c>
      <c r="I98" s="238">
        <f>'[14]Rev_SP-12me'!AC108</f>
        <v>2000</v>
      </c>
      <c r="J98" s="17"/>
      <c r="K98" s="221">
        <f>'[14]Rev_SP-12me'!BN108</f>
        <v>0</v>
      </c>
      <c r="L98" s="221">
        <f>'[14]Rev_SP-12me'!BO108</f>
        <v>427.80560311728448</v>
      </c>
      <c r="M98" s="221">
        <f>'[14]Rev_SP-12me'!BQ108</f>
        <v>0</v>
      </c>
      <c r="N98" s="17"/>
      <c r="O98" s="222">
        <f t="shared" si="2"/>
        <v>427.80560311728448</v>
      </c>
    </row>
    <row r="99" spans="2:15" ht="14.5" x14ac:dyDescent="0.25">
      <c r="B99" s="224" t="s">
        <v>1054</v>
      </c>
      <c r="C99" s="526"/>
      <c r="D99" s="221">
        <f>'[14]Rev_SP-12me'!AJ109</f>
        <v>0</v>
      </c>
      <c r="E99" s="221">
        <f>'[14]Rev_SP-12me'!AL109</f>
        <v>0</v>
      </c>
      <c r="F99" s="221">
        <f>'[14]Rev_SP-12me'!AQ109</f>
        <v>606.15571702960142</v>
      </c>
      <c r="G99" s="238">
        <f>'[14]Rev_SP-12me'!S109</f>
        <v>0</v>
      </c>
      <c r="H99" s="248">
        <f>'[14]Rev_SP-12me'!T109</f>
        <v>7.3000000000000007</v>
      </c>
      <c r="I99" s="238">
        <f>'[14]Rev_SP-12me'!AC109</f>
        <v>2000</v>
      </c>
      <c r="J99" s="17"/>
      <c r="K99" s="221">
        <f>'[14]Rev_SP-12me'!BN109</f>
        <v>0</v>
      </c>
      <c r="L99" s="221">
        <f>'[14]Rev_SP-12me'!BO109</f>
        <v>442.49367343160912</v>
      </c>
      <c r="M99" s="221">
        <f>'[14]Rev_SP-12me'!BQ109</f>
        <v>0</v>
      </c>
      <c r="N99" s="17"/>
      <c r="O99" s="222">
        <f t="shared" si="2"/>
        <v>442.49367343160912</v>
      </c>
    </row>
    <row r="100" spans="2:15" x14ac:dyDescent="0.25">
      <c r="B100" s="220" t="s">
        <v>1057</v>
      </c>
      <c r="C100" s="526"/>
      <c r="D100" s="217">
        <f>'[14]Rev_SP-12me'!AJ110</f>
        <v>0</v>
      </c>
      <c r="E100" s="217">
        <f>'[14]Rev_SP-12me'!AL110</f>
        <v>0</v>
      </c>
      <c r="F100" s="217">
        <f>'[14]Rev_SP-12me'!AQ110</f>
        <v>0.46128486324408791</v>
      </c>
      <c r="G100" s="218">
        <f>'[14]Rev_SP-12me'!S110</f>
        <v>0</v>
      </c>
      <c r="H100" s="219">
        <f>'[14]Rev_SP-12me'!T110</f>
        <v>0</v>
      </c>
      <c r="I100" s="218">
        <f>'[14]Rev_SP-12me'!AC110</f>
        <v>8000</v>
      </c>
      <c r="J100" s="17"/>
      <c r="K100" s="217">
        <f>'[14]Rev_SP-12me'!BN110</f>
        <v>0</v>
      </c>
      <c r="L100" s="217">
        <f>'[14]Rev_SP-12me'!BO110</f>
        <v>0.22087620489509627</v>
      </c>
      <c r="M100" s="217">
        <f>'[14]Rev_SP-12me'!BQ110</f>
        <v>0</v>
      </c>
      <c r="N100" s="17"/>
      <c r="O100" s="218">
        <f t="shared" si="2"/>
        <v>0.22087620489509627</v>
      </c>
    </row>
    <row r="101" spans="2:15" ht="14.5" x14ac:dyDescent="0.25">
      <c r="B101" s="224" t="s">
        <v>1051</v>
      </c>
      <c r="C101" s="526"/>
      <c r="D101" s="221">
        <f>'[14]Rev_SP-12me'!AJ111</f>
        <v>0</v>
      </c>
      <c r="E101" s="221">
        <f>'[14]Rev_SP-12me'!AL111</f>
        <v>0</v>
      </c>
      <c r="F101" s="221">
        <f>'[14]Rev_SP-12me'!AQ111</f>
        <v>0.12081211199938341</v>
      </c>
      <c r="G101" s="238">
        <f>'[14]Rev_SP-12me'!S111</f>
        <v>285</v>
      </c>
      <c r="H101" s="248">
        <f>'[14]Rev_SP-12me'!T111</f>
        <v>5</v>
      </c>
      <c r="I101" s="238">
        <f>'[14]Rev_SP-12me'!AC111</f>
        <v>2000</v>
      </c>
      <c r="J101" s="17"/>
      <c r="K101" s="221">
        <f>'[14]Rev_SP-12me'!BN111</f>
        <v>0</v>
      </c>
      <c r="L101" s="221">
        <f>'[14]Rev_SP-12me'!BO111</f>
        <v>6.0406055999691712E-2</v>
      </c>
      <c r="M101" s="221">
        <f>'[14]Rev_SP-12me'!BQ111</f>
        <v>0</v>
      </c>
      <c r="N101" s="17"/>
      <c r="O101" s="222">
        <f t="shared" si="2"/>
        <v>6.0406055999691712E-2</v>
      </c>
    </row>
    <row r="102" spans="2:15" ht="14.5" x14ac:dyDescent="0.25">
      <c r="B102" s="224" t="s">
        <v>1052</v>
      </c>
      <c r="C102" s="526"/>
      <c r="D102" s="221">
        <f>'[14]Rev_SP-12me'!AJ112</f>
        <v>0</v>
      </c>
      <c r="E102" s="221">
        <f>'[14]Rev_SP-12me'!AL112</f>
        <v>0</v>
      </c>
      <c r="F102" s="221">
        <f>'[14]Rev_SP-12me'!AQ112</f>
        <v>8.0663573442748354E-2</v>
      </c>
      <c r="G102" s="238">
        <f>'[14]Rev_SP-12me'!S112</f>
        <v>0</v>
      </c>
      <c r="H102" s="248">
        <f>'[14]Rev_SP-12me'!T112</f>
        <v>6</v>
      </c>
      <c r="I102" s="238">
        <f>'[14]Rev_SP-12me'!AC112</f>
        <v>2000</v>
      </c>
      <c r="J102" s="17"/>
      <c r="K102" s="221">
        <f>'[14]Rev_SP-12me'!BN112</f>
        <v>0</v>
      </c>
      <c r="L102" s="221">
        <f>'[14]Rev_SP-12me'!BO112</f>
        <v>4.8398144065649011E-2</v>
      </c>
      <c r="M102" s="221">
        <f>'[14]Rev_SP-12me'!BQ112</f>
        <v>0</v>
      </c>
      <c r="N102" s="17"/>
      <c r="O102" s="222">
        <f t="shared" si="2"/>
        <v>4.8398144065649011E-2</v>
      </c>
    </row>
    <row r="103" spans="2:15" ht="14.5" x14ac:dyDescent="0.25">
      <c r="B103" s="224" t="s">
        <v>1053</v>
      </c>
      <c r="C103" s="526"/>
      <c r="D103" s="221">
        <f>'[14]Rev_SP-12me'!AJ113</f>
        <v>0</v>
      </c>
      <c r="E103" s="221">
        <f>'[14]Rev_SP-12me'!AL113</f>
        <v>0</v>
      </c>
      <c r="F103" s="221">
        <f>'[14]Rev_SP-12me'!AQ113</f>
        <v>8.4555170396283533E-2</v>
      </c>
      <c r="G103" s="238">
        <f>'[14]Rev_SP-12me'!S113</f>
        <v>0</v>
      </c>
      <c r="H103" s="248">
        <f>'[14]Rev_SP-12me'!T113</f>
        <v>6</v>
      </c>
      <c r="I103" s="238">
        <f>'[14]Rev_SP-12me'!AC113</f>
        <v>2000</v>
      </c>
      <c r="J103" s="17"/>
      <c r="K103" s="221">
        <f>'[14]Rev_SP-12me'!BN113</f>
        <v>0</v>
      </c>
      <c r="L103" s="221">
        <f>'[14]Rev_SP-12me'!BO113</f>
        <v>5.0733102237770125E-2</v>
      </c>
      <c r="M103" s="221">
        <f>'[14]Rev_SP-12me'!BQ113</f>
        <v>0</v>
      </c>
      <c r="N103" s="17"/>
      <c r="O103" s="222">
        <f t="shared" si="2"/>
        <v>5.0733102237770125E-2</v>
      </c>
    </row>
    <row r="104" spans="2:15" ht="14.5" x14ac:dyDescent="0.25">
      <c r="B104" s="224" t="s">
        <v>1054</v>
      </c>
      <c r="C104" s="526"/>
      <c r="D104" s="221">
        <f>'[14]Rev_SP-12me'!AJ114</f>
        <v>0</v>
      </c>
      <c r="E104" s="221">
        <f>'[14]Rev_SP-12me'!AL114</f>
        <v>0</v>
      </c>
      <c r="F104" s="221">
        <f>'[14]Rev_SP-12me'!AQ114</f>
        <v>0.1752540074056726</v>
      </c>
      <c r="G104" s="238">
        <f>'[14]Rev_SP-12me'!S114</f>
        <v>0</v>
      </c>
      <c r="H104" s="248">
        <f>'[14]Rev_SP-12me'!T114</f>
        <v>3.5</v>
      </c>
      <c r="I104" s="238">
        <f>'[14]Rev_SP-12me'!AC114</f>
        <v>2000</v>
      </c>
      <c r="J104" s="17"/>
      <c r="K104" s="221">
        <f>'[14]Rev_SP-12me'!BN114</f>
        <v>0</v>
      </c>
      <c r="L104" s="221">
        <f>'[14]Rev_SP-12me'!BO114</f>
        <v>6.1338902591985413E-2</v>
      </c>
      <c r="M104" s="221">
        <f>'[14]Rev_SP-12me'!BQ114</f>
        <v>0</v>
      </c>
      <c r="N104" s="17"/>
      <c r="O104" s="222">
        <f t="shared" si="2"/>
        <v>6.1338902591985413E-2</v>
      </c>
    </row>
    <row r="105" spans="2:15" x14ac:dyDescent="0.25">
      <c r="B105" s="220" t="s">
        <v>1058</v>
      </c>
      <c r="C105" s="526"/>
      <c r="D105" s="217">
        <f>'[14]Rev_SP-12me'!AJ115</f>
        <v>14</v>
      </c>
      <c r="E105" s="217">
        <f>'[14]Rev_SP-12me'!AL115</f>
        <v>3.0967622296362181</v>
      </c>
      <c r="F105" s="217">
        <f>'[14]Rev_SP-12me'!AQ115</f>
        <v>5.9800085570251058</v>
      </c>
      <c r="G105" s="218">
        <f>'[14]Rev_SP-12me'!S115</f>
        <v>0</v>
      </c>
      <c r="H105" s="219">
        <f>'[14]Rev_SP-12me'!T115</f>
        <v>0</v>
      </c>
      <c r="I105" s="218">
        <f>'[14]Rev_SP-12me'!AC115</f>
        <v>0</v>
      </c>
      <c r="J105" s="17"/>
      <c r="K105" s="217">
        <f>'[14]Rev_SP-12me'!BN115</f>
        <v>1.4864458702253847</v>
      </c>
      <c r="L105" s="217">
        <f>'[14]Rev_SP-12me'!BO115</f>
        <v>4.9491749526945856</v>
      </c>
      <c r="M105" s="217">
        <f>'[14]Rev_SP-12me'!BQ115</f>
        <v>3.3599999999999998E-2</v>
      </c>
      <c r="N105" s="17"/>
      <c r="O105" s="218">
        <f t="shared" si="2"/>
        <v>6.4692208229199704</v>
      </c>
    </row>
    <row r="106" spans="2:15" ht="14.5" x14ac:dyDescent="0.25">
      <c r="B106" s="224" t="s">
        <v>1051</v>
      </c>
      <c r="C106" s="526"/>
      <c r="D106" s="221">
        <f>'[14]Rev_SP-12me'!AJ116</f>
        <v>14</v>
      </c>
      <c r="E106" s="221">
        <f>'[14]Rev_SP-12me'!AL116</f>
        <v>3.0967622296362181</v>
      </c>
      <c r="F106" s="221">
        <f>'[14]Rev_SP-12me'!AQ116</f>
        <v>1.5856393980161694</v>
      </c>
      <c r="G106" s="238">
        <f>'[14]Rev_SP-12me'!S116</f>
        <v>500</v>
      </c>
      <c r="H106" s="248">
        <f>'[14]Rev_SP-12me'!T116</f>
        <v>8.5</v>
      </c>
      <c r="I106" s="238">
        <f>'[14]Rev_SP-12me'!AC116</f>
        <v>2000</v>
      </c>
      <c r="J106" s="17"/>
      <c r="K106" s="221">
        <f>'[14]Rev_SP-12me'!BN116</f>
        <v>1.4864458702253847</v>
      </c>
      <c r="L106" s="221">
        <f>'[14]Rev_SP-12me'!BO116</f>
        <v>1.3477934883137439</v>
      </c>
      <c r="M106" s="221">
        <f>'[14]Rev_SP-12me'!BQ116</f>
        <v>3.3599999999999998E-2</v>
      </c>
      <c r="N106" s="17"/>
      <c r="O106" s="222">
        <f t="shared" ref="O106:O124" si="3">SUM(K106:N106)</f>
        <v>2.8678393585391282</v>
      </c>
    </row>
    <row r="107" spans="2:15" ht="14.5" x14ac:dyDescent="0.25">
      <c r="B107" s="224" t="s">
        <v>1052</v>
      </c>
      <c r="C107" s="526"/>
      <c r="D107" s="221">
        <f>'[14]Rev_SP-12me'!AJ117</f>
        <v>0</v>
      </c>
      <c r="E107" s="221">
        <f>'[14]Rev_SP-12me'!AL117</f>
        <v>0</v>
      </c>
      <c r="F107" s="221">
        <f>'[14]Rev_SP-12me'!AQ117</f>
        <v>1.0584090915717128</v>
      </c>
      <c r="G107" s="238">
        <f>'[14]Rev_SP-12me'!S117</f>
        <v>0</v>
      </c>
      <c r="H107" s="248">
        <f>'[14]Rev_SP-12me'!T117</f>
        <v>9.5</v>
      </c>
      <c r="I107" s="238">
        <f>'[14]Rev_SP-12me'!AC117</f>
        <v>2000</v>
      </c>
      <c r="J107" s="17"/>
      <c r="K107" s="221">
        <f>'[14]Rev_SP-12me'!BN117</f>
        <v>0</v>
      </c>
      <c r="L107" s="221">
        <f>'[14]Rev_SP-12me'!BO117</f>
        <v>1.0054886369931271</v>
      </c>
      <c r="M107" s="221">
        <f>'[14]Rev_SP-12me'!BQ117</f>
        <v>0</v>
      </c>
      <c r="N107" s="17"/>
      <c r="O107" s="222">
        <f t="shared" si="3"/>
        <v>1.0054886369931271</v>
      </c>
    </row>
    <row r="108" spans="2:15" ht="14.5" x14ac:dyDescent="0.25">
      <c r="B108" s="224" t="s">
        <v>1053</v>
      </c>
      <c r="C108" s="526"/>
      <c r="D108" s="221">
        <f>'[14]Rev_SP-12me'!AJ118</f>
        <v>0</v>
      </c>
      <c r="E108" s="221">
        <f>'[14]Rev_SP-12me'!AL118</f>
        <v>0</v>
      </c>
      <c r="F108" s="221">
        <f>'[14]Rev_SP-12me'!AQ118</f>
        <v>1.0428831207266318</v>
      </c>
      <c r="G108" s="238">
        <f>'[14]Rev_SP-12me'!S118</f>
        <v>0</v>
      </c>
      <c r="H108" s="248">
        <f>'[14]Rev_SP-12me'!T118</f>
        <v>9.5</v>
      </c>
      <c r="I108" s="238">
        <f>'[14]Rev_SP-12me'!AC118</f>
        <v>2000</v>
      </c>
      <c r="J108" s="17"/>
      <c r="K108" s="221">
        <f>'[14]Rev_SP-12me'!BN118</f>
        <v>0</v>
      </c>
      <c r="L108" s="221">
        <f>'[14]Rev_SP-12me'!BO118</f>
        <v>0.99073896469030021</v>
      </c>
      <c r="M108" s="221">
        <f>'[14]Rev_SP-12me'!BQ118</f>
        <v>0</v>
      </c>
      <c r="N108" s="17"/>
      <c r="O108" s="222">
        <f t="shared" si="3"/>
        <v>0.99073896469030021</v>
      </c>
    </row>
    <row r="109" spans="2:15" ht="14.5" x14ac:dyDescent="0.25">
      <c r="B109" s="224" t="s">
        <v>1054</v>
      </c>
      <c r="C109" s="526"/>
      <c r="D109" s="221">
        <f>'[14]Rev_SP-12me'!AJ119</f>
        <v>0</v>
      </c>
      <c r="E109" s="221">
        <f>'[14]Rev_SP-12me'!AL119</f>
        <v>0</v>
      </c>
      <c r="F109" s="221">
        <f>'[14]Rev_SP-12me'!AQ119</f>
        <v>2.2930769467105918</v>
      </c>
      <c r="G109" s="238">
        <f>'[14]Rev_SP-12me'!S119</f>
        <v>0</v>
      </c>
      <c r="H109" s="248">
        <f>'[14]Rev_SP-12me'!T119</f>
        <v>7</v>
      </c>
      <c r="I109" s="238">
        <f>'[14]Rev_SP-12me'!AC119</f>
        <v>2000</v>
      </c>
      <c r="J109" s="17"/>
      <c r="K109" s="221">
        <f>'[14]Rev_SP-12me'!BN119</f>
        <v>0</v>
      </c>
      <c r="L109" s="221">
        <f>'[14]Rev_SP-12me'!BO119</f>
        <v>1.6051538626974142</v>
      </c>
      <c r="M109" s="221">
        <f>'[14]Rev_SP-12me'!BQ119</f>
        <v>0</v>
      </c>
      <c r="N109" s="17"/>
      <c r="O109" s="222">
        <f t="shared" si="3"/>
        <v>1.6051538626974142</v>
      </c>
    </row>
    <row r="110" spans="2:15" x14ac:dyDescent="0.25">
      <c r="B110" s="220" t="s">
        <v>1059</v>
      </c>
      <c r="C110" s="526"/>
      <c r="D110" s="217">
        <f>'[14]Rev_SP-12me'!AJ120</f>
        <v>139</v>
      </c>
      <c r="E110" s="217">
        <f>'[14]Rev_SP-12me'!AL120</f>
        <v>28.284924692704433</v>
      </c>
      <c r="F110" s="217">
        <f>'[14]Rev_SP-12me'!AQ120</f>
        <v>24.989629919650007</v>
      </c>
      <c r="G110" s="218">
        <f>'[14]Rev_SP-12me'!S120</f>
        <v>0</v>
      </c>
      <c r="H110" s="219">
        <f>'[14]Rev_SP-12me'!T120</f>
        <v>0</v>
      </c>
      <c r="I110" s="218">
        <f>'[14]Rev_SP-12me'!AC120</f>
        <v>0</v>
      </c>
      <c r="J110" s="17"/>
      <c r="K110" s="217">
        <f>'[14]Rev_SP-12me'!BN120</f>
        <v>4.8791495094915156</v>
      </c>
      <c r="L110" s="217">
        <f>'[14]Rev_SP-12me'!BO120</f>
        <v>15.743466849379505</v>
      </c>
      <c r="M110" s="217">
        <f>'[14]Rev_SP-12me'!BQ120</f>
        <v>0.32519999999999999</v>
      </c>
      <c r="N110" s="17"/>
      <c r="O110" s="218">
        <f t="shared" si="3"/>
        <v>20.94781635887102</v>
      </c>
    </row>
    <row r="111" spans="2:15" ht="14.5" x14ac:dyDescent="0.25">
      <c r="B111" s="224" t="s">
        <v>1060</v>
      </c>
      <c r="C111" s="526"/>
      <c r="D111" s="221">
        <f>'[14]Rev_SP-12me'!AJ121</f>
        <v>139</v>
      </c>
      <c r="E111" s="221">
        <f>'[14]Rev_SP-12me'!AL121</f>
        <v>28.284924692704433</v>
      </c>
      <c r="F111" s="221">
        <f>'[14]Rev_SP-12me'!AQ121</f>
        <v>24.989629919650007</v>
      </c>
      <c r="G111" s="238">
        <f>'[14]Rev_SP-12me'!S121</f>
        <v>300</v>
      </c>
      <c r="H111" s="248">
        <f>'[14]Rev_SP-12me'!T121</f>
        <v>6.3</v>
      </c>
      <c r="I111" s="238">
        <f>'[14]Rev_SP-12me'!AC121</f>
        <v>2000</v>
      </c>
      <c r="J111" s="17"/>
      <c r="K111" s="221">
        <f>'[14]Rev_SP-12me'!BN121</f>
        <v>4.8791495094915156</v>
      </c>
      <c r="L111" s="221">
        <f>'[14]Rev_SP-12me'!BO121</f>
        <v>15.743466849379505</v>
      </c>
      <c r="M111" s="221">
        <f>'[14]Rev_SP-12me'!BQ121</f>
        <v>0.32519999999999999</v>
      </c>
      <c r="N111" s="17"/>
      <c r="O111" s="222">
        <f t="shared" si="3"/>
        <v>20.94781635887102</v>
      </c>
    </row>
    <row r="112" spans="2:15" x14ac:dyDescent="0.25">
      <c r="B112" s="220" t="s">
        <v>1061</v>
      </c>
      <c r="C112" s="526"/>
      <c r="D112" s="217">
        <f>'[14]Rev_SP-12me'!AJ132</f>
        <v>123</v>
      </c>
      <c r="E112" s="217">
        <f>'[14]Rev_SP-12me'!AL132</f>
        <v>36.099849627449998</v>
      </c>
      <c r="F112" s="217">
        <f>'[14]Rev_SP-12me'!AQ132</f>
        <v>138.01897211796899</v>
      </c>
      <c r="G112" s="218">
        <f>'[14]Rev_SP-12me'!S132</f>
        <v>0</v>
      </c>
      <c r="H112" s="219">
        <f>'[14]Rev_SP-12me'!T132</f>
        <v>0</v>
      </c>
      <c r="I112" s="218">
        <f>'[14]Rev_SP-12me'!AC132</f>
        <v>0</v>
      </c>
      <c r="J112" s="17"/>
      <c r="K112" s="217">
        <f>'[14]Rev_SP-12me'!BN132</f>
        <v>0</v>
      </c>
      <c r="L112" s="217">
        <f>'[14]Rev_SP-12me'!BO132</f>
        <v>84.191572991961067</v>
      </c>
      <c r="M112" s="217">
        <f>'[14]Rev_SP-12me'!BQ132</f>
        <v>0.29039999999999999</v>
      </c>
      <c r="N112" s="17"/>
      <c r="O112" s="218">
        <f t="shared" si="3"/>
        <v>84.481972991961072</v>
      </c>
    </row>
    <row r="113" spans="2:15" ht="14.5" x14ac:dyDescent="0.25">
      <c r="B113" s="224" t="s">
        <v>197</v>
      </c>
      <c r="C113" s="526"/>
      <c r="D113" s="221">
        <f>'[14]Rev_SP-12me'!AJ133</f>
        <v>123</v>
      </c>
      <c r="E113" s="221">
        <f>'[14]Rev_SP-12me'!AL133</f>
        <v>36.099849627449998</v>
      </c>
      <c r="F113" s="221">
        <f>'[14]Rev_SP-12me'!AQ133</f>
        <v>138.01897211796899</v>
      </c>
      <c r="G113" s="238">
        <f>'[14]Rev_SP-12me'!S133</f>
        <v>0</v>
      </c>
      <c r="H113" s="248">
        <f>'[14]Rev_SP-12me'!T133</f>
        <v>6.1</v>
      </c>
      <c r="I113" s="238">
        <f>'[14]Rev_SP-12me'!AC133</f>
        <v>2000</v>
      </c>
      <c r="J113" s="17"/>
      <c r="K113" s="221">
        <f>'[14]Rev_SP-12me'!BN133</f>
        <v>0</v>
      </c>
      <c r="L113" s="221">
        <f>'[14]Rev_SP-12me'!BO133</f>
        <v>84.191572991961067</v>
      </c>
      <c r="M113" s="221">
        <f>'[14]Rev_SP-12me'!BQ133</f>
        <v>0.29039999999999999</v>
      </c>
      <c r="N113" s="17"/>
      <c r="O113" s="222">
        <f t="shared" si="3"/>
        <v>84.481972991961072</v>
      </c>
    </row>
    <row r="114" spans="2:15" ht="14.5" x14ac:dyDescent="0.25">
      <c r="B114" s="224" t="s">
        <v>1062</v>
      </c>
      <c r="C114" s="526"/>
      <c r="D114" s="221">
        <f>'[14]Rev_SP-12me'!AJ134</f>
        <v>0</v>
      </c>
      <c r="E114" s="221">
        <f>'[14]Rev_SP-12me'!AL134</f>
        <v>0</v>
      </c>
      <c r="F114" s="221">
        <f>'[14]Rev_SP-12me'!AQ134</f>
        <v>0</v>
      </c>
      <c r="G114" s="238">
        <f>'[14]Rev_SP-12me'!S134</f>
        <v>0</v>
      </c>
      <c r="H114" s="248">
        <f>'[14]Rev_SP-12me'!T134</f>
        <v>0</v>
      </c>
      <c r="I114" s="238">
        <f>'[14]Rev_SP-12me'!AC134</f>
        <v>2000</v>
      </c>
      <c r="J114" s="17"/>
      <c r="K114" s="221">
        <f>'[14]Rev_SP-12me'!BN134</f>
        <v>0</v>
      </c>
      <c r="L114" s="221">
        <f>'[14]Rev_SP-12me'!BO134</f>
        <v>0</v>
      </c>
      <c r="M114" s="221">
        <f>'[14]Rev_SP-12me'!BQ134</f>
        <v>0</v>
      </c>
      <c r="N114" s="17"/>
      <c r="O114" s="222">
        <f t="shared" si="3"/>
        <v>0</v>
      </c>
    </row>
    <row r="115" spans="2:15" x14ac:dyDescent="0.25">
      <c r="B115" s="220" t="s">
        <v>1063</v>
      </c>
      <c r="C115" s="526"/>
      <c r="D115" s="217">
        <f>'[14]Rev_SP-12me'!AJ122</f>
        <v>0</v>
      </c>
      <c r="E115" s="217">
        <f>'[14]Rev_SP-12me'!AL122</f>
        <v>0</v>
      </c>
      <c r="F115" s="217">
        <f>'[14]Rev_SP-12me'!AQ122</f>
        <v>0</v>
      </c>
      <c r="G115" s="218">
        <f>'[14]Rev_SP-12me'!S122</f>
        <v>500</v>
      </c>
      <c r="H115" s="219">
        <f>'[14]Rev_SP-12me'!T122</f>
        <v>5.05</v>
      </c>
      <c r="I115" s="218">
        <f>'[14]Rev_SP-12me'!AC122</f>
        <v>0</v>
      </c>
      <c r="J115" s="17"/>
      <c r="K115" s="217">
        <f>'[14]Rev_SP-12me'!BN122</f>
        <v>0</v>
      </c>
      <c r="L115" s="217">
        <f>'[14]Rev_SP-12me'!BO122</f>
        <v>0</v>
      </c>
      <c r="M115" s="217">
        <f>'[14]Rev_SP-12me'!BQ122</f>
        <v>0</v>
      </c>
      <c r="N115" s="17"/>
      <c r="O115" s="218">
        <f t="shared" si="3"/>
        <v>0</v>
      </c>
    </row>
    <row r="116" spans="2:15" x14ac:dyDescent="0.25">
      <c r="B116" s="220" t="s">
        <v>1064</v>
      </c>
      <c r="C116" s="526"/>
      <c r="D116" s="217">
        <f>'[14]Rev_SP-12me'!AJ123</f>
        <v>0</v>
      </c>
      <c r="E116" s="217">
        <f>'[14]Rev_SP-12me'!AL123</f>
        <v>0</v>
      </c>
      <c r="F116" s="217">
        <f>'[14]Rev_SP-12me'!AQ123</f>
        <v>0</v>
      </c>
      <c r="G116" s="218">
        <f>'[14]Rev_SP-12me'!S123</f>
        <v>500</v>
      </c>
      <c r="H116" s="219">
        <f>'[14]Rev_SP-12me'!T123</f>
        <v>4.95</v>
      </c>
      <c r="I116" s="218">
        <f>'[14]Rev_SP-12me'!AC123</f>
        <v>0</v>
      </c>
      <c r="J116" s="17"/>
      <c r="K116" s="217">
        <f>'[14]Rev_SP-12me'!BN123</f>
        <v>0</v>
      </c>
      <c r="L116" s="217">
        <f>'[14]Rev_SP-12me'!BO123</f>
        <v>0</v>
      </c>
      <c r="M116" s="217">
        <f>'[14]Rev_SP-12me'!BQ123</f>
        <v>0</v>
      </c>
      <c r="N116" s="17"/>
      <c r="O116" s="218">
        <f t="shared" si="3"/>
        <v>0</v>
      </c>
    </row>
    <row r="117" spans="2:15" x14ac:dyDescent="0.25">
      <c r="B117" s="220" t="s">
        <v>856</v>
      </c>
      <c r="C117" s="526"/>
      <c r="D117" s="217">
        <f>'[14]Rev_SP-12me'!AJ124</f>
        <v>237</v>
      </c>
      <c r="E117" s="217">
        <f>'[14]Rev_SP-12me'!AL124</f>
        <v>90.895192348181823</v>
      </c>
      <c r="F117" s="217">
        <f>'[14]Rev_SP-12me'!AQ124</f>
        <v>329.1566039820903</v>
      </c>
      <c r="G117" s="218">
        <f>'[14]Rev_SP-12me'!S124</f>
        <v>285</v>
      </c>
      <c r="H117" s="219">
        <f>'[14]Rev_SP-12me'!T124</f>
        <v>7.3</v>
      </c>
      <c r="I117" s="218">
        <f>'[14]Rev_SP-12me'!AC124</f>
        <v>2000</v>
      </c>
      <c r="J117" s="17"/>
      <c r="K117" s="217">
        <f>'[14]Rev_SP-12me'!BN124</f>
        <v>24.868924626462547</v>
      </c>
      <c r="L117" s="217">
        <f>'[14]Rev_SP-12me'!BO124</f>
        <v>240.2843209069259</v>
      </c>
      <c r="M117" s="217">
        <f>'[14]Rev_SP-12me'!BQ124</f>
        <v>0.54239999999999999</v>
      </c>
      <c r="N117" s="17"/>
      <c r="O117" s="218">
        <f t="shared" si="3"/>
        <v>265.69564553338842</v>
      </c>
    </row>
    <row r="118" spans="2:15" x14ac:dyDescent="0.25">
      <c r="B118" s="220" t="s">
        <v>1065</v>
      </c>
      <c r="C118" s="526"/>
      <c r="D118" s="217">
        <f>'[14]Rev_SP-12me'!AJ125</f>
        <v>656</v>
      </c>
      <c r="E118" s="217">
        <f>'[14]Rev_SP-12me'!AL125</f>
        <v>161.04108610167745</v>
      </c>
      <c r="F118" s="217">
        <f>'[14]Rev_SP-12me'!AQ125</f>
        <v>271.72636374765523</v>
      </c>
      <c r="G118" s="218">
        <f>'[14]Rev_SP-12me'!S125</f>
        <v>500</v>
      </c>
      <c r="H118" s="219">
        <f>'[14]Rev_SP-12me'!T125</f>
        <v>11.8</v>
      </c>
      <c r="I118" s="218">
        <f>'[14]Rev_SP-12me'!AC125</f>
        <v>2000</v>
      </c>
      <c r="J118" s="17"/>
      <c r="K118" s="217">
        <f>'[14]Rev_SP-12me'!BN125</f>
        <v>77.299721328805177</v>
      </c>
      <c r="L118" s="217">
        <f>'[14]Rev_SP-12me'!BO125</f>
        <v>320.63710922223316</v>
      </c>
      <c r="M118" s="217">
        <f>'[14]Rev_SP-12me'!BQ125</f>
        <v>1.5167999999999999</v>
      </c>
      <c r="N118" s="17"/>
      <c r="O118" s="218">
        <f t="shared" si="3"/>
        <v>399.45363055103832</v>
      </c>
    </row>
    <row r="119" spans="2:15" x14ac:dyDescent="0.25">
      <c r="B119" s="220" t="s">
        <v>1066</v>
      </c>
      <c r="C119" s="526"/>
      <c r="D119" s="217">
        <f>'[14]Rev_SP-12me'!AJ126</f>
        <v>0</v>
      </c>
      <c r="E119" s="217">
        <f>'[14]Rev_SP-12me'!AL126</f>
        <v>0</v>
      </c>
      <c r="F119" s="217">
        <f>'[14]Rev_SP-12me'!AQ126</f>
        <v>0</v>
      </c>
      <c r="G119" s="218">
        <f>'[14]Rev_SP-12me'!S126</f>
        <v>0</v>
      </c>
      <c r="H119" s="219">
        <f>'[14]Rev_SP-12me'!T126</f>
        <v>4.7699999999999996</v>
      </c>
      <c r="I119" s="218">
        <f>'[14]Rev_SP-12me'!AC126</f>
        <v>2000</v>
      </c>
      <c r="J119" s="17"/>
      <c r="K119" s="217">
        <f>'[14]Rev_SP-12me'!BN126</f>
        <v>0</v>
      </c>
      <c r="L119" s="217">
        <f>'[14]Rev_SP-12me'!BO126</f>
        <v>0</v>
      </c>
      <c r="M119" s="217">
        <f>'[14]Rev_SP-12me'!BQ126</f>
        <v>0</v>
      </c>
      <c r="N119" s="17"/>
      <c r="O119" s="218">
        <f t="shared" si="3"/>
        <v>0</v>
      </c>
    </row>
    <row r="120" spans="2:15" x14ac:dyDescent="0.25">
      <c r="B120" s="220" t="s">
        <v>1067</v>
      </c>
      <c r="C120" s="526"/>
      <c r="D120" s="217">
        <f>'[14]Rev_SP-12me'!AJ127</f>
        <v>33</v>
      </c>
      <c r="E120" s="217">
        <f>'[14]Rev_SP-12me'!AL127</f>
        <v>12.254784077893191</v>
      </c>
      <c r="F120" s="217">
        <f>'[14]Rev_SP-12me'!AQ127</f>
        <v>71.352512406174796</v>
      </c>
      <c r="G120" s="218">
        <f>'[14]Rev_SP-12me'!S127</f>
        <v>0</v>
      </c>
      <c r="H120" s="219">
        <f>'[14]Rev_SP-12me'!T127</f>
        <v>0</v>
      </c>
      <c r="I120" s="218">
        <f>'[14]Rev_SP-12me'!AC127</f>
        <v>2000</v>
      </c>
      <c r="J120" s="17"/>
      <c r="K120" s="217">
        <f>'[14]Rev_SP-12me'!BN127</f>
        <v>1.1764592714777464</v>
      </c>
      <c r="L120" s="217">
        <f>'[14]Rev_SP-12me'!BO127</f>
        <v>40.89518570483466</v>
      </c>
      <c r="M120" s="217">
        <f>'[14]Rev_SP-12me'!BQ127</f>
        <v>7.1999999999999995E-2</v>
      </c>
      <c r="N120" s="17"/>
      <c r="O120" s="218">
        <f t="shared" si="3"/>
        <v>42.143644976312409</v>
      </c>
    </row>
    <row r="121" spans="2:15" ht="14.5" x14ac:dyDescent="0.25">
      <c r="B121" s="228" t="s">
        <v>1051</v>
      </c>
      <c r="C121" s="526"/>
      <c r="D121" s="221">
        <f>'[14]Rev_SP-12me'!AJ128</f>
        <v>33</v>
      </c>
      <c r="E121" s="221">
        <f>'[14]Rev_SP-12me'!AL128</f>
        <v>12.254784077893191</v>
      </c>
      <c r="F121" s="221">
        <f>'[14]Rev_SP-12me'!AQ128</f>
        <v>31.476681132031025</v>
      </c>
      <c r="G121" s="238">
        <f>'[14]Rev_SP-12me'!S128</f>
        <v>100</v>
      </c>
      <c r="H121" s="248">
        <f>'[14]Rev_SP-12me'!T128</f>
        <v>6</v>
      </c>
      <c r="I121" s="238">
        <f>'[14]Rev_SP-12me'!AC128</f>
        <v>2000</v>
      </c>
      <c r="J121" s="17"/>
      <c r="K121" s="221">
        <f>'[14]Rev_SP-12me'!BN128</f>
        <v>1.1764592714777464</v>
      </c>
      <c r="L121" s="221">
        <f>'[14]Rev_SP-12me'!BO128</f>
        <v>18.886008679218616</v>
      </c>
      <c r="M121" s="221">
        <f>'[14]Rev_SP-12me'!BQ128</f>
        <v>7.1999999999999995E-2</v>
      </c>
      <c r="N121" s="17"/>
      <c r="O121" s="222">
        <f t="shared" si="3"/>
        <v>20.134467950696362</v>
      </c>
    </row>
    <row r="122" spans="2:15" ht="14.5" x14ac:dyDescent="0.25">
      <c r="B122" s="228" t="s">
        <v>1052</v>
      </c>
      <c r="C122" s="526"/>
      <c r="D122" s="221">
        <f>'[14]Rev_SP-12me'!AJ129</f>
        <v>0</v>
      </c>
      <c r="E122" s="221">
        <f>'[14]Rev_SP-12me'!AL129</f>
        <v>0</v>
      </c>
      <c r="F122" s="221">
        <f>'[14]Rev_SP-12me'!AQ129</f>
        <v>8.1444829860540047</v>
      </c>
      <c r="G122" s="238">
        <f>'[14]Rev_SP-12me'!S129</f>
        <v>0</v>
      </c>
      <c r="H122" s="248">
        <f>'[14]Rev_SP-12me'!T129</f>
        <v>7</v>
      </c>
      <c r="I122" s="238">
        <f>'[14]Rev_SP-12me'!AC129</f>
        <v>2000</v>
      </c>
      <c r="J122" s="17"/>
      <c r="K122" s="221">
        <f>'[14]Rev_SP-12me'!BN129</f>
        <v>0</v>
      </c>
      <c r="L122" s="221">
        <f>'[14]Rev_SP-12me'!BO129</f>
        <v>5.7011380902378033</v>
      </c>
      <c r="M122" s="221">
        <f>'[14]Rev_SP-12me'!BQ129</f>
        <v>0</v>
      </c>
      <c r="N122" s="17"/>
      <c r="O122" s="222">
        <f t="shared" si="3"/>
        <v>5.7011380902378033</v>
      </c>
    </row>
    <row r="123" spans="2:15" ht="14.5" x14ac:dyDescent="0.25">
      <c r="B123" s="228" t="s">
        <v>1053</v>
      </c>
      <c r="C123" s="526"/>
      <c r="D123" s="221">
        <f>'[14]Rev_SP-12me'!AJ130</f>
        <v>0</v>
      </c>
      <c r="E123" s="221">
        <f>'[14]Rev_SP-12me'!AL130</f>
        <v>0</v>
      </c>
      <c r="F123" s="221">
        <f>'[14]Rev_SP-12me'!AQ130</f>
        <v>8.1157288229513558</v>
      </c>
      <c r="G123" s="238">
        <f>'[14]Rev_SP-12me'!S130</f>
        <v>0</v>
      </c>
      <c r="H123" s="248">
        <f>'[14]Rev_SP-12me'!T130</f>
        <v>7</v>
      </c>
      <c r="I123" s="238">
        <f>'[14]Rev_SP-12me'!AC130</f>
        <v>2000</v>
      </c>
      <c r="J123" s="17"/>
      <c r="K123" s="221">
        <f>'[14]Rev_SP-12me'!BN130</f>
        <v>0</v>
      </c>
      <c r="L123" s="221">
        <f>'[14]Rev_SP-12me'!BO130</f>
        <v>5.681010176065949</v>
      </c>
      <c r="M123" s="221">
        <f>'[14]Rev_SP-12me'!BQ130</f>
        <v>0</v>
      </c>
      <c r="N123" s="17"/>
      <c r="O123" s="222">
        <f t="shared" si="3"/>
        <v>5.681010176065949</v>
      </c>
    </row>
    <row r="124" spans="2:15" ht="14.5" x14ac:dyDescent="0.25">
      <c r="B124" s="228" t="s">
        <v>1054</v>
      </c>
      <c r="C124" s="526"/>
      <c r="D124" s="221">
        <f>'[14]Rev_SP-12me'!AJ131</f>
        <v>0</v>
      </c>
      <c r="E124" s="221">
        <f>'[14]Rev_SP-12me'!AL131</f>
        <v>0</v>
      </c>
      <c r="F124" s="221">
        <f>'[14]Rev_SP-12me'!AQ131</f>
        <v>23.615619465138419</v>
      </c>
      <c r="G124" s="238">
        <f>'[14]Rev_SP-12me'!S131</f>
        <v>0</v>
      </c>
      <c r="H124" s="248">
        <f>'[14]Rev_SP-12me'!T131</f>
        <v>4.5</v>
      </c>
      <c r="I124" s="238">
        <f>'[14]Rev_SP-12me'!AC131</f>
        <v>2000</v>
      </c>
      <c r="J124" s="17"/>
      <c r="K124" s="221">
        <f>'[14]Rev_SP-12me'!BN131</f>
        <v>0</v>
      </c>
      <c r="L124" s="221">
        <f>'[14]Rev_SP-12me'!BO131</f>
        <v>10.627028759312289</v>
      </c>
      <c r="M124" s="221">
        <f>'[14]Rev_SP-12me'!BQ131</f>
        <v>0</v>
      </c>
      <c r="N124" s="17"/>
      <c r="O124" s="222">
        <f t="shared" si="3"/>
        <v>10.627028759312289</v>
      </c>
    </row>
    <row r="125" spans="2:15" x14ac:dyDescent="0.25">
      <c r="B125" s="214" t="s">
        <v>1068</v>
      </c>
      <c r="C125" s="526"/>
      <c r="D125" s="212">
        <f>SUM(D74,D89,D94,D95,D100,D105,D110,D112,D115,D116,D117,D118,D119,D120)</f>
        <v>12784</v>
      </c>
      <c r="E125" s="212">
        <f>SUM(E74,E89,E94,E95,E100,E105,E110,E112,E115,E116,E117,E118,E119,E120)</f>
        <v>2977.7195206017323</v>
      </c>
      <c r="F125" s="212">
        <f>SUM(F74,F89,F94,F95,F100,F105,F110,F112,F115,F116,F117,F118,F119,F120)</f>
        <v>8039.8689757711654</v>
      </c>
      <c r="G125" s="215"/>
      <c r="H125" s="215"/>
      <c r="I125" s="215"/>
      <c r="J125" s="215"/>
      <c r="K125" s="212">
        <f>SUM(K74,K89,K94,K95,K100,K105,K110,K112,K115,K116,K117,K118,K119,K120)</f>
        <v>1379.8132229380733</v>
      </c>
      <c r="L125" s="212">
        <f>SUM(L74,L89,L94,L95,L100,L105,L110,L112,L115,L116,L117,L118,L119,L120)</f>
        <v>6457.1137405574163</v>
      </c>
      <c r="M125" s="212">
        <f>SUM(M74,M89,M94,M95,M100,M105,M110,M112,M115,M116,M117,M118,M119,M120)</f>
        <v>29.546399999999998</v>
      </c>
      <c r="N125" s="212">
        <f>SUM(N74,N89,N94,N95,N100,N105,N110,N112,N115,N116,N117,N118,N119,N120)</f>
        <v>0</v>
      </c>
      <c r="O125" s="234">
        <f>SUM(O74,O89,O94,O95,O100,O105,O110,O112,O115,O116,O117,O118,O119,O120)</f>
        <v>7866.4733634954891</v>
      </c>
    </row>
    <row r="126" spans="2:15" x14ac:dyDescent="0.25">
      <c r="B126" s="526"/>
      <c r="C126" s="526"/>
    </row>
    <row r="127" spans="2:15" x14ac:dyDescent="0.25">
      <c r="B127" s="220" t="s">
        <v>189</v>
      </c>
      <c r="C127" s="526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</row>
    <row r="128" spans="2:15" x14ac:dyDescent="0.25">
      <c r="B128" s="220" t="s">
        <v>1069</v>
      </c>
      <c r="C128" s="526"/>
      <c r="D128" s="217">
        <f>'[14]Rev_SP-12me'!AJ149</f>
        <v>483</v>
      </c>
      <c r="E128" s="217">
        <f>'[14]Rev_SP-12me'!AL149</f>
        <v>1291.2983747999999</v>
      </c>
      <c r="F128" s="217">
        <f>F129+F137</f>
        <v>7622.9899264973001</v>
      </c>
      <c r="G128" s="218">
        <f>'[14]Rev_SP-12me'!S149</f>
        <v>0</v>
      </c>
      <c r="H128" s="219">
        <f>'[14]Rev_SP-12me'!T149</f>
        <v>0</v>
      </c>
      <c r="I128" s="218">
        <f>'[14]Rev_SP-12me'!AC149</f>
        <v>0</v>
      </c>
      <c r="J128" s="17"/>
      <c r="K128" s="217">
        <f>'[14]Rev_SP-12me'!BN149</f>
        <v>619.82321990399998</v>
      </c>
      <c r="L128" s="217">
        <f>'[14]Rev_SP-12me'!BO149</f>
        <v>5343.7844635920874</v>
      </c>
      <c r="M128" s="217">
        <f>'[14]Rev_SP-12me'!BQ149</f>
        <v>1.9278</v>
      </c>
      <c r="N128" s="17"/>
      <c r="O128" s="470">
        <f t="shared" ref="O128:O172" si="4">SUM(K128:N128)</f>
        <v>5965.5354834960881</v>
      </c>
    </row>
    <row r="129" spans="2:15" x14ac:dyDescent="0.25">
      <c r="B129" s="237" t="s">
        <v>1070</v>
      </c>
      <c r="C129" s="526"/>
      <c r="D129" s="233">
        <f>'[14]Rev_SP-12me'!AJ150</f>
        <v>483</v>
      </c>
      <c r="E129" s="233">
        <f>'[14]Rev_SP-12me'!AL150</f>
        <v>1291.2983747999999</v>
      </c>
      <c r="F129" s="233">
        <f>'[14]Rev_SP-12me'!AQ150</f>
        <v>7592.2461080161511</v>
      </c>
      <c r="G129" s="222">
        <f>'[14]Rev_SP-12me'!S150</f>
        <v>0</v>
      </c>
      <c r="H129" s="202">
        <f>'[14]Rev_SP-12me'!T150</f>
        <v>0</v>
      </c>
      <c r="I129" s="222">
        <f>'[14]Rev_SP-12me'!AC150</f>
        <v>0</v>
      </c>
      <c r="J129" s="17"/>
      <c r="K129" s="233">
        <f>'[14]Rev_SP-12me'!BN150</f>
        <v>619.82321990399998</v>
      </c>
      <c r="L129" s="233">
        <f>'[14]Rev_SP-12me'!BO150</f>
        <v>5322.3935113409025</v>
      </c>
      <c r="M129" s="233">
        <f>'[14]Rev_SP-12me'!BQ150</f>
        <v>1.9278</v>
      </c>
      <c r="N129" s="17"/>
      <c r="O129" s="216">
        <f t="shared" si="4"/>
        <v>5944.1445312449032</v>
      </c>
    </row>
    <row r="130" spans="2:15" ht="14.5" x14ac:dyDescent="0.25">
      <c r="B130" s="224" t="s">
        <v>1037</v>
      </c>
      <c r="C130" s="526"/>
      <c r="D130" s="221">
        <f>'[14]Rev_SP-12me'!AJ151</f>
        <v>483</v>
      </c>
      <c r="E130" s="221">
        <f>'[14]Rev_SP-12me'!AL151</f>
        <v>1291.2983747999999</v>
      </c>
      <c r="F130" s="221">
        <f>'[14]Rev_SP-12me'!AQ151</f>
        <v>2294.2229254128351</v>
      </c>
      <c r="G130" s="222">
        <f>'[14]Rev_SP-12me'!S151</f>
        <v>500</v>
      </c>
      <c r="H130" s="202">
        <f>'[14]Rev_SP-12me'!T151</f>
        <v>7.15</v>
      </c>
      <c r="I130" s="222">
        <f>'[14]Rev_SP-12me'!AC151</f>
        <v>3500</v>
      </c>
      <c r="J130" s="17"/>
      <c r="K130" s="221">
        <f>'[14]Rev_SP-12me'!BN151</f>
        <v>619.82321990399998</v>
      </c>
      <c r="L130" s="221">
        <f>'[14]Rev_SP-12me'!BO151</f>
        <v>1640.3693916701773</v>
      </c>
      <c r="M130" s="221">
        <f>'[14]Rev_SP-12me'!BQ151</f>
        <v>1.9278</v>
      </c>
      <c r="N130" s="17"/>
      <c r="O130" s="216">
        <f t="shared" si="4"/>
        <v>2262.1204115741771</v>
      </c>
    </row>
    <row r="131" spans="2:15" ht="14.5" x14ac:dyDescent="0.25">
      <c r="B131" s="224" t="s">
        <v>1071</v>
      </c>
      <c r="C131" s="526"/>
      <c r="D131" s="221">
        <f>'[14]Rev_SP-12me'!AJ152</f>
        <v>0</v>
      </c>
      <c r="E131" s="221">
        <f>'[14]Rev_SP-12me'!AL152</f>
        <v>0</v>
      </c>
      <c r="F131" s="221">
        <f>'[14]Rev_SP-12me'!AQ152</f>
        <v>323.14221427404868</v>
      </c>
      <c r="G131" s="222">
        <f>'[14]Rev_SP-12me'!S152</f>
        <v>0</v>
      </c>
      <c r="H131" s="202">
        <f>'[14]Rev_SP-12me'!T152</f>
        <v>7.15</v>
      </c>
      <c r="I131" s="222">
        <f>'[14]Rev_SP-12me'!AC152</f>
        <v>3500</v>
      </c>
      <c r="J131" s="17"/>
      <c r="K131" s="221">
        <f>'[14]Rev_SP-12me'!BN152</f>
        <v>0</v>
      </c>
      <c r="L131" s="221">
        <f>'[14]Rev_SP-12me'!BO152</f>
        <v>231.04668320594482</v>
      </c>
      <c r="M131" s="221">
        <f>'[14]Rev_SP-12me'!BQ152</f>
        <v>0</v>
      </c>
      <c r="N131" s="17"/>
      <c r="O131" s="216">
        <f t="shared" si="4"/>
        <v>231.04668320594482</v>
      </c>
    </row>
    <row r="132" spans="2:15" ht="14.5" x14ac:dyDescent="0.25">
      <c r="B132" s="224" t="s">
        <v>1072</v>
      </c>
      <c r="C132" s="526"/>
      <c r="D132" s="221">
        <f>'[14]Rev_SP-12me'!AJ153</f>
        <v>0</v>
      </c>
      <c r="E132" s="221">
        <f>'[14]Rev_SP-12me'!AL153</f>
        <v>0</v>
      </c>
      <c r="F132" s="221">
        <f>'[14]Rev_SP-12me'!AQ153</f>
        <v>182.92916470292593</v>
      </c>
      <c r="G132" s="222">
        <f>'[14]Rev_SP-12me'!S153</f>
        <v>0</v>
      </c>
      <c r="H132" s="202">
        <f>'[14]Rev_SP-12me'!T153</f>
        <v>7.3</v>
      </c>
      <c r="I132" s="222">
        <f>'[14]Rev_SP-12me'!AC153</f>
        <v>3500</v>
      </c>
      <c r="J132" s="17"/>
      <c r="K132" s="221">
        <f>'[14]Rev_SP-12me'!BN153</f>
        <v>0</v>
      </c>
      <c r="L132" s="221">
        <f>'[14]Rev_SP-12me'!BO153</f>
        <v>133.53829023313591</v>
      </c>
      <c r="M132" s="221">
        <f>'[14]Rev_SP-12me'!BQ153</f>
        <v>0</v>
      </c>
      <c r="N132" s="17"/>
      <c r="O132" s="216">
        <f t="shared" si="4"/>
        <v>133.53829023313591</v>
      </c>
    </row>
    <row r="133" spans="2:15" ht="14.5" x14ac:dyDescent="0.25">
      <c r="B133" s="224" t="s">
        <v>1073</v>
      </c>
      <c r="C133" s="526"/>
      <c r="D133" s="221">
        <f>'[14]Rev_SP-12me'!AJ154</f>
        <v>0</v>
      </c>
      <c r="E133" s="221">
        <f>'[14]Rev_SP-12me'!AL154</f>
        <v>0</v>
      </c>
      <c r="F133" s="221">
        <f>'[14]Rev_SP-12me'!AQ154</f>
        <v>1.6909676758499743</v>
      </c>
      <c r="G133" s="222">
        <f>'[14]Rev_SP-12me'!S154</f>
        <v>500</v>
      </c>
      <c r="H133" s="202">
        <f>'[14]Rev_SP-12me'!T154</f>
        <v>7.9</v>
      </c>
      <c r="I133" s="222">
        <f>'[14]Rev_SP-12me'!AC154</f>
        <v>3500</v>
      </c>
      <c r="J133" s="17"/>
      <c r="K133" s="221">
        <f>'[14]Rev_SP-12me'!BN154</f>
        <v>0</v>
      </c>
      <c r="L133" s="221">
        <f>'[14]Rev_SP-12me'!BO154</f>
        <v>1.3358644639214798</v>
      </c>
      <c r="M133" s="221">
        <f>'[14]Rev_SP-12me'!BQ154</f>
        <v>0</v>
      </c>
      <c r="N133" s="17"/>
      <c r="O133" s="216">
        <f t="shared" si="4"/>
        <v>1.3358644639214798</v>
      </c>
    </row>
    <row r="134" spans="2:15" ht="14.5" x14ac:dyDescent="0.25">
      <c r="B134" s="228" t="s">
        <v>1052</v>
      </c>
      <c r="C134" s="526"/>
      <c r="D134" s="221">
        <f>'[14]Rev_SP-12me'!AJ155</f>
        <v>0</v>
      </c>
      <c r="E134" s="221">
        <f>'[14]Rev_SP-12me'!AL155</f>
        <v>0</v>
      </c>
      <c r="F134" s="221">
        <f>'[14]Rev_SP-12me'!AQ155</f>
        <v>1218.6459708931147</v>
      </c>
      <c r="G134" s="222">
        <f>'[14]Rev_SP-12me'!S155</f>
        <v>0</v>
      </c>
      <c r="H134" s="202">
        <f>'[14]Rev_SP-12me'!T155</f>
        <v>8.15</v>
      </c>
      <c r="I134" s="222">
        <f>'[14]Rev_SP-12me'!AC155</f>
        <v>3500</v>
      </c>
      <c r="J134" s="17"/>
      <c r="K134" s="221">
        <f>'[14]Rev_SP-12me'!BN155</f>
        <v>0</v>
      </c>
      <c r="L134" s="221">
        <f>'[14]Rev_SP-12me'!BO155</f>
        <v>993.19646627788859</v>
      </c>
      <c r="M134" s="221">
        <f>'[14]Rev_SP-12me'!BQ155</f>
        <v>0</v>
      </c>
      <c r="N134" s="17"/>
      <c r="O134" s="216">
        <f t="shared" si="4"/>
        <v>993.19646627788859</v>
      </c>
    </row>
    <row r="135" spans="2:15" ht="14.5" x14ac:dyDescent="0.25">
      <c r="B135" s="228" t="s">
        <v>1053</v>
      </c>
      <c r="C135" s="526"/>
      <c r="D135" s="221">
        <f>'[14]Rev_SP-12me'!AJ156</f>
        <v>0</v>
      </c>
      <c r="E135" s="221">
        <f>'[14]Rev_SP-12me'!AL156</f>
        <v>0</v>
      </c>
      <c r="F135" s="221">
        <f>'[14]Rev_SP-12me'!AQ156</f>
        <v>1219.7776669296652</v>
      </c>
      <c r="G135" s="222">
        <f>'[14]Rev_SP-12me'!S156</f>
        <v>0</v>
      </c>
      <c r="H135" s="202">
        <f>'[14]Rev_SP-12me'!T156</f>
        <v>8.15</v>
      </c>
      <c r="I135" s="222">
        <f>'[14]Rev_SP-12me'!AC156</f>
        <v>3500</v>
      </c>
      <c r="J135" s="17"/>
      <c r="K135" s="221">
        <f>'[14]Rev_SP-12me'!BN156</f>
        <v>0</v>
      </c>
      <c r="L135" s="221">
        <f>'[14]Rev_SP-12me'!BO156</f>
        <v>994.11879854767722</v>
      </c>
      <c r="M135" s="221">
        <f>'[14]Rev_SP-12me'!BQ156</f>
        <v>0</v>
      </c>
      <c r="N135" s="17"/>
      <c r="O135" s="216">
        <f t="shared" si="4"/>
        <v>994.11879854767722</v>
      </c>
    </row>
    <row r="136" spans="2:15" ht="14.5" x14ac:dyDescent="0.25">
      <c r="B136" s="228" t="s">
        <v>1054</v>
      </c>
      <c r="C136" s="526"/>
      <c r="D136" s="221">
        <f>'[14]Rev_SP-12me'!AJ157</f>
        <v>0</v>
      </c>
      <c r="E136" s="221">
        <f>'[14]Rev_SP-12me'!AL157</f>
        <v>0</v>
      </c>
      <c r="F136" s="221">
        <f>'[14]Rev_SP-12me'!AQ157</f>
        <v>2351.8371981277114</v>
      </c>
      <c r="G136" s="222">
        <f>'[14]Rev_SP-12me'!S157</f>
        <v>0</v>
      </c>
      <c r="H136" s="202">
        <f>'[14]Rev_SP-12me'!T157</f>
        <v>5.65</v>
      </c>
      <c r="I136" s="222">
        <f>'[14]Rev_SP-12me'!AC157</f>
        <v>3500</v>
      </c>
      <c r="J136" s="17"/>
      <c r="K136" s="221">
        <f>'[14]Rev_SP-12me'!BN157</f>
        <v>0</v>
      </c>
      <c r="L136" s="221">
        <f>'[14]Rev_SP-12me'!BO157</f>
        <v>1328.7880169421571</v>
      </c>
      <c r="M136" s="221">
        <f>'[14]Rev_SP-12me'!BQ157</f>
        <v>0</v>
      </c>
      <c r="N136" s="17"/>
      <c r="O136" s="216">
        <f t="shared" si="4"/>
        <v>1328.7880169421571</v>
      </c>
    </row>
    <row r="137" spans="2:15" x14ac:dyDescent="0.25">
      <c r="B137" s="220" t="s">
        <v>1045</v>
      </c>
      <c r="C137" s="526"/>
      <c r="D137" s="233">
        <f>'[14]Rev_SP-12me'!AJ158</f>
        <v>0</v>
      </c>
      <c r="E137" s="233">
        <f>'[14]Rev_SP-12me'!AL158</f>
        <v>0</v>
      </c>
      <c r="F137" s="233">
        <f>'[14]Rev_SP-12me'!AQ158</f>
        <v>30.743818481149187</v>
      </c>
      <c r="G137" s="222">
        <f>'[14]Rev_SP-12me'!S158</f>
        <v>0</v>
      </c>
      <c r="H137" s="202">
        <f>'[14]Rev_SP-12me'!T158</f>
        <v>0</v>
      </c>
      <c r="I137" s="222">
        <f>'[14]Rev_SP-12me'!AC158</f>
        <v>0</v>
      </c>
      <c r="J137" s="17"/>
      <c r="K137" s="233">
        <f>'[14]Rev_SP-12me'!BN158</f>
        <v>0</v>
      </c>
      <c r="L137" s="233">
        <f>'[14]Rev_SP-12me'!BO158</f>
        <v>21.390952251184775</v>
      </c>
      <c r="M137" s="233">
        <f>'[14]Rev_SP-12me'!BQ158</f>
        <v>0</v>
      </c>
      <c r="N137" s="17"/>
      <c r="O137" s="470">
        <f t="shared" si="4"/>
        <v>21.390952251184775</v>
      </c>
    </row>
    <row r="138" spans="2:15" ht="14.5" x14ac:dyDescent="0.25">
      <c r="B138" s="228" t="s">
        <v>1074</v>
      </c>
      <c r="C138" s="526"/>
      <c r="D138" s="221">
        <f>'[14]Rev_SP-12me'!AJ159</f>
        <v>0</v>
      </c>
      <c r="E138" s="221">
        <f>'[14]Rev_SP-12me'!AL159</f>
        <v>0</v>
      </c>
      <c r="F138" s="221">
        <f>'[14]Rev_SP-12me'!AQ159</f>
        <v>9.1229270898676145</v>
      </c>
      <c r="G138" s="222">
        <f>'[14]Rev_SP-12me'!S159</f>
        <v>500</v>
      </c>
      <c r="H138" s="202">
        <f>'[14]Rev_SP-12me'!T159</f>
        <v>7.15</v>
      </c>
      <c r="I138" s="222">
        <f>'[14]Rev_SP-12me'!AC159</f>
        <v>3500</v>
      </c>
      <c r="J138" s="17"/>
      <c r="K138" s="221">
        <f>'[14]Rev_SP-12me'!BN159</f>
        <v>0</v>
      </c>
      <c r="L138" s="221">
        <f>'[14]Rev_SP-12me'!BO159</f>
        <v>6.5228928692553456</v>
      </c>
      <c r="M138" s="221">
        <f>'[14]Rev_SP-12me'!BQ159</f>
        <v>0</v>
      </c>
      <c r="N138" s="17"/>
      <c r="O138" s="216">
        <f t="shared" si="4"/>
        <v>6.5228928692553456</v>
      </c>
    </row>
    <row r="139" spans="2:15" ht="14.5" x14ac:dyDescent="0.25">
      <c r="B139" s="228" t="s">
        <v>1047</v>
      </c>
      <c r="C139" s="526"/>
      <c r="D139" s="221">
        <f>'[14]Rev_SP-12me'!AJ160</f>
        <v>0</v>
      </c>
      <c r="E139" s="221">
        <f>'[14]Rev_SP-12me'!AL160</f>
        <v>0</v>
      </c>
      <c r="F139" s="221">
        <f>'[14]Rev_SP-12me'!AQ160</f>
        <v>5.378776556018436</v>
      </c>
      <c r="G139" s="222">
        <f>'[14]Rev_SP-12me'!S160</f>
        <v>0</v>
      </c>
      <c r="H139" s="202">
        <f>'[14]Rev_SP-12me'!T160</f>
        <v>8.15</v>
      </c>
      <c r="I139" s="222">
        <f>'[14]Rev_SP-12me'!AC160</f>
        <v>3500</v>
      </c>
      <c r="J139" s="17"/>
      <c r="K139" s="221">
        <f>'[14]Rev_SP-12me'!BN160</f>
        <v>0</v>
      </c>
      <c r="L139" s="221">
        <f>'[14]Rev_SP-12me'!BO160</f>
        <v>4.3837028931550259</v>
      </c>
      <c r="M139" s="221">
        <f>'[14]Rev_SP-12me'!BQ160</f>
        <v>0</v>
      </c>
      <c r="N139" s="17"/>
      <c r="O139" s="216">
        <f t="shared" si="4"/>
        <v>4.3837028931550259</v>
      </c>
    </row>
    <row r="140" spans="2:15" ht="14.5" x14ac:dyDescent="0.25">
      <c r="B140" s="228" t="s">
        <v>1048</v>
      </c>
      <c r="C140" s="526"/>
      <c r="D140" s="221">
        <f>'[14]Rev_SP-12me'!AJ161</f>
        <v>0</v>
      </c>
      <c r="E140" s="221">
        <f>'[14]Rev_SP-12me'!AL161</f>
        <v>0</v>
      </c>
      <c r="F140" s="221">
        <f>'[14]Rev_SP-12me'!AQ161</f>
        <v>5.2302464274029132</v>
      </c>
      <c r="G140" s="222">
        <f>'[14]Rev_SP-12me'!S161</f>
        <v>0</v>
      </c>
      <c r="H140" s="202">
        <f>'[14]Rev_SP-12me'!T161</f>
        <v>8.15</v>
      </c>
      <c r="I140" s="222">
        <f>'[14]Rev_SP-12me'!AC161</f>
        <v>3500</v>
      </c>
      <c r="J140" s="17"/>
      <c r="K140" s="221">
        <f>'[14]Rev_SP-12me'!BN161</f>
        <v>0</v>
      </c>
      <c r="L140" s="221">
        <f>'[14]Rev_SP-12me'!BO161</f>
        <v>4.2626508383333741</v>
      </c>
      <c r="M140" s="221">
        <f>'[14]Rev_SP-12me'!BQ161</f>
        <v>0</v>
      </c>
      <c r="N140" s="17"/>
      <c r="O140" s="216">
        <f t="shared" si="4"/>
        <v>4.2626508383333741</v>
      </c>
    </row>
    <row r="141" spans="2:15" ht="14.5" x14ac:dyDescent="0.25">
      <c r="B141" s="228" t="s">
        <v>1075</v>
      </c>
      <c r="C141" s="526"/>
      <c r="D141" s="221">
        <f>'[14]Rev_SP-12me'!AJ162</f>
        <v>0</v>
      </c>
      <c r="E141" s="221">
        <f>'[14]Rev_SP-12me'!AL162</f>
        <v>0</v>
      </c>
      <c r="F141" s="221">
        <f>'[14]Rev_SP-12me'!AQ162</f>
        <v>11.011868407860224</v>
      </c>
      <c r="G141" s="222">
        <f>'[14]Rev_SP-12me'!S162</f>
        <v>0</v>
      </c>
      <c r="H141" s="202">
        <f>'[14]Rev_SP-12me'!T162</f>
        <v>5.65</v>
      </c>
      <c r="I141" s="222">
        <f>'[14]Rev_SP-12me'!AC162</f>
        <v>3500</v>
      </c>
      <c r="J141" s="17"/>
      <c r="K141" s="221">
        <f>'[14]Rev_SP-12me'!BN162</f>
        <v>0</v>
      </c>
      <c r="L141" s="221">
        <f>'[14]Rev_SP-12me'!BO162</f>
        <v>6.2217056504410264</v>
      </c>
      <c r="M141" s="221">
        <f>'[14]Rev_SP-12me'!BQ162</f>
        <v>0</v>
      </c>
      <c r="N141" s="17"/>
      <c r="O141" s="216">
        <f t="shared" si="4"/>
        <v>6.2217056504410264</v>
      </c>
    </row>
    <row r="142" spans="2:15" x14ac:dyDescent="0.25">
      <c r="B142" s="220" t="s">
        <v>1076</v>
      </c>
      <c r="C142" s="526"/>
      <c r="D142" s="217">
        <f>'[14]Rev_SP-12me'!AJ164</f>
        <v>0</v>
      </c>
      <c r="E142" s="217">
        <f>'[14]Rev_SP-12me'!AL164</f>
        <v>0</v>
      </c>
      <c r="F142" s="217">
        <f>'[14]Rev_SP-12me'!AQ164</f>
        <v>61.924630748863962</v>
      </c>
      <c r="G142" s="218">
        <f>'[14]Rev_SP-12me'!S164</f>
        <v>0</v>
      </c>
      <c r="H142" s="219">
        <f>'[14]Rev_SP-12me'!T164</f>
        <v>0</v>
      </c>
      <c r="I142" s="218">
        <f>'[14]Rev_SP-12me'!AC164</f>
        <v>14000</v>
      </c>
      <c r="J142" s="17"/>
      <c r="K142" s="217">
        <f>'[14]Rev_SP-12me'!BN164</f>
        <v>0</v>
      </c>
      <c r="L142" s="217">
        <f>'[14]Rev_SP-12me'!BO164</f>
        <v>43.413339432509133</v>
      </c>
      <c r="M142" s="217">
        <f>'[14]Rev_SP-12me'!BQ164</f>
        <v>0</v>
      </c>
      <c r="N142" s="17"/>
      <c r="O142" s="470">
        <f t="shared" si="4"/>
        <v>43.413339432509133</v>
      </c>
    </row>
    <row r="143" spans="2:15" ht="14.5" x14ac:dyDescent="0.25">
      <c r="B143" s="224" t="s">
        <v>1051</v>
      </c>
      <c r="C143" s="526"/>
      <c r="D143" s="221">
        <f>'[14]Rev_SP-12me'!AJ165</f>
        <v>0</v>
      </c>
      <c r="E143" s="221">
        <f>'[14]Rev_SP-12me'!AL165</f>
        <v>0</v>
      </c>
      <c r="F143" s="221">
        <f>'[14]Rev_SP-12me'!AQ165</f>
        <v>20.963260101014306</v>
      </c>
      <c r="G143" s="222">
        <f>'[14]Rev_SP-12me'!S165</f>
        <v>500</v>
      </c>
      <c r="H143" s="202">
        <f>'[14]Rev_SP-12me'!T165</f>
        <v>7.15</v>
      </c>
      <c r="I143" s="222">
        <f>'[14]Rev_SP-12me'!AC165</f>
        <v>3500</v>
      </c>
      <c r="J143" s="17"/>
      <c r="K143" s="221">
        <f>'[14]Rev_SP-12me'!BN165</f>
        <v>0</v>
      </c>
      <c r="L143" s="221">
        <f>'[14]Rev_SP-12me'!BO165</f>
        <v>14.98873097222523</v>
      </c>
      <c r="M143" s="221">
        <f>'[14]Rev_SP-12me'!BQ165</f>
        <v>0</v>
      </c>
      <c r="N143" s="17"/>
      <c r="O143" s="216">
        <f t="shared" si="4"/>
        <v>14.98873097222523</v>
      </c>
    </row>
    <row r="144" spans="2:15" ht="14.5" x14ac:dyDescent="0.25">
      <c r="B144" s="224" t="s">
        <v>1052</v>
      </c>
      <c r="C144" s="526"/>
      <c r="D144" s="221">
        <f>'[14]Rev_SP-12me'!AJ166</f>
        <v>0</v>
      </c>
      <c r="E144" s="221">
        <f>'[14]Rev_SP-12me'!AL166</f>
        <v>0</v>
      </c>
      <c r="F144" s="221">
        <f>'[14]Rev_SP-12me'!AQ166</f>
        <v>10.439272208028845</v>
      </c>
      <c r="G144" s="222">
        <f>'[14]Rev_SP-12me'!S166</f>
        <v>0</v>
      </c>
      <c r="H144" s="202">
        <f>'[14]Rev_SP-12me'!T166</f>
        <v>8.15</v>
      </c>
      <c r="I144" s="222">
        <f>'[14]Rev_SP-12me'!AC166</f>
        <v>3500</v>
      </c>
      <c r="J144" s="17"/>
      <c r="K144" s="221">
        <f>'[14]Rev_SP-12me'!BN166</f>
        <v>0</v>
      </c>
      <c r="L144" s="221">
        <f>'[14]Rev_SP-12me'!BO166</f>
        <v>8.5080068495435093</v>
      </c>
      <c r="M144" s="221">
        <f>'[14]Rev_SP-12me'!BQ166</f>
        <v>0</v>
      </c>
      <c r="N144" s="17"/>
      <c r="O144" s="216">
        <f t="shared" si="4"/>
        <v>8.5080068495435093</v>
      </c>
    </row>
    <row r="145" spans="2:15" ht="14.5" x14ac:dyDescent="0.25">
      <c r="B145" s="224" t="s">
        <v>1053</v>
      </c>
      <c r="C145" s="526"/>
      <c r="D145" s="221">
        <f>'[14]Rev_SP-12me'!AJ167</f>
        <v>0</v>
      </c>
      <c r="E145" s="221">
        <f>'[14]Rev_SP-12me'!AL167</f>
        <v>0</v>
      </c>
      <c r="F145" s="221">
        <f>'[14]Rev_SP-12me'!AQ167</f>
        <v>10.686463968966539</v>
      </c>
      <c r="G145" s="222">
        <f>'[14]Rev_SP-12me'!S167</f>
        <v>0</v>
      </c>
      <c r="H145" s="202">
        <f>'[14]Rev_SP-12me'!T167</f>
        <v>8.15</v>
      </c>
      <c r="I145" s="222">
        <f>'[14]Rev_SP-12me'!AC167</f>
        <v>3500</v>
      </c>
      <c r="J145" s="17"/>
      <c r="K145" s="221">
        <f>'[14]Rev_SP-12me'!BN167</f>
        <v>0</v>
      </c>
      <c r="L145" s="221">
        <f>'[14]Rev_SP-12me'!BO167</f>
        <v>8.7094681347077305</v>
      </c>
      <c r="M145" s="221">
        <f>'[14]Rev_SP-12me'!BQ167</f>
        <v>0</v>
      </c>
      <c r="N145" s="17"/>
      <c r="O145" s="216">
        <f t="shared" si="4"/>
        <v>8.7094681347077305</v>
      </c>
    </row>
    <row r="146" spans="2:15" ht="14.5" x14ac:dyDescent="0.25">
      <c r="B146" s="224" t="s">
        <v>1054</v>
      </c>
      <c r="C146" s="526"/>
      <c r="D146" s="221">
        <f>'[14]Rev_SP-12me'!AJ168</f>
        <v>0</v>
      </c>
      <c r="E146" s="221">
        <f>'[14]Rev_SP-12me'!AL168</f>
        <v>0</v>
      </c>
      <c r="F146" s="221">
        <f>'[14]Rev_SP-12me'!AQ168</f>
        <v>19.835634470854277</v>
      </c>
      <c r="G146" s="222">
        <f>'[14]Rev_SP-12me'!S168</f>
        <v>0</v>
      </c>
      <c r="H146" s="202">
        <f>'[14]Rev_SP-12me'!T168</f>
        <v>5.65</v>
      </c>
      <c r="I146" s="222">
        <f>'[14]Rev_SP-12me'!AC168</f>
        <v>3500</v>
      </c>
      <c r="J146" s="17"/>
      <c r="K146" s="221">
        <f>'[14]Rev_SP-12me'!BN168</f>
        <v>0</v>
      </c>
      <c r="L146" s="221">
        <f>'[14]Rev_SP-12me'!BO168</f>
        <v>11.207133476032668</v>
      </c>
      <c r="M146" s="221">
        <f>'[14]Rev_SP-12me'!BQ168</f>
        <v>0</v>
      </c>
      <c r="N146" s="17"/>
      <c r="O146" s="216">
        <f t="shared" si="4"/>
        <v>11.207133476032668</v>
      </c>
    </row>
    <row r="147" spans="2:15" x14ac:dyDescent="0.25">
      <c r="B147" s="220" t="s">
        <v>1055</v>
      </c>
      <c r="C147" s="526"/>
      <c r="D147" s="226">
        <f>'[14]Rev_SP-12me'!AJ163</f>
        <v>0</v>
      </c>
      <c r="E147" s="217">
        <f>'[14]Rev_SP-12me'!AL163</f>
        <v>0</v>
      </c>
      <c r="F147" s="217">
        <f>'[14]Rev_SP-12me'!AQ163</f>
        <v>0.53654000000000002</v>
      </c>
      <c r="G147" s="218">
        <f>'[14]Rev_SP-12me'!S163</f>
        <v>500</v>
      </c>
      <c r="H147" s="219">
        <f>'[14]Rev_SP-12me'!T163</f>
        <v>7.15</v>
      </c>
      <c r="I147" s="218">
        <f>'[14]Rev_SP-12me'!AC163</f>
        <v>3500</v>
      </c>
      <c r="J147" s="17"/>
      <c r="K147" s="217">
        <f>'[14]Rev_SP-12me'!BN163</f>
        <v>0</v>
      </c>
      <c r="L147" s="217">
        <f>'[14]Rev_SP-12me'!BO163</f>
        <v>0.38362610000000003</v>
      </c>
      <c r="M147" s="217">
        <f>'[14]Rev_SP-12me'!BQ163</f>
        <v>0</v>
      </c>
      <c r="N147" s="17"/>
      <c r="O147" s="470">
        <f t="shared" si="4"/>
        <v>0.38362610000000003</v>
      </c>
    </row>
    <row r="148" spans="2:15" x14ac:dyDescent="0.25">
      <c r="B148" s="220" t="s">
        <v>1056</v>
      </c>
      <c r="C148" s="526"/>
      <c r="D148" s="217">
        <f>'[14]Rev_SP-12me'!AJ169</f>
        <v>205</v>
      </c>
      <c r="E148" s="217">
        <f>'[14]Rev_SP-12me'!AL169</f>
        <v>499.58637427417398</v>
      </c>
      <c r="F148" s="217">
        <f>'[14]Rev_SP-12me'!AQ169</f>
        <v>1771.701608895931</v>
      </c>
      <c r="G148" s="218">
        <f>'[14]Rev_SP-12me'!S169</f>
        <v>0</v>
      </c>
      <c r="H148" s="219">
        <f>'[14]Rev_SP-12me'!T169</f>
        <v>0</v>
      </c>
      <c r="I148" s="218">
        <f>'[14]Rev_SP-12me'!AC169</f>
        <v>3500</v>
      </c>
      <c r="J148" s="17"/>
      <c r="K148" s="217">
        <f>'[14]Rev_SP-12me'!BN169</f>
        <v>239.80145965160352</v>
      </c>
      <c r="L148" s="217">
        <f>'[14]Rev_SP-12me'!BO169</f>
        <v>1410.701216855145</v>
      </c>
      <c r="M148" s="217">
        <f>'[14]Rev_SP-12me'!BQ169</f>
        <v>0.80430000000000001</v>
      </c>
      <c r="N148" s="17"/>
      <c r="O148" s="470">
        <f t="shared" si="4"/>
        <v>1651.3069765067487</v>
      </c>
    </row>
    <row r="149" spans="2:15" x14ac:dyDescent="0.25">
      <c r="B149" s="228" t="s">
        <v>1077</v>
      </c>
      <c r="C149" s="526"/>
      <c r="D149" s="233">
        <f>'[14]Rev_SP-12me'!AJ170</f>
        <v>205</v>
      </c>
      <c r="E149" s="233">
        <f>'[14]Rev_SP-12me'!AL170</f>
        <v>499.58637427417398</v>
      </c>
      <c r="F149" s="233">
        <f>'[14]Rev_SP-12me'!AQ170</f>
        <v>709.64265190987305</v>
      </c>
      <c r="G149" s="222">
        <f>'[14]Rev_SP-12me'!S170</f>
        <v>500</v>
      </c>
      <c r="H149" s="202">
        <f>'[14]Rev_SP-12me'!T170</f>
        <v>8</v>
      </c>
      <c r="I149" s="222">
        <f>'[14]Rev_SP-12me'!AC170</f>
        <v>3500</v>
      </c>
      <c r="J149" s="17"/>
      <c r="K149" s="233">
        <f>'[14]Rev_SP-12me'!BN170</f>
        <v>239.80145965160352</v>
      </c>
      <c r="L149" s="233">
        <f>'[14]Rev_SP-12me'!BO170</f>
        <v>567.71412152789844</v>
      </c>
      <c r="M149" s="233">
        <f>'[14]Rev_SP-12me'!BQ170</f>
        <v>0.80430000000000001</v>
      </c>
      <c r="N149" s="17"/>
      <c r="O149" s="216">
        <f t="shared" si="4"/>
        <v>808.31988117950198</v>
      </c>
    </row>
    <row r="150" spans="2:15" ht="14.5" x14ac:dyDescent="0.25">
      <c r="B150" s="228" t="s">
        <v>1052</v>
      </c>
      <c r="C150" s="526"/>
      <c r="D150" s="221">
        <f>'[14]Rev_SP-12me'!AJ171</f>
        <v>0</v>
      </c>
      <c r="E150" s="221">
        <f>'[14]Rev_SP-12me'!AL171</f>
        <v>0</v>
      </c>
      <c r="F150" s="221">
        <f>'[14]Rev_SP-12me'!AQ171</f>
        <v>293.91775782891625</v>
      </c>
      <c r="G150" s="222">
        <f>'[14]Rev_SP-12me'!S171</f>
        <v>0</v>
      </c>
      <c r="H150" s="202">
        <f>'[14]Rev_SP-12me'!T171</f>
        <v>9</v>
      </c>
      <c r="I150" s="222">
        <f>'[14]Rev_SP-12me'!AC171</f>
        <v>3500</v>
      </c>
      <c r="J150" s="17"/>
      <c r="K150" s="221">
        <f>'[14]Rev_SP-12me'!BN171</f>
        <v>0</v>
      </c>
      <c r="L150" s="221">
        <f>'[14]Rev_SP-12me'!BO171</f>
        <v>264.52598204602464</v>
      </c>
      <c r="M150" s="221">
        <f>'[14]Rev_SP-12me'!BQ171</f>
        <v>0</v>
      </c>
      <c r="N150" s="17"/>
      <c r="O150" s="216">
        <f t="shared" si="4"/>
        <v>264.52598204602464</v>
      </c>
    </row>
    <row r="151" spans="2:15" ht="14.5" x14ac:dyDescent="0.25">
      <c r="B151" s="228" t="s">
        <v>1053</v>
      </c>
      <c r="C151" s="526"/>
      <c r="D151" s="221">
        <f>'[14]Rev_SP-12me'!AJ172</f>
        <v>0</v>
      </c>
      <c r="E151" s="221">
        <f>'[14]Rev_SP-12me'!AL172</f>
        <v>0</v>
      </c>
      <c r="F151" s="221">
        <f>'[14]Rev_SP-12me'!AQ172</f>
        <v>294.17733531631831</v>
      </c>
      <c r="G151" s="222">
        <f>'[14]Rev_SP-12me'!S172</f>
        <v>0</v>
      </c>
      <c r="H151" s="202">
        <f>'[14]Rev_SP-12me'!T172</f>
        <v>9</v>
      </c>
      <c r="I151" s="222">
        <f>'[14]Rev_SP-12me'!AC172</f>
        <v>3500</v>
      </c>
      <c r="J151" s="17"/>
      <c r="K151" s="221">
        <f>'[14]Rev_SP-12me'!BN172</f>
        <v>0</v>
      </c>
      <c r="L151" s="221">
        <f>'[14]Rev_SP-12me'!BO172</f>
        <v>264.75960178468648</v>
      </c>
      <c r="M151" s="221">
        <f>'[14]Rev_SP-12me'!BQ172</f>
        <v>0</v>
      </c>
      <c r="N151" s="17"/>
      <c r="O151" s="216">
        <f t="shared" si="4"/>
        <v>264.75960178468648</v>
      </c>
    </row>
    <row r="152" spans="2:15" ht="14.5" x14ac:dyDescent="0.25">
      <c r="B152" s="228" t="s">
        <v>1054</v>
      </c>
      <c r="C152" s="526"/>
      <c r="D152" s="221">
        <f>'[14]Rev_SP-12me'!AJ173</f>
        <v>0</v>
      </c>
      <c r="E152" s="221">
        <f>'[14]Rev_SP-12me'!AL173</f>
        <v>0</v>
      </c>
      <c r="F152" s="221">
        <f>'[14]Rev_SP-12me'!AQ173</f>
        <v>436.46386384082354</v>
      </c>
      <c r="G152" s="222">
        <f>'[14]Rev_SP-12me'!S173</f>
        <v>0</v>
      </c>
      <c r="H152" s="202">
        <f>'[14]Rev_SP-12me'!T173</f>
        <v>6.5</v>
      </c>
      <c r="I152" s="222">
        <f>'[14]Rev_SP-12me'!AC173</f>
        <v>3500</v>
      </c>
      <c r="J152" s="17"/>
      <c r="K152" s="221">
        <f>'[14]Rev_SP-12me'!BN173</f>
        <v>0</v>
      </c>
      <c r="L152" s="221">
        <f>'[14]Rev_SP-12me'!BO173</f>
        <v>283.70151149653532</v>
      </c>
      <c r="M152" s="221">
        <f>'[14]Rev_SP-12me'!BQ173</f>
        <v>0</v>
      </c>
      <c r="N152" s="17"/>
      <c r="O152" s="216">
        <f t="shared" si="4"/>
        <v>283.70151149653532</v>
      </c>
    </row>
    <row r="153" spans="2:15" ht="14.5" x14ac:dyDescent="0.25">
      <c r="B153" s="228" t="s">
        <v>1078</v>
      </c>
      <c r="C153" s="526"/>
      <c r="D153" s="221">
        <f>'[14]Rev_SP-12me'!AJ174</f>
        <v>0</v>
      </c>
      <c r="E153" s="221">
        <f>'[14]Rev_SP-12me'!AL174</f>
        <v>0</v>
      </c>
      <c r="F153" s="221">
        <f>'[14]Rev_SP-12me'!AQ174</f>
        <v>37.5</v>
      </c>
      <c r="G153" s="222">
        <f>'[14]Rev_SP-12me'!S174</f>
        <v>500</v>
      </c>
      <c r="H153" s="202">
        <f>'[14]Rev_SP-12me'!T174</f>
        <v>8</v>
      </c>
      <c r="I153" s="222">
        <f>'[14]Rev_SP-12me'!AC174</f>
        <v>3500</v>
      </c>
      <c r="J153" s="17"/>
      <c r="K153" s="221">
        <f>'[14]Rev_SP-12me'!BN174</f>
        <v>0</v>
      </c>
      <c r="L153" s="221">
        <f>'[14]Rev_SP-12me'!BO174</f>
        <v>30</v>
      </c>
      <c r="M153" s="221">
        <f>'[14]Rev_SP-12me'!BQ174</f>
        <v>0</v>
      </c>
      <c r="N153" s="17"/>
      <c r="O153" s="216">
        <f t="shared" si="4"/>
        <v>30</v>
      </c>
    </row>
    <row r="154" spans="2:15" x14ac:dyDescent="0.25">
      <c r="B154" s="220" t="s">
        <v>1057</v>
      </c>
      <c r="C154" s="526"/>
      <c r="D154" s="217">
        <f>'[14]Rev_SP-12me'!AJ175</f>
        <v>0</v>
      </c>
      <c r="E154" s="217">
        <f>'[14]Rev_SP-12me'!AL175</f>
        <v>0</v>
      </c>
      <c r="F154" s="217">
        <f>'[14]Rev_SP-12me'!AQ175</f>
        <v>5.2814812005383338</v>
      </c>
      <c r="G154" s="218">
        <f>'[14]Rev_SP-12me'!S175</f>
        <v>0</v>
      </c>
      <c r="H154" s="219">
        <f>'[14]Rev_SP-12me'!T175</f>
        <v>0</v>
      </c>
      <c r="I154" s="218">
        <f>'[14]Rev_SP-12me'!AC175</f>
        <v>14000</v>
      </c>
      <c r="J154" s="17"/>
      <c r="K154" s="217">
        <f>'[14]Rev_SP-12me'!BN175</f>
        <v>0</v>
      </c>
      <c r="L154" s="217">
        <f>'[14]Rev_SP-12me'!BO175</f>
        <v>2.6499294699944311</v>
      </c>
      <c r="M154" s="217">
        <f>'[14]Rev_SP-12me'!BQ175</f>
        <v>0</v>
      </c>
      <c r="N154" s="17"/>
      <c r="O154" s="470">
        <f t="shared" si="4"/>
        <v>2.6499294699944311</v>
      </c>
    </row>
    <row r="155" spans="2:15" ht="14.5" x14ac:dyDescent="0.25">
      <c r="B155" s="224" t="s">
        <v>1051</v>
      </c>
      <c r="C155" s="526"/>
      <c r="D155" s="221">
        <f>'[14]Rev_SP-12me'!AJ176</f>
        <v>0</v>
      </c>
      <c r="E155" s="221">
        <f>'[14]Rev_SP-12me'!AL176</f>
        <v>0</v>
      </c>
      <c r="F155" s="221">
        <f>'[14]Rev_SP-12me'!AQ176</f>
        <v>2.1193741435307225</v>
      </c>
      <c r="G155" s="222">
        <f>'[14]Rev_SP-12me'!S176</f>
        <v>285</v>
      </c>
      <c r="H155" s="202">
        <f>'[14]Rev_SP-12me'!T176</f>
        <v>5</v>
      </c>
      <c r="I155" s="222">
        <f>'[14]Rev_SP-12me'!AC176</f>
        <v>3500</v>
      </c>
      <c r="J155" s="17"/>
      <c r="K155" s="221">
        <f>'[14]Rev_SP-12me'!BN176</f>
        <v>0</v>
      </c>
      <c r="L155" s="221">
        <f>'[14]Rev_SP-12me'!BO176</f>
        <v>1.0596870717653613</v>
      </c>
      <c r="M155" s="221">
        <f>'[14]Rev_SP-12me'!BQ176</f>
        <v>0</v>
      </c>
      <c r="N155" s="17"/>
      <c r="O155" s="216">
        <f t="shared" si="4"/>
        <v>1.0596870717653613</v>
      </c>
    </row>
    <row r="156" spans="2:15" ht="14.5" x14ac:dyDescent="0.25">
      <c r="B156" s="224" t="s">
        <v>1052</v>
      </c>
      <c r="C156" s="526"/>
      <c r="D156" s="221">
        <f>'[14]Rev_SP-12me'!AJ177</f>
        <v>0</v>
      </c>
      <c r="E156" s="221">
        <f>'[14]Rev_SP-12me'!AL177</f>
        <v>0</v>
      </c>
      <c r="F156" s="221">
        <f>'[14]Rev_SP-12me'!AQ177</f>
        <v>0.97204205138295907</v>
      </c>
      <c r="G156" s="222">
        <f>'[14]Rev_SP-12me'!S177</f>
        <v>0</v>
      </c>
      <c r="H156" s="202">
        <f>'[14]Rev_SP-12me'!T177</f>
        <v>6</v>
      </c>
      <c r="I156" s="222">
        <f>'[14]Rev_SP-12me'!AC177</f>
        <v>3500</v>
      </c>
      <c r="J156" s="17"/>
      <c r="K156" s="221">
        <f>'[14]Rev_SP-12me'!BN177</f>
        <v>0</v>
      </c>
      <c r="L156" s="221">
        <f>'[14]Rev_SP-12me'!BO177</f>
        <v>0.5832252308297754</v>
      </c>
      <c r="M156" s="221">
        <f>'[14]Rev_SP-12me'!BQ177</f>
        <v>0</v>
      </c>
      <c r="N156" s="17"/>
      <c r="O156" s="216">
        <f t="shared" si="4"/>
        <v>0.5832252308297754</v>
      </c>
    </row>
    <row r="157" spans="2:15" ht="14.5" x14ac:dyDescent="0.25">
      <c r="B157" s="224" t="s">
        <v>1053</v>
      </c>
      <c r="C157" s="526"/>
      <c r="D157" s="221">
        <f>'[14]Rev_SP-12me'!AJ178</f>
        <v>0</v>
      </c>
      <c r="E157" s="221">
        <f>'[14]Rev_SP-12me'!AL178</f>
        <v>0</v>
      </c>
      <c r="F157" s="221">
        <f>'[14]Rev_SP-12me'!AQ178</f>
        <v>0.96197766172266563</v>
      </c>
      <c r="G157" s="222">
        <f>'[14]Rev_SP-12me'!S178</f>
        <v>0</v>
      </c>
      <c r="H157" s="202">
        <f>'[14]Rev_SP-12me'!T178</f>
        <v>6</v>
      </c>
      <c r="I157" s="222">
        <f>'[14]Rev_SP-12me'!AC178</f>
        <v>3500</v>
      </c>
      <c r="J157" s="17"/>
      <c r="K157" s="221">
        <f>'[14]Rev_SP-12me'!BN178</f>
        <v>0</v>
      </c>
      <c r="L157" s="221">
        <f>'[14]Rev_SP-12me'!BO178</f>
        <v>0.57718659703359942</v>
      </c>
      <c r="M157" s="221">
        <f>'[14]Rev_SP-12me'!BQ178</f>
        <v>0</v>
      </c>
      <c r="N157" s="17"/>
      <c r="O157" s="216">
        <f t="shared" si="4"/>
        <v>0.57718659703359942</v>
      </c>
    </row>
    <row r="158" spans="2:15" ht="14.5" x14ac:dyDescent="0.25">
      <c r="B158" s="224" t="s">
        <v>1054</v>
      </c>
      <c r="C158" s="526"/>
      <c r="D158" s="221">
        <f>'[14]Rev_SP-12me'!AJ179</f>
        <v>0</v>
      </c>
      <c r="E158" s="221">
        <f>'[14]Rev_SP-12me'!AL179</f>
        <v>0</v>
      </c>
      <c r="F158" s="221">
        <f>'[14]Rev_SP-12me'!AQ179</f>
        <v>1.2280873439019862</v>
      </c>
      <c r="G158" s="222">
        <f>'[14]Rev_SP-12me'!S179</f>
        <v>0</v>
      </c>
      <c r="H158" s="202">
        <f>'[14]Rev_SP-12me'!T179</f>
        <v>3.5</v>
      </c>
      <c r="I158" s="222">
        <f>'[14]Rev_SP-12me'!AC179</f>
        <v>3500</v>
      </c>
      <c r="J158" s="17"/>
      <c r="K158" s="221">
        <f>'[14]Rev_SP-12me'!BN179</f>
        <v>0</v>
      </c>
      <c r="L158" s="221">
        <f>'[14]Rev_SP-12me'!BO179</f>
        <v>0.42983057036569516</v>
      </c>
      <c r="M158" s="221">
        <f>'[14]Rev_SP-12me'!BQ179</f>
        <v>0</v>
      </c>
      <c r="N158" s="17"/>
      <c r="O158" s="216">
        <f t="shared" si="4"/>
        <v>0.42983057036569516</v>
      </c>
    </row>
    <row r="159" spans="2:15" x14ac:dyDescent="0.25">
      <c r="B159" s="220" t="s">
        <v>1058</v>
      </c>
      <c r="C159" s="526"/>
      <c r="D159" s="217">
        <f>'[14]Rev_SP-12me'!AJ180</f>
        <v>0</v>
      </c>
      <c r="E159" s="217">
        <f>'[14]Rev_SP-12me'!AL180</f>
        <v>0</v>
      </c>
      <c r="F159" s="217">
        <f>'[14]Rev_SP-12me'!AQ180</f>
        <v>0</v>
      </c>
      <c r="G159" s="218">
        <f>'[14]Rev_SP-12me'!S180</f>
        <v>0</v>
      </c>
      <c r="H159" s="219">
        <f>'[14]Rev_SP-12me'!T180</f>
        <v>0</v>
      </c>
      <c r="I159" s="218">
        <f>'[14]Rev_SP-12me'!AC180</f>
        <v>0</v>
      </c>
      <c r="J159" s="17"/>
      <c r="K159" s="217">
        <f>'[14]Rev_SP-12me'!BN180</f>
        <v>0</v>
      </c>
      <c r="L159" s="217">
        <f>'[14]Rev_SP-12me'!BO180</f>
        <v>0</v>
      </c>
      <c r="M159" s="217">
        <f>'[14]Rev_SP-12me'!BQ180</f>
        <v>0</v>
      </c>
      <c r="N159" s="17"/>
      <c r="O159" s="470">
        <f t="shared" si="4"/>
        <v>0</v>
      </c>
    </row>
    <row r="160" spans="2:15" ht="14.5" x14ac:dyDescent="0.25">
      <c r="B160" s="228" t="s">
        <v>1051</v>
      </c>
      <c r="C160" s="526"/>
      <c r="D160" s="221">
        <f>'[14]Rev_SP-12me'!AJ181</f>
        <v>0</v>
      </c>
      <c r="E160" s="221">
        <f>'[14]Rev_SP-12me'!AL181</f>
        <v>0</v>
      </c>
      <c r="F160" s="221">
        <f>'[14]Rev_SP-12me'!AQ181</f>
        <v>0</v>
      </c>
      <c r="G160" s="222">
        <f>'[14]Rev_SP-12me'!S181</f>
        <v>500</v>
      </c>
      <c r="H160" s="202">
        <f>'[14]Rev_SP-12me'!T181</f>
        <v>7.85</v>
      </c>
      <c r="I160" s="222">
        <f>'[14]Rev_SP-12me'!AC181</f>
        <v>3500</v>
      </c>
      <c r="J160" s="17"/>
      <c r="K160" s="221">
        <f>'[14]Rev_SP-12me'!BN181</f>
        <v>0</v>
      </c>
      <c r="L160" s="221">
        <f>'[14]Rev_SP-12me'!BO181</f>
        <v>0</v>
      </c>
      <c r="M160" s="221">
        <f>'[14]Rev_SP-12me'!BQ181</f>
        <v>0</v>
      </c>
      <c r="N160" s="17"/>
      <c r="O160" s="216">
        <f t="shared" si="4"/>
        <v>0</v>
      </c>
    </row>
    <row r="161" spans="2:15" ht="14.5" x14ac:dyDescent="0.25">
      <c r="B161" s="228" t="s">
        <v>1052</v>
      </c>
      <c r="C161" s="526"/>
      <c r="D161" s="221">
        <f>'[14]Rev_SP-12me'!AJ182</f>
        <v>0</v>
      </c>
      <c r="E161" s="221">
        <f>'[14]Rev_SP-12me'!AL182</f>
        <v>0</v>
      </c>
      <c r="F161" s="221">
        <f>'[14]Rev_SP-12me'!AQ182</f>
        <v>0</v>
      </c>
      <c r="G161" s="222">
        <f>'[14]Rev_SP-12me'!S182</f>
        <v>0</v>
      </c>
      <c r="H161" s="202">
        <f>'[14]Rev_SP-12me'!T182</f>
        <v>8.85</v>
      </c>
      <c r="I161" s="222">
        <f>'[14]Rev_SP-12me'!AC182</f>
        <v>3500</v>
      </c>
      <c r="J161" s="17"/>
      <c r="K161" s="221">
        <f>'[14]Rev_SP-12me'!BN182</f>
        <v>0</v>
      </c>
      <c r="L161" s="221">
        <f>'[14]Rev_SP-12me'!BO182</f>
        <v>0</v>
      </c>
      <c r="M161" s="221">
        <f>'[14]Rev_SP-12me'!BQ182</f>
        <v>0</v>
      </c>
      <c r="N161" s="17"/>
      <c r="O161" s="216">
        <f t="shared" si="4"/>
        <v>0</v>
      </c>
    </row>
    <row r="162" spans="2:15" ht="14.5" x14ac:dyDescent="0.25">
      <c r="B162" s="228" t="s">
        <v>1053</v>
      </c>
      <c r="C162" s="526"/>
      <c r="D162" s="221">
        <f>'[14]Rev_SP-12me'!AJ183</f>
        <v>0</v>
      </c>
      <c r="E162" s="221">
        <f>'[14]Rev_SP-12me'!AL183</f>
        <v>0</v>
      </c>
      <c r="F162" s="221">
        <f>'[14]Rev_SP-12me'!AQ183</f>
        <v>0</v>
      </c>
      <c r="G162" s="222">
        <f>'[14]Rev_SP-12me'!S183</f>
        <v>0</v>
      </c>
      <c r="H162" s="202">
        <f>'[14]Rev_SP-12me'!T183</f>
        <v>8.85</v>
      </c>
      <c r="I162" s="222">
        <f>'[14]Rev_SP-12me'!AC183</f>
        <v>3500</v>
      </c>
      <c r="J162" s="17"/>
      <c r="K162" s="221">
        <f>'[14]Rev_SP-12me'!BN183</f>
        <v>0</v>
      </c>
      <c r="L162" s="221">
        <f>'[14]Rev_SP-12me'!BO183</f>
        <v>0</v>
      </c>
      <c r="M162" s="221">
        <f>'[14]Rev_SP-12me'!BQ183</f>
        <v>0</v>
      </c>
      <c r="N162" s="17"/>
      <c r="O162" s="216">
        <f t="shared" si="4"/>
        <v>0</v>
      </c>
    </row>
    <row r="163" spans="2:15" ht="14.5" x14ac:dyDescent="0.25">
      <c r="B163" s="228" t="s">
        <v>1054</v>
      </c>
      <c r="C163" s="526"/>
      <c r="D163" s="221">
        <f>'[14]Rev_SP-12me'!AJ184</f>
        <v>0</v>
      </c>
      <c r="E163" s="221">
        <f>'[14]Rev_SP-12me'!AL184</f>
        <v>0</v>
      </c>
      <c r="F163" s="221">
        <f>'[14]Rev_SP-12me'!AQ184</f>
        <v>0</v>
      </c>
      <c r="G163" s="222">
        <f>'[14]Rev_SP-12me'!S184</f>
        <v>0</v>
      </c>
      <c r="H163" s="202">
        <f>'[14]Rev_SP-12me'!T184</f>
        <v>6.35</v>
      </c>
      <c r="I163" s="222">
        <f>'[14]Rev_SP-12me'!AC184</f>
        <v>3500</v>
      </c>
      <c r="J163" s="17"/>
      <c r="K163" s="221">
        <f>'[14]Rev_SP-12me'!BN184</f>
        <v>0</v>
      </c>
      <c r="L163" s="221">
        <f>'[14]Rev_SP-12me'!BO184</f>
        <v>0</v>
      </c>
      <c r="M163" s="221">
        <f>'[14]Rev_SP-12me'!BQ184</f>
        <v>0</v>
      </c>
      <c r="N163" s="17"/>
      <c r="O163" s="216">
        <f t="shared" si="4"/>
        <v>0</v>
      </c>
    </row>
    <row r="164" spans="2:15" x14ac:dyDescent="0.25">
      <c r="B164" s="220" t="s">
        <v>1079</v>
      </c>
      <c r="C164" s="526"/>
      <c r="D164" s="217">
        <f>'[14]Rev_SP-12me'!AJ185</f>
        <v>13</v>
      </c>
      <c r="E164" s="217">
        <f>'[14]Rev_SP-12me'!AL185</f>
        <v>26.467285050012233</v>
      </c>
      <c r="F164" s="217">
        <f>'[14]Rev_SP-12me'!AQ185</f>
        <v>86.246604220206578</v>
      </c>
      <c r="G164" s="218">
        <f>'[14]Rev_SP-12me'!S185</f>
        <v>0</v>
      </c>
      <c r="H164" s="219">
        <f>'[14]Rev_SP-12me'!T185</f>
        <v>0</v>
      </c>
      <c r="I164" s="218">
        <f>'[14]Rev_SP-12me'!AC185</f>
        <v>0</v>
      </c>
      <c r="J164" s="17"/>
      <c r="K164" s="217">
        <f>'[14]Rev_SP-12me'!BN185</f>
        <v>4.565606671127111</v>
      </c>
      <c r="L164" s="217">
        <f>'[14]Rev_SP-12me'!BO185</f>
        <v>54.335360658730146</v>
      </c>
      <c r="M164" s="217">
        <f>'[14]Rev_SP-12me'!BQ185</f>
        <v>5.4600000000000003E-2</v>
      </c>
      <c r="N164" s="17"/>
      <c r="O164" s="470">
        <f t="shared" si="4"/>
        <v>58.95556732985726</v>
      </c>
    </row>
    <row r="165" spans="2:15" x14ac:dyDescent="0.25">
      <c r="B165" s="236" t="s">
        <v>1060</v>
      </c>
      <c r="C165" s="526"/>
      <c r="D165" s="233">
        <f>'[14]Rev_SP-12me'!AJ186</f>
        <v>13</v>
      </c>
      <c r="E165" s="233">
        <f>'[14]Rev_SP-12me'!AL186</f>
        <v>26.467285050012233</v>
      </c>
      <c r="F165" s="233">
        <f>'[14]Rev_SP-12me'!AQ186</f>
        <v>86.246604220206578</v>
      </c>
      <c r="G165" s="222">
        <f>'[14]Rev_SP-12me'!S186</f>
        <v>300</v>
      </c>
      <c r="H165" s="202">
        <f>'[14]Rev_SP-12me'!T186</f>
        <v>6.3</v>
      </c>
      <c r="I165" s="222">
        <f>'[14]Rev_SP-12me'!AC186</f>
        <v>3500</v>
      </c>
      <c r="J165" s="17"/>
      <c r="K165" s="233">
        <f>'[14]Rev_SP-12me'!BN186</f>
        <v>4.565606671127111</v>
      </c>
      <c r="L165" s="233">
        <f>'[14]Rev_SP-12me'!BO186</f>
        <v>54.335360658730146</v>
      </c>
      <c r="M165" s="233">
        <f>'[14]Rev_SP-12me'!BQ186</f>
        <v>5.4600000000000003E-2</v>
      </c>
      <c r="N165" s="17"/>
      <c r="O165" s="216">
        <f t="shared" si="4"/>
        <v>58.95556732985726</v>
      </c>
    </row>
    <row r="166" spans="2:15" x14ac:dyDescent="0.25">
      <c r="B166" s="235" t="s">
        <v>1080</v>
      </c>
      <c r="C166" s="526"/>
      <c r="D166" s="217">
        <f>'[14]Rev_SP-12me'!AJ191</f>
        <v>26</v>
      </c>
      <c r="E166" s="217">
        <f>'[14]Rev_SP-12me'!AL191</f>
        <v>42.846347250000008</v>
      </c>
      <c r="F166" s="217">
        <f>'[14]Rev_SP-12me'!AQ191</f>
        <v>282.09666047151632</v>
      </c>
      <c r="G166" s="218">
        <f>'[14]Rev_SP-12me'!S191</f>
        <v>0</v>
      </c>
      <c r="H166" s="219">
        <f>'[14]Rev_SP-12me'!T191</f>
        <v>0</v>
      </c>
      <c r="I166" s="218">
        <f>'[14]Rev_SP-12me'!AC191</f>
        <v>0</v>
      </c>
      <c r="J166" s="17"/>
      <c r="K166" s="217">
        <f>'[14]Rev_SP-12me'!BN191</f>
        <v>0</v>
      </c>
      <c r="L166" s="217">
        <f>'[14]Rev_SP-12me'!BO191</f>
        <v>172.07896288762495</v>
      </c>
      <c r="M166" s="217">
        <f>'[14]Rev_SP-12me'!BQ191</f>
        <v>0.10290000000000001</v>
      </c>
      <c r="N166" s="17"/>
      <c r="O166" s="470">
        <f t="shared" si="4"/>
        <v>172.18186288762496</v>
      </c>
    </row>
    <row r="167" spans="2:15" x14ac:dyDescent="0.25">
      <c r="B167" s="224" t="s">
        <v>1081</v>
      </c>
      <c r="C167" s="526"/>
      <c r="D167" s="233">
        <f>'[14]Rev_SP-12me'!AJ192</f>
        <v>26</v>
      </c>
      <c r="E167" s="233">
        <f>'[14]Rev_SP-12me'!AL192</f>
        <v>42.846347250000008</v>
      </c>
      <c r="F167" s="233">
        <f>'[14]Rev_SP-12me'!AQ192</f>
        <v>282.09666047151632</v>
      </c>
      <c r="G167" s="222">
        <f>'[14]Rev_SP-12me'!S192</f>
        <v>0</v>
      </c>
      <c r="H167" s="202">
        <f>'[14]Rev_SP-12me'!T192</f>
        <v>6.1</v>
      </c>
      <c r="I167" s="222">
        <f>'[14]Rev_SP-12me'!AC192</f>
        <v>3500</v>
      </c>
      <c r="J167" s="17"/>
      <c r="K167" s="233">
        <f>'[14]Rev_SP-12me'!BN192</f>
        <v>0</v>
      </c>
      <c r="L167" s="233">
        <f>'[14]Rev_SP-12me'!BO192</f>
        <v>172.07896288762495</v>
      </c>
      <c r="M167" s="233">
        <f>'[14]Rev_SP-12me'!BQ192</f>
        <v>0.10290000000000001</v>
      </c>
      <c r="N167" s="17"/>
      <c r="O167" s="216">
        <f t="shared" si="4"/>
        <v>172.18186288762496</v>
      </c>
    </row>
    <row r="168" spans="2:15" x14ac:dyDescent="0.25">
      <c r="B168" s="214" t="s">
        <v>1082</v>
      </c>
      <c r="C168" s="526"/>
      <c r="D168" s="217">
        <f>'[14]Rev_SP-12me'!AJ193</f>
        <v>0</v>
      </c>
      <c r="E168" s="217">
        <f>'[14]Rev_SP-12me'!AL193</f>
        <v>0</v>
      </c>
      <c r="F168" s="217">
        <f>'[14]Rev_SP-12me'!AQ193</f>
        <v>0</v>
      </c>
      <c r="G168" s="218">
        <f>'[14]Rev_SP-12me'!S193</f>
        <v>0</v>
      </c>
      <c r="H168" s="219">
        <f>'[14]Rev_SP-12me'!T193</f>
        <v>0</v>
      </c>
      <c r="I168" s="218">
        <f>'[14]Rev_SP-12me'!AC193</f>
        <v>3500</v>
      </c>
      <c r="J168" s="17"/>
      <c r="K168" s="217">
        <f>'[14]Rev_SP-12me'!BN193</f>
        <v>0</v>
      </c>
      <c r="L168" s="217">
        <f>'[14]Rev_SP-12me'!BO193</f>
        <v>0</v>
      </c>
      <c r="M168" s="217">
        <f>'[14]Rev_SP-12me'!BQ193</f>
        <v>0</v>
      </c>
      <c r="N168" s="17"/>
      <c r="O168" s="216">
        <f t="shared" si="4"/>
        <v>0</v>
      </c>
    </row>
    <row r="169" spans="2:15" x14ac:dyDescent="0.25">
      <c r="B169" s="220" t="s">
        <v>1063</v>
      </c>
      <c r="C169" s="526"/>
      <c r="D169" s="217">
        <f>'[14]Rev_SP-12me'!AJ187</f>
        <v>1</v>
      </c>
      <c r="E169" s="217">
        <f>'[14]Rev_SP-12me'!AL187</f>
        <v>0</v>
      </c>
      <c r="F169" s="217">
        <f>'[14]Rev_SP-12me'!AQ187</f>
        <v>0</v>
      </c>
      <c r="G169" s="218">
        <f>'[14]Rev_SP-12me'!S187</f>
        <v>500</v>
      </c>
      <c r="H169" s="219">
        <f>'[14]Rev_SP-12me'!T187</f>
        <v>5.05</v>
      </c>
      <c r="I169" s="218">
        <f>'[14]Rev_SP-12me'!AC187</f>
        <v>3500</v>
      </c>
      <c r="J169" s="17"/>
      <c r="K169" s="217">
        <f>'[14]Rev_SP-12me'!BN187</f>
        <v>0</v>
      </c>
      <c r="L169" s="217">
        <f>'[14]Rev_SP-12me'!BO187</f>
        <v>0</v>
      </c>
      <c r="M169" s="217">
        <f>'[14]Rev_SP-12me'!BQ187</f>
        <v>4.1999999999999997E-3</v>
      </c>
      <c r="N169" s="17"/>
      <c r="O169" s="470">
        <f t="shared" si="4"/>
        <v>4.1999999999999997E-3</v>
      </c>
    </row>
    <row r="170" spans="2:15" x14ac:dyDescent="0.25">
      <c r="B170" s="220" t="s">
        <v>1064</v>
      </c>
      <c r="C170" s="526"/>
      <c r="D170" s="217">
        <f>'[14]Rev_SP-12me'!AJ188</f>
        <v>0</v>
      </c>
      <c r="E170" s="217">
        <f>'[14]Rev_SP-12me'!AL188</f>
        <v>0</v>
      </c>
      <c r="F170" s="217">
        <f>'[14]Rev_SP-12me'!AQ188</f>
        <v>0</v>
      </c>
      <c r="G170" s="218">
        <f>'[14]Rev_SP-12me'!S188</f>
        <v>500</v>
      </c>
      <c r="H170" s="219">
        <f>'[14]Rev_SP-12me'!T188</f>
        <v>4.95</v>
      </c>
      <c r="I170" s="218">
        <f>'[14]Rev_SP-12me'!AC188</f>
        <v>3500</v>
      </c>
      <c r="J170" s="17"/>
      <c r="K170" s="217">
        <f>'[14]Rev_SP-12me'!BN188</f>
        <v>0</v>
      </c>
      <c r="L170" s="217">
        <f>'[14]Rev_SP-12me'!BO188</f>
        <v>0</v>
      </c>
      <c r="M170" s="217">
        <f>'[14]Rev_SP-12me'!BQ188</f>
        <v>0</v>
      </c>
      <c r="N170" s="17"/>
      <c r="O170" s="470">
        <f t="shared" si="4"/>
        <v>0</v>
      </c>
    </row>
    <row r="171" spans="2:15" x14ac:dyDescent="0.25">
      <c r="B171" s="220" t="s">
        <v>856</v>
      </c>
      <c r="C171" s="526"/>
      <c r="D171" s="217">
        <f>'[14]Rev_SP-12me'!AJ189</f>
        <v>38</v>
      </c>
      <c r="E171" s="217">
        <f>'[14]Rev_SP-12me'!AL189</f>
        <v>44.437044723749999</v>
      </c>
      <c r="F171" s="217">
        <f>'[14]Rev_SP-12me'!AQ189</f>
        <v>188.40739975701391</v>
      </c>
      <c r="G171" s="218">
        <f>'[14]Rev_SP-12me'!S189</f>
        <v>285</v>
      </c>
      <c r="H171" s="219">
        <f>'[14]Rev_SP-12me'!T189</f>
        <v>7.3</v>
      </c>
      <c r="I171" s="218">
        <f>'[14]Rev_SP-12me'!AC189</f>
        <v>3500</v>
      </c>
      <c r="J171" s="17"/>
      <c r="K171" s="217">
        <f>'[14]Rev_SP-12me'!BN189</f>
        <v>12.157975436417999</v>
      </c>
      <c r="L171" s="217">
        <f>'[14]Rev_SP-12me'!BO189</f>
        <v>137.53740182262015</v>
      </c>
      <c r="M171" s="217">
        <f>'[14]Rev_SP-12me'!BQ189</f>
        <v>0.1575</v>
      </c>
      <c r="N171" s="17"/>
      <c r="O171" s="470">
        <f t="shared" si="4"/>
        <v>149.85287725903814</v>
      </c>
    </row>
    <row r="172" spans="2:15" x14ac:dyDescent="0.25">
      <c r="B172" s="220" t="s">
        <v>1065</v>
      </c>
      <c r="C172" s="526"/>
      <c r="D172" s="217">
        <f>'[14]Rev_SP-12me'!AJ190</f>
        <v>10</v>
      </c>
      <c r="E172" s="217">
        <f>'[14]Rev_SP-12me'!AL190</f>
        <v>25.970355061748393</v>
      </c>
      <c r="F172" s="217">
        <f>'[14]Rev_SP-12me'!AQ190</f>
        <v>36.125616437094308</v>
      </c>
      <c r="G172" s="218">
        <f>'[14]Rev_SP-12me'!S190</f>
        <v>500</v>
      </c>
      <c r="H172" s="219">
        <f>'[14]Rev_SP-12me'!T190</f>
        <v>11</v>
      </c>
      <c r="I172" s="218">
        <f>'[14]Rev_SP-12me'!AC190</f>
        <v>3500</v>
      </c>
      <c r="J172" s="17"/>
      <c r="K172" s="217">
        <f>'[14]Rev_SP-12me'!BN190</f>
        <v>12.46577042963923</v>
      </c>
      <c r="L172" s="217">
        <f>'[14]Rev_SP-12me'!BO190</f>
        <v>39.738178080803735</v>
      </c>
      <c r="M172" s="217">
        <f>'[14]Rev_SP-12me'!BQ190</f>
        <v>3.9899999999999998E-2</v>
      </c>
      <c r="N172" s="17"/>
      <c r="O172" s="470">
        <f t="shared" si="4"/>
        <v>52.243848510442966</v>
      </c>
    </row>
    <row r="173" spans="2:15" x14ac:dyDescent="0.25">
      <c r="B173" s="214" t="s">
        <v>1083</v>
      </c>
      <c r="C173" s="526"/>
      <c r="D173" s="212">
        <f>SUM(D128,D142,D147,D148,D154,D159,D164,D166,D168,D169,D170,D171,D172)</f>
        <v>776</v>
      </c>
      <c r="E173" s="212">
        <f>SUM(E128,E142,E147,E148,E154,E159,E164,E166,E168,E169,E170,E171,E172)</f>
        <v>1930.6057811596845</v>
      </c>
      <c r="F173" s="212">
        <f>SUM(F128,F142,F147,F148,F154,F159,F164,F166,F168,F169,F170,F171,F172)</f>
        <v>10055.310468228463</v>
      </c>
      <c r="G173" s="215"/>
      <c r="H173" s="215"/>
      <c r="I173" s="215"/>
      <c r="J173" s="215"/>
      <c r="K173" s="234">
        <f>SUM(K128,K142,K147,K148,K154,K159,K164,K166,K168,K169,K170,K171,K172)</f>
        <v>888.81403209278778</v>
      </c>
      <c r="L173" s="234">
        <f>SUM(L128,L142,L147,L148,L154,L159,L164,L166,L168,L169,L170,L171,L172)</f>
        <v>7204.6224788995141</v>
      </c>
      <c r="M173" s="234">
        <f>SUM(M128,M142,M147,M148,M154,M159,M164,M166,M168,M169,M170,M171,M172)</f>
        <v>3.0912000000000002</v>
      </c>
      <c r="N173" s="212">
        <f>SUM(N128,N142,N147,N148,N154,N159,N164,N166,N168,N169,N170,N171,N172)</f>
        <v>0</v>
      </c>
      <c r="O173" s="212">
        <f>SUM(O128,O142,O147,O148,O154,O159,O164,O166,O168,O169,O170,O171,O172)</f>
        <v>8096.5277109923036</v>
      </c>
    </row>
    <row r="174" spans="2:15" x14ac:dyDescent="0.25">
      <c r="B174" s="526"/>
      <c r="C174" s="52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</row>
    <row r="175" spans="2:15" x14ac:dyDescent="0.25">
      <c r="B175" s="220" t="s">
        <v>1084</v>
      </c>
      <c r="C175" s="52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</row>
    <row r="176" spans="2:15" x14ac:dyDescent="0.25">
      <c r="B176" s="220" t="s">
        <v>1069</v>
      </c>
      <c r="C176" s="526"/>
      <c r="D176" s="217">
        <f>'[14]Rev_SP-12me'!AJ208</f>
        <v>50</v>
      </c>
      <c r="E176" s="217">
        <f>'[14]Rev_SP-12me'!AL208</f>
        <v>843.2565546825</v>
      </c>
      <c r="F176" s="217">
        <f>'[14]Rev_SP-12me'!AQ208</f>
        <v>3799.8280029382877</v>
      </c>
      <c r="G176" s="218">
        <f>'[14]Rev_SP-12me'!S208</f>
        <v>0</v>
      </c>
      <c r="H176" s="219">
        <f>'[14]Rev_SP-12me'!T208</f>
        <v>0</v>
      </c>
      <c r="I176" s="218">
        <f>'[14]Rev_SP-12me'!AC208</f>
        <v>0</v>
      </c>
      <c r="J176" s="17"/>
      <c r="K176" s="217">
        <f>'[14]Rev_SP-12me'!BN208</f>
        <v>404.76314624760005</v>
      </c>
      <c r="L176" s="217">
        <f>'[14]Rev_SP-12me'!BO208</f>
        <v>2474.6892518511559</v>
      </c>
      <c r="M176" s="217">
        <f>'[14]Rev_SP-12me'!BQ208</f>
        <v>0.29399999999999998</v>
      </c>
      <c r="N176" s="17"/>
      <c r="O176" s="470">
        <f t="shared" ref="O176:O217" si="5">SUM(K176:N176)</f>
        <v>2879.7463980987559</v>
      </c>
    </row>
    <row r="177" spans="2:15" x14ac:dyDescent="0.25">
      <c r="B177" s="224" t="s">
        <v>1037</v>
      </c>
      <c r="C177" s="526"/>
      <c r="D177" s="233">
        <f>'[14]Rev_SP-12me'!AJ209</f>
        <v>50</v>
      </c>
      <c r="E177" s="233">
        <f>'[14]Rev_SP-12me'!AL209</f>
        <v>843.2565546825</v>
      </c>
      <c r="F177" s="233">
        <f>'[14]Rev_SP-12me'!AQ209</f>
        <v>727.31719601725888</v>
      </c>
      <c r="G177" s="222">
        <f>'[14]Rev_SP-12me'!S209</f>
        <v>500</v>
      </c>
      <c r="H177" s="202">
        <f>'[14]Rev_SP-12me'!T209</f>
        <v>6.65</v>
      </c>
      <c r="I177" s="222">
        <f>'[14]Rev_SP-12me'!AC209</f>
        <v>5000</v>
      </c>
      <c r="J177" s="17"/>
      <c r="K177" s="233">
        <f>'[14]Rev_SP-12me'!BN209</f>
        <v>404.76314624760005</v>
      </c>
      <c r="L177" s="233">
        <f>'[14]Rev_SP-12me'!BO209</f>
        <v>483.66593535147723</v>
      </c>
      <c r="M177" s="233">
        <f>'[14]Rev_SP-12me'!BQ209</f>
        <v>0.29399999999999998</v>
      </c>
      <c r="N177" s="17"/>
      <c r="O177" s="216">
        <f t="shared" si="5"/>
        <v>888.72308159907732</v>
      </c>
    </row>
    <row r="178" spans="2:15" ht="14.5" x14ac:dyDescent="0.25">
      <c r="B178" s="224" t="s">
        <v>1071</v>
      </c>
      <c r="C178" s="526"/>
      <c r="D178" s="221">
        <f>'[14]Rev_SP-12me'!AJ210</f>
        <v>0</v>
      </c>
      <c r="E178" s="221">
        <f>'[14]Rev_SP-12me'!AL210</f>
        <v>0</v>
      </c>
      <c r="F178" s="221">
        <f>'[14]Rev_SP-12me'!AQ210</f>
        <v>220.34450827390401</v>
      </c>
      <c r="G178" s="238">
        <f>'[14]Rev_SP-12me'!S210</f>
        <v>0</v>
      </c>
      <c r="H178" s="248">
        <f>'[14]Rev_SP-12me'!T210</f>
        <v>6.65</v>
      </c>
      <c r="I178" s="238">
        <f>'[14]Rev_SP-12me'!AC210</f>
        <v>5000</v>
      </c>
      <c r="J178" s="17"/>
      <c r="K178" s="221">
        <f>'[14]Rev_SP-12me'!BN210</f>
        <v>0</v>
      </c>
      <c r="L178" s="221">
        <f>'[14]Rev_SP-12me'!BO210</f>
        <v>146.52909800214618</v>
      </c>
      <c r="M178" s="221">
        <f>'[14]Rev_SP-12me'!BQ210</f>
        <v>0</v>
      </c>
      <c r="N178" s="17"/>
      <c r="O178" s="216">
        <f t="shared" si="5"/>
        <v>146.52909800214618</v>
      </c>
    </row>
    <row r="179" spans="2:15" ht="14.5" x14ac:dyDescent="0.25">
      <c r="B179" s="224" t="s">
        <v>1072</v>
      </c>
      <c r="C179" s="526"/>
      <c r="D179" s="221">
        <f>'[14]Rev_SP-12me'!AJ211</f>
        <v>0</v>
      </c>
      <c r="E179" s="221">
        <f>'[14]Rev_SP-12me'!AL211</f>
        <v>0</v>
      </c>
      <c r="F179" s="221">
        <f>'[14]Rev_SP-12me'!AQ211</f>
        <v>342.00043570528442</v>
      </c>
      <c r="G179" s="238">
        <f>'[14]Rev_SP-12me'!S211</f>
        <v>0</v>
      </c>
      <c r="H179" s="248">
        <f>'[14]Rev_SP-12me'!T211</f>
        <v>7.3</v>
      </c>
      <c r="I179" s="238">
        <f>'[14]Rev_SP-12me'!AC211</f>
        <v>5000</v>
      </c>
      <c r="J179" s="17"/>
      <c r="K179" s="221">
        <f>'[14]Rev_SP-12me'!BN211</f>
        <v>0</v>
      </c>
      <c r="L179" s="221">
        <f>'[14]Rev_SP-12me'!BO211</f>
        <v>249.66031806485762</v>
      </c>
      <c r="M179" s="221">
        <f>'[14]Rev_SP-12me'!BQ211</f>
        <v>0</v>
      </c>
      <c r="N179" s="17"/>
      <c r="O179" s="216">
        <f t="shared" si="5"/>
        <v>249.66031806485762</v>
      </c>
    </row>
    <row r="180" spans="2:15" ht="14.5" x14ac:dyDescent="0.25">
      <c r="B180" s="224" t="s">
        <v>1073</v>
      </c>
      <c r="C180" s="526"/>
      <c r="D180" s="221">
        <f>'[14]Rev_SP-12me'!AJ212</f>
        <v>0</v>
      </c>
      <c r="E180" s="221">
        <f>'[14]Rev_SP-12me'!AL212</f>
        <v>0</v>
      </c>
      <c r="F180" s="221">
        <f>'[14]Rev_SP-12me'!AQ212</f>
        <v>0</v>
      </c>
      <c r="G180" s="238">
        <f>'[14]Rev_SP-12me'!S212</f>
        <v>500</v>
      </c>
      <c r="H180" s="248">
        <f>'[14]Rev_SP-12me'!T212</f>
        <v>7.7</v>
      </c>
      <c r="I180" s="238">
        <f>'[14]Rev_SP-12me'!AC212</f>
        <v>5000</v>
      </c>
      <c r="J180" s="17"/>
      <c r="K180" s="221">
        <f>'[14]Rev_SP-12me'!BN212</f>
        <v>0</v>
      </c>
      <c r="L180" s="221">
        <f>'[14]Rev_SP-12me'!BO212</f>
        <v>0</v>
      </c>
      <c r="M180" s="221">
        <f>'[14]Rev_SP-12me'!BQ212</f>
        <v>0</v>
      </c>
      <c r="N180" s="17"/>
      <c r="O180" s="216">
        <f t="shared" si="5"/>
        <v>0</v>
      </c>
    </row>
    <row r="181" spans="2:15" ht="14.5" x14ac:dyDescent="0.25">
      <c r="B181" s="228" t="s">
        <v>1052</v>
      </c>
      <c r="C181" s="526"/>
      <c r="D181" s="221">
        <f>'[14]Rev_SP-12me'!AJ213</f>
        <v>0</v>
      </c>
      <c r="E181" s="221">
        <f>'[14]Rev_SP-12me'!AL213</f>
        <v>0</v>
      </c>
      <c r="F181" s="221">
        <f>'[14]Rev_SP-12me'!AQ213</f>
        <v>586.23644160837421</v>
      </c>
      <c r="G181" s="238">
        <f>'[14]Rev_SP-12me'!S213</f>
        <v>0</v>
      </c>
      <c r="H181" s="248">
        <f>'[14]Rev_SP-12me'!T213</f>
        <v>7.65</v>
      </c>
      <c r="I181" s="238">
        <f>'[14]Rev_SP-12me'!AC213</f>
        <v>5000</v>
      </c>
      <c r="J181" s="17"/>
      <c r="K181" s="221">
        <f>'[14]Rev_SP-12me'!BN213</f>
        <v>0</v>
      </c>
      <c r="L181" s="221">
        <f>'[14]Rev_SP-12me'!BO213</f>
        <v>448.47087783040632</v>
      </c>
      <c r="M181" s="221">
        <f>'[14]Rev_SP-12me'!BQ213</f>
        <v>0</v>
      </c>
      <c r="N181" s="17"/>
      <c r="O181" s="216">
        <f t="shared" si="5"/>
        <v>448.47087783040632</v>
      </c>
    </row>
    <row r="182" spans="2:15" ht="14.5" x14ac:dyDescent="0.25">
      <c r="B182" s="228" t="s">
        <v>1053</v>
      </c>
      <c r="C182" s="526"/>
      <c r="D182" s="221">
        <f>'[14]Rev_SP-12me'!AJ214</f>
        <v>0</v>
      </c>
      <c r="E182" s="221">
        <f>'[14]Rev_SP-12me'!AL214</f>
        <v>0</v>
      </c>
      <c r="F182" s="221">
        <f>'[14]Rev_SP-12me'!AQ214</f>
        <v>622.15748246213514</v>
      </c>
      <c r="G182" s="238">
        <f>'[14]Rev_SP-12me'!S214</f>
        <v>0</v>
      </c>
      <c r="H182" s="248">
        <f>'[14]Rev_SP-12me'!T214</f>
        <v>7.65</v>
      </c>
      <c r="I182" s="238">
        <f>'[14]Rev_SP-12me'!AC214</f>
        <v>5000</v>
      </c>
      <c r="J182" s="17"/>
      <c r="K182" s="221">
        <f>'[14]Rev_SP-12me'!BN214</f>
        <v>0</v>
      </c>
      <c r="L182" s="221">
        <f>'[14]Rev_SP-12me'!BO214</f>
        <v>475.95047408353338</v>
      </c>
      <c r="M182" s="221">
        <f>'[14]Rev_SP-12me'!BQ214</f>
        <v>0</v>
      </c>
      <c r="N182" s="17"/>
      <c r="O182" s="216">
        <f t="shared" si="5"/>
        <v>475.95047408353338</v>
      </c>
    </row>
    <row r="183" spans="2:15" ht="14.5" x14ac:dyDescent="0.25">
      <c r="B183" s="228" t="s">
        <v>1054</v>
      </c>
      <c r="C183" s="526"/>
      <c r="D183" s="221">
        <f>'[14]Rev_SP-12me'!AJ215</f>
        <v>0</v>
      </c>
      <c r="E183" s="221">
        <f>'[14]Rev_SP-12me'!AL215</f>
        <v>0</v>
      </c>
      <c r="F183" s="221">
        <f>'[14]Rev_SP-12me'!AQ215</f>
        <v>1301.7719388713306</v>
      </c>
      <c r="G183" s="238">
        <f>'[14]Rev_SP-12me'!S215</f>
        <v>0</v>
      </c>
      <c r="H183" s="248">
        <f>'[14]Rev_SP-12me'!T215</f>
        <v>5.15</v>
      </c>
      <c r="I183" s="238">
        <f>'[14]Rev_SP-12me'!AC215</f>
        <v>5000</v>
      </c>
      <c r="J183" s="17"/>
      <c r="K183" s="221">
        <f>'[14]Rev_SP-12me'!BN215</f>
        <v>0</v>
      </c>
      <c r="L183" s="221">
        <f>'[14]Rev_SP-12me'!BO215</f>
        <v>670.41254851873532</v>
      </c>
      <c r="M183" s="221">
        <f>'[14]Rev_SP-12me'!BQ215</f>
        <v>0</v>
      </c>
      <c r="N183" s="17"/>
      <c r="O183" s="216">
        <f t="shared" si="5"/>
        <v>670.41254851873532</v>
      </c>
    </row>
    <row r="184" spans="2:15" x14ac:dyDescent="0.25">
      <c r="B184" s="220" t="s">
        <v>1050</v>
      </c>
      <c r="C184" s="526"/>
      <c r="D184" s="226">
        <f>'[14]Rev_SP-12me'!AJ217</f>
        <v>0</v>
      </c>
      <c r="E184" s="217">
        <f>'[14]Rev_SP-12me'!AL217</f>
        <v>0</v>
      </c>
      <c r="F184" s="217">
        <f>'[14]Rev_SP-12me'!AQ217</f>
        <v>1202.6470155955271</v>
      </c>
      <c r="G184" s="218">
        <f>'[14]Rev_SP-12me'!S217</f>
        <v>0</v>
      </c>
      <c r="H184" s="219">
        <f>'[14]Rev_SP-12me'!T217</f>
        <v>0</v>
      </c>
      <c r="I184" s="218">
        <f>'[14]Rev_SP-12me'!AC217</f>
        <v>20000</v>
      </c>
      <c r="J184" s="17"/>
      <c r="K184" s="217">
        <f>'[14]Rev_SP-12me'!BN217</f>
        <v>0</v>
      </c>
      <c r="L184" s="217">
        <f>'[14]Rev_SP-12me'!BO217</f>
        <v>779.57720408512341</v>
      </c>
      <c r="M184" s="217">
        <f>'[14]Rev_SP-12me'!BQ217</f>
        <v>0</v>
      </c>
      <c r="N184" s="17"/>
      <c r="O184" s="470">
        <f t="shared" si="5"/>
        <v>779.57720408512341</v>
      </c>
    </row>
    <row r="185" spans="2:15" ht="14.5" x14ac:dyDescent="0.25">
      <c r="B185" s="224" t="s">
        <v>1051</v>
      </c>
      <c r="C185" s="526"/>
      <c r="D185" s="227">
        <f>'[14]Rev_SP-12me'!AJ218</f>
        <v>0</v>
      </c>
      <c r="E185" s="231">
        <f>'[14]Rev_SP-12me'!AL218</f>
        <v>0</v>
      </c>
      <c r="F185" s="250">
        <f>'[14]Rev_SP-12me'!AQ218</f>
        <v>395.48565449878407</v>
      </c>
      <c r="G185" s="249">
        <f>'[14]Rev_SP-12me'!S218</f>
        <v>500</v>
      </c>
      <c r="H185" s="248">
        <f>'[14]Rev_SP-12me'!T218</f>
        <v>6.65</v>
      </c>
      <c r="I185" s="238">
        <f>'[14]Rev_SP-12me'!AC218</f>
        <v>5000</v>
      </c>
      <c r="J185" s="17"/>
      <c r="K185" s="231">
        <f>'[14]Rev_SP-12me'!BN218</f>
        <v>0</v>
      </c>
      <c r="L185" s="231">
        <f>'[14]Rev_SP-12me'!BO218</f>
        <v>262.99796024169143</v>
      </c>
      <c r="M185" s="231">
        <f>'[14]Rev_SP-12me'!BQ218</f>
        <v>0</v>
      </c>
      <c r="N185" s="17"/>
      <c r="O185" s="216">
        <f t="shared" si="5"/>
        <v>262.99796024169143</v>
      </c>
    </row>
    <row r="186" spans="2:15" ht="14.5" x14ac:dyDescent="0.25">
      <c r="B186" s="224" t="s">
        <v>1052</v>
      </c>
      <c r="C186" s="526"/>
      <c r="D186" s="227">
        <f>'[14]Rev_SP-12me'!AJ219</f>
        <v>0</v>
      </c>
      <c r="E186" s="227">
        <f>'[14]Rev_SP-12me'!AL219</f>
        <v>0</v>
      </c>
      <c r="F186" s="250">
        <f>'[14]Rev_SP-12me'!AQ219</f>
        <v>203.26388237158983</v>
      </c>
      <c r="G186" s="249">
        <f>'[14]Rev_SP-12me'!S219</f>
        <v>0</v>
      </c>
      <c r="H186" s="248">
        <f>'[14]Rev_SP-12me'!T219</f>
        <v>7.65</v>
      </c>
      <c r="I186" s="238">
        <f>'[14]Rev_SP-12me'!AC219</f>
        <v>5000</v>
      </c>
      <c r="J186" s="17"/>
      <c r="K186" s="227">
        <f>'[14]Rev_SP-12me'!BN219</f>
        <v>0</v>
      </c>
      <c r="L186" s="227">
        <f>'[14]Rev_SP-12me'!BO219</f>
        <v>155.49687001426622</v>
      </c>
      <c r="M186" s="227">
        <f>'[14]Rev_SP-12me'!BQ219</f>
        <v>0</v>
      </c>
      <c r="N186" s="17"/>
      <c r="O186" s="216">
        <f t="shared" si="5"/>
        <v>155.49687001426622</v>
      </c>
    </row>
    <row r="187" spans="2:15" ht="14.5" x14ac:dyDescent="0.25">
      <c r="B187" s="224" t="s">
        <v>1053</v>
      </c>
      <c r="C187" s="526"/>
      <c r="D187" s="227">
        <f>'[14]Rev_SP-12me'!AJ220</f>
        <v>0</v>
      </c>
      <c r="E187" s="227">
        <f>'[14]Rev_SP-12me'!AL220</f>
        <v>0</v>
      </c>
      <c r="F187" s="250">
        <f>'[14]Rev_SP-12me'!AQ220</f>
        <v>200.30068914284681</v>
      </c>
      <c r="G187" s="249">
        <f>'[14]Rev_SP-12me'!S220</f>
        <v>0</v>
      </c>
      <c r="H187" s="248">
        <f>'[14]Rev_SP-12me'!T220</f>
        <v>7.65</v>
      </c>
      <c r="I187" s="238">
        <f>'[14]Rev_SP-12me'!AC220</f>
        <v>5000</v>
      </c>
      <c r="J187" s="17"/>
      <c r="K187" s="227">
        <f>'[14]Rev_SP-12me'!BN220</f>
        <v>0</v>
      </c>
      <c r="L187" s="227">
        <f>'[14]Rev_SP-12me'!BO220</f>
        <v>153.23002719427782</v>
      </c>
      <c r="M187" s="227">
        <f>'[14]Rev_SP-12me'!BQ220</f>
        <v>0</v>
      </c>
      <c r="N187" s="17"/>
      <c r="O187" s="216">
        <f t="shared" si="5"/>
        <v>153.23002719427782</v>
      </c>
    </row>
    <row r="188" spans="2:15" ht="14.5" x14ac:dyDescent="0.25">
      <c r="B188" s="224" t="s">
        <v>1054</v>
      </c>
      <c r="C188" s="526"/>
      <c r="D188" s="227">
        <f>'[14]Rev_SP-12me'!AJ221</f>
        <v>0</v>
      </c>
      <c r="E188" s="227">
        <f>'[14]Rev_SP-12me'!AL221</f>
        <v>0</v>
      </c>
      <c r="F188" s="250">
        <f>'[14]Rev_SP-12me'!AQ221</f>
        <v>403.59678958230649</v>
      </c>
      <c r="G188" s="249">
        <f>'[14]Rev_SP-12me'!S221</f>
        <v>0</v>
      </c>
      <c r="H188" s="248">
        <f>'[14]Rev_SP-12me'!T221</f>
        <v>5.15</v>
      </c>
      <c r="I188" s="238">
        <f>'[14]Rev_SP-12me'!AC221</f>
        <v>5000</v>
      </c>
      <c r="J188" s="17"/>
      <c r="K188" s="227">
        <f>'[14]Rev_SP-12me'!BN221</f>
        <v>0</v>
      </c>
      <c r="L188" s="227">
        <f>'[14]Rev_SP-12me'!BO221</f>
        <v>207.85234663488785</v>
      </c>
      <c r="M188" s="227">
        <f>'[14]Rev_SP-12me'!BQ221</f>
        <v>0</v>
      </c>
      <c r="N188" s="17"/>
      <c r="O188" s="216">
        <f t="shared" si="5"/>
        <v>207.85234663488785</v>
      </c>
    </row>
    <row r="189" spans="2:15" x14ac:dyDescent="0.25">
      <c r="B189" s="220" t="s">
        <v>1085</v>
      </c>
      <c r="C189" s="526"/>
      <c r="D189" s="226">
        <f>'[14]Rev_SP-12me'!AJ216</f>
        <v>0</v>
      </c>
      <c r="E189" s="217">
        <f>'[14]Rev_SP-12me'!AL216</f>
        <v>0</v>
      </c>
      <c r="F189" s="217">
        <f>'[14]Rev_SP-12me'!AQ216</f>
        <v>152.9334297</v>
      </c>
      <c r="G189" s="218">
        <f>'[14]Rev_SP-12me'!S216</f>
        <v>500</v>
      </c>
      <c r="H189" s="219">
        <f>'[14]Rev_SP-12me'!T216</f>
        <v>6.65</v>
      </c>
      <c r="I189" s="218">
        <f>'[14]Rev_SP-12me'!AC216</f>
        <v>5000</v>
      </c>
      <c r="J189" s="17"/>
      <c r="K189" s="217">
        <f>'[14]Rev_SP-12me'!BN216</f>
        <v>0</v>
      </c>
      <c r="L189" s="217">
        <f>'[14]Rev_SP-12me'!BO216</f>
        <v>101.70073075050001</v>
      </c>
      <c r="M189" s="217">
        <f>'[14]Rev_SP-12me'!BQ216</f>
        <v>0</v>
      </c>
      <c r="N189" s="17"/>
      <c r="O189" s="470">
        <f t="shared" si="5"/>
        <v>101.70073075050001</v>
      </c>
    </row>
    <row r="190" spans="2:15" x14ac:dyDescent="0.25">
      <c r="B190" s="220" t="s">
        <v>1086</v>
      </c>
      <c r="C190" s="526"/>
      <c r="D190" s="217">
        <f>'[14]Rev_SP-12me'!AJ222</f>
        <v>10</v>
      </c>
      <c r="E190" s="217">
        <f>'[14]Rev_SP-12me'!AL222</f>
        <v>90.38962967642999</v>
      </c>
      <c r="F190" s="217">
        <f>'[14]Rev_SP-12me'!AQ222</f>
        <v>345.64691649829302</v>
      </c>
      <c r="G190" s="218">
        <f>'[14]Rev_SP-12me'!S222</f>
        <v>0</v>
      </c>
      <c r="H190" s="219">
        <f>'[14]Rev_SP-12me'!T222</f>
        <v>0</v>
      </c>
      <c r="I190" s="218">
        <f>'[14]Rev_SP-12me'!AC222</f>
        <v>0</v>
      </c>
      <c r="J190" s="17"/>
      <c r="K190" s="217">
        <f>'[14]Rev_SP-12me'!BN222</f>
        <v>43.387022244686392</v>
      </c>
      <c r="L190" s="217">
        <f>'[14]Rev_SP-12me'!BO222</f>
        <v>266.02465008731946</v>
      </c>
      <c r="M190" s="217">
        <f>'[14]Rev_SP-12me'!BQ222</f>
        <v>5.7000000000000002E-2</v>
      </c>
      <c r="N190" s="17"/>
      <c r="O190" s="470">
        <f t="shared" si="5"/>
        <v>309.46867233200589</v>
      </c>
    </row>
    <row r="191" spans="2:15" ht="14.5" x14ac:dyDescent="0.25">
      <c r="B191" s="228" t="s">
        <v>1051</v>
      </c>
      <c r="C191" s="526"/>
      <c r="D191" s="221">
        <f>'[14]Rev_SP-12me'!AJ223</f>
        <v>10</v>
      </c>
      <c r="E191" s="221">
        <f>'[14]Rev_SP-12me'!AL223</f>
        <v>90.38962967642999</v>
      </c>
      <c r="F191" s="221">
        <f>'[14]Rev_SP-12me'!AQ223</f>
        <v>139.21209803489788</v>
      </c>
      <c r="G191" s="238">
        <f>'[14]Rev_SP-12me'!S223</f>
        <v>500</v>
      </c>
      <c r="H191" s="248">
        <f>'[14]Rev_SP-12me'!T223</f>
        <v>7.8</v>
      </c>
      <c r="I191" s="238">
        <f>'[14]Rev_SP-12me'!AC223</f>
        <v>5000</v>
      </c>
      <c r="J191" s="17"/>
      <c r="K191" s="221">
        <f>'[14]Rev_SP-12me'!BN223</f>
        <v>43.387022244686392</v>
      </c>
      <c r="L191" s="221">
        <f>'[14]Rev_SP-12me'!BO223</f>
        <v>108.58543646722035</v>
      </c>
      <c r="M191" s="221">
        <f>'[14]Rev_SP-12me'!BQ223</f>
        <v>5.7000000000000002E-2</v>
      </c>
      <c r="N191" s="17"/>
      <c r="O191" s="216">
        <f t="shared" si="5"/>
        <v>152.02945871190673</v>
      </c>
    </row>
    <row r="192" spans="2:15" ht="14.5" x14ac:dyDescent="0.25">
      <c r="B192" s="228" t="s">
        <v>1052</v>
      </c>
      <c r="C192" s="526"/>
      <c r="D192" s="221">
        <f>'[14]Rev_SP-12me'!AJ224</f>
        <v>0</v>
      </c>
      <c r="E192" s="221">
        <f>'[14]Rev_SP-12me'!AL224</f>
        <v>0</v>
      </c>
      <c r="F192" s="221">
        <f>'[14]Rev_SP-12me'!AQ224</f>
        <v>54.370097118152529</v>
      </c>
      <c r="G192" s="238">
        <f>'[14]Rev_SP-12me'!S224</f>
        <v>0</v>
      </c>
      <c r="H192" s="248">
        <f>'[14]Rev_SP-12me'!T224</f>
        <v>8.8000000000000007</v>
      </c>
      <c r="I192" s="238">
        <f>'[14]Rev_SP-12me'!AC224</f>
        <v>5000</v>
      </c>
      <c r="J192" s="17"/>
      <c r="K192" s="221">
        <f>'[14]Rev_SP-12me'!BN224</f>
        <v>0</v>
      </c>
      <c r="L192" s="221">
        <f>'[14]Rev_SP-12me'!BO224</f>
        <v>47.845685463974228</v>
      </c>
      <c r="M192" s="221">
        <f>'[14]Rev_SP-12me'!BQ224</f>
        <v>0</v>
      </c>
      <c r="N192" s="17"/>
      <c r="O192" s="216">
        <f t="shared" si="5"/>
        <v>47.845685463974228</v>
      </c>
    </row>
    <row r="193" spans="2:15" ht="14.5" x14ac:dyDescent="0.25">
      <c r="B193" s="228" t="s">
        <v>1053</v>
      </c>
      <c r="C193" s="526"/>
      <c r="D193" s="221">
        <f>'[14]Rev_SP-12me'!AJ225</f>
        <v>0</v>
      </c>
      <c r="E193" s="221">
        <f>'[14]Rev_SP-12me'!AL225</f>
        <v>0</v>
      </c>
      <c r="F193" s="221">
        <f>'[14]Rev_SP-12me'!AQ225</f>
        <v>55.171014834488005</v>
      </c>
      <c r="G193" s="238">
        <f>'[14]Rev_SP-12me'!S225</f>
        <v>0</v>
      </c>
      <c r="H193" s="248">
        <f>'[14]Rev_SP-12me'!T225</f>
        <v>8.8000000000000007</v>
      </c>
      <c r="I193" s="238">
        <f>'[14]Rev_SP-12me'!AC225</f>
        <v>5000</v>
      </c>
      <c r="J193" s="17"/>
      <c r="K193" s="221">
        <f>'[14]Rev_SP-12me'!BN225</f>
        <v>0</v>
      </c>
      <c r="L193" s="221">
        <f>'[14]Rev_SP-12me'!BO225</f>
        <v>48.550493054349445</v>
      </c>
      <c r="M193" s="221">
        <f>'[14]Rev_SP-12me'!BQ225</f>
        <v>0</v>
      </c>
      <c r="N193" s="17"/>
      <c r="O193" s="216">
        <f t="shared" si="5"/>
        <v>48.550493054349445</v>
      </c>
    </row>
    <row r="194" spans="2:15" ht="14.5" x14ac:dyDescent="0.25">
      <c r="B194" s="228" t="s">
        <v>1054</v>
      </c>
      <c r="C194" s="526"/>
      <c r="D194" s="221">
        <f>'[14]Rev_SP-12me'!AJ226</f>
        <v>0</v>
      </c>
      <c r="E194" s="221">
        <f>'[14]Rev_SP-12me'!AL226</f>
        <v>0</v>
      </c>
      <c r="F194" s="221">
        <f>'[14]Rev_SP-12me'!AQ226</f>
        <v>96.89370651075464</v>
      </c>
      <c r="G194" s="238">
        <f>'[14]Rev_SP-12me'!S226</f>
        <v>0</v>
      </c>
      <c r="H194" s="248">
        <f>'[14]Rev_SP-12me'!T226</f>
        <v>6.3</v>
      </c>
      <c r="I194" s="238">
        <f>'[14]Rev_SP-12me'!AC226</f>
        <v>5000</v>
      </c>
      <c r="J194" s="17"/>
      <c r="K194" s="221">
        <f>'[14]Rev_SP-12me'!BN226</f>
        <v>0</v>
      </c>
      <c r="L194" s="221">
        <f>'[14]Rev_SP-12me'!BO226</f>
        <v>61.043035101775423</v>
      </c>
      <c r="M194" s="221">
        <f>'[14]Rev_SP-12me'!BQ226</f>
        <v>0</v>
      </c>
      <c r="N194" s="17"/>
      <c r="O194" s="216">
        <f t="shared" si="5"/>
        <v>61.043035101775423</v>
      </c>
    </row>
    <row r="195" spans="2:15" x14ac:dyDescent="0.25">
      <c r="B195" s="220" t="s">
        <v>1057</v>
      </c>
      <c r="C195" s="526"/>
      <c r="D195" s="217">
        <f>'[14]Rev_SP-12me'!AJ227</f>
        <v>0</v>
      </c>
      <c r="E195" s="217">
        <f>'[14]Rev_SP-12me'!AL227</f>
        <v>0</v>
      </c>
      <c r="F195" s="217">
        <f>'[14]Rev_SP-12me'!AQ227</f>
        <v>0</v>
      </c>
      <c r="G195" s="218">
        <f>'[14]Rev_SP-12me'!S227</f>
        <v>0</v>
      </c>
      <c r="H195" s="219">
        <f>'[14]Rev_SP-12me'!T227</f>
        <v>0</v>
      </c>
      <c r="I195" s="218">
        <f>'[14]Rev_SP-12me'!AC227</f>
        <v>0</v>
      </c>
      <c r="J195" s="17"/>
      <c r="K195" s="217">
        <f>'[14]Rev_SP-12me'!BN227</f>
        <v>0</v>
      </c>
      <c r="L195" s="217">
        <f>'[14]Rev_SP-12me'!BO227</f>
        <v>0</v>
      </c>
      <c r="M195" s="217">
        <f>'[14]Rev_SP-12me'!BQ227</f>
        <v>0</v>
      </c>
      <c r="N195" s="17"/>
      <c r="O195" s="470">
        <f t="shared" si="5"/>
        <v>0</v>
      </c>
    </row>
    <row r="196" spans="2:15" ht="14.5" x14ac:dyDescent="0.25">
      <c r="B196" s="224" t="s">
        <v>1051</v>
      </c>
      <c r="C196" s="526"/>
      <c r="D196" s="221">
        <f>'[14]Rev_SP-12me'!AJ228</f>
        <v>0</v>
      </c>
      <c r="E196" s="221">
        <f>'[14]Rev_SP-12me'!AL228</f>
        <v>0</v>
      </c>
      <c r="F196" s="221">
        <f>'[14]Rev_SP-12me'!AQ228</f>
        <v>0</v>
      </c>
      <c r="G196" s="238">
        <f>'[14]Rev_SP-12me'!S228</f>
        <v>285</v>
      </c>
      <c r="H196" s="248">
        <f>'[14]Rev_SP-12me'!T228</f>
        <v>5</v>
      </c>
      <c r="I196" s="238">
        <f>'[14]Rev_SP-12me'!AC228</f>
        <v>5000</v>
      </c>
      <c r="J196" s="17"/>
      <c r="K196" s="221">
        <f>'[14]Rev_SP-12me'!BN228</f>
        <v>0</v>
      </c>
      <c r="L196" s="221">
        <f>'[14]Rev_SP-12me'!BO228</f>
        <v>0</v>
      </c>
      <c r="M196" s="221">
        <f>'[14]Rev_SP-12me'!BQ228</f>
        <v>0</v>
      </c>
      <c r="N196" s="17"/>
      <c r="O196" s="216">
        <f t="shared" si="5"/>
        <v>0</v>
      </c>
    </row>
    <row r="197" spans="2:15" ht="14.5" x14ac:dyDescent="0.25">
      <c r="B197" s="224" t="s">
        <v>1052</v>
      </c>
      <c r="C197" s="526"/>
      <c r="D197" s="221">
        <f>'[14]Rev_SP-12me'!AJ229</f>
        <v>0</v>
      </c>
      <c r="E197" s="221">
        <f>'[14]Rev_SP-12me'!AL229</f>
        <v>0</v>
      </c>
      <c r="F197" s="221">
        <f>'[14]Rev_SP-12me'!AQ229</f>
        <v>0</v>
      </c>
      <c r="G197" s="238">
        <f>'[14]Rev_SP-12me'!S229</f>
        <v>0</v>
      </c>
      <c r="H197" s="248">
        <f>'[14]Rev_SP-12me'!T229</f>
        <v>6</v>
      </c>
      <c r="I197" s="238">
        <f>'[14]Rev_SP-12me'!AC229</f>
        <v>5000</v>
      </c>
      <c r="J197" s="17"/>
      <c r="K197" s="221">
        <f>'[14]Rev_SP-12me'!BN229</f>
        <v>0</v>
      </c>
      <c r="L197" s="221">
        <f>'[14]Rev_SP-12me'!BO229</f>
        <v>0</v>
      </c>
      <c r="M197" s="221">
        <f>'[14]Rev_SP-12me'!BQ229</f>
        <v>0</v>
      </c>
      <c r="N197" s="17"/>
      <c r="O197" s="216">
        <f t="shared" si="5"/>
        <v>0</v>
      </c>
    </row>
    <row r="198" spans="2:15" ht="14.5" x14ac:dyDescent="0.25">
      <c r="B198" s="224" t="s">
        <v>1053</v>
      </c>
      <c r="C198" s="526"/>
      <c r="D198" s="221">
        <f>'[14]Rev_SP-12me'!AJ230</f>
        <v>0</v>
      </c>
      <c r="E198" s="221">
        <f>'[14]Rev_SP-12me'!AL230</f>
        <v>0</v>
      </c>
      <c r="F198" s="221">
        <f>'[14]Rev_SP-12me'!AQ230</f>
        <v>0</v>
      </c>
      <c r="G198" s="238">
        <f>'[14]Rev_SP-12me'!S230</f>
        <v>0</v>
      </c>
      <c r="H198" s="248">
        <f>'[14]Rev_SP-12me'!T230</f>
        <v>6</v>
      </c>
      <c r="I198" s="238">
        <f>'[14]Rev_SP-12me'!AC230</f>
        <v>5000</v>
      </c>
      <c r="J198" s="17"/>
      <c r="K198" s="221">
        <f>'[14]Rev_SP-12me'!BN230</f>
        <v>0</v>
      </c>
      <c r="L198" s="221">
        <f>'[14]Rev_SP-12me'!BO230</f>
        <v>0</v>
      </c>
      <c r="M198" s="221">
        <f>'[14]Rev_SP-12me'!BQ230</f>
        <v>0</v>
      </c>
      <c r="N198" s="17"/>
      <c r="O198" s="216">
        <f t="shared" si="5"/>
        <v>0</v>
      </c>
    </row>
    <row r="199" spans="2:15" ht="14.5" x14ac:dyDescent="0.25">
      <c r="B199" s="224" t="s">
        <v>1054</v>
      </c>
      <c r="C199" s="526"/>
      <c r="D199" s="221">
        <f>'[14]Rev_SP-12me'!AJ231</f>
        <v>0</v>
      </c>
      <c r="E199" s="221">
        <f>'[14]Rev_SP-12me'!AL231</f>
        <v>0</v>
      </c>
      <c r="F199" s="221">
        <f>'[14]Rev_SP-12me'!AQ231</f>
        <v>0</v>
      </c>
      <c r="G199" s="238">
        <f>'[14]Rev_SP-12me'!S231</f>
        <v>0</v>
      </c>
      <c r="H199" s="248">
        <f>'[14]Rev_SP-12me'!T231</f>
        <v>3.5</v>
      </c>
      <c r="I199" s="238">
        <f>'[14]Rev_SP-12me'!AC231</f>
        <v>5000</v>
      </c>
      <c r="J199" s="17"/>
      <c r="K199" s="221">
        <f>'[14]Rev_SP-12me'!BN231</f>
        <v>0</v>
      </c>
      <c r="L199" s="221">
        <f>'[14]Rev_SP-12me'!BO231</f>
        <v>0</v>
      </c>
      <c r="M199" s="221">
        <f>'[14]Rev_SP-12me'!BQ231</f>
        <v>0</v>
      </c>
      <c r="N199" s="17"/>
      <c r="O199" s="216">
        <f t="shared" si="5"/>
        <v>0</v>
      </c>
    </row>
    <row r="200" spans="2:15" x14ac:dyDescent="0.25">
      <c r="B200" s="220" t="s">
        <v>1058</v>
      </c>
      <c r="C200" s="526"/>
      <c r="D200" s="217">
        <f>'[14]Rev_SP-12me'!AJ232</f>
        <v>1</v>
      </c>
      <c r="E200" s="217">
        <f>'[14]Rev_SP-12me'!AL232</f>
        <v>18.976662799947789</v>
      </c>
      <c r="F200" s="217">
        <f>'[14]Rev_SP-12me'!AQ232</f>
        <v>133.66934624274546</v>
      </c>
      <c r="G200" s="218">
        <f>'[14]Rev_SP-12me'!S232</f>
        <v>0</v>
      </c>
      <c r="H200" s="219">
        <f>'[14]Rev_SP-12me'!T232</f>
        <v>0</v>
      </c>
      <c r="I200" s="218">
        <f>'[14]Rev_SP-12me'!AC232</f>
        <v>0</v>
      </c>
      <c r="J200" s="17"/>
      <c r="K200" s="217">
        <f>'[14]Rev_SP-12me'!BN232</f>
        <v>9.1087981439749406</v>
      </c>
      <c r="L200" s="217">
        <f>'[14]Rev_SP-12me'!BO232</f>
        <v>97.095770296723117</v>
      </c>
      <c r="M200" s="217">
        <f>'[14]Rev_SP-12me'!BQ232</f>
        <v>6.0000000000000001E-3</v>
      </c>
      <c r="N200" s="17"/>
      <c r="O200" s="470">
        <f t="shared" si="5"/>
        <v>106.21056844069805</v>
      </c>
    </row>
    <row r="201" spans="2:15" ht="14.5" x14ac:dyDescent="0.25">
      <c r="B201" s="228" t="s">
        <v>1051</v>
      </c>
      <c r="C201" s="526"/>
      <c r="D201" s="221">
        <f>'[14]Rev_SP-12me'!AJ233</f>
        <v>1</v>
      </c>
      <c r="E201" s="221">
        <f>'[14]Rev_SP-12me'!AL233</f>
        <v>18.976662799947789</v>
      </c>
      <c r="F201" s="221">
        <f>'[14]Rev_SP-12me'!AQ233</f>
        <v>38.709799259333892</v>
      </c>
      <c r="G201" s="238">
        <f>'[14]Rev_SP-12me'!S233</f>
        <v>500</v>
      </c>
      <c r="H201" s="248">
        <f>'[14]Rev_SP-12me'!T233</f>
        <v>7.45</v>
      </c>
      <c r="I201" s="238">
        <f>'[14]Rev_SP-12me'!AC233</f>
        <v>5000</v>
      </c>
      <c r="J201" s="17"/>
      <c r="K201" s="221">
        <f>'[14]Rev_SP-12me'!BN233</f>
        <v>9.1087981439749406</v>
      </c>
      <c r="L201" s="221">
        <f>'[14]Rev_SP-12me'!BO233</f>
        <v>28.838800448203749</v>
      </c>
      <c r="M201" s="221">
        <f>'[14]Rev_SP-12me'!BQ233</f>
        <v>6.0000000000000001E-3</v>
      </c>
      <c r="N201" s="17"/>
      <c r="O201" s="216">
        <f t="shared" si="5"/>
        <v>37.953598592178693</v>
      </c>
    </row>
    <row r="202" spans="2:15" ht="14.5" x14ac:dyDescent="0.25">
      <c r="B202" s="228" t="s">
        <v>1052</v>
      </c>
      <c r="C202" s="526"/>
      <c r="D202" s="221">
        <f>'[14]Rev_SP-12me'!AJ234</f>
        <v>0</v>
      </c>
      <c r="E202" s="221">
        <f>'[14]Rev_SP-12me'!AL234</f>
        <v>0</v>
      </c>
      <c r="F202" s="221">
        <f>'[14]Rev_SP-12me'!AQ234</f>
        <v>23.910925662389612</v>
      </c>
      <c r="G202" s="238">
        <f>'[14]Rev_SP-12me'!S234</f>
        <v>0</v>
      </c>
      <c r="H202" s="248">
        <f>'[14]Rev_SP-12me'!T234</f>
        <v>8.4499999999999993</v>
      </c>
      <c r="I202" s="238">
        <f>'[14]Rev_SP-12me'!AC234</f>
        <v>5000</v>
      </c>
      <c r="J202" s="17"/>
      <c r="K202" s="221">
        <f>'[14]Rev_SP-12me'!BN234</f>
        <v>0</v>
      </c>
      <c r="L202" s="221">
        <f>'[14]Rev_SP-12me'!BO234</f>
        <v>20.204732184719219</v>
      </c>
      <c r="M202" s="221">
        <f>'[14]Rev_SP-12me'!BQ234</f>
        <v>0</v>
      </c>
      <c r="N202" s="17"/>
      <c r="O202" s="216">
        <f t="shared" si="5"/>
        <v>20.204732184719219</v>
      </c>
    </row>
    <row r="203" spans="2:15" ht="14.5" x14ac:dyDescent="0.25">
      <c r="B203" s="228" t="s">
        <v>1053</v>
      </c>
      <c r="C203" s="526"/>
      <c r="D203" s="221">
        <f>'[14]Rev_SP-12me'!AJ235</f>
        <v>0</v>
      </c>
      <c r="E203" s="221">
        <f>'[14]Rev_SP-12me'!AL235</f>
        <v>0</v>
      </c>
      <c r="F203" s="221">
        <f>'[14]Rev_SP-12me'!AQ235</f>
        <v>23.113231911168405</v>
      </c>
      <c r="G203" s="238">
        <f>'[14]Rev_SP-12me'!S235</f>
        <v>0</v>
      </c>
      <c r="H203" s="248">
        <f>'[14]Rev_SP-12me'!T235</f>
        <v>8.4499999999999993</v>
      </c>
      <c r="I203" s="238">
        <f>'[14]Rev_SP-12me'!AC235</f>
        <v>5000</v>
      </c>
      <c r="J203" s="17"/>
      <c r="K203" s="221">
        <f>'[14]Rev_SP-12me'!BN235</f>
        <v>0</v>
      </c>
      <c r="L203" s="221">
        <f>'[14]Rev_SP-12me'!BO235</f>
        <v>19.5306809649373</v>
      </c>
      <c r="M203" s="221">
        <f>'[14]Rev_SP-12me'!BQ235</f>
        <v>0</v>
      </c>
      <c r="N203" s="17"/>
      <c r="O203" s="216">
        <f t="shared" si="5"/>
        <v>19.5306809649373</v>
      </c>
    </row>
    <row r="204" spans="2:15" ht="14.5" x14ac:dyDescent="0.25">
      <c r="B204" s="228" t="s">
        <v>1054</v>
      </c>
      <c r="C204" s="526"/>
      <c r="D204" s="221">
        <f>'[14]Rev_SP-12me'!AJ236</f>
        <v>0</v>
      </c>
      <c r="E204" s="221">
        <f>'[14]Rev_SP-12me'!AL236</f>
        <v>0</v>
      </c>
      <c r="F204" s="221">
        <f>'[14]Rev_SP-12me'!AQ236</f>
        <v>47.935389409853535</v>
      </c>
      <c r="G204" s="238">
        <f>'[14]Rev_SP-12me'!S236</f>
        <v>0</v>
      </c>
      <c r="H204" s="248">
        <f>'[14]Rev_SP-12me'!T236</f>
        <v>5.95</v>
      </c>
      <c r="I204" s="238">
        <f>'[14]Rev_SP-12me'!AC236</f>
        <v>5000</v>
      </c>
      <c r="J204" s="17"/>
      <c r="K204" s="221">
        <f>'[14]Rev_SP-12me'!BN236</f>
        <v>0</v>
      </c>
      <c r="L204" s="221">
        <f>'[14]Rev_SP-12me'!BO236</f>
        <v>28.521556698862856</v>
      </c>
      <c r="M204" s="221">
        <f>'[14]Rev_SP-12me'!BQ236</f>
        <v>0</v>
      </c>
      <c r="N204" s="17"/>
      <c r="O204" s="216">
        <f t="shared" si="5"/>
        <v>28.521556698862856</v>
      </c>
    </row>
    <row r="205" spans="2:15" x14ac:dyDescent="0.25">
      <c r="B205" s="220" t="s">
        <v>1087</v>
      </c>
      <c r="C205" s="526"/>
      <c r="D205" s="217">
        <f>'[14]Rev_SP-12me'!AJ237</f>
        <v>21</v>
      </c>
      <c r="E205" s="217">
        <f>'[14]Rev_SP-12me'!AL237</f>
        <v>729.45965295000008</v>
      </c>
      <c r="F205" s="217">
        <f>'[14]Rev_SP-12me'!AQ237</f>
        <v>1644.298244766936</v>
      </c>
      <c r="G205" s="218">
        <f>'[14]Rev_SP-12me'!S237</f>
        <v>0</v>
      </c>
      <c r="H205" s="219">
        <f>'[14]Rev_SP-12me'!T237</f>
        <v>0</v>
      </c>
      <c r="I205" s="218">
        <f>'[14]Rev_SP-12me'!AC237</f>
        <v>0</v>
      </c>
      <c r="J205" s="17"/>
      <c r="K205" s="217">
        <f>'[14]Rev_SP-12me'!BN237</f>
        <v>125.83179013387505</v>
      </c>
      <c r="L205" s="217">
        <f>'[14]Rev_SP-12me'!BO237</f>
        <v>1035.9078942031697</v>
      </c>
      <c r="M205" s="217">
        <f>'[14]Rev_SP-12me'!BQ237</f>
        <v>0.126</v>
      </c>
      <c r="N205" s="17"/>
      <c r="O205" s="470">
        <f t="shared" si="5"/>
        <v>1161.8656843370447</v>
      </c>
    </row>
    <row r="206" spans="2:15" ht="14.5" x14ac:dyDescent="0.25">
      <c r="B206" s="224" t="s">
        <v>1060</v>
      </c>
      <c r="C206" s="526"/>
      <c r="D206" s="221">
        <f>'[14]Rev_SP-12me'!AJ238</f>
        <v>21</v>
      </c>
      <c r="E206" s="221">
        <f>'[14]Rev_SP-12me'!AL238</f>
        <v>729.45965295000008</v>
      </c>
      <c r="F206" s="221">
        <f>'[14]Rev_SP-12me'!AQ238</f>
        <v>1644.298244766936</v>
      </c>
      <c r="G206" s="238">
        <f>'[14]Rev_SP-12me'!S238</f>
        <v>300</v>
      </c>
      <c r="H206" s="248">
        <f>'[14]Rev_SP-12me'!T238</f>
        <v>6.3</v>
      </c>
      <c r="I206" s="238">
        <f>'[14]Rev_SP-12me'!AC238</f>
        <v>5000</v>
      </c>
      <c r="J206" s="17"/>
      <c r="K206" s="221">
        <f>'[14]Rev_SP-12me'!BN238</f>
        <v>125.83179013387505</v>
      </c>
      <c r="L206" s="221">
        <f>'[14]Rev_SP-12me'!BO238</f>
        <v>1035.9078942031697</v>
      </c>
      <c r="M206" s="221">
        <f>'[14]Rev_SP-12me'!BQ238</f>
        <v>0.126</v>
      </c>
      <c r="N206" s="17"/>
      <c r="O206" s="216">
        <f t="shared" si="5"/>
        <v>1161.8656843370447</v>
      </c>
    </row>
    <row r="207" spans="2:15" ht="14.5" x14ac:dyDescent="0.25">
      <c r="B207" s="224" t="s">
        <v>1088</v>
      </c>
      <c r="C207" s="526"/>
      <c r="D207" s="221">
        <f>'[14]Rev_SP-12me'!AJ239</f>
        <v>0</v>
      </c>
      <c r="E207" s="221">
        <f>'[14]Rev_SP-12me'!AL239</f>
        <v>0</v>
      </c>
      <c r="F207" s="221">
        <f>'[14]Rev_SP-12me'!AQ239</f>
        <v>0</v>
      </c>
      <c r="G207" s="238">
        <f>'[14]Rev_SP-12me'!S239</f>
        <v>275</v>
      </c>
      <c r="H207" s="248">
        <f>'[14]Rev_SP-12me'!T239</f>
        <v>6.3</v>
      </c>
      <c r="I207" s="238">
        <f>'[14]Rev_SP-12me'!AC239</f>
        <v>5000</v>
      </c>
      <c r="J207" s="17"/>
      <c r="K207" s="221">
        <f>'[14]Rev_SP-12me'!BN239</f>
        <v>0</v>
      </c>
      <c r="L207" s="221">
        <f>'[14]Rev_SP-12me'!BO239</f>
        <v>0</v>
      </c>
      <c r="M207" s="221">
        <f>'[14]Rev_SP-12me'!BQ239</f>
        <v>0</v>
      </c>
      <c r="N207" s="17"/>
      <c r="O207" s="216">
        <f t="shared" si="5"/>
        <v>0</v>
      </c>
    </row>
    <row r="208" spans="2:15" x14ac:dyDescent="0.25">
      <c r="B208" s="220" t="s">
        <v>1089</v>
      </c>
      <c r="C208" s="526"/>
      <c r="D208" s="226">
        <f>'[14]Rev_SP-12me'!AJ247</f>
        <v>2</v>
      </c>
      <c r="E208" s="217">
        <f>'[14]Rev_SP-12me'!AL247</f>
        <v>56.475971999999999</v>
      </c>
      <c r="F208" s="217">
        <f>'[14]Rev_SP-12me'!AQ247</f>
        <v>311.59133024494611</v>
      </c>
      <c r="G208" s="218">
        <f>'[14]Rev_SP-12me'!S247</f>
        <v>0</v>
      </c>
      <c r="H208" s="219">
        <f>'[14]Rev_SP-12me'!T247</f>
        <v>0</v>
      </c>
      <c r="I208" s="218">
        <f>'[14]Rev_SP-12me'!AC247</f>
        <v>0</v>
      </c>
      <c r="J208" s="17"/>
      <c r="K208" s="217">
        <f>'[14]Rev_SP-12me'!BN247</f>
        <v>0</v>
      </c>
      <c r="L208" s="217">
        <f>'[14]Rev_SP-12me'!BO247</f>
        <v>190.0707114494171</v>
      </c>
      <c r="M208" s="217">
        <f>'[14]Rev_SP-12me'!BQ247</f>
        <v>1.2E-2</v>
      </c>
      <c r="N208" s="17"/>
      <c r="O208" s="470">
        <f t="shared" si="5"/>
        <v>190.0827114494171</v>
      </c>
    </row>
    <row r="209" spans="2:15" ht="14.5" x14ac:dyDescent="0.25">
      <c r="B209" s="224" t="s">
        <v>197</v>
      </c>
      <c r="C209" s="526"/>
      <c r="D209" s="227">
        <f>'[14]Rev_SP-12me'!AJ248</f>
        <v>2</v>
      </c>
      <c r="E209" s="221">
        <f>'[14]Rev_SP-12me'!AL248</f>
        <v>56.475971999999999</v>
      </c>
      <c r="F209" s="221">
        <f>'[14]Rev_SP-12me'!AQ248</f>
        <v>311.59133024494611</v>
      </c>
      <c r="G209" s="238">
        <f>'[14]Rev_SP-12me'!S248</f>
        <v>0</v>
      </c>
      <c r="H209" s="248">
        <f>'[14]Rev_SP-12me'!T248</f>
        <v>6.1</v>
      </c>
      <c r="I209" s="238">
        <f>'[14]Rev_SP-12me'!AC248</f>
        <v>5000</v>
      </c>
      <c r="J209" s="17"/>
      <c r="K209" s="221">
        <f>'[14]Rev_SP-12me'!BN248</f>
        <v>0</v>
      </c>
      <c r="L209" s="221">
        <f>'[14]Rev_SP-12me'!BO248</f>
        <v>190.0707114494171</v>
      </c>
      <c r="M209" s="221">
        <f>'[14]Rev_SP-12me'!BQ248</f>
        <v>1.2E-2</v>
      </c>
      <c r="N209" s="17"/>
      <c r="O209" s="216">
        <f t="shared" si="5"/>
        <v>190.0827114494171</v>
      </c>
    </row>
    <row r="210" spans="2:15" x14ac:dyDescent="0.25">
      <c r="B210" s="220" t="s">
        <v>1090</v>
      </c>
      <c r="C210" s="526"/>
      <c r="D210" s="226">
        <f>'[14]Rev_SP-12me'!AJ249</f>
        <v>0</v>
      </c>
      <c r="E210" s="226">
        <f>'[14]Rev_SP-12me'!AL249</f>
        <v>0</v>
      </c>
      <c r="F210" s="226">
        <f>'[14]Rev_SP-12me'!AQ249</f>
        <v>0</v>
      </c>
      <c r="G210" s="524">
        <f>'[14]Rev_SP-12me'!S249</f>
        <v>0</v>
      </c>
      <c r="H210" s="219">
        <f>'[14]Rev_SP-12me'!T249</f>
        <v>0</v>
      </c>
      <c r="I210" s="218">
        <f>'[14]Rev_SP-12me'!AC249</f>
        <v>0</v>
      </c>
      <c r="J210" s="17"/>
      <c r="K210" s="226">
        <f>'[14]Rev_SP-12me'!BN249</f>
        <v>0</v>
      </c>
      <c r="L210" s="226">
        <f>'[14]Rev_SP-12me'!BO249</f>
        <v>0</v>
      </c>
      <c r="M210" s="226">
        <f>'[14]Rev_SP-12me'!BQ249</f>
        <v>0</v>
      </c>
      <c r="N210" s="17"/>
      <c r="O210" s="216">
        <f t="shared" si="5"/>
        <v>0</v>
      </c>
    </row>
    <row r="211" spans="2:15" x14ac:dyDescent="0.25">
      <c r="B211" s="225" t="s">
        <v>1091</v>
      </c>
      <c r="C211" s="526"/>
      <c r="D211" s="217">
        <f>'[14]Rev_SP-12me'!AJ240</f>
        <v>17</v>
      </c>
      <c r="E211" s="217">
        <f>'[14]Rev_SP-12me'!AL240</f>
        <v>215.029229625</v>
      </c>
      <c r="F211" s="217">
        <f>'[14]Rev_SP-12me'!AQ240</f>
        <v>1714.4220291675706</v>
      </c>
      <c r="G211" s="218">
        <f>'[14]Rev_SP-12me'!S240</f>
        <v>0</v>
      </c>
      <c r="H211" s="219">
        <f>'[14]Rev_SP-12me'!T240</f>
        <v>0</v>
      </c>
      <c r="I211" s="218">
        <f>'[14]Rev_SP-12me'!AC240</f>
        <v>0</v>
      </c>
      <c r="J211" s="17"/>
      <c r="K211" s="217">
        <f>'[14]Rev_SP-12me'!BN240</f>
        <v>103.21403022</v>
      </c>
      <c r="L211" s="217">
        <f>'[14]Rev_SP-12me'!BO240</f>
        <v>863.27267809603984</v>
      </c>
      <c r="M211" s="217">
        <f>'[14]Rev_SP-12me'!BQ240</f>
        <v>0.10199999999999999</v>
      </c>
      <c r="N211" s="17"/>
      <c r="O211" s="470">
        <f t="shared" si="5"/>
        <v>966.58870831603986</v>
      </c>
    </row>
    <row r="212" spans="2:15" ht="14.5" x14ac:dyDescent="0.25">
      <c r="B212" s="224" t="s">
        <v>1092</v>
      </c>
      <c r="C212" s="526"/>
      <c r="D212" s="221">
        <f>'[14]Rev_SP-12me'!AJ241</f>
        <v>17</v>
      </c>
      <c r="E212" s="221">
        <f>'[14]Rev_SP-12me'!AL241</f>
        <v>215.029229625</v>
      </c>
      <c r="F212" s="221">
        <f>'[14]Rev_SP-12me'!AQ241</f>
        <v>1463.3773658092457</v>
      </c>
      <c r="G212" s="238">
        <f>'[14]Rev_SP-12me'!S241</f>
        <v>500</v>
      </c>
      <c r="H212" s="248">
        <f>'[14]Rev_SP-12me'!T241</f>
        <v>5.05</v>
      </c>
      <c r="I212" s="238">
        <f>'[14]Rev_SP-12me'!AC241</f>
        <v>5000</v>
      </c>
      <c r="J212" s="17"/>
      <c r="K212" s="221">
        <f>'[14]Rev_SP-12me'!BN241</f>
        <v>103.21403022</v>
      </c>
      <c r="L212" s="221">
        <f>'[14]Rev_SP-12me'!BO241</f>
        <v>739.00556973366906</v>
      </c>
      <c r="M212" s="221">
        <f>'[14]Rev_SP-12me'!BQ241</f>
        <v>0.10199999999999999</v>
      </c>
      <c r="N212" s="17"/>
      <c r="O212" s="216">
        <f t="shared" si="5"/>
        <v>842.32159995366908</v>
      </c>
    </row>
    <row r="213" spans="2:15" ht="14.5" x14ac:dyDescent="0.25">
      <c r="B213" s="224" t="s">
        <v>1093</v>
      </c>
      <c r="C213" s="526"/>
      <c r="D213" s="221">
        <f>'[14]Rev_SP-12me'!AJ242</f>
        <v>0</v>
      </c>
      <c r="E213" s="221">
        <f>'[14]Rev_SP-12me'!AL242</f>
        <v>0</v>
      </c>
      <c r="F213" s="221">
        <f>'[14]Rev_SP-12me'!AQ242</f>
        <v>0</v>
      </c>
      <c r="G213" s="238">
        <f>'[14]Rev_SP-12me'!S242</f>
        <v>0</v>
      </c>
      <c r="H213" s="248">
        <f>'[14]Rev_SP-12me'!T242</f>
        <v>0</v>
      </c>
      <c r="I213" s="238">
        <f>'[14]Rev_SP-12me'!AC242</f>
        <v>5000</v>
      </c>
      <c r="J213" s="17"/>
      <c r="K213" s="221">
        <f>'[14]Rev_SP-12me'!BN242</f>
        <v>0</v>
      </c>
      <c r="L213" s="221">
        <f>'[14]Rev_SP-12me'!BO242</f>
        <v>0</v>
      </c>
      <c r="M213" s="221">
        <f>'[14]Rev_SP-12me'!BQ242</f>
        <v>0</v>
      </c>
      <c r="N213" s="17"/>
      <c r="O213" s="216">
        <f t="shared" si="5"/>
        <v>0</v>
      </c>
    </row>
    <row r="214" spans="2:15" ht="14.5" x14ac:dyDescent="0.25">
      <c r="B214" s="224" t="s">
        <v>1094</v>
      </c>
      <c r="C214" s="526"/>
      <c r="D214" s="221">
        <f>'[14]Rev_SP-12me'!AJ243</f>
        <v>0</v>
      </c>
      <c r="E214" s="221">
        <f>'[14]Rev_SP-12me'!AL243</f>
        <v>0</v>
      </c>
      <c r="F214" s="221">
        <f>'[14]Rev_SP-12me'!AQ243</f>
        <v>251.0446633583249</v>
      </c>
      <c r="G214" s="238">
        <f>'[14]Rev_SP-12me'!S243</f>
        <v>500</v>
      </c>
      <c r="H214" s="248">
        <f>'[14]Rev_SP-12me'!T243</f>
        <v>4.95</v>
      </c>
      <c r="I214" s="238">
        <f>'[14]Rev_SP-12me'!AC243</f>
        <v>5000</v>
      </c>
      <c r="J214" s="17"/>
      <c r="K214" s="221">
        <f>'[14]Rev_SP-12me'!BN243</f>
        <v>0</v>
      </c>
      <c r="L214" s="221">
        <f>'[14]Rev_SP-12me'!BO243</f>
        <v>124.26710836237082</v>
      </c>
      <c r="M214" s="221">
        <f>'[14]Rev_SP-12me'!BQ243</f>
        <v>0</v>
      </c>
      <c r="N214" s="17"/>
      <c r="O214" s="216">
        <f t="shared" si="5"/>
        <v>124.26710836237082</v>
      </c>
    </row>
    <row r="215" spans="2:15" ht="14.5" x14ac:dyDescent="0.25">
      <c r="B215" s="224" t="s">
        <v>1095</v>
      </c>
      <c r="C215" s="526"/>
      <c r="D215" s="221">
        <f>'[14]Rev_SP-12me'!AJ244</f>
        <v>0</v>
      </c>
      <c r="E215" s="221">
        <f>'[14]Rev_SP-12me'!AL244</f>
        <v>0</v>
      </c>
      <c r="F215" s="221">
        <f>'[14]Rev_SP-12me'!AQ244</f>
        <v>0</v>
      </c>
      <c r="G215" s="238">
        <f>'[14]Rev_SP-12me'!S244</f>
        <v>475</v>
      </c>
      <c r="H215" s="248">
        <f>'[14]Rev_SP-12me'!T244</f>
        <v>4.95</v>
      </c>
      <c r="I215" s="238">
        <f>'[14]Rev_SP-12me'!AC244</f>
        <v>5000</v>
      </c>
      <c r="J215" s="17"/>
      <c r="K215" s="221">
        <f>'[14]Rev_SP-12me'!BN244</f>
        <v>0</v>
      </c>
      <c r="L215" s="221">
        <f>'[14]Rev_SP-12me'!BO244</f>
        <v>0</v>
      </c>
      <c r="M215" s="221">
        <f>'[14]Rev_SP-12me'!BQ244</f>
        <v>0</v>
      </c>
      <c r="N215" s="17"/>
      <c r="O215" s="216">
        <f t="shared" si="5"/>
        <v>0</v>
      </c>
    </row>
    <row r="216" spans="2:15" x14ac:dyDescent="0.25">
      <c r="B216" s="220" t="s">
        <v>856</v>
      </c>
      <c r="C216" s="526"/>
      <c r="D216" s="217">
        <f>'[14]Rev_SP-12me'!AJ245</f>
        <v>0</v>
      </c>
      <c r="E216" s="217">
        <f>'[14]Rev_SP-12me'!AL245</f>
        <v>0</v>
      </c>
      <c r="F216" s="217">
        <f>'[14]Rev_SP-12me'!AQ245</f>
        <v>0</v>
      </c>
      <c r="G216" s="218">
        <f>'[14]Rev_SP-12me'!S245</f>
        <v>285</v>
      </c>
      <c r="H216" s="219">
        <f>'[14]Rev_SP-12me'!T245</f>
        <v>7.3</v>
      </c>
      <c r="I216" s="218">
        <f>'[14]Rev_SP-12me'!AC245</f>
        <v>5000</v>
      </c>
      <c r="J216" s="17"/>
      <c r="K216" s="217">
        <f>'[14]Rev_SP-12me'!BN245</f>
        <v>0</v>
      </c>
      <c r="L216" s="217">
        <f>'[14]Rev_SP-12me'!BO245</f>
        <v>0</v>
      </c>
      <c r="M216" s="217">
        <f>'[14]Rev_SP-12me'!BQ245</f>
        <v>0</v>
      </c>
      <c r="N216" s="17"/>
      <c r="O216" s="470">
        <f t="shared" si="5"/>
        <v>0</v>
      </c>
    </row>
    <row r="217" spans="2:15" x14ac:dyDescent="0.25">
      <c r="B217" s="220" t="s">
        <v>1065</v>
      </c>
      <c r="C217" s="526"/>
      <c r="D217" s="217">
        <f>'[14]Rev_SP-12me'!AJ246</f>
        <v>0</v>
      </c>
      <c r="E217" s="217">
        <f>'[14]Rev_SP-12me'!AL246</f>
        <v>0</v>
      </c>
      <c r="F217" s="217">
        <f>'[14]Rev_SP-12me'!AQ246</f>
        <v>0</v>
      </c>
      <c r="G217" s="218">
        <f>'[14]Rev_SP-12me'!S246</f>
        <v>500</v>
      </c>
      <c r="H217" s="219">
        <f>'[14]Rev_SP-12me'!T246</f>
        <v>10.8</v>
      </c>
      <c r="I217" s="218">
        <f>'[14]Rev_SP-12me'!AC246</f>
        <v>5000</v>
      </c>
      <c r="J217" s="17"/>
      <c r="K217" s="217">
        <f>'[14]Rev_SP-12me'!BN246</f>
        <v>0</v>
      </c>
      <c r="L217" s="217">
        <f>'[14]Rev_SP-12me'!BO246</f>
        <v>0</v>
      </c>
      <c r="M217" s="217">
        <f>'[14]Rev_SP-12me'!BQ246</f>
        <v>0</v>
      </c>
      <c r="N217" s="17"/>
      <c r="O217" s="470">
        <f t="shared" si="5"/>
        <v>0</v>
      </c>
    </row>
    <row r="218" spans="2:15" x14ac:dyDescent="0.25">
      <c r="B218" s="214" t="s">
        <v>1096</v>
      </c>
      <c r="C218" s="526"/>
      <c r="D218" s="212">
        <f>SUM(D176,D184,D189,D190,D195,D200,D205,D208,D210,D211,D216,D217)</f>
        <v>101</v>
      </c>
      <c r="E218" s="212">
        <f>SUM(E176,E184,E189,E190,E195,E200,E205,E208,E210,E211,E216,E217)</f>
        <v>1953.5877017338778</v>
      </c>
      <c r="F218" s="212">
        <f>SUM(F176,F184,F189,F190,F195,F200,F205,F208,F210,F211,F216,F217)</f>
        <v>9305.0363151543042</v>
      </c>
      <c r="G218" s="215"/>
      <c r="H218" s="215"/>
      <c r="I218" s="215"/>
      <c r="J218" s="215"/>
      <c r="K218" s="212">
        <f>SUM(K176,K184,K189,K190,K195,K200,K205,K208,K210,K211,K216,K217)</f>
        <v>686.30478699013645</v>
      </c>
      <c r="L218" s="212">
        <f>SUM(L176,L184,L189,L190,L195,L200,L205,L208,L210,L211,L216,L217)</f>
        <v>5808.3388908194493</v>
      </c>
      <c r="M218" s="212">
        <f>SUM(M176,M184,M189,M190,M195,M200,M205,M208,M210,M211,M216,M217)</f>
        <v>0.59699999999999998</v>
      </c>
      <c r="N218" s="212">
        <f>SUM(N176,N184,N189,N190,N195,N200,N205,N208,N210,N211,N216,N217)</f>
        <v>0</v>
      </c>
      <c r="O218" s="212">
        <f>SUM(O176,O184,O189,O190,O195,O200,O205,O208,O210,O211,O216,O217)</f>
        <v>6495.2406778095847</v>
      </c>
    </row>
    <row r="219" spans="2:15" x14ac:dyDescent="0.25">
      <c r="B219" s="214"/>
      <c r="C219" s="526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</row>
    <row r="220" spans="2:15" x14ac:dyDescent="0.25">
      <c r="B220" s="28" t="s">
        <v>1097</v>
      </c>
      <c r="C220" s="526"/>
      <c r="D220" s="212">
        <f>D125+D173+D218</f>
        <v>13661</v>
      </c>
      <c r="E220" s="212">
        <f>E125+E173+E218</f>
        <v>6861.913003495295</v>
      </c>
      <c r="F220" s="212">
        <f>F125+F173+F218</f>
        <v>27400.215759153936</v>
      </c>
      <c r="G220" s="213"/>
      <c r="H220" s="213"/>
      <c r="I220" s="213"/>
      <c r="J220" s="213"/>
      <c r="K220" s="212">
        <f>K125+K173+K218</f>
        <v>2954.9320420209979</v>
      </c>
      <c r="L220" s="212">
        <f>L125+L173+L218</f>
        <v>19470.075110276379</v>
      </c>
      <c r="M220" s="212">
        <f>M125+M173+M218</f>
        <v>33.2346</v>
      </c>
      <c r="N220" s="212">
        <f>N125+N173+N218</f>
        <v>0</v>
      </c>
      <c r="O220" s="212">
        <f>O125+O173+O218</f>
        <v>22458.241752297377</v>
      </c>
    </row>
    <row r="221" spans="2:15" x14ac:dyDescent="0.25">
      <c r="B221" s="28" t="s">
        <v>1098</v>
      </c>
      <c r="C221" s="526"/>
      <c r="D221" s="212">
        <f>D220+D70</f>
        <v>11525883</v>
      </c>
      <c r="E221" s="212">
        <f>E220+E70</f>
        <v>32532.046622671438</v>
      </c>
      <c r="F221" s="212">
        <f>F220+F70</f>
        <v>63432.156922632974</v>
      </c>
      <c r="G221" s="213"/>
      <c r="H221" s="213"/>
      <c r="I221" s="213"/>
      <c r="J221" s="213"/>
      <c r="K221" s="234">
        <f>K220+K70</f>
        <v>3688.6425186657525</v>
      </c>
      <c r="L221" s="234">
        <f>L220+L70</f>
        <v>31520.704279797486</v>
      </c>
      <c r="M221" s="234">
        <f>M220+M70</f>
        <v>1010.3224966500002</v>
      </c>
      <c r="N221" s="212">
        <f>N220+N70</f>
        <v>0</v>
      </c>
      <c r="O221" s="234">
        <f>O220+O70</f>
        <v>36219.669295113235</v>
      </c>
    </row>
    <row r="223" spans="2:15" x14ac:dyDescent="0.25">
      <c r="D223" s="22" t="s">
        <v>202</v>
      </c>
      <c r="E223" s="4"/>
    </row>
    <row r="224" spans="2:15" x14ac:dyDescent="0.25">
      <c r="D224" s="527">
        <v>1</v>
      </c>
      <c r="E224" s="4" t="s">
        <v>203</v>
      </c>
    </row>
    <row r="225" spans="4:5" x14ac:dyDescent="0.25">
      <c r="D225" s="527">
        <f>D224+1</f>
        <v>2</v>
      </c>
      <c r="E225" s="4" t="s">
        <v>210</v>
      </c>
    </row>
  </sheetData>
  <mergeCells count="11">
    <mergeCell ref="B8:C8"/>
    <mergeCell ref="B72:C72"/>
    <mergeCell ref="B2:P2"/>
    <mergeCell ref="B5:C7"/>
    <mergeCell ref="D5:D6"/>
    <mergeCell ref="E5:E6"/>
    <mergeCell ref="F5:F6"/>
    <mergeCell ref="G5:H5"/>
    <mergeCell ref="I5:I6"/>
    <mergeCell ref="J5:J6"/>
    <mergeCell ref="K5:O5"/>
  </mergeCell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2:Y302"/>
  <sheetViews>
    <sheetView topLeftCell="C1" zoomScale="70" zoomScaleNormal="70" workbookViewId="0">
      <selection activeCell="J12" sqref="J12"/>
    </sheetView>
  </sheetViews>
  <sheetFormatPr defaultColWidth="8.81640625" defaultRowHeight="14" x14ac:dyDescent="0.25"/>
  <cols>
    <col min="1" max="1" width="8.81640625" style="86"/>
    <col min="2" max="2" width="33" style="86" customWidth="1"/>
    <col min="3" max="3" width="38.54296875" style="86" customWidth="1"/>
    <col min="4" max="4" width="14" style="86" customWidth="1"/>
    <col min="5" max="5" width="25" style="86" bestFit="1" customWidth="1"/>
    <col min="6" max="6" width="17.54296875" style="86" bestFit="1" customWidth="1"/>
    <col min="7" max="7" width="20.453125" style="86" bestFit="1" customWidth="1"/>
    <col min="8" max="8" width="14.54296875" style="86" customWidth="1"/>
    <col min="9" max="9" width="17.453125" style="86" customWidth="1"/>
    <col min="10" max="10" width="24.453125" style="86" bestFit="1" customWidth="1"/>
    <col min="11" max="11" width="17.1796875" style="86" bestFit="1" customWidth="1"/>
    <col min="12" max="12" width="19.54296875" style="86" bestFit="1" customWidth="1"/>
    <col min="13" max="13" width="10.453125" style="86" bestFit="1" customWidth="1"/>
    <col min="14" max="14" width="16.81640625" style="86" customWidth="1"/>
    <col min="15" max="15" width="21.54296875" style="86" bestFit="1" customWidth="1"/>
    <col min="16" max="16384" width="8.81640625" style="86"/>
  </cols>
  <sheetData>
    <row r="2" spans="1:25" x14ac:dyDescent="0.25">
      <c r="B2" s="26"/>
      <c r="C2" s="26"/>
      <c r="D2" s="26"/>
      <c r="E2" s="26"/>
      <c r="F2" s="26"/>
      <c r="H2" s="26" t="s">
        <v>0</v>
      </c>
      <c r="I2" s="26"/>
      <c r="J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</row>
    <row r="3" spans="1:25" x14ac:dyDescent="0.25">
      <c r="A3" s="998" t="s">
        <v>1113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</row>
    <row r="4" spans="1:25" x14ac:dyDescent="0.25">
      <c r="A4" s="98"/>
      <c r="B4" s="98"/>
      <c r="C4" s="98"/>
      <c r="D4" s="98"/>
      <c r="E4" s="98"/>
      <c r="F4" s="98"/>
      <c r="G4" s="98"/>
      <c r="H4" s="98"/>
      <c r="I4" s="98"/>
    </row>
    <row r="7" spans="1:25" x14ac:dyDescent="0.25">
      <c r="B7" s="1162" t="s">
        <v>136</v>
      </c>
      <c r="C7" s="1166"/>
      <c r="D7" s="1164" t="s">
        <v>816</v>
      </c>
      <c r="E7" s="985" t="s">
        <v>1114</v>
      </c>
      <c r="F7" s="985"/>
      <c r="G7" s="985"/>
      <c r="H7" s="985"/>
      <c r="I7" s="985"/>
      <c r="J7" s="985" t="s">
        <v>1115</v>
      </c>
      <c r="K7" s="985"/>
      <c r="L7" s="985"/>
      <c r="M7" s="985"/>
      <c r="N7" s="985"/>
      <c r="O7" s="985"/>
    </row>
    <row r="8" spans="1:25" x14ac:dyDescent="0.25">
      <c r="B8" s="1167"/>
      <c r="C8" s="1168"/>
      <c r="D8" s="1164"/>
      <c r="E8" s="173" t="s">
        <v>1024</v>
      </c>
      <c r="F8" s="173" t="s">
        <v>1025</v>
      </c>
      <c r="G8" s="173" t="s">
        <v>1021</v>
      </c>
      <c r="H8" s="173" t="s">
        <v>1022</v>
      </c>
      <c r="I8" s="173" t="s">
        <v>90</v>
      </c>
      <c r="J8" s="173" t="s">
        <v>1024</v>
      </c>
      <c r="K8" s="173" t="s">
        <v>1025</v>
      </c>
      <c r="L8" s="173" t="s">
        <v>1021</v>
      </c>
      <c r="M8" s="173" t="s">
        <v>1022</v>
      </c>
      <c r="N8" s="173" t="s">
        <v>90</v>
      </c>
      <c r="O8" s="87" t="s">
        <v>1116</v>
      </c>
    </row>
    <row r="9" spans="1:25" x14ac:dyDescent="0.25">
      <c r="B9" s="1169"/>
      <c r="C9" s="1170"/>
      <c r="D9" s="87" t="s">
        <v>1028</v>
      </c>
      <c r="E9" s="173" t="s">
        <v>500</v>
      </c>
      <c r="F9" s="173" t="s">
        <v>500</v>
      </c>
      <c r="G9" s="173" t="s">
        <v>500</v>
      </c>
      <c r="H9" s="173" t="s">
        <v>500</v>
      </c>
      <c r="I9" s="173" t="s">
        <v>500</v>
      </c>
      <c r="J9" s="173" t="s">
        <v>500</v>
      </c>
      <c r="K9" s="173" t="s">
        <v>500</v>
      </c>
      <c r="L9" s="173" t="s">
        <v>500</v>
      </c>
      <c r="M9" s="173" t="s">
        <v>500</v>
      </c>
      <c r="N9" s="173" t="s">
        <v>500</v>
      </c>
      <c r="O9" s="87" t="s">
        <v>703</v>
      </c>
    </row>
    <row r="10" spans="1:25" x14ac:dyDescent="0.25">
      <c r="B10" s="935" t="s">
        <v>827</v>
      </c>
      <c r="C10" s="936"/>
      <c r="E10" s="17"/>
      <c r="F10" s="17"/>
      <c r="G10" s="17"/>
      <c r="H10" s="17"/>
      <c r="I10" s="17"/>
      <c r="J10" s="17"/>
      <c r="K10" s="17"/>
      <c r="L10" s="17"/>
      <c r="M10" s="17"/>
      <c r="N10" s="253"/>
      <c r="O10" s="17"/>
    </row>
    <row r="11" spans="1:25" x14ac:dyDescent="0.25">
      <c r="B11" s="211" t="s">
        <v>937</v>
      </c>
      <c r="C11" s="84"/>
      <c r="D11" s="217">
        <f>'[13]Rev_SP-12me'!AQ10</f>
        <v>11473.826442797432</v>
      </c>
      <c r="E11" s="217">
        <f>'[13]Rev_SP-12me'!AT10</f>
        <v>155.04000000000002</v>
      </c>
      <c r="F11" s="217">
        <f>'[13]Rev_SP-12me'!AU10</f>
        <v>5469.401441025444</v>
      </c>
      <c r="G11" s="217">
        <f>'[13]Rev_SP-12me'!AW10</f>
        <v>688.64047800000003</v>
      </c>
      <c r="H11" s="119"/>
      <c r="I11" s="219">
        <f t="shared" ref="I11:I42" si="0">SUM(E11:H11)</f>
        <v>6313.0819190254442</v>
      </c>
      <c r="J11" s="217">
        <f>'[13]Rev_SP-12me'!BN10</f>
        <v>204.52453170920796</v>
      </c>
      <c r="K11" s="217">
        <f>'[13]Rev_SP-12me'!BO10</f>
        <v>5469.401441025444</v>
      </c>
      <c r="L11" s="217">
        <f>'[13]Rev_SP-12me'!BQ10</f>
        <v>688.64047800000003</v>
      </c>
      <c r="M11" s="119"/>
      <c r="N11" s="471">
        <f t="shared" ref="N11:N42" si="1">SUM(J11:M11)</f>
        <v>6362.5664507346519</v>
      </c>
      <c r="O11" s="202">
        <f t="shared" ref="O11:O38" si="2">N11*10/D11</f>
        <v>5.5452873393676638</v>
      </c>
    </row>
    <row r="12" spans="1:25" x14ac:dyDescent="0.25">
      <c r="B12" s="210" t="s">
        <v>938</v>
      </c>
      <c r="C12" s="84"/>
      <c r="D12" s="233">
        <f>'[13]Rev_SP-12me'!AQ11</f>
        <v>2385.9109626548125</v>
      </c>
      <c r="E12" s="233">
        <f>'[13]Rev_SP-12me'!AT11</f>
        <v>58.093971233488318</v>
      </c>
      <c r="F12" s="233">
        <f>'[13]Rev_SP-12me'!AU11</f>
        <v>535.81652192451338</v>
      </c>
      <c r="G12" s="233">
        <f>'[13]Rev_SP-12me'!AW11</f>
        <v>305.20092</v>
      </c>
      <c r="H12" s="119"/>
      <c r="I12" s="202">
        <f t="shared" si="0"/>
        <v>899.11141315800171</v>
      </c>
      <c r="J12" s="233">
        <f>'[13]Rev_SP-12me'!BN11</f>
        <v>58.093971233488318</v>
      </c>
      <c r="K12" s="233">
        <f>'[13]Rev_SP-12me'!BO11</f>
        <v>535.81652192451338</v>
      </c>
      <c r="L12" s="233">
        <f>'[13]Rev_SP-12me'!BQ11</f>
        <v>305.20092</v>
      </c>
      <c r="M12" s="119"/>
      <c r="N12" s="252">
        <f t="shared" si="1"/>
        <v>899.11141315800171</v>
      </c>
      <c r="O12" s="202">
        <f t="shared" si="2"/>
        <v>3.7684198079108406</v>
      </c>
    </row>
    <row r="13" spans="1:25" ht="14.5" x14ac:dyDescent="0.25">
      <c r="B13" s="209" t="s">
        <v>939</v>
      </c>
      <c r="C13" s="84"/>
      <c r="D13" s="221">
        <f>'[13]Rev_SP-12me'!AQ12</f>
        <v>1772.3119695519867</v>
      </c>
      <c r="E13" s="221">
        <f>'[13]Rev_SP-12me'!AT12</f>
        <v>30.748296473882075</v>
      </c>
      <c r="F13" s="221">
        <f>'[13]Rev_SP-12me'!AU12</f>
        <v>345.60083406263738</v>
      </c>
      <c r="G13" s="221">
        <f>'[13]Rev_SP-12me'!AW12</f>
        <v>123.680616</v>
      </c>
      <c r="H13" s="119"/>
      <c r="I13" s="202">
        <f t="shared" si="0"/>
        <v>500.02974653651944</v>
      </c>
      <c r="J13" s="221">
        <f>'[13]Rev_SP-12me'!BN12</f>
        <v>30.748296473882075</v>
      </c>
      <c r="K13" s="221">
        <f>'[13]Rev_SP-12me'!BO12</f>
        <v>345.60083406263738</v>
      </c>
      <c r="L13" s="221">
        <f>'[13]Rev_SP-12me'!BQ12</f>
        <v>123.680616</v>
      </c>
      <c r="M13" s="119"/>
      <c r="N13" s="252">
        <f t="shared" si="1"/>
        <v>500.02974653651944</v>
      </c>
      <c r="O13" s="202">
        <f t="shared" si="2"/>
        <v>2.8213415872992118</v>
      </c>
    </row>
    <row r="14" spans="1:25" ht="14.5" x14ac:dyDescent="0.25">
      <c r="B14" s="209" t="s">
        <v>941</v>
      </c>
      <c r="C14" s="84"/>
      <c r="D14" s="221">
        <f>'[13]Rev_SP-12me'!AQ13</f>
        <v>613.59899310282583</v>
      </c>
      <c r="E14" s="221">
        <f>'[13]Rev_SP-12me'!AT13</f>
        <v>27.345674759606243</v>
      </c>
      <c r="F14" s="221">
        <f>'[13]Rev_SP-12me'!AU13</f>
        <v>190.21568786187601</v>
      </c>
      <c r="G14" s="221">
        <f>'[13]Rev_SP-12me'!AW13</f>
        <v>181.52030400000001</v>
      </c>
      <c r="H14" s="119"/>
      <c r="I14" s="202">
        <f t="shared" si="0"/>
        <v>399.08166662148227</v>
      </c>
      <c r="J14" s="221">
        <f>'[13]Rev_SP-12me'!BN13</f>
        <v>27.345674759606243</v>
      </c>
      <c r="K14" s="221">
        <f>'[13]Rev_SP-12me'!BO13</f>
        <v>190.21568786187601</v>
      </c>
      <c r="L14" s="221">
        <f>'[13]Rev_SP-12me'!BQ13</f>
        <v>181.52030400000001</v>
      </c>
      <c r="M14" s="119"/>
      <c r="N14" s="252">
        <f t="shared" si="1"/>
        <v>399.08166662148227</v>
      </c>
      <c r="O14" s="202">
        <f t="shared" si="2"/>
        <v>6.5039491770255378</v>
      </c>
    </row>
    <row r="15" spans="1:25" x14ac:dyDescent="0.25">
      <c r="B15" s="210" t="s">
        <v>942</v>
      </c>
      <c r="C15" s="84"/>
      <c r="D15" s="233">
        <f>'[13]Rev_SP-12me'!AQ14</f>
        <v>3895.7858154334631</v>
      </c>
      <c r="E15" s="233">
        <f>'[13]Rev_SP-12me'!AT14</f>
        <v>47.776282296250891</v>
      </c>
      <c r="F15" s="233">
        <f>'[13]Rev_SP-12me'!AU14</f>
        <v>1485.5594746337542</v>
      </c>
      <c r="G15" s="233">
        <f>'[13]Rev_SP-12me'!AW14</f>
        <v>243.91449</v>
      </c>
      <c r="H15" s="119"/>
      <c r="I15" s="202">
        <f t="shared" si="0"/>
        <v>1777.2502469300052</v>
      </c>
      <c r="J15" s="233">
        <f>'[13]Rev_SP-12me'!BN14</f>
        <v>47.776282296250891</v>
      </c>
      <c r="K15" s="233">
        <f>'[13]Rev_SP-12me'!BO14</f>
        <v>1485.5594746337542</v>
      </c>
      <c r="L15" s="233">
        <f>'[13]Rev_SP-12me'!BQ14</f>
        <v>243.91449</v>
      </c>
      <c r="M15" s="119"/>
      <c r="N15" s="252">
        <f t="shared" si="1"/>
        <v>1777.2502469300052</v>
      </c>
      <c r="O15" s="202">
        <f t="shared" si="2"/>
        <v>4.5619814105007723</v>
      </c>
    </row>
    <row r="16" spans="1:25" ht="14.5" x14ac:dyDescent="0.25">
      <c r="B16" s="209" t="s">
        <v>943</v>
      </c>
      <c r="C16" s="84"/>
      <c r="D16" s="221">
        <f>'[13]Rev_SP-12me'!AQ15</f>
        <v>2745.8408341022</v>
      </c>
      <c r="E16" s="221">
        <f>'[13]Rev_SP-12me'!AT15</f>
        <v>0</v>
      </c>
      <c r="F16" s="221">
        <f>'[13]Rev_SP-12me'!AU15</f>
        <v>933.585883594748</v>
      </c>
      <c r="G16" s="221">
        <f>'[13]Rev_SP-12me'!AW15</f>
        <v>0</v>
      </c>
      <c r="H16" s="119"/>
      <c r="I16" s="202">
        <f t="shared" si="0"/>
        <v>933.585883594748</v>
      </c>
      <c r="J16" s="221">
        <f>'[13]Rev_SP-12me'!BN15</f>
        <v>0</v>
      </c>
      <c r="K16" s="221">
        <f>'[13]Rev_SP-12me'!BO15</f>
        <v>933.585883594748</v>
      </c>
      <c r="L16" s="221">
        <f>'[13]Rev_SP-12me'!BQ15</f>
        <v>0</v>
      </c>
      <c r="M16" s="119"/>
      <c r="N16" s="252">
        <f t="shared" si="1"/>
        <v>933.585883594748</v>
      </c>
      <c r="O16" s="202">
        <f t="shared" si="2"/>
        <v>3.4</v>
      </c>
    </row>
    <row r="17" spans="2:15" ht="14.5" x14ac:dyDescent="0.25">
      <c r="B17" s="209" t="s">
        <v>944</v>
      </c>
      <c r="C17" s="84"/>
      <c r="D17" s="221">
        <f>'[13]Rev_SP-12me'!AQ16</f>
        <v>1149.9449813312631</v>
      </c>
      <c r="E17" s="221">
        <f>'[13]Rev_SP-12me'!AT16</f>
        <v>47.776282296250891</v>
      </c>
      <c r="F17" s="221">
        <f>'[13]Rev_SP-12me'!AU16</f>
        <v>551.97359103900624</v>
      </c>
      <c r="G17" s="221">
        <f>'[13]Rev_SP-12me'!AW16</f>
        <v>243.91449</v>
      </c>
      <c r="H17" s="119"/>
      <c r="I17" s="202">
        <f t="shared" si="0"/>
        <v>843.66436333525712</v>
      </c>
      <c r="J17" s="221">
        <f>'[13]Rev_SP-12me'!BN16</f>
        <v>47.776282296250891</v>
      </c>
      <c r="K17" s="221">
        <f>'[13]Rev_SP-12me'!BO16</f>
        <v>551.97359103900624</v>
      </c>
      <c r="L17" s="221">
        <f>'[13]Rev_SP-12me'!BQ16</f>
        <v>243.91449</v>
      </c>
      <c r="M17" s="119"/>
      <c r="N17" s="252">
        <f t="shared" si="1"/>
        <v>843.66436333525712</v>
      </c>
      <c r="O17" s="202">
        <f t="shared" si="2"/>
        <v>7.3365628532816203</v>
      </c>
    </row>
    <row r="18" spans="2:15" x14ac:dyDescent="0.25">
      <c r="B18" s="210" t="s">
        <v>945</v>
      </c>
      <c r="C18" s="84"/>
      <c r="D18" s="233">
        <f>'[13]Rev_SP-12me'!AQ17</f>
        <v>5192.1296647091576</v>
      </c>
      <c r="E18" s="233">
        <f>'[13]Rev_SP-12me'!AT17</f>
        <v>49.16974647026079</v>
      </c>
      <c r="F18" s="233">
        <f>'[13]Rev_SP-12me'!AU17</f>
        <v>3448.0254444671764</v>
      </c>
      <c r="G18" s="233">
        <f>'[13]Rev_SP-12me'!AW17</f>
        <v>139.52506799999998</v>
      </c>
      <c r="H18" s="119"/>
      <c r="I18" s="202">
        <f t="shared" si="0"/>
        <v>3636.7202589374369</v>
      </c>
      <c r="J18" s="233">
        <f>'[13]Rev_SP-12me'!BN17</f>
        <v>98.654278179468733</v>
      </c>
      <c r="K18" s="233">
        <f>'[13]Rev_SP-12me'!BO17</f>
        <v>3448.0254444671764</v>
      </c>
      <c r="L18" s="233">
        <f>'[13]Rev_SP-12me'!BQ17</f>
        <v>139.52506799999998</v>
      </c>
      <c r="M18" s="119"/>
      <c r="N18" s="252">
        <f t="shared" si="1"/>
        <v>3686.2047906466451</v>
      </c>
      <c r="O18" s="202">
        <f t="shared" si="2"/>
        <v>7.0996007971482964</v>
      </c>
    </row>
    <row r="19" spans="2:15" ht="14.5" x14ac:dyDescent="0.25">
      <c r="B19" s="209" t="s">
        <v>946</v>
      </c>
      <c r="C19" s="84"/>
      <c r="D19" s="221">
        <f>'[13]Rev_SP-12me'!AQ18</f>
        <v>2963.7252680048741</v>
      </c>
      <c r="E19" s="221">
        <f>'[13]Rev_SP-12me'!AT18</f>
        <v>0</v>
      </c>
      <c r="F19" s="221">
        <f>'[13]Rev_SP-12me'!AU18</f>
        <v>1511.4998866824858</v>
      </c>
      <c r="G19" s="221">
        <f>'[13]Rev_SP-12me'!AW18</f>
        <v>0</v>
      </c>
      <c r="H19" s="119"/>
      <c r="I19" s="202">
        <f t="shared" si="0"/>
        <v>1511.4998866824858</v>
      </c>
      <c r="J19" s="221">
        <f>'[13]Rev_SP-12me'!BN18</f>
        <v>0</v>
      </c>
      <c r="K19" s="221">
        <f>'[13]Rev_SP-12me'!BO18</f>
        <v>1511.4998866824858</v>
      </c>
      <c r="L19" s="221">
        <f>'[13]Rev_SP-12me'!BQ18</f>
        <v>0</v>
      </c>
      <c r="M19" s="119"/>
      <c r="N19" s="252">
        <f t="shared" si="1"/>
        <v>1511.4998866824858</v>
      </c>
      <c r="O19" s="202">
        <f t="shared" si="2"/>
        <v>5.1000000000000005</v>
      </c>
    </row>
    <row r="20" spans="2:15" ht="14.5" x14ac:dyDescent="0.25">
      <c r="B20" s="209" t="s">
        <v>947</v>
      </c>
      <c r="C20" s="84"/>
      <c r="D20" s="221">
        <f>'[13]Rev_SP-12me'!AQ19</f>
        <v>966.72568704110279</v>
      </c>
      <c r="E20" s="221">
        <f>'[13]Rev_SP-12me'!AT19</f>
        <v>24.42748061565683</v>
      </c>
      <c r="F20" s="221">
        <f>'[13]Rev_SP-12me'!AU19</f>
        <v>744.37877902164917</v>
      </c>
      <c r="G20" s="221">
        <f>'[13]Rev_SP-12me'!AW19</f>
        <v>79.355159999999998</v>
      </c>
      <c r="H20" s="119"/>
      <c r="I20" s="202">
        <f t="shared" si="0"/>
        <v>848.16141963730593</v>
      </c>
      <c r="J20" s="221">
        <f>'[13]Rev_SP-12me'!BN19</f>
        <v>24.42748061565683</v>
      </c>
      <c r="K20" s="221">
        <f>'[13]Rev_SP-12me'!BO19</f>
        <v>744.37877902164917</v>
      </c>
      <c r="L20" s="221">
        <f>'[13]Rev_SP-12me'!BQ19</f>
        <v>79.355159999999998</v>
      </c>
      <c r="M20" s="119"/>
      <c r="N20" s="252">
        <f t="shared" si="1"/>
        <v>848.16141963730593</v>
      </c>
      <c r="O20" s="202">
        <f t="shared" si="2"/>
        <v>8.7735479775375431</v>
      </c>
    </row>
    <row r="21" spans="2:15" ht="14.5" x14ac:dyDescent="0.25">
      <c r="B21" s="209" t="s">
        <v>948</v>
      </c>
      <c r="C21" s="84"/>
      <c r="D21" s="221">
        <f>'[13]Rev_SP-12me'!AQ20</f>
        <v>434.12594363254419</v>
      </c>
      <c r="E21" s="221">
        <f>'[13]Rev_SP-12me'!AT20</f>
        <v>10.45828247910088</v>
      </c>
      <c r="F21" s="221">
        <f>'[13]Rev_SP-12me'!AU20</f>
        <v>390.71334926928978</v>
      </c>
      <c r="G21" s="221">
        <f>'[13]Rev_SP-12me'!AW20</f>
        <v>29.69604</v>
      </c>
      <c r="H21" s="119"/>
      <c r="I21" s="202">
        <f t="shared" si="0"/>
        <v>430.86767174839065</v>
      </c>
      <c r="J21" s="221">
        <f>'[13]Rev_SP-12me'!BN20</f>
        <v>31.374847437302638</v>
      </c>
      <c r="K21" s="221">
        <f>'[13]Rev_SP-12me'!BO20</f>
        <v>390.71334926928978</v>
      </c>
      <c r="L21" s="221">
        <f>'[13]Rev_SP-12me'!BQ20</f>
        <v>29.69604</v>
      </c>
      <c r="M21" s="119"/>
      <c r="N21" s="252">
        <f t="shared" si="1"/>
        <v>451.78423670659242</v>
      </c>
      <c r="O21" s="202">
        <f t="shared" si="2"/>
        <v>10.406755074951121</v>
      </c>
    </row>
    <row r="22" spans="2:15" ht="14.5" x14ac:dyDescent="0.25">
      <c r="B22" s="209" t="s">
        <v>949</v>
      </c>
      <c r="C22" s="84"/>
      <c r="D22" s="221">
        <f>'[13]Rev_SP-12me'!AQ21</f>
        <v>522.38673073768621</v>
      </c>
      <c r="E22" s="221">
        <f>'[13]Rev_SP-12me'!AT21</f>
        <v>9.9313451385559208</v>
      </c>
      <c r="F22" s="221">
        <f>'[13]Rev_SP-12me'!AU21</f>
        <v>496.26739420080196</v>
      </c>
      <c r="G22" s="221">
        <f>'[13]Rev_SP-12me'!AW21</f>
        <v>24.636780000000002</v>
      </c>
      <c r="H22" s="119"/>
      <c r="I22" s="202">
        <f t="shared" si="0"/>
        <v>530.83551933935792</v>
      </c>
      <c r="J22" s="221">
        <f>'[13]Rev_SP-12me'!BN21</f>
        <v>29.794035415667761</v>
      </c>
      <c r="K22" s="221">
        <f>'[13]Rev_SP-12me'!BO21</f>
        <v>496.26739420080196</v>
      </c>
      <c r="L22" s="221">
        <f>'[13]Rev_SP-12me'!BQ21</f>
        <v>24.636780000000002</v>
      </c>
      <c r="M22" s="119"/>
      <c r="N22" s="252">
        <f t="shared" si="1"/>
        <v>550.69820961646974</v>
      </c>
      <c r="O22" s="202">
        <f t="shared" si="2"/>
        <v>10.541963974444826</v>
      </c>
    </row>
    <row r="23" spans="2:15" ht="14.5" x14ac:dyDescent="0.25">
      <c r="B23" s="209" t="s">
        <v>950</v>
      </c>
      <c r="C23" s="84"/>
      <c r="D23" s="221">
        <f>'[13]Rev_SP-12me'!AQ22</f>
        <v>305.16603529295003</v>
      </c>
      <c r="E23" s="221">
        <f>'[13]Rev_SP-12me'!AT22</f>
        <v>4.3526382369471683</v>
      </c>
      <c r="F23" s="221">
        <f>'[13]Rev_SP-12me'!AU22</f>
        <v>305.16603529295003</v>
      </c>
      <c r="G23" s="221">
        <f>'[13]Rev_SP-12me'!AW22</f>
        <v>5.8370879999999996</v>
      </c>
      <c r="H23" s="119"/>
      <c r="I23" s="202">
        <f t="shared" si="0"/>
        <v>315.35576152989717</v>
      </c>
      <c r="J23" s="221">
        <f>'[13]Rev_SP-12me'!BN22</f>
        <v>13.057914710841503</v>
      </c>
      <c r="K23" s="221">
        <f>'[13]Rev_SP-12me'!BO22</f>
        <v>305.16603529295003</v>
      </c>
      <c r="L23" s="221">
        <f>'[13]Rev_SP-12me'!BQ22</f>
        <v>5.8370879999999996</v>
      </c>
      <c r="M23" s="119"/>
      <c r="N23" s="252">
        <f t="shared" si="1"/>
        <v>324.06103800379151</v>
      </c>
      <c r="O23" s="202">
        <f t="shared" si="2"/>
        <v>10.619171222403661</v>
      </c>
    </row>
    <row r="24" spans="2:15" x14ac:dyDescent="0.25">
      <c r="B24" s="28" t="s">
        <v>951</v>
      </c>
      <c r="C24" s="16"/>
      <c r="D24" s="217">
        <f>'[13]Rev_SP-12me'!AQ23</f>
        <v>4147.9661704962555</v>
      </c>
      <c r="E24" s="217">
        <f>'[13]Rev_SP-12me'!AT23</f>
        <v>343.8251304393761</v>
      </c>
      <c r="F24" s="217">
        <f>'[13]Rev_SP-12me'!AU23</f>
        <v>4239.2039557174794</v>
      </c>
      <c r="G24" s="217">
        <f>'[13]Rev_SP-12me'!AW23</f>
        <v>116.87841900000001</v>
      </c>
      <c r="H24" s="119"/>
      <c r="I24" s="219">
        <f t="shared" si="0"/>
        <v>4699.9075051568552</v>
      </c>
      <c r="J24" s="217">
        <f>'[13]Rev_SP-12me'!BN23</f>
        <v>537.53300187711591</v>
      </c>
      <c r="K24" s="217">
        <f>'[13]Rev_SP-12me'!BO23</f>
        <v>4239.2039557174794</v>
      </c>
      <c r="L24" s="217">
        <f>'[13]Rev_SP-12me'!BQ23</f>
        <v>116.87841900000001</v>
      </c>
      <c r="M24" s="119"/>
      <c r="N24" s="471">
        <f t="shared" si="1"/>
        <v>4893.6153765945946</v>
      </c>
      <c r="O24" s="202">
        <f t="shared" si="2"/>
        <v>11.797626054431227</v>
      </c>
    </row>
    <row r="25" spans="2:15" x14ac:dyDescent="0.25">
      <c r="B25" s="205" t="s">
        <v>952</v>
      </c>
      <c r="C25" s="16"/>
      <c r="D25" s="233">
        <f>'[13]Rev_SP-12me'!AQ24</f>
        <v>103.35698126368433</v>
      </c>
      <c r="E25" s="233">
        <f>'[13]Rev_SP-12me'!AT24</f>
        <v>72.973568640434863</v>
      </c>
      <c r="F25" s="233">
        <f>'[13]Rev_SP-12me'!AU24</f>
        <v>72.349886884579035</v>
      </c>
      <c r="G25" s="233">
        <f>'[13]Rev_SP-12me'!AW24</f>
        <v>34.462139999999998</v>
      </c>
      <c r="H25" s="119"/>
      <c r="I25" s="202">
        <f t="shared" si="0"/>
        <v>179.78559552501392</v>
      </c>
      <c r="J25" s="233">
        <f>'[13]Rev_SP-12me'!BN24</f>
        <v>112.50091832067041</v>
      </c>
      <c r="K25" s="233">
        <f>'[13]Rev_SP-12me'!BO24</f>
        <v>72.349886884579035</v>
      </c>
      <c r="L25" s="233">
        <f>'[13]Rev_SP-12me'!BQ24</f>
        <v>34.462139999999998</v>
      </c>
      <c r="M25" s="119"/>
      <c r="N25" s="252">
        <f t="shared" si="1"/>
        <v>219.31294520524946</v>
      </c>
      <c r="O25" s="202">
        <f t="shared" si="2"/>
        <v>21.218977424054046</v>
      </c>
    </row>
    <row r="26" spans="2:15" ht="14.5" x14ac:dyDescent="0.25">
      <c r="B26" s="208" t="s">
        <v>939</v>
      </c>
      <c r="C26" s="16"/>
      <c r="D26" s="221">
        <f>'[13]Rev_SP-12me'!AQ25</f>
        <v>103.35698126368433</v>
      </c>
      <c r="E26" s="221">
        <f>'[13]Rev_SP-12me'!AT25</f>
        <v>72.973568640434863</v>
      </c>
      <c r="F26" s="221">
        <f>'[13]Rev_SP-12me'!AU25</f>
        <v>72.349886884579035</v>
      </c>
      <c r="G26" s="221">
        <f>'[13]Rev_SP-12me'!AW25</f>
        <v>34.462139999999998</v>
      </c>
      <c r="H26" s="119"/>
      <c r="I26" s="202">
        <f t="shared" si="0"/>
        <v>179.78559552501392</v>
      </c>
      <c r="J26" s="221">
        <f>'[13]Rev_SP-12me'!BN25</f>
        <v>112.50091832067041</v>
      </c>
      <c r="K26" s="221">
        <f>'[13]Rev_SP-12me'!BO25</f>
        <v>72.349886884579035</v>
      </c>
      <c r="L26" s="221">
        <f>'[13]Rev_SP-12me'!BQ25</f>
        <v>34.462139999999998</v>
      </c>
      <c r="M26" s="119"/>
      <c r="N26" s="252">
        <f t="shared" si="1"/>
        <v>219.31294520524946</v>
      </c>
      <c r="O26" s="202">
        <f t="shared" si="2"/>
        <v>21.218977424054046</v>
      </c>
    </row>
    <row r="27" spans="2:15" x14ac:dyDescent="0.25">
      <c r="B27" s="205" t="s">
        <v>953</v>
      </c>
      <c r="C27" s="16"/>
      <c r="D27" s="233">
        <f>'[13]Rev_SP-12me'!AQ26</f>
        <v>4033.1143972545783</v>
      </c>
      <c r="E27" s="233">
        <f>'[13]Rev_SP-12me'!AT26</f>
        <v>269.20230202589164</v>
      </c>
      <c r="F27" s="233">
        <f>'[13]Rev_SP-12me'!AU26</f>
        <v>4156.0180444336656</v>
      </c>
      <c r="G27" s="233">
        <f>'[13]Rev_SP-12me'!AW26</f>
        <v>81.214347000000004</v>
      </c>
      <c r="H27" s="119"/>
      <c r="I27" s="202">
        <f t="shared" si="0"/>
        <v>4506.4346934595569</v>
      </c>
      <c r="J27" s="233">
        <f>'[13]Rev_SP-12me'!BN26</f>
        <v>423.03218889782971</v>
      </c>
      <c r="K27" s="233">
        <f>'[13]Rev_SP-12me'!BO26</f>
        <v>4156.0180444336656</v>
      </c>
      <c r="L27" s="233">
        <f>'[13]Rev_SP-12me'!BQ26</f>
        <v>81.214347000000004</v>
      </c>
      <c r="M27" s="119"/>
      <c r="N27" s="252">
        <f t="shared" si="1"/>
        <v>4660.2645803314954</v>
      </c>
      <c r="O27" s="202">
        <f t="shared" si="2"/>
        <v>11.555002217402588</v>
      </c>
    </row>
    <row r="28" spans="2:15" ht="14.5" x14ac:dyDescent="0.25">
      <c r="B28" s="207" t="s">
        <v>943</v>
      </c>
      <c r="C28" s="16"/>
      <c r="D28" s="221">
        <f>'[13]Rev_SP-12me'!AQ27</f>
        <v>728.71303927241001</v>
      </c>
      <c r="E28" s="221">
        <f>'[13]Rev_SP-12me'!AT27</f>
        <v>30.119894976938607</v>
      </c>
      <c r="F28" s="221">
        <f>'[13]Rev_SP-12me'!AU27</f>
        <v>619.40608338154857</v>
      </c>
      <c r="G28" s="221">
        <f>'[13]Rev_SP-12me'!AW27</f>
        <v>21.102983999999999</v>
      </c>
      <c r="H28" s="119"/>
      <c r="I28" s="202">
        <f t="shared" si="0"/>
        <v>670.62896235848712</v>
      </c>
      <c r="J28" s="221">
        <f>'[13]Rev_SP-12me'!BN27</f>
        <v>47.331263535189237</v>
      </c>
      <c r="K28" s="221">
        <f>'[13]Rev_SP-12me'!BO27</f>
        <v>619.40608338154857</v>
      </c>
      <c r="L28" s="221">
        <f>'[13]Rev_SP-12me'!BQ27</f>
        <v>21.102983999999999</v>
      </c>
      <c r="M28" s="119"/>
      <c r="N28" s="252">
        <f t="shared" si="1"/>
        <v>687.8403309167378</v>
      </c>
      <c r="O28" s="202">
        <f t="shared" si="2"/>
        <v>9.4391110608301734</v>
      </c>
    </row>
    <row r="29" spans="2:15" ht="14.5" x14ac:dyDescent="0.25">
      <c r="B29" s="207" t="s">
        <v>954</v>
      </c>
      <c r="C29" s="16"/>
      <c r="D29" s="221">
        <f>'[13]Rev_SP-12me'!AQ28</f>
        <v>691.07312342381317</v>
      </c>
      <c r="E29" s="221">
        <f>'[13]Rev_SP-12me'!AT28</f>
        <v>55.26404878125684</v>
      </c>
      <c r="F29" s="221">
        <f>'[13]Rev_SP-12me'!AU28</f>
        <v>684.16239218957503</v>
      </c>
      <c r="G29" s="221">
        <f>'[13]Rev_SP-12me'!AW28</f>
        <v>29.353778999999999</v>
      </c>
      <c r="H29" s="119"/>
      <c r="I29" s="202">
        <f t="shared" si="0"/>
        <v>768.78021997083192</v>
      </c>
      <c r="J29" s="221">
        <f>'[13]Rev_SP-12me'!BN28</f>
        <v>86.84350522768932</v>
      </c>
      <c r="K29" s="221">
        <f>'[13]Rev_SP-12me'!BO28</f>
        <v>684.16239218957503</v>
      </c>
      <c r="L29" s="221">
        <f>'[13]Rev_SP-12me'!BQ28</f>
        <v>29.353778999999999</v>
      </c>
      <c r="M29" s="119"/>
      <c r="N29" s="252">
        <f t="shared" si="1"/>
        <v>800.35967641726438</v>
      </c>
      <c r="O29" s="202">
        <f t="shared" si="2"/>
        <v>11.581403606784882</v>
      </c>
    </row>
    <row r="30" spans="2:15" ht="14.5" x14ac:dyDescent="0.25">
      <c r="B30" s="207" t="s">
        <v>955</v>
      </c>
      <c r="C30" s="16"/>
      <c r="D30" s="221">
        <f>'[13]Rev_SP-12me'!AQ29</f>
        <v>370.19148586081116</v>
      </c>
      <c r="E30" s="221">
        <f>'[13]Rev_SP-12me'!AT29</f>
        <v>26.282562417274821</v>
      </c>
      <c r="F30" s="221">
        <f>'[13]Rev_SP-12me'!AU29</f>
        <v>384.99914529524364</v>
      </c>
      <c r="G30" s="221">
        <f>'[13]Rev_SP-12me'!AW29</f>
        <v>8.8953120000000006</v>
      </c>
      <c r="H30" s="119"/>
      <c r="I30" s="202">
        <f t="shared" si="0"/>
        <v>420.17701971251847</v>
      </c>
      <c r="J30" s="221">
        <f>'[13]Rev_SP-12me'!BN29</f>
        <v>41.301169512860426</v>
      </c>
      <c r="K30" s="221">
        <f>'[13]Rev_SP-12me'!BO29</f>
        <v>384.99914529524364</v>
      </c>
      <c r="L30" s="221">
        <f>'[13]Rev_SP-12me'!BQ29</f>
        <v>8.8953120000000006</v>
      </c>
      <c r="M30" s="119"/>
      <c r="N30" s="252">
        <f t="shared" si="1"/>
        <v>435.19562680810407</v>
      </c>
      <c r="O30" s="202">
        <f t="shared" si="2"/>
        <v>11.755959913452301</v>
      </c>
    </row>
    <row r="31" spans="2:15" ht="14.5" x14ac:dyDescent="0.25">
      <c r="B31" s="207" t="s">
        <v>956</v>
      </c>
      <c r="C31" s="16"/>
      <c r="D31" s="221">
        <f>'[13]Rev_SP-12me'!AQ30</f>
        <v>2243.1367486975441</v>
      </c>
      <c r="E31" s="221">
        <f>'[13]Rev_SP-12me'!AT30</f>
        <v>157.53579585042135</v>
      </c>
      <c r="F31" s="221">
        <f>'[13]Rev_SP-12me'!AU30</f>
        <v>2467.4504235672985</v>
      </c>
      <c r="G31" s="221">
        <f>'[13]Rev_SP-12me'!AW30</f>
        <v>21.862272000000001</v>
      </c>
      <c r="H31" s="119"/>
      <c r="I31" s="202">
        <f t="shared" si="0"/>
        <v>2646.8484914177197</v>
      </c>
      <c r="J31" s="221">
        <f>'[13]Rev_SP-12me'!BN30</f>
        <v>247.55625062209072</v>
      </c>
      <c r="K31" s="221">
        <f>'[13]Rev_SP-12me'!BO30</f>
        <v>2467.4504235672985</v>
      </c>
      <c r="L31" s="221">
        <f>'[13]Rev_SP-12me'!BQ30</f>
        <v>21.862272000000001</v>
      </c>
      <c r="M31" s="119"/>
      <c r="N31" s="252">
        <f t="shared" si="1"/>
        <v>2736.8689461893891</v>
      </c>
      <c r="O31" s="202">
        <f t="shared" si="2"/>
        <v>12.201079349168193</v>
      </c>
    </row>
    <row r="32" spans="2:15" x14ac:dyDescent="0.25">
      <c r="B32" s="205" t="s">
        <v>957</v>
      </c>
      <c r="C32" s="16"/>
      <c r="D32" s="233">
        <f>'[13]Rev_SP-12me'!AQ31</f>
        <v>5.7733218095584684</v>
      </c>
      <c r="E32" s="233">
        <f>'[13]Rev_SP-12me'!AT31</f>
        <v>0.61361104974089942</v>
      </c>
      <c r="F32" s="233">
        <f>'[13]Rev_SP-12me'!AU31</f>
        <v>7.5053183524260092</v>
      </c>
      <c r="G32" s="233">
        <f>'[13]Rev_SP-12me'!AW31</f>
        <v>0.44697599999999998</v>
      </c>
      <c r="H32" s="119"/>
      <c r="I32" s="202">
        <f t="shared" si="0"/>
        <v>8.5659054021669085</v>
      </c>
      <c r="J32" s="233">
        <f>'[13]Rev_SP-12me'!BN31</f>
        <v>0.96424593530712766</v>
      </c>
      <c r="K32" s="233">
        <f>'[13]Rev_SP-12me'!BO31</f>
        <v>7.5053183524260092</v>
      </c>
      <c r="L32" s="233">
        <f>'[13]Rev_SP-12me'!BQ31</f>
        <v>0.44697599999999998</v>
      </c>
      <c r="M32" s="119"/>
      <c r="N32" s="252">
        <f t="shared" si="1"/>
        <v>8.9165402877331363</v>
      </c>
      <c r="O32" s="202">
        <f t="shared" si="2"/>
        <v>15.444384674643755</v>
      </c>
    </row>
    <row r="33" spans="2:15" x14ac:dyDescent="0.25">
      <c r="B33" s="205" t="s">
        <v>958</v>
      </c>
      <c r="C33" s="16"/>
      <c r="D33" s="233">
        <f>'[13]Rev_SP-12me'!AQ32</f>
        <v>5.721470168434287</v>
      </c>
      <c r="E33" s="233">
        <f>'[13]Rev_SP-12me'!AT32</f>
        <v>1.0356487233086979</v>
      </c>
      <c r="F33" s="233">
        <f>'[13]Rev_SP-12me'!AU32</f>
        <v>3.330706046809035</v>
      </c>
      <c r="G33" s="233">
        <f>'[13]Rev_SP-12me'!AW32</f>
        <v>0.75495599999999996</v>
      </c>
      <c r="H33" s="119"/>
      <c r="I33" s="202">
        <f t="shared" si="0"/>
        <v>5.1213107701177325</v>
      </c>
      <c r="J33" s="233">
        <f>'[13]Rev_SP-12me'!BN32</f>
        <v>1.0356487233086979</v>
      </c>
      <c r="K33" s="233">
        <f>'[13]Rev_SP-12me'!BO32</f>
        <v>3.330706046809035</v>
      </c>
      <c r="L33" s="233">
        <f>'[13]Rev_SP-12me'!BQ32</f>
        <v>0.75495599999999996</v>
      </c>
      <c r="M33" s="119"/>
      <c r="N33" s="252">
        <f t="shared" si="1"/>
        <v>5.1213107701177325</v>
      </c>
      <c r="O33" s="202">
        <f t="shared" si="2"/>
        <v>8.9510398889647771</v>
      </c>
    </row>
    <row r="34" spans="2:15" ht="14.5" x14ac:dyDescent="0.25">
      <c r="B34" s="207" t="s">
        <v>939</v>
      </c>
      <c r="C34" s="16"/>
      <c r="D34" s="221">
        <f>'[13]Rev_SP-12me'!AQ33</f>
        <v>3.801372704223565</v>
      </c>
      <c r="E34" s="221">
        <f>'[13]Rev_SP-12me'!AT33</f>
        <v>0.75696218407490456</v>
      </c>
      <c r="F34" s="221">
        <f>'[13]Rev_SP-12me'!AU33</f>
        <v>2.0147275332384895</v>
      </c>
      <c r="G34" s="221">
        <f>'[13]Rev_SP-12me'!AW33</f>
        <v>0.52701299999999995</v>
      </c>
      <c r="H34" s="119"/>
      <c r="I34" s="202">
        <f t="shared" si="0"/>
        <v>3.298702717313394</v>
      </c>
      <c r="J34" s="221">
        <f>'[13]Rev_SP-12me'!BN33</f>
        <v>0.75696218407490456</v>
      </c>
      <c r="K34" s="221">
        <f>'[13]Rev_SP-12me'!BO33</f>
        <v>2.0147275332384895</v>
      </c>
      <c r="L34" s="221">
        <f>'[13]Rev_SP-12me'!BQ33</f>
        <v>0.52701299999999995</v>
      </c>
      <c r="M34" s="119"/>
      <c r="N34" s="252">
        <f t="shared" si="1"/>
        <v>3.298702717313394</v>
      </c>
      <c r="O34" s="202">
        <f t="shared" si="2"/>
        <v>8.6776619236738526</v>
      </c>
    </row>
    <row r="35" spans="2:15" ht="14.5" x14ac:dyDescent="0.25">
      <c r="B35" s="207" t="s">
        <v>959</v>
      </c>
      <c r="C35" s="16"/>
      <c r="D35" s="221">
        <f>'[13]Rev_SP-12me'!AQ34</f>
        <v>1.3788287176388454</v>
      </c>
      <c r="E35" s="221">
        <f>'[13]Rev_SP-12me'!AT34</f>
        <v>0.17964894861420944</v>
      </c>
      <c r="F35" s="221">
        <f>'[13]Rev_SP-12me'!AU34</f>
        <v>0.91002695364163788</v>
      </c>
      <c r="G35" s="221">
        <f>'[13]Rev_SP-12me'!AW34</f>
        <v>0.14549699999999999</v>
      </c>
      <c r="H35" s="119"/>
      <c r="I35" s="202">
        <f t="shared" si="0"/>
        <v>1.2351729022558473</v>
      </c>
      <c r="J35" s="221">
        <f>'[13]Rev_SP-12me'!BN34</f>
        <v>0.17964894861420944</v>
      </c>
      <c r="K35" s="221">
        <f>'[13]Rev_SP-12me'!BO34</f>
        <v>0.91002695364163788</v>
      </c>
      <c r="L35" s="221">
        <f>'[13]Rev_SP-12me'!BQ34</f>
        <v>0.14549699999999999</v>
      </c>
      <c r="M35" s="119"/>
      <c r="N35" s="252">
        <f t="shared" si="1"/>
        <v>1.2351729022558473</v>
      </c>
      <c r="O35" s="202">
        <f t="shared" si="2"/>
        <v>8.9581315391443308</v>
      </c>
    </row>
    <row r="36" spans="2:15" ht="14.5" x14ac:dyDescent="0.25">
      <c r="B36" s="207" t="s">
        <v>960</v>
      </c>
      <c r="C36" s="16"/>
      <c r="D36" s="221">
        <f>'[13]Rev_SP-12me'!AQ35</f>
        <v>0.54126874657187674</v>
      </c>
      <c r="E36" s="221">
        <f>'[13]Rev_SP-12me'!AT35</f>
        <v>9.9037590619583962E-2</v>
      </c>
      <c r="F36" s="221">
        <f>'[13]Rev_SP-12me'!AU35</f>
        <v>0.40595155992890752</v>
      </c>
      <c r="G36" s="221">
        <f>'[13]Rev_SP-12me'!AW35</f>
        <v>8.2446000000000005E-2</v>
      </c>
      <c r="H36" s="119"/>
      <c r="I36" s="202">
        <f t="shared" si="0"/>
        <v>0.58743515054849149</v>
      </c>
      <c r="J36" s="221">
        <f>'[13]Rev_SP-12me'!BN35</f>
        <v>9.9037590619583962E-2</v>
      </c>
      <c r="K36" s="221">
        <f>'[13]Rev_SP-12me'!BO35</f>
        <v>0.40595155992890752</v>
      </c>
      <c r="L36" s="221">
        <f>'[13]Rev_SP-12me'!BQ35</f>
        <v>8.2446000000000005E-2</v>
      </c>
      <c r="M36" s="119"/>
      <c r="N36" s="252">
        <f t="shared" si="1"/>
        <v>0.58743515054849149</v>
      </c>
      <c r="O36" s="202">
        <f t="shared" si="2"/>
        <v>10.852929423119466</v>
      </c>
    </row>
    <row r="37" spans="2:15" x14ac:dyDescent="0.25">
      <c r="B37" s="28" t="s">
        <v>961</v>
      </c>
      <c r="C37" s="16"/>
      <c r="D37" s="217">
        <f>'[13]Rev_SP-12me'!AQ36</f>
        <v>1036.1837644398211</v>
      </c>
      <c r="E37" s="217">
        <f>'[13]Rev_SP-12me'!AT36</f>
        <v>154.7423596043966</v>
      </c>
      <c r="F37" s="217">
        <f>'[13]Rev_SP-12me'!AU36</f>
        <v>795.05918365380342</v>
      </c>
      <c r="G37" s="217">
        <f>'[13]Rev_SP-12me'!AW36</f>
        <v>20.687716500000001</v>
      </c>
      <c r="H37" s="119"/>
      <c r="I37" s="219">
        <f t="shared" si="0"/>
        <v>970.48925975819998</v>
      </c>
      <c r="J37" s="217">
        <f>'[13]Rev_SP-12me'!BN36</f>
        <v>230.86911982183977</v>
      </c>
      <c r="K37" s="217">
        <f>'[13]Rev_SP-12me'!BO36</f>
        <v>795.05918365380342</v>
      </c>
      <c r="L37" s="217">
        <f>'[13]Rev_SP-12me'!BQ36</f>
        <v>20.687716500000001</v>
      </c>
      <c r="M37" s="119"/>
      <c r="N37" s="471">
        <f t="shared" si="1"/>
        <v>1046.6160199756432</v>
      </c>
      <c r="O37" s="202">
        <f t="shared" si="2"/>
        <v>10.100679588832026</v>
      </c>
    </row>
    <row r="38" spans="2:15" ht="14.5" x14ac:dyDescent="0.25">
      <c r="B38" s="207" t="s">
        <v>962</v>
      </c>
      <c r="C38" s="16"/>
      <c r="D38" s="221">
        <f>'[13]Rev_SP-12me'!AQ37</f>
        <v>996.15069351326576</v>
      </c>
      <c r="E38" s="221">
        <f>'[13]Rev_SP-12me'!AT37</f>
        <v>149.34987473712445</v>
      </c>
      <c r="F38" s="221">
        <f>'[13]Rev_SP-12me'!AU37</f>
        <v>767.03603400521467</v>
      </c>
      <c r="G38" s="221">
        <f>'[13]Rev_SP-12me'!AW37</f>
        <v>18.985331415095217</v>
      </c>
      <c r="H38" s="119"/>
      <c r="I38" s="202">
        <f t="shared" si="0"/>
        <v>935.37124015743427</v>
      </c>
      <c r="J38" s="221">
        <f>'[13]Rev_SP-12me'!BN37</f>
        <v>224.02481210568666</v>
      </c>
      <c r="K38" s="221">
        <f>'[13]Rev_SP-12me'!BO37</f>
        <v>767.03603400521467</v>
      </c>
      <c r="L38" s="221">
        <f>'[13]Rev_SP-12me'!BQ37</f>
        <v>18.985331415095217</v>
      </c>
      <c r="M38" s="119"/>
      <c r="N38" s="252">
        <f t="shared" si="1"/>
        <v>1010.0461775259965</v>
      </c>
      <c r="O38" s="202">
        <f t="shared" si="2"/>
        <v>10.139491786766957</v>
      </c>
    </row>
    <row r="39" spans="2:15" ht="14.5" x14ac:dyDescent="0.25">
      <c r="B39" s="207" t="s">
        <v>963</v>
      </c>
      <c r="C39" s="16"/>
      <c r="D39" s="221">
        <f>'[13]Rev_SP-12me'!AQ38</f>
        <v>0</v>
      </c>
      <c r="E39" s="221">
        <f>'[13]Rev_SP-12me'!AT38</f>
        <v>0</v>
      </c>
      <c r="F39" s="221">
        <f>'[13]Rev_SP-12me'!AU38</f>
        <v>0</v>
      </c>
      <c r="G39" s="221">
        <f>'[13]Rev_SP-12me'!AW38</f>
        <v>0</v>
      </c>
      <c r="H39" s="119"/>
      <c r="I39" s="202">
        <f t="shared" si="0"/>
        <v>0</v>
      </c>
      <c r="J39" s="221">
        <f>'[13]Rev_SP-12me'!BN38</f>
        <v>0</v>
      </c>
      <c r="K39" s="221">
        <f>'[13]Rev_SP-12me'!BO38</f>
        <v>0</v>
      </c>
      <c r="L39" s="221">
        <f>'[13]Rev_SP-12me'!BQ38</f>
        <v>0</v>
      </c>
      <c r="M39" s="119"/>
      <c r="N39" s="252">
        <f t="shared" si="1"/>
        <v>0</v>
      </c>
      <c r="O39" s="202"/>
    </row>
    <row r="40" spans="2:15" ht="14.5" x14ac:dyDescent="0.25">
      <c r="B40" s="207" t="s">
        <v>964</v>
      </c>
      <c r="C40" s="16"/>
      <c r="D40" s="221">
        <f>'[13]Rev_SP-12me'!AQ39</f>
        <v>0</v>
      </c>
      <c r="E40" s="221">
        <f>'[13]Rev_SP-12me'!AT39</f>
        <v>0</v>
      </c>
      <c r="F40" s="221">
        <f>'[13]Rev_SP-12me'!AU39</f>
        <v>0</v>
      </c>
      <c r="G40" s="221">
        <f>'[13]Rev_SP-12me'!AW39</f>
        <v>0</v>
      </c>
      <c r="H40" s="119"/>
      <c r="I40" s="202">
        <f t="shared" si="0"/>
        <v>0</v>
      </c>
      <c r="J40" s="221">
        <f>'[13]Rev_SP-12me'!BN39</f>
        <v>0</v>
      </c>
      <c r="K40" s="221">
        <f>'[13]Rev_SP-12me'!BO39</f>
        <v>0</v>
      </c>
      <c r="L40" s="221">
        <f>'[13]Rev_SP-12me'!BQ39</f>
        <v>0</v>
      </c>
      <c r="M40" s="119"/>
      <c r="N40" s="252">
        <f t="shared" si="1"/>
        <v>0</v>
      </c>
      <c r="O40" s="202"/>
    </row>
    <row r="41" spans="2:15" ht="14.5" x14ac:dyDescent="0.25">
      <c r="B41" s="207" t="s">
        <v>965</v>
      </c>
      <c r="C41" s="16"/>
      <c r="D41" s="221">
        <f>'[13]Rev_SP-12me'!AQ40</f>
        <v>0</v>
      </c>
      <c r="E41" s="221">
        <f>'[13]Rev_SP-12me'!AT40</f>
        <v>0</v>
      </c>
      <c r="F41" s="221">
        <f>'[13]Rev_SP-12me'!AU40</f>
        <v>0</v>
      </c>
      <c r="G41" s="221">
        <f>'[13]Rev_SP-12me'!AW40</f>
        <v>0</v>
      </c>
      <c r="H41" s="119"/>
      <c r="I41" s="202">
        <f t="shared" si="0"/>
        <v>0</v>
      </c>
      <c r="J41" s="221">
        <f>'[13]Rev_SP-12me'!BN40</f>
        <v>0</v>
      </c>
      <c r="K41" s="221">
        <f>'[13]Rev_SP-12me'!BO40</f>
        <v>0</v>
      </c>
      <c r="L41" s="221">
        <f>'[13]Rev_SP-12me'!BQ40</f>
        <v>0</v>
      </c>
      <c r="M41" s="119"/>
      <c r="N41" s="252">
        <f t="shared" si="1"/>
        <v>0</v>
      </c>
      <c r="O41" s="202"/>
    </row>
    <row r="42" spans="2:15" ht="14.5" x14ac:dyDescent="0.25">
      <c r="B42" s="207" t="s">
        <v>966</v>
      </c>
      <c r="C42" s="16"/>
      <c r="D42" s="221">
        <f>'[13]Rev_SP-12me'!AQ41</f>
        <v>40.033070926555411</v>
      </c>
      <c r="E42" s="221">
        <f>'[13]Rev_SP-12me'!AT41</f>
        <v>5.3924848672721479</v>
      </c>
      <c r="F42" s="221">
        <f>'[13]Rev_SP-12me'!AU41</f>
        <v>28.023149648588788</v>
      </c>
      <c r="G42" s="221">
        <f>'[13]Rev_SP-12me'!AW41</f>
        <v>1.7023850849047839</v>
      </c>
      <c r="H42" s="119"/>
      <c r="I42" s="202">
        <f t="shared" si="0"/>
        <v>35.11801960076572</v>
      </c>
      <c r="J42" s="221">
        <f>'[13]Rev_SP-12me'!BN41</f>
        <v>6.8443077161531107</v>
      </c>
      <c r="K42" s="221">
        <f>'[13]Rev_SP-12me'!BO41</f>
        <v>28.023149648588788</v>
      </c>
      <c r="L42" s="221">
        <f>'[13]Rev_SP-12me'!BQ41</f>
        <v>1.7023850849047839</v>
      </c>
      <c r="M42" s="119"/>
      <c r="N42" s="252">
        <f t="shared" si="1"/>
        <v>36.569842449646679</v>
      </c>
      <c r="O42" s="202">
        <f>N42*10/D42</f>
        <v>9.1349081155271943</v>
      </c>
    </row>
    <row r="43" spans="2:15" ht="14.5" x14ac:dyDescent="0.25">
      <c r="B43" s="207" t="s">
        <v>967</v>
      </c>
      <c r="C43" s="16"/>
      <c r="D43" s="221">
        <f>'[13]Rev_SP-12me'!AQ42</f>
        <v>0</v>
      </c>
      <c r="E43" s="221">
        <f>'[13]Rev_SP-12me'!AT42</f>
        <v>0</v>
      </c>
      <c r="F43" s="221">
        <f>'[13]Rev_SP-12me'!AU42</f>
        <v>0</v>
      </c>
      <c r="G43" s="221">
        <f>'[13]Rev_SP-12me'!AW42</f>
        <v>0</v>
      </c>
      <c r="H43" s="119"/>
      <c r="I43" s="202">
        <f t="shared" ref="I43:I70" si="3">SUM(E43:H43)</f>
        <v>0</v>
      </c>
      <c r="J43" s="221">
        <f>'[13]Rev_SP-12me'!BN42</f>
        <v>0</v>
      </c>
      <c r="K43" s="221">
        <f>'[13]Rev_SP-12me'!BO42</f>
        <v>0</v>
      </c>
      <c r="L43" s="221">
        <f>'[13]Rev_SP-12me'!BQ42</f>
        <v>0</v>
      </c>
      <c r="M43" s="119"/>
      <c r="N43" s="252">
        <f t="shared" ref="N43:N70" si="4">SUM(J43:M43)</f>
        <v>0</v>
      </c>
      <c r="O43" s="202"/>
    </row>
    <row r="44" spans="2:15" x14ac:dyDescent="0.25">
      <c r="B44" s="28" t="s">
        <v>968</v>
      </c>
      <c r="C44" s="16"/>
      <c r="D44" s="217">
        <f>'[13]Rev_SP-12me'!AQ43</f>
        <v>9.5251397831463791</v>
      </c>
      <c r="E44" s="217">
        <f>'[13]Rev_SP-12me'!AT43</f>
        <v>0.51495248256000004</v>
      </c>
      <c r="F44" s="217">
        <f>'[13]Rev_SP-12me'!AU43</f>
        <v>3.8100559132585512</v>
      </c>
      <c r="G44" s="217">
        <f>'[13]Rev_SP-12me'!AW43</f>
        <v>0.29886000000000001</v>
      </c>
      <c r="H44" s="119"/>
      <c r="I44" s="219">
        <f t="shared" si="3"/>
        <v>4.623868395818552</v>
      </c>
      <c r="J44" s="217">
        <f>'[13]Rev_SP-12me'!BN43</f>
        <v>0.51495248256000004</v>
      </c>
      <c r="K44" s="217">
        <f>'[13]Rev_SP-12me'!BO43</f>
        <v>3.8100559132585512</v>
      </c>
      <c r="L44" s="217">
        <f>'[13]Rev_SP-12me'!BQ43</f>
        <v>0.29886000000000001</v>
      </c>
      <c r="M44" s="119"/>
      <c r="N44" s="471">
        <f t="shared" si="4"/>
        <v>4.623868395818552</v>
      </c>
      <c r="O44" s="202">
        <f t="shared" ref="O44:O51" si="5">N44*10/D44</f>
        <v>4.8543837687295115</v>
      </c>
    </row>
    <row r="45" spans="2:15" ht="14.5" x14ac:dyDescent="0.25">
      <c r="B45" s="207" t="s">
        <v>155</v>
      </c>
      <c r="C45" s="16"/>
      <c r="D45" s="221">
        <f>'[13]Rev_SP-12me'!AQ44</f>
        <v>9.294721291328214</v>
      </c>
      <c r="E45" s="221">
        <f>'[13]Rev_SP-12me'!AT44</f>
        <v>0.51495248256000004</v>
      </c>
      <c r="F45" s="221">
        <f>'[13]Rev_SP-12me'!AU44</f>
        <v>3.7178885165312856</v>
      </c>
      <c r="G45" s="221">
        <f>'[13]Rev_SP-12me'!AW44</f>
        <v>0.28667999999999999</v>
      </c>
      <c r="H45" s="119"/>
      <c r="I45" s="202">
        <f t="shared" si="3"/>
        <v>4.5195209990912852</v>
      </c>
      <c r="J45" s="221">
        <f>'[13]Rev_SP-12me'!BN44</f>
        <v>0.51495248256000004</v>
      </c>
      <c r="K45" s="221">
        <f>'[13]Rev_SP-12me'!BO44</f>
        <v>3.7178885165312856</v>
      </c>
      <c r="L45" s="221">
        <f>'[13]Rev_SP-12me'!BQ44</f>
        <v>0.28667999999999999</v>
      </c>
      <c r="M45" s="119"/>
      <c r="N45" s="252">
        <f t="shared" si="4"/>
        <v>4.5195209990912852</v>
      </c>
      <c r="O45" s="202">
        <f t="shared" si="5"/>
        <v>4.8624599462792997</v>
      </c>
    </row>
    <row r="46" spans="2:15" ht="14.5" x14ac:dyDescent="0.25">
      <c r="B46" s="207" t="s">
        <v>970</v>
      </c>
      <c r="C46" s="16"/>
      <c r="D46" s="221">
        <f>'[13]Rev_SP-12me'!AQ45</f>
        <v>0.2304184918181644</v>
      </c>
      <c r="E46" s="221">
        <f>'[13]Rev_SP-12me'!AT45</f>
        <v>0</v>
      </c>
      <c r="F46" s="221">
        <f>'[13]Rev_SP-12me'!AU45</f>
        <v>9.216739672726576E-2</v>
      </c>
      <c r="G46" s="221">
        <f>'[13]Rev_SP-12me'!AW45</f>
        <v>1.218E-2</v>
      </c>
      <c r="H46" s="119"/>
      <c r="I46" s="202">
        <f t="shared" si="3"/>
        <v>0.10434739672726576</v>
      </c>
      <c r="J46" s="221">
        <f>'[13]Rev_SP-12me'!BN45</f>
        <v>0</v>
      </c>
      <c r="K46" s="221">
        <f>'[13]Rev_SP-12me'!BO45</f>
        <v>9.216739672726576E-2</v>
      </c>
      <c r="L46" s="221">
        <f>'[13]Rev_SP-12me'!BQ45</f>
        <v>1.218E-2</v>
      </c>
      <c r="M46" s="119"/>
      <c r="N46" s="252">
        <f t="shared" si="4"/>
        <v>0.10434739672726576</v>
      </c>
      <c r="O46" s="202">
        <f t="shared" si="5"/>
        <v>4.5286034078207535</v>
      </c>
    </row>
    <row r="47" spans="2:15" x14ac:dyDescent="0.25">
      <c r="B47" s="28" t="s">
        <v>971</v>
      </c>
      <c r="C47" s="16"/>
      <c r="D47" s="217">
        <f>'[13]Rev_SP-12me'!AQ46</f>
        <v>12466.504051953172</v>
      </c>
      <c r="E47" s="217">
        <f>'[13]Rev_SP-12me'!AT46</f>
        <v>4.7331119861019948E-2</v>
      </c>
      <c r="F47" s="217">
        <f>'[13]Rev_SP-12me'!AU46</f>
        <v>9.8930454776660408</v>
      </c>
      <c r="G47" s="217">
        <f>'[13]Rev_SP-12me'!AW46</f>
        <v>50.103001253647172</v>
      </c>
      <c r="H47" s="119"/>
      <c r="I47" s="219">
        <f t="shared" si="3"/>
        <v>60.043377851174235</v>
      </c>
      <c r="J47" s="217">
        <f>'[13]Rev_SP-12me'!BN46</f>
        <v>4.7331119861019948E-2</v>
      </c>
      <c r="K47" s="217">
        <f>'[13]Rev_SP-12me'!BO46</f>
        <v>9.8930454776660408</v>
      </c>
      <c r="L47" s="217">
        <f>'[13]Rev_SP-12me'!BQ46</f>
        <v>50.103001253647172</v>
      </c>
      <c r="M47" s="119"/>
      <c r="N47" s="471">
        <f t="shared" si="4"/>
        <v>60.043377851174235</v>
      </c>
      <c r="O47" s="202">
        <f t="shared" si="5"/>
        <v>4.8163765560054528E-2</v>
      </c>
    </row>
    <row r="48" spans="2:15" x14ac:dyDescent="0.25">
      <c r="B48" s="205" t="s">
        <v>972</v>
      </c>
      <c r="C48" s="16"/>
      <c r="D48" s="233">
        <f>'[13]Rev_SP-12me'!AQ47</f>
        <v>12464.083170943606</v>
      </c>
      <c r="E48" s="233">
        <f>'[13]Rev_SP-12me'!AT47</f>
        <v>0</v>
      </c>
      <c r="F48" s="233">
        <f>'[13]Rev_SP-12me'!AU47</f>
        <v>8.9246930738397623</v>
      </c>
      <c r="G48" s="233">
        <f>'[13]Rev_SP-12me'!AW47</f>
        <v>50.090694787228891</v>
      </c>
      <c r="H48" s="119"/>
      <c r="I48" s="202">
        <f t="shared" si="3"/>
        <v>59.015387861068653</v>
      </c>
      <c r="J48" s="233">
        <f>'[13]Rev_SP-12me'!BN47</f>
        <v>0</v>
      </c>
      <c r="K48" s="233">
        <f>'[13]Rev_SP-12me'!BO47</f>
        <v>8.9246930738397623</v>
      </c>
      <c r="L48" s="233">
        <f>'[13]Rev_SP-12me'!BQ47</f>
        <v>50.090694787228891</v>
      </c>
      <c r="M48" s="119"/>
      <c r="N48" s="252">
        <f t="shared" si="4"/>
        <v>59.015387861068653</v>
      </c>
      <c r="O48" s="202">
        <f t="shared" si="5"/>
        <v>4.7348358520782265E-2</v>
      </c>
    </row>
    <row r="49" spans="2:15" ht="14.5" x14ac:dyDescent="0.25">
      <c r="B49" s="207" t="s">
        <v>973</v>
      </c>
      <c r="C49" s="16"/>
      <c r="D49" s="221">
        <f>'[13]Rev_SP-12me'!AQ48</f>
        <v>35.698772295359049</v>
      </c>
      <c r="E49" s="221">
        <f>'[13]Rev_SP-12me'!AT48</f>
        <v>0</v>
      </c>
      <c r="F49" s="221">
        <f>'[13]Rev_SP-12me'!AU48</f>
        <v>8.9246930738397623</v>
      </c>
      <c r="G49" s="221">
        <f>'[13]Rev_SP-12me'!AW48</f>
        <v>7.5166507959427128E-2</v>
      </c>
      <c r="H49" s="119"/>
      <c r="I49" s="202">
        <f t="shared" si="3"/>
        <v>8.9998595817991891</v>
      </c>
      <c r="J49" s="221">
        <f>'[13]Rev_SP-12me'!BN48</f>
        <v>0</v>
      </c>
      <c r="K49" s="221">
        <f>'[13]Rev_SP-12me'!BO48</f>
        <v>8.9246930738397623</v>
      </c>
      <c r="L49" s="221">
        <f>'[13]Rev_SP-12me'!BQ48</f>
        <v>7.5166507959427128E-2</v>
      </c>
      <c r="M49" s="119"/>
      <c r="N49" s="252">
        <f t="shared" si="4"/>
        <v>8.9998595817991891</v>
      </c>
      <c r="O49" s="202">
        <f t="shared" si="5"/>
        <v>2.5210557683433832</v>
      </c>
    </row>
    <row r="50" spans="2:15" ht="14.5" x14ac:dyDescent="0.25">
      <c r="B50" s="205" t="s">
        <v>975</v>
      </c>
      <c r="C50" s="16"/>
      <c r="D50" s="221">
        <f>'[13]Rev_SP-12me'!AQ49</f>
        <v>12428.384398648248</v>
      </c>
      <c r="E50" s="221">
        <f>'[13]Rev_SP-12me'!AT49</f>
        <v>0</v>
      </c>
      <c r="F50" s="221">
        <f>'[13]Rev_SP-12me'!AU49</f>
        <v>0</v>
      </c>
      <c r="G50" s="221">
        <f>'[13]Rev_SP-12me'!AW49</f>
        <v>0</v>
      </c>
      <c r="H50" s="119"/>
      <c r="I50" s="202">
        <f t="shared" si="3"/>
        <v>0</v>
      </c>
      <c r="J50" s="221">
        <f>'[13]Rev_SP-12me'!BN49</f>
        <v>0</v>
      </c>
      <c r="K50" s="221">
        <f>'[13]Rev_SP-12me'!BO49</f>
        <v>0</v>
      </c>
      <c r="L50" s="221">
        <f>'[13]Rev_SP-12me'!BQ49</f>
        <v>0</v>
      </c>
      <c r="M50" s="119"/>
      <c r="N50" s="252">
        <f t="shared" si="4"/>
        <v>0</v>
      </c>
      <c r="O50" s="202">
        <f t="shared" si="5"/>
        <v>0</v>
      </c>
    </row>
    <row r="51" spans="2:15" ht="14.5" x14ac:dyDescent="0.25">
      <c r="B51" s="207" t="s">
        <v>1031</v>
      </c>
      <c r="C51" s="16"/>
      <c r="D51" s="221">
        <f>'[13]Rev_SP-12me'!AQ50</f>
        <v>12428.384398648248</v>
      </c>
      <c r="E51" s="221">
        <f>'[13]Rev_SP-12me'!AT50</f>
        <v>0</v>
      </c>
      <c r="F51" s="221">
        <f>'[13]Rev_SP-12me'!AU50</f>
        <v>0</v>
      </c>
      <c r="G51" s="221">
        <f>'[13]Rev_SP-12me'!AW50</f>
        <v>50.015528279269461</v>
      </c>
      <c r="H51" s="119"/>
      <c r="I51" s="202">
        <f t="shared" si="3"/>
        <v>50.015528279269461</v>
      </c>
      <c r="J51" s="221">
        <f>'[13]Rev_SP-12me'!BN50</f>
        <v>0</v>
      </c>
      <c r="K51" s="221">
        <f>'[13]Rev_SP-12me'!BO50</f>
        <v>0</v>
      </c>
      <c r="L51" s="221">
        <f>'[13]Rev_SP-12me'!BQ50</f>
        <v>50.015528279269461</v>
      </c>
      <c r="M51" s="119"/>
      <c r="N51" s="252">
        <f t="shared" si="4"/>
        <v>50.015528279269461</v>
      </c>
      <c r="O51" s="202">
        <f t="shared" si="5"/>
        <v>4.0242984667185955E-2</v>
      </c>
    </row>
    <row r="52" spans="2:15" ht="14.5" x14ac:dyDescent="0.25">
      <c r="B52" s="207" t="s">
        <v>1032</v>
      </c>
      <c r="C52" s="16"/>
      <c r="D52" s="221">
        <f>'[13]Rev_SP-12me'!AQ51</f>
        <v>0</v>
      </c>
      <c r="E52" s="221">
        <f>'[13]Rev_SP-12me'!AT51</f>
        <v>0</v>
      </c>
      <c r="F52" s="221">
        <f>'[13]Rev_SP-12me'!AU51</f>
        <v>0</v>
      </c>
      <c r="G52" s="221">
        <f>'[13]Rev_SP-12me'!AW51</f>
        <v>0</v>
      </c>
      <c r="H52" s="119"/>
      <c r="I52" s="202">
        <f t="shared" si="3"/>
        <v>0</v>
      </c>
      <c r="J52" s="221">
        <f>'[13]Rev_SP-12me'!BN51</f>
        <v>0</v>
      </c>
      <c r="K52" s="221">
        <f>'[13]Rev_SP-12me'!BO51</f>
        <v>0</v>
      </c>
      <c r="L52" s="221">
        <f>'[13]Rev_SP-12me'!BQ51</f>
        <v>0</v>
      </c>
      <c r="M52" s="119"/>
      <c r="N52" s="252">
        <f t="shared" si="4"/>
        <v>0</v>
      </c>
      <c r="O52" s="202"/>
    </row>
    <row r="53" spans="2:15" x14ac:dyDescent="0.25">
      <c r="B53" s="205" t="s">
        <v>976</v>
      </c>
      <c r="C53" s="16"/>
      <c r="D53" s="233">
        <f>'[13]Rev_SP-12me'!AQ52</f>
        <v>2.4208810095656954</v>
      </c>
      <c r="E53" s="233">
        <f>'[13]Rev_SP-12me'!AT52</f>
        <v>4.7331119861019948E-2</v>
      </c>
      <c r="F53" s="233">
        <f>'[13]Rev_SP-12me'!AU52</f>
        <v>0.96835240382627819</v>
      </c>
      <c r="G53" s="233">
        <f>'[13]Rev_SP-12me'!AW52</f>
        <v>1.2306466418277874E-2</v>
      </c>
      <c r="H53" s="119"/>
      <c r="I53" s="202">
        <f t="shared" si="3"/>
        <v>1.027989990105576</v>
      </c>
      <c r="J53" s="233">
        <f>'[13]Rev_SP-12me'!BN52</f>
        <v>4.7331119861019948E-2</v>
      </c>
      <c r="K53" s="233">
        <f>'[13]Rev_SP-12me'!BO52</f>
        <v>0.96835240382627819</v>
      </c>
      <c r="L53" s="233">
        <f>'[13]Rev_SP-12me'!BQ52</f>
        <v>1.2306466418277874E-2</v>
      </c>
      <c r="M53" s="119"/>
      <c r="N53" s="252">
        <f t="shared" si="4"/>
        <v>1.027989990105576</v>
      </c>
      <c r="O53" s="202">
        <f t="shared" ref="O53:O62" si="6">N53*10/D53</f>
        <v>4.2463466235789786</v>
      </c>
    </row>
    <row r="54" spans="2:15" ht="14.5" x14ac:dyDescent="0.25">
      <c r="B54" s="207" t="s">
        <v>977</v>
      </c>
      <c r="C54" s="16"/>
      <c r="D54" s="221">
        <f>'[13]Rev_SP-12me'!AQ53</f>
        <v>2.4208810095656954</v>
      </c>
      <c r="E54" s="221">
        <f>'[13]Rev_SP-12me'!AT53</f>
        <v>4.7331119861019948E-2</v>
      </c>
      <c r="F54" s="221">
        <f>'[13]Rev_SP-12me'!AU53</f>
        <v>0.96835240382627819</v>
      </c>
      <c r="G54" s="221">
        <f>'[13]Rev_SP-12me'!AW53</f>
        <v>1.2306466418277874E-2</v>
      </c>
      <c r="H54" s="119"/>
      <c r="I54" s="202">
        <f t="shared" si="3"/>
        <v>1.027989990105576</v>
      </c>
      <c r="J54" s="221">
        <f>'[13]Rev_SP-12me'!BN53</f>
        <v>4.7331119861019948E-2</v>
      </c>
      <c r="K54" s="221">
        <f>'[13]Rev_SP-12me'!BO53</f>
        <v>0.96835240382627819</v>
      </c>
      <c r="L54" s="221">
        <f>'[13]Rev_SP-12me'!BQ53</f>
        <v>1.2306466418277874E-2</v>
      </c>
      <c r="M54" s="119"/>
      <c r="N54" s="252">
        <f t="shared" si="4"/>
        <v>1.027989990105576</v>
      </c>
      <c r="O54" s="202">
        <f t="shared" si="6"/>
        <v>4.2463466235789786</v>
      </c>
    </row>
    <row r="55" spans="2:15" x14ac:dyDescent="0.25">
      <c r="B55" s="28" t="s">
        <v>979</v>
      </c>
      <c r="C55" s="16"/>
      <c r="D55" s="217">
        <f>'[13]Rev_SP-12me'!AQ54</f>
        <v>255.64760148939069</v>
      </c>
      <c r="E55" s="217">
        <f>'[13]Rev_SP-12me'!AT54</f>
        <v>7.6820056476566148</v>
      </c>
      <c r="F55" s="217">
        <f>'[13]Rev_SP-12me'!AU54</f>
        <v>196.71713000317186</v>
      </c>
      <c r="G55" s="217">
        <f>'[13]Rev_SP-12me'!AW54</f>
        <v>11.210643129008423</v>
      </c>
      <c r="H55" s="119"/>
      <c r="I55" s="219">
        <f t="shared" si="3"/>
        <v>215.60977877983689</v>
      </c>
      <c r="J55" s="217">
        <f>'[13]Rev_SP-12me'!BN54</f>
        <v>7.6820056476566148</v>
      </c>
      <c r="K55" s="217">
        <f>'[13]Rev_SP-12me'!BO54</f>
        <v>196.71713000317186</v>
      </c>
      <c r="L55" s="217">
        <f>'[13]Rev_SP-12me'!BQ54</f>
        <v>11.210643129008423</v>
      </c>
      <c r="M55" s="119"/>
      <c r="N55" s="471">
        <f t="shared" si="4"/>
        <v>215.60977877983689</v>
      </c>
      <c r="O55" s="202">
        <f t="shared" si="6"/>
        <v>8.4338666791201877</v>
      </c>
    </row>
    <row r="56" spans="2:15" ht="14.5" x14ac:dyDescent="0.25">
      <c r="B56" s="207" t="s">
        <v>980</v>
      </c>
      <c r="C56" s="16"/>
      <c r="D56" s="221">
        <f>'[13]Rev_SP-12me'!AQ55</f>
        <v>78.541536914725853</v>
      </c>
      <c r="E56" s="221">
        <f>'[13]Rev_SP-12me'!AT55</f>
        <v>2.7777727127839822</v>
      </c>
      <c r="F56" s="221">
        <f>'[13]Rev_SP-12me'!AU55</f>
        <v>55.764491209455358</v>
      </c>
      <c r="G56" s="221">
        <f>'[13]Rev_SP-12me'!AW55</f>
        <v>5.1905867737549869</v>
      </c>
      <c r="H56" s="119"/>
      <c r="I56" s="202">
        <f t="shared" si="3"/>
        <v>63.73285069599433</v>
      </c>
      <c r="J56" s="221">
        <f>'[13]Rev_SP-12me'!BN55</f>
        <v>2.7777727127839822</v>
      </c>
      <c r="K56" s="221">
        <f>'[13]Rev_SP-12me'!BO55</f>
        <v>55.764491209455358</v>
      </c>
      <c r="L56" s="221">
        <f>'[13]Rev_SP-12me'!BQ55</f>
        <v>5.1905867737549869</v>
      </c>
      <c r="M56" s="119"/>
      <c r="N56" s="252">
        <f t="shared" si="4"/>
        <v>63.73285069599433</v>
      </c>
      <c r="O56" s="202">
        <f t="shared" si="6"/>
        <v>8.1145408149054159</v>
      </c>
    </row>
    <row r="57" spans="2:15" ht="14.5" x14ac:dyDescent="0.25">
      <c r="B57" s="207" t="s">
        <v>981</v>
      </c>
      <c r="C57" s="16"/>
      <c r="D57" s="221">
        <f>'[13]Rev_SP-12me'!AQ56</f>
        <v>50.065470235240056</v>
      </c>
      <c r="E57" s="221">
        <f>'[13]Rev_SP-12me'!AT56</f>
        <v>1.3442965861125904</v>
      </c>
      <c r="F57" s="221">
        <f>'[13]Rev_SP-12me'!AU56</f>
        <v>38.049757378782445</v>
      </c>
      <c r="G57" s="221">
        <f>'[13]Rev_SP-12me'!AW56</f>
        <v>1.7546623264371213</v>
      </c>
      <c r="H57" s="119"/>
      <c r="I57" s="202">
        <f t="shared" si="3"/>
        <v>41.148716291332157</v>
      </c>
      <c r="J57" s="221">
        <f>'[13]Rev_SP-12me'!BN56</f>
        <v>1.3442965861125904</v>
      </c>
      <c r="K57" s="221">
        <f>'[13]Rev_SP-12me'!BO56</f>
        <v>38.049757378782445</v>
      </c>
      <c r="L57" s="221">
        <f>'[13]Rev_SP-12me'!BQ56</f>
        <v>1.7546623264371213</v>
      </c>
      <c r="M57" s="119"/>
      <c r="N57" s="252">
        <f t="shared" si="4"/>
        <v>41.148716291332157</v>
      </c>
      <c r="O57" s="202">
        <f t="shared" si="6"/>
        <v>8.2189812855025224</v>
      </c>
    </row>
    <row r="58" spans="2:15" ht="14.5" x14ac:dyDescent="0.25">
      <c r="B58" s="207" t="s">
        <v>982</v>
      </c>
      <c r="C58" s="16"/>
      <c r="D58" s="221">
        <f>'[13]Rev_SP-12me'!AQ57</f>
        <v>127.04059433942479</v>
      </c>
      <c r="E58" s="221">
        <f>'[13]Rev_SP-12me'!AT57</f>
        <v>3.5599363487600422</v>
      </c>
      <c r="F58" s="221">
        <f>'[13]Rev_SP-12me'!AU57</f>
        <v>102.90288141493406</v>
      </c>
      <c r="G58" s="221">
        <f>'[13]Rev_SP-12me'!AW57</f>
        <v>4.2653940288163144</v>
      </c>
      <c r="H58" s="119"/>
      <c r="I58" s="202">
        <f t="shared" si="3"/>
        <v>110.72821179251042</v>
      </c>
      <c r="J58" s="221">
        <f>'[13]Rev_SP-12me'!BN57</f>
        <v>3.5599363487600422</v>
      </c>
      <c r="K58" s="221">
        <f>'[13]Rev_SP-12me'!BO57</f>
        <v>102.90288141493406</v>
      </c>
      <c r="L58" s="221">
        <f>'[13]Rev_SP-12me'!BQ57</f>
        <v>4.2653940288163144</v>
      </c>
      <c r="M58" s="119"/>
      <c r="N58" s="252">
        <f t="shared" si="4"/>
        <v>110.72821179251042</v>
      </c>
      <c r="O58" s="202">
        <f t="shared" si="6"/>
        <v>8.7159708570528842</v>
      </c>
    </row>
    <row r="59" spans="2:15" x14ac:dyDescent="0.25">
      <c r="B59" s="28" t="s">
        <v>983</v>
      </c>
      <c r="C59" s="16"/>
      <c r="D59" s="217">
        <f>'[13]Rev_SP-12me'!AQ65</f>
        <v>251.02348814246264</v>
      </c>
      <c r="E59" s="217">
        <f>'[13]Rev_SP-12me'!AT65</f>
        <v>6.8461784002357238</v>
      </c>
      <c r="F59" s="217">
        <f>'[13]Rev_SP-12me'!AU65</f>
        <v>157.61505085213764</v>
      </c>
      <c r="G59" s="217">
        <f>'[13]Rev_SP-12me'!AW65</f>
        <v>5.2343008709915768</v>
      </c>
      <c r="H59" s="119"/>
      <c r="I59" s="219">
        <f t="shared" si="3"/>
        <v>169.69553012336493</v>
      </c>
      <c r="J59" s="217">
        <f>'[13]Rev_SP-12me'!BN65</f>
        <v>6.8461784002357238</v>
      </c>
      <c r="K59" s="217">
        <f>'[13]Rev_SP-12me'!BO65</f>
        <v>157.61505085213764</v>
      </c>
      <c r="L59" s="217">
        <f>'[13]Rev_SP-12me'!BQ65</f>
        <v>5.2343008709915768</v>
      </c>
      <c r="M59" s="119"/>
      <c r="N59" s="471">
        <f t="shared" si="4"/>
        <v>169.69553012336493</v>
      </c>
      <c r="O59" s="202">
        <f t="shared" si="6"/>
        <v>6.7601454899335209</v>
      </c>
    </row>
    <row r="60" spans="2:15" ht="14.5" x14ac:dyDescent="0.25">
      <c r="B60" s="207" t="s">
        <v>980</v>
      </c>
      <c r="C60" s="16"/>
      <c r="D60" s="221">
        <f>'[13]Rev_SP-12me'!AQ66</f>
        <v>193.32884349390821</v>
      </c>
      <c r="E60" s="221">
        <f>'[13]Rev_SP-12me'!AT66</f>
        <v>4.7354854327856701</v>
      </c>
      <c r="F60" s="221">
        <f>'[13]Rev_SP-12me'!AU66</f>
        <v>115.99730609634494</v>
      </c>
      <c r="G60" s="221">
        <f>'[13]Rev_SP-12me'!AW66</f>
        <v>3.7703203264371217</v>
      </c>
      <c r="H60" s="119"/>
      <c r="I60" s="202">
        <f t="shared" si="3"/>
        <v>124.50311185556772</v>
      </c>
      <c r="J60" s="221">
        <f>'[13]Rev_SP-12me'!BN66</f>
        <v>4.7354854327856701</v>
      </c>
      <c r="K60" s="221">
        <f>'[13]Rev_SP-12me'!BO66</f>
        <v>115.99730609634494</v>
      </c>
      <c r="L60" s="221">
        <f>'[13]Rev_SP-12me'!BQ66</f>
        <v>3.7703203264371217</v>
      </c>
      <c r="M60" s="119"/>
      <c r="N60" s="252">
        <f t="shared" si="4"/>
        <v>124.50311185556772</v>
      </c>
      <c r="O60" s="202">
        <f t="shared" si="6"/>
        <v>6.4399656877630278</v>
      </c>
    </row>
    <row r="61" spans="2:15" ht="14.5" x14ac:dyDescent="0.25">
      <c r="B61" s="207" t="s">
        <v>981</v>
      </c>
      <c r="C61" s="16"/>
      <c r="D61" s="221">
        <f>'[13]Rev_SP-12me'!AQ67</f>
        <v>44.603703542172831</v>
      </c>
      <c r="E61" s="221">
        <f>'[13]Rev_SP-12me'!AT67</f>
        <v>1.235900015979942</v>
      </c>
      <c r="F61" s="221">
        <f>'[13]Rev_SP-12me'!AU67</f>
        <v>31.668629514942705</v>
      </c>
      <c r="G61" s="221">
        <f>'[13]Rev_SP-12me'!AW67</f>
        <v>0.90803728993645627</v>
      </c>
      <c r="H61" s="119"/>
      <c r="I61" s="202">
        <f t="shared" si="3"/>
        <v>33.812566820859104</v>
      </c>
      <c r="J61" s="221">
        <f>'[13]Rev_SP-12me'!BN67</f>
        <v>1.235900015979942</v>
      </c>
      <c r="K61" s="221">
        <f>'[13]Rev_SP-12me'!BO67</f>
        <v>31.668629514942705</v>
      </c>
      <c r="L61" s="221">
        <f>'[13]Rev_SP-12me'!BQ67</f>
        <v>0.90803728993645627</v>
      </c>
      <c r="M61" s="119"/>
      <c r="N61" s="252">
        <f t="shared" si="4"/>
        <v>33.812566820859104</v>
      </c>
      <c r="O61" s="202">
        <f t="shared" si="6"/>
        <v>7.5806635179720674</v>
      </c>
    </row>
    <row r="62" spans="2:15" ht="14.5" x14ac:dyDescent="0.25">
      <c r="B62" s="207" t="s">
        <v>982</v>
      </c>
      <c r="C62" s="16"/>
      <c r="D62" s="221">
        <f>'[13]Rev_SP-12me'!AQ68</f>
        <v>13.090941106381598</v>
      </c>
      <c r="E62" s="221">
        <f>'[13]Rev_SP-12me'!AT68</f>
        <v>0.87479295147011227</v>
      </c>
      <c r="F62" s="221">
        <f>'[13]Rev_SP-12me'!AU68</f>
        <v>9.9491152408500145</v>
      </c>
      <c r="G62" s="221">
        <f>'[13]Rev_SP-12me'!AW68</f>
        <v>0.55594325461799898</v>
      </c>
      <c r="H62" s="119"/>
      <c r="I62" s="202">
        <f t="shared" si="3"/>
        <v>11.379851446938126</v>
      </c>
      <c r="J62" s="221">
        <f>'[13]Rev_SP-12me'!BN68</f>
        <v>0.87479295147011227</v>
      </c>
      <c r="K62" s="221">
        <f>'[13]Rev_SP-12me'!BO68</f>
        <v>9.9491152408500145</v>
      </c>
      <c r="L62" s="221">
        <f>'[13]Rev_SP-12me'!BQ68</f>
        <v>0.55594325461799898</v>
      </c>
      <c r="M62" s="119"/>
      <c r="N62" s="252">
        <f t="shared" si="4"/>
        <v>11.379851446938126</v>
      </c>
      <c r="O62" s="202">
        <f t="shared" si="6"/>
        <v>8.6929208178857778</v>
      </c>
    </row>
    <row r="63" spans="2:15" x14ac:dyDescent="0.25">
      <c r="B63" s="28" t="s">
        <v>1100</v>
      </c>
      <c r="C63" s="16"/>
      <c r="D63" s="217">
        <f>'[13]Rev_SP-12me'!AQ69</f>
        <v>0</v>
      </c>
      <c r="E63" s="217">
        <f>'[13]Rev_SP-12me'!AT69</f>
        <v>0</v>
      </c>
      <c r="F63" s="217">
        <f>'[13]Rev_SP-12me'!AU69</f>
        <v>0</v>
      </c>
      <c r="G63" s="217">
        <f>'[13]Rev_SP-12me'!AW69</f>
        <v>0</v>
      </c>
      <c r="H63" s="119"/>
      <c r="I63" s="202">
        <f t="shared" si="3"/>
        <v>0</v>
      </c>
      <c r="J63" s="217">
        <f>'[13]Rev_SP-12me'!BN69</f>
        <v>0</v>
      </c>
      <c r="K63" s="217">
        <f>'[13]Rev_SP-12me'!BO69</f>
        <v>0</v>
      </c>
      <c r="L63" s="217">
        <f>'[13]Rev_SP-12me'!BQ69</f>
        <v>0</v>
      </c>
      <c r="M63" s="119"/>
      <c r="N63" s="252">
        <f t="shared" si="4"/>
        <v>0</v>
      </c>
      <c r="O63" s="202"/>
    </row>
    <row r="64" spans="2:15" x14ac:dyDescent="0.25">
      <c r="B64" s="28" t="s">
        <v>986</v>
      </c>
      <c r="C64" s="16"/>
      <c r="D64" s="217">
        <f>'[13]Rev_SP-12me'!AQ58</f>
        <v>98.849996353378216</v>
      </c>
      <c r="E64" s="217">
        <f>'[13]Rev_SP-12me'!AT58</f>
        <v>2.1509142376681618</v>
      </c>
      <c r="F64" s="217">
        <f>'[13]Rev_SP-12me'!AU58</f>
        <v>78.450761018116353</v>
      </c>
      <c r="G64" s="217">
        <f>'[13]Rev_SP-12me'!AW58</f>
        <v>3.0838678727022431</v>
      </c>
      <c r="H64" s="119"/>
      <c r="I64" s="219">
        <f t="shared" si="3"/>
        <v>83.685543128486756</v>
      </c>
      <c r="J64" s="217">
        <f>'[13]Rev_SP-12me'!BN58</f>
        <v>5.9954571188340813</v>
      </c>
      <c r="K64" s="217">
        <f>'[13]Rev_SP-12me'!BO58</f>
        <v>78.450761018116353</v>
      </c>
      <c r="L64" s="217">
        <f>'[13]Rev_SP-12me'!BQ58</f>
        <v>3.0838678727022431</v>
      </c>
      <c r="M64" s="119"/>
      <c r="N64" s="471">
        <f t="shared" si="4"/>
        <v>87.530086009652678</v>
      </c>
      <c r="O64" s="202">
        <f>N64*10/D64</f>
        <v>8.8548395790265833</v>
      </c>
    </row>
    <row r="65" spans="2:15" ht="14.5" x14ac:dyDescent="0.25">
      <c r="B65" s="205" t="s">
        <v>987</v>
      </c>
      <c r="C65" s="16"/>
      <c r="D65" s="241">
        <f>'[13]Rev_SP-12me'!AQ59</f>
        <v>87.956857095234071</v>
      </c>
      <c r="E65" s="241">
        <f>'[13]Rev_SP-12me'!AT59</f>
        <v>1.8692001121076238</v>
      </c>
      <c r="F65" s="241">
        <f>'[13]Rev_SP-12me'!AU59</f>
        <v>73.00419138904428</v>
      </c>
      <c r="G65" s="241">
        <f>'[13]Rev_SP-12me'!AW59</f>
        <v>2.517287872702243</v>
      </c>
      <c r="H65" s="119"/>
      <c r="I65" s="202">
        <f t="shared" si="3"/>
        <v>77.390679373854141</v>
      </c>
      <c r="J65" s="241">
        <f>'[13]Rev_SP-12me'!BN59</f>
        <v>5.3850765134529155</v>
      </c>
      <c r="K65" s="241">
        <f>'[13]Rev_SP-12me'!BO59</f>
        <v>73.00419138904428</v>
      </c>
      <c r="L65" s="241">
        <f>'[13]Rev_SP-12me'!BQ59</f>
        <v>2.517287872702243</v>
      </c>
      <c r="M65" s="119"/>
      <c r="N65" s="252">
        <f t="shared" si="4"/>
        <v>80.906555775199436</v>
      </c>
      <c r="O65" s="202">
        <f>N65*10/D65</f>
        <v>9.1984364206646188</v>
      </c>
    </row>
    <row r="66" spans="2:15" ht="14.5" x14ac:dyDescent="0.25">
      <c r="B66" s="205" t="s">
        <v>988</v>
      </c>
      <c r="C66" s="16"/>
      <c r="D66" s="241">
        <f>'[13]Rev_SP-12me'!AQ60</f>
        <v>10.893139258144151</v>
      </c>
      <c r="E66" s="241">
        <f>'[13]Rev_SP-12me'!AT60</f>
        <v>0.2817141255605381</v>
      </c>
      <c r="F66" s="241">
        <f>'[13]Rev_SP-12me'!AU60</f>
        <v>5.4465696290720755</v>
      </c>
      <c r="G66" s="241">
        <f>'[13]Rev_SP-12me'!AW60</f>
        <v>0.56657999999999997</v>
      </c>
      <c r="H66" s="119"/>
      <c r="I66" s="202">
        <f t="shared" si="3"/>
        <v>6.2948637546326136</v>
      </c>
      <c r="J66" s="241">
        <f>'[13]Rev_SP-12me'!BN60</f>
        <v>0.6103806053811659</v>
      </c>
      <c r="K66" s="241">
        <f>'[13]Rev_SP-12me'!BO60</f>
        <v>5.4465696290720755</v>
      </c>
      <c r="L66" s="241">
        <f>'[13]Rev_SP-12me'!BQ60</f>
        <v>0.56657999999999997</v>
      </c>
      <c r="M66" s="119"/>
      <c r="N66" s="252">
        <f t="shared" si="4"/>
        <v>6.6235302344532414</v>
      </c>
      <c r="O66" s="202">
        <f>N66*10/D66</f>
        <v>6.0804604416502093</v>
      </c>
    </row>
    <row r="67" spans="2:15" x14ac:dyDescent="0.25">
      <c r="B67" s="205" t="s">
        <v>989</v>
      </c>
      <c r="C67" s="16"/>
      <c r="D67" s="216">
        <f>'[13]Rev_SP-12me'!AQ61</f>
        <v>10.893139258144151</v>
      </c>
      <c r="E67" s="216">
        <f>'[13]Rev_SP-12me'!AT61</f>
        <v>0</v>
      </c>
      <c r="F67" s="216">
        <f>'[13]Rev_SP-12me'!AU61</f>
        <v>0</v>
      </c>
      <c r="G67" s="216">
        <f>'[13]Rev_SP-12me'!AW61</f>
        <v>0</v>
      </c>
      <c r="H67" s="119"/>
      <c r="I67" s="202">
        <f t="shared" si="3"/>
        <v>0</v>
      </c>
      <c r="J67" s="216">
        <f>'[13]Rev_SP-12me'!BN61</f>
        <v>0</v>
      </c>
      <c r="K67" s="216">
        <f>'[13]Rev_SP-12me'!BO61</f>
        <v>0</v>
      </c>
      <c r="L67" s="216">
        <f>'[13]Rev_SP-12me'!BQ61</f>
        <v>0</v>
      </c>
      <c r="M67" s="119"/>
      <c r="N67" s="252">
        <f t="shared" si="4"/>
        <v>0</v>
      </c>
      <c r="O67" s="202">
        <f>N67*10/D67</f>
        <v>0</v>
      </c>
    </row>
    <row r="68" spans="2:15" x14ac:dyDescent="0.25">
      <c r="B68" s="205" t="s">
        <v>990</v>
      </c>
      <c r="C68" s="16"/>
      <c r="D68" s="216">
        <f>'[13]Rev_SP-12me'!AQ62</f>
        <v>0</v>
      </c>
      <c r="E68" s="216">
        <f>'[13]Rev_SP-12me'!AT62</f>
        <v>0</v>
      </c>
      <c r="F68" s="216">
        <f>'[13]Rev_SP-12me'!AU62</f>
        <v>0</v>
      </c>
      <c r="G68" s="216">
        <f>'[13]Rev_SP-12me'!AW62</f>
        <v>0</v>
      </c>
      <c r="H68" s="119"/>
      <c r="I68" s="202">
        <f t="shared" si="3"/>
        <v>0</v>
      </c>
      <c r="J68" s="216">
        <f>'[13]Rev_SP-12me'!BN62</f>
        <v>0</v>
      </c>
      <c r="K68" s="216">
        <f>'[13]Rev_SP-12me'!BO62</f>
        <v>0</v>
      </c>
      <c r="L68" s="216">
        <f>'[13]Rev_SP-12me'!BQ62</f>
        <v>0</v>
      </c>
      <c r="M68" s="119"/>
      <c r="N68" s="252">
        <f t="shared" si="4"/>
        <v>0</v>
      </c>
      <c r="O68" s="202"/>
    </row>
    <row r="69" spans="2:15" x14ac:dyDescent="0.25">
      <c r="B69" s="28" t="s">
        <v>991</v>
      </c>
      <c r="C69" s="16"/>
      <c r="D69" s="217">
        <f>'[13]Rev_SP-12me'!AQ63</f>
        <v>160.62710788507775</v>
      </c>
      <c r="E69" s="217">
        <f>'[13]Rev_SP-12me'!AT63</f>
        <v>2.8475999999999999</v>
      </c>
      <c r="F69" s="217">
        <f>'[13]Rev_SP-12me'!AU63</f>
        <v>192.75252946209329</v>
      </c>
      <c r="G69" s="217">
        <f>'[13]Rev_SP-12me'!AW63</f>
        <v>1.71366</v>
      </c>
      <c r="H69" s="119"/>
      <c r="I69" s="219">
        <f t="shared" si="3"/>
        <v>197.3137894620933</v>
      </c>
      <c r="J69" s="217">
        <f>'[13]Rev_SP-12me'!BN63</f>
        <v>8.2037999999999993</v>
      </c>
      <c r="K69" s="217">
        <f>'[13]Rev_SP-12me'!BO63</f>
        <v>192.75252946209329</v>
      </c>
      <c r="L69" s="217">
        <f>'[13]Rev_SP-12me'!BQ63</f>
        <v>1.71366</v>
      </c>
      <c r="M69" s="119"/>
      <c r="N69" s="471">
        <f t="shared" si="4"/>
        <v>202.6699894620933</v>
      </c>
      <c r="O69" s="202">
        <f>N69*10/D69</f>
        <v>12.617421313910199</v>
      </c>
    </row>
    <row r="70" spans="2:15" x14ac:dyDescent="0.25">
      <c r="B70" s="28" t="s">
        <v>1033</v>
      </c>
      <c r="C70" s="16"/>
      <c r="D70" s="217">
        <f>'[13]Rev_SP-12me'!AQ64</f>
        <v>2.5105409999999999</v>
      </c>
      <c r="E70" s="217">
        <f>'[13]Rev_SP-12me'!AT64</f>
        <v>0.4567500000000001</v>
      </c>
      <c r="F70" s="217">
        <f>'[13]Rev_SP-12me'!AU64</f>
        <v>1.5063245999999999</v>
      </c>
      <c r="G70" s="217">
        <f>'[13]Rev_SP-12me'!AW64</f>
        <v>3.4390799999999999E-2</v>
      </c>
      <c r="H70" s="119"/>
      <c r="I70" s="219">
        <f t="shared" si="3"/>
        <v>1.9974654000000001</v>
      </c>
      <c r="J70" s="217">
        <f>'[13]Rev_SP-12me'!BN64</f>
        <v>0.22837500000000005</v>
      </c>
      <c r="K70" s="217">
        <f>'[13]Rev_SP-12me'!BO64</f>
        <v>1.5063245999999999</v>
      </c>
      <c r="L70" s="217">
        <f>'[13]Rev_SP-12me'!BQ64</f>
        <v>3.4390799999999999E-2</v>
      </c>
      <c r="M70" s="119"/>
      <c r="N70" s="471">
        <f t="shared" si="4"/>
        <v>1.7690903999999998</v>
      </c>
      <c r="O70" s="202">
        <f>N70*10/D70</f>
        <v>7.0466501044993892</v>
      </c>
    </row>
    <row r="71" spans="2:15" x14ac:dyDescent="0.25">
      <c r="B71" s="28"/>
      <c r="C71" s="16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252"/>
      <c r="O71" s="202"/>
    </row>
    <row r="72" spans="2:15" x14ac:dyDescent="0.25">
      <c r="B72" s="28" t="s">
        <v>1034</v>
      </c>
      <c r="C72" s="16"/>
      <c r="D72" s="212">
        <f>SUM(D11,D24,D37,D44,D47,D55,D59,D63,D64,D69,D70)</f>
        <v>29902.664304340138</v>
      </c>
      <c r="E72" s="234">
        <f>SUM(E11,E24,E37,E44,E47,E55,E59,E63,E64,E69,E70)</f>
        <v>674.15322193175439</v>
      </c>
      <c r="F72" s="212">
        <f>SUM(F11,F24,F37,F44,F47,F55,F59,F63,F64,F69,F70)</f>
        <v>11144.409477723171</v>
      </c>
      <c r="G72" s="212">
        <f>SUM(G11,G24,G37,G44,G47,G55,G59,G63,G64,G69,G70)</f>
        <v>897.88533742634945</v>
      </c>
      <c r="H72" s="472"/>
      <c r="I72" s="212">
        <f>SUM(I11,I24,I37,I44,I47,I55,I59,I63,I64,I69,I70)</f>
        <v>12716.448037081274</v>
      </c>
      <c r="J72" s="234">
        <f>SUM(J11,J24,J37,J44,J47,J55,J59,J63,J64,J69,J70)</f>
        <v>1002.4447531773113</v>
      </c>
      <c r="K72" s="212">
        <f>SUM(K11,K24,K37,K44,K47,K55,K59,K63,K64,K69,K70)</f>
        <v>11144.409477723171</v>
      </c>
      <c r="L72" s="212">
        <f>SUM(L11,L24,L37,L44,L47,L55,L59,L63,L64,L69,L70)</f>
        <v>897.88533742634945</v>
      </c>
      <c r="M72" s="472"/>
      <c r="N72" s="212">
        <f>SUM(J72:M72)</f>
        <v>13044.739568326831</v>
      </c>
      <c r="O72" s="202">
        <f>N72*10/D72</f>
        <v>4.3624004321359049</v>
      </c>
    </row>
    <row r="73" spans="2:15" x14ac:dyDescent="0.25">
      <c r="B73" s="204"/>
      <c r="C73" s="156"/>
      <c r="D73" s="218"/>
      <c r="E73" s="219"/>
      <c r="F73" s="218"/>
      <c r="G73" s="218"/>
      <c r="H73" s="119"/>
      <c r="I73" s="218"/>
      <c r="J73" s="219"/>
      <c r="K73" s="218"/>
      <c r="L73" s="218"/>
      <c r="M73" s="119"/>
      <c r="N73" s="252"/>
      <c r="O73" s="202"/>
    </row>
    <row r="74" spans="2:15" x14ac:dyDescent="0.25">
      <c r="B74" s="1160" t="s">
        <v>844</v>
      </c>
      <c r="C74" s="1160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252"/>
      <c r="O74" s="202"/>
    </row>
    <row r="75" spans="2:15" x14ac:dyDescent="0.25">
      <c r="B75" s="220" t="s">
        <v>167</v>
      </c>
      <c r="C75" s="16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252"/>
      <c r="O75" s="202"/>
    </row>
    <row r="76" spans="2:15" x14ac:dyDescent="0.25">
      <c r="B76" s="220" t="s">
        <v>1035</v>
      </c>
      <c r="C76" s="112"/>
      <c r="D76" s="217">
        <f>D77+D86</f>
        <v>4636.2951045669997</v>
      </c>
      <c r="E76" s="217">
        <f>'[13]Rev_SP-12me'!AT84</f>
        <v>973.61447866602145</v>
      </c>
      <c r="F76" s="217">
        <f>'[13]Rev_SP-12me'!AU84</f>
        <v>3567.4415910385242</v>
      </c>
      <c r="G76" s="217">
        <f>'[13]Rev_SP-12me'!AW84</f>
        <v>14.387532385047965</v>
      </c>
      <c r="H76" s="119"/>
      <c r="I76" s="218">
        <f t="shared" ref="I76:I107" si="7">SUM(E76:H76)</f>
        <v>4555.4436020895937</v>
      </c>
      <c r="J76" s="217">
        <f>'[13]Rev_SP-12me'!BN84</f>
        <v>999.23591231512728</v>
      </c>
      <c r="K76" s="217">
        <f>'[13]Rev_SP-12me'!BO84</f>
        <v>3567.4415910385242</v>
      </c>
      <c r="L76" s="217">
        <f>'[13]Rev_SP-12me'!BQ84</f>
        <v>14.387532385047965</v>
      </c>
      <c r="M76" s="119"/>
      <c r="N76" s="471">
        <f t="shared" ref="N76:N107" si="8">SUM(J76:M76)</f>
        <v>4581.0650357386994</v>
      </c>
      <c r="O76" s="202">
        <f t="shared" ref="O76:O115" si="9">N76*10/D76</f>
        <v>9.8808745612981017</v>
      </c>
    </row>
    <row r="77" spans="2:15" x14ac:dyDescent="0.25">
      <c r="B77" s="244" t="s">
        <v>1036</v>
      </c>
      <c r="C77" s="112"/>
      <c r="D77" s="233">
        <f>'[13]Rev_SP-12me'!AQ85</f>
        <v>4487.975409805772</v>
      </c>
      <c r="E77" s="233">
        <f>'[13]Rev_SP-12me'!AT85</f>
        <v>973.61447866602145</v>
      </c>
      <c r="F77" s="233">
        <f>'[13]Rev_SP-12me'!AU85</f>
        <v>3453.1390194709484</v>
      </c>
      <c r="G77" s="233">
        <f>'[13]Rev_SP-12me'!AW85</f>
        <v>13.888208931524975</v>
      </c>
      <c r="H77" s="119"/>
      <c r="I77" s="222">
        <f t="shared" si="7"/>
        <v>4440.6417070684947</v>
      </c>
      <c r="J77" s="233">
        <f>'[13]Rev_SP-12me'!BN85</f>
        <v>999.23591231512728</v>
      </c>
      <c r="K77" s="233">
        <f>'[13]Rev_SP-12me'!BO85</f>
        <v>3453.1390194709484</v>
      </c>
      <c r="L77" s="233">
        <f>'[13]Rev_SP-12me'!BQ85</f>
        <v>13.888208931524975</v>
      </c>
      <c r="M77" s="119"/>
      <c r="N77" s="252">
        <f t="shared" si="8"/>
        <v>4466.2631407176004</v>
      </c>
      <c r="O77" s="202">
        <f t="shared" si="9"/>
        <v>9.9516212387422343</v>
      </c>
    </row>
    <row r="78" spans="2:15" ht="14.5" x14ac:dyDescent="0.25">
      <c r="B78" s="224" t="s">
        <v>1037</v>
      </c>
      <c r="C78" s="112"/>
      <c r="D78" s="241">
        <f>'[13]Rev_SP-12me'!AQ86</f>
        <v>1451.2075883682694</v>
      </c>
      <c r="E78" s="241">
        <f>'[13]Rev_SP-12me'!AT86</f>
        <v>973.61447866602145</v>
      </c>
      <c r="F78" s="241">
        <f>'[13]Rev_SP-12me'!AU86</f>
        <v>1110.173805101726</v>
      </c>
      <c r="G78" s="241">
        <f>'[13]Rev_SP-12me'!AW86</f>
        <v>10.227783790936156</v>
      </c>
      <c r="H78" s="119"/>
      <c r="I78" s="222">
        <f t="shared" si="7"/>
        <v>2094.0160675586835</v>
      </c>
      <c r="J78" s="241">
        <f>'[13]Rev_SP-12me'!BN86</f>
        <v>999.23591231512728</v>
      </c>
      <c r="K78" s="241">
        <f>'[13]Rev_SP-12me'!BO86</f>
        <v>1110.173805101726</v>
      </c>
      <c r="L78" s="241">
        <f>'[13]Rev_SP-12me'!BQ86</f>
        <v>10.227783790936156</v>
      </c>
      <c r="M78" s="119"/>
      <c r="N78" s="252">
        <f t="shared" si="8"/>
        <v>2119.6375012077892</v>
      </c>
      <c r="O78" s="202">
        <f t="shared" si="9"/>
        <v>14.606025479725469</v>
      </c>
    </row>
    <row r="79" spans="2:15" ht="25" x14ac:dyDescent="0.25">
      <c r="B79" s="243" t="s">
        <v>1038</v>
      </c>
      <c r="C79" s="16"/>
      <c r="D79" s="241">
        <f>'[13]Rev_SP-12me'!AQ87</f>
        <v>254.47593490358722</v>
      </c>
      <c r="E79" s="241">
        <f>'[13]Rev_SP-12me'!AT87</f>
        <v>0</v>
      </c>
      <c r="F79" s="241">
        <f>'[13]Rev_SP-12me'!AU87</f>
        <v>203.58074792286976</v>
      </c>
      <c r="G79" s="241">
        <f>'[13]Rev_SP-12me'!AW87</f>
        <v>3.1803024809791594</v>
      </c>
      <c r="H79" s="17"/>
      <c r="I79" s="222">
        <f t="shared" si="7"/>
        <v>206.76105040384891</v>
      </c>
      <c r="J79" s="241">
        <f>'[13]Rev_SP-12me'!BN87</f>
        <v>0</v>
      </c>
      <c r="K79" s="241">
        <f>'[13]Rev_SP-12me'!BO87</f>
        <v>203.58074792286976</v>
      </c>
      <c r="L79" s="241">
        <f>'[13]Rev_SP-12me'!BQ87</f>
        <v>3.1803024809791594</v>
      </c>
      <c r="M79" s="17"/>
      <c r="N79" s="252">
        <f t="shared" si="8"/>
        <v>206.76105040384891</v>
      </c>
      <c r="O79" s="202">
        <f t="shared" si="9"/>
        <v>8.1249745867790626</v>
      </c>
    </row>
    <row r="80" spans="2:15" ht="14.5" x14ac:dyDescent="0.25">
      <c r="B80" s="224" t="s">
        <v>1039</v>
      </c>
      <c r="C80" s="16"/>
      <c r="D80" s="241">
        <f>'[13]Rev_SP-12me'!AQ88</f>
        <v>0.12038406001819908</v>
      </c>
      <c r="E80" s="241">
        <f>'[13]Rev_SP-12me'!AT88</f>
        <v>0</v>
      </c>
      <c r="F80" s="241">
        <f>'[13]Rev_SP-12me'!AU88</f>
        <v>9.20938059139223E-2</v>
      </c>
      <c r="G80" s="241">
        <f>'[13]Rev_SP-12me'!AW88</f>
        <v>0</v>
      </c>
      <c r="H80" s="17"/>
      <c r="I80" s="222">
        <f t="shared" si="7"/>
        <v>9.20938059139223E-2</v>
      </c>
      <c r="J80" s="241">
        <f>'[13]Rev_SP-12me'!BN88</f>
        <v>0</v>
      </c>
      <c r="K80" s="241">
        <f>'[13]Rev_SP-12me'!BO88</f>
        <v>9.20938059139223E-2</v>
      </c>
      <c r="L80" s="241">
        <f>'[13]Rev_SP-12me'!BQ88</f>
        <v>0</v>
      </c>
      <c r="M80" s="17"/>
      <c r="N80" s="252">
        <f t="shared" si="8"/>
        <v>9.20938059139223E-2</v>
      </c>
      <c r="O80" s="202">
        <f t="shared" si="9"/>
        <v>7.65</v>
      </c>
    </row>
    <row r="81" spans="2:15" ht="14.5" x14ac:dyDescent="0.25">
      <c r="B81" s="224" t="s">
        <v>1040</v>
      </c>
      <c r="C81" s="16"/>
      <c r="D81" s="241">
        <f>'[13]Rev_SP-12me'!AQ89</f>
        <v>0.67616899367156091</v>
      </c>
      <c r="E81" s="241">
        <f>'[13]Rev_SP-12me'!AT89</f>
        <v>0</v>
      </c>
      <c r="F81" s="241">
        <f>'[13]Rev_SP-12me'!AU89</f>
        <v>0.49360336538023947</v>
      </c>
      <c r="G81" s="241">
        <f>'[13]Rev_SP-12me'!AW89</f>
        <v>0</v>
      </c>
      <c r="H81" s="17"/>
      <c r="I81" s="222">
        <f t="shared" si="7"/>
        <v>0.49360336538023947</v>
      </c>
      <c r="J81" s="241">
        <f>'[13]Rev_SP-12me'!BN89</f>
        <v>0</v>
      </c>
      <c r="K81" s="241">
        <f>'[13]Rev_SP-12me'!BO89</f>
        <v>0.49360336538023952</v>
      </c>
      <c r="L81" s="241">
        <f>'[13]Rev_SP-12me'!BQ89</f>
        <v>0</v>
      </c>
      <c r="M81" s="17"/>
      <c r="N81" s="252">
        <f t="shared" si="8"/>
        <v>0.49360336538023952</v>
      </c>
      <c r="O81" s="202">
        <f t="shared" si="9"/>
        <v>7.3000000000000007</v>
      </c>
    </row>
    <row r="82" spans="2:15" ht="14.5" x14ac:dyDescent="0.25">
      <c r="B82" s="224" t="s">
        <v>1041</v>
      </c>
      <c r="C82" s="16"/>
      <c r="D82" s="241">
        <f>'[13]Rev_SP-12me'!AQ90</f>
        <v>61.243193673640036</v>
      </c>
      <c r="E82" s="241">
        <f>'[13]Rev_SP-12me'!AT90</f>
        <v>0</v>
      </c>
      <c r="F82" s="241">
        <f>'[13]Rev_SP-12me'!AU90</f>
        <v>52.669146559330429</v>
      </c>
      <c r="G82" s="241">
        <f>'[13]Rev_SP-12me'!AW90</f>
        <v>0.48012265960965927</v>
      </c>
      <c r="H82" s="17"/>
      <c r="I82" s="222">
        <f t="shared" si="7"/>
        <v>53.149269218940091</v>
      </c>
      <c r="J82" s="241">
        <f>'[13]Rev_SP-12me'!BN90</f>
        <v>0</v>
      </c>
      <c r="K82" s="241">
        <f>'[13]Rev_SP-12me'!BO90</f>
        <v>52.669146559330429</v>
      </c>
      <c r="L82" s="241">
        <f>'[13]Rev_SP-12me'!BQ90</f>
        <v>0.48012265960965927</v>
      </c>
      <c r="M82" s="17"/>
      <c r="N82" s="252">
        <f t="shared" si="8"/>
        <v>53.149269218940091</v>
      </c>
      <c r="O82" s="202">
        <f t="shared" si="9"/>
        <v>8.6783960846601502</v>
      </c>
    </row>
    <row r="83" spans="2:15" ht="14.5" x14ac:dyDescent="0.25">
      <c r="B83" s="228" t="s">
        <v>1042</v>
      </c>
      <c r="C83" s="16"/>
      <c r="D83" s="241">
        <f>'[13]Rev_SP-12me'!AQ91</f>
        <v>714.35673892028933</v>
      </c>
      <c r="E83" s="241">
        <f>'[13]Rev_SP-12me'!AT91</f>
        <v>0</v>
      </c>
      <c r="F83" s="241">
        <f>'[13]Rev_SP-12me'!AU91</f>
        <v>617.91857916605034</v>
      </c>
      <c r="G83" s="241">
        <f>'[13]Rev_SP-12me'!AW91</f>
        <v>0</v>
      </c>
      <c r="H83" s="17"/>
      <c r="I83" s="222">
        <f t="shared" si="7"/>
        <v>617.91857916605034</v>
      </c>
      <c r="J83" s="241">
        <f>'[13]Rev_SP-12me'!BN91</f>
        <v>0</v>
      </c>
      <c r="K83" s="241">
        <f>'[13]Rev_SP-12me'!BO91</f>
        <v>617.91857916605022</v>
      </c>
      <c r="L83" s="241">
        <f>'[13]Rev_SP-12me'!BQ91</f>
        <v>0</v>
      </c>
      <c r="M83" s="17"/>
      <c r="N83" s="252">
        <f t="shared" si="8"/>
        <v>617.91857916605022</v>
      </c>
      <c r="O83" s="202">
        <f t="shared" si="9"/>
        <v>8.6499999999999986</v>
      </c>
    </row>
    <row r="84" spans="2:15" ht="14.5" x14ac:dyDescent="0.25">
      <c r="B84" s="228" t="s">
        <v>1043</v>
      </c>
      <c r="C84" s="16"/>
      <c r="D84" s="241">
        <f>'[13]Rev_SP-12me'!AQ92</f>
        <v>671.45300980145544</v>
      </c>
      <c r="E84" s="241">
        <f>'[13]Rev_SP-12me'!AT92</f>
        <v>0</v>
      </c>
      <c r="F84" s="241">
        <f>'[13]Rev_SP-12me'!AU92</f>
        <v>580.80685347825897</v>
      </c>
      <c r="G84" s="241">
        <f>'[13]Rev_SP-12me'!AW92</f>
        <v>0</v>
      </c>
      <c r="H84" s="17"/>
      <c r="I84" s="222">
        <f t="shared" si="7"/>
        <v>580.80685347825897</v>
      </c>
      <c r="J84" s="241">
        <f>'[13]Rev_SP-12me'!BN92</f>
        <v>0</v>
      </c>
      <c r="K84" s="241">
        <f>'[13]Rev_SP-12me'!BO92</f>
        <v>580.80685347825897</v>
      </c>
      <c r="L84" s="241">
        <f>'[13]Rev_SP-12me'!BQ92</f>
        <v>0</v>
      </c>
      <c r="M84" s="17"/>
      <c r="N84" s="252">
        <f t="shared" si="8"/>
        <v>580.80685347825897</v>
      </c>
      <c r="O84" s="202">
        <f t="shared" si="9"/>
        <v>8.65</v>
      </c>
    </row>
    <row r="85" spans="2:15" ht="14.5" x14ac:dyDescent="0.25">
      <c r="B85" s="228" t="s">
        <v>1044</v>
      </c>
      <c r="C85" s="16"/>
      <c r="D85" s="241">
        <f>'[13]Rev_SP-12me'!AQ93</f>
        <v>1334.4423910848407</v>
      </c>
      <c r="E85" s="241">
        <f>'[13]Rev_SP-12me'!AT93</f>
        <v>0</v>
      </c>
      <c r="F85" s="241">
        <f>'[13]Rev_SP-12me'!AU93</f>
        <v>887.40419007141918</v>
      </c>
      <c r="G85" s="241">
        <f>'[13]Rev_SP-12me'!AW93</f>
        <v>0</v>
      </c>
      <c r="H85" s="17"/>
      <c r="I85" s="222">
        <f t="shared" si="7"/>
        <v>887.40419007141918</v>
      </c>
      <c r="J85" s="241">
        <f>'[13]Rev_SP-12me'!BN93</f>
        <v>0</v>
      </c>
      <c r="K85" s="241">
        <f>'[13]Rev_SP-12me'!BO93</f>
        <v>887.40419007141918</v>
      </c>
      <c r="L85" s="241">
        <f>'[13]Rev_SP-12me'!BQ93</f>
        <v>0</v>
      </c>
      <c r="M85" s="17"/>
      <c r="N85" s="252">
        <f t="shared" si="8"/>
        <v>887.40419007141918</v>
      </c>
      <c r="O85" s="202">
        <f t="shared" si="9"/>
        <v>6.6500000000000012</v>
      </c>
    </row>
    <row r="86" spans="2:15" x14ac:dyDescent="0.25">
      <c r="B86" s="220" t="s">
        <v>1045</v>
      </c>
      <c r="C86" s="16"/>
      <c r="D86" s="233">
        <f>'[13]Rev_SP-12me'!AQ94</f>
        <v>148.3196947612274</v>
      </c>
      <c r="E86" s="233">
        <f>'[13]Rev_SP-12me'!AT94</f>
        <v>0</v>
      </c>
      <c r="F86" s="233">
        <f>'[13]Rev_SP-12me'!AU94</f>
        <v>114.30257156757591</v>
      </c>
      <c r="G86" s="233">
        <f>'[13]Rev_SP-12me'!AW94</f>
        <v>0.49932345352299035</v>
      </c>
      <c r="H86" s="17"/>
      <c r="I86" s="218">
        <f t="shared" si="7"/>
        <v>114.8018950210989</v>
      </c>
      <c r="J86" s="233">
        <f>'[13]Rev_SP-12me'!BN94</f>
        <v>0</v>
      </c>
      <c r="K86" s="233">
        <f>'[13]Rev_SP-12me'!BO94</f>
        <v>114.30257156757591</v>
      </c>
      <c r="L86" s="233">
        <f>'[13]Rev_SP-12me'!BQ94</f>
        <v>0.49932345352299035</v>
      </c>
      <c r="M86" s="17"/>
      <c r="N86" s="471">
        <f t="shared" si="8"/>
        <v>114.8018950210989</v>
      </c>
      <c r="O86" s="202">
        <f t="shared" si="9"/>
        <v>7.7401652697514542</v>
      </c>
    </row>
    <row r="87" spans="2:15" ht="14.5" x14ac:dyDescent="0.25">
      <c r="B87" s="228" t="s">
        <v>1046</v>
      </c>
      <c r="C87" s="16"/>
      <c r="D87" s="221">
        <f>'[13]Rev_SP-12me'!AQ95</f>
        <v>51.502383600756339</v>
      </c>
      <c r="E87" s="221">
        <f>'[13]Rev_SP-12me'!AT95</f>
        <v>0</v>
      </c>
      <c r="F87" s="221">
        <f>'[13]Rev_SP-12me'!AU95</f>
        <v>39.399323454578607</v>
      </c>
      <c r="G87" s="221">
        <f>'[13]Rev_SP-12me'!AW95</f>
        <v>0.49932345352299035</v>
      </c>
      <c r="H87" s="17"/>
      <c r="I87" s="222">
        <f t="shared" si="7"/>
        <v>39.898646908101597</v>
      </c>
      <c r="J87" s="221">
        <f>'[13]Rev_SP-12me'!BN95</f>
        <v>0</v>
      </c>
      <c r="K87" s="221">
        <f>'[13]Rev_SP-12me'!BO95</f>
        <v>39.399323454578607</v>
      </c>
      <c r="L87" s="221">
        <f>'[13]Rev_SP-12me'!BQ95</f>
        <v>0.49932345352299035</v>
      </c>
      <c r="M87" s="17"/>
      <c r="N87" s="252">
        <f t="shared" si="8"/>
        <v>39.898646908101597</v>
      </c>
      <c r="O87" s="202">
        <f t="shared" si="9"/>
        <v>7.7469515231360404</v>
      </c>
    </row>
    <row r="88" spans="2:15" ht="14.5" x14ac:dyDescent="0.25">
      <c r="B88" s="228" t="s">
        <v>1047</v>
      </c>
      <c r="C88" s="16"/>
      <c r="D88" s="221">
        <f>'[13]Rev_SP-12me'!AQ96</f>
        <v>28.415607144719598</v>
      </c>
      <c r="E88" s="221">
        <f>'[13]Rev_SP-12me'!AT96</f>
        <v>0</v>
      </c>
      <c r="F88" s="221">
        <f>'[13]Rev_SP-12me'!AU96</f>
        <v>24.579500180182453</v>
      </c>
      <c r="G88" s="221">
        <f>'[13]Rev_SP-12me'!AW96</f>
        <v>0</v>
      </c>
      <c r="H88" s="17"/>
      <c r="I88" s="222">
        <f t="shared" si="7"/>
        <v>24.579500180182453</v>
      </c>
      <c r="J88" s="221">
        <f>'[13]Rev_SP-12me'!BN96</f>
        <v>0</v>
      </c>
      <c r="K88" s="221">
        <f>'[13]Rev_SP-12me'!BO96</f>
        <v>24.579500180182453</v>
      </c>
      <c r="L88" s="221">
        <f>'[13]Rev_SP-12me'!BQ96</f>
        <v>0</v>
      </c>
      <c r="M88" s="17"/>
      <c r="N88" s="252">
        <f t="shared" si="8"/>
        <v>24.579500180182453</v>
      </c>
      <c r="O88" s="202">
        <f t="shared" si="9"/>
        <v>8.65</v>
      </c>
    </row>
    <row r="89" spans="2:15" ht="14.5" x14ac:dyDescent="0.25">
      <c r="B89" s="228" t="s">
        <v>1048</v>
      </c>
      <c r="C89" s="16"/>
      <c r="D89" s="221">
        <f>'[13]Rev_SP-12me'!AQ97</f>
        <v>24.183073811700684</v>
      </c>
      <c r="E89" s="221">
        <f>'[13]Rev_SP-12me'!AT97</f>
        <v>0</v>
      </c>
      <c r="F89" s="221">
        <f>'[13]Rev_SP-12me'!AU97</f>
        <v>20.918358847121091</v>
      </c>
      <c r="G89" s="221">
        <f>'[13]Rev_SP-12me'!AW97</f>
        <v>0</v>
      </c>
      <c r="H89" s="17"/>
      <c r="I89" s="222">
        <f t="shared" si="7"/>
        <v>20.918358847121091</v>
      </c>
      <c r="J89" s="221">
        <f>'[13]Rev_SP-12me'!BN97</f>
        <v>0</v>
      </c>
      <c r="K89" s="221">
        <f>'[13]Rev_SP-12me'!BO97</f>
        <v>20.918358847121091</v>
      </c>
      <c r="L89" s="221">
        <f>'[13]Rev_SP-12me'!BQ97</f>
        <v>0</v>
      </c>
      <c r="M89" s="17"/>
      <c r="N89" s="252">
        <f t="shared" si="8"/>
        <v>20.918358847121091</v>
      </c>
      <c r="O89" s="202">
        <f t="shared" si="9"/>
        <v>8.6499999999999986</v>
      </c>
    </row>
    <row r="90" spans="2:15" ht="14.5" x14ac:dyDescent="0.25">
      <c r="B90" s="228" t="s">
        <v>1049</v>
      </c>
      <c r="C90" s="16"/>
      <c r="D90" s="221">
        <f>'[13]Rev_SP-12me'!AQ98</f>
        <v>44.218630204050783</v>
      </c>
      <c r="E90" s="221">
        <f>'[13]Rev_SP-12me'!AT98</f>
        <v>0</v>
      </c>
      <c r="F90" s="221">
        <f>'[13]Rev_SP-12me'!AU98</f>
        <v>29.40538908569377</v>
      </c>
      <c r="G90" s="221">
        <f>'[13]Rev_SP-12me'!AW98</f>
        <v>0</v>
      </c>
      <c r="H90" s="17"/>
      <c r="I90" s="222">
        <f t="shared" si="7"/>
        <v>29.40538908569377</v>
      </c>
      <c r="J90" s="221">
        <f>'[13]Rev_SP-12me'!BN98</f>
        <v>0</v>
      </c>
      <c r="K90" s="221">
        <f>'[13]Rev_SP-12me'!BO98</f>
        <v>29.405389085693777</v>
      </c>
      <c r="L90" s="221">
        <f>'[13]Rev_SP-12me'!BQ98</f>
        <v>0</v>
      </c>
      <c r="M90" s="17"/>
      <c r="N90" s="252">
        <f t="shared" si="8"/>
        <v>29.405389085693777</v>
      </c>
      <c r="O90" s="202">
        <f t="shared" si="9"/>
        <v>6.6500000000000012</v>
      </c>
    </row>
    <row r="91" spans="2:15" x14ac:dyDescent="0.25">
      <c r="B91" s="220" t="s">
        <v>1050</v>
      </c>
      <c r="C91" s="16"/>
      <c r="D91" s="217">
        <f>'[13]Rev_SP-12me'!AQ100</f>
        <v>51.1237873396121</v>
      </c>
      <c r="E91" s="217">
        <f>'[13]Rev_SP-12me'!AT100</f>
        <v>6.7094538373213117</v>
      </c>
      <c r="F91" s="217">
        <f>'[13]Rev_SP-12me'!AU100</f>
        <v>39.415591587694308</v>
      </c>
      <c r="G91" s="217">
        <f>'[13]Rev_SP-12me'!AW100</f>
        <v>0</v>
      </c>
      <c r="H91" s="17"/>
      <c r="I91" s="218">
        <f t="shared" si="7"/>
        <v>46.125045425015621</v>
      </c>
      <c r="J91" s="217">
        <f>'[13]Rev_SP-12me'!BN100</f>
        <v>6.8860184119876626</v>
      </c>
      <c r="K91" s="217">
        <f>'[13]Rev_SP-12me'!BO100</f>
        <v>39.415591587694315</v>
      </c>
      <c r="L91" s="217">
        <f>'[13]Rev_SP-12me'!BQ100</f>
        <v>0</v>
      </c>
      <c r="M91" s="17"/>
      <c r="N91" s="471">
        <f t="shared" si="8"/>
        <v>46.301609999681979</v>
      </c>
      <c r="O91" s="202">
        <f t="shared" si="9"/>
        <v>9.0567644552824884</v>
      </c>
    </row>
    <row r="92" spans="2:15" ht="14.5" x14ac:dyDescent="0.25">
      <c r="B92" s="224" t="s">
        <v>1051</v>
      </c>
      <c r="C92" s="16"/>
      <c r="D92" s="221">
        <f>'[13]Rev_SP-12me'!AQ101</f>
        <v>18.608908300696061</v>
      </c>
      <c r="E92" s="221">
        <f>'[13]Rev_SP-12me'!AT101</f>
        <v>6.7094538373213117</v>
      </c>
      <c r="F92" s="221">
        <f>'[13]Rev_SP-12me'!AU101</f>
        <v>14.235814850032488</v>
      </c>
      <c r="G92" s="221">
        <f>'[13]Rev_SP-12me'!AW101</f>
        <v>0</v>
      </c>
      <c r="H92" s="17"/>
      <c r="I92" s="222">
        <f t="shared" si="7"/>
        <v>20.945268687353799</v>
      </c>
      <c r="J92" s="221">
        <f>'[13]Rev_SP-12me'!BN101</f>
        <v>6.8860184119876626</v>
      </c>
      <c r="K92" s="221">
        <f>'[13]Rev_SP-12me'!BO101</f>
        <v>14.235814850032487</v>
      </c>
      <c r="L92" s="221">
        <f>'[13]Rev_SP-12me'!BQ101</f>
        <v>0</v>
      </c>
      <c r="M92" s="17"/>
      <c r="N92" s="252">
        <f t="shared" si="8"/>
        <v>21.12183326202015</v>
      </c>
      <c r="O92" s="202">
        <f t="shared" si="9"/>
        <v>11.350388169321084</v>
      </c>
    </row>
    <row r="93" spans="2:15" ht="14.5" x14ac:dyDescent="0.25">
      <c r="B93" s="224" t="s">
        <v>1052</v>
      </c>
      <c r="C93" s="16"/>
      <c r="D93" s="221">
        <f>'[13]Rev_SP-12me'!AQ102</f>
        <v>8.1400864292442918</v>
      </c>
      <c r="E93" s="221">
        <f>'[13]Rev_SP-12me'!AT102</f>
        <v>0</v>
      </c>
      <c r="F93" s="221">
        <f>'[13]Rev_SP-12me'!AU102</f>
        <v>7.0411747612963129</v>
      </c>
      <c r="G93" s="221">
        <f>'[13]Rev_SP-12me'!AW102</f>
        <v>0</v>
      </c>
      <c r="H93" s="17"/>
      <c r="I93" s="222">
        <f t="shared" si="7"/>
        <v>7.0411747612963129</v>
      </c>
      <c r="J93" s="221">
        <f>'[13]Rev_SP-12me'!BN102</f>
        <v>0</v>
      </c>
      <c r="K93" s="221">
        <f>'[13]Rev_SP-12me'!BO102</f>
        <v>7.0411747612963147</v>
      </c>
      <c r="L93" s="221">
        <f>'[13]Rev_SP-12me'!BQ102</f>
        <v>0</v>
      </c>
      <c r="M93" s="17"/>
      <c r="N93" s="252">
        <f t="shared" si="8"/>
        <v>7.0411747612963147</v>
      </c>
      <c r="O93" s="202">
        <f t="shared" si="9"/>
        <v>8.6500000000000039</v>
      </c>
    </row>
    <row r="94" spans="2:15" ht="14.5" x14ac:dyDescent="0.25">
      <c r="B94" s="224" t="s">
        <v>1053</v>
      </c>
      <c r="C94" s="16"/>
      <c r="D94" s="221">
        <f>'[13]Rev_SP-12me'!AQ103</f>
        <v>9.6468244546689839</v>
      </c>
      <c r="E94" s="221">
        <f>'[13]Rev_SP-12me'!AT103</f>
        <v>0</v>
      </c>
      <c r="F94" s="221">
        <f>'[13]Rev_SP-12me'!AU103</f>
        <v>8.344503153288672</v>
      </c>
      <c r="G94" s="221">
        <f>'[13]Rev_SP-12me'!AW103</f>
        <v>0</v>
      </c>
      <c r="H94" s="17"/>
      <c r="I94" s="222">
        <f t="shared" si="7"/>
        <v>8.344503153288672</v>
      </c>
      <c r="J94" s="221">
        <f>'[13]Rev_SP-12me'!BN103</f>
        <v>0</v>
      </c>
      <c r="K94" s="221">
        <f>'[13]Rev_SP-12me'!BO103</f>
        <v>8.3445031532886738</v>
      </c>
      <c r="L94" s="221">
        <f>'[13]Rev_SP-12me'!BQ103</f>
        <v>0</v>
      </c>
      <c r="M94" s="17"/>
      <c r="N94" s="252">
        <f t="shared" si="8"/>
        <v>8.3445031532886738</v>
      </c>
      <c r="O94" s="202">
        <f t="shared" si="9"/>
        <v>8.6500000000000021</v>
      </c>
    </row>
    <row r="95" spans="2:15" ht="14.5" x14ac:dyDescent="0.25">
      <c r="B95" s="224" t="s">
        <v>1054</v>
      </c>
      <c r="C95" s="16"/>
      <c r="D95" s="221">
        <f>'[13]Rev_SP-12me'!AQ104</f>
        <v>14.727968155002763</v>
      </c>
      <c r="E95" s="221">
        <f>'[13]Rev_SP-12me'!AT104</f>
        <v>0</v>
      </c>
      <c r="F95" s="221">
        <f>'[13]Rev_SP-12me'!AU104</f>
        <v>9.7940988230768387</v>
      </c>
      <c r="G95" s="221">
        <f>'[13]Rev_SP-12me'!AW104</f>
        <v>0</v>
      </c>
      <c r="H95" s="17"/>
      <c r="I95" s="222">
        <f t="shared" si="7"/>
        <v>9.7940988230768387</v>
      </c>
      <c r="J95" s="221">
        <f>'[13]Rev_SP-12me'!BN104</f>
        <v>0</v>
      </c>
      <c r="K95" s="221">
        <f>'[13]Rev_SP-12me'!BO104</f>
        <v>9.7940988230768404</v>
      </c>
      <c r="L95" s="221">
        <f>'[13]Rev_SP-12me'!BQ104</f>
        <v>0</v>
      </c>
      <c r="M95" s="17"/>
      <c r="N95" s="252">
        <f t="shared" si="8"/>
        <v>9.7940988230768404</v>
      </c>
      <c r="O95" s="202">
        <f t="shared" si="9"/>
        <v>6.6500000000000012</v>
      </c>
    </row>
    <row r="96" spans="2:15" x14ac:dyDescent="0.25">
      <c r="B96" s="220" t="s">
        <v>1055</v>
      </c>
      <c r="C96" s="16"/>
      <c r="D96" s="217">
        <f>'[13]Rev_SP-12me'!AQ99</f>
        <v>0.26805906000000002</v>
      </c>
      <c r="E96" s="217">
        <f>'[13]Rev_SP-12me'!AT99</f>
        <v>0</v>
      </c>
      <c r="F96" s="217">
        <f>'[13]Rev_SP-12me'!AU99</f>
        <v>0.2050651809</v>
      </c>
      <c r="G96" s="217">
        <f>'[13]Rev_SP-12me'!AW99</f>
        <v>2.3999999999999998E-3</v>
      </c>
      <c r="H96" s="17"/>
      <c r="I96" s="219">
        <f t="shared" si="7"/>
        <v>0.20746518090000002</v>
      </c>
      <c r="J96" s="217">
        <f>'[13]Rev_SP-12me'!BN99</f>
        <v>0</v>
      </c>
      <c r="K96" s="217">
        <f>'[13]Rev_SP-12me'!BO99</f>
        <v>0.2050651809</v>
      </c>
      <c r="L96" s="217">
        <f>'[13]Rev_SP-12me'!BQ99</f>
        <v>2.3999999999999998E-3</v>
      </c>
      <c r="M96" s="17"/>
      <c r="N96" s="471">
        <f t="shared" si="8"/>
        <v>0.20746518090000002</v>
      </c>
      <c r="O96" s="202">
        <f t="shared" si="9"/>
        <v>7.7395325082465032</v>
      </c>
    </row>
    <row r="97" spans="2:15" x14ac:dyDescent="0.25">
      <c r="B97" s="220" t="s">
        <v>1056</v>
      </c>
      <c r="C97" s="16"/>
      <c r="D97" s="217">
        <f>'[13]Rev_SP-12me'!AQ105</f>
        <v>2551.1754624336882</v>
      </c>
      <c r="E97" s="217">
        <f>'[13]Rev_SP-12me'!AT105</f>
        <v>495.65952339950354</v>
      </c>
      <c r="F97" s="217">
        <f>'[13]Rev_SP-12me'!AU105</f>
        <v>2270.4479160131045</v>
      </c>
      <c r="G97" s="217">
        <f>'[13]Rev_SP-12me'!AW105</f>
        <v>11.445625786021262</v>
      </c>
      <c r="H97" s="17"/>
      <c r="I97" s="218">
        <f t="shared" si="7"/>
        <v>2777.5530651986292</v>
      </c>
      <c r="J97" s="217">
        <f>'[13]Rev_SP-12me'!BN105</f>
        <v>508.70319506791157</v>
      </c>
      <c r="K97" s="217">
        <f>'[13]Rev_SP-12me'!BO105</f>
        <v>2270.447916013105</v>
      </c>
      <c r="L97" s="217">
        <f>'[13]Rev_SP-12me'!BQ105</f>
        <v>11.445625786021262</v>
      </c>
      <c r="M97" s="17"/>
      <c r="N97" s="471">
        <f t="shared" si="8"/>
        <v>2790.5967368670376</v>
      </c>
      <c r="O97" s="202">
        <f t="shared" si="9"/>
        <v>10.938474354111865</v>
      </c>
    </row>
    <row r="98" spans="2:15" ht="14.5" x14ac:dyDescent="0.25">
      <c r="B98" s="224" t="s">
        <v>1051</v>
      </c>
      <c r="C98" s="16"/>
      <c r="D98" s="221">
        <f>'[13]Rev_SP-12me'!AQ106</f>
        <v>1082.2879175984203</v>
      </c>
      <c r="E98" s="221">
        <f>'[13]Rev_SP-12me'!AT106</f>
        <v>495.65952339950354</v>
      </c>
      <c r="F98" s="221">
        <f>'[13]Rev_SP-12me'!AU106</f>
        <v>952.41336748661001</v>
      </c>
      <c r="G98" s="221">
        <f>'[13]Rev_SP-12me'!AW106</f>
        <v>11.445625786021262</v>
      </c>
      <c r="H98" s="17"/>
      <c r="I98" s="222">
        <f t="shared" si="7"/>
        <v>1459.5185166721349</v>
      </c>
      <c r="J98" s="221">
        <f>'[13]Rev_SP-12me'!BN106</f>
        <v>508.70319506791157</v>
      </c>
      <c r="K98" s="221">
        <f>'[13]Rev_SP-12me'!BO106</f>
        <v>952.41336748661001</v>
      </c>
      <c r="L98" s="221">
        <f>'[13]Rev_SP-12me'!BQ106</f>
        <v>11.445625786021262</v>
      </c>
      <c r="M98" s="17"/>
      <c r="N98" s="252">
        <f t="shared" si="8"/>
        <v>1472.5621883405429</v>
      </c>
      <c r="O98" s="202">
        <f t="shared" si="9"/>
        <v>13.606011527950297</v>
      </c>
    </row>
    <row r="99" spans="2:15" ht="14.5" x14ac:dyDescent="0.25">
      <c r="B99" s="224" t="s">
        <v>1052</v>
      </c>
      <c r="C99" s="16"/>
      <c r="D99" s="221">
        <f>'[13]Rev_SP-12me'!AQ107</f>
        <v>506.93215059365951</v>
      </c>
      <c r="E99" s="221">
        <f>'[13]Rev_SP-12me'!AT107</f>
        <v>0</v>
      </c>
      <c r="F99" s="221">
        <f>'[13]Rev_SP-12me'!AU107</f>
        <v>496.79350758178634</v>
      </c>
      <c r="G99" s="221">
        <f>'[13]Rev_SP-12me'!AW107</f>
        <v>0</v>
      </c>
      <c r="H99" s="17"/>
      <c r="I99" s="222">
        <f t="shared" si="7"/>
        <v>496.79350758178634</v>
      </c>
      <c r="J99" s="221">
        <f>'[13]Rev_SP-12me'!BN107</f>
        <v>0</v>
      </c>
      <c r="K99" s="221">
        <f>'[13]Rev_SP-12me'!BO107</f>
        <v>496.79350758178634</v>
      </c>
      <c r="L99" s="221">
        <f>'[13]Rev_SP-12me'!BQ107</f>
        <v>0</v>
      </c>
      <c r="M99" s="17"/>
      <c r="N99" s="252">
        <f t="shared" si="8"/>
        <v>496.79350758178634</v>
      </c>
      <c r="O99" s="202">
        <f t="shared" si="9"/>
        <v>9.8000000000000007</v>
      </c>
    </row>
    <row r="100" spans="2:15" ht="14.5" x14ac:dyDescent="0.25">
      <c r="B100" s="224" t="s">
        <v>1053</v>
      </c>
      <c r="C100" s="16"/>
      <c r="D100" s="221">
        <f>'[13]Rev_SP-12me'!AQ108</f>
        <v>354.57916718126859</v>
      </c>
      <c r="E100" s="221">
        <f>'[13]Rev_SP-12me'!AT108</f>
        <v>0</v>
      </c>
      <c r="F100" s="221">
        <f>'[13]Rev_SP-12me'!AU108</f>
        <v>347.48758383764323</v>
      </c>
      <c r="G100" s="221">
        <f>'[13]Rev_SP-12me'!AW108</f>
        <v>0</v>
      </c>
      <c r="H100" s="17"/>
      <c r="I100" s="222">
        <f t="shared" si="7"/>
        <v>347.48758383764323</v>
      </c>
      <c r="J100" s="221">
        <f>'[13]Rev_SP-12me'!BN108</f>
        <v>0</v>
      </c>
      <c r="K100" s="221">
        <f>'[13]Rev_SP-12me'!BO108</f>
        <v>347.48758383764334</v>
      </c>
      <c r="L100" s="221">
        <f>'[13]Rev_SP-12me'!BQ108</f>
        <v>0</v>
      </c>
      <c r="M100" s="17"/>
      <c r="N100" s="252">
        <f t="shared" si="8"/>
        <v>347.48758383764334</v>
      </c>
      <c r="O100" s="202">
        <f t="shared" si="9"/>
        <v>9.8000000000000043</v>
      </c>
    </row>
    <row r="101" spans="2:15" ht="14.5" x14ac:dyDescent="0.25">
      <c r="B101" s="224" t="s">
        <v>1054</v>
      </c>
      <c r="C101" s="16"/>
      <c r="D101" s="221">
        <f>'[13]Rev_SP-12me'!AQ109</f>
        <v>607.37622706033994</v>
      </c>
      <c r="E101" s="221">
        <f>'[13]Rev_SP-12me'!AT109</f>
        <v>0</v>
      </c>
      <c r="F101" s="221">
        <f>'[13]Rev_SP-12me'!AU109</f>
        <v>473.75345710706517</v>
      </c>
      <c r="G101" s="221">
        <f>'[13]Rev_SP-12me'!AW109</f>
        <v>0</v>
      </c>
      <c r="H101" s="17"/>
      <c r="I101" s="222">
        <f t="shared" si="7"/>
        <v>473.75345710706517</v>
      </c>
      <c r="J101" s="221">
        <f>'[13]Rev_SP-12me'!BN109</f>
        <v>0</v>
      </c>
      <c r="K101" s="221">
        <f>'[13]Rev_SP-12me'!BO109</f>
        <v>473.75345710706517</v>
      </c>
      <c r="L101" s="221">
        <f>'[13]Rev_SP-12me'!BQ109</f>
        <v>0</v>
      </c>
      <c r="M101" s="17"/>
      <c r="N101" s="252">
        <f t="shared" si="8"/>
        <v>473.75345710706517</v>
      </c>
      <c r="O101" s="202">
        <f t="shared" si="9"/>
        <v>7.8</v>
      </c>
    </row>
    <row r="102" spans="2:15" x14ac:dyDescent="0.25">
      <c r="B102" s="220" t="s">
        <v>1057</v>
      </c>
      <c r="C102" s="16"/>
      <c r="D102" s="217">
        <f>'[13]Rev_SP-12me'!AQ110</f>
        <v>0.34405518000000002</v>
      </c>
      <c r="E102" s="217">
        <f>'[13]Rev_SP-12me'!AT110</f>
        <v>0</v>
      </c>
      <c r="F102" s="217">
        <f>'[13]Rev_SP-12me'!AU110</f>
        <v>0.17141365200000003</v>
      </c>
      <c r="G102" s="217">
        <f>'[13]Rev_SP-12me'!AW110</f>
        <v>4.7999999999999996E-3</v>
      </c>
      <c r="H102" s="17"/>
      <c r="I102" s="218">
        <f t="shared" si="7"/>
        <v>0.17621365200000003</v>
      </c>
      <c r="J102" s="217">
        <f>'[13]Rev_SP-12me'!BN110</f>
        <v>0</v>
      </c>
      <c r="K102" s="217">
        <f>'[13]Rev_SP-12me'!BO110</f>
        <v>0.17141365200000003</v>
      </c>
      <c r="L102" s="217">
        <f>'[13]Rev_SP-12me'!BQ110</f>
        <v>4.7999999999999996E-3</v>
      </c>
      <c r="M102" s="17"/>
      <c r="N102" s="471">
        <f t="shared" si="8"/>
        <v>0.17621365200000003</v>
      </c>
      <c r="O102" s="202">
        <f t="shared" si="9"/>
        <v>5.1216683323878458</v>
      </c>
    </row>
    <row r="103" spans="2:15" ht="14.5" x14ac:dyDescent="0.25">
      <c r="B103" s="224" t="s">
        <v>1051</v>
      </c>
      <c r="C103" s="16"/>
      <c r="D103" s="221">
        <f>'[13]Rev_SP-12me'!AQ111</f>
        <v>8.9682480000000009E-2</v>
      </c>
      <c r="E103" s="221">
        <f>'[13]Rev_SP-12me'!AT111</f>
        <v>0</v>
      </c>
      <c r="F103" s="221">
        <f>'[13]Rev_SP-12me'!AU111</f>
        <v>4.4841240000000004E-2</v>
      </c>
      <c r="G103" s="221">
        <f>'[13]Rev_SP-12me'!AW111</f>
        <v>4.7999999999999996E-3</v>
      </c>
      <c r="H103" s="17"/>
      <c r="I103" s="222">
        <f t="shared" si="7"/>
        <v>4.9641240000000003E-2</v>
      </c>
      <c r="J103" s="221">
        <f>'[13]Rev_SP-12me'!BN111</f>
        <v>0</v>
      </c>
      <c r="K103" s="221">
        <f>'[13]Rev_SP-12me'!BO111</f>
        <v>4.4841239999999997E-2</v>
      </c>
      <c r="L103" s="221">
        <f>'[13]Rev_SP-12me'!BQ111</f>
        <v>4.7999999999999996E-3</v>
      </c>
      <c r="M103" s="17"/>
      <c r="N103" s="252">
        <f t="shared" si="8"/>
        <v>4.9641239999999996E-2</v>
      </c>
      <c r="O103" s="202">
        <f t="shared" si="9"/>
        <v>5.5352215951209187</v>
      </c>
    </row>
    <row r="104" spans="2:15" ht="14.5" x14ac:dyDescent="0.25">
      <c r="B104" s="224" t="s">
        <v>1052</v>
      </c>
      <c r="C104" s="16"/>
      <c r="D104" s="221">
        <f>'[13]Rev_SP-12me'!AQ112</f>
        <v>6.5147399999999994E-2</v>
      </c>
      <c r="E104" s="221">
        <f>'[13]Rev_SP-12me'!AT112</f>
        <v>0</v>
      </c>
      <c r="F104" s="221">
        <f>'[13]Rev_SP-12me'!AU112</f>
        <v>3.9088439999999995E-2</v>
      </c>
      <c r="G104" s="221">
        <f>'[13]Rev_SP-12me'!AW112</f>
        <v>0</v>
      </c>
      <c r="H104" s="17"/>
      <c r="I104" s="222">
        <f t="shared" si="7"/>
        <v>3.9088439999999995E-2</v>
      </c>
      <c r="J104" s="221">
        <f>'[13]Rev_SP-12me'!BN112</f>
        <v>0</v>
      </c>
      <c r="K104" s="221">
        <f>'[13]Rev_SP-12me'!BO112</f>
        <v>3.9088440000000002E-2</v>
      </c>
      <c r="L104" s="221">
        <f>'[13]Rev_SP-12me'!BQ112</f>
        <v>0</v>
      </c>
      <c r="M104" s="17"/>
      <c r="N104" s="252">
        <f t="shared" si="8"/>
        <v>3.9088440000000002E-2</v>
      </c>
      <c r="O104" s="202">
        <f t="shared" si="9"/>
        <v>6.0000000000000009</v>
      </c>
    </row>
    <row r="105" spans="2:15" ht="14.5" x14ac:dyDescent="0.25">
      <c r="B105" s="224" t="s">
        <v>1053</v>
      </c>
      <c r="C105" s="16"/>
      <c r="D105" s="221">
        <f>'[13]Rev_SP-12me'!AQ113</f>
        <v>5.8969260000000003E-2</v>
      </c>
      <c r="E105" s="221">
        <f>'[13]Rev_SP-12me'!AT113</f>
        <v>0</v>
      </c>
      <c r="F105" s="221">
        <f>'[13]Rev_SP-12me'!AU113</f>
        <v>3.5381556000000002E-2</v>
      </c>
      <c r="G105" s="221">
        <f>'[13]Rev_SP-12me'!AW113</f>
        <v>0</v>
      </c>
      <c r="H105" s="17"/>
      <c r="I105" s="222">
        <f t="shared" si="7"/>
        <v>3.5381556000000002E-2</v>
      </c>
      <c r="J105" s="221">
        <f>'[13]Rev_SP-12me'!BN113</f>
        <v>0</v>
      </c>
      <c r="K105" s="221">
        <f>'[13]Rev_SP-12me'!BO113</f>
        <v>3.5381556000000008E-2</v>
      </c>
      <c r="L105" s="221">
        <f>'[13]Rev_SP-12me'!BQ113</f>
        <v>0</v>
      </c>
      <c r="M105" s="17"/>
      <c r="N105" s="252">
        <f t="shared" si="8"/>
        <v>3.5381556000000008E-2</v>
      </c>
      <c r="O105" s="202">
        <f t="shared" si="9"/>
        <v>6.0000000000000009</v>
      </c>
    </row>
    <row r="106" spans="2:15" ht="14.5" x14ac:dyDescent="0.25">
      <c r="B106" s="224" t="s">
        <v>1054</v>
      </c>
      <c r="C106" s="16"/>
      <c r="D106" s="221">
        <f>'[13]Rev_SP-12me'!AQ114</f>
        <v>0.13025604000000002</v>
      </c>
      <c r="E106" s="221">
        <f>'[13]Rev_SP-12me'!AT114</f>
        <v>0</v>
      </c>
      <c r="F106" s="221">
        <f>'[13]Rev_SP-12me'!AU114</f>
        <v>5.2102416000000006E-2</v>
      </c>
      <c r="G106" s="221">
        <f>'[13]Rev_SP-12me'!AW114</f>
        <v>0</v>
      </c>
      <c r="H106" s="17"/>
      <c r="I106" s="222">
        <f t="shared" si="7"/>
        <v>5.2102416000000006E-2</v>
      </c>
      <c r="J106" s="221">
        <f>'[13]Rev_SP-12me'!BN114</f>
        <v>0</v>
      </c>
      <c r="K106" s="221">
        <f>'[13]Rev_SP-12me'!BO114</f>
        <v>5.2102416000000006E-2</v>
      </c>
      <c r="L106" s="221">
        <f>'[13]Rev_SP-12me'!BQ114</f>
        <v>0</v>
      </c>
      <c r="M106" s="17"/>
      <c r="N106" s="252">
        <f t="shared" si="8"/>
        <v>5.2102416000000006E-2</v>
      </c>
      <c r="O106" s="202">
        <f t="shared" si="9"/>
        <v>4</v>
      </c>
    </row>
    <row r="107" spans="2:15" x14ac:dyDescent="0.25">
      <c r="B107" s="220" t="s">
        <v>1058</v>
      </c>
      <c r="C107" s="16"/>
      <c r="D107" s="217">
        <f>'[13]Rev_SP-12me'!AQ115</f>
        <v>4.8272599754650667</v>
      </c>
      <c r="E107" s="217">
        <f>'[13]Rev_SP-12me'!AT115</f>
        <v>0.63986440677966105</v>
      </c>
      <c r="F107" s="217">
        <f>'[13]Rev_SP-12me'!AU115</f>
        <v>4.0912429488116997</v>
      </c>
      <c r="G107" s="217">
        <f>'[13]Rev_SP-12me'!AW115</f>
        <v>2.9899999999999999E-2</v>
      </c>
      <c r="H107" s="17"/>
      <c r="I107" s="218">
        <f t="shared" si="7"/>
        <v>4.7610073555913601</v>
      </c>
      <c r="J107" s="217">
        <f>'[13]Rev_SP-12me'!BN115</f>
        <v>0.65670294380017846</v>
      </c>
      <c r="K107" s="217">
        <f>'[13]Rev_SP-12me'!BO115</f>
        <v>4.1622317244164542</v>
      </c>
      <c r="L107" s="217">
        <f>'[13]Rev_SP-12me'!BQ115</f>
        <v>2.9899999999999999E-2</v>
      </c>
      <c r="M107" s="17"/>
      <c r="N107" s="471">
        <f t="shared" si="8"/>
        <v>4.8488346682166323</v>
      </c>
      <c r="O107" s="202">
        <f t="shared" si="9"/>
        <v>10.044693455213146</v>
      </c>
    </row>
    <row r="108" spans="2:15" ht="14.5" x14ac:dyDescent="0.25">
      <c r="B108" s="224" t="s">
        <v>1051</v>
      </c>
      <c r="C108" s="16"/>
      <c r="D108" s="221">
        <f>'[13]Rev_SP-12me'!AQ116</f>
        <v>1.1973807995696717</v>
      </c>
      <c r="E108" s="221">
        <f>'[13]Rev_SP-12me'!AT116</f>
        <v>0.63986440677966105</v>
      </c>
      <c r="F108" s="221">
        <f>'[13]Rev_SP-12me'!AU116</f>
        <v>1.0177736796342209</v>
      </c>
      <c r="G108" s="221">
        <f>'[13]Rev_SP-12me'!AW116</f>
        <v>2.9899999999999999E-2</v>
      </c>
      <c r="H108" s="17"/>
      <c r="I108" s="222">
        <f t="shared" ref="I108:I126" si="10">SUM(E108:H108)</f>
        <v>1.687538086413882</v>
      </c>
      <c r="J108" s="221">
        <f>'[13]Rev_SP-12me'!BN116</f>
        <v>0.65670294380017846</v>
      </c>
      <c r="K108" s="221">
        <f>'[13]Rev_SP-12me'!BO116</f>
        <v>1.0358079253149004</v>
      </c>
      <c r="L108" s="221">
        <f>'[13]Rev_SP-12me'!BQ116</f>
        <v>2.9899999999999999E-2</v>
      </c>
      <c r="M108" s="17"/>
      <c r="N108" s="252">
        <f t="shared" ref="N108:N127" si="11">SUM(J108:M108)</f>
        <v>1.722410869115079</v>
      </c>
      <c r="O108" s="202">
        <f t="shared" si="9"/>
        <v>14.384821184155438</v>
      </c>
    </row>
    <row r="109" spans="2:15" ht="14.5" x14ac:dyDescent="0.25">
      <c r="B109" s="224" t="s">
        <v>1052</v>
      </c>
      <c r="C109" s="16"/>
      <c r="D109" s="221">
        <f>'[13]Rev_SP-12me'!AQ117</f>
        <v>1.1548228964743397</v>
      </c>
      <c r="E109" s="221">
        <f>'[13]Rev_SP-12me'!AT117</f>
        <v>0</v>
      </c>
      <c r="F109" s="221">
        <f>'[13]Rev_SP-12me'!AU117</f>
        <v>1.0970817516506226</v>
      </c>
      <c r="G109" s="221">
        <f>'[13]Rev_SP-12me'!AW117</f>
        <v>0</v>
      </c>
      <c r="H109" s="17"/>
      <c r="I109" s="222">
        <f t="shared" si="10"/>
        <v>1.0970817516506226</v>
      </c>
      <c r="J109" s="221">
        <f>'[13]Rev_SP-12me'!BN117</f>
        <v>0</v>
      </c>
      <c r="K109" s="221">
        <f>'[13]Rev_SP-12me'!BO117</f>
        <v>1.1141918914482054</v>
      </c>
      <c r="L109" s="221">
        <f>'[13]Rev_SP-12me'!BQ117</f>
        <v>0</v>
      </c>
      <c r="M109" s="17"/>
      <c r="N109" s="252">
        <f t="shared" si="11"/>
        <v>1.1141918914482054</v>
      </c>
      <c r="O109" s="202">
        <f t="shared" si="9"/>
        <v>9.6481624572029165</v>
      </c>
    </row>
    <row r="110" spans="2:15" ht="14.5" x14ac:dyDescent="0.25">
      <c r="B110" s="224" t="s">
        <v>1053</v>
      </c>
      <c r="C110" s="16"/>
      <c r="D110" s="221">
        <f>'[13]Rev_SP-12me'!AQ118</f>
        <v>0.60047653980532112</v>
      </c>
      <c r="E110" s="221">
        <f>'[13]Rev_SP-12me'!AT118</f>
        <v>0</v>
      </c>
      <c r="F110" s="221">
        <f>'[13]Rev_SP-12me'!AU118</f>
        <v>0.57045271281505505</v>
      </c>
      <c r="G110" s="221">
        <f>'[13]Rev_SP-12me'!AW118</f>
        <v>0</v>
      </c>
      <c r="H110" s="17"/>
      <c r="I110" s="222">
        <f t="shared" si="10"/>
        <v>0.57045271281505505</v>
      </c>
      <c r="J110" s="221">
        <f>'[13]Rev_SP-12me'!BN118</f>
        <v>0</v>
      </c>
      <c r="K110" s="221">
        <f>'[13]Rev_SP-12me'!BO118</f>
        <v>0.57921053739724848</v>
      </c>
      <c r="L110" s="221">
        <f>'[13]Rev_SP-12me'!BQ118</f>
        <v>0</v>
      </c>
      <c r="M110" s="17"/>
      <c r="N110" s="252">
        <f t="shared" si="11"/>
        <v>0.57921053739724848</v>
      </c>
      <c r="O110" s="202">
        <f t="shared" si="9"/>
        <v>9.6458479058154829</v>
      </c>
    </row>
    <row r="111" spans="2:15" ht="14.5" x14ac:dyDescent="0.25">
      <c r="B111" s="224" t="s">
        <v>1054</v>
      </c>
      <c r="C111" s="16"/>
      <c r="D111" s="221">
        <f>'[13]Rev_SP-12me'!AQ119</f>
        <v>1.8745797396157344</v>
      </c>
      <c r="E111" s="221">
        <f>'[13]Rev_SP-12me'!AT119</f>
        <v>0</v>
      </c>
      <c r="F111" s="221">
        <f>'[13]Rev_SP-12me'!AU119</f>
        <v>1.405934804711801</v>
      </c>
      <c r="G111" s="221">
        <f>'[13]Rev_SP-12me'!AW119</f>
        <v>0</v>
      </c>
      <c r="H111" s="17"/>
      <c r="I111" s="222">
        <f t="shared" si="10"/>
        <v>1.405934804711801</v>
      </c>
      <c r="J111" s="221">
        <f>'[13]Rev_SP-12me'!BN119</f>
        <v>0</v>
      </c>
      <c r="K111" s="221">
        <f>'[13]Rev_SP-12me'!BO119</f>
        <v>1.4330213702560997</v>
      </c>
      <c r="L111" s="221">
        <f>'[13]Rev_SP-12me'!BQ119</f>
        <v>0</v>
      </c>
      <c r="M111" s="17"/>
      <c r="N111" s="252">
        <f t="shared" si="11"/>
        <v>1.4330213702560997</v>
      </c>
      <c r="O111" s="202">
        <f t="shared" si="9"/>
        <v>7.6444940696406505</v>
      </c>
    </row>
    <row r="112" spans="2:15" x14ac:dyDescent="0.25">
      <c r="B112" s="220" t="s">
        <v>1059</v>
      </c>
      <c r="C112" s="16"/>
      <c r="D112" s="217">
        <f>'[13]Rev_SP-12me'!AQ120</f>
        <v>17.828714270000003</v>
      </c>
      <c r="E112" s="217">
        <f>'[13]Rev_SP-12me'!AT120</f>
        <v>8.1451483110447906</v>
      </c>
      <c r="F112" s="217">
        <f>'[13]Rev_SP-12me'!AU120</f>
        <v>11.232089990100002</v>
      </c>
      <c r="G112" s="217">
        <f>'[13]Rev_SP-12me'!AW120</f>
        <v>0.31286756756756751</v>
      </c>
      <c r="H112" s="17"/>
      <c r="I112" s="222">
        <f t="shared" si="10"/>
        <v>19.690105868712362</v>
      </c>
      <c r="J112" s="217">
        <f>'[13]Rev_SP-12me'!BN120</f>
        <v>8.5153823251831913</v>
      </c>
      <c r="K112" s="217">
        <f>'[13]Rev_SP-12me'!BO120</f>
        <v>11.2320899901</v>
      </c>
      <c r="L112" s="217">
        <f>'[13]Rev_SP-12me'!BQ120</f>
        <v>0.31286756756756751</v>
      </c>
      <c r="M112" s="17"/>
      <c r="N112" s="471">
        <f t="shared" si="11"/>
        <v>20.060339882850759</v>
      </c>
      <c r="O112" s="202">
        <f t="shared" si="9"/>
        <v>11.251703055562377</v>
      </c>
    </row>
    <row r="113" spans="2:15" ht="14.5" x14ac:dyDescent="0.25">
      <c r="B113" s="224" t="s">
        <v>1060</v>
      </c>
      <c r="C113" s="16"/>
      <c r="D113" s="221">
        <f>'[13]Rev_SP-12me'!AQ121</f>
        <v>17.828714270000003</v>
      </c>
      <c r="E113" s="221">
        <f>'[13]Rev_SP-12me'!AT121</f>
        <v>8.1451483110447906</v>
      </c>
      <c r="F113" s="221">
        <f>'[13]Rev_SP-12me'!AU121</f>
        <v>11.232089990100002</v>
      </c>
      <c r="G113" s="221">
        <f>'[13]Rev_SP-12me'!AW121</f>
        <v>0.31286756756756751</v>
      </c>
      <c r="H113" s="17"/>
      <c r="I113" s="222">
        <f t="shared" si="10"/>
        <v>19.690105868712362</v>
      </c>
      <c r="J113" s="221">
        <f>'[13]Rev_SP-12me'!BN121</f>
        <v>8.5153823251831913</v>
      </c>
      <c r="K113" s="221">
        <f>'[13]Rev_SP-12me'!BO121</f>
        <v>11.2320899901</v>
      </c>
      <c r="L113" s="221">
        <f>'[13]Rev_SP-12me'!BQ121</f>
        <v>0.31286756756756751</v>
      </c>
      <c r="M113" s="17"/>
      <c r="N113" s="252">
        <f t="shared" si="11"/>
        <v>20.060339882850759</v>
      </c>
      <c r="O113" s="202">
        <f t="shared" si="9"/>
        <v>11.251703055562377</v>
      </c>
    </row>
    <row r="114" spans="2:15" x14ac:dyDescent="0.25">
      <c r="B114" s="220" t="s">
        <v>1061</v>
      </c>
      <c r="C114" s="16"/>
      <c r="D114" s="217">
        <f>'[13]Rev_SP-12me'!AQ132</f>
        <v>149.05336675860417</v>
      </c>
      <c r="E114" s="217">
        <f>'[13]Rev_SP-12me'!AT132</f>
        <v>0</v>
      </c>
      <c r="F114" s="217">
        <f>'[13]Rev_SP-12me'!AU132</f>
        <v>90.922553722748532</v>
      </c>
      <c r="G114" s="217">
        <f>'[13]Rev_SP-12me'!AW132</f>
        <v>0.28560000000000002</v>
      </c>
      <c r="H114" s="17"/>
      <c r="I114" s="222">
        <f t="shared" si="10"/>
        <v>91.208153722748534</v>
      </c>
      <c r="J114" s="217">
        <f>'[13]Rev_SP-12me'!BN132</f>
        <v>0</v>
      </c>
      <c r="K114" s="217">
        <f>'[13]Rev_SP-12me'!BO132</f>
        <v>90.922553722748532</v>
      </c>
      <c r="L114" s="217">
        <f>'[13]Rev_SP-12me'!BQ132</f>
        <v>0.28560000000000002</v>
      </c>
      <c r="M114" s="17"/>
      <c r="N114" s="471">
        <f t="shared" si="11"/>
        <v>91.208153722748534</v>
      </c>
      <c r="O114" s="202">
        <f t="shared" si="9"/>
        <v>6.1191609224407877</v>
      </c>
    </row>
    <row r="115" spans="2:15" ht="14.5" x14ac:dyDescent="0.25">
      <c r="B115" s="224" t="s">
        <v>197</v>
      </c>
      <c r="C115" s="16"/>
      <c r="D115" s="221">
        <f>'[13]Rev_SP-12me'!AQ133</f>
        <v>149.05336675860417</v>
      </c>
      <c r="E115" s="221">
        <f>'[13]Rev_SP-12me'!AT133</f>
        <v>0</v>
      </c>
      <c r="F115" s="221">
        <f>'[13]Rev_SP-12me'!AU133</f>
        <v>90.922553722748532</v>
      </c>
      <c r="G115" s="221">
        <f>'[13]Rev_SP-12me'!AW133</f>
        <v>0.28560000000000002</v>
      </c>
      <c r="H115" s="17"/>
      <c r="I115" s="222">
        <f t="shared" si="10"/>
        <v>91.208153722748534</v>
      </c>
      <c r="J115" s="221">
        <f>'[13]Rev_SP-12me'!BN133</f>
        <v>0</v>
      </c>
      <c r="K115" s="221">
        <f>'[13]Rev_SP-12me'!BO133</f>
        <v>90.922553722748532</v>
      </c>
      <c r="L115" s="221">
        <f>'[13]Rev_SP-12me'!BQ133</f>
        <v>0.28560000000000002</v>
      </c>
      <c r="M115" s="17"/>
      <c r="N115" s="252">
        <f t="shared" si="11"/>
        <v>91.208153722748534</v>
      </c>
      <c r="O115" s="202">
        <f t="shared" si="9"/>
        <v>6.1191609224407877</v>
      </c>
    </row>
    <row r="116" spans="2:15" ht="14.5" x14ac:dyDescent="0.25">
      <c r="B116" s="224" t="s">
        <v>1062</v>
      </c>
      <c r="C116" s="16"/>
      <c r="D116" s="221">
        <f>'[13]Rev_SP-12me'!AQ134</f>
        <v>0</v>
      </c>
      <c r="E116" s="221">
        <f>'[13]Rev_SP-12me'!AT134</f>
        <v>0</v>
      </c>
      <c r="F116" s="221">
        <f>'[13]Rev_SP-12me'!AU134</f>
        <v>0</v>
      </c>
      <c r="G116" s="221">
        <f>'[13]Rev_SP-12me'!AW134</f>
        <v>0</v>
      </c>
      <c r="H116" s="17"/>
      <c r="I116" s="222">
        <f t="shared" si="10"/>
        <v>0</v>
      </c>
      <c r="J116" s="221">
        <f>'[13]Rev_SP-12me'!BN134</f>
        <v>0</v>
      </c>
      <c r="K116" s="221">
        <f>'[13]Rev_SP-12me'!BO134</f>
        <v>0</v>
      </c>
      <c r="L116" s="221">
        <f>'[13]Rev_SP-12me'!BQ134</f>
        <v>0</v>
      </c>
      <c r="M116" s="17"/>
      <c r="N116" s="252">
        <f t="shared" si="11"/>
        <v>0</v>
      </c>
      <c r="O116" s="202"/>
    </row>
    <row r="117" spans="2:15" x14ac:dyDescent="0.25">
      <c r="B117" s="220" t="s">
        <v>1063</v>
      </c>
      <c r="C117" s="16"/>
      <c r="D117" s="217">
        <f>'[13]Rev_SP-12me'!AQ122</f>
        <v>0</v>
      </c>
      <c r="E117" s="217">
        <f>'[13]Rev_SP-12me'!AT122</f>
        <v>0</v>
      </c>
      <c r="F117" s="217">
        <f>'[13]Rev_SP-12me'!AU122</f>
        <v>0</v>
      </c>
      <c r="G117" s="217">
        <f>'[13]Rev_SP-12me'!AW122</f>
        <v>0</v>
      </c>
      <c r="H117" s="17"/>
      <c r="I117" s="222">
        <f t="shared" si="10"/>
        <v>0</v>
      </c>
      <c r="J117" s="217">
        <f>'[13]Rev_SP-12me'!BN122</f>
        <v>0</v>
      </c>
      <c r="K117" s="217">
        <f>'[13]Rev_SP-12me'!BO122</f>
        <v>0</v>
      </c>
      <c r="L117" s="217">
        <f>'[13]Rev_SP-12me'!BQ122</f>
        <v>0</v>
      </c>
      <c r="M117" s="17"/>
      <c r="N117" s="252">
        <f t="shared" si="11"/>
        <v>0</v>
      </c>
      <c r="O117" s="202"/>
    </row>
    <row r="118" spans="2:15" x14ac:dyDescent="0.25">
      <c r="B118" s="220" t="s">
        <v>1064</v>
      </c>
      <c r="C118" s="16"/>
      <c r="D118" s="217">
        <f>'[13]Rev_SP-12me'!AQ123</f>
        <v>0</v>
      </c>
      <c r="E118" s="217">
        <f>'[13]Rev_SP-12me'!AT123</f>
        <v>0</v>
      </c>
      <c r="F118" s="217">
        <f>'[13]Rev_SP-12me'!AU123</f>
        <v>0</v>
      </c>
      <c r="G118" s="217">
        <f>'[13]Rev_SP-12me'!AW123</f>
        <v>0</v>
      </c>
      <c r="H118" s="17"/>
      <c r="I118" s="222">
        <f t="shared" si="10"/>
        <v>0</v>
      </c>
      <c r="J118" s="217">
        <f>'[13]Rev_SP-12me'!BN123</f>
        <v>0</v>
      </c>
      <c r="K118" s="217">
        <f>'[13]Rev_SP-12me'!BO123</f>
        <v>0</v>
      </c>
      <c r="L118" s="217">
        <f>'[13]Rev_SP-12me'!BQ123</f>
        <v>0</v>
      </c>
      <c r="M118" s="17"/>
      <c r="N118" s="252">
        <f t="shared" si="11"/>
        <v>0</v>
      </c>
      <c r="O118" s="202"/>
    </row>
    <row r="119" spans="2:15" x14ac:dyDescent="0.25">
      <c r="B119" s="220" t="s">
        <v>856</v>
      </c>
      <c r="C119" s="16"/>
      <c r="D119" s="217">
        <f>'[13]Rev_SP-12me'!AQ124</f>
        <v>257.26262446992479</v>
      </c>
      <c r="E119" s="217">
        <f>'[13]Rev_SP-12me'!AT124</f>
        <v>24.465131058617672</v>
      </c>
      <c r="F119" s="217">
        <f>'[13]Rev_SP-12me'!AU124</f>
        <v>187.8017158630451</v>
      </c>
      <c r="G119" s="217">
        <f>'[13]Rev_SP-12me'!AW124</f>
        <v>0.5245116279069767</v>
      </c>
      <c r="H119" s="17"/>
      <c r="I119" s="218">
        <f t="shared" si="10"/>
        <v>212.79135854956974</v>
      </c>
      <c r="J119" s="217">
        <f>'[13]Rev_SP-12me'!BN124</f>
        <v>26.347064216972882</v>
      </c>
      <c r="K119" s="217">
        <f>'[13]Rev_SP-12me'!BO124</f>
        <v>187.8017158630451</v>
      </c>
      <c r="L119" s="217">
        <f>'[13]Rev_SP-12me'!BQ124</f>
        <v>0.5245116279069767</v>
      </c>
      <c r="M119" s="17"/>
      <c r="N119" s="471">
        <f t="shared" si="11"/>
        <v>214.67329170792496</v>
      </c>
      <c r="O119" s="202">
        <f>N119*10/D119</f>
        <v>8.3445192301154218</v>
      </c>
    </row>
    <row r="120" spans="2:15" x14ac:dyDescent="0.25">
      <c r="B120" s="220" t="s">
        <v>1065</v>
      </c>
      <c r="C120" s="16"/>
      <c r="D120" s="217">
        <f>'[13]Rev_SP-12me'!AQ125</f>
        <v>222.81194596028632</v>
      </c>
      <c r="E120" s="217">
        <f>'[13]Rev_SP-12me'!AT125</f>
        <v>54.763990338968952</v>
      </c>
      <c r="F120" s="217">
        <f>'[13]Rev_SP-12me'!AU125</f>
        <v>262.91809623313787</v>
      </c>
      <c r="G120" s="217">
        <f>'[13]Rev_SP-12me'!AW125</f>
        <v>1.3502243902439024</v>
      </c>
      <c r="H120" s="17"/>
      <c r="I120" s="218">
        <f t="shared" si="10"/>
        <v>319.03231096235072</v>
      </c>
      <c r="J120" s="217">
        <f>'[13]Rev_SP-12me'!BN125</f>
        <v>54.763990338968952</v>
      </c>
      <c r="K120" s="217">
        <f>'[13]Rev_SP-12me'!BO125</f>
        <v>262.91809623313793</v>
      </c>
      <c r="L120" s="217">
        <f>'[13]Rev_SP-12me'!BQ125</f>
        <v>1.3502243902439024</v>
      </c>
      <c r="M120" s="17"/>
      <c r="N120" s="471">
        <f t="shared" si="11"/>
        <v>319.03231096235078</v>
      </c>
      <c r="O120" s="202">
        <f>N120*10/D120</f>
        <v>14.318456292249905</v>
      </c>
    </row>
    <row r="121" spans="2:15" x14ac:dyDescent="0.25">
      <c r="B121" s="220" t="s">
        <v>1066</v>
      </c>
      <c r="C121" s="16"/>
      <c r="D121" s="217">
        <f>'[13]Rev_SP-12me'!AQ126</f>
        <v>0</v>
      </c>
      <c r="E121" s="217">
        <f>'[13]Rev_SP-12me'!AT126</f>
        <v>0</v>
      </c>
      <c r="F121" s="217">
        <f>'[13]Rev_SP-12me'!AU126</f>
        <v>0</v>
      </c>
      <c r="G121" s="217">
        <f>'[13]Rev_SP-12me'!AW126</f>
        <v>0</v>
      </c>
      <c r="H121" s="17"/>
      <c r="I121" s="218">
        <f t="shared" si="10"/>
        <v>0</v>
      </c>
      <c r="J121" s="217">
        <f>'[13]Rev_SP-12me'!BN126</f>
        <v>0</v>
      </c>
      <c r="K121" s="217">
        <f>'[13]Rev_SP-12me'!BO126</f>
        <v>0</v>
      </c>
      <c r="L121" s="217">
        <f>'[13]Rev_SP-12me'!BQ126</f>
        <v>0</v>
      </c>
      <c r="M121" s="17"/>
      <c r="N121" s="471">
        <f t="shared" si="11"/>
        <v>0</v>
      </c>
      <c r="O121" s="202"/>
    </row>
    <row r="122" spans="2:15" x14ac:dyDescent="0.25">
      <c r="B122" s="220" t="s">
        <v>1067</v>
      </c>
      <c r="C122" s="16"/>
      <c r="D122" s="217">
        <f>'[13]Rev_SP-12me'!AQ127</f>
        <v>13.2238799</v>
      </c>
      <c r="E122" s="217">
        <f>'[13]Rev_SP-12me'!AT127</f>
        <v>0.98854560000000036</v>
      </c>
      <c r="F122" s="217">
        <f>'[13]Rev_SP-12me'!AU127</f>
        <v>7.8163652599999995</v>
      </c>
      <c r="G122" s="217">
        <f>'[13]Rev_SP-12me'!AW127</f>
        <v>4.1820000000000003E-2</v>
      </c>
      <c r="H122" s="17"/>
      <c r="I122" s="218">
        <f t="shared" si="10"/>
        <v>8.8467308599999992</v>
      </c>
      <c r="J122" s="217">
        <f>'[13]Rev_SP-12me'!BN127</f>
        <v>0.98854560000000036</v>
      </c>
      <c r="K122" s="217">
        <f>'[13]Rev_SP-12me'!BO127</f>
        <v>7.8163652600000004</v>
      </c>
      <c r="L122" s="217">
        <f>'[13]Rev_SP-12me'!BQ127</f>
        <v>4.1820000000000003E-2</v>
      </c>
      <c r="M122" s="17"/>
      <c r="N122" s="471">
        <f t="shared" si="11"/>
        <v>8.846730860000001</v>
      </c>
      <c r="O122" s="202">
        <f>N122*10/D122</f>
        <v>6.6899661271122106</v>
      </c>
    </row>
    <row r="123" spans="2:15" ht="14.5" x14ac:dyDescent="0.25">
      <c r="B123" s="228" t="s">
        <v>1051</v>
      </c>
      <c r="C123" s="16"/>
      <c r="D123" s="221">
        <f>'[13]Rev_SP-12me'!AQ128</f>
        <v>3.8922103000000003</v>
      </c>
      <c r="E123" s="221">
        <f>'[13]Rev_SP-12me'!AT128</f>
        <v>0.98854560000000036</v>
      </c>
      <c r="F123" s="221">
        <f>'[13]Rev_SP-12me'!AU128</f>
        <v>2.33532618</v>
      </c>
      <c r="G123" s="221">
        <f>'[13]Rev_SP-12me'!AW128</f>
        <v>4.1820000000000003E-2</v>
      </c>
      <c r="H123" s="17"/>
      <c r="I123" s="222">
        <f t="shared" si="10"/>
        <v>3.3656917800000001</v>
      </c>
      <c r="J123" s="221">
        <f>'[13]Rev_SP-12me'!BN128</f>
        <v>0.98854560000000036</v>
      </c>
      <c r="K123" s="221">
        <f>'[13]Rev_SP-12me'!BO128</f>
        <v>2.33532618</v>
      </c>
      <c r="L123" s="221">
        <f>'[13]Rev_SP-12me'!BQ128</f>
        <v>4.1820000000000003E-2</v>
      </c>
      <c r="M123" s="17"/>
      <c r="N123" s="252">
        <f t="shared" si="11"/>
        <v>3.3656917800000001</v>
      </c>
      <c r="O123" s="202">
        <f>N123*10/D123</f>
        <v>8.6472505866396787</v>
      </c>
    </row>
    <row r="124" spans="2:15" ht="14.5" x14ac:dyDescent="0.25">
      <c r="B124" s="228" t="s">
        <v>1052</v>
      </c>
      <c r="C124" s="16"/>
      <c r="D124" s="221">
        <f>'[13]Rev_SP-12me'!AQ129</f>
        <v>2.0686996</v>
      </c>
      <c r="E124" s="221">
        <f>'[13]Rev_SP-12me'!AT129</f>
        <v>0</v>
      </c>
      <c r="F124" s="221">
        <f>'[13]Rev_SP-12me'!AU129</f>
        <v>1.44808972</v>
      </c>
      <c r="G124" s="221">
        <f>'[13]Rev_SP-12me'!AW129</f>
        <v>0</v>
      </c>
      <c r="H124" s="17"/>
      <c r="I124" s="222">
        <f t="shared" si="10"/>
        <v>1.44808972</v>
      </c>
      <c r="J124" s="221">
        <f>'[13]Rev_SP-12me'!BN129</f>
        <v>0</v>
      </c>
      <c r="K124" s="221">
        <f>'[13]Rev_SP-12me'!BO129</f>
        <v>1.44808972</v>
      </c>
      <c r="L124" s="221">
        <f>'[13]Rev_SP-12me'!BQ129</f>
        <v>0</v>
      </c>
      <c r="M124" s="17"/>
      <c r="N124" s="252">
        <f t="shared" si="11"/>
        <v>1.44808972</v>
      </c>
      <c r="O124" s="202"/>
    </row>
    <row r="125" spans="2:15" ht="14.5" x14ac:dyDescent="0.25">
      <c r="B125" s="228" t="s">
        <v>1053</v>
      </c>
      <c r="C125" s="16"/>
      <c r="D125" s="221">
        <f>'[13]Rev_SP-12me'!AQ130</f>
        <v>2.0073218000000002</v>
      </c>
      <c r="E125" s="221">
        <f>'[13]Rev_SP-12me'!AT130</f>
        <v>0</v>
      </c>
      <c r="F125" s="221">
        <f>'[13]Rev_SP-12me'!AU130</f>
        <v>1.4051252600000002</v>
      </c>
      <c r="G125" s="221">
        <f>'[13]Rev_SP-12me'!AW130</f>
        <v>0</v>
      </c>
      <c r="H125" s="17"/>
      <c r="I125" s="222">
        <f t="shared" si="10"/>
        <v>1.4051252600000002</v>
      </c>
      <c r="J125" s="221">
        <f>'[13]Rev_SP-12me'!BN130</f>
        <v>0</v>
      </c>
      <c r="K125" s="221">
        <f>'[13]Rev_SP-12me'!BO130</f>
        <v>1.4051252600000002</v>
      </c>
      <c r="L125" s="221">
        <f>'[13]Rev_SP-12me'!BQ130</f>
        <v>0</v>
      </c>
      <c r="M125" s="17"/>
      <c r="N125" s="252">
        <f t="shared" si="11"/>
        <v>1.4051252600000002</v>
      </c>
      <c r="O125" s="202"/>
    </row>
    <row r="126" spans="2:15" ht="14.5" x14ac:dyDescent="0.25">
      <c r="B126" s="228" t="s">
        <v>1054</v>
      </c>
      <c r="C126" s="16"/>
      <c r="D126" s="221">
        <f>'[13]Rev_SP-12me'!AQ131</f>
        <v>5.2556482000000004</v>
      </c>
      <c r="E126" s="221">
        <f>'[13]Rev_SP-12me'!AT131</f>
        <v>0</v>
      </c>
      <c r="F126" s="221">
        <f>'[13]Rev_SP-12me'!AU131</f>
        <v>2.6278241000000002</v>
      </c>
      <c r="G126" s="221">
        <f>'[13]Rev_SP-12me'!AW131</f>
        <v>0</v>
      </c>
      <c r="H126" s="17"/>
      <c r="I126" s="222">
        <f t="shared" si="10"/>
        <v>2.6278241000000002</v>
      </c>
      <c r="J126" s="221">
        <f>'[13]Rev_SP-12me'!BN131</f>
        <v>0</v>
      </c>
      <c r="K126" s="221">
        <f>'[13]Rev_SP-12me'!BO131</f>
        <v>2.6278241000000007</v>
      </c>
      <c r="L126" s="221">
        <f>'[13]Rev_SP-12me'!BQ131</f>
        <v>0</v>
      </c>
      <c r="M126" s="17"/>
      <c r="N126" s="252">
        <f t="shared" si="11"/>
        <v>2.6278241000000007</v>
      </c>
      <c r="O126" s="202"/>
    </row>
    <row r="127" spans="2:15" x14ac:dyDescent="0.25">
      <c r="B127" s="214" t="s">
        <v>1068</v>
      </c>
      <c r="C127" s="16"/>
      <c r="D127" s="212">
        <f t="shared" ref="D127:L127" si="12">SUM(D76,D91,D96,D97,D102,D107,D112,D114,D117,D118,D119,D120,D121,D122)</f>
        <v>7904.2142599145818</v>
      </c>
      <c r="E127" s="212">
        <f t="shared" si="12"/>
        <v>1564.9861356182575</v>
      </c>
      <c r="F127" s="212">
        <f t="shared" si="12"/>
        <v>6442.463641490066</v>
      </c>
      <c r="G127" s="212">
        <f t="shared" si="12"/>
        <v>28.385281756787677</v>
      </c>
      <c r="H127" s="212">
        <f t="shared" si="12"/>
        <v>0</v>
      </c>
      <c r="I127" s="234">
        <f t="shared" si="12"/>
        <v>8035.8350588651119</v>
      </c>
      <c r="J127" s="212">
        <f t="shared" si="12"/>
        <v>1606.0968112199519</v>
      </c>
      <c r="K127" s="212">
        <f t="shared" si="12"/>
        <v>6442.5346302656708</v>
      </c>
      <c r="L127" s="212">
        <f t="shared" si="12"/>
        <v>28.385281756787677</v>
      </c>
      <c r="M127" s="212"/>
      <c r="N127" s="212">
        <f t="shared" si="11"/>
        <v>8077.0167232424101</v>
      </c>
      <c r="O127" s="202">
        <f>N127*10/D127</f>
        <v>10.21862067201819</v>
      </c>
    </row>
    <row r="128" spans="2:15" x14ac:dyDescent="0.25">
      <c r="B128" s="16"/>
      <c r="C128" s="16"/>
      <c r="N128" s="252"/>
      <c r="O128" s="202"/>
    </row>
    <row r="129" spans="2:15" x14ac:dyDescent="0.25">
      <c r="B129" s="220" t="s">
        <v>189</v>
      </c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252"/>
      <c r="O129" s="202"/>
    </row>
    <row r="130" spans="2:15" x14ac:dyDescent="0.25">
      <c r="B130" s="220" t="s">
        <v>1069</v>
      </c>
      <c r="C130" s="16"/>
      <c r="D130" s="217">
        <f>D131+D139</f>
        <v>6799.1343583782191</v>
      </c>
      <c r="E130" s="217">
        <f>'[13]Rev_SP-12me'!AT149</f>
        <v>718.04931110543328</v>
      </c>
      <c r="F130" s="217">
        <f>'[13]Rev_SP-12me'!AU149</f>
        <v>4871.3654391294795</v>
      </c>
      <c r="G130" s="217">
        <f>'[13]Rev_SP-12me'!AW149</f>
        <v>1.7793217333774396</v>
      </c>
      <c r="H130" s="17"/>
      <c r="I130" s="470">
        <f t="shared" ref="I130:I174" si="13">SUM(E130:H130)</f>
        <v>5591.1940719682898</v>
      </c>
      <c r="J130" s="217">
        <f>'[13]Rev_SP-12me'!BN149</f>
        <v>736.94534560820773</v>
      </c>
      <c r="K130" s="217">
        <f>'[13]Rev_SP-12me'!BO149</f>
        <v>5045.1488620887112</v>
      </c>
      <c r="L130" s="217">
        <f>'[13]Rev_SP-12me'!BQ149</f>
        <v>1.7793217333774396</v>
      </c>
      <c r="M130" s="17"/>
      <c r="N130" s="471">
        <f t="shared" ref="N130:N175" si="14">SUM(J130:M130)</f>
        <v>5783.873529430296</v>
      </c>
      <c r="O130" s="202">
        <f t="shared" ref="O130:O148" si="15">N130*10/D130</f>
        <v>8.5067792818406804</v>
      </c>
    </row>
    <row r="131" spans="2:15" x14ac:dyDescent="0.25">
      <c r="B131" s="237" t="s">
        <v>1070</v>
      </c>
      <c r="C131" s="16"/>
      <c r="D131" s="233">
        <f>'[13]Rev_SP-12me'!AQ150</f>
        <v>6769.9524616219351</v>
      </c>
      <c r="E131" s="233">
        <f>'[13]Rev_SP-12me'!AT150</f>
        <v>718.04931110543328</v>
      </c>
      <c r="F131" s="233">
        <f>'[13]Rev_SP-12me'!AU150</f>
        <v>4850.5536147606508</v>
      </c>
      <c r="G131" s="233">
        <f>'[13]Rev_SP-12me'!AW150</f>
        <v>1.7617575917962289</v>
      </c>
      <c r="H131" s="17"/>
      <c r="I131" s="216">
        <f t="shared" si="13"/>
        <v>5570.3646834578803</v>
      </c>
      <c r="J131" s="233">
        <f>'[13]Rev_SP-12me'!BN150</f>
        <v>736.94534560820773</v>
      </c>
      <c r="K131" s="233">
        <f>'[13]Rev_SP-12me'!BO150</f>
        <v>5023.5602334763498</v>
      </c>
      <c r="L131" s="233">
        <f>'[13]Rev_SP-12me'!BQ150</f>
        <v>1.7617575917962289</v>
      </c>
      <c r="M131" s="17"/>
      <c r="N131" s="252">
        <f t="shared" si="14"/>
        <v>5762.2673366763538</v>
      </c>
      <c r="O131" s="202">
        <f t="shared" si="15"/>
        <v>8.51153293814391</v>
      </c>
    </row>
    <row r="132" spans="2:15" ht="14.5" x14ac:dyDescent="0.25">
      <c r="B132" s="224" t="s">
        <v>1037</v>
      </c>
      <c r="C132" s="16"/>
      <c r="D132" s="221">
        <f>'[13]Rev_SP-12me'!AQ151</f>
        <v>2276.9924693356493</v>
      </c>
      <c r="E132" s="221">
        <f>'[13]Rev_SP-12me'!AT151</f>
        <v>718.04931110543328</v>
      </c>
      <c r="F132" s="221">
        <f>'[13]Rev_SP-12me'!AU151</f>
        <v>1628.0496155749893</v>
      </c>
      <c r="G132" s="221">
        <f>'[13]Rev_SP-12me'!AW151</f>
        <v>1.7575575917962289</v>
      </c>
      <c r="H132" s="17"/>
      <c r="I132" s="216">
        <f t="shared" si="13"/>
        <v>2347.8564842722189</v>
      </c>
      <c r="J132" s="221">
        <f>'[13]Rev_SP-12me'!BN151</f>
        <v>736.94534560820773</v>
      </c>
      <c r="K132" s="221">
        <f>'[13]Rev_SP-12me'!BO151</f>
        <v>1686.4977648612621</v>
      </c>
      <c r="L132" s="221">
        <f>'[13]Rev_SP-12me'!BQ151</f>
        <v>1.7575575917962289</v>
      </c>
      <c r="M132" s="17"/>
      <c r="N132" s="252">
        <f t="shared" si="14"/>
        <v>2425.2006680612662</v>
      </c>
      <c r="O132" s="202">
        <f t="shared" si="15"/>
        <v>10.650894549373978</v>
      </c>
    </row>
    <row r="133" spans="2:15" ht="14.5" x14ac:dyDescent="0.25">
      <c r="B133" s="224" t="s">
        <v>1071</v>
      </c>
      <c r="C133" s="16"/>
      <c r="D133" s="221">
        <f>'[13]Rev_SP-12me'!AQ152</f>
        <v>6.5585414387558966E-2</v>
      </c>
      <c r="E133" s="221">
        <f>'[13]Rev_SP-12me'!AT152</f>
        <v>0</v>
      </c>
      <c r="F133" s="221">
        <f>'[13]Rev_SP-12me'!AU152</f>
        <v>4.6893571287104661E-2</v>
      </c>
      <c r="G133" s="221">
        <f>'[13]Rev_SP-12me'!AW152</f>
        <v>0</v>
      </c>
      <c r="H133" s="17"/>
      <c r="I133" s="216">
        <f t="shared" si="13"/>
        <v>4.6893571287104661E-2</v>
      </c>
      <c r="J133" s="221">
        <f>'[13]Rev_SP-12me'!BN152</f>
        <v>0</v>
      </c>
      <c r="K133" s="221">
        <f>'[13]Rev_SP-12me'!BO152</f>
        <v>4.8417884390899904E-2</v>
      </c>
      <c r="L133" s="221">
        <f>'[13]Rev_SP-12me'!BQ152</f>
        <v>0</v>
      </c>
      <c r="M133" s="17"/>
      <c r="N133" s="252">
        <f t="shared" si="14"/>
        <v>4.8417884390899904E-2</v>
      </c>
      <c r="O133" s="202">
        <f t="shared" si="15"/>
        <v>7.3824164782717894</v>
      </c>
    </row>
    <row r="134" spans="2:15" ht="14.5" x14ac:dyDescent="0.25">
      <c r="B134" s="224" t="s">
        <v>1072</v>
      </c>
      <c r="C134" s="16"/>
      <c r="D134" s="221">
        <f>'[13]Rev_SP-12me'!AQ153</f>
        <v>1.8117714779760539</v>
      </c>
      <c r="E134" s="221">
        <f>'[13]Rev_SP-12me'!AT153</f>
        <v>0</v>
      </c>
      <c r="F134" s="221">
        <f>'[13]Rev_SP-12me'!AU153</f>
        <v>1.3225931789225194</v>
      </c>
      <c r="G134" s="221">
        <f>'[13]Rev_SP-12me'!AW153</f>
        <v>0</v>
      </c>
      <c r="H134" s="17"/>
      <c r="I134" s="216">
        <f t="shared" si="13"/>
        <v>1.3225931789225194</v>
      </c>
      <c r="J134" s="221">
        <f>'[13]Rev_SP-12me'!BN153</f>
        <v>0</v>
      </c>
      <c r="K134" s="221">
        <f>'[13]Rev_SP-12me'!BO153</f>
        <v>1.3225931789225194</v>
      </c>
      <c r="L134" s="221">
        <f>'[13]Rev_SP-12me'!BQ153</f>
        <v>0</v>
      </c>
      <c r="M134" s="17"/>
      <c r="N134" s="252">
        <f t="shared" si="14"/>
        <v>1.3225931789225194</v>
      </c>
      <c r="O134" s="202">
        <f t="shared" si="15"/>
        <v>7.3</v>
      </c>
    </row>
    <row r="135" spans="2:15" ht="14.5" x14ac:dyDescent="0.25">
      <c r="B135" s="224" t="s">
        <v>1073</v>
      </c>
      <c r="C135" s="16"/>
      <c r="D135" s="221">
        <f>'[13]Rev_SP-12me'!AQ154</f>
        <v>1.9568539364366369</v>
      </c>
      <c r="E135" s="221">
        <f>'[13]Rev_SP-12me'!AT154</f>
        <v>0</v>
      </c>
      <c r="F135" s="221">
        <f>'[13]Rev_SP-12me'!AU154</f>
        <v>1.5459146097849432</v>
      </c>
      <c r="G135" s="221">
        <f>'[13]Rev_SP-12me'!AW154</f>
        <v>4.1999999999999997E-3</v>
      </c>
      <c r="H135" s="17"/>
      <c r="I135" s="216">
        <f t="shared" si="13"/>
        <v>1.5501146097849432</v>
      </c>
      <c r="J135" s="221">
        <f>'[13]Rev_SP-12me'!BN154</f>
        <v>0</v>
      </c>
      <c r="K135" s="221">
        <f>'[13]Rev_SP-12me'!BO154</f>
        <v>1.6049678421065223</v>
      </c>
      <c r="L135" s="221">
        <f>'[13]Rev_SP-12me'!BQ154</f>
        <v>4.1999999999999997E-3</v>
      </c>
      <c r="M135" s="17"/>
      <c r="N135" s="252">
        <f t="shared" si="14"/>
        <v>1.6091678421065223</v>
      </c>
      <c r="O135" s="202">
        <f t="shared" si="15"/>
        <v>8.2232394157979982</v>
      </c>
    </row>
    <row r="136" spans="2:15" ht="14.5" x14ac:dyDescent="0.25">
      <c r="B136" s="228" t="s">
        <v>1052</v>
      </c>
      <c r="C136" s="16"/>
      <c r="D136" s="221">
        <f>'[13]Rev_SP-12me'!AQ155</f>
        <v>1191.5070755259944</v>
      </c>
      <c r="E136" s="221">
        <f>'[13]Rev_SP-12me'!AT155</f>
        <v>0</v>
      </c>
      <c r="F136" s="221">
        <f>'[13]Rev_SP-12me'!AU155</f>
        <v>971.07826655368558</v>
      </c>
      <c r="G136" s="221">
        <f>'[13]Rev_SP-12me'!AW155</f>
        <v>0</v>
      </c>
      <c r="H136" s="17"/>
      <c r="I136" s="216">
        <f t="shared" si="13"/>
        <v>971.07826655368558</v>
      </c>
      <c r="J136" s="221">
        <f>'[13]Rev_SP-12me'!BN155</f>
        <v>0</v>
      </c>
      <c r="K136" s="221">
        <f>'[13]Rev_SP-12me'!BO155</f>
        <v>1001.3089085532602</v>
      </c>
      <c r="L136" s="221">
        <f>'[13]Rev_SP-12me'!BQ155</f>
        <v>0</v>
      </c>
      <c r="M136" s="17"/>
      <c r="N136" s="252">
        <f t="shared" si="14"/>
        <v>1001.3089085532602</v>
      </c>
      <c r="O136" s="202">
        <f t="shared" si="15"/>
        <v>8.4037176876287472</v>
      </c>
    </row>
    <row r="137" spans="2:15" ht="14.5" x14ac:dyDescent="0.25">
      <c r="B137" s="228" t="s">
        <v>1053</v>
      </c>
      <c r="C137" s="16"/>
      <c r="D137" s="221">
        <f>'[13]Rev_SP-12me'!AQ156</f>
        <v>1102.3741356205715</v>
      </c>
      <c r="E137" s="221">
        <f>'[13]Rev_SP-12me'!AT156</f>
        <v>0</v>
      </c>
      <c r="F137" s="221">
        <f>'[13]Rev_SP-12me'!AU156</f>
        <v>898.43492053076568</v>
      </c>
      <c r="G137" s="221">
        <f>'[13]Rev_SP-12me'!AW156</f>
        <v>0</v>
      </c>
      <c r="H137" s="17"/>
      <c r="I137" s="216">
        <f t="shared" si="13"/>
        <v>898.43492053076568</v>
      </c>
      <c r="J137" s="221">
        <f>'[13]Rev_SP-12me'!BN156</f>
        <v>0</v>
      </c>
      <c r="K137" s="221">
        <f>'[13]Rev_SP-12me'!BO156</f>
        <v>927.04404735662229</v>
      </c>
      <c r="L137" s="221">
        <f>'[13]Rev_SP-12me'!BQ156</f>
        <v>0</v>
      </c>
      <c r="M137" s="17"/>
      <c r="N137" s="252">
        <f t="shared" si="14"/>
        <v>927.04404735662229</v>
      </c>
      <c r="O137" s="202">
        <f t="shared" si="15"/>
        <v>8.4095228416689167</v>
      </c>
    </row>
    <row r="138" spans="2:15" ht="14.5" x14ac:dyDescent="0.25">
      <c r="B138" s="228" t="s">
        <v>1054</v>
      </c>
      <c r="C138" s="16"/>
      <c r="D138" s="221">
        <f>'[13]Rev_SP-12me'!AQ157</f>
        <v>2195.2445703109192</v>
      </c>
      <c r="E138" s="221">
        <f>'[13]Rev_SP-12me'!AT157</f>
        <v>0</v>
      </c>
      <c r="F138" s="221">
        <f>'[13]Rev_SP-12me'!AU157</f>
        <v>1350.0754107412154</v>
      </c>
      <c r="G138" s="221">
        <f>'[13]Rev_SP-12me'!AW157</f>
        <v>0</v>
      </c>
      <c r="H138" s="17"/>
      <c r="I138" s="216">
        <f t="shared" si="13"/>
        <v>1350.0754107412154</v>
      </c>
      <c r="J138" s="221">
        <f>'[13]Rev_SP-12me'!BN157</f>
        <v>0</v>
      </c>
      <c r="K138" s="221">
        <f>'[13]Rev_SP-12me'!BO157</f>
        <v>1405.7335337997852</v>
      </c>
      <c r="L138" s="221">
        <f>'[13]Rev_SP-12me'!BQ157</f>
        <v>0</v>
      </c>
      <c r="M138" s="17"/>
      <c r="N138" s="252">
        <f t="shared" si="14"/>
        <v>1405.7335337997852</v>
      </c>
      <c r="O138" s="202">
        <f t="shared" si="15"/>
        <v>6.4035395090428882</v>
      </c>
    </row>
    <row r="139" spans="2:15" x14ac:dyDescent="0.25">
      <c r="B139" s="220" t="s">
        <v>1045</v>
      </c>
      <c r="C139" s="16"/>
      <c r="D139" s="233">
        <f>'[13]Rev_SP-12me'!AQ158</f>
        <v>29.181896756284207</v>
      </c>
      <c r="E139" s="233">
        <f>'[13]Rev_SP-12me'!AT158</f>
        <v>0</v>
      </c>
      <c r="F139" s="233">
        <f>'[13]Rev_SP-12me'!AU158</f>
        <v>20.811824368828837</v>
      </c>
      <c r="G139" s="233">
        <f>'[13]Rev_SP-12me'!AW158</f>
        <v>1.7564141581210717E-2</v>
      </c>
      <c r="H139" s="17"/>
      <c r="I139" s="470">
        <f t="shared" si="13"/>
        <v>20.829388510410048</v>
      </c>
      <c r="J139" s="233">
        <f>'[13]Rev_SP-12me'!BN158</f>
        <v>0</v>
      </c>
      <c r="K139" s="233">
        <f>'[13]Rev_SP-12me'!BO158</f>
        <v>21.588628612361536</v>
      </c>
      <c r="L139" s="233">
        <f>'[13]Rev_SP-12me'!BQ158</f>
        <v>1.7564141581210717E-2</v>
      </c>
      <c r="M139" s="17"/>
      <c r="N139" s="471">
        <f t="shared" si="14"/>
        <v>21.606192753942747</v>
      </c>
      <c r="O139" s="202">
        <f t="shared" si="15"/>
        <v>7.4039713505908207</v>
      </c>
    </row>
    <row r="140" spans="2:15" ht="14.5" x14ac:dyDescent="0.25">
      <c r="B140" s="228" t="s">
        <v>1074</v>
      </c>
      <c r="C140" s="16"/>
      <c r="D140" s="221">
        <f>'[13]Rev_SP-12me'!AQ159</f>
        <v>8.5450261344109411</v>
      </c>
      <c r="E140" s="221">
        <f>'[13]Rev_SP-12me'!AT159</f>
        <v>0</v>
      </c>
      <c r="F140" s="221">
        <f>'[13]Rev_SP-12me'!AU159</f>
        <v>6.1096936861038227</v>
      </c>
      <c r="G140" s="221">
        <f>'[13]Rev_SP-12me'!AW159</f>
        <v>1.7564141581210717E-2</v>
      </c>
      <c r="H140" s="17"/>
      <c r="I140" s="216">
        <f t="shared" si="13"/>
        <v>6.1272578276850336</v>
      </c>
      <c r="J140" s="221">
        <f>'[13]Rev_SP-12me'!BN159</f>
        <v>0</v>
      </c>
      <c r="K140" s="221">
        <f>'[13]Rev_SP-12me'!BO159</f>
        <v>6.3352298926582629</v>
      </c>
      <c r="L140" s="221">
        <f>'[13]Rev_SP-12me'!BQ159</f>
        <v>1.7564141581210717E-2</v>
      </c>
      <c r="M140" s="17"/>
      <c r="N140" s="252">
        <f t="shared" si="14"/>
        <v>6.3527940342394738</v>
      </c>
      <c r="O140" s="202">
        <f t="shared" si="15"/>
        <v>7.4344933933632831</v>
      </c>
    </row>
    <row r="141" spans="2:15" ht="14.5" x14ac:dyDescent="0.25">
      <c r="B141" s="228" t="s">
        <v>1047</v>
      </c>
      <c r="C141" s="16"/>
      <c r="D141" s="221">
        <f>'[13]Rev_SP-12me'!AQ160</f>
        <v>4.9445005593290494</v>
      </c>
      <c r="E141" s="221">
        <f>'[13]Rev_SP-12me'!AT160</f>
        <v>0</v>
      </c>
      <c r="F141" s="221">
        <f>'[13]Rev_SP-12me'!AU160</f>
        <v>4.0297679558531758</v>
      </c>
      <c r="G141" s="221">
        <f>'[13]Rev_SP-12me'!AW160</f>
        <v>0</v>
      </c>
      <c r="H141" s="17"/>
      <c r="I141" s="216">
        <f t="shared" si="13"/>
        <v>4.0297679558531758</v>
      </c>
      <c r="J141" s="221">
        <f>'[13]Rev_SP-12me'!BN160</f>
        <v>0</v>
      </c>
      <c r="K141" s="221">
        <f>'[13]Rev_SP-12me'!BO160</f>
        <v>4.1652157105369234</v>
      </c>
      <c r="L141" s="221">
        <f>'[13]Rev_SP-12me'!BQ160</f>
        <v>0</v>
      </c>
      <c r="M141" s="17"/>
      <c r="N141" s="252">
        <f t="shared" si="14"/>
        <v>4.1652157105369234</v>
      </c>
      <c r="O141" s="202">
        <f t="shared" si="15"/>
        <v>8.423936170212766</v>
      </c>
    </row>
    <row r="142" spans="2:15" ht="14.5" x14ac:dyDescent="0.25">
      <c r="B142" s="228" t="s">
        <v>1048</v>
      </c>
      <c r="C142" s="16"/>
      <c r="D142" s="221">
        <f>'[13]Rev_SP-12me'!AQ161</f>
        <v>5.1077756920357231</v>
      </c>
      <c r="E142" s="221">
        <f>'[13]Rev_SP-12me'!AT161</f>
        <v>0</v>
      </c>
      <c r="F142" s="221">
        <f>'[13]Rev_SP-12me'!AU161</f>
        <v>4.1628371890091147</v>
      </c>
      <c r="G142" s="221">
        <f>'[13]Rev_SP-12me'!AW161</f>
        <v>0</v>
      </c>
      <c r="H142" s="17"/>
      <c r="I142" s="216">
        <f t="shared" si="13"/>
        <v>4.1628371890091147</v>
      </c>
      <c r="J142" s="221">
        <f>'[13]Rev_SP-12me'!BN161</f>
        <v>0</v>
      </c>
      <c r="K142" s="221">
        <f>'[13]Rev_SP-12me'!BO161</f>
        <v>4.29819021469695</v>
      </c>
      <c r="L142" s="221">
        <f>'[13]Rev_SP-12me'!BQ161</f>
        <v>0</v>
      </c>
      <c r="M142" s="17"/>
      <c r="N142" s="252">
        <f t="shared" si="14"/>
        <v>4.29819021469695</v>
      </c>
      <c r="O142" s="202">
        <f t="shared" si="15"/>
        <v>8.4149940675720831</v>
      </c>
    </row>
    <row r="143" spans="2:15" ht="14.5" x14ac:dyDescent="0.25">
      <c r="B143" s="228" t="s">
        <v>1075</v>
      </c>
      <c r="C143" s="16"/>
      <c r="D143" s="221">
        <f>'[13]Rev_SP-12me'!AQ162</f>
        <v>10.584594370508494</v>
      </c>
      <c r="E143" s="221">
        <f>'[13]Rev_SP-12me'!AT162</f>
        <v>0</v>
      </c>
      <c r="F143" s="221">
        <f>'[13]Rev_SP-12me'!AU162</f>
        <v>6.5095255378627241</v>
      </c>
      <c r="G143" s="221">
        <f>'[13]Rev_SP-12me'!AW162</f>
        <v>0</v>
      </c>
      <c r="H143" s="17"/>
      <c r="I143" s="216">
        <f t="shared" si="13"/>
        <v>6.5095255378627241</v>
      </c>
      <c r="J143" s="221">
        <f>'[13]Rev_SP-12me'!BN162</f>
        <v>0</v>
      </c>
      <c r="K143" s="221">
        <f>'[13]Rev_SP-12me'!BO162</f>
        <v>6.7899927944693994</v>
      </c>
      <c r="L143" s="221">
        <f>'[13]Rev_SP-12me'!BQ162</f>
        <v>0</v>
      </c>
      <c r="M143" s="17"/>
      <c r="N143" s="252">
        <f t="shared" si="14"/>
        <v>6.7899927944693994</v>
      </c>
      <c r="O143" s="202">
        <f t="shared" si="15"/>
        <v>6.4149768586202347</v>
      </c>
    </row>
    <row r="144" spans="2:15" x14ac:dyDescent="0.25">
      <c r="B144" s="220" t="s">
        <v>1076</v>
      </c>
      <c r="C144" s="16"/>
      <c r="D144" s="217">
        <f>'[13]Rev_SP-12me'!AQ164</f>
        <v>74.604392080472508</v>
      </c>
      <c r="E144" s="217">
        <f>'[13]Rev_SP-12me'!AT164</f>
        <v>5.5430972055653065</v>
      </c>
      <c r="F144" s="217">
        <f>'[13]Rev_SP-12me'!AU164</f>
        <v>53.453743510138665</v>
      </c>
      <c r="G144" s="217">
        <f>'[13]Rev_SP-12me'!AW164</f>
        <v>8.3999999999999995E-3</v>
      </c>
      <c r="H144" s="17"/>
      <c r="I144" s="470">
        <f t="shared" si="13"/>
        <v>59.00524071570397</v>
      </c>
      <c r="J144" s="217">
        <f>'[13]Rev_SP-12me'!BN164</f>
        <v>5.6889681846591316</v>
      </c>
      <c r="K144" s="217">
        <f>'[13]Rev_SP-12me'!BO164</f>
        <v>55.286675311008999</v>
      </c>
      <c r="L144" s="217">
        <f>'[13]Rev_SP-12me'!BQ164</f>
        <v>8.3999999999999995E-3</v>
      </c>
      <c r="M144" s="17"/>
      <c r="N144" s="471">
        <f t="shared" si="14"/>
        <v>60.984043495668132</v>
      </c>
      <c r="O144" s="202">
        <f t="shared" si="15"/>
        <v>8.1743234942370808</v>
      </c>
    </row>
    <row r="145" spans="2:15" ht="14.5" x14ac:dyDescent="0.25">
      <c r="B145" s="224" t="s">
        <v>1051</v>
      </c>
      <c r="C145" s="16"/>
      <c r="D145" s="221">
        <f>'[13]Rev_SP-12me'!AQ165</f>
        <v>25.201865186071949</v>
      </c>
      <c r="E145" s="221">
        <f>'[13]Rev_SP-12me'!AT165</f>
        <v>5.5430972055653065</v>
      </c>
      <c r="F145" s="221">
        <f>'[13]Rev_SP-12me'!AU165</f>
        <v>18.019333608041443</v>
      </c>
      <c r="G145" s="221">
        <f>'[13]Rev_SP-12me'!AW165</f>
        <v>8.3999999999999995E-3</v>
      </c>
      <c r="H145" s="17"/>
      <c r="I145" s="216">
        <f t="shared" si="13"/>
        <v>23.570830813606751</v>
      </c>
      <c r="J145" s="221">
        <f>'[13]Rev_SP-12me'!BN165</f>
        <v>5.6889681846591316</v>
      </c>
      <c r="K145" s="221">
        <f>'[13]Rev_SP-12me'!BO165</f>
        <v>18.639122025903333</v>
      </c>
      <c r="L145" s="221">
        <f>'[13]Rev_SP-12me'!BQ165</f>
        <v>8.3999999999999995E-3</v>
      </c>
      <c r="M145" s="17"/>
      <c r="N145" s="252">
        <f t="shared" si="14"/>
        <v>24.336490210562467</v>
      </c>
      <c r="O145" s="202">
        <f t="shared" si="15"/>
        <v>9.6566226471254435</v>
      </c>
    </row>
    <row r="146" spans="2:15" ht="14.5" x14ac:dyDescent="0.25">
      <c r="B146" s="224" t="s">
        <v>1052</v>
      </c>
      <c r="C146" s="16"/>
      <c r="D146" s="221">
        <f>'[13]Rev_SP-12me'!AQ166</f>
        <v>12.022432293783599</v>
      </c>
      <c r="E146" s="221">
        <f>'[13]Rev_SP-12me'!AT166</f>
        <v>0</v>
      </c>
      <c r="F146" s="221">
        <f>'[13]Rev_SP-12me'!AU166</f>
        <v>9.7982823194336337</v>
      </c>
      <c r="G146" s="221">
        <f>'[13]Rev_SP-12me'!AW166</f>
        <v>0</v>
      </c>
      <c r="H146" s="17"/>
      <c r="I146" s="216">
        <f t="shared" si="13"/>
        <v>9.7982823194336337</v>
      </c>
      <c r="J146" s="221">
        <f>'[13]Rev_SP-12me'!BN166</f>
        <v>0</v>
      </c>
      <c r="K146" s="221">
        <f>'[13]Rev_SP-12me'!BO166</f>
        <v>10.096420556814692</v>
      </c>
      <c r="L146" s="221">
        <f>'[13]Rev_SP-12me'!BQ166</f>
        <v>0</v>
      </c>
      <c r="M146" s="17"/>
      <c r="N146" s="252">
        <f t="shared" si="14"/>
        <v>10.096420556814692</v>
      </c>
      <c r="O146" s="202">
        <f t="shared" si="15"/>
        <v>8.3979849585305768</v>
      </c>
    </row>
    <row r="147" spans="2:15" ht="14.5" x14ac:dyDescent="0.25">
      <c r="B147" s="224" t="s">
        <v>1053</v>
      </c>
      <c r="C147" s="16"/>
      <c r="D147" s="221">
        <f>'[13]Rev_SP-12me'!AQ167</f>
        <v>13.236847016420798</v>
      </c>
      <c r="E147" s="221">
        <f>'[13]Rev_SP-12me'!AT167</f>
        <v>0</v>
      </c>
      <c r="F147" s="221">
        <f>'[13]Rev_SP-12me'!AU167</f>
        <v>10.788030318382951</v>
      </c>
      <c r="G147" s="221">
        <f>'[13]Rev_SP-12me'!AW167</f>
        <v>0</v>
      </c>
      <c r="H147" s="17"/>
      <c r="I147" s="216">
        <f t="shared" si="13"/>
        <v>10.788030318382951</v>
      </c>
      <c r="J147" s="221">
        <f>'[13]Rev_SP-12me'!BN167</f>
        <v>0</v>
      </c>
      <c r="K147" s="221">
        <f>'[13]Rev_SP-12me'!BO167</f>
        <v>11.112851635106008</v>
      </c>
      <c r="L147" s="221">
        <f>'[13]Rev_SP-12me'!BQ167</f>
        <v>0</v>
      </c>
      <c r="M147" s="17"/>
      <c r="N147" s="252">
        <f t="shared" si="14"/>
        <v>11.112851635106008</v>
      </c>
      <c r="O147" s="202">
        <f t="shared" si="15"/>
        <v>8.3953917585661486</v>
      </c>
    </row>
    <row r="148" spans="2:15" ht="14.5" x14ac:dyDescent="0.25">
      <c r="B148" s="224" t="s">
        <v>1054</v>
      </c>
      <c r="C148" s="16"/>
      <c r="D148" s="221">
        <f>'[13]Rev_SP-12me'!AQ168</f>
        <v>24.14324758419616</v>
      </c>
      <c r="E148" s="221">
        <f>'[13]Rev_SP-12me'!AT168</f>
        <v>0</v>
      </c>
      <c r="F148" s="221">
        <f>'[13]Rev_SP-12me'!AU168</f>
        <v>14.848097264280639</v>
      </c>
      <c r="G148" s="221">
        <f>'[13]Rev_SP-12me'!AW168</f>
        <v>0</v>
      </c>
      <c r="H148" s="17"/>
      <c r="I148" s="216">
        <f t="shared" si="13"/>
        <v>14.848097264280639</v>
      </c>
      <c r="J148" s="221">
        <f>'[13]Rev_SP-12me'!BN168</f>
        <v>0</v>
      </c>
      <c r="K148" s="221">
        <f>'[13]Rev_SP-12me'!BO168</f>
        <v>15.438281093184964</v>
      </c>
      <c r="L148" s="221">
        <f>'[13]Rev_SP-12me'!BQ168</f>
        <v>0</v>
      </c>
      <c r="M148" s="17"/>
      <c r="N148" s="252">
        <f t="shared" si="14"/>
        <v>15.438281093184964</v>
      </c>
      <c r="O148" s="202">
        <f t="shared" si="15"/>
        <v>6.3944508870839112</v>
      </c>
    </row>
    <row r="149" spans="2:15" x14ac:dyDescent="0.25">
      <c r="B149" s="220" t="s">
        <v>1055</v>
      </c>
      <c r="C149" s="16"/>
      <c r="D149" s="217">
        <f>'[13]Rev_SP-12me'!AQ163</f>
        <v>0</v>
      </c>
      <c r="E149" s="217">
        <f>'[13]Rev_SP-12me'!AT163</f>
        <v>7.0909601873536303</v>
      </c>
      <c r="F149" s="217">
        <f>'[13]Rev_SP-12me'!AU163</f>
        <v>0</v>
      </c>
      <c r="G149" s="217">
        <f>'[13]Rev_SP-12me'!AW163</f>
        <v>2.0999999999999999E-3</v>
      </c>
      <c r="H149" s="17"/>
      <c r="I149" s="470">
        <f t="shared" si="13"/>
        <v>7.0930601873536308</v>
      </c>
      <c r="J149" s="217">
        <f>'[13]Rev_SP-12me'!BN163</f>
        <v>7.277564402810305</v>
      </c>
      <c r="K149" s="217">
        <f>'[13]Rev_SP-12me'!BO163</f>
        <v>0</v>
      </c>
      <c r="L149" s="217">
        <f>'[13]Rev_SP-12me'!BQ163</f>
        <v>2.0999999999999999E-3</v>
      </c>
      <c r="M149" s="17"/>
      <c r="N149" s="471">
        <f t="shared" si="14"/>
        <v>7.2796644028103055</v>
      </c>
      <c r="O149" s="202"/>
    </row>
    <row r="150" spans="2:15" x14ac:dyDescent="0.25">
      <c r="B150" s="220" t="s">
        <v>1056</v>
      </c>
      <c r="C150" s="16"/>
      <c r="D150" s="217">
        <f>'[13]Rev_SP-12me'!AQ169</f>
        <v>1830.0969297517295</v>
      </c>
      <c r="E150" s="217">
        <f>'[13]Rev_SP-12me'!AT169</f>
        <v>235.26851705739091</v>
      </c>
      <c r="F150" s="217">
        <f>'[13]Rev_SP-12me'!AU169</f>
        <v>1480.2781636137004</v>
      </c>
      <c r="G150" s="217">
        <f>'[13]Rev_SP-12me'!AW169</f>
        <v>0.72030000000000005</v>
      </c>
      <c r="H150" s="17"/>
      <c r="I150" s="470">
        <f t="shared" si="13"/>
        <v>1716.2669806710912</v>
      </c>
      <c r="J150" s="217">
        <f>'[13]Rev_SP-12me'!BN169</f>
        <v>241.45979382205911</v>
      </c>
      <c r="K150" s="217">
        <f>'[13]Rev_SP-12me'!BO169</f>
        <v>1549.9948725758964</v>
      </c>
      <c r="L150" s="217">
        <f>'[13]Rev_SP-12me'!BQ169</f>
        <v>0.72030000000000005</v>
      </c>
      <c r="M150" s="17"/>
      <c r="N150" s="471">
        <f t="shared" si="14"/>
        <v>1792.1749663979554</v>
      </c>
      <c r="O150" s="202">
        <f>N150*10/D150</f>
        <v>9.7927871319967803</v>
      </c>
    </row>
    <row r="151" spans="2:15" x14ac:dyDescent="0.25">
      <c r="B151" s="228" t="s">
        <v>1077</v>
      </c>
      <c r="C151" s="16"/>
      <c r="D151" s="233">
        <f>'[13]Rev_SP-12me'!AQ170</f>
        <v>737.11785099303665</v>
      </c>
      <c r="E151" s="233">
        <f>'[13]Rev_SP-12me'!AT170</f>
        <v>235.26851705739091</v>
      </c>
      <c r="F151" s="233">
        <f>'[13]Rev_SP-12me'!AU170</f>
        <v>589.69428079442935</v>
      </c>
      <c r="G151" s="233">
        <f>'[13]Rev_SP-12me'!AW170</f>
        <v>0.72030000000000005</v>
      </c>
      <c r="H151" s="17"/>
      <c r="I151" s="216">
        <f t="shared" si="13"/>
        <v>825.68309785182021</v>
      </c>
      <c r="J151" s="233">
        <f>'[13]Rev_SP-12me'!BN170</f>
        <v>241.45979382205911</v>
      </c>
      <c r="K151" s="233">
        <f>'[13]Rev_SP-12me'!BO170</f>
        <v>617.73527907802008</v>
      </c>
      <c r="L151" s="233">
        <f>'[13]Rev_SP-12me'!BQ170</f>
        <v>0.72030000000000005</v>
      </c>
      <c r="M151" s="17"/>
      <c r="N151" s="252">
        <f t="shared" si="14"/>
        <v>859.91537290007909</v>
      </c>
      <c r="O151" s="202">
        <f>N151*10/D151</f>
        <v>11.665914368260259</v>
      </c>
    </row>
    <row r="152" spans="2:15" ht="14.5" x14ac:dyDescent="0.25">
      <c r="B152" s="228" t="s">
        <v>1052</v>
      </c>
      <c r="C152" s="16"/>
      <c r="D152" s="221">
        <f>'[13]Rev_SP-12me'!AQ171</f>
        <v>339.73119499227829</v>
      </c>
      <c r="E152" s="221">
        <f>'[13]Rev_SP-12me'!AT171</f>
        <v>0</v>
      </c>
      <c r="F152" s="221">
        <f>'[13]Rev_SP-12me'!AU171</f>
        <v>305.75807549305046</v>
      </c>
      <c r="G152" s="221">
        <f>'[13]Rev_SP-12me'!AW171</f>
        <v>0</v>
      </c>
      <c r="H152" s="17"/>
      <c r="I152" s="216">
        <f t="shared" si="13"/>
        <v>305.75807549305046</v>
      </c>
      <c r="J152" s="221">
        <f>'[13]Rev_SP-12me'!BN171</f>
        <v>0</v>
      </c>
      <c r="K152" s="221">
        <f>'[13]Rev_SP-12me'!BO171</f>
        <v>318.8073738374917</v>
      </c>
      <c r="L152" s="221">
        <f>'[13]Rev_SP-12me'!BQ171</f>
        <v>0</v>
      </c>
      <c r="M152" s="17"/>
      <c r="N152" s="252">
        <f t="shared" si="14"/>
        <v>318.8073738374917</v>
      </c>
      <c r="O152" s="202">
        <f>N152*10/D152</f>
        <v>9.384106568274893</v>
      </c>
    </row>
    <row r="153" spans="2:15" ht="14.5" x14ac:dyDescent="0.25">
      <c r="B153" s="228" t="s">
        <v>1053</v>
      </c>
      <c r="C153" s="16"/>
      <c r="D153" s="221">
        <f>'[13]Rev_SP-12me'!AQ172</f>
        <v>287.76144344865116</v>
      </c>
      <c r="E153" s="221">
        <f>'[13]Rev_SP-12me'!AT172</f>
        <v>0</v>
      </c>
      <c r="F153" s="221">
        <f>'[13]Rev_SP-12me'!AU172</f>
        <v>258.98529910378608</v>
      </c>
      <c r="G153" s="221">
        <f>'[13]Rev_SP-12me'!AW172</f>
        <v>0</v>
      </c>
      <c r="H153" s="17"/>
      <c r="I153" s="216">
        <f t="shared" si="13"/>
        <v>258.98529910378608</v>
      </c>
      <c r="J153" s="221">
        <f>'[13]Rev_SP-12me'!BN172</f>
        <v>0</v>
      </c>
      <c r="K153" s="221">
        <f>'[13]Rev_SP-12me'!BO172</f>
        <v>269.91642988399269</v>
      </c>
      <c r="L153" s="221">
        <f>'[13]Rev_SP-12me'!BQ172</f>
        <v>0</v>
      </c>
      <c r="M153" s="17"/>
      <c r="N153" s="252">
        <f t="shared" si="14"/>
        <v>269.91642988399269</v>
      </c>
      <c r="O153" s="202">
        <f>N153*10/D153</f>
        <v>9.3798678047066879</v>
      </c>
    </row>
    <row r="154" spans="2:15" ht="14.5" x14ac:dyDescent="0.25">
      <c r="B154" s="228" t="s">
        <v>1054</v>
      </c>
      <c r="C154" s="16"/>
      <c r="D154" s="221">
        <f>'[13]Rev_SP-12me'!AQ173</f>
        <v>465.48644031776354</v>
      </c>
      <c r="E154" s="221">
        <f>'[13]Rev_SP-12me'!AT173</f>
        <v>0</v>
      </c>
      <c r="F154" s="221">
        <f>'[13]Rev_SP-12me'!AU173</f>
        <v>325.84050822243449</v>
      </c>
      <c r="G154" s="221">
        <f>'[13]Rev_SP-12me'!AW173</f>
        <v>0</v>
      </c>
      <c r="H154" s="17"/>
      <c r="I154" s="216">
        <f t="shared" si="13"/>
        <v>325.84050822243449</v>
      </c>
      <c r="J154" s="221">
        <f>'[13]Rev_SP-12me'!BN173</f>
        <v>0</v>
      </c>
      <c r="K154" s="221">
        <f>'[13]Rev_SP-12me'!BO173</f>
        <v>343.53578977639211</v>
      </c>
      <c r="L154" s="221">
        <f>'[13]Rev_SP-12me'!BQ173</f>
        <v>0</v>
      </c>
      <c r="M154" s="17"/>
      <c r="N154" s="252">
        <f t="shared" si="14"/>
        <v>343.53578977639211</v>
      </c>
      <c r="O154" s="202">
        <f>N154*10/D154</f>
        <v>7.3801460154645522</v>
      </c>
    </row>
    <row r="155" spans="2:15" ht="14.5" x14ac:dyDescent="0.25">
      <c r="B155" s="228" t="s">
        <v>1078</v>
      </c>
      <c r="C155" s="16"/>
      <c r="D155" s="221">
        <f>'[13]Rev_SP-12me'!AQ174</f>
        <v>0</v>
      </c>
      <c r="E155" s="221">
        <f>'[13]Rev_SP-12me'!AT174</f>
        <v>0</v>
      </c>
      <c r="F155" s="221">
        <f>'[13]Rev_SP-12me'!AU174</f>
        <v>0</v>
      </c>
      <c r="G155" s="221">
        <f>'[13]Rev_SP-12me'!AW174</f>
        <v>0</v>
      </c>
      <c r="H155" s="17"/>
      <c r="I155" s="216">
        <f t="shared" si="13"/>
        <v>0</v>
      </c>
      <c r="J155" s="221">
        <f>'[13]Rev_SP-12me'!BN174</f>
        <v>0</v>
      </c>
      <c r="K155" s="221">
        <f>'[13]Rev_SP-12me'!BO174</f>
        <v>0</v>
      </c>
      <c r="L155" s="221">
        <f>'[13]Rev_SP-12me'!BQ174</f>
        <v>0</v>
      </c>
      <c r="M155" s="17"/>
      <c r="N155" s="252">
        <f t="shared" si="14"/>
        <v>0</v>
      </c>
      <c r="O155" s="202"/>
    </row>
    <row r="156" spans="2:15" x14ac:dyDescent="0.25">
      <c r="B156" s="220" t="s">
        <v>1057</v>
      </c>
      <c r="C156" s="16"/>
      <c r="D156" s="217">
        <f>'[13]Rev_SP-12me'!AQ175</f>
        <v>3.8963490000000003</v>
      </c>
      <c r="E156" s="217">
        <f>'[13]Rev_SP-12me'!AT175</f>
        <v>0</v>
      </c>
      <c r="F156" s="217">
        <f>'[13]Rev_SP-12me'!AU175</f>
        <v>2.0028444600000004</v>
      </c>
      <c r="G156" s="217">
        <f>'[13]Rev_SP-12me'!AW175</f>
        <v>4.1999999999999997E-3</v>
      </c>
      <c r="H156" s="17"/>
      <c r="I156" s="470">
        <f t="shared" si="13"/>
        <v>2.0070444600000004</v>
      </c>
      <c r="J156" s="217">
        <f>'[13]Rev_SP-12me'!BN175</f>
        <v>0</v>
      </c>
      <c r="K156" s="217">
        <f>'[13]Rev_SP-12me'!BO175</f>
        <v>2.0028444599999999</v>
      </c>
      <c r="L156" s="217">
        <f>'[13]Rev_SP-12me'!BQ175</f>
        <v>4.1999999999999997E-3</v>
      </c>
      <c r="M156" s="17"/>
      <c r="N156" s="471">
        <f t="shared" si="14"/>
        <v>2.0070444599999999</v>
      </c>
      <c r="O156" s="202">
        <f>N156*10/D156</f>
        <v>5.1510900589243924</v>
      </c>
    </row>
    <row r="157" spans="2:15" ht="14.5" x14ac:dyDescent="0.25">
      <c r="B157" s="224" t="s">
        <v>1051</v>
      </c>
      <c r="C157" s="16"/>
      <c r="D157" s="221">
        <f>'[13]Rev_SP-12me'!AQ176</f>
        <v>1.5774606000000002</v>
      </c>
      <c r="E157" s="221">
        <f>'[13]Rev_SP-12me'!AT176</f>
        <v>0</v>
      </c>
      <c r="F157" s="221">
        <f>'[13]Rev_SP-12me'!AU176</f>
        <v>0.78873030000000011</v>
      </c>
      <c r="G157" s="221">
        <f>'[13]Rev_SP-12me'!AW176</f>
        <v>4.1999999999999997E-3</v>
      </c>
      <c r="H157" s="17"/>
      <c r="I157" s="216">
        <f t="shared" si="13"/>
        <v>0.79293030000000009</v>
      </c>
      <c r="J157" s="221">
        <f>'[13]Rev_SP-12me'!BN176</f>
        <v>0</v>
      </c>
      <c r="K157" s="221">
        <f>'[13]Rev_SP-12me'!BO176</f>
        <v>0.7887303</v>
      </c>
      <c r="L157" s="221">
        <f>'[13]Rev_SP-12me'!BQ176</f>
        <v>4.1999999999999997E-3</v>
      </c>
      <c r="M157" s="17"/>
      <c r="N157" s="252">
        <f t="shared" si="14"/>
        <v>0.79293029999999998</v>
      </c>
      <c r="O157" s="202">
        <f>N157*10/D157</f>
        <v>5.0266250706990707</v>
      </c>
    </row>
    <row r="158" spans="2:15" ht="14.5" x14ac:dyDescent="0.25">
      <c r="B158" s="224" t="s">
        <v>1052</v>
      </c>
      <c r="C158" s="16"/>
      <c r="D158" s="221">
        <f>'[13]Rev_SP-12me'!AQ177</f>
        <v>0.72729060000000012</v>
      </c>
      <c r="E158" s="221">
        <f>'[13]Rev_SP-12me'!AT177</f>
        <v>0</v>
      </c>
      <c r="F158" s="221">
        <f>'[13]Rev_SP-12me'!AU177</f>
        <v>0.43637436000000013</v>
      </c>
      <c r="G158" s="221">
        <f>'[13]Rev_SP-12me'!AW177</f>
        <v>0</v>
      </c>
      <c r="H158" s="17"/>
      <c r="I158" s="216">
        <f t="shared" si="13"/>
        <v>0.43637436000000013</v>
      </c>
      <c r="J158" s="221">
        <f>'[13]Rev_SP-12me'!BN177</f>
        <v>0</v>
      </c>
      <c r="K158" s="221">
        <f>'[13]Rev_SP-12me'!BO177</f>
        <v>0.43637436000000007</v>
      </c>
      <c r="L158" s="221">
        <f>'[13]Rev_SP-12me'!BQ177</f>
        <v>0</v>
      </c>
      <c r="M158" s="17"/>
      <c r="N158" s="252">
        <f t="shared" si="14"/>
        <v>0.43637436000000007</v>
      </c>
      <c r="O158" s="202">
        <f>N158*10/D158</f>
        <v>6.0000000000000009</v>
      </c>
    </row>
    <row r="159" spans="2:15" ht="14.5" x14ac:dyDescent="0.25">
      <c r="B159" s="224" t="s">
        <v>1053</v>
      </c>
      <c r="C159" s="16"/>
      <c r="D159" s="221">
        <f>'[13]Rev_SP-12me'!AQ178</f>
        <v>0.7055034</v>
      </c>
      <c r="E159" s="221">
        <f>'[13]Rev_SP-12me'!AT178</f>
        <v>0</v>
      </c>
      <c r="F159" s="221">
        <f>'[13]Rev_SP-12me'!AU178</f>
        <v>0.42330203999999999</v>
      </c>
      <c r="G159" s="221">
        <f>'[13]Rev_SP-12me'!AW178</f>
        <v>0</v>
      </c>
      <c r="H159" s="17"/>
      <c r="I159" s="216">
        <f t="shared" si="13"/>
        <v>0.42330203999999999</v>
      </c>
      <c r="J159" s="221">
        <f>'[13]Rev_SP-12me'!BN178</f>
        <v>0</v>
      </c>
      <c r="K159" s="221">
        <f>'[13]Rev_SP-12me'!BO178</f>
        <v>0.42330203999999999</v>
      </c>
      <c r="L159" s="221">
        <f>'[13]Rev_SP-12me'!BQ178</f>
        <v>0</v>
      </c>
      <c r="M159" s="17"/>
      <c r="N159" s="252">
        <f t="shared" si="14"/>
        <v>0.42330203999999999</v>
      </c>
      <c r="O159" s="202">
        <f>N159*10/D159</f>
        <v>6</v>
      </c>
    </row>
    <row r="160" spans="2:15" ht="14.5" x14ac:dyDescent="0.25">
      <c r="B160" s="224" t="s">
        <v>1054</v>
      </c>
      <c r="C160" s="16"/>
      <c r="D160" s="221">
        <f>'[13]Rev_SP-12me'!AQ179</f>
        <v>0.88609440000000006</v>
      </c>
      <c r="E160" s="221">
        <f>'[13]Rev_SP-12me'!AT179</f>
        <v>0</v>
      </c>
      <c r="F160" s="221">
        <f>'[13]Rev_SP-12me'!AU179</f>
        <v>0.35443776000000005</v>
      </c>
      <c r="G160" s="221">
        <f>'[13]Rev_SP-12me'!AW179</f>
        <v>0</v>
      </c>
      <c r="H160" s="17"/>
      <c r="I160" s="216">
        <f t="shared" si="13"/>
        <v>0.35443776000000005</v>
      </c>
      <c r="J160" s="221">
        <f>'[13]Rev_SP-12me'!BN179</f>
        <v>0</v>
      </c>
      <c r="K160" s="221">
        <f>'[13]Rev_SP-12me'!BO179</f>
        <v>0.35443776000000005</v>
      </c>
      <c r="L160" s="221">
        <f>'[13]Rev_SP-12me'!BQ179</f>
        <v>0</v>
      </c>
      <c r="M160" s="17"/>
      <c r="N160" s="252">
        <f t="shared" si="14"/>
        <v>0.35443776000000005</v>
      </c>
      <c r="O160" s="202">
        <f>N160*10/D160</f>
        <v>4.0000000000000009</v>
      </c>
    </row>
    <row r="161" spans="2:15" x14ac:dyDescent="0.25">
      <c r="B161" s="220" t="s">
        <v>1058</v>
      </c>
      <c r="C161" s="16"/>
      <c r="D161" s="217">
        <f>'[13]Rev_SP-12me'!AQ180</f>
        <v>0</v>
      </c>
      <c r="E161" s="217">
        <f>'[13]Rev_SP-12me'!AT180</f>
        <v>0</v>
      </c>
      <c r="F161" s="217">
        <f>'[13]Rev_SP-12me'!AU180</f>
        <v>0</v>
      </c>
      <c r="G161" s="217">
        <f>'[13]Rev_SP-12me'!AW180</f>
        <v>0</v>
      </c>
      <c r="H161" s="17"/>
      <c r="I161" s="216">
        <f t="shared" si="13"/>
        <v>0</v>
      </c>
      <c r="J161" s="217">
        <f>'[13]Rev_SP-12me'!BN180</f>
        <v>0</v>
      </c>
      <c r="K161" s="217">
        <f>'[13]Rev_SP-12me'!BO180</f>
        <v>0</v>
      </c>
      <c r="L161" s="217">
        <f>'[13]Rev_SP-12me'!BQ180</f>
        <v>0</v>
      </c>
      <c r="M161" s="17"/>
      <c r="N161" s="471">
        <f t="shared" si="14"/>
        <v>0</v>
      </c>
      <c r="O161" s="202"/>
    </row>
    <row r="162" spans="2:15" ht="14.5" x14ac:dyDescent="0.25">
      <c r="B162" s="228" t="s">
        <v>1051</v>
      </c>
      <c r="C162" s="16"/>
      <c r="D162" s="221">
        <f>'[13]Rev_SP-12me'!AQ181</f>
        <v>0</v>
      </c>
      <c r="E162" s="221">
        <f>'[13]Rev_SP-12me'!AT181</f>
        <v>0</v>
      </c>
      <c r="F162" s="221">
        <f>'[13]Rev_SP-12me'!AU181</f>
        <v>0</v>
      </c>
      <c r="G162" s="221">
        <f>'[13]Rev_SP-12me'!AW181</f>
        <v>0</v>
      </c>
      <c r="H162" s="17"/>
      <c r="I162" s="216">
        <f t="shared" si="13"/>
        <v>0</v>
      </c>
      <c r="J162" s="221">
        <f>'[13]Rev_SP-12me'!BN181</f>
        <v>0</v>
      </c>
      <c r="K162" s="221">
        <f>'[13]Rev_SP-12me'!BO181</f>
        <v>0</v>
      </c>
      <c r="L162" s="221">
        <f>'[13]Rev_SP-12me'!BQ181</f>
        <v>0</v>
      </c>
      <c r="M162" s="17"/>
      <c r="N162" s="252">
        <f t="shared" si="14"/>
        <v>0</v>
      </c>
      <c r="O162" s="202"/>
    </row>
    <row r="163" spans="2:15" ht="14.5" x14ac:dyDescent="0.25">
      <c r="B163" s="228" t="s">
        <v>1052</v>
      </c>
      <c r="C163" s="16"/>
      <c r="D163" s="221">
        <f>'[13]Rev_SP-12me'!AQ182</f>
        <v>0</v>
      </c>
      <c r="E163" s="221">
        <f>'[13]Rev_SP-12me'!AT182</f>
        <v>0</v>
      </c>
      <c r="F163" s="221">
        <f>'[13]Rev_SP-12me'!AU182</f>
        <v>0</v>
      </c>
      <c r="G163" s="221">
        <f>'[13]Rev_SP-12me'!AW182</f>
        <v>0</v>
      </c>
      <c r="H163" s="17"/>
      <c r="I163" s="216">
        <f t="shared" si="13"/>
        <v>0</v>
      </c>
      <c r="J163" s="221">
        <f>'[13]Rev_SP-12me'!BN182</f>
        <v>0</v>
      </c>
      <c r="K163" s="221">
        <f>'[13]Rev_SP-12me'!BO182</f>
        <v>0</v>
      </c>
      <c r="L163" s="221">
        <f>'[13]Rev_SP-12me'!BQ182</f>
        <v>0</v>
      </c>
      <c r="M163" s="17"/>
      <c r="N163" s="252">
        <f t="shared" si="14"/>
        <v>0</v>
      </c>
      <c r="O163" s="202"/>
    </row>
    <row r="164" spans="2:15" ht="14.5" x14ac:dyDescent="0.25">
      <c r="B164" s="228" t="s">
        <v>1053</v>
      </c>
      <c r="C164" s="16"/>
      <c r="D164" s="221">
        <f>'[13]Rev_SP-12me'!AQ183</f>
        <v>0</v>
      </c>
      <c r="E164" s="221">
        <f>'[13]Rev_SP-12me'!AT183</f>
        <v>0</v>
      </c>
      <c r="F164" s="221">
        <f>'[13]Rev_SP-12me'!AU183</f>
        <v>0</v>
      </c>
      <c r="G164" s="221">
        <f>'[13]Rev_SP-12me'!AW183</f>
        <v>0</v>
      </c>
      <c r="H164" s="17"/>
      <c r="I164" s="216">
        <f t="shared" si="13"/>
        <v>0</v>
      </c>
      <c r="J164" s="221">
        <f>'[13]Rev_SP-12me'!BN183</f>
        <v>0</v>
      </c>
      <c r="K164" s="221">
        <f>'[13]Rev_SP-12me'!BO183</f>
        <v>0</v>
      </c>
      <c r="L164" s="221">
        <f>'[13]Rev_SP-12me'!BQ183</f>
        <v>0</v>
      </c>
      <c r="M164" s="17"/>
      <c r="N164" s="252">
        <f t="shared" si="14"/>
        <v>0</v>
      </c>
      <c r="O164" s="202"/>
    </row>
    <row r="165" spans="2:15" ht="14.5" x14ac:dyDescent="0.25">
      <c r="B165" s="228" t="s">
        <v>1054</v>
      </c>
      <c r="C165" s="16"/>
      <c r="D165" s="221">
        <f>'[13]Rev_SP-12me'!AQ184</f>
        <v>0</v>
      </c>
      <c r="E165" s="221">
        <f>'[13]Rev_SP-12me'!AT184</f>
        <v>0</v>
      </c>
      <c r="F165" s="221">
        <f>'[13]Rev_SP-12me'!AU184</f>
        <v>0</v>
      </c>
      <c r="G165" s="221">
        <f>'[13]Rev_SP-12me'!AW184</f>
        <v>0</v>
      </c>
      <c r="H165" s="17"/>
      <c r="I165" s="216">
        <f t="shared" si="13"/>
        <v>0</v>
      </c>
      <c r="J165" s="221">
        <f>'[13]Rev_SP-12me'!BN184</f>
        <v>0</v>
      </c>
      <c r="K165" s="221">
        <f>'[13]Rev_SP-12me'!BO184</f>
        <v>0</v>
      </c>
      <c r="L165" s="221">
        <f>'[13]Rev_SP-12me'!BQ184</f>
        <v>0</v>
      </c>
      <c r="M165" s="17"/>
      <c r="N165" s="252">
        <f t="shared" si="14"/>
        <v>0</v>
      </c>
      <c r="O165" s="202"/>
    </row>
    <row r="166" spans="2:15" x14ac:dyDescent="0.25">
      <c r="B166" s="220" t="s">
        <v>1079</v>
      </c>
      <c r="C166" s="16"/>
      <c r="D166" s="217">
        <f>'[13]Rev_SP-12me'!AQ185</f>
        <v>43.423044999999995</v>
      </c>
      <c r="E166" s="217">
        <f>'[13]Rev_SP-12me'!AT185</f>
        <v>7.5473342220774233</v>
      </c>
      <c r="F166" s="217">
        <f>'[13]Rev_SP-12me'!AU185</f>
        <v>27.356518349999995</v>
      </c>
      <c r="G166" s="217">
        <f>'[13]Rev_SP-12me'!AW185</f>
        <v>8.852635135135134E-2</v>
      </c>
      <c r="H166" s="17"/>
      <c r="I166" s="216">
        <f t="shared" si="13"/>
        <v>34.992378923428767</v>
      </c>
      <c r="J166" s="217">
        <f>'[13]Rev_SP-12me'!BN185</f>
        <v>7.8903948685354868</v>
      </c>
      <c r="K166" s="217">
        <f>'[13]Rev_SP-12me'!BO185</f>
        <v>27.356518349999995</v>
      </c>
      <c r="L166" s="217">
        <f>'[13]Rev_SP-12me'!BQ185</f>
        <v>8.852635135135134E-2</v>
      </c>
      <c r="M166" s="17"/>
      <c r="N166" s="471">
        <f t="shared" si="14"/>
        <v>35.33543956988683</v>
      </c>
      <c r="O166" s="202">
        <f>N166*10/D166</f>
        <v>8.137485422748874</v>
      </c>
    </row>
    <row r="167" spans="2:15" x14ac:dyDescent="0.25">
      <c r="B167" s="236" t="s">
        <v>1060</v>
      </c>
      <c r="C167" s="16"/>
      <c r="D167" s="233">
        <f>'[13]Rev_SP-12me'!AQ186</f>
        <v>43.423044999999995</v>
      </c>
      <c r="E167" s="233">
        <f>'[13]Rev_SP-12me'!AT186</f>
        <v>7.5473342220774233</v>
      </c>
      <c r="F167" s="233">
        <f>'[13]Rev_SP-12me'!AU186</f>
        <v>27.356518349999995</v>
      </c>
      <c r="G167" s="233">
        <f>'[13]Rev_SP-12me'!AW186</f>
        <v>8.852635135135134E-2</v>
      </c>
      <c r="H167" s="17"/>
      <c r="I167" s="216">
        <f t="shared" si="13"/>
        <v>34.992378923428767</v>
      </c>
      <c r="J167" s="233">
        <f>'[13]Rev_SP-12me'!BN186</f>
        <v>7.8903948685354868</v>
      </c>
      <c r="K167" s="233">
        <f>'[13]Rev_SP-12me'!BO186</f>
        <v>27.356518349999995</v>
      </c>
      <c r="L167" s="233">
        <f>'[13]Rev_SP-12me'!BQ186</f>
        <v>8.852635135135134E-2</v>
      </c>
      <c r="M167" s="17"/>
      <c r="N167" s="252">
        <f t="shared" si="14"/>
        <v>35.33543956988683</v>
      </c>
      <c r="O167" s="202">
        <f>N167*10/D167</f>
        <v>8.137485422748874</v>
      </c>
    </row>
    <row r="168" spans="2:15" x14ac:dyDescent="0.25">
      <c r="B168" s="235" t="s">
        <v>1080</v>
      </c>
      <c r="C168" s="16"/>
      <c r="D168" s="217">
        <f>'[13]Rev_SP-12me'!AQ191</f>
        <v>259.56383869950787</v>
      </c>
      <c r="E168" s="217">
        <f>'[13]Rev_SP-12me'!AT191</f>
        <v>0</v>
      </c>
      <c r="F168" s="217">
        <f>'[13]Rev_SP-12me'!AU191</f>
        <v>158.3339416066998</v>
      </c>
      <c r="G168" s="217">
        <f>'[13]Rev_SP-12me'!AW191</f>
        <v>5.6260135135135135E-2</v>
      </c>
      <c r="H168" s="17"/>
      <c r="I168" s="216">
        <f t="shared" si="13"/>
        <v>158.39020174183494</v>
      </c>
      <c r="J168" s="217">
        <f>'[13]Rev_SP-12me'!BN191</f>
        <v>0</v>
      </c>
      <c r="K168" s="217">
        <f>'[13]Rev_SP-12me'!BO191</f>
        <v>158.3339416066998</v>
      </c>
      <c r="L168" s="217">
        <f>'[13]Rev_SP-12me'!BQ191</f>
        <v>5.6260135135135135E-2</v>
      </c>
      <c r="M168" s="17"/>
      <c r="N168" s="471">
        <f t="shared" si="14"/>
        <v>158.39020174183494</v>
      </c>
      <c r="O168" s="202">
        <f>N168*10/D168</f>
        <v>6.1021674874056817</v>
      </c>
    </row>
    <row r="169" spans="2:15" x14ac:dyDescent="0.25">
      <c r="B169" s="224" t="s">
        <v>1081</v>
      </c>
      <c r="C169" s="16"/>
      <c r="D169" s="233">
        <f>'[13]Rev_SP-12me'!AQ192</f>
        <v>259.56383869950787</v>
      </c>
      <c r="E169" s="233">
        <f>'[13]Rev_SP-12me'!AT192</f>
        <v>0</v>
      </c>
      <c r="F169" s="233">
        <f>'[13]Rev_SP-12me'!AU192</f>
        <v>158.3339416066998</v>
      </c>
      <c r="G169" s="233">
        <f>'[13]Rev_SP-12me'!AW192</f>
        <v>5.6260135135135135E-2</v>
      </c>
      <c r="H169" s="17"/>
      <c r="I169" s="216">
        <f t="shared" si="13"/>
        <v>158.39020174183494</v>
      </c>
      <c r="J169" s="233">
        <f>'[13]Rev_SP-12me'!BN192</f>
        <v>0</v>
      </c>
      <c r="K169" s="233">
        <f>'[13]Rev_SP-12me'!BO192</f>
        <v>158.3339416066998</v>
      </c>
      <c r="L169" s="233">
        <f>'[13]Rev_SP-12me'!BQ192</f>
        <v>5.6260135135135135E-2</v>
      </c>
      <c r="M169" s="17"/>
      <c r="N169" s="252">
        <f t="shared" si="14"/>
        <v>158.39020174183494</v>
      </c>
      <c r="O169" s="202">
        <f>N169*10/D169</f>
        <v>6.1021674874056817</v>
      </c>
    </row>
    <row r="170" spans="2:15" x14ac:dyDescent="0.25">
      <c r="B170" s="214" t="s">
        <v>1082</v>
      </c>
      <c r="C170" s="16"/>
      <c r="D170" s="217">
        <f>'[13]Rev_SP-12me'!AQ193</f>
        <v>0</v>
      </c>
      <c r="E170" s="217">
        <f>'[13]Rev_SP-12me'!AT193</f>
        <v>0</v>
      </c>
      <c r="F170" s="217">
        <f>'[13]Rev_SP-12me'!AU193</f>
        <v>0</v>
      </c>
      <c r="G170" s="217">
        <f>'[13]Rev_SP-12me'!AW193</f>
        <v>0</v>
      </c>
      <c r="H170" s="17"/>
      <c r="I170" s="216">
        <f t="shared" si="13"/>
        <v>0</v>
      </c>
      <c r="J170" s="217">
        <f>'[13]Rev_SP-12me'!BN193</f>
        <v>0</v>
      </c>
      <c r="K170" s="217">
        <f>'[13]Rev_SP-12me'!BO193</f>
        <v>0</v>
      </c>
      <c r="L170" s="217">
        <f>'[13]Rev_SP-12me'!BQ193</f>
        <v>0</v>
      </c>
      <c r="M170" s="17"/>
      <c r="N170" s="252">
        <f t="shared" si="14"/>
        <v>0</v>
      </c>
      <c r="O170" s="202"/>
    </row>
    <row r="171" spans="2:15" x14ac:dyDescent="0.25">
      <c r="B171" s="220" t="s">
        <v>1063</v>
      </c>
      <c r="C171" s="16"/>
      <c r="D171" s="217">
        <f>'[13]Rev_SP-12me'!AQ187</f>
        <v>9.623565000000001</v>
      </c>
      <c r="E171" s="217">
        <f>'[13]Rev_SP-12me'!AT187</f>
        <v>2.025976149914821</v>
      </c>
      <c r="F171" s="217">
        <f>'[13]Rev_SP-12me'!AU187</f>
        <v>4.8599003249999999</v>
      </c>
      <c r="G171" s="217">
        <f>'[13]Rev_SP-12me'!AW187</f>
        <v>2.0999999999999999E-3</v>
      </c>
      <c r="H171" s="17"/>
      <c r="I171" s="216">
        <f t="shared" si="13"/>
        <v>6.8879764749148213</v>
      </c>
      <c r="J171" s="217">
        <f>'[13]Rev_SP-12me'!BN187</f>
        <v>2.0792913117546847</v>
      </c>
      <c r="K171" s="217">
        <f>'[13]Rev_SP-12me'!BO187</f>
        <v>4.8599003249999999</v>
      </c>
      <c r="L171" s="217">
        <f>'[13]Rev_SP-12me'!BQ187</f>
        <v>2.0999999999999999E-3</v>
      </c>
      <c r="M171" s="17"/>
      <c r="N171" s="471">
        <f t="shared" si="14"/>
        <v>6.9412916367546851</v>
      </c>
      <c r="O171" s="202"/>
    </row>
    <row r="172" spans="2:15" x14ac:dyDescent="0.25">
      <c r="B172" s="220" t="s">
        <v>1064</v>
      </c>
      <c r="C172" s="16"/>
      <c r="D172" s="217">
        <f>'[13]Rev_SP-12me'!AQ188</f>
        <v>0</v>
      </c>
      <c r="E172" s="217">
        <f>'[13]Rev_SP-12me'!AT188</f>
        <v>0</v>
      </c>
      <c r="F172" s="217">
        <f>'[13]Rev_SP-12me'!AU188</f>
        <v>0</v>
      </c>
      <c r="G172" s="217">
        <f>'[13]Rev_SP-12me'!AW188</f>
        <v>0</v>
      </c>
      <c r="H172" s="17"/>
      <c r="I172" s="216">
        <f t="shared" si="13"/>
        <v>0</v>
      </c>
      <c r="J172" s="217">
        <f>'[13]Rev_SP-12me'!BN188</f>
        <v>0</v>
      </c>
      <c r="K172" s="217">
        <f>'[13]Rev_SP-12me'!BO188</f>
        <v>0</v>
      </c>
      <c r="L172" s="217">
        <f>'[13]Rev_SP-12me'!BQ188</f>
        <v>0</v>
      </c>
      <c r="M172" s="17"/>
      <c r="N172" s="471">
        <f t="shared" si="14"/>
        <v>0</v>
      </c>
      <c r="O172" s="202"/>
    </row>
    <row r="173" spans="2:15" x14ac:dyDescent="0.25">
      <c r="B173" s="220" t="s">
        <v>856</v>
      </c>
      <c r="C173" s="16"/>
      <c r="D173" s="217">
        <f>'[13]Rev_SP-12me'!AQ189</f>
        <v>161.40905105884588</v>
      </c>
      <c r="E173" s="217">
        <f>'[13]Rev_SP-12me'!AT189</f>
        <v>15.720468941382331</v>
      </c>
      <c r="F173" s="217">
        <f>'[13]Rev_SP-12me'!AU189</f>
        <v>117.8286072729575</v>
      </c>
      <c r="G173" s="217">
        <f>'[13]Rev_SP-12me'!AW189</f>
        <v>9.850465116279071E-2</v>
      </c>
      <c r="H173" s="17"/>
      <c r="I173" s="216">
        <f t="shared" si="13"/>
        <v>133.64758086550262</v>
      </c>
      <c r="J173" s="217">
        <f>'[13]Rev_SP-12me'!BN189</f>
        <v>16.929735783027123</v>
      </c>
      <c r="K173" s="217">
        <f>'[13]Rev_SP-12me'!BO189</f>
        <v>117.82860727295747</v>
      </c>
      <c r="L173" s="217">
        <f>'[13]Rev_SP-12me'!BQ189</f>
        <v>9.850465116279071E-2</v>
      </c>
      <c r="M173" s="17"/>
      <c r="N173" s="471">
        <f t="shared" si="14"/>
        <v>134.85684770714738</v>
      </c>
      <c r="O173" s="202">
        <f>N173*10/D173</f>
        <v>8.3549743228452407</v>
      </c>
    </row>
    <row r="174" spans="2:15" x14ac:dyDescent="0.25">
      <c r="B174" s="220" t="s">
        <v>1065</v>
      </c>
      <c r="C174" s="16"/>
      <c r="D174" s="217">
        <f>'[13]Rev_SP-12me'!AQ190</f>
        <v>42.681886355261497</v>
      </c>
      <c r="E174" s="217">
        <f>'[13]Rev_SP-12me'!AT190</f>
        <v>11.476009661031066</v>
      </c>
      <c r="F174" s="217">
        <f>'[13]Rev_SP-12me'!AU190</f>
        <v>46.950074990787648</v>
      </c>
      <c r="G174" s="217">
        <f>'[13]Rev_SP-12me'!AW190</f>
        <v>3.7407317073170729E-2</v>
      </c>
      <c r="H174" s="17"/>
      <c r="I174" s="216">
        <f t="shared" si="13"/>
        <v>58.46349196889188</v>
      </c>
      <c r="J174" s="217">
        <f>'[13]Rev_SP-12me'!BN190</f>
        <v>11.476009661031066</v>
      </c>
      <c r="K174" s="217">
        <f>'[13]Rev_SP-12me'!BO190</f>
        <v>46.950074990787641</v>
      </c>
      <c r="L174" s="217">
        <f>'[13]Rev_SP-12me'!BQ190</f>
        <v>3.7407317073170729E-2</v>
      </c>
      <c r="M174" s="17"/>
      <c r="N174" s="471">
        <f t="shared" si="14"/>
        <v>58.463491968891873</v>
      </c>
      <c r="O174" s="202">
        <f>N174*10/D174</f>
        <v>13.697494876930371</v>
      </c>
    </row>
    <row r="175" spans="2:15" x14ac:dyDescent="0.25">
      <c r="B175" s="214" t="s">
        <v>1083</v>
      </c>
      <c r="C175" s="16"/>
      <c r="D175" s="212">
        <f t="shared" ref="D175:L175" si="16">SUM(D130,D144,D149,D150,D156,D161,D166,D168,D170,D171,D172,D173,D174)</f>
        <v>9224.4334153240361</v>
      </c>
      <c r="E175" s="234">
        <f t="shared" si="16"/>
        <v>1002.7216745301489</v>
      </c>
      <c r="F175" s="234">
        <f t="shared" si="16"/>
        <v>6762.4292332587647</v>
      </c>
      <c r="G175" s="234">
        <f t="shared" si="16"/>
        <v>2.7971201880998873</v>
      </c>
      <c r="H175" s="212">
        <f t="shared" si="16"/>
        <v>0</v>
      </c>
      <c r="I175" s="212">
        <f t="shared" si="16"/>
        <v>7767.9480279770096</v>
      </c>
      <c r="J175" s="234">
        <f t="shared" si="16"/>
        <v>1029.7471036420845</v>
      </c>
      <c r="K175" s="234">
        <f t="shared" si="16"/>
        <v>7007.7622969810636</v>
      </c>
      <c r="L175" s="234">
        <f t="shared" si="16"/>
        <v>2.7971201880998873</v>
      </c>
      <c r="M175" s="212"/>
      <c r="N175" s="234">
        <f t="shared" si="14"/>
        <v>8040.3065208112484</v>
      </c>
      <c r="O175" s="202">
        <f>N175*10/D175</f>
        <v>8.7163147684001228</v>
      </c>
    </row>
    <row r="176" spans="2:15" x14ac:dyDescent="0.25">
      <c r="B176" s="16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252"/>
      <c r="O176" s="202"/>
    </row>
    <row r="177" spans="2:15" x14ac:dyDescent="0.25">
      <c r="B177" s="220" t="s">
        <v>1084</v>
      </c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252"/>
      <c r="O177" s="202"/>
    </row>
    <row r="178" spans="2:15" x14ac:dyDescent="0.25">
      <c r="B178" s="220" t="s">
        <v>1069</v>
      </c>
      <c r="C178" s="16"/>
      <c r="D178" s="217">
        <f>'[13]Rev_SP-12me'!AQ208</f>
        <v>4308.3169140076079</v>
      </c>
      <c r="E178" s="217">
        <f>'[13]Rev_SP-12me'!AT208</f>
        <v>307.99015747417741</v>
      </c>
      <c r="F178" s="217">
        <f>'[13]Rev_SP-12me'!AU208</f>
        <v>2850.9293179048273</v>
      </c>
      <c r="G178" s="239">
        <f>'[13]Rev_SP-12me'!AW208</f>
        <v>0.25800793913331116</v>
      </c>
      <c r="H178" s="17"/>
      <c r="I178" s="216">
        <f t="shared" ref="I178:I219" si="17">SUM(E178:H178)</f>
        <v>3159.177483318138</v>
      </c>
      <c r="J178" s="217">
        <f>'[13]Rev_SP-12me'!BN208</f>
        <v>316.09516161823473</v>
      </c>
      <c r="K178" s="217">
        <f>'[13]Rev_SP-12me'!BO208</f>
        <v>3079.3720106836763</v>
      </c>
      <c r="L178" s="217">
        <f>'[13]Rev_SP-12me'!BQ208</f>
        <v>0.25800793913331116</v>
      </c>
      <c r="M178" s="17"/>
      <c r="N178" s="471">
        <f t="shared" ref="N178:N220" si="18">SUM(J178:M178)</f>
        <v>3395.7251802410442</v>
      </c>
      <c r="O178" s="202">
        <f>N178*10/D178</f>
        <v>7.8817906110865268</v>
      </c>
    </row>
    <row r="179" spans="2:15" x14ac:dyDescent="0.25">
      <c r="B179" s="224" t="s">
        <v>1037</v>
      </c>
      <c r="C179" s="16"/>
      <c r="D179" s="233">
        <f>'[13]Rev_SP-12me'!AQ209</f>
        <v>1356.6310284032206</v>
      </c>
      <c r="E179" s="233">
        <f>'[13]Rev_SP-12me'!AT209</f>
        <v>307.99015747417741</v>
      </c>
      <c r="F179" s="233">
        <f>'[13]Rev_SP-12me'!AU209</f>
        <v>902.1596338881418</v>
      </c>
      <c r="G179" s="473">
        <f>'[13]Rev_SP-12me'!AW209</f>
        <v>0.25800793913331116</v>
      </c>
      <c r="H179" s="17"/>
      <c r="I179" s="216">
        <f t="shared" si="17"/>
        <v>1210.4077993014525</v>
      </c>
      <c r="J179" s="233">
        <f>'[13]Rev_SP-12me'!BN209</f>
        <v>316.09516161823473</v>
      </c>
      <c r="K179" s="233">
        <f>'[13]Rev_SP-12me'!BO209</f>
        <v>977.09320757275668</v>
      </c>
      <c r="L179" s="233">
        <f>'[13]Rev_SP-12me'!BQ209</f>
        <v>0.25800793913331116</v>
      </c>
      <c r="M179" s="17"/>
      <c r="N179" s="252">
        <f t="shared" si="18"/>
        <v>1293.4463771301246</v>
      </c>
      <c r="O179" s="202">
        <f>N179*10/D179</f>
        <v>9.5342532350342477</v>
      </c>
    </row>
    <row r="180" spans="2:15" ht="14.5" x14ac:dyDescent="0.25">
      <c r="B180" s="224" t="s">
        <v>1071</v>
      </c>
      <c r="C180" s="16"/>
      <c r="D180" s="221">
        <f>'[13]Rev_SP-12me'!AQ210</f>
        <v>2.5150213223023904E-4</v>
      </c>
      <c r="E180" s="221">
        <f>'[13]Rev_SP-12me'!AT210</f>
        <v>0</v>
      </c>
      <c r="F180" s="221">
        <f>'[13]Rev_SP-12me'!AU210</f>
        <v>1.6724891793310897E-4</v>
      </c>
      <c r="G180" s="221">
        <f>'[13]Rev_SP-12me'!AW210</f>
        <v>0</v>
      </c>
      <c r="H180" s="17"/>
      <c r="I180" s="216">
        <f t="shared" si="17"/>
        <v>1.6724891793310897E-4</v>
      </c>
      <c r="J180" s="221">
        <f>'[13]Rev_SP-12me'!BN210</f>
        <v>0</v>
      </c>
      <c r="K180" s="221">
        <f>'[13]Rev_SP-12me'!BO210</f>
        <v>1.6724891793310897E-4</v>
      </c>
      <c r="L180" s="221">
        <f>'[13]Rev_SP-12me'!BQ210</f>
        <v>0</v>
      </c>
      <c r="M180" s="17"/>
      <c r="N180" s="252">
        <f t="shared" si="18"/>
        <v>1.6724891793310897E-4</v>
      </c>
      <c r="O180" s="202"/>
    </row>
    <row r="181" spans="2:15" ht="14.5" x14ac:dyDescent="0.25">
      <c r="B181" s="224" t="s">
        <v>1072</v>
      </c>
      <c r="C181" s="16"/>
      <c r="D181" s="221">
        <f>'[13]Rev_SP-12me'!AQ211</f>
        <v>6.6105750469322508</v>
      </c>
      <c r="E181" s="221">
        <f>'[13]Rev_SP-12me'!AT211</f>
        <v>0</v>
      </c>
      <c r="F181" s="221">
        <f>'[13]Rev_SP-12me'!AU211</f>
        <v>4.825719784260543</v>
      </c>
      <c r="G181" s="221">
        <f>'[13]Rev_SP-12me'!AW211</f>
        <v>0</v>
      </c>
      <c r="H181" s="17"/>
      <c r="I181" s="216">
        <f t="shared" si="17"/>
        <v>4.825719784260543</v>
      </c>
      <c r="J181" s="221">
        <f>'[13]Rev_SP-12me'!BN211</f>
        <v>0</v>
      </c>
      <c r="K181" s="221">
        <f>'[13]Rev_SP-12me'!BO211</f>
        <v>4.825719784260543</v>
      </c>
      <c r="L181" s="221">
        <f>'[13]Rev_SP-12me'!BQ211</f>
        <v>0</v>
      </c>
      <c r="M181" s="17"/>
      <c r="N181" s="252">
        <f t="shared" si="18"/>
        <v>4.825719784260543</v>
      </c>
      <c r="O181" s="202"/>
    </row>
    <row r="182" spans="2:15" ht="14.5" x14ac:dyDescent="0.25">
      <c r="B182" s="224" t="s">
        <v>1073</v>
      </c>
      <c r="C182" s="16"/>
      <c r="D182" s="221">
        <f>'[13]Rev_SP-12me'!AQ212</f>
        <v>0</v>
      </c>
      <c r="E182" s="221">
        <f>'[13]Rev_SP-12me'!AT212</f>
        <v>0</v>
      </c>
      <c r="F182" s="221">
        <f>'[13]Rev_SP-12me'!AU212</f>
        <v>0</v>
      </c>
      <c r="G182" s="221">
        <f>'[13]Rev_SP-12me'!AW212</f>
        <v>0</v>
      </c>
      <c r="H182" s="17"/>
      <c r="I182" s="216">
        <f t="shared" si="17"/>
        <v>0</v>
      </c>
      <c r="J182" s="221">
        <f>'[13]Rev_SP-12me'!BN212</f>
        <v>0</v>
      </c>
      <c r="K182" s="221">
        <f>'[13]Rev_SP-12me'!BO212</f>
        <v>0</v>
      </c>
      <c r="L182" s="221">
        <f>'[13]Rev_SP-12me'!BQ212</f>
        <v>0</v>
      </c>
      <c r="M182" s="17"/>
      <c r="N182" s="252">
        <f t="shared" si="18"/>
        <v>0</v>
      </c>
      <c r="O182" s="202"/>
    </row>
    <row r="183" spans="2:15" ht="14.5" x14ac:dyDescent="0.25">
      <c r="B183" s="228" t="s">
        <v>1052</v>
      </c>
      <c r="C183" s="16"/>
      <c r="D183" s="221">
        <f>'[13]Rev_SP-12me'!AQ213</f>
        <v>738.58770546152584</v>
      </c>
      <c r="E183" s="221">
        <f>'[13]Rev_SP-12me'!AT213</f>
        <v>0</v>
      </c>
      <c r="F183" s="221">
        <f>'[13]Rev_SP-12me'!AU213</f>
        <v>565.01959467806728</v>
      </c>
      <c r="G183" s="221">
        <f>'[13]Rev_SP-12me'!AW213</f>
        <v>0</v>
      </c>
      <c r="H183" s="17"/>
      <c r="I183" s="216">
        <f t="shared" si="17"/>
        <v>565.01959467806728</v>
      </c>
      <c r="J183" s="221">
        <f>'[13]Rev_SP-12me'!BN213</f>
        <v>0</v>
      </c>
      <c r="K183" s="221">
        <f>'[13]Rev_SP-12me'!BO213</f>
        <v>603.10566157361382</v>
      </c>
      <c r="L183" s="221">
        <f>'[13]Rev_SP-12me'!BQ213</f>
        <v>0</v>
      </c>
      <c r="M183" s="17"/>
      <c r="N183" s="252">
        <f t="shared" si="18"/>
        <v>603.10566157361382</v>
      </c>
      <c r="O183" s="202">
        <f t="shared" ref="O183:O196" si="19">N183*10/D183</f>
        <v>8.1656607213187691</v>
      </c>
    </row>
    <row r="184" spans="2:15" ht="14.5" x14ac:dyDescent="0.25">
      <c r="B184" s="228" t="s">
        <v>1053</v>
      </c>
      <c r="C184" s="16"/>
      <c r="D184" s="221">
        <f>'[13]Rev_SP-12me'!AQ214</f>
        <v>661.29423762472152</v>
      </c>
      <c r="E184" s="221">
        <f>'[13]Rev_SP-12me'!AT214</f>
        <v>0</v>
      </c>
      <c r="F184" s="221">
        <f>'[13]Rev_SP-12me'!AU214</f>
        <v>505.89009178291201</v>
      </c>
      <c r="G184" s="221">
        <f>'[13]Rev_SP-12me'!AW214</f>
        <v>0</v>
      </c>
      <c r="H184" s="17"/>
      <c r="I184" s="216">
        <f t="shared" si="17"/>
        <v>505.89009178291201</v>
      </c>
      <c r="J184" s="221">
        <f>'[13]Rev_SP-12me'!BN214</f>
        <v>0</v>
      </c>
      <c r="K184" s="221">
        <f>'[13]Rev_SP-12me'!BO214</f>
        <v>543.3760398784234</v>
      </c>
      <c r="L184" s="221">
        <f>'[13]Rev_SP-12me'!BQ214</f>
        <v>0</v>
      </c>
      <c r="M184" s="17"/>
      <c r="N184" s="252">
        <f t="shared" si="18"/>
        <v>543.3760398784234</v>
      </c>
      <c r="O184" s="202">
        <f t="shared" si="19"/>
        <v>8.216857322546101</v>
      </c>
    </row>
    <row r="185" spans="2:15" ht="14.5" x14ac:dyDescent="0.25">
      <c r="B185" s="228" t="s">
        <v>1054</v>
      </c>
      <c r="C185" s="16"/>
      <c r="D185" s="221">
        <f>'[13]Rev_SP-12me'!AQ215</f>
        <v>1545.1931159690757</v>
      </c>
      <c r="E185" s="221">
        <f>'[13]Rev_SP-12me'!AT215</f>
        <v>0</v>
      </c>
      <c r="F185" s="221">
        <f>'[13]Rev_SP-12me'!AU215</f>
        <v>873.03411052252773</v>
      </c>
      <c r="G185" s="221">
        <f>'[13]Rev_SP-12me'!AW215</f>
        <v>0</v>
      </c>
      <c r="H185" s="17"/>
      <c r="I185" s="216">
        <f t="shared" si="17"/>
        <v>873.03411052252773</v>
      </c>
      <c r="J185" s="221">
        <f>'[13]Rev_SP-12me'!BN215</f>
        <v>0</v>
      </c>
      <c r="K185" s="221">
        <f>'[13]Rev_SP-12me'!BO215</f>
        <v>950.97121462570362</v>
      </c>
      <c r="L185" s="221">
        <f>'[13]Rev_SP-12me'!BQ215</f>
        <v>0</v>
      </c>
      <c r="M185" s="17"/>
      <c r="N185" s="252">
        <f t="shared" si="18"/>
        <v>950.97121462570362</v>
      </c>
      <c r="O185" s="202">
        <f t="shared" si="19"/>
        <v>6.1543842306681329</v>
      </c>
    </row>
    <row r="186" spans="2:15" x14ac:dyDescent="0.25">
      <c r="B186" s="220" t="s">
        <v>1050</v>
      </c>
      <c r="C186" s="16"/>
      <c r="D186" s="217">
        <f>'[13]Rev_SP-12me'!AQ217</f>
        <v>1343.2587009044948</v>
      </c>
      <c r="E186" s="217">
        <f>'[13]Rev_SP-12me'!AT217</f>
        <v>68.821501711483023</v>
      </c>
      <c r="F186" s="217">
        <f>'[13]Rev_SP-12me'!AU217</f>
        <v>893.61274782487772</v>
      </c>
      <c r="G186" s="217">
        <f>'[13]Rev_SP-12me'!AW217</f>
        <v>1.7999999999999999E-2</v>
      </c>
      <c r="H186" s="17"/>
      <c r="I186" s="216">
        <f t="shared" si="17"/>
        <v>962.4522495363608</v>
      </c>
      <c r="J186" s="217">
        <f>'[13]Rev_SP-12me'!BN217</f>
        <v>70.63259386178521</v>
      </c>
      <c r="K186" s="217">
        <f>'[13]Rev_SP-12me'!BO217</f>
        <v>960.16972793642992</v>
      </c>
      <c r="L186" s="217">
        <f>'[13]Rev_SP-12me'!BQ217</f>
        <v>1.7999999999999999E-2</v>
      </c>
      <c r="M186" s="17"/>
      <c r="N186" s="471">
        <f t="shared" si="18"/>
        <v>1030.8203217982152</v>
      </c>
      <c r="O186" s="202">
        <f t="shared" si="19"/>
        <v>7.6740267612195883</v>
      </c>
    </row>
    <row r="187" spans="2:15" ht="14.5" x14ac:dyDescent="0.25">
      <c r="B187" s="224" t="s">
        <v>1051</v>
      </c>
      <c r="C187" s="16"/>
      <c r="D187" s="250">
        <f>'[13]Rev_SP-12me'!AQ218</f>
        <v>447.62259086776328</v>
      </c>
      <c r="E187" s="231">
        <f>'[13]Rev_SP-12me'!AT218</f>
        <v>68.821501711483023</v>
      </c>
      <c r="F187" s="231">
        <f>'[13]Rev_SP-12me'!AU218</f>
        <v>297.6690229270626</v>
      </c>
      <c r="G187" s="231">
        <f>'[13]Rev_SP-12me'!AW218</f>
        <v>1.7999999999999999E-2</v>
      </c>
      <c r="H187" s="17"/>
      <c r="I187" s="216">
        <f t="shared" si="17"/>
        <v>366.50852463854557</v>
      </c>
      <c r="J187" s="231">
        <f>'[13]Rev_SP-12me'!BN218</f>
        <v>70.63259386178521</v>
      </c>
      <c r="K187" s="231">
        <f>'[13]Rev_SP-12me'!BO218</f>
        <v>320.04898877476785</v>
      </c>
      <c r="L187" s="231">
        <f>'[13]Rev_SP-12me'!BQ218</f>
        <v>1.7999999999999999E-2</v>
      </c>
      <c r="M187" s="17"/>
      <c r="N187" s="252">
        <f t="shared" si="18"/>
        <v>390.69958263655303</v>
      </c>
      <c r="O187" s="202">
        <f t="shared" si="19"/>
        <v>8.7283258398362111</v>
      </c>
    </row>
    <row r="188" spans="2:15" ht="14.5" x14ac:dyDescent="0.25">
      <c r="B188" s="224" t="s">
        <v>1052</v>
      </c>
      <c r="C188" s="16"/>
      <c r="D188" s="250">
        <f>'[13]Rev_SP-12me'!AQ219</f>
        <v>225.30938721942448</v>
      </c>
      <c r="E188" s="227">
        <f>'[13]Rev_SP-12me'!AT219</f>
        <v>0</v>
      </c>
      <c r="F188" s="227">
        <f>'[13]Rev_SP-12me'!AU219</f>
        <v>172.36168122285974</v>
      </c>
      <c r="G188" s="227">
        <f>'[13]Rev_SP-12me'!AW219</f>
        <v>0</v>
      </c>
      <c r="H188" s="17"/>
      <c r="I188" s="216">
        <f t="shared" si="17"/>
        <v>172.36168122285974</v>
      </c>
      <c r="J188" s="227">
        <f>'[13]Rev_SP-12me'!BN219</f>
        <v>0</v>
      </c>
      <c r="K188" s="227">
        <f>'[13]Rev_SP-12me'!BO219</f>
        <v>183.51434325558037</v>
      </c>
      <c r="L188" s="227">
        <f>'[13]Rev_SP-12me'!BQ219</f>
        <v>0</v>
      </c>
      <c r="M188" s="17"/>
      <c r="N188" s="252">
        <f t="shared" si="18"/>
        <v>183.51434325558037</v>
      </c>
      <c r="O188" s="202">
        <f t="shared" si="19"/>
        <v>8.1449932255534154</v>
      </c>
    </row>
    <row r="189" spans="2:15" ht="14.5" x14ac:dyDescent="0.25">
      <c r="B189" s="224" t="s">
        <v>1053</v>
      </c>
      <c r="C189" s="16"/>
      <c r="D189" s="250">
        <f>'[13]Rev_SP-12me'!AQ220</f>
        <v>224.23722641588409</v>
      </c>
      <c r="E189" s="227">
        <f>'[13]Rev_SP-12me'!AT220</f>
        <v>0</v>
      </c>
      <c r="F189" s="227">
        <f>'[13]Rev_SP-12me'!AU220</f>
        <v>171.54147820815132</v>
      </c>
      <c r="G189" s="227">
        <f>'[13]Rev_SP-12me'!AW220</f>
        <v>0</v>
      </c>
      <c r="H189" s="17"/>
      <c r="I189" s="216">
        <f t="shared" si="17"/>
        <v>171.54147820815132</v>
      </c>
      <c r="J189" s="227">
        <f>'[13]Rev_SP-12me'!BN220</f>
        <v>0</v>
      </c>
      <c r="K189" s="227">
        <f>'[13]Rev_SP-12me'!BO220</f>
        <v>182.52217493918749</v>
      </c>
      <c r="L189" s="227">
        <f>'[13]Rev_SP-12me'!BQ220</f>
        <v>0</v>
      </c>
      <c r="M189" s="17"/>
      <c r="N189" s="252">
        <f t="shared" si="18"/>
        <v>182.52217493918749</v>
      </c>
      <c r="O189" s="202">
        <f t="shared" si="19"/>
        <v>8.1396910698793015</v>
      </c>
    </row>
    <row r="190" spans="2:15" ht="14.5" x14ac:dyDescent="0.25">
      <c r="B190" s="224" t="s">
        <v>1054</v>
      </c>
      <c r="C190" s="16"/>
      <c r="D190" s="250">
        <f>'[13]Rev_SP-12me'!AQ221</f>
        <v>446.0894964014231</v>
      </c>
      <c r="E190" s="227">
        <f>'[13]Rev_SP-12me'!AT221</f>
        <v>0</v>
      </c>
      <c r="F190" s="227">
        <f>'[13]Rev_SP-12me'!AU221</f>
        <v>252.04056546680408</v>
      </c>
      <c r="G190" s="227">
        <f>'[13]Rev_SP-12me'!AW221</f>
        <v>0</v>
      </c>
      <c r="H190" s="17"/>
      <c r="I190" s="216">
        <f t="shared" si="17"/>
        <v>252.04056546680408</v>
      </c>
      <c r="J190" s="227">
        <f>'[13]Rev_SP-12me'!BN221</f>
        <v>0</v>
      </c>
      <c r="K190" s="227">
        <f>'[13]Rev_SP-12me'!BO221</f>
        <v>274.08422096689424</v>
      </c>
      <c r="L190" s="227">
        <f>'[13]Rev_SP-12me'!BQ221</f>
        <v>0</v>
      </c>
      <c r="M190" s="17"/>
      <c r="N190" s="252">
        <f t="shared" si="18"/>
        <v>274.08422096689424</v>
      </c>
      <c r="O190" s="202">
        <f t="shared" si="19"/>
        <v>6.1441532064286433</v>
      </c>
    </row>
    <row r="191" spans="2:15" x14ac:dyDescent="0.25">
      <c r="B191" s="220" t="s">
        <v>1085</v>
      </c>
      <c r="C191" s="16"/>
      <c r="D191" s="217">
        <f>'[13]Rev_SP-12me'!AQ216</f>
        <v>156.21656999999999</v>
      </c>
      <c r="E191" s="217">
        <f>'[13]Rev_SP-12me'!AT216</f>
        <v>30.757039812646372</v>
      </c>
      <c r="F191" s="217">
        <f>'[13]Rev_SP-12me'!AU216</f>
        <v>103.88401905000001</v>
      </c>
      <c r="G191" s="217">
        <f>'[13]Rev_SP-12me'!AW216</f>
        <v>1.2E-2</v>
      </c>
      <c r="H191" s="17"/>
      <c r="I191" s="216">
        <f t="shared" si="17"/>
        <v>134.65305886264639</v>
      </c>
      <c r="J191" s="217">
        <f>'[13]Rev_SP-12me'!BN216</f>
        <v>31.566435597189695</v>
      </c>
      <c r="K191" s="217">
        <f>'[13]Rev_SP-12me'!BO216</f>
        <v>111.66098202000001</v>
      </c>
      <c r="L191" s="217">
        <f>'[13]Rev_SP-12me'!BQ216</f>
        <v>1.2E-2</v>
      </c>
      <c r="M191" s="17"/>
      <c r="N191" s="471">
        <f t="shared" si="18"/>
        <v>143.2394176171897</v>
      </c>
      <c r="O191" s="202">
        <f t="shared" si="19"/>
        <v>9.1692845142605357</v>
      </c>
    </row>
    <row r="192" spans="2:15" x14ac:dyDescent="0.25">
      <c r="B192" s="220" t="s">
        <v>1086</v>
      </c>
      <c r="C192" s="16"/>
      <c r="D192" s="217">
        <f>'[13]Rev_SP-12me'!AQ222</f>
        <v>128.6827160719198</v>
      </c>
      <c r="E192" s="217">
        <f>'[13]Rev_SP-12me'!AT222</f>
        <v>9.1599595431055345</v>
      </c>
      <c r="F192" s="217">
        <f>'[13]Rev_SP-12me'!AU222</f>
        <v>101.03322554446515</v>
      </c>
      <c r="G192" s="217">
        <f>'[13]Rev_SP-12me'!AW222</f>
        <v>3.1593304682198599E-2</v>
      </c>
      <c r="H192" s="17"/>
      <c r="I192" s="216">
        <f t="shared" si="17"/>
        <v>110.22477839225289</v>
      </c>
      <c r="J192" s="217">
        <f>'[13]Rev_SP-12me'!BN222</f>
        <v>9.4010111100293638</v>
      </c>
      <c r="K192" s="217">
        <f>'[13]Rev_SP-12me'!BO222</f>
        <v>109.57495767032627</v>
      </c>
      <c r="L192" s="217">
        <f>'[13]Rev_SP-12me'!BQ222</f>
        <v>3.1593304682198599E-2</v>
      </c>
      <c r="M192" s="17"/>
      <c r="N192" s="252">
        <f t="shared" si="18"/>
        <v>119.00756208503783</v>
      </c>
      <c r="O192" s="202">
        <f t="shared" si="19"/>
        <v>9.2481388113167746</v>
      </c>
    </row>
    <row r="193" spans="2:15" ht="14.5" x14ac:dyDescent="0.25">
      <c r="B193" s="228" t="s">
        <v>1051</v>
      </c>
      <c r="C193" s="16"/>
      <c r="D193" s="221">
        <f>'[13]Rev_SP-12me'!AQ223</f>
        <v>54.392780262383411</v>
      </c>
      <c r="E193" s="221">
        <f>'[13]Rev_SP-12me'!AT223</f>
        <v>9.1599595431055345</v>
      </c>
      <c r="F193" s="221">
        <f>'[13]Rev_SP-12me'!AU223</f>
        <v>42.426368604659061</v>
      </c>
      <c r="G193" s="221">
        <f>'[13]Rev_SP-12me'!AW223</f>
        <v>3.1593304682198599E-2</v>
      </c>
      <c r="H193" s="17"/>
      <c r="I193" s="216">
        <f t="shared" si="17"/>
        <v>51.617921452446794</v>
      </c>
      <c r="J193" s="221">
        <f>'[13]Rev_SP-12me'!BN223</f>
        <v>9.4010111100293638</v>
      </c>
      <c r="K193" s="221">
        <f>'[13]Rev_SP-12me'!BO223</f>
        <v>45.885084928487046</v>
      </c>
      <c r="L193" s="221">
        <f>'[13]Rev_SP-12me'!BQ223</f>
        <v>3.1593304682198599E-2</v>
      </c>
      <c r="M193" s="17"/>
      <c r="N193" s="252">
        <f t="shared" si="18"/>
        <v>55.317689343198609</v>
      </c>
      <c r="O193" s="202">
        <f t="shared" si="19"/>
        <v>10.1700426189567</v>
      </c>
    </row>
    <row r="194" spans="2:15" ht="14.5" x14ac:dyDescent="0.25">
      <c r="B194" s="228" t="s">
        <v>1052</v>
      </c>
      <c r="C194" s="16"/>
      <c r="D194" s="221">
        <f>'[13]Rev_SP-12me'!AQ224</f>
        <v>20.317879106440341</v>
      </c>
      <c r="E194" s="221">
        <f>'[13]Rev_SP-12me'!AT224</f>
        <v>0</v>
      </c>
      <c r="F194" s="221">
        <f>'[13]Rev_SP-12me'!AU224</f>
        <v>17.879733613667501</v>
      </c>
      <c r="G194" s="221">
        <f>'[13]Rev_SP-12me'!AW224</f>
        <v>0</v>
      </c>
      <c r="H194" s="17"/>
      <c r="I194" s="216">
        <f t="shared" si="17"/>
        <v>17.879733613667501</v>
      </c>
      <c r="J194" s="221">
        <f>'[13]Rev_SP-12me'!BN224</f>
        <v>0</v>
      </c>
      <c r="K194" s="221">
        <f>'[13]Rev_SP-12me'!BO224</f>
        <v>19.277446573265117</v>
      </c>
      <c r="L194" s="221">
        <f>'[13]Rev_SP-12me'!BQ224</f>
        <v>0</v>
      </c>
      <c r="M194" s="17"/>
      <c r="N194" s="252">
        <f t="shared" si="18"/>
        <v>19.277446573265117</v>
      </c>
      <c r="O194" s="202">
        <f t="shared" si="19"/>
        <v>9.4879226676541109</v>
      </c>
    </row>
    <row r="195" spans="2:15" ht="14.5" x14ac:dyDescent="0.25">
      <c r="B195" s="228" t="s">
        <v>1053</v>
      </c>
      <c r="C195" s="16"/>
      <c r="D195" s="221">
        <f>'[13]Rev_SP-12me'!AQ225</f>
        <v>20.130623840166376</v>
      </c>
      <c r="E195" s="221">
        <f>'[13]Rev_SP-12me'!AT225</f>
        <v>0</v>
      </c>
      <c r="F195" s="221">
        <f>'[13]Rev_SP-12me'!AU225</f>
        <v>17.71494897934641</v>
      </c>
      <c r="G195" s="221">
        <f>'[13]Rev_SP-12me'!AW225</f>
        <v>0</v>
      </c>
      <c r="H195" s="17"/>
      <c r="I195" s="216">
        <f t="shared" si="17"/>
        <v>17.71494897934641</v>
      </c>
      <c r="J195" s="221">
        <f>'[13]Rev_SP-12me'!BN225</f>
        <v>0</v>
      </c>
      <c r="K195" s="221">
        <f>'[13]Rev_SP-12me'!BO225</f>
        <v>19.022856148378871</v>
      </c>
      <c r="L195" s="221">
        <f>'[13]Rev_SP-12me'!BQ225</f>
        <v>0</v>
      </c>
      <c r="M195" s="17"/>
      <c r="N195" s="252">
        <f t="shared" si="18"/>
        <v>19.022856148378871</v>
      </c>
      <c r="O195" s="202">
        <f t="shared" si="19"/>
        <v>9.4497102024343693</v>
      </c>
    </row>
    <row r="196" spans="2:15" ht="14.5" x14ac:dyDescent="0.25">
      <c r="B196" s="228" t="s">
        <v>1054</v>
      </c>
      <c r="C196" s="16"/>
      <c r="D196" s="221">
        <f>'[13]Rev_SP-12me'!AQ226</f>
        <v>33.841432862929686</v>
      </c>
      <c r="E196" s="221">
        <f>'[13]Rev_SP-12me'!AT226</f>
        <v>0</v>
      </c>
      <c r="F196" s="221">
        <f>'[13]Rev_SP-12me'!AU226</f>
        <v>23.012174346792186</v>
      </c>
      <c r="G196" s="221">
        <f>'[13]Rev_SP-12me'!AW226</f>
        <v>0</v>
      </c>
      <c r="H196" s="17"/>
      <c r="I196" s="216">
        <f t="shared" si="17"/>
        <v>23.012174346792186</v>
      </c>
      <c r="J196" s="221">
        <f>'[13]Rev_SP-12me'!BN226</f>
        <v>0</v>
      </c>
      <c r="K196" s="221">
        <f>'[13]Rev_SP-12me'!BO226</f>
        <v>25.389570020195222</v>
      </c>
      <c r="L196" s="221">
        <f>'[13]Rev_SP-12me'!BQ226</f>
        <v>0</v>
      </c>
      <c r="M196" s="17"/>
      <c r="N196" s="252">
        <f t="shared" si="18"/>
        <v>25.389570020195222</v>
      </c>
      <c r="O196" s="202">
        <f t="shared" si="19"/>
        <v>7.502510346719764</v>
      </c>
    </row>
    <row r="197" spans="2:15" x14ac:dyDescent="0.25">
      <c r="B197" s="220" t="s">
        <v>1057</v>
      </c>
      <c r="C197" s="16"/>
      <c r="D197" s="217">
        <f>'[13]Rev_SP-12me'!AQ227</f>
        <v>0</v>
      </c>
      <c r="E197" s="217">
        <f>'[13]Rev_SP-12me'!AT227</f>
        <v>0</v>
      </c>
      <c r="F197" s="217">
        <f>'[13]Rev_SP-12me'!AU227</f>
        <v>0</v>
      </c>
      <c r="G197" s="217">
        <f>'[13]Rev_SP-12me'!AW227</f>
        <v>0</v>
      </c>
      <c r="H197" s="17"/>
      <c r="I197" s="216">
        <f t="shared" si="17"/>
        <v>0</v>
      </c>
      <c r="J197" s="217">
        <f>'[13]Rev_SP-12me'!BN227</f>
        <v>0</v>
      </c>
      <c r="K197" s="217">
        <f>'[13]Rev_SP-12me'!BO227</f>
        <v>0</v>
      </c>
      <c r="L197" s="217">
        <f>'[13]Rev_SP-12me'!BQ227</f>
        <v>0</v>
      </c>
      <c r="M197" s="17"/>
      <c r="N197" s="471">
        <f t="shared" si="18"/>
        <v>0</v>
      </c>
      <c r="O197" s="202"/>
    </row>
    <row r="198" spans="2:15" ht="14.5" x14ac:dyDescent="0.25">
      <c r="B198" s="224" t="s">
        <v>1051</v>
      </c>
      <c r="C198" s="16"/>
      <c r="D198" s="221">
        <f>'[13]Rev_SP-12me'!AQ228</f>
        <v>0</v>
      </c>
      <c r="E198" s="221">
        <f>'[13]Rev_SP-12me'!AT228</f>
        <v>0</v>
      </c>
      <c r="F198" s="221">
        <f>'[13]Rev_SP-12me'!AU228</f>
        <v>0</v>
      </c>
      <c r="G198" s="221">
        <f>'[13]Rev_SP-12me'!AW228</f>
        <v>0</v>
      </c>
      <c r="H198" s="17"/>
      <c r="I198" s="216">
        <f t="shared" si="17"/>
        <v>0</v>
      </c>
      <c r="J198" s="221">
        <f>'[13]Rev_SP-12me'!BN228</f>
        <v>0</v>
      </c>
      <c r="K198" s="221">
        <f>'[13]Rev_SP-12me'!BO228</f>
        <v>0</v>
      </c>
      <c r="L198" s="221">
        <f>'[13]Rev_SP-12me'!BQ228</f>
        <v>0</v>
      </c>
      <c r="M198" s="17"/>
      <c r="N198" s="252">
        <f t="shared" si="18"/>
        <v>0</v>
      </c>
      <c r="O198" s="202"/>
    </row>
    <row r="199" spans="2:15" ht="14.5" x14ac:dyDescent="0.25">
      <c r="B199" s="224" t="s">
        <v>1052</v>
      </c>
      <c r="C199" s="16"/>
      <c r="D199" s="221">
        <f>'[13]Rev_SP-12me'!AQ229</f>
        <v>0</v>
      </c>
      <c r="E199" s="221">
        <f>'[13]Rev_SP-12me'!AT229</f>
        <v>0</v>
      </c>
      <c r="F199" s="221">
        <f>'[13]Rev_SP-12me'!AU229</f>
        <v>0</v>
      </c>
      <c r="G199" s="221">
        <f>'[13]Rev_SP-12me'!AW229</f>
        <v>0</v>
      </c>
      <c r="H199" s="17"/>
      <c r="I199" s="216">
        <f t="shared" si="17"/>
        <v>0</v>
      </c>
      <c r="J199" s="221">
        <f>'[13]Rev_SP-12me'!BN229</f>
        <v>0</v>
      </c>
      <c r="K199" s="221">
        <f>'[13]Rev_SP-12me'!BO229</f>
        <v>0</v>
      </c>
      <c r="L199" s="221">
        <f>'[13]Rev_SP-12me'!BQ229</f>
        <v>0</v>
      </c>
      <c r="M199" s="17"/>
      <c r="N199" s="252">
        <f t="shared" si="18"/>
        <v>0</v>
      </c>
      <c r="O199" s="202"/>
    </row>
    <row r="200" spans="2:15" ht="14.5" x14ac:dyDescent="0.25">
      <c r="B200" s="224" t="s">
        <v>1053</v>
      </c>
      <c r="C200" s="16"/>
      <c r="D200" s="221">
        <f>'[13]Rev_SP-12me'!AQ230</f>
        <v>0</v>
      </c>
      <c r="E200" s="221">
        <f>'[13]Rev_SP-12me'!AT230</f>
        <v>0</v>
      </c>
      <c r="F200" s="221">
        <f>'[13]Rev_SP-12me'!AU230</f>
        <v>0</v>
      </c>
      <c r="G200" s="221">
        <f>'[13]Rev_SP-12me'!AW230</f>
        <v>0</v>
      </c>
      <c r="H200" s="17"/>
      <c r="I200" s="216">
        <f t="shared" si="17"/>
        <v>0</v>
      </c>
      <c r="J200" s="221">
        <f>'[13]Rev_SP-12me'!BN230</f>
        <v>0</v>
      </c>
      <c r="K200" s="221">
        <f>'[13]Rev_SP-12me'!BO230</f>
        <v>0</v>
      </c>
      <c r="L200" s="221">
        <f>'[13]Rev_SP-12me'!BQ230</f>
        <v>0</v>
      </c>
      <c r="M200" s="17"/>
      <c r="N200" s="252">
        <f t="shared" si="18"/>
        <v>0</v>
      </c>
      <c r="O200" s="202"/>
    </row>
    <row r="201" spans="2:15" ht="14.5" x14ac:dyDescent="0.25">
      <c r="B201" s="224" t="s">
        <v>1054</v>
      </c>
      <c r="C201" s="16"/>
      <c r="D201" s="221">
        <f>'[13]Rev_SP-12me'!AQ231</f>
        <v>0</v>
      </c>
      <c r="E201" s="221">
        <f>'[13]Rev_SP-12me'!AT231</f>
        <v>0</v>
      </c>
      <c r="F201" s="221">
        <f>'[13]Rev_SP-12me'!AU231</f>
        <v>0</v>
      </c>
      <c r="G201" s="221">
        <f>'[13]Rev_SP-12me'!AW231</f>
        <v>0</v>
      </c>
      <c r="H201" s="17"/>
      <c r="I201" s="216">
        <f t="shared" si="17"/>
        <v>0</v>
      </c>
      <c r="J201" s="221">
        <f>'[13]Rev_SP-12me'!BN231</f>
        <v>0</v>
      </c>
      <c r="K201" s="221">
        <f>'[13]Rev_SP-12me'!BO231</f>
        <v>0</v>
      </c>
      <c r="L201" s="221">
        <f>'[13]Rev_SP-12me'!BQ231</f>
        <v>0</v>
      </c>
      <c r="M201" s="17"/>
      <c r="N201" s="252">
        <f t="shared" si="18"/>
        <v>0</v>
      </c>
      <c r="O201" s="202"/>
    </row>
    <row r="202" spans="2:15" x14ac:dyDescent="0.25">
      <c r="B202" s="220" t="s">
        <v>1058</v>
      </c>
      <c r="C202" s="16"/>
      <c r="D202" s="217">
        <f>'[13]Rev_SP-12me'!AQ232</f>
        <v>88.18455637055979</v>
      </c>
      <c r="E202" s="217">
        <f>'[13]Rev_SP-12me'!AT232</f>
        <v>5.2881355932203391</v>
      </c>
      <c r="F202" s="217">
        <f>'[13]Rev_SP-12me'!AU232</f>
        <v>65.62422958660072</v>
      </c>
      <c r="G202" s="217">
        <f>'[13]Rev_SP-12me'!AW232</f>
        <v>6.0000000000000001E-3</v>
      </c>
      <c r="H202" s="17"/>
      <c r="I202" s="216">
        <f t="shared" si="17"/>
        <v>70.918365179821052</v>
      </c>
      <c r="J202" s="217">
        <f>'[13]Rev_SP-12me'!BN232</f>
        <v>5.4272970561998219</v>
      </c>
      <c r="K202" s="217">
        <f>'[13]Rev_SP-12me'!BO232</f>
        <v>71.507392685093834</v>
      </c>
      <c r="L202" s="217">
        <f>'[13]Rev_SP-12me'!BQ232</f>
        <v>6.0000000000000001E-3</v>
      </c>
      <c r="M202" s="17"/>
      <c r="N202" s="471">
        <f t="shared" si="18"/>
        <v>76.940689741293653</v>
      </c>
      <c r="O202" s="202">
        <f t="shared" ref="O202:O208" si="20">N202*10/D202</f>
        <v>8.7249619330148533</v>
      </c>
    </row>
    <row r="203" spans="2:15" ht="14.5" x14ac:dyDescent="0.25">
      <c r="B203" s="228" t="s">
        <v>1051</v>
      </c>
      <c r="C203" s="16"/>
      <c r="D203" s="221">
        <f>'[13]Rev_SP-12me'!AQ233</f>
        <v>25.129291143283016</v>
      </c>
      <c r="E203" s="221">
        <f>'[13]Rev_SP-12me'!AT233</f>
        <v>5.2881355932203391</v>
      </c>
      <c r="F203" s="221">
        <f>'[13]Rev_SP-12me'!AU233</f>
        <v>18.721321901745846</v>
      </c>
      <c r="G203" s="221">
        <f>'[13]Rev_SP-12me'!AW233</f>
        <v>6.0000000000000001E-3</v>
      </c>
      <c r="H203" s="17"/>
      <c r="I203" s="216">
        <f t="shared" si="17"/>
        <v>24.015457494966185</v>
      </c>
      <c r="J203" s="221">
        <f>'[13]Rev_SP-12me'!BN233</f>
        <v>5.4272970561998219</v>
      </c>
      <c r="K203" s="221">
        <f>'[13]Rev_SP-12me'!BO233</f>
        <v>20.341160548518459</v>
      </c>
      <c r="L203" s="221">
        <f>'[13]Rev_SP-12me'!BQ233</f>
        <v>6.0000000000000001E-3</v>
      </c>
      <c r="M203" s="17"/>
      <c r="N203" s="252">
        <f t="shared" si="18"/>
        <v>25.774457604718283</v>
      </c>
      <c r="O203" s="202">
        <f t="shared" si="20"/>
        <v>10.256738822339489</v>
      </c>
    </row>
    <row r="204" spans="2:15" ht="14.5" x14ac:dyDescent="0.25">
      <c r="B204" s="228" t="s">
        <v>1052</v>
      </c>
      <c r="C204" s="16"/>
      <c r="D204" s="221">
        <f>'[13]Rev_SP-12me'!AQ234</f>
        <v>17.939162750514054</v>
      </c>
      <c r="E204" s="221">
        <f>'[13]Rev_SP-12me'!AT234</f>
        <v>0</v>
      </c>
      <c r="F204" s="221">
        <f>'[13]Rev_SP-12me'!AU234</f>
        <v>15.158592524184375</v>
      </c>
      <c r="G204" s="221">
        <f>'[13]Rev_SP-12me'!AW234</f>
        <v>0</v>
      </c>
      <c r="H204" s="17"/>
      <c r="I204" s="216">
        <f t="shared" si="17"/>
        <v>15.158592524184375</v>
      </c>
      <c r="J204" s="221">
        <f>'[13]Rev_SP-12me'!BN234</f>
        <v>0</v>
      </c>
      <c r="K204" s="221">
        <f>'[13]Rev_SP-12me'!BO234</f>
        <v>16.37367673796858</v>
      </c>
      <c r="L204" s="221">
        <f>'[13]Rev_SP-12me'!BQ234</f>
        <v>0</v>
      </c>
      <c r="M204" s="17"/>
      <c r="N204" s="252">
        <f t="shared" si="18"/>
        <v>16.37367673796858</v>
      </c>
      <c r="O204" s="202">
        <f t="shared" si="20"/>
        <v>9.1273360778776507</v>
      </c>
    </row>
    <row r="205" spans="2:15" ht="14.5" x14ac:dyDescent="0.25">
      <c r="B205" s="228" t="s">
        <v>1053</v>
      </c>
      <c r="C205" s="16"/>
      <c r="D205" s="221">
        <f>'[13]Rev_SP-12me'!AQ235</f>
        <v>13.222145315792712</v>
      </c>
      <c r="E205" s="221">
        <f>'[13]Rev_SP-12me'!AT235</f>
        <v>0</v>
      </c>
      <c r="F205" s="221">
        <f>'[13]Rev_SP-12me'!AU235</f>
        <v>11.172712791844841</v>
      </c>
      <c r="G205" s="221">
        <f>'[13]Rev_SP-12me'!AW235</f>
        <v>0</v>
      </c>
      <c r="H205" s="17"/>
      <c r="I205" s="216">
        <f t="shared" si="17"/>
        <v>11.172712791844841</v>
      </c>
      <c r="J205" s="221">
        <f>'[13]Rev_SP-12me'!BN235</f>
        <v>0</v>
      </c>
      <c r="K205" s="221">
        <f>'[13]Rev_SP-12me'!BO235</f>
        <v>12.067106491509175</v>
      </c>
      <c r="L205" s="221">
        <f>'[13]Rev_SP-12me'!BQ235</f>
        <v>0</v>
      </c>
      <c r="M205" s="17"/>
      <c r="N205" s="252">
        <f t="shared" si="18"/>
        <v>12.067106491509175</v>
      </c>
      <c r="O205" s="202">
        <f t="shared" si="20"/>
        <v>9.1264361442889737</v>
      </c>
    </row>
    <row r="206" spans="2:15" ht="14.5" x14ac:dyDescent="0.25">
      <c r="B206" s="228" t="s">
        <v>1054</v>
      </c>
      <c r="C206" s="16"/>
      <c r="D206" s="221">
        <f>'[13]Rev_SP-12me'!AQ236</f>
        <v>31.893957160970004</v>
      </c>
      <c r="E206" s="221">
        <f>'[13]Rev_SP-12me'!AT236</f>
        <v>0</v>
      </c>
      <c r="F206" s="221">
        <f>'[13]Rev_SP-12me'!AU236</f>
        <v>20.571602368825655</v>
      </c>
      <c r="G206" s="221">
        <f>'[13]Rev_SP-12me'!AW236</f>
        <v>0</v>
      </c>
      <c r="H206" s="17"/>
      <c r="I206" s="216">
        <f t="shared" si="17"/>
        <v>20.571602368825655</v>
      </c>
      <c r="J206" s="221">
        <f>'[13]Rev_SP-12me'!BN236</f>
        <v>0</v>
      </c>
      <c r="K206" s="221">
        <f>'[13]Rev_SP-12me'!BO236</f>
        <v>22.725448907097622</v>
      </c>
      <c r="L206" s="221">
        <f>'[13]Rev_SP-12me'!BQ236</f>
        <v>0</v>
      </c>
      <c r="M206" s="17"/>
      <c r="N206" s="252">
        <f t="shared" si="18"/>
        <v>22.725448907097622</v>
      </c>
      <c r="O206" s="202">
        <f t="shared" si="20"/>
        <v>7.1253149279662678</v>
      </c>
    </row>
    <row r="207" spans="2:15" x14ac:dyDescent="0.25">
      <c r="B207" s="220" t="s">
        <v>1087</v>
      </c>
      <c r="C207" s="16"/>
      <c r="D207" s="217">
        <f>'[13]Rev_SP-12me'!AQ237</f>
        <v>1205.8417614699999</v>
      </c>
      <c r="E207" s="217">
        <f>'[13]Rev_SP-12me'!AT237</f>
        <v>283.94243561595948</v>
      </c>
      <c r="F207" s="217">
        <f>'[13]Rev_SP-12me'!AU237</f>
        <v>759.68030972609995</v>
      </c>
      <c r="G207" s="217">
        <f>'[13]Rev_SP-12me'!AW237</f>
        <v>0.12346621621621622</v>
      </c>
      <c r="H207" s="17"/>
      <c r="I207" s="216">
        <f t="shared" si="17"/>
        <v>1043.7462115582757</v>
      </c>
      <c r="J207" s="217">
        <f>'[13]Rev_SP-12me'!BN237</f>
        <v>296.84890996213943</v>
      </c>
      <c r="K207" s="217">
        <f>'[13]Rev_SP-12me'!BO237</f>
        <v>759.68030972609995</v>
      </c>
      <c r="L207" s="217">
        <f>'[13]Rev_SP-12me'!BQ237</f>
        <v>0.12346621621621622</v>
      </c>
      <c r="M207" s="17"/>
      <c r="N207" s="471">
        <f t="shared" si="18"/>
        <v>1056.6526859044557</v>
      </c>
      <c r="O207" s="202">
        <f t="shared" si="20"/>
        <v>8.7627806538755699</v>
      </c>
    </row>
    <row r="208" spans="2:15" ht="14.5" x14ac:dyDescent="0.25">
      <c r="B208" s="224" t="s">
        <v>1060</v>
      </c>
      <c r="C208" s="16"/>
      <c r="D208" s="221">
        <f>'[13]Rev_SP-12me'!AQ238</f>
        <v>1205.8417614699999</v>
      </c>
      <c r="E208" s="221">
        <f>'[13]Rev_SP-12me'!AT238</f>
        <v>283.94243561595948</v>
      </c>
      <c r="F208" s="221">
        <f>'[13]Rev_SP-12me'!AU238</f>
        <v>759.68030972609995</v>
      </c>
      <c r="G208" s="221">
        <f>'[13]Rev_SP-12me'!AW238</f>
        <v>0.12346621621621622</v>
      </c>
      <c r="H208" s="17"/>
      <c r="I208" s="216">
        <f t="shared" si="17"/>
        <v>1043.7462115582757</v>
      </c>
      <c r="J208" s="221">
        <f>'[13]Rev_SP-12me'!BN238</f>
        <v>296.84890996213943</v>
      </c>
      <c r="K208" s="221">
        <f>'[13]Rev_SP-12me'!BO238</f>
        <v>759.68030972609995</v>
      </c>
      <c r="L208" s="221">
        <f>'[13]Rev_SP-12me'!BQ238</f>
        <v>0.12346621621621622</v>
      </c>
      <c r="M208" s="17"/>
      <c r="N208" s="252">
        <f t="shared" si="18"/>
        <v>1056.6526859044557</v>
      </c>
      <c r="O208" s="202">
        <f t="shared" si="20"/>
        <v>8.7627806538755699</v>
      </c>
    </row>
    <row r="209" spans="2:15" ht="14.5" x14ac:dyDescent="0.25">
      <c r="B209" s="224" t="s">
        <v>1088</v>
      </c>
      <c r="C209" s="16"/>
      <c r="D209" s="221">
        <f>'[13]Rev_SP-12me'!AQ239</f>
        <v>0</v>
      </c>
      <c r="E209" s="221">
        <f>'[13]Rev_SP-12me'!AT239</f>
        <v>0</v>
      </c>
      <c r="F209" s="221">
        <f>'[13]Rev_SP-12me'!AU239</f>
        <v>0</v>
      </c>
      <c r="G209" s="221">
        <f>'[13]Rev_SP-12me'!AW239</f>
        <v>0</v>
      </c>
      <c r="H209" s="17"/>
      <c r="I209" s="216">
        <f t="shared" si="17"/>
        <v>0</v>
      </c>
      <c r="J209" s="221">
        <f>'[13]Rev_SP-12me'!BN239</f>
        <v>0</v>
      </c>
      <c r="K209" s="221">
        <f>'[13]Rev_SP-12me'!BO239</f>
        <v>0</v>
      </c>
      <c r="L209" s="221">
        <f>'[13]Rev_SP-12me'!BQ239</f>
        <v>0</v>
      </c>
      <c r="M209" s="17"/>
      <c r="N209" s="252">
        <f t="shared" si="18"/>
        <v>0</v>
      </c>
      <c r="O209" s="202"/>
    </row>
    <row r="210" spans="2:15" x14ac:dyDescent="0.25">
      <c r="B210" s="220" t="s">
        <v>1089</v>
      </c>
      <c r="C210" s="16"/>
      <c r="D210" s="217">
        <f>'[13]Rev_SP-12me'!AQ247</f>
        <v>287.75402588920025</v>
      </c>
      <c r="E210" s="217">
        <f>'[13]Rev_SP-12me'!AT247</f>
        <v>0</v>
      </c>
      <c r="F210" s="217">
        <f>'[13]Rev_SP-12me'!AU247</f>
        <v>175.52995579241215</v>
      </c>
      <c r="G210" s="217">
        <f>'[13]Rev_SP-12me'!AW247</f>
        <v>1.2E-2</v>
      </c>
      <c r="H210" s="17"/>
      <c r="I210" s="216">
        <f t="shared" si="17"/>
        <v>175.54195579241215</v>
      </c>
      <c r="J210" s="217">
        <f>'[13]Rev_SP-12me'!BN247</f>
        <v>0</v>
      </c>
      <c r="K210" s="217">
        <f>'[13]Rev_SP-12me'!BO247</f>
        <v>175.52995579241215</v>
      </c>
      <c r="L210" s="217">
        <f>'[13]Rev_SP-12me'!BQ247</f>
        <v>1.2E-2</v>
      </c>
      <c r="M210" s="17"/>
      <c r="N210" s="471">
        <f t="shared" si="18"/>
        <v>175.54195579241215</v>
      </c>
      <c r="O210" s="202">
        <f>N210*10/D210</f>
        <v>6.1004170228361856</v>
      </c>
    </row>
    <row r="211" spans="2:15" ht="14.5" x14ac:dyDescent="0.25">
      <c r="B211" s="224" t="s">
        <v>197</v>
      </c>
      <c r="C211" s="16"/>
      <c r="D211" s="221">
        <f>'[13]Rev_SP-12me'!AQ248</f>
        <v>287.75402588920025</v>
      </c>
      <c r="E211" s="221">
        <f>'[13]Rev_SP-12me'!AT248</f>
        <v>0</v>
      </c>
      <c r="F211" s="221">
        <f>'[13]Rev_SP-12me'!AU248</f>
        <v>175.52995579241215</v>
      </c>
      <c r="G211" s="221">
        <f>'[13]Rev_SP-12me'!AW248</f>
        <v>1.2E-2</v>
      </c>
      <c r="H211" s="17"/>
      <c r="I211" s="216">
        <f t="shared" si="17"/>
        <v>175.54195579241215</v>
      </c>
      <c r="J211" s="221">
        <f>'[13]Rev_SP-12me'!BN248</f>
        <v>0</v>
      </c>
      <c r="K211" s="221">
        <f>'[13]Rev_SP-12me'!BO248</f>
        <v>175.52995579241215</v>
      </c>
      <c r="L211" s="221">
        <f>'[13]Rev_SP-12me'!BQ248</f>
        <v>1.2E-2</v>
      </c>
      <c r="M211" s="17"/>
      <c r="N211" s="252">
        <f t="shared" si="18"/>
        <v>175.54195579241215</v>
      </c>
      <c r="O211" s="202">
        <f>N211*10/D211</f>
        <v>6.1004170228361856</v>
      </c>
    </row>
    <row r="212" spans="2:15" x14ac:dyDescent="0.25">
      <c r="B212" s="220" t="s">
        <v>1090</v>
      </c>
      <c r="C212" s="16"/>
      <c r="D212" s="226">
        <f>'[13]Rev_SP-12me'!AQ249</f>
        <v>0</v>
      </c>
      <c r="E212" s="226">
        <f>'[13]Rev_SP-12me'!AT249</f>
        <v>0</v>
      </c>
      <c r="F212" s="226">
        <f>'[13]Rev_SP-12me'!AU249</f>
        <v>0</v>
      </c>
      <c r="G212" s="226">
        <f>'[13]Rev_SP-12me'!AW249</f>
        <v>0</v>
      </c>
      <c r="H212" s="17"/>
      <c r="I212" s="216">
        <f t="shared" si="17"/>
        <v>0</v>
      </c>
      <c r="J212" s="226">
        <f>'[13]Rev_SP-12me'!BN249</f>
        <v>0</v>
      </c>
      <c r="K212" s="226">
        <f>'[13]Rev_SP-12me'!BO249</f>
        <v>0</v>
      </c>
      <c r="L212" s="226">
        <f>'[13]Rev_SP-12me'!BQ249</f>
        <v>0</v>
      </c>
      <c r="M212" s="17"/>
      <c r="N212" s="252">
        <f t="shared" si="18"/>
        <v>0</v>
      </c>
      <c r="O212" s="202"/>
    </row>
    <row r="213" spans="2:15" x14ac:dyDescent="0.25">
      <c r="B213" s="225" t="s">
        <v>1091</v>
      </c>
      <c r="C213" s="16"/>
      <c r="D213" s="217">
        <f>'[13]Rev_SP-12me'!AQ240</f>
        <v>809.56831832050932</v>
      </c>
      <c r="E213" s="217">
        <f>'[13]Rev_SP-12me'!AT240</f>
        <v>72.302023850085192</v>
      </c>
      <c r="F213" s="217">
        <f>'[13]Rev_SP-12me'!AU240</f>
        <v>407.49384018110072</v>
      </c>
      <c r="G213" s="217">
        <f>'[13]Rev_SP-12me'!AW240</f>
        <v>0.10725</v>
      </c>
      <c r="H213" s="17"/>
      <c r="I213" s="216">
        <f t="shared" si="17"/>
        <v>479.90311403118596</v>
      </c>
      <c r="J213" s="217">
        <f>'[13]Rev_SP-12me'!BN240</f>
        <v>74.204708688245319</v>
      </c>
      <c r="K213" s="217">
        <f>'[13]Rev_SP-12me'!BO240</f>
        <v>450.70947933640775</v>
      </c>
      <c r="L213" s="217">
        <f>'[13]Rev_SP-12me'!BQ240</f>
        <v>0.10725</v>
      </c>
      <c r="M213" s="17"/>
      <c r="N213" s="471">
        <f t="shared" si="18"/>
        <v>525.02143802465309</v>
      </c>
      <c r="O213" s="202">
        <f>N213*10/D213</f>
        <v>6.4852023744436638</v>
      </c>
    </row>
    <row r="214" spans="2:15" ht="14.5" x14ac:dyDescent="0.25">
      <c r="B214" s="224" t="s">
        <v>1092</v>
      </c>
      <c r="C214" s="16"/>
      <c r="D214" s="221">
        <f>'[13]Rev_SP-12me'!AQ241</f>
        <v>675.7522612448613</v>
      </c>
      <c r="E214" s="221">
        <f>'[13]Rev_SP-12me'!AT241</f>
        <v>61.539025553662697</v>
      </c>
      <c r="F214" s="221">
        <f>'[13]Rev_SP-12me'!AU241</f>
        <v>341.25489192865496</v>
      </c>
      <c r="G214" s="221">
        <f>'[13]Rev_SP-12me'!AW241</f>
        <v>8.0250000000000002E-2</v>
      </c>
      <c r="H214" s="17"/>
      <c r="I214" s="216">
        <f t="shared" si="17"/>
        <v>402.8741674823176</v>
      </c>
      <c r="J214" s="221">
        <f>'[13]Rev_SP-12me'!BN241</f>
        <v>63.158473594548553</v>
      </c>
      <c r="K214" s="221">
        <f>'[13]Rev_SP-12me'!BO241</f>
        <v>384.47053108396199</v>
      </c>
      <c r="L214" s="221">
        <f>'[13]Rev_SP-12me'!BQ241</f>
        <v>8.0250000000000002E-2</v>
      </c>
      <c r="M214" s="17"/>
      <c r="N214" s="252">
        <f t="shared" si="18"/>
        <v>447.70925467851055</v>
      </c>
      <c r="O214" s="202">
        <f>N214*10/D214</f>
        <v>6.6253460085171874</v>
      </c>
    </row>
    <row r="215" spans="2:15" ht="14.5" x14ac:dyDescent="0.25">
      <c r="B215" s="224" t="s">
        <v>1093</v>
      </c>
      <c r="C215" s="16"/>
      <c r="D215" s="221">
        <f>'[13]Rev_SP-12me'!AQ242</f>
        <v>0</v>
      </c>
      <c r="E215" s="221">
        <f>'[13]Rev_SP-12me'!AT242</f>
        <v>0</v>
      </c>
      <c r="F215" s="221">
        <f>'[13]Rev_SP-12me'!AU242</f>
        <v>0</v>
      </c>
      <c r="G215" s="221">
        <f>'[13]Rev_SP-12me'!AW242</f>
        <v>0</v>
      </c>
      <c r="H215" s="17"/>
      <c r="I215" s="216">
        <f t="shared" si="17"/>
        <v>0</v>
      </c>
      <c r="J215" s="221">
        <f>'[13]Rev_SP-12me'!BN242</f>
        <v>0</v>
      </c>
      <c r="K215" s="221">
        <f>'[13]Rev_SP-12me'!BO242</f>
        <v>0</v>
      </c>
      <c r="L215" s="221">
        <f>'[13]Rev_SP-12me'!BQ242</f>
        <v>0</v>
      </c>
      <c r="M215" s="17"/>
      <c r="N215" s="252">
        <f t="shared" si="18"/>
        <v>0</v>
      </c>
      <c r="O215" s="202"/>
    </row>
    <row r="216" spans="2:15" ht="14.5" x14ac:dyDescent="0.25">
      <c r="B216" s="224" t="s">
        <v>1094</v>
      </c>
      <c r="C216" s="16"/>
      <c r="D216" s="221">
        <f>'[13]Rev_SP-12me'!AQ243</f>
        <v>133.81605707564802</v>
      </c>
      <c r="E216" s="221">
        <f>'[13]Rev_SP-12me'!AT243</f>
        <v>10.762998296422488</v>
      </c>
      <c r="F216" s="221">
        <f>'[13]Rev_SP-12me'!AU243</f>
        <v>66.238948252445766</v>
      </c>
      <c r="G216" s="221">
        <f>'[13]Rev_SP-12me'!AW243</f>
        <v>2.7E-2</v>
      </c>
      <c r="H216" s="17"/>
      <c r="I216" s="216">
        <f t="shared" si="17"/>
        <v>77.028946548868262</v>
      </c>
      <c r="J216" s="221">
        <f>'[13]Rev_SP-12me'!BN243</f>
        <v>11.046235093696762</v>
      </c>
      <c r="K216" s="221">
        <f>'[13]Rev_SP-12me'!BO243</f>
        <v>66.238948252445766</v>
      </c>
      <c r="L216" s="221">
        <f>'[13]Rev_SP-12me'!BQ243</f>
        <v>2.7E-2</v>
      </c>
      <c r="M216" s="17"/>
      <c r="N216" s="252">
        <f t="shared" si="18"/>
        <v>77.312183346142533</v>
      </c>
      <c r="O216" s="202">
        <f>N216*10/D216</f>
        <v>5.7774967396055406</v>
      </c>
    </row>
    <row r="217" spans="2:15" ht="14.5" x14ac:dyDescent="0.25">
      <c r="B217" s="224" t="s">
        <v>1095</v>
      </c>
      <c r="C217" s="16"/>
      <c r="D217" s="221">
        <f>'[13]Rev_SP-12me'!AQ244</f>
        <v>0</v>
      </c>
      <c r="E217" s="221">
        <f>'[13]Rev_SP-12me'!AT244</f>
        <v>0</v>
      </c>
      <c r="F217" s="221">
        <f>'[13]Rev_SP-12me'!AU244</f>
        <v>0</v>
      </c>
      <c r="G217" s="221">
        <f>'[13]Rev_SP-12me'!AW244</f>
        <v>0</v>
      </c>
      <c r="H217" s="17"/>
      <c r="I217" s="216">
        <f t="shared" si="17"/>
        <v>0</v>
      </c>
      <c r="J217" s="221">
        <f>'[13]Rev_SP-12me'!BN244</f>
        <v>0</v>
      </c>
      <c r="K217" s="221">
        <f>'[13]Rev_SP-12me'!BO244</f>
        <v>0</v>
      </c>
      <c r="L217" s="221">
        <f>'[13]Rev_SP-12me'!BQ244</f>
        <v>0</v>
      </c>
      <c r="M217" s="17"/>
      <c r="N217" s="252">
        <f t="shared" si="18"/>
        <v>0</v>
      </c>
      <c r="O217" s="202"/>
    </row>
    <row r="218" spans="2:15" x14ac:dyDescent="0.25">
      <c r="B218" s="220" t="s">
        <v>856</v>
      </c>
      <c r="C218" s="16"/>
      <c r="D218" s="217">
        <f>'[13]Rev_SP-12me'!AQ245</f>
        <v>0</v>
      </c>
      <c r="E218" s="217">
        <f>'[13]Rev_SP-12me'!AT245</f>
        <v>0</v>
      </c>
      <c r="F218" s="217">
        <f>'[13]Rev_SP-12me'!AU245</f>
        <v>0</v>
      </c>
      <c r="G218" s="217">
        <f>'[13]Rev_SP-12me'!AW245</f>
        <v>0</v>
      </c>
      <c r="H218" s="17"/>
      <c r="I218" s="216">
        <f t="shared" si="17"/>
        <v>0</v>
      </c>
      <c r="J218" s="217">
        <f>'[13]Rev_SP-12me'!BN245</f>
        <v>0</v>
      </c>
      <c r="K218" s="217">
        <f>'[13]Rev_SP-12me'!BO245</f>
        <v>0</v>
      </c>
      <c r="L218" s="217">
        <f>'[13]Rev_SP-12me'!BQ245</f>
        <v>0</v>
      </c>
      <c r="M218" s="17"/>
      <c r="N218" s="471">
        <f t="shared" si="18"/>
        <v>0</v>
      </c>
      <c r="O218" s="202"/>
    </row>
    <row r="219" spans="2:15" x14ac:dyDescent="0.25">
      <c r="B219" s="220" t="s">
        <v>1065</v>
      </c>
      <c r="C219" s="16"/>
      <c r="D219" s="217">
        <f>'[13]Rev_SP-12me'!AQ246</f>
        <v>0</v>
      </c>
      <c r="E219" s="217">
        <f>'[13]Rev_SP-12me'!AT246</f>
        <v>0</v>
      </c>
      <c r="F219" s="217">
        <f>'[13]Rev_SP-12me'!AU246</f>
        <v>0</v>
      </c>
      <c r="G219" s="217">
        <f>'[13]Rev_SP-12me'!AW246</f>
        <v>0</v>
      </c>
      <c r="H219" s="17"/>
      <c r="I219" s="216">
        <f t="shared" si="17"/>
        <v>0</v>
      </c>
      <c r="J219" s="217">
        <f>'[13]Rev_SP-12me'!BN246</f>
        <v>0</v>
      </c>
      <c r="K219" s="217">
        <f>'[13]Rev_SP-12me'!BO246</f>
        <v>0</v>
      </c>
      <c r="L219" s="217">
        <f>'[13]Rev_SP-12me'!BQ246</f>
        <v>0</v>
      </c>
      <c r="M219" s="17"/>
      <c r="N219" s="471">
        <f t="shared" si="18"/>
        <v>0</v>
      </c>
      <c r="O219" s="202"/>
    </row>
    <row r="220" spans="2:15" x14ac:dyDescent="0.25">
      <c r="B220" s="214" t="s">
        <v>1096</v>
      </c>
      <c r="C220" s="16"/>
      <c r="D220" s="212">
        <f t="shared" ref="D220:L220" si="21">SUM(D178,D186,D191,D192,D197,D202,D207,D210,D212,D213,D218,D219)</f>
        <v>8327.8235630342915</v>
      </c>
      <c r="E220" s="212">
        <f t="shared" si="21"/>
        <v>778.26125360067738</v>
      </c>
      <c r="F220" s="212">
        <f t="shared" si="21"/>
        <v>5357.7876456103832</v>
      </c>
      <c r="G220" s="212">
        <f t="shared" si="21"/>
        <v>0.56831746003172601</v>
      </c>
      <c r="H220" s="212">
        <f t="shared" si="21"/>
        <v>0</v>
      </c>
      <c r="I220" s="212">
        <f t="shared" si="21"/>
        <v>6136.617216671094</v>
      </c>
      <c r="J220" s="212">
        <f t="shared" si="21"/>
        <v>804.17611789382363</v>
      </c>
      <c r="K220" s="212">
        <f t="shared" si="21"/>
        <v>5718.2048158504458</v>
      </c>
      <c r="L220" s="212">
        <f t="shared" si="21"/>
        <v>0.56831746003172601</v>
      </c>
      <c r="M220" s="212"/>
      <c r="N220" s="212">
        <f t="shared" si="18"/>
        <v>6522.9492512043007</v>
      </c>
      <c r="O220" s="202">
        <f>N220*10/D220</f>
        <v>7.8327178786045577</v>
      </c>
    </row>
    <row r="221" spans="2:15" x14ac:dyDescent="0.25">
      <c r="B221" s="214"/>
      <c r="C221" s="1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252"/>
      <c r="O221" s="202"/>
    </row>
    <row r="222" spans="2:15" x14ac:dyDescent="0.25">
      <c r="B222" s="28" t="s">
        <v>1097</v>
      </c>
      <c r="C222" s="16"/>
      <c r="D222" s="212">
        <f t="shared" ref="D222:N222" si="22">D127+D175+D220</f>
        <v>25456.471238272912</v>
      </c>
      <c r="E222" s="212">
        <f t="shared" si="22"/>
        <v>3345.9690637490839</v>
      </c>
      <c r="F222" s="212">
        <f t="shared" si="22"/>
        <v>18562.680520359216</v>
      </c>
      <c r="G222" s="212">
        <f t="shared" si="22"/>
        <v>31.750719404919291</v>
      </c>
      <c r="H222" s="212">
        <f t="shared" si="22"/>
        <v>0</v>
      </c>
      <c r="I222" s="212">
        <f t="shared" si="22"/>
        <v>21940.400303513215</v>
      </c>
      <c r="J222" s="212">
        <f t="shared" si="22"/>
        <v>3440.02003275586</v>
      </c>
      <c r="K222" s="212">
        <f t="shared" si="22"/>
        <v>19168.501743097178</v>
      </c>
      <c r="L222" s="212">
        <f t="shared" si="22"/>
        <v>31.750719404919291</v>
      </c>
      <c r="M222" s="212">
        <f t="shared" si="22"/>
        <v>0</v>
      </c>
      <c r="N222" s="212">
        <f t="shared" si="22"/>
        <v>22640.272495257959</v>
      </c>
      <c r="O222" s="202">
        <f>N222*10/D222</f>
        <v>8.8937199045950663</v>
      </c>
    </row>
    <row r="223" spans="2:15" x14ac:dyDescent="0.25">
      <c r="B223" s="28" t="s">
        <v>1098</v>
      </c>
      <c r="C223" s="16"/>
      <c r="D223" s="212">
        <f t="shared" ref="D223:N223" si="23">D222+D72</f>
        <v>55359.135542613047</v>
      </c>
      <c r="E223" s="234">
        <f t="shared" si="23"/>
        <v>4020.1222856808381</v>
      </c>
      <c r="F223" s="234">
        <f t="shared" si="23"/>
        <v>29707.089998082389</v>
      </c>
      <c r="G223" s="234">
        <f t="shared" si="23"/>
        <v>929.63605683126877</v>
      </c>
      <c r="H223" s="212">
        <f t="shared" si="23"/>
        <v>0</v>
      </c>
      <c r="I223" s="234">
        <f t="shared" si="23"/>
        <v>34656.848340594486</v>
      </c>
      <c r="J223" s="234">
        <f t="shared" si="23"/>
        <v>4442.4647859331717</v>
      </c>
      <c r="K223" s="234">
        <f t="shared" si="23"/>
        <v>30312.911220820351</v>
      </c>
      <c r="L223" s="234">
        <f t="shared" si="23"/>
        <v>929.63605683126877</v>
      </c>
      <c r="M223" s="212">
        <f t="shared" si="23"/>
        <v>0</v>
      </c>
      <c r="N223" s="234">
        <f t="shared" si="23"/>
        <v>35685.012063584792</v>
      </c>
      <c r="O223" s="202">
        <f>N223*10/D223</f>
        <v>6.4460927205259599</v>
      </c>
    </row>
    <row r="224" spans="2:15" x14ac:dyDescent="0.25">
      <c r="B224" s="4"/>
      <c r="C224" s="4"/>
    </row>
    <row r="225" spans="2:15" x14ac:dyDescent="0.25">
      <c r="B225" s="4"/>
      <c r="C225" s="4"/>
    </row>
    <row r="226" spans="2:15" x14ac:dyDescent="0.25">
      <c r="B226" s="4"/>
      <c r="C226" s="4"/>
    </row>
    <row r="227" spans="2:15" x14ac:dyDescent="0.25">
      <c r="B227" s="4"/>
      <c r="C227" s="4"/>
      <c r="H227" s="22" t="s">
        <v>202</v>
      </c>
      <c r="I227" s="4"/>
    </row>
    <row r="228" spans="2:15" x14ac:dyDescent="0.25">
      <c r="B228" s="4"/>
      <c r="C228" s="4"/>
      <c r="H228" s="24">
        <v>1</v>
      </c>
      <c r="I228" s="4" t="s">
        <v>203</v>
      </c>
    </row>
    <row r="229" spans="2:15" x14ac:dyDescent="0.25">
      <c r="B229" s="4"/>
      <c r="C229" s="4"/>
      <c r="H229" s="24"/>
      <c r="I229" s="4"/>
    </row>
    <row r="230" spans="2:15" x14ac:dyDescent="0.25">
      <c r="B230" s="4"/>
      <c r="C230" s="4"/>
    </row>
    <row r="231" spans="2:15" x14ac:dyDescent="0.25">
      <c r="B231" s="4"/>
      <c r="C231" s="4"/>
    </row>
    <row r="232" spans="2:15" x14ac:dyDescent="0.25">
      <c r="B232" s="4"/>
      <c r="C232" s="4"/>
    </row>
    <row r="233" spans="2:15" x14ac:dyDescent="0.25">
      <c r="B233" s="4"/>
      <c r="C233" s="4"/>
      <c r="O233" s="474"/>
    </row>
    <row r="234" spans="2:15" x14ac:dyDescent="0.25">
      <c r="B234" s="4"/>
      <c r="C234" s="4"/>
    </row>
    <row r="235" spans="2:15" x14ac:dyDescent="0.25">
      <c r="B235" s="4"/>
      <c r="C235" s="4"/>
    </row>
    <row r="236" spans="2:15" x14ac:dyDescent="0.25">
      <c r="B236" s="4"/>
      <c r="C236" s="4"/>
    </row>
    <row r="237" spans="2:15" x14ac:dyDescent="0.25">
      <c r="B237" s="4"/>
      <c r="C237" s="4"/>
    </row>
    <row r="238" spans="2:15" x14ac:dyDescent="0.25">
      <c r="B238" s="4"/>
      <c r="C238" s="4"/>
    </row>
    <row r="239" spans="2:15" x14ac:dyDescent="0.25">
      <c r="B239" s="4"/>
      <c r="C239" s="4"/>
    </row>
    <row r="240" spans="2:15" x14ac:dyDescent="0.25">
      <c r="B240" s="4"/>
      <c r="C240" s="4"/>
    </row>
    <row r="241" spans="2:3" x14ac:dyDescent="0.25">
      <c r="B241" s="4"/>
      <c r="C241" s="4"/>
    </row>
    <row r="242" spans="2:3" x14ac:dyDescent="0.25">
      <c r="B242" s="4"/>
      <c r="C242" s="4"/>
    </row>
    <row r="243" spans="2:3" x14ac:dyDescent="0.25">
      <c r="B243" s="4"/>
      <c r="C243" s="4"/>
    </row>
    <row r="244" spans="2:3" x14ac:dyDescent="0.25">
      <c r="B244" s="4"/>
      <c r="C244" s="4"/>
    </row>
    <row r="245" spans="2:3" x14ac:dyDescent="0.25">
      <c r="B245" s="4"/>
      <c r="C245" s="4"/>
    </row>
    <row r="246" spans="2:3" x14ac:dyDescent="0.25">
      <c r="B246" s="4"/>
      <c r="C246" s="4"/>
    </row>
    <row r="247" spans="2:3" x14ac:dyDescent="0.25">
      <c r="B247" s="4"/>
      <c r="C247" s="4"/>
    </row>
    <row r="248" spans="2:3" x14ac:dyDescent="0.25">
      <c r="B248" s="4"/>
      <c r="C248" s="4"/>
    </row>
    <row r="249" spans="2:3" x14ac:dyDescent="0.25">
      <c r="B249" s="4"/>
      <c r="C249" s="4"/>
    </row>
    <row r="250" spans="2:3" x14ac:dyDescent="0.25">
      <c r="B250" s="4"/>
      <c r="C250" s="4"/>
    </row>
    <row r="251" spans="2:3" x14ac:dyDescent="0.25">
      <c r="B251" s="4"/>
      <c r="C251" s="4"/>
    </row>
    <row r="252" spans="2:3" x14ac:dyDescent="0.25">
      <c r="B252" s="4"/>
      <c r="C252" s="4"/>
    </row>
    <row r="253" spans="2:3" x14ac:dyDescent="0.25">
      <c r="B253" s="4"/>
      <c r="C253" s="4"/>
    </row>
    <row r="254" spans="2:3" x14ac:dyDescent="0.25">
      <c r="B254" s="4"/>
      <c r="C254" s="4"/>
    </row>
    <row r="255" spans="2:3" x14ac:dyDescent="0.25">
      <c r="B255" s="4"/>
      <c r="C255" s="4"/>
    </row>
    <row r="256" spans="2:3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  <row r="260" spans="2:3" x14ac:dyDescent="0.25">
      <c r="B260" s="4"/>
      <c r="C260" s="4"/>
    </row>
    <row r="261" spans="2:3" x14ac:dyDescent="0.25">
      <c r="B261" s="4"/>
      <c r="C261" s="4"/>
    </row>
    <row r="262" spans="2:3" x14ac:dyDescent="0.25">
      <c r="B262" s="4"/>
      <c r="C262" s="4"/>
    </row>
    <row r="263" spans="2:3" x14ac:dyDescent="0.25">
      <c r="B263" s="4"/>
      <c r="C263" s="4"/>
    </row>
    <row r="264" spans="2:3" x14ac:dyDescent="0.25">
      <c r="B264" s="4"/>
      <c r="C264" s="4"/>
    </row>
    <row r="265" spans="2:3" x14ac:dyDescent="0.25">
      <c r="B265" s="4"/>
      <c r="C265" s="4"/>
    </row>
    <row r="266" spans="2:3" x14ac:dyDescent="0.25">
      <c r="B266" s="4"/>
      <c r="C266" s="4"/>
    </row>
    <row r="267" spans="2:3" x14ac:dyDescent="0.25">
      <c r="B267" s="4"/>
      <c r="C267" s="4"/>
    </row>
    <row r="268" spans="2:3" x14ac:dyDescent="0.25">
      <c r="B268" s="4"/>
      <c r="C268" s="4"/>
    </row>
    <row r="269" spans="2:3" x14ac:dyDescent="0.25">
      <c r="B269" s="4"/>
      <c r="C269" s="4"/>
    </row>
    <row r="270" spans="2:3" x14ac:dyDescent="0.25">
      <c r="B270" s="4"/>
      <c r="C270" s="4"/>
    </row>
    <row r="271" spans="2:3" x14ac:dyDescent="0.25">
      <c r="B271" s="4"/>
      <c r="C271" s="4"/>
    </row>
    <row r="272" spans="2:3" x14ac:dyDescent="0.25">
      <c r="B272" s="4"/>
      <c r="C272" s="4"/>
    </row>
    <row r="273" spans="2:3" x14ac:dyDescent="0.25">
      <c r="B273" s="4"/>
      <c r="C273" s="4"/>
    </row>
    <row r="274" spans="2:3" x14ac:dyDescent="0.25">
      <c r="B274" s="4"/>
      <c r="C274" s="4"/>
    </row>
    <row r="275" spans="2:3" x14ac:dyDescent="0.25">
      <c r="B275" s="4"/>
      <c r="C275" s="4"/>
    </row>
    <row r="276" spans="2:3" x14ac:dyDescent="0.25">
      <c r="B276" s="4"/>
      <c r="C276" s="4"/>
    </row>
    <row r="277" spans="2:3" x14ac:dyDescent="0.25">
      <c r="B277" s="4"/>
      <c r="C277" s="4"/>
    </row>
    <row r="278" spans="2:3" x14ac:dyDescent="0.25">
      <c r="B278" s="4"/>
      <c r="C278" s="4"/>
    </row>
    <row r="279" spans="2:3" x14ac:dyDescent="0.25">
      <c r="B279" s="4"/>
      <c r="C279" s="4"/>
    </row>
    <row r="280" spans="2:3" x14ac:dyDescent="0.25">
      <c r="B280" s="4"/>
      <c r="C280" s="4"/>
    </row>
    <row r="281" spans="2:3" x14ac:dyDescent="0.25">
      <c r="B281" s="4"/>
      <c r="C281" s="4"/>
    </row>
    <row r="282" spans="2:3" x14ac:dyDescent="0.25">
      <c r="B282" s="4"/>
      <c r="C282" s="4"/>
    </row>
    <row r="283" spans="2:3" x14ac:dyDescent="0.25">
      <c r="B283" s="4"/>
      <c r="C283" s="4"/>
    </row>
    <row r="284" spans="2:3" x14ac:dyDescent="0.25">
      <c r="B284" s="4"/>
      <c r="C284" s="4"/>
    </row>
    <row r="285" spans="2:3" x14ac:dyDescent="0.25">
      <c r="B285" s="4"/>
      <c r="C285" s="4"/>
    </row>
    <row r="286" spans="2:3" x14ac:dyDescent="0.25">
      <c r="B286" s="4"/>
      <c r="C286" s="4"/>
    </row>
    <row r="287" spans="2:3" x14ac:dyDescent="0.25">
      <c r="B287" s="4"/>
      <c r="C287" s="4"/>
    </row>
    <row r="288" spans="2:3" x14ac:dyDescent="0.25">
      <c r="B288" s="4"/>
      <c r="C288" s="4"/>
    </row>
    <row r="289" spans="2:3" x14ac:dyDescent="0.25">
      <c r="B289" s="4"/>
      <c r="C289" s="4"/>
    </row>
    <row r="290" spans="2:3" x14ac:dyDescent="0.25">
      <c r="B290" s="4"/>
      <c r="C290" s="4"/>
    </row>
    <row r="291" spans="2:3" x14ac:dyDescent="0.25">
      <c r="B291" s="4"/>
      <c r="C291" s="4"/>
    </row>
    <row r="292" spans="2:3" x14ac:dyDescent="0.25">
      <c r="B292" s="4"/>
      <c r="C292" s="4"/>
    </row>
    <row r="293" spans="2:3" x14ac:dyDescent="0.25">
      <c r="B293" s="4"/>
      <c r="C293" s="4"/>
    </row>
    <row r="294" spans="2:3" x14ac:dyDescent="0.25">
      <c r="B294" s="4"/>
      <c r="C294" s="4"/>
    </row>
    <row r="295" spans="2:3" x14ac:dyDescent="0.25">
      <c r="B295" s="4"/>
      <c r="C295" s="4"/>
    </row>
    <row r="296" spans="2:3" x14ac:dyDescent="0.25">
      <c r="B296" s="4"/>
      <c r="C296" s="4"/>
    </row>
    <row r="297" spans="2:3" x14ac:dyDescent="0.25">
      <c r="B297" s="4"/>
      <c r="C297" s="4"/>
    </row>
    <row r="298" spans="2:3" x14ac:dyDescent="0.25">
      <c r="B298" s="4"/>
      <c r="C298" s="4"/>
    </row>
    <row r="299" spans="2:3" x14ac:dyDescent="0.25">
      <c r="B299" s="4"/>
      <c r="C299" s="4"/>
    </row>
    <row r="300" spans="2:3" x14ac:dyDescent="0.25">
      <c r="B300" s="4"/>
      <c r="C300" s="4"/>
    </row>
    <row r="301" spans="2:3" x14ac:dyDescent="0.25">
      <c r="B301" s="4"/>
      <c r="C301" s="4"/>
    </row>
    <row r="302" spans="2:3" x14ac:dyDescent="0.25">
      <c r="B302" s="4" t="s">
        <v>235</v>
      </c>
      <c r="C302" s="4" t="s">
        <v>235</v>
      </c>
    </row>
  </sheetData>
  <mergeCells count="7">
    <mergeCell ref="B74:C74"/>
    <mergeCell ref="A3:T3"/>
    <mergeCell ref="B7:C9"/>
    <mergeCell ref="D7:D8"/>
    <mergeCell ref="E7:I7"/>
    <mergeCell ref="J7:O7"/>
    <mergeCell ref="B10:C10"/>
  </mergeCells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2:O76"/>
  <sheetViews>
    <sheetView showGridLines="0" topLeftCell="A62" workbookViewId="0">
      <selection activeCell="J19" sqref="J19"/>
    </sheetView>
  </sheetViews>
  <sheetFormatPr defaultColWidth="9.1796875" defaultRowHeight="14" x14ac:dyDescent="0.25"/>
  <cols>
    <col min="1" max="1" width="9.1796875" style="4"/>
    <col min="2" max="2" width="7.453125" style="4" customWidth="1"/>
    <col min="3" max="3" width="51.54296875" style="4" customWidth="1"/>
    <col min="4" max="4" width="13.81640625" style="4" customWidth="1"/>
    <col min="5" max="5" width="13.81640625" style="4" hidden="1" customWidth="1"/>
    <col min="6" max="6" width="11.54296875" style="4" customWidth="1"/>
    <col min="7" max="7" width="11" style="4" customWidth="1"/>
    <col min="8" max="8" width="13.81640625" style="4" customWidth="1"/>
    <col min="9" max="9" width="16" style="4" customWidth="1"/>
    <col min="10" max="10" width="21" style="4" customWidth="1"/>
    <col min="11" max="16384" width="9.1796875" style="4"/>
  </cols>
  <sheetData>
    <row r="2" spans="2:15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</row>
    <row r="3" spans="2:15" x14ac:dyDescent="0.25">
      <c r="G3" s="25" t="s">
        <v>1117</v>
      </c>
    </row>
    <row r="5" spans="2:15" x14ac:dyDescent="0.25">
      <c r="B5" s="13" t="s">
        <v>1118</v>
      </c>
      <c r="C5" s="5"/>
      <c r="D5" s="5"/>
      <c r="E5" s="5"/>
      <c r="F5" s="5"/>
      <c r="G5" s="5"/>
      <c r="H5" s="5"/>
      <c r="I5" s="5"/>
      <c r="J5" s="15" t="s">
        <v>101</v>
      </c>
    </row>
    <row r="6" spans="2:15" ht="42" x14ac:dyDescent="0.25">
      <c r="B6" s="256" t="s">
        <v>2</v>
      </c>
      <c r="C6" s="104" t="s">
        <v>102</v>
      </c>
      <c r="D6" s="7" t="s">
        <v>106</v>
      </c>
      <c r="E6" s="7" t="s">
        <v>1119</v>
      </c>
      <c r="F6" s="7" t="s">
        <v>113</v>
      </c>
      <c r="G6" s="7" t="s">
        <v>1120</v>
      </c>
      <c r="H6" s="7" t="s">
        <v>1121</v>
      </c>
      <c r="I6" s="7" t="s">
        <v>1122</v>
      </c>
      <c r="J6" s="7" t="s">
        <v>1123</v>
      </c>
    </row>
    <row r="7" spans="2:15" x14ac:dyDescent="0.25">
      <c r="B7" s="6"/>
      <c r="C7" s="452" t="s">
        <v>1124</v>
      </c>
      <c r="D7" s="9"/>
      <c r="E7" s="9"/>
      <c r="F7" s="9"/>
      <c r="G7" s="9"/>
      <c r="H7" s="9"/>
      <c r="I7" s="9"/>
      <c r="J7" s="2"/>
    </row>
    <row r="8" spans="2:15" x14ac:dyDescent="0.25">
      <c r="B8" s="1">
        <v>1</v>
      </c>
      <c r="C8" s="453" t="s">
        <v>1125</v>
      </c>
      <c r="D8" s="454">
        <f>'[70]PP Summary'!E27</f>
        <v>8657.3668749999997</v>
      </c>
      <c r="E8" s="455"/>
      <c r="F8" s="454">
        <f>'[70]PP Summary'!F27</f>
        <v>8331.8834399893276</v>
      </c>
      <c r="G8" s="454">
        <f>F8-D8</f>
        <v>-325.48343501067211</v>
      </c>
      <c r="H8" s="455"/>
      <c r="I8" s="454">
        <f t="shared" ref="I8:I18" si="0">G8</f>
        <v>-325.48343501067211</v>
      </c>
      <c r="J8" s="454">
        <f>I8</f>
        <v>-325.48343501067211</v>
      </c>
    </row>
    <row r="9" spans="2:15" x14ac:dyDescent="0.25">
      <c r="B9" s="1">
        <v>2</v>
      </c>
      <c r="C9" s="453" t="s">
        <v>1126</v>
      </c>
      <c r="D9" s="454">
        <f>'[70]PP Summary'!E28</f>
        <v>938.872345</v>
      </c>
      <c r="E9" s="455"/>
      <c r="F9" s="454">
        <f>'[70]PP Summary'!F28</f>
        <v>938.87234511758322</v>
      </c>
      <c r="G9" s="454">
        <f t="shared" ref="G9:G18" si="1">F9-D9</f>
        <v>1.1758322671084898E-7</v>
      </c>
      <c r="H9" s="455"/>
      <c r="I9" s="454">
        <f t="shared" si="0"/>
        <v>1.1758322671084898E-7</v>
      </c>
      <c r="J9" s="454">
        <f t="shared" ref="J9:J21" si="2">I9</f>
        <v>1.1758322671084898E-7</v>
      </c>
    </row>
    <row r="10" spans="2:15" x14ac:dyDescent="0.25">
      <c r="B10" s="1">
        <v>3</v>
      </c>
      <c r="C10" s="453" t="s">
        <v>1127</v>
      </c>
      <c r="D10" s="454">
        <f>'[70]PP Summary'!E29</f>
        <v>5543.5367999999999</v>
      </c>
      <c r="E10" s="455"/>
      <c r="F10" s="454">
        <f>'[70]PP Summary'!F29</f>
        <v>6245.2981474322733</v>
      </c>
      <c r="G10" s="454">
        <f t="shared" si="1"/>
        <v>701.7613474322734</v>
      </c>
      <c r="H10" s="455"/>
      <c r="I10" s="454">
        <f t="shared" si="0"/>
        <v>701.7613474322734</v>
      </c>
      <c r="J10" s="454">
        <f t="shared" si="2"/>
        <v>701.7613474322734</v>
      </c>
    </row>
    <row r="11" spans="2:15" x14ac:dyDescent="0.25">
      <c r="B11" s="1">
        <v>4</v>
      </c>
      <c r="C11" s="453" t="s">
        <v>1128</v>
      </c>
      <c r="D11" s="454">
        <f>'[70]PP Summary'!E31</f>
        <v>2981.96</v>
      </c>
      <c r="E11" s="455"/>
      <c r="F11" s="454">
        <f>'[70]PP Summary'!F31</f>
        <v>3078.5370606109318</v>
      </c>
      <c r="G11" s="454">
        <f t="shared" si="1"/>
        <v>96.577060610931767</v>
      </c>
      <c r="H11" s="455"/>
      <c r="I11" s="454">
        <f t="shared" si="0"/>
        <v>96.577060610931767</v>
      </c>
      <c r="J11" s="454">
        <f t="shared" si="2"/>
        <v>96.577060610931767</v>
      </c>
    </row>
    <row r="12" spans="2:15" x14ac:dyDescent="0.25">
      <c r="B12" s="1">
        <v>5</v>
      </c>
      <c r="C12" s="453" t="s">
        <v>403</v>
      </c>
      <c r="D12" s="454">
        <f>'[70]PP Summary'!E32</f>
        <v>6345.2105600000004</v>
      </c>
      <c r="E12" s="456"/>
      <c r="F12" s="454">
        <f>'[70]PP Summary'!F32</f>
        <v>5889.869009911924</v>
      </c>
      <c r="G12" s="454">
        <f t="shared" si="1"/>
        <v>-455.34155008807647</v>
      </c>
      <c r="H12" s="456"/>
      <c r="I12" s="454">
        <f t="shared" si="0"/>
        <v>-455.34155008807647</v>
      </c>
      <c r="J12" s="454">
        <f t="shared" si="2"/>
        <v>-455.34155008807647</v>
      </c>
    </row>
    <row r="13" spans="2:15" x14ac:dyDescent="0.25">
      <c r="B13" s="1">
        <v>6</v>
      </c>
      <c r="C13" s="453" t="s">
        <v>1129</v>
      </c>
      <c r="D13" s="454">
        <f>'[70]PP Summary'!E33</f>
        <v>505.064505</v>
      </c>
      <c r="E13" s="455"/>
      <c r="F13" s="454">
        <f>'[70]PP Summary'!F33</f>
        <v>2955.2632952374074</v>
      </c>
      <c r="G13" s="454">
        <f t="shared" si="1"/>
        <v>2450.1987902374076</v>
      </c>
      <c r="H13" s="455"/>
      <c r="I13" s="454">
        <f t="shared" si="0"/>
        <v>2450.1987902374076</v>
      </c>
      <c r="J13" s="454">
        <f t="shared" si="2"/>
        <v>2450.1987902374076</v>
      </c>
    </row>
    <row r="14" spans="2:15" x14ac:dyDescent="0.25">
      <c r="B14" s="1">
        <v>7</v>
      </c>
      <c r="C14" s="453" t="s">
        <v>1130</v>
      </c>
      <c r="D14" s="454">
        <f>'[70]PP Summary'!E34</f>
        <v>-1142.3032700000001</v>
      </c>
      <c r="E14" s="455"/>
      <c r="F14" s="454">
        <f>'[70]PP Summary'!F34</f>
        <v>-1195.1726566633808</v>
      </c>
      <c r="G14" s="454">
        <f t="shared" si="1"/>
        <v>-52.869386663380737</v>
      </c>
      <c r="H14" s="455"/>
      <c r="I14" s="454">
        <f t="shared" si="0"/>
        <v>-52.869386663380737</v>
      </c>
      <c r="J14" s="454">
        <f t="shared" si="2"/>
        <v>-52.869386663380737</v>
      </c>
    </row>
    <row r="15" spans="2:15" x14ac:dyDescent="0.25">
      <c r="B15" s="1">
        <v>8</v>
      </c>
      <c r="C15" s="453" t="s">
        <v>1131</v>
      </c>
      <c r="D15" s="454">
        <f>'[70]PP Summary'!E35</f>
        <v>60.119999999999976</v>
      </c>
      <c r="E15" s="455"/>
      <c r="F15" s="454">
        <f>'[70]PP Summary'!F35</f>
        <v>0</v>
      </c>
      <c r="G15" s="454">
        <f t="shared" si="1"/>
        <v>-60.119999999999976</v>
      </c>
      <c r="H15" s="455"/>
      <c r="I15" s="454">
        <f t="shared" si="0"/>
        <v>-60.119999999999976</v>
      </c>
      <c r="J15" s="454">
        <f t="shared" si="2"/>
        <v>-60.119999999999976</v>
      </c>
    </row>
    <row r="16" spans="2:15" x14ac:dyDescent="0.25">
      <c r="B16" s="1">
        <v>9</v>
      </c>
      <c r="C16" s="453" t="s">
        <v>1132</v>
      </c>
      <c r="D16" s="454">
        <f>'[70]PP Summary'!E36</f>
        <v>922.39892000000009</v>
      </c>
      <c r="E16" s="456"/>
      <c r="F16" s="454">
        <f>'[70]PP Summary'!F36</f>
        <v>922.39892056439999</v>
      </c>
      <c r="G16" s="454">
        <f t="shared" si="1"/>
        <v>5.6439989748469088E-7</v>
      </c>
      <c r="H16" s="456"/>
      <c r="I16" s="454">
        <f t="shared" si="0"/>
        <v>5.6439989748469088E-7</v>
      </c>
      <c r="J16" s="454">
        <f t="shared" si="2"/>
        <v>5.6439989748469088E-7</v>
      </c>
    </row>
    <row r="17" spans="2:10" ht="28" x14ac:dyDescent="0.25">
      <c r="B17" s="1">
        <v>10</v>
      </c>
      <c r="C17" s="453" t="s">
        <v>1133</v>
      </c>
      <c r="D17" s="454">
        <f>'[70]PP Summary'!$E$37</f>
        <v>3530.04</v>
      </c>
      <c r="E17" s="456"/>
      <c r="F17" s="454">
        <f>'[70]PP Summary'!$F$37</f>
        <v>4134.1354178476258</v>
      </c>
      <c r="G17" s="454">
        <f t="shared" si="1"/>
        <v>604.09541784762587</v>
      </c>
      <c r="H17" s="455"/>
      <c r="I17" s="454">
        <f t="shared" si="0"/>
        <v>604.09541784762587</v>
      </c>
      <c r="J17" s="454">
        <f t="shared" si="2"/>
        <v>604.09541784762587</v>
      </c>
    </row>
    <row r="18" spans="2:10" x14ac:dyDescent="0.25">
      <c r="B18" s="10">
        <v>11</v>
      </c>
      <c r="C18" s="453" t="s">
        <v>1134</v>
      </c>
      <c r="D18" s="457">
        <f>'[70]PP Summary'!$E$39</f>
        <v>0</v>
      </c>
      <c r="E18" s="458"/>
      <c r="F18" s="457">
        <f>'[70]PP Summary'!$F$39</f>
        <v>963.1845013819426</v>
      </c>
      <c r="G18" s="454">
        <f t="shared" si="1"/>
        <v>963.1845013819426</v>
      </c>
      <c r="H18" s="458"/>
      <c r="I18" s="454">
        <f t="shared" si="0"/>
        <v>963.1845013819426</v>
      </c>
      <c r="J18" s="454">
        <f t="shared" si="2"/>
        <v>963.1845013819426</v>
      </c>
    </row>
    <row r="19" spans="2:10" x14ac:dyDescent="0.25">
      <c r="B19" s="16"/>
      <c r="C19" s="459" t="s">
        <v>90</v>
      </c>
      <c r="D19" s="460">
        <f t="shared" ref="D19:I19" si="3">SUM(D8:D18)</f>
        <v>28342.266734999997</v>
      </c>
      <c r="E19" s="460"/>
      <c r="F19" s="460">
        <f t="shared" si="3"/>
        <v>32264.269481430034</v>
      </c>
      <c r="G19" s="460">
        <f t="shared" si="3"/>
        <v>3922.0027464300351</v>
      </c>
      <c r="H19" s="460"/>
      <c r="I19" s="460">
        <f t="shared" si="3"/>
        <v>3922.0027464300351</v>
      </c>
      <c r="J19" s="479">
        <f t="shared" si="2"/>
        <v>3922.0027464300351</v>
      </c>
    </row>
    <row r="20" spans="2:10" x14ac:dyDescent="0.25">
      <c r="B20" s="16"/>
      <c r="C20" s="459" t="s">
        <v>1135</v>
      </c>
      <c r="D20" s="462"/>
      <c r="E20" s="462"/>
      <c r="F20" s="462"/>
      <c r="G20" s="460">
        <f>'[70]PP Summary'!$G$42</f>
        <v>811.38</v>
      </c>
      <c r="H20" s="462"/>
      <c r="I20" s="460">
        <f>G20</f>
        <v>811.38</v>
      </c>
      <c r="J20" s="469">
        <f t="shared" si="2"/>
        <v>811.38</v>
      </c>
    </row>
    <row r="21" spans="2:10" x14ac:dyDescent="0.25">
      <c r="B21" s="16"/>
      <c r="C21" s="459" t="s">
        <v>1136</v>
      </c>
      <c r="D21" s="462"/>
      <c r="E21" s="462"/>
      <c r="F21" s="460"/>
      <c r="G21" s="460">
        <f>G19-G20</f>
        <v>3110.622746430035</v>
      </c>
      <c r="H21" s="462"/>
      <c r="I21" s="460">
        <f>G21</f>
        <v>3110.622746430035</v>
      </c>
      <c r="J21" s="469">
        <f t="shared" si="2"/>
        <v>3110.622746430035</v>
      </c>
    </row>
    <row r="24" spans="2:10" x14ac:dyDescent="0.25">
      <c r="B24" s="13" t="s">
        <v>1137</v>
      </c>
      <c r="C24" s="5"/>
      <c r="D24" s="5"/>
      <c r="E24" s="5"/>
      <c r="F24" s="5"/>
      <c r="G24" s="5"/>
      <c r="H24" s="5"/>
      <c r="I24" s="5"/>
      <c r="J24" s="15" t="s">
        <v>101</v>
      </c>
    </row>
    <row r="25" spans="2:10" ht="42" x14ac:dyDescent="0.25">
      <c r="B25" s="256" t="s">
        <v>2</v>
      </c>
      <c r="C25" s="104" t="s">
        <v>102</v>
      </c>
      <c r="D25" s="7" t="s">
        <v>106</v>
      </c>
      <c r="E25" s="7" t="s">
        <v>1119</v>
      </c>
      <c r="F25" s="7" t="s">
        <v>113</v>
      </c>
      <c r="G25" s="7" t="s">
        <v>1120</v>
      </c>
      <c r="H25" s="7" t="s">
        <v>1121</v>
      </c>
      <c r="I25" s="7" t="s">
        <v>1122</v>
      </c>
      <c r="J25" s="7" t="s">
        <v>1123</v>
      </c>
    </row>
    <row r="26" spans="2:10" x14ac:dyDescent="0.25">
      <c r="B26" s="6"/>
      <c r="C26" s="452" t="s">
        <v>1124</v>
      </c>
      <c r="D26" s="9"/>
      <c r="E26" s="9"/>
      <c r="F26" s="9"/>
      <c r="G26" s="9"/>
      <c r="H26" s="9"/>
      <c r="I26" s="9"/>
      <c r="J26" s="2"/>
    </row>
    <row r="27" spans="2:10" x14ac:dyDescent="0.25">
      <c r="B27" s="1">
        <v>1</v>
      </c>
      <c r="C27" s="453" t="s">
        <v>1125</v>
      </c>
      <c r="D27" s="454">
        <f>'[71]PP Summary'!E27</f>
        <v>8657.3668749999997</v>
      </c>
      <c r="E27" s="455"/>
      <c r="F27" s="454">
        <f>'[71]PP Summary'!F27</f>
        <v>8331.8834399893276</v>
      </c>
      <c r="G27" s="454">
        <f>F27-D27</f>
        <v>-325.48343501067211</v>
      </c>
      <c r="H27" s="455"/>
      <c r="I27" s="454">
        <f t="shared" ref="I27:I37" si="4">G27</f>
        <v>-325.48343501067211</v>
      </c>
      <c r="J27" s="454">
        <f>I27</f>
        <v>-325.48343501067211</v>
      </c>
    </row>
    <row r="28" spans="2:10" x14ac:dyDescent="0.25">
      <c r="B28" s="1">
        <v>2</v>
      </c>
      <c r="C28" s="453" t="s">
        <v>1126</v>
      </c>
      <c r="D28" s="454">
        <f>'[71]PP Summary'!E28</f>
        <v>938.872345</v>
      </c>
      <c r="E28" s="455"/>
      <c r="F28" s="454">
        <f>'[71]PP Summary'!F28</f>
        <v>938.87234511758322</v>
      </c>
      <c r="G28" s="454">
        <f t="shared" ref="G28:G37" si="5">F28-D28</f>
        <v>1.1758322671084898E-7</v>
      </c>
      <c r="H28" s="455"/>
      <c r="I28" s="454">
        <f t="shared" si="4"/>
        <v>1.1758322671084898E-7</v>
      </c>
      <c r="J28" s="454">
        <f t="shared" ref="J28:J40" si="6">I28</f>
        <v>1.1758322671084898E-7</v>
      </c>
    </row>
    <row r="29" spans="2:10" x14ac:dyDescent="0.25">
      <c r="B29" s="1">
        <v>3</v>
      </c>
      <c r="C29" s="453" t="s">
        <v>1127</v>
      </c>
      <c r="D29" s="454">
        <f>'[71]PP Summary'!E29</f>
        <v>5543.5367999999999</v>
      </c>
      <c r="E29" s="455"/>
      <c r="F29" s="454">
        <f>'[71]PP Summary'!F29</f>
        <v>6317.7794701106559</v>
      </c>
      <c r="G29" s="454">
        <f t="shared" si="5"/>
        <v>774.24267011065604</v>
      </c>
      <c r="H29" s="455"/>
      <c r="I29" s="454">
        <f t="shared" si="4"/>
        <v>774.24267011065604</v>
      </c>
      <c r="J29" s="454">
        <f t="shared" si="6"/>
        <v>774.24267011065604</v>
      </c>
    </row>
    <row r="30" spans="2:10" x14ac:dyDescent="0.25">
      <c r="B30" s="1">
        <v>4</v>
      </c>
      <c r="C30" s="453" t="s">
        <v>1128</v>
      </c>
      <c r="D30" s="454">
        <f>'[71]PP Summary'!$E$31</f>
        <v>2981.96</v>
      </c>
      <c r="E30" s="455"/>
      <c r="F30" s="454">
        <f>'[71]PP Summary'!$F$31</f>
        <v>3078.5370606109318</v>
      </c>
      <c r="G30" s="454">
        <f t="shared" si="5"/>
        <v>96.577060610931767</v>
      </c>
      <c r="H30" s="455"/>
      <c r="I30" s="454">
        <f t="shared" si="4"/>
        <v>96.577060610931767</v>
      </c>
      <c r="J30" s="454">
        <f t="shared" si="6"/>
        <v>96.577060610931767</v>
      </c>
    </row>
    <row r="31" spans="2:10" x14ac:dyDescent="0.25">
      <c r="B31" s="1">
        <v>5</v>
      </c>
      <c r="C31" s="453" t="s">
        <v>403</v>
      </c>
      <c r="D31" s="454">
        <f>'[71]PP Summary'!$E$32</f>
        <v>6345.2105600000004</v>
      </c>
      <c r="E31" s="456"/>
      <c r="F31" s="454">
        <f>'[71]PP Summary'!$F$32</f>
        <v>5889.869009911924</v>
      </c>
      <c r="G31" s="454">
        <f t="shared" si="5"/>
        <v>-455.34155008807647</v>
      </c>
      <c r="H31" s="456"/>
      <c r="I31" s="454">
        <f t="shared" si="4"/>
        <v>-455.34155008807647</v>
      </c>
      <c r="J31" s="454">
        <f t="shared" si="6"/>
        <v>-455.34155008807647</v>
      </c>
    </row>
    <row r="32" spans="2:10" x14ac:dyDescent="0.25">
      <c r="B32" s="1">
        <v>6</v>
      </c>
      <c r="C32" s="453" t="s">
        <v>1129</v>
      </c>
      <c r="D32" s="454">
        <f>'[71]PP Summary'!$E$33</f>
        <v>505.064505</v>
      </c>
      <c r="E32" s="455"/>
      <c r="F32" s="454">
        <f>'[71]PP Summary'!$F$33</f>
        <v>4334.0947537042048</v>
      </c>
      <c r="G32" s="454">
        <f t="shared" si="5"/>
        <v>3829.030248704205</v>
      </c>
      <c r="H32" s="455"/>
      <c r="I32" s="454">
        <f t="shared" si="4"/>
        <v>3829.030248704205</v>
      </c>
      <c r="J32" s="454">
        <f t="shared" si="6"/>
        <v>3829.030248704205</v>
      </c>
    </row>
    <row r="33" spans="2:10" x14ac:dyDescent="0.25">
      <c r="B33" s="1">
        <v>7</v>
      </c>
      <c r="C33" s="453" t="s">
        <v>1130</v>
      </c>
      <c r="D33" s="454">
        <f>'[71]PP Summary'!$E$34</f>
        <v>-1142.3032700000001</v>
      </c>
      <c r="E33" s="455"/>
      <c r="F33" s="454">
        <f>'[71]PP Summary'!$F$34</f>
        <v>-1195.1726566633808</v>
      </c>
      <c r="G33" s="454">
        <f t="shared" si="5"/>
        <v>-52.869386663380737</v>
      </c>
      <c r="H33" s="455"/>
      <c r="I33" s="454">
        <f t="shared" si="4"/>
        <v>-52.869386663380737</v>
      </c>
      <c r="J33" s="454">
        <f t="shared" si="6"/>
        <v>-52.869386663380737</v>
      </c>
    </row>
    <row r="34" spans="2:10" x14ac:dyDescent="0.25">
      <c r="B34" s="1">
        <v>8</v>
      </c>
      <c r="C34" s="453" t="s">
        <v>1131</v>
      </c>
      <c r="D34" s="454">
        <f>'[71]PP Summary'!$E$35</f>
        <v>60.119999999999976</v>
      </c>
      <c r="E34" s="455"/>
      <c r="F34" s="454">
        <f>'[71]PP Summary'!$F$35</f>
        <v>0</v>
      </c>
      <c r="G34" s="454">
        <f t="shared" si="5"/>
        <v>-60.119999999999976</v>
      </c>
      <c r="H34" s="455"/>
      <c r="I34" s="454">
        <f t="shared" si="4"/>
        <v>-60.119999999999976</v>
      </c>
      <c r="J34" s="454">
        <f t="shared" si="6"/>
        <v>-60.119999999999976</v>
      </c>
    </row>
    <row r="35" spans="2:10" x14ac:dyDescent="0.25">
      <c r="B35" s="1">
        <v>9</v>
      </c>
      <c r="C35" s="453" t="s">
        <v>1132</v>
      </c>
      <c r="D35" s="454">
        <f>'[71]PP Summary'!$E$36</f>
        <v>922.39892000000009</v>
      </c>
      <c r="E35" s="456"/>
      <c r="F35" s="454">
        <f>'[71]PP Summary'!$F$36</f>
        <v>922.39892056439999</v>
      </c>
      <c r="G35" s="454">
        <f t="shared" si="5"/>
        <v>5.6439989748469088E-7</v>
      </c>
      <c r="H35" s="456"/>
      <c r="I35" s="454">
        <f t="shared" si="4"/>
        <v>5.6439989748469088E-7</v>
      </c>
      <c r="J35" s="454">
        <f t="shared" si="6"/>
        <v>5.6439989748469088E-7</v>
      </c>
    </row>
    <row r="36" spans="2:10" ht="28" x14ac:dyDescent="0.25">
      <c r="B36" s="1">
        <v>10</v>
      </c>
      <c r="C36" s="453" t="s">
        <v>1133</v>
      </c>
      <c r="D36" s="454">
        <f>'[71]PP Summary'!$E$37</f>
        <v>3530.04</v>
      </c>
      <c r="E36" s="456"/>
      <c r="F36" s="454">
        <f>'[71]PP Summary'!$F$37</f>
        <v>4134.1354178476258</v>
      </c>
      <c r="G36" s="454">
        <f t="shared" si="5"/>
        <v>604.09541784762587</v>
      </c>
      <c r="H36" s="455"/>
      <c r="I36" s="454">
        <f t="shared" si="4"/>
        <v>604.09541784762587</v>
      </c>
      <c r="J36" s="454">
        <f t="shared" si="6"/>
        <v>604.09541784762587</v>
      </c>
    </row>
    <row r="37" spans="2:10" x14ac:dyDescent="0.25">
      <c r="B37" s="10">
        <v>11</v>
      </c>
      <c r="C37" s="453" t="s">
        <v>1134</v>
      </c>
      <c r="D37" s="457">
        <f>'[71]PP Summary'!$E$39</f>
        <v>0</v>
      </c>
      <c r="E37" s="458"/>
      <c r="F37" s="457">
        <f>'[71]PP Summary'!$F$39</f>
        <v>963.1845013819426</v>
      </c>
      <c r="G37" s="454">
        <f t="shared" si="5"/>
        <v>963.1845013819426</v>
      </c>
      <c r="H37" s="458"/>
      <c r="I37" s="454">
        <f t="shared" si="4"/>
        <v>963.1845013819426</v>
      </c>
      <c r="J37" s="454">
        <f t="shared" si="6"/>
        <v>963.1845013819426</v>
      </c>
    </row>
    <row r="38" spans="2:10" x14ac:dyDescent="0.25">
      <c r="B38" s="16"/>
      <c r="C38" s="459" t="s">
        <v>90</v>
      </c>
      <c r="D38" s="460">
        <f t="shared" ref="D38" si="7">SUM(D27:D37)</f>
        <v>28342.266734999997</v>
      </c>
      <c r="E38" s="460"/>
      <c r="F38" s="460">
        <f t="shared" ref="F38:G38" si="8">SUM(F27:F37)</f>
        <v>33715.582262575212</v>
      </c>
      <c r="G38" s="478">
        <f t="shared" si="8"/>
        <v>5373.3155275752151</v>
      </c>
      <c r="H38" s="460"/>
      <c r="I38" s="460">
        <f t="shared" ref="I38" si="9">SUM(I27:I37)</f>
        <v>5373.3155275752151</v>
      </c>
      <c r="J38" s="469">
        <f t="shared" si="6"/>
        <v>5373.3155275752151</v>
      </c>
    </row>
    <row r="39" spans="2:10" x14ac:dyDescent="0.25">
      <c r="B39" s="16"/>
      <c r="C39" s="459" t="s">
        <v>1135</v>
      </c>
      <c r="D39" s="462"/>
      <c r="E39" s="462"/>
      <c r="F39" s="462"/>
      <c r="G39" s="478">
        <f>'[71]PP Summary'!$G$42</f>
        <v>811.38</v>
      </c>
      <c r="H39" s="462"/>
      <c r="I39" s="460">
        <f>G39</f>
        <v>811.38</v>
      </c>
      <c r="J39" s="469">
        <f t="shared" si="6"/>
        <v>811.38</v>
      </c>
    </row>
    <row r="40" spans="2:10" x14ac:dyDescent="0.25">
      <c r="B40" s="16"/>
      <c r="C40" s="459" t="s">
        <v>1136</v>
      </c>
      <c r="D40" s="462"/>
      <c r="E40" s="462"/>
      <c r="F40" s="460"/>
      <c r="G40" s="478">
        <f>G38-G39</f>
        <v>4561.935527575215</v>
      </c>
      <c r="H40" s="462"/>
      <c r="I40" s="460">
        <f>G40</f>
        <v>4561.935527575215</v>
      </c>
      <c r="J40" s="469">
        <f t="shared" si="6"/>
        <v>4561.935527575215</v>
      </c>
    </row>
    <row r="43" spans="2:10" x14ac:dyDescent="0.25">
      <c r="B43" s="13" t="s">
        <v>1138</v>
      </c>
      <c r="C43" s="5"/>
      <c r="D43" s="5"/>
      <c r="E43" s="5"/>
      <c r="F43" s="5"/>
      <c r="G43" s="5"/>
      <c r="H43" s="5"/>
      <c r="I43" s="5"/>
      <c r="J43" s="15" t="s">
        <v>101</v>
      </c>
    </row>
    <row r="44" spans="2:10" ht="42" x14ac:dyDescent="0.25">
      <c r="B44" s="256" t="s">
        <v>2</v>
      </c>
      <c r="C44" s="104" t="s">
        <v>102</v>
      </c>
      <c r="D44" s="7" t="s">
        <v>106</v>
      </c>
      <c r="E44" s="7" t="s">
        <v>1119</v>
      </c>
      <c r="F44" s="7" t="s">
        <v>113</v>
      </c>
      <c r="G44" s="7" t="s">
        <v>1120</v>
      </c>
      <c r="H44" s="7" t="s">
        <v>1121</v>
      </c>
      <c r="I44" s="7" t="s">
        <v>1122</v>
      </c>
      <c r="J44" s="7" t="s">
        <v>1123</v>
      </c>
    </row>
    <row r="45" spans="2:10" x14ac:dyDescent="0.25">
      <c r="B45" s="6"/>
      <c r="C45" s="452" t="s">
        <v>1124</v>
      </c>
      <c r="D45" s="9"/>
      <c r="E45" s="9"/>
      <c r="F45" s="9"/>
      <c r="G45" s="9"/>
      <c r="H45" s="9"/>
      <c r="I45" s="9"/>
      <c r="J45" s="2"/>
    </row>
    <row r="46" spans="2:10" x14ac:dyDescent="0.25">
      <c r="B46" s="1">
        <v>1</v>
      </c>
      <c r="C46" s="453" t="s">
        <v>1125</v>
      </c>
      <c r="D46" s="454">
        <f>'[72]PP Summary'!E23</f>
        <v>8374.0451300000004</v>
      </c>
      <c r="E46" s="455"/>
      <c r="F46" s="454">
        <f>'[72]PP Summary'!F23</f>
        <v>10048.813293120364</v>
      </c>
      <c r="G46" s="454">
        <f>F46-D46</f>
        <v>1674.7681631203632</v>
      </c>
      <c r="H46" s="455"/>
      <c r="I46" s="454">
        <f t="shared" ref="I46:I56" si="10">G46</f>
        <v>1674.7681631203632</v>
      </c>
      <c r="J46" s="454">
        <f>I46</f>
        <v>1674.7681631203632</v>
      </c>
    </row>
    <row r="47" spans="2:10" x14ac:dyDescent="0.25">
      <c r="B47" s="1">
        <v>2</v>
      </c>
      <c r="C47" s="453" t="s">
        <v>1126</v>
      </c>
      <c r="D47" s="454">
        <f>'[72]PP Summary'!E24</f>
        <v>863.40500999999995</v>
      </c>
      <c r="E47" s="455"/>
      <c r="F47" s="454">
        <f>'[72]PP Summary'!F24</f>
        <v>876.47439750000001</v>
      </c>
      <c r="G47" s="454">
        <f t="shared" ref="G47:G56" si="11">F47-D47</f>
        <v>13.069387500000062</v>
      </c>
      <c r="H47" s="455"/>
      <c r="I47" s="454">
        <f t="shared" si="10"/>
        <v>13.069387500000062</v>
      </c>
      <c r="J47" s="454">
        <f t="shared" ref="J47:J58" si="12">I47</f>
        <v>13.069387500000062</v>
      </c>
    </row>
    <row r="48" spans="2:10" x14ac:dyDescent="0.25">
      <c r="B48" s="1">
        <v>3</v>
      </c>
      <c r="C48" s="453" t="s">
        <v>1127</v>
      </c>
      <c r="D48" s="454">
        <f>'[72]PP Summary'!E25</f>
        <v>6262.6176749999995</v>
      </c>
      <c r="E48" s="455"/>
      <c r="F48" s="454">
        <f>'[72]PP Summary'!F25</f>
        <v>6046.2256583879025</v>
      </c>
      <c r="G48" s="454">
        <f t="shared" si="11"/>
        <v>-216.392016612097</v>
      </c>
      <c r="H48" s="455"/>
      <c r="I48" s="454">
        <f t="shared" si="10"/>
        <v>-216.392016612097</v>
      </c>
      <c r="J48" s="454">
        <f t="shared" si="12"/>
        <v>-216.392016612097</v>
      </c>
    </row>
    <row r="49" spans="2:10" x14ac:dyDescent="0.25">
      <c r="B49" s="1">
        <v>4</v>
      </c>
      <c r="C49" s="453" t="s">
        <v>1128</v>
      </c>
      <c r="D49" s="454">
        <f>'[72]PP Summary'!E26</f>
        <v>3487.2100000000005</v>
      </c>
      <c r="E49" s="455"/>
      <c r="F49" s="454">
        <f>'[72]PP Summary'!F26</f>
        <v>3768.6125395523732</v>
      </c>
      <c r="G49" s="454">
        <f t="shared" si="11"/>
        <v>281.40253955237267</v>
      </c>
      <c r="H49" s="455"/>
      <c r="I49" s="454">
        <f t="shared" si="10"/>
        <v>281.40253955237267</v>
      </c>
      <c r="J49" s="454">
        <f t="shared" si="12"/>
        <v>281.40253955237267</v>
      </c>
    </row>
    <row r="50" spans="2:10" x14ac:dyDescent="0.25">
      <c r="B50" s="1">
        <v>5</v>
      </c>
      <c r="C50" s="453" t="s">
        <v>403</v>
      </c>
      <c r="D50" s="454">
        <f>'[72]PP Summary'!E27</f>
        <v>6946.5646500000003</v>
      </c>
      <c r="E50" s="456"/>
      <c r="F50" s="454">
        <f>'[72]PP Summary'!F27</f>
        <v>5403.5723941246524</v>
      </c>
      <c r="G50" s="454">
        <f t="shared" si="11"/>
        <v>-1542.9922558753478</v>
      </c>
      <c r="H50" s="456"/>
      <c r="I50" s="454">
        <f t="shared" si="10"/>
        <v>-1542.9922558753478</v>
      </c>
      <c r="J50" s="454">
        <f t="shared" si="12"/>
        <v>-1542.9922558753478</v>
      </c>
    </row>
    <row r="51" spans="2:10" x14ac:dyDescent="0.25">
      <c r="B51" s="1">
        <v>6</v>
      </c>
      <c r="C51" s="453" t="s">
        <v>1129</v>
      </c>
      <c r="D51" s="454">
        <f>'[72]PP Summary'!E28</f>
        <v>371.72794999999996</v>
      </c>
      <c r="E51" s="455"/>
      <c r="F51" s="454">
        <f>'[72]PP Summary'!F28</f>
        <v>3423.629394678569</v>
      </c>
      <c r="G51" s="454">
        <f t="shared" si="11"/>
        <v>3051.9014446785691</v>
      </c>
      <c r="H51" s="455"/>
      <c r="I51" s="454">
        <f t="shared" si="10"/>
        <v>3051.9014446785691</v>
      </c>
      <c r="J51" s="454">
        <f t="shared" si="12"/>
        <v>3051.9014446785691</v>
      </c>
    </row>
    <row r="52" spans="2:10" x14ac:dyDescent="0.25">
      <c r="B52" s="1">
        <v>7</v>
      </c>
      <c r="C52" s="453" t="s">
        <v>1130</v>
      </c>
      <c r="D52" s="454">
        <f>'[72]PP Summary'!E29</f>
        <v>-1313.6551099999999</v>
      </c>
      <c r="E52" s="455"/>
      <c r="F52" s="454">
        <f>'[72]PP Summary'!F29</f>
        <v>-518.72045577026427</v>
      </c>
      <c r="G52" s="454">
        <f t="shared" si="11"/>
        <v>794.93465422973566</v>
      </c>
      <c r="H52" s="455"/>
      <c r="I52" s="454">
        <f t="shared" si="10"/>
        <v>794.93465422973566</v>
      </c>
      <c r="J52" s="454">
        <f t="shared" si="12"/>
        <v>794.93465422973566</v>
      </c>
    </row>
    <row r="53" spans="2:10" x14ac:dyDescent="0.25">
      <c r="B53" s="1">
        <v>8</v>
      </c>
      <c r="C53" s="453" t="s">
        <v>1131</v>
      </c>
      <c r="D53" s="454">
        <f>'[72]PP Summary'!E30</f>
        <v>209.91000000000003</v>
      </c>
      <c r="E53" s="455"/>
      <c r="F53" s="454">
        <f>'[72]PP Summary'!F30</f>
        <v>0</v>
      </c>
      <c r="G53" s="454">
        <f t="shared" si="11"/>
        <v>-209.91000000000003</v>
      </c>
      <c r="H53" s="455"/>
      <c r="I53" s="454">
        <f t="shared" si="10"/>
        <v>-209.91000000000003</v>
      </c>
      <c r="J53" s="454">
        <f t="shared" si="12"/>
        <v>-209.91000000000003</v>
      </c>
    </row>
    <row r="54" spans="2:10" x14ac:dyDescent="0.25">
      <c r="B54" s="1">
        <v>9</v>
      </c>
      <c r="C54" s="453" t="s">
        <v>1132</v>
      </c>
      <c r="D54" s="454">
        <f>'[72]PP Summary'!E31</f>
        <v>972.86333500000001</v>
      </c>
      <c r="E54" s="456"/>
      <c r="F54" s="454">
        <f>'[72]PP Summary'!F31</f>
        <v>824.08043999999995</v>
      </c>
      <c r="G54" s="454">
        <f t="shared" si="11"/>
        <v>-148.78289500000005</v>
      </c>
      <c r="H54" s="456"/>
      <c r="I54" s="454">
        <f t="shared" si="10"/>
        <v>-148.78289500000005</v>
      </c>
      <c r="J54" s="454">
        <f t="shared" si="12"/>
        <v>-148.78289500000005</v>
      </c>
    </row>
    <row r="55" spans="2:10" ht="28" x14ac:dyDescent="0.25">
      <c r="B55" s="1">
        <v>10</v>
      </c>
      <c r="C55" s="453" t="s">
        <v>1133</v>
      </c>
      <c r="D55" s="454">
        <f>'[72]PP Summary'!E32</f>
        <v>3785.06</v>
      </c>
      <c r="E55" s="456"/>
      <c r="F55" s="454">
        <f>'[72]PP Summary'!F32</f>
        <v>4417.517821211899</v>
      </c>
      <c r="G55" s="454">
        <f t="shared" si="11"/>
        <v>632.45782121189905</v>
      </c>
      <c r="H55" s="455"/>
      <c r="I55" s="454">
        <f t="shared" si="10"/>
        <v>632.45782121189905</v>
      </c>
      <c r="J55" s="454">
        <f t="shared" si="12"/>
        <v>632.45782121189905</v>
      </c>
    </row>
    <row r="56" spans="2:10" x14ac:dyDescent="0.25">
      <c r="B56" s="1">
        <v>11</v>
      </c>
      <c r="C56" s="453" t="s">
        <v>1134</v>
      </c>
      <c r="D56" s="454">
        <f>'[72]PP Summary'!E33</f>
        <v>0</v>
      </c>
      <c r="E56" s="458"/>
      <c r="F56" s="454">
        <f>'[72]PP Summary'!F33</f>
        <v>92.674778285399995</v>
      </c>
      <c r="G56" s="454">
        <f t="shared" si="11"/>
        <v>92.674778285399995</v>
      </c>
      <c r="H56" s="458"/>
      <c r="I56" s="454">
        <f t="shared" si="10"/>
        <v>92.674778285399995</v>
      </c>
      <c r="J56" s="454">
        <f t="shared" si="12"/>
        <v>92.674778285399995</v>
      </c>
    </row>
    <row r="57" spans="2:10" x14ac:dyDescent="0.25">
      <c r="B57" s="16"/>
      <c r="C57" s="459" t="s">
        <v>90</v>
      </c>
      <c r="D57" s="460">
        <f t="shared" ref="D57" si="13">SUM(D46:D56)</f>
        <v>29959.748640000002</v>
      </c>
      <c r="E57" s="460"/>
      <c r="F57" s="460">
        <f t="shared" ref="F57:G57" si="14">SUM(F46:F56)</f>
        <v>34382.880261090897</v>
      </c>
      <c r="G57" s="460">
        <f t="shared" si="14"/>
        <v>4423.1316210908954</v>
      </c>
      <c r="H57" s="460"/>
      <c r="I57" s="460">
        <f t="shared" ref="I57" si="15">SUM(I46:I56)</f>
        <v>4423.1316210908954</v>
      </c>
      <c r="J57" s="461">
        <f t="shared" si="12"/>
        <v>4423.1316210908954</v>
      </c>
    </row>
    <row r="58" spans="2:10" x14ac:dyDescent="0.25">
      <c r="B58" s="16"/>
      <c r="C58" s="459" t="s">
        <v>1139</v>
      </c>
      <c r="D58" s="462"/>
      <c r="E58" s="462"/>
      <c r="F58" s="460"/>
      <c r="G58" s="460">
        <f>G57</f>
        <v>4423.1316210908954</v>
      </c>
      <c r="H58" s="462"/>
      <c r="I58" s="460">
        <f>G58</f>
        <v>4423.1316210908954</v>
      </c>
      <c r="J58" s="461">
        <f t="shared" si="12"/>
        <v>4423.1316210908954</v>
      </c>
    </row>
    <row r="61" spans="2:10" x14ac:dyDescent="0.25">
      <c r="B61" s="13" t="s">
        <v>1140</v>
      </c>
      <c r="C61" s="5"/>
      <c r="D61" s="5"/>
      <c r="E61" s="5"/>
      <c r="F61" s="5"/>
      <c r="G61" s="5"/>
      <c r="H61" s="5"/>
      <c r="I61" s="5"/>
      <c r="J61" s="15" t="s">
        <v>101</v>
      </c>
    </row>
    <row r="62" spans="2:10" ht="42" x14ac:dyDescent="0.25">
      <c r="B62" s="256" t="s">
        <v>2</v>
      </c>
      <c r="C62" s="104" t="s">
        <v>102</v>
      </c>
      <c r="D62" s="7" t="s">
        <v>106</v>
      </c>
      <c r="E62" s="7" t="s">
        <v>1119</v>
      </c>
      <c r="F62" s="7" t="s">
        <v>113</v>
      </c>
      <c r="G62" s="7" t="s">
        <v>1120</v>
      </c>
      <c r="H62" s="7" t="s">
        <v>1121</v>
      </c>
      <c r="I62" s="7" t="s">
        <v>1122</v>
      </c>
      <c r="J62" s="7" t="s">
        <v>1123</v>
      </c>
    </row>
    <row r="63" spans="2:10" x14ac:dyDescent="0.25">
      <c r="B63" s="6"/>
      <c r="C63" s="452" t="s">
        <v>1124</v>
      </c>
      <c r="D63" s="9"/>
      <c r="E63" s="9"/>
      <c r="F63" s="9"/>
      <c r="G63" s="9"/>
      <c r="H63" s="9"/>
      <c r="I63" s="9"/>
      <c r="J63" s="2"/>
    </row>
    <row r="64" spans="2:10" x14ac:dyDescent="0.25">
      <c r="B64" s="1">
        <v>1</v>
      </c>
      <c r="C64" s="453" t="s">
        <v>1125</v>
      </c>
      <c r="D64" s="454">
        <f>'[73]PP Summary'!E23</f>
        <v>8374.0451300000004</v>
      </c>
      <c r="E64" s="455"/>
      <c r="F64" s="454">
        <f>'[73]PP Summary'!F23</f>
        <v>10048.813293120364</v>
      </c>
      <c r="G64" s="454">
        <f>F64-D64</f>
        <v>1674.7681631203632</v>
      </c>
      <c r="H64" s="455"/>
      <c r="I64" s="454">
        <f t="shared" ref="I64:I74" si="16">G64</f>
        <v>1674.7681631203632</v>
      </c>
      <c r="J64" s="454">
        <f>I64</f>
        <v>1674.7681631203632</v>
      </c>
    </row>
    <row r="65" spans="2:10" x14ac:dyDescent="0.25">
      <c r="B65" s="1">
        <v>2</v>
      </c>
      <c r="C65" s="453" t="s">
        <v>1126</v>
      </c>
      <c r="D65" s="454">
        <f>'[73]PP Summary'!E24</f>
        <v>863.40500999999995</v>
      </c>
      <c r="E65" s="455"/>
      <c r="F65" s="454">
        <f>'[73]PP Summary'!F24</f>
        <v>876.47439750000001</v>
      </c>
      <c r="G65" s="454">
        <f t="shared" ref="G65:G74" si="17">F65-D65</f>
        <v>13.069387500000062</v>
      </c>
      <c r="H65" s="455"/>
      <c r="I65" s="454">
        <f t="shared" si="16"/>
        <v>13.069387500000062</v>
      </c>
      <c r="J65" s="454">
        <f t="shared" ref="J65:J76" si="18">I65</f>
        <v>13.069387500000062</v>
      </c>
    </row>
    <row r="66" spans="2:10" x14ac:dyDescent="0.25">
      <c r="B66" s="1">
        <v>3</v>
      </c>
      <c r="C66" s="453" t="s">
        <v>1127</v>
      </c>
      <c r="D66" s="454">
        <f>'[73]PP Summary'!E25</f>
        <v>6262.6176749999995</v>
      </c>
      <c r="E66" s="455"/>
      <c r="F66" s="454">
        <f>'[73]PP Summary'!F25</f>
        <v>6046.2256583879025</v>
      </c>
      <c r="G66" s="454">
        <f t="shared" si="17"/>
        <v>-216.392016612097</v>
      </c>
      <c r="H66" s="455"/>
      <c r="I66" s="454">
        <f t="shared" si="16"/>
        <v>-216.392016612097</v>
      </c>
      <c r="J66" s="454">
        <f t="shared" si="18"/>
        <v>-216.392016612097</v>
      </c>
    </row>
    <row r="67" spans="2:10" x14ac:dyDescent="0.25">
      <c r="B67" s="1">
        <v>4</v>
      </c>
      <c r="C67" s="453" t="s">
        <v>1128</v>
      </c>
      <c r="D67" s="454">
        <f>'[73]PP Summary'!E26</f>
        <v>3487.2100000000005</v>
      </c>
      <c r="E67" s="455"/>
      <c r="F67" s="454">
        <f>'[73]PP Summary'!F26</f>
        <v>3768.6125395523732</v>
      </c>
      <c r="G67" s="454">
        <f t="shared" si="17"/>
        <v>281.40253955237267</v>
      </c>
      <c r="H67" s="455"/>
      <c r="I67" s="454">
        <f t="shared" si="16"/>
        <v>281.40253955237267</v>
      </c>
      <c r="J67" s="454">
        <f t="shared" si="18"/>
        <v>281.40253955237267</v>
      </c>
    </row>
    <row r="68" spans="2:10" x14ac:dyDescent="0.25">
      <c r="B68" s="1">
        <v>5</v>
      </c>
      <c r="C68" s="453" t="s">
        <v>403</v>
      </c>
      <c r="D68" s="454">
        <f>'[73]PP Summary'!E27</f>
        <v>6946.5646500000003</v>
      </c>
      <c r="E68" s="456"/>
      <c r="F68" s="454">
        <f>'[73]PP Summary'!F27</f>
        <v>5403.5723941246524</v>
      </c>
      <c r="G68" s="454">
        <f t="shared" si="17"/>
        <v>-1542.9922558753478</v>
      </c>
      <c r="H68" s="456"/>
      <c r="I68" s="454">
        <f t="shared" si="16"/>
        <v>-1542.9922558753478</v>
      </c>
      <c r="J68" s="454">
        <f t="shared" si="18"/>
        <v>-1542.9922558753478</v>
      </c>
    </row>
    <row r="69" spans="2:10" x14ac:dyDescent="0.25">
      <c r="B69" s="1">
        <v>6</v>
      </c>
      <c r="C69" s="453" t="s">
        <v>1129</v>
      </c>
      <c r="D69" s="454">
        <f>'[73]PP Summary'!E28</f>
        <v>371.72794999999996</v>
      </c>
      <c r="E69" s="455"/>
      <c r="F69" s="454">
        <f>'[73]PP Summary'!F28</f>
        <v>5975.981289099479</v>
      </c>
      <c r="G69" s="454">
        <f t="shared" si="17"/>
        <v>5604.2533390994795</v>
      </c>
      <c r="H69" s="455"/>
      <c r="I69" s="454">
        <f t="shared" si="16"/>
        <v>5604.2533390994795</v>
      </c>
      <c r="J69" s="454">
        <f t="shared" si="18"/>
        <v>5604.2533390994795</v>
      </c>
    </row>
    <row r="70" spans="2:10" x14ac:dyDescent="0.25">
      <c r="B70" s="1">
        <v>7</v>
      </c>
      <c r="C70" s="453" t="s">
        <v>1130</v>
      </c>
      <c r="D70" s="454">
        <f>'[73]PP Summary'!E29</f>
        <v>-1313.6551099999999</v>
      </c>
      <c r="E70" s="455"/>
      <c r="F70" s="454">
        <f>'[73]PP Summary'!F29</f>
        <v>-518.72045577026427</v>
      </c>
      <c r="G70" s="454">
        <f t="shared" si="17"/>
        <v>794.93465422973566</v>
      </c>
      <c r="H70" s="455"/>
      <c r="I70" s="454">
        <f t="shared" si="16"/>
        <v>794.93465422973566</v>
      </c>
      <c r="J70" s="454">
        <f t="shared" si="18"/>
        <v>794.93465422973566</v>
      </c>
    </row>
    <row r="71" spans="2:10" x14ac:dyDescent="0.25">
      <c r="B71" s="1">
        <v>8</v>
      </c>
      <c r="C71" s="453" t="s">
        <v>1131</v>
      </c>
      <c r="D71" s="454">
        <f>'[73]PP Summary'!E30</f>
        <v>209.91000000000003</v>
      </c>
      <c r="E71" s="455"/>
      <c r="F71" s="454">
        <f>'[73]PP Summary'!F30</f>
        <v>0</v>
      </c>
      <c r="G71" s="454">
        <f t="shared" si="17"/>
        <v>-209.91000000000003</v>
      </c>
      <c r="H71" s="455"/>
      <c r="I71" s="454">
        <f t="shared" si="16"/>
        <v>-209.91000000000003</v>
      </c>
      <c r="J71" s="454">
        <f t="shared" si="18"/>
        <v>-209.91000000000003</v>
      </c>
    </row>
    <row r="72" spans="2:10" x14ac:dyDescent="0.25">
      <c r="B72" s="1">
        <v>9</v>
      </c>
      <c r="C72" s="453" t="s">
        <v>1132</v>
      </c>
      <c r="D72" s="454">
        <f>'[73]PP Summary'!E31</f>
        <v>972.86333500000001</v>
      </c>
      <c r="E72" s="456"/>
      <c r="F72" s="454">
        <f>'[73]PP Summary'!F31</f>
        <v>824.08043999999995</v>
      </c>
      <c r="G72" s="454">
        <f t="shared" si="17"/>
        <v>-148.78289500000005</v>
      </c>
      <c r="H72" s="456"/>
      <c r="I72" s="454">
        <f t="shared" si="16"/>
        <v>-148.78289500000005</v>
      </c>
      <c r="J72" s="454">
        <f t="shared" si="18"/>
        <v>-148.78289500000005</v>
      </c>
    </row>
    <row r="73" spans="2:10" ht="28" x14ac:dyDescent="0.25">
      <c r="B73" s="1">
        <v>10</v>
      </c>
      <c r="C73" s="453" t="s">
        <v>1133</v>
      </c>
      <c r="D73" s="454">
        <f>'[73]PP Summary'!E32</f>
        <v>3785.06</v>
      </c>
      <c r="E73" s="456"/>
      <c r="F73" s="454">
        <f>'[73]PP Summary'!F32</f>
        <v>4417.517821211899</v>
      </c>
      <c r="G73" s="454">
        <f t="shared" si="17"/>
        <v>632.45782121189905</v>
      </c>
      <c r="H73" s="455"/>
      <c r="I73" s="454">
        <f t="shared" si="16"/>
        <v>632.45782121189905</v>
      </c>
      <c r="J73" s="454">
        <f t="shared" si="18"/>
        <v>632.45782121189905</v>
      </c>
    </row>
    <row r="74" spans="2:10" x14ac:dyDescent="0.25">
      <c r="B74" s="1">
        <v>11</v>
      </c>
      <c r="C74" s="453" t="s">
        <v>1134</v>
      </c>
      <c r="D74" s="454">
        <f>'[73]PP Summary'!E33</f>
        <v>0</v>
      </c>
      <c r="E74" s="458"/>
      <c r="F74" s="454">
        <f>'[73]PP Summary'!F33</f>
        <v>92.674778285399995</v>
      </c>
      <c r="G74" s="454">
        <f t="shared" si="17"/>
        <v>92.674778285399995</v>
      </c>
      <c r="H74" s="458"/>
      <c r="I74" s="454">
        <f t="shared" si="16"/>
        <v>92.674778285399995</v>
      </c>
      <c r="J74" s="454">
        <f t="shared" si="18"/>
        <v>92.674778285399995</v>
      </c>
    </row>
    <row r="75" spans="2:10" x14ac:dyDescent="0.25">
      <c r="B75" s="16"/>
      <c r="C75" s="459" t="s">
        <v>90</v>
      </c>
      <c r="D75" s="460">
        <f t="shared" ref="D75" si="19">SUM(D64:D74)</f>
        <v>29959.748640000002</v>
      </c>
      <c r="E75" s="460"/>
      <c r="F75" s="460">
        <f t="shared" ref="F75:G75" si="20">SUM(F64:F74)</f>
        <v>36935.232155511803</v>
      </c>
      <c r="G75" s="460">
        <f t="shared" si="20"/>
        <v>6975.4835155118053</v>
      </c>
      <c r="H75" s="460"/>
      <c r="I75" s="460">
        <f t="shared" ref="I75" si="21">SUM(I64:I74)</f>
        <v>6975.4835155118053</v>
      </c>
      <c r="J75" s="461">
        <f t="shared" si="18"/>
        <v>6975.4835155118053</v>
      </c>
    </row>
    <row r="76" spans="2:10" x14ac:dyDescent="0.25">
      <c r="B76" s="16"/>
      <c r="C76" s="459" t="s">
        <v>1139</v>
      </c>
      <c r="D76" s="462"/>
      <c r="E76" s="462"/>
      <c r="F76" s="460"/>
      <c r="G76" s="460">
        <f>G75</f>
        <v>6975.4835155118053</v>
      </c>
      <c r="H76" s="462"/>
      <c r="I76" s="460">
        <f>G76</f>
        <v>6975.4835155118053</v>
      </c>
      <c r="J76" s="461">
        <f t="shared" si="18"/>
        <v>6975.4835155118053</v>
      </c>
    </row>
  </sheetData>
  <mergeCells count="1">
    <mergeCell ref="B2:O2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2:P12"/>
  <sheetViews>
    <sheetView showGridLines="0" workbookViewId="0">
      <selection activeCell="D8" sqref="D8"/>
    </sheetView>
  </sheetViews>
  <sheetFormatPr defaultColWidth="9.1796875" defaultRowHeight="14" x14ac:dyDescent="0.25"/>
  <cols>
    <col min="1" max="1" width="9.1796875" style="4"/>
    <col min="2" max="2" width="7.453125" style="4" customWidth="1"/>
    <col min="3" max="3" width="60.54296875" style="4" customWidth="1"/>
    <col min="4" max="4" width="13.81640625" style="4" customWidth="1"/>
    <col min="5" max="6" width="9.1796875" style="4"/>
    <col min="7" max="7" width="10" style="4" bestFit="1" customWidth="1"/>
    <col min="8" max="16384" width="9.1796875" style="4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C3" s="25" t="s">
        <v>1141</v>
      </c>
    </row>
    <row r="4" spans="2:16" x14ac:dyDescent="0.25">
      <c r="D4" s="14" t="s">
        <v>101</v>
      </c>
    </row>
    <row r="5" spans="2:16" x14ac:dyDescent="0.25">
      <c r="B5" s="7" t="s">
        <v>2</v>
      </c>
      <c r="C5" s="6" t="s">
        <v>102</v>
      </c>
      <c r="D5" s="7" t="s">
        <v>602</v>
      </c>
    </row>
    <row r="6" spans="2:16" x14ac:dyDescent="0.25">
      <c r="B6" s="10">
        <v>1</v>
      </c>
      <c r="C6" s="16" t="s">
        <v>1142</v>
      </c>
      <c r="D6" s="463">
        <f>'F26-Year(n+1)(Current Tariff)xx'!N221</f>
        <v>34656.848340594486</v>
      </c>
    </row>
    <row r="7" spans="2:16" x14ac:dyDescent="0.25">
      <c r="B7" s="10">
        <f>B6+1</f>
        <v>2</v>
      </c>
      <c r="C7" s="16" t="s">
        <v>1143</v>
      </c>
      <c r="D7" s="463">
        <f>'F26-Year(n+1)(Proposed Tariff)'!O221</f>
        <v>33013.819748482805</v>
      </c>
      <c r="E7" s="90"/>
      <c r="G7" s="90"/>
    </row>
    <row r="8" spans="2:16" x14ac:dyDescent="0.25">
      <c r="B8" s="10">
        <f>B7+1</f>
        <v>3</v>
      </c>
      <c r="C8" s="16" t="s">
        <v>1144</v>
      </c>
      <c r="D8" s="477">
        <f>-'[52]TGSPDCL (3)'!$H$37</f>
        <v>0</v>
      </c>
      <c r="E8" s="90"/>
    </row>
    <row r="9" spans="2:16" x14ac:dyDescent="0.25">
      <c r="B9" s="10">
        <f>B8+1</f>
        <v>4</v>
      </c>
      <c r="C9" s="16" t="s">
        <v>1145</v>
      </c>
      <c r="D9" s="463">
        <v>0</v>
      </c>
      <c r="G9" s="90"/>
    </row>
    <row r="11" spans="2:16" x14ac:dyDescent="0.25">
      <c r="B11" s="22" t="s">
        <v>202</v>
      </c>
    </row>
    <row r="12" spans="2:16" x14ac:dyDescent="0.25">
      <c r="B12" s="24">
        <v>1</v>
      </c>
      <c r="C12" s="4" t="s">
        <v>1146</v>
      </c>
    </row>
  </sheetData>
  <mergeCells count="1">
    <mergeCell ref="B2:P2"/>
  </mergeCells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2:P134"/>
  <sheetViews>
    <sheetView showGridLines="0" zoomScale="70" zoomScaleNormal="70" workbookViewId="0">
      <pane xSplit="3" ySplit="7" topLeftCell="H104" activePane="bottomRight" state="frozen"/>
      <selection pane="topRight" activeCell="D1" sqref="D1"/>
      <selection pane="bottomLeft" activeCell="A8" sqref="A8"/>
      <selection pane="bottomRight" activeCell="I109" sqref="I109"/>
    </sheetView>
  </sheetViews>
  <sheetFormatPr defaultColWidth="9.1796875" defaultRowHeight="14" x14ac:dyDescent="0.25"/>
  <cols>
    <col min="1" max="1" width="9.1796875" style="86"/>
    <col min="2" max="2" width="31.81640625" style="86" customWidth="1"/>
    <col min="3" max="3" width="45.1796875" style="86" customWidth="1"/>
    <col min="4" max="4" width="10.54296875" style="86" customWidth="1"/>
    <col min="5" max="5" width="30.81640625" style="86" customWidth="1"/>
    <col min="6" max="6" width="21.1796875" style="86" customWidth="1"/>
    <col min="7" max="7" width="9.81640625" style="86" hidden="1" customWidth="1"/>
    <col min="8" max="8" width="28.1796875" style="86" customWidth="1"/>
    <col min="9" max="9" width="21.1796875" style="86" customWidth="1"/>
    <col min="10" max="10" width="9.81640625" style="86" hidden="1" customWidth="1"/>
    <col min="11" max="11" width="28.54296875" style="86" hidden="1" customWidth="1"/>
    <col min="12" max="12" width="21.1796875" style="86" hidden="1" customWidth="1"/>
    <col min="13" max="13" width="9.81640625" style="86" hidden="1" customWidth="1"/>
    <col min="14" max="14" width="35.54296875" style="86" customWidth="1"/>
    <col min="15" max="15" width="21.1796875" style="86" customWidth="1"/>
    <col min="16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25" t="s">
        <v>927</v>
      </c>
    </row>
    <row r="5" spans="2:16" x14ac:dyDescent="0.25">
      <c r="B5" s="1133" t="s">
        <v>136</v>
      </c>
      <c r="C5" s="1134"/>
      <c r="D5" s="985" t="s">
        <v>928</v>
      </c>
      <c r="E5" s="985"/>
      <c r="F5" s="985"/>
      <c r="G5" s="985" t="s">
        <v>929</v>
      </c>
      <c r="H5" s="985"/>
      <c r="I5" s="985"/>
      <c r="J5" s="985" t="s">
        <v>930</v>
      </c>
      <c r="K5" s="985"/>
      <c r="L5" s="985"/>
      <c r="M5" s="985" t="s">
        <v>931</v>
      </c>
      <c r="N5" s="985"/>
      <c r="O5" s="985"/>
    </row>
    <row r="6" spans="2:16" ht="30" customHeight="1" x14ac:dyDescent="0.25">
      <c r="B6" s="1135"/>
      <c r="C6" s="1136"/>
      <c r="D6" s="1158" t="s">
        <v>932</v>
      </c>
      <c r="E6" s="1159"/>
      <c r="F6" s="174" t="s">
        <v>933</v>
      </c>
      <c r="G6" s="1158" t="s">
        <v>932</v>
      </c>
      <c r="H6" s="1159"/>
      <c r="I6" s="174" t="s">
        <v>933</v>
      </c>
      <c r="J6" s="1158" t="s">
        <v>932</v>
      </c>
      <c r="K6" s="1159"/>
      <c r="L6" s="174" t="s">
        <v>933</v>
      </c>
      <c r="M6" s="1158" t="s">
        <v>932</v>
      </c>
      <c r="N6" s="1159"/>
      <c r="O6" s="174" t="s">
        <v>933</v>
      </c>
    </row>
    <row r="7" spans="2:16" x14ac:dyDescent="0.25">
      <c r="B7" s="1135"/>
      <c r="C7" s="1136"/>
      <c r="D7" s="173" t="s">
        <v>934</v>
      </c>
      <c r="E7" s="173" t="s">
        <v>935</v>
      </c>
      <c r="F7" s="114" t="s">
        <v>936</v>
      </c>
      <c r="G7" s="173" t="s">
        <v>934</v>
      </c>
      <c r="H7" s="173" t="s">
        <v>935</v>
      </c>
      <c r="I7" s="114" t="s">
        <v>936</v>
      </c>
      <c r="J7" s="173" t="s">
        <v>934</v>
      </c>
      <c r="K7" s="173" t="s">
        <v>935</v>
      </c>
      <c r="L7" s="114" t="s">
        <v>936</v>
      </c>
      <c r="M7" s="173" t="s">
        <v>934</v>
      </c>
      <c r="N7" s="173" t="s">
        <v>935</v>
      </c>
      <c r="O7" s="114" t="s">
        <v>936</v>
      </c>
    </row>
    <row r="8" spans="2:16" x14ac:dyDescent="0.25">
      <c r="B8" s="935" t="s">
        <v>827</v>
      </c>
      <c r="C8" s="936"/>
      <c r="D8" s="109"/>
      <c r="E8" s="109"/>
      <c r="F8" s="109"/>
      <c r="G8" s="17"/>
      <c r="H8" s="17"/>
      <c r="I8" s="17"/>
      <c r="J8" s="17"/>
      <c r="K8" s="17"/>
      <c r="L8" s="17"/>
      <c r="M8" s="17"/>
      <c r="N8" s="17"/>
      <c r="O8" s="17"/>
    </row>
    <row r="9" spans="2:16" x14ac:dyDescent="0.25">
      <c r="B9" s="211" t="s">
        <v>937</v>
      </c>
      <c r="C9" s="84"/>
      <c r="D9" s="84"/>
      <c r="E9" s="84"/>
      <c r="F9" s="84"/>
      <c r="G9" s="17"/>
      <c r="H9" s="17"/>
      <c r="I9" s="17"/>
      <c r="J9" s="17"/>
      <c r="K9" s="17"/>
      <c r="L9" s="17"/>
      <c r="M9" s="17"/>
      <c r="N9" s="17"/>
      <c r="O9" s="17"/>
    </row>
    <row r="10" spans="2:16" x14ac:dyDescent="0.25">
      <c r="B10" s="210" t="s">
        <v>938</v>
      </c>
      <c r="C10" s="84"/>
      <c r="D10" s="16"/>
      <c r="E10" s="84"/>
      <c r="F10" s="84"/>
      <c r="G10" s="17"/>
      <c r="H10" s="17"/>
      <c r="I10" s="17"/>
      <c r="J10" s="17"/>
      <c r="K10" s="17"/>
      <c r="L10" s="17"/>
      <c r="M10" s="17"/>
      <c r="N10" s="17"/>
      <c r="O10" s="17"/>
    </row>
    <row r="11" spans="2:16" x14ac:dyDescent="0.25">
      <c r="B11" s="209" t="s">
        <v>939</v>
      </c>
      <c r="C11" s="84"/>
      <c r="D11" s="10" t="s">
        <v>940</v>
      </c>
      <c r="E11" s="10">
        <v>10</v>
      </c>
      <c r="F11" s="145">
        <v>1.95</v>
      </c>
      <c r="G11" s="10" t="s">
        <v>940</v>
      </c>
      <c r="H11" s="10">
        <v>10</v>
      </c>
      <c r="I11" s="145">
        <v>1.95</v>
      </c>
      <c r="J11" s="10" t="s">
        <v>940</v>
      </c>
      <c r="K11" s="10">
        <v>10</v>
      </c>
      <c r="L11" s="145">
        <f>I11+[74]FCRT_SPDCL!$K$4</f>
        <v>3.8173049808386912</v>
      </c>
      <c r="M11" s="10" t="s">
        <v>940</v>
      </c>
      <c r="N11" s="10">
        <v>50</v>
      </c>
      <c r="O11" s="145">
        <v>1.95</v>
      </c>
    </row>
    <row r="12" spans="2:16" x14ac:dyDescent="0.25">
      <c r="B12" s="209" t="s">
        <v>941</v>
      </c>
      <c r="C12" s="84"/>
      <c r="D12" s="10" t="s">
        <v>940</v>
      </c>
      <c r="E12" s="10">
        <v>10</v>
      </c>
      <c r="F12" s="145">
        <v>3.1</v>
      </c>
      <c r="G12" s="10" t="s">
        <v>940</v>
      </c>
      <c r="H12" s="10">
        <v>10</v>
      </c>
      <c r="I12" s="145">
        <v>3.1</v>
      </c>
      <c r="J12" s="10" t="s">
        <v>940</v>
      </c>
      <c r="K12" s="10">
        <v>10</v>
      </c>
      <c r="L12" s="145">
        <f>I12+[74]FCRT_SPDCL!$K$4</f>
        <v>4.9673049808386915</v>
      </c>
      <c r="M12" s="10" t="s">
        <v>940</v>
      </c>
      <c r="N12" s="10">
        <v>50</v>
      </c>
      <c r="O12" s="145">
        <v>3.1</v>
      </c>
    </row>
    <row r="13" spans="2:16" x14ac:dyDescent="0.25">
      <c r="B13" s="210" t="s">
        <v>942</v>
      </c>
      <c r="C13" s="84"/>
      <c r="D13" s="10"/>
      <c r="E13" s="10"/>
      <c r="F13" s="145"/>
      <c r="G13" s="17"/>
      <c r="H13" s="17"/>
      <c r="I13" s="17"/>
      <c r="J13" s="17"/>
      <c r="K13" s="17"/>
      <c r="L13" s="17"/>
      <c r="M13" s="17"/>
      <c r="N13" s="17"/>
      <c r="O13" s="17"/>
    </row>
    <row r="14" spans="2:16" x14ac:dyDescent="0.25">
      <c r="B14" s="209" t="s">
        <v>943</v>
      </c>
      <c r="C14" s="84"/>
      <c r="D14" s="10" t="s">
        <v>940</v>
      </c>
      <c r="E14" s="10">
        <v>10</v>
      </c>
      <c r="F14" s="145">
        <v>3.4</v>
      </c>
      <c r="G14" s="10" t="s">
        <v>940</v>
      </c>
      <c r="H14" s="10">
        <v>10</v>
      </c>
      <c r="I14" s="145">
        <v>3.4</v>
      </c>
      <c r="J14" s="10" t="s">
        <v>940</v>
      </c>
      <c r="K14" s="10">
        <v>10</v>
      </c>
      <c r="L14" s="145">
        <f>I14+[74]FCRT_SPDCL!$K$4</f>
        <v>5.2673049808386914</v>
      </c>
      <c r="M14" s="10" t="s">
        <v>940</v>
      </c>
      <c r="N14" s="10">
        <v>50</v>
      </c>
      <c r="O14" s="145">
        <v>3.4</v>
      </c>
    </row>
    <row r="15" spans="2:16" x14ac:dyDescent="0.25">
      <c r="B15" s="209" t="s">
        <v>944</v>
      </c>
      <c r="C15" s="84"/>
      <c r="D15" s="10" t="s">
        <v>940</v>
      </c>
      <c r="E15" s="10">
        <v>10</v>
      </c>
      <c r="F15" s="145">
        <v>4.8</v>
      </c>
      <c r="G15" s="10" t="s">
        <v>940</v>
      </c>
      <c r="H15" s="10">
        <v>10</v>
      </c>
      <c r="I15" s="145">
        <v>4.8</v>
      </c>
      <c r="J15" s="10" t="s">
        <v>940</v>
      </c>
      <c r="K15" s="10">
        <v>10</v>
      </c>
      <c r="L15" s="145">
        <f>I15+[74]FCRT_SPDCL!$K$4</f>
        <v>6.6673049808386908</v>
      </c>
      <c r="M15" s="10" t="s">
        <v>940</v>
      </c>
      <c r="N15" s="10">
        <v>50</v>
      </c>
      <c r="O15" s="145">
        <v>4.8</v>
      </c>
    </row>
    <row r="16" spans="2:16" x14ac:dyDescent="0.25">
      <c r="B16" s="210" t="s">
        <v>945</v>
      </c>
      <c r="C16" s="84"/>
      <c r="D16" s="10"/>
      <c r="E16" s="10"/>
      <c r="F16" s="145"/>
      <c r="G16" s="17"/>
      <c r="H16" s="17"/>
      <c r="I16" s="17"/>
      <c r="J16" s="17"/>
      <c r="K16" s="17"/>
      <c r="L16" s="17"/>
      <c r="M16" s="17"/>
      <c r="N16" s="17"/>
      <c r="O16" s="17"/>
    </row>
    <row r="17" spans="2:15" x14ac:dyDescent="0.25">
      <c r="B17" s="209" t="s">
        <v>946</v>
      </c>
      <c r="C17" s="84"/>
      <c r="D17" s="10" t="s">
        <v>940</v>
      </c>
      <c r="E17" s="10">
        <v>10</v>
      </c>
      <c r="F17" s="145">
        <v>5.0999999999999996</v>
      </c>
      <c r="G17" s="10" t="s">
        <v>940</v>
      </c>
      <c r="H17" s="10">
        <v>10</v>
      </c>
      <c r="I17" s="145">
        <v>5.0999999999999996</v>
      </c>
      <c r="J17" s="10" t="s">
        <v>940</v>
      </c>
      <c r="K17" s="10">
        <v>10</v>
      </c>
      <c r="L17" s="145">
        <f>I17+[74]FCRT_SPDCL!$K$4</f>
        <v>6.9673049808386907</v>
      </c>
      <c r="M17" s="10" t="s">
        <v>940</v>
      </c>
      <c r="N17" s="10">
        <v>50</v>
      </c>
      <c r="O17" s="145">
        <v>5.0999999999999996</v>
      </c>
    </row>
    <row r="18" spans="2:15" x14ac:dyDescent="0.25">
      <c r="B18" s="209" t="s">
        <v>947</v>
      </c>
      <c r="C18" s="84"/>
      <c r="D18" s="10" t="s">
        <v>940</v>
      </c>
      <c r="E18" s="10">
        <v>10</v>
      </c>
      <c r="F18" s="145">
        <v>7.7</v>
      </c>
      <c r="G18" s="10" t="s">
        <v>940</v>
      </c>
      <c r="H18" s="10">
        <v>10</v>
      </c>
      <c r="I18" s="145">
        <v>7.7</v>
      </c>
      <c r="J18" s="10" t="s">
        <v>940</v>
      </c>
      <c r="K18" s="10">
        <v>10</v>
      </c>
      <c r="L18" s="145">
        <f>I18+[74]FCRT_SPDCL!$K$4</f>
        <v>9.5673049808386921</v>
      </c>
      <c r="M18" s="10" t="s">
        <v>940</v>
      </c>
      <c r="N18" s="10">
        <v>50</v>
      </c>
      <c r="O18" s="145">
        <v>7.7</v>
      </c>
    </row>
    <row r="19" spans="2:15" x14ac:dyDescent="0.25">
      <c r="B19" s="209" t="s">
        <v>948</v>
      </c>
      <c r="C19" s="84"/>
      <c r="D19" s="10" t="s">
        <v>940</v>
      </c>
      <c r="E19" s="10">
        <v>10</v>
      </c>
      <c r="F19" s="202">
        <v>9</v>
      </c>
      <c r="G19" s="10" t="s">
        <v>940</v>
      </c>
      <c r="H19" s="10">
        <v>10</v>
      </c>
      <c r="I19" s="202">
        <v>9</v>
      </c>
      <c r="J19" s="10" t="s">
        <v>940</v>
      </c>
      <c r="K19" s="10">
        <v>10</v>
      </c>
      <c r="L19" s="145">
        <f>I19+[74]FCRT_SPDCL!$K$4</f>
        <v>10.867304980838691</v>
      </c>
      <c r="M19" s="10" t="s">
        <v>940</v>
      </c>
      <c r="N19" s="10">
        <v>50</v>
      </c>
      <c r="O19" s="202">
        <v>9</v>
      </c>
    </row>
    <row r="20" spans="2:15" x14ac:dyDescent="0.25">
      <c r="B20" s="209" t="s">
        <v>949</v>
      </c>
      <c r="C20" s="84"/>
      <c r="D20" s="10" t="s">
        <v>940</v>
      </c>
      <c r="E20" s="10">
        <v>10</v>
      </c>
      <c r="F20" s="202">
        <v>9.5</v>
      </c>
      <c r="G20" s="10" t="s">
        <v>940</v>
      </c>
      <c r="H20" s="10">
        <v>10</v>
      </c>
      <c r="I20" s="202">
        <v>9.5</v>
      </c>
      <c r="J20" s="10" t="s">
        <v>940</v>
      </c>
      <c r="K20" s="10">
        <v>10</v>
      </c>
      <c r="L20" s="145">
        <f>I20+[74]FCRT_SPDCL!$K$4</f>
        <v>11.367304980838691</v>
      </c>
      <c r="M20" s="10" t="s">
        <v>940</v>
      </c>
      <c r="N20" s="10">
        <v>50</v>
      </c>
      <c r="O20" s="202">
        <v>9.5</v>
      </c>
    </row>
    <row r="21" spans="2:15" x14ac:dyDescent="0.25">
      <c r="B21" s="209" t="s">
        <v>950</v>
      </c>
      <c r="C21" s="84"/>
      <c r="D21" s="10" t="s">
        <v>940</v>
      </c>
      <c r="E21" s="88">
        <v>10</v>
      </c>
      <c r="F21" s="202">
        <v>10</v>
      </c>
      <c r="G21" s="10" t="s">
        <v>940</v>
      </c>
      <c r="H21" s="88">
        <v>10</v>
      </c>
      <c r="I21" s="202">
        <v>10</v>
      </c>
      <c r="J21" s="10" t="s">
        <v>940</v>
      </c>
      <c r="K21" s="88">
        <v>10</v>
      </c>
      <c r="L21" s="145">
        <f>I21+[74]FCRT_SPDCL!$K$4</f>
        <v>11.867304980838691</v>
      </c>
      <c r="M21" s="10" t="s">
        <v>940</v>
      </c>
      <c r="N21" s="10">
        <v>50</v>
      </c>
      <c r="O21" s="202">
        <v>10</v>
      </c>
    </row>
    <row r="22" spans="2:15" x14ac:dyDescent="0.25">
      <c r="B22" s="28" t="s">
        <v>951</v>
      </c>
      <c r="C22" s="16"/>
      <c r="D22" s="10"/>
      <c r="E22" s="88"/>
      <c r="F22" s="202"/>
      <c r="G22" s="17"/>
      <c r="H22" s="17"/>
      <c r="I22" s="17"/>
      <c r="J22" s="17"/>
      <c r="K22" s="17"/>
      <c r="L22" s="17"/>
      <c r="M22" s="17"/>
      <c r="N22" s="17"/>
      <c r="O22" s="17"/>
    </row>
    <row r="23" spans="2:15" x14ac:dyDescent="0.25">
      <c r="B23" s="205" t="s">
        <v>952</v>
      </c>
      <c r="C23" s="16"/>
      <c r="D23" s="10"/>
      <c r="E23" s="88"/>
      <c r="F23" s="202"/>
      <c r="G23" s="17"/>
      <c r="H23" s="17"/>
      <c r="I23" s="17"/>
      <c r="J23" s="17"/>
      <c r="K23" s="17"/>
      <c r="L23" s="17"/>
      <c r="M23" s="17"/>
      <c r="N23" s="17"/>
      <c r="O23" s="17"/>
    </row>
    <row r="24" spans="2:15" x14ac:dyDescent="0.25">
      <c r="B24" s="208" t="s">
        <v>939</v>
      </c>
      <c r="C24" s="16"/>
      <c r="D24" s="10" t="s">
        <v>940</v>
      </c>
      <c r="E24" s="88">
        <v>60</v>
      </c>
      <c r="F24" s="202">
        <v>7</v>
      </c>
      <c r="G24" s="10" t="s">
        <v>940</v>
      </c>
      <c r="H24" s="88">
        <v>60</v>
      </c>
      <c r="I24" s="202">
        <v>7</v>
      </c>
      <c r="J24" s="10" t="s">
        <v>940</v>
      </c>
      <c r="K24" s="88">
        <v>60</v>
      </c>
      <c r="L24" s="202">
        <v>7</v>
      </c>
      <c r="M24" s="10" t="s">
        <v>940</v>
      </c>
      <c r="N24" s="88">
        <v>125</v>
      </c>
      <c r="O24" s="202">
        <v>7</v>
      </c>
    </row>
    <row r="25" spans="2:15" x14ac:dyDescent="0.25">
      <c r="B25" s="205" t="s">
        <v>953</v>
      </c>
      <c r="C25" s="16"/>
      <c r="D25" s="10"/>
      <c r="E25" s="88"/>
      <c r="F25" s="202"/>
      <c r="G25" s="17"/>
      <c r="H25" s="17"/>
      <c r="I25" s="17"/>
      <c r="J25" s="17"/>
      <c r="K25" s="17"/>
      <c r="L25" s="17"/>
      <c r="M25" s="17"/>
      <c r="N25" s="17"/>
      <c r="O25" s="17"/>
    </row>
    <row r="26" spans="2:15" x14ac:dyDescent="0.25">
      <c r="B26" s="207" t="s">
        <v>943</v>
      </c>
      <c r="C26" s="16"/>
      <c r="D26" s="10" t="s">
        <v>940</v>
      </c>
      <c r="E26" s="88">
        <v>70</v>
      </c>
      <c r="F26" s="202">
        <v>8.5</v>
      </c>
      <c r="G26" s="10" t="s">
        <v>940</v>
      </c>
      <c r="H26" s="88">
        <v>70</v>
      </c>
      <c r="I26" s="202">
        <v>8.5</v>
      </c>
      <c r="J26" s="10" t="s">
        <v>940</v>
      </c>
      <c r="K26" s="88">
        <v>70</v>
      </c>
      <c r="L26" s="202">
        <v>8.5</v>
      </c>
      <c r="M26" s="10" t="s">
        <v>940</v>
      </c>
      <c r="N26" s="88">
        <v>150</v>
      </c>
      <c r="O26" s="202">
        <v>8.5</v>
      </c>
    </row>
    <row r="27" spans="2:15" x14ac:dyDescent="0.25">
      <c r="B27" s="207" t="s">
        <v>954</v>
      </c>
      <c r="C27" s="16"/>
      <c r="D27" s="10" t="s">
        <v>940</v>
      </c>
      <c r="E27" s="88">
        <v>70</v>
      </c>
      <c r="F27" s="202">
        <v>9.9</v>
      </c>
      <c r="G27" s="10" t="s">
        <v>940</v>
      </c>
      <c r="H27" s="88">
        <v>70</v>
      </c>
      <c r="I27" s="202">
        <v>9.9</v>
      </c>
      <c r="J27" s="10" t="s">
        <v>940</v>
      </c>
      <c r="K27" s="88">
        <v>70</v>
      </c>
      <c r="L27" s="202">
        <v>9.9</v>
      </c>
      <c r="M27" s="10" t="s">
        <v>940</v>
      </c>
      <c r="N27" s="88">
        <v>150</v>
      </c>
      <c r="O27" s="202">
        <v>9.9</v>
      </c>
    </row>
    <row r="28" spans="2:15" x14ac:dyDescent="0.25">
      <c r="B28" s="207" t="s">
        <v>955</v>
      </c>
      <c r="C28" s="16"/>
      <c r="D28" s="10" t="s">
        <v>940</v>
      </c>
      <c r="E28" s="88">
        <v>70</v>
      </c>
      <c r="F28" s="202">
        <v>10.4</v>
      </c>
      <c r="G28" s="10" t="s">
        <v>940</v>
      </c>
      <c r="H28" s="88">
        <v>70</v>
      </c>
      <c r="I28" s="202">
        <v>10.4</v>
      </c>
      <c r="J28" s="10" t="s">
        <v>940</v>
      </c>
      <c r="K28" s="88">
        <v>70</v>
      </c>
      <c r="L28" s="202">
        <v>10.4</v>
      </c>
      <c r="M28" s="10" t="s">
        <v>940</v>
      </c>
      <c r="N28" s="88">
        <v>150</v>
      </c>
      <c r="O28" s="202">
        <v>10.4</v>
      </c>
    </row>
    <row r="29" spans="2:15" x14ac:dyDescent="0.25">
      <c r="B29" s="207" t="s">
        <v>956</v>
      </c>
      <c r="C29" s="16"/>
      <c r="D29" s="10" t="s">
        <v>940</v>
      </c>
      <c r="E29" s="88">
        <v>70</v>
      </c>
      <c r="F29" s="202">
        <v>11</v>
      </c>
      <c r="G29" s="10" t="s">
        <v>940</v>
      </c>
      <c r="H29" s="88">
        <v>70</v>
      </c>
      <c r="I29" s="202">
        <v>11</v>
      </c>
      <c r="J29" s="10" t="s">
        <v>940</v>
      </c>
      <c r="K29" s="88">
        <v>70</v>
      </c>
      <c r="L29" s="202">
        <v>11</v>
      </c>
      <c r="M29" s="10" t="s">
        <v>940</v>
      </c>
      <c r="N29" s="88">
        <v>150</v>
      </c>
      <c r="O29" s="202">
        <v>11</v>
      </c>
    </row>
    <row r="30" spans="2:15" x14ac:dyDescent="0.25">
      <c r="B30" s="205" t="s">
        <v>957</v>
      </c>
      <c r="C30" s="16"/>
      <c r="D30" s="10" t="s">
        <v>940</v>
      </c>
      <c r="E30" s="88">
        <v>70</v>
      </c>
      <c r="F30" s="202">
        <v>13</v>
      </c>
      <c r="G30" s="10" t="s">
        <v>940</v>
      </c>
      <c r="H30" s="88">
        <v>70</v>
      </c>
      <c r="I30" s="202">
        <v>13</v>
      </c>
      <c r="J30" s="10" t="s">
        <v>940</v>
      </c>
      <c r="K30" s="88">
        <v>70</v>
      </c>
      <c r="L30" s="202">
        <v>13</v>
      </c>
      <c r="M30" s="10" t="s">
        <v>940</v>
      </c>
      <c r="N30" s="88">
        <v>150</v>
      </c>
      <c r="O30" s="202">
        <v>13</v>
      </c>
    </row>
    <row r="31" spans="2:15" x14ac:dyDescent="0.25">
      <c r="B31" s="205" t="s">
        <v>958</v>
      </c>
      <c r="C31" s="16"/>
      <c r="D31" s="10"/>
      <c r="E31" s="88"/>
      <c r="F31" s="202"/>
      <c r="G31" s="17"/>
      <c r="H31" s="17"/>
      <c r="I31" s="17"/>
      <c r="J31" s="17"/>
      <c r="K31" s="17"/>
      <c r="L31" s="17"/>
      <c r="M31" s="17"/>
      <c r="N31" s="17"/>
      <c r="O31" s="17"/>
    </row>
    <row r="32" spans="2:15" x14ac:dyDescent="0.25">
      <c r="B32" s="207" t="s">
        <v>939</v>
      </c>
      <c r="C32" s="16"/>
      <c r="D32" s="88" t="s">
        <v>940</v>
      </c>
      <c r="E32" s="88">
        <v>60</v>
      </c>
      <c r="F32" s="202">
        <v>5.3</v>
      </c>
      <c r="G32" s="88" t="s">
        <v>940</v>
      </c>
      <c r="H32" s="88">
        <v>60</v>
      </c>
      <c r="I32" s="202">
        <v>5.3</v>
      </c>
      <c r="J32" s="88" t="s">
        <v>940</v>
      </c>
      <c r="K32" s="88">
        <v>60</v>
      </c>
      <c r="L32" s="202">
        <v>5.3</v>
      </c>
      <c r="M32" s="88" t="s">
        <v>940</v>
      </c>
      <c r="N32" s="88">
        <v>60</v>
      </c>
      <c r="O32" s="202">
        <v>5.3</v>
      </c>
    </row>
    <row r="33" spans="2:15" x14ac:dyDescent="0.25">
      <c r="B33" s="207" t="s">
        <v>959</v>
      </c>
      <c r="C33" s="16"/>
      <c r="D33" s="88" t="s">
        <v>940</v>
      </c>
      <c r="E33" s="88">
        <v>60</v>
      </c>
      <c r="F33" s="202">
        <v>6.6</v>
      </c>
      <c r="G33" s="88" t="s">
        <v>940</v>
      </c>
      <c r="H33" s="88">
        <v>60</v>
      </c>
      <c r="I33" s="202">
        <v>6.6</v>
      </c>
      <c r="J33" s="88" t="s">
        <v>940</v>
      </c>
      <c r="K33" s="88">
        <v>60</v>
      </c>
      <c r="L33" s="202">
        <v>6.6</v>
      </c>
      <c r="M33" s="88" t="s">
        <v>940</v>
      </c>
      <c r="N33" s="88">
        <v>60</v>
      </c>
      <c r="O33" s="202">
        <v>6.6</v>
      </c>
    </row>
    <row r="34" spans="2:15" x14ac:dyDescent="0.25">
      <c r="B34" s="207" t="s">
        <v>960</v>
      </c>
      <c r="C34" s="16"/>
      <c r="D34" s="88" t="s">
        <v>940</v>
      </c>
      <c r="E34" s="88">
        <v>60</v>
      </c>
      <c r="F34" s="202">
        <v>7.5</v>
      </c>
      <c r="G34" s="88" t="s">
        <v>940</v>
      </c>
      <c r="H34" s="88">
        <v>60</v>
      </c>
      <c r="I34" s="202">
        <v>7.5</v>
      </c>
      <c r="J34" s="88" t="s">
        <v>940</v>
      </c>
      <c r="K34" s="88">
        <v>60</v>
      </c>
      <c r="L34" s="202">
        <v>7.5</v>
      </c>
      <c r="M34" s="88" t="s">
        <v>940</v>
      </c>
      <c r="N34" s="88">
        <v>60</v>
      </c>
      <c r="O34" s="202">
        <v>7.5</v>
      </c>
    </row>
    <row r="35" spans="2:15" x14ac:dyDescent="0.25">
      <c r="B35" s="28" t="s">
        <v>961</v>
      </c>
      <c r="C35" s="16"/>
      <c r="D35" s="88"/>
      <c r="E35" s="88"/>
      <c r="F35" s="202"/>
      <c r="G35" s="17"/>
      <c r="H35" s="17"/>
      <c r="I35" s="17"/>
      <c r="J35" s="17"/>
      <c r="K35" s="17"/>
      <c r="L35" s="17"/>
      <c r="M35" s="17"/>
      <c r="N35" s="17"/>
      <c r="O35" s="17"/>
    </row>
    <row r="36" spans="2:15" x14ac:dyDescent="0.25">
      <c r="B36" s="207" t="s">
        <v>962</v>
      </c>
      <c r="C36" s="16"/>
      <c r="D36" s="88" t="s">
        <v>940</v>
      </c>
      <c r="E36" s="88">
        <v>75</v>
      </c>
      <c r="F36" s="202">
        <v>7.7</v>
      </c>
      <c r="G36" s="88" t="s">
        <v>940</v>
      </c>
      <c r="H36" s="88">
        <v>75</v>
      </c>
      <c r="I36" s="202">
        <v>7.7</v>
      </c>
      <c r="J36" s="88" t="s">
        <v>940</v>
      </c>
      <c r="K36" s="88">
        <v>75</v>
      </c>
      <c r="L36" s="202">
        <v>7.7</v>
      </c>
      <c r="M36" s="88" t="s">
        <v>940</v>
      </c>
      <c r="N36" s="88">
        <v>150</v>
      </c>
      <c r="O36" s="202">
        <v>7.7</v>
      </c>
    </row>
    <row r="37" spans="2:15" x14ac:dyDescent="0.25">
      <c r="B37" s="207" t="s">
        <v>963</v>
      </c>
      <c r="C37" s="16"/>
      <c r="D37" s="88" t="s">
        <v>940</v>
      </c>
      <c r="E37" s="88">
        <v>75</v>
      </c>
      <c r="F37" s="202">
        <v>8.4</v>
      </c>
      <c r="G37" s="88" t="s">
        <v>940</v>
      </c>
      <c r="H37" s="88">
        <v>75</v>
      </c>
      <c r="I37" s="202">
        <v>8.4</v>
      </c>
      <c r="J37" s="88" t="s">
        <v>940</v>
      </c>
      <c r="K37" s="88">
        <v>75</v>
      </c>
      <c r="L37" s="202">
        <v>8.4</v>
      </c>
      <c r="M37" s="88" t="s">
        <v>940</v>
      </c>
      <c r="N37" s="88">
        <v>150</v>
      </c>
      <c r="O37" s="202">
        <v>8.4</v>
      </c>
    </row>
    <row r="38" spans="2:15" x14ac:dyDescent="0.25">
      <c r="B38" s="207" t="s">
        <v>964</v>
      </c>
      <c r="C38" s="16"/>
      <c r="D38" s="88" t="s">
        <v>940</v>
      </c>
      <c r="E38" s="88">
        <v>36</v>
      </c>
      <c r="F38" s="202">
        <v>6.2</v>
      </c>
      <c r="G38" s="88" t="s">
        <v>940</v>
      </c>
      <c r="H38" s="88">
        <v>36</v>
      </c>
      <c r="I38" s="202">
        <v>6.2</v>
      </c>
      <c r="J38" s="88" t="s">
        <v>940</v>
      </c>
      <c r="K38" s="88">
        <v>36</v>
      </c>
      <c r="L38" s="202">
        <v>6.2</v>
      </c>
      <c r="M38" s="88" t="s">
        <v>940</v>
      </c>
      <c r="N38" s="88">
        <v>100</v>
      </c>
      <c r="O38" s="202">
        <v>6.2</v>
      </c>
    </row>
    <row r="39" spans="2:15" x14ac:dyDescent="0.25">
      <c r="B39" s="207" t="s">
        <v>965</v>
      </c>
      <c r="C39" s="16"/>
      <c r="D39" s="88" t="s">
        <v>940</v>
      </c>
      <c r="E39" s="88">
        <v>36</v>
      </c>
      <c r="F39" s="202">
        <v>6.2</v>
      </c>
      <c r="G39" s="88" t="s">
        <v>940</v>
      </c>
      <c r="H39" s="88">
        <v>36</v>
      </c>
      <c r="I39" s="202">
        <v>6.2</v>
      </c>
      <c r="J39" s="88" t="s">
        <v>940</v>
      </c>
      <c r="K39" s="88">
        <v>36</v>
      </c>
      <c r="L39" s="202">
        <v>6.2</v>
      </c>
      <c r="M39" s="88" t="s">
        <v>940</v>
      </c>
      <c r="N39" s="88">
        <v>100</v>
      </c>
      <c r="O39" s="202">
        <v>6.2</v>
      </c>
    </row>
    <row r="40" spans="2:15" x14ac:dyDescent="0.25">
      <c r="B40" s="207" t="s">
        <v>966</v>
      </c>
      <c r="C40" s="16"/>
      <c r="D40" s="88" t="s">
        <v>940</v>
      </c>
      <c r="E40" s="88">
        <v>65</v>
      </c>
      <c r="F40" s="202">
        <v>7</v>
      </c>
      <c r="G40" s="88" t="s">
        <v>940</v>
      </c>
      <c r="H40" s="88">
        <v>65</v>
      </c>
      <c r="I40" s="202">
        <v>7</v>
      </c>
      <c r="J40" s="88" t="s">
        <v>940</v>
      </c>
      <c r="K40" s="88">
        <v>65</v>
      </c>
      <c r="L40" s="202">
        <v>7</v>
      </c>
      <c r="M40" s="88" t="s">
        <v>940</v>
      </c>
      <c r="N40" s="88">
        <v>100</v>
      </c>
      <c r="O40" s="202">
        <v>7</v>
      </c>
    </row>
    <row r="41" spans="2:15" x14ac:dyDescent="0.25">
      <c r="B41" s="207" t="s">
        <v>967</v>
      </c>
      <c r="C41" s="16"/>
      <c r="D41" s="88" t="s">
        <v>940</v>
      </c>
      <c r="E41" s="88">
        <v>75</v>
      </c>
      <c r="F41" s="202">
        <v>7.3</v>
      </c>
      <c r="G41" s="88" t="s">
        <v>940</v>
      </c>
      <c r="H41" s="88">
        <v>75</v>
      </c>
      <c r="I41" s="202">
        <v>7.3</v>
      </c>
      <c r="J41" s="88" t="s">
        <v>940</v>
      </c>
      <c r="K41" s="88">
        <v>75</v>
      </c>
      <c r="L41" s="202">
        <v>7.3</v>
      </c>
      <c r="M41" s="88" t="s">
        <v>940</v>
      </c>
      <c r="N41" s="88">
        <v>150</v>
      </c>
      <c r="O41" s="202">
        <v>7.3</v>
      </c>
    </row>
    <row r="42" spans="2:15" x14ac:dyDescent="0.25">
      <c r="B42" s="28" t="s">
        <v>968</v>
      </c>
      <c r="C42" s="16"/>
      <c r="D42" s="88"/>
      <c r="E42" s="88"/>
      <c r="F42" s="202"/>
      <c r="G42" s="17"/>
      <c r="H42" s="17"/>
      <c r="I42" s="17"/>
      <c r="J42" s="17"/>
      <c r="K42" s="17"/>
      <c r="L42" s="17"/>
      <c r="M42" s="17"/>
      <c r="N42" s="17"/>
      <c r="O42" s="17"/>
    </row>
    <row r="43" spans="2:15" ht="57" customHeight="1" x14ac:dyDescent="0.25">
      <c r="B43" s="207" t="s">
        <v>155</v>
      </c>
      <c r="C43" s="16"/>
      <c r="D43" s="88" t="s">
        <v>940</v>
      </c>
      <c r="E43" s="206" t="s">
        <v>969</v>
      </c>
      <c r="F43" s="202">
        <v>4</v>
      </c>
      <c r="G43" s="88" t="s">
        <v>940</v>
      </c>
      <c r="H43" s="206" t="s">
        <v>969</v>
      </c>
      <c r="I43" s="202">
        <v>4</v>
      </c>
      <c r="J43" s="88" t="s">
        <v>940</v>
      </c>
      <c r="K43" s="206" t="s">
        <v>969</v>
      </c>
      <c r="L43" s="202">
        <v>4</v>
      </c>
      <c r="M43" s="88" t="s">
        <v>940</v>
      </c>
      <c r="N43" s="206" t="s">
        <v>969</v>
      </c>
      <c r="O43" s="202">
        <v>4</v>
      </c>
    </row>
    <row r="44" spans="2:15" ht="52.4" customHeight="1" x14ac:dyDescent="0.25">
      <c r="B44" s="207" t="s">
        <v>970</v>
      </c>
      <c r="C44" s="16"/>
      <c r="D44" s="88" t="s">
        <v>940</v>
      </c>
      <c r="E44" s="206" t="s">
        <v>969</v>
      </c>
      <c r="F44" s="202">
        <v>4</v>
      </c>
      <c r="G44" s="88" t="s">
        <v>940</v>
      </c>
      <c r="H44" s="206" t="s">
        <v>969</v>
      </c>
      <c r="I44" s="202">
        <v>4</v>
      </c>
      <c r="J44" s="88" t="s">
        <v>940</v>
      </c>
      <c r="K44" s="206" t="s">
        <v>969</v>
      </c>
      <c r="L44" s="202">
        <v>4</v>
      </c>
      <c r="M44" s="88" t="s">
        <v>940</v>
      </c>
      <c r="N44" s="206" t="s">
        <v>969</v>
      </c>
      <c r="O44" s="202">
        <v>4</v>
      </c>
    </row>
    <row r="45" spans="2:15" x14ac:dyDescent="0.25">
      <c r="B45" s="28" t="s">
        <v>971</v>
      </c>
      <c r="C45" s="16"/>
      <c r="D45" s="88"/>
      <c r="E45" s="88"/>
      <c r="F45" s="202"/>
      <c r="G45" s="17"/>
      <c r="H45" s="17"/>
      <c r="I45" s="17"/>
      <c r="J45" s="17"/>
      <c r="K45" s="17"/>
      <c r="L45" s="17"/>
      <c r="M45" s="17"/>
      <c r="N45" s="17"/>
      <c r="O45" s="17"/>
    </row>
    <row r="46" spans="2:15" x14ac:dyDescent="0.25">
      <c r="B46" s="205" t="s">
        <v>972</v>
      </c>
      <c r="C46" s="16"/>
      <c r="D46" s="88"/>
      <c r="E46" s="88"/>
      <c r="F46" s="202"/>
      <c r="G46" s="17"/>
      <c r="H46" s="17"/>
      <c r="I46" s="17"/>
      <c r="J46" s="17"/>
      <c r="K46" s="17"/>
      <c r="L46" s="17"/>
      <c r="M46" s="17"/>
      <c r="N46" s="17"/>
      <c r="O46" s="17"/>
    </row>
    <row r="47" spans="2:15" x14ac:dyDescent="0.25">
      <c r="B47" s="207" t="s">
        <v>973</v>
      </c>
      <c r="C47" s="16"/>
      <c r="D47" s="88" t="s">
        <v>974</v>
      </c>
      <c r="E47" s="88"/>
      <c r="F47" s="202">
        <v>2.5</v>
      </c>
      <c r="G47" s="88" t="s">
        <v>974</v>
      </c>
      <c r="H47" s="88"/>
      <c r="I47" s="202">
        <v>2.5</v>
      </c>
      <c r="J47" s="88" t="s">
        <v>974</v>
      </c>
      <c r="K47" s="88"/>
      <c r="L47" s="202">
        <f>I47+[74]FCRT_SPDCL!$K$8</f>
        <v>8.0511244194892484</v>
      </c>
      <c r="M47" s="88" t="s">
        <v>974</v>
      </c>
      <c r="N47" s="88"/>
      <c r="O47" s="202">
        <v>2.5</v>
      </c>
    </row>
    <row r="48" spans="2:15" x14ac:dyDescent="0.25">
      <c r="B48" s="205" t="s">
        <v>975</v>
      </c>
      <c r="C48" s="16"/>
      <c r="D48" s="88" t="s">
        <v>974</v>
      </c>
      <c r="E48" s="88"/>
      <c r="F48" s="202">
        <v>0</v>
      </c>
      <c r="G48" s="88" t="s">
        <v>974</v>
      </c>
      <c r="H48" s="88"/>
      <c r="I48" s="202">
        <v>0</v>
      </c>
      <c r="J48" s="88" t="s">
        <v>974</v>
      </c>
      <c r="K48" s="88"/>
      <c r="L48" s="202">
        <f>I48+[74]FCRT_SPDCL!$K$8</f>
        <v>5.5511244194892475</v>
      </c>
      <c r="M48" s="88" t="s">
        <v>974</v>
      </c>
      <c r="N48" s="88"/>
      <c r="O48" s="202">
        <v>0</v>
      </c>
    </row>
    <row r="49" spans="2:15" x14ac:dyDescent="0.25">
      <c r="B49" s="205" t="s">
        <v>976</v>
      </c>
      <c r="C49" s="16"/>
      <c r="D49" s="88"/>
      <c r="E49" s="88"/>
      <c r="F49" s="202"/>
      <c r="G49" s="88"/>
      <c r="H49" s="88"/>
      <c r="I49" s="202"/>
      <c r="J49" s="88"/>
      <c r="K49" s="88"/>
      <c r="L49" s="202"/>
      <c r="M49" s="88"/>
      <c r="N49" s="88"/>
      <c r="O49" s="202"/>
    </row>
    <row r="50" spans="2:15" x14ac:dyDescent="0.25">
      <c r="B50" s="207" t="s">
        <v>977</v>
      </c>
      <c r="C50" s="16"/>
      <c r="D50" s="88" t="s">
        <v>974</v>
      </c>
      <c r="E50" s="88">
        <v>20</v>
      </c>
      <c r="F50" s="202">
        <v>4</v>
      </c>
      <c r="G50" s="88" t="s">
        <v>974</v>
      </c>
      <c r="H50" s="88">
        <v>20</v>
      </c>
      <c r="I50" s="202">
        <v>4</v>
      </c>
      <c r="J50" s="88" t="s">
        <v>974</v>
      </c>
      <c r="K50" s="88">
        <v>20</v>
      </c>
      <c r="L50" s="202">
        <f>I50+[74]FCRT_SPDCL!$K$8</f>
        <v>9.5511244194892484</v>
      </c>
      <c r="M50" s="88" t="s">
        <v>974</v>
      </c>
      <c r="N50" s="88">
        <v>20</v>
      </c>
      <c r="O50" s="202">
        <v>4</v>
      </c>
    </row>
    <row r="51" spans="2:15" x14ac:dyDescent="0.25">
      <c r="B51" s="28" t="s">
        <v>978</v>
      </c>
      <c r="C51" s="16"/>
      <c r="D51" s="88"/>
      <c r="E51" s="88"/>
      <c r="F51" s="202"/>
      <c r="G51" s="17"/>
      <c r="H51" s="17"/>
      <c r="I51" s="17"/>
      <c r="J51" s="17"/>
      <c r="K51" s="17"/>
      <c r="L51" s="17"/>
      <c r="M51" s="17"/>
      <c r="N51" s="17"/>
      <c r="O51" s="17"/>
    </row>
    <row r="52" spans="2:15" x14ac:dyDescent="0.25">
      <c r="B52" s="28" t="s">
        <v>979</v>
      </c>
      <c r="C52" s="16"/>
      <c r="D52" s="88"/>
      <c r="E52" s="88"/>
      <c r="F52" s="202"/>
      <c r="G52" s="17"/>
      <c r="H52" s="17"/>
      <c r="I52" s="17"/>
      <c r="J52" s="17"/>
      <c r="K52" s="17"/>
      <c r="L52" s="17"/>
      <c r="M52" s="17"/>
      <c r="N52" s="17"/>
      <c r="O52" s="17"/>
    </row>
    <row r="53" spans="2:15" x14ac:dyDescent="0.25">
      <c r="B53" s="207" t="s">
        <v>980</v>
      </c>
      <c r="C53" s="16"/>
      <c r="D53" s="88" t="s">
        <v>940</v>
      </c>
      <c r="E53" s="88">
        <v>32</v>
      </c>
      <c r="F53" s="202">
        <v>7.1</v>
      </c>
      <c r="G53" s="88" t="s">
        <v>940</v>
      </c>
      <c r="H53" s="88">
        <v>32</v>
      </c>
      <c r="I53" s="202">
        <v>7.1</v>
      </c>
      <c r="J53" s="88" t="s">
        <v>940</v>
      </c>
      <c r="K53" s="88">
        <v>32</v>
      </c>
      <c r="L53" s="202">
        <v>7.1</v>
      </c>
      <c r="M53" s="88" t="s">
        <v>940</v>
      </c>
      <c r="N53" s="88">
        <v>32</v>
      </c>
      <c r="O53" s="202">
        <v>7.1</v>
      </c>
    </row>
    <row r="54" spans="2:15" x14ac:dyDescent="0.25">
      <c r="B54" s="207" t="s">
        <v>981</v>
      </c>
      <c r="C54" s="16"/>
      <c r="D54" s="88" t="s">
        <v>940</v>
      </c>
      <c r="E54" s="88">
        <v>32</v>
      </c>
      <c r="F54" s="202">
        <v>7.6</v>
      </c>
      <c r="G54" s="88" t="s">
        <v>940</v>
      </c>
      <c r="H54" s="88">
        <v>32</v>
      </c>
      <c r="I54" s="202">
        <v>7.6</v>
      </c>
      <c r="J54" s="88" t="s">
        <v>940</v>
      </c>
      <c r="K54" s="88">
        <v>32</v>
      </c>
      <c r="L54" s="202">
        <v>7.6</v>
      </c>
      <c r="M54" s="88" t="s">
        <v>940</v>
      </c>
      <c r="N54" s="88">
        <v>32</v>
      </c>
      <c r="O54" s="202">
        <v>7.6</v>
      </c>
    </row>
    <row r="55" spans="2:15" x14ac:dyDescent="0.25">
      <c r="B55" s="207" t="s">
        <v>982</v>
      </c>
      <c r="C55" s="16"/>
      <c r="D55" s="88" t="s">
        <v>940</v>
      </c>
      <c r="E55" s="88">
        <v>32</v>
      </c>
      <c r="F55" s="202">
        <v>8.1</v>
      </c>
      <c r="G55" s="88" t="s">
        <v>940</v>
      </c>
      <c r="H55" s="88">
        <v>32</v>
      </c>
      <c r="I55" s="202">
        <v>8.1</v>
      </c>
      <c r="J55" s="88" t="s">
        <v>940</v>
      </c>
      <c r="K55" s="88">
        <v>32</v>
      </c>
      <c r="L55" s="202">
        <v>8.1</v>
      </c>
      <c r="M55" s="88" t="s">
        <v>940</v>
      </c>
      <c r="N55" s="88">
        <v>32</v>
      </c>
      <c r="O55" s="202">
        <v>8.1</v>
      </c>
    </row>
    <row r="56" spans="2:15" x14ac:dyDescent="0.25">
      <c r="B56" s="28" t="s">
        <v>983</v>
      </c>
      <c r="C56" s="16"/>
      <c r="D56" s="88"/>
      <c r="E56" s="88"/>
      <c r="F56" s="202"/>
      <c r="G56" s="17"/>
      <c r="H56" s="17"/>
      <c r="I56" s="17"/>
      <c r="J56" s="17"/>
      <c r="K56" s="17"/>
      <c r="L56" s="17"/>
      <c r="M56" s="17"/>
      <c r="N56" s="17"/>
      <c r="O56" s="17"/>
    </row>
    <row r="57" spans="2:15" ht="34.75" customHeight="1" x14ac:dyDescent="0.25">
      <c r="B57" s="207" t="s">
        <v>980</v>
      </c>
      <c r="C57" s="16"/>
      <c r="D57" s="88" t="s">
        <v>974</v>
      </c>
      <c r="E57" s="206" t="s">
        <v>984</v>
      </c>
      <c r="F57" s="202">
        <v>6</v>
      </c>
      <c r="G57" s="88" t="s">
        <v>974</v>
      </c>
      <c r="H57" s="206" t="s">
        <v>984</v>
      </c>
      <c r="I57" s="202">
        <v>6</v>
      </c>
      <c r="J57" s="88" t="s">
        <v>974</v>
      </c>
      <c r="K57" s="206" t="s">
        <v>984</v>
      </c>
      <c r="L57" s="202">
        <v>6</v>
      </c>
      <c r="M57" s="88" t="s">
        <v>974</v>
      </c>
      <c r="N57" s="206" t="s">
        <v>984</v>
      </c>
      <c r="O57" s="202">
        <v>6</v>
      </c>
    </row>
    <row r="58" spans="2:15" ht="28" x14ac:dyDescent="0.25">
      <c r="B58" s="207" t="s">
        <v>981</v>
      </c>
      <c r="C58" s="16"/>
      <c r="D58" s="88" t="s">
        <v>974</v>
      </c>
      <c r="E58" s="206" t="s">
        <v>985</v>
      </c>
      <c r="F58" s="202">
        <v>7.1</v>
      </c>
      <c r="G58" s="88" t="s">
        <v>974</v>
      </c>
      <c r="H58" s="206" t="s">
        <v>985</v>
      </c>
      <c r="I58" s="202">
        <v>7.1</v>
      </c>
      <c r="J58" s="88" t="s">
        <v>974</v>
      </c>
      <c r="K58" s="206" t="s">
        <v>985</v>
      </c>
      <c r="L58" s="202">
        <v>7.1</v>
      </c>
      <c r="M58" s="88" t="s">
        <v>974</v>
      </c>
      <c r="N58" s="206" t="s">
        <v>985</v>
      </c>
      <c r="O58" s="202">
        <v>7.1</v>
      </c>
    </row>
    <row r="59" spans="2:15" ht="28" x14ac:dyDescent="0.25">
      <c r="B59" s="207" t="s">
        <v>982</v>
      </c>
      <c r="C59" s="16"/>
      <c r="D59" s="88" t="s">
        <v>974</v>
      </c>
      <c r="E59" s="206" t="s">
        <v>985</v>
      </c>
      <c r="F59" s="202">
        <v>7.6</v>
      </c>
      <c r="G59" s="88" t="s">
        <v>974</v>
      </c>
      <c r="H59" s="206" t="s">
        <v>985</v>
      </c>
      <c r="I59" s="202">
        <v>7.6</v>
      </c>
      <c r="J59" s="88" t="s">
        <v>974</v>
      </c>
      <c r="K59" s="206" t="s">
        <v>985</v>
      </c>
      <c r="L59" s="202">
        <v>7.6</v>
      </c>
      <c r="M59" s="88" t="s">
        <v>974</v>
      </c>
      <c r="N59" s="206" t="s">
        <v>985</v>
      </c>
      <c r="O59" s="202">
        <v>7.6</v>
      </c>
    </row>
    <row r="60" spans="2:15" x14ac:dyDescent="0.25">
      <c r="B60" s="28" t="s">
        <v>986</v>
      </c>
      <c r="C60" s="16"/>
      <c r="D60" s="88"/>
      <c r="E60" s="88"/>
      <c r="F60" s="202"/>
      <c r="G60" s="17"/>
      <c r="H60" s="17"/>
      <c r="I60" s="17"/>
      <c r="J60" s="17"/>
      <c r="K60" s="17"/>
      <c r="L60" s="17"/>
      <c r="M60" s="17"/>
      <c r="N60" s="17"/>
      <c r="O60" s="17"/>
    </row>
    <row r="61" spans="2:15" x14ac:dyDescent="0.25">
      <c r="B61" s="205" t="s">
        <v>987</v>
      </c>
      <c r="C61" s="16"/>
      <c r="D61" s="88" t="s">
        <v>940</v>
      </c>
      <c r="E61" s="88">
        <v>21</v>
      </c>
      <c r="F61" s="202">
        <v>8.3000000000000007</v>
      </c>
      <c r="G61" s="88" t="s">
        <v>940</v>
      </c>
      <c r="H61" s="88">
        <v>21</v>
      </c>
      <c r="I61" s="202">
        <v>8.3000000000000007</v>
      </c>
      <c r="J61" s="88" t="s">
        <v>940</v>
      </c>
      <c r="K61" s="88">
        <v>21</v>
      </c>
      <c r="L61" s="202">
        <v>8.3000000000000007</v>
      </c>
      <c r="M61" s="88" t="s">
        <v>940</v>
      </c>
      <c r="N61" s="88">
        <v>100</v>
      </c>
      <c r="O61" s="202">
        <v>8.3000000000000007</v>
      </c>
    </row>
    <row r="62" spans="2:15" x14ac:dyDescent="0.25">
      <c r="B62" s="205" t="s">
        <v>988</v>
      </c>
      <c r="C62" s="16"/>
      <c r="D62" s="88"/>
      <c r="E62" s="88"/>
      <c r="F62" s="202"/>
      <c r="G62" s="17"/>
      <c r="H62" s="17"/>
      <c r="I62" s="17"/>
      <c r="J62" s="17"/>
      <c r="K62" s="17"/>
      <c r="L62" s="17"/>
      <c r="M62" s="17"/>
      <c r="N62" s="17"/>
      <c r="O62" s="17"/>
    </row>
    <row r="63" spans="2:15" x14ac:dyDescent="0.25">
      <c r="B63" s="205" t="s">
        <v>989</v>
      </c>
      <c r="C63" s="16"/>
      <c r="D63" s="88" t="s">
        <v>940</v>
      </c>
      <c r="E63" s="88">
        <v>21</v>
      </c>
      <c r="F63" s="202">
        <v>6.4</v>
      </c>
      <c r="G63" s="88" t="s">
        <v>940</v>
      </c>
      <c r="H63" s="88">
        <v>30</v>
      </c>
      <c r="I63" s="202">
        <v>5</v>
      </c>
      <c r="J63" s="88" t="s">
        <v>940</v>
      </c>
      <c r="K63" s="88">
        <v>30</v>
      </c>
      <c r="L63" s="202">
        <v>5</v>
      </c>
      <c r="M63" s="88" t="s">
        <v>940</v>
      </c>
      <c r="N63" s="88">
        <v>100</v>
      </c>
      <c r="O63" s="202">
        <v>5</v>
      </c>
    </row>
    <row r="64" spans="2:15" x14ac:dyDescent="0.25">
      <c r="B64" s="205" t="s">
        <v>990</v>
      </c>
      <c r="C64" s="16"/>
      <c r="D64" s="88" t="s">
        <v>940</v>
      </c>
      <c r="E64" s="88">
        <v>21</v>
      </c>
      <c r="F64" s="202">
        <v>7</v>
      </c>
      <c r="G64" s="88" t="s">
        <v>940</v>
      </c>
      <c r="H64" s="88">
        <v>30</v>
      </c>
      <c r="I64" s="202">
        <v>5</v>
      </c>
      <c r="J64" s="88" t="s">
        <v>940</v>
      </c>
      <c r="K64" s="88">
        <v>30</v>
      </c>
      <c r="L64" s="202">
        <v>5</v>
      </c>
      <c r="M64" s="88" t="s">
        <v>940</v>
      </c>
      <c r="N64" s="88">
        <v>100</v>
      </c>
      <c r="O64" s="202">
        <v>5</v>
      </c>
    </row>
    <row r="65" spans="2:15" x14ac:dyDescent="0.25">
      <c r="B65" s="28" t="s">
        <v>991</v>
      </c>
      <c r="C65" s="16"/>
      <c r="D65" s="88" t="s">
        <v>940</v>
      </c>
      <c r="E65" s="88">
        <v>21</v>
      </c>
      <c r="F65" s="202">
        <v>12</v>
      </c>
      <c r="G65" s="88" t="s">
        <v>940</v>
      </c>
      <c r="H65" s="88">
        <v>21</v>
      </c>
      <c r="I65" s="202">
        <v>12</v>
      </c>
      <c r="J65" s="88" t="s">
        <v>940</v>
      </c>
      <c r="K65" s="88">
        <v>21</v>
      </c>
      <c r="L65" s="202">
        <v>12</v>
      </c>
      <c r="M65" s="88" t="s">
        <v>940</v>
      </c>
      <c r="N65" s="88">
        <v>100</v>
      </c>
      <c r="O65" s="202">
        <v>12</v>
      </c>
    </row>
    <row r="66" spans="2:15" x14ac:dyDescent="0.25">
      <c r="B66" s="28" t="s">
        <v>1147</v>
      </c>
      <c r="C66" s="16"/>
      <c r="D66" s="88" t="s">
        <v>940</v>
      </c>
      <c r="E66" s="88">
        <v>50</v>
      </c>
      <c r="F66" s="202">
        <v>6</v>
      </c>
      <c r="G66" s="88" t="s">
        <v>940</v>
      </c>
      <c r="H66" s="88">
        <v>50</v>
      </c>
      <c r="I66" s="202">
        <v>6</v>
      </c>
      <c r="J66" s="88" t="s">
        <v>940</v>
      </c>
      <c r="K66" s="88">
        <v>50</v>
      </c>
      <c r="L66" s="202">
        <v>6</v>
      </c>
      <c r="M66" s="88" t="s">
        <v>940</v>
      </c>
      <c r="N66" s="88">
        <v>100</v>
      </c>
      <c r="O66" s="202">
        <v>6</v>
      </c>
    </row>
    <row r="67" spans="2:15" x14ac:dyDescent="0.25">
      <c r="B67" s="28"/>
      <c r="C67" s="16"/>
      <c r="D67" s="17"/>
      <c r="E67" s="17"/>
      <c r="F67" s="119"/>
      <c r="G67" s="17"/>
      <c r="H67" s="17"/>
      <c r="I67" s="17"/>
      <c r="J67" s="17"/>
      <c r="K67" s="17"/>
      <c r="L67" s="17"/>
      <c r="M67" s="17"/>
      <c r="N67" s="17"/>
      <c r="O67" s="17"/>
    </row>
    <row r="68" spans="2:15" x14ac:dyDescent="0.25">
      <c r="B68" s="204"/>
      <c r="C68" s="156"/>
      <c r="D68" s="17"/>
      <c r="E68" s="17"/>
      <c r="F68" s="119"/>
      <c r="G68" s="17"/>
      <c r="H68" s="17"/>
      <c r="I68" s="17"/>
      <c r="J68" s="17"/>
      <c r="K68" s="17"/>
      <c r="L68" s="17"/>
      <c r="M68" s="17"/>
      <c r="N68" s="17"/>
      <c r="O68" s="17"/>
    </row>
    <row r="69" spans="2:15" x14ac:dyDescent="0.25">
      <c r="B69" s="1160" t="s">
        <v>844</v>
      </c>
      <c r="C69" s="1160"/>
      <c r="D69" s="17"/>
      <c r="E69" s="17"/>
      <c r="F69" s="119"/>
      <c r="G69" s="17"/>
      <c r="H69" s="17"/>
      <c r="I69" s="17"/>
      <c r="J69" s="17"/>
      <c r="K69" s="17"/>
      <c r="L69" s="17"/>
      <c r="M69" s="17"/>
      <c r="N69" s="17"/>
      <c r="O69" s="17"/>
    </row>
    <row r="70" spans="2:15" x14ac:dyDescent="0.25">
      <c r="B70" s="28" t="s">
        <v>992</v>
      </c>
      <c r="C70" s="16"/>
      <c r="D70" s="17"/>
      <c r="E70" s="17"/>
      <c r="F70" s="119"/>
      <c r="G70" s="17"/>
      <c r="H70" s="17"/>
      <c r="I70" s="17"/>
      <c r="J70" s="17"/>
      <c r="K70" s="17"/>
      <c r="L70" s="17"/>
      <c r="M70" s="17"/>
      <c r="N70" s="17"/>
      <c r="O70" s="17"/>
    </row>
    <row r="71" spans="2:15" x14ac:dyDescent="0.25">
      <c r="B71" s="203" t="s">
        <v>993</v>
      </c>
      <c r="C71" s="112"/>
      <c r="D71" s="88" t="s">
        <v>994</v>
      </c>
      <c r="E71" s="88">
        <v>475</v>
      </c>
      <c r="F71" s="202">
        <v>7.65</v>
      </c>
      <c r="G71" s="88" t="s">
        <v>994</v>
      </c>
      <c r="H71" s="88">
        <v>475</v>
      </c>
      <c r="I71" s="202">
        <v>7.65</v>
      </c>
      <c r="J71" s="88" t="s">
        <v>994</v>
      </c>
      <c r="K71" s="88">
        <v>475</v>
      </c>
      <c r="L71" s="202">
        <v>7.65</v>
      </c>
      <c r="M71" s="88" t="s">
        <v>994</v>
      </c>
      <c r="N71" s="88">
        <v>500</v>
      </c>
      <c r="O71" s="202">
        <v>7.65</v>
      </c>
    </row>
    <row r="72" spans="2:15" x14ac:dyDescent="0.25">
      <c r="B72" s="203" t="s">
        <v>995</v>
      </c>
      <c r="C72" s="112"/>
      <c r="D72" s="88" t="s">
        <v>994</v>
      </c>
      <c r="E72" s="88">
        <v>475</v>
      </c>
      <c r="F72" s="202">
        <v>7.15</v>
      </c>
      <c r="G72" s="88" t="s">
        <v>994</v>
      </c>
      <c r="H72" s="88">
        <v>475</v>
      </c>
      <c r="I72" s="202">
        <v>7.15</v>
      </c>
      <c r="J72" s="88" t="s">
        <v>994</v>
      </c>
      <c r="K72" s="88">
        <v>475</v>
      </c>
      <c r="L72" s="202">
        <v>7.15</v>
      </c>
      <c r="M72" s="88" t="s">
        <v>994</v>
      </c>
      <c r="N72" s="88">
        <v>500</v>
      </c>
      <c r="O72" s="202">
        <v>7.45</v>
      </c>
    </row>
    <row r="73" spans="2:15" x14ac:dyDescent="0.25">
      <c r="B73" s="203" t="s">
        <v>996</v>
      </c>
      <c r="C73" s="112"/>
      <c r="D73" s="88" t="s">
        <v>994</v>
      </c>
      <c r="E73" s="88">
        <v>475</v>
      </c>
      <c r="F73" s="202">
        <v>6.65</v>
      </c>
      <c r="G73" s="88" t="s">
        <v>994</v>
      </c>
      <c r="H73" s="88">
        <v>475</v>
      </c>
      <c r="I73" s="202">
        <v>6.65</v>
      </c>
      <c r="J73" s="88" t="s">
        <v>994</v>
      </c>
      <c r="K73" s="88">
        <v>475</v>
      </c>
      <c r="L73" s="202">
        <v>6.65</v>
      </c>
      <c r="M73" s="88" t="s">
        <v>994</v>
      </c>
      <c r="N73" s="88">
        <v>500</v>
      </c>
      <c r="O73" s="202">
        <v>7.25</v>
      </c>
    </row>
    <row r="74" spans="2:15" x14ac:dyDescent="0.25">
      <c r="B74" s="28" t="s">
        <v>997</v>
      </c>
      <c r="C74" s="16"/>
      <c r="D74" s="88"/>
      <c r="E74" s="88"/>
      <c r="F74" s="202"/>
      <c r="G74" s="17"/>
      <c r="H74" s="17"/>
      <c r="I74" s="17"/>
      <c r="J74" s="17"/>
      <c r="K74" s="17"/>
      <c r="L74" s="17"/>
      <c r="M74" s="17"/>
      <c r="N74" s="17"/>
      <c r="O74" s="17"/>
    </row>
    <row r="75" spans="2:15" x14ac:dyDescent="0.25">
      <c r="B75" s="203" t="s">
        <v>993</v>
      </c>
      <c r="C75" s="16"/>
      <c r="D75" s="88"/>
      <c r="E75" s="88"/>
      <c r="F75" s="202">
        <v>7.65</v>
      </c>
      <c r="G75" s="17"/>
      <c r="H75" s="17"/>
      <c r="I75" s="202">
        <v>7.65</v>
      </c>
      <c r="J75" s="17"/>
      <c r="K75" s="17"/>
      <c r="L75" s="202">
        <v>7.65</v>
      </c>
      <c r="M75" s="17"/>
      <c r="N75" s="17"/>
      <c r="O75" s="202">
        <v>7.65</v>
      </c>
    </row>
    <row r="76" spans="2:15" x14ac:dyDescent="0.25">
      <c r="B76" s="203" t="s">
        <v>995</v>
      </c>
      <c r="C76" s="16"/>
      <c r="D76" s="88"/>
      <c r="E76" s="88"/>
      <c r="F76" s="202">
        <v>7.15</v>
      </c>
      <c r="G76" s="17"/>
      <c r="H76" s="17"/>
      <c r="I76" s="202">
        <v>7.15</v>
      </c>
      <c r="J76" s="17"/>
      <c r="K76" s="17"/>
      <c r="L76" s="202">
        <v>7.15</v>
      </c>
      <c r="M76" s="17"/>
      <c r="N76" s="17"/>
      <c r="O76" s="202">
        <v>7.45</v>
      </c>
    </row>
    <row r="77" spans="2:15" x14ac:dyDescent="0.25">
      <c r="B77" s="203" t="s">
        <v>996</v>
      </c>
      <c r="C77" s="16"/>
      <c r="D77" s="88"/>
      <c r="E77" s="88"/>
      <c r="F77" s="202">
        <v>6.65</v>
      </c>
      <c r="G77" s="17"/>
      <c r="H77" s="17"/>
      <c r="I77" s="202">
        <v>6.65</v>
      </c>
      <c r="J77" s="17"/>
      <c r="K77" s="17"/>
      <c r="L77" s="202">
        <v>6.65</v>
      </c>
      <c r="M77" s="17"/>
      <c r="N77" s="17"/>
      <c r="O77" s="202">
        <v>7.25</v>
      </c>
    </row>
    <row r="78" spans="2:15" x14ac:dyDescent="0.25">
      <c r="B78" s="28" t="s">
        <v>998</v>
      </c>
      <c r="C78" s="16"/>
      <c r="D78" s="88"/>
      <c r="E78" s="88"/>
      <c r="F78" s="202"/>
      <c r="G78" s="17"/>
      <c r="H78" s="17"/>
      <c r="I78" s="17"/>
      <c r="J78" s="17"/>
      <c r="K78" s="17"/>
      <c r="L78" s="17"/>
      <c r="M78" s="17"/>
      <c r="N78" s="17"/>
      <c r="O78" s="17"/>
    </row>
    <row r="79" spans="2:15" x14ac:dyDescent="0.25">
      <c r="B79" s="203" t="s">
        <v>993</v>
      </c>
      <c r="C79" s="16"/>
      <c r="D79" s="88" t="s">
        <v>994</v>
      </c>
      <c r="E79" s="88">
        <v>475</v>
      </c>
      <c r="F79" s="202">
        <v>7.65</v>
      </c>
      <c r="G79" s="88" t="s">
        <v>994</v>
      </c>
      <c r="H79" s="88">
        <v>475</v>
      </c>
      <c r="I79" s="202">
        <v>7.65</v>
      </c>
      <c r="J79" s="88" t="s">
        <v>994</v>
      </c>
      <c r="K79" s="88">
        <v>475</v>
      </c>
      <c r="L79" s="202">
        <v>7.65</v>
      </c>
      <c r="M79" s="88" t="s">
        <v>994</v>
      </c>
      <c r="N79" s="88">
        <v>500</v>
      </c>
      <c r="O79" s="202">
        <v>7.65</v>
      </c>
    </row>
    <row r="80" spans="2:15" x14ac:dyDescent="0.25">
      <c r="B80" s="203" t="s">
        <v>995</v>
      </c>
      <c r="C80" s="16"/>
      <c r="D80" s="88" t="s">
        <v>994</v>
      </c>
      <c r="E80" s="88">
        <v>475</v>
      </c>
      <c r="F80" s="202">
        <v>7.15</v>
      </c>
      <c r="G80" s="88" t="s">
        <v>994</v>
      </c>
      <c r="H80" s="88">
        <v>475</v>
      </c>
      <c r="I80" s="202">
        <v>7.15</v>
      </c>
      <c r="J80" s="88" t="s">
        <v>994</v>
      </c>
      <c r="K80" s="88">
        <v>475</v>
      </c>
      <c r="L80" s="202">
        <v>7.15</v>
      </c>
      <c r="M80" s="88" t="s">
        <v>994</v>
      </c>
      <c r="N80" s="88">
        <v>500</v>
      </c>
      <c r="O80" s="202">
        <v>7.45</v>
      </c>
    </row>
    <row r="81" spans="2:15" x14ac:dyDescent="0.25">
      <c r="B81" s="28" t="s">
        <v>999</v>
      </c>
      <c r="C81" s="16"/>
      <c r="D81" s="88"/>
      <c r="F81" s="202"/>
      <c r="G81" s="17"/>
      <c r="H81" s="17"/>
      <c r="I81" s="17"/>
      <c r="J81" s="17"/>
      <c r="K81" s="17"/>
      <c r="L81" s="17"/>
      <c r="M81" s="17"/>
      <c r="N81" s="17"/>
      <c r="O81" s="17"/>
    </row>
    <row r="82" spans="2:15" x14ac:dyDescent="0.25">
      <c r="B82" s="203" t="s">
        <v>993</v>
      </c>
      <c r="C82" s="16"/>
      <c r="D82" s="88"/>
      <c r="E82" s="88"/>
      <c r="F82" s="202">
        <v>7.3</v>
      </c>
      <c r="G82" s="17"/>
      <c r="H82" s="17"/>
      <c r="I82" s="202">
        <v>7.3</v>
      </c>
      <c r="J82" s="17"/>
      <c r="K82" s="17"/>
      <c r="L82" s="202">
        <v>7.3</v>
      </c>
      <c r="M82" s="17"/>
      <c r="N82" s="17"/>
      <c r="O82" s="202">
        <v>7.3</v>
      </c>
    </row>
    <row r="83" spans="2:15" x14ac:dyDescent="0.25">
      <c r="B83" s="203" t="s">
        <v>995</v>
      </c>
      <c r="C83" s="16"/>
      <c r="D83" s="88"/>
      <c r="E83" s="88"/>
      <c r="F83" s="202">
        <v>7.3</v>
      </c>
      <c r="G83" s="17"/>
      <c r="H83" s="17" t="s">
        <v>1148</v>
      </c>
      <c r="I83" s="202">
        <v>7.3</v>
      </c>
      <c r="J83" s="17"/>
      <c r="K83" s="17"/>
      <c r="L83" s="202">
        <v>7.3</v>
      </c>
      <c r="M83" s="17"/>
      <c r="N83" s="17"/>
      <c r="O83" s="202">
        <v>7.3</v>
      </c>
    </row>
    <row r="84" spans="2:15" x14ac:dyDescent="0.25">
      <c r="B84" s="203" t="s">
        <v>996</v>
      </c>
      <c r="C84" s="16"/>
      <c r="D84" s="88"/>
      <c r="E84" s="88"/>
      <c r="F84" s="202">
        <v>7.3</v>
      </c>
      <c r="G84" s="17"/>
      <c r="H84" s="17"/>
      <c r="I84" s="202">
        <v>7.3</v>
      </c>
      <c r="J84" s="17"/>
      <c r="K84" s="17"/>
      <c r="L84" s="202">
        <v>7.3</v>
      </c>
      <c r="M84" s="17"/>
      <c r="N84" s="17"/>
      <c r="O84" s="202">
        <v>7.3</v>
      </c>
    </row>
    <row r="85" spans="2:15" x14ac:dyDescent="0.25">
      <c r="B85" s="28" t="s">
        <v>1000</v>
      </c>
      <c r="C85" s="16"/>
      <c r="D85" s="88"/>
      <c r="E85" s="88"/>
      <c r="F85" s="202"/>
      <c r="G85" s="17"/>
      <c r="H85" s="17"/>
      <c r="I85" s="17"/>
      <c r="J85" s="17"/>
      <c r="K85" s="17"/>
      <c r="L85" s="17"/>
      <c r="M85" s="17"/>
      <c r="N85" s="17"/>
      <c r="O85" s="17"/>
    </row>
    <row r="86" spans="2:15" x14ac:dyDescent="0.25">
      <c r="B86" s="203" t="s">
        <v>993</v>
      </c>
      <c r="C86" s="16"/>
      <c r="D86" s="88" t="s">
        <v>994</v>
      </c>
      <c r="E86" s="88">
        <v>475</v>
      </c>
      <c r="F86" s="202">
        <v>8.6</v>
      </c>
      <c r="G86" s="88" t="s">
        <v>994</v>
      </c>
      <c r="H86" s="88">
        <v>475</v>
      </c>
      <c r="I86" s="202">
        <v>8.6</v>
      </c>
      <c r="J86" s="88" t="s">
        <v>994</v>
      </c>
      <c r="K86" s="88">
        <v>475</v>
      </c>
      <c r="L86" s="202">
        <v>8.6</v>
      </c>
      <c r="M86" s="88" t="s">
        <v>994</v>
      </c>
      <c r="N86" s="88">
        <v>500</v>
      </c>
      <c r="O86" s="202">
        <v>8.6</v>
      </c>
    </row>
    <row r="87" spans="2:15" x14ac:dyDescent="0.25">
      <c r="B87" s="203" t="s">
        <v>995</v>
      </c>
      <c r="C87" s="16"/>
      <c r="D87" s="88" t="s">
        <v>994</v>
      </c>
      <c r="E87" s="88">
        <v>475</v>
      </c>
      <c r="F87" s="202">
        <v>7.9</v>
      </c>
      <c r="G87" s="88" t="s">
        <v>994</v>
      </c>
      <c r="H87" s="88">
        <v>475</v>
      </c>
      <c r="I87" s="202">
        <v>7.9</v>
      </c>
      <c r="J87" s="88" t="s">
        <v>994</v>
      </c>
      <c r="K87" s="88">
        <v>475</v>
      </c>
      <c r="L87" s="202">
        <v>7.9</v>
      </c>
      <c r="M87" s="88" t="s">
        <v>994</v>
      </c>
      <c r="N87" s="88">
        <v>500</v>
      </c>
      <c r="O87" s="202">
        <v>8.4</v>
      </c>
    </row>
    <row r="88" spans="2:15" x14ac:dyDescent="0.25">
      <c r="B88" s="203" t="s">
        <v>996</v>
      </c>
      <c r="C88" s="16"/>
      <c r="D88" s="88" t="s">
        <v>994</v>
      </c>
      <c r="E88" s="88">
        <v>475</v>
      </c>
      <c r="F88" s="202">
        <v>7.7</v>
      </c>
      <c r="G88" s="88" t="s">
        <v>994</v>
      </c>
      <c r="H88" s="88">
        <v>475</v>
      </c>
      <c r="I88" s="202">
        <v>7.7</v>
      </c>
      <c r="J88" s="88" t="s">
        <v>994</v>
      </c>
      <c r="K88" s="88">
        <v>475</v>
      </c>
      <c r="L88" s="202">
        <v>7.7</v>
      </c>
      <c r="M88" s="88" t="s">
        <v>994</v>
      </c>
      <c r="N88" s="88">
        <v>500</v>
      </c>
      <c r="O88" s="202">
        <v>8.1999999999999993</v>
      </c>
    </row>
    <row r="89" spans="2:15" x14ac:dyDescent="0.25">
      <c r="B89" s="28" t="s">
        <v>1001</v>
      </c>
      <c r="C89" s="16"/>
      <c r="D89" s="88"/>
      <c r="E89" s="88"/>
      <c r="F89" s="202"/>
      <c r="G89" s="17"/>
      <c r="H89" s="17"/>
      <c r="I89" s="17"/>
      <c r="J89" s="17"/>
      <c r="K89" s="17"/>
      <c r="L89" s="17"/>
      <c r="M89" s="17"/>
      <c r="N89" s="17"/>
      <c r="O89" s="17"/>
    </row>
    <row r="90" spans="2:15" x14ac:dyDescent="0.25">
      <c r="B90" s="203" t="s">
        <v>993</v>
      </c>
      <c r="C90" s="16"/>
      <c r="D90" s="88" t="s">
        <v>994</v>
      </c>
      <c r="E90" s="88">
        <v>100</v>
      </c>
      <c r="F90" s="202">
        <v>8</v>
      </c>
      <c r="G90" s="88" t="s">
        <v>994</v>
      </c>
      <c r="H90" s="88">
        <v>100</v>
      </c>
      <c r="I90" s="202">
        <v>8</v>
      </c>
      <c r="J90" s="88" t="s">
        <v>994</v>
      </c>
      <c r="K90" s="88">
        <v>100</v>
      </c>
      <c r="L90" s="202">
        <v>8</v>
      </c>
      <c r="M90" s="88" t="s">
        <v>994</v>
      </c>
      <c r="N90" s="88">
        <v>100</v>
      </c>
      <c r="O90" s="202">
        <v>8</v>
      </c>
    </row>
    <row r="91" spans="2:15" x14ac:dyDescent="0.25">
      <c r="B91" s="28" t="s">
        <v>1002</v>
      </c>
      <c r="C91" s="16"/>
      <c r="D91" s="88"/>
      <c r="E91" s="88"/>
      <c r="F91" s="202"/>
      <c r="G91" s="17"/>
      <c r="H91" s="17"/>
      <c r="I91" s="17"/>
      <c r="J91" s="17"/>
      <c r="K91" s="17"/>
      <c r="L91" s="17"/>
      <c r="M91" s="17"/>
      <c r="N91" s="17"/>
      <c r="O91" s="17"/>
    </row>
    <row r="92" spans="2:15" x14ac:dyDescent="0.25">
      <c r="B92" s="203" t="s">
        <v>993</v>
      </c>
      <c r="C92" s="16"/>
      <c r="D92" s="88" t="s">
        <v>994</v>
      </c>
      <c r="E92" s="88">
        <v>475</v>
      </c>
      <c r="F92" s="202">
        <v>7.65</v>
      </c>
      <c r="G92" s="88" t="s">
        <v>994</v>
      </c>
      <c r="H92" s="88">
        <v>475</v>
      </c>
      <c r="I92" s="202">
        <v>7.65</v>
      </c>
      <c r="J92" s="88" t="s">
        <v>994</v>
      </c>
      <c r="K92" s="88">
        <v>475</v>
      </c>
      <c r="L92" s="202">
        <v>7.65</v>
      </c>
      <c r="M92" s="88" t="s">
        <v>994</v>
      </c>
      <c r="N92" s="88">
        <v>500</v>
      </c>
      <c r="O92" s="202">
        <v>7.65</v>
      </c>
    </row>
    <row r="93" spans="2:15" x14ac:dyDescent="0.25">
      <c r="B93" s="203" t="s">
        <v>995</v>
      </c>
      <c r="C93" s="16"/>
      <c r="D93" s="88" t="s">
        <v>994</v>
      </c>
      <c r="E93" s="88">
        <v>475</v>
      </c>
      <c r="F93" s="202">
        <v>7.15</v>
      </c>
      <c r="G93" s="88" t="s">
        <v>994</v>
      </c>
      <c r="H93" s="88">
        <v>475</v>
      </c>
      <c r="I93" s="202">
        <v>7.15</v>
      </c>
      <c r="J93" s="88" t="s">
        <v>994</v>
      </c>
      <c r="K93" s="88">
        <v>475</v>
      </c>
      <c r="L93" s="202">
        <v>7.15</v>
      </c>
      <c r="M93" s="88" t="s">
        <v>994</v>
      </c>
      <c r="N93" s="88">
        <v>500</v>
      </c>
      <c r="O93" s="202">
        <v>7.45</v>
      </c>
    </row>
    <row r="94" spans="2:15" x14ac:dyDescent="0.25">
      <c r="B94" s="203" t="s">
        <v>996</v>
      </c>
      <c r="C94" s="16"/>
      <c r="D94" s="88" t="s">
        <v>994</v>
      </c>
      <c r="E94" s="88">
        <v>475</v>
      </c>
      <c r="F94" s="202">
        <v>6.65</v>
      </c>
      <c r="G94" s="88" t="s">
        <v>994</v>
      </c>
      <c r="H94" s="88">
        <v>475</v>
      </c>
      <c r="I94" s="202">
        <v>6.65</v>
      </c>
      <c r="J94" s="88" t="s">
        <v>994</v>
      </c>
      <c r="K94" s="88">
        <v>475</v>
      </c>
      <c r="L94" s="202">
        <v>6.65</v>
      </c>
      <c r="M94" s="88" t="s">
        <v>994</v>
      </c>
      <c r="N94" s="88">
        <v>500</v>
      </c>
      <c r="O94" s="202">
        <v>7.25</v>
      </c>
    </row>
    <row r="95" spans="2:15" x14ac:dyDescent="0.25">
      <c r="B95" s="28" t="s">
        <v>1003</v>
      </c>
      <c r="C95" s="16"/>
      <c r="D95" s="88"/>
      <c r="E95" s="88"/>
      <c r="F95" s="202"/>
      <c r="G95" s="17"/>
      <c r="H95" s="17"/>
      <c r="I95" s="17"/>
      <c r="J95" s="17"/>
      <c r="K95" s="17"/>
      <c r="L95" s="17"/>
      <c r="M95" s="17"/>
      <c r="N95" s="17"/>
      <c r="O95" s="17"/>
    </row>
    <row r="96" spans="2:15" x14ac:dyDescent="0.25">
      <c r="B96" s="203" t="s">
        <v>993</v>
      </c>
      <c r="C96" s="16"/>
      <c r="D96" s="88" t="s">
        <v>994</v>
      </c>
      <c r="E96" s="88">
        <v>475</v>
      </c>
      <c r="F96" s="202">
        <v>8.8000000000000007</v>
      </c>
      <c r="G96" s="88" t="s">
        <v>994</v>
      </c>
      <c r="H96" s="88">
        <v>475</v>
      </c>
      <c r="I96" s="202">
        <v>8.8000000000000007</v>
      </c>
      <c r="J96" s="88" t="s">
        <v>994</v>
      </c>
      <c r="K96" s="88">
        <v>475</v>
      </c>
      <c r="L96" s="202">
        <v>8.8000000000000007</v>
      </c>
      <c r="M96" s="88" t="s">
        <v>994</v>
      </c>
      <c r="N96" s="88">
        <v>500</v>
      </c>
      <c r="O96" s="202">
        <v>8.8000000000000007</v>
      </c>
    </row>
    <row r="97" spans="2:15" x14ac:dyDescent="0.25">
      <c r="B97" s="203" t="s">
        <v>995</v>
      </c>
      <c r="C97" s="16"/>
      <c r="D97" s="88" t="s">
        <v>994</v>
      </c>
      <c r="E97" s="88">
        <v>475</v>
      </c>
      <c r="F97" s="202">
        <v>8</v>
      </c>
      <c r="G97" s="88" t="s">
        <v>994</v>
      </c>
      <c r="H97" s="88">
        <v>475</v>
      </c>
      <c r="I97" s="202">
        <v>8</v>
      </c>
      <c r="J97" s="88" t="s">
        <v>994</v>
      </c>
      <c r="K97" s="88">
        <v>475</v>
      </c>
      <c r="L97" s="202">
        <v>8</v>
      </c>
      <c r="M97" s="88" t="s">
        <v>994</v>
      </c>
      <c r="N97" s="88">
        <v>500</v>
      </c>
      <c r="O97" s="202">
        <v>8.6</v>
      </c>
    </row>
    <row r="98" spans="2:15" x14ac:dyDescent="0.25">
      <c r="B98" s="203" t="s">
        <v>996</v>
      </c>
      <c r="C98" s="16"/>
      <c r="D98" s="88" t="s">
        <v>994</v>
      </c>
      <c r="E98" s="88">
        <v>475</v>
      </c>
      <c r="F98" s="202">
        <v>7.8</v>
      </c>
      <c r="G98" s="88" t="s">
        <v>994</v>
      </c>
      <c r="H98" s="88">
        <v>475</v>
      </c>
      <c r="I98" s="202">
        <v>7.8</v>
      </c>
      <c r="J98" s="88" t="s">
        <v>994</v>
      </c>
      <c r="K98" s="88">
        <v>475</v>
      </c>
      <c r="L98" s="202">
        <v>7.8</v>
      </c>
      <c r="M98" s="88" t="s">
        <v>994</v>
      </c>
      <c r="N98" s="88">
        <v>500</v>
      </c>
      <c r="O98" s="202">
        <v>8.4</v>
      </c>
    </row>
    <row r="99" spans="2:15" x14ac:dyDescent="0.25">
      <c r="B99" s="28" t="s">
        <v>1004</v>
      </c>
      <c r="C99" s="16"/>
      <c r="D99" s="88"/>
      <c r="E99" s="88"/>
      <c r="F99" s="202"/>
      <c r="G99" s="17"/>
      <c r="H99" s="17"/>
      <c r="I99" s="17"/>
      <c r="J99" s="17"/>
      <c r="K99" s="17"/>
      <c r="L99" s="17"/>
      <c r="M99" s="17"/>
      <c r="N99" s="17"/>
      <c r="O99" s="17"/>
    </row>
    <row r="100" spans="2:15" x14ac:dyDescent="0.25">
      <c r="B100" s="203" t="s">
        <v>993</v>
      </c>
      <c r="C100" s="16"/>
      <c r="D100" s="88"/>
      <c r="E100" s="88"/>
      <c r="F100" s="202"/>
      <c r="G100" s="88" t="s">
        <v>994</v>
      </c>
      <c r="H100" s="88">
        <v>260</v>
      </c>
      <c r="I100" s="202">
        <v>5</v>
      </c>
      <c r="J100" s="88" t="s">
        <v>994</v>
      </c>
      <c r="K100" s="88">
        <v>260</v>
      </c>
      <c r="L100" s="202">
        <v>5</v>
      </c>
      <c r="M100" s="88" t="s">
        <v>994</v>
      </c>
      <c r="N100" s="88">
        <v>300</v>
      </c>
      <c r="O100" s="202">
        <v>5</v>
      </c>
    </row>
    <row r="101" spans="2:15" x14ac:dyDescent="0.25">
      <c r="B101" s="203" t="s">
        <v>995</v>
      </c>
      <c r="C101" s="16"/>
      <c r="D101" s="88"/>
      <c r="E101" s="88"/>
      <c r="F101" s="202"/>
      <c r="G101" s="88" t="s">
        <v>994</v>
      </c>
      <c r="H101" s="88">
        <v>260</v>
      </c>
      <c r="I101" s="202">
        <v>5</v>
      </c>
      <c r="J101" s="88" t="s">
        <v>994</v>
      </c>
      <c r="K101" s="88">
        <v>260</v>
      </c>
      <c r="L101" s="202">
        <v>5</v>
      </c>
      <c r="M101" s="88" t="s">
        <v>994</v>
      </c>
      <c r="N101" s="88">
        <v>300</v>
      </c>
      <c r="O101" s="202">
        <v>5</v>
      </c>
    </row>
    <row r="102" spans="2:15" x14ac:dyDescent="0.25">
      <c r="B102" s="203" t="s">
        <v>996</v>
      </c>
      <c r="C102" s="16"/>
      <c r="D102" s="88"/>
      <c r="E102" s="88"/>
      <c r="F102" s="202"/>
      <c r="G102" s="88" t="s">
        <v>994</v>
      </c>
      <c r="H102" s="88">
        <v>260</v>
      </c>
      <c r="I102" s="202">
        <v>5</v>
      </c>
      <c r="J102" s="88" t="s">
        <v>994</v>
      </c>
      <c r="K102" s="88">
        <v>260</v>
      </c>
      <c r="L102" s="202">
        <v>5</v>
      </c>
      <c r="M102" s="88" t="s">
        <v>994</v>
      </c>
      <c r="N102" s="88">
        <v>300</v>
      </c>
      <c r="O102" s="202">
        <v>5</v>
      </c>
    </row>
    <row r="103" spans="2:15" x14ac:dyDescent="0.25">
      <c r="B103" s="28" t="s">
        <v>1005</v>
      </c>
      <c r="C103" s="16"/>
      <c r="D103" s="88"/>
      <c r="E103" s="88"/>
      <c r="F103" s="202"/>
      <c r="G103" s="17"/>
      <c r="H103" s="17"/>
      <c r="I103" s="17"/>
      <c r="J103" s="17"/>
      <c r="K103" s="17"/>
      <c r="L103" s="17"/>
      <c r="M103" s="17"/>
      <c r="N103" s="17"/>
      <c r="O103" s="17"/>
    </row>
    <row r="104" spans="2:15" x14ac:dyDescent="0.25">
      <c r="B104" s="203" t="s">
        <v>993</v>
      </c>
      <c r="C104" s="16"/>
      <c r="D104" s="88" t="s">
        <v>994</v>
      </c>
      <c r="E104" s="88">
        <v>475</v>
      </c>
      <c r="F104" s="202">
        <v>8.5</v>
      </c>
      <c r="G104" s="88" t="s">
        <v>994</v>
      </c>
      <c r="H104" s="88">
        <v>475</v>
      </c>
      <c r="I104" s="202">
        <v>8.5</v>
      </c>
      <c r="J104" s="88" t="s">
        <v>994</v>
      </c>
      <c r="K104" s="88">
        <v>475</v>
      </c>
      <c r="L104" s="202">
        <v>8.5</v>
      </c>
      <c r="M104" s="88" t="s">
        <v>994</v>
      </c>
      <c r="N104" s="88">
        <v>500</v>
      </c>
      <c r="O104" s="202">
        <v>8.5</v>
      </c>
    </row>
    <row r="105" spans="2:15" x14ac:dyDescent="0.25">
      <c r="B105" s="203" t="s">
        <v>995</v>
      </c>
      <c r="C105" s="16"/>
      <c r="D105" s="88" t="s">
        <v>994</v>
      </c>
      <c r="E105" s="88">
        <v>475</v>
      </c>
      <c r="F105" s="202">
        <v>7.85</v>
      </c>
      <c r="G105" s="88" t="s">
        <v>994</v>
      </c>
      <c r="H105" s="88">
        <v>475</v>
      </c>
      <c r="I105" s="202">
        <v>7.85</v>
      </c>
      <c r="J105" s="88" t="s">
        <v>994</v>
      </c>
      <c r="K105" s="88">
        <v>475</v>
      </c>
      <c r="L105" s="202">
        <v>7.85</v>
      </c>
      <c r="M105" s="88" t="s">
        <v>994</v>
      </c>
      <c r="N105" s="88">
        <v>500</v>
      </c>
      <c r="O105" s="202">
        <v>8.3000000000000007</v>
      </c>
    </row>
    <row r="106" spans="2:15" x14ac:dyDescent="0.25">
      <c r="B106" s="203" t="s">
        <v>996</v>
      </c>
      <c r="C106" s="16"/>
      <c r="D106" s="88" t="s">
        <v>994</v>
      </c>
      <c r="E106" s="88">
        <v>475</v>
      </c>
      <c r="F106" s="202">
        <v>7.45</v>
      </c>
      <c r="G106" s="88" t="s">
        <v>994</v>
      </c>
      <c r="H106" s="88">
        <v>475</v>
      </c>
      <c r="I106" s="202">
        <v>7.45</v>
      </c>
      <c r="J106" s="88" t="s">
        <v>994</v>
      </c>
      <c r="K106" s="88">
        <v>475</v>
      </c>
      <c r="L106" s="202">
        <v>7.45</v>
      </c>
      <c r="M106" s="88" t="s">
        <v>994</v>
      </c>
      <c r="N106" s="88">
        <v>500</v>
      </c>
      <c r="O106" s="202">
        <v>8.1</v>
      </c>
    </row>
    <row r="107" spans="2:15" x14ac:dyDescent="0.25">
      <c r="B107" s="28" t="s">
        <v>1006</v>
      </c>
      <c r="C107" s="16"/>
      <c r="D107" s="88"/>
      <c r="E107" s="88"/>
      <c r="F107" s="202"/>
      <c r="G107" s="17"/>
      <c r="H107" s="17"/>
      <c r="I107" s="17"/>
      <c r="J107" s="17"/>
      <c r="K107" s="17"/>
      <c r="L107" s="17"/>
      <c r="M107" s="17"/>
      <c r="N107" s="17"/>
      <c r="O107" s="17"/>
    </row>
    <row r="108" spans="2:15" x14ac:dyDescent="0.25">
      <c r="B108" s="203" t="s">
        <v>993</v>
      </c>
      <c r="C108" s="16"/>
      <c r="D108" s="88" t="s">
        <v>994</v>
      </c>
      <c r="E108" s="88">
        <v>275</v>
      </c>
      <c r="F108" s="202">
        <v>6.3</v>
      </c>
      <c r="G108" s="88" t="s">
        <v>994</v>
      </c>
      <c r="H108" s="88">
        <v>275</v>
      </c>
      <c r="I108" s="202">
        <v>6.3</v>
      </c>
      <c r="J108" s="88" t="s">
        <v>994</v>
      </c>
      <c r="K108" s="88">
        <v>275</v>
      </c>
      <c r="L108" s="202">
        <v>6.3</v>
      </c>
      <c r="M108" s="88" t="s">
        <v>994</v>
      </c>
      <c r="N108" s="88">
        <v>300</v>
      </c>
      <c r="O108" s="202">
        <v>6.3</v>
      </c>
    </row>
    <row r="109" spans="2:15" x14ac:dyDescent="0.25">
      <c r="B109" s="203" t="s">
        <v>995</v>
      </c>
      <c r="C109" s="16"/>
      <c r="D109" s="88" t="s">
        <v>994</v>
      </c>
      <c r="E109" s="88">
        <v>275</v>
      </c>
      <c r="F109" s="202">
        <v>6.3</v>
      </c>
      <c r="G109" s="88" t="s">
        <v>994</v>
      </c>
      <c r="H109" s="88">
        <v>275</v>
      </c>
      <c r="I109" s="202">
        <v>6.3</v>
      </c>
      <c r="J109" s="88" t="s">
        <v>994</v>
      </c>
      <c r="K109" s="88">
        <v>275</v>
      </c>
      <c r="L109" s="202">
        <v>6.3</v>
      </c>
      <c r="M109" s="88" t="s">
        <v>994</v>
      </c>
      <c r="N109" s="88">
        <v>300</v>
      </c>
      <c r="O109" s="202">
        <v>6.3</v>
      </c>
    </row>
    <row r="110" spans="2:15" x14ac:dyDescent="0.25">
      <c r="B110" s="203" t="s">
        <v>996</v>
      </c>
      <c r="C110" s="16"/>
      <c r="D110" s="88" t="s">
        <v>994</v>
      </c>
      <c r="E110" s="88">
        <v>275</v>
      </c>
      <c r="F110" s="202">
        <v>6.3</v>
      </c>
      <c r="G110" s="88" t="s">
        <v>994</v>
      </c>
      <c r="H110" s="88">
        <v>275</v>
      </c>
      <c r="I110" s="202">
        <v>6.3</v>
      </c>
      <c r="J110" s="88" t="s">
        <v>994</v>
      </c>
      <c r="K110" s="88">
        <v>275</v>
      </c>
      <c r="L110" s="202">
        <v>6.3</v>
      </c>
      <c r="M110" s="88" t="s">
        <v>994</v>
      </c>
      <c r="N110" s="88">
        <v>300</v>
      </c>
      <c r="O110" s="202">
        <v>6.3</v>
      </c>
    </row>
    <row r="111" spans="2:15" x14ac:dyDescent="0.25">
      <c r="B111" s="28" t="s">
        <v>1007</v>
      </c>
      <c r="C111" s="16"/>
      <c r="D111" s="88"/>
      <c r="E111" s="88"/>
      <c r="F111" s="202"/>
      <c r="G111" s="17"/>
      <c r="H111" s="17"/>
      <c r="I111" s="17"/>
      <c r="J111" s="17"/>
      <c r="K111" s="17"/>
      <c r="L111" s="17"/>
      <c r="M111" s="17"/>
      <c r="N111" s="17"/>
      <c r="O111" s="17"/>
    </row>
    <row r="112" spans="2:15" x14ac:dyDescent="0.25">
      <c r="B112" s="203" t="s">
        <v>993</v>
      </c>
      <c r="C112" s="16"/>
      <c r="D112" s="88" t="s">
        <v>994</v>
      </c>
      <c r="E112" s="88"/>
      <c r="F112" s="202">
        <v>6.1</v>
      </c>
      <c r="G112" s="88" t="s">
        <v>994</v>
      </c>
      <c r="H112" s="88"/>
      <c r="I112" s="202">
        <v>6.1</v>
      </c>
      <c r="J112" s="88" t="s">
        <v>994</v>
      </c>
      <c r="K112" s="88"/>
      <c r="L112" s="202">
        <v>6.1</v>
      </c>
      <c r="M112" s="88" t="s">
        <v>994</v>
      </c>
      <c r="N112" s="88"/>
      <c r="O112" s="202">
        <v>6.1</v>
      </c>
    </row>
    <row r="113" spans="2:15" x14ac:dyDescent="0.25">
      <c r="B113" s="203" t="s">
        <v>995</v>
      </c>
      <c r="C113" s="16"/>
      <c r="D113" s="88" t="s">
        <v>994</v>
      </c>
      <c r="E113" s="88"/>
      <c r="F113" s="202">
        <v>6.1</v>
      </c>
      <c r="G113" s="88" t="s">
        <v>994</v>
      </c>
      <c r="H113" s="88"/>
      <c r="I113" s="202">
        <v>6.1</v>
      </c>
      <c r="J113" s="88" t="s">
        <v>994</v>
      </c>
      <c r="K113" s="88"/>
      <c r="L113" s="202">
        <v>6.1</v>
      </c>
      <c r="M113" s="88" t="s">
        <v>994</v>
      </c>
      <c r="N113" s="88"/>
      <c r="O113" s="202">
        <v>6.1</v>
      </c>
    </row>
    <row r="114" spans="2:15" x14ac:dyDescent="0.25">
      <c r="B114" s="203" t="s">
        <v>996</v>
      </c>
      <c r="C114" s="16"/>
      <c r="D114" s="88" t="s">
        <v>994</v>
      </c>
      <c r="E114" s="88"/>
      <c r="F114" s="202">
        <v>6.1</v>
      </c>
      <c r="G114" s="88" t="s">
        <v>994</v>
      </c>
      <c r="H114" s="88"/>
      <c r="I114" s="202">
        <v>6.1</v>
      </c>
      <c r="J114" s="88" t="s">
        <v>994</v>
      </c>
      <c r="K114" s="88"/>
      <c r="L114" s="202">
        <v>6.1</v>
      </c>
      <c r="M114" s="88" t="s">
        <v>994</v>
      </c>
      <c r="N114" s="88"/>
      <c r="O114" s="202">
        <v>6.1</v>
      </c>
    </row>
    <row r="115" spans="2:15" x14ac:dyDescent="0.25">
      <c r="B115" s="28" t="s">
        <v>1008</v>
      </c>
      <c r="C115" s="16"/>
      <c r="D115" s="88" t="s">
        <v>994</v>
      </c>
      <c r="E115" s="88">
        <v>475</v>
      </c>
      <c r="F115" s="202">
        <v>5.05</v>
      </c>
      <c r="G115" s="88" t="s">
        <v>994</v>
      </c>
      <c r="H115" s="88">
        <v>475</v>
      </c>
      <c r="I115" s="202">
        <v>5.05</v>
      </c>
      <c r="J115" s="88" t="s">
        <v>994</v>
      </c>
      <c r="K115" s="88">
        <v>475</v>
      </c>
      <c r="L115" s="202">
        <v>5.05</v>
      </c>
      <c r="M115" s="88" t="s">
        <v>994</v>
      </c>
      <c r="N115" s="88">
        <v>500</v>
      </c>
      <c r="O115" s="202">
        <v>6.25</v>
      </c>
    </row>
    <row r="116" spans="2:15" x14ac:dyDescent="0.25">
      <c r="B116" s="28" t="s">
        <v>1009</v>
      </c>
      <c r="C116" s="16"/>
      <c r="D116" s="88" t="s">
        <v>994</v>
      </c>
      <c r="E116" s="88">
        <v>475</v>
      </c>
      <c r="F116" s="202">
        <v>4.95</v>
      </c>
      <c r="G116" s="88" t="s">
        <v>994</v>
      </c>
      <c r="H116" s="88">
        <v>475</v>
      </c>
      <c r="I116" s="202">
        <v>4.95</v>
      </c>
      <c r="J116" s="88" t="s">
        <v>994</v>
      </c>
      <c r="K116" s="88">
        <v>475</v>
      </c>
      <c r="L116" s="202">
        <v>4.95</v>
      </c>
      <c r="M116" s="88" t="s">
        <v>994</v>
      </c>
      <c r="N116" s="88">
        <v>500</v>
      </c>
      <c r="O116" s="202">
        <v>4.95</v>
      </c>
    </row>
    <row r="117" spans="2:15" x14ac:dyDescent="0.25">
      <c r="B117" s="28" t="s">
        <v>1010</v>
      </c>
      <c r="C117" s="16"/>
      <c r="D117" s="88"/>
      <c r="E117" s="88"/>
      <c r="F117" s="202"/>
      <c r="G117" s="17"/>
      <c r="H117" s="17"/>
      <c r="I117" s="17"/>
      <c r="J117" s="17"/>
      <c r="K117" s="17"/>
      <c r="L117" s="17"/>
      <c r="M117" s="17"/>
      <c r="N117" s="17"/>
      <c r="O117" s="17"/>
    </row>
    <row r="118" spans="2:15" x14ac:dyDescent="0.25">
      <c r="B118" s="203" t="s">
        <v>993</v>
      </c>
      <c r="C118" s="16"/>
      <c r="D118" s="88" t="s">
        <v>994</v>
      </c>
      <c r="E118" s="88">
        <v>260</v>
      </c>
      <c r="F118" s="202">
        <v>7.3</v>
      </c>
      <c r="G118" s="88" t="s">
        <v>994</v>
      </c>
      <c r="H118" s="88">
        <v>260</v>
      </c>
      <c r="I118" s="202">
        <v>7.3</v>
      </c>
      <c r="J118" s="88" t="s">
        <v>994</v>
      </c>
      <c r="K118" s="88">
        <v>260</v>
      </c>
      <c r="L118" s="202">
        <v>7.3</v>
      </c>
      <c r="M118" s="88" t="s">
        <v>994</v>
      </c>
      <c r="N118" s="88">
        <v>300</v>
      </c>
      <c r="O118" s="202">
        <v>7.3</v>
      </c>
    </row>
    <row r="119" spans="2:15" x14ac:dyDescent="0.25">
      <c r="B119" s="203" t="s">
        <v>995</v>
      </c>
      <c r="C119" s="16"/>
      <c r="D119" s="88" t="s">
        <v>994</v>
      </c>
      <c r="E119" s="88">
        <v>260</v>
      </c>
      <c r="F119" s="202">
        <v>7.3</v>
      </c>
      <c r="G119" s="88" t="s">
        <v>994</v>
      </c>
      <c r="H119" s="88">
        <v>260</v>
      </c>
      <c r="I119" s="202">
        <v>7.3</v>
      </c>
      <c r="J119" s="88" t="s">
        <v>994</v>
      </c>
      <c r="K119" s="88">
        <v>260</v>
      </c>
      <c r="L119" s="202">
        <v>7.3</v>
      </c>
      <c r="M119" s="88" t="s">
        <v>994</v>
      </c>
      <c r="N119" s="88">
        <v>300</v>
      </c>
      <c r="O119" s="202">
        <v>7.3</v>
      </c>
    </row>
    <row r="120" spans="2:15" x14ac:dyDescent="0.25">
      <c r="B120" s="203" t="s">
        <v>996</v>
      </c>
      <c r="C120" s="16"/>
      <c r="D120" s="88" t="s">
        <v>994</v>
      </c>
      <c r="E120" s="88">
        <v>260</v>
      </c>
      <c r="F120" s="202">
        <v>7.3</v>
      </c>
      <c r="G120" s="88" t="s">
        <v>994</v>
      </c>
      <c r="H120" s="88">
        <v>260</v>
      </c>
      <c r="I120" s="202">
        <v>7.3</v>
      </c>
      <c r="J120" s="88" t="s">
        <v>994</v>
      </c>
      <c r="K120" s="88">
        <v>260</v>
      </c>
      <c r="L120" s="202">
        <v>7.3</v>
      </c>
      <c r="M120" s="88" t="s">
        <v>994</v>
      </c>
      <c r="N120" s="88">
        <v>300</v>
      </c>
      <c r="O120" s="202">
        <v>7.3</v>
      </c>
    </row>
    <row r="121" spans="2:15" x14ac:dyDescent="0.25">
      <c r="B121" s="28" t="s">
        <v>1011</v>
      </c>
      <c r="C121" s="16"/>
      <c r="D121" s="88"/>
      <c r="E121" s="88"/>
      <c r="F121" s="202"/>
      <c r="G121" s="17"/>
      <c r="H121" s="17"/>
      <c r="I121" s="17"/>
      <c r="J121" s="17"/>
      <c r="K121" s="17"/>
      <c r="L121" s="17"/>
      <c r="M121" s="17"/>
      <c r="N121" s="17"/>
      <c r="O121" s="17"/>
    </row>
    <row r="122" spans="2:15" x14ac:dyDescent="0.25">
      <c r="B122" s="203" t="s">
        <v>993</v>
      </c>
      <c r="C122" s="16"/>
      <c r="D122" s="88" t="s">
        <v>994</v>
      </c>
      <c r="E122" s="88">
        <v>500</v>
      </c>
      <c r="F122" s="202">
        <v>11.8</v>
      </c>
      <c r="G122" s="88" t="s">
        <v>994</v>
      </c>
      <c r="H122" s="88">
        <v>500</v>
      </c>
      <c r="I122" s="202">
        <v>11.8</v>
      </c>
      <c r="J122" s="88" t="s">
        <v>994</v>
      </c>
      <c r="K122" s="88">
        <v>500</v>
      </c>
      <c r="L122" s="202">
        <v>11.8</v>
      </c>
      <c r="M122" s="88" t="s">
        <v>994</v>
      </c>
      <c r="N122" s="88">
        <v>500</v>
      </c>
      <c r="O122" s="202">
        <v>11.8</v>
      </c>
    </row>
    <row r="123" spans="2:15" x14ac:dyDescent="0.25">
      <c r="B123" s="203" t="s">
        <v>995</v>
      </c>
      <c r="C123" s="16"/>
      <c r="D123" s="88" t="s">
        <v>994</v>
      </c>
      <c r="E123" s="88">
        <v>500</v>
      </c>
      <c r="F123" s="202">
        <v>11</v>
      </c>
      <c r="G123" s="88" t="s">
        <v>994</v>
      </c>
      <c r="H123" s="88">
        <v>500</v>
      </c>
      <c r="I123" s="202">
        <v>11</v>
      </c>
      <c r="J123" s="88" t="s">
        <v>994</v>
      </c>
      <c r="K123" s="88">
        <v>500</v>
      </c>
      <c r="L123" s="202">
        <v>11</v>
      </c>
      <c r="M123" s="88" t="s">
        <v>994</v>
      </c>
      <c r="N123" s="88">
        <v>500</v>
      </c>
      <c r="O123" s="202">
        <v>11</v>
      </c>
    </row>
    <row r="124" spans="2:15" x14ac:dyDescent="0.25">
      <c r="B124" s="203" t="s">
        <v>996</v>
      </c>
      <c r="C124" s="16"/>
      <c r="D124" s="88" t="s">
        <v>994</v>
      </c>
      <c r="E124" s="88">
        <v>500</v>
      </c>
      <c r="F124" s="202">
        <v>10.8</v>
      </c>
      <c r="G124" s="88" t="s">
        <v>994</v>
      </c>
      <c r="H124" s="88">
        <v>500</v>
      </c>
      <c r="I124" s="202">
        <v>10.8</v>
      </c>
      <c r="J124" s="88" t="s">
        <v>994</v>
      </c>
      <c r="K124" s="88">
        <v>500</v>
      </c>
      <c r="L124" s="202">
        <v>10.8</v>
      </c>
      <c r="M124" s="88" t="s">
        <v>994</v>
      </c>
      <c r="N124" s="88">
        <v>500</v>
      </c>
      <c r="O124" s="202">
        <v>10.8</v>
      </c>
    </row>
    <row r="125" spans="2:15" x14ac:dyDescent="0.25">
      <c r="B125" s="28" t="s">
        <v>1012</v>
      </c>
      <c r="C125" s="16"/>
      <c r="D125" s="88"/>
      <c r="E125" s="88"/>
      <c r="F125" s="202"/>
      <c r="G125" s="17"/>
      <c r="H125" s="17"/>
      <c r="I125" s="17"/>
      <c r="J125" s="17"/>
      <c r="K125" s="17"/>
      <c r="L125" s="17"/>
      <c r="M125" s="17"/>
      <c r="N125" s="17"/>
      <c r="O125" s="17"/>
    </row>
    <row r="126" spans="2:15" x14ac:dyDescent="0.25">
      <c r="B126" s="203" t="s">
        <v>993</v>
      </c>
      <c r="C126" s="16"/>
      <c r="D126" s="88" t="s">
        <v>994</v>
      </c>
      <c r="E126" s="88"/>
      <c r="F126" s="202">
        <v>4.8</v>
      </c>
      <c r="G126" s="88" t="s">
        <v>994</v>
      </c>
      <c r="H126" s="88"/>
      <c r="I126" s="202">
        <v>4.84</v>
      </c>
      <c r="J126" s="88" t="s">
        <v>994</v>
      </c>
      <c r="K126" s="88"/>
      <c r="L126" s="202">
        <v>4.84</v>
      </c>
      <c r="M126" s="88" t="s">
        <v>994</v>
      </c>
      <c r="N126" s="88"/>
      <c r="O126" s="202">
        <v>4.84</v>
      </c>
    </row>
    <row r="127" spans="2:15" x14ac:dyDescent="0.25">
      <c r="B127" s="28" t="s">
        <v>1013</v>
      </c>
      <c r="C127" s="16"/>
      <c r="D127" s="88"/>
      <c r="E127" s="88"/>
      <c r="F127" s="202"/>
      <c r="G127" s="17"/>
      <c r="H127" s="17"/>
      <c r="I127" s="17"/>
      <c r="J127" s="17"/>
      <c r="K127" s="17"/>
      <c r="L127" s="17"/>
      <c r="M127" s="17"/>
      <c r="N127" s="17"/>
      <c r="O127" s="17"/>
    </row>
    <row r="128" spans="2:15" x14ac:dyDescent="0.25">
      <c r="B128" s="203" t="s">
        <v>993</v>
      </c>
      <c r="C128" s="16"/>
      <c r="D128" s="88" t="s">
        <v>994</v>
      </c>
      <c r="E128" s="88">
        <v>100</v>
      </c>
      <c r="F128" s="202">
        <v>6</v>
      </c>
      <c r="G128" s="88" t="s">
        <v>994</v>
      </c>
      <c r="H128" s="88">
        <v>100</v>
      </c>
      <c r="I128" s="202">
        <v>6</v>
      </c>
      <c r="J128" s="88" t="s">
        <v>994</v>
      </c>
      <c r="K128" s="88">
        <v>100</v>
      </c>
      <c r="L128" s="202">
        <v>6</v>
      </c>
      <c r="M128" s="88" t="s">
        <v>994</v>
      </c>
      <c r="N128" s="88">
        <v>100</v>
      </c>
      <c r="O128" s="202">
        <v>6</v>
      </c>
    </row>
    <row r="129" spans="2:15" x14ac:dyDescent="0.25">
      <c r="B129" s="203" t="s">
        <v>995</v>
      </c>
      <c r="C129" s="16"/>
      <c r="D129" s="88" t="s">
        <v>994</v>
      </c>
      <c r="E129" s="88">
        <v>100</v>
      </c>
      <c r="F129" s="202">
        <v>6</v>
      </c>
      <c r="G129" s="88" t="s">
        <v>994</v>
      </c>
      <c r="H129" s="88">
        <v>100</v>
      </c>
      <c r="I129" s="202">
        <v>6</v>
      </c>
      <c r="J129" s="88" t="s">
        <v>994</v>
      </c>
      <c r="K129" s="88">
        <v>100</v>
      </c>
      <c r="L129" s="202">
        <v>6</v>
      </c>
      <c r="M129" s="88" t="s">
        <v>994</v>
      </c>
      <c r="N129" s="88">
        <v>100</v>
      </c>
      <c r="O129" s="202">
        <v>6</v>
      </c>
    </row>
    <row r="130" spans="2:15" x14ac:dyDescent="0.25">
      <c r="B130" s="203" t="s">
        <v>996</v>
      </c>
      <c r="C130" s="16"/>
      <c r="D130" s="88" t="s">
        <v>994</v>
      </c>
      <c r="E130" s="88">
        <v>100</v>
      </c>
      <c r="F130" s="202">
        <v>6</v>
      </c>
      <c r="G130" s="88" t="s">
        <v>994</v>
      </c>
      <c r="H130" s="88">
        <v>100</v>
      </c>
      <c r="I130" s="202">
        <v>6</v>
      </c>
      <c r="J130" s="88" t="s">
        <v>994</v>
      </c>
      <c r="K130" s="88">
        <v>100</v>
      </c>
      <c r="L130" s="202">
        <v>6</v>
      </c>
      <c r="M130" s="88" t="s">
        <v>994</v>
      </c>
      <c r="N130" s="88">
        <v>100</v>
      </c>
      <c r="O130" s="202">
        <v>6</v>
      </c>
    </row>
    <row r="132" spans="2:15" x14ac:dyDescent="0.25">
      <c r="F132" s="4"/>
    </row>
    <row r="133" spans="2:15" x14ac:dyDescent="0.25">
      <c r="E133" s="24">
        <v>1</v>
      </c>
      <c r="F133" s="4" t="s">
        <v>203</v>
      </c>
    </row>
    <row r="134" spans="2:15" x14ac:dyDescent="0.25">
      <c r="E134" s="24">
        <f>E133+1</f>
        <v>2</v>
      </c>
      <c r="F134" s="4" t="s">
        <v>210</v>
      </c>
    </row>
  </sheetData>
  <mergeCells count="12">
    <mergeCell ref="J5:L5"/>
    <mergeCell ref="J6:K6"/>
    <mergeCell ref="B69:C69"/>
    <mergeCell ref="B2:P2"/>
    <mergeCell ref="M5:O5"/>
    <mergeCell ref="M6:N6"/>
    <mergeCell ref="D5:F5"/>
    <mergeCell ref="D6:E6"/>
    <mergeCell ref="B5:C7"/>
    <mergeCell ref="B8:C8"/>
    <mergeCell ref="G6:H6"/>
    <mergeCell ref="G5:I5"/>
  </mergeCells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0000"/>
  </sheetPr>
  <dimension ref="B2:P299"/>
  <sheetViews>
    <sheetView showGridLines="0" topLeftCell="A3" zoomScale="70" zoomScaleNormal="70" workbookViewId="0">
      <pane xSplit="3" ySplit="5" topLeftCell="D8" activePane="bottomRight" state="frozen"/>
      <selection pane="topRight" activeCell="D3" sqref="D3"/>
      <selection pane="bottomLeft" activeCell="A8" sqref="A8"/>
      <selection pane="bottomRight" activeCell="T5" sqref="T5"/>
    </sheetView>
  </sheetViews>
  <sheetFormatPr defaultColWidth="9.1796875" defaultRowHeight="14" x14ac:dyDescent="0.25"/>
  <cols>
    <col min="1" max="1" width="9.1796875" style="86"/>
    <col min="2" max="2" width="33" style="86" customWidth="1"/>
    <col min="3" max="3" width="38.54296875" style="86" customWidth="1"/>
    <col min="4" max="4" width="21" style="86" customWidth="1"/>
    <col min="5" max="5" width="16.81640625" style="86" customWidth="1"/>
    <col min="6" max="6" width="14" style="86" customWidth="1"/>
    <col min="7" max="7" width="25" style="86" bestFit="1" customWidth="1"/>
    <col min="8" max="8" width="21.453125" style="86" customWidth="1"/>
    <col min="9" max="9" width="17.54296875" style="86" customWidth="1"/>
    <col min="10" max="10" width="16.1796875" style="86" customWidth="1"/>
    <col min="11" max="11" width="25" style="86" bestFit="1" customWidth="1"/>
    <col min="12" max="12" width="17.54296875" style="86" bestFit="1" customWidth="1"/>
    <col min="13" max="13" width="20.453125" style="86" bestFit="1" customWidth="1"/>
    <col min="14" max="14" width="14.54296875" style="86" customWidth="1"/>
    <col min="15" max="15" width="17.453125" style="86" customWidth="1"/>
    <col min="16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25" t="s">
        <v>1017</v>
      </c>
    </row>
    <row r="5" spans="2:16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1022</v>
      </c>
      <c r="O6" s="173" t="s">
        <v>90</v>
      </c>
    </row>
    <row r="7" spans="2:16" x14ac:dyDescent="0.25">
      <c r="B7" s="1169"/>
      <c r="C7" s="1170"/>
      <c r="D7" s="87" t="s">
        <v>1026</v>
      </c>
      <c r="E7" s="87" t="s">
        <v>1027</v>
      </c>
      <c r="F7" s="87" t="s">
        <v>1028</v>
      </c>
      <c r="G7" s="87" t="s">
        <v>1029</v>
      </c>
      <c r="H7" s="87" t="s">
        <v>1030</v>
      </c>
      <c r="I7" s="87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  <c r="O7" s="173" t="s">
        <v>500</v>
      </c>
    </row>
    <row r="8" spans="2:16" x14ac:dyDescent="0.25">
      <c r="B8" s="935" t="s">
        <v>827</v>
      </c>
      <c r="C8" s="936"/>
      <c r="J8" s="17"/>
      <c r="K8" s="17"/>
      <c r="L8" s="17"/>
      <c r="M8" s="17"/>
      <c r="N8" s="17"/>
      <c r="O8" s="17"/>
    </row>
    <row r="9" spans="2:16" ht="14.5" x14ac:dyDescent="0.25">
      <c r="B9" s="211" t="s">
        <v>937</v>
      </c>
      <c r="C9" s="84"/>
      <c r="D9" s="217">
        <f>'[7]FY22-23 Actual Sales'!D8</f>
        <v>7443356</v>
      </c>
      <c r="E9" s="217">
        <f>'[7]FY22-23 Actual Sales'!E8</f>
        <v>10879.19117</v>
      </c>
      <c r="F9" s="217">
        <f>'[7]FY22-23 Actual Sales'!S8</f>
        <v>9952.1089530699992</v>
      </c>
      <c r="G9" s="222"/>
      <c r="H9" s="248"/>
      <c r="I9" s="222"/>
      <c r="J9" s="17"/>
      <c r="K9" s="217"/>
      <c r="L9" s="217"/>
      <c r="M9" s="217"/>
      <c r="N9" s="119"/>
      <c r="O9" s="202"/>
    </row>
    <row r="10" spans="2:16" ht="14.5" x14ac:dyDescent="0.25">
      <c r="B10" s="210" t="s">
        <v>938</v>
      </c>
      <c r="C10" s="84"/>
      <c r="D10" s="233">
        <f>'[7]FY22-23 Actual Sales'!D9</f>
        <v>4059636</v>
      </c>
      <c r="E10" s="233">
        <f>'[7]FY22-23 Actual Sales'!E9</f>
        <v>4076.46684</v>
      </c>
      <c r="F10" s="233">
        <f>'[7]FY22-23 Actual Sales'!S9</f>
        <v>2232.4439988499998</v>
      </c>
      <c r="G10" s="222"/>
      <c r="H10" s="248"/>
      <c r="I10" s="222"/>
      <c r="J10" s="17"/>
      <c r="K10" s="233"/>
      <c r="L10" s="233"/>
      <c r="M10" s="233"/>
      <c r="N10" s="119"/>
      <c r="O10" s="202"/>
    </row>
    <row r="11" spans="2:16" ht="14.5" x14ac:dyDescent="0.25">
      <c r="B11" s="209" t="s">
        <v>939</v>
      </c>
      <c r="C11" s="84"/>
      <c r="D11" s="221">
        <f>'[7]FY22-23 Actual Sales'!D10</f>
        <v>2192796</v>
      </c>
      <c r="E11" s="221">
        <f>'[7]FY22-23 Actual Sales'!E10</f>
        <v>2157.6147799999999</v>
      </c>
      <c r="F11" s="221">
        <f>'[7]FY22-23 Actual Sales'!S10</f>
        <v>1669.5707012799999</v>
      </c>
      <c r="G11" s="10">
        <v>10</v>
      </c>
      <c r="H11" s="145">
        <v>1.95</v>
      </c>
      <c r="I11" s="222">
        <v>40</v>
      </c>
      <c r="J11" s="17"/>
      <c r="K11" s="221"/>
      <c r="L11" s="221"/>
      <c r="M11" s="221"/>
      <c r="N11" s="119"/>
      <c r="O11" s="202"/>
    </row>
    <row r="12" spans="2:16" ht="14.5" x14ac:dyDescent="0.25">
      <c r="B12" s="209" t="s">
        <v>941</v>
      </c>
      <c r="C12" s="84"/>
      <c r="D12" s="221">
        <f>'[7]FY22-23 Actual Sales'!D11</f>
        <v>1866840</v>
      </c>
      <c r="E12" s="221">
        <f>'[7]FY22-23 Actual Sales'!E11</f>
        <v>1918.8520600000002</v>
      </c>
      <c r="F12" s="221">
        <f>'[7]FY22-23 Actual Sales'!S11</f>
        <v>562.87329757000009</v>
      </c>
      <c r="G12" s="10">
        <v>10</v>
      </c>
      <c r="H12" s="145">
        <v>3.1</v>
      </c>
      <c r="I12" s="222">
        <v>70</v>
      </c>
      <c r="J12" s="17"/>
      <c r="K12" s="221"/>
      <c r="L12" s="221"/>
      <c r="M12" s="221"/>
      <c r="N12" s="119"/>
      <c r="O12" s="202"/>
    </row>
    <row r="13" spans="2:16" x14ac:dyDescent="0.25">
      <c r="B13" s="210" t="s">
        <v>942</v>
      </c>
      <c r="C13" s="84"/>
      <c r="D13" s="233">
        <f>'[7]FY22-23 Actual Sales'!D12</f>
        <v>2185420</v>
      </c>
      <c r="E13" s="233">
        <f>'[7]FY22-23 Actual Sales'!E12</f>
        <v>3352.4723199999999</v>
      </c>
      <c r="F13" s="233">
        <f>'[7]FY22-23 Actual Sales'!S12</f>
        <v>3426.6428666399997</v>
      </c>
      <c r="G13" s="10"/>
      <c r="H13" s="145"/>
      <c r="I13" s="222"/>
      <c r="J13" s="17"/>
      <c r="K13" s="233"/>
      <c r="L13" s="233"/>
      <c r="M13" s="233"/>
      <c r="N13" s="119"/>
      <c r="O13" s="202"/>
    </row>
    <row r="14" spans="2:16" ht="14.5" x14ac:dyDescent="0.25">
      <c r="B14" s="209" t="s">
        <v>943</v>
      </c>
      <c r="C14" s="84"/>
      <c r="D14" s="221">
        <f>'[7]FY22-23 Actual Sales'!D13</f>
        <v>0</v>
      </c>
      <c r="E14" s="221">
        <f>'[7]FY22-23 Actual Sales'!E13</f>
        <v>0</v>
      </c>
      <c r="F14" s="221">
        <f>'[7]FY22-23 Actual Sales'!S13</f>
        <v>2418.9599999999996</v>
      </c>
      <c r="G14" s="10">
        <v>10</v>
      </c>
      <c r="H14" s="145">
        <v>3.4</v>
      </c>
      <c r="I14" s="222"/>
      <c r="J14" s="17"/>
      <c r="K14" s="221"/>
      <c r="L14" s="221"/>
      <c r="M14" s="221"/>
      <c r="N14" s="119"/>
      <c r="O14" s="202"/>
    </row>
    <row r="15" spans="2:16" ht="14.5" x14ac:dyDescent="0.25">
      <c r="B15" s="209" t="s">
        <v>944</v>
      </c>
      <c r="C15" s="84"/>
      <c r="D15" s="221">
        <f>'[7]FY22-23 Actual Sales'!D14</f>
        <v>2185420</v>
      </c>
      <c r="E15" s="221">
        <f>'[7]FY22-23 Actual Sales'!E14</f>
        <v>3352.4723199999999</v>
      </c>
      <c r="F15" s="221">
        <f>'[7]FY22-23 Actual Sales'!S14</f>
        <v>1007.6828666399999</v>
      </c>
      <c r="G15" s="10">
        <v>10</v>
      </c>
      <c r="H15" s="145">
        <v>4.8</v>
      </c>
      <c r="I15" s="222">
        <v>90</v>
      </c>
      <c r="J15" s="17"/>
      <c r="K15" s="221"/>
      <c r="L15" s="221"/>
      <c r="M15" s="221"/>
      <c r="N15" s="119"/>
      <c r="O15" s="202"/>
    </row>
    <row r="16" spans="2:16" x14ac:dyDescent="0.25">
      <c r="B16" s="210" t="s">
        <v>945</v>
      </c>
      <c r="C16" s="84"/>
      <c r="D16" s="233">
        <f>'[7]FY22-23 Actual Sales'!D15</f>
        <v>1198300</v>
      </c>
      <c r="E16" s="233">
        <f>'[7]FY22-23 Actual Sales'!E15</f>
        <v>3450.2520099999997</v>
      </c>
      <c r="F16" s="233">
        <f>'[7]FY22-23 Actual Sales'!S15</f>
        <v>4293.0220875799996</v>
      </c>
      <c r="G16" s="10"/>
      <c r="H16" s="145"/>
      <c r="I16" s="222"/>
      <c r="J16" s="17"/>
      <c r="K16" s="233"/>
      <c r="L16" s="233"/>
      <c r="M16" s="233"/>
      <c r="N16" s="119"/>
      <c r="O16" s="202"/>
    </row>
    <row r="17" spans="2:15" ht="14.5" x14ac:dyDescent="0.25">
      <c r="B17" s="209" t="s">
        <v>946</v>
      </c>
      <c r="C17" s="84"/>
      <c r="D17" s="221">
        <f>'[7]FY22-23 Actual Sales'!D16</f>
        <v>0</v>
      </c>
      <c r="E17" s="221">
        <f>'[7]FY22-23 Actual Sales'!E16</f>
        <v>0</v>
      </c>
      <c r="F17" s="221">
        <f>'[7]FY22-23 Actual Sales'!S16</f>
        <v>2461.9373999999998</v>
      </c>
      <c r="G17" s="10">
        <v>10</v>
      </c>
      <c r="H17" s="145">
        <v>5.0999999999999996</v>
      </c>
      <c r="I17" s="222"/>
      <c r="J17" s="17"/>
      <c r="K17" s="221"/>
      <c r="L17" s="221"/>
      <c r="M17" s="221"/>
      <c r="N17" s="119"/>
      <c r="O17" s="202"/>
    </row>
    <row r="18" spans="2:15" ht="14.5" x14ac:dyDescent="0.25">
      <c r="B18" s="209" t="s">
        <v>947</v>
      </c>
      <c r="C18" s="84"/>
      <c r="D18" s="221">
        <f>'[7]FY22-23 Actual Sales'!D17</f>
        <v>739795</v>
      </c>
      <c r="E18" s="221">
        <f>'[7]FY22-23 Actual Sales'!E17</f>
        <v>1714.0817299999999</v>
      </c>
      <c r="F18" s="221">
        <f>'[7]FY22-23 Actual Sales'!S17</f>
        <v>791.87810458000001</v>
      </c>
      <c r="G18" s="10">
        <v>10</v>
      </c>
      <c r="H18" s="145">
        <v>7.7</v>
      </c>
      <c r="I18" s="222">
        <v>100</v>
      </c>
      <c r="J18" s="17"/>
      <c r="K18" s="221"/>
      <c r="L18" s="221"/>
      <c r="M18" s="221"/>
      <c r="N18" s="119"/>
      <c r="O18" s="202"/>
    </row>
    <row r="19" spans="2:15" ht="14.5" x14ac:dyDescent="0.25">
      <c r="B19" s="209" t="s">
        <v>948</v>
      </c>
      <c r="C19" s="84"/>
      <c r="D19" s="221">
        <f>'[7]FY22-23 Actual Sales'!D18</f>
        <v>246901</v>
      </c>
      <c r="E19" s="221">
        <f>'[7]FY22-23 Actual Sales'!E18</f>
        <v>733.86</v>
      </c>
      <c r="F19" s="221">
        <f>'[7]FY22-23 Actual Sales'!S18</f>
        <v>349.20317699999998</v>
      </c>
      <c r="G19" s="10">
        <v>10</v>
      </c>
      <c r="H19" s="202">
        <v>9</v>
      </c>
      <c r="I19" s="222">
        <v>120</v>
      </c>
      <c r="J19" s="17"/>
      <c r="K19" s="221"/>
      <c r="L19" s="221"/>
      <c r="M19" s="221"/>
      <c r="N19" s="119"/>
      <c r="O19" s="202"/>
    </row>
    <row r="20" spans="2:15" ht="14.5" x14ac:dyDescent="0.25">
      <c r="B20" s="209" t="s">
        <v>949</v>
      </c>
      <c r="C20" s="84"/>
      <c r="D20" s="221">
        <f>'[7]FY22-23 Actual Sales'!D19</f>
        <v>177741</v>
      </c>
      <c r="E20" s="221">
        <f>'[7]FY22-23 Actual Sales'!E19</f>
        <v>696.88468999999998</v>
      </c>
      <c r="F20" s="221">
        <f>'[7]FY22-23 Actual Sales'!S19</f>
        <v>424.51374299999998</v>
      </c>
      <c r="G20" s="10">
        <v>10</v>
      </c>
      <c r="H20" s="202">
        <v>9.5</v>
      </c>
      <c r="I20" s="222">
        <v>140</v>
      </c>
      <c r="J20" s="17"/>
      <c r="K20" s="221"/>
      <c r="L20" s="221"/>
      <c r="M20" s="221"/>
      <c r="N20" s="119"/>
      <c r="O20" s="202"/>
    </row>
    <row r="21" spans="2:15" ht="14.5" x14ac:dyDescent="0.25">
      <c r="B21" s="209" t="s">
        <v>950</v>
      </c>
      <c r="C21" s="84"/>
      <c r="D21" s="221">
        <f>'[7]FY22-23 Actual Sales'!D20</f>
        <v>33863</v>
      </c>
      <c r="E21" s="221">
        <f>'[7]FY22-23 Actual Sales'!E20</f>
        <v>305.42559</v>
      </c>
      <c r="F21" s="221">
        <f>'[7]FY22-23 Actual Sales'!S20</f>
        <v>265.48966299999955</v>
      </c>
      <c r="G21" s="88">
        <v>10</v>
      </c>
      <c r="H21" s="202">
        <v>10</v>
      </c>
      <c r="I21" s="222">
        <v>160</v>
      </c>
      <c r="J21" s="17"/>
      <c r="K21" s="221"/>
      <c r="L21" s="221"/>
      <c r="M21" s="221"/>
      <c r="N21" s="119"/>
      <c r="O21" s="202"/>
    </row>
    <row r="22" spans="2:15" x14ac:dyDescent="0.25">
      <c r="B22" s="28" t="s">
        <v>951</v>
      </c>
      <c r="C22" s="16"/>
      <c r="D22" s="217">
        <f>'[7]FY22-23 Actual Sales'!D21</f>
        <v>1087272</v>
      </c>
      <c r="E22" s="217">
        <f>'[7]FY22-23 Actual Sales'!E21</f>
        <v>3581.2705799999999</v>
      </c>
      <c r="F22" s="217">
        <f>'[7]FY22-23 Actual Sales'!S21</f>
        <v>3076.9676884300002</v>
      </c>
      <c r="G22" s="88"/>
      <c r="H22" s="202"/>
      <c r="I22" s="222"/>
      <c r="J22" s="17"/>
      <c r="K22" s="217"/>
      <c r="L22" s="217"/>
      <c r="M22" s="217"/>
      <c r="N22" s="119"/>
      <c r="O22" s="202"/>
    </row>
    <row r="23" spans="2:15" x14ac:dyDescent="0.25">
      <c r="B23" s="205" t="s">
        <v>952</v>
      </c>
      <c r="C23" s="16"/>
      <c r="D23" s="233">
        <f>'[7]FY22-23 Actual Sales'!D22</f>
        <v>501896</v>
      </c>
      <c r="E23" s="233">
        <f>'[7]FY22-23 Actual Sales'!E22</f>
        <v>856.06031999999993</v>
      </c>
      <c r="F23" s="233">
        <f>'[7]FY22-23 Actual Sales'!S22</f>
        <v>89.628530380000001</v>
      </c>
      <c r="G23" s="88"/>
      <c r="H23" s="202"/>
      <c r="I23" s="222"/>
      <c r="J23" s="17"/>
      <c r="K23" s="233"/>
      <c r="L23" s="233"/>
      <c r="M23" s="233"/>
      <c r="N23" s="119"/>
      <c r="O23" s="202"/>
    </row>
    <row r="24" spans="2:15" ht="14.5" x14ac:dyDescent="0.25">
      <c r="B24" s="208" t="s">
        <v>939</v>
      </c>
      <c r="C24" s="16"/>
      <c r="D24" s="221">
        <f>'[7]FY22-23 Actual Sales'!D23</f>
        <v>501896</v>
      </c>
      <c r="E24" s="221">
        <f>'[7]FY22-23 Actual Sales'!E23</f>
        <v>856.06031999999993</v>
      </c>
      <c r="F24" s="221">
        <f>'[7]FY22-23 Actual Sales'!S23</f>
        <v>89.628530380000001</v>
      </c>
      <c r="G24" s="88">
        <v>60</v>
      </c>
      <c r="H24" s="202">
        <v>7</v>
      </c>
      <c r="I24" s="222">
        <v>50</v>
      </c>
      <c r="J24" s="17"/>
      <c r="K24" s="221"/>
      <c r="L24" s="221"/>
      <c r="M24" s="221"/>
      <c r="N24" s="119"/>
      <c r="O24" s="202"/>
    </row>
    <row r="25" spans="2:15" x14ac:dyDescent="0.25">
      <c r="B25" s="205" t="s">
        <v>953</v>
      </c>
      <c r="C25" s="16"/>
      <c r="D25" s="233">
        <f>'[7]FY22-23 Actual Sales'!D24</f>
        <v>571376</v>
      </c>
      <c r="E25" s="233">
        <f>'[7]FY22-23 Actual Sales'!E24</f>
        <v>2706.8909599999997</v>
      </c>
      <c r="F25" s="233">
        <f>'[7]FY22-23 Actual Sales'!S24</f>
        <v>2979.02979443</v>
      </c>
      <c r="G25" s="88"/>
      <c r="H25" s="202"/>
      <c r="I25" s="222"/>
      <c r="J25" s="17"/>
      <c r="K25" s="233"/>
      <c r="L25" s="233"/>
      <c r="M25" s="233"/>
      <c r="N25" s="119"/>
      <c r="O25" s="202"/>
    </row>
    <row r="26" spans="2:15" ht="14.5" x14ac:dyDescent="0.25">
      <c r="B26" s="207" t="s">
        <v>943</v>
      </c>
      <c r="C26" s="16"/>
      <c r="D26" s="221">
        <f>'[7]FY22-23 Actual Sales'!D25</f>
        <v>181203</v>
      </c>
      <c r="E26" s="221">
        <f>'[7]FY22-23 Actual Sales'!E25</f>
        <v>302.86246</v>
      </c>
      <c r="F26" s="221">
        <f>'[7]FY22-23 Actual Sales'!S25</f>
        <v>581.75563818000001</v>
      </c>
      <c r="G26" s="88">
        <v>70</v>
      </c>
      <c r="H26" s="202">
        <v>8.5</v>
      </c>
      <c r="I26" s="222">
        <v>90</v>
      </c>
      <c r="J26" s="17"/>
      <c r="K26" s="221"/>
      <c r="L26" s="221"/>
      <c r="M26" s="221"/>
      <c r="N26" s="119"/>
      <c r="O26" s="202"/>
    </row>
    <row r="27" spans="2:15" ht="14.5" x14ac:dyDescent="0.25">
      <c r="B27" s="207" t="s">
        <v>954</v>
      </c>
      <c r="C27" s="16"/>
      <c r="D27" s="221">
        <f>'[7]FY22-23 Actual Sales'!D26</f>
        <v>221715</v>
      </c>
      <c r="E27" s="221">
        <f>'[7]FY22-23 Actual Sales'!E26</f>
        <v>555.69269999999995</v>
      </c>
      <c r="F27" s="221">
        <f>'[7]FY22-23 Actual Sales'!S26</f>
        <v>547.54657024999995</v>
      </c>
      <c r="G27" s="88">
        <v>70</v>
      </c>
      <c r="H27" s="202">
        <v>9.9</v>
      </c>
      <c r="I27" s="222">
        <v>105</v>
      </c>
      <c r="J27" s="17"/>
      <c r="K27" s="221"/>
      <c r="L27" s="221"/>
      <c r="M27" s="221"/>
      <c r="N27" s="119"/>
      <c r="O27" s="202"/>
    </row>
    <row r="28" spans="2:15" ht="14.5" x14ac:dyDescent="0.25">
      <c r="B28" s="207" t="s">
        <v>955</v>
      </c>
      <c r="C28" s="16"/>
      <c r="D28" s="221">
        <f>'[7]FY22-23 Actual Sales'!D27</f>
        <v>59507</v>
      </c>
      <c r="E28" s="221">
        <f>'[7]FY22-23 Actual Sales'!E27</f>
        <v>264.27719999999999</v>
      </c>
      <c r="F28" s="221">
        <f>'[7]FY22-23 Actual Sales'!S27</f>
        <v>294.66603450000002</v>
      </c>
      <c r="G28" s="88">
        <v>70</v>
      </c>
      <c r="H28" s="202">
        <v>10.4</v>
      </c>
      <c r="I28" s="222">
        <v>120</v>
      </c>
      <c r="J28" s="17"/>
      <c r="K28" s="221"/>
      <c r="L28" s="221"/>
      <c r="M28" s="221"/>
      <c r="N28" s="119"/>
      <c r="O28" s="202"/>
    </row>
    <row r="29" spans="2:15" ht="14.5" x14ac:dyDescent="0.25">
      <c r="B29" s="207" t="s">
        <v>956</v>
      </c>
      <c r="C29" s="16"/>
      <c r="D29" s="221">
        <f>'[7]FY22-23 Actual Sales'!D28</f>
        <v>108951</v>
      </c>
      <c r="E29" s="221">
        <f>'[7]FY22-23 Actual Sales'!E28</f>
        <v>1584.0586000000001</v>
      </c>
      <c r="F29" s="221">
        <f>'[7]FY22-23 Actual Sales'!S28</f>
        <v>1555.0615515</v>
      </c>
      <c r="G29" s="88">
        <v>70</v>
      </c>
      <c r="H29" s="202">
        <v>11</v>
      </c>
      <c r="I29" s="222">
        <v>160</v>
      </c>
      <c r="J29" s="17"/>
      <c r="K29" s="221"/>
      <c r="L29" s="221"/>
      <c r="M29" s="221"/>
      <c r="N29" s="119"/>
      <c r="O29" s="202"/>
    </row>
    <row r="30" spans="2:15" x14ac:dyDescent="0.25">
      <c r="B30" s="205" t="s">
        <v>957</v>
      </c>
      <c r="C30" s="16"/>
      <c r="D30" s="233">
        <f>'[7]FY22-23 Actual Sales'!D29</f>
        <v>2094</v>
      </c>
      <c r="E30" s="233">
        <f>'[7]FY22-23 Actual Sales'!E29</f>
        <v>6.17</v>
      </c>
      <c r="F30" s="233">
        <f>'[7]FY22-23 Actual Sales'!S29</f>
        <v>4.0713565000000003</v>
      </c>
      <c r="G30" s="88">
        <v>70</v>
      </c>
      <c r="H30" s="202">
        <v>13</v>
      </c>
      <c r="I30" s="222">
        <v>160</v>
      </c>
      <c r="J30" s="17"/>
      <c r="K30" s="233"/>
      <c r="L30" s="233"/>
      <c r="M30" s="233"/>
      <c r="N30" s="119"/>
      <c r="O30" s="202"/>
    </row>
    <row r="31" spans="2:15" x14ac:dyDescent="0.25">
      <c r="B31" s="205" t="s">
        <v>958</v>
      </c>
      <c r="C31" s="16"/>
      <c r="D31" s="233">
        <f>'[7]FY22-23 Actual Sales'!D30</f>
        <v>11906</v>
      </c>
      <c r="E31" s="233">
        <f>'[7]FY22-23 Actual Sales'!E30</f>
        <v>12.149300000000002</v>
      </c>
      <c r="F31" s="233">
        <f>'[7]FY22-23 Actual Sales'!S30</f>
        <v>4.2380071199999989</v>
      </c>
      <c r="G31" s="88"/>
      <c r="H31" s="202"/>
      <c r="I31" s="222"/>
      <c r="J31" s="17"/>
      <c r="K31" s="233"/>
      <c r="L31" s="233"/>
      <c r="M31" s="233"/>
      <c r="N31" s="119"/>
      <c r="O31" s="202"/>
    </row>
    <row r="32" spans="2:15" ht="14.5" x14ac:dyDescent="0.25">
      <c r="B32" s="207" t="s">
        <v>939</v>
      </c>
      <c r="C32" s="16"/>
      <c r="D32" s="221">
        <f>'[7]FY22-23 Actual Sales'!D31</f>
        <v>8755</v>
      </c>
      <c r="E32" s="221">
        <f>'[7]FY22-23 Actual Sales'!E31</f>
        <v>8.8800000000000008</v>
      </c>
      <c r="F32" s="221">
        <f>'[7]FY22-23 Actual Sales'!S31</f>
        <v>2.8884971200000007</v>
      </c>
      <c r="G32" s="88">
        <v>60</v>
      </c>
      <c r="H32" s="202">
        <v>5.3</v>
      </c>
      <c r="I32" s="222">
        <v>45</v>
      </c>
      <c r="J32" s="17"/>
      <c r="K32" s="221"/>
      <c r="L32" s="221"/>
      <c r="M32" s="221"/>
      <c r="N32" s="119"/>
      <c r="O32" s="202"/>
    </row>
    <row r="33" spans="2:15" ht="14.5" x14ac:dyDescent="0.25">
      <c r="B33" s="207" t="s">
        <v>959</v>
      </c>
      <c r="C33" s="16"/>
      <c r="D33" s="221">
        <f>'[7]FY22-23 Actual Sales'!D32</f>
        <v>2095</v>
      </c>
      <c r="E33" s="221">
        <f>'[7]FY22-23 Actual Sales'!E32</f>
        <v>2.1074799999999998</v>
      </c>
      <c r="F33" s="221">
        <f>'[7]FY22-23 Actual Sales'!S32</f>
        <v>0.98859900000000001</v>
      </c>
      <c r="G33" s="88">
        <v>60</v>
      </c>
      <c r="H33" s="202">
        <v>6.6</v>
      </c>
      <c r="I33" s="222">
        <v>55</v>
      </c>
      <c r="J33" s="17"/>
      <c r="K33" s="221"/>
      <c r="L33" s="221"/>
      <c r="M33" s="221"/>
      <c r="N33" s="119"/>
      <c r="O33" s="202"/>
    </row>
    <row r="34" spans="2:15" ht="14.5" x14ac:dyDescent="0.25">
      <c r="B34" s="207" t="s">
        <v>960</v>
      </c>
      <c r="C34" s="16"/>
      <c r="D34" s="221">
        <f>'[7]FY22-23 Actual Sales'!D33</f>
        <v>1056</v>
      </c>
      <c r="E34" s="221">
        <f>'[7]FY22-23 Actual Sales'!E33</f>
        <v>1.1618199999999999</v>
      </c>
      <c r="F34" s="221">
        <f>'[7]FY22-23 Actual Sales'!S33</f>
        <v>0.36091099999999998</v>
      </c>
      <c r="G34" s="88">
        <v>60</v>
      </c>
      <c r="H34" s="202">
        <v>7.5</v>
      </c>
      <c r="I34" s="222">
        <v>65</v>
      </c>
      <c r="J34" s="17"/>
      <c r="K34" s="221"/>
      <c r="L34" s="221"/>
      <c r="M34" s="221"/>
      <c r="N34" s="119"/>
      <c r="O34" s="202"/>
    </row>
    <row r="35" spans="2:15" x14ac:dyDescent="0.25">
      <c r="B35" s="28" t="s">
        <v>961</v>
      </c>
      <c r="C35" s="16"/>
      <c r="D35" s="217">
        <f>'[7]FY22-23 Actual Sales'!D34</f>
        <v>45213</v>
      </c>
      <c r="E35" s="217">
        <f>'[7]FY22-23 Actual Sales'!$F$34*0.7457/10^3</f>
        <v>1023.4657930000001</v>
      </c>
      <c r="F35" s="217">
        <f>'[7]FY22-23 Actual Sales'!S34</f>
        <v>933.06928649999998</v>
      </c>
      <c r="G35" s="88"/>
      <c r="H35" s="202"/>
      <c r="I35" s="222"/>
      <c r="J35" s="17"/>
      <c r="K35" s="217"/>
      <c r="L35" s="217"/>
      <c r="M35" s="217"/>
      <c r="N35" s="119"/>
      <c r="O35" s="202"/>
    </row>
    <row r="36" spans="2:15" ht="14.5" x14ac:dyDescent="0.25">
      <c r="B36" s="207" t="s">
        <v>962</v>
      </c>
      <c r="C36" s="16"/>
      <c r="D36" s="233">
        <f>'[7]FY22-23 Actual Sales'!D35</f>
        <v>41545</v>
      </c>
      <c r="E36" s="233">
        <f>'[7]FY22-23 Actual Sales'!$F$35*0.7457/10^3</f>
        <v>982.53229915300017</v>
      </c>
      <c r="F36" s="233">
        <f>'[7]FY22-23 Actual Sales'!S35</f>
        <v>895.37228500000003</v>
      </c>
      <c r="G36" s="88">
        <v>75</v>
      </c>
      <c r="H36" s="202">
        <v>7.7</v>
      </c>
      <c r="I36" s="222">
        <v>360.25</v>
      </c>
      <c r="J36" s="17"/>
      <c r="K36" s="221"/>
      <c r="L36" s="221"/>
      <c r="M36" s="221"/>
      <c r="N36" s="119"/>
      <c r="O36" s="202"/>
    </row>
    <row r="37" spans="2:15" ht="14.5" x14ac:dyDescent="0.25">
      <c r="B37" s="207" t="s">
        <v>963</v>
      </c>
      <c r="C37" s="16"/>
      <c r="D37" s="233">
        <f>'[7]FY22-23 Actual Sales'!D36</f>
        <v>0</v>
      </c>
      <c r="E37" s="233">
        <f>'[7]FY22-23 Actual Sales'!E36</f>
        <v>0</v>
      </c>
      <c r="F37" s="233">
        <f>'[7]FY22-23 Actual Sales'!S36</f>
        <v>0</v>
      </c>
      <c r="G37" s="88">
        <v>75</v>
      </c>
      <c r="H37" s="202">
        <v>8.4</v>
      </c>
      <c r="I37" s="222">
        <v>360.25</v>
      </c>
      <c r="J37" s="17"/>
      <c r="K37" s="221"/>
      <c r="L37" s="221"/>
      <c r="M37" s="221"/>
      <c r="N37" s="119"/>
      <c r="O37" s="202"/>
    </row>
    <row r="38" spans="2:15" ht="14.5" x14ac:dyDescent="0.25">
      <c r="B38" s="207" t="s">
        <v>964</v>
      </c>
      <c r="C38" s="16"/>
      <c r="D38" s="233">
        <f>'[7]FY22-23 Actual Sales'!D37</f>
        <v>0</v>
      </c>
      <c r="E38" s="233">
        <f>'[7]FY22-23 Actual Sales'!E37</f>
        <v>0</v>
      </c>
      <c r="F38" s="233">
        <f>'[7]FY22-23 Actual Sales'!S37</f>
        <v>0</v>
      </c>
      <c r="G38" s="88">
        <v>36</v>
      </c>
      <c r="H38" s="202">
        <v>6.2</v>
      </c>
      <c r="I38" s="222">
        <v>360.25</v>
      </c>
      <c r="J38" s="17"/>
      <c r="K38" s="221"/>
      <c r="L38" s="221"/>
      <c r="M38" s="221"/>
      <c r="N38" s="119"/>
      <c r="O38" s="202"/>
    </row>
    <row r="39" spans="2:15" ht="14.5" x14ac:dyDescent="0.25">
      <c r="B39" s="207" t="s">
        <v>965</v>
      </c>
      <c r="C39" s="16"/>
      <c r="D39" s="233">
        <f>'[7]FY22-23 Actual Sales'!D38</f>
        <v>0</v>
      </c>
      <c r="E39" s="233">
        <f>'[7]FY22-23 Actual Sales'!E38</f>
        <v>0</v>
      </c>
      <c r="F39" s="233">
        <f>'[7]FY22-23 Actual Sales'!S38</f>
        <v>0</v>
      </c>
      <c r="G39" s="88">
        <v>36</v>
      </c>
      <c r="H39" s="202">
        <v>6.2</v>
      </c>
      <c r="I39" s="222">
        <v>360.25</v>
      </c>
      <c r="J39" s="17"/>
      <c r="K39" s="221"/>
      <c r="L39" s="221"/>
      <c r="M39" s="221"/>
      <c r="N39" s="119"/>
      <c r="O39" s="202"/>
    </row>
    <row r="40" spans="2:15" ht="14.5" x14ac:dyDescent="0.25">
      <c r="B40" s="207" t="s">
        <v>966</v>
      </c>
      <c r="C40" s="16"/>
      <c r="D40" s="233">
        <f>'[7]FY22-23 Actual Sales'!D39</f>
        <v>3668</v>
      </c>
      <c r="E40" s="233">
        <f>'[7]FY22-23 Actual Sales'!$F$39*0.7457/10^3</f>
        <v>40.933493847000001</v>
      </c>
      <c r="F40" s="233">
        <f>'[7]FY22-23 Actual Sales'!S39</f>
        <v>37.697001499999992</v>
      </c>
      <c r="G40" s="88">
        <v>65</v>
      </c>
      <c r="H40" s="202">
        <v>7</v>
      </c>
      <c r="I40" s="222">
        <v>360.25</v>
      </c>
      <c r="J40" s="17"/>
      <c r="K40" s="221"/>
      <c r="L40" s="221"/>
      <c r="M40" s="221"/>
      <c r="N40" s="119"/>
      <c r="O40" s="202"/>
    </row>
    <row r="41" spans="2:15" ht="14.5" x14ac:dyDescent="0.25">
      <c r="B41" s="207" t="s">
        <v>967</v>
      </c>
      <c r="C41" s="16"/>
      <c r="D41" s="233">
        <f>'[7]FY22-23 Actual Sales'!D40</f>
        <v>0</v>
      </c>
      <c r="E41" s="233">
        <f>'[7]FY22-23 Actual Sales'!E40</f>
        <v>0</v>
      </c>
      <c r="F41" s="233">
        <f>'[7]FY22-23 Actual Sales'!S40</f>
        <v>0</v>
      </c>
      <c r="G41" s="88">
        <v>75</v>
      </c>
      <c r="H41" s="202">
        <v>7.3</v>
      </c>
      <c r="I41" s="222">
        <v>360.25</v>
      </c>
      <c r="J41" s="17"/>
      <c r="K41" s="221"/>
      <c r="L41" s="221"/>
      <c r="M41" s="221"/>
      <c r="N41" s="119"/>
      <c r="O41" s="202"/>
    </row>
    <row r="42" spans="2:15" x14ac:dyDescent="0.25">
      <c r="B42" s="28" t="s">
        <v>968</v>
      </c>
      <c r="C42" s="16"/>
      <c r="D42" s="217">
        <f>'[7]FY22-23 Actual Sales'!D41</f>
        <v>4578</v>
      </c>
      <c r="E42" s="217">
        <f>'[7]FY22-23 Actual Sales'!F41*0.7457/10^3</f>
        <v>13.243632000000002</v>
      </c>
      <c r="F42" s="217">
        <f>'[7]FY22-23 Actual Sales'!S41</f>
        <v>9.525990000000002</v>
      </c>
      <c r="G42" s="88"/>
      <c r="H42" s="202"/>
      <c r="I42" s="222"/>
      <c r="J42" s="17"/>
      <c r="K42" s="217"/>
      <c r="L42" s="217"/>
      <c r="M42" s="217"/>
      <c r="N42" s="119"/>
      <c r="O42" s="202"/>
    </row>
    <row r="43" spans="2:15" ht="28" x14ac:dyDescent="0.25">
      <c r="B43" s="207" t="s">
        <v>155</v>
      </c>
      <c r="C43" s="16"/>
      <c r="D43" s="233">
        <f>'[7]FY22-23 Actual Sales'!D42</f>
        <v>4504</v>
      </c>
      <c r="E43" s="233">
        <f>'[7]FY22-23 Actual Sales'!F42*0.7457/10^3</f>
        <v>13.243632000000002</v>
      </c>
      <c r="F43" s="233">
        <f>'[7]FY22-23 Actual Sales'!S42</f>
        <v>9.5176780000000019</v>
      </c>
      <c r="G43" s="206" t="s">
        <v>969</v>
      </c>
      <c r="H43" s="202">
        <v>4</v>
      </c>
      <c r="I43" s="222">
        <v>50</v>
      </c>
      <c r="J43" s="17"/>
      <c r="K43" s="221"/>
      <c r="L43" s="221"/>
      <c r="M43" s="221"/>
      <c r="N43" s="119"/>
      <c r="O43" s="202"/>
    </row>
    <row r="44" spans="2:15" ht="28" x14ac:dyDescent="0.25">
      <c r="B44" s="207" t="s">
        <v>970</v>
      </c>
      <c r="C44" s="16"/>
      <c r="D44" s="233">
        <f>'[7]FY22-23 Actual Sales'!D43</f>
        <v>74</v>
      </c>
      <c r="E44" s="233"/>
      <c r="F44" s="233">
        <f>'[7]FY22-23 Actual Sales'!S43</f>
        <v>8.3119999999999982E-3</v>
      </c>
      <c r="G44" s="206" t="s">
        <v>969</v>
      </c>
      <c r="H44" s="202">
        <v>4</v>
      </c>
      <c r="I44" s="222">
        <v>50</v>
      </c>
      <c r="J44" s="17"/>
      <c r="K44" s="221"/>
      <c r="L44" s="221"/>
      <c r="M44" s="221"/>
      <c r="N44" s="119"/>
      <c r="O44" s="202"/>
    </row>
    <row r="45" spans="2:15" x14ac:dyDescent="0.25">
      <c r="B45" s="28" t="s">
        <v>971</v>
      </c>
      <c r="C45" s="16"/>
      <c r="D45" s="217">
        <f>'[7]FY22-23 Actual Sales'!D44</f>
        <v>1310333</v>
      </c>
      <c r="E45" s="217">
        <f>'[7]FY22-23 Actual Sales'!F44*0.7457/10^3</f>
        <v>4844.283453</v>
      </c>
      <c r="F45" s="217">
        <f>'[7]FY22-23 Actual Sales'!S44</f>
        <v>12127.22437010666</v>
      </c>
      <c r="G45" s="88"/>
      <c r="H45" s="202"/>
      <c r="I45" s="222"/>
      <c r="J45" s="17"/>
      <c r="K45" s="217"/>
      <c r="L45" s="217"/>
      <c r="M45" s="217"/>
      <c r="N45" s="119"/>
      <c r="O45" s="202"/>
    </row>
    <row r="46" spans="2:15" x14ac:dyDescent="0.25">
      <c r="B46" s="205" t="s">
        <v>972</v>
      </c>
      <c r="C46" s="16"/>
      <c r="D46" s="233">
        <f>'[7]FY22-23 Actual Sales'!D45</f>
        <v>1310043</v>
      </c>
      <c r="E46" s="233">
        <f>'[7]FY22-23 Actual Sales'!F45*0.7457/10^3</f>
        <v>4843.111921015</v>
      </c>
      <c r="F46" s="233">
        <f>'[7]FY22-23 Actual Sales'!S45</f>
        <v>12124.869374106658</v>
      </c>
      <c r="G46" s="88"/>
      <c r="H46" s="202"/>
      <c r="I46" s="222"/>
      <c r="J46" s="17"/>
      <c r="K46" s="233"/>
      <c r="L46" s="233"/>
      <c r="M46" s="233"/>
      <c r="N46" s="119"/>
      <c r="O46" s="202"/>
    </row>
    <row r="47" spans="2:15" ht="14.5" x14ac:dyDescent="0.25">
      <c r="B47" s="207" t="s">
        <v>973</v>
      </c>
      <c r="C47" s="16"/>
      <c r="D47" s="221">
        <f>'[7]FY22-23 Actual Sales'!D46</f>
        <v>2013</v>
      </c>
      <c r="E47" s="221">
        <f>'[7]FY22-23 Actual Sales'!F46*0.7457/10^3</f>
        <v>8.5736111800000003</v>
      </c>
      <c r="F47" s="221">
        <f>'[7]FY22-23 Actual Sales'!S46</f>
        <v>34.727219400000003</v>
      </c>
      <c r="G47" s="88"/>
      <c r="H47" s="202">
        <v>2.5</v>
      </c>
      <c r="I47" s="222">
        <v>30</v>
      </c>
      <c r="J47" s="17"/>
      <c r="K47" s="221"/>
      <c r="L47" s="221"/>
      <c r="M47" s="221"/>
      <c r="N47" s="119"/>
      <c r="O47" s="202"/>
    </row>
    <row r="48" spans="2:15" ht="14.5" x14ac:dyDescent="0.25">
      <c r="B48" s="205" t="s">
        <v>975</v>
      </c>
      <c r="C48" s="16"/>
      <c r="D48" s="221">
        <f>'[7]FY22-23 Actual Sales'!D47</f>
        <v>1308030</v>
      </c>
      <c r="E48" s="221">
        <f>'[7]FY22-23 Actual Sales'!F47*0.7457/10^3</f>
        <v>4834.5383098350003</v>
      </c>
      <c r="F48" s="221">
        <f>'[7]FY22-23 Actual Sales'!S47</f>
        <v>12090.14215470666</v>
      </c>
      <c r="G48" s="88"/>
      <c r="H48" s="202"/>
      <c r="I48" s="222"/>
      <c r="J48" s="17"/>
      <c r="K48" s="221"/>
      <c r="L48" s="221"/>
      <c r="M48" s="221"/>
      <c r="N48" s="119"/>
      <c r="O48" s="202"/>
    </row>
    <row r="49" spans="2:15" ht="14.5" x14ac:dyDescent="0.25">
      <c r="B49" s="207" t="s">
        <v>1031</v>
      </c>
      <c r="C49" s="16"/>
      <c r="D49" s="229">
        <f>'[7]FY22-23 Actual Sales'!D48</f>
        <v>1308030</v>
      </c>
      <c r="E49" s="221">
        <f>'[7]FY22-23 Actual Sales'!F48*0.7457/10^3</f>
        <v>4834.5383098350003</v>
      </c>
      <c r="F49" s="229">
        <f>'[7]FY22-23 Actual Sales'!S48</f>
        <v>12090.14215470666</v>
      </c>
      <c r="G49" s="88"/>
      <c r="H49" s="202"/>
      <c r="I49" s="222">
        <v>30</v>
      </c>
      <c r="J49" s="17"/>
      <c r="K49" s="221"/>
      <c r="L49" s="221"/>
      <c r="M49" s="221"/>
      <c r="N49" s="119"/>
      <c r="O49" s="202"/>
    </row>
    <row r="50" spans="2:15" ht="14.5" x14ac:dyDescent="0.25">
      <c r="B50" s="207" t="s">
        <v>1032</v>
      </c>
      <c r="C50" s="16"/>
      <c r="D50" s="229">
        <f>'[7]FY22-23 Actual Sales'!D49</f>
        <v>0</v>
      </c>
      <c r="E50" s="233">
        <f>'[7]FY22-23 Actual Sales'!F49*0.7457/10^3</f>
        <v>0</v>
      </c>
      <c r="F50" s="229">
        <f>'[7]FY22-23 Actual Sales'!S49</f>
        <v>0</v>
      </c>
      <c r="I50" s="222">
        <v>30</v>
      </c>
      <c r="J50" s="17"/>
      <c r="K50" s="221"/>
      <c r="L50" s="221"/>
      <c r="M50" s="221"/>
      <c r="N50" s="119"/>
      <c r="O50" s="202"/>
    </row>
    <row r="51" spans="2:15" x14ac:dyDescent="0.25">
      <c r="B51" s="205" t="s">
        <v>976</v>
      </c>
      <c r="C51" s="16"/>
      <c r="D51" s="233">
        <f>'[7]FY22-23 Actual Sales'!D50</f>
        <v>290</v>
      </c>
      <c r="E51" s="233">
        <f>'[7]FY22-23 Actual Sales'!$F$50*0.7457/10^3</f>
        <v>1.1715319850000001</v>
      </c>
      <c r="F51" s="233">
        <f>'[7]FY22-23 Actual Sales'!S50</f>
        <v>2.3549959999999999</v>
      </c>
      <c r="G51" s="88"/>
      <c r="H51" s="202"/>
      <c r="I51" s="222"/>
      <c r="J51" s="17"/>
      <c r="K51" s="233"/>
      <c r="L51" s="233"/>
      <c r="M51" s="233"/>
      <c r="N51" s="119"/>
      <c r="O51" s="202"/>
    </row>
    <row r="52" spans="2:15" ht="14.5" x14ac:dyDescent="0.25">
      <c r="B52" s="207" t="s">
        <v>977</v>
      </c>
      <c r="C52" s="16"/>
      <c r="D52" s="233">
        <f>'[7]FY22-23 Actual Sales'!D51</f>
        <v>290</v>
      </c>
      <c r="E52" s="221">
        <f>'[7]FY22-23 Actual Sales'!$F$50*0.7457/10^3</f>
        <v>1.1715319850000001</v>
      </c>
      <c r="F52" s="233">
        <f>'[7]FY22-23 Actual Sales'!S51</f>
        <v>2.3549959999999999</v>
      </c>
      <c r="G52" s="88">
        <v>20</v>
      </c>
      <c r="H52" s="202">
        <v>4</v>
      </c>
      <c r="I52" s="222">
        <v>30</v>
      </c>
      <c r="J52" s="17"/>
      <c r="K52" s="221"/>
      <c r="L52" s="221"/>
      <c r="M52" s="221"/>
      <c r="N52" s="119"/>
      <c r="O52" s="202"/>
    </row>
    <row r="53" spans="2:15" x14ac:dyDescent="0.25">
      <c r="B53" s="28" t="s">
        <v>979</v>
      </c>
      <c r="C53" s="16"/>
      <c r="D53" s="217">
        <f>'[7]FY22-23 Actual Sales'!D53</f>
        <v>73798</v>
      </c>
      <c r="E53" s="217">
        <f>'[7]FY22-23 Actual Sales'!$E$52</f>
        <v>168.53121999999999</v>
      </c>
      <c r="F53" s="217">
        <f>'[7]FY22-23 Actual Sales'!S53</f>
        <v>240.53695724999997</v>
      </c>
      <c r="I53" s="222"/>
      <c r="J53" s="17"/>
      <c r="K53" s="217"/>
      <c r="L53" s="217"/>
      <c r="M53" s="217"/>
      <c r="N53" s="119"/>
      <c r="O53" s="202"/>
    </row>
    <row r="54" spans="2:15" ht="14.5" x14ac:dyDescent="0.25">
      <c r="B54" s="207" t="s">
        <v>980</v>
      </c>
      <c r="C54" s="16"/>
      <c r="D54" s="233">
        <f>'[7]FY22-23 Actual Sales'!D54</f>
        <v>34258</v>
      </c>
      <c r="E54" s="233">
        <f>'[7]FY22-23 Actual Sales'!E54</f>
        <v>60.94</v>
      </c>
      <c r="F54" s="233">
        <f>'[7]FY22-23 Actual Sales'!S54</f>
        <v>73.827367499999994</v>
      </c>
      <c r="G54" s="88">
        <v>32</v>
      </c>
      <c r="H54" s="202">
        <v>7.1</v>
      </c>
      <c r="I54" s="222">
        <v>120</v>
      </c>
      <c r="J54" s="17"/>
      <c r="K54" s="221"/>
      <c r="L54" s="221"/>
      <c r="M54" s="221"/>
      <c r="N54" s="119"/>
      <c r="O54" s="202"/>
    </row>
    <row r="55" spans="2:15" ht="14.5" x14ac:dyDescent="0.25">
      <c r="B55" s="207" t="s">
        <v>981</v>
      </c>
      <c r="C55" s="16"/>
      <c r="D55" s="233">
        <f>'[7]FY22-23 Actual Sales'!D55</f>
        <v>11359</v>
      </c>
      <c r="E55" s="233">
        <f>'[7]FY22-23 Actual Sales'!E55</f>
        <v>29.491769999999999</v>
      </c>
      <c r="F55" s="233">
        <f>'[7]FY22-23 Actual Sales'!S55</f>
        <v>46.226153000000004</v>
      </c>
      <c r="G55" s="88">
        <v>32</v>
      </c>
      <c r="H55" s="202">
        <v>7.6</v>
      </c>
      <c r="I55" s="222">
        <v>120</v>
      </c>
      <c r="J55" s="17"/>
      <c r="K55" s="221"/>
      <c r="L55" s="221"/>
      <c r="M55" s="221"/>
      <c r="N55" s="119"/>
      <c r="O55" s="202"/>
    </row>
    <row r="56" spans="2:15" ht="14.5" x14ac:dyDescent="0.25">
      <c r="B56" s="207" t="s">
        <v>982</v>
      </c>
      <c r="C56" s="16"/>
      <c r="D56" s="233">
        <f>'[7]FY22-23 Actual Sales'!D56</f>
        <v>28181</v>
      </c>
      <c r="E56" s="233">
        <f>'[7]FY22-23 Actual Sales'!E56</f>
        <v>78.09944999999999</v>
      </c>
      <c r="F56" s="233">
        <f>'[7]FY22-23 Actual Sales'!S56</f>
        <v>120.48343675000001</v>
      </c>
      <c r="G56" s="88">
        <v>32</v>
      </c>
      <c r="H56" s="202">
        <v>8.1</v>
      </c>
      <c r="I56" s="222">
        <v>120</v>
      </c>
      <c r="J56" s="17"/>
      <c r="K56" s="221"/>
      <c r="L56" s="221"/>
      <c r="M56" s="221"/>
      <c r="N56" s="119"/>
      <c r="O56" s="202"/>
    </row>
    <row r="57" spans="2:15" x14ac:dyDescent="0.25">
      <c r="B57" s="28" t="s">
        <v>983</v>
      </c>
      <c r="C57" s="16"/>
      <c r="D57" s="217">
        <f>'[7]FY22-23 Actual Sales'!D57</f>
        <v>34474</v>
      </c>
      <c r="E57" s="217">
        <f>'[7]FY22-23 Actual Sales'!E57+'[7]FY22-23 Actual Sales'!F57*0.7457/10^3</f>
        <v>113.55550173700001</v>
      </c>
      <c r="F57" s="217">
        <f>'[7]FY22-23 Actual Sales'!S57</f>
        <v>226.129998</v>
      </c>
      <c r="G57" s="17"/>
      <c r="H57" s="17"/>
      <c r="I57" s="222">
        <v>120</v>
      </c>
      <c r="J57" s="17"/>
      <c r="K57" s="217"/>
      <c r="L57" s="217"/>
      <c r="M57" s="217"/>
      <c r="N57" s="119"/>
      <c r="O57" s="202"/>
    </row>
    <row r="58" spans="2:15" ht="28" x14ac:dyDescent="0.25">
      <c r="B58" s="207" t="s">
        <v>980</v>
      </c>
      <c r="C58" s="16"/>
      <c r="D58" s="233">
        <f>'[7]FY22-23 Actual Sales'!D58</f>
        <v>24893</v>
      </c>
      <c r="E58" s="233">
        <f>'[7]FY22-23 Actual Sales'!E58+'[7]FY22-23 Actual Sales'!F58*0.7457/10^3</f>
        <v>78.5460724</v>
      </c>
      <c r="F58" s="233">
        <f>'[7]FY22-23 Actual Sales'!S58</f>
        <v>166.74634074999997</v>
      </c>
      <c r="G58" s="206" t="s">
        <v>984</v>
      </c>
      <c r="H58" s="202">
        <v>6</v>
      </c>
      <c r="I58" s="222">
        <v>120</v>
      </c>
      <c r="J58" s="17"/>
      <c r="K58" s="221"/>
      <c r="L58" s="221"/>
      <c r="M58" s="221"/>
      <c r="N58" s="119"/>
      <c r="O58" s="202"/>
    </row>
    <row r="59" spans="2:15" ht="28" x14ac:dyDescent="0.25">
      <c r="B59" s="207" t="s">
        <v>981</v>
      </c>
      <c r="C59" s="16"/>
      <c r="D59" s="233">
        <f>'[7]FY22-23 Actual Sales'!D59</f>
        <v>5889</v>
      </c>
      <c r="E59" s="233">
        <f>'[7]FY22-23 Actual Sales'!E59+'[7]FY22-23 Actual Sales'!F59*0.7457/10^3</f>
        <v>20.499501796000001</v>
      </c>
      <c r="F59" s="233">
        <f>'[7]FY22-23 Actual Sales'!S59</f>
        <v>45.101207000000002</v>
      </c>
      <c r="G59" s="206" t="s">
        <v>985</v>
      </c>
      <c r="H59" s="202">
        <v>7.1</v>
      </c>
      <c r="I59" s="222">
        <v>120</v>
      </c>
      <c r="J59" s="17"/>
      <c r="K59" s="221"/>
      <c r="L59" s="221"/>
      <c r="M59" s="221"/>
      <c r="N59" s="119"/>
      <c r="O59" s="202"/>
    </row>
    <row r="60" spans="2:15" ht="28" x14ac:dyDescent="0.25">
      <c r="B60" s="207" t="s">
        <v>982</v>
      </c>
      <c r="C60" s="16"/>
      <c r="D60" s="233">
        <f>'[7]FY22-23 Actual Sales'!D60</f>
        <v>3692</v>
      </c>
      <c r="E60" s="233">
        <f>'[7]FY22-23 Actual Sales'!E60+'[7]FY22-23 Actual Sales'!F60*0.7457/10^3</f>
        <v>14.509927541000001</v>
      </c>
      <c r="F60" s="233">
        <f>'[7]FY22-23 Actual Sales'!S60</f>
        <v>14.282450249999998</v>
      </c>
      <c r="G60" s="206" t="s">
        <v>985</v>
      </c>
      <c r="H60" s="202">
        <v>7.6</v>
      </c>
      <c r="I60" s="222">
        <v>120</v>
      </c>
      <c r="J60" s="17"/>
      <c r="K60" s="221"/>
      <c r="L60" s="221"/>
      <c r="M60" s="221"/>
      <c r="N60" s="119"/>
      <c r="O60" s="202"/>
    </row>
    <row r="61" spans="2:15" x14ac:dyDescent="0.25">
      <c r="B61" s="28" t="s">
        <v>986</v>
      </c>
      <c r="C61" s="16"/>
      <c r="D61" s="217">
        <f>'[7]FY22-23 Actual Sales'!D61</f>
        <v>24698</v>
      </c>
      <c r="E61" s="217">
        <f>'[7]FY22-23 Actual Sales'!E61</f>
        <v>71.36</v>
      </c>
      <c r="F61" s="217">
        <f>'[7]FY22-23 Actual Sales'!S61</f>
        <v>88.074019449999994</v>
      </c>
      <c r="I61" s="222"/>
      <c r="J61" s="17"/>
      <c r="K61" s="217"/>
      <c r="L61" s="217"/>
      <c r="M61" s="217"/>
      <c r="N61" s="119"/>
      <c r="O61" s="202"/>
    </row>
    <row r="62" spans="2:15" ht="14.5" x14ac:dyDescent="0.25">
      <c r="B62" s="205" t="s">
        <v>987</v>
      </c>
      <c r="C62" s="16"/>
      <c r="D62" s="233">
        <f>'[7]FY22-23 Actual Sales'!D62</f>
        <v>20138</v>
      </c>
      <c r="E62" s="233">
        <f>'[7]FY22-23 Actual Sales'!E62</f>
        <v>64.55</v>
      </c>
      <c r="F62" s="233">
        <f>'[7]FY22-23 Actual Sales'!S62</f>
        <v>78.643899700000006</v>
      </c>
      <c r="G62" s="88">
        <v>21</v>
      </c>
      <c r="H62" s="202">
        <v>8.3000000000000007</v>
      </c>
      <c r="I62" s="222">
        <v>100</v>
      </c>
      <c r="J62" s="17"/>
      <c r="K62" s="241"/>
      <c r="L62" s="241"/>
      <c r="M62" s="241"/>
      <c r="N62" s="119"/>
      <c r="O62" s="202"/>
    </row>
    <row r="63" spans="2:15" ht="14.5" x14ac:dyDescent="0.25">
      <c r="B63" s="205" t="s">
        <v>988</v>
      </c>
      <c r="C63" s="16"/>
      <c r="D63" s="233">
        <f>'[7]FY22-23 Actual Sales'!D63</f>
        <v>4560</v>
      </c>
      <c r="E63" s="233">
        <f>'[7]FY22-23 Actual Sales'!E63</f>
        <v>6.81</v>
      </c>
      <c r="F63" s="233">
        <f>'[7]FY22-23 Actual Sales'!S63</f>
        <v>9.4301197500000011</v>
      </c>
      <c r="G63" s="88"/>
      <c r="H63" s="88"/>
      <c r="I63" s="88"/>
      <c r="J63" s="17"/>
      <c r="K63" s="241"/>
      <c r="L63" s="241"/>
      <c r="M63" s="241"/>
      <c r="N63" s="119"/>
      <c r="O63" s="202"/>
    </row>
    <row r="64" spans="2:15" ht="14.5" x14ac:dyDescent="0.25">
      <c r="B64" s="205" t="s">
        <v>989</v>
      </c>
      <c r="C64" s="16"/>
      <c r="D64" s="241">
        <f>'[7]FY22-23 Actual Sales'!D64</f>
        <v>4560</v>
      </c>
      <c r="E64" s="241">
        <f>'[7]FY22-23 Actual Sales'!E64</f>
        <v>6.81</v>
      </c>
      <c r="F64" s="241">
        <f>'[7]FY22-23 Actual Sales'!S64</f>
        <v>9.4301197500000011</v>
      </c>
      <c r="G64" s="88">
        <v>21</v>
      </c>
      <c r="H64" s="202">
        <v>6.4</v>
      </c>
      <c r="I64" s="222">
        <v>100</v>
      </c>
      <c r="J64" s="17"/>
      <c r="K64" s="216"/>
      <c r="L64" s="216"/>
      <c r="M64" s="216"/>
      <c r="N64" s="119"/>
      <c r="O64" s="202"/>
    </row>
    <row r="65" spans="2:15" ht="14.5" x14ac:dyDescent="0.25">
      <c r="B65" s="205" t="s">
        <v>990</v>
      </c>
      <c r="C65" s="16"/>
      <c r="D65" s="241">
        <v>0</v>
      </c>
      <c r="E65" s="241">
        <v>0</v>
      </c>
      <c r="F65" s="241">
        <v>0</v>
      </c>
      <c r="G65" s="88">
        <v>21</v>
      </c>
      <c r="H65" s="202">
        <v>7</v>
      </c>
      <c r="I65" s="222">
        <v>100</v>
      </c>
      <c r="J65" s="17"/>
      <c r="K65" s="216"/>
      <c r="L65" s="216"/>
      <c r="M65" s="216"/>
      <c r="N65" s="119"/>
      <c r="O65" s="202"/>
    </row>
    <row r="66" spans="2:15" x14ac:dyDescent="0.25">
      <c r="B66" s="28" t="s">
        <v>991</v>
      </c>
      <c r="C66" s="16"/>
      <c r="D66" s="217">
        <f>'[7]FY22-23 Actual Sales'!D66</f>
        <v>12733</v>
      </c>
      <c r="E66" s="217">
        <f>'[7]FY22-23 Actual Sales'!E66</f>
        <v>102.26</v>
      </c>
      <c r="F66" s="217">
        <f>'[7]FY22-23 Actual Sales'!S66</f>
        <v>96.338166400000006</v>
      </c>
      <c r="G66" s="88">
        <v>21</v>
      </c>
      <c r="H66" s="202">
        <v>12</v>
      </c>
      <c r="I66" s="222">
        <v>100</v>
      </c>
      <c r="J66" s="17"/>
      <c r="K66" s="217"/>
      <c r="L66" s="217"/>
      <c r="M66" s="217"/>
      <c r="N66" s="119"/>
      <c r="O66" s="202"/>
    </row>
    <row r="67" spans="2:15" x14ac:dyDescent="0.25">
      <c r="B67" s="28" t="s">
        <v>1033</v>
      </c>
      <c r="C67" s="16"/>
      <c r="D67" s="217">
        <f>'[7]FY22-23 Actual Sales'!D67</f>
        <v>103</v>
      </c>
      <c r="E67" s="217">
        <f>'[7]FY22-23 Actual Sales'!E67</f>
        <v>1.93</v>
      </c>
      <c r="F67" s="217">
        <f>'[7]FY22-23 Actual Sales'!S67</f>
        <v>0.53220699999999999</v>
      </c>
      <c r="G67" s="88">
        <v>50</v>
      </c>
      <c r="H67" s="202">
        <v>6</v>
      </c>
      <c r="I67" s="222">
        <v>120</v>
      </c>
      <c r="J67" s="17"/>
      <c r="K67" s="217"/>
      <c r="L67" s="217"/>
      <c r="M67" s="217"/>
      <c r="N67" s="119"/>
      <c r="O67" s="202"/>
    </row>
    <row r="68" spans="2:15" x14ac:dyDescent="0.25">
      <c r="B68" s="28"/>
      <c r="C68" s="16"/>
      <c r="D68" s="216"/>
      <c r="E68" s="119"/>
      <c r="F68" s="119"/>
      <c r="G68" s="119"/>
      <c r="H68" s="119"/>
      <c r="I68" s="17"/>
      <c r="J68" s="17"/>
      <c r="K68" s="119"/>
      <c r="L68" s="119"/>
      <c r="M68" s="119"/>
      <c r="N68" s="119"/>
      <c r="O68" s="119"/>
    </row>
    <row r="69" spans="2:15" x14ac:dyDescent="0.25">
      <c r="B69" s="28" t="s">
        <v>1034</v>
      </c>
      <c r="C69" s="16"/>
      <c r="D69" s="245">
        <f>SUM(D9,D22,D35,D42,D45,D53,D57,D61,D66,D67)</f>
        <v>10036558</v>
      </c>
      <c r="E69" s="245">
        <f>SUM(E9,E22,E35,E42,E45,E53,E57,E61,E66,E67)</f>
        <v>20799.091349736998</v>
      </c>
      <c r="F69" s="245">
        <f>SUM(F9,F22,F35,F42,F45,F53,F57,F61,F66,F67)</f>
        <v>26750.507636206661</v>
      </c>
      <c r="G69" s="245"/>
      <c r="H69" s="245"/>
      <c r="I69" s="245"/>
      <c r="J69" s="247"/>
      <c r="K69" s="246"/>
      <c r="L69" s="245"/>
      <c r="M69" s="245"/>
      <c r="N69" s="120"/>
      <c r="O69" s="245"/>
    </row>
    <row r="70" spans="2:15" x14ac:dyDescent="0.25">
      <c r="B70" s="204"/>
      <c r="C70" s="156"/>
      <c r="D70" s="218"/>
      <c r="E70" s="219"/>
      <c r="F70" s="218"/>
      <c r="G70" s="218"/>
      <c r="H70" s="218"/>
      <c r="I70" s="218"/>
      <c r="J70" s="17"/>
      <c r="K70" s="219"/>
      <c r="L70" s="218"/>
      <c r="M70" s="218"/>
      <c r="N70" s="119"/>
      <c r="O70" s="218"/>
    </row>
    <row r="71" spans="2:15" x14ac:dyDescent="0.25">
      <c r="B71" s="1160" t="s">
        <v>844</v>
      </c>
      <c r="C71" s="1160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2:15" x14ac:dyDescent="0.25">
      <c r="B72" s="220" t="s">
        <v>167</v>
      </c>
      <c r="C72" s="16"/>
      <c r="D72" s="119"/>
      <c r="E72" s="119"/>
      <c r="F72" s="119"/>
      <c r="G72" s="17"/>
      <c r="H72" s="17"/>
      <c r="I72" s="17"/>
      <c r="J72" s="17"/>
      <c r="K72" s="119"/>
      <c r="L72" s="119"/>
      <c r="M72" s="119"/>
      <c r="N72" s="119"/>
      <c r="O72" s="119"/>
    </row>
    <row r="73" spans="2:15" x14ac:dyDescent="0.25">
      <c r="B73" s="220" t="s">
        <v>1035</v>
      </c>
      <c r="C73" s="112"/>
      <c r="D73" s="217"/>
      <c r="E73" s="217"/>
      <c r="F73" s="217"/>
      <c r="G73" s="218"/>
      <c r="H73" s="219"/>
      <c r="I73" s="218"/>
      <c r="J73" s="17"/>
      <c r="K73" s="217"/>
      <c r="L73" s="217"/>
      <c r="M73" s="217"/>
      <c r="N73" s="119"/>
      <c r="O73" s="222"/>
    </row>
    <row r="74" spans="2:15" x14ac:dyDescent="0.25">
      <c r="B74" s="244" t="s">
        <v>1036</v>
      </c>
      <c r="C74" s="112"/>
      <c r="D74" s="233"/>
      <c r="E74" s="233"/>
      <c r="F74" s="233"/>
      <c r="G74" s="222"/>
      <c r="H74" s="202"/>
      <c r="I74" s="222"/>
      <c r="J74" s="17"/>
      <c r="K74" s="233"/>
      <c r="L74" s="233"/>
      <c r="M74" s="233"/>
      <c r="N74" s="119"/>
      <c r="O74" s="222"/>
    </row>
    <row r="75" spans="2:15" ht="14.5" x14ac:dyDescent="0.25">
      <c r="B75" s="224" t="s">
        <v>1037</v>
      </c>
      <c r="C75" s="112"/>
      <c r="D75" s="218">
        <f>'[7]FY22-23 Actual Sales'!D76</f>
        <v>4009</v>
      </c>
      <c r="E75" s="218">
        <f>'[7]FY22-23 Actual Sales'!E76</f>
        <v>1667.2509899999998</v>
      </c>
      <c r="F75" s="222">
        <f>'[7]FY22-23 Actual Sales'!S76</f>
        <v>1303.6575666099995</v>
      </c>
      <c r="G75" s="222">
        <v>475</v>
      </c>
      <c r="H75" s="202">
        <v>7.65</v>
      </c>
      <c r="I75" s="222">
        <v>2000</v>
      </c>
      <c r="J75" s="17"/>
      <c r="K75" s="241"/>
      <c r="L75" s="241"/>
      <c r="M75" s="241"/>
      <c r="N75" s="119"/>
      <c r="O75" s="222"/>
    </row>
    <row r="76" spans="2:15" ht="25" x14ac:dyDescent="0.25">
      <c r="B76" s="243" t="s">
        <v>1038</v>
      </c>
      <c r="C76" s="16"/>
      <c r="D76" s="218">
        <f>'[7]FY22-23 Actual Sales'!D77</f>
        <v>1168</v>
      </c>
      <c r="E76" s="218">
        <f>'[7]FY22-23 Actual Sales'!E77</f>
        <v>0</v>
      </c>
      <c r="F76" s="222">
        <f>'[7]FY22-23 Actual Sales'!S77</f>
        <v>214.71637324</v>
      </c>
      <c r="G76" s="222">
        <v>100</v>
      </c>
      <c r="H76" s="202">
        <v>8</v>
      </c>
      <c r="I76" s="222">
        <v>2000</v>
      </c>
      <c r="J76" s="17"/>
      <c r="K76" s="241"/>
      <c r="L76" s="241"/>
      <c r="M76" s="241"/>
      <c r="N76" s="17"/>
      <c r="O76" s="222"/>
    </row>
    <row r="77" spans="2:15" ht="14.5" x14ac:dyDescent="0.25">
      <c r="B77" s="224" t="s">
        <v>1039</v>
      </c>
      <c r="C77" s="16"/>
      <c r="D77" s="242"/>
      <c r="E77" s="242"/>
      <c r="F77" s="222">
        <f>'[7]FY22-23 Actual Sales'!S78</f>
        <v>0.188002</v>
      </c>
      <c r="G77" s="222">
        <v>0</v>
      </c>
      <c r="H77" s="202">
        <v>7.65</v>
      </c>
      <c r="I77" s="222">
        <v>2000</v>
      </c>
      <c r="J77" s="17"/>
      <c r="K77" s="241"/>
      <c r="L77" s="241"/>
      <c r="M77" s="241"/>
      <c r="N77" s="17"/>
      <c r="O77" s="222"/>
    </row>
    <row r="78" spans="2:15" ht="14.5" x14ac:dyDescent="0.25">
      <c r="B78" s="224" t="s">
        <v>1040</v>
      </c>
      <c r="C78" s="16"/>
      <c r="D78" s="242"/>
      <c r="E78" s="242"/>
      <c r="F78" s="222">
        <f>'[7]FY22-23 Actual Sales'!S79</f>
        <v>1.0378472999999999</v>
      </c>
      <c r="G78" s="222">
        <v>0</v>
      </c>
      <c r="H78" s="202">
        <v>7.3</v>
      </c>
      <c r="I78" s="222">
        <v>2000</v>
      </c>
      <c r="J78" s="17"/>
      <c r="K78" s="241"/>
      <c r="L78" s="241"/>
      <c r="M78" s="241"/>
      <c r="N78" s="17"/>
      <c r="O78" s="222"/>
    </row>
    <row r="79" spans="2:15" ht="14.5" x14ac:dyDescent="0.25">
      <c r="B79" s="224" t="s">
        <v>1041</v>
      </c>
      <c r="C79" s="16"/>
      <c r="D79" s="218">
        <f>'[7]FY22-23 Actual Sales'!D80</f>
        <v>188</v>
      </c>
      <c r="E79" s="218">
        <f>'[7]FY22-23 Actual Sales'!E80</f>
        <v>0</v>
      </c>
      <c r="F79" s="222">
        <f>'[7]FY22-23 Actual Sales'!S80</f>
        <v>48.905843000000004</v>
      </c>
      <c r="G79" s="222">
        <v>475</v>
      </c>
      <c r="H79" s="202">
        <v>8.6</v>
      </c>
      <c r="I79" s="222">
        <v>2000</v>
      </c>
      <c r="J79" s="17"/>
      <c r="K79" s="241"/>
      <c r="L79" s="241"/>
      <c r="M79" s="241"/>
      <c r="N79" s="17"/>
      <c r="O79" s="222"/>
    </row>
    <row r="80" spans="2:15" ht="14.5" x14ac:dyDescent="0.25">
      <c r="B80" s="228" t="s">
        <v>1042</v>
      </c>
      <c r="C80" s="16"/>
      <c r="D80" s="242"/>
      <c r="E80" s="242"/>
      <c r="F80" s="222">
        <f>'[7]FY22-23 Actual Sales'!S81</f>
        <v>644.00447925000003</v>
      </c>
      <c r="G80" s="222">
        <v>0</v>
      </c>
      <c r="H80" s="202">
        <v>8.65</v>
      </c>
      <c r="I80" s="222">
        <v>2000</v>
      </c>
      <c r="J80" s="17"/>
      <c r="K80" s="241"/>
      <c r="L80" s="241"/>
      <c r="M80" s="241"/>
      <c r="N80" s="17"/>
      <c r="O80" s="222"/>
    </row>
    <row r="81" spans="2:15" ht="14.5" x14ac:dyDescent="0.25">
      <c r="B81" s="228" t="s">
        <v>1043</v>
      </c>
      <c r="C81" s="16"/>
      <c r="D81" s="242"/>
      <c r="E81" s="242"/>
      <c r="F81" s="222">
        <f>'[7]FY22-23 Actual Sales'!S82</f>
        <v>607.45153400000004</v>
      </c>
      <c r="G81" s="222">
        <v>0</v>
      </c>
      <c r="H81" s="202">
        <v>8.65</v>
      </c>
      <c r="I81" s="222">
        <v>2000</v>
      </c>
      <c r="J81" s="17"/>
      <c r="K81" s="241"/>
      <c r="L81" s="241"/>
      <c r="M81" s="241"/>
      <c r="N81" s="17"/>
      <c r="O81" s="222"/>
    </row>
    <row r="82" spans="2:15" ht="14.5" x14ac:dyDescent="0.25">
      <c r="B82" s="228" t="s">
        <v>1044</v>
      </c>
      <c r="C82" s="16"/>
      <c r="D82" s="242"/>
      <c r="E82" s="242"/>
      <c r="F82" s="222">
        <f>'[7]FY22-23 Actual Sales'!S83</f>
        <v>1199.404184</v>
      </c>
      <c r="G82" s="222">
        <v>0</v>
      </c>
      <c r="H82" s="202">
        <v>6.65</v>
      </c>
      <c r="I82" s="222">
        <v>2000</v>
      </c>
      <c r="J82" s="17"/>
      <c r="K82" s="241"/>
      <c r="L82" s="241"/>
      <c r="M82" s="241"/>
      <c r="N82" s="17"/>
      <c r="O82" s="222"/>
    </row>
    <row r="83" spans="2:15" x14ac:dyDescent="0.25">
      <c r="B83" s="220" t="s">
        <v>1045</v>
      </c>
      <c r="C83" s="16"/>
      <c r="D83" s="218">
        <f>'[7]FY22-23 Actual Sales'!D84</f>
        <v>199</v>
      </c>
      <c r="E83" s="218">
        <f>'[7]FY22-23 Actual Sales'!E84</f>
        <v>0</v>
      </c>
      <c r="F83" s="217">
        <f>SUM(F84:F87)</f>
        <v>138.66844849999998</v>
      </c>
      <c r="G83" s="222">
        <v>0</v>
      </c>
      <c r="H83" s="202">
        <v>0</v>
      </c>
      <c r="I83" s="222">
        <v>0</v>
      </c>
      <c r="J83" s="17"/>
      <c r="K83" s="233"/>
      <c r="L83" s="233"/>
      <c r="M83" s="233"/>
      <c r="N83" s="17"/>
      <c r="O83" s="222"/>
    </row>
    <row r="84" spans="2:15" ht="14.5" x14ac:dyDescent="0.25">
      <c r="B84" s="228" t="s">
        <v>1046</v>
      </c>
      <c r="C84" s="16"/>
      <c r="D84" s="240"/>
      <c r="E84" s="240"/>
      <c r="F84" s="222">
        <f>'[7]FY22-23 Actual Sales'!S84</f>
        <v>50.449468499999988</v>
      </c>
      <c r="G84" s="222">
        <v>475</v>
      </c>
      <c r="H84" s="202">
        <v>7.65</v>
      </c>
      <c r="I84" s="222">
        <v>2000</v>
      </c>
      <c r="J84" s="17"/>
      <c r="K84" s="221"/>
      <c r="L84" s="221"/>
      <c r="M84" s="221"/>
      <c r="N84" s="17"/>
      <c r="O84" s="222"/>
    </row>
    <row r="85" spans="2:15" ht="14.5" x14ac:dyDescent="0.25">
      <c r="B85" s="228" t="s">
        <v>1047</v>
      </c>
      <c r="C85" s="16"/>
      <c r="D85" s="240"/>
      <c r="E85" s="240"/>
      <c r="F85" s="222">
        <f>'[7]FY22-23 Actual Sales'!S85</f>
        <v>22.035671999999995</v>
      </c>
      <c r="G85" s="222">
        <v>0</v>
      </c>
      <c r="H85" s="202">
        <v>8.65</v>
      </c>
      <c r="I85" s="222">
        <v>2000</v>
      </c>
      <c r="J85" s="17"/>
      <c r="K85" s="221"/>
      <c r="L85" s="221"/>
      <c r="M85" s="221"/>
      <c r="N85" s="17"/>
      <c r="O85" s="222"/>
    </row>
    <row r="86" spans="2:15" ht="14.5" x14ac:dyDescent="0.25">
      <c r="B86" s="228" t="s">
        <v>1048</v>
      </c>
      <c r="C86" s="16"/>
      <c r="D86" s="240"/>
      <c r="E86" s="240"/>
      <c r="F86" s="222">
        <f>'[7]FY22-23 Actual Sales'!S86</f>
        <v>24.876086000000001</v>
      </c>
      <c r="G86" s="222">
        <v>0</v>
      </c>
      <c r="H86" s="202">
        <v>8.65</v>
      </c>
      <c r="I86" s="222">
        <v>2000</v>
      </c>
      <c r="J86" s="17"/>
      <c r="K86" s="221"/>
      <c r="L86" s="221"/>
      <c r="M86" s="221"/>
      <c r="N86" s="17"/>
      <c r="O86" s="222"/>
    </row>
    <row r="87" spans="2:15" ht="14.5" x14ac:dyDescent="0.25">
      <c r="B87" s="228" t="s">
        <v>1049</v>
      </c>
      <c r="C87" s="16"/>
      <c r="D87" s="240"/>
      <c r="E87" s="240"/>
      <c r="F87" s="222">
        <f>'[7]FY22-23 Actual Sales'!S87</f>
        <v>41.307221999999996</v>
      </c>
      <c r="G87" s="222">
        <v>0</v>
      </c>
      <c r="H87" s="202">
        <v>6.65</v>
      </c>
      <c r="I87" s="222">
        <v>2000</v>
      </c>
      <c r="J87" s="17"/>
      <c r="K87" s="221"/>
      <c r="L87" s="221"/>
      <c r="M87" s="221"/>
      <c r="N87" s="17"/>
      <c r="O87" s="222"/>
    </row>
    <row r="88" spans="2:15" x14ac:dyDescent="0.25">
      <c r="B88" s="220" t="s">
        <v>1050</v>
      </c>
      <c r="C88" s="16"/>
      <c r="D88" s="218">
        <f>'[7]FY22-23 Actual Sales'!D88</f>
        <v>49</v>
      </c>
      <c r="E88" s="218">
        <f>'[7]FY22-23 Actual Sales'!E88</f>
        <v>11.4895</v>
      </c>
      <c r="F88" s="217">
        <f>SUM(F89:F92)</f>
        <v>39.447429000000007</v>
      </c>
      <c r="G88" s="218">
        <v>0</v>
      </c>
      <c r="H88" s="219">
        <v>0</v>
      </c>
      <c r="I88" s="218">
        <v>8000</v>
      </c>
      <c r="J88" s="17"/>
      <c r="K88" s="217"/>
      <c r="L88" s="217"/>
      <c r="M88" s="217"/>
      <c r="N88" s="17"/>
      <c r="O88" s="222"/>
    </row>
    <row r="89" spans="2:15" ht="14.5" x14ac:dyDescent="0.25">
      <c r="B89" s="224" t="s">
        <v>1051</v>
      </c>
      <c r="C89" s="16"/>
      <c r="D89" s="221"/>
      <c r="E89" s="221"/>
      <c r="F89" s="202">
        <f>'[7]FY22-23 Actual Sales'!S88</f>
        <v>17.132743999999999</v>
      </c>
      <c r="G89" s="222">
        <v>475</v>
      </c>
      <c r="H89" s="202">
        <v>7.65</v>
      </c>
      <c r="I89" s="222">
        <v>2000</v>
      </c>
      <c r="J89" s="17"/>
      <c r="K89" s="221"/>
      <c r="L89" s="221"/>
      <c r="M89" s="221"/>
      <c r="N89" s="17"/>
      <c r="O89" s="222"/>
    </row>
    <row r="90" spans="2:15" ht="14.5" x14ac:dyDescent="0.25">
      <c r="B90" s="224" t="s">
        <v>1052</v>
      </c>
      <c r="C90" s="16"/>
      <c r="D90" s="221"/>
      <c r="E90" s="221"/>
      <c r="F90" s="202">
        <f>'[7]FY22-23 Actual Sales'!S89</f>
        <v>5.7275760000000009</v>
      </c>
      <c r="G90" s="222">
        <v>0</v>
      </c>
      <c r="H90" s="202">
        <v>8.65</v>
      </c>
      <c r="I90" s="222">
        <v>2000</v>
      </c>
      <c r="J90" s="17"/>
      <c r="K90" s="221"/>
      <c r="L90" s="221"/>
      <c r="M90" s="221"/>
      <c r="N90" s="17"/>
      <c r="O90" s="222"/>
    </row>
    <row r="91" spans="2:15" ht="14.5" x14ac:dyDescent="0.25">
      <c r="B91" s="224" t="s">
        <v>1053</v>
      </c>
      <c r="C91" s="16"/>
      <c r="D91" s="221"/>
      <c r="E91" s="221"/>
      <c r="F91" s="202">
        <f>'[7]FY22-23 Actual Sales'!S90</f>
        <v>6.5308580000000003</v>
      </c>
      <c r="G91" s="222">
        <v>0</v>
      </c>
      <c r="H91" s="202">
        <v>8.65</v>
      </c>
      <c r="I91" s="222">
        <v>2000</v>
      </c>
      <c r="J91" s="17"/>
      <c r="K91" s="221"/>
      <c r="L91" s="221"/>
      <c r="M91" s="221"/>
      <c r="N91" s="17"/>
      <c r="O91" s="222"/>
    </row>
    <row r="92" spans="2:15" ht="14.5" x14ac:dyDescent="0.25">
      <c r="B92" s="224" t="s">
        <v>1054</v>
      </c>
      <c r="C92" s="16"/>
      <c r="D92" s="221"/>
      <c r="E92" s="221"/>
      <c r="F92" s="202">
        <f>'[7]FY22-23 Actual Sales'!S91</f>
        <v>10.056251000000001</v>
      </c>
      <c r="G92" s="222">
        <v>0</v>
      </c>
      <c r="H92" s="202">
        <v>6.65</v>
      </c>
      <c r="I92" s="222">
        <v>2000</v>
      </c>
      <c r="J92" s="17"/>
      <c r="K92" s="221"/>
      <c r="L92" s="221"/>
      <c r="M92" s="221"/>
      <c r="N92" s="17"/>
      <c r="O92" s="222"/>
    </row>
    <row r="93" spans="2:15" x14ac:dyDescent="0.25">
      <c r="B93" s="220" t="s">
        <v>1055</v>
      </c>
      <c r="C93" s="16"/>
      <c r="D93" s="217"/>
      <c r="E93" s="217"/>
      <c r="F93" s="239">
        <f>'[7]FY22-23 Actual Sales'!S92</f>
        <v>0.41340300000000002</v>
      </c>
      <c r="G93" s="218">
        <v>475</v>
      </c>
      <c r="H93" s="219">
        <v>7.65</v>
      </c>
      <c r="I93" s="218">
        <v>2000</v>
      </c>
      <c r="J93" s="17"/>
      <c r="K93" s="217"/>
      <c r="L93" s="217"/>
      <c r="M93" s="217"/>
      <c r="N93" s="17"/>
      <c r="O93" s="222"/>
    </row>
    <row r="94" spans="2:15" x14ac:dyDescent="0.25">
      <c r="B94" s="220" t="s">
        <v>1056</v>
      </c>
      <c r="C94" s="16"/>
      <c r="D94" s="218">
        <f>'[7]FY22-23 Actual Sales'!D93</f>
        <v>4261</v>
      </c>
      <c r="E94" s="218">
        <f>'[7]FY22-23 Actual Sales'!E93</f>
        <v>977.79553999999996</v>
      </c>
      <c r="F94" s="217">
        <f>SUM(F95:F98)</f>
        <v>1890.2321556699997</v>
      </c>
      <c r="G94" s="218">
        <v>0</v>
      </c>
      <c r="H94" s="219">
        <v>0</v>
      </c>
      <c r="I94" s="218">
        <v>0</v>
      </c>
      <c r="J94" s="17"/>
      <c r="K94" s="217"/>
      <c r="L94" s="217"/>
      <c r="M94" s="217"/>
      <c r="N94" s="17"/>
      <c r="O94" s="222"/>
    </row>
    <row r="95" spans="2:15" ht="14.5" x14ac:dyDescent="0.25">
      <c r="B95" s="224" t="s">
        <v>1051</v>
      </c>
      <c r="C95" s="16"/>
      <c r="D95" s="238"/>
      <c r="E95" s="238"/>
      <c r="F95" s="222">
        <f>'[7]FY22-23 Actual Sales'!S93</f>
        <v>832.55288252999981</v>
      </c>
      <c r="G95" s="222">
        <v>475</v>
      </c>
      <c r="H95" s="202">
        <v>8.8000000000000007</v>
      </c>
      <c r="I95" s="222">
        <v>2000</v>
      </c>
      <c r="J95" s="17"/>
      <c r="K95" s="221"/>
      <c r="L95" s="221"/>
      <c r="M95" s="221"/>
      <c r="N95" s="17"/>
      <c r="O95" s="222"/>
    </row>
    <row r="96" spans="2:15" ht="14.5" x14ac:dyDescent="0.25">
      <c r="B96" s="224" t="s">
        <v>1052</v>
      </c>
      <c r="C96" s="16"/>
      <c r="D96" s="238"/>
      <c r="E96" s="238"/>
      <c r="F96" s="222">
        <f>'[7]FY22-23 Actual Sales'!S94</f>
        <v>360.83580753999996</v>
      </c>
      <c r="G96" s="222">
        <v>0</v>
      </c>
      <c r="H96" s="202">
        <v>9.8000000000000007</v>
      </c>
      <c r="I96" s="222">
        <v>2000</v>
      </c>
      <c r="J96" s="17"/>
      <c r="K96" s="221"/>
      <c r="L96" s="221"/>
      <c r="M96" s="221"/>
      <c r="N96" s="17"/>
      <c r="O96" s="222"/>
    </row>
    <row r="97" spans="2:15" ht="14.5" x14ac:dyDescent="0.25">
      <c r="B97" s="224" t="s">
        <v>1053</v>
      </c>
      <c r="C97" s="16"/>
      <c r="D97" s="238"/>
      <c r="E97" s="238"/>
      <c r="F97" s="222">
        <f>'[7]FY22-23 Actual Sales'!S95</f>
        <v>255.88049099999995</v>
      </c>
      <c r="G97" s="222">
        <v>0</v>
      </c>
      <c r="H97" s="202">
        <v>9.8000000000000007</v>
      </c>
      <c r="I97" s="222">
        <v>2000</v>
      </c>
      <c r="J97" s="17"/>
      <c r="K97" s="221"/>
      <c r="L97" s="221"/>
      <c r="M97" s="221"/>
      <c r="N97" s="17"/>
      <c r="O97" s="222"/>
    </row>
    <row r="98" spans="2:15" ht="14.5" x14ac:dyDescent="0.25">
      <c r="B98" s="224" t="s">
        <v>1054</v>
      </c>
      <c r="C98" s="16"/>
      <c r="D98" s="238"/>
      <c r="E98" s="238"/>
      <c r="F98" s="222">
        <f>'[7]FY22-23 Actual Sales'!S96</f>
        <v>440.9629746</v>
      </c>
      <c r="G98" s="222">
        <v>0</v>
      </c>
      <c r="H98" s="202">
        <v>7.8</v>
      </c>
      <c r="I98" s="222">
        <v>2000</v>
      </c>
      <c r="J98" s="17"/>
      <c r="K98" s="221"/>
      <c r="L98" s="221"/>
      <c r="M98" s="221"/>
      <c r="N98" s="17"/>
      <c r="O98" s="222"/>
    </row>
    <row r="99" spans="2:15" x14ac:dyDescent="0.25">
      <c r="B99" s="220" t="s">
        <v>1057</v>
      </c>
      <c r="C99" s="16"/>
      <c r="D99" s="218">
        <f>'[7]FY22-23 Actual Sales'!D97</f>
        <v>2</v>
      </c>
      <c r="E99" s="218">
        <f>'[7]FY22-23 Actual Sales'!E97</f>
        <v>0</v>
      </c>
      <c r="F99" s="239">
        <f>SUM(F100:F103)</f>
        <v>0.24329600000000004</v>
      </c>
      <c r="G99" s="218"/>
      <c r="H99" s="219"/>
      <c r="I99" s="218"/>
      <c r="J99" s="17"/>
      <c r="K99" s="217"/>
      <c r="L99" s="217"/>
      <c r="M99" s="217"/>
      <c r="N99" s="17"/>
      <c r="O99" s="222"/>
    </row>
    <row r="100" spans="2:15" ht="14.5" x14ac:dyDescent="0.25">
      <c r="B100" s="224" t="s">
        <v>1051</v>
      </c>
      <c r="C100" s="16"/>
      <c r="D100" s="238"/>
      <c r="E100" s="238"/>
      <c r="F100" s="202">
        <f>'[7]FY22-23 Actual Sales'!S97</f>
        <v>0.13696700000000003</v>
      </c>
      <c r="G100" s="222">
        <v>475</v>
      </c>
      <c r="H100" s="202">
        <v>8.8000000000000007</v>
      </c>
      <c r="I100" s="222">
        <v>2000</v>
      </c>
      <c r="J100" s="17"/>
      <c r="K100" s="221"/>
      <c r="L100" s="221"/>
      <c r="M100" s="221"/>
      <c r="N100" s="17"/>
      <c r="O100" s="222"/>
    </row>
    <row r="101" spans="2:15" ht="14.5" x14ac:dyDescent="0.25">
      <c r="B101" s="224" t="s">
        <v>1052</v>
      </c>
      <c r="C101" s="16"/>
      <c r="D101" s="238"/>
      <c r="E101" s="238"/>
      <c r="F101" s="202">
        <f>'[7]FY22-23 Actual Sales'!S98</f>
        <v>2.7120999999999999E-2</v>
      </c>
      <c r="G101" s="222">
        <v>0</v>
      </c>
      <c r="H101" s="202">
        <v>9.8000000000000007</v>
      </c>
      <c r="I101" s="222">
        <v>2000</v>
      </c>
      <c r="J101" s="17"/>
      <c r="K101" s="221"/>
      <c r="L101" s="221"/>
      <c r="M101" s="221"/>
      <c r="N101" s="17"/>
      <c r="O101" s="222"/>
    </row>
    <row r="102" spans="2:15" ht="14.5" x14ac:dyDescent="0.25">
      <c r="B102" s="224" t="s">
        <v>1053</v>
      </c>
      <c r="C102" s="16"/>
      <c r="D102" s="238"/>
      <c r="E102" s="238"/>
      <c r="F102" s="202">
        <f>'[7]FY22-23 Actual Sales'!S99</f>
        <v>2.6779000000000001E-2</v>
      </c>
      <c r="G102" s="222">
        <v>0</v>
      </c>
      <c r="H102" s="202">
        <v>9.8000000000000007</v>
      </c>
      <c r="I102" s="222">
        <v>2000</v>
      </c>
      <c r="J102" s="17"/>
      <c r="K102" s="221"/>
      <c r="L102" s="221"/>
      <c r="M102" s="221"/>
      <c r="N102" s="17"/>
      <c r="O102" s="222"/>
    </row>
    <row r="103" spans="2:15" ht="14.5" x14ac:dyDescent="0.25">
      <c r="B103" s="224" t="s">
        <v>1054</v>
      </c>
      <c r="C103" s="16"/>
      <c r="D103" s="238"/>
      <c r="E103" s="238"/>
      <c r="F103" s="202">
        <f>'[7]FY22-23 Actual Sales'!S100</f>
        <v>5.2428999999999996E-2</v>
      </c>
      <c r="G103" s="222">
        <v>0</v>
      </c>
      <c r="H103" s="202">
        <v>7.8</v>
      </c>
      <c r="I103" s="222">
        <v>2000</v>
      </c>
      <c r="J103" s="17"/>
      <c r="K103" s="221"/>
      <c r="L103" s="221"/>
      <c r="M103" s="221"/>
      <c r="N103" s="17"/>
      <c r="O103" s="222"/>
    </row>
    <row r="104" spans="2:15" x14ac:dyDescent="0.25">
      <c r="B104" s="220" t="s">
        <v>1058</v>
      </c>
      <c r="C104" s="16"/>
      <c r="D104" s="218">
        <f>'[7]FY22-23 Actual Sales'!D101</f>
        <v>11</v>
      </c>
      <c r="E104" s="218">
        <f>'[7]FY22-23 Actual Sales'!E101</f>
        <v>1.8149999999999999</v>
      </c>
      <c r="F104" s="217">
        <f>SUM(F105:F108)</f>
        <v>4.3481090000000009</v>
      </c>
      <c r="G104" s="218">
        <v>0</v>
      </c>
      <c r="H104" s="219">
        <v>0</v>
      </c>
      <c r="I104" s="218">
        <v>0</v>
      </c>
      <c r="J104" s="17"/>
      <c r="K104" s="217"/>
      <c r="L104" s="217"/>
      <c r="M104" s="217"/>
      <c r="N104" s="17"/>
      <c r="O104" s="222"/>
    </row>
    <row r="105" spans="2:15" ht="14.5" x14ac:dyDescent="0.25">
      <c r="B105" s="224" t="s">
        <v>1051</v>
      </c>
      <c r="C105" s="16"/>
      <c r="D105" s="238"/>
      <c r="E105" s="238"/>
      <c r="F105" s="202">
        <f>'[7]FY22-23 Actual Sales'!S101</f>
        <v>1.1750870000000002</v>
      </c>
      <c r="G105" s="222">
        <v>475</v>
      </c>
      <c r="H105" s="202">
        <v>8.5</v>
      </c>
      <c r="I105" s="222">
        <v>2000</v>
      </c>
      <c r="J105" s="17"/>
      <c r="K105" s="221"/>
      <c r="L105" s="221"/>
      <c r="M105" s="221"/>
      <c r="N105" s="17"/>
      <c r="O105" s="222"/>
    </row>
    <row r="106" spans="2:15" ht="14.5" x14ac:dyDescent="0.25">
      <c r="B106" s="224" t="s">
        <v>1052</v>
      </c>
      <c r="C106" s="16"/>
      <c r="D106" s="238"/>
      <c r="E106" s="238"/>
      <c r="F106" s="202">
        <f>'[7]FY22-23 Actual Sales'!S102</f>
        <v>0.98583300000000007</v>
      </c>
      <c r="G106" s="222">
        <v>0</v>
      </c>
      <c r="H106" s="202">
        <v>9.5</v>
      </c>
      <c r="I106" s="222">
        <v>2000</v>
      </c>
      <c r="J106" s="17"/>
      <c r="K106" s="221"/>
      <c r="L106" s="221"/>
      <c r="M106" s="221"/>
      <c r="N106" s="17"/>
      <c r="O106" s="222"/>
    </row>
    <row r="107" spans="2:15" ht="14.5" x14ac:dyDescent="0.25">
      <c r="B107" s="224" t="s">
        <v>1053</v>
      </c>
      <c r="C107" s="16"/>
      <c r="D107" s="238"/>
      <c r="E107" s="238"/>
      <c r="F107" s="202">
        <f>'[7]FY22-23 Actual Sales'!S103</f>
        <v>0.51713500000000001</v>
      </c>
      <c r="G107" s="222">
        <v>0</v>
      </c>
      <c r="H107" s="202">
        <v>9.5</v>
      </c>
      <c r="I107" s="222">
        <v>2000</v>
      </c>
      <c r="J107" s="17"/>
      <c r="K107" s="221"/>
      <c r="L107" s="221"/>
      <c r="M107" s="221"/>
      <c r="N107" s="17"/>
      <c r="O107" s="222"/>
    </row>
    <row r="108" spans="2:15" ht="14.5" x14ac:dyDescent="0.25">
      <c r="B108" s="224" t="s">
        <v>1054</v>
      </c>
      <c r="C108" s="16"/>
      <c r="D108" s="238"/>
      <c r="E108" s="238"/>
      <c r="F108" s="202">
        <f>'[7]FY22-23 Actual Sales'!S104</f>
        <v>1.6700539999999999</v>
      </c>
      <c r="G108" s="222">
        <v>0</v>
      </c>
      <c r="H108" s="202">
        <v>7.5</v>
      </c>
      <c r="I108" s="222">
        <v>2000</v>
      </c>
      <c r="J108" s="17"/>
      <c r="K108" s="221"/>
      <c r="L108" s="221"/>
      <c r="M108" s="221"/>
      <c r="N108" s="17"/>
      <c r="O108" s="222"/>
    </row>
    <row r="109" spans="2:15" x14ac:dyDescent="0.25">
      <c r="B109" s="220" t="s">
        <v>1059</v>
      </c>
      <c r="C109" s="16"/>
      <c r="D109" s="218">
        <f>'[7]FY22-23 Actual Sales'!D105</f>
        <v>127</v>
      </c>
      <c r="E109" s="218">
        <f>'[7]FY22-23 Actual Sales'!E105</f>
        <v>47.458199999999998</v>
      </c>
      <c r="F109" s="217">
        <f>'[7]FY22-23 Actual Sales'!S105</f>
        <v>47.078315319999994</v>
      </c>
      <c r="G109" s="218">
        <v>0</v>
      </c>
      <c r="H109" s="219">
        <v>0</v>
      </c>
      <c r="I109" s="218">
        <v>0</v>
      </c>
      <c r="J109" s="17"/>
      <c r="K109" s="217"/>
      <c r="L109" s="217"/>
      <c r="M109" s="217"/>
      <c r="N109" s="17"/>
      <c r="O109" s="222"/>
    </row>
    <row r="110" spans="2:15" ht="14.5" x14ac:dyDescent="0.25">
      <c r="B110" s="224" t="s">
        <v>1060</v>
      </c>
      <c r="C110" s="16"/>
      <c r="D110" s="238"/>
      <c r="E110" s="238"/>
      <c r="F110" s="221"/>
      <c r="G110" s="222">
        <v>275</v>
      </c>
      <c r="H110" s="202">
        <v>6.3</v>
      </c>
      <c r="I110" s="222">
        <v>2000</v>
      </c>
      <c r="J110" s="17"/>
      <c r="K110" s="221"/>
      <c r="L110" s="221"/>
      <c r="M110" s="221"/>
      <c r="N110" s="17"/>
      <c r="O110" s="222"/>
    </row>
    <row r="111" spans="2:15" x14ac:dyDescent="0.25">
      <c r="B111" s="220" t="s">
        <v>1061</v>
      </c>
      <c r="C111" s="16"/>
      <c r="D111" s="218">
        <f>'[7]FY22-23 Actual Sales'!D106</f>
        <v>116</v>
      </c>
      <c r="E111" s="218">
        <f>'[7]FY22-23 Actual Sales'!E106</f>
        <v>37.139000000000003</v>
      </c>
      <c r="F111" s="217">
        <f>'[7]FY22-23 Actual Sales'!S106</f>
        <v>137.65589982</v>
      </c>
      <c r="G111" s="218">
        <v>0</v>
      </c>
      <c r="H111" s="219">
        <v>0</v>
      </c>
      <c r="I111" s="218">
        <v>0</v>
      </c>
      <c r="J111" s="17"/>
      <c r="K111" s="217"/>
      <c r="L111" s="217"/>
      <c r="M111" s="217"/>
      <c r="N111" s="17"/>
      <c r="O111" s="222"/>
    </row>
    <row r="112" spans="2:15" ht="14.5" x14ac:dyDescent="0.25">
      <c r="B112" s="224" t="s">
        <v>197</v>
      </c>
      <c r="C112" s="16"/>
      <c r="D112" s="238"/>
      <c r="E112" s="238"/>
      <c r="F112" s="221"/>
      <c r="G112" s="222">
        <v>0</v>
      </c>
      <c r="H112" s="202">
        <v>6.1</v>
      </c>
      <c r="I112" s="222">
        <v>2000</v>
      </c>
      <c r="J112" s="17"/>
      <c r="K112" s="221"/>
      <c r="L112" s="221"/>
      <c r="M112" s="221"/>
      <c r="N112" s="17"/>
      <c r="O112" s="222"/>
    </row>
    <row r="113" spans="2:15" ht="14.5" x14ac:dyDescent="0.25">
      <c r="B113" s="224" t="s">
        <v>1062</v>
      </c>
      <c r="C113" s="16"/>
      <c r="D113" s="238"/>
      <c r="E113" s="238"/>
      <c r="F113" s="221"/>
      <c r="G113" s="222">
        <v>0</v>
      </c>
      <c r="H113" s="202">
        <v>0</v>
      </c>
      <c r="I113" s="222">
        <v>2000</v>
      </c>
      <c r="J113" s="17"/>
      <c r="K113" s="221"/>
      <c r="L113" s="221"/>
      <c r="M113" s="221"/>
      <c r="N113" s="17"/>
      <c r="O113" s="222"/>
    </row>
    <row r="114" spans="2:15" x14ac:dyDescent="0.25">
      <c r="B114" s="220" t="s">
        <v>1063</v>
      </c>
      <c r="C114" s="16"/>
      <c r="D114" s="218"/>
      <c r="E114" s="218"/>
      <c r="F114" s="217"/>
      <c r="G114" s="218">
        <v>0</v>
      </c>
      <c r="H114" s="219">
        <v>0</v>
      </c>
      <c r="I114" s="218">
        <v>0</v>
      </c>
      <c r="J114" s="17"/>
      <c r="K114" s="217"/>
      <c r="L114" s="217"/>
      <c r="M114" s="217"/>
      <c r="N114" s="17"/>
      <c r="O114" s="222"/>
    </row>
    <row r="115" spans="2:15" x14ac:dyDescent="0.25">
      <c r="B115" s="220" t="s">
        <v>1064</v>
      </c>
      <c r="C115" s="16"/>
      <c r="D115" s="218"/>
      <c r="E115" s="218"/>
      <c r="F115" s="217"/>
      <c r="G115" s="218">
        <v>0</v>
      </c>
      <c r="H115" s="219">
        <v>0</v>
      </c>
      <c r="I115" s="218">
        <v>0</v>
      </c>
      <c r="J115" s="17"/>
      <c r="K115" s="217"/>
      <c r="L115" s="217"/>
      <c r="M115" s="217"/>
      <c r="N115" s="17"/>
      <c r="O115" s="222"/>
    </row>
    <row r="116" spans="2:15" x14ac:dyDescent="0.25">
      <c r="B116" s="220" t="s">
        <v>856</v>
      </c>
      <c r="C116" s="16"/>
      <c r="D116" s="218">
        <f>'[7]FY22-23 Actual Sales'!D107</f>
        <v>194</v>
      </c>
      <c r="E116" s="218">
        <f>'[7]FY22-23 Actual Sales'!E107</f>
        <v>96.028999999999996</v>
      </c>
      <c r="F116" s="217">
        <f>'[7]FY22-23 Actual Sales'!$S$107</f>
        <v>183.98969450000001</v>
      </c>
      <c r="G116" s="218">
        <v>260</v>
      </c>
      <c r="H116" s="219">
        <v>7.3</v>
      </c>
      <c r="I116" s="218">
        <v>2000</v>
      </c>
      <c r="J116" s="17"/>
      <c r="K116" s="217"/>
      <c r="L116" s="217"/>
      <c r="M116" s="217"/>
      <c r="N116" s="17"/>
      <c r="O116" s="222"/>
    </row>
    <row r="117" spans="2:15" x14ac:dyDescent="0.25">
      <c r="B117" s="220" t="s">
        <v>1065</v>
      </c>
      <c r="C117" s="16"/>
      <c r="D117" s="218">
        <f>'[7]FY22-23 Actual Sales'!D108</f>
        <v>484</v>
      </c>
      <c r="E117" s="218">
        <f>'[7]FY22-23 Actual Sales'!E108</f>
        <v>99.268000000000001</v>
      </c>
      <c r="F117" s="217">
        <f>'[7]FY22-23 Actual Sales'!$S$108</f>
        <v>153.93891600000001</v>
      </c>
      <c r="G117" s="218">
        <v>500</v>
      </c>
      <c r="H117" s="219">
        <v>11.8</v>
      </c>
      <c r="I117" s="218">
        <v>2000</v>
      </c>
      <c r="J117" s="17"/>
      <c r="K117" s="217"/>
      <c r="L117" s="217"/>
      <c r="M117" s="217"/>
      <c r="N117" s="17"/>
      <c r="O117" s="222"/>
    </row>
    <row r="118" spans="2:15" x14ac:dyDescent="0.25">
      <c r="B118" s="220" t="s">
        <v>1066</v>
      </c>
      <c r="C118" s="16"/>
      <c r="D118" s="218"/>
      <c r="E118" s="218"/>
      <c r="F118" s="217"/>
      <c r="G118" s="218">
        <v>0</v>
      </c>
      <c r="H118" s="219">
        <v>4.8</v>
      </c>
      <c r="I118" s="218">
        <v>2000</v>
      </c>
      <c r="J118" s="17"/>
      <c r="K118" s="217"/>
      <c r="L118" s="217"/>
      <c r="M118" s="217"/>
      <c r="N118" s="17"/>
      <c r="O118" s="222"/>
    </row>
    <row r="119" spans="2:15" x14ac:dyDescent="0.25">
      <c r="B119" s="220" t="s">
        <v>1067</v>
      </c>
      <c r="C119" s="16"/>
      <c r="D119" s="218">
        <f>'[7]FY22-23 Actual Sales'!D109</f>
        <v>9</v>
      </c>
      <c r="E119" s="218">
        <f>'[7]FY22-23 Actual Sales'!E109</f>
        <v>4.0999999999999996</v>
      </c>
      <c r="F119" s="217">
        <f>'[7]FY22-23 Actual Sales'!$S$109</f>
        <v>5.5398590000000008</v>
      </c>
      <c r="G119" s="218">
        <v>100</v>
      </c>
      <c r="H119" s="219">
        <v>6</v>
      </c>
      <c r="I119" s="218">
        <v>2000</v>
      </c>
      <c r="J119" s="17"/>
      <c r="K119" s="217"/>
      <c r="L119" s="217"/>
      <c r="M119" s="217"/>
      <c r="N119" s="17"/>
      <c r="O119" s="222"/>
    </row>
    <row r="120" spans="2:15" ht="14.5" x14ac:dyDescent="0.25">
      <c r="B120" s="228" t="s">
        <v>1051</v>
      </c>
      <c r="C120" s="16"/>
      <c r="D120" s="221"/>
      <c r="E120" s="221"/>
      <c r="F120" s="221"/>
      <c r="G120" s="222">
        <v>100</v>
      </c>
      <c r="H120" s="202">
        <v>6</v>
      </c>
      <c r="I120" s="222">
        <v>2000</v>
      </c>
      <c r="J120" s="17"/>
      <c r="K120" s="221"/>
      <c r="L120" s="221"/>
      <c r="M120" s="221"/>
      <c r="N120" s="17"/>
      <c r="O120" s="222"/>
    </row>
    <row r="121" spans="2:15" ht="14.5" x14ac:dyDescent="0.25">
      <c r="B121" s="228" t="s">
        <v>1052</v>
      </c>
      <c r="C121" s="16"/>
      <c r="D121" s="221"/>
      <c r="E121" s="221"/>
      <c r="F121" s="221"/>
      <c r="G121" s="222">
        <v>0</v>
      </c>
      <c r="H121" s="202">
        <v>7</v>
      </c>
      <c r="I121" s="222">
        <v>2000</v>
      </c>
      <c r="J121" s="17"/>
      <c r="K121" s="221"/>
      <c r="L121" s="221"/>
      <c r="M121" s="221"/>
      <c r="N121" s="17"/>
      <c r="O121" s="222"/>
    </row>
    <row r="122" spans="2:15" ht="14.5" x14ac:dyDescent="0.25">
      <c r="B122" s="228" t="s">
        <v>1053</v>
      </c>
      <c r="C122" s="16"/>
      <c r="D122" s="221"/>
      <c r="E122" s="221"/>
      <c r="F122" s="221"/>
      <c r="G122" s="222">
        <v>0</v>
      </c>
      <c r="H122" s="202">
        <v>7</v>
      </c>
      <c r="I122" s="222">
        <v>2000</v>
      </c>
      <c r="J122" s="17"/>
      <c r="K122" s="221"/>
      <c r="L122" s="221"/>
      <c r="M122" s="221"/>
      <c r="N122" s="17"/>
      <c r="O122" s="222"/>
    </row>
    <row r="123" spans="2:15" ht="14.5" x14ac:dyDescent="0.25">
      <c r="B123" s="228" t="s">
        <v>1054</v>
      </c>
      <c r="C123" s="16"/>
      <c r="D123" s="221"/>
      <c r="E123" s="221"/>
      <c r="F123" s="221"/>
      <c r="G123" s="222">
        <v>0</v>
      </c>
      <c r="H123" s="202">
        <v>5</v>
      </c>
      <c r="I123" s="222">
        <v>2000</v>
      </c>
      <c r="J123" s="17"/>
      <c r="K123" s="221"/>
      <c r="L123" s="221"/>
      <c r="M123" s="221"/>
      <c r="N123" s="17"/>
      <c r="O123" s="222"/>
    </row>
    <row r="124" spans="2:15" x14ac:dyDescent="0.25">
      <c r="B124" s="214" t="s">
        <v>1068</v>
      </c>
      <c r="C124" s="16"/>
      <c r="D124" s="212">
        <f>SUM(D119,D118,D117,D116,D115,D114,D111,D109,D104,D99,D94,D93,D88,D83,D79,D76,D75)</f>
        <v>10817</v>
      </c>
      <c r="E124" s="212">
        <f>SUM(E119,E118,E117,E116,E115,E114,E111,E109,E104,E99,E94,E93,E88,E83,E79,E76,E75)</f>
        <v>2942.3452299999999</v>
      </c>
      <c r="F124" s="234">
        <f>SUM(F75:F82,F83,F88,F94,F104,F109,F111,F116,F117,F119,F93,F99)</f>
        <v>6620.9213552099982</v>
      </c>
      <c r="G124" s="215"/>
      <c r="H124" s="215"/>
      <c r="I124" s="215"/>
      <c r="J124" s="215"/>
      <c r="K124" s="212"/>
      <c r="L124" s="212"/>
      <c r="M124" s="212"/>
      <c r="N124" s="212"/>
      <c r="O124" s="234"/>
    </row>
    <row r="125" spans="2:15" x14ac:dyDescent="0.25">
      <c r="B125" s="16"/>
      <c r="C125" s="16"/>
    </row>
    <row r="126" spans="2:15" x14ac:dyDescent="0.25">
      <c r="B126" s="220" t="s">
        <v>189</v>
      </c>
      <c r="C126" s="16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</row>
    <row r="127" spans="2:15" x14ac:dyDescent="0.25">
      <c r="B127" s="220" t="s">
        <v>1069</v>
      </c>
      <c r="C127" s="16"/>
      <c r="D127" s="217"/>
      <c r="E127" s="217"/>
      <c r="F127" s="217"/>
      <c r="G127" s="218">
        <v>0</v>
      </c>
      <c r="H127" s="219">
        <v>0</v>
      </c>
      <c r="I127" s="218">
        <v>0</v>
      </c>
      <c r="J127" s="17"/>
      <c r="K127" s="217"/>
      <c r="L127" s="217"/>
      <c r="M127" s="217"/>
      <c r="N127" s="17"/>
      <c r="O127" s="216"/>
    </row>
    <row r="128" spans="2:15" x14ac:dyDescent="0.25">
      <c r="B128" s="237" t="s">
        <v>1070</v>
      </c>
      <c r="C128" s="16"/>
      <c r="D128" s="233"/>
      <c r="E128" s="233"/>
      <c r="F128" s="233"/>
      <c r="G128" s="222">
        <v>0</v>
      </c>
      <c r="H128" s="202">
        <v>0</v>
      </c>
      <c r="I128" s="222">
        <v>0</v>
      </c>
      <c r="J128" s="17"/>
      <c r="K128" s="233"/>
      <c r="L128" s="233"/>
      <c r="M128" s="233"/>
      <c r="N128" s="17"/>
      <c r="O128" s="216"/>
    </row>
    <row r="129" spans="2:15" ht="14.5" x14ac:dyDescent="0.25">
      <c r="B129" s="224" t="s">
        <v>1037</v>
      </c>
      <c r="C129" s="16"/>
      <c r="D129" s="218">
        <f>'[7]FY22-23 Actual Sales'!D115</f>
        <v>380</v>
      </c>
      <c r="E129" s="218">
        <f>'[7]FY22-23 Actual Sales'!E115</f>
        <v>1230.624</v>
      </c>
      <c r="F129" s="222">
        <f>'[7]FY22-23 Actual Sales'!S115</f>
        <v>1871.6396882299996</v>
      </c>
      <c r="G129" s="222">
        <v>475</v>
      </c>
      <c r="H129" s="202">
        <v>7.15</v>
      </c>
      <c r="I129" s="222">
        <v>3500</v>
      </c>
      <c r="J129" s="17"/>
      <c r="K129" s="221"/>
      <c r="L129" s="221"/>
      <c r="M129" s="221"/>
      <c r="N129" s="17"/>
      <c r="O129" s="216"/>
    </row>
    <row r="130" spans="2:15" ht="14.5" x14ac:dyDescent="0.25">
      <c r="B130" s="224" t="s">
        <v>1071</v>
      </c>
      <c r="C130" s="16"/>
      <c r="D130" s="218"/>
      <c r="E130" s="218"/>
      <c r="F130" s="222">
        <f>'[7]FY22-23 Actual Sales'!S116</f>
        <v>0.11617000000000002</v>
      </c>
      <c r="G130" s="222">
        <v>0</v>
      </c>
      <c r="H130" s="202">
        <v>7.15</v>
      </c>
      <c r="I130" s="222">
        <v>3500</v>
      </c>
      <c r="J130" s="17"/>
      <c r="K130" s="221"/>
      <c r="L130" s="221"/>
      <c r="M130" s="221"/>
      <c r="N130" s="17"/>
      <c r="O130" s="216"/>
    </row>
    <row r="131" spans="2:15" ht="14.5" x14ac:dyDescent="0.25">
      <c r="B131" s="224" t="s">
        <v>1072</v>
      </c>
      <c r="C131" s="16"/>
      <c r="D131" s="218"/>
      <c r="E131" s="218"/>
      <c r="F131" s="222">
        <f>'[7]FY22-23 Actual Sales'!S117</f>
        <v>1.6953079999999998</v>
      </c>
      <c r="G131" s="222">
        <v>0</v>
      </c>
      <c r="H131" s="202">
        <v>7.3</v>
      </c>
      <c r="I131" s="222">
        <v>3500</v>
      </c>
      <c r="J131" s="17"/>
      <c r="K131" s="221"/>
      <c r="L131" s="221"/>
      <c r="M131" s="221"/>
      <c r="N131" s="17"/>
      <c r="O131" s="216"/>
    </row>
    <row r="132" spans="2:15" ht="14.5" x14ac:dyDescent="0.25">
      <c r="B132" s="224" t="s">
        <v>1073</v>
      </c>
      <c r="C132" s="16"/>
      <c r="D132" s="218">
        <f>'[7]FY22-23 Actual Sales'!D118</f>
        <v>1</v>
      </c>
      <c r="E132" s="218">
        <f>'[7]FY22-23 Actual Sales'!E118</f>
        <v>0</v>
      </c>
      <c r="F132" s="222">
        <f>'[7]FY22-23 Actual Sales'!S118</f>
        <v>2.4581909999999998</v>
      </c>
      <c r="G132" s="222">
        <v>475</v>
      </c>
      <c r="H132" s="202">
        <v>7.9</v>
      </c>
      <c r="I132" s="222">
        <v>3500</v>
      </c>
      <c r="J132" s="17"/>
      <c r="K132" s="221"/>
      <c r="L132" s="221"/>
      <c r="M132" s="221"/>
      <c r="N132" s="17"/>
      <c r="O132" s="216"/>
    </row>
    <row r="133" spans="2:15" ht="14.5" x14ac:dyDescent="0.25">
      <c r="B133" s="228" t="s">
        <v>1052</v>
      </c>
      <c r="C133" s="16"/>
      <c r="D133" s="218"/>
      <c r="E133" s="218"/>
      <c r="F133" s="222">
        <f>'[7]FY22-23 Actual Sales'!S119</f>
        <v>938.87712750000003</v>
      </c>
      <c r="G133" s="222">
        <v>0</v>
      </c>
      <c r="H133" s="202">
        <v>8.15</v>
      </c>
      <c r="I133" s="222">
        <v>3500</v>
      </c>
      <c r="J133" s="17"/>
      <c r="K133" s="221"/>
      <c r="L133" s="221"/>
      <c r="M133" s="221"/>
      <c r="N133" s="17"/>
      <c r="O133" s="216"/>
    </row>
    <row r="134" spans="2:15" ht="14.5" x14ac:dyDescent="0.25">
      <c r="B134" s="228" t="s">
        <v>1053</v>
      </c>
      <c r="C134" s="16"/>
      <c r="D134" s="218"/>
      <c r="E134" s="218"/>
      <c r="F134" s="222">
        <f>'[7]FY22-23 Actual Sales'!S120</f>
        <v>875.711727</v>
      </c>
      <c r="G134" s="222">
        <v>0</v>
      </c>
      <c r="H134" s="202">
        <v>8.15</v>
      </c>
      <c r="I134" s="222">
        <v>3500</v>
      </c>
      <c r="J134" s="17"/>
      <c r="K134" s="221"/>
      <c r="L134" s="221"/>
      <c r="M134" s="221"/>
      <c r="N134" s="17"/>
      <c r="O134" s="216"/>
    </row>
    <row r="135" spans="2:15" ht="14.5" x14ac:dyDescent="0.25">
      <c r="B135" s="228" t="s">
        <v>1054</v>
      </c>
      <c r="C135" s="16"/>
      <c r="D135" s="218"/>
      <c r="E135" s="218"/>
      <c r="F135" s="222">
        <f>'[7]FY22-23 Actual Sales'!S121</f>
        <v>1724.8878399999999</v>
      </c>
      <c r="G135" s="222">
        <v>0</v>
      </c>
      <c r="H135" s="202">
        <v>6.15</v>
      </c>
      <c r="I135" s="222">
        <v>3500</v>
      </c>
      <c r="J135" s="17"/>
      <c r="K135" s="221"/>
      <c r="L135" s="221"/>
      <c r="M135" s="221"/>
      <c r="N135" s="17"/>
      <c r="O135" s="216"/>
    </row>
    <row r="136" spans="2:15" x14ac:dyDescent="0.25">
      <c r="B136" s="220" t="s">
        <v>1045</v>
      </c>
      <c r="C136" s="16"/>
      <c r="D136" s="218">
        <f>'[7]FY22-23 Actual Sales'!D122</f>
        <v>4</v>
      </c>
      <c r="E136" s="218">
        <f>'[7]FY22-23 Actual Sales'!E122</f>
        <v>0</v>
      </c>
      <c r="F136" s="217">
        <f>SUM(F137:F140)</f>
        <v>26.42942</v>
      </c>
      <c r="G136" s="222">
        <v>0</v>
      </c>
      <c r="H136" s="202">
        <v>0</v>
      </c>
      <c r="I136" s="222">
        <v>0</v>
      </c>
      <c r="J136" s="17"/>
      <c r="K136" s="233"/>
      <c r="L136" s="233"/>
      <c r="M136" s="233"/>
      <c r="N136" s="17"/>
      <c r="O136" s="216"/>
    </row>
    <row r="137" spans="2:15" ht="14.5" x14ac:dyDescent="0.25">
      <c r="B137" s="228" t="s">
        <v>1074</v>
      </c>
      <c r="C137" s="16"/>
      <c r="D137" s="218"/>
      <c r="E137" s="218"/>
      <c r="F137" s="222">
        <f>'[7]FY22-23 Actual Sales'!S122</f>
        <v>8.5734680000000001</v>
      </c>
      <c r="G137" s="222">
        <v>475</v>
      </c>
      <c r="H137" s="202">
        <v>7.15</v>
      </c>
      <c r="I137" s="222">
        <v>3500</v>
      </c>
      <c r="J137" s="17"/>
      <c r="K137" s="221"/>
      <c r="L137" s="221"/>
      <c r="M137" s="221"/>
      <c r="N137" s="17"/>
      <c r="O137" s="216"/>
    </row>
    <row r="138" spans="2:15" ht="14.5" x14ac:dyDescent="0.25">
      <c r="B138" s="228" t="s">
        <v>1047</v>
      </c>
      <c r="C138" s="16"/>
      <c r="D138" s="218"/>
      <c r="E138" s="218"/>
      <c r="F138" s="222">
        <f>'[7]FY22-23 Actual Sales'!S123</f>
        <v>4.3201149999999995</v>
      </c>
      <c r="G138" s="222">
        <v>0</v>
      </c>
      <c r="H138" s="202">
        <v>8.15</v>
      </c>
      <c r="I138" s="222">
        <v>3500</v>
      </c>
      <c r="J138" s="17"/>
      <c r="K138" s="221"/>
      <c r="L138" s="221"/>
      <c r="M138" s="221"/>
      <c r="N138" s="17"/>
      <c r="O138" s="216"/>
    </row>
    <row r="139" spans="2:15" ht="14.5" x14ac:dyDescent="0.25">
      <c r="B139" s="228" t="s">
        <v>1048</v>
      </c>
      <c r="C139" s="16"/>
      <c r="D139" s="218"/>
      <c r="E139" s="218"/>
      <c r="F139" s="222">
        <f>'[7]FY22-23 Actual Sales'!S124</f>
        <v>4.1972310000000004</v>
      </c>
      <c r="G139" s="222">
        <v>0</v>
      </c>
      <c r="H139" s="202">
        <v>8.15</v>
      </c>
      <c r="I139" s="222">
        <v>3500</v>
      </c>
      <c r="J139" s="17"/>
      <c r="K139" s="221"/>
      <c r="L139" s="221"/>
      <c r="M139" s="221"/>
      <c r="N139" s="17"/>
      <c r="O139" s="216"/>
    </row>
    <row r="140" spans="2:15" ht="14.5" x14ac:dyDescent="0.25">
      <c r="B140" s="228" t="s">
        <v>1075</v>
      </c>
      <c r="C140" s="16"/>
      <c r="D140" s="218"/>
      <c r="E140" s="218"/>
      <c r="F140" s="222">
        <f>'[7]FY22-23 Actual Sales'!S125</f>
        <v>9.3386059999999986</v>
      </c>
      <c r="G140" s="222">
        <v>0</v>
      </c>
      <c r="H140" s="202">
        <v>6.15</v>
      </c>
      <c r="I140" s="222">
        <v>3500</v>
      </c>
      <c r="J140" s="17"/>
      <c r="K140" s="221"/>
      <c r="L140" s="221"/>
      <c r="M140" s="221"/>
      <c r="N140" s="17"/>
      <c r="O140" s="216"/>
    </row>
    <row r="141" spans="2:15" x14ac:dyDescent="0.25">
      <c r="B141" s="220" t="s">
        <v>1076</v>
      </c>
      <c r="C141" s="16"/>
      <c r="D141" s="218">
        <f>'[7]FY22-23 Actual Sales'!D126</f>
        <v>4</v>
      </c>
      <c r="E141" s="218">
        <f>'[7]FY22-23 Actual Sales'!E126</f>
        <v>9.5</v>
      </c>
      <c r="F141" s="217">
        <f>SUM(F142:F145)</f>
        <v>56.925634000000002</v>
      </c>
      <c r="G141" s="218">
        <v>0</v>
      </c>
      <c r="H141" s="219">
        <v>0</v>
      </c>
      <c r="I141" s="218">
        <v>14000</v>
      </c>
      <c r="J141" s="17"/>
      <c r="K141" s="217"/>
      <c r="L141" s="217"/>
      <c r="M141" s="217"/>
      <c r="N141" s="17"/>
      <c r="O141" s="216"/>
    </row>
    <row r="142" spans="2:15" ht="14.5" x14ac:dyDescent="0.25">
      <c r="B142" s="224" t="s">
        <v>1051</v>
      </c>
      <c r="C142" s="16"/>
      <c r="D142" s="218"/>
      <c r="E142" s="218"/>
      <c r="F142" s="222">
        <f>'[7]FY22-23 Actual Sales'!S126</f>
        <v>22.665863000000002</v>
      </c>
      <c r="G142" s="222">
        <v>475</v>
      </c>
      <c r="H142" s="202">
        <v>7.15</v>
      </c>
      <c r="I142" s="222">
        <v>3500</v>
      </c>
      <c r="J142" s="17"/>
      <c r="K142" s="221"/>
      <c r="L142" s="221"/>
      <c r="M142" s="221"/>
      <c r="N142" s="17"/>
      <c r="O142" s="216"/>
    </row>
    <row r="143" spans="2:15" ht="14.5" x14ac:dyDescent="0.25">
      <c r="B143" s="224" t="s">
        <v>1052</v>
      </c>
      <c r="C143" s="16"/>
      <c r="D143" s="218"/>
      <c r="E143" s="218"/>
      <c r="F143" s="222">
        <f>'[7]FY22-23 Actual Sales'!S127</f>
        <v>8.7314830000000008</v>
      </c>
      <c r="G143" s="222">
        <v>0</v>
      </c>
      <c r="H143" s="202">
        <v>8.15</v>
      </c>
      <c r="I143" s="222">
        <v>3500</v>
      </c>
      <c r="J143" s="17"/>
      <c r="K143" s="221"/>
      <c r="L143" s="221"/>
      <c r="M143" s="221"/>
      <c r="N143" s="17"/>
      <c r="O143" s="216"/>
    </row>
    <row r="144" spans="2:15" ht="14.5" x14ac:dyDescent="0.25">
      <c r="B144" s="224" t="s">
        <v>1053</v>
      </c>
      <c r="C144" s="16"/>
      <c r="D144" s="218"/>
      <c r="E144" s="218"/>
      <c r="F144" s="222">
        <f>'[7]FY22-23 Actual Sales'!S128</f>
        <v>8.9463519999999992</v>
      </c>
      <c r="G144" s="222">
        <v>0</v>
      </c>
      <c r="H144" s="202">
        <v>8.15</v>
      </c>
      <c r="I144" s="222">
        <v>3500</v>
      </c>
      <c r="J144" s="17"/>
      <c r="K144" s="221"/>
      <c r="L144" s="221"/>
      <c r="M144" s="221"/>
      <c r="N144" s="17"/>
      <c r="O144" s="216"/>
    </row>
    <row r="145" spans="2:15" ht="14.5" x14ac:dyDescent="0.25">
      <c r="B145" s="224" t="s">
        <v>1054</v>
      </c>
      <c r="C145" s="16"/>
      <c r="D145" s="218"/>
      <c r="E145" s="218"/>
      <c r="F145" s="222">
        <f>'[7]FY22-23 Actual Sales'!S129</f>
        <v>16.581935999999999</v>
      </c>
      <c r="G145" s="222">
        <v>0</v>
      </c>
      <c r="H145" s="202">
        <v>6.15</v>
      </c>
      <c r="I145" s="222">
        <v>3500</v>
      </c>
      <c r="J145" s="17"/>
      <c r="K145" s="221"/>
      <c r="L145" s="221"/>
      <c r="M145" s="221"/>
      <c r="N145" s="17"/>
      <c r="O145" s="216"/>
    </row>
    <row r="146" spans="2:15" x14ac:dyDescent="0.25">
      <c r="B146" s="220" t="s">
        <v>1055</v>
      </c>
      <c r="C146" s="16"/>
      <c r="D146" s="87">
        <f>'[7]FY22-23 Actual Sales'!D130</f>
        <v>1</v>
      </c>
      <c r="E146" s="87">
        <f>'[7]FY22-23 Actual Sales'!E130</f>
        <v>8</v>
      </c>
      <c r="F146" s="217">
        <f>'[7]FY22-23 Actual Sales'!S130</f>
        <v>43.282000000000004</v>
      </c>
      <c r="G146" s="218">
        <v>475</v>
      </c>
      <c r="H146" s="219">
        <v>7.15</v>
      </c>
      <c r="I146" s="218">
        <v>3500</v>
      </c>
      <c r="J146" s="17"/>
      <c r="K146" s="217"/>
      <c r="L146" s="217"/>
      <c r="M146" s="217"/>
      <c r="N146" s="17"/>
      <c r="O146" s="216"/>
    </row>
    <row r="147" spans="2:15" x14ac:dyDescent="0.25">
      <c r="B147" s="220" t="s">
        <v>1056</v>
      </c>
      <c r="C147" s="16"/>
      <c r="D147" s="218">
        <f>'[7]FY22-23 Actual Sales'!D131</f>
        <v>153</v>
      </c>
      <c r="E147" s="218">
        <f>'[7]FY22-23 Actual Sales'!E131</f>
        <v>464.11799999999999</v>
      </c>
      <c r="F147" s="217">
        <f>SUM(F148:F151)</f>
        <v>1197.782522</v>
      </c>
      <c r="G147" s="218">
        <v>0</v>
      </c>
      <c r="H147" s="219">
        <v>0</v>
      </c>
      <c r="I147" s="218">
        <v>3500</v>
      </c>
      <c r="J147" s="17"/>
      <c r="K147" s="217"/>
      <c r="L147" s="217"/>
      <c r="M147" s="217"/>
      <c r="N147" s="17"/>
      <c r="O147" s="216"/>
    </row>
    <row r="148" spans="2:15" x14ac:dyDescent="0.25">
      <c r="B148" s="228" t="s">
        <v>1077</v>
      </c>
      <c r="C148" s="16"/>
      <c r="D148" s="218"/>
      <c r="E148" s="218"/>
      <c r="F148" s="222">
        <f>'[7]FY22-23 Actual Sales'!S131</f>
        <v>507.52475971000013</v>
      </c>
      <c r="G148" s="222">
        <v>475</v>
      </c>
      <c r="H148" s="202">
        <v>8</v>
      </c>
      <c r="I148" s="222">
        <v>3500</v>
      </c>
      <c r="J148" s="17"/>
      <c r="K148" s="233"/>
      <c r="L148" s="233"/>
      <c r="M148" s="233"/>
      <c r="N148" s="17"/>
      <c r="O148" s="216"/>
    </row>
    <row r="149" spans="2:15" ht="14.5" x14ac:dyDescent="0.25">
      <c r="B149" s="228" t="s">
        <v>1052</v>
      </c>
      <c r="C149" s="16"/>
      <c r="D149" s="218"/>
      <c r="E149" s="218"/>
      <c r="F149" s="222">
        <f>'[7]FY22-23 Actual Sales'!S132</f>
        <v>215.717623</v>
      </c>
      <c r="G149" s="222">
        <v>0</v>
      </c>
      <c r="H149" s="202">
        <v>9</v>
      </c>
      <c r="I149" s="222">
        <v>3500</v>
      </c>
      <c r="J149" s="17"/>
      <c r="K149" s="221"/>
      <c r="L149" s="221"/>
      <c r="M149" s="221"/>
      <c r="N149" s="17"/>
      <c r="O149" s="216"/>
    </row>
    <row r="150" spans="2:15" ht="14.5" x14ac:dyDescent="0.25">
      <c r="B150" s="228" t="s">
        <v>1053</v>
      </c>
      <c r="C150" s="16"/>
      <c r="D150" s="218"/>
      <c r="E150" s="218"/>
      <c r="F150" s="222">
        <f>'[7]FY22-23 Actual Sales'!S133</f>
        <v>182.23587499999999</v>
      </c>
      <c r="G150" s="222">
        <v>0</v>
      </c>
      <c r="H150" s="202">
        <v>9</v>
      </c>
      <c r="I150" s="222">
        <v>3500</v>
      </c>
      <c r="J150" s="17"/>
      <c r="K150" s="221"/>
      <c r="L150" s="221"/>
      <c r="M150" s="221"/>
      <c r="N150" s="17"/>
      <c r="O150" s="216"/>
    </row>
    <row r="151" spans="2:15" ht="14.5" x14ac:dyDescent="0.25">
      <c r="B151" s="228" t="s">
        <v>1054</v>
      </c>
      <c r="C151" s="16"/>
      <c r="D151" s="218"/>
      <c r="E151" s="218"/>
      <c r="F151" s="222">
        <f>'[7]FY22-23 Actual Sales'!S134</f>
        <v>292.30426428999999</v>
      </c>
      <c r="G151" s="222">
        <v>0</v>
      </c>
      <c r="H151" s="202">
        <v>7</v>
      </c>
      <c r="I151" s="222">
        <v>3500</v>
      </c>
      <c r="J151" s="17"/>
      <c r="K151" s="221"/>
      <c r="L151" s="221"/>
      <c r="M151" s="221"/>
      <c r="N151" s="17"/>
      <c r="O151" s="216"/>
    </row>
    <row r="152" spans="2:15" ht="14.5" x14ac:dyDescent="0.25">
      <c r="B152" s="228" t="s">
        <v>1078</v>
      </c>
      <c r="C152" s="16"/>
      <c r="D152" s="218"/>
      <c r="E152" s="218"/>
      <c r="F152" s="221"/>
      <c r="G152" s="222">
        <v>475</v>
      </c>
      <c r="H152" s="202">
        <v>8</v>
      </c>
      <c r="I152" s="222">
        <v>3500</v>
      </c>
      <c r="J152" s="17"/>
      <c r="K152" s="221"/>
      <c r="L152" s="221"/>
      <c r="M152" s="221"/>
      <c r="N152" s="17"/>
      <c r="O152" s="216"/>
    </row>
    <row r="153" spans="2:15" x14ac:dyDescent="0.25">
      <c r="B153" s="220" t="s">
        <v>1057</v>
      </c>
      <c r="C153" s="16"/>
      <c r="D153" s="218">
        <f>'[7]FY22-23 Actual Sales'!D135</f>
        <v>1</v>
      </c>
      <c r="E153" s="218">
        <f>'[7]FY22-23 Actual Sales'!E135</f>
        <v>0</v>
      </c>
      <c r="F153" s="217">
        <f>SUM(F154:F157)</f>
        <v>1.8433000000000002</v>
      </c>
      <c r="G153" s="218">
        <v>0</v>
      </c>
      <c r="H153" s="219">
        <v>0</v>
      </c>
      <c r="I153" s="218">
        <v>14000</v>
      </c>
      <c r="J153" s="17"/>
      <c r="K153" s="217"/>
      <c r="L153" s="217"/>
      <c r="M153" s="217"/>
      <c r="N153" s="17"/>
      <c r="O153" s="216"/>
    </row>
    <row r="154" spans="2:15" ht="14.5" x14ac:dyDescent="0.25">
      <c r="B154" s="224" t="s">
        <v>1051</v>
      </c>
      <c r="C154" s="16"/>
      <c r="D154" s="218"/>
      <c r="E154" s="218"/>
      <c r="F154" s="222">
        <f>'[7]FY22-23 Actual Sales'!S135</f>
        <v>0.75290000000000001</v>
      </c>
      <c r="G154" s="222">
        <v>260</v>
      </c>
      <c r="H154" s="202">
        <v>5</v>
      </c>
      <c r="I154" s="222">
        <v>3500</v>
      </c>
      <c r="J154" s="17"/>
      <c r="K154" s="221"/>
      <c r="L154" s="221"/>
      <c r="M154" s="221"/>
      <c r="N154" s="17"/>
      <c r="O154" s="216"/>
    </row>
    <row r="155" spans="2:15" ht="14.5" x14ac:dyDescent="0.25">
      <c r="B155" s="224" t="s">
        <v>1052</v>
      </c>
      <c r="C155" s="16"/>
      <c r="D155" s="218"/>
      <c r="E155" s="218"/>
      <c r="F155" s="222">
        <f>'[7]FY22-23 Actual Sales'!S136</f>
        <v>0.3206</v>
      </c>
      <c r="G155" s="222">
        <v>0</v>
      </c>
      <c r="H155" s="202">
        <v>6</v>
      </c>
      <c r="I155" s="222">
        <v>3500</v>
      </c>
      <c r="J155" s="17"/>
      <c r="K155" s="221"/>
      <c r="L155" s="221"/>
      <c r="M155" s="221"/>
      <c r="N155" s="17"/>
      <c r="O155" s="216"/>
    </row>
    <row r="156" spans="2:15" ht="14.5" x14ac:dyDescent="0.25">
      <c r="B156" s="224" t="s">
        <v>1053</v>
      </c>
      <c r="C156" s="16"/>
      <c r="D156" s="218"/>
      <c r="E156" s="218"/>
      <c r="F156" s="222">
        <f>'[7]FY22-23 Actual Sales'!S137</f>
        <v>0.32329999999999998</v>
      </c>
      <c r="G156" s="222">
        <v>0</v>
      </c>
      <c r="H156" s="202">
        <v>6</v>
      </c>
      <c r="I156" s="222">
        <v>3500</v>
      </c>
      <c r="J156" s="17"/>
      <c r="K156" s="221"/>
      <c r="L156" s="221"/>
      <c r="M156" s="221"/>
      <c r="N156" s="17"/>
      <c r="O156" s="216"/>
    </row>
    <row r="157" spans="2:15" ht="14.5" x14ac:dyDescent="0.25">
      <c r="B157" s="224" t="s">
        <v>1054</v>
      </c>
      <c r="C157" s="16"/>
      <c r="D157" s="218"/>
      <c r="E157" s="218"/>
      <c r="F157" s="222">
        <f>'[7]FY22-23 Actual Sales'!S138</f>
        <v>0.44650000000000001</v>
      </c>
      <c r="G157" s="222">
        <v>0</v>
      </c>
      <c r="H157" s="202">
        <v>4</v>
      </c>
      <c r="I157" s="222">
        <v>3500</v>
      </c>
      <c r="J157" s="17"/>
      <c r="K157" s="221"/>
      <c r="L157" s="221"/>
      <c r="M157" s="221"/>
      <c r="N157" s="17"/>
      <c r="O157" s="216"/>
    </row>
    <row r="158" spans="2:15" x14ac:dyDescent="0.25">
      <c r="B158" s="220" t="s">
        <v>1058</v>
      </c>
      <c r="C158" s="16"/>
      <c r="D158" s="218"/>
      <c r="E158" s="218"/>
      <c r="F158" s="217">
        <f>SUM(F159:F162)</f>
        <v>0</v>
      </c>
      <c r="G158" s="218">
        <v>0</v>
      </c>
      <c r="H158" s="219">
        <v>0</v>
      </c>
      <c r="I158" s="218">
        <v>0</v>
      </c>
      <c r="J158" s="17"/>
      <c r="K158" s="217"/>
      <c r="L158" s="217"/>
      <c r="M158" s="217"/>
      <c r="N158" s="17"/>
      <c r="O158" s="216"/>
    </row>
    <row r="159" spans="2:15" ht="14.5" x14ac:dyDescent="0.25">
      <c r="B159" s="228" t="s">
        <v>1051</v>
      </c>
      <c r="C159" s="16"/>
      <c r="D159" s="218">
        <f>'[7]FY22-23 Actual Sales'!D139</f>
        <v>0</v>
      </c>
      <c r="E159" s="218">
        <f>'[7]FY22-23 Actual Sales'!E139</f>
        <v>0</v>
      </c>
      <c r="F159" s="222">
        <f>'[7]FY22-23 Actual Sales'!S139</f>
        <v>0</v>
      </c>
      <c r="G159" s="222">
        <v>475</v>
      </c>
      <c r="H159" s="202">
        <v>7.85</v>
      </c>
      <c r="I159" s="222">
        <v>3500</v>
      </c>
      <c r="J159" s="17"/>
      <c r="K159" s="221"/>
      <c r="L159" s="221"/>
      <c r="M159" s="221"/>
      <c r="N159" s="17"/>
      <c r="O159" s="216"/>
    </row>
    <row r="160" spans="2:15" ht="14.5" x14ac:dyDescent="0.25">
      <c r="B160" s="228" t="s">
        <v>1052</v>
      </c>
      <c r="C160" s="16"/>
      <c r="D160" s="221"/>
      <c r="E160" s="221"/>
      <c r="F160" s="222">
        <f>'[7]FY22-23 Actual Sales'!S140</f>
        <v>0</v>
      </c>
      <c r="G160" s="222">
        <v>0</v>
      </c>
      <c r="H160" s="202">
        <v>8.85</v>
      </c>
      <c r="I160" s="222">
        <v>3500</v>
      </c>
      <c r="J160" s="17"/>
      <c r="K160" s="221"/>
      <c r="L160" s="221"/>
      <c r="M160" s="221"/>
      <c r="N160" s="17"/>
      <c r="O160" s="216"/>
    </row>
    <row r="161" spans="2:15" ht="14.5" x14ac:dyDescent="0.25">
      <c r="B161" s="228" t="s">
        <v>1053</v>
      </c>
      <c r="C161" s="16"/>
      <c r="D161" s="221"/>
      <c r="E161" s="221"/>
      <c r="F161" s="222">
        <f>'[7]FY22-23 Actual Sales'!S141</f>
        <v>0</v>
      </c>
      <c r="G161" s="222">
        <v>0</v>
      </c>
      <c r="H161" s="202">
        <v>8.85</v>
      </c>
      <c r="I161" s="222">
        <v>3500</v>
      </c>
      <c r="J161" s="17"/>
      <c r="K161" s="221"/>
      <c r="L161" s="221"/>
      <c r="M161" s="221"/>
      <c r="N161" s="17"/>
      <c r="O161" s="216"/>
    </row>
    <row r="162" spans="2:15" ht="14.5" x14ac:dyDescent="0.25">
      <c r="B162" s="228" t="s">
        <v>1054</v>
      </c>
      <c r="C162" s="16"/>
      <c r="D162" s="221"/>
      <c r="E162" s="221"/>
      <c r="F162" s="222">
        <f>'[7]FY22-23 Actual Sales'!S142</f>
        <v>0</v>
      </c>
      <c r="G162" s="222">
        <v>0</v>
      </c>
      <c r="H162" s="202">
        <v>6.85</v>
      </c>
      <c r="I162" s="222">
        <v>3500</v>
      </c>
      <c r="J162" s="17"/>
      <c r="K162" s="221"/>
      <c r="L162" s="221"/>
      <c r="M162" s="221"/>
      <c r="N162" s="17"/>
      <c r="O162" s="216"/>
    </row>
    <row r="163" spans="2:15" x14ac:dyDescent="0.25">
      <c r="B163" s="220" t="s">
        <v>1079</v>
      </c>
      <c r="C163" s="16"/>
      <c r="D163" s="218">
        <f>'[7]FY22-23 Actual Sales'!D143</f>
        <v>19</v>
      </c>
      <c r="E163" s="218">
        <f>'[7]FY22-23 Actual Sales'!E143</f>
        <v>43.975000000000001</v>
      </c>
      <c r="F163" s="217">
        <f>SUM(F164:F166)</f>
        <v>264.97022500000003</v>
      </c>
      <c r="G163" s="218">
        <v>0</v>
      </c>
      <c r="H163" s="219">
        <v>0</v>
      </c>
      <c r="I163" s="218">
        <v>0</v>
      </c>
      <c r="J163" s="17"/>
      <c r="K163" s="217"/>
      <c r="L163" s="217"/>
      <c r="M163" s="217"/>
      <c r="N163" s="17"/>
      <c r="O163" s="216"/>
    </row>
    <row r="164" spans="2:15" x14ac:dyDescent="0.25">
      <c r="B164" s="236" t="s">
        <v>1060</v>
      </c>
      <c r="C164" s="16"/>
      <c r="D164" s="222"/>
      <c r="E164" s="222"/>
      <c r="F164" s="233">
        <f>'[7]FY22-23 Actual Sales'!S143</f>
        <v>17.04318</v>
      </c>
      <c r="G164" s="222">
        <v>275</v>
      </c>
      <c r="H164" s="202">
        <v>6.3</v>
      </c>
      <c r="I164" s="222">
        <v>3500</v>
      </c>
      <c r="J164" s="17"/>
      <c r="K164" s="233"/>
      <c r="L164" s="233"/>
      <c r="M164" s="233"/>
      <c r="N164" s="17"/>
      <c r="O164" s="216"/>
    </row>
    <row r="165" spans="2:15" x14ac:dyDescent="0.25">
      <c r="B165" s="235" t="s">
        <v>1080</v>
      </c>
      <c r="C165" s="16"/>
      <c r="D165" s="218">
        <f>'[7]FY22-23 Actual Sales'!D144</f>
        <v>13</v>
      </c>
      <c r="E165" s="218">
        <f>'[7]FY22-23 Actual Sales'!E144</f>
        <v>43.75</v>
      </c>
      <c r="F165" s="217"/>
      <c r="G165" s="218">
        <v>0</v>
      </c>
      <c r="H165" s="219">
        <v>0</v>
      </c>
      <c r="I165" s="218">
        <v>0</v>
      </c>
      <c r="J165" s="17"/>
      <c r="K165" s="217"/>
      <c r="L165" s="217"/>
      <c r="M165" s="217"/>
      <c r="N165" s="17"/>
      <c r="O165" s="216"/>
    </row>
    <row r="166" spans="2:15" x14ac:dyDescent="0.25">
      <c r="B166" s="224" t="s">
        <v>1081</v>
      </c>
      <c r="C166" s="16"/>
      <c r="D166" s="222"/>
      <c r="E166" s="222"/>
      <c r="F166" s="233">
        <f>'[7]FY22-23 Actual Sales'!S144</f>
        <v>247.92704500000002</v>
      </c>
      <c r="G166" s="222">
        <v>0</v>
      </c>
      <c r="H166" s="202">
        <v>6.1</v>
      </c>
      <c r="I166" s="222">
        <v>3500</v>
      </c>
      <c r="J166" s="17"/>
      <c r="K166" s="233"/>
      <c r="L166" s="233"/>
      <c r="M166" s="233"/>
      <c r="N166" s="17"/>
      <c r="O166" s="216"/>
    </row>
    <row r="167" spans="2:15" x14ac:dyDescent="0.25">
      <c r="B167" s="214" t="s">
        <v>1082</v>
      </c>
      <c r="C167" s="16"/>
      <c r="D167" s="218"/>
      <c r="E167" s="218"/>
      <c r="F167" s="217"/>
      <c r="G167" s="218">
        <v>0</v>
      </c>
      <c r="H167" s="219">
        <v>0</v>
      </c>
      <c r="I167" s="218">
        <v>3500</v>
      </c>
      <c r="J167" s="17"/>
      <c r="K167" s="217"/>
      <c r="L167" s="217"/>
      <c r="M167" s="217"/>
      <c r="N167" s="17"/>
      <c r="O167" s="216"/>
    </row>
    <row r="168" spans="2:15" x14ac:dyDescent="0.25">
      <c r="B168" s="220" t="s">
        <v>1063</v>
      </c>
      <c r="C168" s="16"/>
      <c r="D168" s="218">
        <f>'[7]FY22-23 Actual Sales'!D147</f>
        <v>1</v>
      </c>
      <c r="E168" s="218">
        <f>'[7]FY22-23 Actual Sales'!E147</f>
        <v>4</v>
      </c>
      <c r="F168" s="217">
        <f>'[7]FY22-23 Actual Sales'!S147</f>
        <v>2.9508000000000001</v>
      </c>
      <c r="G168" s="218">
        <v>0</v>
      </c>
      <c r="H168" s="219">
        <v>0</v>
      </c>
      <c r="I168" s="218">
        <v>0</v>
      </c>
      <c r="J168" s="17"/>
      <c r="K168" s="217"/>
      <c r="L168" s="217"/>
      <c r="M168" s="217"/>
      <c r="N168" s="17"/>
      <c r="O168" s="216"/>
    </row>
    <row r="169" spans="2:15" x14ac:dyDescent="0.25">
      <c r="B169" s="220" t="s">
        <v>1064</v>
      </c>
      <c r="C169" s="16"/>
      <c r="D169" s="218"/>
      <c r="E169" s="218"/>
      <c r="F169" s="217"/>
      <c r="G169" s="218">
        <v>0</v>
      </c>
      <c r="H169" s="219">
        <v>0</v>
      </c>
      <c r="I169" s="218">
        <v>0</v>
      </c>
      <c r="J169" s="17"/>
      <c r="K169" s="217"/>
      <c r="L169" s="217"/>
      <c r="M169" s="217"/>
      <c r="N169" s="17"/>
      <c r="O169" s="216"/>
    </row>
    <row r="170" spans="2:15" x14ac:dyDescent="0.25">
      <c r="B170" s="220" t="s">
        <v>856</v>
      </c>
      <c r="C170" s="16"/>
      <c r="D170" s="218">
        <f>'[7]FY22-23 Actual Sales'!D145</f>
        <v>21</v>
      </c>
      <c r="E170" s="218">
        <f>'[7]FY22-23 Actual Sales'!E145</f>
        <v>61.704999999999998</v>
      </c>
      <c r="F170" s="217">
        <f>'[7]FY22-23 Actual Sales'!S145</f>
        <v>124.07275300000001</v>
      </c>
      <c r="G170" s="218">
        <v>260</v>
      </c>
      <c r="H170" s="219">
        <v>7.3</v>
      </c>
      <c r="I170" s="218">
        <v>3500</v>
      </c>
      <c r="J170" s="17"/>
      <c r="K170" s="217"/>
      <c r="L170" s="217"/>
      <c r="M170" s="217"/>
      <c r="N170" s="17"/>
      <c r="O170" s="216"/>
    </row>
    <row r="171" spans="2:15" x14ac:dyDescent="0.25">
      <c r="B171" s="220" t="s">
        <v>1065</v>
      </c>
      <c r="C171" s="16"/>
      <c r="D171" s="218">
        <f>'[7]FY22-23 Actual Sales'!D146</f>
        <v>8</v>
      </c>
      <c r="E171" s="218">
        <f>'[7]FY22-23 Actual Sales'!E146</f>
        <v>20.802</v>
      </c>
      <c r="F171" s="217">
        <f>'[7]FY22-23 Actual Sales'!S146</f>
        <v>40.313566000000002</v>
      </c>
      <c r="G171" s="218">
        <v>500</v>
      </c>
      <c r="H171" s="219">
        <v>11</v>
      </c>
      <c r="I171" s="218">
        <v>3500</v>
      </c>
      <c r="J171" s="17"/>
      <c r="K171" s="217"/>
      <c r="L171" s="217"/>
      <c r="M171" s="217"/>
      <c r="N171" s="17"/>
      <c r="O171" s="216"/>
    </row>
    <row r="172" spans="2:15" x14ac:dyDescent="0.25">
      <c r="B172" s="214" t="s">
        <v>1083</v>
      </c>
      <c r="C172" s="16"/>
      <c r="D172" s="212">
        <f>SUM(D129,D132,D136,D141,D146,D147,D153,D159,D163,D165,D167,D168,D169,D170,D171)</f>
        <v>606</v>
      </c>
      <c r="E172" s="212">
        <f>SUM(E129,E132,E136,E141,E146,E147,E153,E159,E163,E165,E167,E168,E169,E170,E171)</f>
        <v>1886.4739999999997</v>
      </c>
      <c r="F172" s="212">
        <f>SUM(F129:F135,F136,F141,F146,F147,F153,F158,F163,F168,F170,F171)</f>
        <v>7173.9562717300005</v>
      </c>
      <c r="G172" s="215"/>
      <c r="H172" s="215"/>
      <c r="I172" s="215"/>
      <c r="J172" s="215"/>
      <c r="K172" s="234"/>
      <c r="L172" s="234"/>
      <c r="M172" s="234"/>
      <c r="N172" s="212"/>
      <c r="O172" s="212"/>
    </row>
    <row r="173" spans="2:15" x14ac:dyDescent="0.25">
      <c r="B173" s="16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</row>
    <row r="174" spans="2:15" x14ac:dyDescent="0.25">
      <c r="B174" s="220" t="s">
        <v>1084</v>
      </c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</row>
    <row r="175" spans="2:15" x14ac:dyDescent="0.25">
      <c r="B175" s="220" t="s">
        <v>1069</v>
      </c>
      <c r="C175" s="16"/>
      <c r="D175" s="217">
        <f>'[7]FY22-23 Actual Sales'!D149</f>
        <v>38</v>
      </c>
      <c r="E175" s="217">
        <f>'[7]FY22-23 Actual Sales'!E149</f>
        <v>640.84900000000005</v>
      </c>
      <c r="F175" s="217"/>
      <c r="G175" s="218">
        <v>0</v>
      </c>
      <c r="H175" s="219">
        <v>0</v>
      </c>
      <c r="I175" s="218">
        <v>0</v>
      </c>
      <c r="J175" s="17"/>
      <c r="K175" s="217"/>
      <c r="L175" s="217"/>
      <c r="M175" s="217"/>
      <c r="N175" s="17"/>
      <c r="O175" s="216"/>
    </row>
    <row r="176" spans="2:15" x14ac:dyDescent="0.25">
      <c r="B176" s="224" t="s">
        <v>1037</v>
      </c>
      <c r="C176" s="16"/>
      <c r="D176" s="233"/>
      <c r="E176" s="233"/>
      <c r="F176" s="217">
        <f>'[7]FY22-23 Actual Sales'!S149</f>
        <v>1093.5190260000002</v>
      </c>
      <c r="G176" s="222">
        <v>475</v>
      </c>
      <c r="H176" s="202">
        <v>6.65</v>
      </c>
      <c r="I176" s="222">
        <v>5000</v>
      </c>
      <c r="J176" s="17"/>
      <c r="K176" s="233"/>
      <c r="L176" s="233"/>
      <c r="M176" s="233"/>
      <c r="N176" s="17"/>
      <c r="O176" s="216"/>
    </row>
    <row r="177" spans="2:15" ht="14.5" x14ac:dyDescent="0.25">
      <c r="B177" s="224" t="s">
        <v>1071</v>
      </c>
      <c r="C177" s="16"/>
      <c r="D177" s="221"/>
      <c r="E177" s="221"/>
      <c r="F177" s="217">
        <f>'[7]FY22-23 Actual Sales'!S150</f>
        <v>0</v>
      </c>
      <c r="G177" s="222">
        <v>0</v>
      </c>
      <c r="H177" s="202">
        <v>6.65</v>
      </c>
      <c r="I177" s="222">
        <v>5000</v>
      </c>
      <c r="J177" s="17"/>
      <c r="K177" s="221"/>
      <c r="L177" s="221"/>
      <c r="M177" s="221"/>
      <c r="N177" s="17"/>
      <c r="O177" s="216"/>
    </row>
    <row r="178" spans="2:15" ht="14.5" x14ac:dyDescent="0.25">
      <c r="B178" s="224" t="s">
        <v>1072</v>
      </c>
      <c r="C178" s="16"/>
      <c r="D178" s="221"/>
      <c r="E178" s="221"/>
      <c r="F178" s="217">
        <f>'[7]FY22-23 Actual Sales'!S151</f>
        <v>0</v>
      </c>
      <c r="G178" s="222">
        <v>0</v>
      </c>
      <c r="H178" s="202">
        <v>7.3</v>
      </c>
      <c r="I178" s="222">
        <v>5000</v>
      </c>
      <c r="J178" s="17"/>
      <c r="K178" s="221"/>
      <c r="L178" s="221"/>
      <c r="M178" s="221"/>
      <c r="N178" s="17"/>
      <c r="O178" s="216"/>
    </row>
    <row r="179" spans="2:15" ht="14.5" x14ac:dyDescent="0.25">
      <c r="B179" s="224" t="s">
        <v>1073</v>
      </c>
      <c r="C179" s="16"/>
      <c r="D179" s="221"/>
      <c r="E179" s="221"/>
      <c r="F179" s="217">
        <f>'[7]FY22-23 Actual Sales'!S152</f>
        <v>0</v>
      </c>
      <c r="G179" s="222">
        <v>475</v>
      </c>
      <c r="H179" s="202">
        <v>7.7</v>
      </c>
      <c r="I179" s="222">
        <v>5000</v>
      </c>
      <c r="J179" s="17"/>
      <c r="K179" s="221"/>
      <c r="L179" s="221"/>
      <c r="M179" s="221"/>
      <c r="N179" s="17"/>
      <c r="O179" s="216"/>
    </row>
    <row r="180" spans="2:15" ht="14.5" x14ac:dyDescent="0.25">
      <c r="B180" s="228" t="s">
        <v>1052</v>
      </c>
      <c r="C180" s="16"/>
      <c r="D180" s="221"/>
      <c r="E180" s="221"/>
      <c r="F180" s="217">
        <f>'[7]FY22-23 Actual Sales'!S153</f>
        <v>529.31577299999992</v>
      </c>
      <c r="G180" s="222">
        <v>0</v>
      </c>
      <c r="H180" s="202">
        <v>7.65</v>
      </c>
      <c r="I180" s="222">
        <v>5000</v>
      </c>
      <c r="J180" s="17"/>
      <c r="K180" s="221"/>
      <c r="L180" s="221"/>
      <c r="M180" s="221"/>
      <c r="N180" s="17"/>
      <c r="O180" s="216"/>
    </row>
    <row r="181" spans="2:15" ht="14.5" x14ac:dyDescent="0.25">
      <c r="B181" s="228" t="s">
        <v>1053</v>
      </c>
      <c r="C181" s="16"/>
      <c r="D181" s="221"/>
      <c r="E181" s="221"/>
      <c r="F181" s="217">
        <f>'[7]FY22-23 Actual Sales'!S154</f>
        <v>475.62010000000004</v>
      </c>
      <c r="G181" s="222">
        <v>0</v>
      </c>
      <c r="H181" s="202">
        <v>7.65</v>
      </c>
      <c r="I181" s="222">
        <v>5000</v>
      </c>
      <c r="J181" s="17"/>
      <c r="K181" s="221"/>
      <c r="L181" s="221"/>
      <c r="M181" s="221"/>
      <c r="N181" s="17"/>
      <c r="O181" s="216"/>
    </row>
    <row r="182" spans="2:15" ht="14.5" x14ac:dyDescent="0.25">
      <c r="B182" s="228" t="s">
        <v>1054</v>
      </c>
      <c r="C182" s="16"/>
      <c r="D182" s="221"/>
      <c r="E182" s="221"/>
      <c r="F182" s="217">
        <f>'[7]FY22-23 Actual Sales'!S155</f>
        <v>1084.8459339999999</v>
      </c>
      <c r="G182" s="222">
        <v>0</v>
      </c>
      <c r="H182" s="202">
        <v>5.65</v>
      </c>
      <c r="I182" s="222">
        <v>5000</v>
      </c>
      <c r="J182" s="17"/>
      <c r="K182" s="221"/>
      <c r="L182" s="221"/>
      <c r="M182" s="221"/>
      <c r="N182" s="17"/>
      <c r="O182" s="216"/>
    </row>
    <row r="183" spans="2:15" x14ac:dyDescent="0.25">
      <c r="B183" s="220" t="s">
        <v>1050</v>
      </c>
      <c r="C183" s="16"/>
      <c r="D183" s="226">
        <f>'[7]FY22-23 Actual Sales'!D156</f>
        <v>6</v>
      </c>
      <c r="E183" s="226">
        <f>'[7]FY22-23 Actual Sales'!E156</f>
        <v>143.19999999999999</v>
      </c>
      <c r="F183" s="217">
        <f>SUM(F184:F187)</f>
        <v>1127.774412</v>
      </c>
      <c r="G183" s="218">
        <v>0</v>
      </c>
      <c r="H183" s="219">
        <v>0</v>
      </c>
      <c r="I183" s="218">
        <v>20000</v>
      </c>
      <c r="J183" s="17"/>
      <c r="K183" s="217"/>
      <c r="L183" s="217"/>
      <c r="M183" s="217"/>
      <c r="N183" s="17"/>
      <c r="O183" s="216"/>
    </row>
    <row r="184" spans="2:15" ht="14.5" x14ac:dyDescent="0.25">
      <c r="B184" s="224" t="s">
        <v>1051</v>
      </c>
      <c r="C184" s="16"/>
      <c r="D184" s="227"/>
      <c r="E184" s="227"/>
      <c r="F184" s="230">
        <f>'[7]FY22-23 Actual Sales'!S156</f>
        <v>382.26574400000004</v>
      </c>
      <c r="G184" s="232">
        <v>475</v>
      </c>
      <c r="H184" s="202">
        <v>6.65</v>
      </c>
      <c r="I184" s="222">
        <v>5000</v>
      </c>
      <c r="J184" s="17"/>
      <c r="K184" s="231"/>
      <c r="L184" s="231"/>
      <c r="M184" s="231"/>
      <c r="N184" s="17"/>
      <c r="O184" s="216"/>
    </row>
    <row r="185" spans="2:15" ht="14.5" x14ac:dyDescent="0.25">
      <c r="B185" s="224" t="s">
        <v>1052</v>
      </c>
      <c r="C185" s="16"/>
      <c r="D185" s="227"/>
      <c r="E185" s="227"/>
      <c r="F185" s="230">
        <f>'[7]FY22-23 Actual Sales'!S157</f>
        <v>186.79335500000002</v>
      </c>
      <c r="G185" s="88">
        <v>0</v>
      </c>
      <c r="H185" s="202">
        <v>7.65</v>
      </c>
      <c r="I185" s="222">
        <v>5000</v>
      </c>
      <c r="J185" s="17"/>
      <c r="K185" s="227"/>
      <c r="L185" s="227"/>
      <c r="M185" s="227"/>
      <c r="N185" s="17"/>
      <c r="O185" s="216"/>
    </row>
    <row r="186" spans="2:15" ht="14.5" x14ac:dyDescent="0.25">
      <c r="B186" s="224" t="s">
        <v>1053</v>
      </c>
      <c r="C186" s="16"/>
      <c r="D186" s="227"/>
      <c r="E186" s="227"/>
      <c r="F186" s="230">
        <f>'[7]FY22-23 Actual Sales'!S158</f>
        <v>189.01193999999998</v>
      </c>
      <c r="G186" s="88">
        <v>0</v>
      </c>
      <c r="H186" s="202">
        <v>7.65</v>
      </c>
      <c r="I186" s="222">
        <v>5000</v>
      </c>
      <c r="J186" s="17"/>
      <c r="K186" s="227"/>
      <c r="L186" s="227"/>
      <c r="M186" s="227"/>
      <c r="N186" s="17"/>
      <c r="O186" s="216"/>
    </row>
    <row r="187" spans="2:15" ht="14.5" x14ac:dyDescent="0.25">
      <c r="B187" s="224" t="s">
        <v>1054</v>
      </c>
      <c r="C187" s="16"/>
      <c r="D187" s="227"/>
      <c r="E187" s="227"/>
      <c r="F187" s="230">
        <f>'[7]FY22-23 Actual Sales'!S159</f>
        <v>369.70337299999994</v>
      </c>
      <c r="G187" s="88">
        <v>0</v>
      </c>
      <c r="H187" s="202">
        <v>5.65</v>
      </c>
      <c r="I187" s="222">
        <v>5000</v>
      </c>
      <c r="J187" s="17"/>
      <c r="K187" s="227"/>
      <c r="L187" s="227"/>
      <c r="M187" s="227"/>
      <c r="N187" s="17"/>
      <c r="O187" s="216"/>
    </row>
    <row r="188" spans="2:15" x14ac:dyDescent="0.25">
      <c r="B188" s="220" t="s">
        <v>1085</v>
      </c>
      <c r="C188" s="16"/>
      <c r="D188" s="226">
        <f>'[7]FY22-23 Actual Sales'!D160</f>
        <v>2</v>
      </c>
      <c r="E188" s="226">
        <f>'[7]FY22-23 Actual Sales'!E160</f>
        <v>34.700000000000003</v>
      </c>
      <c r="F188" s="217">
        <f>'[7]FY22-23 Actual Sales'!$S$160</f>
        <v>209.47580000000002</v>
      </c>
      <c r="G188" s="218">
        <v>475</v>
      </c>
      <c r="H188" s="219">
        <v>6.65</v>
      </c>
      <c r="I188" s="218">
        <v>5000</v>
      </c>
      <c r="J188" s="17"/>
      <c r="K188" s="217"/>
      <c r="L188" s="217"/>
      <c r="M188" s="217"/>
      <c r="N188" s="17"/>
      <c r="O188" s="216"/>
    </row>
    <row r="189" spans="2:15" x14ac:dyDescent="0.25">
      <c r="B189" s="220" t="s">
        <v>1086</v>
      </c>
      <c r="C189" s="16"/>
      <c r="D189" s="217">
        <f>'[7]FY22-23 Actual Sales'!D161</f>
        <v>4</v>
      </c>
      <c r="E189" s="217">
        <f>'[7]FY22-23 Actual Sales'!E161</f>
        <v>18.07</v>
      </c>
      <c r="F189" s="217">
        <f>SUM(F190:F193)</f>
        <v>46.242353000000001</v>
      </c>
      <c r="G189" s="218">
        <v>0</v>
      </c>
      <c r="H189" s="219">
        <v>0</v>
      </c>
      <c r="I189" s="218">
        <v>0</v>
      </c>
      <c r="J189" s="17"/>
      <c r="K189" s="217"/>
      <c r="L189" s="217"/>
      <c r="M189" s="217"/>
      <c r="N189" s="17"/>
      <c r="O189" s="216"/>
    </row>
    <row r="190" spans="2:15" ht="14.5" x14ac:dyDescent="0.25">
      <c r="B190" s="228" t="s">
        <v>1051</v>
      </c>
      <c r="C190" s="16"/>
      <c r="D190" s="221"/>
      <c r="E190" s="221"/>
      <c r="F190" s="229">
        <f>'[7]FY22-23 Actual Sales'!S161</f>
        <v>21.851770999999999</v>
      </c>
      <c r="G190" s="222">
        <v>475</v>
      </c>
      <c r="H190" s="202">
        <v>7.8</v>
      </c>
      <c r="I190" s="222">
        <v>5000</v>
      </c>
      <c r="J190" s="17"/>
      <c r="K190" s="221"/>
      <c r="L190" s="221"/>
      <c r="M190" s="221"/>
      <c r="N190" s="17"/>
      <c r="O190" s="216"/>
    </row>
    <row r="191" spans="2:15" ht="14.5" x14ac:dyDescent="0.25">
      <c r="B191" s="228" t="s">
        <v>1052</v>
      </c>
      <c r="C191" s="16"/>
      <c r="D191" s="221"/>
      <c r="E191" s="221"/>
      <c r="F191" s="229">
        <f>'[7]FY22-23 Actual Sales'!S162</f>
        <v>6.7303700000000015</v>
      </c>
      <c r="G191" s="222">
        <v>0</v>
      </c>
      <c r="H191" s="202">
        <v>8.8000000000000007</v>
      </c>
      <c r="I191" s="222">
        <v>5000</v>
      </c>
      <c r="J191" s="17"/>
      <c r="K191" s="221"/>
      <c r="L191" s="221"/>
      <c r="M191" s="221"/>
      <c r="N191" s="17"/>
      <c r="O191" s="216"/>
    </row>
    <row r="192" spans="2:15" ht="14.5" x14ac:dyDescent="0.25">
      <c r="B192" s="228" t="s">
        <v>1053</v>
      </c>
      <c r="C192" s="16"/>
      <c r="D192" s="221"/>
      <c r="E192" s="221"/>
      <c r="F192" s="229">
        <f>'[7]FY22-23 Actual Sales'!S163</f>
        <v>7.1800499999999996</v>
      </c>
      <c r="G192" s="222">
        <v>0</v>
      </c>
      <c r="H192" s="202">
        <v>8.8000000000000007</v>
      </c>
      <c r="I192" s="222">
        <v>5000</v>
      </c>
      <c r="J192" s="17"/>
      <c r="K192" s="221"/>
      <c r="L192" s="221"/>
      <c r="M192" s="221"/>
      <c r="N192" s="17"/>
      <c r="O192" s="216"/>
    </row>
    <row r="193" spans="2:15" ht="14.5" x14ac:dyDescent="0.25">
      <c r="B193" s="228" t="s">
        <v>1054</v>
      </c>
      <c r="C193" s="16"/>
      <c r="D193" s="221"/>
      <c r="E193" s="221"/>
      <c r="F193" s="229">
        <f>'[7]FY22-23 Actual Sales'!S164</f>
        <v>10.480162</v>
      </c>
      <c r="G193" s="222">
        <v>0</v>
      </c>
      <c r="H193" s="202">
        <v>6.8</v>
      </c>
      <c r="I193" s="222">
        <v>5000</v>
      </c>
      <c r="J193" s="17"/>
      <c r="K193" s="221"/>
      <c r="L193" s="221"/>
      <c r="M193" s="221"/>
      <c r="N193" s="17"/>
      <c r="O193" s="216"/>
    </row>
    <row r="194" spans="2:15" x14ac:dyDescent="0.25">
      <c r="B194" s="220" t="s">
        <v>1057</v>
      </c>
      <c r="C194" s="16"/>
      <c r="D194" s="217"/>
      <c r="E194" s="217"/>
      <c r="F194" s="217">
        <f>SUM(F195:F198)</f>
        <v>0</v>
      </c>
      <c r="G194" s="218">
        <v>0</v>
      </c>
      <c r="H194" s="219">
        <v>0</v>
      </c>
      <c r="I194" s="218">
        <v>0</v>
      </c>
      <c r="J194" s="17"/>
      <c r="K194" s="217"/>
      <c r="L194" s="217"/>
      <c r="M194" s="217"/>
      <c r="N194" s="17"/>
      <c r="O194" s="216"/>
    </row>
    <row r="195" spans="2:15" ht="14.5" x14ac:dyDescent="0.25">
      <c r="B195" s="224" t="s">
        <v>1051</v>
      </c>
      <c r="C195" s="16"/>
      <c r="D195" s="221"/>
      <c r="E195" s="221"/>
      <c r="F195" s="229">
        <f>'[7]FY22-23 Actual Sales'!S165</f>
        <v>0</v>
      </c>
      <c r="G195" s="222">
        <v>260</v>
      </c>
      <c r="H195" s="202">
        <v>5</v>
      </c>
      <c r="I195" s="222">
        <v>5000</v>
      </c>
      <c r="J195" s="17"/>
      <c r="K195" s="221"/>
      <c r="L195" s="221"/>
      <c r="M195" s="221"/>
      <c r="N195" s="17"/>
      <c r="O195" s="216"/>
    </row>
    <row r="196" spans="2:15" ht="14.5" x14ac:dyDescent="0.25">
      <c r="B196" s="224" t="s">
        <v>1052</v>
      </c>
      <c r="C196" s="16"/>
      <c r="D196" s="221"/>
      <c r="E196" s="221"/>
      <c r="F196" s="229">
        <f>'[7]FY22-23 Actual Sales'!S166</f>
        <v>0</v>
      </c>
      <c r="G196" s="222">
        <v>0</v>
      </c>
      <c r="H196" s="202">
        <v>6</v>
      </c>
      <c r="I196" s="222">
        <v>5000</v>
      </c>
      <c r="J196" s="17"/>
      <c r="K196" s="221"/>
      <c r="L196" s="221"/>
      <c r="M196" s="221"/>
      <c r="N196" s="17"/>
      <c r="O196" s="216"/>
    </row>
    <row r="197" spans="2:15" ht="14.5" x14ac:dyDescent="0.25">
      <c r="B197" s="224" t="s">
        <v>1053</v>
      </c>
      <c r="C197" s="16"/>
      <c r="D197" s="221"/>
      <c r="E197" s="221"/>
      <c r="F197" s="229">
        <f>'[7]FY22-23 Actual Sales'!S167</f>
        <v>0</v>
      </c>
      <c r="G197" s="222">
        <v>0</v>
      </c>
      <c r="H197" s="202">
        <v>6</v>
      </c>
      <c r="I197" s="222">
        <v>5000</v>
      </c>
      <c r="J197" s="17"/>
      <c r="K197" s="221"/>
      <c r="L197" s="221"/>
      <c r="M197" s="221"/>
      <c r="N197" s="17"/>
      <c r="O197" s="216"/>
    </row>
    <row r="198" spans="2:15" ht="14.5" x14ac:dyDescent="0.25">
      <c r="B198" s="224" t="s">
        <v>1054</v>
      </c>
      <c r="C198" s="16"/>
      <c r="D198" s="221"/>
      <c r="E198" s="221"/>
      <c r="F198" s="229">
        <f>'[7]FY22-23 Actual Sales'!S168</f>
        <v>0</v>
      </c>
      <c r="G198" s="222">
        <v>0</v>
      </c>
      <c r="H198" s="202">
        <v>4</v>
      </c>
      <c r="I198" s="222">
        <v>5000</v>
      </c>
      <c r="J198" s="17"/>
      <c r="K198" s="221"/>
      <c r="L198" s="221"/>
      <c r="M198" s="221"/>
      <c r="N198" s="17"/>
      <c r="O198" s="216"/>
    </row>
    <row r="199" spans="2:15" x14ac:dyDescent="0.25">
      <c r="B199" s="220" t="s">
        <v>1058</v>
      </c>
      <c r="C199" s="16"/>
      <c r="D199" s="217">
        <f>'[7]FY22-23 Actual Sales'!D169</f>
        <v>1</v>
      </c>
      <c r="E199" s="217">
        <f>'[7]FY22-23 Actual Sales'!E169</f>
        <v>15</v>
      </c>
      <c r="F199" s="217">
        <f>SUM(F200:F203)</f>
        <v>60.931950000000001</v>
      </c>
      <c r="G199" s="218">
        <v>0</v>
      </c>
      <c r="H199" s="219">
        <v>0</v>
      </c>
      <c r="I199" s="218">
        <v>0</v>
      </c>
      <c r="J199" s="17"/>
      <c r="K199" s="217"/>
      <c r="L199" s="217"/>
      <c r="M199" s="217"/>
      <c r="N199" s="17"/>
      <c r="O199" s="216"/>
    </row>
    <row r="200" spans="2:15" ht="14.5" x14ac:dyDescent="0.25">
      <c r="B200" s="228" t="s">
        <v>1051</v>
      </c>
      <c r="C200" s="16"/>
      <c r="D200" s="221"/>
      <c r="E200" s="221"/>
      <c r="F200" s="221">
        <f>'[7]FY22-23 Actual Sales'!S169</f>
        <v>17.779627000000001</v>
      </c>
      <c r="G200" s="222">
        <v>475</v>
      </c>
      <c r="H200" s="202">
        <v>7.45</v>
      </c>
      <c r="I200" s="222">
        <v>5000</v>
      </c>
      <c r="J200" s="17"/>
      <c r="K200" s="221"/>
      <c r="L200" s="221"/>
      <c r="M200" s="221"/>
      <c r="N200" s="17"/>
      <c r="O200" s="216"/>
    </row>
    <row r="201" spans="2:15" ht="14.5" x14ac:dyDescent="0.25">
      <c r="B201" s="228" t="s">
        <v>1052</v>
      </c>
      <c r="C201" s="16"/>
      <c r="D201" s="221"/>
      <c r="E201" s="221"/>
      <c r="F201" s="221">
        <f>'[7]FY22-23 Actual Sales'!S170</f>
        <v>12.677378000000001</v>
      </c>
      <c r="G201" s="222">
        <v>0</v>
      </c>
      <c r="H201" s="202">
        <v>8.4499999999999993</v>
      </c>
      <c r="I201" s="222">
        <v>5000</v>
      </c>
      <c r="J201" s="17"/>
      <c r="K201" s="221"/>
      <c r="L201" s="221"/>
      <c r="M201" s="221"/>
      <c r="N201" s="17"/>
      <c r="O201" s="216"/>
    </row>
    <row r="202" spans="2:15" ht="14.5" x14ac:dyDescent="0.25">
      <c r="B202" s="228" t="s">
        <v>1053</v>
      </c>
      <c r="C202" s="16"/>
      <c r="D202" s="221"/>
      <c r="E202" s="221"/>
      <c r="F202" s="221">
        <f>'[7]FY22-23 Actual Sales'!S171</f>
        <v>8.6599679999999992</v>
      </c>
      <c r="G202" s="222">
        <v>0</v>
      </c>
      <c r="H202" s="202">
        <v>8.4499999999999993</v>
      </c>
      <c r="I202" s="222">
        <v>5000</v>
      </c>
      <c r="J202" s="17"/>
      <c r="K202" s="221"/>
      <c r="L202" s="221"/>
      <c r="M202" s="221"/>
      <c r="N202" s="17"/>
      <c r="O202" s="216"/>
    </row>
    <row r="203" spans="2:15" ht="14.5" x14ac:dyDescent="0.25">
      <c r="B203" s="228" t="s">
        <v>1054</v>
      </c>
      <c r="C203" s="16"/>
      <c r="D203" s="221"/>
      <c r="E203" s="221"/>
      <c r="F203" s="221">
        <f>'[7]FY22-23 Actual Sales'!S172</f>
        <v>21.814976999999999</v>
      </c>
      <c r="G203" s="222">
        <v>0</v>
      </c>
      <c r="H203" s="202">
        <v>6.45</v>
      </c>
      <c r="I203" s="222">
        <v>5000</v>
      </c>
      <c r="J203" s="17"/>
      <c r="K203" s="221"/>
      <c r="L203" s="221"/>
      <c r="M203" s="221"/>
      <c r="N203" s="17"/>
      <c r="O203" s="216"/>
    </row>
    <row r="204" spans="2:15" x14ac:dyDescent="0.25">
      <c r="B204" s="220" t="s">
        <v>1087</v>
      </c>
      <c r="C204" s="16"/>
      <c r="D204" s="217">
        <f>D205+D206+D208+D209</f>
        <v>21</v>
      </c>
      <c r="E204" s="217">
        <f>E205+E206+E208+E209</f>
        <v>1719.1578</v>
      </c>
      <c r="F204" s="217">
        <f>F205+F206+F208+F209</f>
        <v>1902.7386218700001</v>
      </c>
      <c r="G204" s="218">
        <v>0</v>
      </c>
      <c r="H204" s="219">
        <v>0</v>
      </c>
      <c r="I204" s="218">
        <v>0</v>
      </c>
      <c r="J204" s="17"/>
      <c r="K204" s="217"/>
      <c r="L204" s="217"/>
      <c r="M204" s="217"/>
      <c r="N204" s="17"/>
      <c r="O204" s="216"/>
    </row>
    <row r="205" spans="2:15" ht="14.5" x14ac:dyDescent="0.25">
      <c r="B205" s="224" t="s">
        <v>1060</v>
      </c>
      <c r="C205" s="16"/>
      <c r="D205" s="221">
        <f>'[7]FY22-23 Actual Sales'!D173</f>
        <v>19</v>
      </c>
      <c r="E205" s="221">
        <f>'[7]FY22-23 Actual Sales'!E173</f>
        <v>1654.4078</v>
      </c>
      <c r="F205" s="221">
        <f>'[7]FY22-23 Actual Sales'!$S$173</f>
        <v>1642.3501218700001</v>
      </c>
      <c r="G205" s="222">
        <v>275</v>
      </c>
      <c r="H205" s="202">
        <v>6.3</v>
      </c>
      <c r="I205" s="222">
        <v>5000</v>
      </c>
      <c r="J205" s="17"/>
      <c r="K205" s="221"/>
      <c r="L205" s="221"/>
      <c r="M205" s="221"/>
      <c r="N205" s="17"/>
      <c r="O205" s="216"/>
    </row>
    <row r="206" spans="2:15" ht="14.5" x14ac:dyDescent="0.25">
      <c r="B206" s="224" t="s">
        <v>1088</v>
      </c>
      <c r="C206" s="16"/>
      <c r="D206" s="221"/>
      <c r="E206" s="221"/>
      <c r="F206" s="221"/>
      <c r="G206" s="222">
        <v>275</v>
      </c>
      <c r="H206" s="202">
        <v>6.3</v>
      </c>
      <c r="I206" s="222">
        <v>5000</v>
      </c>
      <c r="J206" s="17"/>
      <c r="K206" s="221"/>
      <c r="L206" s="221"/>
      <c r="M206" s="221"/>
      <c r="N206" s="17"/>
      <c r="O206" s="216"/>
    </row>
    <row r="207" spans="2:15" x14ac:dyDescent="0.25">
      <c r="B207" s="220" t="s">
        <v>1089</v>
      </c>
      <c r="C207" s="16"/>
      <c r="D207" s="226"/>
      <c r="E207" s="226"/>
      <c r="F207" s="217"/>
      <c r="G207" s="218">
        <v>0</v>
      </c>
      <c r="H207" s="219">
        <v>0</v>
      </c>
      <c r="I207" s="218">
        <v>0</v>
      </c>
      <c r="J207" s="17"/>
      <c r="K207" s="217"/>
      <c r="L207" s="217"/>
      <c r="M207" s="217"/>
      <c r="N207" s="17"/>
      <c r="O207" s="216"/>
    </row>
    <row r="208" spans="2:15" ht="14.5" x14ac:dyDescent="0.25">
      <c r="B208" s="224" t="s">
        <v>197</v>
      </c>
      <c r="C208" s="16"/>
      <c r="D208" s="227">
        <f>'[7]FY22-23 Actual Sales'!D174</f>
        <v>2</v>
      </c>
      <c r="E208" s="227">
        <f>'[7]FY22-23 Actual Sales'!E174</f>
        <v>64.75</v>
      </c>
      <c r="F208" s="221">
        <f>'[7]FY22-23 Actual Sales'!$S$174</f>
        <v>260.38849999999996</v>
      </c>
      <c r="G208" s="222">
        <v>0</v>
      </c>
      <c r="H208" s="202">
        <v>6.1</v>
      </c>
      <c r="I208" s="222">
        <v>5000</v>
      </c>
      <c r="J208" s="17"/>
      <c r="K208" s="221"/>
      <c r="L208" s="221"/>
      <c r="M208" s="221"/>
      <c r="N208" s="17"/>
      <c r="O208" s="216"/>
    </row>
    <row r="209" spans="2:15" x14ac:dyDescent="0.25">
      <c r="B209" s="220" t="s">
        <v>1090</v>
      </c>
      <c r="C209" s="16"/>
      <c r="D209" s="226"/>
      <c r="E209" s="226"/>
      <c r="F209" s="226"/>
      <c r="G209" s="87">
        <v>0</v>
      </c>
      <c r="H209" s="219">
        <v>0</v>
      </c>
      <c r="I209" s="218">
        <v>0</v>
      </c>
      <c r="J209" s="17"/>
      <c r="K209" s="226"/>
      <c r="L209" s="226"/>
      <c r="M209" s="226"/>
      <c r="N209" s="17"/>
      <c r="O209" s="216"/>
    </row>
    <row r="210" spans="2:15" x14ac:dyDescent="0.25">
      <c r="B210" s="225" t="s">
        <v>1091</v>
      </c>
      <c r="C210" s="16"/>
      <c r="D210" s="217">
        <f>D211+D212+D213+D214</f>
        <v>15</v>
      </c>
      <c r="E210" s="217">
        <f>E211+E212+E213+E214</f>
        <v>142.75</v>
      </c>
      <c r="F210" s="217">
        <f>SUM(F211:F214)</f>
        <v>474.85146599999996</v>
      </c>
      <c r="G210" s="218">
        <v>0</v>
      </c>
      <c r="H210" s="219">
        <v>0</v>
      </c>
      <c r="I210" s="218">
        <v>0</v>
      </c>
      <c r="J210" s="17"/>
      <c r="K210" s="217"/>
      <c r="L210" s="217"/>
      <c r="M210" s="217"/>
      <c r="N210" s="17"/>
      <c r="O210" s="216"/>
    </row>
    <row r="211" spans="2:15" ht="14.5" x14ac:dyDescent="0.25">
      <c r="B211" s="224" t="s">
        <v>1092</v>
      </c>
      <c r="C211" s="16"/>
      <c r="D211" s="221">
        <f>'[7]FY22-23 Actual Sales'!D175</f>
        <v>11</v>
      </c>
      <c r="E211" s="221">
        <f>'[7]FY22-23 Actual Sales'!E175</f>
        <v>121.5</v>
      </c>
      <c r="F211" s="221">
        <f>'[7]FY22-23 Actual Sales'!S175</f>
        <v>386.274181</v>
      </c>
      <c r="G211" s="222">
        <v>475</v>
      </c>
      <c r="H211" s="202">
        <v>5.05</v>
      </c>
      <c r="I211" s="222">
        <v>5000</v>
      </c>
      <c r="J211" s="17"/>
      <c r="K211" s="221"/>
      <c r="L211" s="221"/>
      <c r="M211" s="221"/>
      <c r="N211" s="17"/>
      <c r="O211" s="216"/>
    </row>
    <row r="212" spans="2:15" ht="14.5" x14ac:dyDescent="0.25">
      <c r="B212" s="224" t="s">
        <v>1093</v>
      </c>
      <c r="C212" s="16"/>
      <c r="D212" s="221"/>
      <c r="E212" s="221"/>
      <c r="F212" s="221"/>
      <c r="G212" s="222">
        <v>0</v>
      </c>
      <c r="H212" s="202">
        <v>0</v>
      </c>
      <c r="I212" s="222">
        <v>5000</v>
      </c>
      <c r="J212" s="17"/>
      <c r="K212" s="221"/>
      <c r="L212" s="221"/>
      <c r="M212" s="221"/>
      <c r="N212" s="17"/>
      <c r="O212" s="216"/>
    </row>
    <row r="213" spans="2:15" ht="14.5" x14ac:dyDescent="0.25">
      <c r="B213" s="224" t="s">
        <v>1094</v>
      </c>
      <c r="C213" s="16"/>
      <c r="D213" s="221">
        <f>'[7]FY22-23 Actual Sales'!D176</f>
        <v>4</v>
      </c>
      <c r="E213" s="221">
        <f>'[7]FY22-23 Actual Sales'!E176</f>
        <v>21.25</v>
      </c>
      <c r="F213" s="221">
        <f>'[7]FY22-23 Actual Sales'!S176</f>
        <v>88.577284999999989</v>
      </c>
      <c r="G213" s="222">
        <v>475</v>
      </c>
      <c r="H213" s="202">
        <v>4.95</v>
      </c>
      <c r="I213" s="222">
        <v>5000</v>
      </c>
      <c r="J213" s="17"/>
      <c r="K213" s="221"/>
      <c r="L213" s="221"/>
      <c r="M213" s="221"/>
      <c r="N213" s="17"/>
      <c r="O213" s="216"/>
    </row>
    <row r="214" spans="2:15" ht="14.5" x14ac:dyDescent="0.25">
      <c r="B214" s="223" t="s">
        <v>1095</v>
      </c>
      <c r="C214" s="16"/>
      <c r="D214" s="221"/>
      <c r="E214" s="221"/>
      <c r="F214" s="221"/>
      <c r="G214" s="222">
        <v>475</v>
      </c>
      <c r="H214" s="202">
        <v>4.95</v>
      </c>
      <c r="I214" s="222">
        <v>5000</v>
      </c>
      <c r="J214" s="17"/>
      <c r="K214" s="221"/>
      <c r="L214" s="221"/>
      <c r="M214" s="221"/>
      <c r="N214" s="17"/>
      <c r="O214" s="216"/>
    </row>
    <row r="215" spans="2:15" x14ac:dyDescent="0.25">
      <c r="B215" s="220" t="s">
        <v>856</v>
      </c>
      <c r="C215" s="16"/>
      <c r="D215" s="217"/>
      <c r="E215" s="217"/>
      <c r="F215" s="217"/>
      <c r="G215" s="218">
        <v>260</v>
      </c>
      <c r="H215" s="219">
        <v>7.3</v>
      </c>
      <c r="I215" s="218">
        <v>5000</v>
      </c>
      <c r="J215" s="17"/>
      <c r="K215" s="217"/>
      <c r="L215" s="217"/>
      <c r="M215" s="217"/>
      <c r="N215" s="17"/>
      <c r="O215" s="216"/>
    </row>
    <row r="216" spans="2:15" x14ac:dyDescent="0.25">
      <c r="B216" s="220" t="s">
        <v>1065</v>
      </c>
      <c r="C216" s="16"/>
      <c r="D216" s="217"/>
      <c r="E216" s="217"/>
      <c r="F216" s="217"/>
      <c r="G216" s="218">
        <v>500</v>
      </c>
      <c r="H216" s="219">
        <v>10.8</v>
      </c>
      <c r="I216" s="218">
        <v>5000</v>
      </c>
      <c r="J216" s="17"/>
      <c r="K216" s="217"/>
      <c r="L216" s="217"/>
      <c r="M216" s="217"/>
      <c r="N216" s="17"/>
      <c r="O216" s="216"/>
    </row>
    <row r="217" spans="2:15" x14ac:dyDescent="0.25">
      <c r="B217" s="214" t="s">
        <v>1096</v>
      </c>
      <c r="C217" s="16"/>
      <c r="D217" s="212">
        <f>SUM(D175,D183,D188,D189,D199,D204,D210)</f>
        <v>87</v>
      </c>
      <c r="E217" s="212">
        <f>SUM(E175,E183,E188,E189,E199,E204,E210)</f>
        <v>2713.7267999999999</v>
      </c>
      <c r="F217" s="212">
        <f>SUM(F176:F182,F183,F188,F189,F194,F199,F204,F210)</f>
        <v>7005.3154358700003</v>
      </c>
      <c r="G217" s="215"/>
      <c r="H217" s="215"/>
      <c r="I217" s="215"/>
      <c r="J217" s="215"/>
      <c r="K217" s="212"/>
      <c r="L217" s="212"/>
      <c r="M217" s="212"/>
      <c r="N217" s="212"/>
      <c r="O217" s="212"/>
    </row>
    <row r="218" spans="2:15" x14ac:dyDescent="0.25">
      <c r="B218" s="214"/>
      <c r="C218" s="16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</row>
    <row r="219" spans="2:15" x14ac:dyDescent="0.25">
      <c r="B219" s="28" t="s">
        <v>1097</v>
      </c>
      <c r="C219" s="16"/>
      <c r="D219" s="212">
        <f>D124+D172+D217</f>
        <v>11510</v>
      </c>
      <c r="E219" s="212">
        <f>E124+E172+E217</f>
        <v>7542.5460299999995</v>
      </c>
      <c r="F219" s="212">
        <f>F124+F172+F217</f>
        <v>20800.193062809998</v>
      </c>
      <c r="G219" s="213"/>
      <c r="H219" s="213"/>
      <c r="I219" s="213"/>
      <c r="J219" s="213"/>
      <c r="K219" s="212">
        <f>K124+K172+K217</f>
        <v>0</v>
      </c>
      <c r="L219" s="212">
        <f>L124+L172+L217</f>
        <v>0</v>
      </c>
      <c r="M219" s="212">
        <f>M124+M172+M217</f>
        <v>0</v>
      </c>
      <c r="N219" s="212">
        <f>N124+N172+N217</f>
        <v>0</v>
      </c>
      <c r="O219" s="212">
        <f>O124+O172+O217</f>
        <v>0</v>
      </c>
    </row>
    <row r="220" spans="2:15" x14ac:dyDescent="0.25">
      <c r="B220" s="28" t="s">
        <v>1098</v>
      </c>
      <c r="C220" s="16"/>
      <c r="D220" s="212">
        <f>D69+D219</f>
        <v>10048068</v>
      </c>
      <c r="E220" s="212">
        <f>E69+E219</f>
        <v>28341.637379736996</v>
      </c>
      <c r="F220" s="212">
        <f>F69+F219</f>
        <v>47550.700699016656</v>
      </c>
      <c r="G220" s="213"/>
      <c r="H220" s="213"/>
      <c r="I220" s="213"/>
      <c r="J220" s="213"/>
      <c r="K220" s="212">
        <f>K69+K219</f>
        <v>0</v>
      </c>
      <c r="L220" s="212">
        <f>L69+L219</f>
        <v>0</v>
      </c>
      <c r="M220" s="212">
        <f>M69+M219</f>
        <v>0</v>
      </c>
      <c r="N220" s="212">
        <f>N69+N219</f>
        <v>0</v>
      </c>
      <c r="O220" s="212">
        <f>O69+O219</f>
        <v>0</v>
      </c>
    </row>
    <row r="221" spans="2:15" x14ac:dyDescent="0.25">
      <c r="B221" s="4"/>
      <c r="C221" s="4"/>
    </row>
    <row r="222" spans="2:15" x14ac:dyDescent="0.25">
      <c r="B222" s="4"/>
      <c r="C222" s="4"/>
    </row>
    <row r="223" spans="2:15" x14ac:dyDescent="0.25">
      <c r="B223" s="4"/>
      <c r="C223" s="4"/>
      <c r="E223" s="22" t="s">
        <v>202</v>
      </c>
      <c r="F223" s="4"/>
    </row>
    <row r="224" spans="2:15" x14ac:dyDescent="0.25">
      <c r="B224" s="4"/>
      <c r="C224" s="4"/>
      <c r="E224" s="24">
        <v>1</v>
      </c>
      <c r="F224" s="4" t="s">
        <v>203</v>
      </c>
    </row>
    <row r="225" spans="2:6" x14ac:dyDescent="0.25">
      <c r="B225" s="4"/>
      <c r="C225" s="4"/>
      <c r="E225" s="24">
        <f>E224+1</f>
        <v>2</v>
      </c>
      <c r="F225" s="4" t="s">
        <v>210</v>
      </c>
    </row>
    <row r="226" spans="2:6" x14ac:dyDescent="0.25">
      <c r="B226" s="4"/>
      <c r="C226" s="4"/>
    </row>
    <row r="227" spans="2:6" x14ac:dyDescent="0.25">
      <c r="B227" s="4"/>
      <c r="C227" s="4"/>
    </row>
    <row r="228" spans="2:6" x14ac:dyDescent="0.25">
      <c r="B228" s="4"/>
      <c r="C228" s="4"/>
    </row>
    <row r="229" spans="2:6" x14ac:dyDescent="0.25">
      <c r="B229" s="4"/>
      <c r="C229" s="4"/>
    </row>
    <row r="230" spans="2:6" x14ac:dyDescent="0.25">
      <c r="B230" s="4"/>
      <c r="C230" s="4"/>
    </row>
    <row r="231" spans="2:6" x14ac:dyDescent="0.25">
      <c r="B231" s="4"/>
      <c r="C231" s="4"/>
    </row>
    <row r="232" spans="2:6" x14ac:dyDescent="0.25">
      <c r="B232" s="4"/>
      <c r="C232" s="4"/>
    </row>
    <row r="233" spans="2:6" x14ac:dyDescent="0.25">
      <c r="B233" s="4"/>
      <c r="C233" s="4"/>
    </row>
    <row r="234" spans="2:6" x14ac:dyDescent="0.25">
      <c r="B234" s="4"/>
      <c r="C234" s="4"/>
    </row>
    <row r="235" spans="2:6" x14ac:dyDescent="0.25">
      <c r="B235" s="4"/>
      <c r="C235" s="4"/>
    </row>
    <row r="236" spans="2:6" x14ac:dyDescent="0.25">
      <c r="B236" s="4"/>
      <c r="C236" s="4"/>
    </row>
    <row r="237" spans="2:6" x14ac:dyDescent="0.25">
      <c r="B237" s="4"/>
      <c r="C237" s="4"/>
    </row>
    <row r="238" spans="2:6" x14ac:dyDescent="0.25">
      <c r="B238" s="4"/>
      <c r="C238" s="4"/>
    </row>
    <row r="239" spans="2:6" x14ac:dyDescent="0.25">
      <c r="B239" s="4"/>
      <c r="C239" s="4"/>
    </row>
    <row r="240" spans="2:6" x14ac:dyDescent="0.25">
      <c r="B240" s="4"/>
      <c r="C240" s="4"/>
    </row>
    <row r="241" spans="2:3" x14ac:dyDescent="0.25">
      <c r="B241" s="4"/>
      <c r="C241" s="4"/>
    </row>
    <row r="242" spans="2:3" x14ac:dyDescent="0.25">
      <c r="B242" s="4"/>
      <c r="C242" s="4"/>
    </row>
    <row r="243" spans="2:3" x14ac:dyDescent="0.25">
      <c r="B243" s="4"/>
      <c r="C243" s="4"/>
    </row>
    <row r="244" spans="2:3" x14ac:dyDescent="0.25">
      <c r="B244" s="4"/>
      <c r="C244" s="4"/>
    </row>
    <row r="245" spans="2:3" x14ac:dyDescent="0.25">
      <c r="B245" s="4"/>
      <c r="C245" s="4"/>
    </row>
    <row r="246" spans="2:3" x14ac:dyDescent="0.25">
      <c r="B246" s="4"/>
      <c r="C246" s="4"/>
    </row>
    <row r="247" spans="2:3" x14ac:dyDescent="0.25">
      <c r="B247" s="4"/>
      <c r="C247" s="4"/>
    </row>
    <row r="248" spans="2:3" x14ac:dyDescent="0.25">
      <c r="B248" s="4"/>
      <c r="C248" s="4"/>
    </row>
    <row r="249" spans="2:3" x14ac:dyDescent="0.25">
      <c r="B249" s="4"/>
      <c r="C249" s="4"/>
    </row>
    <row r="250" spans="2:3" x14ac:dyDescent="0.25">
      <c r="B250" s="4"/>
      <c r="C250" s="4"/>
    </row>
    <row r="251" spans="2:3" x14ac:dyDescent="0.25">
      <c r="B251" s="4"/>
      <c r="C251" s="4"/>
    </row>
    <row r="252" spans="2:3" x14ac:dyDescent="0.25">
      <c r="B252" s="4"/>
      <c r="C252" s="4"/>
    </row>
    <row r="253" spans="2:3" x14ac:dyDescent="0.25">
      <c r="B253" s="4"/>
      <c r="C253" s="4"/>
    </row>
    <row r="254" spans="2:3" x14ac:dyDescent="0.25">
      <c r="B254" s="4"/>
      <c r="C254" s="4"/>
    </row>
    <row r="255" spans="2:3" x14ac:dyDescent="0.25">
      <c r="B255" s="4"/>
      <c r="C255" s="4"/>
    </row>
    <row r="256" spans="2:3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  <row r="260" spans="2:3" x14ac:dyDescent="0.25">
      <c r="B260" s="4"/>
      <c r="C260" s="4"/>
    </row>
    <row r="261" spans="2:3" x14ac:dyDescent="0.25">
      <c r="B261" s="4"/>
      <c r="C261" s="4"/>
    </row>
    <row r="262" spans="2:3" x14ac:dyDescent="0.25">
      <c r="B262" s="4"/>
      <c r="C262" s="4"/>
    </row>
    <row r="263" spans="2:3" x14ac:dyDescent="0.25">
      <c r="B263" s="4"/>
      <c r="C263" s="4"/>
    </row>
    <row r="264" spans="2:3" x14ac:dyDescent="0.25">
      <c r="B264" s="4"/>
      <c r="C264" s="4"/>
    </row>
    <row r="265" spans="2:3" x14ac:dyDescent="0.25">
      <c r="B265" s="4"/>
      <c r="C265" s="4"/>
    </row>
    <row r="266" spans="2:3" x14ac:dyDescent="0.25">
      <c r="B266" s="4"/>
      <c r="C266" s="4"/>
    </row>
    <row r="267" spans="2:3" x14ac:dyDescent="0.25">
      <c r="B267" s="4"/>
      <c r="C267" s="4"/>
    </row>
    <row r="268" spans="2:3" x14ac:dyDescent="0.25">
      <c r="B268" s="4"/>
      <c r="C268" s="4"/>
    </row>
    <row r="269" spans="2:3" x14ac:dyDescent="0.25">
      <c r="B269" s="4"/>
      <c r="C269" s="4"/>
    </row>
    <row r="270" spans="2:3" x14ac:dyDescent="0.25">
      <c r="B270" s="4"/>
      <c r="C270" s="4"/>
    </row>
    <row r="271" spans="2:3" x14ac:dyDescent="0.25">
      <c r="B271" s="4"/>
      <c r="C271" s="4"/>
    </row>
    <row r="272" spans="2:3" x14ac:dyDescent="0.25">
      <c r="B272" s="4"/>
      <c r="C272" s="4"/>
    </row>
    <row r="273" spans="2:3" x14ac:dyDescent="0.25">
      <c r="B273" s="4"/>
      <c r="C273" s="4"/>
    </row>
    <row r="274" spans="2:3" x14ac:dyDescent="0.25">
      <c r="B274" s="4"/>
      <c r="C274" s="4"/>
    </row>
    <row r="275" spans="2:3" x14ac:dyDescent="0.25">
      <c r="B275" s="4"/>
      <c r="C275" s="4"/>
    </row>
    <row r="276" spans="2:3" x14ac:dyDescent="0.25">
      <c r="B276" s="4"/>
      <c r="C276" s="4"/>
    </row>
    <row r="277" spans="2:3" x14ac:dyDescent="0.25">
      <c r="B277" s="4"/>
      <c r="C277" s="4"/>
    </row>
    <row r="278" spans="2:3" x14ac:dyDescent="0.25">
      <c r="B278" s="4"/>
      <c r="C278" s="4"/>
    </row>
    <row r="279" spans="2:3" x14ac:dyDescent="0.25">
      <c r="B279" s="4"/>
      <c r="C279" s="4"/>
    </row>
    <row r="280" spans="2:3" x14ac:dyDescent="0.25">
      <c r="B280" s="4"/>
      <c r="C280" s="4"/>
    </row>
    <row r="281" spans="2:3" x14ac:dyDescent="0.25">
      <c r="B281" s="4"/>
      <c r="C281" s="4"/>
    </row>
    <row r="282" spans="2:3" x14ac:dyDescent="0.25">
      <c r="B282" s="4"/>
      <c r="C282" s="4"/>
    </row>
    <row r="283" spans="2:3" x14ac:dyDescent="0.25">
      <c r="B283" s="4"/>
      <c r="C283" s="4"/>
    </row>
    <row r="284" spans="2:3" x14ac:dyDescent="0.25">
      <c r="B284" s="4"/>
      <c r="C284" s="4"/>
    </row>
    <row r="285" spans="2:3" x14ac:dyDescent="0.25">
      <c r="B285" s="4"/>
      <c r="C285" s="4"/>
    </row>
    <row r="286" spans="2:3" x14ac:dyDescent="0.25">
      <c r="B286" s="4"/>
      <c r="C286" s="4"/>
    </row>
    <row r="287" spans="2:3" x14ac:dyDescent="0.25">
      <c r="B287" s="4"/>
      <c r="C287" s="4"/>
    </row>
    <row r="288" spans="2:3" x14ac:dyDescent="0.25">
      <c r="B288" s="4"/>
      <c r="C288" s="4"/>
    </row>
    <row r="289" spans="2:3" x14ac:dyDescent="0.25">
      <c r="B289" s="4"/>
      <c r="C289" s="4"/>
    </row>
    <row r="290" spans="2:3" x14ac:dyDescent="0.25">
      <c r="B290" s="4"/>
      <c r="C290" s="4"/>
    </row>
    <row r="291" spans="2:3" x14ac:dyDescent="0.25">
      <c r="B291" s="4"/>
      <c r="C291" s="4"/>
    </row>
    <row r="292" spans="2:3" x14ac:dyDescent="0.25">
      <c r="B292" s="4"/>
      <c r="C292" s="4"/>
    </row>
    <row r="293" spans="2:3" x14ac:dyDescent="0.25">
      <c r="B293" s="4"/>
      <c r="C293" s="4"/>
    </row>
    <row r="294" spans="2:3" x14ac:dyDescent="0.25">
      <c r="B294" s="4"/>
      <c r="C294" s="4"/>
    </row>
    <row r="295" spans="2:3" x14ac:dyDescent="0.25">
      <c r="B295" s="4"/>
      <c r="C295" s="4"/>
    </row>
    <row r="296" spans="2:3" x14ac:dyDescent="0.25">
      <c r="B296" s="4"/>
      <c r="C296" s="4"/>
    </row>
    <row r="297" spans="2:3" x14ac:dyDescent="0.25">
      <c r="B297" s="4"/>
      <c r="C297" s="4"/>
    </row>
    <row r="298" spans="2:3" x14ac:dyDescent="0.25">
      <c r="B298" s="4"/>
      <c r="C298" s="4"/>
    </row>
    <row r="299" spans="2:3" x14ac:dyDescent="0.25">
      <c r="B299" s="4"/>
      <c r="C299" s="4"/>
    </row>
  </sheetData>
  <mergeCells count="11">
    <mergeCell ref="K5:O5"/>
    <mergeCell ref="B8:C8"/>
    <mergeCell ref="B71:C71"/>
    <mergeCell ref="B2:P2"/>
    <mergeCell ref="B5:C7"/>
    <mergeCell ref="D5:D6"/>
    <mergeCell ref="E5:E6"/>
    <mergeCell ref="F5:F6"/>
    <mergeCell ref="G5:H5"/>
    <mergeCell ref="I5:I6"/>
    <mergeCell ref="J5:J6"/>
  </mergeCells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2:P225"/>
  <sheetViews>
    <sheetView showGridLines="0" topLeftCell="A3" zoomScale="90" zoomScaleNormal="90" workbookViewId="0">
      <pane xSplit="3" ySplit="5" topLeftCell="H8" activePane="bottomRight" state="frozen"/>
      <selection pane="topRight" activeCell="D3" sqref="D3"/>
      <selection pane="bottomLeft" activeCell="A8" sqref="A8"/>
      <selection pane="bottomRight" activeCell="L9" sqref="L9"/>
    </sheetView>
  </sheetViews>
  <sheetFormatPr defaultColWidth="9.1796875" defaultRowHeight="14" x14ac:dyDescent="0.25"/>
  <cols>
    <col min="1" max="1" width="9.1796875" style="86"/>
    <col min="2" max="2" width="33" style="86" customWidth="1"/>
    <col min="3" max="3" width="38.54296875" style="86" customWidth="1"/>
    <col min="4" max="4" width="21" style="86" customWidth="1"/>
    <col min="5" max="5" width="16.81640625" style="86" customWidth="1"/>
    <col min="6" max="6" width="14" style="86" customWidth="1"/>
    <col min="7" max="7" width="25" style="86" bestFit="1" customWidth="1"/>
    <col min="8" max="8" width="21.453125" style="86" customWidth="1"/>
    <col min="9" max="9" width="17.54296875" style="86" customWidth="1"/>
    <col min="10" max="10" width="16.1796875" style="86" customWidth="1"/>
    <col min="11" max="11" width="25" style="86" bestFit="1" customWidth="1"/>
    <col min="12" max="12" width="17.54296875" style="86" bestFit="1" customWidth="1"/>
    <col min="13" max="13" width="20.453125" style="86" bestFit="1" customWidth="1"/>
    <col min="14" max="14" width="14.54296875" style="86" customWidth="1"/>
    <col min="15" max="15" width="17.453125" style="86" customWidth="1"/>
    <col min="16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25" t="s">
        <v>1099</v>
      </c>
    </row>
    <row r="5" spans="2:16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1022</v>
      </c>
      <c r="O6" s="173" t="s">
        <v>90</v>
      </c>
    </row>
    <row r="7" spans="2:16" x14ac:dyDescent="0.25">
      <c r="B7" s="1169"/>
      <c r="C7" s="1170"/>
      <c r="D7" s="87" t="s">
        <v>1026</v>
      </c>
      <c r="E7" s="87" t="s">
        <v>1027</v>
      </c>
      <c r="F7" s="87" t="s">
        <v>1028</v>
      </c>
      <c r="G7" s="87" t="s">
        <v>1029</v>
      </c>
      <c r="H7" s="87" t="s">
        <v>1030</v>
      </c>
      <c r="I7" s="87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  <c r="O7" s="173" t="s">
        <v>500</v>
      </c>
    </row>
    <row r="8" spans="2:16" x14ac:dyDescent="0.25">
      <c r="B8" s="935" t="s">
        <v>827</v>
      </c>
      <c r="C8" s="936"/>
      <c r="J8" s="17"/>
      <c r="K8" s="17"/>
      <c r="L8" s="17"/>
      <c r="M8" s="17"/>
      <c r="N8" s="17"/>
      <c r="O8" s="17"/>
    </row>
    <row r="9" spans="2:16" ht="14.5" x14ac:dyDescent="0.25">
      <c r="B9" s="211" t="s">
        <v>937</v>
      </c>
      <c r="C9" s="84"/>
      <c r="D9" s="217">
        <f>'[6]Rev_SP-12me'!AJ10</f>
        <v>8309136</v>
      </c>
      <c r="E9" s="217">
        <f>'[6]Rev_SP-12me'!AL10</f>
        <v>12920</v>
      </c>
      <c r="F9" s="217">
        <f>'[6]Rev_SP-12me'!AQ10</f>
        <v>11109.32</v>
      </c>
      <c r="G9" s="222"/>
      <c r="H9" s="248"/>
      <c r="I9" s="222"/>
      <c r="J9" s="17"/>
      <c r="K9" s="217">
        <f>'[6]Rev_SP-12me'!AT10</f>
        <v>155.04000000000002</v>
      </c>
      <c r="L9" s="217">
        <f>'[6]Rev_SP-12me'!AU10</f>
        <v>5195.8117959900101</v>
      </c>
      <c r="M9" s="217">
        <f>'[6]Rev_SP-12me'!AW10</f>
        <v>715.72897793882089</v>
      </c>
      <c r="N9" s="119"/>
      <c r="O9" s="202">
        <f t="shared" ref="O9:O40" si="0">SUM(K9:N9)</f>
        <v>6066.5807739288311</v>
      </c>
    </row>
    <row r="10" spans="2:16" ht="14.5" x14ac:dyDescent="0.25">
      <c r="B10" s="210" t="s">
        <v>938</v>
      </c>
      <c r="C10" s="84"/>
      <c r="D10" s="233">
        <f>'[6]Rev_SP-12me'!AJ11</f>
        <v>4531836</v>
      </c>
      <c r="E10" s="233">
        <f>'[6]Rev_SP-12me'!AL11</f>
        <v>4841.1642694573593</v>
      </c>
      <c r="F10" s="233">
        <f>'[6]Rev_SP-12me'!AQ11</f>
        <v>2492.0280598067366</v>
      </c>
      <c r="G10" s="222"/>
      <c r="H10" s="248"/>
      <c r="I10" s="222"/>
      <c r="J10" s="17"/>
      <c r="K10" s="233">
        <f>'[6]Rev_SP-12me'!AT11</f>
        <v>58.093971233488318</v>
      </c>
      <c r="L10" s="233">
        <f>'[6]Rev_SP-12me'!AU11</f>
        <v>558.20262392415771</v>
      </c>
      <c r="M10" s="233">
        <f>'[6]Rev_SP-12me'!AW11</f>
        <v>284.72125071471794</v>
      </c>
      <c r="N10" s="119"/>
      <c r="O10" s="202">
        <f t="shared" si="0"/>
        <v>901.01784587236398</v>
      </c>
    </row>
    <row r="11" spans="2:16" ht="14.5" x14ac:dyDescent="0.25">
      <c r="B11" s="209" t="s">
        <v>939</v>
      </c>
      <c r="C11" s="84"/>
      <c r="D11" s="221">
        <f>'[6]Rev_SP-12me'!AJ12</f>
        <v>2447853</v>
      </c>
      <c r="E11" s="221">
        <f>'[6]Rev_SP-12me'!AL12</f>
        <v>2562.3580394901728</v>
      </c>
      <c r="F11" s="221">
        <f>'[6]Rev_SP-12me'!AQ12</f>
        <v>1863.7049966602665</v>
      </c>
      <c r="G11" s="222">
        <f>'[6]Rev_SP-12me'!O12</f>
        <v>10</v>
      </c>
      <c r="H11" s="202">
        <f>'[6]Rev_SP-12me'!P12</f>
        <v>1.95</v>
      </c>
      <c r="I11" s="222">
        <f>'[6]Rev_SP-12me'!AA12</f>
        <v>40</v>
      </c>
      <c r="J11" s="17"/>
      <c r="K11" s="221">
        <f>'[6]Rev_SP-12me'!AT12</f>
        <v>30.748296473882075</v>
      </c>
      <c r="L11" s="221">
        <f>'[6]Rev_SP-12me'!AU12</f>
        <v>363.42247434875196</v>
      </c>
      <c r="M11" s="221">
        <f>'[6]Rev_SP-12me'!AW12</f>
        <v>114.35208850819006</v>
      </c>
      <c r="N11" s="119"/>
      <c r="O11" s="202">
        <f t="shared" si="0"/>
        <v>508.52285933082408</v>
      </c>
    </row>
    <row r="12" spans="2:16" ht="14.5" x14ac:dyDescent="0.25">
      <c r="B12" s="209" t="s">
        <v>941</v>
      </c>
      <c r="C12" s="84"/>
      <c r="D12" s="221">
        <f>'[6]Rev_SP-12me'!AJ13</f>
        <v>2083983</v>
      </c>
      <c r="E12" s="221">
        <f>'[6]Rev_SP-12me'!AL13</f>
        <v>2278.8062299671865</v>
      </c>
      <c r="F12" s="221">
        <f>'[6]Rev_SP-12me'!AQ13</f>
        <v>628.3230631464703</v>
      </c>
      <c r="G12" s="222">
        <f>'[6]Rev_SP-12me'!O13</f>
        <v>10</v>
      </c>
      <c r="H12" s="202">
        <f>'[6]Rev_SP-12me'!P13</f>
        <v>3.1</v>
      </c>
      <c r="I12" s="222">
        <f>'[6]Rev_SP-12me'!AA13</f>
        <v>70</v>
      </c>
      <c r="J12" s="17"/>
      <c r="K12" s="221">
        <f>'[6]Rev_SP-12me'!AT13</f>
        <v>27.345674759606243</v>
      </c>
      <c r="L12" s="221">
        <f>'[6]Rev_SP-12me'!AU13</f>
        <v>194.7801495754058</v>
      </c>
      <c r="M12" s="221">
        <f>'[6]Rev_SP-12me'!AW13</f>
        <v>170.3691622065279</v>
      </c>
      <c r="N12" s="119"/>
      <c r="O12" s="202">
        <f t="shared" si="0"/>
        <v>392.49498654153996</v>
      </c>
    </row>
    <row r="13" spans="2:16" x14ac:dyDescent="0.25">
      <c r="B13" s="210" t="s">
        <v>942</v>
      </c>
      <c r="C13" s="84"/>
      <c r="D13" s="233">
        <f>'[6]Rev_SP-12me'!AJ14</f>
        <v>2439619</v>
      </c>
      <c r="E13" s="233">
        <f>'[6]Rev_SP-12me'!AL14</f>
        <v>3981.3568580209071</v>
      </c>
      <c r="F13" s="233">
        <f>'[6]Rev_SP-12me'!AQ14</f>
        <v>3825.0859501973264</v>
      </c>
      <c r="G13" s="222"/>
      <c r="H13" s="202"/>
      <c r="I13" s="222"/>
      <c r="J13" s="17"/>
      <c r="K13" s="233">
        <f>'[6]Rev_SP-12me'!AT14</f>
        <v>47.776282296250891</v>
      </c>
      <c r="L13" s="233">
        <f>'[6]Rev_SP-12me'!AU14</f>
        <v>1458.0088092285237</v>
      </c>
      <c r="M13" s="233">
        <f>'[6]Rev_SP-12me'!AW14</f>
        <v>256.42672888530876</v>
      </c>
      <c r="N13" s="119"/>
      <c r="O13" s="202">
        <f t="shared" si="0"/>
        <v>1762.2118204100834</v>
      </c>
    </row>
    <row r="14" spans="2:16" ht="14.5" x14ac:dyDescent="0.25">
      <c r="B14" s="209" t="s">
        <v>943</v>
      </c>
      <c r="C14" s="84"/>
      <c r="D14" s="221">
        <f>'[6]Rev_SP-12me'!AJ15</f>
        <v>0</v>
      </c>
      <c r="E14" s="221">
        <f>'[6]Rev_SP-12me'!AL15</f>
        <v>0</v>
      </c>
      <c r="F14" s="221">
        <f>'[6]Rev_SP-12me'!AQ15</f>
        <v>2700.2317633299508</v>
      </c>
      <c r="G14" s="222">
        <f>'[6]Rev_SP-12me'!O15</f>
        <v>10</v>
      </c>
      <c r="H14" s="202">
        <f>'[6]Rev_SP-12me'!P15</f>
        <v>3.4</v>
      </c>
      <c r="I14" s="222"/>
      <c r="J14" s="17"/>
      <c r="K14" s="221">
        <f>'[6]Rev_SP-12me'!AT15</f>
        <v>0</v>
      </c>
      <c r="L14" s="221">
        <f>'[6]Rev_SP-12me'!AU15</f>
        <v>918.07879953218321</v>
      </c>
      <c r="M14" s="221">
        <f>'[6]Rev_SP-12me'!AW15</f>
        <v>0</v>
      </c>
      <c r="N14" s="119"/>
      <c r="O14" s="202">
        <f t="shared" si="0"/>
        <v>918.07879953218321</v>
      </c>
    </row>
    <row r="15" spans="2:16" ht="14.5" x14ac:dyDescent="0.25">
      <c r="B15" s="209" t="s">
        <v>944</v>
      </c>
      <c r="C15" s="84"/>
      <c r="D15" s="221">
        <f>'[6]Rev_SP-12me'!AJ16</f>
        <v>2439619</v>
      </c>
      <c r="E15" s="221">
        <f>'[6]Rev_SP-12me'!AL16</f>
        <v>3981.3568580209071</v>
      </c>
      <c r="F15" s="221">
        <f>'[6]Rev_SP-12me'!AQ16</f>
        <v>1124.8541868673758</v>
      </c>
      <c r="G15" s="222">
        <f>'[6]Rev_SP-12me'!O16</f>
        <v>10</v>
      </c>
      <c r="H15" s="202">
        <f>'[6]Rev_SP-12me'!P16</f>
        <v>4.8</v>
      </c>
      <c r="I15" s="222">
        <f>'[6]Rev_SP-12me'!AA16</f>
        <v>90</v>
      </c>
      <c r="J15" s="17"/>
      <c r="K15" s="221">
        <f>'[6]Rev_SP-12me'!AT16</f>
        <v>47.776282296250891</v>
      </c>
      <c r="L15" s="221">
        <f>'[6]Rev_SP-12me'!AU16</f>
        <v>539.93000969634045</v>
      </c>
      <c r="M15" s="221">
        <f>'[6]Rev_SP-12me'!AW16</f>
        <v>256.42672888530876</v>
      </c>
      <c r="N15" s="119"/>
      <c r="O15" s="202">
        <f t="shared" si="0"/>
        <v>844.13302087790009</v>
      </c>
    </row>
    <row r="16" spans="2:16" x14ac:dyDescent="0.25">
      <c r="B16" s="210" t="s">
        <v>945</v>
      </c>
      <c r="C16" s="84"/>
      <c r="D16" s="233">
        <f>'[6]Rev_SP-12me'!AJ17</f>
        <v>1337681</v>
      </c>
      <c r="E16" s="233">
        <f>'[6]Rev_SP-12me'!AL17</f>
        <v>4097.4788725217331</v>
      </c>
      <c r="F16" s="233">
        <f>'[6]Rev_SP-12me'!AQ17</f>
        <v>4792.2059899959359</v>
      </c>
      <c r="G16" s="222"/>
      <c r="H16" s="202"/>
      <c r="I16" s="222"/>
      <c r="J16" s="17"/>
      <c r="K16" s="233">
        <f>'[6]Rev_SP-12me'!AT17</f>
        <v>49.16974647026079</v>
      </c>
      <c r="L16" s="233">
        <f>'[6]Rev_SP-12me'!AU17</f>
        <v>3179.6003628373282</v>
      </c>
      <c r="M16" s="233">
        <f>'[6]Rev_SP-12me'!AW17</f>
        <v>174.58099833879416</v>
      </c>
      <c r="N16" s="119"/>
      <c r="O16" s="202">
        <f t="shared" si="0"/>
        <v>3403.3511076463828</v>
      </c>
    </row>
    <row r="17" spans="2:15" ht="14.5" x14ac:dyDescent="0.25">
      <c r="B17" s="209" t="s">
        <v>946</v>
      </c>
      <c r="C17" s="84"/>
      <c r="D17" s="221">
        <f>'[6]Rev_SP-12me'!AJ18</f>
        <v>0</v>
      </c>
      <c r="E17" s="221">
        <f>'[6]Rev_SP-12me'!AL18</f>
        <v>0</v>
      </c>
      <c r="F17" s="221">
        <f>'[6]Rev_SP-12me'!AQ18</f>
        <v>2748.2064882469963</v>
      </c>
      <c r="G17" s="222">
        <f>'[6]Rev_SP-12me'!O18</f>
        <v>10</v>
      </c>
      <c r="H17" s="202">
        <f>'[6]Rev_SP-12me'!P18</f>
        <v>5.0999999999999996</v>
      </c>
      <c r="I17" s="222"/>
      <c r="J17" s="17"/>
      <c r="K17" s="221">
        <f>'[6]Rev_SP-12me'!AT18</f>
        <v>0</v>
      </c>
      <c r="L17" s="221">
        <f>'[6]Rev_SP-12me'!AU18</f>
        <v>1401.5853090059679</v>
      </c>
      <c r="M17" s="221">
        <f>'[6]Rev_SP-12me'!AW18</f>
        <v>0</v>
      </c>
      <c r="N17" s="119"/>
      <c r="O17" s="202">
        <f t="shared" si="0"/>
        <v>1401.5853090059679</v>
      </c>
    </row>
    <row r="18" spans="2:15" ht="14.5" x14ac:dyDescent="0.25">
      <c r="B18" s="209" t="s">
        <v>947</v>
      </c>
      <c r="C18" s="84"/>
      <c r="D18" s="221">
        <f>'[6]Rev_SP-12me'!AJ19</f>
        <v>825845</v>
      </c>
      <c r="E18" s="221">
        <f>'[6]Rev_SP-12me'!AL19</f>
        <v>2035.6233846380692</v>
      </c>
      <c r="F18" s="221">
        <f>'[6]Rev_SP-12me'!AQ19</f>
        <v>883.95608471096375</v>
      </c>
      <c r="G18" s="222">
        <f>'[6]Rev_SP-12me'!O19</f>
        <v>10</v>
      </c>
      <c r="H18" s="202">
        <f>'[6]Rev_SP-12me'!P19</f>
        <v>7.7</v>
      </c>
      <c r="I18" s="222">
        <f>'[6]Rev_SP-12me'!AA19</f>
        <v>100</v>
      </c>
      <c r="J18" s="17"/>
      <c r="K18" s="221">
        <f>'[6]Rev_SP-12me'!AT19</f>
        <v>24.42748061565683</v>
      </c>
      <c r="L18" s="221">
        <f>'[6]Rev_SP-12me'!AU19</f>
        <v>680.64618522744217</v>
      </c>
      <c r="M18" s="221">
        <f>'[6]Rev_SP-12me'!AW19</f>
        <v>96.44890903788567</v>
      </c>
      <c r="N18" s="119"/>
      <c r="O18" s="202">
        <f t="shared" si="0"/>
        <v>801.52257488098462</v>
      </c>
    </row>
    <row r="19" spans="2:15" ht="14.5" x14ac:dyDescent="0.25">
      <c r="B19" s="209" t="s">
        <v>948</v>
      </c>
      <c r="C19" s="84"/>
      <c r="D19" s="221">
        <f>'[6]Rev_SP-12me'!AJ20</f>
        <v>275619</v>
      </c>
      <c r="E19" s="221">
        <f>'[6]Rev_SP-12me'!AL20</f>
        <v>871.52353992507324</v>
      </c>
      <c r="F19" s="221">
        <f>'[6]Rev_SP-12me'!AQ20</f>
        <v>389.80781426362199</v>
      </c>
      <c r="G19" s="222">
        <f>'[6]Rev_SP-12me'!O20</f>
        <v>10</v>
      </c>
      <c r="H19" s="202">
        <f>'[6]Rev_SP-12me'!P20</f>
        <v>9</v>
      </c>
      <c r="I19" s="222">
        <f>'[6]Rev_SP-12me'!AA20</f>
        <v>120</v>
      </c>
      <c r="J19" s="17"/>
      <c r="K19" s="221">
        <f>'[6]Rev_SP-12me'!AT20</f>
        <v>10.45828247910088</v>
      </c>
      <c r="L19" s="221">
        <f>'[6]Rev_SP-12me'!AU20</f>
        <v>350.82703283725976</v>
      </c>
      <c r="M19" s="221">
        <f>'[6]Rev_SP-12me'!AW20</f>
        <v>38.626839457931702</v>
      </c>
      <c r="N19" s="119"/>
      <c r="O19" s="202">
        <f t="shared" si="0"/>
        <v>399.91215477429233</v>
      </c>
    </row>
    <row r="20" spans="2:15" ht="14.5" x14ac:dyDescent="0.25">
      <c r="B20" s="209" t="s">
        <v>949</v>
      </c>
      <c r="C20" s="84"/>
      <c r="D20" s="221">
        <f>'[6]Rev_SP-12me'!AJ21</f>
        <v>198415</v>
      </c>
      <c r="E20" s="221">
        <f>'[6]Rev_SP-12me'!AL21</f>
        <v>827.61209487966005</v>
      </c>
      <c r="F20" s="221">
        <f>'[6]Rev_SP-12me'!AQ21</f>
        <v>473.87534015390406</v>
      </c>
      <c r="G20" s="222">
        <f>'[6]Rev_SP-12me'!O21</f>
        <v>10</v>
      </c>
      <c r="H20" s="202">
        <f>'[6]Rev_SP-12me'!P21</f>
        <v>9.5</v>
      </c>
      <c r="I20" s="222">
        <f>'[6]Rev_SP-12me'!AA21</f>
        <v>140</v>
      </c>
      <c r="J20" s="17"/>
      <c r="K20" s="221">
        <f>'[6]Rev_SP-12me'!AT21</f>
        <v>9.9313451385559208</v>
      </c>
      <c r="L20" s="221">
        <f>'[6]Rev_SP-12me'!AU21</f>
        <v>450.18157314620885</v>
      </c>
      <c r="M20" s="221">
        <f>'[6]Rev_SP-12me'!AW21</f>
        <v>32.441528860080183</v>
      </c>
      <c r="N20" s="119"/>
      <c r="O20" s="202">
        <f t="shared" si="0"/>
        <v>492.55444714484497</v>
      </c>
    </row>
    <row r="21" spans="2:15" ht="14.5" x14ac:dyDescent="0.25">
      <c r="B21" s="209" t="s">
        <v>950</v>
      </c>
      <c r="C21" s="84"/>
      <c r="D21" s="221">
        <f>'[6]Rev_SP-12me'!AJ22</f>
        <v>37802</v>
      </c>
      <c r="E21" s="221">
        <f>'[6]Rev_SP-12me'!AL22</f>
        <v>362.71985307893067</v>
      </c>
      <c r="F21" s="221">
        <f>'[6]Rev_SP-12me'!AQ22</f>
        <v>296.36026262044987</v>
      </c>
      <c r="G21" s="222">
        <f>'[6]Rev_SP-12me'!O22</f>
        <v>10</v>
      </c>
      <c r="H21" s="202">
        <f>'[6]Rev_SP-12me'!P22</f>
        <v>10</v>
      </c>
      <c r="I21" s="222">
        <f>'[6]Rev_SP-12me'!AA22</f>
        <v>160</v>
      </c>
      <c r="J21" s="17"/>
      <c r="K21" s="221">
        <f>'[6]Rev_SP-12me'!AT22</f>
        <v>4.3526382369471683</v>
      </c>
      <c r="L21" s="221">
        <f>'[6]Rev_SP-12me'!AU22</f>
        <v>296.36026262044987</v>
      </c>
      <c r="M21" s="221">
        <f>'[6]Rev_SP-12me'!AW22</f>
        <v>7.063720982896605</v>
      </c>
      <c r="N21" s="119"/>
      <c r="O21" s="202">
        <f t="shared" si="0"/>
        <v>307.77662184029361</v>
      </c>
    </row>
    <row r="22" spans="2:15" x14ac:dyDescent="0.25">
      <c r="B22" s="28" t="s">
        <v>951</v>
      </c>
      <c r="C22" s="16"/>
      <c r="D22" s="217">
        <f>'[6]Rev_SP-12me'!AJ23</f>
        <v>1238732</v>
      </c>
      <c r="E22" s="217">
        <f>'[6]Rev_SP-12me'!AL23</f>
        <v>4239.9999999999991</v>
      </c>
      <c r="F22" s="217">
        <f>'[6]Rev_SP-12me'!AQ23</f>
        <v>3410.78</v>
      </c>
      <c r="G22" s="222"/>
      <c r="H22" s="202"/>
      <c r="I22" s="222"/>
      <c r="J22" s="17"/>
      <c r="K22" s="217">
        <f>'[6]Rev_SP-12me'!AT23</f>
        <v>343.8251304393761</v>
      </c>
      <c r="L22" s="217">
        <f>'[6]Rev_SP-12me'!AU23</f>
        <v>3462.9929590530933</v>
      </c>
      <c r="M22" s="217">
        <f>'[6]Rev_SP-12me'!AW23</f>
        <v>119.3847425990932</v>
      </c>
      <c r="N22" s="119"/>
      <c r="O22" s="202">
        <f t="shared" si="0"/>
        <v>3926.2028320915624</v>
      </c>
    </row>
    <row r="23" spans="2:15" x14ac:dyDescent="0.25">
      <c r="B23" s="205" t="s">
        <v>952</v>
      </c>
      <c r="C23" s="16"/>
      <c r="D23" s="233">
        <f>'[6]Rev_SP-12me'!AJ24</f>
        <v>571811</v>
      </c>
      <c r="E23" s="233">
        <f>'[6]Rev_SP-12me'!AL24</f>
        <v>1013.5217866727064</v>
      </c>
      <c r="F23" s="233">
        <f>'[6]Rev_SP-12me'!AQ24</f>
        <v>99.352099145857181</v>
      </c>
      <c r="G23" s="222"/>
      <c r="H23" s="202"/>
      <c r="I23" s="222"/>
      <c r="J23" s="17"/>
      <c r="K23" s="233">
        <f>'[6]Rev_SP-12me'!AT24</f>
        <v>72.973568640434863</v>
      </c>
      <c r="L23" s="233">
        <f>'[6]Rev_SP-12me'!AU24</f>
        <v>69.54646940210003</v>
      </c>
      <c r="M23" s="233">
        <f>'[6]Rev_SP-12me'!AW24</f>
        <v>33.225746469041873</v>
      </c>
      <c r="N23" s="119"/>
      <c r="O23" s="202">
        <f t="shared" si="0"/>
        <v>175.74578451157677</v>
      </c>
    </row>
    <row r="24" spans="2:15" ht="14.5" x14ac:dyDescent="0.25">
      <c r="B24" s="208" t="s">
        <v>939</v>
      </c>
      <c r="C24" s="16"/>
      <c r="D24" s="221">
        <f>'[6]Rev_SP-12me'!AJ25</f>
        <v>571811</v>
      </c>
      <c r="E24" s="221">
        <f>'[6]Rev_SP-12me'!AL25</f>
        <v>1013.5217866727064</v>
      </c>
      <c r="F24" s="221">
        <f>'[6]Rev_SP-12me'!AQ25</f>
        <v>99.352099145857181</v>
      </c>
      <c r="G24" s="222">
        <f>'[6]Rev_SP-12me'!O25</f>
        <v>60</v>
      </c>
      <c r="H24" s="202">
        <f>'[6]Rev_SP-12me'!P25</f>
        <v>7</v>
      </c>
      <c r="I24" s="222">
        <f>'[6]Rev_SP-12me'!AA25</f>
        <v>50</v>
      </c>
      <c r="J24" s="17"/>
      <c r="K24" s="221">
        <f>'[6]Rev_SP-12me'!AT25</f>
        <v>72.973568640434863</v>
      </c>
      <c r="L24" s="221">
        <f>'[6]Rev_SP-12me'!AU25</f>
        <v>69.54646940210003</v>
      </c>
      <c r="M24" s="221">
        <f>'[6]Rev_SP-12me'!AW25</f>
        <v>33.225746469041873</v>
      </c>
      <c r="N24" s="119"/>
      <c r="O24" s="202">
        <f t="shared" si="0"/>
        <v>175.74578451157677</v>
      </c>
    </row>
    <row r="25" spans="2:15" x14ac:dyDescent="0.25">
      <c r="B25" s="205" t="s">
        <v>953</v>
      </c>
      <c r="C25" s="16"/>
      <c r="D25" s="233">
        <f>'[6]Rev_SP-12me'!AJ26</f>
        <v>650970</v>
      </c>
      <c r="E25" s="233">
        <f>'[6]Rev_SP-12me'!AL26</f>
        <v>3204.7893098320428</v>
      </c>
      <c r="F25" s="233">
        <f>'[6]Rev_SP-12me'!AQ26</f>
        <v>3302.2170757439562</v>
      </c>
      <c r="G25" s="222"/>
      <c r="H25" s="202"/>
      <c r="I25" s="222"/>
      <c r="J25" s="17"/>
      <c r="K25" s="233">
        <f>'[6]Rev_SP-12me'!AT26</f>
        <v>269.20230202589164</v>
      </c>
      <c r="L25" s="233">
        <f>'[6]Rev_SP-12me'!AU26</f>
        <v>3384.859230959707</v>
      </c>
      <c r="M25" s="233">
        <f>'[6]Rev_SP-12me'!AW26</f>
        <v>84.95025417550174</v>
      </c>
      <c r="N25" s="119"/>
      <c r="O25" s="202">
        <f t="shared" si="0"/>
        <v>3739.0117871611005</v>
      </c>
    </row>
    <row r="26" spans="2:15" ht="14.5" x14ac:dyDescent="0.25">
      <c r="B26" s="207" t="s">
        <v>943</v>
      </c>
      <c r="C26" s="16"/>
      <c r="D26" s="221">
        <f>'[6]Rev_SP-12me'!AJ27</f>
        <v>206445</v>
      </c>
      <c r="E26" s="221">
        <f>'[6]Rev_SP-12me'!AL27</f>
        <v>358.57017829688817</v>
      </c>
      <c r="F26" s="221">
        <f>'[6]Rev_SP-12me'!AQ27</f>
        <v>644.86881128219602</v>
      </c>
      <c r="G26" s="222">
        <f>'[6]Rev_SP-12me'!O27</f>
        <v>70</v>
      </c>
      <c r="H26" s="202">
        <f>'[6]Rev_SP-12me'!P27</f>
        <v>8.5</v>
      </c>
      <c r="I26" s="222">
        <f>'[6]Rev_SP-12me'!AA27</f>
        <v>90</v>
      </c>
      <c r="J26" s="17"/>
      <c r="K26" s="221">
        <f>'[6]Rev_SP-12me'!AT27</f>
        <v>30.119894976938607</v>
      </c>
      <c r="L26" s="221">
        <f>'[6]Rev_SP-12me'!AU27</f>
        <v>548.13848958986659</v>
      </c>
      <c r="M26" s="221">
        <f>'[6]Rev_SP-12me'!AW27</f>
        <v>21.592310420125578</v>
      </c>
      <c r="N26" s="119"/>
      <c r="O26" s="202">
        <f t="shared" si="0"/>
        <v>599.85069498693076</v>
      </c>
    </row>
    <row r="27" spans="2:15" ht="14.5" x14ac:dyDescent="0.25">
      <c r="B27" s="207" t="s">
        <v>954</v>
      </c>
      <c r="C27" s="16"/>
      <c r="D27" s="221">
        <f>'[6]Rev_SP-12me'!AJ28</f>
        <v>252600</v>
      </c>
      <c r="E27" s="221">
        <f>'[6]Rev_SP-12me'!AL28</f>
        <v>657.90534263401003</v>
      </c>
      <c r="F27" s="221">
        <f>'[6]Rev_SP-12me'!AQ28</f>
        <v>606.94848954692918</v>
      </c>
      <c r="G27" s="222">
        <f>'[6]Rev_SP-12me'!O28</f>
        <v>70</v>
      </c>
      <c r="H27" s="202">
        <f>'[6]Rev_SP-12me'!P28</f>
        <v>9.9</v>
      </c>
      <c r="I27" s="222">
        <f>'[6]Rev_SP-12me'!AA28</f>
        <v>105</v>
      </c>
      <c r="J27" s="17"/>
      <c r="K27" s="221">
        <f>'[6]Rev_SP-12me'!AT28</f>
        <v>55.26404878125684</v>
      </c>
      <c r="L27" s="221">
        <f>'[6]Rev_SP-12me'!AU28</f>
        <v>600.87900465145992</v>
      </c>
      <c r="M27" s="221">
        <f>'[6]Rev_SP-12me'!AW28</f>
        <v>30.822998284342116</v>
      </c>
      <c r="N27" s="119"/>
      <c r="O27" s="202">
        <f t="shared" si="0"/>
        <v>686.96605171705892</v>
      </c>
    </row>
    <row r="28" spans="2:15" ht="14.5" x14ac:dyDescent="0.25">
      <c r="B28" s="207" t="s">
        <v>955</v>
      </c>
      <c r="C28" s="16"/>
      <c r="D28" s="221">
        <f>'[6]Rev_SP-12me'!AJ29</f>
        <v>67797</v>
      </c>
      <c r="E28" s="221">
        <f>'[6]Rev_SP-12me'!AL29</f>
        <v>312.88764782470025</v>
      </c>
      <c r="F28" s="221">
        <f>'[6]Rev_SP-12me'!AQ29</f>
        <v>326.63359479888618</v>
      </c>
      <c r="G28" s="222">
        <f>'[6]Rev_SP-12me'!O29</f>
        <v>70</v>
      </c>
      <c r="H28" s="202">
        <f>'[6]Rev_SP-12me'!P29</f>
        <v>10.4</v>
      </c>
      <c r="I28" s="222">
        <f>'[6]Rev_SP-12me'!AA29</f>
        <v>120</v>
      </c>
      <c r="J28" s="17"/>
      <c r="K28" s="221">
        <f>'[6]Rev_SP-12me'!AT29</f>
        <v>26.282562417274821</v>
      </c>
      <c r="L28" s="221">
        <f>'[6]Rev_SP-12me'!AU29</f>
        <v>339.69893859084164</v>
      </c>
      <c r="M28" s="221">
        <f>'[6]Rev_SP-12me'!AW29</f>
        <v>9.4546174174122477</v>
      </c>
      <c r="N28" s="119"/>
      <c r="O28" s="202">
        <f t="shared" si="0"/>
        <v>375.43611842552872</v>
      </c>
    </row>
    <row r="29" spans="2:15" ht="14.5" x14ac:dyDescent="0.25">
      <c r="B29" s="207" t="s">
        <v>956</v>
      </c>
      <c r="C29" s="16"/>
      <c r="D29" s="221">
        <f>'[6]Rev_SP-12me'!AJ30</f>
        <v>124128</v>
      </c>
      <c r="E29" s="221">
        <f>'[6]Rev_SP-12me'!AL30</f>
        <v>1875.4261410764445</v>
      </c>
      <c r="F29" s="221">
        <f>'[6]Rev_SP-12me'!AQ30</f>
        <v>1723.7661801159447</v>
      </c>
      <c r="G29" s="222">
        <f>'[6]Rev_SP-12me'!O30</f>
        <v>70</v>
      </c>
      <c r="H29" s="202">
        <f>'[6]Rev_SP-12me'!P30</f>
        <v>11</v>
      </c>
      <c r="I29" s="222">
        <f>'[6]Rev_SP-12me'!AA30</f>
        <v>160</v>
      </c>
      <c r="J29" s="17"/>
      <c r="K29" s="221">
        <f>'[6]Rev_SP-12me'!AT30</f>
        <v>157.53579585042135</v>
      </c>
      <c r="L29" s="221">
        <f>'[6]Rev_SP-12me'!AU30</f>
        <v>1896.1427981275392</v>
      </c>
      <c r="M29" s="221">
        <f>'[6]Rev_SP-12me'!AW30</f>
        <v>23.080328053621798</v>
      </c>
      <c r="N29" s="119"/>
      <c r="O29" s="202">
        <f t="shared" si="0"/>
        <v>2076.7589220315826</v>
      </c>
    </row>
    <row r="30" spans="2:15" x14ac:dyDescent="0.25">
      <c r="B30" s="205" t="s">
        <v>957</v>
      </c>
      <c r="C30" s="16"/>
      <c r="D30" s="233">
        <f>'[6]Rev_SP-12me'!AJ31</f>
        <v>2386</v>
      </c>
      <c r="E30" s="233">
        <f>'[6]Rev_SP-12me'!AL31</f>
        <v>7.304893449296423</v>
      </c>
      <c r="F30" s="233">
        <f>'[6]Rev_SP-12me'!AQ31</f>
        <v>4.5130474964966183</v>
      </c>
      <c r="G30" s="222">
        <f>'[6]Rev_SP-12me'!O31</f>
        <v>70</v>
      </c>
      <c r="H30" s="202">
        <f>'[6]Rev_SP-12me'!P31</f>
        <v>13</v>
      </c>
      <c r="I30" s="222">
        <f>'[6]Rev_SP-12me'!AA31</f>
        <v>160</v>
      </c>
      <c r="J30" s="17"/>
      <c r="K30" s="233">
        <f>'[6]Rev_SP-12me'!AT31</f>
        <v>0.61361104974089942</v>
      </c>
      <c r="L30" s="233">
        <f>'[6]Rev_SP-12me'!AU31</f>
        <v>5.8669617454456038</v>
      </c>
      <c r="M30" s="233">
        <f>'[6]Rev_SP-12me'!AW31</f>
        <v>0.44365221977266706</v>
      </c>
      <c r="N30" s="119"/>
      <c r="O30" s="202">
        <f t="shared" si="0"/>
        <v>6.9242250149591698</v>
      </c>
    </row>
    <row r="31" spans="2:15" x14ac:dyDescent="0.25">
      <c r="B31" s="205" t="s">
        <v>958</v>
      </c>
      <c r="C31" s="16"/>
      <c r="D31" s="233">
        <f>'[6]Rev_SP-12me'!AJ32</f>
        <v>13565</v>
      </c>
      <c r="E31" s="233">
        <f>'[6]Rev_SP-12me'!AL32</f>
        <v>14.384010045954138</v>
      </c>
      <c r="F31" s="233">
        <f>'[6]Rev_SP-12me'!AQ32</f>
        <v>4.6977776136898965</v>
      </c>
      <c r="G31" s="222"/>
      <c r="H31" s="202"/>
      <c r="I31" s="222"/>
      <c r="J31" s="17"/>
      <c r="K31" s="233">
        <f>'[6]Rev_SP-12me'!AT32</f>
        <v>1.0356487233086979</v>
      </c>
      <c r="L31" s="233">
        <f>'[6]Rev_SP-12me'!AU32</f>
        <v>2.7202969458403627</v>
      </c>
      <c r="M31" s="233">
        <f>'[6]Rev_SP-12me'!AW32</f>
        <v>0.76508973477691278</v>
      </c>
      <c r="N31" s="119"/>
      <c r="O31" s="202">
        <f t="shared" si="0"/>
        <v>4.521035403925973</v>
      </c>
    </row>
    <row r="32" spans="2:15" ht="14.5" x14ac:dyDescent="0.25">
      <c r="B32" s="207" t="s">
        <v>939</v>
      </c>
      <c r="C32" s="16"/>
      <c r="D32" s="221">
        <f>'[6]Rev_SP-12me'!AJ33</f>
        <v>9975</v>
      </c>
      <c r="E32" s="221">
        <f>'[6]Rev_SP-12me'!AL33</f>
        <v>10.513363667707008</v>
      </c>
      <c r="F32" s="221">
        <f>'[6]Rev_SP-12me'!AQ33</f>
        <v>3.2018627442852767</v>
      </c>
      <c r="G32" s="222">
        <f>'[6]Rev_SP-12me'!O33</f>
        <v>60</v>
      </c>
      <c r="H32" s="202">
        <f>'[6]Rev_SP-12me'!P33</f>
        <v>5.3</v>
      </c>
      <c r="I32" s="222">
        <f>'[6]Rev_SP-12me'!AA33</f>
        <v>45</v>
      </c>
      <c r="J32" s="17"/>
      <c r="K32" s="221">
        <f>'[6]Rev_SP-12me'!AT33</f>
        <v>0.75696218407490456</v>
      </c>
      <c r="L32" s="221">
        <f>'[6]Rev_SP-12me'!AU33</f>
        <v>1.6969872544711966</v>
      </c>
      <c r="M32" s="221">
        <f>'[6]Rev_SP-12me'!AW33</f>
        <v>0.52164813010911548</v>
      </c>
      <c r="N32" s="119"/>
      <c r="O32" s="202">
        <f t="shared" si="0"/>
        <v>2.9755975686552167</v>
      </c>
    </row>
    <row r="33" spans="2:15" ht="14.5" x14ac:dyDescent="0.25">
      <c r="B33" s="207" t="s">
        <v>959</v>
      </c>
      <c r="C33" s="16"/>
      <c r="D33" s="221">
        <f>'[6]Rev_SP-12me'!AJ34</f>
        <v>2387</v>
      </c>
      <c r="E33" s="221">
        <f>'[6]Rev_SP-12me'!AL34</f>
        <v>2.4951242863084642</v>
      </c>
      <c r="F33" s="221">
        <f>'[6]Rev_SP-12me'!AQ34</f>
        <v>1.0958495631588785</v>
      </c>
      <c r="G33" s="222">
        <f>'[6]Rev_SP-12me'!O34</f>
        <v>60</v>
      </c>
      <c r="H33" s="202">
        <f>'[6]Rev_SP-12me'!P34</f>
        <v>6.6</v>
      </c>
      <c r="I33" s="222">
        <f>'[6]Rev_SP-12me'!AA34</f>
        <v>55</v>
      </c>
      <c r="J33" s="17"/>
      <c r="K33" s="221">
        <f>'[6]Rev_SP-12me'!AT34</f>
        <v>0.17964894861420944</v>
      </c>
      <c r="L33" s="221">
        <f>'[6]Rev_SP-12me'!AU34</f>
        <v>0.72326071168485973</v>
      </c>
      <c r="M33" s="221">
        <f>'[6]Rev_SP-12me'!AW34</f>
        <v>0.1525693673324984</v>
      </c>
      <c r="N33" s="119"/>
      <c r="O33" s="202">
        <f t="shared" si="0"/>
        <v>1.0554790276315675</v>
      </c>
    </row>
    <row r="34" spans="2:15" ht="14.5" x14ac:dyDescent="0.25">
      <c r="B34" s="207" t="s">
        <v>960</v>
      </c>
      <c r="C34" s="16"/>
      <c r="D34" s="221">
        <f>'[6]Rev_SP-12me'!AJ35</f>
        <v>1203</v>
      </c>
      <c r="E34" s="221">
        <f>'[6]Rev_SP-12me'!AL35</f>
        <v>1.3755220919386661</v>
      </c>
      <c r="F34" s="221">
        <f>'[6]Rev_SP-12me'!AQ35</f>
        <v>0.40006530624574166</v>
      </c>
      <c r="G34" s="222">
        <f>'[6]Rev_SP-12me'!O35</f>
        <v>60</v>
      </c>
      <c r="H34" s="202">
        <f>'[6]Rev_SP-12me'!P35</f>
        <v>7.5</v>
      </c>
      <c r="I34" s="222">
        <f>'[6]Rev_SP-12me'!AA35</f>
        <v>65</v>
      </c>
      <c r="J34" s="17"/>
      <c r="K34" s="221">
        <f>'[6]Rev_SP-12me'!AT35</f>
        <v>9.9037590619583962E-2</v>
      </c>
      <c r="L34" s="221">
        <f>'[6]Rev_SP-12me'!AU35</f>
        <v>0.30004897968430627</v>
      </c>
      <c r="M34" s="221">
        <f>'[6]Rev_SP-12me'!AW35</f>
        <v>9.087223733529888E-2</v>
      </c>
      <c r="N34" s="119"/>
      <c r="O34" s="202">
        <f t="shared" si="0"/>
        <v>0.48995880763918909</v>
      </c>
    </row>
    <row r="35" spans="2:15" x14ac:dyDescent="0.25">
      <c r="B35" s="28" t="s">
        <v>961</v>
      </c>
      <c r="C35" s="16"/>
      <c r="D35" s="217">
        <f>'[6]Rev_SP-12me'!AJ36</f>
        <v>49847</v>
      </c>
      <c r="E35" s="217">
        <f>'[6]Rev_SP-12me'!AN36*0.7457/10^3</f>
        <v>1289.000222369257</v>
      </c>
      <c r="F35" s="217">
        <f>'[6]Rev_SP-12me'!AQ36</f>
        <v>1028.7</v>
      </c>
      <c r="G35" s="222"/>
      <c r="H35" s="202"/>
      <c r="I35" s="222"/>
      <c r="J35" s="17"/>
      <c r="K35" s="217">
        <f>'[6]Rev_SP-12me'!AT36</f>
        <v>154.7423596043966</v>
      </c>
      <c r="L35" s="217">
        <f>'[6]Rev_SP-12me'!AU36</f>
        <v>789.18975904620572</v>
      </c>
      <c r="M35" s="217">
        <f>'[6]Rev_SP-12me'!AW36</f>
        <v>21.035790049999996</v>
      </c>
      <c r="N35" s="119"/>
      <c r="O35" s="202">
        <f t="shared" si="0"/>
        <v>964.96790870060227</v>
      </c>
    </row>
    <row r="36" spans="2:15" ht="14.5" x14ac:dyDescent="0.25">
      <c r="B36" s="207" t="s">
        <v>962</v>
      </c>
      <c r="C36" s="16"/>
      <c r="D36" s="221">
        <f>'[6]Rev_SP-12me'!AJ37</f>
        <v>45803.056974763895</v>
      </c>
      <c r="E36" s="221">
        <f>'[6]Rev_SP-12me'!AN37*0.7457/10^3</f>
        <v>1237.4466843497078</v>
      </c>
      <c r="F36" s="221">
        <f>'[6]Rev_SP-12me'!AQ37</f>
        <v>987.13941494579467</v>
      </c>
      <c r="G36" s="222">
        <f>'[6]Rev_SP-12me'!O37</f>
        <v>75</v>
      </c>
      <c r="H36" s="202">
        <f>'[6]Rev_SP-12me'!P37</f>
        <v>7.7</v>
      </c>
      <c r="I36" s="222">
        <f>'[6]Rev_SP-12me'!AA37</f>
        <v>360.25</v>
      </c>
      <c r="J36" s="17"/>
      <c r="K36" s="221">
        <f>'[6]Rev_SP-12me'!AT37</f>
        <v>149.34987473712445</v>
      </c>
      <c r="L36" s="221">
        <f>'[6]Rev_SP-12me'!AU37</f>
        <v>760.09734950826191</v>
      </c>
      <c r="M36" s="221">
        <f>'[6]Rev_SP-12me'!AW37</f>
        <v>19.329217208043037</v>
      </c>
      <c r="N36" s="119"/>
      <c r="O36" s="202">
        <f t="shared" si="0"/>
        <v>928.77644145342936</v>
      </c>
    </row>
    <row r="37" spans="2:15" ht="14.5" x14ac:dyDescent="0.25">
      <c r="B37" s="207" t="s">
        <v>963</v>
      </c>
      <c r="C37" s="16"/>
      <c r="D37" s="221">
        <f>'[6]Rev_SP-12me'!AJ38</f>
        <v>0</v>
      </c>
      <c r="E37" s="221">
        <f>'[6]Rev_SP-12me'!AN38*0.7457/10^3</f>
        <v>0</v>
      </c>
      <c r="F37" s="221">
        <f>'[6]Rev_SP-12me'!AQ38</f>
        <v>0</v>
      </c>
      <c r="G37" s="222">
        <f>'[6]Rev_SP-12me'!O38</f>
        <v>75</v>
      </c>
      <c r="H37" s="202">
        <f>'[6]Rev_SP-12me'!P38</f>
        <v>8.4</v>
      </c>
      <c r="I37" s="222">
        <f>'[6]Rev_SP-12me'!AA38</f>
        <v>360.25</v>
      </c>
      <c r="J37" s="17"/>
      <c r="K37" s="221">
        <f>'[6]Rev_SP-12me'!AT38</f>
        <v>0</v>
      </c>
      <c r="L37" s="221">
        <f>'[6]Rev_SP-12me'!AU38</f>
        <v>0</v>
      </c>
      <c r="M37" s="221">
        <f>'[6]Rev_SP-12me'!AW38</f>
        <v>0</v>
      </c>
      <c r="N37" s="119"/>
      <c r="O37" s="202">
        <f t="shared" si="0"/>
        <v>0</v>
      </c>
    </row>
    <row r="38" spans="2:15" ht="14.5" x14ac:dyDescent="0.25">
      <c r="B38" s="207" t="s">
        <v>964</v>
      </c>
      <c r="C38" s="16"/>
      <c r="D38" s="221">
        <f>'[6]Rev_SP-12me'!AJ39</f>
        <v>0</v>
      </c>
      <c r="E38" s="221">
        <f>'[6]Rev_SP-12me'!AN39*0.7457/10^3</f>
        <v>0</v>
      </c>
      <c r="F38" s="221">
        <f>'[6]Rev_SP-12me'!AQ39</f>
        <v>0</v>
      </c>
      <c r="G38" s="222">
        <f>'[6]Rev_SP-12me'!O39</f>
        <v>36</v>
      </c>
      <c r="H38" s="202">
        <f>'[6]Rev_SP-12me'!P39</f>
        <v>6.2</v>
      </c>
      <c r="I38" s="222">
        <f>'[6]Rev_SP-12me'!AA39</f>
        <v>360.25</v>
      </c>
      <c r="J38" s="17"/>
      <c r="K38" s="221">
        <f>'[6]Rev_SP-12me'!AT39</f>
        <v>0</v>
      </c>
      <c r="L38" s="221">
        <f>'[6]Rev_SP-12me'!AU39</f>
        <v>0</v>
      </c>
      <c r="M38" s="221">
        <f>'[6]Rev_SP-12me'!AW39</f>
        <v>0</v>
      </c>
      <c r="N38" s="119"/>
      <c r="O38" s="202">
        <f t="shared" si="0"/>
        <v>0</v>
      </c>
    </row>
    <row r="39" spans="2:15" ht="14.5" x14ac:dyDescent="0.25">
      <c r="B39" s="207" t="s">
        <v>965</v>
      </c>
      <c r="C39" s="16"/>
      <c r="D39" s="221">
        <f>'[6]Rev_SP-12me'!AJ40</f>
        <v>0</v>
      </c>
      <c r="E39" s="221">
        <f>'[6]Rev_SP-12me'!AN40*0.7457/10^3</f>
        <v>0</v>
      </c>
      <c r="F39" s="221">
        <f>'[6]Rev_SP-12me'!AQ40</f>
        <v>0</v>
      </c>
      <c r="G39" s="222">
        <f>'[6]Rev_SP-12me'!O40</f>
        <v>36</v>
      </c>
      <c r="H39" s="202">
        <f>'[6]Rev_SP-12me'!P40</f>
        <v>6.2</v>
      </c>
      <c r="I39" s="222">
        <f>'[6]Rev_SP-12me'!AA40</f>
        <v>360.25</v>
      </c>
      <c r="J39" s="17"/>
      <c r="K39" s="221">
        <f>'[6]Rev_SP-12me'!AT40</f>
        <v>0</v>
      </c>
      <c r="L39" s="221">
        <f>'[6]Rev_SP-12me'!AU40</f>
        <v>0</v>
      </c>
      <c r="M39" s="221">
        <f>'[6]Rev_SP-12me'!AW40</f>
        <v>0</v>
      </c>
      <c r="N39" s="119"/>
      <c r="O39" s="202">
        <f t="shared" si="0"/>
        <v>0</v>
      </c>
    </row>
    <row r="40" spans="2:15" ht="14.5" x14ac:dyDescent="0.25">
      <c r="B40" s="207" t="s">
        <v>966</v>
      </c>
      <c r="C40" s="16"/>
      <c r="D40" s="221">
        <f>'[6]Rev_SP-12me'!AJ41</f>
        <v>4043.9430252361049</v>
      </c>
      <c r="E40" s="221">
        <f>'[6]Rev_SP-12me'!AN41*0.7457/10^3</f>
        <v>51.553538019549237</v>
      </c>
      <c r="F40" s="221">
        <f>'[6]Rev_SP-12me'!AQ41</f>
        <v>41.56058505420539</v>
      </c>
      <c r="G40" s="222">
        <f>'[6]Rev_SP-12me'!O41</f>
        <v>65</v>
      </c>
      <c r="H40" s="202">
        <f>'[6]Rev_SP-12me'!P41</f>
        <v>7</v>
      </c>
      <c r="I40" s="222">
        <f>'[6]Rev_SP-12me'!AA41</f>
        <v>360.25</v>
      </c>
      <c r="J40" s="17"/>
      <c r="K40" s="221">
        <f>'[6]Rev_SP-12me'!AT41</f>
        <v>5.3924848672721479</v>
      </c>
      <c r="L40" s="221">
        <f>'[6]Rev_SP-12me'!AU41</f>
        <v>29.092409537943773</v>
      </c>
      <c r="M40" s="221">
        <f>'[6]Rev_SP-12me'!AW41</f>
        <v>1.706572841956959</v>
      </c>
      <c r="N40" s="119"/>
      <c r="O40" s="202">
        <f t="shared" si="0"/>
        <v>36.191467247172881</v>
      </c>
    </row>
    <row r="41" spans="2:15" ht="14.5" x14ac:dyDescent="0.25">
      <c r="B41" s="207" t="s">
        <v>967</v>
      </c>
      <c r="C41" s="16"/>
      <c r="D41" s="221">
        <f>'[6]Rev_SP-12me'!AJ42</f>
        <v>0</v>
      </c>
      <c r="E41" s="221">
        <f>'[6]Rev_SP-12me'!AN42*0.7457/10^3</f>
        <v>0</v>
      </c>
      <c r="F41" s="221">
        <f>'[6]Rev_SP-12me'!AQ42</f>
        <v>0</v>
      </c>
      <c r="G41" s="222">
        <f>'[6]Rev_SP-12me'!O42</f>
        <v>75</v>
      </c>
      <c r="H41" s="202">
        <f>'[6]Rev_SP-12me'!P42</f>
        <v>7.3</v>
      </c>
      <c r="I41" s="222">
        <f>'[6]Rev_SP-12me'!AA42</f>
        <v>360.25</v>
      </c>
      <c r="J41" s="17"/>
      <c r="K41" s="221">
        <f>'[6]Rev_SP-12me'!AT42</f>
        <v>0</v>
      </c>
      <c r="L41" s="221">
        <f>'[6]Rev_SP-12me'!AU42</f>
        <v>0</v>
      </c>
      <c r="M41" s="221">
        <f>'[6]Rev_SP-12me'!AW42</f>
        <v>0</v>
      </c>
      <c r="N41" s="119"/>
      <c r="O41" s="202">
        <f t="shared" ref="O41:O68" si="1">SUM(K41:N41)</f>
        <v>0</v>
      </c>
    </row>
    <row r="42" spans="2:15" x14ac:dyDescent="0.25">
      <c r="B42" s="28" t="s">
        <v>968</v>
      </c>
      <c r="C42" s="16"/>
      <c r="D42" s="217">
        <f>'[6]Rev_SP-12me'!AJ43</f>
        <v>4866</v>
      </c>
      <c r="E42" s="217">
        <f>'[6]Rev_SP-12me'!AN43*0.7457/10^3</f>
        <v>16.000002760207998</v>
      </c>
      <c r="F42" s="217">
        <f>'[6]Rev_SP-12me'!AQ43</f>
        <v>10.48</v>
      </c>
      <c r="G42" s="222"/>
      <c r="H42" s="202"/>
      <c r="I42" s="222"/>
      <c r="J42" s="17"/>
      <c r="K42" s="217">
        <f>'[6]Rev_SP-12me'!AT43</f>
        <v>0.51495248256000004</v>
      </c>
      <c r="L42" s="217">
        <f>'[6]Rev_SP-12me'!AU43</f>
        <v>4.1920000000000002</v>
      </c>
      <c r="M42" s="217">
        <f>'[6]Rev_SP-12me'!AW43</f>
        <v>0.28757134647020827</v>
      </c>
      <c r="N42" s="119"/>
      <c r="O42" s="202">
        <f t="shared" si="1"/>
        <v>4.9945238290302081</v>
      </c>
    </row>
    <row r="43" spans="2:15" ht="14.5" x14ac:dyDescent="0.25">
      <c r="B43" s="207" t="s">
        <v>155</v>
      </c>
      <c r="C43" s="16"/>
      <c r="D43" s="221">
        <f>'[6]Rev_SP-12me'!AJ44</f>
        <v>4788</v>
      </c>
      <c r="E43" s="221">
        <f>'[6]Rev_SP-12me'!AN44*0.7457/10^3</f>
        <v>16.000002760207998</v>
      </c>
      <c r="F43" s="221">
        <f>'[6]Rev_SP-12me'!AQ44</f>
        <v>10.47085556881752</v>
      </c>
      <c r="G43" s="222">
        <f>'[6]Rev_SP-12me'!O44</f>
        <v>20</v>
      </c>
      <c r="H43" s="202">
        <f>'[6]Rev_SP-12me'!P44</f>
        <v>4</v>
      </c>
      <c r="I43" s="222">
        <f>'[6]Rev_SP-12me'!AA44</f>
        <v>50</v>
      </c>
      <c r="J43" s="17"/>
      <c r="K43" s="221">
        <f>'[6]Rev_SP-12me'!AT44</f>
        <v>0.51495248256000004</v>
      </c>
      <c r="L43" s="221">
        <f>'[6]Rev_SP-12me'!AU44</f>
        <v>4.1883422275270075</v>
      </c>
      <c r="M43" s="221">
        <f>'[6]Rev_SP-12me'!AW44</f>
        <v>0.28296169480052552</v>
      </c>
      <c r="N43" s="119"/>
      <c r="O43" s="202">
        <f t="shared" si="1"/>
        <v>4.9862564048875333</v>
      </c>
    </row>
    <row r="44" spans="2:15" ht="14.5" x14ac:dyDescent="0.25">
      <c r="B44" s="207" t="s">
        <v>970</v>
      </c>
      <c r="C44" s="16"/>
      <c r="D44" s="221">
        <f>'[6]Rev_SP-12me'!AJ45</f>
        <v>78</v>
      </c>
      <c r="E44" s="221">
        <f>'[6]Rev_SP-12me'!AN45*0.7457/10^3</f>
        <v>0</v>
      </c>
      <c r="F44" s="221">
        <f>'[6]Rev_SP-12me'!AQ45</f>
        <v>9.1444311824807663E-3</v>
      </c>
      <c r="G44" s="222">
        <f>'[6]Rev_SP-12me'!O45</f>
        <v>20</v>
      </c>
      <c r="H44" s="202">
        <f>'[6]Rev_SP-12me'!P45</f>
        <v>4</v>
      </c>
      <c r="I44" s="222">
        <f>'[6]Rev_SP-12me'!AA45</f>
        <v>50</v>
      </c>
      <c r="J44" s="17"/>
      <c r="K44" s="221">
        <f>'[6]Rev_SP-12me'!AT45</f>
        <v>0</v>
      </c>
      <c r="L44" s="221">
        <f>'[6]Rev_SP-12me'!AU45</f>
        <v>3.6577724729923065E-3</v>
      </c>
      <c r="M44" s="221">
        <f>'[6]Rev_SP-12me'!AW45</f>
        <v>4.609651669682747E-3</v>
      </c>
      <c r="N44" s="119"/>
      <c r="O44" s="202">
        <f t="shared" si="1"/>
        <v>8.267424142675053E-3</v>
      </c>
    </row>
    <row r="45" spans="2:15" x14ac:dyDescent="0.25">
      <c r="B45" s="28" t="s">
        <v>971</v>
      </c>
      <c r="C45" s="16"/>
      <c r="D45" s="217">
        <f>'[6]Rev_SP-12me'!AJ46</f>
        <v>1421589.0696470651</v>
      </c>
      <c r="E45" s="217">
        <f>'[6]Rev_SP-12me'!AN46*0.7457/10^3</f>
        <v>6081.0010490515524</v>
      </c>
      <c r="F45" s="217">
        <f>'[6]Rev_SP-12me'!AQ46</f>
        <v>12127.22437010666</v>
      </c>
      <c r="G45" s="222"/>
      <c r="H45" s="202"/>
      <c r="I45" s="222"/>
      <c r="J45" s="17"/>
      <c r="K45" s="217">
        <f>'[6]Rev_SP-12me'!AT46</f>
        <v>4.7331119861019948E-2</v>
      </c>
      <c r="L45" s="217">
        <f>'[6]Rev_SP-12me'!AU46</f>
        <v>9.6238032499999999</v>
      </c>
      <c r="M45" s="217">
        <f>'[6]Rev_SP-12me'!AW46</f>
        <v>50.155507208080216</v>
      </c>
      <c r="N45" s="119"/>
      <c r="O45" s="202">
        <f t="shared" si="1"/>
        <v>59.826641577941238</v>
      </c>
    </row>
    <row r="46" spans="2:15" x14ac:dyDescent="0.25">
      <c r="B46" s="205" t="s">
        <v>972</v>
      </c>
      <c r="C46" s="16"/>
      <c r="D46" s="233">
        <f>'[6]Rev_SP-12me'!AJ47</f>
        <v>1421274.3770682719</v>
      </c>
      <c r="E46" s="233">
        <f>'[6]Rev_SP-12me'!AN47*0.7457/10^3</f>
        <v>6079.5304317148712</v>
      </c>
      <c r="F46" s="233">
        <f>'[6]Rev_SP-12me'!AQ47</f>
        <v>12124.86937410666</v>
      </c>
      <c r="G46" s="222"/>
      <c r="H46" s="202"/>
      <c r="I46" s="222"/>
      <c r="J46" s="17"/>
      <c r="K46" s="233">
        <f>'[6]Rev_SP-12me'!AT47</f>
        <v>0</v>
      </c>
      <c r="L46" s="233">
        <f>'[6]Rev_SP-12me'!AU47</f>
        <v>8.6818048500000007</v>
      </c>
      <c r="M46" s="233">
        <f>'[6]Rev_SP-12me'!AW47</f>
        <v>50.14440444551613</v>
      </c>
      <c r="N46" s="119"/>
      <c r="O46" s="202">
        <f t="shared" si="1"/>
        <v>58.826209295516129</v>
      </c>
    </row>
    <row r="47" spans="2:15" ht="14.5" x14ac:dyDescent="0.25">
      <c r="B47" s="207" t="s">
        <v>973</v>
      </c>
      <c r="C47" s="16"/>
      <c r="D47" s="221">
        <f>'[6]Rev_SP-12me'!AJ48</f>
        <v>2183.9171088570615</v>
      </c>
      <c r="E47" s="221">
        <f>'[6]Rev_SP-12me'!AN48*0.7457/10^3</f>
        <v>10.762404612688984</v>
      </c>
      <c r="F47" s="221">
        <f>'[6]Rev_SP-12me'!AQ48</f>
        <v>34.727219400000003</v>
      </c>
      <c r="G47" s="222"/>
      <c r="H47" s="202">
        <f>'[6]Rev_SP-12me'!P48</f>
        <v>2.5</v>
      </c>
      <c r="I47" s="222">
        <f>'[6]Rev_SP-12me'!AA48</f>
        <v>30</v>
      </c>
      <c r="J47" s="17"/>
      <c r="K47" s="221">
        <f>'[6]Rev_SP-12me'!AT48</f>
        <v>0</v>
      </c>
      <c r="L47" s="221">
        <f>'[6]Rev_SP-12me'!AU48</f>
        <v>8.6818048500000007</v>
      </c>
      <c r="M47" s="221">
        <f>'[6]Rev_SP-12me'!AW48</f>
        <v>7.7051429723164797E-2</v>
      </c>
      <c r="N47" s="119"/>
      <c r="O47" s="202">
        <f t="shared" si="1"/>
        <v>8.7588562797231653</v>
      </c>
    </row>
    <row r="48" spans="2:15" ht="14.5" x14ac:dyDescent="0.25">
      <c r="B48" s="205" t="s">
        <v>975</v>
      </c>
      <c r="C48" s="16"/>
      <c r="D48" s="221">
        <f>'[6]Rev_SP-12me'!AJ49</f>
        <v>1419090.4599594148</v>
      </c>
      <c r="E48" s="221">
        <f>'[6]Rev_SP-12me'!AN49*0.7457/10^3</f>
        <v>6068.7680271021818</v>
      </c>
      <c r="F48" s="221">
        <f>'[6]Rev_SP-12me'!AQ49</f>
        <v>12090.14215470666</v>
      </c>
      <c r="G48" s="222"/>
      <c r="H48" s="202"/>
      <c r="I48" s="222"/>
      <c r="J48" s="17"/>
      <c r="K48" s="221">
        <f>'[6]Rev_SP-12me'!AT49</f>
        <v>0</v>
      </c>
      <c r="L48" s="221">
        <f>'[6]Rev_SP-12me'!AU49</f>
        <v>0</v>
      </c>
      <c r="M48" s="221">
        <f>'[6]Rev_SP-12me'!AW49</f>
        <v>0</v>
      </c>
      <c r="N48" s="119"/>
      <c r="O48" s="202">
        <f t="shared" si="1"/>
        <v>0</v>
      </c>
    </row>
    <row r="49" spans="2:15" ht="14.5" x14ac:dyDescent="0.25">
      <c r="B49" s="207" t="s">
        <v>1031</v>
      </c>
      <c r="C49" s="16"/>
      <c r="D49" s="221">
        <f>'[6]Rev_SP-12me'!AJ50</f>
        <v>1419090.4599594148</v>
      </c>
      <c r="E49" s="221">
        <f>'[6]Rev_SP-12me'!AN50*0.7457/10^3</f>
        <v>6068.7680271021818</v>
      </c>
      <c r="F49" s="221">
        <f>'[6]Rev_SP-12me'!AQ50</f>
        <v>12090.14215470666</v>
      </c>
      <c r="G49" s="222"/>
      <c r="H49" s="202"/>
      <c r="I49" s="222">
        <f>'[6]Rev_SP-12me'!AA50</f>
        <v>30</v>
      </c>
      <c r="J49" s="17"/>
      <c r="K49" s="221">
        <f>'[6]Rev_SP-12me'!AT50</f>
        <v>0</v>
      </c>
      <c r="L49" s="221">
        <f>'[6]Rev_SP-12me'!AU50</f>
        <v>0</v>
      </c>
      <c r="M49" s="221">
        <f>'[6]Rev_SP-12me'!AW50</f>
        <v>50.067353015792968</v>
      </c>
      <c r="N49" s="119"/>
      <c r="O49" s="202">
        <f t="shared" si="1"/>
        <v>50.067353015792968</v>
      </c>
    </row>
    <row r="50" spans="2:15" ht="14.5" x14ac:dyDescent="0.25">
      <c r="B50" s="207" t="s">
        <v>1032</v>
      </c>
      <c r="C50" s="16"/>
      <c r="D50" s="221">
        <f>'[6]Rev_SP-12me'!AJ51</f>
        <v>0</v>
      </c>
      <c r="E50" s="221">
        <f>'[6]Rev_SP-12me'!AN51*0.7457/10^3</f>
        <v>0</v>
      </c>
      <c r="F50" s="221">
        <f>'[6]Rev_SP-12me'!AQ51</f>
        <v>0</v>
      </c>
      <c r="G50" s="222"/>
      <c r="H50" s="202"/>
      <c r="I50" s="222">
        <f>'[6]Rev_SP-12me'!AA51</f>
        <v>30</v>
      </c>
      <c r="J50" s="17"/>
      <c r="K50" s="221">
        <f>'[6]Rev_SP-12me'!AT51</f>
        <v>0</v>
      </c>
      <c r="L50" s="221">
        <f>'[6]Rev_SP-12me'!AU51</f>
        <v>0</v>
      </c>
      <c r="M50" s="221">
        <f>'[6]Rev_SP-12me'!AW51</f>
        <v>0</v>
      </c>
      <c r="N50" s="119"/>
      <c r="O50" s="202">
        <f t="shared" si="1"/>
        <v>0</v>
      </c>
    </row>
    <row r="51" spans="2:15" x14ac:dyDescent="0.25">
      <c r="B51" s="205" t="s">
        <v>976</v>
      </c>
      <c r="C51" s="16"/>
      <c r="D51" s="233">
        <f>'[6]Rev_SP-12me'!AJ52</f>
        <v>314.6925787932152</v>
      </c>
      <c r="E51" s="233">
        <f>'[6]Rev_SP-12me'!AN52*0.7457/10^3</f>
        <v>1.4706173366817741</v>
      </c>
      <c r="F51" s="233">
        <f>'[6]Rev_SP-12me'!AQ52</f>
        <v>2.3549959999999999</v>
      </c>
      <c r="G51" s="222"/>
      <c r="H51" s="202"/>
      <c r="I51" s="222"/>
      <c r="J51" s="17"/>
      <c r="K51" s="233">
        <f>'[6]Rev_SP-12me'!AT52</f>
        <v>4.7331119861019948E-2</v>
      </c>
      <c r="L51" s="233">
        <f>'[6]Rev_SP-12me'!AU52</f>
        <v>0.9419983999999999</v>
      </c>
      <c r="M51" s="233">
        <f>'[6]Rev_SP-12me'!AW52</f>
        <v>1.110276256408683E-2</v>
      </c>
      <c r="N51" s="119"/>
      <c r="O51" s="202">
        <f t="shared" si="1"/>
        <v>1.0004322824251066</v>
      </c>
    </row>
    <row r="52" spans="2:15" ht="14.5" x14ac:dyDescent="0.25">
      <c r="B52" s="207" t="s">
        <v>977</v>
      </c>
      <c r="C52" s="16"/>
      <c r="D52" s="221">
        <f>'[6]Rev_SP-12me'!AJ53</f>
        <v>314.6925787932152</v>
      </c>
      <c r="E52" s="221">
        <f>'[6]Rev_SP-12me'!AN53*0.7457/10^3</f>
        <v>1.4706173366817741</v>
      </c>
      <c r="F52" s="221">
        <f>'[6]Rev_SP-12me'!AQ53</f>
        <v>2.3549959999999999</v>
      </c>
      <c r="G52" s="222">
        <f>'[6]Rev_SP-12me'!O53</f>
        <v>20</v>
      </c>
      <c r="H52" s="202">
        <f>'[6]Rev_SP-12me'!P53</f>
        <v>4</v>
      </c>
      <c r="I52" s="222">
        <f>'[6]Rev_SP-12me'!AA53</f>
        <v>30</v>
      </c>
      <c r="J52" s="17"/>
      <c r="K52" s="221">
        <f>'[6]Rev_SP-12me'!AT53</f>
        <v>4.7331119861019948E-2</v>
      </c>
      <c r="L52" s="221">
        <f>'[6]Rev_SP-12me'!AU53</f>
        <v>0.9419983999999999</v>
      </c>
      <c r="M52" s="221">
        <f>'[6]Rev_SP-12me'!AW53</f>
        <v>1.110276256408683E-2</v>
      </c>
      <c r="N52" s="119"/>
      <c r="O52" s="202">
        <f t="shared" si="1"/>
        <v>1.0004322824251066</v>
      </c>
    </row>
    <row r="53" spans="2:15" x14ac:dyDescent="0.25">
      <c r="B53" s="28" t="s">
        <v>979</v>
      </c>
      <c r="C53" s="16"/>
      <c r="D53" s="217">
        <f>'[6]Rev_SP-12me'!AJ54</f>
        <v>81362.376791783652</v>
      </c>
      <c r="E53" s="217">
        <f>'[6]Rev_SP-12me'!AL54</f>
        <v>200.05223040772432</v>
      </c>
      <c r="F53" s="217">
        <f>'[6]Rev_SP-12me'!AQ54</f>
        <v>250.24934120712521</v>
      </c>
      <c r="G53" s="222"/>
      <c r="H53" s="202"/>
      <c r="I53" s="222"/>
      <c r="J53" s="17"/>
      <c r="K53" s="217">
        <f>'[6]Rev_SP-12me'!AT54</f>
        <v>7.6820056476566148</v>
      </c>
      <c r="L53" s="217">
        <f>'[6]Rev_SP-12me'!AU54</f>
        <v>192.61649655031678</v>
      </c>
      <c r="M53" s="217">
        <f>'[6]Rev_SP-12me'!AW54</f>
        <v>11.437225537587871</v>
      </c>
      <c r="N53" s="119"/>
      <c r="O53" s="202">
        <f t="shared" si="1"/>
        <v>211.73572773556126</v>
      </c>
    </row>
    <row r="54" spans="2:15" ht="14.5" x14ac:dyDescent="0.25">
      <c r="B54" s="207" t="s">
        <v>980</v>
      </c>
      <c r="C54" s="16"/>
      <c r="D54" s="221">
        <f>'[6]Rev_SP-12me'!AJ55</f>
        <v>37769.482968819269</v>
      </c>
      <c r="E54" s="221">
        <f>'[6]Rev_SP-12me'!AL55</f>
        <v>72.33783106208287</v>
      </c>
      <c r="F54" s="221">
        <f>'[6]Rev_SP-12me'!AQ55</f>
        <v>76.808363634238688</v>
      </c>
      <c r="G54" s="222">
        <f>'[6]Rev_SP-12me'!O55</f>
        <v>32</v>
      </c>
      <c r="H54" s="202">
        <f>'[6]Rev_SP-12me'!P55</f>
        <v>7.1</v>
      </c>
      <c r="I54" s="222">
        <f>'[6]Rev_SP-12me'!AA55</f>
        <v>120</v>
      </c>
      <c r="J54" s="17"/>
      <c r="K54" s="221">
        <f>'[6]Rev_SP-12me'!AT55</f>
        <v>2.7777727127839822</v>
      </c>
      <c r="L54" s="221">
        <f>'[6]Rev_SP-12me'!AU55</f>
        <v>54.533938180309462</v>
      </c>
      <c r="M54" s="221">
        <f>'[6]Rev_SP-12me'!AW55</f>
        <v>5.3093101773311648</v>
      </c>
      <c r="N54" s="119"/>
      <c r="O54" s="202">
        <f t="shared" si="1"/>
        <v>62.621021070424611</v>
      </c>
    </row>
    <row r="55" spans="2:15" ht="14.5" x14ac:dyDescent="0.25">
      <c r="B55" s="207" t="s">
        <v>981</v>
      </c>
      <c r="C55" s="16"/>
      <c r="D55" s="221">
        <f>'[6]Rev_SP-12me'!AJ56</f>
        <v>12523.310089404464</v>
      </c>
      <c r="E55" s="221">
        <f>'[6]Rev_SP-12me'!AL56</f>
        <v>35.007723596682041</v>
      </c>
      <c r="F55" s="221">
        <f>'[6]Rev_SP-12me'!AQ56</f>
        <v>48.092669280615411</v>
      </c>
      <c r="G55" s="222">
        <f>'[6]Rev_SP-12me'!O56</f>
        <v>32</v>
      </c>
      <c r="H55" s="202">
        <f>'[6]Rev_SP-12me'!P56</f>
        <v>7.6</v>
      </c>
      <c r="I55" s="222">
        <f>'[6]Rev_SP-12me'!AA56</f>
        <v>120</v>
      </c>
      <c r="J55" s="17"/>
      <c r="K55" s="221">
        <f>'[6]Rev_SP-12me'!AT56</f>
        <v>1.3442965861125904</v>
      </c>
      <c r="L55" s="221">
        <f>'[6]Rev_SP-12me'!AU56</f>
        <v>36.550428653267709</v>
      </c>
      <c r="M55" s="221">
        <f>'[6]Rev_SP-12me'!AW56</f>
        <v>1.7604195897105701</v>
      </c>
      <c r="N55" s="119"/>
      <c r="O55" s="202">
        <f t="shared" si="1"/>
        <v>39.655144829090872</v>
      </c>
    </row>
    <row r="56" spans="2:15" ht="14.5" x14ac:dyDescent="0.25">
      <c r="B56" s="207" t="s">
        <v>982</v>
      </c>
      <c r="C56" s="16"/>
      <c r="D56" s="221">
        <f>'[6]Rev_SP-12me'!AJ57</f>
        <v>31069.583733559921</v>
      </c>
      <c r="E56" s="221">
        <f>'[6]Rev_SP-12me'!AL57</f>
        <v>92.706675748959427</v>
      </c>
      <c r="F56" s="221">
        <f>'[6]Rev_SP-12me'!AQ57</f>
        <v>125.34830829227113</v>
      </c>
      <c r="G56" s="222">
        <f>'[6]Rev_SP-12me'!O57</f>
        <v>32</v>
      </c>
      <c r="H56" s="202">
        <f>'[6]Rev_SP-12me'!P57</f>
        <v>8.1</v>
      </c>
      <c r="I56" s="222">
        <f>'[6]Rev_SP-12me'!AA57</f>
        <v>120</v>
      </c>
      <c r="J56" s="17"/>
      <c r="K56" s="221">
        <f>'[6]Rev_SP-12me'!AT57</f>
        <v>3.5599363487600422</v>
      </c>
      <c r="L56" s="221">
        <f>'[6]Rev_SP-12me'!AU57</f>
        <v>101.5321297167396</v>
      </c>
      <c r="M56" s="221">
        <f>'[6]Rev_SP-12me'!AW57</f>
        <v>4.367495770546137</v>
      </c>
      <c r="N56" s="119"/>
      <c r="O56" s="202">
        <f t="shared" si="1"/>
        <v>109.45956183604579</v>
      </c>
    </row>
    <row r="57" spans="2:15" x14ac:dyDescent="0.25">
      <c r="B57" s="28" t="s">
        <v>983</v>
      </c>
      <c r="C57" s="16"/>
      <c r="D57" s="217">
        <f>'[6]Rev_SP-12me'!AJ65</f>
        <v>38007.623208216348</v>
      </c>
      <c r="E57" s="217">
        <f>'[6]Rev_SP-12me'!AN65*0.7457/10^3</f>
        <v>132.94779252749427</v>
      </c>
      <c r="F57" s="217">
        <f>'[6]Rev_SP-12me'!AQ65</f>
        <v>235.26065879287469</v>
      </c>
      <c r="G57" s="222"/>
      <c r="H57" s="202"/>
      <c r="I57" s="222">
        <f>'[6]Rev_SP-12me'!AA65</f>
        <v>120</v>
      </c>
      <c r="J57" s="17"/>
      <c r="K57" s="217">
        <f>'[6]Rev_SP-12me'!AT65</f>
        <v>6.8461784002357238</v>
      </c>
      <c r="L57" s="217">
        <f>'[6]Rev_SP-12me'!AU65</f>
        <v>148.69531166764799</v>
      </c>
      <c r="M57" s="217">
        <f>'[6]Rev_SP-12me'!AW65</f>
        <v>5.3427858909835528</v>
      </c>
      <c r="N57" s="119"/>
      <c r="O57" s="202">
        <f t="shared" si="1"/>
        <v>160.88427595886725</v>
      </c>
    </row>
    <row r="58" spans="2:15" ht="14.5" x14ac:dyDescent="0.25">
      <c r="B58" s="207" t="s">
        <v>980</v>
      </c>
      <c r="C58" s="16"/>
      <c r="D58" s="221">
        <f>'[6]Rev_SP-12me'!AJ66</f>
        <v>27444.560089404462</v>
      </c>
      <c r="E58" s="221">
        <f>'[6]Rev_SP-12me'!AN66*0.7457/10^3</f>
        <v>91.959674146569654</v>
      </c>
      <c r="F58" s="221">
        <f>'[6]Rev_SP-12me'!AQ66</f>
        <v>173.47921250212087</v>
      </c>
      <c r="G58" s="222">
        <f>'[6]Rev_SP-12me'!O66</f>
        <v>32</v>
      </c>
      <c r="H58" s="202">
        <f>'[6]Rev_SP-12me'!P66</f>
        <v>6</v>
      </c>
      <c r="I58" s="222">
        <f>'[6]Rev_SP-12me'!AA66</f>
        <v>120</v>
      </c>
      <c r="J58" s="17"/>
      <c r="K58" s="221">
        <f>'[6]Rev_SP-12me'!AT66</f>
        <v>4.7354854327856701</v>
      </c>
      <c r="L58" s="221">
        <f>'[6]Rev_SP-12me'!AU66</f>
        <v>104.08752750127253</v>
      </c>
      <c r="M58" s="221">
        <f>'[6]Rev_SP-12me'!AW66</f>
        <v>3.8579210182819978</v>
      </c>
      <c r="N58" s="119"/>
      <c r="O58" s="202">
        <f t="shared" si="1"/>
        <v>112.6809339523402</v>
      </c>
    </row>
    <row r="59" spans="2:15" ht="14.5" x14ac:dyDescent="0.25">
      <c r="B59" s="207" t="s">
        <v>981</v>
      </c>
      <c r="C59" s="16"/>
      <c r="D59" s="221">
        <f>'[6]Rev_SP-12me'!AJ67</f>
        <v>6492.6290268952262</v>
      </c>
      <c r="E59" s="221">
        <f>'[6]Rev_SP-12me'!AN67*0.7457/10^3</f>
        <v>24.000277133235492</v>
      </c>
      <c r="F59" s="221">
        <f>'[6]Rev_SP-12me'!AQ67</f>
        <v>46.922300291948943</v>
      </c>
      <c r="G59" s="222">
        <f>'[6]Rev_SP-12me'!O67</f>
        <v>32</v>
      </c>
      <c r="H59" s="202">
        <f>'[6]Rev_SP-12me'!P67</f>
        <v>7.1</v>
      </c>
      <c r="I59" s="222">
        <f>'[6]Rev_SP-12me'!AA67</f>
        <v>120</v>
      </c>
      <c r="J59" s="17"/>
      <c r="K59" s="221">
        <f>'[6]Rev_SP-12me'!AT67</f>
        <v>1.235900015979942</v>
      </c>
      <c r="L59" s="221">
        <f>'[6]Rev_SP-12me'!AU67</f>
        <v>33.314833207283748</v>
      </c>
      <c r="M59" s="221">
        <f>'[6]Rev_SP-12me'!AW67</f>
        <v>0.91267813749498572</v>
      </c>
      <c r="N59" s="119"/>
      <c r="O59" s="202">
        <f t="shared" si="1"/>
        <v>35.463411360758677</v>
      </c>
    </row>
    <row r="60" spans="2:15" ht="14.5" x14ac:dyDescent="0.25">
      <c r="B60" s="207" t="s">
        <v>982</v>
      </c>
      <c r="C60" s="16"/>
      <c r="D60" s="221">
        <f>'[6]Rev_SP-12me'!AJ68</f>
        <v>4070.4340919166539</v>
      </c>
      <c r="E60" s="221">
        <f>'[6]Rev_SP-12me'!AN68*0.7457/10^3</f>
        <v>16.987841247689133</v>
      </c>
      <c r="F60" s="221">
        <f>'[6]Rev_SP-12me'!AQ68</f>
        <v>14.859145998804888</v>
      </c>
      <c r="G60" s="222">
        <f>'[6]Rev_SP-12me'!O68</f>
        <v>32</v>
      </c>
      <c r="H60" s="202">
        <f>'[6]Rev_SP-12me'!P68</f>
        <v>7.6</v>
      </c>
      <c r="I60" s="222">
        <f>'[6]Rev_SP-12me'!AA68</f>
        <v>120</v>
      </c>
      <c r="J60" s="17"/>
      <c r="K60" s="221">
        <f>'[6]Rev_SP-12me'!AT68</f>
        <v>0.87479295147011227</v>
      </c>
      <c r="L60" s="221">
        <f>'[6]Rev_SP-12me'!AU68</f>
        <v>11.292950959091714</v>
      </c>
      <c r="M60" s="221">
        <f>'[6]Rev_SP-12me'!AW68</f>
        <v>0.5721867352065696</v>
      </c>
      <c r="N60" s="119"/>
      <c r="O60" s="202">
        <f t="shared" si="1"/>
        <v>12.739930645768396</v>
      </c>
    </row>
    <row r="61" spans="2:15" x14ac:dyDescent="0.25">
      <c r="B61" s="28" t="s">
        <v>1100</v>
      </c>
      <c r="C61" s="16"/>
      <c r="D61" s="217">
        <f>'[6]Rev_SP-12me'!AJ69</f>
        <v>0</v>
      </c>
      <c r="E61" s="217">
        <f>'[6]Rev_SP-12me'!AL69</f>
        <v>0</v>
      </c>
      <c r="F61" s="217">
        <f>'[6]Rev_SP-12me'!AQ69</f>
        <v>0</v>
      </c>
      <c r="G61" s="222"/>
      <c r="H61" s="202"/>
      <c r="I61" s="222"/>
      <c r="J61" s="17"/>
      <c r="K61" s="217">
        <f>'[6]Rev_SP-12me'!AT69</f>
        <v>0</v>
      </c>
      <c r="L61" s="217">
        <f>'[6]Rev_SP-12me'!AU69</f>
        <v>0</v>
      </c>
      <c r="M61" s="217">
        <f>'[6]Rev_SP-12me'!AW69</f>
        <v>0</v>
      </c>
      <c r="N61" s="119"/>
      <c r="O61" s="202">
        <f t="shared" si="1"/>
        <v>0</v>
      </c>
    </row>
    <row r="62" spans="2:15" x14ac:dyDescent="0.25">
      <c r="B62" s="28" t="s">
        <v>986</v>
      </c>
      <c r="C62" s="16"/>
      <c r="D62" s="217">
        <f>'[6]Rev_SP-12me'!AJ58</f>
        <v>25868.797878370719</v>
      </c>
      <c r="E62" s="217">
        <f>'[6]Rev_SP-12me'!AL58</f>
        <v>82.000000000000014</v>
      </c>
      <c r="F62" s="217">
        <f>'[6]Rev_SP-12me'!AQ58</f>
        <v>96.230000000000018</v>
      </c>
      <c r="G62" s="222"/>
      <c r="H62" s="202"/>
      <c r="I62" s="222"/>
      <c r="J62" s="17"/>
      <c r="K62" s="217">
        <f>'[6]Rev_SP-12me'!AT58</f>
        <v>2.1509142376681618</v>
      </c>
      <c r="L62" s="217">
        <f>'[6]Rev_SP-12me'!AU58</f>
        <v>76.470783352217978</v>
      </c>
      <c r="M62" s="217">
        <f>'[6]Rev_SP-12me'!AW58</f>
        <v>3.068730416914911</v>
      </c>
      <c r="N62" s="119"/>
      <c r="O62" s="202">
        <f t="shared" si="1"/>
        <v>81.690428006801056</v>
      </c>
    </row>
    <row r="63" spans="2:15" ht="14.5" x14ac:dyDescent="0.25">
      <c r="B63" s="205" t="s">
        <v>987</v>
      </c>
      <c r="C63" s="16"/>
      <c r="D63" s="241">
        <f>'[6]Rev_SP-12me'!AJ59</f>
        <v>21092.797878370719</v>
      </c>
      <c r="E63" s="241">
        <f>'[6]Rev_SP-12me'!AL59</f>
        <v>74.174607623318394</v>
      </c>
      <c r="F63" s="241">
        <f>'[6]Rev_SP-12me'!AQ59</f>
        <v>85.926616218842298</v>
      </c>
      <c r="G63" s="222">
        <f>'[6]Rev_SP-12me'!O59</f>
        <v>21</v>
      </c>
      <c r="H63" s="202">
        <f>'[6]Rev_SP-12me'!P59</f>
        <v>8.3000000000000007</v>
      </c>
      <c r="I63" s="222">
        <f>'[6]Rev_SP-12me'!AA59</f>
        <v>100</v>
      </c>
      <c r="J63" s="17"/>
      <c r="K63" s="241">
        <f>'[6]Rev_SP-12me'!AT59</f>
        <v>1.8692001121076238</v>
      </c>
      <c r="L63" s="241">
        <f>'[6]Rev_SP-12me'!AU59</f>
        <v>71.319091461639118</v>
      </c>
      <c r="M63" s="241">
        <f>'[6]Rev_SP-12me'!AW59</f>
        <v>2.5021692438717706</v>
      </c>
      <c r="N63" s="119"/>
      <c r="O63" s="202">
        <f t="shared" si="1"/>
        <v>75.690460817618515</v>
      </c>
    </row>
    <row r="64" spans="2:15" ht="14.5" x14ac:dyDescent="0.25">
      <c r="B64" s="205" t="s">
        <v>988</v>
      </c>
      <c r="C64" s="16"/>
      <c r="D64" s="241">
        <f>'[6]Rev_SP-12me'!AJ60</f>
        <v>4776</v>
      </c>
      <c r="E64" s="241">
        <f>'[6]Rev_SP-12me'!AL60</f>
        <v>7.8253923766816138</v>
      </c>
      <c r="F64" s="241">
        <f>'[6]Rev_SP-12me'!AQ60</f>
        <v>10.303383781157727</v>
      </c>
      <c r="G64" s="222">
        <f>'[6]Rev_SP-12me'!O60</f>
        <v>30</v>
      </c>
      <c r="H64" s="202">
        <f>'[6]Rev_SP-12me'!P60</f>
        <v>5</v>
      </c>
      <c r="I64" s="222">
        <f>'[6]Rev_SP-12me'!AA60</f>
        <v>100</v>
      </c>
      <c r="J64" s="17"/>
      <c r="K64" s="241">
        <f>'[6]Rev_SP-12me'!AT60</f>
        <v>0.2817141255605381</v>
      </c>
      <c r="L64" s="241">
        <f>'[6]Rev_SP-12me'!AU60</f>
        <v>5.1516918905788636</v>
      </c>
      <c r="M64" s="241">
        <f>'[6]Rev_SP-12me'!AW60</f>
        <v>0.56656117304314035</v>
      </c>
      <c r="N64" s="119"/>
      <c r="O64" s="202">
        <f t="shared" si="1"/>
        <v>5.9999671891825415</v>
      </c>
    </row>
    <row r="65" spans="2:15" x14ac:dyDescent="0.25">
      <c r="B65" s="205" t="s">
        <v>989</v>
      </c>
      <c r="C65" s="16"/>
      <c r="D65" s="216">
        <f>'[6]Rev_SP-12me'!AJ61</f>
        <v>4776</v>
      </c>
      <c r="E65" s="216">
        <f>'[6]Rev_SP-12me'!AL61</f>
        <v>7.8253923766816138</v>
      </c>
      <c r="F65" s="216">
        <f>'[6]Rev_SP-12me'!AQ61</f>
        <v>10.303383781157727</v>
      </c>
      <c r="G65" s="222">
        <f>'[6]Rev_SP-12me'!O61</f>
        <v>30</v>
      </c>
      <c r="H65" s="202">
        <f>'[6]Rev_SP-12me'!P61</f>
        <v>5</v>
      </c>
      <c r="I65" s="222">
        <f>'[6]Rev_SP-12me'!AA61</f>
        <v>100</v>
      </c>
      <c r="J65" s="17"/>
      <c r="K65" s="216">
        <f>'[6]Rev_SP-12me'!AT61</f>
        <v>0</v>
      </c>
      <c r="L65" s="216">
        <f>'[6]Rev_SP-12me'!AU61</f>
        <v>0</v>
      </c>
      <c r="M65" s="216">
        <f>'[6]Rev_SP-12me'!AW61</f>
        <v>0</v>
      </c>
      <c r="N65" s="119"/>
      <c r="O65" s="202">
        <f t="shared" si="1"/>
        <v>0</v>
      </c>
    </row>
    <row r="66" spans="2:15" x14ac:dyDescent="0.25">
      <c r="B66" s="205" t="s">
        <v>990</v>
      </c>
      <c r="C66" s="16"/>
      <c r="D66" s="216">
        <f>'[6]Rev_SP-12me'!AJ62</f>
        <v>0</v>
      </c>
      <c r="E66" s="216">
        <f>'[6]Rev_SP-12me'!AL62</f>
        <v>0</v>
      </c>
      <c r="F66" s="216">
        <f>'[6]Rev_SP-12me'!AQ62</f>
        <v>0</v>
      </c>
      <c r="G66" s="222">
        <f>'[6]Rev_SP-12me'!O62</f>
        <v>30</v>
      </c>
      <c r="H66" s="202">
        <f>'[6]Rev_SP-12me'!P62</f>
        <v>5</v>
      </c>
      <c r="I66" s="222">
        <f>'[6]Rev_SP-12me'!AA62</f>
        <v>100</v>
      </c>
      <c r="J66" s="17"/>
      <c r="K66" s="216">
        <f>'[6]Rev_SP-12me'!AT62</f>
        <v>0</v>
      </c>
      <c r="L66" s="216">
        <f>'[6]Rev_SP-12me'!AU62</f>
        <v>0</v>
      </c>
      <c r="M66" s="216">
        <f>'[6]Rev_SP-12me'!AW62</f>
        <v>0</v>
      </c>
      <c r="N66" s="119"/>
      <c r="O66" s="202">
        <f t="shared" si="1"/>
        <v>0</v>
      </c>
    </row>
    <row r="67" spans="2:15" x14ac:dyDescent="0.25">
      <c r="B67" s="28" t="s">
        <v>991</v>
      </c>
      <c r="C67" s="16"/>
      <c r="D67" s="217">
        <f>'[6]Rev_SP-12me'!AJ63</f>
        <v>14038</v>
      </c>
      <c r="E67" s="217">
        <f>'[6]Rev_SP-12me'!AL63</f>
        <v>113</v>
      </c>
      <c r="F67" s="217">
        <f>'[6]Rev_SP-12me'!AQ63</f>
        <v>106.22000000000001</v>
      </c>
      <c r="G67" s="222">
        <f>'[6]Rev_SP-12me'!O63</f>
        <v>21</v>
      </c>
      <c r="H67" s="202">
        <f>'[6]Rev_SP-12me'!P63</f>
        <v>12</v>
      </c>
      <c r="I67" s="222">
        <f>'[6]Rev_SP-12me'!AA63</f>
        <v>100</v>
      </c>
      <c r="J67" s="17"/>
      <c r="K67" s="217">
        <f>'[6]Rev_SP-12me'!AT63</f>
        <v>2.8475999999999999</v>
      </c>
      <c r="L67" s="217">
        <f>'[6]Rev_SP-12me'!AU63</f>
        <v>127.46400000000001</v>
      </c>
      <c r="M67" s="217">
        <f>'[6]Rev_SP-12me'!AW63</f>
        <v>1.644451428571428</v>
      </c>
      <c r="N67" s="119"/>
      <c r="O67" s="202">
        <f t="shared" si="1"/>
        <v>131.95605142857141</v>
      </c>
    </row>
    <row r="68" spans="2:15" x14ac:dyDescent="0.25">
      <c r="B68" s="28" t="s">
        <v>1033</v>
      </c>
      <c r="C68" s="16"/>
      <c r="D68" s="217">
        <f>'[6]Rev_SP-12me'!AJ64</f>
        <v>58</v>
      </c>
      <c r="E68" s="217">
        <f>'[6]Rev_SP-12me'!AL64</f>
        <v>2</v>
      </c>
      <c r="F68" s="217">
        <f>'[6]Rev_SP-12me'!AQ64</f>
        <v>2.1999999999999997</v>
      </c>
      <c r="G68" s="222">
        <f>'[6]Rev_SP-12me'!O64</f>
        <v>50</v>
      </c>
      <c r="H68" s="202">
        <f>'[6]Rev_SP-12me'!P64</f>
        <v>6</v>
      </c>
      <c r="I68" s="222">
        <f>'[6]Rev_SP-12me'!AA64</f>
        <v>120</v>
      </c>
      <c r="J68" s="17"/>
      <c r="K68" s="217">
        <f>'[6]Rev_SP-12me'!AT64</f>
        <v>0.12</v>
      </c>
      <c r="L68" s="217">
        <f>'[6]Rev_SP-12me'!AU64</f>
        <v>1.3199999999999998</v>
      </c>
      <c r="M68" s="217">
        <f>'[6]Rev_SP-12me'!AW64</f>
        <v>8.1531428571428553E-3</v>
      </c>
      <c r="N68" s="119"/>
      <c r="O68" s="202">
        <f t="shared" si="1"/>
        <v>1.4481531428571428</v>
      </c>
    </row>
    <row r="69" spans="2:15" x14ac:dyDescent="0.25">
      <c r="B69" s="28"/>
      <c r="C69" s="16"/>
      <c r="D69" s="216"/>
      <c r="E69" s="119"/>
      <c r="F69" s="119"/>
      <c r="G69" s="119"/>
      <c r="H69" s="119"/>
      <c r="I69" s="17"/>
      <c r="J69" s="17"/>
      <c r="K69" s="119"/>
      <c r="L69" s="119"/>
      <c r="M69" s="119"/>
      <c r="N69" s="119"/>
      <c r="O69" s="119"/>
    </row>
    <row r="70" spans="2:15" x14ac:dyDescent="0.25">
      <c r="B70" s="28" t="s">
        <v>1034</v>
      </c>
      <c r="C70" s="16"/>
      <c r="D70" s="245">
        <f>SUM(D9,D22,D35,D42,D45,D53,D57,D61,D62,D67,D68)</f>
        <v>11183504.867525436</v>
      </c>
      <c r="E70" s="246">
        <f>SUM(E9,E22,E35,E42,E45,E53,E57,E61,E62,E67,E68)</f>
        <v>25076.001297116236</v>
      </c>
      <c r="F70" s="245">
        <f>SUM(F9,F22,F35,F42,F45,F53,F57,F61,F62,F67,F68)</f>
        <v>28376.66437010666</v>
      </c>
      <c r="G70" s="245"/>
      <c r="H70" s="245"/>
      <c r="I70" s="245"/>
      <c r="J70" s="247"/>
      <c r="K70" s="246">
        <f>SUM(K9,K22,K35,K42,K45,K53,K57,K61,K62,K67,K68)</f>
        <v>673.81647193175434</v>
      </c>
      <c r="L70" s="245">
        <f>SUM(L9,L22,L35,L42,L45,L53,L57,L61,L62,L67,L68)</f>
        <v>10008.376908909493</v>
      </c>
      <c r="M70" s="245">
        <f>SUM(M9,M22,M35,M42,M45,M53,M57,M61,M62,M67,M68)</f>
        <v>928.09393555937947</v>
      </c>
      <c r="N70" s="120"/>
      <c r="O70" s="245">
        <f>SUM(O9,O22,O35,O42,O45,O53,O57,O61,O62,O67,O68)</f>
        <v>11610.287316400627</v>
      </c>
    </row>
    <row r="71" spans="2:15" x14ac:dyDescent="0.25">
      <c r="B71" s="204"/>
      <c r="C71" s="156"/>
      <c r="D71" s="218"/>
      <c r="E71" s="219"/>
      <c r="F71" s="218"/>
      <c r="G71" s="218"/>
      <c r="H71" s="218"/>
      <c r="I71" s="218"/>
      <c r="J71" s="17"/>
      <c r="K71" s="219"/>
      <c r="L71" s="218"/>
      <c r="M71" s="218"/>
      <c r="N71" s="119"/>
      <c r="O71" s="218"/>
    </row>
    <row r="72" spans="2:15" x14ac:dyDescent="0.25">
      <c r="B72" s="1160" t="s">
        <v>844</v>
      </c>
      <c r="C72" s="1160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2:15" x14ac:dyDescent="0.25">
      <c r="B73" s="220" t="s">
        <v>167</v>
      </c>
      <c r="C73" s="16"/>
      <c r="D73" s="119"/>
      <c r="E73" s="119"/>
      <c r="F73" s="119"/>
      <c r="G73" s="17"/>
      <c r="H73" s="17"/>
      <c r="I73" s="17"/>
      <c r="J73" s="17"/>
      <c r="K73" s="119"/>
      <c r="L73" s="119"/>
      <c r="M73" s="119"/>
      <c r="N73" s="119"/>
      <c r="O73" s="119"/>
    </row>
    <row r="74" spans="2:15" x14ac:dyDescent="0.25">
      <c r="B74" s="220" t="s">
        <v>1035</v>
      </c>
      <c r="C74" s="112"/>
      <c r="D74" s="217">
        <f>'[6]Rev_SP-12me'!AJ84</f>
        <v>6123.6103208733048</v>
      </c>
      <c r="E74" s="217">
        <f>'[6]Rev_SP-12me'!AL84</f>
        <v>2135.1194707588188</v>
      </c>
      <c r="F74" s="217">
        <f>F75+F84</f>
        <v>4449.2127116484835</v>
      </c>
      <c r="G74" s="218"/>
      <c r="H74" s="219"/>
      <c r="I74" s="218"/>
      <c r="J74" s="17"/>
      <c r="K74" s="217">
        <f>'[6]Rev_SP-12me'!AT84</f>
        <v>973.61447866602145</v>
      </c>
      <c r="L74" s="217">
        <f>'[6]Rev_SP-12me'!AU84</f>
        <v>3422.7898327743765</v>
      </c>
      <c r="M74" s="217">
        <f>'[6]Rev_SP-12me'!AW84</f>
        <v>14.3707876274232</v>
      </c>
      <c r="N74" s="119"/>
      <c r="O74" s="222">
        <f t="shared" ref="O74:O105" si="2">SUM(K74:N74)</f>
        <v>4410.7750990678205</v>
      </c>
    </row>
    <row r="75" spans="2:15" x14ac:dyDescent="0.25">
      <c r="B75" s="244" t="s">
        <v>1036</v>
      </c>
      <c r="C75" s="112"/>
      <c r="D75" s="233">
        <f>'[6]Rev_SP-12me'!AJ85</f>
        <v>5906.507442937479</v>
      </c>
      <c r="E75" s="233">
        <f>'[6]Rev_SP-12me'!AL85</f>
        <v>2135.1194707588188</v>
      </c>
      <c r="F75" s="233">
        <f>'[6]Rev_SP-12me'!AQ85</f>
        <v>4300.84260643587</v>
      </c>
      <c r="G75" s="222"/>
      <c r="H75" s="202"/>
      <c r="I75" s="222"/>
      <c r="J75" s="17"/>
      <c r="K75" s="233">
        <f>'[6]Rev_SP-12me'!AT85</f>
        <v>973.61447866602145</v>
      </c>
      <c r="L75" s="233">
        <f>'[6]Rev_SP-12me'!AU85</f>
        <v>3308.687037687474</v>
      </c>
      <c r="M75" s="233">
        <f>'[6]Rev_SP-12me'!AW85</f>
        <v>13.861294176887441</v>
      </c>
      <c r="N75" s="119"/>
      <c r="O75" s="222">
        <f t="shared" si="2"/>
        <v>4296.1628105303826</v>
      </c>
    </row>
    <row r="76" spans="2:15" ht="14.5" x14ac:dyDescent="0.25">
      <c r="B76" s="224" t="s">
        <v>1037</v>
      </c>
      <c r="C76" s="112"/>
      <c r="D76" s="241">
        <f>'[6]Rev_SP-12me'!AJ86</f>
        <v>4427.1531591134635</v>
      </c>
      <c r="E76" s="241">
        <f>'[6]Rev_SP-12me'!AL86</f>
        <v>2135.1194707588188</v>
      </c>
      <c r="F76" s="241">
        <f>'[6]Rev_SP-12me'!AQ86</f>
        <v>1395.1353238097349</v>
      </c>
      <c r="G76" s="238">
        <f>'[6]Rev_SP-12me'!O86</f>
        <v>475</v>
      </c>
      <c r="H76" s="248">
        <f>'[6]Rev_SP-12me'!P86</f>
        <v>7.65</v>
      </c>
      <c r="I76" s="238">
        <f>'[6]Rev_SP-12me'!AA86</f>
        <v>2000</v>
      </c>
      <c r="J76" s="17"/>
      <c r="K76" s="241">
        <f>'[6]Rev_SP-12me'!AT86</f>
        <v>973.61447866602145</v>
      </c>
      <c r="L76" s="241">
        <f>'[6]Rev_SP-12me'!AU86</f>
        <v>1067.2785227144473</v>
      </c>
      <c r="M76" s="241">
        <f>'[6]Rev_SP-12me'!AW86</f>
        <v>10.389569961176438</v>
      </c>
      <c r="N76" s="119"/>
      <c r="O76" s="222">
        <f t="shared" si="2"/>
        <v>2051.2825713416451</v>
      </c>
    </row>
    <row r="77" spans="2:15" ht="25.75" customHeight="1" x14ac:dyDescent="0.25">
      <c r="B77" s="243" t="s">
        <v>1038</v>
      </c>
      <c r="C77" s="16"/>
      <c r="D77" s="241">
        <f>'[6]Rev_SP-12me'!AJ87</f>
        <v>1274.2520674826333</v>
      </c>
      <c r="E77" s="241">
        <f>'[6]Rev_SP-12me'!AL87</f>
        <v>0</v>
      </c>
      <c r="F77" s="241">
        <f>'[6]Rev_SP-12me'!AQ87</f>
        <v>229.7385687450716</v>
      </c>
      <c r="G77" s="238">
        <f>'[6]Rev_SP-12me'!O87</f>
        <v>100</v>
      </c>
      <c r="H77" s="248">
        <f>'[6]Rev_SP-12me'!P87</f>
        <v>8</v>
      </c>
      <c r="I77" s="238">
        <f>'[6]Rev_SP-12me'!AA87</f>
        <v>2000</v>
      </c>
      <c r="J77" s="17"/>
      <c r="K77" s="241">
        <f>'[6]Rev_SP-12me'!AT87</f>
        <v>0</v>
      </c>
      <c r="L77" s="241">
        <f>'[6]Rev_SP-12me'!AU87</f>
        <v>183.79085499605728</v>
      </c>
      <c r="M77" s="241">
        <f>'[6]Rev_SP-12me'!AW87</f>
        <v>2.9903937197274719</v>
      </c>
      <c r="N77" s="17"/>
      <c r="O77" s="222">
        <f t="shared" si="2"/>
        <v>186.78124871578476</v>
      </c>
    </row>
    <row r="78" spans="2:15" ht="14.5" x14ac:dyDescent="0.25">
      <c r="B78" s="224" t="s">
        <v>1039</v>
      </c>
      <c r="C78" s="16"/>
      <c r="D78" s="241">
        <f>'[6]Rev_SP-12me'!AJ88</f>
        <v>0</v>
      </c>
      <c r="E78" s="241">
        <f>'[6]Rev_SP-12me'!AL88</f>
        <v>0</v>
      </c>
      <c r="F78" s="241">
        <f>'[6]Rev_SP-12me'!AQ88</f>
        <v>0.2011551785710059</v>
      </c>
      <c r="G78" s="238">
        <f>'[6]Rev_SP-12me'!O88</f>
        <v>0</v>
      </c>
      <c r="H78" s="248">
        <f>'[6]Rev_SP-12me'!P88</f>
        <v>7.65</v>
      </c>
      <c r="I78" s="238">
        <f>'[6]Rev_SP-12me'!AA88</f>
        <v>2000</v>
      </c>
      <c r="J78" s="17"/>
      <c r="K78" s="241">
        <f>'[6]Rev_SP-12me'!AT88</f>
        <v>0</v>
      </c>
      <c r="L78" s="241">
        <f>'[6]Rev_SP-12me'!AU88</f>
        <v>0.15388371160681952</v>
      </c>
      <c r="M78" s="241">
        <f>'[6]Rev_SP-12me'!AW88</f>
        <v>0</v>
      </c>
      <c r="N78" s="17"/>
      <c r="O78" s="222">
        <f t="shared" si="2"/>
        <v>0.15388371160681952</v>
      </c>
    </row>
    <row r="79" spans="2:15" ht="14.5" x14ac:dyDescent="0.25">
      <c r="B79" s="224" t="s">
        <v>1040</v>
      </c>
      <c r="C79" s="16"/>
      <c r="D79" s="241">
        <f>'[6]Rev_SP-12me'!AJ89</f>
        <v>0</v>
      </c>
      <c r="E79" s="241">
        <f>'[6]Rev_SP-12me'!AL89</f>
        <v>0</v>
      </c>
      <c r="F79" s="241">
        <f>'[6]Rev_SP-12me'!AQ89</f>
        <v>1.1104581810881604</v>
      </c>
      <c r="G79" s="238">
        <f>'[6]Rev_SP-12me'!O89</f>
        <v>0</v>
      </c>
      <c r="H79" s="248">
        <f>'[6]Rev_SP-12me'!P89</f>
        <v>7.3</v>
      </c>
      <c r="I79" s="238">
        <f>'[6]Rev_SP-12me'!AA89</f>
        <v>2000</v>
      </c>
      <c r="J79" s="17"/>
      <c r="K79" s="241">
        <f>'[6]Rev_SP-12me'!AT89</f>
        <v>0</v>
      </c>
      <c r="L79" s="241">
        <f>'[6]Rev_SP-12me'!AU89</f>
        <v>0.81063447219435714</v>
      </c>
      <c r="M79" s="241">
        <f>'[6]Rev_SP-12me'!AW89</f>
        <v>0</v>
      </c>
      <c r="N79" s="17"/>
      <c r="O79" s="222">
        <f t="shared" si="2"/>
        <v>0.81063447219435714</v>
      </c>
    </row>
    <row r="80" spans="2:15" ht="14.5" x14ac:dyDescent="0.25">
      <c r="B80" s="224" t="s">
        <v>1041</v>
      </c>
      <c r="C80" s="16"/>
      <c r="D80" s="241">
        <f>'[6]Rev_SP-12me'!AJ90</f>
        <v>205.10221634138276</v>
      </c>
      <c r="E80" s="241">
        <f>'[6]Rev_SP-12me'!AL90</f>
        <v>0</v>
      </c>
      <c r="F80" s="241">
        <f>'[6]Rev_SP-12me'!AQ90</f>
        <v>52.327441100789251</v>
      </c>
      <c r="G80" s="238">
        <f>'[6]Rev_SP-12me'!O90</f>
        <v>475</v>
      </c>
      <c r="H80" s="248">
        <f>'[6]Rev_SP-12me'!P90</f>
        <v>8.6</v>
      </c>
      <c r="I80" s="238">
        <f>'[6]Rev_SP-12me'!AA90</f>
        <v>2000</v>
      </c>
      <c r="J80" s="17"/>
      <c r="K80" s="241">
        <f>'[6]Rev_SP-12me'!AT90</f>
        <v>0</v>
      </c>
      <c r="L80" s="241">
        <f>'[6]Rev_SP-12me'!AU90</f>
        <v>45.001599346678759</v>
      </c>
      <c r="M80" s="241">
        <f>'[6]Rev_SP-12me'!AW90</f>
        <v>0.48133049598353139</v>
      </c>
      <c r="N80" s="17"/>
      <c r="O80" s="222">
        <f t="shared" si="2"/>
        <v>45.482929842662287</v>
      </c>
    </row>
    <row r="81" spans="2:15" ht="14.5" x14ac:dyDescent="0.25">
      <c r="B81" s="228" t="s">
        <v>1042</v>
      </c>
      <c r="C81" s="16"/>
      <c r="D81" s="241">
        <f>'[6]Rev_SP-12me'!AJ91</f>
        <v>0</v>
      </c>
      <c r="E81" s="241">
        <f>'[6]Rev_SP-12me'!AL91</f>
        <v>0</v>
      </c>
      <c r="F81" s="241">
        <f>'[6]Rev_SP-12me'!AQ91</f>
        <v>689.06094628813219</v>
      </c>
      <c r="G81" s="238">
        <f>'[6]Rev_SP-12me'!O91</f>
        <v>0</v>
      </c>
      <c r="H81" s="248">
        <f>'[6]Rev_SP-12me'!P91</f>
        <v>8.65</v>
      </c>
      <c r="I81" s="238">
        <f>'[6]Rev_SP-12me'!AA91</f>
        <v>2000</v>
      </c>
      <c r="J81" s="17"/>
      <c r="K81" s="241">
        <f>'[6]Rev_SP-12me'!AT91</f>
        <v>0</v>
      </c>
      <c r="L81" s="241">
        <f>'[6]Rev_SP-12me'!AU91</f>
        <v>596.03771853923433</v>
      </c>
      <c r="M81" s="241">
        <f>'[6]Rev_SP-12me'!AW91</f>
        <v>0</v>
      </c>
      <c r="N81" s="17"/>
      <c r="O81" s="222">
        <f t="shared" si="2"/>
        <v>596.03771853923433</v>
      </c>
    </row>
    <row r="82" spans="2:15" ht="14.5" x14ac:dyDescent="0.25">
      <c r="B82" s="228" t="s">
        <v>1043</v>
      </c>
      <c r="C82" s="16"/>
      <c r="D82" s="241">
        <f>'[6]Rev_SP-12me'!AJ92</f>
        <v>0</v>
      </c>
      <c r="E82" s="241">
        <f>'[6]Rev_SP-12me'!AL92</f>
        <v>0</v>
      </c>
      <c r="F82" s="241">
        <f>'[6]Rev_SP-12me'!AQ92</f>
        <v>649.95064837076995</v>
      </c>
      <c r="G82" s="238">
        <f>'[6]Rev_SP-12me'!O92</f>
        <v>0</v>
      </c>
      <c r="H82" s="248">
        <f>'[6]Rev_SP-12me'!P92</f>
        <v>8.65</v>
      </c>
      <c r="I82" s="238">
        <f>'[6]Rev_SP-12me'!AA92</f>
        <v>2000</v>
      </c>
      <c r="J82" s="17"/>
      <c r="K82" s="241">
        <f>'[6]Rev_SP-12me'!AT92</f>
        <v>0</v>
      </c>
      <c r="L82" s="241">
        <f>'[6]Rev_SP-12me'!AU92</f>
        <v>562.20731084071599</v>
      </c>
      <c r="M82" s="241">
        <f>'[6]Rev_SP-12me'!AW92</f>
        <v>0</v>
      </c>
      <c r="N82" s="17"/>
      <c r="O82" s="222">
        <f t="shared" si="2"/>
        <v>562.20731084071599</v>
      </c>
    </row>
    <row r="83" spans="2:15" ht="14.5" x14ac:dyDescent="0.25">
      <c r="B83" s="228" t="s">
        <v>1044</v>
      </c>
      <c r="C83" s="16"/>
      <c r="D83" s="241">
        <f>'[6]Rev_SP-12me'!AJ93</f>
        <v>0</v>
      </c>
      <c r="E83" s="241">
        <f>'[6]Rev_SP-12me'!AL93</f>
        <v>0</v>
      </c>
      <c r="F83" s="241">
        <f>'[6]Rev_SP-12me'!AQ93</f>
        <v>1283.3180647617132</v>
      </c>
      <c r="G83" s="238">
        <f>'[6]Rev_SP-12me'!O93</f>
        <v>0</v>
      </c>
      <c r="H83" s="248">
        <f>'[6]Rev_SP-12me'!P93</f>
        <v>6.65</v>
      </c>
      <c r="I83" s="238">
        <f>'[6]Rev_SP-12me'!AA93</f>
        <v>2000</v>
      </c>
      <c r="J83" s="17"/>
      <c r="K83" s="241">
        <f>'[6]Rev_SP-12me'!AT93</f>
        <v>0</v>
      </c>
      <c r="L83" s="241">
        <f>'[6]Rev_SP-12me'!AU93</f>
        <v>853.40651306653922</v>
      </c>
      <c r="M83" s="241">
        <f>'[6]Rev_SP-12me'!AW93</f>
        <v>0</v>
      </c>
      <c r="N83" s="17"/>
      <c r="O83" s="222">
        <f t="shared" si="2"/>
        <v>853.40651306653922</v>
      </c>
    </row>
    <row r="84" spans="2:15" x14ac:dyDescent="0.25">
      <c r="B84" s="220" t="s">
        <v>1045</v>
      </c>
      <c r="C84" s="16"/>
      <c r="D84" s="233">
        <f>'[6]Rev_SP-12me'!AJ94</f>
        <v>217.10287793582535</v>
      </c>
      <c r="E84" s="233">
        <f>'[6]Rev_SP-12me'!AL94</f>
        <v>0</v>
      </c>
      <c r="F84" s="233">
        <f>'[6]Rev_SP-12me'!AQ94</f>
        <v>148.37010521261385</v>
      </c>
      <c r="G84" s="222">
        <f>'[6]Rev_SP-12me'!O94</f>
        <v>0</v>
      </c>
      <c r="H84" s="202">
        <f>'[6]Rev_SP-12me'!P94</f>
        <v>0</v>
      </c>
      <c r="I84" s="222">
        <f>'[6]Rev_SP-12me'!AA94</f>
        <v>0</v>
      </c>
      <c r="J84" s="17"/>
      <c r="K84" s="233">
        <f>'[6]Rev_SP-12me'!AT94</f>
        <v>0</v>
      </c>
      <c r="L84" s="233">
        <f>'[6]Rev_SP-12me'!AU94</f>
        <v>114.1027950869026</v>
      </c>
      <c r="M84" s="233">
        <f>'[6]Rev_SP-12me'!AW94</f>
        <v>0.50949345053575934</v>
      </c>
      <c r="N84" s="17"/>
      <c r="O84" s="222">
        <f t="shared" si="2"/>
        <v>114.61228853743836</v>
      </c>
    </row>
    <row r="85" spans="2:15" ht="14.5" x14ac:dyDescent="0.25">
      <c r="B85" s="228" t="s">
        <v>1046</v>
      </c>
      <c r="C85" s="16"/>
      <c r="D85" s="221">
        <f>'[6]Rev_SP-12me'!AJ95</f>
        <v>217.10287793582535</v>
      </c>
      <c r="E85" s="221">
        <f>'[6]Rev_SP-12me'!AL95</f>
        <v>0</v>
      </c>
      <c r="F85" s="221">
        <f>'[6]Rev_SP-12me'!AQ95</f>
        <v>53.97906322767755</v>
      </c>
      <c r="G85" s="238">
        <f>'[6]Rev_SP-12me'!O95</f>
        <v>475</v>
      </c>
      <c r="H85" s="248">
        <f>'[6]Rev_SP-12me'!P95</f>
        <v>7.65</v>
      </c>
      <c r="I85" s="238">
        <f>'[6]Rev_SP-12me'!AA95</f>
        <v>2000</v>
      </c>
      <c r="J85" s="17"/>
      <c r="K85" s="221">
        <f>'[6]Rev_SP-12me'!AT95</f>
        <v>0</v>
      </c>
      <c r="L85" s="221">
        <f>'[6]Rev_SP-12me'!AU95</f>
        <v>41.293983369173326</v>
      </c>
      <c r="M85" s="221">
        <f>'[6]Rev_SP-12me'!AW95</f>
        <v>0.50949345053575934</v>
      </c>
      <c r="N85" s="17"/>
      <c r="O85" s="222">
        <f t="shared" si="2"/>
        <v>41.803476819709083</v>
      </c>
    </row>
    <row r="86" spans="2:15" ht="14.5" x14ac:dyDescent="0.25">
      <c r="B86" s="228" t="s">
        <v>1047</v>
      </c>
      <c r="C86" s="16"/>
      <c r="D86" s="221">
        <f>'[6]Rev_SP-12me'!AJ96</f>
        <v>0</v>
      </c>
      <c r="E86" s="221">
        <f>'[6]Rev_SP-12me'!AL96</f>
        <v>0</v>
      </c>
      <c r="F86" s="221">
        <f>'[6]Rev_SP-12me'!AQ96</f>
        <v>23.577353092478344</v>
      </c>
      <c r="G86" s="238">
        <f>'[6]Rev_SP-12me'!O96</f>
        <v>0</v>
      </c>
      <c r="H86" s="248">
        <f>'[6]Rev_SP-12me'!P96</f>
        <v>8.65</v>
      </c>
      <c r="I86" s="238">
        <f>'[6]Rev_SP-12me'!AA96</f>
        <v>2000</v>
      </c>
      <c r="J86" s="17"/>
      <c r="K86" s="221">
        <f>'[6]Rev_SP-12me'!AT96</f>
        <v>0</v>
      </c>
      <c r="L86" s="221">
        <f>'[6]Rev_SP-12me'!AU96</f>
        <v>20.394410424993769</v>
      </c>
      <c r="M86" s="221">
        <f>'[6]Rev_SP-12me'!AW96</f>
        <v>0</v>
      </c>
      <c r="N86" s="17"/>
      <c r="O86" s="222">
        <f t="shared" si="2"/>
        <v>20.394410424993769</v>
      </c>
    </row>
    <row r="87" spans="2:15" ht="14.5" x14ac:dyDescent="0.25">
      <c r="B87" s="228" t="s">
        <v>1048</v>
      </c>
      <c r="C87" s="16"/>
      <c r="D87" s="221">
        <f>'[6]Rev_SP-12me'!AJ97</f>
        <v>0</v>
      </c>
      <c r="E87" s="221">
        <f>'[6]Rev_SP-12me'!AL97</f>
        <v>0</v>
      </c>
      <c r="F87" s="221">
        <f>'[6]Rev_SP-12me'!AQ97</f>
        <v>26.61649089625482</v>
      </c>
      <c r="G87" s="238">
        <f>'[6]Rev_SP-12me'!O97</f>
        <v>0</v>
      </c>
      <c r="H87" s="248">
        <f>'[6]Rev_SP-12me'!P97</f>
        <v>8.65</v>
      </c>
      <c r="I87" s="238">
        <f>'[6]Rev_SP-12me'!AA97</f>
        <v>2000</v>
      </c>
      <c r="J87" s="17"/>
      <c r="K87" s="221">
        <f>'[6]Rev_SP-12me'!AT97</f>
        <v>0</v>
      </c>
      <c r="L87" s="221">
        <f>'[6]Rev_SP-12me'!AU97</f>
        <v>23.023264625260421</v>
      </c>
      <c r="M87" s="221">
        <f>'[6]Rev_SP-12me'!AW97</f>
        <v>0</v>
      </c>
      <c r="N87" s="17"/>
      <c r="O87" s="222">
        <f t="shared" si="2"/>
        <v>23.023264625260421</v>
      </c>
    </row>
    <row r="88" spans="2:15" ht="14.5" x14ac:dyDescent="0.25">
      <c r="B88" s="228" t="s">
        <v>1049</v>
      </c>
      <c r="C88" s="16"/>
      <c r="D88" s="221">
        <f>'[6]Rev_SP-12me'!AJ98</f>
        <v>0</v>
      </c>
      <c r="E88" s="221">
        <f>'[6]Rev_SP-12me'!AL98</f>
        <v>0</v>
      </c>
      <c r="F88" s="221">
        <f>'[6]Rev_SP-12me'!AQ98</f>
        <v>44.19719799620313</v>
      </c>
      <c r="G88" s="238">
        <f>'[6]Rev_SP-12me'!O98</f>
        <v>0</v>
      </c>
      <c r="H88" s="248">
        <f>'[6]Rev_SP-12me'!P98</f>
        <v>6.65</v>
      </c>
      <c r="I88" s="238">
        <f>'[6]Rev_SP-12me'!AA98</f>
        <v>2000</v>
      </c>
      <c r="J88" s="17"/>
      <c r="K88" s="221">
        <f>'[6]Rev_SP-12me'!AT98</f>
        <v>0</v>
      </c>
      <c r="L88" s="221">
        <f>'[6]Rev_SP-12me'!AU98</f>
        <v>29.391136667475081</v>
      </c>
      <c r="M88" s="221">
        <f>'[6]Rev_SP-12me'!AW98</f>
        <v>0</v>
      </c>
      <c r="N88" s="17"/>
      <c r="O88" s="222">
        <f t="shared" si="2"/>
        <v>29.391136667475081</v>
      </c>
    </row>
    <row r="89" spans="2:15" x14ac:dyDescent="0.25">
      <c r="B89" s="220" t="s">
        <v>1050</v>
      </c>
      <c r="C89" s="16"/>
      <c r="D89" s="217">
        <f>'[6]Rev_SP-12me'!AJ100</f>
        <v>0</v>
      </c>
      <c r="E89" s="217">
        <f>'[6]Rev_SP-12me'!AL100</f>
        <v>14.713714555529192</v>
      </c>
      <c r="F89" s="217">
        <f>'[6]Rev_SP-12me'!AQ100</f>
        <v>42.207288351517946</v>
      </c>
      <c r="G89" s="218">
        <f>'[6]Rev_SP-12me'!O100</f>
        <v>0</v>
      </c>
      <c r="H89" s="219">
        <f>'[6]Rev_SP-12me'!P100</f>
        <v>0</v>
      </c>
      <c r="I89" s="218">
        <f>'[6]Rev_SP-12me'!AA100</f>
        <v>8000</v>
      </c>
      <c r="J89" s="17"/>
      <c r="K89" s="217">
        <f>'[6]Rev_SP-12me'!AT100</f>
        <v>6.7094538373213117</v>
      </c>
      <c r="L89" s="217">
        <f>'[6]Rev_SP-12me'!AU100</f>
        <v>32.524201015561495</v>
      </c>
      <c r="M89" s="217">
        <f>'[6]Rev_SP-12me'!AW100</f>
        <v>0</v>
      </c>
      <c r="N89" s="17"/>
      <c r="O89" s="222">
        <f t="shared" si="2"/>
        <v>39.233654852882808</v>
      </c>
    </row>
    <row r="90" spans="2:15" ht="14.5" x14ac:dyDescent="0.25">
      <c r="B90" s="224" t="s">
        <v>1051</v>
      </c>
      <c r="C90" s="16"/>
      <c r="D90" s="221">
        <f>'[6]Rev_SP-12me'!AJ101</f>
        <v>0</v>
      </c>
      <c r="E90" s="221">
        <f>'[6]Rev_SP-12me'!AL101</f>
        <v>14.713714555529192</v>
      </c>
      <c r="F90" s="221">
        <f>'[6]Rev_SP-12me'!AQ101</f>
        <v>18.33140168046792</v>
      </c>
      <c r="G90" s="238">
        <f>'[6]Rev_SP-12me'!O101</f>
        <v>475</v>
      </c>
      <c r="H90" s="248">
        <f>'[6]Rev_SP-12me'!P101</f>
        <v>7.65</v>
      </c>
      <c r="I90" s="238">
        <f>'[6]Rev_SP-12me'!AA101</f>
        <v>2000</v>
      </c>
      <c r="J90" s="17"/>
      <c r="K90" s="221">
        <f>'[6]Rev_SP-12me'!AT101</f>
        <v>6.7094538373213117</v>
      </c>
      <c r="L90" s="221">
        <f>'[6]Rev_SP-12me'!AU101</f>
        <v>14.023522285557959</v>
      </c>
      <c r="M90" s="221">
        <f>'[6]Rev_SP-12me'!AW101</f>
        <v>0</v>
      </c>
      <c r="N90" s="17"/>
      <c r="O90" s="222">
        <f t="shared" si="2"/>
        <v>20.732976122879272</v>
      </c>
    </row>
    <row r="91" spans="2:15" ht="14.5" x14ac:dyDescent="0.25">
      <c r="B91" s="224" t="s">
        <v>1052</v>
      </c>
      <c r="C91" s="16"/>
      <c r="D91" s="221">
        <f>'[6]Rev_SP-12me'!AJ102</f>
        <v>0</v>
      </c>
      <c r="E91" s="221">
        <f>'[6]Rev_SP-12me'!AL102</f>
        <v>0</v>
      </c>
      <c r="F91" s="221">
        <f>'[6]Rev_SP-12me'!AQ102</f>
        <v>6.128294236545397</v>
      </c>
      <c r="G91" s="238">
        <f>'[6]Rev_SP-12me'!O102</f>
        <v>0</v>
      </c>
      <c r="H91" s="248">
        <f>'[6]Rev_SP-12me'!P102</f>
        <v>8.65</v>
      </c>
      <c r="I91" s="238">
        <f>'[6]Rev_SP-12me'!AA102</f>
        <v>2000</v>
      </c>
      <c r="J91" s="17"/>
      <c r="K91" s="221">
        <f>'[6]Rev_SP-12me'!AT102</f>
        <v>0</v>
      </c>
      <c r="L91" s="221">
        <f>'[6]Rev_SP-12me'!AU102</f>
        <v>5.3009745146117684</v>
      </c>
      <c r="M91" s="221">
        <f>'[6]Rev_SP-12me'!AW102</f>
        <v>0</v>
      </c>
      <c r="N91" s="17"/>
      <c r="O91" s="222">
        <f t="shared" si="2"/>
        <v>5.3009745146117684</v>
      </c>
    </row>
    <row r="92" spans="2:15" ht="14.5" x14ac:dyDescent="0.25">
      <c r="B92" s="224" t="s">
        <v>1053</v>
      </c>
      <c r="C92" s="16"/>
      <c r="D92" s="221">
        <f>'[6]Rev_SP-12me'!AJ103</f>
        <v>0</v>
      </c>
      <c r="E92" s="221">
        <f>'[6]Rev_SP-12me'!AL103</f>
        <v>0</v>
      </c>
      <c r="F92" s="221">
        <f>'[6]Rev_SP-12me'!AQ103</f>
        <v>6.9877762322309467</v>
      </c>
      <c r="G92" s="238">
        <f>'[6]Rev_SP-12me'!O103</f>
        <v>0</v>
      </c>
      <c r="H92" s="248">
        <f>'[6]Rev_SP-12me'!P103</f>
        <v>8.65</v>
      </c>
      <c r="I92" s="238">
        <f>'[6]Rev_SP-12me'!AA103</f>
        <v>2000</v>
      </c>
      <c r="J92" s="17"/>
      <c r="K92" s="221">
        <f>'[6]Rev_SP-12me'!AT103</f>
        <v>0</v>
      </c>
      <c r="L92" s="221">
        <f>'[6]Rev_SP-12me'!AU103</f>
        <v>6.0444264408797697</v>
      </c>
      <c r="M92" s="221">
        <f>'[6]Rev_SP-12me'!AW103</f>
        <v>0</v>
      </c>
      <c r="N92" s="17"/>
      <c r="O92" s="222">
        <f t="shared" si="2"/>
        <v>6.0444264408797697</v>
      </c>
    </row>
    <row r="93" spans="2:15" ht="14.5" x14ac:dyDescent="0.25">
      <c r="B93" s="224" t="s">
        <v>1054</v>
      </c>
      <c r="C93" s="16"/>
      <c r="D93" s="221">
        <f>'[6]Rev_SP-12me'!AJ104</f>
        <v>0</v>
      </c>
      <c r="E93" s="221">
        <f>'[6]Rev_SP-12me'!AL104</f>
        <v>0</v>
      </c>
      <c r="F93" s="221">
        <f>'[6]Rev_SP-12me'!AQ104</f>
        <v>10.759816202273683</v>
      </c>
      <c r="G93" s="238">
        <f>'[6]Rev_SP-12me'!O104</f>
        <v>0</v>
      </c>
      <c r="H93" s="248">
        <f>'[6]Rev_SP-12me'!P104</f>
        <v>6.65</v>
      </c>
      <c r="I93" s="238">
        <f>'[6]Rev_SP-12me'!AA104</f>
        <v>2000</v>
      </c>
      <c r="J93" s="17"/>
      <c r="K93" s="221">
        <f>'[6]Rev_SP-12me'!AT104</f>
        <v>0</v>
      </c>
      <c r="L93" s="221">
        <f>'[6]Rev_SP-12me'!AU104</f>
        <v>7.1552777745119993</v>
      </c>
      <c r="M93" s="221">
        <f>'[6]Rev_SP-12me'!AW104</f>
        <v>0</v>
      </c>
      <c r="N93" s="17"/>
      <c r="O93" s="222">
        <f t="shared" si="2"/>
        <v>7.1552777745119993</v>
      </c>
    </row>
    <row r="94" spans="2:15" x14ac:dyDescent="0.25">
      <c r="B94" s="220" t="s">
        <v>1055</v>
      </c>
      <c r="C94" s="16"/>
      <c r="D94" s="217">
        <f>'[6]Rev_SP-12me'!AJ99</f>
        <v>0</v>
      </c>
      <c r="E94" s="217">
        <f>'[6]Rev_SP-12me'!AL99</f>
        <v>0</v>
      </c>
      <c r="F94" s="217">
        <f>'[6]Rev_SP-12me'!AQ99</f>
        <v>0.14000000000000001</v>
      </c>
      <c r="G94" s="218">
        <f>'[6]Rev_SP-12me'!O99</f>
        <v>475</v>
      </c>
      <c r="H94" s="219">
        <f>'[6]Rev_SP-12me'!P99</f>
        <v>7.65</v>
      </c>
      <c r="I94" s="218">
        <f>'[6]Rev_SP-12me'!AA99</f>
        <v>2000</v>
      </c>
      <c r="J94" s="17"/>
      <c r="K94" s="217">
        <f>'[6]Rev_SP-12me'!AT99</f>
        <v>0</v>
      </c>
      <c r="L94" s="217">
        <f>'[6]Rev_SP-12me'!AU99</f>
        <v>0.10710000000000001</v>
      </c>
      <c r="M94" s="217">
        <f>'[6]Rev_SP-12me'!AW99</f>
        <v>0</v>
      </c>
      <c r="N94" s="17"/>
      <c r="O94" s="222">
        <f t="shared" si="2"/>
        <v>0.10710000000000001</v>
      </c>
    </row>
    <row r="95" spans="2:15" x14ac:dyDescent="0.25">
      <c r="B95" s="220" t="s">
        <v>1056</v>
      </c>
      <c r="C95" s="16"/>
      <c r="D95" s="217">
        <f>'[6]Rev_SP-12me'!AJ105</f>
        <v>4829.0214883510516</v>
      </c>
      <c r="E95" s="217">
        <f>'[6]Rev_SP-12me'!AL105</f>
        <v>1086.972639033999</v>
      </c>
      <c r="F95" s="217">
        <f>'[6]Rev_SP-12me'!AQ105</f>
        <v>2334.2260419710574</v>
      </c>
      <c r="G95" s="218">
        <f>'[6]Rev_SP-12me'!O105</f>
        <v>0</v>
      </c>
      <c r="H95" s="219">
        <f>'[6]Rev_SP-12me'!P105</f>
        <v>0</v>
      </c>
      <c r="I95" s="218">
        <f>'[6]Rev_SP-12me'!AA105</f>
        <v>0</v>
      </c>
      <c r="J95" s="17"/>
      <c r="K95" s="217">
        <f>'[6]Rev_SP-12me'!AT105</f>
        <v>495.65952339950354</v>
      </c>
      <c r="L95" s="217">
        <f>'[6]Rev_SP-12me'!AU105</f>
        <v>2076.0340338903993</v>
      </c>
      <c r="M95" s="217">
        <f>'[6]Rev_SP-12me'!AW105</f>
        <v>11.232305762915495</v>
      </c>
      <c r="N95" s="17"/>
      <c r="O95" s="222">
        <f t="shared" si="2"/>
        <v>2582.9258630528184</v>
      </c>
    </row>
    <row r="96" spans="2:15" ht="14.5" x14ac:dyDescent="0.25">
      <c r="B96" s="224" t="s">
        <v>1051</v>
      </c>
      <c r="C96" s="16"/>
      <c r="D96" s="221">
        <f>'[6]Rev_SP-12me'!AJ106</f>
        <v>4829.0214883510516</v>
      </c>
      <c r="E96" s="221">
        <f>'[6]Rev_SP-12me'!AL106</f>
        <v>1086.972639033999</v>
      </c>
      <c r="F96" s="221">
        <f>'[6]Rev_SP-12me'!AQ106</f>
        <v>1029.3977420722431</v>
      </c>
      <c r="G96" s="238">
        <f>'[6]Rev_SP-12me'!O106</f>
        <v>475</v>
      </c>
      <c r="H96" s="248">
        <f>'[6]Rev_SP-12me'!P106</f>
        <v>8.8000000000000007</v>
      </c>
      <c r="I96" s="238">
        <f>'[6]Rev_SP-12me'!AA106</f>
        <v>2000</v>
      </c>
      <c r="J96" s="17"/>
      <c r="K96" s="221">
        <f>'[6]Rev_SP-12me'!AT106</f>
        <v>495.65952339950354</v>
      </c>
      <c r="L96" s="221">
        <f>'[6]Rev_SP-12me'!AU106</f>
        <v>905.87001302357407</v>
      </c>
      <c r="M96" s="221">
        <f>'[6]Rev_SP-12me'!AW106</f>
        <v>11.232305762915495</v>
      </c>
      <c r="N96" s="17"/>
      <c r="O96" s="222">
        <f t="shared" si="2"/>
        <v>1412.7618421859931</v>
      </c>
    </row>
    <row r="97" spans="2:15" ht="14.5" x14ac:dyDescent="0.25">
      <c r="B97" s="224" t="s">
        <v>1052</v>
      </c>
      <c r="C97" s="16"/>
      <c r="D97" s="221">
        <f>'[6]Rev_SP-12me'!AJ107</f>
        <v>0</v>
      </c>
      <c r="E97" s="221">
        <f>'[6]Rev_SP-12me'!AL107</f>
        <v>0</v>
      </c>
      <c r="F97" s="221">
        <f>'[6]Rev_SP-12me'!AQ107</f>
        <v>447.68468908999716</v>
      </c>
      <c r="G97" s="238">
        <f>'[6]Rev_SP-12me'!O107</f>
        <v>0</v>
      </c>
      <c r="H97" s="248">
        <f>'[6]Rev_SP-12me'!P107</f>
        <v>9.8000000000000007</v>
      </c>
      <c r="I97" s="238">
        <f>'[6]Rev_SP-12me'!AA107</f>
        <v>2000</v>
      </c>
      <c r="J97" s="17"/>
      <c r="K97" s="221">
        <f>'[6]Rev_SP-12me'!AT107</f>
        <v>0</v>
      </c>
      <c r="L97" s="221">
        <f>'[6]Rev_SP-12me'!AU107</f>
        <v>438.73099530819729</v>
      </c>
      <c r="M97" s="221">
        <f>'[6]Rev_SP-12me'!AW107</f>
        <v>0</v>
      </c>
      <c r="N97" s="17"/>
      <c r="O97" s="222">
        <f t="shared" si="2"/>
        <v>438.73099530819729</v>
      </c>
    </row>
    <row r="98" spans="2:15" ht="14.5" x14ac:dyDescent="0.25">
      <c r="B98" s="224" t="s">
        <v>1053</v>
      </c>
      <c r="C98" s="16"/>
      <c r="D98" s="221">
        <f>'[6]Rev_SP-12me'!AJ108</f>
        <v>0</v>
      </c>
      <c r="E98" s="221">
        <f>'[6]Rev_SP-12me'!AL108</f>
        <v>0</v>
      </c>
      <c r="F98" s="221">
        <f>'[6]Rev_SP-12me'!AQ108</f>
        <v>314.3050456387524</v>
      </c>
      <c r="G98" s="238">
        <f>'[6]Rev_SP-12me'!O108</f>
        <v>0</v>
      </c>
      <c r="H98" s="248">
        <f>'[6]Rev_SP-12me'!P108</f>
        <v>9.8000000000000007</v>
      </c>
      <c r="I98" s="238">
        <f>'[6]Rev_SP-12me'!AA108</f>
        <v>2000</v>
      </c>
      <c r="J98" s="17"/>
      <c r="K98" s="221">
        <f>'[6]Rev_SP-12me'!AT108</f>
        <v>0</v>
      </c>
      <c r="L98" s="221">
        <f>'[6]Rev_SP-12me'!AU108</f>
        <v>308.01894472597735</v>
      </c>
      <c r="M98" s="221">
        <f>'[6]Rev_SP-12me'!AW108</f>
        <v>0</v>
      </c>
      <c r="N98" s="17"/>
      <c r="O98" s="222">
        <f t="shared" si="2"/>
        <v>308.01894472597735</v>
      </c>
    </row>
    <row r="99" spans="2:15" ht="14.5" x14ac:dyDescent="0.25">
      <c r="B99" s="224" t="s">
        <v>1054</v>
      </c>
      <c r="C99" s="16"/>
      <c r="D99" s="221">
        <f>'[6]Rev_SP-12me'!AJ109</f>
        <v>0</v>
      </c>
      <c r="E99" s="221">
        <f>'[6]Rev_SP-12me'!AL109</f>
        <v>0</v>
      </c>
      <c r="F99" s="221">
        <f>'[6]Rev_SP-12me'!AQ109</f>
        <v>542.83856517006461</v>
      </c>
      <c r="G99" s="238">
        <f>'[6]Rev_SP-12me'!O109</f>
        <v>0</v>
      </c>
      <c r="H99" s="248">
        <f>'[6]Rev_SP-12me'!P109</f>
        <v>7.8</v>
      </c>
      <c r="I99" s="238">
        <f>'[6]Rev_SP-12me'!AA109</f>
        <v>2000</v>
      </c>
      <c r="J99" s="17"/>
      <c r="K99" s="221">
        <f>'[6]Rev_SP-12me'!AT109</f>
        <v>0</v>
      </c>
      <c r="L99" s="221">
        <f>'[6]Rev_SP-12me'!AU109</f>
        <v>423.41408083265043</v>
      </c>
      <c r="M99" s="221">
        <f>'[6]Rev_SP-12me'!AW109</f>
        <v>0</v>
      </c>
      <c r="N99" s="17"/>
      <c r="O99" s="222">
        <f t="shared" si="2"/>
        <v>423.41408083265043</v>
      </c>
    </row>
    <row r="100" spans="2:15" x14ac:dyDescent="0.25">
      <c r="B100" s="220" t="s">
        <v>1057</v>
      </c>
      <c r="C100" s="16"/>
      <c r="D100" s="217">
        <f>'[6]Rev_SP-12me'!AJ110</f>
        <v>0</v>
      </c>
      <c r="E100" s="217">
        <f>'[6]Rev_SP-12me'!AL110</f>
        <v>0</v>
      </c>
      <c r="F100" s="217">
        <f>'[6]Rev_SP-12me'!AQ110</f>
        <v>0.26417874434646671</v>
      </c>
      <c r="G100" s="218">
        <f>'[6]Rev_SP-12me'!O110</f>
        <v>0</v>
      </c>
      <c r="H100" s="219">
        <f>'[6]Rev_SP-12me'!P110</f>
        <v>0</v>
      </c>
      <c r="I100" s="218">
        <f>'[6]Rev_SP-12me'!AA110</f>
        <v>8000</v>
      </c>
      <c r="J100" s="17"/>
      <c r="K100" s="217">
        <f>'[6]Rev_SP-12me'!AT110</f>
        <v>0</v>
      </c>
      <c r="L100" s="217">
        <f>'[6]Rev_SP-12me'!AU110</f>
        <v>0.13224909815842573</v>
      </c>
      <c r="M100" s="217">
        <f>'[6]Rev_SP-12me'!AW110</f>
        <v>0</v>
      </c>
      <c r="N100" s="17"/>
      <c r="O100" s="222">
        <f t="shared" si="2"/>
        <v>0.13224909815842573</v>
      </c>
    </row>
    <row r="101" spans="2:15" ht="14.5" x14ac:dyDescent="0.25">
      <c r="B101" s="224" t="s">
        <v>1051</v>
      </c>
      <c r="C101" s="16"/>
      <c r="D101" s="221">
        <f>'[6]Rev_SP-12me'!AJ111</f>
        <v>0</v>
      </c>
      <c r="E101" s="221">
        <f>'[6]Rev_SP-12me'!AL111</f>
        <v>0</v>
      </c>
      <c r="F101" s="221">
        <f>'[6]Rev_SP-12me'!AQ111</f>
        <v>0.14872324278616381</v>
      </c>
      <c r="G101" s="238">
        <f>'[6]Rev_SP-12me'!O111</f>
        <v>260</v>
      </c>
      <c r="H101" s="248">
        <f>'[6]Rev_SP-12me'!P111</f>
        <v>5</v>
      </c>
      <c r="I101" s="238">
        <f>'[6]Rev_SP-12me'!AA111</f>
        <v>2000</v>
      </c>
      <c r="J101" s="17"/>
      <c r="K101" s="221">
        <f>'[6]Rev_SP-12me'!AT111</f>
        <v>0</v>
      </c>
      <c r="L101" s="221">
        <f>'[6]Rev_SP-12me'!AU111</f>
        <v>7.4361621393081903E-2</v>
      </c>
      <c r="M101" s="221">
        <f>'[6]Rev_SP-12me'!AW111</f>
        <v>0</v>
      </c>
      <c r="N101" s="17"/>
      <c r="O101" s="222">
        <f t="shared" si="2"/>
        <v>7.4361621393081903E-2</v>
      </c>
    </row>
    <row r="102" spans="2:15" ht="14.5" x14ac:dyDescent="0.25">
      <c r="B102" s="224" t="s">
        <v>1052</v>
      </c>
      <c r="C102" s="16"/>
      <c r="D102" s="221">
        <f>'[6]Rev_SP-12me'!AJ112</f>
        <v>0</v>
      </c>
      <c r="E102" s="221">
        <f>'[6]Rev_SP-12me'!AL112</f>
        <v>0</v>
      </c>
      <c r="F102" s="221">
        <f>'[6]Rev_SP-12me'!AQ112</f>
        <v>2.9448867738970316E-2</v>
      </c>
      <c r="G102" s="238">
        <f>'[6]Rev_SP-12me'!O112</f>
        <v>0</v>
      </c>
      <c r="H102" s="248">
        <f>'[6]Rev_SP-12me'!P112</f>
        <v>6</v>
      </c>
      <c r="I102" s="238">
        <f>'[6]Rev_SP-12me'!AA112</f>
        <v>2000</v>
      </c>
      <c r="J102" s="17"/>
      <c r="K102" s="221">
        <f>'[6]Rev_SP-12me'!AT112</f>
        <v>0</v>
      </c>
      <c r="L102" s="221">
        <f>'[6]Rev_SP-12me'!AU112</f>
        <v>1.766932064338219E-2</v>
      </c>
      <c r="M102" s="221">
        <f>'[6]Rev_SP-12me'!AW112</f>
        <v>0</v>
      </c>
      <c r="N102" s="17"/>
      <c r="O102" s="222">
        <f t="shared" si="2"/>
        <v>1.766932064338219E-2</v>
      </c>
    </row>
    <row r="103" spans="2:15" ht="14.5" x14ac:dyDescent="0.25">
      <c r="B103" s="224" t="s">
        <v>1053</v>
      </c>
      <c r="C103" s="16"/>
      <c r="D103" s="221">
        <f>'[6]Rev_SP-12me'!AJ113</f>
        <v>0</v>
      </c>
      <c r="E103" s="221">
        <f>'[6]Rev_SP-12me'!AL113</f>
        <v>0</v>
      </c>
      <c r="F103" s="221">
        <f>'[6]Rev_SP-12me'!AQ113</f>
        <v>2.9077512967143039E-2</v>
      </c>
      <c r="G103" s="238">
        <f>'[6]Rev_SP-12me'!O113</f>
        <v>0</v>
      </c>
      <c r="H103" s="248">
        <f>'[6]Rev_SP-12me'!P113</f>
        <v>6</v>
      </c>
      <c r="I103" s="238">
        <f>'[6]Rev_SP-12me'!AA113</f>
        <v>2000</v>
      </c>
      <c r="J103" s="17"/>
      <c r="K103" s="221">
        <f>'[6]Rev_SP-12me'!AT113</f>
        <v>0</v>
      </c>
      <c r="L103" s="221">
        <f>'[6]Rev_SP-12me'!AU113</f>
        <v>1.7446507780285826E-2</v>
      </c>
      <c r="M103" s="221">
        <f>'[6]Rev_SP-12me'!AW113</f>
        <v>0</v>
      </c>
      <c r="N103" s="17"/>
      <c r="O103" s="222">
        <f t="shared" si="2"/>
        <v>1.7446507780285826E-2</v>
      </c>
    </row>
    <row r="104" spans="2:15" ht="14.5" x14ac:dyDescent="0.25">
      <c r="B104" s="224" t="s">
        <v>1054</v>
      </c>
      <c r="C104" s="16"/>
      <c r="D104" s="221">
        <f>'[6]Rev_SP-12me'!AJ114</f>
        <v>0</v>
      </c>
      <c r="E104" s="221">
        <f>'[6]Rev_SP-12me'!AL114</f>
        <v>0</v>
      </c>
      <c r="F104" s="221">
        <f>'[6]Rev_SP-12me'!AQ114</f>
        <v>5.6929120854189538E-2</v>
      </c>
      <c r="G104" s="238">
        <f>'[6]Rev_SP-12me'!O114</f>
        <v>0</v>
      </c>
      <c r="H104" s="248">
        <f>'[6]Rev_SP-12me'!P114</f>
        <v>4</v>
      </c>
      <c r="I104" s="238">
        <f>'[6]Rev_SP-12me'!AA114</f>
        <v>2000</v>
      </c>
      <c r="J104" s="17"/>
      <c r="K104" s="221">
        <f>'[6]Rev_SP-12me'!AT114</f>
        <v>0</v>
      </c>
      <c r="L104" s="221">
        <f>'[6]Rev_SP-12me'!AU114</f>
        <v>2.2771648341675815E-2</v>
      </c>
      <c r="M104" s="221">
        <f>'[6]Rev_SP-12me'!AW114</f>
        <v>0</v>
      </c>
      <c r="N104" s="17"/>
      <c r="O104" s="222">
        <f t="shared" si="2"/>
        <v>2.2771648341675815E-2</v>
      </c>
    </row>
    <row r="105" spans="2:15" x14ac:dyDescent="0.25">
      <c r="B105" s="220" t="s">
        <v>1058</v>
      </c>
      <c r="C105" s="16"/>
      <c r="D105" s="217">
        <f>'[6]Rev_SP-12me'!AJ115</f>
        <v>11.916666666666666</v>
      </c>
      <c r="E105" s="217">
        <f>'[6]Rev_SP-12me'!AL115</f>
        <v>1.4032114183764495</v>
      </c>
      <c r="F105" s="217">
        <f>'[6]Rev_SP-12me'!AQ115</f>
        <v>5.27</v>
      </c>
      <c r="G105" s="218">
        <f>'[6]Rev_SP-12me'!O115</f>
        <v>0</v>
      </c>
      <c r="H105" s="219">
        <f>'[6]Rev_SP-12me'!P115</f>
        <v>0</v>
      </c>
      <c r="I105" s="218">
        <f>'[6]Rev_SP-12me'!AA115</f>
        <v>0</v>
      </c>
      <c r="J105" s="17"/>
      <c r="K105" s="217">
        <f>'[6]Rev_SP-12me'!AT115</f>
        <v>0.63986440677966105</v>
      </c>
      <c r="L105" s="217">
        <f>'[6]Rev_SP-12me'!AU115</f>
        <v>3.9753184036397911</v>
      </c>
      <c r="M105" s="217">
        <f>'[6]Rev_SP-12me'!AW115</f>
        <v>2.8037446127725848E-2</v>
      </c>
      <c r="N105" s="17"/>
      <c r="O105" s="222">
        <f t="shared" si="2"/>
        <v>4.6432202565471785</v>
      </c>
    </row>
    <row r="106" spans="2:15" ht="14.5" x14ac:dyDescent="0.25">
      <c r="B106" s="224" t="s">
        <v>1051</v>
      </c>
      <c r="C106" s="16"/>
      <c r="D106" s="221">
        <f>'[6]Rev_SP-12me'!AJ116</f>
        <v>11.916666666666666</v>
      </c>
      <c r="E106" s="221">
        <f>'[6]Rev_SP-12me'!AL116</f>
        <v>1.4032114183764495</v>
      </c>
      <c r="F106" s="221">
        <f>'[6]Rev_SP-12me'!AQ116</f>
        <v>1.4242302780358085</v>
      </c>
      <c r="G106" s="238">
        <f>'[6]Rev_SP-12me'!O116</f>
        <v>475</v>
      </c>
      <c r="H106" s="248">
        <f>'[6]Rev_SP-12me'!P116</f>
        <v>8.5</v>
      </c>
      <c r="I106" s="238">
        <f>'[6]Rev_SP-12me'!AA116</f>
        <v>2000</v>
      </c>
      <c r="J106" s="17"/>
      <c r="K106" s="221">
        <f>'[6]Rev_SP-12me'!AT116</f>
        <v>0.63986440677966105</v>
      </c>
      <c r="L106" s="221">
        <f>'[6]Rev_SP-12me'!AU116</f>
        <v>1.2105957363304372</v>
      </c>
      <c r="M106" s="221">
        <f>'[6]Rev_SP-12me'!AW116</f>
        <v>2.8037446127725848E-2</v>
      </c>
      <c r="N106" s="17"/>
      <c r="O106" s="222">
        <f t="shared" ref="O106:O124" si="3">SUM(K106:N106)</f>
        <v>1.878497589237824</v>
      </c>
    </row>
    <row r="107" spans="2:15" ht="14.5" x14ac:dyDescent="0.25">
      <c r="B107" s="224" t="s">
        <v>1052</v>
      </c>
      <c r="C107" s="16"/>
      <c r="D107" s="221">
        <f>'[6]Rev_SP-12me'!AJ117</f>
        <v>0</v>
      </c>
      <c r="E107" s="221">
        <f>'[6]Rev_SP-12me'!AL117</f>
        <v>0</v>
      </c>
      <c r="F107" s="221">
        <f>'[6]Rev_SP-12me'!AQ117</f>
        <v>1.1948504303824949</v>
      </c>
      <c r="G107" s="238">
        <f>'[6]Rev_SP-12me'!O117</f>
        <v>0</v>
      </c>
      <c r="H107" s="248">
        <f>'[6]Rev_SP-12me'!P117</f>
        <v>9.5</v>
      </c>
      <c r="I107" s="238">
        <f>'[6]Rev_SP-12me'!AA117</f>
        <v>2000</v>
      </c>
      <c r="J107" s="17"/>
      <c r="K107" s="221">
        <f>'[6]Rev_SP-12me'!AT117</f>
        <v>0</v>
      </c>
      <c r="L107" s="221">
        <f>'[6]Rev_SP-12me'!AU117</f>
        <v>1.1351079088633702</v>
      </c>
      <c r="M107" s="221">
        <f>'[6]Rev_SP-12me'!AW117</f>
        <v>0</v>
      </c>
      <c r="N107" s="17"/>
      <c r="O107" s="222">
        <f t="shared" si="3"/>
        <v>1.1351079088633702</v>
      </c>
    </row>
    <row r="108" spans="2:15" ht="14.5" x14ac:dyDescent="0.25">
      <c r="B108" s="224" t="s">
        <v>1053</v>
      </c>
      <c r="C108" s="16"/>
      <c r="D108" s="221">
        <f>'[6]Rev_SP-12me'!AJ118</f>
        <v>0</v>
      </c>
      <c r="E108" s="221">
        <f>'[6]Rev_SP-12me'!AL118</f>
        <v>0</v>
      </c>
      <c r="F108" s="221">
        <f>'[6]Rev_SP-12me'!AQ118</f>
        <v>0.62677854901981522</v>
      </c>
      <c r="G108" s="238">
        <f>'[6]Rev_SP-12me'!O118</f>
        <v>0</v>
      </c>
      <c r="H108" s="248">
        <f>'[6]Rev_SP-12me'!P118</f>
        <v>9.5</v>
      </c>
      <c r="I108" s="238">
        <f>'[6]Rev_SP-12me'!AA118</f>
        <v>2000</v>
      </c>
      <c r="J108" s="17"/>
      <c r="K108" s="221">
        <f>'[6]Rev_SP-12me'!AT118</f>
        <v>0</v>
      </c>
      <c r="L108" s="221">
        <f>'[6]Rev_SP-12me'!AU118</f>
        <v>1.0725848397073674</v>
      </c>
      <c r="M108" s="221">
        <f>'[6]Rev_SP-12me'!AW118</f>
        <v>0</v>
      </c>
      <c r="N108" s="17"/>
      <c r="O108" s="222">
        <f t="shared" si="3"/>
        <v>1.0725848397073674</v>
      </c>
    </row>
    <row r="109" spans="2:15" ht="14.5" x14ac:dyDescent="0.25">
      <c r="B109" s="224" t="s">
        <v>1054</v>
      </c>
      <c r="C109" s="16"/>
      <c r="D109" s="221">
        <f>'[6]Rev_SP-12me'!AJ119</f>
        <v>0</v>
      </c>
      <c r="E109" s="221">
        <f>'[6]Rev_SP-12me'!AL119</f>
        <v>0</v>
      </c>
      <c r="F109" s="221">
        <f>'[6]Rev_SP-12me'!AQ119</f>
        <v>2.0241407425618809</v>
      </c>
      <c r="G109" s="238">
        <f>'[6]Rev_SP-12me'!O119</f>
        <v>0</v>
      </c>
      <c r="H109" s="248">
        <f>'[6]Rev_SP-12me'!P119</f>
        <v>7.5</v>
      </c>
      <c r="I109" s="238">
        <f>'[6]Rev_SP-12me'!AA119</f>
        <v>2000</v>
      </c>
      <c r="J109" s="17"/>
      <c r="K109" s="221">
        <f>'[6]Rev_SP-12me'!AT119</f>
        <v>0</v>
      </c>
      <c r="L109" s="221">
        <f>'[6]Rev_SP-12me'!AU119</f>
        <v>0.55702991873861629</v>
      </c>
      <c r="M109" s="221">
        <f>'[6]Rev_SP-12me'!AW119</f>
        <v>0</v>
      </c>
      <c r="N109" s="17"/>
      <c r="O109" s="222">
        <f t="shared" si="3"/>
        <v>0.55702991873861629</v>
      </c>
    </row>
    <row r="110" spans="2:15" x14ac:dyDescent="0.25">
      <c r="B110" s="220" t="s">
        <v>1059</v>
      </c>
      <c r="C110" s="16"/>
      <c r="D110" s="217">
        <f>'[6]Rev_SP-12me'!AJ120</f>
        <v>134.72297297297297</v>
      </c>
      <c r="E110" s="217">
        <f>'[6]Rev_SP-12me'!AL120</f>
        <v>51.51081935838603</v>
      </c>
      <c r="F110" s="217">
        <f>'[6]Rev_SP-12me'!AQ120</f>
        <v>77.047512954499979</v>
      </c>
      <c r="G110" s="218">
        <f>'[6]Rev_SP-12me'!O120</f>
        <v>0</v>
      </c>
      <c r="H110" s="219">
        <f>'[6]Rev_SP-12me'!P120</f>
        <v>0</v>
      </c>
      <c r="I110" s="218">
        <f>'[6]Rev_SP-12me'!AA120</f>
        <v>0</v>
      </c>
      <c r="J110" s="17"/>
      <c r="K110" s="217">
        <f>'[6]Rev_SP-12me'!AT120</f>
        <v>8.1451483110447906</v>
      </c>
      <c r="L110" s="217">
        <f>'[6]Rev_SP-12me'!AU120</f>
        <v>48.539933161334986</v>
      </c>
      <c r="M110" s="217">
        <f>'[6]Rev_SP-12me'!AW120</f>
        <v>0.32029566085464645</v>
      </c>
      <c r="N110" s="17"/>
      <c r="O110" s="222">
        <f t="shared" si="3"/>
        <v>57.005377133234425</v>
      </c>
    </row>
    <row r="111" spans="2:15" ht="14.5" x14ac:dyDescent="0.25">
      <c r="B111" s="224" t="s">
        <v>1060</v>
      </c>
      <c r="C111" s="16"/>
      <c r="D111" s="221">
        <f>'[6]Rev_SP-12me'!AJ121</f>
        <v>134.72297297297297</v>
      </c>
      <c r="E111" s="221">
        <f>'[6]Rev_SP-12me'!AL121</f>
        <v>51.51081935838603</v>
      </c>
      <c r="F111" s="221">
        <f>'[6]Rev_SP-12me'!AQ121</f>
        <v>77.047512954499979</v>
      </c>
      <c r="G111" s="238">
        <f>'[6]Rev_SP-12me'!O121</f>
        <v>275</v>
      </c>
      <c r="H111" s="248">
        <f>'[6]Rev_SP-12me'!P121</f>
        <v>6.3</v>
      </c>
      <c r="I111" s="238">
        <f>'[6]Rev_SP-12me'!AA121</f>
        <v>2000</v>
      </c>
      <c r="J111" s="17"/>
      <c r="K111" s="221">
        <f>'[6]Rev_SP-12me'!AT121</f>
        <v>8.1451483110447906</v>
      </c>
      <c r="L111" s="221">
        <f>'[6]Rev_SP-12me'!AU121</f>
        <v>48.539933161334986</v>
      </c>
      <c r="M111" s="221">
        <f>'[6]Rev_SP-12me'!AW121</f>
        <v>0.32029566085464645</v>
      </c>
      <c r="N111" s="17"/>
      <c r="O111" s="222">
        <f t="shared" si="3"/>
        <v>57.005377133234425</v>
      </c>
    </row>
    <row r="112" spans="2:15" x14ac:dyDescent="0.25">
      <c r="B112" s="220" t="s">
        <v>1061</v>
      </c>
      <c r="C112" s="16"/>
      <c r="D112" s="217">
        <f>'[6]Rev_SP-12me'!AJ132</f>
        <v>123</v>
      </c>
      <c r="E112" s="217">
        <f>'[6]Rev_SP-12me'!AL132</f>
        <v>40.310427284454505</v>
      </c>
      <c r="F112" s="217">
        <f>'[6]Rev_SP-12me'!AQ132</f>
        <v>146.4724870455</v>
      </c>
      <c r="G112" s="218">
        <f>'[6]Rev_SP-12me'!O132</f>
        <v>0</v>
      </c>
      <c r="H112" s="219">
        <f>'[6]Rev_SP-12me'!P132</f>
        <v>0</v>
      </c>
      <c r="I112" s="218">
        <f>'[6]Rev_SP-12me'!AA132</f>
        <v>0</v>
      </c>
      <c r="J112" s="17"/>
      <c r="K112" s="217">
        <f>'[6]Rev_SP-12me'!AT132</f>
        <v>0</v>
      </c>
      <c r="L112" s="217">
        <f>'[6]Rev_SP-12me'!AU132</f>
        <v>89.348217097754997</v>
      </c>
      <c r="M112" s="217">
        <f>'[6]Rev_SP-12me'!AW132</f>
        <v>0.29242500678058003</v>
      </c>
      <c r="N112" s="17"/>
      <c r="O112" s="222">
        <f t="shared" si="3"/>
        <v>89.640642104535573</v>
      </c>
    </row>
    <row r="113" spans="2:15" ht="14.5" x14ac:dyDescent="0.25">
      <c r="B113" s="224" t="s">
        <v>197</v>
      </c>
      <c r="C113" s="16"/>
      <c r="D113" s="221">
        <f>'[6]Rev_SP-12me'!AJ133</f>
        <v>123</v>
      </c>
      <c r="E113" s="221">
        <f>'[6]Rev_SP-12me'!AL133</f>
        <v>40.310427284454505</v>
      </c>
      <c r="F113" s="221">
        <f>'[6]Rev_SP-12me'!AQ133</f>
        <v>146.4724870455</v>
      </c>
      <c r="G113" s="238">
        <f>'[6]Rev_SP-12me'!O133</f>
        <v>0</v>
      </c>
      <c r="H113" s="248">
        <f>'[6]Rev_SP-12me'!P133</f>
        <v>6.1</v>
      </c>
      <c r="I113" s="238">
        <f>'[6]Rev_SP-12me'!AA133</f>
        <v>2000</v>
      </c>
      <c r="J113" s="17"/>
      <c r="K113" s="221">
        <f>'[6]Rev_SP-12me'!AT133</f>
        <v>0</v>
      </c>
      <c r="L113" s="221">
        <f>'[6]Rev_SP-12me'!AU133</f>
        <v>89.348217097754997</v>
      </c>
      <c r="M113" s="221">
        <f>'[6]Rev_SP-12me'!AW133</f>
        <v>0.29242500678058003</v>
      </c>
      <c r="N113" s="17"/>
      <c r="O113" s="222">
        <f t="shared" si="3"/>
        <v>89.640642104535573</v>
      </c>
    </row>
    <row r="114" spans="2:15" ht="14.5" x14ac:dyDescent="0.25">
      <c r="B114" s="224" t="s">
        <v>1062</v>
      </c>
      <c r="C114" s="16"/>
      <c r="D114" s="221">
        <f>'[6]Rev_SP-12me'!AJ134</f>
        <v>0</v>
      </c>
      <c r="E114" s="221">
        <f>'[6]Rev_SP-12me'!AL134</f>
        <v>0</v>
      </c>
      <c r="F114" s="221">
        <f>'[6]Rev_SP-12me'!AQ134</f>
        <v>0</v>
      </c>
      <c r="G114" s="238">
        <f>'[6]Rev_SP-12me'!O134</f>
        <v>0</v>
      </c>
      <c r="H114" s="248">
        <f>'[6]Rev_SP-12me'!P134</f>
        <v>0</v>
      </c>
      <c r="I114" s="238">
        <f>'[6]Rev_SP-12me'!AA134</f>
        <v>2000</v>
      </c>
      <c r="J114" s="17"/>
      <c r="K114" s="221">
        <f>'[6]Rev_SP-12me'!AT134</f>
        <v>0</v>
      </c>
      <c r="L114" s="221">
        <f>'[6]Rev_SP-12me'!AU134</f>
        <v>0</v>
      </c>
      <c r="M114" s="221">
        <f>'[6]Rev_SP-12me'!AW134</f>
        <v>0</v>
      </c>
      <c r="N114" s="17"/>
      <c r="O114" s="222">
        <f t="shared" si="3"/>
        <v>0</v>
      </c>
    </row>
    <row r="115" spans="2:15" x14ac:dyDescent="0.25">
      <c r="B115" s="220" t="s">
        <v>1063</v>
      </c>
      <c r="C115" s="16"/>
      <c r="D115" s="217">
        <f>'[6]Rev_SP-12me'!AJ122</f>
        <v>0</v>
      </c>
      <c r="E115" s="217">
        <f>'[6]Rev_SP-12me'!AL122</f>
        <v>0</v>
      </c>
      <c r="F115" s="217">
        <f>'[6]Rev_SP-12me'!AQ122</f>
        <v>0</v>
      </c>
      <c r="G115" s="218">
        <f>'[6]Rev_SP-12me'!O122</f>
        <v>0</v>
      </c>
      <c r="H115" s="219">
        <f>'[6]Rev_SP-12me'!P122</f>
        <v>0</v>
      </c>
      <c r="I115" s="218">
        <f>'[6]Rev_SP-12me'!AA122</f>
        <v>0</v>
      </c>
      <c r="J115" s="17"/>
      <c r="K115" s="217">
        <f>'[6]Rev_SP-12me'!AT122</f>
        <v>0</v>
      </c>
      <c r="L115" s="217">
        <f>'[6]Rev_SP-12me'!AU122</f>
        <v>0</v>
      </c>
      <c r="M115" s="217">
        <f>'[6]Rev_SP-12me'!AW122</f>
        <v>0</v>
      </c>
      <c r="N115" s="17"/>
      <c r="O115" s="222">
        <f t="shared" si="3"/>
        <v>0</v>
      </c>
    </row>
    <row r="116" spans="2:15" x14ac:dyDescent="0.25">
      <c r="B116" s="220" t="s">
        <v>1064</v>
      </c>
      <c r="C116" s="16"/>
      <c r="D116" s="217">
        <f>'[6]Rev_SP-12me'!AJ123</f>
        <v>0</v>
      </c>
      <c r="E116" s="217">
        <f>'[6]Rev_SP-12me'!AL123</f>
        <v>0</v>
      </c>
      <c r="F116" s="217">
        <f>'[6]Rev_SP-12me'!AQ123</f>
        <v>0</v>
      </c>
      <c r="G116" s="218">
        <f>'[6]Rev_SP-12me'!O123</f>
        <v>0</v>
      </c>
      <c r="H116" s="219">
        <f>'[6]Rev_SP-12me'!P123</f>
        <v>0</v>
      </c>
      <c r="I116" s="218">
        <f>'[6]Rev_SP-12me'!AA123</f>
        <v>0</v>
      </c>
      <c r="J116" s="17"/>
      <c r="K116" s="217">
        <f>'[6]Rev_SP-12me'!AT123</f>
        <v>0</v>
      </c>
      <c r="L116" s="217">
        <f>'[6]Rev_SP-12me'!AU123</f>
        <v>0</v>
      </c>
      <c r="M116" s="217">
        <f>'[6]Rev_SP-12me'!AW123</f>
        <v>0</v>
      </c>
      <c r="N116" s="17"/>
      <c r="O116" s="222">
        <f t="shared" si="3"/>
        <v>0</v>
      </c>
    </row>
    <row r="117" spans="2:15" x14ac:dyDescent="0.25">
      <c r="B117" s="220" t="s">
        <v>856</v>
      </c>
      <c r="C117" s="16"/>
      <c r="D117" s="217">
        <f>'[6]Rev_SP-12me'!AJ124</f>
        <v>230.09302325581393</v>
      </c>
      <c r="E117" s="217">
        <f>'[6]Rev_SP-12me'!AL124</f>
        <v>98.017351997666964</v>
      </c>
      <c r="F117" s="217">
        <f>'[6]Rev_SP-12me'!AQ124</f>
        <v>222.64000000000001</v>
      </c>
      <c r="G117" s="218">
        <f>'[6]Rev_SP-12me'!O124</f>
        <v>260</v>
      </c>
      <c r="H117" s="219">
        <f>'[6]Rev_SP-12me'!P124</f>
        <v>7.3</v>
      </c>
      <c r="I117" s="218">
        <f>'[6]Rev_SP-12me'!AA124</f>
        <v>2000</v>
      </c>
      <c r="J117" s="17"/>
      <c r="K117" s="217">
        <f>'[6]Rev_SP-12me'!AT124</f>
        <v>24.465131058617672</v>
      </c>
      <c r="L117" s="217">
        <f>'[6]Rev_SP-12me'!AU124</f>
        <v>162.52720000000002</v>
      </c>
      <c r="M117" s="217">
        <f>'[6]Rev_SP-12me'!AW124</f>
        <v>0.53018920800989988</v>
      </c>
      <c r="N117" s="17"/>
      <c r="O117" s="222">
        <f t="shared" si="3"/>
        <v>187.52252026662759</v>
      </c>
    </row>
    <row r="118" spans="2:15" x14ac:dyDescent="0.25">
      <c r="B118" s="220" t="s">
        <v>1065</v>
      </c>
      <c r="C118" s="16"/>
      <c r="D118" s="217">
        <f>'[6]Rev_SP-12me'!AJ125</f>
        <v>533.18699186991876</v>
      </c>
      <c r="E118" s="217">
        <f>'[6]Rev_SP-12me'!AL125</f>
        <v>114.09164653951862</v>
      </c>
      <c r="F118" s="217">
        <f>'[6]Rev_SP-12me'!AQ125</f>
        <v>169.72000000000003</v>
      </c>
      <c r="G118" s="218">
        <f>'[6]Rev_SP-12me'!O125</f>
        <v>500</v>
      </c>
      <c r="H118" s="219">
        <f>'[6]Rev_SP-12me'!P125</f>
        <v>11.8</v>
      </c>
      <c r="I118" s="218">
        <f>'[6]Rev_SP-12me'!AA125</f>
        <v>2000</v>
      </c>
      <c r="J118" s="17"/>
      <c r="K118" s="217">
        <f>'[6]Rev_SP-12me'!AT125</f>
        <v>54.763990338968952</v>
      </c>
      <c r="L118" s="217">
        <f>'[6]Rev_SP-12me'!AU125</f>
        <v>200.26960000000003</v>
      </c>
      <c r="M118" s="217">
        <f>'[6]Rev_SP-12me'!AW125</f>
        <v>1.2491809523809521</v>
      </c>
      <c r="N118" s="17"/>
      <c r="O118" s="222">
        <f t="shared" si="3"/>
        <v>256.28277129134989</v>
      </c>
    </row>
    <row r="119" spans="2:15" x14ac:dyDescent="0.25">
      <c r="B119" s="220" t="s">
        <v>1066</v>
      </c>
      <c r="C119" s="16"/>
      <c r="D119" s="217">
        <f>'[6]Rev_SP-12me'!AJ126</f>
        <v>0</v>
      </c>
      <c r="E119" s="217">
        <f>'[6]Rev_SP-12me'!AL126</f>
        <v>0</v>
      </c>
      <c r="F119" s="217">
        <f>'[6]Rev_SP-12me'!AQ126</f>
        <v>0</v>
      </c>
      <c r="G119" s="218">
        <f>'[6]Rev_SP-12me'!O126</f>
        <v>0</v>
      </c>
      <c r="H119" s="219">
        <f>'[6]Rev_SP-12me'!P126</f>
        <v>4.84</v>
      </c>
      <c r="I119" s="218">
        <f>'[6]Rev_SP-12me'!AA126</f>
        <v>2000</v>
      </c>
      <c r="J119" s="17"/>
      <c r="K119" s="217">
        <f>'[6]Rev_SP-12me'!AT126</f>
        <v>0</v>
      </c>
      <c r="L119" s="217">
        <f>'[6]Rev_SP-12me'!AU126</f>
        <v>0</v>
      </c>
      <c r="M119" s="217">
        <f>'[6]Rev_SP-12me'!AW126</f>
        <v>0</v>
      </c>
      <c r="N119" s="17"/>
      <c r="O119" s="222">
        <f t="shared" si="3"/>
        <v>0</v>
      </c>
    </row>
    <row r="120" spans="2:15" x14ac:dyDescent="0.25">
      <c r="B120" s="220" t="s">
        <v>1067</v>
      </c>
      <c r="C120" s="16"/>
      <c r="D120" s="217">
        <f>'[6]Rev_SP-12me'!AJ127</f>
        <v>3</v>
      </c>
      <c r="E120" s="217">
        <f>'[6]Rev_SP-12me'!AL127</f>
        <v>3</v>
      </c>
      <c r="F120" s="217">
        <f>'[6]Rev_SP-12me'!AQ127</f>
        <v>6.71</v>
      </c>
      <c r="G120" s="218">
        <f>'[6]Rev_SP-12me'!O127</f>
        <v>100</v>
      </c>
      <c r="H120" s="219">
        <f>'[6]Rev_SP-12me'!P127</f>
        <v>6</v>
      </c>
      <c r="I120" s="218">
        <f>'[6]Rev_SP-12me'!AA127</f>
        <v>2000</v>
      </c>
      <c r="J120" s="17"/>
      <c r="K120" s="217">
        <f>'[6]Rev_SP-12me'!AT127</f>
        <v>0.28799999999999998</v>
      </c>
      <c r="L120" s="217">
        <f>'[6]Rev_SP-12me'!AU127</f>
        <v>4.0259999999999998</v>
      </c>
      <c r="M120" s="217">
        <f>'[6]Rev_SP-12me'!AW127</f>
        <v>9.7028571428571422E-2</v>
      </c>
      <c r="N120" s="17"/>
      <c r="O120" s="222">
        <f t="shared" si="3"/>
        <v>4.4110285714285711</v>
      </c>
    </row>
    <row r="121" spans="2:15" ht="14.5" x14ac:dyDescent="0.25">
      <c r="B121" s="228" t="s">
        <v>1051</v>
      </c>
      <c r="C121" s="16"/>
      <c r="D121" s="221">
        <f>'[6]Rev_SP-12me'!AJ128</f>
        <v>3</v>
      </c>
      <c r="E121" s="221">
        <f>'[6]Rev_SP-12me'!AL128</f>
        <v>3</v>
      </c>
      <c r="F121" s="221">
        <f>'[6]Rev_SP-12me'!AQ128</f>
        <v>6.71</v>
      </c>
      <c r="G121" s="238">
        <f>'[6]Rev_SP-12me'!O128</f>
        <v>100</v>
      </c>
      <c r="H121" s="248">
        <f>'[6]Rev_SP-12me'!P128</f>
        <v>6</v>
      </c>
      <c r="I121" s="238">
        <f>'[6]Rev_SP-12me'!AA128</f>
        <v>2000</v>
      </c>
      <c r="J121" s="17"/>
      <c r="K121" s="221">
        <f>'[6]Rev_SP-12me'!AT128</f>
        <v>0.28799999999999998</v>
      </c>
      <c r="L121" s="221">
        <f>'[6]Rev_SP-12me'!AU128</f>
        <v>4.0259999999999998</v>
      </c>
      <c r="M121" s="221">
        <f>'[6]Rev_SP-12me'!AW128</f>
        <v>7.0285714285714274E-3</v>
      </c>
      <c r="N121" s="17"/>
      <c r="O121" s="222">
        <f t="shared" si="3"/>
        <v>4.3210285714285712</v>
      </c>
    </row>
    <row r="122" spans="2:15" ht="14.5" x14ac:dyDescent="0.25">
      <c r="B122" s="228" t="s">
        <v>1052</v>
      </c>
      <c r="C122" s="16"/>
      <c r="D122" s="221">
        <f>'[6]Rev_SP-12me'!AJ129</f>
        <v>0</v>
      </c>
      <c r="E122" s="221">
        <f>'[6]Rev_SP-12me'!AL129</f>
        <v>0</v>
      </c>
      <c r="F122" s="221">
        <f>'[6]Rev_SP-12me'!AQ129</f>
        <v>0</v>
      </c>
      <c r="G122" s="238">
        <f>'[6]Rev_SP-12me'!O129</f>
        <v>0</v>
      </c>
      <c r="H122" s="248">
        <f>'[6]Rev_SP-12me'!P129</f>
        <v>7</v>
      </c>
      <c r="I122" s="238">
        <f>'[6]Rev_SP-12me'!AA129</f>
        <v>2000</v>
      </c>
      <c r="J122" s="17"/>
      <c r="K122" s="221">
        <f>'[6]Rev_SP-12me'!AT129</f>
        <v>0</v>
      </c>
      <c r="L122" s="221">
        <f>'[6]Rev_SP-12me'!AU129</f>
        <v>0</v>
      </c>
      <c r="M122" s="221">
        <f>'[6]Rev_SP-12me'!AW129</f>
        <v>0.03</v>
      </c>
      <c r="N122" s="17"/>
      <c r="O122" s="222">
        <f t="shared" si="3"/>
        <v>0.03</v>
      </c>
    </row>
    <row r="123" spans="2:15" ht="14.5" x14ac:dyDescent="0.25">
      <c r="B123" s="228" t="s">
        <v>1053</v>
      </c>
      <c r="C123" s="16"/>
      <c r="D123" s="221">
        <f>'[6]Rev_SP-12me'!AJ130</f>
        <v>0</v>
      </c>
      <c r="E123" s="221">
        <f>'[6]Rev_SP-12me'!AL130</f>
        <v>0</v>
      </c>
      <c r="F123" s="221">
        <f>'[6]Rev_SP-12me'!AQ130</f>
        <v>0</v>
      </c>
      <c r="G123" s="238">
        <f>'[6]Rev_SP-12me'!O130</f>
        <v>0</v>
      </c>
      <c r="H123" s="248">
        <f>'[6]Rev_SP-12me'!P130</f>
        <v>7</v>
      </c>
      <c r="I123" s="238">
        <f>'[6]Rev_SP-12me'!AA130</f>
        <v>2000</v>
      </c>
      <c r="J123" s="17"/>
      <c r="K123" s="221">
        <f>'[6]Rev_SP-12me'!AT130</f>
        <v>0</v>
      </c>
      <c r="L123" s="221">
        <f>'[6]Rev_SP-12me'!AU130</f>
        <v>0</v>
      </c>
      <c r="M123" s="221">
        <f>'[6]Rev_SP-12me'!AW130</f>
        <v>0.03</v>
      </c>
      <c r="N123" s="17"/>
      <c r="O123" s="222">
        <f t="shared" si="3"/>
        <v>0.03</v>
      </c>
    </row>
    <row r="124" spans="2:15" ht="14.5" x14ac:dyDescent="0.25">
      <c r="B124" s="228" t="s">
        <v>1054</v>
      </c>
      <c r="C124" s="16"/>
      <c r="D124" s="221">
        <f>'[6]Rev_SP-12me'!AJ131</f>
        <v>0</v>
      </c>
      <c r="E124" s="221">
        <f>'[6]Rev_SP-12me'!AL131</f>
        <v>0</v>
      </c>
      <c r="F124" s="221">
        <f>'[6]Rev_SP-12me'!AQ131</f>
        <v>0</v>
      </c>
      <c r="G124" s="238">
        <f>'[6]Rev_SP-12me'!O131</f>
        <v>0</v>
      </c>
      <c r="H124" s="248">
        <f>'[6]Rev_SP-12me'!P131</f>
        <v>5</v>
      </c>
      <c r="I124" s="238">
        <f>'[6]Rev_SP-12me'!AA131</f>
        <v>2000</v>
      </c>
      <c r="J124" s="17"/>
      <c r="K124" s="221">
        <f>'[6]Rev_SP-12me'!AT131</f>
        <v>0</v>
      </c>
      <c r="L124" s="221">
        <f>'[6]Rev_SP-12me'!AU131</f>
        <v>0</v>
      </c>
      <c r="M124" s="221">
        <f>'[6]Rev_SP-12me'!AW131</f>
        <v>0.03</v>
      </c>
      <c r="N124" s="17"/>
      <c r="O124" s="222">
        <f t="shared" si="3"/>
        <v>0.03</v>
      </c>
    </row>
    <row r="125" spans="2:15" x14ac:dyDescent="0.25">
      <c r="B125" s="214" t="s">
        <v>1068</v>
      </c>
      <c r="C125" s="16"/>
      <c r="D125" s="212">
        <f>SUM(D74,D89,D94,D95,D100,D105,D110,D112,D115,D116,D117,D118,D119,D120)</f>
        <v>11988.55146398973</v>
      </c>
      <c r="E125" s="212">
        <f>SUM(E74,E89,E94,E95,E100,E105,E110,E112,E115,E116,E117,E118,E119,E120)</f>
        <v>3545.1392809467498</v>
      </c>
      <c r="F125" s="212">
        <f>SUM(F74,F89,F94,F95,F100,F105,F110,F112,F115,F116,F117,F118,F119,F120)</f>
        <v>7453.9102207154074</v>
      </c>
      <c r="G125" s="215"/>
      <c r="H125" s="215"/>
      <c r="I125" s="215"/>
      <c r="J125" s="215"/>
      <c r="K125" s="212">
        <f>SUM(K74,K89,K94,K95,K100,K105,K110,K112,K115,K116,K117,K118,K119,K120)</f>
        <v>1564.2855900182576</v>
      </c>
      <c r="L125" s="212">
        <f>SUM(L74,L89,L94,L95,L100,L105,L110,L112,L115,L116,L117,L118,L119,L120)</f>
        <v>6040.273685441226</v>
      </c>
      <c r="M125" s="212">
        <f>SUM(M74,M89,M94,M95,M100,M105,M110,M112,M115,M116,M117,M118,M119,M120)</f>
        <v>28.12025023592107</v>
      </c>
      <c r="N125" s="212">
        <f>SUM(N74,N89,N94,N95,N100,N105,N110,N112,N115,N116,N117,N118,N119,N120)</f>
        <v>0</v>
      </c>
      <c r="O125" s="234">
        <f>SUM(O74,O89,O94,O95,O100,O105,O110,O112,O115,O116,O117,O118,O119,O120)</f>
        <v>7632.6795256954038</v>
      </c>
    </row>
    <row r="126" spans="2:15" x14ac:dyDescent="0.25">
      <c r="B126" s="16"/>
      <c r="C126" s="16"/>
    </row>
    <row r="127" spans="2:15" x14ac:dyDescent="0.25">
      <c r="B127" s="220" t="s">
        <v>189</v>
      </c>
      <c r="C127" s="16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</row>
    <row r="128" spans="2:15" x14ac:dyDescent="0.25">
      <c r="B128" s="220" t="s">
        <v>1069</v>
      </c>
      <c r="C128" s="16"/>
      <c r="D128" s="217">
        <f>'[6]Rev_SP-12me'!AJ149</f>
        <v>424.29606351306671</v>
      </c>
      <c r="E128" s="217">
        <f>'[6]Rev_SP-12me'!AL149</f>
        <v>1574.66954189788</v>
      </c>
      <c r="F128" s="217">
        <f>F129+F137</f>
        <v>6010.2789121584919</v>
      </c>
      <c r="G128" s="218">
        <f>'[6]Rev_SP-12me'!O149</f>
        <v>0</v>
      </c>
      <c r="H128" s="219">
        <f>'[6]Rev_SP-12me'!P149</f>
        <v>0</v>
      </c>
      <c r="I128" s="218">
        <f>'[6]Rev_SP-12me'!AA149</f>
        <v>0</v>
      </c>
      <c r="J128" s="17"/>
      <c r="K128" s="217">
        <f>'[6]Rev_SP-12me'!AT149</f>
        <v>718.04931110543328</v>
      </c>
      <c r="L128" s="217">
        <f>'[6]Rev_SP-12me'!AU149</f>
        <v>4307.2358987719354</v>
      </c>
      <c r="M128" s="217">
        <f>'[6]Rev_SP-12me'!AW149</f>
        <v>1.7571040538613485</v>
      </c>
      <c r="N128" s="17"/>
      <c r="O128" s="216">
        <f t="shared" ref="O128:O172" si="4">SUM(K128:N128)</f>
        <v>5027.0423139312297</v>
      </c>
    </row>
    <row r="129" spans="2:15" x14ac:dyDescent="0.25">
      <c r="B129" s="237" t="s">
        <v>1070</v>
      </c>
      <c r="C129" s="16"/>
      <c r="D129" s="233">
        <f>'[6]Rev_SP-12me'!AJ150</f>
        <v>419.93218656963302</v>
      </c>
      <c r="E129" s="233">
        <f>'[6]Rev_SP-12me'!AL150</f>
        <v>1574.66954189788</v>
      </c>
      <c r="F129" s="233">
        <f>'[6]Rev_SP-12me'!AQ150</f>
        <v>5981.5582631211637</v>
      </c>
      <c r="G129" s="222">
        <f>'[6]Rev_SP-12me'!O150</f>
        <v>0</v>
      </c>
      <c r="H129" s="202">
        <f>'[6]Rev_SP-12me'!P150</f>
        <v>0</v>
      </c>
      <c r="I129" s="222">
        <f>'[6]Rev_SP-12me'!AA150</f>
        <v>0</v>
      </c>
      <c r="J129" s="17"/>
      <c r="K129" s="233">
        <f>'[6]Rev_SP-12me'!AT150</f>
        <v>718.04931110543328</v>
      </c>
      <c r="L129" s="233">
        <f>'[6]Rev_SP-12me'!AU150</f>
        <v>4286.7898804077613</v>
      </c>
      <c r="M129" s="233">
        <f>'[6]Rev_SP-12me'!AW150</f>
        <v>1.7571040538613485</v>
      </c>
      <c r="N129" s="17"/>
      <c r="O129" s="216">
        <f t="shared" si="4"/>
        <v>5006.5962955670557</v>
      </c>
    </row>
    <row r="130" spans="2:15" ht="14.5" x14ac:dyDescent="0.25">
      <c r="B130" s="224" t="s">
        <v>1037</v>
      </c>
      <c r="C130" s="16"/>
      <c r="D130" s="221">
        <f>'[6]Rev_SP-12me'!AJ151</f>
        <v>418.93218656963302</v>
      </c>
      <c r="E130" s="221">
        <f>'[6]Rev_SP-12me'!AL151</f>
        <v>1574.66954189788</v>
      </c>
      <c r="F130" s="221">
        <f>'[6]Rev_SP-12me'!AQ151</f>
        <v>2130.5961313986081</v>
      </c>
      <c r="G130" s="222">
        <f>'[6]Rev_SP-12me'!O151</f>
        <v>475</v>
      </c>
      <c r="H130" s="202">
        <f>'[6]Rev_SP-12me'!P151</f>
        <v>7.15</v>
      </c>
      <c r="I130" s="222">
        <f>'[6]Rev_SP-12me'!AA151</f>
        <v>3500</v>
      </c>
      <c r="J130" s="17"/>
      <c r="K130" s="221">
        <f>'[6]Rev_SP-12me'!AT151</f>
        <v>718.04931110543328</v>
      </c>
      <c r="L130" s="221">
        <f>'[6]Rev_SP-12me'!AU151</f>
        <v>1523.3762339500049</v>
      </c>
      <c r="M130" s="221">
        <f>'[6]Rev_SP-12me'!AW151</f>
        <v>1.7529398004180812</v>
      </c>
      <c r="N130" s="17"/>
      <c r="O130" s="216">
        <f t="shared" si="4"/>
        <v>2243.1784848558564</v>
      </c>
    </row>
    <row r="131" spans="2:15" ht="14.5" x14ac:dyDescent="0.25">
      <c r="B131" s="224" t="s">
        <v>1071</v>
      </c>
      <c r="C131" s="16"/>
      <c r="D131" s="221">
        <f>'[6]Rev_SP-12me'!AJ152</f>
        <v>0</v>
      </c>
      <c r="E131" s="221">
        <f>'[6]Rev_SP-12me'!AL152</f>
        <v>0</v>
      </c>
      <c r="F131" s="221">
        <f>'[6]Rev_SP-12me'!AQ152</f>
        <v>0.12624105253412254</v>
      </c>
      <c r="G131" s="222">
        <f>'[6]Rev_SP-12me'!O152</f>
        <v>0</v>
      </c>
      <c r="H131" s="202">
        <f>'[6]Rev_SP-12me'!P152</f>
        <v>7.15</v>
      </c>
      <c r="I131" s="222">
        <f>'[6]Rev_SP-12me'!AA152</f>
        <v>3500</v>
      </c>
      <c r="J131" s="17"/>
      <c r="K131" s="221">
        <f>'[6]Rev_SP-12me'!AT152</f>
        <v>0</v>
      </c>
      <c r="L131" s="221">
        <f>'[6]Rev_SP-12me'!AU152</f>
        <v>9.0262352561897616E-2</v>
      </c>
      <c r="M131" s="221">
        <f>'[6]Rev_SP-12me'!AW152</f>
        <v>0</v>
      </c>
      <c r="N131" s="17"/>
      <c r="O131" s="216">
        <f t="shared" si="4"/>
        <v>9.0262352561897616E-2</v>
      </c>
    </row>
    <row r="132" spans="2:15" ht="14.5" x14ac:dyDescent="0.25">
      <c r="B132" s="224" t="s">
        <v>1072</v>
      </c>
      <c r="C132" s="16"/>
      <c r="D132" s="221">
        <f>'[6]Rev_SP-12me'!AJ153</f>
        <v>0</v>
      </c>
      <c r="E132" s="221">
        <f>'[6]Rev_SP-12me'!AL153</f>
        <v>0</v>
      </c>
      <c r="F132" s="221">
        <f>'[6]Rev_SP-12me'!AQ153</f>
        <v>1.8422782671044005</v>
      </c>
      <c r="G132" s="222">
        <f>'[6]Rev_SP-12me'!O153</f>
        <v>0</v>
      </c>
      <c r="H132" s="202">
        <f>'[6]Rev_SP-12me'!P153</f>
        <v>7.3</v>
      </c>
      <c r="I132" s="222">
        <f>'[6]Rev_SP-12me'!AA153</f>
        <v>3500</v>
      </c>
      <c r="J132" s="17"/>
      <c r="K132" s="221">
        <f>'[6]Rev_SP-12me'!AT153</f>
        <v>0</v>
      </c>
      <c r="L132" s="221">
        <f>'[6]Rev_SP-12me'!AU153</f>
        <v>1.3448631349862121</v>
      </c>
      <c r="M132" s="221">
        <f>'[6]Rev_SP-12me'!AW153</f>
        <v>0</v>
      </c>
      <c r="N132" s="17"/>
      <c r="O132" s="216">
        <f t="shared" si="4"/>
        <v>1.3448631349862121</v>
      </c>
    </row>
    <row r="133" spans="2:15" ht="14.5" x14ac:dyDescent="0.25">
      <c r="B133" s="224" t="s">
        <v>1073</v>
      </c>
      <c r="C133" s="16"/>
      <c r="D133" s="221">
        <f>'[6]Rev_SP-12me'!AJ154</f>
        <v>1</v>
      </c>
      <c r="E133" s="221">
        <f>'[6]Rev_SP-12me'!AL154</f>
        <v>0</v>
      </c>
      <c r="F133" s="221">
        <f>'[6]Rev_SP-12me'!AQ154</f>
        <v>2.6712974018241127</v>
      </c>
      <c r="G133" s="222">
        <f>'[6]Rev_SP-12me'!O154</f>
        <v>475</v>
      </c>
      <c r="H133" s="202">
        <f>'[6]Rev_SP-12me'!P154</f>
        <v>7.9</v>
      </c>
      <c r="I133" s="222">
        <f>'[6]Rev_SP-12me'!AA154</f>
        <v>3500</v>
      </c>
      <c r="J133" s="17"/>
      <c r="K133" s="221">
        <f>'[6]Rev_SP-12me'!AT154</f>
        <v>0</v>
      </c>
      <c r="L133" s="221">
        <f>'[6]Rev_SP-12me'!AU154</f>
        <v>2.110324947441049</v>
      </c>
      <c r="M133" s="221">
        <f>'[6]Rev_SP-12me'!AW154</f>
        <v>4.1642534432672707E-3</v>
      </c>
      <c r="N133" s="17"/>
      <c r="O133" s="216">
        <f t="shared" si="4"/>
        <v>2.1144892008843161</v>
      </c>
    </row>
    <row r="134" spans="2:15" ht="14.5" x14ac:dyDescent="0.25">
      <c r="B134" s="228" t="s">
        <v>1052</v>
      </c>
      <c r="C134" s="16"/>
      <c r="D134" s="221">
        <f>'[6]Rev_SP-12me'!AJ155</f>
        <v>0</v>
      </c>
      <c r="E134" s="221">
        <f>'[6]Rev_SP-12me'!AL155</f>
        <v>0</v>
      </c>
      <c r="F134" s="221">
        <f>'[6]Rev_SP-12me'!AQ155</f>
        <v>1020.2706101042745</v>
      </c>
      <c r="G134" s="222">
        <f>'[6]Rev_SP-12me'!O155</f>
        <v>0</v>
      </c>
      <c r="H134" s="202">
        <f>'[6]Rev_SP-12me'!P155</f>
        <v>8.15</v>
      </c>
      <c r="I134" s="222">
        <f>'[6]Rev_SP-12me'!AA155</f>
        <v>3500</v>
      </c>
      <c r="J134" s="17"/>
      <c r="K134" s="221">
        <f>'[6]Rev_SP-12me'!AT155</f>
        <v>0</v>
      </c>
      <c r="L134" s="221">
        <f>'[6]Rev_SP-12me'!AU155</f>
        <v>831.52054723498372</v>
      </c>
      <c r="M134" s="221">
        <f>'[6]Rev_SP-12me'!AW155</f>
        <v>0</v>
      </c>
      <c r="N134" s="17"/>
      <c r="O134" s="216">
        <f t="shared" si="4"/>
        <v>831.52054723498372</v>
      </c>
    </row>
    <row r="135" spans="2:15" ht="14.5" x14ac:dyDescent="0.25">
      <c r="B135" s="228" t="s">
        <v>1053</v>
      </c>
      <c r="C135" s="16"/>
      <c r="D135" s="221">
        <f>'[6]Rev_SP-12me'!AJ156</f>
        <v>0</v>
      </c>
      <c r="E135" s="221">
        <f>'[6]Rev_SP-12me'!AL156</f>
        <v>0</v>
      </c>
      <c r="F135" s="221">
        <f>'[6]Rev_SP-12me'!AQ156</f>
        <v>951.62925138120147</v>
      </c>
      <c r="G135" s="222">
        <f>'[6]Rev_SP-12me'!O156</f>
        <v>0</v>
      </c>
      <c r="H135" s="202">
        <f>'[6]Rev_SP-12me'!P156</f>
        <v>8.15</v>
      </c>
      <c r="I135" s="222">
        <f>'[6]Rev_SP-12me'!AA156</f>
        <v>3500</v>
      </c>
      <c r="J135" s="17"/>
      <c r="K135" s="221">
        <f>'[6]Rev_SP-12me'!AT156</f>
        <v>0</v>
      </c>
      <c r="L135" s="221">
        <f>'[6]Rev_SP-12me'!AU156</f>
        <v>775.57783987567927</v>
      </c>
      <c r="M135" s="221">
        <f>'[6]Rev_SP-12me'!AW156</f>
        <v>0</v>
      </c>
      <c r="N135" s="17"/>
      <c r="O135" s="216">
        <f t="shared" si="4"/>
        <v>775.57783987567927</v>
      </c>
    </row>
    <row r="136" spans="2:15" ht="14.5" x14ac:dyDescent="0.25">
      <c r="B136" s="228" t="s">
        <v>1054</v>
      </c>
      <c r="C136" s="16"/>
      <c r="D136" s="221">
        <f>'[6]Rev_SP-12me'!AJ157</f>
        <v>0</v>
      </c>
      <c r="E136" s="221">
        <f>'[6]Rev_SP-12me'!AL157</f>
        <v>0</v>
      </c>
      <c r="F136" s="221">
        <f>'[6]Rev_SP-12me'!AQ157</f>
        <v>1874.4224535156161</v>
      </c>
      <c r="G136" s="222">
        <f>'[6]Rev_SP-12me'!O157</f>
        <v>0</v>
      </c>
      <c r="H136" s="202">
        <f>'[6]Rev_SP-12me'!P157</f>
        <v>6.15</v>
      </c>
      <c r="I136" s="222">
        <f>'[6]Rev_SP-12me'!AA157</f>
        <v>3500</v>
      </c>
      <c r="J136" s="17"/>
      <c r="K136" s="221">
        <f>'[6]Rev_SP-12me'!AT157</f>
        <v>0</v>
      </c>
      <c r="L136" s="221">
        <f>'[6]Rev_SP-12me'!AU157</f>
        <v>1152.7698089121041</v>
      </c>
      <c r="M136" s="221">
        <f>'[6]Rev_SP-12me'!AW157</f>
        <v>0</v>
      </c>
      <c r="N136" s="17"/>
      <c r="O136" s="216">
        <f t="shared" si="4"/>
        <v>1152.7698089121041</v>
      </c>
    </row>
    <row r="137" spans="2:15" x14ac:dyDescent="0.25">
      <c r="B137" s="220" t="s">
        <v>1045</v>
      </c>
      <c r="C137" s="16"/>
      <c r="D137" s="233">
        <f>'[6]Rev_SP-12me'!AJ158</f>
        <v>4.3638769434336746</v>
      </c>
      <c r="E137" s="233">
        <f>'[6]Rev_SP-12me'!AL158</f>
        <v>0</v>
      </c>
      <c r="F137" s="233">
        <f>'[6]Rev_SP-12me'!AQ158</f>
        <v>28.720649037327952</v>
      </c>
      <c r="G137" s="222">
        <f>'[6]Rev_SP-12me'!O158</f>
        <v>0</v>
      </c>
      <c r="H137" s="202">
        <f>'[6]Rev_SP-12me'!P158</f>
        <v>0</v>
      </c>
      <c r="I137" s="222">
        <f>'[6]Rev_SP-12me'!AA158</f>
        <v>0</v>
      </c>
      <c r="J137" s="17"/>
      <c r="K137" s="233">
        <f>'[6]Rev_SP-12me'!AT158</f>
        <v>0</v>
      </c>
      <c r="L137" s="233">
        <f>'[6]Rev_SP-12me'!AU158</f>
        <v>20.446018364173629</v>
      </c>
      <c r="M137" s="233">
        <f>'[6]Rev_SP-12me'!AW158</f>
        <v>0</v>
      </c>
      <c r="N137" s="17"/>
      <c r="O137" s="216">
        <f t="shared" si="4"/>
        <v>20.446018364173629</v>
      </c>
    </row>
    <row r="138" spans="2:15" ht="14.5" x14ac:dyDescent="0.25">
      <c r="B138" s="228" t="s">
        <v>1074</v>
      </c>
      <c r="C138" s="16"/>
      <c r="D138" s="221">
        <f>'[6]Rev_SP-12me'!AJ159</f>
        <v>4.3638769434336746</v>
      </c>
      <c r="E138" s="221">
        <f>'[6]Rev_SP-12me'!AL159</f>
        <v>0</v>
      </c>
      <c r="F138" s="221">
        <f>'[6]Rev_SP-12me'!AQ159</f>
        <v>9.3167222534872902</v>
      </c>
      <c r="G138" s="222">
        <f>'[6]Rev_SP-12me'!O159</f>
        <v>475</v>
      </c>
      <c r="H138" s="202">
        <f>'[6]Rev_SP-12me'!P159</f>
        <v>7.15</v>
      </c>
      <c r="I138" s="222">
        <f>'[6]Rev_SP-12me'!AA159</f>
        <v>3500</v>
      </c>
      <c r="J138" s="17"/>
      <c r="K138" s="221">
        <f>'[6]Rev_SP-12me'!AT159</f>
        <v>0</v>
      </c>
      <c r="L138" s="221">
        <f>'[6]Rev_SP-12me'!AU159</f>
        <v>6.661456411243412</v>
      </c>
      <c r="M138" s="221">
        <f>'[6]Rev_SP-12me'!AW159</f>
        <v>1.8172289587688337E-2</v>
      </c>
      <c r="N138" s="17"/>
      <c r="O138" s="216">
        <f t="shared" si="4"/>
        <v>6.6796287008310999</v>
      </c>
    </row>
    <row r="139" spans="2:15" ht="14.5" x14ac:dyDescent="0.25">
      <c r="B139" s="228" t="s">
        <v>1047</v>
      </c>
      <c r="C139" s="16"/>
      <c r="D139" s="221">
        <f>'[6]Rev_SP-12me'!AJ160</f>
        <v>0</v>
      </c>
      <c r="E139" s="221">
        <f>'[6]Rev_SP-12me'!AL160</f>
        <v>0</v>
      </c>
      <c r="F139" s="221">
        <f>'[6]Rev_SP-12me'!AQ160</f>
        <v>4.6946360047211035</v>
      </c>
      <c r="G139" s="222">
        <f>'[6]Rev_SP-12me'!O160</f>
        <v>0</v>
      </c>
      <c r="H139" s="202">
        <f>'[6]Rev_SP-12me'!P160</f>
        <v>8.15</v>
      </c>
      <c r="I139" s="222">
        <f>'[6]Rev_SP-12me'!AA160</f>
        <v>3500</v>
      </c>
      <c r="J139" s="17"/>
      <c r="K139" s="221">
        <f>'[6]Rev_SP-12me'!AT160</f>
        <v>0</v>
      </c>
      <c r="L139" s="221">
        <f>'[6]Rev_SP-12me'!AU160</f>
        <v>3.8261283438476994</v>
      </c>
      <c r="M139" s="221">
        <f>'[6]Rev_SP-12me'!AW160</f>
        <v>0</v>
      </c>
      <c r="N139" s="17"/>
      <c r="O139" s="216">
        <f t="shared" si="4"/>
        <v>3.8261283438476994</v>
      </c>
    </row>
    <row r="140" spans="2:15" ht="14.5" x14ac:dyDescent="0.25">
      <c r="B140" s="228" t="s">
        <v>1048</v>
      </c>
      <c r="C140" s="16"/>
      <c r="D140" s="221">
        <f>'[6]Rev_SP-12me'!AJ161</f>
        <v>0</v>
      </c>
      <c r="E140" s="221">
        <f>'[6]Rev_SP-12me'!AL161</f>
        <v>0</v>
      </c>
      <c r="F140" s="221">
        <f>'[6]Rev_SP-12me'!AQ161</f>
        <v>4.5610988996199335</v>
      </c>
      <c r="G140" s="222">
        <f>'[6]Rev_SP-12me'!O161</f>
        <v>0</v>
      </c>
      <c r="H140" s="202">
        <f>'[6]Rev_SP-12me'!P161</f>
        <v>8.15</v>
      </c>
      <c r="I140" s="222">
        <f>'[6]Rev_SP-12me'!AA161</f>
        <v>3500</v>
      </c>
      <c r="J140" s="17"/>
      <c r="K140" s="221">
        <f>'[6]Rev_SP-12me'!AT161</f>
        <v>0</v>
      </c>
      <c r="L140" s="221">
        <f>'[6]Rev_SP-12me'!AU161</f>
        <v>3.7172956031902458</v>
      </c>
      <c r="M140" s="221">
        <f>'[6]Rev_SP-12me'!AW161</f>
        <v>0</v>
      </c>
      <c r="N140" s="17"/>
      <c r="O140" s="216">
        <f t="shared" si="4"/>
        <v>3.7172956031902458</v>
      </c>
    </row>
    <row r="141" spans="2:15" ht="14.5" x14ac:dyDescent="0.25">
      <c r="B141" s="228" t="s">
        <v>1075</v>
      </c>
      <c r="C141" s="16"/>
      <c r="D141" s="221">
        <f>'[6]Rev_SP-12me'!AJ162</f>
        <v>0</v>
      </c>
      <c r="E141" s="221">
        <f>'[6]Rev_SP-12me'!AL162</f>
        <v>0</v>
      </c>
      <c r="F141" s="221">
        <f>'[6]Rev_SP-12me'!AQ162</f>
        <v>10.148191879499626</v>
      </c>
      <c r="G141" s="222">
        <f>'[6]Rev_SP-12me'!O162</f>
        <v>0</v>
      </c>
      <c r="H141" s="202">
        <f>'[6]Rev_SP-12me'!P162</f>
        <v>6.15</v>
      </c>
      <c r="I141" s="222">
        <f>'[6]Rev_SP-12me'!AA162</f>
        <v>3500</v>
      </c>
      <c r="J141" s="17"/>
      <c r="K141" s="221">
        <f>'[6]Rev_SP-12me'!AT162</f>
        <v>0</v>
      </c>
      <c r="L141" s="221">
        <f>'[6]Rev_SP-12me'!AU162</f>
        <v>6.2411380058922701</v>
      </c>
      <c r="M141" s="221">
        <f>'[6]Rev_SP-12me'!AW162</f>
        <v>0</v>
      </c>
      <c r="N141" s="17"/>
      <c r="O141" s="216">
        <f t="shared" si="4"/>
        <v>6.2411380058922701</v>
      </c>
    </row>
    <row r="142" spans="2:15" x14ac:dyDescent="0.25">
      <c r="B142" s="220" t="s">
        <v>1076</v>
      </c>
      <c r="C142" s="16"/>
      <c r="D142" s="217">
        <f>'[6]Rev_SP-12me'!AJ164</f>
        <v>0</v>
      </c>
      <c r="E142" s="217">
        <f>'[6]Rev_SP-12me'!AL164</f>
        <v>12.155914924485321</v>
      </c>
      <c r="F142" s="217">
        <f>'[6]Rev_SP-12me'!AQ164</f>
        <v>61.860652081709837</v>
      </c>
      <c r="G142" s="218">
        <f>'[6]Rev_SP-12me'!O164</f>
        <v>0</v>
      </c>
      <c r="H142" s="219">
        <f>'[6]Rev_SP-12me'!P164</f>
        <v>0</v>
      </c>
      <c r="I142" s="218">
        <f>'[6]Rev_SP-12me'!AA164</f>
        <v>14000</v>
      </c>
      <c r="J142" s="17"/>
      <c r="K142" s="217">
        <f>'[6]Rev_SP-12me'!AT164</f>
        <v>5.5430972055653065</v>
      </c>
      <c r="L142" s="217">
        <f>'[6]Rev_SP-12me'!AU164</f>
        <v>44.34945674649785</v>
      </c>
      <c r="M142" s="217">
        <f>'[6]Rev_SP-12me'!AW164</f>
        <v>0</v>
      </c>
      <c r="N142" s="17"/>
      <c r="O142" s="216">
        <f t="shared" si="4"/>
        <v>49.892553952063153</v>
      </c>
    </row>
    <row r="143" spans="2:15" ht="14.5" x14ac:dyDescent="0.25">
      <c r="B143" s="224" t="s">
        <v>1051</v>
      </c>
      <c r="C143" s="16"/>
      <c r="D143" s="221">
        <f>'[6]Rev_SP-12me'!AJ165</f>
        <v>0</v>
      </c>
      <c r="E143" s="221">
        <f>'[6]Rev_SP-12me'!AL165</f>
        <v>12.155914924485321</v>
      </c>
      <c r="F143" s="221">
        <f>'[6]Rev_SP-12me'!AQ165</f>
        <v>24.630820364243991</v>
      </c>
      <c r="G143" s="222">
        <f>'[6]Rev_SP-12me'!O165</f>
        <v>475</v>
      </c>
      <c r="H143" s="202">
        <f>'[6]Rev_SP-12me'!P165</f>
        <v>7.15</v>
      </c>
      <c r="I143" s="222">
        <f>'[6]Rev_SP-12me'!AA165</f>
        <v>3500</v>
      </c>
      <c r="J143" s="17"/>
      <c r="K143" s="221">
        <f>'[6]Rev_SP-12me'!AT165</f>
        <v>5.5430972055653065</v>
      </c>
      <c r="L143" s="221">
        <f>'[6]Rev_SP-12me'!AU165</f>
        <v>17.611036560434453</v>
      </c>
      <c r="M143" s="221">
        <f>'[6]Rev_SP-12me'!AW165</f>
        <v>0</v>
      </c>
      <c r="N143" s="17"/>
      <c r="O143" s="216">
        <f t="shared" si="4"/>
        <v>23.154133765999759</v>
      </c>
    </row>
    <row r="144" spans="2:15" ht="14.5" x14ac:dyDescent="0.25">
      <c r="B144" s="224" t="s">
        <v>1052</v>
      </c>
      <c r="C144" s="16"/>
      <c r="D144" s="221">
        <f>'[6]Rev_SP-12me'!AJ166</f>
        <v>0</v>
      </c>
      <c r="E144" s="221">
        <f>'[6]Rev_SP-12me'!AL166</f>
        <v>0</v>
      </c>
      <c r="F144" s="221">
        <f>'[6]Rev_SP-12me'!AQ166</f>
        <v>9.4884359482120839</v>
      </c>
      <c r="G144" s="222">
        <f>'[6]Rev_SP-12me'!O166</f>
        <v>0</v>
      </c>
      <c r="H144" s="202">
        <f>'[6]Rev_SP-12me'!P166</f>
        <v>8.15</v>
      </c>
      <c r="I144" s="222">
        <f>'[6]Rev_SP-12me'!AA166</f>
        <v>3500</v>
      </c>
      <c r="J144" s="17"/>
      <c r="K144" s="221">
        <f>'[6]Rev_SP-12me'!AT166</f>
        <v>0</v>
      </c>
      <c r="L144" s="221">
        <f>'[6]Rev_SP-12me'!AU166</f>
        <v>7.7330752977928485</v>
      </c>
      <c r="M144" s="221">
        <f>'[6]Rev_SP-12me'!AW166</f>
        <v>0</v>
      </c>
      <c r="N144" s="17"/>
      <c r="O144" s="216">
        <f t="shared" si="4"/>
        <v>7.7330752977928485</v>
      </c>
    </row>
    <row r="145" spans="2:15" ht="14.5" x14ac:dyDescent="0.25">
      <c r="B145" s="224" t="s">
        <v>1053</v>
      </c>
      <c r="C145" s="16"/>
      <c r="D145" s="221">
        <f>'[6]Rev_SP-12me'!AJ167</f>
        <v>0</v>
      </c>
      <c r="E145" s="221">
        <f>'[6]Rev_SP-12me'!AL167</f>
        <v>0</v>
      </c>
      <c r="F145" s="221">
        <f>'[6]Rev_SP-12me'!AQ167</f>
        <v>9.7219324508974108</v>
      </c>
      <c r="G145" s="222">
        <f>'[6]Rev_SP-12me'!O167</f>
        <v>0</v>
      </c>
      <c r="H145" s="202">
        <f>'[6]Rev_SP-12me'!P167</f>
        <v>8.15</v>
      </c>
      <c r="I145" s="222">
        <f>'[6]Rev_SP-12me'!AA167</f>
        <v>3500</v>
      </c>
      <c r="J145" s="17"/>
      <c r="K145" s="221">
        <f>'[6]Rev_SP-12me'!AT167</f>
        <v>0</v>
      </c>
      <c r="L145" s="221">
        <f>'[6]Rev_SP-12me'!AU167</f>
        <v>7.9233749474813902</v>
      </c>
      <c r="M145" s="221">
        <f>'[6]Rev_SP-12me'!AW167</f>
        <v>0</v>
      </c>
      <c r="N145" s="17"/>
      <c r="O145" s="216">
        <f t="shared" si="4"/>
        <v>7.9233749474813902</v>
      </c>
    </row>
    <row r="146" spans="2:15" ht="14.5" x14ac:dyDescent="0.25">
      <c r="B146" s="224" t="s">
        <v>1054</v>
      </c>
      <c r="C146" s="16"/>
      <c r="D146" s="221">
        <f>'[6]Rev_SP-12me'!AJ168</f>
        <v>0</v>
      </c>
      <c r="E146" s="221">
        <f>'[6]Rev_SP-12me'!AL168</f>
        <v>0</v>
      </c>
      <c r="F146" s="221">
        <f>'[6]Rev_SP-12me'!AQ168</f>
        <v>18.019463318356351</v>
      </c>
      <c r="G146" s="222">
        <f>'[6]Rev_SP-12me'!O168</f>
        <v>0</v>
      </c>
      <c r="H146" s="202">
        <f>'[6]Rev_SP-12me'!P168</f>
        <v>6.15</v>
      </c>
      <c r="I146" s="222">
        <f>'[6]Rev_SP-12me'!AA168</f>
        <v>3500</v>
      </c>
      <c r="J146" s="17"/>
      <c r="K146" s="221">
        <f>'[6]Rev_SP-12me'!AT168</f>
        <v>0</v>
      </c>
      <c r="L146" s="221">
        <f>'[6]Rev_SP-12me'!AU168</f>
        <v>11.081969940789156</v>
      </c>
      <c r="M146" s="221">
        <f>'[6]Rev_SP-12me'!AW168</f>
        <v>0</v>
      </c>
      <c r="N146" s="17"/>
      <c r="O146" s="216">
        <f t="shared" si="4"/>
        <v>11.081969940789156</v>
      </c>
    </row>
    <row r="147" spans="2:15" x14ac:dyDescent="0.25">
      <c r="B147" s="220" t="s">
        <v>1055</v>
      </c>
      <c r="C147" s="16"/>
      <c r="D147" s="226">
        <f>'[6]Rev_SP-12me'!AJ163</f>
        <v>1</v>
      </c>
      <c r="E147" s="217">
        <f>'[6]Rev_SP-12me'!AL163</f>
        <v>15.550351288056206</v>
      </c>
      <c r="F147" s="217">
        <f>'[6]Rev_SP-12me'!AQ163</f>
        <v>0</v>
      </c>
      <c r="G147" s="218">
        <f>'[6]Rev_SP-12me'!O163</f>
        <v>475</v>
      </c>
      <c r="H147" s="219">
        <f>'[6]Rev_SP-12me'!P163</f>
        <v>7.15</v>
      </c>
      <c r="I147" s="218">
        <f>'[6]Rev_SP-12me'!AA163</f>
        <v>3500</v>
      </c>
      <c r="J147" s="17"/>
      <c r="K147" s="217">
        <f>'[6]Rev_SP-12me'!AT163</f>
        <v>7.0909601873536303</v>
      </c>
      <c r="L147" s="217">
        <f>'[6]Rev_SP-12me'!AU163</f>
        <v>0</v>
      </c>
      <c r="M147" s="217">
        <f>'[6]Rev_SP-12me'!AW163</f>
        <v>4.1999999999999997E-3</v>
      </c>
      <c r="N147" s="17"/>
      <c r="O147" s="216">
        <f t="shared" si="4"/>
        <v>7.0951601873536303</v>
      </c>
    </row>
    <row r="148" spans="2:15" x14ac:dyDescent="0.25">
      <c r="B148" s="220" t="s">
        <v>1056</v>
      </c>
      <c r="C148" s="16"/>
      <c r="D148" s="217">
        <f>'[6]Rev_SP-12me'!AJ169</f>
        <v>174</v>
      </c>
      <c r="E148" s="217">
        <f>'[6]Rev_SP-12me'!AL169</f>
        <v>515.93973038901515</v>
      </c>
      <c r="F148" s="217">
        <f>'[6]Rev_SP-12me'!AQ169</f>
        <v>1617.9596912903235</v>
      </c>
      <c r="G148" s="218">
        <f>'[6]Rev_SP-12me'!O169</f>
        <v>0</v>
      </c>
      <c r="H148" s="219">
        <f>'[6]Rev_SP-12me'!P169</f>
        <v>0</v>
      </c>
      <c r="I148" s="218">
        <f>'[6]Rev_SP-12me'!AA169</f>
        <v>3500</v>
      </c>
      <c r="J148" s="17"/>
      <c r="K148" s="217">
        <f>'[6]Rev_SP-12me'!AT169</f>
        <v>235.26851705739091</v>
      </c>
      <c r="L148" s="217">
        <f>'[6]Rev_SP-12me'!AU169</f>
        <v>1308.1394055930857</v>
      </c>
      <c r="M148" s="217">
        <f>'[6]Rev_SP-12me'!AW169</f>
        <v>0.72182830106979157</v>
      </c>
      <c r="N148" s="17"/>
      <c r="O148" s="216">
        <f t="shared" si="4"/>
        <v>1544.1297509515464</v>
      </c>
    </row>
    <row r="149" spans="2:15" x14ac:dyDescent="0.25">
      <c r="B149" s="228" t="s">
        <v>1077</v>
      </c>
      <c r="C149" s="16"/>
      <c r="D149" s="233">
        <f>'[6]Rev_SP-12me'!AJ170</f>
        <v>174</v>
      </c>
      <c r="E149" s="233">
        <f>'[6]Rev_SP-12me'!AL170</f>
        <v>515.93973038901515</v>
      </c>
      <c r="F149" s="233">
        <f>'[6]Rev_SP-12me'!AQ170</f>
        <v>679.09368282381229</v>
      </c>
      <c r="G149" s="222">
        <f>'[6]Rev_SP-12me'!O170</f>
        <v>475</v>
      </c>
      <c r="H149" s="202">
        <f>'[6]Rev_SP-12me'!P170</f>
        <v>8</v>
      </c>
      <c r="I149" s="222">
        <f>'[6]Rev_SP-12me'!AA170</f>
        <v>3500</v>
      </c>
      <c r="J149" s="17"/>
      <c r="K149" s="233">
        <f>'[6]Rev_SP-12me'!AT170</f>
        <v>235.26851705739091</v>
      </c>
      <c r="L149" s="233">
        <f>'[6]Rev_SP-12me'!AU170</f>
        <v>543.27494625904978</v>
      </c>
      <c r="M149" s="233">
        <f>'[6]Rev_SP-12me'!AW170</f>
        <v>0.72182830106979157</v>
      </c>
      <c r="N149" s="17"/>
      <c r="O149" s="216">
        <f t="shared" si="4"/>
        <v>779.26529161751046</v>
      </c>
    </row>
    <row r="150" spans="2:15" ht="14.5" x14ac:dyDescent="0.25">
      <c r="B150" s="228" t="s">
        <v>1052</v>
      </c>
      <c r="C150" s="16"/>
      <c r="D150" s="221">
        <f>'[6]Rev_SP-12me'!AJ171</f>
        <v>0</v>
      </c>
      <c r="E150" s="221">
        <f>'[6]Rev_SP-12me'!AL171</f>
        <v>0</v>
      </c>
      <c r="F150" s="221">
        <f>'[6]Rev_SP-12me'!AQ171</f>
        <v>291.17666304117643</v>
      </c>
      <c r="G150" s="222">
        <f>'[6]Rev_SP-12me'!O171</f>
        <v>0</v>
      </c>
      <c r="H150" s="202">
        <f>'[6]Rev_SP-12me'!P171</f>
        <v>9</v>
      </c>
      <c r="I150" s="222">
        <f>'[6]Rev_SP-12me'!AA171</f>
        <v>3500</v>
      </c>
      <c r="J150" s="17"/>
      <c r="K150" s="221">
        <f>'[6]Rev_SP-12me'!AT171</f>
        <v>0</v>
      </c>
      <c r="L150" s="221">
        <f>'[6]Rev_SP-12me'!AU171</f>
        <v>262.05899673705881</v>
      </c>
      <c r="M150" s="221">
        <f>'[6]Rev_SP-12me'!AW171</f>
        <v>0</v>
      </c>
      <c r="N150" s="17"/>
      <c r="O150" s="216">
        <f t="shared" si="4"/>
        <v>262.05899673705881</v>
      </c>
    </row>
    <row r="151" spans="2:15" ht="14.5" x14ac:dyDescent="0.25">
      <c r="B151" s="228" t="s">
        <v>1053</v>
      </c>
      <c r="C151" s="16"/>
      <c r="D151" s="221">
        <f>'[6]Rev_SP-12me'!AJ172</f>
        <v>0</v>
      </c>
      <c r="E151" s="221">
        <f>'[6]Rev_SP-12me'!AL172</f>
        <v>0</v>
      </c>
      <c r="F151" s="221">
        <f>'[6]Rev_SP-12me'!AQ172</f>
        <v>247.1146039962137</v>
      </c>
      <c r="G151" s="222">
        <f>'[6]Rev_SP-12me'!O172</f>
        <v>0</v>
      </c>
      <c r="H151" s="202">
        <f>'[6]Rev_SP-12me'!P172</f>
        <v>9</v>
      </c>
      <c r="I151" s="222">
        <f>'[6]Rev_SP-12me'!AA172</f>
        <v>3500</v>
      </c>
      <c r="J151" s="17"/>
      <c r="K151" s="221">
        <f>'[6]Rev_SP-12me'!AT172</f>
        <v>0</v>
      </c>
      <c r="L151" s="221">
        <f>'[6]Rev_SP-12me'!AU172</f>
        <v>222.40314359659232</v>
      </c>
      <c r="M151" s="221">
        <f>'[6]Rev_SP-12me'!AW172</f>
        <v>0</v>
      </c>
      <c r="N151" s="17"/>
      <c r="O151" s="216">
        <f t="shared" si="4"/>
        <v>222.40314359659232</v>
      </c>
    </row>
    <row r="152" spans="2:15" ht="14.5" x14ac:dyDescent="0.25">
      <c r="B152" s="228" t="s">
        <v>1054</v>
      </c>
      <c r="C152" s="16"/>
      <c r="D152" s="221">
        <f>'[6]Rev_SP-12me'!AJ173</f>
        <v>0</v>
      </c>
      <c r="E152" s="221">
        <f>'[6]Rev_SP-12me'!AL173</f>
        <v>0</v>
      </c>
      <c r="F152" s="221">
        <f>'[6]Rev_SP-12me'!AQ173</f>
        <v>400.57474142912099</v>
      </c>
      <c r="G152" s="222">
        <f>'[6]Rev_SP-12me'!O173</f>
        <v>0</v>
      </c>
      <c r="H152" s="202">
        <f>'[6]Rev_SP-12me'!P173</f>
        <v>7</v>
      </c>
      <c r="I152" s="222">
        <f>'[6]Rev_SP-12me'!AA173</f>
        <v>3500</v>
      </c>
      <c r="J152" s="17"/>
      <c r="K152" s="221">
        <f>'[6]Rev_SP-12me'!AT173</f>
        <v>0</v>
      </c>
      <c r="L152" s="221">
        <f>'[6]Rev_SP-12me'!AU173</f>
        <v>280.40231900038469</v>
      </c>
      <c r="M152" s="221">
        <f>'[6]Rev_SP-12me'!AW173</f>
        <v>0</v>
      </c>
      <c r="N152" s="17"/>
      <c r="O152" s="216">
        <f t="shared" si="4"/>
        <v>280.40231900038469</v>
      </c>
    </row>
    <row r="153" spans="2:15" ht="14.5" x14ac:dyDescent="0.25">
      <c r="B153" s="228" t="s">
        <v>1078</v>
      </c>
      <c r="C153" s="16"/>
      <c r="D153" s="221">
        <f>'[6]Rev_SP-12me'!AJ174</f>
        <v>0</v>
      </c>
      <c r="E153" s="221">
        <f>'[6]Rev_SP-12me'!AL174</f>
        <v>0</v>
      </c>
      <c r="F153" s="221">
        <f>'[6]Rev_SP-12me'!AQ174</f>
        <v>0</v>
      </c>
      <c r="G153" s="222">
        <f>'[6]Rev_SP-12me'!O174</f>
        <v>475</v>
      </c>
      <c r="H153" s="202">
        <f>'[6]Rev_SP-12me'!P174</f>
        <v>8</v>
      </c>
      <c r="I153" s="222">
        <f>'[6]Rev_SP-12me'!AA174</f>
        <v>3500</v>
      </c>
      <c r="J153" s="17"/>
      <c r="K153" s="221">
        <f>'[6]Rev_SP-12me'!AT174</f>
        <v>0</v>
      </c>
      <c r="L153" s="221">
        <f>'[6]Rev_SP-12me'!AU174</f>
        <v>0</v>
      </c>
      <c r="M153" s="221">
        <f>'[6]Rev_SP-12me'!AW174</f>
        <v>0</v>
      </c>
      <c r="N153" s="17"/>
      <c r="O153" s="216">
        <f t="shared" si="4"/>
        <v>0</v>
      </c>
    </row>
    <row r="154" spans="2:15" x14ac:dyDescent="0.25">
      <c r="B154" s="220" t="s">
        <v>1057</v>
      </c>
      <c r="C154" s="16"/>
      <c r="D154" s="217">
        <f>'[6]Rev_SP-12me'!AJ175</f>
        <v>0</v>
      </c>
      <c r="E154" s="217">
        <f>'[6]Rev_SP-12me'!AL175</f>
        <v>0</v>
      </c>
      <c r="F154" s="217">
        <f>'[6]Rev_SP-12me'!AQ175</f>
        <v>2.2173825498064343</v>
      </c>
      <c r="G154" s="218">
        <f>'[6]Rev_SP-12me'!O175</f>
        <v>0</v>
      </c>
      <c r="H154" s="219">
        <f>'[6]Rev_SP-12me'!P175</f>
        <v>0</v>
      </c>
      <c r="I154" s="218">
        <f>'[6]Rev_SP-12me'!AA175</f>
        <v>14000</v>
      </c>
      <c r="J154" s="17"/>
      <c r="K154" s="217">
        <f>'[6]Rev_SP-12me'!AT175</f>
        <v>0</v>
      </c>
      <c r="L154" s="217">
        <f>'[6]Rev_SP-12me'!AU175</f>
        <v>1.132437345284153</v>
      </c>
      <c r="M154" s="217">
        <f>'[6]Rev_SP-12me'!AW175</f>
        <v>0</v>
      </c>
      <c r="N154" s="17"/>
      <c r="O154" s="216">
        <f t="shared" si="4"/>
        <v>1.132437345284153</v>
      </c>
    </row>
    <row r="155" spans="2:15" ht="14.5" x14ac:dyDescent="0.25">
      <c r="B155" s="224" t="s">
        <v>1051</v>
      </c>
      <c r="C155" s="16"/>
      <c r="D155" s="221">
        <f>'[6]Rev_SP-12me'!AJ176</f>
        <v>0</v>
      </c>
      <c r="E155" s="221">
        <f>'[6]Rev_SP-12me'!AL176</f>
        <v>0</v>
      </c>
      <c r="F155" s="221">
        <f>'[6]Rev_SP-12me'!AQ176</f>
        <v>0.90569485257378868</v>
      </c>
      <c r="G155" s="222">
        <f>'[6]Rev_SP-12me'!O176</f>
        <v>260</v>
      </c>
      <c r="H155" s="202">
        <f>'[6]Rev_SP-12me'!P176</f>
        <v>5</v>
      </c>
      <c r="I155" s="222">
        <f>'[6]Rev_SP-12me'!AA176</f>
        <v>3500</v>
      </c>
      <c r="J155" s="17"/>
      <c r="K155" s="221">
        <f>'[6]Rev_SP-12me'!AT176</f>
        <v>0</v>
      </c>
      <c r="L155" s="221">
        <f>'[6]Rev_SP-12me'!AU176</f>
        <v>0.45284742628689434</v>
      </c>
      <c r="M155" s="221">
        <f>'[6]Rev_SP-12me'!AW176</f>
        <v>0</v>
      </c>
      <c r="N155" s="17"/>
      <c r="O155" s="216">
        <f t="shared" si="4"/>
        <v>0.45284742628689434</v>
      </c>
    </row>
    <row r="156" spans="2:15" ht="14.5" x14ac:dyDescent="0.25">
      <c r="B156" s="224" t="s">
        <v>1052</v>
      </c>
      <c r="C156" s="16"/>
      <c r="D156" s="221">
        <f>'[6]Rev_SP-12me'!AJ177</f>
        <v>0</v>
      </c>
      <c r="E156" s="221">
        <f>'[6]Rev_SP-12me'!AL177</f>
        <v>0</v>
      </c>
      <c r="F156" s="221">
        <f>'[6]Rev_SP-12me'!AQ177</f>
        <v>0.3856631288818656</v>
      </c>
      <c r="G156" s="222">
        <f>'[6]Rev_SP-12me'!O177</f>
        <v>0</v>
      </c>
      <c r="H156" s="202">
        <f>'[6]Rev_SP-12me'!P177</f>
        <v>6</v>
      </c>
      <c r="I156" s="222">
        <f>'[6]Rev_SP-12me'!AA177</f>
        <v>3500</v>
      </c>
      <c r="J156" s="17"/>
      <c r="K156" s="221">
        <f>'[6]Rev_SP-12me'!AT177</f>
        <v>0</v>
      </c>
      <c r="L156" s="221">
        <f>'[6]Rev_SP-12me'!AU177</f>
        <v>0.23139787732911934</v>
      </c>
      <c r="M156" s="221">
        <f>'[6]Rev_SP-12me'!AW177</f>
        <v>0</v>
      </c>
      <c r="N156" s="17"/>
      <c r="O156" s="216">
        <f t="shared" si="4"/>
        <v>0.23139787732911934</v>
      </c>
    </row>
    <row r="157" spans="2:15" ht="14.5" x14ac:dyDescent="0.25">
      <c r="B157" s="224" t="s">
        <v>1053</v>
      </c>
      <c r="C157" s="16"/>
      <c r="D157" s="221">
        <f>'[6]Rev_SP-12me'!AJ178</f>
        <v>0</v>
      </c>
      <c r="E157" s="221">
        <f>'[6]Rev_SP-12me'!AL178</f>
        <v>0</v>
      </c>
      <c r="F157" s="221">
        <f>'[6]Rev_SP-12me'!AQ178</f>
        <v>0.38891107163913646</v>
      </c>
      <c r="G157" s="222">
        <f>'[6]Rev_SP-12me'!O178</f>
        <v>0</v>
      </c>
      <c r="H157" s="202">
        <f>'[6]Rev_SP-12me'!P178</f>
        <v>6</v>
      </c>
      <c r="I157" s="222">
        <f>'[6]Rev_SP-12me'!AA178</f>
        <v>3500</v>
      </c>
      <c r="J157" s="17"/>
      <c r="K157" s="221">
        <f>'[6]Rev_SP-12me'!AT178</f>
        <v>0</v>
      </c>
      <c r="L157" s="221">
        <f>'[6]Rev_SP-12me'!AU178</f>
        <v>0.2333466429834819</v>
      </c>
      <c r="M157" s="221">
        <f>'[6]Rev_SP-12me'!AW178</f>
        <v>0</v>
      </c>
      <c r="N157" s="17"/>
      <c r="O157" s="216">
        <f t="shared" si="4"/>
        <v>0.2333466429834819</v>
      </c>
    </row>
    <row r="158" spans="2:15" ht="14.5" x14ac:dyDescent="0.25">
      <c r="B158" s="224" t="s">
        <v>1054</v>
      </c>
      <c r="C158" s="16"/>
      <c r="D158" s="221">
        <f>'[6]Rev_SP-12me'!AJ179</f>
        <v>0</v>
      </c>
      <c r="E158" s="221">
        <f>'[6]Rev_SP-12me'!AL179</f>
        <v>0</v>
      </c>
      <c r="F158" s="221">
        <f>'[6]Rev_SP-12me'!AQ179</f>
        <v>0.53711349671164388</v>
      </c>
      <c r="G158" s="222">
        <f>'[6]Rev_SP-12me'!O179</f>
        <v>0</v>
      </c>
      <c r="H158" s="202">
        <f>'[6]Rev_SP-12me'!P179</f>
        <v>4</v>
      </c>
      <c r="I158" s="222">
        <f>'[6]Rev_SP-12me'!AA179</f>
        <v>3500</v>
      </c>
      <c r="J158" s="17"/>
      <c r="K158" s="221">
        <f>'[6]Rev_SP-12me'!AT179</f>
        <v>0</v>
      </c>
      <c r="L158" s="221">
        <f>'[6]Rev_SP-12me'!AU179</f>
        <v>0.21484539868465755</v>
      </c>
      <c r="M158" s="221">
        <f>'[6]Rev_SP-12me'!AW179</f>
        <v>0</v>
      </c>
      <c r="N158" s="17"/>
      <c r="O158" s="216">
        <f t="shared" si="4"/>
        <v>0.21484539868465755</v>
      </c>
    </row>
    <row r="159" spans="2:15" x14ac:dyDescent="0.25">
      <c r="B159" s="220" t="s">
        <v>1058</v>
      </c>
      <c r="C159" s="16"/>
      <c r="D159" s="217">
        <f>'[6]Rev_SP-12me'!AJ180</f>
        <v>0</v>
      </c>
      <c r="E159" s="217">
        <f>'[6]Rev_SP-12me'!AL180</f>
        <v>0</v>
      </c>
      <c r="F159" s="217">
        <f>'[6]Rev_SP-12me'!AQ180</f>
        <v>0</v>
      </c>
      <c r="G159" s="218">
        <f>'[6]Rev_SP-12me'!O180</f>
        <v>0</v>
      </c>
      <c r="H159" s="219">
        <f>'[6]Rev_SP-12me'!P180</f>
        <v>0</v>
      </c>
      <c r="I159" s="218">
        <f>'[6]Rev_SP-12me'!AA180</f>
        <v>0</v>
      </c>
      <c r="J159" s="17"/>
      <c r="K159" s="217">
        <f>'[6]Rev_SP-12me'!AT180</f>
        <v>0</v>
      </c>
      <c r="L159" s="217">
        <f>'[6]Rev_SP-12me'!AU180</f>
        <v>0</v>
      </c>
      <c r="M159" s="217">
        <f>'[6]Rev_SP-12me'!AW180</f>
        <v>0</v>
      </c>
      <c r="N159" s="17"/>
      <c r="O159" s="216">
        <f t="shared" si="4"/>
        <v>0</v>
      </c>
    </row>
    <row r="160" spans="2:15" ht="14.5" x14ac:dyDescent="0.25">
      <c r="B160" s="228" t="s">
        <v>1051</v>
      </c>
      <c r="C160" s="16"/>
      <c r="D160" s="221">
        <f>'[6]Rev_SP-12me'!AJ181</f>
        <v>0</v>
      </c>
      <c r="E160" s="221">
        <f>'[6]Rev_SP-12me'!AL181</f>
        <v>0</v>
      </c>
      <c r="F160" s="221">
        <f>'[6]Rev_SP-12me'!AQ181</f>
        <v>0</v>
      </c>
      <c r="G160" s="222">
        <f>'[6]Rev_SP-12me'!O181</f>
        <v>475</v>
      </c>
      <c r="H160" s="202">
        <f>'[6]Rev_SP-12me'!P181</f>
        <v>7.85</v>
      </c>
      <c r="I160" s="222">
        <f>'[6]Rev_SP-12me'!AA181</f>
        <v>3500</v>
      </c>
      <c r="J160" s="17"/>
      <c r="K160" s="221">
        <f>'[6]Rev_SP-12me'!AT181</f>
        <v>0</v>
      </c>
      <c r="L160" s="221">
        <f>'[6]Rev_SP-12me'!AU181</f>
        <v>0</v>
      </c>
      <c r="M160" s="221">
        <f>'[6]Rev_SP-12me'!AW181</f>
        <v>0</v>
      </c>
      <c r="N160" s="17"/>
      <c r="O160" s="216">
        <f t="shared" si="4"/>
        <v>0</v>
      </c>
    </row>
    <row r="161" spans="2:15" ht="14.5" x14ac:dyDescent="0.25">
      <c r="B161" s="228" t="s">
        <v>1052</v>
      </c>
      <c r="C161" s="16"/>
      <c r="D161" s="221">
        <f>'[6]Rev_SP-12me'!AJ182</f>
        <v>0</v>
      </c>
      <c r="E161" s="221">
        <f>'[6]Rev_SP-12me'!AL182</f>
        <v>0</v>
      </c>
      <c r="F161" s="221">
        <f>'[6]Rev_SP-12me'!AQ182</f>
        <v>0</v>
      </c>
      <c r="G161" s="222">
        <f>'[6]Rev_SP-12me'!O182</f>
        <v>0</v>
      </c>
      <c r="H161" s="202">
        <f>'[6]Rev_SP-12me'!P182</f>
        <v>8.85</v>
      </c>
      <c r="I161" s="222">
        <f>'[6]Rev_SP-12me'!AA182</f>
        <v>3500</v>
      </c>
      <c r="J161" s="17"/>
      <c r="K161" s="221">
        <f>'[6]Rev_SP-12me'!AT182</f>
        <v>0</v>
      </c>
      <c r="L161" s="221">
        <f>'[6]Rev_SP-12me'!AU182</f>
        <v>0</v>
      </c>
      <c r="M161" s="221">
        <f>'[6]Rev_SP-12me'!AW182</f>
        <v>0</v>
      </c>
      <c r="N161" s="17"/>
      <c r="O161" s="216">
        <f t="shared" si="4"/>
        <v>0</v>
      </c>
    </row>
    <row r="162" spans="2:15" ht="14.5" x14ac:dyDescent="0.25">
      <c r="B162" s="228" t="s">
        <v>1053</v>
      </c>
      <c r="C162" s="16"/>
      <c r="D162" s="221">
        <f>'[6]Rev_SP-12me'!AJ183</f>
        <v>0</v>
      </c>
      <c r="E162" s="221">
        <f>'[6]Rev_SP-12me'!AL183</f>
        <v>0</v>
      </c>
      <c r="F162" s="221">
        <f>'[6]Rev_SP-12me'!AQ183</f>
        <v>0</v>
      </c>
      <c r="G162" s="222">
        <f>'[6]Rev_SP-12me'!O183</f>
        <v>0</v>
      </c>
      <c r="H162" s="202">
        <f>'[6]Rev_SP-12me'!P183</f>
        <v>8.85</v>
      </c>
      <c r="I162" s="222">
        <f>'[6]Rev_SP-12me'!AA183</f>
        <v>3500</v>
      </c>
      <c r="J162" s="17"/>
      <c r="K162" s="221">
        <f>'[6]Rev_SP-12me'!AT183</f>
        <v>0</v>
      </c>
      <c r="L162" s="221">
        <f>'[6]Rev_SP-12me'!AU183</f>
        <v>0</v>
      </c>
      <c r="M162" s="221">
        <f>'[6]Rev_SP-12me'!AW183</f>
        <v>0</v>
      </c>
      <c r="N162" s="17"/>
      <c r="O162" s="216">
        <f t="shared" si="4"/>
        <v>0</v>
      </c>
    </row>
    <row r="163" spans="2:15" ht="14.5" x14ac:dyDescent="0.25">
      <c r="B163" s="228" t="s">
        <v>1054</v>
      </c>
      <c r="C163" s="16"/>
      <c r="D163" s="221">
        <f>'[6]Rev_SP-12me'!AJ184</f>
        <v>0</v>
      </c>
      <c r="E163" s="221">
        <f>'[6]Rev_SP-12me'!AL184</f>
        <v>0</v>
      </c>
      <c r="F163" s="221">
        <f>'[6]Rev_SP-12me'!AQ184</f>
        <v>0</v>
      </c>
      <c r="G163" s="222">
        <f>'[6]Rev_SP-12me'!O184</f>
        <v>0</v>
      </c>
      <c r="H163" s="202">
        <f>'[6]Rev_SP-12me'!P184</f>
        <v>6.85</v>
      </c>
      <c r="I163" s="222">
        <f>'[6]Rev_SP-12me'!AA184</f>
        <v>3500</v>
      </c>
      <c r="J163" s="17"/>
      <c r="K163" s="221">
        <f>'[6]Rev_SP-12me'!AT184</f>
        <v>0</v>
      </c>
      <c r="L163" s="221">
        <f>'[6]Rev_SP-12me'!AU184</f>
        <v>0</v>
      </c>
      <c r="M163" s="221">
        <f>'[6]Rev_SP-12me'!AW184</f>
        <v>0</v>
      </c>
      <c r="N163" s="17"/>
      <c r="O163" s="216">
        <f t="shared" si="4"/>
        <v>0</v>
      </c>
    </row>
    <row r="164" spans="2:15" x14ac:dyDescent="0.25">
      <c r="B164" s="220" t="s">
        <v>1079</v>
      </c>
      <c r="C164" s="16"/>
      <c r="D164" s="217">
        <f>'[6]Rev_SP-12me'!AJ185</f>
        <v>20.155405405405407</v>
      </c>
      <c r="E164" s="217">
        <f>'[6]Rev_SP-12me'!AL185</f>
        <v>47.730176898513335</v>
      </c>
      <c r="F164" s="217">
        <f>'[6]Rev_SP-12me'!AQ185</f>
        <v>53.994506868221841</v>
      </c>
      <c r="G164" s="218">
        <f>'[6]Rev_SP-12me'!O185</f>
        <v>0</v>
      </c>
      <c r="H164" s="219">
        <f>'[6]Rev_SP-12me'!P185</f>
        <v>0</v>
      </c>
      <c r="I164" s="218">
        <f>'[6]Rev_SP-12me'!AA185</f>
        <v>0</v>
      </c>
      <c r="J164" s="17"/>
      <c r="K164" s="217">
        <f>'[6]Rev_SP-12me'!AT185</f>
        <v>7.5473342220774233</v>
      </c>
      <c r="L164" s="217">
        <f>'[6]Rev_SP-12me'!AU185</f>
        <v>34.016539326979753</v>
      </c>
      <c r="M164" s="217">
        <f>'[6]Rev_SP-12me'!AW185</f>
        <v>8.228613106084226E-2</v>
      </c>
      <c r="N164" s="17"/>
      <c r="O164" s="216">
        <f t="shared" si="4"/>
        <v>41.646159680118018</v>
      </c>
    </row>
    <row r="165" spans="2:15" x14ac:dyDescent="0.25">
      <c r="B165" s="236" t="s">
        <v>1060</v>
      </c>
      <c r="C165" s="16"/>
      <c r="D165" s="233">
        <f>'[6]Rev_SP-12me'!AJ186</f>
        <v>20.155405405405407</v>
      </c>
      <c r="E165" s="233">
        <f>'[6]Rev_SP-12me'!AL186</f>
        <v>47.730176898513335</v>
      </c>
      <c r="F165" s="233">
        <f>'[6]Rev_SP-12me'!AQ186</f>
        <v>53.994506868221841</v>
      </c>
      <c r="G165" s="222">
        <f>'[6]Rev_SP-12me'!O186</f>
        <v>275</v>
      </c>
      <c r="H165" s="202">
        <f>'[6]Rev_SP-12me'!P186</f>
        <v>6.3</v>
      </c>
      <c r="I165" s="222">
        <f>'[6]Rev_SP-12me'!AA186</f>
        <v>3500</v>
      </c>
      <c r="J165" s="17"/>
      <c r="K165" s="233">
        <f>'[6]Rev_SP-12me'!AT186</f>
        <v>7.5473342220774233</v>
      </c>
      <c r="L165" s="233">
        <f>'[6]Rev_SP-12me'!AU186</f>
        <v>34.016539326979753</v>
      </c>
      <c r="M165" s="233">
        <f>'[6]Rev_SP-12me'!AW186</f>
        <v>8.228613106084226E-2</v>
      </c>
      <c r="N165" s="17"/>
      <c r="O165" s="216">
        <f t="shared" si="4"/>
        <v>41.646159680118018</v>
      </c>
    </row>
    <row r="166" spans="2:15" x14ac:dyDescent="0.25">
      <c r="B166" s="235" t="s">
        <v>1080</v>
      </c>
      <c r="C166" s="16"/>
      <c r="D166" s="217">
        <f>'[6]Rev_SP-12me'!AJ191</f>
        <v>13.790540540540542</v>
      </c>
      <c r="E166" s="217">
        <f>'[6]Rev_SP-12me'!AL191</f>
        <v>47.485963372597119</v>
      </c>
      <c r="F166" s="217">
        <f>'[6]Rev_SP-12me'!AQ191</f>
        <v>266.62549313177811</v>
      </c>
      <c r="G166" s="218">
        <f>'[6]Rev_SP-12me'!O191</f>
        <v>0</v>
      </c>
      <c r="H166" s="219">
        <f>'[6]Rev_SP-12me'!P191</f>
        <v>0</v>
      </c>
      <c r="I166" s="218">
        <f>'[6]Rev_SP-12me'!AA191</f>
        <v>0</v>
      </c>
      <c r="J166" s="17"/>
      <c r="K166" s="217">
        <f>'[6]Rev_SP-12me'!AT191</f>
        <v>0</v>
      </c>
      <c r="L166" s="217">
        <f>'[6]Rev_SP-12me'!AU191</f>
        <v>162.64155081038464</v>
      </c>
      <c r="M166" s="217">
        <f>'[6]Rev_SP-12me'!AW191</f>
        <v>5.6301037041628935E-2</v>
      </c>
      <c r="N166" s="17"/>
      <c r="O166" s="216">
        <f t="shared" si="4"/>
        <v>162.69785184742628</v>
      </c>
    </row>
    <row r="167" spans="2:15" x14ac:dyDescent="0.25">
      <c r="B167" s="224" t="s">
        <v>1081</v>
      </c>
      <c r="C167" s="16"/>
      <c r="D167" s="233">
        <f>'[6]Rev_SP-12me'!AJ192</f>
        <v>13.790540540540542</v>
      </c>
      <c r="E167" s="233">
        <f>'[6]Rev_SP-12me'!AL192</f>
        <v>47.485963372597119</v>
      </c>
      <c r="F167" s="233">
        <f>'[6]Rev_SP-12me'!AQ192</f>
        <v>266.62549313177811</v>
      </c>
      <c r="G167" s="222">
        <f>'[6]Rev_SP-12me'!O192</f>
        <v>0</v>
      </c>
      <c r="H167" s="202">
        <f>'[6]Rev_SP-12me'!P192</f>
        <v>6.1</v>
      </c>
      <c r="I167" s="222">
        <f>'[6]Rev_SP-12me'!AA192</f>
        <v>3500</v>
      </c>
      <c r="J167" s="17"/>
      <c r="K167" s="233">
        <f>'[6]Rev_SP-12me'!AT192</f>
        <v>0</v>
      </c>
      <c r="L167" s="233">
        <f>'[6]Rev_SP-12me'!AU192</f>
        <v>162.64155081038464</v>
      </c>
      <c r="M167" s="233">
        <f>'[6]Rev_SP-12me'!AW192</f>
        <v>5.6301037041628935E-2</v>
      </c>
      <c r="N167" s="17"/>
      <c r="O167" s="216">
        <f t="shared" si="4"/>
        <v>162.69785184742628</v>
      </c>
    </row>
    <row r="168" spans="2:15" x14ac:dyDescent="0.25">
      <c r="B168" s="214" t="s">
        <v>1082</v>
      </c>
      <c r="C168" s="16"/>
      <c r="D168" s="217">
        <f>'[6]Rev_SP-12me'!AJ193</f>
        <v>0</v>
      </c>
      <c r="E168" s="217">
        <f>'[6]Rev_SP-12me'!AL193</f>
        <v>0</v>
      </c>
      <c r="F168" s="217">
        <f>'[6]Rev_SP-12me'!AQ193</f>
        <v>0</v>
      </c>
      <c r="G168" s="218">
        <f>'[6]Rev_SP-12me'!O193</f>
        <v>0</v>
      </c>
      <c r="H168" s="219">
        <f>'[6]Rev_SP-12me'!P193</f>
        <v>0</v>
      </c>
      <c r="I168" s="218">
        <f>'[6]Rev_SP-12me'!AA193</f>
        <v>3500</v>
      </c>
      <c r="J168" s="17"/>
      <c r="K168" s="217">
        <f>'[6]Rev_SP-12me'!AT193</f>
        <v>0</v>
      </c>
      <c r="L168" s="217">
        <f>'[6]Rev_SP-12me'!AU193</f>
        <v>0</v>
      </c>
      <c r="M168" s="217">
        <f>'[6]Rev_SP-12me'!AW193</f>
        <v>0</v>
      </c>
      <c r="N168" s="17"/>
      <c r="O168" s="216">
        <f t="shared" si="4"/>
        <v>0</v>
      </c>
    </row>
    <row r="169" spans="2:15" x14ac:dyDescent="0.25">
      <c r="B169" s="220" t="s">
        <v>1063</v>
      </c>
      <c r="C169" s="16"/>
      <c r="D169" s="217">
        <f>'[6]Rev_SP-12me'!AJ187</f>
        <v>1</v>
      </c>
      <c r="E169" s="217">
        <f>'[6]Rev_SP-12me'!AL187</f>
        <v>4.4429301533219761</v>
      </c>
      <c r="F169" s="217">
        <f>'[6]Rev_SP-12me'!AQ187</f>
        <v>0</v>
      </c>
      <c r="G169" s="218">
        <f>'[6]Rev_SP-12me'!O187</f>
        <v>0</v>
      </c>
      <c r="H169" s="219">
        <f>'[6]Rev_SP-12me'!P187</f>
        <v>0</v>
      </c>
      <c r="I169" s="218">
        <f>'[6]Rev_SP-12me'!AA187</f>
        <v>0</v>
      </c>
      <c r="J169" s="17"/>
      <c r="K169" s="217">
        <f>'[6]Rev_SP-12me'!AT187</f>
        <v>0</v>
      </c>
      <c r="L169" s="217">
        <f>'[6]Rev_SP-12me'!AU187</f>
        <v>0</v>
      </c>
      <c r="M169" s="217">
        <f>'[6]Rev_SP-12me'!AW187</f>
        <v>0</v>
      </c>
      <c r="N169" s="17"/>
      <c r="O169" s="216">
        <f t="shared" si="4"/>
        <v>0</v>
      </c>
    </row>
    <row r="170" spans="2:15" x14ac:dyDescent="0.25">
      <c r="B170" s="220" t="s">
        <v>1064</v>
      </c>
      <c r="C170" s="16"/>
      <c r="D170" s="217">
        <f>'[6]Rev_SP-12me'!AJ188</f>
        <v>0</v>
      </c>
      <c r="E170" s="217">
        <f>'[6]Rev_SP-12me'!AL188</f>
        <v>0</v>
      </c>
      <c r="F170" s="217">
        <f>'[6]Rev_SP-12me'!AQ188</f>
        <v>0</v>
      </c>
      <c r="G170" s="218">
        <f>'[6]Rev_SP-12me'!O188</f>
        <v>0</v>
      </c>
      <c r="H170" s="219">
        <f>'[6]Rev_SP-12me'!P188</f>
        <v>0</v>
      </c>
      <c r="I170" s="218">
        <f>'[6]Rev_SP-12me'!AA188</f>
        <v>0</v>
      </c>
      <c r="J170" s="17"/>
      <c r="K170" s="217">
        <f>'[6]Rev_SP-12me'!AT188</f>
        <v>0</v>
      </c>
      <c r="L170" s="217">
        <f>'[6]Rev_SP-12me'!AU188</f>
        <v>0</v>
      </c>
      <c r="M170" s="217">
        <f>'[6]Rev_SP-12me'!AW188</f>
        <v>0</v>
      </c>
      <c r="N170" s="17"/>
      <c r="O170" s="216">
        <f t="shared" si="4"/>
        <v>0</v>
      </c>
    </row>
    <row r="171" spans="2:15" x14ac:dyDescent="0.25">
      <c r="B171" s="220" t="s">
        <v>856</v>
      </c>
      <c r="C171" s="16"/>
      <c r="D171" s="217">
        <f>'[6]Rev_SP-12me'!AJ189</f>
        <v>24.906976744186046</v>
      </c>
      <c r="E171" s="217">
        <f>'[6]Rev_SP-12me'!AL189</f>
        <v>62.98264800233305</v>
      </c>
      <c r="F171" s="217">
        <f>'[6]Rev_SP-12me'!AQ189</f>
        <v>150.12</v>
      </c>
      <c r="G171" s="218">
        <f>'[6]Rev_SP-12me'!O189</f>
        <v>260</v>
      </c>
      <c r="H171" s="219">
        <f>'[6]Rev_SP-12me'!P189</f>
        <v>7.3</v>
      </c>
      <c r="I171" s="218">
        <f>'[6]Rev_SP-12me'!AA189</f>
        <v>3500</v>
      </c>
      <c r="J171" s="17"/>
      <c r="K171" s="217">
        <f>'[6]Rev_SP-12me'!AT189</f>
        <v>15.720468941382331</v>
      </c>
      <c r="L171" s="217">
        <f>'[6]Rev_SP-12me'!AU189</f>
        <v>109.58759999999999</v>
      </c>
      <c r="M171" s="217">
        <f>'[6]Rev_SP-12me'!AW189</f>
        <v>9.9070917670136413E-2</v>
      </c>
      <c r="N171" s="17"/>
      <c r="O171" s="216">
        <f t="shared" si="4"/>
        <v>125.40713985905246</v>
      </c>
    </row>
    <row r="172" spans="2:15" x14ac:dyDescent="0.25">
      <c r="B172" s="220" t="s">
        <v>1065</v>
      </c>
      <c r="C172" s="16"/>
      <c r="D172" s="217">
        <f>'[6]Rev_SP-12me'!AJ190</f>
        <v>8.8130081300813021</v>
      </c>
      <c r="E172" s="217">
        <f>'[6]Rev_SP-12me'!AL190</f>
        <v>23.908353460481386</v>
      </c>
      <c r="F172" s="217">
        <f>'[6]Rev_SP-12me'!AQ190</f>
        <v>44.460000000000008</v>
      </c>
      <c r="G172" s="218">
        <f>'[6]Rev_SP-12me'!O190</f>
        <v>500</v>
      </c>
      <c r="H172" s="219">
        <f>'[6]Rev_SP-12me'!P190</f>
        <v>11</v>
      </c>
      <c r="I172" s="218">
        <f>'[6]Rev_SP-12me'!AA190</f>
        <v>3500</v>
      </c>
      <c r="J172" s="17"/>
      <c r="K172" s="217">
        <f>'[6]Rev_SP-12me'!AT190</f>
        <v>11.476009661031066</v>
      </c>
      <c r="L172" s="217">
        <f>'[6]Rev_SP-12me'!AU190</f>
        <v>48.906000000000006</v>
      </c>
      <c r="M172" s="217">
        <f>'[6]Rev_SP-12me'!AW190</f>
        <v>3.613333333333333E-2</v>
      </c>
      <c r="N172" s="17"/>
      <c r="O172" s="216">
        <f t="shared" si="4"/>
        <v>60.418142994364402</v>
      </c>
    </row>
    <row r="173" spans="2:15" x14ac:dyDescent="0.25">
      <c r="B173" s="214" t="s">
        <v>1083</v>
      </c>
      <c r="C173" s="16"/>
      <c r="D173" s="212">
        <f>SUM(D128,D142,D147,D148,D154,D159,D164,D166,D168,D169,D170,D171,D172)</f>
        <v>667.96199433328002</v>
      </c>
      <c r="E173" s="212">
        <f>SUM(E128,E142,E147,E148,E154,E159,E164,E166,E168,E169,E170,E171,E172)</f>
        <v>2304.8656103866838</v>
      </c>
      <c r="F173" s="212">
        <f>SUM(F128,F142,F147,F148,F154,F159,F164,F166,F168,F169,F170,F171,F172)</f>
        <v>8207.5166380803312</v>
      </c>
      <c r="G173" s="215"/>
      <c r="H173" s="215"/>
      <c r="I173" s="215"/>
      <c r="J173" s="215"/>
      <c r="K173" s="234">
        <f>SUM(K128,K142,K147,K148,K154,K159,K164,K166,K168,K169,K170,K171,K172)</f>
        <v>1000.695698380234</v>
      </c>
      <c r="L173" s="234">
        <f>SUM(L128,L142,L147,L148,L154,L159,L164,L166,L168,L169,L170,L171,L172)</f>
        <v>6016.0088885941677</v>
      </c>
      <c r="M173" s="234">
        <f>SUM(M128,M142,M147,M148,M154,M159,M164,M166,M168,M169,M170,M171,M172)</f>
        <v>2.7569237740370807</v>
      </c>
      <c r="N173" s="212">
        <f>SUM(N128,N142,N147,N148,N154,N159,N164,N166,N168,N169,N170,N171,N172)</f>
        <v>0</v>
      </c>
      <c r="O173" s="212">
        <f>SUM(O128,O142,O147,O148,O154,O159,O164,O166,O168,O169,O170,O171,O172)</f>
        <v>7019.4615107484387</v>
      </c>
    </row>
    <row r="174" spans="2:15" x14ac:dyDescent="0.25">
      <c r="B174" s="16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</row>
    <row r="175" spans="2:15" x14ac:dyDescent="0.25">
      <c r="B175" s="220" t="s">
        <v>1084</v>
      </c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</row>
    <row r="176" spans="2:15" x14ac:dyDescent="0.25">
      <c r="B176" s="220" t="s">
        <v>1069</v>
      </c>
      <c r="C176" s="16"/>
      <c r="D176" s="217">
        <f>'[6]Rev_SP-12me'!AJ208</f>
        <v>48.002646377770397</v>
      </c>
      <c r="E176" s="217">
        <f>'[6]Rev_SP-12me'!AL208</f>
        <v>675.41701200477496</v>
      </c>
      <c r="F176" s="217">
        <f>'[6]Rev_SP-12me'!AQ208</f>
        <v>4759.9934395408836</v>
      </c>
      <c r="G176" s="218">
        <f>'[6]Rev_SP-12me'!O208</f>
        <v>0</v>
      </c>
      <c r="H176" s="219">
        <f>'[6]Rev_SP-12me'!P208</f>
        <v>0</v>
      </c>
      <c r="I176" s="218">
        <f>'[6]Rev_SP-12me'!AA208</f>
        <v>0</v>
      </c>
      <c r="J176" s="17"/>
      <c r="K176" s="217">
        <f>'[6]Rev_SP-12me'!AT208</f>
        <v>307.99015747417741</v>
      </c>
      <c r="L176" s="217">
        <f>'[6]Rev_SP-12me'!AU208</f>
        <v>3155.6111909043107</v>
      </c>
      <c r="M176" s="217">
        <f>'[6]Rev_SP-12me'!AW208</f>
        <v>0.30411085855889441</v>
      </c>
      <c r="N176" s="17"/>
      <c r="O176" s="216">
        <f t="shared" ref="O176:O217" si="5">SUM(K176:N176)</f>
        <v>3463.9054592370471</v>
      </c>
    </row>
    <row r="177" spans="2:15" x14ac:dyDescent="0.25">
      <c r="B177" s="224" t="s">
        <v>1037</v>
      </c>
      <c r="C177" s="16"/>
      <c r="D177" s="233">
        <f>'[6]Rev_SP-12me'!AJ209</f>
        <v>48.002646377770397</v>
      </c>
      <c r="E177" s="233">
        <f>'[6]Rev_SP-12me'!AL209</f>
        <v>675.41701200477496</v>
      </c>
      <c r="F177" s="233">
        <f>'[6]Rev_SP-12me'!AQ209</f>
        <v>2201.196987342485</v>
      </c>
      <c r="G177" s="222">
        <f>'[6]Rev_SP-12me'!O209</f>
        <v>475</v>
      </c>
      <c r="H177" s="202">
        <f>'[6]Rev_SP-12me'!P209</f>
        <v>6.65</v>
      </c>
      <c r="I177" s="222">
        <f>'[6]Rev_SP-12me'!AA209</f>
        <v>5000</v>
      </c>
      <c r="J177" s="17"/>
      <c r="K177" s="233">
        <f>'[6]Rev_SP-12me'!AT209</f>
        <v>307.99015747417741</v>
      </c>
      <c r="L177" s="233">
        <f>'[6]Rev_SP-12me'!AU209</f>
        <v>1463.7959965827527</v>
      </c>
      <c r="M177" s="233">
        <f>'[6]Rev_SP-12me'!AW209</f>
        <v>0.30411085855889441</v>
      </c>
      <c r="N177" s="17"/>
      <c r="O177" s="216">
        <f t="shared" si="5"/>
        <v>1772.0902649154891</v>
      </c>
    </row>
    <row r="178" spans="2:15" ht="14.5" x14ac:dyDescent="0.25">
      <c r="B178" s="224" t="s">
        <v>1071</v>
      </c>
      <c r="C178" s="16"/>
      <c r="D178" s="221">
        <f>'[6]Rev_SP-12me'!AJ210</f>
        <v>0</v>
      </c>
      <c r="E178" s="221">
        <f>'[6]Rev_SP-12me'!AL210</f>
        <v>0</v>
      </c>
      <c r="F178" s="221">
        <f>'[6]Rev_SP-12me'!AQ210</f>
        <v>0</v>
      </c>
      <c r="G178" s="238">
        <f>'[6]Rev_SP-12me'!O210</f>
        <v>0</v>
      </c>
      <c r="H178" s="248">
        <f>'[6]Rev_SP-12me'!P210</f>
        <v>6.65</v>
      </c>
      <c r="I178" s="238">
        <f>'[6]Rev_SP-12me'!AA210</f>
        <v>5000</v>
      </c>
      <c r="J178" s="17"/>
      <c r="K178" s="221">
        <f>'[6]Rev_SP-12me'!AT210</f>
        <v>0</v>
      </c>
      <c r="L178" s="221">
        <f>'[6]Rev_SP-12me'!AU210</f>
        <v>0</v>
      </c>
      <c r="M178" s="221">
        <f>'[6]Rev_SP-12me'!AW210</f>
        <v>0</v>
      </c>
      <c r="N178" s="17"/>
      <c r="O178" s="216">
        <f t="shared" si="5"/>
        <v>0</v>
      </c>
    </row>
    <row r="179" spans="2:15" ht="14.5" x14ac:dyDescent="0.25">
      <c r="B179" s="224" t="s">
        <v>1072</v>
      </c>
      <c r="C179" s="16"/>
      <c r="D179" s="221">
        <f>'[6]Rev_SP-12me'!AJ211</f>
        <v>0</v>
      </c>
      <c r="E179" s="221">
        <f>'[6]Rev_SP-12me'!AL211</f>
        <v>0</v>
      </c>
      <c r="F179" s="221">
        <f>'[6]Rev_SP-12me'!AQ211</f>
        <v>0</v>
      </c>
      <c r="G179" s="238">
        <f>'[6]Rev_SP-12me'!O211</f>
        <v>0</v>
      </c>
      <c r="H179" s="248">
        <f>'[6]Rev_SP-12me'!P211</f>
        <v>7.3</v>
      </c>
      <c r="I179" s="238">
        <f>'[6]Rev_SP-12me'!AA211</f>
        <v>5000</v>
      </c>
      <c r="J179" s="17"/>
      <c r="K179" s="221">
        <f>'[6]Rev_SP-12me'!AT211</f>
        <v>0</v>
      </c>
      <c r="L179" s="221">
        <f>'[6]Rev_SP-12me'!AU211</f>
        <v>0</v>
      </c>
      <c r="M179" s="221">
        <f>'[6]Rev_SP-12me'!AW211</f>
        <v>0</v>
      </c>
      <c r="N179" s="17"/>
      <c r="O179" s="216">
        <f t="shared" si="5"/>
        <v>0</v>
      </c>
    </row>
    <row r="180" spans="2:15" ht="14.5" x14ac:dyDescent="0.25">
      <c r="B180" s="224" t="s">
        <v>1073</v>
      </c>
      <c r="C180" s="16"/>
      <c r="D180" s="221">
        <f>'[6]Rev_SP-12me'!AJ212</f>
        <v>0</v>
      </c>
      <c r="E180" s="221">
        <f>'[6]Rev_SP-12me'!AL212</f>
        <v>0</v>
      </c>
      <c r="F180" s="221">
        <f>'[6]Rev_SP-12me'!AQ212</f>
        <v>0</v>
      </c>
      <c r="G180" s="238">
        <f>'[6]Rev_SP-12me'!O212</f>
        <v>475</v>
      </c>
      <c r="H180" s="248">
        <f>'[6]Rev_SP-12me'!P212</f>
        <v>7.7</v>
      </c>
      <c r="I180" s="238">
        <f>'[6]Rev_SP-12me'!AA212</f>
        <v>5000</v>
      </c>
      <c r="J180" s="17"/>
      <c r="K180" s="221">
        <f>'[6]Rev_SP-12me'!AT212</f>
        <v>0</v>
      </c>
      <c r="L180" s="221">
        <f>'[6]Rev_SP-12me'!AU212</f>
        <v>0</v>
      </c>
      <c r="M180" s="221">
        <f>'[6]Rev_SP-12me'!AW212</f>
        <v>0</v>
      </c>
      <c r="N180" s="17"/>
      <c r="O180" s="216">
        <f t="shared" si="5"/>
        <v>0</v>
      </c>
    </row>
    <row r="181" spans="2:15" ht="14.5" x14ac:dyDescent="0.25">
      <c r="B181" s="228" t="s">
        <v>1052</v>
      </c>
      <c r="C181" s="16"/>
      <c r="D181" s="221">
        <f>'[6]Rev_SP-12me'!AJ213</f>
        <v>0</v>
      </c>
      <c r="E181" s="221">
        <f>'[6]Rev_SP-12me'!AL213</f>
        <v>0</v>
      </c>
      <c r="F181" s="221">
        <f>'[6]Rev_SP-12me'!AQ213</f>
        <v>648.11135665372967</v>
      </c>
      <c r="G181" s="238">
        <f>'[6]Rev_SP-12me'!O213</f>
        <v>0</v>
      </c>
      <c r="H181" s="248">
        <f>'[6]Rev_SP-12me'!P213</f>
        <v>7.65</v>
      </c>
      <c r="I181" s="238">
        <f>'[6]Rev_SP-12me'!AA213</f>
        <v>5000</v>
      </c>
      <c r="J181" s="17"/>
      <c r="K181" s="221">
        <f>'[6]Rev_SP-12me'!AT213</f>
        <v>0</v>
      </c>
      <c r="L181" s="221">
        <f>'[6]Rev_SP-12me'!AU213</f>
        <v>495.8051878401032</v>
      </c>
      <c r="M181" s="221">
        <f>'[6]Rev_SP-12me'!AW213</f>
        <v>0</v>
      </c>
      <c r="N181" s="17"/>
      <c r="O181" s="216">
        <f t="shared" si="5"/>
        <v>495.8051878401032</v>
      </c>
    </row>
    <row r="182" spans="2:15" ht="14.5" x14ac:dyDescent="0.25">
      <c r="B182" s="228" t="s">
        <v>1053</v>
      </c>
      <c r="C182" s="16"/>
      <c r="D182" s="221">
        <f>'[6]Rev_SP-12me'!AJ214</f>
        <v>0</v>
      </c>
      <c r="E182" s="221">
        <f>'[6]Rev_SP-12me'!AL214</f>
        <v>0</v>
      </c>
      <c r="F182" s="221">
        <f>'[6]Rev_SP-12me'!AQ214</f>
        <v>582.36463749358666</v>
      </c>
      <c r="G182" s="238">
        <f>'[6]Rev_SP-12me'!O214</f>
        <v>0</v>
      </c>
      <c r="H182" s="248">
        <f>'[6]Rev_SP-12me'!P214</f>
        <v>7.65</v>
      </c>
      <c r="I182" s="238">
        <f>'[6]Rev_SP-12me'!AA214</f>
        <v>5000</v>
      </c>
      <c r="J182" s="17"/>
      <c r="K182" s="221">
        <f>'[6]Rev_SP-12me'!AT214</f>
        <v>0</v>
      </c>
      <c r="L182" s="221">
        <f>'[6]Rev_SP-12me'!AU214</f>
        <v>445.50894768259377</v>
      </c>
      <c r="M182" s="221">
        <f>'[6]Rev_SP-12me'!AW214</f>
        <v>0</v>
      </c>
      <c r="N182" s="17"/>
      <c r="O182" s="216">
        <f t="shared" si="5"/>
        <v>445.50894768259377</v>
      </c>
    </row>
    <row r="183" spans="2:15" ht="14.5" x14ac:dyDescent="0.25">
      <c r="B183" s="228" t="s">
        <v>1054</v>
      </c>
      <c r="C183" s="16"/>
      <c r="D183" s="221">
        <f>'[6]Rev_SP-12me'!AJ215</f>
        <v>0</v>
      </c>
      <c r="E183" s="221">
        <f>'[6]Rev_SP-12me'!AL215</f>
        <v>0</v>
      </c>
      <c r="F183" s="221">
        <f>'[6]Rev_SP-12me'!AQ215</f>
        <v>1328.3204580510819</v>
      </c>
      <c r="G183" s="238">
        <f>'[6]Rev_SP-12me'!O215</f>
        <v>0</v>
      </c>
      <c r="H183" s="248">
        <f>'[6]Rev_SP-12me'!P215</f>
        <v>5.65</v>
      </c>
      <c r="I183" s="238">
        <f>'[6]Rev_SP-12me'!AA215</f>
        <v>5000</v>
      </c>
      <c r="J183" s="17"/>
      <c r="K183" s="221">
        <f>'[6]Rev_SP-12me'!AT215</f>
        <v>0</v>
      </c>
      <c r="L183" s="221">
        <f>'[6]Rev_SP-12me'!AU215</f>
        <v>750.50105879886132</v>
      </c>
      <c r="M183" s="221">
        <f>'[6]Rev_SP-12me'!AW215</f>
        <v>0</v>
      </c>
      <c r="N183" s="17"/>
      <c r="O183" s="216">
        <f t="shared" si="5"/>
        <v>750.50105879886132</v>
      </c>
    </row>
    <row r="184" spans="2:15" x14ac:dyDescent="0.25">
      <c r="B184" s="220" t="s">
        <v>1050</v>
      </c>
      <c r="C184" s="16"/>
      <c r="D184" s="226">
        <f>'[6]Rev_SP-12me'!AJ217</f>
        <v>0</v>
      </c>
      <c r="E184" s="217">
        <f>'[6]Rev_SP-12me'!AL217</f>
        <v>150.92434585851541</v>
      </c>
      <c r="F184" s="217">
        <f>'[6]Rev_SP-12me'!AQ217</f>
        <v>1380.8834753176384</v>
      </c>
      <c r="G184" s="218">
        <f>'[6]Rev_SP-12me'!O217</f>
        <v>0</v>
      </c>
      <c r="H184" s="219">
        <f>'[6]Rev_SP-12me'!P217</f>
        <v>0</v>
      </c>
      <c r="I184" s="218">
        <f>'[6]Rev_SP-12me'!AA217</f>
        <v>20000</v>
      </c>
      <c r="J184" s="17"/>
      <c r="K184" s="217">
        <f>'[6]Rev_SP-12me'!AT217</f>
        <v>68.821501711483023</v>
      </c>
      <c r="L184" s="217">
        <f>'[6]Rev_SP-12me'!AU217</f>
        <v>919.03465015658094</v>
      </c>
      <c r="M184" s="217">
        <f>'[6]Rev_SP-12me'!AW217</f>
        <v>0</v>
      </c>
      <c r="N184" s="17"/>
      <c r="O184" s="216">
        <f t="shared" si="5"/>
        <v>987.85615186806399</v>
      </c>
    </row>
    <row r="185" spans="2:15" ht="14.5" x14ac:dyDescent="0.25">
      <c r="B185" s="224" t="s">
        <v>1051</v>
      </c>
      <c r="C185" s="16"/>
      <c r="D185" s="227">
        <f>'[6]Rev_SP-12me'!AJ218</f>
        <v>0</v>
      </c>
      <c r="E185" s="231">
        <f>'[6]Rev_SP-12me'!AL218</f>
        <v>150.92434585851541</v>
      </c>
      <c r="F185" s="250">
        <f>'[6]Rev_SP-12me'!AQ218</f>
        <v>468.05854384786551</v>
      </c>
      <c r="G185" s="249">
        <f>'[6]Rev_SP-12me'!O218</f>
        <v>475</v>
      </c>
      <c r="H185" s="248">
        <f>'[6]Rev_SP-12me'!P218</f>
        <v>6.65</v>
      </c>
      <c r="I185" s="238">
        <f>'[6]Rev_SP-12me'!AA218</f>
        <v>5000</v>
      </c>
      <c r="J185" s="17"/>
      <c r="K185" s="231">
        <f>'[6]Rev_SP-12me'!AT218</f>
        <v>68.821501711483023</v>
      </c>
      <c r="L185" s="231">
        <f>'[6]Rev_SP-12me'!AU218</f>
        <v>311.25893165883059</v>
      </c>
      <c r="M185" s="231">
        <f>'[6]Rev_SP-12me'!AW218</f>
        <v>0</v>
      </c>
      <c r="N185" s="17"/>
      <c r="O185" s="216">
        <f t="shared" si="5"/>
        <v>380.08043337031359</v>
      </c>
    </row>
    <row r="186" spans="2:15" ht="14.5" x14ac:dyDescent="0.25">
      <c r="B186" s="224" t="s">
        <v>1052</v>
      </c>
      <c r="C186" s="16"/>
      <c r="D186" s="227">
        <f>'[6]Rev_SP-12me'!AJ219</f>
        <v>0</v>
      </c>
      <c r="E186" s="227">
        <f>'[6]Rev_SP-12me'!AL219</f>
        <v>0</v>
      </c>
      <c r="F186" s="250">
        <f>'[6]Rev_SP-12me'!AQ219</f>
        <v>228.71582691897555</v>
      </c>
      <c r="G186" s="249">
        <f>'[6]Rev_SP-12me'!O219</f>
        <v>0</v>
      </c>
      <c r="H186" s="248">
        <f>'[6]Rev_SP-12me'!P219</f>
        <v>7.65</v>
      </c>
      <c r="I186" s="238">
        <f>'[6]Rev_SP-12me'!AA219</f>
        <v>5000</v>
      </c>
      <c r="J186" s="17"/>
      <c r="K186" s="227">
        <f>'[6]Rev_SP-12me'!AT219</f>
        <v>0</v>
      </c>
      <c r="L186" s="227">
        <f>'[6]Rev_SP-12me'!AU219</f>
        <v>174.96760759301631</v>
      </c>
      <c r="M186" s="227">
        <f>'[6]Rev_SP-12me'!AW219</f>
        <v>0</v>
      </c>
      <c r="N186" s="17"/>
      <c r="O186" s="216">
        <f t="shared" si="5"/>
        <v>174.96760759301631</v>
      </c>
    </row>
    <row r="187" spans="2:15" ht="14.5" x14ac:dyDescent="0.25">
      <c r="B187" s="224" t="s">
        <v>1053</v>
      </c>
      <c r="C187" s="16"/>
      <c r="D187" s="227">
        <f>'[6]Rev_SP-12me'!AJ220</f>
        <v>0</v>
      </c>
      <c r="E187" s="227">
        <f>'[6]Rev_SP-12me'!AL220</f>
        <v>0</v>
      </c>
      <c r="F187" s="250">
        <f>'[6]Rev_SP-12me'!AQ220</f>
        <v>231.43233416766765</v>
      </c>
      <c r="G187" s="249">
        <f>'[6]Rev_SP-12me'!O220</f>
        <v>0</v>
      </c>
      <c r="H187" s="248">
        <f>'[6]Rev_SP-12me'!P220</f>
        <v>7.65</v>
      </c>
      <c r="I187" s="238">
        <f>'[6]Rev_SP-12me'!AA220</f>
        <v>5000</v>
      </c>
      <c r="J187" s="17"/>
      <c r="K187" s="227">
        <f>'[6]Rev_SP-12me'!AT220</f>
        <v>0</v>
      </c>
      <c r="L187" s="227">
        <f>'[6]Rev_SP-12me'!AU220</f>
        <v>177.04573563826574</v>
      </c>
      <c r="M187" s="227">
        <f>'[6]Rev_SP-12me'!AW220</f>
        <v>0</v>
      </c>
      <c r="N187" s="17"/>
      <c r="O187" s="216">
        <f t="shared" si="5"/>
        <v>177.04573563826574</v>
      </c>
    </row>
    <row r="188" spans="2:15" ht="14.5" x14ac:dyDescent="0.25">
      <c r="B188" s="224" t="s">
        <v>1054</v>
      </c>
      <c r="C188" s="16"/>
      <c r="D188" s="227">
        <f>'[6]Rev_SP-12me'!AJ221</f>
        <v>0</v>
      </c>
      <c r="E188" s="227">
        <f>'[6]Rev_SP-12me'!AL221</f>
        <v>0</v>
      </c>
      <c r="F188" s="250">
        <f>'[6]Rev_SP-12me'!AQ221</f>
        <v>452.67677038312968</v>
      </c>
      <c r="G188" s="249">
        <f>'[6]Rev_SP-12me'!O221</f>
        <v>0</v>
      </c>
      <c r="H188" s="248">
        <f>'[6]Rev_SP-12me'!P221</f>
        <v>5.65</v>
      </c>
      <c r="I188" s="238">
        <f>'[6]Rev_SP-12me'!AA221</f>
        <v>5000</v>
      </c>
      <c r="J188" s="17"/>
      <c r="K188" s="227">
        <f>'[6]Rev_SP-12me'!AT221</f>
        <v>0</v>
      </c>
      <c r="L188" s="227">
        <f>'[6]Rev_SP-12me'!AU221</f>
        <v>255.76237526646827</v>
      </c>
      <c r="M188" s="227">
        <f>'[6]Rev_SP-12me'!AW221</f>
        <v>0</v>
      </c>
      <c r="N188" s="17"/>
      <c r="O188" s="216">
        <f t="shared" si="5"/>
        <v>255.76237526646827</v>
      </c>
    </row>
    <row r="189" spans="2:15" x14ac:dyDescent="0.25">
      <c r="B189" s="220" t="s">
        <v>1085</v>
      </c>
      <c r="C189" s="16"/>
      <c r="D189" s="226">
        <f>'[6]Rev_SP-12me'!AJ216</f>
        <v>2</v>
      </c>
      <c r="E189" s="217">
        <f>'[6]Rev_SP-12me'!AL216</f>
        <v>67.449648711943794</v>
      </c>
      <c r="F189" s="217">
        <f>'[6]Rev_SP-12me'!AQ216</f>
        <v>181.20650000000001</v>
      </c>
      <c r="G189" s="218">
        <f>'[6]Rev_SP-12me'!O216</f>
        <v>475</v>
      </c>
      <c r="H189" s="219">
        <f>'[6]Rev_SP-12me'!P216</f>
        <v>6.65</v>
      </c>
      <c r="I189" s="218">
        <f>'[6]Rev_SP-12me'!AA216</f>
        <v>5000</v>
      </c>
      <c r="J189" s="17"/>
      <c r="K189" s="217">
        <f>'[6]Rev_SP-12me'!AT216</f>
        <v>30.757039812646372</v>
      </c>
      <c r="L189" s="217">
        <f>'[6]Rev_SP-12me'!AU216</f>
        <v>120.50232250000002</v>
      </c>
      <c r="M189" s="217">
        <f>'[6]Rev_SP-12me'!AW216</f>
        <v>1.2E-2</v>
      </c>
      <c r="N189" s="17"/>
      <c r="O189" s="216">
        <f t="shared" si="5"/>
        <v>151.2713623126464</v>
      </c>
    </row>
    <row r="190" spans="2:15" x14ac:dyDescent="0.25">
      <c r="B190" s="220" t="s">
        <v>1086</v>
      </c>
      <c r="C190" s="16"/>
      <c r="D190" s="217">
        <f>'[6]Rev_SP-12me'!AJ222</f>
        <v>4.531101560732866</v>
      </c>
      <c r="E190" s="217">
        <f>'[6]Rev_SP-12me'!AL222</f>
        <v>20.08763057698582</v>
      </c>
      <c r="F190" s="217">
        <f>'[6]Rev_SP-12me'!AQ222</f>
        <v>61.375492684111791</v>
      </c>
      <c r="G190" s="218">
        <f>'[6]Rev_SP-12me'!O222</f>
        <v>0</v>
      </c>
      <c r="H190" s="219">
        <f>'[6]Rev_SP-12me'!P222</f>
        <v>0</v>
      </c>
      <c r="I190" s="218">
        <f>'[6]Rev_SP-12me'!AA222</f>
        <v>0</v>
      </c>
      <c r="J190" s="17"/>
      <c r="K190" s="217">
        <f>'[6]Rev_SP-12me'!AT222</f>
        <v>9.1599595431055345</v>
      </c>
      <c r="L190" s="217">
        <f>'[6]Rev_SP-12me'!AU222</f>
        <v>48.328961858250906</v>
      </c>
      <c r="M190" s="217">
        <f>'[6]Rev_SP-12me'!AW222</f>
        <v>2.7186609364397193E-2</v>
      </c>
      <c r="N190" s="17"/>
      <c r="O190" s="216">
        <f t="shared" si="5"/>
        <v>57.516108010720842</v>
      </c>
    </row>
    <row r="191" spans="2:15" ht="14.5" x14ac:dyDescent="0.25">
      <c r="B191" s="228" t="s">
        <v>1051</v>
      </c>
      <c r="C191" s="16"/>
      <c r="D191" s="221">
        <f>'[6]Rev_SP-12me'!AJ223</f>
        <v>4.531101560732866</v>
      </c>
      <c r="E191" s="221">
        <f>'[6]Rev_SP-12me'!AL223</f>
        <v>20.08763057698582</v>
      </c>
      <c r="F191" s="221">
        <f>'[6]Rev_SP-12me'!AQ223</f>
        <v>28.64376012849015</v>
      </c>
      <c r="G191" s="238">
        <f>'[6]Rev_SP-12me'!O223</f>
        <v>475</v>
      </c>
      <c r="H191" s="248">
        <f>'[6]Rev_SP-12me'!P223</f>
        <v>7.8</v>
      </c>
      <c r="I191" s="238">
        <f>'[6]Rev_SP-12me'!AA223</f>
        <v>5000</v>
      </c>
      <c r="J191" s="17"/>
      <c r="K191" s="221">
        <f>'[6]Rev_SP-12me'!AT223</f>
        <v>9.1599595431055345</v>
      </c>
      <c r="L191" s="221">
        <f>'[6]Rev_SP-12me'!AU223</f>
        <v>22.342132900222317</v>
      </c>
      <c r="M191" s="221">
        <f>'[6]Rev_SP-12me'!AW223</f>
        <v>2.7186609364397193E-2</v>
      </c>
      <c r="N191" s="17"/>
      <c r="O191" s="216">
        <f t="shared" si="5"/>
        <v>31.52927905269225</v>
      </c>
    </row>
    <row r="192" spans="2:15" ht="14.5" x14ac:dyDescent="0.25">
      <c r="B192" s="228" t="s">
        <v>1052</v>
      </c>
      <c r="C192" s="16"/>
      <c r="D192" s="221">
        <f>'[6]Rev_SP-12me'!AJ224</f>
        <v>0</v>
      </c>
      <c r="E192" s="221">
        <f>'[6]Rev_SP-12me'!AL224</f>
        <v>0</v>
      </c>
      <c r="F192" s="221">
        <f>'[6]Rev_SP-12me'!AQ224</f>
        <v>8.9354012777208744</v>
      </c>
      <c r="G192" s="238">
        <f>'[6]Rev_SP-12me'!O224</f>
        <v>0</v>
      </c>
      <c r="H192" s="248">
        <f>'[6]Rev_SP-12me'!P224</f>
        <v>8.8000000000000007</v>
      </c>
      <c r="I192" s="238">
        <f>'[6]Rev_SP-12me'!AA224</f>
        <v>5000</v>
      </c>
      <c r="J192" s="17"/>
      <c r="K192" s="221">
        <f>'[6]Rev_SP-12me'!AT224</f>
        <v>0</v>
      </c>
      <c r="L192" s="221">
        <f>'[6]Rev_SP-12me'!AU224</f>
        <v>7.86315312439437</v>
      </c>
      <c r="M192" s="221">
        <f>'[6]Rev_SP-12me'!AW224</f>
        <v>0</v>
      </c>
      <c r="N192" s="17"/>
      <c r="O192" s="216">
        <f t="shared" si="5"/>
        <v>7.86315312439437</v>
      </c>
    </row>
    <row r="193" spans="2:15" ht="14.5" x14ac:dyDescent="0.25">
      <c r="B193" s="228" t="s">
        <v>1053</v>
      </c>
      <c r="C193" s="16"/>
      <c r="D193" s="221">
        <f>'[6]Rev_SP-12me'!AJ225</f>
        <v>0</v>
      </c>
      <c r="E193" s="221">
        <f>'[6]Rev_SP-12me'!AL225</f>
        <v>0</v>
      </c>
      <c r="F193" s="221">
        <f>'[6]Rev_SP-12me'!AQ225</f>
        <v>9.7108528233085174</v>
      </c>
      <c r="G193" s="238">
        <f>'[6]Rev_SP-12me'!O225</f>
        <v>0</v>
      </c>
      <c r="H193" s="248">
        <f>'[6]Rev_SP-12me'!P225</f>
        <v>8.8000000000000007</v>
      </c>
      <c r="I193" s="238">
        <f>'[6]Rev_SP-12me'!AA225</f>
        <v>5000</v>
      </c>
      <c r="J193" s="17"/>
      <c r="K193" s="221">
        <f>'[6]Rev_SP-12me'!AT225</f>
        <v>0</v>
      </c>
      <c r="L193" s="221">
        <f>'[6]Rev_SP-12me'!AU225</f>
        <v>8.5455504845114962</v>
      </c>
      <c r="M193" s="221">
        <f>'[6]Rev_SP-12me'!AW225</f>
        <v>0</v>
      </c>
      <c r="N193" s="17"/>
      <c r="O193" s="216">
        <f t="shared" si="5"/>
        <v>8.5455504845114962</v>
      </c>
    </row>
    <row r="194" spans="2:15" ht="14.5" x14ac:dyDescent="0.25">
      <c r="B194" s="228" t="s">
        <v>1054</v>
      </c>
      <c r="C194" s="16"/>
      <c r="D194" s="221">
        <f>'[6]Rev_SP-12me'!AJ226</f>
        <v>0</v>
      </c>
      <c r="E194" s="221">
        <f>'[6]Rev_SP-12me'!AL226</f>
        <v>0</v>
      </c>
      <c r="F194" s="221">
        <f>'[6]Rev_SP-12me'!AQ226</f>
        <v>14.085478454592245</v>
      </c>
      <c r="G194" s="238">
        <f>'[6]Rev_SP-12me'!O226</f>
        <v>0</v>
      </c>
      <c r="H194" s="248">
        <f>'[6]Rev_SP-12me'!P226</f>
        <v>6.8</v>
      </c>
      <c r="I194" s="238">
        <f>'[6]Rev_SP-12me'!AA226</f>
        <v>5000</v>
      </c>
      <c r="J194" s="17"/>
      <c r="K194" s="221">
        <f>'[6]Rev_SP-12me'!AT226</f>
        <v>0</v>
      </c>
      <c r="L194" s="221">
        <f>'[6]Rev_SP-12me'!AU226</f>
        <v>9.5781253491227254</v>
      </c>
      <c r="M194" s="221">
        <f>'[6]Rev_SP-12me'!AW226</f>
        <v>0</v>
      </c>
      <c r="N194" s="17"/>
      <c r="O194" s="216">
        <f t="shared" si="5"/>
        <v>9.5781253491227254</v>
      </c>
    </row>
    <row r="195" spans="2:15" x14ac:dyDescent="0.25">
      <c r="B195" s="220" t="s">
        <v>1057</v>
      </c>
      <c r="C195" s="16"/>
      <c r="D195" s="217">
        <f>'[6]Rev_SP-12me'!AJ227</f>
        <v>0</v>
      </c>
      <c r="E195" s="217">
        <f>'[6]Rev_SP-12me'!AL227</f>
        <v>0</v>
      </c>
      <c r="F195" s="217">
        <f>'[6]Rev_SP-12me'!AQ227</f>
        <v>0</v>
      </c>
      <c r="G195" s="218">
        <f>'[6]Rev_SP-12me'!O227</f>
        <v>0</v>
      </c>
      <c r="H195" s="219">
        <f>'[6]Rev_SP-12me'!P227</f>
        <v>0</v>
      </c>
      <c r="I195" s="218">
        <f>'[6]Rev_SP-12me'!AA227</f>
        <v>0</v>
      </c>
      <c r="J195" s="17"/>
      <c r="K195" s="217">
        <f>'[6]Rev_SP-12me'!AT227</f>
        <v>0</v>
      </c>
      <c r="L195" s="217">
        <f>'[6]Rev_SP-12me'!AU227</f>
        <v>0</v>
      </c>
      <c r="M195" s="217">
        <f>'[6]Rev_SP-12me'!AW227</f>
        <v>0</v>
      </c>
      <c r="N195" s="17"/>
      <c r="O195" s="216">
        <f t="shared" si="5"/>
        <v>0</v>
      </c>
    </row>
    <row r="196" spans="2:15" ht="14.5" x14ac:dyDescent="0.25">
      <c r="B196" s="224" t="s">
        <v>1051</v>
      </c>
      <c r="C196" s="16"/>
      <c r="D196" s="221">
        <f>'[6]Rev_SP-12me'!AJ228</f>
        <v>0</v>
      </c>
      <c r="E196" s="221">
        <f>'[6]Rev_SP-12me'!AL228</f>
        <v>0</v>
      </c>
      <c r="F196" s="221">
        <f>'[6]Rev_SP-12me'!AQ228</f>
        <v>0</v>
      </c>
      <c r="G196" s="238">
        <f>'[6]Rev_SP-12me'!O228</f>
        <v>260</v>
      </c>
      <c r="H196" s="248">
        <f>'[6]Rev_SP-12me'!P228</f>
        <v>5</v>
      </c>
      <c r="I196" s="238">
        <f>'[6]Rev_SP-12me'!AA228</f>
        <v>5000</v>
      </c>
      <c r="J196" s="17"/>
      <c r="K196" s="221">
        <f>'[6]Rev_SP-12me'!AT228</f>
        <v>0</v>
      </c>
      <c r="L196" s="221">
        <f>'[6]Rev_SP-12me'!AU228</f>
        <v>0</v>
      </c>
      <c r="M196" s="221">
        <f>'[6]Rev_SP-12me'!AW228</f>
        <v>0</v>
      </c>
      <c r="N196" s="17"/>
      <c r="O196" s="216">
        <f t="shared" si="5"/>
        <v>0</v>
      </c>
    </row>
    <row r="197" spans="2:15" ht="14.5" x14ac:dyDescent="0.25">
      <c r="B197" s="224" t="s">
        <v>1052</v>
      </c>
      <c r="C197" s="16"/>
      <c r="D197" s="221">
        <f>'[6]Rev_SP-12me'!AJ229</f>
        <v>0</v>
      </c>
      <c r="E197" s="221">
        <f>'[6]Rev_SP-12me'!AL229</f>
        <v>0</v>
      </c>
      <c r="F197" s="221">
        <f>'[6]Rev_SP-12me'!AQ229</f>
        <v>0</v>
      </c>
      <c r="G197" s="238">
        <f>'[6]Rev_SP-12me'!O229</f>
        <v>0</v>
      </c>
      <c r="H197" s="248">
        <f>'[6]Rev_SP-12me'!P229</f>
        <v>6</v>
      </c>
      <c r="I197" s="238">
        <f>'[6]Rev_SP-12me'!AA229</f>
        <v>5000</v>
      </c>
      <c r="J197" s="17"/>
      <c r="K197" s="221">
        <f>'[6]Rev_SP-12me'!AT229</f>
        <v>0</v>
      </c>
      <c r="L197" s="221">
        <f>'[6]Rev_SP-12me'!AU229</f>
        <v>0</v>
      </c>
      <c r="M197" s="221">
        <f>'[6]Rev_SP-12me'!AW229</f>
        <v>0</v>
      </c>
      <c r="N197" s="17"/>
      <c r="O197" s="216">
        <f t="shared" si="5"/>
        <v>0</v>
      </c>
    </row>
    <row r="198" spans="2:15" ht="14.5" x14ac:dyDescent="0.25">
      <c r="B198" s="224" t="s">
        <v>1053</v>
      </c>
      <c r="C198" s="16"/>
      <c r="D198" s="221">
        <f>'[6]Rev_SP-12me'!AJ230</f>
        <v>0</v>
      </c>
      <c r="E198" s="221">
        <f>'[6]Rev_SP-12me'!AL230</f>
        <v>0</v>
      </c>
      <c r="F198" s="221">
        <f>'[6]Rev_SP-12me'!AQ230</f>
        <v>0</v>
      </c>
      <c r="G198" s="238">
        <f>'[6]Rev_SP-12me'!O230</f>
        <v>0</v>
      </c>
      <c r="H198" s="248">
        <f>'[6]Rev_SP-12me'!P230</f>
        <v>6</v>
      </c>
      <c r="I198" s="238">
        <f>'[6]Rev_SP-12me'!AA230</f>
        <v>5000</v>
      </c>
      <c r="J198" s="17"/>
      <c r="K198" s="221">
        <f>'[6]Rev_SP-12me'!AT230</f>
        <v>0</v>
      </c>
      <c r="L198" s="221">
        <f>'[6]Rev_SP-12me'!AU230</f>
        <v>0</v>
      </c>
      <c r="M198" s="221">
        <f>'[6]Rev_SP-12me'!AW230</f>
        <v>0</v>
      </c>
      <c r="N198" s="17"/>
      <c r="O198" s="216">
        <f t="shared" si="5"/>
        <v>0</v>
      </c>
    </row>
    <row r="199" spans="2:15" ht="14.5" x14ac:dyDescent="0.25">
      <c r="B199" s="224" t="s">
        <v>1054</v>
      </c>
      <c r="C199" s="16"/>
      <c r="D199" s="221">
        <f>'[6]Rev_SP-12me'!AJ231</f>
        <v>0</v>
      </c>
      <c r="E199" s="221">
        <f>'[6]Rev_SP-12me'!AL231</f>
        <v>0</v>
      </c>
      <c r="F199" s="221">
        <f>'[6]Rev_SP-12me'!AQ231</f>
        <v>0</v>
      </c>
      <c r="G199" s="238">
        <f>'[6]Rev_SP-12me'!O231</f>
        <v>0</v>
      </c>
      <c r="H199" s="248">
        <f>'[6]Rev_SP-12me'!P231</f>
        <v>4</v>
      </c>
      <c r="I199" s="238">
        <f>'[6]Rev_SP-12me'!AA231</f>
        <v>5000</v>
      </c>
      <c r="J199" s="17"/>
      <c r="K199" s="221">
        <f>'[6]Rev_SP-12me'!AT231</f>
        <v>0</v>
      </c>
      <c r="L199" s="221">
        <f>'[6]Rev_SP-12me'!AU231</f>
        <v>0</v>
      </c>
      <c r="M199" s="221">
        <f>'[6]Rev_SP-12me'!AW231</f>
        <v>0</v>
      </c>
      <c r="N199" s="17"/>
      <c r="O199" s="216">
        <f t="shared" si="5"/>
        <v>0</v>
      </c>
    </row>
    <row r="200" spans="2:15" x14ac:dyDescent="0.25">
      <c r="B200" s="220" t="s">
        <v>1058</v>
      </c>
      <c r="C200" s="16"/>
      <c r="D200" s="217">
        <f>'[6]Rev_SP-12me'!AJ232</f>
        <v>1</v>
      </c>
      <c r="E200" s="217">
        <f>'[6]Rev_SP-12me'!AL232</f>
        <v>11.596788581623549</v>
      </c>
      <c r="F200" s="217">
        <f>'[6]Rev_SP-12me'!AQ232</f>
        <v>73.73</v>
      </c>
      <c r="G200" s="218">
        <f>'[6]Rev_SP-12me'!O232</f>
        <v>0</v>
      </c>
      <c r="H200" s="219">
        <f>'[6]Rev_SP-12me'!P232</f>
        <v>0</v>
      </c>
      <c r="I200" s="218">
        <f>'[6]Rev_SP-12me'!AA232</f>
        <v>0</v>
      </c>
      <c r="J200" s="17"/>
      <c r="K200" s="217">
        <f>'[6]Rev_SP-12me'!AT232</f>
        <v>5.2881355932203391</v>
      </c>
      <c r="L200" s="217">
        <f>'[6]Rev_SP-12me'!AU232</f>
        <v>54.871054814337967</v>
      </c>
      <c r="M200" s="217">
        <f>'[6]Rev_SP-12me'!AW232</f>
        <v>6.0000000000000001E-3</v>
      </c>
      <c r="N200" s="17"/>
      <c r="O200" s="216">
        <f t="shared" si="5"/>
        <v>60.165190407558306</v>
      </c>
    </row>
    <row r="201" spans="2:15" ht="14.5" x14ac:dyDescent="0.25">
      <c r="B201" s="228" t="s">
        <v>1051</v>
      </c>
      <c r="C201" s="16"/>
      <c r="D201" s="221">
        <f>'[6]Rev_SP-12me'!AJ233</f>
        <v>1</v>
      </c>
      <c r="E201" s="221">
        <f>'[6]Rev_SP-12me'!AL233</f>
        <v>11.596788581623549</v>
      </c>
      <c r="F201" s="221">
        <f>'[6]Rev_SP-12me'!AQ233</f>
        <v>21.514031615761521</v>
      </c>
      <c r="G201" s="238">
        <f>'[6]Rev_SP-12me'!O233</f>
        <v>475</v>
      </c>
      <c r="H201" s="248">
        <f>'[6]Rev_SP-12me'!P233</f>
        <v>7.45</v>
      </c>
      <c r="I201" s="238">
        <f>'[6]Rev_SP-12me'!AA233</f>
        <v>5000</v>
      </c>
      <c r="J201" s="17"/>
      <c r="K201" s="221">
        <f>'[6]Rev_SP-12me'!AT233</f>
        <v>5.2881355932203391</v>
      </c>
      <c r="L201" s="221">
        <f>'[6]Rev_SP-12me'!AU233</f>
        <v>16.027953553742332</v>
      </c>
      <c r="M201" s="221">
        <f>'[6]Rev_SP-12me'!AW233</f>
        <v>6.0000000000000001E-3</v>
      </c>
      <c r="N201" s="17"/>
      <c r="O201" s="216">
        <f t="shared" si="5"/>
        <v>21.322089146962671</v>
      </c>
    </row>
    <row r="202" spans="2:15" ht="14.5" x14ac:dyDescent="0.25">
      <c r="B202" s="228" t="s">
        <v>1052</v>
      </c>
      <c r="C202" s="16"/>
      <c r="D202" s="221">
        <f>'[6]Rev_SP-12me'!AJ234</f>
        <v>0</v>
      </c>
      <c r="E202" s="221">
        <f>'[6]Rev_SP-12me'!AL234</f>
        <v>0</v>
      </c>
      <c r="F202" s="221">
        <f>'[6]Rev_SP-12me'!AQ234</f>
        <v>15.340114339685504</v>
      </c>
      <c r="G202" s="238">
        <f>'[6]Rev_SP-12me'!O234</f>
        <v>0</v>
      </c>
      <c r="H202" s="248">
        <f>'[6]Rev_SP-12me'!P234</f>
        <v>8.4499999999999993</v>
      </c>
      <c r="I202" s="238">
        <f>'[6]Rev_SP-12me'!AA234</f>
        <v>5000</v>
      </c>
      <c r="J202" s="17"/>
      <c r="K202" s="221">
        <f>'[6]Rev_SP-12me'!AT234</f>
        <v>0</v>
      </c>
      <c r="L202" s="221">
        <f>'[6]Rev_SP-12me'!AU234</f>
        <v>12.96239661703425</v>
      </c>
      <c r="M202" s="221">
        <f>'[6]Rev_SP-12me'!AW234</f>
        <v>0</v>
      </c>
      <c r="N202" s="17"/>
      <c r="O202" s="216">
        <f t="shared" si="5"/>
        <v>12.96239661703425</v>
      </c>
    </row>
    <row r="203" spans="2:15" ht="14.5" x14ac:dyDescent="0.25">
      <c r="B203" s="228" t="s">
        <v>1053</v>
      </c>
      <c r="C203" s="16"/>
      <c r="D203" s="221">
        <f>'[6]Rev_SP-12me'!AJ235</f>
        <v>0</v>
      </c>
      <c r="E203" s="221">
        <f>'[6]Rev_SP-12me'!AL235</f>
        <v>0</v>
      </c>
      <c r="F203" s="221">
        <f>'[6]Rev_SP-12me'!AQ235</f>
        <v>10.478893924123549</v>
      </c>
      <c r="G203" s="238">
        <f>'[6]Rev_SP-12me'!O235</f>
        <v>0</v>
      </c>
      <c r="H203" s="248">
        <f>'[6]Rev_SP-12me'!P235</f>
        <v>8.4499999999999993</v>
      </c>
      <c r="I203" s="238">
        <f>'[6]Rev_SP-12me'!AA235</f>
        <v>5000</v>
      </c>
      <c r="J203" s="17"/>
      <c r="K203" s="221">
        <f>'[6]Rev_SP-12me'!AT235</f>
        <v>0</v>
      </c>
      <c r="L203" s="221">
        <f>'[6]Rev_SP-12me'!AU235</f>
        <v>8.8546653658843972</v>
      </c>
      <c r="M203" s="221">
        <f>'[6]Rev_SP-12me'!AW235</f>
        <v>0</v>
      </c>
      <c r="N203" s="17"/>
      <c r="O203" s="216">
        <f t="shared" si="5"/>
        <v>8.8546653658843972</v>
      </c>
    </row>
    <row r="204" spans="2:15" ht="14.5" x14ac:dyDescent="0.25">
      <c r="B204" s="228" t="s">
        <v>1054</v>
      </c>
      <c r="C204" s="16"/>
      <c r="D204" s="221">
        <f>'[6]Rev_SP-12me'!AJ236</f>
        <v>0</v>
      </c>
      <c r="E204" s="221">
        <f>'[6]Rev_SP-12me'!AL236</f>
        <v>0</v>
      </c>
      <c r="F204" s="221">
        <f>'[6]Rev_SP-12me'!AQ236</f>
        <v>26.39696012042943</v>
      </c>
      <c r="G204" s="238">
        <f>'[6]Rev_SP-12me'!O236</f>
        <v>0</v>
      </c>
      <c r="H204" s="248">
        <f>'[6]Rev_SP-12me'!P236</f>
        <v>6.45</v>
      </c>
      <c r="I204" s="238">
        <f>'[6]Rev_SP-12me'!AA236</f>
        <v>5000</v>
      </c>
      <c r="J204" s="17"/>
      <c r="K204" s="221">
        <f>'[6]Rev_SP-12me'!AT236</f>
        <v>0</v>
      </c>
      <c r="L204" s="221">
        <f>'[6]Rev_SP-12me'!AU236</f>
        <v>17.026039277676983</v>
      </c>
      <c r="M204" s="221">
        <f>'[6]Rev_SP-12me'!AW236</f>
        <v>0</v>
      </c>
      <c r="N204" s="17"/>
      <c r="O204" s="216">
        <f t="shared" si="5"/>
        <v>17.026039277676983</v>
      </c>
    </row>
    <row r="205" spans="2:15" x14ac:dyDescent="0.25">
      <c r="B205" s="220" t="s">
        <v>1087</v>
      </c>
      <c r="C205" s="16"/>
      <c r="D205" s="217">
        <f>'[6]Rev_SP-12me'!AJ237</f>
        <v>20.155405405405403</v>
      </c>
      <c r="E205" s="217">
        <f>'[6]Rev_SP-12me'!AL237</f>
        <v>1795.6833872946049</v>
      </c>
      <c r="F205" s="217">
        <f>'[6]Rev_SP-12me'!AQ237</f>
        <v>1987.2404257850087</v>
      </c>
      <c r="G205" s="218">
        <f>'[6]Rev_SP-12me'!O237</f>
        <v>0</v>
      </c>
      <c r="H205" s="219">
        <f>'[6]Rev_SP-12me'!P237</f>
        <v>0</v>
      </c>
      <c r="I205" s="218">
        <f>'[6]Rev_SP-12me'!AA237</f>
        <v>0</v>
      </c>
      <c r="J205" s="17"/>
      <c r="K205" s="217">
        <f>'[6]Rev_SP-12me'!AT237</f>
        <v>283.94243561595948</v>
      </c>
      <c r="L205" s="217">
        <f>'[6]Rev_SP-12me'!AU237</f>
        <v>1251.9614682445554</v>
      </c>
      <c r="M205" s="217">
        <f>'[6]Rev_SP-12me'!AW237</f>
        <v>0.11540228829493189</v>
      </c>
      <c r="N205" s="17"/>
      <c r="O205" s="216">
        <f t="shared" si="5"/>
        <v>1536.0193061488098</v>
      </c>
    </row>
    <row r="206" spans="2:15" ht="14.5" x14ac:dyDescent="0.25">
      <c r="B206" s="224" t="s">
        <v>1060</v>
      </c>
      <c r="C206" s="16"/>
      <c r="D206" s="221">
        <f>'[6]Rev_SP-12me'!AJ238</f>
        <v>20.155405405405403</v>
      </c>
      <c r="E206" s="221">
        <f>'[6]Rev_SP-12me'!AL238</f>
        <v>1795.6833872946049</v>
      </c>
      <c r="F206" s="221">
        <f>'[6]Rev_SP-12me'!AQ238</f>
        <v>1987.2404257850087</v>
      </c>
      <c r="G206" s="238">
        <f>'[6]Rev_SP-12me'!O238</f>
        <v>275</v>
      </c>
      <c r="H206" s="248">
        <f>'[6]Rev_SP-12me'!P238</f>
        <v>6.3</v>
      </c>
      <c r="I206" s="238">
        <f>'[6]Rev_SP-12me'!AA238</f>
        <v>5000</v>
      </c>
      <c r="J206" s="17"/>
      <c r="K206" s="221">
        <f>'[6]Rev_SP-12me'!AT238</f>
        <v>283.94243561595948</v>
      </c>
      <c r="L206" s="221">
        <f>'[6]Rev_SP-12me'!AU238</f>
        <v>1251.9614682445554</v>
      </c>
      <c r="M206" s="221">
        <f>'[6]Rev_SP-12me'!AW238</f>
        <v>0.11540228829493189</v>
      </c>
      <c r="N206" s="17"/>
      <c r="O206" s="216">
        <f t="shared" si="5"/>
        <v>1536.0193061488098</v>
      </c>
    </row>
    <row r="207" spans="2:15" ht="14.5" x14ac:dyDescent="0.25">
      <c r="B207" s="224" t="s">
        <v>1088</v>
      </c>
      <c r="C207" s="16"/>
      <c r="D207" s="221">
        <f>'[6]Rev_SP-12me'!AJ239</f>
        <v>0</v>
      </c>
      <c r="E207" s="221">
        <f>'[6]Rev_SP-12me'!AL239</f>
        <v>0</v>
      </c>
      <c r="F207" s="221">
        <f>'[6]Rev_SP-12me'!AQ239</f>
        <v>0</v>
      </c>
      <c r="G207" s="238">
        <f>'[6]Rev_SP-12me'!O239</f>
        <v>275</v>
      </c>
      <c r="H207" s="248">
        <f>'[6]Rev_SP-12me'!P239</f>
        <v>6.3</v>
      </c>
      <c r="I207" s="238">
        <f>'[6]Rev_SP-12me'!AA239</f>
        <v>5000</v>
      </c>
      <c r="J207" s="17"/>
      <c r="K207" s="221">
        <f>'[6]Rev_SP-12me'!AT239</f>
        <v>0</v>
      </c>
      <c r="L207" s="221">
        <f>'[6]Rev_SP-12me'!AU239</f>
        <v>0</v>
      </c>
      <c r="M207" s="221">
        <f>'[6]Rev_SP-12me'!AW239</f>
        <v>0</v>
      </c>
      <c r="N207" s="17"/>
      <c r="O207" s="216">
        <f t="shared" si="5"/>
        <v>0</v>
      </c>
    </row>
    <row r="208" spans="2:15" x14ac:dyDescent="0.25">
      <c r="B208" s="220" t="s">
        <v>1089</v>
      </c>
      <c r="C208" s="16"/>
      <c r="D208" s="226">
        <f>'[6]Rev_SP-12me'!AJ247</f>
        <v>2</v>
      </c>
      <c r="E208" s="217">
        <f>'[6]Rev_SP-12me'!AL247</f>
        <v>70.279225791443722</v>
      </c>
      <c r="F208" s="217">
        <f>'[6]Rev_SP-12me'!AQ247</f>
        <v>315.06957421499112</v>
      </c>
      <c r="G208" s="218">
        <f>'[6]Rev_SP-12me'!O247</f>
        <v>0</v>
      </c>
      <c r="H208" s="219">
        <f>'[6]Rev_SP-12me'!P247</f>
        <v>0</v>
      </c>
      <c r="I208" s="218">
        <f>'[6]Rev_SP-12me'!AA247</f>
        <v>0</v>
      </c>
      <c r="J208" s="17"/>
      <c r="K208" s="217">
        <f>'[6]Rev_SP-12me'!AT247</f>
        <v>0</v>
      </c>
      <c r="L208" s="217">
        <f>'[6]Rev_SP-12me'!AU247</f>
        <v>192.19244027114456</v>
      </c>
      <c r="M208" s="217">
        <f>'[6]Rev_SP-12me'!AW247</f>
        <v>1.1451249525745841E-2</v>
      </c>
      <c r="N208" s="17"/>
      <c r="O208" s="216">
        <f t="shared" si="5"/>
        <v>192.20389152067031</v>
      </c>
    </row>
    <row r="209" spans="2:15" ht="14.5" x14ac:dyDescent="0.25">
      <c r="B209" s="224" t="s">
        <v>197</v>
      </c>
      <c r="C209" s="16"/>
      <c r="D209" s="227">
        <f>'[6]Rev_SP-12me'!AJ248</f>
        <v>2</v>
      </c>
      <c r="E209" s="221">
        <f>'[6]Rev_SP-12me'!AL248</f>
        <v>70.279225791443722</v>
      </c>
      <c r="F209" s="221">
        <f>'[6]Rev_SP-12me'!AQ248</f>
        <v>315.06957421499112</v>
      </c>
      <c r="G209" s="238">
        <f>'[6]Rev_SP-12me'!O248</f>
        <v>0</v>
      </c>
      <c r="H209" s="248">
        <f>'[6]Rev_SP-12me'!P248</f>
        <v>6.1</v>
      </c>
      <c r="I209" s="238">
        <f>'[6]Rev_SP-12me'!AA248</f>
        <v>5000</v>
      </c>
      <c r="J209" s="17"/>
      <c r="K209" s="221">
        <f>'[6]Rev_SP-12me'!AT248</f>
        <v>0</v>
      </c>
      <c r="L209" s="221">
        <f>'[6]Rev_SP-12me'!AU248</f>
        <v>192.19244027114456</v>
      </c>
      <c r="M209" s="221">
        <f>'[6]Rev_SP-12me'!AW248</f>
        <v>1.1451249525745841E-2</v>
      </c>
      <c r="N209" s="17"/>
      <c r="O209" s="216">
        <f t="shared" si="5"/>
        <v>192.20389152067031</v>
      </c>
    </row>
    <row r="210" spans="2:15" x14ac:dyDescent="0.25">
      <c r="B210" s="220" t="s">
        <v>1090</v>
      </c>
      <c r="C210" s="16"/>
      <c r="D210" s="226">
        <f>'[6]Rev_SP-12me'!AJ249</f>
        <v>0</v>
      </c>
      <c r="E210" s="226">
        <f>'[6]Rev_SP-12me'!AL249</f>
        <v>0</v>
      </c>
      <c r="F210" s="226">
        <f>'[6]Rev_SP-12me'!AQ249</f>
        <v>0</v>
      </c>
      <c r="G210" s="87">
        <f>'[6]Rev_SP-12me'!O249</f>
        <v>0</v>
      </c>
      <c r="H210" s="219">
        <f>'[6]Rev_SP-12me'!P249</f>
        <v>0</v>
      </c>
      <c r="I210" s="218">
        <f>'[6]Rev_SP-12me'!AA249</f>
        <v>0</v>
      </c>
      <c r="J210" s="17"/>
      <c r="K210" s="226">
        <f>'[6]Rev_SP-12me'!AT249</f>
        <v>0</v>
      </c>
      <c r="L210" s="226">
        <f>'[6]Rev_SP-12me'!AU249</f>
        <v>0</v>
      </c>
      <c r="M210" s="226">
        <f>'[6]Rev_SP-12me'!AW249</f>
        <v>0</v>
      </c>
      <c r="N210" s="17"/>
      <c r="O210" s="216">
        <f t="shared" si="5"/>
        <v>0</v>
      </c>
    </row>
    <row r="211" spans="2:15" x14ac:dyDescent="0.25">
      <c r="B211" s="225" t="s">
        <v>1091</v>
      </c>
      <c r="C211" s="16"/>
      <c r="D211" s="217">
        <f>'[6]Rev_SP-12me'!AJ240</f>
        <v>18.75</v>
      </c>
      <c r="E211" s="217">
        <f>'[6]Rev_SP-12me'!AL240</f>
        <v>158.55706984667802</v>
      </c>
      <c r="F211" s="217">
        <f>'[6]Rev_SP-12me'!AQ240</f>
        <v>578.14</v>
      </c>
      <c r="G211" s="218">
        <f>'[6]Rev_SP-12me'!O240</f>
        <v>0</v>
      </c>
      <c r="H211" s="219">
        <f>'[6]Rev_SP-12me'!P240</f>
        <v>0</v>
      </c>
      <c r="I211" s="218">
        <f>'[6]Rev_SP-12me'!AA240</f>
        <v>0</v>
      </c>
      <c r="J211" s="17"/>
      <c r="K211" s="217">
        <f>'[6]Rev_SP-12me'!AT240</f>
        <v>72.302023850085192</v>
      </c>
      <c r="L211" s="217">
        <f>'[6]Rev_SP-12me'!AU240</f>
        <v>290.88225599768327</v>
      </c>
      <c r="M211" s="217">
        <f>'[6]Rev_SP-12me'!AW240</f>
        <v>0.10695306481121238</v>
      </c>
      <c r="N211" s="17"/>
      <c r="O211" s="216">
        <f t="shared" si="5"/>
        <v>363.29123291257969</v>
      </c>
    </row>
    <row r="212" spans="2:15" ht="14.5" x14ac:dyDescent="0.25">
      <c r="B212" s="224" t="s">
        <v>1092</v>
      </c>
      <c r="C212" s="16"/>
      <c r="D212" s="221">
        <f>'[6]Rev_SP-12me'!AJ241</f>
        <v>13.749999999999998</v>
      </c>
      <c r="E212" s="221">
        <f>'[6]Rev_SP-12me'!AL241</f>
        <v>134.95400340715503</v>
      </c>
      <c r="F212" s="221">
        <f>'[6]Rev_SP-12me'!AQ241</f>
        <v>470.29559976832837</v>
      </c>
      <c r="G212" s="238">
        <f>'[6]Rev_SP-12me'!O241</f>
        <v>475</v>
      </c>
      <c r="H212" s="248">
        <f>'[6]Rev_SP-12me'!P241</f>
        <v>5.05</v>
      </c>
      <c r="I212" s="238">
        <f>'[6]Rev_SP-12me'!AA241</f>
        <v>5000</v>
      </c>
      <c r="J212" s="17"/>
      <c r="K212" s="221">
        <f>'[6]Rev_SP-12me'!AT241</f>
        <v>61.539025553662697</v>
      </c>
      <c r="L212" s="221">
        <f>'[6]Rev_SP-12me'!AU241</f>
        <v>237.49927788300585</v>
      </c>
      <c r="M212" s="221">
        <f>'[6]Rev_SP-12me'!AW241</f>
        <v>7.8432247528222407E-2</v>
      </c>
      <c r="N212" s="17"/>
      <c r="O212" s="216">
        <f t="shared" si="5"/>
        <v>299.11673568419678</v>
      </c>
    </row>
    <row r="213" spans="2:15" ht="14.5" x14ac:dyDescent="0.25">
      <c r="B213" s="224" t="s">
        <v>1093</v>
      </c>
      <c r="C213" s="16"/>
      <c r="D213" s="221">
        <f>'[6]Rev_SP-12me'!AJ242</f>
        <v>0</v>
      </c>
      <c r="E213" s="221">
        <f>'[6]Rev_SP-12me'!AL242</f>
        <v>0</v>
      </c>
      <c r="F213" s="221">
        <f>'[6]Rev_SP-12me'!AQ242</f>
        <v>0</v>
      </c>
      <c r="G213" s="238">
        <f>'[6]Rev_SP-12me'!O242</f>
        <v>0</v>
      </c>
      <c r="H213" s="248">
        <f>'[6]Rev_SP-12me'!P242</f>
        <v>0</v>
      </c>
      <c r="I213" s="238">
        <f>'[6]Rev_SP-12me'!AA242</f>
        <v>5000</v>
      </c>
      <c r="J213" s="17"/>
      <c r="K213" s="221">
        <f>'[6]Rev_SP-12me'!AT242</f>
        <v>0</v>
      </c>
      <c r="L213" s="221">
        <f>'[6]Rev_SP-12me'!AU242</f>
        <v>0</v>
      </c>
      <c r="M213" s="221">
        <f>'[6]Rev_SP-12me'!AW242</f>
        <v>0</v>
      </c>
      <c r="N213" s="17"/>
      <c r="O213" s="216">
        <f t="shared" si="5"/>
        <v>0</v>
      </c>
    </row>
    <row r="214" spans="2:15" ht="14.5" x14ac:dyDescent="0.25">
      <c r="B214" s="224" t="s">
        <v>1094</v>
      </c>
      <c r="C214" s="16"/>
      <c r="D214" s="221">
        <f>'[6]Rev_SP-12me'!AJ243</f>
        <v>5</v>
      </c>
      <c r="E214" s="221">
        <f>'[6]Rev_SP-12me'!AL243</f>
        <v>23.603066439522998</v>
      </c>
      <c r="F214" s="221">
        <f>'[6]Rev_SP-12me'!AQ243</f>
        <v>107.84440023167159</v>
      </c>
      <c r="G214" s="238">
        <f>'[6]Rev_SP-12me'!O243</f>
        <v>475</v>
      </c>
      <c r="H214" s="248">
        <f>'[6]Rev_SP-12me'!P243</f>
        <v>4.95</v>
      </c>
      <c r="I214" s="238">
        <f>'[6]Rev_SP-12me'!AA243</f>
        <v>5000</v>
      </c>
      <c r="J214" s="17"/>
      <c r="K214" s="221">
        <f>'[6]Rev_SP-12me'!AT243</f>
        <v>10.762998296422488</v>
      </c>
      <c r="L214" s="221">
        <f>'[6]Rev_SP-12me'!AU243</f>
        <v>53.382978114677442</v>
      </c>
      <c r="M214" s="221">
        <f>'[6]Rev_SP-12me'!AW243</f>
        <v>2.8520817282989972E-2</v>
      </c>
      <c r="N214" s="17"/>
      <c r="O214" s="216">
        <f t="shared" si="5"/>
        <v>64.174497228382918</v>
      </c>
    </row>
    <row r="215" spans="2:15" ht="14.5" x14ac:dyDescent="0.25">
      <c r="B215" s="223" t="s">
        <v>1095</v>
      </c>
      <c r="C215" s="16"/>
      <c r="D215" s="221">
        <f>'[6]Rev_SP-12me'!AJ244</f>
        <v>0</v>
      </c>
      <c r="E215" s="221">
        <f>'[6]Rev_SP-12me'!AL244</f>
        <v>0</v>
      </c>
      <c r="F215" s="221">
        <f>'[6]Rev_SP-12me'!AQ244</f>
        <v>0</v>
      </c>
      <c r="G215" s="238">
        <f>'[6]Rev_SP-12me'!O244</f>
        <v>475</v>
      </c>
      <c r="H215" s="248">
        <f>'[6]Rev_SP-12me'!P244</f>
        <v>4.95</v>
      </c>
      <c r="I215" s="238">
        <f>'[6]Rev_SP-12me'!AA244</f>
        <v>5000</v>
      </c>
      <c r="J215" s="17"/>
      <c r="K215" s="221">
        <f>'[6]Rev_SP-12me'!AT244</f>
        <v>0</v>
      </c>
      <c r="L215" s="221">
        <f>'[6]Rev_SP-12me'!AU244</f>
        <v>0</v>
      </c>
      <c r="M215" s="221">
        <f>'[6]Rev_SP-12me'!AW244</f>
        <v>0</v>
      </c>
      <c r="N215" s="17"/>
      <c r="O215" s="216">
        <f t="shared" si="5"/>
        <v>0</v>
      </c>
    </row>
    <row r="216" spans="2:15" x14ac:dyDescent="0.25">
      <c r="B216" s="220" t="s">
        <v>856</v>
      </c>
      <c r="C216" s="16"/>
      <c r="D216" s="217">
        <f>'[6]Rev_SP-12me'!AJ245</f>
        <v>0</v>
      </c>
      <c r="E216" s="217">
        <f>'[6]Rev_SP-12me'!AL245</f>
        <v>0</v>
      </c>
      <c r="F216" s="217">
        <f>'[6]Rev_SP-12me'!AQ245</f>
        <v>0</v>
      </c>
      <c r="G216" s="218">
        <f>'[6]Rev_SP-12me'!O245</f>
        <v>260</v>
      </c>
      <c r="H216" s="219">
        <f>'[6]Rev_SP-12me'!P245</f>
        <v>7.3</v>
      </c>
      <c r="I216" s="218">
        <f>'[6]Rev_SP-12me'!AA245</f>
        <v>5000</v>
      </c>
      <c r="J216" s="17"/>
      <c r="K216" s="217">
        <f>'[6]Rev_SP-12me'!AT245</f>
        <v>0</v>
      </c>
      <c r="L216" s="217">
        <f>'[6]Rev_SP-12me'!AU245</f>
        <v>0</v>
      </c>
      <c r="M216" s="217">
        <f>'[6]Rev_SP-12me'!AW245</f>
        <v>0</v>
      </c>
      <c r="N216" s="17"/>
      <c r="O216" s="216">
        <f t="shared" si="5"/>
        <v>0</v>
      </c>
    </row>
    <row r="217" spans="2:15" x14ac:dyDescent="0.25">
      <c r="B217" s="220" t="s">
        <v>1065</v>
      </c>
      <c r="C217" s="16"/>
      <c r="D217" s="217">
        <f>'[6]Rev_SP-12me'!AJ246</f>
        <v>0</v>
      </c>
      <c r="E217" s="217">
        <f>'[6]Rev_SP-12me'!AL246</f>
        <v>0</v>
      </c>
      <c r="F217" s="217">
        <f>'[6]Rev_SP-12me'!AQ246</f>
        <v>0</v>
      </c>
      <c r="G217" s="218">
        <f>'[6]Rev_SP-12me'!O246</f>
        <v>500</v>
      </c>
      <c r="H217" s="219">
        <f>'[6]Rev_SP-12me'!P246</f>
        <v>10.8</v>
      </c>
      <c r="I217" s="218">
        <f>'[6]Rev_SP-12me'!AA246</f>
        <v>5000</v>
      </c>
      <c r="J217" s="17"/>
      <c r="K217" s="217">
        <f>'[6]Rev_SP-12me'!AT246</f>
        <v>0</v>
      </c>
      <c r="L217" s="217">
        <f>'[6]Rev_SP-12me'!AU246</f>
        <v>0</v>
      </c>
      <c r="M217" s="217">
        <f>'[6]Rev_SP-12me'!AW246</f>
        <v>0</v>
      </c>
      <c r="N217" s="17"/>
      <c r="O217" s="216">
        <f t="shared" si="5"/>
        <v>0</v>
      </c>
    </row>
    <row r="218" spans="2:15" x14ac:dyDescent="0.25">
      <c r="B218" s="214" t="s">
        <v>1096</v>
      </c>
      <c r="C218" s="16"/>
      <c r="D218" s="212">
        <f>SUM(D176,D184,D189,D190,D195,D200,D205,D208,D210,D211,D216,D217)</f>
        <v>96.439153343908657</v>
      </c>
      <c r="E218" s="212">
        <f>SUM(E176,E184,E189,E190,E195,E200,E205,E208,E210,E211,E216,E217)</f>
        <v>2949.9951086665706</v>
      </c>
      <c r="F218" s="212">
        <f>SUM(F176,F184,F189,F190,F195,F200,F205,F208,F210,F211,F216,F217)</f>
        <v>9337.6389075426323</v>
      </c>
      <c r="G218" s="215"/>
      <c r="H218" s="215"/>
      <c r="I218" s="215"/>
      <c r="J218" s="215"/>
      <c r="K218" s="212">
        <f>SUM(K176,K184,K189,K190,K195,K200,K205,K208,K210,K211,K216,K217)</f>
        <v>778.26125360067738</v>
      </c>
      <c r="L218" s="212">
        <f>SUM(L176,L184,L189,L190,L195,L200,L205,L208,L210,L211,L216,L217)</f>
        <v>6033.3843447468644</v>
      </c>
      <c r="M218" s="212">
        <f>SUM(M176,M184,M189,M190,M195,M200,M205,M208,M210,M211,M216,M217)</f>
        <v>0.58310407055518176</v>
      </c>
      <c r="N218" s="212">
        <f>SUM(N176,N184,N189,N190,N195,N200,N205,N208,N210,N211,N216,N217)</f>
        <v>0</v>
      </c>
      <c r="O218" s="212">
        <f>SUM(O176,O184,O189,O190,O195,O200,O205,O208,O210,O211,O216,O217)</f>
        <v>6812.228702418096</v>
      </c>
    </row>
    <row r="219" spans="2:15" x14ac:dyDescent="0.25">
      <c r="B219" s="214"/>
      <c r="C219" s="16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</row>
    <row r="220" spans="2:15" x14ac:dyDescent="0.25">
      <c r="B220" s="28" t="s">
        <v>1097</v>
      </c>
      <c r="C220" s="16"/>
      <c r="D220" s="212">
        <f>D125+D173+D218</f>
        <v>12752.952611666919</v>
      </c>
      <c r="E220" s="212">
        <f>E125+E173+E218</f>
        <v>8800.0000000000036</v>
      </c>
      <c r="F220" s="212">
        <f>F125+F173+F218</f>
        <v>24999.065766338368</v>
      </c>
      <c r="G220" s="213"/>
      <c r="H220" s="213"/>
      <c r="I220" s="213"/>
      <c r="J220" s="213"/>
      <c r="K220" s="212">
        <f>K125+K173+K218</f>
        <v>3343.2425419991687</v>
      </c>
      <c r="L220" s="212">
        <f>L125+L173+L218</f>
        <v>18089.666918782259</v>
      </c>
      <c r="M220" s="212">
        <f>M125+M173+M218</f>
        <v>31.460278080513334</v>
      </c>
      <c r="N220" s="212">
        <f>N125+N173+N218</f>
        <v>0</v>
      </c>
      <c r="O220" s="212">
        <f>O125+O173+O218</f>
        <v>21464.369738861937</v>
      </c>
    </row>
    <row r="221" spans="2:15" x14ac:dyDescent="0.25">
      <c r="B221" s="28" t="s">
        <v>1098</v>
      </c>
      <c r="C221" s="16"/>
      <c r="D221" s="212">
        <f>D220+D70</f>
        <v>11196257.820137102</v>
      </c>
      <c r="E221" s="212">
        <f>E220+E70</f>
        <v>33876.001297116236</v>
      </c>
      <c r="F221" s="212">
        <f>F220+F70</f>
        <v>53375.730136445025</v>
      </c>
      <c r="G221" s="213"/>
      <c r="H221" s="213"/>
      <c r="I221" s="213"/>
      <c r="J221" s="213"/>
      <c r="K221" s="234">
        <f>K220+K70</f>
        <v>4017.0590139309229</v>
      </c>
      <c r="L221" s="234">
        <f>L220+L70</f>
        <v>28098.043827691752</v>
      </c>
      <c r="M221" s="234">
        <f>M220+M70</f>
        <v>959.55421363989285</v>
      </c>
      <c r="N221" s="212">
        <f>N220+N70</f>
        <v>0</v>
      </c>
      <c r="O221" s="212">
        <f>O220+O70</f>
        <v>33074.657055262564</v>
      </c>
    </row>
    <row r="223" spans="2:15" x14ac:dyDescent="0.25">
      <c r="D223" s="22" t="s">
        <v>202</v>
      </c>
      <c r="E223" s="4"/>
    </row>
    <row r="224" spans="2:15" x14ac:dyDescent="0.25">
      <c r="D224" s="24">
        <v>1</v>
      </c>
      <c r="E224" s="4" t="s">
        <v>203</v>
      </c>
    </row>
    <row r="225" spans="4:5" x14ac:dyDescent="0.25">
      <c r="D225" s="24">
        <f>D224+1</f>
        <v>2</v>
      </c>
      <c r="E225" s="4" t="s">
        <v>210</v>
      </c>
    </row>
  </sheetData>
  <mergeCells count="11">
    <mergeCell ref="I5:I6"/>
    <mergeCell ref="B2:P2"/>
    <mergeCell ref="J5:J6"/>
    <mergeCell ref="K5:O5"/>
    <mergeCell ref="B8:C8"/>
    <mergeCell ref="G5:H5"/>
    <mergeCell ref="B72:C72"/>
    <mergeCell ref="B5:C7"/>
    <mergeCell ref="D5:D6"/>
    <mergeCell ref="E5:E6"/>
    <mergeCell ref="F5:F6"/>
  </mergeCells>
  <pageMargins left="0.7" right="0.7" top="0.75" bottom="0.75" header="0.3" footer="0.3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2:P225"/>
  <sheetViews>
    <sheetView showGridLines="0" topLeftCell="A3" zoomScale="90" zoomScaleNormal="90" workbookViewId="0">
      <pane xSplit="3" ySplit="5" topLeftCell="D195" activePane="bottomRight" state="frozen"/>
      <selection pane="topRight" activeCell="D3" sqref="D3"/>
      <selection pane="bottomLeft" activeCell="A8" sqref="A8"/>
      <selection pane="bottomRight" activeCell="G217" sqref="G217"/>
    </sheetView>
  </sheetViews>
  <sheetFormatPr defaultColWidth="9.1796875" defaultRowHeight="14" x14ac:dyDescent="0.25"/>
  <cols>
    <col min="1" max="1" width="9.1796875" style="86"/>
    <col min="2" max="2" width="33" style="86" customWidth="1"/>
    <col min="3" max="3" width="38.54296875" style="86" customWidth="1"/>
    <col min="4" max="4" width="21" style="86" customWidth="1"/>
    <col min="5" max="5" width="16.81640625" style="86" customWidth="1"/>
    <col min="6" max="6" width="14" style="86" customWidth="1"/>
    <col min="7" max="7" width="25" style="86" bestFit="1" customWidth="1"/>
    <col min="8" max="8" width="21.453125" style="86" customWidth="1"/>
    <col min="9" max="9" width="17.54296875" style="86" customWidth="1"/>
    <col min="10" max="10" width="16.1796875" style="86" customWidth="1"/>
    <col min="11" max="11" width="25" style="86" bestFit="1" customWidth="1"/>
    <col min="12" max="12" width="17.54296875" style="86" bestFit="1" customWidth="1"/>
    <col min="13" max="13" width="20.453125" style="86" bestFit="1" customWidth="1"/>
    <col min="14" max="14" width="14.54296875" style="86" customWidth="1"/>
    <col min="15" max="15" width="17.453125" style="86" customWidth="1"/>
    <col min="16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25" t="s">
        <v>1112</v>
      </c>
    </row>
    <row r="5" spans="2:16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1022</v>
      </c>
      <c r="O6" s="173" t="s">
        <v>90</v>
      </c>
    </row>
    <row r="7" spans="2:16" x14ac:dyDescent="0.25">
      <c r="B7" s="1169"/>
      <c r="C7" s="1170"/>
      <c r="D7" s="87" t="s">
        <v>1026</v>
      </c>
      <c r="E7" s="87" t="s">
        <v>1027</v>
      </c>
      <c r="F7" s="87" t="s">
        <v>1028</v>
      </c>
      <c r="G7" s="87" t="s">
        <v>1029</v>
      </c>
      <c r="H7" s="87" t="s">
        <v>1030</v>
      </c>
      <c r="I7" s="87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  <c r="O7" s="173" t="s">
        <v>500</v>
      </c>
    </row>
    <row r="8" spans="2:16" x14ac:dyDescent="0.25">
      <c r="B8" s="935" t="s">
        <v>827</v>
      </c>
      <c r="C8" s="936"/>
      <c r="J8" s="17"/>
      <c r="K8" s="17"/>
      <c r="L8" s="17"/>
      <c r="M8" s="17"/>
      <c r="N8" s="17"/>
      <c r="O8" s="17"/>
    </row>
    <row r="9" spans="2:16" ht="14.5" x14ac:dyDescent="0.25">
      <c r="B9" s="211" t="s">
        <v>937</v>
      </c>
      <c r="C9" s="84"/>
      <c r="D9" s="217">
        <f>'[6]Rev_SP-12me'!AJ10</f>
        <v>8309136</v>
      </c>
      <c r="E9" s="217">
        <f>'[6]Rev_SP-12me'!AL10</f>
        <v>12920</v>
      </c>
      <c r="F9" s="217">
        <f>'[6]Rev_SP-12me'!AQ10</f>
        <v>11109.32</v>
      </c>
      <c r="G9" s="222"/>
      <c r="H9" s="248"/>
      <c r="I9" s="222"/>
      <c r="J9" s="17"/>
      <c r="K9" s="217">
        <f>'[6]Rev_SP-12me'!AT10</f>
        <v>155.04000000000002</v>
      </c>
      <c r="L9" s="217">
        <f>'[6]Rev_SP-12me'!AU10</f>
        <v>5195.8117959900101</v>
      </c>
      <c r="M9" s="217">
        <f>'[6]Rev_SP-12me'!AW10</f>
        <v>715.72897793882089</v>
      </c>
      <c r="N9" s="119"/>
      <c r="O9" s="202">
        <f t="shared" ref="O9:O40" si="0">SUM(K9:N9)</f>
        <v>6066.5807739288311</v>
      </c>
    </row>
    <row r="10" spans="2:16" ht="14.5" x14ac:dyDescent="0.25">
      <c r="B10" s="210" t="s">
        <v>938</v>
      </c>
      <c r="C10" s="84"/>
      <c r="D10" s="233">
        <f>'[6]Rev_SP-12me'!AJ11</f>
        <v>4531836</v>
      </c>
      <c r="E10" s="233">
        <f>'[6]Rev_SP-12me'!AL11</f>
        <v>4841.1642694573593</v>
      </c>
      <c r="F10" s="233">
        <f>'[6]Rev_SP-12me'!AQ11</f>
        <v>2492.0280598067366</v>
      </c>
      <c r="G10" s="222"/>
      <c r="H10" s="248"/>
      <c r="I10" s="222"/>
      <c r="J10" s="17"/>
      <c r="K10" s="233">
        <f>'[6]Rev_SP-12me'!AT11</f>
        <v>58.093971233488318</v>
      </c>
      <c r="L10" s="233">
        <f>'[6]Rev_SP-12me'!AU11</f>
        <v>558.20262392415771</v>
      </c>
      <c r="M10" s="233">
        <f>'[6]Rev_SP-12me'!AW11</f>
        <v>284.72125071471794</v>
      </c>
      <c r="N10" s="119"/>
      <c r="O10" s="202">
        <f t="shared" si="0"/>
        <v>901.01784587236398</v>
      </c>
    </row>
    <row r="11" spans="2:16" ht="14.5" x14ac:dyDescent="0.25">
      <c r="B11" s="209" t="s">
        <v>939</v>
      </c>
      <c r="C11" s="84"/>
      <c r="D11" s="221">
        <f>'[6]Rev_SP-12me'!AJ12</f>
        <v>2447853</v>
      </c>
      <c r="E11" s="221">
        <f>'[6]Rev_SP-12me'!AL12</f>
        <v>2562.3580394901728</v>
      </c>
      <c r="F11" s="221">
        <f>'[6]Rev_SP-12me'!AQ12</f>
        <v>1863.7049966602665</v>
      </c>
      <c r="G11" s="222">
        <f>'[6]Rev_SP-12me'!O12</f>
        <v>10</v>
      </c>
      <c r="H11" s="202">
        <f>'[6]Rev_SP-12me'!P12</f>
        <v>1.95</v>
      </c>
      <c r="I11" s="222">
        <f>'[6]Rev_SP-12me'!AA12</f>
        <v>40</v>
      </c>
      <c r="J11" s="17"/>
      <c r="K11" s="221">
        <f>'[6]Rev_SP-12me'!AT12</f>
        <v>30.748296473882075</v>
      </c>
      <c r="L11" s="221">
        <f>'[6]Rev_SP-12me'!AU12</f>
        <v>363.42247434875196</v>
      </c>
      <c r="M11" s="221">
        <f>'[6]Rev_SP-12me'!AW12</f>
        <v>114.35208850819006</v>
      </c>
      <c r="N11" s="119"/>
      <c r="O11" s="202">
        <f t="shared" si="0"/>
        <v>508.52285933082408</v>
      </c>
    </row>
    <row r="12" spans="2:16" ht="14.5" x14ac:dyDescent="0.25">
      <c r="B12" s="209" t="s">
        <v>941</v>
      </c>
      <c r="C12" s="84"/>
      <c r="D12" s="221">
        <f>'[6]Rev_SP-12me'!AJ13</f>
        <v>2083983</v>
      </c>
      <c r="E12" s="221">
        <f>'[6]Rev_SP-12me'!AL13</f>
        <v>2278.8062299671865</v>
      </c>
      <c r="F12" s="221">
        <f>'[6]Rev_SP-12me'!AQ13</f>
        <v>628.3230631464703</v>
      </c>
      <c r="G12" s="222">
        <f>'[6]Rev_SP-12me'!O13</f>
        <v>10</v>
      </c>
      <c r="H12" s="202">
        <f>'[6]Rev_SP-12me'!P13</f>
        <v>3.1</v>
      </c>
      <c r="I12" s="222">
        <f>'[6]Rev_SP-12me'!AA13</f>
        <v>70</v>
      </c>
      <c r="J12" s="17"/>
      <c r="K12" s="221">
        <f>'[6]Rev_SP-12me'!AT13</f>
        <v>27.345674759606243</v>
      </c>
      <c r="L12" s="221">
        <f>'[6]Rev_SP-12me'!AU13</f>
        <v>194.7801495754058</v>
      </c>
      <c r="M12" s="221">
        <f>'[6]Rev_SP-12me'!AW13</f>
        <v>170.3691622065279</v>
      </c>
      <c r="N12" s="119"/>
      <c r="O12" s="202">
        <f t="shared" si="0"/>
        <v>392.49498654153996</v>
      </c>
    </row>
    <row r="13" spans="2:16" x14ac:dyDescent="0.25">
      <c r="B13" s="210" t="s">
        <v>942</v>
      </c>
      <c r="C13" s="84"/>
      <c r="D13" s="233">
        <f>'[6]Rev_SP-12me'!AJ14</f>
        <v>2439619</v>
      </c>
      <c r="E13" s="233">
        <f>'[6]Rev_SP-12me'!AL14</f>
        <v>3981.3568580209071</v>
      </c>
      <c r="F13" s="233">
        <f>'[6]Rev_SP-12me'!AQ14</f>
        <v>3825.0859501973264</v>
      </c>
      <c r="G13" s="222"/>
      <c r="H13" s="202"/>
      <c r="I13" s="222"/>
      <c r="J13" s="17"/>
      <c r="K13" s="233">
        <f>'[6]Rev_SP-12me'!AT14</f>
        <v>47.776282296250891</v>
      </c>
      <c r="L13" s="233">
        <f>'[6]Rev_SP-12me'!AU14</f>
        <v>1458.0088092285237</v>
      </c>
      <c r="M13" s="233">
        <f>'[6]Rev_SP-12me'!AW14</f>
        <v>256.42672888530876</v>
      </c>
      <c r="N13" s="119"/>
      <c r="O13" s="202">
        <f t="shared" si="0"/>
        <v>1762.2118204100834</v>
      </c>
    </row>
    <row r="14" spans="2:16" ht="14.5" x14ac:dyDescent="0.25">
      <c r="B14" s="209" t="s">
        <v>943</v>
      </c>
      <c r="C14" s="84"/>
      <c r="D14" s="221">
        <f>'[6]Rev_SP-12me'!AJ15</f>
        <v>0</v>
      </c>
      <c r="E14" s="221">
        <f>'[6]Rev_SP-12me'!AL15</f>
        <v>0</v>
      </c>
      <c r="F14" s="221">
        <f>'[6]Rev_SP-12me'!AQ15</f>
        <v>2700.2317633299508</v>
      </c>
      <c r="G14" s="222">
        <f>'[6]Rev_SP-12me'!O15</f>
        <v>10</v>
      </c>
      <c r="H14" s="202">
        <f>'[6]Rev_SP-12me'!P15</f>
        <v>3.4</v>
      </c>
      <c r="I14" s="222"/>
      <c r="J14" s="17"/>
      <c r="K14" s="221">
        <f>'[6]Rev_SP-12me'!AT15</f>
        <v>0</v>
      </c>
      <c r="L14" s="221">
        <f>'[6]Rev_SP-12me'!AU15</f>
        <v>918.07879953218321</v>
      </c>
      <c r="M14" s="221">
        <f>'[6]Rev_SP-12me'!AW15</f>
        <v>0</v>
      </c>
      <c r="N14" s="119"/>
      <c r="O14" s="202">
        <f t="shared" si="0"/>
        <v>918.07879953218321</v>
      </c>
    </row>
    <row r="15" spans="2:16" ht="14.5" x14ac:dyDescent="0.25">
      <c r="B15" s="209" t="s">
        <v>944</v>
      </c>
      <c r="C15" s="84"/>
      <c r="D15" s="221">
        <f>'[6]Rev_SP-12me'!AJ16</f>
        <v>2439619</v>
      </c>
      <c r="E15" s="221">
        <f>'[6]Rev_SP-12me'!AL16</f>
        <v>3981.3568580209071</v>
      </c>
      <c r="F15" s="221">
        <f>'[6]Rev_SP-12me'!AQ16</f>
        <v>1124.8541868673758</v>
      </c>
      <c r="G15" s="222">
        <f>'[6]Rev_SP-12me'!O16</f>
        <v>10</v>
      </c>
      <c r="H15" s="202">
        <f>'[6]Rev_SP-12me'!P16</f>
        <v>4.8</v>
      </c>
      <c r="I15" s="222">
        <f>'[6]Rev_SP-12me'!AA16</f>
        <v>90</v>
      </c>
      <c r="J15" s="17"/>
      <c r="K15" s="221">
        <f>'[6]Rev_SP-12me'!AT16</f>
        <v>47.776282296250891</v>
      </c>
      <c r="L15" s="221">
        <f>'[6]Rev_SP-12me'!AU16</f>
        <v>539.93000969634045</v>
      </c>
      <c r="M15" s="221">
        <f>'[6]Rev_SP-12me'!AW16</f>
        <v>256.42672888530876</v>
      </c>
      <c r="N15" s="119"/>
      <c r="O15" s="202">
        <f t="shared" si="0"/>
        <v>844.13302087790009</v>
      </c>
    </row>
    <row r="16" spans="2:16" x14ac:dyDescent="0.25">
      <c r="B16" s="210" t="s">
        <v>945</v>
      </c>
      <c r="C16" s="84"/>
      <c r="D16" s="233">
        <f>'[6]Rev_SP-12me'!AJ17</f>
        <v>1337681</v>
      </c>
      <c r="E16" s="233">
        <f>'[6]Rev_SP-12me'!AL17</f>
        <v>4097.4788725217331</v>
      </c>
      <c r="F16" s="233">
        <f>'[6]Rev_SP-12me'!AQ17</f>
        <v>4792.2059899959359</v>
      </c>
      <c r="G16" s="222"/>
      <c r="H16" s="202"/>
      <c r="I16" s="222"/>
      <c r="J16" s="17"/>
      <c r="K16" s="233">
        <f>'[6]Rev_SP-12me'!AT17</f>
        <v>49.16974647026079</v>
      </c>
      <c r="L16" s="233">
        <f>'[6]Rev_SP-12me'!AU17</f>
        <v>3179.6003628373282</v>
      </c>
      <c r="M16" s="233">
        <f>'[6]Rev_SP-12me'!AW17</f>
        <v>174.58099833879416</v>
      </c>
      <c r="N16" s="119"/>
      <c r="O16" s="202">
        <f t="shared" si="0"/>
        <v>3403.3511076463828</v>
      </c>
    </row>
    <row r="17" spans="2:15" ht="14.5" x14ac:dyDescent="0.25">
      <c r="B17" s="209" t="s">
        <v>946</v>
      </c>
      <c r="C17" s="84"/>
      <c r="D17" s="221">
        <f>'[6]Rev_SP-12me'!AJ18</f>
        <v>0</v>
      </c>
      <c r="E17" s="221">
        <f>'[6]Rev_SP-12me'!AL18</f>
        <v>0</v>
      </c>
      <c r="F17" s="221">
        <f>'[6]Rev_SP-12me'!AQ18</f>
        <v>2748.2064882469963</v>
      </c>
      <c r="G17" s="222">
        <f>'[6]Rev_SP-12me'!O18</f>
        <v>10</v>
      </c>
      <c r="H17" s="202">
        <f>'[6]Rev_SP-12me'!P18</f>
        <v>5.0999999999999996</v>
      </c>
      <c r="I17" s="222"/>
      <c r="J17" s="17"/>
      <c r="K17" s="221">
        <f>'[6]Rev_SP-12me'!AT18</f>
        <v>0</v>
      </c>
      <c r="L17" s="221">
        <f>'[6]Rev_SP-12me'!AU18</f>
        <v>1401.5853090059679</v>
      </c>
      <c r="M17" s="221">
        <f>'[6]Rev_SP-12me'!AW18</f>
        <v>0</v>
      </c>
      <c r="N17" s="119"/>
      <c r="O17" s="202">
        <f t="shared" si="0"/>
        <v>1401.5853090059679</v>
      </c>
    </row>
    <row r="18" spans="2:15" ht="14.5" x14ac:dyDescent="0.25">
      <c r="B18" s="209" t="s">
        <v>947</v>
      </c>
      <c r="C18" s="84"/>
      <c r="D18" s="221">
        <f>'[6]Rev_SP-12me'!AJ19</f>
        <v>825845</v>
      </c>
      <c r="E18" s="221">
        <f>'[6]Rev_SP-12me'!AL19</f>
        <v>2035.6233846380692</v>
      </c>
      <c r="F18" s="221">
        <f>'[6]Rev_SP-12me'!AQ19</f>
        <v>883.95608471096375</v>
      </c>
      <c r="G18" s="222">
        <f>'[6]Rev_SP-12me'!O19</f>
        <v>10</v>
      </c>
      <c r="H18" s="202">
        <f>'[6]Rev_SP-12me'!P19</f>
        <v>7.7</v>
      </c>
      <c r="I18" s="222">
        <f>'[6]Rev_SP-12me'!AA19</f>
        <v>100</v>
      </c>
      <c r="J18" s="17"/>
      <c r="K18" s="221">
        <f>'[6]Rev_SP-12me'!AT19</f>
        <v>24.42748061565683</v>
      </c>
      <c r="L18" s="221">
        <f>'[6]Rev_SP-12me'!AU19</f>
        <v>680.64618522744217</v>
      </c>
      <c r="M18" s="221">
        <f>'[6]Rev_SP-12me'!AW19</f>
        <v>96.44890903788567</v>
      </c>
      <c r="N18" s="119"/>
      <c r="O18" s="202">
        <f t="shared" si="0"/>
        <v>801.52257488098462</v>
      </c>
    </row>
    <row r="19" spans="2:15" ht="14.5" x14ac:dyDescent="0.25">
      <c r="B19" s="209" t="s">
        <v>948</v>
      </c>
      <c r="C19" s="84"/>
      <c r="D19" s="221">
        <f>'[6]Rev_SP-12me'!AJ20</f>
        <v>275619</v>
      </c>
      <c r="E19" s="221">
        <f>'[6]Rev_SP-12me'!AL20</f>
        <v>871.52353992507324</v>
      </c>
      <c r="F19" s="221">
        <f>'[6]Rev_SP-12me'!AQ20</f>
        <v>389.80781426362199</v>
      </c>
      <c r="G19" s="222">
        <f>'[6]Rev_SP-12me'!O20</f>
        <v>10</v>
      </c>
      <c r="H19" s="202">
        <f>'[6]Rev_SP-12me'!P20</f>
        <v>9</v>
      </c>
      <c r="I19" s="222">
        <f>'[6]Rev_SP-12me'!AA20</f>
        <v>120</v>
      </c>
      <c r="J19" s="17"/>
      <c r="K19" s="221">
        <f>'[6]Rev_SP-12me'!AT20</f>
        <v>10.45828247910088</v>
      </c>
      <c r="L19" s="221">
        <f>'[6]Rev_SP-12me'!AU20</f>
        <v>350.82703283725976</v>
      </c>
      <c r="M19" s="221">
        <f>'[6]Rev_SP-12me'!AW20</f>
        <v>38.626839457931702</v>
      </c>
      <c r="N19" s="119"/>
      <c r="O19" s="202">
        <f t="shared" si="0"/>
        <v>399.91215477429233</v>
      </c>
    </row>
    <row r="20" spans="2:15" ht="14.5" x14ac:dyDescent="0.25">
      <c r="B20" s="209" t="s">
        <v>949</v>
      </c>
      <c r="C20" s="84"/>
      <c r="D20" s="221">
        <f>'[6]Rev_SP-12me'!AJ21</f>
        <v>198415</v>
      </c>
      <c r="E20" s="221">
        <f>'[6]Rev_SP-12me'!AL21</f>
        <v>827.61209487966005</v>
      </c>
      <c r="F20" s="221">
        <f>'[6]Rev_SP-12me'!AQ21</f>
        <v>473.87534015390406</v>
      </c>
      <c r="G20" s="222">
        <f>'[6]Rev_SP-12me'!O21</f>
        <v>10</v>
      </c>
      <c r="H20" s="202">
        <f>'[6]Rev_SP-12me'!P21</f>
        <v>9.5</v>
      </c>
      <c r="I20" s="222">
        <f>'[6]Rev_SP-12me'!AA21</f>
        <v>140</v>
      </c>
      <c r="J20" s="17"/>
      <c r="K20" s="221">
        <f>'[6]Rev_SP-12me'!AT21</f>
        <v>9.9313451385559208</v>
      </c>
      <c r="L20" s="221">
        <f>'[6]Rev_SP-12me'!AU21</f>
        <v>450.18157314620885</v>
      </c>
      <c r="M20" s="221">
        <f>'[6]Rev_SP-12me'!AW21</f>
        <v>32.441528860080183</v>
      </c>
      <c r="N20" s="119"/>
      <c r="O20" s="202">
        <f t="shared" si="0"/>
        <v>492.55444714484497</v>
      </c>
    </row>
    <row r="21" spans="2:15" ht="14.5" x14ac:dyDescent="0.25">
      <c r="B21" s="209" t="s">
        <v>950</v>
      </c>
      <c r="C21" s="84"/>
      <c r="D21" s="221">
        <f>'[6]Rev_SP-12me'!AJ22</f>
        <v>37802</v>
      </c>
      <c r="E21" s="221">
        <f>'[6]Rev_SP-12me'!AL22</f>
        <v>362.71985307893067</v>
      </c>
      <c r="F21" s="221">
        <f>'[6]Rev_SP-12me'!AQ22</f>
        <v>296.36026262044987</v>
      </c>
      <c r="G21" s="222">
        <f>'[6]Rev_SP-12me'!O22</f>
        <v>10</v>
      </c>
      <c r="H21" s="202">
        <f>'[6]Rev_SP-12me'!P22</f>
        <v>10</v>
      </c>
      <c r="I21" s="222">
        <f>'[6]Rev_SP-12me'!AA22</f>
        <v>160</v>
      </c>
      <c r="J21" s="17"/>
      <c r="K21" s="221">
        <f>'[6]Rev_SP-12me'!AT22</f>
        <v>4.3526382369471683</v>
      </c>
      <c r="L21" s="221">
        <f>'[6]Rev_SP-12me'!AU22</f>
        <v>296.36026262044987</v>
      </c>
      <c r="M21" s="221">
        <f>'[6]Rev_SP-12me'!AW22</f>
        <v>7.063720982896605</v>
      </c>
      <c r="N21" s="119"/>
      <c r="O21" s="202">
        <f t="shared" si="0"/>
        <v>307.77662184029361</v>
      </c>
    </row>
    <row r="22" spans="2:15" x14ac:dyDescent="0.25">
      <c r="B22" s="28" t="s">
        <v>951</v>
      </c>
      <c r="C22" s="16"/>
      <c r="D22" s="217">
        <f>'[6]Rev_SP-12me'!AJ23</f>
        <v>1238732</v>
      </c>
      <c r="E22" s="217">
        <f>'[6]Rev_SP-12me'!AL23</f>
        <v>4239.9999999999991</v>
      </c>
      <c r="F22" s="217">
        <f>'[6]Rev_SP-12me'!AQ23</f>
        <v>3410.78</v>
      </c>
      <c r="G22" s="222"/>
      <c r="H22" s="202"/>
      <c r="I22" s="222"/>
      <c r="J22" s="17"/>
      <c r="K22" s="217">
        <f>'[6]Rev_SP-12me'!AT23</f>
        <v>343.8251304393761</v>
      </c>
      <c r="L22" s="217">
        <f>'[6]Rev_SP-12me'!AU23</f>
        <v>3462.9929590530933</v>
      </c>
      <c r="M22" s="217">
        <f>'[6]Rev_SP-12me'!AW23</f>
        <v>119.3847425990932</v>
      </c>
      <c r="N22" s="119"/>
      <c r="O22" s="202">
        <f t="shared" si="0"/>
        <v>3926.2028320915624</v>
      </c>
    </row>
    <row r="23" spans="2:15" x14ac:dyDescent="0.25">
      <c r="B23" s="205" t="s">
        <v>952</v>
      </c>
      <c r="C23" s="16"/>
      <c r="D23" s="233">
        <f>'[6]Rev_SP-12me'!AJ24</f>
        <v>571811</v>
      </c>
      <c r="E23" s="233">
        <f>'[6]Rev_SP-12me'!AL24</f>
        <v>1013.5217866727064</v>
      </c>
      <c r="F23" s="233">
        <f>'[6]Rev_SP-12me'!AQ24</f>
        <v>99.352099145857181</v>
      </c>
      <c r="G23" s="222"/>
      <c r="H23" s="202"/>
      <c r="I23" s="222"/>
      <c r="J23" s="17"/>
      <c r="K23" s="233">
        <f>'[6]Rev_SP-12me'!AT24</f>
        <v>72.973568640434863</v>
      </c>
      <c r="L23" s="233">
        <f>'[6]Rev_SP-12me'!AU24</f>
        <v>69.54646940210003</v>
      </c>
      <c r="M23" s="233">
        <f>'[6]Rev_SP-12me'!AW24</f>
        <v>33.225746469041873</v>
      </c>
      <c r="N23" s="119"/>
      <c r="O23" s="202">
        <f t="shared" si="0"/>
        <v>175.74578451157677</v>
      </c>
    </row>
    <row r="24" spans="2:15" ht="14.5" x14ac:dyDescent="0.25">
      <c r="B24" s="208" t="s">
        <v>939</v>
      </c>
      <c r="C24" s="16"/>
      <c r="D24" s="221">
        <f>'[6]Rev_SP-12me'!AJ25</f>
        <v>571811</v>
      </c>
      <c r="E24" s="221">
        <f>'[6]Rev_SP-12me'!AL25</f>
        <v>1013.5217866727064</v>
      </c>
      <c r="F24" s="221">
        <f>'[6]Rev_SP-12me'!AQ25</f>
        <v>99.352099145857181</v>
      </c>
      <c r="G24" s="222">
        <f>'[6]Rev_SP-12me'!O25</f>
        <v>60</v>
      </c>
      <c r="H24" s="202">
        <f>'[6]Rev_SP-12me'!P25</f>
        <v>7</v>
      </c>
      <c r="I24" s="222">
        <f>'[6]Rev_SP-12me'!AA25</f>
        <v>50</v>
      </c>
      <c r="J24" s="17"/>
      <c r="K24" s="221">
        <f>'[6]Rev_SP-12me'!AT25</f>
        <v>72.973568640434863</v>
      </c>
      <c r="L24" s="221">
        <f>'[6]Rev_SP-12me'!AU25</f>
        <v>69.54646940210003</v>
      </c>
      <c r="M24" s="221">
        <f>'[6]Rev_SP-12me'!AW25</f>
        <v>33.225746469041873</v>
      </c>
      <c r="N24" s="119"/>
      <c r="O24" s="202">
        <f t="shared" si="0"/>
        <v>175.74578451157677</v>
      </c>
    </row>
    <row r="25" spans="2:15" x14ac:dyDescent="0.25">
      <c r="B25" s="205" t="s">
        <v>953</v>
      </c>
      <c r="C25" s="16"/>
      <c r="D25" s="233">
        <f>'[6]Rev_SP-12me'!AJ26</f>
        <v>650970</v>
      </c>
      <c r="E25" s="233">
        <f>'[6]Rev_SP-12me'!AL26</f>
        <v>3204.7893098320428</v>
      </c>
      <c r="F25" s="233">
        <f>'[6]Rev_SP-12me'!AQ26</f>
        <v>3302.2170757439562</v>
      </c>
      <c r="G25" s="222"/>
      <c r="H25" s="202"/>
      <c r="I25" s="222"/>
      <c r="J25" s="17"/>
      <c r="K25" s="233">
        <f>'[6]Rev_SP-12me'!AT26</f>
        <v>269.20230202589164</v>
      </c>
      <c r="L25" s="233">
        <f>'[6]Rev_SP-12me'!AU26</f>
        <v>3384.859230959707</v>
      </c>
      <c r="M25" s="233">
        <f>'[6]Rev_SP-12me'!AW26</f>
        <v>84.95025417550174</v>
      </c>
      <c r="N25" s="119"/>
      <c r="O25" s="202">
        <f t="shared" si="0"/>
        <v>3739.0117871611005</v>
      </c>
    </row>
    <row r="26" spans="2:15" ht="14.5" x14ac:dyDescent="0.25">
      <c r="B26" s="207" t="s">
        <v>943</v>
      </c>
      <c r="C26" s="16"/>
      <c r="D26" s="221">
        <f>'[6]Rev_SP-12me'!AJ27</f>
        <v>206445</v>
      </c>
      <c r="E26" s="221">
        <f>'[6]Rev_SP-12me'!AL27</f>
        <v>358.57017829688817</v>
      </c>
      <c r="F26" s="221">
        <f>'[6]Rev_SP-12me'!AQ27</f>
        <v>644.86881128219602</v>
      </c>
      <c r="G26" s="222">
        <f>'[6]Rev_SP-12me'!O27</f>
        <v>70</v>
      </c>
      <c r="H26" s="202">
        <f>'[6]Rev_SP-12me'!P27</f>
        <v>8.5</v>
      </c>
      <c r="I26" s="222">
        <f>'[6]Rev_SP-12me'!AA27</f>
        <v>90</v>
      </c>
      <c r="J26" s="17"/>
      <c r="K26" s="221">
        <f>'[6]Rev_SP-12me'!AT27</f>
        <v>30.119894976938607</v>
      </c>
      <c r="L26" s="221">
        <f>'[6]Rev_SP-12me'!AU27</f>
        <v>548.13848958986659</v>
      </c>
      <c r="M26" s="221">
        <f>'[6]Rev_SP-12me'!AW27</f>
        <v>21.592310420125578</v>
      </c>
      <c r="N26" s="119"/>
      <c r="O26" s="202">
        <f t="shared" si="0"/>
        <v>599.85069498693076</v>
      </c>
    </row>
    <row r="27" spans="2:15" ht="14.5" x14ac:dyDescent="0.25">
      <c r="B27" s="207" t="s">
        <v>954</v>
      </c>
      <c r="C27" s="16"/>
      <c r="D27" s="221">
        <f>'[6]Rev_SP-12me'!AJ28</f>
        <v>252600</v>
      </c>
      <c r="E27" s="221">
        <f>'[6]Rev_SP-12me'!AL28</f>
        <v>657.90534263401003</v>
      </c>
      <c r="F27" s="221">
        <f>'[6]Rev_SP-12me'!AQ28</f>
        <v>606.94848954692918</v>
      </c>
      <c r="G27" s="222">
        <f>'[6]Rev_SP-12me'!O28</f>
        <v>70</v>
      </c>
      <c r="H27" s="202">
        <f>'[6]Rev_SP-12me'!P28</f>
        <v>9.9</v>
      </c>
      <c r="I27" s="222">
        <f>'[6]Rev_SP-12me'!AA28</f>
        <v>105</v>
      </c>
      <c r="J27" s="17"/>
      <c r="K27" s="221">
        <f>'[6]Rev_SP-12me'!AT28</f>
        <v>55.26404878125684</v>
      </c>
      <c r="L27" s="221">
        <f>'[6]Rev_SP-12me'!AU28</f>
        <v>600.87900465145992</v>
      </c>
      <c r="M27" s="221">
        <f>'[6]Rev_SP-12me'!AW28</f>
        <v>30.822998284342116</v>
      </c>
      <c r="N27" s="119"/>
      <c r="O27" s="202">
        <f t="shared" si="0"/>
        <v>686.96605171705892</v>
      </c>
    </row>
    <row r="28" spans="2:15" ht="14.5" x14ac:dyDescent="0.25">
      <c r="B28" s="207" t="s">
        <v>955</v>
      </c>
      <c r="C28" s="16"/>
      <c r="D28" s="221">
        <f>'[6]Rev_SP-12me'!AJ29</f>
        <v>67797</v>
      </c>
      <c r="E28" s="221">
        <f>'[6]Rev_SP-12me'!AL29</f>
        <v>312.88764782470025</v>
      </c>
      <c r="F28" s="221">
        <f>'[6]Rev_SP-12me'!AQ29</f>
        <v>326.63359479888618</v>
      </c>
      <c r="G28" s="222">
        <f>'[6]Rev_SP-12me'!O29</f>
        <v>70</v>
      </c>
      <c r="H28" s="202">
        <f>'[6]Rev_SP-12me'!P29</f>
        <v>10.4</v>
      </c>
      <c r="I28" s="222">
        <f>'[6]Rev_SP-12me'!AA29</f>
        <v>120</v>
      </c>
      <c r="J28" s="17"/>
      <c r="K28" s="221">
        <f>'[6]Rev_SP-12me'!AT29</f>
        <v>26.282562417274821</v>
      </c>
      <c r="L28" s="221">
        <f>'[6]Rev_SP-12me'!AU29</f>
        <v>339.69893859084164</v>
      </c>
      <c r="M28" s="221">
        <f>'[6]Rev_SP-12me'!AW29</f>
        <v>9.4546174174122477</v>
      </c>
      <c r="N28" s="119"/>
      <c r="O28" s="202">
        <f t="shared" si="0"/>
        <v>375.43611842552872</v>
      </c>
    </row>
    <row r="29" spans="2:15" ht="14.5" x14ac:dyDescent="0.25">
      <c r="B29" s="207" t="s">
        <v>956</v>
      </c>
      <c r="C29" s="16"/>
      <c r="D29" s="221">
        <f>'[6]Rev_SP-12me'!AJ30</f>
        <v>124128</v>
      </c>
      <c r="E29" s="221">
        <f>'[6]Rev_SP-12me'!AL30</f>
        <v>1875.4261410764445</v>
      </c>
      <c r="F29" s="221">
        <f>'[6]Rev_SP-12me'!AQ30</f>
        <v>1723.7661801159447</v>
      </c>
      <c r="G29" s="222">
        <f>'[6]Rev_SP-12me'!O30</f>
        <v>70</v>
      </c>
      <c r="H29" s="202">
        <f>'[6]Rev_SP-12me'!P30</f>
        <v>11</v>
      </c>
      <c r="I29" s="222">
        <f>'[6]Rev_SP-12me'!AA30</f>
        <v>160</v>
      </c>
      <c r="J29" s="17"/>
      <c r="K29" s="221">
        <f>'[6]Rev_SP-12me'!AT30</f>
        <v>157.53579585042135</v>
      </c>
      <c r="L29" s="221">
        <f>'[6]Rev_SP-12me'!AU30</f>
        <v>1896.1427981275392</v>
      </c>
      <c r="M29" s="221">
        <f>'[6]Rev_SP-12me'!AW30</f>
        <v>23.080328053621798</v>
      </c>
      <c r="N29" s="119"/>
      <c r="O29" s="202">
        <f t="shared" si="0"/>
        <v>2076.7589220315826</v>
      </c>
    </row>
    <row r="30" spans="2:15" x14ac:dyDescent="0.25">
      <c r="B30" s="205" t="s">
        <v>957</v>
      </c>
      <c r="C30" s="16"/>
      <c r="D30" s="233">
        <f>'[6]Rev_SP-12me'!AJ31</f>
        <v>2386</v>
      </c>
      <c r="E30" s="233">
        <f>'[6]Rev_SP-12me'!AL31</f>
        <v>7.304893449296423</v>
      </c>
      <c r="F30" s="233">
        <f>'[6]Rev_SP-12me'!AQ31</f>
        <v>4.5130474964966183</v>
      </c>
      <c r="G30" s="222">
        <f>'[6]Rev_SP-12me'!O31</f>
        <v>70</v>
      </c>
      <c r="H30" s="202">
        <f>'[6]Rev_SP-12me'!P31</f>
        <v>13</v>
      </c>
      <c r="I30" s="222">
        <f>'[6]Rev_SP-12me'!AA31</f>
        <v>160</v>
      </c>
      <c r="J30" s="17"/>
      <c r="K30" s="233">
        <f>'[6]Rev_SP-12me'!AT31</f>
        <v>0.61361104974089942</v>
      </c>
      <c r="L30" s="233">
        <f>'[6]Rev_SP-12me'!AU31</f>
        <v>5.8669617454456038</v>
      </c>
      <c r="M30" s="233">
        <f>'[6]Rev_SP-12me'!AW31</f>
        <v>0.44365221977266706</v>
      </c>
      <c r="N30" s="119"/>
      <c r="O30" s="202">
        <f t="shared" si="0"/>
        <v>6.9242250149591698</v>
      </c>
    </row>
    <row r="31" spans="2:15" x14ac:dyDescent="0.25">
      <c r="B31" s="205" t="s">
        <v>958</v>
      </c>
      <c r="C31" s="16"/>
      <c r="D31" s="233">
        <f>'[6]Rev_SP-12me'!AJ32</f>
        <v>13565</v>
      </c>
      <c r="E31" s="233">
        <f>'[6]Rev_SP-12me'!AL32</f>
        <v>14.384010045954138</v>
      </c>
      <c r="F31" s="233">
        <f>'[6]Rev_SP-12me'!AQ32</f>
        <v>4.6977776136898965</v>
      </c>
      <c r="G31" s="222"/>
      <c r="H31" s="202"/>
      <c r="I31" s="222"/>
      <c r="J31" s="17"/>
      <c r="K31" s="233">
        <f>'[6]Rev_SP-12me'!AT32</f>
        <v>1.0356487233086979</v>
      </c>
      <c r="L31" s="233">
        <f>'[6]Rev_SP-12me'!AU32</f>
        <v>2.7202969458403627</v>
      </c>
      <c r="M31" s="233">
        <f>'[6]Rev_SP-12me'!AW32</f>
        <v>0.76508973477691278</v>
      </c>
      <c r="N31" s="119"/>
      <c r="O31" s="202">
        <f t="shared" si="0"/>
        <v>4.521035403925973</v>
      </c>
    </row>
    <row r="32" spans="2:15" ht="14.5" x14ac:dyDescent="0.25">
      <c r="B32" s="207" t="s">
        <v>939</v>
      </c>
      <c r="C32" s="16"/>
      <c r="D32" s="221">
        <f>'[6]Rev_SP-12me'!AJ33</f>
        <v>9975</v>
      </c>
      <c r="E32" s="221">
        <f>'[6]Rev_SP-12me'!AL33</f>
        <v>10.513363667707008</v>
      </c>
      <c r="F32" s="221">
        <f>'[6]Rev_SP-12me'!AQ33</f>
        <v>3.2018627442852767</v>
      </c>
      <c r="G32" s="222">
        <f>'[6]Rev_SP-12me'!O33</f>
        <v>60</v>
      </c>
      <c r="H32" s="202">
        <f>'[6]Rev_SP-12me'!P33</f>
        <v>5.3</v>
      </c>
      <c r="I32" s="222">
        <f>'[6]Rev_SP-12me'!AA33</f>
        <v>45</v>
      </c>
      <c r="J32" s="17"/>
      <c r="K32" s="221">
        <f>'[6]Rev_SP-12me'!AT33</f>
        <v>0.75696218407490456</v>
      </c>
      <c r="L32" s="221">
        <f>'[6]Rev_SP-12me'!AU33</f>
        <v>1.6969872544711966</v>
      </c>
      <c r="M32" s="221">
        <f>'[6]Rev_SP-12me'!AW33</f>
        <v>0.52164813010911548</v>
      </c>
      <c r="N32" s="119"/>
      <c r="O32" s="202">
        <f t="shared" si="0"/>
        <v>2.9755975686552167</v>
      </c>
    </row>
    <row r="33" spans="2:15" ht="14.5" x14ac:dyDescent="0.25">
      <c r="B33" s="207" t="s">
        <v>959</v>
      </c>
      <c r="C33" s="16"/>
      <c r="D33" s="221">
        <f>'[6]Rev_SP-12me'!AJ34</f>
        <v>2387</v>
      </c>
      <c r="E33" s="221">
        <f>'[6]Rev_SP-12me'!AL34</f>
        <v>2.4951242863084642</v>
      </c>
      <c r="F33" s="221">
        <f>'[6]Rev_SP-12me'!AQ34</f>
        <v>1.0958495631588785</v>
      </c>
      <c r="G33" s="222">
        <f>'[6]Rev_SP-12me'!O34</f>
        <v>60</v>
      </c>
      <c r="H33" s="202">
        <f>'[6]Rev_SP-12me'!P34</f>
        <v>6.6</v>
      </c>
      <c r="I33" s="222">
        <f>'[6]Rev_SP-12me'!AA34</f>
        <v>55</v>
      </c>
      <c r="J33" s="17"/>
      <c r="K33" s="221">
        <f>'[6]Rev_SP-12me'!AT34</f>
        <v>0.17964894861420944</v>
      </c>
      <c r="L33" s="221">
        <f>'[6]Rev_SP-12me'!AU34</f>
        <v>0.72326071168485973</v>
      </c>
      <c r="M33" s="221">
        <f>'[6]Rev_SP-12me'!AW34</f>
        <v>0.1525693673324984</v>
      </c>
      <c r="N33" s="119"/>
      <c r="O33" s="202">
        <f t="shared" si="0"/>
        <v>1.0554790276315675</v>
      </c>
    </row>
    <row r="34" spans="2:15" ht="14.5" x14ac:dyDescent="0.25">
      <c r="B34" s="207" t="s">
        <v>960</v>
      </c>
      <c r="C34" s="16"/>
      <c r="D34" s="221">
        <f>'[6]Rev_SP-12me'!AJ35</f>
        <v>1203</v>
      </c>
      <c r="E34" s="221">
        <f>'[6]Rev_SP-12me'!AL35</f>
        <v>1.3755220919386661</v>
      </c>
      <c r="F34" s="221">
        <f>'[6]Rev_SP-12me'!AQ35</f>
        <v>0.40006530624574166</v>
      </c>
      <c r="G34" s="222">
        <f>'[6]Rev_SP-12me'!O35</f>
        <v>60</v>
      </c>
      <c r="H34" s="202">
        <f>'[6]Rev_SP-12me'!P35</f>
        <v>7.5</v>
      </c>
      <c r="I34" s="222">
        <f>'[6]Rev_SP-12me'!AA35</f>
        <v>65</v>
      </c>
      <c r="J34" s="17"/>
      <c r="K34" s="221">
        <f>'[6]Rev_SP-12me'!AT35</f>
        <v>9.9037590619583962E-2</v>
      </c>
      <c r="L34" s="221">
        <f>'[6]Rev_SP-12me'!AU35</f>
        <v>0.30004897968430627</v>
      </c>
      <c r="M34" s="221">
        <f>'[6]Rev_SP-12me'!AW35</f>
        <v>9.087223733529888E-2</v>
      </c>
      <c r="N34" s="119"/>
      <c r="O34" s="202">
        <f t="shared" si="0"/>
        <v>0.48995880763918909</v>
      </c>
    </row>
    <row r="35" spans="2:15" x14ac:dyDescent="0.25">
      <c r="B35" s="28" t="s">
        <v>961</v>
      </c>
      <c r="C35" s="16"/>
      <c r="D35" s="217">
        <f>'[6]Rev_SP-12me'!AJ36</f>
        <v>49847</v>
      </c>
      <c r="E35" s="217">
        <f>'[6]Rev_SP-12me'!AN36*0.7457/10^3</f>
        <v>1289.000222369257</v>
      </c>
      <c r="F35" s="217">
        <f>'[6]Rev_SP-12me'!AQ36</f>
        <v>1028.7</v>
      </c>
      <c r="G35" s="222"/>
      <c r="H35" s="202"/>
      <c r="I35" s="222"/>
      <c r="J35" s="17"/>
      <c r="K35" s="217">
        <f>'[6]Rev_SP-12me'!AT36</f>
        <v>154.7423596043966</v>
      </c>
      <c r="L35" s="217">
        <f>'[6]Rev_SP-12me'!AU36</f>
        <v>789.18975904620572</v>
      </c>
      <c r="M35" s="217">
        <f>'[6]Rev_SP-12me'!AW36</f>
        <v>21.035790049999996</v>
      </c>
      <c r="N35" s="119"/>
      <c r="O35" s="202">
        <f t="shared" si="0"/>
        <v>964.96790870060227</v>
      </c>
    </row>
    <row r="36" spans="2:15" ht="14.5" x14ac:dyDescent="0.25">
      <c r="B36" s="207" t="s">
        <v>962</v>
      </c>
      <c r="C36" s="16"/>
      <c r="D36" s="221">
        <f>'[6]Rev_SP-12me'!AJ37</f>
        <v>45803.056974763895</v>
      </c>
      <c r="E36" s="221">
        <f>'[6]Rev_SP-12me'!AN37*0.7457/10^3</f>
        <v>1237.4466843497078</v>
      </c>
      <c r="F36" s="221">
        <f>'[6]Rev_SP-12me'!AQ37</f>
        <v>987.13941494579467</v>
      </c>
      <c r="G36" s="222">
        <f>'[6]Rev_SP-12me'!O37</f>
        <v>75</v>
      </c>
      <c r="H36" s="202">
        <f>'[6]Rev_SP-12me'!P37</f>
        <v>7.7</v>
      </c>
      <c r="I36" s="222">
        <f>'[6]Rev_SP-12me'!AA37</f>
        <v>360.25</v>
      </c>
      <c r="J36" s="17"/>
      <c r="K36" s="221">
        <f>'[6]Rev_SP-12me'!AT37</f>
        <v>149.34987473712445</v>
      </c>
      <c r="L36" s="221">
        <f>'[6]Rev_SP-12me'!AU37</f>
        <v>760.09734950826191</v>
      </c>
      <c r="M36" s="221">
        <f>'[6]Rev_SP-12me'!AW37</f>
        <v>19.329217208043037</v>
      </c>
      <c r="N36" s="119"/>
      <c r="O36" s="202">
        <f t="shared" si="0"/>
        <v>928.77644145342936</v>
      </c>
    </row>
    <row r="37" spans="2:15" ht="14.5" x14ac:dyDescent="0.25">
      <c r="B37" s="207" t="s">
        <v>963</v>
      </c>
      <c r="C37" s="16"/>
      <c r="D37" s="221">
        <f>'[6]Rev_SP-12me'!AJ38</f>
        <v>0</v>
      </c>
      <c r="E37" s="221">
        <f>'[6]Rev_SP-12me'!AN38*0.7457/10^3</f>
        <v>0</v>
      </c>
      <c r="F37" s="221">
        <f>'[6]Rev_SP-12me'!AQ38</f>
        <v>0</v>
      </c>
      <c r="G37" s="222">
        <f>'[6]Rev_SP-12me'!O38</f>
        <v>75</v>
      </c>
      <c r="H37" s="202">
        <f>'[6]Rev_SP-12me'!P38</f>
        <v>8.4</v>
      </c>
      <c r="I37" s="222">
        <f>'[6]Rev_SP-12me'!AA38</f>
        <v>360.25</v>
      </c>
      <c r="J37" s="17"/>
      <c r="K37" s="221">
        <f>'[6]Rev_SP-12me'!AT38</f>
        <v>0</v>
      </c>
      <c r="L37" s="221">
        <f>'[6]Rev_SP-12me'!AU38</f>
        <v>0</v>
      </c>
      <c r="M37" s="221">
        <f>'[6]Rev_SP-12me'!AW38</f>
        <v>0</v>
      </c>
      <c r="N37" s="119"/>
      <c r="O37" s="202">
        <f t="shared" si="0"/>
        <v>0</v>
      </c>
    </row>
    <row r="38" spans="2:15" ht="14.5" x14ac:dyDescent="0.25">
      <c r="B38" s="207" t="s">
        <v>964</v>
      </c>
      <c r="C38" s="16"/>
      <c r="D38" s="221">
        <f>'[6]Rev_SP-12me'!AJ39</f>
        <v>0</v>
      </c>
      <c r="E38" s="221">
        <f>'[6]Rev_SP-12me'!AN39*0.7457/10^3</f>
        <v>0</v>
      </c>
      <c r="F38" s="221">
        <f>'[6]Rev_SP-12me'!AQ39</f>
        <v>0</v>
      </c>
      <c r="G38" s="222">
        <f>'[6]Rev_SP-12me'!O39</f>
        <v>36</v>
      </c>
      <c r="H38" s="202">
        <f>'[6]Rev_SP-12me'!P39</f>
        <v>6.2</v>
      </c>
      <c r="I38" s="222">
        <f>'[6]Rev_SP-12me'!AA39</f>
        <v>360.25</v>
      </c>
      <c r="J38" s="17"/>
      <c r="K38" s="221">
        <f>'[6]Rev_SP-12me'!AT39</f>
        <v>0</v>
      </c>
      <c r="L38" s="221">
        <f>'[6]Rev_SP-12me'!AU39</f>
        <v>0</v>
      </c>
      <c r="M38" s="221">
        <f>'[6]Rev_SP-12me'!AW39</f>
        <v>0</v>
      </c>
      <c r="N38" s="119"/>
      <c r="O38" s="202">
        <f t="shared" si="0"/>
        <v>0</v>
      </c>
    </row>
    <row r="39" spans="2:15" ht="14.5" x14ac:dyDescent="0.25">
      <c r="B39" s="207" t="s">
        <v>965</v>
      </c>
      <c r="C39" s="16"/>
      <c r="D39" s="221">
        <f>'[6]Rev_SP-12me'!AJ40</f>
        <v>0</v>
      </c>
      <c r="E39" s="221">
        <f>'[6]Rev_SP-12me'!AN40*0.7457/10^3</f>
        <v>0</v>
      </c>
      <c r="F39" s="221">
        <f>'[6]Rev_SP-12me'!AQ40</f>
        <v>0</v>
      </c>
      <c r="G39" s="222">
        <f>'[6]Rev_SP-12me'!O40</f>
        <v>36</v>
      </c>
      <c r="H39" s="202">
        <f>'[6]Rev_SP-12me'!P40</f>
        <v>6.2</v>
      </c>
      <c r="I39" s="222">
        <f>'[6]Rev_SP-12me'!AA40</f>
        <v>360.25</v>
      </c>
      <c r="J39" s="17"/>
      <c r="K39" s="221">
        <f>'[6]Rev_SP-12me'!AT40</f>
        <v>0</v>
      </c>
      <c r="L39" s="221">
        <f>'[6]Rev_SP-12me'!AU40</f>
        <v>0</v>
      </c>
      <c r="M39" s="221">
        <f>'[6]Rev_SP-12me'!AW40</f>
        <v>0</v>
      </c>
      <c r="N39" s="119"/>
      <c r="O39" s="202">
        <f t="shared" si="0"/>
        <v>0</v>
      </c>
    </row>
    <row r="40" spans="2:15" ht="14.5" x14ac:dyDescent="0.25">
      <c r="B40" s="207" t="s">
        <v>966</v>
      </c>
      <c r="C40" s="16"/>
      <c r="D40" s="221">
        <f>'[6]Rev_SP-12me'!AJ41</f>
        <v>4043.9430252361049</v>
      </c>
      <c r="E40" s="221">
        <f>'[6]Rev_SP-12me'!AN41*0.7457/10^3</f>
        <v>51.553538019549237</v>
      </c>
      <c r="F40" s="221">
        <f>'[6]Rev_SP-12me'!AQ41</f>
        <v>41.56058505420539</v>
      </c>
      <c r="G40" s="222">
        <f>'[6]Rev_SP-12me'!O41</f>
        <v>65</v>
      </c>
      <c r="H40" s="202">
        <f>'[6]Rev_SP-12me'!P41</f>
        <v>7</v>
      </c>
      <c r="I40" s="222">
        <f>'[6]Rev_SP-12me'!AA41</f>
        <v>360.25</v>
      </c>
      <c r="J40" s="17"/>
      <c r="K40" s="221">
        <f>'[6]Rev_SP-12me'!AT41</f>
        <v>5.3924848672721479</v>
      </c>
      <c r="L40" s="221">
        <f>'[6]Rev_SP-12me'!AU41</f>
        <v>29.092409537943773</v>
      </c>
      <c r="M40" s="221">
        <f>'[6]Rev_SP-12me'!AW41</f>
        <v>1.706572841956959</v>
      </c>
      <c r="N40" s="119"/>
      <c r="O40" s="202">
        <f t="shared" si="0"/>
        <v>36.191467247172881</v>
      </c>
    </row>
    <row r="41" spans="2:15" ht="14.5" x14ac:dyDescent="0.25">
      <c r="B41" s="207" t="s">
        <v>967</v>
      </c>
      <c r="C41" s="16"/>
      <c r="D41" s="221">
        <f>'[6]Rev_SP-12me'!AJ42</f>
        <v>0</v>
      </c>
      <c r="E41" s="221">
        <f>'[6]Rev_SP-12me'!AN42*0.7457/10^3</f>
        <v>0</v>
      </c>
      <c r="F41" s="221">
        <f>'[6]Rev_SP-12me'!AQ42</f>
        <v>0</v>
      </c>
      <c r="G41" s="222">
        <f>'[6]Rev_SP-12me'!O42</f>
        <v>75</v>
      </c>
      <c r="H41" s="202">
        <f>'[6]Rev_SP-12me'!P42</f>
        <v>7.3</v>
      </c>
      <c r="I41" s="222">
        <f>'[6]Rev_SP-12me'!AA42</f>
        <v>360.25</v>
      </c>
      <c r="J41" s="17"/>
      <c r="K41" s="221">
        <f>'[6]Rev_SP-12me'!AT42</f>
        <v>0</v>
      </c>
      <c r="L41" s="221">
        <f>'[6]Rev_SP-12me'!AU42</f>
        <v>0</v>
      </c>
      <c r="M41" s="221">
        <f>'[6]Rev_SP-12me'!AW42</f>
        <v>0</v>
      </c>
      <c r="N41" s="119"/>
      <c r="O41" s="202">
        <f t="shared" ref="O41:O68" si="1">SUM(K41:N41)</f>
        <v>0</v>
      </c>
    </row>
    <row r="42" spans="2:15" x14ac:dyDescent="0.25">
      <c r="B42" s="28" t="s">
        <v>968</v>
      </c>
      <c r="C42" s="16"/>
      <c r="D42" s="217">
        <f>'[6]Rev_SP-12me'!AJ43</f>
        <v>4866</v>
      </c>
      <c r="E42" s="217">
        <f>'[6]Rev_SP-12me'!AN43*0.7457/10^3</f>
        <v>16.000002760207998</v>
      </c>
      <c r="F42" s="217">
        <f>'[6]Rev_SP-12me'!AQ43</f>
        <v>10.48</v>
      </c>
      <c r="G42" s="222"/>
      <c r="H42" s="202"/>
      <c r="I42" s="222"/>
      <c r="J42" s="17"/>
      <c r="K42" s="217">
        <f>'[6]Rev_SP-12me'!AT43</f>
        <v>0.51495248256000004</v>
      </c>
      <c r="L42" s="217">
        <f>'[6]Rev_SP-12me'!AU43</f>
        <v>4.1920000000000002</v>
      </c>
      <c r="M42" s="217">
        <f>'[6]Rev_SP-12me'!AW43</f>
        <v>0.28757134647020827</v>
      </c>
      <c r="N42" s="119"/>
      <c r="O42" s="202">
        <f t="shared" si="1"/>
        <v>4.9945238290302081</v>
      </c>
    </row>
    <row r="43" spans="2:15" ht="14.5" x14ac:dyDescent="0.25">
      <c r="B43" s="207" t="s">
        <v>155</v>
      </c>
      <c r="C43" s="16"/>
      <c r="D43" s="221">
        <f>'[6]Rev_SP-12me'!AJ44</f>
        <v>4788</v>
      </c>
      <c r="E43" s="221">
        <f>'[6]Rev_SP-12me'!AN44*0.7457/10^3</f>
        <v>16.000002760207998</v>
      </c>
      <c r="F43" s="221">
        <f>'[6]Rev_SP-12me'!AQ44</f>
        <v>10.47085556881752</v>
      </c>
      <c r="G43" s="222">
        <f>'[6]Rev_SP-12me'!O44</f>
        <v>20</v>
      </c>
      <c r="H43" s="202">
        <f>'[6]Rev_SP-12me'!P44</f>
        <v>4</v>
      </c>
      <c r="I43" s="222">
        <f>'[6]Rev_SP-12me'!AA44</f>
        <v>50</v>
      </c>
      <c r="J43" s="17"/>
      <c r="K43" s="221">
        <f>'[6]Rev_SP-12me'!AT44</f>
        <v>0.51495248256000004</v>
      </c>
      <c r="L43" s="221">
        <f>'[6]Rev_SP-12me'!AU44</f>
        <v>4.1883422275270075</v>
      </c>
      <c r="M43" s="221">
        <f>'[6]Rev_SP-12me'!AW44</f>
        <v>0.28296169480052552</v>
      </c>
      <c r="N43" s="119"/>
      <c r="O43" s="202">
        <f t="shared" si="1"/>
        <v>4.9862564048875333</v>
      </c>
    </row>
    <row r="44" spans="2:15" ht="14.5" x14ac:dyDescent="0.25">
      <c r="B44" s="207" t="s">
        <v>970</v>
      </c>
      <c r="C44" s="16"/>
      <c r="D44" s="221">
        <f>'[6]Rev_SP-12me'!AJ45</f>
        <v>78</v>
      </c>
      <c r="E44" s="221">
        <f>'[6]Rev_SP-12me'!AN45*0.7457/10^3</f>
        <v>0</v>
      </c>
      <c r="F44" s="221">
        <f>'[6]Rev_SP-12me'!AQ45</f>
        <v>9.1444311824807663E-3</v>
      </c>
      <c r="G44" s="222">
        <f>'[6]Rev_SP-12me'!O45</f>
        <v>20</v>
      </c>
      <c r="H44" s="202">
        <f>'[6]Rev_SP-12me'!P45</f>
        <v>4</v>
      </c>
      <c r="I44" s="222">
        <f>'[6]Rev_SP-12me'!AA45</f>
        <v>50</v>
      </c>
      <c r="J44" s="17"/>
      <c r="K44" s="221">
        <f>'[6]Rev_SP-12me'!AT45</f>
        <v>0</v>
      </c>
      <c r="L44" s="221">
        <f>'[6]Rev_SP-12me'!AU45</f>
        <v>3.6577724729923065E-3</v>
      </c>
      <c r="M44" s="221">
        <f>'[6]Rev_SP-12me'!AW45</f>
        <v>4.609651669682747E-3</v>
      </c>
      <c r="N44" s="119"/>
      <c r="O44" s="202">
        <f t="shared" si="1"/>
        <v>8.267424142675053E-3</v>
      </c>
    </row>
    <row r="45" spans="2:15" x14ac:dyDescent="0.25">
      <c r="B45" s="28" t="s">
        <v>971</v>
      </c>
      <c r="C45" s="16"/>
      <c r="D45" s="217">
        <f>'[6]Rev_SP-12me'!AJ46</f>
        <v>1421589.0696470651</v>
      </c>
      <c r="E45" s="217">
        <f>'[6]Rev_SP-12me'!AN46*0.7457/10^3</f>
        <v>6081.0010490515524</v>
      </c>
      <c r="F45" s="217">
        <f>'[6]Rev_SP-12me'!AQ46</f>
        <v>12127.22437010666</v>
      </c>
      <c r="G45" s="222"/>
      <c r="H45" s="202"/>
      <c r="I45" s="222"/>
      <c r="J45" s="17"/>
      <c r="K45" s="217">
        <f>'[6]Rev_SP-12me'!AT46</f>
        <v>4.7331119861019948E-2</v>
      </c>
      <c r="L45" s="217">
        <f>'[6]Rev_SP-12me'!AU46</f>
        <v>9.6238032499999999</v>
      </c>
      <c r="M45" s="217">
        <f>'[6]Rev_SP-12me'!AW46</f>
        <v>50.155507208080216</v>
      </c>
      <c r="N45" s="119"/>
      <c r="O45" s="202">
        <f t="shared" si="1"/>
        <v>59.826641577941238</v>
      </c>
    </row>
    <row r="46" spans="2:15" x14ac:dyDescent="0.25">
      <c r="B46" s="205" t="s">
        <v>972</v>
      </c>
      <c r="C46" s="16"/>
      <c r="D46" s="233">
        <f>'[6]Rev_SP-12me'!AJ47</f>
        <v>1421274.3770682719</v>
      </c>
      <c r="E46" s="233">
        <f>'[6]Rev_SP-12me'!AN47*0.7457/10^3</f>
        <v>6079.5304317148712</v>
      </c>
      <c r="F46" s="233">
        <f>'[6]Rev_SP-12me'!AQ47</f>
        <v>12124.86937410666</v>
      </c>
      <c r="G46" s="222"/>
      <c r="H46" s="202"/>
      <c r="I46" s="222"/>
      <c r="J46" s="17"/>
      <c r="K46" s="233">
        <f>'[6]Rev_SP-12me'!AT47</f>
        <v>0</v>
      </c>
      <c r="L46" s="233">
        <f>'[6]Rev_SP-12me'!AU47</f>
        <v>8.6818048500000007</v>
      </c>
      <c r="M46" s="233">
        <f>'[6]Rev_SP-12me'!AW47</f>
        <v>50.14440444551613</v>
      </c>
      <c r="N46" s="119"/>
      <c r="O46" s="202">
        <f t="shared" si="1"/>
        <v>58.826209295516129</v>
      </c>
    </row>
    <row r="47" spans="2:15" ht="14.5" x14ac:dyDescent="0.25">
      <c r="B47" s="207" t="s">
        <v>973</v>
      </c>
      <c r="C47" s="16"/>
      <c r="D47" s="221">
        <f>'[6]Rev_SP-12me'!AJ48</f>
        <v>2183.9171088570615</v>
      </c>
      <c r="E47" s="221">
        <f>'[6]Rev_SP-12me'!AN48*0.7457/10^3</f>
        <v>10.762404612688984</v>
      </c>
      <c r="F47" s="221">
        <f>'[6]Rev_SP-12me'!AQ48</f>
        <v>34.727219400000003</v>
      </c>
      <c r="G47" s="222"/>
      <c r="H47" s="202">
        <f>'[6]Rev_SP-12me'!P48</f>
        <v>2.5</v>
      </c>
      <c r="I47" s="222">
        <f>'[6]Rev_SP-12me'!AA48</f>
        <v>30</v>
      </c>
      <c r="J47" s="17"/>
      <c r="K47" s="221">
        <f>'[6]Rev_SP-12me'!AT48</f>
        <v>0</v>
      </c>
      <c r="L47" s="221">
        <f>'[6]Rev_SP-12me'!AU48</f>
        <v>8.6818048500000007</v>
      </c>
      <c r="M47" s="221">
        <f>'[6]Rev_SP-12me'!AW48</f>
        <v>7.7051429723164797E-2</v>
      </c>
      <c r="N47" s="119"/>
      <c r="O47" s="202">
        <f t="shared" si="1"/>
        <v>8.7588562797231653</v>
      </c>
    </row>
    <row r="48" spans="2:15" ht="14.5" x14ac:dyDescent="0.25">
      <c r="B48" s="205" t="s">
        <v>975</v>
      </c>
      <c r="C48" s="16"/>
      <c r="D48" s="221">
        <f>'[6]Rev_SP-12me'!AJ49</f>
        <v>1419090.4599594148</v>
      </c>
      <c r="E48" s="221">
        <f>'[6]Rev_SP-12me'!AN49*0.7457/10^3</f>
        <v>6068.7680271021818</v>
      </c>
      <c r="F48" s="221">
        <f>'[6]Rev_SP-12me'!AQ49</f>
        <v>12090.14215470666</v>
      </c>
      <c r="G48" s="222"/>
      <c r="H48" s="202"/>
      <c r="I48" s="222"/>
      <c r="J48" s="17"/>
      <c r="K48" s="221">
        <f>'[6]Rev_SP-12me'!AT49</f>
        <v>0</v>
      </c>
      <c r="L48" s="221">
        <f>'[6]Rev_SP-12me'!AU49</f>
        <v>0</v>
      </c>
      <c r="M48" s="221">
        <f>'[6]Rev_SP-12me'!AW49</f>
        <v>0</v>
      </c>
      <c r="N48" s="119"/>
      <c r="O48" s="202">
        <f t="shared" si="1"/>
        <v>0</v>
      </c>
    </row>
    <row r="49" spans="2:15" ht="14.5" x14ac:dyDescent="0.25">
      <c r="B49" s="207" t="s">
        <v>1031</v>
      </c>
      <c r="C49" s="16"/>
      <c r="D49" s="221">
        <f>'[6]Rev_SP-12me'!AJ50</f>
        <v>1419090.4599594148</v>
      </c>
      <c r="E49" s="221">
        <f>'[6]Rev_SP-12me'!AN50*0.7457/10^3</f>
        <v>6068.7680271021818</v>
      </c>
      <c r="F49" s="221">
        <f>'[6]Rev_SP-12me'!AQ50</f>
        <v>12090.14215470666</v>
      </c>
      <c r="G49" s="222"/>
      <c r="H49" s="202"/>
      <c r="I49" s="222">
        <f>'[6]Rev_SP-12me'!AA50</f>
        <v>30</v>
      </c>
      <c r="J49" s="17"/>
      <c r="K49" s="221">
        <f>'[6]Rev_SP-12me'!AT50</f>
        <v>0</v>
      </c>
      <c r="L49" s="221">
        <f>'[6]Rev_SP-12me'!AU50</f>
        <v>0</v>
      </c>
      <c r="M49" s="221">
        <f>'[6]Rev_SP-12me'!AW50</f>
        <v>50.067353015792968</v>
      </c>
      <c r="N49" s="119"/>
      <c r="O49" s="202">
        <f t="shared" si="1"/>
        <v>50.067353015792968</v>
      </c>
    </row>
    <row r="50" spans="2:15" ht="14.5" x14ac:dyDescent="0.25">
      <c r="B50" s="207" t="s">
        <v>1032</v>
      </c>
      <c r="C50" s="16"/>
      <c r="D50" s="221">
        <f>'[6]Rev_SP-12me'!AJ51</f>
        <v>0</v>
      </c>
      <c r="E50" s="221">
        <f>'[6]Rev_SP-12me'!AN51*0.7457/10^3</f>
        <v>0</v>
      </c>
      <c r="F50" s="221">
        <f>'[6]Rev_SP-12me'!AQ51</f>
        <v>0</v>
      </c>
      <c r="G50" s="222"/>
      <c r="H50" s="202"/>
      <c r="I50" s="222">
        <f>'[6]Rev_SP-12me'!AA51</f>
        <v>30</v>
      </c>
      <c r="J50" s="17"/>
      <c r="K50" s="221">
        <f>'[6]Rev_SP-12me'!AT51</f>
        <v>0</v>
      </c>
      <c r="L50" s="221">
        <f>'[6]Rev_SP-12me'!AU51</f>
        <v>0</v>
      </c>
      <c r="M50" s="221">
        <f>'[6]Rev_SP-12me'!AW51</f>
        <v>0</v>
      </c>
      <c r="N50" s="119"/>
      <c r="O50" s="202">
        <f t="shared" si="1"/>
        <v>0</v>
      </c>
    </row>
    <row r="51" spans="2:15" x14ac:dyDescent="0.25">
      <c r="B51" s="205" t="s">
        <v>976</v>
      </c>
      <c r="C51" s="16"/>
      <c r="D51" s="233">
        <f>'[6]Rev_SP-12me'!AJ52</f>
        <v>314.6925787932152</v>
      </c>
      <c r="E51" s="233">
        <f>'[6]Rev_SP-12me'!AN52*0.7457/10^3</f>
        <v>1.4706173366817741</v>
      </c>
      <c r="F51" s="233">
        <f>'[6]Rev_SP-12me'!AQ52</f>
        <v>2.3549959999999999</v>
      </c>
      <c r="G51" s="222"/>
      <c r="H51" s="202"/>
      <c r="I51" s="222"/>
      <c r="J51" s="17"/>
      <c r="K51" s="233">
        <f>'[6]Rev_SP-12me'!AT52</f>
        <v>4.7331119861019948E-2</v>
      </c>
      <c r="L51" s="233">
        <f>'[6]Rev_SP-12me'!AU52</f>
        <v>0.9419983999999999</v>
      </c>
      <c r="M51" s="233">
        <f>'[6]Rev_SP-12me'!AW52</f>
        <v>1.110276256408683E-2</v>
      </c>
      <c r="N51" s="119"/>
      <c r="O51" s="202">
        <f t="shared" si="1"/>
        <v>1.0004322824251066</v>
      </c>
    </row>
    <row r="52" spans="2:15" ht="14.5" x14ac:dyDescent="0.25">
      <c r="B52" s="207" t="s">
        <v>977</v>
      </c>
      <c r="C52" s="16"/>
      <c r="D52" s="221">
        <f>'[6]Rev_SP-12me'!AJ53</f>
        <v>314.6925787932152</v>
      </c>
      <c r="E52" s="221">
        <f>'[6]Rev_SP-12me'!AN53*0.7457/10^3</f>
        <v>1.4706173366817741</v>
      </c>
      <c r="F52" s="221">
        <f>'[6]Rev_SP-12me'!AQ53</f>
        <v>2.3549959999999999</v>
      </c>
      <c r="G52" s="222">
        <f>'[6]Rev_SP-12me'!O53</f>
        <v>20</v>
      </c>
      <c r="H52" s="202">
        <f>'[6]Rev_SP-12me'!P53</f>
        <v>4</v>
      </c>
      <c r="I52" s="222">
        <f>'[6]Rev_SP-12me'!AA53</f>
        <v>30</v>
      </c>
      <c r="J52" s="17"/>
      <c r="K52" s="221">
        <f>'[6]Rev_SP-12me'!AT53</f>
        <v>4.7331119861019948E-2</v>
      </c>
      <c r="L52" s="221">
        <f>'[6]Rev_SP-12me'!AU53</f>
        <v>0.9419983999999999</v>
      </c>
      <c r="M52" s="221">
        <f>'[6]Rev_SP-12me'!AW53</f>
        <v>1.110276256408683E-2</v>
      </c>
      <c r="N52" s="119"/>
      <c r="O52" s="202">
        <f t="shared" si="1"/>
        <v>1.0004322824251066</v>
      </c>
    </row>
    <row r="53" spans="2:15" x14ac:dyDescent="0.25">
      <c r="B53" s="28" t="s">
        <v>979</v>
      </c>
      <c r="C53" s="16"/>
      <c r="D53" s="217">
        <f>'[6]Rev_SP-12me'!AJ54</f>
        <v>81362.376791783652</v>
      </c>
      <c r="E53" s="217">
        <f>'[6]Rev_SP-12me'!AL54</f>
        <v>200.05223040772432</v>
      </c>
      <c r="F53" s="217">
        <f>'[6]Rev_SP-12me'!AQ54</f>
        <v>250.24934120712521</v>
      </c>
      <c r="G53" s="222"/>
      <c r="H53" s="202"/>
      <c r="I53" s="222"/>
      <c r="J53" s="17"/>
      <c r="K53" s="217">
        <f>'[6]Rev_SP-12me'!AT54</f>
        <v>7.6820056476566148</v>
      </c>
      <c r="L53" s="217">
        <f>'[6]Rev_SP-12me'!AU54</f>
        <v>192.61649655031678</v>
      </c>
      <c r="M53" s="217">
        <f>'[6]Rev_SP-12me'!AW54</f>
        <v>11.437225537587871</v>
      </c>
      <c r="N53" s="119"/>
      <c r="O53" s="202">
        <f t="shared" si="1"/>
        <v>211.73572773556126</v>
      </c>
    </row>
    <row r="54" spans="2:15" ht="14.5" x14ac:dyDescent="0.25">
      <c r="B54" s="207" t="s">
        <v>980</v>
      </c>
      <c r="C54" s="16"/>
      <c r="D54" s="221">
        <f>'[6]Rev_SP-12me'!AJ55</f>
        <v>37769.482968819269</v>
      </c>
      <c r="E54" s="221">
        <f>'[6]Rev_SP-12me'!AL55</f>
        <v>72.33783106208287</v>
      </c>
      <c r="F54" s="221">
        <f>'[6]Rev_SP-12me'!AQ55</f>
        <v>76.808363634238688</v>
      </c>
      <c r="G54" s="222">
        <f>'[6]Rev_SP-12me'!O55</f>
        <v>32</v>
      </c>
      <c r="H54" s="202">
        <f>'[6]Rev_SP-12me'!P55</f>
        <v>7.1</v>
      </c>
      <c r="I54" s="222">
        <f>'[6]Rev_SP-12me'!AA55</f>
        <v>120</v>
      </c>
      <c r="J54" s="17"/>
      <c r="K54" s="221">
        <f>'[6]Rev_SP-12me'!AT55</f>
        <v>2.7777727127839822</v>
      </c>
      <c r="L54" s="221">
        <f>'[6]Rev_SP-12me'!AU55</f>
        <v>54.533938180309462</v>
      </c>
      <c r="M54" s="221">
        <f>'[6]Rev_SP-12me'!AW55</f>
        <v>5.3093101773311648</v>
      </c>
      <c r="N54" s="119"/>
      <c r="O54" s="202">
        <f t="shared" si="1"/>
        <v>62.621021070424611</v>
      </c>
    </row>
    <row r="55" spans="2:15" ht="14.5" x14ac:dyDescent="0.25">
      <c r="B55" s="207" t="s">
        <v>981</v>
      </c>
      <c r="C55" s="16"/>
      <c r="D55" s="221">
        <f>'[6]Rev_SP-12me'!AJ56</f>
        <v>12523.310089404464</v>
      </c>
      <c r="E55" s="221">
        <f>'[6]Rev_SP-12me'!AL56</f>
        <v>35.007723596682041</v>
      </c>
      <c r="F55" s="221">
        <f>'[6]Rev_SP-12me'!AQ56</f>
        <v>48.092669280615411</v>
      </c>
      <c r="G55" s="222">
        <f>'[6]Rev_SP-12me'!O56</f>
        <v>32</v>
      </c>
      <c r="H55" s="202">
        <f>'[6]Rev_SP-12me'!P56</f>
        <v>7.6</v>
      </c>
      <c r="I55" s="222">
        <f>'[6]Rev_SP-12me'!AA56</f>
        <v>120</v>
      </c>
      <c r="J55" s="17"/>
      <c r="K55" s="221">
        <f>'[6]Rev_SP-12me'!AT56</f>
        <v>1.3442965861125904</v>
      </c>
      <c r="L55" s="221">
        <f>'[6]Rev_SP-12me'!AU56</f>
        <v>36.550428653267709</v>
      </c>
      <c r="M55" s="221">
        <f>'[6]Rev_SP-12me'!AW56</f>
        <v>1.7604195897105701</v>
      </c>
      <c r="N55" s="119"/>
      <c r="O55" s="202">
        <f t="shared" si="1"/>
        <v>39.655144829090872</v>
      </c>
    </row>
    <row r="56" spans="2:15" ht="14.5" x14ac:dyDescent="0.25">
      <c r="B56" s="207" t="s">
        <v>982</v>
      </c>
      <c r="C56" s="16"/>
      <c r="D56" s="221">
        <f>'[6]Rev_SP-12me'!AJ57</f>
        <v>31069.583733559921</v>
      </c>
      <c r="E56" s="221">
        <f>'[6]Rev_SP-12me'!AL57</f>
        <v>92.706675748959427</v>
      </c>
      <c r="F56" s="221">
        <f>'[6]Rev_SP-12me'!AQ57</f>
        <v>125.34830829227113</v>
      </c>
      <c r="G56" s="222">
        <f>'[6]Rev_SP-12me'!O57</f>
        <v>32</v>
      </c>
      <c r="H56" s="202">
        <f>'[6]Rev_SP-12me'!P57</f>
        <v>8.1</v>
      </c>
      <c r="I56" s="222">
        <f>'[6]Rev_SP-12me'!AA57</f>
        <v>120</v>
      </c>
      <c r="J56" s="17"/>
      <c r="K56" s="221">
        <f>'[6]Rev_SP-12me'!AT57</f>
        <v>3.5599363487600422</v>
      </c>
      <c r="L56" s="221">
        <f>'[6]Rev_SP-12me'!AU57</f>
        <v>101.5321297167396</v>
      </c>
      <c r="M56" s="221">
        <f>'[6]Rev_SP-12me'!AW57</f>
        <v>4.367495770546137</v>
      </c>
      <c r="N56" s="119"/>
      <c r="O56" s="202">
        <f t="shared" si="1"/>
        <v>109.45956183604579</v>
      </c>
    </row>
    <row r="57" spans="2:15" x14ac:dyDescent="0.25">
      <c r="B57" s="28" t="s">
        <v>983</v>
      </c>
      <c r="C57" s="16"/>
      <c r="D57" s="217">
        <f>'[6]Rev_SP-12me'!AJ65</f>
        <v>38007.623208216348</v>
      </c>
      <c r="E57" s="217">
        <f>'[6]Rev_SP-12me'!AN65*0.7457/10^3</f>
        <v>132.94779252749427</v>
      </c>
      <c r="F57" s="217">
        <f>'[6]Rev_SP-12me'!AQ65</f>
        <v>235.26065879287469</v>
      </c>
      <c r="G57" s="222"/>
      <c r="H57" s="202"/>
      <c r="I57" s="222">
        <f>'[6]Rev_SP-12me'!AA65</f>
        <v>120</v>
      </c>
      <c r="J57" s="17"/>
      <c r="K57" s="217">
        <f>'[6]Rev_SP-12me'!AT65</f>
        <v>6.8461784002357238</v>
      </c>
      <c r="L57" s="217">
        <f>'[6]Rev_SP-12me'!AU65</f>
        <v>148.69531166764799</v>
      </c>
      <c r="M57" s="217">
        <f>'[6]Rev_SP-12me'!AW65</f>
        <v>5.3427858909835528</v>
      </c>
      <c r="N57" s="119"/>
      <c r="O57" s="202">
        <f t="shared" si="1"/>
        <v>160.88427595886725</v>
      </c>
    </row>
    <row r="58" spans="2:15" ht="14.5" x14ac:dyDescent="0.25">
      <c r="B58" s="207" t="s">
        <v>980</v>
      </c>
      <c r="C58" s="16"/>
      <c r="D58" s="221">
        <f>'[6]Rev_SP-12me'!AJ66</f>
        <v>27444.560089404462</v>
      </c>
      <c r="E58" s="221">
        <f>'[6]Rev_SP-12me'!AN66*0.7457/10^3</f>
        <v>91.959674146569654</v>
      </c>
      <c r="F58" s="221">
        <f>'[6]Rev_SP-12me'!AQ66</f>
        <v>173.47921250212087</v>
      </c>
      <c r="G58" s="222">
        <f>'[6]Rev_SP-12me'!O66</f>
        <v>32</v>
      </c>
      <c r="H58" s="202">
        <f>'[6]Rev_SP-12me'!P66</f>
        <v>6</v>
      </c>
      <c r="I58" s="222">
        <f>'[6]Rev_SP-12me'!AA66</f>
        <v>120</v>
      </c>
      <c r="J58" s="17"/>
      <c r="K58" s="221">
        <f>'[6]Rev_SP-12me'!AT66</f>
        <v>4.7354854327856701</v>
      </c>
      <c r="L58" s="221">
        <f>'[6]Rev_SP-12me'!AU66</f>
        <v>104.08752750127253</v>
      </c>
      <c r="M58" s="221">
        <f>'[6]Rev_SP-12me'!AW66</f>
        <v>3.8579210182819978</v>
      </c>
      <c r="N58" s="119"/>
      <c r="O58" s="202">
        <f t="shared" si="1"/>
        <v>112.6809339523402</v>
      </c>
    </row>
    <row r="59" spans="2:15" ht="14.5" x14ac:dyDescent="0.25">
      <c r="B59" s="207" t="s">
        <v>981</v>
      </c>
      <c r="C59" s="16"/>
      <c r="D59" s="221">
        <f>'[6]Rev_SP-12me'!AJ67</f>
        <v>6492.6290268952262</v>
      </c>
      <c r="E59" s="221">
        <f>'[6]Rev_SP-12me'!AN67*0.7457/10^3</f>
        <v>24.000277133235492</v>
      </c>
      <c r="F59" s="221">
        <f>'[6]Rev_SP-12me'!AQ67</f>
        <v>46.922300291948943</v>
      </c>
      <c r="G59" s="222">
        <f>'[6]Rev_SP-12me'!O67</f>
        <v>32</v>
      </c>
      <c r="H59" s="202">
        <f>'[6]Rev_SP-12me'!P67</f>
        <v>7.1</v>
      </c>
      <c r="I59" s="222">
        <f>'[6]Rev_SP-12me'!AA67</f>
        <v>120</v>
      </c>
      <c r="J59" s="17"/>
      <c r="K59" s="221">
        <f>'[6]Rev_SP-12me'!AT67</f>
        <v>1.235900015979942</v>
      </c>
      <c r="L59" s="221">
        <f>'[6]Rev_SP-12me'!AU67</f>
        <v>33.314833207283748</v>
      </c>
      <c r="M59" s="221">
        <f>'[6]Rev_SP-12me'!AW67</f>
        <v>0.91267813749498572</v>
      </c>
      <c r="N59" s="119"/>
      <c r="O59" s="202">
        <f t="shared" si="1"/>
        <v>35.463411360758677</v>
      </c>
    </row>
    <row r="60" spans="2:15" ht="14.5" x14ac:dyDescent="0.25">
      <c r="B60" s="207" t="s">
        <v>982</v>
      </c>
      <c r="C60" s="16"/>
      <c r="D60" s="221">
        <f>'[6]Rev_SP-12me'!AJ68</f>
        <v>4070.4340919166539</v>
      </c>
      <c r="E60" s="221">
        <f>'[6]Rev_SP-12me'!AN68*0.7457/10^3</f>
        <v>16.987841247689133</v>
      </c>
      <c r="F60" s="221">
        <f>'[6]Rev_SP-12me'!AQ68</f>
        <v>14.859145998804888</v>
      </c>
      <c r="G60" s="222">
        <f>'[6]Rev_SP-12me'!O68</f>
        <v>32</v>
      </c>
      <c r="H60" s="202">
        <f>'[6]Rev_SP-12me'!P68</f>
        <v>7.6</v>
      </c>
      <c r="I60" s="222">
        <f>'[6]Rev_SP-12me'!AA68</f>
        <v>120</v>
      </c>
      <c r="J60" s="17"/>
      <c r="K60" s="221">
        <f>'[6]Rev_SP-12me'!AT68</f>
        <v>0.87479295147011227</v>
      </c>
      <c r="L60" s="221">
        <f>'[6]Rev_SP-12me'!AU68</f>
        <v>11.292950959091714</v>
      </c>
      <c r="M60" s="221">
        <f>'[6]Rev_SP-12me'!AW68</f>
        <v>0.5721867352065696</v>
      </c>
      <c r="N60" s="119"/>
      <c r="O60" s="202">
        <f t="shared" si="1"/>
        <v>12.739930645768396</v>
      </c>
    </row>
    <row r="61" spans="2:15" x14ac:dyDescent="0.25">
      <c r="B61" s="28" t="s">
        <v>1100</v>
      </c>
      <c r="C61" s="16"/>
      <c r="D61" s="217">
        <f>'[6]Rev_SP-12me'!AJ69</f>
        <v>0</v>
      </c>
      <c r="E61" s="217">
        <f>'[6]Rev_SP-12me'!AL69</f>
        <v>0</v>
      </c>
      <c r="F61" s="217">
        <f>'[6]Rev_SP-12me'!AQ69</f>
        <v>0</v>
      </c>
      <c r="G61" s="222"/>
      <c r="H61" s="202"/>
      <c r="I61" s="222"/>
      <c r="J61" s="17"/>
      <c r="K61" s="217">
        <f>'[6]Rev_SP-12me'!AT69</f>
        <v>0</v>
      </c>
      <c r="L61" s="217">
        <f>'[6]Rev_SP-12me'!AU69</f>
        <v>0</v>
      </c>
      <c r="M61" s="217">
        <f>'[6]Rev_SP-12me'!AW69</f>
        <v>0</v>
      </c>
      <c r="N61" s="119"/>
      <c r="O61" s="202">
        <f t="shared" si="1"/>
        <v>0</v>
      </c>
    </row>
    <row r="62" spans="2:15" x14ac:dyDescent="0.25">
      <c r="B62" s="28" t="s">
        <v>986</v>
      </c>
      <c r="C62" s="16"/>
      <c r="D62" s="217">
        <f>'[6]Rev_SP-12me'!AJ58</f>
        <v>25868.797878370719</v>
      </c>
      <c r="E62" s="217">
        <f>'[6]Rev_SP-12me'!AL58</f>
        <v>82.000000000000014</v>
      </c>
      <c r="F62" s="217">
        <f>'[6]Rev_SP-12me'!AQ58</f>
        <v>96.230000000000018</v>
      </c>
      <c r="G62" s="222"/>
      <c r="H62" s="202"/>
      <c r="I62" s="222"/>
      <c r="J62" s="17"/>
      <c r="K62" s="217">
        <f>'[6]Rev_SP-12me'!AT58</f>
        <v>2.1509142376681618</v>
      </c>
      <c r="L62" s="217">
        <f>'[6]Rev_SP-12me'!AU58</f>
        <v>76.470783352217978</v>
      </c>
      <c r="M62" s="217">
        <f>'[6]Rev_SP-12me'!AW58</f>
        <v>3.068730416914911</v>
      </c>
      <c r="N62" s="119"/>
      <c r="O62" s="202">
        <f t="shared" si="1"/>
        <v>81.690428006801056</v>
      </c>
    </row>
    <row r="63" spans="2:15" ht="14.5" x14ac:dyDescent="0.25">
      <c r="B63" s="205" t="s">
        <v>987</v>
      </c>
      <c r="C63" s="16"/>
      <c r="D63" s="241">
        <f>'[6]Rev_SP-12me'!AJ59</f>
        <v>21092.797878370719</v>
      </c>
      <c r="E63" s="241">
        <f>'[6]Rev_SP-12me'!AL59</f>
        <v>74.174607623318394</v>
      </c>
      <c r="F63" s="241">
        <f>'[6]Rev_SP-12me'!AQ59</f>
        <v>85.926616218842298</v>
      </c>
      <c r="G63" s="222">
        <f>'[6]Rev_SP-12me'!O59</f>
        <v>21</v>
      </c>
      <c r="H63" s="202">
        <f>'[6]Rev_SP-12me'!P59</f>
        <v>8.3000000000000007</v>
      </c>
      <c r="I63" s="222">
        <f>'[6]Rev_SP-12me'!AA59</f>
        <v>100</v>
      </c>
      <c r="J63" s="17"/>
      <c r="K63" s="241">
        <f>'[6]Rev_SP-12me'!AT59</f>
        <v>1.8692001121076238</v>
      </c>
      <c r="L63" s="241">
        <f>'[6]Rev_SP-12me'!AU59</f>
        <v>71.319091461639118</v>
      </c>
      <c r="M63" s="241">
        <f>'[6]Rev_SP-12me'!AW59</f>
        <v>2.5021692438717706</v>
      </c>
      <c r="N63" s="119"/>
      <c r="O63" s="202">
        <f t="shared" si="1"/>
        <v>75.690460817618515</v>
      </c>
    </row>
    <row r="64" spans="2:15" ht="14.5" x14ac:dyDescent="0.25">
      <c r="B64" s="205" t="s">
        <v>988</v>
      </c>
      <c r="C64" s="16"/>
      <c r="D64" s="241">
        <f>'[6]Rev_SP-12me'!AJ60</f>
        <v>4776</v>
      </c>
      <c r="E64" s="241">
        <f>'[6]Rev_SP-12me'!AL60</f>
        <v>7.8253923766816138</v>
      </c>
      <c r="F64" s="241">
        <f>'[6]Rev_SP-12me'!AQ60</f>
        <v>10.303383781157727</v>
      </c>
      <c r="G64" s="222">
        <f>'[6]Rev_SP-12me'!O60</f>
        <v>30</v>
      </c>
      <c r="H64" s="202">
        <f>'[6]Rev_SP-12me'!P60</f>
        <v>5</v>
      </c>
      <c r="I64" s="222">
        <f>'[6]Rev_SP-12me'!AA60</f>
        <v>100</v>
      </c>
      <c r="J64" s="17"/>
      <c r="K64" s="241">
        <f>'[6]Rev_SP-12me'!AT60</f>
        <v>0.2817141255605381</v>
      </c>
      <c r="L64" s="241">
        <f>'[6]Rev_SP-12me'!AU60</f>
        <v>5.1516918905788636</v>
      </c>
      <c r="M64" s="241">
        <f>'[6]Rev_SP-12me'!AW60</f>
        <v>0.56656117304314035</v>
      </c>
      <c r="N64" s="119"/>
      <c r="O64" s="202">
        <f t="shared" si="1"/>
        <v>5.9999671891825415</v>
      </c>
    </row>
    <row r="65" spans="2:15" x14ac:dyDescent="0.25">
      <c r="B65" s="205" t="s">
        <v>989</v>
      </c>
      <c r="C65" s="16"/>
      <c r="D65" s="216">
        <f>'[6]Rev_SP-12me'!AJ61</f>
        <v>4776</v>
      </c>
      <c r="E65" s="216">
        <f>'[6]Rev_SP-12me'!AL61</f>
        <v>7.8253923766816138</v>
      </c>
      <c r="F65" s="216">
        <f>'[6]Rev_SP-12me'!AQ61</f>
        <v>10.303383781157727</v>
      </c>
      <c r="G65" s="222">
        <f>'[6]Rev_SP-12me'!O61</f>
        <v>30</v>
      </c>
      <c r="H65" s="202">
        <f>'[6]Rev_SP-12me'!P61</f>
        <v>5</v>
      </c>
      <c r="I65" s="222">
        <f>'[6]Rev_SP-12me'!AA61</f>
        <v>100</v>
      </c>
      <c r="J65" s="17"/>
      <c r="K65" s="216">
        <f>'[6]Rev_SP-12me'!AT61</f>
        <v>0</v>
      </c>
      <c r="L65" s="216">
        <f>'[6]Rev_SP-12me'!AU61</f>
        <v>0</v>
      </c>
      <c r="M65" s="216">
        <f>'[6]Rev_SP-12me'!AW61</f>
        <v>0</v>
      </c>
      <c r="N65" s="119"/>
      <c r="O65" s="202">
        <f t="shared" si="1"/>
        <v>0</v>
      </c>
    </row>
    <row r="66" spans="2:15" x14ac:dyDescent="0.25">
      <c r="B66" s="205" t="s">
        <v>990</v>
      </c>
      <c r="C66" s="16"/>
      <c r="D66" s="216">
        <f>'[6]Rev_SP-12me'!AJ62</f>
        <v>0</v>
      </c>
      <c r="E66" s="216">
        <f>'[6]Rev_SP-12me'!AL62</f>
        <v>0</v>
      </c>
      <c r="F66" s="216">
        <f>'[6]Rev_SP-12me'!AQ62</f>
        <v>0</v>
      </c>
      <c r="G66" s="222">
        <f>'[6]Rev_SP-12me'!O62</f>
        <v>30</v>
      </c>
      <c r="H66" s="202">
        <f>'[6]Rev_SP-12me'!P62</f>
        <v>5</v>
      </c>
      <c r="I66" s="222">
        <f>'[6]Rev_SP-12me'!AA62</f>
        <v>100</v>
      </c>
      <c r="J66" s="17"/>
      <c r="K66" s="216">
        <f>'[6]Rev_SP-12me'!AT62</f>
        <v>0</v>
      </c>
      <c r="L66" s="216">
        <f>'[6]Rev_SP-12me'!AU62</f>
        <v>0</v>
      </c>
      <c r="M66" s="216">
        <f>'[6]Rev_SP-12me'!AW62</f>
        <v>0</v>
      </c>
      <c r="N66" s="119"/>
      <c r="O66" s="202">
        <f t="shared" si="1"/>
        <v>0</v>
      </c>
    </row>
    <row r="67" spans="2:15" x14ac:dyDescent="0.25">
      <c r="B67" s="28" t="s">
        <v>991</v>
      </c>
      <c r="C67" s="16"/>
      <c r="D67" s="217">
        <f>'[6]Rev_SP-12me'!AJ63</f>
        <v>14038</v>
      </c>
      <c r="E67" s="217">
        <f>'[6]Rev_SP-12me'!AL63</f>
        <v>113</v>
      </c>
      <c r="F67" s="217">
        <f>'[6]Rev_SP-12me'!AQ63</f>
        <v>106.22000000000001</v>
      </c>
      <c r="G67" s="222">
        <f>'[6]Rev_SP-12me'!O63</f>
        <v>21</v>
      </c>
      <c r="H67" s="202">
        <f>'[6]Rev_SP-12me'!P63</f>
        <v>12</v>
      </c>
      <c r="I67" s="222">
        <f>'[6]Rev_SP-12me'!AA63</f>
        <v>100</v>
      </c>
      <c r="J67" s="17"/>
      <c r="K67" s="217">
        <f>'[6]Rev_SP-12me'!AT63</f>
        <v>2.8475999999999999</v>
      </c>
      <c r="L67" s="217">
        <f>'[6]Rev_SP-12me'!AU63</f>
        <v>127.46400000000001</v>
      </c>
      <c r="M67" s="217">
        <f>'[6]Rev_SP-12me'!AW63</f>
        <v>1.644451428571428</v>
      </c>
      <c r="N67" s="119"/>
      <c r="O67" s="202">
        <f t="shared" si="1"/>
        <v>131.95605142857141</v>
      </c>
    </row>
    <row r="68" spans="2:15" x14ac:dyDescent="0.25">
      <c r="B68" s="28" t="s">
        <v>1033</v>
      </c>
      <c r="C68" s="16"/>
      <c r="D68" s="217">
        <f>'[6]Rev_SP-12me'!AJ64</f>
        <v>58</v>
      </c>
      <c r="E68" s="217">
        <f>'[6]Rev_SP-12me'!AL64</f>
        <v>2</v>
      </c>
      <c r="F68" s="217">
        <f>'[6]Rev_SP-12me'!AQ64</f>
        <v>2.1999999999999997</v>
      </c>
      <c r="G68" s="222">
        <f>'[6]Rev_SP-12me'!O64</f>
        <v>50</v>
      </c>
      <c r="H68" s="202">
        <f>'[6]Rev_SP-12me'!P64</f>
        <v>6</v>
      </c>
      <c r="I68" s="222">
        <f>'[6]Rev_SP-12me'!AA64</f>
        <v>120</v>
      </c>
      <c r="J68" s="17"/>
      <c r="K68" s="217">
        <f>'[6]Rev_SP-12me'!AT64</f>
        <v>0.12</v>
      </c>
      <c r="L68" s="217">
        <f>'[6]Rev_SP-12me'!AU64</f>
        <v>1.3199999999999998</v>
      </c>
      <c r="M68" s="217">
        <f>'[6]Rev_SP-12me'!AW64</f>
        <v>8.1531428571428553E-3</v>
      </c>
      <c r="N68" s="119"/>
      <c r="O68" s="202">
        <f t="shared" si="1"/>
        <v>1.4481531428571428</v>
      </c>
    </row>
    <row r="69" spans="2:15" x14ac:dyDescent="0.25">
      <c r="B69" s="28"/>
      <c r="C69" s="16"/>
      <c r="D69" s="216"/>
      <c r="E69" s="119"/>
      <c r="F69" s="119"/>
      <c r="G69" s="119"/>
      <c r="H69" s="119"/>
      <c r="I69" s="17"/>
      <c r="J69" s="17"/>
      <c r="K69" s="119"/>
      <c r="L69" s="119"/>
      <c r="M69" s="119"/>
      <c r="N69" s="119"/>
      <c r="O69" s="119"/>
    </row>
    <row r="70" spans="2:15" x14ac:dyDescent="0.25">
      <c r="B70" s="28" t="s">
        <v>1034</v>
      </c>
      <c r="C70" s="16"/>
      <c r="D70" s="245">
        <f>SUM(D9,D22,D35,D42,D45,D53,D57,D61,D62,D67,D68)</f>
        <v>11183504.867525436</v>
      </c>
      <c r="E70" s="246">
        <f>SUM(E9,E22,E35,E42,E45,E53,E57,E61,E62,E67,E68)</f>
        <v>25076.001297116236</v>
      </c>
      <c r="F70" s="245">
        <f>SUM(F9,F22,F35,F42,F45,F53,F57,F61,F62,F67,F68)</f>
        <v>28376.66437010666</v>
      </c>
      <c r="G70" s="245"/>
      <c r="H70" s="245"/>
      <c r="I70" s="245"/>
      <c r="J70" s="247"/>
      <c r="K70" s="246">
        <f>SUM(K9,K22,K35,K42,K45,K53,K57,K61,K62,K67,K68)</f>
        <v>673.81647193175434</v>
      </c>
      <c r="L70" s="245">
        <f>SUM(L9,L22,L35,L42,L45,L53,L57,L61,L62,L67,L68)</f>
        <v>10008.376908909493</v>
      </c>
      <c r="M70" s="245">
        <f>SUM(M9,M22,M35,M42,M45,M53,M57,M61,M62,M67,M68)</f>
        <v>928.09393555937947</v>
      </c>
      <c r="N70" s="120"/>
      <c r="O70" s="245">
        <f>SUM(O9,O22,O35,O42,O45,O53,O57,O61,O62,O67,O68)</f>
        <v>11610.287316400627</v>
      </c>
    </row>
    <row r="71" spans="2:15" x14ac:dyDescent="0.25">
      <c r="B71" s="204"/>
      <c r="C71" s="156"/>
      <c r="D71" s="218"/>
      <c r="E71" s="219"/>
      <c r="F71" s="218"/>
      <c r="G71" s="218"/>
      <c r="H71" s="218"/>
      <c r="I71" s="218"/>
      <c r="J71" s="17"/>
      <c r="K71" s="219"/>
      <c r="L71" s="218"/>
      <c r="M71" s="218"/>
      <c r="N71" s="119"/>
      <c r="O71" s="218"/>
    </row>
    <row r="72" spans="2:15" x14ac:dyDescent="0.25">
      <c r="B72" s="1160" t="s">
        <v>844</v>
      </c>
      <c r="C72" s="1160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2:15" x14ac:dyDescent="0.25">
      <c r="B73" s="220" t="s">
        <v>167</v>
      </c>
      <c r="C73" s="16"/>
      <c r="D73" s="119"/>
      <c r="E73" s="119"/>
      <c r="F73" s="119"/>
      <c r="G73" s="17"/>
      <c r="H73" s="17"/>
      <c r="I73" s="17"/>
      <c r="J73" s="17"/>
      <c r="K73" s="119"/>
      <c r="L73" s="119"/>
      <c r="M73" s="119"/>
      <c r="N73" s="119"/>
      <c r="O73" s="119"/>
    </row>
    <row r="74" spans="2:15" x14ac:dyDescent="0.25">
      <c r="B74" s="220" t="s">
        <v>1035</v>
      </c>
      <c r="C74" s="112"/>
      <c r="D74" s="217">
        <f>'[6]Rev_SP-12me'!AJ84</f>
        <v>6123.6103208733048</v>
      </c>
      <c r="E74" s="217">
        <f>'[6]Rev_SP-12me'!AL84</f>
        <v>2135.1194707588188</v>
      </c>
      <c r="F74" s="217">
        <f>F75+F84</f>
        <v>4449.2127116484835</v>
      </c>
      <c r="G74" s="218">
        <f>'[6]Rev_SP-12me'!O84</f>
        <v>0</v>
      </c>
      <c r="H74" s="219">
        <f>'[6]Rev_SP-12me'!P84</f>
        <v>0</v>
      </c>
      <c r="I74" s="218">
        <f>'[6]Rev_SP-12me'!AA84</f>
        <v>0</v>
      </c>
      <c r="J74" s="17"/>
      <c r="K74" s="217">
        <f>'[6]Rev_SP-12me'!AT84</f>
        <v>973.61447866602145</v>
      </c>
      <c r="L74" s="217">
        <f>'[6]Rev_SP-12me'!AU84</f>
        <v>3422.7898327743765</v>
      </c>
      <c r="M74" s="217">
        <f>'[6]Rev_SP-12me'!AW84</f>
        <v>14.3707876274232</v>
      </c>
      <c r="N74" s="119"/>
      <c r="O74" s="222">
        <f t="shared" ref="O74:O105" si="2">SUM(K74:N74)</f>
        <v>4410.7750990678205</v>
      </c>
    </row>
    <row r="75" spans="2:15" x14ac:dyDescent="0.25">
      <c r="B75" s="244" t="s">
        <v>1036</v>
      </c>
      <c r="C75" s="112"/>
      <c r="D75" s="233">
        <f>'[6]Rev_SP-12me'!AJ85</f>
        <v>5906.507442937479</v>
      </c>
      <c r="E75" s="233">
        <f>'[6]Rev_SP-12me'!AL85</f>
        <v>2135.1194707588188</v>
      </c>
      <c r="F75" s="233">
        <f>'[6]Rev_SP-12me'!AQ85</f>
        <v>4300.84260643587</v>
      </c>
      <c r="G75" s="222">
        <f>'[6]Rev_SP-12me'!O85</f>
        <v>0</v>
      </c>
      <c r="H75" s="202">
        <f>'[6]Rev_SP-12me'!P85</f>
        <v>0</v>
      </c>
      <c r="I75" s="222">
        <f>'[6]Rev_SP-12me'!AA85</f>
        <v>0</v>
      </c>
      <c r="J75" s="17"/>
      <c r="K75" s="233">
        <f>'[6]Rev_SP-12me'!AT85</f>
        <v>973.61447866602145</v>
      </c>
      <c r="L75" s="233">
        <f>'[6]Rev_SP-12me'!AU85</f>
        <v>3308.687037687474</v>
      </c>
      <c r="M75" s="233">
        <f>'[6]Rev_SP-12me'!AW85</f>
        <v>13.861294176887441</v>
      </c>
      <c r="N75" s="119"/>
      <c r="O75" s="222">
        <f t="shared" si="2"/>
        <v>4296.1628105303826</v>
      </c>
    </row>
    <row r="76" spans="2:15" ht="14.5" x14ac:dyDescent="0.25">
      <c r="B76" s="224" t="s">
        <v>1037</v>
      </c>
      <c r="C76" s="112"/>
      <c r="D76" s="241">
        <f>'[6]Rev_SP-12me'!AJ86</f>
        <v>4427.1531591134635</v>
      </c>
      <c r="E76" s="241">
        <f>'[6]Rev_SP-12me'!AL86</f>
        <v>2135.1194707588188</v>
      </c>
      <c r="F76" s="241">
        <f>'[6]Rev_SP-12me'!AQ86</f>
        <v>1395.1353238097349</v>
      </c>
      <c r="G76" s="238">
        <f>'[6]Rev_SP-12me'!O86</f>
        <v>475</v>
      </c>
      <c r="H76" s="248">
        <f>'[6]Rev_SP-12me'!P86</f>
        <v>7.65</v>
      </c>
      <c r="I76" s="238">
        <f>'[6]Rev_SP-12me'!AA86</f>
        <v>2000</v>
      </c>
      <c r="J76" s="17"/>
      <c r="K76" s="241">
        <f>'[6]Rev_SP-12me'!AT86</f>
        <v>973.61447866602145</v>
      </c>
      <c r="L76" s="241">
        <f>'[6]Rev_SP-12me'!AU86</f>
        <v>1067.2785227144473</v>
      </c>
      <c r="M76" s="241">
        <f>'[6]Rev_SP-12me'!AW86</f>
        <v>10.389569961176438</v>
      </c>
      <c r="N76" s="119"/>
      <c r="O76" s="222">
        <f t="shared" si="2"/>
        <v>2051.2825713416451</v>
      </c>
    </row>
    <row r="77" spans="2:15" ht="25.75" customHeight="1" x14ac:dyDescent="0.25">
      <c r="B77" s="243" t="s">
        <v>1038</v>
      </c>
      <c r="C77" s="16"/>
      <c r="D77" s="241">
        <f>'[6]Rev_SP-12me'!AJ87</f>
        <v>1274.2520674826333</v>
      </c>
      <c r="E77" s="241">
        <f>'[6]Rev_SP-12me'!AL87</f>
        <v>0</v>
      </c>
      <c r="F77" s="241">
        <f>'[6]Rev_SP-12me'!AQ87</f>
        <v>229.7385687450716</v>
      </c>
      <c r="G77" s="238">
        <f>'[6]Rev_SP-12me'!O87</f>
        <v>100</v>
      </c>
      <c r="H77" s="248">
        <f>'[6]Rev_SP-12me'!P87</f>
        <v>8</v>
      </c>
      <c r="I77" s="238">
        <f>'[6]Rev_SP-12me'!AA87</f>
        <v>2000</v>
      </c>
      <c r="J77" s="17"/>
      <c r="K77" s="241">
        <f>'[6]Rev_SP-12me'!AT87</f>
        <v>0</v>
      </c>
      <c r="L77" s="241">
        <f>'[6]Rev_SP-12me'!AU87</f>
        <v>183.79085499605728</v>
      </c>
      <c r="M77" s="241">
        <f>'[6]Rev_SP-12me'!AW87</f>
        <v>2.9903937197274719</v>
      </c>
      <c r="N77" s="17"/>
      <c r="O77" s="222">
        <f t="shared" si="2"/>
        <v>186.78124871578476</v>
      </c>
    </row>
    <row r="78" spans="2:15" ht="14.5" x14ac:dyDescent="0.25">
      <c r="B78" s="224" t="s">
        <v>1039</v>
      </c>
      <c r="C78" s="16"/>
      <c r="D78" s="241">
        <f>'[6]Rev_SP-12me'!AJ88</f>
        <v>0</v>
      </c>
      <c r="E78" s="241">
        <f>'[6]Rev_SP-12me'!AL88</f>
        <v>0</v>
      </c>
      <c r="F78" s="241">
        <f>'[6]Rev_SP-12me'!AQ88</f>
        <v>0.2011551785710059</v>
      </c>
      <c r="G78" s="238">
        <f>'[6]Rev_SP-12me'!O88</f>
        <v>0</v>
      </c>
      <c r="H78" s="248">
        <f>'[6]Rev_SP-12me'!P88</f>
        <v>7.65</v>
      </c>
      <c r="I78" s="238">
        <f>'[6]Rev_SP-12me'!AA88</f>
        <v>2000</v>
      </c>
      <c r="J78" s="17"/>
      <c r="K78" s="241">
        <f>'[6]Rev_SP-12me'!AT88</f>
        <v>0</v>
      </c>
      <c r="L78" s="241">
        <f>'[6]Rev_SP-12me'!AU88</f>
        <v>0.15388371160681952</v>
      </c>
      <c r="M78" s="241">
        <f>'[6]Rev_SP-12me'!AW88</f>
        <v>0</v>
      </c>
      <c r="N78" s="17"/>
      <c r="O78" s="222">
        <f t="shared" si="2"/>
        <v>0.15388371160681952</v>
      </c>
    </row>
    <row r="79" spans="2:15" ht="14.5" x14ac:dyDescent="0.25">
      <c r="B79" s="224" t="s">
        <v>1040</v>
      </c>
      <c r="C79" s="16"/>
      <c r="D79" s="241">
        <f>'[6]Rev_SP-12me'!AJ89</f>
        <v>0</v>
      </c>
      <c r="E79" s="241">
        <f>'[6]Rev_SP-12me'!AL89</f>
        <v>0</v>
      </c>
      <c r="F79" s="241">
        <f>'[6]Rev_SP-12me'!AQ89</f>
        <v>1.1104581810881604</v>
      </c>
      <c r="G79" s="238">
        <f>'[6]Rev_SP-12me'!O89</f>
        <v>0</v>
      </c>
      <c r="H79" s="248">
        <f>'[6]Rev_SP-12me'!P89</f>
        <v>7.3</v>
      </c>
      <c r="I79" s="238">
        <f>'[6]Rev_SP-12me'!AA89</f>
        <v>2000</v>
      </c>
      <c r="J79" s="17"/>
      <c r="K79" s="241">
        <f>'[6]Rev_SP-12me'!AT89</f>
        <v>0</v>
      </c>
      <c r="L79" s="241">
        <f>'[6]Rev_SP-12me'!AU89</f>
        <v>0.81063447219435714</v>
      </c>
      <c r="M79" s="241">
        <f>'[6]Rev_SP-12me'!AW89</f>
        <v>0</v>
      </c>
      <c r="N79" s="17"/>
      <c r="O79" s="222">
        <f t="shared" si="2"/>
        <v>0.81063447219435714</v>
      </c>
    </row>
    <row r="80" spans="2:15" ht="14.5" x14ac:dyDescent="0.25">
      <c r="B80" s="224" t="s">
        <v>1041</v>
      </c>
      <c r="C80" s="16"/>
      <c r="D80" s="241">
        <f>'[6]Rev_SP-12me'!AJ90</f>
        <v>205.10221634138276</v>
      </c>
      <c r="E80" s="241">
        <f>'[6]Rev_SP-12me'!AL90</f>
        <v>0</v>
      </c>
      <c r="F80" s="241">
        <f>'[6]Rev_SP-12me'!AQ90</f>
        <v>52.327441100789251</v>
      </c>
      <c r="G80" s="238">
        <f>'[6]Rev_SP-12me'!O90</f>
        <v>475</v>
      </c>
      <c r="H80" s="248">
        <f>'[6]Rev_SP-12me'!P90</f>
        <v>8.6</v>
      </c>
      <c r="I80" s="238">
        <f>'[6]Rev_SP-12me'!AA90</f>
        <v>2000</v>
      </c>
      <c r="J80" s="17"/>
      <c r="K80" s="241">
        <f>'[6]Rev_SP-12me'!AT90</f>
        <v>0</v>
      </c>
      <c r="L80" s="241">
        <f>'[6]Rev_SP-12me'!AU90</f>
        <v>45.001599346678759</v>
      </c>
      <c r="M80" s="241">
        <f>'[6]Rev_SP-12me'!AW90</f>
        <v>0.48133049598353139</v>
      </c>
      <c r="N80" s="17"/>
      <c r="O80" s="222">
        <f t="shared" si="2"/>
        <v>45.482929842662287</v>
      </c>
    </row>
    <row r="81" spans="2:15" ht="14.5" x14ac:dyDescent="0.25">
      <c r="B81" s="228" t="s">
        <v>1042</v>
      </c>
      <c r="C81" s="16"/>
      <c r="D81" s="241">
        <f>'[6]Rev_SP-12me'!AJ91</f>
        <v>0</v>
      </c>
      <c r="E81" s="241">
        <f>'[6]Rev_SP-12me'!AL91</f>
        <v>0</v>
      </c>
      <c r="F81" s="241">
        <f>'[6]Rev_SP-12me'!AQ91</f>
        <v>689.06094628813219</v>
      </c>
      <c r="G81" s="238">
        <f>'[6]Rev_SP-12me'!O91</f>
        <v>0</v>
      </c>
      <c r="H81" s="248">
        <f>'[6]Rev_SP-12me'!P91</f>
        <v>8.65</v>
      </c>
      <c r="I81" s="238">
        <f>'[6]Rev_SP-12me'!AA91</f>
        <v>2000</v>
      </c>
      <c r="J81" s="17"/>
      <c r="K81" s="241">
        <f>'[6]Rev_SP-12me'!AT91</f>
        <v>0</v>
      </c>
      <c r="L81" s="241">
        <f>'[6]Rev_SP-12me'!AU91</f>
        <v>596.03771853923433</v>
      </c>
      <c r="M81" s="241">
        <f>'[6]Rev_SP-12me'!AW91</f>
        <v>0</v>
      </c>
      <c r="N81" s="17"/>
      <c r="O81" s="222">
        <f t="shared" si="2"/>
        <v>596.03771853923433</v>
      </c>
    </row>
    <row r="82" spans="2:15" ht="14.5" x14ac:dyDescent="0.25">
      <c r="B82" s="228" t="s">
        <v>1043</v>
      </c>
      <c r="C82" s="16"/>
      <c r="D82" s="241">
        <f>'[6]Rev_SP-12me'!AJ92</f>
        <v>0</v>
      </c>
      <c r="E82" s="241">
        <f>'[6]Rev_SP-12me'!AL92</f>
        <v>0</v>
      </c>
      <c r="F82" s="241">
        <f>'[6]Rev_SP-12me'!AQ92</f>
        <v>649.95064837076995</v>
      </c>
      <c r="G82" s="238">
        <f>'[6]Rev_SP-12me'!O92</f>
        <v>0</v>
      </c>
      <c r="H82" s="248">
        <f>'[6]Rev_SP-12me'!P92</f>
        <v>8.65</v>
      </c>
      <c r="I82" s="238">
        <f>'[6]Rev_SP-12me'!AA92</f>
        <v>2000</v>
      </c>
      <c r="J82" s="17"/>
      <c r="K82" s="241">
        <f>'[6]Rev_SP-12me'!AT92</f>
        <v>0</v>
      </c>
      <c r="L82" s="241">
        <f>'[6]Rev_SP-12me'!AU92</f>
        <v>562.20731084071599</v>
      </c>
      <c r="M82" s="241">
        <f>'[6]Rev_SP-12me'!AW92</f>
        <v>0</v>
      </c>
      <c r="N82" s="17"/>
      <c r="O82" s="222">
        <f t="shared" si="2"/>
        <v>562.20731084071599</v>
      </c>
    </row>
    <row r="83" spans="2:15" ht="14.5" x14ac:dyDescent="0.25">
      <c r="B83" s="228" t="s">
        <v>1044</v>
      </c>
      <c r="C83" s="16"/>
      <c r="D83" s="241">
        <f>'[6]Rev_SP-12me'!AJ93</f>
        <v>0</v>
      </c>
      <c r="E83" s="241">
        <f>'[6]Rev_SP-12me'!AL93</f>
        <v>0</v>
      </c>
      <c r="F83" s="241">
        <f>'[6]Rev_SP-12me'!AQ93</f>
        <v>1283.3180647617132</v>
      </c>
      <c r="G83" s="238">
        <f>'[6]Rev_SP-12me'!O93</f>
        <v>0</v>
      </c>
      <c r="H83" s="248">
        <f>'[6]Rev_SP-12me'!P93</f>
        <v>6.65</v>
      </c>
      <c r="I83" s="238">
        <f>'[6]Rev_SP-12me'!AA93</f>
        <v>2000</v>
      </c>
      <c r="J83" s="17"/>
      <c r="K83" s="241">
        <f>'[6]Rev_SP-12me'!AT93</f>
        <v>0</v>
      </c>
      <c r="L83" s="241">
        <f>'[6]Rev_SP-12me'!AU93</f>
        <v>853.40651306653922</v>
      </c>
      <c r="M83" s="241">
        <f>'[6]Rev_SP-12me'!AW93</f>
        <v>0</v>
      </c>
      <c r="N83" s="17"/>
      <c r="O83" s="222">
        <f t="shared" si="2"/>
        <v>853.40651306653922</v>
      </c>
    </row>
    <row r="84" spans="2:15" x14ac:dyDescent="0.25">
      <c r="B84" s="220" t="s">
        <v>1045</v>
      </c>
      <c r="C84" s="16"/>
      <c r="D84" s="233">
        <f>'[6]Rev_SP-12me'!AJ94</f>
        <v>217.10287793582535</v>
      </c>
      <c r="E84" s="233">
        <f>'[6]Rev_SP-12me'!AL94</f>
        <v>0</v>
      </c>
      <c r="F84" s="233">
        <f>'[6]Rev_SP-12me'!AQ94</f>
        <v>148.37010521261385</v>
      </c>
      <c r="G84" s="222">
        <f>'[6]Rev_SP-12me'!O94</f>
        <v>0</v>
      </c>
      <c r="H84" s="202">
        <f>'[6]Rev_SP-12me'!P94</f>
        <v>0</v>
      </c>
      <c r="I84" s="222">
        <f>'[6]Rev_SP-12me'!AA94</f>
        <v>0</v>
      </c>
      <c r="J84" s="17"/>
      <c r="K84" s="233">
        <f>'[6]Rev_SP-12me'!AT94</f>
        <v>0</v>
      </c>
      <c r="L84" s="233">
        <f>'[6]Rev_SP-12me'!AU94</f>
        <v>114.1027950869026</v>
      </c>
      <c r="M84" s="233">
        <f>'[6]Rev_SP-12me'!AW94</f>
        <v>0.50949345053575934</v>
      </c>
      <c r="N84" s="17"/>
      <c r="O84" s="222">
        <f t="shared" si="2"/>
        <v>114.61228853743836</v>
      </c>
    </row>
    <row r="85" spans="2:15" ht="14.5" x14ac:dyDescent="0.25">
      <c r="B85" s="228" t="s">
        <v>1046</v>
      </c>
      <c r="C85" s="16"/>
      <c r="D85" s="221">
        <f>'[6]Rev_SP-12me'!AJ95</f>
        <v>217.10287793582535</v>
      </c>
      <c r="E85" s="221">
        <f>'[6]Rev_SP-12me'!AL95</f>
        <v>0</v>
      </c>
      <c r="F85" s="221">
        <f>'[6]Rev_SP-12me'!AQ95</f>
        <v>53.97906322767755</v>
      </c>
      <c r="G85" s="238">
        <f>'[6]Rev_SP-12me'!O95</f>
        <v>475</v>
      </c>
      <c r="H85" s="248">
        <f>'[6]Rev_SP-12me'!P95</f>
        <v>7.65</v>
      </c>
      <c r="I85" s="238">
        <f>'[6]Rev_SP-12me'!AA95</f>
        <v>2000</v>
      </c>
      <c r="J85" s="17"/>
      <c r="K85" s="221">
        <f>'[6]Rev_SP-12me'!AT95</f>
        <v>0</v>
      </c>
      <c r="L85" s="221">
        <f>'[6]Rev_SP-12me'!AU95</f>
        <v>41.293983369173326</v>
      </c>
      <c r="M85" s="221">
        <f>'[6]Rev_SP-12me'!AW95</f>
        <v>0.50949345053575934</v>
      </c>
      <c r="N85" s="17"/>
      <c r="O85" s="222">
        <f t="shared" si="2"/>
        <v>41.803476819709083</v>
      </c>
    </row>
    <row r="86" spans="2:15" ht="14.5" x14ac:dyDescent="0.25">
      <c r="B86" s="228" t="s">
        <v>1047</v>
      </c>
      <c r="C86" s="16"/>
      <c r="D86" s="221">
        <f>'[6]Rev_SP-12me'!AJ96</f>
        <v>0</v>
      </c>
      <c r="E86" s="221">
        <f>'[6]Rev_SP-12me'!AL96</f>
        <v>0</v>
      </c>
      <c r="F86" s="221">
        <f>'[6]Rev_SP-12me'!AQ96</f>
        <v>23.577353092478344</v>
      </c>
      <c r="G86" s="238">
        <f>'[6]Rev_SP-12me'!O96</f>
        <v>0</v>
      </c>
      <c r="H86" s="248">
        <f>'[6]Rev_SP-12me'!P96</f>
        <v>8.65</v>
      </c>
      <c r="I86" s="238">
        <f>'[6]Rev_SP-12me'!AA96</f>
        <v>2000</v>
      </c>
      <c r="J86" s="17"/>
      <c r="K86" s="221">
        <f>'[6]Rev_SP-12me'!AT96</f>
        <v>0</v>
      </c>
      <c r="L86" s="221">
        <f>'[6]Rev_SP-12me'!AU96</f>
        <v>20.394410424993769</v>
      </c>
      <c r="M86" s="221">
        <f>'[6]Rev_SP-12me'!AW96</f>
        <v>0</v>
      </c>
      <c r="N86" s="17"/>
      <c r="O86" s="222">
        <f t="shared" si="2"/>
        <v>20.394410424993769</v>
      </c>
    </row>
    <row r="87" spans="2:15" ht="14.5" x14ac:dyDescent="0.25">
      <c r="B87" s="228" t="s">
        <v>1048</v>
      </c>
      <c r="C87" s="16"/>
      <c r="D87" s="221">
        <f>'[6]Rev_SP-12me'!AJ97</f>
        <v>0</v>
      </c>
      <c r="E87" s="221">
        <f>'[6]Rev_SP-12me'!AL97</f>
        <v>0</v>
      </c>
      <c r="F87" s="221">
        <f>'[6]Rev_SP-12me'!AQ97</f>
        <v>26.61649089625482</v>
      </c>
      <c r="G87" s="238">
        <f>'[6]Rev_SP-12me'!O97</f>
        <v>0</v>
      </c>
      <c r="H87" s="248">
        <f>'[6]Rev_SP-12me'!P97</f>
        <v>8.65</v>
      </c>
      <c r="I87" s="238">
        <f>'[6]Rev_SP-12me'!AA97</f>
        <v>2000</v>
      </c>
      <c r="J87" s="17"/>
      <c r="K87" s="221">
        <f>'[6]Rev_SP-12me'!AT97</f>
        <v>0</v>
      </c>
      <c r="L87" s="221">
        <f>'[6]Rev_SP-12me'!AU97</f>
        <v>23.023264625260421</v>
      </c>
      <c r="M87" s="221">
        <f>'[6]Rev_SP-12me'!AW97</f>
        <v>0</v>
      </c>
      <c r="N87" s="17"/>
      <c r="O87" s="222">
        <f t="shared" si="2"/>
        <v>23.023264625260421</v>
      </c>
    </row>
    <row r="88" spans="2:15" ht="14.5" x14ac:dyDescent="0.25">
      <c r="B88" s="228" t="s">
        <v>1049</v>
      </c>
      <c r="C88" s="16"/>
      <c r="D88" s="221">
        <f>'[6]Rev_SP-12me'!AJ98</f>
        <v>0</v>
      </c>
      <c r="E88" s="221">
        <f>'[6]Rev_SP-12me'!AL98</f>
        <v>0</v>
      </c>
      <c r="F88" s="221">
        <f>'[6]Rev_SP-12me'!AQ98</f>
        <v>44.19719799620313</v>
      </c>
      <c r="G88" s="238">
        <f>'[6]Rev_SP-12me'!O98</f>
        <v>0</v>
      </c>
      <c r="H88" s="248">
        <f>'[6]Rev_SP-12me'!P98</f>
        <v>6.65</v>
      </c>
      <c r="I88" s="238">
        <f>'[6]Rev_SP-12me'!AA98</f>
        <v>2000</v>
      </c>
      <c r="J88" s="17"/>
      <c r="K88" s="221">
        <f>'[6]Rev_SP-12me'!AT98</f>
        <v>0</v>
      </c>
      <c r="L88" s="221">
        <f>'[6]Rev_SP-12me'!AU98</f>
        <v>29.391136667475081</v>
      </c>
      <c r="M88" s="221">
        <f>'[6]Rev_SP-12me'!AW98</f>
        <v>0</v>
      </c>
      <c r="N88" s="17"/>
      <c r="O88" s="222">
        <f t="shared" si="2"/>
        <v>29.391136667475081</v>
      </c>
    </row>
    <row r="89" spans="2:15" x14ac:dyDescent="0.25">
      <c r="B89" s="220" t="s">
        <v>1050</v>
      </c>
      <c r="C89" s="16"/>
      <c r="D89" s="217">
        <f>'[6]Rev_SP-12me'!AJ100</f>
        <v>0</v>
      </c>
      <c r="E89" s="217">
        <f>'[6]Rev_SP-12me'!AL100</f>
        <v>14.713714555529192</v>
      </c>
      <c r="F89" s="217">
        <f>'[6]Rev_SP-12me'!AQ100</f>
        <v>42.207288351517946</v>
      </c>
      <c r="G89" s="218">
        <f>'[6]Rev_SP-12me'!O100</f>
        <v>0</v>
      </c>
      <c r="H89" s="219">
        <f>'[6]Rev_SP-12me'!P100</f>
        <v>0</v>
      </c>
      <c r="I89" s="218">
        <f>'[6]Rev_SP-12me'!AA100</f>
        <v>8000</v>
      </c>
      <c r="J89" s="17"/>
      <c r="K89" s="217">
        <f>'[6]Rev_SP-12me'!AT100</f>
        <v>6.7094538373213117</v>
      </c>
      <c r="L89" s="217">
        <f>'[6]Rev_SP-12me'!AU100</f>
        <v>32.524201015561495</v>
      </c>
      <c r="M89" s="217">
        <f>'[6]Rev_SP-12me'!AW100</f>
        <v>0</v>
      </c>
      <c r="N89" s="17"/>
      <c r="O89" s="222">
        <f t="shared" si="2"/>
        <v>39.233654852882808</v>
      </c>
    </row>
    <row r="90" spans="2:15" ht="14.5" x14ac:dyDescent="0.25">
      <c r="B90" s="224" t="s">
        <v>1051</v>
      </c>
      <c r="C90" s="16"/>
      <c r="D90" s="221">
        <f>'[6]Rev_SP-12me'!AJ101</f>
        <v>0</v>
      </c>
      <c r="E90" s="221">
        <f>'[6]Rev_SP-12me'!AL101</f>
        <v>14.713714555529192</v>
      </c>
      <c r="F90" s="221">
        <f>'[6]Rev_SP-12me'!AQ101</f>
        <v>18.33140168046792</v>
      </c>
      <c r="G90" s="238">
        <f>'[6]Rev_SP-12me'!O101</f>
        <v>475</v>
      </c>
      <c r="H90" s="248">
        <f>'[6]Rev_SP-12me'!P101</f>
        <v>7.65</v>
      </c>
      <c r="I90" s="238">
        <f>'[6]Rev_SP-12me'!AA101</f>
        <v>2000</v>
      </c>
      <c r="J90" s="17"/>
      <c r="K90" s="221">
        <f>'[6]Rev_SP-12me'!AT101</f>
        <v>6.7094538373213117</v>
      </c>
      <c r="L90" s="221">
        <f>'[6]Rev_SP-12me'!AU101</f>
        <v>14.023522285557959</v>
      </c>
      <c r="M90" s="221">
        <f>'[6]Rev_SP-12me'!AW101</f>
        <v>0</v>
      </c>
      <c r="N90" s="17"/>
      <c r="O90" s="222">
        <f t="shared" si="2"/>
        <v>20.732976122879272</v>
      </c>
    </row>
    <row r="91" spans="2:15" ht="14.5" x14ac:dyDescent="0.25">
      <c r="B91" s="224" t="s">
        <v>1052</v>
      </c>
      <c r="C91" s="16"/>
      <c r="D91" s="221">
        <f>'[6]Rev_SP-12me'!AJ102</f>
        <v>0</v>
      </c>
      <c r="E91" s="221">
        <f>'[6]Rev_SP-12me'!AL102</f>
        <v>0</v>
      </c>
      <c r="F91" s="221">
        <f>'[6]Rev_SP-12me'!AQ102</f>
        <v>6.128294236545397</v>
      </c>
      <c r="G91" s="238">
        <f>'[6]Rev_SP-12me'!O102</f>
        <v>0</v>
      </c>
      <c r="H91" s="248">
        <f>'[6]Rev_SP-12me'!P102</f>
        <v>8.65</v>
      </c>
      <c r="I91" s="238">
        <f>'[6]Rev_SP-12me'!AA102</f>
        <v>2000</v>
      </c>
      <c r="J91" s="17"/>
      <c r="K91" s="221">
        <f>'[6]Rev_SP-12me'!AT102</f>
        <v>0</v>
      </c>
      <c r="L91" s="221">
        <f>'[6]Rev_SP-12me'!AU102</f>
        <v>5.3009745146117684</v>
      </c>
      <c r="M91" s="221">
        <f>'[6]Rev_SP-12me'!AW102</f>
        <v>0</v>
      </c>
      <c r="N91" s="17"/>
      <c r="O91" s="222">
        <f t="shared" si="2"/>
        <v>5.3009745146117684</v>
      </c>
    </row>
    <row r="92" spans="2:15" ht="14.5" x14ac:dyDescent="0.25">
      <c r="B92" s="224" t="s">
        <v>1053</v>
      </c>
      <c r="C92" s="16"/>
      <c r="D92" s="221">
        <f>'[6]Rev_SP-12me'!AJ103</f>
        <v>0</v>
      </c>
      <c r="E92" s="221">
        <f>'[6]Rev_SP-12me'!AL103</f>
        <v>0</v>
      </c>
      <c r="F92" s="221">
        <f>'[6]Rev_SP-12me'!AQ103</f>
        <v>6.9877762322309467</v>
      </c>
      <c r="G92" s="238">
        <f>'[6]Rev_SP-12me'!O103</f>
        <v>0</v>
      </c>
      <c r="H92" s="248">
        <f>'[6]Rev_SP-12me'!P103</f>
        <v>8.65</v>
      </c>
      <c r="I92" s="238">
        <f>'[6]Rev_SP-12me'!AA103</f>
        <v>2000</v>
      </c>
      <c r="J92" s="17"/>
      <c r="K92" s="221">
        <f>'[6]Rev_SP-12me'!AT103</f>
        <v>0</v>
      </c>
      <c r="L92" s="221">
        <f>'[6]Rev_SP-12me'!AU103</f>
        <v>6.0444264408797697</v>
      </c>
      <c r="M92" s="221">
        <f>'[6]Rev_SP-12me'!AW103</f>
        <v>0</v>
      </c>
      <c r="N92" s="17"/>
      <c r="O92" s="222">
        <f t="shared" si="2"/>
        <v>6.0444264408797697</v>
      </c>
    </row>
    <row r="93" spans="2:15" ht="14.5" x14ac:dyDescent="0.25">
      <c r="B93" s="224" t="s">
        <v>1054</v>
      </c>
      <c r="C93" s="16"/>
      <c r="D93" s="221">
        <f>'[6]Rev_SP-12me'!AJ104</f>
        <v>0</v>
      </c>
      <c r="E93" s="221">
        <f>'[6]Rev_SP-12me'!AL104</f>
        <v>0</v>
      </c>
      <c r="F93" s="221">
        <f>'[6]Rev_SP-12me'!AQ104</f>
        <v>10.759816202273683</v>
      </c>
      <c r="G93" s="238">
        <f>'[6]Rev_SP-12me'!O104</f>
        <v>0</v>
      </c>
      <c r="H93" s="248">
        <f>'[6]Rev_SP-12me'!P104</f>
        <v>6.65</v>
      </c>
      <c r="I93" s="238">
        <f>'[6]Rev_SP-12me'!AA104</f>
        <v>2000</v>
      </c>
      <c r="J93" s="17"/>
      <c r="K93" s="221">
        <f>'[6]Rev_SP-12me'!AT104</f>
        <v>0</v>
      </c>
      <c r="L93" s="221">
        <f>'[6]Rev_SP-12me'!AU104</f>
        <v>7.1552777745119993</v>
      </c>
      <c r="M93" s="221">
        <f>'[6]Rev_SP-12me'!AW104</f>
        <v>0</v>
      </c>
      <c r="N93" s="17"/>
      <c r="O93" s="222">
        <f t="shared" si="2"/>
        <v>7.1552777745119993</v>
      </c>
    </row>
    <row r="94" spans="2:15" x14ac:dyDescent="0.25">
      <c r="B94" s="220" t="s">
        <v>1055</v>
      </c>
      <c r="C94" s="16"/>
      <c r="D94" s="217">
        <f>'[6]Rev_SP-12me'!AJ99</f>
        <v>0</v>
      </c>
      <c r="E94" s="217">
        <f>'[6]Rev_SP-12me'!AL99</f>
        <v>0</v>
      </c>
      <c r="F94" s="217">
        <f>'[6]Rev_SP-12me'!AQ99</f>
        <v>0.14000000000000001</v>
      </c>
      <c r="G94" s="218">
        <f>'[6]Rev_SP-12me'!O99</f>
        <v>475</v>
      </c>
      <c r="H94" s="219">
        <f>'[6]Rev_SP-12me'!P99</f>
        <v>7.65</v>
      </c>
      <c r="I94" s="218">
        <f>'[6]Rev_SP-12me'!AA99</f>
        <v>2000</v>
      </c>
      <c r="J94" s="17"/>
      <c r="K94" s="217">
        <f>'[6]Rev_SP-12me'!AT99</f>
        <v>0</v>
      </c>
      <c r="L94" s="217">
        <f>'[6]Rev_SP-12me'!AU99</f>
        <v>0.10710000000000001</v>
      </c>
      <c r="M94" s="217">
        <f>'[6]Rev_SP-12me'!AW99</f>
        <v>0</v>
      </c>
      <c r="N94" s="17"/>
      <c r="O94" s="222">
        <f t="shared" si="2"/>
        <v>0.10710000000000001</v>
      </c>
    </row>
    <row r="95" spans="2:15" x14ac:dyDescent="0.25">
      <c r="B95" s="220" t="s">
        <v>1056</v>
      </c>
      <c r="C95" s="16"/>
      <c r="D95" s="217">
        <f>'[6]Rev_SP-12me'!AJ105</f>
        <v>4829.0214883510516</v>
      </c>
      <c r="E95" s="217">
        <f>'[6]Rev_SP-12me'!AL105</f>
        <v>1086.972639033999</v>
      </c>
      <c r="F95" s="217">
        <f>'[6]Rev_SP-12me'!AQ105</f>
        <v>2334.2260419710574</v>
      </c>
      <c r="G95" s="218">
        <f>'[6]Rev_SP-12me'!O105</f>
        <v>0</v>
      </c>
      <c r="H95" s="219">
        <f>'[6]Rev_SP-12me'!P105</f>
        <v>0</v>
      </c>
      <c r="I95" s="218">
        <f>'[6]Rev_SP-12me'!AA105</f>
        <v>0</v>
      </c>
      <c r="J95" s="17"/>
      <c r="K95" s="217">
        <f>'[6]Rev_SP-12me'!AT105</f>
        <v>495.65952339950354</v>
      </c>
      <c r="L95" s="217">
        <f>'[6]Rev_SP-12me'!AU105</f>
        <v>2076.0340338903993</v>
      </c>
      <c r="M95" s="217">
        <f>'[6]Rev_SP-12me'!AW105</f>
        <v>11.232305762915495</v>
      </c>
      <c r="N95" s="17"/>
      <c r="O95" s="222">
        <f t="shared" si="2"/>
        <v>2582.9258630528184</v>
      </c>
    </row>
    <row r="96" spans="2:15" ht="14.5" x14ac:dyDescent="0.25">
      <c r="B96" s="224" t="s">
        <v>1051</v>
      </c>
      <c r="C96" s="16"/>
      <c r="D96" s="221">
        <f>'[6]Rev_SP-12me'!AJ106</f>
        <v>4829.0214883510516</v>
      </c>
      <c r="E96" s="221">
        <f>'[6]Rev_SP-12me'!AL106</f>
        <v>1086.972639033999</v>
      </c>
      <c r="F96" s="221">
        <f>'[6]Rev_SP-12me'!AQ106</f>
        <v>1029.3977420722431</v>
      </c>
      <c r="G96" s="238">
        <f>'[6]Rev_SP-12me'!O106</f>
        <v>475</v>
      </c>
      <c r="H96" s="248">
        <f>'[6]Rev_SP-12me'!P106</f>
        <v>8.8000000000000007</v>
      </c>
      <c r="I96" s="238">
        <f>'[6]Rev_SP-12me'!AA106</f>
        <v>2000</v>
      </c>
      <c r="J96" s="17"/>
      <c r="K96" s="221">
        <f>'[6]Rev_SP-12me'!AT106</f>
        <v>495.65952339950354</v>
      </c>
      <c r="L96" s="221">
        <f>'[6]Rev_SP-12me'!AU106</f>
        <v>905.87001302357407</v>
      </c>
      <c r="M96" s="221">
        <f>'[6]Rev_SP-12me'!AW106</f>
        <v>11.232305762915495</v>
      </c>
      <c r="N96" s="17"/>
      <c r="O96" s="222">
        <f t="shared" si="2"/>
        <v>1412.7618421859931</v>
      </c>
    </row>
    <row r="97" spans="2:15" ht="14.5" x14ac:dyDescent="0.25">
      <c r="B97" s="224" t="s">
        <v>1052</v>
      </c>
      <c r="C97" s="16"/>
      <c r="D97" s="221">
        <f>'[6]Rev_SP-12me'!AJ107</f>
        <v>0</v>
      </c>
      <c r="E97" s="221">
        <f>'[6]Rev_SP-12me'!AL107</f>
        <v>0</v>
      </c>
      <c r="F97" s="221">
        <f>'[6]Rev_SP-12me'!AQ107</f>
        <v>447.68468908999716</v>
      </c>
      <c r="G97" s="238">
        <f>'[6]Rev_SP-12me'!O107</f>
        <v>0</v>
      </c>
      <c r="H97" s="248">
        <f>'[6]Rev_SP-12me'!P107</f>
        <v>9.8000000000000007</v>
      </c>
      <c r="I97" s="238">
        <f>'[6]Rev_SP-12me'!AA107</f>
        <v>2000</v>
      </c>
      <c r="J97" s="17"/>
      <c r="K97" s="221">
        <f>'[6]Rev_SP-12me'!AT107</f>
        <v>0</v>
      </c>
      <c r="L97" s="221">
        <f>'[6]Rev_SP-12me'!AU107</f>
        <v>438.73099530819729</v>
      </c>
      <c r="M97" s="221">
        <f>'[6]Rev_SP-12me'!AW107</f>
        <v>0</v>
      </c>
      <c r="N97" s="17"/>
      <c r="O97" s="222">
        <f t="shared" si="2"/>
        <v>438.73099530819729</v>
      </c>
    </row>
    <row r="98" spans="2:15" ht="14.5" x14ac:dyDescent="0.25">
      <c r="B98" s="224" t="s">
        <v>1053</v>
      </c>
      <c r="C98" s="16"/>
      <c r="D98" s="221">
        <f>'[6]Rev_SP-12me'!AJ108</f>
        <v>0</v>
      </c>
      <c r="E98" s="221">
        <f>'[6]Rev_SP-12me'!AL108</f>
        <v>0</v>
      </c>
      <c r="F98" s="221">
        <f>'[6]Rev_SP-12me'!AQ108</f>
        <v>314.3050456387524</v>
      </c>
      <c r="G98" s="238">
        <f>'[6]Rev_SP-12me'!O108</f>
        <v>0</v>
      </c>
      <c r="H98" s="248">
        <f>'[6]Rev_SP-12me'!P108</f>
        <v>9.8000000000000007</v>
      </c>
      <c r="I98" s="238">
        <f>'[6]Rev_SP-12me'!AA108</f>
        <v>2000</v>
      </c>
      <c r="J98" s="17"/>
      <c r="K98" s="221">
        <f>'[6]Rev_SP-12me'!AT108</f>
        <v>0</v>
      </c>
      <c r="L98" s="221">
        <f>'[6]Rev_SP-12me'!AU108</f>
        <v>308.01894472597735</v>
      </c>
      <c r="M98" s="221">
        <f>'[6]Rev_SP-12me'!AW108</f>
        <v>0</v>
      </c>
      <c r="N98" s="17"/>
      <c r="O98" s="222">
        <f t="shared" si="2"/>
        <v>308.01894472597735</v>
      </c>
    </row>
    <row r="99" spans="2:15" ht="14.5" x14ac:dyDescent="0.25">
      <c r="B99" s="224" t="s">
        <v>1054</v>
      </c>
      <c r="C99" s="16"/>
      <c r="D99" s="221">
        <f>'[6]Rev_SP-12me'!AJ109</f>
        <v>0</v>
      </c>
      <c r="E99" s="221">
        <f>'[6]Rev_SP-12me'!AL109</f>
        <v>0</v>
      </c>
      <c r="F99" s="221">
        <f>'[6]Rev_SP-12me'!AQ109</f>
        <v>542.83856517006461</v>
      </c>
      <c r="G99" s="238">
        <f>'[6]Rev_SP-12me'!O109</f>
        <v>0</v>
      </c>
      <c r="H99" s="248">
        <f>'[6]Rev_SP-12me'!P109</f>
        <v>7.8</v>
      </c>
      <c r="I99" s="238">
        <f>'[6]Rev_SP-12me'!AA109</f>
        <v>2000</v>
      </c>
      <c r="J99" s="17"/>
      <c r="K99" s="221">
        <f>'[6]Rev_SP-12me'!AT109</f>
        <v>0</v>
      </c>
      <c r="L99" s="221">
        <f>'[6]Rev_SP-12me'!AU109</f>
        <v>423.41408083265043</v>
      </c>
      <c r="M99" s="221">
        <f>'[6]Rev_SP-12me'!AW109</f>
        <v>0</v>
      </c>
      <c r="N99" s="17"/>
      <c r="O99" s="222">
        <f t="shared" si="2"/>
        <v>423.41408083265043</v>
      </c>
    </row>
    <row r="100" spans="2:15" x14ac:dyDescent="0.25">
      <c r="B100" s="220" t="s">
        <v>1057</v>
      </c>
      <c r="C100" s="16"/>
      <c r="D100" s="217">
        <f>'[6]Rev_SP-12me'!AJ110</f>
        <v>0</v>
      </c>
      <c r="E100" s="217">
        <f>'[6]Rev_SP-12me'!AL110</f>
        <v>0</v>
      </c>
      <c r="F100" s="217">
        <f>'[6]Rev_SP-12me'!AQ110</f>
        <v>0.26417874434646671</v>
      </c>
      <c r="G100" s="218">
        <f>'[6]Rev_SP-12me'!O110</f>
        <v>0</v>
      </c>
      <c r="H100" s="219">
        <f>'[6]Rev_SP-12me'!P110</f>
        <v>0</v>
      </c>
      <c r="I100" s="218">
        <f>'[6]Rev_SP-12me'!AA110</f>
        <v>8000</v>
      </c>
      <c r="J100" s="17"/>
      <c r="K100" s="217">
        <f>'[6]Rev_SP-12me'!AT110</f>
        <v>0</v>
      </c>
      <c r="L100" s="217">
        <f>'[6]Rev_SP-12me'!AU110</f>
        <v>0.13224909815842573</v>
      </c>
      <c r="M100" s="217">
        <f>'[6]Rev_SP-12me'!AW110</f>
        <v>0</v>
      </c>
      <c r="N100" s="17"/>
      <c r="O100" s="222">
        <f t="shared" si="2"/>
        <v>0.13224909815842573</v>
      </c>
    </row>
    <row r="101" spans="2:15" ht="14.5" x14ac:dyDescent="0.25">
      <c r="B101" s="224" t="s">
        <v>1051</v>
      </c>
      <c r="C101" s="16"/>
      <c r="D101" s="221">
        <f>'[6]Rev_SP-12me'!AJ111</f>
        <v>0</v>
      </c>
      <c r="E101" s="221">
        <f>'[6]Rev_SP-12me'!AL111</f>
        <v>0</v>
      </c>
      <c r="F101" s="221">
        <f>'[6]Rev_SP-12me'!AQ111</f>
        <v>0.14872324278616381</v>
      </c>
      <c r="G101" s="238">
        <f>'[6]Rev_SP-12me'!O111</f>
        <v>260</v>
      </c>
      <c r="H101" s="248">
        <f>'[6]Rev_SP-12me'!P111</f>
        <v>5</v>
      </c>
      <c r="I101" s="238">
        <f>'[6]Rev_SP-12me'!AA111</f>
        <v>2000</v>
      </c>
      <c r="J101" s="17"/>
      <c r="K101" s="221">
        <f>'[6]Rev_SP-12me'!AT111</f>
        <v>0</v>
      </c>
      <c r="L101" s="221">
        <f>'[6]Rev_SP-12me'!AU111</f>
        <v>7.4361621393081903E-2</v>
      </c>
      <c r="M101" s="221">
        <f>'[6]Rev_SP-12me'!AW111</f>
        <v>0</v>
      </c>
      <c r="N101" s="17"/>
      <c r="O101" s="222">
        <f t="shared" si="2"/>
        <v>7.4361621393081903E-2</v>
      </c>
    </row>
    <row r="102" spans="2:15" ht="14.5" x14ac:dyDescent="0.25">
      <c r="B102" s="224" t="s">
        <v>1052</v>
      </c>
      <c r="C102" s="16"/>
      <c r="D102" s="221">
        <f>'[6]Rev_SP-12me'!AJ112</f>
        <v>0</v>
      </c>
      <c r="E102" s="221">
        <f>'[6]Rev_SP-12me'!AL112</f>
        <v>0</v>
      </c>
      <c r="F102" s="221">
        <f>'[6]Rev_SP-12me'!AQ112</f>
        <v>2.9448867738970316E-2</v>
      </c>
      <c r="G102" s="238">
        <f>'[6]Rev_SP-12me'!O112</f>
        <v>0</v>
      </c>
      <c r="H102" s="248">
        <f>'[6]Rev_SP-12me'!P112</f>
        <v>6</v>
      </c>
      <c r="I102" s="238">
        <f>'[6]Rev_SP-12me'!AA112</f>
        <v>2000</v>
      </c>
      <c r="J102" s="17"/>
      <c r="K102" s="221">
        <f>'[6]Rev_SP-12me'!AT112</f>
        <v>0</v>
      </c>
      <c r="L102" s="221">
        <f>'[6]Rev_SP-12me'!AU112</f>
        <v>1.766932064338219E-2</v>
      </c>
      <c r="M102" s="221">
        <f>'[6]Rev_SP-12me'!AW112</f>
        <v>0</v>
      </c>
      <c r="N102" s="17"/>
      <c r="O102" s="222">
        <f t="shared" si="2"/>
        <v>1.766932064338219E-2</v>
      </c>
    </row>
    <row r="103" spans="2:15" ht="14.5" x14ac:dyDescent="0.25">
      <c r="B103" s="224" t="s">
        <v>1053</v>
      </c>
      <c r="C103" s="16"/>
      <c r="D103" s="221">
        <f>'[6]Rev_SP-12me'!AJ113</f>
        <v>0</v>
      </c>
      <c r="E103" s="221">
        <f>'[6]Rev_SP-12me'!AL113</f>
        <v>0</v>
      </c>
      <c r="F103" s="221">
        <f>'[6]Rev_SP-12me'!AQ113</f>
        <v>2.9077512967143039E-2</v>
      </c>
      <c r="G103" s="238">
        <f>'[6]Rev_SP-12me'!O113</f>
        <v>0</v>
      </c>
      <c r="H103" s="248">
        <f>'[6]Rev_SP-12me'!P113</f>
        <v>6</v>
      </c>
      <c r="I103" s="238">
        <f>'[6]Rev_SP-12me'!AA113</f>
        <v>2000</v>
      </c>
      <c r="J103" s="17"/>
      <c r="K103" s="221">
        <f>'[6]Rev_SP-12me'!AT113</f>
        <v>0</v>
      </c>
      <c r="L103" s="221">
        <f>'[6]Rev_SP-12me'!AU113</f>
        <v>1.7446507780285826E-2</v>
      </c>
      <c r="M103" s="221">
        <f>'[6]Rev_SP-12me'!AW113</f>
        <v>0</v>
      </c>
      <c r="N103" s="17"/>
      <c r="O103" s="222">
        <f t="shared" si="2"/>
        <v>1.7446507780285826E-2</v>
      </c>
    </row>
    <row r="104" spans="2:15" ht="14.5" x14ac:dyDescent="0.25">
      <c r="B104" s="224" t="s">
        <v>1054</v>
      </c>
      <c r="C104" s="16"/>
      <c r="D104" s="221">
        <f>'[6]Rev_SP-12me'!AJ114</f>
        <v>0</v>
      </c>
      <c r="E104" s="221">
        <f>'[6]Rev_SP-12me'!AL114</f>
        <v>0</v>
      </c>
      <c r="F104" s="221">
        <f>'[6]Rev_SP-12me'!AQ114</f>
        <v>5.6929120854189538E-2</v>
      </c>
      <c r="G104" s="238">
        <f>'[6]Rev_SP-12me'!O114</f>
        <v>0</v>
      </c>
      <c r="H104" s="248">
        <f>'[6]Rev_SP-12me'!P114</f>
        <v>4</v>
      </c>
      <c r="I104" s="238">
        <f>'[6]Rev_SP-12me'!AA114</f>
        <v>2000</v>
      </c>
      <c r="J104" s="17"/>
      <c r="K104" s="221">
        <f>'[6]Rev_SP-12me'!AT114</f>
        <v>0</v>
      </c>
      <c r="L104" s="221">
        <f>'[6]Rev_SP-12me'!AU114</f>
        <v>2.2771648341675815E-2</v>
      </c>
      <c r="M104" s="221">
        <f>'[6]Rev_SP-12me'!AW114</f>
        <v>0</v>
      </c>
      <c r="N104" s="17"/>
      <c r="O104" s="222">
        <f t="shared" si="2"/>
        <v>2.2771648341675815E-2</v>
      </c>
    </row>
    <row r="105" spans="2:15" x14ac:dyDescent="0.25">
      <c r="B105" s="220" t="s">
        <v>1058</v>
      </c>
      <c r="C105" s="16"/>
      <c r="D105" s="217">
        <f>'[6]Rev_SP-12me'!AJ115</f>
        <v>11.916666666666666</v>
      </c>
      <c r="E105" s="217">
        <f>'[6]Rev_SP-12me'!AL115</f>
        <v>1.4032114183764495</v>
      </c>
      <c r="F105" s="217">
        <f>'[6]Rev_SP-12me'!AQ115</f>
        <v>5.27</v>
      </c>
      <c r="G105" s="218">
        <f>'[6]Rev_SP-12me'!O115</f>
        <v>0</v>
      </c>
      <c r="H105" s="219">
        <f>'[6]Rev_SP-12me'!P115</f>
        <v>0</v>
      </c>
      <c r="I105" s="218">
        <f>'[6]Rev_SP-12me'!AA115</f>
        <v>0</v>
      </c>
      <c r="J105" s="17"/>
      <c r="K105" s="217">
        <f>'[6]Rev_SP-12me'!AT115</f>
        <v>0.63986440677966105</v>
      </c>
      <c r="L105" s="217">
        <f>'[6]Rev_SP-12me'!AU115</f>
        <v>3.9753184036397911</v>
      </c>
      <c r="M105" s="217">
        <f>'[6]Rev_SP-12me'!AW115</f>
        <v>2.8037446127725848E-2</v>
      </c>
      <c r="N105" s="17"/>
      <c r="O105" s="222">
        <f t="shared" si="2"/>
        <v>4.6432202565471785</v>
      </c>
    </row>
    <row r="106" spans="2:15" ht="14.5" x14ac:dyDescent="0.25">
      <c r="B106" s="224" t="s">
        <v>1051</v>
      </c>
      <c r="C106" s="16"/>
      <c r="D106" s="221">
        <f>'[6]Rev_SP-12me'!AJ116</f>
        <v>11.916666666666666</v>
      </c>
      <c r="E106" s="221">
        <f>'[6]Rev_SP-12me'!AL116</f>
        <v>1.4032114183764495</v>
      </c>
      <c r="F106" s="221">
        <f>'[6]Rev_SP-12me'!AQ116</f>
        <v>1.4242302780358085</v>
      </c>
      <c r="G106" s="238">
        <f>'[6]Rev_SP-12me'!O116</f>
        <v>475</v>
      </c>
      <c r="H106" s="248">
        <f>'[6]Rev_SP-12me'!P116</f>
        <v>8.5</v>
      </c>
      <c r="I106" s="238">
        <f>'[6]Rev_SP-12me'!AA116</f>
        <v>2000</v>
      </c>
      <c r="J106" s="17"/>
      <c r="K106" s="221">
        <f>'[6]Rev_SP-12me'!AT116</f>
        <v>0.63986440677966105</v>
      </c>
      <c r="L106" s="221">
        <f>'[6]Rev_SP-12me'!AU116</f>
        <v>1.2105957363304372</v>
      </c>
      <c r="M106" s="221">
        <f>'[6]Rev_SP-12me'!AW116</f>
        <v>2.8037446127725848E-2</v>
      </c>
      <c r="N106" s="17"/>
      <c r="O106" s="222">
        <f t="shared" ref="O106:O124" si="3">SUM(K106:N106)</f>
        <v>1.878497589237824</v>
      </c>
    </row>
    <row r="107" spans="2:15" ht="14.5" x14ac:dyDescent="0.25">
      <c r="B107" s="224" t="s">
        <v>1052</v>
      </c>
      <c r="C107" s="16"/>
      <c r="D107" s="221">
        <f>'[6]Rev_SP-12me'!AJ117</f>
        <v>0</v>
      </c>
      <c r="E107" s="221">
        <f>'[6]Rev_SP-12me'!AL117</f>
        <v>0</v>
      </c>
      <c r="F107" s="221">
        <f>'[6]Rev_SP-12me'!AQ117</f>
        <v>1.1948504303824949</v>
      </c>
      <c r="G107" s="238">
        <f>'[6]Rev_SP-12me'!O117</f>
        <v>0</v>
      </c>
      <c r="H107" s="248">
        <f>'[6]Rev_SP-12me'!P117</f>
        <v>9.5</v>
      </c>
      <c r="I107" s="238">
        <f>'[6]Rev_SP-12me'!AA117</f>
        <v>2000</v>
      </c>
      <c r="J107" s="17"/>
      <c r="K107" s="221">
        <f>'[6]Rev_SP-12me'!AT117</f>
        <v>0</v>
      </c>
      <c r="L107" s="221">
        <f>'[6]Rev_SP-12me'!AU117</f>
        <v>1.1351079088633702</v>
      </c>
      <c r="M107" s="221">
        <f>'[6]Rev_SP-12me'!AW117</f>
        <v>0</v>
      </c>
      <c r="N107" s="17"/>
      <c r="O107" s="222">
        <f t="shared" si="3"/>
        <v>1.1351079088633702</v>
      </c>
    </row>
    <row r="108" spans="2:15" ht="14.5" x14ac:dyDescent="0.25">
      <c r="B108" s="224" t="s">
        <v>1053</v>
      </c>
      <c r="C108" s="16"/>
      <c r="D108" s="221">
        <f>'[6]Rev_SP-12me'!AJ118</f>
        <v>0</v>
      </c>
      <c r="E108" s="221">
        <f>'[6]Rev_SP-12me'!AL118</f>
        <v>0</v>
      </c>
      <c r="F108" s="221">
        <f>'[6]Rev_SP-12me'!AQ118</f>
        <v>0.62677854901981522</v>
      </c>
      <c r="G108" s="238">
        <f>'[6]Rev_SP-12me'!O118</f>
        <v>0</v>
      </c>
      <c r="H108" s="248">
        <f>'[6]Rev_SP-12me'!P118</f>
        <v>9.5</v>
      </c>
      <c r="I108" s="238">
        <f>'[6]Rev_SP-12me'!AA118</f>
        <v>2000</v>
      </c>
      <c r="J108" s="17"/>
      <c r="K108" s="221">
        <f>'[6]Rev_SP-12me'!AT118</f>
        <v>0</v>
      </c>
      <c r="L108" s="221">
        <f>'[6]Rev_SP-12me'!AU118</f>
        <v>1.0725848397073674</v>
      </c>
      <c r="M108" s="221">
        <f>'[6]Rev_SP-12me'!AW118</f>
        <v>0</v>
      </c>
      <c r="N108" s="17"/>
      <c r="O108" s="222">
        <f t="shared" si="3"/>
        <v>1.0725848397073674</v>
      </c>
    </row>
    <row r="109" spans="2:15" ht="14.5" x14ac:dyDescent="0.25">
      <c r="B109" s="224" t="s">
        <v>1054</v>
      </c>
      <c r="C109" s="16"/>
      <c r="D109" s="221">
        <f>'[6]Rev_SP-12me'!AJ119</f>
        <v>0</v>
      </c>
      <c r="E109" s="221">
        <f>'[6]Rev_SP-12me'!AL119</f>
        <v>0</v>
      </c>
      <c r="F109" s="221">
        <f>'[6]Rev_SP-12me'!AQ119</f>
        <v>2.0241407425618809</v>
      </c>
      <c r="G109" s="238">
        <f>'[6]Rev_SP-12me'!O119</f>
        <v>0</v>
      </c>
      <c r="H109" s="248">
        <f>'[6]Rev_SP-12me'!P119</f>
        <v>7.5</v>
      </c>
      <c r="I109" s="238">
        <f>'[6]Rev_SP-12me'!AA119</f>
        <v>2000</v>
      </c>
      <c r="J109" s="17"/>
      <c r="K109" s="221">
        <f>'[6]Rev_SP-12me'!AT119</f>
        <v>0</v>
      </c>
      <c r="L109" s="221">
        <f>'[6]Rev_SP-12me'!AU119</f>
        <v>0.55702991873861629</v>
      </c>
      <c r="M109" s="221">
        <f>'[6]Rev_SP-12me'!AW119</f>
        <v>0</v>
      </c>
      <c r="N109" s="17"/>
      <c r="O109" s="222">
        <f t="shared" si="3"/>
        <v>0.55702991873861629</v>
      </c>
    </row>
    <row r="110" spans="2:15" x14ac:dyDescent="0.25">
      <c r="B110" s="220" t="s">
        <v>1059</v>
      </c>
      <c r="C110" s="16"/>
      <c r="D110" s="217">
        <f>'[6]Rev_SP-12me'!AJ120</f>
        <v>134.72297297297297</v>
      </c>
      <c r="E110" s="217">
        <f>'[6]Rev_SP-12me'!AL120</f>
        <v>51.51081935838603</v>
      </c>
      <c r="F110" s="217">
        <f>'[6]Rev_SP-12me'!AQ120</f>
        <v>77.047512954499979</v>
      </c>
      <c r="G110" s="218">
        <f>'[6]Rev_SP-12me'!O120</f>
        <v>0</v>
      </c>
      <c r="H110" s="219">
        <f>'[6]Rev_SP-12me'!P120</f>
        <v>0</v>
      </c>
      <c r="I110" s="218">
        <f>'[6]Rev_SP-12me'!AA120</f>
        <v>0</v>
      </c>
      <c r="J110" s="17"/>
      <c r="K110" s="217">
        <f>'[6]Rev_SP-12me'!AT120</f>
        <v>8.1451483110447906</v>
      </c>
      <c r="L110" s="217">
        <f>'[6]Rev_SP-12me'!AU120</f>
        <v>48.539933161334986</v>
      </c>
      <c r="M110" s="217">
        <f>'[6]Rev_SP-12me'!AW120</f>
        <v>0.32029566085464645</v>
      </c>
      <c r="N110" s="17"/>
      <c r="O110" s="222">
        <f t="shared" si="3"/>
        <v>57.005377133234425</v>
      </c>
    </row>
    <row r="111" spans="2:15" ht="14.5" x14ac:dyDescent="0.25">
      <c r="B111" s="224" t="s">
        <v>1060</v>
      </c>
      <c r="C111" s="16"/>
      <c r="D111" s="221">
        <f>'[6]Rev_SP-12me'!AJ121</f>
        <v>134.72297297297297</v>
      </c>
      <c r="E111" s="221">
        <f>'[6]Rev_SP-12me'!AL121</f>
        <v>51.51081935838603</v>
      </c>
      <c r="F111" s="221">
        <f>'[6]Rev_SP-12me'!AQ121</f>
        <v>77.047512954499979</v>
      </c>
      <c r="G111" s="238">
        <f>'[6]Rev_SP-12me'!O121</f>
        <v>275</v>
      </c>
      <c r="H111" s="248">
        <f>'[6]Rev_SP-12me'!P121</f>
        <v>6.3</v>
      </c>
      <c r="I111" s="238">
        <f>'[6]Rev_SP-12me'!AA121</f>
        <v>2000</v>
      </c>
      <c r="J111" s="17"/>
      <c r="K111" s="221">
        <f>'[6]Rev_SP-12me'!AT121</f>
        <v>8.1451483110447906</v>
      </c>
      <c r="L111" s="221">
        <f>'[6]Rev_SP-12me'!AU121</f>
        <v>48.539933161334986</v>
      </c>
      <c r="M111" s="221">
        <f>'[6]Rev_SP-12me'!AW121</f>
        <v>0.32029566085464645</v>
      </c>
      <c r="N111" s="17"/>
      <c r="O111" s="222">
        <f t="shared" si="3"/>
        <v>57.005377133234425</v>
      </c>
    </row>
    <row r="112" spans="2:15" x14ac:dyDescent="0.25">
      <c r="B112" s="220" t="s">
        <v>1061</v>
      </c>
      <c r="C112" s="16"/>
      <c r="D112" s="217">
        <f>'[6]Rev_SP-12me'!AJ132</f>
        <v>123</v>
      </c>
      <c r="E112" s="217">
        <f>'[6]Rev_SP-12me'!AL132</f>
        <v>40.310427284454505</v>
      </c>
      <c r="F112" s="217">
        <f>'[6]Rev_SP-12me'!AQ132</f>
        <v>146.4724870455</v>
      </c>
      <c r="G112" s="218">
        <f>'[6]Rev_SP-12me'!O132</f>
        <v>0</v>
      </c>
      <c r="H112" s="219">
        <f>'[6]Rev_SP-12me'!P132</f>
        <v>0</v>
      </c>
      <c r="I112" s="218">
        <f>'[6]Rev_SP-12me'!AA132</f>
        <v>0</v>
      </c>
      <c r="J112" s="17"/>
      <c r="K112" s="217">
        <f>'[6]Rev_SP-12me'!AT132</f>
        <v>0</v>
      </c>
      <c r="L112" s="217">
        <f>'[6]Rev_SP-12me'!AU132</f>
        <v>89.348217097754997</v>
      </c>
      <c r="M112" s="217">
        <f>'[6]Rev_SP-12me'!AW132</f>
        <v>0.29242500678058003</v>
      </c>
      <c r="N112" s="17"/>
      <c r="O112" s="222">
        <f t="shared" si="3"/>
        <v>89.640642104535573</v>
      </c>
    </row>
    <row r="113" spans="2:15" ht="14.5" x14ac:dyDescent="0.25">
      <c r="B113" s="224" t="s">
        <v>197</v>
      </c>
      <c r="C113" s="16"/>
      <c r="D113" s="221">
        <f>'[6]Rev_SP-12me'!AJ133</f>
        <v>123</v>
      </c>
      <c r="E113" s="221">
        <f>'[6]Rev_SP-12me'!AL133</f>
        <v>40.310427284454505</v>
      </c>
      <c r="F113" s="221">
        <f>'[6]Rev_SP-12me'!AQ133</f>
        <v>146.4724870455</v>
      </c>
      <c r="G113" s="238">
        <f>'[6]Rev_SP-12me'!O133</f>
        <v>0</v>
      </c>
      <c r="H113" s="248">
        <f>'[6]Rev_SP-12me'!P133</f>
        <v>6.1</v>
      </c>
      <c r="I113" s="238">
        <f>'[6]Rev_SP-12me'!AA133</f>
        <v>2000</v>
      </c>
      <c r="J113" s="17"/>
      <c r="K113" s="221">
        <f>'[6]Rev_SP-12me'!AT133</f>
        <v>0</v>
      </c>
      <c r="L113" s="221">
        <f>'[6]Rev_SP-12me'!AU133</f>
        <v>89.348217097754997</v>
      </c>
      <c r="M113" s="221">
        <f>'[6]Rev_SP-12me'!AW133</f>
        <v>0.29242500678058003</v>
      </c>
      <c r="N113" s="17"/>
      <c r="O113" s="222">
        <f t="shared" si="3"/>
        <v>89.640642104535573</v>
      </c>
    </row>
    <row r="114" spans="2:15" ht="14.5" x14ac:dyDescent="0.25">
      <c r="B114" s="224" t="s">
        <v>1062</v>
      </c>
      <c r="C114" s="16"/>
      <c r="D114" s="221">
        <f>'[6]Rev_SP-12me'!AJ134</f>
        <v>0</v>
      </c>
      <c r="E114" s="221">
        <f>'[6]Rev_SP-12me'!AL134</f>
        <v>0</v>
      </c>
      <c r="F114" s="221">
        <f>'[6]Rev_SP-12me'!AQ134</f>
        <v>0</v>
      </c>
      <c r="G114" s="238">
        <f>'[6]Rev_SP-12me'!O134</f>
        <v>0</v>
      </c>
      <c r="H114" s="248">
        <f>'[6]Rev_SP-12me'!P134</f>
        <v>0</v>
      </c>
      <c r="I114" s="238">
        <f>'[6]Rev_SP-12me'!AA134</f>
        <v>2000</v>
      </c>
      <c r="J114" s="17"/>
      <c r="K114" s="221">
        <f>'[6]Rev_SP-12me'!AT134</f>
        <v>0</v>
      </c>
      <c r="L114" s="221">
        <f>'[6]Rev_SP-12me'!AU134</f>
        <v>0</v>
      </c>
      <c r="M114" s="221">
        <f>'[6]Rev_SP-12me'!AW134</f>
        <v>0</v>
      </c>
      <c r="N114" s="17"/>
      <c r="O114" s="222">
        <f t="shared" si="3"/>
        <v>0</v>
      </c>
    </row>
    <row r="115" spans="2:15" x14ac:dyDescent="0.25">
      <c r="B115" s="220" t="s">
        <v>1063</v>
      </c>
      <c r="C115" s="16"/>
      <c r="D115" s="217">
        <f>'[6]Rev_SP-12me'!AJ122</f>
        <v>0</v>
      </c>
      <c r="E115" s="217">
        <f>'[6]Rev_SP-12me'!AL122</f>
        <v>0</v>
      </c>
      <c r="F115" s="217">
        <f>'[6]Rev_SP-12me'!AQ122</f>
        <v>0</v>
      </c>
      <c r="G115" s="218">
        <f>'[6]Rev_SP-12me'!O122</f>
        <v>0</v>
      </c>
      <c r="H115" s="219">
        <f>'[6]Rev_SP-12me'!P122</f>
        <v>0</v>
      </c>
      <c r="I115" s="218">
        <f>'[6]Rev_SP-12me'!AA122</f>
        <v>0</v>
      </c>
      <c r="J115" s="17"/>
      <c r="K115" s="217">
        <f>'[6]Rev_SP-12me'!AT122</f>
        <v>0</v>
      </c>
      <c r="L115" s="217">
        <f>'[6]Rev_SP-12me'!AU122</f>
        <v>0</v>
      </c>
      <c r="M115" s="217">
        <f>'[6]Rev_SP-12me'!AW122</f>
        <v>0</v>
      </c>
      <c r="N115" s="17"/>
      <c r="O115" s="222">
        <f t="shared" si="3"/>
        <v>0</v>
      </c>
    </row>
    <row r="116" spans="2:15" x14ac:dyDescent="0.25">
      <c r="B116" s="220" t="s">
        <v>1064</v>
      </c>
      <c r="C116" s="16"/>
      <c r="D116" s="217">
        <f>'[6]Rev_SP-12me'!AJ123</f>
        <v>0</v>
      </c>
      <c r="E116" s="217">
        <f>'[6]Rev_SP-12me'!AL123</f>
        <v>0</v>
      </c>
      <c r="F116" s="217">
        <f>'[6]Rev_SP-12me'!AQ123</f>
        <v>0</v>
      </c>
      <c r="G116" s="218">
        <f>'[6]Rev_SP-12me'!O123</f>
        <v>0</v>
      </c>
      <c r="H116" s="219">
        <f>'[6]Rev_SP-12me'!P123</f>
        <v>0</v>
      </c>
      <c r="I116" s="218">
        <f>'[6]Rev_SP-12me'!AA123</f>
        <v>0</v>
      </c>
      <c r="J116" s="17"/>
      <c r="K116" s="217">
        <f>'[6]Rev_SP-12me'!AT123</f>
        <v>0</v>
      </c>
      <c r="L116" s="217">
        <f>'[6]Rev_SP-12me'!AU123</f>
        <v>0</v>
      </c>
      <c r="M116" s="217">
        <f>'[6]Rev_SP-12me'!AW123</f>
        <v>0</v>
      </c>
      <c r="N116" s="17"/>
      <c r="O116" s="222">
        <f t="shared" si="3"/>
        <v>0</v>
      </c>
    </row>
    <row r="117" spans="2:15" x14ac:dyDescent="0.25">
      <c r="B117" s="220" t="s">
        <v>856</v>
      </c>
      <c r="C117" s="16"/>
      <c r="D117" s="217">
        <f>'[6]Rev_SP-12me'!AJ124</f>
        <v>230.09302325581393</v>
      </c>
      <c r="E117" s="217">
        <f>'[6]Rev_SP-12me'!AL124</f>
        <v>98.017351997666964</v>
      </c>
      <c r="F117" s="217">
        <f>'[6]Rev_SP-12me'!AQ124</f>
        <v>222.64000000000001</v>
      </c>
      <c r="G117" s="218">
        <f>'[6]Rev_SP-12me'!O124</f>
        <v>260</v>
      </c>
      <c r="H117" s="219">
        <f>'[6]Rev_SP-12me'!P124</f>
        <v>7.3</v>
      </c>
      <c r="I117" s="218">
        <f>'[6]Rev_SP-12me'!AA124</f>
        <v>2000</v>
      </c>
      <c r="J117" s="17"/>
      <c r="K117" s="217">
        <f>'[6]Rev_SP-12me'!AT124</f>
        <v>24.465131058617672</v>
      </c>
      <c r="L117" s="217">
        <f>'[6]Rev_SP-12me'!AU124</f>
        <v>162.52720000000002</v>
      </c>
      <c r="M117" s="217">
        <f>'[6]Rev_SP-12me'!AW124</f>
        <v>0.53018920800989988</v>
      </c>
      <c r="N117" s="17"/>
      <c r="O117" s="222">
        <f t="shared" si="3"/>
        <v>187.52252026662759</v>
      </c>
    </row>
    <row r="118" spans="2:15" x14ac:dyDescent="0.25">
      <c r="B118" s="220" t="s">
        <v>1065</v>
      </c>
      <c r="C118" s="16"/>
      <c r="D118" s="217">
        <f>'[6]Rev_SP-12me'!AJ125</f>
        <v>533.18699186991876</v>
      </c>
      <c r="E118" s="217">
        <f>'[6]Rev_SP-12me'!AL125</f>
        <v>114.09164653951862</v>
      </c>
      <c r="F118" s="217">
        <f>'[6]Rev_SP-12me'!AQ125</f>
        <v>169.72000000000003</v>
      </c>
      <c r="G118" s="218">
        <f>'[6]Rev_SP-12me'!O125</f>
        <v>500</v>
      </c>
      <c r="H118" s="219">
        <f>'[6]Rev_SP-12me'!P125</f>
        <v>11.8</v>
      </c>
      <c r="I118" s="218">
        <f>'[6]Rev_SP-12me'!AA125</f>
        <v>2000</v>
      </c>
      <c r="J118" s="17"/>
      <c r="K118" s="217">
        <f>'[6]Rev_SP-12me'!AT125</f>
        <v>54.763990338968952</v>
      </c>
      <c r="L118" s="217">
        <f>'[6]Rev_SP-12me'!AU125</f>
        <v>200.26960000000003</v>
      </c>
      <c r="M118" s="217">
        <f>'[6]Rev_SP-12me'!AW125</f>
        <v>1.2491809523809521</v>
      </c>
      <c r="N118" s="17"/>
      <c r="O118" s="222">
        <f t="shared" si="3"/>
        <v>256.28277129134989</v>
      </c>
    </row>
    <row r="119" spans="2:15" x14ac:dyDescent="0.25">
      <c r="B119" s="220" t="s">
        <v>1066</v>
      </c>
      <c r="C119" s="16"/>
      <c r="D119" s="217">
        <f>'[6]Rev_SP-12me'!AJ126</f>
        <v>0</v>
      </c>
      <c r="E119" s="217">
        <f>'[6]Rev_SP-12me'!AL126</f>
        <v>0</v>
      </c>
      <c r="F119" s="217">
        <f>'[6]Rev_SP-12me'!AQ126</f>
        <v>0</v>
      </c>
      <c r="G119" s="218">
        <f>'[6]Rev_SP-12me'!O126</f>
        <v>0</v>
      </c>
      <c r="H119" s="219">
        <f>'[6]Rev_SP-12me'!P126</f>
        <v>4.84</v>
      </c>
      <c r="I119" s="218">
        <f>'[6]Rev_SP-12me'!AA126</f>
        <v>2000</v>
      </c>
      <c r="J119" s="17"/>
      <c r="K119" s="217">
        <f>'[6]Rev_SP-12me'!AT126</f>
        <v>0</v>
      </c>
      <c r="L119" s="217">
        <f>'[6]Rev_SP-12me'!AU126</f>
        <v>0</v>
      </c>
      <c r="M119" s="217">
        <f>'[6]Rev_SP-12me'!AW126</f>
        <v>0</v>
      </c>
      <c r="N119" s="17"/>
      <c r="O119" s="222">
        <f t="shared" si="3"/>
        <v>0</v>
      </c>
    </row>
    <row r="120" spans="2:15" x14ac:dyDescent="0.25">
      <c r="B120" s="220" t="s">
        <v>1067</v>
      </c>
      <c r="C120" s="16"/>
      <c r="D120" s="217">
        <f>'[6]Rev_SP-12me'!AJ127</f>
        <v>3</v>
      </c>
      <c r="E120" s="217">
        <f>'[6]Rev_SP-12me'!AL127</f>
        <v>3</v>
      </c>
      <c r="F120" s="217">
        <f>'[6]Rev_SP-12me'!AQ127</f>
        <v>6.71</v>
      </c>
      <c r="G120" s="218">
        <f>'[6]Rev_SP-12me'!O127</f>
        <v>100</v>
      </c>
      <c r="H120" s="219">
        <f>'[6]Rev_SP-12me'!P127</f>
        <v>6</v>
      </c>
      <c r="I120" s="218">
        <f>'[6]Rev_SP-12me'!AA127</f>
        <v>2000</v>
      </c>
      <c r="J120" s="17"/>
      <c r="K120" s="217">
        <f>'[6]Rev_SP-12me'!AT127</f>
        <v>0.28799999999999998</v>
      </c>
      <c r="L120" s="217">
        <f>'[6]Rev_SP-12me'!AU127</f>
        <v>4.0259999999999998</v>
      </c>
      <c r="M120" s="217">
        <f>'[6]Rev_SP-12me'!AW127</f>
        <v>9.7028571428571422E-2</v>
      </c>
      <c r="N120" s="17"/>
      <c r="O120" s="222">
        <f t="shared" si="3"/>
        <v>4.4110285714285711</v>
      </c>
    </row>
    <row r="121" spans="2:15" ht="14.5" x14ac:dyDescent="0.25">
      <c r="B121" s="228" t="s">
        <v>1051</v>
      </c>
      <c r="C121" s="16"/>
      <c r="D121" s="221">
        <f>'[6]Rev_SP-12me'!AJ128</f>
        <v>3</v>
      </c>
      <c r="E121" s="221">
        <f>'[6]Rev_SP-12me'!AL128</f>
        <v>3</v>
      </c>
      <c r="F121" s="221">
        <f>'[6]Rev_SP-12me'!AQ128</f>
        <v>6.71</v>
      </c>
      <c r="G121" s="238">
        <f>'[6]Rev_SP-12me'!O128</f>
        <v>100</v>
      </c>
      <c r="H121" s="248">
        <f>'[6]Rev_SP-12me'!P128</f>
        <v>6</v>
      </c>
      <c r="I121" s="238">
        <f>'[6]Rev_SP-12me'!AA128</f>
        <v>2000</v>
      </c>
      <c r="J121" s="17"/>
      <c r="K121" s="221">
        <f>'[6]Rev_SP-12me'!AT128</f>
        <v>0.28799999999999998</v>
      </c>
      <c r="L121" s="221">
        <f>'[6]Rev_SP-12me'!AU128</f>
        <v>4.0259999999999998</v>
      </c>
      <c r="M121" s="221">
        <f>'[6]Rev_SP-12me'!AW128</f>
        <v>7.0285714285714274E-3</v>
      </c>
      <c r="N121" s="17"/>
      <c r="O121" s="222">
        <f t="shared" si="3"/>
        <v>4.3210285714285712</v>
      </c>
    </row>
    <row r="122" spans="2:15" ht="14.5" x14ac:dyDescent="0.25">
      <c r="B122" s="228" t="s">
        <v>1052</v>
      </c>
      <c r="C122" s="16"/>
      <c r="D122" s="221">
        <f>'[6]Rev_SP-12me'!AJ129</f>
        <v>0</v>
      </c>
      <c r="E122" s="221">
        <f>'[6]Rev_SP-12me'!AL129</f>
        <v>0</v>
      </c>
      <c r="F122" s="221">
        <f>'[6]Rev_SP-12me'!AQ129</f>
        <v>0</v>
      </c>
      <c r="G122" s="238">
        <f>'[6]Rev_SP-12me'!O129</f>
        <v>0</v>
      </c>
      <c r="H122" s="248">
        <f>'[6]Rev_SP-12me'!P129</f>
        <v>7</v>
      </c>
      <c r="I122" s="238">
        <f>'[6]Rev_SP-12me'!AA129</f>
        <v>2000</v>
      </c>
      <c r="J122" s="17"/>
      <c r="K122" s="221">
        <f>'[6]Rev_SP-12me'!AT129</f>
        <v>0</v>
      </c>
      <c r="L122" s="221">
        <f>'[6]Rev_SP-12me'!AU129</f>
        <v>0</v>
      </c>
      <c r="M122" s="221">
        <f>'[6]Rev_SP-12me'!AW129</f>
        <v>0.03</v>
      </c>
      <c r="N122" s="17"/>
      <c r="O122" s="222">
        <f t="shared" si="3"/>
        <v>0.03</v>
      </c>
    </row>
    <row r="123" spans="2:15" ht="14.5" x14ac:dyDescent="0.25">
      <c r="B123" s="228" t="s">
        <v>1053</v>
      </c>
      <c r="C123" s="16"/>
      <c r="D123" s="221">
        <f>'[6]Rev_SP-12me'!AJ130</f>
        <v>0</v>
      </c>
      <c r="E123" s="221">
        <f>'[6]Rev_SP-12me'!AL130</f>
        <v>0</v>
      </c>
      <c r="F123" s="221">
        <f>'[6]Rev_SP-12me'!AQ130</f>
        <v>0</v>
      </c>
      <c r="G123" s="238">
        <f>'[6]Rev_SP-12me'!O130</f>
        <v>0</v>
      </c>
      <c r="H123" s="248">
        <f>'[6]Rev_SP-12me'!P130</f>
        <v>7</v>
      </c>
      <c r="I123" s="238">
        <f>'[6]Rev_SP-12me'!AA130</f>
        <v>2000</v>
      </c>
      <c r="J123" s="17"/>
      <c r="K123" s="221">
        <f>'[6]Rev_SP-12me'!AT130</f>
        <v>0</v>
      </c>
      <c r="L123" s="221">
        <f>'[6]Rev_SP-12me'!AU130</f>
        <v>0</v>
      </c>
      <c r="M123" s="221">
        <f>'[6]Rev_SP-12me'!AW130</f>
        <v>0.03</v>
      </c>
      <c r="N123" s="17"/>
      <c r="O123" s="222">
        <f t="shared" si="3"/>
        <v>0.03</v>
      </c>
    </row>
    <row r="124" spans="2:15" ht="14.5" x14ac:dyDescent="0.25">
      <c r="B124" s="228" t="s">
        <v>1054</v>
      </c>
      <c r="C124" s="16"/>
      <c r="D124" s="221">
        <f>'[6]Rev_SP-12me'!AJ131</f>
        <v>0</v>
      </c>
      <c r="E124" s="221">
        <f>'[6]Rev_SP-12me'!AL131</f>
        <v>0</v>
      </c>
      <c r="F124" s="221">
        <f>'[6]Rev_SP-12me'!AQ131</f>
        <v>0</v>
      </c>
      <c r="G124" s="238">
        <f>'[6]Rev_SP-12me'!O131</f>
        <v>0</v>
      </c>
      <c r="H124" s="248">
        <f>'[6]Rev_SP-12me'!P131</f>
        <v>5</v>
      </c>
      <c r="I124" s="238">
        <f>'[6]Rev_SP-12me'!AA131</f>
        <v>2000</v>
      </c>
      <c r="J124" s="17"/>
      <c r="K124" s="221">
        <f>'[6]Rev_SP-12me'!AT131</f>
        <v>0</v>
      </c>
      <c r="L124" s="221">
        <f>'[6]Rev_SP-12me'!AU131</f>
        <v>0</v>
      </c>
      <c r="M124" s="221">
        <f>'[6]Rev_SP-12me'!AW131</f>
        <v>0.03</v>
      </c>
      <c r="N124" s="17"/>
      <c r="O124" s="222">
        <f t="shared" si="3"/>
        <v>0.03</v>
      </c>
    </row>
    <row r="125" spans="2:15" x14ac:dyDescent="0.25">
      <c r="B125" s="214" t="s">
        <v>1068</v>
      </c>
      <c r="C125" s="16"/>
      <c r="D125" s="212">
        <f>SUM(D74,D89,D94,D95,D100,D105,D110,D112,D115,D116,D117,D118,D119,D120)</f>
        <v>11988.55146398973</v>
      </c>
      <c r="E125" s="212">
        <f>SUM(E74,E89,E94,E95,E100,E105,E110,E112,E115,E116,E117,E118,E119,E120)</f>
        <v>3545.1392809467498</v>
      </c>
      <c r="F125" s="212">
        <f>SUM(F74,F89,F94,F95,F100,F105,F110,F112,F115,F116,F117,F118,F119,F120)</f>
        <v>7453.9102207154074</v>
      </c>
      <c r="G125" s="215"/>
      <c r="H125" s="215"/>
      <c r="I125" s="215"/>
      <c r="J125" s="215"/>
      <c r="K125" s="212">
        <f>SUM(K74,K89,K94,K95,K100,K105,K110,K112,K115,K116,K117,K118,K119,K120)</f>
        <v>1564.2855900182576</v>
      </c>
      <c r="L125" s="212">
        <f>SUM(L74,L89,L94,L95,L100,L105,L110,L112,L115,L116,L117,L118,L119,L120)</f>
        <v>6040.273685441226</v>
      </c>
      <c r="M125" s="212">
        <f>SUM(M74,M89,M94,M95,M100,M105,M110,M112,M115,M116,M117,M118,M119,M120)</f>
        <v>28.12025023592107</v>
      </c>
      <c r="N125" s="212">
        <f>SUM(N74,N89,N94,N95,N100,N105,N110,N112,N115,N116,N117,N118,N119,N120)</f>
        <v>0</v>
      </c>
      <c r="O125" s="234">
        <f>SUM(O74,O89,O94,O95,O100,O105,O110,O112,O115,O116,O117,O118,O119,O120)</f>
        <v>7632.6795256954038</v>
      </c>
    </row>
    <row r="126" spans="2:15" x14ac:dyDescent="0.25">
      <c r="B126" s="16"/>
      <c r="C126" s="16"/>
    </row>
    <row r="127" spans="2:15" x14ac:dyDescent="0.25">
      <c r="B127" s="220" t="s">
        <v>189</v>
      </c>
      <c r="C127" s="16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</row>
    <row r="128" spans="2:15" x14ac:dyDescent="0.25">
      <c r="B128" s="220" t="s">
        <v>1069</v>
      </c>
      <c r="C128" s="16"/>
      <c r="D128" s="217">
        <f>'[6]Rev_SP-12me'!AJ149</f>
        <v>424.29606351306671</v>
      </c>
      <c r="E128" s="217">
        <f>'[6]Rev_SP-12me'!AL149</f>
        <v>1574.66954189788</v>
      </c>
      <c r="F128" s="217">
        <f>F129+F137</f>
        <v>6010.2789121584919</v>
      </c>
      <c r="G128" s="218">
        <f>'[6]Rev_SP-12me'!O149</f>
        <v>0</v>
      </c>
      <c r="H128" s="219">
        <f>'[6]Rev_SP-12me'!P149</f>
        <v>0</v>
      </c>
      <c r="I128" s="218">
        <f>'[6]Rev_SP-12me'!AA149</f>
        <v>0</v>
      </c>
      <c r="J128" s="17"/>
      <c r="K128" s="217">
        <f>'[6]Rev_SP-12me'!AT149</f>
        <v>718.04931110543328</v>
      </c>
      <c r="L128" s="217">
        <f>'[6]Rev_SP-12me'!AU149</f>
        <v>4307.2358987719354</v>
      </c>
      <c r="M128" s="217">
        <f>'[6]Rev_SP-12me'!AW149</f>
        <v>1.7571040538613485</v>
      </c>
      <c r="N128" s="17"/>
      <c r="O128" s="216">
        <f t="shared" ref="O128:O172" si="4">SUM(K128:N128)</f>
        <v>5027.0423139312297</v>
      </c>
    </row>
    <row r="129" spans="2:15" x14ac:dyDescent="0.25">
      <c r="B129" s="237" t="s">
        <v>1070</v>
      </c>
      <c r="C129" s="16"/>
      <c r="D129" s="233">
        <f>'[6]Rev_SP-12me'!AJ150</f>
        <v>419.93218656963302</v>
      </c>
      <c r="E129" s="233">
        <f>'[6]Rev_SP-12me'!AL150</f>
        <v>1574.66954189788</v>
      </c>
      <c r="F129" s="233">
        <f>'[6]Rev_SP-12me'!AQ150</f>
        <v>5981.5582631211637</v>
      </c>
      <c r="G129" s="222">
        <f>'[6]Rev_SP-12me'!O150</f>
        <v>0</v>
      </c>
      <c r="H129" s="202">
        <f>'[6]Rev_SP-12me'!P150</f>
        <v>0</v>
      </c>
      <c r="I129" s="222">
        <f>'[6]Rev_SP-12me'!AA150</f>
        <v>0</v>
      </c>
      <c r="J129" s="17"/>
      <c r="K129" s="233">
        <f>'[6]Rev_SP-12me'!AT150</f>
        <v>718.04931110543328</v>
      </c>
      <c r="L129" s="233">
        <f>'[6]Rev_SP-12me'!AU150</f>
        <v>4286.7898804077613</v>
      </c>
      <c r="M129" s="233">
        <f>'[6]Rev_SP-12me'!AW150</f>
        <v>1.7571040538613485</v>
      </c>
      <c r="N129" s="17"/>
      <c r="O129" s="216">
        <f t="shared" si="4"/>
        <v>5006.5962955670557</v>
      </c>
    </row>
    <row r="130" spans="2:15" ht="14.5" x14ac:dyDescent="0.25">
      <c r="B130" s="224" t="s">
        <v>1037</v>
      </c>
      <c r="C130" s="16"/>
      <c r="D130" s="221">
        <f>'[6]Rev_SP-12me'!AJ151</f>
        <v>418.93218656963302</v>
      </c>
      <c r="E130" s="221">
        <f>'[6]Rev_SP-12me'!AL151</f>
        <v>1574.66954189788</v>
      </c>
      <c r="F130" s="221">
        <f>'[6]Rev_SP-12me'!AQ151</f>
        <v>2130.5961313986081</v>
      </c>
      <c r="G130" s="222">
        <f>'[6]Rev_SP-12me'!O151</f>
        <v>475</v>
      </c>
      <c r="H130" s="202">
        <f>'[6]Rev_SP-12me'!P151</f>
        <v>7.15</v>
      </c>
      <c r="I130" s="222">
        <f>'[6]Rev_SP-12me'!AA151</f>
        <v>3500</v>
      </c>
      <c r="J130" s="17"/>
      <c r="K130" s="221">
        <f>'[6]Rev_SP-12me'!AT151</f>
        <v>718.04931110543328</v>
      </c>
      <c r="L130" s="221">
        <f>'[6]Rev_SP-12me'!AU151</f>
        <v>1523.3762339500049</v>
      </c>
      <c r="M130" s="221">
        <f>'[6]Rev_SP-12me'!AW151</f>
        <v>1.7529398004180812</v>
      </c>
      <c r="N130" s="17"/>
      <c r="O130" s="216">
        <f t="shared" si="4"/>
        <v>2243.1784848558564</v>
      </c>
    </row>
    <row r="131" spans="2:15" ht="14.5" x14ac:dyDescent="0.25">
      <c r="B131" s="224" t="s">
        <v>1071</v>
      </c>
      <c r="C131" s="16"/>
      <c r="D131" s="221">
        <f>'[6]Rev_SP-12me'!AJ152</f>
        <v>0</v>
      </c>
      <c r="E131" s="221">
        <f>'[6]Rev_SP-12me'!AL152</f>
        <v>0</v>
      </c>
      <c r="F131" s="221">
        <f>'[6]Rev_SP-12me'!AQ152</f>
        <v>0.12624105253412254</v>
      </c>
      <c r="G131" s="222">
        <f>'[6]Rev_SP-12me'!O152</f>
        <v>0</v>
      </c>
      <c r="H131" s="202">
        <f>'[6]Rev_SP-12me'!P152</f>
        <v>7.15</v>
      </c>
      <c r="I131" s="222">
        <f>'[6]Rev_SP-12me'!AA152</f>
        <v>3500</v>
      </c>
      <c r="J131" s="17"/>
      <c r="K131" s="221">
        <f>'[6]Rev_SP-12me'!AT152</f>
        <v>0</v>
      </c>
      <c r="L131" s="221">
        <f>'[6]Rev_SP-12me'!AU152</f>
        <v>9.0262352561897616E-2</v>
      </c>
      <c r="M131" s="221">
        <f>'[6]Rev_SP-12me'!AW152</f>
        <v>0</v>
      </c>
      <c r="N131" s="17"/>
      <c r="O131" s="216">
        <f t="shared" si="4"/>
        <v>9.0262352561897616E-2</v>
      </c>
    </row>
    <row r="132" spans="2:15" ht="14.5" x14ac:dyDescent="0.25">
      <c r="B132" s="224" t="s">
        <v>1072</v>
      </c>
      <c r="C132" s="16"/>
      <c r="D132" s="221">
        <f>'[6]Rev_SP-12me'!AJ153</f>
        <v>0</v>
      </c>
      <c r="E132" s="221">
        <f>'[6]Rev_SP-12me'!AL153</f>
        <v>0</v>
      </c>
      <c r="F132" s="221">
        <f>'[6]Rev_SP-12me'!AQ153</f>
        <v>1.8422782671044005</v>
      </c>
      <c r="G132" s="222">
        <f>'[6]Rev_SP-12me'!O153</f>
        <v>0</v>
      </c>
      <c r="H132" s="202">
        <f>'[6]Rev_SP-12me'!P153</f>
        <v>7.3</v>
      </c>
      <c r="I132" s="222">
        <f>'[6]Rev_SP-12me'!AA153</f>
        <v>3500</v>
      </c>
      <c r="J132" s="17"/>
      <c r="K132" s="221">
        <f>'[6]Rev_SP-12me'!AT153</f>
        <v>0</v>
      </c>
      <c r="L132" s="221">
        <f>'[6]Rev_SP-12me'!AU153</f>
        <v>1.3448631349862121</v>
      </c>
      <c r="M132" s="221">
        <f>'[6]Rev_SP-12me'!AW153</f>
        <v>0</v>
      </c>
      <c r="N132" s="17"/>
      <c r="O132" s="216">
        <f t="shared" si="4"/>
        <v>1.3448631349862121</v>
      </c>
    </row>
    <row r="133" spans="2:15" ht="14.5" x14ac:dyDescent="0.25">
      <c r="B133" s="224" t="s">
        <v>1073</v>
      </c>
      <c r="C133" s="16"/>
      <c r="D133" s="221">
        <f>'[6]Rev_SP-12me'!AJ154</f>
        <v>1</v>
      </c>
      <c r="E133" s="221">
        <f>'[6]Rev_SP-12me'!AL154</f>
        <v>0</v>
      </c>
      <c r="F133" s="221">
        <f>'[6]Rev_SP-12me'!AQ154</f>
        <v>2.6712974018241127</v>
      </c>
      <c r="G133" s="222">
        <f>'[6]Rev_SP-12me'!O154</f>
        <v>475</v>
      </c>
      <c r="H133" s="202">
        <f>'[6]Rev_SP-12me'!P154</f>
        <v>7.9</v>
      </c>
      <c r="I133" s="222">
        <f>'[6]Rev_SP-12me'!AA154</f>
        <v>3500</v>
      </c>
      <c r="J133" s="17"/>
      <c r="K133" s="221">
        <f>'[6]Rev_SP-12me'!AT154</f>
        <v>0</v>
      </c>
      <c r="L133" s="221">
        <f>'[6]Rev_SP-12me'!AU154</f>
        <v>2.110324947441049</v>
      </c>
      <c r="M133" s="221">
        <f>'[6]Rev_SP-12me'!AW154</f>
        <v>4.1642534432672707E-3</v>
      </c>
      <c r="N133" s="17"/>
      <c r="O133" s="216">
        <f t="shared" si="4"/>
        <v>2.1144892008843161</v>
      </c>
    </row>
    <row r="134" spans="2:15" ht="14.5" x14ac:dyDescent="0.25">
      <c r="B134" s="228" t="s">
        <v>1052</v>
      </c>
      <c r="C134" s="16"/>
      <c r="D134" s="221">
        <f>'[6]Rev_SP-12me'!AJ155</f>
        <v>0</v>
      </c>
      <c r="E134" s="221">
        <f>'[6]Rev_SP-12me'!AL155</f>
        <v>0</v>
      </c>
      <c r="F134" s="221">
        <f>'[6]Rev_SP-12me'!AQ155</f>
        <v>1020.2706101042745</v>
      </c>
      <c r="G134" s="222">
        <f>'[6]Rev_SP-12me'!O155</f>
        <v>0</v>
      </c>
      <c r="H134" s="202">
        <f>'[6]Rev_SP-12me'!P155</f>
        <v>8.15</v>
      </c>
      <c r="I134" s="222">
        <f>'[6]Rev_SP-12me'!AA155</f>
        <v>3500</v>
      </c>
      <c r="J134" s="17"/>
      <c r="K134" s="221">
        <f>'[6]Rev_SP-12me'!AT155</f>
        <v>0</v>
      </c>
      <c r="L134" s="221">
        <f>'[6]Rev_SP-12me'!AU155</f>
        <v>831.52054723498372</v>
      </c>
      <c r="M134" s="221">
        <f>'[6]Rev_SP-12me'!AW155</f>
        <v>0</v>
      </c>
      <c r="N134" s="17"/>
      <c r="O134" s="216">
        <f t="shared" si="4"/>
        <v>831.52054723498372</v>
      </c>
    </row>
    <row r="135" spans="2:15" ht="14.5" x14ac:dyDescent="0.25">
      <c r="B135" s="228" t="s">
        <v>1053</v>
      </c>
      <c r="C135" s="16"/>
      <c r="D135" s="221">
        <f>'[6]Rev_SP-12me'!AJ156</f>
        <v>0</v>
      </c>
      <c r="E135" s="221">
        <f>'[6]Rev_SP-12me'!AL156</f>
        <v>0</v>
      </c>
      <c r="F135" s="221">
        <f>'[6]Rev_SP-12me'!AQ156</f>
        <v>951.62925138120147</v>
      </c>
      <c r="G135" s="222">
        <f>'[6]Rev_SP-12me'!O156</f>
        <v>0</v>
      </c>
      <c r="H135" s="202">
        <f>'[6]Rev_SP-12me'!P156</f>
        <v>8.15</v>
      </c>
      <c r="I135" s="222">
        <f>'[6]Rev_SP-12me'!AA156</f>
        <v>3500</v>
      </c>
      <c r="J135" s="17"/>
      <c r="K135" s="221">
        <f>'[6]Rev_SP-12me'!AT156</f>
        <v>0</v>
      </c>
      <c r="L135" s="221">
        <f>'[6]Rev_SP-12me'!AU156</f>
        <v>775.57783987567927</v>
      </c>
      <c r="M135" s="221">
        <f>'[6]Rev_SP-12me'!AW156</f>
        <v>0</v>
      </c>
      <c r="N135" s="17"/>
      <c r="O135" s="216">
        <f t="shared" si="4"/>
        <v>775.57783987567927</v>
      </c>
    </row>
    <row r="136" spans="2:15" ht="14.5" x14ac:dyDescent="0.25">
      <c r="B136" s="228" t="s">
        <v>1054</v>
      </c>
      <c r="C136" s="16"/>
      <c r="D136" s="221">
        <f>'[6]Rev_SP-12me'!AJ157</f>
        <v>0</v>
      </c>
      <c r="E136" s="221">
        <f>'[6]Rev_SP-12me'!AL157</f>
        <v>0</v>
      </c>
      <c r="F136" s="221">
        <f>'[6]Rev_SP-12me'!AQ157</f>
        <v>1874.4224535156161</v>
      </c>
      <c r="G136" s="222">
        <f>'[6]Rev_SP-12me'!O157</f>
        <v>0</v>
      </c>
      <c r="H136" s="202">
        <f>'[6]Rev_SP-12me'!P157</f>
        <v>6.15</v>
      </c>
      <c r="I136" s="222">
        <f>'[6]Rev_SP-12me'!AA157</f>
        <v>3500</v>
      </c>
      <c r="J136" s="17"/>
      <c r="K136" s="221">
        <f>'[6]Rev_SP-12me'!AT157</f>
        <v>0</v>
      </c>
      <c r="L136" s="221">
        <f>'[6]Rev_SP-12me'!AU157</f>
        <v>1152.7698089121041</v>
      </c>
      <c r="M136" s="221">
        <f>'[6]Rev_SP-12me'!AW157</f>
        <v>0</v>
      </c>
      <c r="N136" s="17"/>
      <c r="O136" s="216">
        <f t="shared" si="4"/>
        <v>1152.7698089121041</v>
      </c>
    </row>
    <row r="137" spans="2:15" x14ac:dyDescent="0.25">
      <c r="B137" s="220" t="s">
        <v>1045</v>
      </c>
      <c r="C137" s="16"/>
      <c r="D137" s="233">
        <f>'[6]Rev_SP-12me'!AJ158</f>
        <v>4.3638769434336746</v>
      </c>
      <c r="E137" s="233">
        <f>'[6]Rev_SP-12me'!AL158</f>
        <v>0</v>
      </c>
      <c r="F137" s="233">
        <f>'[6]Rev_SP-12me'!AQ158</f>
        <v>28.720649037327952</v>
      </c>
      <c r="G137" s="222">
        <f>'[6]Rev_SP-12me'!O158</f>
        <v>0</v>
      </c>
      <c r="H137" s="202">
        <f>'[6]Rev_SP-12me'!P158</f>
        <v>0</v>
      </c>
      <c r="I137" s="222">
        <f>'[6]Rev_SP-12me'!AA158</f>
        <v>0</v>
      </c>
      <c r="J137" s="17"/>
      <c r="K137" s="233">
        <f>'[6]Rev_SP-12me'!AT158</f>
        <v>0</v>
      </c>
      <c r="L137" s="233">
        <f>'[6]Rev_SP-12me'!AU158</f>
        <v>20.446018364173629</v>
      </c>
      <c r="M137" s="233">
        <f>'[6]Rev_SP-12me'!AW158</f>
        <v>0</v>
      </c>
      <c r="N137" s="17"/>
      <c r="O137" s="216">
        <f t="shared" si="4"/>
        <v>20.446018364173629</v>
      </c>
    </row>
    <row r="138" spans="2:15" ht="14.5" x14ac:dyDescent="0.25">
      <c r="B138" s="228" t="s">
        <v>1074</v>
      </c>
      <c r="C138" s="16"/>
      <c r="D138" s="221">
        <f>'[6]Rev_SP-12me'!AJ159</f>
        <v>4.3638769434336746</v>
      </c>
      <c r="E138" s="221">
        <f>'[6]Rev_SP-12me'!AL159</f>
        <v>0</v>
      </c>
      <c r="F138" s="221">
        <f>'[6]Rev_SP-12me'!AQ159</f>
        <v>9.3167222534872902</v>
      </c>
      <c r="G138" s="222">
        <f>'[6]Rev_SP-12me'!O159</f>
        <v>475</v>
      </c>
      <c r="H138" s="202">
        <f>'[6]Rev_SP-12me'!P159</f>
        <v>7.15</v>
      </c>
      <c r="I138" s="222">
        <f>'[6]Rev_SP-12me'!AA159</f>
        <v>3500</v>
      </c>
      <c r="J138" s="17"/>
      <c r="K138" s="221">
        <f>'[6]Rev_SP-12me'!AT159</f>
        <v>0</v>
      </c>
      <c r="L138" s="221">
        <f>'[6]Rev_SP-12me'!AU159</f>
        <v>6.661456411243412</v>
      </c>
      <c r="M138" s="221">
        <f>'[6]Rev_SP-12me'!AW159</f>
        <v>1.8172289587688337E-2</v>
      </c>
      <c r="N138" s="17"/>
      <c r="O138" s="216">
        <f t="shared" si="4"/>
        <v>6.6796287008310999</v>
      </c>
    </row>
    <row r="139" spans="2:15" ht="14.5" x14ac:dyDescent="0.25">
      <c r="B139" s="228" t="s">
        <v>1047</v>
      </c>
      <c r="C139" s="16"/>
      <c r="D139" s="221">
        <f>'[6]Rev_SP-12me'!AJ160</f>
        <v>0</v>
      </c>
      <c r="E139" s="221">
        <f>'[6]Rev_SP-12me'!AL160</f>
        <v>0</v>
      </c>
      <c r="F139" s="221">
        <f>'[6]Rev_SP-12me'!AQ160</f>
        <v>4.6946360047211035</v>
      </c>
      <c r="G139" s="222">
        <f>'[6]Rev_SP-12me'!O160</f>
        <v>0</v>
      </c>
      <c r="H139" s="202">
        <f>'[6]Rev_SP-12me'!P160</f>
        <v>8.15</v>
      </c>
      <c r="I139" s="222">
        <f>'[6]Rev_SP-12me'!AA160</f>
        <v>3500</v>
      </c>
      <c r="J139" s="17"/>
      <c r="K139" s="221">
        <f>'[6]Rev_SP-12me'!AT160</f>
        <v>0</v>
      </c>
      <c r="L139" s="221">
        <f>'[6]Rev_SP-12me'!AU160</f>
        <v>3.8261283438476994</v>
      </c>
      <c r="M139" s="221">
        <f>'[6]Rev_SP-12me'!AW160</f>
        <v>0</v>
      </c>
      <c r="N139" s="17"/>
      <c r="O139" s="216">
        <f t="shared" si="4"/>
        <v>3.8261283438476994</v>
      </c>
    </row>
    <row r="140" spans="2:15" ht="14.5" x14ac:dyDescent="0.25">
      <c r="B140" s="228" t="s">
        <v>1048</v>
      </c>
      <c r="C140" s="16"/>
      <c r="D140" s="221">
        <f>'[6]Rev_SP-12me'!AJ161</f>
        <v>0</v>
      </c>
      <c r="E140" s="221">
        <f>'[6]Rev_SP-12me'!AL161</f>
        <v>0</v>
      </c>
      <c r="F140" s="221">
        <f>'[6]Rev_SP-12me'!AQ161</f>
        <v>4.5610988996199335</v>
      </c>
      <c r="G140" s="222">
        <f>'[6]Rev_SP-12me'!O161</f>
        <v>0</v>
      </c>
      <c r="H140" s="202">
        <f>'[6]Rev_SP-12me'!P161</f>
        <v>8.15</v>
      </c>
      <c r="I140" s="222">
        <f>'[6]Rev_SP-12me'!AA161</f>
        <v>3500</v>
      </c>
      <c r="J140" s="17"/>
      <c r="K140" s="221">
        <f>'[6]Rev_SP-12me'!AT161</f>
        <v>0</v>
      </c>
      <c r="L140" s="221">
        <f>'[6]Rev_SP-12me'!AU161</f>
        <v>3.7172956031902458</v>
      </c>
      <c r="M140" s="221">
        <f>'[6]Rev_SP-12me'!AW161</f>
        <v>0</v>
      </c>
      <c r="N140" s="17"/>
      <c r="O140" s="216">
        <f t="shared" si="4"/>
        <v>3.7172956031902458</v>
      </c>
    </row>
    <row r="141" spans="2:15" ht="14.5" x14ac:dyDescent="0.25">
      <c r="B141" s="228" t="s">
        <v>1075</v>
      </c>
      <c r="C141" s="16"/>
      <c r="D141" s="221">
        <f>'[6]Rev_SP-12me'!AJ162</f>
        <v>0</v>
      </c>
      <c r="E141" s="221">
        <f>'[6]Rev_SP-12me'!AL162</f>
        <v>0</v>
      </c>
      <c r="F141" s="221">
        <f>'[6]Rev_SP-12me'!AQ162</f>
        <v>10.148191879499626</v>
      </c>
      <c r="G141" s="222">
        <f>'[6]Rev_SP-12me'!O162</f>
        <v>0</v>
      </c>
      <c r="H141" s="202">
        <f>'[6]Rev_SP-12me'!P162</f>
        <v>6.15</v>
      </c>
      <c r="I141" s="222">
        <f>'[6]Rev_SP-12me'!AA162</f>
        <v>3500</v>
      </c>
      <c r="J141" s="17"/>
      <c r="K141" s="221">
        <f>'[6]Rev_SP-12me'!AT162</f>
        <v>0</v>
      </c>
      <c r="L141" s="221">
        <f>'[6]Rev_SP-12me'!AU162</f>
        <v>6.2411380058922701</v>
      </c>
      <c r="M141" s="221">
        <f>'[6]Rev_SP-12me'!AW162</f>
        <v>0</v>
      </c>
      <c r="N141" s="17"/>
      <c r="O141" s="216">
        <f t="shared" si="4"/>
        <v>6.2411380058922701</v>
      </c>
    </row>
    <row r="142" spans="2:15" x14ac:dyDescent="0.25">
      <c r="B142" s="220" t="s">
        <v>1076</v>
      </c>
      <c r="C142" s="16"/>
      <c r="D142" s="217">
        <f>'[6]Rev_SP-12me'!AJ164</f>
        <v>0</v>
      </c>
      <c r="E142" s="217">
        <f>'[6]Rev_SP-12me'!AL164</f>
        <v>12.155914924485321</v>
      </c>
      <c r="F142" s="217">
        <f>'[6]Rev_SP-12me'!AQ164</f>
        <v>61.860652081709837</v>
      </c>
      <c r="G142" s="218">
        <f>'[6]Rev_SP-12me'!O164</f>
        <v>0</v>
      </c>
      <c r="H142" s="219">
        <f>'[6]Rev_SP-12me'!P164</f>
        <v>0</v>
      </c>
      <c r="I142" s="218">
        <f>'[6]Rev_SP-12me'!AA164</f>
        <v>14000</v>
      </c>
      <c r="J142" s="17"/>
      <c r="K142" s="217">
        <f>'[6]Rev_SP-12me'!AT164</f>
        <v>5.5430972055653065</v>
      </c>
      <c r="L142" s="217">
        <f>'[6]Rev_SP-12me'!AU164</f>
        <v>44.34945674649785</v>
      </c>
      <c r="M142" s="217">
        <f>'[6]Rev_SP-12me'!AW164</f>
        <v>0</v>
      </c>
      <c r="N142" s="17"/>
      <c r="O142" s="216">
        <f t="shared" si="4"/>
        <v>49.892553952063153</v>
      </c>
    </row>
    <row r="143" spans="2:15" ht="14.5" x14ac:dyDescent="0.25">
      <c r="B143" s="224" t="s">
        <v>1051</v>
      </c>
      <c r="C143" s="16"/>
      <c r="D143" s="221">
        <f>'[6]Rev_SP-12me'!AJ165</f>
        <v>0</v>
      </c>
      <c r="E143" s="221">
        <f>'[6]Rev_SP-12me'!AL165</f>
        <v>12.155914924485321</v>
      </c>
      <c r="F143" s="221">
        <f>'[6]Rev_SP-12me'!AQ165</f>
        <v>24.630820364243991</v>
      </c>
      <c r="G143" s="222">
        <f>'[6]Rev_SP-12me'!O165</f>
        <v>475</v>
      </c>
      <c r="H143" s="202">
        <f>'[6]Rev_SP-12me'!P165</f>
        <v>7.15</v>
      </c>
      <c r="I143" s="222">
        <f>'[6]Rev_SP-12me'!AA165</f>
        <v>3500</v>
      </c>
      <c r="J143" s="17"/>
      <c r="K143" s="221">
        <f>'[6]Rev_SP-12me'!AT165</f>
        <v>5.5430972055653065</v>
      </c>
      <c r="L143" s="221">
        <f>'[6]Rev_SP-12me'!AU165</f>
        <v>17.611036560434453</v>
      </c>
      <c r="M143" s="221">
        <f>'[6]Rev_SP-12me'!AW165</f>
        <v>0</v>
      </c>
      <c r="N143" s="17"/>
      <c r="O143" s="216">
        <f t="shared" si="4"/>
        <v>23.154133765999759</v>
      </c>
    </row>
    <row r="144" spans="2:15" ht="14.5" x14ac:dyDescent="0.25">
      <c r="B144" s="224" t="s">
        <v>1052</v>
      </c>
      <c r="C144" s="16"/>
      <c r="D144" s="221">
        <f>'[6]Rev_SP-12me'!AJ166</f>
        <v>0</v>
      </c>
      <c r="E144" s="221">
        <f>'[6]Rev_SP-12me'!AL166</f>
        <v>0</v>
      </c>
      <c r="F144" s="221">
        <f>'[6]Rev_SP-12me'!AQ166</f>
        <v>9.4884359482120839</v>
      </c>
      <c r="G144" s="222">
        <f>'[6]Rev_SP-12me'!O166</f>
        <v>0</v>
      </c>
      <c r="H144" s="202">
        <f>'[6]Rev_SP-12me'!P166</f>
        <v>8.15</v>
      </c>
      <c r="I144" s="222">
        <f>'[6]Rev_SP-12me'!AA166</f>
        <v>3500</v>
      </c>
      <c r="J144" s="17"/>
      <c r="K144" s="221">
        <f>'[6]Rev_SP-12me'!AT166</f>
        <v>0</v>
      </c>
      <c r="L144" s="221">
        <f>'[6]Rev_SP-12me'!AU166</f>
        <v>7.7330752977928485</v>
      </c>
      <c r="M144" s="221">
        <f>'[6]Rev_SP-12me'!AW166</f>
        <v>0</v>
      </c>
      <c r="N144" s="17"/>
      <c r="O144" s="216">
        <f t="shared" si="4"/>
        <v>7.7330752977928485</v>
      </c>
    </row>
    <row r="145" spans="2:15" ht="14.5" x14ac:dyDescent="0.25">
      <c r="B145" s="224" t="s">
        <v>1053</v>
      </c>
      <c r="C145" s="16"/>
      <c r="D145" s="221">
        <f>'[6]Rev_SP-12me'!AJ167</f>
        <v>0</v>
      </c>
      <c r="E145" s="221">
        <f>'[6]Rev_SP-12me'!AL167</f>
        <v>0</v>
      </c>
      <c r="F145" s="221">
        <f>'[6]Rev_SP-12me'!AQ167</f>
        <v>9.7219324508974108</v>
      </c>
      <c r="G145" s="222">
        <f>'[6]Rev_SP-12me'!O167</f>
        <v>0</v>
      </c>
      <c r="H145" s="202">
        <f>'[6]Rev_SP-12me'!P167</f>
        <v>8.15</v>
      </c>
      <c r="I145" s="222">
        <f>'[6]Rev_SP-12me'!AA167</f>
        <v>3500</v>
      </c>
      <c r="J145" s="17"/>
      <c r="K145" s="221">
        <f>'[6]Rev_SP-12me'!AT167</f>
        <v>0</v>
      </c>
      <c r="L145" s="221">
        <f>'[6]Rev_SP-12me'!AU167</f>
        <v>7.9233749474813902</v>
      </c>
      <c r="M145" s="221">
        <f>'[6]Rev_SP-12me'!AW167</f>
        <v>0</v>
      </c>
      <c r="N145" s="17"/>
      <c r="O145" s="216">
        <f t="shared" si="4"/>
        <v>7.9233749474813902</v>
      </c>
    </row>
    <row r="146" spans="2:15" ht="14.5" x14ac:dyDescent="0.25">
      <c r="B146" s="224" t="s">
        <v>1054</v>
      </c>
      <c r="C146" s="16"/>
      <c r="D146" s="221">
        <f>'[6]Rev_SP-12me'!AJ168</f>
        <v>0</v>
      </c>
      <c r="E146" s="221">
        <f>'[6]Rev_SP-12me'!AL168</f>
        <v>0</v>
      </c>
      <c r="F146" s="221">
        <f>'[6]Rev_SP-12me'!AQ168</f>
        <v>18.019463318356351</v>
      </c>
      <c r="G146" s="222">
        <f>'[6]Rev_SP-12me'!O168</f>
        <v>0</v>
      </c>
      <c r="H146" s="202">
        <f>'[6]Rev_SP-12me'!P168</f>
        <v>6.15</v>
      </c>
      <c r="I146" s="222">
        <f>'[6]Rev_SP-12me'!AA168</f>
        <v>3500</v>
      </c>
      <c r="J146" s="17"/>
      <c r="K146" s="221">
        <f>'[6]Rev_SP-12me'!AT168</f>
        <v>0</v>
      </c>
      <c r="L146" s="221">
        <f>'[6]Rev_SP-12me'!AU168</f>
        <v>11.081969940789156</v>
      </c>
      <c r="M146" s="221">
        <f>'[6]Rev_SP-12me'!AW168</f>
        <v>0</v>
      </c>
      <c r="N146" s="17"/>
      <c r="O146" s="216">
        <f t="shared" si="4"/>
        <v>11.081969940789156</v>
      </c>
    </row>
    <row r="147" spans="2:15" x14ac:dyDescent="0.25">
      <c r="B147" s="220" t="s">
        <v>1055</v>
      </c>
      <c r="C147" s="16"/>
      <c r="D147" s="226">
        <f>'[6]Rev_SP-12me'!AJ163</f>
        <v>1</v>
      </c>
      <c r="E147" s="217">
        <f>'[6]Rev_SP-12me'!AL163</f>
        <v>15.550351288056206</v>
      </c>
      <c r="F147" s="217">
        <f>'[6]Rev_SP-12me'!AQ163</f>
        <v>0</v>
      </c>
      <c r="G147" s="218">
        <f>'[6]Rev_SP-12me'!O163</f>
        <v>475</v>
      </c>
      <c r="H147" s="219">
        <f>'[6]Rev_SP-12me'!P163</f>
        <v>7.15</v>
      </c>
      <c r="I147" s="218">
        <f>'[6]Rev_SP-12me'!AA163</f>
        <v>3500</v>
      </c>
      <c r="J147" s="17"/>
      <c r="K147" s="217">
        <f>'[6]Rev_SP-12me'!AT163</f>
        <v>7.0909601873536303</v>
      </c>
      <c r="L147" s="217">
        <f>'[6]Rev_SP-12me'!AU163</f>
        <v>0</v>
      </c>
      <c r="M147" s="217">
        <f>'[6]Rev_SP-12me'!AW163</f>
        <v>4.1999999999999997E-3</v>
      </c>
      <c r="N147" s="17"/>
      <c r="O147" s="216">
        <f t="shared" si="4"/>
        <v>7.0951601873536303</v>
      </c>
    </row>
    <row r="148" spans="2:15" x14ac:dyDescent="0.25">
      <c r="B148" s="220" t="s">
        <v>1056</v>
      </c>
      <c r="C148" s="16"/>
      <c r="D148" s="217">
        <f>'[6]Rev_SP-12me'!AJ169</f>
        <v>174</v>
      </c>
      <c r="E148" s="217">
        <f>'[6]Rev_SP-12me'!AL169</f>
        <v>515.93973038901515</v>
      </c>
      <c r="F148" s="217">
        <f>'[6]Rev_SP-12me'!AQ169</f>
        <v>1617.9596912903235</v>
      </c>
      <c r="G148" s="218">
        <f>'[6]Rev_SP-12me'!O169</f>
        <v>0</v>
      </c>
      <c r="H148" s="219">
        <f>'[6]Rev_SP-12me'!P169</f>
        <v>0</v>
      </c>
      <c r="I148" s="218">
        <f>'[6]Rev_SP-12me'!AA169</f>
        <v>3500</v>
      </c>
      <c r="J148" s="17"/>
      <c r="K148" s="217">
        <f>'[6]Rev_SP-12me'!AT169</f>
        <v>235.26851705739091</v>
      </c>
      <c r="L148" s="217">
        <f>'[6]Rev_SP-12me'!AU169</f>
        <v>1308.1394055930857</v>
      </c>
      <c r="M148" s="217">
        <f>'[6]Rev_SP-12me'!AW169</f>
        <v>0.72182830106979157</v>
      </c>
      <c r="N148" s="17"/>
      <c r="O148" s="216">
        <f t="shared" si="4"/>
        <v>1544.1297509515464</v>
      </c>
    </row>
    <row r="149" spans="2:15" x14ac:dyDescent="0.25">
      <c r="B149" s="228" t="s">
        <v>1077</v>
      </c>
      <c r="C149" s="16"/>
      <c r="D149" s="233">
        <f>'[6]Rev_SP-12me'!AJ170</f>
        <v>174</v>
      </c>
      <c r="E149" s="233">
        <f>'[6]Rev_SP-12me'!AL170</f>
        <v>515.93973038901515</v>
      </c>
      <c r="F149" s="233">
        <f>'[6]Rev_SP-12me'!AQ170</f>
        <v>679.09368282381229</v>
      </c>
      <c r="G149" s="222">
        <f>'[6]Rev_SP-12me'!O170</f>
        <v>475</v>
      </c>
      <c r="H149" s="202">
        <f>'[6]Rev_SP-12me'!P170</f>
        <v>8</v>
      </c>
      <c r="I149" s="222">
        <f>'[6]Rev_SP-12me'!AA170</f>
        <v>3500</v>
      </c>
      <c r="J149" s="17"/>
      <c r="K149" s="233">
        <f>'[6]Rev_SP-12me'!AT170</f>
        <v>235.26851705739091</v>
      </c>
      <c r="L149" s="233">
        <f>'[6]Rev_SP-12me'!AU170</f>
        <v>543.27494625904978</v>
      </c>
      <c r="M149" s="233">
        <f>'[6]Rev_SP-12me'!AW170</f>
        <v>0.72182830106979157</v>
      </c>
      <c r="N149" s="17"/>
      <c r="O149" s="216">
        <f t="shared" si="4"/>
        <v>779.26529161751046</v>
      </c>
    </row>
    <row r="150" spans="2:15" ht="14.5" x14ac:dyDescent="0.25">
      <c r="B150" s="228" t="s">
        <v>1052</v>
      </c>
      <c r="C150" s="16"/>
      <c r="D150" s="221">
        <f>'[6]Rev_SP-12me'!AJ171</f>
        <v>0</v>
      </c>
      <c r="E150" s="221">
        <f>'[6]Rev_SP-12me'!AL171</f>
        <v>0</v>
      </c>
      <c r="F150" s="221">
        <f>'[6]Rev_SP-12me'!AQ171</f>
        <v>291.17666304117643</v>
      </c>
      <c r="G150" s="222">
        <f>'[6]Rev_SP-12me'!O171</f>
        <v>0</v>
      </c>
      <c r="H150" s="202">
        <f>'[6]Rev_SP-12me'!P171</f>
        <v>9</v>
      </c>
      <c r="I150" s="222">
        <f>'[6]Rev_SP-12me'!AA171</f>
        <v>3500</v>
      </c>
      <c r="J150" s="17"/>
      <c r="K150" s="221">
        <f>'[6]Rev_SP-12me'!AT171</f>
        <v>0</v>
      </c>
      <c r="L150" s="221">
        <f>'[6]Rev_SP-12me'!AU171</f>
        <v>262.05899673705881</v>
      </c>
      <c r="M150" s="221">
        <f>'[6]Rev_SP-12me'!AW171</f>
        <v>0</v>
      </c>
      <c r="N150" s="17"/>
      <c r="O150" s="216">
        <f t="shared" si="4"/>
        <v>262.05899673705881</v>
      </c>
    </row>
    <row r="151" spans="2:15" ht="14.5" x14ac:dyDescent="0.25">
      <c r="B151" s="228" t="s">
        <v>1053</v>
      </c>
      <c r="C151" s="16"/>
      <c r="D151" s="221">
        <f>'[6]Rev_SP-12me'!AJ172</f>
        <v>0</v>
      </c>
      <c r="E151" s="221">
        <f>'[6]Rev_SP-12me'!AL172</f>
        <v>0</v>
      </c>
      <c r="F151" s="221">
        <f>'[6]Rev_SP-12me'!AQ172</f>
        <v>247.1146039962137</v>
      </c>
      <c r="G151" s="222">
        <f>'[6]Rev_SP-12me'!O172</f>
        <v>0</v>
      </c>
      <c r="H151" s="202">
        <f>'[6]Rev_SP-12me'!P172</f>
        <v>9</v>
      </c>
      <c r="I151" s="222">
        <f>'[6]Rev_SP-12me'!AA172</f>
        <v>3500</v>
      </c>
      <c r="J151" s="17"/>
      <c r="K151" s="221">
        <f>'[6]Rev_SP-12me'!AT172</f>
        <v>0</v>
      </c>
      <c r="L151" s="221">
        <f>'[6]Rev_SP-12me'!AU172</f>
        <v>222.40314359659232</v>
      </c>
      <c r="M151" s="221">
        <f>'[6]Rev_SP-12me'!AW172</f>
        <v>0</v>
      </c>
      <c r="N151" s="17"/>
      <c r="O151" s="216">
        <f t="shared" si="4"/>
        <v>222.40314359659232</v>
      </c>
    </row>
    <row r="152" spans="2:15" ht="14.5" x14ac:dyDescent="0.25">
      <c r="B152" s="228" t="s">
        <v>1054</v>
      </c>
      <c r="C152" s="16"/>
      <c r="D152" s="221">
        <f>'[6]Rev_SP-12me'!AJ173</f>
        <v>0</v>
      </c>
      <c r="E152" s="221">
        <f>'[6]Rev_SP-12me'!AL173</f>
        <v>0</v>
      </c>
      <c r="F152" s="221">
        <f>'[6]Rev_SP-12me'!AQ173</f>
        <v>400.57474142912099</v>
      </c>
      <c r="G152" s="222">
        <f>'[6]Rev_SP-12me'!O173</f>
        <v>0</v>
      </c>
      <c r="H152" s="202">
        <f>'[6]Rev_SP-12me'!P173</f>
        <v>7</v>
      </c>
      <c r="I152" s="222">
        <f>'[6]Rev_SP-12me'!AA173</f>
        <v>3500</v>
      </c>
      <c r="J152" s="17"/>
      <c r="K152" s="221">
        <f>'[6]Rev_SP-12me'!AT173</f>
        <v>0</v>
      </c>
      <c r="L152" s="221">
        <f>'[6]Rev_SP-12me'!AU173</f>
        <v>280.40231900038469</v>
      </c>
      <c r="M152" s="221">
        <f>'[6]Rev_SP-12me'!AW173</f>
        <v>0</v>
      </c>
      <c r="N152" s="17"/>
      <c r="O152" s="216">
        <f t="shared" si="4"/>
        <v>280.40231900038469</v>
      </c>
    </row>
    <row r="153" spans="2:15" ht="14.5" x14ac:dyDescent="0.25">
      <c r="B153" s="228" t="s">
        <v>1078</v>
      </c>
      <c r="C153" s="16"/>
      <c r="D153" s="221">
        <f>'[6]Rev_SP-12me'!AJ174</f>
        <v>0</v>
      </c>
      <c r="E153" s="221">
        <f>'[6]Rev_SP-12me'!AL174</f>
        <v>0</v>
      </c>
      <c r="F153" s="221">
        <f>'[6]Rev_SP-12me'!AQ174</f>
        <v>0</v>
      </c>
      <c r="G153" s="222">
        <f>'[6]Rev_SP-12me'!O174</f>
        <v>475</v>
      </c>
      <c r="H153" s="202">
        <f>'[6]Rev_SP-12me'!P174</f>
        <v>8</v>
      </c>
      <c r="I153" s="222">
        <f>'[6]Rev_SP-12me'!AA174</f>
        <v>3500</v>
      </c>
      <c r="J153" s="17"/>
      <c r="K153" s="221">
        <f>'[6]Rev_SP-12me'!AT174</f>
        <v>0</v>
      </c>
      <c r="L153" s="221">
        <f>'[6]Rev_SP-12me'!AU174</f>
        <v>0</v>
      </c>
      <c r="M153" s="221">
        <f>'[6]Rev_SP-12me'!AW174</f>
        <v>0</v>
      </c>
      <c r="N153" s="17"/>
      <c r="O153" s="216">
        <f t="shared" si="4"/>
        <v>0</v>
      </c>
    </row>
    <row r="154" spans="2:15" x14ac:dyDescent="0.25">
      <c r="B154" s="220" t="s">
        <v>1057</v>
      </c>
      <c r="C154" s="16"/>
      <c r="D154" s="217">
        <f>'[6]Rev_SP-12me'!AJ175</f>
        <v>0</v>
      </c>
      <c r="E154" s="217">
        <f>'[6]Rev_SP-12me'!AL175</f>
        <v>0</v>
      </c>
      <c r="F154" s="217">
        <f>'[6]Rev_SP-12me'!AQ175</f>
        <v>2.2173825498064343</v>
      </c>
      <c r="G154" s="218">
        <f>'[6]Rev_SP-12me'!O175</f>
        <v>0</v>
      </c>
      <c r="H154" s="219">
        <f>'[6]Rev_SP-12me'!P175</f>
        <v>0</v>
      </c>
      <c r="I154" s="218">
        <f>'[6]Rev_SP-12me'!AA175</f>
        <v>14000</v>
      </c>
      <c r="J154" s="17"/>
      <c r="K154" s="217">
        <f>'[6]Rev_SP-12me'!AT175</f>
        <v>0</v>
      </c>
      <c r="L154" s="217">
        <f>'[6]Rev_SP-12me'!AU175</f>
        <v>1.132437345284153</v>
      </c>
      <c r="M154" s="217">
        <f>'[6]Rev_SP-12me'!AW175</f>
        <v>0</v>
      </c>
      <c r="N154" s="17"/>
      <c r="O154" s="216">
        <f t="shared" si="4"/>
        <v>1.132437345284153</v>
      </c>
    </row>
    <row r="155" spans="2:15" ht="14.5" x14ac:dyDescent="0.25">
      <c r="B155" s="224" t="s">
        <v>1051</v>
      </c>
      <c r="C155" s="16"/>
      <c r="D155" s="221">
        <f>'[6]Rev_SP-12me'!AJ176</f>
        <v>0</v>
      </c>
      <c r="E155" s="221">
        <f>'[6]Rev_SP-12me'!AL176</f>
        <v>0</v>
      </c>
      <c r="F155" s="221">
        <f>'[6]Rev_SP-12me'!AQ176</f>
        <v>0.90569485257378868</v>
      </c>
      <c r="G155" s="222">
        <f>'[6]Rev_SP-12me'!O176</f>
        <v>260</v>
      </c>
      <c r="H155" s="202">
        <f>'[6]Rev_SP-12me'!P176</f>
        <v>5</v>
      </c>
      <c r="I155" s="222">
        <f>'[6]Rev_SP-12me'!AA176</f>
        <v>3500</v>
      </c>
      <c r="J155" s="17"/>
      <c r="K155" s="221">
        <f>'[6]Rev_SP-12me'!AT176</f>
        <v>0</v>
      </c>
      <c r="L155" s="221">
        <f>'[6]Rev_SP-12me'!AU176</f>
        <v>0.45284742628689434</v>
      </c>
      <c r="M155" s="221">
        <f>'[6]Rev_SP-12me'!AW176</f>
        <v>0</v>
      </c>
      <c r="N155" s="17"/>
      <c r="O155" s="216">
        <f t="shared" si="4"/>
        <v>0.45284742628689434</v>
      </c>
    </row>
    <row r="156" spans="2:15" ht="14.5" x14ac:dyDescent="0.25">
      <c r="B156" s="224" t="s">
        <v>1052</v>
      </c>
      <c r="C156" s="16"/>
      <c r="D156" s="221">
        <f>'[6]Rev_SP-12me'!AJ177</f>
        <v>0</v>
      </c>
      <c r="E156" s="221">
        <f>'[6]Rev_SP-12me'!AL177</f>
        <v>0</v>
      </c>
      <c r="F156" s="221">
        <f>'[6]Rev_SP-12me'!AQ177</f>
        <v>0.3856631288818656</v>
      </c>
      <c r="G156" s="222">
        <f>'[6]Rev_SP-12me'!O177</f>
        <v>0</v>
      </c>
      <c r="H156" s="202">
        <f>'[6]Rev_SP-12me'!P177</f>
        <v>6</v>
      </c>
      <c r="I156" s="222">
        <f>'[6]Rev_SP-12me'!AA177</f>
        <v>3500</v>
      </c>
      <c r="J156" s="17"/>
      <c r="K156" s="221">
        <f>'[6]Rev_SP-12me'!AT177</f>
        <v>0</v>
      </c>
      <c r="L156" s="221">
        <f>'[6]Rev_SP-12me'!AU177</f>
        <v>0.23139787732911934</v>
      </c>
      <c r="M156" s="221">
        <f>'[6]Rev_SP-12me'!AW177</f>
        <v>0</v>
      </c>
      <c r="N156" s="17"/>
      <c r="O156" s="216">
        <f t="shared" si="4"/>
        <v>0.23139787732911934</v>
      </c>
    </row>
    <row r="157" spans="2:15" ht="14.5" x14ac:dyDescent="0.25">
      <c r="B157" s="224" t="s">
        <v>1053</v>
      </c>
      <c r="C157" s="16"/>
      <c r="D157" s="221">
        <f>'[6]Rev_SP-12me'!AJ178</f>
        <v>0</v>
      </c>
      <c r="E157" s="221">
        <f>'[6]Rev_SP-12me'!AL178</f>
        <v>0</v>
      </c>
      <c r="F157" s="221">
        <f>'[6]Rev_SP-12me'!AQ178</f>
        <v>0.38891107163913646</v>
      </c>
      <c r="G157" s="222">
        <f>'[6]Rev_SP-12me'!O178</f>
        <v>0</v>
      </c>
      <c r="H157" s="202">
        <f>'[6]Rev_SP-12me'!P178</f>
        <v>6</v>
      </c>
      <c r="I157" s="222">
        <f>'[6]Rev_SP-12me'!AA178</f>
        <v>3500</v>
      </c>
      <c r="J157" s="17"/>
      <c r="K157" s="221">
        <f>'[6]Rev_SP-12me'!AT178</f>
        <v>0</v>
      </c>
      <c r="L157" s="221">
        <f>'[6]Rev_SP-12me'!AU178</f>
        <v>0.2333466429834819</v>
      </c>
      <c r="M157" s="221">
        <f>'[6]Rev_SP-12me'!AW178</f>
        <v>0</v>
      </c>
      <c r="N157" s="17"/>
      <c r="O157" s="216">
        <f t="shared" si="4"/>
        <v>0.2333466429834819</v>
      </c>
    </row>
    <row r="158" spans="2:15" ht="14.5" x14ac:dyDescent="0.25">
      <c r="B158" s="224" t="s">
        <v>1054</v>
      </c>
      <c r="C158" s="16"/>
      <c r="D158" s="221">
        <f>'[6]Rev_SP-12me'!AJ179</f>
        <v>0</v>
      </c>
      <c r="E158" s="221">
        <f>'[6]Rev_SP-12me'!AL179</f>
        <v>0</v>
      </c>
      <c r="F158" s="221">
        <f>'[6]Rev_SP-12me'!AQ179</f>
        <v>0.53711349671164388</v>
      </c>
      <c r="G158" s="222">
        <f>'[6]Rev_SP-12me'!O179</f>
        <v>0</v>
      </c>
      <c r="H158" s="202">
        <f>'[6]Rev_SP-12me'!P179</f>
        <v>4</v>
      </c>
      <c r="I158" s="222">
        <f>'[6]Rev_SP-12me'!AA179</f>
        <v>3500</v>
      </c>
      <c r="J158" s="17"/>
      <c r="K158" s="221">
        <f>'[6]Rev_SP-12me'!AT179</f>
        <v>0</v>
      </c>
      <c r="L158" s="221">
        <f>'[6]Rev_SP-12me'!AU179</f>
        <v>0.21484539868465755</v>
      </c>
      <c r="M158" s="221">
        <f>'[6]Rev_SP-12me'!AW179</f>
        <v>0</v>
      </c>
      <c r="N158" s="17"/>
      <c r="O158" s="216">
        <f t="shared" si="4"/>
        <v>0.21484539868465755</v>
      </c>
    </row>
    <row r="159" spans="2:15" x14ac:dyDescent="0.25">
      <c r="B159" s="220" t="s">
        <v>1058</v>
      </c>
      <c r="C159" s="16"/>
      <c r="D159" s="217">
        <f>'[6]Rev_SP-12me'!AJ180</f>
        <v>0</v>
      </c>
      <c r="E159" s="217">
        <f>'[6]Rev_SP-12me'!AL180</f>
        <v>0</v>
      </c>
      <c r="F159" s="217">
        <f>'[6]Rev_SP-12me'!AQ180</f>
        <v>0</v>
      </c>
      <c r="G159" s="218">
        <f>'[6]Rev_SP-12me'!O180</f>
        <v>0</v>
      </c>
      <c r="H159" s="219">
        <f>'[6]Rev_SP-12me'!P180</f>
        <v>0</v>
      </c>
      <c r="I159" s="218">
        <f>'[6]Rev_SP-12me'!AA180</f>
        <v>0</v>
      </c>
      <c r="J159" s="17"/>
      <c r="K159" s="217">
        <f>'[6]Rev_SP-12me'!AT180</f>
        <v>0</v>
      </c>
      <c r="L159" s="217">
        <f>'[6]Rev_SP-12me'!AU180</f>
        <v>0</v>
      </c>
      <c r="M159" s="217">
        <f>'[6]Rev_SP-12me'!AW180</f>
        <v>0</v>
      </c>
      <c r="N159" s="17"/>
      <c r="O159" s="216">
        <f t="shared" si="4"/>
        <v>0</v>
      </c>
    </row>
    <row r="160" spans="2:15" ht="14.5" x14ac:dyDescent="0.25">
      <c r="B160" s="228" t="s">
        <v>1051</v>
      </c>
      <c r="C160" s="16"/>
      <c r="D160" s="221">
        <f>'[6]Rev_SP-12me'!AJ181</f>
        <v>0</v>
      </c>
      <c r="E160" s="221">
        <f>'[6]Rev_SP-12me'!AL181</f>
        <v>0</v>
      </c>
      <c r="F160" s="221">
        <f>'[6]Rev_SP-12me'!AQ181</f>
        <v>0</v>
      </c>
      <c r="G160" s="222">
        <f>'[6]Rev_SP-12me'!O181</f>
        <v>475</v>
      </c>
      <c r="H160" s="202">
        <f>'[6]Rev_SP-12me'!P181</f>
        <v>7.85</v>
      </c>
      <c r="I160" s="222">
        <f>'[6]Rev_SP-12me'!AA181</f>
        <v>3500</v>
      </c>
      <c r="J160" s="17"/>
      <c r="K160" s="221">
        <f>'[6]Rev_SP-12me'!AT181</f>
        <v>0</v>
      </c>
      <c r="L160" s="221">
        <f>'[6]Rev_SP-12me'!AU181</f>
        <v>0</v>
      </c>
      <c r="M160" s="221">
        <f>'[6]Rev_SP-12me'!AW181</f>
        <v>0</v>
      </c>
      <c r="N160" s="17"/>
      <c r="O160" s="216">
        <f t="shared" si="4"/>
        <v>0</v>
      </c>
    </row>
    <row r="161" spans="2:15" ht="14.5" x14ac:dyDescent="0.25">
      <c r="B161" s="228" t="s">
        <v>1052</v>
      </c>
      <c r="C161" s="16"/>
      <c r="D161" s="221">
        <f>'[6]Rev_SP-12me'!AJ182</f>
        <v>0</v>
      </c>
      <c r="E161" s="221">
        <f>'[6]Rev_SP-12me'!AL182</f>
        <v>0</v>
      </c>
      <c r="F161" s="221">
        <f>'[6]Rev_SP-12me'!AQ182</f>
        <v>0</v>
      </c>
      <c r="G161" s="222">
        <f>'[6]Rev_SP-12me'!O182</f>
        <v>0</v>
      </c>
      <c r="H161" s="202">
        <f>'[6]Rev_SP-12me'!P182</f>
        <v>8.85</v>
      </c>
      <c r="I161" s="222">
        <f>'[6]Rev_SP-12me'!AA182</f>
        <v>3500</v>
      </c>
      <c r="J161" s="17"/>
      <c r="K161" s="221">
        <f>'[6]Rev_SP-12me'!AT182</f>
        <v>0</v>
      </c>
      <c r="L161" s="221">
        <f>'[6]Rev_SP-12me'!AU182</f>
        <v>0</v>
      </c>
      <c r="M161" s="221">
        <f>'[6]Rev_SP-12me'!AW182</f>
        <v>0</v>
      </c>
      <c r="N161" s="17"/>
      <c r="O161" s="216">
        <f t="shared" si="4"/>
        <v>0</v>
      </c>
    </row>
    <row r="162" spans="2:15" ht="14.5" x14ac:dyDescent="0.25">
      <c r="B162" s="228" t="s">
        <v>1053</v>
      </c>
      <c r="C162" s="16"/>
      <c r="D162" s="221">
        <f>'[6]Rev_SP-12me'!AJ183</f>
        <v>0</v>
      </c>
      <c r="E162" s="221">
        <f>'[6]Rev_SP-12me'!AL183</f>
        <v>0</v>
      </c>
      <c r="F162" s="221">
        <f>'[6]Rev_SP-12me'!AQ183</f>
        <v>0</v>
      </c>
      <c r="G162" s="222">
        <f>'[6]Rev_SP-12me'!O183</f>
        <v>0</v>
      </c>
      <c r="H162" s="202">
        <f>'[6]Rev_SP-12me'!P183</f>
        <v>8.85</v>
      </c>
      <c r="I162" s="222">
        <f>'[6]Rev_SP-12me'!AA183</f>
        <v>3500</v>
      </c>
      <c r="J162" s="17"/>
      <c r="K162" s="221">
        <f>'[6]Rev_SP-12me'!AT183</f>
        <v>0</v>
      </c>
      <c r="L162" s="221">
        <f>'[6]Rev_SP-12me'!AU183</f>
        <v>0</v>
      </c>
      <c r="M162" s="221">
        <f>'[6]Rev_SP-12me'!AW183</f>
        <v>0</v>
      </c>
      <c r="N162" s="17"/>
      <c r="O162" s="216">
        <f t="shared" si="4"/>
        <v>0</v>
      </c>
    </row>
    <row r="163" spans="2:15" ht="14.5" x14ac:dyDescent="0.25">
      <c r="B163" s="228" t="s">
        <v>1054</v>
      </c>
      <c r="C163" s="16"/>
      <c r="D163" s="221">
        <f>'[6]Rev_SP-12me'!AJ184</f>
        <v>0</v>
      </c>
      <c r="E163" s="221">
        <f>'[6]Rev_SP-12me'!AL184</f>
        <v>0</v>
      </c>
      <c r="F163" s="221">
        <f>'[6]Rev_SP-12me'!AQ184</f>
        <v>0</v>
      </c>
      <c r="G163" s="222">
        <f>'[6]Rev_SP-12me'!O184</f>
        <v>0</v>
      </c>
      <c r="H163" s="202">
        <f>'[6]Rev_SP-12me'!P184</f>
        <v>6.85</v>
      </c>
      <c r="I163" s="222">
        <f>'[6]Rev_SP-12me'!AA184</f>
        <v>3500</v>
      </c>
      <c r="J163" s="17"/>
      <c r="K163" s="221">
        <f>'[6]Rev_SP-12me'!AT184</f>
        <v>0</v>
      </c>
      <c r="L163" s="221">
        <f>'[6]Rev_SP-12me'!AU184</f>
        <v>0</v>
      </c>
      <c r="M163" s="221">
        <f>'[6]Rev_SP-12me'!AW184</f>
        <v>0</v>
      </c>
      <c r="N163" s="17"/>
      <c r="O163" s="216">
        <f t="shared" si="4"/>
        <v>0</v>
      </c>
    </row>
    <row r="164" spans="2:15" x14ac:dyDescent="0.25">
      <c r="B164" s="220" t="s">
        <v>1079</v>
      </c>
      <c r="C164" s="16"/>
      <c r="D164" s="217">
        <f>'[6]Rev_SP-12me'!AJ185</f>
        <v>20.155405405405407</v>
      </c>
      <c r="E164" s="217">
        <f>'[6]Rev_SP-12me'!AL185</f>
        <v>47.730176898513335</v>
      </c>
      <c r="F164" s="217">
        <f>'[6]Rev_SP-12me'!AQ185</f>
        <v>53.994506868221841</v>
      </c>
      <c r="G164" s="218">
        <f>'[6]Rev_SP-12me'!O185</f>
        <v>0</v>
      </c>
      <c r="H164" s="219">
        <f>'[6]Rev_SP-12me'!P185</f>
        <v>0</v>
      </c>
      <c r="I164" s="218">
        <f>'[6]Rev_SP-12me'!AA185</f>
        <v>0</v>
      </c>
      <c r="J164" s="17"/>
      <c r="K164" s="217">
        <f>'[6]Rev_SP-12me'!AT185</f>
        <v>7.5473342220774233</v>
      </c>
      <c r="L164" s="217">
        <f>'[6]Rev_SP-12me'!AU185</f>
        <v>34.016539326979753</v>
      </c>
      <c r="M164" s="217">
        <f>'[6]Rev_SP-12me'!AW185</f>
        <v>8.228613106084226E-2</v>
      </c>
      <c r="N164" s="17"/>
      <c r="O164" s="216">
        <f t="shared" si="4"/>
        <v>41.646159680118018</v>
      </c>
    </row>
    <row r="165" spans="2:15" x14ac:dyDescent="0.25">
      <c r="B165" s="236" t="s">
        <v>1060</v>
      </c>
      <c r="C165" s="16"/>
      <c r="D165" s="233">
        <f>'[6]Rev_SP-12me'!AJ186</f>
        <v>20.155405405405407</v>
      </c>
      <c r="E165" s="233">
        <f>'[6]Rev_SP-12me'!AL186</f>
        <v>47.730176898513335</v>
      </c>
      <c r="F165" s="233">
        <f>'[6]Rev_SP-12me'!AQ186</f>
        <v>53.994506868221841</v>
      </c>
      <c r="G165" s="222">
        <f>'[6]Rev_SP-12me'!O186</f>
        <v>275</v>
      </c>
      <c r="H165" s="202">
        <f>'[6]Rev_SP-12me'!P186</f>
        <v>6.3</v>
      </c>
      <c r="I165" s="222">
        <f>'[6]Rev_SP-12me'!AA186</f>
        <v>3500</v>
      </c>
      <c r="J165" s="17"/>
      <c r="K165" s="233">
        <f>'[6]Rev_SP-12me'!AT186</f>
        <v>7.5473342220774233</v>
      </c>
      <c r="L165" s="233">
        <f>'[6]Rev_SP-12me'!AU186</f>
        <v>34.016539326979753</v>
      </c>
      <c r="M165" s="233">
        <f>'[6]Rev_SP-12me'!AW186</f>
        <v>8.228613106084226E-2</v>
      </c>
      <c r="N165" s="17"/>
      <c r="O165" s="216">
        <f t="shared" si="4"/>
        <v>41.646159680118018</v>
      </c>
    </row>
    <row r="166" spans="2:15" x14ac:dyDescent="0.25">
      <c r="B166" s="235" t="s">
        <v>1080</v>
      </c>
      <c r="C166" s="16"/>
      <c r="D166" s="217">
        <f>'[6]Rev_SP-12me'!AJ191</f>
        <v>13.790540540540542</v>
      </c>
      <c r="E166" s="217">
        <f>'[6]Rev_SP-12me'!AL191</f>
        <v>47.485963372597119</v>
      </c>
      <c r="F166" s="217">
        <f>'[6]Rev_SP-12me'!AQ191</f>
        <v>266.62549313177811</v>
      </c>
      <c r="G166" s="218">
        <f>'[6]Rev_SP-12me'!O191</f>
        <v>0</v>
      </c>
      <c r="H166" s="219">
        <f>'[6]Rev_SP-12me'!P191</f>
        <v>0</v>
      </c>
      <c r="I166" s="218">
        <f>'[6]Rev_SP-12me'!AA191</f>
        <v>0</v>
      </c>
      <c r="J166" s="17"/>
      <c r="K166" s="217">
        <f>'[6]Rev_SP-12me'!AT191</f>
        <v>0</v>
      </c>
      <c r="L166" s="217">
        <f>'[6]Rev_SP-12me'!AU191</f>
        <v>162.64155081038464</v>
      </c>
      <c r="M166" s="217">
        <f>'[6]Rev_SP-12me'!AW191</f>
        <v>5.6301037041628935E-2</v>
      </c>
      <c r="N166" s="17"/>
      <c r="O166" s="216">
        <f t="shared" si="4"/>
        <v>162.69785184742628</v>
      </c>
    </row>
    <row r="167" spans="2:15" x14ac:dyDescent="0.25">
      <c r="B167" s="224" t="s">
        <v>1081</v>
      </c>
      <c r="C167" s="16"/>
      <c r="D167" s="233">
        <f>'[6]Rev_SP-12me'!AJ192</f>
        <v>13.790540540540542</v>
      </c>
      <c r="E167" s="233">
        <f>'[6]Rev_SP-12me'!AL192</f>
        <v>47.485963372597119</v>
      </c>
      <c r="F167" s="233">
        <f>'[6]Rev_SP-12me'!AQ192</f>
        <v>266.62549313177811</v>
      </c>
      <c r="G167" s="222">
        <f>'[6]Rev_SP-12me'!O192</f>
        <v>0</v>
      </c>
      <c r="H167" s="202">
        <f>'[6]Rev_SP-12me'!P192</f>
        <v>6.1</v>
      </c>
      <c r="I167" s="222">
        <f>'[6]Rev_SP-12me'!AA192</f>
        <v>3500</v>
      </c>
      <c r="J167" s="17"/>
      <c r="K167" s="233">
        <f>'[6]Rev_SP-12me'!AT192</f>
        <v>0</v>
      </c>
      <c r="L167" s="233">
        <f>'[6]Rev_SP-12me'!AU192</f>
        <v>162.64155081038464</v>
      </c>
      <c r="M167" s="233">
        <f>'[6]Rev_SP-12me'!AW192</f>
        <v>5.6301037041628935E-2</v>
      </c>
      <c r="N167" s="17"/>
      <c r="O167" s="216">
        <f t="shared" si="4"/>
        <v>162.69785184742628</v>
      </c>
    </row>
    <row r="168" spans="2:15" x14ac:dyDescent="0.25">
      <c r="B168" s="214" t="s">
        <v>1082</v>
      </c>
      <c r="C168" s="16"/>
      <c r="D168" s="217">
        <f>'[6]Rev_SP-12me'!AJ193</f>
        <v>0</v>
      </c>
      <c r="E168" s="217">
        <f>'[6]Rev_SP-12me'!AL193</f>
        <v>0</v>
      </c>
      <c r="F168" s="217">
        <f>'[6]Rev_SP-12me'!AQ193</f>
        <v>0</v>
      </c>
      <c r="G168" s="218">
        <f>'[6]Rev_SP-12me'!O193</f>
        <v>0</v>
      </c>
      <c r="H168" s="219">
        <f>'[6]Rev_SP-12me'!P193</f>
        <v>0</v>
      </c>
      <c r="I168" s="218">
        <f>'[6]Rev_SP-12me'!AA193</f>
        <v>3500</v>
      </c>
      <c r="J168" s="17"/>
      <c r="K168" s="217">
        <f>'[6]Rev_SP-12me'!AT193</f>
        <v>0</v>
      </c>
      <c r="L168" s="217">
        <f>'[6]Rev_SP-12me'!AU193</f>
        <v>0</v>
      </c>
      <c r="M168" s="217">
        <f>'[6]Rev_SP-12me'!AW193</f>
        <v>0</v>
      </c>
      <c r="N168" s="17"/>
      <c r="O168" s="216">
        <f t="shared" si="4"/>
        <v>0</v>
      </c>
    </row>
    <row r="169" spans="2:15" x14ac:dyDescent="0.25">
      <c r="B169" s="220" t="s">
        <v>1063</v>
      </c>
      <c r="C169" s="16"/>
      <c r="D169" s="217">
        <f>'[6]Rev_SP-12me'!AJ187</f>
        <v>1</v>
      </c>
      <c r="E169" s="217">
        <f>'[6]Rev_SP-12me'!AL187</f>
        <v>4.4429301533219761</v>
      </c>
      <c r="F169" s="217">
        <f>'[6]Rev_SP-12me'!AQ187</f>
        <v>0</v>
      </c>
      <c r="G169" s="218">
        <f>'[6]Rev_SP-12me'!O187</f>
        <v>0</v>
      </c>
      <c r="H169" s="219">
        <f>'[6]Rev_SP-12me'!P187</f>
        <v>0</v>
      </c>
      <c r="I169" s="218">
        <f>'[6]Rev_SP-12me'!AA187</f>
        <v>0</v>
      </c>
      <c r="J169" s="17"/>
      <c r="K169" s="217">
        <f>'[6]Rev_SP-12me'!AT187</f>
        <v>0</v>
      </c>
      <c r="L169" s="217">
        <f>'[6]Rev_SP-12me'!AU187</f>
        <v>0</v>
      </c>
      <c r="M169" s="217">
        <f>'[6]Rev_SP-12me'!AW187</f>
        <v>0</v>
      </c>
      <c r="N169" s="17"/>
      <c r="O169" s="216">
        <f t="shared" si="4"/>
        <v>0</v>
      </c>
    </row>
    <row r="170" spans="2:15" x14ac:dyDescent="0.25">
      <c r="B170" s="220" t="s">
        <v>1064</v>
      </c>
      <c r="C170" s="16"/>
      <c r="D170" s="217">
        <f>'[6]Rev_SP-12me'!AJ188</f>
        <v>0</v>
      </c>
      <c r="E170" s="217">
        <f>'[6]Rev_SP-12me'!AL188</f>
        <v>0</v>
      </c>
      <c r="F170" s="217">
        <f>'[6]Rev_SP-12me'!AQ188</f>
        <v>0</v>
      </c>
      <c r="G170" s="218">
        <f>'[6]Rev_SP-12me'!O188</f>
        <v>0</v>
      </c>
      <c r="H170" s="219">
        <f>'[6]Rev_SP-12me'!P188</f>
        <v>0</v>
      </c>
      <c r="I170" s="218">
        <f>'[6]Rev_SP-12me'!AA188</f>
        <v>0</v>
      </c>
      <c r="J170" s="17"/>
      <c r="K170" s="217">
        <f>'[6]Rev_SP-12me'!AT188</f>
        <v>0</v>
      </c>
      <c r="L170" s="217">
        <f>'[6]Rev_SP-12me'!AU188</f>
        <v>0</v>
      </c>
      <c r="M170" s="217">
        <f>'[6]Rev_SP-12me'!AW188</f>
        <v>0</v>
      </c>
      <c r="N170" s="17"/>
      <c r="O170" s="216">
        <f t="shared" si="4"/>
        <v>0</v>
      </c>
    </row>
    <row r="171" spans="2:15" x14ac:dyDescent="0.25">
      <c r="B171" s="220" t="s">
        <v>856</v>
      </c>
      <c r="C171" s="16"/>
      <c r="D171" s="217">
        <f>'[6]Rev_SP-12me'!AJ189</f>
        <v>24.906976744186046</v>
      </c>
      <c r="E171" s="217">
        <f>'[6]Rev_SP-12me'!AL189</f>
        <v>62.98264800233305</v>
      </c>
      <c r="F171" s="217">
        <f>'[6]Rev_SP-12me'!AQ189</f>
        <v>150.12</v>
      </c>
      <c r="G171" s="218">
        <f>'[6]Rev_SP-12me'!O189</f>
        <v>260</v>
      </c>
      <c r="H171" s="219">
        <f>'[6]Rev_SP-12me'!P189</f>
        <v>7.3</v>
      </c>
      <c r="I171" s="218">
        <f>'[6]Rev_SP-12me'!AA189</f>
        <v>3500</v>
      </c>
      <c r="J171" s="17"/>
      <c r="K171" s="217">
        <f>'[6]Rev_SP-12me'!AT189</f>
        <v>15.720468941382331</v>
      </c>
      <c r="L171" s="217">
        <f>'[6]Rev_SP-12me'!AU189</f>
        <v>109.58759999999999</v>
      </c>
      <c r="M171" s="217">
        <f>'[6]Rev_SP-12me'!AW189</f>
        <v>9.9070917670136413E-2</v>
      </c>
      <c r="N171" s="17"/>
      <c r="O171" s="216">
        <f t="shared" si="4"/>
        <v>125.40713985905246</v>
      </c>
    </row>
    <row r="172" spans="2:15" x14ac:dyDescent="0.25">
      <c r="B172" s="220" t="s">
        <v>1065</v>
      </c>
      <c r="C172" s="16"/>
      <c r="D172" s="217">
        <f>'[6]Rev_SP-12me'!AJ190</f>
        <v>8.8130081300813021</v>
      </c>
      <c r="E172" s="217">
        <f>'[6]Rev_SP-12me'!AL190</f>
        <v>23.908353460481386</v>
      </c>
      <c r="F172" s="217">
        <f>'[6]Rev_SP-12me'!AQ190</f>
        <v>44.460000000000008</v>
      </c>
      <c r="G172" s="218">
        <f>'[6]Rev_SP-12me'!O190</f>
        <v>500</v>
      </c>
      <c r="H172" s="219">
        <f>'[6]Rev_SP-12me'!P190</f>
        <v>11</v>
      </c>
      <c r="I172" s="218">
        <f>'[6]Rev_SP-12me'!AA190</f>
        <v>3500</v>
      </c>
      <c r="J172" s="17"/>
      <c r="K172" s="217">
        <f>'[6]Rev_SP-12me'!AT190</f>
        <v>11.476009661031066</v>
      </c>
      <c r="L172" s="217">
        <f>'[6]Rev_SP-12me'!AU190</f>
        <v>48.906000000000006</v>
      </c>
      <c r="M172" s="217">
        <f>'[6]Rev_SP-12me'!AW190</f>
        <v>3.613333333333333E-2</v>
      </c>
      <c r="N172" s="17"/>
      <c r="O172" s="216">
        <f t="shared" si="4"/>
        <v>60.418142994364402</v>
      </c>
    </row>
    <row r="173" spans="2:15" x14ac:dyDescent="0.25">
      <c r="B173" s="214" t="s">
        <v>1083</v>
      </c>
      <c r="C173" s="16"/>
      <c r="D173" s="212">
        <f>SUM(D128,D142,D147,D148,D154,D159,D164,D166,D168,D169,D170,D171,D172)</f>
        <v>667.96199433328002</v>
      </c>
      <c r="E173" s="212">
        <f>SUM(E128,E142,E147,E148,E154,E159,E164,E166,E168,E169,E170,E171,E172)</f>
        <v>2304.8656103866838</v>
      </c>
      <c r="F173" s="212">
        <f>SUM(F128,F142,F147,F148,F154,F159,F164,F166,F168,F169,F170,F171,F172)</f>
        <v>8207.5166380803312</v>
      </c>
      <c r="G173" s="215"/>
      <c r="H173" s="215"/>
      <c r="I173" s="215"/>
      <c r="J173" s="215"/>
      <c r="K173" s="234">
        <f>SUM(K128,K142,K147,K148,K154,K159,K164,K166,K168,K169,K170,K171,K172)</f>
        <v>1000.695698380234</v>
      </c>
      <c r="L173" s="234">
        <f>SUM(L128,L142,L147,L148,L154,L159,L164,L166,L168,L169,L170,L171,L172)</f>
        <v>6016.0088885941677</v>
      </c>
      <c r="M173" s="234">
        <f>SUM(M128,M142,M147,M148,M154,M159,M164,M166,M168,M169,M170,M171,M172)</f>
        <v>2.7569237740370807</v>
      </c>
      <c r="N173" s="212">
        <f>SUM(N128,N142,N147,N148,N154,N159,N164,N166,N168,N169,N170,N171,N172)</f>
        <v>0</v>
      </c>
      <c r="O173" s="212">
        <f>SUM(O128,O142,O147,O148,O154,O159,O164,O166,O168,O169,O170,O171,O172)</f>
        <v>7019.4615107484387</v>
      </c>
    </row>
    <row r="174" spans="2:15" x14ac:dyDescent="0.25">
      <c r="B174" s="16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</row>
    <row r="175" spans="2:15" x14ac:dyDescent="0.25">
      <c r="B175" s="220" t="s">
        <v>1084</v>
      </c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</row>
    <row r="176" spans="2:15" x14ac:dyDescent="0.25">
      <c r="B176" s="220" t="s">
        <v>1069</v>
      </c>
      <c r="C176" s="16"/>
      <c r="D176" s="217">
        <f>'[6]Rev_SP-12me'!AJ208</f>
        <v>48.002646377770397</v>
      </c>
      <c r="E176" s="217">
        <f>'[6]Rev_SP-12me'!AL208</f>
        <v>675.41701200477496</v>
      </c>
      <c r="F176" s="217">
        <f>'[6]Rev_SP-12me'!AQ208</f>
        <v>4759.9934395408836</v>
      </c>
      <c r="G176" s="218">
        <f>'[6]Rev_SP-12me'!O208</f>
        <v>0</v>
      </c>
      <c r="H176" s="219">
        <f>'[6]Rev_SP-12me'!P208</f>
        <v>0</v>
      </c>
      <c r="I176" s="218">
        <f>'[6]Rev_SP-12me'!AA208</f>
        <v>0</v>
      </c>
      <c r="J176" s="17"/>
      <c r="K176" s="217">
        <f>'[6]Rev_SP-12me'!AT208</f>
        <v>307.99015747417741</v>
      </c>
      <c r="L176" s="217">
        <f>'[6]Rev_SP-12me'!AU208</f>
        <v>3155.6111909043107</v>
      </c>
      <c r="M176" s="217">
        <f>'[6]Rev_SP-12me'!AW208</f>
        <v>0.30411085855889441</v>
      </c>
      <c r="N176" s="17"/>
      <c r="O176" s="216">
        <f t="shared" ref="O176:O217" si="5">SUM(K176:N176)</f>
        <v>3463.9054592370471</v>
      </c>
    </row>
    <row r="177" spans="2:15" x14ac:dyDescent="0.25">
      <c r="B177" s="224" t="s">
        <v>1037</v>
      </c>
      <c r="C177" s="16"/>
      <c r="D177" s="233">
        <f>'[6]Rev_SP-12me'!AJ209</f>
        <v>48.002646377770397</v>
      </c>
      <c r="E177" s="233">
        <f>'[6]Rev_SP-12me'!AL209</f>
        <v>675.41701200477496</v>
      </c>
      <c r="F177" s="233">
        <f>'[6]Rev_SP-12me'!AQ209</f>
        <v>2201.196987342485</v>
      </c>
      <c r="G177" s="222">
        <f>'[6]Rev_SP-12me'!O209</f>
        <v>475</v>
      </c>
      <c r="H177" s="202">
        <f>'[6]Rev_SP-12me'!P209</f>
        <v>6.65</v>
      </c>
      <c r="I177" s="222">
        <f>'[6]Rev_SP-12me'!AA209</f>
        <v>5000</v>
      </c>
      <c r="J177" s="17"/>
      <c r="K177" s="233">
        <f>'[6]Rev_SP-12me'!AT209</f>
        <v>307.99015747417741</v>
      </c>
      <c r="L177" s="233">
        <f>'[6]Rev_SP-12me'!AU209</f>
        <v>1463.7959965827527</v>
      </c>
      <c r="M177" s="233">
        <f>'[6]Rev_SP-12me'!AW209</f>
        <v>0.30411085855889441</v>
      </c>
      <c r="N177" s="17"/>
      <c r="O177" s="216">
        <f t="shared" si="5"/>
        <v>1772.0902649154891</v>
      </c>
    </row>
    <row r="178" spans="2:15" ht="14.5" x14ac:dyDescent="0.25">
      <c r="B178" s="224" t="s">
        <v>1071</v>
      </c>
      <c r="C178" s="16"/>
      <c r="D178" s="221">
        <f>'[6]Rev_SP-12me'!AJ210</f>
        <v>0</v>
      </c>
      <c r="E178" s="221">
        <f>'[6]Rev_SP-12me'!AL210</f>
        <v>0</v>
      </c>
      <c r="F178" s="221">
        <f>'[6]Rev_SP-12me'!AQ210</f>
        <v>0</v>
      </c>
      <c r="G178" s="238">
        <f>'[6]Rev_SP-12me'!O210</f>
        <v>0</v>
      </c>
      <c r="H178" s="248">
        <f>'[6]Rev_SP-12me'!P210</f>
        <v>6.65</v>
      </c>
      <c r="I178" s="238">
        <f>'[6]Rev_SP-12me'!AA210</f>
        <v>5000</v>
      </c>
      <c r="J178" s="17"/>
      <c r="K178" s="221">
        <f>'[6]Rev_SP-12me'!AT210</f>
        <v>0</v>
      </c>
      <c r="L178" s="221">
        <f>'[6]Rev_SP-12me'!AU210</f>
        <v>0</v>
      </c>
      <c r="M178" s="221">
        <f>'[6]Rev_SP-12me'!AW210</f>
        <v>0</v>
      </c>
      <c r="N178" s="17"/>
      <c r="O178" s="216">
        <f t="shared" si="5"/>
        <v>0</v>
      </c>
    </row>
    <row r="179" spans="2:15" ht="14.5" x14ac:dyDescent="0.25">
      <c r="B179" s="224" t="s">
        <v>1072</v>
      </c>
      <c r="C179" s="16"/>
      <c r="D179" s="221">
        <f>'[6]Rev_SP-12me'!AJ211</f>
        <v>0</v>
      </c>
      <c r="E179" s="221">
        <f>'[6]Rev_SP-12me'!AL211</f>
        <v>0</v>
      </c>
      <c r="F179" s="221">
        <f>'[6]Rev_SP-12me'!AQ211</f>
        <v>0</v>
      </c>
      <c r="G179" s="238">
        <f>'[6]Rev_SP-12me'!O211</f>
        <v>0</v>
      </c>
      <c r="H179" s="248">
        <f>'[6]Rev_SP-12me'!P211</f>
        <v>7.3</v>
      </c>
      <c r="I179" s="238">
        <f>'[6]Rev_SP-12me'!AA211</f>
        <v>5000</v>
      </c>
      <c r="J179" s="17"/>
      <c r="K179" s="221">
        <f>'[6]Rev_SP-12me'!AT211</f>
        <v>0</v>
      </c>
      <c r="L179" s="221">
        <f>'[6]Rev_SP-12me'!AU211</f>
        <v>0</v>
      </c>
      <c r="M179" s="221">
        <f>'[6]Rev_SP-12me'!AW211</f>
        <v>0</v>
      </c>
      <c r="N179" s="17"/>
      <c r="O179" s="216">
        <f t="shared" si="5"/>
        <v>0</v>
      </c>
    </row>
    <row r="180" spans="2:15" ht="14.5" x14ac:dyDescent="0.25">
      <c r="B180" s="224" t="s">
        <v>1073</v>
      </c>
      <c r="C180" s="16"/>
      <c r="D180" s="221">
        <f>'[6]Rev_SP-12me'!AJ212</f>
        <v>0</v>
      </c>
      <c r="E180" s="221">
        <f>'[6]Rev_SP-12me'!AL212</f>
        <v>0</v>
      </c>
      <c r="F180" s="221">
        <f>'[6]Rev_SP-12me'!AQ212</f>
        <v>0</v>
      </c>
      <c r="G180" s="238">
        <f>'[6]Rev_SP-12me'!O212</f>
        <v>475</v>
      </c>
      <c r="H180" s="248">
        <f>'[6]Rev_SP-12me'!P212</f>
        <v>7.7</v>
      </c>
      <c r="I180" s="238">
        <f>'[6]Rev_SP-12me'!AA212</f>
        <v>5000</v>
      </c>
      <c r="J180" s="17"/>
      <c r="K180" s="221">
        <f>'[6]Rev_SP-12me'!AT212</f>
        <v>0</v>
      </c>
      <c r="L180" s="221">
        <f>'[6]Rev_SP-12me'!AU212</f>
        <v>0</v>
      </c>
      <c r="M180" s="221">
        <f>'[6]Rev_SP-12me'!AW212</f>
        <v>0</v>
      </c>
      <c r="N180" s="17"/>
      <c r="O180" s="216">
        <f t="shared" si="5"/>
        <v>0</v>
      </c>
    </row>
    <row r="181" spans="2:15" ht="14.5" x14ac:dyDescent="0.25">
      <c r="B181" s="228" t="s">
        <v>1052</v>
      </c>
      <c r="C181" s="16"/>
      <c r="D181" s="221">
        <f>'[6]Rev_SP-12me'!AJ213</f>
        <v>0</v>
      </c>
      <c r="E181" s="221">
        <f>'[6]Rev_SP-12me'!AL213</f>
        <v>0</v>
      </c>
      <c r="F181" s="221">
        <f>'[6]Rev_SP-12me'!AQ213</f>
        <v>648.11135665372967</v>
      </c>
      <c r="G181" s="238">
        <f>'[6]Rev_SP-12me'!O213</f>
        <v>0</v>
      </c>
      <c r="H181" s="248">
        <f>'[6]Rev_SP-12me'!P213</f>
        <v>7.65</v>
      </c>
      <c r="I181" s="238">
        <f>'[6]Rev_SP-12me'!AA213</f>
        <v>5000</v>
      </c>
      <c r="J181" s="17"/>
      <c r="K181" s="221">
        <f>'[6]Rev_SP-12me'!AT213</f>
        <v>0</v>
      </c>
      <c r="L181" s="221">
        <f>'[6]Rev_SP-12me'!AU213</f>
        <v>495.8051878401032</v>
      </c>
      <c r="M181" s="221">
        <f>'[6]Rev_SP-12me'!AW213</f>
        <v>0</v>
      </c>
      <c r="N181" s="17"/>
      <c r="O181" s="216">
        <f t="shared" si="5"/>
        <v>495.8051878401032</v>
      </c>
    </row>
    <row r="182" spans="2:15" ht="14.5" x14ac:dyDescent="0.25">
      <c r="B182" s="228" t="s">
        <v>1053</v>
      </c>
      <c r="C182" s="16"/>
      <c r="D182" s="221">
        <f>'[6]Rev_SP-12me'!AJ214</f>
        <v>0</v>
      </c>
      <c r="E182" s="221">
        <f>'[6]Rev_SP-12me'!AL214</f>
        <v>0</v>
      </c>
      <c r="F182" s="221">
        <f>'[6]Rev_SP-12me'!AQ214</f>
        <v>582.36463749358666</v>
      </c>
      <c r="G182" s="238">
        <f>'[6]Rev_SP-12me'!O214</f>
        <v>0</v>
      </c>
      <c r="H182" s="248">
        <f>'[6]Rev_SP-12me'!P214</f>
        <v>7.65</v>
      </c>
      <c r="I182" s="238">
        <f>'[6]Rev_SP-12me'!AA214</f>
        <v>5000</v>
      </c>
      <c r="J182" s="17"/>
      <c r="K182" s="221">
        <f>'[6]Rev_SP-12me'!AT214</f>
        <v>0</v>
      </c>
      <c r="L182" s="221">
        <f>'[6]Rev_SP-12me'!AU214</f>
        <v>445.50894768259377</v>
      </c>
      <c r="M182" s="221">
        <f>'[6]Rev_SP-12me'!AW214</f>
        <v>0</v>
      </c>
      <c r="N182" s="17"/>
      <c r="O182" s="216">
        <f t="shared" si="5"/>
        <v>445.50894768259377</v>
      </c>
    </row>
    <row r="183" spans="2:15" ht="14.5" x14ac:dyDescent="0.25">
      <c r="B183" s="228" t="s">
        <v>1054</v>
      </c>
      <c r="C183" s="16"/>
      <c r="D183" s="221">
        <f>'[6]Rev_SP-12me'!AJ215</f>
        <v>0</v>
      </c>
      <c r="E183" s="221">
        <f>'[6]Rev_SP-12me'!AL215</f>
        <v>0</v>
      </c>
      <c r="F183" s="221">
        <f>'[6]Rev_SP-12me'!AQ215</f>
        <v>1328.3204580510819</v>
      </c>
      <c r="G183" s="238">
        <f>'[6]Rev_SP-12me'!O215</f>
        <v>0</v>
      </c>
      <c r="H183" s="248">
        <f>'[6]Rev_SP-12me'!P215</f>
        <v>5.65</v>
      </c>
      <c r="I183" s="238">
        <f>'[6]Rev_SP-12me'!AA215</f>
        <v>5000</v>
      </c>
      <c r="J183" s="17"/>
      <c r="K183" s="221">
        <f>'[6]Rev_SP-12me'!AT215</f>
        <v>0</v>
      </c>
      <c r="L183" s="221">
        <f>'[6]Rev_SP-12me'!AU215</f>
        <v>750.50105879886132</v>
      </c>
      <c r="M183" s="221">
        <f>'[6]Rev_SP-12me'!AW215</f>
        <v>0</v>
      </c>
      <c r="N183" s="17"/>
      <c r="O183" s="216">
        <f t="shared" si="5"/>
        <v>750.50105879886132</v>
      </c>
    </row>
    <row r="184" spans="2:15" x14ac:dyDescent="0.25">
      <c r="B184" s="220" t="s">
        <v>1050</v>
      </c>
      <c r="C184" s="16"/>
      <c r="D184" s="226">
        <f>'[6]Rev_SP-12me'!AJ217</f>
        <v>0</v>
      </c>
      <c r="E184" s="217">
        <f>'[6]Rev_SP-12me'!AL217</f>
        <v>150.92434585851541</v>
      </c>
      <c r="F184" s="217">
        <f>'[6]Rev_SP-12me'!AQ217</f>
        <v>1380.8834753176384</v>
      </c>
      <c r="G184" s="218">
        <f>'[6]Rev_SP-12me'!O217</f>
        <v>0</v>
      </c>
      <c r="H184" s="219">
        <f>'[6]Rev_SP-12me'!P217</f>
        <v>0</v>
      </c>
      <c r="I184" s="218">
        <f>'[6]Rev_SP-12me'!AA217</f>
        <v>20000</v>
      </c>
      <c r="J184" s="17"/>
      <c r="K184" s="217">
        <f>'[6]Rev_SP-12me'!AT217</f>
        <v>68.821501711483023</v>
      </c>
      <c r="L184" s="217">
        <f>'[6]Rev_SP-12me'!AU217</f>
        <v>919.03465015658094</v>
      </c>
      <c r="M184" s="217">
        <f>'[6]Rev_SP-12me'!AW217</f>
        <v>0</v>
      </c>
      <c r="N184" s="17"/>
      <c r="O184" s="216">
        <f t="shared" si="5"/>
        <v>987.85615186806399</v>
      </c>
    </row>
    <row r="185" spans="2:15" ht="14.5" x14ac:dyDescent="0.25">
      <c r="B185" s="224" t="s">
        <v>1051</v>
      </c>
      <c r="C185" s="16"/>
      <c r="D185" s="227">
        <f>'[6]Rev_SP-12me'!AJ218</f>
        <v>0</v>
      </c>
      <c r="E185" s="231">
        <f>'[6]Rev_SP-12me'!AL218</f>
        <v>150.92434585851541</v>
      </c>
      <c r="F185" s="250">
        <f>'[6]Rev_SP-12me'!AQ218</f>
        <v>468.05854384786551</v>
      </c>
      <c r="G185" s="250">
        <f>'[6]Rev_SP-12me'!O218</f>
        <v>475</v>
      </c>
      <c r="H185" s="251">
        <f>'[6]Rev_SP-12me'!P218</f>
        <v>6.65</v>
      </c>
      <c r="I185" s="221">
        <f>'[6]Rev_SP-12me'!AA218</f>
        <v>5000</v>
      </c>
      <c r="J185" s="17"/>
      <c r="K185" s="231">
        <f>'[6]Rev_SP-12me'!AT218</f>
        <v>68.821501711483023</v>
      </c>
      <c r="L185" s="231">
        <f>'[6]Rev_SP-12me'!AU218</f>
        <v>311.25893165883059</v>
      </c>
      <c r="M185" s="231">
        <f>'[6]Rev_SP-12me'!AW218</f>
        <v>0</v>
      </c>
      <c r="N185" s="17"/>
      <c r="O185" s="216">
        <f t="shared" si="5"/>
        <v>380.08043337031359</v>
      </c>
    </row>
    <row r="186" spans="2:15" ht="14.5" x14ac:dyDescent="0.25">
      <c r="B186" s="224" t="s">
        <v>1052</v>
      </c>
      <c r="C186" s="16"/>
      <c r="D186" s="227">
        <f>'[6]Rev_SP-12me'!AJ219</f>
        <v>0</v>
      </c>
      <c r="E186" s="227">
        <f>'[6]Rev_SP-12me'!AL219</f>
        <v>0</v>
      </c>
      <c r="F186" s="250">
        <f>'[6]Rev_SP-12me'!AQ219</f>
        <v>228.71582691897555</v>
      </c>
      <c r="G186" s="249">
        <f>'[6]Rev_SP-12me'!O219</f>
        <v>0</v>
      </c>
      <c r="H186" s="248">
        <f>'[6]Rev_SP-12me'!P219</f>
        <v>7.65</v>
      </c>
      <c r="I186" s="238">
        <f>'[6]Rev_SP-12me'!AA219</f>
        <v>5000</v>
      </c>
      <c r="J186" s="17"/>
      <c r="K186" s="227">
        <f>'[6]Rev_SP-12me'!AT219</f>
        <v>0</v>
      </c>
      <c r="L186" s="227">
        <f>'[6]Rev_SP-12me'!AU219</f>
        <v>174.96760759301631</v>
      </c>
      <c r="M186" s="227">
        <f>'[6]Rev_SP-12me'!AW219</f>
        <v>0</v>
      </c>
      <c r="N186" s="17"/>
      <c r="O186" s="216">
        <f t="shared" si="5"/>
        <v>174.96760759301631</v>
      </c>
    </row>
    <row r="187" spans="2:15" ht="14.5" x14ac:dyDescent="0.25">
      <c r="B187" s="224" t="s">
        <v>1053</v>
      </c>
      <c r="C187" s="16"/>
      <c r="D187" s="227">
        <f>'[6]Rev_SP-12me'!AJ220</f>
        <v>0</v>
      </c>
      <c r="E187" s="227">
        <f>'[6]Rev_SP-12me'!AL220</f>
        <v>0</v>
      </c>
      <c r="F187" s="250">
        <f>'[6]Rev_SP-12me'!AQ220</f>
        <v>231.43233416766765</v>
      </c>
      <c r="G187" s="249">
        <f>'[6]Rev_SP-12me'!O220</f>
        <v>0</v>
      </c>
      <c r="H187" s="248">
        <f>'[6]Rev_SP-12me'!P220</f>
        <v>7.65</v>
      </c>
      <c r="I187" s="238">
        <f>'[6]Rev_SP-12me'!AA220</f>
        <v>5000</v>
      </c>
      <c r="J187" s="17"/>
      <c r="K187" s="227">
        <f>'[6]Rev_SP-12me'!AT220</f>
        <v>0</v>
      </c>
      <c r="L187" s="227">
        <f>'[6]Rev_SP-12me'!AU220</f>
        <v>177.04573563826574</v>
      </c>
      <c r="M187" s="227">
        <f>'[6]Rev_SP-12me'!AW220</f>
        <v>0</v>
      </c>
      <c r="N187" s="17"/>
      <c r="O187" s="216">
        <f t="shared" si="5"/>
        <v>177.04573563826574</v>
      </c>
    </row>
    <row r="188" spans="2:15" ht="14.5" x14ac:dyDescent="0.25">
      <c r="B188" s="224" t="s">
        <v>1054</v>
      </c>
      <c r="C188" s="16"/>
      <c r="D188" s="227">
        <f>'[6]Rev_SP-12me'!AJ221</f>
        <v>0</v>
      </c>
      <c r="E188" s="227">
        <f>'[6]Rev_SP-12me'!AL221</f>
        <v>0</v>
      </c>
      <c r="F188" s="250">
        <f>'[6]Rev_SP-12me'!AQ221</f>
        <v>452.67677038312968</v>
      </c>
      <c r="G188" s="249">
        <f>'[6]Rev_SP-12me'!O221</f>
        <v>0</v>
      </c>
      <c r="H188" s="248">
        <f>'[6]Rev_SP-12me'!P221</f>
        <v>5.65</v>
      </c>
      <c r="I188" s="238">
        <f>'[6]Rev_SP-12me'!AA221</f>
        <v>5000</v>
      </c>
      <c r="J188" s="17"/>
      <c r="K188" s="227">
        <f>'[6]Rev_SP-12me'!AT221</f>
        <v>0</v>
      </c>
      <c r="L188" s="227">
        <f>'[6]Rev_SP-12me'!AU221</f>
        <v>255.76237526646827</v>
      </c>
      <c r="M188" s="227">
        <f>'[6]Rev_SP-12me'!AW221</f>
        <v>0</v>
      </c>
      <c r="N188" s="17"/>
      <c r="O188" s="216">
        <f t="shared" si="5"/>
        <v>255.76237526646827</v>
      </c>
    </row>
    <row r="189" spans="2:15" x14ac:dyDescent="0.25">
      <c r="B189" s="220" t="s">
        <v>1085</v>
      </c>
      <c r="C189" s="16"/>
      <c r="D189" s="226">
        <f>'[6]Rev_SP-12me'!AJ216</f>
        <v>2</v>
      </c>
      <c r="E189" s="217">
        <f>'[6]Rev_SP-12me'!AL216</f>
        <v>67.449648711943794</v>
      </c>
      <c r="F189" s="217">
        <f>'[6]Rev_SP-12me'!AQ216</f>
        <v>181.20650000000001</v>
      </c>
      <c r="G189" s="218">
        <f>'[6]Rev_SP-12me'!O216</f>
        <v>475</v>
      </c>
      <c r="H189" s="219">
        <f>'[6]Rev_SP-12me'!P216</f>
        <v>6.65</v>
      </c>
      <c r="I189" s="218">
        <f>'[6]Rev_SP-12me'!AA216</f>
        <v>5000</v>
      </c>
      <c r="J189" s="17"/>
      <c r="K189" s="217">
        <f>'[6]Rev_SP-12me'!AT216</f>
        <v>30.757039812646372</v>
      </c>
      <c r="L189" s="217">
        <f>'[6]Rev_SP-12me'!AU216</f>
        <v>120.50232250000002</v>
      </c>
      <c r="M189" s="217">
        <f>'[6]Rev_SP-12me'!AW216</f>
        <v>1.2E-2</v>
      </c>
      <c r="N189" s="17"/>
      <c r="O189" s="216">
        <f t="shared" si="5"/>
        <v>151.2713623126464</v>
      </c>
    </row>
    <row r="190" spans="2:15" x14ac:dyDescent="0.25">
      <c r="B190" s="220" t="s">
        <v>1086</v>
      </c>
      <c r="C190" s="16"/>
      <c r="D190" s="217">
        <f>'[6]Rev_SP-12me'!AJ222</f>
        <v>4.531101560732866</v>
      </c>
      <c r="E190" s="217">
        <f>'[6]Rev_SP-12me'!AL222</f>
        <v>20.08763057698582</v>
      </c>
      <c r="F190" s="217">
        <f>'[6]Rev_SP-12me'!AQ222</f>
        <v>61.375492684111791</v>
      </c>
      <c r="G190" s="218">
        <f>'[6]Rev_SP-12me'!O222</f>
        <v>0</v>
      </c>
      <c r="H190" s="219">
        <f>'[6]Rev_SP-12me'!P222</f>
        <v>0</v>
      </c>
      <c r="I190" s="218">
        <f>'[6]Rev_SP-12me'!AA222</f>
        <v>0</v>
      </c>
      <c r="J190" s="17"/>
      <c r="K190" s="217">
        <f>'[6]Rev_SP-12me'!AT222</f>
        <v>9.1599595431055345</v>
      </c>
      <c r="L190" s="217">
        <f>'[6]Rev_SP-12me'!AU222</f>
        <v>48.328961858250906</v>
      </c>
      <c r="M190" s="217">
        <f>'[6]Rev_SP-12me'!AW222</f>
        <v>2.7186609364397193E-2</v>
      </c>
      <c r="N190" s="17"/>
      <c r="O190" s="216">
        <f t="shared" si="5"/>
        <v>57.516108010720842</v>
      </c>
    </row>
    <row r="191" spans="2:15" ht="14.5" x14ac:dyDescent="0.25">
      <c r="B191" s="228" t="s">
        <v>1051</v>
      </c>
      <c r="C191" s="16"/>
      <c r="D191" s="221">
        <f>'[6]Rev_SP-12me'!AJ223</f>
        <v>4.531101560732866</v>
      </c>
      <c r="E191" s="221">
        <f>'[6]Rev_SP-12me'!AL223</f>
        <v>20.08763057698582</v>
      </c>
      <c r="F191" s="221">
        <f>'[6]Rev_SP-12me'!AQ223</f>
        <v>28.64376012849015</v>
      </c>
      <c r="G191" s="238">
        <f>'[6]Rev_SP-12me'!O223</f>
        <v>475</v>
      </c>
      <c r="H191" s="248">
        <f>'[6]Rev_SP-12me'!P223</f>
        <v>7.8</v>
      </c>
      <c r="I191" s="238">
        <f>'[6]Rev_SP-12me'!AA223</f>
        <v>5000</v>
      </c>
      <c r="J191" s="17"/>
      <c r="K191" s="221">
        <f>'[6]Rev_SP-12me'!AT223</f>
        <v>9.1599595431055345</v>
      </c>
      <c r="L191" s="221">
        <f>'[6]Rev_SP-12me'!AU223</f>
        <v>22.342132900222317</v>
      </c>
      <c r="M191" s="221">
        <f>'[6]Rev_SP-12me'!AW223</f>
        <v>2.7186609364397193E-2</v>
      </c>
      <c r="N191" s="17"/>
      <c r="O191" s="216">
        <f t="shared" si="5"/>
        <v>31.52927905269225</v>
      </c>
    </row>
    <row r="192" spans="2:15" ht="14.5" x14ac:dyDescent="0.25">
      <c r="B192" s="228" t="s">
        <v>1052</v>
      </c>
      <c r="C192" s="16"/>
      <c r="D192" s="221">
        <f>'[6]Rev_SP-12me'!AJ224</f>
        <v>0</v>
      </c>
      <c r="E192" s="221">
        <f>'[6]Rev_SP-12me'!AL224</f>
        <v>0</v>
      </c>
      <c r="F192" s="221">
        <f>'[6]Rev_SP-12me'!AQ224</f>
        <v>8.9354012777208744</v>
      </c>
      <c r="G192" s="238">
        <f>'[6]Rev_SP-12me'!O224</f>
        <v>0</v>
      </c>
      <c r="H192" s="248">
        <f>'[6]Rev_SP-12me'!P224</f>
        <v>8.8000000000000007</v>
      </c>
      <c r="I192" s="238">
        <f>'[6]Rev_SP-12me'!AA224</f>
        <v>5000</v>
      </c>
      <c r="J192" s="17"/>
      <c r="K192" s="221">
        <f>'[6]Rev_SP-12me'!AT224</f>
        <v>0</v>
      </c>
      <c r="L192" s="221">
        <f>'[6]Rev_SP-12me'!AU224</f>
        <v>7.86315312439437</v>
      </c>
      <c r="M192" s="221">
        <f>'[6]Rev_SP-12me'!AW224</f>
        <v>0</v>
      </c>
      <c r="N192" s="17"/>
      <c r="O192" s="216">
        <f t="shared" si="5"/>
        <v>7.86315312439437</v>
      </c>
    </row>
    <row r="193" spans="2:15" ht="14.5" x14ac:dyDescent="0.25">
      <c r="B193" s="228" t="s">
        <v>1053</v>
      </c>
      <c r="C193" s="16"/>
      <c r="D193" s="221">
        <f>'[6]Rev_SP-12me'!AJ225</f>
        <v>0</v>
      </c>
      <c r="E193" s="221">
        <f>'[6]Rev_SP-12me'!AL225</f>
        <v>0</v>
      </c>
      <c r="F193" s="221">
        <f>'[6]Rev_SP-12me'!AQ225</f>
        <v>9.7108528233085174</v>
      </c>
      <c r="G193" s="238">
        <f>'[6]Rev_SP-12me'!O225</f>
        <v>0</v>
      </c>
      <c r="H193" s="248">
        <f>'[6]Rev_SP-12me'!P225</f>
        <v>8.8000000000000007</v>
      </c>
      <c r="I193" s="238">
        <f>'[6]Rev_SP-12me'!AA225</f>
        <v>5000</v>
      </c>
      <c r="J193" s="17"/>
      <c r="K193" s="221">
        <f>'[6]Rev_SP-12me'!AT225</f>
        <v>0</v>
      </c>
      <c r="L193" s="221">
        <f>'[6]Rev_SP-12me'!AU225</f>
        <v>8.5455504845114962</v>
      </c>
      <c r="M193" s="221">
        <f>'[6]Rev_SP-12me'!AW225</f>
        <v>0</v>
      </c>
      <c r="N193" s="17"/>
      <c r="O193" s="216">
        <f t="shared" si="5"/>
        <v>8.5455504845114962</v>
      </c>
    </row>
    <row r="194" spans="2:15" ht="14.5" x14ac:dyDescent="0.25">
      <c r="B194" s="228" t="s">
        <v>1054</v>
      </c>
      <c r="C194" s="16"/>
      <c r="D194" s="221">
        <f>'[6]Rev_SP-12me'!AJ226</f>
        <v>0</v>
      </c>
      <c r="E194" s="221">
        <f>'[6]Rev_SP-12me'!AL226</f>
        <v>0</v>
      </c>
      <c r="F194" s="221">
        <f>'[6]Rev_SP-12me'!AQ226</f>
        <v>14.085478454592245</v>
      </c>
      <c r="G194" s="238">
        <f>'[6]Rev_SP-12me'!O226</f>
        <v>0</v>
      </c>
      <c r="H194" s="248">
        <f>'[6]Rev_SP-12me'!P226</f>
        <v>6.8</v>
      </c>
      <c r="I194" s="238">
        <f>'[6]Rev_SP-12me'!AA226</f>
        <v>5000</v>
      </c>
      <c r="J194" s="17"/>
      <c r="K194" s="221">
        <f>'[6]Rev_SP-12me'!AT226</f>
        <v>0</v>
      </c>
      <c r="L194" s="221">
        <f>'[6]Rev_SP-12me'!AU226</f>
        <v>9.5781253491227254</v>
      </c>
      <c r="M194" s="221">
        <f>'[6]Rev_SP-12me'!AW226</f>
        <v>0</v>
      </c>
      <c r="N194" s="17"/>
      <c r="O194" s="216">
        <f t="shared" si="5"/>
        <v>9.5781253491227254</v>
      </c>
    </row>
    <row r="195" spans="2:15" x14ac:dyDescent="0.25">
      <c r="B195" s="220" t="s">
        <v>1057</v>
      </c>
      <c r="C195" s="16"/>
      <c r="D195" s="217">
        <f>'[6]Rev_SP-12me'!AJ227</f>
        <v>0</v>
      </c>
      <c r="E195" s="217">
        <f>'[6]Rev_SP-12me'!AL227</f>
        <v>0</v>
      </c>
      <c r="F195" s="217">
        <f>'[6]Rev_SP-12me'!AQ227</f>
        <v>0</v>
      </c>
      <c r="G195" s="218">
        <f>'[6]Rev_SP-12me'!O227</f>
        <v>0</v>
      </c>
      <c r="H195" s="219">
        <f>'[6]Rev_SP-12me'!P227</f>
        <v>0</v>
      </c>
      <c r="I195" s="218">
        <f>'[6]Rev_SP-12me'!AA227</f>
        <v>0</v>
      </c>
      <c r="J195" s="17"/>
      <c r="K195" s="217">
        <f>'[6]Rev_SP-12me'!AT227</f>
        <v>0</v>
      </c>
      <c r="L195" s="217">
        <f>'[6]Rev_SP-12me'!AU227</f>
        <v>0</v>
      </c>
      <c r="M195" s="217">
        <f>'[6]Rev_SP-12me'!AW227</f>
        <v>0</v>
      </c>
      <c r="N195" s="17"/>
      <c r="O195" s="216">
        <f t="shared" si="5"/>
        <v>0</v>
      </c>
    </row>
    <row r="196" spans="2:15" ht="14.5" x14ac:dyDescent="0.25">
      <c r="B196" s="224" t="s">
        <v>1051</v>
      </c>
      <c r="C196" s="16"/>
      <c r="D196" s="221">
        <f>'[6]Rev_SP-12me'!AJ228</f>
        <v>0</v>
      </c>
      <c r="E196" s="221">
        <f>'[6]Rev_SP-12me'!AL228</f>
        <v>0</v>
      </c>
      <c r="F196" s="221">
        <f>'[6]Rev_SP-12me'!AQ228</f>
        <v>0</v>
      </c>
      <c r="G196" s="238">
        <f>'[6]Rev_SP-12me'!O228</f>
        <v>260</v>
      </c>
      <c r="H196" s="248">
        <f>'[6]Rev_SP-12me'!P228</f>
        <v>5</v>
      </c>
      <c r="I196" s="238">
        <f>'[6]Rev_SP-12me'!AA228</f>
        <v>5000</v>
      </c>
      <c r="J196" s="17"/>
      <c r="K196" s="221">
        <f>'[6]Rev_SP-12me'!AT228</f>
        <v>0</v>
      </c>
      <c r="L196" s="221">
        <f>'[6]Rev_SP-12me'!AU228</f>
        <v>0</v>
      </c>
      <c r="M196" s="221">
        <f>'[6]Rev_SP-12me'!AW228</f>
        <v>0</v>
      </c>
      <c r="N196" s="17"/>
      <c r="O196" s="216">
        <f t="shared" si="5"/>
        <v>0</v>
      </c>
    </row>
    <row r="197" spans="2:15" ht="14.5" x14ac:dyDescent="0.25">
      <c r="B197" s="224" t="s">
        <v>1052</v>
      </c>
      <c r="C197" s="16"/>
      <c r="D197" s="221">
        <f>'[6]Rev_SP-12me'!AJ229</f>
        <v>0</v>
      </c>
      <c r="E197" s="221">
        <f>'[6]Rev_SP-12me'!AL229</f>
        <v>0</v>
      </c>
      <c r="F197" s="221">
        <f>'[6]Rev_SP-12me'!AQ229</f>
        <v>0</v>
      </c>
      <c r="G197" s="238">
        <f>'[6]Rev_SP-12me'!O229</f>
        <v>0</v>
      </c>
      <c r="H197" s="248">
        <f>'[6]Rev_SP-12me'!P229</f>
        <v>6</v>
      </c>
      <c r="I197" s="238">
        <f>'[6]Rev_SP-12me'!AA229</f>
        <v>5000</v>
      </c>
      <c r="J197" s="17"/>
      <c r="K197" s="221">
        <f>'[6]Rev_SP-12me'!AT229</f>
        <v>0</v>
      </c>
      <c r="L197" s="221">
        <f>'[6]Rev_SP-12me'!AU229</f>
        <v>0</v>
      </c>
      <c r="M197" s="221">
        <f>'[6]Rev_SP-12me'!AW229</f>
        <v>0</v>
      </c>
      <c r="N197" s="17"/>
      <c r="O197" s="216">
        <f t="shared" si="5"/>
        <v>0</v>
      </c>
    </row>
    <row r="198" spans="2:15" ht="14.5" x14ac:dyDescent="0.25">
      <c r="B198" s="224" t="s">
        <v>1053</v>
      </c>
      <c r="C198" s="16"/>
      <c r="D198" s="221">
        <f>'[6]Rev_SP-12me'!AJ230</f>
        <v>0</v>
      </c>
      <c r="E198" s="221">
        <f>'[6]Rev_SP-12me'!AL230</f>
        <v>0</v>
      </c>
      <c r="F198" s="221">
        <f>'[6]Rev_SP-12me'!AQ230</f>
        <v>0</v>
      </c>
      <c r="G198" s="238">
        <f>'[6]Rev_SP-12me'!O230</f>
        <v>0</v>
      </c>
      <c r="H198" s="248">
        <f>'[6]Rev_SP-12me'!P230</f>
        <v>6</v>
      </c>
      <c r="I198" s="238">
        <f>'[6]Rev_SP-12me'!AA230</f>
        <v>5000</v>
      </c>
      <c r="J198" s="17"/>
      <c r="K198" s="221">
        <f>'[6]Rev_SP-12me'!AT230</f>
        <v>0</v>
      </c>
      <c r="L198" s="221">
        <f>'[6]Rev_SP-12me'!AU230</f>
        <v>0</v>
      </c>
      <c r="M198" s="221">
        <f>'[6]Rev_SP-12me'!AW230</f>
        <v>0</v>
      </c>
      <c r="N198" s="17"/>
      <c r="O198" s="216">
        <f t="shared" si="5"/>
        <v>0</v>
      </c>
    </row>
    <row r="199" spans="2:15" ht="14.5" x14ac:dyDescent="0.25">
      <c r="B199" s="224" t="s">
        <v>1054</v>
      </c>
      <c r="C199" s="16"/>
      <c r="D199" s="221">
        <f>'[6]Rev_SP-12me'!AJ231</f>
        <v>0</v>
      </c>
      <c r="E199" s="221">
        <f>'[6]Rev_SP-12me'!AL231</f>
        <v>0</v>
      </c>
      <c r="F199" s="221">
        <f>'[6]Rev_SP-12me'!AQ231</f>
        <v>0</v>
      </c>
      <c r="G199" s="238">
        <f>'[6]Rev_SP-12me'!O231</f>
        <v>0</v>
      </c>
      <c r="H199" s="248">
        <f>'[6]Rev_SP-12me'!P231</f>
        <v>4</v>
      </c>
      <c r="I199" s="238">
        <f>'[6]Rev_SP-12me'!AA231</f>
        <v>5000</v>
      </c>
      <c r="J199" s="17"/>
      <c r="K199" s="221">
        <f>'[6]Rev_SP-12me'!AT231</f>
        <v>0</v>
      </c>
      <c r="L199" s="221">
        <f>'[6]Rev_SP-12me'!AU231</f>
        <v>0</v>
      </c>
      <c r="M199" s="221">
        <f>'[6]Rev_SP-12me'!AW231</f>
        <v>0</v>
      </c>
      <c r="N199" s="17"/>
      <c r="O199" s="216">
        <f t="shared" si="5"/>
        <v>0</v>
      </c>
    </row>
    <row r="200" spans="2:15" x14ac:dyDescent="0.25">
      <c r="B200" s="220" t="s">
        <v>1058</v>
      </c>
      <c r="C200" s="16"/>
      <c r="D200" s="217">
        <f>'[6]Rev_SP-12me'!AJ232</f>
        <v>1</v>
      </c>
      <c r="E200" s="217">
        <f>'[6]Rev_SP-12me'!AL232</f>
        <v>11.596788581623549</v>
      </c>
      <c r="F200" s="217">
        <f>'[6]Rev_SP-12me'!AQ232</f>
        <v>73.73</v>
      </c>
      <c r="G200" s="218">
        <f>'[6]Rev_SP-12me'!O232</f>
        <v>0</v>
      </c>
      <c r="H200" s="219">
        <f>'[6]Rev_SP-12me'!P232</f>
        <v>0</v>
      </c>
      <c r="I200" s="218">
        <f>'[6]Rev_SP-12me'!AA232</f>
        <v>0</v>
      </c>
      <c r="J200" s="17"/>
      <c r="K200" s="217">
        <f>'[6]Rev_SP-12me'!AT232</f>
        <v>5.2881355932203391</v>
      </c>
      <c r="L200" s="217">
        <f>'[6]Rev_SP-12me'!AU232</f>
        <v>54.871054814337967</v>
      </c>
      <c r="M200" s="217">
        <f>'[6]Rev_SP-12me'!AW232</f>
        <v>6.0000000000000001E-3</v>
      </c>
      <c r="N200" s="17"/>
      <c r="O200" s="216">
        <f t="shared" si="5"/>
        <v>60.165190407558306</v>
      </c>
    </row>
    <row r="201" spans="2:15" ht="14.5" x14ac:dyDescent="0.25">
      <c r="B201" s="228" t="s">
        <v>1051</v>
      </c>
      <c r="C201" s="16"/>
      <c r="D201" s="221">
        <f>'[6]Rev_SP-12me'!AJ233</f>
        <v>1</v>
      </c>
      <c r="E201" s="221">
        <f>'[6]Rev_SP-12me'!AL233</f>
        <v>11.596788581623549</v>
      </c>
      <c r="F201" s="221">
        <f>'[6]Rev_SP-12me'!AQ233</f>
        <v>21.514031615761521</v>
      </c>
      <c r="G201" s="238">
        <f>'[6]Rev_SP-12me'!O233</f>
        <v>475</v>
      </c>
      <c r="H201" s="248">
        <f>'[6]Rev_SP-12me'!P233</f>
        <v>7.45</v>
      </c>
      <c r="I201" s="238">
        <f>'[6]Rev_SP-12me'!AA233</f>
        <v>5000</v>
      </c>
      <c r="J201" s="17"/>
      <c r="K201" s="221">
        <f>'[6]Rev_SP-12me'!AT233</f>
        <v>5.2881355932203391</v>
      </c>
      <c r="L201" s="221">
        <f>'[6]Rev_SP-12me'!AU233</f>
        <v>16.027953553742332</v>
      </c>
      <c r="M201" s="221">
        <f>'[6]Rev_SP-12me'!AW233</f>
        <v>6.0000000000000001E-3</v>
      </c>
      <c r="N201" s="17"/>
      <c r="O201" s="216">
        <f t="shared" si="5"/>
        <v>21.322089146962671</v>
      </c>
    </row>
    <row r="202" spans="2:15" ht="14.5" x14ac:dyDescent="0.25">
      <c r="B202" s="228" t="s">
        <v>1052</v>
      </c>
      <c r="C202" s="16"/>
      <c r="D202" s="221">
        <f>'[6]Rev_SP-12me'!AJ234</f>
        <v>0</v>
      </c>
      <c r="E202" s="221">
        <f>'[6]Rev_SP-12me'!AL234</f>
        <v>0</v>
      </c>
      <c r="F202" s="221">
        <f>'[6]Rev_SP-12me'!AQ234</f>
        <v>15.340114339685504</v>
      </c>
      <c r="G202" s="238">
        <f>'[6]Rev_SP-12me'!O234</f>
        <v>0</v>
      </c>
      <c r="H202" s="248">
        <f>'[6]Rev_SP-12me'!P234</f>
        <v>8.4499999999999993</v>
      </c>
      <c r="I202" s="238">
        <f>'[6]Rev_SP-12me'!AA234</f>
        <v>5000</v>
      </c>
      <c r="J202" s="17"/>
      <c r="K202" s="221">
        <f>'[6]Rev_SP-12me'!AT234</f>
        <v>0</v>
      </c>
      <c r="L202" s="221">
        <f>'[6]Rev_SP-12me'!AU234</f>
        <v>12.96239661703425</v>
      </c>
      <c r="M202" s="221">
        <f>'[6]Rev_SP-12me'!AW234</f>
        <v>0</v>
      </c>
      <c r="N202" s="17"/>
      <c r="O202" s="216">
        <f t="shared" si="5"/>
        <v>12.96239661703425</v>
      </c>
    </row>
    <row r="203" spans="2:15" ht="14.5" x14ac:dyDescent="0.25">
      <c r="B203" s="228" t="s">
        <v>1053</v>
      </c>
      <c r="C203" s="16"/>
      <c r="D203" s="221">
        <f>'[6]Rev_SP-12me'!AJ235</f>
        <v>0</v>
      </c>
      <c r="E203" s="221">
        <f>'[6]Rev_SP-12me'!AL235</f>
        <v>0</v>
      </c>
      <c r="F203" s="221">
        <f>'[6]Rev_SP-12me'!AQ235</f>
        <v>10.478893924123549</v>
      </c>
      <c r="G203" s="238">
        <f>'[6]Rev_SP-12me'!O235</f>
        <v>0</v>
      </c>
      <c r="H203" s="248">
        <f>'[6]Rev_SP-12me'!P235</f>
        <v>8.4499999999999993</v>
      </c>
      <c r="I203" s="238">
        <f>'[6]Rev_SP-12me'!AA235</f>
        <v>5000</v>
      </c>
      <c r="J203" s="17"/>
      <c r="K203" s="221">
        <f>'[6]Rev_SP-12me'!AT235</f>
        <v>0</v>
      </c>
      <c r="L203" s="221">
        <f>'[6]Rev_SP-12me'!AU235</f>
        <v>8.8546653658843972</v>
      </c>
      <c r="M203" s="221">
        <f>'[6]Rev_SP-12me'!AW235</f>
        <v>0</v>
      </c>
      <c r="N203" s="17"/>
      <c r="O203" s="216">
        <f t="shared" si="5"/>
        <v>8.8546653658843972</v>
      </c>
    </row>
    <row r="204" spans="2:15" ht="14.5" x14ac:dyDescent="0.25">
      <c r="B204" s="228" t="s">
        <v>1054</v>
      </c>
      <c r="C204" s="16"/>
      <c r="D204" s="221">
        <f>'[6]Rev_SP-12me'!AJ236</f>
        <v>0</v>
      </c>
      <c r="E204" s="221">
        <f>'[6]Rev_SP-12me'!AL236</f>
        <v>0</v>
      </c>
      <c r="F204" s="221">
        <f>'[6]Rev_SP-12me'!AQ236</f>
        <v>26.39696012042943</v>
      </c>
      <c r="G204" s="238">
        <f>'[6]Rev_SP-12me'!O236</f>
        <v>0</v>
      </c>
      <c r="H204" s="248">
        <f>'[6]Rev_SP-12me'!P236</f>
        <v>6.45</v>
      </c>
      <c r="I204" s="238">
        <f>'[6]Rev_SP-12me'!AA236</f>
        <v>5000</v>
      </c>
      <c r="J204" s="17"/>
      <c r="K204" s="221">
        <f>'[6]Rev_SP-12me'!AT236</f>
        <v>0</v>
      </c>
      <c r="L204" s="221">
        <f>'[6]Rev_SP-12me'!AU236</f>
        <v>17.026039277676983</v>
      </c>
      <c r="M204" s="221">
        <f>'[6]Rev_SP-12me'!AW236</f>
        <v>0</v>
      </c>
      <c r="N204" s="17"/>
      <c r="O204" s="216">
        <f t="shared" si="5"/>
        <v>17.026039277676983</v>
      </c>
    </row>
    <row r="205" spans="2:15" x14ac:dyDescent="0.25">
      <c r="B205" s="220" t="s">
        <v>1087</v>
      </c>
      <c r="C205" s="16"/>
      <c r="D205" s="217">
        <f>'[6]Rev_SP-12me'!AJ237</f>
        <v>20.155405405405403</v>
      </c>
      <c r="E205" s="217">
        <f>'[6]Rev_SP-12me'!AL237</f>
        <v>1795.6833872946049</v>
      </c>
      <c r="F205" s="217">
        <f>'[6]Rev_SP-12me'!AQ237</f>
        <v>1987.2404257850087</v>
      </c>
      <c r="G205" s="218">
        <f>'[6]Rev_SP-12me'!O237</f>
        <v>0</v>
      </c>
      <c r="H205" s="219">
        <f>'[6]Rev_SP-12me'!P237</f>
        <v>0</v>
      </c>
      <c r="I205" s="218">
        <f>'[6]Rev_SP-12me'!AA237</f>
        <v>0</v>
      </c>
      <c r="J205" s="17"/>
      <c r="K205" s="217">
        <f>'[6]Rev_SP-12me'!AT237</f>
        <v>283.94243561595948</v>
      </c>
      <c r="L205" s="217">
        <f>'[6]Rev_SP-12me'!AU237</f>
        <v>1251.9614682445554</v>
      </c>
      <c r="M205" s="217">
        <f>'[6]Rev_SP-12me'!AW237</f>
        <v>0.11540228829493189</v>
      </c>
      <c r="N205" s="17"/>
      <c r="O205" s="216">
        <f t="shared" si="5"/>
        <v>1536.0193061488098</v>
      </c>
    </row>
    <row r="206" spans="2:15" ht="14.5" x14ac:dyDescent="0.25">
      <c r="B206" s="224" t="s">
        <v>1060</v>
      </c>
      <c r="C206" s="16"/>
      <c r="D206" s="221">
        <f>'[6]Rev_SP-12me'!AJ238</f>
        <v>20.155405405405403</v>
      </c>
      <c r="E206" s="221">
        <f>'[6]Rev_SP-12me'!AL238</f>
        <v>1795.6833872946049</v>
      </c>
      <c r="F206" s="221">
        <f>'[6]Rev_SP-12me'!AQ238</f>
        <v>1987.2404257850087</v>
      </c>
      <c r="G206" s="238">
        <f>'[6]Rev_SP-12me'!O238</f>
        <v>275</v>
      </c>
      <c r="H206" s="248">
        <f>'[6]Rev_SP-12me'!P238</f>
        <v>6.3</v>
      </c>
      <c r="I206" s="238">
        <f>'[6]Rev_SP-12me'!AA238</f>
        <v>5000</v>
      </c>
      <c r="J206" s="17"/>
      <c r="K206" s="221">
        <f>'[6]Rev_SP-12me'!AT238</f>
        <v>283.94243561595948</v>
      </c>
      <c r="L206" s="221">
        <f>'[6]Rev_SP-12me'!AU238</f>
        <v>1251.9614682445554</v>
      </c>
      <c r="M206" s="221">
        <f>'[6]Rev_SP-12me'!AW238</f>
        <v>0.11540228829493189</v>
      </c>
      <c r="N206" s="17"/>
      <c r="O206" s="216">
        <f t="shared" si="5"/>
        <v>1536.0193061488098</v>
      </c>
    </row>
    <row r="207" spans="2:15" ht="14.5" x14ac:dyDescent="0.25">
      <c r="B207" s="224" t="s">
        <v>1088</v>
      </c>
      <c r="C207" s="16"/>
      <c r="D207" s="221">
        <f>'[6]Rev_SP-12me'!AJ239</f>
        <v>0</v>
      </c>
      <c r="E207" s="221">
        <f>'[6]Rev_SP-12me'!AL239</f>
        <v>0</v>
      </c>
      <c r="F207" s="221">
        <f>'[6]Rev_SP-12me'!AQ239</f>
        <v>0</v>
      </c>
      <c r="G207" s="238">
        <f>'[6]Rev_SP-12me'!O239</f>
        <v>275</v>
      </c>
      <c r="H207" s="248">
        <f>'[6]Rev_SP-12me'!P239</f>
        <v>6.3</v>
      </c>
      <c r="I207" s="238">
        <f>'[6]Rev_SP-12me'!AA239</f>
        <v>5000</v>
      </c>
      <c r="J207" s="17"/>
      <c r="K207" s="221">
        <f>'[6]Rev_SP-12me'!AT239</f>
        <v>0</v>
      </c>
      <c r="L207" s="221">
        <f>'[6]Rev_SP-12me'!AU239</f>
        <v>0</v>
      </c>
      <c r="M207" s="221">
        <f>'[6]Rev_SP-12me'!AW239</f>
        <v>0</v>
      </c>
      <c r="N207" s="17"/>
      <c r="O207" s="216">
        <f t="shared" si="5"/>
        <v>0</v>
      </c>
    </row>
    <row r="208" spans="2:15" x14ac:dyDescent="0.25">
      <c r="B208" s="220" t="s">
        <v>1089</v>
      </c>
      <c r="C208" s="16"/>
      <c r="D208" s="226">
        <f>'[6]Rev_SP-12me'!AJ247</f>
        <v>2</v>
      </c>
      <c r="E208" s="217">
        <f>'[6]Rev_SP-12me'!AL247</f>
        <v>70.279225791443722</v>
      </c>
      <c r="F208" s="217">
        <f>'[6]Rev_SP-12me'!AQ247</f>
        <v>315.06957421499112</v>
      </c>
      <c r="G208" s="218">
        <f>'[6]Rev_SP-12me'!O247</f>
        <v>0</v>
      </c>
      <c r="H208" s="219">
        <f>'[6]Rev_SP-12me'!P247</f>
        <v>0</v>
      </c>
      <c r="I208" s="218">
        <f>'[6]Rev_SP-12me'!AA247</f>
        <v>0</v>
      </c>
      <c r="J208" s="17"/>
      <c r="K208" s="217">
        <f>'[6]Rev_SP-12me'!AT247</f>
        <v>0</v>
      </c>
      <c r="L208" s="217">
        <f>'[6]Rev_SP-12me'!AU247</f>
        <v>192.19244027114456</v>
      </c>
      <c r="M208" s="217">
        <f>'[6]Rev_SP-12me'!AW247</f>
        <v>1.1451249525745841E-2</v>
      </c>
      <c r="N208" s="17"/>
      <c r="O208" s="216">
        <f t="shared" si="5"/>
        <v>192.20389152067031</v>
      </c>
    </row>
    <row r="209" spans="2:15" ht="14.5" x14ac:dyDescent="0.25">
      <c r="B209" s="224" t="s">
        <v>197</v>
      </c>
      <c r="C209" s="16"/>
      <c r="D209" s="227">
        <f>'[6]Rev_SP-12me'!AJ248</f>
        <v>2</v>
      </c>
      <c r="E209" s="221">
        <f>'[6]Rev_SP-12me'!AL248</f>
        <v>70.279225791443722</v>
      </c>
      <c r="F209" s="221">
        <f>'[6]Rev_SP-12me'!AQ248</f>
        <v>315.06957421499112</v>
      </c>
      <c r="G209" s="238">
        <f>'[6]Rev_SP-12me'!O248</f>
        <v>0</v>
      </c>
      <c r="H209" s="248">
        <f>'[6]Rev_SP-12me'!P248</f>
        <v>6.1</v>
      </c>
      <c r="I209" s="238">
        <f>'[6]Rev_SP-12me'!AA248</f>
        <v>5000</v>
      </c>
      <c r="J209" s="17"/>
      <c r="K209" s="221">
        <f>'[6]Rev_SP-12me'!AT248</f>
        <v>0</v>
      </c>
      <c r="L209" s="221">
        <f>'[6]Rev_SP-12me'!AU248</f>
        <v>192.19244027114456</v>
      </c>
      <c r="M209" s="221">
        <f>'[6]Rev_SP-12me'!AW248</f>
        <v>1.1451249525745841E-2</v>
      </c>
      <c r="N209" s="17"/>
      <c r="O209" s="216">
        <f t="shared" si="5"/>
        <v>192.20389152067031</v>
      </c>
    </row>
    <row r="210" spans="2:15" x14ac:dyDescent="0.25">
      <c r="B210" s="220" t="s">
        <v>1090</v>
      </c>
      <c r="C210" s="16"/>
      <c r="D210" s="226">
        <f>'[6]Rev_SP-12me'!AJ249</f>
        <v>0</v>
      </c>
      <c r="E210" s="226">
        <f>'[6]Rev_SP-12me'!AL249</f>
        <v>0</v>
      </c>
      <c r="F210" s="226">
        <f>'[6]Rev_SP-12me'!AQ249</f>
        <v>0</v>
      </c>
      <c r="G210" s="87">
        <f>'[6]Rev_SP-12me'!O249</f>
        <v>0</v>
      </c>
      <c r="H210" s="219">
        <f>'[6]Rev_SP-12me'!P249</f>
        <v>0</v>
      </c>
      <c r="I210" s="218">
        <f>'[6]Rev_SP-12me'!AA249</f>
        <v>0</v>
      </c>
      <c r="J210" s="17"/>
      <c r="K210" s="226">
        <f>'[6]Rev_SP-12me'!AT249</f>
        <v>0</v>
      </c>
      <c r="L210" s="226">
        <f>'[6]Rev_SP-12me'!AU249</f>
        <v>0</v>
      </c>
      <c r="M210" s="226">
        <f>'[6]Rev_SP-12me'!AW249</f>
        <v>0</v>
      </c>
      <c r="N210" s="17"/>
      <c r="O210" s="216">
        <f t="shared" si="5"/>
        <v>0</v>
      </c>
    </row>
    <row r="211" spans="2:15" x14ac:dyDescent="0.25">
      <c r="B211" s="225" t="s">
        <v>1091</v>
      </c>
      <c r="C211" s="16"/>
      <c r="D211" s="217">
        <f>'[6]Rev_SP-12me'!AJ240</f>
        <v>18.75</v>
      </c>
      <c r="E211" s="217">
        <f>'[6]Rev_SP-12me'!AL240</f>
        <v>158.55706984667802</v>
      </c>
      <c r="F211" s="217">
        <f>'[6]Rev_SP-12me'!AQ240</f>
        <v>578.14</v>
      </c>
      <c r="G211" s="218">
        <f>'[6]Rev_SP-12me'!O240</f>
        <v>0</v>
      </c>
      <c r="H211" s="219">
        <f>'[6]Rev_SP-12me'!P240</f>
        <v>0</v>
      </c>
      <c r="I211" s="218">
        <f>'[6]Rev_SP-12me'!AA240</f>
        <v>0</v>
      </c>
      <c r="J211" s="17"/>
      <c r="K211" s="217">
        <f>'[6]Rev_SP-12me'!AT240</f>
        <v>72.302023850085192</v>
      </c>
      <c r="L211" s="217">
        <f>'[6]Rev_SP-12me'!AU240</f>
        <v>290.88225599768327</v>
      </c>
      <c r="M211" s="217">
        <f>'[6]Rev_SP-12me'!AW240</f>
        <v>0.10695306481121238</v>
      </c>
      <c r="N211" s="17"/>
      <c r="O211" s="216">
        <f t="shared" si="5"/>
        <v>363.29123291257969</v>
      </c>
    </row>
    <row r="212" spans="2:15" ht="14.5" x14ac:dyDescent="0.25">
      <c r="B212" s="224" t="s">
        <v>1092</v>
      </c>
      <c r="C212" s="16"/>
      <c r="D212" s="221">
        <f>'[6]Rev_SP-12me'!AJ241</f>
        <v>13.749999999999998</v>
      </c>
      <c r="E212" s="221">
        <f>'[6]Rev_SP-12me'!AL241</f>
        <v>134.95400340715503</v>
      </c>
      <c r="F212" s="221">
        <f>'[6]Rev_SP-12me'!AQ241</f>
        <v>470.29559976832837</v>
      </c>
      <c r="G212" s="238">
        <f>'[6]Rev_SP-12me'!O241</f>
        <v>475</v>
      </c>
      <c r="H212" s="248">
        <f>'[6]Rev_SP-12me'!P241</f>
        <v>5.05</v>
      </c>
      <c r="I212" s="238">
        <f>'[6]Rev_SP-12me'!AA241</f>
        <v>5000</v>
      </c>
      <c r="J212" s="17"/>
      <c r="K212" s="221">
        <f>'[6]Rev_SP-12me'!AT241</f>
        <v>61.539025553662697</v>
      </c>
      <c r="L212" s="221">
        <f>'[6]Rev_SP-12me'!AU241</f>
        <v>237.49927788300585</v>
      </c>
      <c r="M212" s="221">
        <f>'[6]Rev_SP-12me'!AW241</f>
        <v>7.8432247528222407E-2</v>
      </c>
      <c r="N212" s="17"/>
      <c r="O212" s="216">
        <f t="shared" si="5"/>
        <v>299.11673568419678</v>
      </c>
    </row>
    <row r="213" spans="2:15" ht="14.5" x14ac:dyDescent="0.25">
      <c r="B213" s="224" t="s">
        <v>1093</v>
      </c>
      <c r="C213" s="16"/>
      <c r="D213" s="221">
        <f>'[6]Rev_SP-12me'!AJ242</f>
        <v>0</v>
      </c>
      <c r="E213" s="221">
        <f>'[6]Rev_SP-12me'!AL242</f>
        <v>0</v>
      </c>
      <c r="F213" s="221">
        <f>'[6]Rev_SP-12me'!AQ242</f>
        <v>0</v>
      </c>
      <c r="G213" s="238">
        <f>'[6]Rev_SP-12me'!O242</f>
        <v>0</v>
      </c>
      <c r="H213" s="248">
        <f>'[6]Rev_SP-12me'!P242</f>
        <v>0</v>
      </c>
      <c r="I213" s="238">
        <f>'[6]Rev_SP-12me'!AA242</f>
        <v>5000</v>
      </c>
      <c r="J213" s="17"/>
      <c r="K213" s="221">
        <f>'[6]Rev_SP-12me'!AT242</f>
        <v>0</v>
      </c>
      <c r="L213" s="221">
        <f>'[6]Rev_SP-12me'!AU242</f>
        <v>0</v>
      </c>
      <c r="M213" s="221">
        <f>'[6]Rev_SP-12me'!AW242</f>
        <v>0</v>
      </c>
      <c r="N213" s="17"/>
      <c r="O213" s="216">
        <f t="shared" si="5"/>
        <v>0</v>
      </c>
    </row>
    <row r="214" spans="2:15" ht="14.5" x14ac:dyDescent="0.25">
      <c r="B214" s="224" t="s">
        <v>1094</v>
      </c>
      <c r="C214" s="16"/>
      <c r="D214" s="221">
        <f>'[6]Rev_SP-12me'!AJ243</f>
        <v>5</v>
      </c>
      <c r="E214" s="221">
        <f>'[6]Rev_SP-12me'!AL243</f>
        <v>23.603066439522998</v>
      </c>
      <c r="F214" s="221">
        <f>'[6]Rev_SP-12me'!AQ243</f>
        <v>107.84440023167159</v>
      </c>
      <c r="G214" s="238">
        <f>'[6]Rev_SP-12me'!O243</f>
        <v>475</v>
      </c>
      <c r="H214" s="248">
        <f>'[6]Rev_SP-12me'!P243</f>
        <v>4.95</v>
      </c>
      <c r="I214" s="238">
        <f>'[6]Rev_SP-12me'!AA243</f>
        <v>5000</v>
      </c>
      <c r="J214" s="17"/>
      <c r="K214" s="221">
        <f>'[6]Rev_SP-12me'!AT243</f>
        <v>10.762998296422488</v>
      </c>
      <c r="L214" s="221">
        <f>'[6]Rev_SP-12me'!AU243</f>
        <v>53.382978114677442</v>
      </c>
      <c r="M214" s="221">
        <f>'[6]Rev_SP-12me'!AW243</f>
        <v>2.8520817282989972E-2</v>
      </c>
      <c r="N214" s="17"/>
      <c r="O214" s="216">
        <f t="shared" si="5"/>
        <v>64.174497228382918</v>
      </c>
    </row>
    <row r="215" spans="2:15" ht="14.5" x14ac:dyDescent="0.25">
      <c r="B215" s="223" t="s">
        <v>1095</v>
      </c>
      <c r="C215" s="16"/>
      <c r="D215" s="221">
        <f>'[6]Rev_SP-12me'!AJ244</f>
        <v>0</v>
      </c>
      <c r="E215" s="221">
        <f>'[6]Rev_SP-12me'!AL244</f>
        <v>0</v>
      </c>
      <c r="F215" s="221">
        <f>'[6]Rev_SP-12me'!AQ244</f>
        <v>0</v>
      </c>
      <c r="G215" s="238">
        <f>'[6]Rev_SP-12me'!O244</f>
        <v>475</v>
      </c>
      <c r="H215" s="248">
        <f>'[6]Rev_SP-12me'!P244</f>
        <v>4.95</v>
      </c>
      <c r="I215" s="238">
        <f>'[6]Rev_SP-12me'!AA244</f>
        <v>5000</v>
      </c>
      <c r="J215" s="17"/>
      <c r="K215" s="221">
        <f>'[6]Rev_SP-12me'!AT244</f>
        <v>0</v>
      </c>
      <c r="L215" s="221">
        <f>'[6]Rev_SP-12me'!AU244</f>
        <v>0</v>
      </c>
      <c r="M215" s="221">
        <f>'[6]Rev_SP-12me'!AW244</f>
        <v>0</v>
      </c>
      <c r="N215" s="17"/>
      <c r="O215" s="216">
        <f t="shared" si="5"/>
        <v>0</v>
      </c>
    </row>
    <row r="216" spans="2:15" x14ac:dyDescent="0.25">
      <c r="B216" s="220" t="s">
        <v>856</v>
      </c>
      <c r="C216" s="16"/>
      <c r="D216" s="217">
        <f>'[6]Rev_SP-12me'!AJ245</f>
        <v>0</v>
      </c>
      <c r="E216" s="217">
        <f>'[6]Rev_SP-12me'!AL245</f>
        <v>0</v>
      </c>
      <c r="F216" s="217">
        <f>'[6]Rev_SP-12me'!AQ245</f>
        <v>0</v>
      </c>
      <c r="G216" s="218">
        <f>'[6]Rev_SP-12me'!O245</f>
        <v>260</v>
      </c>
      <c r="H216" s="219">
        <f>'[6]Rev_SP-12me'!P245</f>
        <v>7.3</v>
      </c>
      <c r="I216" s="218">
        <f>'[6]Rev_SP-12me'!AA245</f>
        <v>5000</v>
      </c>
      <c r="J216" s="17"/>
      <c r="K216" s="217">
        <f>'[6]Rev_SP-12me'!AT245</f>
        <v>0</v>
      </c>
      <c r="L216" s="217">
        <f>'[6]Rev_SP-12me'!AU245</f>
        <v>0</v>
      </c>
      <c r="M216" s="217">
        <f>'[6]Rev_SP-12me'!AW245</f>
        <v>0</v>
      </c>
      <c r="N216" s="17"/>
      <c r="O216" s="216">
        <f t="shared" si="5"/>
        <v>0</v>
      </c>
    </row>
    <row r="217" spans="2:15" x14ac:dyDescent="0.25">
      <c r="B217" s="220" t="s">
        <v>1065</v>
      </c>
      <c r="C217" s="16"/>
      <c r="D217" s="217">
        <f>'[6]Rev_SP-12me'!AJ246</f>
        <v>0</v>
      </c>
      <c r="E217" s="217">
        <f>'[6]Rev_SP-12me'!AL246</f>
        <v>0</v>
      </c>
      <c r="F217" s="217">
        <f>'[6]Rev_SP-12me'!AQ246</f>
        <v>0</v>
      </c>
      <c r="G217" s="218">
        <f>'[6]Rev_SP-12me'!O246</f>
        <v>500</v>
      </c>
      <c r="H217" s="219">
        <f>'[6]Rev_SP-12me'!P246</f>
        <v>10.8</v>
      </c>
      <c r="I217" s="218">
        <f>'[6]Rev_SP-12me'!AA246</f>
        <v>5000</v>
      </c>
      <c r="J217" s="17"/>
      <c r="K217" s="217">
        <f>'[6]Rev_SP-12me'!AT246</f>
        <v>0</v>
      </c>
      <c r="L217" s="217">
        <f>'[6]Rev_SP-12me'!AU246</f>
        <v>0</v>
      </c>
      <c r="M217" s="217">
        <f>'[6]Rev_SP-12me'!AW246</f>
        <v>0</v>
      </c>
      <c r="N217" s="17"/>
      <c r="O217" s="216">
        <f t="shared" si="5"/>
        <v>0</v>
      </c>
    </row>
    <row r="218" spans="2:15" x14ac:dyDescent="0.25">
      <c r="B218" s="214" t="s">
        <v>1096</v>
      </c>
      <c r="C218" s="16"/>
      <c r="D218" s="212">
        <f>SUM(D176,D184,D189,D190,D195,D200,D205,D208,D210,D211,D216,D217)</f>
        <v>96.439153343908657</v>
      </c>
      <c r="E218" s="212">
        <f>SUM(E176,E184,E189,E190,E195,E200,E205,E208,E210,E211,E216,E217)</f>
        <v>2949.9951086665706</v>
      </c>
      <c r="F218" s="212">
        <f>SUM(F176,F184,F189,F190,F195,F200,F205,F208,F210,F211,F216,F217)</f>
        <v>9337.6389075426323</v>
      </c>
      <c r="G218" s="215"/>
      <c r="H218" s="215"/>
      <c r="I218" s="215"/>
      <c r="J218" s="215"/>
      <c r="K218" s="212">
        <f>SUM(K176,K184,K189,K190,K195,K200,K205,K208,K210,K211,K216,K217)</f>
        <v>778.26125360067738</v>
      </c>
      <c r="L218" s="212">
        <f>SUM(L176,L184,L189,L190,L195,L200,L205,L208,L210,L211,L216,L217)</f>
        <v>6033.3843447468644</v>
      </c>
      <c r="M218" s="212">
        <f>SUM(M176,M184,M189,M190,M195,M200,M205,M208,M210,M211,M216,M217)</f>
        <v>0.58310407055518176</v>
      </c>
      <c r="N218" s="212">
        <f>SUM(N176,N184,N189,N190,N195,N200,N205,N208,N210,N211,N216,N217)</f>
        <v>0</v>
      </c>
      <c r="O218" s="212">
        <f>SUM(O176,O184,O189,O190,O195,O200,O205,O208,O210,O211,O216,O217)</f>
        <v>6812.228702418096</v>
      </c>
    </row>
    <row r="219" spans="2:15" x14ac:dyDescent="0.25">
      <c r="B219" s="214"/>
      <c r="C219" s="16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</row>
    <row r="220" spans="2:15" x14ac:dyDescent="0.25">
      <c r="B220" s="28" t="s">
        <v>1097</v>
      </c>
      <c r="C220" s="16"/>
      <c r="D220" s="212">
        <f>D125+D173+D218</f>
        <v>12752.952611666919</v>
      </c>
      <c r="E220" s="212">
        <f>E125+E173+E218</f>
        <v>8800.0000000000036</v>
      </c>
      <c r="F220" s="212">
        <f>F125+F173+F218</f>
        <v>24999.065766338368</v>
      </c>
      <c r="G220" s="213"/>
      <c r="H220" s="213"/>
      <c r="I220" s="213"/>
      <c r="J220" s="213"/>
      <c r="K220" s="212">
        <f>K125+K173+K218</f>
        <v>3343.2425419991687</v>
      </c>
      <c r="L220" s="212">
        <f>L125+L173+L218</f>
        <v>18089.666918782259</v>
      </c>
      <c r="M220" s="212">
        <f>M125+M173+M218</f>
        <v>31.460278080513334</v>
      </c>
      <c r="N220" s="212">
        <f>N125+N173+N218</f>
        <v>0</v>
      </c>
      <c r="O220" s="212">
        <f>O125+O173+O218</f>
        <v>21464.369738861937</v>
      </c>
    </row>
    <row r="221" spans="2:15" x14ac:dyDescent="0.25">
      <c r="B221" s="28" t="s">
        <v>1098</v>
      </c>
      <c r="C221" s="16"/>
      <c r="D221" s="212">
        <f>D220+D70</f>
        <v>11196257.820137102</v>
      </c>
      <c r="E221" s="212">
        <f>E220+E70</f>
        <v>33876.001297116236</v>
      </c>
      <c r="F221" s="212">
        <f>F220+F70</f>
        <v>53375.730136445025</v>
      </c>
      <c r="G221" s="213"/>
      <c r="H221" s="213"/>
      <c r="I221" s="213"/>
      <c r="J221" s="213"/>
      <c r="K221" s="234">
        <f>K220+K70</f>
        <v>4017.0590139309229</v>
      </c>
      <c r="L221" s="234">
        <f>L220+L70</f>
        <v>28098.043827691752</v>
      </c>
      <c r="M221" s="234">
        <f>M220+M70</f>
        <v>959.55421363989285</v>
      </c>
      <c r="N221" s="212">
        <f>N220+N70</f>
        <v>0</v>
      </c>
      <c r="O221" s="212">
        <f>O220+O70</f>
        <v>33074.657055262564</v>
      </c>
    </row>
    <row r="223" spans="2:15" x14ac:dyDescent="0.25">
      <c r="D223" s="22" t="s">
        <v>202</v>
      </c>
      <c r="E223" s="4"/>
    </row>
    <row r="224" spans="2:15" x14ac:dyDescent="0.25">
      <c r="D224" s="24">
        <v>1</v>
      </c>
      <c r="E224" s="4" t="s">
        <v>203</v>
      </c>
    </row>
    <row r="225" spans="4:5" x14ac:dyDescent="0.25">
      <c r="D225" s="24">
        <f>D224+1</f>
        <v>2</v>
      </c>
      <c r="E225" s="4" t="s">
        <v>210</v>
      </c>
    </row>
  </sheetData>
  <mergeCells count="11">
    <mergeCell ref="K5:O5"/>
    <mergeCell ref="B8:C8"/>
    <mergeCell ref="B72:C72"/>
    <mergeCell ref="B2:P2"/>
    <mergeCell ref="B5:C7"/>
    <mergeCell ref="D5:D6"/>
    <mergeCell ref="E5:E6"/>
    <mergeCell ref="F5:F6"/>
    <mergeCell ref="G5:H5"/>
    <mergeCell ref="I5:I6"/>
    <mergeCell ref="J5:J6"/>
  </mergeCells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2:Y302"/>
  <sheetViews>
    <sheetView showGridLines="0" zoomScale="80" zoomScaleNormal="80" workbookViewId="0">
      <pane xSplit="3" ySplit="9" topLeftCell="J10" activePane="bottomRight" state="frozen"/>
      <selection pane="topRight" activeCell="D1" sqref="D1"/>
      <selection pane="bottomLeft" activeCell="A10" sqref="A10"/>
      <selection pane="bottomRight" activeCell="Q34" sqref="Q34"/>
    </sheetView>
  </sheetViews>
  <sheetFormatPr defaultColWidth="9.1796875" defaultRowHeight="14" x14ac:dyDescent="0.25"/>
  <cols>
    <col min="1" max="1" width="9.1796875" style="86"/>
    <col min="2" max="2" width="33" style="86" customWidth="1"/>
    <col min="3" max="3" width="38.54296875" style="86" customWidth="1"/>
    <col min="4" max="4" width="14" style="86" customWidth="1"/>
    <col min="5" max="5" width="25" style="86" bestFit="1" customWidth="1"/>
    <col min="6" max="6" width="17.54296875" style="86" bestFit="1" customWidth="1"/>
    <col min="7" max="7" width="20.453125" style="86" bestFit="1" customWidth="1"/>
    <col min="8" max="8" width="14.54296875" style="86" customWidth="1"/>
    <col min="9" max="9" width="17.453125" style="86" customWidth="1"/>
    <col min="10" max="10" width="24.453125" style="86" bestFit="1" customWidth="1"/>
    <col min="11" max="11" width="17.1796875" style="86" bestFit="1" customWidth="1"/>
    <col min="12" max="12" width="19.54296875" style="86" bestFit="1" customWidth="1"/>
    <col min="13" max="14" width="10.453125" style="86" bestFit="1" customWidth="1"/>
    <col min="15" max="15" width="21.54296875" style="86" bestFit="1" customWidth="1"/>
    <col min="16" max="16384" width="9.1796875" style="86"/>
  </cols>
  <sheetData>
    <row r="2" spans="1:25" x14ac:dyDescent="0.25">
      <c r="B2" s="26"/>
      <c r="C2" s="26"/>
      <c r="D2" s="26"/>
      <c r="E2" s="26"/>
      <c r="F2" s="26"/>
      <c r="H2" s="26" t="s">
        <v>0</v>
      </c>
      <c r="I2" s="26"/>
      <c r="J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</row>
    <row r="3" spans="1:25" x14ac:dyDescent="0.25">
      <c r="A3" s="998" t="s">
        <v>1113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</row>
    <row r="4" spans="1:25" x14ac:dyDescent="0.25">
      <c r="A4" s="98"/>
      <c r="B4" s="98"/>
      <c r="C4" s="98"/>
      <c r="D4" s="98"/>
      <c r="E4" s="98"/>
      <c r="F4" s="98"/>
      <c r="G4" s="98"/>
      <c r="H4" s="98"/>
      <c r="I4" s="98"/>
    </row>
    <row r="7" spans="1:25" x14ac:dyDescent="0.25">
      <c r="B7" s="1162" t="s">
        <v>136</v>
      </c>
      <c r="C7" s="1166"/>
      <c r="D7" s="1164" t="s">
        <v>816</v>
      </c>
      <c r="E7" s="985" t="s">
        <v>1114</v>
      </c>
      <c r="F7" s="985"/>
      <c r="G7" s="985"/>
      <c r="H7" s="985"/>
      <c r="I7" s="985"/>
      <c r="J7" s="985" t="s">
        <v>1115</v>
      </c>
      <c r="K7" s="985"/>
      <c r="L7" s="985"/>
      <c r="M7" s="985"/>
      <c r="N7" s="985"/>
      <c r="O7" s="985"/>
    </row>
    <row r="8" spans="1:25" x14ac:dyDescent="0.25">
      <c r="B8" s="1167"/>
      <c r="C8" s="1168"/>
      <c r="D8" s="1164"/>
      <c r="E8" s="173" t="s">
        <v>1024</v>
      </c>
      <c r="F8" s="173" t="s">
        <v>1025</v>
      </c>
      <c r="G8" s="173" t="s">
        <v>1021</v>
      </c>
      <c r="H8" s="173" t="s">
        <v>1022</v>
      </c>
      <c r="I8" s="173" t="s">
        <v>90</v>
      </c>
      <c r="J8" s="173" t="s">
        <v>1024</v>
      </c>
      <c r="K8" s="173" t="s">
        <v>1025</v>
      </c>
      <c r="L8" s="173" t="s">
        <v>1021</v>
      </c>
      <c r="M8" s="173" t="s">
        <v>1022</v>
      </c>
      <c r="N8" s="173" t="s">
        <v>90</v>
      </c>
      <c r="O8" s="87" t="s">
        <v>1116</v>
      </c>
    </row>
    <row r="9" spans="1:25" x14ac:dyDescent="0.25">
      <c r="B9" s="1169"/>
      <c r="C9" s="1170"/>
      <c r="D9" s="87" t="s">
        <v>1028</v>
      </c>
      <c r="E9" s="173" t="s">
        <v>500</v>
      </c>
      <c r="F9" s="173" t="s">
        <v>500</v>
      </c>
      <c r="G9" s="173" t="s">
        <v>500</v>
      </c>
      <c r="H9" s="173" t="s">
        <v>500</v>
      </c>
      <c r="I9" s="173" t="s">
        <v>500</v>
      </c>
      <c r="J9" s="173" t="s">
        <v>500</v>
      </c>
      <c r="K9" s="173" t="s">
        <v>500</v>
      </c>
      <c r="L9" s="173" t="s">
        <v>500</v>
      </c>
      <c r="M9" s="173" t="s">
        <v>500</v>
      </c>
      <c r="N9" s="173" t="s">
        <v>500</v>
      </c>
      <c r="O9" s="87" t="s">
        <v>703</v>
      </c>
    </row>
    <row r="10" spans="1:25" x14ac:dyDescent="0.25">
      <c r="B10" s="935" t="s">
        <v>827</v>
      </c>
      <c r="C10" s="936"/>
      <c r="E10" s="17"/>
      <c r="F10" s="17"/>
      <c r="G10" s="17"/>
      <c r="H10" s="17"/>
      <c r="I10" s="17"/>
      <c r="J10" s="17"/>
      <c r="K10" s="17"/>
      <c r="L10" s="17"/>
      <c r="M10" s="17"/>
      <c r="N10" s="253"/>
      <c r="O10" s="17"/>
    </row>
    <row r="11" spans="1:25" x14ac:dyDescent="0.25">
      <c r="B11" s="211" t="s">
        <v>937</v>
      </c>
      <c r="C11" s="84"/>
      <c r="D11" s="217">
        <f>'[6]Rev_SP-12me'!AQ10</f>
        <v>11109.32</v>
      </c>
      <c r="E11" s="217">
        <f>'[6]Rev_SP-12me'!AT10</f>
        <v>155.04000000000002</v>
      </c>
      <c r="F11" s="217">
        <f>'[6]Rev_SP-12me'!AU10</f>
        <v>5195.8117959900101</v>
      </c>
      <c r="G11" s="217">
        <f>'[6]Rev_SP-12me'!AW10</f>
        <v>715.72897793882089</v>
      </c>
      <c r="H11" s="119"/>
      <c r="I11" s="202">
        <f t="shared" ref="I11:I42" si="0">SUM(E11:H11)</f>
        <v>6066.5807739288311</v>
      </c>
      <c r="J11" s="217">
        <v>155.04000000000002</v>
      </c>
      <c r="K11" s="217">
        <v>5195.8117959900101</v>
      </c>
      <c r="L11" s="217">
        <v>715.72897793882089</v>
      </c>
      <c r="M11" s="119"/>
      <c r="N11" s="252">
        <f t="shared" ref="N11:N74" si="1">SUM(J11:M11)</f>
        <v>6066.5807739288311</v>
      </c>
      <c r="O11" s="202">
        <f t="shared" ref="O11:O38" si="2">N11*10/D11</f>
        <v>5.4608029779759981</v>
      </c>
    </row>
    <row r="12" spans="1:25" x14ac:dyDescent="0.25">
      <c r="B12" s="210" t="s">
        <v>938</v>
      </c>
      <c r="C12" s="84"/>
      <c r="D12" s="233">
        <f>'[6]Rev_SP-12me'!AQ11</f>
        <v>2492.0280598067366</v>
      </c>
      <c r="E12" s="233">
        <f>'[6]Rev_SP-12me'!AT11</f>
        <v>58.093971233488318</v>
      </c>
      <c r="F12" s="233">
        <f>'[6]Rev_SP-12me'!AU11</f>
        <v>558.20262392415771</v>
      </c>
      <c r="G12" s="233">
        <f>'[6]Rev_SP-12me'!AW11</f>
        <v>284.72125071471794</v>
      </c>
      <c r="H12" s="119"/>
      <c r="I12" s="202">
        <f t="shared" si="0"/>
        <v>901.01784587236398</v>
      </c>
      <c r="J12" s="233">
        <v>58.093971233488318</v>
      </c>
      <c r="K12" s="233">
        <v>558.20262392415771</v>
      </c>
      <c r="L12" s="233">
        <v>284.72125071471794</v>
      </c>
      <c r="M12" s="119"/>
      <c r="N12" s="252">
        <f t="shared" si="1"/>
        <v>901.01784587236398</v>
      </c>
      <c r="O12" s="202">
        <f t="shared" si="2"/>
        <v>3.615600724585101</v>
      </c>
    </row>
    <row r="13" spans="1:25" ht="14.5" x14ac:dyDescent="0.25">
      <c r="B13" s="209" t="s">
        <v>939</v>
      </c>
      <c r="C13" s="84"/>
      <c r="D13" s="221">
        <f>'[6]Rev_SP-12me'!AQ12</f>
        <v>1863.7049966602665</v>
      </c>
      <c r="E13" s="221">
        <f>'[6]Rev_SP-12me'!AT12</f>
        <v>30.748296473882075</v>
      </c>
      <c r="F13" s="221">
        <f>'[6]Rev_SP-12me'!AU12</f>
        <v>363.42247434875196</v>
      </c>
      <c r="G13" s="221">
        <f>'[6]Rev_SP-12me'!AW12</f>
        <v>114.35208850819006</v>
      </c>
      <c r="H13" s="119"/>
      <c r="I13" s="202">
        <f t="shared" si="0"/>
        <v>508.52285933082408</v>
      </c>
      <c r="J13" s="221">
        <v>30.748296473882075</v>
      </c>
      <c r="K13" s="221">
        <v>363.42247434875196</v>
      </c>
      <c r="L13" s="221">
        <v>114.35208850819006</v>
      </c>
      <c r="M13" s="119"/>
      <c r="N13" s="252">
        <f t="shared" si="1"/>
        <v>508.52285933082408</v>
      </c>
      <c r="O13" s="202">
        <f t="shared" si="2"/>
        <v>2.7285587592569098</v>
      </c>
    </row>
    <row r="14" spans="1:25" ht="14.5" x14ac:dyDescent="0.25">
      <c r="B14" s="209" t="s">
        <v>941</v>
      </c>
      <c r="C14" s="84"/>
      <c r="D14" s="221">
        <f>'[6]Rev_SP-12me'!AQ13</f>
        <v>628.3230631464703</v>
      </c>
      <c r="E14" s="221">
        <f>'[6]Rev_SP-12me'!AT13</f>
        <v>27.345674759606243</v>
      </c>
      <c r="F14" s="221">
        <f>'[6]Rev_SP-12me'!AU13</f>
        <v>194.7801495754058</v>
      </c>
      <c r="G14" s="221">
        <f>'[6]Rev_SP-12me'!AW13</f>
        <v>170.3691622065279</v>
      </c>
      <c r="H14" s="119"/>
      <c r="I14" s="202">
        <f t="shared" si="0"/>
        <v>392.49498654153996</v>
      </c>
      <c r="J14" s="221">
        <v>27.345674759606243</v>
      </c>
      <c r="K14" s="221">
        <v>194.7801495754058</v>
      </c>
      <c r="L14" s="221">
        <v>170.3691622065279</v>
      </c>
      <c r="M14" s="119"/>
      <c r="N14" s="252">
        <f t="shared" si="1"/>
        <v>392.49498654153996</v>
      </c>
      <c r="O14" s="202">
        <f t="shared" si="2"/>
        <v>6.2467066635439457</v>
      </c>
    </row>
    <row r="15" spans="1:25" x14ac:dyDescent="0.25">
      <c r="B15" s="210" t="s">
        <v>942</v>
      </c>
      <c r="C15" s="84"/>
      <c r="D15" s="233">
        <f>'[6]Rev_SP-12me'!AQ14</f>
        <v>3825.0859501973264</v>
      </c>
      <c r="E15" s="233">
        <f>'[6]Rev_SP-12me'!AT14</f>
        <v>47.776282296250891</v>
      </c>
      <c r="F15" s="233">
        <f>'[6]Rev_SP-12me'!AU14</f>
        <v>1458.0088092285237</v>
      </c>
      <c r="G15" s="233">
        <f>'[6]Rev_SP-12me'!AW14</f>
        <v>256.42672888530876</v>
      </c>
      <c r="H15" s="119"/>
      <c r="I15" s="202">
        <f t="shared" si="0"/>
        <v>1762.2118204100834</v>
      </c>
      <c r="J15" s="233">
        <v>47.776282296250891</v>
      </c>
      <c r="K15" s="233">
        <v>1458.0088092285237</v>
      </c>
      <c r="L15" s="233">
        <v>256.42672888530876</v>
      </c>
      <c r="M15" s="119"/>
      <c r="N15" s="252">
        <f t="shared" si="1"/>
        <v>1762.2118204100834</v>
      </c>
      <c r="O15" s="202">
        <f t="shared" si="2"/>
        <v>4.6069862046346319</v>
      </c>
    </row>
    <row r="16" spans="1:25" ht="14.5" x14ac:dyDescent="0.25">
      <c r="B16" s="209" t="s">
        <v>943</v>
      </c>
      <c r="C16" s="84"/>
      <c r="D16" s="221">
        <f>'[6]Rev_SP-12me'!AQ15</f>
        <v>2700.2317633299508</v>
      </c>
      <c r="E16" s="221">
        <f>'[6]Rev_SP-12me'!AT15</f>
        <v>0</v>
      </c>
      <c r="F16" s="221">
        <f>'[6]Rev_SP-12me'!AU15</f>
        <v>918.07879953218321</v>
      </c>
      <c r="G16" s="221">
        <f>'[6]Rev_SP-12me'!AW15</f>
        <v>0</v>
      </c>
      <c r="H16" s="119"/>
      <c r="I16" s="202">
        <f t="shared" si="0"/>
        <v>918.07879953218321</v>
      </c>
      <c r="J16" s="221">
        <v>0</v>
      </c>
      <c r="K16" s="221">
        <v>918.07879953218321</v>
      </c>
      <c r="L16" s="221">
        <v>0</v>
      </c>
      <c r="M16" s="119"/>
      <c r="N16" s="252">
        <f t="shared" si="1"/>
        <v>918.07879953218321</v>
      </c>
      <c r="O16" s="202">
        <f t="shared" si="2"/>
        <v>3.4</v>
      </c>
    </row>
    <row r="17" spans="2:15" ht="14.5" x14ac:dyDescent="0.25">
      <c r="B17" s="209" t="s">
        <v>944</v>
      </c>
      <c r="C17" s="84"/>
      <c r="D17" s="221">
        <f>'[6]Rev_SP-12me'!AQ16</f>
        <v>1124.8541868673758</v>
      </c>
      <c r="E17" s="221">
        <f>'[6]Rev_SP-12me'!AT16</f>
        <v>47.776282296250891</v>
      </c>
      <c r="F17" s="221">
        <f>'[6]Rev_SP-12me'!AU16</f>
        <v>539.93000969634045</v>
      </c>
      <c r="G17" s="221">
        <f>'[6]Rev_SP-12me'!AW16</f>
        <v>256.42672888530876</v>
      </c>
      <c r="H17" s="119"/>
      <c r="I17" s="202">
        <f t="shared" si="0"/>
        <v>844.13302087790009</v>
      </c>
      <c r="J17" s="221">
        <v>47.776282296250891</v>
      </c>
      <c r="K17" s="221">
        <v>539.93000969634045</v>
      </c>
      <c r="L17" s="221">
        <v>256.42672888530876</v>
      </c>
      <c r="M17" s="119"/>
      <c r="N17" s="252">
        <f t="shared" si="1"/>
        <v>844.13302087790009</v>
      </c>
      <c r="O17" s="202">
        <f t="shared" si="2"/>
        <v>7.504377284923831</v>
      </c>
    </row>
    <row r="18" spans="2:15" x14ac:dyDescent="0.25">
      <c r="B18" s="210" t="s">
        <v>945</v>
      </c>
      <c r="C18" s="84"/>
      <c r="D18" s="233">
        <f>'[6]Rev_SP-12me'!AQ17</f>
        <v>4792.2059899959359</v>
      </c>
      <c r="E18" s="233">
        <f>'[6]Rev_SP-12me'!AT17</f>
        <v>49.16974647026079</v>
      </c>
      <c r="F18" s="233">
        <f>'[6]Rev_SP-12me'!AU17</f>
        <v>3179.6003628373282</v>
      </c>
      <c r="G18" s="233">
        <f>'[6]Rev_SP-12me'!AW17</f>
        <v>174.58099833879416</v>
      </c>
      <c r="H18" s="119"/>
      <c r="I18" s="202">
        <f t="shared" si="0"/>
        <v>3403.3511076463828</v>
      </c>
      <c r="J18" s="233">
        <v>49.16974647026079</v>
      </c>
      <c r="K18" s="233">
        <v>3179.6003628373282</v>
      </c>
      <c r="L18" s="233">
        <v>174.58099833879416</v>
      </c>
      <c r="M18" s="119"/>
      <c r="N18" s="252">
        <f t="shared" si="1"/>
        <v>3403.3511076463828</v>
      </c>
      <c r="O18" s="202">
        <f t="shared" si="2"/>
        <v>7.101846445564143</v>
      </c>
    </row>
    <row r="19" spans="2:15" ht="14.5" x14ac:dyDescent="0.25">
      <c r="B19" s="209" t="s">
        <v>946</v>
      </c>
      <c r="C19" s="84"/>
      <c r="D19" s="221">
        <f>'[6]Rev_SP-12me'!AQ18</f>
        <v>2748.2064882469963</v>
      </c>
      <c r="E19" s="221">
        <f>'[6]Rev_SP-12me'!AT18</f>
        <v>0</v>
      </c>
      <c r="F19" s="221">
        <f>'[6]Rev_SP-12me'!AU18</f>
        <v>1401.5853090059679</v>
      </c>
      <c r="G19" s="221">
        <f>'[6]Rev_SP-12me'!AW18</f>
        <v>0</v>
      </c>
      <c r="H19" s="119"/>
      <c r="I19" s="202">
        <f t="shared" si="0"/>
        <v>1401.5853090059679</v>
      </c>
      <c r="J19" s="221">
        <v>0</v>
      </c>
      <c r="K19" s="221">
        <v>1401.5853090059679</v>
      </c>
      <c r="L19" s="221">
        <v>0</v>
      </c>
      <c r="M19" s="119"/>
      <c r="N19" s="252">
        <f t="shared" si="1"/>
        <v>1401.5853090059679</v>
      </c>
      <c r="O19" s="202">
        <f t="shared" si="2"/>
        <v>5.0999999999999996</v>
      </c>
    </row>
    <row r="20" spans="2:15" ht="14.5" x14ac:dyDescent="0.25">
      <c r="B20" s="209" t="s">
        <v>947</v>
      </c>
      <c r="C20" s="84"/>
      <c r="D20" s="221">
        <f>'[6]Rev_SP-12me'!AQ19</f>
        <v>883.95608471096375</v>
      </c>
      <c r="E20" s="221">
        <f>'[6]Rev_SP-12me'!AT19</f>
        <v>24.42748061565683</v>
      </c>
      <c r="F20" s="221">
        <f>'[6]Rev_SP-12me'!AU19</f>
        <v>680.64618522744217</v>
      </c>
      <c r="G20" s="221">
        <f>'[6]Rev_SP-12me'!AW19</f>
        <v>96.44890903788567</v>
      </c>
      <c r="H20" s="119"/>
      <c r="I20" s="202">
        <f t="shared" si="0"/>
        <v>801.52257488098462</v>
      </c>
      <c r="J20" s="221">
        <v>24.42748061565683</v>
      </c>
      <c r="K20" s="221">
        <v>680.64618522744217</v>
      </c>
      <c r="L20" s="221">
        <v>96.44890903788567</v>
      </c>
      <c r="M20" s="119"/>
      <c r="N20" s="252">
        <f t="shared" si="1"/>
        <v>801.52257488098462</v>
      </c>
      <c r="O20" s="202">
        <f t="shared" si="2"/>
        <v>9.067447905436012</v>
      </c>
    </row>
    <row r="21" spans="2:15" ht="14.5" x14ac:dyDescent="0.25">
      <c r="B21" s="209" t="s">
        <v>948</v>
      </c>
      <c r="C21" s="84"/>
      <c r="D21" s="221">
        <f>'[6]Rev_SP-12me'!AQ20</f>
        <v>389.80781426362199</v>
      </c>
      <c r="E21" s="221">
        <f>'[6]Rev_SP-12me'!AT20</f>
        <v>10.45828247910088</v>
      </c>
      <c r="F21" s="221">
        <f>'[6]Rev_SP-12me'!AU20</f>
        <v>350.82703283725976</v>
      </c>
      <c r="G21" s="221">
        <f>'[6]Rev_SP-12me'!AW20</f>
        <v>38.626839457931702</v>
      </c>
      <c r="H21" s="119"/>
      <c r="I21" s="202">
        <f t="shared" si="0"/>
        <v>399.91215477429233</v>
      </c>
      <c r="J21" s="221">
        <v>10.45828247910088</v>
      </c>
      <c r="K21" s="221">
        <v>350.82703283725976</v>
      </c>
      <c r="L21" s="221">
        <v>38.626839457931702</v>
      </c>
      <c r="M21" s="119"/>
      <c r="N21" s="252">
        <f t="shared" si="1"/>
        <v>399.91215477429233</v>
      </c>
      <c r="O21" s="202">
        <f t="shared" si="2"/>
        <v>10.259213390315384</v>
      </c>
    </row>
    <row r="22" spans="2:15" ht="14.5" x14ac:dyDescent="0.25">
      <c r="B22" s="209" t="s">
        <v>949</v>
      </c>
      <c r="C22" s="84"/>
      <c r="D22" s="221">
        <f>'[6]Rev_SP-12me'!AQ21</f>
        <v>473.87534015390406</v>
      </c>
      <c r="E22" s="221">
        <f>'[6]Rev_SP-12me'!AT21</f>
        <v>9.9313451385559208</v>
      </c>
      <c r="F22" s="221">
        <f>'[6]Rev_SP-12me'!AU21</f>
        <v>450.18157314620885</v>
      </c>
      <c r="G22" s="221">
        <f>'[6]Rev_SP-12me'!AW21</f>
        <v>32.441528860080183</v>
      </c>
      <c r="H22" s="119"/>
      <c r="I22" s="202">
        <f t="shared" si="0"/>
        <v>492.55444714484497</v>
      </c>
      <c r="J22" s="221">
        <v>9.9313451385559208</v>
      </c>
      <c r="K22" s="221">
        <v>450.18157314620885</v>
      </c>
      <c r="L22" s="221">
        <v>32.441528860080183</v>
      </c>
      <c r="M22" s="119"/>
      <c r="N22" s="252">
        <f t="shared" si="1"/>
        <v>492.55444714484497</v>
      </c>
      <c r="O22" s="202">
        <f t="shared" si="2"/>
        <v>10.394177654082492</v>
      </c>
    </row>
    <row r="23" spans="2:15" ht="14.5" x14ac:dyDescent="0.25">
      <c r="B23" s="209" t="s">
        <v>950</v>
      </c>
      <c r="C23" s="84"/>
      <c r="D23" s="221">
        <f>'[6]Rev_SP-12me'!AQ22</f>
        <v>296.36026262044987</v>
      </c>
      <c r="E23" s="221">
        <f>'[6]Rev_SP-12me'!AT22</f>
        <v>4.3526382369471683</v>
      </c>
      <c r="F23" s="221">
        <f>'[6]Rev_SP-12me'!AU22</f>
        <v>296.36026262044987</v>
      </c>
      <c r="G23" s="221">
        <f>'[6]Rev_SP-12me'!AW22</f>
        <v>7.063720982896605</v>
      </c>
      <c r="H23" s="119"/>
      <c r="I23" s="202">
        <f t="shared" si="0"/>
        <v>307.77662184029361</v>
      </c>
      <c r="J23" s="221">
        <v>4.3526382369471683</v>
      </c>
      <c r="K23" s="221">
        <v>296.36026262044987</v>
      </c>
      <c r="L23" s="221">
        <v>7.063720982896605</v>
      </c>
      <c r="M23" s="119"/>
      <c r="N23" s="252">
        <f t="shared" si="1"/>
        <v>307.77662184029361</v>
      </c>
      <c r="O23" s="202">
        <f t="shared" si="2"/>
        <v>10.38521896015677</v>
      </c>
    </row>
    <row r="24" spans="2:15" x14ac:dyDescent="0.25">
      <c r="B24" s="28" t="s">
        <v>951</v>
      </c>
      <c r="C24" s="16"/>
      <c r="D24" s="217">
        <f>'[6]Rev_SP-12me'!AQ23</f>
        <v>3410.78</v>
      </c>
      <c r="E24" s="217">
        <f>'[6]Rev_SP-12me'!AT23</f>
        <v>343.8251304393761</v>
      </c>
      <c r="F24" s="217">
        <f>'[6]Rev_SP-12me'!AU23</f>
        <v>3462.9929590530933</v>
      </c>
      <c r="G24" s="217">
        <f>'[6]Rev_SP-12me'!AW23</f>
        <v>119.3847425990932</v>
      </c>
      <c r="H24" s="119"/>
      <c r="I24" s="202">
        <f t="shared" si="0"/>
        <v>3926.2028320915624</v>
      </c>
      <c r="J24" s="217">
        <v>343.8251304393761</v>
      </c>
      <c r="K24" s="217">
        <v>3462.9929590530933</v>
      </c>
      <c r="L24" s="217">
        <v>119.3847425990932</v>
      </c>
      <c r="M24" s="119"/>
      <c r="N24" s="252">
        <f t="shared" si="1"/>
        <v>3926.2028320915624</v>
      </c>
      <c r="O24" s="202">
        <f t="shared" si="2"/>
        <v>11.511158245596498</v>
      </c>
    </row>
    <row r="25" spans="2:15" x14ac:dyDescent="0.25">
      <c r="B25" s="205" t="s">
        <v>952</v>
      </c>
      <c r="C25" s="16"/>
      <c r="D25" s="233">
        <f>'[6]Rev_SP-12me'!AQ24</f>
        <v>99.352099145857181</v>
      </c>
      <c r="E25" s="233">
        <f>'[6]Rev_SP-12me'!AT24</f>
        <v>72.973568640434863</v>
      </c>
      <c r="F25" s="233">
        <f>'[6]Rev_SP-12me'!AU24</f>
        <v>69.54646940210003</v>
      </c>
      <c r="G25" s="233">
        <f>'[6]Rev_SP-12me'!AW24</f>
        <v>33.225746469041873</v>
      </c>
      <c r="H25" s="119"/>
      <c r="I25" s="202">
        <f t="shared" si="0"/>
        <v>175.74578451157677</v>
      </c>
      <c r="J25" s="233">
        <v>72.973568640434863</v>
      </c>
      <c r="K25" s="233">
        <v>69.54646940210003</v>
      </c>
      <c r="L25" s="233">
        <v>33.225746469041873</v>
      </c>
      <c r="M25" s="119"/>
      <c r="N25" s="252">
        <f t="shared" si="1"/>
        <v>175.74578451157677</v>
      </c>
      <c r="O25" s="202">
        <f t="shared" si="2"/>
        <v>17.689186843809637</v>
      </c>
    </row>
    <row r="26" spans="2:15" ht="14.5" x14ac:dyDescent="0.25">
      <c r="B26" s="208" t="s">
        <v>939</v>
      </c>
      <c r="C26" s="16"/>
      <c r="D26" s="221">
        <f>'[6]Rev_SP-12me'!AQ25</f>
        <v>99.352099145857181</v>
      </c>
      <c r="E26" s="221">
        <f>'[6]Rev_SP-12me'!AT25</f>
        <v>72.973568640434863</v>
      </c>
      <c r="F26" s="221">
        <f>'[6]Rev_SP-12me'!AU25</f>
        <v>69.54646940210003</v>
      </c>
      <c r="G26" s="221">
        <f>'[6]Rev_SP-12me'!AW25</f>
        <v>33.225746469041873</v>
      </c>
      <c r="H26" s="119"/>
      <c r="I26" s="202">
        <f t="shared" si="0"/>
        <v>175.74578451157677</v>
      </c>
      <c r="J26" s="221">
        <v>72.973568640434863</v>
      </c>
      <c r="K26" s="221">
        <v>69.54646940210003</v>
      </c>
      <c r="L26" s="221">
        <v>33.225746469041873</v>
      </c>
      <c r="M26" s="119"/>
      <c r="N26" s="252">
        <f t="shared" si="1"/>
        <v>175.74578451157677</v>
      </c>
      <c r="O26" s="202">
        <f t="shared" si="2"/>
        <v>17.689186843809637</v>
      </c>
    </row>
    <row r="27" spans="2:15" x14ac:dyDescent="0.25">
      <c r="B27" s="205" t="s">
        <v>953</v>
      </c>
      <c r="C27" s="16"/>
      <c r="D27" s="233">
        <f>'[6]Rev_SP-12me'!AQ26</f>
        <v>3302.2170757439562</v>
      </c>
      <c r="E27" s="233">
        <f>'[6]Rev_SP-12me'!AT26</f>
        <v>269.20230202589164</v>
      </c>
      <c r="F27" s="233">
        <f>'[6]Rev_SP-12me'!AU26</f>
        <v>3384.859230959707</v>
      </c>
      <c r="G27" s="233">
        <f>'[6]Rev_SP-12me'!AW26</f>
        <v>84.95025417550174</v>
      </c>
      <c r="H27" s="119"/>
      <c r="I27" s="202">
        <f t="shared" si="0"/>
        <v>3739.0117871611005</v>
      </c>
      <c r="J27" s="233">
        <v>269.20230202589164</v>
      </c>
      <c r="K27" s="233">
        <v>3384.859230959707</v>
      </c>
      <c r="L27" s="233">
        <v>84.95025417550174</v>
      </c>
      <c r="M27" s="119"/>
      <c r="N27" s="252">
        <f t="shared" si="1"/>
        <v>3739.0117871611005</v>
      </c>
      <c r="O27" s="202">
        <f t="shared" si="2"/>
        <v>11.322731672080458</v>
      </c>
    </row>
    <row r="28" spans="2:15" ht="14.5" x14ac:dyDescent="0.25">
      <c r="B28" s="207" t="s">
        <v>943</v>
      </c>
      <c r="C28" s="16"/>
      <c r="D28" s="221">
        <f>'[6]Rev_SP-12me'!AQ27</f>
        <v>644.86881128219602</v>
      </c>
      <c r="E28" s="221">
        <f>'[6]Rev_SP-12me'!AT27</f>
        <v>30.119894976938607</v>
      </c>
      <c r="F28" s="221">
        <f>'[6]Rev_SP-12me'!AU27</f>
        <v>548.13848958986659</v>
      </c>
      <c r="G28" s="221">
        <f>'[6]Rev_SP-12me'!AW27</f>
        <v>21.592310420125578</v>
      </c>
      <c r="H28" s="119"/>
      <c r="I28" s="202">
        <f t="shared" si="0"/>
        <v>599.85069498693076</v>
      </c>
      <c r="J28" s="221">
        <v>30.119894976938607</v>
      </c>
      <c r="K28" s="221">
        <v>548.13848958986659</v>
      </c>
      <c r="L28" s="221">
        <v>21.592310420125578</v>
      </c>
      <c r="M28" s="119"/>
      <c r="N28" s="252">
        <f t="shared" si="1"/>
        <v>599.85069498693076</v>
      </c>
      <c r="O28" s="202">
        <f t="shared" si="2"/>
        <v>9.3019027202485489</v>
      </c>
    </row>
    <row r="29" spans="2:15" ht="14.5" x14ac:dyDescent="0.25">
      <c r="B29" s="207" t="s">
        <v>954</v>
      </c>
      <c r="C29" s="16"/>
      <c r="D29" s="221">
        <f>'[6]Rev_SP-12me'!AQ28</f>
        <v>606.94848954692918</v>
      </c>
      <c r="E29" s="221">
        <f>'[6]Rev_SP-12me'!AT28</f>
        <v>55.26404878125684</v>
      </c>
      <c r="F29" s="221">
        <f>'[6]Rev_SP-12me'!AU28</f>
        <v>600.87900465145992</v>
      </c>
      <c r="G29" s="221">
        <f>'[6]Rev_SP-12me'!AW28</f>
        <v>30.822998284342116</v>
      </c>
      <c r="H29" s="119"/>
      <c r="I29" s="202">
        <f t="shared" si="0"/>
        <v>686.96605171705892</v>
      </c>
      <c r="J29" s="221">
        <v>55.26404878125684</v>
      </c>
      <c r="K29" s="221">
        <v>600.87900465145992</v>
      </c>
      <c r="L29" s="221">
        <v>30.822998284342116</v>
      </c>
      <c r="M29" s="119"/>
      <c r="N29" s="252">
        <f t="shared" si="1"/>
        <v>686.96605171705892</v>
      </c>
      <c r="O29" s="202">
        <f t="shared" si="2"/>
        <v>11.318358370573764</v>
      </c>
    </row>
    <row r="30" spans="2:15" ht="14.5" x14ac:dyDescent="0.25">
      <c r="B30" s="207" t="s">
        <v>955</v>
      </c>
      <c r="C30" s="16"/>
      <c r="D30" s="221">
        <f>'[6]Rev_SP-12me'!AQ29</f>
        <v>326.63359479888618</v>
      </c>
      <c r="E30" s="221">
        <f>'[6]Rev_SP-12me'!AT29</f>
        <v>26.282562417274821</v>
      </c>
      <c r="F30" s="221">
        <f>'[6]Rev_SP-12me'!AU29</f>
        <v>339.69893859084164</v>
      </c>
      <c r="G30" s="221">
        <f>'[6]Rev_SP-12me'!AW29</f>
        <v>9.4546174174122477</v>
      </c>
      <c r="H30" s="119"/>
      <c r="I30" s="202">
        <f t="shared" si="0"/>
        <v>375.43611842552872</v>
      </c>
      <c r="J30" s="221">
        <v>26.282562417274821</v>
      </c>
      <c r="K30" s="221">
        <v>339.69893859084164</v>
      </c>
      <c r="L30" s="221">
        <v>9.4546174174122477</v>
      </c>
      <c r="M30" s="119"/>
      <c r="N30" s="252">
        <f t="shared" si="1"/>
        <v>375.43611842552872</v>
      </c>
      <c r="O30" s="202">
        <f t="shared" si="2"/>
        <v>11.494106068810561</v>
      </c>
    </row>
    <row r="31" spans="2:15" ht="14.5" x14ac:dyDescent="0.25">
      <c r="B31" s="207" t="s">
        <v>956</v>
      </c>
      <c r="C31" s="16"/>
      <c r="D31" s="221">
        <f>'[6]Rev_SP-12me'!AQ30</f>
        <v>1723.7661801159447</v>
      </c>
      <c r="E31" s="221">
        <f>'[6]Rev_SP-12me'!AT30</f>
        <v>157.53579585042135</v>
      </c>
      <c r="F31" s="221">
        <f>'[6]Rev_SP-12me'!AU30</f>
        <v>1896.1427981275392</v>
      </c>
      <c r="G31" s="221">
        <f>'[6]Rev_SP-12me'!AW30</f>
        <v>23.080328053621798</v>
      </c>
      <c r="H31" s="119"/>
      <c r="I31" s="202">
        <f t="shared" si="0"/>
        <v>2076.7589220315826</v>
      </c>
      <c r="J31" s="221">
        <v>157.53579585042135</v>
      </c>
      <c r="K31" s="221">
        <v>1896.1427981275392</v>
      </c>
      <c r="L31" s="221">
        <v>23.080328053621798</v>
      </c>
      <c r="M31" s="119"/>
      <c r="N31" s="252">
        <f t="shared" si="1"/>
        <v>2076.7589220315826</v>
      </c>
      <c r="O31" s="202">
        <f t="shared" si="2"/>
        <v>12.047799440478027</v>
      </c>
    </row>
    <row r="32" spans="2:15" x14ac:dyDescent="0.25">
      <c r="B32" s="205" t="s">
        <v>957</v>
      </c>
      <c r="C32" s="16"/>
      <c r="D32" s="233">
        <f>'[6]Rev_SP-12me'!AQ31</f>
        <v>4.5130474964966183</v>
      </c>
      <c r="E32" s="233">
        <f>'[6]Rev_SP-12me'!AT31</f>
        <v>0.61361104974089942</v>
      </c>
      <c r="F32" s="233">
        <f>'[6]Rev_SP-12me'!AU31</f>
        <v>5.8669617454456038</v>
      </c>
      <c r="G32" s="233">
        <f>'[6]Rev_SP-12me'!AW31</f>
        <v>0.44365221977266706</v>
      </c>
      <c r="H32" s="119"/>
      <c r="I32" s="202">
        <f t="shared" si="0"/>
        <v>6.9242250149591698</v>
      </c>
      <c r="J32" s="233">
        <v>0.61361104974089942</v>
      </c>
      <c r="K32" s="233">
        <v>5.8669617454456038</v>
      </c>
      <c r="L32" s="233">
        <v>0.44365221977266706</v>
      </c>
      <c r="M32" s="119"/>
      <c r="N32" s="252">
        <f t="shared" si="1"/>
        <v>6.9242250149591698</v>
      </c>
      <c r="O32" s="202">
        <f t="shared" si="2"/>
        <v>15.342681459333846</v>
      </c>
    </row>
    <row r="33" spans="2:15" x14ac:dyDescent="0.25">
      <c r="B33" s="205" t="s">
        <v>958</v>
      </c>
      <c r="C33" s="16"/>
      <c r="D33" s="233">
        <f>'[6]Rev_SP-12me'!AQ32</f>
        <v>4.6977776136898965</v>
      </c>
      <c r="E33" s="233">
        <f>'[6]Rev_SP-12me'!AT32</f>
        <v>1.0356487233086979</v>
      </c>
      <c r="F33" s="233">
        <f>'[6]Rev_SP-12me'!AU32</f>
        <v>2.7202969458403627</v>
      </c>
      <c r="G33" s="233">
        <f>'[6]Rev_SP-12me'!AW32</f>
        <v>0.76508973477691278</v>
      </c>
      <c r="H33" s="119"/>
      <c r="I33" s="202">
        <f t="shared" si="0"/>
        <v>4.521035403925973</v>
      </c>
      <c r="J33" s="233">
        <v>1.0356487233086979</v>
      </c>
      <c r="K33" s="233">
        <v>2.7202969458403627</v>
      </c>
      <c r="L33" s="233">
        <v>0.76508973477691278</v>
      </c>
      <c r="M33" s="119"/>
      <c r="N33" s="252">
        <f t="shared" si="1"/>
        <v>4.521035403925973</v>
      </c>
      <c r="O33" s="202">
        <f t="shared" si="2"/>
        <v>9.6237748478155378</v>
      </c>
    </row>
    <row r="34" spans="2:15" ht="14.5" x14ac:dyDescent="0.25">
      <c r="B34" s="207" t="s">
        <v>939</v>
      </c>
      <c r="C34" s="16"/>
      <c r="D34" s="221">
        <f>'[6]Rev_SP-12me'!AQ33</f>
        <v>3.2018627442852767</v>
      </c>
      <c r="E34" s="221">
        <f>'[6]Rev_SP-12me'!AT33</f>
        <v>0.75696218407490456</v>
      </c>
      <c r="F34" s="221">
        <f>'[6]Rev_SP-12me'!AU33</f>
        <v>1.6969872544711966</v>
      </c>
      <c r="G34" s="221">
        <f>'[6]Rev_SP-12me'!AW33</f>
        <v>0.52164813010911548</v>
      </c>
      <c r="H34" s="119"/>
      <c r="I34" s="202">
        <f t="shared" si="0"/>
        <v>2.9755975686552167</v>
      </c>
      <c r="J34" s="221">
        <v>0.75696218407490456</v>
      </c>
      <c r="K34" s="221">
        <v>1.6969872544711966</v>
      </c>
      <c r="L34" s="221">
        <v>0.52164813010911548</v>
      </c>
      <c r="M34" s="119"/>
      <c r="N34" s="252">
        <f t="shared" si="1"/>
        <v>2.9755975686552167</v>
      </c>
      <c r="O34" s="202">
        <f t="shared" si="2"/>
        <v>9.2933326825645466</v>
      </c>
    </row>
    <row r="35" spans="2:15" ht="14.5" x14ac:dyDescent="0.25">
      <c r="B35" s="207" t="s">
        <v>959</v>
      </c>
      <c r="C35" s="16"/>
      <c r="D35" s="221">
        <f>'[6]Rev_SP-12me'!AQ34</f>
        <v>1.0958495631588785</v>
      </c>
      <c r="E35" s="221">
        <f>'[6]Rev_SP-12me'!AT34</f>
        <v>0.17964894861420944</v>
      </c>
      <c r="F35" s="221">
        <f>'[6]Rev_SP-12me'!AU34</f>
        <v>0.72326071168485973</v>
      </c>
      <c r="G35" s="221">
        <f>'[6]Rev_SP-12me'!AW34</f>
        <v>0.1525693673324984</v>
      </c>
      <c r="H35" s="119"/>
      <c r="I35" s="202">
        <f t="shared" si="0"/>
        <v>1.0554790276315675</v>
      </c>
      <c r="J35" s="221">
        <v>0.17964894861420944</v>
      </c>
      <c r="K35" s="221">
        <v>0.72326071168485973</v>
      </c>
      <c r="L35" s="221">
        <v>0.1525693673324984</v>
      </c>
      <c r="M35" s="119"/>
      <c r="N35" s="252">
        <f t="shared" si="1"/>
        <v>1.0554790276315675</v>
      </c>
      <c r="O35" s="202">
        <f t="shared" si="2"/>
        <v>9.6316051319038767</v>
      </c>
    </row>
    <row r="36" spans="2:15" ht="14.5" x14ac:dyDescent="0.25">
      <c r="B36" s="207" t="s">
        <v>960</v>
      </c>
      <c r="C36" s="16"/>
      <c r="D36" s="221">
        <f>'[6]Rev_SP-12me'!AQ35</f>
        <v>0.40006530624574166</v>
      </c>
      <c r="E36" s="221">
        <f>'[6]Rev_SP-12me'!AT35</f>
        <v>9.9037590619583962E-2</v>
      </c>
      <c r="F36" s="221">
        <f>'[6]Rev_SP-12me'!AU35</f>
        <v>0.30004897968430627</v>
      </c>
      <c r="G36" s="221">
        <f>'[6]Rev_SP-12me'!AW35</f>
        <v>9.087223733529888E-2</v>
      </c>
      <c r="H36" s="119"/>
      <c r="I36" s="202">
        <f t="shared" si="0"/>
        <v>0.48995880763918909</v>
      </c>
      <c r="J36" s="221">
        <v>9.9037590619583962E-2</v>
      </c>
      <c r="K36" s="221">
        <v>0.30004897968430627</v>
      </c>
      <c r="L36" s="221">
        <v>9.087223733529888E-2</v>
      </c>
      <c r="M36" s="119"/>
      <c r="N36" s="252">
        <f t="shared" si="1"/>
        <v>0.48995880763918909</v>
      </c>
      <c r="O36" s="202">
        <f t="shared" si="2"/>
        <v>12.246970681787387</v>
      </c>
    </row>
    <row r="37" spans="2:15" x14ac:dyDescent="0.25">
      <c r="B37" s="28" t="s">
        <v>961</v>
      </c>
      <c r="C37" s="16"/>
      <c r="D37" s="217">
        <f>'[6]Rev_SP-12me'!AQ36</f>
        <v>1028.7</v>
      </c>
      <c r="E37" s="217">
        <f>'[6]Rev_SP-12me'!AT36</f>
        <v>154.7423596043966</v>
      </c>
      <c r="F37" s="217">
        <f>'[6]Rev_SP-12me'!AU36</f>
        <v>789.18975904620572</v>
      </c>
      <c r="G37" s="217">
        <f>'[6]Rev_SP-12me'!AW36</f>
        <v>21.035790049999996</v>
      </c>
      <c r="H37" s="119"/>
      <c r="I37" s="202">
        <f t="shared" si="0"/>
        <v>964.96790870060227</v>
      </c>
      <c r="J37" s="217">
        <v>154.7423596043966</v>
      </c>
      <c r="K37" s="217">
        <v>789.18975904620572</v>
      </c>
      <c r="L37" s="217">
        <v>21.035790049999999</v>
      </c>
      <c r="M37" s="119"/>
      <c r="N37" s="252">
        <f t="shared" si="1"/>
        <v>964.96790870060227</v>
      </c>
      <c r="O37" s="202">
        <f t="shared" si="2"/>
        <v>9.3804598882142738</v>
      </c>
    </row>
    <row r="38" spans="2:15" ht="14.5" x14ac:dyDescent="0.25">
      <c r="B38" s="207" t="s">
        <v>962</v>
      </c>
      <c r="C38" s="16"/>
      <c r="D38" s="221">
        <f>'[6]Rev_SP-12me'!AQ37</f>
        <v>987.13941494579467</v>
      </c>
      <c r="E38" s="221">
        <f>'[6]Rev_SP-12me'!AT37</f>
        <v>149.34987473712445</v>
      </c>
      <c r="F38" s="221">
        <f>'[6]Rev_SP-12me'!AU37</f>
        <v>760.09734950826191</v>
      </c>
      <c r="G38" s="221">
        <f>'[6]Rev_SP-12me'!AW37</f>
        <v>19.329217208043037</v>
      </c>
      <c r="H38" s="119"/>
      <c r="I38" s="202">
        <f t="shared" si="0"/>
        <v>928.77644145342936</v>
      </c>
      <c r="J38" s="221">
        <v>149.34987473712445</v>
      </c>
      <c r="K38" s="221">
        <v>760.09734950826191</v>
      </c>
      <c r="L38" s="221">
        <v>19.32921720804304</v>
      </c>
      <c r="M38" s="119"/>
      <c r="N38" s="252">
        <f t="shared" si="1"/>
        <v>928.77644145342936</v>
      </c>
      <c r="O38" s="202">
        <f t="shared" si="2"/>
        <v>9.4087666583998146</v>
      </c>
    </row>
    <row r="39" spans="2:15" ht="14.5" x14ac:dyDescent="0.25">
      <c r="B39" s="207" t="s">
        <v>963</v>
      </c>
      <c r="C39" s="16"/>
      <c r="D39" s="221">
        <f>'[6]Rev_SP-12me'!AQ38</f>
        <v>0</v>
      </c>
      <c r="E39" s="221">
        <f>'[6]Rev_SP-12me'!AT38</f>
        <v>0</v>
      </c>
      <c r="F39" s="221">
        <f>'[6]Rev_SP-12me'!AU38</f>
        <v>0</v>
      </c>
      <c r="G39" s="221">
        <f>'[6]Rev_SP-12me'!AW38</f>
        <v>0</v>
      </c>
      <c r="H39" s="119"/>
      <c r="I39" s="202">
        <f t="shared" si="0"/>
        <v>0</v>
      </c>
      <c r="J39" s="221">
        <v>0</v>
      </c>
      <c r="K39" s="221">
        <v>0</v>
      </c>
      <c r="L39" s="221">
        <v>0</v>
      </c>
      <c r="M39" s="119"/>
      <c r="N39" s="252">
        <f t="shared" si="1"/>
        <v>0</v>
      </c>
      <c r="O39" s="202"/>
    </row>
    <row r="40" spans="2:15" ht="14.5" x14ac:dyDescent="0.25">
      <c r="B40" s="207" t="s">
        <v>964</v>
      </c>
      <c r="C40" s="16"/>
      <c r="D40" s="221">
        <f>'[6]Rev_SP-12me'!AQ39</f>
        <v>0</v>
      </c>
      <c r="E40" s="221">
        <f>'[6]Rev_SP-12me'!AT39</f>
        <v>0</v>
      </c>
      <c r="F40" s="221">
        <f>'[6]Rev_SP-12me'!AU39</f>
        <v>0</v>
      </c>
      <c r="G40" s="221">
        <f>'[6]Rev_SP-12me'!AW39</f>
        <v>0</v>
      </c>
      <c r="H40" s="119"/>
      <c r="I40" s="202">
        <f t="shared" si="0"/>
        <v>0</v>
      </c>
      <c r="J40" s="221">
        <v>0</v>
      </c>
      <c r="K40" s="221">
        <v>0</v>
      </c>
      <c r="L40" s="221">
        <v>0</v>
      </c>
      <c r="M40" s="119"/>
      <c r="N40" s="252">
        <f t="shared" si="1"/>
        <v>0</v>
      </c>
      <c r="O40" s="202"/>
    </row>
    <row r="41" spans="2:15" ht="14.5" x14ac:dyDescent="0.25">
      <c r="B41" s="207" t="s">
        <v>965</v>
      </c>
      <c r="C41" s="16"/>
      <c r="D41" s="221">
        <f>'[6]Rev_SP-12me'!AQ40</f>
        <v>0</v>
      </c>
      <c r="E41" s="221">
        <f>'[6]Rev_SP-12me'!AT40</f>
        <v>0</v>
      </c>
      <c r="F41" s="221">
        <f>'[6]Rev_SP-12me'!AU40</f>
        <v>0</v>
      </c>
      <c r="G41" s="221">
        <f>'[6]Rev_SP-12me'!AW40</f>
        <v>0</v>
      </c>
      <c r="H41" s="119"/>
      <c r="I41" s="202">
        <f t="shared" si="0"/>
        <v>0</v>
      </c>
      <c r="J41" s="221">
        <v>0</v>
      </c>
      <c r="K41" s="221">
        <v>0</v>
      </c>
      <c r="L41" s="221">
        <v>0</v>
      </c>
      <c r="M41" s="119"/>
      <c r="N41" s="252">
        <f t="shared" si="1"/>
        <v>0</v>
      </c>
      <c r="O41" s="202"/>
    </row>
    <row r="42" spans="2:15" ht="14.5" x14ac:dyDescent="0.25">
      <c r="B42" s="207" t="s">
        <v>966</v>
      </c>
      <c r="C42" s="16"/>
      <c r="D42" s="221">
        <f>'[6]Rev_SP-12me'!AQ41</f>
        <v>41.56058505420539</v>
      </c>
      <c r="E42" s="221">
        <f>'[6]Rev_SP-12me'!AT41</f>
        <v>5.3924848672721479</v>
      </c>
      <c r="F42" s="221">
        <f>'[6]Rev_SP-12me'!AU41</f>
        <v>29.092409537943773</v>
      </c>
      <c r="G42" s="221">
        <f>'[6]Rev_SP-12me'!AW41</f>
        <v>1.706572841956959</v>
      </c>
      <c r="H42" s="119"/>
      <c r="I42" s="202">
        <f t="shared" si="0"/>
        <v>36.191467247172881</v>
      </c>
      <c r="J42" s="221">
        <v>5.3924848672721479</v>
      </c>
      <c r="K42" s="221">
        <v>29.092409537943773</v>
      </c>
      <c r="L42" s="221">
        <v>1.7065728419569592</v>
      </c>
      <c r="M42" s="119"/>
      <c r="N42" s="252">
        <f t="shared" si="1"/>
        <v>36.191467247172881</v>
      </c>
      <c r="O42" s="202">
        <f>N42*10/D42</f>
        <v>8.7081226599601909</v>
      </c>
    </row>
    <row r="43" spans="2:15" ht="14.5" x14ac:dyDescent="0.25">
      <c r="B43" s="207" t="s">
        <v>967</v>
      </c>
      <c r="C43" s="16"/>
      <c r="D43" s="221">
        <f>'[6]Rev_SP-12me'!AQ42</f>
        <v>0</v>
      </c>
      <c r="E43" s="221">
        <f>'[6]Rev_SP-12me'!AT42</f>
        <v>0</v>
      </c>
      <c r="F43" s="221">
        <f>'[6]Rev_SP-12me'!AU42</f>
        <v>0</v>
      </c>
      <c r="G43" s="221">
        <f>'[6]Rev_SP-12me'!AW42</f>
        <v>0</v>
      </c>
      <c r="H43" s="119"/>
      <c r="I43" s="202">
        <f t="shared" ref="I43:I70" si="3">SUM(E43:H43)</f>
        <v>0</v>
      </c>
      <c r="J43" s="221">
        <v>0</v>
      </c>
      <c r="K43" s="221">
        <v>0</v>
      </c>
      <c r="L43" s="221">
        <v>0</v>
      </c>
      <c r="M43" s="119"/>
      <c r="N43" s="252">
        <f t="shared" si="1"/>
        <v>0</v>
      </c>
      <c r="O43" s="202"/>
    </row>
    <row r="44" spans="2:15" x14ac:dyDescent="0.25">
      <c r="B44" s="28" t="s">
        <v>968</v>
      </c>
      <c r="C44" s="16"/>
      <c r="D44" s="217">
        <f>'[6]Rev_SP-12me'!AQ43</f>
        <v>10.48</v>
      </c>
      <c r="E44" s="217">
        <f>'[6]Rev_SP-12me'!AT43</f>
        <v>0.51495248256000004</v>
      </c>
      <c r="F44" s="217">
        <f>'[6]Rev_SP-12me'!AU43</f>
        <v>4.1920000000000002</v>
      </c>
      <c r="G44" s="217">
        <f>'[6]Rev_SP-12me'!AW43</f>
        <v>0.28757134647020827</v>
      </c>
      <c r="H44" s="119"/>
      <c r="I44" s="202">
        <f t="shared" si="3"/>
        <v>4.9945238290302081</v>
      </c>
      <c r="J44" s="217">
        <v>0.51495248256000004</v>
      </c>
      <c r="K44" s="217">
        <v>4.1920000000000002</v>
      </c>
      <c r="L44" s="217">
        <v>0.28757134647020827</v>
      </c>
      <c r="M44" s="119"/>
      <c r="N44" s="252">
        <f t="shared" si="1"/>
        <v>4.9945238290302081</v>
      </c>
      <c r="O44" s="202">
        <f t="shared" ref="O44:O51" si="4">N44*10/D44</f>
        <v>4.7657670124334039</v>
      </c>
    </row>
    <row r="45" spans="2:15" ht="14.5" x14ac:dyDescent="0.25">
      <c r="B45" s="207" t="s">
        <v>155</v>
      </c>
      <c r="C45" s="16"/>
      <c r="D45" s="221">
        <f>'[6]Rev_SP-12me'!AQ44</f>
        <v>10.47085556881752</v>
      </c>
      <c r="E45" s="221">
        <f>'[6]Rev_SP-12me'!AT44</f>
        <v>0.51495248256000004</v>
      </c>
      <c r="F45" s="221">
        <f>'[6]Rev_SP-12me'!AU44</f>
        <v>4.1883422275270075</v>
      </c>
      <c r="G45" s="221">
        <f>'[6]Rev_SP-12me'!AW44</f>
        <v>0.28296169480052552</v>
      </c>
      <c r="H45" s="119"/>
      <c r="I45" s="202">
        <f t="shared" si="3"/>
        <v>4.9862564048875333</v>
      </c>
      <c r="J45" s="221">
        <v>0.51495248256000004</v>
      </c>
      <c r="K45" s="221">
        <v>4.1883422275270075</v>
      </c>
      <c r="L45" s="221">
        <v>0.28296169480052552</v>
      </c>
      <c r="M45" s="119"/>
      <c r="N45" s="252">
        <f t="shared" si="1"/>
        <v>4.9862564048875333</v>
      </c>
      <c r="O45" s="202">
        <f t="shared" si="4"/>
        <v>4.7620334098932036</v>
      </c>
    </row>
    <row r="46" spans="2:15" ht="14.5" x14ac:dyDescent="0.25">
      <c r="B46" s="207" t="s">
        <v>970</v>
      </c>
      <c r="C46" s="16"/>
      <c r="D46" s="221">
        <f>'[6]Rev_SP-12me'!AQ45</f>
        <v>9.1444311824807663E-3</v>
      </c>
      <c r="E46" s="221">
        <f>'[6]Rev_SP-12me'!AT45</f>
        <v>0</v>
      </c>
      <c r="F46" s="221">
        <f>'[6]Rev_SP-12me'!AU45</f>
        <v>3.6577724729923065E-3</v>
      </c>
      <c r="G46" s="221">
        <f>'[6]Rev_SP-12me'!AW45</f>
        <v>4.609651669682747E-3</v>
      </c>
      <c r="H46" s="119"/>
      <c r="I46" s="202">
        <f t="shared" si="3"/>
        <v>8.267424142675053E-3</v>
      </c>
      <c r="J46" s="221">
        <v>0</v>
      </c>
      <c r="K46" s="221">
        <v>3.6577724729923065E-3</v>
      </c>
      <c r="L46" s="221">
        <v>4.609651669682747E-3</v>
      </c>
      <c r="M46" s="119"/>
      <c r="N46" s="252">
        <f t="shared" si="1"/>
        <v>8.267424142675053E-3</v>
      </c>
      <c r="O46" s="202">
        <f t="shared" si="4"/>
        <v>9.0409386627722501</v>
      </c>
    </row>
    <row r="47" spans="2:15" x14ac:dyDescent="0.25">
      <c r="B47" s="28" t="s">
        <v>971</v>
      </c>
      <c r="C47" s="16"/>
      <c r="D47" s="217">
        <f>'[6]Rev_SP-12me'!AQ46</f>
        <v>12127.22437010666</v>
      </c>
      <c r="E47" s="217">
        <f>'[6]Rev_SP-12me'!AT46</f>
        <v>4.7331119861019948E-2</v>
      </c>
      <c r="F47" s="217">
        <f>'[6]Rev_SP-12me'!AU46</f>
        <v>9.6238032499999999</v>
      </c>
      <c r="G47" s="217">
        <f>'[6]Rev_SP-12me'!AW46</f>
        <v>50.155507208080216</v>
      </c>
      <c r="H47" s="119"/>
      <c r="I47" s="202">
        <f t="shared" si="3"/>
        <v>59.826641577941238</v>
      </c>
      <c r="J47" s="217">
        <v>4.7331119861019948E-2</v>
      </c>
      <c r="K47" s="217">
        <v>9.6238032499999999</v>
      </c>
      <c r="L47" s="217">
        <v>50.155507208080223</v>
      </c>
      <c r="M47" s="119"/>
      <c r="N47" s="252">
        <f t="shared" si="1"/>
        <v>59.826641577941245</v>
      </c>
      <c r="O47" s="202">
        <f t="shared" si="4"/>
        <v>4.9332509857253563E-2</v>
      </c>
    </row>
    <row r="48" spans="2:15" x14ac:dyDescent="0.25">
      <c r="B48" s="205" t="s">
        <v>972</v>
      </c>
      <c r="C48" s="16"/>
      <c r="D48" s="233">
        <f>'[6]Rev_SP-12me'!AQ47</f>
        <v>12124.86937410666</v>
      </c>
      <c r="E48" s="233">
        <f>'[6]Rev_SP-12me'!AT47</f>
        <v>0</v>
      </c>
      <c r="F48" s="233">
        <f>'[6]Rev_SP-12me'!AU47</f>
        <v>8.6818048500000007</v>
      </c>
      <c r="G48" s="233">
        <f>'[6]Rev_SP-12me'!AW47</f>
        <v>50.14440444551613</v>
      </c>
      <c r="H48" s="119"/>
      <c r="I48" s="202">
        <f t="shared" si="3"/>
        <v>58.826209295516129</v>
      </c>
      <c r="J48" s="233">
        <v>0</v>
      </c>
      <c r="K48" s="233">
        <v>8.6818048500000007</v>
      </c>
      <c r="L48" s="233">
        <v>50.144404445516138</v>
      </c>
      <c r="M48" s="119"/>
      <c r="N48" s="252">
        <f t="shared" si="1"/>
        <v>58.826209295516136</v>
      </c>
      <c r="O48" s="202">
        <f t="shared" si="4"/>
        <v>4.8516983961198641E-2</v>
      </c>
    </row>
    <row r="49" spans="2:15" ht="14.5" x14ac:dyDescent="0.25">
      <c r="B49" s="207" t="s">
        <v>973</v>
      </c>
      <c r="C49" s="16"/>
      <c r="D49" s="221">
        <f>'[6]Rev_SP-12me'!AQ48</f>
        <v>34.727219400000003</v>
      </c>
      <c r="E49" s="221">
        <f>'[6]Rev_SP-12me'!AT48</f>
        <v>0</v>
      </c>
      <c r="F49" s="221">
        <f>'[6]Rev_SP-12me'!AU48</f>
        <v>8.6818048500000007</v>
      </c>
      <c r="G49" s="221">
        <f>'[6]Rev_SP-12me'!AW48</f>
        <v>7.7051429723164797E-2</v>
      </c>
      <c r="H49" s="119"/>
      <c r="I49" s="202">
        <f t="shared" si="3"/>
        <v>8.7588562797231653</v>
      </c>
      <c r="J49" s="221">
        <v>0</v>
      </c>
      <c r="K49" s="221">
        <v>8.6818048500000007</v>
      </c>
      <c r="L49" s="221">
        <v>7.705142972316481E-2</v>
      </c>
      <c r="M49" s="119"/>
      <c r="N49" s="252">
        <f t="shared" si="1"/>
        <v>8.7588562797231653</v>
      </c>
      <c r="O49" s="202">
        <f t="shared" si="4"/>
        <v>2.5221876185466101</v>
      </c>
    </row>
    <row r="50" spans="2:15" ht="14.5" x14ac:dyDescent="0.25">
      <c r="B50" s="205" t="s">
        <v>975</v>
      </c>
      <c r="C50" s="16"/>
      <c r="D50" s="221">
        <f>'[6]Rev_SP-12me'!AQ49</f>
        <v>12090.14215470666</v>
      </c>
      <c r="E50" s="221">
        <f>'[6]Rev_SP-12me'!AT49</f>
        <v>0</v>
      </c>
      <c r="F50" s="221">
        <f>'[6]Rev_SP-12me'!AU49</f>
        <v>0</v>
      </c>
      <c r="G50" s="221">
        <f>'[6]Rev_SP-12me'!AW49</f>
        <v>0</v>
      </c>
      <c r="H50" s="119"/>
      <c r="I50" s="202">
        <f t="shared" si="3"/>
        <v>0</v>
      </c>
      <c r="J50" s="221">
        <v>0</v>
      </c>
      <c r="K50" s="221">
        <v>0</v>
      </c>
      <c r="L50" s="221">
        <v>0</v>
      </c>
      <c r="M50" s="119"/>
      <c r="N50" s="252">
        <f t="shared" si="1"/>
        <v>0</v>
      </c>
      <c r="O50" s="202">
        <f t="shared" si="4"/>
        <v>0</v>
      </c>
    </row>
    <row r="51" spans="2:15" ht="14.5" x14ac:dyDescent="0.25">
      <c r="B51" s="207" t="s">
        <v>1031</v>
      </c>
      <c r="C51" s="16"/>
      <c r="D51" s="221">
        <f>'[6]Rev_SP-12me'!AQ50</f>
        <v>12090.14215470666</v>
      </c>
      <c r="E51" s="221">
        <f>'[6]Rev_SP-12me'!AT50</f>
        <v>0</v>
      </c>
      <c r="F51" s="221">
        <f>'[6]Rev_SP-12me'!AU50</f>
        <v>0</v>
      </c>
      <c r="G51" s="221">
        <f>'[6]Rev_SP-12me'!AW50</f>
        <v>50.067353015792968</v>
      </c>
      <c r="H51" s="119"/>
      <c r="I51" s="202">
        <f t="shared" si="3"/>
        <v>50.067353015792968</v>
      </c>
      <c r="J51" s="221">
        <v>0</v>
      </c>
      <c r="K51" s="221">
        <v>0</v>
      </c>
      <c r="L51" s="221">
        <v>50.067353015792975</v>
      </c>
      <c r="M51" s="119"/>
      <c r="N51" s="252">
        <f t="shared" si="1"/>
        <v>50.067353015792975</v>
      </c>
      <c r="O51" s="202">
        <f t="shared" si="4"/>
        <v>4.1411715739257775E-2</v>
      </c>
    </row>
    <row r="52" spans="2:15" ht="14.5" x14ac:dyDescent="0.25">
      <c r="B52" s="207" t="s">
        <v>1032</v>
      </c>
      <c r="C52" s="16"/>
      <c r="D52" s="221">
        <f>'[6]Rev_SP-12me'!AQ51</f>
        <v>0</v>
      </c>
      <c r="E52" s="221">
        <f>'[6]Rev_SP-12me'!AT51</f>
        <v>0</v>
      </c>
      <c r="F52" s="221">
        <f>'[6]Rev_SP-12me'!AU51</f>
        <v>0</v>
      </c>
      <c r="G52" s="221">
        <f>'[6]Rev_SP-12me'!AW51</f>
        <v>0</v>
      </c>
      <c r="H52" s="119"/>
      <c r="I52" s="202">
        <f t="shared" si="3"/>
        <v>0</v>
      </c>
      <c r="J52" s="221">
        <v>0</v>
      </c>
      <c r="K52" s="221">
        <v>0</v>
      </c>
      <c r="L52" s="221">
        <v>0</v>
      </c>
      <c r="M52" s="119"/>
      <c r="N52" s="252">
        <f t="shared" si="1"/>
        <v>0</v>
      </c>
      <c r="O52" s="202"/>
    </row>
    <row r="53" spans="2:15" x14ac:dyDescent="0.25">
      <c r="B53" s="205" t="s">
        <v>976</v>
      </c>
      <c r="C53" s="16"/>
      <c r="D53" s="233">
        <f>'[6]Rev_SP-12me'!AQ52</f>
        <v>2.3549959999999999</v>
      </c>
      <c r="E53" s="233">
        <f>'[6]Rev_SP-12me'!AT52</f>
        <v>4.7331119861019948E-2</v>
      </c>
      <c r="F53" s="233">
        <f>'[6]Rev_SP-12me'!AU52</f>
        <v>0.9419983999999999</v>
      </c>
      <c r="G53" s="233">
        <f>'[6]Rev_SP-12me'!AW52</f>
        <v>1.110276256408683E-2</v>
      </c>
      <c r="H53" s="119"/>
      <c r="I53" s="202">
        <f t="shared" si="3"/>
        <v>1.0004322824251066</v>
      </c>
      <c r="J53" s="233">
        <v>4.7331119861019948E-2</v>
      </c>
      <c r="K53" s="233">
        <v>0.9419983999999999</v>
      </c>
      <c r="L53" s="233">
        <v>1.110276256408683E-2</v>
      </c>
      <c r="M53" s="119"/>
      <c r="N53" s="252">
        <f t="shared" si="1"/>
        <v>1.0004322824251066</v>
      </c>
      <c r="O53" s="202">
        <f t="shared" ref="O53:O62" si="5">N53*10/D53</f>
        <v>4.2481273107262458</v>
      </c>
    </row>
    <row r="54" spans="2:15" ht="14.5" x14ac:dyDescent="0.25">
      <c r="B54" s="207" t="s">
        <v>977</v>
      </c>
      <c r="C54" s="16"/>
      <c r="D54" s="221">
        <f>'[6]Rev_SP-12me'!AQ53</f>
        <v>2.3549959999999999</v>
      </c>
      <c r="E54" s="221">
        <f>'[6]Rev_SP-12me'!AT53</f>
        <v>4.7331119861019948E-2</v>
      </c>
      <c r="F54" s="221">
        <f>'[6]Rev_SP-12me'!AU53</f>
        <v>0.9419983999999999</v>
      </c>
      <c r="G54" s="221">
        <f>'[6]Rev_SP-12me'!AW53</f>
        <v>1.110276256408683E-2</v>
      </c>
      <c r="H54" s="119"/>
      <c r="I54" s="202">
        <f t="shared" si="3"/>
        <v>1.0004322824251066</v>
      </c>
      <c r="J54" s="221">
        <v>4.7331119861019948E-2</v>
      </c>
      <c r="K54" s="221">
        <v>0.9419983999999999</v>
      </c>
      <c r="L54" s="221">
        <v>1.110276256408683E-2</v>
      </c>
      <c r="M54" s="119"/>
      <c r="N54" s="252">
        <f t="shared" si="1"/>
        <v>1.0004322824251066</v>
      </c>
      <c r="O54" s="202">
        <f t="shared" si="5"/>
        <v>4.2481273107262458</v>
      </c>
    </row>
    <row r="55" spans="2:15" x14ac:dyDescent="0.25">
      <c r="B55" s="28" t="s">
        <v>979</v>
      </c>
      <c r="C55" s="16"/>
      <c r="D55" s="217">
        <f>'[6]Rev_SP-12me'!AQ54</f>
        <v>250.24934120712521</v>
      </c>
      <c r="E55" s="217">
        <f>'[6]Rev_SP-12me'!AT54</f>
        <v>7.6820056476566148</v>
      </c>
      <c r="F55" s="217">
        <f>'[6]Rev_SP-12me'!AU54</f>
        <v>192.61649655031678</v>
      </c>
      <c r="G55" s="217">
        <f>'[6]Rev_SP-12me'!AW54</f>
        <v>11.437225537587871</v>
      </c>
      <c r="H55" s="119"/>
      <c r="I55" s="202">
        <f t="shared" si="3"/>
        <v>211.73572773556126</v>
      </c>
      <c r="J55" s="217">
        <v>7.6820056476566148</v>
      </c>
      <c r="K55" s="217">
        <v>192.61649655031678</v>
      </c>
      <c r="L55" s="217">
        <v>11.437225537587874</v>
      </c>
      <c r="M55" s="119"/>
      <c r="N55" s="252">
        <f t="shared" si="1"/>
        <v>211.73572773556126</v>
      </c>
      <c r="O55" s="202">
        <f t="shared" si="5"/>
        <v>8.4609904151680784</v>
      </c>
    </row>
    <row r="56" spans="2:15" ht="14.5" x14ac:dyDescent="0.25">
      <c r="B56" s="207" t="s">
        <v>980</v>
      </c>
      <c r="C56" s="16"/>
      <c r="D56" s="221">
        <f>'[6]Rev_SP-12me'!AQ55</f>
        <v>76.808363634238688</v>
      </c>
      <c r="E56" s="221">
        <f>'[6]Rev_SP-12me'!AT55</f>
        <v>2.7777727127839822</v>
      </c>
      <c r="F56" s="221">
        <f>'[6]Rev_SP-12me'!AU55</f>
        <v>54.533938180309462</v>
      </c>
      <c r="G56" s="221">
        <f>'[6]Rev_SP-12me'!AW55</f>
        <v>5.3093101773311648</v>
      </c>
      <c r="H56" s="119"/>
      <c r="I56" s="202">
        <f t="shared" si="3"/>
        <v>62.621021070424611</v>
      </c>
      <c r="J56" s="221">
        <v>2.7777727127839822</v>
      </c>
      <c r="K56" s="221">
        <v>54.533938180309462</v>
      </c>
      <c r="L56" s="221">
        <v>5.3093101773311657</v>
      </c>
      <c r="M56" s="119"/>
      <c r="N56" s="252">
        <f t="shared" si="1"/>
        <v>62.621021070424611</v>
      </c>
      <c r="O56" s="202">
        <f t="shared" si="5"/>
        <v>8.1528909232627083</v>
      </c>
    </row>
    <row r="57" spans="2:15" ht="14.5" x14ac:dyDescent="0.25">
      <c r="B57" s="207" t="s">
        <v>981</v>
      </c>
      <c r="C57" s="16"/>
      <c r="D57" s="221">
        <f>'[6]Rev_SP-12me'!AQ56</f>
        <v>48.092669280615411</v>
      </c>
      <c r="E57" s="221">
        <f>'[6]Rev_SP-12me'!AT56</f>
        <v>1.3442965861125904</v>
      </c>
      <c r="F57" s="221">
        <f>'[6]Rev_SP-12me'!AU56</f>
        <v>36.550428653267709</v>
      </c>
      <c r="G57" s="221">
        <f>'[6]Rev_SP-12me'!AW56</f>
        <v>1.7604195897105701</v>
      </c>
      <c r="H57" s="119"/>
      <c r="I57" s="202">
        <f t="shared" si="3"/>
        <v>39.655144829090872</v>
      </c>
      <c r="J57" s="221">
        <v>1.3442965861125904</v>
      </c>
      <c r="K57" s="221">
        <v>36.550428653267709</v>
      </c>
      <c r="L57" s="221">
        <v>1.7604195897105701</v>
      </c>
      <c r="M57" s="119"/>
      <c r="N57" s="252">
        <f t="shared" si="1"/>
        <v>39.655144829090872</v>
      </c>
      <c r="O57" s="202">
        <f t="shared" si="5"/>
        <v>8.2455695269704172</v>
      </c>
    </row>
    <row r="58" spans="2:15" ht="14.5" x14ac:dyDescent="0.25">
      <c r="B58" s="207" t="s">
        <v>982</v>
      </c>
      <c r="C58" s="16"/>
      <c r="D58" s="221">
        <f>'[6]Rev_SP-12me'!AQ57</f>
        <v>125.34830829227113</v>
      </c>
      <c r="E58" s="221">
        <f>'[6]Rev_SP-12me'!AT57</f>
        <v>3.5599363487600422</v>
      </c>
      <c r="F58" s="221">
        <f>'[6]Rev_SP-12me'!AU57</f>
        <v>101.5321297167396</v>
      </c>
      <c r="G58" s="221">
        <f>'[6]Rev_SP-12me'!AW57</f>
        <v>4.367495770546137</v>
      </c>
      <c r="H58" s="119"/>
      <c r="I58" s="202">
        <f t="shared" si="3"/>
        <v>109.45956183604579</v>
      </c>
      <c r="J58" s="221">
        <v>3.5599363487600422</v>
      </c>
      <c r="K58" s="221">
        <v>101.5321297167396</v>
      </c>
      <c r="L58" s="221">
        <v>4.3674957705461379</v>
      </c>
      <c r="M58" s="119"/>
      <c r="N58" s="252">
        <f t="shared" si="1"/>
        <v>109.45956183604579</v>
      </c>
      <c r="O58" s="202">
        <f t="shared" si="5"/>
        <v>8.73243231817872</v>
      </c>
    </row>
    <row r="59" spans="2:15" x14ac:dyDescent="0.25">
      <c r="B59" s="28" t="s">
        <v>983</v>
      </c>
      <c r="C59" s="16"/>
      <c r="D59" s="217">
        <f>'[6]Rev_SP-12me'!AQ65</f>
        <v>235.26065879287469</v>
      </c>
      <c r="E59" s="217">
        <f>'[6]Rev_SP-12me'!AT65</f>
        <v>6.8461784002357238</v>
      </c>
      <c r="F59" s="217">
        <f>'[6]Rev_SP-12me'!AU65</f>
        <v>148.69531166764799</v>
      </c>
      <c r="G59" s="217">
        <f>'[6]Rev_SP-12me'!AW65</f>
        <v>5.3427858909835528</v>
      </c>
      <c r="H59" s="119"/>
      <c r="I59" s="202">
        <f t="shared" si="3"/>
        <v>160.88427595886725</v>
      </c>
      <c r="J59" s="217">
        <v>6.8461784002357238</v>
      </c>
      <c r="K59" s="217">
        <v>148.69531166764799</v>
      </c>
      <c r="L59" s="217">
        <v>5.3427858909835546</v>
      </c>
      <c r="M59" s="119"/>
      <c r="N59" s="252">
        <f t="shared" si="1"/>
        <v>160.88427595886725</v>
      </c>
      <c r="O59" s="202">
        <f t="shared" si="5"/>
        <v>6.8385541715459954</v>
      </c>
    </row>
    <row r="60" spans="2:15" ht="14.5" x14ac:dyDescent="0.25">
      <c r="B60" s="207" t="s">
        <v>980</v>
      </c>
      <c r="C60" s="16"/>
      <c r="D60" s="221">
        <f>'[6]Rev_SP-12me'!AQ66</f>
        <v>173.47921250212087</v>
      </c>
      <c r="E60" s="221">
        <f>'[6]Rev_SP-12me'!AT66</f>
        <v>4.7354854327856701</v>
      </c>
      <c r="F60" s="221">
        <f>'[6]Rev_SP-12me'!AU66</f>
        <v>104.08752750127253</v>
      </c>
      <c r="G60" s="221">
        <f>'[6]Rev_SP-12me'!AW66</f>
        <v>3.8579210182819978</v>
      </c>
      <c r="H60" s="119"/>
      <c r="I60" s="202">
        <f t="shared" si="3"/>
        <v>112.6809339523402</v>
      </c>
      <c r="J60" s="221">
        <v>4.7354854327856701</v>
      </c>
      <c r="K60" s="221">
        <v>104.08752750127253</v>
      </c>
      <c r="L60" s="221">
        <v>3.8579210182819983</v>
      </c>
      <c r="M60" s="119"/>
      <c r="N60" s="252">
        <f t="shared" si="1"/>
        <v>112.6809339523402</v>
      </c>
      <c r="O60" s="202">
        <f t="shared" si="5"/>
        <v>6.4953565517806711</v>
      </c>
    </row>
    <row r="61" spans="2:15" ht="14.5" x14ac:dyDescent="0.25">
      <c r="B61" s="207" t="s">
        <v>981</v>
      </c>
      <c r="C61" s="16"/>
      <c r="D61" s="221">
        <f>'[6]Rev_SP-12me'!AQ67</f>
        <v>46.922300291948943</v>
      </c>
      <c r="E61" s="221">
        <f>'[6]Rev_SP-12me'!AT67</f>
        <v>1.235900015979942</v>
      </c>
      <c r="F61" s="221">
        <f>'[6]Rev_SP-12me'!AU67</f>
        <v>33.314833207283748</v>
      </c>
      <c r="G61" s="221">
        <f>'[6]Rev_SP-12me'!AW67</f>
        <v>0.91267813749498572</v>
      </c>
      <c r="H61" s="119"/>
      <c r="I61" s="202">
        <f t="shared" si="3"/>
        <v>35.463411360758677</v>
      </c>
      <c r="J61" s="221">
        <v>1.235900015979942</v>
      </c>
      <c r="K61" s="221">
        <v>33.314833207283748</v>
      </c>
      <c r="L61" s="221">
        <v>0.91267813749498616</v>
      </c>
      <c r="M61" s="119"/>
      <c r="N61" s="252">
        <f t="shared" si="1"/>
        <v>35.463411360758677</v>
      </c>
      <c r="O61" s="202">
        <f t="shared" si="5"/>
        <v>7.5579012836341244</v>
      </c>
    </row>
    <row r="62" spans="2:15" ht="14.5" x14ac:dyDescent="0.25">
      <c r="B62" s="207" t="s">
        <v>982</v>
      </c>
      <c r="C62" s="16"/>
      <c r="D62" s="221">
        <f>'[6]Rev_SP-12me'!AQ68</f>
        <v>14.859145998804888</v>
      </c>
      <c r="E62" s="221">
        <f>'[6]Rev_SP-12me'!AT68</f>
        <v>0.87479295147011227</v>
      </c>
      <c r="F62" s="221">
        <f>'[6]Rev_SP-12me'!AU68</f>
        <v>11.292950959091714</v>
      </c>
      <c r="G62" s="221">
        <f>'[6]Rev_SP-12me'!AW68</f>
        <v>0.5721867352065696</v>
      </c>
      <c r="H62" s="119"/>
      <c r="I62" s="202">
        <f t="shared" si="3"/>
        <v>12.739930645768396</v>
      </c>
      <c r="J62" s="221">
        <v>0.87479295147011227</v>
      </c>
      <c r="K62" s="221">
        <v>11.292950959091714</v>
      </c>
      <c r="L62" s="221">
        <v>0.5721867352065696</v>
      </c>
      <c r="M62" s="119"/>
      <c r="N62" s="252">
        <f t="shared" si="1"/>
        <v>12.739930645768396</v>
      </c>
      <c r="O62" s="202">
        <f t="shared" si="5"/>
        <v>8.5737973412422637</v>
      </c>
    </row>
    <row r="63" spans="2:15" x14ac:dyDescent="0.25">
      <c r="B63" s="28" t="s">
        <v>1100</v>
      </c>
      <c r="C63" s="16"/>
      <c r="D63" s="217">
        <f>'[6]Rev_SP-12me'!AQ69</f>
        <v>0</v>
      </c>
      <c r="E63" s="217">
        <f>'[6]Rev_SP-12me'!AT69</f>
        <v>0</v>
      </c>
      <c r="F63" s="217">
        <f>'[6]Rev_SP-12me'!AU69</f>
        <v>0</v>
      </c>
      <c r="G63" s="217">
        <f>'[6]Rev_SP-12me'!AW69</f>
        <v>0</v>
      </c>
      <c r="H63" s="119"/>
      <c r="I63" s="202">
        <f t="shared" si="3"/>
        <v>0</v>
      </c>
      <c r="J63" s="217">
        <v>0</v>
      </c>
      <c r="K63" s="217">
        <v>0</v>
      </c>
      <c r="L63" s="217">
        <v>0</v>
      </c>
      <c r="M63" s="119"/>
      <c r="N63" s="252">
        <f t="shared" si="1"/>
        <v>0</v>
      </c>
      <c r="O63" s="202"/>
    </row>
    <row r="64" spans="2:15" x14ac:dyDescent="0.25">
      <c r="B64" s="28" t="s">
        <v>986</v>
      </c>
      <c r="C64" s="16"/>
      <c r="D64" s="217">
        <f>'[6]Rev_SP-12me'!AQ58</f>
        <v>96.230000000000018</v>
      </c>
      <c r="E64" s="217">
        <f>'[6]Rev_SP-12me'!AT58</f>
        <v>2.1509142376681618</v>
      </c>
      <c r="F64" s="217">
        <f>'[6]Rev_SP-12me'!AU58</f>
        <v>76.470783352217978</v>
      </c>
      <c r="G64" s="217">
        <f>'[6]Rev_SP-12me'!AW58</f>
        <v>3.068730416914911</v>
      </c>
      <c r="H64" s="119"/>
      <c r="I64" s="202">
        <f t="shared" si="3"/>
        <v>81.690428006801056</v>
      </c>
      <c r="J64" s="217">
        <v>2.1509142376681618</v>
      </c>
      <c r="K64" s="217">
        <v>76.470783352217978</v>
      </c>
      <c r="L64" s="217">
        <v>3.068730416914911</v>
      </c>
      <c r="M64" s="119"/>
      <c r="N64" s="252">
        <f t="shared" si="1"/>
        <v>81.690428006801056</v>
      </c>
      <c r="O64" s="202">
        <f>N64*10/D64</f>
        <v>8.489081160428249</v>
      </c>
    </row>
    <row r="65" spans="2:15" ht="14.5" x14ac:dyDescent="0.25">
      <c r="B65" s="205" t="s">
        <v>987</v>
      </c>
      <c r="C65" s="16"/>
      <c r="D65" s="241">
        <f>'[6]Rev_SP-12me'!AQ59</f>
        <v>85.926616218842298</v>
      </c>
      <c r="E65" s="241">
        <f>'[6]Rev_SP-12me'!AT59</f>
        <v>1.8692001121076238</v>
      </c>
      <c r="F65" s="241">
        <f>'[6]Rev_SP-12me'!AU59</f>
        <v>71.319091461639118</v>
      </c>
      <c r="G65" s="241">
        <f>'[6]Rev_SP-12me'!AW59</f>
        <v>2.5021692438717706</v>
      </c>
      <c r="H65" s="119"/>
      <c r="I65" s="202">
        <f t="shared" si="3"/>
        <v>75.690460817618515</v>
      </c>
      <c r="J65" s="241">
        <v>1.8692001121076238</v>
      </c>
      <c r="K65" s="241">
        <v>71.319091461639118</v>
      </c>
      <c r="L65" s="241">
        <v>2.5021692438717706</v>
      </c>
      <c r="M65" s="119"/>
      <c r="N65" s="252">
        <f t="shared" si="1"/>
        <v>75.690460817618515</v>
      </c>
      <c r="O65" s="202">
        <f>N65*10/D65</f>
        <v>8.8087328639645452</v>
      </c>
    </row>
    <row r="66" spans="2:15" ht="14.5" x14ac:dyDescent="0.25">
      <c r="B66" s="205" t="s">
        <v>988</v>
      </c>
      <c r="C66" s="16"/>
      <c r="D66" s="241">
        <f>'[6]Rev_SP-12me'!AQ60</f>
        <v>10.303383781157727</v>
      </c>
      <c r="E66" s="241">
        <f>'[6]Rev_SP-12me'!AT60</f>
        <v>0.2817141255605381</v>
      </c>
      <c r="F66" s="241">
        <f>'[6]Rev_SP-12me'!AU60</f>
        <v>5.1516918905788636</v>
      </c>
      <c r="G66" s="241">
        <f>'[6]Rev_SP-12me'!AW60</f>
        <v>0.56656117304314035</v>
      </c>
      <c r="H66" s="119"/>
      <c r="I66" s="202">
        <f t="shared" si="3"/>
        <v>5.9999671891825415</v>
      </c>
      <c r="J66" s="241">
        <v>0.2817141255605381</v>
      </c>
      <c r="K66" s="241">
        <v>5.1516918905788636</v>
      </c>
      <c r="L66" s="241">
        <v>0.56656117304314035</v>
      </c>
      <c r="M66" s="119"/>
      <c r="N66" s="252">
        <f t="shared" si="1"/>
        <v>5.9999671891825415</v>
      </c>
      <c r="O66" s="202">
        <f>N66*10/D66</f>
        <v>5.8232977792741814</v>
      </c>
    </row>
    <row r="67" spans="2:15" x14ac:dyDescent="0.25">
      <c r="B67" s="205" t="s">
        <v>989</v>
      </c>
      <c r="C67" s="16"/>
      <c r="D67" s="216">
        <f>'[6]Rev_SP-12me'!AQ61</f>
        <v>10.303383781157727</v>
      </c>
      <c r="E67" s="216">
        <f>'[6]Rev_SP-12me'!AT61</f>
        <v>0</v>
      </c>
      <c r="F67" s="216">
        <f>'[6]Rev_SP-12me'!AU61</f>
        <v>0</v>
      </c>
      <c r="G67" s="216">
        <f>'[6]Rev_SP-12me'!AW61</f>
        <v>0</v>
      </c>
      <c r="H67" s="119"/>
      <c r="I67" s="202">
        <f t="shared" si="3"/>
        <v>0</v>
      </c>
      <c r="J67" s="216">
        <v>0</v>
      </c>
      <c r="K67" s="216">
        <v>0</v>
      </c>
      <c r="L67" s="216">
        <v>0</v>
      </c>
      <c r="M67" s="119"/>
      <c r="N67" s="252">
        <f t="shared" si="1"/>
        <v>0</v>
      </c>
      <c r="O67" s="202">
        <f>N67*10/D67</f>
        <v>0</v>
      </c>
    </row>
    <row r="68" spans="2:15" x14ac:dyDescent="0.25">
      <c r="B68" s="205" t="s">
        <v>990</v>
      </c>
      <c r="C68" s="16"/>
      <c r="D68" s="216">
        <f>'[6]Rev_SP-12me'!AQ62</f>
        <v>0</v>
      </c>
      <c r="E68" s="216">
        <f>'[6]Rev_SP-12me'!AT62</f>
        <v>0</v>
      </c>
      <c r="F68" s="216">
        <f>'[6]Rev_SP-12me'!AU62</f>
        <v>0</v>
      </c>
      <c r="G68" s="216">
        <f>'[6]Rev_SP-12me'!AW62</f>
        <v>0</v>
      </c>
      <c r="H68" s="119"/>
      <c r="I68" s="202">
        <f t="shared" si="3"/>
        <v>0</v>
      </c>
      <c r="J68" s="216">
        <v>0</v>
      </c>
      <c r="K68" s="216">
        <v>0</v>
      </c>
      <c r="L68" s="216">
        <v>0</v>
      </c>
      <c r="M68" s="119"/>
      <c r="N68" s="252">
        <f t="shared" si="1"/>
        <v>0</v>
      </c>
      <c r="O68" s="202"/>
    </row>
    <row r="69" spans="2:15" x14ac:dyDescent="0.25">
      <c r="B69" s="28" t="s">
        <v>991</v>
      </c>
      <c r="C69" s="16"/>
      <c r="D69" s="217">
        <f>'[6]Rev_SP-12me'!AQ63</f>
        <v>106.22000000000001</v>
      </c>
      <c r="E69" s="217">
        <f>'[6]Rev_SP-12me'!AT63</f>
        <v>2.8475999999999999</v>
      </c>
      <c r="F69" s="217">
        <f>'[6]Rev_SP-12me'!AU63</f>
        <v>127.46400000000001</v>
      </c>
      <c r="G69" s="217">
        <f>'[6]Rev_SP-12me'!AW63</f>
        <v>1.644451428571428</v>
      </c>
      <c r="H69" s="119"/>
      <c r="I69" s="202">
        <f t="shared" si="3"/>
        <v>131.95605142857141</v>
      </c>
      <c r="J69" s="217">
        <v>2.8475999999999999</v>
      </c>
      <c r="K69" s="217">
        <v>127.46400000000001</v>
      </c>
      <c r="L69" s="217">
        <v>1.6444514285714287</v>
      </c>
      <c r="M69" s="119"/>
      <c r="N69" s="252">
        <f t="shared" si="1"/>
        <v>131.95605142857141</v>
      </c>
      <c r="O69" s="202">
        <f>N69*10/D69</f>
        <v>12.422900718185971</v>
      </c>
    </row>
    <row r="70" spans="2:15" x14ac:dyDescent="0.25">
      <c r="B70" s="28" t="s">
        <v>1033</v>
      </c>
      <c r="C70" s="16"/>
      <c r="D70" s="217">
        <f>'[6]Rev_SP-12me'!AQ64</f>
        <v>2.1999999999999997</v>
      </c>
      <c r="E70" s="217">
        <f>'[6]Rev_SP-12me'!AT64</f>
        <v>0.12</v>
      </c>
      <c r="F70" s="217">
        <f>'[6]Rev_SP-12me'!AU64</f>
        <v>1.3199999999999998</v>
      </c>
      <c r="G70" s="217">
        <f>'[6]Rev_SP-12me'!AW64</f>
        <v>8.1531428571428553E-3</v>
      </c>
      <c r="H70" s="119"/>
      <c r="I70" s="202">
        <f t="shared" si="3"/>
        <v>1.4481531428571428</v>
      </c>
      <c r="J70" s="217">
        <v>0.12</v>
      </c>
      <c r="K70" s="217">
        <v>1.3199999999999998</v>
      </c>
      <c r="L70" s="217">
        <v>8.1531428571428588E-3</v>
      </c>
      <c r="M70" s="119"/>
      <c r="N70" s="252">
        <f t="shared" si="1"/>
        <v>1.4481531428571428</v>
      </c>
      <c r="O70" s="202">
        <f>N70*10/D70</f>
        <v>6.5825142857142858</v>
      </c>
    </row>
    <row r="71" spans="2:15" x14ac:dyDescent="0.25">
      <c r="B71" s="28"/>
      <c r="C71" s="16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252">
        <f t="shared" si="1"/>
        <v>0</v>
      </c>
      <c r="O71" s="202"/>
    </row>
    <row r="72" spans="2:15" x14ac:dyDescent="0.25">
      <c r="B72" s="28" t="s">
        <v>1034</v>
      </c>
      <c r="C72" s="16"/>
      <c r="D72" s="245">
        <f>SUM(D11,D24,D37,D44,D47,D55,D59,D63,D64,D69,D70)</f>
        <v>28376.66437010666</v>
      </c>
      <c r="E72" s="246">
        <f>SUM(E11,E24,E37,E44,E47,E55,E59,E63,E64,E69,E70)</f>
        <v>673.81647193175434</v>
      </c>
      <c r="F72" s="245">
        <f>SUM(F11,F24,F37,F44,F47,F55,F59,F63,F64,F69,F70)</f>
        <v>10008.376908909493</v>
      </c>
      <c r="G72" s="245">
        <f>SUM(G11,G24,G37,G44,G47,G55,G59,G63,G64,G69,G70)</f>
        <v>928.09393555937947</v>
      </c>
      <c r="H72" s="120"/>
      <c r="I72" s="245">
        <f>SUM(I11,I24,I37,I44,I47,I55,I59,I63,I64,I69,I70)</f>
        <v>11610.287316400627</v>
      </c>
      <c r="J72" s="246">
        <v>673.81647193175434</v>
      </c>
      <c r="K72" s="245">
        <v>10008.376908909493</v>
      </c>
      <c r="L72" s="245">
        <v>928.09393555937947</v>
      </c>
      <c r="M72" s="120"/>
      <c r="N72" s="252">
        <f t="shared" si="1"/>
        <v>11610.287316400627</v>
      </c>
      <c r="O72" s="202">
        <f>N72*10/D72</f>
        <v>4.0914912214387895</v>
      </c>
    </row>
    <row r="73" spans="2:15" x14ac:dyDescent="0.25">
      <c r="B73" s="204"/>
      <c r="C73" s="156"/>
      <c r="D73" s="218"/>
      <c r="E73" s="219"/>
      <c r="F73" s="218"/>
      <c r="G73" s="218"/>
      <c r="H73" s="119"/>
      <c r="I73" s="218"/>
      <c r="J73" s="219"/>
      <c r="K73" s="218"/>
      <c r="L73" s="218"/>
      <c r="M73" s="119"/>
      <c r="N73" s="252">
        <f t="shared" si="1"/>
        <v>0</v>
      </c>
      <c r="O73" s="202"/>
    </row>
    <row r="74" spans="2:15" x14ac:dyDescent="0.25">
      <c r="B74" s="1160" t="s">
        <v>844</v>
      </c>
      <c r="C74" s="1160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252">
        <f t="shared" si="1"/>
        <v>0</v>
      </c>
      <c r="O74" s="202"/>
    </row>
    <row r="75" spans="2:15" x14ac:dyDescent="0.25">
      <c r="B75" s="220" t="s">
        <v>167</v>
      </c>
      <c r="C75" s="16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252">
        <f t="shared" ref="N75:N138" si="6">SUM(J75:M75)</f>
        <v>0</v>
      </c>
      <c r="O75" s="202"/>
    </row>
    <row r="76" spans="2:15" x14ac:dyDescent="0.25">
      <c r="B76" s="220" t="s">
        <v>1035</v>
      </c>
      <c r="C76" s="112"/>
      <c r="D76" s="217">
        <f>D77+D86</f>
        <v>4449.2127116484835</v>
      </c>
      <c r="E76" s="217">
        <f>'[6]Rev_SP-12me'!AT84</f>
        <v>973.61447866602145</v>
      </c>
      <c r="F76" s="217">
        <f>'[6]Rev_SP-12me'!AU84</f>
        <v>3422.7898327743765</v>
      </c>
      <c r="G76" s="217">
        <f>'[6]Rev_SP-12me'!AW84</f>
        <v>14.3707876274232</v>
      </c>
      <c r="H76" s="119"/>
      <c r="I76" s="222">
        <f t="shared" ref="I76:I107" si="7">SUM(E76:H76)</f>
        <v>4410.7750990678205</v>
      </c>
      <c r="J76" s="217">
        <v>973.61447866602145</v>
      </c>
      <c r="K76" s="217">
        <v>3422.7898327743765</v>
      </c>
      <c r="L76" s="217">
        <v>14.3707876274232</v>
      </c>
      <c r="M76" s="119"/>
      <c r="N76" s="252">
        <f t="shared" si="6"/>
        <v>4410.7750990678205</v>
      </c>
      <c r="O76" s="202">
        <f t="shared" ref="O76:O115" si="8">N76*10/D76</f>
        <v>9.9136080581626747</v>
      </c>
    </row>
    <row r="77" spans="2:15" x14ac:dyDescent="0.25">
      <c r="B77" s="244" t="s">
        <v>1036</v>
      </c>
      <c r="C77" s="112"/>
      <c r="D77" s="233">
        <f>'[6]Rev_SP-12me'!AQ85</f>
        <v>4300.84260643587</v>
      </c>
      <c r="E77" s="233">
        <f>'[6]Rev_SP-12me'!AT85</f>
        <v>973.61447866602145</v>
      </c>
      <c r="F77" s="233">
        <f>'[6]Rev_SP-12me'!AU85</f>
        <v>3308.687037687474</v>
      </c>
      <c r="G77" s="233">
        <f>'[6]Rev_SP-12me'!AW85</f>
        <v>13.861294176887441</v>
      </c>
      <c r="H77" s="119"/>
      <c r="I77" s="222">
        <f t="shared" si="7"/>
        <v>4296.1628105303826</v>
      </c>
      <c r="J77" s="233">
        <v>973.61447866602145</v>
      </c>
      <c r="K77" s="233">
        <v>3308.687037687474</v>
      </c>
      <c r="L77" s="233">
        <v>13.861294176887441</v>
      </c>
      <c r="M77" s="119"/>
      <c r="N77" s="252">
        <f t="shared" si="6"/>
        <v>4296.1628105303826</v>
      </c>
      <c r="O77" s="202">
        <f t="shared" si="8"/>
        <v>9.9891188859167173</v>
      </c>
    </row>
    <row r="78" spans="2:15" ht="14.5" x14ac:dyDescent="0.25">
      <c r="B78" s="224" t="s">
        <v>1037</v>
      </c>
      <c r="C78" s="112"/>
      <c r="D78" s="241">
        <f>'[6]Rev_SP-12me'!AQ86</f>
        <v>1395.1353238097349</v>
      </c>
      <c r="E78" s="241">
        <f>'[6]Rev_SP-12me'!AT86</f>
        <v>973.61447866602145</v>
      </c>
      <c r="F78" s="241">
        <f>'[6]Rev_SP-12me'!AU86</f>
        <v>1067.2785227144473</v>
      </c>
      <c r="G78" s="241">
        <f>'[6]Rev_SP-12me'!AW86</f>
        <v>10.389569961176438</v>
      </c>
      <c r="H78" s="119"/>
      <c r="I78" s="222">
        <f t="shared" si="7"/>
        <v>2051.2825713416451</v>
      </c>
      <c r="J78" s="241">
        <v>973.61447866602145</v>
      </c>
      <c r="K78" s="241">
        <v>1067.2785227144473</v>
      </c>
      <c r="L78" s="241">
        <v>10.389569961176438</v>
      </c>
      <c r="M78" s="119"/>
      <c r="N78" s="252">
        <f t="shared" si="6"/>
        <v>2051.2825713416451</v>
      </c>
      <c r="O78" s="202">
        <f t="shared" si="8"/>
        <v>14.703108267233537</v>
      </c>
    </row>
    <row r="79" spans="2:15" ht="25" x14ac:dyDescent="0.25">
      <c r="B79" s="243" t="s">
        <v>1038</v>
      </c>
      <c r="C79" s="16"/>
      <c r="D79" s="241">
        <f>'[6]Rev_SP-12me'!AQ87</f>
        <v>229.7385687450716</v>
      </c>
      <c r="E79" s="241">
        <f>'[6]Rev_SP-12me'!AT87</f>
        <v>0</v>
      </c>
      <c r="F79" s="241">
        <f>'[6]Rev_SP-12me'!AU87</f>
        <v>183.79085499605728</v>
      </c>
      <c r="G79" s="241">
        <f>'[6]Rev_SP-12me'!AW87</f>
        <v>2.9903937197274719</v>
      </c>
      <c r="H79" s="17"/>
      <c r="I79" s="222">
        <f t="shared" si="7"/>
        <v>186.78124871578476</v>
      </c>
      <c r="J79" s="241">
        <v>0</v>
      </c>
      <c r="K79" s="241">
        <v>183.79085499605728</v>
      </c>
      <c r="L79" s="241">
        <v>2.9903937197274715</v>
      </c>
      <c r="M79" s="17"/>
      <c r="N79" s="252">
        <f t="shared" si="6"/>
        <v>186.78124871578476</v>
      </c>
      <c r="O79" s="202">
        <f t="shared" si="8"/>
        <v>8.1301650713705698</v>
      </c>
    </row>
    <row r="80" spans="2:15" ht="14.5" x14ac:dyDescent="0.25">
      <c r="B80" s="224" t="s">
        <v>1039</v>
      </c>
      <c r="C80" s="16"/>
      <c r="D80" s="241">
        <f>'[6]Rev_SP-12me'!AQ88</f>
        <v>0.2011551785710059</v>
      </c>
      <c r="E80" s="241">
        <f>'[6]Rev_SP-12me'!AT88</f>
        <v>0</v>
      </c>
      <c r="F80" s="241">
        <f>'[6]Rev_SP-12me'!AU88</f>
        <v>0.15388371160681952</v>
      </c>
      <c r="G80" s="241">
        <f>'[6]Rev_SP-12me'!AW88</f>
        <v>0</v>
      </c>
      <c r="H80" s="17"/>
      <c r="I80" s="222">
        <f t="shared" si="7"/>
        <v>0.15388371160681952</v>
      </c>
      <c r="J80" s="241">
        <v>0</v>
      </c>
      <c r="K80" s="241">
        <v>0.15388371160681952</v>
      </c>
      <c r="L80" s="241">
        <v>0</v>
      </c>
      <c r="M80" s="17"/>
      <c r="N80" s="252">
        <f t="shared" si="6"/>
        <v>0.15388371160681952</v>
      </c>
      <c r="O80" s="202">
        <f t="shared" si="8"/>
        <v>7.6499999999999995</v>
      </c>
    </row>
    <row r="81" spans="2:15" ht="14.5" x14ac:dyDescent="0.25">
      <c r="B81" s="224" t="s">
        <v>1040</v>
      </c>
      <c r="C81" s="16"/>
      <c r="D81" s="241">
        <f>'[6]Rev_SP-12me'!AQ89</f>
        <v>1.1104581810881604</v>
      </c>
      <c r="E81" s="241">
        <f>'[6]Rev_SP-12me'!AT89</f>
        <v>0</v>
      </c>
      <c r="F81" s="241">
        <f>'[6]Rev_SP-12me'!AU89</f>
        <v>0.81063447219435714</v>
      </c>
      <c r="G81" s="241">
        <f>'[6]Rev_SP-12me'!AW89</f>
        <v>0</v>
      </c>
      <c r="H81" s="17"/>
      <c r="I81" s="222">
        <f t="shared" si="7"/>
        <v>0.81063447219435714</v>
      </c>
      <c r="J81" s="241">
        <v>0</v>
      </c>
      <c r="K81" s="241">
        <v>0.81063447219435714</v>
      </c>
      <c r="L81" s="241">
        <v>0</v>
      </c>
      <c r="M81" s="17"/>
      <c r="N81" s="252">
        <f t="shared" si="6"/>
        <v>0.81063447219435714</v>
      </c>
      <c r="O81" s="202">
        <f t="shared" si="8"/>
        <v>7.3000000000000007</v>
      </c>
    </row>
    <row r="82" spans="2:15" ht="14.5" x14ac:dyDescent="0.25">
      <c r="B82" s="224" t="s">
        <v>1041</v>
      </c>
      <c r="C82" s="16"/>
      <c r="D82" s="241">
        <f>'[6]Rev_SP-12me'!AQ90</f>
        <v>52.327441100789251</v>
      </c>
      <c r="E82" s="241">
        <f>'[6]Rev_SP-12me'!AT90</f>
        <v>0</v>
      </c>
      <c r="F82" s="241">
        <f>'[6]Rev_SP-12me'!AU90</f>
        <v>45.001599346678759</v>
      </c>
      <c r="G82" s="241">
        <f>'[6]Rev_SP-12me'!AW90</f>
        <v>0.48133049598353139</v>
      </c>
      <c r="H82" s="17"/>
      <c r="I82" s="222">
        <f t="shared" si="7"/>
        <v>45.482929842662287</v>
      </c>
      <c r="J82" s="241">
        <v>0</v>
      </c>
      <c r="K82" s="241">
        <v>45.001599346678759</v>
      </c>
      <c r="L82" s="241">
        <v>0.48133049598353139</v>
      </c>
      <c r="M82" s="17"/>
      <c r="N82" s="252">
        <f t="shared" si="6"/>
        <v>45.482929842662287</v>
      </c>
      <c r="O82" s="202">
        <f t="shared" si="8"/>
        <v>8.6919843366803331</v>
      </c>
    </row>
    <row r="83" spans="2:15" ht="14.5" x14ac:dyDescent="0.25">
      <c r="B83" s="228" t="s">
        <v>1042</v>
      </c>
      <c r="C83" s="16"/>
      <c r="D83" s="241">
        <f>'[6]Rev_SP-12me'!AQ91</f>
        <v>689.06094628813219</v>
      </c>
      <c r="E83" s="241">
        <f>'[6]Rev_SP-12me'!AT91</f>
        <v>0</v>
      </c>
      <c r="F83" s="241">
        <f>'[6]Rev_SP-12me'!AU91</f>
        <v>596.03771853923433</v>
      </c>
      <c r="G83" s="241">
        <f>'[6]Rev_SP-12me'!AW91</f>
        <v>0</v>
      </c>
      <c r="H83" s="17"/>
      <c r="I83" s="222">
        <f t="shared" si="7"/>
        <v>596.03771853923433</v>
      </c>
      <c r="J83" s="241">
        <v>0</v>
      </c>
      <c r="K83" s="241">
        <v>596.03771853923433</v>
      </c>
      <c r="L83" s="241">
        <v>0</v>
      </c>
      <c r="M83" s="17"/>
      <c r="N83" s="252">
        <f t="shared" si="6"/>
        <v>596.03771853923433</v>
      </c>
      <c r="O83" s="202">
        <f t="shared" si="8"/>
        <v>8.65</v>
      </c>
    </row>
    <row r="84" spans="2:15" ht="14.5" x14ac:dyDescent="0.25">
      <c r="B84" s="228" t="s">
        <v>1043</v>
      </c>
      <c r="C84" s="16"/>
      <c r="D84" s="241">
        <f>'[6]Rev_SP-12me'!AQ92</f>
        <v>649.95064837076995</v>
      </c>
      <c r="E84" s="241">
        <f>'[6]Rev_SP-12me'!AT92</f>
        <v>0</v>
      </c>
      <c r="F84" s="241">
        <f>'[6]Rev_SP-12me'!AU92</f>
        <v>562.20731084071599</v>
      </c>
      <c r="G84" s="241">
        <f>'[6]Rev_SP-12me'!AW92</f>
        <v>0</v>
      </c>
      <c r="H84" s="17"/>
      <c r="I84" s="222">
        <f t="shared" si="7"/>
        <v>562.20731084071599</v>
      </c>
      <c r="J84" s="241">
        <v>0</v>
      </c>
      <c r="K84" s="241">
        <v>562.20731084071599</v>
      </c>
      <c r="L84" s="241">
        <v>0</v>
      </c>
      <c r="M84" s="17"/>
      <c r="N84" s="252">
        <f t="shared" si="6"/>
        <v>562.20731084071599</v>
      </c>
      <c r="O84" s="202">
        <f t="shared" si="8"/>
        <v>8.6499999999999986</v>
      </c>
    </row>
    <row r="85" spans="2:15" ht="14.5" x14ac:dyDescent="0.25">
      <c r="B85" s="228" t="s">
        <v>1044</v>
      </c>
      <c r="C85" s="16"/>
      <c r="D85" s="241">
        <f>'[6]Rev_SP-12me'!AQ93</f>
        <v>1283.3180647617132</v>
      </c>
      <c r="E85" s="241">
        <f>'[6]Rev_SP-12me'!AT93</f>
        <v>0</v>
      </c>
      <c r="F85" s="241">
        <f>'[6]Rev_SP-12me'!AU93</f>
        <v>853.40651306653922</v>
      </c>
      <c r="G85" s="241">
        <f>'[6]Rev_SP-12me'!AW93</f>
        <v>0</v>
      </c>
      <c r="H85" s="17"/>
      <c r="I85" s="222">
        <f t="shared" si="7"/>
        <v>853.40651306653922</v>
      </c>
      <c r="J85" s="241">
        <v>0</v>
      </c>
      <c r="K85" s="241">
        <v>853.40651306653922</v>
      </c>
      <c r="L85" s="241">
        <v>0</v>
      </c>
      <c r="M85" s="17"/>
      <c r="N85" s="252">
        <f t="shared" si="6"/>
        <v>853.40651306653922</v>
      </c>
      <c r="O85" s="202">
        <f t="shared" si="8"/>
        <v>6.6499999999999995</v>
      </c>
    </row>
    <row r="86" spans="2:15" x14ac:dyDescent="0.25">
      <c r="B86" s="220" t="s">
        <v>1045</v>
      </c>
      <c r="C86" s="16"/>
      <c r="D86" s="233">
        <f>'[6]Rev_SP-12me'!AQ94</f>
        <v>148.37010521261385</v>
      </c>
      <c r="E86" s="233">
        <f>'[6]Rev_SP-12me'!AT94</f>
        <v>0</v>
      </c>
      <c r="F86" s="233">
        <f>'[6]Rev_SP-12me'!AU94</f>
        <v>114.1027950869026</v>
      </c>
      <c r="G86" s="233">
        <f>'[6]Rev_SP-12me'!AW94</f>
        <v>0.50949345053575934</v>
      </c>
      <c r="H86" s="17"/>
      <c r="I86" s="222">
        <f t="shared" si="7"/>
        <v>114.61228853743836</v>
      </c>
      <c r="J86" s="233">
        <v>0</v>
      </c>
      <c r="K86" s="233">
        <v>114.1027950869026</v>
      </c>
      <c r="L86" s="233">
        <v>0.50949345053575923</v>
      </c>
      <c r="M86" s="17"/>
      <c r="N86" s="252">
        <f t="shared" si="6"/>
        <v>114.61228853743836</v>
      </c>
      <c r="O86" s="202">
        <f t="shared" si="8"/>
        <v>7.7247561679085797</v>
      </c>
    </row>
    <row r="87" spans="2:15" ht="14.5" x14ac:dyDescent="0.25">
      <c r="B87" s="228" t="s">
        <v>1046</v>
      </c>
      <c r="C87" s="16"/>
      <c r="D87" s="221">
        <f>'[6]Rev_SP-12me'!AQ95</f>
        <v>53.97906322767755</v>
      </c>
      <c r="E87" s="221">
        <f>'[6]Rev_SP-12me'!AT95</f>
        <v>0</v>
      </c>
      <c r="F87" s="221">
        <f>'[6]Rev_SP-12me'!AU95</f>
        <v>41.293983369173326</v>
      </c>
      <c r="G87" s="221">
        <f>'[6]Rev_SP-12me'!AW95</f>
        <v>0.50949345053575934</v>
      </c>
      <c r="H87" s="17"/>
      <c r="I87" s="222">
        <f t="shared" si="7"/>
        <v>41.803476819709083</v>
      </c>
      <c r="J87" s="221">
        <v>0</v>
      </c>
      <c r="K87" s="221">
        <v>41.293983369173326</v>
      </c>
      <c r="L87" s="221">
        <v>0.50949345053575923</v>
      </c>
      <c r="M87" s="17"/>
      <c r="N87" s="252">
        <f t="shared" si="6"/>
        <v>41.803476819709083</v>
      </c>
      <c r="O87" s="202">
        <f t="shared" si="8"/>
        <v>7.7443872346184985</v>
      </c>
    </row>
    <row r="88" spans="2:15" ht="14.5" x14ac:dyDescent="0.25">
      <c r="B88" s="228" t="s">
        <v>1047</v>
      </c>
      <c r="C88" s="16"/>
      <c r="D88" s="221">
        <f>'[6]Rev_SP-12me'!AQ96</f>
        <v>23.577353092478344</v>
      </c>
      <c r="E88" s="221">
        <f>'[6]Rev_SP-12me'!AT96</f>
        <v>0</v>
      </c>
      <c r="F88" s="221">
        <f>'[6]Rev_SP-12me'!AU96</f>
        <v>20.394410424993769</v>
      </c>
      <c r="G88" s="221">
        <f>'[6]Rev_SP-12me'!AW96</f>
        <v>0</v>
      </c>
      <c r="H88" s="17"/>
      <c r="I88" s="222">
        <f t="shared" si="7"/>
        <v>20.394410424993769</v>
      </c>
      <c r="J88" s="221">
        <v>0</v>
      </c>
      <c r="K88" s="221">
        <v>20.394410424993769</v>
      </c>
      <c r="L88" s="221">
        <v>0</v>
      </c>
      <c r="M88" s="17"/>
      <c r="N88" s="252">
        <f t="shared" si="6"/>
        <v>20.394410424993769</v>
      </c>
      <c r="O88" s="202">
        <f t="shared" si="8"/>
        <v>8.65</v>
      </c>
    </row>
    <row r="89" spans="2:15" ht="14.5" x14ac:dyDescent="0.25">
      <c r="B89" s="228" t="s">
        <v>1048</v>
      </c>
      <c r="C89" s="16"/>
      <c r="D89" s="221">
        <f>'[6]Rev_SP-12me'!AQ97</f>
        <v>26.61649089625482</v>
      </c>
      <c r="E89" s="221">
        <f>'[6]Rev_SP-12me'!AT97</f>
        <v>0</v>
      </c>
      <c r="F89" s="221">
        <f>'[6]Rev_SP-12me'!AU97</f>
        <v>23.023264625260421</v>
      </c>
      <c r="G89" s="221">
        <f>'[6]Rev_SP-12me'!AW97</f>
        <v>0</v>
      </c>
      <c r="H89" s="17"/>
      <c r="I89" s="222">
        <f t="shared" si="7"/>
        <v>23.023264625260421</v>
      </c>
      <c r="J89" s="221">
        <v>0</v>
      </c>
      <c r="K89" s="221">
        <v>23.023264625260421</v>
      </c>
      <c r="L89" s="221">
        <v>0</v>
      </c>
      <c r="M89" s="17"/>
      <c r="N89" s="252">
        <f t="shared" si="6"/>
        <v>23.023264625260421</v>
      </c>
      <c r="O89" s="202">
        <f t="shared" si="8"/>
        <v>8.65</v>
      </c>
    </row>
    <row r="90" spans="2:15" ht="14.5" x14ac:dyDescent="0.25">
      <c r="B90" s="228" t="s">
        <v>1049</v>
      </c>
      <c r="C90" s="16"/>
      <c r="D90" s="221">
        <f>'[6]Rev_SP-12me'!AQ98</f>
        <v>44.19719799620313</v>
      </c>
      <c r="E90" s="221">
        <f>'[6]Rev_SP-12me'!AT98</f>
        <v>0</v>
      </c>
      <c r="F90" s="221">
        <f>'[6]Rev_SP-12me'!AU98</f>
        <v>29.391136667475081</v>
      </c>
      <c r="G90" s="221">
        <f>'[6]Rev_SP-12me'!AW98</f>
        <v>0</v>
      </c>
      <c r="H90" s="17"/>
      <c r="I90" s="222">
        <f t="shared" si="7"/>
        <v>29.391136667475081</v>
      </c>
      <c r="J90" s="221">
        <v>0</v>
      </c>
      <c r="K90" s="221">
        <v>29.391136667475081</v>
      </c>
      <c r="L90" s="221">
        <v>0</v>
      </c>
      <c r="M90" s="17"/>
      <c r="N90" s="252">
        <f t="shared" si="6"/>
        <v>29.391136667475081</v>
      </c>
      <c r="O90" s="202">
        <f t="shared" si="8"/>
        <v>6.6499999999999995</v>
      </c>
    </row>
    <row r="91" spans="2:15" x14ac:dyDescent="0.25">
      <c r="B91" s="220" t="s">
        <v>1050</v>
      </c>
      <c r="C91" s="16"/>
      <c r="D91" s="217">
        <f>'[6]Rev_SP-12me'!AQ100</f>
        <v>42.207288351517946</v>
      </c>
      <c r="E91" s="217">
        <f>'[6]Rev_SP-12me'!AT100</f>
        <v>6.7094538373213117</v>
      </c>
      <c r="F91" s="217">
        <f>'[6]Rev_SP-12me'!AU100</f>
        <v>32.524201015561495</v>
      </c>
      <c r="G91" s="217">
        <f>'[6]Rev_SP-12me'!AW100</f>
        <v>0</v>
      </c>
      <c r="H91" s="17"/>
      <c r="I91" s="222">
        <f t="shared" si="7"/>
        <v>39.233654852882808</v>
      </c>
      <c r="J91" s="217">
        <v>6.7094538373213117</v>
      </c>
      <c r="K91" s="217">
        <v>32.524201015561495</v>
      </c>
      <c r="L91" s="217">
        <v>0</v>
      </c>
      <c r="M91" s="17"/>
      <c r="N91" s="252">
        <f t="shared" si="6"/>
        <v>39.233654852882808</v>
      </c>
      <c r="O91" s="202">
        <f t="shared" si="8"/>
        <v>9.2954691915127032</v>
      </c>
    </row>
    <row r="92" spans="2:15" ht="14.5" x14ac:dyDescent="0.25">
      <c r="B92" s="224" t="s">
        <v>1051</v>
      </c>
      <c r="C92" s="16"/>
      <c r="D92" s="221">
        <f>'[6]Rev_SP-12me'!AQ101</f>
        <v>18.33140168046792</v>
      </c>
      <c r="E92" s="221">
        <f>'[6]Rev_SP-12me'!AT101</f>
        <v>6.7094538373213117</v>
      </c>
      <c r="F92" s="221">
        <f>'[6]Rev_SP-12me'!AU101</f>
        <v>14.023522285557959</v>
      </c>
      <c r="G92" s="221">
        <f>'[6]Rev_SP-12me'!AW101</f>
        <v>0</v>
      </c>
      <c r="H92" s="17"/>
      <c r="I92" s="222">
        <f t="shared" si="7"/>
        <v>20.732976122879272</v>
      </c>
      <c r="J92" s="221">
        <v>6.7094538373213117</v>
      </c>
      <c r="K92" s="221">
        <v>14.023522285557959</v>
      </c>
      <c r="L92" s="221">
        <v>0</v>
      </c>
      <c r="M92" s="17"/>
      <c r="N92" s="252">
        <f t="shared" si="6"/>
        <v>20.732976122879272</v>
      </c>
      <c r="O92" s="202">
        <f t="shared" si="8"/>
        <v>11.310087730481749</v>
      </c>
    </row>
    <row r="93" spans="2:15" ht="14.5" x14ac:dyDescent="0.25">
      <c r="B93" s="224" t="s">
        <v>1052</v>
      </c>
      <c r="C93" s="16"/>
      <c r="D93" s="221">
        <f>'[6]Rev_SP-12me'!AQ102</f>
        <v>6.128294236545397</v>
      </c>
      <c r="E93" s="221">
        <f>'[6]Rev_SP-12me'!AT102</f>
        <v>0</v>
      </c>
      <c r="F93" s="221">
        <f>'[6]Rev_SP-12me'!AU102</f>
        <v>5.3009745146117684</v>
      </c>
      <c r="G93" s="221">
        <f>'[6]Rev_SP-12me'!AW102</f>
        <v>0</v>
      </c>
      <c r="H93" s="17"/>
      <c r="I93" s="222">
        <f t="shared" si="7"/>
        <v>5.3009745146117684</v>
      </c>
      <c r="J93" s="221">
        <v>0</v>
      </c>
      <c r="K93" s="221">
        <v>5.3009745146117684</v>
      </c>
      <c r="L93" s="221">
        <v>0</v>
      </c>
      <c r="M93" s="17"/>
      <c r="N93" s="252">
        <f t="shared" si="6"/>
        <v>5.3009745146117684</v>
      </c>
      <c r="O93" s="202">
        <f t="shared" si="8"/>
        <v>8.6499999999999986</v>
      </c>
    </row>
    <row r="94" spans="2:15" ht="14.5" x14ac:dyDescent="0.25">
      <c r="B94" s="224" t="s">
        <v>1053</v>
      </c>
      <c r="C94" s="16"/>
      <c r="D94" s="221">
        <f>'[6]Rev_SP-12me'!AQ103</f>
        <v>6.9877762322309467</v>
      </c>
      <c r="E94" s="221">
        <f>'[6]Rev_SP-12me'!AT103</f>
        <v>0</v>
      </c>
      <c r="F94" s="221">
        <f>'[6]Rev_SP-12me'!AU103</f>
        <v>6.0444264408797697</v>
      </c>
      <c r="G94" s="221">
        <f>'[6]Rev_SP-12me'!AW103</f>
        <v>0</v>
      </c>
      <c r="H94" s="17"/>
      <c r="I94" s="222">
        <f t="shared" si="7"/>
        <v>6.0444264408797697</v>
      </c>
      <c r="J94" s="221">
        <v>0</v>
      </c>
      <c r="K94" s="221">
        <v>6.0444264408797697</v>
      </c>
      <c r="L94" s="221">
        <v>0</v>
      </c>
      <c r="M94" s="17"/>
      <c r="N94" s="252">
        <f t="shared" si="6"/>
        <v>6.0444264408797697</v>
      </c>
      <c r="O94" s="202">
        <f t="shared" si="8"/>
        <v>8.65</v>
      </c>
    </row>
    <row r="95" spans="2:15" ht="14.5" x14ac:dyDescent="0.25">
      <c r="B95" s="224" t="s">
        <v>1054</v>
      </c>
      <c r="C95" s="16"/>
      <c r="D95" s="221">
        <f>'[6]Rev_SP-12me'!AQ104</f>
        <v>10.759816202273683</v>
      </c>
      <c r="E95" s="221">
        <f>'[6]Rev_SP-12me'!AT104</f>
        <v>0</v>
      </c>
      <c r="F95" s="221">
        <f>'[6]Rev_SP-12me'!AU104</f>
        <v>7.1552777745119993</v>
      </c>
      <c r="G95" s="221">
        <f>'[6]Rev_SP-12me'!AW104</f>
        <v>0</v>
      </c>
      <c r="H95" s="17"/>
      <c r="I95" s="222">
        <f t="shared" si="7"/>
        <v>7.1552777745119993</v>
      </c>
      <c r="J95" s="221">
        <v>0</v>
      </c>
      <c r="K95" s="221">
        <v>7.1552777745119993</v>
      </c>
      <c r="L95" s="221">
        <v>0</v>
      </c>
      <c r="M95" s="17"/>
      <c r="N95" s="252">
        <f t="shared" si="6"/>
        <v>7.1552777745119993</v>
      </c>
      <c r="O95" s="202">
        <f t="shared" si="8"/>
        <v>6.65</v>
      </c>
    </row>
    <row r="96" spans="2:15" x14ac:dyDescent="0.25">
      <c r="B96" s="220" t="s">
        <v>1055</v>
      </c>
      <c r="C96" s="16"/>
      <c r="D96" s="217">
        <f>'[6]Rev_SP-12me'!AQ99</f>
        <v>0.14000000000000001</v>
      </c>
      <c r="E96" s="217">
        <f>'[6]Rev_SP-12me'!AT99</f>
        <v>0</v>
      </c>
      <c r="F96" s="217">
        <f>'[6]Rev_SP-12me'!AU99</f>
        <v>0.10710000000000001</v>
      </c>
      <c r="G96" s="217">
        <f>'[6]Rev_SP-12me'!AW99</f>
        <v>0</v>
      </c>
      <c r="H96" s="17"/>
      <c r="I96" s="222">
        <f t="shared" si="7"/>
        <v>0.10710000000000001</v>
      </c>
      <c r="J96" s="217">
        <v>0</v>
      </c>
      <c r="K96" s="217">
        <v>0.10710000000000001</v>
      </c>
      <c r="L96" s="217">
        <v>0</v>
      </c>
      <c r="M96" s="17"/>
      <c r="N96" s="252">
        <f t="shared" si="6"/>
        <v>0.10710000000000001</v>
      </c>
      <c r="O96" s="202">
        <f t="shared" si="8"/>
        <v>7.65</v>
      </c>
    </row>
    <row r="97" spans="2:15" x14ac:dyDescent="0.25">
      <c r="B97" s="220" t="s">
        <v>1056</v>
      </c>
      <c r="C97" s="16"/>
      <c r="D97" s="217">
        <f>'[6]Rev_SP-12me'!AQ105</f>
        <v>2334.2260419710574</v>
      </c>
      <c r="E97" s="217">
        <f>'[6]Rev_SP-12me'!AT105</f>
        <v>495.65952339950354</v>
      </c>
      <c r="F97" s="217">
        <f>'[6]Rev_SP-12me'!AU105</f>
        <v>2076.0340338903993</v>
      </c>
      <c r="G97" s="217">
        <f>'[6]Rev_SP-12me'!AW105</f>
        <v>11.232305762915495</v>
      </c>
      <c r="H97" s="17"/>
      <c r="I97" s="222">
        <f t="shared" si="7"/>
        <v>2582.9258630528184</v>
      </c>
      <c r="J97" s="217">
        <v>495.65952339950354</v>
      </c>
      <c r="K97" s="217">
        <v>2076.0340338903993</v>
      </c>
      <c r="L97" s="217">
        <v>11.2323057629155</v>
      </c>
      <c r="M97" s="17"/>
      <c r="N97" s="252">
        <f t="shared" si="6"/>
        <v>2582.9258630528184</v>
      </c>
      <c r="O97" s="202">
        <f t="shared" si="8"/>
        <v>11.065448746650752</v>
      </c>
    </row>
    <row r="98" spans="2:15" ht="14.5" x14ac:dyDescent="0.25">
      <c r="B98" s="224" t="s">
        <v>1051</v>
      </c>
      <c r="C98" s="16"/>
      <c r="D98" s="221">
        <f>'[6]Rev_SP-12me'!AQ106</f>
        <v>1029.3977420722431</v>
      </c>
      <c r="E98" s="221">
        <f>'[6]Rev_SP-12me'!AT106</f>
        <v>495.65952339950354</v>
      </c>
      <c r="F98" s="221">
        <f>'[6]Rev_SP-12me'!AU106</f>
        <v>905.87001302357407</v>
      </c>
      <c r="G98" s="221">
        <f>'[6]Rev_SP-12me'!AW106</f>
        <v>11.232305762915495</v>
      </c>
      <c r="H98" s="17"/>
      <c r="I98" s="222">
        <f t="shared" si="7"/>
        <v>1412.7618421859931</v>
      </c>
      <c r="J98" s="221">
        <v>495.65952339950354</v>
      </c>
      <c r="K98" s="221">
        <v>905.87001302357407</v>
      </c>
      <c r="L98" s="221">
        <v>11.2323057629155</v>
      </c>
      <c r="M98" s="17"/>
      <c r="N98" s="252">
        <f t="shared" si="6"/>
        <v>1412.7618421859931</v>
      </c>
      <c r="O98" s="202">
        <f t="shared" si="8"/>
        <v>13.724159131552142</v>
      </c>
    </row>
    <row r="99" spans="2:15" ht="14.5" x14ac:dyDescent="0.25">
      <c r="B99" s="224" t="s">
        <v>1052</v>
      </c>
      <c r="C99" s="16"/>
      <c r="D99" s="221">
        <f>'[6]Rev_SP-12me'!AQ107</f>
        <v>447.68468908999716</v>
      </c>
      <c r="E99" s="221">
        <f>'[6]Rev_SP-12me'!AT107</f>
        <v>0</v>
      </c>
      <c r="F99" s="221">
        <f>'[6]Rev_SP-12me'!AU107</f>
        <v>438.73099530819729</v>
      </c>
      <c r="G99" s="221">
        <f>'[6]Rev_SP-12me'!AW107</f>
        <v>0</v>
      </c>
      <c r="H99" s="17"/>
      <c r="I99" s="222">
        <f t="shared" si="7"/>
        <v>438.73099530819729</v>
      </c>
      <c r="J99" s="221">
        <v>0</v>
      </c>
      <c r="K99" s="221">
        <v>438.73099530819729</v>
      </c>
      <c r="L99" s="221">
        <v>0</v>
      </c>
      <c r="M99" s="17"/>
      <c r="N99" s="252">
        <f t="shared" si="6"/>
        <v>438.73099530819729</v>
      </c>
      <c r="O99" s="202">
        <f t="shared" si="8"/>
        <v>9.8000000000000007</v>
      </c>
    </row>
    <row r="100" spans="2:15" ht="14.5" x14ac:dyDescent="0.25">
      <c r="B100" s="224" t="s">
        <v>1053</v>
      </c>
      <c r="C100" s="16"/>
      <c r="D100" s="221">
        <f>'[6]Rev_SP-12me'!AQ108</f>
        <v>314.3050456387524</v>
      </c>
      <c r="E100" s="221">
        <f>'[6]Rev_SP-12me'!AT108</f>
        <v>0</v>
      </c>
      <c r="F100" s="221">
        <f>'[6]Rev_SP-12me'!AU108</f>
        <v>308.01894472597735</v>
      </c>
      <c r="G100" s="221">
        <f>'[6]Rev_SP-12me'!AW108</f>
        <v>0</v>
      </c>
      <c r="H100" s="17"/>
      <c r="I100" s="222">
        <f t="shared" si="7"/>
        <v>308.01894472597735</v>
      </c>
      <c r="J100" s="221">
        <v>0</v>
      </c>
      <c r="K100" s="221">
        <v>308.01894472597735</v>
      </c>
      <c r="L100" s="221">
        <v>0</v>
      </c>
      <c r="M100" s="17"/>
      <c r="N100" s="252">
        <f t="shared" si="6"/>
        <v>308.01894472597735</v>
      </c>
      <c r="O100" s="202">
        <f t="shared" si="8"/>
        <v>9.7999999999999989</v>
      </c>
    </row>
    <row r="101" spans="2:15" ht="14.5" x14ac:dyDescent="0.25">
      <c r="B101" s="224" t="s">
        <v>1054</v>
      </c>
      <c r="C101" s="16"/>
      <c r="D101" s="221">
        <f>'[6]Rev_SP-12me'!AQ109</f>
        <v>542.83856517006461</v>
      </c>
      <c r="E101" s="221">
        <f>'[6]Rev_SP-12me'!AT109</f>
        <v>0</v>
      </c>
      <c r="F101" s="221">
        <f>'[6]Rev_SP-12me'!AU109</f>
        <v>423.41408083265043</v>
      </c>
      <c r="G101" s="221">
        <f>'[6]Rev_SP-12me'!AW109</f>
        <v>0</v>
      </c>
      <c r="H101" s="17"/>
      <c r="I101" s="222">
        <f t="shared" si="7"/>
        <v>423.41408083265043</v>
      </c>
      <c r="J101" s="221">
        <v>0</v>
      </c>
      <c r="K101" s="221">
        <v>423.41408083265043</v>
      </c>
      <c r="L101" s="221">
        <v>0</v>
      </c>
      <c r="M101" s="17"/>
      <c r="N101" s="252">
        <f t="shared" si="6"/>
        <v>423.41408083265043</v>
      </c>
      <c r="O101" s="202">
        <f t="shared" si="8"/>
        <v>7.8000000000000007</v>
      </c>
    </row>
    <row r="102" spans="2:15" x14ac:dyDescent="0.25">
      <c r="B102" s="220" t="s">
        <v>1057</v>
      </c>
      <c r="C102" s="16"/>
      <c r="D102" s="217">
        <f>'[6]Rev_SP-12me'!AQ110</f>
        <v>0.26417874434646671</v>
      </c>
      <c r="E102" s="217">
        <f>'[6]Rev_SP-12me'!AT110</f>
        <v>0</v>
      </c>
      <c r="F102" s="217">
        <f>'[6]Rev_SP-12me'!AU110</f>
        <v>0.13224909815842573</v>
      </c>
      <c r="G102" s="217">
        <f>'[6]Rev_SP-12me'!AW110</f>
        <v>0</v>
      </c>
      <c r="H102" s="17"/>
      <c r="I102" s="222">
        <f t="shared" si="7"/>
        <v>0.13224909815842573</v>
      </c>
      <c r="J102" s="217">
        <v>0</v>
      </c>
      <c r="K102" s="217">
        <v>0.13224909815842573</v>
      </c>
      <c r="L102" s="217">
        <v>0</v>
      </c>
      <c r="M102" s="17"/>
      <c r="N102" s="252">
        <f t="shared" si="6"/>
        <v>0.13224909815842573</v>
      </c>
      <c r="O102" s="202">
        <f t="shared" si="8"/>
        <v>5.0060461331053521</v>
      </c>
    </row>
    <row r="103" spans="2:15" ht="14.5" x14ac:dyDescent="0.25">
      <c r="B103" s="224" t="s">
        <v>1051</v>
      </c>
      <c r="C103" s="16"/>
      <c r="D103" s="221">
        <f>'[6]Rev_SP-12me'!AQ111</f>
        <v>0.14872324278616381</v>
      </c>
      <c r="E103" s="221">
        <f>'[6]Rev_SP-12me'!AT111</f>
        <v>0</v>
      </c>
      <c r="F103" s="221">
        <f>'[6]Rev_SP-12me'!AU111</f>
        <v>7.4361621393081903E-2</v>
      </c>
      <c r="G103" s="221">
        <f>'[6]Rev_SP-12me'!AW111</f>
        <v>0</v>
      </c>
      <c r="H103" s="17"/>
      <c r="I103" s="222">
        <f t="shared" si="7"/>
        <v>7.4361621393081903E-2</v>
      </c>
      <c r="J103" s="221">
        <v>0</v>
      </c>
      <c r="K103" s="221">
        <v>7.4361621393081903E-2</v>
      </c>
      <c r="L103" s="221">
        <v>0</v>
      </c>
      <c r="M103" s="17"/>
      <c r="N103" s="252">
        <f t="shared" si="6"/>
        <v>7.4361621393081903E-2</v>
      </c>
      <c r="O103" s="202">
        <f t="shared" si="8"/>
        <v>5</v>
      </c>
    </row>
    <row r="104" spans="2:15" ht="14.5" x14ac:dyDescent="0.25">
      <c r="B104" s="224" t="s">
        <v>1052</v>
      </c>
      <c r="C104" s="16"/>
      <c r="D104" s="221">
        <f>'[6]Rev_SP-12me'!AQ112</f>
        <v>2.9448867738970316E-2</v>
      </c>
      <c r="E104" s="221">
        <f>'[6]Rev_SP-12me'!AT112</f>
        <v>0</v>
      </c>
      <c r="F104" s="221">
        <f>'[6]Rev_SP-12me'!AU112</f>
        <v>1.766932064338219E-2</v>
      </c>
      <c r="G104" s="221">
        <f>'[6]Rev_SP-12me'!AW112</f>
        <v>0</v>
      </c>
      <c r="H104" s="17"/>
      <c r="I104" s="222">
        <f t="shared" si="7"/>
        <v>1.766932064338219E-2</v>
      </c>
      <c r="J104" s="221">
        <v>0</v>
      </c>
      <c r="K104" s="221">
        <v>1.766932064338219E-2</v>
      </c>
      <c r="L104" s="221">
        <v>0</v>
      </c>
      <c r="M104" s="17"/>
      <c r="N104" s="252">
        <f t="shared" si="6"/>
        <v>1.766932064338219E-2</v>
      </c>
      <c r="O104" s="202">
        <f t="shared" si="8"/>
        <v>6.0000000000000009</v>
      </c>
    </row>
    <row r="105" spans="2:15" ht="14.5" x14ac:dyDescent="0.25">
      <c r="B105" s="224" t="s">
        <v>1053</v>
      </c>
      <c r="C105" s="16"/>
      <c r="D105" s="221">
        <f>'[6]Rev_SP-12me'!AQ113</f>
        <v>2.9077512967143039E-2</v>
      </c>
      <c r="E105" s="221">
        <f>'[6]Rev_SP-12me'!AT113</f>
        <v>0</v>
      </c>
      <c r="F105" s="221">
        <f>'[6]Rev_SP-12me'!AU113</f>
        <v>1.7446507780285826E-2</v>
      </c>
      <c r="G105" s="221">
        <f>'[6]Rev_SP-12me'!AW113</f>
        <v>0</v>
      </c>
      <c r="H105" s="17"/>
      <c r="I105" s="222">
        <f t="shared" si="7"/>
        <v>1.7446507780285826E-2</v>
      </c>
      <c r="J105" s="221">
        <v>0</v>
      </c>
      <c r="K105" s="221">
        <v>1.7446507780285826E-2</v>
      </c>
      <c r="L105" s="221">
        <v>0</v>
      </c>
      <c r="M105" s="17"/>
      <c r="N105" s="252">
        <f t="shared" si="6"/>
        <v>1.7446507780285826E-2</v>
      </c>
      <c r="O105" s="202">
        <f t="shared" si="8"/>
        <v>6.0000000000000009</v>
      </c>
    </row>
    <row r="106" spans="2:15" ht="14.5" x14ac:dyDescent="0.25">
      <c r="B106" s="224" t="s">
        <v>1054</v>
      </c>
      <c r="C106" s="16"/>
      <c r="D106" s="221">
        <f>'[6]Rev_SP-12me'!AQ114</f>
        <v>5.6929120854189538E-2</v>
      </c>
      <c r="E106" s="221">
        <f>'[6]Rev_SP-12me'!AT114</f>
        <v>0</v>
      </c>
      <c r="F106" s="221">
        <f>'[6]Rev_SP-12me'!AU114</f>
        <v>2.2771648341675815E-2</v>
      </c>
      <c r="G106" s="221">
        <f>'[6]Rev_SP-12me'!AW114</f>
        <v>0</v>
      </c>
      <c r="H106" s="17"/>
      <c r="I106" s="222">
        <f t="shared" si="7"/>
        <v>2.2771648341675815E-2</v>
      </c>
      <c r="J106" s="221">
        <v>0</v>
      </c>
      <c r="K106" s="221">
        <v>2.2771648341675815E-2</v>
      </c>
      <c r="L106" s="221">
        <v>0</v>
      </c>
      <c r="M106" s="17"/>
      <c r="N106" s="252">
        <f t="shared" si="6"/>
        <v>2.2771648341675815E-2</v>
      </c>
      <c r="O106" s="202">
        <f t="shared" si="8"/>
        <v>4</v>
      </c>
    </row>
    <row r="107" spans="2:15" x14ac:dyDescent="0.25">
      <c r="B107" s="220" t="s">
        <v>1058</v>
      </c>
      <c r="C107" s="16"/>
      <c r="D107" s="217">
        <f>'[6]Rev_SP-12me'!AQ115</f>
        <v>5.27</v>
      </c>
      <c r="E107" s="217">
        <f>'[6]Rev_SP-12me'!AT115</f>
        <v>0.63986440677966105</v>
      </c>
      <c r="F107" s="217">
        <f>'[6]Rev_SP-12me'!AU115</f>
        <v>3.9753184036397911</v>
      </c>
      <c r="G107" s="217">
        <f>'[6]Rev_SP-12me'!AW115</f>
        <v>2.8037446127725848E-2</v>
      </c>
      <c r="H107" s="17"/>
      <c r="I107" s="222">
        <f t="shared" si="7"/>
        <v>4.6432202565471785</v>
      </c>
      <c r="J107" s="217">
        <v>0.63986440677966105</v>
      </c>
      <c r="K107" s="217">
        <v>3.9753184036397911</v>
      </c>
      <c r="L107" s="217">
        <v>2.8037446127725841E-2</v>
      </c>
      <c r="M107" s="17"/>
      <c r="N107" s="252">
        <f t="shared" si="6"/>
        <v>4.6432202565471785</v>
      </c>
      <c r="O107" s="202">
        <f t="shared" si="8"/>
        <v>8.8106646234291812</v>
      </c>
    </row>
    <row r="108" spans="2:15" ht="14.5" x14ac:dyDescent="0.25">
      <c r="B108" s="224" t="s">
        <v>1051</v>
      </c>
      <c r="C108" s="16"/>
      <c r="D108" s="221">
        <f>'[6]Rev_SP-12me'!AQ116</f>
        <v>1.4242302780358085</v>
      </c>
      <c r="E108" s="221">
        <f>'[6]Rev_SP-12me'!AT116</f>
        <v>0.63986440677966105</v>
      </c>
      <c r="F108" s="221">
        <f>'[6]Rev_SP-12me'!AU116</f>
        <v>1.2105957363304372</v>
      </c>
      <c r="G108" s="221">
        <f>'[6]Rev_SP-12me'!AW116</f>
        <v>2.8037446127725848E-2</v>
      </c>
      <c r="H108" s="17"/>
      <c r="I108" s="222">
        <f t="shared" ref="I108:I126" si="9">SUM(E108:H108)</f>
        <v>1.878497589237824</v>
      </c>
      <c r="J108" s="221">
        <v>0.63986440677966105</v>
      </c>
      <c r="K108" s="221">
        <v>1.2105957363304372</v>
      </c>
      <c r="L108" s="221">
        <v>2.8037446127725841E-2</v>
      </c>
      <c r="M108" s="17"/>
      <c r="N108" s="252">
        <f t="shared" si="6"/>
        <v>1.878497589237824</v>
      </c>
      <c r="O108" s="202">
        <f t="shared" si="8"/>
        <v>13.189563641551748</v>
      </c>
    </row>
    <row r="109" spans="2:15" ht="14.5" x14ac:dyDescent="0.25">
      <c r="B109" s="224" t="s">
        <v>1052</v>
      </c>
      <c r="C109" s="16"/>
      <c r="D109" s="221">
        <f>'[6]Rev_SP-12me'!AQ117</f>
        <v>1.1948504303824949</v>
      </c>
      <c r="E109" s="221">
        <f>'[6]Rev_SP-12me'!AT117</f>
        <v>0</v>
      </c>
      <c r="F109" s="221">
        <f>'[6]Rev_SP-12me'!AU117</f>
        <v>1.1351079088633702</v>
      </c>
      <c r="G109" s="221">
        <f>'[6]Rev_SP-12me'!AW117</f>
        <v>0</v>
      </c>
      <c r="H109" s="17"/>
      <c r="I109" s="222">
        <f t="shared" si="9"/>
        <v>1.1351079088633702</v>
      </c>
      <c r="J109" s="221">
        <v>0</v>
      </c>
      <c r="K109" s="221">
        <v>1.1351079088633702</v>
      </c>
      <c r="L109" s="221">
        <v>0</v>
      </c>
      <c r="M109" s="17"/>
      <c r="N109" s="252">
        <f t="shared" si="6"/>
        <v>1.1351079088633702</v>
      </c>
      <c r="O109" s="202">
        <f t="shared" si="8"/>
        <v>9.5</v>
      </c>
    </row>
    <row r="110" spans="2:15" ht="14.5" x14ac:dyDescent="0.25">
      <c r="B110" s="224" t="s">
        <v>1053</v>
      </c>
      <c r="C110" s="16"/>
      <c r="D110" s="221">
        <f>'[6]Rev_SP-12me'!AQ118</f>
        <v>0.62677854901981522</v>
      </c>
      <c r="E110" s="221">
        <f>'[6]Rev_SP-12me'!AT118</f>
        <v>0</v>
      </c>
      <c r="F110" s="221">
        <f>'[6]Rev_SP-12me'!AU118</f>
        <v>1.0725848397073674</v>
      </c>
      <c r="G110" s="221">
        <f>'[6]Rev_SP-12me'!AW118</f>
        <v>0</v>
      </c>
      <c r="H110" s="17"/>
      <c r="I110" s="222">
        <f t="shared" si="9"/>
        <v>1.0725848397073674</v>
      </c>
      <c r="J110" s="221">
        <v>0</v>
      </c>
      <c r="K110" s="221">
        <v>1.0725848397073674</v>
      </c>
      <c r="L110" s="221">
        <v>0</v>
      </c>
      <c r="M110" s="17"/>
      <c r="N110" s="252">
        <f t="shared" si="6"/>
        <v>1.0725848397073674</v>
      </c>
      <c r="O110" s="202">
        <f t="shared" si="8"/>
        <v>17.112660306973243</v>
      </c>
    </row>
    <row r="111" spans="2:15" ht="14.5" x14ac:dyDescent="0.25">
      <c r="B111" s="224" t="s">
        <v>1054</v>
      </c>
      <c r="C111" s="16"/>
      <c r="D111" s="221">
        <f>'[6]Rev_SP-12me'!AQ119</f>
        <v>2.0241407425618809</v>
      </c>
      <c r="E111" s="221">
        <f>'[6]Rev_SP-12me'!AT119</f>
        <v>0</v>
      </c>
      <c r="F111" s="221">
        <f>'[6]Rev_SP-12me'!AU119</f>
        <v>0.55702991873861629</v>
      </c>
      <c r="G111" s="221">
        <f>'[6]Rev_SP-12me'!AW119</f>
        <v>0</v>
      </c>
      <c r="H111" s="17"/>
      <c r="I111" s="222">
        <f t="shared" si="9"/>
        <v>0.55702991873861629</v>
      </c>
      <c r="J111" s="221">
        <v>0</v>
      </c>
      <c r="K111" s="221">
        <v>0.55702991873861629</v>
      </c>
      <c r="L111" s="221">
        <v>0</v>
      </c>
      <c r="M111" s="17"/>
      <c r="N111" s="252">
        <f t="shared" si="6"/>
        <v>0.55702991873861629</v>
      </c>
      <c r="O111" s="202">
        <f t="shared" si="8"/>
        <v>2.7519327437360106</v>
      </c>
    </row>
    <row r="112" spans="2:15" x14ac:dyDescent="0.25">
      <c r="B112" s="220" t="s">
        <v>1059</v>
      </c>
      <c r="C112" s="16"/>
      <c r="D112" s="217">
        <f>'[6]Rev_SP-12me'!AQ120</f>
        <v>77.047512954499979</v>
      </c>
      <c r="E112" s="217">
        <f>'[6]Rev_SP-12me'!AT120</f>
        <v>8.1451483110447906</v>
      </c>
      <c r="F112" s="217">
        <f>'[6]Rev_SP-12me'!AU120</f>
        <v>48.539933161334986</v>
      </c>
      <c r="G112" s="217">
        <f>'[6]Rev_SP-12me'!AW120</f>
        <v>0.32029566085464645</v>
      </c>
      <c r="H112" s="17"/>
      <c r="I112" s="222">
        <f t="shared" si="9"/>
        <v>57.005377133234425</v>
      </c>
      <c r="J112" s="217">
        <v>8.1451483110447906</v>
      </c>
      <c r="K112" s="217">
        <v>48.539933161334986</v>
      </c>
      <c r="L112" s="217">
        <v>0.32029566085464645</v>
      </c>
      <c r="M112" s="17"/>
      <c r="N112" s="252">
        <f t="shared" si="6"/>
        <v>57.005377133234425</v>
      </c>
      <c r="O112" s="202">
        <f t="shared" si="8"/>
        <v>7.3987303349945455</v>
      </c>
    </row>
    <row r="113" spans="2:15" ht="14.5" x14ac:dyDescent="0.25">
      <c r="B113" s="224" t="s">
        <v>1060</v>
      </c>
      <c r="C113" s="16"/>
      <c r="D113" s="221">
        <f>'[6]Rev_SP-12me'!AQ121</f>
        <v>77.047512954499979</v>
      </c>
      <c r="E113" s="221">
        <f>'[6]Rev_SP-12me'!AT121</f>
        <v>8.1451483110447906</v>
      </c>
      <c r="F113" s="221">
        <f>'[6]Rev_SP-12me'!AU121</f>
        <v>48.539933161334986</v>
      </c>
      <c r="G113" s="221">
        <f>'[6]Rev_SP-12me'!AW121</f>
        <v>0.32029566085464645</v>
      </c>
      <c r="H113" s="17"/>
      <c r="I113" s="222">
        <f t="shared" si="9"/>
        <v>57.005377133234425</v>
      </c>
      <c r="J113" s="221">
        <v>8.1451483110447906</v>
      </c>
      <c r="K113" s="221">
        <v>48.539933161334986</v>
      </c>
      <c r="L113" s="221">
        <v>0.32029566085464645</v>
      </c>
      <c r="M113" s="17"/>
      <c r="N113" s="252">
        <f t="shared" si="6"/>
        <v>57.005377133234425</v>
      </c>
      <c r="O113" s="202">
        <f t="shared" si="8"/>
        <v>7.3987303349945455</v>
      </c>
    </row>
    <row r="114" spans="2:15" x14ac:dyDescent="0.25">
      <c r="B114" s="220" t="s">
        <v>1061</v>
      </c>
      <c r="C114" s="16"/>
      <c r="D114" s="217">
        <f>'[6]Rev_SP-12me'!AQ132</f>
        <v>146.4724870455</v>
      </c>
      <c r="E114" s="217">
        <f>'[6]Rev_SP-12me'!AT132</f>
        <v>0</v>
      </c>
      <c r="F114" s="217">
        <f>'[6]Rev_SP-12me'!AU132</f>
        <v>89.348217097754997</v>
      </c>
      <c r="G114" s="217">
        <f>'[6]Rev_SP-12me'!AW132</f>
        <v>0.29242500678058003</v>
      </c>
      <c r="H114" s="17"/>
      <c r="I114" s="222">
        <f t="shared" si="9"/>
        <v>89.640642104535573</v>
      </c>
      <c r="J114" s="217">
        <v>0</v>
      </c>
      <c r="K114" s="217">
        <v>89.348217097754997</v>
      </c>
      <c r="L114" s="217">
        <v>0.29242500678057998</v>
      </c>
      <c r="M114" s="17"/>
      <c r="N114" s="252">
        <f t="shared" si="6"/>
        <v>89.640642104535573</v>
      </c>
      <c r="O114" s="202">
        <f t="shared" si="8"/>
        <v>6.1199645006839907</v>
      </c>
    </row>
    <row r="115" spans="2:15" ht="14.5" x14ac:dyDescent="0.25">
      <c r="B115" s="224" t="s">
        <v>197</v>
      </c>
      <c r="C115" s="16"/>
      <c r="D115" s="221">
        <f>'[6]Rev_SP-12me'!AQ133</f>
        <v>146.4724870455</v>
      </c>
      <c r="E115" s="221">
        <f>'[6]Rev_SP-12me'!AT133</f>
        <v>0</v>
      </c>
      <c r="F115" s="221">
        <f>'[6]Rev_SP-12me'!AU133</f>
        <v>89.348217097754997</v>
      </c>
      <c r="G115" s="221">
        <f>'[6]Rev_SP-12me'!AW133</f>
        <v>0.29242500678058003</v>
      </c>
      <c r="H115" s="17"/>
      <c r="I115" s="222">
        <f t="shared" si="9"/>
        <v>89.640642104535573</v>
      </c>
      <c r="J115" s="221">
        <v>0</v>
      </c>
      <c r="K115" s="221">
        <v>89.348217097754997</v>
      </c>
      <c r="L115" s="221">
        <v>0.29242500678057998</v>
      </c>
      <c r="M115" s="17"/>
      <c r="N115" s="252">
        <f t="shared" si="6"/>
        <v>89.640642104535573</v>
      </c>
      <c r="O115" s="202">
        <f t="shared" si="8"/>
        <v>6.1199645006839907</v>
      </c>
    </row>
    <row r="116" spans="2:15" ht="14.5" x14ac:dyDescent="0.25">
      <c r="B116" s="224" t="s">
        <v>1062</v>
      </c>
      <c r="C116" s="16"/>
      <c r="D116" s="221">
        <f>'[6]Rev_SP-12me'!AQ134</f>
        <v>0</v>
      </c>
      <c r="E116" s="221">
        <f>'[6]Rev_SP-12me'!AT134</f>
        <v>0</v>
      </c>
      <c r="F116" s="221">
        <f>'[6]Rev_SP-12me'!AU134</f>
        <v>0</v>
      </c>
      <c r="G116" s="221">
        <f>'[6]Rev_SP-12me'!AW134</f>
        <v>0</v>
      </c>
      <c r="H116" s="17"/>
      <c r="I116" s="222">
        <f t="shared" si="9"/>
        <v>0</v>
      </c>
      <c r="J116" s="221">
        <v>0</v>
      </c>
      <c r="K116" s="221">
        <v>0</v>
      </c>
      <c r="L116" s="221">
        <v>0</v>
      </c>
      <c r="M116" s="17"/>
      <c r="N116" s="252">
        <f t="shared" si="6"/>
        <v>0</v>
      </c>
      <c r="O116" s="202"/>
    </row>
    <row r="117" spans="2:15" x14ac:dyDescent="0.25">
      <c r="B117" s="220" t="s">
        <v>1063</v>
      </c>
      <c r="C117" s="16"/>
      <c r="D117" s="217">
        <f>'[6]Rev_SP-12me'!AQ122</f>
        <v>0</v>
      </c>
      <c r="E117" s="217">
        <f>'[6]Rev_SP-12me'!AT122</f>
        <v>0</v>
      </c>
      <c r="F117" s="217">
        <f>'[6]Rev_SP-12me'!AU122</f>
        <v>0</v>
      </c>
      <c r="G117" s="217">
        <f>'[6]Rev_SP-12me'!AW122</f>
        <v>0</v>
      </c>
      <c r="H117" s="17"/>
      <c r="I117" s="222">
        <f t="shared" si="9"/>
        <v>0</v>
      </c>
      <c r="J117" s="217">
        <v>0</v>
      </c>
      <c r="K117" s="217">
        <v>0</v>
      </c>
      <c r="L117" s="217">
        <v>0</v>
      </c>
      <c r="M117" s="17"/>
      <c r="N117" s="252">
        <f t="shared" si="6"/>
        <v>0</v>
      </c>
      <c r="O117" s="202"/>
    </row>
    <row r="118" spans="2:15" x14ac:dyDescent="0.25">
      <c r="B118" s="220" t="s">
        <v>1064</v>
      </c>
      <c r="C118" s="16"/>
      <c r="D118" s="217">
        <f>'[6]Rev_SP-12me'!AQ123</f>
        <v>0</v>
      </c>
      <c r="E118" s="217">
        <f>'[6]Rev_SP-12me'!AT123</f>
        <v>0</v>
      </c>
      <c r="F118" s="217">
        <f>'[6]Rev_SP-12me'!AU123</f>
        <v>0</v>
      </c>
      <c r="G118" s="217">
        <f>'[6]Rev_SP-12me'!AW123</f>
        <v>0</v>
      </c>
      <c r="H118" s="17"/>
      <c r="I118" s="222">
        <f t="shared" si="9"/>
        <v>0</v>
      </c>
      <c r="J118" s="217">
        <v>0</v>
      </c>
      <c r="K118" s="217">
        <v>0</v>
      </c>
      <c r="L118" s="217">
        <v>0</v>
      </c>
      <c r="M118" s="17"/>
      <c r="N118" s="252">
        <f t="shared" si="6"/>
        <v>0</v>
      </c>
      <c r="O118" s="202"/>
    </row>
    <row r="119" spans="2:15" x14ac:dyDescent="0.25">
      <c r="B119" s="220" t="s">
        <v>856</v>
      </c>
      <c r="C119" s="16"/>
      <c r="D119" s="217">
        <f>'[6]Rev_SP-12me'!AQ124</f>
        <v>222.64000000000001</v>
      </c>
      <c r="E119" s="217">
        <f>'[6]Rev_SP-12me'!AT124</f>
        <v>24.465131058617672</v>
      </c>
      <c r="F119" s="217">
        <f>'[6]Rev_SP-12me'!AU124</f>
        <v>162.52720000000002</v>
      </c>
      <c r="G119" s="217">
        <f>'[6]Rev_SP-12me'!AW124</f>
        <v>0.53018920800989988</v>
      </c>
      <c r="H119" s="17"/>
      <c r="I119" s="222">
        <f t="shared" si="9"/>
        <v>187.52252026662759</v>
      </c>
      <c r="J119" s="217">
        <v>24.465131058617672</v>
      </c>
      <c r="K119" s="217">
        <v>162.52720000000002</v>
      </c>
      <c r="L119" s="217">
        <v>0.53018920800989988</v>
      </c>
      <c r="M119" s="17"/>
      <c r="N119" s="252">
        <f t="shared" si="6"/>
        <v>187.52252026662759</v>
      </c>
      <c r="O119" s="202">
        <f>N119*10/D119</f>
        <v>8.4226787758995503</v>
      </c>
    </row>
    <row r="120" spans="2:15" x14ac:dyDescent="0.25">
      <c r="B120" s="220" t="s">
        <v>1065</v>
      </c>
      <c r="C120" s="16"/>
      <c r="D120" s="217">
        <f>'[6]Rev_SP-12me'!AQ125</f>
        <v>169.72000000000003</v>
      </c>
      <c r="E120" s="217">
        <f>'[6]Rev_SP-12me'!AT125</f>
        <v>54.763990338968952</v>
      </c>
      <c r="F120" s="217">
        <f>'[6]Rev_SP-12me'!AU125</f>
        <v>200.26960000000003</v>
      </c>
      <c r="G120" s="217">
        <f>'[6]Rev_SP-12me'!AW125</f>
        <v>1.2491809523809521</v>
      </c>
      <c r="H120" s="17"/>
      <c r="I120" s="222">
        <f t="shared" si="9"/>
        <v>256.28277129134989</v>
      </c>
      <c r="J120" s="217">
        <v>54.763990338968952</v>
      </c>
      <c r="K120" s="217">
        <v>200.26960000000003</v>
      </c>
      <c r="L120" s="217">
        <v>1.2491809523809525</v>
      </c>
      <c r="M120" s="17"/>
      <c r="N120" s="252">
        <f t="shared" si="6"/>
        <v>256.28277129134989</v>
      </c>
      <c r="O120" s="202">
        <f>N120*10/D120</f>
        <v>15.100328263690187</v>
      </c>
    </row>
    <row r="121" spans="2:15" x14ac:dyDescent="0.25">
      <c r="B121" s="220" t="s">
        <v>1066</v>
      </c>
      <c r="C121" s="16"/>
      <c r="D121" s="217">
        <f>'[6]Rev_SP-12me'!AQ126</f>
        <v>0</v>
      </c>
      <c r="E121" s="217">
        <f>'[6]Rev_SP-12me'!AT126</f>
        <v>0</v>
      </c>
      <c r="F121" s="217">
        <f>'[6]Rev_SP-12me'!AU126</f>
        <v>0</v>
      </c>
      <c r="G121" s="217">
        <f>'[6]Rev_SP-12me'!AW126</f>
        <v>0</v>
      </c>
      <c r="H121" s="17"/>
      <c r="I121" s="222">
        <f t="shared" si="9"/>
        <v>0</v>
      </c>
      <c r="J121" s="217">
        <v>0</v>
      </c>
      <c r="K121" s="217">
        <v>0</v>
      </c>
      <c r="L121" s="217">
        <v>0</v>
      </c>
      <c r="M121" s="17"/>
      <c r="N121" s="252">
        <f t="shared" si="6"/>
        <v>0</v>
      </c>
      <c r="O121" s="202"/>
    </row>
    <row r="122" spans="2:15" x14ac:dyDescent="0.25">
      <c r="B122" s="220" t="s">
        <v>1067</v>
      </c>
      <c r="C122" s="16"/>
      <c r="D122" s="217">
        <f>'[6]Rev_SP-12me'!AQ127</f>
        <v>6.71</v>
      </c>
      <c r="E122" s="217">
        <f>'[6]Rev_SP-12me'!AT127</f>
        <v>0.28799999999999998</v>
      </c>
      <c r="F122" s="217">
        <f>'[6]Rev_SP-12me'!AU127</f>
        <v>4.0259999999999998</v>
      </c>
      <c r="G122" s="217">
        <f>'[6]Rev_SP-12me'!AW127</f>
        <v>9.7028571428571422E-2</v>
      </c>
      <c r="H122" s="17"/>
      <c r="I122" s="222">
        <f t="shared" si="9"/>
        <v>4.4110285714285711</v>
      </c>
      <c r="J122" s="217">
        <v>0.28799999999999998</v>
      </c>
      <c r="K122" s="217">
        <v>4.0259999999999998</v>
      </c>
      <c r="L122" s="217">
        <v>9.7028571428571422E-2</v>
      </c>
      <c r="M122" s="17"/>
      <c r="N122" s="252">
        <f t="shared" si="6"/>
        <v>4.4110285714285711</v>
      </c>
      <c r="O122" s="202">
        <f>N122*10/D122</f>
        <v>6.5738130721737269</v>
      </c>
    </row>
    <row r="123" spans="2:15" ht="14.5" x14ac:dyDescent="0.25">
      <c r="B123" s="228" t="s">
        <v>1051</v>
      </c>
      <c r="C123" s="16"/>
      <c r="D123" s="221">
        <f>'[6]Rev_SP-12me'!AQ128</f>
        <v>6.71</v>
      </c>
      <c r="E123" s="221">
        <f>'[6]Rev_SP-12me'!AT128</f>
        <v>0.28799999999999998</v>
      </c>
      <c r="F123" s="221">
        <f>'[6]Rev_SP-12me'!AU128</f>
        <v>4.0259999999999998</v>
      </c>
      <c r="G123" s="221">
        <f>'[6]Rev_SP-12me'!AW128</f>
        <v>7.0285714285714274E-3</v>
      </c>
      <c r="H123" s="17"/>
      <c r="I123" s="222">
        <f t="shared" si="9"/>
        <v>4.3210285714285712</v>
      </c>
      <c r="J123" s="221">
        <v>0.28799999999999998</v>
      </c>
      <c r="K123" s="221">
        <v>4.0259999999999998</v>
      </c>
      <c r="L123" s="221">
        <v>7.0285714285714292E-3</v>
      </c>
      <c r="M123" s="17"/>
      <c r="N123" s="252">
        <f t="shared" si="6"/>
        <v>4.3210285714285712</v>
      </c>
      <c r="O123" s="202">
        <f>N123*10/D123</f>
        <v>6.4396849052586749</v>
      </c>
    </row>
    <row r="124" spans="2:15" ht="14.5" x14ac:dyDescent="0.25">
      <c r="B124" s="228" t="s">
        <v>1052</v>
      </c>
      <c r="C124" s="16"/>
      <c r="D124" s="221">
        <f>'[6]Rev_SP-12me'!AQ129</f>
        <v>0</v>
      </c>
      <c r="E124" s="221">
        <f>'[6]Rev_SP-12me'!AT129</f>
        <v>0</v>
      </c>
      <c r="F124" s="221">
        <f>'[6]Rev_SP-12me'!AU129</f>
        <v>0</v>
      </c>
      <c r="G124" s="221">
        <f>'[6]Rev_SP-12me'!AW129</f>
        <v>0.03</v>
      </c>
      <c r="H124" s="17"/>
      <c r="I124" s="222">
        <f t="shared" si="9"/>
        <v>0.03</v>
      </c>
      <c r="J124" s="221">
        <v>0</v>
      </c>
      <c r="K124" s="221">
        <v>0</v>
      </c>
      <c r="L124" s="221">
        <v>0.03</v>
      </c>
      <c r="M124" s="17"/>
      <c r="N124" s="252">
        <f t="shared" si="6"/>
        <v>0.03</v>
      </c>
      <c r="O124" s="202"/>
    </row>
    <row r="125" spans="2:15" ht="14.5" x14ac:dyDescent="0.25">
      <c r="B125" s="228" t="s">
        <v>1053</v>
      </c>
      <c r="C125" s="16"/>
      <c r="D125" s="221">
        <f>'[6]Rev_SP-12me'!AQ130</f>
        <v>0</v>
      </c>
      <c r="E125" s="221">
        <f>'[6]Rev_SP-12me'!AT130</f>
        <v>0</v>
      </c>
      <c r="F125" s="221">
        <f>'[6]Rev_SP-12me'!AU130</f>
        <v>0</v>
      </c>
      <c r="G125" s="221">
        <f>'[6]Rev_SP-12me'!AW130</f>
        <v>0.03</v>
      </c>
      <c r="H125" s="17"/>
      <c r="I125" s="222">
        <f t="shared" si="9"/>
        <v>0.03</v>
      </c>
      <c r="J125" s="221">
        <v>0</v>
      </c>
      <c r="K125" s="221">
        <v>0</v>
      </c>
      <c r="L125" s="221">
        <v>0.03</v>
      </c>
      <c r="M125" s="17"/>
      <c r="N125" s="252">
        <f t="shared" si="6"/>
        <v>0.03</v>
      </c>
      <c r="O125" s="202"/>
    </row>
    <row r="126" spans="2:15" ht="14.5" x14ac:dyDescent="0.25">
      <c r="B126" s="228" t="s">
        <v>1054</v>
      </c>
      <c r="C126" s="16"/>
      <c r="D126" s="221">
        <f>'[6]Rev_SP-12me'!AQ131</f>
        <v>0</v>
      </c>
      <c r="E126" s="221">
        <f>'[6]Rev_SP-12me'!AT131</f>
        <v>0</v>
      </c>
      <c r="F126" s="221">
        <f>'[6]Rev_SP-12me'!AU131</f>
        <v>0</v>
      </c>
      <c r="G126" s="221">
        <f>'[6]Rev_SP-12me'!AW131</f>
        <v>0.03</v>
      </c>
      <c r="H126" s="17"/>
      <c r="I126" s="222">
        <f t="shared" si="9"/>
        <v>0.03</v>
      </c>
      <c r="J126" s="221">
        <v>0</v>
      </c>
      <c r="K126" s="221">
        <v>0</v>
      </c>
      <c r="L126" s="221">
        <v>0.03</v>
      </c>
      <c r="M126" s="17"/>
      <c r="N126" s="252">
        <f t="shared" si="6"/>
        <v>0.03</v>
      </c>
      <c r="O126" s="202"/>
    </row>
    <row r="127" spans="2:15" x14ac:dyDescent="0.25">
      <c r="B127" s="214" t="s">
        <v>1068</v>
      </c>
      <c r="C127" s="16"/>
      <c r="D127" s="212">
        <f t="shared" ref="D127:I127" si="10">SUM(D76,D91,D96,D97,D102,D107,D112,D114,D117,D118,D119,D120,D121,D122)</f>
        <v>7453.9102207154074</v>
      </c>
      <c r="E127" s="212">
        <f t="shared" si="10"/>
        <v>1564.2855900182576</v>
      </c>
      <c r="F127" s="212">
        <f t="shared" si="10"/>
        <v>6040.273685441226</v>
      </c>
      <c r="G127" s="212">
        <f t="shared" si="10"/>
        <v>28.12025023592107</v>
      </c>
      <c r="H127" s="212">
        <f t="shared" si="10"/>
        <v>0</v>
      </c>
      <c r="I127" s="234">
        <f t="shared" si="10"/>
        <v>7632.6795256954038</v>
      </c>
      <c r="J127" s="212">
        <v>1564.2855900182576</v>
      </c>
      <c r="K127" s="212">
        <v>6040.273685441226</v>
      </c>
      <c r="L127" s="212">
        <v>28.120250235921077</v>
      </c>
      <c r="M127" s="212"/>
      <c r="N127" s="252">
        <f t="shared" si="6"/>
        <v>7632.6795256954047</v>
      </c>
      <c r="O127" s="202">
        <f>N127*10/D127</f>
        <v>10.239832919483218</v>
      </c>
    </row>
    <row r="128" spans="2:15" x14ac:dyDescent="0.25">
      <c r="B128" s="16"/>
      <c r="C128" s="16"/>
      <c r="N128" s="252">
        <f t="shared" si="6"/>
        <v>0</v>
      </c>
      <c r="O128" s="202"/>
    </row>
    <row r="129" spans="2:15" x14ac:dyDescent="0.25">
      <c r="B129" s="220" t="s">
        <v>189</v>
      </c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252">
        <f t="shared" si="6"/>
        <v>0</v>
      </c>
      <c r="O129" s="202"/>
    </row>
    <row r="130" spans="2:15" x14ac:dyDescent="0.25">
      <c r="B130" s="220" t="s">
        <v>1069</v>
      </c>
      <c r="C130" s="16"/>
      <c r="D130" s="217">
        <f>D131+D139</f>
        <v>6010.2789121584919</v>
      </c>
      <c r="E130" s="217">
        <f>'[6]Rev_SP-12me'!AT149</f>
        <v>718.04931110543328</v>
      </c>
      <c r="F130" s="217">
        <f>'[6]Rev_SP-12me'!AU149</f>
        <v>4307.2358987719354</v>
      </c>
      <c r="G130" s="217">
        <f>'[6]Rev_SP-12me'!AW149</f>
        <v>1.7571040538613485</v>
      </c>
      <c r="H130" s="17"/>
      <c r="I130" s="216">
        <f t="shared" ref="I130:I174" si="11">SUM(E130:H130)</f>
        <v>5027.0423139312297</v>
      </c>
      <c r="J130" s="217">
        <v>718.04931110543328</v>
      </c>
      <c r="K130" s="217">
        <v>4307.2358987719354</v>
      </c>
      <c r="L130" s="217">
        <v>1.7571040538613485</v>
      </c>
      <c r="M130" s="17"/>
      <c r="N130" s="252">
        <f t="shared" si="6"/>
        <v>5027.0423139312297</v>
      </c>
      <c r="O130" s="202">
        <f t="shared" ref="O130:O148" si="12">N130*10/D130</f>
        <v>8.3640749246458022</v>
      </c>
    </row>
    <row r="131" spans="2:15" x14ac:dyDescent="0.25">
      <c r="B131" s="237" t="s">
        <v>1070</v>
      </c>
      <c r="C131" s="16"/>
      <c r="D131" s="233">
        <f>'[6]Rev_SP-12me'!AQ150</f>
        <v>5981.5582631211637</v>
      </c>
      <c r="E131" s="233">
        <f>'[6]Rev_SP-12me'!AT150</f>
        <v>718.04931110543328</v>
      </c>
      <c r="F131" s="233">
        <f>'[6]Rev_SP-12me'!AU150</f>
        <v>4286.7898804077613</v>
      </c>
      <c r="G131" s="233">
        <f>'[6]Rev_SP-12me'!AW150</f>
        <v>1.7571040538613485</v>
      </c>
      <c r="H131" s="17"/>
      <c r="I131" s="216">
        <f t="shared" si="11"/>
        <v>5006.5962955670557</v>
      </c>
      <c r="J131" s="233">
        <v>718.04931110543328</v>
      </c>
      <c r="K131" s="233">
        <v>4286.7898804077613</v>
      </c>
      <c r="L131" s="233">
        <v>1.7571040538613485</v>
      </c>
      <c r="M131" s="17"/>
      <c r="N131" s="252">
        <f t="shared" si="6"/>
        <v>5006.5962955670557</v>
      </c>
      <c r="O131" s="202">
        <f t="shared" si="12"/>
        <v>8.3700535468070907</v>
      </c>
    </row>
    <row r="132" spans="2:15" ht="14.5" x14ac:dyDescent="0.25">
      <c r="B132" s="224" t="s">
        <v>1037</v>
      </c>
      <c r="C132" s="16"/>
      <c r="D132" s="221">
        <f>'[6]Rev_SP-12me'!AQ151</f>
        <v>2130.5961313986081</v>
      </c>
      <c r="E132" s="221">
        <f>'[6]Rev_SP-12me'!AT151</f>
        <v>718.04931110543328</v>
      </c>
      <c r="F132" s="221">
        <f>'[6]Rev_SP-12me'!AU151</f>
        <v>1523.3762339500049</v>
      </c>
      <c r="G132" s="221">
        <f>'[6]Rev_SP-12me'!AW151</f>
        <v>1.7529398004180812</v>
      </c>
      <c r="H132" s="17"/>
      <c r="I132" s="216">
        <f t="shared" si="11"/>
        <v>2243.1784848558564</v>
      </c>
      <c r="J132" s="221">
        <v>718.04931110543328</v>
      </c>
      <c r="K132" s="221">
        <v>1523.3762339500049</v>
      </c>
      <c r="L132" s="221">
        <v>1.7529398004180812</v>
      </c>
      <c r="M132" s="17"/>
      <c r="N132" s="252">
        <f t="shared" si="6"/>
        <v>2243.1784848558564</v>
      </c>
      <c r="O132" s="202">
        <f t="shared" si="12"/>
        <v>10.528407762494831</v>
      </c>
    </row>
    <row r="133" spans="2:15" ht="14.5" x14ac:dyDescent="0.25">
      <c r="B133" s="224" t="s">
        <v>1071</v>
      </c>
      <c r="C133" s="16"/>
      <c r="D133" s="221">
        <f>'[6]Rev_SP-12me'!AQ152</f>
        <v>0.12624105253412254</v>
      </c>
      <c r="E133" s="221">
        <f>'[6]Rev_SP-12me'!AT152</f>
        <v>0</v>
      </c>
      <c r="F133" s="221">
        <f>'[6]Rev_SP-12me'!AU152</f>
        <v>9.0262352561897616E-2</v>
      </c>
      <c r="G133" s="221">
        <f>'[6]Rev_SP-12me'!AW152</f>
        <v>0</v>
      </c>
      <c r="H133" s="17"/>
      <c r="I133" s="216">
        <f t="shared" si="11"/>
        <v>9.0262352561897616E-2</v>
      </c>
      <c r="J133" s="221">
        <v>0</v>
      </c>
      <c r="K133" s="221">
        <v>9.0262352561897616E-2</v>
      </c>
      <c r="L133" s="221">
        <v>0</v>
      </c>
      <c r="M133" s="17"/>
      <c r="N133" s="252">
        <f t="shared" si="6"/>
        <v>9.0262352561897616E-2</v>
      </c>
      <c r="O133" s="202">
        <f t="shared" si="12"/>
        <v>7.15</v>
      </c>
    </row>
    <row r="134" spans="2:15" ht="14.5" x14ac:dyDescent="0.25">
      <c r="B134" s="224" t="s">
        <v>1072</v>
      </c>
      <c r="C134" s="16"/>
      <c r="D134" s="221">
        <f>'[6]Rev_SP-12me'!AQ153</f>
        <v>1.8422782671044005</v>
      </c>
      <c r="E134" s="221">
        <f>'[6]Rev_SP-12me'!AT153</f>
        <v>0</v>
      </c>
      <c r="F134" s="221">
        <f>'[6]Rev_SP-12me'!AU153</f>
        <v>1.3448631349862121</v>
      </c>
      <c r="G134" s="221">
        <f>'[6]Rev_SP-12me'!AW153</f>
        <v>0</v>
      </c>
      <c r="H134" s="17"/>
      <c r="I134" s="216">
        <f t="shared" si="11"/>
        <v>1.3448631349862121</v>
      </c>
      <c r="J134" s="221">
        <v>0</v>
      </c>
      <c r="K134" s="221">
        <v>1.3448631349862121</v>
      </c>
      <c r="L134" s="221">
        <v>0</v>
      </c>
      <c r="M134" s="17"/>
      <c r="N134" s="252">
        <f t="shared" si="6"/>
        <v>1.3448631349862121</v>
      </c>
      <c r="O134" s="202">
        <f t="shared" si="12"/>
        <v>7.2999999999999989</v>
      </c>
    </row>
    <row r="135" spans="2:15" ht="14.5" x14ac:dyDescent="0.25">
      <c r="B135" s="224" t="s">
        <v>1073</v>
      </c>
      <c r="C135" s="16"/>
      <c r="D135" s="221">
        <f>'[6]Rev_SP-12me'!AQ154</f>
        <v>2.6712974018241127</v>
      </c>
      <c r="E135" s="221">
        <f>'[6]Rev_SP-12me'!AT154</f>
        <v>0</v>
      </c>
      <c r="F135" s="221">
        <f>'[6]Rev_SP-12me'!AU154</f>
        <v>2.110324947441049</v>
      </c>
      <c r="G135" s="221">
        <f>'[6]Rev_SP-12me'!AW154</f>
        <v>4.1642534432672707E-3</v>
      </c>
      <c r="H135" s="17"/>
      <c r="I135" s="216">
        <f t="shared" si="11"/>
        <v>2.1144892008843161</v>
      </c>
      <c r="J135" s="221">
        <v>0</v>
      </c>
      <c r="K135" s="221">
        <v>2.110324947441049</v>
      </c>
      <c r="L135" s="221">
        <v>4.1642534432672707E-3</v>
      </c>
      <c r="M135" s="17"/>
      <c r="N135" s="252">
        <f t="shared" si="6"/>
        <v>2.1144892008843161</v>
      </c>
      <c r="O135" s="202">
        <f t="shared" si="12"/>
        <v>7.9155888799218816</v>
      </c>
    </row>
    <row r="136" spans="2:15" ht="14.5" x14ac:dyDescent="0.25">
      <c r="B136" s="228" t="s">
        <v>1052</v>
      </c>
      <c r="C136" s="16"/>
      <c r="D136" s="221">
        <f>'[6]Rev_SP-12me'!AQ155</f>
        <v>1020.2706101042745</v>
      </c>
      <c r="E136" s="221">
        <f>'[6]Rev_SP-12me'!AT155</f>
        <v>0</v>
      </c>
      <c r="F136" s="221">
        <f>'[6]Rev_SP-12me'!AU155</f>
        <v>831.52054723498372</v>
      </c>
      <c r="G136" s="221">
        <f>'[6]Rev_SP-12me'!AW155</f>
        <v>0</v>
      </c>
      <c r="H136" s="17"/>
      <c r="I136" s="216">
        <f t="shared" si="11"/>
        <v>831.52054723498372</v>
      </c>
      <c r="J136" s="221">
        <v>0</v>
      </c>
      <c r="K136" s="221">
        <v>831.52054723498372</v>
      </c>
      <c r="L136" s="221">
        <v>0</v>
      </c>
      <c r="M136" s="17"/>
      <c r="N136" s="252">
        <f t="shared" si="6"/>
        <v>831.52054723498372</v>
      </c>
      <c r="O136" s="202">
        <f t="shared" si="12"/>
        <v>8.15</v>
      </c>
    </row>
    <row r="137" spans="2:15" ht="14.5" x14ac:dyDescent="0.25">
      <c r="B137" s="228" t="s">
        <v>1053</v>
      </c>
      <c r="C137" s="16"/>
      <c r="D137" s="221">
        <f>'[6]Rev_SP-12me'!AQ156</f>
        <v>951.62925138120147</v>
      </c>
      <c r="E137" s="221">
        <f>'[6]Rev_SP-12me'!AT156</f>
        <v>0</v>
      </c>
      <c r="F137" s="221">
        <f>'[6]Rev_SP-12me'!AU156</f>
        <v>775.57783987567927</v>
      </c>
      <c r="G137" s="221">
        <f>'[6]Rev_SP-12me'!AW156</f>
        <v>0</v>
      </c>
      <c r="H137" s="17"/>
      <c r="I137" s="216">
        <f t="shared" si="11"/>
        <v>775.57783987567927</v>
      </c>
      <c r="J137" s="221">
        <v>0</v>
      </c>
      <c r="K137" s="221">
        <v>775.57783987567927</v>
      </c>
      <c r="L137" s="221">
        <v>0</v>
      </c>
      <c r="M137" s="17"/>
      <c r="N137" s="252">
        <f t="shared" si="6"/>
        <v>775.57783987567927</v>
      </c>
      <c r="O137" s="202">
        <f t="shared" si="12"/>
        <v>8.15</v>
      </c>
    </row>
    <row r="138" spans="2:15" ht="14.5" x14ac:dyDescent="0.25">
      <c r="B138" s="228" t="s">
        <v>1054</v>
      </c>
      <c r="C138" s="16"/>
      <c r="D138" s="221">
        <f>'[6]Rev_SP-12me'!AQ157</f>
        <v>1874.4224535156161</v>
      </c>
      <c r="E138" s="221">
        <f>'[6]Rev_SP-12me'!AT157</f>
        <v>0</v>
      </c>
      <c r="F138" s="221">
        <f>'[6]Rev_SP-12me'!AU157</f>
        <v>1152.7698089121041</v>
      </c>
      <c r="G138" s="221">
        <f>'[6]Rev_SP-12me'!AW157</f>
        <v>0</v>
      </c>
      <c r="H138" s="17"/>
      <c r="I138" s="216">
        <f t="shared" si="11"/>
        <v>1152.7698089121041</v>
      </c>
      <c r="J138" s="221">
        <v>0</v>
      </c>
      <c r="K138" s="221">
        <v>1152.7698089121041</v>
      </c>
      <c r="L138" s="221">
        <v>0</v>
      </c>
      <c r="M138" s="17"/>
      <c r="N138" s="252">
        <f t="shared" si="6"/>
        <v>1152.7698089121041</v>
      </c>
      <c r="O138" s="202">
        <f t="shared" si="12"/>
        <v>6.1500000000000012</v>
      </c>
    </row>
    <row r="139" spans="2:15" x14ac:dyDescent="0.25">
      <c r="B139" s="220" t="s">
        <v>1045</v>
      </c>
      <c r="C139" s="16"/>
      <c r="D139" s="233">
        <f>'[6]Rev_SP-12me'!AQ158</f>
        <v>28.720649037327952</v>
      </c>
      <c r="E139" s="233">
        <f>'[6]Rev_SP-12me'!AT158</f>
        <v>0</v>
      </c>
      <c r="F139" s="233">
        <f>'[6]Rev_SP-12me'!AU158</f>
        <v>20.446018364173629</v>
      </c>
      <c r="G139" s="233">
        <f>'[6]Rev_SP-12me'!AW158</f>
        <v>0</v>
      </c>
      <c r="H139" s="17"/>
      <c r="I139" s="216">
        <f t="shared" si="11"/>
        <v>20.446018364173629</v>
      </c>
      <c r="J139" s="233">
        <v>0</v>
      </c>
      <c r="K139" s="233">
        <v>20.446018364173629</v>
      </c>
      <c r="L139" s="233">
        <v>0</v>
      </c>
      <c r="M139" s="17"/>
      <c r="N139" s="252">
        <f t="shared" ref="N139:N202" si="13">SUM(J139:M139)</f>
        <v>20.446018364173629</v>
      </c>
      <c r="O139" s="202">
        <f t="shared" si="12"/>
        <v>7.1189262950151768</v>
      </c>
    </row>
    <row r="140" spans="2:15" ht="14.5" x14ac:dyDescent="0.25">
      <c r="B140" s="228" t="s">
        <v>1074</v>
      </c>
      <c r="C140" s="16"/>
      <c r="D140" s="221">
        <f>'[6]Rev_SP-12me'!AQ159</f>
        <v>9.3167222534872902</v>
      </c>
      <c r="E140" s="221">
        <f>'[6]Rev_SP-12me'!AT159</f>
        <v>0</v>
      </c>
      <c r="F140" s="221">
        <f>'[6]Rev_SP-12me'!AU159</f>
        <v>6.661456411243412</v>
      </c>
      <c r="G140" s="221">
        <f>'[6]Rev_SP-12me'!AW159</f>
        <v>1.8172289587688337E-2</v>
      </c>
      <c r="H140" s="17"/>
      <c r="I140" s="216">
        <f t="shared" si="11"/>
        <v>6.6796287008310999</v>
      </c>
      <c r="J140" s="221">
        <v>0</v>
      </c>
      <c r="K140" s="221">
        <v>6.661456411243412</v>
      </c>
      <c r="L140" s="221">
        <v>1.8172289587688337E-2</v>
      </c>
      <c r="M140" s="17"/>
      <c r="N140" s="252">
        <f t="shared" si="13"/>
        <v>6.6796287008310999</v>
      </c>
      <c r="O140" s="202">
        <f t="shared" si="12"/>
        <v>7.1695050245067522</v>
      </c>
    </row>
    <row r="141" spans="2:15" ht="14.5" x14ac:dyDescent="0.25">
      <c r="B141" s="228" t="s">
        <v>1047</v>
      </c>
      <c r="C141" s="16"/>
      <c r="D141" s="221">
        <f>'[6]Rev_SP-12me'!AQ160</f>
        <v>4.6946360047211035</v>
      </c>
      <c r="E141" s="221">
        <f>'[6]Rev_SP-12me'!AT160</f>
        <v>0</v>
      </c>
      <c r="F141" s="221">
        <f>'[6]Rev_SP-12me'!AU160</f>
        <v>3.8261283438476994</v>
      </c>
      <c r="G141" s="221">
        <f>'[6]Rev_SP-12me'!AW160</f>
        <v>0</v>
      </c>
      <c r="H141" s="17"/>
      <c r="I141" s="216">
        <f t="shared" si="11"/>
        <v>3.8261283438476994</v>
      </c>
      <c r="J141" s="221">
        <v>0</v>
      </c>
      <c r="K141" s="221">
        <v>3.8261283438476994</v>
      </c>
      <c r="L141" s="221">
        <v>0</v>
      </c>
      <c r="M141" s="17"/>
      <c r="N141" s="252">
        <f t="shared" si="13"/>
        <v>3.8261283438476994</v>
      </c>
      <c r="O141" s="202">
        <f t="shared" si="12"/>
        <v>8.15</v>
      </c>
    </row>
    <row r="142" spans="2:15" ht="14.5" x14ac:dyDescent="0.25">
      <c r="B142" s="228" t="s">
        <v>1048</v>
      </c>
      <c r="C142" s="16"/>
      <c r="D142" s="221">
        <f>'[6]Rev_SP-12me'!AQ161</f>
        <v>4.5610988996199335</v>
      </c>
      <c r="E142" s="221">
        <f>'[6]Rev_SP-12me'!AT161</f>
        <v>0</v>
      </c>
      <c r="F142" s="221">
        <f>'[6]Rev_SP-12me'!AU161</f>
        <v>3.7172956031902458</v>
      </c>
      <c r="G142" s="221">
        <f>'[6]Rev_SP-12me'!AW161</f>
        <v>0</v>
      </c>
      <c r="H142" s="17"/>
      <c r="I142" s="216">
        <f t="shared" si="11"/>
        <v>3.7172956031902458</v>
      </c>
      <c r="J142" s="221">
        <v>0</v>
      </c>
      <c r="K142" s="221">
        <v>3.7172956031902458</v>
      </c>
      <c r="L142" s="221">
        <v>0</v>
      </c>
      <c r="M142" s="17"/>
      <c r="N142" s="252">
        <f t="shared" si="13"/>
        <v>3.7172956031902458</v>
      </c>
      <c r="O142" s="202">
        <f t="shared" si="12"/>
        <v>8.15</v>
      </c>
    </row>
    <row r="143" spans="2:15" ht="14.5" x14ac:dyDescent="0.25">
      <c r="B143" s="228" t="s">
        <v>1075</v>
      </c>
      <c r="C143" s="16"/>
      <c r="D143" s="221">
        <f>'[6]Rev_SP-12me'!AQ162</f>
        <v>10.148191879499626</v>
      </c>
      <c r="E143" s="221">
        <f>'[6]Rev_SP-12me'!AT162</f>
        <v>0</v>
      </c>
      <c r="F143" s="221">
        <f>'[6]Rev_SP-12me'!AU162</f>
        <v>6.2411380058922701</v>
      </c>
      <c r="G143" s="221">
        <f>'[6]Rev_SP-12me'!AW162</f>
        <v>0</v>
      </c>
      <c r="H143" s="17"/>
      <c r="I143" s="216">
        <f t="shared" si="11"/>
        <v>6.2411380058922701</v>
      </c>
      <c r="J143" s="221">
        <v>0</v>
      </c>
      <c r="K143" s="221">
        <v>6.2411380058922701</v>
      </c>
      <c r="L143" s="221">
        <v>0</v>
      </c>
      <c r="M143" s="17"/>
      <c r="N143" s="252">
        <f t="shared" si="13"/>
        <v>6.2411380058922701</v>
      </c>
      <c r="O143" s="202">
        <f t="shared" si="12"/>
        <v>6.15</v>
      </c>
    </row>
    <row r="144" spans="2:15" x14ac:dyDescent="0.25">
      <c r="B144" s="220" t="s">
        <v>1076</v>
      </c>
      <c r="C144" s="16"/>
      <c r="D144" s="217">
        <f>'[6]Rev_SP-12me'!AQ164</f>
        <v>61.860652081709837</v>
      </c>
      <c r="E144" s="217">
        <f>'[6]Rev_SP-12me'!AT164</f>
        <v>5.5430972055653065</v>
      </c>
      <c r="F144" s="217">
        <f>'[6]Rev_SP-12me'!AU164</f>
        <v>44.34945674649785</v>
      </c>
      <c r="G144" s="217">
        <f>'[6]Rev_SP-12me'!AW164</f>
        <v>0</v>
      </c>
      <c r="H144" s="17"/>
      <c r="I144" s="216">
        <f t="shared" si="11"/>
        <v>49.892553952063153</v>
      </c>
      <c r="J144" s="217">
        <v>5.5430972055653065</v>
      </c>
      <c r="K144" s="217">
        <v>44.34945674649785</v>
      </c>
      <c r="L144" s="217">
        <v>0</v>
      </c>
      <c r="M144" s="17"/>
      <c r="N144" s="252">
        <f t="shared" si="13"/>
        <v>49.892553952063153</v>
      </c>
      <c r="O144" s="202">
        <f t="shared" si="12"/>
        <v>8.065313292553336</v>
      </c>
    </row>
    <row r="145" spans="2:15" ht="14.5" x14ac:dyDescent="0.25">
      <c r="B145" s="224" t="s">
        <v>1051</v>
      </c>
      <c r="C145" s="16"/>
      <c r="D145" s="221">
        <f>'[6]Rev_SP-12me'!AQ165</f>
        <v>24.630820364243991</v>
      </c>
      <c r="E145" s="221">
        <f>'[6]Rev_SP-12me'!AT165</f>
        <v>5.5430972055653065</v>
      </c>
      <c r="F145" s="221">
        <f>'[6]Rev_SP-12me'!AU165</f>
        <v>17.611036560434453</v>
      </c>
      <c r="G145" s="221">
        <f>'[6]Rev_SP-12me'!AW165</f>
        <v>0</v>
      </c>
      <c r="H145" s="17"/>
      <c r="I145" s="216">
        <f t="shared" si="11"/>
        <v>23.154133765999759</v>
      </c>
      <c r="J145" s="221">
        <v>5.5430972055653065</v>
      </c>
      <c r="K145" s="221">
        <v>17.611036560434453</v>
      </c>
      <c r="L145" s="221">
        <v>0</v>
      </c>
      <c r="M145" s="17"/>
      <c r="N145" s="252">
        <f t="shared" si="13"/>
        <v>23.154133765999759</v>
      </c>
      <c r="O145" s="202">
        <f t="shared" si="12"/>
        <v>9.400472019848797</v>
      </c>
    </row>
    <row r="146" spans="2:15" ht="14.5" x14ac:dyDescent="0.25">
      <c r="B146" s="224" t="s">
        <v>1052</v>
      </c>
      <c r="C146" s="16"/>
      <c r="D146" s="221">
        <f>'[6]Rev_SP-12me'!AQ166</f>
        <v>9.4884359482120839</v>
      </c>
      <c r="E146" s="221">
        <f>'[6]Rev_SP-12me'!AT166</f>
        <v>0</v>
      </c>
      <c r="F146" s="221">
        <f>'[6]Rev_SP-12me'!AU166</f>
        <v>7.7330752977928485</v>
      </c>
      <c r="G146" s="221">
        <f>'[6]Rev_SP-12me'!AW166</f>
        <v>0</v>
      </c>
      <c r="H146" s="17"/>
      <c r="I146" s="216">
        <f t="shared" si="11"/>
        <v>7.7330752977928485</v>
      </c>
      <c r="J146" s="221">
        <v>0</v>
      </c>
      <c r="K146" s="221">
        <v>7.7330752977928485</v>
      </c>
      <c r="L146" s="221">
        <v>0</v>
      </c>
      <c r="M146" s="17"/>
      <c r="N146" s="252">
        <f t="shared" si="13"/>
        <v>7.7330752977928485</v>
      </c>
      <c r="O146" s="202">
        <f t="shared" si="12"/>
        <v>8.15</v>
      </c>
    </row>
    <row r="147" spans="2:15" ht="14.5" x14ac:dyDescent="0.25">
      <c r="B147" s="224" t="s">
        <v>1053</v>
      </c>
      <c r="C147" s="16"/>
      <c r="D147" s="221">
        <f>'[6]Rev_SP-12me'!AQ167</f>
        <v>9.7219324508974108</v>
      </c>
      <c r="E147" s="221">
        <f>'[6]Rev_SP-12me'!AT167</f>
        <v>0</v>
      </c>
      <c r="F147" s="221">
        <f>'[6]Rev_SP-12me'!AU167</f>
        <v>7.9233749474813902</v>
      </c>
      <c r="G147" s="221">
        <f>'[6]Rev_SP-12me'!AW167</f>
        <v>0</v>
      </c>
      <c r="H147" s="17"/>
      <c r="I147" s="216">
        <f t="shared" si="11"/>
        <v>7.9233749474813902</v>
      </c>
      <c r="J147" s="221">
        <v>0</v>
      </c>
      <c r="K147" s="221">
        <v>7.9233749474813902</v>
      </c>
      <c r="L147" s="221">
        <v>0</v>
      </c>
      <c r="M147" s="17"/>
      <c r="N147" s="252">
        <f t="shared" si="13"/>
        <v>7.9233749474813902</v>
      </c>
      <c r="O147" s="202">
        <f t="shared" si="12"/>
        <v>8.15</v>
      </c>
    </row>
    <row r="148" spans="2:15" ht="14.5" x14ac:dyDescent="0.25">
      <c r="B148" s="224" t="s">
        <v>1054</v>
      </c>
      <c r="C148" s="16"/>
      <c r="D148" s="221">
        <f>'[6]Rev_SP-12me'!AQ168</f>
        <v>18.019463318356351</v>
      </c>
      <c r="E148" s="221">
        <f>'[6]Rev_SP-12me'!AT168</f>
        <v>0</v>
      </c>
      <c r="F148" s="221">
        <f>'[6]Rev_SP-12me'!AU168</f>
        <v>11.081969940789156</v>
      </c>
      <c r="G148" s="221">
        <f>'[6]Rev_SP-12me'!AW168</f>
        <v>0</v>
      </c>
      <c r="H148" s="17"/>
      <c r="I148" s="216">
        <f t="shared" si="11"/>
        <v>11.081969940789156</v>
      </c>
      <c r="J148" s="221">
        <v>0</v>
      </c>
      <c r="K148" s="221">
        <v>11.081969940789156</v>
      </c>
      <c r="L148" s="221">
        <v>0</v>
      </c>
      <c r="M148" s="17"/>
      <c r="N148" s="252">
        <f t="shared" si="13"/>
        <v>11.081969940789156</v>
      </c>
      <c r="O148" s="202">
        <f t="shared" si="12"/>
        <v>6.15</v>
      </c>
    </row>
    <row r="149" spans="2:15" x14ac:dyDescent="0.25">
      <c r="B149" s="220" t="s">
        <v>1055</v>
      </c>
      <c r="C149" s="16"/>
      <c r="D149" s="217">
        <f>'[6]Rev_SP-12me'!AQ163</f>
        <v>0</v>
      </c>
      <c r="E149" s="217">
        <f>'[6]Rev_SP-12me'!AT163</f>
        <v>7.0909601873536303</v>
      </c>
      <c r="F149" s="217">
        <f>'[6]Rev_SP-12me'!AU163</f>
        <v>0</v>
      </c>
      <c r="G149" s="217">
        <f>'[6]Rev_SP-12me'!AW163</f>
        <v>4.1999999999999997E-3</v>
      </c>
      <c r="H149" s="17"/>
      <c r="I149" s="216">
        <f t="shared" si="11"/>
        <v>7.0951601873536303</v>
      </c>
      <c r="J149" s="217">
        <v>7.0909601873536303</v>
      </c>
      <c r="K149" s="217">
        <v>0</v>
      </c>
      <c r="L149" s="217">
        <v>4.1999999999999997E-3</v>
      </c>
      <c r="M149" s="17"/>
      <c r="N149" s="252">
        <f t="shared" si="13"/>
        <v>7.0951601873536303</v>
      </c>
      <c r="O149" s="202"/>
    </row>
    <row r="150" spans="2:15" x14ac:dyDescent="0.25">
      <c r="B150" s="220" t="s">
        <v>1056</v>
      </c>
      <c r="C150" s="16"/>
      <c r="D150" s="217">
        <f>'[6]Rev_SP-12me'!AQ169</f>
        <v>1617.9596912903235</v>
      </c>
      <c r="E150" s="217">
        <f>'[6]Rev_SP-12me'!AT169</f>
        <v>235.26851705739091</v>
      </c>
      <c r="F150" s="217">
        <f>'[6]Rev_SP-12me'!AU169</f>
        <v>1308.1394055930857</v>
      </c>
      <c r="G150" s="217">
        <f>'[6]Rev_SP-12me'!AW169</f>
        <v>0.72182830106979157</v>
      </c>
      <c r="H150" s="17"/>
      <c r="I150" s="216">
        <f t="shared" si="11"/>
        <v>1544.1297509515464</v>
      </c>
      <c r="J150" s="217">
        <v>235.26851705739091</v>
      </c>
      <c r="K150" s="217">
        <v>1308.1394055930857</v>
      </c>
      <c r="L150" s="217">
        <v>0.72182830106979157</v>
      </c>
      <c r="M150" s="17"/>
      <c r="N150" s="252">
        <f t="shared" si="13"/>
        <v>1544.1297509515464</v>
      </c>
      <c r="O150" s="202">
        <f>N150*10/D150</f>
        <v>9.5436849215946928</v>
      </c>
    </row>
    <row r="151" spans="2:15" x14ac:dyDescent="0.25">
      <c r="B151" s="228" t="s">
        <v>1077</v>
      </c>
      <c r="C151" s="16"/>
      <c r="D151" s="233">
        <f>'[6]Rev_SP-12me'!AQ170</f>
        <v>679.09368282381229</v>
      </c>
      <c r="E151" s="233">
        <f>'[6]Rev_SP-12me'!AT170</f>
        <v>235.26851705739091</v>
      </c>
      <c r="F151" s="233">
        <f>'[6]Rev_SP-12me'!AU170</f>
        <v>543.27494625904978</v>
      </c>
      <c r="G151" s="233">
        <f>'[6]Rev_SP-12me'!AW170</f>
        <v>0.72182830106979157</v>
      </c>
      <c r="H151" s="17"/>
      <c r="I151" s="216">
        <f t="shared" si="11"/>
        <v>779.26529161751046</v>
      </c>
      <c r="J151" s="233">
        <v>235.26851705739091</v>
      </c>
      <c r="K151" s="233">
        <v>543.27494625904978</v>
      </c>
      <c r="L151" s="233">
        <v>0.72182830106979157</v>
      </c>
      <c r="M151" s="17"/>
      <c r="N151" s="252">
        <f t="shared" si="13"/>
        <v>779.26529161751046</v>
      </c>
      <c r="O151" s="202">
        <f>N151*10/D151</f>
        <v>11.475077906440887</v>
      </c>
    </row>
    <row r="152" spans="2:15" ht="14.5" x14ac:dyDescent="0.25">
      <c r="B152" s="228" t="s">
        <v>1052</v>
      </c>
      <c r="C152" s="16"/>
      <c r="D152" s="221">
        <f>'[6]Rev_SP-12me'!AQ171</f>
        <v>291.17666304117643</v>
      </c>
      <c r="E152" s="221">
        <f>'[6]Rev_SP-12me'!AT171</f>
        <v>0</v>
      </c>
      <c r="F152" s="221">
        <f>'[6]Rev_SP-12me'!AU171</f>
        <v>262.05899673705881</v>
      </c>
      <c r="G152" s="221">
        <f>'[6]Rev_SP-12me'!AW171</f>
        <v>0</v>
      </c>
      <c r="H152" s="17"/>
      <c r="I152" s="216">
        <f t="shared" si="11"/>
        <v>262.05899673705881</v>
      </c>
      <c r="J152" s="221">
        <v>0</v>
      </c>
      <c r="K152" s="221">
        <v>262.05899673705881</v>
      </c>
      <c r="L152" s="221">
        <v>0</v>
      </c>
      <c r="M152" s="17"/>
      <c r="N152" s="252">
        <f t="shared" si="13"/>
        <v>262.05899673705881</v>
      </c>
      <c r="O152" s="202">
        <f>N152*10/D152</f>
        <v>9</v>
      </c>
    </row>
    <row r="153" spans="2:15" ht="14.5" x14ac:dyDescent="0.25">
      <c r="B153" s="228" t="s">
        <v>1053</v>
      </c>
      <c r="C153" s="16"/>
      <c r="D153" s="221">
        <f>'[6]Rev_SP-12me'!AQ172</f>
        <v>247.1146039962137</v>
      </c>
      <c r="E153" s="221">
        <f>'[6]Rev_SP-12me'!AT172</f>
        <v>0</v>
      </c>
      <c r="F153" s="221">
        <f>'[6]Rev_SP-12me'!AU172</f>
        <v>222.40314359659232</v>
      </c>
      <c r="G153" s="221">
        <f>'[6]Rev_SP-12me'!AW172</f>
        <v>0</v>
      </c>
      <c r="H153" s="17"/>
      <c r="I153" s="216">
        <f t="shared" si="11"/>
        <v>222.40314359659232</v>
      </c>
      <c r="J153" s="221">
        <v>0</v>
      </c>
      <c r="K153" s="221">
        <v>222.40314359659232</v>
      </c>
      <c r="L153" s="221">
        <v>0</v>
      </c>
      <c r="M153" s="17"/>
      <c r="N153" s="252">
        <f t="shared" si="13"/>
        <v>222.40314359659232</v>
      </c>
      <c r="O153" s="202">
        <f>N153*10/D153</f>
        <v>9</v>
      </c>
    </row>
    <row r="154" spans="2:15" ht="14.5" x14ac:dyDescent="0.25">
      <c r="B154" s="228" t="s">
        <v>1054</v>
      </c>
      <c r="C154" s="16"/>
      <c r="D154" s="221">
        <f>'[6]Rev_SP-12me'!AQ173</f>
        <v>400.57474142912099</v>
      </c>
      <c r="E154" s="221">
        <f>'[6]Rev_SP-12me'!AT173</f>
        <v>0</v>
      </c>
      <c r="F154" s="221">
        <f>'[6]Rev_SP-12me'!AU173</f>
        <v>280.40231900038469</v>
      </c>
      <c r="G154" s="221">
        <f>'[6]Rev_SP-12me'!AW173</f>
        <v>0</v>
      </c>
      <c r="H154" s="17"/>
      <c r="I154" s="216">
        <f t="shared" si="11"/>
        <v>280.40231900038469</v>
      </c>
      <c r="J154" s="221">
        <v>0</v>
      </c>
      <c r="K154" s="221">
        <v>280.40231900038469</v>
      </c>
      <c r="L154" s="221">
        <v>0</v>
      </c>
      <c r="M154" s="17"/>
      <c r="N154" s="252">
        <f t="shared" si="13"/>
        <v>280.40231900038469</v>
      </c>
      <c r="O154" s="202">
        <f>N154*10/D154</f>
        <v>7</v>
      </c>
    </row>
    <row r="155" spans="2:15" ht="14.5" x14ac:dyDescent="0.25">
      <c r="B155" s="228" t="s">
        <v>1078</v>
      </c>
      <c r="C155" s="16"/>
      <c r="D155" s="221">
        <f>'[6]Rev_SP-12me'!AQ174</f>
        <v>0</v>
      </c>
      <c r="E155" s="221">
        <f>'[6]Rev_SP-12me'!AT174</f>
        <v>0</v>
      </c>
      <c r="F155" s="221">
        <f>'[6]Rev_SP-12me'!AU174</f>
        <v>0</v>
      </c>
      <c r="G155" s="221">
        <f>'[6]Rev_SP-12me'!AW174</f>
        <v>0</v>
      </c>
      <c r="H155" s="17"/>
      <c r="I155" s="216">
        <f t="shared" si="11"/>
        <v>0</v>
      </c>
      <c r="J155" s="221">
        <v>0</v>
      </c>
      <c r="K155" s="221">
        <v>0</v>
      </c>
      <c r="L155" s="221">
        <v>0</v>
      </c>
      <c r="M155" s="17"/>
      <c r="N155" s="252">
        <f t="shared" si="13"/>
        <v>0</v>
      </c>
      <c r="O155" s="202"/>
    </row>
    <row r="156" spans="2:15" x14ac:dyDescent="0.25">
      <c r="B156" s="220" t="s">
        <v>1057</v>
      </c>
      <c r="C156" s="16"/>
      <c r="D156" s="217">
        <f>'[6]Rev_SP-12me'!AQ175</f>
        <v>2.2173825498064343</v>
      </c>
      <c r="E156" s="217">
        <f>'[6]Rev_SP-12me'!AT175</f>
        <v>0</v>
      </c>
      <c r="F156" s="217">
        <f>'[6]Rev_SP-12me'!AU175</f>
        <v>1.132437345284153</v>
      </c>
      <c r="G156" s="217">
        <f>'[6]Rev_SP-12me'!AW175</f>
        <v>0</v>
      </c>
      <c r="H156" s="17"/>
      <c r="I156" s="216">
        <f t="shared" si="11"/>
        <v>1.132437345284153</v>
      </c>
      <c r="J156" s="217">
        <v>0</v>
      </c>
      <c r="K156" s="217">
        <v>1.132437345284153</v>
      </c>
      <c r="L156" s="217">
        <v>0</v>
      </c>
      <c r="M156" s="17"/>
      <c r="N156" s="252">
        <f t="shared" si="13"/>
        <v>1.132437345284153</v>
      </c>
      <c r="O156" s="202">
        <f>N156*10/D156</f>
        <v>5.1070905441328049</v>
      </c>
    </row>
    <row r="157" spans="2:15" ht="14.5" x14ac:dyDescent="0.25">
      <c r="B157" s="224" t="s">
        <v>1051</v>
      </c>
      <c r="C157" s="16"/>
      <c r="D157" s="221">
        <f>'[6]Rev_SP-12me'!AQ176</f>
        <v>0.90569485257378868</v>
      </c>
      <c r="E157" s="221">
        <f>'[6]Rev_SP-12me'!AT176</f>
        <v>0</v>
      </c>
      <c r="F157" s="221">
        <f>'[6]Rev_SP-12me'!AU176</f>
        <v>0.45284742628689434</v>
      </c>
      <c r="G157" s="221">
        <f>'[6]Rev_SP-12me'!AW176</f>
        <v>0</v>
      </c>
      <c r="H157" s="17"/>
      <c r="I157" s="216">
        <f t="shared" si="11"/>
        <v>0.45284742628689434</v>
      </c>
      <c r="J157" s="221">
        <v>0</v>
      </c>
      <c r="K157" s="221">
        <v>0.45284742628689434</v>
      </c>
      <c r="L157" s="221">
        <v>0</v>
      </c>
      <c r="M157" s="17"/>
      <c r="N157" s="252">
        <f t="shared" si="13"/>
        <v>0.45284742628689434</v>
      </c>
      <c r="O157" s="202">
        <f>N157*10/D157</f>
        <v>5</v>
      </c>
    </row>
    <row r="158" spans="2:15" ht="14.5" x14ac:dyDescent="0.25">
      <c r="B158" s="224" t="s">
        <v>1052</v>
      </c>
      <c r="C158" s="16"/>
      <c r="D158" s="221">
        <f>'[6]Rev_SP-12me'!AQ177</f>
        <v>0.3856631288818656</v>
      </c>
      <c r="E158" s="221">
        <f>'[6]Rev_SP-12me'!AT177</f>
        <v>0</v>
      </c>
      <c r="F158" s="221">
        <f>'[6]Rev_SP-12me'!AU177</f>
        <v>0.23139787732911934</v>
      </c>
      <c r="G158" s="221">
        <f>'[6]Rev_SP-12me'!AW177</f>
        <v>0</v>
      </c>
      <c r="H158" s="17"/>
      <c r="I158" s="216">
        <f t="shared" si="11"/>
        <v>0.23139787732911934</v>
      </c>
      <c r="J158" s="221">
        <v>0</v>
      </c>
      <c r="K158" s="221">
        <v>0.23139787732911934</v>
      </c>
      <c r="L158" s="221">
        <v>0</v>
      </c>
      <c r="M158" s="17"/>
      <c r="N158" s="252">
        <f t="shared" si="13"/>
        <v>0.23139787732911934</v>
      </c>
      <c r="O158" s="202">
        <f>N158*10/D158</f>
        <v>5.9999999999999991</v>
      </c>
    </row>
    <row r="159" spans="2:15" ht="14.5" x14ac:dyDescent="0.25">
      <c r="B159" s="224" t="s">
        <v>1053</v>
      </c>
      <c r="C159" s="16"/>
      <c r="D159" s="221">
        <f>'[6]Rev_SP-12me'!AQ178</f>
        <v>0.38891107163913646</v>
      </c>
      <c r="E159" s="221">
        <f>'[6]Rev_SP-12me'!AT178</f>
        <v>0</v>
      </c>
      <c r="F159" s="221">
        <f>'[6]Rev_SP-12me'!AU178</f>
        <v>0.2333466429834819</v>
      </c>
      <c r="G159" s="221">
        <f>'[6]Rev_SP-12me'!AW178</f>
        <v>0</v>
      </c>
      <c r="H159" s="17"/>
      <c r="I159" s="216">
        <f t="shared" si="11"/>
        <v>0.2333466429834819</v>
      </c>
      <c r="J159" s="221">
        <v>0</v>
      </c>
      <c r="K159" s="221">
        <v>0.2333466429834819</v>
      </c>
      <c r="L159" s="221">
        <v>0</v>
      </c>
      <c r="M159" s="17"/>
      <c r="N159" s="252">
        <f t="shared" si="13"/>
        <v>0.2333466429834819</v>
      </c>
      <c r="O159" s="202">
        <f>N159*10/D159</f>
        <v>6</v>
      </c>
    </row>
    <row r="160" spans="2:15" ht="14.5" x14ac:dyDescent="0.25">
      <c r="B160" s="224" t="s">
        <v>1054</v>
      </c>
      <c r="C160" s="16"/>
      <c r="D160" s="221">
        <f>'[6]Rev_SP-12me'!AQ179</f>
        <v>0.53711349671164388</v>
      </c>
      <c r="E160" s="221">
        <f>'[6]Rev_SP-12me'!AT179</f>
        <v>0</v>
      </c>
      <c r="F160" s="221">
        <f>'[6]Rev_SP-12me'!AU179</f>
        <v>0.21484539868465755</v>
      </c>
      <c r="G160" s="221">
        <f>'[6]Rev_SP-12me'!AW179</f>
        <v>0</v>
      </c>
      <c r="H160" s="17"/>
      <c r="I160" s="216">
        <f t="shared" si="11"/>
        <v>0.21484539868465755</v>
      </c>
      <c r="J160" s="221">
        <v>0</v>
      </c>
      <c r="K160" s="221">
        <v>0.21484539868465755</v>
      </c>
      <c r="L160" s="221">
        <v>0</v>
      </c>
      <c r="M160" s="17"/>
      <c r="N160" s="252">
        <f t="shared" si="13"/>
        <v>0.21484539868465755</v>
      </c>
      <c r="O160" s="202">
        <f>N160*10/D160</f>
        <v>4</v>
      </c>
    </row>
    <row r="161" spans="2:15" x14ac:dyDescent="0.25">
      <c r="B161" s="220" t="s">
        <v>1058</v>
      </c>
      <c r="C161" s="16"/>
      <c r="D161" s="217">
        <f>'[6]Rev_SP-12me'!AQ180</f>
        <v>0</v>
      </c>
      <c r="E161" s="217">
        <f>'[6]Rev_SP-12me'!AT180</f>
        <v>0</v>
      </c>
      <c r="F161" s="217">
        <f>'[6]Rev_SP-12me'!AU180</f>
        <v>0</v>
      </c>
      <c r="G161" s="217">
        <f>'[6]Rev_SP-12me'!AW180</f>
        <v>0</v>
      </c>
      <c r="H161" s="17"/>
      <c r="I161" s="216">
        <f t="shared" si="11"/>
        <v>0</v>
      </c>
      <c r="J161" s="217">
        <v>0</v>
      </c>
      <c r="K161" s="217">
        <v>0</v>
      </c>
      <c r="L161" s="217">
        <v>0</v>
      </c>
      <c r="M161" s="17"/>
      <c r="N161" s="252">
        <f t="shared" si="13"/>
        <v>0</v>
      </c>
      <c r="O161" s="202"/>
    </row>
    <row r="162" spans="2:15" ht="14.5" x14ac:dyDescent="0.25">
      <c r="B162" s="228" t="s">
        <v>1051</v>
      </c>
      <c r="C162" s="16"/>
      <c r="D162" s="221">
        <f>'[6]Rev_SP-12me'!AQ181</f>
        <v>0</v>
      </c>
      <c r="E162" s="221">
        <f>'[6]Rev_SP-12me'!AT181</f>
        <v>0</v>
      </c>
      <c r="F162" s="221">
        <f>'[6]Rev_SP-12me'!AU181</f>
        <v>0</v>
      </c>
      <c r="G162" s="221">
        <f>'[6]Rev_SP-12me'!AW181</f>
        <v>0</v>
      </c>
      <c r="H162" s="17"/>
      <c r="I162" s="216">
        <f t="shared" si="11"/>
        <v>0</v>
      </c>
      <c r="J162" s="221">
        <v>0</v>
      </c>
      <c r="K162" s="221">
        <v>0</v>
      </c>
      <c r="L162" s="221">
        <v>0</v>
      </c>
      <c r="M162" s="17"/>
      <c r="N162" s="252">
        <f t="shared" si="13"/>
        <v>0</v>
      </c>
      <c r="O162" s="202"/>
    </row>
    <row r="163" spans="2:15" ht="14.5" x14ac:dyDescent="0.25">
      <c r="B163" s="228" t="s">
        <v>1052</v>
      </c>
      <c r="C163" s="16"/>
      <c r="D163" s="221">
        <f>'[6]Rev_SP-12me'!AQ182</f>
        <v>0</v>
      </c>
      <c r="E163" s="221">
        <f>'[6]Rev_SP-12me'!AT182</f>
        <v>0</v>
      </c>
      <c r="F163" s="221">
        <f>'[6]Rev_SP-12me'!AU182</f>
        <v>0</v>
      </c>
      <c r="G163" s="221">
        <f>'[6]Rev_SP-12me'!AW182</f>
        <v>0</v>
      </c>
      <c r="H163" s="17"/>
      <c r="I163" s="216">
        <f t="shared" si="11"/>
        <v>0</v>
      </c>
      <c r="J163" s="221">
        <v>0</v>
      </c>
      <c r="K163" s="221">
        <v>0</v>
      </c>
      <c r="L163" s="221">
        <v>0</v>
      </c>
      <c r="M163" s="17"/>
      <c r="N163" s="252">
        <f t="shared" si="13"/>
        <v>0</v>
      </c>
      <c r="O163" s="202"/>
    </row>
    <row r="164" spans="2:15" ht="14.5" x14ac:dyDescent="0.25">
      <c r="B164" s="228" t="s">
        <v>1053</v>
      </c>
      <c r="C164" s="16"/>
      <c r="D164" s="221">
        <f>'[6]Rev_SP-12me'!AQ183</f>
        <v>0</v>
      </c>
      <c r="E164" s="221">
        <f>'[6]Rev_SP-12me'!AT183</f>
        <v>0</v>
      </c>
      <c r="F164" s="221">
        <f>'[6]Rev_SP-12me'!AU183</f>
        <v>0</v>
      </c>
      <c r="G164" s="221">
        <f>'[6]Rev_SP-12me'!AW183</f>
        <v>0</v>
      </c>
      <c r="H164" s="17"/>
      <c r="I164" s="216">
        <f t="shared" si="11"/>
        <v>0</v>
      </c>
      <c r="J164" s="221">
        <v>0</v>
      </c>
      <c r="K164" s="221">
        <v>0</v>
      </c>
      <c r="L164" s="221">
        <v>0</v>
      </c>
      <c r="M164" s="17"/>
      <c r="N164" s="252">
        <f t="shared" si="13"/>
        <v>0</v>
      </c>
      <c r="O164" s="202"/>
    </row>
    <row r="165" spans="2:15" ht="14.5" x14ac:dyDescent="0.25">
      <c r="B165" s="228" t="s">
        <v>1054</v>
      </c>
      <c r="C165" s="16"/>
      <c r="D165" s="221">
        <f>'[6]Rev_SP-12me'!AQ184</f>
        <v>0</v>
      </c>
      <c r="E165" s="221">
        <f>'[6]Rev_SP-12me'!AT184</f>
        <v>0</v>
      </c>
      <c r="F165" s="221">
        <f>'[6]Rev_SP-12me'!AU184</f>
        <v>0</v>
      </c>
      <c r="G165" s="221">
        <f>'[6]Rev_SP-12me'!AW184</f>
        <v>0</v>
      </c>
      <c r="H165" s="17"/>
      <c r="I165" s="216">
        <f t="shared" si="11"/>
        <v>0</v>
      </c>
      <c r="J165" s="221">
        <v>0</v>
      </c>
      <c r="K165" s="221">
        <v>0</v>
      </c>
      <c r="L165" s="221">
        <v>0</v>
      </c>
      <c r="M165" s="17"/>
      <c r="N165" s="252">
        <f t="shared" si="13"/>
        <v>0</v>
      </c>
      <c r="O165" s="202"/>
    </row>
    <row r="166" spans="2:15" x14ac:dyDescent="0.25">
      <c r="B166" s="220" t="s">
        <v>1079</v>
      </c>
      <c r="C166" s="16"/>
      <c r="D166" s="217">
        <f>'[6]Rev_SP-12me'!AQ185</f>
        <v>53.994506868221841</v>
      </c>
      <c r="E166" s="217">
        <f>'[6]Rev_SP-12me'!AT185</f>
        <v>7.5473342220774233</v>
      </c>
      <c r="F166" s="217">
        <f>'[6]Rev_SP-12me'!AU185</f>
        <v>34.016539326979753</v>
      </c>
      <c r="G166" s="217">
        <f>'[6]Rev_SP-12me'!AW185</f>
        <v>8.228613106084226E-2</v>
      </c>
      <c r="H166" s="17"/>
      <c r="I166" s="216">
        <f t="shared" si="11"/>
        <v>41.646159680118018</v>
      </c>
      <c r="J166" s="217">
        <v>7.5473342220774233</v>
      </c>
      <c r="K166" s="217">
        <v>34.016539326979753</v>
      </c>
      <c r="L166" s="217">
        <v>8.2286131060842288E-2</v>
      </c>
      <c r="M166" s="17"/>
      <c r="N166" s="252">
        <f t="shared" si="13"/>
        <v>41.646159680118018</v>
      </c>
      <c r="O166" s="202">
        <f>N166*10/D166</f>
        <v>7.7130363986394013</v>
      </c>
    </row>
    <row r="167" spans="2:15" x14ac:dyDescent="0.25">
      <c r="B167" s="236" t="s">
        <v>1060</v>
      </c>
      <c r="C167" s="16"/>
      <c r="D167" s="233">
        <f>'[6]Rev_SP-12me'!AQ186</f>
        <v>53.994506868221841</v>
      </c>
      <c r="E167" s="233">
        <f>'[6]Rev_SP-12me'!AT186</f>
        <v>7.5473342220774233</v>
      </c>
      <c r="F167" s="233">
        <f>'[6]Rev_SP-12me'!AU186</f>
        <v>34.016539326979753</v>
      </c>
      <c r="G167" s="233">
        <f>'[6]Rev_SP-12me'!AW186</f>
        <v>8.228613106084226E-2</v>
      </c>
      <c r="H167" s="17"/>
      <c r="I167" s="216">
        <f t="shared" si="11"/>
        <v>41.646159680118018</v>
      </c>
      <c r="J167" s="233">
        <v>7.5473342220774233</v>
      </c>
      <c r="K167" s="233">
        <v>34.016539326979753</v>
      </c>
      <c r="L167" s="233">
        <v>8.2286131060842288E-2</v>
      </c>
      <c r="M167" s="17"/>
      <c r="N167" s="252">
        <f t="shared" si="13"/>
        <v>41.646159680118018</v>
      </c>
      <c r="O167" s="202">
        <f>N167*10/D167</f>
        <v>7.7130363986394013</v>
      </c>
    </row>
    <row r="168" spans="2:15" x14ac:dyDescent="0.25">
      <c r="B168" s="235" t="s">
        <v>1080</v>
      </c>
      <c r="C168" s="16"/>
      <c r="D168" s="217">
        <f>'[6]Rev_SP-12me'!AQ191</f>
        <v>266.62549313177811</v>
      </c>
      <c r="E168" s="217">
        <f>'[6]Rev_SP-12me'!AT191</f>
        <v>0</v>
      </c>
      <c r="F168" s="217">
        <f>'[6]Rev_SP-12me'!AU191</f>
        <v>162.64155081038464</v>
      </c>
      <c r="G168" s="217">
        <f>'[6]Rev_SP-12me'!AW191</f>
        <v>5.6301037041628935E-2</v>
      </c>
      <c r="H168" s="17"/>
      <c r="I168" s="216">
        <f t="shared" si="11"/>
        <v>162.69785184742628</v>
      </c>
      <c r="J168" s="217">
        <v>0</v>
      </c>
      <c r="K168" s="217">
        <v>162.64155081038464</v>
      </c>
      <c r="L168" s="217">
        <v>5.6301037041628935E-2</v>
      </c>
      <c r="M168" s="17"/>
      <c r="N168" s="252">
        <f t="shared" si="13"/>
        <v>162.69785184742628</v>
      </c>
      <c r="O168" s="202">
        <f>N168*10/D168</f>
        <v>6.1021116149240013</v>
      </c>
    </row>
    <row r="169" spans="2:15" x14ac:dyDescent="0.25">
      <c r="B169" s="224" t="s">
        <v>1081</v>
      </c>
      <c r="C169" s="16"/>
      <c r="D169" s="233">
        <f>'[6]Rev_SP-12me'!AQ192</f>
        <v>266.62549313177811</v>
      </c>
      <c r="E169" s="233">
        <f>'[6]Rev_SP-12me'!AT192</f>
        <v>0</v>
      </c>
      <c r="F169" s="233">
        <f>'[6]Rev_SP-12me'!AU192</f>
        <v>162.64155081038464</v>
      </c>
      <c r="G169" s="233">
        <f>'[6]Rev_SP-12me'!AW192</f>
        <v>5.6301037041628935E-2</v>
      </c>
      <c r="H169" s="17"/>
      <c r="I169" s="216">
        <f t="shared" si="11"/>
        <v>162.69785184742628</v>
      </c>
      <c r="J169" s="233">
        <v>0</v>
      </c>
      <c r="K169" s="233">
        <v>162.64155081038464</v>
      </c>
      <c r="L169" s="233">
        <v>5.6301037041628935E-2</v>
      </c>
      <c r="M169" s="17"/>
      <c r="N169" s="252">
        <f t="shared" si="13"/>
        <v>162.69785184742628</v>
      </c>
      <c r="O169" s="202">
        <f>N169*10/D169</f>
        <v>6.1021116149240013</v>
      </c>
    </row>
    <row r="170" spans="2:15" x14ac:dyDescent="0.25">
      <c r="B170" s="214" t="s">
        <v>1082</v>
      </c>
      <c r="C170" s="16"/>
      <c r="D170" s="217">
        <f>'[6]Rev_SP-12me'!AQ193</f>
        <v>0</v>
      </c>
      <c r="E170" s="217">
        <f>'[6]Rev_SP-12me'!AT193</f>
        <v>0</v>
      </c>
      <c r="F170" s="217">
        <f>'[6]Rev_SP-12me'!AU193</f>
        <v>0</v>
      </c>
      <c r="G170" s="217">
        <f>'[6]Rev_SP-12me'!AW193</f>
        <v>0</v>
      </c>
      <c r="H170" s="17"/>
      <c r="I170" s="216">
        <f t="shared" si="11"/>
        <v>0</v>
      </c>
      <c r="J170" s="217">
        <v>0</v>
      </c>
      <c r="K170" s="217">
        <v>0</v>
      </c>
      <c r="L170" s="217">
        <v>0</v>
      </c>
      <c r="M170" s="17"/>
      <c r="N170" s="252">
        <f t="shared" si="13"/>
        <v>0</v>
      </c>
      <c r="O170" s="202"/>
    </row>
    <row r="171" spans="2:15" x14ac:dyDescent="0.25">
      <c r="B171" s="220" t="s">
        <v>1063</v>
      </c>
      <c r="C171" s="16"/>
      <c r="D171" s="217">
        <f>'[6]Rev_SP-12me'!AQ187</f>
        <v>0</v>
      </c>
      <c r="E171" s="217">
        <f>'[6]Rev_SP-12me'!AT187</f>
        <v>0</v>
      </c>
      <c r="F171" s="217">
        <f>'[6]Rev_SP-12me'!AU187</f>
        <v>0</v>
      </c>
      <c r="G171" s="217">
        <f>'[6]Rev_SP-12me'!AW187</f>
        <v>0</v>
      </c>
      <c r="H171" s="17"/>
      <c r="I171" s="216">
        <f t="shared" si="11"/>
        <v>0</v>
      </c>
      <c r="J171" s="217">
        <v>0</v>
      </c>
      <c r="K171" s="217">
        <v>0</v>
      </c>
      <c r="L171" s="217">
        <v>0</v>
      </c>
      <c r="M171" s="17"/>
      <c r="N171" s="252">
        <f t="shared" si="13"/>
        <v>0</v>
      </c>
      <c r="O171" s="202"/>
    </row>
    <row r="172" spans="2:15" x14ac:dyDescent="0.25">
      <c r="B172" s="220" t="s">
        <v>1064</v>
      </c>
      <c r="C172" s="16"/>
      <c r="D172" s="217">
        <f>'[6]Rev_SP-12me'!AQ188</f>
        <v>0</v>
      </c>
      <c r="E172" s="217">
        <f>'[6]Rev_SP-12me'!AT188</f>
        <v>0</v>
      </c>
      <c r="F172" s="217">
        <f>'[6]Rev_SP-12me'!AU188</f>
        <v>0</v>
      </c>
      <c r="G172" s="217">
        <f>'[6]Rev_SP-12me'!AW188</f>
        <v>0</v>
      </c>
      <c r="H172" s="17"/>
      <c r="I172" s="216">
        <f t="shared" si="11"/>
        <v>0</v>
      </c>
      <c r="J172" s="217">
        <v>0</v>
      </c>
      <c r="K172" s="217">
        <v>0</v>
      </c>
      <c r="L172" s="217">
        <v>0</v>
      </c>
      <c r="M172" s="17"/>
      <c r="N172" s="252">
        <f t="shared" si="13"/>
        <v>0</v>
      </c>
      <c r="O172" s="202"/>
    </row>
    <row r="173" spans="2:15" x14ac:dyDescent="0.25">
      <c r="B173" s="220" t="s">
        <v>856</v>
      </c>
      <c r="C173" s="16"/>
      <c r="D173" s="217">
        <f>'[6]Rev_SP-12me'!AQ189</f>
        <v>150.12</v>
      </c>
      <c r="E173" s="217">
        <f>'[6]Rev_SP-12me'!AT189</f>
        <v>15.720468941382331</v>
      </c>
      <c r="F173" s="217">
        <f>'[6]Rev_SP-12me'!AU189</f>
        <v>109.58759999999999</v>
      </c>
      <c r="G173" s="217">
        <f>'[6]Rev_SP-12me'!AW189</f>
        <v>9.9070917670136413E-2</v>
      </c>
      <c r="H173" s="17"/>
      <c r="I173" s="216">
        <f t="shared" si="11"/>
        <v>125.40713985905246</v>
      </c>
      <c r="J173" s="217">
        <v>15.720468941382331</v>
      </c>
      <c r="K173" s="217">
        <v>109.58759999999999</v>
      </c>
      <c r="L173" s="217">
        <v>9.9070917670136385E-2</v>
      </c>
      <c r="M173" s="17"/>
      <c r="N173" s="252">
        <f t="shared" si="13"/>
        <v>125.40713985905246</v>
      </c>
      <c r="O173" s="202">
        <f>N173*10/D173</f>
        <v>8.3537929562385074</v>
      </c>
    </row>
    <row r="174" spans="2:15" x14ac:dyDescent="0.25">
      <c r="B174" s="220" t="s">
        <v>1065</v>
      </c>
      <c r="C174" s="16"/>
      <c r="D174" s="217">
        <f>'[6]Rev_SP-12me'!AQ190</f>
        <v>44.460000000000008</v>
      </c>
      <c r="E174" s="217">
        <f>'[6]Rev_SP-12me'!AT190</f>
        <v>11.476009661031066</v>
      </c>
      <c r="F174" s="217">
        <f>'[6]Rev_SP-12me'!AU190</f>
        <v>48.906000000000006</v>
      </c>
      <c r="G174" s="217">
        <f>'[6]Rev_SP-12me'!AW190</f>
        <v>3.613333333333333E-2</v>
      </c>
      <c r="H174" s="17"/>
      <c r="I174" s="216">
        <f t="shared" si="11"/>
        <v>60.418142994364402</v>
      </c>
      <c r="J174" s="217">
        <v>11.476009661031066</v>
      </c>
      <c r="K174" s="217">
        <v>48.906000000000006</v>
      </c>
      <c r="L174" s="217">
        <v>3.6133333333333337E-2</v>
      </c>
      <c r="M174" s="17"/>
      <c r="N174" s="252">
        <f t="shared" si="13"/>
        <v>60.418142994364402</v>
      </c>
      <c r="O174" s="202">
        <f>N174*10/D174</f>
        <v>13.589325909663607</v>
      </c>
    </row>
    <row r="175" spans="2:15" x14ac:dyDescent="0.25">
      <c r="B175" s="214" t="s">
        <v>1083</v>
      </c>
      <c r="C175" s="16"/>
      <c r="D175" s="212">
        <f t="shared" ref="D175:I175" si="14">SUM(D130,D144,D149,D150,D156,D161,D166,D168,D170,D171,D172,D173,D174)</f>
        <v>8207.5166380803312</v>
      </c>
      <c r="E175" s="234">
        <f t="shared" si="14"/>
        <v>1000.695698380234</v>
      </c>
      <c r="F175" s="234">
        <f t="shared" si="14"/>
        <v>6016.0088885941677</v>
      </c>
      <c r="G175" s="234">
        <f t="shared" si="14"/>
        <v>2.7569237740370807</v>
      </c>
      <c r="H175" s="212">
        <f t="shared" si="14"/>
        <v>0</v>
      </c>
      <c r="I175" s="212">
        <f t="shared" si="14"/>
        <v>7019.4615107484387</v>
      </c>
      <c r="J175" s="234">
        <v>1000.695698380234</v>
      </c>
      <c r="K175" s="234">
        <v>6016.0088885941677</v>
      </c>
      <c r="L175" s="234">
        <v>2.7569237740370811</v>
      </c>
      <c r="M175" s="212"/>
      <c r="N175" s="252">
        <f t="shared" si="13"/>
        <v>7019.4615107484387</v>
      </c>
      <c r="O175" s="202">
        <f>N175*10/D175</f>
        <v>8.5524791727869491</v>
      </c>
    </row>
    <row r="176" spans="2:15" x14ac:dyDescent="0.25">
      <c r="B176" s="16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252">
        <f t="shared" si="13"/>
        <v>0</v>
      </c>
      <c r="O176" s="202"/>
    </row>
    <row r="177" spans="2:15" x14ac:dyDescent="0.25">
      <c r="B177" s="220" t="s">
        <v>1084</v>
      </c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252">
        <f t="shared" si="13"/>
        <v>0</v>
      </c>
      <c r="O177" s="202"/>
    </row>
    <row r="178" spans="2:15" x14ac:dyDescent="0.25">
      <c r="B178" s="220" t="s">
        <v>1069</v>
      </c>
      <c r="C178" s="16"/>
      <c r="D178" s="217">
        <f>'[6]Rev_SP-12me'!AQ208</f>
        <v>4759.9934395408836</v>
      </c>
      <c r="E178" s="217">
        <f>'[6]Rev_SP-12me'!AT208</f>
        <v>307.99015747417741</v>
      </c>
      <c r="F178" s="217">
        <f>'[6]Rev_SP-12me'!AU208</f>
        <v>3155.6111909043107</v>
      </c>
      <c r="G178" s="217">
        <f>'[6]Rev_SP-12me'!AW208</f>
        <v>0.30411085855889441</v>
      </c>
      <c r="H178" s="17"/>
      <c r="I178" s="216">
        <f t="shared" ref="I178:I219" si="15">SUM(E178:H178)</f>
        <v>3463.9054592370471</v>
      </c>
      <c r="J178" s="217">
        <v>307.99015747417741</v>
      </c>
      <c r="K178" s="217">
        <v>3155.6111909043107</v>
      </c>
      <c r="L178" s="217">
        <v>0.30411085855889441</v>
      </c>
      <c r="M178" s="17"/>
      <c r="N178" s="252">
        <f t="shared" si="13"/>
        <v>3463.9054592370471</v>
      </c>
      <c r="O178" s="202">
        <f>N178*10/D178</f>
        <v>7.277122338998752</v>
      </c>
    </row>
    <row r="179" spans="2:15" x14ac:dyDescent="0.25">
      <c r="B179" s="224" t="s">
        <v>1037</v>
      </c>
      <c r="C179" s="16"/>
      <c r="D179" s="233">
        <f>'[6]Rev_SP-12me'!AQ209</f>
        <v>2201.196987342485</v>
      </c>
      <c r="E179" s="233">
        <f>'[6]Rev_SP-12me'!AT209</f>
        <v>307.99015747417741</v>
      </c>
      <c r="F179" s="233">
        <f>'[6]Rev_SP-12me'!AU209</f>
        <v>1463.7959965827527</v>
      </c>
      <c r="G179" s="233">
        <f>'[6]Rev_SP-12me'!AW209</f>
        <v>0.30411085855889441</v>
      </c>
      <c r="H179" s="17"/>
      <c r="I179" s="216">
        <f t="shared" si="15"/>
        <v>1772.0902649154891</v>
      </c>
      <c r="J179" s="233">
        <v>307.99015747417741</v>
      </c>
      <c r="K179" s="233">
        <v>1463.7959965827527</v>
      </c>
      <c r="L179" s="233">
        <v>0.30411085855889441</v>
      </c>
      <c r="M179" s="17"/>
      <c r="N179" s="252">
        <f t="shared" si="13"/>
        <v>1772.0902649154891</v>
      </c>
      <c r="O179" s="202">
        <f>N179*10/D179</f>
        <v>8.0505755509639396</v>
      </c>
    </row>
    <row r="180" spans="2:15" ht="14.5" x14ac:dyDescent="0.25">
      <c r="B180" s="224" t="s">
        <v>1071</v>
      </c>
      <c r="C180" s="16"/>
      <c r="D180" s="221">
        <f>'[6]Rev_SP-12me'!AQ210</f>
        <v>0</v>
      </c>
      <c r="E180" s="221">
        <f>'[6]Rev_SP-12me'!AT210</f>
        <v>0</v>
      </c>
      <c r="F180" s="221">
        <f>'[6]Rev_SP-12me'!AU210</f>
        <v>0</v>
      </c>
      <c r="G180" s="221">
        <f>'[6]Rev_SP-12me'!AW210</f>
        <v>0</v>
      </c>
      <c r="H180" s="17"/>
      <c r="I180" s="216">
        <f t="shared" si="15"/>
        <v>0</v>
      </c>
      <c r="J180" s="221">
        <v>0</v>
      </c>
      <c r="K180" s="221">
        <v>0</v>
      </c>
      <c r="L180" s="221">
        <v>0</v>
      </c>
      <c r="M180" s="17"/>
      <c r="N180" s="252">
        <f t="shared" si="13"/>
        <v>0</v>
      </c>
      <c r="O180" s="202"/>
    </row>
    <row r="181" spans="2:15" ht="14.5" x14ac:dyDescent="0.25">
      <c r="B181" s="224" t="s">
        <v>1072</v>
      </c>
      <c r="C181" s="16"/>
      <c r="D181" s="221">
        <f>'[6]Rev_SP-12me'!AQ211</f>
        <v>0</v>
      </c>
      <c r="E181" s="221">
        <f>'[6]Rev_SP-12me'!AT211</f>
        <v>0</v>
      </c>
      <c r="F181" s="221">
        <f>'[6]Rev_SP-12me'!AU211</f>
        <v>0</v>
      </c>
      <c r="G181" s="221">
        <f>'[6]Rev_SP-12me'!AW211</f>
        <v>0</v>
      </c>
      <c r="H181" s="17"/>
      <c r="I181" s="216">
        <f t="shared" si="15"/>
        <v>0</v>
      </c>
      <c r="J181" s="221">
        <v>0</v>
      </c>
      <c r="K181" s="221">
        <v>0</v>
      </c>
      <c r="L181" s="221">
        <v>0</v>
      </c>
      <c r="M181" s="17"/>
      <c r="N181" s="252">
        <f t="shared" si="13"/>
        <v>0</v>
      </c>
      <c r="O181" s="202"/>
    </row>
    <row r="182" spans="2:15" ht="14.5" x14ac:dyDescent="0.25">
      <c r="B182" s="224" t="s">
        <v>1073</v>
      </c>
      <c r="C182" s="16"/>
      <c r="D182" s="221">
        <f>'[6]Rev_SP-12me'!AQ212</f>
        <v>0</v>
      </c>
      <c r="E182" s="221">
        <f>'[6]Rev_SP-12me'!AT212</f>
        <v>0</v>
      </c>
      <c r="F182" s="221">
        <f>'[6]Rev_SP-12me'!AU212</f>
        <v>0</v>
      </c>
      <c r="G182" s="221">
        <f>'[6]Rev_SP-12me'!AW212</f>
        <v>0</v>
      </c>
      <c r="H182" s="17"/>
      <c r="I182" s="216">
        <f t="shared" si="15"/>
        <v>0</v>
      </c>
      <c r="J182" s="221">
        <v>0</v>
      </c>
      <c r="K182" s="221">
        <v>0</v>
      </c>
      <c r="L182" s="221">
        <v>0</v>
      </c>
      <c r="M182" s="17"/>
      <c r="N182" s="252">
        <f t="shared" si="13"/>
        <v>0</v>
      </c>
      <c r="O182" s="202"/>
    </row>
    <row r="183" spans="2:15" ht="14.5" x14ac:dyDescent="0.25">
      <c r="B183" s="228" t="s">
        <v>1052</v>
      </c>
      <c r="C183" s="16"/>
      <c r="D183" s="221">
        <f>'[6]Rev_SP-12me'!AQ213</f>
        <v>648.11135665372967</v>
      </c>
      <c r="E183" s="221">
        <f>'[6]Rev_SP-12me'!AT213</f>
        <v>0</v>
      </c>
      <c r="F183" s="221">
        <f>'[6]Rev_SP-12me'!AU213</f>
        <v>495.8051878401032</v>
      </c>
      <c r="G183" s="221">
        <f>'[6]Rev_SP-12me'!AW213</f>
        <v>0</v>
      </c>
      <c r="H183" s="17"/>
      <c r="I183" s="216">
        <f t="shared" si="15"/>
        <v>495.8051878401032</v>
      </c>
      <c r="J183" s="221">
        <v>0</v>
      </c>
      <c r="K183" s="221">
        <v>495.8051878401032</v>
      </c>
      <c r="L183" s="221">
        <v>0</v>
      </c>
      <c r="M183" s="17"/>
      <c r="N183" s="252">
        <f t="shared" si="13"/>
        <v>495.8051878401032</v>
      </c>
      <c r="O183" s="202">
        <f t="shared" ref="O183:O196" si="16">N183*10/D183</f>
        <v>7.6499999999999995</v>
      </c>
    </row>
    <row r="184" spans="2:15" ht="14.5" x14ac:dyDescent="0.25">
      <c r="B184" s="228" t="s">
        <v>1053</v>
      </c>
      <c r="C184" s="16"/>
      <c r="D184" s="221">
        <f>'[6]Rev_SP-12me'!AQ214</f>
        <v>582.36463749358666</v>
      </c>
      <c r="E184" s="221">
        <f>'[6]Rev_SP-12me'!AT214</f>
        <v>0</v>
      </c>
      <c r="F184" s="221">
        <f>'[6]Rev_SP-12me'!AU214</f>
        <v>445.50894768259377</v>
      </c>
      <c r="G184" s="221">
        <f>'[6]Rev_SP-12me'!AW214</f>
        <v>0</v>
      </c>
      <c r="H184" s="17"/>
      <c r="I184" s="216">
        <f t="shared" si="15"/>
        <v>445.50894768259377</v>
      </c>
      <c r="J184" s="221">
        <v>0</v>
      </c>
      <c r="K184" s="221">
        <v>445.50894768259377</v>
      </c>
      <c r="L184" s="221">
        <v>0</v>
      </c>
      <c r="M184" s="17"/>
      <c r="N184" s="252">
        <f t="shared" si="13"/>
        <v>445.50894768259377</v>
      </c>
      <c r="O184" s="202">
        <f t="shared" si="16"/>
        <v>7.6499999999999995</v>
      </c>
    </row>
    <row r="185" spans="2:15" ht="14.5" x14ac:dyDescent="0.25">
      <c r="B185" s="228" t="s">
        <v>1054</v>
      </c>
      <c r="C185" s="16"/>
      <c r="D185" s="221">
        <f>'[6]Rev_SP-12me'!AQ215</f>
        <v>1328.3204580510819</v>
      </c>
      <c r="E185" s="221">
        <f>'[6]Rev_SP-12me'!AT215</f>
        <v>0</v>
      </c>
      <c r="F185" s="221">
        <f>'[6]Rev_SP-12me'!AU215</f>
        <v>750.50105879886132</v>
      </c>
      <c r="G185" s="221">
        <f>'[6]Rev_SP-12me'!AW215</f>
        <v>0</v>
      </c>
      <c r="H185" s="17"/>
      <c r="I185" s="216">
        <f t="shared" si="15"/>
        <v>750.50105879886132</v>
      </c>
      <c r="J185" s="221">
        <v>0</v>
      </c>
      <c r="K185" s="221">
        <v>750.50105879886132</v>
      </c>
      <c r="L185" s="221">
        <v>0</v>
      </c>
      <c r="M185" s="17"/>
      <c r="N185" s="252">
        <f t="shared" si="13"/>
        <v>750.50105879886132</v>
      </c>
      <c r="O185" s="202">
        <f t="shared" si="16"/>
        <v>5.65</v>
      </c>
    </row>
    <row r="186" spans="2:15" x14ac:dyDescent="0.25">
      <c r="B186" s="220" t="s">
        <v>1050</v>
      </c>
      <c r="C186" s="16"/>
      <c r="D186" s="217">
        <f>'[6]Rev_SP-12me'!AQ217</f>
        <v>1380.8834753176384</v>
      </c>
      <c r="E186" s="217">
        <f>'[6]Rev_SP-12me'!AT217</f>
        <v>68.821501711483023</v>
      </c>
      <c r="F186" s="217">
        <f>'[6]Rev_SP-12me'!AU217</f>
        <v>919.03465015658094</v>
      </c>
      <c r="G186" s="217">
        <f>'[6]Rev_SP-12me'!AW217</f>
        <v>0</v>
      </c>
      <c r="H186" s="17"/>
      <c r="I186" s="216">
        <f t="shared" si="15"/>
        <v>987.85615186806399</v>
      </c>
      <c r="J186" s="217">
        <v>68.821501711483023</v>
      </c>
      <c r="K186" s="217">
        <v>919.03465015658094</v>
      </c>
      <c r="L186" s="217">
        <v>0</v>
      </c>
      <c r="M186" s="17"/>
      <c r="N186" s="252">
        <f t="shared" si="13"/>
        <v>987.85615186806399</v>
      </c>
      <c r="O186" s="202">
        <f t="shared" si="16"/>
        <v>7.1537980541104806</v>
      </c>
    </row>
    <row r="187" spans="2:15" ht="14.5" x14ac:dyDescent="0.25">
      <c r="B187" s="224" t="s">
        <v>1051</v>
      </c>
      <c r="C187" s="16"/>
      <c r="D187" s="250">
        <f>'[6]Rev_SP-12me'!AQ218</f>
        <v>468.05854384786551</v>
      </c>
      <c r="E187" s="231">
        <f>'[6]Rev_SP-12me'!AT218</f>
        <v>68.821501711483023</v>
      </c>
      <c r="F187" s="231">
        <f>'[6]Rev_SP-12me'!AU218</f>
        <v>311.25893165883059</v>
      </c>
      <c r="G187" s="231">
        <f>'[6]Rev_SP-12me'!AW218</f>
        <v>0</v>
      </c>
      <c r="H187" s="17"/>
      <c r="I187" s="216">
        <f t="shared" si="15"/>
        <v>380.08043337031359</v>
      </c>
      <c r="J187" s="231">
        <v>68.821501711483023</v>
      </c>
      <c r="K187" s="231">
        <v>311.25893165883059</v>
      </c>
      <c r="L187" s="231">
        <v>0</v>
      </c>
      <c r="M187" s="17"/>
      <c r="N187" s="252">
        <f t="shared" si="13"/>
        <v>380.08043337031359</v>
      </c>
      <c r="O187" s="202">
        <f t="shared" si="16"/>
        <v>8.1203609754819954</v>
      </c>
    </row>
    <row r="188" spans="2:15" ht="14.5" x14ac:dyDescent="0.25">
      <c r="B188" s="224" t="s">
        <v>1052</v>
      </c>
      <c r="C188" s="16"/>
      <c r="D188" s="250">
        <f>'[6]Rev_SP-12me'!AQ219</f>
        <v>228.71582691897555</v>
      </c>
      <c r="E188" s="227">
        <f>'[6]Rev_SP-12me'!AT219</f>
        <v>0</v>
      </c>
      <c r="F188" s="227">
        <f>'[6]Rev_SP-12me'!AU219</f>
        <v>174.96760759301631</v>
      </c>
      <c r="G188" s="227">
        <f>'[6]Rev_SP-12me'!AW219</f>
        <v>0</v>
      </c>
      <c r="H188" s="17"/>
      <c r="I188" s="216">
        <f t="shared" si="15"/>
        <v>174.96760759301631</v>
      </c>
      <c r="J188" s="227">
        <v>0</v>
      </c>
      <c r="K188" s="227">
        <v>174.96760759301631</v>
      </c>
      <c r="L188" s="227">
        <v>0</v>
      </c>
      <c r="M188" s="17"/>
      <c r="N188" s="252">
        <f t="shared" si="13"/>
        <v>174.96760759301631</v>
      </c>
      <c r="O188" s="202">
        <f t="shared" si="16"/>
        <v>7.65</v>
      </c>
    </row>
    <row r="189" spans="2:15" ht="14.5" x14ac:dyDescent="0.25">
      <c r="B189" s="224" t="s">
        <v>1053</v>
      </c>
      <c r="C189" s="16"/>
      <c r="D189" s="250">
        <f>'[6]Rev_SP-12me'!AQ220</f>
        <v>231.43233416766765</v>
      </c>
      <c r="E189" s="227">
        <f>'[6]Rev_SP-12me'!AT220</f>
        <v>0</v>
      </c>
      <c r="F189" s="227">
        <f>'[6]Rev_SP-12me'!AU220</f>
        <v>177.04573563826574</v>
      </c>
      <c r="G189" s="227">
        <f>'[6]Rev_SP-12me'!AW220</f>
        <v>0</v>
      </c>
      <c r="H189" s="17"/>
      <c r="I189" s="216">
        <f t="shared" si="15"/>
        <v>177.04573563826574</v>
      </c>
      <c r="J189" s="227">
        <v>0</v>
      </c>
      <c r="K189" s="227">
        <v>177.04573563826574</v>
      </c>
      <c r="L189" s="227">
        <v>0</v>
      </c>
      <c r="M189" s="17"/>
      <c r="N189" s="252">
        <f t="shared" si="13"/>
        <v>177.04573563826574</v>
      </c>
      <c r="O189" s="202">
        <f t="shared" si="16"/>
        <v>7.65</v>
      </c>
    </row>
    <row r="190" spans="2:15" ht="14.5" x14ac:dyDescent="0.25">
      <c r="B190" s="224" t="s">
        <v>1054</v>
      </c>
      <c r="C190" s="16"/>
      <c r="D190" s="250">
        <f>'[6]Rev_SP-12me'!AQ221</f>
        <v>452.67677038312968</v>
      </c>
      <c r="E190" s="227">
        <f>'[6]Rev_SP-12me'!AT221</f>
        <v>0</v>
      </c>
      <c r="F190" s="227">
        <f>'[6]Rev_SP-12me'!AU221</f>
        <v>255.76237526646827</v>
      </c>
      <c r="G190" s="227">
        <f>'[6]Rev_SP-12me'!AW221</f>
        <v>0</v>
      </c>
      <c r="H190" s="17"/>
      <c r="I190" s="216">
        <f t="shared" si="15"/>
        <v>255.76237526646827</v>
      </c>
      <c r="J190" s="227">
        <v>0</v>
      </c>
      <c r="K190" s="227">
        <v>255.76237526646827</v>
      </c>
      <c r="L190" s="227">
        <v>0</v>
      </c>
      <c r="M190" s="17"/>
      <c r="N190" s="252">
        <f t="shared" si="13"/>
        <v>255.76237526646827</v>
      </c>
      <c r="O190" s="202">
        <f t="shared" si="16"/>
        <v>5.65</v>
      </c>
    </row>
    <row r="191" spans="2:15" x14ac:dyDescent="0.25">
      <c r="B191" s="220" t="s">
        <v>1085</v>
      </c>
      <c r="C191" s="16"/>
      <c r="D191" s="217">
        <f>'[6]Rev_SP-12me'!AQ216</f>
        <v>181.20650000000001</v>
      </c>
      <c r="E191" s="217">
        <f>'[6]Rev_SP-12me'!AT216</f>
        <v>30.757039812646372</v>
      </c>
      <c r="F191" s="217">
        <f>'[6]Rev_SP-12me'!AU216</f>
        <v>120.50232250000002</v>
      </c>
      <c r="G191" s="217">
        <f>'[6]Rev_SP-12me'!AW216</f>
        <v>1.2E-2</v>
      </c>
      <c r="H191" s="17"/>
      <c r="I191" s="216">
        <f t="shared" si="15"/>
        <v>151.2713623126464</v>
      </c>
      <c r="J191" s="217">
        <v>30.757039812646372</v>
      </c>
      <c r="K191" s="217">
        <v>120.50232250000002</v>
      </c>
      <c r="L191" s="217">
        <v>1.2E-2</v>
      </c>
      <c r="M191" s="17"/>
      <c r="N191" s="252">
        <f t="shared" si="13"/>
        <v>151.2713623126464</v>
      </c>
      <c r="O191" s="202">
        <f t="shared" si="16"/>
        <v>8.3480097188923352</v>
      </c>
    </row>
    <row r="192" spans="2:15" x14ac:dyDescent="0.25">
      <c r="B192" s="220" t="s">
        <v>1086</v>
      </c>
      <c r="C192" s="16"/>
      <c r="D192" s="217">
        <f>'[6]Rev_SP-12me'!AQ222</f>
        <v>61.375492684111791</v>
      </c>
      <c r="E192" s="217">
        <f>'[6]Rev_SP-12me'!AT222</f>
        <v>9.1599595431055345</v>
      </c>
      <c r="F192" s="217">
        <f>'[6]Rev_SP-12me'!AU222</f>
        <v>48.328961858250906</v>
      </c>
      <c r="G192" s="217">
        <f>'[6]Rev_SP-12me'!AW222</f>
        <v>2.7186609364397193E-2</v>
      </c>
      <c r="H192" s="17"/>
      <c r="I192" s="216">
        <f t="shared" si="15"/>
        <v>57.516108010720842</v>
      </c>
      <c r="J192" s="217">
        <v>9.1599595431055345</v>
      </c>
      <c r="K192" s="217">
        <v>48.328961858250906</v>
      </c>
      <c r="L192" s="217">
        <v>2.7186609364397193E-2</v>
      </c>
      <c r="M192" s="17"/>
      <c r="N192" s="252">
        <f t="shared" si="13"/>
        <v>57.516108010720842</v>
      </c>
      <c r="O192" s="202">
        <f t="shared" si="16"/>
        <v>9.3711847343931751</v>
      </c>
    </row>
    <row r="193" spans="2:15" ht="14.5" x14ac:dyDescent="0.25">
      <c r="B193" s="228" t="s">
        <v>1051</v>
      </c>
      <c r="C193" s="16"/>
      <c r="D193" s="221">
        <f>'[6]Rev_SP-12me'!AQ223</f>
        <v>28.64376012849015</v>
      </c>
      <c r="E193" s="221">
        <f>'[6]Rev_SP-12me'!AT223</f>
        <v>9.1599595431055345</v>
      </c>
      <c r="F193" s="221">
        <f>'[6]Rev_SP-12me'!AU223</f>
        <v>22.342132900222317</v>
      </c>
      <c r="G193" s="221">
        <f>'[6]Rev_SP-12me'!AW223</f>
        <v>2.7186609364397193E-2</v>
      </c>
      <c r="H193" s="17"/>
      <c r="I193" s="216">
        <f t="shared" si="15"/>
        <v>31.52927905269225</v>
      </c>
      <c r="J193" s="221">
        <v>9.1599595431055345</v>
      </c>
      <c r="K193" s="221">
        <v>22.342132900222317</v>
      </c>
      <c r="L193" s="221">
        <v>2.7186609364397193E-2</v>
      </c>
      <c r="M193" s="17"/>
      <c r="N193" s="252">
        <f t="shared" si="13"/>
        <v>31.52927905269225</v>
      </c>
      <c r="O193" s="202">
        <f t="shared" si="16"/>
        <v>11.007381332359383</v>
      </c>
    </row>
    <row r="194" spans="2:15" ht="14.5" x14ac:dyDescent="0.25">
      <c r="B194" s="228" t="s">
        <v>1052</v>
      </c>
      <c r="C194" s="16"/>
      <c r="D194" s="221">
        <f>'[6]Rev_SP-12me'!AQ224</f>
        <v>8.9354012777208744</v>
      </c>
      <c r="E194" s="221">
        <f>'[6]Rev_SP-12me'!AT224</f>
        <v>0</v>
      </c>
      <c r="F194" s="221">
        <f>'[6]Rev_SP-12me'!AU224</f>
        <v>7.86315312439437</v>
      </c>
      <c r="G194" s="221">
        <f>'[6]Rev_SP-12me'!AW224</f>
        <v>0</v>
      </c>
      <c r="H194" s="17"/>
      <c r="I194" s="216">
        <f t="shared" si="15"/>
        <v>7.86315312439437</v>
      </c>
      <c r="J194" s="221">
        <v>0</v>
      </c>
      <c r="K194" s="221">
        <v>7.86315312439437</v>
      </c>
      <c r="L194" s="221">
        <v>0</v>
      </c>
      <c r="M194" s="17"/>
      <c r="N194" s="252">
        <f t="shared" si="13"/>
        <v>7.86315312439437</v>
      </c>
      <c r="O194" s="202">
        <f t="shared" si="16"/>
        <v>8.8000000000000007</v>
      </c>
    </row>
    <row r="195" spans="2:15" ht="14.5" x14ac:dyDescent="0.25">
      <c r="B195" s="228" t="s">
        <v>1053</v>
      </c>
      <c r="C195" s="16"/>
      <c r="D195" s="221">
        <f>'[6]Rev_SP-12me'!AQ225</f>
        <v>9.7108528233085174</v>
      </c>
      <c r="E195" s="221">
        <f>'[6]Rev_SP-12me'!AT225</f>
        <v>0</v>
      </c>
      <c r="F195" s="221">
        <f>'[6]Rev_SP-12me'!AU225</f>
        <v>8.5455504845114962</v>
      </c>
      <c r="G195" s="221">
        <f>'[6]Rev_SP-12me'!AW225</f>
        <v>0</v>
      </c>
      <c r="H195" s="17"/>
      <c r="I195" s="216">
        <f t="shared" si="15"/>
        <v>8.5455504845114962</v>
      </c>
      <c r="J195" s="221">
        <v>0</v>
      </c>
      <c r="K195" s="221">
        <v>8.5455504845114962</v>
      </c>
      <c r="L195" s="221">
        <v>0</v>
      </c>
      <c r="M195" s="17"/>
      <c r="N195" s="252">
        <f t="shared" si="13"/>
        <v>8.5455504845114962</v>
      </c>
      <c r="O195" s="202">
        <f t="shared" si="16"/>
        <v>8.8000000000000007</v>
      </c>
    </row>
    <row r="196" spans="2:15" ht="14.5" x14ac:dyDescent="0.25">
      <c r="B196" s="228" t="s">
        <v>1054</v>
      </c>
      <c r="C196" s="16"/>
      <c r="D196" s="221">
        <f>'[6]Rev_SP-12me'!AQ226</f>
        <v>14.085478454592245</v>
      </c>
      <c r="E196" s="221">
        <f>'[6]Rev_SP-12me'!AT226</f>
        <v>0</v>
      </c>
      <c r="F196" s="221">
        <f>'[6]Rev_SP-12me'!AU226</f>
        <v>9.5781253491227254</v>
      </c>
      <c r="G196" s="221">
        <f>'[6]Rev_SP-12me'!AW226</f>
        <v>0</v>
      </c>
      <c r="H196" s="17"/>
      <c r="I196" s="216">
        <f t="shared" si="15"/>
        <v>9.5781253491227254</v>
      </c>
      <c r="J196" s="221">
        <v>0</v>
      </c>
      <c r="K196" s="221">
        <v>9.5781253491227254</v>
      </c>
      <c r="L196" s="221">
        <v>0</v>
      </c>
      <c r="M196" s="17"/>
      <c r="N196" s="252">
        <f t="shared" si="13"/>
        <v>9.5781253491227254</v>
      </c>
      <c r="O196" s="202">
        <f t="shared" si="16"/>
        <v>6.8</v>
      </c>
    </row>
    <row r="197" spans="2:15" x14ac:dyDescent="0.25">
      <c r="B197" s="220" t="s">
        <v>1057</v>
      </c>
      <c r="C197" s="16"/>
      <c r="D197" s="217">
        <f>'[6]Rev_SP-12me'!AQ227</f>
        <v>0</v>
      </c>
      <c r="E197" s="217">
        <f>'[6]Rev_SP-12me'!AT227</f>
        <v>0</v>
      </c>
      <c r="F197" s="217">
        <f>'[6]Rev_SP-12me'!AU227</f>
        <v>0</v>
      </c>
      <c r="G197" s="217">
        <f>'[6]Rev_SP-12me'!AW227</f>
        <v>0</v>
      </c>
      <c r="H197" s="17"/>
      <c r="I197" s="216">
        <f t="shared" si="15"/>
        <v>0</v>
      </c>
      <c r="J197" s="217">
        <v>0</v>
      </c>
      <c r="K197" s="217">
        <v>0</v>
      </c>
      <c r="L197" s="217">
        <v>0</v>
      </c>
      <c r="M197" s="17"/>
      <c r="N197" s="252">
        <f t="shared" si="13"/>
        <v>0</v>
      </c>
      <c r="O197" s="202"/>
    </row>
    <row r="198" spans="2:15" ht="14.5" x14ac:dyDescent="0.25">
      <c r="B198" s="224" t="s">
        <v>1051</v>
      </c>
      <c r="C198" s="16"/>
      <c r="D198" s="221">
        <f>'[6]Rev_SP-12me'!AQ228</f>
        <v>0</v>
      </c>
      <c r="E198" s="221">
        <f>'[6]Rev_SP-12me'!AT228</f>
        <v>0</v>
      </c>
      <c r="F198" s="221">
        <f>'[6]Rev_SP-12me'!AU228</f>
        <v>0</v>
      </c>
      <c r="G198" s="221">
        <f>'[6]Rev_SP-12me'!AW228</f>
        <v>0</v>
      </c>
      <c r="H198" s="17"/>
      <c r="I198" s="216">
        <f t="shared" si="15"/>
        <v>0</v>
      </c>
      <c r="J198" s="221">
        <v>0</v>
      </c>
      <c r="K198" s="221">
        <v>0</v>
      </c>
      <c r="L198" s="221">
        <v>0</v>
      </c>
      <c r="M198" s="17"/>
      <c r="N198" s="252">
        <f t="shared" si="13"/>
        <v>0</v>
      </c>
      <c r="O198" s="202"/>
    </row>
    <row r="199" spans="2:15" ht="14.5" x14ac:dyDescent="0.25">
      <c r="B199" s="224" t="s">
        <v>1052</v>
      </c>
      <c r="C199" s="16"/>
      <c r="D199" s="221">
        <f>'[6]Rev_SP-12me'!AQ229</f>
        <v>0</v>
      </c>
      <c r="E199" s="221">
        <f>'[6]Rev_SP-12me'!AT229</f>
        <v>0</v>
      </c>
      <c r="F199" s="221">
        <f>'[6]Rev_SP-12me'!AU229</f>
        <v>0</v>
      </c>
      <c r="G199" s="221">
        <f>'[6]Rev_SP-12me'!AW229</f>
        <v>0</v>
      </c>
      <c r="H199" s="17"/>
      <c r="I199" s="216">
        <f t="shared" si="15"/>
        <v>0</v>
      </c>
      <c r="J199" s="221">
        <v>0</v>
      </c>
      <c r="K199" s="221">
        <v>0</v>
      </c>
      <c r="L199" s="221">
        <v>0</v>
      </c>
      <c r="M199" s="17"/>
      <c r="N199" s="252">
        <f t="shared" si="13"/>
        <v>0</v>
      </c>
      <c r="O199" s="202"/>
    </row>
    <row r="200" spans="2:15" ht="14.5" x14ac:dyDescent="0.25">
      <c r="B200" s="224" t="s">
        <v>1053</v>
      </c>
      <c r="C200" s="16"/>
      <c r="D200" s="221">
        <f>'[6]Rev_SP-12me'!AQ230</f>
        <v>0</v>
      </c>
      <c r="E200" s="221">
        <f>'[6]Rev_SP-12me'!AT230</f>
        <v>0</v>
      </c>
      <c r="F200" s="221">
        <f>'[6]Rev_SP-12me'!AU230</f>
        <v>0</v>
      </c>
      <c r="G200" s="221">
        <f>'[6]Rev_SP-12me'!AW230</f>
        <v>0</v>
      </c>
      <c r="H200" s="17"/>
      <c r="I200" s="216">
        <f t="shared" si="15"/>
        <v>0</v>
      </c>
      <c r="J200" s="221">
        <v>0</v>
      </c>
      <c r="K200" s="221">
        <v>0</v>
      </c>
      <c r="L200" s="221">
        <v>0</v>
      </c>
      <c r="M200" s="17"/>
      <c r="N200" s="252">
        <f t="shared" si="13"/>
        <v>0</v>
      </c>
      <c r="O200" s="202"/>
    </row>
    <row r="201" spans="2:15" ht="14.5" x14ac:dyDescent="0.25">
      <c r="B201" s="224" t="s">
        <v>1054</v>
      </c>
      <c r="C201" s="16"/>
      <c r="D201" s="221">
        <f>'[6]Rev_SP-12me'!AQ231</f>
        <v>0</v>
      </c>
      <c r="E201" s="221">
        <f>'[6]Rev_SP-12me'!AT231</f>
        <v>0</v>
      </c>
      <c r="F201" s="221">
        <f>'[6]Rev_SP-12me'!AU231</f>
        <v>0</v>
      </c>
      <c r="G201" s="221">
        <f>'[6]Rev_SP-12me'!AW231</f>
        <v>0</v>
      </c>
      <c r="H201" s="17"/>
      <c r="I201" s="216">
        <f t="shared" si="15"/>
        <v>0</v>
      </c>
      <c r="J201" s="221">
        <v>0</v>
      </c>
      <c r="K201" s="221">
        <v>0</v>
      </c>
      <c r="L201" s="221">
        <v>0</v>
      </c>
      <c r="M201" s="17"/>
      <c r="N201" s="252">
        <f t="shared" si="13"/>
        <v>0</v>
      </c>
      <c r="O201" s="202"/>
    </row>
    <row r="202" spans="2:15" x14ac:dyDescent="0.25">
      <c r="B202" s="220" t="s">
        <v>1058</v>
      </c>
      <c r="C202" s="16"/>
      <c r="D202" s="217">
        <f>'[6]Rev_SP-12me'!AQ232</f>
        <v>73.73</v>
      </c>
      <c r="E202" s="217">
        <f>'[6]Rev_SP-12me'!AT232</f>
        <v>5.2881355932203391</v>
      </c>
      <c r="F202" s="217">
        <f>'[6]Rev_SP-12me'!AU232</f>
        <v>54.871054814337967</v>
      </c>
      <c r="G202" s="217">
        <f>'[6]Rev_SP-12me'!AW232</f>
        <v>6.0000000000000001E-3</v>
      </c>
      <c r="H202" s="17"/>
      <c r="I202" s="216">
        <f t="shared" si="15"/>
        <v>60.165190407558306</v>
      </c>
      <c r="J202" s="217">
        <v>5.2881355932203391</v>
      </c>
      <c r="K202" s="217">
        <v>54.871054814337967</v>
      </c>
      <c r="L202" s="217">
        <v>6.0000000000000001E-3</v>
      </c>
      <c r="M202" s="17"/>
      <c r="N202" s="252">
        <f t="shared" si="13"/>
        <v>60.165190407558306</v>
      </c>
      <c r="O202" s="202">
        <f t="shared" ref="O202:O208" si="17">N202*10/D202</f>
        <v>8.1602048565791812</v>
      </c>
    </row>
    <row r="203" spans="2:15" ht="14.5" x14ac:dyDescent="0.25">
      <c r="B203" s="228" t="s">
        <v>1051</v>
      </c>
      <c r="C203" s="16"/>
      <c r="D203" s="221">
        <f>'[6]Rev_SP-12me'!AQ233</f>
        <v>21.514031615761521</v>
      </c>
      <c r="E203" s="221">
        <f>'[6]Rev_SP-12me'!AT233</f>
        <v>5.2881355932203391</v>
      </c>
      <c r="F203" s="221">
        <f>'[6]Rev_SP-12me'!AU233</f>
        <v>16.027953553742332</v>
      </c>
      <c r="G203" s="221">
        <f>'[6]Rev_SP-12me'!AW233</f>
        <v>6.0000000000000001E-3</v>
      </c>
      <c r="H203" s="17"/>
      <c r="I203" s="216">
        <f t="shared" si="15"/>
        <v>21.322089146962671</v>
      </c>
      <c r="J203" s="221">
        <v>5.2881355932203391</v>
      </c>
      <c r="K203" s="221">
        <v>16.027953553742332</v>
      </c>
      <c r="L203" s="221">
        <v>6.0000000000000001E-3</v>
      </c>
      <c r="M203" s="17"/>
      <c r="N203" s="252">
        <f t="shared" ref="N203:N220" si="18">SUM(J203:M203)</f>
        <v>21.322089146962671</v>
      </c>
      <c r="O203" s="202">
        <f t="shared" si="17"/>
        <v>9.9107826593234947</v>
      </c>
    </row>
    <row r="204" spans="2:15" ht="14.5" x14ac:dyDescent="0.25">
      <c r="B204" s="228" t="s">
        <v>1052</v>
      </c>
      <c r="C204" s="16"/>
      <c r="D204" s="221">
        <f>'[6]Rev_SP-12me'!AQ234</f>
        <v>15.340114339685504</v>
      </c>
      <c r="E204" s="221">
        <f>'[6]Rev_SP-12me'!AT234</f>
        <v>0</v>
      </c>
      <c r="F204" s="221">
        <f>'[6]Rev_SP-12me'!AU234</f>
        <v>12.96239661703425</v>
      </c>
      <c r="G204" s="221">
        <f>'[6]Rev_SP-12me'!AW234</f>
        <v>0</v>
      </c>
      <c r="H204" s="17"/>
      <c r="I204" s="216">
        <f t="shared" si="15"/>
        <v>12.96239661703425</v>
      </c>
      <c r="J204" s="221">
        <v>0</v>
      </c>
      <c r="K204" s="221">
        <v>12.96239661703425</v>
      </c>
      <c r="L204" s="221">
        <v>0</v>
      </c>
      <c r="M204" s="17"/>
      <c r="N204" s="252">
        <f t="shared" si="18"/>
        <v>12.96239661703425</v>
      </c>
      <c r="O204" s="202">
        <f t="shared" si="17"/>
        <v>8.4499999999999993</v>
      </c>
    </row>
    <row r="205" spans="2:15" ht="14.5" x14ac:dyDescent="0.25">
      <c r="B205" s="228" t="s">
        <v>1053</v>
      </c>
      <c r="C205" s="16"/>
      <c r="D205" s="221">
        <f>'[6]Rev_SP-12me'!AQ235</f>
        <v>10.478893924123549</v>
      </c>
      <c r="E205" s="221">
        <f>'[6]Rev_SP-12me'!AT235</f>
        <v>0</v>
      </c>
      <c r="F205" s="221">
        <f>'[6]Rev_SP-12me'!AU235</f>
        <v>8.8546653658843972</v>
      </c>
      <c r="G205" s="221">
        <f>'[6]Rev_SP-12me'!AW235</f>
        <v>0</v>
      </c>
      <c r="H205" s="17"/>
      <c r="I205" s="216">
        <f t="shared" si="15"/>
        <v>8.8546653658843972</v>
      </c>
      <c r="J205" s="221">
        <v>0</v>
      </c>
      <c r="K205" s="221">
        <v>8.8546653658843972</v>
      </c>
      <c r="L205" s="221">
        <v>0</v>
      </c>
      <c r="M205" s="17"/>
      <c r="N205" s="252">
        <f t="shared" si="18"/>
        <v>8.8546653658843972</v>
      </c>
      <c r="O205" s="202">
        <f t="shared" si="17"/>
        <v>8.4499999999999993</v>
      </c>
    </row>
    <row r="206" spans="2:15" ht="14.5" x14ac:dyDescent="0.25">
      <c r="B206" s="228" t="s">
        <v>1054</v>
      </c>
      <c r="C206" s="16"/>
      <c r="D206" s="221">
        <f>'[6]Rev_SP-12me'!AQ236</f>
        <v>26.39696012042943</v>
      </c>
      <c r="E206" s="221">
        <f>'[6]Rev_SP-12me'!AT236</f>
        <v>0</v>
      </c>
      <c r="F206" s="221">
        <f>'[6]Rev_SP-12me'!AU236</f>
        <v>17.026039277676983</v>
      </c>
      <c r="G206" s="221">
        <f>'[6]Rev_SP-12me'!AW236</f>
        <v>0</v>
      </c>
      <c r="H206" s="17"/>
      <c r="I206" s="216">
        <f t="shared" si="15"/>
        <v>17.026039277676983</v>
      </c>
      <c r="J206" s="221">
        <v>0</v>
      </c>
      <c r="K206" s="221">
        <v>17.026039277676983</v>
      </c>
      <c r="L206" s="221">
        <v>0</v>
      </c>
      <c r="M206" s="17"/>
      <c r="N206" s="252">
        <f t="shared" si="18"/>
        <v>17.026039277676983</v>
      </c>
      <c r="O206" s="202">
        <f t="shared" si="17"/>
        <v>6.45</v>
      </c>
    </row>
    <row r="207" spans="2:15" x14ac:dyDescent="0.25">
      <c r="B207" s="220" t="s">
        <v>1087</v>
      </c>
      <c r="C207" s="16"/>
      <c r="D207" s="217">
        <f>'[6]Rev_SP-12me'!AQ237</f>
        <v>1987.2404257850087</v>
      </c>
      <c r="E207" s="217">
        <f>'[6]Rev_SP-12me'!AT237</f>
        <v>283.94243561595948</v>
      </c>
      <c r="F207" s="217">
        <f>'[6]Rev_SP-12me'!AU237</f>
        <v>1251.9614682445554</v>
      </c>
      <c r="G207" s="217">
        <f>'[6]Rev_SP-12me'!AW237</f>
        <v>0.11540228829493189</v>
      </c>
      <c r="H207" s="17"/>
      <c r="I207" s="216">
        <f t="shared" si="15"/>
        <v>1536.0193061488098</v>
      </c>
      <c r="J207" s="217">
        <v>283.94243561595948</v>
      </c>
      <c r="K207" s="217">
        <v>1251.9614682445554</v>
      </c>
      <c r="L207" s="217">
        <v>0.11540228829493189</v>
      </c>
      <c r="M207" s="17"/>
      <c r="N207" s="252">
        <f t="shared" si="18"/>
        <v>1536.0193061488098</v>
      </c>
      <c r="O207" s="202">
        <f t="shared" si="17"/>
        <v>7.729408511514376</v>
      </c>
    </row>
    <row r="208" spans="2:15" ht="14.5" x14ac:dyDescent="0.25">
      <c r="B208" s="224" t="s">
        <v>1060</v>
      </c>
      <c r="C208" s="16"/>
      <c r="D208" s="221">
        <f>'[6]Rev_SP-12me'!AQ238</f>
        <v>1987.2404257850087</v>
      </c>
      <c r="E208" s="221">
        <f>'[6]Rev_SP-12me'!AT238</f>
        <v>283.94243561595948</v>
      </c>
      <c r="F208" s="221">
        <f>'[6]Rev_SP-12me'!AU238</f>
        <v>1251.9614682445554</v>
      </c>
      <c r="G208" s="221">
        <f>'[6]Rev_SP-12me'!AW238</f>
        <v>0.11540228829493189</v>
      </c>
      <c r="H208" s="17"/>
      <c r="I208" s="216">
        <f t="shared" si="15"/>
        <v>1536.0193061488098</v>
      </c>
      <c r="J208" s="221">
        <v>283.94243561595948</v>
      </c>
      <c r="K208" s="221">
        <v>1251.9614682445554</v>
      </c>
      <c r="L208" s="221">
        <v>0.11540228829493189</v>
      </c>
      <c r="M208" s="17"/>
      <c r="N208" s="252">
        <f t="shared" si="18"/>
        <v>1536.0193061488098</v>
      </c>
      <c r="O208" s="202">
        <f t="shared" si="17"/>
        <v>7.729408511514376</v>
      </c>
    </row>
    <row r="209" spans="2:15" ht="14.5" x14ac:dyDescent="0.25">
      <c r="B209" s="224" t="s">
        <v>1088</v>
      </c>
      <c r="C209" s="16"/>
      <c r="D209" s="221">
        <f>'[6]Rev_SP-12me'!AQ239</f>
        <v>0</v>
      </c>
      <c r="E209" s="221">
        <f>'[6]Rev_SP-12me'!AT239</f>
        <v>0</v>
      </c>
      <c r="F209" s="221">
        <f>'[6]Rev_SP-12me'!AU239</f>
        <v>0</v>
      </c>
      <c r="G209" s="221">
        <f>'[6]Rev_SP-12me'!AW239</f>
        <v>0</v>
      </c>
      <c r="H209" s="17"/>
      <c r="I209" s="216">
        <f t="shared" si="15"/>
        <v>0</v>
      </c>
      <c r="J209" s="221">
        <v>0</v>
      </c>
      <c r="K209" s="221">
        <v>0</v>
      </c>
      <c r="L209" s="221">
        <v>0</v>
      </c>
      <c r="M209" s="17"/>
      <c r="N209" s="252">
        <f t="shared" si="18"/>
        <v>0</v>
      </c>
      <c r="O209" s="202"/>
    </row>
    <row r="210" spans="2:15" x14ac:dyDescent="0.25">
      <c r="B210" s="220" t="s">
        <v>1089</v>
      </c>
      <c r="C210" s="16"/>
      <c r="D210" s="217">
        <f>'[6]Rev_SP-12me'!AQ247</f>
        <v>315.06957421499112</v>
      </c>
      <c r="E210" s="217">
        <f>'[6]Rev_SP-12me'!AT247</f>
        <v>0</v>
      </c>
      <c r="F210" s="217">
        <f>'[6]Rev_SP-12me'!AU247</f>
        <v>192.19244027114456</v>
      </c>
      <c r="G210" s="217">
        <f>'[6]Rev_SP-12me'!AW247</f>
        <v>1.1451249525745841E-2</v>
      </c>
      <c r="H210" s="17"/>
      <c r="I210" s="216">
        <f t="shared" si="15"/>
        <v>192.20389152067031</v>
      </c>
      <c r="J210" s="217">
        <v>0</v>
      </c>
      <c r="K210" s="217">
        <v>192.19244027114456</v>
      </c>
      <c r="L210" s="217">
        <v>1.1451249525745839E-2</v>
      </c>
      <c r="M210" s="17"/>
      <c r="N210" s="252">
        <f t="shared" si="18"/>
        <v>192.20389152067031</v>
      </c>
      <c r="O210" s="202">
        <f>N210*10/D210</f>
        <v>6.1003634514552623</v>
      </c>
    </row>
    <row r="211" spans="2:15" ht="14.5" x14ac:dyDescent="0.25">
      <c r="B211" s="224" t="s">
        <v>197</v>
      </c>
      <c r="C211" s="16"/>
      <c r="D211" s="221">
        <f>'[6]Rev_SP-12me'!AQ248</f>
        <v>315.06957421499112</v>
      </c>
      <c r="E211" s="221">
        <f>'[6]Rev_SP-12me'!AT248</f>
        <v>0</v>
      </c>
      <c r="F211" s="221">
        <f>'[6]Rev_SP-12me'!AU248</f>
        <v>192.19244027114456</v>
      </c>
      <c r="G211" s="221">
        <f>'[6]Rev_SP-12me'!AW248</f>
        <v>1.1451249525745841E-2</v>
      </c>
      <c r="H211" s="17"/>
      <c r="I211" s="216">
        <f t="shared" si="15"/>
        <v>192.20389152067031</v>
      </c>
      <c r="J211" s="221">
        <v>0</v>
      </c>
      <c r="K211" s="221">
        <v>192.19244027114456</v>
      </c>
      <c r="L211" s="221">
        <v>1.1451249525745839E-2</v>
      </c>
      <c r="M211" s="17"/>
      <c r="N211" s="252">
        <f t="shared" si="18"/>
        <v>192.20389152067031</v>
      </c>
      <c r="O211" s="202">
        <f>N211*10/D211</f>
        <v>6.1003634514552623</v>
      </c>
    </row>
    <row r="212" spans="2:15" x14ac:dyDescent="0.25">
      <c r="B212" s="220" t="s">
        <v>1090</v>
      </c>
      <c r="C212" s="16"/>
      <c r="D212" s="226">
        <f>'[6]Rev_SP-12me'!AQ249</f>
        <v>0</v>
      </c>
      <c r="E212" s="226">
        <f>'[6]Rev_SP-12me'!AT249</f>
        <v>0</v>
      </c>
      <c r="F212" s="226">
        <f>'[6]Rev_SP-12me'!AU249</f>
        <v>0</v>
      </c>
      <c r="G212" s="226">
        <f>'[6]Rev_SP-12me'!AW249</f>
        <v>0</v>
      </c>
      <c r="H212" s="17"/>
      <c r="I212" s="216">
        <f t="shared" si="15"/>
        <v>0</v>
      </c>
      <c r="J212" s="226">
        <v>0</v>
      </c>
      <c r="K212" s="226">
        <v>0</v>
      </c>
      <c r="L212" s="226">
        <v>0</v>
      </c>
      <c r="M212" s="17"/>
      <c r="N212" s="252">
        <f t="shared" si="18"/>
        <v>0</v>
      </c>
      <c r="O212" s="202"/>
    </row>
    <row r="213" spans="2:15" x14ac:dyDescent="0.25">
      <c r="B213" s="225" t="s">
        <v>1091</v>
      </c>
      <c r="C213" s="16"/>
      <c r="D213" s="217">
        <f>'[6]Rev_SP-12me'!AQ240</f>
        <v>578.14</v>
      </c>
      <c r="E213" s="217">
        <f>'[6]Rev_SP-12me'!AT240</f>
        <v>72.302023850085192</v>
      </c>
      <c r="F213" s="217">
        <f>'[6]Rev_SP-12me'!AU240</f>
        <v>290.88225599768327</v>
      </c>
      <c r="G213" s="217">
        <f>'[6]Rev_SP-12me'!AW240</f>
        <v>0.10695306481121238</v>
      </c>
      <c r="H213" s="17"/>
      <c r="I213" s="216">
        <f t="shared" si="15"/>
        <v>363.29123291257969</v>
      </c>
      <c r="J213" s="217">
        <v>72.302023850085192</v>
      </c>
      <c r="K213" s="217">
        <v>290.88225599768327</v>
      </c>
      <c r="L213" s="217">
        <v>0.10695306481121235</v>
      </c>
      <c r="M213" s="17"/>
      <c r="N213" s="252">
        <f t="shared" si="18"/>
        <v>363.29123291257969</v>
      </c>
      <c r="O213" s="202">
        <f>N213*10/D213</f>
        <v>6.2837934222260996</v>
      </c>
    </row>
    <row r="214" spans="2:15" ht="14.5" x14ac:dyDescent="0.25">
      <c r="B214" s="224" t="s">
        <v>1092</v>
      </c>
      <c r="C214" s="16"/>
      <c r="D214" s="221">
        <f>'[6]Rev_SP-12me'!AQ241</f>
        <v>470.29559976832837</v>
      </c>
      <c r="E214" s="221">
        <f>'[6]Rev_SP-12me'!AT241</f>
        <v>61.539025553662697</v>
      </c>
      <c r="F214" s="221">
        <f>'[6]Rev_SP-12me'!AU241</f>
        <v>237.49927788300585</v>
      </c>
      <c r="G214" s="221">
        <f>'[6]Rev_SP-12me'!AW241</f>
        <v>7.8432247528222407E-2</v>
      </c>
      <c r="H214" s="17"/>
      <c r="I214" s="216">
        <f t="shared" si="15"/>
        <v>299.11673568419678</v>
      </c>
      <c r="J214" s="221">
        <v>61.539025553662697</v>
      </c>
      <c r="K214" s="221">
        <v>237.49927788300585</v>
      </c>
      <c r="L214" s="221">
        <v>7.8432247528222393E-2</v>
      </c>
      <c r="M214" s="17"/>
      <c r="N214" s="252">
        <f t="shared" si="18"/>
        <v>299.11673568419678</v>
      </c>
      <c r="O214" s="202">
        <f>N214*10/D214</f>
        <v>6.3601857179089967</v>
      </c>
    </row>
    <row r="215" spans="2:15" ht="14.5" x14ac:dyDescent="0.25">
      <c r="B215" s="224" t="s">
        <v>1093</v>
      </c>
      <c r="C215" s="16"/>
      <c r="D215" s="221">
        <f>'[6]Rev_SP-12me'!AQ242</f>
        <v>0</v>
      </c>
      <c r="E215" s="221">
        <f>'[6]Rev_SP-12me'!AT242</f>
        <v>0</v>
      </c>
      <c r="F215" s="221">
        <f>'[6]Rev_SP-12me'!AU242</f>
        <v>0</v>
      </c>
      <c r="G215" s="221">
        <f>'[6]Rev_SP-12me'!AW242</f>
        <v>0</v>
      </c>
      <c r="H215" s="17"/>
      <c r="I215" s="216">
        <f t="shared" si="15"/>
        <v>0</v>
      </c>
      <c r="J215" s="221">
        <v>0</v>
      </c>
      <c r="K215" s="221">
        <v>0</v>
      </c>
      <c r="L215" s="221">
        <v>0</v>
      </c>
      <c r="M215" s="17"/>
      <c r="N215" s="252">
        <f t="shared" si="18"/>
        <v>0</v>
      </c>
      <c r="O215" s="202"/>
    </row>
    <row r="216" spans="2:15" ht="14.5" x14ac:dyDescent="0.25">
      <c r="B216" s="224" t="s">
        <v>1094</v>
      </c>
      <c r="C216" s="16"/>
      <c r="D216" s="221">
        <f>'[6]Rev_SP-12me'!AQ243</f>
        <v>107.84440023167159</v>
      </c>
      <c r="E216" s="221">
        <f>'[6]Rev_SP-12me'!AT243</f>
        <v>10.762998296422488</v>
      </c>
      <c r="F216" s="221">
        <f>'[6]Rev_SP-12me'!AU243</f>
        <v>53.382978114677442</v>
      </c>
      <c r="G216" s="221">
        <f>'[6]Rev_SP-12me'!AW243</f>
        <v>2.8520817282989972E-2</v>
      </c>
      <c r="H216" s="17"/>
      <c r="I216" s="216">
        <f t="shared" si="15"/>
        <v>64.174497228382918</v>
      </c>
      <c r="J216" s="221">
        <v>10.762998296422488</v>
      </c>
      <c r="K216" s="221">
        <v>53.382978114677442</v>
      </c>
      <c r="L216" s="221">
        <v>2.8520817282989958E-2</v>
      </c>
      <c r="M216" s="17"/>
      <c r="N216" s="252">
        <f t="shared" si="18"/>
        <v>64.174497228382918</v>
      </c>
      <c r="O216" s="202">
        <f>N216*10/D216</f>
        <v>5.950656417071551</v>
      </c>
    </row>
    <row r="217" spans="2:15" ht="14.5" x14ac:dyDescent="0.25">
      <c r="B217" s="223" t="s">
        <v>1095</v>
      </c>
      <c r="C217" s="16"/>
      <c r="D217" s="221">
        <f>'[6]Rev_SP-12me'!AQ244</f>
        <v>0</v>
      </c>
      <c r="E217" s="221">
        <f>'[6]Rev_SP-12me'!AT244</f>
        <v>0</v>
      </c>
      <c r="F217" s="221">
        <f>'[6]Rev_SP-12me'!AU244</f>
        <v>0</v>
      </c>
      <c r="G217" s="221">
        <f>'[6]Rev_SP-12me'!AW244</f>
        <v>0</v>
      </c>
      <c r="H217" s="17"/>
      <c r="I217" s="216">
        <f t="shared" si="15"/>
        <v>0</v>
      </c>
      <c r="J217" s="221">
        <v>0</v>
      </c>
      <c r="K217" s="221">
        <v>0</v>
      </c>
      <c r="L217" s="221">
        <v>0</v>
      </c>
      <c r="M217" s="17"/>
      <c r="N217" s="252">
        <f t="shared" si="18"/>
        <v>0</v>
      </c>
      <c r="O217" s="202"/>
    </row>
    <row r="218" spans="2:15" x14ac:dyDescent="0.25">
      <c r="B218" s="220" t="s">
        <v>856</v>
      </c>
      <c r="C218" s="16"/>
      <c r="D218" s="217">
        <f>'[6]Rev_SP-12me'!AQ245</f>
        <v>0</v>
      </c>
      <c r="E218" s="217">
        <f>'[6]Rev_SP-12me'!AT245</f>
        <v>0</v>
      </c>
      <c r="F218" s="217">
        <f>'[6]Rev_SP-12me'!AU245</f>
        <v>0</v>
      </c>
      <c r="G218" s="217">
        <f>'[6]Rev_SP-12me'!AW245</f>
        <v>0</v>
      </c>
      <c r="H218" s="17"/>
      <c r="I218" s="216">
        <f t="shared" si="15"/>
        <v>0</v>
      </c>
      <c r="J218" s="217">
        <v>0</v>
      </c>
      <c r="K218" s="217">
        <v>0</v>
      </c>
      <c r="L218" s="217">
        <v>0</v>
      </c>
      <c r="M218" s="17"/>
      <c r="N218" s="252">
        <f t="shared" si="18"/>
        <v>0</v>
      </c>
      <c r="O218" s="202"/>
    </row>
    <row r="219" spans="2:15" x14ac:dyDescent="0.25">
      <c r="B219" s="220" t="s">
        <v>1065</v>
      </c>
      <c r="C219" s="16"/>
      <c r="D219" s="217">
        <f>'[6]Rev_SP-12me'!AQ246</f>
        <v>0</v>
      </c>
      <c r="E219" s="217">
        <f>'[6]Rev_SP-12me'!AT246</f>
        <v>0</v>
      </c>
      <c r="F219" s="217">
        <f>'[6]Rev_SP-12me'!AU246</f>
        <v>0</v>
      </c>
      <c r="G219" s="217">
        <f>'[6]Rev_SP-12me'!AW246</f>
        <v>0</v>
      </c>
      <c r="H219" s="17"/>
      <c r="I219" s="216">
        <f t="shared" si="15"/>
        <v>0</v>
      </c>
      <c r="J219" s="217">
        <v>0</v>
      </c>
      <c r="K219" s="217">
        <v>0</v>
      </c>
      <c r="L219" s="217">
        <v>0</v>
      </c>
      <c r="M219" s="17"/>
      <c r="N219" s="252">
        <f t="shared" si="18"/>
        <v>0</v>
      </c>
      <c r="O219" s="202"/>
    </row>
    <row r="220" spans="2:15" x14ac:dyDescent="0.25">
      <c r="B220" s="214" t="s">
        <v>1096</v>
      </c>
      <c r="C220" s="16"/>
      <c r="D220" s="212">
        <f t="shared" ref="D220:I220" si="19">SUM(D178,D186,D191,D192,D197,D202,D207,D210,D212,D213,D218,D219)</f>
        <v>9337.6389075426323</v>
      </c>
      <c r="E220" s="212">
        <f t="shared" si="19"/>
        <v>778.26125360067738</v>
      </c>
      <c r="F220" s="212">
        <f t="shared" si="19"/>
        <v>6033.3843447468644</v>
      </c>
      <c r="G220" s="212">
        <f t="shared" si="19"/>
        <v>0.58310407055518176</v>
      </c>
      <c r="H220" s="212">
        <f t="shared" si="19"/>
        <v>0</v>
      </c>
      <c r="I220" s="212">
        <f t="shared" si="19"/>
        <v>6812.228702418096</v>
      </c>
      <c r="J220" s="212">
        <v>778.26125360067738</v>
      </c>
      <c r="K220" s="212">
        <v>6033.3843447468644</v>
      </c>
      <c r="L220" s="212">
        <v>0.58310407055518165</v>
      </c>
      <c r="M220" s="212"/>
      <c r="N220" s="212">
        <f t="shared" si="18"/>
        <v>6812.2287024180969</v>
      </c>
      <c r="O220" s="202">
        <f>N220*10/D220</f>
        <v>7.2954509912729728</v>
      </c>
    </row>
    <row r="221" spans="2:15" x14ac:dyDescent="0.25">
      <c r="B221" s="214"/>
      <c r="C221" s="1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252"/>
      <c r="O221" s="202"/>
    </row>
    <row r="222" spans="2:15" x14ac:dyDescent="0.25">
      <c r="B222" s="28" t="s">
        <v>1097</v>
      </c>
      <c r="C222" s="16"/>
      <c r="D222" s="212">
        <f t="shared" ref="D222:N222" si="20">D127+D175+D220</f>
        <v>24999.065766338368</v>
      </c>
      <c r="E222" s="212">
        <f t="shared" si="20"/>
        <v>3343.2425419991687</v>
      </c>
      <c r="F222" s="212">
        <f t="shared" si="20"/>
        <v>18089.666918782259</v>
      </c>
      <c r="G222" s="212">
        <f t="shared" si="20"/>
        <v>31.460278080513334</v>
      </c>
      <c r="H222" s="212">
        <f t="shared" si="20"/>
        <v>0</v>
      </c>
      <c r="I222" s="212">
        <f t="shared" si="20"/>
        <v>21464.369738861937</v>
      </c>
      <c r="J222" s="212">
        <f t="shared" si="20"/>
        <v>3343.2425419991687</v>
      </c>
      <c r="K222" s="212">
        <f t="shared" si="20"/>
        <v>18089.666918782259</v>
      </c>
      <c r="L222" s="212">
        <f t="shared" si="20"/>
        <v>31.460278080513337</v>
      </c>
      <c r="M222" s="212">
        <f t="shared" si="20"/>
        <v>0</v>
      </c>
      <c r="N222" s="212">
        <f t="shared" si="20"/>
        <v>21464.36973886194</v>
      </c>
      <c r="O222" s="202">
        <f>N222*10/D222</f>
        <v>8.5860687513227187</v>
      </c>
    </row>
    <row r="223" spans="2:15" x14ac:dyDescent="0.25">
      <c r="B223" s="28" t="s">
        <v>1098</v>
      </c>
      <c r="C223" s="16"/>
      <c r="D223" s="212">
        <f t="shared" ref="D223:N223" si="21">D222+D72</f>
        <v>53375.730136445025</v>
      </c>
      <c r="E223" s="234">
        <f t="shared" si="21"/>
        <v>4017.0590139309229</v>
      </c>
      <c r="F223" s="234">
        <f t="shared" si="21"/>
        <v>28098.043827691752</v>
      </c>
      <c r="G223" s="234">
        <f t="shared" si="21"/>
        <v>959.55421363989285</v>
      </c>
      <c r="H223" s="212">
        <f t="shared" si="21"/>
        <v>0</v>
      </c>
      <c r="I223" s="212">
        <f t="shared" si="21"/>
        <v>33074.657055262564</v>
      </c>
      <c r="J223" s="234">
        <f t="shared" si="21"/>
        <v>4017.0590139309229</v>
      </c>
      <c r="K223" s="234">
        <f t="shared" si="21"/>
        <v>28098.043827691752</v>
      </c>
      <c r="L223" s="234">
        <f t="shared" si="21"/>
        <v>959.55421363989285</v>
      </c>
      <c r="M223" s="212">
        <f t="shared" si="21"/>
        <v>0</v>
      </c>
      <c r="N223" s="212">
        <f t="shared" si="21"/>
        <v>33074.657055262564</v>
      </c>
      <c r="O223" s="202">
        <f>N223*10/D223</f>
        <v>6.196572294320549</v>
      </c>
    </row>
    <row r="224" spans="2:15" x14ac:dyDescent="0.25">
      <c r="B224" s="4"/>
      <c r="C224" s="4"/>
    </row>
    <row r="225" spans="2:9" x14ac:dyDescent="0.25">
      <c r="B225" s="4"/>
      <c r="C225" s="4"/>
    </row>
    <row r="226" spans="2:9" x14ac:dyDescent="0.25">
      <c r="B226" s="4"/>
      <c r="C226" s="4"/>
    </row>
    <row r="227" spans="2:9" x14ac:dyDescent="0.25">
      <c r="B227" s="4"/>
      <c r="C227" s="4"/>
      <c r="H227" s="22" t="s">
        <v>202</v>
      </c>
      <c r="I227" s="4"/>
    </row>
    <row r="228" spans="2:9" x14ac:dyDescent="0.25">
      <c r="B228" s="4"/>
      <c r="C228" s="4"/>
      <c r="H228" s="24">
        <v>1</v>
      </c>
      <c r="I228" s="4" t="s">
        <v>203</v>
      </c>
    </row>
    <row r="229" spans="2:9" x14ac:dyDescent="0.25">
      <c r="B229" s="4"/>
      <c r="C229" s="4"/>
      <c r="H229" s="24"/>
      <c r="I229" s="4"/>
    </row>
    <row r="230" spans="2:9" x14ac:dyDescent="0.25">
      <c r="B230" s="4"/>
      <c r="C230" s="4"/>
    </row>
    <row r="231" spans="2:9" x14ac:dyDescent="0.25">
      <c r="B231" s="4"/>
      <c r="C231" s="4"/>
    </row>
    <row r="232" spans="2:9" x14ac:dyDescent="0.25">
      <c r="B232" s="4"/>
      <c r="C232" s="4"/>
    </row>
    <row r="233" spans="2:9" x14ac:dyDescent="0.25">
      <c r="B233" s="4"/>
      <c r="C233" s="4"/>
    </row>
    <row r="234" spans="2:9" x14ac:dyDescent="0.25">
      <c r="B234" s="4"/>
      <c r="C234" s="4"/>
    </row>
    <row r="235" spans="2:9" x14ac:dyDescent="0.25">
      <c r="B235" s="4"/>
      <c r="C235" s="4"/>
    </row>
    <row r="236" spans="2:9" x14ac:dyDescent="0.25">
      <c r="B236" s="4"/>
      <c r="C236" s="4"/>
    </row>
    <row r="237" spans="2:9" x14ac:dyDescent="0.25">
      <c r="B237" s="4"/>
      <c r="C237" s="4"/>
    </row>
    <row r="238" spans="2:9" x14ac:dyDescent="0.25">
      <c r="B238" s="4"/>
      <c r="C238" s="4"/>
    </row>
    <row r="239" spans="2:9" x14ac:dyDescent="0.25">
      <c r="B239" s="4"/>
      <c r="C239" s="4"/>
    </row>
    <row r="240" spans="2:9" x14ac:dyDescent="0.25">
      <c r="B240" s="4"/>
      <c r="C240" s="4"/>
    </row>
    <row r="241" spans="2:3" x14ac:dyDescent="0.25">
      <c r="B241" s="4"/>
      <c r="C241" s="4"/>
    </row>
    <row r="242" spans="2:3" x14ac:dyDescent="0.25">
      <c r="B242" s="4"/>
      <c r="C242" s="4"/>
    </row>
    <row r="243" spans="2:3" x14ac:dyDescent="0.25">
      <c r="B243" s="4"/>
      <c r="C243" s="4"/>
    </row>
    <row r="244" spans="2:3" x14ac:dyDescent="0.25">
      <c r="B244" s="4"/>
      <c r="C244" s="4"/>
    </row>
    <row r="245" spans="2:3" x14ac:dyDescent="0.25">
      <c r="B245" s="4"/>
      <c r="C245" s="4"/>
    </row>
    <row r="246" spans="2:3" x14ac:dyDescent="0.25">
      <c r="B246" s="4"/>
      <c r="C246" s="4"/>
    </row>
    <row r="247" spans="2:3" x14ac:dyDescent="0.25">
      <c r="B247" s="4"/>
      <c r="C247" s="4"/>
    </row>
    <row r="248" spans="2:3" x14ac:dyDescent="0.25">
      <c r="B248" s="4"/>
      <c r="C248" s="4"/>
    </row>
    <row r="249" spans="2:3" x14ac:dyDescent="0.25">
      <c r="B249" s="4"/>
      <c r="C249" s="4"/>
    </row>
    <row r="250" spans="2:3" x14ac:dyDescent="0.25">
      <c r="B250" s="4"/>
      <c r="C250" s="4"/>
    </row>
    <row r="251" spans="2:3" x14ac:dyDescent="0.25">
      <c r="B251" s="4"/>
      <c r="C251" s="4"/>
    </row>
    <row r="252" spans="2:3" x14ac:dyDescent="0.25">
      <c r="B252" s="4"/>
      <c r="C252" s="4"/>
    </row>
    <row r="253" spans="2:3" x14ac:dyDescent="0.25">
      <c r="B253" s="4"/>
      <c r="C253" s="4"/>
    </row>
    <row r="254" spans="2:3" x14ac:dyDescent="0.25">
      <c r="B254" s="4"/>
      <c r="C254" s="4"/>
    </row>
    <row r="255" spans="2:3" x14ac:dyDescent="0.25">
      <c r="B255" s="4"/>
      <c r="C255" s="4"/>
    </row>
    <row r="256" spans="2:3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  <row r="260" spans="2:3" x14ac:dyDescent="0.25">
      <c r="B260" s="4"/>
      <c r="C260" s="4"/>
    </row>
    <row r="261" spans="2:3" x14ac:dyDescent="0.25">
      <c r="B261" s="4"/>
      <c r="C261" s="4"/>
    </row>
    <row r="262" spans="2:3" x14ac:dyDescent="0.25">
      <c r="B262" s="4"/>
      <c r="C262" s="4"/>
    </row>
    <row r="263" spans="2:3" x14ac:dyDescent="0.25">
      <c r="B263" s="4"/>
      <c r="C263" s="4"/>
    </row>
    <row r="264" spans="2:3" x14ac:dyDescent="0.25">
      <c r="B264" s="4"/>
      <c r="C264" s="4"/>
    </row>
    <row r="265" spans="2:3" x14ac:dyDescent="0.25">
      <c r="B265" s="4"/>
      <c r="C265" s="4"/>
    </row>
    <row r="266" spans="2:3" x14ac:dyDescent="0.25">
      <c r="B266" s="4"/>
      <c r="C266" s="4"/>
    </row>
    <row r="267" spans="2:3" x14ac:dyDescent="0.25">
      <c r="B267" s="4"/>
      <c r="C267" s="4"/>
    </row>
    <row r="268" spans="2:3" x14ac:dyDescent="0.25">
      <c r="B268" s="4"/>
      <c r="C268" s="4"/>
    </row>
    <row r="269" spans="2:3" x14ac:dyDescent="0.25">
      <c r="B269" s="4"/>
      <c r="C269" s="4"/>
    </row>
    <row r="270" spans="2:3" x14ac:dyDescent="0.25">
      <c r="B270" s="4"/>
      <c r="C270" s="4"/>
    </row>
    <row r="271" spans="2:3" x14ac:dyDescent="0.25">
      <c r="B271" s="4"/>
      <c r="C271" s="4"/>
    </row>
    <row r="272" spans="2:3" x14ac:dyDescent="0.25">
      <c r="B272" s="4"/>
      <c r="C272" s="4"/>
    </row>
    <row r="273" spans="2:3" x14ac:dyDescent="0.25">
      <c r="B273" s="4"/>
      <c r="C273" s="4"/>
    </row>
    <row r="274" spans="2:3" x14ac:dyDescent="0.25">
      <c r="B274" s="4"/>
      <c r="C274" s="4"/>
    </row>
    <row r="275" spans="2:3" x14ac:dyDescent="0.25">
      <c r="B275" s="4"/>
      <c r="C275" s="4"/>
    </row>
    <row r="276" spans="2:3" x14ac:dyDescent="0.25">
      <c r="B276" s="4"/>
      <c r="C276" s="4"/>
    </row>
    <row r="277" spans="2:3" x14ac:dyDescent="0.25">
      <c r="B277" s="4"/>
      <c r="C277" s="4"/>
    </row>
    <row r="278" spans="2:3" x14ac:dyDescent="0.25">
      <c r="B278" s="4"/>
      <c r="C278" s="4"/>
    </row>
    <row r="279" spans="2:3" x14ac:dyDescent="0.25">
      <c r="B279" s="4"/>
      <c r="C279" s="4"/>
    </row>
    <row r="280" spans="2:3" x14ac:dyDescent="0.25">
      <c r="B280" s="4"/>
      <c r="C280" s="4"/>
    </row>
    <row r="281" spans="2:3" x14ac:dyDescent="0.25">
      <c r="B281" s="4"/>
      <c r="C281" s="4"/>
    </row>
    <row r="282" spans="2:3" x14ac:dyDescent="0.25">
      <c r="B282" s="4"/>
      <c r="C282" s="4"/>
    </row>
    <row r="283" spans="2:3" x14ac:dyDescent="0.25">
      <c r="B283" s="4"/>
      <c r="C283" s="4"/>
    </row>
    <row r="284" spans="2:3" x14ac:dyDescent="0.25">
      <c r="B284" s="4"/>
      <c r="C284" s="4"/>
    </row>
    <row r="285" spans="2:3" x14ac:dyDescent="0.25">
      <c r="B285" s="4"/>
      <c r="C285" s="4"/>
    </row>
    <row r="286" spans="2:3" x14ac:dyDescent="0.25">
      <c r="B286" s="4"/>
      <c r="C286" s="4"/>
    </row>
    <row r="287" spans="2:3" x14ac:dyDescent="0.25">
      <c r="B287" s="4"/>
      <c r="C287" s="4"/>
    </row>
    <row r="288" spans="2:3" x14ac:dyDescent="0.25">
      <c r="B288" s="4"/>
      <c r="C288" s="4"/>
    </row>
    <row r="289" spans="2:3" x14ac:dyDescent="0.25">
      <c r="B289" s="4"/>
      <c r="C289" s="4"/>
    </row>
    <row r="290" spans="2:3" x14ac:dyDescent="0.25">
      <c r="B290" s="4"/>
      <c r="C290" s="4"/>
    </row>
    <row r="291" spans="2:3" x14ac:dyDescent="0.25">
      <c r="B291" s="4"/>
      <c r="C291" s="4"/>
    </row>
    <row r="292" spans="2:3" x14ac:dyDescent="0.25">
      <c r="B292" s="4"/>
      <c r="C292" s="4"/>
    </row>
    <row r="293" spans="2:3" x14ac:dyDescent="0.25">
      <c r="B293" s="4"/>
      <c r="C293" s="4"/>
    </row>
    <row r="294" spans="2:3" x14ac:dyDescent="0.25">
      <c r="B294" s="4"/>
      <c r="C294" s="4"/>
    </row>
    <row r="295" spans="2:3" x14ac:dyDescent="0.25">
      <c r="B295" s="4"/>
      <c r="C295" s="4"/>
    </row>
    <row r="296" spans="2:3" x14ac:dyDescent="0.25">
      <c r="B296" s="4"/>
      <c r="C296" s="4"/>
    </row>
    <row r="297" spans="2:3" x14ac:dyDescent="0.25">
      <c r="B297" s="4"/>
      <c r="C297" s="4"/>
    </row>
    <row r="298" spans="2:3" x14ac:dyDescent="0.25">
      <c r="B298" s="4"/>
      <c r="C298" s="4"/>
    </row>
    <row r="299" spans="2:3" x14ac:dyDescent="0.25">
      <c r="B299" s="4"/>
      <c r="C299" s="4"/>
    </row>
    <row r="300" spans="2:3" x14ac:dyDescent="0.25">
      <c r="B300" s="4"/>
      <c r="C300" s="4"/>
    </row>
    <row r="301" spans="2:3" x14ac:dyDescent="0.25">
      <c r="B301" s="4"/>
      <c r="C301" s="4"/>
    </row>
    <row r="302" spans="2:3" x14ac:dyDescent="0.25">
      <c r="B302" s="4" t="s">
        <v>235</v>
      </c>
      <c r="C302" s="4" t="s">
        <v>235</v>
      </c>
    </row>
  </sheetData>
  <mergeCells count="7">
    <mergeCell ref="A3:T3"/>
    <mergeCell ref="B10:C10"/>
    <mergeCell ref="B74:C74"/>
    <mergeCell ref="J7:O7"/>
    <mergeCell ref="B7:C9"/>
    <mergeCell ref="D7:D8"/>
    <mergeCell ref="E7:I7"/>
  </mergeCells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92D050"/>
  </sheetPr>
  <dimension ref="B2:M39"/>
  <sheetViews>
    <sheetView showGridLines="0" view="pageBreakPreview" zoomScale="57" zoomScaleNormal="70" workbookViewId="0">
      <selection activeCell="B1" sqref="B1"/>
    </sheetView>
  </sheetViews>
  <sheetFormatPr defaultColWidth="9.1796875" defaultRowHeight="14" x14ac:dyDescent="0.25"/>
  <cols>
    <col min="1" max="1" width="9.1796875" style="668"/>
    <col min="2" max="2" width="7.1796875" style="668" customWidth="1"/>
    <col min="3" max="3" width="49" style="668" customWidth="1"/>
    <col min="4" max="5" width="13.81640625" style="668" customWidth="1"/>
    <col min="6" max="6" width="11.81640625" style="668" customWidth="1"/>
    <col min="7" max="7" width="11" style="668" customWidth="1"/>
    <col min="8" max="8" width="13.81640625" style="668" customWidth="1"/>
    <col min="9" max="9" width="9.1796875" style="668"/>
    <col min="10" max="10" width="46.81640625" style="668" bestFit="1" customWidth="1"/>
    <col min="11" max="11" width="10.54296875" style="668" bestFit="1" customWidth="1"/>
    <col min="12" max="12" width="13.81640625" style="668" bestFit="1" customWidth="1"/>
    <col min="13" max="13" width="14.1796875" style="668" bestFit="1" customWidth="1"/>
    <col min="14" max="16384" width="9.1796875" style="668"/>
  </cols>
  <sheetData>
    <row r="2" spans="2:13" x14ac:dyDescent="0.25">
      <c r="B2" s="1150" t="s">
        <v>87</v>
      </c>
      <c r="C2" s="1150"/>
      <c r="D2" s="1150"/>
      <c r="E2" s="1150"/>
      <c r="F2" s="1150"/>
      <c r="G2" s="1150"/>
      <c r="H2" s="1150"/>
      <c r="I2" s="1150"/>
      <c r="J2" s="1150"/>
      <c r="K2" s="1150"/>
    </row>
    <row r="3" spans="2:13" x14ac:dyDescent="0.25">
      <c r="B3" s="647" t="s">
        <v>1117</v>
      </c>
    </row>
    <row r="4" spans="2:13" x14ac:dyDescent="0.25">
      <c r="J4" s="622" t="s">
        <v>1186</v>
      </c>
    </row>
    <row r="5" spans="2:13" x14ac:dyDescent="0.25">
      <c r="B5" s="647" t="s">
        <v>1187</v>
      </c>
      <c r="C5" s="641"/>
      <c r="D5" s="641"/>
      <c r="E5" s="641"/>
      <c r="F5" s="641"/>
      <c r="G5" s="641"/>
      <c r="H5" s="641"/>
    </row>
    <row r="6" spans="2:13" x14ac:dyDescent="0.25">
      <c r="B6" s="986" t="s">
        <v>2</v>
      </c>
      <c r="C6" s="930" t="s">
        <v>1188</v>
      </c>
      <c r="D6" s="930"/>
      <c r="E6" s="930"/>
      <c r="F6" s="930"/>
      <c r="G6" s="930"/>
      <c r="H6" s="930"/>
      <c r="J6" s="622" t="s">
        <v>1189</v>
      </c>
      <c r="K6" s="622" t="s">
        <v>110</v>
      </c>
      <c r="L6" s="622" t="s">
        <v>113</v>
      </c>
      <c r="M6" s="622" t="s">
        <v>1190</v>
      </c>
    </row>
    <row r="7" spans="2:13" x14ac:dyDescent="0.25">
      <c r="B7" s="986"/>
      <c r="C7" s="1174" t="s">
        <v>1102</v>
      </c>
      <c r="D7" s="1151" t="s">
        <v>1191</v>
      </c>
      <c r="E7" s="1152"/>
      <c r="F7" s="1151" t="s">
        <v>1192</v>
      </c>
      <c r="G7" s="1175"/>
      <c r="H7" s="1152"/>
      <c r="J7" s="669"/>
      <c r="K7" s="1176" t="s">
        <v>1193</v>
      </c>
      <c r="L7" s="1176"/>
      <c r="M7" s="1176"/>
    </row>
    <row r="8" spans="2:13" x14ac:dyDescent="0.25">
      <c r="B8" s="986"/>
      <c r="C8" s="1174"/>
      <c r="D8" s="667" t="s">
        <v>1194</v>
      </c>
      <c r="E8" s="667" t="s">
        <v>113</v>
      </c>
      <c r="F8" s="667" t="s">
        <v>1194</v>
      </c>
      <c r="G8" s="667" t="s">
        <v>113</v>
      </c>
      <c r="H8" s="667" t="s">
        <v>1195</v>
      </c>
      <c r="J8" s="632" t="s">
        <v>1196</v>
      </c>
      <c r="K8" s="629">
        <f>SUM(K9:K17)</f>
        <v>11736.67</v>
      </c>
      <c r="L8" s="629">
        <v>12851.323022543</v>
      </c>
      <c r="M8" s="624">
        <f>K8-L8</f>
        <v>-1114.6530225429997</v>
      </c>
    </row>
    <row r="9" spans="2:13" x14ac:dyDescent="0.25">
      <c r="B9" s="639">
        <v>1</v>
      </c>
      <c r="C9" s="626" t="s">
        <v>1125</v>
      </c>
      <c r="D9" s="667">
        <v>20329.99842</v>
      </c>
      <c r="E9" s="667">
        <v>12670.985199752742</v>
      </c>
      <c r="F9" s="667">
        <v>9503.6411896762111</v>
      </c>
      <c r="G9" s="667">
        <v>7486.6651026053278</v>
      </c>
      <c r="H9" s="667">
        <v>-2016.9760870708833</v>
      </c>
      <c r="J9" s="620" t="s">
        <v>1197</v>
      </c>
      <c r="K9" s="753">
        <v>6319.01</v>
      </c>
      <c r="L9" s="628">
        <v>6532.0383427719999</v>
      </c>
      <c r="M9" s="628">
        <f>K9-L9</f>
        <v>-213.02834277199963</v>
      </c>
    </row>
    <row r="10" spans="2:13" x14ac:dyDescent="0.25">
      <c r="B10" s="639">
        <v>2</v>
      </c>
      <c r="C10" s="626" t="s">
        <v>1126</v>
      </c>
      <c r="D10" s="667">
        <v>4835.1865800000005</v>
      </c>
      <c r="E10" s="667">
        <v>3560.5834481268962</v>
      </c>
      <c r="F10" s="667">
        <v>798.41968034645834</v>
      </c>
      <c r="G10" s="667">
        <v>726.20995202966674</v>
      </c>
      <c r="H10" s="667">
        <v>-72.209728316791598</v>
      </c>
      <c r="J10" s="620" t="s">
        <v>1198</v>
      </c>
      <c r="K10" s="753">
        <v>3889.25</v>
      </c>
      <c r="L10" s="628">
        <v>4551.9758090490004</v>
      </c>
      <c r="M10" s="628">
        <f t="shared" ref="M10:M17" si="0">K10-L10</f>
        <v>-662.72580904900042</v>
      </c>
    </row>
    <row r="11" spans="2:13" x14ac:dyDescent="0.25">
      <c r="B11" s="639">
        <v>3</v>
      </c>
      <c r="C11" s="626" t="s">
        <v>1127</v>
      </c>
      <c r="D11" s="667">
        <v>15491.989839999998</v>
      </c>
      <c r="E11" s="667">
        <v>12873.693900213319</v>
      </c>
      <c r="F11" s="667">
        <v>7397.385434429807</v>
      </c>
      <c r="G11" s="667">
        <v>7227.170645698352</v>
      </c>
      <c r="H11" s="667">
        <v>-170.21478873145497</v>
      </c>
      <c r="J11" s="620" t="s">
        <v>1199</v>
      </c>
      <c r="K11" s="754">
        <v>861.4</v>
      </c>
      <c r="L11" s="628">
        <v>1021.4273204289999</v>
      </c>
      <c r="M11" s="628">
        <f t="shared" si="0"/>
        <v>-160.02732042899993</v>
      </c>
    </row>
    <row r="12" spans="2:13" x14ac:dyDescent="0.25">
      <c r="B12" s="639">
        <v>4</v>
      </c>
      <c r="C12" s="626" t="s">
        <v>1128</v>
      </c>
      <c r="D12" s="667">
        <v>8135.3628520801412</v>
      </c>
      <c r="E12" s="667">
        <v>8309.1201290213339</v>
      </c>
      <c r="F12" s="667">
        <v>3536.4698657336726</v>
      </c>
      <c r="G12" s="667">
        <v>3747.7399268759914</v>
      </c>
      <c r="H12" s="667">
        <v>211.27006114231881</v>
      </c>
      <c r="J12" s="620" t="s">
        <v>1200</v>
      </c>
      <c r="K12" s="754">
        <v>4.47</v>
      </c>
      <c r="L12" s="628">
        <v>4.4240548550000005</v>
      </c>
      <c r="M12" s="628">
        <f t="shared" si="0"/>
        <v>4.5945144999999243E-2</v>
      </c>
    </row>
    <row r="13" spans="2:13" x14ac:dyDescent="0.25">
      <c r="B13" s="639">
        <v>5</v>
      </c>
      <c r="C13" s="626" t="s">
        <v>403</v>
      </c>
      <c r="D13" s="667">
        <v>11537.6059</v>
      </c>
      <c r="E13" s="667">
        <v>6697.9331308655001</v>
      </c>
      <c r="F13" s="667">
        <v>5555.4632517863001</v>
      </c>
      <c r="G13" s="667">
        <v>3345.5582544313738</v>
      </c>
      <c r="H13" s="667">
        <v>-2209.9049973549263</v>
      </c>
      <c r="J13" s="620" t="s">
        <v>1201</v>
      </c>
      <c r="K13" s="754">
        <v>60.29</v>
      </c>
      <c r="L13" s="628">
        <v>53.300834000999998</v>
      </c>
      <c r="M13" s="628">
        <f t="shared" si="0"/>
        <v>6.9891659990000008</v>
      </c>
    </row>
    <row r="14" spans="2:13" x14ac:dyDescent="0.25">
      <c r="B14" s="639">
        <v>6</v>
      </c>
      <c r="C14" s="626" t="s">
        <v>1129</v>
      </c>
      <c r="D14" s="667">
        <v>1499.317901569113</v>
      </c>
      <c r="E14" s="667">
        <v>14723.623939994</v>
      </c>
      <c r="F14" s="667">
        <v>894.45154079403665</v>
      </c>
      <c r="G14" s="667">
        <v>5985.0519819149404</v>
      </c>
      <c r="H14" s="667">
        <v>5090.6004411209033</v>
      </c>
      <c r="J14" s="620" t="s">
        <v>1202</v>
      </c>
      <c r="K14" s="754">
        <v>367.66</v>
      </c>
      <c r="L14" s="628">
        <v>397.87719284599996</v>
      </c>
      <c r="M14" s="628">
        <f t="shared" si="0"/>
        <v>-30.217192845999932</v>
      </c>
    </row>
    <row r="15" spans="2:13" x14ac:dyDescent="0.25">
      <c r="B15" s="639">
        <v>7</v>
      </c>
      <c r="C15" s="626" t="s">
        <v>1130</v>
      </c>
      <c r="D15" s="667">
        <v>-2894.0808672787725</v>
      </c>
      <c r="E15" s="667">
        <v>-546.26784749375008</v>
      </c>
      <c r="F15" s="667">
        <v>-1118.4907760926774</v>
      </c>
      <c r="G15" s="667">
        <v>-309.07219965520517</v>
      </c>
      <c r="H15" s="667">
        <v>809.41857643747221</v>
      </c>
      <c r="J15" s="620" t="s">
        <v>1203</v>
      </c>
      <c r="K15" s="754">
        <v>84.04</v>
      </c>
      <c r="L15" s="628">
        <v>89.387578346999987</v>
      </c>
      <c r="M15" s="628">
        <f t="shared" si="0"/>
        <v>-5.3475783469999811</v>
      </c>
    </row>
    <row r="16" spans="2:13" x14ac:dyDescent="0.25">
      <c r="B16" s="639">
        <v>8</v>
      </c>
      <c r="C16" s="626" t="s">
        <v>1131</v>
      </c>
      <c r="D16" s="667">
        <v>1250.4825000000001</v>
      </c>
      <c r="E16" s="667">
        <v>0</v>
      </c>
      <c r="F16" s="667">
        <v>424.03083333333336</v>
      </c>
      <c r="G16" s="667">
        <v>0</v>
      </c>
      <c r="H16" s="667">
        <v>-424.03083333333336</v>
      </c>
      <c r="J16" s="620" t="s">
        <v>1204</v>
      </c>
      <c r="K16" s="754">
        <v>148.55000000000001</v>
      </c>
      <c r="L16" s="628">
        <v>196.94355918899996</v>
      </c>
      <c r="M16" s="628">
        <f t="shared" si="0"/>
        <v>-48.393559188999944</v>
      </c>
    </row>
    <row r="17" spans="2:13" x14ac:dyDescent="0.25">
      <c r="B17" s="639">
        <v>9</v>
      </c>
      <c r="C17" s="626" t="s">
        <v>1132</v>
      </c>
      <c r="D17" s="667">
        <v>0</v>
      </c>
      <c r="E17" s="667">
        <v>0</v>
      </c>
      <c r="F17" s="667">
        <v>979.39802875000009</v>
      </c>
      <c r="G17" s="667">
        <v>882.76922124999999</v>
      </c>
      <c r="H17" s="667">
        <v>-96.628807500000107</v>
      </c>
      <c r="J17" s="620" t="s">
        <v>1205</v>
      </c>
      <c r="K17" s="754">
        <v>2</v>
      </c>
      <c r="L17" s="628">
        <v>3.9483310550000001</v>
      </c>
      <c r="M17" s="628">
        <f t="shared" si="0"/>
        <v>-1.9483310550000001</v>
      </c>
    </row>
    <row r="18" spans="2:13" x14ac:dyDescent="0.25">
      <c r="B18" s="639">
        <v>10</v>
      </c>
      <c r="C18" s="626" t="s">
        <v>1206</v>
      </c>
      <c r="D18" s="667">
        <v>0</v>
      </c>
      <c r="E18" s="634">
        <v>0</v>
      </c>
      <c r="F18" s="667">
        <v>3818.2433333333333</v>
      </c>
      <c r="G18" s="667">
        <v>3955.9493295681114</v>
      </c>
      <c r="H18" s="634">
        <v>137.70599623477801</v>
      </c>
      <c r="J18" s="750" t="s">
        <v>1207</v>
      </c>
      <c r="K18" s="755">
        <f>SUM(K19:K27)</f>
        <v>22170.84</v>
      </c>
      <c r="L18" s="756">
        <f>SUM(L19:L27)</f>
        <v>21266.586765398002</v>
      </c>
      <c r="M18" s="624">
        <f>K18-L18</f>
        <v>904.25323460199797</v>
      </c>
    </row>
    <row r="19" spans="2:13" ht="56" x14ac:dyDescent="0.25">
      <c r="B19" s="639">
        <v>11</v>
      </c>
      <c r="C19" s="626" t="s">
        <v>1208</v>
      </c>
      <c r="D19" s="637">
        <v>0</v>
      </c>
      <c r="E19" s="637">
        <v>0</v>
      </c>
      <c r="F19" s="637">
        <v>0</v>
      </c>
      <c r="G19" s="637">
        <v>570.47829779658809</v>
      </c>
      <c r="H19" s="637">
        <v>570.47829779658809</v>
      </c>
      <c r="J19" s="620" t="s">
        <v>1218</v>
      </c>
      <c r="K19" s="757">
        <v>14344.9</v>
      </c>
      <c r="L19" s="633">
        <v>13193.914484246001</v>
      </c>
      <c r="M19" s="628">
        <f>K19-L19</f>
        <v>1150.9855157539987</v>
      </c>
    </row>
    <row r="20" spans="2:13" x14ac:dyDescent="0.25">
      <c r="B20" s="669"/>
      <c r="C20" s="632" t="s">
        <v>90</v>
      </c>
      <c r="D20" s="625">
        <v>60185.863126370481</v>
      </c>
      <c r="E20" s="625">
        <v>58289.671900480047</v>
      </c>
      <c r="F20" s="625">
        <v>31789.012382090477</v>
      </c>
      <c r="G20" s="625">
        <v>33618.520512515148</v>
      </c>
      <c r="H20" s="621">
        <v>1829.5081304246708</v>
      </c>
      <c r="J20" s="620" t="s">
        <v>1219</v>
      </c>
      <c r="K20" s="757">
        <v>3903.05</v>
      </c>
      <c r="L20" s="633">
        <v>4393.0121754210004</v>
      </c>
      <c r="M20" s="628">
        <f t="shared" ref="M20:M31" si="1">K20-L20</f>
        <v>-489.96217542100021</v>
      </c>
    </row>
    <row r="21" spans="2:13" x14ac:dyDescent="0.25">
      <c r="J21" s="620" t="s">
        <v>1210</v>
      </c>
      <c r="K21" s="758">
        <v>71.58</v>
      </c>
      <c r="L21" s="633">
        <v>104.44597479099998</v>
      </c>
      <c r="M21" s="628">
        <f t="shared" si="1"/>
        <v>-32.865974790999985</v>
      </c>
    </row>
    <row r="22" spans="2:13" x14ac:dyDescent="0.25">
      <c r="B22" s="647" t="s">
        <v>1209</v>
      </c>
      <c r="C22" s="641"/>
      <c r="D22" s="641"/>
      <c r="E22" s="641"/>
      <c r="F22" s="641"/>
      <c r="G22" s="641"/>
      <c r="H22" s="641"/>
      <c r="J22" s="620" t="s">
        <v>1220</v>
      </c>
      <c r="K22" s="757">
        <v>2657.13</v>
      </c>
      <c r="L22" s="633">
        <v>2288.1432693030001</v>
      </c>
      <c r="M22" s="628">
        <f t="shared" si="1"/>
        <v>368.98673069699998</v>
      </c>
    </row>
    <row r="23" spans="2:13" x14ac:dyDescent="0.25">
      <c r="B23" s="986" t="s">
        <v>2</v>
      </c>
      <c r="C23" s="930" t="s">
        <v>1188</v>
      </c>
      <c r="D23" s="930"/>
      <c r="E23" s="930"/>
      <c r="F23" s="930"/>
      <c r="G23" s="930"/>
      <c r="H23" s="930"/>
      <c r="J23" s="620" t="s">
        <v>1211</v>
      </c>
      <c r="K23" s="758">
        <v>503.78</v>
      </c>
      <c r="L23" s="633">
        <v>479.91950193300005</v>
      </c>
      <c r="M23" s="628">
        <f t="shared" si="1"/>
        <v>23.860498066999924</v>
      </c>
    </row>
    <row r="24" spans="2:13" ht="14" customHeight="1" x14ac:dyDescent="0.25">
      <c r="B24" s="986"/>
      <c r="C24" s="1174" t="s">
        <v>1102</v>
      </c>
      <c r="D24" s="1151" t="s">
        <v>1191</v>
      </c>
      <c r="E24" s="1152"/>
      <c r="F24" s="1151" t="s">
        <v>1192</v>
      </c>
      <c r="G24" s="1175"/>
      <c r="H24" s="1152"/>
      <c r="J24" s="620" t="s">
        <v>1212</v>
      </c>
      <c r="K24" s="758">
        <v>330.19</v>
      </c>
      <c r="L24" s="633">
        <v>347.18838570700001</v>
      </c>
      <c r="M24" s="628">
        <f t="shared" si="1"/>
        <v>-16.998385707000011</v>
      </c>
    </row>
    <row r="25" spans="2:13" x14ac:dyDescent="0.25">
      <c r="B25" s="986"/>
      <c r="C25" s="1174"/>
      <c r="D25" s="667" t="s">
        <v>1194</v>
      </c>
      <c r="E25" s="667" t="s">
        <v>113</v>
      </c>
      <c r="F25" s="667" t="s">
        <v>1194</v>
      </c>
      <c r="G25" s="667" t="s">
        <v>113</v>
      </c>
      <c r="H25" s="667" t="s">
        <v>1195</v>
      </c>
      <c r="J25" s="620" t="s">
        <v>1213</v>
      </c>
      <c r="K25" s="758">
        <v>352.68</v>
      </c>
      <c r="L25" s="633">
        <v>441.03530791299994</v>
      </c>
      <c r="M25" s="628">
        <f t="shared" si="1"/>
        <v>-88.355307912999933</v>
      </c>
    </row>
    <row r="26" spans="2:13" x14ac:dyDescent="0.25">
      <c r="B26" s="639">
        <v>1</v>
      </c>
      <c r="C26" s="626" t="s">
        <v>1125</v>
      </c>
      <c r="D26" s="667">
        <v>20329.99842</v>
      </c>
      <c r="E26" s="667">
        <v>15235.639172097131</v>
      </c>
      <c r="F26" s="667">
        <v>9503.6411896762111</v>
      </c>
      <c r="G26" s="667">
        <v>8585.2944669551998</v>
      </c>
      <c r="H26" s="667">
        <v>-918.34672272101125</v>
      </c>
      <c r="J26" s="620" t="s">
        <v>1214</v>
      </c>
      <c r="K26" s="758">
        <v>0</v>
      </c>
      <c r="L26" s="633">
        <v>0</v>
      </c>
      <c r="M26" s="628">
        <f t="shared" si="1"/>
        <v>0</v>
      </c>
    </row>
    <row r="27" spans="2:13" x14ac:dyDescent="0.25">
      <c r="B27" s="639">
        <v>2</v>
      </c>
      <c r="C27" s="626" t="s">
        <v>1126</v>
      </c>
      <c r="D27" s="667">
        <v>4835.1865800000005</v>
      </c>
      <c r="E27" s="667">
        <v>3560.5834481268962</v>
      </c>
      <c r="F27" s="667">
        <v>798.41968034645834</v>
      </c>
      <c r="G27" s="667">
        <v>726.20995202966674</v>
      </c>
      <c r="H27" s="667">
        <v>-72.209728316791598</v>
      </c>
      <c r="J27" s="620" t="s">
        <v>1215</v>
      </c>
      <c r="K27" s="758">
        <v>7.53</v>
      </c>
      <c r="L27" s="633">
        <v>18.927666083999998</v>
      </c>
      <c r="M27" s="628">
        <f t="shared" si="1"/>
        <v>-11.397666083999997</v>
      </c>
    </row>
    <row r="28" spans="2:13" x14ac:dyDescent="0.25">
      <c r="B28" s="639">
        <v>3</v>
      </c>
      <c r="C28" s="626" t="s">
        <v>1127</v>
      </c>
      <c r="D28" s="667">
        <v>15491.989839999998</v>
      </c>
      <c r="E28" s="667">
        <v>13269.821856339284</v>
      </c>
      <c r="F28" s="667">
        <v>7397.385434429807</v>
      </c>
      <c r="G28" s="667">
        <v>7401.1473900782203</v>
      </c>
      <c r="H28" s="667">
        <v>3.7619556484132772</v>
      </c>
      <c r="J28" s="632" t="s">
        <v>1216</v>
      </c>
      <c r="K28" s="751">
        <f>SUM(K8,K18)</f>
        <v>33907.51</v>
      </c>
      <c r="L28" s="752">
        <f>SUM(L8,L18)</f>
        <v>34117.909787941004</v>
      </c>
      <c r="M28" s="624">
        <f>K28-L28</f>
        <v>-210.3997879410017</v>
      </c>
    </row>
    <row r="29" spans="2:13" x14ac:dyDescent="0.25">
      <c r="B29" s="639">
        <v>4</v>
      </c>
      <c r="C29" s="626" t="s">
        <v>1128</v>
      </c>
      <c r="D29" s="667">
        <v>8135.3628520801412</v>
      </c>
      <c r="E29" s="667">
        <v>8309.1201290213339</v>
      </c>
      <c r="F29" s="667">
        <v>3536.4698657336726</v>
      </c>
      <c r="G29" s="667">
        <v>3747.7399268759914</v>
      </c>
      <c r="H29" s="667">
        <v>211.27006114231881</v>
      </c>
      <c r="J29" s="669" t="s">
        <v>1217</v>
      </c>
      <c r="K29" s="737">
        <v>79.43416666666667</v>
      </c>
      <c r="L29" s="633">
        <v>43.45</v>
      </c>
      <c r="M29" s="628">
        <f t="shared" si="1"/>
        <v>35.984166666666667</v>
      </c>
    </row>
    <row r="30" spans="2:13" x14ac:dyDescent="0.25">
      <c r="B30" s="639">
        <v>5</v>
      </c>
      <c r="C30" s="626" t="s">
        <v>403</v>
      </c>
      <c r="D30" s="667">
        <v>11537.6059</v>
      </c>
      <c r="E30" s="667">
        <v>6697.9331308655001</v>
      </c>
      <c r="F30" s="667">
        <v>5555.4632517863001</v>
      </c>
      <c r="G30" s="667">
        <v>3345.5582544313738</v>
      </c>
      <c r="H30" s="667">
        <v>-2209.9049973549263</v>
      </c>
      <c r="J30" s="669" t="s">
        <v>1224</v>
      </c>
      <c r="K30" s="737">
        <v>79.954166666666666</v>
      </c>
      <c r="L30" s="633">
        <v>85.26</v>
      </c>
      <c r="M30" s="628">
        <f t="shared" si="1"/>
        <v>-5.3058333333333394</v>
      </c>
    </row>
    <row r="31" spans="2:13" x14ac:dyDescent="0.25">
      <c r="B31" s="639">
        <v>6</v>
      </c>
      <c r="C31" s="626" t="s">
        <v>1129</v>
      </c>
      <c r="D31" s="667">
        <v>1499.317901569113</v>
      </c>
      <c r="E31" s="667">
        <v>14723.623939994</v>
      </c>
      <c r="F31" s="667">
        <v>894.45154079403665</v>
      </c>
      <c r="G31" s="667">
        <v>5985.0519819149404</v>
      </c>
      <c r="H31" s="667">
        <v>5090.6004411209033</v>
      </c>
      <c r="J31" s="669" t="s">
        <v>1225</v>
      </c>
      <c r="K31" s="737">
        <v>41.325833333333335</v>
      </c>
      <c r="L31" s="633">
        <v>57.5</v>
      </c>
      <c r="M31" s="628">
        <f t="shared" si="1"/>
        <v>-16.174166666666665</v>
      </c>
    </row>
    <row r="32" spans="2:13" x14ac:dyDescent="0.25">
      <c r="B32" s="639">
        <v>7</v>
      </c>
      <c r="C32" s="626" t="s">
        <v>1130</v>
      </c>
      <c r="D32" s="667">
        <v>-2894.0808672787725</v>
      </c>
      <c r="E32" s="667">
        <v>-546.26784749375008</v>
      </c>
      <c r="F32" s="667">
        <v>-1118.4907760926774</v>
      </c>
      <c r="G32" s="667">
        <v>-309.07219965520517</v>
      </c>
      <c r="H32" s="667">
        <v>809.41857643747221</v>
      </c>
      <c r="J32" s="632" t="s">
        <v>201</v>
      </c>
      <c r="K32" s="636">
        <f>SUM(K28,K29:K31)</f>
        <v>34108.224166666674</v>
      </c>
      <c r="L32" s="623">
        <f>SUM(L28,L29:L31)</f>
        <v>34304.119787941003</v>
      </c>
      <c r="M32" s="624">
        <f>K32-L32</f>
        <v>-195.89562127432873</v>
      </c>
    </row>
    <row r="33" spans="2:8" x14ac:dyDescent="0.25">
      <c r="B33" s="639">
        <v>8</v>
      </c>
      <c r="C33" s="626" t="s">
        <v>1131</v>
      </c>
      <c r="D33" s="667">
        <v>1250.4825000000001</v>
      </c>
      <c r="E33" s="667">
        <v>0</v>
      </c>
      <c r="F33" s="667">
        <v>424.03083333333336</v>
      </c>
      <c r="G33" s="667">
        <v>0</v>
      </c>
      <c r="H33" s="667">
        <v>-424.03083333333336</v>
      </c>
    </row>
    <row r="34" spans="2:8" x14ac:dyDescent="0.25">
      <c r="B34" s="639">
        <v>9</v>
      </c>
      <c r="C34" s="626" t="s">
        <v>1132</v>
      </c>
      <c r="D34" s="667">
        <v>0</v>
      </c>
      <c r="E34" s="667">
        <v>0</v>
      </c>
      <c r="F34" s="667">
        <v>979.39802875000009</v>
      </c>
      <c r="G34" s="667">
        <v>882.76922124999999</v>
      </c>
      <c r="H34" s="667">
        <v>-96.628807500000107</v>
      </c>
    </row>
    <row r="35" spans="2:8" x14ac:dyDescent="0.25">
      <c r="B35" s="639">
        <v>10</v>
      </c>
      <c r="C35" s="626" t="s">
        <v>1206</v>
      </c>
      <c r="D35" s="667">
        <v>0</v>
      </c>
      <c r="E35" s="634">
        <v>0</v>
      </c>
      <c r="F35" s="667">
        <v>3818.2433333333333</v>
      </c>
      <c r="G35" s="667">
        <v>3955.9493295681114</v>
      </c>
      <c r="H35" s="634">
        <v>137.70599623477801</v>
      </c>
    </row>
    <row r="36" spans="2:8" ht="42" x14ac:dyDescent="0.25">
      <c r="B36" s="639">
        <v>11</v>
      </c>
      <c r="C36" s="626" t="s">
        <v>1208</v>
      </c>
      <c r="D36" s="637">
        <v>0</v>
      </c>
      <c r="E36" s="637">
        <v>0</v>
      </c>
      <c r="F36" s="637">
        <v>0</v>
      </c>
      <c r="G36" s="637">
        <v>570.47829779658809</v>
      </c>
      <c r="H36" s="637">
        <v>570.47829779658809</v>
      </c>
    </row>
    <row r="37" spans="2:8" x14ac:dyDescent="0.25">
      <c r="B37" s="669"/>
      <c r="C37" s="632" t="s">
        <v>90</v>
      </c>
      <c r="D37" s="625">
        <v>60185.863126370481</v>
      </c>
      <c r="E37" s="625">
        <v>61250.453828950398</v>
      </c>
      <c r="F37" s="625">
        <v>31789.012382090477</v>
      </c>
      <c r="G37" s="625">
        <v>34891.126621244883</v>
      </c>
      <c r="H37" s="625">
        <v>3102.1142391544117</v>
      </c>
    </row>
    <row r="38" spans="2:8" x14ac:dyDescent="0.25">
      <c r="C38" s="619"/>
      <c r="D38" s="618"/>
      <c r="E38" s="618"/>
      <c r="F38" s="630"/>
      <c r="G38" s="630"/>
      <c r="H38" s="618"/>
    </row>
    <row r="39" spans="2:8" x14ac:dyDescent="0.25">
      <c r="B39" s="619"/>
      <c r="C39" s="619"/>
      <c r="D39" s="618"/>
      <c r="E39" s="618"/>
      <c r="F39" s="630"/>
      <c r="G39" s="630"/>
      <c r="H39" s="618"/>
    </row>
  </sheetData>
  <mergeCells count="12">
    <mergeCell ref="B23:B25"/>
    <mergeCell ref="C23:H23"/>
    <mergeCell ref="C24:C25"/>
    <mergeCell ref="D24:E24"/>
    <mergeCell ref="F24:H24"/>
    <mergeCell ref="B2:K2"/>
    <mergeCell ref="B6:B8"/>
    <mergeCell ref="C6:H6"/>
    <mergeCell ref="C7:C8"/>
    <mergeCell ref="D7:E7"/>
    <mergeCell ref="F7:H7"/>
    <mergeCell ref="K7:M7"/>
  </mergeCells>
  <pageMargins left="0.7" right="0.7" top="0.75" bottom="0.75" header="0.3" footer="0.3"/>
  <pageSetup paperSize="9" scale="68" orientation="portrait" r:id="rId1"/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O81"/>
  <sheetViews>
    <sheetView showGridLines="0" topLeftCell="C1" zoomScaleSheetLayoutView="70" workbookViewId="0">
      <pane xSplit="2" ySplit="8" topLeftCell="F9" activePane="bottomRight" state="frozen"/>
      <selection pane="topRight" activeCell="E1" sqref="E1"/>
      <selection pane="bottomLeft" activeCell="C9" sqref="C9"/>
      <selection pane="bottomRight" activeCell="J1" sqref="J1:K1048576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453125" style="4" customWidth="1"/>
    <col min="4" max="4" width="43.453125" style="4" customWidth="1"/>
    <col min="5" max="5" width="15" style="4" customWidth="1"/>
    <col min="6" max="6" width="13.453125" style="4" customWidth="1"/>
    <col min="7" max="7" width="13.453125" style="4" bestFit="1" customWidth="1"/>
    <col min="8" max="8" width="13.54296875" style="4" bestFit="1" customWidth="1"/>
    <col min="9" max="9" width="17.1796875" style="4" customWidth="1"/>
    <col min="10" max="10" width="13.453125" style="4" customWidth="1"/>
    <col min="11" max="11" width="11.81640625" style="4" bestFit="1" customWidth="1"/>
    <col min="12" max="12" width="14" style="4" customWidth="1"/>
    <col min="13" max="13" width="12.453125" style="4" customWidth="1"/>
    <col min="14" max="14" width="12.54296875" style="4" customWidth="1"/>
    <col min="15" max="16384" width="9.1796875" style="4"/>
  </cols>
  <sheetData>
    <row r="2" spans="2:14" x14ac:dyDescent="0.25">
      <c r="D2" s="486" t="e">
        <f>'[11]Rev_NP-12me'!$I$71</f>
        <v>#REF!</v>
      </c>
      <c r="H2" s="504" t="s">
        <v>0</v>
      </c>
    </row>
    <row r="3" spans="2:14" x14ac:dyDescent="0.25">
      <c r="H3" s="505" t="s">
        <v>134</v>
      </c>
    </row>
    <row r="4" spans="2:14" x14ac:dyDescent="0.25">
      <c r="B4" s="13"/>
      <c r="C4" s="13"/>
      <c r="D4" s="82"/>
      <c r="E4" s="82"/>
      <c r="F4" s="82"/>
      <c r="G4" s="82"/>
      <c r="N4" s="505" t="s">
        <v>135</v>
      </c>
    </row>
    <row r="5" spans="2:14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27" t="s">
        <v>140</v>
      </c>
      <c r="I5" s="927" t="s">
        <v>141</v>
      </c>
      <c r="J5" s="932" t="s">
        <v>105</v>
      </c>
      <c r="K5" s="933"/>
      <c r="L5" s="933"/>
      <c r="M5" s="933"/>
      <c r="N5" s="934"/>
    </row>
    <row r="6" spans="2:14" ht="28" x14ac:dyDescent="0.25">
      <c r="B6" s="85"/>
      <c r="C6" s="942"/>
      <c r="D6" s="943"/>
      <c r="E6" s="939"/>
      <c r="F6" s="939"/>
      <c r="G6" s="939"/>
      <c r="H6" s="939"/>
      <c r="I6" s="939"/>
      <c r="J6" s="502" t="s">
        <v>142</v>
      </c>
      <c r="K6" s="502" t="s">
        <v>143</v>
      </c>
      <c r="L6" s="502" t="s">
        <v>144</v>
      </c>
      <c r="M6" s="502" t="s">
        <v>145</v>
      </c>
      <c r="N6" s="502" t="s">
        <v>146</v>
      </c>
    </row>
    <row r="7" spans="2:14" x14ac:dyDescent="0.25">
      <c r="B7" s="85"/>
      <c r="C7" s="944"/>
      <c r="D7" s="945"/>
      <c r="E7" s="502" t="s">
        <v>111</v>
      </c>
      <c r="F7" s="502" t="s">
        <v>111</v>
      </c>
      <c r="G7" s="502" t="s">
        <v>111</v>
      </c>
      <c r="H7" s="502" t="s">
        <v>111</v>
      </c>
      <c r="I7" s="502" t="s">
        <v>114</v>
      </c>
      <c r="J7" s="502" t="s">
        <v>115</v>
      </c>
      <c r="K7" s="502" t="s">
        <v>115</v>
      </c>
      <c r="L7" s="502" t="s">
        <v>115</v>
      </c>
      <c r="M7" s="502" t="s">
        <v>115</v>
      </c>
      <c r="N7" s="502" t="s">
        <v>115</v>
      </c>
    </row>
    <row r="8" spans="2:14" x14ac:dyDescent="0.25">
      <c r="B8" s="85"/>
      <c r="C8" s="935" t="s">
        <v>147</v>
      </c>
      <c r="D8" s="936"/>
      <c r="E8" s="503"/>
      <c r="F8" s="503"/>
      <c r="G8" s="503"/>
      <c r="H8" s="84"/>
      <c r="I8" s="84"/>
      <c r="J8" s="506"/>
      <c r="K8" s="506"/>
      <c r="L8" s="506"/>
      <c r="M8" s="506"/>
      <c r="N8" s="506"/>
    </row>
    <row r="9" spans="2:14" x14ac:dyDescent="0.25">
      <c r="B9" s="85"/>
      <c r="C9" s="84" t="s">
        <v>148</v>
      </c>
      <c r="D9" s="84" t="s">
        <v>149</v>
      </c>
      <c r="E9" s="146">
        <v>6542568</v>
      </c>
      <c r="F9" s="146">
        <v>6817306</v>
      </c>
      <c r="G9" s="146">
        <v>7121821</v>
      </c>
      <c r="H9" s="146">
        <v>7443356</v>
      </c>
      <c r="I9" s="146">
        <f>'[13]Rev SP FY24'!$AI$10</f>
        <v>7772199</v>
      </c>
      <c r="J9" s="146">
        <f>'[14]Rev_SP-12me'!$H$10</f>
        <v>8117951</v>
      </c>
      <c r="K9" s="146">
        <f>'[14]Rev_SP-12me'!$AJ$10</f>
        <v>8480176</v>
      </c>
      <c r="L9" s="146">
        <f>'[15]Rev_SP-12me'!$AJ$10</f>
        <v>9275620</v>
      </c>
      <c r="M9" s="146">
        <f>'[16]Rev_SP-12me'!$AJ$10</f>
        <v>9800235</v>
      </c>
      <c r="N9" s="146">
        <f>'[17]Rev_SP-12me'!$AJ$10</f>
        <v>10354521</v>
      </c>
    </row>
    <row r="10" spans="2:14" x14ac:dyDescent="0.25">
      <c r="C10" s="506" t="s">
        <v>150</v>
      </c>
      <c r="D10" s="506" t="s">
        <v>151</v>
      </c>
      <c r="E10" s="147">
        <v>873555</v>
      </c>
      <c r="F10" s="147">
        <v>904559</v>
      </c>
      <c r="G10" s="147">
        <v>1010316</v>
      </c>
      <c r="H10" s="147">
        <v>1087272</v>
      </c>
      <c r="I10" s="147">
        <f>'[13]Rev SP FY24'!$AI$23</f>
        <v>1148711</v>
      </c>
      <c r="J10" s="146">
        <f>'[14]Rev_SP-12me'!$H$23</f>
        <v>1226970</v>
      </c>
      <c r="K10" s="146">
        <f>'[14]Rev_SP-12me'!$AJ$23</f>
        <v>1310560</v>
      </c>
      <c r="L10" s="146">
        <f>'[15]Rev_SP-12me'!$AJ$23</f>
        <v>1411291</v>
      </c>
      <c r="M10" s="146">
        <f>'[16]Rev_SP-12me'!$AJ$23</f>
        <v>1506386</v>
      </c>
      <c r="N10" s="146">
        <f>'[17]Rev_SP-12me'!$AJ$23</f>
        <v>1607888</v>
      </c>
    </row>
    <row r="11" spans="2:14" x14ac:dyDescent="0.25">
      <c r="C11" s="506" t="s">
        <v>152</v>
      </c>
      <c r="D11" s="506" t="s">
        <v>153</v>
      </c>
      <c r="E11" s="147">
        <v>43778</v>
      </c>
      <c r="F11" s="147">
        <v>44492</v>
      </c>
      <c r="G11" s="147">
        <v>44611</v>
      </c>
      <c r="H11" s="147">
        <v>45213</v>
      </c>
      <c r="I11" s="147">
        <f>'[13]Rev SP FY24'!$AI$36</f>
        <v>45863</v>
      </c>
      <c r="J11" s="146">
        <f>'[14]Rev_SP-12me'!$H$36</f>
        <v>46475</v>
      </c>
      <c r="K11" s="146">
        <f>'[14]Rev_SP-12me'!$AJ$36</f>
        <v>47096</v>
      </c>
      <c r="L11" s="146">
        <f>'[15]Rev_SP-12me'!$AJ$36</f>
        <v>54957</v>
      </c>
      <c r="M11" s="146">
        <f>'[16]Rev_SP-12me'!$AJ$36</f>
        <v>57705</v>
      </c>
      <c r="N11" s="146">
        <f>'[17]Rev_SP-12me'!$AJ$36</f>
        <v>60590</v>
      </c>
    </row>
    <row r="12" spans="2:14" x14ac:dyDescent="0.25">
      <c r="C12" s="506" t="s">
        <v>154</v>
      </c>
      <c r="D12" s="506" t="s">
        <v>155</v>
      </c>
      <c r="E12" s="147">
        <v>4243</v>
      </c>
      <c r="F12" s="147">
        <v>4354</v>
      </c>
      <c r="G12" s="147">
        <v>4410</v>
      </c>
      <c r="H12" s="147">
        <v>4578</v>
      </c>
      <c r="I12" s="147">
        <f>'[13]Rev SP FY24'!$AI$43</f>
        <v>5096</v>
      </c>
      <c r="J12" s="146">
        <f>'[14]Rev_SP-12me'!$H$43</f>
        <v>5371</v>
      </c>
      <c r="K12" s="146">
        <f>'[14]Rev_SP-12me'!$AJ$43</f>
        <v>5661</v>
      </c>
      <c r="L12" s="146">
        <f>'[15]Rev_SP-12me'!$AJ$43</f>
        <v>5173</v>
      </c>
      <c r="M12" s="146">
        <f>'[16]Rev_SP-12me'!$AJ$43</f>
        <v>5333</v>
      </c>
      <c r="N12" s="146">
        <f>'[17]Rev_SP-12me'!$AJ$43</f>
        <v>5498</v>
      </c>
    </row>
    <row r="13" spans="2:14" x14ac:dyDescent="0.25">
      <c r="C13" s="506" t="s">
        <v>156</v>
      </c>
      <c r="D13" s="506" t="s">
        <v>157</v>
      </c>
      <c r="E13" s="147">
        <v>1145031</v>
      </c>
      <c r="F13" s="147">
        <v>1190930</v>
      </c>
      <c r="G13" s="147">
        <v>1262600</v>
      </c>
      <c r="H13" s="147">
        <v>1310333</v>
      </c>
      <c r="I13" s="147">
        <f>'[13]Rev SP FY24'!$AI$46</f>
        <v>1361911</v>
      </c>
      <c r="J13" s="146">
        <f>'[14]Rev_SP-12me'!$H$46</f>
        <v>1434508</v>
      </c>
      <c r="K13" s="146">
        <f>'[14]Rev_SP-12me'!$AJ$46</f>
        <v>1510736</v>
      </c>
      <c r="L13" s="146">
        <f>'[15]Rev_SP-12me'!$AJ$46</f>
        <v>1542291</v>
      </c>
      <c r="M13" s="146">
        <f>'[16]Rev_SP-12me'!$AJ$46</f>
        <v>1606432</v>
      </c>
      <c r="N13" s="146">
        <f>'[17]Rev_SP-12me'!$AJ$46</f>
        <v>1673241</v>
      </c>
    </row>
    <row r="14" spans="2:14" x14ac:dyDescent="0.25">
      <c r="C14" s="506" t="s">
        <v>158</v>
      </c>
      <c r="D14" s="506" t="s">
        <v>159</v>
      </c>
      <c r="E14" s="147">
        <v>105304</v>
      </c>
      <c r="F14" s="147">
        <v>104891</v>
      </c>
      <c r="G14" s="147">
        <v>106561</v>
      </c>
      <c r="H14" s="147">
        <v>108272</v>
      </c>
      <c r="I14" s="147">
        <f>'[13]Rev SP FY24'!$AI$54+'[13]Rev SP FY24'!$AI$65</f>
        <v>109032</v>
      </c>
      <c r="J14" s="146">
        <f>'[14]Rev_SP-12me'!$H$54+'[14]Rev_SP-12me'!$H$65</f>
        <v>109669</v>
      </c>
      <c r="K14" s="146">
        <f>'[14]Rev_SP-12me'!$AJ$54+'[14]Rev_SP-12me'!$AJ$65</f>
        <v>110330</v>
      </c>
      <c r="L14" s="146">
        <f>'[15]Rev_SP-12me'!$AJ$54+'[15]Rev_SP-12me'!$AJ$65</f>
        <v>131605</v>
      </c>
      <c r="M14" s="146">
        <f>'[16]Rev_SP-12me'!$AJ$54+'[16]Rev_SP-12me'!$AJ$65</f>
        <v>138186</v>
      </c>
      <c r="N14" s="146">
        <f>'[17]Rev_SP-12me'!$AJ$54+'[17]Rev_SP-12me'!$AJ$65</f>
        <v>145095</v>
      </c>
    </row>
    <row r="15" spans="2:14" x14ac:dyDescent="0.25">
      <c r="C15" s="506" t="s">
        <v>160</v>
      </c>
      <c r="D15" s="506" t="s">
        <v>161</v>
      </c>
      <c r="E15" s="147">
        <v>22934</v>
      </c>
      <c r="F15" s="147">
        <v>23176</v>
      </c>
      <c r="G15" s="147">
        <v>23724</v>
      </c>
      <c r="H15" s="147">
        <v>24698</v>
      </c>
      <c r="I15" s="147">
        <f>'[13]Rev SP FY24'!$AI$58</f>
        <v>25529</v>
      </c>
      <c r="J15" s="146">
        <f>'[14]Rev_SP-12me'!$H$58</f>
        <v>26365</v>
      </c>
      <c r="K15" s="146">
        <f>'[14]Rev_SP-12me'!$AJ$58</f>
        <v>27229</v>
      </c>
      <c r="L15" s="146">
        <f>'[15]Rev_SP-12me'!$AJ$58</f>
        <v>27095</v>
      </c>
      <c r="M15" s="146">
        <f>'[16]Rev_SP-12me'!$AJ$58</f>
        <v>27729</v>
      </c>
      <c r="N15" s="146">
        <f>'[17]Rev_SP-12me'!$AJ$58</f>
        <v>28379</v>
      </c>
    </row>
    <row r="16" spans="2:14" x14ac:dyDescent="0.25">
      <c r="C16" s="506" t="s">
        <v>162</v>
      </c>
      <c r="D16" s="506" t="s">
        <v>163</v>
      </c>
      <c r="E16" s="147">
        <v>4272</v>
      </c>
      <c r="F16" s="147">
        <v>7589</v>
      </c>
      <c r="G16" s="147">
        <v>10536</v>
      </c>
      <c r="H16" s="147">
        <v>12733</v>
      </c>
      <c r="I16" s="147">
        <f>'[13]Rev SP FY24'!$AI$63</f>
        <v>14523</v>
      </c>
      <c r="J16" s="146">
        <f>'[14]Rev_SP-12me'!$H$63</f>
        <v>17051</v>
      </c>
      <c r="K16" s="146">
        <f>'[14]Rev_SP-12me'!$AJ$63</f>
        <v>20019</v>
      </c>
      <c r="L16" s="146">
        <f>'[15]Rev_SP-12me'!$AJ$63</f>
        <v>15477</v>
      </c>
      <c r="M16" s="146">
        <f>'[16]Rev_SP-12me'!$AJ$63</f>
        <v>16251</v>
      </c>
      <c r="N16" s="146">
        <f>'[17]Rev_SP-12me'!$AJ$63</f>
        <v>17063</v>
      </c>
    </row>
    <row r="17" spans="3:15" x14ac:dyDescent="0.25">
      <c r="C17" s="506" t="s">
        <v>164</v>
      </c>
      <c r="D17" s="506" t="s">
        <v>165</v>
      </c>
      <c r="E17" s="147">
        <v>3</v>
      </c>
      <c r="F17" s="147">
        <v>19</v>
      </c>
      <c r="G17" s="147">
        <v>53</v>
      </c>
      <c r="H17" s="147">
        <v>103</v>
      </c>
      <c r="I17" s="147">
        <f>'[13]Rev SP FY24'!$AI$64</f>
        <v>233</v>
      </c>
      <c r="J17" s="146">
        <f>'[14]Rev_SP-12me'!$H$64</f>
        <v>303</v>
      </c>
      <c r="K17" s="146">
        <f>'[14]Rev_SP-12me'!$AJ$64</f>
        <v>415</v>
      </c>
      <c r="L17" s="146">
        <f>'[15]Rev_SP-12me'!$AJ$64</f>
        <v>269.72662500000001</v>
      </c>
      <c r="M17" s="146">
        <f>'[16]Rev_SP-12me'!$AJ$64</f>
        <v>283.21295625000005</v>
      </c>
      <c r="N17" s="146">
        <f>'[17]Rev_SP-12me'!$AJ$64</f>
        <v>297.37360406250008</v>
      </c>
    </row>
    <row r="18" spans="3:15" x14ac:dyDescent="0.25">
      <c r="C18" s="506"/>
      <c r="D18" s="506"/>
      <c r="E18" s="148"/>
      <c r="F18" s="148"/>
      <c r="G18" s="148"/>
      <c r="H18" s="148"/>
      <c r="I18" s="148"/>
      <c r="J18" s="148"/>
      <c r="K18" s="148"/>
      <c r="L18" s="148"/>
      <c r="M18" s="148"/>
      <c r="N18" s="148"/>
    </row>
    <row r="19" spans="3:15" x14ac:dyDescent="0.25">
      <c r="C19" s="506"/>
      <c r="D19" s="506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 spans="3:15" x14ac:dyDescent="0.25">
      <c r="C20" s="506"/>
      <c r="D20" s="506"/>
      <c r="E20" s="148"/>
      <c r="F20" s="148"/>
      <c r="G20" s="148"/>
      <c r="H20" s="148"/>
      <c r="I20" s="148"/>
      <c r="J20" s="148"/>
      <c r="K20" s="148"/>
      <c r="L20" s="148"/>
      <c r="M20" s="148"/>
      <c r="N20" s="148"/>
    </row>
    <row r="21" spans="3:15" x14ac:dyDescent="0.25">
      <c r="C21" s="506"/>
      <c r="D21" s="506"/>
      <c r="E21" s="148"/>
      <c r="F21" s="148"/>
      <c r="G21" s="148"/>
      <c r="H21" s="148"/>
      <c r="I21" s="148"/>
      <c r="J21" s="148"/>
      <c r="K21" s="148"/>
      <c r="L21" s="148"/>
      <c r="M21" s="148"/>
      <c r="N21" s="148"/>
    </row>
    <row r="22" spans="3:15" x14ac:dyDescent="0.25">
      <c r="C22" s="937" t="s">
        <v>166</v>
      </c>
      <c r="D22" s="938"/>
      <c r="E22" s="149">
        <f>SUM(E9:E21)</f>
        <v>8741688</v>
      </c>
      <c r="F22" s="149">
        <f>SUM(F9:F21)</f>
        <v>9097316</v>
      </c>
      <c r="G22" s="149">
        <f t="shared" ref="G22:N22" si="0">SUM(G9:G21)</f>
        <v>9584632</v>
      </c>
      <c r="H22" s="149">
        <f t="shared" si="0"/>
        <v>10036558</v>
      </c>
      <c r="I22" s="149">
        <f t="shared" si="0"/>
        <v>10483097</v>
      </c>
      <c r="J22" s="149">
        <f t="shared" si="0"/>
        <v>10984663</v>
      </c>
      <c r="K22" s="149">
        <f t="shared" si="0"/>
        <v>11512222</v>
      </c>
      <c r="L22" s="149">
        <f t="shared" si="0"/>
        <v>12463778.726624999</v>
      </c>
      <c r="M22" s="149">
        <f t="shared" si="0"/>
        <v>13158540.21295625</v>
      </c>
      <c r="N22" s="149">
        <f t="shared" si="0"/>
        <v>13892572.373604063</v>
      </c>
      <c r="O22" s="150"/>
    </row>
    <row r="23" spans="3:15" x14ac:dyDescent="0.25">
      <c r="C23" s="935" t="s">
        <v>167</v>
      </c>
      <c r="D23" s="936"/>
      <c r="E23" s="151"/>
      <c r="F23" s="151"/>
      <c r="G23" s="151"/>
      <c r="H23" s="143"/>
      <c r="I23" s="143"/>
      <c r="J23" s="143"/>
      <c r="K23" s="143"/>
      <c r="L23" s="143"/>
      <c r="M23" s="143"/>
      <c r="N23" s="143"/>
      <c r="O23" s="150"/>
    </row>
    <row r="24" spans="3:15" x14ac:dyDescent="0.25">
      <c r="C24" s="506" t="s">
        <v>168</v>
      </c>
      <c r="D24" s="506" t="s">
        <v>169</v>
      </c>
      <c r="E24" s="146">
        <v>4869</v>
      </c>
      <c r="F24" s="146">
        <f>4984+49</f>
        <v>5033</v>
      </c>
      <c r="G24" s="146">
        <f>5293+50</f>
        <v>5343</v>
      </c>
      <c r="H24" s="146">
        <f>5564+49</f>
        <v>5613</v>
      </c>
      <c r="I24" s="146">
        <f>'[13]Rev SP FY24'!$AI$85+'[13]Rev SP FY24'!$AI$94+'[13]Rev_SP-12me'!$H$100</f>
        <v>5914</v>
      </c>
      <c r="J24" s="146">
        <f>'[14]Rev_SP-12me'!$H$84</f>
        <v>5914</v>
      </c>
      <c r="K24" s="146">
        <f>'[14]Rev_SP-12me'!$AJ$84</f>
        <v>6196</v>
      </c>
      <c r="L24" s="146">
        <f>'[15]Rev_SP-12me'!$AJ$84</f>
        <v>6681.5681442275882</v>
      </c>
      <c r="M24" s="146">
        <f>'[16]Rev_SP-12me'!$AJ$84</f>
        <v>6979.5788951372797</v>
      </c>
      <c r="N24" s="146">
        <f>'[17]Rev_SP-12me'!$AJ$84</f>
        <v>7291.5153820707901</v>
      </c>
    </row>
    <row r="25" spans="3:15" x14ac:dyDescent="0.25">
      <c r="C25" s="506" t="s">
        <v>170</v>
      </c>
      <c r="D25" s="506" t="s">
        <v>171</v>
      </c>
      <c r="E25" s="147">
        <v>0</v>
      </c>
      <c r="F25" s="147">
        <v>0</v>
      </c>
      <c r="G25" s="147">
        <v>0</v>
      </c>
      <c r="H25" s="147">
        <v>0</v>
      </c>
      <c r="I25" s="147">
        <f>'[13]Rev SP FY24'!$AI$99</f>
        <v>1</v>
      </c>
      <c r="J25" s="146">
        <f>'[14]Rev_SP-12me'!$H$99</f>
        <v>0</v>
      </c>
      <c r="K25" s="146">
        <f>'[14]Rev_SP-12me'!$AJ$99</f>
        <v>0</v>
      </c>
      <c r="L25" s="146">
        <f>'[15]Rev_SP-12me'!$AJ$99</f>
        <v>0</v>
      </c>
      <c r="M25" s="146">
        <f>'[16]Rev_SP-12me'!$AJ$99</f>
        <v>0</v>
      </c>
      <c r="N25" s="146">
        <f>'[17]Rev_SP-12me'!$AJ$99</f>
        <v>0</v>
      </c>
    </row>
    <row r="26" spans="3:15" x14ac:dyDescent="0.25">
      <c r="C26" s="506" t="s">
        <v>172</v>
      </c>
      <c r="D26" s="506" t="s">
        <v>173</v>
      </c>
      <c r="E26" s="147">
        <v>3500</v>
      </c>
      <c r="F26" s="147">
        <v>3612</v>
      </c>
      <c r="G26" s="147">
        <v>3849</v>
      </c>
      <c r="H26" s="147">
        <v>4263</v>
      </c>
      <c r="I26" s="147">
        <f>'[13]Rev SP FY24'!$AI$105</f>
        <v>4709</v>
      </c>
      <c r="J26" s="146">
        <f>'[14]Rev_SP-12me'!$H$105</f>
        <v>4809</v>
      </c>
      <c r="K26" s="146">
        <f>'[14]Rev_SP-12me'!$AJ$105</f>
        <v>5386</v>
      </c>
      <c r="L26" s="146">
        <f>'[15]Rev_SP-12me'!$AJ$105</f>
        <v>5470.2553720877631</v>
      </c>
      <c r="M26" s="146">
        <f>'[16]Rev_SP-12me'!$AJ$105</f>
        <v>5823.1750735127798</v>
      </c>
      <c r="N26" s="146">
        <f>'[17]Rev_SP-12me'!$AJ$105</f>
        <v>6198.2727889617736</v>
      </c>
    </row>
    <row r="27" spans="3:15" x14ac:dyDescent="0.25">
      <c r="C27" s="506" t="s">
        <v>174</v>
      </c>
      <c r="D27" s="506" t="s">
        <v>175</v>
      </c>
      <c r="E27" s="147">
        <v>0</v>
      </c>
      <c r="F27" s="147">
        <v>0</v>
      </c>
      <c r="G27" s="147">
        <v>0</v>
      </c>
      <c r="H27" s="147">
        <v>0</v>
      </c>
      <c r="I27" s="147">
        <f>'[13]Rev SP FY24'!$AI$110</f>
        <v>2</v>
      </c>
      <c r="J27" s="146">
        <f>'[14]Rev_SP-12me'!$H$110</f>
        <v>0</v>
      </c>
      <c r="K27" s="146">
        <f>'[14]Rev_SP-12me'!$AJ$110</f>
        <v>0</v>
      </c>
      <c r="L27" s="146">
        <f>'[15]Rev_SP-12me'!$AJ$110</f>
        <v>0</v>
      </c>
      <c r="M27" s="146">
        <f>'[16]Rev_SP-12me'!$AJ$110</f>
        <v>0</v>
      </c>
      <c r="N27" s="146">
        <f>'[17]Rev_SP-12me'!$AJ$110</f>
        <v>0</v>
      </c>
    </row>
    <row r="28" spans="3:15" x14ac:dyDescent="0.25">
      <c r="C28" s="506" t="s">
        <v>176</v>
      </c>
      <c r="D28" s="506" t="s">
        <v>177</v>
      </c>
      <c r="E28" s="147">
        <v>10</v>
      </c>
      <c r="F28" s="147">
        <v>10</v>
      </c>
      <c r="G28" s="147">
        <v>11</v>
      </c>
      <c r="H28" s="147">
        <v>11</v>
      </c>
      <c r="I28" s="147">
        <f>'[13]Rev SP FY24'!$AI$115</f>
        <v>13</v>
      </c>
      <c r="J28" s="146">
        <f>'[14]Rev_SP-12me'!$H$115</f>
        <v>14</v>
      </c>
      <c r="K28" s="146">
        <f>'[14]Rev_SP-12me'!$AJ$115</f>
        <v>14</v>
      </c>
      <c r="L28" s="146">
        <f>'[15]Rev_SP-12me'!$AJ$115</f>
        <v>12.833333333333332</v>
      </c>
      <c r="M28" s="146">
        <f>'[16]Rev_SP-12me'!$AJ$115</f>
        <v>11.916666666666666</v>
      </c>
      <c r="N28" s="146">
        <f>'[17]Rev_SP-12me'!$AJ$115</f>
        <v>12.767857142857142</v>
      </c>
    </row>
    <row r="29" spans="3:15" x14ac:dyDescent="0.25">
      <c r="C29" s="506" t="s">
        <v>178</v>
      </c>
      <c r="D29" s="506" t="s">
        <v>179</v>
      </c>
      <c r="E29" s="147">
        <v>137</v>
      </c>
      <c r="F29" s="147">
        <v>132</v>
      </c>
      <c r="G29" s="147">
        <v>127</v>
      </c>
      <c r="H29" s="147">
        <v>127</v>
      </c>
      <c r="I29" s="147">
        <f>'[13]Rev SP FY24'!$AI$120</f>
        <v>126</v>
      </c>
      <c r="J29" s="146">
        <f>'[14]Rev_SP-12me'!$H$120</f>
        <v>132</v>
      </c>
      <c r="K29" s="146">
        <f>'[14]Rev_SP-12me'!$AJ$120</f>
        <v>139</v>
      </c>
      <c r="L29" s="146">
        <f>'[15]Rev_SP-12me'!$AJ$120</f>
        <v>142.875</v>
      </c>
      <c r="M29" s="146">
        <f>'[16]Rev_SP-12me'!$AJ$120</f>
        <v>147.59459459459461</v>
      </c>
      <c r="N29" s="146">
        <f>'[17]Rev_SP-12me'!$AJ$120</f>
        <v>152.31418918918922</v>
      </c>
    </row>
    <row r="30" spans="3:15" x14ac:dyDescent="0.25">
      <c r="C30" s="506" t="s">
        <v>180</v>
      </c>
      <c r="D30" s="506" t="s">
        <v>181</v>
      </c>
      <c r="E30" s="147">
        <v>133</v>
      </c>
      <c r="F30" s="147">
        <v>131</v>
      </c>
      <c r="G30" s="147">
        <v>127</v>
      </c>
      <c r="H30" s="147">
        <v>116</v>
      </c>
      <c r="I30" s="147">
        <f>'[13]Rev SP FY24'!$AI$132</f>
        <v>115</v>
      </c>
      <c r="J30" s="146">
        <f>'[14]Rev_SP-12me'!$H$132</f>
        <v>119</v>
      </c>
      <c r="K30" s="146">
        <f>'[14]Rev_SP-12me'!$AJ$132</f>
        <v>123</v>
      </c>
      <c r="L30" s="146">
        <f>'[15]Rev_SP-12me'!$AJ$132</f>
        <v>130.44267515923568</v>
      </c>
      <c r="M30" s="146">
        <f>'[16]Rev_SP-12me'!$AJ$132</f>
        <v>134.75159235668792</v>
      </c>
      <c r="N30" s="146">
        <f>'[17]Rev_SP-12me'!$AJ$132</f>
        <v>139.06050955414017</v>
      </c>
    </row>
    <row r="31" spans="3:15" x14ac:dyDescent="0.25">
      <c r="C31" s="506" t="s">
        <v>182</v>
      </c>
      <c r="D31" s="506" t="s">
        <v>183</v>
      </c>
      <c r="E31" s="147">
        <v>156</v>
      </c>
      <c r="F31" s="147">
        <v>167</v>
      </c>
      <c r="G31" s="147">
        <v>180</v>
      </c>
      <c r="H31" s="147">
        <v>194</v>
      </c>
      <c r="I31" s="147">
        <f>'[13]Rev SP FY24'!$AI$124</f>
        <v>207</v>
      </c>
      <c r="J31" s="146">
        <f>'[14]Rev_SP-12me'!$H$124</f>
        <v>215</v>
      </c>
      <c r="K31" s="146">
        <f>'[14]Rev_SP-12me'!$AJ$124</f>
        <v>237</v>
      </c>
      <c r="L31" s="146">
        <f>'[15]Rev_SP-12me'!$AJ$124</f>
        <v>273.40465116279069</v>
      </c>
      <c r="M31" s="146">
        <f>'[16]Rev_SP-12me'!$AJ$124</f>
        <v>298.66976744186047</v>
      </c>
      <c r="N31" s="146">
        <f>'[17]Rev_SP-12me'!$AJ$124</f>
        <v>325.73953488372092</v>
      </c>
    </row>
    <row r="32" spans="3:15" x14ac:dyDescent="0.25">
      <c r="C32" s="506" t="s">
        <v>184</v>
      </c>
      <c r="D32" s="506" t="s">
        <v>163</v>
      </c>
      <c r="E32" s="147">
        <v>245</v>
      </c>
      <c r="F32" s="147">
        <v>294</v>
      </c>
      <c r="G32" s="147">
        <v>371</v>
      </c>
      <c r="H32" s="147">
        <v>484</v>
      </c>
      <c r="I32" s="147">
        <f>'[13]Rev SP FY24'!$AI$125</f>
        <v>592</v>
      </c>
      <c r="J32" s="146">
        <f>'[14]Rev_SP-12me'!$H$125</f>
        <v>608</v>
      </c>
      <c r="K32" s="146">
        <f>'[14]Rev_SP-12me'!$AJ$125</f>
        <v>656</v>
      </c>
      <c r="L32" s="146">
        <f>'[15]Rev_SP-12me'!$AJ$125</f>
        <v>588.27642276422762</v>
      </c>
      <c r="M32" s="146">
        <f>'[16]Rev_SP-12me'!$AJ$125</f>
        <v>617.78861788617883</v>
      </c>
      <c r="N32" s="146">
        <f>'[17]Rev_SP-12me'!$AJ$125</f>
        <v>648.28455284552842</v>
      </c>
    </row>
    <row r="33" spans="3:14" x14ac:dyDescent="0.25">
      <c r="C33" s="506" t="s">
        <v>185</v>
      </c>
      <c r="D33" s="506" t="s">
        <v>186</v>
      </c>
      <c r="E33" s="146">
        <v>0</v>
      </c>
      <c r="F33" s="146">
        <v>0</v>
      </c>
      <c r="G33" s="146">
        <v>0</v>
      </c>
      <c r="H33" s="146">
        <v>0</v>
      </c>
      <c r="I33" s="146">
        <f>'[13]Rev SP FY24'!$AI$126</f>
        <v>0</v>
      </c>
      <c r="J33" s="146">
        <f>'[14]Rev_SP-12me'!$H$126</f>
        <v>0</v>
      </c>
      <c r="K33" s="146">
        <f>'[14]Rev_SP-12me'!$AJ$126</f>
        <v>0</v>
      </c>
      <c r="L33" s="146">
        <f>'[15]Rev_SP-12me'!$AJ$126</f>
        <v>0</v>
      </c>
      <c r="M33" s="146">
        <f>'[16]Rev_SP-12me'!$AJ$126</f>
        <v>0</v>
      </c>
      <c r="N33" s="146">
        <f>'[17]Rev_SP-12me'!$AJ$126</f>
        <v>0</v>
      </c>
    </row>
    <row r="34" spans="3:14" x14ac:dyDescent="0.25">
      <c r="C34" s="506" t="s">
        <v>187</v>
      </c>
      <c r="D34" s="506" t="s">
        <v>165</v>
      </c>
      <c r="E34" s="147">
        <v>2</v>
      </c>
      <c r="F34" s="147">
        <v>3</v>
      </c>
      <c r="G34" s="147">
        <v>3</v>
      </c>
      <c r="H34" s="147">
        <v>9</v>
      </c>
      <c r="I34" s="147">
        <f>'[13]Rev SP FY24'!$AI$127</f>
        <v>17</v>
      </c>
      <c r="J34" s="146">
        <f>'[14]Rev_SP-12me'!$H$127</f>
        <v>27</v>
      </c>
      <c r="K34" s="146">
        <f>'[14]Rev_SP-12me'!$AJ$127</f>
        <v>33</v>
      </c>
      <c r="L34" s="146">
        <f>'[15]Rev_SP-12me'!$AJ$127</f>
        <v>19.679625000000005</v>
      </c>
      <c r="M34" s="146">
        <f>'[16]Rev_SP-12me'!$AJ$127</f>
        <v>20.663606250000004</v>
      </c>
      <c r="N34" s="146">
        <f>'[17]Rev_SP-12me'!$AJ$127</f>
        <v>21.696786562500005</v>
      </c>
    </row>
    <row r="35" spans="3:14" x14ac:dyDescent="0.25">
      <c r="C35" s="506"/>
      <c r="D35" s="506"/>
      <c r="E35" s="148"/>
      <c r="F35" s="148"/>
      <c r="G35" s="148"/>
      <c r="H35" s="148"/>
      <c r="I35" s="148"/>
      <c r="J35" s="148"/>
      <c r="K35" s="148"/>
      <c r="L35" s="148"/>
      <c r="M35" s="148"/>
      <c r="N35" s="148"/>
    </row>
    <row r="36" spans="3:14" x14ac:dyDescent="0.25">
      <c r="C36" s="506"/>
      <c r="D36" s="506"/>
      <c r="E36" s="148"/>
      <c r="F36" s="148"/>
      <c r="G36" s="148"/>
      <c r="H36" s="148"/>
      <c r="I36" s="148"/>
      <c r="J36" s="148"/>
      <c r="K36" s="148"/>
      <c r="L36" s="148"/>
      <c r="M36" s="148"/>
      <c r="N36" s="148"/>
    </row>
    <row r="37" spans="3:14" x14ac:dyDescent="0.25">
      <c r="C37" s="506"/>
      <c r="D37" s="506"/>
      <c r="E37" s="148"/>
      <c r="F37" s="148"/>
      <c r="G37" s="148"/>
      <c r="H37" s="148"/>
      <c r="I37" s="148"/>
      <c r="J37" s="148"/>
      <c r="K37" s="148"/>
      <c r="L37" s="148"/>
      <c r="M37" s="148"/>
      <c r="N37" s="148"/>
    </row>
    <row r="38" spans="3:14" x14ac:dyDescent="0.25">
      <c r="C38" s="506"/>
      <c r="D38" s="506"/>
      <c r="E38" s="148"/>
      <c r="F38" s="148"/>
      <c r="G38" s="148"/>
      <c r="H38" s="148"/>
      <c r="I38" s="148"/>
      <c r="J38" s="148"/>
      <c r="K38" s="148"/>
      <c r="L38" s="148"/>
      <c r="M38" s="148"/>
      <c r="N38" s="148"/>
    </row>
    <row r="39" spans="3:14" x14ac:dyDescent="0.25">
      <c r="C39" s="937" t="s">
        <v>188</v>
      </c>
      <c r="D39" s="938"/>
      <c r="E39" s="149">
        <f>SUM(E24:E38)</f>
        <v>9052</v>
      </c>
      <c r="F39" s="149">
        <f t="shared" ref="F39:N39" si="1">SUM(F24:F38)</f>
        <v>9382</v>
      </c>
      <c r="G39" s="149">
        <f t="shared" si="1"/>
        <v>10011</v>
      </c>
      <c r="H39" s="149">
        <f>SUM(H24:H38)</f>
        <v>10817</v>
      </c>
      <c r="I39" s="149">
        <f t="shared" si="1"/>
        <v>11696</v>
      </c>
      <c r="J39" s="149">
        <f t="shared" si="1"/>
        <v>11838</v>
      </c>
      <c r="K39" s="149">
        <f>SUM(K24:K38)</f>
        <v>12784</v>
      </c>
      <c r="L39" s="149">
        <f t="shared" si="1"/>
        <v>13319.335223734941</v>
      </c>
      <c r="M39" s="149">
        <f t="shared" si="1"/>
        <v>14034.13881384605</v>
      </c>
      <c r="N39" s="149">
        <f t="shared" si="1"/>
        <v>14789.6516012105</v>
      </c>
    </row>
    <row r="40" spans="3:14" x14ac:dyDescent="0.25">
      <c r="C40" s="935" t="s">
        <v>189</v>
      </c>
      <c r="D40" s="936"/>
      <c r="E40" s="503"/>
      <c r="F40" s="503"/>
      <c r="G40" s="503"/>
      <c r="H40" s="506"/>
      <c r="I40" s="506"/>
      <c r="J40" s="506"/>
      <c r="K40" s="506"/>
      <c r="L40" s="506"/>
      <c r="M40" s="506"/>
      <c r="N40" s="506"/>
    </row>
    <row r="41" spans="3:14" x14ac:dyDescent="0.25">
      <c r="C41" s="506" t="s">
        <v>168</v>
      </c>
      <c r="D41" s="506" t="s">
        <v>169</v>
      </c>
      <c r="E41" s="146">
        <v>352</v>
      </c>
      <c r="F41" s="146">
        <v>361</v>
      </c>
      <c r="G41" s="146">
        <v>385</v>
      </c>
      <c r="H41" s="146">
        <v>389</v>
      </c>
      <c r="I41" s="146">
        <f>'[13]Rev SP FY24'!$AI$149+'[13]Rev_SP-12me'!$H$164</f>
        <v>427</v>
      </c>
      <c r="J41" s="146">
        <f>'[14]Rev_SP-12me'!$H$149</f>
        <v>435</v>
      </c>
      <c r="K41" s="146">
        <f>'[14]Rev_SP-12me'!$AJ$149</f>
        <v>483</v>
      </c>
      <c r="L41" s="146">
        <f>'[15]Rev_SP-12me'!$AJ$149</f>
        <v>462.95615056148284</v>
      </c>
      <c r="M41" s="146">
        <f>'[16]Rev_SP-12me'!$AJ$149</f>
        <v>483.60488257902296</v>
      </c>
      <c r="N41" s="146">
        <f>'[17]Rev_SP-12me'!$AJ$149</f>
        <v>505.21850861607425</v>
      </c>
    </row>
    <row r="42" spans="3:14" x14ac:dyDescent="0.25">
      <c r="C42" s="506" t="s">
        <v>170</v>
      </c>
      <c r="D42" s="506" t="s">
        <v>171</v>
      </c>
      <c r="E42" s="146">
        <v>2</v>
      </c>
      <c r="F42" s="146">
        <v>1</v>
      </c>
      <c r="G42" s="146">
        <v>2</v>
      </c>
      <c r="H42" s="146">
        <v>1</v>
      </c>
      <c r="I42" s="146">
        <f>'[13]Rev SP FY24'!$AI$163</f>
        <v>0</v>
      </c>
      <c r="J42" s="146">
        <f>'[14]Rev_SP-12me'!$H$163</f>
        <v>0</v>
      </c>
      <c r="K42" s="146">
        <f>'[14]Rev_SP-12me'!$AJ$163</f>
        <v>0</v>
      </c>
      <c r="L42" s="146">
        <f>'[15]Rev_SP-12me'!$AJ$163</f>
        <v>1</v>
      </c>
      <c r="M42" s="146">
        <f>'[16]Rev_SP-12me'!$AJ$163</f>
        <v>1</v>
      </c>
      <c r="N42" s="146">
        <f>'[17]Rev_SP-12me'!$AJ$163</f>
        <v>1</v>
      </c>
    </row>
    <row r="43" spans="3:14" x14ac:dyDescent="0.25">
      <c r="C43" s="506" t="s">
        <v>172</v>
      </c>
      <c r="D43" s="506" t="s">
        <v>173</v>
      </c>
      <c r="E43" s="146">
        <v>141</v>
      </c>
      <c r="F43" s="146">
        <v>132</v>
      </c>
      <c r="G43" s="146">
        <v>146</v>
      </c>
      <c r="H43" s="146">
        <v>154</v>
      </c>
      <c r="I43" s="146">
        <f>'[13]Rev SP FY24'!$AI$169</f>
        <v>169</v>
      </c>
      <c r="J43" s="146">
        <f>'[14]Rev_SP-12me'!$H$169</f>
        <v>178</v>
      </c>
      <c r="K43" s="146">
        <f>'[14]Rev_SP-12me'!$AJ$169</f>
        <v>205</v>
      </c>
      <c r="L43" s="146">
        <f>'[15]Rev_SP-12me'!$AJ$169</f>
        <v>197.10503194888179</v>
      </c>
      <c r="M43" s="146">
        <f>'[16]Rev_SP-12me'!$AJ$169</f>
        <v>209.82148562300318</v>
      </c>
      <c r="N43" s="146">
        <f>'[17]Rev_SP-12me'!$AJ$169</f>
        <v>223.33706070287539</v>
      </c>
    </row>
    <row r="44" spans="3:14" x14ac:dyDescent="0.25">
      <c r="C44" s="506" t="s">
        <v>174</v>
      </c>
      <c r="D44" s="506" t="s">
        <v>175</v>
      </c>
      <c r="E44" s="146">
        <v>0</v>
      </c>
      <c r="F44" s="146">
        <v>0</v>
      </c>
      <c r="G44" s="146">
        <v>0</v>
      </c>
      <c r="H44" s="146">
        <v>0</v>
      </c>
      <c r="I44" s="146">
        <f>'[13]Rev_SP-12me'!$H$175</f>
        <v>1</v>
      </c>
      <c r="J44" s="146">
        <f>'[14]Rev_SP-12me'!$H$175</f>
        <v>0</v>
      </c>
      <c r="K44" s="146">
        <f>'[14]Rev_SP-12me'!$AJ$175</f>
        <v>0</v>
      </c>
      <c r="L44" s="146">
        <f>'[15]Rev_SP-12me'!$AJ$175</f>
        <v>0</v>
      </c>
      <c r="M44" s="146">
        <f>'[16]Rev_SP-12me'!$AJ$175</f>
        <v>0</v>
      </c>
      <c r="N44" s="146">
        <f>'[17]Rev_SP-12me'!$AJ$175</f>
        <v>0</v>
      </c>
    </row>
    <row r="45" spans="3:14" x14ac:dyDescent="0.25">
      <c r="C45" s="506" t="s">
        <v>176</v>
      </c>
      <c r="D45" s="506" t="s">
        <v>177</v>
      </c>
      <c r="E45" s="146">
        <v>0</v>
      </c>
      <c r="F45" s="146">
        <v>0</v>
      </c>
      <c r="G45" s="146">
        <v>0</v>
      </c>
      <c r="H45" s="146">
        <v>0</v>
      </c>
      <c r="I45" s="146">
        <f>'[13]Rev SP FY24'!$AI$180</f>
        <v>0</v>
      </c>
      <c r="J45" s="146">
        <f>'[14]Rev_SP-12me'!$H$180</f>
        <v>0</v>
      </c>
      <c r="K45" s="146">
        <f>'[14]Rev_SP-12me'!$AJ$180</f>
        <v>0</v>
      </c>
      <c r="L45" s="146">
        <f>'[15]Rev_SP-12me'!$AJ$180</f>
        <v>0</v>
      </c>
      <c r="M45" s="146">
        <f>'[16]Rev_SP-12me'!$AJ$180</f>
        <v>0</v>
      </c>
      <c r="N45" s="146">
        <f>'[17]Rev_SP-12me'!$AJ$180</f>
        <v>0</v>
      </c>
    </row>
    <row r="46" spans="3:14" x14ac:dyDescent="0.25">
      <c r="C46" s="506" t="s">
        <v>178</v>
      </c>
      <c r="D46" s="506" t="s">
        <v>179</v>
      </c>
      <c r="E46" s="146">
        <v>19</v>
      </c>
      <c r="F46" s="146">
        <v>19</v>
      </c>
      <c r="G46" s="146">
        <v>20</v>
      </c>
      <c r="H46" s="146">
        <v>19</v>
      </c>
      <c r="I46" s="146">
        <f>'[13]Rev SP FY24'!$AI$185</f>
        <v>22</v>
      </c>
      <c r="J46" s="146">
        <f>'[14]Rev_SP-12me'!$H$185</f>
        <v>13</v>
      </c>
      <c r="K46" s="146">
        <f>'[14]Rev_SP-12me'!$AJ$185</f>
        <v>13</v>
      </c>
      <c r="L46" s="146">
        <f>'[15]Rev_SP-12me'!$AJ$185</f>
        <v>21.375000000000004</v>
      </c>
      <c r="M46" s="146">
        <f>'[16]Rev_SP-12me'!$AJ$185</f>
        <v>22.081081081081084</v>
      </c>
      <c r="N46" s="146">
        <f>'[17]Rev_SP-12me'!$AJ$185</f>
        <v>22.787162162162165</v>
      </c>
    </row>
    <row r="47" spans="3:14" x14ac:dyDescent="0.25">
      <c r="C47" s="506" t="s">
        <v>180</v>
      </c>
      <c r="D47" s="506" t="s">
        <v>181</v>
      </c>
      <c r="E47" s="146">
        <v>13</v>
      </c>
      <c r="F47" s="146">
        <v>13</v>
      </c>
      <c r="G47" s="146">
        <v>13</v>
      </c>
      <c r="H47" s="146">
        <v>13</v>
      </c>
      <c r="I47" s="146">
        <f>'[13]Rev SP FY24'!$AI$191</f>
        <v>13</v>
      </c>
      <c r="J47" s="146">
        <f>'[14]Rev_SP-12me'!$H$191</f>
        <v>23</v>
      </c>
      <c r="K47" s="146">
        <f>'[14]Rev_SP-12me'!$AJ$191</f>
        <v>26</v>
      </c>
      <c r="L47" s="146">
        <f>'[15]Rev_SP-12me'!$AJ$191</f>
        <v>14.625000000000002</v>
      </c>
      <c r="M47" s="146">
        <f>'[16]Rev_SP-12me'!$AJ$191</f>
        <v>15.108108108108111</v>
      </c>
      <c r="N47" s="146">
        <f>'[17]Rev_SP-12me'!$AJ$191</f>
        <v>15.591216216216219</v>
      </c>
    </row>
    <row r="48" spans="3:14" x14ac:dyDescent="0.25">
      <c r="C48" s="506" t="s">
        <v>190</v>
      </c>
      <c r="D48" s="506" t="s">
        <v>191</v>
      </c>
      <c r="E48" s="146"/>
      <c r="F48" s="146"/>
      <c r="G48" s="146"/>
      <c r="H48" s="146">
        <v>1</v>
      </c>
      <c r="I48" s="146">
        <f>'[13]Rev SP FY24'!$AI$187</f>
        <v>0</v>
      </c>
      <c r="J48" s="146">
        <f>'[14]Rev_SP-12me'!$H$187</f>
        <v>1</v>
      </c>
      <c r="K48" s="146">
        <f>'[14]Rev_SP-12me'!$AJ$187</f>
        <v>1</v>
      </c>
      <c r="L48" s="146">
        <f>'[15]Rev_SP-12me'!$AJ$187</f>
        <v>1.2</v>
      </c>
      <c r="M48" s="146">
        <f>'[16]Rev_SP-12me'!$AJ$187</f>
        <v>1</v>
      </c>
      <c r="N48" s="146">
        <f>'[17]Rev_SP-12me'!$AJ$187</f>
        <v>1.1111111111111112</v>
      </c>
    </row>
    <row r="49" spans="3:15" x14ac:dyDescent="0.25">
      <c r="C49" s="506" t="s">
        <v>192</v>
      </c>
      <c r="D49" s="506" t="s">
        <v>193</v>
      </c>
      <c r="E49" s="146"/>
      <c r="F49" s="146"/>
      <c r="G49" s="146"/>
      <c r="H49" s="146"/>
      <c r="I49" s="146">
        <f>'[13]Rev SP FY24'!$AI$188</f>
        <v>0</v>
      </c>
      <c r="J49" s="146">
        <f>'[14]Rev_SP-12me'!$H$188</f>
        <v>0</v>
      </c>
      <c r="K49" s="146">
        <f>'[14]Rev_SP-12me'!$AJ$188</f>
        <v>0</v>
      </c>
      <c r="L49" s="146">
        <f>'[15]Rev_SP-12me'!$AJ$188</f>
        <v>0</v>
      </c>
      <c r="M49" s="146">
        <f>'[16]Rev_SP-12me'!$AJ$188</f>
        <v>0</v>
      </c>
      <c r="N49" s="146">
        <f>'[17]Rev_SP-12me'!$AJ$188</f>
        <v>0</v>
      </c>
    </row>
    <row r="50" spans="3:15" x14ac:dyDescent="0.25">
      <c r="C50" s="506" t="s">
        <v>194</v>
      </c>
      <c r="D50" s="506" t="s">
        <v>183</v>
      </c>
      <c r="E50" s="146">
        <v>17</v>
      </c>
      <c r="F50" s="146">
        <v>20</v>
      </c>
      <c r="G50" s="146">
        <v>20</v>
      </c>
      <c r="H50" s="146">
        <v>21</v>
      </c>
      <c r="I50" s="146">
        <f>'[13]Rev SP FY24'!$AI$189</f>
        <v>22</v>
      </c>
      <c r="J50" s="146">
        <f>'[14]Rev_SP-12me'!$H$189</f>
        <v>37</v>
      </c>
      <c r="K50" s="146">
        <f>'[14]Rev_SP-12me'!$AJ$189</f>
        <v>38</v>
      </c>
      <c r="L50" s="146">
        <f>'[15]Rev_SP-12me'!$AJ$189</f>
        <v>29.595348837209301</v>
      </c>
      <c r="M50" s="146">
        <f>'[16]Rev_SP-12me'!$AJ$189</f>
        <v>32.330232558139535</v>
      </c>
      <c r="N50" s="146">
        <f>'[17]Rev_SP-12me'!$AJ$189</f>
        <v>35.260465116279065</v>
      </c>
    </row>
    <row r="51" spans="3:15" x14ac:dyDescent="0.25">
      <c r="C51" s="506" t="s">
        <v>195</v>
      </c>
      <c r="D51" s="506" t="s">
        <v>163</v>
      </c>
      <c r="E51" s="146">
        <v>5</v>
      </c>
      <c r="F51" s="146">
        <v>4</v>
      </c>
      <c r="G51" s="146">
        <v>8</v>
      </c>
      <c r="H51" s="146">
        <v>8</v>
      </c>
      <c r="I51" s="146">
        <f>'[13]Rev SP FY24'!$AI$190</f>
        <v>9</v>
      </c>
      <c r="J51" s="146">
        <f>'[14]Rev_SP-12me'!$H$190</f>
        <v>9</v>
      </c>
      <c r="K51" s="146">
        <f>'[14]Rev_SP-12me'!$AJ$190</f>
        <v>10</v>
      </c>
      <c r="L51" s="146">
        <f>'[15]Rev_SP-12me'!$AJ$190</f>
        <v>9.7235772357723587</v>
      </c>
      <c r="M51" s="146">
        <f>'[16]Rev_SP-12me'!$AJ$190</f>
        <v>10.21138211382114</v>
      </c>
      <c r="N51" s="146">
        <f>'[17]Rev_SP-12me'!$AJ$190</f>
        <v>10.715447154471546</v>
      </c>
    </row>
    <row r="52" spans="3:15" x14ac:dyDescent="0.25">
      <c r="C52" s="506" t="s">
        <v>185</v>
      </c>
      <c r="D52" s="506" t="s">
        <v>186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</row>
    <row r="53" spans="3:15" x14ac:dyDescent="0.25">
      <c r="C53" s="506" t="s">
        <v>187</v>
      </c>
      <c r="D53" s="506" t="s">
        <v>165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</row>
    <row r="54" spans="3:15" x14ac:dyDescent="0.25">
      <c r="C54" s="506"/>
      <c r="D54" s="506"/>
      <c r="E54" s="146"/>
      <c r="F54" s="146"/>
      <c r="G54" s="146"/>
      <c r="H54" s="146"/>
      <c r="I54" s="146"/>
      <c r="J54" s="146"/>
      <c r="K54" s="146"/>
      <c r="L54" s="146"/>
      <c r="M54" s="146"/>
      <c r="N54" s="146"/>
    </row>
    <row r="55" spans="3:15" x14ac:dyDescent="0.25">
      <c r="C55" s="506"/>
      <c r="D55" s="506"/>
      <c r="E55" s="146"/>
      <c r="F55" s="146"/>
      <c r="G55" s="146"/>
      <c r="H55" s="146"/>
      <c r="I55" s="146"/>
      <c r="J55" s="146"/>
      <c r="K55" s="146"/>
      <c r="L55" s="146"/>
      <c r="M55" s="146"/>
      <c r="N55" s="146"/>
    </row>
    <row r="56" spans="3:15" x14ac:dyDescent="0.25">
      <c r="C56" s="506"/>
      <c r="D56" s="506"/>
      <c r="E56" s="146"/>
      <c r="F56" s="146"/>
      <c r="G56" s="146"/>
      <c r="H56" s="146"/>
      <c r="I56" s="146"/>
      <c r="J56" s="146"/>
      <c r="K56" s="146"/>
      <c r="L56" s="146"/>
      <c r="M56" s="146"/>
      <c r="N56" s="146"/>
    </row>
    <row r="57" spans="3:15" x14ac:dyDescent="0.25">
      <c r="C57" s="506"/>
      <c r="D57" s="506"/>
      <c r="E57" s="146"/>
      <c r="F57" s="146"/>
      <c r="G57" s="146"/>
      <c r="H57" s="146"/>
      <c r="I57" s="146"/>
      <c r="J57" s="146"/>
      <c r="K57" s="146"/>
      <c r="L57" s="146"/>
      <c r="M57" s="146"/>
      <c r="N57" s="146"/>
    </row>
    <row r="58" spans="3:15" x14ac:dyDescent="0.25">
      <c r="C58" s="937" t="s">
        <v>188</v>
      </c>
      <c r="D58" s="938"/>
      <c r="E58" s="149">
        <f>SUM(E41:E57)</f>
        <v>549</v>
      </c>
      <c r="F58" s="149">
        <f t="shared" ref="F58:N58" si="2">SUM(F41:F57)</f>
        <v>550</v>
      </c>
      <c r="G58" s="149">
        <f t="shared" si="2"/>
        <v>594</v>
      </c>
      <c r="H58" s="149">
        <f>SUM(H41:H57)</f>
        <v>606</v>
      </c>
      <c r="I58" s="149">
        <f t="shared" si="2"/>
        <v>663</v>
      </c>
      <c r="J58" s="149">
        <f t="shared" si="2"/>
        <v>696</v>
      </c>
      <c r="K58" s="149">
        <f t="shared" si="2"/>
        <v>776</v>
      </c>
      <c r="L58" s="149">
        <f t="shared" si="2"/>
        <v>737.58010858334637</v>
      </c>
      <c r="M58" s="149">
        <f>SUM(M41:M57)</f>
        <v>775.15717206317606</v>
      </c>
      <c r="N58" s="149">
        <f t="shared" si="2"/>
        <v>815.02097107918985</v>
      </c>
    </row>
    <row r="59" spans="3:15" x14ac:dyDescent="0.25">
      <c r="C59" s="935" t="s">
        <v>196</v>
      </c>
      <c r="D59" s="936"/>
      <c r="E59" s="503"/>
      <c r="F59" s="503"/>
      <c r="G59" s="503"/>
      <c r="H59" s="506"/>
      <c r="I59" s="506"/>
      <c r="J59" s="506"/>
      <c r="K59" s="506"/>
      <c r="L59" s="506"/>
      <c r="M59" s="506"/>
      <c r="N59" s="506"/>
    </row>
    <row r="60" spans="3:15" x14ac:dyDescent="0.25">
      <c r="C60" s="506" t="s">
        <v>168</v>
      </c>
      <c r="D60" s="506" t="s">
        <v>169</v>
      </c>
      <c r="E60" s="146">
        <v>37</v>
      </c>
      <c r="F60" s="146">
        <v>39</v>
      </c>
      <c r="G60" s="146">
        <v>40</v>
      </c>
      <c r="H60" s="146">
        <v>44</v>
      </c>
      <c r="I60" s="146">
        <f>'[13]Rev SP FY24'!$AI$208+'[13]Rev_SP-12me'!$H$217</f>
        <v>44</v>
      </c>
      <c r="J60" s="146">
        <f>'[14]Rev_SP-12me'!$H$208</f>
        <v>48</v>
      </c>
      <c r="K60" s="146">
        <f>'[14]Rev_SP-12me'!$AJ$208</f>
        <v>50</v>
      </c>
      <c r="L60" s="146">
        <f>'[15]Rev_SP-12me'!$AJ$208</f>
        <v>52.376447237843166</v>
      </c>
      <c r="M60" s="146">
        <f>'[16]Rev_SP-12me'!$AJ$208</f>
        <v>54.712537214687359</v>
      </c>
      <c r="N60" s="146">
        <f>'[17]Rev_SP-12me'!$AJ$208</f>
        <v>57.157790274561648</v>
      </c>
      <c r="O60" s="150"/>
    </row>
    <row r="61" spans="3:15" x14ac:dyDescent="0.25">
      <c r="C61" s="506" t="s">
        <v>170</v>
      </c>
      <c r="D61" s="506" t="s">
        <v>171</v>
      </c>
      <c r="E61" s="146">
        <v>2</v>
      </c>
      <c r="F61" s="146">
        <v>1</v>
      </c>
      <c r="G61" s="146">
        <v>2</v>
      </c>
      <c r="H61" s="146">
        <v>2</v>
      </c>
      <c r="I61" s="146">
        <f>'[13]Rev SP FY24'!$AI$216</f>
        <v>2</v>
      </c>
      <c r="J61" s="146">
        <f>'[14]Rev_SP-12me'!$H$216</f>
        <v>0</v>
      </c>
      <c r="K61" s="146">
        <f>'[14]Rev_SP-12me'!$AJ$216</f>
        <v>0</v>
      </c>
      <c r="L61" s="146">
        <f>'[15]Rev_SP-12me'!$AJ$216</f>
        <v>2</v>
      </c>
      <c r="M61" s="146">
        <f>'[16]Rev_SP-12me'!$AJ$216</f>
        <v>2</v>
      </c>
      <c r="N61" s="146">
        <f>'[17]Rev_SP-12me'!$AJ$216</f>
        <v>2</v>
      </c>
      <c r="O61" s="150"/>
    </row>
    <row r="62" spans="3:15" x14ac:dyDescent="0.25">
      <c r="C62" s="506" t="s">
        <v>172</v>
      </c>
      <c r="D62" s="506" t="s">
        <v>173</v>
      </c>
      <c r="E62" s="146">
        <v>5</v>
      </c>
      <c r="F62" s="146">
        <v>4</v>
      </c>
      <c r="G62" s="146">
        <v>4</v>
      </c>
      <c r="H62" s="146">
        <v>4</v>
      </c>
      <c r="I62" s="146">
        <f>'[13]Rev SP FY24'!$AI$222</f>
        <v>6</v>
      </c>
      <c r="J62" s="146">
        <f>'[14]Rev_SP-12me'!$H$222</f>
        <v>9</v>
      </c>
      <c r="K62" s="146">
        <f>'[14]Rev_SP-12me'!$AJ$222</f>
        <v>10</v>
      </c>
      <c r="L62" s="146">
        <f>'[15]Rev_SP-12me'!$AJ$222</f>
        <v>5.037649481444741</v>
      </c>
      <c r="M62" s="146">
        <f>'[16]Rev_SP-12me'!$AJ$222</f>
        <v>5.3626591254089178</v>
      </c>
      <c r="N62" s="146">
        <f>'[17]Rev_SP-12me'!$AJ$222</f>
        <v>5.708092872682319</v>
      </c>
      <c r="O62" s="150"/>
    </row>
    <row r="63" spans="3:15" x14ac:dyDescent="0.25">
      <c r="C63" s="506" t="s">
        <v>174</v>
      </c>
      <c r="D63" s="506" t="s">
        <v>175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J63" s="146">
        <f>'[14]Rev_SP-12me'!$H$227</f>
        <v>0</v>
      </c>
      <c r="K63" s="146">
        <f>'[14]Rev_SP-12me'!$AJ$227</f>
        <v>0</v>
      </c>
      <c r="L63" s="146">
        <f>'[15]Rev_SP-12me'!$AJ$227</f>
        <v>0</v>
      </c>
      <c r="M63" s="146">
        <f>'[16]Rev_SP-12me'!$AJ$227</f>
        <v>0</v>
      </c>
      <c r="N63" s="146">
        <f>'[17]Rev_SP-12me'!$AJ$227</f>
        <v>0</v>
      </c>
      <c r="O63" s="150"/>
    </row>
    <row r="64" spans="3:15" x14ac:dyDescent="0.25">
      <c r="C64" s="506" t="s">
        <v>176</v>
      </c>
      <c r="D64" s="506" t="s">
        <v>177</v>
      </c>
      <c r="E64" s="146">
        <v>1</v>
      </c>
      <c r="F64" s="146">
        <v>1</v>
      </c>
      <c r="G64" s="146">
        <v>1</v>
      </c>
      <c r="H64" s="146">
        <v>1</v>
      </c>
      <c r="I64" s="146">
        <f>'[13]Rev SP FY24'!$AI$232</f>
        <v>1</v>
      </c>
      <c r="J64" s="146">
        <f>'[14]Rev_SP-12me'!$H$232</f>
        <v>1</v>
      </c>
      <c r="K64" s="146">
        <f>'[14]Rev_SP-12me'!$AJ$232</f>
        <v>1</v>
      </c>
      <c r="L64" s="146">
        <f>'[15]Rev_SP-12me'!$AJ$232</f>
        <v>1.0769230769230769</v>
      </c>
      <c r="M64" s="146">
        <f>'[16]Rev_SP-12me'!$AJ$232</f>
        <v>1</v>
      </c>
      <c r="N64" s="146">
        <f>'[17]Rev_SP-12me'!$AJ$232</f>
        <v>1.0714285714285714</v>
      </c>
      <c r="O64" s="150"/>
    </row>
    <row r="65" spans="3:15" x14ac:dyDescent="0.25">
      <c r="C65" s="506" t="s">
        <v>178</v>
      </c>
      <c r="D65" s="506" t="s">
        <v>179</v>
      </c>
      <c r="E65" s="146">
        <v>15</v>
      </c>
      <c r="F65" s="146">
        <v>18</v>
      </c>
      <c r="G65" s="146">
        <v>18</v>
      </c>
      <c r="H65" s="146">
        <v>19</v>
      </c>
      <c r="I65" s="146">
        <f>'[13]Rev SP FY24'!$AI$237</f>
        <v>21</v>
      </c>
      <c r="J65" s="146">
        <f>'[14]Rev_SP-12me'!$H$237</f>
        <v>21</v>
      </c>
      <c r="K65" s="146">
        <f>'[14]Rev_SP-12me'!$AJ$237</f>
        <v>21</v>
      </c>
      <c r="L65" s="146">
        <f>'[15]Rev_SP-12me'!$AJ$237</f>
        <v>21.375</v>
      </c>
      <c r="M65" s="146">
        <f>'[16]Rev_SP-12me'!$AJ$237</f>
        <v>22.081081081081081</v>
      </c>
      <c r="N65" s="146">
        <f>'[17]Rev_SP-12me'!$AJ$237</f>
        <v>22.787162162162161</v>
      </c>
      <c r="O65" s="150"/>
    </row>
    <row r="66" spans="3:15" x14ac:dyDescent="0.25">
      <c r="C66" s="506" t="s">
        <v>180</v>
      </c>
      <c r="D66" s="506" t="s">
        <v>197</v>
      </c>
      <c r="E66" s="146">
        <v>2</v>
      </c>
      <c r="F66" s="146">
        <v>2</v>
      </c>
      <c r="G66" s="146">
        <v>2</v>
      </c>
      <c r="H66" s="146">
        <v>2</v>
      </c>
      <c r="I66" s="146">
        <f>'[13]Rev SP FY24'!$AI$247</f>
        <v>2</v>
      </c>
      <c r="J66" s="146">
        <f>'[14]Rev_SP-12me'!$H$247</f>
        <v>2</v>
      </c>
      <c r="K66" s="146">
        <f>'[14]Rev_SP-12me'!$AJ$247</f>
        <v>2</v>
      </c>
      <c r="L66" s="146">
        <f>'[15]Rev_SP-12me'!$AJ$247</f>
        <v>2.121019108280255</v>
      </c>
      <c r="M66" s="146">
        <f>'[16]Rev_SP-12me'!$AJ$247</f>
        <v>2.1910828025477711</v>
      </c>
      <c r="N66" s="146">
        <f>'[17]Rev_SP-12me'!$AJ$247</f>
        <v>2.2611464968152872</v>
      </c>
      <c r="O66" s="150"/>
    </row>
    <row r="67" spans="3:15" x14ac:dyDescent="0.25">
      <c r="C67" s="506" t="s">
        <v>198</v>
      </c>
      <c r="D67" s="506" t="s">
        <v>199</v>
      </c>
      <c r="E67" s="146">
        <v>13</v>
      </c>
      <c r="F67" s="146">
        <v>13</v>
      </c>
      <c r="G67" s="146">
        <v>13</v>
      </c>
      <c r="H67" s="146">
        <v>15</v>
      </c>
      <c r="I67" s="146">
        <f>'[13]Rev SP FY24'!$AI$240</f>
        <v>17</v>
      </c>
      <c r="J67" s="146">
        <f>'[14]Rev_SP-12me'!$H$240</f>
        <v>17</v>
      </c>
      <c r="K67" s="146">
        <f>'[14]Rev_SP-12me'!$AJ$240</f>
        <v>17</v>
      </c>
      <c r="L67" s="146">
        <f>'[15]Rev_SP-12me'!$AJ$240</f>
        <v>22.5</v>
      </c>
      <c r="M67" s="146">
        <f>'[16]Rev_SP-12me'!$AJ$240</f>
        <v>25.3125</v>
      </c>
      <c r="N67" s="146">
        <f>'[17]Rev_SP-12me'!$AJ$240</f>
        <v>28.125</v>
      </c>
      <c r="O67" s="150"/>
    </row>
    <row r="68" spans="3:15" x14ac:dyDescent="0.25">
      <c r="C68" s="506" t="s">
        <v>182</v>
      </c>
      <c r="D68" s="506" t="s">
        <v>183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J68" s="146">
        <f>'[14]Rev_SP-12me'!$H$245</f>
        <v>0</v>
      </c>
      <c r="K68" s="146">
        <f>'[14]Rev_SP-12me'!$AJ$245</f>
        <v>0</v>
      </c>
      <c r="L68" s="146">
        <f>'[15]Rev_SP-12me'!$AJ$245</f>
        <v>0</v>
      </c>
      <c r="M68" s="146">
        <f>'[16]Rev_SP-12me'!$AJ$245</f>
        <v>0</v>
      </c>
      <c r="N68" s="146">
        <f>'[17]Rev_SP-12me'!$AJ$245</f>
        <v>0</v>
      </c>
      <c r="O68" s="150"/>
    </row>
    <row r="69" spans="3:15" x14ac:dyDescent="0.25">
      <c r="C69" s="506" t="s">
        <v>184</v>
      </c>
      <c r="D69" s="506" t="s">
        <v>163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J69" s="146">
        <f>'[14]Rev_SP-12me'!$H$246</f>
        <v>0</v>
      </c>
      <c r="K69" s="146">
        <f>'[14]Rev_SP-12me'!$AJ$246</f>
        <v>0</v>
      </c>
      <c r="L69" s="146">
        <f>'[15]Rev_SP-12me'!$AJ$246</f>
        <v>0</v>
      </c>
      <c r="M69" s="146">
        <f>'[16]Rev_SP-12me'!$AJ$246</f>
        <v>0</v>
      </c>
      <c r="N69" s="146">
        <f>'[17]Rev_SP-12me'!$AJ$246</f>
        <v>0</v>
      </c>
      <c r="O69" s="150"/>
    </row>
    <row r="70" spans="3:15" x14ac:dyDescent="0.25">
      <c r="C70" s="506" t="s">
        <v>185</v>
      </c>
      <c r="D70" s="506" t="s">
        <v>186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0</v>
      </c>
      <c r="L70" s="146">
        <v>0</v>
      </c>
      <c r="M70" s="146">
        <v>0</v>
      </c>
      <c r="N70" s="146">
        <v>0</v>
      </c>
      <c r="O70" s="150"/>
    </row>
    <row r="71" spans="3:15" x14ac:dyDescent="0.25">
      <c r="C71" s="506" t="s">
        <v>187</v>
      </c>
      <c r="D71" s="506" t="s">
        <v>165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50"/>
    </row>
    <row r="72" spans="3:15" x14ac:dyDescent="0.25">
      <c r="C72" s="506"/>
      <c r="D72" s="506"/>
      <c r="E72" s="146"/>
      <c r="F72" s="146"/>
      <c r="G72" s="146"/>
      <c r="H72" s="146"/>
      <c r="I72" s="146"/>
      <c r="J72" s="146"/>
      <c r="K72" s="146"/>
      <c r="L72" s="146"/>
      <c r="M72" s="146"/>
      <c r="N72" s="146"/>
    </row>
    <row r="73" spans="3:15" x14ac:dyDescent="0.25">
      <c r="C73" s="506"/>
      <c r="D73" s="506"/>
      <c r="E73" s="146"/>
      <c r="F73" s="146"/>
      <c r="G73" s="146"/>
      <c r="H73" s="146"/>
      <c r="I73" s="146"/>
      <c r="J73" s="146"/>
      <c r="K73" s="146"/>
      <c r="L73" s="146"/>
      <c r="M73" s="146"/>
      <c r="N73" s="146"/>
    </row>
    <row r="74" spans="3:15" x14ac:dyDescent="0.25">
      <c r="C74" s="506"/>
      <c r="D74" s="506"/>
      <c r="E74" s="146"/>
      <c r="F74" s="146"/>
      <c r="G74" s="146"/>
      <c r="H74" s="146"/>
      <c r="I74" s="146"/>
      <c r="J74" s="146"/>
      <c r="K74" s="146"/>
      <c r="L74" s="146"/>
      <c r="M74" s="146"/>
      <c r="N74" s="146"/>
    </row>
    <row r="75" spans="3:15" x14ac:dyDescent="0.25">
      <c r="C75" s="506"/>
      <c r="D75" s="506"/>
      <c r="E75" s="146"/>
      <c r="F75" s="146"/>
      <c r="G75" s="146"/>
      <c r="H75" s="146"/>
      <c r="I75" s="146"/>
      <c r="J75" s="146"/>
      <c r="K75" s="146"/>
      <c r="L75" s="146"/>
      <c r="M75" s="146"/>
      <c r="N75" s="146"/>
    </row>
    <row r="76" spans="3:15" x14ac:dyDescent="0.25">
      <c r="C76" s="937" t="s">
        <v>188</v>
      </c>
      <c r="D76" s="938"/>
      <c r="E76" s="149">
        <f>SUM(E60:E75)</f>
        <v>75</v>
      </c>
      <c r="F76" s="149">
        <f t="shared" ref="F76:N76" si="3">SUM(F60:F75)</f>
        <v>78</v>
      </c>
      <c r="G76" s="149">
        <f t="shared" si="3"/>
        <v>80</v>
      </c>
      <c r="H76" s="149">
        <f t="shared" si="3"/>
        <v>87</v>
      </c>
      <c r="I76" s="149">
        <f t="shared" si="3"/>
        <v>93</v>
      </c>
      <c r="J76" s="149">
        <f t="shared" si="3"/>
        <v>98</v>
      </c>
      <c r="K76" s="149">
        <f t="shared" si="3"/>
        <v>101</v>
      </c>
      <c r="L76" s="149">
        <f>SUM(L60:L75)</f>
        <v>106.48703890449124</v>
      </c>
      <c r="M76" s="149">
        <f t="shared" si="3"/>
        <v>112.65986022372512</v>
      </c>
      <c r="N76" s="149">
        <f t="shared" si="3"/>
        <v>119.11062037764998</v>
      </c>
    </row>
    <row r="77" spans="3:15" x14ac:dyDescent="0.25">
      <c r="C77" s="937" t="s">
        <v>200</v>
      </c>
      <c r="D77" s="938"/>
      <c r="E77" s="149">
        <f t="shared" ref="E77:N77" si="4">E39+E58+E76</f>
        <v>9676</v>
      </c>
      <c r="F77" s="149">
        <f t="shared" si="4"/>
        <v>10010</v>
      </c>
      <c r="G77" s="149">
        <f t="shared" si="4"/>
        <v>10685</v>
      </c>
      <c r="H77" s="149">
        <f t="shared" si="4"/>
        <v>11510</v>
      </c>
      <c r="I77" s="149">
        <f t="shared" si="4"/>
        <v>12452</v>
      </c>
      <c r="J77" s="149">
        <f t="shared" si="4"/>
        <v>12632</v>
      </c>
      <c r="K77" s="149">
        <f t="shared" si="4"/>
        <v>13661</v>
      </c>
      <c r="L77" s="149">
        <f t="shared" si="4"/>
        <v>14163.402371222779</v>
      </c>
      <c r="M77" s="149">
        <f t="shared" si="4"/>
        <v>14921.955846132951</v>
      </c>
      <c r="N77" s="149">
        <f t="shared" si="4"/>
        <v>15723.783192667341</v>
      </c>
    </row>
    <row r="78" spans="3:15" x14ac:dyDescent="0.25">
      <c r="C78" s="937" t="s">
        <v>201</v>
      </c>
      <c r="D78" s="938"/>
      <c r="E78" s="149">
        <f t="shared" ref="E78:N78" si="5">E77+E22</f>
        <v>8751364</v>
      </c>
      <c r="F78" s="149">
        <f t="shared" si="5"/>
        <v>9107326</v>
      </c>
      <c r="G78" s="149">
        <f t="shared" si="5"/>
        <v>9595317</v>
      </c>
      <c r="H78" s="149">
        <f t="shared" si="5"/>
        <v>10048068</v>
      </c>
      <c r="I78" s="149">
        <f t="shared" si="5"/>
        <v>10495549</v>
      </c>
      <c r="J78" s="149">
        <f t="shared" si="5"/>
        <v>10997295</v>
      </c>
      <c r="K78" s="149">
        <f t="shared" si="5"/>
        <v>11525883</v>
      </c>
      <c r="L78" s="149">
        <f t="shared" si="5"/>
        <v>12477942.128996221</v>
      </c>
      <c r="M78" s="149">
        <f t="shared" si="5"/>
        <v>13173462.168802382</v>
      </c>
      <c r="N78" s="149">
        <f t="shared" si="5"/>
        <v>13908296.156796731</v>
      </c>
    </row>
    <row r="80" spans="3:15" x14ac:dyDescent="0.25">
      <c r="D80" s="22"/>
      <c r="E80" s="22" t="s">
        <v>202</v>
      </c>
    </row>
    <row r="81" spans="4:6" x14ac:dyDescent="0.25">
      <c r="D81" s="507"/>
      <c r="E81" s="507">
        <v>1</v>
      </c>
      <c r="F81" s="4" t="s">
        <v>203</v>
      </c>
    </row>
  </sheetData>
  <mergeCells count="17">
    <mergeCell ref="C40:D40"/>
    <mergeCell ref="C5:D7"/>
    <mergeCell ref="E5:E6"/>
    <mergeCell ref="F5:F6"/>
    <mergeCell ref="G5:G6"/>
    <mergeCell ref="J5:N5"/>
    <mergeCell ref="C8:D8"/>
    <mergeCell ref="C22:D22"/>
    <mergeCell ref="C23:D23"/>
    <mergeCell ref="C39:D39"/>
    <mergeCell ref="H5:H6"/>
    <mergeCell ref="I5:I6"/>
    <mergeCell ref="C58:D58"/>
    <mergeCell ref="C59:D59"/>
    <mergeCell ref="C76:D76"/>
    <mergeCell ref="C77:D77"/>
    <mergeCell ref="C78:D78"/>
  </mergeCells>
  <pageMargins left="0.75" right="0.75" top="1" bottom="1" header="0.5" footer="0.5"/>
  <pageSetup paperSize="9" scale="39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2:P12"/>
  <sheetViews>
    <sheetView showGridLines="0" topLeftCell="A5" workbookViewId="0">
      <selection activeCell="D20" sqref="D20:D22"/>
    </sheetView>
  </sheetViews>
  <sheetFormatPr defaultColWidth="9.1796875" defaultRowHeight="14" x14ac:dyDescent="0.25"/>
  <cols>
    <col min="1" max="1" width="9.1796875" style="86"/>
    <col min="2" max="2" width="7.453125" style="86" customWidth="1"/>
    <col min="3" max="3" width="60.54296875" style="86" customWidth="1"/>
    <col min="4" max="4" width="13.81640625" style="86" customWidth="1"/>
    <col min="5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C3" s="25" t="s">
        <v>1149</v>
      </c>
    </row>
    <row r="4" spans="2:16" x14ac:dyDescent="0.25">
      <c r="D4" s="111" t="s">
        <v>101</v>
      </c>
    </row>
    <row r="5" spans="2:16" x14ac:dyDescent="0.25">
      <c r="B5" s="7" t="s">
        <v>2</v>
      </c>
      <c r="C5" s="6" t="s">
        <v>102</v>
      </c>
      <c r="D5" s="7" t="s">
        <v>602</v>
      </c>
    </row>
    <row r="6" spans="2:16" x14ac:dyDescent="0.25">
      <c r="B6" s="88">
        <v>1</v>
      </c>
      <c r="C6" s="17" t="s">
        <v>1142</v>
      </c>
      <c r="D6" s="254">
        <f>'F26-Year(n+1)(Current Tariff)x'!O221</f>
        <v>33074.657055262564</v>
      </c>
    </row>
    <row r="7" spans="2:16" x14ac:dyDescent="0.25">
      <c r="B7" s="88">
        <f>B6+1</f>
        <v>2</v>
      </c>
      <c r="C7" s="17" t="s">
        <v>1143</v>
      </c>
      <c r="D7" s="254">
        <f>'F26-Year(n+1)(Proposed Tariff)x'!O221</f>
        <v>33074.657055262564</v>
      </c>
    </row>
    <row r="8" spans="2:16" x14ac:dyDescent="0.25">
      <c r="B8" s="88">
        <f>B7+1</f>
        <v>3</v>
      </c>
      <c r="C8" s="17" t="s">
        <v>1144</v>
      </c>
      <c r="D8" s="255"/>
    </row>
    <row r="9" spans="2:16" x14ac:dyDescent="0.25">
      <c r="B9" s="88">
        <f>B8+1</f>
        <v>4</v>
      </c>
      <c r="C9" s="17" t="s">
        <v>1150</v>
      </c>
      <c r="D9" s="254">
        <f>D6-D7-D8</f>
        <v>0</v>
      </c>
    </row>
    <row r="11" spans="2:16" x14ac:dyDescent="0.25">
      <c r="B11" s="22" t="s">
        <v>202</v>
      </c>
      <c r="C11" s="4"/>
    </row>
    <row r="12" spans="2:16" x14ac:dyDescent="0.25">
      <c r="B12" s="24">
        <v>1</v>
      </c>
      <c r="C12" s="4" t="s">
        <v>1146</v>
      </c>
    </row>
  </sheetData>
  <mergeCells count="1">
    <mergeCell ref="B2:P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B3:H66"/>
  <sheetViews>
    <sheetView showGridLines="0" view="pageBreakPreview" topLeftCell="B1" zoomScale="70" zoomScaleNormal="66" zoomScaleSheetLayoutView="70" zoomScalePageLayoutView="70" workbookViewId="0">
      <selection activeCell="J10" sqref="J10"/>
    </sheetView>
  </sheetViews>
  <sheetFormatPr defaultColWidth="9.1796875" defaultRowHeight="14" x14ac:dyDescent="0.25"/>
  <cols>
    <col min="1" max="1" width="3.1796875" style="401" customWidth="1"/>
    <col min="2" max="2" width="8.453125" style="401" customWidth="1"/>
    <col min="3" max="3" width="21.54296875" style="401" bestFit="1" customWidth="1"/>
    <col min="4" max="4" width="44.54296875" style="401" customWidth="1"/>
    <col min="5" max="5" width="14" style="401" customWidth="1"/>
    <col min="6" max="6" width="11.81640625" style="401" bestFit="1" customWidth="1"/>
    <col min="7" max="7" width="11.453125" style="401" customWidth="1"/>
    <col min="8" max="8" width="9.453125" style="401" bestFit="1" customWidth="1"/>
    <col min="9" max="16384" width="9.1796875" style="401"/>
  </cols>
  <sheetData>
    <row r="3" spans="2:7" x14ac:dyDescent="0.25">
      <c r="C3" s="842" t="s">
        <v>10</v>
      </c>
      <c r="D3" s="843" t="s">
        <v>11</v>
      </c>
    </row>
    <row r="4" spans="2:7" x14ac:dyDescent="0.25">
      <c r="B4" s="724"/>
      <c r="C4" s="724"/>
      <c r="D4" s="865"/>
    </row>
    <row r="5" spans="2:7" ht="15" customHeight="1" x14ac:dyDescent="0.25">
      <c r="C5" s="955" t="s">
        <v>136</v>
      </c>
      <c r="D5" s="956"/>
      <c r="E5" s="952" t="s">
        <v>1179</v>
      </c>
      <c r="F5" s="952" t="s">
        <v>1180</v>
      </c>
      <c r="G5" s="952" t="s">
        <v>1181</v>
      </c>
    </row>
    <row r="6" spans="2:7" x14ac:dyDescent="0.25">
      <c r="C6" s="957"/>
      <c r="D6" s="958"/>
      <c r="E6" s="952"/>
      <c r="F6" s="952"/>
      <c r="G6" s="952"/>
    </row>
    <row r="7" spans="2:7" x14ac:dyDescent="0.25">
      <c r="C7" s="959"/>
      <c r="D7" s="960"/>
      <c r="E7" s="872" t="s">
        <v>114</v>
      </c>
      <c r="F7" s="872" t="s">
        <v>115</v>
      </c>
      <c r="G7" s="872" t="s">
        <v>115</v>
      </c>
    </row>
    <row r="8" spans="2:7" x14ac:dyDescent="0.25">
      <c r="C8" s="953" t="s">
        <v>147</v>
      </c>
      <c r="D8" s="954"/>
      <c r="E8" s="403"/>
      <c r="F8" s="403"/>
      <c r="G8" s="403"/>
    </row>
    <row r="9" spans="2:7" x14ac:dyDescent="0.25">
      <c r="C9" s="403" t="s">
        <v>148</v>
      </c>
      <c r="D9" s="403" t="s">
        <v>149</v>
      </c>
      <c r="E9" s="595">
        <v>12563.169449999999</v>
      </c>
      <c r="F9" s="595">
        <v>13333.678324823501</v>
      </c>
      <c r="G9" s="595">
        <v>14234.25285309</v>
      </c>
    </row>
    <row r="10" spans="2:7" x14ac:dyDescent="0.25">
      <c r="C10" s="403" t="s">
        <v>205</v>
      </c>
      <c r="D10" s="403" t="s">
        <v>151</v>
      </c>
      <c r="E10" s="595">
        <v>4146.0715099999998</v>
      </c>
      <c r="F10" s="595">
        <v>4501.7930119818102</v>
      </c>
      <c r="G10" s="595">
        <v>4808.5814944388003</v>
      </c>
    </row>
    <row r="11" spans="2:7" x14ac:dyDescent="0.25">
      <c r="C11" s="403" t="s">
        <v>152</v>
      </c>
      <c r="D11" s="403" t="s">
        <v>153</v>
      </c>
      <c r="E11" s="595">
        <v>1086.00442</v>
      </c>
      <c r="F11" s="595">
        <v>1096.2761024596396</v>
      </c>
      <c r="G11" s="595">
        <v>1114.9505248915527</v>
      </c>
    </row>
    <row r="12" spans="2:7" x14ac:dyDescent="0.25">
      <c r="C12" s="403" t="s">
        <v>154</v>
      </c>
      <c r="D12" s="403" t="s">
        <v>155</v>
      </c>
      <c r="E12" s="595">
        <v>16.59104</v>
      </c>
      <c r="F12" s="595">
        <v>17.448209118325966</v>
      </c>
      <c r="G12" s="595">
        <v>18.241349614242246</v>
      </c>
    </row>
    <row r="13" spans="2:7" x14ac:dyDescent="0.25">
      <c r="C13" s="403" t="s">
        <v>156</v>
      </c>
      <c r="D13" s="403" t="s">
        <v>157</v>
      </c>
      <c r="E13" s="595">
        <v>5246.5508600000003</v>
      </c>
      <c r="F13" s="595">
        <v>5644.4268147227722</v>
      </c>
      <c r="G13" s="595">
        <v>6122.4268147227722</v>
      </c>
    </row>
    <row r="14" spans="2:7" x14ac:dyDescent="0.25">
      <c r="C14" s="403" t="s">
        <v>158</v>
      </c>
      <c r="D14" s="403" t="s">
        <v>159</v>
      </c>
      <c r="E14" s="595">
        <v>292.68683999999996</v>
      </c>
      <c r="F14" s="595">
        <v>294.97100361286698</v>
      </c>
      <c r="G14" s="595">
        <v>295.56906323386704</v>
      </c>
    </row>
    <row r="15" spans="2:7" x14ac:dyDescent="0.25">
      <c r="C15" s="403" t="s">
        <v>160</v>
      </c>
      <c r="D15" s="403" t="s">
        <v>161</v>
      </c>
      <c r="E15" s="595">
        <v>81.42</v>
      </c>
      <c r="F15" s="595">
        <v>86.969951198946205</v>
      </c>
      <c r="G15" s="595">
        <v>92.898211883408095</v>
      </c>
    </row>
    <row r="16" spans="2:7" x14ac:dyDescent="0.25">
      <c r="C16" s="403" t="s">
        <v>162</v>
      </c>
      <c r="D16" s="403" t="s">
        <v>163</v>
      </c>
      <c r="E16" s="595">
        <v>168.13</v>
      </c>
      <c r="F16" s="595">
        <v>209.01352484996801</v>
      </c>
      <c r="G16" s="595">
        <v>259.83853904840299</v>
      </c>
    </row>
    <row r="17" spans="3:8" x14ac:dyDescent="0.25">
      <c r="C17" s="403" t="s">
        <v>164</v>
      </c>
      <c r="D17" s="403" t="s">
        <v>165</v>
      </c>
      <c r="E17" s="595">
        <v>15.88</v>
      </c>
      <c r="F17" s="595">
        <v>31.76</v>
      </c>
      <c r="G17" s="595">
        <v>179.2427122580645</v>
      </c>
    </row>
    <row r="18" spans="3:8" x14ac:dyDescent="0.25">
      <c r="C18" s="953" t="s">
        <v>166</v>
      </c>
      <c r="D18" s="954"/>
      <c r="E18" s="907">
        <f>SUM(E9:E17)</f>
        <v>23616.504119999998</v>
      </c>
      <c r="F18" s="907">
        <f>SUM(F9:F17)</f>
        <v>25216.336942767834</v>
      </c>
      <c r="G18" s="907">
        <f>SUM(G9:G17)</f>
        <v>27126.001563181107</v>
      </c>
    </row>
    <row r="19" spans="3:8" x14ac:dyDescent="0.25">
      <c r="C19" s="953" t="s">
        <v>167</v>
      </c>
      <c r="D19" s="954"/>
      <c r="E19" s="708"/>
      <c r="F19" s="708"/>
      <c r="G19" s="708"/>
    </row>
    <row r="20" spans="3:8" x14ac:dyDescent="0.25">
      <c r="C20" s="403" t="s">
        <v>168</v>
      </c>
      <c r="D20" s="403" t="s">
        <v>169</v>
      </c>
      <c r="E20" s="595">
        <f>'[18]Consumers&amp;Connected load'!$AO$84</f>
        <v>1845.7606499999999</v>
      </c>
      <c r="F20" s="595">
        <v>1935.27051216411</v>
      </c>
      <c r="G20" s="595">
        <v>2095.2647005183703</v>
      </c>
    </row>
    <row r="21" spans="3:8" x14ac:dyDescent="0.25">
      <c r="C21" s="403" t="s">
        <v>170</v>
      </c>
      <c r="D21" s="403" t="s">
        <v>171</v>
      </c>
      <c r="E21" s="595">
        <f>'[18]Consumers&amp;Connected load'!$AO$90</f>
        <v>0.52</v>
      </c>
      <c r="F21" s="595">
        <v>0.52</v>
      </c>
      <c r="G21" s="595">
        <v>0.52</v>
      </c>
    </row>
    <row r="22" spans="3:8" x14ac:dyDescent="0.25">
      <c r="C22" s="403" t="s">
        <v>172</v>
      </c>
      <c r="D22" s="403" t="s">
        <v>173</v>
      </c>
      <c r="E22" s="595">
        <f>'[18]Consumers&amp;Connected load'!$AO$92</f>
        <v>1186.9601</v>
      </c>
      <c r="F22" s="595">
        <v>1268.92494808674</v>
      </c>
      <c r="G22" s="595">
        <v>1406.07231168933</v>
      </c>
    </row>
    <row r="23" spans="3:8" x14ac:dyDescent="0.25">
      <c r="C23" s="403" t="s">
        <v>174</v>
      </c>
      <c r="D23" s="403" t="s">
        <v>175</v>
      </c>
      <c r="E23" s="595">
        <f>'[18]Consumers&amp;Connected load'!$AO$93</f>
        <v>0.23</v>
      </c>
      <c r="F23" s="595">
        <v>0.24588251792115901</v>
      </c>
      <c r="G23" s="595">
        <v>0.26286179399673598</v>
      </c>
    </row>
    <row r="24" spans="3:8" x14ac:dyDescent="0.25">
      <c r="C24" s="403" t="s">
        <v>176</v>
      </c>
      <c r="D24" s="403" t="s">
        <v>177</v>
      </c>
      <c r="E24" s="595">
        <f>'[18]Consumers&amp;Connected load'!$AO$94</f>
        <v>2.9950000000000001</v>
      </c>
      <c r="F24" s="595">
        <v>3.3581404124621899</v>
      </c>
      <c r="G24" s="595">
        <v>4.2133111952626905</v>
      </c>
    </row>
    <row r="25" spans="3:8" x14ac:dyDescent="0.25">
      <c r="C25" s="403" t="s">
        <v>178</v>
      </c>
      <c r="D25" s="403" t="s">
        <v>179</v>
      </c>
      <c r="E25" s="595">
        <f>'[18]Consumers&amp;Connected load'!$AO$95</f>
        <v>47.433199999999999</v>
      </c>
      <c r="F25" s="595">
        <v>47.597667306474001</v>
      </c>
      <c r="G25" s="595">
        <v>47.762704877971302</v>
      </c>
      <c r="H25" s="844"/>
    </row>
    <row r="26" spans="3:8" x14ac:dyDescent="0.25">
      <c r="C26" s="403" t="s">
        <v>180</v>
      </c>
      <c r="D26" s="403" t="s">
        <v>181</v>
      </c>
      <c r="E26" s="595">
        <f>'[18]Consumers&amp;Connected load'!$AO$96</f>
        <v>36.725999999999999</v>
      </c>
      <c r="F26" s="595">
        <v>38.5623</v>
      </c>
      <c r="G26" s="595">
        <v>41.700015</v>
      </c>
    </row>
    <row r="27" spans="3:8" x14ac:dyDescent="0.25">
      <c r="C27" s="403" t="s">
        <v>182</v>
      </c>
      <c r="D27" s="403" t="s">
        <v>183</v>
      </c>
      <c r="E27" s="595">
        <f>'[18]Consumers&amp;Connected load'!$AO$97</f>
        <v>137.36699999999999</v>
      </c>
      <c r="F27" s="595">
        <v>159.12551661656599</v>
      </c>
      <c r="G27" s="595">
        <v>186.29331634300098</v>
      </c>
    </row>
    <row r="28" spans="3:8" x14ac:dyDescent="0.25">
      <c r="C28" s="403" t="s">
        <v>184</v>
      </c>
      <c r="D28" s="403" t="s">
        <v>163</v>
      </c>
      <c r="E28" s="595">
        <f>'[18]Consumers&amp;Connected load'!$AO$98</f>
        <v>135.83500000000001</v>
      </c>
      <c r="F28" s="595">
        <v>164.72877523621</v>
      </c>
      <c r="G28" s="595">
        <v>207.05253185130201</v>
      </c>
    </row>
    <row r="29" spans="3:8" x14ac:dyDescent="0.25">
      <c r="C29" s="403" t="s">
        <v>185</v>
      </c>
      <c r="D29" s="403" t="s">
        <v>186</v>
      </c>
      <c r="E29" s="595"/>
      <c r="F29" s="595"/>
      <c r="G29" s="595"/>
    </row>
    <row r="30" spans="3:8" x14ac:dyDescent="0.25">
      <c r="C30" s="403" t="s">
        <v>187</v>
      </c>
      <c r="D30" s="403" t="s">
        <v>165</v>
      </c>
      <c r="E30" s="595">
        <f>'[18]Consumers&amp;Connected load'!$AO$99</f>
        <v>16.591000000000001</v>
      </c>
      <c r="F30" s="595">
        <v>26.3692250749958</v>
      </c>
      <c r="G30" s="595">
        <v>45.094427239333704</v>
      </c>
    </row>
    <row r="31" spans="3:8" x14ac:dyDescent="0.25">
      <c r="C31" s="953" t="s">
        <v>188</v>
      </c>
      <c r="D31" s="954"/>
      <c r="E31" s="907">
        <f>SUM(E20:E30)</f>
        <v>3410.41795</v>
      </c>
      <c r="F31" s="907">
        <f>SUM(F20:F30)</f>
        <v>3644.7029674154787</v>
      </c>
      <c r="G31" s="907">
        <f>SUM(G20:G30)</f>
        <v>4034.2361805085675</v>
      </c>
    </row>
    <row r="32" spans="3:8" x14ac:dyDescent="0.25">
      <c r="C32" s="953" t="s">
        <v>189</v>
      </c>
      <c r="D32" s="954"/>
      <c r="E32" s="403"/>
      <c r="F32" s="403"/>
      <c r="G32" s="403"/>
    </row>
    <row r="33" spans="3:7" x14ac:dyDescent="0.25">
      <c r="C33" s="403" t="s">
        <v>168</v>
      </c>
      <c r="D33" s="403" t="s">
        <v>169</v>
      </c>
      <c r="E33" s="595">
        <v>1562.896</v>
      </c>
      <c r="F33" s="595">
        <v>1713.95266500714</v>
      </c>
      <c r="G33" s="595">
        <v>1916.6680240847102</v>
      </c>
    </row>
    <row r="34" spans="3:7" x14ac:dyDescent="0.25">
      <c r="C34" s="403" t="s">
        <v>170</v>
      </c>
      <c r="D34" s="403" t="s">
        <v>171</v>
      </c>
      <c r="E34" s="595">
        <v>0</v>
      </c>
      <c r="F34" s="595">
        <v>0</v>
      </c>
      <c r="G34" s="595">
        <v>0</v>
      </c>
    </row>
    <row r="35" spans="3:7" x14ac:dyDescent="0.25">
      <c r="C35" s="403" t="s">
        <v>172</v>
      </c>
      <c r="D35" s="403" t="s">
        <v>173</v>
      </c>
      <c r="E35" s="595">
        <v>563.89200000000005</v>
      </c>
      <c r="F35" s="595">
        <v>641.48388025763302</v>
      </c>
      <c r="G35" s="595">
        <v>756.06325016845301</v>
      </c>
    </row>
    <row r="36" spans="3:7" x14ac:dyDescent="0.25">
      <c r="C36" s="403" t="s">
        <v>174</v>
      </c>
      <c r="D36" s="403" t="s">
        <v>175</v>
      </c>
      <c r="E36" s="595">
        <v>1.5009999999999999</v>
      </c>
      <c r="F36" s="595">
        <v>1.70753850784673</v>
      </c>
      <c r="G36" s="595">
        <v>1.9424968392934201</v>
      </c>
    </row>
    <row r="37" spans="3:7" x14ac:dyDescent="0.25">
      <c r="C37" s="403" t="s">
        <v>176</v>
      </c>
      <c r="D37" s="403" t="s">
        <v>177</v>
      </c>
      <c r="E37" s="595">
        <v>0</v>
      </c>
      <c r="F37" s="595">
        <v>0</v>
      </c>
      <c r="G37" s="595">
        <v>0</v>
      </c>
    </row>
    <row r="38" spans="3:7" x14ac:dyDescent="0.25">
      <c r="C38" s="403" t="s">
        <v>178</v>
      </c>
      <c r="D38" s="403" t="s">
        <v>179</v>
      </c>
      <c r="E38" s="595">
        <v>64.718999999999994</v>
      </c>
      <c r="F38" s="595">
        <v>70.974205914275402</v>
      </c>
      <c r="G38" s="595">
        <v>80.167213776014904</v>
      </c>
    </row>
    <row r="39" spans="3:7" x14ac:dyDescent="0.25">
      <c r="C39" s="403" t="s">
        <v>180</v>
      </c>
      <c r="D39" s="403" t="s">
        <v>181</v>
      </c>
      <c r="E39" s="595">
        <v>57.122</v>
      </c>
      <c r="F39" s="595">
        <v>62.432662189978501</v>
      </c>
      <c r="G39" s="595">
        <v>71.5820594189274</v>
      </c>
    </row>
    <row r="40" spans="3:7" x14ac:dyDescent="0.25">
      <c r="C40" s="403" t="s">
        <v>190</v>
      </c>
      <c r="D40" s="403" t="s">
        <v>206</v>
      </c>
      <c r="E40" s="595"/>
      <c r="F40" s="595"/>
      <c r="G40" s="595"/>
    </row>
    <row r="41" spans="3:7" x14ac:dyDescent="0.25">
      <c r="C41" s="403" t="s">
        <v>192</v>
      </c>
      <c r="D41" s="403" t="s">
        <v>207</v>
      </c>
      <c r="E41" s="595"/>
      <c r="F41" s="595"/>
      <c r="G41" s="595"/>
    </row>
    <row r="42" spans="3:7" x14ac:dyDescent="0.25">
      <c r="C42" s="403" t="s">
        <v>182</v>
      </c>
      <c r="D42" s="403" t="s">
        <v>183</v>
      </c>
      <c r="E42" s="595">
        <v>78.72</v>
      </c>
      <c r="F42" s="595">
        <v>89.700727376901696</v>
      </c>
      <c r="G42" s="595">
        <v>102.21316681841</v>
      </c>
    </row>
    <row r="43" spans="3:7" x14ac:dyDescent="0.25">
      <c r="C43" s="403" t="s">
        <v>208</v>
      </c>
      <c r="D43" s="403" t="s">
        <v>163</v>
      </c>
      <c r="E43" s="595">
        <v>23.510999999999999</v>
      </c>
      <c r="F43" s="595">
        <v>24.995055545881598</v>
      </c>
      <c r="G43" s="595">
        <v>26.887787280069201</v>
      </c>
    </row>
    <row r="44" spans="3:7" x14ac:dyDescent="0.25">
      <c r="C44" s="403" t="s">
        <v>185</v>
      </c>
      <c r="D44" s="403" t="s">
        <v>186</v>
      </c>
      <c r="E44" s="595"/>
      <c r="F44" s="595"/>
      <c r="G44" s="595"/>
    </row>
    <row r="45" spans="3:7" x14ac:dyDescent="0.25">
      <c r="C45" s="403" t="s">
        <v>187</v>
      </c>
      <c r="D45" s="403" t="s">
        <v>165</v>
      </c>
      <c r="E45" s="595">
        <v>15</v>
      </c>
      <c r="F45" s="595">
        <v>19.5</v>
      </c>
      <c r="G45" s="595">
        <v>32.734000000000002</v>
      </c>
    </row>
    <row r="46" spans="3:7" x14ac:dyDescent="0.25">
      <c r="C46" s="953" t="s">
        <v>188</v>
      </c>
      <c r="D46" s="954"/>
      <c r="E46" s="907">
        <f>SUM(E33:E45)</f>
        <v>2367.3609999999999</v>
      </c>
      <c r="F46" s="907">
        <f>SUM(F33:F45)</f>
        <v>2624.7467347996576</v>
      </c>
      <c r="G46" s="907">
        <f>SUM(G33:G45)</f>
        <v>2988.2579983858773</v>
      </c>
    </row>
    <row r="47" spans="3:7" x14ac:dyDescent="0.25">
      <c r="C47" s="953" t="s">
        <v>196</v>
      </c>
      <c r="D47" s="954"/>
      <c r="E47" s="403"/>
      <c r="F47" s="403"/>
      <c r="G47" s="403"/>
    </row>
    <row r="48" spans="3:7" x14ac:dyDescent="0.25">
      <c r="C48" s="403" t="s">
        <v>168</v>
      </c>
      <c r="D48" s="403" t="s">
        <v>169</v>
      </c>
      <c r="E48" s="595">
        <v>879.29899999999998</v>
      </c>
      <c r="F48" s="595">
        <v>1014.0142509298799</v>
      </c>
      <c r="G48" s="595">
        <v>1187.396696233124</v>
      </c>
    </row>
    <row r="49" spans="3:7" x14ac:dyDescent="0.25">
      <c r="C49" s="403" t="s">
        <v>170</v>
      </c>
      <c r="D49" s="403" t="s">
        <v>171</v>
      </c>
      <c r="E49" s="595">
        <v>12.6</v>
      </c>
      <c r="F49" s="595">
        <v>12.6</v>
      </c>
      <c r="G49" s="595"/>
    </row>
    <row r="50" spans="3:7" x14ac:dyDescent="0.25">
      <c r="C50" s="403" t="s">
        <v>172</v>
      </c>
      <c r="D50" s="403" t="s">
        <v>173</v>
      </c>
      <c r="E50" s="595">
        <v>158.1</v>
      </c>
      <c r="F50" s="595">
        <v>246.75816938214899</v>
      </c>
      <c r="G50" s="595">
        <v>385.13342287684401</v>
      </c>
    </row>
    <row r="51" spans="3:7" x14ac:dyDescent="0.25">
      <c r="C51" s="403" t="s">
        <v>174</v>
      </c>
      <c r="D51" s="403" t="s">
        <v>175</v>
      </c>
      <c r="E51" s="595"/>
      <c r="F51" s="595"/>
      <c r="G51" s="595"/>
    </row>
    <row r="52" spans="3:7" x14ac:dyDescent="0.25">
      <c r="C52" s="403" t="s">
        <v>176</v>
      </c>
      <c r="D52" s="403" t="s">
        <v>177</v>
      </c>
      <c r="E52" s="595">
        <v>19</v>
      </c>
      <c r="F52" s="595">
        <v>22.796800897951599</v>
      </c>
      <c r="G52" s="595">
        <v>27.352322693728699</v>
      </c>
    </row>
    <row r="53" spans="3:7" x14ac:dyDescent="0.25">
      <c r="C53" s="403" t="s">
        <v>178</v>
      </c>
      <c r="D53" s="403" t="s">
        <v>179</v>
      </c>
      <c r="E53" s="595">
        <v>1917.9078</v>
      </c>
      <c r="F53" s="595">
        <v>2092.4705660335799</v>
      </c>
      <c r="G53" s="595">
        <v>2282.9215615666599</v>
      </c>
    </row>
    <row r="54" spans="3:7" x14ac:dyDescent="0.25">
      <c r="C54" s="403" t="s">
        <v>180</v>
      </c>
      <c r="D54" s="403" t="s">
        <v>197</v>
      </c>
      <c r="E54" s="595">
        <v>64.75</v>
      </c>
      <c r="F54" s="595">
        <v>66.045000000000002</v>
      </c>
      <c r="G54" s="595">
        <v>67.365899999999996</v>
      </c>
    </row>
    <row r="55" spans="3:7" x14ac:dyDescent="0.25">
      <c r="C55" s="403" t="s">
        <v>198</v>
      </c>
      <c r="D55" s="403" t="s">
        <v>209</v>
      </c>
      <c r="E55" s="595">
        <v>200.5</v>
      </c>
      <c r="F55" s="595">
        <v>210.52500000000001</v>
      </c>
      <c r="G55" s="595">
        <v>231.05125000000001</v>
      </c>
    </row>
    <row r="56" spans="3:7" x14ac:dyDescent="0.25">
      <c r="C56" s="403" t="s">
        <v>182</v>
      </c>
      <c r="D56" s="403" t="s">
        <v>183</v>
      </c>
      <c r="E56" s="595">
        <v>24</v>
      </c>
      <c r="F56" s="595">
        <v>24</v>
      </c>
      <c r="G56" s="595">
        <v>24</v>
      </c>
    </row>
    <row r="57" spans="3:7" x14ac:dyDescent="0.25">
      <c r="C57" s="403" t="s">
        <v>184</v>
      </c>
      <c r="D57" s="403" t="s">
        <v>163</v>
      </c>
      <c r="E57" s="595"/>
      <c r="F57" s="595"/>
      <c r="G57" s="595"/>
    </row>
    <row r="58" spans="3:7" x14ac:dyDescent="0.25">
      <c r="C58" s="403" t="s">
        <v>185</v>
      </c>
      <c r="D58" s="403" t="s">
        <v>186</v>
      </c>
      <c r="E58" s="595"/>
      <c r="F58" s="595"/>
      <c r="G58" s="595"/>
    </row>
    <row r="59" spans="3:7" x14ac:dyDescent="0.25">
      <c r="C59" s="403" t="s">
        <v>187</v>
      </c>
      <c r="D59" s="403" t="s">
        <v>165</v>
      </c>
      <c r="E59" s="595"/>
      <c r="F59" s="595"/>
      <c r="G59" s="595">
        <v>6</v>
      </c>
    </row>
    <row r="60" spans="3:7" x14ac:dyDescent="0.25">
      <c r="C60" s="953" t="s">
        <v>188</v>
      </c>
      <c r="D60" s="954"/>
      <c r="E60" s="907">
        <f>SUM(E48:E59)</f>
        <v>3276.1567999999997</v>
      </c>
      <c r="F60" s="907">
        <f>SUM(F48:F59)</f>
        <v>3689.2097872435606</v>
      </c>
      <c r="G60" s="907">
        <f>SUM(G48:G59)</f>
        <v>4211.2211533703567</v>
      </c>
    </row>
    <row r="61" spans="3:7" x14ac:dyDescent="0.25">
      <c r="C61" s="953" t="s">
        <v>200</v>
      </c>
      <c r="D61" s="954"/>
      <c r="E61" s="908">
        <f>E31+E46+E60</f>
        <v>9053.9357500000006</v>
      </c>
      <c r="F61" s="907">
        <f>F31+F46+F60</f>
        <v>9958.659489458696</v>
      </c>
      <c r="G61" s="907">
        <f>G31+G46+G60</f>
        <v>11233.715332264801</v>
      </c>
    </row>
    <row r="62" spans="3:7" x14ac:dyDescent="0.25">
      <c r="C62" s="953" t="s">
        <v>201</v>
      </c>
      <c r="D62" s="954"/>
      <c r="E62" s="907">
        <f>E61+E18</f>
        <v>32670.439869999998</v>
      </c>
      <c r="F62" s="907">
        <f>F61+F18</f>
        <v>35174.99643222653</v>
      </c>
      <c r="G62" s="907">
        <f>G61+G18</f>
        <v>38359.716895445905</v>
      </c>
    </row>
    <row r="65" spans="4:4" x14ac:dyDescent="0.25">
      <c r="D65" s="719"/>
    </row>
    <row r="66" spans="4:4" x14ac:dyDescent="0.25">
      <c r="D66" s="720"/>
    </row>
  </sheetData>
  <mergeCells count="14">
    <mergeCell ref="C46:D46"/>
    <mergeCell ref="C47:D47"/>
    <mergeCell ref="C60:D60"/>
    <mergeCell ref="C61:D61"/>
    <mergeCell ref="C62:D62"/>
    <mergeCell ref="E5:E6"/>
    <mergeCell ref="F5:F6"/>
    <mergeCell ref="G5:G6"/>
    <mergeCell ref="C32:D32"/>
    <mergeCell ref="C5:D7"/>
    <mergeCell ref="C8:D8"/>
    <mergeCell ref="C18:D18"/>
    <mergeCell ref="C19:D19"/>
    <mergeCell ref="C31:D31"/>
  </mergeCells>
  <pageMargins left="0.75" right="0.75" top="1" bottom="1" header="0.5" footer="0.5"/>
  <pageSetup paperSize="9"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O83"/>
  <sheetViews>
    <sheetView showGridLines="0" zoomScale="66" zoomScaleNormal="90" zoomScaleSheetLayoutView="70" workbookViewId="0">
      <pane xSplit="4" ySplit="7" topLeftCell="G8" activePane="bottomRight" state="frozen"/>
      <selection pane="topRight" activeCell="E1" sqref="E1"/>
      <selection pane="bottomLeft" activeCell="A8" sqref="A8"/>
      <selection pane="bottomRight" activeCell="J1" sqref="J1:K1048576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54296875" style="4" bestFit="1" customWidth="1"/>
    <col min="4" max="4" width="44.54296875" style="4" customWidth="1"/>
    <col min="5" max="5" width="13.54296875" style="4" bestFit="1" customWidth="1"/>
    <col min="6" max="6" width="12.54296875" style="4" bestFit="1" customWidth="1"/>
    <col min="7" max="7" width="13.453125" style="4" bestFit="1" customWidth="1"/>
    <col min="8" max="8" width="13.453125" style="4" customWidth="1"/>
    <col min="9" max="9" width="12.54296875" style="4" customWidth="1"/>
    <col min="10" max="10" width="13.453125" style="4" customWidth="1"/>
    <col min="11" max="11" width="11.81640625" style="4" bestFit="1" customWidth="1"/>
    <col min="12" max="12" width="11.453125" style="4" bestFit="1" customWidth="1"/>
    <col min="13" max="13" width="12.453125" style="4" customWidth="1"/>
    <col min="14" max="14" width="12.54296875" style="4" customWidth="1"/>
    <col min="15" max="15" width="9.453125" style="4" bestFit="1" customWidth="1"/>
    <col min="16" max="16384" width="9.1796875" style="4"/>
  </cols>
  <sheetData>
    <row r="2" spans="2:14" x14ac:dyDescent="0.25">
      <c r="I2" s="510" t="s">
        <v>0</v>
      </c>
    </row>
    <row r="3" spans="2:14" x14ac:dyDescent="0.25">
      <c r="I3" s="511" t="s">
        <v>204</v>
      </c>
    </row>
    <row r="4" spans="2:14" x14ac:dyDescent="0.25">
      <c r="B4" s="13"/>
      <c r="C4" s="13"/>
      <c r="D4" s="82"/>
      <c r="E4" s="82"/>
      <c r="F4" s="82"/>
      <c r="G4" s="82"/>
      <c r="H4" s="82"/>
    </row>
    <row r="5" spans="2:14" ht="15" customHeight="1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27" t="s">
        <v>140</v>
      </c>
      <c r="I5" s="927" t="s">
        <v>141</v>
      </c>
      <c r="J5" s="932" t="s">
        <v>105</v>
      </c>
      <c r="K5" s="933"/>
      <c r="L5" s="933"/>
      <c r="M5" s="933"/>
      <c r="N5" s="934"/>
    </row>
    <row r="6" spans="2:14" ht="28" x14ac:dyDescent="0.25">
      <c r="B6" s="85"/>
      <c r="C6" s="942"/>
      <c r="D6" s="943"/>
      <c r="E6" s="939"/>
      <c r="F6" s="939"/>
      <c r="G6" s="939"/>
      <c r="H6" s="939"/>
      <c r="I6" s="939"/>
      <c r="J6" s="508" t="s">
        <v>142</v>
      </c>
      <c r="K6" s="508" t="s">
        <v>143</v>
      </c>
      <c r="L6" s="508" t="s">
        <v>144</v>
      </c>
      <c r="M6" s="508" t="s">
        <v>145</v>
      </c>
      <c r="N6" s="508" t="s">
        <v>146</v>
      </c>
    </row>
    <row r="7" spans="2:14" x14ac:dyDescent="0.25">
      <c r="B7" s="85"/>
      <c r="C7" s="944"/>
      <c r="D7" s="945"/>
      <c r="E7" s="508" t="s">
        <v>111</v>
      </c>
      <c r="F7" s="508" t="s">
        <v>111</v>
      </c>
      <c r="G7" s="508" t="s">
        <v>111</v>
      </c>
      <c r="H7" s="508" t="s">
        <v>111</v>
      </c>
      <c r="I7" s="508" t="s">
        <v>114</v>
      </c>
      <c r="J7" s="508" t="s">
        <v>115</v>
      </c>
      <c r="K7" s="508" t="s">
        <v>115</v>
      </c>
      <c r="L7" s="508" t="s">
        <v>115</v>
      </c>
      <c r="M7" s="508" t="s">
        <v>115</v>
      </c>
      <c r="N7" s="508" t="s">
        <v>115</v>
      </c>
    </row>
    <row r="8" spans="2:14" x14ac:dyDescent="0.25">
      <c r="B8" s="85"/>
      <c r="C8" s="935" t="s">
        <v>147</v>
      </c>
      <c r="D8" s="936"/>
      <c r="E8" s="509"/>
      <c r="F8" s="509"/>
      <c r="G8" s="509"/>
      <c r="H8" s="509"/>
      <c r="I8" s="512"/>
      <c r="J8" s="512"/>
      <c r="K8" s="512"/>
      <c r="L8" s="512"/>
      <c r="M8" s="512"/>
      <c r="N8" s="512"/>
    </row>
    <row r="9" spans="2:14" x14ac:dyDescent="0.25">
      <c r="B9" s="85"/>
      <c r="C9" s="84" t="s">
        <v>148</v>
      </c>
      <c r="D9" s="84" t="s">
        <v>149</v>
      </c>
      <c r="E9" s="146">
        <f>'[7]FY19-20 Actual Sales'!$E$8</f>
        <v>8636.2000000000007</v>
      </c>
      <c r="F9" s="146">
        <f>'[7]FY20-21 Actual Sales '!$E$8</f>
        <v>9301.48</v>
      </c>
      <c r="G9" s="146">
        <f>'[7]FY21-22 Actual Sales '!$E$8</f>
        <v>10066.610279999999</v>
      </c>
      <c r="H9" s="146">
        <f>'[7]FY22-23 Actual Sales'!$E$8</f>
        <v>10879.19117</v>
      </c>
      <c r="I9" s="147">
        <f>'[13]Rev SP FY24'!$AK$10</f>
        <v>11768.324270000001</v>
      </c>
      <c r="J9" s="147">
        <f>'[14]Rev_SP-12me'!$I$10</f>
        <v>12730.124322640342</v>
      </c>
      <c r="K9" s="147">
        <f>'[14]Rev_SP-12me'!$AL$10</f>
        <v>13770.530243035122</v>
      </c>
      <c r="L9" s="147">
        <f>'[15]Rev_SP-12me'!$AL$10</f>
        <v>15344</v>
      </c>
      <c r="M9" s="147">
        <f>'[16]Rev_SP-12me'!$AL$10</f>
        <v>16722</v>
      </c>
      <c r="N9" s="147">
        <f>'[17]Rev_SP-12me'!$AL$10</f>
        <v>18223</v>
      </c>
    </row>
    <row r="10" spans="2:14" x14ac:dyDescent="0.25">
      <c r="C10" s="512" t="s">
        <v>205</v>
      </c>
      <c r="D10" s="512" t="s">
        <v>151</v>
      </c>
      <c r="E10" s="147">
        <f>'[7]FY19-20 Actual Sales'!$E$21</f>
        <v>2724.9202399999995</v>
      </c>
      <c r="F10" s="147">
        <f>'[7]FY20-21 Actual Sales '!$E$21</f>
        <v>2860.64</v>
      </c>
      <c r="G10" s="147">
        <f>'[7]FY21-22 Actual Sales '!$E$21</f>
        <v>3227.921769999999</v>
      </c>
      <c r="H10" s="147">
        <f>'[7]FY22-23 Actual Sales'!$E$21</f>
        <v>3581.2705799999999</v>
      </c>
      <c r="I10" s="147">
        <f>'[13]Rev SP FY24'!$AK$23</f>
        <v>3881.5464699999998</v>
      </c>
      <c r="J10" s="147">
        <f>'[14]Rev_SP-12me'!$I$23</f>
        <v>4206.9993490325605</v>
      </c>
      <c r="K10" s="147">
        <f>'[14]Rev_SP-12me'!$AL$23</f>
        <v>4559.7402116791836</v>
      </c>
      <c r="L10" s="147">
        <f>'[15]Rev_SP-12me'!$AL$23</f>
        <v>5020</v>
      </c>
      <c r="M10" s="147">
        <f>'[16]Rev_SP-12me'!$AL$23</f>
        <v>5463</v>
      </c>
      <c r="N10" s="147">
        <f>'[17]Rev_SP-12me'!$AL$23</f>
        <v>5944</v>
      </c>
    </row>
    <row r="11" spans="2:14" x14ac:dyDescent="0.25">
      <c r="C11" s="512" t="s">
        <v>152</v>
      </c>
      <c r="D11" s="512" t="s">
        <v>153</v>
      </c>
      <c r="E11" s="147">
        <f>'[7]FY19-20 Actual Sales'!$F$34*0.7457/10^3</f>
        <v>933.07203900000002</v>
      </c>
      <c r="F11" s="147">
        <f>'[7]FY20-21 Actual Sales '!$F$34*0.7457/10^3</f>
        <v>959.23119500000007</v>
      </c>
      <c r="G11" s="147">
        <f>'[7]FY21-22 Actual Sales '!$E$34+'[7]FY21-22 Actual Sales '!$F$34*0.7457/10^3</f>
        <v>986.68786899999975</v>
      </c>
      <c r="H11" s="147">
        <f>'[7]FY22-23 Actual Sales'!$E$34+'[7]FY22-23 Actual Sales'!$F$34*0.7457/10^3</f>
        <v>1023.4657930000001</v>
      </c>
      <c r="I11" s="147">
        <f>'[13]Rev SP FY24'!$AM$36*0.7457/10^3</f>
        <v>1059.4309040000001</v>
      </c>
      <c r="J11" s="147">
        <f>'[14]Rev_SP-12me'!$J$36*0.7457/10^3</f>
        <v>1096.982408997367</v>
      </c>
      <c r="K11" s="147">
        <f>'[14]Rev_SP-12me'!$AN$36*0.7457/10^3</f>
        <v>1135.8649262601334</v>
      </c>
      <c r="L11" s="147">
        <f>'[15]Rev_SP-12me'!$AN$36*0.7457/10^3</f>
        <v>1381.000238240453</v>
      </c>
      <c r="M11" s="147">
        <f>'[16]Rev_SP-12me'!$AN$36*0.7457/10^3</f>
        <v>1429.0002465210769</v>
      </c>
      <c r="N11" s="147">
        <f>'[17]Rev_SP-12me'!$AN$36*0.7457/10^3</f>
        <v>1478.0002549742139</v>
      </c>
    </row>
    <row r="12" spans="2:14" x14ac:dyDescent="0.25">
      <c r="C12" s="512" t="s">
        <v>154</v>
      </c>
      <c r="D12" s="512" t="s">
        <v>155</v>
      </c>
      <c r="E12" s="147">
        <f>'[7]FY19-20 Actual Sales'!$F$41*0.7457/10^3</f>
        <v>12.199652</v>
      </c>
      <c r="F12" s="147">
        <f>'[7]FY20-21 Actual Sales '!$F$41*0.7457/10^3</f>
        <v>12.483018</v>
      </c>
      <c r="G12" s="147">
        <f>'[7]FY21-22 Actual Sales '!$E$41+'[7]FY21-22 Actual Sales '!$F$41*0.7457/10^3</f>
        <v>12.788755000000002</v>
      </c>
      <c r="H12" s="147">
        <f>'[7]FY22-23 Actual Sales'!$E$41+'[7]FY22-23 Actual Sales'!$F$41*0.7457/10^3</f>
        <v>13.243632000000002</v>
      </c>
      <c r="I12" s="147">
        <f>'[13]Rev SP FY24'!$AM$43*0.7457/10^3</f>
        <v>15.130253</v>
      </c>
      <c r="J12" s="147">
        <f>'[14]Rev_SP-12me'!$J$43*0.7457/10^3</f>
        <v>16.358419509647241</v>
      </c>
      <c r="K12" s="147">
        <f>'[14]Rev_SP-12me'!$AN$43*0.7457/10^3</f>
        <v>17.705555777871719</v>
      </c>
      <c r="L12" s="147">
        <f>'[15]Rev_SP-12me'!$AN$43*0.7457/10^3</f>
        <v>17.000002932720999</v>
      </c>
      <c r="M12" s="147">
        <f>'[16]Rev_SP-12me'!$AN$43*0.7457/10^3</f>
        <v>17.000002932720999</v>
      </c>
      <c r="N12" s="147">
        <f>'[17]Rev_SP-12me'!$AN$43*0.7457/10^3</f>
        <v>18.000003105233997</v>
      </c>
    </row>
    <row r="13" spans="2:14" x14ac:dyDescent="0.25">
      <c r="C13" s="512" t="s">
        <v>156</v>
      </c>
      <c r="D13" s="512" t="s">
        <v>157</v>
      </c>
      <c r="E13" s="147">
        <f>'[7]FY19-20 Actual Sales'!$F$44*0.7457/10^3</f>
        <v>4227.2241599999998</v>
      </c>
      <c r="F13" s="147">
        <f>'[7]FY20-21 Actual Sales '!$F$44*0.7457/10^3</f>
        <v>4398.623305000001</v>
      </c>
      <c r="G13" s="147">
        <f>'[7]FY21-22 Actual Sales '!$E$44+'[7]FY21-22 Actual Sales '!$F$44*0.7457/10^3</f>
        <v>4666.0909809999994</v>
      </c>
      <c r="H13" s="147">
        <f>'[7]FY22-23 Actual Sales'!$E$44+'[7]FY22-23 Actual Sales'!$F$44*0.7457/10^3</f>
        <v>4844.283453</v>
      </c>
      <c r="I13" s="147">
        <f>'[13]Rev SP FY24'!$AM$46*0.7457/10^3</f>
        <v>5046.1966419999999</v>
      </c>
      <c r="J13" s="147">
        <f>'[14]Rev_SP-12me'!$J$46*0.7457/10^3</f>
        <v>5316.8745565000008</v>
      </c>
      <c r="K13" s="147">
        <f>'[14]Rev_SP-12me'!$AN$46*0.7457/10^3</f>
        <v>5601.0906545000007</v>
      </c>
      <c r="L13" s="147">
        <f>'[15]Rev_SP-12me'!$AN$46*0.7457/10^3</f>
        <v>6489.0011194368581</v>
      </c>
      <c r="M13" s="147">
        <f>'[16]Rev_SP-12me'!$AN$46*0.7457/10^3</f>
        <v>6704.0011565271534</v>
      </c>
      <c r="N13" s="147">
        <f>'[17]Rev_SP-12me'!$AN$46*0.7457/10^3</f>
        <v>6925.0011946525246</v>
      </c>
    </row>
    <row r="14" spans="2:14" x14ac:dyDescent="0.25">
      <c r="C14" s="512" t="s">
        <v>158</v>
      </c>
      <c r="D14" s="512" t="s">
        <v>159</v>
      </c>
      <c r="E14" s="147">
        <f>'[7]FY19-20 Actual Sales'!$E$52+'[7]FY19-20 Actual Sales'!$F$52*0.7457/10^3</f>
        <v>283.81787199999997</v>
      </c>
      <c r="F14" s="147">
        <f>'[7]FY20-21 Actual Sales '!$E$52+'[7]FY20-21 Actual Sales '!$F$52*0.7457/10^3</f>
        <v>270.86877014500004</v>
      </c>
      <c r="G14" s="147">
        <f>'[7]FY21-22 Actual Sales '!$E$52+'[7]FY21-22 Actual Sales '!$F$52*0.7457/10^3</f>
        <v>277.01748799999996</v>
      </c>
      <c r="H14" s="147">
        <f>'[7]FY22-23 Actual Sales'!$E$52+'[7]FY22-23 Actual Sales'!$F$52*0.7457/10^3</f>
        <v>282.086721737</v>
      </c>
      <c r="I14" s="147">
        <f>'[13]Rev SP FY24'!$AK$54+'[13]Rev SP FY24'!$AM$65*0.7457/10^3</f>
        <v>286.86063690899999</v>
      </c>
      <c r="J14" s="147">
        <f>'[14]Rev_SP-12me'!$I$54+('[14]Rev_SP-12me'!$J$65*0.7457/10^3)</f>
        <v>291.54961507920189</v>
      </c>
      <c r="K14" s="147">
        <f>'[14]Rev_SP-12me'!$AL$54+('[14]Rev_SP-12me'!$AN$65*0.7457/10^3)</f>
        <v>292.7097055929828</v>
      </c>
      <c r="L14" s="147">
        <f>'[15]Rev_SP-12me'!$AL$54+('[15]Rev_SP-12me'!$AN$65*0.7457/10^3)</f>
        <v>367.00002527695261</v>
      </c>
      <c r="M14" s="147">
        <f>'[16]Rev_SP-12me'!$AL$54+('[16]Rev_SP-12me'!$AN$65*0.7457/10^3)</f>
        <v>385.00002651669416</v>
      </c>
      <c r="N14" s="147">
        <f>'[17]Rev_SP-12me'!$AL$54+('[17]Rev_SP-12me'!$AN$65*0.7457/10^3)</f>
        <v>404.00002782531021</v>
      </c>
    </row>
    <row r="15" spans="2:14" x14ac:dyDescent="0.25">
      <c r="C15" s="512" t="s">
        <v>160</v>
      </c>
      <c r="D15" s="512" t="s">
        <v>161</v>
      </c>
      <c r="E15" s="147">
        <f>'[7]FY19-20 Actual Sales'!$E$61</f>
        <v>58.88</v>
      </c>
      <c r="F15" s="147">
        <f>'[7]FY20-21 Actual Sales '!$E$61</f>
        <v>62.42</v>
      </c>
      <c r="G15" s="147">
        <f>'[7]FY21-22 Actual Sales '!$E$61</f>
        <v>65.41</v>
      </c>
      <c r="H15" s="147">
        <f>'[7]FY22-23 Actual Sales'!$E$61</f>
        <v>71.36</v>
      </c>
      <c r="I15" s="147">
        <f>'[13]Rev SP FY24'!$AK$58</f>
        <v>76.33</v>
      </c>
      <c r="J15" s="147">
        <f>'[14]Rev_SP-12me'!$I$58</f>
        <v>81.447381718599672</v>
      </c>
      <c r="K15" s="147">
        <f>'[14]Rev_SP-12me'!$AL$58</f>
        <v>86.90784735772678</v>
      </c>
      <c r="L15" s="147">
        <f>'[15]Rev_SP-12me'!$AL$58</f>
        <v>95</v>
      </c>
      <c r="M15" s="147">
        <f>'[16]Rev_SP-12me'!$AL$58</f>
        <v>102</v>
      </c>
      <c r="N15" s="147">
        <f>'[17]Rev_SP-12me'!$AL$58</f>
        <v>110</v>
      </c>
    </row>
    <row r="16" spans="2:14" x14ac:dyDescent="0.25">
      <c r="C16" s="512" t="s">
        <v>162</v>
      </c>
      <c r="D16" s="512" t="s">
        <v>163</v>
      </c>
      <c r="E16" s="147">
        <f>'[7]FY19-20 Actual Sales'!$E$66</f>
        <v>37.65</v>
      </c>
      <c r="F16" s="147">
        <f>'[7]FY20-21 Actual Sales '!$E$66</f>
        <v>59.95</v>
      </c>
      <c r="G16" s="147">
        <f>'[7]FY21-22 Actual Sales '!$E$66</f>
        <v>87.51</v>
      </c>
      <c r="H16" s="147">
        <f>'[7]FY22-23 Actual Sales'!$E$66</f>
        <v>102.26</v>
      </c>
      <c r="I16" s="147">
        <f>'[13]Rev SP FY24'!$AK$63</f>
        <v>118.13</v>
      </c>
      <c r="J16" s="147">
        <f>'[14]Rev_SP-12me'!$I$63</f>
        <v>148.09846009120602</v>
      </c>
      <c r="K16" s="147">
        <f>'[14]Rev_SP-12me'!$AL$63</f>
        <v>185.66963414362604</v>
      </c>
      <c r="L16" s="147">
        <f>'[15]Rev_SP-12me'!$AL$63</f>
        <v>124</v>
      </c>
      <c r="M16" s="147">
        <f>'[16]Rev_SP-12me'!$AL$63</f>
        <v>131</v>
      </c>
      <c r="N16" s="147">
        <f>'[17]Rev_SP-12me'!$AL$63</f>
        <v>137</v>
      </c>
    </row>
    <row r="17" spans="3:15" x14ac:dyDescent="0.25">
      <c r="C17" s="512" t="s">
        <v>164</v>
      </c>
      <c r="D17" s="512" t="s">
        <v>165</v>
      </c>
      <c r="E17" s="147">
        <f>'[7]FY19-20 Actual Sales'!$E$67</f>
        <v>0.05</v>
      </c>
      <c r="F17" s="147">
        <f>'[7]FY20-21 Actual Sales '!$E$67</f>
        <v>0.38</v>
      </c>
      <c r="G17" s="147">
        <f>'[7]FY21-22 Actual Sales '!$E$67</f>
        <v>0.87</v>
      </c>
      <c r="H17" s="147">
        <f>'[7]FY22-23 Actual Sales'!$E$67</f>
        <v>1.93</v>
      </c>
      <c r="I17" s="147">
        <f>'[13]Rev SP FY24'!$AK$64</f>
        <v>7.25</v>
      </c>
      <c r="J17" s="147">
        <f>'[14]Rev_SP-12me'!$I$64</f>
        <v>12.201000000000001</v>
      </c>
      <c r="K17" s="147">
        <f>'[14]Rev_SP-12me'!$AL$64</f>
        <v>19.914840829493091</v>
      </c>
      <c r="L17" s="147">
        <f>'[15]Rev_SP-12me'!$AL$64</f>
        <v>8.3927812500000005</v>
      </c>
      <c r="M17" s="147">
        <f>'[16]Rev_SP-12me'!$AL$64</f>
        <v>8.8124203125000005</v>
      </c>
      <c r="N17" s="147">
        <f>'[17]Rev_SP-12me'!$AL$64</f>
        <v>9.2530413281250006</v>
      </c>
    </row>
    <row r="18" spans="3:15" x14ac:dyDescent="0.25">
      <c r="C18" s="512"/>
      <c r="D18" s="512"/>
      <c r="E18" s="145"/>
      <c r="F18" s="145"/>
      <c r="G18" s="145"/>
      <c r="H18" s="145"/>
      <c r="I18" s="145"/>
      <c r="J18" s="145"/>
      <c r="K18" s="145"/>
      <c r="L18" s="145"/>
      <c r="M18" s="145"/>
      <c r="N18" s="145"/>
    </row>
    <row r="19" spans="3:15" x14ac:dyDescent="0.25">
      <c r="C19" s="512"/>
      <c r="D19" s="512"/>
      <c r="E19" s="145"/>
      <c r="F19" s="145"/>
      <c r="G19" s="145"/>
      <c r="H19" s="145"/>
      <c r="I19" s="145"/>
      <c r="J19" s="145"/>
      <c r="K19" s="145"/>
      <c r="L19" s="145"/>
      <c r="M19" s="145"/>
      <c r="N19" s="145"/>
    </row>
    <row r="20" spans="3:15" x14ac:dyDescent="0.25">
      <c r="C20" s="512"/>
      <c r="D20" s="512"/>
      <c r="E20" s="145"/>
      <c r="F20" s="145"/>
      <c r="G20" s="145"/>
      <c r="H20" s="145"/>
      <c r="I20" s="145"/>
      <c r="J20" s="145"/>
      <c r="K20" s="145"/>
      <c r="L20" s="145"/>
      <c r="M20" s="145"/>
      <c r="N20" s="145"/>
    </row>
    <row r="21" spans="3:15" x14ac:dyDescent="0.25">
      <c r="C21" s="512"/>
      <c r="D21" s="512"/>
      <c r="E21" s="145"/>
      <c r="F21" s="145"/>
      <c r="G21" s="145"/>
      <c r="H21" s="145"/>
      <c r="I21" s="145"/>
      <c r="J21" s="145"/>
      <c r="K21" s="145"/>
      <c r="L21" s="145"/>
      <c r="M21" s="145"/>
      <c r="N21" s="145"/>
    </row>
    <row r="22" spans="3:15" x14ac:dyDescent="0.25">
      <c r="C22" s="937" t="s">
        <v>166</v>
      </c>
      <c r="D22" s="938"/>
      <c r="E22" s="115">
        <f>SUM(E9:E21)</f>
        <v>16914.013963000001</v>
      </c>
      <c r="F22" s="115">
        <f t="shared" ref="F22:N22" si="0">SUM(F9:F21)</f>
        <v>17926.076288145003</v>
      </c>
      <c r="G22" s="115">
        <f t="shared" si="0"/>
        <v>19390.907142999997</v>
      </c>
      <c r="H22" s="115">
        <f t="shared" si="0"/>
        <v>20799.091349736998</v>
      </c>
      <c r="I22" s="115">
        <f t="shared" si="0"/>
        <v>22259.199175909001</v>
      </c>
      <c r="J22" s="115">
        <f t="shared" si="0"/>
        <v>23900.63551356893</v>
      </c>
      <c r="K22" s="115">
        <f t="shared" si="0"/>
        <v>25670.133619176144</v>
      </c>
      <c r="L22" s="115">
        <f t="shared" si="0"/>
        <v>28845.394167136987</v>
      </c>
      <c r="M22" s="115">
        <f t="shared" si="0"/>
        <v>30961.813852810144</v>
      </c>
      <c r="N22" s="115">
        <f t="shared" si="0"/>
        <v>33248.254521885414</v>
      </c>
    </row>
    <row r="23" spans="3:15" x14ac:dyDescent="0.25">
      <c r="C23" s="935" t="s">
        <v>167</v>
      </c>
      <c r="D23" s="936"/>
      <c r="E23" s="509"/>
      <c r="F23" s="509"/>
      <c r="G23" s="509"/>
      <c r="H23" s="509"/>
      <c r="I23" s="512"/>
      <c r="J23" s="512"/>
      <c r="K23" s="512"/>
      <c r="L23" s="512"/>
      <c r="M23" s="512"/>
      <c r="N23" s="512"/>
    </row>
    <row r="24" spans="3:15" x14ac:dyDescent="0.25">
      <c r="C24" s="512" t="s">
        <v>168</v>
      </c>
      <c r="D24" s="512" t="s">
        <v>169</v>
      </c>
      <c r="E24" s="146">
        <f>'[7]FY19-20 Actual Sales'!$E$76+'[7]FY19-20 Actual Sales'!$E$77+'[7]FY19-20 Actual Sales'!$E$80+'[7]FY19-20 Actual Sales'!$E$84+'[7]FY19-20 Actual Sales'!$E$88</f>
        <v>1456.6120599999999</v>
      </c>
      <c r="F24" s="146">
        <f>'[7]FY20-21 Actual Sales '!$E$76+'[7]FY20-21 Actual Sales '!$E$77+'[7]FY20-21 Actual Sales '!$E$80+'[7]FY20-21 Actual Sales '!$E$84+'[7]FY20-21 Actual Sales '!$E$88</f>
        <v>1559.3978100000006</v>
      </c>
      <c r="G24" s="146">
        <f>'[7]FY21-22 Actual Sales '!$E$76+'[7]FY21-22 Actual Sales '!$E$88</f>
        <v>1591.4032999999999</v>
      </c>
      <c r="H24" s="146">
        <f>'[7]FY22-23 Actual Sales'!$E$76+'[7]FY22-23 Actual Sales'!$E$88</f>
        <v>1678.7404899999997</v>
      </c>
      <c r="I24" s="147">
        <f>'[13]Rev SP FY24'!$AK$84+'[13]Rev SP FY24'!$AK$100</f>
        <v>1771.6667099999997</v>
      </c>
      <c r="J24" s="147">
        <f>'[14]Rev_SP-12me'!$I$84+'[14]Rev_SP-12me'!$I$100</f>
        <v>1529.6729323311965</v>
      </c>
      <c r="K24" s="147">
        <f>'[14]Rev_SP-12me'!$AL$84+'[14]Rev_SP-12me'!$AL$100</f>
        <v>1616.9278997510826</v>
      </c>
      <c r="L24" s="147">
        <f>'[15]Rev_SP-12me'!$AL$84+'[15]Rev_SP-12me'!$AL$100</f>
        <v>2450.8946373011695</v>
      </c>
      <c r="M24" s="147">
        <f>'[16]Rev_SP-12me'!$AL$84+'[16]Rev_SP-12me'!$AL$100</f>
        <v>2618.6221441983657</v>
      </c>
      <c r="N24" s="147">
        <f>'[17]Rev_SP-12me'!$AL$84+'[17]Rev_SP-12me'!$AL$100</f>
        <v>2799.0705575175398</v>
      </c>
    </row>
    <row r="25" spans="3:15" x14ac:dyDescent="0.25">
      <c r="C25" s="512" t="s">
        <v>170</v>
      </c>
      <c r="D25" s="512" t="s">
        <v>171</v>
      </c>
      <c r="E25" s="147">
        <v>0</v>
      </c>
      <c r="F25" s="147">
        <v>0</v>
      </c>
      <c r="G25" s="147">
        <f>'[7]FY21-22 Actual Sales '!$E$92</f>
        <v>0</v>
      </c>
      <c r="H25" s="147">
        <f>'[7]FY22-23 Actual Sales'!$E$92</f>
        <v>0</v>
      </c>
      <c r="I25" s="147">
        <f>'[13]Rev SP FY24'!$AK$99</f>
        <v>0.49</v>
      </c>
      <c r="J25" s="147">
        <f>'[14]Rev_SP-12me'!$I$99</f>
        <v>0</v>
      </c>
      <c r="K25" s="147">
        <f>'[14]Rev_SP-12me'!$AL$99</f>
        <v>0</v>
      </c>
      <c r="L25" s="147">
        <f>'[15]Rev_SP-12me'!$AL$99</f>
        <v>0</v>
      </c>
      <c r="M25" s="147">
        <f>'[16]Rev_SP-12me'!$AL$99</f>
        <v>0</v>
      </c>
      <c r="N25" s="147">
        <f>'[17]Rev_SP-12me'!$AL$99</f>
        <v>0</v>
      </c>
    </row>
    <row r="26" spans="3:15" x14ac:dyDescent="0.25">
      <c r="C26" s="512" t="s">
        <v>172</v>
      </c>
      <c r="D26" s="512" t="s">
        <v>173</v>
      </c>
      <c r="E26" s="147">
        <f>'[7]FY19-20 Actual Sales'!$E$93</f>
        <v>850.20016999999996</v>
      </c>
      <c r="F26" s="147">
        <f>'[7]FY20-21 Actual Sales '!$E$90</f>
        <v>829.75966999999991</v>
      </c>
      <c r="G26" s="147">
        <f>'[7]FY21-22 Actual Sales '!$E$93</f>
        <v>884.88666999999998</v>
      </c>
      <c r="H26" s="147">
        <f>'[7]FY22-23 Actual Sales'!$E$93</f>
        <v>977.79553999999996</v>
      </c>
      <c r="I26" s="147">
        <f>'[13]Rev SP FY24'!$AK$105</f>
        <v>1084.6856</v>
      </c>
      <c r="J26" s="147">
        <f>'[14]Rev_SP-12me'!$I$105</f>
        <v>1018.9297245278282</v>
      </c>
      <c r="K26" s="147">
        <f>'[14]Rev_SP-12me'!$AL$105</f>
        <v>1029.1190217731064</v>
      </c>
      <c r="L26" s="147">
        <f>'[15]Rev_SP-12me'!$AL$105</f>
        <v>1231.6344320292817</v>
      </c>
      <c r="M26" s="147">
        <f>'[16]Rev_SP-12me'!$AL$105</f>
        <v>1310.6626337581863</v>
      </c>
      <c r="N26" s="147">
        <f>'[17]Rev_SP-12me'!$AL$105</f>
        <v>1395.0486796721013</v>
      </c>
    </row>
    <row r="27" spans="3:15" x14ac:dyDescent="0.25">
      <c r="C27" s="512" t="s">
        <v>174</v>
      </c>
      <c r="D27" s="512" t="s">
        <v>175</v>
      </c>
      <c r="E27" s="147">
        <v>0</v>
      </c>
      <c r="F27" s="147">
        <v>0</v>
      </c>
      <c r="G27" s="147">
        <v>0</v>
      </c>
      <c r="H27" s="147">
        <f>'[7]FY22-23 Actual Sales'!$E$97</f>
        <v>0</v>
      </c>
      <c r="I27" s="145">
        <f>'[13]Rev SP FY24'!$AK$110</f>
        <v>0.23</v>
      </c>
      <c r="J27" s="147">
        <f>'[14]Rev_SP-12me'!$I$110</f>
        <v>0</v>
      </c>
      <c r="K27" s="147">
        <f>'[14]Rev_SP-12me'!$AL$110</f>
        <v>0</v>
      </c>
      <c r="L27" s="147">
        <f>'[15]Rev_SP-12me'!$AL$110</f>
        <v>0</v>
      </c>
      <c r="M27" s="147">
        <f>'[16]Rev_SP-12me'!$AL$110</f>
        <v>0</v>
      </c>
      <c r="N27" s="147">
        <f>'[17]Rev_SP-12me'!$AL$110</f>
        <v>0</v>
      </c>
    </row>
    <row r="28" spans="3:15" x14ac:dyDescent="0.25">
      <c r="C28" s="512" t="s">
        <v>176</v>
      </c>
      <c r="D28" s="512" t="s">
        <v>177</v>
      </c>
      <c r="E28" s="147">
        <f>'[7]FY19-20 Actual Sales'!$E$97</f>
        <v>1.69</v>
      </c>
      <c r="F28" s="147">
        <f>'[7]FY20-21 Actual Sales '!$E$94</f>
        <v>1.9350000000000001</v>
      </c>
      <c r="G28" s="147">
        <f>'[7]FY21-22 Actual Sales '!$E$97</f>
        <v>1.8149999999999999</v>
      </c>
      <c r="H28" s="147">
        <f>'[7]FY22-23 Actual Sales'!$E$101</f>
        <v>1.8149999999999999</v>
      </c>
      <c r="I28" s="147">
        <f>'[13]Rev SP FY24'!$AK$115</f>
        <v>3.5049999999999999</v>
      </c>
      <c r="J28" s="147">
        <f>'[14]Rev_SP-12me'!$I$115</f>
        <v>3.0249893846272369</v>
      </c>
      <c r="K28" s="147">
        <f>'[14]Rev_SP-12me'!$AL$115</f>
        <v>3.0967622296362181</v>
      </c>
      <c r="L28" s="147">
        <f>'[15]Rev_SP-12me'!$AL$115</f>
        <v>1.4032114183764495</v>
      </c>
      <c r="M28" s="147">
        <f>'[16]Rev_SP-12me'!$AL$115</f>
        <v>1.4032114183764495</v>
      </c>
      <c r="N28" s="147">
        <f>'[17]Rev_SP-12me'!$AL$115</f>
        <v>1.4032114183764495</v>
      </c>
    </row>
    <row r="29" spans="3:15" x14ac:dyDescent="0.25">
      <c r="C29" s="512" t="s">
        <v>178</v>
      </c>
      <c r="D29" s="512" t="s">
        <v>179</v>
      </c>
      <c r="E29" s="147">
        <f>'[7]FY19-20 Actual Sales'!$E$101</f>
        <v>47.507199999999997</v>
      </c>
      <c r="F29" s="147">
        <f>'[7]FY20-21 Actual Sales '!E98</f>
        <v>48.1282</v>
      </c>
      <c r="G29" s="147">
        <f>'[7]FY21-22 Actual Sales '!$E$101</f>
        <v>46.943199999999997</v>
      </c>
      <c r="H29" s="147">
        <f>'[7]FY22-23 Actual Sales'!$E$105</f>
        <v>47.458199999999998</v>
      </c>
      <c r="I29" s="147">
        <f>'[13]Rev SP FY24'!$AK$120</f>
        <v>47.158199999999994</v>
      </c>
      <c r="J29" s="147">
        <f>'[14]Rev_SP-12me'!$I$120</f>
        <v>26.81331291595377</v>
      </c>
      <c r="K29" s="147">
        <f>'[14]Rev_SP-12me'!$AL$120</f>
        <v>28.284924692704433</v>
      </c>
      <c r="L29" s="147">
        <f>'[15]Rev_SP-12me'!$AL$120</f>
        <v>56.905279252225768</v>
      </c>
      <c r="M29" s="147">
        <f>'[16]Rev_SP-12me'!$AL$120</f>
        <v>59.815778543785811</v>
      </c>
      <c r="N29" s="147">
        <f>'[17]Rev_SP-12me'!$AL$120</f>
        <v>62.876820902150691</v>
      </c>
      <c r="O29" s="150">
        <f>I29+I46+I65</f>
        <v>1869.7849999999999</v>
      </c>
    </row>
    <row r="30" spans="3:15" x14ac:dyDescent="0.25">
      <c r="C30" s="512" t="s">
        <v>180</v>
      </c>
      <c r="D30" s="512" t="s">
        <v>181</v>
      </c>
      <c r="E30" s="147">
        <f>'[7]FY19-20 Actual Sales'!$E$102</f>
        <v>40.22</v>
      </c>
      <c r="F30" s="147">
        <f>'[7]FY20-21 Actual Sales '!E99</f>
        <v>39.384999999999998</v>
      </c>
      <c r="G30" s="147">
        <f>'[7]FY21-22 Actual Sales '!$E$102</f>
        <v>38.317</v>
      </c>
      <c r="H30" s="147">
        <f>'[7]FY22-23 Actual Sales'!$E$106</f>
        <v>37.139000000000003</v>
      </c>
      <c r="I30" s="147">
        <f>'[13]Rev SP FY24'!$AK$132</f>
        <v>37.069000000000003</v>
      </c>
      <c r="J30" s="147">
        <f>'[14]Rev_SP-12me'!$I$132</f>
        <v>34.380809168999996</v>
      </c>
      <c r="K30" s="147">
        <f>'[14]Rev_SP-12me'!$AL$132</f>
        <v>36.099849627449998</v>
      </c>
      <c r="L30" s="147">
        <f>'[15]Rev_SP-12me'!$AL$132</f>
        <v>44.531928436991144</v>
      </c>
      <c r="M30" s="147">
        <f>'[16]Rev_SP-12me'!$AL$132</f>
        <v>46.809575570452772</v>
      </c>
      <c r="N30" s="147">
        <f>'[17]Rev_SP-12me'!$AL$132</f>
        <v>49.205032038403793</v>
      </c>
    </row>
    <row r="31" spans="3:15" x14ac:dyDescent="0.25">
      <c r="C31" s="512" t="s">
        <v>182</v>
      </c>
      <c r="D31" s="512" t="s">
        <v>183</v>
      </c>
      <c r="E31" s="147">
        <f>'[7]FY19-20 Actual Sales'!$E$103</f>
        <v>65.855999999999995</v>
      </c>
      <c r="F31" s="147">
        <f>'[7]FY20-21 Actual Sales '!E100</f>
        <v>77.135999999999996</v>
      </c>
      <c r="G31" s="147">
        <f>'[7]FY21-22 Actual Sales '!$E$103</f>
        <v>85.436999999999998</v>
      </c>
      <c r="H31" s="147">
        <f>'[7]FY22-23 Actual Sales'!$E$107</f>
        <v>96.028999999999996</v>
      </c>
      <c r="I31" s="147">
        <f>'[13]Rev SP FY24'!$AK$124</f>
        <v>111.23399999999999</v>
      </c>
      <c r="J31" s="147">
        <f>'[14]Rev_SP-12me'!$I$124</f>
        <v>81.548777651646432</v>
      </c>
      <c r="K31" s="147">
        <f>'[14]Rev_SP-12me'!$AL$124</f>
        <v>90.895192348181823</v>
      </c>
      <c r="L31" s="147">
        <f>'[15]Rev_SP-12me'!$AL$124</f>
        <v>108.36701028313492</v>
      </c>
      <c r="M31" s="147">
        <f>'[16]Rev_SP-12me'!$AL$124</f>
        <v>113.23743771159043</v>
      </c>
      <c r="N31" s="147">
        <f>'[17]Rev_SP-12me'!$AL$124</f>
        <v>119.32547199715981</v>
      </c>
    </row>
    <row r="32" spans="3:15" x14ac:dyDescent="0.25">
      <c r="C32" s="512" t="s">
        <v>184</v>
      </c>
      <c r="D32" s="512" t="s">
        <v>163</v>
      </c>
      <c r="E32" s="147">
        <f>'[7]FY19-20 Actual Sales'!$E$104</f>
        <v>54.887999999999998</v>
      </c>
      <c r="F32" s="147">
        <f>'[7]FY20-21 Actual Sales '!E101</f>
        <v>65.216999999999999</v>
      </c>
      <c r="G32" s="147">
        <f>'[7]FY21-22 Actual Sales '!$E$104</f>
        <v>76.162000000000006</v>
      </c>
      <c r="H32" s="147">
        <f>'[7]FY22-23 Actual Sales'!$E$108</f>
        <v>99.268000000000001</v>
      </c>
      <c r="I32" s="147">
        <f>'[13]Rev SP FY24'!$AK$125</f>
        <v>117.761</v>
      </c>
      <c r="J32" s="147">
        <f>'[14]Rev_SP-12me'!$I$125</f>
        <v>128.28188982687746</v>
      </c>
      <c r="K32" s="147">
        <f>'[14]Rev_SP-12me'!$AL$125</f>
        <v>161.04108610167745</v>
      </c>
      <c r="L32" s="147">
        <f>'[15]Rev_SP-12me'!$AL$125</f>
        <v>125.66616140584661</v>
      </c>
      <c r="M32" s="147">
        <f>'[16]Rev_SP-12me'!$AL$125</f>
        <v>132.28016990089117</v>
      </c>
      <c r="N32" s="147">
        <f>'[17]Rev_SP-12me'!$AL$125</f>
        <v>138.89417839593574</v>
      </c>
    </row>
    <row r="33" spans="3:14" x14ac:dyDescent="0.25">
      <c r="C33" s="512" t="s">
        <v>185</v>
      </c>
      <c r="D33" s="512" t="s">
        <v>186</v>
      </c>
      <c r="E33" s="147">
        <v>0</v>
      </c>
      <c r="F33" s="147">
        <v>0</v>
      </c>
      <c r="G33" s="147">
        <v>0</v>
      </c>
      <c r="H33" s="147">
        <v>0</v>
      </c>
      <c r="I33" s="147">
        <f>'[13]Rev SP FY24'!$AK$126</f>
        <v>0</v>
      </c>
      <c r="J33" s="147">
        <f>'[14]Rev_SP-12me'!$I$126</f>
        <v>0</v>
      </c>
      <c r="K33" s="147">
        <f>'[14]Rev_SP-12me'!$AL$126</f>
        <v>0</v>
      </c>
      <c r="L33" s="147">
        <v>0</v>
      </c>
      <c r="M33" s="147">
        <v>0</v>
      </c>
      <c r="N33" s="147">
        <v>0</v>
      </c>
    </row>
    <row r="34" spans="3:14" x14ac:dyDescent="0.25">
      <c r="C34" s="512" t="s">
        <v>187</v>
      </c>
      <c r="D34" s="512" t="s">
        <v>165</v>
      </c>
      <c r="E34" s="147">
        <f>'[7]FY19-20 Actual Sales'!$E$105</f>
        <v>2.5</v>
      </c>
      <c r="F34" s="147">
        <f>'[7]FY20-21 Actual Sales '!$E$102</f>
        <v>2.6</v>
      </c>
      <c r="G34" s="147">
        <f>'[7]FY21-22 Actual Sales '!$E$105</f>
        <v>2.6</v>
      </c>
      <c r="H34" s="147">
        <f>'[7]FY22-23 Actual Sales'!$E$109</f>
        <v>4.0999999999999996</v>
      </c>
      <c r="I34" s="147">
        <f>'[13]Rev SP FY24'!$AK$127</f>
        <v>9.8070000000000004</v>
      </c>
      <c r="J34" s="147">
        <f>'[14]Rev_SP-12me'!$I$127</f>
        <v>9.6519432174000013</v>
      </c>
      <c r="K34" s="147">
        <f>'[14]Rev_SP-12me'!$AL$127</f>
        <v>12.254784077893191</v>
      </c>
      <c r="L34" s="147">
        <f>'[15]Rev_SP-12me'!$AL$127</f>
        <v>11.352828375000003</v>
      </c>
      <c r="M34" s="147">
        <f>'[16]Rev_SP-12me'!$AL$127</f>
        <v>11.920469793750003</v>
      </c>
      <c r="N34" s="147">
        <f>'[17]Rev_SP-12me'!$AL$127</f>
        <v>12.516493283437503</v>
      </c>
    </row>
    <row r="35" spans="3:14" x14ac:dyDescent="0.25">
      <c r="C35" s="512"/>
      <c r="D35" s="512"/>
      <c r="E35" s="145"/>
      <c r="F35" s="145"/>
      <c r="G35" s="145"/>
      <c r="H35" s="145"/>
      <c r="I35" s="145"/>
      <c r="J35" s="145"/>
      <c r="K35" s="145"/>
      <c r="L35" s="145"/>
      <c r="M35" s="145"/>
      <c r="N35" s="145"/>
    </row>
    <row r="36" spans="3:14" x14ac:dyDescent="0.25">
      <c r="C36" s="512"/>
      <c r="D36" s="512"/>
      <c r="E36" s="145"/>
      <c r="F36" s="145"/>
      <c r="G36" s="145"/>
      <c r="H36" s="145"/>
      <c r="I36" s="145"/>
      <c r="J36" s="145"/>
      <c r="K36" s="145"/>
      <c r="L36" s="145"/>
      <c r="M36" s="145"/>
      <c r="N36" s="145"/>
    </row>
    <row r="37" spans="3:14" x14ac:dyDescent="0.25">
      <c r="C37" s="512"/>
      <c r="D37" s="512"/>
      <c r="E37" s="144"/>
      <c r="F37" s="144"/>
      <c r="G37" s="144"/>
      <c r="H37" s="144"/>
      <c r="I37" s="145"/>
      <c r="J37" s="145"/>
      <c r="K37" s="145"/>
      <c r="L37" s="145"/>
      <c r="M37" s="145"/>
      <c r="N37" s="145"/>
    </row>
    <row r="38" spans="3:14" x14ac:dyDescent="0.25">
      <c r="C38" s="512"/>
      <c r="D38" s="512"/>
      <c r="E38" s="145"/>
      <c r="F38" s="145"/>
      <c r="G38" s="145"/>
      <c r="H38" s="145"/>
      <c r="I38" s="145"/>
      <c r="J38" s="145"/>
      <c r="K38" s="145"/>
      <c r="L38" s="145"/>
      <c r="M38" s="145"/>
      <c r="N38" s="145"/>
    </row>
    <row r="39" spans="3:14" x14ac:dyDescent="0.25">
      <c r="C39" s="937" t="s">
        <v>188</v>
      </c>
      <c r="D39" s="938"/>
      <c r="E39" s="115">
        <f>SUM(E24:E38)</f>
        <v>2519.47343</v>
      </c>
      <c r="F39" s="115">
        <f t="shared" ref="F39:N39" si="1">SUM(F24:F38)</f>
        <v>2623.558680000001</v>
      </c>
      <c r="G39" s="115">
        <f t="shared" si="1"/>
        <v>2727.5641699999996</v>
      </c>
      <c r="H39" s="115">
        <f t="shared" si="1"/>
        <v>2942.3452299999999</v>
      </c>
      <c r="I39" s="115">
        <f t="shared" si="1"/>
        <v>3183.6065099999996</v>
      </c>
      <c r="J39" s="115">
        <f t="shared" si="1"/>
        <v>2832.3043790245292</v>
      </c>
      <c r="K39" s="115">
        <f>SUM(K24:K38)</f>
        <v>2977.7195206017323</v>
      </c>
      <c r="L39" s="115">
        <f t="shared" si="1"/>
        <v>4030.7554885020263</v>
      </c>
      <c r="M39" s="115">
        <f t="shared" si="1"/>
        <v>4294.751420895399</v>
      </c>
      <c r="N39" s="115">
        <f t="shared" si="1"/>
        <v>4578.3404452251061</v>
      </c>
    </row>
    <row r="40" spans="3:14" x14ac:dyDescent="0.25">
      <c r="C40" s="935" t="s">
        <v>189</v>
      </c>
      <c r="D40" s="936"/>
      <c r="E40" s="509"/>
      <c r="F40" s="509"/>
      <c r="G40" s="509"/>
      <c r="H40" s="509"/>
      <c r="I40" s="512"/>
      <c r="J40" s="512"/>
      <c r="K40" s="512"/>
      <c r="L40" s="512"/>
      <c r="M40" s="512"/>
      <c r="N40" s="512"/>
    </row>
    <row r="41" spans="3:14" x14ac:dyDescent="0.25">
      <c r="C41" s="512" t="s">
        <v>168</v>
      </c>
      <c r="D41" s="512" t="s">
        <v>169</v>
      </c>
      <c r="E41" s="144">
        <f>'[7]FY19-20 Actual Sales'!$E$108+'[7]FY19-20 Actual Sales'!$E$111+'[7]FY19-20 Actual Sales'!$E$115+'[7]FY19-20 Actual Sales'!$E$119</f>
        <v>1141.6680000000001</v>
      </c>
      <c r="F41" s="144">
        <f>'[7]FY20-21 Actual Sales '!$E$105+'[7]FY20-21 Actual Sales '!$E$108+'[7]FY20-21 Actual Sales '!$E$112+'[7]FY20-21 Actual Sales '!$E$116</f>
        <v>1153.1260000000002</v>
      </c>
      <c r="G41" s="144">
        <f>'[7]FY21-22 Actual Sales '!$E$108+'[7]FY21-22 Actual Sales '!$E$119</f>
        <v>1195.1650000000002</v>
      </c>
      <c r="H41" s="144">
        <f>'[7]FY22-23 Actual Sales'!$E$115+'[7]FY22-23 Actual Sales'!$E$126</f>
        <v>1240.124</v>
      </c>
      <c r="I41" s="145">
        <f>'[13]Rev SP FY24'!$AK$150+'[13]Rev SP FY24'!$AK$164+'[13]Rev_SP-12me'!$I$158</f>
        <v>1371.5130000000001</v>
      </c>
      <c r="J41" s="145">
        <f>'[14]Rev_SP-12me'!$I$149+'[14]Rev_SP-12me'!$I$164</f>
        <v>1229.8079759999998</v>
      </c>
      <c r="K41" s="145">
        <f>'[14]Rev_SP-12me'!$AL$149+'[14]Rev_SP-12me'!$AL$164</f>
        <v>1291.2983747999999</v>
      </c>
      <c r="L41" s="145">
        <f>'[15]Rev_SP-12me'!$AL$149+'[15]Rev_SP-12me'!$AL$164</f>
        <v>1809.0436174424597</v>
      </c>
      <c r="M41" s="145">
        <f>'[16]Rev_SP-12me'!$AL$149+'[16]Rev_SP-12me'!$AL$164</f>
        <v>1932.8459103700864</v>
      </c>
      <c r="N41" s="145">
        <f>'[17]Rev_SP-12me'!$AL$149+'[17]Rev_SP-12me'!$AL$164</f>
        <v>2066.0377030422242</v>
      </c>
    </row>
    <row r="42" spans="3:14" x14ac:dyDescent="0.25">
      <c r="C42" s="512" t="s">
        <v>170</v>
      </c>
      <c r="D42" s="512" t="s">
        <v>171</v>
      </c>
      <c r="E42" s="145">
        <f>'[7]FY19-20 Actual Sales'!$E$123</f>
        <v>8</v>
      </c>
      <c r="F42" s="145">
        <f>'[7]FY20-21 Actual Sales '!$E$117</f>
        <v>4</v>
      </c>
      <c r="G42" s="145">
        <f>'[7]FY21-22 Actual Sales '!$E$123</f>
        <v>8</v>
      </c>
      <c r="H42" s="145">
        <f>'[7]FY22-23 Actual Sales'!$E$130</f>
        <v>8</v>
      </c>
      <c r="I42" s="145">
        <f>'[13]Rev SP FY24'!$AK$163</f>
        <v>0</v>
      </c>
      <c r="J42" s="147">
        <f>'[14]Rev_SP-12me'!$I$163</f>
        <v>0</v>
      </c>
      <c r="K42" s="145">
        <f>'[14]Rev_SP-12me'!$AL$163</f>
        <v>0</v>
      </c>
      <c r="L42" s="145">
        <f>'[15]Rev_SP-12me'!$AL$163</f>
        <v>15.550351288056206</v>
      </c>
      <c r="M42" s="145">
        <f>'[16]Rev_SP-12me'!$AL$163</f>
        <v>15.550351288056206</v>
      </c>
      <c r="N42" s="145">
        <f>'[17]Rev_SP-12me'!$AL$163</f>
        <v>15.550351288056206</v>
      </c>
    </row>
    <row r="43" spans="3:14" x14ac:dyDescent="0.25">
      <c r="C43" s="512" t="s">
        <v>172</v>
      </c>
      <c r="D43" s="512" t="s">
        <v>173</v>
      </c>
      <c r="E43" s="145">
        <f>'[7]FY19-20 Actual Sales'!$E$124</f>
        <v>338.43200000000002</v>
      </c>
      <c r="F43" s="145">
        <f>'[7]FY20-21 Actual Sales '!$E$118</f>
        <v>360.12299999999999</v>
      </c>
      <c r="G43" s="145">
        <f>'[7]FY21-22 Actual Sales '!$E$124</f>
        <v>384.04399999999998</v>
      </c>
      <c r="H43" s="145">
        <f>'[7]FY22-23 Actual Sales'!$E$131</f>
        <v>464.11799999999999</v>
      </c>
      <c r="I43" s="145">
        <f>'[13]Rev SP FY24'!$AK$169</f>
        <v>511.20299999999997</v>
      </c>
      <c r="J43" s="147">
        <f>'[14]Rev_SP-12me'!$I$169</f>
        <v>453.53464216587997</v>
      </c>
      <c r="K43" s="145">
        <f>'[14]Rev_SP-12me'!$AL$169</f>
        <v>499.58637427417398</v>
      </c>
      <c r="L43" s="145">
        <f>'[15]Rev_SP-12me'!$AL$169</f>
        <v>584.60453739088041</v>
      </c>
      <c r="M43" s="145">
        <f>'[16]Rev_SP-12me'!$AL$169</f>
        <v>622.11586714189946</v>
      </c>
      <c r="N43" s="145">
        <f>'[17]Rev_SP-12me'!$AL$169</f>
        <v>662.1703378929875</v>
      </c>
    </row>
    <row r="44" spans="3:14" x14ac:dyDescent="0.25">
      <c r="C44" s="512" t="s">
        <v>174</v>
      </c>
      <c r="D44" s="512" t="s">
        <v>175</v>
      </c>
      <c r="E44" s="145">
        <v>0</v>
      </c>
      <c r="F44" s="145">
        <v>0</v>
      </c>
      <c r="G44" s="145">
        <v>0</v>
      </c>
      <c r="H44" s="145">
        <v>0</v>
      </c>
      <c r="I44" s="145">
        <f>'[13]Rev_SP-12me'!$I$176</f>
        <v>1.5009999999999999</v>
      </c>
      <c r="J44" s="147">
        <f>'[14]Rev_SP-12me'!$I$175</f>
        <v>0</v>
      </c>
      <c r="K44" s="145">
        <f>'[14]Rev_SP-12me'!$AL$175</f>
        <v>0</v>
      </c>
      <c r="L44" s="145">
        <f>'[15]Rev_SP-12me'!$AL$175</f>
        <v>0</v>
      </c>
      <c r="M44" s="145">
        <f>'[16]Rev_SP-12me'!$AL$175</f>
        <v>0</v>
      </c>
      <c r="N44" s="145">
        <f>'[17]Rev_SP-12me'!$AL$175</f>
        <v>0</v>
      </c>
    </row>
    <row r="45" spans="3:14" x14ac:dyDescent="0.25">
      <c r="C45" s="512" t="s">
        <v>176</v>
      </c>
      <c r="D45" s="512" t="s">
        <v>177</v>
      </c>
      <c r="E45" s="145">
        <v>0</v>
      </c>
      <c r="F45" s="145">
        <v>0</v>
      </c>
      <c r="G45" s="145">
        <v>0</v>
      </c>
      <c r="H45" s="145">
        <v>0</v>
      </c>
      <c r="I45" s="145">
        <f>'[13]Rev SP FY24'!$AK$180</f>
        <v>0</v>
      </c>
      <c r="J45" s="147">
        <f>'[14]Rev_SP-12me'!$I$180</f>
        <v>0</v>
      </c>
      <c r="K45" s="145">
        <f>'[14]Rev_SP-12me'!$AL$180</f>
        <v>0</v>
      </c>
      <c r="L45" s="145">
        <f>'[15]Rev_SP-12me'!$AL$180</f>
        <v>0</v>
      </c>
      <c r="M45" s="145">
        <f>'[16]Rev_SP-12me'!$AL$180</f>
        <v>0</v>
      </c>
      <c r="N45" s="145">
        <f>'[17]Rev_SP-12me'!$AL$180</f>
        <v>0</v>
      </c>
    </row>
    <row r="46" spans="3:14" x14ac:dyDescent="0.25">
      <c r="C46" s="512" t="s">
        <v>178</v>
      </c>
      <c r="D46" s="512" t="s">
        <v>179</v>
      </c>
      <c r="E46" s="145">
        <f>'[7]FY19-20 Actual Sales'!$E$132</f>
        <v>42.91</v>
      </c>
      <c r="F46" s="145">
        <f>'[7]FY20-21 Actual Sales '!$E$126</f>
        <v>42.91</v>
      </c>
      <c r="G46" s="145">
        <f>'[7]FY21-22 Actual Sales '!$E$132</f>
        <v>44.91</v>
      </c>
      <c r="H46" s="145">
        <f>'[7]FY22-23 Actual Sales'!$E$143</f>
        <v>43.975000000000001</v>
      </c>
      <c r="I46" s="145">
        <f>'[13]Rev SP FY24'!$AK$185</f>
        <v>64.718999999999994</v>
      </c>
      <c r="J46" s="147">
        <f>'[14]Rev_SP-12me'!$I$185</f>
        <v>25.0678999995</v>
      </c>
      <c r="K46" s="145">
        <f>'[14]Rev_SP-12me'!$AL$185</f>
        <v>26.467285050012233</v>
      </c>
      <c r="L46" s="145">
        <f>'[15]Rev_SP-12me'!$AL$185</f>
        <v>52.728709793389299</v>
      </c>
      <c r="M46" s="145">
        <f>'[16]Rev_SP-12me'!$AL$185</f>
        <v>55.425592657601449</v>
      </c>
      <c r="N46" s="145">
        <f>'[17]Rev_SP-12me'!$AL$185</f>
        <v>58.261969463065952</v>
      </c>
    </row>
    <row r="47" spans="3:14" x14ac:dyDescent="0.25">
      <c r="C47" s="512" t="s">
        <v>180</v>
      </c>
      <c r="D47" s="512" t="s">
        <v>181</v>
      </c>
      <c r="E47" s="145">
        <f>'[7]FY19-20 Actual Sales'!$E$133</f>
        <v>43.75</v>
      </c>
      <c r="F47" s="145">
        <f>'[7]FY20-21 Actual Sales '!$E$127</f>
        <v>43.75</v>
      </c>
      <c r="G47" s="145">
        <f>'[7]FY21-22 Actual Sales '!$E$133</f>
        <v>43.75</v>
      </c>
      <c r="H47" s="145">
        <f>'[7]FY22-23 Actual Sales'!$E$144</f>
        <v>43.75</v>
      </c>
      <c r="I47" s="145">
        <f>'[13]Rev SP FY24'!$AK$191</f>
        <v>43.75</v>
      </c>
      <c r="J47" s="147">
        <f>'[14]Rev_SP-12me'!$I$191</f>
        <v>40.806045000000005</v>
      </c>
      <c r="K47" s="145">
        <f>'[14]Rev_SP-12me'!$AL$191</f>
        <v>42.846347250000008</v>
      </c>
      <c r="L47" s="145">
        <f>'[15]Rev_SP-12me'!$AL$191</f>
        <v>52.45892105652716</v>
      </c>
      <c r="M47" s="145">
        <f>'[16]Rev_SP-12me'!$AL$191</f>
        <v>55.142005202275456</v>
      </c>
      <c r="N47" s="145">
        <f>'[17]Rev_SP-12me'!$AL$191</f>
        <v>57.963869562459017</v>
      </c>
    </row>
    <row r="48" spans="3:14" x14ac:dyDescent="0.25">
      <c r="C48" s="512" t="s">
        <v>190</v>
      </c>
      <c r="D48" s="512" t="s">
        <v>206</v>
      </c>
      <c r="E48" s="145"/>
      <c r="F48" s="145"/>
      <c r="G48" s="145"/>
      <c r="H48" s="145">
        <f>'[7]FY22-23 Actual Sales'!$E$147</f>
        <v>4</v>
      </c>
      <c r="I48" s="145">
        <f>'[13]Rev SP FY24'!$AK$187</f>
        <v>0</v>
      </c>
      <c r="J48" s="147">
        <f>'[14]Rev_SP-12me'!$I$187</f>
        <v>0</v>
      </c>
      <c r="K48" s="145">
        <f>'[14]Rev_SP-12me'!$AL$187</f>
        <v>0</v>
      </c>
      <c r="L48" s="145">
        <f>'[15]Rev_SP-12me'!$AL$187</f>
        <v>5.3424190800681428</v>
      </c>
      <c r="M48" s="145">
        <f>'[16]Rev_SP-12me'!$AL$187</f>
        <v>4.4429301533219761</v>
      </c>
      <c r="N48" s="145">
        <f>'[17]Rev_SP-12me'!$AL$187</f>
        <v>4.8789186263115161</v>
      </c>
    </row>
    <row r="49" spans="3:14" x14ac:dyDescent="0.25">
      <c r="C49" s="512" t="s">
        <v>192</v>
      </c>
      <c r="D49" s="512" t="s">
        <v>207</v>
      </c>
      <c r="E49" s="145"/>
      <c r="F49" s="145"/>
      <c r="G49" s="145"/>
      <c r="H49" s="145"/>
      <c r="I49" s="145">
        <f>'[13]Rev SP FY24'!$AK$188</f>
        <v>0</v>
      </c>
      <c r="J49" s="147">
        <f>'[14]Rev_SP-12me'!$I$188</f>
        <v>1</v>
      </c>
      <c r="K49" s="145">
        <f>'[14]Rev_SP-12me'!$AL$188</f>
        <v>0</v>
      </c>
      <c r="L49" s="145">
        <f>'[15]Rev_SP-12me'!$AL$188</f>
        <v>0</v>
      </c>
      <c r="M49" s="145">
        <f>'[16]Rev_SP-12me'!$AL$188</f>
        <v>0</v>
      </c>
      <c r="N49" s="145">
        <f>'[17]Rev_SP-12me'!$AL$188</f>
        <v>0</v>
      </c>
    </row>
    <row r="50" spans="3:14" x14ac:dyDescent="0.25">
      <c r="C50" s="512" t="s">
        <v>182</v>
      </c>
      <c r="D50" s="512" t="s">
        <v>183</v>
      </c>
      <c r="E50" s="145">
        <f>'[7]FY19-20 Actual Sales'!$E$134</f>
        <v>43.805</v>
      </c>
      <c r="F50" s="145">
        <f>'[7]FY20-21 Actual Sales '!$E$128</f>
        <v>51.704999999999998</v>
      </c>
      <c r="G50" s="145">
        <f>'[7]FY21-22 Actual Sales '!$E$134</f>
        <v>53.204999999999998</v>
      </c>
      <c r="H50" s="145">
        <f>'[7]FY22-23 Actual Sales'!$E$145</f>
        <v>61.704999999999998</v>
      </c>
      <c r="I50" s="145">
        <f>'[13]Rev SP FY24'!$AK$189</f>
        <v>65.204999999999998</v>
      </c>
      <c r="J50" s="147">
        <f>'[14]Rev_SP-12me'!$I$189</f>
        <v>42.320994974999998</v>
      </c>
      <c r="K50" s="145">
        <f>'[14]Rev_SP-12me'!$AL$189</f>
        <v>44.437044723749999</v>
      </c>
      <c r="L50" s="145">
        <f>'[15]Rev_SP-12me'!$AL$189</f>
        <v>69.632989716865112</v>
      </c>
      <c r="M50" s="145">
        <f>'[16]Rev_SP-12me'!$AL$189</f>
        <v>72.762562288409612</v>
      </c>
      <c r="N50" s="145">
        <f>'[17]Rev_SP-12me'!$AL$189</f>
        <v>76.674528002840233</v>
      </c>
    </row>
    <row r="51" spans="3:14" x14ac:dyDescent="0.25">
      <c r="C51" s="512" t="s">
        <v>208</v>
      </c>
      <c r="D51" s="512" t="s">
        <v>163</v>
      </c>
      <c r="E51" s="145">
        <f>'[7]FY19-20 Actual Sales'!$E$135</f>
        <v>12.352</v>
      </c>
      <c r="F51" s="145">
        <f>'[7]FY20-21 Actual Sales '!$E$129</f>
        <v>15.401999999999999</v>
      </c>
      <c r="G51" s="145">
        <f>'[7]FY21-22 Actual Sales '!$E$135</f>
        <v>17.802</v>
      </c>
      <c r="H51" s="145">
        <f>'[7]FY22-23 Actual Sales'!$E$146</f>
        <v>20.802</v>
      </c>
      <c r="I51" s="145">
        <f>'[13]Rev SP FY24'!$AK$190</f>
        <v>23.501999999999999</v>
      </c>
      <c r="J51" s="147">
        <f>'[14]Rev_SP-12me'!$I$190</f>
        <v>23.374250037043527</v>
      </c>
      <c r="K51" s="145">
        <f>'[14]Rev_SP-12me'!$AL$190</f>
        <v>25.970355061748393</v>
      </c>
      <c r="L51" s="145">
        <f>'[15]Rev_SP-12me'!$AL$190</f>
        <v>26.333838594153413</v>
      </c>
      <c r="M51" s="145">
        <f>'[16]Rev_SP-12me'!$AL$190</f>
        <v>27.719830099108854</v>
      </c>
      <c r="N51" s="145">
        <f>'[17]Rev_SP-12me'!$AL$190</f>
        <v>29.1058216040643</v>
      </c>
    </row>
    <row r="52" spans="3:14" x14ac:dyDescent="0.25">
      <c r="C52" s="512" t="s">
        <v>185</v>
      </c>
      <c r="D52" s="512" t="s">
        <v>186</v>
      </c>
      <c r="E52" s="145">
        <v>0</v>
      </c>
      <c r="F52" s="145">
        <v>0</v>
      </c>
      <c r="G52" s="145">
        <v>0</v>
      </c>
      <c r="H52" s="145">
        <v>0</v>
      </c>
      <c r="I52" s="145">
        <v>0</v>
      </c>
      <c r="J52" s="147">
        <v>0</v>
      </c>
      <c r="K52" s="145">
        <v>0</v>
      </c>
      <c r="L52" s="145">
        <v>0</v>
      </c>
      <c r="M52" s="145">
        <v>0</v>
      </c>
      <c r="N52" s="145">
        <v>0</v>
      </c>
    </row>
    <row r="53" spans="3:14" x14ac:dyDescent="0.25">
      <c r="C53" s="512" t="s">
        <v>187</v>
      </c>
      <c r="D53" s="512" t="s">
        <v>165</v>
      </c>
      <c r="E53" s="145">
        <v>0</v>
      </c>
      <c r="F53" s="145">
        <v>0</v>
      </c>
      <c r="G53" s="145">
        <v>0</v>
      </c>
      <c r="H53" s="145">
        <v>0</v>
      </c>
      <c r="I53" s="145">
        <v>0</v>
      </c>
      <c r="J53" s="147">
        <v>0</v>
      </c>
      <c r="K53" s="145">
        <v>0</v>
      </c>
      <c r="L53" s="145">
        <v>0</v>
      </c>
      <c r="M53" s="145">
        <v>0</v>
      </c>
      <c r="N53" s="145">
        <v>0</v>
      </c>
    </row>
    <row r="54" spans="3:14" x14ac:dyDescent="0.25">
      <c r="C54" s="512"/>
      <c r="D54" s="512"/>
      <c r="E54" s="145"/>
      <c r="F54" s="145"/>
      <c r="G54" s="145"/>
      <c r="H54" s="145"/>
      <c r="I54" s="145"/>
      <c r="J54" s="145"/>
      <c r="K54" s="145"/>
      <c r="L54" s="145"/>
      <c r="M54" s="145"/>
      <c r="N54" s="145"/>
    </row>
    <row r="55" spans="3:14" x14ac:dyDescent="0.25">
      <c r="C55" s="512"/>
      <c r="D55" s="512"/>
      <c r="E55" s="145"/>
      <c r="F55" s="145"/>
      <c r="G55" s="145"/>
      <c r="H55" s="145"/>
      <c r="I55" s="145"/>
      <c r="J55" s="145"/>
      <c r="K55" s="145"/>
      <c r="L55" s="145"/>
      <c r="M55" s="145"/>
      <c r="N55" s="145"/>
    </row>
    <row r="56" spans="3:14" x14ac:dyDescent="0.25">
      <c r="C56" s="512"/>
      <c r="D56" s="512"/>
      <c r="E56" s="144"/>
      <c r="F56" s="144"/>
      <c r="G56" s="144"/>
      <c r="H56" s="144"/>
      <c r="I56" s="145"/>
      <c r="J56" s="145"/>
      <c r="K56" s="145"/>
      <c r="L56" s="145"/>
      <c r="M56" s="145"/>
      <c r="N56" s="145"/>
    </row>
    <row r="57" spans="3:14" x14ac:dyDescent="0.25">
      <c r="C57" s="512"/>
      <c r="D57" s="512"/>
      <c r="E57" s="145"/>
      <c r="F57" s="145"/>
      <c r="G57" s="145"/>
      <c r="H57" s="145"/>
      <c r="I57" s="145"/>
      <c r="J57" s="145"/>
      <c r="K57" s="145"/>
      <c r="L57" s="145"/>
      <c r="M57" s="145"/>
      <c r="N57" s="145"/>
    </row>
    <row r="58" spans="3:14" x14ac:dyDescent="0.25">
      <c r="C58" s="937" t="s">
        <v>188</v>
      </c>
      <c r="D58" s="938"/>
      <c r="E58" s="115">
        <f>SUM(E41:E57)</f>
        <v>1630.9170000000004</v>
      </c>
      <c r="F58" s="115">
        <f t="shared" ref="F58:M58" si="2">SUM(F41:F57)</f>
        <v>1671.0160000000003</v>
      </c>
      <c r="G58" s="115">
        <f t="shared" si="2"/>
        <v>1746.8760000000002</v>
      </c>
      <c r="H58" s="115">
        <f t="shared" si="2"/>
        <v>1886.4739999999997</v>
      </c>
      <c r="I58" s="115">
        <f t="shared" si="2"/>
        <v>2081.393</v>
      </c>
      <c r="J58" s="115">
        <f t="shared" si="2"/>
        <v>1815.9118081774234</v>
      </c>
      <c r="K58" s="115">
        <f>SUM(K41:K57)</f>
        <v>1930.6057811596845</v>
      </c>
      <c r="L58" s="115">
        <f t="shared" si="2"/>
        <v>2615.6953843624001</v>
      </c>
      <c r="M58" s="115">
        <f t="shared" si="2"/>
        <v>2786.0050492007595</v>
      </c>
      <c r="N58" s="115">
        <f>SUM(N41:N57)</f>
        <v>2970.6434994820088</v>
      </c>
    </row>
    <row r="59" spans="3:14" x14ac:dyDescent="0.25">
      <c r="C59" s="935" t="s">
        <v>196</v>
      </c>
      <c r="D59" s="936"/>
      <c r="E59" s="509"/>
      <c r="F59" s="509"/>
      <c r="G59" s="509"/>
      <c r="H59" s="509"/>
      <c r="I59" s="512"/>
      <c r="J59" s="512"/>
      <c r="K59" s="512"/>
      <c r="L59" s="512"/>
      <c r="M59" s="512"/>
      <c r="N59" s="512"/>
    </row>
    <row r="60" spans="3:14" x14ac:dyDescent="0.25">
      <c r="C60" s="512" t="s">
        <v>168</v>
      </c>
      <c r="D60" s="512" t="s">
        <v>169</v>
      </c>
      <c r="E60" s="146">
        <f>'[7]FY19-20 Actual Sales'!$E$138+'[7]FY19-20 Actual Sales'!$E$145</f>
        <v>597.04399999999998</v>
      </c>
      <c r="F60" s="146">
        <f>'[7]FY20-21 Actual Sales '!$E$132+'[7]FY20-21 Actual Sales '!$E$139</f>
        <v>634.072</v>
      </c>
      <c r="G60" s="146">
        <f>'[7]FY21-22 Actual Sales '!$E$138+'[7]FY21-22 Actual Sales '!$E$145</f>
        <v>694.19399999999996</v>
      </c>
      <c r="H60" s="146">
        <f>'[7]FY22-23 Actual Sales'!$E$149+'[7]FY22-23 Actual Sales'!$E$156</f>
        <v>784.04899999999998</v>
      </c>
      <c r="I60" s="147">
        <f>'[13]Rev SP FY24'!$AK$208+'[13]Rev SP FY24'!$AK$217</f>
        <v>810.69900000000007</v>
      </c>
      <c r="J60" s="147">
        <f>'[14]Rev_SP-12me'!$I$208+'[14]Rev_SP-12me'!$I$217</f>
        <v>803.10148064999998</v>
      </c>
      <c r="K60" s="147">
        <f>'[14]Rev_SP-12me'!$AL$208+'[14]Rev_SP-12me'!$AL$217</f>
        <v>843.2565546825</v>
      </c>
      <c r="L60" s="147">
        <f>'[15]Rev_SP-12me'!$AL$208+'[15]Rev_SP-12me'!$AL$217</f>
        <v>942.06174525637425</v>
      </c>
      <c r="M60" s="147">
        <f>'[16]Rev_SP-12me'!$AL$208+'[16]Rev_SP-12me'!$AL$217</f>
        <v>1006.5319454315509</v>
      </c>
      <c r="N60" s="147">
        <f>'[17]Rev_SP-12me'!$AL$208+'[17]Rev_SP-12me'!$AL$217</f>
        <v>1075.8917394402379</v>
      </c>
    </row>
    <row r="61" spans="3:14" x14ac:dyDescent="0.25">
      <c r="C61" s="512" t="s">
        <v>170</v>
      </c>
      <c r="D61" s="512" t="s">
        <v>171</v>
      </c>
      <c r="E61" s="147">
        <f>'[7]FY19-20 Actual Sales'!$E$149</f>
        <v>45.2</v>
      </c>
      <c r="F61" s="147">
        <f>'[7]FY20-21 Actual Sales '!$E$140</f>
        <v>25.2</v>
      </c>
      <c r="G61" s="147">
        <f>'[7]FY21-22 Actual Sales '!$E$149</f>
        <v>53.7</v>
      </c>
      <c r="H61" s="147">
        <f>'[7]FY22-23 Actual Sales'!$E$160</f>
        <v>34.700000000000003</v>
      </c>
      <c r="I61" s="147">
        <f>'[13]Rev SP FY24'!$AK$216</f>
        <v>26.6</v>
      </c>
      <c r="J61" s="147">
        <f>'[14]Rev_SP-12me'!$I$216</f>
        <v>0</v>
      </c>
      <c r="K61" s="147">
        <f>'[14]Rev_SP-12me'!$AL$216</f>
        <v>0</v>
      </c>
      <c r="L61" s="147">
        <f>'[15]Rev_SP-12me'!$AL$216</f>
        <v>67.449648711943794</v>
      </c>
      <c r="M61" s="147">
        <f>'[16]Rev_SP-12me'!$AL$216</f>
        <v>67.449648711943794</v>
      </c>
      <c r="N61" s="147">
        <f>'[17]Rev_SP-12me'!$AL$216</f>
        <v>67.449648711943794</v>
      </c>
    </row>
    <row r="62" spans="3:14" x14ac:dyDescent="0.25">
      <c r="C62" s="512" t="s">
        <v>172</v>
      </c>
      <c r="D62" s="512" t="s">
        <v>173</v>
      </c>
      <c r="E62" s="147">
        <f>'[7]FY19-20 Actual Sales'!$E$150</f>
        <v>17.07</v>
      </c>
      <c r="F62" s="147">
        <f>'[7]FY20-21 Actual Sales '!$E$141</f>
        <v>17.07</v>
      </c>
      <c r="G62" s="147">
        <f>'[7]FY21-22 Actual Sales '!$E$150</f>
        <v>17.57</v>
      </c>
      <c r="H62" s="147">
        <f>'[7]FY22-23 Actual Sales'!$E$161</f>
        <v>18.07</v>
      </c>
      <c r="I62" s="147">
        <f>'[13]Rev SP FY24'!$AK$222</f>
        <v>78</v>
      </c>
      <c r="J62" s="147">
        <f>'[14]Rev_SP-12me'!$I$222</f>
        <v>88.617283996499992</v>
      </c>
      <c r="K62" s="147">
        <f>'[14]Rev_SP-12me'!$AL$222</f>
        <v>90.38962967642999</v>
      </c>
      <c r="L62" s="147">
        <f>'[15]Rev_SP-12me'!$AL$222</f>
        <v>22.761030579837904</v>
      </c>
      <c r="M62" s="147">
        <f>'[16]Rev_SP-12me'!$AL$222</f>
        <v>24.22149909991451</v>
      </c>
      <c r="N62" s="147">
        <f>'[17]Rev_SP-12me'!$AL$222</f>
        <v>25.780982434911561</v>
      </c>
    </row>
    <row r="63" spans="3:14" x14ac:dyDescent="0.25">
      <c r="C63" s="512" t="s">
        <v>174</v>
      </c>
      <c r="D63" s="512" t="s">
        <v>175</v>
      </c>
      <c r="E63" s="147">
        <v>0</v>
      </c>
      <c r="F63" s="147">
        <v>0</v>
      </c>
      <c r="G63" s="147">
        <v>0</v>
      </c>
      <c r="H63" s="147">
        <f>'[7]FY22-23 Actual Sales'!$E$165</f>
        <v>0</v>
      </c>
      <c r="I63" s="147">
        <f>'[13]Rev SP FY24'!$AK$227</f>
        <v>0</v>
      </c>
      <c r="J63" s="147">
        <f>'[14]Rev_SP-12me'!$I$227</f>
        <v>0</v>
      </c>
      <c r="K63" s="147">
        <f>'[14]Rev_SP-12me'!$AL$227</f>
        <v>0</v>
      </c>
      <c r="L63" s="147">
        <f>'[15]Rev_SP-12me'!$AL$227</f>
        <v>0</v>
      </c>
      <c r="M63" s="147">
        <f>'[16]Rev_SP-12me'!$AL$227</f>
        <v>0</v>
      </c>
      <c r="N63" s="147">
        <f>'[17]Rev_SP-12me'!$AL$227</f>
        <v>0</v>
      </c>
    </row>
    <row r="64" spans="3:14" x14ac:dyDescent="0.25">
      <c r="C64" s="512" t="s">
        <v>176</v>
      </c>
      <c r="D64" s="512" t="s">
        <v>177</v>
      </c>
      <c r="E64" s="147">
        <f>'[7]FY19-20 Actual Sales'!$E$154</f>
        <v>15</v>
      </c>
      <c r="F64" s="147">
        <f>'[7]FY20-21 Actual Sales '!$E$145</f>
        <v>11</v>
      </c>
      <c r="G64" s="147">
        <f>'[7]FY21-22 Actual Sales '!$E$154</f>
        <v>11</v>
      </c>
      <c r="H64" s="147">
        <f>'[7]FY22-23 Actual Sales'!$E$169</f>
        <v>15</v>
      </c>
      <c r="I64" s="147">
        <f>'[13]Rev SP FY24'!$AK$232</f>
        <v>19</v>
      </c>
      <c r="J64" s="147">
        <f>'[14]Rev_SP-12me'!$I$232</f>
        <v>17.982805976095896</v>
      </c>
      <c r="K64" s="147">
        <f>'[14]Rev_SP-12me'!$AL$232</f>
        <v>18.976662799947789</v>
      </c>
      <c r="L64" s="147">
        <f>'[15]Rev_SP-12me'!$AL$232</f>
        <v>11.596788581623549</v>
      </c>
      <c r="M64" s="147">
        <f>'[16]Rev_SP-12me'!$AL$232</f>
        <v>11.596788581623549</v>
      </c>
      <c r="N64" s="147">
        <f>'[17]Rev_SP-12me'!$AL$232</f>
        <v>11.596788581623549</v>
      </c>
    </row>
    <row r="65" spans="3:14" x14ac:dyDescent="0.25">
      <c r="C65" s="512" t="s">
        <v>178</v>
      </c>
      <c r="D65" s="512" t="s">
        <v>179</v>
      </c>
      <c r="E65" s="147">
        <f>'[7]FY19-20 Actual Sales'!E158</f>
        <v>960.40779999999995</v>
      </c>
      <c r="F65" s="147">
        <f>'[7]FY20-21 Actual Sales '!$E$149</f>
        <v>1450.4078</v>
      </c>
      <c r="G65" s="147">
        <f>'[7]FY21-22 Actual Sales '!$E$158</f>
        <v>1450.4078</v>
      </c>
      <c r="H65" s="147">
        <f>'[7]FY22-23 Actual Sales'!$E$173</f>
        <v>1654.4078</v>
      </c>
      <c r="I65" s="147">
        <f>'[13]Rev SP FY24'!$AK$237</f>
        <v>1757.9078</v>
      </c>
      <c r="J65" s="147">
        <f>'[14]Rev_SP-12me'!$I$237</f>
        <v>715.15652250000005</v>
      </c>
      <c r="K65" s="147">
        <f>'[14]Rev_SP-12me'!$AL$237</f>
        <v>729.45965295000008</v>
      </c>
      <c r="L65" s="147">
        <f>'[15]Rev_SP-12me'!$AL$237</f>
        <v>1983.735958297206</v>
      </c>
      <c r="M65" s="147">
        <f>'[16]Rev_SP-12me'!$AL$237</f>
        <v>2085.1968803265163</v>
      </c>
      <c r="N65" s="147">
        <f>'[17]Rev_SP-12me'!$AL$237</f>
        <v>2191.9057810814807</v>
      </c>
    </row>
    <row r="66" spans="3:14" x14ac:dyDescent="0.25">
      <c r="C66" s="512" t="s">
        <v>180</v>
      </c>
      <c r="D66" s="512" t="s">
        <v>197</v>
      </c>
      <c r="E66" s="147">
        <f>'[7]FY19-20 Actual Sales'!E159</f>
        <v>64.75</v>
      </c>
      <c r="F66" s="147">
        <f>'[7]FY20-21 Actual Sales '!$E$150</f>
        <v>64.75</v>
      </c>
      <c r="G66" s="147">
        <f>'[7]FY21-22 Actual Sales '!$E$159</f>
        <v>64.75</v>
      </c>
      <c r="H66" s="147">
        <f>'[7]FY22-23 Actual Sales'!$E$174</f>
        <v>64.75</v>
      </c>
      <c r="I66" s="147">
        <f>'[13]Rev SP FY24'!$AK$247</f>
        <v>64.75</v>
      </c>
      <c r="J66" s="147">
        <f>'[14]Rev_SP-12me'!$I$247</f>
        <v>55.368600000000001</v>
      </c>
      <c r="K66" s="147">
        <f>'[14]Rev_SP-12me'!$AL$247</f>
        <v>56.475971999999999</v>
      </c>
      <c r="L66" s="147">
        <f>'[15]Rev_SP-12me'!$AL$247</f>
        <v>77.639203163660184</v>
      </c>
      <c r="M66" s="147">
        <f>'[16]Rev_SP-12me'!$AL$247</f>
        <v>81.610167699367665</v>
      </c>
      <c r="N66" s="147">
        <f>'[17]Rev_SP-12me'!$AL$247</f>
        <v>85.786526952439331</v>
      </c>
    </row>
    <row r="67" spans="3:14" x14ac:dyDescent="0.25">
      <c r="C67" s="512" t="s">
        <v>198</v>
      </c>
      <c r="D67" s="512" t="s">
        <v>209</v>
      </c>
      <c r="E67" s="147">
        <f>'[7]FY19-20 Actual Sales'!E160+'[7]FY19-20 Actual Sales'!$E$161</f>
        <v>113.25</v>
      </c>
      <c r="F67" s="147">
        <f>'[7]FY20-21 Actual Sales '!$E$151+'[7]FY20-21 Actual Sales '!$E$152</f>
        <v>113.75</v>
      </c>
      <c r="G67" s="147">
        <f>'[7]FY21-22 Actual Sales '!$E$160+'[7]FY21-22 Actual Sales '!$E$161</f>
        <v>125.25</v>
      </c>
      <c r="H67" s="147">
        <f>'[7]FY22-23 Actual Sales'!$E$175+'[7]FY22-23 Actual Sales'!$E$176</f>
        <v>142.75</v>
      </c>
      <c r="I67" s="147">
        <f>'[13]Rev SP FY24'!$AK$240</f>
        <v>196.5</v>
      </c>
      <c r="J67" s="147">
        <f>'[14]Rev_SP-12me'!$I$240</f>
        <v>204.78974249999999</v>
      </c>
      <c r="K67" s="147">
        <f>'[14]Rev_SP-12me'!$AL$240</f>
        <v>215.029229625</v>
      </c>
      <c r="L67" s="147">
        <f>'[15]Rev_SP-12me'!$AL$240</f>
        <v>190.65758091993186</v>
      </c>
      <c r="M67" s="147">
        <f>'[16]Rev_SP-12me'!$AL$240</f>
        <v>208.16695059625215</v>
      </c>
      <c r="N67" s="147">
        <f>'[17]Rev_SP-12me'!$AL$240</f>
        <v>228.59454855195915</v>
      </c>
    </row>
    <row r="68" spans="3:14" x14ac:dyDescent="0.25">
      <c r="C68" s="512" t="s">
        <v>182</v>
      </c>
      <c r="D68" s="512" t="s">
        <v>183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J68" s="147">
        <f>'[14]Rev_SP-12me'!$I$245</f>
        <v>0</v>
      </c>
      <c r="K68" s="147">
        <f>'[14]Rev_SP-12me'!$AL$245</f>
        <v>0</v>
      </c>
      <c r="L68" s="147">
        <f>'[15]Rev_SP-12me'!$AL$245</f>
        <v>0</v>
      </c>
      <c r="M68" s="147">
        <f>'[16]Rev_SP-12me'!$AL$245</f>
        <v>0</v>
      </c>
      <c r="N68" s="147">
        <f>'[17]Rev_SP-12me'!$AL$245</f>
        <v>0</v>
      </c>
    </row>
    <row r="69" spans="3:14" x14ac:dyDescent="0.25">
      <c r="C69" s="512" t="s">
        <v>184</v>
      </c>
      <c r="D69" s="512" t="s">
        <v>163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J69" s="147">
        <f>'[14]Rev_SP-12me'!$I$246</f>
        <v>0</v>
      </c>
      <c r="K69" s="147">
        <f>'[14]Rev_SP-12me'!$AL$246</f>
        <v>0</v>
      </c>
      <c r="L69" s="147">
        <f>'[15]Rev_SP-12me'!$AL$246</f>
        <v>0</v>
      </c>
      <c r="M69" s="147">
        <f>'[16]Rev_SP-12me'!$AL$246</f>
        <v>0</v>
      </c>
      <c r="N69" s="147">
        <f>'[17]Rev_SP-12me'!$AL$246</f>
        <v>0</v>
      </c>
    </row>
    <row r="70" spans="3:14" x14ac:dyDescent="0.25">
      <c r="C70" s="512" t="s">
        <v>185</v>
      </c>
      <c r="D70" s="512" t="s">
        <v>186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</row>
    <row r="71" spans="3:14" x14ac:dyDescent="0.25">
      <c r="C71" s="512" t="s">
        <v>187</v>
      </c>
      <c r="D71" s="512" t="s">
        <v>165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</row>
    <row r="72" spans="3:14" x14ac:dyDescent="0.25">
      <c r="C72" s="512"/>
      <c r="D72" s="512"/>
      <c r="E72" s="145"/>
      <c r="F72" s="145"/>
      <c r="G72" s="145"/>
      <c r="H72" s="145"/>
      <c r="I72" s="145"/>
      <c r="J72" s="145"/>
      <c r="K72" s="145"/>
      <c r="L72" s="145"/>
      <c r="M72" s="145"/>
      <c r="N72" s="145"/>
    </row>
    <row r="73" spans="3:14" x14ac:dyDescent="0.25">
      <c r="C73" s="512"/>
      <c r="D73" s="512"/>
      <c r="E73" s="144"/>
      <c r="F73" s="144"/>
      <c r="G73" s="144"/>
      <c r="H73" s="144"/>
      <c r="I73" s="145"/>
      <c r="J73" s="145"/>
      <c r="K73" s="145"/>
      <c r="L73" s="145"/>
      <c r="M73" s="145"/>
      <c r="N73" s="145"/>
    </row>
    <row r="74" spans="3:14" x14ac:dyDescent="0.25">
      <c r="C74" s="512"/>
      <c r="D74" s="512"/>
      <c r="E74" s="145"/>
      <c r="F74" s="145"/>
      <c r="G74" s="145"/>
      <c r="H74" s="145"/>
      <c r="I74" s="145"/>
      <c r="J74" s="145"/>
      <c r="K74" s="145"/>
      <c r="L74" s="145"/>
      <c r="M74" s="145"/>
      <c r="N74" s="145"/>
    </row>
    <row r="75" spans="3:14" x14ac:dyDescent="0.25">
      <c r="C75" s="512"/>
      <c r="D75" s="512"/>
      <c r="E75" s="144"/>
      <c r="F75" s="144"/>
      <c r="G75" s="144"/>
      <c r="H75" s="144"/>
      <c r="I75" s="145"/>
      <c r="J75" s="145"/>
      <c r="K75" s="145"/>
      <c r="L75" s="145"/>
      <c r="M75" s="145"/>
      <c r="N75" s="145"/>
    </row>
    <row r="76" spans="3:14" x14ac:dyDescent="0.25">
      <c r="C76" s="937" t="s">
        <v>188</v>
      </c>
      <c r="D76" s="938"/>
      <c r="E76" s="115">
        <f>SUM(E60:E75)</f>
        <v>1812.7218</v>
      </c>
      <c r="F76" s="115">
        <f t="shared" ref="F76:N76" si="3">SUM(F60:F75)</f>
        <v>2316.2498000000001</v>
      </c>
      <c r="G76" s="115">
        <f>SUM(G60:G75)</f>
        <v>2416.8717999999999</v>
      </c>
      <c r="H76" s="115">
        <f>SUM(H60:H75)</f>
        <v>2713.7267999999999</v>
      </c>
      <c r="I76" s="115">
        <f t="shared" si="3"/>
        <v>2953.4567999999999</v>
      </c>
      <c r="J76" s="115">
        <f t="shared" si="3"/>
        <v>1885.016435622596</v>
      </c>
      <c r="K76" s="115">
        <f t="shared" si="3"/>
        <v>1953.5877017338778</v>
      </c>
      <c r="L76" s="115">
        <f>SUM(L60:L75)</f>
        <v>3295.9019555105774</v>
      </c>
      <c r="M76" s="115">
        <f t="shared" si="3"/>
        <v>3484.7738804471687</v>
      </c>
      <c r="N76" s="115">
        <f t="shared" si="3"/>
        <v>3687.0060157545959</v>
      </c>
    </row>
    <row r="77" spans="3:14" x14ac:dyDescent="0.25">
      <c r="C77" s="937" t="s">
        <v>200</v>
      </c>
      <c r="D77" s="938"/>
      <c r="E77" s="115">
        <f t="shared" ref="E77:N77" si="4">E39+E58+E76</f>
        <v>5963.1122300000006</v>
      </c>
      <c r="F77" s="115">
        <f t="shared" si="4"/>
        <v>6610.8244800000011</v>
      </c>
      <c r="G77" s="115">
        <f t="shared" si="4"/>
        <v>6891.3119699999997</v>
      </c>
      <c r="H77" s="115">
        <f t="shared" si="4"/>
        <v>7542.5460299999995</v>
      </c>
      <c r="I77" s="115">
        <f t="shared" si="4"/>
        <v>8218.4563099999996</v>
      </c>
      <c r="J77" s="115">
        <f t="shared" si="4"/>
        <v>6533.2326228245483</v>
      </c>
      <c r="K77" s="115">
        <f t="shared" si="4"/>
        <v>6861.913003495295</v>
      </c>
      <c r="L77" s="115">
        <f t="shared" si="4"/>
        <v>9942.3528283750038</v>
      </c>
      <c r="M77" s="115">
        <f t="shared" si="4"/>
        <v>10565.530350543328</v>
      </c>
      <c r="N77" s="115">
        <f t="shared" si="4"/>
        <v>11235.989960461711</v>
      </c>
    </row>
    <row r="78" spans="3:14" x14ac:dyDescent="0.25">
      <c r="C78" s="937" t="s">
        <v>201</v>
      </c>
      <c r="D78" s="938"/>
      <c r="E78" s="115">
        <f t="shared" ref="E78:N78" si="5">E77+E22</f>
        <v>22877.126193000004</v>
      </c>
      <c r="F78" s="115">
        <f t="shared" si="5"/>
        <v>24536.900768145002</v>
      </c>
      <c r="G78" s="115">
        <f t="shared" si="5"/>
        <v>26282.219112999996</v>
      </c>
      <c r="H78" s="115">
        <f t="shared" si="5"/>
        <v>28341.637379736996</v>
      </c>
      <c r="I78" s="115">
        <f t="shared" si="5"/>
        <v>30477.655485909003</v>
      </c>
      <c r="J78" s="115">
        <f t="shared" si="5"/>
        <v>30433.868136393477</v>
      </c>
      <c r="K78" s="115">
        <f t="shared" si="5"/>
        <v>32532.046622671438</v>
      </c>
      <c r="L78" s="149">
        <f t="shared" si="5"/>
        <v>38787.746995511989</v>
      </c>
      <c r="M78" s="149">
        <f t="shared" si="5"/>
        <v>41527.344203353474</v>
      </c>
      <c r="N78" s="149">
        <f t="shared" si="5"/>
        <v>44484.244482347123</v>
      </c>
    </row>
    <row r="81" spans="4:6" x14ac:dyDescent="0.25">
      <c r="D81" s="22"/>
      <c r="E81" s="22" t="s">
        <v>202</v>
      </c>
    </row>
    <row r="82" spans="4:6" x14ac:dyDescent="0.25">
      <c r="D82" s="513"/>
      <c r="E82" s="513">
        <v>1</v>
      </c>
      <c r="F82" s="4" t="s">
        <v>203</v>
      </c>
    </row>
    <row r="83" spans="4:6" x14ac:dyDescent="0.25">
      <c r="E83" s="513">
        <f>E82+1</f>
        <v>2</v>
      </c>
      <c r="F83" s="4" t="s">
        <v>210</v>
      </c>
    </row>
  </sheetData>
  <mergeCells count="17">
    <mergeCell ref="C58:D58"/>
    <mergeCell ref="C59:D59"/>
    <mergeCell ref="C76:D76"/>
    <mergeCell ref="C77:D77"/>
    <mergeCell ref="C78:D78"/>
    <mergeCell ref="J5:N5"/>
    <mergeCell ref="C8:D8"/>
    <mergeCell ref="C22:D22"/>
    <mergeCell ref="C23:D23"/>
    <mergeCell ref="C39:D39"/>
    <mergeCell ref="H5:H6"/>
    <mergeCell ref="I5:I6"/>
    <mergeCell ref="C40:D40"/>
    <mergeCell ref="C5:D7"/>
    <mergeCell ref="E5:E6"/>
    <mergeCell ref="F5:F6"/>
    <mergeCell ref="G5:G6"/>
  </mergeCells>
  <pageMargins left="0.75" right="0.75" top="1" bottom="1" header="0.5" footer="0.5"/>
  <pageSetup paperSize="9" scale="3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C1:Q410"/>
  <sheetViews>
    <sheetView showGridLines="0" view="pageBreakPreview" zoomScale="70" zoomScaleNormal="85" zoomScaleSheetLayoutView="70" zoomScalePageLayoutView="52" workbookViewId="0">
      <selection activeCell="F17" sqref="F17"/>
    </sheetView>
  </sheetViews>
  <sheetFormatPr defaultColWidth="9.1796875" defaultRowHeight="14" x14ac:dyDescent="0.25"/>
  <cols>
    <col min="1" max="1" width="3.1796875" style="401" customWidth="1"/>
    <col min="2" max="2" width="8.453125" style="401" customWidth="1"/>
    <col min="3" max="3" width="21.54296875" style="401" bestFit="1" customWidth="1"/>
    <col min="4" max="4" width="39.36328125" style="401" bestFit="1" customWidth="1"/>
    <col min="5" max="17" width="13.1796875" style="401" customWidth="1"/>
    <col min="18" max="16384" width="9.1796875" style="401"/>
  </cols>
  <sheetData>
    <row r="1" spans="3:17" ht="9" customHeight="1" x14ac:dyDescent="0.25"/>
    <row r="2" spans="3:17" ht="14.25" customHeight="1" x14ac:dyDescent="0.25">
      <c r="C2" s="847"/>
    </row>
    <row r="3" spans="3:17" ht="9.75" customHeight="1" x14ac:dyDescent="0.25">
      <c r="C3" s="724" t="s">
        <v>211</v>
      </c>
    </row>
    <row r="4" spans="3:17" x14ac:dyDescent="0.25">
      <c r="C4" s="724"/>
      <c r="Q4" s="723" t="s">
        <v>213</v>
      </c>
    </row>
    <row r="5" spans="3:17" x14ac:dyDescent="0.25">
      <c r="C5" s="955" t="s">
        <v>136</v>
      </c>
      <c r="D5" s="956"/>
      <c r="E5" s="962" t="s">
        <v>1164</v>
      </c>
      <c r="F5" s="962"/>
      <c r="G5" s="962"/>
      <c r="H5" s="962"/>
      <c r="I5" s="962"/>
      <c r="J5" s="962"/>
      <c r="K5" s="962"/>
      <c r="L5" s="962"/>
      <c r="M5" s="962"/>
      <c r="N5" s="962"/>
      <c r="O5" s="962"/>
      <c r="P5" s="962"/>
      <c r="Q5" s="962"/>
    </row>
    <row r="6" spans="3:17" x14ac:dyDescent="0.25">
      <c r="C6" s="957"/>
      <c r="D6" s="958"/>
      <c r="E6" s="863" t="s">
        <v>223</v>
      </c>
      <c r="F6" s="863" t="s">
        <v>224</v>
      </c>
      <c r="G6" s="863" t="s">
        <v>225</v>
      </c>
      <c r="H6" s="863" t="s">
        <v>226</v>
      </c>
      <c r="I6" s="863" t="s">
        <v>227</v>
      </c>
      <c r="J6" s="863" t="s">
        <v>228</v>
      </c>
      <c r="K6" s="863" t="s">
        <v>229</v>
      </c>
      <c r="L6" s="863" t="s">
        <v>230</v>
      </c>
      <c r="M6" s="863" t="s">
        <v>231</v>
      </c>
      <c r="N6" s="863" t="s">
        <v>232</v>
      </c>
      <c r="O6" s="863" t="s">
        <v>233</v>
      </c>
      <c r="P6" s="863" t="s">
        <v>234</v>
      </c>
      <c r="Q6" s="863" t="s">
        <v>90</v>
      </c>
    </row>
    <row r="7" spans="3:17" x14ac:dyDescent="0.25">
      <c r="C7" s="959"/>
      <c r="D7" s="960"/>
      <c r="E7" s="863" t="s">
        <v>113</v>
      </c>
      <c r="F7" s="863" t="s">
        <v>113</v>
      </c>
      <c r="G7" s="863" t="s">
        <v>113</v>
      </c>
      <c r="H7" s="863" t="s">
        <v>113</v>
      </c>
      <c r="I7" s="863" t="s">
        <v>113</v>
      </c>
      <c r="J7" s="863" t="s">
        <v>113</v>
      </c>
      <c r="K7" s="863" t="s">
        <v>113</v>
      </c>
      <c r="L7" s="863" t="s">
        <v>113</v>
      </c>
      <c r="M7" s="863" t="s">
        <v>113</v>
      </c>
      <c r="N7" s="863" t="s">
        <v>113</v>
      </c>
      <c r="O7" s="863" t="s">
        <v>113</v>
      </c>
      <c r="P7" s="863" t="s">
        <v>113</v>
      </c>
      <c r="Q7" s="863" t="s">
        <v>114</v>
      </c>
    </row>
    <row r="8" spans="3:17" x14ac:dyDescent="0.25">
      <c r="C8" s="953" t="s">
        <v>147</v>
      </c>
      <c r="D8" s="954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864">
        <f>SUM(E8:P8)</f>
        <v>0</v>
      </c>
    </row>
    <row r="9" spans="3:17" x14ac:dyDescent="0.25">
      <c r="C9" s="403" t="s">
        <v>148</v>
      </c>
      <c r="D9" s="403" t="s">
        <v>149</v>
      </c>
      <c r="E9" s="402">
        <f>F4A!E10+F4B!E11</f>
        <v>1254.1076210000001</v>
      </c>
      <c r="F9" s="402">
        <f>F4A!F10+F4B!F11</f>
        <v>1262.9764220000002</v>
      </c>
      <c r="G9" s="402">
        <f>F4A!G10+F4B!G11</f>
        <v>1011.90309</v>
      </c>
      <c r="H9" s="402">
        <f>F4A!H10+F4B!H11</f>
        <v>922.84267349999993</v>
      </c>
      <c r="I9" s="402">
        <f>F4A!I10+F4B!I11</f>
        <v>994.73543500000017</v>
      </c>
      <c r="J9" s="402">
        <f>F4A!J10+F4B!J11</f>
        <v>901.57553400000006</v>
      </c>
      <c r="K9" s="402">
        <f>F4A!K10+F4B!K11</f>
        <v>958.81328000000008</v>
      </c>
      <c r="L9" s="402">
        <f>F4A!L10+F4B!L11</f>
        <v>810.34441099999992</v>
      </c>
      <c r="M9" s="402">
        <f>F4A!M10+F4B!M11</f>
        <v>810.62367700000004</v>
      </c>
      <c r="N9" s="402">
        <f>F4A!N10+F4B!N11</f>
        <v>784.37828500000001</v>
      </c>
      <c r="O9" s="402">
        <f>F4A!O10+F4B!O11</f>
        <v>855.10109100000011</v>
      </c>
      <c r="P9" s="402">
        <f>F4A!P10+F4B!P11</f>
        <v>1092.7977129999999</v>
      </c>
      <c r="Q9" s="864">
        <f t="shared" ref="Q9:Q17" si="0">SUM(E9:P9)</f>
        <v>11660.199232500003</v>
      </c>
    </row>
    <row r="10" spans="3:17" x14ac:dyDescent="0.25">
      <c r="C10" s="403" t="s">
        <v>150</v>
      </c>
      <c r="D10" s="403" t="s">
        <v>151</v>
      </c>
      <c r="E10" s="402">
        <f>F4A!E11+F4B!E12</f>
        <v>364.43791699999997</v>
      </c>
      <c r="F10" s="402">
        <f>F4A!F11+F4B!F12</f>
        <v>362.15811450000001</v>
      </c>
      <c r="G10" s="402">
        <f>F4A!G11+F4B!G12</f>
        <v>321.69578300000006</v>
      </c>
      <c r="H10" s="402">
        <f>F4A!H11+F4B!H12</f>
        <v>306.24429700000007</v>
      </c>
      <c r="I10" s="402">
        <f>F4A!I11+F4B!I12</f>
        <v>322.54559924999995</v>
      </c>
      <c r="J10" s="402">
        <f>F4A!J11+F4B!J12</f>
        <v>294.48403829999995</v>
      </c>
      <c r="K10" s="402">
        <f>F4A!K11+F4B!K12</f>
        <v>322.13516600000003</v>
      </c>
      <c r="L10" s="402">
        <f>F4A!L11+F4B!L12</f>
        <v>280.86185800000004</v>
      </c>
      <c r="M10" s="402">
        <f>F4A!M11+F4B!M12</f>
        <v>286.73623499999997</v>
      </c>
      <c r="N10" s="402">
        <f>F4A!N11+F4B!N12</f>
        <v>274.50107600000001</v>
      </c>
      <c r="O10" s="402">
        <f>F4A!O11+F4B!O12</f>
        <v>298.02986499999997</v>
      </c>
      <c r="P10" s="402">
        <f>F4A!P11+F4B!P12</f>
        <v>353.699949</v>
      </c>
      <c r="Q10" s="864">
        <f t="shared" si="0"/>
        <v>3787.5298980499997</v>
      </c>
    </row>
    <row r="11" spans="3:17" x14ac:dyDescent="0.25">
      <c r="C11" s="403" t="s">
        <v>152</v>
      </c>
      <c r="D11" s="403" t="s">
        <v>153</v>
      </c>
      <c r="E11" s="402">
        <f>F4A!E12+F4B!E13</f>
        <v>82.829105000000041</v>
      </c>
      <c r="F11" s="402">
        <f>F4A!F12+F4B!F13</f>
        <v>87.168253999999976</v>
      </c>
      <c r="G11" s="402">
        <f>F4A!G12+F4B!G13</f>
        <v>81.208572999999973</v>
      </c>
      <c r="H11" s="402">
        <f>F4A!H12+F4B!H13</f>
        <v>80.33517300000004</v>
      </c>
      <c r="I11" s="402">
        <f>F4A!I12+F4B!I13</f>
        <v>79.890380000000036</v>
      </c>
      <c r="J11" s="402">
        <f>F4A!J12+F4B!J13</f>
        <v>74.830645999999945</v>
      </c>
      <c r="K11" s="402">
        <f>F4A!K12+F4B!K13</f>
        <v>77.760853999999981</v>
      </c>
      <c r="L11" s="402">
        <f>F4A!L12+F4B!L13</f>
        <v>83.686521000000027</v>
      </c>
      <c r="M11" s="402">
        <f>F4A!M12+F4B!M13</f>
        <v>90.359770999999952</v>
      </c>
      <c r="N11" s="402">
        <f>F4A!N12+F4B!N13</f>
        <v>84.176042000000024</v>
      </c>
      <c r="O11" s="402">
        <f>F4A!O12+F4B!O13</f>
        <v>78.937063000000052</v>
      </c>
      <c r="P11" s="402">
        <f>F4A!P12+F4B!P13</f>
        <v>85.519757999999783</v>
      </c>
      <c r="Q11" s="864">
        <f t="shared" si="0"/>
        <v>986.70213999999976</v>
      </c>
    </row>
    <row r="12" spans="3:17" x14ac:dyDescent="0.25">
      <c r="C12" s="403" t="s">
        <v>154</v>
      </c>
      <c r="D12" s="403" t="s">
        <v>155</v>
      </c>
      <c r="E12" s="402">
        <f>F4A!E13+F4B!E14</f>
        <v>0.79258600000000001</v>
      </c>
      <c r="F12" s="402">
        <f>F4A!F13+F4B!F14</f>
        <v>0.85168800000000067</v>
      </c>
      <c r="G12" s="402">
        <f>F4A!G13+F4B!G14</f>
        <v>0.77012300000000011</v>
      </c>
      <c r="H12" s="402">
        <f>F4A!H13+F4B!H14</f>
        <v>0.76327699999999943</v>
      </c>
      <c r="I12" s="402">
        <f>F4A!I13+F4B!I14</f>
        <v>0.75853700000000013</v>
      </c>
      <c r="J12" s="402">
        <f>F4A!J13+F4B!J14</f>
        <v>0.72560425000000006</v>
      </c>
      <c r="K12" s="402">
        <f>F4A!K13+F4B!K14</f>
        <v>0.72325499999999965</v>
      </c>
      <c r="L12" s="402">
        <f>F4A!L13+F4B!L14</f>
        <v>0.7036549999999997</v>
      </c>
      <c r="M12" s="402">
        <f>F4A!M13+F4B!M14</f>
        <v>0.74723000000000006</v>
      </c>
      <c r="N12" s="402">
        <f>F4A!N13+F4B!N14</f>
        <v>0.72342900000000032</v>
      </c>
      <c r="O12" s="402">
        <f>F4A!O13+F4B!O14</f>
        <v>0.68222200000000066</v>
      </c>
      <c r="P12" s="402">
        <f>F4A!P13+F4B!P14</f>
        <v>0.76092400000000027</v>
      </c>
      <c r="Q12" s="864">
        <f t="shared" si="0"/>
        <v>9.0025302500000031</v>
      </c>
    </row>
    <row r="13" spans="3:17" x14ac:dyDescent="0.25">
      <c r="C13" s="403" t="s">
        <v>156</v>
      </c>
      <c r="D13" s="403" t="s">
        <v>157</v>
      </c>
      <c r="E13" s="402">
        <f>F4A!E14+F4B!E15</f>
        <v>1150.0609417926198</v>
      </c>
      <c r="F13" s="402">
        <f>F4A!F14+F4B!F15</f>
        <v>535.13484987936329</v>
      </c>
      <c r="G13" s="402">
        <f>F4A!G14+F4B!G15</f>
        <v>638.25639574758884</v>
      </c>
      <c r="H13" s="402">
        <f>F4A!H14+F4B!H15</f>
        <v>1161.5846241961594</v>
      </c>
      <c r="I13" s="402">
        <f>F4A!I14+F4B!I15</f>
        <v>1382.5721950146669</v>
      </c>
      <c r="J13" s="402">
        <f>F4A!J14+F4B!J15</f>
        <v>1148.1645130534287</v>
      </c>
      <c r="K13" s="402">
        <f>F4A!K14+F4B!K15</f>
        <v>1150.8575094556877</v>
      </c>
      <c r="L13" s="402">
        <f>F4A!L14+F4B!L15</f>
        <v>877.88394126418132</v>
      </c>
      <c r="M13" s="402">
        <f>F4A!M14+F4B!M15</f>
        <v>1342.4010971213652</v>
      </c>
      <c r="N13" s="402">
        <f>F4A!N14+F4B!N15</f>
        <v>1714.1062301312097</v>
      </c>
      <c r="O13" s="402">
        <f>F4A!O14+F4B!O15</f>
        <v>1911.6667538996155</v>
      </c>
      <c r="P13" s="402">
        <f>F4A!P14+F4B!P15</f>
        <v>2196.3529155259507</v>
      </c>
      <c r="Q13" s="864">
        <f t="shared" si="0"/>
        <v>15209.041967081837</v>
      </c>
    </row>
    <row r="14" spans="3:17" x14ac:dyDescent="0.25">
      <c r="C14" s="403" t="s">
        <v>158</v>
      </c>
      <c r="D14" s="403" t="s">
        <v>159</v>
      </c>
      <c r="E14" s="402">
        <f>F4A!E15+F4B!E16</f>
        <v>43.959711299999981</v>
      </c>
      <c r="F14" s="402">
        <f>F4A!F15+F4B!F16</f>
        <v>41.998021999999999</v>
      </c>
      <c r="G14" s="402">
        <f>F4A!G15+F4B!G16</f>
        <v>38.782707999999992</v>
      </c>
      <c r="H14" s="402">
        <f>F4A!H15+F4B!H16</f>
        <v>39.402753999999966</v>
      </c>
      <c r="I14" s="402">
        <f>F4A!I15+F4B!I16</f>
        <v>40.928261999999989</v>
      </c>
      <c r="J14" s="402">
        <f>F4A!J15+F4B!J16</f>
        <v>38.565944000000002</v>
      </c>
      <c r="K14" s="402">
        <f>F4A!K15+F4B!K16</f>
        <v>43.097359999999988</v>
      </c>
      <c r="L14" s="402">
        <f>F4A!L15+F4B!L16</f>
        <v>41.617942999999983</v>
      </c>
      <c r="M14" s="402">
        <f>F4A!M15+F4B!M16</f>
        <v>42.316225000000003</v>
      </c>
      <c r="N14" s="402">
        <f>F4A!N15+F4B!N16</f>
        <v>42.463872000000002</v>
      </c>
      <c r="O14" s="402">
        <f>F4A!O15+F4B!O16</f>
        <v>40.081652999999989</v>
      </c>
      <c r="P14" s="402">
        <f>F4A!P15+F4B!P16</f>
        <v>43.115946000000001</v>
      </c>
      <c r="Q14" s="864">
        <f t="shared" si="0"/>
        <v>496.33040029999984</v>
      </c>
    </row>
    <row r="15" spans="3:17" x14ac:dyDescent="0.25">
      <c r="C15" s="403" t="s">
        <v>160</v>
      </c>
      <c r="D15" s="403" t="s">
        <v>161</v>
      </c>
      <c r="E15" s="402">
        <f>F4A!E16+F4B!E17</f>
        <v>9.0067689999999985</v>
      </c>
      <c r="F15" s="402">
        <f>F4A!F16+F4B!F17</f>
        <v>7.2188999999999979</v>
      </c>
      <c r="G15" s="402">
        <f>F4A!G16+F4B!G17</f>
        <v>7.3787980000000015</v>
      </c>
      <c r="H15" s="402">
        <f>F4A!H16+F4B!H17</f>
        <v>8.6741039999999927</v>
      </c>
      <c r="I15" s="402">
        <f>F4A!I16+F4B!I17</f>
        <v>9.4276470000000003</v>
      </c>
      <c r="J15" s="402">
        <f>F4A!J16+F4B!J17</f>
        <v>8.4337209999999967</v>
      </c>
      <c r="K15" s="402">
        <f>F4A!K16+F4B!K17</f>
        <v>8.1446189999999987</v>
      </c>
      <c r="L15" s="402">
        <f>F4A!L16+F4B!L17</f>
        <v>8.2303840000000026</v>
      </c>
      <c r="M15" s="402">
        <f>F4A!M16+F4B!M17</f>
        <v>8.2326099999999993</v>
      </c>
      <c r="N15" s="402">
        <f>F4A!N16+F4B!N17</f>
        <v>7.3102659999999977</v>
      </c>
      <c r="O15" s="402">
        <f>F4A!O16+F4B!O17</f>
        <v>8.9707730000000101</v>
      </c>
      <c r="P15" s="402">
        <f>F4A!P16+F4B!P17</f>
        <v>11.080890999999996</v>
      </c>
      <c r="Q15" s="864">
        <f t="shared" si="0"/>
        <v>102.10948199999999</v>
      </c>
    </row>
    <row r="16" spans="3:17" x14ac:dyDescent="0.25">
      <c r="C16" s="403" t="s">
        <v>162</v>
      </c>
      <c r="D16" s="403" t="s">
        <v>163</v>
      </c>
      <c r="E16" s="402">
        <f>F4A!E17+F4B!E18</f>
        <v>11.598436000000001</v>
      </c>
      <c r="F16" s="402">
        <f>F4A!F17+F4B!F18</f>
        <v>11.699879000000003</v>
      </c>
      <c r="G16" s="402">
        <f>F4A!G17+F4B!G18</f>
        <v>10.922164999999998</v>
      </c>
      <c r="H16" s="402">
        <f>F4A!H17+F4B!H18</f>
        <v>10.80331100000001</v>
      </c>
      <c r="I16" s="402">
        <f>F4A!I17+F4B!I18</f>
        <v>11.687940000000001</v>
      </c>
      <c r="J16" s="402">
        <f>F4A!J17+F4B!J18</f>
        <v>10.603910999999991</v>
      </c>
      <c r="K16" s="402">
        <f>F4A!K17+F4B!K18</f>
        <v>11.460702000000007</v>
      </c>
      <c r="L16" s="402">
        <f>F4A!L17+F4B!L18</f>
        <v>10.654960999999997</v>
      </c>
      <c r="M16" s="402">
        <f>F4A!M17+F4B!M18</f>
        <v>11.772908999999997</v>
      </c>
      <c r="N16" s="402">
        <f>F4A!N17+F4B!N18</f>
        <v>11.72323000000001</v>
      </c>
      <c r="O16" s="402">
        <f>F4A!O17+F4B!O18</f>
        <v>12.571772999999999</v>
      </c>
      <c r="P16" s="402">
        <f>F4A!P17+F4B!P18</f>
        <v>14.484577999999996</v>
      </c>
      <c r="Q16" s="864">
        <f t="shared" si="0"/>
        <v>139.98379500000001</v>
      </c>
    </row>
    <row r="17" spans="3:17" x14ac:dyDescent="0.25">
      <c r="C17" s="403" t="s">
        <v>164</v>
      </c>
      <c r="D17" s="403" t="s">
        <v>165</v>
      </c>
      <c r="E17" s="402">
        <f>F4A!E18+F4B!E19</f>
        <v>0.38772700000000015</v>
      </c>
      <c r="F17" s="402">
        <f>F4A!F18+F4B!F19</f>
        <v>0.44244400000000011</v>
      </c>
      <c r="G17" s="402">
        <f>F4A!G18+F4B!G19</f>
        <v>0.41724999999999984</v>
      </c>
      <c r="H17" s="402">
        <f>F4A!H18+F4B!H19</f>
        <v>0.44428200000000001</v>
      </c>
      <c r="I17" s="402">
        <f>F4A!I18+F4B!I19</f>
        <v>0.47471600000000003</v>
      </c>
      <c r="J17" s="402">
        <f>F4A!J18+F4B!J19</f>
        <v>0.40829199999999999</v>
      </c>
      <c r="K17" s="402">
        <f>F4A!K18+F4B!K19</f>
        <v>0.44620299999999968</v>
      </c>
      <c r="L17" s="402">
        <f>F4A!L18+F4B!L19</f>
        <v>0.44281299999999996</v>
      </c>
      <c r="M17" s="402">
        <f>F4A!M18+F4B!M19</f>
        <v>0.51347799999999999</v>
      </c>
      <c r="N17" s="402">
        <f>F4A!N18+F4B!N19</f>
        <v>0.56411800000000001</v>
      </c>
      <c r="O17" s="402">
        <f>F4A!O18+F4B!O19</f>
        <v>0.60470799999999991</v>
      </c>
      <c r="P17" s="402">
        <f>F4A!P18+F4B!P19</f>
        <v>0.73464099999999999</v>
      </c>
      <c r="Q17" s="864">
        <f t="shared" si="0"/>
        <v>5.8806719999999997</v>
      </c>
    </row>
    <row r="18" spans="3:17" x14ac:dyDescent="0.25">
      <c r="C18" s="953" t="s">
        <v>166</v>
      </c>
      <c r="D18" s="954"/>
      <c r="E18" s="864">
        <f t="shared" ref="E18:P18" si="1">SUM(E9:E17)</f>
        <v>2917.18081409262</v>
      </c>
      <c r="F18" s="864">
        <f t="shared" si="1"/>
        <v>2309.6485733793629</v>
      </c>
      <c r="G18" s="864">
        <f t="shared" si="1"/>
        <v>2111.3348857475889</v>
      </c>
      <c r="H18" s="864">
        <f t="shared" si="1"/>
        <v>2531.0944956961598</v>
      </c>
      <c r="I18" s="864">
        <f t="shared" si="1"/>
        <v>2843.0207112646672</v>
      </c>
      <c r="J18" s="864">
        <f t="shared" si="1"/>
        <v>2477.7922036034288</v>
      </c>
      <c r="K18" s="864">
        <f t="shared" si="1"/>
        <v>2573.4389484556878</v>
      </c>
      <c r="L18" s="864">
        <f t="shared" si="1"/>
        <v>2114.426487264182</v>
      </c>
      <c r="M18" s="864">
        <f t="shared" si="1"/>
        <v>2593.7032321213646</v>
      </c>
      <c r="N18" s="864">
        <f t="shared" si="1"/>
        <v>2919.9465481312091</v>
      </c>
      <c r="O18" s="864">
        <f t="shared" si="1"/>
        <v>3206.6459018996156</v>
      </c>
      <c r="P18" s="864">
        <f t="shared" si="1"/>
        <v>3798.5473155259506</v>
      </c>
      <c r="Q18" s="864">
        <f>SUM(E18:P18)</f>
        <v>32396.780117181839</v>
      </c>
    </row>
    <row r="19" spans="3:17" x14ac:dyDescent="0.25">
      <c r="C19" s="953" t="s">
        <v>167</v>
      </c>
      <c r="D19" s="954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864">
        <f t="shared" ref="Q19:Q30" si="2">SUM(E19:P19)</f>
        <v>0</v>
      </c>
    </row>
    <row r="20" spans="3:17" x14ac:dyDescent="0.25">
      <c r="C20" s="403" t="s">
        <v>168</v>
      </c>
      <c r="D20" s="403" t="s">
        <v>169</v>
      </c>
      <c r="E20" s="402">
        <f>F4A!E21+F4B!E22</f>
        <v>365.34383084000001</v>
      </c>
      <c r="F20" s="402">
        <f>F4A!F21+F4B!F22</f>
        <v>370.32008665000001</v>
      </c>
      <c r="G20" s="402">
        <f>F4A!G21+F4B!G22</f>
        <v>356.87483912000005</v>
      </c>
      <c r="H20" s="402">
        <f>F4A!H21+F4B!H22</f>
        <v>360.10162000999992</v>
      </c>
      <c r="I20" s="402">
        <f>F4A!I21+F4B!I22</f>
        <v>361.57031811000002</v>
      </c>
      <c r="J20" s="402">
        <f>F4A!J21+F4B!J22</f>
        <v>341.48752228000001</v>
      </c>
      <c r="K20" s="402">
        <f>F4A!K21+F4B!K22</f>
        <v>354.86656664999998</v>
      </c>
      <c r="L20" s="402">
        <f>F4A!L21+F4B!L22</f>
        <v>373.20653759999999</v>
      </c>
      <c r="M20" s="402">
        <f>F4A!M21+F4B!M22</f>
        <v>394.17017075999996</v>
      </c>
      <c r="N20" s="402">
        <f>F4A!N21+F4B!N22</f>
        <v>374.07862857500004</v>
      </c>
      <c r="O20" s="402">
        <f>F4A!O21+F4B!O22</f>
        <v>341.21707817000004</v>
      </c>
      <c r="P20" s="402">
        <f>F4A!P21+F4B!P22</f>
        <v>383.24286644999995</v>
      </c>
      <c r="Q20" s="864">
        <f t="shared" si="2"/>
        <v>4376.4800652150006</v>
      </c>
    </row>
    <row r="21" spans="3:17" x14ac:dyDescent="0.25">
      <c r="C21" s="403" t="s">
        <v>170</v>
      </c>
      <c r="D21" s="403" t="s">
        <v>171</v>
      </c>
      <c r="E21" s="402">
        <f>F4A!E22+F4B!E23</f>
        <v>3.6079E-2</v>
      </c>
      <c r="F21" s="402">
        <f>F4A!F22+F4B!F23</f>
        <v>0.11303000000000001</v>
      </c>
      <c r="G21" s="402">
        <f>F4A!G22+F4B!G23</f>
        <v>6.5521999999999997E-2</v>
      </c>
      <c r="H21" s="402">
        <f>F4A!H22+F4B!H23</f>
        <v>6.8975999999999996E-2</v>
      </c>
      <c r="I21" s="402">
        <f>F4A!I22+F4B!I23</f>
        <v>7.1760000000000001E-3</v>
      </c>
      <c r="J21" s="402">
        <f>F4A!J22+F4B!J23</f>
        <v>1.3050000000000001E-2</v>
      </c>
      <c r="K21" s="402">
        <f>F4A!K22+F4B!K23</f>
        <v>1.5235E-2</v>
      </c>
      <c r="L21" s="402">
        <f>F4A!L22+F4B!L23</f>
        <v>3.9623999999999999E-2</v>
      </c>
      <c r="M21" s="402">
        <f>F4A!M22+F4B!M23</f>
        <v>0.135181</v>
      </c>
      <c r="N21" s="402">
        <f>F4A!N22+F4B!N23</f>
        <v>0.14787</v>
      </c>
      <c r="O21" s="402">
        <f>F4A!O22+F4B!O23</f>
        <v>0.16949700000000001</v>
      </c>
      <c r="P21" s="402">
        <f>F4A!P22+F4B!P23</f>
        <v>7.4194999999999997E-2</v>
      </c>
      <c r="Q21" s="864">
        <f t="shared" si="2"/>
        <v>0.88543499999999997</v>
      </c>
    </row>
    <row r="22" spans="3:17" x14ac:dyDescent="0.25">
      <c r="C22" s="403" t="s">
        <v>216</v>
      </c>
      <c r="D22" s="403" t="s">
        <v>173</v>
      </c>
      <c r="E22" s="402">
        <f>F4A!E23+F4B!E24</f>
        <v>211.49072689999997</v>
      </c>
      <c r="F22" s="402">
        <f>F4A!F23+F4B!F24</f>
        <v>213.34637177999997</v>
      </c>
      <c r="G22" s="402">
        <f>F4A!G23+F4B!G24</f>
        <v>197.52316515000001</v>
      </c>
      <c r="H22" s="402">
        <f>F4A!H23+F4B!H24</f>
        <v>187.02129944999999</v>
      </c>
      <c r="I22" s="402">
        <f>F4A!I23+F4B!I24</f>
        <v>194.65911025999998</v>
      </c>
      <c r="J22" s="402">
        <f>F4A!J23+F4B!J24</f>
        <v>177.35847388000005</v>
      </c>
      <c r="K22" s="402">
        <f>F4A!K23+F4B!K24</f>
        <v>191.83858606000001</v>
      </c>
      <c r="L22" s="402">
        <f>F4A!L23+F4B!L24</f>
        <v>169.62326562600003</v>
      </c>
      <c r="M22" s="402">
        <f>F4A!M23+F4B!M24</f>
        <v>168.81634627000003</v>
      </c>
      <c r="N22" s="402">
        <f>F4A!N23+F4B!N24</f>
        <v>159.13891648000001</v>
      </c>
      <c r="O22" s="402">
        <f>F4A!O23+F4B!O24</f>
        <v>172.10524275</v>
      </c>
      <c r="P22" s="402">
        <f>F4A!P23+F4B!P24</f>
        <v>205.08791359</v>
      </c>
      <c r="Q22" s="864">
        <f t="shared" si="2"/>
        <v>2248.0094181959998</v>
      </c>
    </row>
    <row r="23" spans="3:17" x14ac:dyDescent="0.25">
      <c r="C23" s="403" t="s">
        <v>174</v>
      </c>
      <c r="D23" s="403" t="s">
        <v>175</v>
      </c>
      <c r="E23" s="402">
        <f>F4A!E24+F4B!E25</f>
        <v>3.2965999999999995E-2</v>
      </c>
      <c r="F23" s="402">
        <f>F4A!F24+F4B!F25</f>
        <v>4.5518000000000003E-2</v>
      </c>
      <c r="G23" s="402">
        <f>F4A!G24+F4B!G25</f>
        <v>4.0940000000000004E-2</v>
      </c>
      <c r="H23" s="402">
        <f>F4A!H24+F4B!H25</f>
        <v>2.7224999999999999E-2</v>
      </c>
      <c r="I23" s="402">
        <f>F4A!I24+F4B!I25</f>
        <v>3.4339000000000001E-2</v>
      </c>
      <c r="J23" s="402">
        <f>F4A!J24+F4B!J25</f>
        <v>2.5257999999999999E-2</v>
      </c>
      <c r="K23" s="402">
        <f>F4A!K24+F4B!K25</f>
        <v>2.6286E-2</v>
      </c>
      <c r="L23" s="402">
        <f>F4A!L24+F4B!L25</f>
        <v>3.4124000000000002E-2</v>
      </c>
      <c r="M23" s="402">
        <f>F4A!M24+F4B!M25</f>
        <v>3.1113000000000002E-2</v>
      </c>
      <c r="N23" s="402">
        <f>F4A!N24+F4B!N25</f>
        <v>2.8036999999999999E-2</v>
      </c>
      <c r="O23" s="402">
        <f>F4A!O24+F4B!O25</f>
        <v>2.8805999999999998E-2</v>
      </c>
      <c r="P23" s="402">
        <f>F4A!P24+F4B!P25</f>
        <v>3.3158E-2</v>
      </c>
      <c r="Q23" s="864">
        <f t="shared" ref="Q23" si="3">SUM(E23:P23)</f>
        <v>0.38777</v>
      </c>
    </row>
    <row r="24" spans="3:17" x14ac:dyDescent="0.25">
      <c r="C24" s="403" t="s">
        <v>176</v>
      </c>
      <c r="D24" s="403" t="s">
        <v>177</v>
      </c>
      <c r="E24" s="402">
        <f>F4A!E25+F4B!E26</f>
        <v>0.49467700000000003</v>
      </c>
      <c r="F24" s="402">
        <f>F4A!F25+F4B!F26</f>
        <v>0.53695999999999999</v>
      </c>
      <c r="G24" s="402">
        <f>F4A!G25+F4B!G26</f>
        <v>0.48747399999999996</v>
      </c>
      <c r="H24" s="402">
        <f>F4A!H25+F4B!H26</f>
        <v>0.44843099999999997</v>
      </c>
      <c r="I24" s="402">
        <f>F4A!I25+F4B!I26</f>
        <v>0.47265199999999996</v>
      </c>
      <c r="J24" s="402">
        <f>F4A!J25+F4B!J26</f>
        <v>0.40671500000000005</v>
      </c>
      <c r="K24" s="402">
        <f>F4A!K25+F4B!K26</f>
        <v>0.45257700000000001</v>
      </c>
      <c r="L24" s="402">
        <f>F4A!L25+F4B!L26</f>
        <v>0.41395399999999999</v>
      </c>
      <c r="M24" s="402">
        <f>F4A!M25+F4B!M26</f>
        <v>0.43029400000000007</v>
      </c>
      <c r="N24" s="402">
        <f>F4A!N25+F4B!N26</f>
        <v>0.421678</v>
      </c>
      <c r="O24" s="402">
        <f>F4A!O25+F4B!O26</f>
        <v>0.415989</v>
      </c>
      <c r="P24" s="402">
        <f>F4A!P25+F4B!P26</f>
        <v>0.49419000000000002</v>
      </c>
      <c r="Q24" s="864">
        <f t="shared" si="2"/>
        <v>5.4755909999999997</v>
      </c>
    </row>
    <row r="25" spans="3:17" x14ac:dyDescent="0.25">
      <c r="C25" s="403" t="s">
        <v>178</v>
      </c>
      <c r="D25" s="403" t="s">
        <v>179</v>
      </c>
      <c r="E25" s="402">
        <f>F4A!E26+F4B!E27</f>
        <v>0.64107999999999998</v>
      </c>
      <c r="F25" s="402">
        <f>F4A!F26+F4B!F27</f>
        <v>0.46035100000000001</v>
      </c>
      <c r="G25" s="402">
        <f>F4A!G26+F4B!G27</f>
        <v>0.64419649999999995</v>
      </c>
      <c r="H25" s="402">
        <f>F4A!H26+F4B!H27</f>
        <v>1.189346</v>
      </c>
      <c r="I25" s="402">
        <f>F4A!I26+F4B!I27</f>
        <v>3.68521966</v>
      </c>
      <c r="J25" s="402">
        <f>F4A!J26+F4B!J27</f>
        <v>4.8299760000000003</v>
      </c>
      <c r="K25" s="402">
        <f>F4A!K26+F4B!K27</f>
        <v>4.0868700000000002</v>
      </c>
      <c r="L25" s="402">
        <f>F4A!L26+F4B!L27</f>
        <v>2.8070740000000001</v>
      </c>
      <c r="M25" s="402">
        <f>F4A!M26+F4B!M27</f>
        <v>3.793593</v>
      </c>
      <c r="N25" s="402">
        <f>F4A!N26+F4B!N27</f>
        <v>5.1033375000000003</v>
      </c>
      <c r="O25" s="402">
        <f>F4A!O26+F4B!O27</f>
        <v>5.3979619999999997</v>
      </c>
      <c r="P25" s="402">
        <f>F4A!P26+F4B!P27</f>
        <v>6.243779</v>
      </c>
      <c r="Q25" s="864">
        <f t="shared" si="2"/>
        <v>38.882784659999999</v>
      </c>
    </row>
    <row r="26" spans="3:17" x14ac:dyDescent="0.25">
      <c r="C26" s="403" t="s">
        <v>180</v>
      </c>
      <c r="D26" s="403" t="s">
        <v>181</v>
      </c>
      <c r="E26" s="402">
        <f>F4A!E27+F4B!E28</f>
        <v>11.409677970000001</v>
      </c>
      <c r="F26" s="402">
        <f>F4A!F27+F4B!F28</f>
        <v>10.935428999999999</v>
      </c>
      <c r="G26" s="402">
        <f>F4A!G27+F4B!G28</f>
        <v>10.861318000000001</v>
      </c>
      <c r="H26" s="402">
        <f>F4A!H27+F4B!H28</f>
        <v>11.344954</v>
      </c>
      <c r="I26" s="402">
        <f>F4A!I27+F4B!I28</f>
        <v>11.065704999999999</v>
      </c>
      <c r="J26" s="402">
        <f>F4A!J27+F4B!J28</f>
        <v>9.7707896600000002</v>
      </c>
      <c r="K26" s="402">
        <f>F4A!K27+F4B!K28</f>
        <v>10.83335566</v>
      </c>
      <c r="L26" s="402">
        <f>F4A!L27+F4B!L28</f>
        <v>10.83146</v>
      </c>
      <c r="M26" s="402">
        <f>F4A!M27+F4B!M28</f>
        <v>11.056035</v>
      </c>
      <c r="N26" s="402">
        <f>F4A!N27+F4B!N28</f>
        <v>11.470108</v>
      </c>
      <c r="O26" s="402">
        <f>F4A!O27+F4B!O28</f>
        <v>10.343173999999999</v>
      </c>
      <c r="P26" s="402">
        <f>F4A!P27+F4B!P28</f>
        <v>11.510827000000001</v>
      </c>
      <c r="Q26" s="864">
        <f t="shared" si="2"/>
        <v>131.43283328999999</v>
      </c>
    </row>
    <row r="27" spans="3:17" x14ac:dyDescent="0.25">
      <c r="C27" s="403" t="s">
        <v>182</v>
      </c>
      <c r="D27" s="403" t="s">
        <v>183</v>
      </c>
      <c r="E27" s="402">
        <f>F4A!E28+F4B!E29</f>
        <v>27.965520000000001</v>
      </c>
      <c r="F27" s="402">
        <f>F4A!F28+F4B!F29</f>
        <v>28.110752999999999</v>
      </c>
      <c r="G27" s="402">
        <f>F4A!G28+F4B!G29</f>
        <v>22.889700999999999</v>
      </c>
      <c r="H27" s="402">
        <f>F4A!H28+F4B!H29</f>
        <v>19.900790000000001</v>
      </c>
      <c r="I27" s="402">
        <f>F4A!I28+F4B!I29</f>
        <v>21.435057520000001</v>
      </c>
      <c r="J27" s="402">
        <f>F4A!J28+F4B!J29</f>
        <v>19.571895999999999</v>
      </c>
      <c r="K27" s="402">
        <f>F4A!K28+F4B!K29</f>
        <v>20.987361410000002</v>
      </c>
      <c r="L27" s="402">
        <f>F4A!L28+F4B!L29</f>
        <v>18.877334399999999</v>
      </c>
      <c r="M27" s="402">
        <f>F4A!M28+F4B!M29</f>
        <v>19.005545999999999</v>
      </c>
      <c r="N27" s="402">
        <f>F4A!N28+F4B!N29</f>
        <v>18.829145</v>
      </c>
      <c r="O27" s="402">
        <f>F4A!O28+F4B!O29</f>
        <v>20.140647000000001</v>
      </c>
      <c r="P27" s="402">
        <f>F4A!P28+F4B!P29</f>
        <v>26.395966000000001</v>
      </c>
      <c r="Q27" s="864">
        <f t="shared" si="2"/>
        <v>264.10971733000002</v>
      </c>
    </row>
    <row r="28" spans="3:17" x14ac:dyDescent="0.25">
      <c r="C28" s="403" t="s">
        <v>184</v>
      </c>
      <c r="D28" s="403" t="s">
        <v>163</v>
      </c>
      <c r="E28" s="402">
        <f>F4A!E29+F4B!E30</f>
        <v>17.861789000000002</v>
      </c>
      <c r="F28" s="402">
        <f>F4A!F29+F4B!F30</f>
        <v>18.302261000000001</v>
      </c>
      <c r="G28" s="402">
        <f>F4A!G29+F4B!G30</f>
        <v>17.445810000000002</v>
      </c>
      <c r="H28" s="402">
        <f>F4A!H29+F4B!H30</f>
        <v>17.6721395</v>
      </c>
      <c r="I28" s="402">
        <f>F4A!I29+F4B!I30</f>
        <v>19.2615303</v>
      </c>
      <c r="J28" s="402">
        <f>F4A!J29+F4B!J30</f>
        <v>18.587043999999999</v>
      </c>
      <c r="K28" s="402">
        <f>F4A!K29+F4B!K30</f>
        <v>20.180634000000001</v>
      </c>
      <c r="L28" s="402">
        <f>F4A!L29+F4B!L30</f>
        <v>18.898364000000001</v>
      </c>
      <c r="M28" s="402">
        <f>F4A!M29+F4B!M30</f>
        <v>19.707180000000001</v>
      </c>
      <c r="N28" s="402">
        <f>F4A!N29+F4B!N30</f>
        <v>20.124528000000002</v>
      </c>
      <c r="O28" s="402">
        <f>F4A!O29+F4B!O30</f>
        <v>19.748362</v>
      </c>
      <c r="P28" s="402">
        <f>F4A!P29+F4B!P30</f>
        <v>21.685915000000001</v>
      </c>
      <c r="Q28" s="864">
        <f t="shared" si="2"/>
        <v>229.47555679999996</v>
      </c>
    </row>
    <row r="29" spans="3:17" x14ac:dyDescent="0.25">
      <c r="C29" s="403" t="s">
        <v>185</v>
      </c>
      <c r="D29" s="403" t="s">
        <v>186</v>
      </c>
      <c r="E29" s="402">
        <f>F4A!E30+F4B!E31</f>
        <v>0</v>
      </c>
      <c r="F29" s="402">
        <f>F4A!F30+F4B!F31</f>
        <v>0</v>
      </c>
      <c r="G29" s="402">
        <f>F4A!G30+F4B!G31</f>
        <v>0</v>
      </c>
      <c r="H29" s="402">
        <f>F4A!H30+F4B!H31</f>
        <v>0</v>
      </c>
      <c r="I29" s="402">
        <f>F4A!I30+F4B!I31</f>
        <v>0</v>
      </c>
      <c r="J29" s="402">
        <f>F4A!J30+F4B!J31</f>
        <v>0</v>
      </c>
      <c r="K29" s="402">
        <f>F4A!K30+F4B!K31</f>
        <v>0</v>
      </c>
      <c r="L29" s="402">
        <f>F4A!L30+F4B!L31</f>
        <v>0</v>
      </c>
      <c r="M29" s="402">
        <f>F4A!M30+F4B!M31</f>
        <v>0</v>
      </c>
      <c r="N29" s="402">
        <f>F4A!N30+F4B!N31</f>
        <v>0</v>
      </c>
      <c r="O29" s="402">
        <f>F4A!O30+F4B!O31</f>
        <v>0</v>
      </c>
      <c r="P29" s="402">
        <f>F4A!P30+F4B!P31</f>
        <v>0</v>
      </c>
      <c r="Q29" s="864">
        <f t="shared" si="2"/>
        <v>0</v>
      </c>
    </row>
    <row r="30" spans="3:17" x14ac:dyDescent="0.25">
      <c r="C30" s="403" t="s">
        <v>187</v>
      </c>
      <c r="D30" s="403" t="s">
        <v>165</v>
      </c>
      <c r="E30" s="402">
        <f>F4A!E31+F4B!E32</f>
        <v>1.669103</v>
      </c>
      <c r="F30" s="402">
        <f>F4A!F31+F4B!F32</f>
        <v>1.712996</v>
      </c>
      <c r="G30" s="402">
        <f>F4A!G31+F4B!G32</f>
        <v>1.7582</v>
      </c>
      <c r="H30" s="402">
        <f>F4A!H31+F4B!H32</f>
        <v>1.9224019999999999</v>
      </c>
      <c r="I30" s="402">
        <f>F4A!I31+F4B!I32</f>
        <v>1.9933459999999998</v>
      </c>
      <c r="J30" s="402">
        <f>F4A!J31+F4B!J32</f>
        <v>1.940024</v>
      </c>
      <c r="K30" s="402">
        <f>F4A!K31+F4B!K32</f>
        <v>2.3027579999999999</v>
      </c>
      <c r="L30" s="402">
        <f>F4A!L31+F4B!L32</f>
        <v>2.1255500000000001</v>
      </c>
      <c r="M30" s="402">
        <f>F4A!M31+F4B!M32</f>
        <v>2.345882</v>
      </c>
      <c r="N30" s="402">
        <f>F4A!N31+F4B!N32</f>
        <v>2.5655359999999998</v>
      </c>
      <c r="O30" s="402">
        <f>F4A!O31+F4B!O32</f>
        <v>2.373011</v>
      </c>
      <c r="P30" s="402">
        <f>F4A!P31+F4B!P32</f>
        <v>2.841431</v>
      </c>
      <c r="Q30" s="864">
        <f t="shared" si="2"/>
        <v>25.550238999999998</v>
      </c>
    </row>
    <row r="31" spans="3:17" x14ac:dyDescent="0.25">
      <c r="C31" s="953" t="s">
        <v>188</v>
      </c>
      <c r="D31" s="954"/>
      <c r="E31" s="864">
        <f t="shared" ref="E31:P31" si="4">SUM(E20:E30)</f>
        <v>636.94544970999993</v>
      </c>
      <c r="F31" s="864">
        <f t="shared" si="4"/>
        <v>643.88375642999995</v>
      </c>
      <c r="G31" s="864">
        <f t="shared" si="4"/>
        <v>608.59116577000009</v>
      </c>
      <c r="H31" s="864">
        <f t="shared" si="4"/>
        <v>599.69718296000008</v>
      </c>
      <c r="I31" s="864">
        <f t="shared" si="4"/>
        <v>614.18445385000007</v>
      </c>
      <c r="J31" s="864">
        <f t="shared" si="4"/>
        <v>573.99074882000002</v>
      </c>
      <c r="K31" s="864">
        <f t="shared" si="4"/>
        <v>605.59022978000019</v>
      </c>
      <c r="L31" s="864">
        <f t="shared" si="4"/>
        <v>596.8572876259999</v>
      </c>
      <c r="M31" s="864">
        <f t="shared" si="4"/>
        <v>619.49134102999983</v>
      </c>
      <c r="N31" s="864">
        <f t="shared" si="4"/>
        <v>591.90778455500015</v>
      </c>
      <c r="O31" s="864">
        <f t="shared" si="4"/>
        <v>571.93976892000012</v>
      </c>
      <c r="P31" s="864">
        <f t="shared" si="4"/>
        <v>657.61024103999989</v>
      </c>
      <c r="Q31" s="864">
        <f>SUM(E31:P31)</f>
        <v>7320.6894104909998</v>
      </c>
    </row>
    <row r="32" spans="3:17" x14ac:dyDescent="0.25">
      <c r="C32" s="953" t="s">
        <v>189</v>
      </c>
      <c r="D32" s="954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864">
        <f t="shared" ref="Q32:Q43" si="5">SUM(E32:P32)</f>
        <v>0</v>
      </c>
    </row>
    <row r="33" spans="3:17" x14ac:dyDescent="0.25">
      <c r="C33" s="403" t="s">
        <v>168</v>
      </c>
      <c r="D33" s="403" t="s">
        <v>169</v>
      </c>
      <c r="E33" s="402">
        <f>F4A!E34+F4B!E35</f>
        <v>520.08825300000001</v>
      </c>
      <c r="F33" s="402">
        <f>F4A!F34+F4B!F35</f>
        <v>541.42440649999992</v>
      </c>
      <c r="G33" s="402">
        <f>F4A!G34+F4B!G35</f>
        <v>529.91189150000002</v>
      </c>
      <c r="H33" s="402">
        <f>F4A!H34+F4B!H35</f>
        <v>552.44380529999989</v>
      </c>
      <c r="I33" s="402">
        <f>F4A!I34+F4B!I35</f>
        <v>545.26096900000005</v>
      </c>
      <c r="J33" s="402">
        <f>F4A!J34+F4B!J35</f>
        <v>521.25635324999996</v>
      </c>
      <c r="K33" s="402">
        <f>F4A!K34+F4B!K35</f>
        <v>546.61349718925999</v>
      </c>
      <c r="L33" s="402">
        <f>F4A!L34+F4B!L35</f>
        <v>513.16942816303003</v>
      </c>
      <c r="M33" s="402">
        <f>F4A!M34+F4B!M35</f>
        <v>549.55528660000016</v>
      </c>
      <c r="N33" s="402">
        <f>F4A!N34+F4B!N35</f>
        <v>528.23220550000008</v>
      </c>
      <c r="O33" s="402">
        <f>F4A!O34+F4B!O35</f>
        <v>498.18059178999999</v>
      </c>
      <c r="P33" s="402">
        <f>F4A!P34+F4B!P35</f>
        <v>561.40289799999994</v>
      </c>
      <c r="Q33" s="864">
        <f t="shared" si="5"/>
        <v>6407.5395857922904</v>
      </c>
    </row>
    <row r="34" spans="3:17" x14ac:dyDescent="0.25">
      <c r="C34" s="403" t="s">
        <v>170</v>
      </c>
      <c r="D34" s="403" t="s">
        <v>171</v>
      </c>
      <c r="E34" s="402">
        <f>F4A!E35+F4B!E36</f>
        <v>0</v>
      </c>
      <c r="F34" s="402">
        <f>F4A!F35+F4B!F36</f>
        <v>0</v>
      </c>
      <c r="G34" s="402">
        <f>F4A!G35+F4B!G36</f>
        <v>0</v>
      </c>
      <c r="H34" s="402">
        <f>F4A!H35+F4B!H36</f>
        <v>7.9000000000000001E-2</v>
      </c>
      <c r="I34" s="402">
        <f>F4A!I35+F4B!I36</f>
        <v>0.21518000000000001</v>
      </c>
      <c r="J34" s="402">
        <f>F4A!J35+F4B!J36</f>
        <v>0.24235999999999999</v>
      </c>
      <c r="K34" s="402">
        <f>F4A!K35+F4B!K36</f>
        <v>0.37125999999999998</v>
      </c>
      <c r="L34" s="402">
        <f>F4A!L35+F4B!L36</f>
        <v>0.49337999999999999</v>
      </c>
      <c r="M34" s="402">
        <f>F4A!M35+F4B!M36</f>
        <v>0.48148000000000002</v>
      </c>
      <c r="N34" s="402">
        <f>F4A!N35+F4B!N36</f>
        <v>0.55635999999999997</v>
      </c>
      <c r="O34" s="402">
        <f>F4A!O35+F4B!O36</f>
        <v>0.39535999999999999</v>
      </c>
      <c r="P34" s="402">
        <f>F4A!P35+F4B!P36</f>
        <v>0</v>
      </c>
      <c r="Q34" s="864">
        <f t="shared" si="5"/>
        <v>2.8343800000000003</v>
      </c>
    </row>
    <row r="35" spans="3:17" x14ac:dyDescent="0.25">
      <c r="C35" s="403" t="s">
        <v>216</v>
      </c>
      <c r="D35" s="403" t="s">
        <v>173</v>
      </c>
      <c r="E35" s="402">
        <f>F4A!E36+F4B!E37</f>
        <v>134.251768</v>
      </c>
      <c r="F35" s="402">
        <f>F4A!F36+F4B!F37</f>
        <v>146.05224249999998</v>
      </c>
      <c r="G35" s="402">
        <f>F4A!G36+F4B!G37</f>
        <v>132.429845</v>
      </c>
      <c r="H35" s="402">
        <f>F4A!H36+F4B!H37</f>
        <v>128.18012900000002</v>
      </c>
      <c r="I35" s="402">
        <f>F4A!I36+F4B!I37</f>
        <v>130.431817</v>
      </c>
      <c r="J35" s="402">
        <f>F4A!J36+F4B!J37</f>
        <v>120.51420662039999</v>
      </c>
      <c r="K35" s="402">
        <f>F4A!K36+F4B!K37</f>
        <v>127.30585599999999</v>
      </c>
      <c r="L35" s="402">
        <f>F4A!L36+F4B!L37</f>
        <v>113.77150606261</v>
      </c>
      <c r="M35" s="402">
        <f>F4A!M36+F4B!M37</f>
        <v>112.89482029999999</v>
      </c>
      <c r="N35" s="402">
        <f>F4A!N36+F4B!N37</f>
        <v>111.15262520000002</v>
      </c>
      <c r="O35" s="402">
        <f>F4A!O36+F4B!O37</f>
        <v>111.0243219</v>
      </c>
      <c r="P35" s="402">
        <f>F4A!P36+F4B!P37</f>
        <v>130.689941</v>
      </c>
      <c r="Q35" s="864">
        <f t="shared" si="5"/>
        <v>1498.6990785830101</v>
      </c>
    </row>
    <row r="36" spans="3:17" x14ac:dyDescent="0.25">
      <c r="C36" s="403" t="s">
        <v>174</v>
      </c>
      <c r="D36" s="403" t="s">
        <v>175</v>
      </c>
      <c r="E36" s="402">
        <f>F4A!E37+F4B!E38</f>
        <v>0.46</v>
      </c>
      <c r="F36" s="402">
        <f>F4A!F37+F4B!F38</f>
        <v>0.5071</v>
      </c>
      <c r="G36" s="402">
        <f>F4A!G37+F4B!G38</f>
        <v>0.43280000000000002</v>
      </c>
      <c r="H36" s="402">
        <f>F4A!H37+F4B!H38</f>
        <v>0.38169999999999993</v>
      </c>
      <c r="I36" s="402">
        <f>F4A!I37+F4B!I38</f>
        <v>0.4027</v>
      </c>
      <c r="J36" s="402">
        <f>F4A!J37+F4B!J38</f>
        <v>0.3175</v>
      </c>
      <c r="K36" s="402">
        <f>F4A!K37+F4B!K38</f>
        <v>0.35489999999999999</v>
      </c>
      <c r="L36" s="402">
        <f>F4A!L37+F4B!L38</f>
        <v>0.3306</v>
      </c>
      <c r="M36" s="402">
        <f>F4A!M37+F4B!M38</f>
        <v>0.28670000000000001</v>
      </c>
      <c r="N36" s="402">
        <f>F4A!N37+F4B!N38</f>
        <v>0.27160000000000001</v>
      </c>
      <c r="O36" s="402">
        <f>F4A!O37+F4B!O38</f>
        <v>0.33210000000000001</v>
      </c>
      <c r="P36" s="402">
        <f>F4A!P37+F4B!P38</f>
        <v>0.41059999999999997</v>
      </c>
      <c r="Q36" s="864">
        <f t="shared" ref="Q36" si="6">SUM(E36:P36)</f>
        <v>4.4882999999999997</v>
      </c>
    </row>
    <row r="37" spans="3:17" x14ac:dyDescent="0.25">
      <c r="C37" s="403" t="s">
        <v>176</v>
      </c>
      <c r="D37" s="403" t="s">
        <v>177</v>
      </c>
      <c r="E37" s="402">
        <f>F4A!E38+F4B!E39</f>
        <v>0</v>
      </c>
      <c r="F37" s="402">
        <f>F4A!F38+F4B!F39</f>
        <v>0</v>
      </c>
      <c r="G37" s="402">
        <f>F4A!G38+F4B!G39</f>
        <v>0</v>
      </c>
      <c r="H37" s="402">
        <f>F4A!H38+F4B!H39</f>
        <v>0</v>
      </c>
      <c r="I37" s="402">
        <f>F4A!I38+F4B!I39</f>
        <v>0</v>
      </c>
      <c r="J37" s="402">
        <f>F4A!J38+F4B!J39</f>
        <v>0</v>
      </c>
      <c r="K37" s="402">
        <f>F4A!K38+F4B!K39</f>
        <v>0</v>
      </c>
      <c r="L37" s="402">
        <f>F4A!L38+F4B!L39</f>
        <v>0</v>
      </c>
      <c r="M37" s="402">
        <f>F4A!M38+F4B!M39</f>
        <v>0</v>
      </c>
      <c r="N37" s="402">
        <f>F4A!N38+F4B!N39</f>
        <v>0</v>
      </c>
      <c r="O37" s="402">
        <f>F4A!O38+F4B!O39</f>
        <v>0</v>
      </c>
      <c r="P37" s="402">
        <f>F4A!P38+F4B!P39</f>
        <v>0</v>
      </c>
      <c r="Q37" s="864">
        <f t="shared" si="5"/>
        <v>0</v>
      </c>
    </row>
    <row r="38" spans="3:17" x14ac:dyDescent="0.25">
      <c r="C38" s="403" t="s">
        <v>178</v>
      </c>
      <c r="D38" s="403" t="s">
        <v>179</v>
      </c>
      <c r="E38" s="402">
        <f>F4A!E39+F4B!E40</f>
        <v>3.0893600000000001</v>
      </c>
      <c r="F38" s="402">
        <f>F4A!F39+F4B!F40</f>
        <v>2.4620150000000001</v>
      </c>
      <c r="G38" s="402">
        <f>F4A!G39+F4B!G40</f>
        <v>2.2555999999999998</v>
      </c>
      <c r="H38" s="402">
        <f>F4A!H39+F4B!H40</f>
        <v>3.0169700000000002</v>
      </c>
      <c r="I38" s="402">
        <f>F4A!I39+F4B!I40</f>
        <v>3.6541899999999998</v>
      </c>
      <c r="J38" s="402">
        <f>F4A!J39+F4B!J40</f>
        <v>4.4097600000000003</v>
      </c>
      <c r="K38" s="402">
        <f>F4A!K39+F4B!K40</f>
        <v>4.4006100000000004</v>
      </c>
      <c r="L38" s="402">
        <f>F4A!L39+F4B!L40</f>
        <v>3.9252500000000001</v>
      </c>
      <c r="M38" s="402">
        <f>F4A!M39+F4B!M40</f>
        <v>4.4029800000000003</v>
      </c>
      <c r="N38" s="402">
        <f>F4A!N39+F4B!N40</f>
        <v>4.9425100000000004</v>
      </c>
      <c r="O38" s="402">
        <f>F4A!O39+F4B!O40</f>
        <v>5.5789600000000004</v>
      </c>
      <c r="P38" s="402">
        <f>F4A!P39+F4B!P40</f>
        <v>5.5103400000000002</v>
      </c>
      <c r="Q38" s="864">
        <f t="shared" si="5"/>
        <v>47.648544999999999</v>
      </c>
    </row>
    <row r="39" spans="3:17" x14ac:dyDescent="0.25">
      <c r="C39" s="403" t="s">
        <v>180</v>
      </c>
      <c r="D39" s="403" t="s">
        <v>181</v>
      </c>
      <c r="E39" s="402">
        <f>F4A!E40+F4B!E41</f>
        <v>22.473559999999999</v>
      </c>
      <c r="F39" s="402">
        <f>F4A!F40+F4B!F41</f>
        <v>22.986719999999998</v>
      </c>
      <c r="G39" s="402">
        <f>F4A!G40+F4B!G41</f>
        <v>23.209289999999999</v>
      </c>
      <c r="H39" s="402">
        <f>F4A!H40+F4B!H41</f>
        <v>23.19256</v>
      </c>
      <c r="I39" s="402">
        <f>F4A!I40+F4B!I41</f>
        <v>19.735610000000001</v>
      </c>
      <c r="J39" s="402">
        <f>F4A!J40+F4B!J41</f>
        <v>20.798590000000001</v>
      </c>
      <c r="K39" s="402">
        <f>F4A!K40+F4B!K41</f>
        <v>22.172730000000001</v>
      </c>
      <c r="L39" s="402">
        <f>F4A!L40+F4B!L41</f>
        <v>21.400580000000001</v>
      </c>
      <c r="M39" s="402">
        <f>F4A!M40+F4B!M41</f>
        <v>20.628319999999999</v>
      </c>
      <c r="N39" s="402">
        <f>F4A!N40+F4B!N41</f>
        <v>21.268730000000001</v>
      </c>
      <c r="O39" s="402">
        <f>F4A!O40+F4B!O41</f>
        <v>19.67417</v>
      </c>
      <c r="P39" s="402">
        <f>F4A!P40+F4B!P41</f>
        <v>22.404589999999999</v>
      </c>
      <c r="Q39" s="864">
        <f t="shared" si="5"/>
        <v>259.94544999999999</v>
      </c>
    </row>
    <row r="40" spans="3:17" x14ac:dyDescent="0.25">
      <c r="C40" s="403" t="s">
        <v>182</v>
      </c>
      <c r="D40" s="403" t="s">
        <v>183</v>
      </c>
      <c r="E40" s="402">
        <f>F4A!E42+F4B!E42</f>
        <v>18.191815999999999</v>
      </c>
      <c r="F40" s="402">
        <f>F4A!F42+F4B!F42</f>
        <v>17.870858999999999</v>
      </c>
      <c r="G40" s="402">
        <f>F4A!G42+F4B!G42</f>
        <v>14.478478000000001</v>
      </c>
      <c r="H40" s="402">
        <f>F4A!H42+F4B!H42</f>
        <v>12.370609999999999</v>
      </c>
      <c r="I40" s="402">
        <f>F4A!I42+F4B!I42</f>
        <v>12.763119</v>
      </c>
      <c r="J40" s="402">
        <f>F4A!J42+F4B!J42</f>
        <v>11.977102</v>
      </c>
      <c r="K40" s="402">
        <f>F4A!K42+F4B!K42</f>
        <v>13.743852</v>
      </c>
      <c r="L40" s="402">
        <f>F4A!L42+F4B!L42</f>
        <v>12.404607</v>
      </c>
      <c r="M40" s="402">
        <f>F4A!M42+F4B!M42</f>
        <v>12.539901</v>
      </c>
      <c r="N40" s="402">
        <f>F4A!N42+F4B!N42</f>
        <v>12.411173</v>
      </c>
      <c r="O40" s="402">
        <f>F4A!O42+F4B!O42</f>
        <v>13.052633</v>
      </c>
      <c r="P40" s="402">
        <f>F4A!P42+F4B!P42</f>
        <v>16.884004999999998</v>
      </c>
      <c r="Q40" s="864">
        <f t="shared" si="5"/>
        <v>168.68815499999999</v>
      </c>
    </row>
    <row r="41" spans="3:17" x14ac:dyDescent="0.25">
      <c r="C41" s="403" t="s">
        <v>208</v>
      </c>
      <c r="D41" s="403" t="s">
        <v>163</v>
      </c>
      <c r="E41" s="402">
        <f>F4A!E43+F4B!E43</f>
        <v>2.2969900000000001</v>
      </c>
      <c r="F41" s="402">
        <f>F4A!F43+F4B!F43</f>
        <v>2.3058299999999998</v>
      </c>
      <c r="G41" s="402">
        <f>F4A!G43+F4B!G43</f>
        <v>4.2084200000000003</v>
      </c>
      <c r="H41" s="402">
        <f>F4A!H43+F4B!H43</f>
        <v>3.81413</v>
      </c>
      <c r="I41" s="402">
        <f>F4A!I43+F4B!I43</f>
        <v>2.48916</v>
      </c>
      <c r="J41" s="402">
        <f>F4A!J43+F4B!J43</f>
        <v>2.7279200000000001</v>
      </c>
      <c r="K41" s="402">
        <f>F4A!K43+F4B!K43</f>
        <v>3.23997</v>
      </c>
      <c r="L41" s="402">
        <f>F4A!L43+F4B!L43</f>
        <v>2.4929100000000002</v>
      </c>
      <c r="M41" s="402">
        <f>F4A!M43+F4B!M43</f>
        <v>2.5401850000000001</v>
      </c>
      <c r="N41" s="402">
        <f>F4A!N43+F4B!N43</f>
        <v>2.3450899999999999</v>
      </c>
      <c r="O41" s="402">
        <f>F4A!O43+F4B!O43</f>
        <v>2.2463350000000002</v>
      </c>
      <c r="P41" s="402">
        <f>F4A!P43+F4B!P43</f>
        <v>2.2064010000000001</v>
      </c>
      <c r="Q41" s="864">
        <f t="shared" si="5"/>
        <v>32.913341000000003</v>
      </c>
    </row>
    <row r="42" spans="3:17" x14ac:dyDescent="0.25">
      <c r="C42" s="403" t="s">
        <v>185</v>
      </c>
      <c r="D42" s="403" t="s">
        <v>186</v>
      </c>
      <c r="E42" s="402">
        <f>F4A!E41+F4B!E44</f>
        <v>0</v>
      </c>
      <c r="F42" s="402">
        <f>F4A!F41+F4B!F44</f>
        <v>0</v>
      </c>
      <c r="G42" s="402">
        <f>F4A!G41+F4B!G44</f>
        <v>0</v>
      </c>
      <c r="H42" s="402">
        <f>F4A!H41+F4B!H44</f>
        <v>0</v>
      </c>
      <c r="I42" s="402">
        <f>F4A!I41+F4B!I44</f>
        <v>0</v>
      </c>
      <c r="J42" s="402">
        <f>F4A!J41+F4B!J44</f>
        <v>0</v>
      </c>
      <c r="K42" s="402">
        <f>F4A!K41+F4B!K44</f>
        <v>0</v>
      </c>
      <c r="L42" s="402">
        <f>F4A!L41+F4B!L44</f>
        <v>0</v>
      </c>
      <c r="M42" s="402">
        <f>F4A!M41+F4B!M44</f>
        <v>0</v>
      </c>
      <c r="N42" s="402">
        <f>F4A!N41+F4B!N44</f>
        <v>0</v>
      </c>
      <c r="O42" s="402">
        <f>F4A!O41+F4B!O44</f>
        <v>0</v>
      </c>
      <c r="P42" s="402">
        <f>F4A!P41+F4B!P44</f>
        <v>0</v>
      </c>
      <c r="Q42" s="864">
        <f t="shared" si="5"/>
        <v>0</v>
      </c>
    </row>
    <row r="43" spans="3:17" x14ac:dyDescent="0.25">
      <c r="C43" s="403" t="s">
        <v>187</v>
      </c>
      <c r="D43" s="403" t="s">
        <v>165</v>
      </c>
      <c r="E43" s="402">
        <f>F4A!E44+F4B!E45</f>
        <v>0</v>
      </c>
      <c r="F43" s="402">
        <f>F4A!F44+F4B!F45</f>
        <v>0</v>
      </c>
      <c r="G43" s="402">
        <f>F4A!G44+F4B!G45</f>
        <v>0</v>
      </c>
      <c r="H43" s="402">
        <f>F4A!H44+F4B!H45</f>
        <v>0</v>
      </c>
      <c r="I43" s="402">
        <f>F4A!I44+F4B!I45</f>
        <v>0</v>
      </c>
      <c r="J43" s="402">
        <f>F4A!J44+F4B!J45</f>
        <v>0</v>
      </c>
      <c r="K43" s="402">
        <f>F4A!K44+F4B!K45</f>
        <v>0.75679999999999992</v>
      </c>
      <c r="L43" s="402">
        <f>F4A!L44+F4B!L45</f>
        <v>0.83496000000000004</v>
      </c>
      <c r="M43" s="402">
        <f>F4A!M44+F4B!M45</f>
        <v>0.88939999999999997</v>
      </c>
      <c r="N43" s="402">
        <f>F4A!N44+F4B!N45</f>
        <v>1.1373</v>
      </c>
      <c r="O43" s="402">
        <f>F4A!O44+F4B!O45</f>
        <v>1.30132</v>
      </c>
      <c r="P43" s="402">
        <f>F4A!P44+F4B!P45</f>
        <v>1.488815</v>
      </c>
      <c r="Q43" s="864">
        <f t="shared" si="5"/>
        <v>6.4085949999999992</v>
      </c>
    </row>
    <row r="44" spans="3:17" x14ac:dyDescent="0.25">
      <c r="C44" s="953" t="s">
        <v>188</v>
      </c>
      <c r="D44" s="954"/>
      <c r="E44" s="864">
        <f t="shared" ref="E44:P44" si="7">SUM(E33:E43)</f>
        <v>700.85174700000016</v>
      </c>
      <c r="F44" s="864">
        <f t="shared" si="7"/>
        <v>733.60917299999994</v>
      </c>
      <c r="G44" s="864">
        <f t="shared" si="7"/>
        <v>706.92632450000008</v>
      </c>
      <c r="H44" s="864">
        <f t="shared" si="7"/>
        <v>723.47890429999984</v>
      </c>
      <c r="I44" s="864">
        <f t="shared" si="7"/>
        <v>714.95274499999994</v>
      </c>
      <c r="J44" s="864">
        <f t="shared" si="7"/>
        <v>682.24379187039983</v>
      </c>
      <c r="K44" s="864">
        <f t="shared" si="7"/>
        <v>718.95947518925993</v>
      </c>
      <c r="L44" s="864">
        <f t="shared" si="7"/>
        <v>668.82322122564017</v>
      </c>
      <c r="M44" s="864">
        <f t="shared" si="7"/>
        <v>704.21907290000013</v>
      </c>
      <c r="N44" s="864">
        <f t="shared" si="7"/>
        <v>682.31759370000009</v>
      </c>
      <c r="O44" s="864">
        <f t="shared" si="7"/>
        <v>651.78579169000011</v>
      </c>
      <c r="P44" s="864">
        <f t="shared" si="7"/>
        <v>740.99759000000006</v>
      </c>
      <c r="Q44" s="864">
        <f>SUM(E44:P44)</f>
        <v>8429.1654303753003</v>
      </c>
    </row>
    <row r="45" spans="3:17" x14ac:dyDescent="0.25">
      <c r="C45" s="953" t="s">
        <v>196</v>
      </c>
      <c r="D45" s="954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864"/>
    </row>
    <row r="46" spans="3:17" x14ac:dyDescent="0.25">
      <c r="C46" s="403" t="s">
        <v>168</v>
      </c>
      <c r="D46" s="403" t="s">
        <v>169</v>
      </c>
      <c r="E46" s="402">
        <f>F4A!E47+F4B!E48</f>
        <v>361.075199</v>
      </c>
      <c r="F46" s="402">
        <f>F4A!F47+F4B!F48</f>
        <v>385.24285599999996</v>
      </c>
      <c r="G46" s="402">
        <f>F4A!G47+F4B!G48</f>
        <v>375.65480400000001</v>
      </c>
      <c r="H46" s="402">
        <f>F4A!H47+F4B!H48</f>
        <v>377.27701300000001</v>
      </c>
      <c r="I46" s="402">
        <f>F4A!I47+F4B!I48</f>
        <v>394.62750299999999</v>
      </c>
      <c r="J46" s="402">
        <f>F4A!J47+F4B!J48</f>
        <v>359.08403640218404</v>
      </c>
      <c r="K46" s="402">
        <f>F4A!K47+F4B!K48</f>
        <v>386.85776399999997</v>
      </c>
      <c r="L46" s="402">
        <f>F4A!L47+F4B!L48</f>
        <v>352.08011600279701</v>
      </c>
      <c r="M46" s="402">
        <f>F4A!M47+F4B!M48</f>
        <v>376.195426</v>
      </c>
      <c r="N46" s="402">
        <f>F4A!N47+F4B!N48</f>
        <v>397.495239001382</v>
      </c>
      <c r="O46" s="402">
        <f>F4A!O47+F4B!O48</f>
        <v>372.03144399999996</v>
      </c>
      <c r="P46" s="402">
        <f>F4A!P47+F4B!P48</f>
        <v>414.075919</v>
      </c>
      <c r="Q46" s="864">
        <f t="shared" ref="Q46:Q58" si="8">SUM(E46:P46)</f>
        <v>4551.6973194063621</v>
      </c>
    </row>
    <row r="47" spans="3:17" x14ac:dyDescent="0.25">
      <c r="C47" s="403" t="s">
        <v>170</v>
      </c>
      <c r="D47" s="403" t="s">
        <v>171</v>
      </c>
      <c r="E47" s="402">
        <f>F4A!E48+F4B!E49</f>
        <v>12.43529</v>
      </c>
      <c r="F47" s="402">
        <f>F4A!F48+F4B!F49</f>
        <v>13.275219999999999</v>
      </c>
      <c r="G47" s="402">
        <f>F4A!G48+F4B!G49</f>
        <v>15.549480000000001</v>
      </c>
      <c r="H47" s="402">
        <f>F4A!H48+F4B!H49</f>
        <v>14.06842</v>
      </c>
      <c r="I47" s="402">
        <f>F4A!I48+F4B!I49</f>
        <v>13.1455</v>
      </c>
      <c r="J47" s="402">
        <f>F4A!J48+F4B!J49</f>
        <v>5.1959999999999997</v>
      </c>
      <c r="K47" s="402">
        <f>F4A!K48+F4B!K49</f>
        <v>9.2999999999999999E-2</v>
      </c>
      <c r="L47" s="402">
        <f>F4A!L48+F4B!L49</f>
        <v>3.117</v>
      </c>
      <c r="M47" s="402">
        <f>F4A!M48+F4B!M49</f>
        <v>4.5705</v>
      </c>
      <c r="N47" s="402">
        <f>F4A!N48+F4B!N49</f>
        <v>5.1974999999999998</v>
      </c>
      <c r="O47" s="402">
        <f>F4A!O48+F4B!O49</f>
        <v>4.6965000000000003</v>
      </c>
      <c r="P47" s="402">
        <f>F4A!P48+F4B!P49</f>
        <v>0.14699999999999999</v>
      </c>
      <c r="Q47" s="864">
        <f t="shared" si="8"/>
        <v>91.491410000000016</v>
      </c>
    </row>
    <row r="48" spans="3:17" x14ac:dyDescent="0.25">
      <c r="C48" s="403" t="s">
        <v>216</v>
      </c>
      <c r="D48" s="403" t="s">
        <v>173</v>
      </c>
      <c r="E48" s="402">
        <f>F4A!E49+F4B!E50</f>
        <v>17.338549999999998</v>
      </c>
      <c r="F48" s="402">
        <f>F4A!F49+F4B!F50</f>
        <v>19.403020000000001</v>
      </c>
      <c r="G48" s="402">
        <f>F4A!G49+F4B!G50</f>
        <v>18.630465000000001</v>
      </c>
      <c r="H48" s="402">
        <f>F4A!H49+F4B!H50</f>
        <v>18.512789999999999</v>
      </c>
      <c r="I48" s="402">
        <f>F4A!I49+F4B!I50</f>
        <v>18.616925000000002</v>
      </c>
      <c r="J48" s="402">
        <f>F4A!J49+F4B!J50</f>
        <v>17.962540000000001</v>
      </c>
      <c r="K48" s="402">
        <f>F4A!K49+F4B!K50</f>
        <v>18.630665</v>
      </c>
      <c r="L48" s="402">
        <f>F4A!L49+F4B!L50</f>
        <v>15.583030000000001</v>
      </c>
      <c r="M48" s="402">
        <f>F4A!M49+F4B!M50</f>
        <v>15.637985</v>
      </c>
      <c r="N48" s="402">
        <f>F4A!N49+F4B!N50</f>
        <v>16.447915000000002</v>
      </c>
      <c r="O48" s="402">
        <f>F4A!O49+F4B!O50</f>
        <v>17.034275000000001</v>
      </c>
      <c r="P48" s="402">
        <f>F4A!P49+F4B!P50</f>
        <v>22.213754999999999</v>
      </c>
      <c r="Q48" s="864">
        <f t="shared" si="8"/>
        <v>216.01191499999999</v>
      </c>
    </row>
    <row r="49" spans="3:17" x14ac:dyDescent="0.25">
      <c r="C49" s="403" t="s">
        <v>174</v>
      </c>
      <c r="D49" s="403" t="s">
        <v>175</v>
      </c>
      <c r="E49" s="402">
        <f>F4A!E50+F4B!E51</f>
        <v>0</v>
      </c>
      <c r="F49" s="402">
        <f>F4A!F50+F4B!F51</f>
        <v>0</v>
      </c>
      <c r="G49" s="402">
        <f>F4A!G50+F4B!G51</f>
        <v>0</v>
      </c>
      <c r="H49" s="402">
        <f>F4A!H50+F4B!H51</f>
        <v>0</v>
      </c>
      <c r="I49" s="402">
        <f>F4A!I50+F4B!I51</f>
        <v>0</v>
      </c>
      <c r="J49" s="402">
        <f>F4A!J50+F4B!J51</f>
        <v>0</v>
      </c>
      <c r="K49" s="402">
        <f>F4A!K50+F4B!K51</f>
        <v>0</v>
      </c>
      <c r="L49" s="402">
        <f>F4A!L50+F4B!L51</f>
        <v>0</v>
      </c>
      <c r="M49" s="402">
        <f>F4A!M50+F4B!M51</f>
        <v>0</v>
      </c>
      <c r="N49" s="402">
        <f>F4A!N50+F4B!N51</f>
        <v>0</v>
      </c>
      <c r="O49" s="402">
        <f>F4A!O50+F4B!O51</f>
        <v>0</v>
      </c>
      <c r="P49" s="402">
        <f>F4A!P50+F4B!P51</f>
        <v>0</v>
      </c>
      <c r="Q49" s="864">
        <f t="shared" si="8"/>
        <v>0</v>
      </c>
    </row>
    <row r="50" spans="3:17" x14ac:dyDescent="0.25">
      <c r="C50" s="403" t="s">
        <v>176</v>
      </c>
      <c r="D50" s="403" t="s">
        <v>177</v>
      </c>
      <c r="E50" s="402">
        <f>F4A!E51+F4B!E52</f>
        <v>9.2233300000000007</v>
      </c>
      <c r="F50" s="402">
        <f>F4A!F51+F4B!F52</f>
        <v>10.89228</v>
      </c>
      <c r="G50" s="402">
        <f>F4A!G51+F4B!G52</f>
        <v>10.086409999999999</v>
      </c>
      <c r="H50" s="402">
        <f>F4A!H51+F4B!H52</f>
        <v>9.5907</v>
      </c>
      <c r="I50" s="402">
        <f>F4A!I51+F4B!I52</f>
        <v>9.6386099999999999</v>
      </c>
      <c r="J50" s="402">
        <f>F4A!J51+F4B!J52</f>
        <v>8.8580000000000005</v>
      </c>
      <c r="K50" s="402">
        <f>F4A!K51+F4B!K52</f>
        <v>9.5094469999999998</v>
      </c>
      <c r="L50" s="402">
        <f>F4A!L51+F4B!L52</f>
        <v>7.7433519999999998</v>
      </c>
      <c r="M50" s="402">
        <f>F4A!M51+F4B!M52</f>
        <v>8.2842739999999999</v>
      </c>
      <c r="N50" s="402">
        <f>F4A!N51+F4B!N52</f>
        <v>7.5725699999999998</v>
      </c>
      <c r="O50" s="402">
        <f>F4A!O51+F4B!O52</f>
        <v>8.267437000000001</v>
      </c>
      <c r="P50" s="402">
        <f>F4A!P51+F4B!P52</f>
        <v>9.8575070000000018</v>
      </c>
      <c r="Q50" s="864">
        <f t="shared" si="8"/>
        <v>109.52391699999998</v>
      </c>
    </row>
    <row r="51" spans="3:17" x14ac:dyDescent="0.25">
      <c r="C51" s="403" t="s">
        <v>178</v>
      </c>
      <c r="D51" s="403" t="s">
        <v>217</v>
      </c>
      <c r="E51" s="402">
        <f>F4A!E52+F4B!E53</f>
        <v>38.916746769999996</v>
      </c>
      <c r="F51" s="402">
        <f>F4A!F52+F4B!F53</f>
        <v>24.20134011</v>
      </c>
      <c r="G51" s="402">
        <f>F4A!G52+F4B!G53</f>
        <v>52.99682293</v>
      </c>
      <c r="H51" s="402">
        <f>F4A!H52+F4B!H53</f>
        <v>118.56327228999999</v>
      </c>
      <c r="I51" s="402">
        <f>F4A!I52+F4B!I53</f>
        <v>419.86832154000001</v>
      </c>
      <c r="J51" s="402">
        <f>F4A!J52+F4B!J53</f>
        <v>278.27111647000004</v>
      </c>
      <c r="K51" s="402">
        <f>F4A!K52+F4B!K53</f>
        <v>166.17752897999998</v>
      </c>
      <c r="L51" s="402">
        <f>F4A!L52+F4B!L53</f>
        <v>202.37586160999999</v>
      </c>
      <c r="M51" s="402">
        <f>F4A!M52+F4B!M53</f>
        <v>184.76143912000001</v>
      </c>
      <c r="N51" s="402">
        <f>F4A!N52+F4B!N53</f>
        <v>221.69134485000001</v>
      </c>
      <c r="O51" s="402">
        <f>F4A!O52+F4B!O53</f>
        <v>195.84438571000001</v>
      </c>
      <c r="P51" s="402">
        <f>F4A!P52+F4B!P53</f>
        <v>213.47331818999999</v>
      </c>
      <c r="Q51" s="864">
        <f t="shared" si="8"/>
        <v>2117.1414985699998</v>
      </c>
    </row>
    <row r="52" spans="3:17" x14ac:dyDescent="0.25">
      <c r="C52" s="403" t="s">
        <v>180</v>
      </c>
      <c r="D52" s="403" t="s">
        <v>197</v>
      </c>
      <c r="E52" s="402">
        <f>F4A!E53+F4B!E54</f>
        <v>24.526</v>
      </c>
      <c r="F52" s="402">
        <f>F4A!F53+F4B!F54</f>
        <v>25.21</v>
      </c>
      <c r="G52" s="402">
        <f>F4A!G53+F4B!G54</f>
        <v>24.085999999999999</v>
      </c>
      <c r="H52" s="402">
        <f>F4A!H53+F4B!H54</f>
        <v>24.893999999999998</v>
      </c>
      <c r="I52" s="402">
        <f>F4A!I53+F4B!I54</f>
        <v>23.95</v>
      </c>
      <c r="J52" s="402">
        <f>F4A!J53+F4B!J54</f>
        <v>20.492000000000001</v>
      </c>
      <c r="K52" s="402">
        <f>F4A!K53+F4B!K54</f>
        <v>24.568000000000001</v>
      </c>
      <c r="L52" s="402">
        <f>F4A!L53+F4B!L54</f>
        <v>23.495999999999999</v>
      </c>
      <c r="M52" s="402">
        <f>F4A!M53+F4B!M54</f>
        <v>22.86</v>
      </c>
      <c r="N52" s="402">
        <f>F4A!N53+F4B!N54</f>
        <v>23.738</v>
      </c>
      <c r="O52" s="402">
        <f>F4A!O53+F4B!O54</f>
        <v>22.016359999999999</v>
      </c>
      <c r="P52" s="402">
        <f>F4A!P53+F4B!P54</f>
        <v>25.371639999999999</v>
      </c>
      <c r="Q52" s="864">
        <f t="shared" si="8"/>
        <v>285.20800000000008</v>
      </c>
    </row>
    <row r="53" spans="3:17" x14ac:dyDescent="0.25">
      <c r="C53" s="403" t="s">
        <v>218</v>
      </c>
      <c r="D53" s="403" t="s">
        <v>206</v>
      </c>
      <c r="E53" s="402">
        <f>F4A!E54+F4B!E55</f>
        <v>43.904240000000001</v>
      </c>
      <c r="F53" s="402">
        <f>F4A!F54+F4B!F55</f>
        <v>46.547800000000002</v>
      </c>
      <c r="G53" s="402">
        <f>F4A!G54+F4B!G55</f>
        <v>44.128554999999999</v>
      </c>
      <c r="H53" s="402">
        <f>F4A!H54+F4B!H55</f>
        <v>43.677034999999997</v>
      </c>
      <c r="I53" s="402">
        <f>F4A!I54+F4B!I55</f>
        <v>44.32808</v>
      </c>
      <c r="J53" s="402">
        <f>F4A!J54+F4B!J55</f>
        <v>43.01238</v>
      </c>
      <c r="K53" s="402">
        <f>F4A!K54+F4B!K55</f>
        <v>46.582965000000002</v>
      </c>
      <c r="L53" s="402">
        <f>F4A!L54+F4B!L55</f>
        <v>43.43139</v>
      </c>
      <c r="M53" s="402">
        <f>F4A!M54+F4B!M55</f>
        <v>47.047600000000003</v>
      </c>
      <c r="N53" s="402">
        <f>F4A!N54+F4B!N55</f>
        <v>47.999085000000001</v>
      </c>
      <c r="O53" s="402">
        <f>F4A!O54+F4B!O55</f>
        <v>43.995755000000003</v>
      </c>
      <c r="P53" s="402">
        <f>F4A!P54+F4B!P55</f>
        <v>49.815919999999998</v>
      </c>
      <c r="Q53" s="864">
        <f t="shared" si="8"/>
        <v>544.47080500000004</v>
      </c>
    </row>
    <row r="54" spans="3:17" x14ac:dyDescent="0.25">
      <c r="C54" s="403" t="s">
        <v>236</v>
      </c>
      <c r="D54" s="403" t="s">
        <v>220</v>
      </c>
      <c r="E54" s="402">
        <f>F4A!E55+F4B!E56</f>
        <v>10.77121</v>
      </c>
      <c r="F54" s="402">
        <f>F4A!F55+F4B!F56</f>
        <v>11.38965</v>
      </c>
      <c r="G54" s="402">
        <f>F4A!G55+F4B!G56</f>
        <v>11.8988</v>
      </c>
      <c r="H54" s="402">
        <f>F4A!H55+F4B!H56</f>
        <v>10.45063</v>
      </c>
      <c r="I54" s="402">
        <f>F4A!I55+F4B!I56</f>
        <v>10.38475</v>
      </c>
      <c r="J54" s="402">
        <f>F4A!J55+F4B!J56</f>
        <v>9.5620999999999992</v>
      </c>
      <c r="K54" s="402">
        <f>F4A!K55+F4B!K56</f>
        <v>10.07292</v>
      </c>
      <c r="L54" s="402">
        <f>F4A!L55+F4B!L56</f>
        <v>9.1783400000000004</v>
      </c>
      <c r="M54" s="402">
        <f>F4A!M55+F4B!M56</f>
        <v>9.5223700000000004</v>
      </c>
      <c r="N54" s="402">
        <f>F4A!N55+F4B!N56</f>
        <v>8.9736600000000006</v>
      </c>
      <c r="O54" s="402">
        <f>F4A!O55+F4B!O56</f>
        <v>8.9060400000000008</v>
      </c>
      <c r="P54" s="402">
        <f>F4A!P55+F4B!P56</f>
        <v>10.07882</v>
      </c>
      <c r="Q54" s="864">
        <f t="shared" si="8"/>
        <v>121.18929</v>
      </c>
    </row>
    <row r="55" spans="3:17" x14ac:dyDescent="0.25">
      <c r="C55" s="403" t="s">
        <v>182</v>
      </c>
      <c r="D55" s="403" t="s">
        <v>183</v>
      </c>
      <c r="E55" s="402">
        <f>F4A!E56+F4B!E57</f>
        <v>0</v>
      </c>
      <c r="F55" s="402">
        <f>F4A!F56+F4B!F57</f>
        <v>0</v>
      </c>
      <c r="G55" s="402">
        <f>F4A!G56+F4B!G57</f>
        <v>0</v>
      </c>
      <c r="H55" s="402">
        <f>F4A!H56+F4B!H57</f>
        <v>0</v>
      </c>
      <c r="I55" s="402">
        <f>F4A!I56+F4B!I57</f>
        <v>0</v>
      </c>
      <c r="J55" s="402">
        <f>F4A!J56+F4B!J57</f>
        <v>0</v>
      </c>
      <c r="K55" s="402">
        <f>F4A!K56+F4B!K57</f>
        <v>0</v>
      </c>
      <c r="L55" s="402">
        <f>F4A!L56+F4B!L57</f>
        <v>0</v>
      </c>
      <c r="M55" s="402">
        <f>F4A!M56+F4B!M57</f>
        <v>0</v>
      </c>
      <c r="N55" s="402">
        <f>F4A!N56+F4B!N57</f>
        <v>0</v>
      </c>
      <c r="O55" s="402">
        <f>F4A!O56+F4B!O57</f>
        <v>0</v>
      </c>
      <c r="P55" s="402">
        <f>F4A!P56+F4B!P57</f>
        <v>0</v>
      </c>
      <c r="Q55" s="864">
        <f t="shared" si="8"/>
        <v>0</v>
      </c>
    </row>
    <row r="56" spans="3:17" x14ac:dyDescent="0.25">
      <c r="C56" s="403" t="s">
        <v>184</v>
      </c>
      <c r="D56" s="403" t="s">
        <v>163</v>
      </c>
      <c r="E56" s="402">
        <f>F4A!E57+F4B!E58</f>
        <v>0</v>
      </c>
      <c r="F56" s="402">
        <f>F4A!F57+F4B!F58</f>
        <v>0</v>
      </c>
      <c r="G56" s="402">
        <f>F4A!G57+F4B!G58</f>
        <v>0</v>
      </c>
      <c r="H56" s="402">
        <f>F4A!H57+F4B!H58</f>
        <v>0</v>
      </c>
      <c r="I56" s="402">
        <f>F4A!I57+F4B!I58</f>
        <v>0</v>
      </c>
      <c r="J56" s="402">
        <f>F4A!J57+F4B!J58</f>
        <v>0</v>
      </c>
      <c r="K56" s="402">
        <f>F4A!K57+F4B!K58</f>
        <v>0</v>
      </c>
      <c r="L56" s="402">
        <f>F4A!L57+F4B!L58</f>
        <v>0</v>
      </c>
      <c r="M56" s="402">
        <f>F4A!M57+F4B!M58</f>
        <v>0</v>
      </c>
      <c r="N56" s="402">
        <f>F4A!N57+F4B!N58</f>
        <v>0</v>
      </c>
      <c r="O56" s="402">
        <f>F4A!O57+F4B!O58</f>
        <v>0</v>
      </c>
      <c r="P56" s="402">
        <f>F4A!P57+F4B!P58</f>
        <v>0</v>
      </c>
      <c r="Q56" s="864">
        <f t="shared" si="8"/>
        <v>0</v>
      </c>
    </row>
    <row r="57" spans="3:17" x14ac:dyDescent="0.25">
      <c r="C57" s="403" t="s">
        <v>185</v>
      </c>
      <c r="D57" s="403" t="s">
        <v>186</v>
      </c>
      <c r="E57" s="402">
        <f>F4A!E58+F4B!E59</f>
        <v>0</v>
      </c>
      <c r="F57" s="402">
        <f>F4A!F58+F4B!F59</f>
        <v>0</v>
      </c>
      <c r="G57" s="402">
        <f>F4A!G58+F4B!G59</f>
        <v>0</v>
      </c>
      <c r="H57" s="402">
        <f>F4A!H58+F4B!H59</f>
        <v>0</v>
      </c>
      <c r="I57" s="402">
        <f>F4A!I58+F4B!I59</f>
        <v>0</v>
      </c>
      <c r="J57" s="402">
        <f>F4A!J58+F4B!J59</f>
        <v>0</v>
      </c>
      <c r="K57" s="402">
        <f>F4A!K58+F4B!K59</f>
        <v>0</v>
      </c>
      <c r="L57" s="402">
        <f>F4A!L58+F4B!L59</f>
        <v>0</v>
      </c>
      <c r="M57" s="402">
        <f>F4A!M58+F4B!M59</f>
        <v>0</v>
      </c>
      <c r="N57" s="402">
        <f>F4A!N58+F4B!N59</f>
        <v>0</v>
      </c>
      <c r="O57" s="402">
        <f>F4A!O58+F4B!O59</f>
        <v>0</v>
      </c>
      <c r="P57" s="402">
        <f>F4A!P58+F4B!P59</f>
        <v>0</v>
      </c>
      <c r="Q57" s="864">
        <f t="shared" si="8"/>
        <v>0</v>
      </c>
    </row>
    <row r="58" spans="3:17" x14ac:dyDescent="0.25">
      <c r="C58" s="403" t="s">
        <v>187</v>
      </c>
      <c r="D58" s="403" t="s">
        <v>165</v>
      </c>
      <c r="E58" s="402">
        <f>F4A!E59+F4B!E60</f>
        <v>0</v>
      </c>
      <c r="F58" s="402">
        <f>F4A!F59+F4B!F60</f>
        <v>0</v>
      </c>
      <c r="G58" s="402">
        <f>F4A!G59+F4B!G60</f>
        <v>0</v>
      </c>
      <c r="H58" s="402">
        <f>F4A!H59+F4B!H60</f>
        <v>0</v>
      </c>
      <c r="I58" s="402">
        <f>F4A!I59+F4B!I60</f>
        <v>0</v>
      </c>
      <c r="J58" s="402">
        <f>F4A!J59+F4B!J60</f>
        <v>0</v>
      </c>
      <c r="K58" s="402">
        <f>F4A!K59+F4B!K60</f>
        <v>0</v>
      </c>
      <c r="L58" s="402">
        <f>F4A!L59+F4B!L60</f>
        <v>0</v>
      </c>
      <c r="M58" s="402">
        <f>F4A!M59+F4B!M60</f>
        <v>0</v>
      </c>
      <c r="N58" s="402">
        <f>F4A!N59+F4B!N60</f>
        <v>0</v>
      </c>
      <c r="O58" s="402">
        <f>F4A!O59+F4B!O60</f>
        <v>0</v>
      </c>
      <c r="P58" s="402">
        <f>F4A!P59+F4B!P60</f>
        <v>0</v>
      </c>
      <c r="Q58" s="864">
        <f t="shared" si="8"/>
        <v>0</v>
      </c>
    </row>
    <row r="59" spans="3:17" x14ac:dyDescent="0.25">
      <c r="C59" s="953" t="s">
        <v>188</v>
      </c>
      <c r="D59" s="954"/>
      <c r="E59" s="864">
        <f t="shared" ref="E59:P59" si="9">SUM(E46:E58)</f>
        <v>518.19056577000003</v>
      </c>
      <c r="F59" s="864">
        <f t="shared" si="9"/>
        <v>536.16216610999993</v>
      </c>
      <c r="G59" s="864">
        <f t="shared" si="9"/>
        <v>553.03133693000007</v>
      </c>
      <c r="H59" s="864">
        <f t="shared" si="9"/>
        <v>617.03386029000012</v>
      </c>
      <c r="I59" s="864">
        <f t="shared" si="9"/>
        <v>934.55968954000014</v>
      </c>
      <c r="J59" s="864">
        <f t="shared" si="9"/>
        <v>742.43817287218405</v>
      </c>
      <c r="K59" s="864">
        <f t="shared" si="9"/>
        <v>662.49228998000001</v>
      </c>
      <c r="L59" s="864">
        <f t="shared" si="9"/>
        <v>657.00508961279706</v>
      </c>
      <c r="M59" s="864">
        <f t="shared" si="9"/>
        <v>668.87959411999998</v>
      </c>
      <c r="N59" s="864">
        <f t="shared" si="9"/>
        <v>729.1153138513821</v>
      </c>
      <c r="O59" s="864">
        <f t="shared" si="9"/>
        <v>672.79219670999987</v>
      </c>
      <c r="P59" s="864">
        <f t="shared" si="9"/>
        <v>745.03387918999988</v>
      </c>
      <c r="Q59" s="864">
        <f>SUM(E59:P59)</f>
        <v>8036.7341549763623</v>
      </c>
    </row>
    <row r="60" spans="3:17" x14ac:dyDescent="0.25">
      <c r="C60" s="953" t="s">
        <v>200</v>
      </c>
      <c r="D60" s="954"/>
      <c r="E60" s="864">
        <f t="shared" ref="E60:P60" si="10">E59+E44+E31</f>
        <v>1855.9877624800001</v>
      </c>
      <c r="F60" s="864">
        <f t="shared" si="10"/>
        <v>1913.6550955399998</v>
      </c>
      <c r="G60" s="864">
        <f t="shared" si="10"/>
        <v>1868.5488272000002</v>
      </c>
      <c r="H60" s="864">
        <f t="shared" si="10"/>
        <v>1940.2099475499999</v>
      </c>
      <c r="I60" s="864">
        <f t="shared" si="10"/>
        <v>2263.6968883899999</v>
      </c>
      <c r="J60" s="864">
        <f t="shared" si="10"/>
        <v>1998.6727135625838</v>
      </c>
      <c r="K60" s="864">
        <f t="shared" si="10"/>
        <v>1987.0419949492602</v>
      </c>
      <c r="L60" s="864">
        <f t="shared" si="10"/>
        <v>1922.6855984644371</v>
      </c>
      <c r="M60" s="864">
        <f t="shared" si="10"/>
        <v>1992.5900080499998</v>
      </c>
      <c r="N60" s="864">
        <f t="shared" si="10"/>
        <v>2003.3406921063824</v>
      </c>
      <c r="O60" s="864">
        <f t="shared" si="10"/>
        <v>1896.5177573199999</v>
      </c>
      <c r="P60" s="864">
        <f t="shared" si="10"/>
        <v>2143.6417102299997</v>
      </c>
      <c r="Q60" s="864">
        <f>SUM(E60:P60)</f>
        <v>23786.588995842667</v>
      </c>
    </row>
    <row r="61" spans="3:17" x14ac:dyDescent="0.25">
      <c r="C61" s="953" t="s">
        <v>201</v>
      </c>
      <c r="D61" s="954"/>
      <c r="E61" s="864">
        <f t="shared" ref="E61:P61" si="11">E60+E18</f>
        <v>4773.1685765726197</v>
      </c>
      <c r="F61" s="864">
        <f t="shared" si="11"/>
        <v>4223.3036689193632</v>
      </c>
      <c r="G61" s="864">
        <f t="shared" si="11"/>
        <v>3979.8837129475892</v>
      </c>
      <c r="H61" s="864">
        <f t="shared" si="11"/>
        <v>4471.3044432461593</v>
      </c>
      <c r="I61" s="864">
        <f t="shared" si="11"/>
        <v>5106.7175996546666</v>
      </c>
      <c r="J61" s="864">
        <f t="shared" si="11"/>
        <v>4476.464917166013</v>
      </c>
      <c r="K61" s="864">
        <f t="shared" si="11"/>
        <v>4560.4809434049475</v>
      </c>
      <c r="L61" s="864">
        <f t="shared" si="11"/>
        <v>4037.1120857286191</v>
      </c>
      <c r="M61" s="864">
        <f t="shared" si="11"/>
        <v>4586.2932401713642</v>
      </c>
      <c r="N61" s="864">
        <f t="shared" si="11"/>
        <v>4923.2872402375915</v>
      </c>
      <c r="O61" s="864">
        <f t="shared" si="11"/>
        <v>5103.1636592196155</v>
      </c>
      <c r="P61" s="864">
        <f t="shared" si="11"/>
        <v>5942.1890257559498</v>
      </c>
      <c r="Q61" s="864">
        <f>SUM(E61:P61)</f>
        <v>56183.369113024499</v>
      </c>
    </row>
    <row r="63" spans="3:17" ht="19.5" customHeight="1" x14ac:dyDescent="0.25">
      <c r="C63" s="724"/>
      <c r="Q63" s="723" t="s">
        <v>213</v>
      </c>
    </row>
    <row r="64" spans="3:17" x14ac:dyDescent="0.25">
      <c r="C64" s="961" t="s">
        <v>136</v>
      </c>
      <c r="D64" s="961"/>
      <c r="E64" s="962" t="s">
        <v>1170</v>
      </c>
      <c r="F64" s="962"/>
      <c r="G64" s="962"/>
      <c r="H64" s="962"/>
      <c r="I64" s="962"/>
      <c r="J64" s="962"/>
      <c r="K64" s="962"/>
      <c r="L64" s="962"/>
      <c r="M64" s="962"/>
      <c r="N64" s="962"/>
      <c r="O64" s="962"/>
      <c r="P64" s="962"/>
      <c r="Q64" s="962"/>
    </row>
    <row r="65" spans="3:17" x14ac:dyDescent="0.25">
      <c r="C65" s="961"/>
      <c r="D65" s="961"/>
      <c r="E65" s="863" t="s">
        <v>223</v>
      </c>
      <c r="F65" s="863" t="s">
        <v>224</v>
      </c>
      <c r="G65" s="863" t="s">
        <v>225</v>
      </c>
      <c r="H65" s="863" t="s">
        <v>226</v>
      </c>
      <c r="I65" s="863" t="s">
        <v>227</v>
      </c>
      <c r="J65" s="863" t="s">
        <v>228</v>
      </c>
      <c r="K65" s="863" t="s">
        <v>229</v>
      </c>
      <c r="L65" s="863" t="s">
        <v>230</v>
      </c>
      <c r="M65" s="863" t="s">
        <v>231</v>
      </c>
      <c r="N65" s="863" t="s">
        <v>232</v>
      </c>
      <c r="O65" s="863" t="s">
        <v>233</v>
      </c>
      <c r="P65" s="863" t="s">
        <v>234</v>
      </c>
      <c r="Q65" s="863" t="s">
        <v>90</v>
      </c>
    </row>
    <row r="66" spans="3:17" x14ac:dyDescent="0.25">
      <c r="C66" s="953" t="s">
        <v>147</v>
      </c>
      <c r="D66" s="954"/>
      <c r="E66" s="402"/>
      <c r="F66" s="402"/>
      <c r="G66" s="402"/>
      <c r="H66" s="402"/>
      <c r="I66" s="402"/>
      <c r="J66" s="402"/>
      <c r="K66" s="402"/>
      <c r="L66" s="402"/>
      <c r="M66" s="402"/>
      <c r="N66" s="402"/>
      <c r="O66" s="402"/>
      <c r="P66" s="402"/>
      <c r="Q66" s="864"/>
    </row>
    <row r="67" spans="3:17" x14ac:dyDescent="0.25">
      <c r="C67" s="403" t="s">
        <v>148</v>
      </c>
      <c r="D67" s="403" t="s">
        <v>149</v>
      </c>
      <c r="E67" s="402">
        <f>F4A!E68+F4B!E69</f>
        <v>1209.4642950000002</v>
      </c>
      <c r="F67" s="402">
        <f>F4A!F68+F4B!F69</f>
        <v>1158.566026</v>
      </c>
      <c r="G67" s="402">
        <f>F4A!G68+F4B!G69</f>
        <v>1046.11222</v>
      </c>
      <c r="H67" s="402">
        <f>F4A!H68+F4B!H69</f>
        <v>1009.252592</v>
      </c>
      <c r="I67" s="402">
        <f>F4A!I68+F4B!I69</f>
        <v>961.0795619999999</v>
      </c>
      <c r="J67" s="402">
        <f>F4A!J68+F4B!J69</f>
        <v>972.62086900000008</v>
      </c>
      <c r="K67" s="402">
        <f>F4A!K68+F4B!K69</f>
        <v>1032.5793203543412</v>
      </c>
      <c r="L67" s="402">
        <f>F4A!L68+F4B!L69</f>
        <v>872.68803907609504</v>
      </c>
      <c r="M67" s="402">
        <f>F4A!M68+F4B!M69</f>
        <v>872.98879033026833</v>
      </c>
      <c r="N67" s="402">
        <f>F4A!N68+F4B!N69</f>
        <v>844.72421619567444</v>
      </c>
      <c r="O67" s="402">
        <f>F4A!O68+F4B!O69</f>
        <v>920.8880621459848</v>
      </c>
      <c r="P67" s="402">
        <f>F4A!P68+F4B!P69</f>
        <v>1176.8718094667174</v>
      </c>
      <c r="Q67" s="864">
        <f t="shared" ref="Q67:Q89" si="12">SUM(E67:P67)</f>
        <v>12077.835801569079</v>
      </c>
    </row>
    <row r="68" spans="3:17" x14ac:dyDescent="0.25">
      <c r="C68" s="403" t="s">
        <v>150</v>
      </c>
      <c r="D68" s="403" t="s">
        <v>151</v>
      </c>
      <c r="E68" s="402">
        <f>F4A!E69+F4B!E70</f>
        <v>371.88221199999998</v>
      </c>
      <c r="F68" s="402">
        <f>F4A!F69+F4B!F70</f>
        <v>362.22131400000001</v>
      </c>
      <c r="G68" s="402">
        <f>F4A!G69+F4B!G70</f>
        <v>336.98817099999997</v>
      </c>
      <c r="H68" s="402">
        <f>F4A!H69+F4B!H70</f>
        <v>338.366849</v>
      </c>
      <c r="I68" s="402">
        <f>F4A!I69+F4B!I70</f>
        <v>317.51852500000001</v>
      </c>
      <c r="J68" s="402">
        <f>F4A!J69+F4B!J70</f>
        <v>325.20777399999997</v>
      </c>
      <c r="K68" s="402">
        <f>F4A!K69+F4B!K70</f>
        <v>357.40012852910331</v>
      </c>
      <c r="L68" s="402">
        <f>F4A!L69+F4B!L70</f>
        <v>311.60852568366522</v>
      </c>
      <c r="M68" s="402">
        <f>F4A!M69+F4B!M70</f>
        <v>318.12598579489202</v>
      </c>
      <c r="N68" s="402">
        <f>F4A!N69+F4B!N70</f>
        <v>304.55141257001776</v>
      </c>
      <c r="O68" s="402">
        <f>F4A!O69+F4B!O70</f>
        <v>330.65595842619462</v>
      </c>
      <c r="P68" s="402">
        <f>F4A!P69+F4B!P70</f>
        <v>392.4203892515643</v>
      </c>
      <c r="Q68" s="864">
        <f t="shared" si="12"/>
        <v>4066.9472452554369</v>
      </c>
    </row>
    <row r="69" spans="3:17" x14ac:dyDescent="0.25">
      <c r="C69" s="403" t="s">
        <v>152</v>
      </c>
      <c r="D69" s="403" t="s">
        <v>153</v>
      </c>
      <c r="E69" s="402">
        <f>F4A!E70+F4B!E71</f>
        <v>84.524605000000236</v>
      </c>
      <c r="F69" s="402">
        <f>F4A!F70+F4B!F71</f>
        <v>83.65199400000013</v>
      </c>
      <c r="G69" s="402">
        <f>F4A!G70+F4B!G71</f>
        <v>80.418143000000114</v>
      </c>
      <c r="H69" s="402">
        <f>F4A!H70+F4B!H71</f>
        <v>83.705219000000071</v>
      </c>
      <c r="I69" s="402">
        <f>F4A!I70+F4B!I71</f>
        <v>79.319272000000012</v>
      </c>
      <c r="J69" s="402">
        <f>F4A!J70+F4B!J71</f>
        <v>78.972077000000041</v>
      </c>
      <c r="K69" s="402">
        <f>F4A!K70+F4B!K71</f>
        <v>80.0176874386827</v>
      </c>
      <c r="L69" s="402">
        <f>F4A!L70+F4B!L71</f>
        <v>86.1153335611355</v>
      </c>
      <c r="M69" s="402">
        <f>F4A!M70+F4B!M71</f>
        <v>92.982259594383365</v>
      </c>
      <c r="N69" s="402">
        <f>F4A!N70+F4B!N71</f>
        <v>86.619061804303598</v>
      </c>
      <c r="O69" s="402">
        <f>F4A!O70+F4B!O71</f>
        <v>81.228033252587608</v>
      </c>
      <c r="P69" s="402">
        <f>F4A!P70+F4B!P71</f>
        <v>88.00177613115936</v>
      </c>
      <c r="Q69" s="864">
        <f t="shared" si="12"/>
        <v>1005.5554617822526</v>
      </c>
    </row>
    <row r="70" spans="3:17" x14ac:dyDescent="0.25">
      <c r="C70" s="403" t="s">
        <v>154</v>
      </c>
      <c r="D70" s="403" t="s">
        <v>155</v>
      </c>
      <c r="E70" s="402">
        <f>F4A!E71+F4B!E72</f>
        <v>0.82732400000000039</v>
      </c>
      <c r="F70" s="402">
        <f>F4A!F71+F4B!F72</f>
        <v>0.83739500000000011</v>
      </c>
      <c r="G70" s="402">
        <f>F4A!G71+F4B!G72</f>
        <v>0.76072499999999965</v>
      </c>
      <c r="H70" s="402">
        <f>F4A!H71+F4B!H72</f>
        <v>0.76906599999999958</v>
      </c>
      <c r="I70" s="402">
        <f>F4A!I71+F4B!I72</f>
        <v>0.74283899999999992</v>
      </c>
      <c r="J70" s="402">
        <f>F4A!J71+F4B!J72</f>
        <v>0.79542999999999986</v>
      </c>
      <c r="K70" s="402">
        <f>F4A!K71+F4B!K72</f>
        <v>0.73772009999999966</v>
      </c>
      <c r="L70" s="402">
        <f>F4A!L71+F4B!L72</f>
        <v>0.71772809999999976</v>
      </c>
      <c r="M70" s="402">
        <f>F4A!M71+F4B!M72</f>
        <v>0.76217460000000015</v>
      </c>
      <c r="N70" s="402">
        <f>F4A!N71+F4B!N72</f>
        <v>0.73789758000000027</v>
      </c>
      <c r="O70" s="402">
        <f>F4A!O71+F4B!O72</f>
        <v>0.69586644000000064</v>
      </c>
      <c r="P70" s="402">
        <f>F4A!P71+F4B!P72</f>
        <v>0.77614248000000019</v>
      </c>
      <c r="Q70" s="864">
        <f t="shared" si="12"/>
        <v>9.1603083000000005</v>
      </c>
    </row>
    <row r="71" spans="3:17" x14ac:dyDescent="0.25">
      <c r="C71" s="403" t="s">
        <v>156</v>
      </c>
      <c r="D71" s="403" t="s">
        <v>157</v>
      </c>
      <c r="E71" s="402">
        <f>F4A!E72+F4B!E73</f>
        <v>1081.1017869957507</v>
      </c>
      <c r="F71" s="402">
        <f>F4A!F72+F4B!F73</f>
        <v>445.08365080474863</v>
      </c>
      <c r="G71" s="402">
        <f>F4A!G72+F4B!G73</f>
        <v>669.05227932403045</v>
      </c>
      <c r="H71" s="402">
        <f>F4A!H72+F4B!H73</f>
        <v>1217.9109659385426</v>
      </c>
      <c r="I71" s="402">
        <f>F4A!I72+F4B!I73</f>
        <v>1038.17784772034</v>
      </c>
      <c r="J71" s="402">
        <f>F4A!J72+F4B!J73</f>
        <v>1091.1136880000001</v>
      </c>
      <c r="K71" s="402">
        <f>F4A!K72+F4B!K73</f>
        <v>1076.2629832304881</v>
      </c>
      <c r="L71" s="402">
        <f>F4A!L72+F4B!L73</f>
        <v>821.03281032902373</v>
      </c>
      <c r="M71" s="402">
        <f>F4A!M72+F4B!M73</f>
        <v>1255.5009482545238</v>
      </c>
      <c r="N71" s="402">
        <f>F4A!N72+F4B!N73</f>
        <v>1602.9537360820336</v>
      </c>
      <c r="O71" s="402">
        <f>F4A!O72+F4B!O73</f>
        <v>1787.681342230281</v>
      </c>
      <c r="P71" s="402">
        <f>F4A!P72+F4B!P73</f>
        <v>2053.8996330539931</v>
      </c>
      <c r="Q71" s="864">
        <f t="shared" si="12"/>
        <v>14139.771671963757</v>
      </c>
    </row>
    <row r="72" spans="3:17" x14ac:dyDescent="0.25">
      <c r="C72" s="403" t="s">
        <v>158</v>
      </c>
      <c r="D72" s="403" t="s">
        <v>159</v>
      </c>
      <c r="E72" s="402">
        <f>F4A!E73+F4B!E74</f>
        <v>42.292826000000005</v>
      </c>
      <c r="F72" s="402">
        <f>F4A!F73+F4B!F74</f>
        <v>40.986393999999983</v>
      </c>
      <c r="G72" s="402">
        <f>F4A!G73+F4B!G74</f>
        <v>39.277697000000011</v>
      </c>
      <c r="H72" s="402">
        <f>F4A!H73+F4B!H74</f>
        <v>40.055540000000001</v>
      </c>
      <c r="I72" s="402">
        <f>F4A!I73+F4B!I74</f>
        <v>39.367199999999997</v>
      </c>
      <c r="J72" s="402">
        <f>F4A!J73+F4B!J74</f>
        <v>40.957262</v>
      </c>
      <c r="K72" s="402">
        <f>F4A!K73+F4B!K74</f>
        <v>43.097359999999988</v>
      </c>
      <c r="L72" s="402">
        <f>F4A!L73+F4B!L74</f>
        <v>41.617942999999983</v>
      </c>
      <c r="M72" s="402">
        <f>F4A!M73+F4B!M74</f>
        <v>42.316225000000003</v>
      </c>
      <c r="N72" s="402">
        <f>F4A!N73+F4B!N74</f>
        <v>42.463872000000002</v>
      </c>
      <c r="O72" s="402">
        <f>F4A!O73+F4B!O74</f>
        <v>40.081652999999989</v>
      </c>
      <c r="P72" s="402">
        <f>F4A!P73+F4B!P74</f>
        <v>43.115946000000001</v>
      </c>
      <c r="Q72" s="864">
        <f t="shared" si="12"/>
        <v>495.62991799999998</v>
      </c>
    </row>
    <row r="73" spans="3:17" x14ac:dyDescent="0.25">
      <c r="C73" s="403" t="s">
        <v>160</v>
      </c>
      <c r="D73" s="403" t="s">
        <v>161</v>
      </c>
      <c r="E73" s="402">
        <f>F4A!E74+F4B!E75</f>
        <v>9.060488999999988</v>
      </c>
      <c r="F73" s="402">
        <f>F4A!F74+F4B!F75</f>
        <v>6.9463489999999988</v>
      </c>
      <c r="G73" s="402">
        <f>F4A!G74+F4B!G75</f>
        <v>7.902101</v>
      </c>
      <c r="H73" s="402">
        <f>F4A!H74+F4B!H75</f>
        <v>9.898522999999992</v>
      </c>
      <c r="I73" s="402">
        <f>F4A!I74+F4B!I75</f>
        <v>9.7093150000000055</v>
      </c>
      <c r="J73" s="402">
        <f>F4A!J74+F4B!J75</f>
        <v>8.5687630000000112</v>
      </c>
      <c r="K73" s="402">
        <f>F4A!K74+F4B!K75</f>
        <v>8.7696023525617282</v>
      </c>
      <c r="L73" s="402">
        <f>F4A!L74+F4B!L75</f>
        <v>8.8619485931615021</v>
      </c>
      <c r="M73" s="402">
        <f>F4A!M74+F4B!M75</f>
        <v>8.8643454069150689</v>
      </c>
      <c r="N73" s="402">
        <f>F4A!N74+F4B!N75</f>
        <v>7.8712246590604167</v>
      </c>
      <c r="O73" s="402">
        <f>F4A!O74+F4B!O75</f>
        <v>9.6591518897442974</v>
      </c>
      <c r="P73" s="402">
        <f>F4A!P74+F4B!P75</f>
        <v>11.931191352484387</v>
      </c>
      <c r="Q73" s="864">
        <f t="shared" si="12"/>
        <v>108.04300425392739</v>
      </c>
    </row>
    <row r="74" spans="3:17" x14ac:dyDescent="0.25">
      <c r="C74" s="403" t="s">
        <v>162</v>
      </c>
      <c r="D74" s="403" t="s">
        <v>163</v>
      </c>
      <c r="E74" s="402">
        <f>F4A!E75+F4B!E76</f>
        <v>14.855431999999995</v>
      </c>
      <c r="F74" s="402">
        <f>F4A!F75+F4B!F76</f>
        <v>14.366108000000002</v>
      </c>
      <c r="G74" s="402">
        <f>F4A!G75+F4B!G76</f>
        <v>14.516143000000003</v>
      </c>
      <c r="H74" s="402">
        <f>F4A!H75+F4B!H76</f>
        <v>14.850579999999997</v>
      </c>
      <c r="I74" s="402">
        <f>F4A!I75+F4B!I76</f>
        <v>14.223328999999989</v>
      </c>
      <c r="J74" s="402">
        <f>F4A!J75+F4B!J76</f>
        <v>14.889159000000017</v>
      </c>
      <c r="K74" s="402">
        <f>F4A!K75+F4B!K76</f>
        <v>14.143166294035911</v>
      </c>
      <c r="L74" s="402">
        <f>F4A!L75+F4B!L76</f>
        <v>13.148835497115886</v>
      </c>
      <c r="M74" s="402">
        <f>F4A!M75+F4B!M76</f>
        <v>14.528447712151653</v>
      </c>
      <c r="N74" s="402">
        <f>F4A!N75+F4B!N76</f>
        <v>14.467140965119821</v>
      </c>
      <c r="O74" s="402">
        <f>F4A!O75+F4B!O76</f>
        <v>15.514291895022714</v>
      </c>
      <c r="P74" s="402">
        <f>F4A!P75+F4B!P76</f>
        <v>17.874803424164934</v>
      </c>
      <c r="Q74" s="864">
        <f t="shared" si="12"/>
        <v>177.37743678761092</v>
      </c>
    </row>
    <row r="75" spans="3:17" x14ac:dyDescent="0.25">
      <c r="C75" s="403" t="s">
        <v>164</v>
      </c>
      <c r="D75" s="403" t="s">
        <v>165</v>
      </c>
      <c r="E75" s="402">
        <f>F4A!E76+F4B!E77</f>
        <v>0.8160240000000003</v>
      </c>
      <c r="F75" s="402">
        <f>F4A!F76+F4B!F77</f>
        <v>0.84463799999999989</v>
      </c>
      <c r="G75" s="402">
        <f>F4A!G76+F4B!G77</f>
        <v>0.84717400000000043</v>
      </c>
      <c r="H75" s="402">
        <f>F4A!H76+F4B!H77</f>
        <v>0.92821300000000051</v>
      </c>
      <c r="I75" s="402">
        <f>F4A!I76+F4B!I77</f>
        <v>1.0070760000000001</v>
      </c>
      <c r="J75" s="402">
        <f>F4A!J76+F4B!J77</f>
        <v>1.0587319999999998</v>
      </c>
      <c r="K75" s="402">
        <f>F4A!K76+F4B!K77</f>
        <v>0.51313344999999955</v>
      </c>
      <c r="L75" s="402">
        <f>F4A!L76+F4B!L77</f>
        <v>0.50923494999999996</v>
      </c>
      <c r="M75" s="402">
        <f>F4A!M76+F4B!M77</f>
        <v>0.59049969999999996</v>
      </c>
      <c r="N75" s="402">
        <f>F4A!N76+F4B!N77</f>
        <v>1.565163745</v>
      </c>
      <c r="O75" s="402">
        <f>F4A!O76+F4B!O77</f>
        <v>2.35089712</v>
      </c>
      <c r="P75" s="402">
        <f>F4A!P76+F4B!P77</f>
        <v>3.5941212849999999</v>
      </c>
      <c r="Q75" s="864">
        <f t="shared" si="12"/>
        <v>14.62490725</v>
      </c>
    </row>
    <row r="76" spans="3:17" x14ac:dyDescent="0.25">
      <c r="C76" s="403" t="s">
        <v>235</v>
      </c>
      <c r="D76" s="403" t="s">
        <v>235</v>
      </c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864"/>
    </row>
    <row r="77" spans="3:17" x14ac:dyDescent="0.25">
      <c r="C77" s="953" t="s">
        <v>166</v>
      </c>
      <c r="D77" s="954"/>
      <c r="E77" s="864">
        <f t="shared" ref="E77:P77" si="13">SUM(E67:E76)</f>
        <v>2814.8249939957509</v>
      </c>
      <c r="F77" s="864">
        <f t="shared" si="13"/>
        <v>2113.5038688047484</v>
      </c>
      <c r="G77" s="864">
        <f t="shared" si="13"/>
        <v>2195.8746533240305</v>
      </c>
      <c r="H77" s="864">
        <f t="shared" si="13"/>
        <v>2715.7375479385428</v>
      </c>
      <c r="I77" s="864">
        <f t="shared" si="13"/>
        <v>2461.1449657203398</v>
      </c>
      <c r="J77" s="864">
        <f t="shared" si="13"/>
        <v>2534.1837540000001</v>
      </c>
      <c r="K77" s="864">
        <f t="shared" si="13"/>
        <v>2613.5211017492134</v>
      </c>
      <c r="L77" s="864">
        <f t="shared" si="13"/>
        <v>2156.3003987901966</v>
      </c>
      <c r="M77" s="864">
        <f t="shared" si="13"/>
        <v>2606.6596763931343</v>
      </c>
      <c r="N77" s="864">
        <f t="shared" si="13"/>
        <v>2905.953725601209</v>
      </c>
      <c r="O77" s="864">
        <f t="shared" si="13"/>
        <v>3188.7552563998152</v>
      </c>
      <c r="P77" s="864">
        <f t="shared" si="13"/>
        <v>3788.485812445083</v>
      </c>
      <c r="Q77" s="864">
        <f>SUM(E77:P77)</f>
        <v>32094.945755162062</v>
      </c>
    </row>
    <row r="78" spans="3:17" x14ac:dyDescent="0.25">
      <c r="C78" s="953" t="s">
        <v>167</v>
      </c>
      <c r="D78" s="954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864"/>
    </row>
    <row r="79" spans="3:17" x14ac:dyDescent="0.25">
      <c r="C79" s="403" t="s">
        <v>168</v>
      </c>
      <c r="D79" s="403" t="s">
        <v>169</v>
      </c>
      <c r="E79" s="402">
        <f>F4A!E79+F4B!E80</f>
        <v>351.92582783874997</v>
      </c>
      <c r="F79" s="402">
        <f>F4A!F79+F4B!F80</f>
        <v>355.14815497974996</v>
      </c>
      <c r="G79" s="402">
        <f>F4A!G79+F4B!G80</f>
        <v>342.30344566374998</v>
      </c>
      <c r="H79" s="402">
        <f>F4A!H79+F4B!H80</f>
        <v>375.48789216940867</v>
      </c>
      <c r="I79" s="402">
        <f>F4A!I79+F4B!I80</f>
        <v>377.01939106343343</v>
      </c>
      <c r="J79" s="402">
        <f>F4A!J79+F4B!J80</f>
        <v>356.07730394947617</v>
      </c>
      <c r="K79" s="402">
        <f>F4A!K79+F4B!K80</f>
        <v>370.02759885066808</v>
      </c>
      <c r="L79" s="402">
        <f>F4A!L79+F4B!L80</f>
        <v>389.14973527032703</v>
      </c>
      <c r="M79" s="402">
        <f>F4A!M79+F4B!M80</f>
        <v>411.00891512115282</v>
      </c>
      <c r="N79" s="402">
        <f>F4A!N79+F4B!N80</f>
        <v>390.06003216884551</v>
      </c>
      <c r="O79" s="402">
        <f>F4A!O79+F4B!O80</f>
        <v>355.794621586625</v>
      </c>
      <c r="P79" s="402">
        <f>F4A!P79+F4B!P80</f>
        <v>399.61725656782676</v>
      </c>
      <c r="Q79" s="864">
        <f t="shared" si="12"/>
        <v>4473.620175230014</v>
      </c>
    </row>
    <row r="80" spans="3:17" x14ac:dyDescent="0.25">
      <c r="C80" s="403" t="s">
        <v>170</v>
      </c>
      <c r="D80" s="403" t="s">
        <v>171</v>
      </c>
      <c r="E80" s="402">
        <f>F4A!E80+F4B!E81</f>
        <v>9.3796000000000004E-2</v>
      </c>
      <c r="F80" s="402">
        <f>F4A!F80+F4B!F81</f>
        <v>0.101497</v>
      </c>
      <c r="G80" s="402">
        <f>F4A!G80+F4B!G81</f>
        <v>7.9511999999999999E-2</v>
      </c>
      <c r="H80" s="402">
        <f>F4A!H80+F4B!H81</f>
        <v>0.103464</v>
      </c>
      <c r="I80" s="402">
        <f>F4A!I80+F4B!I81</f>
        <v>1.0763999999999999E-2</v>
      </c>
      <c r="J80" s="402">
        <f>F4A!J80+F4B!J81</f>
        <v>1.9575000000000002E-2</v>
      </c>
      <c r="K80" s="402">
        <f>F4A!K80+F4B!K81</f>
        <v>2.2852500000000001E-2</v>
      </c>
      <c r="L80" s="402">
        <f>F4A!L80+F4B!L81</f>
        <v>5.9436000000000003E-2</v>
      </c>
      <c r="M80" s="402">
        <f>F4A!M80+F4B!M81</f>
        <v>0.20277149999999999</v>
      </c>
      <c r="N80" s="402">
        <f>F4A!N80+F4B!N81</f>
        <v>0.221805</v>
      </c>
      <c r="O80" s="402">
        <f>F4A!O80+F4B!O81</f>
        <v>0.25424550000000001</v>
      </c>
      <c r="P80" s="402">
        <f>F4A!P80+F4B!P81</f>
        <v>0.11129249999999999</v>
      </c>
      <c r="Q80" s="864">
        <f t="shared" si="12"/>
        <v>1.2810110000000001</v>
      </c>
    </row>
    <row r="81" spans="3:17" x14ac:dyDescent="0.25">
      <c r="C81" s="403" t="s">
        <v>216</v>
      </c>
      <c r="D81" s="403" t="s">
        <v>173</v>
      </c>
      <c r="E81" s="402">
        <f>F4A!E81+F4B!E82</f>
        <v>202.075513188</v>
      </c>
      <c r="F81" s="402">
        <f>F4A!F81+F4B!F82</f>
        <v>202.52263193899998</v>
      </c>
      <c r="G81" s="402">
        <f>F4A!G81+F4B!G82</f>
        <v>190.51005454950001</v>
      </c>
      <c r="H81" s="402">
        <f>F4A!H81+F4B!H82</f>
        <v>199.75608126913164</v>
      </c>
      <c r="I81" s="402">
        <f>F4A!I81+F4B!I82</f>
        <v>207.9139710996881</v>
      </c>
      <c r="J81" s="402">
        <f>F4A!J81+F4B!J82</f>
        <v>189.43528799303533</v>
      </c>
      <c r="K81" s="402">
        <f>F4A!K81+F4B!K82</f>
        <v>204.90138984304158</v>
      </c>
      <c r="L81" s="402">
        <f>F4A!L81+F4B!L82</f>
        <v>181.17336866532378</v>
      </c>
      <c r="M81" s="402">
        <f>F4A!M81+F4B!M82</f>
        <v>180.31150400643841</v>
      </c>
      <c r="N81" s="402">
        <f>F4A!N81+F4B!N82</f>
        <v>169.97511206983779</v>
      </c>
      <c r="O81" s="402">
        <f>F4A!O81+F4B!O82</f>
        <v>183.82435026767553</v>
      </c>
      <c r="P81" s="402">
        <f>F4A!P81+F4B!P82</f>
        <v>219.05289961560413</v>
      </c>
      <c r="Q81" s="864">
        <f t="shared" si="12"/>
        <v>2331.4521645062759</v>
      </c>
    </row>
    <row r="82" spans="3:17" x14ac:dyDescent="0.25">
      <c r="C82" s="403" t="s">
        <v>174</v>
      </c>
      <c r="D82" s="403" t="s">
        <v>175</v>
      </c>
      <c r="E82" s="402">
        <f>F4A!E82+F4B!E83</f>
        <v>3.3223975000000003E-2</v>
      </c>
      <c r="F82" s="402">
        <f>F4A!F82+F4B!F83</f>
        <v>4.1597250000000002E-2</v>
      </c>
      <c r="G82" s="402">
        <f>F4A!G82+F4B!G83</f>
        <v>3.7039500000000003E-2</v>
      </c>
      <c r="H82" s="402">
        <f>F4A!H82+F4B!H83</f>
        <v>3.1297825584256575E-2</v>
      </c>
      <c r="I82" s="402">
        <f>F4A!I82+F4B!I83</f>
        <v>3.947607099128693E-2</v>
      </c>
      <c r="J82" s="402">
        <f>F4A!J82+F4B!J83</f>
        <v>2.9036564870786138E-2</v>
      </c>
      <c r="K82" s="402">
        <f>F4A!K82+F4B!K83</f>
        <v>3.0218352371267888E-2</v>
      </c>
      <c r="L82" s="402">
        <f>F4A!L82+F4B!L83</f>
        <v>3.9228907263073334E-2</v>
      </c>
      <c r="M82" s="402">
        <f>F4A!M82+F4B!M83</f>
        <v>3.5767465469347108E-2</v>
      </c>
      <c r="N82" s="402">
        <f>F4A!N82+F4B!N83</f>
        <v>3.223129975778885E-2</v>
      </c>
      <c r="O82" s="402">
        <f>F4A!O82+F4B!O83</f>
        <v>3.3115341185678417E-2</v>
      </c>
      <c r="P82" s="402">
        <f>F4A!P82+F4B!P83</f>
        <v>3.8118394884215964E-2</v>
      </c>
      <c r="Q82" s="864">
        <f t="shared" si="12"/>
        <v>0.42035094737770123</v>
      </c>
    </row>
    <row r="83" spans="3:17" x14ac:dyDescent="0.25">
      <c r="C83" s="403" t="s">
        <v>176</v>
      </c>
      <c r="D83" s="403" t="s">
        <v>177</v>
      </c>
      <c r="E83" s="402">
        <f>F4A!E83+F4B!E84</f>
        <v>0.43202747499999994</v>
      </c>
      <c r="F83" s="402">
        <f>F4A!F83+F4B!F84</f>
        <v>0.47636592500000008</v>
      </c>
      <c r="G83" s="402">
        <f>F4A!G83+F4B!G84</f>
        <v>0.44633729999999999</v>
      </c>
      <c r="H83" s="402">
        <f>F4A!H83+F4B!H84</f>
        <v>0.50322350335701649</v>
      </c>
      <c r="I83" s="402">
        <f>F4A!I83+F4B!I84</f>
        <v>0.53040399818188433</v>
      </c>
      <c r="J83" s="402">
        <f>F4A!J83+F4B!J84</f>
        <v>0.45641034444061401</v>
      </c>
      <c r="K83" s="402">
        <f>F4A!K83+F4B!K84</f>
        <v>0.50787609125775968</v>
      </c>
      <c r="L83" s="402">
        <f>F4A!L83+F4B!L84</f>
        <v>0.46453385717903184</v>
      </c>
      <c r="M83" s="402">
        <f>F4A!M83+F4B!M84</f>
        <v>0.48287039511876756</v>
      </c>
      <c r="N83" s="402">
        <f>F4A!N83+F4B!N84</f>
        <v>0.47320163068249077</v>
      </c>
      <c r="O83" s="402">
        <f>F4A!O83+F4B!O84</f>
        <v>0.46681750801791566</v>
      </c>
      <c r="P83" s="402">
        <f>F4A!P83+F4B!P84</f>
        <v>0.55457366489828752</v>
      </c>
      <c r="Q83" s="864">
        <f t="shared" si="12"/>
        <v>5.7946416931337676</v>
      </c>
    </row>
    <row r="84" spans="3:17" x14ac:dyDescent="0.25">
      <c r="C84" s="403" t="s">
        <v>178</v>
      </c>
      <c r="D84" s="403" t="s">
        <v>179</v>
      </c>
      <c r="E84" s="402">
        <f>F4A!E84+F4B!E85</f>
        <v>2.422822</v>
      </c>
      <c r="F84" s="402">
        <f>F4A!F84+F4B!F85</f>
        <v>1.0010779999999999</v>
      </c>
      <c r="G84" s="402">
        <f>F4A!G84+F4B!G85</f>
        <v>1.0958589999999999</v>
      </c>
      <c r="H84" s="402">
        <f>F4A!H84+F4B!H85</f>
        <v>1.3082806</v>
      </c>
      <c r="I84" s="402">
        <f>F4A!I84+F4B!I85</f>
        <v>4.0537416260000008</v>
      </c>
      <c r="J84" s="402">
        <f>F4A!J84+F4B!J85</f>
        <v>5.3129736000000003</v>
      </c>
      <c r="K84" s="402">
        <f>F4A!K84+F4B!K85</f>
        <v>4.4955570000000007</v>
      </c>
      <c r="L84" s="402">
        <f>F4A!L84+F4B!L85</f>
        <v>3.0877814000000003</v>
      </c>
      <c r="M84" s="402">
        <f>F4A!M84+F4B!M85</f>
        <v>4.1729523000000004</v>
      </c>
      <c r="N84" s="402">
        <f>F4A!N84+F4B!N85</f>
        <v>5.6136712500000012</v>
      </c>
      <c r="O84" s="402">
        <f>F4A!O84+F4B!O85</f>
        <v>5.9377582000000002</v>
      </c>
      <c r="P84" s="402">
        <f>F4A!P84+F4B!P85</f>
        <v>6.8681569000000007</v>
      </c>
      <c r="Q84" s="864">
        <f t="shared" si="12"/>
        <v>45.370631876000004</v>
      </c>
    </row>
    <row r="85" spans="3:17" x14ac:dyDescent="0.25">
      <c r="C85" s="403" t="s">
        <v>180</v>
      </c>
      <c r="D85" s="403" t="s">
        <v>181</v>
      </c>
      <c r="E85" s="402">
        <f>F4A!E85+F4B!E86</f>
        <v>12.198801</v>
      </c>
      <c r="F85" s="402">
        <f>F4A!F85+F4B!F86</f>
        <v>12.672904000000001</v>
      </c>
      <c r="G85" s="402">
        <f>F4A!G85+F4B!G86</f>
        <v>11.791382</v>
      </c>
      <c r="H85" s="402">
        <f>F4A!H85+F4B!H86</f>
        <v>11.515383465004456</v>
      </c>
      <c r="I85" s="402">
        <f>F4A!I85+F4B!I86</f>
        <v>11.231939449522416</v>
      </c>
      <c r="J85" s="402">
        <f>F4A!J85+F4B!J86</f>
        <v>9.9175712559786948</v>
      </c>
      <c r="K85" s="402">
        <f>F4A!K85+F4B!K86</f>
        <v>10.996099643742623</v>
      </c>
      <c r="L85" s="402">
        <f>F4A!L85+F4B!L86</f>
        <v>10.994175506208062</v>
      </c>
      <c r="M85" s="402">
        <f>F4A!M85+F4B!M86</f>
        <v>11.22212418203816</v>
      </c>
      <c r="N85" s="402">
        <f>F4A!N85+F4B!N86</f>
        <v>11.642417589795016</v>
      </c>
      <c r="O85" s="402">
        <f>F4A!O85+F4B!O86</f>
        <v>10.498554234355115</v>
      </c>
      <c r="P85" s="402">
        <f>F4A!P85+F4B!P86</f>
        <v>11.683748290590414</v>
      </c>
      <c r="Q85" s="864">
        <f t="shared" si="12"/>
        <v>136.36510061723496</v>
      </c>
    </row>
    <row r="86" spans="3:17" x14ac:dyDescent="0.25">
      <c r="C86" s="403" t="s">
        <v>182</v>
      </c>
      <c r="D86" s="403" t="s">
        <v>183</v>
      </c>
      <c r="E86" s="402">
        <f>F4A!E86+F4B!E87</f>
        <v>30.165519</v>
      </c>
      <c r="F86" s="402">
        <f>F4A!F86+F4B!F87</f>
        <v>29.51258</v>
      </c>
      <c r="G86" s="402">
        <f>F4A!G86+F4B!G87</f>
        <v>26.113322</v>
      </c>
      <c r="H86" s="402">
        <f>F4A!H86+F4B!H87</f>
        <v>23.834068881909289</v>
      </c>
      <c r="I86" s="402">
        <f>F4A!I86+F4B!I87</f>
        <v>25.671575722339046</v>
      </c>
      <c r="J86" s="402">
        <f>F4A!J86+F4B!J87</f>
        <v>23.440170838120739</v>
      </c>
      <c r="K86" s="402">
        <f>F4A!K86+F4B!K87</f>
        <v>25.135395001679072</v>
      </c>
      <c r="L86" s="402">
        <f>F4A!L86+F4B!L87</f>
        <v>22.608333055945803</v>
      </c>
      <c r="M86" s="402">
        <f>F4A!M86+F4B!M87</f>
        <v>22.761884955436216</v>
      </c>
      <c r="N86" s="402">
        <f>F4A!N86+F4B!N87</f>
        <v>22.550619292875201</v>
      </c>
      <c r="O86" s="402">
        <f>F4A!O86+F4B!O87</f>
        <v>24.121332264911075</v>
      </c>
      <c r="P86" s="402">
        <f>F4A!P86+F4B!P87</f>
        <v>31.612979778618616</v>
      </c>
      <c r="Q86" s="864">
        <f t="shared" si="12"/>
        <v>307.52778079183508</v>
      </c>
    </row>
    <row r="87" spans="3:17" x14ac:dyDescent="0.25">
      <c r="C87" s="403" t="s">
        <v>184</v>
      </c>
      <c r="D87" s="403" t="s">
        <v>163</v>
      </c>
      <c r="E87" s="402">
        <f>F4A!E87+F4B!E88</f>
        <v>23.421958</v>
      </c>
      <c r="F87" s="402">
        <f>F4A!F87+F4B!F88</f>
        <v>23.885377999999999</v>
      </c>
      <c r="G87" s="402">
        <f>F4A!G87+F4B!G88</f>
        <v>22.304102</v>
      </c>
      <c r="H87" s="402">
        <f>F4A!H87+F4B!H88</f>
        <v>21.647031215979318</v>
      </c>
      <c r="I87" s="402">
        <f>F4A!I87+F4B!I88</f>
        <v>23.593914459063175</v>
      </c>
      <c r="J87" s="402">
        <f>F4A!J87+F4B!J88</f>
        <v>22.767719872332439</v>
      </c>
      <c r="K87" s="402">
        <f>F4A!K87+F4B!K88</f>
        <v>24.719746817087628</v>
      </c>
      <c r="L87" s="402">
        <f>F4A!L87+F4B!L88</f>
        <v>23.149063272103515</v>
      </c>
      <c r="M87" s="402">
        <f>F4A!M87+F4B!M88</f>
        <v>24.139801558205406</v>
      </c>
      <c r="N87" s="402">
        <f>F4A!N87+F4B!N88</f>
        <v>24.651021220314032</v>
      </c>
      <c r="O87" s="402">
        <f>F4A!O87+F4B!O88</f>
        <v>24.190246386322364</v>
      </c>
      <c r="P87" s="402">
        <f>F4A!P87+F4B!P88</f>
        <v>26.56360193128139</v>
      </c>
      <c r="Q87" s="864">
        <f t="shared" si="12"/>
        <v>285.03358473268923</v>
      </c>
    </row>
    <row r="88" spans="3:17" x14ac:dyDescent="0.25">
      <c r="C88" s="403" t="s">
        <v>185</v>
      </c>
      <c r="D88" s="403" t="s">
        <v>186</v>
      </c>
      <c r="E88" s="402">
        <f>F4A!E88+F4B!E89</f>
        <v>0</v>
      </c>
      <c r="F88" s="402">
        <f>F4A!F88+F4B!F89</f>
        <v>0</v>
      </c>
      <c r="G88" s="402">
        <f>F4A!G88+F4B!G89</f>
        <v>0</v>
      </c>
      <c r="H88" s="402">
        <f>F4A!H88+F4B!H89</f>
        <v>0</v>
      </c>
      <c r="I88" s="402">
        <f>F4A!I88+F4B!I89</f>
        <v>0</v>
      </c>
      <c r="J88" s="402">
        <f>F4A!J88+F4B!J89</f>
        <v>0</v>
      </c>
      <c r="K88" s="402">
        <f>F4A!K88+F4B!K89</f>
        <v>0</v>
      </c>
      <c r="L88" s="402">
        <f>F4A!L88+F4B!L89</f>
        <v>0</v>
      </c>
      <c r="M88" s="402">
        <f>F4A!M88+F4B!M89</f>
        <v>0</v>
      </c>
      <c r="N88" s="402">
        <f>F4A!N88+F4B!N89</f>
        <v>0</v>
      </c>
      <c r="O88" s="402">
        <f>F4A!O88+F4B!O89</f>
        <v>0</v>
      </c>
      <c r="P88" s="402">
        <f>F4A!P88+F4B!P89</f>
        <v>0</v>
      </c>
      <c r="Q88" s="864">
        <f t="shared" si="12"/>
        <v>0</v>
      </c>
    </row>
    <row r="89" spans="3:17" x14ac:dyDescent="0.25">
      <c r="C89" s="403" t="s">
        <v>187</v>
      </c>
      <c r="D89" s="403" t="s">
        <v>165</v>
      </c>
      <c r="E89" s="402">
        <f>F4A!E89+F4B!E90</f>
        <v>2.6454407249999998</v>
      </c>
      <c r="F89" s="402">
        <f>F4A!F89+F4B!F90</f>
        <v>2.8520048250000003</v>
      </c>
      <c r="G89" s="402">
        <f>F4A!G89+F4B!G90</f>
        <v>2.8405032249999995</v>
      </c>
      <c r="H89" s="402">
        <f>F4A!H89+F4B!H90</f>
        <v>2.8836029999999999</v>
      </c>
      <c r="I89" s="402">
        <f>F4A!I89+F4B!I90</f>
        <v>2.9900190000000002</v>
      </c>
      <c r="J89" s="402">
        <f>F4A!J89+F4B!J90</f>
        <v>2.9100359999999998</v>
      </c>
      <c r="K89" s="402">
        <f>F4A!K89+F4B!K90</f>
        <v>3.4541369999999998</v>
      </c>
      <c r="L89" s="402">
        <f>F4A!L89+F4B!L90</f>
        <v>3.1883249999999999</v>
      </c>
      <c r="M89" s="402">
        <f>F4A!M89+F4B!M90</f>
        <v>3.5188229999999998</v>
      </c>
      <c r="N89" s="402">
        <f>F4A!N89+F4B!N90</f>
        <v>3.8483039999999997</v>
      </c>
      <c r="O89" s="402">
        <f>F4A!O89+F4B!O90</f>
        <v>3.5595165</v>
      </c>
      <c r="P89" s="402">
        <f>F4A!P89+F4B!P90</f>
        <v>4.2621465000000001</v>
      </c>
      <c r="Q89" s="864">
        <f t="shared" si="12"/>
        <v>38.952858774999996</v>
      </c>
    </row>
    <row r="90" spans="3:17" x14ac:dyDescent="0.25">
      <c r="C90" s="953" t="s">
        <v>188</v>
      </c>
      <c r="D90" s="954"/>
      <c r="E90" s="864">
        <f t="shared" ref="E90:P90" si="14">SUM(E79:E89)</f>
        <v>625.41492920175006</v>
      </c>
      <c r="F90" s="864">
        <f t="shared" si="14"/>
        <v>628.21419191874986</v>
      </c>
      <c r="G90" s="864">
        <f t="shared" si="14"/>
        <v>597.52155723825013</v>
      </c>
      <c r="H90" s="864">
        <f t="shared" si="14"/>
        <v>637.07032593037457</v>
      </c>
      <c r="I90" s="864">
        <f t="shared" si="14"/>
        <v>653.05519648921938</v>
      </c>
      <c r="J90" s="864">
        <f t="shared" si="14"/>
        <v>610.36608541825478</v>
      </c>
      <c r="K90" s="864">
        <f t="shared" si="14"/>
        <v>644.290871099848</v>
      </c>
      <c r="L90" s="864">
        <f t="shared" si="14"/>
        <v>633.91398093435032</v>
      </c>
      <c r="M90" s="864">
        <f t="shared" si="14"/>
        <v>657.8574144838592</v>
      </c>
      <c r="N90" s="864">
        <f t="shared" si="14"/>
        <v>629.06841552210801</v>
      </c>
      <c r="O90" s="864">
        <f t="shared" si="14"/>
        <v>608.68055778909252</v>
      </c>
      <c r="P90" s="864">
        <f t="shared" si="14"/>
        <v>700.36477414370381</v>
      </c>
      <c r="Q90" s="864">
        <f>SUM(E90:P90)</f>
        <v>7625.8183001695606</v>
      </c>
    </row>
    <row r="91" spans="3:17" x14ac:dyDescent="0.25">
      <c r="C91" s="953" t="s">
        <v>189</v>
      </c>
      <c r="D91" s="954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2"/>
      <c r="P91" s="402"/>
      <c r="Q91" s="864"/>
    </row>
    <row r="92" spans="3:17" x14ac:dyDescent="0.25">
      <c r="C92" s="403" t="s">
        <v>168</v>
      </c>
      <c r="D92" s="403" t="s">
        <v>169</v>
      </c>
      <c r="E92" s="402">
        <f>F4A!E92+F4B!E93</f>
        <v>495.98388547574996</v>
      </c>
      <c r="F92" s="402">
        <f>F4A!F92+F4B!F93</f>
        <v>513.67453049574999</v>
      </c>
      <c r="G92" s="402">
        <f>F4A!G92+F4B!G93</f>
        <v>506.55267156524997</v>
      </c>
      <c r="H92" s="402">
        <f>F4A!H92+F4B!H93</f>
        <v>605.97089525616161</v>
      </c>
      <c r="I92" s="402">
        <f>F4A!I92+F4B!I93</f>
        <v>598.09438382271924</v>
      </c>
      <c r="J92" s="402">
        <f>F4A!J92+F4B!J93</f>
        <v>571.76580203089327</v>
      </c>
      <c r="K92" s="402">
        <f>F4A!K92+F4B!K93</f>
        <v>599.58258616615967</v>
      </c>
      <c r="L92" s="402">
        <f>F4A!L92+F4B!L93</f>
        <v>562.91211404472233</v>
      </c>
      <c r="M92" s="402">
        <f>F4A!M92+F4B!M93</f>
        <v>602.81369914198626</v>
      </c>
      <c r="N92" s="402">
        <f>F4A!N92+F4B!N93</f>
        <v>579.41531442688563</v>
      </c>
      <c r="O92" s="402">
        <f>F4A!O92+F4B!O93</f>
        <v>546.45376947214277</v>
      </c>
      <c r="P92" s="402">
        <f>F4A!P92+F4B!P93</f>
        <v>615.83280844667206</v>
      </c>
      <c r="Q92" s="864">
        <f t="shared" ref="Q92:Q103" si="15">SUM(E92:P92)</f>
        <v>6799.0524603450922</v>
      </c>
    </row>
    <row r="93" spans="3:17" x14ac:dyDescent="0.25">
      <c r="C93" s="403" t="s">
        <v>170</v>
      </c>
      <c r="D93" s="403" t="s">
        <v>171</v>
      </c>
      <c r="E93" s="402">
        <f>F4A!E93+F4B!E94</f>
        <v>0</v>
      </c>
      <c r="F93" s="402">
        <f>F4A!F93+F4B!F94</f>
        <v>0</v>
      </c>
      <c r="G93" s="402">
        <f>F4A!G93+F4B!G94</f>
        <v>0</v>
      </c>
      <c r="H93" s="402">
        <f>F4A!H93+F4B!H94</f>
        <v>0</v>
      </c>
      <c r="I93" s="402">
        <f>F4A!I93+F4B!I94</f>
        <v>0</v>
      </c>
      <c r="J93" s="402">
        <f>F4A!J93+F4B!J94</f>
        <v>0</v>
      </c>
      <c r="K93" s="402">
        <f>F4A!K93+F4B!K94</f>
        <v>0</v>
      </c>
      <c r="L93" s="402">
        <f>F4A!L93+F4B!L94</f>
        <v>0</v>
      </c>
      <c r="M93" s="402">
        <f>F4A!M93+F4B!M94</f>
        <v>0</v>
      </c>
      <c r="N93" s="402">
        <f>F4A!N93+F4B!N94</f>
        <v>0</v>
      </c>
      <c r="O93" s="402">
        <f>F4A!O93+F4B!O94</f>
        <v>0</v>
      </c>
      <c r="P93" s="402">
        <f>F4A!P93+F4B!P94</f>
        <v>0</v>
      </c>
      <c r="Q93" s="864">
        <f t="shared" si="15"/>
        <v>0</v>
      </c>
    </row>
    <row r="94" spans="3:17" x14ac:dyDescent="0.25">
      <c r="C94" s="403" t="s">
        <v>216</v>
      </c>
      <c r="D94" s="403" t="s">
        <v>173</v>
      </c>
      <c r="E94" s="402">
        <f>F4A!E94+F4B!E95</f>
        <v>128.37791913274998</v>
      </c>
      <c r="F94" s="402">
        <f>F4A!F94+F4B!F95</f>
        <v>132.67320269125</v>
      </c>
      <c r="G94" s="402">
        <f>F4A!G94+F4B!G95</f>
        <v>124.12553585774999</v>
      </c>
      <c r="H94" s="402">
        <f>F4A!H94+F4B!H95</f>
        <v>143.38011971975334</v>
      </c>
      <c r="I94" s="402">
        <f>F4A!I94+F4B!I95</f>
        <v>145.89881975173355</v>
      </c>
      <c r="J94" s="402">
        <f>F4A!J94+F4B!J95</f>
        <v>134.805148878919</v>
      </c>
      <c r="K94" s="402">
        <f>F4A!K94+F4B!K95</f>
        <v>142.40217276037907</v>
      </c>
      <c r="L94" s="402">
        <f>F4A!L94+F4B!L95</f>
        <v>127.26287831988111</v>
      </c>
      <c r="M94" s="402">
        <f>F4A!M94+F4B!M95</f>
        <v>126.28223248514627</v>
      </c>
      <c r="N94" s="402">
        <f>F4A!N94+F4B!N95</f>
        <v>124.33344257549368</v>
      </c>
      <c r="O94" s="402">
        <f>F4A!O94+F4B!O95</f>
        <v>124.18992467878098</v>
      </c>
      <c r="P94" s="402">
        <f>F4A!P94+F4B!P95</f>
        <v>146.18755288307986</v>
      </c>
      <c r="Q94" s="864">
        <f t="shared" si="15"/>
        <v>1599.9189497349166</v>
      </c>
    </row>
    <row r="95" spans="3:17" x14ac:dyDescent="0.25">
      <c r="C95" s="403" t="s">
        <v>174</v>
      </c>
      <c r="D95" s="403" t="s">
        <v>175</v>
      </c>
      <c r="E95" s="402">
        <f>F4A!E95+F4B!E96</f>
        <v>0.36377499999999996</v>
      </c>
      <c r="F95" s="402">
        <f>F4A!F95+F4B!F96</f>
        <v>0.4095125</v>
      </c>
      <c r="G95" s="402">
        <f>F4A!G95+F4B!G96</f>
        <v>0.37287249999999994</v>
      </c>
      <c r="H95" s="402">
        <f>F4A!H95+F4B!H96</f>
        <v>0.40078500000000006</v>
      </c>
      <c r="I95" s="402">
        <f>F4A!I95+F4B!I96</f>
        <v>0.42283500000000002</v>
      </c>
      <c r="J95" s="402">
        <f>F4A!J95+F4B!J96</f>
        <v>0.33337500000000003</v>
      </c>
      <c r="K95" s="402">
        <f>F4A!K95+F4B!K96</f>
        <v>0.372645</v>
      </c>
      <c r="L95" s="402">
        <f>F4A!L95+F4B!L96</f>
        <v>0.34713000000000005</v>
      </c>
      <c r="M95" s="402">
        <f>F4A!M95+F4B!M96</f>
        <v>0.301035</v>
      </c>
      <c r="N95" s="402">
        <f>F4A!N95+F4B!N96</f>
        <v>0.28517999999999999</v>
      </c>
      <c r="O95" s="402">
        <f>F4A!O95+F4B!O96</f>
        <v>0.34870499999999999</v>
      </c>
      <c r="P95" s="402">
        <f>F4A!P95+F4B!P96</f>
        <v>0.43113000000000007</v>
      </c>
      <c r="Q95" s="864">
        <f t="shared" si="15"/>
        <v>4.3889800000000001</v>
      </c>
    </row>
    <row r="96" spans="3:17" x14ac:dyDescent="0.25">
      <c r="C96" s="403" t="s">
        <v>176</v>
      </c>
      <c r="D96" s="403" t="s">
        <v>177</v>
      </c>
      <c r="E96" s="402">
        <f>F4A!E96+F4B!E97</f>
        <v>0</v>
      </c>
      <c r="F96" s="402">
        <f>F4A!F96+F4B!F97</f>
        <v>0</v>
      </c>
      <c r="G96" s="402">
        <f>F4A!G96+F4B!G97</f>
        <v>0</v>
      </c>
      <c r="H96" s="402">
        <f>F4A!H96+F4B!H97</f>
        <v>0</v>
      </c>
      <c r="I96" s="402">
        <f>F4A!I96+F4B!I97</f>
        <v>0</v>
      </c>
      <c r="J96" s="402">
        <f>F4A!J96+F4B!J97</f>
        <v>0</v>
      </c>
      <c r="K96" s="402">
        <f>F4A!K96+F4B!K97</f>
        <v>0</v>
      </c>
      <c r="L96" s="402">
        <f>F4A!L96+F4B!L97</f>
        <v>0</v>
      </c>
      <c r="M96" s="402">
        <f>F4A!M96+F4B!M97</f>
        <v>0</v>
      </c>
      <c r="N96" s="402">
        <f>F4A!N96+F4B!N97</f>
        <v>0</v>
      </c>
      <c r="O96" s="402">
        <f>F4A!O96+F4B!O97</f>
        <v>0</v>
      </c>
      <c r="P96" s="402">
        <f>F4A!P96+F4B!P97</f>
        <v>0</v>
      </c>
      <c r="Q96" s="864">
        <f t="shared" si="15"/>
        <v>0</v>
      </c>
    </row>
    <row r="97" spans="3:17" x14ac:dyDescent="0.25">
      <c r="C97" s="403" t="s">
        <v>178</v>
      </c>
      <c r="D97" s="403" t="s">
        <v>179</v>
      </c>
      <c r="E97" s="402">
        <f>F4A!E97+F4B!E98</f>
        <v>3.3825349999999998</v>
      </c>
      <c r="F97" s="402">
        <f>F4A!F97+F4B!F98</f>
        <v>2.3234699999999999</v>
      </c>
      <c r="G97" s="402">
        <f>F4A!G97+F4B!G98</f>
        <v>2.37968</v>
      </c>
      <c r="H97" s="402">
        <f>F4A!H97+F4B!H98</f>
        <v>3.3186670000000005</v>
      </c>
      <c r="I97" s="402">
        <f>F4A!I97+F4B!I98</f>
        <v>4.019609</v>
      </c>
      <c r="J97" s="402">
        <f>F4A!J97+F4B!J98</f>
        <v>4.8507360000000004</v>
      </c>
      <c r="K97" s="402">
        <f>F4A!K97+F4B!K98</f>
        <v>4.8406710000000004</v>
      </c>
      <c r="L97" s="402">
        <f>F4A!L97+F4B!L98</f>
        <v>4.3177750000000001</v>
      </c>
      <c r="M97" s="402">
        <f>F4A!M97+F4B!M98</f>
        <v>4.8432780000000006</v>
      </c>
      <c r="N97" s="402">
        <f>F4A!N97+F4B!N98</f>
        <v>5.4367610000000006</v>
      </c>
      <c r="O97" s="402">
        <f>F4A!O97+F4B!O98</f>
        <v>6.1368560000000008</v>
      </c>
      <c r="P97" s="402">
        <f>F4A!P97+F4B!P98</f>
        <v>6.0613740000000007</v>
      </c>
      <c r="Q97" s="864">
        <f t="shared" si="15"/>
        <v>51.911412000000006</v>
      </c>
    </row>
    <row r="98" spans="3:17" x14ac:dyDescent="0.25">
      <c r="C98" s="403" t="s">
        <v>180</v>
      </c>
      <c r="D98" s="403" t="s">
        <v>181</v>
      </c>
      <c r="E98" s="402">
        <f>F4A!E98+F4B!E99</f>
        <v>23.405550000000002</v>
      </c>
      <c r="F98" s="402">
        <f>F4A!F98+F4B!F99</f>
        <v>24.845859999999998</v>
      </c>
      <c r="G98" s="402">
        <f>F4A!G98+F4B!G99</f>
        <v>23.416779999999999</v>
      </c>
      <c r="H98" s="402">
        <f>F4A!H98+F4B!H99</f>
        <v>23.656411200000001</v>
      </c>
      <c r="I98" s="402">
        <f>F4A!I98+F4B!I99</f>
        <v>20.130322200000002</v>
      </c>
      <c r="J98" s="402">
        <f>F4A!J98+F4B!J99</f>
        <v>21.214561800000002</v>
      </c>
      <c r="K98" s="402">
        <f>F4A!K98+F4B!K99</f>
        <v>22.6161846</v>
      </c>
      <c r="L98" s="402">
        <f>F4A!L98+F4B!L99</f>
        <v>21.828591600000003</v>
      </c>
      <c r="M98" s="402">
        <f>F4A!M98+F4B!M99</f>
        <v>21.040886399999998</v>
      </c>
      <c r="N98" s="402">
        <f>F4A!N98+F4B!N99</f>
        <v>21.694104600000003</v>
      </c>
      <c r="O98" s="402">
        <f>F4A!O98+F4B!O99</f>
        <v>20.067653400000001</v>
      </c>
      <c r="P98" s="402">
        <f>F4A!P98+F4B!P99</f>
        <v>22.852681799999999</v>
      </c>
      <c r="Q98" s="864">
        <f t="shared" si="15"/>
        <v>266.76958760000002</v>
      </c>
    </row>
    <row r="99" spans="3:17" x14ac:dyDescent="0.25">
      <c r="C99" s="403" t="s">
        <v>190</v>
      </c>
      <c r="D99" s="403" t="s">
        <v>206</v>
      </c>
      <c r="E99" s="402">
        <f>F4A!E99</f>
        <v>0</v>
      </c>
      <c r="F99" s="402">
        <f>F4A!F99</f>
        <v>0</v>
      </c>
      <c r="G99" s="402">
        <f>F4A!G99</f>
        <v>0</v>
      </c>
      <c r="H99" s="402">
        <f>F4A!H99</f>
        <v>0</v>
      </c>
      <c r="I99" s="402">
        <f>F4A!I99</f>
        <v>0</v>
      </c>
      <c r="J99" s="402">
        <f>F4A!J99</f>
        <v>0</v>
      </c>
      <c r="K99" s="402">
        <f>F4A!K99</f>
        <v>0</v>
      </c>
      <c r="L99" s="402">
        <f>F4A!L99</f>
        <v>0</v>
      </c>
      <c r="M99" s="402">
        <f>F4A!M99</f>
        <v>0</v>
      </c>
      <c r="N99" s="402">
        <f>F4A!N99</f>
        <v>0</v>
      </c>
      <c r="O99" s="402">
        <f>F4A!O99</f>
        <v>0</v>
      </c>
      <c r="P99" s="402">
        <f>F4A!P99</f>
        <v>0</v>
      </c>
      <c r="Q99" s="864">
        <f t="shared" si="15"/>
        <v>0</v>
      </c>
    </row>
    <row r="100" spans="3:17" x14ac:dyDescent="0.25">
      <c r="C100" s="403" t="s">
        <v>182</v>
      </c>
      <c r="D100" s="403" t="s">
        <v>183</v>
      </c>
      <c r="E100" s="402">
        <f>F4A!E100+F4B!E100</f>
        <v>18.693299</v>
      </c>
      <c r="F100" s="402">
        <f>F4A!F100+F4B!F100</f>
        <v>17.803975999999999</v>
      </c>
      <c r="G100" s="402">
        <f>F4A!G100+F4B!G100</f>
        <v>15.548549</v>
      </c>
      <c r="H100" s="402">
        <f>F4A!H100+F4B!H100</f>
        <v>13.607671</v>
      </c>
      <c r="I100" s="402">
        <f>F4A!I100+F4B!I100</f>
        <v>14.039430900000001</v>
      </c>
      <c r="J100" s="402">
        <f>F4A!J100+F4B!J100</f>
        <v>13.174812200000002</v>
      </c>
      <c r="K100" s="402">
        <f>F4A!K100+F4B!K100</f>
        <v>15.118237200000001</v>
      </c>
      <c r="L100" s="402">
        <f>F4A!L100+F4B!L100</f>
        <v>13.645067700000002</v>
      </c>
      <c r="M100" s="402">
        <f>F4A!M100+F4B!M100</f>
        <v>13.793891100000002</v>
      </c>
      <c r="N100" s="402">
        <f>F4A!N100+F4B!N100</f>
        <v>13.652290300000001</v>
      </c>
      <c r="O100" s="402">
        <f>F4A!O100+F4B!O100</f>
        <v>14.357896300000002</v>
      </c>
      <c r="P100" s="402">
        <f>F4A!P100+F4B!P100</f>
        <v>18.572405499999999</v>
      </c>
      <c r="Q100" s="864">
        <f t="shared" si="15"/>
        <v>182.0075262</v>
      </c>
    </row>
    <row r="101" spans="3:17" x14ac:dyDescent="0.25">
      <c r="C101" s="403" t="s">
        <v>208</v>
      </c>
      <c r="D101" s="403" t="s">
        <v>163</v>
      </c>
      <c r="E101" s="402">
        <f>F4A!E101+F4B!E101</f>
        <v>2.7757350000000001</v>
      </c>
      <c r="F101" s="402">
        <f>F4A!F101+F4B!F101</f>
        <v>2.43161</v>
      </c>
      <c r="G101" s="402">
        <f>F4A!G101+F4B!G101</f>
        <v>2.3205650000000002</v>
      </c>
      <c r="H101" s="402">
        <f>F4A!H101+F4B!H101</f>
        <v>3.81413</v>
      </c>
      <c r="I101" s="402">
        <f>F4A!I101+F4B!I101</f>
        <v>2.48916</v>
      </c>
      <c r="J101" s="402">
        <f>F4A!J101+F4B!J101</f>
        <v>2.7279200000000001</v>
      </c>
      <c r="K101" s="402">
        <f>F4A!K101+F4B!K101</f>
        <v>3.23997</v>
      </c>
      <c r="L101" s="402">
        <f>F4A!L101+F4B!L101</f>
        <v>2.4929100000000002</v>
      </c>
      <c r="M101" s="402">
        <f>F4A!M101+F4B!M101</f>
        <v>2.5401850000000001</v>
      </c>
      <c r="N101" s="402">
        <f>F4A!N101+F4B!N101</f>
        <v>2.3450899999999999</v>
      </c>
      <c r="O101" s="402">
        <f>F4A!O101+F4B!O101</f>
        <v>2.2463350000000002</v>
      </c>
      <c r="P101" s="402">
        <f>F4A!P101+F4B!P101</f>
        <v>2.2064010000000001</v>
      </c>
      <c r="Q101" s="864">
        <f t="shared" si="15"/>
        <v>31.630011000000003</v>
      </c>
    </row>
    <row r="102" spans="3:17" x14ac:dyDescent="0.25">
      <c r="C102" s="403" t="s">
        <v>185</v>
      </c>
      <c r="D102" s="403" t="s">
        <v>186</v>
      </c>
      <c r="E102" s="402">
        <f>F4A!E102+F4B!E102</f>
        <v>0</v>
      </c>
      <c r="F102" s="402">
        <f>F4A!F102+F4B!F102</f>
        <v>0</v>
      </c>
      <c r="G102" s="402">
        <f>F4A!G102+F4B!G102</f>
        <v>0</v>
      </c>
      <c r="H102" s="402">
        <f>F4A!H102+F4B!H102</f>
        <v>0</v>
      </c>
      <c r="I102" s="402">
        <f>F4A!I102+F4B!I102</f>
        <v>0</v>
      </c>
      <c r="J102" s="402">
        <f>F4A!J102+F4B!J102</f>
        <v>0</v>
      </c>
      <c r="K102" s="402">
        <f>F4A!K102+F4B!K102</f>
        <v>0</v>
      </c>
      <c r="L102" s="402">
        <f>F4A!L102+F4B!L102</f>
        <v>0</v>
      </c>
      <c r="M102" s="402">
        <f>F4A!M102+F4B!M102</f>
        <v>0</v>
      </c>
      <c r="N102" s="402">
        <f>F4A!N102+F4B!N102</f>
        <v>0</v>
      </c>
      <c r="O102" s="402">
        <f>F4A!O102+F4B!O102</f>
        <v>0</v>
      </c>
      <c r="P102" s="402">
        <f>F4A!P102+F4B!P102</f>
        <v>0</v>
      </c>
      <c r="Q102" s="864">
        <f t="shared" si="15"/>
        <v>0</v>
      </c>
    </row>
    <row r="103" spans="3:17" x14ac:dyDescent="0.25">
      <c r="C103" s="403" t="s">
        <v>187</v>
      </c>
      <c r="D103" s="403" t="s">
        <v>165</v>
      </c>
      <c r="E103" s="402">
        <f>F4A!E103+F4B!E103</f>
        <v>0.89796212499999983</v>
      </c>
      <c r="F103" s="402">
        <f>F4A!F103+F4B!F103</f>
        <v>1.2651924999999999</v>
      </c>
      <c r="G103" s="402">
        <f>F4A!G103+F4B!G103</f>
        <v>1.5571603749999998</v>
      </c>
      <c r="H103" s="402">
        <f>F4A!H103+F4B!H103</f>
        <v>0</v>
      </c>
      <c r="I103" s="402">
        <f>F4A!I103+F4B!I103</f>
        <v>0</v>
      </c>
      <c r="J103" s="402">
        <f>F4A!J103+F4B!J103</f>
        <v>0</v>
      </c>
      <c r="K103" s="402">
        <f>F4A!K103+F4B!K103</f>
        <v>0.83248</v>
      </c>
      <c r="L103" s="402">
        <f>F4A!L103+F4B!L103</f>
        <v>0.91845599999999994</v>
      </c>
      <c r="M103" s="402">
        <f>F4A!M103+F4B!M103</f>
        <v>0.97833999999999999</v>
      </c>
      <c r="N103" s="402">
        <f>F4A!N103+F4B!N103</f>
        <v>1.2510300000000001</v>
      </c>
      <c r="O103" s="402">
        <f>F4A!O103+F4B!O103</f>
        <v>1.4314520000000002</v>
      </c>
      <c r="P103" s="402">
        <f>F4A!P103+F4B!P103</f>
        <v>1.6376965000000001</v>
      </c>
      <c r="Q103" s="864">
        <f t="shared" si="15"/>
        <v>10.769769500000001</v>
      </c>
    </row>
    <row r="104" spans="3:17" x14ac:dyDescent="0.25">
      <c r="C104" s="953" t="s">
        <v>188</v>
      </c>
      <c r="D104" s="954"/>
      <c r="E104" s="864">
        <f t="shared" ref="E104:P104" si="16">SUM(E92:E103)</f>
        <v>673.88066073350001</v>
      </c>
      <c r="F104" s="864">
        <f t="shared" si="16"/>
        <v>695.42735418700011</v>
      </c>
      <c r="G104" s="864">
        <f t="shared" si="16"/>
        <v>676.27381429799993</v>
      </c>
      <c r="H104" s="864">
        <f t="shared" si="16"/>
        <v>794.14867917591494</v>
      </c>
      <c r="I104" s="864">
        <f t="shared" si="16"/>
        <v>785.09456067445262</v>
      </c>
      <c r="J104" s="864">
        <f t="shared" si="16"/>
        <v>748.87235590981231</v>
      </c>
      <c r="K104" s="864">
        <f t="shared" si="16"/>
        <v>789.00494672653872</v>
      </c>
      <c r="L104" s="864">
        <f t="shared" si="16"/>
        <v>733.72492266460347</v>
      </c>
      <c r="M104" s="864">
        <f t="shared" si="16"/>
        <v>772.59354712713252</v>
      </c>
      <c r="N104" s="864">
        <f t="shared" si="16"/>
        <v>748.41321290237931</v>
      </c>
      <c r="O104" s="864">
        <f t="shared" si="16"/>
        <v>715.23259185092377</v>
      </c>
      <c r="P104" s="864">
        <f t="shared" si="16"/>
        <v>813.78205012975195</v>
      </c>
      <c r="Q104" s="864">
        <f>SUM(E104:P104)</f>
        <v>8946.44869638001</v>
      </c>
    </row>
    <row r="105" spans="3:17" x14ac:dyDescent="0.25">
      <c r="C105" s="953" t="s">
        <v>196</v>
      </c>
      <c r="D105" s="954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864"/>
    </row>
    <row r="106" spans="3:17" x14ac:dyDescent="0.25">
      <c r="C106" s="403" t="s">
        <v>168</v>
      </c>
      <c r="D106" s="403" t="s">
        <v>169</v>
      </c>
      <c r="E106" s="402">
        <f>F4A!E106+F4B!E106</f>
        <v>343.54274172524998</v>
      </c>
      <c r="F106" s="402">
        <f>F4A!F106+F4B!F106</f>
        <v>367.40254692099995</v>
      </c>
      <c r="G106" s="402">
        <f>F4A!G106+F4B!G106</f>
        <v>333.64560557900001</v>
      </c>
      <c r="H106" s="402">
        <f>F4A!H106+F4B!H106</f>
        <v>393.12391005000001</v>
      </c>
      <c r="I106" s="402">
        <f>F4A!I106+F4B!I106</f>
        <v>411.28657935000001</v>
      </c>
      <c r="J106" s="402">
        <f>F4A!J106+F4B!J106</f>
        <v>374.22385182229323</v>
      </c>
      <c r="K106" s="402">
        <f>F4A!K106+F4B!K106</f>
        <v>403.23539340000002</v>
      </c>
      <c r="L106" s="402">
        <f>F4A!L106+F4B!L106</f>
        <v>366.84582180293683</v>
      </c>
      <c r="M106" s="402">
        <f>F4A!M106+F4B!M106</f>
        <v>392.03932169999996</v>
      </c>
      <c r="N106" s="402">
        <f>F4A!N106+F4B!N106</f>
        <v>414.2902945514511</v>
      </c>
      <c r="O106" s="402">
        <f>F4A!O106+F4B!O106</f>
        <v>388.030281</v>
      </c>
      <c r="P106" s="402">
        <f>F4A!P106+F4B!P106</f>
        <v>431.77330215000006</v>
      </c>
      <c r="Q106" s="864">
        <f t="shared" ref="Q106:Q118" si="17">SUM(E106:P106)</f>
        <v>4619.4396500519315</v>
      </c>
    </row>
    <row r="107" spans="3:17" x14ac:dyDescent="0.25">
      <c r="C107" s="403" t="s">
        <v>170</v>
      </c>
      <c r="D107" s="403" t="s">
        <v>171</v>
      </c>
      <c r="E107" s="402">
        <f>F4A!E107+F4B!E107</f>
        <v>1.5660000000000001</v>
      </c>
      <c r="F107" s="402">
        <f>F4A!F107+F4B!F107</f>
        <v>0.504</v>
      </c>
      <c r="G107" s="402">
        <f>F4A!G107+F4B!G107</f>
        <v>0.504</v>
      </c>
      <c r="H107" s="402">
        <f>F4A!H107+F4B!H107</f>
        <v>0</v>
      </c>
      <c r="I107" s="402">
        <f>F4A!I107+F4B!I107</f>
        <v>0</v>
      </c>
      <c r="J107" s="402">
        <f>F4A!J107+F4B!J107</f>
        <v>0</v>
      </c>
      <c r="K107" s="402">
        <f>F4A!K107+F4B!K107</f>
        <v>0</v>
      </c>
      <c r="L107" s="402">
        <f>F4A!L107+F4B!L107</f>
        <v>0</v>
      </c>
      <c r="M107" s="402">
        <f>F4A!M107+F4B!M107</f>
        <v>0</v>
      </c>
      <c r="N107" s="402">
        <f>F4A!N107+F4B!N107</f>
        <v>0</v>
      </c>
      <c r="O107" s="402">
        <f>F4A!O107+F4B!O107</f>
        <v>0</v>
      </c>
      <c r="P107" s="402">
        <f>F4A!P107+F4B!P107</f>
        <v>0</v>
      </c>
      <c r="Q107" s="864">
        <f t="shared" si="17"/>
        <v>2.5740000000000003</v>
      </c>
    </row>
    <row r="108" spans="3:17" x14ac:dyDescent="0.25">
      <c r="C108" s="403" t="s">
        <v>216</v>
      </c>
      <c r="D108" s="403" t="s">
        <v>173</v>
      </c>
      <c r="E108" s="402">
        <f>F4A!E108+F4B!E108</f>
        <v>19.896604499999999</v>
      </c>
      <c r="F108" s="402">
        <f>F4A!F108+F4B!F108</f>
        <v>20.448179875000001</v>
      </c>
      <c r="G108" s="402">
        <f>F4A!G108+F4B!G108</f>
        <v>21.488661124999997</v>
      </c>
      <c r="H108" s="402">
        <f>F4A!H108+F4B!H108</f>
        <v>28.772734751728031</v>
      </c>
      <c r="I108" s="402">
        <f>F4A!I108+F4B!I108</f>
        <v>28.93458224923495</v>
      </c>
      <c r="J108" s="402">
        <f>F4A!J108+F4B!J108</f>
        <v>27.917531549123858</v>
      </c>
      <c r="K108" s="402">
        <f>F4A!K108+F4B!K108</f>
        <v>28.955937073412652</v>
      </c>
      <c r="L108" s="402">
        <f>F4A!L108+F4B!L108</f>
        <v>24.219276987327163</v>
      </c>
      <c r="M108" s="402">
        <f>F4A!M108+F4B!M108</f>
        <v>24.304688512995696</v>
      </c>
      <c r="N108" s="402">
        <f>F4A!N108+F4B!N108</f>
        <v>25.563488567307719</v>
      </c>
      <c r="O108" s="402">
        <f>F4A!O108+F4B!O108</f>
        <v>26.474814237237712</v>
      </c>
      <c r="P108" s="402">
        <f>F4A!P108+F4B!P108</f>
        <v>34.524805848004121</v>
      </c>
      <c r="Q108" s="864">
        <f t="shared" si="17"/>
        <v>311.50130527637191</v>
      </c>
    </row>
    <row r="109" spans="3:17" x14ac:dyDescent="0.25">
      <c r="C109" s="403" t="s">
        <v>174</v>
      </c>
      <c r="D109" s="403" t="s">
        <v>175</v>
      </c>
      <c r="E109" s="402">
        <f>F4A!E109+F4B!E109</f>
        <v>0</v>
      </c>
      <c r="F109" s="402">
        <f>F4A!F109+F4B!F109</f>
        <v>0</v>
      </c>
      <c r="G109" s="402">
        <f>F4A!G109+F4B!G109</f>
        <v>0</v>
      </c>
      <c r="H109" s="402">
        <f>F4A!H109+F4B!H109</f>
        <v>0</v>
      </c>
      <c r="I109" s="402">
        <f>F4A!I109+F4B!I109</f>
        <v>0</v>
      </c>
      <c r="J109" s="402">
        <f>F4A!J109+F4B!J109</f>
        <v>0</v>
      </c>
      <c r="K109" s="402">
        <f>F4A!K109+F4B!K109</f>
        <v>0</v>
      </c>
      <c r="L109" s="402">
        <f>F4A!L109+F4B!L109</f>
        <v>0</v>
      </c>
      <c r="M109" s="402">
        <f>F4A!M109+F4B!M109</f>
        <v>0</v>
      </c>
      <c r="N109" s="402">
        <f>F4A!N109+F4B!N109</f>
        <v>0</v>
      </c>
      <c r="O109" s="402">
        <f>F4A!O109+F4B!O109</f>
        <v>0</v>
      </c>
      <c r="P109" s="402">
        <f>F4A!P109+F4B!P109</f>
        <v>0</v>
      </c>
      <c r="Q109" s="864">
        <f t="shared" si="17"/>
        <v>0</v>
      </c>
    </row>
    <row r="110" spans="3:17" x14ac:dyDescent="0.25">
      <c r="C110" s="403" t="s">
        <v>176</v>
      </c>
      <c r="D110" s="403" t="s">
        <v>177</v>
      </c>
      <c r="E110" s="402">
        <f>F4A!E110+F4B!E110</f>
        <v>9.6191662999999998</v>
      </c>
      <c r="F110" s="402">
        <f>F4A!F110+F4B!F110</f>
        <v>10.264033475000002</v>
      </c>
      <c r="G110" s="402">
        <f>F4A!G110+F4B!G110</f>
        <v>9.4605962999999988</v>
      </c>
      <c r="H110" s="402">
        <f>F4A!H110+F4B!H110</f>
        <v>12.360426326347834</v>
      </c>
      <c r="I110" s="402">
        <f>F4A!I110+F4B!I110</f>
        <v>12.422172395487243</v>
      </c>
      <c r="J110" s="402">
        <f>F4A!J110+F4B!J110</f>
        <v>11.416127748630352</v>
      </c>
      <c r="K110" s="402">
        <f>F4A!K110+F4B!K110</f>
        <v>12.255708034638706</v>
      </c>
      <c r="L110" s="402">
        <f>F4A!L110+F4B!L110</f>
        <v>9.9795772899765556</v>
      </c>
      <c r="M110" s="402">
        <f>F4A!M110+F4B!M110</f>
        <v>10.676713737712458</v>
      </c>
      <c r="N110" s="402">
        <f>F4A!N110+F4B!N110</f>
        <v>9.7594746562932659</v>
      </c>
      <c r="O110" s="402">
        <f>F4A!O110+F4B!O110</f>
        <v>10.655014331198156</v>
      </c>
      <c r="P110" s="402">
        <f>F4A!P110+F4B!P110</f>
        <v>12.704285300860008</v>
      </c>
      <c r="Q110" s="864">
        <f t="shared" si="17"/>
        <v>131.5732958961446</v>
      </c>
    </row>
    <row r="111" spans="3:17" x14ac:dyDescent="0.25">
      <c r="C111" s="403" t="s">
        <v>178</v>
      </c>
      <c r="D111" s="403" t="s">
        <v>217</v>
      </c>
      <c r="E111" s="402">
        <f>F4A!E111+F4B!E111</f>
        <v>119.59048199999999</v>
      </c>
      <c r="F111" s="402">
        <f>F4A!F111+F4B!F111</f>
        <v>65.437235999999999</v>
      </c>
      <c r="G111" s="402">
        <f>F4A!G111+F4B!G111</f>
        <v>61.612524000000001</v>
      </c>
      <c r="H111" s="402">
        <f>F4A!H111+F4B!H111</f>
        <v>124.49143590449999</v>
      </c>
      <c r="I111" s="402">
        <f>F4A!I111+F4B!I111</f>
        <v>440.86173761700002</v>
      </c>
      <c r="J111" s="402">
        <f>F4A!J111+F4B!J111</f>
        <v>292.18467229350006</v>
      </c>
      <c r="K111" s="402">
        <f>F4A!K111+F4B!K111</f>
        <v>174.48640542899997</v>
      </c>
      <c r="L111" s="402">
        <f>F4A!L111+F4B!L111</f>
        <v>212.4946546905</v>
      </c>
      <c r="M111" s="402">
        <f>F4A!M111+F4B!M111</f>
        <v>193.999511076</v>
      </c>
      <c r="N111" s="402">
        <f>F4A!N111+F4B!N111</f>
        <v>232.77591209250002</v>
      </c>
      <c r="O111" s="402">
        <f>F4A!O111+F4B!O111</f>
        <v>205.63660499550002</v>
      </c>
      <c r="P111" s="402">
        <f>F4A!P111+F4B!P111</f>
        <v>224.1469840995</v>
      </c>
      <c r="Q111" s="864">
        <f t="shared" si="17"/>
        <v>2347.7181601980005</v>
      </c>
    </row>
    <row r="112" spans="3:17" x14ac:dyDescent="0.25">
      <c r="C112" s="403" t="s">
        <v>180</v>
      </c>
      <c r="D112" s="403" t="s">
        <v>197</v>
      </c>
      <c r="E112" s="402">
        <f>F4A!E112+F4B!E112</f>
        <v>24.488</v>
      </c>
      <c r="F112" s="402">
        <f>F4A!F112+F4B!F112</f>
        <v>26.28</v>
      </c>
      <c r="G112" s="402">
        <f>F4A!G112+F4B!G112</f>
        <v>24.7</v>
      </c>
      <c r="H112" s="402">
        <f>F4A!H112+F4B!H112</f>
        <v>26.1387</v>
      </c>
      <c r="I112" s="402">
        <f>F4A!I112+F4B!I112</f>
        <v>25.147500000000001</v>
      </c>
      <c r="J112" s="402">
        <f>F4A!J112+F4B!J112</f>
        <v>21.5166</v>
      </c>
      <c r="K112" s="402">
        <f>F4A!K112+F4B!K112</f>
        <v>25.796400000000002</v>
      </c>
      <c r="L112" s="402">
        <f>F4A!L112+F4B!L112</f>
        <v>24.6708</v>
      </c>
      <c r="M112" s="402">
        <f>F4A!M112+F4B!M112</f>
        <v>24.003</v>
      </c>
      <c r="N112" s="402">
        <f>F4A!N112+F4B!N112</f>
        <v>24.924900000000001</v>
      </c>
      <c r="O112" s="402">
        <f>F4A!O112+F4B!O112</f>
        <v>23.117177999999999</v>
      </c>
      <c r="P112" s="402">
        <f>F4A!P112+F4B!P112</f>
        <v>26.640222000000001</v>
      </c>
      <c r="Q112" s="864">
        <f t="shared" si="17"/>
        <v>297.42329999999998</v>
      </c>
    </row>
    <row r="113" spans="3:17" x14ac:dyDescent="0.25">
      <c r="C113" s="403" t="s">
        <v>218</v>
      </c>
      <c r="D113" s="403" t="s">
        <v>206</v>
      </c>
      <c r="E113" s="402">
        <f>F4A!E113+F4B!E113</f>
        <v>49.102449999999997</v>
      </c>
      <c r="F113" s="402">
        <f>F4A!F113+F4B!F113</f>
        <v>50.219793000000003</v>
      </c>
      <c r="G113" s="402">
        <f>F4A!G113+F4B!G113</f>
        <v>48.807212999999997</v>
      </c>
      <c r="H113" s="402">
        <f>F4A!H113+F4B!H113</f>
        <v>48.182202500130337</v>
      </c>
      <c r="I113" s="402">
        <f>F4A!I113+F4B!I113</f>
        <v>48.900401023145868</v>
      </c>
      <c r="J113" s="402">
        <f>F4A!J113+F4B!J113</f>
        <v>47.448990142589956</v>
      </c>
      <c r="K113" s="402">
        <f>F4A!K113+F4B!K113</f>
        <v>51.387871284909437</v>
      </c>
      <c r="L113" s="402">
        <f>F4A!L113+F4B!L113</f>
        <v>47.911219885739406</v>
      </c>
      <c r="M113" s="402">
        <f>F4A!M113+F4B!M113</f>
        <v>51.900432122856614</v>
      </c>
      <c r="N113" s="402">
        <f>F4A!N113+F4B!N113</f>
        <v>52.950060215648087</v>
      </c>
      <c r="O113" s="402">
        <f>F4A!O113+F4B!O113</f>
        <v>48.533797602243887</v>
      </c>
      <c r="P113" s="402">
        <f>F4A!P113+F4B!P113</f>
        <v>54.954296809989351</v>
      </c>
      <c r="Q113" s="864">
        <f t="shared" si="17"/>
        <v>600.29872758725298</v>
      </c>
    </row>
    <row r="114" spans="3:17" x14ac:dyDescent="0.25">
      <c r="C114" s="403" t="s">
        <v>236</v>
      </c>
      <c r="D114" s="403" t="s">
        <v>220</v>
      </c>
      <c r="E114" s="402">
        <f>F4A!E114+F4B!E114</f>
        <v>7.3870279999999999</v>
      </c>
      <c r="F114" s="402">
        <f>F4A!F114+F4B!F114</f>
        <v>7.4092950000000002</v>
      </c>
      <c r="G114" s="402">
        <f>F4A!G114+F4B!G114</f>
        <v>7.1098790000000003</v>
      </c>
      <c r="H114" s="402">
        <f>F4A!H114+F4B!H114</f>
        <v>10.6596426</v>
      </c>
      <c r="I114" s="402">
        <f>F4A!I114+F4B!I114</f>
        <v>10.592445000000001</v>
      </c>
      <c r="J114" s="402">
        <f>F4A!J114+F4B!J114</f>
        <v>9.753342</v>
      </c>
      <c r="K114" s="402">
        <f>F4A!K114+F4B!K114</f>
        <v>10.2743784</v>
      </c>
      <c r="L114" s="402">
        <f>F4A!L114+F4B!L114</f>
        <v>9.3619067999999999</v>
      </c>
      <c r="M114" s="402">
        <f>F4A!M114+F4B!M114</f>
        <v>9.7128174000000005</v>
      </c>
      <c r="N114" s="402">
        <f>F4A!N114+F4B!N114</f>
        <v>9.153133200000001</v>
      </c>
      <c r="O114" s="402">
        <f>F4A!O114+F4B!O114</f>
        <v>9.0841608000000011</v>
      </c>
      <c r="P114" s="402">
        <f>F4A!P114+F4B!P114</f>
        <v>10.280396400000001</v>
      </c>
      <c r="Q114" s="864">
        <f t="shared" si="17"/>
        <v>110.77842460000002</v>
      </c>
    </row>
    <row r="115" spans="3:17" x14ac:dyDescent="0.25">
      <c r="C115" s="403" t="s">
        <v>182</v>
      </c>
      <c r="D115" s="403" t="s">
        <v>183</v>
      </c>
      <c r="E115" s="402">
        <f>F4A!E115+F4B!E115</f>
        <v>0</v>
      </c>
      <c r="F115" s="402">
        <f>F4A!F115+F4B!F115</f>
        <v>0</v>
      </c>
      <c r="G115" s="402">
        <f>F4A!G115+F4B!G115</f>
        <v>0</v>
      </c>
      <c r="H115" s="402">
        <f>F4A!H115+F4B!H115</f>
        <v>0</v>
      </c>
      <c r="I115" s="402">
        <f>F4A!I115+F4B!I115</f>
        <v>0</v>
      </c>
      <c r="J115" s="402">
        <f>F4A!J115+F4B!J115</f>
        <v>0</v>
      </c>
      <c r="K115" s="402">
        <f>F4A!K115+F4B!K115</f>
        <v>0</v>
      </c>
      <c r="L115" s="402">
        <f>F4A!L115+F4B!L115</f>
        <v>0</v>
      </c>
      <c r="M115" s="402">
        <f>F4A!M115+F4B!M115</f>
        <v>0</v>
      </c>
      <c r="N115" s="402">
        <f>F4A!N115+F4B!N115</f>
        <v>0</v>
      </c>
      <c r="O115" s="402">
        <f>F4A!O115+F4B!O115</f>
        <v>0</v>
      </c>
      <c r="P115" s="402">
        <f>F4A!P115+F4B!P115</f>
        <v>0</v>
      </c>
      <c r="Q115" s="864">
        <f t="shared" si="17"/>
        <v>0</v>
      </c>
    </row>
    <row r="116" spans="3:17" x14ac:dyDescent="0.25">
      <c r="C116" s="403" t="s">
        <v>184</v>
      </c>
      <c r="D116" s="403" t="s">
        <v>163</v>
      </c>
      <c r="E116" s="402">
        <f>F4A!E116+F4B!E116</f>
        <v>0</v>
      </c>
      <c r="F116" s="402">
        <f>F4A!F116+F4B!F116</f>
        <v>0</v>
      </c>
      <c r="G116" s="402">
        <f>F4A!G116+F4B!G116</f>
        <v>0</v>
      </c>
      <c r="H116" s="402">
        <f>F4A!H116+F4B!H116</f>
        <v>0</v>
      </c>
      <c r="I116" s="402">
        <f>F4A!I116+F4B!I116</f>
        <v>0</v>
      </c>
      <c r="J116" s="402">
        <f>F4A!J116+F4B!J116</f>
        <v>0</v>
      </c>
      <c r="K116" s="402">
        <f>F4A!K116+F4B!K116</f>
        <v>0</v>
      </c>
      <c r="L116" s="402">
        <f>F4A!L116+F4B!L116</f>
        <v>0</v>
      </c>
      <c r="M116" s="402">
        <f>F4A!M116+F4B!M116</f>
        <v>0</v>
      </c>
      <c r="N116" s="402">
        <f>F4A!N116+F4B!N116</f>
        <v>0</v>
      </c>
      <c r="O116" s="402">
        <f>F4A!O116+F4B!O116</f>
        <v>0</v>
      </c>
      <c r="P116" s="402">
        <f>F4A!P116+F4B!P116</f>
        <v>0</v>
      </c>
      <c r="Q116" s="864">
        <f t="shared" si="17"/>
        <v>0</v>
      </c>
    </row>
    <row r="117" spans="3:17" x14ac:dyDescent="0.25">
      <c r="C117" s="403" t="s">
        <v>185</v>
      </c>
      <c r="D117" s="403" t="s">
        <v>186</v>
      </c>
      <c r="E117" s="402">
        <f>F4A!E117+F4B!E117</f>
        <v>0</v>
      </c>
      <c r="F117" s="402">
        <f>F4A!F117+F4B!F117</f>
        <v>0</v>
      </c>
      <c r="G117" s="402">
        <f>F4A!G117+F4B!G117</f>
        <v>0</v>
      </c>
      <c r="H117" s="402">
        <f>F4A!H117+F4B!H117</f>
        <v>0</v>
      </c>
      <c r="I117" s="402">
        <f>F4A!I117+F4B!I117</f>
        <v>0</v>
      </c>
      <c r="J117" s="402">
        <f>F4A!J117+F4B!J117</f>
        <v>0</v>
      </c>
      <c r="K117" s="402">
        <f>F4A!K117+F4B!K117</f>
        <v>0</v>
      </c>
      <c r="L117" s="402">
        <f>F4A!L117+F4B!L117</f>
        <v>0</v>
      </c>
      <c r="M117" s="402">
        <f>F4A!M117+F4B!M117</f>
        <v>0</v>
      </c>
      <c r="N117" s="402">
        <f>F4A!N117+F4B!N117</f>
        <v>0</v>
      </c>
      <c r="O117" s="402">
        <f>F4A!O117+F4B!O117</f>
        <v>0</v>
      </c>
      <c r="P117" s="402">
        <f>F4A!P117+F4B!P117</f>
        <v>0</v>
      </c>
      <c r="Q117" s="864">
        <f t="shared" si="17"/>
        <v>0</v>
      </c>
    </row>
    <row r="118" spans="3:17" x14ac:dyDescent="0.25">
      <c r="C118" s="403" t="s">
        <v>187</v>
      </c>
      <c r="D118" s="403" t="s">
        <v>165</v>
      </c>
      <c r="E118" s="402">
        <f>F4A!E118+F4B!E118</f>
        <v>0</v>
      </c>
      <c r="F118" s="402">
        <f>F4A!F118+F4B!F118</f>
        <v>0</v>
      </c>
      <c r="G118" s="402">
        <f>F4A!G118+F4B!G118</f>
        <v>0</v>
      </c>
      <c r="H118" s="402">
        <f>F4A!H118+F4B!H118</f>
        <v>0</v>
      </c>
      <c r="I118" s="402">
        <f>F4A!I118+F4B!I118</f>
        <v>0</v>
      </c>
      <c r="J118" s="402">
        <f>F4A!J118+F4B!J118</f>
        <v>0</v>
      </c>
      <c r="K118" s="402">
        <f>F4A!K118+F4B!K118</f>
        <v>0</v>
      </c>
      <c r="L118" s="402">
        <f>F4A!L118+F4B!L118</f>
        <v>0</v>
      </c>
      <c r="M118" s="402">
        <f>F4A!M118+F4B!M118</f>
        <v>0</v>
      </c>
      <c r="N118" s="402">
        <f>F4A!N118+F4B!N118</f>
        <v>0</v>
      </c>
      <c r="O118" s="402">
        <f>F4A!O118+F4B!O118</f>
        <v>0</v>
      </c>
      <c r="P118" s="402">
        <f>F4A!P118+F4B!P118</f>
        <v>0</v>
      </c>
      <c r="Q118" s="864">
        <f t="shared" si="17"/>
        <v>0</v>
      </c>
    </row>
    <row r="119" spans="3:17" x14ac:dyDescent="0.25">
      <c r="C119" s="953" t="s">
        <v>188</v>
      </c>
      <c r="D119" s="954"/>
      <c r="E119" s="864">
        <f t="shared" ref="E119:P119" si="18">SUM(E106:E118)</f>
        <v>575.19247252524997</v>
      </c>
      <c r="F119" s="864">
        <f t="shared" si="18"/>
        <v>547.96508427100002</v>
      </c>
      <c r="G119" s="864">
        <f t="shared" si="18"/>
        <v>507.32847900400003</v>
      </c>
      <c r="H119" s="864">
        <f t="shared" si="18"/>
        <v>643.7290521327061</v>
      </c>
      <c r="I119" s="864">
        <f t="shared" si="18"/>
        <v>978.14541763486807</v>
      </c>
      <c r="J119" s="864">
        <f t="shared" si="18"/>
        <v>784.46111555613754</v>
      </c>
      <c r="K119" s="864">
        <f t="shared" si="18"/>
        <v>706.39209362196084</v>
      </c>
      <c r="L119" s="864">
        <f t="shared" si="18"/>
        <v>695.48325745647992</v>
      </c>
      <c r="M119" s="864">
        <f t="shared" si="18"/>
        <v>706.63648454956478</v>
      </c>
      <c r="N119" s="864">
        <f t="shared" si="18"/>
        <v>769.41726328320021</v>
      </c>
      <c r="O119" s="864">
        <f t="shared" si="18"/>
        <v>711.53185096617972</v>
      </c>
      <c r="P119" s="864">
        <f t="shared" si="18"/>
        <v>795.02429260835356</v>
      </c>
      <c r="Q119" s="864">
        <f>SUM(E119:P119)</f>
        <v>8421.3068636097014</v>
      </c>
    </row>
    <row r="120" spans="3:17" x14ac:dyDescent="0.25">
      <c r="C120" s="953" t="s">
        <v>200</v>
      </c>
      <c r="D120" s="954"/>
      <c r="E120" s="864">
        <f t="shared" ref="E120:P120" si="19">E119+E104+E90</f>
        <v>1874.4880624605</v>
      </c>
      <c r="F120" s="864">
        <f t="shared" si="19"/>
        <v>1871.6066303767498</v>
      </c>
      <c r="G120" s="864">
        <f t="shared" si="19"/>
        <v>1781.12385054025</v>
      </c>
      <c r="H120" s="864">
        <f t="shared" si="19"/>
        <v>2074.9480572389957</v>
      </c>
      <c r="I120" s="864">
        <f t="shared" si="19"/>
        <v>2416.2951747985398</v>
      </c>
      <c r="J120" s="864">
        <f t="shared" si="19"/>
        <v>2143.6995568842049</v>
      </c>
      <c r="K120" s="864">
        <f t="shared" si="19"/>
        <v>2139.6879114483477</v>
      </c>
      <c r="L120" s="864">
        <f t="shared" si="19"/>
        <v>2063.1221610554339</v>
      </c>
      <c r="M120" s="864">
        <f t="shared" si="19"/>
        <v>2137.0874461605563</v>
      </c>
      <c r="N120" s="864">
        <f t="shared" si="19"/>
        <v>2146.8988917076877</v>
      </c>
      <c r="O120" s="864">
        <f t="shared" si="19"/>
        <v>2035.4450006061959</v>
      </c>
      <c r="P120" s="864">
        <f t="shared" si="19"/>
        <v>2309.1711168818092</v>
      </c>
      <c r="Q120" s="864">
        <f>SUM(E120:P120)</f>
        <v>24993.573860159267</v>
      </c>
    </row>
    <row r="121" spans="3:17" x14ac:dyDescent="0.25">
      <c r="C121" s="953" t="s">
        <v>201</v>
      </c>
      <c r="D121" s="954"/>
      <c r="E121" s="864">
        <f t="shared" ref="E121:P121" si="20">E120+E77</f>
        <v>4689.3130564562507</v>
      </c>
      <c r="F121" s="864">
        <f t="shared" si="20"/>
        <v>3985.1104991814982</v>
      </c>
      <c r="G121" s="864">
        <f t="shared" si="20"/>
        <v>3976.9985038642808</v>
      </c>
      <c r="H121" s="864">
        <f t="shared" si="20"/>
        <v>4790.6856051775385</v>
      </c>
      <c r="I121" s="864">
        <f t="shared" si="20"/>
        <v>4877.4401405188801</v>
      </c>
      <c r="J121" s="864">
        <f t="shared" si="20"/>
        <v>4677.8833108842045</v>
      </c>
      <c r="K121" s="864">
        <f t="shared" si="20"/>
        <v>4753.209013197561</v>
      </c>
      <c r="L121" s="864">
        <f t="shared" si="20"/>
        <v>4219.4225598456305</v>
      </c>
      <c r="M121" s="864">
        <f t="shared" si="20"/>
        <v>4743.7471225536901</v>
      </c>
      <c r="N121" s="864">
        <f t="shared" si="20"/>
        <v>5052.8526173088967</v>
      </c>
      <c r="O121" s="864">
        <f t="shared" si="20"/>
        <v>5224.2002570060113</v>
      </c>
      <c r="P121" s="864">
        <f t="shared" si="20"/>
        <v>6097.6569293268922</v>
      </c>
      <c r="Q121" s="864">
        <f>SUM(E121:P121)</f>
        <v>57088.519615321333</v>
      </c>
    </row>
    <row r="123" spans="3:17" x14ac:dyDescent="0.25">
      <c r="C123" s="724"/>
      <c r="Q123" s="723" t="s">
        <v>213</v>
      </c>
    </row>
    <row r="124" spans="3:17" x14ac:dyDescent="0.25">
      <c r="C124" s="961" t="s">
        <v>136</v>
      </c>
      <c r="D124" s="961"/>
      <c r="E124" s="962" t="s">
        <v>1169</v>
      </c>
      <c r="F124" s="962"/>
      <c r="G124" s="962"/>
      <c r="H124" s="962"/>
      <c r="I124" s="962"/>
      <c r="J124" s="962"/>
      <c r="K124" s="962"/>
      <c r="L124" s="962"/>
      <c r="M124" s="962"/>
      <c r="N124" s="962"/>
      <c r="O124" s="962"/>
      <c r="P124" s="962"/>
      <c r="Q124" s="962"/>
    </row>
    <row r="125" spans="3:17" x14ac:dyDescent="0.25">
      <c r="C125" s="961"/>
      <c r="D125" s="961"/>
      <c r="E125" s="863" t="s">
        <v>223</v>
      </c>
      <c r="F125" s="863" t="s">
        <v>224</v>
      </c>
      <c r="G125" s="863" t="s">
        <v>225</v>
      </c>
      <c r="H125" s="863" t="s">
        <v>226</v>
      </c>
      <c r="I125" s="863" t="s">
        <v>227</v>
      </c>
      <c r="J125" s="863" t="s">
        <v>228</v>
      </c>
      <c r="K125" s="863" t="s">
        <v>229</v>
      </c>
      <c r="L125" s="863" t="s">
        <v>230</v>
      </c>
      <c r="M125" s="863" t="s">
        <v>231</v>
      </c>
      <c r="N125" s="863" t="s">
        <v>232</v>
      </c>
      <c r="O125" s="863" t="s">
        <v>233</v>
      </c>
      <c r="P125" s="863" t="s">
        <v>234</v>
      </c>
      <c r="Q125" s="863" t="s">
        <v>90</v>
      </c>
    </row>
    <row r="126" spans="3:17" x14ac:dyDescent="0.25">
      <c r="C126" s="953" t="s">
        <v>147</v>
      </c>
      <c r="D126" s="954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2"/>
      <c r="P126" s="402"/>
      <c r="Q126" s="864">
        <f>SUM(E126:P126)</f>
        <v>0</v>
      </c>
    </row>
    <row r="127" spans="3:17" x14ac:dyDescent="0.25">
      <c r="C127" s="403" t="s">
        <v>148</v>
      </c>
      <c r="D127" s="403" t="s">
        <v>149</v>
      </c>
      <c r="E127" s="402">
        <f>F4A!E127+F4B!E127</f>
        <v>1454.4994857856836</v>
      </c>
      <c r="F127" s="402">
        <f>F4A!F127+F4B!F127</f>
        <v>1464.7854184106282</v>
      </c>
      <c r="G127" s="402">
        <f>F4A!G127+F4B!G127</f>
        <v>1173.5934774850907</v>
      </c>
      <c r="H127" s="402">
        <f>F4A!H127+F4B!H127</f>
        <v>1070.3022384925252</v>
      </c>
      <c r="I127" s="402">
        <f>F4A!I127+F4B!I127</f>
        <v>1153.6826301610511</v>
      </c>
      <c r="J127" s="402">
        <f>F4A!J127+F4B!J127</f>
        <v>1045.6368565516862</v>
      </c>
      <c r="K127" s="402">
        <f>F4A!K127+F4B!K127</f>
        <v>1112.0205310709016</v>
      </c>
      <c r="L127" s="402">
        <f>F4A!L127+F4B!L127</f>
        <v>939.82805731534802</v>
      </c>
      <c r="M127" s="402">
        <f>F4A!M127+F4B!M127</f>
        <v>940.1519467859132</v>
      </c>
      <c r="N127" s="402">
        <f>F4A!N127+F4B!N127</f>
        <v>909.71284528535421</v>
      </c>
      <c r="O127" s="402">
        <f>F4A!O127+F4B!O127</f>
        <v>991.73633612284493</v>
      </c>
      <c r="P127" s="402">
        <f>F4A!P127+F4B!P127</f>
        <v>1267.4141238045081</v>
      </c>
      <c r="Q127" s="864">
        <f t="shared" ref="Q127:Q135" si="21">SUM(E127:P127)</f>
        <v>13523.363947271533</v>
      </c>
    </row>
    <row r="128" spans="3:17" x14ac:dyDescent="0.25">
      <c r="C128" s="403" t="s">
        <v>150</v>
      </c>
      <c r="D128" s="403" t="s">
        <v>151</v>
      </c>
      <c r="E128" s="402">
        <f>F4A!E128+F4B!E128</f>
        <v>448.5973355556626</v>
      </c>
      <c r="F128" s="402">
        <f>F4A!F128+F4B!F128</f>
        <v>445.79105970074613</v>
      </c>
      <c r="G128" s="402">
        <f>F4A!G128+F4B!G128</f>
        <v>395.98478748108039</v>
      </c>
      <c r="H128" s="402">
        <f>F4A!H128+F4B!H128</f>
        <v>376.96509955443793</v>
      </c>
      <c r="I128" s="402">
        <f>F4A!I128+F4B!I128</f>
        <v>397.03085126225909</v>
      </c>
      <c r="J128" s="402">
        <f>F4A!J128+F4B!J128</f>
        <v>362.4890517224959</v>
      </c>
      <c r="K128" s="402">
        <f>F4A!K128+F4B!K128</f>
        <v>396.52563692043344</v>
      </c>
      <c r="L128" s="402">
        <f>F4A!L128+F4B!L128</f>
        <v>345.72110990858522</v>
      </c>
      <c r="M128" s="402">
        <f>F4A!M128+F4B!M128</f>
        <v>352.95205308799501</v>
      </c>
      <c r="N128" s="402">
        <f>F4A!N128+F4B!N128</f>
        <v>337.891436528989</v>
      </c>
      <c r="O128" s="402">
        <f>F4A!O128+F4B!O128</f>
        <v>366.85371394824926</v>
      </c>
      <c r="P128" s="402">
        <f>F4A!P128+F4B!P128</f>
        <v>435.37965537096881</v>
      </c>
      <c r="Q128" s="864">
        <f t="shared" si="21"/>
        <v>4662.1817910419031</v>
      </c>
    </row>
    <row r="129" spans="3:17" x14ac:dyDescent="0.25">
      <c r="C129" s="403" t="s">
        <v>152</v>
      </c>
      <c r="D129" s="403" t="s">
        <v>153</v>
      </c>
      <c r="E129" s="402">
        <f>F4A!E129+F4B!E129</f>
        <v>87.706729579638079</v>
      </c>
      <c r="F129" s="402">
        <f>F4A!F129+F4B!F129</f>
        <v>92.301401560564955</v>
      </c>
      <c r="G129" s="402">
        <f>F4A!G129+F4B!G129</f>
        <v>85.99076799947666</v>
      </c>
      <c r="H129" s="402">
        <f>F4A!H129+F4B!H129</f>
        <v>85.065935386413287</v>
      </c>
      <c r="I129" s="402">
        <f>F4A!I129+F4B!I129</f>
        <v>84.594949500836989</v>
      </c>
      <c r="J129" s="402">
        <f>F4A!J129+F4B!J129</f>
        <v>79.237258847498325</v>
      </c>
      <c r="K129" s="402">
        <f>F4A!K129+F4B!K129</f>
        <v>82.34002037882351</v>
      </c>
      <c r="L129" s="402">
        <f>F4A!L129+F4B!L129</f>
        <v>88.614636929949924</v>
      </c>
      <c r="M129" s="402">
        <f>F4A!M129+F4B!M129</f>
        <v>95.680860006576367</v>
      </c>
      <c r="N129" s="402">
        <f>F4A!N129+F4B!N129</f>
        <v>89.132984749482148</v>
      </c>
      <c r="O129" s="402">
        <f>F4A!O129+F4B!O129</f>
        <v>83.585493750679234</v>
      </c>
      <c r="P129" s="402">
        <f>F4A!P129+F4B!P129</f>
        <v>90.555829241690674</v>
      </c>
      <c r="Q129" s="864">
        <f t="shared" si="21"/>
        <v>1044.8068679316302</v>
      </c>
    </row>
    <row r="130" spans="3:17" x14ac:dyDescent="0.25">
      <c r="C130" s="403" t="s">
        <v>154</v>
      </c>
      <c r="D130" s="403" t="s">
        <v>155</v>
      </c>
      <c r="E130" s="402">
        <f>F4A!E130+F4B!E130</f>
        <v>0.82460647440000001</v>
      </c>
      <c r="F130" s="402">
        <f>F4A!F130+F4B!F130</f>
        <v>0.88609619520000071</v>
      </c>
      <c r="G130" s="402">
        <f>F4A!G130+F4B!G130</f>
        <v>0.80123596920000018</v>
      </c>
      <c r="H130" s="402">
        <f>F4A!H130+F4B!H130</f>
        <v>0.79411339079999932</v>
      </c>
      <c r="I130" s="402">
        <f>F4A!I130+F4B!I130</f>
        <v>0.78918189480000001</v>
      </c>
      <c r="J130" s="402">
        <f>F4A!J130+F4B!J130</f>
        <v>0.7549186617000001</v>
      </c>
      <c r="K130" s="402">
        <f>F4A!K130+F4B!K130</f>
        <v>0.75247450199999955</v>
      </c>
      <c r="L130" s="402">
        <f>F4A!L130+F4B!L130</f>
        <v>0.73208266199999961</v>
      </c>
      <c r="M130" s="402">
        <f>F4A!M130+F4B!M130</f>
        <v>0.77741809200000001</v>
      </c>
      <c r="N130" s="402">
        <f>F4A!N130+F4B!N130</f>
        <v>0.75265553160000032</v>
      </c>
      <c r="O130" s="402">
        <f>F4A!O130+F4B!O130</f>
        <v>0.7097837688000006</v>
      </c>
      <c r="P130" s="402">
        <f>F4A!P130+F4B!P130</f>
        <v>0.79166532960000024</v>
      </c>
      <c r="Q130" s="864">
        <f t="shared" si="21"/>
        <v>9.3662324721000019</v>
      </c>
    </row>
    <row r="131" spans="3:17" x14ac:dyDescent="0.25">
      <c r="C131" s="403" t="s">
        <v>156</v>
      </c>
      <c r="D131" s="403" t="s">
        <v>157</v>
      </c>
      <c r="E131" s="402">
        <f>F4A!E131+F4B!E131</f>
        <v>1166.715593554</v>
      </c>
      <c r="F131" s="402">
        <f>F4A!F131+F4B!F131</f>
        <v>542.98161671524622</v>
      </c>
      <c r="G131" s="402">
        <f>F4A!G131+F4B!G131</f>
        <v>647.56023561008305</v>
      </c>
      <c r="H131" s="402">
        <f>F4A!H131+F4B!H131</f>
        <v>1178.301609709313</v>
      </c>
      <c r="I131" s="402">
        <f>F4A!I131+F4B!I131</f>
        <v>1402.4221324663706</v>
      </c>
      <c r="J131" s="402">
        <f>F4A!J131+F4B!J131</f>
        <v>1164.6768934053789</v>
      </c>
      <c r="K131" s="402">
        <f>F4A!K131+F4B!K131</f>
        <v>1167.4134708491451</v>
      </c>
      <c r="L131" s="402">
        <f>F4A!L131+F4B!L131</f>
        <v>890.56368319431931</v>
      </c>
      <c r="M131" s="402">
        <f>F4A!M131+F4B!M131</f>
        <v>1361.823211807188</v>
      </c>
      <c r="N131" s="402">
        <f>F4A!N131+F4B!N131</f>
        <v>1738.7142798674975</v>
      </c>
      <c r="O131" s="402">
        <f>F4A!O131+F4B!O131</f>
        <v>1939.0888437566762</v>
      </c>
      <c r="P131" s="402">
        <f>F4A!P131+F4B!P131</f>
        <v>2227.8547598535829</v>
      </c>
      <c r="Q131" s="864">
        <f t="shared" si="21"/>
        <v>15428.1163307888</v>
      </c>
    </row>
    <row r="132" spans="3:17" x14ac:dyDescent="0.25">
      <c r="C132" s="403" t="s">
        <v>158</v>
      </c>
      <c r="D132" s="403" t="s">
        <v>159</v>
      </c>
      <c r="E132" s="402">
        <f>F4A!E132+F4B!E132</f>
        <v>43.959711299999981</v>
      </c>
      <c r="F132" s="402">
        <f>F4A!F132+F4B!F132</f>
        <v>41.998021999999999</v>
      </c>
      <c r="G132" s="402">
        <f>F4A!G132+F4B!G132</f>
        <v>38.782707999999992</v>
      </c>
      <c r="H132" s="402">
        <f>F4A!H132+F4B!H132</f>
        <v>39.402753999999966</v>
      </c>
      <c r="I132" s="402">
        <f>F4A!I132+F4B!I132</f>
        <v>40.928261999999989</v>
      </c>
      <c r="J132" s="402">
        <f>F4A!J132+F4B!J132</f>
        <v>38.565944000000002</v>
      </c>
      <c r="K132" s="402">
        <f>F4A!K132+F4B!K132</f>
        <v>43.097359999999988</v>
      </c>
      <c r="L132" s="402">
        <f>F4A!L132+F4B!L132</f>
        <v>41.617942999999983</v>
      </c>
      <c r="M132" s="402">
        <f>F4A!M132+F4B!M132</f>
        <v>42.316225000000003</v>
      </c>
      <c r="N132" s="402">
        <f>F4A!N132+F4B!N132</f>
        <v>42.463872000000002</v>
      </c>
      <c r="O132" s="402">
        <f>F4A!O132+F4B!O132</f>
        <v>40.081652999999989</v>
      </c>
      <c r="P132" s="402">
        <f>F4A!P132+F4B!P132</f>
        <v>43.115946000000001</v>
      </c>
      <c r="Q132" s="864">
        <f t="shared" si="21"/>
        <v>496.33040029999984</v>
      </c>
    </row>
    <row r="133" spans="3:17" x14ac:dyDescent="0.25">
      <c r="C133" s="403" t="s">
        <v>160</v>
      </c>
      <c r="D133" s="403" t="s">
        <v>161</v>
      </c>
      <c r="E133" s="402">
        <f>F4A!E133+F4B!E133</f>
        <v>10.442086359028522</v>
      </c>
      <c r="F133" s="402">
        <f>F4A!F133+F4B!F133</f>
        <v>8.369302822931397</v>
      </c>
      <c r="G133" s="402">
        <f>F4A!G133+F4B!G133</f>
        <v>8.5546821442658274</v>
      </c>
      <c r="H133" s="402">
        <f>F4A!H133+F4B!H133</f>
        <v>10.056407914446865</v>
      </c>
      <c r="I133" s="402">
        <f>F4A!I133+F4B!I133</f>
        <v>10.930035414079811</v>
      </c>
      <c r="J133" s="402">
        <f>F4A!J133+F4B!J133</f>
        <v>9.7777175155655005</v>
      </c>
      <c r="K133" s="402">
        <f>F4A!K133+F4B!K133</f>
        <v>9.4425442641400643</v>
      </c>
      <c r="L133" s="402">
        <f>F4A!L133+F4B!L133</f>
        <v>9.5419767616963043</v>
      </c>
      <c r="M133" s="402">
        <f>F4A!M133+F4B!M133</f>
        <v>9.544557496722943</v>
      </c>
      <c r="N133" s="402">
        <f>F4A!N133+F4B!N133</f>
        <v>8.4752288950088523</v>
      </c>
      <c r="O133" s="402">
        <f>F4A!O133+F4B!O133</f>
        <v>10.400354041859128</v>
      </c>
      <c r="P133" s="402">
        <f>F4A!P133+F4B!P133</f>
        <v>12.846740130337739</v>
      </c>
      <c r="Q133" s="864">
        <f t="shared" si="21"/>
        <v>118.38163376008295</v>
      </c>
    </row>
    <row r="134" spans="3:17" x14ac:dyDescent="0.25">
      <c r="C134" s="403" t="s">
        <v>162</v>
      </c>
      <c r="D134" s="403" t="s">
        <v>163</v>
      </c>
      <c r="E134" s="402">
        <f>F4A!E134+F4B!E134</f>
        <v>17.663236568890785</v>
      </c>
      <c r="F134" s="402">
        <f>F4A!F134+F4B!F134</f>
        <v>17.817723924535809</v>
      </c>
      <c r="G134" s="402">
        <f>F4A!G134+F4B!G134</f>
        <v>16.633344723328126</v>
      </c>
      <c r="H134" s="402">
        <f>F4A!H134+F4B!H134</f>
        <v>16.45234218823126</v>
      </c>
      <c r="I134" s="402">
        <f>F4A!I134+F4B!I134</f>
        <v>17.79954204368601</v>
      </c>
      <c r="J134" s="402">
        <f>F4A!J134+F4B!J134</f>
        <v>16.148676299844485</v>
      </c>
      <c r="K134" s="402">
        <f>F4A!K134+F4B!K134</f>
        <v>17.453481716979759</v>
      </c>
      <c r="L134" s="402">
        <f>F4A!L134+F4B!L134</f>
        <v>16.226420249704795</v>
      </c>
      <c r="M134" s="402">
        <f>F4A!M134+F4B!M134</f>
        <v>17.928941175432911</v>
      </c>
      <c r="N134" s="402">
        <f>F4A!N134+F4B!N134</f>
        <v>17.853285118917558</v>
      </c>
      <c r="O134" s="402">
        <f>F4A!O134+F4B!O134</f>
        <v>19.145529672224235</v>
      </c>
      <c r="P134" s="402">
        <f>F4A!P134+F4B!P134</f>
        <v>22.058536841911344</v>
      </c>
      <c r="Q134" s="864">
        <f t="shared" si="21"/>
        <v>213.18106052368705</v>
      </c>
    </row>
    <row r="135" spans="3:17" x14ac:dyDescent="0.25">
      <c r="C135" s="403" t="s">
        <v>164</v>
      </c>
      <c r="D135" s="403" t="s">
        <v>165</v>
      </c>
      <c r="E135" s="402">
        <f>F4A!E135+F4B!E135</f>
        <v>0.51276895750000018</v>
      </c>
      <c r="F135" s="402">
        <f>F4A!F135+F4B!F135</f>
        <v>0.58513219000000005</v>
      </c>
      <c r="G135" s="402">
        <f>F4A!G135+F4B!G135</f>
        <v>0.55181312499999968</v>
      </c>
      <c r="H135" s="402">
        <f>F4A!H135+F4B!H135</f>
        <v>0.58756294499999995</v>
      </c>
      <c r="I135" s="402">
        <f>F4A!I135+F4B!I135</f>
        <v>0.62781190999999992</v>
      </c>
      <c r="J135" s="402">
        <f>F4A!J135+F4B!J135</f>
        <v>2.2289898010393503</v>
      </c>
      <c r="K135" s="402">
        <f>F4A!K135+F4B!K135</f>
        <v>5.8260767237219859</v>
      </c>
      <c r="L135" s="402">
        <f>F4A!L135+F4B!L135</f>
        <v>9.0307383476967527</v>
      </c>
      <c r="M135" s="402">
        <f>F4A!M135+F4B!M135</f>
        <v>14.641670004925297</v>
      </c>
      <c r="N135" s="402">
        <f>F4A!N135+F4B!N135</f>
        <v>19.944614661147288</v>
      </c>
      <c r="O135" s="402">
        <f>F4A!O135+F4B!O135</f>
        <v>22.869635108914174</v>
      </c>
      <c r="P135" s="402">
        <f>F4A!P135+F4B!P135</f>
        <v>30.642077841091258</v>
      </c>
      <c r="Q135" s="864">
        <f t="shared" si="21"/>
        <v>108.04889161603612</v>
      </c>
    </row>
    <row r="136" spans="3:17" x14ac:dyDescent="0.25">
      <c r="C136" s="953" t="s">
        <v>166</v>
      </c>
      <c r="D136" s="954"/>
      <c r="E136" s="864">
        <f t="shared" ref="E136:P136" si="22">SUM(E127:E135)</f>
        <v>3230.9215541348035</v>
      </c>
      <c r="F136" s="864">
        <f t="shared" si="22"/>
        <v>2615.5157735198527</v>
      </c>
      <c r="G136" s="864">
        <f t="shared" si="22"/>
        <v>2368.4530525375253</v>
      </c>
      <c r="H136" s="864">
        <f t="shared" si="22"/>
        <v>2777.9280635811679</v>
      </c>
      <c r="I136" s="864">
        <f t="shared" si="22"/>
        <v>3108.8053966530838</v>
      </c>
      <c r="J136" s="864">
        <f t="shared" si="22"/>
        <v>2719.5163068052088</v>
      </c>
      <c r="K136" s="864">
        <f t="shared" si="22"/>
        <v>2834.871596426146</v>
      </c>
      <c r="L136" s="864">
        <f t="shared" si="22"/>
        <v>2341.8766483693007</v>
      </c>
      <c r="M136" s="864">
        <f t="shared" si="22"/>
        <v>2835.8168834567541</v>
      </c>
      <c r="N136" s="864">
        <f t="shared" si="22"/>
        <v>3164.9412026379964</v>
      </c>
      <c r="O136" s="864">
        <f t="shared" si="22"/>
        <v>3474.4713431702471</v>
      </c>
      <c r="P136" s="864">
        <f t="shared" si="22"/>
        <v>4130.6593344136909</v>
      </c>
      <c r="Q136" s="864">
        <f>SUM(E136:P136)</f>
        <v>35603.777155705779</v>
      </c>
    </row>
    <row r="137" spans="3:17" x14ac:dyDescent="0.25">
      <c r="C137" s="953" t="s">
        <v>167</v>
      </c>
      <c r="D137" s="954"/>
      <c r="E137" s="402"/>
      <c r="F137" s="402"/>
      <c r="G137" s="402"/>
      <c r="H137" s="402"/>
      <c r="I137" s="402"/>
      <c r="J137" s="402"/>
      <c r="K137" s="402"/>
      <c r="L137" s="402"/>
      <c r="M137" s="402"/>
      <c r="N137" s="402"/>
      <c r="O137" s="402"/>
      <c r="P137" s="402"/>
      <c r="Q137" s="864">
        <f t="shared" ref="Q137:Q148" si="23">SUM(E137:P137)</f>
        <v>0</v>
      </c>
    </row>
    <row r="138" spans="3:17" x14ac:dyDescent="0.25">
      <c r="C138" s="403" t="s">
        <v>168</v>
      </c>
      <c r="D138" s="403" t="s">
        <v>169</v>
      </c>
      <c r="E138" s="402">
        <f>F4A!E138+F4B!E138</f>
        <v>398.48078466995798</v>
      </c>
      <c r="F138" s="402">
        <f>F4A!F138+F4B!F138</f>
        <v>405.22600712687921</v>
      </c>
      <c r="G138" s="402">
        <f>F4A!G138+F4B!G138</f>
        <v>391.77471596704459</v>
      </c>
      <c r="H138" s="402">
        <f>F4A!H138+F4B!H138</f>
        <v>396.70029015946642</v>
      </c>
      <c r="I138" s="402">
        <f>F4A!I138+F4B!I138</f>
        <v>399.58943648467567</v>
      </c>
      <c r="J138" s="402">
        <f>F4A!J138+F4B!J138</f>
        <v>380.04382643364494</v>
      </c>
      <c r="K138" s="402">
        <f>F4A!K138+F4B!K138</f>
        <v>398.7580244056316</v>
      </c>
      <c r="L138" s="402">
        <f>F4A!L138+F4B!L138</f>
        <v>420.77981201275338</v>
      </c>
      <c r="M138" s="402">
        <f>F4A!M138+F4B!M138</f>
        <v>446.65731151901889</v>
      </c>
      <c r="N138" s="402">
        <f>F4A!N138+F4B!N138</f>
        <v>427.39882622520645</v>
      </c>
      <c r="O138" s="402">
        <f>F4A!O138+F4B!O138</f>
        <v>392.00303786944079</v>
      </c>
      <c r="P138" s="402">
        <f>F4A!P138+F4B!P138</f>
        <v>442.53453990506313</v>
      </c>
      <c r="Q138" s="864">
        <f t="shared" si="23"/>
        <v>4899.9466127787837</v>
      </c>
    </row>
    <row r="139" spans="3:17" x14ac:dyDescent="0.25">
      <c r="C139" s="403" t="s">
        <v>170</v>
      </c>
      <c r="D139" s="403" t="s">
        <v>171</v>
      </c>
      <c r="E139" s="402">
        <f>F4A!E139+F4B!E139</f>
        <v>8.1177749999999993E-2</v>
      </c>
      <c r="F139" s="402">
        <f>F4A!F139+F4B!F139</f>
        <v>0.25431750000000003</v>
      </c>
      <c r="G139" s="402">
        <f>F4A!G139+F4B!G139</f>
        <v>0.14742449999999999</v>
      </c>
      <c r="H139" s="402">
        <f>F4A!H139+F4B!H139</f>
        <v>0.155196</v>
      </c>
      <c r="I139" s="402">
        <f>F4A!I139+F4B!I139</f>
        <v>1.6146000000000001E-2</v>
      </c>
      <c r="J139" s="402">
        <f>F4A!J139+F4B!J139</f>
        <v>2.9362500000000003E-2</v>
      </c>
      <c r="K139" s="402">
        <f>F4A!K139+F4B!K139</f>
        <v>3.4278750000000004E-2</v>
      </c>
      <c r="L139" s="402">
        <f>F4A!L139+F4B!L139</f>
        <v>8.9153999999999997E-2</v>
      </c>
      <c r="M139" s="402">
        <f>F4A!M139+F4B!M139</f>
        <v>0.30415724999999999</v>
      </c>
      <c r="N139" s="402">
        <f>F4A!N139+F4B!N139</f>
        <v>0.33270749999999999</v>
      </c>
      <c r="O139" s="402">
        <f>F4A!O139+F4B!O139</f>
        <v>0.38136825000000002</v>
      </c>
      <c r="P139" s="402">
        <f>F4A!P139+F4B!P139</f>
        <v>0.16693875</v>
      </c>
      <c r="Q139" s="864">
        <f t="shared" si="23"/>
        <v>1.9922287499999998</v>
      </c>
    </row>
    <row r="140" spans="3:17" x14ac:dyDescent="0.25">
      <c r="C140" s="403" t="s">
        <v>216</v>
      </c>
      <c r="D140" s="403" t="s">
        <v>173</v>
      </c>
      <c r="E140" s="402">
        <f>F4A!E140+F4B!E140</f>
        <v>242.79845171047745</v>
      </c>
      <c r="F140" s="402">
        <f>F4A!F140+F4B!F140</f>
        <v>246.54227359297363</v>
      </c>
      <c r="G140" s="402">
        <f>F4A!G140+F4B!G140</f>
        <v>229.91431547131228</v>
      </c>
      <c r="H140" s="402">
        <f>F4A!H140+F4B!H140</f>
        <v>219.66209654508054</v>
      </c>
      <c r="I140" s="402">
        <f>F4A!I140+F4B!I140</f>
        <v>229.95150097430619</v>
      </c>
      <c r="J140" s="402">
        <f>F4A!J140+F4B!J140</f>
        <v>213.01072284983744</v>
      </c>
      <c r="K140" s="402">
        <f>F4A!K140+F4B!K140</f>
        <v>234.61389499545385</v>
      </c>
      <c r="L140" s="402">
        <f>F4A!L140+F4B!L140</f>
        <v>211.81214019614228</v>
      </c>
      <c r="M140" s="402">
        <f>F4A!M140+F4B!M140</f>
        <v>214.65370590051717</v>
      </c>
      <c r="N140" s="402">
        <f>F4A!N140+F4B!N140</f>
        <v>206.76552532338772</v>
      </c>
      <c r="O140" s="402">
        <f>F4A!O140+F4B!O140</f>
        <v>221.96451064554185</v>
      </c>
      <c r="P140" s="402">
        <f>F4A!P140+F4B!P140</f>
        <v>265.48923904782299</v>
      </c>
      <c r="Q140" s="864">
        <f t="shared" si="23"/>
        <v>2737.1783772528538</v>
      </c>
    </row>
    <row r="141" spans="3:17" x14ac:dyDescent="0.25">
      <c r="C141" s="403" t="s">
        <v>174</v>
      </c>
      <c r="D141" s="403" t="s">
        <v>175</v>
      </c>
      <c r="E141" s="402">
        <f>F4A!E141+F4B!E141</f>
        <v>4.3567115739884477E-2</v>
      </c>
      <c r="F141" s="402">
        <f>F4A!F141+F4B!F141</f>
        <v>6.0155553426198563E-2</v>
      </c>
      <c r="G141" s="402">
        <f>F4A!G141+F4B!G141</f>
        <v>5.4105372759536204E-2</v>
      </c>
      <c r="H141" s="402">
        <f>F4A!H141+F4B!H141</f>
        <v>3.5979940727366225E-2</v>
      </c>
      <c r="I141" s="402">
        <f>F4A!I141+F4B!I141</f>
        <v>4.5381641308981771E-2</v>
      </c>
      <c r="J141" s="402">
        <f>F4A!J141+F4B!J141</f>
        <v>3.3380398269671846E-2</v>
      </c>
      <c r="K141" s="402">
        <f>F4A!K141+F4B!K141</f>
        <v>3.4738979686301137E-2</v>
      </c>
      <c r="L141" s="402">
        <f>F4A!L141+F4B!L141</f>
        <v>4.5097502199472728E-2</v>
      </c>
      <c r="M141" s="402">
        <f>F4A!M141+F4B!M141</f>
        <v>4.1118233089092571E-2</v>
      </c>
      <c r="N141" s="402">
        <f>F4A!N141+F4B!N141</f>
        <v>3.7053061457232944E-2</v>
      </c>
      <c r="O141" s="402">
        <f>F4A!O141+F4B!O141</f>
        <v>3.8069354365197851E-2</v>
      </c>
      <c r="P141" s="402">
        <f>F4A!P141+F4B!P141</f>
        <v>4.3820858572562321E-2</v>
      </c>
      <c r="Q141" s="864">
        <f t="shared" ref="Q141" si="24">SUM(E141:P141)</f>
        <v>0.51246801160149869</v>
      </c>
    </row>
    <row r="142" spans="3:17" x14ac:dyDescent="0.25">
      <c r="C142" s="403" t="s">
        <v>176</v>
      </c>
      <c r="D142" s="403" t="s">
        <v>177</v>
      </c>
      <c r="E142" s="402">
        <f>F4A!E142+F4B!E142</f>
        <v>0.63044877693794454</v>
      </c>
      <c r="F142" s="402">
        <f>F4A!F142+F4B!F142</f>
        <v>0.69169598984159109</v>
      </c>
      <c r="G142" s="402">
        <f>F4A!G142+F4B!G142</f>
        <v>0.63637812735182331</v>
      </c>
      <c r="H142" s="402">
        <f>F4A!H142+F4B!H142</f>
        <v>0.59571118810252044</v>
      </c>
      <c r="I142" s="402">
        <f>F4A!I142+F4B!I142</f>
        <v>0.63396285044080725</v>
      </c>
      <c r="J142" s="402">
        <f>F4A!J142+F4B!J142</f>
        <v>0.56467823072422751</v>
      </c>
      <c r="K142" s="402">
        <f>F4A!K142+F4B!K142</f>
        <v>0.64743262523493716</v>
      </c>
      <c r="L142" s="402">
        <f>F4A!L142+F4B!L142</f>
        <v>0.61129462486898123</v>
      </c>
      <c r="M142" s="402">
        <f>F4A!M142+F4B!M142</f>
        <v>0.65037179635858267</v>
      </c>
      <c r="N142" s="402">
        <f>F4A!N142+F4B!N142</f>
        <v>0.65502175413980024</v>
      </c>
      <c r="O142" s="402">
        <f>F4A!O142+F4B!O142</f>
        <v>0.6498575893616324</v>
      </c>
      <c r="P142" s="402">
        <f>F4A!P142+F4B!P142</f>
        <v>0.77733664671960057</v>
      </c>
      <c r="Q142" s="864">
        <f t="shared" si="23"/>
        <v>7.7441902000824481</v>
      </c>
    </row>
    <row r="143" spans="3:17" x14ac:dyDescent="0.25">
      <c r="C143" s="403" t="s">
        <v>178</v>
      </c>
      <c r="D143" s="403" t="s">
        <v>179</v>
      </c>
      <c r="E143" s="402">
        <f>F4A!E143+F4B!E143</f>
        <v>0.77570680000000014</v>
      </c>
      <c r="F143" s="402">
        <f>F4A!F143+F4B!F143</f>
        <v>0.55702471000000009</v>
      </c>
      <c r="G143" s="402">
        <f>F4A!G143+F4B!G143</f>
        <v>0.7794777650000001</v>
      </c>
      <c r="H143" s="402">
        <f>F4A!H143+F4B!H143</f>
        <v>1.4391086600000003</v>
      </c>
      <c r="I143" s="402">
        <f>F4A!I143+F4B!I143</f>
        <v>4.459115788600001</v>
      </c>
      <c r="J143" s="402">
        <f>F4A!J143+F4B!J143</f>
        <v>5.8442709600000011</v>
      </c>
      <c r="K143" s="402">
        <f>F4A!K143+F4B!K143</f>
        <v>4.945112700000001</v>
      </c>
      <c r="L143" s="402">
        <f>F4A!L143+F4B!L143</f>
        <v>3.3965595400000006</v>
      </c>
      <c r="M143" s="402">
        <f>F4A!M143+F4B!M143</f>
        <v>4.590247530000001</v>
      </c>
      <c r="N143" s="402">
        <f>F4A!N143+F4B!N143</f>
        <v>6.1750383750000015</v>
      </c>
      <c r="O143" s="402">
        <f>F4A!O143+F4B!O143</f>
        <v>6.5315340200000005</v>
      </c>
      <c r="P143" s="402">
        <f>F4A!P143+F4B!P143</f>
        <v>7.5549725900000011</v>
      </c>
      <c r="Q143" s="864">
        <f t="shared" si="23"/>
        <v>47.048169438600006</v>
      </c>
    </row>
    <row r="144" spans="3:17" x14ac:dyDescent="0.25">
      <c r="C144" s="403" t="s">
        <v>180</v>
      </c>
      <c r="D144" s="403" t="s">
        <v>181</v>
      </c>
      <c r="E144" s="402">
        <f>F4A!E144+F4B!E144</f>
        <v>11.786785515987711</v>
      </c>
      <c r="F144" s="402">
        <f>F4A!F144+F4B!F144</f>
        <v>11.332025095813727</v>
      </c>
      <c r="G144" s="402">
        <f>F4A!G144+F4B!G144</f>
        <v>11.285284537480814</v>
      </c>
      <c r="H144" s="402">
        <f>F4A!H144+F4B!H144</f>
        <v>11.819520167750428</v>
      </c>
      <c r="I144" s="402">
        <f>F4A!I144+F4B!I144</f>
        <v>11.564604857881331</v>
      </c>
      <c r="J144" s="402">
        <f>F4A!J144+F4B!J144</f>
        <v>10.288661604263535</v>
      </c>
      <c r="K144" s="402">
        <f>F4A!K144+F4B!K144</f>
        <v>11.489155854210805</v>
      </c>
      <c r="L144" s="402">
        <f>F4A!L144+F4B!L144</f>
        <v>11.5400846511377</v>
      </c>
      <c r="M144" s="402">
        <f>F4A!M144+F4B!M144</f>
        <v>11.84972280671467</v>
      </c>
      <c r="N144" s="402">
        <f>F4A!N144+F4B!N144</f>
        <v>12.341903549596935</v>
      </c>
      <c r="O144" s="402">
        <f>F4A!O144+F4B!O144</f>
        <v>11.189317612001823</v>
      </c>
      <c r="P144" s="402">
        <f>F4A!P144+F4B!P144</f>
        <v>12.515002103159972</v>
      </c>
      <c r="Q144" s="864">
        <f t="shared" si="23"/>
        <v>139.00206835599943</v>
      </c>
    </row>
    <row r="145" spans="3:17" x14ac:dyDescent="0.25">
      <c r="C145" s="403" t="s">
        <v>182</v>
      </c>
      <c r="D145" s="403" t="s">
        <v>183</v>
      </c>
      <c r="E145" s="402">
        <f>F4A!E145+F4B!E145</f>
        <v>40.149449226749148</v>
      </c>
      <c r="F145" s="402">
        <f>F4A!F145+F4B!F145</f>
        <v>40.397283821819407</v>
      </c>
      <c r="G145" s="402">
        <f>F4A!G145+F4B!G145</f>
        <v>32.943036819554138</v>
      </c>
      <c r="H145" s="402">
        <f>F4A!H145+F4B!H145</f>
        <v>28.697875626386185</v>
      </c>
      <c r="I145" s="402">
        <f>F4A!I145+F4B!I145</f>
        <v>30.936839698193921</v>
      </c>
      <c r="J145" s="402">
        <f>F4A!J145+F4B!J145</f>
        <v>28.332334108107737</v>
      </c>
      <c r="K145" s="402">
        <f>F4A!K145+F4B!K145</f>
        <v>30.486107732009664</v>
      </c>
      <c r="L145" s="402">
        <f>F4A!L145+F4B!L145</f>
        <v>27.521335231655861</v>
      </c>
      <c r="M145" s="402">
        <f>F4A!M145+F4B!M145</f>
        <v>27.796624293672661</v>
      </c>
      <c r="N145" s="402">
        <f>F4A!N145+F4B!N145</f>
        <v>27.620171904383351</v>
      </c>
      <c r="O145" s="402">
        <f>F4A!O145+F4B!O145</f>
        <v>29.511207272235296</v>
      </c>
      <c r="P145" s="402">
        <f>F4A!P145+F4B!P145</f>
        <v>38.626794298224738</v>
      </c>
      <c r="Q145" s="864">
        <f t="shared" si="23"/>
        <v>383.01906003299217</v>
      </c>
    </row>
    <row r="146" spans="3:17" x14ac:dyDescent="0.25">
      <c r="C146" s="403" t="s">
        <v>184</v>
      </c>
      <c r="D146" s="403" t="s">
        <v>163</v>
      </c>
      <c r="E146" s="402">
        <f>F4A!E146+F4B!E146</f>
        <v>26.914808348415413</v>
      </c>
      <c r="F146" s="402">
        <f>F4A!F146+F4B!F146</f>
        <v>27.697606954008933</v>
      </c>
      <c r="G146" s="402">
        <f>F4A!G146+F4B!G146</f>
        <v>26.519214209566343</v>
      </c>
      <c r="H146" s="402">
        <f>F4A!H146+F4B!H146</f>
        <v>26.988323566660423</v>
      </c>
      <c r="I146" s="402">
        <f>F4A!I146+F4B!I146</f>
        <v>29.491195782885161</v>
      </c>
      <c r="J146" s="402">
        <f>F4A!J146+F4B!J146</f>
        <v>28.688680712979014</v>
      </c>
      <c r="K146" s="402">
        <f>F4A!K146+F4B!K146</f>
        <v>31.460694229442069</v>
      </c>
      <c r="L146" s="402">
        <f>F4A!L146+F4B!L146</f>
        <v>29.727190198814647</v>
      </c>
      <c r="M146" s="402">
        <f>F4A!M146+F4B!M146</f>
        <v>31.222656574351966</v>
      </c>
      <c r="N146" s="402">
        <f>F4A!N146+F4B!N146</f>
        <v>32.085037567987555</v>
      </c>
      <c r="O146" s="402">
        <f>F4A!O146+F4B!O146</f>
        <v>31.55109760520865</v>
      </c>
      <c r="P146" s="402">
        <f>F4A!P146+F4B!P146</f>
        <v>34.900155275097546</v>
      </c>
      <c r="Q146" s="864">
        <f t="shared" si="23"/>
        <v>357.24666102541778</v>
      </c>
    </row>
    <row r="147" spans="3:17" x14ac:dyDescent="0.25">
      <c r="C147" s="403" t="s">
        <v>185</v>
      </c>
      <c r="D147" s="403" t="s">
        <v>186</v>
      </c>
      <c r="E147" s="402">
        <f>F4A!E147+F4B!E147</f>
        <v>0</v>
      </c>
      <c r="F147" s="402">
        <f>F4A!F147+F4B!F147</f>
        <v>0</v>
      </c>
      <c r="G147" s="402">
        <f>F4A!G147+F4B!G147</f>
        <v>0</v>
      </c>
      <c r="H147" s="402">
        <f>F4A!H147+F4B!H147</f>
        <v>0</v>
      </c>
      <c r="I147" s="402">
        <f>F4A!I147+F4B!I147</f>
        <v>0</v>
      </c>
      <c r="J147" s="402">
        <f>F4A!J147+F4B!J147</f>
        <v>0</v>
      </c>
      <c r="K147" s="402">
        <f>F4A!K147+F4B!K147</f>
        <v>0</v>
      </c>
      <c r="L147" s="402">
        <f>F4A!L147+F4B!L147</f>
        <v>0</v>
      </c>
      <c r="M147" s="402">
        <f>F4A!M147+F4B!M147</f>
        <v>0</v>
      </c>
      <c r="N147" s="402">
        <f>F4A!N147+F4B!N147</f>
        <v>0</v>
      </c>
      <c r="O147" s="402">
        <f>F4A!O147+F4B!O147</f>
        <v>0</v>
      </c>
      <c r="P147" s="402">
        <f>F4A!P147+F4B!P147</f>
        <v>0</v>
      </c>
      <c r="Q147" s="864">
        <f t="shared" si="23"/>
        <v>0</v>
      </c>
    </row>
    <row r="148" spans="3:17" x14ac:dyDescent="0.25">
      <c r="C148" s="403" t="s">
        <v>187</v>
      </c>
      <c r="D148" s="403" t="s">
        <v>165</v>
      </c>
      <c r="E148" s="402">
        <f>F4A!E148+F4B!E148</f>
        <v>3.7886407524000001</v>
      </c>
      <c r="F148" s="402">
        <f>F4A!F148+F4B!F148</f>
        <v>3.92276960496</v>
      </c>
      <c r="G148" s="402">
        <f>F4A!G148+F4B!G148</f>
        <v>4.0554270072000005</v>
      </c>
      <c r="H148" s="402">
        <f>F4A!H148+F4B!H148</f>
        <v>4.4624617099199995</v>
      </c>
      <c r="I148" s="402">
        <f>F4A!I148+F4B!I148</f>
        <v>4.6563500124000008</v>
      </c>
      <c r="J148" s="402">
        <f>F4A!J148+F4B!J148</f>
        <v>4.5640080143999997</v>
      </c>
      <c r="K148" s="402">
        <f>F4A!K148+F4B!K148</f>
        <v>5.4553199198400009</v>
      </c>
      <c r="L148" s="402">
        <f>F4A!L148+F4B!L148</f>
        <v>5.1140775240000007</v>
      </c>
      <c r="M148" s="402">
        <f>F4A!M148+F4B!M148</f>
        <v>5.7236704322400005</v>
      </c>
      <c r="N148" s="402">
        <f>F4A!N148+F4B!N148</f>
        <v>6.2864205371999997</v>
      </c>
      <c r="O148" s="402">
        <f>F4A!O148+F4B!O148</f>
        <v>5.8653975880800004</v>
      </c>
      <c r="P148" s="402">
        <f>F4A!P148+F4B!P148</f>
        <v>7.0785057995999994</v>
      </c>
      <c r="Q148" s="864">
        <f t="shared" si="23"/>
        <v>60.973048902240002</v>
      </c>
    </row>
    <row r="149" spans="3:17" x14ac:dyDescent="0.25">
      <c r="C149" s="403" t="s">
        <v>235</v>
      </c>
      <c r="D149" s="403" t="s">
        <v>235</v>
      </c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864"/>
    </row>
    <row r="150" spans="3:17" x14ac:dyDescent="0.25">
      <c r="C150" s="953" t="s">
        <v>188</v>
      </c>
      <c r="D150" s="954"/>
      <c r="E150" s="864">
        <f t="shared" ref="E150:P150" si="25">SUM(E138:E149)</f>
        <v>725.44982066666546</v>
      </c>
      <c r="F150" s="864">
        <f t="shared" si="25"/>
        <v>736.68115994972266</v>
      </c>
      <c r="G150" s="864">
        <f t="shared" si="25"/>
        <v>698.10937977726951</v>
      </c>
      <c r="H150" s="864">
        <f t="shared" si="25"/>
        <v>690.55656356409384</v>
      </c>
      <c r="I150" s="864">
        <f t="shared" si="25"/>
        <v>711.34453409069204</v>
      </c>
      <c r="J150" s="864">
        <f t="shared" si="25"/>
        <v>671.39992581222646</v>
      </c>
      <c r="K150" s="864">
        <f t="shared" si="25"/>
        <v>717.92476019150922</v>
      </c>
      <c r="L150" s="864">
        <f t="shared" si="25"/>
        <v>710.63674548157235</v>
      </c>
      <c r="M150" s="864">
        <f t="shared" si="25"/>
        <v>743.48958633596305</v>
      </c>
      <c r="N150" s="864">
        <f t="shared" si="25"/>
        <v>719.69770579835915</v>
      </c>
      <c r="O150" s="864">
        <f t="shared" si="25"/>
        <v>699.68539780623519</v>
      </c>
      <c r="P150" s="864">
        <f t="shared" si="25"/>
        <v>809.68730527426044</v>
      </c>
      <c r="Q150" s="864">
        <f>SUM(E150:P150)</f>
        <v>8634.6628847485717</v>
      </c>
    </row>
    <row r="151" spans="3:17" x14ac:dyDescent="0.25">
      <c r="C151" s="953" t="s">
        <v>189</v>
      </c>
      <c r="D151" s="954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864">
        <f t="shared" ref="Q151:Q163" si="26">SUM(E151:P151)</f>
        <v>0</v>
      </c>
    </row>
    <row r="152" spans="3:17" x14ac:dyDescent="0.25">
      <c r="C152" s="403" t="s">
        <v>168</v>
      </c>
      <c r="D152" s="403" t="s">
        <v>169</v>
      </c>
      <c r="E152" s="402">
        <f>F4A!E151+F4B!E151</f>
        <v>627.51519229642713</v>
      </c>
      <c r="F152" s="402">
        <f>F4A!F151+F4B!F151</f>
        <v>655.00683044406105</v>
      </c>
      <c r="G152" s="402">
        <f>F4A!G151+F4B!G151</f>
        <v>642.77964412106019</v>
      </c>
      <c r="H152" s="402">
        <f>F4A!H151+F4B!H151</f>
        <v>671.82838995437248</v>
      </c>
      <c r="I152" s="402">
        <f>F4A!I151+F4B!I151</f>
        <v>664.96763617565807</v>
      </c>
      <c r="J152" s="402">
        <f>F4A!J151+F4B!J151</f>
        <v>637.52151387456422</v>
      </c>
      <c r="K152" s="402">
        <f>F4A!K151+F4B!K151</f>
        <v>670.15896576575722</v>
      </c>
      <c r="L152" s="402">
        <f>F4A!L151+F4B!L151</f>
        <v>631.26600952986553</v>
      </c>
      <c r="M152" s="402">
        <f>F4A!M151+F4B!M151</f>
        <v>677.26184033946356</v>
      </c>
      <c r="N152" s="402">
        <f>F4A!N151+F4B!N151</f>
        <v>653.36261686560795</v>
      </c>
      <c r="O152" s="402">
        <f>F4A!O151+F4B!O151</f>
        <v>618.69772331629156</v>
      </c>
      <c r="P152" s="402">
        <f>F4A!P151+F4B!P151</f>
        <v>698.67539044627097</v>
      </c>
      <c r="Q152" s="864">
        <f t="shared" si="26"/>
        <v>7849.0417531293997</v>
      </c>
    </row>
    <row r="153" spans="3:17" x14ac:dyDescent="0.25">
      <c r="C153" s="403" t="s">
        <v>170</v>
      </c>
      <c r="D153" s="403" t="s">
        <v>171</v>
      </c>
      <c r="E153" s="402">
        <f>F4A!E152+F4B!E152</f>
        <v>0</v>
      </c>
      <c r="F153" s="402">
        <f>F4A!F152+F4B!F152</f>
        <v>0</v>
      </c>
      <c r="G153" s="402">
        <f>F4A!G152+F4B!G152</f>
        <v>0</v>
      </c>
      <c r="H153" s="402">
        <f>F4A!H152+F4B!H152</f>
        <v>0</v>
      </c>
      <c r="I153" s="402">
        <f>F4A!I152+F4B!I152</f>
        <v>0</v>
      </c>
      <c r="J153" s="402">
        <f>F4A!J152+F4B!J152</f>
        <v>0</v>
      </c>
      <c r="K153" s="402">
        <f>F4A!K152+F4B!K152</f>
        <v>0</v>
      </c>
      <c r="L153" s="402">
        <f>F4A!L152+F4B!L152</f>
        <v>0</v>
      </c>
      <c r="M153" s="402">
        <f>F4A!M152+F4B!M152</f>
        <v>0</v>
      </c>
      <c r="N153" s="402">
        <f>F4A!N152+F4B!N152</f>
        <v>0</v>
      </c>
      <c r="O153" s="402">
        <f>F4A!O152+F4B!O152</f>
        <v>0</v>
      </c>
      <c r="P153" s="402">
        <f>F4A!P152+F4B!P152</f>
        <v>0</v>
      </c>
      <c r="Q153" s="864">
        <f t="shared" si="26"/>
        <v>0</v>
      </c>
    </row>
    <row r="154" spans="3:17" x14ac:dyDescent="0.25">
      <c r="C154" s="403" t="s">
        <v>216</v>
      </c>
      <c r="D154" s="403" t="s">
        <v>173</v>
      </c>
      <c r="E154" s="402">
        <f>F4A!E153+F4B!E153</f>
        <v>168.72470861448386</v>
      </c>
      <c r="F154" s="402">
        <f>F4A!F153+F4B!F153</f>
        <v>184.28460060360129</v>
      </c>
      <c r="G154" s="402">
        <f>F4A!G153+F4B!G153</f>
        <v>167.93533133812551</v>
      </c>
      <c r="H154" s="402">
        <f>F4A!H153+F4B!H153</f>
        <v>163.46245037208453</v>
      </c>
      <c r="I154" s="402">
        <f>F4A!I153+F4B!I153</f>
        <v>167.04979520342147</v>
      </c>
      <c r="J154" s="402">
        <f>F4A!J153+F4B!J153</f>
        <v>155.26154627554794</v>
      </c>
      <c r="K154" s="402">
        <f>F4A!K153+F4B!K153</f>
        <v>164.67844447722138</v>
      </c>
      <c r="L154" s="402">
        <f>F4A!L153+F4B!L153</f>
        <v>148.31515413520756</v>
      </c>
      <c r="M154" s="402">
        <f>F4A!M153+F4B!M153</f>
        <v>148.18689184125387</v>
      </c>
      <c r="N154" s="402">
        <f>F4A!N153+F4B!N153</f>
        <v>146.7769781452717</v>
      </c>
      <c r="O154" s="402">
        <f>F4A!O153+F4B!O153</f>
        <v>147.26222246881917</v>
      </c>
      <c r="P154" s="402">
        <f>F4A!P153+F4B!P153</f>
        <v>173.53252451895906</v>
      </c>
      <c r="Q154" s="864">
        <f t="shared" si="26"/>
        <v>1935.4706479939971</v>
      </c>
    </row>
    <row r="155" spans="3:17" x14ac:dyDescent="0.25">
      <c r="C155" s="403" t="s">
        <v>174</v>
      </c>
      <c r="D155" s="403" t="s">
        <v>175</v>
      </c>
      <c r="E155" s="402">
        <f>F4A!E154+F4B!E154</f>
        <v>0.50714999999999999</v>
      </c>
      <c r="F155" s="402">
        <f>F4A!F154+F4B!F154</f>
        <v>0.55907775000000004</v>
      </c>
      <c r="G155" s="402">
        <f>F4A!G154+F4B!G154</f>
        <v>0.47716200000000003</v>
      </c>
      <c r="H155" s="402">
        <f>F4A!H154+F4B!H154</f>
        <v>0.42082425000000001</v>
      </c>
      <c r="I155" s="402">
        <f>F4A!I154+F4B!I154</f>
        <v>0.44397675000000003</v>
      </c>
      <c r="J155" s="402">
        <f>F4A!J154+F4B!J154</f>
        <v>0.35004374999999999</v>
      </c>
      <c r="K155" s="402">
        <f>F4A!K154+F4B!K154</f>
        <v>0.39127725000000002</v>
      </c>
      <c r="L155" s="402">
        <f>F4A!L154+F4B!L154</f>
        <v>0.36448650000000005</v>
      </c>
      <c r="M155" s="402">
        <f>F4A!M154+F4B!M154</f>
        <v>0.31608674999999997</v>
      </c>
      <c r="N155" s="402">
        <f>F4A!N154+F4B!N154</f>
        <v>0.29943900000000001</v>
      </c>
      <c r="O155" s="402">
        <f>F4A!O154+F4B!O154</f>
        <v>0.36614025000000006</v>
      </c>
      <c r="P155" s="402">
        <f>F4A!P154+F4B!P154</f>
        <v>0.45268649999999999</v>
      </c>
      <c r="Q155" s="864">
        <f t="shared" ref="Q155" si="27">SUM(E155:P155)</f>
        <v>4.9483507499999995</v>
      </c>
    </row>
    <row r="156" spans="3:17" x14ac:dyDescent="0.25">
      <c r="C156" s="403" t="s">
        <v>176</v>
      </c>
      <c r="D156" s="403" t="s">
        <v>177</v>
      </c>
      <c r="E156" s="402">
        <f>F4A!E155+F4B!E155</f>
        <v>0</v>
      </c>
      <c r="F156" s="402">
        <f>F4A!F155+F4B!F155</f>
        <v>0</v>
      </c>
      <c r="G156" s="402">
        <f>F4A!G155+F4B!G155</f>
        <v>0</v>
      </c>
      <c r="H156" s="402">
        <f>F4A!H155+F4B!H155</f>
        <v>0</v>
      </c>
      <c r="I156" s="402">
        <f>F4A!I155+F4B!I155</f>
        <v>0</v>
      </c>
      <c r="J156" s="402">
        <f>F4A!J155+F4B!J155</f>
        <v>0</v>
      </c>
      <c r="K156" s="402">
        <f>F4A!K155+F4B!K155</f>
        <v>0</v>
      </c>
      <c r="L156" s="402">
        <f>F4A!L155+F4B!L155</f>
        <v>0</v>
      </c>
      <c r="M156" s="402">
        <f>F4A!M155+F4B!M155</f>
        <v>0</v>
      </c>
      <c r="N156" s="402">
        <f>F4A!N155+F4B!N155</f>
        <v>0</v>
      </c>
      <c r="O156" s="402">
        <f>F4A!O155+F4B!O155</f>
        <v>0</v>
      </c>
      <c r="P156" s="402">
        <f>F4A!P155+F4B!P155</f>
        <v>0</v>
      </c>
      <c r="Q156" s="864">
        <f t="shared" si="26"/>
        <v>0</v>
      </c>
    </row>
    <row r="157" spans="3:17" x14ac:dyDescent="0.25">
      <c r="C157" s="403" t="s">
        <v>178</v>
      </c>
      <c r="D157" s="403" t="s">
        <v>179</v>
      </c>
      <c r="E157" s="402">
        <f>F4A!E156+F4B!E156</f>
        <v>3.7381256000000005</v>
      </c>
      <c r="F157" s="402">
        <f>F4A!F156+F4B!F156</f>
        <v>2.9790381500000005</v>
      </c>
      <c r="G157" s="402">
        <f>F4A!G156+F4B!G156</f>
        <v>2.729276</v>
      </c>
      <c r="H157" s="402">
        <f>F4A!H156+F4B!H156</f>
        <v>3.6505337000000009</v>
      </c>
      <c r="I157" s="402">
        <f>F4A!I156+F4B!I156</f>
        <v>4.4215699000000006</v>
      </c>
      <c r="J157" s="402">
        <f>F4A!J156+F4B!J156</f>
        <v>5.335809600000001</v>
      </c>
      <c r="K157" s="402">
        <f>F4A!K156+F4B!K156</f>
        <v>5.3247381000000011</v>
      </c>
      <c r="L157" s="402">
        <f>F4A!L156+F4B!L156</f>
        <v>4.749552500000001</v>
      </c>
      <c r="M157" s="402">
        <f>F4A!M156+F4B!M156</f>
        <v>5.3276058000000015</v>
      </c>
      <c r="N157" s="402">
        <f>F4A!N156+F4B!N156</f>
        <v>5.9804371000000014</v>
      </c>
      <c r="O157" s="402">
        <f>F4A!O156+F4B!O156</f>
        <v>6.7505416000000018</v>
      </c>
      <c r="P157" s="402">
        <f>F4A!P156+F4B!P156</f>
        <v>6.6675114000000013</v>
      </c>
      <c r="Q157" s="864">
        <f t="shared" si="26"/>
        <v>57.654739450000015</v>
      </c>
    </row>
    <row r="158" spans="3:17" x14ac:dyDescent="0.25">
      <c r="C158" s="403" t="s">
        <v>180</v>
      </c>
      <c r="D158" s="403" t="s">
        <v>181</v>
      </c>
      <c r="E158" s="402">
        <f>F4A!E157+F4B!E157</f>
        <v>23.602670603369127</v>
      </c>
      <c r="F158" s="402">
        <f>F4A!F157+F4B!F157</f>
        <v>24.372486298696199</v>
      </c>
      <c r="G158" s="402">
        <f>F4A!G157+F4B!G157</f>
        <v>24.810481654107388</v>
      </c>
      <c r="H158" s="402">
        <f>F4A!H157+F4B!H157</f>
        <v>25.043745045392402</v>
      </c>
      <c r="I158" s="402">
        <f>F4A!I157+F4B!I157</f>
        <v>21.675685670740506</v>
      </c>
      <c r="J158" s="402">
        <f>F4A!J157+F4B!J157</f>
        <v>22.965925712214776</v>
      </c>
      <c r="K158" s="402">
        <f>F4A!K157+F4B!K157</f>
        <v>24.668368129436704</v>
      </c>
      <c r="L158" s="402">
        <f>F4A!L157+F4B!L157</f>
        <v>24.03459366695304</v>
      </c>
      <c r="M158" s="402">
        <f>F4A!M157+F4B!M157</f>
        <v>23.518666776132903</v>
      </c>
      <c r="N158" s="402">
        <f>F4A!N157+F4B!N157</f>
        <v>24.413500745481006</v>
      </c>
      <c r="O158" s="402">
        <f>F4A!O157+F4B!O157</f>
        <v>22.946208796934251</v>
      </c>
      <c r="P158" s="402">
        <f>F4A!P157+F4B!P157</f>
        <v>26.280903705525308</v>
      </c>
      <c r="Q158" s="864">
        <f t="shared" si="26"/>
        <v>288.33323680498358</v>
      </c>
    </row>
    <row r="159" spans="3:17" x14ac:dyDescent="0.25">
      <c r="C159" s="403" t="s">
        <v>190</v>
      </c>
      <c r="D159" s="403" t="s">
        <v>206</v>
      </c>
      <c r="E159" s="402">
        <f>F4A!E158+F4B!E158</f>
        <v>0</v>
      </c>
      <c r="F159" s="402">
        <f>F4A!F158+F4B!F158</f>
        <v>0</v>
      </c>
      <c r="G159" s="402">
        <f>F4A!G158+F4B!G158</f>
        <v>0</v>
      </c>
      <c r="H159" s="402">
        <f>F4A!H158+F4B!H158</f>
        <v>0</v>
      </c>
      <c r="I159" s="402">
        <f>F4A!I158+F4B!I158</f>
        <v>0</v>
      </c>
      <c r="J159" s="402">
        <f>F4A!J158+F4B!J158</f>
        <v>0</v>
      </c>
      <c r="K159" s="402">
        <f>F4A!K158+F4B!K158</f>
        <v>0</v>
      </c>
      <c r="L159" s="402">
        <f>F4A!L158+F4B!L158</f>
        <v>0</v>
      </c>
      <c r="M159" s="402">
        <f>F4A!M158+F4B!M158</f>
        <v>0</v>
      </c>
      <c r="N159" s="402">
        <f>F4A!N158+F4B!N158</f>
        <v>0</v>
      </c>
      <c r="O159" s="402">
        <f>F4A!O158+F4B!O158</f>
        <v>0</v>
      </c>
      <c r="P159" s="402">
        <f>F4A!P158+F4B!P158</f>
        <v>0</v>
      </c>
      <c r="Q159" s="864"/>
    </row>
    <row r="160" spans="3:17" x14ac:dyDescent="0.25">
      <c r="C160" s="403" t="s">
        <v>182</v>
      </c>
      <c r="D160" s="403" t="s">
        <v>183</v>
      </c>
      <c r="E160" s="402">
        <f>F4A!E159+F4B!E159</f>
        <v>22.012097360000002</v>
      </c>
      <c r="F160" s="402">
        <f>F4A!F159+F4B!F159</f>
        <v>21.623739390000004</v>
      </c>
      <c r="G160" s="402">
        <f>F4A!G159+F4B!G159</f>
        <v>17.518958380000004</v>
      </c>
      <c r="H160" s="402">
        <f>F4A!H159+F4B!H159</f>
        <v>14.968438100000002</v>
      </c>
      <c r="I160" s="402">
        <f>F4A!I159+F4B!I159</f>
        <v>15.443373990000001</v>
      </c>
      <c r="J160" s="402">
        <f>F4A!J159+F4B!J159</f>
        <v>14.492293420000003</v>
      </c>
      <c r="K160" s="402">
        <f>F4A!K159+F4B!K159</f>
        <v>16.630060920000002</v>
      </c>
      <c r="L160" s="402">
        <f>F4A!L159+F4B!L159</f>
        <v>15.009574470000002</v>
      </c>
      <c r="M160" s="402">
        <f>F4A!M159+F4B!M159</f>
        <v>15.173280210000003</v>
      </c>
      <c r="N160" s="402">
        <f>F4A!N159+F4B!N159</f>
        <v>15.017519330000002</v>
      </c>
      <c r="O160" s="402">
        <f>F4A!O159+F4B!O159</f>
        <v>15.793685930000002</v>
      </c>
      <c r="P160" s="402">
        <f>F4A!P159+F4B!P159</f>
        <v>20.429646050000002</v>
      </c>
      <c r="Q160" s="864">
        <f t="shared" si="26"/>
        <v>204.11266755000003</v>
      </c>
    </row>
    <row r="161" spans="3:17" x14ac:dyDescent="0.25">
      <c r="C161" s="403" t="s">
        <v>208</v>
      </c>
      <c r="D161" s="403" t="s">
        <v>163</v>
      </c>
      <c r="E161" s="402">
        <f>F4A!E160+F4B!E160</f>
        <v>2.2992685008515976</v>
      </c>
      <c r="F161" s="402">
        <f>F4A!F160+F4B!F160</f>
        <v>2.3105389017599678</v>
      </c>
      <c r="G161" s="402">
        <f>F4A!G160+F4B!G160</f>
        <v>4.2152555025547924</v>
      </c>
      <c r="H161" s="402">
        <f>F4A!H160+F4B!H160</f>
        <v>3.823547803519936</v>
      </c>
      <c r="I161" s="402">
        <f>F4A!I160+F4B!I160</f>
        <v>2.50093225439992</v>
      </c>
      <c r="J161" s="402">
        <f>F4A!J160+F4B!J160</f>
        <v>2.7415910051095849</v>
      </c>
      <c r="K161" s="402">
        <f>F4A!K160+F4B!K160</f>
        <v>3.2564511561598879</v>
      </c>
      <c r="L161" s="402">
        <f>F4A!L160+F4B!L160</f>
        <v>2.5111380068127795</v>
      </c>
      <c r="M161" s="402">
        <f>F4A!M160+F4B!M160</f>
        <v>2.561375057919856</v>
      </c>
      <c r="N161" s="402">
        <f>F4A!N160+F4B!N160</f>
        <v>2.3686345087998397</v>
      </c>
      <c r="O161" s="402">
        <f>F4A!O160+F4B!O160</f>
        <v>2.2718542095378913</v>
      </c>
      <c r="P161" s="402">
        <f>F4A!P160+F4B!P160</f>
        <v>2.2370088614397923</v>
      </c>
      <c r="Q161" s="864">
        <f t="shared" si="26"/>
        <v>33.097595768865844</v>
      </c>
    </row>
    <row r="162" spans="3:17" x14ac:dyDescent="0.25">
      <c r="C162" s="403" t="s">
        <v>185</v>
      </c>
      <c r="D162" s="403" t="s">
        <v>186</v>
      </c>
      <c r="E162" s="402">
        <f>F4A!E161+F4B!E161</f>
        <v>0</v>
      </c>
      <c r="F162" s="402">
        <f>F4A!F161+F4B!F161</f>
        <v>0</v>
      </c>
      <c r="G162" s="402">
        <f>F4A!G161+F4B!G161</f>
        <v>0</v>
      </c>
      <c r="H162" s="402">
        <f>F4A!H161+F4B!H161</f>
        <v>0</v>
      </c>
      <c r="I162" s="402">
        <f>F4A!I161+F4B!I161</f>
        <v>0</v>
      </c>
      <c r="J162" s="402">
        <f>F4A!J161+F4B!J161</f>
        <v>0</v>
      </c>
      <c r="K162" s="402">
        <f>F4A!K161+F4B!K161</f>
        <v>0</v>
      </c>
      <c r="L162" s="402">
        <f>F4A!L161+F4B!L161</f>
        <v>0</v>
      </c>
      <c r="M162" s="402">
        <f>F4A!M161+F4B!M161</f>
        <v>0</v>
      </c>
      <c r="N162" s="402">
        <f>F4A!N161+F4B!N161</f>
        <v>0</v>
      </c>
      <c r="O162" s="402">
        <f>F4A!O161+F4B!O161</f>
        <v>0</v>
      </c>
      <c r="P162" s="402">
        <f>F4A!P161+F4B!P161</f>
        <v>0</v>
      </c>
      <c r="Q162" s="864">
        <f t="shared" si="26"/>
        <v>0</v>
      </c>
    </row>
    <row r="163" spans="3:17" x14ac:dyDescent="0.25">
      <c r="C163" s="403" t="s">
        <v>187</v>
      </c>
      <c r="D163" s="403" t="s">
        <v>165</v>
      </c>
      <c r="E163" s="402" t="e">
        <f>F4A!E162+F4B!#REF!</f>
        <v>#REF!</v>
      </c>
      <c r="F163" s="402" t="e">
        <f>F4A!F162+F4B!#REF!</f>
        <v>#REF!</v>
      </c>
      <c r="G163" s="402" t="e">
        <f>F4A!G162+F4B!#REF!</f>
        <v>#REF!</v>
      </c>
      <c r="H163" s="402" t="e">
        <f>F4A!H162+F4B!#REF!</f>
        <v>#REF!</v>
      </c>
      <c r="I163" s="402" t="e">
        <f>F4A!I162+F4B!#REF!</f>
        <v>#REF!</v>
      </c>
      <c r="J163" s="402" t="e">
        <f>F4A!J162+F4B!#REF!</f>
        <v>#REF!</v>
      </c>
      <c r="K163" s="402" t="e">
        <f>F4A!K162+F4B!#REF!</f>
        <v>#REF!</v>
      </c>
      <c r="L163" s="402" t="e">
        <f>F4A!L162+F4B!#REF!</f>
        <v>#REF!</v>
      </c>
      <c r="M163" s="402" t="e">
        <f>F4A!M162+F4B!#REF!</f>
        <v>#REF!</v>
      </c>
      <c r="N163" s="402" t="e">
        <f>F4A!N162+F4B!#REF!</f>
        <v>#REF!</v>
      </c>
      <c r="O163" s="402" t="e">
        <f>F4A!O162+F4B!#REF!</f>
        <v>#REF!</v>
      </c>
      <c r="P163" s="402" t="e">
        <f>F4A!P162+F4B!#REF!</f>
        <v>#REF!</v>
      </c>
      <c r="Q163" s="864" t="e">
        <f t="shared" si="26"/>
        <v>#REF!</v>
      </c>
    </row>
    <row r="164" spans="3:17" x14ac:dyDescent="0.25">
      <c r="C164" s="403" t="s">
        <v>235</v>
      </c>
      <c r="D164" s="403" t="s">
        <v>235</v>
      </c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  <c r="P164" s="402"/>
      <c r="Q164" s="864"/>
    </row>
    <row r="165" spans="3:17" x14ac:dyDescent="0.25">
      <c r="C165" s="953" t="s">
        <v>188</v>
      </c>
      <c r="D165" s="954"/>
      <c r="E165" s="864" t="e">
        <f t="shared" ref="E165:P165" si="28">SUM(E152:E164)</f>
        <v>#REF!</v>
      </c>
      <c r="F165" s="864" t="e">
        <f t="shared" si="28"/>
        <v>#REF!</v>
      </c>
      <c r="G165" s="864" t="e">
        <f t="shared" si="28"/>
        <v>#REF!</v>
      </c>
      <c r="H165" s="864" t="e">
        <f t="shared" si="28"/>
        <v>#REF!</v>
      </c>
      <c r="I165" s="864" t="e">
        <f t="shared" si="28"/>
        <v>#REF!</v>
      </c>
      <c r="J165" s="864" t="e">
        <f t="shared" si="28"/>
        <v>#REF!</v>
      </c>
      <c r="K165" s="864" t="e">
        <f t="shared" si="28"/>
        <v>#REF!</v>
      </c>
      <c r="L165" s="864" t="e">
        <f t="shared" si="28"/>
        <v>#REF!</v>
      </c>
      <c r="M165" s="864" t="e">
        <f t="shared" si="28"/>
        <v>#REF!</v>
      </c>
      <c r="N165" s="864" t="e">
        <f t="shared" si="28"/>
        <v>#REF!</v>
      </c>
      <c r="O165" s="864" t="e">
        <f t="shared" si="28"/>
        <v>#REF!</v>
      </c>
      <c r="P165" s="864" t="e">
        <f t="shared" si="28"/>
        <v>#REF!</v>
      </c>
      <c r="Q165" s="864" t="e">
        <f>SUM(E165:P165)</f>
        <v>#REF!</v>
      </c>
    </row>
    <row r="166" spans="3:17" x14ac:dyDescent="0.25">
      <c r="C166" s="953" t="s">
        <v>196</v>
      </c>
      <c r="D166" s="954"/>
      <c r="E166" s="402"/>
      <c r="F166" s="402"/>
      <c r="G166" s="402"/>
      <c r="H166" s="402"/>
      <c r="I166" s="402"/>
      <c r="J166" s="402"/>
      <c r="K166" s="402"/>
      <c r="L166" s="402"/>
      <c r="M166" s="402"/>
      <c r="N166" s="402"/>
      <c r="O166" s="402"/>
      <c r="P166" s="402"/>
      <c r="Q166" s="864">
        <f t="shared" ref="Q166:Q179" si="29">SUM(E166:P166)</f>
        <v>0</v>
      </c>
    </row>
    <row r="167" spans="3:17" x14ac:dyDescent="0.25">
      <c r="C167" s="403" t="s">
        <v>168</v>
      </c>
      <c r="D167" s="403" t="s">
        <v>169</v>
      </c>
      <c r="E167" s="402">
        <f>F4A!E165+F4B!E164</f>
        <v>392.51303349045656</v>
      </c>
      <c r="F167" s="402">
        <f>F4A!F165+F4B!F164</f>
        <v>419.43813058064359</v>
      </c>
      <c r="G167" s="402">
        <f>F4A!G165+F4B!G164</f>
        <v>409.56239544886967</v>
      </c>
      <c r="H167" s="402">
        <f>F4A!H165+F4B!H164</f>
        <v>411.52760721778714</v>
      </c>
      <c r="I167" s="402">
        <f>F4A!I165+F4B!I164</f>
        <v>430.9981564631089</v>
      </c>
      <c r="J167" s="402">
        <f>F4A!J165+F4B!J164</f>
        <v>392.71326529114725</v>
      </c>
      <c r="K167" s="402">
        <f>F4A!K165+F4B!K164</f>
        <v>423.56598918425254</v>
      </c>
      <c r="L167" s="402">
        <f>F4A!L165+F4B!L164</f>
        <v>385.82490690073621</v>
      </c>
      <c r="M167" s="402">
        <f>F4A!M165+F4B!M164</f>
        <v>413.17808051621785</v>
      </c>
      <c r="N167" s="402">
        <f>F4A!N165+F4B!N164</f>
        <v>437.33789176288502</v>
      </c>
      <c r="O167" s="402">
        <f>F4A!O165+F4B!O164</f>
        <v>410.54570982516577</v>
      </c>
      <c r="P167" s="402">
        <f>F4A!P165+F4B!P164</f>
        <v>457.59460355064851</v>
      </c>
      <c r="Q167" s="864">
        <f t="shared" si="29"/>
        <v>4984.799770231919</v>
      </c>
    </row>
    <row r="168" spans="3:17" x14ac:dyDescent="0.25">
      <c r="C168" s="403" t="s">
        <v>170</v>
      </c>
      <c r="D168" s="403" t="s">
        <v>171</v>
      </c>
      <c r="E168" s="402">
        <f>F4A!E166+F4B!E165</f>
        <v>0</v>
      </c>
      <c r="F168" s="402">
        <f>F4A!F166+F4B!F165</f>
        <v>0</v>
      </c>
      <c r="G168" s="402">
        <f>F4A!G166+F4B!G165</f>
        <v>0</v>
      </c>
      <c r="H168" s="402">
        <f>F4A!H166+F4B!H165</f>
        <v>0</v>
      </c>
      <c r="I168" s="402">
        <f>F4A!I166+F4B!I165</f>
        <v>0</v>
      </c>
      <c r="J168" s="402">
        <f>F4A!J166+F4B!J165</f>
        <v>0</v>
      </c>
      <c r="K168" s="402">
        <f>F4A!K166+F4B!K165</f>
        <v>0</v>
      </c>
      <c r="L168" s="402">
        <f>F4A!L166+F4B!L165</f>
        <v>0</v>
      </c>
      <c r="M168" s="402">
        <f>F4A!M166+F4B!M165</f>
        <v>0</v>
      </c>
      <c r="N168" s="402">
        <f>F4A!N166+F4B!N165</f>
        <v>0</v>
      </c>
      <c r="O168" s="402">
        <f>F4A!O166+F4B!O165</f>
        <v>0</v>
      </c>
      <c r="P168" s="402">
        <f>F4A!P166+F4B!P165</f>
        <v>0</v>
      </c>
      <c r="Q168" s="864">
        <f t="shared" si="29"/>
        <v>0</v>
      </c>
    </row>
    <row r="169" spans="3:17" x14ac:dyDescent="0.25">
      <c r="C169" s="403" t="s">
        <v>216</v>
      </c>
      <c r="D169" s="403" t="s">
        <v>173</v>
      </c>
      <c r="E169" s="402">
        <f>F4A!E167+F4B!E166</f>
        <v>41.882375856292654</v>
      </c>
      <c r="F169" s="402">
        <f>F4A!F167+F4B!F166</f>
        <v>46.869235108308565</v>
      </c>
      <c r="G169" s="402">
        <f>F4A!G167+F4B!G166</f>
        <v>45.003079121812675</v>
      </c>
      <c r="H169" s="402">
        <f>F4A!H167+F4B!H166</f>
        <v>44.718827637179352</v>
      </c>
      <c r="I169" s="402">
        <f>F4A!I167+F4B!I166</f>
        <v>44.970372386295921</v>
      </c>
      <c r="J169" s="402">
        <f>F4A!J167+F4B!J166</f>
        <v>43.389663588575225</v>
      </c>
      <c r="K169" s="402">
        <f>F4A!K167+F4B!K166</f>
        <v>45.003562234597268</v>
      </c>
      <c r="L169" s="402">
        <f>F4A!L167+F4B!L166</f>
        <v>37.64180507827264</v>
      </c>
      <c r="M169" s="402">
        <f>F4A!M167+F4B!M166</f>
        <v>37.774552393658439</v>
      </c>
      <c r="N169" s="402">
        <f>F4A!N167+F4B!N166</f>
        <v>39.730990081774642</v>
      </c>
      <c r="O169" s="402">
        <f>F4A!O167+F4B!O166</f>
        <v>41.147380143636553</v>
      </c>
      <c r="P169" s="402">
        <f>F4A!P167+F4B!P166</f>
        <v>53.658745171285958</v>
      </c>
      <c r="Q169" s="864">
        <f t="shared" si="29"/>
        <v>521.79058880168986</v>
      </c>
    </row>
    <row r="170" spans="3:17" x14ac:dyDescent="0.25">
      <c r="C170" s="403" t="s">
        <v>174</v>
      </c>
      <c r="D170" s="403" t="s">
        <v>175</v>
      </c>
      <c r="E170" s="402">
        <f>F4A!E168+F4B!E167</f>
        <v>0</v>
      </c>
      <c r="F170" s="402">
        <f>F4A!F168+F4B!F167</f>
        <v>0</v>
      </c>
      <c r="G170" s="402">
        <f>F4A!G168+F4B!G167</f>
        <v>0</v>
      </c>
      <c r="H170" s="402">
        <f>F4A!H168+F4B!H167</f>
        <v>0</v>
      </c>
      <c r="I170" s="402">
        <f>F4A!I168+F4B!I167</f>
        <v>0</v>
      </c>
      <c r="J170" s="402">
        <f>F4A!J168+F4B!J167</f>
        <v>0</v>
      </c>
      <c r="K170" s="402">
        <f>F4A!K168+F4B!K167</f>
        <v>0</v>
      </c>
      <c r="L170" s="402">
        <f>F4A!L168+F4B!L167</f>
        <v>0</v>
      </c>
      <c r="M170" s="402">
        <f>F4A!M168+F4B!M167</f>
        <v>0</v>
      </c>
      <c r="N170" s="402">
        <f>F4A!N168+F4B!N167</f>
        <v>0</v>
      </c>
      <c r="O170" s="402">
        <f>F4A!O168+F4B!O167</f>
        <v>0</v>
      </c>
      <c r="P170" s="402">
        <f>F4A!P168+F4B!P167</f>
        <v>0</v>
      </c>
      <c r="Q170" s="864">
        <f t="shared" ref="Q170" si="30">SUM(E170:P170)</f>
        <v>0</v>
      </c>
    </row>
    <row r="171" spans="3:17" x14ac:dyDescent="0.25">
      <c r="C171" s="403" t="s">
        <v>176</v>
      </c>
      <c r="D171" s="403" t="s">
        <v>177</v>
      </c>
      <c r="E171" s="402">
        <f>F4A!E169+F4B!E168</f>
        <v>15.319833154876104</v>
      </c>
      <c r="F171" s="402">
        <f>F4A!F169+F4B!F168</f>
        <v>18.091937757425345</v>
      </c>
      <c r="G171" s="402">
        <f>F4A!G169+F4B!G168</f>
        <v>16.75339799526569</v>
      </c>
      <c r="H171" s="402">
        <f>F4A!H169+F4B!H168</f>
        <v>15.930030025865957</v>
      </c>
      <c r="I171" s="402">
        <f>F4A!I169+F4B!I168</f>
        <v>16.009607923051693</v>
      </c>
      <c r="J171" s="402">
        <f>F4A!J169+F4B!J168</f>
        <v>14.713024697792722</v>
      </c>
      <c r="K171" s="402">
        <f>F4A!K169+F4B!K168</f>
        <v>15.795069832168764</v>
      </c>
      <c r="L171" s="402">
        <f>F4A!L169+F4B!L168</f>
        <v>12.861608627196055</v>
      </c>
      <c r="M171" s="402">
        <f>F4A!M169+F4B!M168</f>
        <v>13.760073150291499</v>
      </c>
      <c r="N171" s="402">
        <f>F4A!N169+F4B!N168</f>
        <v>12.577941909659543</v>
      </c>
      <c r="O171" s="402">
        <f>F4A!O169+F4B!O168</f>
        <v>13.732107108652672</v>
      </c>
      <c r="P171" s="402">
        <f>F4A!P169+F4B!P168</f>
        <v>16.373193040151797</v>
      </c>
      <c r="Q171" s="864">
        <f t="shared" si="29"/>
        <v>181.91782522239782</v>
      </c>
    </row>
    <row r="172" spans="3:17" x14ac:dyDescent="0.25">
      <c r="C172" s="403" t="s">
        <v>178</v>
      </c>
      <c r="D172" s="403" t="s">
        <v>217</v>
      </c>
      <c r="E172" s="402">
        <f>F4A!E170+F4B!E169</f>
        <v>42.905713313924998</v>
      </c>
      <c r="F172" s="402">
        <f>F4A!F170+F4B!F169</f>
        <v>26.681977471275001</v>
      </c>
      <c r="G172" s="402">
        <f>F4A!G170+F4B!G169</f>
        <v>58.428997280325</v>
      </c>
      <c r="H172" s="402">
        <f>F4A!H170+F4B!H169</f>
        <v>130.716007699725</v>
      </c>
      <c r="I172" s="402">
        <f>F4A!I170+F4B!I169</f>
        <v>462.90482449785003</v>
      </c>
      <c r="J172" s="402">
        <f>F4A!J170+F4B!J169</f>
        <v>306.79390590817508</v>
      </c>
      <c r="K172" s="402">
        <f>F4A!K170+F4B!K169</f>
        <v>183.21072570044998</v>
      </c>
      <c r="L172" s="402">
        <f>F4A!L170+F4B!L169</f>
        <v>223.119387425025</v>
      </c>
      <c r="M172" s="402">
        <f>F4A!M170+F4B!M169</f>
        <v>203.69948662980002</v>
      </c>
      <c r="N172" s="402">
        <f>F4A!N170+F4B!N169</f>
        <v>244.41470769712501</v>
      </c>
      <c r="O172" s="402">
        <f>F4A!O170+F4B!O169</f>
        <v>215.91843524527502</v>
      </c>
      <c r="P172" s="402">
        <f>F4A!P170+F4B!P169</f>
        <v>235.35433330447501</v>
      </c>
      <c r="Q172" s="864">
        <f t="shared" si="29"/>
        <v>2334.1485021734252</v>
      </c>
    </row>
    <row r="173" spans="3:17" x14ac:dyDescent="0.25">
      <c r="C173" s="403" t="s">
        <v>180</v>
      </c>
      <c r="D173" s="403" t="s">
        <v>197</v>
      </c>
      <c r="E173" s="402">
        <f>F4A!E171+F4B!E170</f>
        <v>27.039915000000001</v>
      </c>
      <c r="F173" s="402">
        <f>F4A!F171+F4B!F170</f>
        <v>27.794025000000001</v>
      </c>
      <c r="G173" s="402">
        <f>F4A!G171+F4B!G170</f>
        <v>26.554814999999998</v>
      </c>
      <c r="H173" s="402">
        <f>F4A!H171+F4B!H170</f>
        <v>27.445634999999999</v>
      </c>
      <c r="I173" s="402">
        <f>F4A!I171+F4B!I170</f>
        <v>26.404875000000001</v>
      </c>
      <c r="J173" s="402">
        <f>F4A!J171+F4B!J170</f>
        <v>22.59243</v>
      </c>
      <c r="K173" s="402">
        <f>F4A!K171+F4B!K170</f>
        <v>27.086220000000001</v>
      </c>
      <c r="L173" s="402">
        <f>F4A!L171+F4B!L170</f>
        <v>25.904339999999998</v>
      </c>
      <c r="M173" s="402">
        <f>F4A!M171+F4B!M170</f>
        <v>25.203150000000001</v>
      </c>
      <c r="N173" s="402">
        <f>F4A!N171+F4B!N170</f>
        <v>26.171144999999999</v>
      </c>
      <c r="O173" s="402">
        <f>F4A!O171+F4B!O170</f>
        <v>24.273036900000001</v>
      </c>
      <c r="P173" s="402">
        <f>F4A!P171+F4B!P170</f>
        <v>27.9722331</v>
      </c>
      <c r="Q173" s="864">
        <f t="shared" si="29"/>
        <v>314.44182000000001</v>
      </c>
    </row>
    <row r="174" spans="3:17" x14ac:dyDescent="0.25">
      <c r="C174" s="403" t="s">
        <v>218</v>
      </c>
      <c r="D174" s="403" t="s">
        <v>206</v>
      </c>
      <c r="E174" s="402">
        <f>F4A!E172+F4B!E171</f>
        <v>53.531295650672519</v>
      </c>
      <c r="F174" s="402">
        <f>F4A!F172+F4B!F171</f>
        <v>56.857918988352296</v>
      </c>
      <c r="G174" s="402">
        <f>F4A!G172+F4B!G171</f>
        <v>54.009744962875608</v>
      </c>
      <c r="H174" s="402">
        <f>F4A!H172+F4B!H171</f>
        <v>53.576709529688614</v>
      </c>
      <c r="I174" s="402">
        <f>F4A!I172+F4B!I171</f>
        <v>54.475149214493179</v>
      </c>
      <c r="J174" s="402">
        <f>F4A!J172+F4B!J171</f>
        <v>52.95964290225799</v>
      </c>
      <c r="K174" s="402">
        <f>F4A!K172+F4B!K171</f>
        <v>57.431517146521593</v>
      </c>
      <c r="L174" s="402">
        <f>F4A!L172+F4B!L171</f>
        <v>53.675023165673281</v>
      </c>
      <c r="M174" s="402">
        <f>F4A!M172+F4B!M171</f>
        <v>58.315430048340929</v>
      </c>
      <c r="N174" s="402">
        <f>F4A!N172+F4B!N171</f>
        <v>59.685646297943102</v>
      </c>
      <c r="O174" s="402">
        <f>F4A!O172+F4B!O171</f>
        <v>54.882349119911211</v>
      </c>
      <c r="P174" s="402">
        <f>F4A!P172+F4B!P171</f>
        <v>62.32125819321481</v>
      </c>
      <c r="Q174" s="864">
        <f t="shared" si="29"/>
        <v>671.72168521994513</v>
      </c>
    </row>
    <row r="175" spans="3:17" x14ac:dyDescent="0.25">
      <c r="C175" s="403" t="s">
        <v>236</v>
      </c>
      <c r="D175" s="403" t="s">
        <v>220</v>
      </c>
      <c r="E175" s="402">
        <f>F4A!E173+F4B!E172</f>
        <v>11.206366883999999</v>
      </c>
      <c r="F175" s="402">
        <f>F4A!F173+F4B!F172</f>
        <v>11.84979186</v>
      </c>
      <c r="G175" s="402">
        <f>F4A!G173+F4B!G172</f>
        <v>12.379511519999999</v>
      </c>
      <c r="H175" s="402">
        <f>F4A!H173+F4B!H172</f>
        <v>10.872835452</v>
      </c>
      <c r="I175" s="402">
        <f>F4A!I173+F4B!I172</f>
        <v>10.804293900000001</v>
      </c>
      <c r="J175" s="402">
        <f>F4A!J173+F4B!J172</f>
        <v>9.948408839999999</v>
      </c>
      <c r="K175" s="402">
        <f>F4A!K173+F4B!K172</f>
        <v>10.479865968</v>
      </c>
      <c r="L175" s="402">
        <f>F4A!L173+F4B!L172</f>
        <v>9.5491449360000011</v>
      </c>
      <c r="M175" s="402">
        <f>F4A!M173+F4B!M172</f>
        <v>9.9070737480000002</v>
      </c>
      <c r="N175" s="402">
        <f>F4A!N173+F4B!N172</f>
        <v>9.3361958640000005</v>
      </c>
      <c r="O175" s="402">
        <f>F4A!O173+F4B!O172</f>
        <v>9.2658440160000008</v>
      </c>
      <c r="P175" s="402">
        <f>F4A!P173+F4B!P172</f>
        <v>10.486004328</v>
      </c>
      <c r="Q175" s="864">
        <f t="shared" ref="Q175" si="31">SUM(E175:P175)</f>
        <v>126.08533731600002</v>
      </c>
    </row>
    <row r="176" spans="3:17" x14ac:dyDescent="0.25">
      <c r="C176" s="403" t="s">
        <v>182</v>
      </c>
      <c r="D176" s="403" t="s">
        <v>183</v>
      </c>
      <c r="E176" s="402">
        <f>F4A!E174+F4B!E173</f>
        <v>0</v>
      </c>
      <c r="F176" s="402">
        <f>F4A!F174+F4B!F173</f>
        <v>0</v>
      </c>
      <c r="G176" s="402">
        <f>F4A!G174+F4B!G173</f>
        <v>0</v>
      </c>
      <c r="H176" s="402">
        <f>F4A!H174+F4B!H173</f>
        <v>0</v>
      </c>
      <c r="I176" s="402">
        <f>F4A!I174+F4B!I173</f>
        <v>0</v>
      </c>
      <c r="J176" s="402">
        <f>F4A!J174+F4B!J173</f>
        <v>0</v>
      </c>
      <c r="K176" s="402">
        <f>F4A!K174+F4B!K173</f>
        <v>0</v>
      </c>
      <c r="L176" s="402">
        <f>F4A!L174+F4B!L173</f>
        <v>0</v>
      </c>
      <c r="M176" s="402">
        <f>F4A!M174+F4B!M173</f>
        <v>0</v>
      </c>
      <c r="N176" s="402">
        <f>F4A!N174+F4B!N173</f>
        <v>0</v>
      </c>
      <c r="O176" s="402">
        <f>F4A!O174+F4B!O173</f>
        <v>0</v>
      </c>
      <c r="P176" s="402">
        <f>F4A!P174+F4B!P173</f>
        <v>0</v>
      </c>
      <c r="Q176" s="864">
        <f t="shared" si="29"/>
        <v>0</v>
      </c>
    </row>
    <row r="177" spans="3:17" x14ac:dyDescent="0.25">
      <c r="C177" s="403" t="s">
        <v>184</v>
      </c>
      <c r="D177" s="403" t="s">
        <v>163</v>
      </c>
      <c r="E177" s="402">
        <f>F4A!E175+F4B!E174</f>
        <v>0</v>
      </c>
      <c r="F177" s="402">
        <f>F4A!F175+F4B!F174</f>
        <v>0</v>
      </c>
      <c r="G177" s="402">
        <f>F4A!G175+F4B!G174</f>
        <v>0</v>
      </c>
      <c r="H177" s="402">
        <f>F4A!H175+F4B!H174</f>
        <v>0</v>
      </c>
      <c r="I177" s="402">
        <f>F4A!I175+F4B!I174</f>
        <v>0</v>
      </c>
      <c r="J177" s="402">
        <f>F4A!J175+F4B!J174</f>
        <v>0</v>
      </c>
      <c r="K177" s="402">
        <f>F4A!K175+F4B!K174</f>
        <v>0</v>
      </c>
      <c r="L177" s="402">
        <f>F4A!L175+F4B!L174</f>
        <v>0</v>
      </c>
      <c r="M177" s="402">
        <f>F4A!M175+F4B!M174</f>
        <v>0</v>
      </c>
      <c r="N177" s="402">
        <f>F4A!N175+F4B!N174</f>
        <v>0</v>
      </c>
      <c r="O177" s="402">
        <f>F4A!O175+F4B!O174</f>
        <v>0</v>
      </c>
      <c r="P177" s="402">
        <f>F4A!P175+F4B!P174</f>
        <v>0</v>
      </c>
      <c r="Q177" s="864">
        <f t="shared" si="29"/>
        <v>0</v>
      </c>
    </row>
    <row r="178" spans="3:17" x14ac:dyDescent="0.25">
      <c r="C178" s="403" t="s">
        <v>185</v>
      </c>
      <c r="D178" s="403" t="s">
        <v>186</v>
      </c>
      <c r="E178" s="402">
        <f>F4A!E176+F4B!E175</f>
        <v>0</v>
      </c>
      <c r="F178" s="402">
        <f>F4A!F176+F4B!F175</f>
        <v>0</v>
      </c>
      <c r="G178" s="402">
        <f>F4A!G176+F4B!G175</f>
        <v>0</v>
      </c>
      <c r="H178" s="402">
        <f>F4A!H176+F4B!H175</f>
        <v>0</v>
      </c>
      <c r="I178" s="402">
        <f>F4A!I176+F4B!I175</f>
        <v>0</v>
      </c>
      <c r="J178" s="402">
        <f>F4A!J176+F4B!J175</f>
        <v>0</v>
      </c>
      <c r="K178" s="402">
        <f>F4A!K176+F4B!K175</f>
        <v>0</v>
      </c>
      <c r="L178" s="402">
        <f>F4A!L176+F4B!L175</f>
        <v>0</v>
      </c>
      <c r="M178" s="402">
        <f>F4A!M176+F4B!M175</f>
        <v>0</v>
      </c>
      <c r="N178" s="402">
        <f>F4A!N176+F4B!N175</f>
        <v>0</v>
      </c>
      <c r="O178" s="402">
        <f>F4A!O176+F4B!O175</f>
        <v>0</v>
      </c>
      <c r="P178" s="402">
        <f>F4A!P176+F4B!P175</f>
        <v>0</v>
      </c>
      <c r="Q178" s="864">
        <f t="shared" si="29"/>
        <v>0</v>
      </c>
    </row>
    <row r="179" spans="3:17" x14ac:dyDescent="0.25">
      <c r="C179" s="403" t="s">
        <v>187</v>
      </c>
      <c r="D179" s="403" t="s">
        <v>165</v>
      </c>
      <c r="E179" s="402">
        <f>F4A!E177+F4B!E176</f>
        <v>1.4256E-2</v>
      </c>
      <c r="F179" s="402">
        <f>F4A!F177+F4B!F176</f>
        <v>2.9462400000000003E-2</v>
      </c>
      <c r="G179" s="402">
        <f>F4A!G177+F4B!G176</f>
        <v>4.2768E-2</v>
      </c>
      <c r="H179" s="402">
        <f>F4A!H177+F4B!H176</f>
        <v>5.8924800000000006E-2</v>
      </c>
      <c r="I179" s="402">
        <f>F4A!I177+F4B!I176</f>
        <v>7.3655999999999999E-2</v>
      </c>
      <c r="J179" s="402">
        <f>F4A!J177+F4B!J176</f>
        <v>8.5536000000000001E-2</v>
      </c>
      <c r="K179" s="402">
        <f>F4A!K177+F4B!K176</f>
        <v>0.1031184</v>
      </c>
      <c r="L179" s="402">
        <f>F4A!L177+F4B!L176</f>
        <v>0.114048</v>
      </c>
      <c r="M179" s="402">
        <f>F4A!M177+F4B!M176</f>
        <v>0.147312</v>
      </c>
      <c r="N179" s="402">
        <f>F4A!N177+F4B!N176</f>
        <v>0.1767744</v>
      </c>
      <c r="O179" s="402">
        <f>F4A!O177+F4B!O176</f>
        <v>0.18627839999999998</v>
      </c>
      <c r="P179" s="402">
        <f>F4A!P177+F4B!P176</f>
        <v>0.23569920000000003</v>
      </c>
      <c r="Q179" s="864">
        <f t="shared" si="29"/>
        <v>1.2678336000000001</v>
      </c>
    </row>
    <row r="180" spans="3:17" x14ac:dyDescent="0.25">
      <c r="C180" s="403" t="s">
        <v>235</v>
      </c>
      <c r="D180" s="403" t="s">
        <v>235</v>
      </c>
      <c r="E180" s="402"/>
      <c r="F180" s="402"/>
      <c r="G180" s="402"/>
      <c r="H180" s="402"/>
      <c r="I180" s="402"/>
      <c r="J180" s="402"/>
      <c r="K180" s="402"/>
      <c r="L180" s="402"/>
      <c r="M180" s="402"/>
      <c r="N180" s="402"/>
      <c r="O180" s="402"/>
      <c r="P180" s="402"/>
      <c r="Q180" s="864"/>
    </row>
    <row r="181" spans="3:17" x14ac:dyDescent="0.25">
      <c r="C181" s="953" t="s">
        <v>188</v>
      </c>
      <c r="D181" s="954"/>
      <c r="E181" s="864">
        <f t="shared" ref="E181:P181" si="32">SUM(E167:E180)</f>
        <v>584.41278935022285</v>
      </c>
      <c r="F181" s="864">
        <f t="shared" si="32"/>
        <v>607.61247916600473</v>
      </c>
      <c r="G181" s="864">
        <f t="shared" si="32"/>
        <v>622.7347093291487</v>
      </c>
      <c r="H181" s="864">
        <f t="shared" si="32"/>
        <v>694.84657736224608</v>
      </c>
      <c r="I181" s="864">
        <f t="shared" si="32"/>
        <v>1046.6409353847998</v>
      </c>
      <c r="J181" s="864">
        <f t="shared" si="32"/>
        <v>843.19587722794836</v>
      </c>
      <c r="K181" s="864">
        <f t="shared" si="32"/>
        <v>762.67606846599017</v>
      </c>
      <c r="L181" s="864">
        <f t="shared" si="32"/>
        <v>748.69026413290328</v>
      </c>
      <c r="M181" s="864">
        <f t="shared" si="32"/>
        <v>761.98515848630882</v>
      </c>
      <c r="N181" s="864">
        <f t="shared" si="32"/>
        <v>829.4312930133874</v>
      </c>
      <c r="O181" s="864">
        <f t="shared" si="32"/>
        <v>769.95114075864103</v>
      </c>
      <c r="P181" s="864">
        <f t="shared" si="32"/>
        <v>863.99606988777623</v>
      </c>
      <c r="Q181" s="864">
        <f>SUM(E181:P181)</f>
        <v>9136.1733625653778</v>
      </c>
    </row>
    <row r="182" spans="3:17" x14ac:dyDescent="0.25">
      <c r="C182" s="953" t="s">
        <v>200</v>
      </c>
      <c r="D182" s="954"/>
      <c r="E182" s="864" t="e">
        <f t="shared" ref="E182:P182" si="33">E181+E165+E150</f>
        <v>#REF!</v>
      </c>
      <c r="F182" s="864" t="e">
        <f t="shared" si="33"/>
        <v>#REF!</v>
      </c>
      <c r="G182" s="864" t="e">
        <f t="shared" si="33"/>
        <v>#REF!</v>
      </c>
      <c r="H182" s="864" t="e">
        <f t="shared" si="33"/>
        <v>#REF!</v>
      </c>
      <c r="I182" s="864" t="e">
        <f t="shared" si="33"/>
        <v>#REF!</v>
      </c>
      <c r="J182" s="864" t="e">
        <f t="shared" si="33"/>
        <v>#REF!</v>
      </c>
      <c r="K182" s="864" t="e">
        <f t="shared" si="33"/>
        <v>#REF!</v>
      </c>
      <c r="L182" s="864" t="e">
        <f t="shared" si="33"/>
        <v>#REF!</v>
      </c>
      <c r="M182" s="864" t="e">
        <f t="shared" si="33"/>
        <v>#REF!</v>
      </c>
      <c r="N182" s="864" t="e">
        <f t="shared" si="33"/>
        <v>#REF!</v>
      </c>
      <c r="O182" s="864" t="e">
        <f t="shared" si="33"/>
        <v>#REF!</v>
      </c>
      <c r="P182" s="864" t="e">
        <f t="shared" si="33"/>
        <v>#REF!</v>
      </c>
      <c r="Q182" s="864" t="e">
        <f>SUM(E182:P182)</f>
        <v>#REF!</v>
      </c>
    </row>
    <row r="183" spans="3:17" x14ac:dyDescent="0.25">
      <c r="C183" s="953" t="s">
        <v>201</v>
      </c>
      <c r="D183" s="954"/>
      <c r="E183" s="864" t="e">
        <f t="shared" ref="E183:P183" si="34">E182+E136</f>
        <v>#REF!</v>
      </c>
      <c r="F183" s="864" t="e">
        <f t="shared" si="34"/>
        <v>#REF!</v>
      </c>
      <c r="G183" s="864" t="e">
        <f t="shared" si="34"/>
        <v>#REF!</v>
      </c>
      <c r="H183" s="864" t="e">
        <f t="shared" si="34"/>
        <v>#REF!</v>
      </c>
      <c r="I183" s="864" t="e">
        <f t="shared" si="34"/>
        <v>#REF!</v>
      </c>
      <c r="J183" s="864" t="e">
        <f t="shared" si="34"/>
        <v>#REF!</v>
      </c>
      <c r="K183" s="864" t="e">
        <f t="shared" si="34"/>
        <v>#REF!</v>
      </c>
      <c r="L183" s="864" t="e">
        <f t="shared" si="34"/>
        <v>#REF!</v>
      </c>
      <c r="M183" s="864" t="e">
        <f t="shared" si="34"/>
        <v>#REF!</v>
      </c>
      <c r="N183" s="864" t="e">
        <f t="shared" si="34"/>
        <v>#REF!</v>
      </c>
      <c r="O183" s="864" t="e">
        <f t="shared" si="34"/>
        <v>#REF!</v>
      </c>
      <c r="P183" s="864" t="e">
        <f t="shared" si="34"/>
        <v>#REF!</v>
      </c>
      <c r="Q183" s="864" t="e">
        <f>SUM(E183:P183)</f>
        <v>#REF!</v>
      </c>
    </row>
    <row r="184" spans="3:17" hidden="1" x14ac:dyDescent="0.25"/>
    <row r="185" spans="3:17" hidden="1" x14ac:dyDescent="0.25">
      <c r="C185" s="724"/>
      <c r="Q185" s="723" t="s">
        <v>213</v>
      </c>
    </row>
    <row r="186" spans="3:17" hidden="1" x14ac:dyDescent="0.25">
      <c r="C186" s="961" t="s">
        <v>136</v>
      </c>
      <c r="D186" s="961"/>
      <c r="E186" s="962" t="s">
        <v>242</v>
      </c>
      <c r="F186" s="962"/>
      <c r="G186" s="962"/>
      <c r="H186" s="962"/>
      <c r="I186" s="962"/>
      <c r="J186" s="962"/>
      <c r="K186" s="962"/>
      <c r="L186" s="962"/>
      <c r="M186" s="962"/>
      <c r="N186" s="962"/>
      <c r="O186" s="962"/>
      <c r="P186" s="962"/>
      <c r="Q186" s="962"/>
    </row>
    <row r="187" spans="3:17" hidden="1" x14ac:dyDescent="0.25">
      <c r="C187" s="961"/>
      <c r="D187" s="961"/>
      <c r="E187" s="863" t="s">
        <v>223</v>
      </c>
      <c r="F187" s="863" t="s">
        <v>224</v>
      </c>
      <c r="G187" s="863" t="s">
        <v>225</v>
      </c>
      <c r="H187" s="863" t="s">
        <v>226</v>
      </c>
      <c r="I187" s="863" t="s">
        <v>227</v>
      </c>
      <c r="J187" s="863" t="s">
        <v>228</v>
      </c>
      <c r="K187" s="863" t="s">
        <v>229</v>
      </c>
      <c r="L187" s="863" t="s">
        <v>230</v>
      </c>
      <c r="M187" s="863" t="s">
        <v>231</v>
      </c>
      <c r="N187" s="863" t="s">
        <v>232</v>
      </c>
      <c r="O187" s="863" t="s">
        <v>233</v>
      </c>
      <c r="P187" s="863" t="s">
        <v>234</v>
      </c>
      <c r="Q187" s="863" t="s">
        <v>90</v>
      </c>
    </row>
    <row r="188" spans="3:17" hidden="1" x14ac:dyDescent="0.25">
      <c r="C188" s="953" t="s">
        <v>147</v>
      </c>
      <c r="D188" s="954"/>
      <c r="E188" s="402"/>
      <c r="F188" s="402"/>
      <c r="G188" s="402"/>
      <c r="H188" s="402"/>
      <c r="I188" s="402"/>
      <c r="J188" s="402"/>
      <c r="K188" s="402"/>
      <c r="L188" s="402"/>
      <c r="M188" s="402"/>
      <c r="N188" s="402"/>
      <c r="O188" s="402"/>
      <c r="P188" s="402"/>
      <c r="Q188" s="864">
        <f>SUM(E188:P188)</f>
        <v>0</v>
      </c>
    </row>
    <row r="189" spans="3:17" hidden="1" x14ac:dyDescent="0.25">
      <c r="C189" s="403" t="s">
        <v>148</v>
      </c>
      <c r="D189" s="403" t="s">
        <v>149</v>
      </c>
      <c r="E189" s="402">
        <f>F4A!E186+F4B!E185</f>
        <v>1166.8684093115585</v>
      </c>
      <c r="F189" s="402">
        <f>F4A!F186+F4B!F185</f>
        <v>1404.2021199465071</v>
      </c>
      <c r="G189" s="402">
        <f>F4A!G186+F4B!G185</f>
        <v>1251.5635792079975</v>
      </c>
      <c r="H189" s="402">
        <f>F4A!H186+F4B!H185</f>
        <v>981.11288697974373</v>
      </c>
      <c r="I189" s="402">
        <f>F4A!I186+F4B!I185</f>
        <v>1122.6691979946995</v>
      </c>
      <c r="J189" s="402">
        <f>F4A!J186+F4B!J185</f>
        <v>1040.4231227564496</v>
      </c>
      <c r="K189" s="402">
        <f>F4A!K186+F4B!K185</f>
        <v>1029.3369625182931</v>
      </c>
      <c r="L189" s="402">
        <f>F4A!L186+F4B!L185</f>
        <v>953.49416120483045</v>
      </c>
      <c r="M189" s="402">
        <f>F4A!M186+F4B!M185</f>
        <v>845.79224145730097</v>
      </c>
      <c r="N189" s="402">
        <f>F4A!N186+F4B!N185</f>
        <v>954.5408028798297</v>
      </c>
      <c r="O189" s="402">
        <f>F4A!O186+F4B!O185</f>
        <v>904.12430999411663</v>
      </c>
      <c r="P189" s="402">
        <f>F4A!P186+F4B!P185</f>
        <v>1239.830633767473</v>
      </c>
      <c r="Q189" s="864">
        <f t="shared" ref="Q189:Q197" si="35">SUM(E189:P189)</f>
        <v>12893.958428018799</v>
      </c>
    </row>
    <row r="190" spans="3:17" hidden="1" x14ac:dyDescent="0.25">
      <c r="C190" s="403" t="s">
        <v>150</v>
      </c>
      <c r="D190" s="403" t="s">
        <v>151</v>
      </c>
      <c r="E190" s="402">
        <f>F4A!E187+F4B!E186</f>
        <v>450.74502991136694</v>
      </c>
      <c r="F190" s="402">
        <f>F4A!F187+F4B!F186</f>
        <v>517.37605738550496</v>
      </c>
      <c r="G190" s="402">
        <f>F4A!G187+F4B!G186</f>
        <v>475.65645520835989</v>
      </c>
      <c r="H190" s="402">
        <f>F4A!H187+F4B!H186</f>
        <v>404.3806343375598</v>
      </c>
      <c r="I190" s="402">
        <f>F4A!I187+F4B!I186</f>
        <v>458.06767907570588</v>
      </c>
      <c r="J190" s="402">
        <f>F4A!J187+F4B!J186</f>
        <v>423.99403199767812</v>
      </c>
      <c r="K190" s="402">
        <f>F4A!K187+F4B!K186</f>
        <v>434.2715900625754</v>
      </c>
      <c r="L190" s="402">
        <f>F4A!L187+F4B!L186</f>
        <v>410.94115915374658</v>
      </c>
      <c r="M190" s="402">
        <f>F4A!M187+F4B!M186</f>
        <v>378.94070969643616</v>
      </c>
      <c r="N190" s="402">
        <f>F4A!N187+F4B!N186</f>
        <v>414.83258652048312</v>
      </c>
      <c r="O190" s="402">
        <f>F4A!O187+F4B!O186</f>
        <v>414.15484516749257</v>
      </c>
      <c r="P190" s="402">
        <f>F4A!P187+F4B!P186</f>
        <v>512.00475616332426</v>
      </c>
      <c r="Q190" s="864">
        <f t="shared" si="35"/>
        <v>5295.3655346802334</v>
      </c>
    </row>
    <row r="191" spans="3:17" hidden="1" x14ac:dyDescent="0.25">
      <c r="C191" s="403" t="s">
        <v>152</v>
      </c>
      <c r="D191" s="403" t="s">
        <v>153</v>
      </c>
      <c r="E191" s="402">
        <f>F4A!E188+F4B!E187</f>
        <v>91.151961021682482</v>
      </c>
      <c r="F191" s="402">
        <f>F4A!F188+F4B!F187</f>
        <v>98.701394830625844</v>
      </c>
      <c r="G191" s="402">
        <f>F4A!G188+F4B!G187</f>
        <v>93.288021228115852</v>
      </c>
      <c r="H191" s="402">
        <f>F4A!H188+F4B!H187</f>
        <v>87.663962254237077</v>
      </c>
      <c r="I191" s="402">
        <f>F4A!I188+F4B!I187</f>
        <v>93.783069908748061</v>
      </c>
      <c r="J191" s="402">
        <f>F4A!J188+F4B!J187</f>
        <v>86.987774119318729</v>
      </c>
      <c r="K191" s="402">
        <f>F4A!K188+F4B!K187</f>
        <v>88.980125261605522</v>
      </c>
      <c r="L191" s="402">
        <f>F4A!L188+F4B!L187</f>
        <v>91.503314352283127</v>
      </c>
      <c r="M191" s="402">
        <f>F4A!M188+F4B!M187</f>
        <v>101.40615194167123</v>
      </c>
      <c r="N191" s="402">
        <f>F4A!N188+F4B!N187</f>
        <v>98.518056546630646</v>
      </c>
      <c r="O191" s="402">
        <f>F4A!O188+F4B!O187</f>
        <v>90.672864142026583</v>
      </c>
      <c r="P191" s="402">
        <f>F4A!P188+F4B!P187</f>
        <v>101.07302466938614</v>
      </c>
      <c r="Q191" s="864">
        <f t="shared" si="35"/>
        <v>1123.7297202763314</v>
      </c>
    </row>
    <row r="192" spans="3:17" hidden="1" x14ac:dyDescent="0.25">
      <c r="C192" s="403" t="s">
        <v>154</v>
      </c>
      <c r="D192" s="403" t="s">
        <v>155</v>
      </c>
      <c r="E192" s="402">
        <f>F4A!E189+F4B!E188</f>
        <v>0.8588186024474509</v>
      </c>
      <c r="F192" s="402">
        <f>F4A!F189+F4B!F188</f>
        <v>0.89671585880734261</v>
      </c>
      <c r="G192" s="402">
        <f>F4A!G189+F4B!G188</f>
        <v>0.79146942858854452</v>
      </c>
      <c r="H192" s="402">
        <f>F4A!H189+F4B!H188</f>
        <v>0.76628116748508246</v>
      </c>
      <c r="I192" s="402">
        <f>F4A!I189+F4B!I188</f>
        <v>0.81445451381421996</v>
      </c>
      <c r="J192" s="402">
        <f>F4A!J189+F4B!J188</f>
        <v>0.76395857279536217</v>
      </c>
      <c r="K192" s="402">
        <f>F4A!K189+F4B!K188</f>
        <v>0.79341959850884591</v>
      </c>
      <c r="L192" s="402">
        <f>F4A!L189+F4B!L188</f>
        <v>0.74649508958585853</v>
      </c>
      <c r="M192" s="402">
        <f>F4A!M189+F4B!M188</f>
        <v>0.78892418865623726</v>
      </c>
      <c r="N192" s="402">
        <f>F4A!N189+F4B!N188</f>
        <v>0.81841253901312905</v>
      </c>
      <c r="O192" s="402">
        <f>F4A!O189+F4B!O188</f>
        <v>0.73595587342082736</v>
      </c>
      <c r="P192" s="402">
        <f>F4A!P189+F4B!P188</f>
        <v>0.85010001715248795</v>
      </c>
      <c r="Q192" s="864">
        <f t="shared" si="35"/>
        <v>9.6250054502753883</v>
      </c>
    </row>
    <row r="193" spans="3:17" hidden="1" x14ac:dyDescent="0.25">
      <c r="C193" s="403" t="s">
        <v>156</v>
      </c>
      <c r="D193" s="403" t="s">
        <v>157</v>
      </c>
      <c r="E193" s="402">
        <f>F4A!E190+F4B!E189</f>
        <v>1349.9259831259728</v>
      </c>
      <c r="F193" s="402">
        <f>F4A!F190+F4B!F189</f>
        <v>638.46764028052598</v>
      </c>
      <c r="G193" s="402">
        <f>F4A!G190+F4B!G189</f>
        <v>584.95345152132222</v>
      </c>
      <c r="H193" s="402">
        <f>F4A!H190+F4B!H189</f>
        <v>840.09125758455684</v>
      </c>
      <c r="I193" s="402">
        <f>F4A!I190+F4B!I189</f>
        <v>1034.9486875967384</v>
      </c>
      <c r="J193" s="402">
        <f>F4A!J190+F4B!J189</f>
        <v>1123.4008727403593</v>
      </c>
      <c r="K193" s="402">
        <f>F4A!K190+F4B!K189</f>
        <v>754.53172667084084</v>
      </c>
      <c r="L193" s="402">
        <f>F4A!L190+F4B!L189</f>
        <v>639.20115838329082</v>
      </c>
      <c r="M193" s="402">
        <f>F4A!M190+F4B!M189</f>
        <v>1121.0320624319725</v>
      </c>
      <c r="N193" s="402">
        <f>F4A!N190+F4B!N189</f>
        <v>1505.471326661843</v>
      </c>
      <c r="O193" s="402">
        <f>F4A!O190+F4B!O189</f>
        <v>1601.9912957133604</v>
      </c>
      <c r="P193" s="402">
        <f>F4A!P190+F4B!P189</f>
        <v>1858.7892983369654</v>
      </c>
      <c r="Q193" s="864">
        <f t="shared" si="35"/>
        <v>13052.80476104775</v>
      </c>
    </row>
    <row r="194" spans="3:17" hidden="1" x14ac:dyDescent="0.25">
      <c r="C194" s="403" t="s">
        <v>158</v>
      </c>
      <c r="D194" s="403" t="s">
        <v>159</v>
      </c>
      <c r="E194" s="402">
        <f>F4A!E191+F4B!E190</f>
        <v>41.777817860290611</v>
      </c>
      <c r="F194" s="402">
        <f>F4A!F191+F4B!F190</f>
        <v>43.494096658318398</v>
      </c>
      <c r="G194" s="402">
        <f>F4A!G191+F4B!G190</f>
        <v>40.673289903134723</v>
      </c>
      <c r="H194" s="402">
        <f>F4A!H191+F4B!H190</f>
        <v>40.453988301950616</v>
      </c>
      <c r="I194" s="402">
        <f>F4A!I191+F4B!I190</f>
        <v>43.088958310676318</v>
      </c>
      <c r="J194" s="402">
        <f>F4A!J191+F4B!J190</f>
        <v>41.259341401740528</v>
      </c>
      <c r="K194" s="402">
        <f>F4A!K191+F4B!K190</f>
        <v>43.827071090775163</v>
      </c>
      <c r="L194" s="402">
        <f>F4A!L191+F4B!L190</f>
        <v>44.998946067753685</v>
      </c>
      <c r="M194" s="402">
        <f>F4A!M191+F4B!M190</f>
        <v>44.687542759732224</v>
      </c>
      <c r="N194" s="402">
        <f>F4A!N191+F4B!N190</f>
        <v>45.574528641912089</v>
      </c>
      <c r="O194" s="402">
        <f>F4A!O191+F4B!O190</f>
        <v>42.168333160093709</v>
      </c>
      <c r="P194" s="402">
        <f>F4A!P191+F4B!P190</f>
        <v>46.212414859241569</v>
      </c>
      <c r="Q194" s="864">
        <f t="shared" si="35"/>
        <v>518.21632901561964</v>
      </c>
    </row>
    <row r="195" spans="3:17" hidden="1" x14ac:dyDescent="0.25">
      <c r="C195" s="403" t="s">
        <v>160</v>
      </c>
      <c r="D195" s="403" t="s">
        <v>161</v>
      </c>
      <c r="E195" s="402">
        <f>F4A!E192+F4B!E191</f>
        <v>10.123853162682765</v>
      </c>
      <c r="F195" s="402">
        <f>F4A!F192+F4B!F191</f>
        <v>8.2808752181303049</v>
      </c>
      <c r="G195" s="402">
        <f>F4A!G192+F4B!G191</f>
        <v>9.8174361221002613</v>
      </c>
      <c r="H195" s="402">
        <f>F4A!H192+F4B!H191</f>
        <v>9.9602598584294277</v>
      </c>
      <c r="I195" s="402">
        <f>F4A!I192+F4B!I191</f>
        <v>11.550814693948874</v>
      </c>
      <c r="J195" s="402">
        <f>F4A!J192+F4B!J191</f>
        <v>10.721044154203737</v>
      </c>
      <c r="K195" s="402">
        <f>F4A!K192+F4B!K191</f>
        <v>8.888263863008806</v>
      </c>
      <c r="L195" s="402">
        <f>F4A!L192+F4B!L191</f>
        <v>10.268045331749031</v>
      </c>
      <c r="M195" s="402">
        <f>F4A!M192+F4B!M191</f>
        <v>9.1383410873496604</v>
      </c>
      <c r="N195" s="402">
        <f>F4A!N192+F4B!N191</f>
        <v>9.3605737921810501</v>
      </c>
      <c r="O195" s="402">
        <f>F4A!O192+F4B!O191</f>
        <v>10.314398418476085</v>
      </c>
      <c r="P195" s="402">
        <f>F4A!P192+F4B!P191</f>
        <v>13.174757230459811</v>
      </c>
      <c r="Q195" s="864">
        <f t="shared" si="35"/>
        <v>121.59866293271983</v>
      </c>
    </row>
    <row r="196" spans="3:17" hidden="1" x14ac:dyDescent="0.25">
      <c r="C196" s="403" t="s">
        <v>162</v>
      </c>
      <c r="D196" s="403" t="s">
        <v>163</v>
      </c>
      <c r="E196" s="402">
        <f>F4A!E193+F4B!E192</f>
        <v>21.685764903041346</v>
      </c>
      <c r="F196" s="402">
        <f>F4A!F193+F4B!F192</f>
        <v>24.569371450779727</v>
      </c>
      <c r="G196" s="402">
        <f>F4A!G193+F4B!G192</f>
        <v>23.1370593360814</v>
      </c>
      <c r="H196" s="402">
        <f>F4A!H193+F4B!H192</f>
        <v>20.050591073524945</v>
      </c>
      <c r="I196" s="402">
        <f>F4A!I193+F4B!I192</f>
        <v>23.011217275438607</v>
      </c>
      <c r="J196" s="402">
        <f>F4A!J193+F4B!J192</f>
        <v>21.526830996394921</v>
      </c>
      <c r="K196" s="402">
        <f>F4A!K193+F4B!K192</f>
        <v>22.432508565137301</v>
      </c>
      <c r="L196" s="402">
        <f>F4A!L193+F4B!L192</f>
        <v>21.5745339452324</v>
      </c>
      <c r="M196" s="402">
        <f>F4A!M193+F4B!M192</f>
        <v>21.45181037370191</v>
      </c>
      <c r="N196" s="402">
        <f>F4A!N193+F4B!N192</f>
        <v>23.766805137425695</v>
      </c>
      <c r="O196" s="402">
        <f>F4A!O193+F4B!O192</f>
        <v>23.078423502337376</v>
      </c>
      <c r="P196" s="402">
        <f>F4A!P193+F4B!P192</f>
        <v>28.57285481941846</v>
      </c>
      <c r="Q196" s="864">
        <f t="shared" si="35"/>
        <v>274.85777137851409</v>
      </c>
    </row>
    <row r="197" spans="3:17" hidden="1" x14ac:dyDescent="0.25">
      <c r="C197" s="403" t="s">
        <v>164</v>
      </c>
      <c r="D197" s="403" t="s">
        <v>165</v>
      </c>
      <c r="E197" s="402">
        <f>F4A!E194+F4B!E193</f>
        <v>0.10085253200000004</v>
      </c>
      <c r="F197" s="402">
        <f>F4A!F194+F4B!F193</f>
        <v>0.12212590500000001</v>
      </c>
      <c r="G197" s="402">
        <f>F4A!G194+F4B!G193</f>
        <v>0.12537354500000006</v>
      </c>
      <c r="H197" s="402">
        <f>F4A!H194+F4B!H193</f>
        <v>0.16927791100000006</v>
      </c>
      <c r="I197" s="402">
        <f>F4A!I194+F4B!I193</f>
        <v>0.20332489100000004</v>
      </c>
      <c r="J197" s="402">
        <f>F4A!J194+F4B!J193</f>
        <v>0.19769076799999993</v>
      </c>
      <c r="K197" s="402">
        <f>F4A!K194+F4B!K193</f>
        <v>0.261637332</v>
      </c>
      <c r="L197" s="402">
        <f>F4A!L194+F4B!L193</f>
        <v>0.31597940000000008</v>
      </c>
      <c r="M197" s="402">
        <f>F4A!M194+F4B!M193</f>
        <v>0.31819817700000008</v>
      </c>
      <c r="N197" s="402">
        <f>F4A!N194+F4B!N193</f>
        <v>0.40914540700000007</v>
      </c>
      <c r="O197" s="402">
        <f>F4A!O194+F4B!O193</f>
        <v>0.35913973700000013</v>
      </c>
      <c r="P197" s="402">
        <f>F4A!P194+F4B!P193</f>
        <v>0.45500900500000013</v>
      </c>
      <c r="Q197" s="864">
        <f t="shared" si="35"/>
        <v>3.0377546100000004</v>
      </c>
    </row>
    <row r="198" spans="3:17" hidden="1" x14ac:dyDescent="0.25">
      <c r="C198" s="403"/>
      <c r="D198" s="403"/>
      <c r="E198" s="402"/>
      <c r="F198" s="402"/>
      <c r="G198" s="402"/>
      <c r="H198" s="402"/>
      <c r="I198" s="402"/>
      <c r="J198" s="402"/>
      <c r="K198" s="402"/>
      <c r="L198" s="402"/>
      <c r="M198" s="402"/>
      <c r="N198" s="402"/>
      <c r="O198" s="402"/>
      <c r="P198" s="402"/>
      <c r="Q198" s="864"/>
    </row>
    <row r="199" spans="3:17" hidden="1" x14ac:dyDescent="0.25">
      <c r="C199" s="403"/>
      <c r="D199" s="403"/>
      <c r="E199" s="402"/>
      <c r="F199" s="402"/>
      <c r="G199" s="402"/>
      <c r="H199" s="402"/>
      <c r="I199" s="402"/>
      <c r="J199" s="402"/>
      <c r="K199" s="402"/>
      <c r="L199" s="402"/>
      <c r="M199" s="402"/>
      <c r="N199" s="402"/>
      <c r="O199" s="402"/>
      <c r="P199" s="402"/>
      <c r="Q199" s="864"/>
    </row>
    <row r="200" spans="3:17" hidden="1" x14ac:dyDescent="0.25">
      <c r="C200" s="403"/>
      <c r="D200" s="403"/>
      <c r="E200" s="402"/>
      <c r="F200" s="402"/>
      <c r="G200" s="402"/>
      <c r="H200" s="402"/>
      <c r="I200" s="402"/>
      <c r="J200" s="402"/>
      <c r="K200" s="402"/>
      <c r="L200" s="402"/>
      <c r="M200" s="402"/>
      <c r="N200" s="402"/>
      <c r="O200" s="402"/>
      <c r="P200" s="402"/>
      <c r="Q200" s="864"/>
    </row>
    <row r="201" spans="3:17" hidden="1" x14ac:dyDescent="0.25">
      <c r="C201" s="403" t="s">
        <v>235</v>
      </c>
      <c r="D201" s="403" t="s">
        <v>235</v>
      </c>
      <c r="E201" s="402"/>
      <c r="F201" s="402"/>
      <c r="G201" s="402"/>
      <c r="H201" s="402"/>
      <c r="I201" s="402"/>
      <c r="J201" s="402"/>
      <c r="K201" s="402"/>
      <c r="L201" s="402"/>
      <c r="M201" s="402"/>
      <c r="N201" s="402"/>
      <c r="O201" s="402"/>
      <c r="P201" s="402"/>
      <c r="Q201" s="864"/>
    </row>
    <row r="202" spans="3:17" hidden="1" x14ac:dyDescent="0.25">
      <c r="C202" s="953" t="s">
        <v>166</v>
      </c>
      <c r="D202" s="954"/>
      <c r="E202" s="864">
        <f t="shared" ref="E202:P202" si="36">SUM(E189:E201)</f>
        <v>3133.2384904310429</v>
      </c>
      <c r="F202" s="864">
        <f t="shared" si="36"/>
        <v>2736.1103975341994</v>
      </c>
      <c r="G202" s="864">
        <f t="shared" si="36"/>
        <v>2480.0061355007006</v>
      </c>
      <c r="H202" s="864">
        <f t="shared" si="36"/>
        <v>2384.6491394684872</v>
      </c>
      <c r="I202" s="864">
        <f t="shared" si="36"/>
        <v>2788.1374042607699</v>
      </c>
      <c r="J202" s="864">
        <f t="shared" si="36"/>
        <v>2749.2746675069407</v>
      </c>
      <c r="K202" s="864">
        <f t="shared" si="36"/>
        <v>2383.3233049627447</v>
      </c>
      <c r="L202" s="864">
        <f t="shared" si="36"/>
        <v>2173.0437929284717</v>
      </c>
      <c r="M202" s="864">
        <f t="shared" si="36"/>
        <v>2523.5559821138208</v>
      </c>
      <c r="N202" s="864">
        <f t="shared" si="36"/>
        <v>3053.2922381263184</v>
      </c>
      <c r="O202" s="864">
        <f t="shared" si="36"/>
        <v>3087.5995657083245</v>
      </c>
      <c r="P202" s="864">
        <f t="shared" si="36"/>
        <v>3800.9628488684211</v>
      </c>
      <c r="Q202" s="864">
        <f>SUM(E202:P202)</f>
        <v>33293.193967410247</v>
      </c>
    </row>
    <row r="203" spans="3:17" hidden="1" x14ac:dyDescent="0.25">
      <c r="C203" s="953" t="s">
        <v>167</v>
      </c>
      <c r="D203" s="954"/>
      <c r="E203" s="402"/>
      <c r="F203" s="402"/>
      <c r="G203" s="402"/>
      <c r="H203" s="402"/>
      <c r="I203" s="402"/>
      <c r="J203" s="402"/>
      <c r="K203" s="402"/>
      <c r="L203" s="402"/>
      <c r="M203" s="402"/>
      <c r="N203" s="402"/>
      <c r="O203" s="402"/>
      <c r="P203" s="402"/>
      <c r="Q203" s="864">
        <f t="shared" ref="Q203:Q214" si="37">SUM(E203:P203)</f>
        <v>0</v>
      </c>
    </row>
    <row r="204" spans="3:17" hidden="1" x14ac:dyDescent="0.25">
      <c r="C204" s="403" t="s">
        <v>168</v>
      </c>
      <c r="D204" s="403" t="s">
        <v>169</v>
      </c>
      <c r="E204" s="402">
        <f>F4A!E201+F4B!E200</f>
        <v>441.58729076896429</v>
      </c>
      <c r="F204" s="402">
        <f>F4A!F201+F4B!F200</f>
        <v>455.23129054671949</v>
      </c>
      <c r="G204" s="402">
        <f>F4A!G201+F4B!G200</f>
        <v>442.23615257864219</v>
      </c>
      <c r="H204" s="402">
        <f>F4A!H201+F4B!H200</f>
        <v>427.54443693938589</v>
      </c>
      <c r="I204" s="402">
        <f>F4A!I201+F4B!I200</f>
        <v>445.26445289243804</v>
      </c>
      <c r="J204" s="402">
        <f>F4A!J201+F4B!J200</f>
        <v>418.73179482743393</v>
      </c>
      <c r="K204" s="402">
        <f>F4A!K201+F4B!K200</f>
        <v>427.62701363798482</v>
      </c>
      <c r="L204" s="402">
        <f>F4A!L201+F4B!L200</f>
        <v>433.7263002516886</v>
      </c>
      <c r="M204" s="402">
        <f>F4A!M201+F4B!M200</f>
        <v>456.61723018496065</v>
      </c>
      <c r="N204" s="402">
        <f>F4A!N201+F4B!N200</f>
        <v>443.74407830023114</v>
      </c>
      <c r="O204" s="402">
        <f>F4A!O201+F4B!O200</f>
        <v>437.50223188739955</v>
      </c>
      <c r="P204" s="402">
        <f>F4A!P201+F4B!P200</f>
        <v>456.40117149522325</v>
      </c>
      <c r="Q204" s="864">
        <f t="shared" si="37"/>
        <v>5286.2134443110717</v>
      </c>
    </row>
    <row r="205" spans="3:17" hidden="1" x14ac:dyDescent="0.25">
      <c r="C205" s="403" t="s">
        <v>170</v>
      </c>
      <c r="D205" s="403" t="s">
        <v>171</v>
      </c>
      <c r="E205" s="402">
        <f>F4A!E202+F4B!E201</f>
        <v>1.0612080000000001E-2</v>
      </c>
      <c r="F205" s="402">
        <f>F4A!F202+F4B!F201</f>
        <v>2.4161583744000001E-2</v>
      </c>
      <c r="G205" s="402">
        <f>F4A!G202+F4B!G201</f>
        <v>9.0245128320000003E-3</v>
      </c>
      <c r="H205" s="402">
        <f>F4A!H202+F4B!H201</f>
        <v>0</v>
      </c>
      <c r="I205" s="402">
        <f>F4A!I202+F4B!I201</f>
        <v>0</v>
      </c>
      <c r="J205" s="402">
        <f>F4A!J202+F4B!J201</f>
        <v>0</v>
      </c>
      <c r="K205" s="402">
        <f>F4A!K202+F4B!K201</f>
        <v>0</v>
      </c>
      <c r="L205" s="402">
        <f>F4A!L202+F4B!L201</f>
        <v>6.8512649687999985E-2</v>
      </c>
      <c r="M205" s="402">
        <f>F4A!M202+F4B!M201</f>
        <v>0.107845263</v>
      </c>
      <c r="N205" s="402">
        <f>F4A!N202+F4B!N201</f>
        <v>4.3258021704000005E-2</v>
      </c>
      <c r="O205" s="402">
        <f>F4A!O202+F4B!O201</f>
        <v>1.5474535056000001E-2</v>
      </c>
      <c r="P205" s="402">
        <f>F4A!P202+F4B!P201</f>
        <v>0</v>
      </c>
      <c r="Q205" s="864">
        <f t="shared" si="37"/>
        <v>0.27888864602399999</v>
      </c>
    </row>
    <row r="206" spans="3:17" hidden="1" x14ac:dyDescent="0.25">
      <c r="C206" s="403" t="s">
        <v>216</v>
      </c>
      <c r="D206" s="403" t="s">
        <v>173</v>
      </c>
      <c r="E206" s="402">
        <f>F4A!E203+F4B!E202</f>
        <v>279.79341366811695</v>
      </c>
      <c r="F206" s="402">
        <f>F4A!F203+F4B!F202</f>
        <v>309.1576932497602</v>
      </c>
      <c r="G206" s="402">
        <f>F4A!G203+F4B!G202</f>
        <v>309.9466290386859</v>
      </c>
      <c r="H206" s="402">
        <f>F4A!H203+F4B!H202</f>
        <v>264.52276795126488</v>
      </c>
      <c r="I206" s="402">
        <f>F4A!I203+F4B!I202</f>
        <v>285.43047977306878</v>
      </c>
      <c r="J206" s="402">
        <f>F4A!J203+F4B!J202</f>
        <v>265.72777554284801</v>
      </c>
      <c r="K206" s="402">
        <f>F4A!K203+F4B!K202</f>
        <v>277.35809446948969</v>
      </c>
      <c r="L206" s="402">
        <f>F4A!L203+F4B!L202</f>
        <v>256.94320876241721</v>
      </c>
      <c r="M206" s="402">
        <f>F4A!M203+F4B!M202</f>
        <v>237.64630492449163</v>
      </c>
      <c r="N206" s="402">
        <f>F4A!N203+F4B!N202</f>
        <v>238.27056863827133</v>
      </c>
      <c r="O206" s="402">
        <f>F4A!O203+F4B!O202</f>
        <v>261.13213039275593</v>
      </c>
      <c r="P206" s="402">
        <f>F4A!P203+F4B!P202</f>
        <v>311.03652704590229</v>
      </c>
      <c r="Q206" s="864">
        <f t="shared" si="37"/>
        <v>3296.9655934570728</v>
      </c>
    </row>
    <row r="207" spans="3:17" hidden="1" x14ac:dyDescent="0.25">
      <c r="C207" s="403" t="s">
        <v>174</v>
      </c>
      <c r="D207" s="403" t="s">
        <v>175</v>
      </c>
      <c r="E207" s="402">
        <f>F4A!E204+F4B!E203</f>
        <v>0</v>
      </c>
      <c r="F207" s="402">
        <f>F4A!F204+F4B!F203</f>
        <v>5.0119792632000004E-2</v>
      </c>
      <c r="G207" s="402">
        <f>F4A!G204+F4B!G203</f>
        <v>3.8910252528000004E-2</v>
      </c>
      <c r="H207" s="402">
        <f>F4A!H204+F4B!H203</f>
        <v>2.9115302688E-2</v>
      </c>
      <c r="I207" s="402">
        <f>F4A!I204+F4B!I203</f>
        <v>2.6456976648000001E-2</v>
      </c>
      <c r="J207" s="402">
        <f>F4A!J204+F4B!J203</f>
        <v>3.1779995976000001E-2</v>
      </c>
      <c r="K207" s="402">
        <f>F4A!K204+F4B!K203</f>
        <v>2.7015172056E-2</v>
      </c>
      <c r="L207" s="402">
        <f>F4A!L204+F4B!L203</f>
        <v>2.7561694176000004E-2</v>
      </c>
      <c r="M207" s="402">
        <f>F4A!M204+F4B!M203</f>
        <v>3.0043859688000003E-2</v>
      </c>
      <c r="N207" s="402">
        <f>F4A!N204+F4B!N203</f>
        <v>3.0089491632000004E-2</v>
      </c>
      <c r="O207" s="402">
        <f>F4A!O204+F4B!O203</f>
        <v>3.1368247272000001E-2</v>
      </c>
      <c r="P207" s="402">
        <f>F4A!P204+F4B!P203</f>
        <v>3.5494223976000001E-2</v>
      </c>
      <c r="Q207" s="864">
        <f t="shared" ref="Q207" si="38">SUM(E207:P207)</f>
        <v>0.35795500927200002</v>
      </c>
    </row>
    <row r="208" spans="3:17" hidden="1" x14ac:dyDescent="0.25">
      <c r="C208" s="403" t="s">
        <v>176</v>
      </c>
      <c r="D208" s="403" t="s">
        <v>177</v>
      </c>
      <c r="E208" s="402">
        <f>F4A!E205+F4B!E204</f>
        <v>0.45277612741121265</v>
      </c>
      <c r="F208" s="402">
        <f>F4A!F205+F4B!F204</f>
        <v>0.52023552368633574</v>
      </c>
      <c r="G208" s="402">
        <f>F4A!G205+F4B!G204</f>
        <v>0.52801066995630253</v>
      </c>
      <c r="H208" s="402">
        <f>F4A!H205+F4B!H204</f>
        <v>0.47553882086579696</v>
      </c>
      <c r="I208" s="402">
        <f>F4A!I205+F4B!I204</f>
        <v>0.47105347919410134</v>
      </c>
      <c r="J208" s="402">
        <f>F4A!J205+F4B!J204</f>
        <v>0.46979264466383652</v>
      </c>
      <c r="K208" s="402">
        <f>F4A!K205+F4B!K204</f>
        <v>0.47700623280497528</v>
      </c>
      <c r="L208" s="402">
        <f>F4A!L205+F4B!L204</f>
        <v>0.44518618847337521</v>
      </c>
      <c r="M208" s="402">
        <f>F4A!M205+F4B!M204</f>
        <v>0.41767221461378146</v>
      </c>
      <c r="N208" s="402">
        <f>F4A!N205+F4B!N204</f>
        <v>0.43941626774165454</v>
      </c>
      <c r="O208" s="402">
        <f>F4A!O205+F4B!O204</f>
        <v>0.46109621063917527</v>
      </c>
      <c r="P208" s="402">
        <f>F4A!P205+F4B!P204</f>
        <v>0.56479569546075359</v>
      </c>
      <c r="Q208" s="864">
        <f t="shared" si="37"/>
        <v>5.722580075511301</v>
      </c>
    </row>
    <row r="209" spans="3:17" hidden="1" x14ac:dyDescent="0.25">
      <c r="C209" s="403" t="s">
        <v>178</v>
      </c>
      <c r="D209" s="403" t="s">
        <v>179</v>
      </c>
      <c r="E209" s="402">
        <f>F4A!E206+F4B!E205</f>
        <v>2.1952440000000002</v>
      </c>
      <c r="F209" s="402">
        <f>F4A!F206+F4B!F205</f>
        <v>0.40060706039999999</v>
      </c>
      <c r="G209" s="402">
        <f>F4A!G206+F4B!G205</f>
        <v>0.65405474279999998</v>
      </c>
      <c r="H209" s="402">
        <f>F4A!H206+F4B!H205</f>
        <v>1.0858271100480001</v>
      </c>
      <c r="I209" s="402">
        <f>F4A!I206+F4B!I205</f>
        <v>1.8815512481280001</v>
      </c>
      <c r="J209" s="402">
        <f>F4A!J206+F4B!J205</f>
        <v>1.7589907548000001</v>
      </c>
      <c r="K209" s="402">
        <f>F4A!K206+F4B!K205</f>
        <v>3.4407557388000005</v>
      </c>
      <c r="L209" s="402">
        <f>F4A!L206+F4B!L205</f>
        <v>1.4621025541320001</v>
      </c>
      <c r="M209" s="402">
        <f>F4A!M206+F4B!M205</f>
        <v>1.2883939056</v>
      </c>
      <c r="N209" s="402">
        <f>F4A!N206+F4B!N205</f>
        <v>1.6125643385999999</v>
      </c>
      <c r="O209" s="402">
        <f>F4A!O206+F4B!O205</f>
        <v>1.8772956792000002</v>
      </c>
      <c r="P209" s="402">
        <f>F4A!P206+F4B!P205</f>
        <v>0.89160719399999999</v>
      </c>
      <c r="Q209" s="864">
        <f t="shared" si="37"/>
        <v>18.548994326508002</v>
      </c>
    </row>
    <row r="210" spans="3:17" hidden="1" x14ac:dyDescent="0.25">
      <c r="C210" s="403" t="s">
        <v>180</v>
      </c>
      <c r="D210" s="403" t="s">
        <v>181</v>
      </c>
      <c r="E210" s="402">
        <f>F4A!E207+F4B!E206</f>
        <v>15.1078632499737</v>
      </c>
      <c r="F210" s="402">
        <f>F4A!F207+F4B!F206</f>
        <v>14.468295232437729</v>
      </c>
      <c r="G210" s="402">
        <f>F4A!G207+F4B!G206</f>
        <v>14.410950837561449</v>
      </c>
      <c r="H210" s="402">
        <f>F4A!H207+F4B!H206</f>
        <v>14.241810070288883</v>
      </c>
      <c r="I210" s="402">
        <f>F4A!I207+F4B!I206</f>
        <v>14.340601946290572</v>
      </c>
      <c r="J210" s="402">
        <f>F4A!J207+F4B!J206</f>
        <v>13.725271548289628</v>
      </c>
      <c r="K210" s="402">
        <f>F4A!K207+F4B!K206</f>
        <v>14.669052313206258</v>
      </c>
      <c r="L210" s="402">
        <f>F4A!L207+F4B!L206</f>
        <v>14.711335360791789</v>
      </c>
      <c r="M210" s="402">
        <f>F4A!M207+F4B!M206</f>
        <v>14.906725423951963</v>
      </c>
      <c r="N210" s="402">
        <f>F4A!N207+F4B!N206</f>
        <v>15.139311994909294</v>
      </c>
      <c r="O210" s="402">
        <f>F4A!O207+F4B!O206</f>
        <v>14.213827733115838</v>
      </c>
      <c r="P210" s="402">
        <f>F4A!P207+F4B!P206</f>
        <v>15.51617025911893</v>
      </c>
      <c r="Q210" s="864">
        <f t="shared" si="37"/>
        <v>175.45121596993604</v>
      </c>
    </row>
    <row r="211" spans="3:17" hidden="1" x14ac:dyDescent="0.25">
      <c r="C211" s="403" t="s">
        <v>182</v>
      </c>
      <c r="D211" s="403" t="s">
        <v>183</v>
      </c>
      <c r="E211" s="402">
        <f>F4A!E208+F4B!E207</f>
        <v>31.364670493513223</v>
      </c>
      <c r="F211" s="402">
        <f>F4A!F208+F4B!F207</f>
        <v>35.987029107081185</v>
      </c>
      <c r="G211" s="402">
        <f>F4A!G208+F4B!G207</f>
        <v>36.012655982957099</v>
      </c>
      <c r="H211" s="402">
        <f>F4A!H208+F4B!H207</f>
        <v>27.694132625287846</v>
      </c>
      <c r="I211" s="402">
        <f>F4A!I208+F4B!I207</f>
        <v>28.862482509849446</v>
      </c>
      <c r="J211" s="402">
        <f>F4A!J208+F4B!J207</f>
        <v>27.40734474875007</v>
      </c>
      <c r="K211" s="402">
        <f>F4A!K208+F4B!K207</f>
        <v>27.669873507723143</v>
      </c>
      <c r="L211" s="402">
        <f>F4A!L208+F4B!L207</f>
        <v>26.163334823430972</v>
      </c>
      <c r="M211" s="402">
        <f>F4A!M208+F4B!M207</f>
        <v>25.140123674356989</v>
      </c>
      <c r="N211" s="402">
        <f>F4A!N208+F4B!N207</f>
        <v>25.756487951622297</v>
      </c>
      <c r="O211" s="402">
        <f>F4A!O208+F4B!O207</f>
        <v>27.157874266153069</v>
      </c>
      <c r="P211" s="402">
        <f>F4A!P208+F4B!P207</f>
        <v>37.31352024229588</v>
      </c>
      <c r="Q211" s="864">
        <f t="shared" si="37"/>
        <v>356.52952993302119</v>
      </c>
    </row>
    <row r="212" spans="3:17" hidden="1" x14ac:dyDescent="0.25">
      <c r="C212" s="403" t="s">
        <v>184</v>
      </c>
      <c r="D212" s="403" t="s">
        <v>163</v>
      </c>
      <c r="E212" s="402">
        <f>F4A!E209+F4B!E208</f>
        <v>24.76442602460833</v>
      </c>
      <c r="F212" s="402">
        <f>F4A!F209+F4B!F208</f>
        <v>27.052639134421629</v>
      </c>
      <c r="G212" s="402">
        <f>F4A!G209+F4B!G208</f>
        <v>26.875228031822584</v>
      </c>
      <c r="H212" s="402">
        <f>F4A!H209+F4B!H208</f>
        <v>25.306100733727597</v>
      </c>
      <c r="I212" s="402">
        <f>F4A!I209+F4B!I208</f>
        <v>28.613909503213225</v>
      </c>
      <c r="J212" s="402">
        <f>F4A!J209+F4B!J208</f>
        <v>27.852479555371527</v>
      </c>
      <c r="K212" s="402">
        <f>F4A!K209+F4B!K208</f>
        <v>28.968270371702303</v>
      </c>
      <c r="L212" s="402">
        <f>F4A!L209+F4B!L208</f>
        <v>27.829180779050418</v>
      </c>
      <c r="M212" s="402">
        <f>F4A!M209+F4B!M208</f>
        <v>28.809047025280375</v>
      </c>
      <c r="N212" s="402">
        <f>F4A!N209+F4B!N208</f>
        <v>27.905307328595118</v>
      </c>
      <c r="O212" s="402">
        <f>F4A!O209+F4B!O208</f>
        <v>28.252256106905715</v>
      </c>
      <c r="P212" s="402">
        <f>F4A!P209+F4B!P208</f>
        <v>31.676618557226785</v>
      </c>
      <c r="Q212" s="864">
        <f t="shared" si="37"/>
        <v>333.90546315192557</v>
      </c>
    </row>
    <row r="213" spans="3:17" hidden="1" x14ac:dyDescent="0.25">
      <c r="C213" s="403" t="s">
        <v>185</v>
      </c>
      <c r="D213" s="403" t="s">
        <v>186</v>
      </c>
      <c r="E213" s="402">
        <f>F4A!E210+F4B!E209</f>
        <v>0</v>
      </c>
      <c r="F213" s="402">
        <f>F4A!F210+F4B!F209</f>
        <v>0</v>
      </c>
      <c r="G213" s="402">
        <f>F4A!G210+F4B!G209</f>
        <v>0</v>
      </c>
      <c r="H213" s="402">
        <f>F4A!H210+F4B!H209</f>
        <v>0</v>
      </c>
      <c r="I213" s="402">
        <f>F4A!I210+F4B!I209</f>
        <v>0</v>
      </c>
      <c r="J213" s="402">
        <f>F4A!J210+F4B!J209</f>
        <v>0</v>
      </c>
      <c r="K213" s="402">
        <f>F4A!K210+F4B!K209</f>
        <v>0</v>
      </c>
      <c r="L213" s="402">
        <f>F4A!L210+F4B!L209</f>
        <v>0</v>
      </c>
      <c r="M213" s="402">
        <f>F4A!M210+F4B!M209</f>
        <v>0</v>
      </c>
      <c r="N213" s="402">
        <f>F4A!N210+F4B!N209</f>
        <v>0</v>
      </c>
      <c r="O213" s="402">
        <f>F4A!O210+F4B!O209</f>
        <v>0</v>
      </c>
      <c r="P213" s="402">
        <f>F4A!P210+F4B!P209</f>
        <v>0</v>
      </c>
      <c r="Q213" s="864">
        <f t="shared" si="37"/>
        <v>0</v>
      </c>
    </row>
    <row r="214" spans="3:17" hidden="1" x14ac:dyDescent="0.25">
      <c r="C214" s="403" t="s">
        <v>187</v>
      </c>
      <c r="D214" s="403" t="s">
        <v>165</v>
      </c>
      <c r="E214" s="402">
        <f>F4A!E211+F4B!E210</f>
        <v>0.79938795200000023</v>
      </c>
      <c r="F214" s="402">
        <f>F4A!F211+F4B!F210</f>
        <v>0.99021874600000004</v>
      </c>
      <c r="G214" s="402">
        <f>F4A!G211+F4B!G210</f>
        <v>1.0703183260000002</v>
      </c>
      <c r="H214" s="402">
        <f>F4A!H211+F4B!H210</f>
        <v>1.0051951580000003</v>
      </c>
      <c r="I214" s="402">
        <f>F4A!I211+F4B!I210</f>
        <v>1.0638616450000002</v>
      </c>
      <c r="J214" s="402">
        <f>F4A!J211+F4B!J210</f>
        <v>1.2350122730000002</v>
      </c>
      <c r="K214" s="402">
        <f>F4A!K211+F4B!K210</f>
        <v>1.4942924040000003</v>
      </c>
      <c r="L214" s="402">
        <f>F4A!L211+F4B!L210</f>
        <v>1.4780502110000002</v>
      </c>
      <c r="M214" s="402">
        <f>F4A!M211+F4B!M210</f>
        <v>1.5301601920000003</v>
      </c>
      <c r="N214" s="402">
        <f>F4A!N211+F4B!N210</f>
        <v>1.6302740190000005</v>
      </c>
      <c r="O214" s="402">
        <f>F4A!O211+F4B!O210</f>
        <v>1.7021413640000003</v>
      </c>
      <c r="P214" s="402">
        <f>F4A!P211+F4B!P210</f>
        <v>2.0019823890000006</v>
      </c>
      <c r="Q214" s="864">
        <f t="shared" si="37"/>
        <v>16.000894679000005</v>
      </c>
    </row>
    <row r="215" spans="3:17" hidden="1" x14ac:dyDescent="0.25">
      <c r="C215" s="403"/>
      <c r="D215" s="403"/>
      <c r="E215" s="402"/>
      <c r="F215" s="402"/>
      <c r="G215" s="402"/>
      <c r="H215" s="402"/>
      <c r="I215" s="402"/>
      <c r="J215" s="402"/>
      <c r="K215" s="402"/>
      <c r="L215" s="402"/>
      <c r="M215" s="402"/>
      <c r="N215" s="402"/>
      <c r="O215" s="402"/>
      <c r="P215" s="402"/>
      <c r="Q215" s="864"/>
    </row>
    <row r="216" spans="3:17" hidden="1" x14ac:dyDescent="0.25">
      <c r="C216" s="403"/>
      <c r="D216" s="403"/>
      <c r="E216" s="402"/>
      <c r="F216" s="402"/>
      <c r="G216" s="402"/>
      <c r="H216" s="402"/>
      <c r="I216" s="402"/>
      <c r="J216" s="402"/>
      <c r="K216" s="402"/>
      <c r="L216" s="402"/>
      <c r="M216" s="402"/>
      <c r="N216" s="402"/>
      <c r="O216" s="402"/>
      <c r="P216" s="402"/>
      <c r="Q216" s="864"/>
    </row>
    <row r="217" spans="3:17" hidden="1" x14ac:dyDescent="0.25">
      <c r="C217" s="403"/>
      <c r="D217" s="403"/>
      <c r="E217" s="402"/>
      <c r="F217" s="402"/>
      <c r="G217" s="402"/>
      <c r="H217" s="402"/>
      <c r="I217" s="402"/>
      <c r="J217" s="402"/>
      <c r="K217" s="402"/>
      <c r="L217" s="402"/>
      <c r="M217" s="402"/>
      <c r="N217" s="402"/>
      <c r="O217" s="402"/>
      <c r="P217" s="402"/>
      <c r="Q217" s="864"/>
    </row>
    <row r="218" spans="3:17" hidden="1" x14ac:dyDescent="0.25">
      <c r="C218" s="403" t="s">
        <v>235</v>
      </c>
      <c r="D218" s="403" t="s">
        <v>235</v>
      </c>
      <c r="E218" s="402"/>
      <c r="F218" s="402"/>
      <c r="G218" s="402"/>
      <c r="H218" s="402"/>
      <c r="I218" s="402"/>
      <c r="J218" s="402"/>
      <c r="K218" s="402"/>
      <c r="L218" s="402"/>
      <c r="M218" s="402"/>
      <c r="N218" s="402"/>
      <c r="O218" s="402"/>
      <c r="P218" s="402"/>
      <c r="Q218" s="864"/>
    </row>
    <row r="219" spans="3:17" hidden="1" x14ac:dyDescent="0.25">
      <c r="C219" s="953" t="s">
        <v>188</v>
      </c>
      <c r="D219" s="954"/>
      <c r="E219" s="864">
        <f t="shared" ref="E219:P219" si="39">SUM(E204:E218)</f>
        <v>796.07568436458769</v>
      </c>
      <c r="F219" s="864">
        <f t="shared" si="39"/>
        <v>843.88228997688259</v>
      </c>
      <c r="G219" s="864">
        <f t="shared" si="39"/>
        <v>831.7819349737855</v>
      </c>
      <c r="H219" s="864">
        <f t="shared" si="39"/>
        <v>761.90492471155687</v>
      </c>
      <c r="I219" s="864">
        <f t="shared" si="39"/>
        <v>805.95484997383005</v>
      </c>
      <c r="J219" s="864">
        <f t="shared" si="39"/>
        <v>756.94024189113293</v>
      </c>
      <c r="K219" s="864">
        <f t="shared" si="39"/>
        <v>781.73137384776737</v>
      </c>
      <c r="L219" s="864">
        <f t="shared" si="39"/>
        <v>762.8547732748483</v>
      </c>
      <c r="M219" s="864">
        <f t="shared" si="39"/>
        <v>766.49354666794329</v>
      </c>
      <c r="N219" s="864">
        <f t="shared" si="39"/>
        <v>754.57135635230679</v>
      </c>
      <c r="O219" s="864">
        <f t="shared" si="39"/>
        <v>772.34569642249733</v>
      </c>
      <c r="P219" s="864">
        <f t="shared" si="39"/>
        <v>855.43788710220383</v>
      </c>
      <c r="Q219" s="864">
        <f>SUM(E219:P219)</f>
        <v>9489.9745595593431</v>
      </c>
    </row>
    <row r="220" spans="3:17" hidden="1" x14ac:dyDescent="0.25">
      <c r="C220" s="953" t="s">
        <v>189</v>
      </c>
      <c r="D220" s="954"/>
      <c r="E220" s="402"/>
      <c r="F220" s="402"/>
      <c r="G220" s="402"/>
      <c r="H220" s="402"/>
      <c r="I220" s="402"/>
      <c r="J220" s="402"/>
      <c r="K220" s="402"/>
      <c r="L220" s="402"/>
      <c r="M220" s="402"/>
      <c r="N220" s="402"/>
      <c r="O220" s="402"/>
      <c r="P220" s="402"/>
      <c r="Q220" s="864">
        <f t="shared" ref="Q220:Q231" si="40">SUM(E220:P220)</f>
        <v>0</v>
      </c>
    </row>
    <row r="221" spans="3:17" hidden="1" x14ac:dyDescent="0.25">
      <c r="C221" s="403" t="s">
        <v>168</v>
      </c>
      <c r="D221" s="403" t="s">
        <v>169</v>
      </c>
      <c r="E221" s="402">
        <f>F4A!E218+F4B!E217</f>
        <v>690.58310055067921</v>
      </c>
      <c r="F221" s="402">
        <f>F4A!F218+F4B!F217</f>
        <v>736.64815934354885</v>
      </c>
      <c r="G221" s="402">
        <f>F4A!G218+F4B!G217</f>
        <v>718.0945811512081</v>
      </c>
      <c r="H221" s="402">
        <f>F4A!H218+F4B!H217</f>
        <v>717.57204197609747</v>
      </c>
      <c r="I221" s="402">
        <f>F4A!I218+F4B!I217</f>
        <v>735.37439212931258</v>
      </c>
      <c r="J221" s="402">
        <f>F4A!J218+F4B!J217</f>
        <v>716.68233740763276</v>
      </c>
      <c r="K221" s="402">
        <f>F4A!K218+F4B!K217</f>
        <v>733.47687415280006</v>
      </c>
      <c r="L221" s="402">
        <f>F4A!L218+F4B!L217</f>
        <v>736.23287125105594</v>
      </c>
      <c r="M221" s="402">
        <f>F4A!M218+F4B!M217</f>
        <v>751.06507832426541</v>
      </c>
      <c r="N221" s="402">
        <f>F4A!N218+F4B!N217</f>
        <v>747.71761976538312</v>
      </c>
      <c r="O221" s="402">
        <f>F4A!O218+F4B!O217</f>
        <v>727.98107557900948</v>
      </c>
      <c r="P221" s="402">
        <f>F4A!P218+F4B!P217</f>
        <v>813.25140929214922</v>
      </c>
      <c r="Q221" s="864">
        <f t="shared" si="40"/>
        <v>8824.6795409231418</v>
      </c>
    </row>
    <row r="222" spans="3:17" hidden="1" x14ac:dyDescent="0.25">
      <c r="C222" s="403" t="s">
        <v>170</v>
      </c>
      <c r="D222" s="403" t="s">
        <v>171</v>
      </c>
      <c r="E222" s="402">
        <f>F4A!E219+F4B!E218</f>
        <v>0</v>
      </c>
      <c r="F222" s="402">
        <f>F4A!F219+F4B!F218</f>
        <v>0</v>
      </c>
      <c r="G222" s="402">
        <f>F4A!G219+F4B!G218</f>
        <v>0</v>
      </c>
      <c r="H222" s="402">
        <f>F4A!H219+F4B!H218</f>
        <v>0</v>
      </c>
      <c r="I222" s="402">
        <f>F4A!I219+F4B!I218</f>
        <v>0</v>
      </c>
      <c r="J222" s="402">
        <f>F4A!J219+F4B!J218</f>
        <v>0</v>
      </c>
      <c r="K222" s="402">
        <f>F4A!K219+F4B!K218</f>
        <v>0</v>
      </c>
      <c r="L222" s="402">
        <f>F4A!L219+F4B!L218</f>
        <v>0</v>
      </c>
      <c r="M222" s="402">
        <f>F4A!M219+F4B!M218</f>
        <v>0</v>
      </c>
      <c r="N222" s="402">
        <f>F4A!N219+F4B!N218</f>
        <v>0</v>
      </c>
      <c r="O222" s="402">
        <f>F4A!O219+F4B!O218</f>
        <v>0</v>
      </c>
      <c r="P222" s="402">
        <f>F4A!P219+F4B!P218</f>
        <v>0</v>
      </c>
      <c r="Q222" s="864">
        <f t="shared" si="40"/>
        <v>0</v>
      </c>
    </row>
    <row r="223" spans="3:17" hidden="1" x14ac:dyDescent="0.25">
      <c r="C223" s="403" t="s">
        <v>216</v>
      </c>
      <c r="D223" s="403" t="s">
        <v>173</v>
      </c>
      <c r="E223" s="402">
        <f>F4A!E220+F4B!E219</f>
        <v>231.32011851396135</v>
      </c>
      <c r="F223" s="402">
        <f>F4A!F220+F4B!F219</f>
        <v>250.12063879428041</v>
      </c>
      <c r="G223" s="402">
        <f>F4A!G220+F4B!G219</f>
        <v>251.56979130811035</v>
      </c>
      <c r="H223" s="402">
        <f>F4A!H220+F4B!H219</f>
        <v>233.44518134641464</v>
      </c>
      <c r="I223" s="402">
        <f>F4A!I220+F4B!I219</f>
        <v>234.55860836311982</v>
      </c>
      <c r="J223" s="402">
        <f>F4A!J220+F4B!J219</f>
        <v>219.88544394496455</v>
      </c>
      <c r="K223" s="402">
        <f>F4A!K220+F4B!K219</f>
        <v>215.855493603159</v>
      </c>
      <c r="L223" s="402">
        <f>F4A!L220+F4B!L219</f>
        <v>215.855493603159</v>
      </c>
      <c r="M223" s="402">
        <f>F4A!M220+F4B!M219</f>
        <v>202.12814956875394</v>
      </c>
      <c r="N223" s="402">
        <f>F4A!N220+F4B!N219</f>
        <v>204.10627659719839</v>
      </c>
      <c r="O223" s="402">
        <f>F4A!O220+F4B!O219</f>
        <v>208.62511870698913</v>
      </c>
      <c r="P223" s="402">
        <f>F4A!P220+F4B!P219</f>
        <v>245.11164600524134</v>
      </c>
      <c r="Q223" s="864">
        <f t="shared" si="40"/>
        <v>2712.5819603553518</v>
      </c>
    </row>
    <row r="224" spans="3:17" hidden="1" x14ac:dyDescent="0.25">
      <c r="C224" s="403" t="s">
        <v>174</v>
      </c>
      <c r="D224" s="403" t="s">
        <v>175</v>
      </c>
      <c r="E224" s="402">
        <f>F4A!E221+F4B!E220</f>
        <v>0</v>
      </c>
      <c r="F224" s="402">
        <f>F4A!F221+F4B!F220</f>
        <v>0.45302969520000003</v>
      </c>
      <c r="G224" s="402">
        <f>F4A!G221+F4B!G220</f>
        <v>0.43928705160000003</v>
      </c>
      <c r="H224" s="402">
        <f>F4A!H221+F4B!H220</f>
        <v>0.36861059880000002</v>
      </c>
      <c r="I224" s="402">
        <f>F4A!I221+F4B!I220</f>
        <v>0.39110820840000005</v>
      </c>
      <c r="J224" s="402">
        <f>F4A!J221+F4B!J220</f>
        <v>0.35596099944000004</v>
      </c>
      <c r="K224" s="402">
        <f>F4A!K221+F4B!K220</f>
        <v>0.36905630616000007</v>
      </c>
      <c r="L224" s="402">
        <f>F4A!L221+F4B!L220</f>
        <v>0.31135842720000001</v>
      </c>
      <c r="M224" s="402">
        <f>F4A!M221+F4B!M220</f>
        <v>0.32345619840000001</v>
      </c>
      <c r="N224" s="402">
        <f>F4A!N221+F4B!N220</f>
        <v>0.28419150240000002</v>
      </c>
      <c r="O224" s="402">
        <f>F4A!O221+F4B!O220</f>
        <v>0.32006033280000001</v>
      </c>
      <c r="P224" s="402">
        <f>F4A!P221+F4B!P220</f>
        <v>0.43764217920000009</v>
      </c>
      <c r="Q224" s="864">
        <f t="shared" ref="Q224" si="41">SUM(E224:P224)</f>
        <v>4.0537614996000011</v>
      </c>
    </row>
    <row r="225" spans="3:17" hidden="1" x14ac:dyDescent="0.25">
      <c r="C225" s="403" t="s">
        <v>176</v>
      </c>
      <c r="D225" s="403" t="s">
        <v>177</v>
      </c>
      <c r="E225" s="402">
        <f>F4A!E222+F4B!E221</f>
        <v>0</v>
      </c>
      <c r="F225" s="402">
        <f>F4A!F222+F4B!F221</f>
        <v>0</v>
      </c>
      <c r="G225" s="402">
        <f>F4A!G222+F4B!G221</f>
        <v>0</v>
      </c>
      <c r="H225" s="402">
        <f>F4A!H222+F4B!H221</f>
        <v>0</v>
      </c>
      <c r="I225" s="402">
        <f>F4A!I222+F4B!I221</f>
        <v>0</v>
      </c>
      <c r="J225" s="402">
        <f>F4A!J222+F4B!J221</f>
        <v>0</v>
      </c>
      <c r="K225" s="402">
        <f>F4A!K222+F4B!K221</f>
        <v>0</v>
      </c>
      <c r="L225" s="402">
        <f>F4A!L222+F4B!L221</f>
        <v>0</v>
      </c>
      <c r="M225" s="402">
        <f>F4A!M222+F4B!M221</f>
        <v>0</v>
      </c>
      <c r="N225" s="402">
        <f>F4A!N222+F4B!N221</f>
        <v>0</v>
      </c>
      <c r="O225" s="402">
        <f>F4A!O222+F4B!O221</f>
        <v>0</v>
      </c>
      <c r="P225" s="402">
        <f>F4A!P222+F4B!P221</f>
        <v>0</v>
      </c>
      <c r="Q225" s="864">
        <f t="shared" si="40"/>
        <v>0</v>
      </c>
    </row>
    <row r="226" spans="3:17" hidden="1" x14ac:dyDescent="0.25">
      <c r="C226" s="403" t="s">
        <v>178</v>
      </c>
      <c r="D226" s="403" t="s">
        <v>179</v>
      </c>
      <c r="E226" s="402">
        <f>F4A!E223+F4B!E222</f>
        <v>2.0114225491366131</v>
      </c>
      <c r="F226" s="402">
        <f>F4A!F223+F4B!F222</f>
        <v>3.2180394370323828</v>
      </c>
      <c r="G226" s="402">
        <f>F4A!G223+F4B!G222</f>
        <v>3.0230421299746824</v>
      </c>
      <c r="H226" s="402">
        <f>F4A!H223+F4B!H222</f>
        <v>3.4230978781960553</v>
      </c>
      <c r="I226" s="402">
        <f>F4A!I223+F4B!I222</f>
        <v>5.7924601599190524</v>
      </c>
      <c r="J226" s="402">
        <f>F4A!J223+F4B!J222</f>
        <v>5.4592363263355006</v>
      </c>
      <c r="K226" s="402">
        <f>F4A!K223+F4B!K222</f>
        <v>7.2477208477957547</v>
      </c>
      <c r="L226" s="402">
        <f>F4A!L223+F4B!L222</f>
        <v>7.0761634311878616</v>
      </c>
      <c r="M226" s="402">
        <f>F4A!M223+F4B!M222</f>
        <v>5.8124973608941266</v>
      </c>
      <c r="N226" s="402">
        <f>F4A!N223+F4B!N222</f>
        <v>7.3085903224676221</v>
      </c>
      <c r="O226" s="402">
        <f>F4A!O223+F4B!O222</f>
        <v>7.495970245133023</v>
      </c>
      <c r="P226" s="402">
        <f>F4A!P223+F4B!P222</f>
        <v>9.2931857584500364</v>
      </c>
      <c r="Q226" s="864">
        <f t="shared" si="40"/>
        <v>67.161426446522711</v>
      </c>
    </row>
    <row r="227" spans="3:17" hidden="1" x14ac:dyDescent="0.25">
      <c r="C227" s="403" t="s">
        <v>180</v>
      </c>
      <c r="D227" s="403" t="s">
        <v>181</v>
      </c>
      <c r="E227" s="402">
        <f>F4A!E224+F4B!E223</f>
        <v>24.981014635162758</v>
      </c>
      <c r="F227" s="402">
        <f>F4A!F224+F4B!F223</f>
        <v>25.900651952798395</v>
      </c>
      <c r="G227" s="402">
        <f>F4A!G224+F4B!G223</f>
        <v>24.57068384477499</v>
      </c>
      <c r="H227" s="402">
        <f>F4A!H224+F4B!H223</f>
        <v>24.731195127233644</v>
      </c>
      <c r="I227" s="402">
        <f>F4A!I224+F4B!I223</f>
        <v>26.822033093691033</v>
      </c>
      <c r="J227" s="402">
        <f>F4A!J224+F4B!J223</f>
        <v>25.198239944881319</v>
      </c>
      <c r="K227" s="402">
        <f>F4A!K224+F4B!K223</f>
        <v>24.816501737230155</v>
      </c>
      <c r="L227" s="402">
        <f>F4A!L224+F4B!L223</f>
        <v>26.299369492162395</v>
      </c>
      <c r="M227" s="402">
        <f>F4A!M224+F4B!M223</f>
        <v>25.536633436909526</v>
      </c>
      <c r="N227" s="402">
        <f>F4A!N224+F4B!N223</f>
        <v>26.966384947301549</v>
      </c>
      <c r="O227" s="402">
        <f>F4A!O224+F4B!O223</f>
        <v>25.935081754437356</v>
      </c>
      <c r="P227" s="402">
        <f>F4A!P224+F4B!P223</f>
        <v>28.67790158395518</v>
      </c>
      <c r="Q227" s="864">
        <f t="shared" si="40"/>
        <v>310.43569155053831</v>
      </c>
    </row>
    <row r="228" spans="3:17" hidden="1" x14ac:dyDescent="0.25">
      <c r="C228" s="403" t="s">
        <v>182</v>
      </c>
      <c r="D228" s="403" t="s">
        <v>183</v>
      </c>
      <c r="E228" s="402">
        <f>F4A!E225+F4B!E224</f>
        <v>1.0289434050000001</v>
      </c>
      <c r="F228" s="402">
        <f>F4A!F225+F4B!F224</f>
        <v>1.8112605918750002</v>
      </c>
      <c r="G228" s="402">
        <f>F4A!G225+F4B!G224</f>
        <v>1.7043828637500003</v>
      </c>
      <c r="H228" s="402">
        <f>F4A!H225+F4B!H224</f>
        <v>2.0090755518750001</v>
      </c>
      <c r="I228" s="402">
        <f>F4A!I225+F4B!I224</f>
        <v>2.1125498625000003</v>
      </c>
      <c r="J228" s="402">
        <f>F4A!J225+F4B!J224</f>
        <v>1.9437681375000002</v>
      </c>
      <c r="K228" s="402">
        <f>F4A!K225+F4B!K224</f>
        <v>0</v>
      </c>
      <c r="L228" s="402">
        <f>F4A!L225+F4B!L224</f>
        <v>0</v>
      </c>
      <c r="M228" s="402">
        <f>F4A!M225+F4B!M224</f>
        <v>0</v>
      </c>
      <c r="N228" s="402">
        <f>F4A!N225+F4B!N224</f>
        <v>0</v>
      </c>
      <c r="O228" s="402">
        <f>F4A!O225+F4B!O224</f>
        <v>0</v>
      </c>
      <c r="P228" s="402">
        <f>F4A!P225+F4B!P224</f>
        <v>0</v>
      </c>
      <c r="Q228" s="864">
        <f t="shared" si="40"/>
        <v>10.609980412500001</v>
      </c>
    </row>
    <row r="229" spans="3:17" hidden="1" x14ac:dyDescent="0.25">
      <c r="C229" s="403" t="s">
        <v>208</v>
      </c>
      <c r="D229" s="403" t="s">
        <v>163</v>
      </c>
      <c r="E229" s="402">
        <f>F4A!E226+F4B!E225</f>
        <v>20.315706420541876</v>
      </c>
      <c r="F229" s="402">
        <f>F4A!F226+F4B!F225</f>
        <v>22.426249628715972</v>
      </c>
      <c r="G229" s="402">
        <f>F4A!G226+F4B!G225</f>
        <v>23.131537034046662</v>
      </c>
      <c r="H229" s="402">
        <f>F4A!H226+F4B!H225</f>
        <v>16.995997153969554</v>
      </c>
      <c r="I229" s="402">
        <f>F4A!I226+F4B!I225</f>
        <v>17.511627842535692</v>
      </c>
      <c r="J229" s="402">
        <f>F4A!J226+F4B!J225</f>
        <v>15.994768226715921</v>
      </c>
      <c r="K229" s="402">
        <f>F4A!K226+F4B!K225</f>
        <v>17.024012925951272</v>
      </c>
      <c r="L229" s="402">
        <f>F4A!L226+F4B!L225</f>
        <v>15.779908598393254</v>
      </c>
      <c r="M229" s="402">
        <f>F4A!M226+F4B!M225</f>
        <v>15.283588117175798</v>
      </c>
      <c r="N229" s="402">
        <f>F4A!N226+F4B!N225</f>
        <v>15.308249116076036</v>
      </c>
      <c r="O229" s="402">
        <f>F4A!O226+F4B!O225</f>
        <v>17.198912455205345</v>
      </c>
      <c r="P229" s="402">
        <f>F4A!P226+F4B!P225</f>
        <v>22.387765884073097</v>
      </c>
      <c r="Q229" s="864">
        <f t="shared" si="40"/>
        <v>219.3583234034005</v>
      </c>
    </row>
    <row r="230" spans="3:17" hidden="1" x14ac:dyDescent="0.25">
      <c r="C230" s="403" t="s">
        <v>185</v>
      </c>
      <c r="D230" s="403" t="s">
        <v>186</v>
      </c>
      <c r="E230" s="402">
        <f>F4A!E227+F4B!E226</f>
        <v>4.8349006906389773</v>
      </c>
      <c r="F230" s="402">
        <f>F4A!F227+F4B!F226</f>
        <v>4.8244061963611404</v>
      </c>
      <c r="G230" s="402">
        <f>F4A!G227+F4B!G226</f>
        <v>4.7477903988844439</v>
      </c>
      <c r="H230" s="402">
        <f>F4A!H227+F4B!H226</f>
        <v>5.1064665260797</v>
      </c>
      <c r="I230" s="402">
        <f>F4A!I227+F4B!I226</f>
        <v>5.4623676348134085</v>
      </c>
      <c r="J230" s="402">
        <f>F4A!J227+F4B!J226</f>
        <v>5.4437077984436835</v>
      </c>
      <c r="K230" s="402">
        <f>F4A!K227+F4B!K226</f>
        <v>6.054917260360182</v>
      </c>
      <c r="L230" s="402">
        <f>F4A!L227+F4B!L226</f>
        <v>3.425091491365496</v>
      </c>
      <c r="M230" s="402">
        <f>F4A!M227+F4B!M226</f>
        <v>3.3034471928859053</v>
      </c>
      <c r="N230" s="402">
        <f>F4A!N227+F4B!N226</f>
        <v>3.2671989301519897</v>
      </c>
      <c r="O230" s="402">
        <f>F4A!O227+F4B!O226</f>
        <v>3.4887878144027527</v>
      </c>
      <c r="P230" s="402">
        <f>F4A!P227+F4B!P226</f>
        <v>3.5614240890017408</v>
      </c>
      <c r="Q230" s="864">
        <f t="shared" si="40"/>
        <v>53.520506023389416</v>
      </c>
    </row>
    <row r="231" spans="3:17" hidden="1" x14ac:dyDescent="0.25">
      <c r="C231" s="403" t="s">
        <v>187</v>
      </c>
      <c r="D231" s="403" t="s">
        <v>165</v>
      </c>
      <c r="E231" s="402">
        <f>F4A!E228+F4B!E227</f>
        <v>0</v>
      </c>
      <c r="F231" s="402">
        <f>F4A!F228+F4B!F227</f>
        <v>0</v>
      </c>
      <c r="G231" s="402">
        <f>F4A!G228+F4B!G227</f>
        <v>0</v>
      </c>
      <c r="H231" s="402">
        <f>F4A!H228+F4B!H227</f>
        <v>0</v>
      </c>
      <c r="I231" s="402">
        <f>F4A!I228+F4B!I227</f>
        <v>0</v>
      </c>
      <c r="J231" s="402">
        <f>F4A!J228+F4B!J227</f>
        <v>0</v>
      </c>
      <c r="K231" s="402">
        <f>F4A!K228+F4B!K227</f>
        <v>0</v>
      </c>
      <c r="L231" s="402">
        <f>F4A!L228+F4B!L227</f>
        <v>0</v>
      </c>
      <c r="M231" s="402">
        <f>F4A!M228+F4B!M227</f>
        <v>0</v>
      </c>
      <c r="N231" s="402">
        <f>F4A!N228+F4B!N227</f>
        <v>0</v>
      </c>
      <c r="O231" s="402">
        <f>F4A!O228+F4B!O227</f>
        <v>0</v>
      </c>
      <c r="P231" s="402">
        <f>F4A!P228+F4B!P227</f>
        <v>0</v>
      </c>
      <c r="Q231" s="864">
        <f t="shared" si="40"/>
        <v>0</v>
      </c>
    </row>
    <row r="232" spans="3:17" hidden="1" x14ac:dyDescent="0.25">
      <c r="C232" s="403"/>
      <c r="D232" s="403"/>
      <c r="E232" s="402"/>
      <c r="F232" s="402"/>
      <c r="G232" s="402"/>
      <c r="H232" s="402"/>
      <c r="I232" s="402"/>
      <c r="J232" s="402"/>
      <c r="K232" s="402"/>
      <c r="L232" s="402"/>
      <c r="M232" s="402"/>
      <c r="N232" s="402"/>
      <c r="O232" s="402"/>
      <c r="P232" s="402"/>
      <c r="Q232" s="864"/>
    </row>
    <row r="233" spans="3:17" hidden="1" x14ac:dyDescent="0.25">
      <c r="C233" s="403"/>
      <c r="D233" s="403"/>
      <c r="E233" s="402"/>
      <c r="F233" s="402"/>
      <c r="G233" s="402"/>
      <c r="H233" s="402"/>
      <c r="I233" s="402"/>
      <c r="J233" s="402"/>
      <c r="K233" s="402"/>
      <c r="L233" s="402"/>
      <c r="M233" s="402"/>
      <c r="N233" s="402"/>
      <c r="O233" s="402"/>
      <c r="P233" s="402"/>
      <c r="Q233" s="864"/>
    </row>
    <row r="234" spans="3:17" hidden="1" x14ac:dyDescent="0.25">
      <c r="C234" s="403"/>
      <c r="D234" s="403"/>
      <c r="E234" s="402"/>
      <c r="F234" s="402"/>
      <c r="G234" s="402"/>
      <c r="H234" s="402"/>
      <c r="I234" s="402"/>
      <c r="J234" s="402"/>
      <c r="K234" s="402"/>
      <c r="L234" s="402"/>
      <c r="M234" s="402"/>
      <c r="N234" s="402"/>
      <c r="O234" s="402"/>
      <c r="P234" s="402"/>
      <c r="Q234" s="864"/>
    </row>
    <row r="235" spans="3:17" hidden="1" x14ac:dyDescent="0.25">
      <c r="C235" s="403" t="s">
        <v>235</v>
      </c>
      <c r="D235" s="403" t="s">
        <v>235</v>
      </c>
      <c r="E235" s="402"/>
      <c r="F235" s="402"/>
      <c r="G235" s="402"/>
      <c r="H235" s="402"/>
      <c r="I235" s="402"/>
      <c r="J235" s="402"/>
      <c r="K235" s="402"/>
      <c r="L235" s="402"/>
      <c r="M235" s="402"/>
      <c r="N235" s="402"/>
      <c r="O235" s="402"/>
      <c r="P235" s="402"/>
      <c r="Q235" s="864"/>
    </row>
    <row r="236" spans="3:17" hidden="1" x14ac:dyDescent="0.25">
      <c r="C236" s="953" t="s">
        <v>188</v>
      </c>
      <c r="D236" s="954"/>
      <c r="E236" s="864">
        <f t="shared" ref="E236:P236" si="42">SUM(E221:E235)</f>
        <v>975.0752067651207</v>
      </c>
      <c r="F236" s="864">
        <f t="shared" si="42"/>
        <v>1045.4024356398122</v>
      </c>
      <c r="G236" s="864">
        <f t="shared" si="42"/>
        <v>1027.2810957823492</v>
      </c>
      <c r="H236" s="864">
        <f t="shared" si="42"/>
        <v>1003.651666158666</v>
      </c>
      <c r="I236" s="864">
        <f t="shared" si="42"/>
        <v>1028.0251472942919</v>
      </c>
      <c r="J236" s="864">
        <f t="shared" si="42"/>
        <v>990.96346278591363</v>
      </c>
      <c r="K236" s="864">
        <f t="shared" si="42"/>
        <v>1004.8445768334565</v>
      </c>
      <c r="L236" s="864">
        <f t="shared" si="42"/>
        <v>1004.980256294524</v>
      </c>
      <c r="M236" s="864">
        <f t="shared" si="42"/>
        <v>1003.4528501992846</v>
      </c>
      <c r="N236" s="864">
        <f t="shared" si="42"/>
        <v>1004.9585111809786</v>
      </c>
      <c r="O236" s="864">
        <f t="shared" si="42"/>
        <v>991.04500688797702</v>
      </c>
      <c r="P236" s="864">
        <f t="shared" si="42"/>
        <v>1122.7209747920708</v>
      </c>
      <c r="Q236" s="864">
        <f>SUM(E236:P236)</f>
        <v>12202.401190614446</v>
      </c>
    </row>
    <row r="237" spans="3:17" hidden="1" x14ac:dyDescent="0.25">
      <c r="C237" s="953" t="s">
        <v>196</v>
      </c>
      <c r="D237" s="954"/>
      <c r="E237" s="402"/>
      <c r="F237" s="402"/>
      <c r="G237" s="402"/>
      <c r="H237" s="402"/>
      <c r="I237" s="402"/>
      <c r="J237" s="402"/>
      <c r="K237" s="402"/>
      <c r="L237" s="402"/>
      <c r="M237" s="402"/>
      <c r="N237" s="402"/>
      <c r="O237" s="402"/>
      <c r="P237" s="402"/>
      <c r="Q237" s="864">
        <f t="shared" ref="Q237:Q250" si="43">SUM(E237:P237)</f>
        <v>0</v>
      </c>
    </row>
    <row r="238" spans="3:17" hidden="1" x14ac:dyDescent="0.25">
      <c r="C238" s="403" t="s">
        <v>168</v>
      </c>
      <c r="D238" s="403" t="s">
        <v>169</v>
      </c>
      <c r="E238" s="402">
        <f>F4A!E235+F4B!E234</f>
        <v>674.68705302591695</v>
      </c>
      <c r="F238" s="402">
        <f>F4A!F235+F4B!F234</f>
        <v>652.74596449332239</v>
      </c>
      <c r="G238" s="402">
        <f>F4A!G235+F4B!G234</f>
        <v>676.19640231094672</v>
      </c>
      <c r="H238" s="402">
        <f>F4A!H235+F4B!H234</f>
        <v>653.12495592799326</v>
      </c>
      <c r="I238" s="402">
        <f>F4A!I235+F4B!I234</f>
        <v>709.42691762060929</v>
      </c>
      <c r="J238" s="402">
        <f>F4A!J235+F4B!J234</f>
        <v>702.69187568516929</v>
      </c>
      <c r="K238" s="402">
        <f>F4A!K235+F4B!K234</f>
        <v>769.97839474007401</v>
      </c>
      <c r="L238" s="402">
        <f>F4A!L235+F4B!L234</f>
        <v>752.78036487472195</v>
      </c>
      <c r="M238" s="402">
        <f>F4A!M235+F4B!M234</f>
        <v>763.12704418250303</v>
      </c>
      <c r="N238" s="402">
        <f>F4A!N235+F4B!N234</f>
        <v>754.03385811933185</v>
      </c>
      <c r="O238" s="402">
        <f>F4A!O235+F4B!O234</f>
        <v>692.93935764160972</v>
      </c>
      <c r="P238" s="402">
        <f>F4A!P235+F4B!P234</f>
        <v>752.68376030042691</v>
      </c>
      <c r="Q238" s="864">
        <f t="shared" si="43"/>
        <v>8554.4159489226258</v>
      </c>
    </row>
    <row r="239" spans="3:17" hidden="1" x14ac:dyDescent="0.25">
      <c r="C239" s="403" t="s">
        <v>170</v>
      </c>
      <c r="D239" s="403" t="s">
        <v>171</v>
      </c>
      <c r="E239" s="402">
        <f>F4A!E236+F4B!E235</f>
        <v>15.77478794148</v>
      </c>
      <c r="F239" s="402">
        <f>F4A!F236+F4B!F235</f>
        <v>17.917929333720004</v>
      </c>
      <c r="G239" s="402">
        <f>F4A!G236+F4B!G235</f>
        <v>8.6647633199999987</v>
      </c>
      <c r="H239" s="402">
        <f>F4A!H236+F4B!H235</f>
        <v>9.8750710440000002</v>
      </c>
      <c r="I239" s="402">
        <f>F4A!I236+F4B!I235</f>
        <v>15.77218798188</v>
      </c>
      <c r="J239" s="402">
        <f>F4A!J236+F4B!J235</f>
        <v>13.611457067040002</v>
      </c>
      <c r="K239" s="402">
        <f>F4A!K236+F4B!K235</f>
        <v>15.720560212680001</v>
      </c>
      <c r="L239" s="402">
        <f>F4A!L236+F4B!L235</f>
        <v>11.117745612</v>
      </c>
      <c r="M239" s="402">
        <f>F4A!M236+F4B!M235</f>
        <v>13.6824731064</v>
      </c>
      <c r="N239" s="402">
        <f>F4A!N236+F4B!N235</f>
        <v>14.7252160872</v>
      </c>
      <c r="O239" s="402">
        <f>F4A!O236+F4B!O235</f>
        <v>13.2812303616</v>
      </c>
      <c r="P239" s="402">
        <f>F4A!P236+F4B!P235</f>
        <v>12.38429736</v>
      </c>
      <c r="Q239" s="864">
        <f t="shared" si="43"/>
        <v>162.52771942800001</v>
      </c>
    </row>
    <row r="240" spans="3:17" hidden="1" x14ac:dyDescent="0.25">
      <c r="C240" s="403" t="s">
        <v>216</v>
      </c>
      <c r="D240" s="403" t="s">
        <v>173</v>
      </c>
      <c r="E240" s="402">
        <f>F4A!E237+F4B!E236</f>
        <v>9.1419276266242004</v>
      </c>
      <c r="F240" s="402">
        <f>F4A!F237+F4B!F236</f>
        <v>10.834466482199957</v>
      </c>
      <c r="G240" s="402">
        <f>F4A!G237+F4B!G236</f>
        <v>11.085967492489015</v>
      </c>
      <c r="H240" s="402">
        <f>F4A!H237+F4B!H236</f>
        <v>9.6156033705292181</v>
      </c>
      <c r="I240" s="402">
        <f>F4A!I237+F4B!I236</f>
        <v>13.45268230979153</v>
      </c>
      <c r="J240" s="402">
        <f>F4A!J237+F4B!J236</f>
        <v>15.241475719598917</v>
      </c>
      <c r="K240" s="402">
        <f>F4A!K237+F4B!K236</f>
        <v>19.218158244681309</v>
      </c>
      <c r="L240" s="402">
        <f>F4A!L237+F4B!L236</f>
        <v>20.055199583168921</v>
      </c>
      <c r="M240" s="402">
        <f>F4A!M237+F4B!M236</f>
        <v>19.947910729987502</v>
      </c>
      <c r="N240" s="402">
        <f>F4A!N237+F4B!N236</f>
        <v>20.096545364055178</v>
      </c>
      <c r="O240" s="402">
        <f>F4A!O237+F4B!O236</f>
        <v>23.76154178398151</v>
      </c>
      <c r="P240" s="402">
        <f>F4A!P237+F4B!P236</f>
        <v>33.879545105205679</v>
      </c>
      <c r="Q240" s="864">
        <f t="shared" si="43"/>
        <v>206.33102381231294</v>
      </c>
    </row>
    <row r="241" spans="3:17" hidden="1" x14ac:dyDescent="0.25">
      <c r="C241" s="403" t="s">
        <v>174</v>
      </c>
      <c r="D241" s="403" t="s">
        <v>175</v>
      </c>
      <c r="E241" s="402">
        <f>F4A!E238+F4B!E237</f>
        <v>0</v>
      </c>
      <c r="F241" s="402">
        <f>F4A!F238+F4B!F237</f>
        <v>0</v>
      </c>
      <c r="G241" s="402">
        <f>F4A!G238+F4B!G237</f>
        <v>0</v>
      </c>
      <c r="H241" s="402">
        <f>F4A!H238+F4B!H237</f>
        <v>0</v>
      </c>
      <c r="I241" s="402">
        <f>F4A!I238+F4B!I237</f>
        <v>0</v>
      </c>
      <c r="J241" s="402">
        <f>F4A!J238+F4B!J237</f>
        <v>0</v>
      </c>
      <c r="K241" s="402">
        <f>F4A!K238+F4B!K237</f>
        <v>0</v>
      </c>
      <c r="L241" s="402">
        <f>F4A!L238+F4B!L237</f>
        <v>0</v>
      </c>
      <c r="M241" s="402">
        <f>F4A!M238+F4B!M237</f>
        <v>0</v>
      </c>
      <c r="N241" s="402">
        <f>F4A!N238+F4B!N237</f>
        <v>0</v>
      </c>
      <c r="O241" s="402">
        <f>F4A!O238+F4B!O237</f>
        <v>0</v>
      </c>
      <c r="P241" s="402">
        <f>F4A!P238+F4B!P237</f>
        <v>0</v>
      </c>
      <c r="Q241" s="864">
        <f t="shared" ref="Q241" si="44">SUM(E241:P241)</f>
        <v>0</v>
      </c>
    </row>
    <row r="242" spans="3:17" hidden="1" x14ac:dyDescent="0.25">
      <c r="C242" s="403" t="s">
        <v>176</v>
      </c>
      <c r="D242" s="403" t="s">
        <v>177</v>
      </c>
      <c r="E242" s="402">
        <f>F4A!E239+F4B!E238</f>
        <v>7.5378780012983331</v>
      </c>
      <c r="F242" s="402">
        <f>F4A!F239+F4B!F238</f>
        <v>8.9161745179381917</v>
      </c>
      <c r="G242" s="402">
        <f>F4A!G239+F4B!G238</f>
        <v>8.5707110410584502</v>
      </c>
      <c r="H242" s="402">
        <f>F4A!H239+F4B!H238</f>
        <v>8.2180744645372261</v>
      </c>
      <c r="I242" s="402">
        <f>F4A!I239+F4B!I238</f>
        <v>8.4473453908016207</v>
      </c>
      <c r="J242" s="402">
        <f>F4A!J239+F4B!J238</f>
        <v>8.4463306596328263</v>
      </c>
      <c r="K242" s="402">
        <f>F4A!K239+F4B!K238</f>
        <v>8.0730262252828133</v>
      </c>
      <c r="L242" s="402">
        <f>F4A!L239+F4B!L238</f>
        <v>8.2326655989298985</v>
      </c>
      <c r="M242" s="402">
        <f>F4A!M239+F4B!M238</f>
        <v>7.324002996215655</v>
      </c>
      <c r="N242" s="402">
        <f>F4A!N239+F4B!N238</f>
        <v>7.3470502236816184</v>
      </c>
      <c r="O242" s="402">
        <f>F4A!O239+F4B!O238</f>
        <v>8.1977915047379817</v>
      </c>
      <c r="P242" s="402">
        <f>F4A!P239+F4B!P238</f>
        <v>9.8080998881556454</v>
      </c>
      <c r="Q242" s="864">
        <f t="shared" si="43"/>
        <v>99.119150512270267</v>
      </c>
    </row>
    <row r="243" spans="3:17" hidden="1" x14ac:dyDescent="0.25">
      <c r="C243" s="403" t="s">
        <v>178</v>
      </c>
      <c r="D243" s="403" t="s">
        <v>217</v>
      </c>
      <c r="E243" s="402">
        <f>F4A!E240+F4B!E239</f>
        <v>53.558134091387991</v>
      </c>
      <c r="F243" s="402">
        <f>F4A!F240+F4B!F239</f>
        <v>31.155589262303998</v>
      </c>
      <c r="G243" s="402">
        <f>F4A!G240+F4B!G239</f>
        <v>52.735137074172002</v>
      </c>
      <c r="H243" s="402">
        <f>F4A!H240+F4B!H239</f>
        <v>74.717926260048003</v>
      </c>
      <c r="I243" s="402">
        <f>F4A!I240+F4B!I239</f>
        <v>189.524822711544</v>
      </c>
      <c r="J243" s="402">
        <f>F4A!J240+F4B!J239</f>
        <v>251.39421695404801</v>
      </c>
      <c r="K243" s="402">
        <f>F4A!K240+F4B!K239</f>
        <v>212.460027901632</v>
      </c>
      <c r="L243" s="402">
        <f>F4A!L240+F4B!L239</f>
        <v>200.89433669630398</v>
      </c>
      <c r="M243" s="402">
        <f>F4A!M240+F4B!M239</f>
        <v>59.935155099192002</v>
      </c>
      <c r="N243" s="402">
        <f>F4A!N240+F4B!N239</f>
        <v>41.499967465259999</v>
      </c>
      <c r="O243" s="402">
        <f>F4A!O240+F4B!O239</f>
        <v>51.782490527724001</v>
      </c>
      <c r="P243" s="402">
        <f>F4A!P240+F4B!P239</f>
        <v>34.899964589772004</v>
      </c>
      <c r="Q243" s="864">
        <f t="shared" si="43"/>
        <v>1254.5577686333877</v>
      </c>
    </row>
    <row r="244" spans="3:17" hidden="1" x14ac:dyDescent="0.25">
      <c r="C244" s="403" t="s">
        <v>180</v>
      </c>
      <c r="D244" s="403" t="s">
        <v>197</v>
      </c>
      <c r="E244" s="402">
        <f>F4A!E241+F4B!E240</f>
        <v>25.844008112904319</v>
      </c>
      <c r="F244" s="402">
        <f>F4A!F241+F4B!F240</f>
        <v>28.280174212627156</v>
      </c>
      <c r="G244" s="402">
        <f>F4A!G241+F4B!G240</f>
        <v>26.144226307791133</v>
      </c>
      <c r="H244" s="402">
        <f>F4A!H241+F4B!H240</f>
        <v>25.499900077315264</v>
      </c>
      <c r="I244" s="402">
        <f>F4A!I241+F4B!I240</f>
        <v>28.629175125632273</v>
      </c>
      <c r="J244" s="402">
        <f>F4A!J241+F4B!J240</f>
        <v>27.523628256340199</v>
      </c>
      <c r="K244" s="402">
        <f>F4A!K241+F4B!K240</f>
        <v>27.532440304223847</v>
      </c>
      <c r="L244" s="402">
        <f>F4A!L241+F4B!L240</f>
        <v>28.692709504019899</v>
      </c>
      <c r="M244" s="402">
        <f>F4A!M241+F4B!M240</f>
        <v>30.428342139666476</v>
      </c>
      <c r="N244" s="402">
        <f>F4A!N241+F4B!N240</f>
        <v>28.594535500940481</v>
      </c>
      <c r="O244" s="402">
        <f>F4A!O241+F4B!O240</f>
        <v>25.35856651374494</v>
      </c>
      <c r="P244" s="402">
        <f>F4A!P241+F4B!P240</f>
        <v>30.637689133587383</v>
      </c>
      <c r="Q244" s="864">
        <f t="shared" si="43"/>
        <v>333.16539518879341</v>
      </c>
    </row>
    <row r="245" spans="3:17" hidden="1" x14ac:dyDescent="0.25">
      <c r="C245" s="403" t="s">
        <v>218</v>
      </c>
      <c r="D245" s="403" t="s">
        <v>206</v>
      </c>
      <c r="E245" s="402">
        <f>F4A!E242+F4B!E241</f>
        <v>79.692649427609766</v>
      </c>
      <c r="F245" s="402">
        <f>F4A!F242+F4B!F241</f>
        <v>86.054278571254159</v>
      </c>
      <c r="G245" s="402">
        <f>F4A!G242+F4B!G241</f>
        <v>82.566192140591681</v>
      </c>
      <c r="H245" s="402">
        <f>F4A!H242+F4B!H241</f>
        <v>85.93769800797277</v>
      </c>
      <c r="I245" s="402">
        <f>F4A!I242+F4B!I241</f>
        <v>90.844820084396773</v>
      </c>
      <c r="J245" s="402">
        <f>F4A!J242+F4B!J241</f>
        <v>90.094695171804076</v>
      </c>
      <c r="K245" s="402">
        <f>F4A!K242+F4B!K241</f>
        <v>100.1700806803394</v>
      </c>
      <c r="L245" s="402">
        <f>F4A!L242+F4B!L241</f>
        <v>96.386078743416235</v>
      </c>
      <c r="M245" s="402">
        <f>F4A!M242+F4B!M241</f>
        <v>95.583211545892269</v>
      </c>
      <c r="N245" s="402">
        <f>F4A!N242+F4B!N241</f>
        <v>99.745941080945954</v>
      </c>
      <c r="O245" s="402">
        <f>F4A!O242+F4B!O241</f>
        <v>93.676108628683949</v>
      </c>
      <c r="P245" s="402">
        <f>F4A!P242+F4B!P241</f>
        <v>102.28005143291372</v>
      </c>
      <c r="Q245" s="864">
        <f t="shared" si="43"/>
        <v>1103.0318055158207</v>
      </c>
    </row>
    <row r="246" spans="3:17" hidden="1" x14ac:dyDescent="0.25">
      <c r="C246" s="403" t="s">
        <v>236</v>
      </c>
      <c r="D246" s="403" t="s">
        <v>220</v>
      </c>
      <c r="E246" s="402">
        <f>F4A!E243+F4B!E242</f>
        <v>24.918680621309861</v>
      </c>
      <c r="F246" s="402">
        <f>F4A!F243+F4B!F242</f>
        <v>26.025981425993066</v>
      </c>
      <c r="G246" s="402">
        <f>F4A!G243+F4B!G242</f>
        <v>25.913879863349727</v>
      </c>
      <c r="H246" s="402">
        <f>F4A!H243+F4B!H242</f>
        <v>25.745016233381083</v>
      </c>
      <c r="I246" s="402">
        <f>F4A!I243+F4B!I242</f>
        <v>24.719258772601464</v>
      </c>
      <c r="J246" s="402">
        <f>F4A!J243+F4B!J242</f>
        <v>24.823548826265842</v>
      </c>
      <c r="K246" s="402">
        <f>F4A!K243+F4B!K242</f>
        <v>29.147525043527473</v>
      </c>
      <c r="L246" s="402">
        <f>F4A!L243+F4B!L242</f>
        <v>24.254956904611923</v>
      </c>
      <c r="M246" s="402">
        <f>F4A!M243+F4B!M242</f>
        <v>27.575998193220595</v>
      </c>
      <c r="N246" s="402">
        <f>F4A!N243+F4B!N242</f>
        <v>28.068283930099184</v>
      </c>
      <c r="O246" s="402">
        <f>F4A!O243+F4B!O242</f>
        <v>28.039886648786705</v>
      </c>
      <c r="P246" s="402">
        <f>F4A!P243+F4B!P242</f>
        <v>30.300927651953639</v>
      </c>
      <c r="Q246" s="864">
        <f t="shared" ref="Q246" si="45">SUM(E246:P246)</f>
        <v>319.53394411510061</v>
      </c>
    </row>
    <row r="247" spans="3:17" hidden="1" x14ac:dyDescent="0.25">
      <c r="C247" s="403" t="s">
        <v>182</v>
      </c>
      <c r="D247" s="403" t="s">
        <v>183</v>
      </c>
      <c r="E247" s="402">
        <f>F4A!E244+F4B!E243</f>
        <v>0</v>
      </c>
      <c r="F247" s="402">
        <f>F4A!F244+F4B!F243</f>
        <v>0</v>
      </c>
      <c r="G247" s="402">
        <f>F4A!G244+F4B!G243</f>
        <v>0</v>
      </c>
      <c r="H247" s="402">
        <f>F4A!H244+F4B!H243</f>
        <v>0</v>
      </c>
      <c r="I247" s="402">
        <f>F4A!I244+F4B!I243</f>
        <v>0</v>
      </c>
      <c r="J247" s="402">
        <f>F4A!J244+F4B!J243</f>
        <v>0</v>
      </c>
      <c r="K247" s="402">
        <f>F4A!K244+F4B!K243</f>
        <v>0</v>
      </c>
      <c r="L247" s="402">
        <f>F4A!L244+F4B!L243</f>
        <v>0</v>
      </c>
      <c r="M247" s="402">
        <f>F4A!M244+F4B!M243</f>
        <v>0</v>
      </c>
      <c r="N247" s="402">
        <f>F4A!N244+F4B!N243</f>
        <v>0</v>
      </c>
      <c r="O247" s="402">
        <f>F4A!O244+F4B!O243</f>
        <v>0</v>
      </c>
      <c r="P247" s="402">
        <f>F4A!P244+F4B!P243</f>
        <v>0</v>
      </c>
      <c r="Q247" s="864">
        <f t="shared" si="43"/>
        <v>0</v>
      </c>
    </row>
    <row r="248" spans="3:17" hidden="1" x14ac:dyDescent="0.25">
      <c r="C248" s="403" t="s">
        <v>184</v>
      </c>
      <c r="D248" s="403" t="s">
        <v>163</v>
      </c>
      <c r="E248" s="402">
        <f>F4A!E245+F4B!E244</f>
        <v>0</v>
      </c>
      <c r="F248" s="402">
        <f>F4A!F245+F4B!F244</f>
        <v>0</v>
      </c>
      <c r="G248" s="402">
        <f>F4A!G245+F4B!G244</f>
        <v>0</v>
      </c>
      <c r="H248" s="402">
        <f>F4A!H245+F4B!H244</f>
        <v>0</v>
      </c>
      <c r="I248" s="402">
        <f>F4A!I245+F4B!I244</f>
        <v>0</v>
      </c>
      <c r="J248" s="402">
        <f>F4A!J245+F4B!J244</f>
        <v>0</v>
      </c>
      <c r="K248" s="402">
        <f>F4A!K245+F4B!K244</f>
        <v>0</v>
      </c>
      <c r="L248" s="402">
        <f>F4A!L245+F4B!L244</f>
        <v>0</v>
      </c>
      <c r="M248" s="402">
        <f>F4A!M245+F4B!M244</f>
        <v>0</v>
      </c>
      <c r="N248" s="402">
        <f>F4A!N245+F4B!N244</f>
        <v>0</v>
      </c>
      <c r="O248" s="402">
        <f>F4A!O245+F4B!O244</f>
        <v>0</v>
      </c>
      <c r="P248" s="402">
        <f>F4A!P245+F4B!P244</f>
        <v>0</v>
      </c>
      <c r="Q248" s="864">
        <f t="shared" si="43"/>
        <v>0</v>
      </c>
    </row>
    <row r="249" spans="3:17" hidden="1" x14ac:dyDescent="0.25">
      <c r="C249" s="403" t="s">
        <v>185</v>
      </c>
      <c r="D249" s="403" t="s">
        <v>186</v>
      </c>
      <c r="E249" s="402">
        <f>F4A!E246+F4B!E245</f>
        <v>0</v>
      </c>
      <c r="F249" s="402">
        <f>F4A!F246+F4B!F245</f>
        <v>0</v>
      </c>
      <c r="G249" s="402">
        <f>F4A!G246+F4B!G245</f>
        <v>0</v>
      </c>
      <c r="H249" s="402">
        <f>F4A!H246+F4B!H245</f>
        <v>0</v>
      </c>
      <c r="I249" s="402">
        <f>F4A!I246+F4B!I245</f>
        <v>0</v>
      </c>
      <c r="J249" s="402">
        <f>F4A!J246+F4B!J245</f>
        <v>0</v>
      </c>
      <c r="K249" s="402">
        <f>F4A!K246+F4B!K245</f>
        <v>0</v>
      </c>
      <c r="L249" s="402">
        <f>F4A!L246+F4B!L245</f>
        <v>0</v>
      </c>
      <c r="M249" s="402">
        <f>F4A!M246+F4B!M245</f>
        <v>0</v>
      </c>
      <c r="N249" s="402">
        <f>F4A!N246+F4B!N245</f>
        <v>0</v>
      </c>
      <c r="O249" s="402">
        <f>F4A!O246+F4B!O245</f>
        <v>0</v>
      </c>
      <c r="P249" s="402">
        <f>F4A!P246+F4B!P245</f>
        <v>0</v>
      </c>
      <c r="Q249" s="864">
        <f t="shared" si="43"/>
        <v>0</v>
      </c>
    </row>
    <row r="250" spans="3:17" hidden="1" x14ac:dyDescent="0.25">
      <c r="C250" s="403" t="s">
        <v>187</v>
      </c>
      <c r="D250" s="403" t="s">
        <v>165</v>
      </c>
      <c r="E250" s="402">
        <f>F4A!E247+F4B!E246</f>
        <v>0</v>
      </c>
      <c r="F250" s="402">
        <f>F4A!F247+F4B!F246</f>
        <v>0</v>
      </c>
      <c r="G250" s="402">
        <f>F4A!G247+F4B!G246</f>
        <v>0</v>
      </c>
      <c r="H250" s="402">
        <f>F4A!H247+F4B!H246</f>
        <v>0</v>
      </c>
      <c r="I250" s="402">
        <f>F4A!I247+F4B!I246</f>
        <v>0</v>
      </c>
      <c r="J250" s="402">
        <f>F4A!J247+F4B!J246</f>
        <v>0</v>
      </c>
      <c r="K250" s="402">
        <f>F4A!K247+F4B!K246</f>
        <v>0</v>
      </c>
      <c r="L250" s="402">
        <f>F4A!L247+F4B!L246</f>
        <v>0</v>
      </c>
      <c r="M250" s="402">
        <f>F4A!M247+F4B!M246</f>
        <v>0</v>
      </c>
      <c r="N250" s="402">
        <f>F4A!N247+F4B!N246</f>
        <v>0</v>
      </c>
      <c r="O250" s="402">
        <f>F4A!O247+F4B!O246</f>
        <v>0</v>
      </c>
      <c r="P250" s="402">
        <f>F4A!P247+F4B!P246</f>
        <v>0</v>
      </c>
      <c r="Q250" s="864">
        <f t="shared" si="43"/>
        <v>0</v>
      </c>
    </row>
    <row r="251" spans="3:17" hidden="1" x14ac:dyDescent="0.25">
      <c r="C251" s="403"/>
      <c r="D251" s="403"/>
      <c r="E251" s="402"/>
      <c r="F251" s="402"/>
      <c r="G251" s="402"/>
      <c r="H251" s="402"/>
      <c r="I251" s="402"/>
      <c r="J251" s="402"/>
      <c r="K251" s="402"/>
      <c r="L251" s="402"/>
      <c r="M251" s="402"/>
      <c r="N251" s="402"/>
      <c r="O251" s="402"/>
      <c r="P251" s="402"/>
      <c r="Q251" s="864"/>
    </row>
    <row r="252" spans="3:17" hidden="1" x14ac:dyDescent="0.25">
      <c r="C252" s="403"/>
      <c r="D252" s="403"/>
      <c r="E252" s="402"/>
      <c r="F252" s="402"/>
      <c r="G252" s="402"/>
      <c r="H252" s="402"/>
      <c r="I252" s="402"/>
      <c r="J252" s="402"/>
      <c r="K252" s="402"/>
      <c r="L252" s="402"/>
      <c r="M252" s="402"/>
      <c r="N252" s="402"/>
      <c r="O252" s="402"/>
      <c r="P252" s="402"/>
      <c r="Q252" s="864"/>
    </row>
    <row r="253" spans="3:17" hidden="1" x14ac:dyDescent="0.25">
      <c r="C253" s="403"/>
      <c r="D253" s="403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864"/>
    </row>
    <row r="254" spans="3:17" hidden="1" x14ac:dyDescent="0.25">
      <c r="C254" s="403" t="s">
        <v>235</v>
      </c>
      <c r="D254" s="403" t="s">
        <v>235</v>
      </c>
      <c r="E254" s="402"/>
      <c r="F254" s="402"/>
      <c r="G254" s="402"/>
      <c r="H254" s="402"/>
      <c r="I254" s="402"/>
      <c r="J254" s="402"/>
      <c r="K254" s="402"/>
      <c r="L254" s="402"/>
      <c r="M254" s="402"/>
      <c r="N254" s="402"/>
      <c r="O254" s="402"/>
      <c r="P254" s="402"/>
      <c r="Q254" s="864"/>
    </row>
    <row r="255" spans="3:17" hidden="1" x14ac:dyDescent="0.25">
      <c r="C255" s="953" t="s">
        <v>188</v>
      </c>
      <c r="D255" s="954"/>
      <c r="E255" s="864">
        <f t="shared" ref="E255:P255" si="46">SUM(E238:E254)</f>
        <v>891.1551188485314</v>
      </c>
      <c r="F255" s="864">
        <f t="shared" si="46"/>
        <v>861.93055829935895</v>
      </c>
      <c r="G255" s="864">
        <f t="shared" si="46"/>
        <v>891.87727955039861</v>
      </c>
      <c r="H255" s="864">
        <f t="shared" si="46"/>
        <v>892.73424538577694</v>
      </c>
      <c r="I255" s="864">
        <f t="shared" si="46"/>
        <v>1080.8172099972569</v>
      </c>
      <c r="J255" s="864">
        <f t="shared" si="46"/>
        <v>1133.8272283398992</v>
      </c>
      <c r="K255" s="864">
        <f t="shared" si="46"/>
        <v>1182.3002133524408</v>
      </c>
      <c r="L255" s="864">
        <f t="shared" si="46"/>
        <v>1142.4140575171728</v>
      </c>
      <c r="M255" s="864">
        <f t="shared" si="46"/>
        <v>1017.6041379930775</v>
      </c>
      <c r="N255" s="864">
        <f t="shared" si="46"/>
        <v>994.11139777151436</v>
      </c>
      <c r="O255" s="864">
        <f t="shared" si="46"/>
        <v>937.03697361086893</v>
      </c>
      <c r="P255" s="864">
        <f t="shared" si="46"/>
        <v>1006.8743354620151</v>
      </c>
      <c r="Q255" s="864">
        <f>SUM(E255:P255)</f>
        <v>12032.682756128312</v>
      </c>
    </row>
    <row r="256" spans="3:17" hidden="1" x14ac:dyDescent="0.25">
      <c r="C256" s="953" t="s">
        <v>200</v>
      </c>
      <c r="D256" s="954"/>
      <c r="E256" s="864">
        <f t="shared" ref="E256:P256" si="47">E255+E236+E219</f>
        <v>2662.3060099782397</v>
      </c>
      <c r="F256" s="864">
        <f t="shared" si="47"/>
        <v>2751.2152839160535</v>
      </c>
      <c r="G256" s="864">
        <f t="shared" si="47"/>
        <v>2750.9403103065333</v>
      </c>
      <c r="H256" s="864">
        <f t="shared" si="47"/>
        <v>2658.2908362559997</v>
      </c>
      <c r="I256" s="864">
        <f t="shared" si="47"/>
        <v>2914.7972072653793</v>
      </c>
      <c r="J256" s="864">
        <f t="shared" si="47"/>
        <v>2881.7309330169455</v>
      </c>
      <c r="K256" s="864">
        <f t="shared" si="47"/>
        <v>2968.8761640336647</v>
      </c>
      <c r="L256" s="864">
        <f t="shared" si="47"/>
        <v>2910.2490870865449</v>
      </c>
      <c r="M256" s="864">
        <f t="shared" si="47"/>
        <v>2787.5505348603056</v>
      </c>
      <c r="N256" s="864">
        <f t="shared" si="47"/>
        <v>2753.6412653047996</v>
      </c>
      <c r="O256" s="864">
        <f t="shared" si="47"/>
        <v>2700.4276769213434</v>
      </c>
      <c r="P256" s="864">
        <f t="shared" si="47"/>
        <v>2985.0331973562897</v>
      </c>
      <c r="Q256" s="864">
        <f>SUM(E256:P256)</f>
        <v>33725.058506302099</v>
      </c>
    </row>
    <row r="257" spans="3:17" hidden="1" x14ac:dyDescent="0.25">
      <c r="C257" s="953" t="s">
        <v>201</v>
      </c>
      <c r="D257" s="954"/>
      <c r="E257" s="864">
        <f t="shared" ref="E257:P257" si="48">E256+E202</f>
        <v>5795.5445004092826</v>
      </c>
      <c r="F257" s="864">
        <f t="shared" si="48"/>
        <v>5487.3256814502529</v>
      </c>
      <c r="G257" s="864">
        <f t="shared" si="48"/>
        <v>5230.9464458072343</v>
      </c>
      <c r="H257" s="864">
        <f t="shared" si="48"/>
        <v>5042.9399757244864</v>
      </c>
      <c r="I257" s="864">
        <f t="shared" si="48"/>
        <v>5702.9346115261487</v>
      </c>
      <c r="J257" s="864">
        <f t="shared" si="48"/>
        <v>5631.0056005238857</v>
      </c>
      <c r="K257" s="864">
        <f t="shared" si="48"/>
        <v>5352.1994689964095</v>
      </c>
      <c r="L257" s="864">
        <f t="shared" si="48"/>
        <v>5083.2928800150166</v>
      </c>
      <c r="M257" s="864">
        <f t="shared" si="48"/>
        <v>5311.1065169741269</v>
      </c>
      <c r="N257" s="864">
        <f t="shared" si="48"/>
        <v>5806.933503431118</v>
      </c>
      <c r="O257" s="864">
        <f t="shared" si="48"/>
        <v>5788.0272426296679</v>
      </c>
      <c r="P257" s="864">
        <f t="shared" si="48"/>
        <v>6785.9960462247109</v>
      </c>
      <c r="Q257" s="864">
        <f>SUM(E257:P257)</f>
        <v>67018.252473712346</v>
      </c>
    </row>
    <row r="258" spans="3:17" hidden="1" x14ac:dyDescent="0.25"/>
    <row r="259" spans="3:17" hidden="1" x14ac:dyDescent="0.25">
      <c r="C259" s="724"/>
      <c r="Q259" s="723" t="s">
        <v>213</v>
      </c>
    </row>
    <row r="260" spans="3:17" hidden="1" x14ac:dyDescent="0.25">
      <c r="C260" s="961" t="s">
        <v>136</v>
      </c>
      <c r="D260" s="961"/>
      <c r="E260" s="962" t="s">
        <v>243</v>
      </c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  <c r="P260" s="962"/>
      <c r="Q260" s="962"/>
    </row>
    <row r="261" spans="3:17" hidden="1" x14ac:dyDescent="0.25">
      <c r="C261" s="961"/>
      <c r="D261" s="961"/>
      <c r="E261" s="863" t="s">
        <v>223</v>
      </c>
      <c r="F261" s="863" t="s">
        <v>224</v>
      </c>
      <c r="G261" s="863" t="s">
        <v>225</v>
      </c>
      <c r="H261" s="863" t="s">
        <v>226</v>
      </c>
      <c r="I261" s="863" t="s">
        <v>227</v>
      </c>
      <c r="J261" s="863" t="s">
        <v>228</v>
      </c>
      <c r="K261" s="863" t="s">
        <v>229</v>
      </c>
      <c r="L261" s="863" t="s">
        <v>230</v>
      </c>
      <c r="M261" s="863" t="s">
        <v>231</v>
      </c>
      <c r="N261" s="863" t="s">
        <v>232</v>
      </c>
      <c r="O261" s="863" t="s">
        <v>233</v>
      </c>
      <c r="P261" s="863" t="s">
        <v>234</v>
      </c>
      <c r="Q261" s="863" t="s">
        <v>90</v>
      </c>
    </row>
    <row r="262" spans="3:17" hidden="1" x14ac:dyDescent="0.25">
      <c r="C262" s="953" t="s">
        <v>147</v>
      </c>
      <c r="D262" s="954"/>
      <c r="E262" s="402"/>
      <c r="F262" s="402"/>
      <c r="G262" s="402"/>
      <c r="H262" s="402"/>
      <c r="I262" s="402"/>
      <c r="J262" s="402"/>
      <c r="K262" s="402"/>
      <c r="L262" s="402"/>
      <c r="M262" s="402"/>
      <c r="N262" s="402"/>
      <c r="O262" s="402"/>
      <c r="P262" s="402"/>
      <c r="Q262" s="864">
        <f>SUM(E262:P262)</f>
        <v>0</v>
      </c>
    </row>
    <row r="263" spans="3:17" hidden="1" x14ac:dyDescent="0.25">
      <c r="C263" s="403" t="s">
        <v>148</v>
      </c>
      <c r="D263" s="403" t="s">
        <v>149</v>
      </c>
      <c r="E263" s="402">
        <f>F4A!E260+F4B!E259</f>
        <v>1244.7275347504842</v>
      </c>
      <c r="F263" s="402">
        <f>F4A!F260+F4B!F259</f>
        <v>1497.897302818948</v>
      </c>
      <c r="G263" s="402">
        <f>F4A!G260+F4B!G259</f>
        <v>1335.0739775791717</v>
      </c>
      <c r="H263" s="402">
        <f>F4A!H260+F4B!H259</f>
        <v>1046.577502121884</v>
      </c>
      <c r="I263" s="402">
        <f>F4A!I260+F4B!I259</f>
        <v>1197.5791374665025</v>
      </c>
      <c r="J263" s="402">
        <f>F4A!J260+F4B!J259</f>
        <v>1109.8452047820026</v>
      </c>
      <c r="K263" s="402">
        <f>F4A!K260+F4B!K259</f>
        <v>1098.019322109225</v>
      </c>
      <c r="L263" s="402">
        <f>F4A!L260+F4B!L259</f>
        <v>1017.115920873798</v>
      </c>
      <c r="M263" s="402">
        <f>F4A!M260+F4B!M259</f>
        <v>902.22760614572076</v>
      </c>
      <c r="N263" s="402">
        <f>F4A!N260+F4B!N259</f>
        <v>1018.2323995628196</v>
      </c>
      <c r="O263" s="402">
        <f>F4A!O260+F4B!O259</f>
        <v>964.45187349868206</v>
      </c>
      <c r="P263" s="402">
        <f>F4A!P260+F4B!P259</f>
        <v>1322.5581530551688</v>
      </c>
      <c r="Q263" s="864">
        <f t="shared" ref="Q263:Q271" si="49">SUM(E263:P263)</f>
        <v>13754.305934764407</v>
      </c>
    </row>
    <row r="264" spans="3:17" hidden="1" x14ac:dyDescent="0.25">
      <c r="C264" s="403" t="s">
        <v>150</v>
      </c>
      <c r="D264" s="403" t="s">
        <v>151</v>
      </c>
      <c r="E264" s="402">
        <f>F4A!E261+F4B!E260</f>
        <v>525.0844570664741</v>
      </c>
      <c r="F264" s="402">
        <f>F4A!F261+F4B!F260</f>
        <v>602.70465155185502</v>
      </c>
      <c r="G264" s="402">
        <f>F4A!G261+F4B!G260</f>
        <v>554.10441593190137</v>
      </c>
      <c r="H264" s="402">
        <f>F4A!H261+F4B!H260</f>
        <v>471.0733823755898</v>
      </c>
      <c r="I264" s="402">
        <f>F4A!I261+F4B!I260</f>
        <v>533.61479906825116</v>
      </c>
      <c r="J264" s="402">
        <f>F4A!J261+F4B!J260</f>
        <v>493.92153283354861</v>
      </c>
      <c r="K264" s="402">
        <f>F4A!K261+F4B!K260</f>
        <v>505.89412407329439</v>
      </c>
      <c r="L264" s="402">
        <f>F4A!L261+F4B!L260</f>
        <v>478.71590615861624</v>
      </c>
      <c r="M264" s="402">
        <f>F4A!M261+F4B!M260</f>
        <v>441.43776105631952</v>
      </c>
      <c r="N264" s="402">
        <f>F4A!N261+F4B!N260</f>
        <v>483.24912980054569</v>
      </c>
      <c r="O264" s="402">
        <f>F4A!O261+F4B!O260</f>
        <v>482.45961149917576</v>
      </c>
      <c r="P264" s="402">
        <f>F4A!P261+F4B!P260</f>
        <v>596.44748486375238</v>
      </c>
      <c r="Q264" s="864">
        <f t="shared" si="49"/>
        <v>6168.7072562793237</v>
      </c>
    </row>
    <row r="265" spans="3:17" hidden="1" x14ac:dyDescent="0.25">
      <c r="C265" s="403" t="s">
        <v>152</v>
      </c>
      <c r="D265" s="403" t="s">
        <v>153</v>
      </c>
      <c r="E265" s="402">
        <f>F4A!E262+F4B!E261</f>
        <v>95.457000908756243</v>
      </c>
      <c r="F265" s="402">
        <f>F4A!F262+F4B!F261</f>
        <v>103.36298890817493</v>
      </c>
      <c r="G265" s="402">
        <f>F4A!G262+F4B!G261</f>
        <v>97.693945663221442</v>
      </c>
      <c r="H265" s="402">
        <f>F4A!H262+F4B!H261</f>
        <v>91.804266532207009</v>
      </c>
      <c r="I265" s="402">
        <f>F4A!I262+F4B!I261</f>
        <v>98.212375127901268</v>
      </c>
      <c r="J265" s="402">
        <f>F4A!J262+F4B!J261</f>
        <v>91.096142530420153</v>
      </c>
      <c r="K265" s="402">
        <f>F4A!K262+F4B!K261</f>
        <v>93.182590947636257</v>
      </c>
      <c r="L265" s="402">
        <f>F4A!L262+F4B!L261</f>
        <v>95.824948398009511</v>
      </c>
      <c r="M265" s="402">
        <f>F4A!M262+F4B!M261</f>
        <v>106.19548970259676</v>
      </c>
      <c r="N265" s="402">
        <f>F4A!N262+F4B!N261</f>
        <v>103.17099169225354</v>
      </c>
      <c r="O265" s="402">
        <f>F4A!O262+F4B!O261</f>
        <v>94.955276636847074</v>
      </c>
      <c r="P265" s="402">
        <f>F4A!P262+F4B!P261</f>
        <v>105.8466290749501</v>
      </c>
      <c r="Q265" s="864">
        <f t="shared" si="49"/>
        <v>1176.8026461229742</v>
      </c>
    </row>
    <row r="266" spans="3:17" hidden="1" x14ac:dyDescent="0.25">
      <c r="C266" s="403" t="s">
        <v>154</v>
      </c>
      <c r="D266" s="403" t="s">
        <v>155</v>
      </c>
      <c r="E266" s="402">
        <f>F4A!E263+F4B!E262</f>
        <v>0.87078772832986739</v>
      </c>
      <c r="F266" s="402">
        <f>F4A!F263+F4B!F262</f>
        <v>0.90921314864740621</v>
      </c>
      <c r="G266" s="402">
        <f>F4A!G263+F4B!G262</f>
        <v>0.80249992699165773</v>
      </c>
      <c r="H266" s="402">
        <f>F4A!H263+F4B!H262</f>
        <v>0.77696062380894004</v>
      </c>
      <c r="I266" s="402">
        <f>F4A!I263+F4B!I262</f>
        <v>0.82580534922179505</v>
      </c>
      <c r="J266" s="402">
        <f>F4A!J263+F4B!J262</f>
        <v>0.77460565973628392</v>
      </c>
      <c r="K266" s="402">
        <f>F4A!K263+F4B!K262</f>
        <v>0.80447727591018015</v>
      </c>
      <c r="L266" s="402">
        <f>F4A!L263+F4B!L262</f>
        <v>0.75689879261743731</v>
      </c>
      <c r="M266" s="402">
        <f>F4A!M263+F4B!M262</f>
        <v>0.7999192147290306</v>
      </c>
      <c r="N266" s="402">
        <f>F4A!N263+F4B!N262</f>
        <v>0.82981853636260494</v>
      </c>
      <c r="O266" s="402">
        <f>F4A!O263+F4B!O262</f>
        <v>0.74621269420670056</v>
      </c>
      <c r="P266" s="402">
        <f>F4A!P263+F4B!P262</f>
        <v>0.86194763443621469</v>
      </c>
      <c r="Q266" s="864">
        <f t="shared" si="49"/>
        <v>9.7591465849981187</v>
      </c>
    </row>
    <row r="267" spans="3:17" hidden="1" x14ac:dyDescent="0.25">
      <c r="C267" s="403" t="s">
        <v>156</v>
      </c>
      <c r="D267" s="403" t="s">
        <v>157</v>
      </c>
      <c r="E267" s="402">
        <f>F4A!E264+F4B!E263</f>
        <v>1379.2179907376726</v>
      </c>
      <c r="F267" s="402">
        <f>F4A!F264+F4B!F263</f>
        <v>652.3217324401669</v>
      </c>
      <c r="G267" s="402">
        <f>F4A!G264+F4B!G263</f>
        <v>597.64634073794048</v>
      </c>
      <c r="H267" s="402">
        <f>F4A!H264+F4B!H263</f>
        <v>858.32037519492042</v>
      </c>
      <c r="I267" s="402">
        <f>F4A!I264+F4B!I263</f>
        <v>1057.4060113417049</v>
      </c>
      <c r="J267" s="402">
        <f>F4A!J264+F4B!J263</f>
        <v>1147.7775180724982</v>
      </c>
      <c r="K267" s="402">
        <f>F4A!K264+F4B!K263</f>
        <v>770.9042903203906</v>
      </c>
      <c r="L267" s="402">
        <f>F4A!L264+F4B!L263</f>
        <v>653.07116713252117</v>
      </c>
      <c r="M267" s="402">
        <f>F4A!M264+F4B!M263</f>
        <v>1145.357307012921</v>
      </c>
      <c r="N267" s="402">
        <f>F4A!N264+F4B!N263</f>
        <v>1538.1385085007003</v>
      </c>
      <c r="O267" s="402">
        <f>F4A!O264+F4B!O263</f>
        <v>1636.7528617654846</v>
      </c>
      <c r="P267" s="402">
        <f>F4A!P264+F4B!P263</f>
        <v>1899.12311734336</v>
      </c>
      <c r="Q267" s="864">
        <f t="shared" si="49"/>
        <v>13336.037220600281</v>
      </c>
    </row>
    <row r="268" spans="3:17" hidden="1" x14ac:dyDescent="0.25">
      <c r="C268" s="403" t="s">
        <v>158</v>
      </c>
      <c r="D268" s="403" t="s">
        <v>159</v>
      </c>
      <c r="E268" s="402">
        <f>F4A!E265+F4B!E264</f>
        <v>42.744938019407265</v>
      </c>
      <c r="F268" s="402">
        <f>F4A!F265+F4B!F264</f>
        <v>44.500947179365106</v>
      </c>
      <c r="G268" s="402">
        <f>F4A!G265+F4B!G264</f>
        <v>41.614841200391588</v>
      </c>
      <c r="H268" s="402">
        <f>F4A!H265+F4B!H264</f>
        <v>41.390462957815132</v>
      </c>
      <c r="I268" s="402">
        <f>F4A!I265+F4B!I264</f>
        <v>44.086430231228711</v>
      </c>
      <c r="J268" s="402">
        <f>F4A!J265+F4B!J264</f>
        <v>42.214459281638874</v>
      </c>
      <c r="K268" s="402">
        <f>F4A!K265+F4B!K264</f>
        <v>44.841629680423651</v>
      </c>
      <c r="L268" s="402">
        <f>F4A!L265+F4B!L264</f>
        <v>46.040632544214979</v>
      </c>
      <c r="M268" s="402">
        <f>F4A!M265+F4B!M264</f>
        <v>45.722020520367082</v>
      </c>
      <c r="N268" s="402">
        <f>F4A!N265+F4B!N264</f>
        <v>46.629539354516268</v>
      </c>
      <c r="O268" s="402">
        <f>F4A!O265+F4B!O264</f>
        <v>43.144493408861429</v>
      </c>
      <c r="P268" s="402">
        <f>F4A!P265+F4B!P264</f>
        <v>47.282192083157199</v>
      </c>
      <c r="Q268" s="864">
        <f t="shared" si="49"/>
        <v>530.21258646138722</v>
      </c>
    </row>
    <row r="269" spans="3:17" hidden="1" x14ac:dyDescent="0.25">
      <c r="C269" s="403" t="s">
        <v>160</v>
      </c>
      <c r="D269" s="403" t="s">
        <v>161</v>
      </c>
      <c r="E269" s="402">
        <f>F4A!E266+F4B!E265</f>
        <v>11.609663631273376</v>
      </c>
      <c r="F269" s="402">
        <f>F4A!F266+F4B!F265</f>
        <v>9.4962040944462203</v>
      </c>
      <c r="G269" s="402">
        <f>F4A!G266+F4B!G265</f>
        <v>11.258275803448498</v>
      </c>
      <c r="H269" s="402">
        <f>F4A!H266+F4B!H265</f>
        <v>11.422060827855541</v>
      </c>
      <c r="I269" s="402">
        <f>F4A!I266+F4B!I265</f>
        <v>13.24605079795333</v>
      </c>
      <c r="J269" s="402">
        <f>F4A!J266+F4B!J265</f>
        <v>12.29450036524946</v>
      </c>
      <c r="K269" s="402">
        <f>F4A!K266+F4B!K265</f>
        <v>10.192735123411254</v>
      </c>
      <c r="L269" s="402">
        <f>F4A!L266+F4B!L265</f>
        <v>11.775017924171815</v>
      </c>
      <c r="M269" s="402">
        <f>F4A!M266+F4B!M265</f>
        <v>10.479514515583954</v>
      </c>
      <c r="N269" s="402">
        <f>F4A!N266+F4B!N265</f>
        <v>10.734362833660189</v>
      </c>
      <c r="O269" s="402">
        <f>F4A!O266+F4B!O265</f>
        <v>11.828173944564918</v>
      </c>
      <c r="P269" s="402">
        <f>F4A!P266+F4B!P265</f>
        <v>15.108328559438839</v>
      </c>
      <c r="Q269" s="864">
        <f t="shared" si="49"/>
        <v>139.44488842105741</v>
      </c>
    </row>
    <row r="270" spans="3:17" hidden="1" x14ac:dyDescent="0.25">
      <c r="C270" s="403" t="s">
        <v>162</v>
      </c>
      <c r="D270" s="403" t="s">
        <v>163</v>
      </c>
      <c r="E270" s="402">
        <f>F4A!E267+F4B!E266</f>
        <v>27.601269830983931</v>
      </c>
      <c r="F270" s="402">
        <f>F4A!F267+F4B!F266</f>
        <v>31.271474814131967</v>
      </c>
      <c r="G270" s="402">
        <f>F4A!G267+F4B!G266</f>
        <v>29.448452507253077</v>
      </c>
      <c r="H270" s="402">
        <f>F4A!H267+F4B!H266</f>
        <v>25.520048610942219</v>
      </c>
      <c r="I270" s="402">
        <f>F4A!I267+F4B!I266</f>
        <v>29.288282889652837</v>
      </c>
      <c r="J270" s="402">
        <f>F4A!J267+F4B!J266</f>
        <v>27.398981479051042</v>
      </c>
      <c r="K270" s="402">
        <f>F4A!K267+F4B!K266</f>
        <v>28.551712363412054</v>
      </c>
      <c r="L270" s="402">
        <f>F4A!L267+F4B!L266</f>
        <v>27.459696974606938</v>
      </c>
      <c r="M270" s="402">
        <f>F4A!M267+F4B!M266</f>
        <v>27.30349651649167</v>
      </c>
      <c r="N270" s="402">
        <f>F4A!N267+F4B!N266</f>
        <v>30.24998216809503</v>
      </c>
      <c r="O270" s="402">
        <f>F4A!O267+F4B!O266</f>
        <v>29.373821823199751</v>
      </c>
      <c r="P270" s="402">
        <f>F4A!P267+F4B!P266</f>
        <v>36.367039817981876</v>
      </c>
      <c r="Q270" s="864">
        <f t="shared" si="49"/>
        <v>349.83425979580244</v>
      </c>
    </row>
    <row r="271" spans="3:17" hidden="1" x14ac:dyDescent="0.25">
      <c r="C271" s="403" t="s">
        <v>164</v>
      </c>
      <c r="D271" s="403" t="s">
        <v>165</v>
      </c>
      <c r="E271" s="402">
        <f>F4A!E268+F4B!E267</f>
        <v>0.11093778520000006</v>
      </c>
      <c r="F271" s="402">
        <f>F4A!F268+F4B!F267</f>
        <v>0.13433849550000002</v>
      </c>
      <c r="G271" s="402">
        <f>F4A!G268+F4B!G267</f>
        <v>0.13791089950000007</v>
      </c>
      <c r="H271" s="402">
        <f>F4A!H268+F4B!H267</f>
        <v>0.18620570210000009</v>
      </c>
      <c r="I271" s="402">
        <f>F4A!I268+F4B!I267</f>
        <v>0.22365738010000005</v>
      </c>
      <c r="J271" s="402">
        <f>F4A!J268+F4B!J267</f>
        <v>0.21745984479999994</v>
      </c>
      <c r="K271" s="402">
        <f>F4A!K268+F4B!K267</f>
        <v>0.28780106520000004</v>
      </c>
      <c r="L271" s="402">
        <f>F4A!L268+F4B!L267</f>
        <v>0.34757734000000012</v>
      </c>
      <c r="M271" s="402">
        <f>F4A!M268+F4B!M267</f>
        <v>0.35001799470000011</v>
      </c>
      <c r="N271" s="402">
        <f>F4A!N268+F4B!N267</f>
        <v>0.45005994770000013</v>
      </c>
      <c r="O271" s="402">
        <f>F4A!O268+F4B!O267</f>
        <v>0.39505371070000017</v>
      </c>
      <c r="P271" s="402">
        <f>F4A!P268+F4B!P267</f>
        <v>0.50050990550000019</v>
      </c>
      <c r="Q271" s="864">
        <f t="shared" si="49"/>
        <v>3.3415300710000011</v>
      </c>
    </row>
    <row r="272" spans="3:17" hidden="1" x14ac:dyDescent="0.25">
      <c r="C272" s="403"/>
      <c r="D272" s="403"/>
      <c r="E272" s="402"/>
      <c r="F272" s="402"/>
      <c r="G272" s="402"/>
      <c r="H272" s="402"/>
      <c r="I272" s="402"/>
      <c r="J272" s="402"/>
      <c r="K272" s="402"/>
      <c r="L272" s="402"/>
      <c r="M272" s="402"/>
      <c r="N272" s="402"/>
      <c r="O272" s="402"/>
      <c r="P272" s="402"/>
      <c r="Q272" s="864"/>
    </row>
    <row r="273" spans="3:17" hidden="1" x14ac:dyDescent="0.25">
      <c r="C273" s="403"/>
      <c r="D273" s="403"/>
      <c r="E273" s="402"/>
      <c r="F273" s="402"/>
      <c r="G273" s="402"/>
      <c r="H273" s="402"/>
      <c r="I273" s="402"/>
      <c r="J273" s="402"/>
      <c r="K273" s="402"/>
      <c r="L273" s="402"/>
      <c r="M273" s="402"/>
      <c r="N273" s="402"/>
      <c r="O273" s="402"/>
      <c r="P273" s="402"/>
      <c r="Q273" s="864"/>
    </row>
    <row r="274" spans="3:17" hidden="1" x14ac:dyDescent="0.25">
      <c r="C274" s="403"/>
      <c r="D274" s="403"/>
      <c r="E274" s="402"/>
      <c r="F274" s="402"/>
      <c r="G274" s="402"/>
      <c r="H274" s="402"/>
      <c r="I274" s="402"/>
      <c r="J274" s="402"/>
      <c r="K274" s="402"/>
      <c r="L274" s="402"/>
      <c r="M274" s="402"/>
      <c r="N274" s="402"/>
      <c r="O274" s="402"/>
      <c r="P274" s="402"/>
      <c r="Q274" s="864"/>
    </row>
    <row r="275" spans="3:17" hidden="1" x14ac:dyDescent="0.25">
      <c r="C275" s="403" t="s">
        <v>235</v>
      </c>
      <c r="D275" s="403" t="s">
        <v>235</v>
      </c>
      <c r="E275" s="402"/>
      <c r="F275" s="402"/>
      <c r="G275" s="402"/>
      <c r="H275" s="402"/>
      <c r="I275" s="402"/>
      <c r="J275" s="402"/>
      <c r="K275" s="402"/>
      <c r="L275" s="402"/>
      <c r="M275" s="402"/>
      <c r="N275" s="402"/>
      <c r="O275" s="402"/>
      <c r="P275" s="402"/>
      <c r="Q275" s="864"/>
    </row>
    <row r="276" spans="3:17" hidden="1" x14ac:dyDescent="0.25">
      <c r="C276" s="953" t="s">
        <v>166</v>
      </c>
      <c r="D276" s="954"/>
      <c r="E276" s="864">
        <f t="shared" ref="E276:P276" si="50">SUM(E263:E275)</f>
        <v>3327.4245804585807</v>
      </c>
      <c r="F276" s="864">
        <f t="shared" si="50"/>
        <v>2942.5988534512348</v>
      </c>
      <c r="G276" s="864">
        <f t="shared" si="50"/>
        <v>2667.7806602498204</v>
      </c>
      <c r="H276" s="864">
        <f t="shared" si="50"/>
        <v>2547.0712649471225</v>
      </c>
      <c r="I276" s="864">
        <f t="shared" si="50"/>
        <v>2974.4825496525164</v>
      </c>
      <c r="J276" s="864">
        <f t="shared" si="50"/>
        <v>2925.5404048489454</v>
      </c>
      <c r="K276" s="864">
        <f t="shared" si="50"/>
        <v>2552.6786829589032</v>
      </c>
      <c r="L276" s="864">
        <f t="shared" si="50"/>
        <v>2331.1077661385566</v>
      </c>
      <c r="M276" s="864">
        <f t="shared" si="50"/>
        <v>2679.8731326794295</v>
      </c>
      <c r="N276" s="864">
        <f t="shared" si="50"/>
        <v>3231.6847923966529</v>
      </c>
      <c r="O276" s="864">
        <f t="shared" si="50"/>
        <v>3264.1073789817215</v>
      </c>
      <c r="P276" s="864">
        <f t="shared" si="50"/>
        <v>4024.0954023377453</v>
      </c>
      <c r="Q276" s="864">
        <f>SUM(E276:P276)</f>
        <v>35468.445469101222</v>
      </c>
    </row>
    <row r="277" spans="3:17" hidden="1" x14ac:dyDescent="0.25">
      <c r="C277" s="953" t="s">
        <v>167</v>
      </c>
      <c r="D277" s="954"/>
      <c r="E277" s="402"/>
      <c r="F277" s="402"/>
      <c r="G277" s="402"/>
      <c r="H277" s="402"/>
      <c r="I277" s="402"/>
      <c r="J277" s="402"/>
      <c r="K277" s="402"/>
      <c r="L277" s="402"/>
      <c r="M277" s="402"/>
      <c r="N277" s="402"/>
      <c r="O277" s="402"/>
      <c r="P277" s="402"/>
      <c r="Q277" s="864">
        <f t="shared" ref="Q277:Q292" si="51">SUM(E277:P277)</f>
        <v>0</v>
      </c>
    </row>
    <row r="278" spans="3:17" hidden="1" x14ac:dyDescent="0.25">
      <c r="C278" s="403" t="s">
        <v>168</v>
      </c>
      <c r="D278" s="403" t="s">
        <v>169</v>
      </c>
      <c r="E278" s="402">
        <f>F4A!E275+F4B!E274</f>
        <v>470.26044660934366</v>
      </c>
      <c r="F278" s="402">
        <f>F4A!F275+F4B!F274</f>
        <v>484.7920338085259</v>
      </c>
      <c r="G278" s="402">
        <f>F4A!G275+F4B!G274</f>
        <v>470.9651666512766</v>
      </c>
      <c r="H278" s="402">
        <f>F4A!H275+F4B!H274</f>
        <v>455.31241615086685</v>
      </c>
      <c r="I278" s="402">
        <f>F4A!I275+F4B!I274</f>
        <v>474.15914379904416</v>
      </c>
      <c r="J278" s="402">
        <f>F4A!J275+F4B!J274</f>
        <v>445.90572420672487</v>
      </c>
      <c r="K278" s="402">
        <f>F4A!K275+F4B!K274</f>
        <v>455.38587673268626</v>
      </c>
      <c r="L278" s="402">
        <f>F4A!L275+F4B!L274</f>
        <v>461.87906966643419</v>
      </c>
      <c r="M278" s="402">
        <f>F4A!M275+F4B!M274</f>
        <v>486.25213413654393</v>
      </c>
      <c r="N278" s="402">
        <f>F4A!N275+F4B!N274</f>
        <v>472.53965612990231</v>
      </c>
      <c r="O278" s="402">
        <f>F4A!O275+F4B!O274</f>
        <v>465.90086265529044</v>
      </c>
      <c r="P278" s="402">
        <f>F4A!P275+F4B!P274</f>
        <v>486.05534699679515</v>
      </c>
      <c r="Q278" s="864">
        <f t="shared" si="51"/>
        <v>5629.4078775434346</v>
      </c>
    </row>
    <row r="279" spans="3:17" hidden="1" x14ac:dyDescent="0.25">
      <c r="C279" s="403" t="s">
        <v>170</v>
      </c>
      <c r="D279" s="403" t="s">
        <v>171</v>
      </c>
      <c r="E279" s="402">
        <f>F4A!E276+F4B!E275</f>
        <v>1.0824321600000001E-2</v>
      </c>
      <c r="F279" s="402">
        <f>F4A!F276+F4B!F275</f>
        <v>2.4644815418880001E-2</v>
      </c>
      <c r="G279" s="402">
        <f>F4A!G276+F4B!G275</f>
        <v>9.2050030886399997E-3</v>
      </c>
      <c r="H279" s="402">
        <f>F4A!H276+F4B!H275</f>
        <v>0</v>
      </c>
      <c r="I279" s="402">
        <f>F4A!I276+F4B!I275</f>
        <v>0</v>
      </c>
      <c r="J279" s="402">
        <f>F4A!J276+F4B!J275</f>
        <v>0</v>
      </c>
      <c r="K279" s="402">
        <f>F4A!K276+F4B!K275</f>
        <v>0</v>
      </c>
      <c r="L279" s="402">
        <f>F4A!L276+F4B!L275</f>
        <v>6.9882902681759992E-2</v>
      </c>
      <c r="M279" s="402">
        <f>F4A!M276+F4B!M275</f>
        <v>0.11000216826000001</v>
      </c>
      <c r="N279" s="402">
        <f>F4A!N276+F4B!N275</f>
        <v>4.4123182138080003E-2</v>
      </c>
      <c r="O279" s="402">
        <f>F4A!O276+F4B!O275</f>
        <v>1.5784025757120002E-2</v>
      </c>
      <c r="P279" s="402">
        <f>F4A!P276+F4B!P275</f>
        <v>0</v>
      </c>
      <c r="Q279" s="864">
        <f t="shared" si="51"/>
        <v>0.28446641894447999</v>
      </c>
    </row>
    <row r="280" spans="3:17" hidden="1" x14ac:dyDescent="0.25">
      <c r="C280" s="403" t="s">
        <v>216</v>
      </c>
      <c r="D280" s="403" t="s">
        <v>173</v>
      </c>
      <c r="E280" s="402">
        <f>F4A!E277+F4B!E276</f>
        <v>329.67757818081697</v>
      </c>
      <c r="F280" s="402">
        <f>F4A!F277+F4B!F276</f>
        <v>364.27719384219057</v>
      </c>
      <c r="G280" s="402">
        <f>F4A!G277+F4B!G276</f>
        <v>365.20678841993043</v>
      </c>
      <c r="H280" s="402">
        <f>F4A!H277+F4B!H276</f>
        <v>311.68434012997176</v>
      </c>
      <c r="I280" s="402">
        <f>F4A!I277+F4B!I276</f>
        <v>336.31967270749556</v>
      </c>
      <c r="J280" s="402">
        <f>F4A!J277+F4B!J276</f>
        <v>313.10418764987742</v>
      </c>
      <c r="K280" s="402">
        <f>F4A!K277+F4B!K276</f>
        <v>326.80806769100604</v>
      </c>
      <c r="L280" s="402">
        <f>F4A!L277+F4B!L276</f>
        <v>302.7534268382762</v>
      </c>
      <c r="M280" s="402">
        <f>F4A!M277+F4B!M276</f>
        <v>280.01609203016824</v>
      </c>
      <c r="N280" s="402">
        <f>F4A!N277+F4B!N276</f>
        <v>280.75165526808337</v>
      </c>
      <c r="O280" s="402">
        <f>F4A!O277+F4B!O276</f>
        <v>307.68918826373067</v>
      </c>
      <c r="P280" s="402">
        <f>F4A!P277+F4B!P276</f>
        <v>366.49100355127518</v>
      </c>
      <c r="Q280" s="864">
        <f t="shared" si="51"/>
        <v>3884.7791945728222</v>
      </c>
    </row>
    <row r="281" spans="3:17" hidden="1" x14ac:dyDescent="0.25">
      <c r="C281" s="403" t="s">
        <v>174</v>
      </c>
      <c r="D281" s="403" t="s">
        <v>175</v>
      </c>
      <c r="E281" s="402">
        <f>F4A!E278+F4B!E277</f>
        <v>0</v>
      </c>
      <c r="F281" s="402">
        <f>F4A!F278+F4B!F277</f>
        <v>5.1122188484640008E-2</v>
      </c>
      <c r="G281" s="402">
        <f>F4A!G278+F4B!G277</f>
        <v>3.9688457578560002E-2</v>
      </c>
      <c r="H281" s="402">
        <f>F4A!H278+F4B!H277</f>
        <v>2.9697608741760001E-2</v>
      </c>
      <c r="I281" s="402">
        <f>F4A!I278+F4B!I277</f>
        <v>2.6986116180960001E-2</v>
      </c>
      <c r="J281" s="402">
        <f>F4A!J278+F4B!J277</f>
        <v>3.2415595895519997E-2</v>
      </c>
      <c r="K281" s="402">
        <f>F4A!K278+F4B!K277</f>
        <v>2.7555475497120004E-2</v>
      </c>
      <c r="L281" s="402">
        <f>F4A!L278+F4B!L277</f>
        <v>2.8112928059520002E-2</v>
      </c>
      <c r="M281" s="402">
        <f>F4A!M278+F4B!M277</f>
        <v>3.0644736881760001E-2</v>
      </c>
      <c r="N281" s="402">
        <f>F4A!N278+F4B!N277</f>
        <v>3.0691281464640004E-2</v>
      </c>
      <c r="O281" s="402">
        <f>F4A!O278+F4B!O277</f>
        <v>3.1995612217440003E-2</v>
      </c>
      <c r="P281" s="402">
        <f>F4A!P278+F4B!P277</f>
        <v>3.6204108455520002E-2</v>
      </c>
      <c r="Q281" s="864">
        <f t="shared" ref="Q281" si="52">SUM(E281:P281)</f>
        <v>0.36511410945744005</v>
      </c>
    </row>
    <row r="282" spans="3:17" hidden="1" x14ac:dyDescent="0.25">
      <c r="C282" s="403" t="s">
        <v>176</v>
      </c>
      <c r="D282" s="403" t="s">
        <v>177</v>
      </c>
      <c r="E282" s="402">
        <f>F4A!E279+F4B!E278</f>
        <v>0.50283381590879583</v>
      </c>
      <c r="F282" s="402">
        <f>F4A!F279+F4B!F278</f>
        <v>0.57775133826552705</v>
      </c>
      <c r="G282" s="402">
        <f>F4A!G279+F4B!G278</f>
        <v>0.58638608341105836</v>
      </c>
      <c r="H282" s="402">
        <f>F4A!H279+F4B!H278</f>
        <v>0.52811309040494347</v>
      </c>
      <c r="I282" s="402">
        <f>F4A!I279+F4B!I278</f>
        <v>0.52313186164332837</v>
      </c>
      <c r="J282" s="402">
        <f>F4A!J279+F4B!J278</f>
        <v>0.5217316327008098</v>
      </c>
      <c r="K282" s="402">
        <f>F4A!K279+F4B!K278</f>
        <v>0.52974273538889172</v>
      </c>
      <c r="L282" s="402">
        <f>F4A!L279+F4B!L278</f>
        <v>0.49440475411075302</v>
      </c>
      <c r="M282" s="402">
        <f>F4A!M279+F4B!M278</f>
        <v>0.46384891066172457</v>
      </c>
      <c r="N282" s="402">
        <f>F4A!N279+F4B!N278</f>
        <v>0.48799692674668493</v>
      </c>
      <c r="O282" s="402">
        <f>F4A!O279+F4B!O278</f>
        <v>0.51207374474982237</v>
      </c>
      <c r="P282" s="402">
        <f>F4A!P279+F4B!P278</f>
        <v>0.62723796058148773</v>
      </c>
      <c r="Q282" s="864">
        <f t="shared" si="51"/>
        <v>6.3552528545738269</v>
      </c>
    </row>
    <row r="283" spans="3:17" hidden="1" x14ac:dyDescent="0.25">
      <c r="C283" s="403" t="s">
        <v>178</v>
      </c>
      <c r="D283" s="403" t="s">
        <v>179</v>
      </c>
      <c r="E283" s="402">
        <f>F4A!E280+F4B!E279</f>
        <v>2.2391488800000001</v>
      </c>
      <c r="F283" s="402">
        <f>F4A!F280+F4B!F279</f>
        <v>0.40861920160800003</v>
      </c>
      <c r="G283" s="402">
        <f>F4A!G280+F4B!G279</f>
        <v>0.66713583765600004</v>
      </c>
      <c r="H283" s="402">
        <f>F4A!H280+F4B!H279</f>
        <v>1.1075436522489601</v>
      </c>
      <c r="I283" s="402">
        <f>F4A!I280+F4B!I279</f>
        <v>1.9191822730905601</v>
      </c>
      <c r="J283" s="402">
        <f>F4A!J280+F4B!J279</f>
        <v>1.7941705698960002</v>
      </c>
      <c r="K283" s="402">
        <f>F4A!K280+F4B!K279</f>
        <v>3.5095708535760006</v>
      </c>
      <c r="L283" s="402">
        <f>F4A!L280+F4B!L279</f>
        <v>1.4913446052146402</v>
      </c>
      <c r="M283" s="402">
        <f>F4A!M280+F4B!M279</f>
        <v>1.3141617837120001</v>
      </c>
      <c r="N283" s="402">
        <f>F4A!N280+F4B!N279</f>
        <v>1.6448156253719999</v>
      </c>
      <c r="O283" s="402">
        <f>F4A!O280+F4B!O279</f>
        <v>1.9148415927840001</v>
      </c>
      <c r="P283" s="402">
        <f>F4A!P280+F4B!P279</f>
        <v>0.90943933787999998</v>
      </c>
      <c r="Q283" s="864">
        <f t="shared" si="51"/>
        <v>18.919974213038163</v>
      </c>
    </row>
    <row r="284" spans="3:17" hidden="1" x14ac:dyDescent="0.25">
      <c r="C284" s="403" t="s">
        <v>180</v>
      </c>
      <c r="D284" s="403" t="s">
        <v>181</v>
      </c>
      <c r="E284" s="402">
        <f>F4A!E281+F4B!E280</f>
        <v>16.036044864792821</v>
      </c>
      <c r="F284" s="402">
        <f>F4A!F281+F4B!F280</f>
        <v>15.357183714569523</v>
      </c>
      <c r="G284" s="402">
        <f>F4A!G281+F4B!G280</f>
        <v>15.296316252787195</v>
      </c>
      <c r="H284" s="402">
        <f>F4A!H281+F4B!H280</f>
        <v>15.116783986207201</v>
      </c>
      <c r="I284" s="402">
        <f>F4A!I281+F4B!I280</f>
        <v>15.221645337519929</v>
      </c>
      <c r="J284" s="402">
        <f>F4A!J281+F4B!J280</f>
        <v>14.568510893174787</v>
      </c>
      <c r="K284" s="402">
        <f>F4A!K281+F4B!K280</f>
        <v>15.570274705721735</v>
      </c>
      <c r="L284" s="402">
        <f>F4A!L281+F4B!L280</f>
        <v>15.615155496398929</v>
      </c>
      <c r="M284" s="402">
        <f>F4A!M281+F4B!M280</f>
        <v>15.822549736545808</v>
      </c>
      <c r="N284" s="402">
        <f>F4A!N281+F4B!N280</f>
        <v>16.06942572589702</v>
      </c>
      <c r="O284" s="402">
        <f>F4A!O281+F4B!O280</f>
        <v>15.087082498518035</v>
      </c>
      <c r="P284" s="402">
        <f>F4A!P281+F4B!P280</f>
        <v>16.469437026803135</v>
      </c>
      <c r="Q284" s="864">
        <f t="shared" si="51"/>
        <v>186.23041023893609</v>
      </c>
    </row>
    <row r="285" spans="3:17" hidden="1" x14ac:dyDescent="0.25">
      <c r="C285" s="403" t="s">
        <v>182</v>
      </c>
      <c r="D285" s="403" t="s">
        <v>183</v>
      </c>
      <c r="E285" s="402">
        <f>F4A!E282+F4B!E281</f>
        <v>37.46140402382008</v>
      </c>
      <c r="F285" s="402">
        <f>F4A!F282+F4B!F281</f>
        <v>42.982266855829323</v>
      </c>
      <c r="G285" s="402">
        <f>F4A!G282+F4B!G281</f>
        <v>43.012875140117039</v>
      </c>
      <c r="H285" s="402">
        <f>F4A!H282+F4B!H281</f>
        <v>33.077378943921332</v>
      </c>
      <c r="I285" s="402">
        <f>F4A!I282+F4B!I281</f>
        <v>34.472835244850678</v>
      </c>
      <c r="J285" s="402">
        <f>F4A!J282+F4B!J281</f>
        <v>32.734844610128889</v>
      </c>
      <c r="K285" s="402">
        <f>F4A!K282+F4B!K281</f>
        <v>33.048404285809092</v>
      </c>
      <c r="L285" s="402">
        <f>F4A!L282+F4B!L281</f>
        <v>31.249021303563016</v>
      </c>
      <c r="M285" s="402">
        <f>F4A!M282+F4B!M281</f>
        <v>30.026916124263739</v>
      </c>
      <c r="N285" s="402">
        <f>F4A!N282+F4B!N281</f>
        <v>30.763090643338025</v>
      </c>
      <c r="O285" s="402">
        <f>F4A!O282+F4B!O281</f>
        <v>32.436881507263948</v>
      </c>
      <c r="P285" s="402">
        <f>F4A!P282+F4B!P281</f>
        <v>44.566604251006829</v>
      </c>
      <c r="Q285" s="864">
        <f t="shared" si="51"/>
        <v>425.832522933912</v>
      </c>
    </row>
    <row r="286" spans="3:17" hidden="1" x14ac:dyDescent="0.25">
      <c r="C286" s="403" t="s">
        <v>184</v>
      </c>
      <c r="D286" s="403" t="s">
        <v>163</v>
      </c>
      <c r="E286" s="402">
        <f>F4A!E283+F4B!E282</f>
        <v>30.784653351783536</v>
      </c>
      <c r="F286" s="402">
        <f>F4A!F283+F4B!F282</f>
        <v>33.629130639914955</v>
      </c>
      <c r="G286" s="402">
        <f>F4A!G283+F4B!G282</f>
        <v>33.40859093151056</v>
      </c>
      <c r="H286" s="402">
        <f>F4A!H283+F4B!H282</f>
        <v>31.458009081211493</v>
      </c>
      <c r="I286" s="402">
        <f>F4A!I283+F4B!I282</f>
        <v>35.569945542868908</v>
      </c>
      <c r="J286" s="402">
        <f>F4A!J283+F4B!J282</f>
        <v>34.623412117354391</v>
      </c>
      <c r="K286" s="402">
        <f>F4A!K283+F4B!K282</f>
        <v>36.010451472101153</v>
      </c>
      <c r="L286" s="402">
        <f>F4A!L283+F4B!L282</f>
        <v>34.594449412874454</v>
      </c>
      <c r="M286" s="402">
        <f>F4A!M283+F4B!M282</f>
        <v>35.812520959993208</v>
      </c>
      <c r="N286" s="402">
        <f>F4A!N283+F4B!N282</f>
        <v>34.6890823123518</v>
      </c>
      <c r="O286" s="402">
        <f>F4A!O283+F4B!O282</f>
        <v>35.120374273671764</v>
      </c>
      <c r="P286" s="402">
        <f>F4A!P283+F4B!P282</f>
        <v>39.377198594140367</v>
      </c>
      <c r="Q286" s="864">
        <f t="shared" si="51"/>
        <v>415.07781868977656</v>
      </c>
    </row>
    <row r="287" spans="3:17" hidden="1" x14ac:dyDescent="0.25">
      <c r="C287" s="403" t="s">
        <v>185</v>
      </c>
      <c r="D287" s="403" t="s">
        <v>186</v>
      </c>
      <c r="E287" s="402">
        <f>F4A!E284+F4B!E283</f>
        <v>0</v>
      </c>
      <c r="F287" s="402">
        <f>F4A!F284+F4B!F283</f>
        <v>0</v>
      </c>
      <c r="G287" s="402">
        <f>F4A!G284+F4B!G283</f>
        <v>0</v>
      </c>
      <c r="H287" s="402">
        <f>F4A!H284+F4B!H283</f>
        <v>0</v>
      </c>
      <c r="I287" s="402">
        <f>F4A!I284+F4B!I283</f>
        <v>0</v>
      </c>
      <c r="J287" s="402">
        <f>F4A!J284+F4B!J283</f>
        <v>0</v>
      </c>
      <c r="K287" s="402">
        <f>F4A!K284+F4B!K283</f>
        <v>0</v>
      </c>
      <c r="L287" s="402">
        <f>F4A!L284+F4B!L283</f>
        <v>0</v>
      </c>
      <c r="M287" s="402">
        <f>F4A!M284+F4B!M283</f>
        <v>0</v>
      </c>
      <c r="N287" s="402">
        <f>F4A!N284+F4B!N283</f>
        <v>0</v>
      </c>
      <c r="O287" s="402">
        <f>F4A!O284+F4B!O283</f>
        <v>0</v>
      </c>
      <c r="P287" s="402">
        <f>F4A!P284+F4B!P283</f>
        <v>0</v>
      </c>
      <c r="Q287" s="864">
        <f t="shared" si="51"/>
        <v>0</v>
      </c>
    </row>
    <row r="288" spans="3:17" hidden="1" x14ac:dyDescent="0.25">
      <c r="C288" s="403" t="s">
        <v>187</v>
      </c>
      <c r="D288" s="403" t="s">
        <v>165</v>
      </c>
      <c r="E288" s="402">
        <f>F4A!E285+F4B!E284</f>
        <v>0.87932674720000037</v>
      </c>
      <c r="F288" s="402">
        <f>F4A!F285+F4B!F284</f>
        <v>1.0892406206000003</v>
      </c>
      <c r="G288" s="402">
        <f>F4A!G285+F4B!G284</f>
        <v>1.1773501586000004</v>
      </c>
      <c r="H288" s="402">
        <f>F4A!H285+F4B!H284</f>
        <v>1.1057146738000003</v>
      </c>
      <c r="I288" s="402">
        <f>F4A!I285+F4B!I284</f>
        <v>1.1702478095000004</v>
      </c>
      <c r="J288" s="402">
        <f>F4A!J285+F4B!J284</f>
        <v>1.3585135003000004</v>
      </c>
      <c r="K288" s="402">
        <f>F4A!K285+F4B!K284</f>
        <v>1.6437216444000007</v>
      </c>
      <c r="L288" s="402">
        <f>F4A!L285+F4B!L284</f>
        <v>1.6258552321000006</v>
      </c>
      <c r="M288" s="402">
        <f>F4A!M285+F4B!M284</f>
        <v>1.6831762112000006</v>
      </c>
      <c r="N288" s="402">
        <f>F4A!N285+F4B!N284</f>
        <v>1.7933014209000007</v>
      </c>
      <c r="O288" s="402">
        <f>F4A!O285+F4B!O284</f>
        <v>1.8723555004000008</v>
      </c>
      <c r="P288" s="402">
        <f>F4A!P285+F4B!P284</f>
        <v>2.2021806279000007</v>
      </c>
      <c r="Q288" s="864">
        <f t="shared" si="51"/>
        <v>17.600984146900007</v>
      </c>
    </row>
    <row r="289" spans="3:17" hidden="1" x14ac:dyDescent="0.25">
      <c r="C289" s="403"/>
      <c r="D289" s="403"/>
      <c r="E289" s="402">
        <f>F4A!E286+F4B!E285</f>
        <v>0</v>
      </c>
      <c r="F289" s="402">
        <f>F4A!F286+F4B!F285</f>
        <v>0</v>
      </c>
      <c r="G289" s="402">
        <f>F4A!G286+F4B!G285</f>
        <v>0</v>
      </c>
      <c r="H289" s="402">
        <f>F4A!H286+F4B!H285</f>
        <v>0</v>
      </c>
      <c r="I289" s="402">
        <f>F4A!I286+F4B!I285</f>
        <v>0</v>
      </c>
      <c r="J289" s="402">
        <f>F4A!J286+F4B!J285</f>
        <v>0</v>
      </c>
      <c r="K289" s="402">
        <f>F4A!K286+F4B!K285</f>
        <v>0</v>
      </c>
      <c r="L289" s="402">
        <f>F4A!L286+F4B!L285</f>
        <v>0</v>
      </c>
      <c r="M289" s="402">
        <f>F4A!M286+F4B!M285</f>
        <v>0</v>
      </c>
      <c r="N289" s="402">
        <f>F4A!N286+F4B!N285</f>
        <v>0</v>
      </c>
      <c r="O289" s="402">
        <f>F4A!O286+F4B!O285</f>
        <v>0</v>
      </c>
      <c r="P289" s="402">
        <f>F4A!P286+F4B!P285</f>
        <v>0</v>
      </c>
      <c r="Q289" s="864">
        <f t="shared" si="51"/>
        <v>0</v>
      </c>
    </row>
    <row r="290" spans="3:17" hidden="1" x14ac:dyDescent="0.25">
      <c r="C290" s="403"/>
      <c r="D290" s="403"/>
      <c r="E290" s="402">
        <f>F4A!E287+F4B!E286</f>
        <v>0</v>
      </c>
      <c r="F290" s="402">
        <f>F4A!F287+F4B!F286</f>
        <v>0</v>
      </c>
      <c r="G290" s="402">
        <f>F4A!G287+F4B!G286</f>
        <v>0</v>
      </c>
      <c r="H290" s="402">
        <f>F4A!H287+F4B!H286</f>
        <v>0</v>
      </c>
      <c r="I290" s="402">
        <f>F4A!I287+F4B!I286</f>
        <v>0</v>
      </c>
      <c r="J290" s="402">
        <f>F4A!J287+F4B!J286</f>
        <v>0</v>
      </c>
      <c r="K290" s="402">
        <f>F4A!K287+F4B!K286</f>
        <v>0</v>
      </c>
      <c r="L290" s="402">
        <f>F4A!L287+F4B!L286</f>
        <v>0</v>
      </c>
      <c r="M290" s="402">
        <f>F4A!M287+F4B!M286</f>
        <v>0</v>
      </c>
      <c r="N290" s="402">
        <f>F4A!N287+F4B!N286</f>
        <v>0</v>
      </c>
      <c r="O290" s="402">
        <f>F4A!O287+F4B!O286</f>
        <v>0</v>
      </c>
      <c r="P290" s="402">
        <f>F4A!P287+F4B!P286</f>
        <v>0</v>
      </c>
      <c r="Q290" s="864">
        <f t="shared" si="51"/>
        <v>0</v>
      </c>
    </row>
    <row r="291" spans="3:17" hidden="1" x14ac:dyDescent="0.25">
      <c r="C291" s="403"/>
      <c r="D291" s="403"/>
      <c r="E291" s="402">
        <f>F4A!E288+F4B!E287</f>
        <v>0</v>
      </c>
      <c r="F291" s="402">
        <f>F4A!F288+F4B!F287</f>
        <v>0</v>
      </c>
      <c r="G291" s="402">
        <f>F4A!G288+F4B!G287</f>
        <v>0</v>
      </c>
      <c r="H291" s="402">
        <f>F4A!H288+F4B!H287</f>
        <v>0</v>
      </c>
      <c r="I291" s="402">
        <f>F4A!I288+F4B!I287</f>
        <v>0</v>
      </c>
      <c r="J291" s="402">
        <f>F4A!J288+F4B!J287</f>
        <v>0</v>
      </c>
      <c r="K291" s="402">
        <f>F4A!K288+F4B!K287</f>
        <v>0</v>
      </c>
      <c r="L291" s="402">
        <f>F4A!L288+F4B!L287</f>
        <v>0</v>
      </c>
      <c r="M291" s="402">
        <f>F4A!M288+F4B!M287</f>
        <v>0</v>
      </c>
      <c r="N291" s="402">
        <f>F4A!N288+F4B!N287</f>
        <v>0</v>
      </c>
      <c r="O291" s="402">
        <f>F4A!O288+F4B!O287</f>
        <v>0</v>
      </c>
      <c r="P291" s="402">
        <f>F4A!P288+F4B!P287</f>
        <v>0</v>
      </c>
      <c r="Q291" s="864">
        <f t="shared" si="51"/>
        <v>0</v>
      </c>
    </row>
    <row r="292" spans="3:17" hidden="1" x14ac:dyDescent="0.25">
      <c r="C292" s="403" t="s">
        <v>235</v>
      </c>
      <c r="D292" s="403" t="s">
        <v>235</v>
      </c>
      <c r="E292" s="402">
        <f>F4A!E289+F4B!E288</f>
        <v>0</v>
      </c>
      <c r="F292" s="402">
        <f>F4A!F289+F4B!F288</f>
        <v>0</v>
      </c>
      <c r="G292" s="402">
        <f>F4A!G289+F4B!G288</f>
        <v>0</v>
      </c>
      <c r="H292" s="402">
        <f>F4A!H289+F4B!H288</f>
        <v>0</v>
      </c>
      <c r="I292" s="402">
        <f>F4A!I289+F4B!I288</f>
        <v>0</v>
      </c>
      <c r="J292" s="402">
        <f>F4A!J289+F4B!J288</f>
        <v>0</v>
      </c>
      <c r="K292" s="402">
        <f>F4A!K289+F4B!K288</f>
        <v>0</v>
      </c>
      <c r="L292" s="402">
        <f>F4A!L289+F4B!L288</f>
        <v>0</v>
      </c>
      <c r="M292" s="402">
        <f>F4A!M289+F4B!M288</f>
        <v>0</v>
      </c>
      <c r="N292" s="402">
        <f>F4A!N289+F4B!N288</f>
        <v>0</v>
      </c>
      <c r="O292" s="402">
        <f>F4A!O289+F4B!O288</f>
        <v>0</v>
      </c>
      <c r="P292" s="402">
        <f>F4A!P289+F4B!P288</f>
        <v>0</v>
      </c>
      <c r="Q292" s="864">
        <f t="shared" si="51"/>
        <v>0</v>
      </c>
    </row>
    <row r="293" spans="3:17" hidden="1" x14ac:dyDescent="0.25">
      <c r="C293" s="953" t="s">
        <v>188</v>
      </c>
      <c r="D293" s="954"/>
      <c r="E293" s="864">
        <f t="shared" ref="E293:P293" si="53">SUM(E278:E292)</f>
        <v>887.85226079526592</v>
      </c>
      <c r="F293" s="864">
        <f t="shared" si="53"/>
        <v>943.18918702540714</v>
      </c>
      <c r="G293" s="864">
        <f t="shared" si="53"/>
        <v>930.36950293595612</v>
      </c>
      <c r="H293" s="864">
        <f t="shared" si="53"/>
        <v>849.41999731737428</v>
      </c>
      <c r="I293" s="864">
        <f t="shared" si="53"/>
        <v>899.38279069219413</v>
      </c>
      <c r="J293" s="864">
        <f t="shared" si="53"/>
        <v>844.64351077605261</v>
      </c>
      <c r="K293" s="864">
        <f t="shared" si="53"/>
        <v>872.53366559618632</v>
      </c>
      <c r="L293" s="864">
        <f t="shared" si="53"/>
        <v>849.80072313971345</v>
      </c>
      <c r="M293" s="864">
        <f t="shared" si="53"/>
        <v>851.53204679823045</v>
      </c>
      <c r="N293" s="864">
        <f t="shared" si="53"/>
        <v>838.81383851619387</v>
      </c>
      <c r="O293" s="864">
        <f t="shared" si="53"/>
        <v>860.58143967438332</v>
      </c>
      <c r="P293" s="864">
        <f t="shared" si="53"/>
        <v>956.73465245483783</v>
      </c>
      <c r="Q293" s="864">
        <f>SUM(E293:P293)</f>
        <v>10584.853615721795</v>
      </c>
    </row>
    <row r="294" spans="3:17" hidden="1" x14ac:dyDescent="0.25">
      <c r="C294" s="953" t="s">
        <v>189</v>
      </c>
      <c r="D294" s="954"/>
      <c r="E294" s="402"/>
      <c r="F294" s="402"/>
      <c r="G294" s="402"/>
      <c r="H294" s="402"/>
      <c r="I294" s="402"/>
      <c r="J294" s="402"/>
      <c r="K294" s="402"/>
      <c r="L294" s="402"/>
      <c r="M294" s="402"/>
      <c r="N294" s="402"/>
      <c r="O294" s="402"/>
      <c r="P294" s="402"/>
      <c r="Q294" s="864">
        <f t="shared" ref="Q294:Q309" si="54">SUM(E294:P294)</f>
        <v>0</v>
      </c>
    </row>
    <row r="295" spans="3:17" hidden="1" x14ac:dyDescent="0.25">
      <c r="C295" s="403" t="s">
        <v>168</v>
      </c>
      <c r="D295" s="403" t="s">
        <v>169</v>
      </c>
      <c r="E295" s="402">
        <f>F4A!E292+F4B!E291</f>
        <v>786.88555358429846</v>
      </c>
      <c r="F295" s="402">
        <f>F4A!F292+F4B!F291</f>
        <v>839.37607285680804</v>
      </c>
      <c r="G295" s="402">
        <f>F4A!G292+F4B!G291</f>
        <v>818.24085852878352</v>
      </c>
      <c r="H295" s="402">
        <f>F4A!H292+F4B!H291</f>
        <v>817.63768409948068</v>
      </c>
      <c r="I295" s="402">
        <f>F4A!I292+F4B!I291</f>
        <v>837.93145596505451</v>
      </c>
      <c r="J295" s="402">
        <f>F4A!J292+F4B!J291</f>
        <v>816.62521622654185</v>
      </c>
      <c r="K295" s="402">
        <f>F4A!K292+F4B!K291</f>
        <v>835.77331564460849</v>
      </c>
      <c r="L295" s="402">
        <f>F4A!L292+F4B!L291</f>
        <v>838.91574803403466</v>
      </c>
      <c r="M295" s="402">
        <f>F4A!M292+F4B!M291</f>
        <v>855.81476393573826</v>
      </c>
      <c r="N295" s="402">
        <f>F4A!N292+F4B!N291</f>
        <v>851.99927038147155</v>
      </c>
      <c r="O295" s="402">
        <f>F4A!O292+F4B!O291</f>
        <v>829.51285243775044</v>
      </c>
      <c r="P295" s="402">
        <f>F4A!P292+F4B!P291</f>
        <v>926.67788963932617</v>
      </c>
      <c r="Q295" s="864">
        <f t="shared" si="54"/>
        <v>10055.390681333898</v>
      </c>
    </row>
    <row r="296" spans="3:17" hidden="1" x14ac:dyDescent="0.25">
      <c r="C296" s="403" t="s">
        <v>170</v>
      </c>
      <c r="D296" s="403" t="s">
        <v>171</v>
      </c>
      <c r="E296" s="402">
        <f>F4A!E293+F4B!E292</f>
        <v>0</v>
      </c>
      <c r="F296" s="402">
        <f>F4A!F293+F4B!F292</f>
        <v>0</v>
      </c>
      <c r="G296" s="402">
        <f>F4A!G293+F4B!G292</f>
        <v>0</v>
      </c>
      <c r="H296" s="402">
        <f>F4A!H293+F4B!H292</f>
        <v>0</v>
      </c>
      <c r="I296" s="402">
        <f>F4A!I293+F4B!I292</f>
        <v>0</v>
      </c>
      <c r="J296" s="402">
        <f>F4A!J293+F4B!J292</f>
        <v>0</v>
      </c>
      <c r="K296" s="402">
        <f>F4A!K293+F4B!K292</f>
        <v>0</v>
      </c>
      <c r="L296" s="402">
        <f>F4A!L293+F4B!L292</f>
        <v>0</v>
      </c>
      <c r="M296" s="402">
        <f>F4A!M293+F4B!M292</f>
        <v>0</v>
      </c>
      <c r="N296" s="402">
        <f>F4A!N293+F4B!N292</f>
        <v>0</v>
      </c>
      <c r="O296" s="402">
        <f>F4A!O293+F4B!O292</f>
        <v>0</v>
      </c>
      <c r="P296" s="402">
        <f>F4A!P293+F4B!P292</f>
        <v>0</v>
      </c>
      <c r="Q296" s="864">
        <f t="shared" si="54"/>
        <v>0</v>
      </c>
    </row>
    <row r="297" spans="3:17" hidden="1" x14ac:dyDescent="0.25">
      <c r="C297" s="403" t="s">
        <v>216</v>
      </c>
      <c r="D297" s="403" t="s">
        <v>173</v>
      </c>
      <c r="E297" s="402">
        <f>F4A!E294+F4B!E293</f>
        <v>297.36352255285561</v>
      </c>
      <c r="F297" s="402">
        <f>F4A!F294+F4B!F293</f>
        <v>321.53171411482151</v>
      </c>
      <c r="G297" s="402">
        <f>F4A!G294+F4B!G293</f>
        <v>323.39460913232858</v>
      </c>
      <c r="H297" s="402">
        <f>F4A!H294+F4B!H293</f>
        <v>300.09530469772045</v>
      </c>
      <c r="I297" s="402">
        <f>F4A!I294+F4B!I293</f>
        <v>301.52662239684651</v>
      </c>
      <c r="J297" s="402">
        <f>F4A!J294+F4B!J293</f>
        <v>282.66417374166593</v>
      </c>
      <c r="K297" s="402">
        <f>F4A!K294+F4B!K293</f>
        <v>277.48364626722565</v>
      </c>
      <c r="L297" s="402">
        <f>F4A!L294+F4B!L293</f>
        <v>277.48364626722565</v>
      </c>
      <c r="M297" s="402">
        <f>F4A!M294+F4B!M293</f>
        <v>259.83705589026602</v>
      </c>
      <c r="N297" s="402">
        <f>F4A!N294+F4B!N293</f>
        <v>262.37995109978823</v>
      </c>
      <c r="O297" s="402">
        <f>F4A!O294+F4B!O293</f>
        <v>268.18895213376629</v>
      </c>
      <c r="P297" s="402">
        <f>F4A!P294+F4B!P293</f>
        <v>315.09262118265787</v>
      </c>
      <c r="Q297" s="864">
        <f t="shared" si="54"/>
        <v>3487.0418194771682</v>
      </c>
    </row>
    <row r="298" spans="3:17" hidden="1" x14ac:dyDescent="0.25">
      <c r="C298" s="403" t="s">
        <v>174</v>
      </c>
      <c r="D298" s="403" t="s">
        <v>175</v>
      </c>
      <c r="E298" s="402">
        <f>F4A!E295+F4B!E294</f>
        <v>0</v>
      </c>
      <c r="F298" s="402">
        <f>F4A!F295+F4B!F294</f>
        <v>0.46209028910400002</v>
      </c>
      <c r="G298" s="402">
        <f>F4A!G295+F4B!G294</f>
        <v>0.44807279263200006</v>
      </c>
      <c r="H298" s="402">
        <f>F4A!H295+F4B!H294</f>
        <v>0.37598281077600004</v>
      </c>
      <c r="I298" s="402">
        <f>F4A!I295+F4B!I294</f>
        <v>0.39893037256800007</v>
      </c>
      <c r="J298" s="402">
        <f>F4A!J295+F4B!J294</f>
        <v>0.36308021942880003</v>
      </c>
      <c r="K298" s="402">
        <f>F4A!K295+F4B!K294</f>
        <v>0.37643743228320004</v>
      </c>
      <c r="L298" s="402">
        <f>F4A!L295+F4B!L294</f>
        <v>0.31758559574400003</v>
      </c>
      <c r="M298" s="402">
        <f>F4A!M295+F4B!M294</f>
        <v>0.32992532236800004</v>
      </c>
      <c r="N298" s="402">
        <f>F4A!N295+F4B!N294</f>
        <v>0.28987533244800001</v>
      </c>
      <c r="O298" s="402">
        <f>F4A!O295+F4B!O294</f>
        <v>0.32646153945600009</v>
      </c>
      <c r="P298" s="402">
        <f>F4A!P295+F4B!P294</f>
        <v>0.44639502278400006</v>
      </c>
      <c r="Q298" s="864">
        <f t="shared" ref="Q298" si="55">SUM(E298:P298)</f>
        <v>4.134836729592001</v>
      </c>
    </row>
    <row r="299" spans="3:17" hidden="1" x14ac:dyDescent="0.25">
      <c r="C299" s="403" t="s">
        <v>176</v>
      </c>
      <c r="D299" s="403" t="s">
        <v>177</v>
      </c>
      <c r="E299" s="402">
        <f>F4A!E296+F4B!E295</f>
        <v>0</v>
      </c>
      <c r="F299" s="402">
        <f>F4A!F296+F4B!F295</f>
        <v>0</v>
      </c>
      <c r="G299" s="402">
        <f>F4A!G296+F4B!G295</f>
        <v>0</v>
      </c>
      <c r="H299" s="402">
        <f>F4A!H296+F4B!H295</f>
        <v>0</v>
      </c>
      <c r="I299" s="402">
        <f>F4A!I296+F4B!I295</f>
        <v>0</v>
      </c>
      <c r="J299" s="402">
        <f>F4A!J296+F4B!J295</f>
        <v>0</v>
      </c>
      <c r="K299" s="402">
        <f>F4A!K296+F4B!K295</f>
        <v>0</v>
      </c>
      <c r="L299" s="402">
        <f>F4A!L296+F4B!L295</f>
        <v>0</v>
      </c>
      <c r="M299" s="402">
        <f>F4A!M296+F4B!M295</f>
        <v>0</v>
      </c>
      <c r="N299" s="402">
        <f>F4A!N296+F4B!N295</f>
        <v>0</v>
      </c>
      <c r="O299" s="402">
        <f>F4A!O296+F4B!O295</f>
        <v>0</v>
      </c>
      <c r="P299" s="402">
        <f>F4A!P296+F4B!P295</f>
        <v>0</v>
      </c>
      <c r="Q299" s="864">
        <f t="shared" si="54"/>
        <v>0</v>
      </c>
    </row>
    <row r="300" spans="3:17" hidden="1" x14ac:dyDescent="0.25">
      <c r="C300" s="403" t="s">
        <v>178</v>
      </c>
      <c r="D300" s="403" t="s">
        <v>179</v>
      </c>
      <c r="E300" s="402">
        <f>F4A!E297+F4B!E296</f>
        <v>2.7007765861009116</v>
      </c>
      <c r="F300" s="402">
        <f>F4A!F297+F4B!F296</f>
        <v>4.3209247944530844</v>
      </c>
      <c r="G300" s="402">
        <f>F4A!G297+F4B!G296</f>
        <v>4.0590980780924539</v>
      </c>
      <c r="H300" s="402">
        <f>F4A!H297+F4B!H296</f>
        <v>4.5962607933037081</v>
      </c>
      <c r="I300" s="402">
        <f>F4A!I297+F4B!I296</f>
        <v>7.7776500927400063</v>
      </c>
      <c r="J300" s="402">
        <f>F4A!J297+F4B!J296</f>
        <v>7.3302239027236196</v>
      </c>
      <c r="K300" s="402">
        <f>F4A!K297+F4B!K296</f>
        <v>9.7316572177856955</v>
      </c>
      <c r="L300" s="402">
        <f>F4A!L297+F4B!L296</f>
        <v>9.501303702983229</v>
      </c>
      <c r="M300" s="402">
        <f>F4A!M297+F4B!M296</f>
        <v>7.80455443626927</v>
      </c>
      <c r="N300" s="402">
        <f>F4A!N297+F4B!N296</f>
        <v>9.8133878576617413</v>
      </c>
      <c r="O300" s="402">
        <f>F4A!O297+F4B!O296</f>
        <v>10.064986562298587</v>
      </c>
      <c r="P300" s="402">
        <f>F4A!P297+F4B!P296</f>
        <v>12.478143151712089</v>
      </c>
      <c r="Q300" s="864">
        <f t="shared" si="54"/>
        <v>90.178967176124402</v>
      </c>
    </row>
    <row r="301" spans="3:17" hidden="1" x14ac:dyDescent="0.25">
      <c r="C301" s="403" t="s">
        <v>180</v>
      </c>
      <c r="D301" s="403" t="s">
        <v>181</v>
      </c>
      <c r="E301" s="402">
        <f>F4A!E298+F4B!E297</f>
        <v>26.532498297475893</v>
      </c>
      <c r="F301" s="402">
        <f>F4A!F298+F4B!F297</f>
        <v>27.509251080371971</v>
      </c>
      <c r="G301" s="402">
        <f>F4A!G298+F4B!G297</f>
        <v>26.096683293307052</v>
      </c>
      <c r="H301" s="402">
        <f>F4A!H298+F4B!H297</f>
        <v>26.267163371508733</v>
      </c>
      <c r="I301" s="402">
        <f>F4A!I298+F4B!I297</f>
        <v>28.487855989303487</v>
      </c>
      <c r="J301" s="402">
        <f>F4A!J298+F4B!J297</f>
        <v>26.763214713300084</v>
      </c>
      <c r="K301" s="402">
        <f>F4A!K298+F4B!K297</f>
        <v>26.357768077424481</v>
      </c>
      <c r="L301" s="402">
        <f>F4A!L298+F4B!L297</f>
        <v>27.932731575013623</v>
      </c>
      <c r="M301" s="402">
        <f>F4A!M298+F4B!M297</f>
        <v>27.122624644491491</v>
      </c>
      <c r="N301" s="402">
        <f>F4A!N298+F4B!N297</f>
        <v>28.641173032910174</v>
      </c>
      <c r="O301" s="402">
        <f>F4A!O298+F4B!O297</f>
        <v>27.54581919686802</v>
      </c>
      <c r="P301" s="402">
        <f>F4A!P298+F4B!P297</f>
        <v>30.458985996527545</v>
      </c>
      <c r="Q301" s="864">
        <f t="shared" si="54"/>
        <v>329.71576926850253</v>
      </c>
    </row>
    <row r="302" spans="3:17" hidden="1" x14ac:dyDescent="0.25">
      <c r="C302" s="403" t="s">
        <v>182</v>
      </c>
      <c r="D302" s="403" t="s">
        <v>183</v>
      </c>
      <c r="E302" s="402">
        <f>F4A!E299+F4B!E298</f>
        <v>1.0803905752500003</v>
      </c>
      <c r="F302" s="402">
        <f>F4A!F299+F4B!F298</f>
        <v>1.9018236214687503</v>
      </c>
      <c r="G302" s="402">
        <f>F4A!G299+F4B!G298</f>
        <v>1.7896020069375003</v>
      </c>
      <c r="H302" s="402">
        <f>F4A!H299+F4B!H298</f>
        <v>2.1095293294687503</v>
      </c>
      <c r="I302" s="402">
        <f>F4A!I299+F4B!I298</f>
        <v>2.2181773556250004</v>
      </c>
      <c r="J302" s="402">
        <f>F4A!J299+F4B!J298</f>
        <v>2.0409565443750002</v>
      </c>
      <c r="K302" s="402">
        <f>F4A!K299+F4B!K298</f>
        <v>0</v>
      </c>
      <c r="L302" s="402">
        <f>F4A!L299+F4B!L298</f>
        <v>0</v>
      </c>
      <c r="M302" s="402">
        <f>F4A!M299+F4B!M298</f>
        <v>0</v>
      </c>
      <c r="N302" s="402">
        <f>F4A!N299+F4B!N298</f>
        <v>0</v>
      </c>
      <c r="O302" s="402">
        <f>F4A!O299+F4B!O298</f>
        <v>0</v>
      </c>
      <c r="P302" s="402">
        <f>F4A!P299+F4B!P298</f>
        <v>0</v>
      </c>
      <c r="Q302" s="864">
        <f t="shared" si="54"/>
        <v>11.140479433125002</v>
      </c>
    </row>
    <row r="303" spans="3:17" hidden="1" x14ac:dyDescent="0.25">
      <c r="C303" s="403" t="s">
        <v>208</v>
      </c>
      <c r="D303" s="403" t="s">
        <v>163</v>
      </c>
      <c r="E303" s="402">
        <f>F4A!E300+F4B!E299</f>
        <v>23.791630922218147</v>
      </c>
      <c r="F303" s="402">
        <f>F4A!F300+F4B!F299</f>
        <v>26.263278425624677</v>
      </c>
      <c r="G303" s="402">
        <f>F4A!G300+F4B!G299</f>
        <v>27.089237282007339</v>
      </c>
      <c r="H303" s="402">
        <f>F4A!H300+F4B!H299</f>
        <v>19.903934575144753</v>
      </c>
      <c r="I303" s="402">
        <f>F4A!I300+F4B!I299</f>
        <v>20.507787317480627</v>
      </c>
      <c r="J303" s="402">
        <f>F4A!J300+F4B!J299</f>
        <v>18.731399955241958</v>
      </c>
      <c r="K303" s="402">
        <f>F4A!K300+F4B!K299</f>
        <v>19.936743717647229</v>
      </c>
      <c r="L303" s="402">
        <f>F4A!L300+F4B!L299</f>
        <v>18.479778826676668</v>
      </c>
      <c r="M303" s="402">
        <f>F4A!M300+F4B!M299</f>
        <v>17.89854017989628</v>
      </c>
      <c r="N303" s="402">
        <f>F4A!N300+F4B!N299</f>
        <v>17.927420562978327</v>
      </c>
      <c r="O303" s="402">
        <f>F4A!O300+F4B!O299</f>
        <v>20.141567756858347</v>
      </c>
      <c r="P303" s="402">
        <f>F4A!P300+F4B!P299</f>
        <v>26.218210288189773</v>
      </c>
      <c r="Q303" s="864">
        <f t="shared" si="54"/>
        <v>256.88952980996413</v>
      </c>
    </row>
    <row r="304" spans="3:17" hidden="1" x14ac:dyDescent="0.25">
      <c r="C304" s="403" t="s">
        <v>185</v>
      </c>
      <c r="D304" s="403" t="s">
        <v>186</v>
      </c>
      <c r="E304" s="402">
        <f>F4A!E301+F4B!E300</f>
        <v>5.0935860346595243</v>
      </c>
      <c r="F304" s="402">
        <f>F4A!F301+F4B!F300</f>
        <v>5.0825300455266147</v>
      </c>
      <c r="G304" s="402">
        <f>F4A!G301+F4B!G300</f>
        <v>5.0018150151605969</v>
      </c>
      <c r="H304" s="402">
        <f>F4A!H301+F4B!H300</f>
        <v>5.3796816621394559</v>
      </c>
      <c r="I304" s="402">
        <f>F4A!I301+F4B!I300</f>
        <v>5.7546248167477216</v>
      </c>
      <c r="J304" s="402">
        <f>F4A!J301+F4B!J300</f>
        <v>5.7349666090567375</v>
      </c>
      <c r="K304" s="402">
        <f>F4A!K301+F4B!K300</f>
        <v>6.378878072532566</v>
      </c>
      <c r="L304" s="402">
        <f>F4A!L301+F4B!L300</f>
        <v>3.6083467488025698</v>
      </c>
      <c r="M304" s="402">
        <f>F4A!M301+F4B!M300</f>
        <v>3.4801940235291764</v>
      </c>
      <c r="N304" s="402">
        <f>F4A!N301+F4B!N300</f>
        <v>3.4420063426116307</v>
      </c>
      <c r="O304" s="402">
        <f>F4A!O301+F4B!O300</f>
        <v>3.6754510643286151</v>
      </c>
      <c r="P304" s="402">
        <f>F4A!P301+F4B!P300</f>
        <v>3.7519736523981964</v>
      </c>
      <c r="Q304" s="864">
        <f t="shared" si="54"/>
        <v>56.384054087493404</v>
      </c>
    </row>
    <row r="305" spans="3:17" hidden="1" x14ac:dyDescent="0.25">
      <c r="C305" s="403" t="s">
        <v>187</v>
      </c>
      <c r="D305" s="403" t="s">
        <v>165</v>
      </c>
      <c r="E305" s="402">
        <f>F4A!E302+F4B!E301</f>
        <v>0</v>
      </c>
      <c r="F305" s="402">
        <f>F4A!F302+F4B!F301</f>
        <v>0</v>
      </c>
      <c r="G305" s="402">
        <f>F4A!G302+F4B!G301</f>
        <v>0</v>
      </c>
      <c r="H305" s="402">
        <f>F4A!H302+F4B!H301</f>
        <v>0</v>
      </c>
      <c r="I305" s="402">
        <f>F4A!I302+F4B!I301</f>
        <v>0</v>
      </c>
      <c r="J305" s="402">
        <f>F4A!J302+F4B!J301</f>
        <v>0</v>
      </c>
      <c r="K305" s="402">
        <f>F4A!K302+F4B!K301</f>
        <v>0</v>
      </c>
      <c r="L305" s="402">
        <f>F4A!L302+F4B!L301</f>
        <v>0</v>
      </c>
      <c r="M305" s="402">
        <f>F4A!M302+F4B!M301</f>
        <v>0</v>
      </c>
      <c r="N305" s="402">
        <f>F4A!N302+F4B!N301</f>
        <v>0</v>
      </c>
      <c r="O305" s="402">
        <f>F4A!O302+F4B!O301</f>
        <v>0</v>
      </c>
      <c r="P305" s="402">
        <f>F4A!P302+F4B!P301</f>
        <v>0</v>
      </c>
      <c r="Q305" s="864">
        <f t="shared" si="54"/>
        <v>0</v>
      </c>
    </row>
    <row r="306" spans="3:17" hidden="1" x14ac:dyDescent="0.25">
      <c r="C306" s="403"/>
      <c r="D306" s="403"/>
      <c r="E306" s="402">
        <f>F4A!E303+F4B!E302</f>
        <v>0</v>
      </c>
      <c r="F306" s="402">
        <f>F4A!F303+F4B!F302</f>
        <v>0</v>
      </c>
      <c r="G306" s="402">
        <f>F4A!G303+F4B!G302</f>
        <v>0</v>
      </c>
      <c r="H306" s="402">
        <f>F4A!H303+F4B!H302</f>
        <v>0</v>
      </c>
      <c r="I306" s="402">
        <f>F4A!I303+F4B!I302</f>
        <v>0</v>
      </c>
      <c r="J306" s="402">
        <f>F4A!J303+F4B!J302</f>
        <v>0</v>
      </c>
      <c r="K306" s="402">
        <f>F4A!K303+F4B!K302</f>
        <v>0</v>
      </c>
      <c r="L306" s="402">
        <f>F4A!L303+F4B!L302</f>
        <v>0</v>
      </c>
      <c r="M306" s="402">
        <f>F4A!M303+F4B!M302</f>
        <v>0</v>
      </c>
      <c r="N306" s="402">
        <f>F4A!N303+F4B!N302</f>
        <v>0</v>
      </c>
      <c r="O306" s="402">
        <f>F4A!O303+F4B!O302</f>
        <v>0</v>
      </c>
      <c r="P306" s="402">
        <f>F4A!P303+F4B!P302</f>
        <v>0</v>
      </c>
      <c r="Q306" s="864">
        <f t="shared" si="54"/>
        <v>0</v>
      </c>
    </row>
    <row r="307" spans="3:17" hidden="1" x14ac:dyDescent="0.25">
      <c r="C307" s="403"/>
      <c r="D307" s="403"/>
      <c r="E307" s="402">
        <f>F4A!E304+F4B!E303</f>
        <v>0</v>
      </c>
      <c r="F307" s="402">
        <f>F4A!F304+F4B!F303</f>
        <v>0</v>
      </c>
      <c r="G307" s="402">
        <f>F4A!G304+F4B!G303</f>
        <v>0</v>
      </c>
      <c r="H307" s="402">
        <f>F4A!H304+F4B!H303</f>
        <v>0</v>
      </c>
      <c r="I307" s="402">
        <f>F4A!I304+F4B!I303</f>
        <v>0</v>
      </c>
      <c r="J307" s="402">
        <f>F4A!J304+F4B!J303</f>
        <v>0</v>
      </c>
      <c r="K307" s="402">
        <f>F4A!K304+F4B!K303</f>
        <v>0</v>
      </c>
      <c r="L307" s="402">
        <f>F4A!L304+F4B!L303</f>
        <v>0</v>
      </c>
      <c r="M307" s="402">
        <f>F4A!M304+F4B!M303</f>
        <v>0</v>
      </c>
      <c r="N307" s="402">
        <f>F4A!N304+F4B!N303</f>
        <v>0</v>
      </c>
      <c r="O307" s="402">
        <f>F4A!O304+F4B!O303</f>
        <v>0</v>
      </c>
      <c r="P307" s="402">
        <f>F4A!P304+F4B!P303</f>
        <v>0</v>
      </c>
      <c r="Q307" s="864">
        <f t="shared" si="54"/>
        <v>0</v>
      </c>
    </row>
    <row r="308" spans="3:17" hidden="1" x14ac:dyDescent="0.25">
      <c r="C308" s="403"/>
      <c r="D308" s="403"/>
      <c r="E308" s="402">
        <f>F4A!E305+F4B!E304</f>
        <v>0</v>
      </c>
      <c r="F308" s="402">
        <f>F4A!F305+F4B!F304</f>
        <v>0</v>
      </c>
      <c r="G308" s="402">
        <f>F4A!G305+F4B!G304</f>
        <v>0</v>
      </c>
      <c r="H308" s="402">
        <f>F4A!H305+F4B!H304</f>
        <v>0</v>
      </c>
      <c r="I308" s="402">
        <f>F4A!I305+F4B!I304</f>
        <v>0</v>
      </c>
      <c r="J308" s="402">
        <f>F4A!J305+F4B!J304</f>
        <v>0</v>
      </c>
      <c r="K308" s="402">
        <f>F4A!K305+F4B!K304</f>
        <v>0</v>
      </c>
      <c r="L308" s="402">
        <f>F4A!L305+F4B!L304</f>
        <v>0</v>
      </c>
      <c r="M308" s="402">
        <f>F4A!M305+F4B!M304</f>
        <v>0</v>
      </c>
      <c r="N308" s="402">
        <f>F4A!N305+F4B!N304</f>
        <v>0</v>
      </c>
      <c r="O308" s="402">
        <f>F4A!O305+F4B!O304</f>
        <v>0</v>
      </c>
      <c r="P308" s="402">
        <f>F4A!P305+F4B!P304</f>
        <v>0</v>
      </c>
      <c r="Q308" s="864">
        <f t="shared" si="54"/>
        <v>0</v>
      </c>
    </row>
    <row r="309" spans="3:17" hidden="1" x14ac:dyDescent="0.25">
      <c r="C309" s="403" t="s">
        <v>235</v>
      </c>
      <c r="D309" s="403" t="s">
        <v>235</v>
      </c>
      <c r="E309" s="402">
        <f>F4A!E306+F4B!E305</f>
        <v>0</v>
      </c>
      <c r="F309" s="402">
        <f>F4A!F306+F4B!F305</f>
        <v>0</v>
      </c>
      <c r="G309" s="402">
        <f>F4A!G306+F4B!G305</f>
        <v>0</v>
      </c>
      <c r="H309" s="402">
        <f>F4A!H306+F4B!H305</f>
        <v>0</v>
      </c>
      <c r="I309" s="402">
        <f>F4A!I306+F4B!I305</f>
        <v>0</v>
      </c>
      <c r="J309" s="402">
        <f>F4A!J306+F4B!J305</f>
        <v>0</v>
      </c>
      <c r="K309" s="402">
        <f>F4A!K306+F4B!K305</f>
        <v>0</v>
      </c>
      <c r="L309" s="402">
        <f>F4A!L306+F4B!L305</f>
        <v>0</v>
      </c>
      <c r="M309" s="402">
        <f>F4A!M306+F4B!M305</f>
        <v>0</v>
      </c>
      <c r="N309" s="402">
        <f>F4A!N306+F4B!N305</f>
        <v>0</v>
      </c>
      <c r="O309" s="402">
        <f>F4A!O306+F4B!O305</f>
        <v>0</v>
      </c>
      <c r="P309" s="402">
        <f>F4A!P306+F4B!P305</f>
        <v>0</v>
      </c>
      <c r="Q309" s="864">
        <f t="shared" si="54"/>
        <v>0</v>
      </c>
    </row>
    <row r="310" spans="3:17" hidden="1" x14ac:dyDescent="0.25">
      <c r="C310" s="953" t="s">
        <v>188</v>
      </c>
      <c r="D310" s="954"/>
      <c r="E310" s="864">
        <f t="shared" ref="E310:P310" si="56">SUM(E295:E309)</f>
        <v>1143.4479585528586</v>
      </c>
      <c r="F310" s="864">
        <f t="shared" si="56"/>
        <v>1226.4476852281789</v>
      </c>
      <c r="G310" s="864">
        <f t="shared" si="56"/>
        <v>1206.1199761292492</v>
      </c>
      <c r="H310" s="864">
        <f t="shared" si="56"/>
        <v>1176.3655413395427</v>
      </c>
      <c r="I310" s="864">
        <f t="shared" si="56"/>
        <v>1204.6031043063658</v>
      </c>
      <c r="J310" s="864">
        <f t="shared" si="56"/>
        <v>1160.2532319123343</v>
      </c>
      <c r="K310" s="864">
        <f t="shared" si="56"/>
        <v>1176.0384464295073</v>
      </c>
      <c r="L310" s="864">
        <f t="shared" si="56"/>
        <v>1176.2391407504806</v>
      </c>
      <c r="M310" s="864">
        <f t="shared" si="56"/>
        <v>1172.2876584325581</v>
      </c>
      <c r="N310" s="864">
        <f t="shared" si="56"/>
        <v>1174.4930846098698</v>
      </c>
      <c r="O310" s="864">
        <f t="shared" si="56"/>
        <v>1159.4560906913264</v>
      </c>
      <c r="P310" s="864">
        <f t="shared" si="56"/>
        <v>1315.1242189335958</v>
      </c>
      <c r="Q310" s="864">
        <f>SUM(E310:P310)</f>
        <v>14290.876137315869</v>
      </c>
    </row>
    <row r="311" spans="3:17" hidden="1" x14ac:dyDescent="0.25">
      <c r="C311" s="953" t="s">
        <v>196</v>
      </c>
      <c r="D311" s="954"/>
      <c r="E311" s="402"/>
      <c r="F311" s="402"/>
      <c r="G311" s="402"/>
      <c r="H311" s="402"/>
      <c r="I311" s="402"/>
      <c r="J311" s="402"/>
      <c r="K311" s="402"/>
      <c r="L311" s="402"/>
      <c r="M311" s="402"/>
      <c r="N311" s="402"/>
      <c r="O311" s="402"/>
      <c r="P311" s="402"/>
      <c r="Q311" s="864">
        <f t="shared" ref="Q311:Q328" si="57">SUM(E311:P311)</f>
        <v>0</v>
      </c>
    </row>
    <row r="312" spans="3:17" hidden="1" x14ac:dyDescent="0.25">
      <c r="C312" s="403" t="s">
        <v>168</v>
      </c>
      <c r="D312" s="403" t="s">
        <v>169</v>
      </c>
      <c r="E312" s="402">
        <f>F4A!E309+F4B!E308</f>
        <v>804.45311327824879</v>
      </c>
      <c r="F312" s="402">
        <f>F4A!F309+F4B!F308</f>
        <v>777.99119060652606</v>
      </c>
      <c r="G312" s="402">
        <f>F4A!G309+F4B!G308</f>
        <v>806.30327804057799</v>
      </c>
      <c r="H312" s="402">
        <f>F4A!H309+F4B!H308</f>
        <v>778.17292855841083</v>
      </c>
      <c r="I312" s="402">
        <f>F4A!I309+F4B!I308</f>
        <v>846.8113823131207</v>
      </c>
      <c r="J312" s="402">
        <f>F4A!J309+F4B!J308</f>
        <v>837.72649757166164</v>
      </c>
      <c r="K312" s="402">
        <f>F4A!K309+F4B!K308</f>
        <v>922.01268985978641</v>
      </c>
      <c r="L312" s="402">
        <f>F4A!L309+F4B!L308</f>
        <v>899.77363080156283</v>
      </c>
      <c r="M312" s="402">
        <f>F4A!M309+F4B!M308</f>
        <v>911.71117762996607</v>
      </c>
      <c r="N312" s="402">
        <f>F4A!N309+F4B!N308</f>
        <v>901.70461783633573</v>
      </c>
      <c r="O312" s="402">
        <f>F4A!O309+F4B!O308</f>
        <v>827.57933523262113</v>
      </c>
      <c r="P312" s="402">
        <f>F4A!P309+F4B!P308</f>
        <v>899.1943256550278</v>
      </c>
      <c r="Q312" s="864">
        <f t="shared" si="57"/>
        <v>10213.434167383846</v>
      </c>
    </row>
    <row r="313" spans="3:17" hidden="1" x14ac:dyDescent="0.25">
      <c r="C313" s="403" t="s">
        <v>170</v>
      </c>
      <c r="D313" s="403" t="s">
        <v>171</v>
      </c>
      <c r="E313" s="402">
        <f>F4A!E310+F4B!E309</f>
        <v>16.090283700309598</v>
      </c>
      <c r="F313" s="402">
        <f>F4A!F310+F4B!F309</f>
        <v>18.276287920394402</v>
      </c>
      <c r="G313" s="402">
        <f>F4A!G310+F4B!G309</f>
        <v>8.838058586399999</v>
      </c>
      <c r="H313" s="402">
        <f>F4A!H310+F4B!H309</f>
        <v>10.07257246488</v>
      </c>
      <c r="I313" s="402">
        <f>F4A!I310+F4B!I309</f>
        <v>16.087631741517601</v>
      </c>
      <c r="J313" s="402">
        <f>F4A!J310+F4B!J309</f>
        <v>13.883686208380801</v>
      </c>
      <c r="K313" s="402">
        <f>F4A!K310+F4B!K309</f>
        <v>16.034971416933601</v>
      </c>
      <c r="L313" s="402">
        <f>F4A!L310+F4B!L309</f>
        <v>11.34010052424</v>
      </c>
      <c r="M313" s="402">
        <f>F4A!M310+F4B!M309</f>
        <v>13.956122568528</v>
      </c>
      <c r="N313" s="402">
        <f>F4A!N310+F4B!N309</f>
        <v>15.019720408944</v>
      </c>
      <c r="O313" s="402">
        <f>F4A!O310+F4B!O309</f>
        <v>13.546854968832001</v>
      </c>
      <c r="P313" s="402">
        <f>F4A!P310+F4B!P309</f>
        <v>12.631983307200001</v>
      </c>
      <c r="Q313" s="864">
        <f t="shared" si="57"/>
        <v>165.77827381655999</v>
      </c>
    </row>
    <row r="314" spans="3:17" hidden="1" x14ac:dyDescent="0.25">
      <c r="C314" s="403" t="s">
        <v>216</v>
      </c>
      <c r="D314" s="403" t="s">
        <v>173</v>
      </c>
      <c r="E314" s="402">
        <f>F4A!E311+F4B!E310</f>
        <v>12.641559428151531</v>
      </c>
      <c r="F314" s="402">
        <f>F4A!F311+F4B!F310</f>
        <v>14.982021024555289</v>
      </c>
      <c r="G314" s="402">
        <f>F4A!G311+F4B!G310</f>
        <v>15.329799425091952</v>
      </c>
      <c r="H314" s="402">
        <f>F4A!H311+F4B!H310</f>
        <v>13.296563526938117</v>
      </c>
      <c r="I314" s="402">
        <f>F4A!I311+F4B!I310</f>
        <v>18.6025190564838</v>
      </c>
      <c r="J314" s="402">
        <f>F4A!J311+F4B!J310</f>
        <v>21.076082523438984</v>
      </c>
      <c r="K314" s="402">
        <f>F4A!K311+F4B!K310</f>
        <v>26.575083447632942</v>
      </c>
      <c r="L314" s="402">
        <f>F4A!L311+F4B!L310</f>
        <v>27.732553541083902</v>
      </c>
      <c r="M314" s="402">
        <f>F4A!M311+F4B!M310</f>
        <v>27.584193318944191</v>
      </c>
      <c r="N314" s="402">
        <f>F4A!N311+F4B!N310</f>
        <v>27.789726947779307</v>
      </c>
      <c r="O314" s="402">
        <f>F4A!O311+F4B!O310</f>
        <v>32.857724851364758</v>
      </c>
      <c r="P314" s="402">
        <f>F4A!P311+F4B!P310</f>
        <v>46.849012630430408</v>
      </c>
      <c r="Q314" s="864">
        <f t="shared" si="57"/>
        <v>285.31683972189518</v>
      </c>
    </row>
    <row r="315" spans="3:17" hidden="1" x14ac:dyDescent="0.25">
      <c r="C315" s="403" t="s">
        <v>174</v>
      </c>
      <c r="D315" s="403" t="s">
        <v>175</v>
      </c>
      <c r="E315" s="402">
        <f>F4A!E312+F4B!E311</f>
        <v>0</v>
      </c>
      <c r="F315" s="402">
        <f>F4A!F312+F4B!F311</f>
        <v>0</v>
      </c>
      <c r="G315" s="402">
        <f>F4A!G312+F4B!G311</f>
        <v>0</v>
      </c>
      <c r="H315" s="402">
        <f>F4A!H312+F4B!H311</f>
        <v>0</v>
      </c>
      <c r="I315" s="402">
        <f>F4A!I312+F4B!I311</f>
        <v>0</v>
      </c>
      <c r="J315" s="402">
        <f>F4A!J312+F4B!J311</f>
        <v>0</v>
      </c>
      <c r="K315" s="402">
        <f>F4A!K312+F4B!K311</f>
        <v>0</v>
      </c>
      <c r="L315" s="402">
        <f>F4A!L312+F4B!L311</f>
        <v>0</v>
      </c>
      <c r="M315" s="402">
        <f>F4A!M312+F4B!M311</f>
        <v>0</v>
      </c>
      <c r="N315" s="402">
        <f>F4A!N312+F4B!N311</f>
        <v>0</v>
      </c>
      <c r="O315" s="402">
        <f>F4A!O312+F4B!O311</f>
        <v>0</v>
      </c>
      <c r="P315" s="402">
        <f>F4A!P312+F4B!P311</f>
        <v>0</v>
      </c>
      <c r="Q315" s="864">
        <f t="shared" ref="Q315" si="58">SUM(E315:P315)</f>
        <v>0</v>
      </c>
    </row>
    <row r="316" spans="3:17" hidden="1" x14ac:dyDescent="0.25">
      <c r="C316" s="403" t="s">
        <v>176</v>
      </c>
      <c r="D316" s="403" t="s">
        <v>177</v>
      </c>
      <c r="E316" s="402">
        <f>F4A!E313+F4B!E312</f>
        <v>8.7359654399108173</v>
      </c>
      <c r="F316" s="402">
        <f>F4A!F313+F4B!F312</f>
        <v>10.333331533291657</v>
      </c>
      <c r="G316" s="402">
        <f>F4A!G313+F4B!G312</f>
        <v>9.932959307281493</v>
      </c>
      <c r="H316" s="402">
        <f>F4A!H313+F4B!H312</f>
        <v>9.5242738728916976</v>
      </c>
      <c r="I316" s="402">
        <f>F4A!I313+F4B!I312</f>
        <v>9.7899856405638612</v>
      </c>
      <c r="J316" s="402">
        <f>F4A!J313+F4B!J312</f>
        <v>9.7888096257199138</v>
      </c>
      <c r="K316" s="402">
        <f>F4A!K313+F4B!K312</f>
        <v>9.3561713372671864</v>
      </c>
      <c r="L316" s="402">
        <f>F4A!L313+F4B!L312</f>
        <v>9.5411841553029451</v>
      </c>
      <c r="M316" s="402">
        <f>F4A!M313+F4B!M312</f>
        <v>8.488096656077861</v>
      </c>
      <c r="N316" s="402">
        <f>F4A!N313+F4B!N312</f>
        <v>8.5148070621886696</v>
      </c>
      <c r="O316" s="402">
        <f>F4A!O313+F4B!O312</f>
        <v>9.5007670934247468</v>
      </c>
      <c r="P316" s="402">
        <f>F4A!P313+F4B!P312</f>
        <v>11.367021546297606</v>
      </c>
      <c r="Q316" s="864">
        <f t="shared" si="57"/>
        <v>114.87337327021845</v>
      </c>
    </row>
    <row r="317" spans="3:17" hidden="1" x14ac:dyDescent="0.25">
      <c r="C317" s="403" t="s">
        <v>178</v>
      </c>
      <c r="D317" s="403" t="s">
        <v>217</v>
      </c>
      <c r="E317" s="402">
        <f>F4A!E314+F4B!E313</f>
        <v>54.629296773215749</v>
      </c>
      <c r="F317" s="402">
        <f>F4A!F314+F4B!F313</f>
        <v>31.778701047550079</v>
      </c>
      <c r="G317" s="402">
        <f>F4A!G314+F4B!G313</f>
        <v>53.789839815655441</v>
      </c>
      <c r="H317" s="402">
        <f>F4A!H314+F4B!H313</f>
        <v>76.212284785248968</v>
      </c>
      <c r="I317" s="402">
        <f>F4A!I314+F4B!I313</f>
        <v>193.31531916577489</v>
      </c>
      <c r="J317" s="402">
        <f>F4A!J314+F4B!J313</f>
        <v>256.42210129312895</v>
      </c>
      <c r="K317" s="402">
        <f>F4A!K314+F4B!K313</f>
        <v>216.70922845966464</v>
      </c>
      <c r="L317" s="402">
        <f>F4A!L314+F4B!L313</f>
        <v>204.91222343023006</v>
      </c>
      <c r="M317" s="402">
        <f>F4A!M314+F4B!M313</f>
        <v>61.13385820117584</v>
      </c>
      <c r="N317" s="402">
        <f>F4A!N314+F4B!N313</f>
        <v>42.329966814565203</v>
      </c>
      <c r="O317" s="402">
        <f>F4A!O314+F4B!O313</f>
        <v>52.818140338278482</v>
      </c>
      <c r="P317" s="402">
        <f>F4A!P314+F4B!P313</f>
        <v>35.597963881567445</v>
      </c>
      <c r="Q317" s="864">
        <f t="shared" si="57"/>
        <v>1279.6489240060559</v>
      </c>
    </row>
    <row r="318" spans="3:17" hidden="1" x14ac:dyDescent="0.25">
      <c r="C318" s="403" t="s">
        <v>180</v>
      </c>
      <c r="D318" s="403" t="s">
        <v>197</v>
      </c>
      <c r="E318" s="402">
        <f>F4A!E315+F4B!E314</f>
        <v>27.625102463757578</v>
      </c>
      <c r="F318" s="402">
        <f>F4A!F315+F4B!F314</f>
        <v>30.229162090637683</v>
      </c>
      <c r="G318" s="402">
        <f>F4A!G315+F4B!G314</f>
        <v>27.946010829015808</v>
      </c>
      <c r="H318" s="402">
        <f>F4A!H315+F4B!H314</f>
        <v>27.257279496816025</v>
      </c>
      <c r="I318" s="402">
        <f>F4A!I315+F4B!I314</f>
        <v>30.602215137966564</v>
      </c>
      <c r="J318" s="402">
        <f>F4A!J315+F4B!J314</f>
        <v>29.420477173435032</v>
      </c>
      <c r="K318" s="402">
        <f>F4A!K315+F4B!K314</f>
        <v>29.429896522192308</v>
      </c>
      <c r="L318" s="402">
        <f>F4A!L315+F4B!L314</f>
        <v>30.670128122100511</v>
      </c>
      <c r="M318" s="402">
        <f>F4A!M315+F4B!M314</f>
        <v>32.525375543077665</v>
      </c>
      <c r="N318" s="402">
        <f>F4A!N315+F4B!N314</f>
        <v>30.56518825044833</v>
      </c>
      <c r="O318" s="402">
        <f>F4A!O315+F4B!O314</f>
        <v>27.106205632493538</v>
      </c>
      <c r="P318" s="402">
        <f>F4A!P315+F4B!P314</f>
        <v>32.749150126814037</v>
      </c>
      <c r="Q318" s="864">
        <f t="shared" si="57"/>
        <v>356.12619138875505</v>
      </c>
    </row>
    <row r="319" spans="3:17" hidden="1" x14ac:dyDescent="0.25">
      <c r="C319" s="403" t="s">
        <v>218</v>
      </c>
      <c r="D319" s="403" t="s">
        <v>206</v>
      </c>
      <c r="E319" s="402">
        <f>F4A!E316+F4B!E315</f>
        <v>103.49395764990729</v>
      </c>
      <c r="F319" s="402">
        <f>F4A!F316+F4B!F315</f>
        <v>111.75557502498037</v>
      </c>
      <c r="G319" s="402">
        <f>F4A!G316+F4B!G315</f>
        <v>107.22572350257471</v>
      </c>
      <c r="H319" s="402">
        <f>F4A!H316+F4B!H315</f>
        <v>111.60417606954715</v>
      </c>
      <c r="I319" s="402">
        <f>F4A!I316+F4B!I315</f>
        <v>117.97687779308154</v>
      </c>
      <c r="J319" s="402">
        <f>F4A!J316+F4B!J315</f>
        <v>117.00271773574114</v>
      </c>
      <c r="K319" s="402">
        <f>F4A!K316+F4B!K315</f>
        <v>130.08725600390395</v>
      </c>
      <c r="L319" s="402">
        <f>F4A!L316+F4B!L315</f>
        <v>125.17310973044083</v>
      </c>
      <c r="M319" s="402">
        <f>F4A!M316+F4B!M315</f>
        <v>124.1304551777832</v>
      </c>
      <c r="N319" s="402">
        <f>F4A!N316+F4B!N315</f>
        <v>129.53644126687922</v>
      </c>
      <c r="O319" s="402">
        <f>F4A!O316+F4B!O315</f>
        <v>121.65376968714882</v>
      </c>
      <c r="P319" s="402">
        <f>F4A!P316+F4B!P315</f>
        <v>132.82739860523421</v>
      </c>
      <c r="Q319" s="864">
        <f t="shared" si="57"/>
        <v>1432.4674582472223</v>
      </c>
    </row>
    <row r="320" spans="3:17" hidden="1" x14ac:dyDescent="0.25">
      <c r="C320" s="403" t="s">
        <v>236</v>
      </c>
      <c r="D320" s="403" t="s">
        <v>220</v>
      </c>
      <c r="E320" s="402">
        <f>F4A!E317+F4B!E316</f>
        <v>28.950153798208305</v>
      </c>
      <c r="F320" s="402">
        <f>F4A!F317+F4B!F316</f>
        <v>30.314188314472311</v>
      </c>
      <c r="G320" s="402">
        <f>F4A!G317+F4B!G316</f>
        <v>30.176095395072331</v>
      </c>
      <c r="H320" s="402">
        <f>F4A!H317+F4B!H316</f>
        <v>29.968079814441772</v>
      </c>
      <c r="I320" s="402">
        <f>F4A!I317+F4B!I316</f>
        <v>28.704494909688613</v>
      </c>
      <c r="J320" s="402">
        <f>F4A!J317+F4B!J316</f>
        <v>28.832965179284358</v>
      </c>
      <c r="K320" s="402">
        <f>F4A!K317+F4B!K316</f>
        <v>34.159478790494958</v>
      </c>
      <c r="L320" s="402">
        <f>F4A!L317+F4B!L316</f>
        <v>28.132542129355556</v>
      </c>
      <c r="M320" s="402">
        <f>F4A!M317+F4B!M316</f>
        <v>32.223584896091509</v>
      </c>
      <c r="N320" s="402">
        <f>F4A!N317+F4B!N316</f>
        <v>32.830009757454242</v>
      </c>
      <c r="O320" s="402">
        <f>F4A!O317+F4B!O316</f>
        <v>32.795028412083184</v>
      </c>
      <c r="P320" s="402">
        <f>F4A!P317+F4B!P316</f>
        <v>35.580304064339437</v>
      </c>
      <c r="Q320" s="864">
        <f t="shared" ref="Q320" si="59">SUM(E320:P320)</f>
        <v>372.66692546098659</v>
      </c>
    </row>
    <row r="321" spans="3:17" hidden="1" x14ac:dyDescent="0.25">
      <c r="C321" s="403" t="s">
        <v>182</v>
      </c>
      <c r="D321" s="403" t="s">
        <v>183</v>
      </c>
      <c r="E321" s="402">
        <f>F4A!E318+F4B!E317</f>
        <v>0</v>
      </c>
      <c r="F321" s="402">
        <f>F4A!F318+F4B!F317</f>
        <v>0</v>
      </c>
      <c r="G321" s="402">
        <f>F4A!G318+F4B!G317</f>
        <v>0</v>
      </c>
      <c r="H321" s="402">
        <f>F4A!H318+F4B!H317</f>
        <v>0</v>
      </c>
      <c r="I321" s="402">
        <f>F4A!I318+F4B!I317</f>
        <v>0</v>
      </c>
      <c r="J321" s="402">
        <f>F4A!J318+F4B!J317</f>
        <v>0</v>
      </c>
      <c r="K321" s="402">
        <f>F4A!K318+F4B!K317</f>
        <v>0</v>
      </c>
      <c r="L321" s="402">
        <f>F4A!L318+F4B!L317</f>
        <v>0</v>
      </c>
      <c r="M321" s="402">
        <f>F4A!M318+F4B!M317</f>
        <v>0</v>
      </c>
      <c r="N321" s="402">
        <f>F4A!N318+F4B!N317</f>
        <v>0</v>
      </c>
      <c r="O321" s="402">
        <f>F4A!O318+F4B!O317</f>
        <v>0</v>
      </c>
      <c r="P321" s="402">
        <f>F4A!P318+F4B!P317</f>
        <v>0</v>
      </c>
      <c r="Q321" s="864">
        <f t="shared" si="57"/>
        <v>0</v>
      </c>
    </row>
    <row r="322" spans="3:17" hidden="1" x14ac:dyDescent="0.25">
      <c r="C322" s="403" t="s">
        <v>184</v>
      </c>
      <c r="D322" s="403" t="s">
        <v>163</v>
      </c>
      <c r="E322" s="402">
        <f>F4A!E319+F4B!E318</f>
        <v>0</v>
      </c>
      <c r="F322" s="402">
        <f>F4A!F319+F4B!F318</f>
        <v>0</v>
      </c>
      <c r="G322" s="402">
        <f>F4A!G319+F4B!G318</f>
        <v>0</v>
      </c>
      <c r="H322" s="402">
        <f>F4A!H319+F4B!H318</f>
        <v>0</v>
      </c>
      <c r="I322" s="402">
        <f>F4A!I319+F4B!I318</f>
        <v>0</v>
      </c>
      <c r="J322" s="402">
        <f>F4A!J319+F4B!J318</f>
        <v>0</v>
      </c>
      <c r="K322" s="402">
        <f>F4A!K319+F4B!K318</f>
        <v>0</v>
      </c>
      <c r="L322" s="402">
        <f>F4A!L319+F4B!L318</f>
        <v>0</v>
      </c>
      <c r="M322" s="402">
        <f>F4A!M319+F4B!M318</f>
        <v>0</v>
      </c>
      <c r="N322" s="402">
        <f>F4A!N319+F4B!N318</f>
        <v>0</v>
      </c>
      <c r="O322" s="402">
        <f>F4A!O319+F4B!O318</f>
        <v>0</v>
      </c>
      <c r="P322" s="402">
        <f>F4A!P319+F4B!P318</f>
        <v>0</v>
      </c>
      <c r="Q322" s="864">
        <f t="shared" si="57"/>
        <v>0</v>
      </c>
    </row>
    <row r="323" spans="3:17" hidden="1" x14ac:dyDescent="0.25">
      <c r="C323" s="403" t="s">
        <v>185</v>
      </c>
      <c r="D323" s="403" t="s">
        <v>186</v>
      </c>
      <c r="E323" s="402">
        <f>F4A!E320+F4B!E319</f>
        <v>0</v>
      </c>
      <c r="F323" s="402">
        <f>F4A!F320+F4B!F319</f>
        <v>0</v>
      </c>
      <c r="G323" s="402">
        <f>F4A!G320+F4B!G319</f>
        <v>0</v>
      </c>
      <c r="H323" s="402">
        <f>F4A!H320+F4B!H319</f>
        <v>0</v>
      </c>
      <c r="I323" s="402">
        <f>F4A!I320+F4B!I319</f>
        <v>0</v>
      </c>
      <c r="J323" s="402">
        <f>F4A!J320+F4B!J319</f>
        <v>0</v>
      </c>
      <c r="K323" s="402">
        <f>F4A!K320+F4B!K319</f>
        <v>0</v>
      </c>
      <c r="L323" s="402">
        <f>F4A!L320+F4B!L319</f>
        <v>0</v>
      </c>
      <c r="M323" s="402">
        <f>F4A!M320+F4B!M319</f>
        <v>0</v>
      </c>
      <c r="N323" s="402">
        <f>F4A!N320+F4B!N319</f>
        <v>0</v>
      </c>
      <c r="O323" s="402">
        <f>F4A!O320+F4B!O319</f>
        <v>0</v>
      </c>
      <c r="P323" s="402">
        <f>F4A!P320+F4B!P319</f>
        <v>0</v>
      </c>
      <c r="Q323" s="864">
        <f t="shared" si="57"/>
        <v>0</v>
      </c>
    </row>
    <row r="324" spans="3:17" hidden="1" x14ac:dyDescent="0.25">
      <c r="C324" s="403" t="s">
        <v>187</v>
      </c>
      <c r="D324" s="403" t="s">
        <v>165</v>
      </c>
      <c r="E324" s="402">
        <f>F4A!E321+F4B!E320</f>
        <v>0</v>
      </c>
      <c r="F324" s="402">
        <f>F4A!F321+F4B!F320</f>
        <v>0</v>
      </c>
      <c r="G324" s="402">
        <f>F4A!G321+F4B!G320</f>
        <v>0</v>
      </c>
      <c r="H324" s="402">
        <f>F4A!H321+F4B!H320</f>
        <v>0</v>
      </c>
      <c r="I324" s="402">
        <f>F4A!I321+F4B!I320</f>
        <v>0</v>
      </c>
      <c r="J324" s="402">
        <f>F4A!J321+F4B!J320</f>
        <v>0</v>
      </c>
      <c r="K324" s="402">
        <f>F4A!K321+F4B!K320</f>
        <v>0</v>
      </c>
      <c r="L324" s="402">
        <f>F4A!L321+F4B!L320</f>
        <v>0</v>
      </c>
      <c r="M324" s="402">
        <f>F4A!M321+F4B!M320</f>
        <v>0</v>
      </c>
      <c r="N324" s="402">
        <f>F4A!N321+F4B!N320</f>
        <v>0</v>
      </c>
      <c r="O324" s="402">
        <f>F4A!O321+F4B!O320</f>
        <v>0</v>
      </c>
      <c r="P324" s="402">
        <f>F4A!P321+F4B!P320</f>
        <v>0</v>
      </c>
      <c r="Q324" s="864">
        <f t="shared" si="57"/>
        <v>0</v>
      </c>
    </row>
    <row r="325" spans="3:17" hidden="1" x14ac:dyDescent="0.25">
      <c r="C325" s="403"/>
      <c r="D325" s="403"/>
      <c r="E325" s="402">
        <f>F4A!E322+F4B!E321</f>
        <v>0</v>
      </c>
      <c r="F325" s="402">
        <f>F4A!F322+F4B!F321</f>
        <v>0</v>
      </c>
      <c r="G325" s="402">
        <f>F4A!G322+F4B!G321</f>
        <v>0</v>
      </c>
      <c r="H325" s="402">
        <f>F4A!H322+F4B!H321</f>
        <v>0</v>
      </c>
      <c r="I325" s="402">
        <f>F4A!I322+F4B!I321</f>
        <v>0</v>
      </c>
      <c r="J325" s="402">
        <f>F4A!J322+F4B!J321</f>
        <v>0</v>
      </c>
      <c r="K325" s="402">
        <f>F4A!K322+F4B!K321</f>
        <v>0</v>
      </c>
      <c r="L325" s="402">
        <f>F4A!L322+F4B!L321</f>
        <v>0</v>
      </c>
      <c r="M325" s="402">
        <f>F4A!M322+F4B!M321</f>
        <v>0</v>
      </c>
      <c r="N325" s="402">
        <f>F4A!N322+F4B!N321</f>
        <v>0</v>
      </c>
      <c r="O325" s="402">
        <f>F4A!O322+F4B!O321</f>
        <v>0</v>
      </c>
      <c r="P325" s="402">
        <f>F4A!P322+F4B!P321</f>
        <v>0</v>
      </c>
      <c r="Q325" s="864">
        <f t="shared" si="57"/>
        <v>0</v>
      </c>
    </row>
    <row r="326" spans="3:17" hidden="1" x14ac:dyDescent="0.25">
      <c r="C326" s="403"/>
      <c r="D326" s="403"/>
      <c r="E326" s="402">
        <f>F4A!E323+F4B!E322</f>
        <v>0</v>
      </c>
      <c r="F326" s="402">
        <f>F4A!F323+F4B!F322</f>
        <v>0</v>
      </c>
      <c r="G326" s="402">
        <f>F4A!G323+F4B!G322</f>
        <v>0</v>
      </c>
      <c r="H326" s="402">
        <f>F4A!H323+F4B!H322</f>
        <v>0</v>
      </c>
      <c r="I326" s="402">
        <f>F4A!I323+F4B!I322</f>
        <v>0</v>
      </c>
      <c r="J326" s="402">
        <f>F4A!J323+F4B!J322</f>
        <v>0</v>
      </c>
      <c r="K326" s="402">
        <f>F4A!K323+F4B!K322</f>
        <v>0</v>
      </c>
      <c r="L326" s="402">
        <f>F4A!L323+F4B!L322</f>
        <v>0</v>
      </c>
      <c r="M326" s="402">
        <f>F4A!M323+F4B!M322</f>
        <v>0</v>
      </c>
      <c r="N326" s="402">
        <f>F4A!N323+F4B!N322</f>
        <v>0</v>
      </c>
      <c r="O326" s="402">
        <f>F4A!O323+F4B!O322</f>
        <v>0</v>
      </c>
      <c r="P326" s="402">
        <f>F4A!P323+F4B!P322</f>
        <v>0</v>
      </c>
      <c r="Q326" s="864">
        <f t="shared" si="57"/>
        <v>0</v>
      </c>
    </row>
    <row r="327" spans="3:17" hidden="1" x14ac:dyDescent="0.25">
      <c r="C327" s="403"/>
      <c r="D327" s="403"/>
      <c r="E327" s="402">
        <f>F4A!E324+F4B!E323</f>
        <v>0</v>
      </c>
      <c r="F327" s="402">
        <f>F4A!F324+F4B!F323</f>
        <v>0</v>
      </c>
      <c r="G327" s="402">
        <f>F4A!G324+F4B!G323</f>
        <v>0</v>
      </c>
      <c r="H327" s="402">
        <f>F4A!H324+F4B!H323</f>
        <v>0</v>
      </c>
      <c r="I327" s="402">
        <f>F4A!I324+F4B!I323</f>
        <v>0</v>
      </c>
      <c r="J327" s="402">
        <f>F4A!J324+F4B!J323</f>
        <v>0</v>
      </c>
      <c r="K327" s="402">
        <f>F4A!K324+F4B!K323</f>
        <v>0</v>
      </c>
      <c r="L327" s="402">
        <f>F4A!L324+F4B!L323</f>
        <v>0</v>
      </c>
      <c r="M327" s="402">
        <f>F4A!M324+F4B!M323</f>
        <v>0</v>
      </c>
      <c r="N327" s="402">
        <f>F4A!N324+F4B!N323</f>
        <v>0</v>
      </c>
      <c r="O327" s="402">
        <f>F4A!O324+F4B!O323</f>
        <v>0</v>
      </c>
      <c r="P327" s="402">
        <f>F4A!P324+F4B!P323</f>
        <v>0</v>
      </c>
      <c r="Q327" s="864">
        <f t="shared" si="57"/>
        <v>0</v>
      </c>
    </row>
    <row r="328" spans="3:17" hidden="1" x14ac:dyDescent="0.25">
      <c r="C328" s="403" t="s">
        <v>235</v>
      </c>
      <c r="D328" s="403" t="s">
        <v>235</v>
      </c>
      <c r="E328" s="402">
        <f>F4A!E325+F4B!E324</f>
        <v>0</v>
      </c>
      <c r="F328" s="402">
        <f>F4A!F325+F4B!F324</f>
        <v>0</v>
      </c>
      <c r="G328" s="402">
        <f>F4A!G325+F4B!G324</f>
        <v>0</v>
      </c>
      <c r="H328" s="402">
        <f>F4A!H325+F4B!H324</f>
        <v>0</v>
      </c>
      <c r="I328" s="402">
        <f>F4A!I325+F4B!I324</f>
        <v>0</v>
      </c>
      <c r="J328" s="402">
        <f>F4A!J325+F4B!J324</f>
        <v>0</v>
      </c>
      <c r="K328" s="402">
        <f>F4A!K325+F4B!K324</f>
        <v>0</v>
      </c>
      <c r="L328" s="402">
        <f>F4A!L325+F4B!L324</f>
        <v>0</v>
      </c>
      <c r="M328" s="402">
        <f>F4A!M325+F4B!M324</f>
        <v>0</v>
      </c>
      <c r="N328" s="402">
        <f>F4A!N325+F4B!N324</f>
        <v>0</v>
      </c>
      <c r="O328" s="402">
        <f>F4A!O325+F4B!O324</f>
        <v>0</v>
      </c>
      <c r="P328" s="402">
        <f>F4A!P325+F4B!P324</f>
        <v>0</v>
      </c>
      <c r="Q328" s="864">
        <f t="shared" si="57"/>
        <v>0</v>
      </c>
    </row>
    <row r="329" spans="3:17" hidden="1" x14ac:dyDescent="0.25">
      <c r="C329" s="953" t="s">
        <v>188</v>
      </c>
      <c r="D329" s="954"/>
      <c r="E329" s="864">
        <f>SUM(E312:E328)</f>
        <v>1056.6194325317094</v>
      </c>
      <c r="F329" s="864">
        <f t="shared" ref="F329:P329" si="60">SUM(F312:F328)</f>
        <v>1025.6604575624081</v>
      </c>
      <c r="G329" s="864">
        <f t="shared" si="60"/>
        <v>1059.5417649016697</v>
      </c>
      <c r="H329" s="864">
        <f t="shared" si="60"/>
        <v>1056.1081585891745</v>
      </c>
      <c r="I329" s="864">
        <f t="shared" si="60"/>
        <v>1261.8904257581976</v>
      </c>
      <c r="J329" s="864">
        <f t="shared" si="60"/>
        <v>1314.1533373107909</v>
      </c>
      <c r="K329" s="864">
        <f t="shared" si="60"/>
        <v>1384.3647758378759</v>
      </c>
      <c r="L329" s="864">
        <f t="shared" si="60"/>
        <v>1337.2754724343167</v>
      </c>
      <c r="M329" s="864">
        <f t="shared" si="60"/>
        <v>1211.7528639916445</v>
      </c>
      <c r="N329" s="864">
        <f t="shared" si="60"/>
        <v>1188.2904783445945</v>
      </c>
      <c r="O329" s="864">
        <f t="shared" si="60"/>
        <v>1117.8578262162466</v>
      </c>
      <c r="P329" s="864">
        <f t="shared" si="60"/>
        <v>1206.7971598169111</v>
      </c>
      <c r="Q329" s="864">
        <f>SUM(E329:P329)</f>
        <v>14220.312153295539</v>
      </c>
    </row>
    <row r="330" spans="3:17" hidden="1" x14ac:dyDescent="0.25">
      <c r="C330" s="953" t="s">
        <v>200</v>
      </c>
      <c r="D330" s="954"/>
      <c r="E330" s="864">
        <f t="shared" ref="E330:P330" si="61">E329+E310+E293</f>
        <v>3087.919651879834</v>
      </c>
      <c r="F330" s="864">
        <f t="shared" si="61"/>
        <v>3195.2973298159941</v>
      </c>
      <c r="G330" s="864">
        <f t="shared" si="61"/>
        <v>3196.0312439668751</v>
      </c>
      <c r="H330" s="864">
        <f t="shared" si="61"/>
        <v>3081.8936972460915</v>
      </c>
      <c r="I330" s="864">
        <f t="shared" si="61"/>
        <v>3365.8763207567577</v>
      </c>
      <c r="J330" s="864">
        <f t="shared" si="61"/>
        <v>3319.0500799991778</v>
      </c>
      <c r="K330" s="864">
        <f t="shared" si="61"/>
        <v>3432.9368878635696</v>
      </c>
      <c r="L330" s="864">
        <f t="shared" si="61"/>
        <v>3363.315336324511</v>
      </c>
      <c r="M330" s="864">
        <f t="shared" si="61"/>
        <v>3235.5725692224332</v>
      </c>
      <c r="N330" s="864">
        <f t="shared" si="61"/>
        <v>3201.597401470658</v>
      </c>
      <c r="O330" s="864">
        <f t="shared" si="61"/>
        <v>3137.8953565819565</v>
      </c>
      <c r="P330" s="864">
        <f t="shared" si="61"/>
        <v>3478.6560312053448</v>
      </c>
      <c r="Q330" s="864">
        <f>SUM(E330:P330)</f>
        <v>39096.041906333208</v>
      </c>
    </row>
    <row r="331" spans="3:17" hidden="1" x14ac:dyDescent="0.25">
      <c r="C331" s="953" t="s">
        <v>201</v>
      </c>
      <c r="D331" s="954"/>
      <c r="E331" s="864">
        <f t="shared" ref="E331:P331" si="62">E330+E276</f>
        <v>6415.3442323384152</v>
      </c>
      <c r="F331" s="864">
        <f t="shared" si="62"/>
        <v>6137.8961832672285</v>
      </c>
      <c r="G331" s="864">
        <f t="shared" si="62"/>
        <v>5863.8119042166954</v>
      </c>
      <c r="H331" s="864">
        <f t="shared" si="62"/>
        <v>5628.964962193214</v>
      </c>
      <c r="I331" s="864">
        <f t="shared" si="62"/>
        <v>6340.3588704092745</v>
      </c>
      <c r="J331" s="864">
        <f t="shared" si="62"/>
        <v>6244.5904848481232</v>
      </c>
      <c r="K331" s="864">
        <f t="shared" si="62"/>
        <v>5985.6155708224724</v>
      </c>
      <c r="L331" s="864">
        <f t="shared" si="62"/>
        <v>5694.4231024630681</v>
      </c>
      <c r="M331" s="864">
        <f t="shared" si="62"/>
        <v>5915.4457019018628</v>
      </c>
      <c r="N331" s="864">
        <f t="shared" si="62"/>
        <v>6433.2821938673114</v>
      </c>
      <c r="O331" s="864">
        <f t="shared" si="62"/>
        <v>6402.0027355636776</v>
      </c>
      <c r="P331" s="864">
        <f t="shared" si="62"/>
        <v>7502.7514335430897</v>
      </c>
      <c r="Q331" s="864">
        <f>SUM(E331:P331)</f>
        <v>74564.487375434444</v>
      </c>
    </row>
    <row r="332" spans="3:17" hidden="1" x14ac:dyDescent="0.25"/>
    <row r="333" spans="3:17" hidden="1" x14ac:dyDescent="0.25">
      <c r="C333" s="724"/>
      <c r="Q333" s="723" t="s">
        <v>213</v>
      </c>
    </row>
    <row r="334" spans="3:17" hidden="1" x14ac:dyDescent="0.25">
      <c r="C334" s="961" t="s">
        <v>136</v>
      </c>
      <c r="D334" s="961"/>
      <c r="E334" s="962" t="s">
        <v>244</v>
      </c>
      <c r="F334" s="962"/>
      <c r="G334" s="962"/>
      <c r="H334" s="962"/>
      <c r="I334" s="962"/>
      <c r="J334" s="962"/>
      <c r="K334" s="962"/>
      <c r="L334" s="962"/>
      <c r="M334" s="962"/>
      <c r="N334" s="962"/>
      <c r="O334" s="962"/>
      <c r="P334" s="962"/>
      <c r="Q334" s="962"/>
    </row>
    <row r="335" spans="3:17" hidden="1" x14ac:dyDescent="0.25">
      <c r="C335" s="961"/>
      <c r="D335" s="961"/>
      <c r="E335" s="863" t="s">
        <v>223</v>
      </c>
      <c r="F335" s="863" t="s">
        <v>224</v>
      </c>
      <c r="G335" s="863" t="s">
        <v>225</v>
      </c>
      <c r="H335" s="863" t="s">
        <v>226</v>
      </c>
      <c r="I335" s="863" t="s">
        <v>227</v>
      </c>
      <c r="J335" s="863" t="s">
        <v>228</v>
      </c>
      <c r="K335" s="863" t="s">
        <v>229</v>
      </c>
      <c r="L335" s="863" t="s">
        <v>230</v>
      </c>
      <c r="M335" s="863" t="s">
        <v>231</v>
      </c>
      <c r="N335" s="863" t="s">
        <v>232</v>
      </c>
      <c r="O335" s="863" t="s">
        <v>233</v>
      </c>
      <c r="P335" s="863" t="s">
        <v>234</v>
      </c>
      <c r="Q335" s="863" t="s">
        <v>90</v>
      </c>
    </row>
    <row r="336" spans="3:17" hidden="1" x14ac:dyDescent="0.25">
      <c r="C336" s="953" t="s">
        <v>147</v>
      </c>
      <c r="D336" s="954"/>
      <c r="E336" s="402"/>
      <c r="F336" s="402"/>
      <c r="G336" s="402"/>
      <c r="H336" s="402"/>
      <c r="I336" s="402"/>
      <c r="J336" s="402"/>
      <c r="K336" s="402"/>
      <c r="L336" s="402"/>
      <c r="M336" s="402"/>
      <c r="N336" s="402"/>
      <c r="O336" s="402"/>
      <c r="P336" s="402"/>
      <c r="Q336" s="864">
        <f>SUM(E336:P336)</f>
        <v>0</v>
      </c>
    </row>
    <row r="337" spans="3:17" hidden="1" x14ac:dyDescent="0.25">
      <c r="C337" s="403" t="s">
        <v>148</v>
      </c>
      <c r="D337" s="403" t="s">
        <v>149</v>
      </c>
      <c r="E337" s="402">
        <f>F4A!E334+F4B!E333</f>
        <v>1327.9416985728362</v>
      </c>
      <c r="F337" s="402">
        <f>F4A!F334+F4B!F333</f>
        <v>1598.0367052712454</v>
      </c>
      <c r="G337" s="402">
        <f>F4A!G334+F4B!G333</f>
        <v>1424.3281007375399</v>
      </c>
      <c r="H337" s="402">
        <f>F4A!H334+F4B!H333</f>
        <v>1116.5446791007528</v>
      </c>
      <c r="I337" s="402">
        <f>F4A!I334+F4B!I333</f>
        <v>1277.6412745633129</v>
      </c>
      <c r="J337" s="402">
        <f>F4A!J334+F4B!J333</f>
        <v>1184.0420375102947</v>
      </c>
      <c r="K337" s="402">
        <f>F4A!K334+F4B!K333</f>
        <v>1171.4255553604403</v>
      </c>
      <c r="L337" s="402">
        <f>F4A!L334+F4B!L333</f>
        <v>1085.1134934372433</v>
      </c>
      <c r="M337" s="402">
        <f>F4A!M334+F4B!M333</f>
        <v>962.5445138438447</v>
      </c>
      <c r="N337" s="402">
        <f>F4A!N334+F4B!N333</f>
        <v>1086.3046124294144</v>
      </c>
      <c r="O337" s="402">
        <f>F4A!O334+F4B!O333</f>
        <v>1028.9286798354049</v>
      </c>
      <c r="P337" s="402">
        <f>F4A!P334+F4B!P333</f>
        <v>1410.9755518355219</v>
      </c>
      <c r="Q337" s="864">
        <f t="shared" ref="Q337:Q349" si="63">SUM(E337:P337)</f>
        <v>14673.826902497851</v>
      </c>
    </row>
    <row r="338" spans="3:17" hidden="1" x14ac:dyDescent="0.25">
      <c r="C338" s="403" t="s">
        <v>150</v>
      </c>
      <c r="D338" s="403" t="s">
        <v>151</v>
      </c>
      <c r="E338" s="402">
        <f>F4A!E335+F4B!E334</f>
        <v>603.4529407127344</v>
      </c>
      <c r="F338" s="402">
        <f>F4A!F335+F4B!F334</f>
        <v>692.65789429788242</v>
      </c>
      <c r="G338" s="402">
        <f>F4A!G335+F4B!G334</f>
        <v>636.80410790313488</v>
      </c>
      <c r="H338" s="402">
        <f>F4A!H335+F4B!H334</f>
        <v>541.38075134464748</v>
      </c>
      <c r="I338" s="402">
        <f>F4A!I335+F4B!I334</f>
        <v>613.25643022186307</v>
      </c>
      <c r="J338" s="402">
        <f>F4A!J335+F4B!J334</f>
        <v>567.63897209018512</v>
      </c>
      <c r="K338" s="402">
        <f>F4A!K335+F4B!K334</f>
        <v>581.39846410017526</v>
      </c>
      <c r="L338" s="402">
        <f>F4A!L335+F4B!L334</f>
        <v>550.16391639413314</v>
      </c>
      <c r="M338" s="402">
        <f>F4A!M335+F4B!M334</f>
        <v>507.32203451483548</v>
      </c>
      <c r="N338" s="402">
        <f>F4A!N335+F4B!N334</f>
        <v>555.37372045672873</v>
      </c>
      <c r="O338" s="402">
        <f>F4A!O335+F4B!O334</f>
        <v>554.46636710757434</v>
      </c>
      <c r="P338" s="402">
        <f>F4A!P335+F4B!P334</f>
        <v>685.46684990940378</v>
      </c>
      <c r="Q338" s="864">
        <f t="shared" si="63"/>
        <v>7089.3824490532988</v>
      </c>
    </row>
    <row r="339" spans="3:17" hidden="1" x14ac:dyDescent="0.25">
      <c r="C339" s="403" t="s">
        <v>152</v>
      </c>
      <c r="D339" s="403" t="s">
        <v>153</v>
      </c>
      <c r="E339" s="402">
        <f>F4A!E336+F4B!E335</f>
        <v>99.992110249518433</v>
      </c>
      <c r="F339" s="402">
        <f>F4A!F336+F4B!F335</f>
        <v>108.27370736804603</v>
      </c>
      <c r="G339" s="402">
        <f>F4A!G336+F4B!G335</f>
        <v>102.33533101259655</v>
      </c>
      <c r="H339" s="402">
        <f>F4A!H336+F4B!H335</f>
        <v>96.165836482115651</v>
      </c>
      <c r="I339" s="402">
        <f>F4A!I336+F4B!I335</f>
        <v>102.87839077453498</v>
      </c>
      <c r="J339" s="402">
        <f>F4A!J336+F4B!J335</f>
        <v>95.42406990048292</v>
      </c>
      <c r="K339" s="402">
        <f>F4A!K336+F4B!K335</f>
        <v>97.609644328529583</v>
      </c>
      <c r="L339" s="402">
        <f>F4A!L336+F4B!L335</f>
        <v>100.37753872057017</v>
      </c>
      <c r="M339" s="402">
        <f>F4A!M336+F4B!M335</f>
        <v>111.24077870929217</v>
      </c>
      <c r="N339" s="402">
        <f>F4A!N336+F4B!N335</f>
        <v>108.0725884705399</v>
      </c>
      <c r="O339" s="402">
        <f>F4A!O336+F4B!O335</f>
        <v>99.466549334823924</v>
      </c>
      <c r="P339" s="402">
        <f>F4A!P336+F4B!P335</f>
        <v>110.87534390609</v>
      </c>
      <c r="Q339" s="864">
        <f t="shared" si="63"/>
        <v>1232.7118892571402</v>
      </c>
    </row>
    <row r="340" spans="3:17" hidden="1" x14ac:dyDescent="0.25">
      <c r="C340" s="403" t="s">
        <v>154</v>
      </c>
      <c r="D340" s="403" t="s">
        <v>155</v>
      </c>
      <c r="E340" s="402">
        <f>F4A!E337+F4B!E336</f>
        <v>0.87500924991730011</v>
      </c>
      <c r="F340" s="402">
        <f>F4A!F337+F4B!F336</f>
        <v>0.91362095414318911</v>
      </c>
      <c r="G340" s="402">
        <f>F4A!G337+F4B!G336</f>
        <v>0.80639039381324007</v>
      </c>
      <c r="H340" s="402">
        <f>F4A!H337+F4B!H336</f>
        <v>0.78072727776981454</v>
      </c>
      <c r="I340" s="402">
        <f>F4A!I337+F4B!I336</f>
        <v>0.82980879919627215</v>
      </c>
      <c r="J340" s="402">
        <f>F4A!J337+F4B!J336</f>
        <v>0.77836089698634936</v>
      </c>
      <c r="K340" s="402">
        <f>F4A!K337+F4B!K336</f>
        <v>0.80837732878916069</v>
      </c>
      <c r="L340" s="402">
        <f>F4A!L337+F4B!L336</f>
        <v>0.76056818814126337</v>
      </c>
      <c r="M340" s="402">
        <f>F4A!M337+F4B!M336</f>
        <v>0.80379717042743892</v>
      </c>
      <c r="N340" s="402">
        <f>F4A!N337+F4B!N336</f>
        <v>0.83384144200417298</v>
      </c>
      <c r="O340" s="402">
        <f>F4A!O337+F4B!O336</f>
        <v>0.74983028422884257</v>
      </c>
      <c r="P340" s="402">
        <f>F4A!P337+F4B!P336</f>
        <v>0.86612629983034928</v>
      </c>
      <c r="Q340" s="864">
        <f t="shared" si="63"/>
        <v>9.8064582852473912</v>
      </c>
    </row>
    <row r="341" spans="3:17" hidden="1" x14ac:dyDescent="0.25">
      <c r="C341" s="403" t="s">
        <v>156</v>
      </c>
      <c r="D341" s="403" t="s">
        <v>157</v>
      </c>
      <c r="E341" s="402">
        <f>F4A!E338+F4B!E337</f>
        <v>1405.6784626772376</v>
      </c>
      <c r="F341" s="402">
        <f>F4A!F338+F4B!F337</f>
        <v>664.83660754527591</v>
      </c>
      <c r="G341" s="402">
        <f>F4A!G338+F4B!G337</f>
        <v>609.11226152427082</v>
      </c>
      <c r="H341" s="402">
        <f>F4A!H338+F4B!H337</f>
        <v>874.78736036733312</v>
      </c>
      <c r="I341" s="402">
        <f>F4A!I338+F4B!I337</f>
        <v>1077.6924796735675</v>
      </c>
      <c r="J341" s="402">
        <f>F4A!J338+F4B!J337</f>
        <v>1169.797775213704</v>
      </c>
      <c r="K341" s="402">
        <f>F4A!K338+F4B!K337</f>
        <v>785.69418682631044</v>
      </c>
      <c r="L341" s="402">
        <f>F4A!L338+F4B!L337</f>
        <v>665.60042023717824</v>
      </c>
      <c r="M341" s="402">
        <f>F4A!M338+F4B!M337</f>
        <v>1167.3311320982375</v>
      </c>
      <c r="N341" s="402">
        <f>F4A!N338+F4B!N337</f>
        <v>1567.6478907134269</v>
      </c>
      <c r="O341" s="402">
        <f>F4A!O338+F4B!O337</f>
        <v>1668.1541728429195</v>
      </c>
      <c r="P341" s="402">
        <f>F4A!P338+F4B!P337</f>
        <v>1935.5580350240425</v>
      </c>
      <c r="Q341" s="864">
        <f t="shared" si="63"/>
        <v>13591.890784743504</v>
      </c>
    </row>
    <row r="342" spans="3:17" hidden="1" x14ac:dyDescent="0.25">
      <c r="C342" s="403" t="s">
        <v>158</v>
      </c>
      <c r="D342" s="403" t="s">
        <v>159</v>
      </c>
      <c r="E342" s="402">
        <f>F4A!E339+F4B!E338</f>
        <v>43.850372643988734</v>
      </c>
      <c r="F342" s="402">
        <f>F4A!F339+F4B!F338</f>
        <v>45.651794276544337</v>
      </c>
      <c r="G342" s="402">
        <f>F4A!G339+F4B!G338</f>
        <v>42.69105018538265</v>
      </c>
      <c r="H342" s="402">
        <f>F4A!H339+F4B!H338</f>
        <v>42.460869256222956</v>
      </c>
      <c r="I342" s="402">
        <f>F4A!I339+F4B!I338</f>
        <v>45.226557430142151</v>
      </c>
      <c r="J342" s="402">
        <f>F4A!J339+F4B!J338</f>
        <v>43.306175099000008</v>
      </c>
      <c r="K342" s="402">
        <f>F4A!K339+F4B!K338</f>
        <v>46.001287229789952</v>
      </c>
      <c r="L342" s="402">
        <f>F4A!L339+F4B!L338</f>
        <v>47.231297724941179</v>
      </c>
      <c r="M342" s="402">
        <f>F4A!M339+F4B!M338</f>
        <v>46.904446017535676</v>
      </c>
      <c r="N342" s="402">
        <f>F4A!N339+F4B!N338</f>
        <v>47.835434361484417</v>
      </c>
      <c r="O342" s="402">
        <f>F4A!O339+F4B!O338</f>
        <v>44.260261008115606</v>
      </c>
      <c r="P342" s="402">
        <f>F4A!P339+F4B!P338</f>
        <v>48.504965461167558</v>
      </c>
      <c r="Q342" s="864">
        <f t="shared" si="63"/>
        <v>543.92451069431525</v>
      </c>
    </row>
    <row r="343" spans="3:17" hidden="1" x14ac:dyDescent="0.25">
      <c r="C343" s="403" t="s">
        <v>160</v>
      </c>
      <c r="D343" s="403" t="s">
        <v>161</v>
      </c>
      <c r="E343" s="402">
        <f>F4A!E340+F4B!E339</f>
        <v>12.727133320711975</v>
      </c>
      <c r="F343" s="402">
        <f>F4A!F340+F4B!F339</f>
        <v>10.41024610094167</v>
      </c>
      <c r="G343" s="402">
        <f>F4A!G340+F4B!G339</f>
        <v>12.341923216953605</v>
      </c>
      <c r="H343" s="402">
        <f>F4A!H340+F4B!H339</f>
        <v>12.521473108127829</v>
      </c>
      <c r="I343" s="402">
        <f>F4A!I340+F4B!I339</f>
        <v>14.521028328878856</v>
      </c>
      <c r="J343" s="402">
        <f>F4A!J340+F4B!J339</f>
        <v>13.477887924209355</v>
      </c>
      <c r="K343" s="402">
        <f>F4A!K340+F4B!K339</f>
        <v>11.173820615174032</v>
      </c>
      <c r="L343" s="402">
        <f>F4A!L340+F4B!L339</f>
        <v>12.908403527817851</v>
      </c>
      <c r="M343" s="402">
        <f>F4A!M340+F4B!M339</f>
        <v>11.488203501167636</v>
      </c>
      <c r="N343" s="402">
        <f>F4A!N340+F4B!N339</f>
        <v>11.767581838364102</v>
      </c>
      <c r="O343" s="402">
        <f>F4A!O340+F4B!O339</f>
        <v>12.966675996325822</v>
      </c>
      <c r="P343" s="402">
        <f>F4A!P340+F4B!P339</f>
        <v>16.562556671420811</v>
      </c>
      <c r="Q343" s="864">
        <f t="shared" si="63"/>
        <v>152.86693415009356</v>
      </c>
    </row>
    <row r="344" spans="3:17" hidden="1" x14ac:dyDescent="0.25">
      <c r="C344" s="403" t="s">
        <v>162</v>
      </c>
      <c r="D344" s="403" t="s">
        <v>163</v>
      </c>
      <c r="E344" s="402">
        <f>F4A!E341+F4B!E340</f>
        <v>35.722500848920014</v>
      </c>
      <c r="F344" s="402">
        <f>F4A!F341+F4B!F340</f>
        <v>40.472604790842254</v>
      </c>
      <c r="G344" s="402">
        <f>F4A!G341+F4B!G340</f>
        <v>38.113187405198012</v>
      </c>
      <c r="H344" s="402">
        <f>F4A!H341+F4B!H340</f>
        <v>33.028913660541001</v>
      </c>
      <c r="I344" s="402">
        <f>F4A!I341+F4B!I340</f>
        <v>37.905890446190973</v>
      </c>
      <c r="J344" s="402">
        <f>F4A!J341+F4B!J340</f>
        <v>35.460692393443175</v>
      </c>
      <c r="K344" s="402">
        <f>F4A!K341+F4B!K340</f>
        <v>36.952595854672253</v>
      </c>
      <c r="L344" s="402">
        <f>F4A!L341+F4B!L340</f>
        <v>35.539272449897808</v>
      </c>
      <c r="M344" s="402">
        <f>F4A!M341+F4B!M340</f>
        <v>35.337112511902461</v>
      </c>
      <c r="N344" s="402">
        <f>F4A!N341+F4B!N340</f>
        <v>39.150554314952274</v>
      </c>
      <c r="O344" s="402">
        <f>F4A!O341+F4B!O340</f>
        <v>38.016597839182552</v>
      </c>
      <c r="P344" s="402">
        <f>F4A!P341+F4B!P340</f>
        <v>47.067458081665166</v>
      </c>
      <c r="Q344" s="864">
        <f t="shared" si="63"/>
        <v>452.76738059740796</v>
      </c>
    </row>
    <row r="345" spans="3:17" hidden="1" x14ac:dyDescent="0.25">
      <c r="C345" s="403" t="s">
        <v>164</v>
      </c>
      <c r="D345" s="403" t="s">
        <v>165</v>
      </c>
      <c r="E345" s="402">
        <f>F4A!E342+F4B!E341</f>
        <v>0.12203156372000007</v>
      </c>
      <c r="F345" s="402">
        <f>F4A!F342+F4B!F341</f>
        <v>0.14777234505000003</v>
      </c>
      <c r="G345" s="402">
        <f>F4A!G342+F4B!G341</f>
        <v>0.1517019894500001</v>
      </c>
      <c r="H345" s="402">
        <f>F4A!H342+F4B!H341</f>
        <v>0.20482627231000011</v>
      </c>
      <c r="I345" s="402">
        <f>F4A!I342+F4B!I341</f>
        <v>0.24602311811000008</v>
      </c>
      <c r="J345" s="402">
        <f>F4A!J342+F4B!J341</f>
        <v>0.23920582927999995</v>
      </c>
      <c r="K345" s="402">
        <f>F4A!K342+F4B!K341</f>
        <v>0.31658117172000005</v>
      </c>
      <c r="L345" s="402">
        <f>F4A!L342+F4B!L341</f>
        <v>0.38233507400000016</v>
      </c>
      <c r="M345" s="402">
        <f>F4A!M342+F4B!M341</f>
        <v>0.38501979417000015</v>
      </c>
      <c r="N345" s="402">
        <f>F4A!N342+F4B!N341</f>
        <v>0.49506594247000019</v>
      </c>
      <c r="O345" s="402">
        <f>F4A!O342+F4B!O341</f>
        <v>0.43455908177000024</v>
      </c>
      <c r="P345" s="402">
        <f>F4A!P342+F4B!P341</f>
        <v>0.55056089605000025</v>
      </c>
      <c r="Q345" s="864">
        <f t="shared" si="63"/>
        <v>3.6756830781000014</v>
      </c>
    </row>
    <row r="346" spans="3:17" hidden="1" x14ac:dyDescent="0.25">
      <c r="C346" s="403"/>
      <c r="D346" s="403"/>
      <c r="E346" s="402">
        <f>F4A!E343+F4B!E342</f>
        <v>0</v>
      </c>
      <c r="F346" s="402">
        <f>F4A!F343+F4B!F342</f>
        <v>0</v>
      </c>
      <c r="G346" s="402">
        <f>F4A!G343+F4B!G342</f>
        <v>0</v>
      </c>
      <c r="H346" s="402">
        <f>F4A!H343+F4B!H342</f>
        <v>0</v>
      </c>
      <c r="I346" s="402">
        <f>F4A!I343+F4B!I342</f>
        <v>0</v>
      </c>
      <c r="J346" s="402">
        <f>F4A!J343+F4B!J342</f>
        <v>0</v>
      </c>
      <c r="K346" s="402">
        <f>F4A!K343+F4B!K342</f>
        <v>0</v>
      </c>
      <c r="L346" s="402">
        <f>F4A!L343+F4B!L342</f>
        <v>0</v>
      </c>
      <c r="M346" s="402">
        <f>F4A!M343+F4B!M342</f>
        <v>0</v>
      </c>
      <c r="N346" s="402">
        <f>F4A!N343+F4B!N342</f>
        <v>0</v>
      </c>
      <c r="O346" s="402">
        <f>F4A!O343+F4B!O342</f>
        <v>0</v>
      </c>
      <c r="P346" s="402">
        <f>F4A!P343+F4B!P342</f>
        <v>0</v>
      </c>
      <c r="Q346" s="864">
        <f t="shared" si="63"/>
        <v>0</v>
      </c>
    </row>
    <row r="347" spans="3:17" hidden="1" x14ac:dyDescent="0.25">
      <c r="C347" s="403"/>
      <c r="D347" s="403"/>
      <c r="E347" s="402">
        <f>F4A!E344+F4B!E343</f>
        <v>0</v>
      </c>
      <c r="F347" s="402">
        <f>F4A!F344+F4B!F343</f>
        <v>0</v>
      </c>
      <c r="G347" s="402">
        <f>F4A!G344+F4B!G343</f>
        <v>0</v>
      </c>
      <c r="H347" s="402">
        <f>F4A!H344+F4B!H343</f>
        <v>0</v>
      </c>
      <c r="I347" s="402">
        <f>F4A!I344+F4B!I343</f>
        <v>0</v>
      </c>
      <c r="J347" s="402">
        <f>F4A!J344+F4B!J343</f>
        <v>0</v>
      </c>
      <c r="K347" s="402">
        <f>F4A!K344+F4B!K343</f>
        <v>0</v>
      </c>
      <c r="L347" s="402">
        <f>F4A!L344+F4B!L343</f>
        <v>0</v>
      </c>
      <c r="M347" s="402">
        <f>F4A!M344+F4B!M343</f>
        <v>0</v>
      </c>
      <c r="N347" s="402">
        <f>F4A!N344+F4B!N343</f>
        <v>0</v>
      </c>
      <c r="O347" s="402">
        <f>F4A!O344+F4B!O343</f>
        <v>0</v>
      </c>
      <c r="P347" s="402">
        <f>F4A!P344+F4B!P343</f>
        <v>0</v>
      </c>
      <c r="Q347" s="864">
        <f t="shared" si="63"/>
        <v>0</v>
      </c>
    </row>
    <row r="348" spans="3:17" hidden="1" x14ac:dyDescent="0.25">
      <c r="C348" s="403"/>
      <c r="D348" s="403"/>
      <c r="E348" s="402">
        <f>F4A!E345+F4B!E344</f>
        <v>0</v>
      </c>
      <c r="F348" s="402">
        <f>F4A!F345+F4B!F344</f>
        <v>0</v>
      </c>
      <c r="G348" s="402">
        <f>F4A!G345+F4B!G344</f>
        <v>0</v>
      </c>
      <c r="H348" s="402">
        <f>F4A!H345+F4B!H344</f>
        <v>0</v>
      </c>
      <c r="I348" s="402">
        <f>F4A!I345+F4B!I344</f>
        <v>0</v>
      </c>
      <c r="J348" s="402">
        <f>F4A!J345+F4B!J344</f>
        <v>0</v>
      </c>
      <c r="K348" s="402">
        <f>F4A!K345+F4B!K344</f>
        <v>0</v>
      </c>
      <c r="L348" s="402">
        <f>F4A!L345+F4B!L344</f>
        <v>0</v>
      </c>
      <c r="M348" s="402">
        <f>F4A!M345+F4B!M344</f>
        <v>0</v>
      </c>
      <c r="N348" s="402">
        <f>F4A!N345+F4B!N344</f>
        <v>0</v>
      </c>
      <c r="O348" s="402">
        <f>F4A!O345+F4B!O344</f>
        <v>0</v>
      </c>
      <c r="P348" s="402">
        <f>F4A!P345+F4B!P344</f>
        <v>0</v>
      </c>
      <c r="Q348" s="864">
        <f t="shared" si="63"/>
        <v>0</v>
      </c>
    </row>
    <row r="349" spans="3:17" hidden="1" x14ac:dyDescent="0.25">
      <c r="C349" s="403" t="s">
        <v>235</v>
      </c>
      <c r="D349" s="403" t="s">
        <v>235</v>
      </c>
      <c r="E349" s="402">
        <f>F4A!E346+F4B!E345</f>
        <v>0</v>
      </c>
      <c r="F349" s="402">
        <f>F4A!F346+F4B!F345</f>
        <v>0</v>
      </c>
      <c r="G349" s="402">
        <f>F4A!G346+F4B!G345</f>
        <v>0</v>
      </c>
      <c r="H349" s="402">
        <f>F4A!H346+F4B!H345</f>
        <v>0</v>
      </c>
      <c r="I349" s="402">
        <f>F4A!I346+F4B!I345</f>
        <v>0</v>
      </c>
      <c r="J349" s="402">
        <f>F4A!J346+F4B!J345</f>
        <v>0</v>
      </c>
      <c r="K349" s="402">
        <f>F4A!K346+F4B!K345</f>
        <v>0</v>
      </c>
      <c r="L349" s="402">
        <f>F4A!L346+F4B!L345</f>
        <v>0</v>
      </c>
      <c r="M349" s="402">
        <f>F4A!M346+F4B!M345</f>
        <v>0</v>
      </c>
      <c r="N349" s="402">
        <f>F4A!N346+F4B!N345</f>
        <v>0</v>
      </c>
      <c r="O349" s="402">
        <f>F4A!O346+F4B!O345</f>
        <v>0</v>
      </c>
      <c r="P349" s="402">
        <f>F4A!P346+F4B!P345</f>
        <v>0</v>
      </c>
      <c r="Q349" s="864">
        <f t="shared" si="63"/>
        <v>0</v>
      </c>
    </row>
    <row r="350" spans="3:17" hidden="1" x14ac:dyDescent="0.25">
      <c r="C350" s="953" t="s">
        <v>166</v>
      </c>
      <c r="D350" s="954"/>
      <c r="E350" s="864">
        <f>SUM(E337:E349)</f>
        <v>3530.3622598395846</v>
      </c>
      <c r="F350" s="864">
        <f t="shared" ref="F350:P350" si="64">SUM(F337:F349)</f>
        <v>3161.4009529499704</v>
      </c>
      <c r="G350" s="864">
        <f t="shared" si="64"/>
        <v>2866.6840543683397</v>
      </c>
      <c r="H350" s="864">
        <f t="shared" si="64"/>
        <v>2717.8754368698205</v>
      </c>
      <c r="I350" s="864">
        <f t="shared" si="64"/>
        <v>3170.1978833557969</v>
      </c>
      <c r="J350" s="864">
        <f t="shared" si="64"/>
        <v>3110.1651768575853</v>
      </c>
      <c r="K350" s="864">
        <f t="shared" si="64"/>
        <v>2731.3805128156009</v>
      </c>
      <c r="L350" s="864">
        <f t="shared" si="64"/>
        <v>2498.0772457539229</v>
      </c>
      <c r="M350" s="864">
        <f t="shared" si="64"/>
        <v>2843.3570381614131</v>
      </c>
      <c r="N350" s="864">
        <f t="shared" si="64"/>
        <v>3417.4812899693843</v>
      </c>
      <c r="O350" s="864">
        <f t="shared" si="64"/>
        <v>3447.4436933303455</v>
      </c>
      <c r="P350" s="864">
        <f t="shared" si="64"/>
        <v>4256.4274480851918</v>
      </c>
      <c r="Q350" s="864">
        <f>SUM(E350:P350)</f>
        <v>37750.852992356951</v>
      </c>
    </row>
    <row r="351" spans="3:17" hidden="1" x14ac:dyDescent="0.25">
      <c r="C351" s="953" t="s">
        <v>167</v>
      </c>
      <c r="D351" s="954"/>
      <c r="E351" s="402"/>
      <c r="F351" s="402"/>
      <c r="G351" s="402"/>
      <c r="H351" s="402"/>
      <c r="I351" s="402"/>
      <c r="J351" s="402"/>
      <c r="K351" s="402"/>
      <c r="L351" s="402"/>
      <c r="M351" s="402"/>
      <c r="N351" s="402"/>
      <c r="O351" s="402"/>
      <c r="P351" s="402"/>
      <c r="Q351" s="864">
        <f t="shared" ref="Q351:Q366" si="65">SUM(E351:P351)</f>
        <v>0</v>
      </c>
    </row>
    <row r="352" spans="3:17" hidden="1" x14ac:dyDescent="0.25">
      <c r="C352" s="403" t="s">
        <v>168</v>
      </c>
      <c r="D352" s="403" t="s">
        <v>169</v>
      </c>
      <c r="E352" s="402">
        <f>F4A!E349+F4B!E348</f>
        <v>498.75410168556056</v>
      </c>
      <c r="F352" s="402">
        <f>F4A!F349+F4B!F348</f>
        <v>514.16881058110005</v>
      </c>
      <c r="G352" s="402">
        <f>F4A!G349+F4B!G348</f>
        <v>499.52337748729246</v>
      </c>
      <c r="H352" s="402">
        <f>F4A!H349+F4B!H348</f>
        <v>482.91094714226773</v>
      </c>
      <c r="I352" s="402">
        <f>F4A!I349+F4B!I348</f>
        <v>502.86159020861948</v>
      </c>
      <c r="J352" s="402">
        <f>F4A!J349+F4B!J348</f>
        <v>472.89953767089531</v>
      </c>
      <c r="K352" s="402">
        <f>F4A!K349+F4B!K348</f>
        <v>482.96580602926724</v>
      </c>
      <c r="L352" s="402">
        <f>F4A!L349+F4B!L348</f>
        <v>489.84903364669054</v>
      </c>
      <c r="M352" s="402">
        <f>F4A!M349+F4B!M348</f>
        <v>515.69217278491487</v>
      </c>
      <c r="N352" s="402">
        <f>F4A!N349+F4B!N348</f>
        <v>501.1433515085277</v>
      </c>
      <c r="O352" s="402">
        <f>F4A!O349+F4B!O348</f>
        <v>494.11559866763884</v>
      </c>
      <c r="P352" s="402">
        <f>F4A!P349+F4B!P348</f>
        <v>515.53648549807087</v>
      </c>
      <c r="Q352" s="864">
        <f t="shared" si="65"/>
        <v>5970.4208129108456</v>
      </c>
    </row>
    <row r="353" spans="3:17" hidden="1" x14ac:dyDescent="0.25">
      <c r="C353" s="403" t="s">
        <v>170</v>
      </c>
      <c r="D353" s="403" t="s">
        <v>171</v>
      </c>
      <c r="E353" s="402">
        <f>F4A!E350+F4B!E349</f>
        <v>1.1040808032000001E-2</v>
      </c>
      <c r="F353" s="402">
        <f>F4A!F350+F4B!F349</f>
        <v>2.5137711727257601E-2</v>
      </c>
      <c r="G353" s="402">
        <f>F4A!G350+F4B!G349</f>
        <v>9.3891031504127996E-3</v>
      </c>
      <c r="H353" s="402">
        <f>F4A!H350+F4B!H349</f>
        <v>0</v>
      </c>
      <c r="I353" s="402">
        <f>F4A!I350+F4B!I349</f>
        <v>0</v>
      </c>
      <c r="J353" s="402">
        <f>F4A!J350+F4B!J349</f>
        <v>0</v>
      </c>
      <c r="K353" s="402">
        <f>F4A!K350+F4B!K349</f>
        <v>0</v>
      </c>
      <c r="L353" s="402">
        <f>F4A!L350+F4B!L349</f>
        <v>7.1280560735395196E-2</v>
      </c>
      <c r="M353" s="402">
        <f>F4A!M350+F4B!M349</f>
        <v>0.11220221162520001</v>
      </c>
      <c r="N353" s="402">
        <f>F4A!N350+F4B!N349</f>
        <v>4.5005645780841604E-2</v>
      </c>
      <c r="O353" s="402">
        <f>F4A!O350+F4B!O349</f>
        <v>1.6099706272262402E-2</v>
      </c>
      <c r="P353" s="402">
        <f>F4A!P350+F4B!P349</f>
        <v>0</v>
      </c>
      <c r="Q353" s="864">
        <f t="shared" si="65"/>
        <v>0.29015574732336963</v>
      </c>
    </row>
    <row r="354" spans="3:17" hidden="1" x14ac:dyDescent="0.25">
      <c r="C354" s="403" t="s">
        <v>216</v>
      </c>
      <c r="D354" s="403" t="s">
        <v>173</v>
      </c>
      <c r="E354" s="402">
        <f>F4A!E351+F4B!E350</f>
        <v>380.76730456002042</v>
      </c>
      <c r="F354" s="402">
        <f>F4A!F351+F4B!F350</f>
        <v>420.72877985018459</v>
      </c>
      <c r="G354" s="402">
        <f>F4A!G351+F4B!G350</f>
        <v>421.80243254944543</v>
      </c>
      <c r="H354" s="402">
        <f>F4A!H351+F4B!H350</f>
        <v>359.98567667154606</v>
      </c>
      <c r="I354" s="402">
        <f>F4A!I351+F4B!I350</f>
        <v>388.43871625720629</v>
      </c>
      <c r="J354" s="402">
        <f>F4A!J351+F4B!J350</f>
        <v>361.62555620482806</v>
      </c>
      <c r="K354" s="402">
        <f>F4A!K351+F4B!K350</f>
        <v>377.45310958006104</v>
      </c>
      <c r="L354" s="402">
        <f>F4A!L351+F4B!L350</f>
        <v>349.67075079729369</v>
      </c>
      <c r="M354" s="402">
        <f>F4A!M351+F4B!M350</f>
        <v>323.40983934697488</v>
      </c>
      <c r="N354" s="402">
        <f>F4A!N351+F4B!N350</f>
        <v>324.25939190975419</v>
      </c>
      <c r="O354" s="402">
        <f>F4A!O351+F4B!O350</f>
        <v>355.37140106381207</v>
      </c>
      <c r="P354" s="402">
        <f>F4A!P351+F4B!P350</f>
        <v>423.2856609107298</v>
      </c>
      <c r="Q354" s="864">
        <f t="shared" si="65"/>
        <v>4486.7986197018563</v>
      </c>
    </row>
    <row r="355" spans="3:17" hidden="1" x14ac:dyDescent="0.25">
      <c r="C355" s="403" t="s">
        <v>174</v>
      </c>
      <c r="D355" s="403" t="s">
        <v>175</v>
      </c>
      <c r="E355" s="402">
        <f>F4A!E352+F4B!E351</f>
        <v>0</v>
      </c>
      <c r="F355" s="402">
        <f>F4A!F352+F4B!F351</f>
        <v>5.2144632254332808E-2</v>
      </c>
      <c r="G355" s="402">
        <f>F4A!G352+F4B!G351</f>
        <v>4.0482226730131202E-2</v>
      </c>
      <c r="H355" s="402">
        <f>F4A!H352+F4B!H351</f>
        <v>3.0291560916595198E-2</v>
      </c>
      <c r="I355" s="402">
        <f>F4A!I352+F4B!I351</f>
        <v>2.7525838504579202E-2</v>
      </c>
      <c r="J355" s="402">
        <f>F4A!J352+F4B!J351</f>
        <v>3.3063907813430403E-2</v>
      </c>
      <c r="K355" s="402">
        <f>F4A!K352+F4B!K351</f>
        <v>2.8106585007062403E-2</v>
      </c>
      <c r="L355" s="402">
        <f>F4A!L352+F4B!L351</f>
        <v>2.8675186620710402E-2</v>
      </c>
      <c r="M355" s="402">
        <f>F4A!M352+F4B!M351</f>
        <v>3.1257631619395203E-2</v>
      </c>
      <c r="N355" s="402">
        <f>F4A!N352+F4B!N351</f>
        <v>3.1305107093932805E-2</v>
      </c>
      <c r="O355" s="402">
        <f>F4A!O352+F4B!O351</f>
        <v>3.2635524461788801E-2</v>
      </c>
      <c r="P355" s="402">
        <f>F4A!P352+F4B!P351</f>
        <v>3.6928190624630403E-2</v>
      </c>
      <c r="Q355" s="864">
        <f t="shared" ref="Q355" si="66">SUM(E355:P355)</f>
        <v>0.3724163916465888</v>
      </c>
    </row>
    <row r="356" spans="3:17" hidden="1" x14ac:dyDescent="0.25">
      <c r="C356" s="403" t="s">
        <v>176</v>
      </c>
      <c r="D356" s="403" t="s">
        <v>177</v>
      </c>
      <c r="E356" s="402">
        <f>F4A!E353+F4B!E352</f>
        <v>0.54248902808522315</v>
      </c>
      <c r="F356" s="402">
        <f>F4A!F353+F4B!F352</f>
        <v>0.62331480511933535</v>
      </c>
      <c r="G356" s="402">
        <f>F4A!G353+F4B!G352</f>
        <v>0.63263051610288712</v>
      </c>
      <c r="H356" s="402">
        <f>F4A!H353+F4B!H352</f>
        <v>0.56976191351622629</v>
      </c>
      <c r="I356" s="402">
        <f>F4A!I353+F4B!I352</f>
        <v>0.5643878478427099</v>
      </c>
      <c r="J356" s="402">
        <f>F4A!J353+F4B!J352</f>
        <v>0.56287719200753938</v>
      </c>
      <c r="K356" s="402">
        <f>F4A!K353+F4B!K352</f>
        <v>0.57152007793456039</v>
      </c>
      <c r="L356" s="402">
        <f>F4A!L353+F4B!L352</f>
        <v>0.53339522134864548</v>
      </c>
      <c r="M356" s="402">
        <f>F4A!M353+F4B!M352</f>
        <v>0.50042963850488076</v>
      </c>
      <c r="N356" s="402">
        <f>F4A!N353+F4B!N352</f>
        <v>0.52648205057752584</v>
      </c>
      <c r="O356" s="402">
        <f>F4A!O353+F4B!O352</f>
        <v>0.55245764964160293</v>
      </c>
      <c r="P356" s="402">
        <f>F4A!P353+F4B!P352</f>
        <v>0.67670411346345682</v>
      </c>
      <c r="Q356" s="864">
        <f t="shared" si="65"/>
        <v>6.8564500541445934</v>
      </c>
    </row>
    <row r="357" spans="3:17" hidden="1" x14ac:dyDescent="0.25">
      <c r="C357" s="403" t="s">
        <v>178</v>
      </c>
      <c r="D357" s="403" t="s">
        <v>179</v>
      </c>
      <c r="E357" s="402">
        <f>F4A!E354+F4B!E353</f>
        <v>2.2839318576000003</v>
      </c>
      <c r="F357" s="402">
        <f>F4A!F354+F4B!F353</f>
        <v>0.41679158564016006</v>
      </c>
      <c r="G357" s="402">
        <f>F4A!G354+F4B!G353</f>
        <v>0.68047855440912008</v>
      </c>
      <c r="H357" s="402">
        <f>F4A!H354+F4B!H353</f>
        <v>1.1296945252939394</v>
      </c>
      <c r="I357" s="402">
        <f>F4A!I354+F4B!I353</f>
        <v>1.9575659185523713</v>
      </c>
      <c r="J357" s="402">
        <f>F4A!J354+F4B!J353</f>
        <v>1.8300539812939203</v>
      </c>
      <c r="K357" s="402">
        <f>F4A!K354+F4B!K353</f>
        <v>3.5797622706475205</v>
      </c>
      <c r="L357" s="402">
        <f>F4A!L354+F4B!L353</f>
        <v>1.521171497318933</v>
      </c>
      <c r="M357" s="402">
        <f>F4A!M354+F4B!M353</f>
        <v>1.3404450193862401</v>
      </c>
      <c r="N357" s="402">
        <f>F4A!N354+F4B!N353</f>
        <v>1.6777119378794398</v>
      </c>
      <c r="O357" s="402">
        <f>F4A!O354+F4B!O353</f>
        <v>1.9531384246396801</v>
      </c>
      <c r="P357" s="402">
        <f>F4A!P354+F4B!P353</f>
        <v>0.92762812463760003</v>
      </c>
      <c r="Q357" s="864">
        <f t="shared" si="65"/>
        <v>19.298373697298924</v>
      </c>
    </row>
    <row r="358" spans="3:17" hidden="1" x14ac:dyDescent="0.25">
      <c r="C358" s="403" t="s">
        <v>180</v>
      </c>
      <c r="D358" s="403" t="s">
        <v>181</v>
      </c>
      <c r="E358" s="402">
        <f>F4A!E355+F4B!E354</f>
        <v>17.035246284265103</v>
      </c>
      <c r="F358" s="402">
        <f>F4A!F355+F4B!F354</f>
        <v>16.314085487798177</v>
      </c>
      <c r="G358" s="402">
        <f>F4A!G355+F4B!G354</f>
        <v>16.249425391689531</v>
      </c>
      <c r="H358" s="402">
        <f>F4A!H355+F4B!H354</f>
        <v>16.058706520362524</v>
      </c>
      <c r="I358" s="402">
        <f>F4A!I355+F4B!I354</f>
        <v>16.170101752813832</v>
      </c>
      <c r="J358" s="402">
        <f>F4A!J355+F4B!J354</f>
        <v>15.476270685991114</v>
      </c>
      <c r="K358" s="402">
        <f>F4A!K355+F4B!K354</f>
        <v>16.540454118332871</v>
      </c>
      <c r="L358" s="402">
        <f>F4A!L355+F4B!L354</f>
        <v>16.588131418381909</v>
      </c>
      <c r="M358" s="402">
        <f>F4A!M355+F4B!M354</f>
        <v>16.808448334967547</v>
      </c>
      <c r="N358" s="402">
        <f>F4A!N355+F4B!N354</f>
        <v>17.070707097382392</v>
      </c>
      <c r="O358" s="402">
        <f>F4A!O355+F4B!O354</f>
        <v>16.027154341376988</v>
      </c>
      <c r="P358" s="402">
        <f>F4A!P355+F4B!P354</f>
        <v>17.495642989298343</v>
      </c>
      <c r="Q358" s="864">
        <f t="shared" si="65"/>
        <v>197.83437442266032</v>
      </c>
    </row>
    <row r="359" spans="3:17" hidden="1" x14ac:dyDescent="0.25">
      <c r="C359" s="403" t="s">
        <v>182</v>
      </c>
      <c r="D359" s="403" t="s">
        <v>183</v>
      </c>
      <c r="E359" s="402">
        <f>F4A!E356+F4B!E355</f>
        <v>44.307078658358172</v>
      </c>
      <c r="F359" s="402">
        <f>F4A!F356+F4B!F355</f>
        <v>50.836820672413509</v>
      </c>
      <c r="G359" s="402">
        <f>F4A!G356+F4B!G355</f>
        <v>50.87302229632143</v>
      </c>
      <c r="H359" s="402">
        <f>F4A!H356+F4B!H355</f>
        <v>39.12191944938197</v>
      </c>
      <c r="I359" s="402">
        <f>F4A!I356+F4B!I355</f>
        <v>40.772380602686951</v>
      </c>
      <c r="J359" s="402">
        <f>F4A!J356+F4B!J355</f>
        <v>38.716790595672165</v>
      </c>
      <c r="K359" s="402">
        <f>F4A!K356+F4B!K355</f>
        <v>39.087649979522759</v>
      </c>
      <c r="L359" s="402">
        <f>F4A!L356+F4B!L355</f>
        <v>36.959448824002955</v>
      </c>
      <c r="M359" s="402">
        <f>F4A!M356+F4B!M355</f>
        <v>35.514016872932203</v>
      </c>
      <c r="N359" s="402">
        <f>F4A!N356+F4B!N355</f>
        <v>36.384719484669958</v>
      </c>
      <c r="O359" s="402">
        <f>F4A!O356+F4B!O355</f>
        <v>38.364377893053465</v>
      </c>
      <c r="P359" s="402">
        <f>F4A!P356+F4B!P355</f>
        <v>52.710678938507129</v>
      </c>
      <c r="Q359" s="864">
        <f t="shared" si="65"/>
        <v>503.64890426752265</v>
      </c>
    </row>
    <row r="360" spans="3:17" hidden="1" x14ac:dyDescent="0.25">
      <c r="C360" s="403" t="s">
        <v>184</v>
      </c>
      <c r="D360" s="403" t="s">
        <v>163</v>
      </c>
      <c r="E360" s="402">
        <f>F4A!E357+F4B!E356</f>
        <v>37.539673233866594</v>
      </c>
      <c r="F360" s="402">
        <f>F4A!F357+F4B!F356</f>
        <v>41.008308943270222</v>
      </c>
      <c r="G360" s="402">
        <f>F4A!G357+F4B!G356</f>
        <v>40.73937661215097</v>
      </c>
      <c r="H360" s="402">
        <f>F4A!H357+F4B!H356</f>
        <v>38.3607821729222</v>
      </c>
      <c r="I360" s="402">
        <f>F4A!I357+F4B!I356</f>
        <v>43.374993291856171</v>
      </c>
      <c r="J360" s="402">
        <f>F4A!J357+F4B!J356</f>
        <v>42.220763777146082</v>
      </c>
      <c r="K360" s="402">
        <f>F4A!K357+F4B!K356</f>
        <v>43.912158627193662</v>
      </c>
      <c r="L360" s="402">
        <f>F4A!L357+F4B!L356</f>
        <v>42.18544583967504</v>
      </c>
      <c r="M360" s="402">
        <f>F4A!M357+F4B!M356</f>
        <v>43.670796586743279</v>
      </c>
      <c r="N360" s="402">
        <f>F4A!N357+F4B!N356</f>
        <v>42.300843862285781</v>
      </c>
      <c r="O360" s="402">
        <f>F4A!O357+F4B!O356</f>
        <v>42.826773425673473</v>
      </c>
      <c r="P360" s="402">
        <f>F4A!P357+F4B!P356</f>
        <v>48.017664879876236</v>
      </c>
      <c r="Q360" s="864">
        <f t="shared" si="65"/>
        <v>506.15758125265972</v>
      </c>
    </row>
    <row r="361" spans="3:17" hidden="1" x14ac:dyDescent="0.25">
      <c r="C361" s="403" t="s">
        <v>185</v>
      </c>
      <c r="D361" s="403" t="s">
        <v>186</v>
      </c>
      <c r="E361" s="402">
        <f>F4A!E358+F4B!E357</f>
        <v>0</v>
      </c>
      <c r="F361" s="402">
        <f>F4A!F358+F4B!F357</f>
        <v>0</v>
      </c>
      <c r="G361" s="402">
        <f>F4A!G358+F4B!G357</f>
        <v>0</v>
      </c>
      <c r="H361" s="402">
        <f>F4A!H358+F4B!H357</f>
        <v>0</v>
      </c>
      <c r="I361" s="402">
        <f>F4A!I358+F4B!I357</f>
        <v>0</v>
      </c>
      <c r="J361" s="402">
        <f>F4A!J358+F4B!J357</f>
        <v>0</v>
      </c>
      <c r="K361" s="402">
        <f>F4A!K358+F4B!K357</f>
        <v>0</v>
      </c>
      <c r="L361" s="402">
        <f>F4A!L358+F4B!L357</f>
        <v>0</v>
      </c>
      <c r="M361" s="402">
        <f>F4A!M358+F4B!M357</f>
        <v>0</v>
      </c>
      <c r="N361" s="402">
        <f>F4A!N358+F4B!N357</f>
        <v>0</v>
      </c>
      <c r="O361" s="402">
        <f>F4A!O358+F4B!O357</f>
        <v>0</v>
      </c>
      <c r="P361" s="402">
        <f>F4A!P358+F4B!P357</f>
        <v>0</v>
      </c>
      <c r="Q361" s="864">
        <f t="shared" si="65"/>
        <v>0</v>
      </c>
    </row>
    <row r="362" spans="3:17" hidden="1" x14ac:dyDescent="0.25">
      <c r="C362" s="403" t="s">
        <v>187</v>
      </c>
      <c r="D362" s="403" t="s">
        <v>165</v>
      </c>
      <c r="E362" s="402">
        <f>F4A!E359+F4B!E358</f>
        <v>0.96725942192000036</v>
      </c>
      <c r="F362" s="402">
        <f>F4A!F359+F4B!F358</f>
        <v>1.1981646826600003</v>
      </c>
      <c r="G362" s="402">
        <f>F4A!G359+F4B!G358</f>
        <v>1.2950851744600005</v>
      </c>
      <c r="H362" s="402">
        <f>F4A!H359+F4B!H358</f>
        <v>1.2162861411800003</v>
      </c>
      <c r="I362" s="402">
        <f>F4A!I359+F4B!I358</f>
        <v>1.2872725904500006</v>
      </c>
      <c r="J362" s="402">
        <f>F4A!J359+F4B!J358</f>
        <v>1.4943648503300007</v>
      </c>
      <c r="K362" s="402">
        <f>F4A!K359+F4B!K358</f>
        <v>1.8080938088400007</v>
      </c>
      <c r="L362" s="402">
        <f>F4A!L359+F4B!L358</f>
        <v>1.7884407553100006</v>
      </c>
      <c r="M362" s="402">
        <f>F4A!M359+F4B!M358</f>
        <v>1.8514938323200008</v>
      </c>
      <c r="N362" s="402">
        <f>F4A!N359+F4B!N358</f>
        <v>1.9726315629900006</v>
      </c>
      <c r="O362" s="402">
        <f>F4A!O359+F4B!O358</f>
        <v>2.0595910504400008</v>
      </c>
      <c r="P362" s="402">
        <f>F4A!P359+F4B!P358</f>
        <v>2.4223986906900015</v>
      </c>
      <c r="Q362" s="864">
        <f t="shared" si="65"/>
        <v>19.36108256159001</v>
      </c>
    </row>
    <row r="363" spans="3:17" hidden="1" x14ac:dyDescent="0.25">
      <c r="C363" s="403"/>
      <c r="D363" s="403"/>
      <c r="E363" s="402">
        <f>F4A!E360+F4B!E359</f>
        <v>0</v>
      </c>
      <c r="F363" s="402">
        <f>F4A!F360+F4B!F359</f>
        <v>0</v>
      </c>
      <c r="G363" s="402">
        <f>F4A!G360+F4B!G359</f>
        <v>0</v>
      </c>
      <c r="H363" s="402">
        <f>F4A!H360+F4B!H359</f>
        <v>0</v>
      </c>
      <c r="I363" s="402">
        <f>F4A!I360+F4B!I359</f>
        <v>0</v>
      </c>
      <c r="J363" s="402">
        <f>F4A!J360+F4B!J359</f>
        <v>0</v>
      </c>
      <c r="K363" s="402">
        <f>F4A!K360+F4B!K359</f>
        <v>0</v>
      </c>
      <c r="L363" s="402">
        <f>F4A!L360+F4B!L359</f>
        <v>0</v>
      </c>
      <c r="M363" s="402">
        <f>F4A!M360+F4B!M359</f>
        <v>0</v>
      </c>
      <c r="N363" s="402">
        <f>F4A!N360+F4B!N359</f>
        <v>0</v>
      </c>
      <c r="O363" s="402">
        <f>F4A!O360+F4B!O359</f>
        <v>0</v>
      </c>
      <c r="P363" s="402">
        <f>F4A!P360+F4B!P359</f>
        <v>0</v>
      </c>
      <c r="Q363" s="864">
        <f t="shared" si="65"/>
        <v>0</v>
      </c>
    </row>
    <row r="364" spans="3:17" hidden="1" x14ac:dyDescent="0.25">
      <c r="C364" s="403"/>
      <c r="D364" s="403"/>
      <c r="E364" s="402">
        <f>F4A!E361+F4B!E360</f>
        <v>0</v>
      </c>
      <c r="F364" s="402">
        <f>F4A!F361+F4B!F360</f>
        <v>0</v>
      </c>
      <c r="G364" s="402">
        <f>F4A!G361+F4B!G360</f>
        <v>0</v>
      </c>
      <c r="H364" s="402">
        <f>F4A!H361+F4B!H360</f>
        <v>0</v>
      </c>
      <c r="I364" s="402">
        <f>F4A!I361+F4B!I360</f>
        <v>0</v>
      </c>
      <c r="J364" s="402">
        <f>F4A!J361+F4B!J360</f>
        <v>0</v>
      </c>
      <c r="K364" s="402">
        <f>F4A!K361+F4B!K360</f>
        <v>0</v>
      </c>
      <c r="L364" s="402">
        <f>F4A!L361+F4B!L360</f>
        <v>0</v>
      </c>
      <c r="M364" s="402">
        <f>F4A!M361+F4B!M360</f>
        <v>0</v>
      </c>
      <c r="N364" s="402">
        <f>F4A!N361+F4B!N360</f>
        <v>0</v>
      </c>
      <c r="O364" s="402">
        <f>F4A!O361+F4B!O360</f>
        <v>0</v>
      </c>
      <c r="P364" s="402">
        <f>F4A!P361+F4B!P360</f>
        <v>0</v>
      </c>
      <c r="Q364" s="864">
        <f t="shared" si="65"/>
        <v>0</v>
      </c>
    </row>
    <row r="365" spans="3:17" hidden="1" x14ac:dyDescent="0.25">
      <c r="C365" s="403"/>
      <c r="D365" s="403"/>
      <c r="E365" s="402">
        <f>F4A!E362+F4B!E361</f>
        <v>0</v>
      </c>
      <c r="F365" s="402">
        <f>F4A!F362+F4B!F361</f>
        <v>0</v>
      </c>
      <c r="G365" s="402">
        <f>F4A!G362+F4B!G361</f>
        <v>0</v>
      </c>
      <c r="H365" s="402">
        <f>F4A!H362+F4B!H361</f>
        <v>0</v>
      </c>
      <c r="I365" s="402">
        <f>F4A!I362+F4B!I361</f>
        <v>0</v>
      </c>
      <c r="J365" s="402">
        <f>F4A!J362+F4B!J361</f>
        <v>0</v>
      </c>
      <c r="K365" s="402">
        <f>F4A!K362+F4B!K361</f>
        <v>0</v>
      </c>
      <c r="L365" s="402">
        <f>F4A!L362+F4B!L361</f>
        <v>0</v>
      </c>
      <c r="M365" s="402">
        <f>F4A!M362+F4B!M361</f>
        <v>0</v>
      </c>
      <c r="N365" s="402">
        <f>F4A!N362+F4B!N361</f>
        <v>0</v>
      </c>
      <c r="O365" s="402">
        <f>F4A!O362+F4B!O361</f>
        <v>0</v>
      </c>
      <c r="P365" s="402">
        <f>F4A!P362+F4B!P361</f>
        <v>0</v>
      </c>
      <c r="Q365" s="864">
        <f t="shared" si="65"/>
        <v>0</v>
      </c>
    </row>
    <row r="366" spans="3:17" hidden="1" x14ac:dyDescent="0.25">
      <c r="C366" s="403" t="s">
        <v>235</v>
      </c>
      <c r="D366" s="403" t="s">
        <v>235</v>
      </c>
      <c r="E366" s="402">
        <f>F4A!E363+F4B!E362</f>
        <v>0</v>
      </c>
      <c r="F366" s="402">
        <f>F4A!F363+F4B!F362</f>
        <v>0</v>
      </c>
      <c r="G366" s="402">
        <f>F4A!G363+F4B!G362</f>
        <v>0</v>
      </c>
      <c r="H366" s="402">
        <f>F4A!H363+F4B!H362</f>
        <v>0</v>
      </c>
      <c r="I366" s="402">
        <f>F4A!I363+F4B!I362</f>
        <v>0</v>
      </c>
      <c r="J366" s="402">
        <f>F4A!J363+F4B!J362</f>
        <v>0</v>
      </c>
      <c r="K366" s="402">
        <f>F4A!K363+F4B!K362</f>
        <v>0</v>
      </c>
      <c r="L366" s="402">
        <f>F4A!L363+F4B!L362</f>
        <v>0</v>
      </c>
      <c r="M366" s="402">
        <f>F4A!M363+F4B!M362</f>
        <v>0</v>
      </c>
      <c r="N366" s="402">
        <f>F4A!N363+F4B!N362</f>
        <v>0</v>
      </c>
      <c r="O366" s="402">
        <f>F4A!O363+F4B!O362</f>
        <v>0</v>
      </c>
      <c r="P366" s="402">
        <f>F4A!P363+F4B!P362</f>
        <v>0</v>
      </c>
      <c r="Q366" s="864">
        <f t="shared" si="65"/>
        <v>0</v>
      </c>
    </row>
    <row r="367" spans="3:17" hidden="1" x14ac:dyDescent="0.25">
      <c r="C367" s="953" t="s">
        <v>188</v>
      </c>
      <c r="D367" s="954"/>
      <c r="E367" s="864">
        <f t="shared" ref="E367:P367" si="67">SUM(E352:E366)</f>
        <v>982.20812553770793</v>
      </c>
      <c r="F367" s="864">
        <f t="shared" si="67"/>
        <v>1045.3723589521676</v>
      </c>
      <c r="G367" s="864">
        <f t="shared" si="67"/>
        <v>1031.8456999117523</v>
      </c>
      <c r="H367" s="864">
        <f t="shared" si="67"/>
        <v>939.38406609738729</v>
      </c>
      <c r="I367" s="864">
        <f t="shared" si="67"/>
        <v>995.4545343085324</v>
      </c>
      <c r="J367" s="864">
        <f t="shared" si="67"/>
        <v>934.85927886597767</v>
      </c>
      <c r="K367" s="864">
        <f t="shared" si="67"/>
        <v>965.94666107680666</v>
      </c>
      <c r="L367" s="864">
        <f t="shared" si="67"/>
        <v>939.19577374737787</v>
      </c>
      <c r="M367" s="864">
        <f t="shared" si="67"/>
        <v>938.93110225998851</v>
      </c>
      <c r="N367" s="864">
        <f t="shared" si="67"/>
        <v>925.41215016694173</v>
      </c>
      <c r="O367" s="864">
        <f t="shared" si="67"/>
        <v>951.31922774701002</v>
      </c>
      <c r="P367" s="864">
        <f t="shared" si="67"/>
        <v>1061.109792335898</v>
      </c>
      <c r="Q367" s="864">
        <f>SUM(E367:P367)</f>
        <v>11711.038771007547</v>
      </c>
    </row>
    <row r="368" spans="3:17" hidden="1" x14ac:dyDescent="0.25">
      <c r="C368" s="953" t="s">
        <v>189</v>
      </c>
      <c r="D368" s="954"/>
      <c r="E368" s="402"/>
      <c r="F368" s="402"/>
      <c r="G368" s="402"/>
      <c r="H368" s="402"/>
      <c r="I368" s="402"/>
      <c r="J368" s="402"/>
      <c r="K368" s="402"/>
      <c r="L368" s="402"/>
      <c r="M368" s="402"/>
      <c r="N368" s="402"/>
      <c r="O368" s="402"/>
      <c r="P368" s="402"/>
      <c r="Q368" s="864">
        <f t="shared" ref="Q368:Q383" si="68">SUM(E368:P368)</f>
        <v>0</v>
      </c>
    </row>
    <row r="369" spans="3:17" hidden="1" x14ac:dyDescent="0.25">
      <c r="C369" s="403" t="s">
        <v>168</v>
      </c>
      <c r="D369" s="403" t="s">
        <v>169</v>
      </c>
      <c r="E369" s="402">
        <f>F4A!E366+F4B!E365</f>
        <v>887.86866337746017</v>
      </c>
      <c r="F369" s="402">
        <f>F4A!F366+F4B!F365</f>
        <v>947.09308838383265</v>
      </c>
      <c r="G369" s="402">
        <f>F4A!G366+F4B!G365</f>
        <v>923.23745527636765</v>
      </c>
      <c r="H369" s="402">
        <f>F4A!H366+F4B!H365</f>
        <v>922.56792798754805</v>
      </c>
      <c r="I369" s="402">
        <f>F4A!I366+F4B!I365</f>
        <v>945.45343254190925</v>
      </c>
      <c r="J369" s="402">
        <f>F4A!J366+F4B!J365</f>
        <v>921.42366746260973</v>
      </c>
      <c r="K369" s="402">
        <f>F4A!K366+F4B!K365</f>
        <v>943.01265591499975</v>
      </c>
      <c r="L369" s="402">
        <f>F4A!L366+F4B!L365</f>
        <v>946.55536338305672</v>
      </c>
      <c r="M369" s="402">
        <f>F4A!M366+F4B!M365</f>
        <v>965.62528968823153</v>
      </c>
      <c r="N369" s="402">
        <f>F4A!N366+F4B!N365</f>
        <v>961.3218926449324</v>
      </c>
      <c r="O369" s="402">
        <f>F4A!O366+F4B!O365</f>
        <v>935.94630921349699</v>
      </c>
      <c r="P369" s="402">
        <f>F4A!P366+F4B!P365</f>
        <v>1045.5755606840264</v>
      </c>
      <c r="Q369" s="864">
        <f t="shared" si="68"/>
        <v>11345.681306558472</v>
      </c>
    </row>
    <row r="370" spans="3:17" hidden="1" x14ac:dyDescent="0.25">
      <c r="C370" s="403" t="s">
        <v>170</v>
      </c>
      <c r="D370" s="403" t="s">
        <v>171</v>
      </c>
      <c r="E370" s="402">
        <f>F4A!E367+F4B!E366</f>
        <v>0</v>
      </c>
      <c r="F370" s="402">
        <f>F4A!F367+F4B!F366</f>
        <v>0</v>
      </c>
      <c r="G370" s="402">
        <f>F4A!G367+F4B!G366</f>
        <v>0</v>
      </c>
      <c r="H370" s="402">
        <f>F4A!H367+F4B!H366</f>
        <v>0</v>
      </c>
      <c r="I370" s="402">
        <f>F4A!I367+F4B!I366</f>
        <v>0</v>
      </c>
      <c r="J370" s="402">
        <f>F4A!J367+F4B!J366</f>
        <v>0</v>
      </c>
      <c r="K370" s="402">
        <f>F4A!K367+F4B!K366</f>
        <v>0</v>
      </c>
      <c r="L370" s="402">
        <f>F4A!L367+F4B!L366</f>
        <v>0</v>
      </c>
      <c r="M370" s="402">
        <f>F4A!M367+F4B!M366</f>
        <v>0</v>
      </c>
      <c r="N370" s="402">
        <f>F4A!N367+F4B!N366</f>
        <v>0</v>
      </c>
      <c r="O370" s="402">
        <f>F4A!O367+F4B!O366</f>
        <v>0</v>
      </c>
      <c r="P370" s="402">
        <f>F4A!P367+F4B!P366</f>
        <v>0</v>
      </c>
      <c r="Q370" s="864">
        <f t="shared" si="68"/>
        <v>0</v>
      </c>
    </row>
    <row r="371" spans="3:17" hidden="1" x14ac:dyDescent="0.25">
      <c r="C371" s="403" t="s">
        <v>216</v>
      </c>
      <c r="D371" s="403" t="s">
        <v>173</v>
      </c>
      <c r="E371" s="402">
        <f>F4A!E368+F4B!E367</f>
        <v>368.21674078798293</v>
      </c>
      <c r="F371" s="402">
        <f>F4A!F368+F4B!F367</f>
        <v>398.14352081563379</v>
      </c>
      <c r="G371" s="402">
        <f>F4A!G368+F4B!G367</f>
        <v>400.45029040824488</v>
      </c>
      <c r="H371" s="402">
        <f>F4A!H368+F4B!H367</f>
        <v>371.59942844681018</v>
      </c>
      <c r="I371" s="402">
        <f>F4A!I368+F4B!I367</f>
        <v>373.37178819584653</v>
      </c>
      <c r="J371" s="402">
        <f>F4A!J368+F4B!J367</f>
        <v>350.01495778347902</v>
      </c>
      <c r="K371" s="402">
        <f>F4A!K368+F4B!K367</f>
        <v>343.60005885497333</v>
      </c>
      <c r="L371" s="402">
        <f>F4A!L368+F4B!L367</f>
        <v>343.60005885497333</v>
      </c>
      <c r="M371" s="402">
        <f>F4A!M368+F4B!M367</f>
        <v>321.74879095620236</v>
      </c>
      <c r="N371" s="402">
        <f>F4A!N368+F4B!N367</f>
        <v>324.89758532807832</v>
      </c>
      <c r="O371" s="402">
        <f>F4A!O368+F4B!O367</f>
        <v>332.09070508130981</v>
      </c>
      <c r="P371" s="402">
        <f>F4A!P368+F4B!P367</f>
        <v>390.17017629523855</v>
      </c>
      <c r="Q371" s="864">
        <f t="shared" si="68"/>
        <v>4317.9041018087728</v>
      </c>
    </row>
    <row r="372" spans="3:17" hidden="1" x14ac:dyDescent="0.25">
      <c r="C372" s="403" t="s">
        <v>174</v>
      </c>
      <c r="D372" s="403" t="s">
        <v>175</v>
      </c>
      <c r="E372" s="402">
        <f>F4A!E369+F4B!E368</f>
        <v>0</v>
      </c>
      <c r="F372" s="402">
        <f>F4A!F369+F4B!F368</f>
        <v>0.47133209488608002</v>
      </c>
      <c r="G372" s="402">
        <f>F4A!G369+F4B!G368</f>
        <v>0.45703424848464003</v>
      </c>
      <c r="H372" s="402">
        <f>F4A!H369+F4B!H368</f>
        <v>0.38350246699152002</v>
      </c>
      <c r="I372" s="402">
        <f>F4A!I369+F4B!I368</f>
        <v>0.40690898001936004</v>
      </c>
      <c r="J372" s="402">
        <f>F4A!J369+F4B!J368</f>
        <v>0.37034182381737607</v>
      </c>
      <c r="K372" s="402">
        <f>F4A!K369+F4B!K368</f>
        <v>0.38396618092886409</v>
      </c>
      <c r="L372" s="402">
        <f>F4A!L369+F4B!L368</f>
        <v>0.32393730765888007</v>
      </c>
      <c r="M372" s="402">
        <f>F4A!M369+F4B!M368</f>
        <v>0.33652382881536003</v>
      </c>
      <c r="N372" s="402">
        <f>F4A!N369+F4B!N368</f>
        <v>0.29567283909696002</v>
      </c>
      <c r="O372" s="402">
        <f>F4A!O369+F4B!O368</f>
        <v>0.33299077024512003</v>
      </c>
      <c r="P372" s="402">
        <f>F4A!P369+F4B!P368</f>
        <v>0.4553229232396801</v>
      </c>
      <c r="Q372" s="864">
        <f t="shared" ref="Q372" si="69">SUM(E372:P372)</f>
        <v>4.2175334641838402</v>
      </c>
    </row>
    <row r="373" spans="3:17" hidden="1" x14ac:dyDescent="0.25">
      <c r="C373" s="403" t="s">
        <v>176</v>
      </c>
      <c r="D373" s="403" t="s">
        <v>177</v>
      </c>
      <c r="E373" s="402">
        <f>F4A!E370+F4B!E369</f>
        <v>0</v>
      </c>
      <c r="F373" s="402">
        <f>F4A!F370+F4B!F369</f>
        <v>0</v>
      </c>
      <c r="G373" s="402">
        <f>F4A!G370+F4B!G369</f>
        <v>0</v>
      </c>
      <c r="H373" s="402">
        <f>F4A!H370+F4B!H369</f>
        <v>0</v>
      </c>
      <c r="I373" s="402">
        <f>F4A!I370+F4B!I369</f>
        <v>0</v>
      </c>
      <c r="J373" s="402">
        <f>F4A!J370+F4B!J369</f>
        <v>0</v>
      </c>
      <c r="K373" s="402">
        <f>F4A!K370+F4B!K369</f>
        <v>0</v>
      </c>
      <c r="L373" s="402">
        <f>F4A!L370+F4B!L369</f>
        <v>0</v>
      </c>
      <c r="M373" s="402">
        <f>F4A!M370+F4B!M369</f>
        <v>0</v>
      </c>
      <c r="N373" s="402">
        <f>F4A!N370+F4B!N369</f>
        <v>0</v>
      </c>
      <c r="O373" s="402">
        <f>F4A!O370+F4B!O369</f>
        <v>0</v>
      </c>
      <c r="P373" s="402">
        <f>F4A!P370+F4B!P369</f>
        <v>0</v>
      </c>
      <c r="Q373" s="864">
        <f t="shared" si="68"/>
        <v>0</v>
      </c>
    </row>
    <row r="374" spans="3:17" hidden="1" x14ac:dyDescent="0.25">
      <c r="C374" s="403" t="s">
        <v>178</v>
      </c>
      <c r="D374" s="403" t="s">
        <v>179</v>
      </c>
      <c r="E374" s="402">
        <f>F4A!E371+F4B!E370</f>
        <v>3.7687695745749661</v>
      </c>
      <c r="F374" s="402">
        <f>F4A!F371+F4B!F370</f>
        <v>6.0295879278453279</v>
      </c>
      <c r="G374" s="402">
        <f>F4A!G371+F4B!G370</f>
        <v>5.6642246588104026</v>
      </c>
      <c r="H374" s="402">
        <f>F4A!H371+F4B!H370</f>
        <v>6.4138025795102118</v>
      </c>
      <c r="I374" s="402">
        <f>F4A!I371+F4B!I370</f>
        <v>10.853237984237131</v>
      </c>
      <c r="J374" s="402">
        <f>F4A!J371+F4B!J370</f>
        <v>10.228881930322959</v>
      </c>
      <c r="K374" s="402">
        <f>F4A!K371+F4B!K370</f>
        <v>13.579936164039752</v>
      </c>
      <c r="L374" s="402">
        <f>F4A!L371+F4B!L370</f>
        <v>13.258491834859871</v>
      </c>
      <c r="M374" s="402">
        <f>F4A!M371+F4B!M370</f>
        <v>10.890781360404867</v>
      </c>
      <c r="N374" s="402">
        <f>F4A!N371+F4B!N370</f>
        <v>13.693986304455136</v>
      </c>
      <c r="O374" s="402">
        <f>F4A!O371+F4B!O370</f>
        <v>14.045077004780982</v>
      </c>
      <c r="P374" s="402">
        <f>F4A!P371+F4B!P370</f>
        <v>17.412490355322703</v>
      </c>
      <c r="Q374" s="864">
        <f t="shared" si="68"/>
        <v>125.83926767916431</v>
      </c>
    </row>
    <row r="375" spans="3:17" hidden="1" x14ac:dyDescent="0.25">
      <c r="C375" s="403" t="s">
        <v>180</v>
      </c>
      <c r="D375" s="403" t="s">
        <v>181</v>
      </c>
      <c r="E375" s="402">
        <f>F4A!E372+F4B!E371</f>
        <v>28.089325316794962</v>
      </c>
      <c r="F375" s="402">
        <f>F4A!F372+F4B!F371</f>
        <v>29.123390272354118</v>
      </c>
      <c r="G375" s="402">
        <f>F4A!G372+F4B!G371</f>
        <v>27.627938330436294</v>
      </c>
      <c r="H375" s="402">
        <f>F4A!H372+F4B!H371</f>
        <v>27.808421537217285</v>
      </c>
      <c r="I375" s="402">
        <f>F4A!I372+F4B!I371</f>
        <v>30.159416029725215</v>
      </c>
      <c r="J375" s="402">
        <f>F4A!J372+F4B!J371</f>
        <v>28.333579302505278</v>
      </c>
      <c r="K375" s="402">
        <f>F4A!K372+F4B!K371</f>
        <v>27.904342585856046</v>
      </c>
      <c r="L375" s="402">
        <f>F4A!L372+F4B!L371</f>
        <v>29.571719006645914</v>
      </c>
      <c r="M375" s="402">
        <f>F4A!M372+F4B!M371</f>
        <v>28.714078054116722</v>
      </c>
      <c r="N375" s="402">
        <f>F4A!N372+F4B!N371</f>
        <v>30.321729139715586</v>
      </c>
      <c r="O375" s="402">
        <f>F4A!O372+F4B!O371</f>
        <v>29.162104068128777</v>
      </c>
      <c r="P375" s="402">
        <f>F4A!P372+F4B!P371</f>
        <v>32.246204518085555</v>
      </c>
      <c r="Q375" s="864">
        <f t="shared" si="68"/>
        <v>349.06224816158175</v>
      </c>
    </row>
    <row r="376" spans="3:17" hidden="1" x14ac:dyDescent="0.25">
      <c r="C376" s="403" t="s">
        <v>182</v>
      </c>
      <c r="D376" s="403" t="s">
        <v>183</v>
      </c>
      <c r="E376" s="402">
        <f>F4A!E373+F4B!E372</f>
        <v>1.1344101040125003</v>
      </c>
      <c r="F376" s="402">
        <f>F4A!F373+F4B!F372</f>
        <v>1.9969148025421879</v>
      </c>
      <c r="G376" s="402">
        <f>F4A!G373+F4B!G372</f>
        <v>1.8790821072843753</v>
      </c>
      <c r="H376" s="402">
        <f>F4A!H373+F4B!H372</f>
        <v>2.2150057959421878</v>
      </c>
      <c r="I376" s="402">
        <f>F4A!I373+F4B!I372</f>
        <v>2.3290862234062506</v>
      </c>
      <c r="J376" s="402">
        <f>F4A!J373+F4B!J372</f>
        <v>2.1430043715937503</v>
      </c>
      <c r="K376" s="402">
        <f>F4A!K373+F4B!K372</f>
        <v>0</v>
      </c>
      <c r="L376" s="402">
        <f>F4A!L373+F4B!L372</f>
        <v>0</v>
      </c>
      <c r="M376" s="402">
        <f>F4A!M373+F4B!M372</f>
        <v>0</v>
      </c>
      <c r="N376" s="402">
        <f>F4A!N373+F4B!N372</f>
        <v>0</v>
      </c>
      <c r="O376" s="402">
        <f>F4A!O373+F4B!O372</f>
        <v>0</v>
      </c>
      <c r="P376" s="402">
        <f>F4A!P373+F4B!P372</f>
        <v>0</v>
      </c>
      <c r="Q376" s="864">
        <f t="shared" si="68"/>
        <v>11.697503404781253</v>
      </c>
    </row>
    <row r="377" spans="3:17" hidden="1" x14ac:dyDescent="0.25">
      <c r="C377" s="403" t="s">
        <v>208</v>
      </c>
      <c r="D377" s="403" t="s">
        <v>163</v>
      </c>
      <c r="E377" s="402">
        <f>F4A!E374+F4B!E373</f>
        <v>27.519352491372139</v>
      </c>
      <c r="F377" s="402">
        <f>F4A!F374+F4B!F373</f>
        <v>30.378262799078051</v>
      </c>
      <c r="G377" s="402">
        <f>F4A!G374+F4B!G373</f>
        <v>31.333634584496028</v>
      </c>
      <c r="H377" s="402">
        <f>F4A!H374+F4B!H373</f>
        <v>23.022523900498978</v>
      </c>
      <c r="I377" s="402">
        <f>F4A!I374+F4B!I373</f>
        <v>23.720989530011749</v>
      </c>
      <c r="J377" s="402">
        <f>F4A!J374+F4B!J373</f>
        <v>21.666274149528409</v>
      </c>
      <c r="K377" s="402">
        <f>F4A!K374+F4B!K373</f>
        <v>23.060473646794936</v>
      </c>
      <c r="L377" s="402">
        <f>F4A!L374+F4B!L373</f>
        <v>21.375228506045488</v>
      </c>
      <c r="M377" s="402">
        <f>F4A!M374+F4B!M373</f>
        <v>20.70292019499901</v>
      </c>
      <c r="N377" s="402">
        <f>F4A!N374+F4B!N373</f>
        <v>20.736325615784121</v>
      </c>
      <c r="O377" s="402">
        <f>F4A!O374+F4B!O373</f>
        <v>23.297389936904899</v>
      </c>
      <c r="P377" s="402">
        <f>F4A!P374+F4B!P373</f>
        <v>30.326133293360037</v>
      </c>
      <c r="Q377" s="864">
        <f t="shared" si="68"/>
        <v>297.13950864887391</v>
      </c>
    </row>
    <row r="378" spans="3:17" hidden="1" x14ac:dyDescent="0.25">
      <c r="C378" s="403" t="s">
        <v>185</v>
      </c>
      <c r="D378" s="403" t="s">
        <v>186</v>
      </c>
      <c r="E378" s="402">
        <f>F4A!E375+F4B!E374</f>
        <v>5.4470914012414644</v>
      </c>
      <c r="F378" s="402">
        <f>F4A!F375+F4B!F374</f>
        <v>5.4352681036809054</v>
      </c>
      <c r="G378" s="402">
        <f>F4A!G375+F4B!G374</f>
        <v>5.3489512838871525</v>
      </c>
      <c r="H378" s="402">
        <f>F4A!H375+F4B!H374</f>
        <v>5.7530426547934006</v>
      </c>
      <c r="I378" s="402">
        <f>F4A!I375+F4B!I374</f>
        <v>6.1540076369344261</v>
      </c>
      <c r="J378" s="402">
        <f>F4A!J375+F4B!J374</f>
        <v>6.1329851091222434</v>
      </c>
      <c r="K378" s="402">
        <f>F4A!K375+F4B!K374</f>
        <v>6.8215853549988097</v>
      </c>
      <c r="L378" s="402">
        <f>F4A!L375+F4B!L374</f>
        <v>3.8587734484814473</v>
      </c>
      <c r="M378" s="402">
        <f>F4A!M375+F4B!M374</f>
        <v>3.7217266600042556</v>
      </c>
      <c r="N378" s="402">
        <f>F4A!N375+F4B!N374</f>
        <v>3.6808886753419983</v>
      </c>
      <c r="O378" s="402">
        <f>F4A!O375+F4B!O374</f>
        <v>3.9305349417792725</v>
      </c>
      <c r="P378" s="402">
        <f>F4A!P375+F4B!P374</f>
        <v>4.0123683551423239</v>
      </c>
      <c r="Q378" s="864">
        <f t="shared" si="68"/>
        <v>60.297223625407703</v>
      </c>
    </row>
    <row r="379" spans="3:17" hidden="1" x14ac:dyDescent="0.25">
      <c r="C379" s="403" t="s">
        <v>187</v>
      </c>
      <c r="D379" s="403" t="s">
        <v>165</v>
      </c>
      <c r="E379" s="402">
        <f>F4A!E376+F4B!E375</f>
        <v>0</v>
      </c>
      <c r="F379" s="402">
        <f>F4A!F376+F4B!F375</f>
        <v>0</v>
      </c>
      <c r="G379" s="402">
        <f>F4A!G376+F4B!G375</f>
        <v>0</v>
      </c>
      <c r="H379" s="402">
        <f>F4A!H376+F4B!H375</f>
        <v>0</v>
      </c>
      <c r="I379" s="402">
        <f>F4A!I376+F4B!I375</f>
        <v>0</v>
      </c>
      <c r="J379" s="402">
        <f>F4A!J376+F4B!J375</f>
        <v>0</v>
      </c>
      <c r="K379" s="402">
        <f>F4A!K376+F4B!K375</f>
        <v>0</v>
      </c>
      <c r="L379" s="402">
        <f>F4A!L376+F4B!L375</f>
        <v>0</v>
      </c>
      <c r="M379" s="402">
        <f>F4A!M376+F4B!M375</f>
        <v>0</v>
      </c>
      <c r="N379" s="402">
        <f>F4A!N376+F4B!N375</f>
        <v>0</v>
      </c>
      <c r="O379" s="402">
        <f>F4A!O376+F4B!O375</f>
        <v>0</v>
      </c>
      <c r="P379" s="402">
        <f>F4A!P376+F4B!P375</f>
        <v>0</v>
      </c>
      <c r="Q379" s="864">
        <f t="shared" si="68"/>
        <v>0</v>
      </c>
    </row>
    <row r="380" spans="3:17" hidden="1" x14ac:dyDescent="0.25">
      <c r="C380" s="403"/>
      <c r="D380" s="403"/>
      <c r="E380" s="402">
        <f>F4A!E377+F4B!E376</f>
        <v>0</v>
      </c>
      <c r="F380" s="402">
        <f>F4A!F377+F4B!F376</f>
        <v>0</v>
      </c>
      <c r="G380" s="402">
        <f>F4A!G377+F4B!G376</f>
        <v>0</v>
      </c>
      <c r="H380" s="402">
        <f>F4A!H377+F4B!H376</f>
        <v>0</v>
      </c>
      <c r="I380" s="402">
        <f>F4A!I377+F4B!I376</f>
        <v>0</v>
      </c>
      <c r="J380" s="402">
        <f>F4A!J377+F4B!J376</f>
        <v>0</v>
      </c>
      <c r="K380" s="402">
        <f>F4A!K377+F4B!K376</f>
        <v>0</v>
      </c>
      <c r="L380" s="402">
        <f>F4A!L377+F4B!L376</f>
        <v>0</v>
      </c>
      <c r="M380" s="402">
        <f>F4A!M377+F4B!M376</f>
        <v>0</v>
      </c>
      <c r="N380" s="402">
        <f>F4A!N377+F4B!N376</f>
        <v>0</v>
      </c>
      <c r="O380" s="402">
        <f>F4A!O377+F4B!O376</f>
        <v>0</v>
      </c>
      <c r="P380" s="402">
        <f>F4A!P377+F4B!P376</f>
        <v>0</v>
      </c>
      <c r="Q380" s="864">
        <f t="shared" si="68"/>
        <v>0</v>
      </c>
    </row>
    <row r="381" spans="3:17" hidden="1" x14ac:dyDescent="0.25">
      <c r="C381" s="403"/>
      <c r="D381" s="403"/>
      <c r="E381" s="402">
        <f>F4A!E378+F4B!E377</f>
        <v>0</v>
      </c>
      <c r="F381" s="402">
        <f>F4A!F378+F4B!F377</f>
        <v>0</v>
      </c>
      <c r="G381" s="402">
        <f>F4A!G378+F4B!G377</f>
        <v>0</v>
      </c>
      <c r="H381" s="402">
        <f>F4A!H378+F4B!H377</f>
        <v>0</v>
      </c>
      <c r="I381" s="402">
        <f>F4A!I378+F4B!I377</f>
        <v>0</v>
      </c>
      <c r="J381" s="402">
        <f>F4A!J378+F4B!J377</f>
        <v>0</v>
      </c>
      <c r="K381" s="402">
        <f>F4A!K378+F4B!K377</f>
        <v>0</v>
      </c>
      <c r="L381" s="402">
        <f>F4A!L378+F4B!L377</f>
        <v>0</v>
      </c>
      <c r="M381" s="402">
        <f>F4A!M378+F4B!M377</f>
        <v>0</v>
      </c>
      <c r="N381" s="402">
        <f>F4A!N378+F4B!N377</f>
        <v>0</v>
      </c>
      <c r="O381" s="402">
        <f>F4A!O378+F4B!O377</f>
        <v>0</v>
      </c>
      <c r="P381" s="402">
        <f>F4A!P378+F4B!P377</f>
        <v>0</v>
      </c>
      <c r="Q381" s="864">
        <f t="shared" si="68"/>
        <v>0</v>
      </c>
    </row>
    <row r="382" spans="3:17" hidden="1" x14ac:dyDescent="0.25">
      <c r="C382" s="403"/>
      <c r="D382" s="403"/>
      <c r="E382" s="402">
        <f>F4A!E379+F4B!E378</f>
        <v>0</v>
      </c>
      <c r="F382" s="402">
        <f>F4A!F379+F4B!F378</f>
        <v>0</v>
      </c>
      <c r="G382" s="402">
        <f>F4A!G379+F4B!G378</f>
        <v>0</v>
      </c>
      <c r="H382" s="402">
        <f>F4A!H379+F4B!H378</f>
        <v>0</v>
      </c>
      <c r="I382" s="402">
        <f>F4A!I379+F4B!I378</f>
        <v>0</v>
      </c>
      <c r="J382" s="402">
        <f>F4A!J379+F4B!J378</f>
        <v>0</v>
      </c>
      <c r="K382" s="402">
        <f>F4A!K379+F4B!K378</f>
        <v>0</v>
      </c>
      <c r="L382" s="402">
        <f>F4A!L379+F4B!L378</f>
        <v>0</v>
      </c>
      <c r="M382" s="402">
        <f>F4A!M379+F4B!M378</f>
        <v>0</v>
      </c>
      <c r="N382" s="402">
        <f>F4A!N379+F4B!N378</f>
        <v>0</v>
      </c>
      <c r="O382" s="402">
        <f>F4A!O379+F4B!O378</f>
        <v>0</v>
      </c>
      <c r="P382" s="402">
        <f>F4A!P379+F4B!P378</f>
        <v>0</v>
      </c>
      <c r="Q382" s="864">
        <f t="shared" si="68"/>
        <v>0</v>
      </c>
    </row>
    <row r="383" spans="3:17" hidden="1" x14ac:dyDescent="0.25">
      <c r="C383" s="403" t="s">
        <v>235</v>
      </c>
      <c r="D383" s="403" t="s">
        <v>235</v>
      </c>
      <c r="E383" s="402">
        <f>F4A!E380+F4B!E379</f>
        <v>0</v>
      </c>
      <c r="F383" s="402">
        <f>F4A!F380+F4B!F379</f>
        <v>0</v>
      </c>
      <c r="G383" s="402">
        <f>F4A!G380+F4B!G379</f>
        <v>0</v>
      </c>
      <c r="H383" s="402">
        <f>F4A!H380+F4B!H379</f>
        <v>0</v>
      </c>
      <c r="I383" s="402">
        <f>F4A!I380+F4B!I379</f>
        <v>0</v>
      </c>
      <c r="J383" s="402">
        <f>F4A!J380+F4B!J379</f>
        <v>0</v>
      </c>
      <c r="K383" s="402">
        <f>F4A!K380+F4B!K379</f>
        <v>0</v>
      </c>
      <c r="L383" s="402">
        <f>F4A!L380+F4B!L379</f>
        <v>0</v>
      </c>
      <c r="M383" s="402">
        <f>F4A!M380+F4B!M379</f>
        <v>0</v>
      </c>
      <c r="N383" s="402">
        <f>F4A!N380+F4B!N379</f>
        <v>0</v>
      </c>
      <c r="O383" s="402">
        <f>F4A!O380+F4B!O379</f>
        <v>0</v>
      </c>
      <c r="P383" s="402">
        <f>F4A!P380+F4B!P379</f>
        <v>0</v>
      </c>
      <c r="Q383" s="864">
        <f t="shared" si="68"/>
        <v>0</v>
      </c>
    </row>
    <row r="384" spans="3:17" hidden="1" x14ac:dyDescent="0.25">
      <c r="C384" s="953" t="s">
        <v>188</v>
      </c>
      <c r="D384" s="954"/>
      <c r="E384" s="864">
        <f>SUM(E369:E383)</f>
        <v>1322.044353053439</v>
      </c>
      <c r="F384" s="864">
        <f t="shared" ref="F384:P384" si="70">SUM(F369:F383)</f>
        <v>1418.6713651998532</v>
      </c>
      <c r="G384" s="864">
        <f t="shared" si="70"/>
        <v>1395.9986108980113</v>
      </c>
      <c r="H384" s="864">
        <f t="shared" si="70"/>
        <v>1359.7636553693121</v>
      </c>
      <c r="I384" s="864">
        <f t="shared" si="70"/>
        <v>1392.4488671220902</v>
      </c>
      <c r="J384" s="864">
        <f t="shared" si="70"/>
        <v>1340.3136919329791</v>
      </c>
      <c r="K384" s="864">
        <f t="shared" si="70"/>
        <v>1358.3630187025915</v>
      </c>
      <c r="L384" s="864">
        <f t="shared" si="70"/>
        <v>1358.5435723417218</v>
      </c>
      <c r="M384" s="864">
        <f t="shared" si="70"/>
        <v>1351.740110742774</v>
      </c>
      <c r="N384" s="864">
        <f t="shared" si="70"/>
        <v>1354.9480805474047</v>
      </c>
      <c r="O384" s="864">
        <f t="shared" si="70"/>
        <v>1338.8051110166459</v>
      </c>
      <c r="P384" s="864">
        <f t="shared" si="70"/>
        <v>1520.1982564244154</v>
      </c>
      <c r="Q384" s="864">
        <f>SUM(E384:P384)</f>
        <v>16511.838693351237</v>
      </c>
    </row>
    <row r="385" spans="3:17" hidden="1" x14ac:dyDescent="0.25">
      <c r="C385" s="953" t="s">
        <v>196</v>
      </c>
      <c r="D385" s="954"/>
      <c r="E385" s="402"/>
      <c r="F385" s="402"/>
      <c r="G385" s="402"/>
      <c r="H385" s="402"/>
      <c r="I385" s="402"/>
      <c r="J385" s="402"/>
      <c r="K385" s="402"/>
      <c r="L385" s="402"/>
      <c r="M385" s="402"/>
      <c r="N385" s="402"/>
      <c r="O385" s="402"/>
      <c r="P385" s="402"/>
      <c r="Q385" s="864">
        <f t="shared" ref="Q385:Q402" si="71">SUM(E385:P385)</f>
        <v>0</v>
      </c>
    </row>
    <row r="386" spans="3:17" hidden="1" x14ac:dyDescent="0.25">
      <c r="C386" s="403" t="s">
        <v>168</v>
      </c>
      <c r="D386" s="403" t="s">
        <v>169</v>
      </c>
      <c r="E386" s="402">
        <f>F4A!E383+F4B!E382</f>
        <v>960.57979464143386</v>
      </c>
      <c r="F386" s="402">
        <f>F4A!F383+F4B!F382</f>
        <v>928.67708644193772</v>
      </c>
      <c r="G386" s="402">
        <f>F4A!G383+F4B!G382</f>
        <v>962.84027519771598</v>
      </c>
      <c r="H386" s="402">
        <f>F4A!H383+F4B!H382</f>
        <v>928.62007191716805</v>
      </c>
      <c r="I386" s="402">
        <f>F4A!I383+F4B!I382</f>
        <v>1012.1090224180598</v>
      </c>
      <c r="J386" s="402">
        <f>F4A!J383+F4B!J382</f>
        <v>1000.1913710176069</v>
      </c>
      <c r="K386" s="402">
        <f>F4A!K383+F4B!K382</f>
        <v>1104.9520091167383</v>
      </c>
      <c r="L386" s="402">
        <f>F4A!L383+F4B!L382</f>
        <v>1076.6387199785759</v>
      </c>
      <c r="M386" s="402">
        <f>F4A!M383+F4B!M382</f>
        <v>1090.4881909958156</v>
      </c>
      <c r="N386" s="402">
        <f>F4A!N383+F4B!N382</f>
        <v>1079.3871350563663</v>
      </c>
      <c r="O386" s="402">
        <f>F4A!O383+F4B!O382</f>
        <v>989.57723119091497</v>
      </c>
      <c r="P386" s="402">
        <f>F4A!P383+F4B!P382</f>
        <v>1075.4762035999058</v>
      </c>
      <c r="Q386" s="864">
        <f t="shared" si="71"/>
        <v>12209.537111572239</v>
      </c>
    </row>
    <row r="387" spans="3:17" hidden="1" x14ac:dyDescent="0.25">
      <c r="C387" s="403" t="s">
        <v>170</v>
      </c>
      <c r="D387" s="403" t="s">
        <v>171</v>
      </c>
      <c r="E387" s="402">
        <f>F4A!E384+F4B!E383</f>
        <v>16.412089374315791</v>
      </c>
      <c r="F387" s="402">
        <f>F4A!F384+F4B!F383</f>
        <v>18.64181367880229</v>
      </c>
      <c r="G387" s="402">
        <f>F4A!G384+F4B!G383</f>
        <v>9.0148197581279987</v>
      </c>
      <c r="H387" s="402">
        <f>F4A!H384+F4B!H383</f>
        <v>10.274023914177601</v>
      </c>
      <c r="I387" s="402">
        <f>F4A!I384+F4B!I383</f>
        <v>16.409384376347955</v>
      </c>
      <c r="J387" s="402">
        <f>F4A!J384+F4B!J383</f>
        <v>14.161359932548418</v>
      </c>
      <c r="K387" s="402">
        <f>F4A!K384+F4B!K383</f>
        <v>16.355670845272272</v>
      </c>
      <c r="L387" s="402">
        <f>F4A!L384+F4B!L383</f>
        <v>11.5669025347248</v>
      </c>
      <c r="M387" s="402">
        <f>F4A!M384+F4B!M383</f>
        <v>14.23524501989856</v>
      </c>
      <c r="N387" s="402">
        <f>F4A!N384+F4B!N383</f>
        <v>15.32011481712288</v>
      </c>
      <c r="O387" s="402">
        <f>F4A!O384+F4B!O383</f>
        <v>13.817792068208641</v>
      </c>
      <c r="P387" s="402">
        <f>F4A!P384+F4B!P383</f>
        <v>12.884622973344001</v>
      </c>
      <c r="Q387" s="864">
        <f t="shared" si="71"/>
        <v>169.0938392928912</v>
      </c>
    </row>
    <row r="388" spans="3:17" hidden="1" x14ac:dyDescent="0.25">
      <c r="C388" s="403" t="s">
        <v>216</v>
      </c>
      <c r="D388" s="403" t="s">
        <v>173</v>
      </c>
      <c r="E388" s="402">
        <f>F4A!E385+F4B!E384</f>
        <v>18.191065880238629</v>
      </c>
      <c r="F388" s="402">
        <f>F4A!F385+F4B!F384</f>
        <v>21.558964542767377</v>
      </c>
      <c r="G388" s="402">
        <f>F4A!G385+F4B!G384</f>
        <v>22.05941386089486</v>
      </c>
      <c r="H388" s="402">
        <f>F4A!H385+F4B!H384</f>
        <v>19.133609621030534</v>
      </c>
      <c r="I388" s="402">
        <f>F4A!I385+F4B!I384</f>
        <v>26.768821648799758</v>
      </c>
      <c r="J388" s="402">
        <f>F4A!J385+F4B!J384</f>
        <v>30.328252448621001</v>
      </c>
      <c r="K388" s="402">
        <f>F4A!K385+F4B!K384</f>
        <v>38.241254689843089</v>
      </c>
      <c r="L388" s="402">
        <f>F4A!L385+F4B!L384</f>
        <v>39.906841506409698</v>
      </c>
      <c r="M388" s="402">
        <f>F4A!M385+F4B!M384</f>
        <v>39.693352767912749</v>
      </c>
      <c r="N388" s="402">
        <f>F4A!N385+F4B!N384</f>
        <v>39.989113413899027</v>
      </c>
      <c r="O388" s="402">
        <f>F4A!O385+F4B!O384</f>
        <v>47.281907018122482</v>
      </c>
      <c r="P388" s="402">
        <f>F4A!P385+F4B!P384</f>
        <v>67.415217246572411</v>
      </c>
      <c r="Q388" s="864">
        <f t="shared" si="71"/>
        <v>410.56781464511164</v>
      </c>
    </row>
    <row r="389" spans="3:17" hidden="1" x14ac:dyDescent="0.25">
      <c r="C389" s="403" t="s">
        <v>174</v>
      </c>
      <c r="D389" s="403" t="s">
        <v>175</v>
      </c>
      <c r="E389" s="402">
        <f>F4A!E386+F4B!E385</f>
        <v>0</v>
      </c>
      <c r="F389" s="402">
        <f>F4A!F386+F4B!F385</f>
        <v>0</v>
      </c>
      <c r="G389" s="402">
        <f>F4A!G386+F4B!G385</f>
        <v>0</v>
      </c>
      <c r="H389" s="402">
        <f>F4A!H386+F4B!H385</f>
        <v>0</v>
      </c>
      <c r="I389" s="402">
        <f>F4A!I386+F4B!I385</f>
        <v>0</v>
      </c>
      <c r="J389" s="402">
        <f>F4A!J386+F4B!J385</f>
        <v>0</v>
      </c>
      <c r="K389" s="402">
        <f>F4A!K386+F4B!K385</f>
        <v>0</v>
      </c>
      <c r="L389" s="402">
        <f>F4A!L386+F4B!L385</f>
        <v>0</v>
      </c>
      <c r="M389" s="402">
        <f>F4A!M386+F4B!M385</f>
        <v>0</v>
      </c>
      <c r="N389" s="402">
        <f>F4A!N386+F4B!N385</f>
        <v>0</v>
      </c>
      <c r="O389" s="402">
        <f>F4A!O386+F4B!O385</f>
        <v>0</v>
      </c>
      <c r="P389" s="402">
        <f>F4A!P386+F4B!P385</f>
        <v>0</v>
      </c>
      <c r="Q389" s="864">
        <f t="shared" ref="Q389" si="72">SUM(E389:P389)</f>
        <v>0</v>
      </c>
    </row>
    <row r="390" spans="3:17" hidden="1" x14ac:dyDescent="0.25">
      <c r="C390" s="403" t="s">
        <v>176</v>
      </c>
      <c r="D390" s="403" t="s">
        <v>177</v>
      </c>
      <c r="E390" s="402">
        <f>F4A!E387+F4B!E386</f>
        <v>9.9171245299443989</v>
      </c>
      <c r="F390" s="402">
        <f>F4A!F387+F4B!F386</f>
        <v>11.730464861580408</v>
      </c>
      <c r="G390" s="402">
        <f>F4A!G387+F4B!G386</f>
        <v>11.275959718332683</v>
      </c>
      <c r="H390" s="402">
        <f>F4A!H387+F4B!H386</f>
        <v>10.812017367107059</v>
      </c>
      <c r="I390" s="402">
        <f>F4A!I387+F4B!I386</f>
        <v>11.113655086166466</v>
      </c>
      <c r="J390" s="402">
        <f>F4A!J387+F4B!J386</f>
        <v>11.112320066501299</v>
      </c>
      <c r="K390" s="402">
        <f>F4A!K387+F4B!K386</f>
        <v>10.621186280256431</v>
      </c>
      <c r="L390" s="402">
        <f>F4A!L387+F4B!L386</f>
        <v>10.831214029188928</v>
      </c>
      <c r="M390" s="402">
        <f>F4A!M387+F4B!M386</f>
        <v>9.6357422816668254</v>
      </c>
      <c r="N390" s="402">
        <f>F4A!N387+F4B!N386</f>
        <v>9.6660641076250773</v>
      </c>
      <c r="O390" s="402">
        <f>F4A!O387+F4B!O386</f>
        <v>10.785332318857362</v>
      </c>
      <c r="P390" s="402">
        <f>F4A!P387+F4B!P386</f>
        <v>12.903916457154082</v>
      </c>
      <c r="Q390" s="864">
        <f t="shared" si="71"/>
        <v>130.40499710438101</v>
      </c>
    </row>
    <row r="391" spans="3:17" hidden="1" x14ac:dyDescent="0.25">
      <c r="C391" s="403" t="s">
        <v>178</v>
      </c>
      <c r="D391" s="403" t="s">
        <v>217</v>
      </c>
      <c r="E391" s="402">
        <f>F4A!E388+F4B!E387</f>
        <v>55.721882708680063</v>
      </c>
      <c r="F391" s="402">
        <f>F4A!F388+F4B!F387</f>
        <v>32.414275068501084</v>
      </c>
      <c r="G391" s="402">
        <f>F4A!G388+F4B!G387</f>
        <v>54.865636611968547</v>
      </c>
      <c r="H391" s="402">
        <f>F4A!H388+F4B!H387</f>
        <v>77.736530480953945</v>
      </c>
      <c r="I391" s="402">
        <f>F4A!I388+F4B!I387</f>
        <v>197.1816255490904</v>
      </c>
      <c r="J391" s="402">
        <f>F4A!J388+F4B!J387</f>
        <v>261.55054331899152</v>
      </c>
      <c r="K391" s="402">
        <f>F4A!K388+F4B!K387</f>
        <v>221.04341302885794</v>
      </c>
      <c r="L391" s="402">
        <f>F4A!L388+F4B!L387</f>
        <v>209.01046789883466</v>
      </c>
      <c r="M391" s="402">
        <f>F4A!M388+F4B!M387</f>
        <v>62.356535365199356</v>
      </c>
      <c r="N391" s="402">
        <f>F4A!N388+F4B!N387</f>
        <v>43.176566150856509</v>
      </c>
      <c r="O391" s="402">
        <f>F4A!O388+F4B!O387</f>
        <v>53.874503145044052</v>
      </c>
      <c r="P391" s="402">
        <f>F4A!P388+F4B!P387</f>
        <v>36.309923159198796</v>
      </c>
      <c r="Q391" s="864">
        <f t="shared" si="71"/>
        <v>1305.2419024861767</v>
      </c>
    </row>
    <row r="392" spans="3:17" hidden="1" x14ac:dyDescent="0.25">
      <c r="C392" s="403" t="s">
        <v>180</v>
      </c>
      <c r="D392" s="403" t="s">
        <v>197</v>
      </c>
      <c r="E392" s="402">
        <f>F4A!E389+F4B!E388</f>
        <v>29.410358648342132</v>
      </c>
      <c r="F392" s="402">
        <f>F4A!F389+F4B!F388</f>
        <v>32.182704114524142</v>
      </c>
      <c r="G392" s="402">
        <f>F4A!G389+F4B!G388</f>
        <v>29.752005530118581</v>
      </c>
      <c r="H392" s="402">
        <f>F4A!H389+F4B!H388</f>
        <v>29.018765336026252</v>
      </c>
      <c r="I392" s="402">
        <f>F4A!I389+F4B!I388</f>
        <v>32.57986549813144</v>
      </c>
      <c r="J392" s="402">
        <f>F4A!J389+F4B!J388</f>
        <v>31.321758404743065</v>
      </c>
      <c r="K392" s="402">
        <f>F4A!K389+F4B!K388</f>
        <v>31.331786473437063</v>
      </c>
      <c r="L392" s="402">
        <f>F4A!L389+F4B!L388</f>
        <v>32.652167319378222</v>
      </c>
      <c r="M392" s="402">
        <f>F4A!M389+F4B!M388</f>
        <v>34.627309026234649</v>
      </c>
      <c r="N392" s="402">
        <f>F4A!N389+F4B!N388</f>
        <v>32.540445769535985</v>
      </c>
      <c r="O392" s="402">
        <f>F4A!O389+F4B!O388</f>
        <v>28.857928411061199</v>
      </c>
      <c r="P392" s="402">
        <f>F4A!P389+F4B!P388</f>
        <v>34.865544912335139</v>
      </c>
      <c r="Q392" s="864">
        <f t="shared" si="71"/>
        <v>379.14063944386783</v>
      </c>
    </row>
    <row r="393" spans="3:17" hidden="1" x14ac:dyDescent="0.25">
      <c r="C393" s="403" t="s">
        <v>218</v>
      </c>
      <c r="D393" s="403" t="s">
        <v>206</v>
      </c>
      <c r="E393" s="402">
        <f>F4A!E390+F4B!E389</f>
        <v>134.50945459600902</v>
      </c>
      <c r="F393" s="402">
        <f>F4A!F390+F4B!F389</f>
        <v>145.24694760947665</v>
      </c>
      <c r="G393" s="402">
        <f>F4A!G390+F4B!G389</f>
        <v>139.35957146196458</v>
      </c>
      <c r="H393" s="402">
        <f>F4A!H390+F4B!H389</f>
        <v>145.05017678938088</v>
      </c>
      <c r="I393" s="402">
        <f>F4A!I390+F4B!I389</f>
        <v>153.33267610238715</v>
      </c>
      <c r="J393" s="402">
        <f>F4A!J390+F4B!J389</f>
        <v>152.0665757330755</v>
      </c>
      <c r="K393" s="402">
        <f>F4A!K390+F4B!K389</f>
        <v>169.07234250493653</v>
      </c>
      <c r="L393" s="402">
        <f>F4A!L390+F4B!L389</f>
        <v>162.68550456716514</v>
      </c>
      <c r="M393" s="402">
        <f>F4A!M390+F4B!M389</f>
        <v>161.33038298910702</v>
      </c>
      <c r="N393" s="402">
        <f>F4A!N390+F4B!N389</f>
        <v>168.35645733112509</v>
      </c>
      <c r="O393" s="402">
        <f>F4A!O390+F4B!O389</f>
        <v>158.11147415504738</v>
      </c>
      <c r="P393" s="402">
        <f>F4A!P390+F4B!P389</f>
        <v>172.63366236543519</v>
      </c>
      <c r="Q393" s="864">
        <f t="shared" si="71"/>
        <v>1861.7552262051099</v>
      </c>
    </row>
    <row r="394" spans="3:17" hidden="1" x14ac:dyDescent="0.25">
      <c r="C394" s="403" t="s">
        <v>236</v>
      </c>
      <c r="D394" s="403" t="s">
        <v>220</v>
      </c>
      <c r="E394" s="402">
        <f>F4A!E391+F4B!E390</f>
        <v>33.508049389321954</v>
      </c>
      <c r="F394" s="402">
        <f>F4A!F391+F4B!F390</f>
        <v>35.157697351277363</v>
      </c>
      <c r="G394" s="402">
        <f>F4A!G391+F4B!G390</f>
        <v>34.990689331808333</v>
      </c>
      <c r="H394" s="402">
        <f>F4A!H391+F4B!H390</f>
        <v>34.739117634354486</v>
      </c>
      <c r="I394" s="402">
        <f>F4A!I391+F4B!I390</f>
        <v>33.21095229980498</v>
      </c>
      <c r="J394" s="402">
        <f>F4A!J391+F4B!J390</f>
        <v>33.366322795113959</v>
      </c>
      <c r="K394" s="402">
        <f>F4A!K391+F4B!K390</f>
        <v>39.808148290210596</v>
      </c>
      <c r="L394" s="402">
        <f>F4A!L391+F4B!L390</f>
        <v>32.519239057096584</v>
      </c>
      <c r="M394" s="402">
        <f>F4A!M391+F4B!M390</f>
        <v>37.46690004510647</v>
      </c>
      <c r="N394" s="402">
        <f>F4A!N391+F4B!N390</f>
        <v>38.200303433875632</v>
      </c>
      <c r="O394" s="402">
        <f>F4A!O391+F4B!O390</f>
        <v>38.157997389263294</v>
      </c>
      <c r="P394" s="402">
        <f>F4A!P391+F4B!P390</f>
        <v>41.526478353962901</v>
      </c>
      <c r="Q394" s="864">
        <f t="shared" ref="Q394" si="73">SUM(E394:P394)</f>
        <v>432.65189537119653</v>
      </c>
    </row>
    <row r="395" spans="3:17" hidden="1" x14ac:dyDescent="0.25">
      <c r="C395" s="403" t="s">
        <v>182</v>
      </c>
      <c r="D395" s="403" t="s">
        <v>183</v>
      </c>
      <c r="E395" s="402">
        <f>F4A!E392+F4B!E391</f>
        <v>0</v>
      </c>
      <c r="F395" s="402">
        <f>F4A!F392+F4B!F391</f>
        <v>0</v>
      </c>
      <c r="G395" s="402">
        <f>F4A!G392+F4B!G391</f>
        <v>0</v>
      </c>
      <c r="H395" s="402">
        <f>F4A!H392+F4B!H391</f>
        <v>0</v>
      </c>
      <c r="I395" s="402">
        <f>F4A!I392+F4B!I391</f>
        <v>0</v>
      </c>
      <c r="J395" s="402">
        <f>F4A!J392+F4B!J391</f>
        <v>0</v>
      </c>
      <c r="K395" s="402">
        <f>F4A!K392+F4B!K391</f>
        <v>0</v>
      </c>
      <c r="L395" s="402">
        <f>F4A!L392+F4B!L391</f>
        <v>0</v>
      </c>
      <c r="M395" s="402">
        <f>F4A!M392+F4B!M391</f>
        <v>0</v>
      </c>
      <c r="N395" s="402">
        <f>F4A!N392+F4B!N391</f>
        <v>0</v>
      </c>
      <c r="O395" s="402">
        <f>F4A!O392+F4B!O391</f>
        <v>0</v>
      </c>
      <c r="P395" s="402">
        <f>F4A!P392+F4B!P391</f>
        <v>0</v>
      </c>
      <c r="Q395" s="864">
        <f t="shared" si="71"/>
        <v>0</v>
      </c>
    </row>
    <row r="396" spans="3:17" hidden="1" x14ac:dyDescent="0.25">
      <c r="C396" s="403" t="s">
        <v>184</v>
      </c>
      <c r="D396" s="403" t="s">
        <v>163</v>
      </c>
      <c r="E396" s="402">
        <f>F4A!E393+F4B!E392</f>
        <v>0</v>
      </c>
      <c r="F396" s="402">
        <f>F4A!F393+F4B!F392</f>
        <v>0</v>
      </c>
      <c r="G396" s="402">
        <f>F4A!G393+F4B!G392</f>
        <v>0</v>
      </c>
      <c r="H396" s="402">
        <f>F4A!H393+F4B!H392</f>
        <v>0</v>
      </c>
      <c r="I396" s="402">
        <f>F4A!I393+F4B!I392</f>
        <v>0</v>
      </c>
      <c r="J396" s="402">
        <f>F4A!J393+F4B!J392</f>
        <v>0</v>
      </c>
      <c r="K396" s="402">
        <f>F4A!K393+F4B!K392</f>
        <v>0</v>
      </c>
      <c r="L396" s="402">
        <f>F4A!L393+F4B!L392</f>
        <v>0</v>
      </c>
      <c r="M396" s="402">
        <f>F4A!M393+F4B!M392</f>
        <v>0</v>
      </c>
      <c r="N396" s="402">
        <f>F4A!N393+F4B!N392</f>
        <v>0</v>
      </c>
      <c r="O396" s="402">
        <f>F4A!O393+F4B!O392</f>
        <v>0</v>
      </c>
      <c r="P396" s="402">
        <f>F4A!P393+F4B!P392</f>
        <v>0</v>
      </c>
      <c r="Q396" s="864">
        <f t="shared" si="71"/>
        <v>0</v>
      </c>
    </row>
    <row r="397" spans="3:17" hidden="1" x14ac:dyDescent="0.25">
      <c r="C397" s="403" t="s">
        <v>185</v>
      </c>
      <c r="D397" s="403" t="s">
        <v>186</v>
      </c>
      <c r="E397" s="402">
        <f>F4A!E394+F4B!E393</f>
        <v>0</v>
      </c>
      <c r="F397" s="402">
        <f>F4A!F394+F4B!F393</f>
        <v>0</v>
      </c>
      <c r="G397" s="402">
        <f>F4A!G394+F4B!G393</f>
        <v>0</v>
      </c>
      <c r="H397" s="402">
        <f>F4A!H394+F4B!H393</f>
        <v>0</v>
      </c>
      <c r="I397" s="402">
        <f>F4A!I394+F4B!I393</f>
        <v>0</v>
      </c>
      <c r="J397" s="402">
        <f>F4A!J394+F4B!J393</f>
        <v>0</v>
      </c>
      <c r="K397" s="402">
        <f>F4A!K394+F4B!K393</f>
        <v>0</v>
      </c>
      <c r="L397" s="402">
        <f>F4A!L394+F4B!L393</f>
        <v>0</v>
      </c>
      <c r="M397" s="402">
        <f>F4A!M394+F4B!M393</f>
        <v>0</v>
      </c>
      <c r="N397" s="402">
        <f>F4A!N394+F4B!N393</f>
        <v>0</v>
      </c>
      <c r="O397" s="402">
        <f>F4A!O394+F4B!O393</f>
        <v>0</v>
      </c>
      <c r="P397" s="402">
        <f>F4A!P394+F4B!P393</f>
        <v>0</v>
      </c>
      <c r="Q397" s="864">
        <f t="shared" si="71"/>
        <v>0</v>
      </c>
    </row>
    <row r="398" spans="3:17" hidden="1" x14ac:dyDescent="0.25">
      <c r="C398" s="403" t="s">
        <v>187</v>
      </c>
      <c r="D398" s="403" t="s">
        <v>165</v>
      </c>
      <c r="E398" s="402">
        <f>F4A!E395+F4B!E394</f>
        <v>0</v>
      </c>
      <c r="F398" s="402">
        <f>F4A!F395+F4B!F394</f>
        <v>0</v>
      </c>
      <c r="G398" s="402">
        <f>F4A!G395+F4B!G394</f>
        <v>0</v>
      </c>
      <c r="H398" s="402">
        <f>F4A!H395+F4B!H394</f>
        <v>0</v>
      </c>
      <c r="I398" s="402">
        <f>F4A!I395+F4B!I394</f>
        <v>0</v>
      </c>
      <c r="J398" s="402">
        <f>F4A!J395+F4B!J394</f>
        <v>0</v>
      </c>
      <c r="K398" s="402">
        <f>F4A!K395+F4B!K394</f>
        <v>0</v>
      </c>
      <c r="L398" s="402">
        <f>F4A!L395+F4B!L394</f>
        <v>0</v>
      </c>
      <c r="M398" s="402">
        <f>F4A!M395+F4B!M394</f>
        <v>0</v>
      </c>
      <c r="N398" s="402">
        <f>F4A!N395+F4B!N394</f>
        <v>0</v>
      </c>
      <c r="O398" s="402">
        <f>F4A!O395+F4B!O394</f>
        <v>0</v>
      </c>
      <c r="P398" s="402">
        <f>F4A!P395+F4B!P394</f>
        <v>0</v>
      </c>
      <c r="Q398" s="864">
        <f t="shared" si="71"/>
        <v>0</v>
      </c>
    </row>
    <row r="399" spans="3:17" hidden="1" x14ac:dyDescent="0.25">
      <c r="C399" s="403"/>
      <c r="D399" s="403"/>
      <c r="E399" s="402">
        <f>F4A!E396+F4B!E395</f>
        <v>0</v>
      </c>
      <c r="F399" s="402">
        <f>F4A!F396+F4B!F395</f>
        <v>0</v>
      </c>
      <c r="G399" s="402">
        <f>F4A!G396+F4B!G395</f>
        <v>0</v>
      </c>
      <c r="H399" s="402">
        <f>F4A!H396+F4B!H395</f>
        <v>0</v>
      </c>
      <c r="I399" s="402">
        <f>F4A!I396+F4B!I395</f>
        <v>0</v>
      </c>
      <c r="J399" s="402">
        <f>F4A!J396+F4B!J395</f>
        <v>0</v>
      </c>
      <c r="K399" s="402">
        <f>F4A!K396+F4B!K395</f>
        <v>0</v>
      </c>
      <c r="L399" s="402">
        <f>F4A!L396+F4B!L395</f>
        <v>0</v>
      </c>
      <c r="M399" s="402">
        <f>F4A!M396+F4B!M395</f>
        <v>0</v>
      </c>
      <c r="N399" s="402">
        <f>F4A!N396+F4B!N395</f>
        <v>0</v>
      </c>
      <c r="O399" s="402">
        <f>F4A!O396+F4B!O395</f>
        <v>0</v>
      </c>
      <c r="P399" s="402">
        <f>F4A!P396+F4B!P395</f>
        <v>0</v>
      </c>
      <c r="Q399" s="864">
        <f t="shared" si="71"/>
        <v>0</v>
      </c>
    </row>
    <row r="400" spans="3:17" hidden="1" x14ac:dyDescent="0.25">
      <c r="C400" s="403"/>
      <c r="D400" s="403"/>
      <c r="E400" s="402">
        <f>F4A!E397+F4B!E396</f>
        <v>0</v>
      </c>
      <c r="F400" s="402">
        <f>F4A!F397+F4B!F396</f>
        <v>0</v>
      </c>
      <c r="G400" s="402">
        <f>F4A!G397+F4B!G396</f>
        <v>0</v>
      </c>
      <c r="H400" s="402">
        <f>F4A!H397+F4B!H396</f>
        <v>0</v>
      </c>
      <c r="I400" s="402">
        <f>F4A!I397+F4B!I396</f>
        <v>0</v>
      </c>
      <c r="J400" s="402">
        <f>F4A!J397+F4B!J396</f>
        <v>0</v>
      </c>
      <c r="K400" s="402">
        <f>F4A!K397+F4B!K396</f>
        <v>0</v>
      </c>
      <c r="L400" s="402">
        <f>F4A!L397+F4B!L396</f>
        <v>0</v>
      </c>
      <c r="M400" s="402">
        <f>F4A!M397+F4B!M396</f>
        <v>0</v>
      </c>
      <c r="N400" s="402">
        <f>F4A!N397+F4B!N396</f>
        <v>0</v>
      </c>
      <c r="O400" s="402">
        <f>F4A!O397+F4B!O396</f>
        <v>0</v>
      </c>
      <c r="P400" s="402">
        <f>F4A!P397+F4B!P396</f>
        <v>0</v>
      </c>
      <c r="Q400" s="864">
        <f t="shared" si="71"/>
        <v>0</v>
      </c>
    </row>
    <row r="401" spans="3:17" hidden="1" x14ac:dyDescent="0.25">
      <c r="C401" s="403"/>
      <c r="D401" s="403"/>
      <c r="E401" s="402">
        <f>F4A!E398+F4B!E397</f>
        <v>0</v>
      </c>
      <c r="F401" s="402">
        <f>F4A!F398+F4B!F397</f>
        <v>0</v>
      </c>
      <c r="G401" s="402">
        <f>F4A!G398+F4B!G397</f>
        <v>0</v>
      </c>
      <c r="H401" s="402">
        <f>F4A!H398+F4B!H397</f>
        <v>0</v>
      </c>
      <c r="I401" s="402">
        <f>F4A!I398+F4B!I397</f>
        <v>0</v>
      </c>
      <c r="J401" s="402">
        <f>F4A!J398+F4B!J397</f>
        <v>0</v>
      </c>
      <c r="K401" s="402">
        <f>F4A!K398+F4B!K397</f>
        <v>0</v>
      </c>
      <c r="L401" s="402">
        <f>F4A!L398+F4B!L397</f>
        <v>0</v>
      </c>
      <c r="M401" s="402">
        <f>F4A!M398+F4B!M397</f>
        <v>0</v>
      </c>
      <c r="N401" s="402">
        <f>F4A!N398+F4B!N397</f>
        <v>0</v>
      </c>
      <c r="O401" s="402">
        <f>F4A!O398+F4B!O397</f>
        <v>0</v>
      </c>
      <c r="P401" s="402">
        <f>F4A!P398+F4B!P397</f>
        <v>0</v>
      </c>
      <c r="Q401" s="864">
        <f t="shared" si="71"/>
        <v>0</v>
      </c>
    </row>
    <row r="402" spans="3:17" hidden="1" x14ac:dyDescent="0.25">
      <c r="C402" s="403" t="s">
        <v>235</v>
      </c>
      <c r="D402" s="403" t="s">
        <v>235</v>
      </c>
      <c r="E402" s="402">
        <f>F4A!E399+F4B!E398</f>
        <v>0</v>
      </c>
      <c r="F402" s="402">
        <f>F4A!F399+F4B!F398</f>
        <v>0</v>
      </c>
      <c r="G402" s="402">
        <f>F4A!G399+F4B!G398</f>
        <v>0</v>
      </c>
      <c r="H402" s="402">
        <f>F4A!H399+F4B!H398</f>
        <v>0</v>
      </c>
      <c r="I402" s="402">
        <f>F4A!I399+F4B!I398</f>
        <v>0</v>
      </c>
      <c r="J402" s="402">
        <f>F4A!J399+F4B!J398</f>
        <v>0</v>
      </c>
      <c r="K402" s="402">
        <f>F4A!K399+F4B!K398</f>
        <v>0</v>
      </c>
      <c r="L402" s="402">
        <f>F4A!L399+F4B!L398</f>
        <v>0</v>
      </c>
      <c r="M402" s="402">
        <f>F4A!M399+F4B!M398</f>
        <v>0</v>
      </c>
      <c r="N402" s="402">
        <f>F4A!N399+F4B!N398</f>
        <v>0</v>
      </c>
      <c r="O402" s="402">
        <f>F4A!O399+F4B!O398</f>
        <v>0</v>
      </c>
      <c r="P402" s="402">
        <f>F4A!P399+F4B!P398</f>
        <v>0</v>
      </c>
      <c r="Q402" s="864">
        <f t="shared" si="71"/>
        <v>0</v>
      </c>
    </row>
    <row r="403" spans="3:17" hidden="1" x14ac:dyDescent="0.25">
      <c r="C403" s="953" t="s">
        <v>188</v>
      </c>
      <c r="D403" s="954"/>
      <c r="E403" s="864">
        <f t="shared" ref="E403:P403" si="74">SUM(E386:E402)</f>
        <v>1258.2498197682858</v>
      </c>
      <c r="F403" s="864">
        <f t="shared" si="74"/>
        <v>1225.6099536688671</v>
      </c>
      <c r="G403" s="864">
        <f t="shared" si="74"/>
        <v>1264.1583714709318</v>
      </c>
      <c r="H403" s="864">
        <f t="shared" si="74"/>
        <v>1255.3843130601988</v>
      </c>
      <c r="I403" s="864">
        <f t="shared" si="74"/>
        <v>1482.7060029787883</v>
      </c>
      <c r="J403" s="864">
        <f t="shared" si="74"/>
        <v>1534.0985037172018</v>
      </c>
      <c r="K403" s="864">
        <f t="shared" si="74"/>
        <v>1631.425811229552</v>
      </c>
      <c r="L403" s="864">
        <f t="shared" si="74"/>
        <v>1575.8110568913737</v>
      </c>
      <c r="M403" s="864">
        <f t="shared" si="74"/>
        <v>1449.8336584909409</v>
      </c>
      <c r="N403" s="864">
        <f t="shared" si="74"/>
        <v>1426.6362000804068</v>
      </c>
      <c r="O403" s="864">
        <f t="shared" si="74"/>
        <v>1340.4641656965193</v>
      </c>
      <c r="P403" s="864">
        <f t="shared" si="74"/>
        <v>1454.0155690679082</v>
      </c>
      <c r="Q403" s="864">
        <f>SUM(E403:P403)</f>
        <v>16898.393426120976</v>
      </c>
    </row>
    <row r="404" spans="3:17" hidden="1" x14ac:dyDescent="0.25">
      <c r="C404" s="953" t="s">
        <v>200</v>
      </c>
      <c r="D404" s="954"/>
      <c r="E404" s="864">
        <f t="shared" ref="E404:P404" si="75">E403+E384+E367</f>
        <v>3562.5022983594326</v>
      </c>
      <c r="F404" s="864">
        <f t="shared" si="75"/>
        <v>3689.6536778208883</v>
      </c>
      <c r="G404" s="864">
        <f t="shared" si="75"/>
        <v>3692.0026822806958</v>
      </c>
      <c r="H404" s="864">
        <f t="shared" si="75"/>
        <v>3554.5320345268983</v>
      </c>
      <c r="I404" s="864">
        <f t="shared" si="75"/>
        <v>3870.6094044094111</v>
      </c>
      <c r="J404" s="864">
        <f t="shared" si="75"/>
        <v>3809.2714745161584</v>
      </c>
      <c r="K404" s="864">
        <f t="shared" si="75"/>
        <v>3955.7354910089502</v>
      </c>
      <c r="L404" s="864">
        <f t="shared" si="75"/>
        <v>3873.5504029804733</v>
      </c>
      <c r="M404" s="864">
        <f t="shared" si="75"/>
        <v>3740.5048714937038</v>
      </c>
      <c r="N404" s="864">
        <f t="shared" si="75"/>
        <v>3706.996430794753</v>
      </c>
      <c r="O404" s="864">
        <f t="shared" si="75"/>
        <v>3630.5885044601755</v>
      </c>
      <c r="P404" s="864">
        <f t="shared" si="75"/>
        <v>4035.3236178282218</v>
      </c>
      <c r="Q404" s="864">
        <f>SUM(E404:P404)</f>
        <v>45121.270890479762</v>
      </c>
    </row>
    <row r="405" spans="3:17" hidden="1" x14ac:dyDescent="0.25">
      <c r="C405" s="953" t="s">
        <v>201</v>
      </c>
      <c r="D405" s="954"/>
      <c r="E405" s="864">
        <f t="shared" ref="E405:P405" si="76">E404+E350</f>
        <v>7092.8645581990168</v>
      </c>
      <c r="F405" s="864">
        <f t="shared" si="76"/>
        <v>6851.0546307708591</v>
      </c>
      <c r="G405" s="864">
        <f t="shared" si="76"/>
        <v>6558.6867366490351</v>
      </c>
      <c r="H405" s="864">
        <f t="shared" si="76"/>
        <v>6272.4074713967184</v>
      </c>
      <c r="I405" s="864">
        <f t="shared" si="76"/>
        <v>7040.8072877652085</v>
      </c>
      <c r="J405" s="864">
        <f t="shared" si="76"/>
        <v>6919.4366513737441</v>
      </c>
      <c r="K405" s="864">
        <f t="shared" si="76"/>
        <v>6687.1160038245507</v>
      </c>
      <c r="L405" s="864">
        <f t="shared" si="76"/>
        <v>6371.6276487343966</v>
      </c>
      <c r="M405" s="864">
        <f t="shared" si="76"/>
        <v>6583.8619096551174</v>
      </c>
      <c r="N405" s="864">
        <f t="shared" si="76"/>
        <v>7124.4777207641373</v>
      </c>
      <c r="O405" s="864">
        <f t="shared" si="76"/>
        <v>7078.0321977905205</v>
      </c>
      <c r="P405" s="864">
        <f t="shared" si="76"/>
        <v>8291.7510659134132</v>
      </c>
      <c r="Q405" s="864">
        <f>SUM(E405:P405)</f>
        <v>82872.12388283672</v>
      </c>
    </row>
    <row r="406" spans="3:17" hidden="1" x14ac:dyDescent="0.25"/>
    <row r="407" spans="3:17" hidden="1" x14ac:dyDescent="0.25">
      <c r="D407" s="719"/>
      <c r="E407" s="719" t="s">
        <v>202</v>
      </c>
    </row>
    <row r="408" spans="3:17" x14ac:dyDescent="0.25">
      <c r="D408" s="720"/>
      <c r="E408" s="720">
        <v>1</v>
      </c>
      <c r="F408" s="401" t="s">
        <v>203</v>
      </c>
    </row>
    <row r="409" spans="3:17" x14ac:dyDescent="0.25">
      <c r="E409" s="720">
        <f>E408+1</f>
        <v>2</v>
      </c>
      <c r="F409" s="401" t="s">
        <v>210</v>
      </c>
    </row>
    <row r="410" spans="3:17" x14ac:dyDescent="0.25">
      <c r="E410" s="720"/>
    </row>
  </sheetData>
  <mergeCells count="72">
    <mergeCell ref="C336:D336"/>
    <mergeCell ref="C350:D350"/>
    <mergeCell ref="C351:D351"/>
    <mergeCell ref="C367:D367"/>
    <mergeCell ref="C368:D368"/>
    <mergeCell ref="C384:D384"/>
    <mergeCell ref="C385:D385"/>
    <mergeCell ref="C403:D403"/>
    <mergeCell ref="C404:D404"/>
    <mergeCell ref="C405:D405"/>
    <mergeCell ref="C334:D335"/>
    <mergeCell ref="E260:Q260"/>
    <mergeCell ref="C262:D262"/>
    <mergeCell ref="C276:D276"/>
    <mergeCell ref="C277:D277"/>
    <mergeCell ref="C293:D293"/>
    <mergeCell ref="C294:D294"/>
    <mergeCell ref="E334:Q334"/>
    <mergeCell ref="C310:D310"/>
    <mergeCell ref="C311:D311"/>
    <mergeCell ref="C329:D329"/>
    <mergeCell ref="C330:D330"/>
    <mergeCell ref="C331:D331"/>
    <mergeCell ref="C260:D261"/>
    <mergeCell ref="C237:D237"/>
    <mergeCell ref="C255:D255"/>
    <mergeCell ref="C256:D256"/>
    <mergeCell ref="E186:Q186"/>
    <mergeCell ref="C188:D188"/>
    <mergeCell ref="C202:D202"/>
    <mergeCell ref="C203:D203"/>
    <mergeCell ref="C219:D219"/>
    <mergeCell ref="C257:D257"/>
    <mergeCell ref="C186:D187"/>
    <mergeCell ref="E124:Q124"/>
    <mergeCell ref="C126:D126"/>
    <mergeCell ref="C136:D136"/>
    <mergeCell ref="C137:D137"/>
    <mergeCell ref="C150:D150"/>
    <mergeCell ref="C151:D151"/>
    <mergeCell ref="C165:D165"/>
    <mergeCell ref="C166:D166"/>
    <mergeCell ref="C181:D181"/>
    <mergeCell ref="C182:D182"/>
    <mergeCell ref="C183:D183"/>
    <mergeCell ref="C124:D125"/>
    <mergeCell ref="C220:D220"/>
    <mergeCell ref="C236:D236"/>
    <mergeCell ref="C105:D105"/>
    <mergeCell ref="C119:D119"/>
    <mergeCell ref="C120:D120"/>
    <mergeCell ref="E64:Q64"/>
    <mergeCell ref="C66:D66"/>
    <mergeCell ref="C77:D77"/>
    <mergeCell ref="C78:D78"/>
    <mergeCell ref="C90:D90"/>
    <mergeCell ref="C121:D121"/>
    <mergeCell ref="C61:D61"/>
    <mergeCell ref="C64:D65"/>
    <mergeCell ref="E5:Q5"/>
    <mergeCell ref="C8:D8"/>
    <mergeCell ref="C18:D18"/>
    <mergeCell ref="C19:D19"/>
    <mergeCell ref="C31:D31"/>
    <mergeCell ref="C32:D32"/>
    <mergeCell ref="C5:D7"/>
    <mergeCell ref="C44:D44"/>
    <mergeCell ref="C45:D45"/>
    <mergeCell ref="C59:D59"/>
    <mergeCell ref="C60:D60"/>
    <mergeCell ref="C91:D91"/>
    <mergeCell ref="C104:D104"/>
  </mergeCells>
  <printOptions horizontalCentered="1"/>
  <pageMargins left="0.74803149606299213" right="0.31496062992125984" top="0.47244094488188981" bottom="0.55118110236220474" header="0.51181102362204722" footer="0.51181102362204722"/>
  <pageSetup paperSize="9" scale="55" fitToHeight="0" orientation="landscape" r:id="rId1"/>
  <headerFooter alignWithMargins="0"/>
  <rowBreaks count="2" manualBreakCount="2">
    <brk id="62" min="1" max="17" man="1"/>
    <brk id="122" min="1" max="1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B2:S407"/>
  <sheetViews>
    <sheetView showGridLines="0" view="pageBreakPreview" topLeftCell="A50" zoomScale="48" zoomScaleNormal="73" zoomScaleSheetLayoutView="37" zoomScalePageLayoutView="37" workbookViewId="0">
      <selection activeCell="S20" sqref="A1:XFD1048576"/>
    </sheetView>
  </sheetViews>
  <sheetFormatPr defaultColWidth="9.1796875" defaultRowHeight="14" x14ac:dyDescent="0.25"/>
  <cols>
    <col min="1" max="1" width="3.1796875" style="767" customWidth="1"/>
    <col min="2" max="2" width="8.453125" style="767" customWidth="1"/>
    <col min="3" max="3" width="20.1796875" style="767" customWidth="1"/>
    <col min="4" max="4" width="40.1796875" style="767" customWidth="1"/>
    <col min="5" max="17" width="12.1796875" style="767" customWidth="1"/>
    <col min="18" max="18" width="12.453125" style="767" customWidth="1"/>
    <col min="19" max="19" width="5.36328125" style="767" bestFit="1" customWidth="1"/>
    <col min="20" max="16384" width="9.1796875" style="767"/>
  </cols>
  <sheetData>
    <row r="2" spans="2:19" x14ac:dyDescent="0.25">
      <c r="C2" s="848" t="s">
        <v>245</v>
      </c>
      <c r="E2" s="849"/>
      <c r="J2" s="786"/>
    </row>
    <row r="3" spans="2:19" x14ac:dyDescent="0.25">
      <c r="F3" s="849"/>
    </row>
    <row r="4" spans="2:19" x14ac:dyDescent="0.25">
      <c r="B4" s="848"/>
      <c r="C4" s="848" t="s">
        <v>212</v>
      </c>
      <c r="D4" s="850"/>
      <c r="E4" s="850"/>
      <c r="F4" s="850"/>
      <c r="G4" s="850"/>
      <c r="S4" s="787"/>
    </row>
    <row r="5" spans="2:19" x14ac:dyDescent="0.25">
      <c r="C5" s="848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2" t="s">
        <v>213</v>
      </c>
      <c r="R5" s="851"/>
      <c r="S5" s="851"/>
    </row>
    <row r="6" spans="2:19" x14ac:dyDescent="0.25">
      <c r="C6" s="967" t="s">
        <v>136</v>
      </c>
      <c r="D6" s="968"/>
      <c r="E6" s="966" t="s">
        <v>1164</v>
      </c>
      <c r="F6" s="966"/>
      <c r="G6" s="966"/>
      <c r="H6" s="966"/>
      <c r="I6" s="966"/>
      <c r="J6" s="966"/>
      <c r="K6" s="966"/>
      <c r="L6" s="966"/>
      <c r="M6" s="966"/>
      <c r="N6" s="966"/>
      <c r="O6" s="966"/>
      <c r="P6" s="966"/>
      <c r="Q6" s="966"/>
      <c r="R6" s="851"/>
      <c r="S6" s="851"/>
    </row>
    <row r="7" spans="2:19" x14ac:dyDescent="0.25">
      <c r="C7" s="969"/>
      <c r="D7" s="970"/>
      <c r="E7" s="853" t="s">
        <v>223</v>
      </c>
      <c r="F7" s="853" t="s">
        <v>224</v>
      </c>
      <c r="G7" s="853" t="s">
        <v>225</v>
      </c>
      <c r="H7" s="853" t="s">
        <v>226</v>
      </c>
      <c r="I7" s="853" t="s">
        <v>227</v>
      </c>
      <c r="J7" s="853" t="s">
        <v>228</v>
      </c>
      <c r="K7" s="853" t="s">
        <v>229</v>
      </c>
      <c r="L7" s="853" t="s">
        <v>230</v>
      </c>
      <c r="M7" s="853" t="s">
        <v>231</v>
      </c>
      <c r="N7" s="853" t="s">
        <v>232</v>
      </c>
      <c r="O7" s="853" t="s">
        <v>233</v>
      </c>
      <c r="P7" s="853" t="s">
        <v>234</v>
      </c>
      <c r="Q7" s="853" t="s">
        <v>90</v>
      </c>
      <c r="R7" s="851"/>
      <c r="S7" s="851"/>
    </row>
    <row r="8" spans="2:19" x14ac:dyDescent="0.25">
      <c r="C8" s="971"/>
      <c r="D8" s="972"/>
      <c r="E8" s="853" t="s">
        <v>113</v>
      </c>
      <c r="F8" s="853" t="s">
        <v>113</v>
      </c>
      <c r="G8" s="853" t="s">
        <v>113</v>
      </c>
      <c r="H8" s="853" t="s">
        <v>113</v>
      </c>
      <c r="I8" s="853" t="s">
        <v>113</v>
      </c>
      <c r="J8" s="853" t="s">
        <v>113</v>
      </c>
      <c r="K8" s="853" t="s">
        <v>113</v>
      </c>
      <c r="L8" s="853" t="s">
        <v>113</v>
      </c>
      <c r="M8" s="853" t="s">
        <v>113</v>
      </c>
      <c r="N8" s="853" t="s">
        <v>113</v>
      </c>
      <c r="O8" s="853" t="s">
        <v>113</v>
      </c>
      <c r="P8" s="853" t="s">
        <v>113</v>
      </c>
      <c r="Q8" s="853" t="s">
        <v>113</v>
      </c>
      <c r="R8" s="851"/>
      <c r="S8" s="851"/>
    </row>
    <row r="9" spans="2:19" x14ac:dyDescent="0.25">
      <c r="C9" s="963" t="s">
        <v>147</v>
      </c>
      <c r="D9" s="964"/>
      <c r="E9" s="854"/>
      <c r="F9" s="854"/>
      <c r="G9" s="854"/>
      <c r="H9" s="854"/>
      <c r="I9" s="854"/>
      <c r="J9" s="854"/>
      <c r="K9" s="854"/>
      <c r="L9" s="854"/>
      <c r="M9" s="854"/>
      <c r="N9" s="854"/>
      <c r="O9" s="854"/>
      <c r="P9" s="854"/>
      <c r="Q9" s="853"/>
      <c r="R9" s="851"/>
      <c r="S9" s="851"/>
    </row>
    <row r="10" spans="2:19" x14ac:dyDescent="0.25">
      <c r="C10" s="769" t="s">
        <v>148</v>
      </c>
      <c r="D10" s="769" t="s">
        <v>149</v>
      </c>
      <c r="E10" s="854">
        <f>[19]Sales_SP!FZ$10</f>
        <v>1254.1076210000001</v>
      </c>
      <c r="F10" s="854">
        <f>[19]Sales_SP!GA$10</f>
        <v>1262.9764220000002</v>
      </c>
      <c r="G10" s="854">
        <f>[19]Sales_SP!GB$10</f>
        <v>1011.90309</v>
      </c>
      <c r="H10" s="854">
        <f>[19]Sales_SP!GC$10</f>
        <v>922.84267349999993</v>
      </c>
      <c r="I10" s="854">
        <f>[19]Sales_SP!GD$10</f>
        <v>994.73543500000017</v>
      </c>
      <c r="J10" s="854">
        <f>[19]Sales_SP!GE$10</f>
        <v>901.57553400000006</v>
      </c>
      <c r="K10" s="854">
        <f>[19]Sales_SP!GF$10</f>
        <v>958.81328000000008</v>
      </c>
      <c r="L10" s="854">
        <f>[19]Sales_SP!GG$10</f>
        <v>810.34441099999992</v>
      </c>
      <c r="M10" s="854">
        <f>[19]Sales_SP!GH$10</f>
        <v>810.62367700000004</v>
      </c>
      <c r="N10" s="854">
        <f>[19]Sales_SP!GI$10</f>
        <v>784.37828500000001</v>
      </c>
      <c r="O10" s="854">
        <f>[19]Sales_SP!GJ$10</f>
        <v>855.10109100000011</v>
      </c>
      <c r="P10" s="854">
        <f>[19]Sales_SP!GK$10</f>
        <v>1092.7977129999999</v>
      </c>
      <c r="Q10" s="853">
        <f>SUM(E10:P10)</f>
        <v>11660.199232500003</v>
      </c>
      <c r="R10" s="851"/>
      <c r="S10" s="851"/>
    </row>
    <row r="11" spans="2:19" x14ac:dyDescent="0.25">
      <c r="C11" s="769" t="s">
        <v>150</v>
      </c>
      <c r="D11" s="769" t="s">
        <v>151</v>
      </c>
      <c r="E11" s="854">
        <f>[19]Sales_SP!FZ$23</f>
        <v>364.43791699999997</v>
      </c>
      <c r="F11" s="854">
        <f>[19]Sales_SP!GA$23</f>
        <v>362.15811450000001</v>
      </c>
      <c r="G11" s="854">
        <f>[19]Sales_SP!GB$23</f>
        <v>321.69578300000006</v>
      </c>
      <c r="H11" s="854">
        <f>[19]Sales_SP!GC$23</f>
        <v>306.24429700000007</v>
      </c>
      <c r="I11" s="854">
        <f>[19]Sales_SP!GD$23</f>
        <v>322.54559924999995</v>
      </c>
      <c r="J11" s="854">
        <f>[19]Sales_SP!GE$23</f>
        <v>294.48403829999995</v>
      </c>
      <c r="K11" s="854">
        <f>[19]Sales_SP!GF$23</f>
        <v>322.13516600000003</v>
      </c>
      <c r="L11" s="854">
        <f>[19]Sales_SP!GG$23</f>
        <v>280.86185800000004</v>
      </c>
      <c r="M11" s="854">
        <f>[19]Sales_SP!GH$23</f>
        <v>286.73623499999997</v>
      </c>
      <c r="N11" s="854">
        <f>[19]Sales_SP!GI$23</f>
        <v>274.50107600000001</v>
      </c>
      <c r="O11" s="854">
        <f>[19]Sales_SP!GJ$23</f>
        <v>298.02986499999997</v>
      </c>
      <c r="P11" s="854">
        <f>[19]Sales_SP!GK$23</f>
        <v>353.699949</v>
      </c>
      <c r="Q11" s="853">
        <f t="shared" ref="Q11:Q18" si="0">SUM(E11:P11)</f>
        <v>3787.5298980499997</v>
      </c>
      <c r="R11" s="851"/>
      <c r="S11" s="851"/>
    </row>
    <row r="12" spans="2:19" x14ac:dyDescent="0.25">
      <c r="C12" s="769" t="s">
        <v>152</v>
      </c>
      <c r="D12" s="769" t="s">
        <v>153</v>
      </c>
      <c r="E12" s="854">
        <f>[19]Sales_SP!FZ$70</f>
        <v>82.829105000000041</v>
      </c>
      <c r="F12" s="854">
        <f>[19]Sales_SP!GA$70</f>
        <v>87.168253999999976</v>
      </c>
      <c r="G12" s="854">
        <f>[19]Sales_SP!GB$70</f>
        <v>81.208572999999973</v>
      </c>
      <c r="H12" s="854">
        <f>[19]Sales_SP!GC$70</f>
        <v>80.33517300000004</v>
      </c>
      <c r="I12" s="854">
        <f>[19]Sales_SP!GD$70</f>
        <v>79.890380000000036</v>
      </c>
      <c r="J12" s="854">
        <f>[19]Sales_SP!GE$70</f>
        <v>74.830645999999945</v>
      </c>
      <c r="K12" s="854">
        <f>[19]Sales_SP!GF$70</f>
        <v>77.760853999999981</v>
      </c>
      <c r="L12" s="854">
        <f>[19]Sales_SP!GG$70</f>
        <v>83.686521000000027</v>
      </c>
      <c r="M12" s="854">
        <f>[19]Sales_SP!GH$70</f>
        <v>90.359770999999952</v>
      </c>
      <c r="N12" s="854">
        <f>[19]Sales_SP!GI$70</f>
        <v>84.176042000000024</v>
      </c>
      <c r="O12" s="854">
        <f>[19]Sales_SP!GJ$70</f>
        <v>78.937063000000052</v>
      </c>
      <c r="P12" s="854">
        <f>[19]Sales_SP!GK$70</f>
        <v>85.519757999999783</v>
      </c>
      <c r="Q12" s="853">
        <f t="shared" si="0"/>
        <v>986.70213999999976</v>
      </c>
      <c r="R12" s="851"/>
      <c r="S12" s="851"/>
    </row>
    <row r="13" spans="2:19" x14ac:dyDescent="0.25">
      <c r="C13" s="769" t="s">
        <v>154</v>
      </c>
      <c r="D13" s="769" t="s">
        <v>155</v>
      </c>
      <c r="E13" s="854">
        <f>[19]Sales_SP!FZ$91</f>
        <v>0.79258600000000001</v>
      </c>
      <c r="F13" s="854">
        <f>[19]Sales_SP!GA$91</f>
        <v>0.85168800000000067</v>
      </c>
      <c r="G13" s="854">
        <f>[19]Sales_SP!GB$91</f>
        <v>0.77012300000000011</v>
      </c>
      <c r="H13" s="854">
        <f>[19]Sales_SP!GC$91</f>
        <v>0.76327699999999943</v>
      </c>
      <c r="I13" s="854">
        <f>[19]Sales_SP!GD$91</f>
        <v>0.75853700000000013</v>
      </c>
      <c r="J13" s="854">
        <f>[19]Sales_SP!GE$91</f>
        <v>0.72560425000000006</v>
      </c>
      <c r="K13" s="854">
        <f>[19]Sales_SP!GF$91</f>
        <v>0.72325499999999965</v>
      </c>
      <c r="L13" s="854">
        <f>[19]Sales_SP!GG$91</f>
        <v>0.7036549999999997</v>
      </c>
      <c r="M13" s="854">
        <f>[19]Sales_SP!GH$91</f>
        <v>0.74723000000000006</v>
      </c>
      <c r="N13" s="854">
        <f>[19]Sales_SP!GI$91</f>
        <v>0.72342900000000032</v>
      </c>
      <c r="O13" s="854">
        <f>[19]Sales_SP!GJ$91</f>
        <v>0.68222200000000066</v>
      </c>
      <c r="P13" s="854">
        <f>[19]Sales_SP!GK$91</f>
        <v>0.76092400000000027</v>
      </c>
      <c r="Q13" s="853">
        <f t="shared" si="0"/>
        <v>9.0025302500000031</v>
      </c>
      <c r="R13" s="851"/>
      <c r="S13" s="851"/>
    </row>
    <row r="14" spans="2:19" x14ac:dyDescent="0.25">
      <c r="C14" s="769" t="s">
        <v>156</v>
      </c>
      <c r="D14" s="769" t="s">
        <v>157</v>
      </c>
      <c r="E14" s="854">
        <v>0</v>
      </c>
      <c r="F14" s="854">
        <v>0</v>
      </c>
      <c r="G14" s="854">
        <v>0</v>
      </c>
      <c r="H14" s="854">
        <v>0</v>
      </c>
      <c r="I14" s="854">
        <v>0</v>
      </c>
      <c r="J14" s="854">
        <v>0</v>
      </c>
      <c r="K14" s="854">
        <v>0</v>
      </c>
      <c r="L14" s="854">
        <v>0</v>
      </c>
      <c r="M14" s="854">
        <v>0</v>
      </c>
      <c r="N14" s="854">
        <v>0</v>
      </c>
      <c r="O14" s="854">
        <v>0</v>
      </c>
      <c r="P14" s="854">
        <v>0</v>
      </c>
      <c r="Q14" s="853">
        <f t="shared" si="0"/>
        <v>0</v>
      </c>
      <c r="R14" s="851"/>
      <c r="S14" s="851"/>
    </row>
    <row r="15" spans="2:19" x14ac:dyDescent="0.25">
      <c r="C15" s="769" t="s">
        <v>158</v>
      </c>
      <c r="D15" s="769" t="s">
        <v>159</v>
      </c>
      <c r="E15" s="854">
        <f>[19]Sales_SP!FZ$102</f>
        <v>43.959711299999981</v>
      </c>
      <c r="F15" s="854">
        <f>[19]Sales_SP!GA$102</f>
        <v>41.998021999999999</v>
      </c>
      <c r="G15" s="854">
        <f>[19]Sales_SP!GB$102</f>
        <v>38.782707999999992</v>
      </c>
      <c r="H15" s="854">
        <f>[19]Sales_SP!GC$102</f>
        <v>39.402753999999966</v>
      </c>
      <c r="I15" s="854">
        <f>[19]Sales_SP!GD$102</f>
        <v>40.928261999999989</v>
      </c>
      <c r="J15" s="854">
        <f>[19]Sales_SP!GE$102</f>
        <v>38.565944000000002</v>
      </c>
      <c r="K15" s="854">
        <f>[19]Sales_SP!GF$102</f>
        <v>43.097359999999988</v>
      </c>
      <c r="L15" s="854">
        <f>[19]Sales_SP!GG$102</f>
        <v>41.617942999999983</v>
      </c>
      <c r="M15" s="854">
        <f>[19]Sales_SP!GH$102</f>
        <v>42.316225000000003</v>
      </c>
      <c r="N15" s="854">
        <f>[19]Sales_SP!GI$102</f>
        <v>42.463872000000002</v>
      </c>
      <c r="O15" s="854">
        <f>[19]Sales_SP!GJ$102</f>
        <v>40.081652999999989</v>
      </c>
      <c r="P15" s="854">
        <f>[19]Sales_SP!GK$102</f>
        <v>43.115946000000001</v>
      </c>
      <c r="Q15" s="853">
        <f t="shared" si="0"/>
        <v>496.33040029999984</v>
      </c>
      <c r="R15" s="851"/>
      <c r="S15" s="851"/>
    </row>
    <row r="16" spans="2:19" x14ac:dyDescent="0.25">
      <c r="C16" s="769" t="s">
        <v>160</v>
      </c>
      <c r="D16" s="769" t="s">
        <v>161</v>
      </c>
      <c r="E16" s="854">
        <f>[19]Sales_SP!FZ$112</f>
        <v>9.0067689999999985</v>
      </c>
      <c r="F16" s="854">
        <f>[19]Sales_SP!GA$112</f>
        <v>7.2188999999999979</v>
      </c>
      <c r="G16" s="854">
        <f>[19]Sales_SP!GB$112</f>
        <v>7.3787980000000015</v>
      </c>
      <c r="H16" s="854">
        <f>[19]Sales_SP!GC$112</f>
        <v>8.6741039999999927</v>
      </c>
      <c r="I16" s="854">
        <f>[19]Sales_SP!GD$112</f>
        <v>9.4276470000000003</v>
      </c>
      <c r="J16" s="854">
        <f>[19]Sales_SP!GE$112</f>
        <v>8.4337209999999967</v>
      </c>
      <c r="K16" s="854">
        <f>[19]Sales_SP!GF$112</f>
        <v>8.1446189999999987</v>
      </c>
      <c r="L16" s="854">
        <f>[19]Sales_SP!GG$112</f>
        <v>8.2303840000000026</v>
      </c>
      <c r="M16" s="854">
        <f>[19]Sales_SP!GH$112</f>
        <v>8.2326099999999993</v>
      </c>
      <c r="N16" s="854">
        <f>[19]Sales_SP!GI$112</f>
        <v>7.3102659999999977</v>
      </c>
      <c r="O16" s="854">
        <f>[19]Sales_SP!GJ$112</f>
        <v>8.9707730000000101</v>
      </c>
      <c r="P16" s="854">
        <f>[19]Sales_SP!GK$112</f>
        <v>11.080890999999996</v>
      </c>
      <c r="Q16" s="853">
        <f t="shared" si="0"/>
        <v>102.10948199999999</v>
      </c>
      <c r="R16" s="851"/>
      <c r="S16" s="851"/>
    </row>
    <row r="17" spans="3:19" x14ac:dyDescent="0.25">
      <c r="C17" s="769" t="s">
        <v>162</v>
      </c>
      <c r="D17" s="769" t="s">
        <v>163</v>
      </c>
      <c r="E17" s="854">
        <f>[19]Sales_SP!FZ$117</f>
        <v>11.598436000000001</v>
      </c>
      <c r="F17" s="854">
        <f>[19]Sales_SP!GA$117</f>
        <v>11.699879000000003</v>
      </c>
      <c r="G17" s="854">
        <f>[19]Sales_SP!GB$117</f>
        <v>10.922164999999998</v>
      </c>
      <c r="H17" s="854">
        <f>[19]Sales_SP!GC$117</f>
        <v>10.80331100000001</v>
      </c>
      <c r="I17" s="854">
        <f>[19]Sales_SP!GD$117</f>
        <v>11.687940000000001</v>
      </c>
      <c r="J17" s="854">
        <f>[19]Sales_SP!GE$117</f>
        <v>10.603910999999991</v>
      </c>
      <c r="K17" s="854">
        <f>[19]Sales_SP!GF$117</f>
        <v>11.460702000000007</v>
      </c>
      <c r="L17" s="854">
        <f>[19]Sales_SP!GG$117</f>
        <v>10.654960999999997</v>
      </c>
      <c r="M17" s="854">
        <f>[19]Sales_SP!GH$117</f>
        <v>11.772908999999997</v>
      </c>
      <c r="N17" s="854">
        <f>[19]Sales_SP!GI$117</f>
        <v>11.72323000000001</v>
      </c>
      <c r="O17" s="854">
        <f>[19]Sales_SP!GJ$117</f>
        <v>12.571772999999999</v>
      </c>
      <c r="P17" s="854">
        <f>[19]Sales_SP!GK$117</f>
        <v>14.484577999999996</v>
      </c>
      <c r="Q17" s="853">
        <f t="shared" si="0"/>
        <v>139.98379500000001</v>
      </c>
      <c r="R17" s="851"/>
      <c r="S17" s="851"/>
    </row>
    <row r="18" spans="3:19" x14ac:dyDescent="0.25">
      <c r="C18" s="769" t="s">
        <v>164</v>
      </c>
      <c r="D18" s="769" t="s">
        <v>165</v>
      </c>
      <c r="E18" s="855">
        <f>[19]Sales_SP!FZ$125</f>
        <v>0.38772700000000015</v>
      </c>
      <c r="F18" s="855">
        <f>[19]Sales_SP!GA$125</f>
        <v>0.44244400000000011</v>
      </c>
      <c r="G18" s="855">
        <f>[19]Sales_SP!GB$125</f>
        <v>0.41724999999999984</v>
      </c>
      <c r="H18" s="855">
        <f>[19]Sales_SP!GC$125</f>
        <v>0.44428200000000001</v>
      </c>
      <c r="I18" s="855">
        <f>[19]Sales_SP!GD$125</f>
        <v>0.47471600000000003</v>
      </c>
      <c r="J18" s="855">
        <f>[19]Sales_SP!GE$125</f>
        <v>0.40829199999999999</v>
      </c>
      <c r="K18" s="855">
        <f>[19]Sales_SP!GF$125</f>
        <v>0.44620299999999968</v>
      </c>
      <c r="L18" s="855">
        <f>[19]Sales_SP!GG$125</f>
        <v>0.44281299999999996</v>
      </c>
      <c r="M18" s="855">
        <f>[19]Sales_SP!GH$125</f>
        <v>0.51347799999999999</v>
      </c>
      <c r="N18" s="855">
        <f>[19]Sales_SP!GI$125</f>
        <v>0.56411800000000001</v>
      </c>
      <c r="O18" s="855">
        <f>[19]Sales_SP!GJ$125</f>
        <v>0.60470799999999991</v>
      </c>
      <c r="P18" s="855">
        <f>[19]Sales_SP!GK$125</f>
        <v>0.73464099999999999</v>
      </c>
      <c r="Q18" s="853">
        <f t="shared" si="0"/>
        <v>5.8806719999999997</v>
      </c>
      <c r="R18" s="851"/>
      <c r="S18" s="851"/>
    </row>
    <row r="19" spans="3:19" x14ac:dyDescent="0.25">
      <c r="C19" s="963" t="s">
        <v>166</v>
      </c>
      <c r="D19" s="964"/>
      <c r="E19" s="853">
        <f t="shared" ref="E19:P19" si="1">SUM(E10:E18)</f>
        <v>1767.1198723000002</v>
      </c>
      <c r="F19" s="853">
        <f t="shared" si="1"/>
        <v>1774.5137235000002</v>
      </c>
      <c r="G19" s="853">
        <f t="shared" si="1"/>
        <v>1473.0784899999999</v>
      </c>
      <c r="H19" s="853">
        <f t="shared" si="1"/>
        <v>1369.5098714999999</v>
      </c>
      <c r="I19" s="853">
        <f t="shared" si="1"/>
        <v>1460.44851625</v>
      </c>
      <c r="J19" s="853">
        <f t="shared" si="1"/>
        <v>1329.6276905500001</v>
      </c>
      <c r="K19" s="853">
        <f t="shared" si="1"/>
        <v>1422.581439</v>
      </c>
      <c r="L19" s="853">
        <f t="shared" si="1"/>
        <v>1236.5425459999999</v>
      </c>
      <c r="M19" s="853">
        <f t="shared" si="1"/>
        <v>1251.3021349999999</v>
      </c>
      <c r="N19" s="853">
        <f t="shared" si="1"/>
        <v>1205.840318</v>
      </c>
      <c r="O19" s="853">
        <f t="shared" si="1"/>
        <v>1294.9791479999999</v>
      </c>
      <c r="P19" s="853">
        <f t="shared" si="1"/>
        <v>1602.1943999999996</v>
      </c>
      <c r="Q19" s="853">
        <f>SUM(E19:P19)</f>
        <v>17187.738150100002</v>
      </c>
      <c r="R19" s="851"/>
      <c r="S19" s="851"/>
    </row>
    <row r="20" spans="3:19" x14ac:dyDescent="0.25">
      <c r="C20" s="963" t="s">
        <v>167</v>
      </c>
      <c r="D20" s="964"/>
      <c r="E20" s="854"/>
      <c r="F20" s="854"/>
      <c r="G20" s="854"/>
      <c r="H20" s="854"/>
      <c r="I20" s="854"/>
      <c r="J20" s="854"/>
      <c r="K20" s="854"/>
      <c r="L20" s="854"/>
      <c r="M20" s="854"/>
      <c r="N20" s="854"/>
      <c r="O20" s="854"/>
      <c r="P20" s="854"/>
      <c r="Q20" s="853"/>
      <c r="R20" s="851"/>
      <c r="S20" s="851"/>
    </row>
    <row r="21" spans="3:19" x14ac:dyDescent="0.25">
      <c r="C21" s="769" t="s">
        <v>168</v>
      </c>
      <c r="D21" s="769" t="s">
        <v>169</v>
      </c>
      <c r="E21" s="855">
        <f>[19]Sales_SP!FZ$151</f>
        <v>365.34383084000001</v>
      </c>
      <c r="F21" s="855">
        <f>[19]Sales_SP!GA$151</f>
        <v>370.32008665000001</v>
      </c>
      <c r="G21" s="855">
        <f>[19]Sales_SP!GB$151</f>
        <v>356.87483912000005</v>
      </c>
      <c r="H21" s="855">
        <f>[19]Sales_SP!GC$151</f>
        <v>360.10162000999992</v>
      </c>
      <c r="I21" s="855">
        <f>[19]Sales_SP!GD$151</f>
        <v>361.57031811000002</v>
      </c>
      <c r="J21" s="855">
        <f>[19]Sales_SP!GE$151</f>
        <v>341.48752228000001</v>
      </c>
      <c r="K21" s="855">
        <f>[19]Sales_SP!GF$151</f>
        <v>354.86656664999998</v>
      </c>
      <c r="L21" s="855">
        <f>[19]Sales_SP!GG$151</f>
        <v>373.20653759999999</v>
      </c>
      <c r="M21" s="855">
        <f>[19]Sales_SP!GH$151</f>
        <v>394.17017075999996</v>
      </c>
      <c r="N21" s="855">
        <f>[19]Sales_SP!GI$151</f>
        <v>374.07862857500004</v>
      </c>
      <c r="O21" s="855">
        <f>[19]Sales_SP!GJ$151</f>
        <v>341.21707817000004</v>
      </c>
      <c r="P21" s="855">
        <f>[19]Sales_SP!GK$151</f>
        <v>383.24286644999995</v>
      </c>
      <c r="Q21" s="853">
        <f>SUM(E21:P21)</f>
        <v>4376.4800652150006</v>
      </c>
      <c r="R21" s="851"/>
      <c r="S21" s="851"/>
    </row>
    <row r="22" spans="3:19" x14ac:dyDescent="0.25">
      <c r="C22" s="769" t="s">
        <v>170</v>
      </c>
      <c r="D22" s="769" t="s">
        <v>171</v>
      </c>
      <c r="E22" s="855">
        <f>[19]Sales_SP!FZ$169</f>
        <v>3.6079E-2</v>
      </c>
      <c r="F22" s="855">
        <f>[19]Sales_SP!GA$169</f>
        <v>0.11303000000000001</v>
      </c>
      <c r="G22" s="855">
        <f>[19]Sales_SP!GB$169</f>
        <v>6.5521999999999997E-2</v>
      </c>
      <c r="H22" s="855">
        <f>[19]Sales_SP!GC$169</f>
        <v>6.8975999999999996E-2</v>
      </c>
      <c r="I22" s="855">
        <f>[19]Sales_SP!GD$169</f>
        <v>7.1760000000000001E-3</v>
      </c>
      <c r="J22" s="855">
        <f>[19]Sales_SP!GE$169</f>
        <v>1.3050000000000001E-2</v>
      </c>
      <c r="K22" s="855">
        <f>[19]Sales_SP!GF$169</f>
        <v>1.5235E-2</v>
      </c>
      <c r="L22" s="855">
        <f>[19]Sales_SP!GG$169</f>
        <v>3.9623999999999999E-2</v>
      </c>
      <c r="M22" s="855">
        <f>[19]Sales_SP!GH$169</f>
        <v>0.135181</v>
      </c>
      <c r="N22" s="855">
        <f>[19]Sales_SP!GI$169</f>
        <v>0.14787</v>
      </c>
      <c r="O22" s="855">
        <f>[19]Sales_SP!GJ$169</f>
        <v>0.16949700000000001</v>
      </c>
      <c r="P22" s="855">
        <f>[19]Sales_SP!GK$169</f>
        <v>7.4194999999999997E-2</v>
      </c>
      <c r="Q22" s="853">
        <f t="shared" ref="Q22:Q32" si="2">SUM(E22:P22)</f>
        <v>0.88543499999999997</v>
      </c>
      <c r="R22" s="851"/>
      <c r="S22" s="851"/>
    </row>
    <row r="23" spans="3:19" x14ac:dyDescent="0.25">
      <c r="C23" s="769" t="s">
        <v>216</v>
      </c>
      <c r="D23" s="769" t="s">
        <v>173</v>
      </c>
      <c r="E23" s="855">
        <f>[19]Sales_SP!FZ$181</f>
        <v>211.49072689999997</v>
      </c>
      <c r="F23" s="855">
        <f>[19]Sales_SP!GA$181</f>
        <v>213.34637177999997</v>
      </c>
      <c r="G23" s="855">
        <f>[19]Sales_SP!GB$181</f>
        <v>197.52316515000001</v>
      </c>
      <c r="H23" s="855">
        <f>[19]Sales_SP!GC$181</f>
        <v>187.02129944999999</v>
      </c>
      <c r="I23" s="855">
        <f>[19]Sales_SP!GD$181</f>
        <v>194.65911025999998</v>
      </c>
      <c r="J23" s="855">
        <f>[19]Sales_SP!GE$181</f>
        <v>177.35847388000005</v>
      </c>
      <c r="K23" s="855">
        <f>[19]Sales_SP!GF$181</f>
        <v>191.83858606000001</v>
      </c>
      <c r="L23" s="855">
        <f>[19]Sales_SP!GG$181</f>
        <v>169.62326562600003</v>
      </c>
      <c r="M23" s="855">
        <f>[19]Sales_SP!GH$181</f>
        <v>168.81634627000003</v>
      </c>
      <c r="N23" s="855">
        <f>[19]Sales_SP!GI$181</f>
        <v>159.13891648000001</v>
      </c>
      <c r="O23" s="855">
        <f>[19]Sales_SP!GJ$181</f>
        <v>172.10524275</v>
      </c>
      <c r="P23" s="855">
        <f>[19]Sales_SP!GK$181</f>
        <v>205.08791359</v>
      </c>
      <c r="Q23" s="853">
        <f t="shared" si="2"/>
        <v>2248.0094181959998</v>
      </c>
      <c r="R23" s="851"/>
      <c r="S23" s="851"/>
    </row>
    <row r="24" spans="3:19" x14ac:dyDescent="0.25">
      <c r="C24" s="769" t="s">
        <v>174</v>
      </c>
      <c r="D24" s="769" t="s">
        <v>175</v>
      </c>
      <c r="E24" s="855">
        <f>[19]Sales_SP!FZ$188</f>
        <v>3.2965999999999995E-2</v>
      </c>
      <c r="F24" s="855">
        <f>[19]Sales_SP!GA$188</f>
        <v>4.5518000000000003E-2</v>
      </c>
      <c r="G24" s="855">
        <f>[19]Sales_SP!GB$188</f>
        <v>4.0940000000000004E-2</v>
      </c>
      <c r="H24" s="855">
        <f>[19]Sales_SP!GC$188</f>
        <v>2.7224999999999999E-2</v>
      </c>
      <c r="I24" s="855">
        <f>[19]Sales_SP!GD$188</f>
        <v>3.4339000000000001E-2</v>
      </c>
      <c r="J24" s="855">
        <f>[19]Sales_SP!GE$188</f>
        <v>2.5257999999999999E-2</v>
      </c>
      <c r="K24" s="855">
        <f>[19]Sales_SP!GF$188</f>
        <v>2.6286E-2</v>
      </c>
      <c r="L24" s="855">
        <f>[19]Sales_SP!GG$188</f>
        <v>3.4124000000000002E-2</v>
      </c>
      <c r="M24" s="855">
        <f>[19]Sales_SP!GH$188</f>
        <v>3.1113000000000002E-2</v>
      </c>
      <c r="N24" s="855">
        <f>[19]Sales_SP!GI$188</f>
        <v>2.8036999999999999E-2</v>
      </c>
      <c r="O24" s="855">
        <f>[19]Sales_SP!GJ$188</f>
        <v>2.8805999999999998E-2</v>
      </c>
      <c r="P24" s="855">
        <f>[19]Sales_SP!GK$188</f>
        <v>3.3158E-2</v>
      </c>
      <c r="Q24" s="853">
        <f t="shared" si="2"/>
        <v>0.38777</v>
      </c>
      <c r="R24" s="851"/>
      <c r="S24" s="851"/>
    </row>
    <row r="25" spans="3:19" x14ac:dyDescent="0.25">
      <c r="C25" s="769" t="s">
        <v>176</v>
      </c>
      <c r="D25" s="769" t="s">
        <v>177</v>
      </c>
      <c r="E25" s="855">
        <f>[19]Sales_SP!FZ$194</f>
        <v>0.49467700000000003</v>
      </c>
      <c r="F25" s="855">
        <f>[19]Sales_SP!GA$194</f>
        <v>0.53695999999999999</v>
      </c>
      <c r="G25" s="855">
        <f>[19]Sales_SP!GB$194</f>
        <v>0.48747399999999996</v>
      </c>
      <c r="H25" s="855">
        <f>[19]Sales_SP!GC$194</f>
        <v>0.44843099999999997</v>
      </c>
      <c r="I25" s="855">
        <f>[19]Sales_SP!GD$194</f>
        <v>0.47265199999999996</v>
      </c>
      <c r="J25" s="855">
        <f>[19]Sales_SP!GE$194</f>
        <v>0.40671500000000005</v>
      </c>
      <c r="K25" s="855">
        <f>[19]Sales_SP!GF$194</f>
        <v>0.45257700000000001</v>
      </c>
      <c r="L25" s="855">
        <f>[19]Sales_SP!GG$194</f>
        <v>0.41395399999999999</v>
      </c>
      <c r="M25" s="855">
        <f>[19]Sales_SP!GH$194</f>
        <v>0.43029400000000007</v>
      </c>
      <c r="N25" s="855">
        <f>[19]Sales_SP!GI$194</f>
        <v>0.421678</v>
      </c>
      <c r="O25" s="855">
        <f>[19]Sales_SP!GJ$194</f>
        <v>0.415989</v>
      </c>
      <c r="P25" s="855">
        <f>[19]Sales_SP!GK$194</f>
        <v>0.49419000000000002</v>
      </c>
      <c r="Q25" s="853">
        <f t="shared" si="2"/>
        <v>5.4755909999999997</v>
      </c>
      <c r="R25" s="851"/>
      <c r="S25" s="851"/>
    </row>
    <row r="26" spans="3:19" x14ac:dyDescent="0.25">
      <c r="C26" s="769" t="s">
        <v>178</v>
      </c>
      <c r="D26" s="769" t="s">
        <v>179</v>
      </c>
      <c r="E26" s="855">
        <f>[19]Sales_SP!FZ$201</f>
        <v>0.64107999999999998</v>
      </c>
      <c r="F26" s="855">
        <f>[19]Sales_SP!GA$201</f>
        <v>0.46035100000000001</v>
      </c>
      <c r="G26" s="855">
        <f>[19]Sales_SP!GB$201</f>
        <v>0.64419649999999995</v>
      </c>
      <c r="H26" s="855">
        <f>[19]Sales_SP!GC$201</f>
        <v>1.189346</v>
      </c>
      <c r="I26" s="855">
        <f>[19]Sales_SP!GD$201</f>
        <v>3.68521966</v>
      </c>
      <c r="J26" s="855">
        <f>[19]Sales_SP!GE$201</f>
        <v>4.8299760000000003</v>
      </c>
      <c r="K26" s="855">
        <f>[19]Sales_SP!GF$201</f>
        <v>4.0868700000000002</v>
      </c>
      <c r="L26" s="855">
        <f>[19]Sales_SP!GG$201</f>
        <v>2.8070740000000001</v>
      </c>
      <c r="M26" s="855">
        <f>[19]Sales_SP!GH$201</f>
        <v>3.793593</v>
      </c>
      <c r="N26" s="855">
        <f>[19]Sales_SP!GI$201</f>
        <v>5.1033375000000003</v>
      </c>
      <c r="O26" s="855">
        <f>[19]Sales_SP!GJ$201</f>
        <v>5.3979619999999997</v>
      </c>
      <c r="P26" s="855">
        <f>[19]Sales_SP!GK$201</f>
        <v>6.243779</v>
      </c>
      <c r="Q26" s="853">
        <f t="shared" si="2"/>
        <v>38.882784659999999</v>
      </c>
      <c r="R26" s="851"/>
      <c r="S26" s="851"/>
    </row>
    <row r="27" spans="3:19" x14ac:dyDescent="0.25">
      <c r="C27" s="769" t="s">
        <v>180</v>
      </c>
      <c r="D27" s="769" t="s">
        <v>181</v>
      </c>
      <c r="E27" s="855">
        <f>[19]Sales_SP!FZ$207</f>
        <v>11.409677970000001</v>
      </c>
      <c r="F27" s="855">
        <f>[19]Sales_SP!GA$207</f>
        <v>10.935428999999999</v>
      </c>
      <c r="G27" s="855">
        <f>[19]Sales_SP!GB$207</f>
        <v>10.861318000000001</v>
      </c>
      <c r="H27" s="855">
        <f>[19]Sales_SP!GC$207</f>
        <v>11.344954</v>
      </c>
      <c r="I27" s="855">
        <f>[19]Sales_SP!GD$207</f>
        <v>11.065704999999999</v>
      </c>
      <c r="J27" s="855">
        <f>[19]Sales_SP!GE$207</f>
        <v>9.7707896600000002</v>
      </c>
      <c r="K27" s="855">
        <f>[19]Sales_SP!GF$207</f>
        <v>10.83335566</v>
      </c>
      <c r="L27" s="855">
        <f>[19]Sales_SP!GG$207</f>
        <v>10.83146</v>
      </c>
      <c r="M27" s="855">
        <f>[19]Sales_SP!GH$207</f>
        <v>11.056035</v>
      </c>
      <c r="N27" s="855">
        <f>[19]Sales_SP!GI$207</f>
        <v>11.470108</v>
      </c>
      <c r="O27" s="855">
        <f>[19]Sales_SP!GJ$207</f>
        <v>10.343173999999999</v>
      </c>
      <c r="P27" s="855">
        <f>[19]Sales_SP!GK$207</f>
        <v>11.510827000000001</v>
      </c>
      <c r="Q27" s="853">
        <f t="shared" si="2"/>
        <v>131.43283328999999</v>
      </c>
      <c r="R27" s="851"/>
      <c r="S27" s="851"/>
    </row>
    <row r="28" spans="3:19" x14ac:dyDescent="0.25">
      <c r="C28" s="769" t="s">
        <v>182</v>
      </c>
      <c r="D28" s="769" t="s">
        <v>183</v>
      </c>
      <c r="E28" s="855">
        <f>[19]Sales_SP!FZ$226</f>
        <v>27.965520000000001</v>
      </c>
      <c r="F28" s="855">
        <f>[19]Sales_SP!GA$226</f>
        <v>28.110752999999999</v>
      </c>
      <c r="G28" s="855">
        <f>[19]Sales_SP!GB$226</f>
        <v>22.889700999999999</v>
      </c>
      <c r="H28" s="855">
        <f>[19]Sales_SP!GC$226</f>
        <v>19.900790000000001</v>
      </c>
      <c r="I28" s="855">
        <f>[19]Sales_SP!GD$226</f>
        <v>21.435057520000001</v>
      </c>
      <c r="J28" s="855">
        <f>[19]Sales_SP!GE$226</f>
        <v>19.571895999999999</v>
      </c>
      <c r="K28" s="855">
        <f>[19]Sales_SP!GF$226</f>
        <v>20.987361410000002</v>
      </c>
      <c r="L28" s="855">
        <f>[19]Sales_SP!GG$226</f>
        <v>18.877334399999999</v>
      </c>
      <c r="M28" s="855">
        <f>[19]Sales_SP!GH$226</f>
        <v>19.005545999999999</v>
      </c>
      <c r="N28" s="855">
        <f>[19]Sales_SP!GI$226</f>
        <v>18.829145</v>
      </c>
      <c r="O28" s="855">
        <f>[19]Sales_SP!GJ$226</f>
        <v>20.140647000000001</v>
      </c>
      <c r="P28" s="855">
        <f>[19]Sales_SP!GK$226</f>
        <v>26.395966000000001</v>
      </c>
      <c r="Q28" s="853">
        <f t="shared" si="2"/>
        <v>264.10971733000002</v>
      </c>
      <c r="R28" s="851"/>
      <c r="S28" s="851"/>
    </row>
    <row r="29" spans="3:19" x14ac:dyDescent="0.25">
      <c r="C29" s="769" t="s">
        <v>184</v>
      </c>
      <c r="D29" s="769" t="s">
        <v>163</v>
      </c>
      <c r="E29" s="855">
        <f>[19]Sales_SP!FZ$232</f>
        <v>17.861789000000002</v>
      </c>
      <c r="F29" s="855">
        <f>[19]Sales_SP!GA$232</f>
        <v>18.302261000000001</v>
      </c>
      <c r="G29" s="855">
        <f>[19]Sales_SP!GB$232</f>
        <v>17.445810000000002</v>
      </c>
      <c r="H29" s="855">
        <f>[19]Sales_SP!GC$232</f>
        <v>17.6721395</v>
      </c>
      <c r="I29" s="855">
        <f>[19]Sales_SP!GD$232</f>
        <v>19.2615303</v>
      </c>
      <c r="J29" s="855">
        <f>[19]Sales_SP!GE$232</f>
        <v>18.587043999999999</v>
      </c>
      <c r="K29" s="855">
        <f>[19]Sales_SP!GF$232</f>
        <v>20.180634000000001</v>
      </c>
      <c r="L29" s="855">
        <f>[19]Sales_SP!GG$232</f>
        <v>18.898364000000001</v>
      </c>
      <c r="M29" s="855">
        <f>[19]Sales_SP!GH$232</f>
        <v>19.707180000000001</v>
      </c>
      <c r="N29" s="855">
        <f>[19]Sales_SP!GI$232</f>
        <v>20.124528000000002</v>
      </c>
      <c r="O29" s="855">
        <f>[19]Sales_SP!GJ$232</f>
        <v>19.748362</v>
      </c>
      <c r="P29" s="855">
        <f>[19]Sales_SP!GK$232</f>
        <v>21.685915000000001</v>
      </c>
      <c r="Q29" s="853">
        <f t="shared" si="2"/>
        <v>229.47555679999996</v>
      </c>
      <c r="R29" s="851"/>
      <c r="S29" s="851"/>
    </row>
    <row r="30" spans="3:19" x14ac:dyDescent="0.25">
      <c r="C30" s="769" t="s">
        <v>185</v>
      </c>
      <c r="D30" s="769" t="s">
        <v>186</v>
      </c>
      <c r="E30" s="855">
        <f>[19]Sales_SP!FZ$238</f>
        <v>0</v>
      </c>
      <c r="F30" s="855">
        <f>[19]Sales_SP!GA$238</f>
        <v>0</v>
      </c>
      <c r="G30" s="855">
        <f>[19]Sales_SP!GB$238</f>
        <v>0</v>
      </c>
      <c r="H30" s="855">
        <f>[19]Sales_SP!GC$238</f>
        <v>0</v>
      </c>
      <c r="I30" s="855">
        <f>[19]Sales_SP!GD$238</f>
        <v>0</v>
      </c>
      <c r="J30" s="855">
        <f>[19]Sales_SP!GE$238</f>
        <v>0</v>
      </c>
      <c r="K30" s="855">
        <f>[19]Sales_SP!GF$238</f>
        <v>0</v>
      </c>
      <c r="L30" s="855">
        <f>[19]Sales_SP!GG$238</f>
        <v>0</v>
      </c>
      <c r="M30" s="855">
        <f>[19]Sales_SP!GH$238</f>
        <v>0</v>
      </c>
      <c r="N30" s="855">
        <f>[19]Sales_SP!GI$238</f>
        <v>0</v>
      </c>
      <c r="O30" s="855">
        <f>[19]Sales_SP!GJ$238</f>
        <v>0</v>
      </c>
      <c r="P30" s="855">
        <f>[19]Sales_SP!GK$238</f>
        <v>0</v>
      </c>
      <c r="Q30" s="853">
        <f t="shared" si="2"/>
        <v>0</v>
      </c>
      <c r="R30" s="851"/>
      <c r="S30" s="851"/>
    </row>
    <row r="31" spans="3:19" x14ac:dyDescent="0.25">
      <c r="C31" s="769" t="s">
        <v>187</v>
      </c>
      <c r="D31" s="769" t="s">
        <v>165</v>
      </c>
      <c r="E31" s="855">
        <f>[19]Sales_SP!FZ$239</f>
        <v>1.669103</v>
      </c>
      <c r="F31" s="855">
        <f>[19]Sales_SP!GA$239</f>
        <v>1.712996</v>
      </c>
      <c r="G31" s="855">
        <f>[19]Sales_SP!GB$239</f>
        <v>1.7582</v>
      </c>
      <c r="H31" s="855">
        <f>[19]Sales_SP!GC$239</f>
        <v>1.9224019999999999</v>
      </c>
      <c r="I31" s="855">
        <f>[19]Sales_SP!GD$239</f>
        <v>1.9933459999999998</v>
      </c>
      <c r="J31" s="855">
        <f>[19]Sales_SP!GE$239</f>
        <v>1.940024</v>
      </c>
      <c r="K31" s="855">
        <f>[19]Sales_SP!GF$239</f>
        <v>2.3027579999999999</v>
      </c>
      <c r="L31" s="855">
        <f>[19]Sales_SP!GG$239</f>
        <v>2.1255500000000001</v>
      </c>
      <c r="M31" s="855">
        <f>[19]Sales_SP!GH$239</f>
        <v>2.345882</v>
      </c>
      <c r="N31" s="855">
        <f>[19]Sales_SP!GI$239</f>
        <v>2.5655359999999998</v>
      </c>
      <c r="O31" s="855">
        <f>[19]Sales_SP!GJ$239</f>
        <v>2.373011</v>
      </c>
      <c r="P31" s="855">
        <f>[19]Sales_SP!GK$239</f>
        <v>2.841431</v>
      </c>
      <c r="Q31" s="853">
        <f t="shared" si="2"/>
        <v>25.550238999999998</v>
      </c>
      <c r="R31" s="851"/>
      <c r="S31" s="851"/>
    </row>
    <row r="32" spans="3:19" x14ac:dyDescent="0.25">
      <c r="C32" s="963" t="s">
        <v>188</v>
      </c>
      <c r="D32" s="964"/>
      <c r="E32" s="853">
        <f t="shared" ref="E32:P32" si="3">SUM(E21:E31)</f>
        <v>636.94544970999993</v>
      </c>
      <c r="F32" s="853">
        <f t="shared" si="3"/>
        <v>643.88375642999995</v>
      </c>
      <c r="G32" s="853">
        <f t="shared" si="3"/>
        <v>608.59116577000009</v>
      </c>
      <c r="H32" s="853">
        <f t="shared" si="3"/>
        <v>599.69718296000008</v>
      </c>
      <c r="I32" s="853">
        <f t="shared" si="3"/>
        <v>614.18445385000007</v>
      </c>
      <c r="J32" s="853">
        <f t="shared" si="3"/>
        <v>573.99074882000002</v>
      </c>
      <c r="K32" s="853">
        <f t="shared" si="3"/>
        <v>605.59022978000019</v>
      </c>
      <c r="L32" s="853">
        <f t="shared" si="3"/>
        <v>596.8572876259999</v>
      </c>
      <c r="M32" s="853">
        <f t="shared" si="3"/>
        <v>619.49134102999983</v>
      </c>
      <c r="N32" s="853">
        <f t="shared" si="3"/>
        <v>591.90778455500015</v>
      </c>
      <c r="O32" s="853">
        <f t="shared" si="3"/>
        <v>571.93976892000012</v>
      </c>
      <c r="P32" s="853">
        <f t="shared" si="3"/>
        <v>657.61024103999989</v>
      </c>
      <c r="Q32" s="853">
        <f t="shared" si="2"/>
        <v>7320.6894104909998</v>
      </c>
      <c r="R32" s="851"/>
      <c r="S32" s="851"/>
    </row>
    <row r="33" spans="3:19" x14ac:dyDescent="0.25">
      <c r="C33" s="963" t="s">
        <v>189</v>
      </c>
      <c r="D33" s="96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3"/>
      <c r="R33" s="851"/>
      <c r="S33" s="851"/>
    </row>
    <row r="34" spans="3:19" x14ac:dyDescent="0.25">
      <c r="C34" s="769" t="s">
        <v>168</v>
      </c>
      <c r="D34" s="769" t="s">
        <v>169</v>
      </c>
      <c r="E34" s="855">
        <f>[19]Sales_SP!FZ$256</f>
        <v>520.08825300000001</v>
      </c>
      <c r="F34" s="855">
        <f>[19]Sales_SP!GA$256</f>
        <v>541.42440649999992</v>
      </c>
      <c r="G34" s="855">
        <f>[19]Sales_SP!GB$256</f>
        <v>529.91189150000002</v>
      </c>
      <c r="H34" s="855">
        <f>[19]Sales_SP!GC$256</f>
        <v>552.44380529999989</v>
      </c>
      <c r="I34" s="855">
        <f>[19]Sales_SP!GD$256</f>
        <v>545.26096900000005</v>
      </c>
      <c r="J34" s="855">
        <f>[19]Sales_SP!GE$256</f>
        <v>521.25635324999996</v>
      </c>
      <c r="K34" s="855">
        <f>[19]Sales_SP!GF$256</f>
        <v>546.61349718925999</v>
      </c>
      <c r="L34" s="855">
        <f>[19]Sales_SP!GG$256</f>
        <v>513.16942816303003</v>
      </c>
      <c r="M34" s="855">
        <f>[19]Sales_SP!GH$256</f>
        <v>549.55528660000016</v>
      </c>
      <c r="N34" s="855">
        <f>[19]Sales_SP!GI$256</f>
        <v>528.23220550000008</v>
      </c>
      <c r="O34" s="855">
        <f>[19]Sales_SP!GJ$256</f>
        <v>498.18059178999999</v>
      </c>
      <c r="P34" s="855">
        <f>[19]Sales_SP!GK$256</f>
        <v>561.40289799999994</v>
      </c>
      <c r="Q34" s="853">
        <f t="shared" ref="Q34:Q62" si="4">SUM(E34:P34)</f>
        <v>6407.5395857922904</v>
      </c>
      <c r="R34" s="851"/>
      <c r="S34" s="851"/>
    </row>
    <row r="35" spans="3:19" x14ac:dyDescent="0.25">
      <c r="C35" s="769" t="s">
        <v>170</v>
      </c>
      <c r="D35" s="769" t="s">
        <v>171</v>
      </c>
      <c r="E35" s="855">
        <f>[19]Sales_SP!FZ$273</f>
        <v>0</v>
      </c>
      <c r="F35" s="855">
        <f>[19]Sales_SP!GA$273</f>
        <v>0</v>
      </c>
      <c r="G35" s="855">
        <f>[19]Sales_SP!GB$273</f>
        <v>0</v>
      </c>
      <c r="H35" s="855">
        <f>[19]Sales_SP!GC$273</f>
        <v>7.9000000000000001E-2</v>
      </c>
      <c r="I35" s="855">
        <f>[19]Sales_SP!GD$273</f>
        <v>0.21518000000000001</v>
      </c>
      <c r="J35" s="855">
        <f>[19]Sales_SP!GE$273</f>
        <v>0.24235999999999999</v>
      </c>
      <c r="K35" s="855">
        <f>[19]Sales_SP!GF$273</f>
        <v>0.37125999999999998</v>
      </c>
      <c r="L35" s="855">
        <f>[19]Sales_SP!GG$273</f>
        <v>0.49337999999999999</v>
      </c>
      <c r="M35" s="855">
        <f>[19]Sales_SP!GH$273</f>
        <v>0.48148000000000002</v>
      </c>
      <c r="N35" s="855">
        <f>[19]Sales_SP!GI$273</f>
        <v>0.55635999999999997</v>
      </c>
      <c r="O35" s="855">
        <f>[19]Sales_SP!GJ$273</f>
        <v>0.39535999999999999</v>
      </c>
      <c r="P35" s="855">
        <f>[19]Sales_SP!GK$273</f>
        <v>0</v>
      </c>
      <c r="Q35" s="853">
        <f t="shared" si="4"/>
        <v>2.8343800000000003</v>
      </c>
      <c r="R35" s="851"/>
      <c r="S35" s="851"/>
    </row>
    <row r="36" spans="3:19" x14ac:dyDescent="0.25">
      <c r="C36" s="769" t="s">
        <v>216</v>
      </c>
      <c r="D36" s="769" t="s">
        <v>173</v>
      </c>
      <c r="E36" s="855">
        <f>[19]Sales_SP!FZ$285</f>
        <v>134.251768</v>
      </c>
      <c r="F36" s="855">
        <f>[19]Sales_SP!GA$285</f>
        <v>146.05224249999998</v>
      </c>
      <c r="G36" s="855">
        <f>[19]Sales_SP!GB$285</f>
        <v>132.429845</v>
      </c>
      <c r="H36" s="855">
        <f>[19]Sales_SP!GC$285</f>
        <v>128.18012900000002</v>
      </c>
      <c r="I36" s="855">
        <f>[19]Sales_SP!GD$285</f>
        <v>130.431817</v>
      </c>
      <c r="J36" s="855">
        <f>[19]Sales_SP!GE$285</f>
        <v>120.51420662039999</v>
      </c>
      <c r="K36" s="855">
        <f>[19]Sales_SP!GF$285</f>
        <v>127.30585599999999</v>
      </c>
      <c r="L36" s="855">
        <f>[19]Sales_SP!GG$285</f>
        <v>113.77150606261</v>
      </c>
      <c r="M36" s="855">
        <f>[19]Sales_SP!GH$285</f>
        <v>112.89482029999999</v>
      </c>
      <c r="N36" s="855">
        <f>[19]Sales_SP!GI$285</f>
        <v>111.15262520000002</v>
      </c>
      <c r="O36" s="855">
        <f>[19]Sales_SP!GJ$285</f>
        <v>111.0243219</v>
      </c>
      <c r="P36" s="855">
        <f>[19]Sales_SP!GK$285</f>
        <v>130.689941</v>
      </c>
      <c r="Q36" s="853">
        <f t="shared" si="4"/>
        <v>1498.6990785830101</v>
      </c>
      <c r="R36" s="851"/>
      <c r="S36" s="851"/>
    </row>
    <row r="37" spans="3:19" x14ac:dyDescent="0.25">
      <c r="C37" s="769" t="s">
        <v>174</v>
      </c>
      <c r="D37" s="769" t="s">
        <v>175</v>
      </c>
      <c r="E37" s="855">
        <f>[19]Sales_SP!FZ$292</f>
        <v>0.46</v>
      </c>
      <c r="F37" s="855">
        <f>[19]Sales_SP!GA$292</f>
        <v>0.5071</v>
      </c>
      <c r="G37" s="855">
        <f>[19]Sales_SP!GB$292</f>
        <v>0.43280000000000002</v>
      </c>
      <c r="H37" s="855">
        <f>[19]Sales_SP!GC$292</f>
        <v>0.38169999999999993</v>
      </c>
      <c r="I37" s="855">
        <f>[19]Sales_SP!GD$292</f>
        <v>0.4027</v>
      </c>
      <c r="J37" s="855">
        <f>[19]Sales_SP!GE$292</f>
        <v>0.3175</v>
      </c>
      <c r="K37" s="855">
        <f>[19]Sales_SP!GF$292</f>
        <v>0.35489999999999999</v>
      </c>
      <c r="L37" s="855">
        <f>[19]Sales_SP!GG$292</f>
        <v>0.3306</v>
      </c>
      <c r="M37" s="855">
        <f>[19]Sales_SP!GH$292</f>
        <v>0.28670000000000001</v>
      </c>
      <c r="N37" s="855">
        <f>[19]Sales_SP!GI$292</f>
        <v>0.27160000000000001</v>
      </c>
      <c r="O37" s="855">
        <f>[19]Sales_SP!GJ$292</f>
        <v>0.33210000000000001</v>
      </c>
      <c r="P37" s="855">
        <f>[19]Sales_SP!GK$292</f>
        <v>0.41059999999999997</v>
      </c>
      <c r="Q37" s="853">
        <f t="shared" si="4"/>
        <v>4.4882999999999997</v>
      </c>
      <c r="R37" s="851"/>
      <c r="S37" s="851"/>
    </row>
    <row r="38" spans="3:19" x14ac:dyDescent="0.25">
      <c r="C38" s="769" t="s">
        <v>176</v>
      </c>
      <c r="D38" s="769" t="s">
        <v>177</v>
      </c>
      <c r="E38" s="855">
        <f>[19]Sales_SP!FZ$298</f>
        <v>0</v>
      </c>
      <c r="F38" s="855">
        <f>[19]Sales_SP!GA$298</f>
        <v>0</v>
      </c>
      <c r="G38" s="855">
        <f>[19]Sales_SP!GB$298</f>
        <v>0</v>
      </c>
      <c r="H38" s="855">
        <f>[19]Sales_SP!GC$298</f>
        <v>0</v>
      </c>
      <c r="I38" s="855">
        <f>[19]Sales_SP!GD$298</f>
        <v>0</v>
      </c>
      <c r="J38" s="855">
        <f>[19]Sales_SP!GE$298</f>
        <v>0</v>
      </c>
      <c r="K38" s="855">
        <f>[19]Sales_SP!GF$298</f>
        <v>0</v>
      </c>
      <c r="L38" s="855">
        <f>[19]Sales_SP!GG$298</f>
        <v>0</v>
      </c>
      <c r="M38" s="855">
        <f>[19]Sales_SP!GH$298</f>
        <v>0</v>
      </c>
      <c r="N38" s="855">
        <f>[19]Sales_SP!GI$298</f>
        <v>0</v>
      </c>
      <c r="O38" s="855">
        <f>[19]Sales_SP!GJ$298</f>
        <v>0</v>
      </c>
      <c r="P38" s="855">
        <f>[19]Sales_SP!GK$298</f>
        <v>0</v>
      </c>
      <c r="Q38" s="853">
        <f t="shared" si="4"/>
        <v>0</v>
      </c>
      <c r="R38" s="851"/>
      <c r="S38" s="851"/>
    </row>
    <row r="39" spans="3:19" x14ac:dyDescent="0.25">
      <c r="C39" s="769" t="s">
        <v>178</v>
      </c>
      <c r="D39" s="769" t="s">
        <v>179</v>
      </c>
      <c r="E39" s="855">
        <f>[19]Sales_SP!FZ$305</f>
        <v>3.0893600000000001</v>
      </c>
      <c r="F39" s="855">
        <f>[19]Sales_SP!GA$305</f>
        <v>2.4620150000000001</v>
      </c>
      <c r="G39" s="855">
        <f>[19]Sales_SP!GB$305</f>
        <v>2.2555999999999998</v>
      </c>
      <c r="H39" s="855">
        <f>[19]Sales_SP!GC$305</f>
        <v>3.0169700000000002</v>
      </c>
      <c r="I39" s="855">
        <f>[19]Sales_SP!GD$305</f>
        <v>3.6541899999999998</v>
      </c>
      <c r="J39" s="855">
        <f>[19]Sales_SP!GE$305</f>
        <v>4.4097600000000003</v>
      </c>
      <c r="K39" s="855">
        <f>[19]Sales_SP!GF$305</f>
        <v>4.4006100000000004</v>
      </c>
      <c r="L39" s="855">
        <f>[19]Sales_SP!GG$305</f>
        <v>3.9252500000000001</v>
      </c>
      <c r="M39" s="855">
        <f>[19]Sales_SP!GH$305</f>
        <v>4.4029800000000003</v>
      </c>
      <c r="N39" s="855">
        <f>[19]Sales_SP!GI$305</f>
        <v>4.9425100000000004</v>
      </c>
      <c r="O39" s="855">
        <f>[19]Sales_SP!GJ$305</f>
        <v>5.5789600000000004</v>
      </c>
      <c r="P39" s="855">
        <f>[19]Sales_SP!GK$305</f>
        <v>5.5103400000000002</v>
      </c>
      <c r="Q39" s="853">
        <f t="shared" si="4"/>
        <v>47.648544999999999</v>
      </c>
      <c r="R39" s="851"/>
      <c r="S39" s="851"/>
    </row>
    <row r="40" spans="3:19" x14ac:dyDescent="0.25">
      <c r="C40" s="769" t="s">
        <v>180</v>
      </c>
      <c r="D40" s="769" t="s">
        <v>181</v>
      </c>
      <c r="E40" s="855">
        <f>[19]Sales_SP!FZ$311</f>
        <v>22.473559999999999</v>
      </c>
      <c r="F40" s="855">
        <f>[19]Sales_SP!GA$311</f>
        <v>22.986719999999998</v>
      </c>
      <c r="G40" s="855">
        <f>[19]Sales_SP!GB$311</f>
        <v>23.209289999999999</v>
      </c>
      <c r="H40" s="855">
        <f>[19]Sales_SP!GC$311</f>
        <v>23.19256</v>
      </c>
      <c r="I40" s="855">
        <f>[19]Sales_SP!GD$311</f>
        <v>19.735610000000001</v>
      </c>
      <c r="J40" s="855">
        <f>[19]Sales_SP!GE$311</f>
        <v>20.798590000000001</v>
      </c>
      <c r="K40" s="855">
        <f>[19]Sales_SP!GF$311</f>
        <v>22.172730000000001</v>
      </c>
      <c r="L40" s="855">
        <f>[19]Sales_SP!GG$311</f>
        <v>21.400580000000001</v>
      </c>
      <c r="M40" s="855">
        <f>[19]Sales_SP!GH$311</f>
        <v>20.628319999999999</v>
      </c>
      <c r="N40" s="855">
        <f>[19]Sales_SP!GI$311</f>
        <v>21.268730000000001</v>
      </c>
      <c r="O40" s="855">
        <f>[19]Sales_SP!GJ$311</f>
        <v>19.67417</v>
      </c>
      <c r="P40" s="855">
        <f>[19]Sales_SP!GK$311</f>
        <v>22.404589999999999</v>
      </c>
      <c r="Q40" s="853">
        <f t="shared" si="4"/>
        <v>259.94544999999999</v>
      </c>
      <c r="R40" s="851"/>
      <c r="S40" s="851"/>
    </row>
    <row r="41" spans="3:19" x14ac:dyDescent="0.25">
      <c r="C41" s="769" t="s">
        <v>198</v>
      </c>
      <c r="D41" s="769" t="s">
        <v>247</v>
      </c>
      <c r="E41" s="855">
        <f>[19]Sales_SP!FZ$318</f>
        <v>0</v>
      </c>
      <c r="F41" s="855">
        <f>[19]Sales_SP!GA$318</f>
        <v>0</v>
      </c>
      <c r="G41" s="855">
        <f>[19]Sales_SP!GB$318</f>
        <v>0</v>
      </c>
      <c r="H41" s="855">
        <f>[19]Sales_SP!GC$318</f>
        <v>0</v>
      </c>
      <c r="I41" s="855">
        <f>[19]Sales_SP!GD$318</f>
        <v>0</v>
      </c>
      <c r="J41" s="855">
        <f>[19]Sales_SP!GE$318</f>
        <v>0</v>
      </c>
      <c r="K41" s="855">
        <f>[19]Sales_SP!GF$318</f>
        <v>0</v>
      </c>
      <c r="L41" s="855">
        <f>[19]Sales_SP!GG$318</f>
        <v>0</v>
      </c>
      <c r="M41" s="855">
        <f>[19]Sales_SP!GH$318</f>
        <v>0</v>
      </c>
      <c r="N41" s="855">
        <f>[19]Sales_SP!GI$318</f>
        <v>0</v>
      </c>
      <c r="O41" s="855">
        <f>[19]Sales_SP!GJ$318</f>
        <v>0</v>
      </c>
      <c r="P41" s="855">
        <f>[19]Sales_SP!GK$318</f>
        <v>0</v>
      </c>
      <c r="Q41" s="853">
        <f>SUM(E41:P41)</f>
        <v>0</v>
      </c>
      <c r="R41" s="851"/>
      <c r="S41" s="851"/>
    </row>
    <row r="42" spans="3:19" x14ac:dyDescent="0.25">
      <c r="C42" s="769" t="s">
        <v>182</v>
      </c>
      <c r="D42" s="769" t="s">
        <v>183</v>
      </c>
      <c r="E42" s="855">
        <f>[19]Sales_SP!FZ$320</f>
        <v>18.191815999999999</v>
      </c>
      <c r="F42" s="855">
        <f>[19]Sales_SP!GA$320</f>
        <v>17.870858999999999</v>
      </c>
      <c r="G42" s="855">
        <f>[19]Sales_SP!GB$320</f>
        <v>14.478478000000001</v>
      </c>
      <c r="H42" s="855">
        <f>[19]Sales_SP!GC$320</f>
        <v>12.370609999999999</v>
      </c>
      <c r="I42" s="855">
        <f>[19]Sales_SP!GD$320</f>
        <v>12.763119</v>
      </c>
      <c r="J42" s="855">
        <f>[19]Sales_SP!GE$320</f>
        <v>11.977102</v>
      </c>
      <c r="K42" s="855">
        <f>[19]Sales_SP!GF$320</f>
        <v>13.743852</v>
      </c>
      <c r="L42" s="855">
        <f>[19]Sales_SP!GG$320</f>
        <v>12.404607</v>
      </c>
      <c r="M42" s="855">
        <f>[19]Sales_SP!GH$320</f>
        <v>12.539901</v>
      </c>
      <c r="N42" s="855">
        <f>[19]Sales_SP!GI$320</f>
        <v>12.411173</v>
      </c>
      <c r="O42" s="855">
        <f>[19]Sales_SP!GJ$320</f>
        <v>13.052633</v>
      </c>
      <c r="P42" s="855">
        <f>[19]Sales_SP!GK$320</f>
        <v>16.884004999999998</v>
      </c>
      <c r="Q42" s="853">
        <f t="shared" si="4"/>
        <v>168.68815499999999</v>
      </c>
      <c r="R42" s="851"/>
      <c r="S42" s="851"/>
    </row>
    <row r="43" spans="3:19" x14ac:dyDescent="0.25">
      <c r="C43" s="769" t="s">
        <v>195</v>
      </c>
      <c r="D43" s="769" t="s">
        <v>163</v>
      </c>
      <c r="E43" s="855">
        <f>[19]Sales_SP!FZ$326</f>
        <v>2.2969900000000001</v>
      </c>
      <c r="F43" s="855">
        <f>[19]Sales_SP!GA$326</f>
        <v>2.3058299999999998</v>
      </c>
      <c r="G43" s="855">
        <f>[19]Sales_SP!GB$326</f>
        <v>4.2084200000000003</v>
      </c>
      <c r="H43" s="855">
        <f>[19]Sales_SP!GC$326</f>
        <v>3.81413</v>
      </c>
      <c r="I43" s="855">
        <f>[19]Sales_SP!GD$326</f>
        <v>2.48916</v>
      </c>
      <c r="J43" s="855">
        <f>[19]Sales_SP!GE$326</f>
        <v>2.7279200000000001</v>
      </c>
      <c r="K43" s="855">
        <f>[19]Sales_SP!GF$326</f>
        <v>3.23997</v>
      </c>
      <c r="L43" s="855">
        <f>[19]Sales_SP!GG$326</f>
        <v>2.4929100000000002</v>
      </c>
      <c r="M43" s="855">
        <f>[19]Sales_SP!GH$326</f>
        <v>2.5401850000000001</v>
      </c>
      <c r="N43" s="855">
        <f>[19]Sales_SP!GI$326</f>
        <v>2.3450899999999999</v>
      </c>
      <c r="O43" s="855">
        <f>[19]Sales_SP!GJ$326</f>
        <v>2.2463350000000002</v>
      </c>
      <c r="P43" s="855">
        <f>[19]Sales_SP!GK$326</f>
        <v>2.2064010000000001</v>
      </c>
      <c r="Q43" s="853">
        <f t="shared" si="4"/>
        <v>32.913341000000003</v>
      </c>
      <c r="R43" s="851"/>
      <c r="S43" s="851"/>
    </row>
    <row r="44" spans="3:19" x14ac:dyDescent="0.25">
      <c r="C44" s="769" t="s">
        <v>187</v>
      </c>
      <c r="D44" s="769" t="s">
        <v>165</v>
      </c>
      <c r="E44" s="855">
        <f>[19]Sales_SP!FZ$333</f>
        <v>0</v>
      </c>
      <c r="F44" s="855">
        <f>[19]Sales_SP!GA$333</f>
        <v>0</v>
      </c>
      <c r="G44" s="855">
        <f>[19]Sales_SP!GB$333</f>
        <v>0</v>
      </c>
      <c r="H44" s="855">
        <f>[19]Sales_SP!GC$333</f>
        <v>0</v>
      </c>
      <c r="I44" s="855">
        <f>[19]Sales_SP!GD$333</f>
        <v>0</v>
      </c>
      <c r="J44" s="855">
        <f>[19]Sales_SP!GE$333</f>
        <v>0</v>
      </c>
      <c r="K44" s="855">
        <f>[19]Sales_SP!GF$333</f>
        <v>0.75679999999999992</v>
      </c>
      <c r="L44" s="855">
        <f>[19]Sales_SP!GG$333</f>
        <v>0.83496000000000004</v>
      </c>
      <c r="M44" s="855">
        <f>[19]Sales_SP!GH$333</f>
        <v>0.88939999999999997</v>
      </c>
      <c r="N44" s="855">
        <f>[19]Sales_SP!GI$333</f>
        <v>1.1373</v>
      </c>
      <c r="O44" s="855">
        <f>[19]Sales_SP!GJ$333</f>
        <v>1.30132</v>
      </c>
      <c r="P44" s="855">
        <f>[19]Sales_SP!GK$333</f>
        <v>1.488815</v>
      </c>
      <c r="Q44" s="853">
        <f t="shared" si="4"/>
        <v>6.4085949999999992</v>
      </c>
      <c r="R44" s="851"/>
      <c r="S44" s="851"/>
    </row>
    <row r="45" spans="3:19" x14ac:dyDescent="0.25">
      <c r="C45" s="963" t="s">
        <v>188</v>
      </c>
      <c r="D45" s="964"/>
      <c r="E45" s="853">
        <f t="shared" ref="E45:P45" si="5">SUM(E34:E44)</f>
        <v>700.85174700000016</v>
      </c>
      <c r="F45" s="853">
        <f t="shared" si="5"/>
        <v>733.60917299999994</v>
      </c>
      <c r="G45" s="853">
        <f t="shared" si="5"/>
        <v>706.92632450000008</v>
      </c>
      <c r="H45" s="853">
        <f t="shared" si="5"/>
        <v>723.47890429999984</v>
      </c>
      <c r="I45" s="853">
        <f t="shared" si="5"/>
        <v>714.95274499999994</v>
      </c>
      <c r="J45" s="853">
        <f t="shared" si="5"/>
        <v>682.24379187039983</v>
      </c>
      <c r="K45" s="853">
        <f t="shared" si="5"/>
        <v>718.95947518925993</v>
      </c>
      <c r="L45" s="853">
        <f t="shared" si="5"/>
        <v>668.82322122564017</v>
      </c>
      <c r="M45" s="853">
        <f t="shared" si="5"/>
        <v>704.21907290000013</v>
      </c>
      <c r="N45" s="853">
        <f t="shared" si="5"/>
        <v>682.31759370000009</v>
      </c>
      <c r="O45" s="853">
        <f t="shared" si="5"/>
        <v>651.78579169000011</v>
      </c>
      <c r="P45" s="853">
        <f t="shared" si="5"/>
        <v>740.99759000000006</v>
      </c>
      <c r="Q45" s="853">
        <f t="shared" si="4"/>
        <v>8429.1654303753003</v>
      </c>
      <c r="R45" s="851"/>
      <c r="S45" s="851"/>
    </row>
    <row r="46" spans="3:19" x14ac:dyDescent="0.25">
      <c r="C46" s="963" t="s">
        <v>196</v>
      </c>
      <c r="D46" s="964"/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3"/>
      <c r="R46" s="851"/>
      <c r="S46" s="851"/>
    </row>
    <row r="47" spans="3:19" x14ac:dyDescent="0.25">
      <c r="C47" s="769" t="s">
        <v>168</v>
      </c>
      <c r="D47" s="769" t="s">
        <v>169</v>
      </c>
      <c r="E47" s="854">
        <f>[19]Sales_SP!FZ$346</f>
        <v>361.075199</v>
      </c>
      <c r="F47" s="854">
        <f>[19]Sales_SP!GA$346</f>
        <v>385.24285599999996</v>
      </c>
      <c r="G47" s="854">
        <f>[19]Sales_SP!GB$346</f>
        <v>375.65480400000001</v>
      </c>
      <c r="H47" s="854">
        <f>[19]Sales_SP!GC$346</f>
        <v>377.27701300000001</v>
      </c>
      <c r="I47" s="854">
        <f>[19]Sales_SP!GD$346</f>
        <v>394.62750299999999</v>
      </c>
      <c r="J47" s="854">
        <f>[19]Sales_SP!GE$346</f>
        <v>359.08403640218404</v>
      </c>
      <c r="K47" s="854">
        <f>[19]Sales_SP!GF$346</f>
        <v>386.85776399999997</v>
      </c>
      <c r="L47" s="854">
        <f>[19]Sales_SP!GG$346</f>
        <v>352.08011600279701</v>
      </c>
      <c r="M47" s="854">
        <f>[19]Sales_SP!GH$346</f>
        <v>376.195426</v>
      </c>
      <c r="N47" s="854">
        <f>[19]Sales_SP!GI$346</f>
        <v>397.495239001382</v>
      </c>
      <c r="O47" s="854">
        <f>[19]Sales_SP!GJ$346</f>
        <v>372.03144399999996</v>
      </c>
      <c r="P47" s="854">
        <f>[19]Sales_SP!GK$346</f>
        <v>414.075919</v>
      </c>
      <c r="Q47" s="853">
        <f t="shared" si="4"/>
        <v>4551.6973194063621</v>
      </c>
      <c r="R47" s="851"/>
      <c r="S47" s="851"/>
    </row>
    <row r="48" spans="3:19" x14ac:dyDescent="0.25">
      <c r="C48" s="769" t="s">
        <v>170</v>
      </c>
      <c r="D48" s="769" t="s">
        <v>171</v>
      </c>
      <c r="E48" s="854">
        <f>[19]Sales_SP!FZ$357</f>
        <v>12.43529</v>
      </c>
      <c r="F48" s="854">
        <f>[19]Sales_SP!GA$357</f>
        <v>13.275219999999999</v>
      </c>
      <c r="G48" s="854">
        <f>[19]Sales_SP!GB$357</f>
        <v>15.549480000000001</v>
      </c>
      <c r="H48" s="854">
        <f>[19]Sales_SP!GC$357</f>
        <v>14.06842</v>
      </c>
      <c r="I48" s="854">
        <f>[19]Sales_SP!GD$357</f>
        <v>13.1455</v>
      </c>
      <c r="J48" s="854">
        <f>[19]Sales_SP!GE$357</f>
        <v>5.1959999999999997</v>
      </c>
      <c r="K48" s="854">
        <f>[19]Sales_SP!GF$357</f>
        <v>9.2999999999999999E-2</v>
      </c>
      <c r="L48" s="854">
        <f>[19]Sales_SP!GG$357</f>
        <v>3.117</v>
      </c>
      <c r="M48" s="854">
        <f>[19]Sales_SP!GH$357</f>
        <v>4.5705</v>
      </c>
      <c r="N48" s="854">
        <f>[19]Sales_SP!GI$357</f>
        <v>5.1974999999999998</v>
      </c>
      <c r="O48" s="854">
        <f>[19]Sales_SP!GJ$357</f>
        <v>4.6965000000000003</v>
      </c>
      <c r="P48" s="854">
        <f>[19]Sales_SP!GK$357</f>
        <v>0.14699999999999999</v>
      </c>
      <c r="Q48" s="853">
        <f t="shared" si="4"/>
        <v>91.491410000000016</v>
      </c>
      <c r="R48" s="851"/>
      <c r="S48" s="851"/>
    </row>
    <row r="49" spans="3:19" x14ac:dyDescent="0.25">
      <c r="C49" s="769" t="s">
        <v>216</v>
      </c>
      <c r="D49" s="769" t="s">
        <v>173</v>
      </c>
      <c r="E49" s="854">
        <f>[19]Sales_SP!FZ$369</f>
        <v>17.338549999999998</v>
      </c>
      <c r="F49" s="854">
        <f>[19]Sales_SP!GA$369</f>
        <v>19.403020000000001</v>
      </c>
      <c r="G49" s="854">
        <f>[19]Sales_SP!GB$369</f>
        <v>18.630465000000001</v>
      </c>
      <c r="H49" s="854">
        <f>[19]Sales_SP!GC$369</f>
        <v>18.512789999999999</v>
      </c>
      <c r="I49" s="854">
        <f>[19]Sales_SP!GD$369</f>
        <v>18.616925000000002</v>
      </c>
      <c r="J49" s="854">
        <f>[19]Sales_SP!GE$369</f>
        <v>17.962540000000001</v>
      </c>
      <c r="K49" s="854">
        <f>[19]Sales_SP!GF$369</f>
        <v>18.630665</v>
      </c>
      <c r="L49" s="854">
        <f>[19]Sales_SP!GG$369</f>
        <v>15.583030000000001</v>
      </c>
      <c r="M49" s="854">
        <f>[19]Sales_SP!GH$369</f>
        <v>15.637985</v>
      </c>
      <c r="N49" s="854">
        <f>[19]Sales_SP!GI$369</f>
        <v>16.447915000000002</v>
      </c>
      <c r="O49" s="854">
        <f>[19]Sales_SP!GJ$369</f>
        <v>17.034275000000001</v>
      </c>
      <c r="P49" s="854">
        <f>[19]Sales_SP!GK$369</f>
        <v>22.213754999999999</v>
      </c>
      <c r="Q49" s="853">
        <f t="shared" si="4"/>
        <v>216.01191499999999</v>
      </c>
      <c r="R49" s="851"/>
      <c r="S49" s="851"/>
    </row>
    <row r="50" spans="3:19" x14ac:dyDescent="0.25">
      <c r="C50" s="769" t="s">
        <v>174</v>
      </c>
      <c r="D50" s="769" t="s">
        <v>175</v>
      </c>
      <c r="E50" s="854">
        <f>[19]Sales_SP!FZ$375</f>
        <v>0</v>
      </c>
      <c r="F50" s="854">
        <f>[19]Sales_SP!GA$375</f>
        <v>0</v>
      </c>
      <c r="G50" s="854">
        <f>[19]Sales_SP!GB$375</f>
        <v>0</v>
      </c>
      <c r="H50" s="854">
        <f>[19]Sales_SP!GC$375</f>
        <v>0</v>
      </c>
      <c r="I50" s="854">
        <f>[19]Sales_SP!GD$375</f>
        <v>0</v>
      </c>
      <c r="J50" s="854">
        <f>[19]Sales_SP!GE$375</f>
        <v>0</v>
      </c>
      <c r="K50" s="854">
        <f>[19]Sales_SP!GF$375</f>
        <v>0</v>
      </c>
      <c r="L50" s="854">
        <f>[19]Sales_SP!GG$375</f>
        <v>0</v>
      </c>
      <c r="M50" s="854">
        <f>[19]Sales_SP!GH$375</f>
        <v>0</v>
      </c>
      <c r="N50" s="854">
        <f>[19]Sales_SP!GI$375</f>
        <v>0</v>
      </c>
      <c r="O50" s="854">
        <f>[19]Sales_SP!GJ$375</f>
        <v>0</v>
      </c>
      <c r="P50" s="854">
        <f>[19]Sales_SP!GK$375</f>
        <v>0</v>
      </c>
      <c r="Q50" s="853">
        <f t="shared" si="4"/>
        <v>0</v>
      </c>
      <c r="R50" s="851"/>
      <c r="S50" s="851"/>
    </row>
    <row r="51" spans="3:19" x14ac:dyDescent="0.25">
      <c r="C51" s="769" t="s">
        <v>176</v>
      </c>
      <c r="D51" s="769" t="s">
        <v>177</v>
      </c>
      <c r="E51" s="854">
        <f>[19]Sales_SP!FZ$381</f>
        <v>9.2233300000000007</v>
      </c>
      <c r="F51" s="854">
        <f>[19]Sales_SP!GA$381</f>
        <v>10.89228</v>
      </c>
      <c r="G51" s="854">
        <f>[19]Sales_SP!GB$381</f>
        <v>10.086409999999999</v>
      </c>
      <c r="H51" s="854">
        <f>[19]Sales_SP!GC$381</f>
        <v>9.5907</v>
      </c>
      <c r="I51" s="854">
        <f>[19]Sales_SP!GD$381</f>
        <v>9.6386099999999999</v>
      </c>
      <c r="J51" s="854">
        <f>[19]Sales_SP!GE$381</f>
        <v>8.8580000000000005</v>
      </c>
      <c r="K51" s="854">
        <f>[19]Sales_SP!GF$381</f>
        <v>9.5094469999999998</v>
      </c>
      <c r="L51" s="854">
        <f>[19]Sales_SP!GG$381</f>
        <v>7.7433519999999998</v>
      </c>
      <c r="M51" s="854">
        <f>[19]Sales_SP!GH$381</f>
        <v>8.2842739999999999</v>
      </c>
      <c r="N51" s="854">
        <f>[19]Sales_SP!GI$381</f>
        <v>7.5725699999999998</v>
      </c>
      <c r="O51" s="854">
        <f>[19]Sales_SP!GJ$381</f>
        <v>8.267437000000001</v>
      </c>
      <c r="P51" s="854">
        <f>[19]Sales_SP!GK$381</f>
        <v>9.8575070000000018</v>
      </c>
      <c r="Q51" s="853">
        <f t="shared" si="4"/>
        <v>109.52391699999998</v>
      </c>
      <c r="R51" s="851"/>
      <c r="S51" s="851"/>
    </row>
    <row r="52" spans="3:19" x14ac:dyDescent="0.25">
      <c r="C52" s="769" t="s">
        <v>178</v>
      </c>
      <c r="D52" s="769" t="s">
        <v>217</v>
      </c>
      <c r="E52" s="854">
        <f>[19]Sales_SP!FZ$388</f>
        <v>38.916746769999996</v>
      </c>
      <c r="F52" s="854">
        <f>[19]Sales_SP!GA$388</f>
        <v>24.20134011</v>
      </c>
      <c r="G52" s="854">
        <f>[19]Sales_SP!GB$388</f>
        <v>52.99682293</v>
      </c>
      <c r="H52" s="854">
        <f>[19]Sales_SP!GC$388</f>
        <v>118.56327228999999</v>
      </c>
      <c r="I52" s="854">
        <f>[19]Sales_SP!GD$388</f>
        <v>419.86832154000001</v>
      </c>
      <c r="J52" s="854">
        <f>[19]Sales_SP!GE$388</f>
        <v>278.27111647000004</v>
      </c>
      <c r="K52" s="854">
        <f>[19]Sales_SP!GF$388</f>
        <v>166.17752897999998</v>
      </c>
      <c r="L52" s="854">
        <f>[19]Sales_SP!GG$388</f>
        <v>202.37586160999999</v>
      </c>
      <c r="M52" s="854">
        <f>[19]Sales_SP!GH$388</f>
        <v>184.76143912000001</v>
      </c>
      <c r="N52" s="854">
        <f>[19]Sales_SP!GI$388</f>
        <v>221.69134485000001</v>
      </c>
      <c r="O52" s="854">
        <f>[19]Sales_SP!GJ$388</f>
        <v>195.84438571000001</v>
      </c>
      <c r="P52" s="854">
        <f>[19]Sales_SP!GK$388</f>
        <v>213.47331818999999</v>
      </c>
      <c r="Q52" s="853">
        <f t="shared" si="4"/>
        <v>2117.1414985699998</v>
      </c>
      <c r="R52" s="851"/>
      <c r="S52" s="851"/>
    </row>
    <row r="53" spans="3:19" x14ac:dyDescent="0.25">
      <c r="C53" s="769" t="s">
        <v>180</v>
      </c>
      <c r="D53" s="769" t="s">
        <v>197</v>
      </c>
      <c r="E53" s="854">
        <f>[19]Sales_SP!FZ$395</f>
        <v>24.526</v>
      </c>
      <c r="F53" s="854">
        <f>[19]Sales_SP!GA$395</f>
        <v>25.21</v>
      </c>
      <c r="G53" s="854">
        <f>[19]Sales_SP!GB$395</f>
        <v>24.085999999999999</v>
      </c>
      <c r="H53" s="854">
        <f>[19]Sales_SP!GC$395</f>
        <v>24.893999999999998</v>
      </c>
      <c r="I53" s="854">
        <f>[19]Sales_SP!GD$395</f>
        <v>23.95</v>
      </c>
      <c r="J53" s="854">
        <f>[19]Sales_SP!GE$395</f>
        <v>20.492000000000001</v>
      </c>
      <c r="K53" s="854">
        <f>[19]Sales_SP!GF$395</f>
        <v>24.568000000000001</v>
      </c>
      <c r="L53" s="854">
        <f>[19]Sales_SP!GG$395</f>
        <v>23.495999999999999</v>
      </c>
      <c r="M53" s="854">
        <f>[19]Sales_SP!GH$395</f>
        <v>22.86</v>
      </c>
      <c r="N53" s="854">
        <f>[19]Sales_SP!GI$395</f>
        <v>23.738</v>
      </c>
      <c r="O53" s="854">
        <f>[19]Sales_SP!GJ$395</f>
        <v>22.016359999999999</v>
      </c>
      <c r="P53" s="854">
        <f>[19]Sales_SP!GK$395</f>
        <v>25.371639999999999</v>
      </c>
      <c r="Q53" s="853">
        <f t="shared" si="4"/>
        <v>285.20800000000008</v>
      </c>
      <c r="R53" s="851"/>
      <c r="S53" s="851"/>
    </row>
    <row r="54" spans="3:19" x14ac:dyDescent="0.25">
      <c r="C54" s="769" t="s">
        <v>218</v>
      </c>
      <c r="D54" s="769" t="s">
        <v>206</v>
      </c>
      <c r="E54" s="854">
        <f>[19]Sales_SP!FZ$403</f>
        <v>43.904240000000001</v>
      </c>
      <c r="F54" s="854">
        <f>[19]Sales_SP!GA$403</f>
        <v>46.547800000000002</v>
      </c>
      <c r="G54" s="854">
        <f>[19]Sales_SP!GB$403</f>
        <v>44.128554999999999</v>
      </c>
      <c r="H54" s="854">
        <f>[19]Sales_SP!GC$403</f>
        <v>43.677034999999997</v>
      </c>
      <c r="I54" s="854">
        <f>[19]Sales_SP!GD$403</f>
        <v>44.32808</v>
      </c>
      <c r="J54" s="854">
        <f>[19]Sales_SP!GE$403</f>
        <v>43.01238</v>
      </c>
      <c r="K54" s="854">
        <f>[19]Sales_SP!GF$403</f>
        <v>46.582965000000002</v>
      </c>
      <c r="L54" s="854">
        <f>[19]Sales_SP!GG$403</f>
        <v>43.43139</v>
      </c>
      <c r="M54" s="854">
        <f>[19]Sales_SP!GH$403</f>
        <v>47.047600000000003</v>
      </c>
      <c r="N54" s="854">
        <f>[19]Sales_SP!GI$403</f>
        <v>47.999085000000001</v>
      </c>
      <c r="O54" s="854">
        <f>[19]Sales_SP!GJ$403</f>
        <v>43.995755000000003</v>
      </c>
      <c r="P54" s="854">
        <f>[19]Sales_SP!GK$403</f>
        <v>49.815919999999998</v>
      </c>
      <c r="Q54" s="853">
        <f t="shared" si="4"/>
        <v>544.47080500000004</v>
      </c>
      <c r="R54" s="851"/>
      <c r="S54" s="851"/>
    </row>
    <row r="55" spans="3:19" x14ac:dyDescent="0.25">
      <c r="C55" s="769" t="s">
        <v>236</v>
      </c>
      <c r="D55" s="769" t="s">
        <v>220</v>
      </c>
      <c r="E55" s="854">
        <f>[19]Sales_SP!FZ$410</f>
        <v>10.77121</v>
      </c>
      <c r="F55" s="854">
        <f>[19]Sales_SP!GA$410</f>
        <v>11.38965</v>
      </c>
      <c r="G55" s="854">
        <f>[19]Sales_SP!GB$410</f>
        <v>11.8988</v>
      </c>
      <c r="H55" s="854">
        <f>[19]Sales_SP!GC$410</f>
        <v>10.45063</v>
      </c>
      <c r="I55" s="854">
        <f>[19]Sales_SP!GD$410</f>
        <v>10.38475</v>
      </c>
      <c r="J55" s="854">
        <f>[19]Sales_SP!GE$410</f>
        <v>9.5620999999999992</v>
      </c>
      <c r="K55" s="854">
        <f>[19]Sales_SP!GF$410</f>
        <v>10.07292</v>
      </c>
      <c r="L55" s="854">
        <f>[19]Sales_SP!GG$410</f>
        <v>9.1783400000000004</v>
      </c>
      <c r="M55" s="854">
        <f>[19]Sales_SP!GH$410</f>
        <v>9.5223700000000004</v>
      </c>
      <c r="N55" s="854">
        <f>[19]Sales_SP!GI$410</f>
        <v>8.9736600000000006</v>
      </c>
      <c r="O55" s="854">
        <f>[19]Sales_SP!GJ$410</f>
        <v>8.9060400000000008</v>
      </c>
      <c r="P55" s="854">
        <f>[19]Sales_SP!GK$410</f>
        <v>10.07882</v>
      </c>
      <c r="Q55" s="853">
        <f t="shared" si="4"/>
        <v>121.18929</v>
      </c>
      <c r="R55" s="851"/>
      <c r="S55" s="851"/>
    </row>
    <row r="56" spans="3:19" x14ac:dyDescent="0.25">
      <c r="C56" s="769" t="s">
        <v>182</v>
      </c>
      <c r="D56" s="769" t="s">
        <v>183</v>
      </c>
      <c r="E56" s="854">
        <f>[19]Sales_SP!FZ$417</f>
        <v>0</v>
      </c>
      <c r="F56" s="854">
        <f>[19]Sales_SP!GA$417</f>
        <v>0</v>
      </c>
      <c r="G56" s="854">
        <f>[19]Sales_SP!GB$417</f>
        <v>0</v>
      </c>
      <c r="H56" s="854">
        <f>[19]Sales_SP!GC$417</f>
        <v>0</v>
      </c>
      <c r="I56" s="854">
        <f>[19]Sales_SP!GD$417</f>
        <v>0</v>
      </c>
      <c r="J56" s="854">
        <f>[19]Sales_SP!GE$417</f>
        <v>0</v>
      </c>
      <c r="K56" s="854">
        <f>[19]Sales_SP!GF$417</f>
        <v>0</v>
      </c>
      <c r="L56" s="854">
        <f>[19]Sales_SP!GG$417</f>
        <v>0</v>
      </c>
      <c r="M56" s="854">
        <f>[19]Sales_SP!GH$417</f>
        <v>0</v>
      </c>
      <c r="N56" s="854">
        <f>[19]Sales_SP!GI$417</f>
        <v>0</v>
      </c>
      <c r="O56" s="854">
        <f>[19]Sales_SP!GJ$417</f>
        <v>0</v>
      </c>
      <c r="P56" s="854">
        <f>[19]Sales_SP!GK$417</f>
        <v>0</v>
      </c>
      <c r="Q56" s="853">
        <f t="shared" si="4"/>
        <v>0</v>
      </c>
      <c r="R56" s="851"/>
      <c r="S56" s="851"/>
    </row>
    <row r="57" spans="3:19" x14ac:dyDescent="0.25">
      <c r="C57" s="769" t="s">
        <v>184</v>
      </c>
      <c r="D57" s="769" t="s">
        <v>163</v>
      </c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3">
        <f t="shared" si="4"/>
        <v>0</v>
      </c>
      <c r="R57" s="851"/>
      <c r="S57" s="851"/>
    </row>
    <row r="58" spans="3:19" x14ac:dyDescent="0.25">
      <c r="C58" s="769" t="s">
        <v>185</v>
      </c>
      <c r="D58" s="769" t="s">
        <v>186</v>
      </c>
      <c r="E58" s="854"/>
      <c r="F58" s="854"/>
      <c r="G58" s="854"/>
      <c r="H58" s="854"/>
      <c r="I58" s="854"/>
      <c r="J58" s="854"/>
      <c r="K58" s="854"/>
      <c r="L58" s="854"/>
      <c r="M58" s="854"/>
      <c r="N58" s="854"/>
      <c r="O58" s="854"/>
      <c r="P58" s="854"/>
      <c r="Q58" s="853">
        <f t="shared" si="4"/>
        <v>0</v>
      </c>
      <c r="R58" s="851"/>
      <c r="S58" s="851"/>
    </row>
    <row r="59" spans="3:19" x14ac:dyDescent="0.25">
      <c r="C59" s="769" t="s">
        <v>187</v>
      </c>
      <c r="D59" s="769" t="s">
        <v>165</v>
      </c>
      <c r="E59" s="854">
        <f>[19]Sales_SP!FZ$423</f>
        <v>0</v>
      </c>
      <c r="F59" s="854">
        <f>[19]Sales_SP!GA$423</f>
        <v>0</v>
      </c>
      <c r="G59" s="854">
        <f>[19]Sales_SP!GB$423</f>
        <v>0</v>
      </c>
      <c r="H59" s="854">
        <f>[19]Sales_SP!GC$423</f>
        <v>0</v>
      </c>
      <c r="I59" s="854">
        <f>[19]Sales_SP!GD$423</f>
        <v>0</v>
      </c>
      <c r="J59" s="854">
        <f>[19]Sales_SP!GE$423</f>
        <v>0</v>
      </c>
      <c r="K59" s="854">
        <f>[19]Sales_SP!GF$423</f>
        <v>0</v>
      </c>
      <c r="L59" s="854">
        <f>[19]Sales_SP!GG$423</f>
        <v>0</v>
      </c>
      <c r="M59" s="854">
        <f>[19]Sales_SP!GH$423</f>
        <v>0</v>
      </c>
      <c r="N59" s="854">
        <f>[19]Sales_SP!GI$423</f>
        <v>0</v>
      </c>
      <c r="O59" s="854">
        <f>[19]Sales_SP!GJ$423</f>
        <v>0</v>
      </c>
      <c r="P59" s="854">
        <f>[19]Sales_SP!GK$423</f>
        <v>0</v>
      </c>
      <c r="Q59" s="853">
        <f t="shared" si="4"/>
        <v>0</v>
      </c>
      <c r="R59" s="851"/>
      <c r="S59" s="851"/>
    </row>
    <row r="60" spans="3:19" x14ac:dyDescent="0.25">
      <c r="C60" s="963" t="s">
        <v>188</v>
      </c>
      <c r="D60" s="964"/>
      <c r="E60" s="853">
        <f t="shared" ref="E60:P60" si="6">SUM(E47:E59)</f>
        <v>518.19056577000003</v>
      </c>
      <c r="F60" s="853">
        <f t="shared" si="6"/>
        <v>536.16216610999993</v>
      </c>
      <c r="G60" s="853">
        <f t="shared" si="6"/>
        <v>553.03133693000007</v>
      </c>
      <c r="H60" s="853">
        <f t="shared" si="6"/>
        <v>617.03386029000012</v>
      </c>
      <c r="I60" s="853">
        <f t="shared" si="6"/>
        <v>934.55968954000014</v>
      </c>
      <c r="J60" s="853">
        <f t="shared" si="6"/>
        <v>742.43817287218405</v>
      </c>
      <c r="K60" s="853">
        <f t="shared" si="6"/>
        <v>662.49228998000001</v>
      </c>
      <c r="L60" s="853">
        <f t="shared" si="6"/>
        <v>657.00508961279706</v>
      </c>
      <c r="M60" s="853">
        <f t="shared" si="6"/>
        <v>668.87959411999998</v>
      </c>
      <c r="N60" s="853">
        <f t="shared" si="6"/>
        <v>729.1153138513821</v>
      </c>
      <c r="O60" s="853">
        <f t="shared" si="6"/>
        <v>672.79219670999987</v>
      </c>
      <c r="P60" s="853">
        <f t="shared" si="6"/>
        <v>745.03387918999988</v>
      </c>
      <c r="Q60" s="853">
        <f t="shared" si="4"/>
        <v>8036.7341549763623</v>
      </c>
      <c r="R60" s="851"/>
      <c r="S60" s="851"/>
    </row>
    <row r="61" spans="3:19" x14ac:dyDescent="0.25">
      <c r="C61" s="963" t="s">
        <v>200</v>
      </c>
      <c r="D61" s="964"/>
      <c r="E61" s="853">
        <f t="shared" ref="E61:P61" si="7">E60+E45+E32</f>
        <v>1855.9877624800001</v>
      </c>
      <c r="F61" s="853">
        <f t="shared" si="7"/>
        <v>1913.6550955399998</v>
      </c>
      <c r="G61" s="853">
        <f t="shared" si="7"/>
        <v>1868.5488272000002</v>
      </c>
      <c r="H61" s="853">
        <f t="shared" si="7"/>
        <v>1940.2099475499999</v>
      </c>
      <c r="I61" s="853">
        <f t="shared" si="7"/>
        <v>2263.6968883899999</v>
      </c>
      <c r="J61" s="853">
        <f t="shared" si="7"/>
        <v>1998.6727135625838</v>
      </c>
      <c r="K61" s="853">
        <f t="shared" si="7"/>
        <v>1987.0419949492602</v>
      </c>
      <c r="L61" s="853">
        <f t="shared" si="7"/>
        <v>1922.6855984644371</v>
      </c>
      <c r="M61" s="853">
        <f t="shared" si="7"/>
        <v>1992.5900080499998</v>
      </c>
      <c r="N61" s="853">
        <f t="shared" si="7"/>
        <v>2003.3406921063824</v>
      </c>
      <c r="O61" s="853">
        <f t="shared" si="7"/>
        <v>1896.5177573199999</v>
      </c>
      <c r="P61" s="853">
        <f t="shared" si="7"/>
        <v>2143.6417102299997</v>
      </c>
      <c r="Q61" s="853">
        <f t="shared" si="4"/>
        <v>23786.588995842667</v>
      </c>
      <c r="R61" s="851"/>
      <c r="S61" s="851"/>
    </row>
    <row r="62" spans="3:19" x14ac:dyDescent="0.25">
      <c r="C62" s="963" t="s">
        <v>201</v>
      </c>
      <c r="D62" s="964"/>
      <c r="E62" s="853">
        <f t="shared" ref="E62:P62" si="8">E61+E19</f>
        <v>3623.1076347800004</v>
      </c>
      <c r="F62" s="853">
        <f t="shared" si="8"/>
        <v>3688.16881904</v>
      </c>
      <c r="G62" s="853">
        <f t="shared" si="8"/>
        <v>3341.6273172000001</v>
      </c>
      <c r="H62" s="853">
        <f t="shared" si="8"/>
        <v>3309.7198190499998</v>
      </c>
      <c r="I62" s="853">
        <f t="shared" si="8"/>
        <v>3724.1454046399999</v>
      </c>
      <c r="J62" s="853">
        <f t="shared" si="8"/>
        <v>3328.3004041125841</v>
      </c>
      <c r="K62" s="853">
        <f t="shared" si="8"/>
        <v>3409.6234339492603</v>
      </c>
      <c r="L62" s="853">
        <f t="shared" si="8"/>
        <v>3159.2281444644368</v>
      </c>
      <c r="M62" s="853">
        <f t="shared" si="8"/>
        <v>3243.8921430499995</v>
      </c>
      <c r="N62" s="853">
        <f t="shared" si="8"/>
        <v>3209.1810101063825</v>
      </c>
      <c r="O62" s="853">
        <f t="shared" si="8"/>
        <v>3191.4969053199998</v>
      </c>
      <c r="P62" s="853">
        <f t="shared" si="8"/>
        <v>3745.8361102299996</v>
      </c>
      <c r="Q62" s="853">
        <f t="shared" si="4"/>
        <v>40974.327145942654</v>
      </c>
      <c r="R62" s="851"/>
      <c r="S62" s="851"/>
    </row>
    <row r="63" spans="3:19" x14ac:dyDescent="0.25">
      <c r="E63" s="851"/>
      <c r="F63" s="851"/>
      <c r="G63" s="851"/>
      <c r="H63" s="851"/>
      <c r="I63" s="851"/>
      <c r="J63" s="851"/>
      <c r="K63" s="851"/>
      <c r="L63" s="851"/>
      <c r="M63" s="851"/>
      <c r="N63" s="851"/>
      <c r="O63" s="851"/>
      <c r="P63" s="851"/>
      <c r="Q63" s="851"/>
      <c r="R63" s="851"/>
      <c r="S63" s="851"/>
    </row>
    <row r="64" spans="3:19" ht="35" customHeight="1" x14ac:dyDescent="0.25">
      <c r="C64" s="848"/>
      <c r="E64" s="851"/>
      <c r="F64" s="851"/>
      <c r="G64" s="851"/>
      <c r="H64" s="851"/>
      <c r="I64" s="851"/>
      <c r="J64" s="851"/>
      <c r="K64" s="851"/>
      <c r="L64" s="851"/>
      <c r="M64" s="851"/>
      <c r="N64" s="851"/>
      <c r="O64" s="851"/>
      <c r="P64" s="851"/>
      <c r="Q64" s="852" t="s">
        <v>213</v>
      </c>
      <c r="R64" s="851"/>
      <c r="S64" s="851"/>
    </row>
    <row r="65" spans="3:19" x14ac:dyDescent="0.25">
      <c r="C65" s="965" t="s">
        <v>136</v>
      </c>
      <c r="D65" s="965"/>
      <c r="E65" s="966" t="s">
        <v>1165</v>
      </c>
      <c r="F65" s="966"/>
      <c r="G65" s="966"/>
      <c r="H65" s="966"/>
      <c r="I65" s="966"/>
      <c r="J65" s="966"/>
      <c r="K65" s="966"/>
      <c r="L65" s="966"/>
      <c r="M65" s="966"/>
      <c r="N65" s="966"/>
      <c r="O65" s="966"/>
      <c r="P65" s="966"/>
      <c r="Q65" s="966"/>
      <c r="R65" s="851"/>
      <c r="S65" s="851"/>
    </row>
    <row r="66" spans="3:19" x14ac:dyDescent="0.25">
      <c r="C66" s="965"/>
      <c r="D66" s="965"/>
      <c r="E66" s="853" t="s">
        <v>223</v>
      </c>
      <c r="F66" s="853" t="s">
        <v>224</v>
      </c>
      <c r="G66" s="853" t="s">
        <v>225</v>
      </c>
      <c r="H66" s="853" t="s">
        <v>226</v>
      </c>
      <c r="I66" s="853" t="s">
        <v>227</v>
      </c>
      <c r="J66" s="853" t="s">
        <v>228</v>
      </c>
      <c r="K66" s="853" t="s">
        <v>229</v>
      </c>
      <c r="L66" s="853" t="s">
        <v>230</v>
      </c>
      <c r="M66" s="853" t="s">
        <v>231</v>
      </c>
      <c r="N66" s="853" t="s">
        <v>232</v>
      </c>
      <c r="O66" s="853" t="s">
        <v>233</v>
      </c>
      <c r="P66" s="853" t="s">
        <v>234</v>
      </c>
      <c r="Q66" s="853" t="s">
        <v>90</v>
      </c>
      <c r="R66" s="851"/>
      <c r="S66" s="851"/>
    </row>
    <row r="67" spans="3:19" x14ac:dyDescent="0.25">
      <c r="C67" s="963" t="s">
        <v>147</v>
      </c>
      <c r="D67" s="964"/>
      <c r="E67" s="856"/>
      <c r="F67" s="856"/>
      <c r="G67" s="856"/>
      <c r="H67" s="856"/>
      <c r="I67" s="856"/>
      <c r="J67" s="856"/>
      <c r="K67" s="856"/>
      <c r="L67" s="856"/>
      <c r="M67" s="856"/>
      <c r="N67" s="856"/>
      <c r="O67" s="856"/>
      <c r="P67" s="856"/>
      <c r="Q67" s="857"/>
      <c r="R67" s="851"/>
      <c r="S67" s="851"/>
    </row>
    <row r="68" spans="3:19" x14ac:dyDescent="0.25">
      <c r="C68" s="769" t="s">
        <v>148</v>
      </c>
      <c r="D68" s="769" t="s">
        <v>149</v>
      </c>
      <c r="E68" s="854">
        <f>[19]Sales_SP!GU$10</f>
        <v>1209.4642950000002</v>
      </c>
      <c r="F68" s="854">
        <f>[19]Sales_SP!GV$10</f>
        <v>1158.566026</v>
      </c>
      <c r="G68" s="854">
        <f>[19]Sales_SP!GW$10</f>
        <v>1046.11222</v>
      </c>
      <c r="H68" s="854">
        <f>[19]Sales_SP!GX$10</f>
        <v>1009.252592</v>
      </c>
      <c r="I68" s="854">
        <f>[19]Sales_SP!GY$10</f>
        <v>961.0795619999999</v>
      </c>
      <c r="J68" s="854">
        <f>[19]Sales_SP!GZ$10</f>
        <v>972.62086900000008</v>
      </c>
      <c r="K68" s="854">
        <f>[19]Sales_SP!HA$10</f>
        <v>1032.5793203543412</v>
      </c>
      <c r="L68" s="854">
        <f>[19]Sales_SP!HB$10</f>
        <v>872.68803907609504</v>
      </c>
      <c r="M68" s="854">
        <f>[19]Sales_SP!HC$10</f>
        <v>872.98879033026833</v>
      </c>
      <c r="N68" s="854">
        <f>[19]Sales_SP!HD$10</f>
        <v>844.72421619567444</v>
      </c>
      <c r="O68" s="854">
        <f>[19]Sales_SP!HE$10</f>
        <v>920.8880621459848</v>
      </c>
      <c r="P68" s="854">
        <f>[19]Sales_SP!HF$10</f>
        <v>1176.8718094667174</v>
      </c>
      <c r="Q68" s="857">
        <f>SUM(E68:P68)</f>
        <v>12077.835801569079</v>
      </c>
      <c r="R68" s="851"/>
      <c r="S68" s="851"/>
    </row>
    <row r="69" spans="3:19" x14ac:dyDescent="0.25">
      <c r="C69" s="769" t="s">
        <v>150</v>
      </c>
      <c r="D69" s="769" t="s">
        <v>151</v>
      </c>
      <c r="E69" s="854">
        <f>[19]Sales_SP!GU$23</f>
        <v>371.88221199999998</v>
      </c>
      <c r="F69" s="854">
        <f>[19]Sales_SP!GV$23</f>
        <v>362.22131400000001</v>
      </c>
      <c r="G69" s="854">
        <f>[19]Sales_SP!GW$23</f>
        <v>336.98817099999997</v>
      </c>
      <c r="H69" s="854">
        <f>[19]Sales_SP!GX$23</f>
        <v>338.366849</v>
      </c>
      <c r="I69" s="854">
        <f>[19]Sales_SP!GY$23</f>
        <v>317.51852500000001</v>
      </c>
      <c r="J69" s="854">
        <f>[19]Sales_SP!GZ$23</f>
        <v>325.20777399999997</v>
      </c>
      <c r="K69" s="854">
        <f>[19]Sales_SP!HA$23</f>
        <v>357.40012852910331</v>
      </c>
      <c r="L69" s="854">
        <f>[19]Sales_SP!HB$23</f>
        <v>311.60852568366522</v>
      </c>
      <c r="M69" s="854">
        <f>[19]Sales_SP!HC$23</f>
        <v>318.12598579489202</v>
      </c>
      <c r="N69" s="854">
        <f>[19]Sales_SP!HD$23</f>
        <v>304.55141257001776</v>
      </c>
      <c r="O69" s="854">
        <f>[19]Sales_SP!HE$23</f>
        <v>330.65595842619462</v>
      </c>
      <c r="P69" s="854">
        <f>[19]Sales_SP!HF$23</f>
        <v>392.4203892515643</v>
      </c>
      <c r="Q69" s="857">
        <f t="shared" ref="Q69:Q118" si="9">SUM(E69:P69)</f>
        <v>4066.9472452554369</v>
      </c>
      <c r="R69" s="851"/>
      <c r="S69" s="851"/>
    </row>
    <row r="70" spans="3:19" x14ac:dyDescent="0.25">
      <c r="C70" s="769" t="s">
        <v>152</v>
      </c>
      <c r="D70" s="769" t="s">
        <v>153</v>
      </c>
      <c r="E70" s="854">
        <f>[19]Sales_SP!GU$70</f>
        <v>84.524605000000236</v>
      </c>
      <c r="F70" s="854">
        <f>[19]Sales_SP!GV$70</f>
        <v>83.65199400000013</v>
      </c>
      <c r="G70" s="854">
        <f>[19]Sales_SP!GW$70</f>
        <v>80.418143000000114</v>
      </c>
      <c r="H70" s="854">
        <f>[19]Sales_SP!GX$70</f>
        <v>83.705219000000071</v>
      </c>
      <c r="I70" s="854">
        <f>[19]Sales_SP!GY$70</f>
        <v>79.319272000000012</v>
      </c>
      <c r="J70" s="854">
        <f>[19]Sales_SP!GZ$70</f>
        <v>78.972077000000041</v>
      </c>
      <c r="K70" s="854">
        <f>[19]Sales_SP!HA$70</f>
        <v>80.0176874386827</v>
      </c>
      <c r="L70" s="854">
        <f>[19]Sales_SP!HB$70</f>
        <v>86.1153335611355</v>
      </c>
      <c r="M70" s="854">
        <f>[19]Sales_SP!HC$70</f>
        <v>92.982259594383365</v>
      </c>
      <c r="N70" s="854">
        <f>[19]Sales_SP!HD$70</f>
        <v>86.619061804303598</v>
      </c>
      <c r="O70" s="854">
        <f>[19]Sales_SP!HE$70</f>
        <v>81.228033252587608</v>
      </c>
      <c r="P70" s="854">
        <f>[19]Sales_SP!HF$70</f>
        <v>88.00177613115936</v>
      </c>
      <c r="Q70" s="857">
        <f t="shared" si="9"/>
        <v>1005.5554617822526</v>
      </c>
      <c r="R70" s="851"/>
      <c r="S70" s="851"/>
    </row>
    <row r="71" spans="3:19" x14ac:dyDescent="0.25">
      <c r="C71" s="769" t="s">
        <v>154</v>
      </c>
      <c r="D71" s="769" t="s">
        <v>155</v>
      </c>
      <c r="E71" s="854">
        <f>[19]Sales_SP!GU$91</f>
        <v>0.82732400000000039</v>
      </c>
      <c r="F71" s="854">
        <f>[19]Sales_SP!GV$91</f>
        <v>0.83739500000000011</v>
      </c>
      <c r="G71" s="854">
        <f>[19]Sales_SP!GW$91</f>
        <v>0.76072499999999965</v>
      </c>
      <c r="H71" s="854">
        <f>[19]Sales_SP!GX$91</f>
        <v>0.76906599999999958</v>
      </c>
      <c r="I71" s="854">
        <f>[19]Sales_SP!GY$91</f>
        <v>0.74283899999999992</v>
      </c>
      <c r="J71" s="854">
        <f>[19]Sales_SP!GZ$91</f>
        <v>0.79542999999999986</v>
      </c>
      <c r="K71" s="854">
        <f>[19]Sales_SP!HA$91</f>
        <v>0.73772009999999966</v>
      </c>
      <c r="L71" s="854">
        <f>[19]Sales_SP!HB$91</f>
        <v>0.71772809999999976</v>
      </c>
      <c r="M71" s="854">
        <f>[19]Sales_SP!HC$91</f>
        <v>0.76217460000000015</v>
      </c>
      <c r="N71" s="854">
        <f>[19]Sales_SP!HD$91</f>
        <v>0.73789758000000027</v>
      </c>
      <c r="O71" s="854">
        <f>[19]Sales_SP!HE$91</f>
        <v>0.69586644000000064</v>
      </c>
      <c r="P71" s="854">
        <f>[19]Sales_SP!HF$91</f>
        <v>0.77614248000000019</v>
      </c>
      <c r="Q71" s="857">
        <f t="shared" si="9"/>
        <v>9.1603083000000005</v>
      </c>
      <c r="R71" s="851"/>
      <c r="S71" s="851"/>
    </row>
    <row r="72" spans="3:19" x14ac:dyDescent="0.25">
      <c r="C72" s="769" t="s">
        <v>156</v>
      </c>
      <c r="D72" s="769" t="s">
        <v>157</v>
      </c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4">
        <v>0</v>
      </c>
      <c r="L72" s="854">
        <v>0</v>
      </c>
      <c r="M72" s="854">
        <v>0</v>
      </c>
      <c r="N72" s="854">
        <v>0</v>
      </c>
      <c r="O72" s="854">
        <v>0</v>
      </c>
      <c r="P72" s="854">
        <v>0</v>
      </c>
      <c r="Q72" s="857">
        <f t="shared" si="9"/>
        <v>0</v>
      </c>
      <c r="R72" s="851"/>
      <c r="S72" s="851"/>
    </row>
    <row r="73" spans="3:19" x14ac:dyDescent="0.25">
      <c r="C73" s="769" t="s">
        <v>158</v>
      </c>
      <c r="D73" s="769" t="s">
        <v>159</v>
      </c>
      <c r="E73" s="854">
        <f>[19]Sales_SP!GU$102</f>
        <v>42.292826000000005</v>
      </c>
      <c r="F73" s="854">
        <f>[19]Sales_SP!GV$102</f>
        <v>40.986393999999983</v>
      </c>
      <c r="G73" s="854">
        <f>[19]Sales_SP!GW$102</f>
        <v>39.277697000000011</v>
      </c>
      <c r="H73" s="854">
        <f>[19]Sales_SP!GX$102</f>
        <v>40.055540000000001</v>
      </c>
      <c r="I73" s="854">
        <f>[19]Sales_SP!GY$102</f>
        <v>39.367199999999997</v>
      </c>
      <c r="J73" s="854">
        <f>[19]Sales_SP!GZ$102</f>
        <v>40.957262</v>
      </c>
      <c r="K73" s="854">
        <f>[19]Sales_SP!HA$102</f>
        <v>43.097359999999988</v>
      </c>
      <c r="L73" s="854">
        <f>[19]Sales_SP!HB$102</f>
        <v>41.617942999999983</v>
      </c>
      <c r="M73" s="854">
        <f>[19]Sales_SP!HC$102</f>
        <v>42.316225000000003</v>
      </c>
      <c r="N73" s="854">
        <f>[19]Sales_SP!HD$102</f>
        <v>42.463872000000002</v>
      </c>
      <c r="O73" s="854">
        <f>[19]Sales_SP!HE$102</f>
        <v>40.081652999999989</v>
      </c>
      <c r="P73" s="854">
        <f>[19]Sales_SP!HF$102</f>
        <v>43.115946000000001</v>
      </c>
      <c r="Q73" s="857">
        <f t="shared" si="9"/>
        <v>495.62991799999998</v>
      </c>
      <c r="R73" s="851"/>
      <c r="S73" s="851"/>
    </row>
    <row r="74" spans="3:19" x14ac:dyDescent="0.25">
      <c r="C74" s="769" t="s">
        <v>160</v>
      </c>
      <c r="D74" s="769" t="s">
        <v>161</v>
      </c>
      <c r="E74" s="854">
        <f>[19]Sales_SP!GU$112</f>
        <v>9.060488999999988</v>
      </c>
      <c r="F74" s="854">
        <f>[19]Sales_SP!GV$112</f>
        <v>6.9463489999999988</v>
      </c>
      <c r="G74" s="854">
        <f>[19]Sales_SP!GW$112</f>
        <v>7.902101</v>
      </c>
      <c r="H74" s="854">
        <f>[19]Sales_SP!GX$112</f>
        <v>9.898522999999992</v>
      </c>
      <c r="I74" s="854">
        <f>[19]Sales_SP!GY$112</f>
        <v>9.7093150000000055</v>
      </c>
      <c r="J74" s="854">
        <f>[19]Sales_SP!GZ$112</f>
        <v>8.5687630000000112</v>
      </c>
      <c r="K74" s="854">
        <f>[19]Sales_SP!HA$112</f>
        <v>8.7696023525617282</v>
      </c>
      <c r="L74" s="854">
        <f>[19]Sales_SP!HB$112</f>
        <v>8.8619485931615021</v>
      </c>
      <c r="M74" s="854">
        <f>[19]Sales_SP!HC$112</f>
        <v>8.8643454069150689</v>
      </c>
      <c r="N74" s="854">
        <f>[19]Sales_SP!HD$112</f>
        <v>7.8712246590604167</v>
      </c>
      <c r="O74" s="854">
        <f>[19]Sales_SP!HE$112</f>
        <v>9.6591518897442974</v>
      </c>
      <c r="P74" s="854">
        <f>[19]Sales_SP!HF$112</f>
        <v>11.931191352484387</v>
      </c>
      <c r="Q74" s="857">
        <f t="shared" si="9"/>
        <v>108.04300425392739</v>
      </c>
      <c r="R74" s="851"/>
      <c r="S74" s="851"/>
    </row>
    <row r="75" spans="3:19" x14ac:dyDescent="0.25">
      <c r="C75" s="769" t="s">
        <v>162</v>
      </c>
      <c r="D75" s="769" t="s">
        <v>163</v>
      </c>
      <c r="E75" s="854">
        <f>[19]Sales_SP!GU$117</f>
        <v>14.855431999999995</v>
      </c>
      <c r="F75" s="854">
        <f>[19]Sales_SP!GV$117</f>
        <v>14.366108000000002</v>
      </c>
      <c r="G75" s="854">
        <f>[19]Sales_SP!GW$117</f>
        <v>14.516143000000003</v>
      </c>
      <c r="H75" s="854">
        <f>[19]Sales_SP!GX$117</f>
        <v>14.850579999999997</v>
      </c>
      <c r="I75" s="854">
        <f>[19]Sales_SP!GY$117</f>
        <v>14.223328999999989</v>
      </c>
      <c r="J75" s="854">
        <f>[19]Sales_SP!GZ$117</f>
        <v>14.889159000000017</v>
      </c>
      <c r="K75" s="854">
        <f>[19]Sales_SP!HA$117</f>
        <v>14.143166294035911</v>
      </c>
      <c r="L75" s="854">
        <f>[19]Sales_SP!HB$117</f>
        <v>13.148835497115886</v>
      </c>
      <c r="M75" s="854">
        <f>[19]Sales_SP!HC$117</f>
        <v>14.528447712151653</v>
      </c>
      <c r="N75" s="854">
        <f>[19]Sales_SP!HD$117</f>
        <v>14.467140965119821</v>
      </c>
      <c r="O75" s="854">
        <f>[19]Sales_SP!HE$117</f>
        <v>15.514291895022714</v>
      </c>
      <c r="P75" s="854">
        <f>[19]Sales_SP!HF$117</f>
        <v>17.874803424164934</v>
      </c>
      <c r="Q75" s="857">
        <f t="shared" si="9"/>
        <v>177.37743678761092</v>
      </c>
      <c r="R75" s="851"/>
      <c r="S75" s="851"/>
    </row>
    <row r="76" spans="3:19" x14ac:dyDescent="0.25">
      <c r="C76" s="769" t="s">
        <v>164</v>
      </c>
      <c r="D76" s="769" t="s">
        <v>165</v>
      </c>
      <c r="E76" s="855">
        <f>[19]Sales_SP!GU$125</f>
        <v>0.8160240000000003</v>
      </c>
      <c r="F76" s="855">
        <f>[19]Sales_SP!GV$125</f>
        <v>0.84463799999999989</v>
      </c>
      <c r="G76" s="855">
        <f>[19]Sales_SP!GW$125</f>
        <v>0.84717400000000043</v>
      </c>
      <c r="H76" s="855">
        <f>[19]Sales_SP!GX$125</f>
        <v>0.92821300000000051</v>
      </c>
      <c r="I76" s="855">
        <f>[19]Sales_SP!GY$125</f>
        <v>1.0070760000000001</v>
      </c>
      <c r="J76" s="855">
        <f>[19]Sales_SP!GZ$125</f>
        <v>1.0587319999999998</v>
      </c>
      <c r="K76" s="855">
        <f>[19]Sales_SP!HA$125</f>
        <v>0.51313344999999955</v>
      </c>
      <c r="L76" s="855">
        <f>[19]Sales_SP!HB$125</f>
        <v>0.50923494999999996</v>
      </c>
      <c r="M76" s="855">
        <f>[19]Sales_SP!HC$125</f>
        <v>0.59049969999999996</v>
      </c>
      <c r="N76" s="855">
        <f>[19]Sales_SP!HD$125</f>
        <v>1.565163745</v>
      </c>
      <c r="O76" s="855">
        <f>[19]Sales_SP!HE$125</f>
        <v>2.35089712</v>
      </c>
      <c r="P76" s="855">
        <f>[19]Sales_SP!HF$125</f>
        <v>3.5941212849999999</v>
      </c>
      <c r="Q76" s="857">
        <f t="shared" si="9"/>
        <v>14.62490725</v>
      </c>
      <c r="R76" s="851"/>
      <c r="S76" s="851"/>
    </row>
    <row r="77" spans="3:19" x14ac:dyDescent="0.25">
      <c r="C77" s="963" t="s">
        <v>166</v>
      </c>
      <c r="D77" s="964"/>
      <c r="E77" s="857">
        <f t="shared" ref="E77:P77" si="10">SUM(E68:E76)</f>
        <v>1733.7232070000007</v>
      </c>
      <c r="F77" s="857">
        <f t="shared" si="10"/>
        <v>1668.420218</v>
      </c>
      <c r="G77" s="857">
        <f t="shared" si="10"/>
        <v>1526.8223740000001</v>
      </c>
      <c r="H77" s="857">
        <f t="shared" si="10"/>
        <v>1497.8265820000004</v>
      </c>
      <c r="I77" s="857">
        <f t="shared" si="10"/>
        <v>1422.9671179999998</v>
      </c>
      <c r="J77" s="857">
        <f t="shared" si="10"/>
        <v>1443.070066</v>
      </c>
      <c r="K77" s="857">
        <f t="shared" si="10"/>
        <v>1537.2581185187248</v>
      </c>
      <c r="L77" s="857">
        <f t="shared" si="10"/>
        <v>1335.2675884611731</v>
      </c>
      <c r="M77" s="857">
        <f t="shared" si="10"/>
        <v>1351.1587281386105</v>
      </c>
      <c r="N77" s="857">
        <f t="shared" si="10"/>
        <v>1302.9999895191759</v>
      </c>
      <c r="O77" s="857">
        <f t="shared" si="10"/>
        <v>1401.073914169534</v>
      </c>
      <c r="P77" s="857">
        <f t="shared" si="10"/>
        <v>1734.5861793910904</v>
      </c>
      <c r="Q77" s="857">
        <f t="shared" si="9"/>
        <v>17955.174083198308</v>
      </c>
      <c r="R77" s="851"/>
      <c r="S77" s="851"/>
    </row>
    <row r="78" spans="3:19" x14ac:dyDescent="0.25">
      <c r="C78" s="963" t="s">
        <v>167</v>
      </c>
      <c r="D78" s="964"/>
      <c r="E78" s="856"/>
      <c r="F78" s="856"/>
      <c r="G78" s="856"/>
      <c r="H78" s="856"/>
      <c r="I78" s="856"/>
      <c r="J78" s="856"/>
      <c r="K78" s="856"/>
      <c r="L78" s="856"/>
      <c r="M78" s="856"/>
      <c r="N78" s="856"/>
      <c r="O78" s="856"/>
      <c r="P78" s="856"/>
      <c r="Q78" s="857"/>
      <c r="R78" s="851"/>
      <c r="S78" s="851"/>
    </row>
    <row r="79" spans="3:19" x14ac:dyDescent="0.25">
      <c r="C79" s="769" t="s">
        <v>168</v>
      </c>
      <c r="D79" s="769" t="s">
        <v>169</v>
      </c>
      <c r="E79" s="855">
        <f>[19]Sales_SP!GU$151</f>
        <v>351.92582783874997</v>
      </c>
      <c r="F79" s="855">
        <f>[19]Sales_SP!GV$151</f>
        <v>355.14815497974996</v>
      </c>
      <c r="G79" s="855">
        <f>[19]Sales_SP!GW$151</f>
        <v>342.30344566374998</v>
      </c>
      <c r="H79" s="855">
        <f>[19]Sales_SP!GX$151</f>
        <v>375.48789216940867</v>
      </c>
      <c r="I79" s="855">
        <f>[19]Sales_SP!GY$151</f>
        <v>377.01939106343343</v>
      </c>
      <c r="J79" s="855">
        <f>[19]Sales_SP!GZ$151</f>
        <v>356.07730394947617</v>
      </c>
      <c r="K79" s="855">
        <f>[19]Sales_SP!HA$151</f>
        <v>370.02759885066808</v>
      </c>
      <c r="L79" s="855">
        <f>[19]Sales_SP!HB$151</f>
        <v>389.14973527032703</v>
      </c>
      <c r="M79" s="855">
        <f>[19]Sales_SP!HC$151</f>
        <v>411.00891512115282</v>
      </c>
      <c r="N79" s="855">
        <f>[19]Sales_SP!HD$151</f>
        <v>390.06003216884551</v>
      </c>
      <c r="O79" s="855">
        <f>[19]Sales_SP!HE$151</f>
        <v>355.794621586625</v>
      </c>
      <c r="P79" s="855">
        <f>[19]Sales_SP!HF$151</f>
        <v>399.61725656782676</v>
      </c>
      <c r="Q79" s="857">
        <f t="shared" si="9"/>
        <v>4473.620175230014</v>
      </c>
      <c r="R79" s="851"/>
      <c r="S79" s="851"/>
    </row>
    <row r="80" spans="3:19" x14ac:dyDescent="0.25">
      <c r="C80" s="769" t="s">
        <v>170</v>
      </c>
      <c r="D80" s="769" t="s">
        <v>171</v>
      </c>
      <c r="E80" s="855">
        <f>[19]Sales_SP!GU$169</f>
        <v>9.3796000000000004E-2</v>
      </c>
      <c r="F80" s="855">
        <f>[19]Sales_SP!GV$169</f>
        <v>0.101497</v>
      </c>
      <c r="G80" s="855">
        <f>[19]Sales_SP!GW$169</f>
        <v>7.9511999999999999E-2</v>
      </c>
      <c r="H80" s="855">
        <f>[19]Sales_SP!GX$169</f>
        <v>0.103464</v>
      </c>
      <c r="I80" s="855">
        <f>[19]Sales_SP!GY$169</f>
        <v>1.0763999999999999E-2</v>
      </c>
      <c r="J80" s="855">
        <f>[19]Sales_SP!GZ$169</f>
        <v>1.9575000000000002E-2</v>
      </c>
      <c r="K80" s="855">
        <f>[19]Sales_SP!HA$169</f>
        <v>2.2852500000000001E-2</v>
      </c>
      <c r="L80" s="855">
        <f>[19]Sales_SP!HB$169</f>
        <v>5.9436000000000003E-2</v>
      </c>
      <c r="M80" s="855">
        <f>[19]Sales_SP!HC$169</f>
        <v>0.20277149999999999</v>
      </c>
      <c r="N80" s="855">
        <f>[19]Sales_SP!HD$169</f>
        <v>0.221805</v>
      </c>
      <c r="O80" s="855">
        <f>[19]Sales_SP!HE$169</f>
        <v>0.25424550000000001</v>
      </c>
      <c r="P80" s="855">
        <f>[19]Sales_SP!HF$169</f>
        <v>0.11129249999999999</v>
      </c>
      <c r="Q80" s="857">
        <f t="shared" si="9"/>
        <v>1.2810110000000001</v>
      </c>
      <c r="R80" s="851"/>
      <c r="S80" s="851"/>
    </row>
    <row r="81" spans="3:19" x14ac:dyDescent="0.25">
      <c r="C81" s="769" t="s">
        <v>216</v>
      </c>
      <c r="D81" s="769" t="s">
        <v>173</v>
      </c>
      <c r="E81" s="855">
        <f>[19]Sales_SP!GU$181</f>
        <v>202.075513188</v>
      </c>
      <c r="F81" s="855">
        <f>[19]Sales_SP!GV$181</f>
        <v>202.52263193899998</v>
      </c>
      <c r="G81" s="855">
        <f>[19]Sales_SP!GW$181</f>
        <v>190.51005454950001</v>
      </c>
      <c r="H81" s="855">
        <f>[19]Sales_SP!GX$181</f>
        <v>199.75608126913164</v>
      </c>
      <c r="I81" s="855">
        <f>[19]Sales_SP!GY$181</f>
        <v>207.9139710996881</v>
      </c>
      <c r="J81" s="855">
        <f>[19]Sales_SP!GZ$181</f>
        <v>189.43528799303533</v>
      </c>
      <c r="K81" s="855">
        <f>[19]Sales_SP!HA$181</f>
        <v>204.90138984304158</v>
      </c>
      <c r="L81" s="855">
        <f>[19]Sales_SP!HB$181</f>
        <v>181.17336866532378</v>
      </c>
      <c r="M81" s="855">
        <f>[19]Sales_SP!HC$181</f>
        <v>180.31150400643841</v>
      </c>
      <c r="N81" s="855">
        <f>[19]Sales_SP!HD$181</f>
        <v>169.97511206983779</v>
      </c>
      <c r="O81" s="855">
        <f>[19]Sales_SP!HE$181</f>
        <v>183.82435026767553</v>
      </c>
      <c r="P81" s="855">
        <f>[19]Sales_SP!HF$181</f>
        <v>219.05289961560413</v>
      </c>
      <c r="Q81" s="857">
        <f t="shared" si="9"/>
        <v>2331.4521645062759</v>
      </c>
      <c r="R81" s="851"/>
      <c r="S81" s="851"/>
    </row>
    <row r="82" spans="3:19" x14ac:dyDescent="0.25">
      <c r="C82" s="769" t="s">
        <v>174</v>
      </c>
      <c r="D82" s="769" t="s">
        <v>175</v>
      </c>
      <c r="E82" s="855">
        <f>[19]Sales_SP!GU$188</f>
        <v>3.3223975000000003E-2</v>
      </c>
      <c r="F82" s="855">
        <f>[19]Sales_SP!GV$188</f>
        <v>4.1597250000000002E-2</v>
      </c>
      <c r="G82" s="855">
        <f>[19]Sales_SP!GW$188</f>
        <v>3.7039500000000003E-2</v>
      </c>
      <c r="H82" s="855">
        <f>[19]Sales_SP!GX$188</f>
        <v>3.1297825584256575E-2</v>
      </c>
      <c r="I82" s="855">
        <f>[19]Sales_SP!GY$188</f>
        <v>3.947607099128693E-2</v>
      </c>
      <c r="J82" s="855">
        <f>[19]Sales_SP!GZ$188</f>
        <v>2.9036564870786138E-2</v>
      </c>
      <c r="K82" s="855">
        <f>[19]Sales_SP!HA$188</f>
        <v>3.0218352371267888E-2</v>
      </c>
      <c r="L82" s="855">
        <f>[19]Sales_SP!HB$188</f>
        <v>3.9228907263073334E-2</v>
      </c>
      <c r="M82" s="855">
        <f>[19]Sales_SP!HC$188</f>
        <v>3.5767465469347108E-2</v>
      </c>
      <c r="N82" s="855">
        <f>[19]Sales_SP!HD$188</f>
        <v>3.223129975778885E-2</v>
      </c>
      <c r="O82" s="855">
        <f>[19]Sales_SP!HE$188</f>
        <v>3.3115341185678417E-2</v>
      </c>
      <c r="P82" s="855">
        <f>[19]Sales_SP!HF$188</f>
        <v>3.8118394884215964E-2</v>
      </c>
      <c r="Q82" s="857">
        <f t="shared" si="9"/>
        <v>0.42035094737770123</v>
      </c>
      <c r="R82" s="851"/>
      <c r="S82" s="851"/>
    </row>
    <row r="83" spans="3:19" x14ac:dyDescent="0.25">
      <c r="C83" s="769" t="s">
        <v>176</v>
      </c>
      <c r="D83" s="769" t="s">
        <v>177</v>
      </c>
      <c r="E83" s="855">
        <f>[19]Sales_SP!GU$194</f>
        <v>0.43202747499999994</v>
      </c>
      <c r="F83" s="855">
        <f>[19]Sales_SP!GV$194</f>
        <v>0.47636592500000008</v>
      </c>
      <c r="G83" s="855">
        <f>[19]Sales_SP!GW$194</f>
        <v>0.44633729999999999</v>
      </c>
      <c r="H83" s="855">
        <f>[19]Sales_SP!GX$194</f>
        <v>0.50322350335701649</v>
      </c>
      <c r="I83" s="855">
        <f>[19]Sales_SP!GY$194</f>
        <v>0.53040399818188433</v>
      </c>
      <c r="J83" s="855">
        <f>[19]Sales_SP!GZ$194</f>
        <v>0.45641034444061401</v>
      </c>
      <c r="K83" s="855">
        <f>[19]Sales_SP!HA$194</f>
        <v>0.50787609125775968</v>
      </c>
      <c r="L83" s="855">
        <f>[19]Sales_SP!HB$194</f>
        <v>0.46453385717903184</v>
      </c>
      <c r="M83" s="855">
        <f>[19]Sales_SP!HC$194</f>
        <v>0.48287039511876756</v>
      </c>
      <c r="N83" s="855">
        <f>[19]Sales_SP!HD$194</f>
        <v>0.47320163068249077</v>
      </c>
      <c r="O83" s="855">
        <f>[19]Sales_SP!HE$194</f>
        <v>0.46681750801791566</v>
      </c>
      <c r="P83" s="855">
        <f>[19]Sales_SP!HF$194</f>
        <v>0.55457366489828752</v>
      </c>
      <c r="Q83" s="857">
        <f t="shared" si="9"/>
        <v>5.7946416931337676</v>
      </c>
      <c r="R83" s="851"/>
      <c r="S83" s="851"/>
    </row>
    <row r="84" spans="3:19" x14ac:dyDescent="0.25">
      <c r="C84" s="769" t="s">
        <v>178</v>
      </c>
      <c r="D84" s="769" t="s">
        <v>179</v>
      </c>
      <c r="E84" s="855">
        <f>[19]Sales_SP!GU$201</f>
        <v>2.422822</v>
      </c>
      <c r="F84" s="855">
        <f>[19]Sales_SP!GV$201</f>
        <v>1.0010779999999999</v>
      </c>
      <c r="G84" s="855">
        <f>[19]Sales_SP!GW$201</f>
        <v>1.0958589999999999</v>
      </c>
      <c r="H84" s="855">
        <f>[19]Sales_SP!GX$201</f>
        <v>1.3082806</v>
      </c>
      <c r="I84" s="855">
        <f>[19]Sales_SP!GY$201</f>
        <v>4.0537416260000008</v>
      </c>
      <c r="J84" s="855">
        <f>[19]Sales_SP!GZ$201</f>
        <v>5.3129736000000003</v>
      </c>
      <c r="K84" s="855">
        <f>[19]Sales_SP!HA$201</f>
        <v>4.4955570000000007</v>
      </c>
      <c r="L84" s="855">
        <f>[19]Sales_SP!HB$201</f>
        <v>3.0877814000000003</v>
      </c>
      <c r="M84" s="855">
        <f>[19]Sales_SP!HC$201</f>
        <v>4.1729523000000004</v>
      </c>
      <c r="N84" s="855">
        <f>[19]Sales_SP!HD$201</f>
        <v>5.6136712500000012</v>
      </c>
      <c r="O84" s="855">
        <f>[19]Sales_SP!HE$201</f>
        <v>5.9377582000000002</v>
      </c>
      <c r="P84" s="855">
        <f>[19]Sales_SP!HF$201</f>
        <v>6.8681569000000007</v>
      </c>
      <c r="Q84" s="857">
        <f t="shared" si="9"/>
        <v>45.370631876000004</v>
      </c>
      <c r="R84" s="851"/>
      <c r="S84" s="851"/>
    </row>
    <row r="85" spans="3:19" x14ac:dyDescent="0.25">
      <c r="C85" s="769" t="s">
        <v>180</v>
      </c>
      <c r="D85" s="769" t="s">
        <v>181</v>
      </c>
      <c r="E85" s="855">
        <f>[19]Sales_SP!GU$207</f>
        <v>12.198801</v>
      </c>
      <c r="F85" s="855">
        <f>[19]Sales_SP!GV$207</f>
        <v>12.672904000000001</v>
      </c>
      <c r="G85" s="855">
        <f>[19]Sales_SP!GW$207</f>
        <v>11.791382</v>
      </c>
      <c r="H85" s="855">
        <f>[19]Sales_SP!GX$207</f>
        <v>11.515383465004456</v>
      </c>
      <c r="I85" s="855">
        <f>[19]Sales_SP!GY$207</f>
        <v>11.231939449522416</v>
      </c>
      <c r="J85" s="855">
        <f>[19]Sales_SP!GZ$207</f>
        <v>9.9175712559786948</v>
      </c>
      <c r="K85" s="855">
        <f>[19]Sales_SP!HA$207</f>
        <v>10.996099643742623</v>
      </c>
      <c r="L85" s="855">
        <f>[19]Sales_SP!HB$207</f>
        <v>10.994175506208062</v>
      </c>
      <c r="M85" s="855">
        <f>[19]Sales_SP!HC$207</f>
        <v>11.22212418203816</v>
      </c>
      <c r="N85" s="855">
        <f>[19]Sales_SP!HD$207</f>
        <v>11.642417589795016</v>
      </c>
      <c r="O85" s="855">
        <f>[19]Sales_SP!HE$207</f>
        <v>10.498554234355115</v>
      </c>
      <c r="P85" s="855">
        <f>[19]Sales_SP!HF$207</f>
        <v>11.683748290590414</v>
      </c>
      <c r="Q85" s="857">
        <f t="shared" si="9"/>
        <v>136.36510061723496</v>
      </c>
      <c r="R85" s="851"/>
      <c r="S85" s="851"/>
    </row>
    <row r="86" spans="3:19" x14ac:dyDescent="0.25">
      <c r="C86" s="769" t="s">
        <v>182</v>
      </c>
      <c r="D86" s="769" t="s">
        <v>183</v>
      </c>
      <c r="E86" s="855">
        <f>[19]Sales_SP!GU$226</f>
        <v>30.165519</v>
      </c>
      <c r="F86" s="855">
        <f>[19]Sales_SP!GV$226</f>
        <v>29.51258</v>
      </c>
      <c r="G86" s="855">
        <f>[19]Sales_SP!GW$226</f>
        <v>26.113322</v>
      </c>
      <c r="H86" s="855">
        <f>[19]Sales_SP!GX$226</f>
        <v>23.834068881909289</v>
      </c>
      <c r="I86" s="855">
        <f>[19]Sales_SP!GY$226</f>
        <v>25.671575722339046</v>
      </c>
      <c r="J86" s="855">
        <f>[19]Sales_SP!GZ$226</f>
        <v>23.440170838120739</v>
      </c>
      <c r="K86" s="855">
        <f>[19]Sales_SP!HA$226</f>
        <v>25.135395001679072</v>
      </c>
      <c r="L86" s="855">
        <f>[19]Sales_SP!HB$226</f>
        <v>22.608333055945803</v>
      </c>
      <c r="M86" s="855">
        <f>[19]Sales_SP!HC$226</f>
        <v>22.761884955436216</v>
      </c>
      <c r="N86" s="855">
        <f>[19]Sales_SP!HD$226</f>
        <v>22.550619292875201</v>
      </c>
      <c r="O86" s="855">
        <f>[19]Sales_SP!HE$226</f>
        <v>24.121332264911075</v>
      </c>
      <c r="P86" s="855">
        <f>[19]Sales_SP!HF$226</f>
        <v>31.612979778618616</v>
      </c>
      <c r="Q86" s="857">
        <f t="shared" si="9"/>
        <v>307.52778079183508</v>
      </c>
      <c r="R86" s="851"/>
      <c r="S86" s="851"/>
    </row>
    <row r="87" spans="3:19" x14ac:dyDescent="0.25">
      <c r="C87" s="769" t="s">
        <v>184</v>
      </c>
      <c r="D87" s="769" t="s">
        <v>163</v>
      </c>
      <c r="E87" s="855">
        <f>[19]Sales_SP!GU$232</f>
        <v>23.421958</v>
      </c>
      <c r="F87" s="855">
        <f>[19]Sales_SP!GV$232</f>
        <v>23.885377999999999</v>
      </c>
      <c r="G87" s="855">
        <f>[19]Sales_SP!GW$232</f>
        <v>22.304102</v>
      </c>
      <c r="H87" s="855">
        <f>[19]Sales_SP!GX$232</f>
        <v>21.647031215979318</v>
      </c>
      <c r="I87" s="855">
        <f>[19]Sales_SP!GY$232</f>
        <v>23.593914459063175</v>
      </c>
      <c r="J87" s="855">
        <f>[19]Sales_SP!GZ$232</f>
        <v>22.767719872332439</v>
      </c>
      <c r="K87" s="855">
        <f>[19]Sales_SP!HA$232</f>
        <v>24.719746817087628</v>
      </c>
      <c r="L87" s="855">
        <f>[19]Sales_SP!HB$232</f>
        <v>23.149063272103515</v>
      </c>
      <c r="M87" s="855">
        <f>[19]Sales_SP!HC$232</f>
        <v>24.139801558205406</v>
      </c>
      <c r="N87" s="855">
        <f>[19]Sales_SP!HD$232</f>
        <v>24.651021220314032</v>
      </c>
      <c r="O87" s="855">
        <f>[19]Sales_SP!HE$232</f>
        <v>24.190246386322364</v>
      </c>
      <c r="P87" s="855">
        <f>[19]Sales_SP!HF$232</f>
        <v>26.56360193128139</v>
      </c>
      <c r="Q87" s="857">
        <f t="shared" si="9"/>
        <v>285.03358473268923</v>
      </c>
      <c r="R87" s="851"/>
      <c r="S87" s="851"/>
    </row>
    <row r="88" spans="3:19" x14ac:dyDescent="0.25">
      <c r="C88" s="769" t="s">
        <v>185</v>
      </c>
      <c r="D88" s="769" t="s">
        <v>186</v>
      </c>
      <c r="E88" s="855">
        <f>[19]Sales_SP!GU$238</f>
        <v>0</v>
      </c>
      <c r="F88" s="855">
        <f>[19]Sales_SP!GV$238</f>
        <v>0</v>
      </c>
      <c r="G88" s="855">
        <f>[19]Sales_SP!GW$238</f>
        <v>0</v>
      </c>
      <c r="H88" s="855">
        <f>[19]Sales_SP!GX$238</f>
        <v>0</v>
      </c>
      <c r="I88" s="855">
        <f>[19]Sales_SP!GY$238</f>
        <v>0</v>
      </c>
      <c r="J88" s="855">
        <f>[19]Sales_SP!GZ$238</f>
        <v>0</v>
      </c>
      <c r="K88" s="855">
        <f>[19]Sales_SP!HA$238</f>
        <v>0</v>
      </c>
      <c r="L88" s="855">
        <f>[19]Sales_SP!HB$238</f>
        <v>0</v>
      </c>
      <c r="M88" s="855">
        <f>[19]Sales_SP!HC$238</f>
        <v>0</v>
      </c>
      <c r="N88" s="855">
        <f>[19]Sales_SP!HD$238</f>
        <v>0</v>
      </c>
      <c r="O88" s="855">
        <f>[19]Sales_SP!HE$238</f>
        <v>0</v>
      </c>
      <c r="P88" s="855">
        <f>[19]Sales_SP!HF$238</f>
        <v>0</v>
      </c>
      <c r="Q88" s="857">
        <f t="shared" si="9"/>
        <v>0</v>
      </c>
      <c r="R88" s="851"/>
      <c r="S88" s="851"/>
    </row>
    <row r="89" spans="3:19" x14ac:dyDescent="0.25">
      <c r="C89" s="769" t="s">
        <v>187</v>
      </c>
      <c r="D89" s="769" t="s">
        <v>165</v>
      </c>
      <c r="E89" s="855">
        <f>[19]Sales_SP!GU$239</f>
        <v>2.6454407249999998</v>
      </c>
      <c r="F89" s="855">
        <f>[19]Sales_SP!GV$239</f>
        <v>2.8520048250000003</v>
      </c>
      <c r="G89" s="855">
        <f>[19]Sales_SP!GW$239</f>
        <v>2.8405032249999995</v>
      </c>
      <c r="H89" s="855">
        <f>[19]Sales_SP!GX$239</f>
        <v>2.8836029999999999</v>
      </c>
      <c r="I89" s="855">
        <f>[19]Sales_SP!GY$239</f>
        <v>2.9900190000000002</v>
      </c>
      <c r="J89" s="855">
        <f>[19]Sales_SP!GZ$239</f>
        <v>2.9100359999999998</v>
      </c>
      <c r="K89" s="855">
        <f>[19]Sales_SP!HA$239</f>
        <v>3.4541369999999998</v>
      </c>
      <c r="L89" s="855">
        <f>[19]Sales_SP!HB$239</f>
        <v>3.1883249999999999</v>
      </c>
      <c r="M89" s="855">
        <f>[19]Sales_SP!HC$239</f>
        <v>3.5188229999999998</v>
      </c>
      <c r="N89" s="855">
        <f>[19]Sales_SP!HD$239</f>
        <v>3.8483039999999997</v>
      </c>
      <c r="O89" s="855">
        <f>[19]Sales_SP!HE$239</f>
        <v>3.5595165</v>
      </c>
      <c r="P89" s="855">
        <f>[19]Sales_SP!HF$239</f>
        <v>4.2621465000000001</v>
      </c>
      <c r="Q89" s="857">
        <f t="shared" si="9"/>
        <v>38.952858774999996</v>
      </c>
      <c r="R89" s="851"/>
      <c r="S89" s="851"/>
    </row>
    <row r="90" spans="3:19" x14ac:dyDescent="0.25">
      <c r="C90" s="963" t="s">
        <v>188</v>
      </c>
      <c r="D90" s="964"/>
      <c r="E90" s="857">
        <f t="shared" ref="E90:P90" si="11">SUM(E79:E89)</f>
        <v>625.41492920175006</v>
      </c>
      <c r="F90" s="857">
        <f t="shared" si="11"/>
        <v>628.21419191874986</v>
      </c>
      <c r="G90" s="857">
        <f t="shared" si="11"/>
        <v>597.52155723825013</v>
      </c>
      <c r="H90" s="857">
        <f t="shared" si="11"/>
        <v>637.07032593037457</v>
      </c>
      <c r="I90" s="857">
        <f t="shared" si="11"/>
        <v>653.05519648921938</v>
      </c>
      <c r="J90" s="857">
        <f t="shared" si="11"/>
        <v>610.36608541825478</v>
      </c>
      <c r="K90" s="857">
        <f t="shared" si="11"/>
        <v>644.290871099848</v>
      </c>
      <c r="L90" s="857">
        <f t="shared" si="11"/>
        <v>633.91398093435032</v>
      </c>
      <c r="M90" s="857">
        <f t="shared" si="11"/>
        <v>657.8574144838592</v>
      </c>
      <c r="N90" s="857">
        <f t="shared" si="11"/>
        <v>629.06841552210801</v>
      </c>
      <c r="O90" s="857">
        <f t="shared" si="11"/>
        <v>608.68055778909252</v>
      </c>
      <c r="P90" s="857">
        <f t="shared" si="11"/>
        <v>700.36477414370381</v>
      </c>
      <c r="Q90" s="857">
        <f t="shared" si="9"/>
        <v>7625.8183001695606</v>
      </c>
      <c r="R90" s="851"/>
      <c r="S90" s="851"/>
    </row>
    <row r="91" spans="3:19" x14ac:dyDescent="0.25">
      <c r="C91" s="963" t="s">
        <v>189</v>
      </c>
      <c r="D91" s="964"/>
      <c r="E91" s="856"/>
      <c r="F91" s="856"/>
      <c r="G91" s="856"/>
      <c r="H91" s="856"/>
      <c r="I91" s="856"/>
      <c r="J91" s="856"/>
      <c r="K91" s="856"/>
      <c r="L91" s="856"/>
      <c r="M91" s="856"/>
      <c r="N91" s="856"/>
      <c r="O91" s="856"/>
      <c r="P91" s="856"/>
      <c r="Q91" s="857"/>
      <c r="R91" s="851"/>
      <c r="S91" s="851"/>
    </row>
    <row r="92" spans="3:19" x14ac:dyDescent="0.25">
      <c r="C92" s="769" t="s">
        <v>168</v>
      </c>
      <c r="D92" s="769" t="s">
        <v>169</v>
      </c>
      <c r="E92" s="855">
        <f>[19]Sales_SP!GU$256</f>
        <v>495.98388547574996</v>
      </c>
      <c r="F92" s="855">
        <f>[19]Sales_SP!GV$256</f>
        <v>513.67453049574999</v>
      </c>
      <c r="G92" s="855">
        <f>[19]Sales_SP!GW$256</f>
        <v>506.55267156524997</v>
      </c>
      <c r="H92" s="855">
        <f>[19]Sales_SP!GX$256</f>
        <v>605.97089525616161</v>
      </c>
      <c r="I92" s="855">
        <f>[19]Sales_SP!GY$256</f>
        <v>598.09438382271924</v>
      </c>
      <c r="J92" s="855">
        <f>[19]Sales_SP!GZ$256</f>
        <v>571.76580203089327</v>
      </c>
      <c r="K92" s="855">
        <f>[19]Sales_SP!HA$256</f>
        <v>599.58258616615967</v>
      </c>
      <c r="L92" s="855">
        <f>[19]Sales_SP!HB$256</f>
        <v>562.91211404472233</v>
      </c>
      <c r="M92" s="855">
        <f>[19]Sales_SP!HC$256</f>
        <v>602.81369914198626</v>
      </c>
      <c r="N92" s="855">
        <f>[19]Sales_SP!HD$256</f>
        <v>579.41531442688563</v>
      </c>
      <c r="O92" s="855">
        <f>[19]Sales_SP!HE$256</f>
        <v>546.45376947214277</v>
      </c>
      <c r="P92" s="855">
        <f>[19]Sales_SP!HF$256</f>
        <v>615.83280844667206</v>
      </c>
      <c r="Q92" s="857">
        <f t="shared" si="9"/>
        <v>6799.0524603450922</v>
      </c>
      <c r="R92" s="851"/>
      <c r="S92" s="851"/>
    </row>
    <row r="93" spans="3:19" x14ac:dyDescent="0.25">
      <c r="C93" s="769" t="s">
        <v>170</v>
      </c>
      <c r="D93" s="769" t="s">
        <v>171</v>
      </c>
      <c r="E93" s="855">
        <f>[19]Sales_SP!GU$273</f>
        <v>0</v>
      </c>
      <c r="F93" s="855">
        <f>[19]Sales_SP!GV$273</f>
        <v>0</v>
      </c>
      <c r="G93" s="855">
        <f>[19]Sales_SP!GW$273</f>
        <v>0</v>
      </c>
      <c r="H93" s="855">
        <f>[19]Sales_SP!GX$273</f>
        <v>0</v>
      </c>
      <c r="I93" s="855">
        <f>[19]Sales_SP!GY$273</f>
        <v>0</v>
      </c>
      <c r="J93" s="855">
        <f>[19]Sales_SP!GZ$273</f>
        <v>0</v>
      </c>
      <c r="K93" s="855">
        <f>[19]Sales_SP!HA$273</f>
        <v>0</v>
      </c>
      <c r="L93" s="855">
        <f>[19]Sales_SP!HB$273</f>
        <v>0</v>
      </c>
      <c r="M93" s="855">
        <f>[19]Sales_SP!HC$273</f>
        <v>0</v>
      </c>
      <c r="N93" s="855">
        <f>[19]Sales_SP!HD$273</f>
        <v>0</v>
      </c>
      <c r="O93" s="855">
        <f>[19]Sales_SP!HE$273</f>
        <v>0</v>
      </c>
      <c r="P93" s="855">
        <f>[19]Sales_SP!HF$273</f>
        <v>0</v>
      </c>
      <c r="Q93" s="857">
        <f t="shared" si="9"/>
        <v>0</v>
      </c>
      <c r="R93" s="851"/>
      <c r="S93" s="851"/>
    </row>
    <row r="94" spans="3:19" x14ac:dyDescent="0.25">
      <c r="C94" s="769" t="s">
        <v>216</v>
      </c>
      <c r="D94" s="769" t="s">
        <v>173</v>
      </c>
      <c r="E94" s="855">
        <f>[19]Sales_SP!GU$285</f>
        <v>128.37791913274998</v>
      </c>
      <c r="F94" s="855">
        <f>[19]Sales_SP!GV$285</f>
        <v>132.67320269125</v>
      </c>
      <c r="G94" s="855">
        <f>[19]Sales_SP!GW$285</f>
        <v>124.12553585774999</v>
      </c>
      <c r="H94" s="855">
        <f>[19]Sales_SP!GX$285</f>
        <v>143.38011971975334</v>
      </c>
      <c r="I94" s="855">
        <f>[19]Sales_SP!GY$285</f>
        <v>145.89881975173355</v>
      </c>
      <c r="J94" s="855">
        <f>[19]Sales_SP!GZ$285</f>
        <v>134.805148878919</v>
      </c>
      <c r="K94" s="855">
        <f>[19]Sales_SP!HA$285</f>
        <v>142.40217276037907</v>
      </c>
      <c r="L94" s="855">
        <f>[19]Sales_SP!HB$285</f>
        <v>127.26287831988111</v>
      </c>
      <c r="M94" s="855">
        <f>[19]Sales_SP!HC$285</f>
        <v>126.28223248514627</v>
      </c>
      <c r="N94" s="855">
        <f>[19]Sales_SP!HD$285</f>
        <v>124.33344257549368</v>
      </c>
      <c r="O94" s="855">
        <f>[19]Sales_SP!HE$285</f>
        <v>124.18992467878098</v>
      </c>
      <c r="P94" s="855">
        <f>[19]Sales_SP!HF$285</f>
        <v>146.18755288307986</v>
      </c>
      <c r="Q94" s="857">
        <f t="shared" si="9"/>
        <v>1599.9189497349166</v>
      </c>
      <c r="R94" s="851"/>
      <c r="S94" s="851"/>
    </row>
    <row r="95" spans="3:19" x14ac:dyDescent="0.25">
      <c r="C95" s="769" t="s">
        <v>174</v>
      </c>
      <c r="D95" s="769" t="s">
        <v>175</v>
      </c>
      <c r="E95" s="855">
        <f>[19]Sales_SP!GU$292</f>
        <v>0.36377499999999996</v>
      </c>
      <c r="F95" s="855">
        <f>[19]Sales_SP!GV$292</f>
        <v>0.4095125</v>
      </c>
      <c r="G95" s="855">
        <f>[19]Sales_SP!GW$292</f>
        <v>0.37287249999999994</v>
      </c>
      <c r="H95" s="855">
        <f>[19]Sales_SP!GX$292</f>
        <v>0.40078500000000006</v>
      </c>
      <c r="I95" s="855">
        <f>[19]Sales_SP!GY$292</f>
        <v>0.42283500000000002</v>
      </c>
      <c r="J95" s="855">
        <f>[19]Sales_SP!GZ$292</f>
        <v>0.33337500000000003</v>
      </c>
      <c r="K95" s="855">
        <f>[19]Sales_SP!HA$292</f>
        <v>0.372645</v>
      </c>
      <c r="L95" s="855">
        <f>[19]Sales_SP!HB$292</f>
        <v>0.34713000000000005</v>
      </c>
      <c r="M95" s="855">
        <f>[19]Sales_SP!HC$292</f>
        <v>0.301035</v>
      </c>
      <c r="N95" s="855">
        <f>[19]Sales_SP!HD$292</f>
        <v>0.28517999999999999</v>
      </c>
      <c r="O95" s="855">
        <f>[19]Sales_SP!HE$292</f>
        <v>0.34870499999999999</v>
      </c>
      <c r="P95" s="855">
        <f>[19]Sales_SP!HF$292</f>
        <v>0.43113000000000007</v>
      </c>
      <c r="Q95" s="857">
        <f t="shared" si="9"/>
        <v>4.3889800000000001</v>
      </c>
      <c r="R95" s="851"/>
      <c r="S95" s="851"/>
    </row>
    <row r="96" spans="3:19" x14ac:dyDescent="0.25">
      <c r="C96" s="769" t="s">
        <v>176</v>
      </c>
      <c r="D96" s="769" t="s">
        <v>177</v>
      </c>
      <c r="E96" s="855">
        <f>[19]Sales_SP!GU$298</f>
        <v>0</v>
      </c>
      <c r="F96" s="855">
        <f>[19]Sales_SP!GV$298</f>
        <v>0</v>
      </c>
      <c r="G96" s="855">
        <f>[19]Sales_SP!GW$298</f>
        <v>0</v>
      </c>
      <c r="H96" s="855">
        <f>[19]Sales_SP!GX$298</f>
        <v>0</v>
      </c>
      <c r="I96" s="855">
        <f>[19]Sales_SP!GY$298</f>
        <v>0</v>
      </c>
      <c r="J96" s="855">
        <f>[19]Sales_SP!GZ$298</f>
        <v>0</v>
      </c>
      <c r="K96" s="855">
        <f>[19]Sales_SP!HA$298</f>
        <v>0</v>
      </c>
      <c r="L96" s="855">
        <f>[19]Sales_SP!HB$298</f>
        <v>0</v>
      </c>
      <c r="M96" s="855">
        <f>[19]Sales_SP!HC$298</f>
        <v>0</v>
      </c>
      <c r="N96" s="855">
        <f>[19]Sales_SP!HD$298</f>
        <v>0</v>
      </c>
      <c r="O96" s="855">
        <f>[19]Sales_SP!HE$298</f>
        <v>0</v>
      </c>
      <c r="P96" s="855">
        <f>[19]Sales_SP!HF$298</f>
        <v>0</v>
      </c>
      <c r="Q96" s="857">
        <f t="shared" si="9"/>
        <v>0</v>
      </c>
      <c r="R96" s="851"/>
      <c r="S96" s="851"/>
    </row>
    <row r="97" spans="3:19" x14ac:dyDescent="0.25">
      <c r="C97" s="769" t="s">
        <v>178</v>
      </c>
      <c r="D97" s="769" t="s">
        <v>179</v>
      </c>
      <c r="E97" s="855">
        <f>[19]Sales_SP!GU$305</f>
        <v>3.3825349999999998</v>
      </c>
      <c r="F97" s="855">
        <f>[19]Sales_SP!GV$305</f>
        <v>2.3234699999999999</v>
      </c>
      <c r="G97" s="855">
        <f>[19]Sales_SP!GW$305</f>
        <v>2.37968</v>
      </c>
      <c r="H97" s="855">
        <f>[19]Sales_SP!GX$305</f>
        <v>3.3186670000000005</v>
      </c>
      <c r="I97" s="855">
        <f>[19]Sales_SP!GY$305</f>
        <v>4.019609</v>
      </c>
      <c r="J97" s="855">
        <f>[19]Sales_SP!GZ$305</f>
        <v>4.8507360000000004</v>
      </c>
      <c r="K97" s="855">
        <f>[19]Sales_SP!HA$305</f>
        <v>4.8406710000000004</v>
      </c>
      <c r="L97" s="855">
        <f>[19]Sales_SP!HB$305</f>
        <v>4.3177750000000001</v>
      </c>
      <c r="M97" s="855">
        <f>[19]Sales_SP!HC$305</f>
        <v>4.8432780000000006</v>
      </c>
      <c r="N97" s="855">
        <f>[19]Sales_SP!HD$305</f>
        <v>5.4367610000000006</v>
      </c>
      <c r="O97" s="855">
        <f>[19]Sales_SP!HE$305</f>
        <v>6.1368560000000008</v>
      </c>
      <c r="P97" s="855">
        <f>[19]Sales_SP!HF$305</f>
        <v>6.0613740000000007</v>
      </c>
      <c r="Q97" s="857">
        <f t="shared" si="9"/>
        <v>51.911412000000006</v>
      </c>
      <c r="R97" s="851"/>
      <c r="S97" s="851"/>
    </row>
    <row r="98" spans="3:19" x14ac:dyDescent="0.25">
      <c r="C98" s="769" t="s">
        <v>180</v>
      </c>
      <c r="D98" s="769" t="s">
        <v>181</v>
      </c>
      <c r="E98" s="855">
        <f>[19]Sales_SP!GU$311</f>
        <v>23.405550000000002</v>
      </c>
      <c r="F98" s="855">
        <f>[19]Sales_SP!GV$311</f>
        <v>24.845859999999998</v>
      </c>
      <c r="G98" s="855">
        <f>[19]Sales_SP!GW$311</f>
        <v>23.416779999999999</v>
      </c>
      <c r="H98" s="855">
        <f>[19]Sales_SP!GX$311</f>
        <v>23.656411200000001</v>
      </c>
      <c r="I98" s="855">
        <f>[19]Sales_SP!GY$311</f>
        <v>20.130322200000002</v>
      </c>
      <c r="J98" s="855">
        <f>[19]Sales_SP!GZ$311</f>
        <v>21.214561800000002</v>
      </c>
      <c r="K98" s="855">
        <f>[19]Sales_SP!HA$311</f>
        <v>22.6161846</v>
      </c>
      <c r="L98" s="855">
        <f>[19]Sales_SP!HB$311</f>
        <v>21.828591600000003</v>
      </c>
      <c r="M98" s="855">
        <f>[19]Sales_SP!HC$311</f>
        <v>21.040886399999998</v>
      </c>
      <c r="N98" s="855">
        <f>[19]Sales_SP!HD$311</f>
        <v>21.694104600000003</v>
      </c>
      <c r="O98" s="855">
        <f>[19]Sales_SP!HE$311</f>
        <v>20.067653400000001</v>
      </c>
      <c r="P98" s="855">
        <f>[19]Sales_SP!HF$311</f>
        <v>22.852681799999999</v>
      </c>
      <c r="Q98" s="857">
        <f t="shared" si="9"/>
        <v>266.76958760000002</v>
      </c>
      <c r="R98" s="851"/>
      <c r="S98" s="851"/>
    </row>
    <row r="99" spans="3:19" x14ac:dyDescent="0.25">
      <c r="C99" s="769" t="s">
        <v>190</v>
      </c>
      <c r="D99" s="769" t="s">
        <v>206</v>
      </c>
      <c r="E99" s="855">
        <f>[19]Sales_SP!GU$318</f>
        <v>0</v>
      </c>
      <c r="F99" s="855">
        <f>[19]Sales_SP!GV$318</f>
        <v>0</v>
      </c>
      <c r="G99" s="855">
        <f>[19]Sales_SP!GW$318</f>
        <v>0</v>
      </c>
      <c r="H99" s="855">
        <f>[19]Sales_SP!GX$318</f>
        <v>0</v>
      </c>
      <c r="I99" s="855">
        <f>[19]Sales_SP!GY$318</f>
        <v>0</v>
      </c>
      <c r="J99" s="855">
        <f>[19]Sales_SP!GZ$318</f>
        <v>0</v>
      </c>
      <c r="K99" s="855">
        <f>[19]Sales_SP!HA$318</f>
        <v>0</v>
      </c>
      <c r="L99" s="855">
        <f>[19]Sales_SP!HB$318</f>
        <v>0</v>
      </c>
      <c r="M99" s="855">
        <f>[19]Sales_SP!HC$318</f>
        <v>0</v>
      </c>
      <c r="N99" s="855">
        <f>[19]Sales_SP!HD$318</f>
        <v>0</v>
      </c>
      <c r="O99" s="855">
        <f>[19]Sales_SP!HE$318</f>
        <v>0</v>
      </c>
      <c r="P99" s="855">
        <f>[19]Sales_SP!HF$318</f>
        <v>0</v>
      </c>
      <c r="Q99" s="857">
        <f t="shared" si="9"/>
        <v>0</v>
      </c>
      <c r="R99" s="851"/>
      <c r="S99" s="851"/>
    </row>
    <row r="100" spans="3:19" x14ac:dyDescent="0.25">
      <c r="C100" s="769" t="s">
        <v>182</v>
      </c>
      <c r="D100" s="769" t="s">
        <v>183</v>
      </c>
      <c r="E100" s="855">
        <f>[19]Sales_SP!GU$320</f>
        <v>18.693299</v>
      </c>
      <c r="F100" s="855">
        <f>[19]Sales_SP!GV$320</f>
        <v>17.803975999999999</v>
      </c>
      <c r="G100" s="855">
        <f>[19]Sales_SP!GW$320</f>
        <v>15.548549</v>
      </c>
      <c r="H100" s="855">
        <f>[19]Sales_SP!GX$320</f>
        <v>13.607671</v>
      </c>
      <c r="I100" s="855">
        <f>[19]Sales_SP!GY$320</f>
        <v>14.039430900000001</v>
      </c>
      <c r="J100" s="855">
        <f>[19]Sales_SP!GZ$320</f>
        <v>13.174812200000002</v>
      </c>
      <c r="K100" s="855">
        <f>[19]Sales_SP!HA$320</f>
        <v>15.118237200000001</v>
      </c>
      <c r="L100" s="855">
        <f>[19]Sales_SP!HB$320</f>
        <v>13.645067700000002</v>
      </c>
      <c r="M100" s="855">
        <f>[19]Sales_SP!HC$320</f>
        <v>13.793891100000002</v>
      </c>
      <c r="N100" s="855">
        <f>[19]Sales_SP!HD$320</f>
        <v>13.652290300000001</v>
      </c>
      <c r="O100" s="855">
        <f>[19]Sales_SP!HE$320</f>
        <v>14.357896300000002</v>
      </c>
      <c r="P100" s="855">
        <f>[19]Sales_SP!HF$320</f>
        <v>18.572405499999999</v>
      </c>
      <c r="Q100" s="857">
        <f t="shared" si="9"/>
        <v>182.0075262</v>
      </c>
      <c r="R100" s="851"/>
      <c r="S100" s="851"/>
    </row>
    <row r="101" spans="3:19" x14ac:dyDescent="0.25">
      <c r="C101" s="769" t="s">
        <v>195</v>
      </c>
      <c r="D101" s="769" t="s">
        <v>163</v>
      </c>
      <c r="E101" s="855">
        <f>[19]Sales_SP!GU$326</f>
        <v>2.7757350000000001</v>
      </c>
      <c r="F101" s="855">
        <f>[19]Sales_SP!GV$326</f>
        <v>2.43161</v>
      </c>
      <c r="G101" s="855">
        <f>[19]Sales_SP!GW$326</f>
        <v>2.3205650000000002</v>
      </c>
      <c r="H101" s="855">
        <f>[19]Sales_SP!GX$326</f>
        <v>3.81413</v>
      </c>
      <c r="I101" s="855">
        <f>[19]Sales_SP!GY$326</f>
        <v>2.48916</v>
      </c>
      <c r="J101" s="855">
        <f>[19]Sales_SP!GZ$326</f>
        <v>2.7279200000000001</v>
      </c>
      <c r="K101" s="855">
        <f>[19]Sales_SP!HA$326</f>
        <v>3.23997</v>
      </c>
      <c r="L101" s="855">
        <f>[19]Sales_SP!HB$326</f>
        <v>2.4929100000000002</v>
      </c>
      <c r="M101" s="855">
        <f>[19]Sales_SP!HC$326</f>
        <v>2.5401850000000001</v>
      </c>
      <c r="N101" s="855">
        <f>[19]Sales_SP!HD$326</f>
        <v>2.3450899999999999</v>
      </c>
      <c r="O101" s="855">
        <f>[19]Sales_SP!HE$326</f>
        <v>2.2463350000000002</v>
      </c>
      <c r="P101" s="855">
        <f>[19]Sales_SP!HF$326</f>
        <v>2.2064010000000001</v>
      </c>
      <c r="Q101" s="857">
        <f t="shared" si="9"/>
        <v>31.630011000000003</v>
      </c>
      <c r="R101" s="851"/>
      <c r="S101" s="851"/>
    </row>
    <row r="102" spans="3:19" x14ac:dyDescent="0.25">
      <c r="C102" s="769" t="s">
        <v>185</v>
      </c>
      <c r="D102" s="769" t="s">
        <v>186</v>
      </c>
      <c r="E102" s="855">
        <f>[19]Sales_SP!GU$332</f>
        <v>0</v>
      </c>
      <c r="F102" s="855">
        <f>[19]Sales_SP!GV$332</f>
        <v>0</v>
      </c>
      <c r="G102" s="855">
        <f>[19]Sales_SP!GW$332</f>
        <v>0</v>
      </c>
      <c r="H102" s="855">
        <f>[19]Sales_SP!GX$332</f>
        <v>0</v>
      </c>
      <c r="I102" s="855">
        <f>[19]Sales_SP!GY$332</f>
        <v>0</v>
      </c>
      <c r="J102" s="855">
        <f>[19]Sales_SP!GZ$332</f>
        <v>0</v>
      </c>
      <c r="K102" s="855">
        <f>[19]Sales_SP!HA$332</f>
        <v>0</v>
      </c>
      <c r="L102" s="855">
        <f>[19]Sales_SP!HB$332</f>
        <v>0</v>
      </c>
      <c r="M102" s="855">
        <f>[19]Sales_SP!HC$332</f>
        <v>0</v>
      </c>
      <c r="N102" s="855">
        <f>[19]Sales_SP!HD$332</f>
        <v>0</v>
      </c>
      <c r="O102" s="855">
        <f>[19]Sales_SP!HE$332</f>
        <v>0</v>
      </c>
      <c r="P102" s="855">
        <f>[19]Sales_SP!HF$332</f>
        <v>0</v>
      </c>
      <c r="Q102" s="857">
        <f t="shared" si="9"/>
        <v>0</v>
      </c>
      <c r="R102" s="851"/>
      <c r="S102" s="851"/>
    </row>
    <row r="103" spans="3:19" x14ac:dyDescent="0.25">
      <c r="C103" s="769" t="s">
        <v>187</v>
      </c>
      <c r="D103" s="769" t="s">
        <v>165</v>
      </c>
      <c r="E103" s="855">
        <f>[19]Sales_SP!GU$333</f>
        <v>0.89796212499999983</v>
      </c>
      <c r="F103" s="855">
        <f>[19]Sales_SP!GV$333</f>
        <v>1.2651924999999999</v>
      </c>
      <c r="G103" s="855">
        <f>[19]Sales_SP!GW$333</f>
        <v>1.5571603749999998</v>
      </c>
      <c r="H103" s="855">
        <f>[19]Sales_SP!GX$333</f>
        <v>0</v>
      </c>
      <c r="I103" s="855">
        <f>[19]Sales_SP!GY$333</f>
        <v>0</v>
      </c>
      <c r="J103" s="855">
        <f>[19]Sales_SP!GZ$333</f>
        <v>0</v>
      </c>
      <c r="K103" s="855">
        <f>[19]Sales_SP!HA$333</f>
        <v>0.83248</v>
      </c>
      <c r="L103" s="855">
        <f>[19]Sales_SP!HB$333</f>
        <v>0.91845599999999994</v>
      </c>
      <c r="M103" s="855">
        <f>[19]Sales_SP!HC$333</f>
        <v>0.97833999999999999</v>
      </c>
      <c r="N103" s="855">
        <f>[19]Sales_SP!HD$333</f>
        <v>1.2510300000000001</v>
      </c>
      <c r="O103" s="855">
        <f>[19]Sales_SP!HE$333</f>
        <v>1.4314520000000002</v>
      </c>
      <c r="P103" s="855">
        <f>[19]Sales_SP!HF$333</f>
        <v>1.6376965000000001</v>
      </c>
      <c r="Q103" s="857">
        <f t="shared" si="9"/>
        <v>10.769769500000001</v>
      </c>
      <c r="R103" s="851"/>
      <c r="S103" s="851"/>
    </row>
    <row r="104" spans="3:19" x14ac:dyDescent="0.25">
      <c r="C104" s="963" t="s">
        <v>188</v>
      </c>
      <c r="D104" s="964"/>
      <c r="E104" s="857">
        <f t="shared" ref="E104:P104" si="12">SUM(E92:E103)</f>
        <v>673.88066073350001</v>
      </c>
      <c r="F104" s="857">
        <f t="shared" si="12"/>
        <v>695.42735418700011</v>
      </c>
      <c r="G104" s="857">
        <f t="shared" si="12"/>
        <v>676.27381429799993</v>
      </c>
      <c r="H104" s="857">
        <f t="shared" si="12"/>
        <v>794.14867917591494</v>
      </c>
      <c r="I104" s="857">
        <f t="shared" si="12"/>
        <v>785.09456067445262</v>
      </c>
      <c r="J104" s="857">
        <f t="shared" si="12"/>
        <v>748.87235590981231</v>
      </c>
      <c r="K104" s="857">
        <f t="shared" si="12"/>
        <v>789.00494672653872</v>
      </c>
      <c r="L104" s="857">
        <f t="shared" si="12"/>
        <v>733.72492266460347</v>
      </c>
      <c r="M104" s="857">
        <f t="shared" si="12"/>
        <v>772.59354712713252</v>
      </c>
      <c r="N104" s="857">
        <f t="shared" si="12"/>
        <v>748.41321290237931</v>
      </c>
      <c r="O104" s="857">
        <f t="shared" si="12"/>
        <v>715.23259185092377</v>
      </c>
      <c r="P104" s="857">
        <f t="shared" si="12"/>
        <v>813.78205012975195</v>
      </c>
      <c r="Q104" s="857">
        <f t="shared" si="9"/>
        <v>8946.44869638001</v>
      </c>
      <c r="R104" s="851"/>
      <c r="S104" s="851"/>
    </row>
    <row r="105" spans="3:19" x14ac:dyDescent="0.25">
      <c r="C105" s="963" t="s">
        <v>196</v>
      </c>
      <c r="D105" s="964"/>
      <c r="E105" s="856"/>
      <c r="F105" s="856"/>
      <c r="G105" s="856"/>
      <c r="H105" s="856"/>
      <c r="I105" s="856"/>
      <c r="J105" s="856"/>
      <c r="K105" s="856"/>
      <c r="L105" s="856"/>
      <c r="M105" s="856"/>
      <c r="N105" s="856"/>
      <c r="O105" s="856"/>
      <c r="P105" s="856"/>
      <c r="Q105" s="857"/>
      <c r="R105" s="851"/>
      <c r="S105" s="851"/>
    </row>
    <row r="106" spans="3:19" x14ac:dyDescent="0.25">
      <c r="C106" s="769" t="s">
        <v>168</v>
      </c>
      <c r="D106" s="769" t="s">
        <v>169</v>
      </c>
      <c r="E106" s="854">
        <f>[19]Sales_SP!GU$346</f>
        <v>343.54274172524998</v>
      </c>
      <c r="F106" s="854">
        <f>[19]Sales_SP!GV$346</f>
        <v>367.40254692099995</v>
      </c>
      <c r="G106" s="854">
        <f>[19]Sales_SP!GW$346</f>
        <v>333.64560557900001</v>
      </c>
      <c r="H106" s="854">
        <f>[19]Sales_SP!GX$346</f>
        <v>393.12391005000001</v>
      </c>
      <c r="I106" s="854">
        <f>[19]Sales_SP!GY$346</f>
        <v>411.28657935000001</v>
      </c>
      <c r="J106" s="854">
        <f>[19]Sales_SP!GZ$346</f>
        <v>374.22385182229323</v>
      </c>
      <c r="K106" s="854">
        <f>[19]Sales_SP!HA$346</f>
        <v>403.23539340000002</v>
      </c>
      <c r="L106" s="854">
        <f>[19]Sales_SP!HB$346</f>
        <v>366.84582180293683</v>
      </c>
      <c r="M106" s="854">
        <f>[19]Sales_SP!HC$346</f>
        <v>392.03932169999996</v>
      </c>
      <c r="N106" s="854">
        <f>[19]Sales_SP!HD$346</f>
        <v>414.2902945514511</v>
      </c>
      <c r="O106" s="854">
        <f>[19]Sales_SP!HE$346</f>
        <v>388.030281</v>
      </c>
      <c r="P106" s="854">
        <f>[19]Sales_SP!HF$346</f>
        <v>431.77330215000006</v>
      </c>
      <c r="Q106" s="857">
        <f t="shared" si="9"/>
        <v>4619.4396500519315</v>
      </c>
      <c r="R106" s="851"/>
      <c r="S106" s="851"/>
    </row>
    <row r="107" spans="3:19" x14ac:dyDescent="0.25">
      <c r="C107" s="769" t="s">
        <v>170</v>
      </c>
      <c r="D107" s="769" t="s">
        <v>171</v>
      </c>
      <c r="E107" s="854">
        <f>[19]Sales_SP!GU$357</f>
        <v>1.5660000000000001</v>
      </c>
      <c r="F107" s="854">
        <f>[19]Sales_SP!GV$357</f>
        <v>0.504</v>
      </c>
      <c r="G107" s="854">
        <f>[19]Sales_SP!GW$357</f>
        <v>0.504</v>
      </c>
      <c r="H107" s="854">
        <f>[19]Sales_SP!GX$357</f>
        <v>0</v>
      </c>
      <c r="I107" s="854">
        <f>[19]Sales_SP!GY$357</f>
        <v>0</v>
      </c>
      <c r="J107" s="854">
        <f>[19]Sales_SP!GZ$357</f>
        <v>0</v>
      </c>
      <c r="K107" s="854">
        <f>[19]Sales_SP!HA$357</f>
        <v>0</v>
      </c>
      <c r="L107" s="854">
        <f>[19]Sales_SP!HB$357</f>
        <v>0</v>
      </c>
      <c r="M107" s="854">
        <f>[19]Sales_SP!HC$357</f>
        <v>0</v>
      </c>
      <c r="N107" s="854">
        <f>[19]Sales_SP!HD$357</f>
        <v>0</v>
      </c>
      <c r="O107" s="854">
        <f>[19]Sales_SP!HE$357</f>
        <v>0</v>
      </c>
      <c r="P107" s="854">
        <f>[19]Sales_SP!HF$357</f>
        <v>0</v>
      </c>
      <c r="Q107" s="857">
        <f t="shared" si="9"/>
        <v>2.5740000000000003</v>
      </c>
      <c r="R107" s="851"/>
      <c r="S107" s="851"/>
    </row>
    <row r="108" spans="3:19" x14ac:dyDescent="0.25">
      <c r="C108" s="769" t="s">
        <v>216</v>
      </c>
      <c r="D108" s="769" t="s">
        <v>173</v>
      </c>
      <c r="E108" s="854">
        <f>[19]Sales_SP!GU$369</f>
        <v>19.896604499999999</v>
      </c>
      <c r="F108" s="854">
        <f>[19]Sales_SP!GV$369</f>
        <v>20.448179875000001</v>
      </c>
      <c r="G108" s="854">
        <f>[19]Sales_SP!GW$369</f>
        <v>21.488661124999997</v>
      </c>
      <c r="H108" s="854">
        <f>[19]Sales_SP!GX$369</f>
        <v>28.772734751728031</v>
      </c>
      <c r="I108" s="854">
        <f>[19]Sales_SP!GY$369</f>
        <v>28.93458224923495</v>
      </c>
      <c r="J108" s="854">
        <f>[19]Sales_SP!GZ$369</f>
        <v>27.917531549123858</v>
      </c>
      <c r="K108" s="854">
        <f>[19]Sales_SP!HA$369</f>
        <v>28.955937073412652</v>
      </c>
      <c r="L108" s="854">
        <f>[19]Sales_SP!HB$369</f>
        <v>24.219276987327163</v>
      </c>
      <c r="M108" s="854">
        <f>[19]Sales_SP!HC$369</f>
        <v>24.304688512995696</v>
      </c>
      <c r="N108" s="854">
        <f>[19]Sales_SP!HD$369</f>
        <v>25.563488567307719</v>
      </c>
      <c r="O108" s="854">
        <f>[19]Sales_SP!HE$369</f>
        <v>26.474814237237712</v>
      </c>
      <c r="P108" s="854">
        <f>[19]Sales_SP!HF$369</f>
        <v>34.524805848004121</v>
      </c>
      <c r="Q108" s="857">
        <f t="shared" si="9"/>
        <v>311.50130527637191</v>
      </c>
      <c r="R108" s="851"/>
      <c r="S108" s="851"/>
    </row>
    <row r="109" spans="3:19" x14ac:dyDescent="0.25">
      <c r="C109" s="769" t="s">
        <v>174</v>
      </c>
      <c r="D109" s="769" t="s">
        <v>175</v>
      </c>
      <c r="E109" s="854">
        <f>[19]Sales_SP!GU$375</f>
        <v>0</v>
      </c>
      <c r="F109" s="854">
        <f>[19]Sales_SP!GV$375</f>
        <v>0</v>
      </c>
      <c r="G109" s="854">
        <f>[19]Sales_SP!GW$375</f>
        <v>0</v>
      </c>
      <c r="H109" s="854">
        <f>[19]Sales_SP!GX$375</f>
        <v>0</v>
      </c>
      <c r="I109" s="854">
        <f>[19]Sales_SP!GY$375</f>
        <v>0</v>
      </c>
      <c r="J109" s="854">
        <f>[19]Sales_SP!GZ$375</f>
        <v>0</v>
      </c>
      <c r="K109" s="854">
        <f>[19]Sales_SP!HA$375</f>
        <v>0</v>
      </c>
      <c r="L109" s="854">
        <f>[19]Sales_SP!HB$375</f>
        <v>0</v>
      </c>
      <c r="M109" s="854">
        <f>[19]Sales_SP!HC$375</f>
        <v>0</v>
      </c>
      <c r="N109" s="854">
        <f>[19]Sales_SP!HD$375</f>
        <v>0</v>
      </c>
      <c r="O109" s="854">
        <f>[19]Sales_SP!HE$375</f>
        <v>0</v>
      </c>
      <c r="P109" s="854">
        <f>[19]Sales_SP!HF$375</f>
        <v>0</v>
      </c>
      <c r="Q109" s="857">
        <f t="shared" si="9"/>
        <v>0</v>
      </c>
      <c r="R109" s="851"/>
      <c r="S109" s="851"/>
    </row>
    <row r="110" spans="3:19" x14ac:dyDescent="0.25">
      <c r="C110" s="769" t="s">
        <v>176</v>
      </c>
      <c r="D110" s="769" t="s">
        <v>177</v>
      </c>
      <c r="E110" s="854">
        <f>[19]Sales_SP!GU$381</f>
        <v>9.6191662999999998</v>
      </c>
      <c r="F110" s="854">
        <f>[19]Sales_SP!GV$381</f>
        <v>10.264033475000002</v>
      </c>
      <c r="G110" s="854">
        <f>[19]Sales_SP!GW$381</f>
        <v>9.4605962999999988</v>
      </c>
      <c r="H110" s="854">
        <f>[19]Sales_SP!GX$381</f>
        <v>12.360426326347834</v>
      </c>
      <c r="I110" s="854">
        <f>[19]Sales_SP!GY$381</f>
        <v>12.422172395487243</v>
      </c>
      <c r="J110" s="854">
        <f>[19]Sales_SP!GZ$381</f>
        <v>11.416127748630352</v>
      </c>
      <c r="K110" s="854">
        <f>[19]Sales_SP!HA$381</f>
        <v>12.255708034638706</v>
      </c>
      <c r="L110" s="854">
        <f>[19]Sales_SP!HB$381</f>
        <v>9.9795772899765556</v>
      </c>
      <c r="M110" s="854">
        <f>[19]Sales_SP!HC$381</f>
        <v>10.676713737712458</v>
      </c>
      <c r="N110" s="854">
        <f>[19]Sales_SP!HD$381</f>
        <v>9.7594746562932659</v>
      </c>
      <c r="O110" s="854">
        <f>[19]Sales_SP!HE$381</f>
        <v>10.655014331198156</v>
      </c>
      <c r="P110" s="854">
        <f>[19]Sales_SP!HF$381</f>
        <v>12.704285300860008</v>
      </c>
      <c r="Q110" s="857">
        <f t="shared" si="9"/>
        <v>131.5732958961446</v>
      </c>
      <c r="R110" s="851"/>
      <c r="S110" s="851"/>
    </row>
    <row r="111" spans="3:19" x14ac:dyDescent="0.25">
      <c r="C111" s="769" t="s">
        <v>178</v>
      </c>
      <c r="D111" s="769" t="s">
        <v>217</v>
      </c>
      <c r="E111" s="854">
        <f>[19]Sales_SP!GU$388</f>
        <v>119.59048199999999</v>
      </c>
      <c r="F111" s="854">
        <f>[19]Sales_SP!GV$388</f>
        <v>65.437235999999999</v>
      </c>
      <c r="G111" s="854">
        <f>[19]Sales_SP!GW$388</f>
        <v>61.612524000000001</v>
      </c>
      <c r="H111" s="854">
        <f>[19]Sales_SP!GX$388</f>
        <v>124.49143590449999</v>
      </c>
      <c r="I111" s="854">
        <f>[19]Sales_SP!GY$388</f>
        <v>440.86173761700002</v>
      </c>
      <c r="J111" s="854">
        <f>[19]Sales_SP!GZ$388</f>
        <v>292.18467229350006</v>
      </c>
      <c r="K111" s="854">
        <f>[19]Sales_SP!HA$388</f>
        <v>174.48640542899997</v>
      </c>
      <c r="L111" s="854">
        <f>[19]Sales_SP!HB$388</f>
        <v>212.4946546905</v>
      </c>
      <c r="M111" s="854">
        <f>[19]Sales_SP!HC$388</f>
        <v>193.999511076</v>
      </c>
      <c r="N111" s="854">
        <f>[19]Sales_SP!HD$388</f>
        <v>232.77591209250002</v>
      </c>
      <c r="O111" s="854">
        <f>[19]Sales_SP!HE$388</f>
        <v>205.63660499550002</v>
      </c>
      <c r="P111" s="854">
        <f>[19]Sales_SP!HF$388</f>
        <v>224.1469840995</v>
      </c>
      <c r="Q111" s="857">
        <f t="shared" si="9"/>
        <v>2347.7181601980005</v>
      </c>
      <c r="R111" s="851"/>
      <c r="S111" s="851"/>
    </row>
    <row r="112" spans="3:19" x14ac:dyDescent="0.25">
      <c r="C112" s="769" t="s">
        <v>180</v>
      </c>
      <c r="D112" s="769" t="s">
        <v>197</v>
      </c>
      <c r="E112" s="854">
        <f>[19]Sales_SP!GU$395</f>
        <v>24.488</v>
      </c>
      <c r="F112" s="854">
        <f>[19]Sales_SP!GV$395</f>
        <v>26.28</v>
      </c>
      <c r="G112" s="854">
        <f>[19]Sales_SP!GW$395</f>
        <v>24.7</v>
      </c>
      <c r="H112" s="854">
        <f>[19]Sales_SP!GX$395</f>
        <v>26.1387</v>
      </c>
      <c r="I112" s="854">
        <f>[19]Sales_SP!GY$395</f>
        <v>25.147500000000001</v>
      </c>
      <c r="J112" s="854">
        <f>[19]Sales_SP!GZ$395</f>
        <v>21.5166</v>
      </c>
      <c r="K112" s="854">
        <f>[19]Sales_SP!HA$395</f>
        <v>25.796400000000002</v>
      </c>
      <c r="L112" s="854">
        <f>[19]Sales_SP!HB$395</f>
        <v>24.6708</v>
      </c>
      <c r="M112" s="854">
        <f>[19]Sales_SP!HC$395</f>
        <v>24.003</v>
      </c>
      <c r="N112" s="854">
        <f>[19]Sales_SP!HD$395</f>
        <v>24.924900000000001</v>
      </c>
      <c r="O112" s="854">
        <f>[19]Sales_SP!HE$395</f>
        <v>23.117177999999999</v>
      </c>
      <c r="P112" s="854">
        <f>[19]Sales_SP!HF$395</f>
        <v>26.640222000000001</v>
      </c>
      <c r="Q112" s="857">
        <f t="shared" si="9"/>
        <v>297.42329999999998</v>
      </c>
      <c r="R112" s="851"/>
      <c r="S112" s="851"/>
    </row>
    <row r="113" spans="3:19" x14ac:dyDescent="0.25">
      <c r="C113" s="769" t="s">
        <v>218</v>
      </c>
      <c r="D113" s="769" t="s">
        <v>206</v>
      </c>
      <c r="E113" s="854">
        <f>[19]Sales_SP!GU$403</f>
        <v>49.102449999999997</v>
      </c>
      <c r="F113" s="854">
        <f>[19]Sales_SP!GV$403</f>
        <v>50.219793000000003</v>
      </c>
      <c r="G113" s="854">
        <f>[19]Sales_SP!GW$403</f>
        <v>48.807212999999997</v>
      </c>
      <c r="H113" s="854">
        <f>[19]Sales_SP!GX$403</f>
        <v>48.182202500130337</v>
      </c>
      <c r="I113" s="854">
        <f>[19]Sales_SP!GY$403</f>
        <v>48.900401023145868</v>
      </c>
      <c r="J113" s="854">
        <f>[19]Sales_SP!GZ$403</f>
        <v>47.448990142589956</v>
      </c>
      <c r="K113" s="854">
        <f>[19]Sales_SP!HA$403</f>
        <v>51.387871284909437</v>
      </c>
      <c r="L113" s="854">
        <f>[19]Sales_SP!HB$403</f>
        <v>47.911219885739406</v>
      </c>
      <c r="M113" s="854">
        <f>[19]Sales_SP!HC$403</f>
        <v>51.900432122856614</v>
      </c>
      <c r="N113" s="854">
        <f>[19]Sales_SP!HD$403</f>
        <v>52.950060215648087</v>
      </c>
      <c r="O113" s="854">
        <f>[19]Sales_SP!HE$403</f>
        <v>48.533797602243887</v>
      </c>
      <c r="P113" s="854">
        <f>[19]Sales_SP!HF$403</f>
        <v>54.954296809989351</v>
      </c>
      <c r="Q113" s="857">
        <f t="shared" si="9"/>
        <v>600.29872758725298</v>
      </c>
      <c r="R113" s="851"/>
      <c r="S113" s="851"/>
    </row>
    <row r="114" spans="3:19" x14ac:dyDescent="0.25">
      <c r="C114" s="769" t="s">
        <v>236</v>
      </c>
      <c r="D114" s="769" t="s">
        <v>220</v>
      </c>
      <c r="E114" s="854">
        <f>[19]Sales_SP!GU$410</f>
        <v>7.3870279999999999</v>
      </c>
      <c r="F114" s="854">
        <f>[19]Sales_SP!GV$410</f>
        <v>7.4092950000000002</v>
      </c>
      <c r="G114" s="854">
        <f>[19]Sales_SP!GW$410</f>
        <v>7.1098790000000003</v>
      </c>
      <c r="H114" s="854">
        <f>[19]Sales_SP!GX$410</f>
        <v>10.6596426</v>
      </c>
      <c r="I114" s="854">
        <f>[19]Sales_SP!GY$410</f>
        <v>10.592445000000001</v>
      </c>
      <c r="J114" s="854">
        <f>[19]Sales_SP!GZ$410</f>
        <v>9.753342</v>
      </c>
      <c r="K114" s="854">
        <f>[19]Sales_SP!HA$410</f>
        <v>10.2743784</v>
      </c>
      <c r="L114" s="854">
        <f>[19]Sales_SP!HB$410</f>
        <v>9.3619067999999999</v>
      </c>
      <c r="M114" s="854">
        <f>[19]Sales_SP!HC$410</f>
        <v>9.7128174000000005</v>
      </c>
      <c r="N114" s="854">
        <f>[19]Sales_SP!HD$410</f>
        <v>9.153133200000001</v>
      </c>
      <c r="O114" s="854">
        <f>[19]Sales_SP!HE$410</f>
        <v>9.0841608000000011</v>
      </c>
      <c r="P114" s="854">
        <f>[19]Sales_SP!HF$410</f>
        <v>10.280396400000001</v>
      </c>
      <c r="Q114" s="857">
        <f t="shared" si="9"/>
        <v>110.77842460000002</v>
      </c>
      <c r="R114" s="851"/>
      <c r="S114" s="851"/>
    </row>
    <row r="115" spans="3:19" x14ac:dyDescent="0.25">
      <c r="C115" s="769" t="s">
        <v>182</v>
      </c>
      <c r="D115" s="769" t="s">
        <v>183</v>
      </c>
      <c r="E115" s="854">
        <f>[19]Sales_SP!GU$417</f>
        <v>0</v>
      </c>
      <c r="F115" s="854">
        <f>[19]Sales_SP!GV$417</f>
        <v>0</v>
      </c>
      <c r="G115" s="854">
        <f>[19]Sales_SP!GW$417</f>
        <v>0</v>
      </c>
      <c r="H115" s="854">
        <f>[19]Sales_SP!GX$417</f>
        <v>0</v>
      </c>
      <c r="I115" s="854">
        <f>[19]Sales_SP!GY$417</f>
        <v>0</v>
      </c>
      <c r="J115" s="854">
        <f>[19]Sales_SP!GZ$417</f>
        <v>0</v>
      </c>
      <c r="K115" s="854">
        <f>[19]Sales_SP!HA$417</f>
        <v>0</v>
      </c>
      <c r="L115" s="854">
        <f>[19]Sales_SP!HB$417</f>
        <v>0</v>
      </c>
      <c r="M115" s="854">
        <f>[19]Sales_SP!HC$417</f>
        <v>0</v>
      </c>
      <c r="N115" s="854">
        <f>[19]Sales_SP!HD$417</f>
        <v>0</v>
      </c>
      <c r="O115" s="854">
        <f>[19]Sales_SP!HE$417</f>
        <v>0</v>
      </c>
      <c r="P115" s="854">
        <f>[19]Sales_SP!HF$417</f>
        <v>0</v>
      </c>
      <c r="Q115" s="857">
        <f t="shared" si="9"/>
        <v>0</v>
      </c>
      <c r="R115" s="851"/>
      <c r="S115" s="851"/>
    </row>
    <row r="116" spans="3:19" x14ac:dyDescent="0.25">
      <c r="C116" s="769" t="s">
        <v>184</v>
      </c>
      <c r="D116" s="769" t="s">
        <v>163</v>
      </c>
      <c r="E116" s="854"/>
      <c r="F116" s="854"/>
      <c r="G116" s="854"/>
      <c r="H116" s="854"/>
      <c r="I116" s="854"/>
      <c r="J116" s="854"/>
      <c r="K116" s="854"/>
      <c r="L116" s="854"/>
      <c r="M116" s="854"/>
      <c r="N116" s="854"/>
      <c r="O116" s="854"/>
      <c r="P116" s="854"/>
      <c r="Q116" s="857">
        <f t="shared" si="9"/>
        <v>0</v>
      </c>
      <c r="R116" s="851"/>
      <c r="S116" s="851"/>
    </row>
    <row r="117" spans="3:19" x14ac:dyDescent="0.25">
      <c r="C117" s="769" t="s">
        <v>185</v>
      </c>
      <c r="D117" s="769" t="s">
        <v>186</v>
      </c>
      <c r="E117" s="854"/>
      <c r="F117" s="854"/>
      <c r="G117" s="854"/>
      <c r="H117" s="854"/>
      <c r="I117" s="854"/>
      <c r="J117" s="854"/>
      <c r="K117" s="854"/>
      <c r="L117" s="854"/>
      <c r="M117" s="854"/>
      <c r="N117" s="854"/>
      <c r="O117" s="854"/>
      <c r="P117" s="854"/>
      <c r="Q117" s="857">
        <f t="shared" si="9"/>
        <v>0</v>
      </c>
      <c r="R117" s="851"/>
      <c r="S117" s="851"/>
    </row>
    <row r="118" spans="3:19" x14ac:dyDescent="0.25">
      <c r="C118" s="769" t="s">
        <v>187</v>
      </c>
      <c r="D118" s="769" t="s">
        <v>165</v>
      </c>
      <c r="E118" s="854">
        <f>[19]Sales_SP!GU$423</f>
        <v>0</v>
      </c>
      <c r="F118" s="854">
        <f>[19]Sales_SP!GV$423</f>
        <v>0</v>
      </c>
      <c r="G118" s="854">
        <f>[19]Sales_SP!GW$423</f>
        <v>0</v>
      </c>
      <c r="H118" s="854">
        <f>[19]Sales_SP!GX$423</f>
        <v>0</v>
      </c>
      <c r="I118" s="854">
        <f>[19]Sales_SP!GY$423</f>
        <v>0</v>
      </c>
      <c r="J118" s="854">
        <f>[19]Sales_SP!GZ$423</f>
        <v>0</v>
      </c>
      <c r="K118" s="854">
        <f>[19]Sales_SP!HA$423</f>
        <v>0</v>
      </c>
      <c r="L118" s="854">
        <f>[19]Sales_SP!HB$423</f>
        <v>0</v>
      </c>
      <c r="M118" s="854">
        <f>[19]Sales_SP!HC$423</f>
        <v>0</v>
      </c>
      <c r="N118" s="854">
        <f>[19]Sales_SP!HD$423</f>
        <v>0</v>
      </c>
      <c r="O118" s="854">
        <f>[19]Sales_SP!HE$423</f>
        <v>0</v>
      </c>
      <c r="P118" s="854">
        <f>[19]Sales_SP!HF$423</f>
        <v>0</v>
      </c>
      <c r="Q118" s="857">
        <f t="shared" si="9"/>
        <v>0</v>
      </c>
      <c r="R118" s="851"/>
      <c r="S118" s="851"/>
    </row>
    <row r="119" spans="3:19" x14ac:dyDescent="0.25">
      <c r="C119" s="963" t="s">
        <v>188</v>
      </c>
      <c r="D119" s="964"/>
      <c r="E119" s="857">
        <f t="shared" ref="E119:P119" si="13">SUM(E106:E118)</f>
        <v>575.19247252524997</v>
      </c>
      <c r="F119" s="857">
        <f t="shared" si="13"/>
        <v>547.96508427100002</v>
      </c>
      <c r="G119" s="857">
        <f t="shared" si="13"/>
        <v>507.32847900400003</v>
      </c>
      <c r="H119" s="857">
        <f t="shared" si="13"/>
        <v>643.7290521327061</v>
      </c>
      <c r="I119" s="857">
        <f t="shared" si="13"/>
        <v>978.14541763486807</v>
      </c>
      <c r="J119" s="857">
        <f t="shared" si="13"/>
        <v>784.46111555613754</v>
      </c>
      <c r="K119" s="857">
        <f t="shared" si="13"/>
        <v>706.39209362196084</v>
      </c>
      <c r="L119" s="857">
        <f t="shared" si="13"/>
        <v>695.48325745647992</v>
      </c>
      <c r="M119" s="857">
        <f t="shared" si="13"/>
        <v>706.63648454956478</v>
      </c>
      <c r="N119" s="857">
        <f t="shared" si="13"/>
        <v>769.41726328320021</v>
      </c>
      <c r="O119" s="857">
        <f t="shared" si="13"/>
        <v>711.53185096617972</v>
      </c>
      <c r="P119" s="857">
        <f t="shared" si="13"/>
        <v>795.02429260835356</v>
      </c>
      <c r="Q119" s="857">
        <f t="shared" ref="Q119:Q121" si="14">SUM(E119:P119)</f>
        <v>8421.3068636097014</v>
      </c>
      <c r="R119" s="851"/>
      <c r="S119" s="851"/>
    </row>
    <row r="120" spans="3:19" x14ac:dyDescent="0.25">
      <c r="C120" s="963" t="s">
        <v>200</v>
      </c>
      <c r="D120" s="964"/>
      <c r="E120" s="857">
        <f t="shared" ref="E120:P120" si="15">E119+E104+E90</f>
        <v>1874.4880624605</v>
      </c>
      <c r="F120" s="857">
        <f t="shared" si="15"/>
        <v>1871.6066303767498</v>
      </c>
      <c r="G120" s="857">
        <f t="shared" si="15"/>
        <v>1781.12385054025</v>
      </c>
      <c r="H120" s="857">
        <f t="shared" si="15"/>
        <v>2074.9480572389957</v>
      </c>
      <c r="I120" s="857">
        <f t="shared" si="15"/>
        <v>2416.2951747985398</v>
      </c>
      <c r="J120" s="857">
        <f t="shared" si="15"/>
        <v>2143.6995568842049</v>
      </c>
      <c r="K120" s="857">
        <f t="shared" si="15"/>
        <v>2139.6879114483477</v>
      </c>
      <c r="L120" s="857">
        <f t="shared" si="15"/>
        <v>2063.1221610554339</v>
      </c>
      <c r="M120" s="857">
        <f t="shared" si="15"/>
        <v>2137.0874461605563</v>
      </c>
      <c r="N120" s="857">
        <f t="shared" si="15"/>
        <v>2146.8988917076877</v>
      </c>
      <c r="O120" s="857">
        <f t="shared" si="15"/>
        <v>2035.4450006061959</v>
      </c>
      <c r="P120" s="857">
        <f t="shared" si="15"/>
        <v>2309.1711168818092</v>
      </c>
      <c r="Q120" s="857">
        <f t="shared" si="14"/>
        <v>24993.573860159267</v>
      </c>
      <c r="R120" s="851"/>
      <c r="S120" s="851"/>
    </row>
    <row r="121" spans="3:19" x14ac:dyDescent="0.25">
      <c r="C121" s="963" t="s">
        <v>201</v>
      </c>
      <c r="D121" s="964"/>
      <c r="E121" s="857">
        <f t="shared" ref="E121:P121" si="16">E120+E77</f>
        <v>3608.2112694605007</v>
      </c>
      <c r="F121" s="857">
        <f t="shared" si="16"/>
        <v>3540.0268483767495</v>
      </c>
      <c r="G121" s="857">
        <f t="shared" si="16"/>
        <v>3307.9462245402501</v>
      </c>
      <c r="H121" s="857">
        <f t="shared" si="16"/>
        <v>3572.7746392389963</v>
      </c>
      <c r="I121" s="857">
        <f t="shared" si="16"/>
        <v>3839.2622927985394</v>
      </c>
      <c r="J121" s="857">
        <f t="shared" si="16"/>
        <v>3586.7696228842051</v>
      </c>
      <c r="K121" s="857">
        <f t="shared" si="16"/>
        <v>3676.9460299670727</v>
      </c>
      <c r="L121" s="857">
        <f t="shared" si="16"/>
        <v>3398.389749516607</v>
      </c>
      <c r="M121" s="857">
        <f t="shared" si="16"/>
        <v>3488.2461742991668</v>
      </c>
      <c r="N121" s="857">
        <f t="shared" si="16"/>
        <v>3449.8988812268635</v>
      </c>
      <c r="O121" s="857">
        <f t="shared" si="16"/>
        <v>3436.5189147757301</v>
      </c>
      <c r="P121" s="857">
        <f t="shared" si="16"/>
        <v>4043.7572962728996</v>
      </c>
      <c r="Q121" s="857">
        <f t="shared" si="14"/>
        <v>42948.747943357579</v>
      </c>
      <c r="R121" s="851"/>
      <c r="S121" s="851"/>
    </row>
    <row r="122" spans="3:19" x14ac:dyDescent="0.25">
      <c r="E122" s="851"/>
      <c r="F122" s="851"/>
      <c r="G122" s="851"/>
      <c r="H122" s="851"/>
      <c r="I122" s="851"/>
      <c r="J122" s="851"/>
      <c r="K122" s="851"/>
      <c r="L122" s="851"/>
      <c r="M122" s="851"/>
      <c r="N122" s="851"/>
      <c r="O122" s="851"/>
      <c r="P122" s="851"/>
      <c r="Q122" s="851"/>
      <c r="R122" s="851"/>
      <c r="S122" s="851"/>
    </row>
    <row r="123" spans="3:19" ht="27.5" customHeight="1" x14ac:dyDescent="0.25">
      <c r="C123" s="848"/>
      <c r="E123" s="851"/>
      <c r="F123" s="851"/>
      <c r="G123" s="851"/>
      <c r="H123" s="851"/>
      <c r="I123" s="851"/>
      <c r="J123" s="851"/>
      <c r="K123" s="851"/>
      <c r="L123" s="851"/>
      <c r="M123" s="851"/>
      <c r="N123" s="851"/>
      <c r="O123" s="851"/>
      <c r="P123" s="851"/>
      <c r="Q123" s="852" t="s">
        <v>213</v>
      </c>
      <c r="R123" s="851"/>
      <c r="S123" s="851"/>
    </row>
    <row r="124" spans="3:19" x14ac:dyDescent="0.25">
      <c r="C124" s="965" t="s">
        <v>136</v>
      </c>
      <c r="D124" s="965"/>
      <c r="E124" s="966" t="s">
        <v>1166</v>
      </c>
      <c r="F124" s="966"/>
      <c r="G124" s="966"/>
      <c r="H124" s="966"/>
      <c r="I124" s="966"/>
      <c r="J124" s="966"/>
      <c r="K124" s="966"/>
      <c r="L124" s="966"/>
      <c r="M124" s="966"/>
      <c r="N124" s="966"/>
      <c r="O124" s="966"/>
      <c r="P124" s="966"/>
      <c r="Q124" s="966"/>
      <c r="R124" s="851"/>
      <c r="S124" s="851"/>
    </row>
    <row r="125" spans="3:19" x14ac:dyDescent="0.25">
      <c r="C125" s="965"/>
      <c r="D125" s="965"/>
      <c r="E125" s="853" t="s">
        <v>223</v>
      </c>
      <c r="F125" s="853" t="s">
        <v>224</v>
      </c>
      <c r="G125" s="853" t="s">
        <v>225</v>
      </c>
      <c r="H125" s="853" t="s">
        <v>226</v>
      </c>
      <c r="I125" s="853" t="s">
        <v>227</v>
      </c>
      <c r="J125" s="853" t="s">
        <v>228</v>
      </c>
      <c r="K125" s="853" t="s">
        <v>229</v>
      </c>
      <c r="L125" s="853" t="s">
        <v>230</v>
      </c>
      <c r="M125" s="853" t="s">
        <v>231</v>
      </c>
      <c r="N125" s="853" t="s">
        <v>232</v>
      </c>
      <c r="O125" s="853" t="s">
        <v>233</v>
      </c>
      <c r="P125" s="853" t="s">
        <v>234</v>
      </c>
      <c r="Q125" s="853" t="s">
        <v>90</v>
      </c>
      <c r="R125" s="851"/>
      <c r="S125" s="851"/>
    </row>
    <row r="126" spans="3:19" x14ac:dyDescent="0.25">
      <c r="C126" s="963" t="s">
        <v>147</v>
      </c>
      <c r="D126" s="964"/>
      <c r="E126" s="856"/>
      <c r="F126" s="856"/>
      <c r="G126" s="856"/>
      <c r="H126" s="856"/>
      <c r="I126" s="856"/>
      <c r="J126" s="856"/>
      <c r="K126" s="856"/>
      <c r="L126" s="856"/>
      <c r="M126" s="856"/>
      <c r="N126" s="856"/>
      <c r="O126" s="856"/>
      <c r="P126" s="856"/>
      <c r="Q126" s="857"/>
      <c r="R126" s="851"/>
      <c r="S126" s="851"/>
    </row>
    <row r="127" spans="3:19" x14ac:dyDescent="0.25">
      <c r="C127" s="769" t="s">
        <v>148</v>
      </c>
      <c r="D127" s="769" t="s">
        <v>149</v>
      </c>
      <c r="E127" s="854">
        <f>[19]Sales_SP!HP$10</f>
        <v>1454.4994857856836</v>
      </c>
      <c r="F127" s="854">
        <f>[19]Sales_SP!HQ$10</f>
        <v>1464.7854184106282</v>
      </c>
      <c r="G127" s="854">
        <f>[19]Sales_SP!HR$10</f>
        <v>1173.5934774850907</v>
      </c>
      <c r="H127" s="854">
        <f>[19]Sales_SP!HS$10</f>
        <v>1070.3022384925252</v>
      </c>
      <c r="I127" s="854">
        <f>[19]Sales_SP!HT$10</f>
        <v>1153.6826301610511</v>
      </c>
      <c r="J127" s="854">
        <f>[19]Sales_SP!HU$10</f>
        <v>1045.6368565516862</v>
      </c>
      <c r="K127" s="854">
        <f>[19]Sales_SP!HV$10</f>
        <v>1112.0205310709016</v>
      </c>
      <c r="L127" s="854">
        <f>[19]Sales_SP!HW$10</f>
        <v>939.82805731534802</v>
      </c>
      <c r="M127" s="854">
        <f>[19]Sales_SP!HX$10</f>
        <v>940.1519467859132</v>
      </c>
      <c r="N127" s="854">
        <f>[19]Sales_SP!HY$10</f>
        <v>909.71284528535421</v>
      </c>
      <c r="O127" s="854">
        <f>[19]Sales_SP!HZ$10</f>
        <v>991.73633612284493</v>
      </c>
      <c r="P127" s="854">
        <f>[19]Sales_SP!IA$10</f>
        <v>1267.4141238045081</v>
      </c>
      <c r="Q127" s="857">
        <f t="shared" ref="Q127:Q135" si="17">SUM(E127:P127)</f>
        <v>13523.363947271533</v>
      </c>
      <c r="R127" s="851"/>
      <c r="S127" s="851"/>
    </row>
    <row r="128" spans="3:19" x14ac:dyDescent="0.25">
      <c r="C128" s="769" t="s">
        <v>150</v>
      </c>
      <c r="D128" s="769" t="s">
        <v>151</v>
      </c>
      <c r="E128" s="854">
        <f>[19]Sales_SP!HP$23</f>
        <v>448.5973355556626</v>
      </c>
      <c r="F128" s="854">
        <f>[19]Sales_SP!HQ$23</f>
        <v>445.79105970074613</v>
      </c>
      <c r="G128" s="854">
        <f>[19]Sales_SP!HR$23</f>
        <v>395.98478748108039</v>
      </c>
      <c r="H128" s="854">
        <f>[19]Sales_SP!HS$23</f>
        <v>376.96509955443793</v>
      </c>
      <c r="I128" s="854">
        <f>[19]Sales_SP!HT$23</f>
        <v>397.03085126225909</v>
      </c>
      <c r="J128" s="854">
        <f>[19]Sales_SP!HU$23</f>
        <v>362.4890517224959</v>
      </c>
      <c r="K128" s="854">
        <f>[19]Sales_SP!HV$23</f>
        <v>396.52563692043344</v>
      </c>
      <c r="L128" s="854">
        <f>[19]Sales_SP!HW$23</f>
        <v>345.72110990858522</v>
      </c>
      <c r="M128" s="854">
        <f>[19]Sales_SP!HX$23</f>
        <v>352.95205308799501</v>
      </c>
      <c r="N128" s="854">
        <f>[19]Sales_SP!HY$23</f>
        <v>337.891436528989</v>
      </c>
      <c r="O128" s="854">
        <f>[19]Sales_SP!HZ$23</f>
        <v>366.85371394824926</v>
      </c>
      <c r="P128" s="854">
        <f>[19]Sales_SP!IA$23</f>
        <v>435.37965537096881</v>
      </c>
      <c r="Q128" s="857">
        <f t="shared" si="17"/>
        <v>4662.1817910419031</v>
      </c>
      <c r="R128" s="851"/>
      <c r="S128" s="851"/>
    </row>
    <row r="129" spans="3:19" x14ac:dyDescent="0.25">
      <c r="C129" s="769" t="s">
        <v>152</v>
      </c>
      <c r="D129" s="769" t="s">
        <v>153</v>
      </c>
      <c r="E129" s="854">
        <f>[19]Sales_SP!HP$70</f>
        <v>87.706729579638079</v>
      </c>
      <c r="F129" s="854">
        <f>[19]Sales_SP!HQ$70</f>
        <v>92.301401560564955</v>
      </c>
      <c r="G129" s="854">
        <f>[19]Sales_SP!HR$70</f>
        <v>85.99076799947666</v>
      </c>
      <c r="H129" s="854">
        <f>[19]Sales_SP!HS$70</f>
        <v>85.065935386413287</v>
      </c>
      <c r="I129" s="854">
        <f>[19]Sales_SP!HT$70</f>
        <v>84.594949500836989</v>
      </c>
      <c r="J129" s="854">
        <f>[19]Sales_SP!HU$70</f>
        <v>79.237258847498325</v>
      </c>
      <c r="K129" s="854">
        <f>[19]Sales_SP!HV$70</f>
        <v>82.34002037882351</v>
      </c>
      <c r="L129" s="854">
        <f>[19]Sales_SP!HW$70</f>
        <v>88.614636929949924</v>
      </c>
      <c r="M129" s="854">
        <f>[19]Sales_SP!HX$70</f>
        <v>95.680860006576367</v>
      </c>
      <c r="N129" s="854">
        <f>[19]Sales_SP!HY$70</f>
        <v>89.132984749482148</v>
      </c>
      <c r="O129" s="854">
        <f>[19]Sales_SP!HZ$70</f>
        <v>83.585493750679234</v>
      </c>
      <c r="P129" s="854">
        <f>[19]Sales_SP!IA$70</f>
        <v>90.555829241690674</v>
      </c>
      <c r="Q129" s="857">
        <f t="shared" si="17"/>
        <v>1044.8068679316302</v>
      </c>
      <c r="R129" s="851"/>
      <c r="S129" s="851"/>
    </row>
    <row r="130" spans="3:19" x14ac:dyDescent="0.25">
      <c r="C130" s="769" t="s">
        <v>154</v>
      </c>
      <c r="D130" s="769" t="s">
        <v>155</v>
      </c>
      <c r="E130" s="854">
        <f>[19]Sales_SP!HP$91</f>
        <v>0.82460647440000001</v>
      </c>
      <c r="F130" s="854">
        <f>[19]Sales_SP!HQ$91</f>
        <v>0.88609619520000071</v>
      </c>
      <c r="G130" s="854">
        <f>[19]Sales_SP!HR$91</f>
        <v>0.80123596920000018</v>
      </c>
      <c r="H130" s="854">
        <f>[19]Sales_SP!HS$91</f>
        <v>0.79411339079999932</v>
      </c>
      <c r="I130" s="854">
        <f>[19]Sales_SP!HT$91</f>
        <v>0.78918189480000001</v>
      </c>
      <c r="J130" s="854">
        <f>[19]Sales_SP!HU$91</f>
        <v>0.7549186617000001</v>
      </c>
      <c r="K130" s="854">
        <f>[19]Sales_SP!HV$91</f>
        <v>0.75247450199999955</v>
      </c>
      <c r="L130" s="854">
        <f>[19]Sales_SP!HW$91</f>
        <v>0.73208266199999961</v>
      </c>
      <c r="M130" s="854">
        <f>[19]Sales_SP!HX$91</f>
        <v>0.77741809200000001</v>
      </c>
      <c r="N130" s="854">
        <f>[19]Sales_SP!HY$91</f>
        <v>0.75265553160000032</v>
      </c>
      <c r="O130" s="854">
        <f>[19]Sales_SP!HZ$91</f>
        <v>0.7097837688000006</v>
      </c>
      <c r="P130" s="854">
        <f>[19]Sales_SP!IA$91</f>
        <v>0.79166532960000024</v>
      </c>
      <c r="Q130" s="857">
        <f t="shared" si="17"/>
        <v>9.3662324721000019</v>
      </c>
      <c r="R130" s="851"/>
      <c r="S130" s="851"/>
    </row>
    <row r="131" spans="3:19" x14ac:dyDescent="0.25">
      <c r="C131" s="769" t="s">
        <v>156</v>
      </c>
      <c r="D131" s="769" t="s">
        <v>157</v>
      </c>
      <c r="E131" s="854">
        <v>0</v>
      </c>
      <c r="F131" s="854"/>
      <c r="G131" s="854"/>
      <c r="H131" s="854"/>
      <c r="I131" s="854"/>
      <c r="J131" s="854"/>
      <c r="K131" s="854"/>
      <c r="L131" s="854"/>
      <c r="M131" s="854"/>
      <c r="N131" s="854"/>
      <c r="O131" s="854"/>
      <c r="P131" s="854"/>
      <c r="Q131" s="857">
        <f t="shared" si="17"/>
        <v>0</v>
      </c>
      <c r="R131" s="851"/>
      <c r="S131" s="851"/>
    </row>
    <row r="132" spans="3:19" x14ac:dyDescent="0.25">
      <c r="C132" s="769" t="s">
        <v>158</v>
      </c>
      <c r="D132" s="769" t="s">
        <v>159</v>
      </c>
      <c r="E132" s="854">
        <f>[19]Sales_SP!HP$102</f>
        <v>43.959711299999981</v>
      </c>
      <c r="F132" s="854">
        <f>[19]Sales_SP!HQ$102</f>
        <v>41.998021999999999</v>
      </c>
      <c r="G132" s="854">
        <f>[19]Sales_SP!HR$102</f>
        <v>38.782707999999992</v>
      </c>
      <c r="H132" s="854">
        <f>[19]Sales_SP!HS$102</f>
        <v>39.402753999999966</v>
      </c>
      <c r="I132" s="854">
        <f>[19]Sales_SP!HT$102</f>
        <v>40.928261999999989</v>
      </c>
      <c r="J132" s="854">
        <f>[19]Sales_SP!HU$102</f>
        <v>38.565944000000002</v>
      </c>
      <c r="K132" s="854">
        <f>[19]Sales_SP!HV$102</f>
        <v>43.097359999999988</v>
      </c>
      <c r="L132" s="854">
        <f>[19]Sales_SP!HW$102</f>
        <v>41.617942999999983</v>
      </c>
      <c r="M132" s="854">
        <f>[19]Sales_SP!HX$102</f>
        <v>42.316225000000003</v>
      </c>
      <c r="N132" s="854">
        <f>[19]Sales_SP!HY$102</f>
        <v>42.463872000000002</v>
      </c>
      <c r="O132" s="854">
        <f>[19]Sales_SP!HZ$102</f>
        <v>40.081652999999989</v>
      </c>
      <c r="P132" s="854">
        <f>[19]Sales_SP!IA$102</f>
        <v>43.115946000000001</v>
      </c>
      <c r="Q132" s="857">
        <f t="shared" si="17"/>
        <v>496.33040029999984</v>
      </c>
      <c r="R132" s="851"/>
      <c r="S132" s="851"/>
    </row>
    <row r="133" spans="3:19" x14ac:dyDescent="0.25">
      <c r="C133" s="769" t="s">
        <v>160</v>
      </c>
      <c r="D133" s="769" t="s">
        <v>161</v>
      </c>
      <c r="E133" s="854">
        <f>[19]Sales_SP!HP$112</f>
        <v>10.442086359028522</v>
      </c>
      <c r="F133" s="854">
        <f>[19]Sales_SP!HQ$112</f>
        <v>8.369302822931397</v>
      </c>
      <c r="G133" s="854">
        <f>[19]Sales_SP!HR$112</f>
        <v>8.5546821442658274</v>
      </c>
      <c r="H133" s="854">
        <f>[19]Sales_SP!HS$112</f>
        <v>10.056407914446865</v>
      </c>
      <c r="I133" s="854">
        <f>[19]Sales_SP!HT$112</f>
        <v>10.930035414079811</v>
      </c>
      <c r="J133" s="854">
        <f>[19]Sales_SP!HU$112</f>
        <v>9.7777175155655005</v>
      </c>
      <c r="K133" s="854">
        <f>[19]Sales_SP!HV$112</f>
        <v>9.4425442641400643</v>
      </c>
      <c r="L133" s="854">
        <f>[19]Sales_SP!HW$112</f>
        <v>9.5419767616963043</v>
      </c>
      <c r="M133" s="854">
        <f>[19]Sales_SP!HX$112</f>
        <v>9.544557496722943</v>
      </c>
      <c r="N133" s="854">
        <f>[19]Sales_SP!HY$112</f>
        <v>8.4752288950088523</v>
      </c>
      <c r="O133" s="854">
        <f>[19]Sales_SP!HZ$112</f>
        <v>10.400354041859128</v>
      </c>
      <c r="P133" s="854">
        <f>[19]Sales_SP!IA$112</f>
        <v>12.846740130337739</v>
      </c>
      <c r="Q133" s="857">
        <f t="shared" si="17"/>
        <v>118.38163376008295</v>
      </c>
      <c r="R133" s="851"/>
      <c r="S133" s="851"/>
    </row>
    <row r="134" spans="3:19" x14ac:dyDescent="0.25">
      <c r="C134" s="769" t="s">
        <v>162</v>
      </c>
      <c r="D134" s="769" t="s">
        <v>163</v>
      </c>
      <c r="E134" s="854">
        <f>[19]Sales_SP!HP$117</f>
        <v>17.663236568890785</v>
      </c>
      <c r="F134" s="854">
        <f>[19]Sales_SP!HQ$117</f>
        <v>17.817723924535809</v>
      </c>
      <c r="G134" s="854">
        <f>[19]Sales_SP!HR$117</f>
        <v>16.633344723328126</v>
      </c>
      <c r="H134" s="854">
        <f>[19]Sales_SP!HS$117</f>
        <v>16.45234218823126</v>
      </c>
      <c r="I134" s="854">
        <f>[19]Sales_SP!HT$117</f>
        <v>17.79954204368601</v>
      </c>
      <c r="J134" s="854">
        <f>[19]Sales_SP!HU$117</f>
        <v>16.148676299844485</v>
      </c>
      <c r="K134" s="854">
        <f>[19]Sales_SP!HV$117</f>
        <v>17.453481716979759</v>
      </c>
      <c r="L134" s="854">
        <f>[19]Sales_SP!HW$117</f>
        <v>16.226420249704795</v>
      </c>
      <c r="M134" s="854">
        <f>[19]Sales_SP!HX$117</f>
        <v>17.928941175432911</v>
      </c>
      <c r="N134" s="854">
        <f>[19]Sales_SP!HY$117</f>
        <v>17.853285118917558</v>
      </c>
      <c r="O134" s="854">
        <f>[19]Sales_SP!HZ$117</f>
        <v>19.145529672224235</v>
      </c>
      <c r="P134" s="854">
        <f>[19]Sales_SP!IA$117</f>
        <v>22.058536841911344</v>
      </c>
      <c r="Q134" s="857">
        <f t="shared" si="17"/>
        <v>213.18106052368705</v>
      </c>
      <c r="R134" s="851"/>
      <c r="S134" s="851"/>
    </row>
    <row r="135" spans="3:19" x14ac:dyDescent="0.25">
      <c r="C135" s="769" t="s">
        <v>164</v>
      </c>
      <c r="D135" s="769" t="s">
        <v>165</v>
      </c>
      <c r="E135" s="855">
        <f>[19]Sales_SP!HP$125</f>
        <v>0.51276895750000018</v>
      </c>
      <c r="F135" s="855">
        <f>[19]Sales_SP!HQ$125</f>
        <v>0.58513219000000005</v>
      </c>
      <c r="G135" s="855">
        <f>[19]Sales_SP!HR$125</f>
        <v>0.55181312499999968</v>
      </c>
      <c r="H135" s="855">
        <f>[19]Sales_SP!HS$125</f>
        <v>0.58756294499999995</v>
      </c>
      <c r="I135" s="855">
        <f>[19]Sales_SP!HT$125</f>
        <v>0.62781190999999992</v>
      </c>
      <c r="J135" s="855">
        <f>[19]Sales_SP!HU$125</f>
        <v>2.2289898010393503</v>
      </c>
      <c r="K135" s="855">
        <f>[19]Sales_SP!HV$125</f>
        <v>5.8260767237219859</v>
      </c>
      <c r="L135" s="855">
        <f>[19]Sales_SP!HW$125</f>
        <v>9.0307383476967527</v>
      </c>
      <c r="M135" s="855">
        <f>[19]Sales_SP!HX$125</f>
        <v>14.641670004925297</v>
      </c>
      <c r="N135" s="855">
        <f>[19]Sales_SP!HY$125</f>
        <v>19.944614661147288</v>
      </c>
      <c r="O135" s="855">
        <f>[19]Sales_SP!HZ$125</f>
        <v>22.869635108914174</v>
      </c>
      <c r="P135" s="855">
        <f>[19]Sales_SP!IA$125</f>
        <v>30.642077841091258</v>
      </c>
      <c r="Q135" s="857">
        <f t="shared" si="17"/>
        <v>108.04889161603612</v>
      </c>
      <c r="R135" s="851"/>
      <c r="S135" s="851"/>
    </row>
    <row r="136" spans="3:19" x14ac:dyDescent="0.25">
      <c r="C136" s="963" t="s">
        <v>166</v>
      </c>
      <c r="D136" s="964"/>
      <c r="E136" s="857">
        <f t="shared" ref="E136:P136" si="18">SUM(E127:E135)</f>
        <v>2064.2059605808035</v>
      </c>
      <c r="F136" s="857">
        <f t="shared" si="18"/>
        <v>2072.5341568046065</v>
      </c>
      <c r="G136" s="857">
        <f t="shared" si="18"/>
        <v>1720.8928169274416</v>
      </c>
      <c r="H136" s="857">
        <f t="shared" si="18"/>
        <v>1599.6264538718547</v>
      </c>
      <c r="I136" s="857">
        <f t="shared" si="18"/>
        <v>1706.3832641867129</v>
      </c>
      <c r="J136" s="857">
        <f t="shared" si="18"/>
        <v>1554.8394133998299</v>
      </c>
      <c r="K136" s="857">
        <f t="shared" si="18"/>
        <v>1667.4581255770004</v>
      </c>
      <c r="L136" s="857">
        <f t="shared" si="18"/>
        <v>1451.3129651749809</v>
      </c>
      <c r="M136" s="857">
        <f t="shared" si="18"/>
        <v>1473.9936716495658</v>
      </c>
      <c r="N136" s="857">
        <f t="shared" si="18"/>
        <v>1426.2269227704992</v>
      </c>
      <c r="O136" s="857">
        <f t="shared" si="18"/>
        <v>1535.3824994135709</v>
      </c>
      <c r="P136" s="857">
        <f t="shared" si="18"/>
        <v>1902.8045745601078</v>
      </c>
      <c r="Q136" s="857">
        <f>SUM(E136:P136)</f>
        <v>20175.660824916977</v>
      </c>
      <c r="R136" s="851"/>
      <c r="S136" s="851"/>
    </row>
    <row r="137" spans="3:19" x14ac:dyDescent="0.25">
      <c r="C137" s="963" t="s">
        <v>167</v>
      </c>
      <c r="D137" s="964"/>
      <c r="E137" s="856"/>
      <c r="F137" s="856"/>
      <c r="G137" s="856"/>
      <c r="H137" s="856"/>
      <c r="I137" s="856"/>
      <c r="J137" s="856"/>
      <c r="K137" s="856"/>
      <c r="L137" s="856"/>
      <c r="M137" s="856"/>
      <c r="N137" s="856"/>
      <c r="O137" s="856"/>
      <c r="P137" s="856"/>
      <c r="Q137" s="857"/>
      <c r="R137" s="851"/>
      <c r="S137" s="851"/>
    </row>
    <row r="138" spans="3:19" x14ac:dyDescent="0.25">
      <c r="C138" s="769" t="s">
        <v>168</v>
      </c>
      <c r="D138" s="769" t="s">
        <v>169</v>
      </c>
      <c r="E138" s="855">
        <f>[19]Sales_SP!HP$151</f>
        <v>398.48078466995798</v>
      </c>
      <c r="F138" s="855">
        <f>[19]Sales_SP!HQ$151</f>
        <v>405.22600712687921</v>
      </c>
      <c r="G138" s="855">
        <f>[19]Sales_SP!HR$151</f>
        <v>391.77471596704459</v>
      </c>
      <c r="H138" s="855">
        <f>[19]Sales_SP!HS$151</f>
        <v>396.70029015946642</v>
      </c>
      <c r="I138" s="855">
        <f>[19]Sales_SP!HT$151</f>
        <v>399.58943648467567</v>
      </c>
      <c r="J138" s="855">
        <f>[19]Sales_SP!HU$151</f>
        <v>380.04382643364494</v>
      </c>
      <c r="K138" s="855">
        <f>[19]Sales_SP!HV$151</f>
        <v>398.7580244056316</v>
      </c>
      <c r="L138" s="855">
        <f>[19]Sales_SP!HW$151</f>
        <v>420.77981201275338</v>
      </c>
      <c r="M138" s="855">
        <f>[19]Sales_SP!HX$151</f>
        <v>446.65731151901889</v>
      </c>
      <c r="N138" s="855">
        <f>[19]Sales_SP!HY$151</f>
        <v>427.39882622520645</v>
      </c>
      <c r="O138" s="855">
        <f>[19]Sales_SP!HZ$151</f>
        <v>392.00303786944079</v>
      </c>
      <c r="P138" s="855">
        <f>[19]Sales_SP!IA$151</f>
        <v>442.53453990506313</v>
      </c>
      <c r="Q138" s="857">
        <f t="shared" ref="Q138:Q148" si="19">SUM(E138:P138)</f>
        <v>4899.9466127787837</v>
      </c>
      <c r="R138" s="851"/>
      <c r="S138" s="851"/>
    </row>
    <row r="139" spans="3:19" x14ac:dyDescent="0.25">
      <c r="C139" s="769" t="s">
        <v>170</v>
      </c>
      <c r="D139" s="769" t="s">
        <v>171</v>
      </c>
      <c r="E139" s="855">
        <f>[19]Sales_SP!HP$169</f>
        <v>8.1177749999999993E-2</v>
      </c>
      <c r="F139" s="855">
        <f>[19]Sales_SP!HQ$169</f>
        <v>0.25431750000000003</v>
      </c>
      <c r="G139" s="855">
        <f>[19]Sales_SP!HR$169</f>
        <v>0.14742449999999999</v>
      </c>
      <c r="H139" s="855">
        <f>[19]Sales_SP!HS$169</f>
        <v>0.155196</v>
      </c>
      <c r="I139" s="855">
        <f>[19]Sales_SP!HT$169</f>
        <v>1.6146000000000001E-2</v>
      </c>
      <c r="J139" s="855">
        <f>[19]Sales_SP!HU$169</f>
        <v>2.9362500000000003E-2</v>
      </c>
      <c r="K139" s="855">
        <f>[19]Sales_SP!HV$169</f>
        <v>3.4278750000000004E-2</v>
      </c>
      <c r="L139" s="855">
        <f>[19]Sales_SP!HW$169</f>
        <v>8.9153999999999997E-2</v>
      </c>
      <c r="M139" s="855">
        <f>[19]Sales_SP!HX$169</f>
        <v>0.30415724999999999</v>
      </c>
      <c r="N139" s="855">
        <f>[19]Sales_SP!HY$169</f>
        <v>0.33270749999999999</v>
      </c>
      <c r="O139" s="855">
        <f>[19]Sales_SP!HZ$169</f>
        <v>0.38136825000000002</v>
      </c>
      <c r="P139" s="855">
        <f>[19]Sales_SP!IA$169</f>
        <v>0.16693875</v>
      </c>
      <c r="Q139" s="857">
        <f t="shared" si="19"/>
        <v>1.9922287499999998</v>
      </c>
      <c r="R139" s="851"/>
      <c r="S139" s="851"/>
    </row>
    <row r="140" spans="3:19" x14ac:dyDescent="0.25">
      <c r="C140" s="769" t="s">
        <v>216</v>
      </c>
      <c r="D140" s="769" t="s">
        <v>173</v>
      </c>
      <c r="E140" s="855">
        <f>[19]Sales_SP!HP$181</f>
        <v>242.79845171047745</v>
      </c>
      <c r="F140" s="855">
        <f>[19]Sales_SP!HQ$181</f>
        <v>246.54227359297363</v>
      </c>
      <c r="G140" s="855">
        <f>[19]Sales_SP!HR$181</f>
        <v>229.91431547131228</v>
      </c>
      <c r="H140" s="855">
        <f>[19]Sales_SP!HS$181</f>
        <v>219.66209654508054</v>
      </c>
      <c r="I140" s="855">
        <f>[19]Sales_SP!HT$181</f>
        <v>229.95150097430619</v>
      </c>
      <c r="J140" s="855">
        <f>[19]Sales_SP!HU$181</f>
        <v>213.01072284983744</v>
      </c>
      <c r="K140" s="855">
        <f>[19]Sales_SP!HV$181</f>
        <v>234.61389499545385</v>
      </c>
      <c r="L140" s="855">
        <f>[19]Sales_SP!HW$181</f>
        <v>211.81214019614228</v>
      </c>
      <c r="M140" s="855">
        <f>[19]Sales_SP!HX$181</f>
        <v>214.65370590051717</v>
      </c>
      <c r="N140" s="855">
        <f>[19]Sales_SP!HY$181</f>
        <v>206.76552532338772</v>
      </c>
      <c r="O140" s="855">
        <f>[19]Sales_SP!HZ$181</f>
        <v>221.96451064554185</v>
      </c>
      <c r="P140" s="855">
        <f>[19]Sales_SP!IA$181</f>
        <v>265.48923904782299</v>
      </c>
      <c r="Q140" s="857">
        <f t="shared" si="19"/>
        <v>2737.1783772528538</v>
      </c>
      <c r="R140" s="851"/>
      <c r="S140" s="851"/>
    </row>
    <row r="141" spans="3:19" x14ac:dyDescent="0.25">
      <c r="C141" s="769" t="s">
        <v>174</v>
      </c>
      <c r="D141" s="769" t="s">
        <v>175</v>
      </c>
      <c r="E141" s="855">
        <f>[19]Sales_SP!HP$188</f>
        <v>4.3567115739884477E-2</v>
      </c>
      <c r="F141" s="855">
        <f>[19]Sales_SP!HQ$188</f>
        <v>6.0155553426198563E-2</v>
      </c>
      <c r="G141" s="855">
        <f>[19]Sales_SP!HR$188</f>
        <v>5.4105372759536204E-2</v>
      </c>
      <c r="H141" s="855">
        <f>[19]Sales_SP!HS$188</f>
        <v>3.5979940727366225E-2</v>
      </c>
      <c r="I141" s="855">
        <f>[19]Sales_SP!HT$188</f>
        <v>4.5381641308981771E-2</v>
      </c>
      <c r="J141" s="855">
        <f>[19]Sales_SP!HU$188</f>
        <v>3.3380398269671846E-2</v>
      </c>
      <c r="K141" s="855">
        <f>[19]Sales_SP!HV$188</f>
        <v>3.4738979686301137E-2</v>
      </c>
      <c r="L141" s="855">
        <f>[19]Sales_SP!HW$188</f>
        <v>4.5097502199472728E-2</v>
      </c>
      <c r="M141" s="855">
        <f>[19]Sales_SP!HX$188</f>
        <v>4.1118233089092571E-2</v>
      </c>
      <c r="N141" s="855">
        <f>[19]Sales_SP!HY$188</f>
        <v>3.7053061457232944E-2</v>
      </c>
      <c r="O141" s="855">
        <f>[19]Sales_SP!HZ$188</f>
        <v>3.8069354365197851E-2</v>
      </c>
      <c r="P141" s="855">
        <f>[19]Sales_SP!IA$188</f>
        <v>4.3820858572562321E-2</v>
      </c>
      <c r="Q141" s="857">
        <f t="shared" si="19"/>
        <v>0.51246801160149869</v>
      </c>
      <c r="R141" s="851"/>
      <c r="S141" s="851"/>
    </row>
    <row r="142" spans="3:19" x14ac:dyDescent="0.25">
      <c r="C142" s="769" t="s">
        <v>176</v>
      </c>
      <c r="D142" s="769" t="s">
        <v>177</v>
      </c>
      <c r="E142" s="855">
        <f>[19]Sales_SP!HP$194</f>
        <v>0.63044877693794454</v>
      </c>
      <c r="F142" s="855">
        <f>[19]Sales_SP!HQ$194</f>
        <v>0.69169598984159109</v>
      </c>
      <c r="G142" s="855">
        <f>[19]Sales_SP!HR$194</f>
        <v>0.63637812735182331</v>
      </c>
      <c r="H142" s="855">
        <f>[19]Sales_SP!HS$194</f>
        <v>0.59571118810252044</v>
      </c>
      <c r="I142" s="855">
        <f>[19]Sales_SP!HT$194</f>
        <v>0.63396285044080725</v>
      </c>
      <c r="J142" s="855">
        <f>[19]Sales_SP!HU$194</f>
        <v>0.56467823072422751</v>
      </c>
      <c r="K142" s="855">
        <f>[19]Sales_SP!HV$194</f>
        <v>0.64743262523493716</v>
      </c>
      <c r="L142" s="855">
        <f>[19]Sales_SP!HW$194</f>
        <v>0.61129462486898123</v>
      </c>
      <c r="M142" s="855">
        <f>[19]Sales_SP!HX$194</f>
        <v>0.65037179635858267</v>
      </c>
      <c r="N142" s="855">
        <f>[19]Sales_SP!HY$194</f>
        <v>0.65502175413980024</v>
      </c>
      <c r="O142" s="855">
        <f>[19]Sales_SP!HZ$194</f>
        <v>0.6498575893616324</v>
      </c>
      <c r="P142" s="855">
        <f>[19]Sales_SP!IA$194</f>
        <v>0.77733664671960057</v>
      </c>
      <c r="Q142" s="857">
        <f t="shared" si="19"/>
        <v>7.7441902000824481</v>
      </c>
      <c r="R142" s="851"/>
      <c r="S142" s="851"/>
    </row>
    <row r="143" spans="3:19" x14ac:dyDescent="0.25">
      <c r="C143" s="769" t="s">
        <v>178</v>
      </c>
      <c r="D143" s="769" t="s">
        <v>179</v>
      </c>
      <c r="E143" s="855">
        <f>[19]Sales_SP!HP$201</f>
        <v>0.77570680000000014</v>
      </c>
      <c r="F143" s="855">
        <f>[19]Sales_SP!HQ$201</f>
        <v>0.55702471000000009</v>
      </c>
      <c r="G143" s="855">
        <f>[19]Sales_SP!HR$201</f>
        <v>0.7794777650000001</v>
      </c>
      <c r="H143" s="855">
        <f>[19]Sales_SP!HS$201</f>
        <v>1.4391086600000003</v>
      </c>
      <c r="I143" s="855">
        <f>[19]Sales_SP!HT$201</f>
        <v>4.459115788600001</v>
      </c>
      <c r="J143" s="855">
        <f>[19]Sales_SP!HU$201</f>
        <v>5.8442709600000011</v>
      </c>
      <c r="K143" s="855">
        <f>[19]Sales_SP!HV$201</f>
        <v>4.945112700000001</v>
      </c>
      <c r="L143" s="855">
        <f>[19]Sales_SP!HW$201</f>
        <v>3.3965595400000006</v>
      </c>
      <c r="M143" s="855">
        <f>[19]Sales_SP!HX$201</f>
        <v>4.590247530000001</v>
      </c>
      <c r="N143" s="855">
        <f>[19]Sales_SP!HY$201</f>
        <v>6.1750383750000015</v>
      </c>
      <c r="O143" s="855">
        <f>[19]Sales_SP!HZ$201</f>
        <v>6.5315340200000005</v>
      </c>
      <c r="P143" s="855">
        <f>[19]Sales_SP!IA$201</f>
        <v>7.5549725900000011</v>
      </c>
      <c r="Q143" s="857">
        <f t="shared" si="19"/>
        <v>47.048169438600006</v>
      </c>
      <c r="R143" s="851"/>
      <c r="S143" s="851"/>
    </row>
    <row r="144" spans="3:19" x14ac:dyDescent="0.25">
      <c r="C144" s="769" t="s">
        <v>180</v>
      </c>
      <c r="D144" s="769" t="s">
        <v>181</v>
      </c>
      <c r="E144" s="855">
        <f>[19]Sales_SP!HP$207</f>
        <v>11.786785515987711</v>
      </c>
      <c r="F144" s="855">
        <f>[19]Sales_SP!HQ$207</f>
        <v>11.332025095813727</v>
      </c>
      <c r="G144" s="855">
        <f>[19]Sales_SP!HR$207</f>
        <v>11.285284537480814</v>
      </c>
      <c r="H144" s="855">
        <f>[19]Sales_SP!HS$207</f>
        <v>11.819520167750428</v>
      </c>
      <c r="I144" s="855">
        <f>[19]Sales_SP!HT$207</f>
        <v>11.564604857881331</v>
      </c>
      <c r="J144" s="855">
        <f>[19]Sales_SP!HU$207</f>
        <v>10.288661604263535</v>
      </c>
      <c r="K144" s="855">
        <f>[19]Sales_SP!HV$207</f>
        <v>11.489155854210805</v>
      </c>
      <c r="L144" s="855">
        <f>[19]Sales_SP!HW$207</f>
        <v>11.5400846511377</v>
      </c>
      <c r="M144" s="855">
        <f>[19]Sales_SP!HX$207</f>
        <v>11.84972280671467</v>
      </c>
      <c r="N144" s="855">
        <f>[19]Sales_SP!HY$207</f>
        <v>12.341903549596935</v>
      </c>
      <c r="O144" s="855">
        <f>[19]Sales_SP!HZ$207</f>
        <v>11.189317612001823</v>
      </c>
      <c r="P144" s="855">
        <f>[19]Sales_SP!IA$207</f>
        <v>12.515002103159972</v>
      </c>
      <c r="Q144" s="857">
        <f t="shared" si="19"/>
        <v>139.00206835599943</v>
      </c>
      <c r="R144" s="851"/>
      <c r="S144" s="851"/>
    </row>
    <row r="145" spans="3:19" x14ac:dyDescent="0.25">
      <c r="C145" s="769" t="s">
        <v>182</v>
      </c>
      <c r="D145" s="769" t="s">
        <v>183</v>
      </c>
      <c r="E145" s="855">
        <f>[19]Sales_SP!HP$226</f>
        <v>40.149449226749148</v>
      </c>
      <c r="F145" s="855">
        <f>[19]Sales_SP!HQ$226</f>
        <v>40.397283821819407</v>
      </c>
      <c r="G145" s="855">
        <f>[19]Sales_SP!HR$226</f>
        <v>32.943036819554138</v>
      </c>
      <c r="H145" s="855">
        <f>[19]Sales_SP!HS$226</f>
        <v>28.697875626386185</v>
      </c>
      <c r="I145" s="855">
        <f>[19]Sales_SP!HT$226</f>
        <v>30.936839698193921</v>
      </c>
      <c r="J145" s="855">
        <f>[19]Sales_SP!HU$226</f>
        <v>28.332334108107737</v>
      </c>
      <c r="K145" s="855">
        <f>[19]Sales_SP!HV$226</f>
        <v>30.486107732009664</v>
      </c>
      <c r="L145" s="855">
        <f>[19]Sales_SP!HW$226</f>
        <v>27.521335231655861</v>
      </c>
      <c r="M145" s="855">
        <f>[19]Sales_SP!HX$226</f>
        <v>27.796624293672661</v>
      </c>
      <c r="N145" s="855">
        <f>[19]Sales_SP!HY$226</f>
        <v>27.620171904383351</v>
      </c>
      <c r="O145" s="855">
        <f>[19]Sales_SP!HZ$226</f>
        <v>29.511207272235296</v>
      </c>
      <c r="P145" s="855">
        <f>[19]Sales_SP!IA$226</f>
        <v>38.626794298224738</v>
      </c>
      <c r="Q145" s="857">
        <f t="shared" si="19"/>
        <v>383.01906003299217</v>
      </c>
      <c r="R145" s="851"/>
      <c r="S145" s="851"/>
    </row>
    <row r="146" spans="3:19" x14ac:dyDescent="0.25">
      <c r="C146" s="769" t="s">
        <v>184</v>
      </c>
      <c r="D146" s="769" t="s">
        <v>163</v>
      </c>
      <c r="E146" s="855">
        <f>[19]Sales_SP!HP$232</f>
        <v>26.914808348415413</v>
      </c>
      <c r="F146" s="855">
        <f>[19]Sales_SP!HQ$232</f>
        <v>27.697606954008933</v>
      </c>
      <c r="G146" s="855">
        <f>[19]Sales_SP!HR$232</f>
        <v>26.519214209566343</v>
      </c>
      <c r="H146" s="855">
        <f>[19]Sales_SP!HS$232</f>
        <v>26.988323566660423</v>
      </c>
      <c r="I146" s="855">
        <f>[19]Sales_SP!HT$232</f>
        <v>29.491195782885161</v>
      </c>
      <c r="J146" s="855">
        <f>[19]Sales_SP!HU$232</f>
        <v>28.688680712979014</v>
      </c>
      <c r="K146" s="855">
        <f>[19]Sales_SP!HV$232</f>
        <v>31.460694229442069</v>
      </c>
      <c r="L146" s="855">
        <f>[19]Sales_SP!HW$232</f>
        <v>29.727190198814647</v>
      </c>
      <c r="M146" s="855">
        <f>[19]Sales_SP!HX$232</f>
        <v>31.222656574351966</v>
      </c>
      <c r="N146" s="855">
        <f>[19]Sales_SP!HY$232</f>
        <v>32.085037567987555</v>
      </c>
      <c r="O146" s="855">
        <f>[19]Sales_SP!HZ$232</f>
        <v>31.55109760520865</v>
      </c>
      <c r="P146" s="855">
        <f>[19]Sales_SP!IA$232</f>
        <v>34.900155275097546</v>
      </c>
      <c r="Q146" s="857">
        <f t="shared" si="19"/>
        <v>357.24666102541778</v>
      </c>
      <c r="R146" s="851"/>
      <c r="S146" s="851"/>
    </row>
    <row r="147" spans="3:19" x14ac:dyDescent="0.25">
      <c r="C147" s="769" t="s">
        <v>185</v>
      </c>
      <c r="D147" s="769" t="s">
        <v>186</v>
      </c>
      <c r="E147" s="855">
        <f>[19]Sales_SP!HP$238</f>
        <v>0</v>
      </c>
      <c r="F147" s="855">
        <f>[19]Sales_SP!HQ$238</f>
        <v>0</v>
      </c>
      <c r="G147" s="855">
        <f>[19]Sales_SP!HR$238</f>
        <v>0</v>
      </c>
      <c r="H147" s="855">
        <f>[19]Sales_SP!HS$238</f>
        <v>0</v>
      </c>
      <c r="I147" s="855">
        <f>[19]Sales_SP!HT$238</f>
        <v>0</v>
      </c>
      <c r="J147" s="855">
        <f>[19]Sales_SP!HU$238</f>
        <v>0</v>
      </c>
      <c r="K147" s="855">
        <f>[19]Sales_SP!HV$238</f>
        <v>0</v>
      </c>
      <c r="L147" s="855">
        <f>[19]Sales_SP!HW$238</f>
        <v>0</v>
      </c>
      <c r="M147" s="855">
        <f>[19]Sales_SP!HX$238</f>
        <v>0</v>
      </c>
      <c r="N147" s="855">
        <f>[19]Sales_SP!HY$238</f>
        <v>0</v>
      </c>
      <c r="O147" s="855">
        <f>[19]Sales_SP!HZ$238</f>
        <v>0</v>
      </c>
      <c r="P147" s="855">
        <f>[19]Sales_SP!IA$238</f>
        <v>0</v>
      </c>
      <c r="Q147" s="857">
        <f t="shared" si="19"/>
        <v>0</v>
      </c>
      <c r="R147" s="851"/>
      <c r="S147" s="851"/>
    </row>
    <row r="148" spans="3:19" x14ac:dyDescent="0.25">
      <c r="C148" s="769" t="s">
        <v>187</v>
      </c>
      <c r="D148" s="769" t="s">
        <v>165</v>
      </c>
      <c r="E148" s="855">
        <f>[19]Sales_SP!HP$239</f>
        <v>3.7886407524000001</v>
      </c>
      <c r="F148" s="855">
        <f>[19]Sales_SP!HQ$239</f>
        <v>3.92276960496</v>
      </c>
      <c r="G148" s="855">
        <f>[19]Sales_SP!HR$239</f>
        <v>4.0554270072000005</v>
      </c>
      <c r="H148" s="855">
        <f>[19]Sales_SP!HS$239</f>
        <v>4.4624617099199995</v>
      </c>
      <c r="I148" s="855">
        <f>[19]Sales_SP!HT$239</f>
        <v>4.6563500124000008</v>
      </c>
      <c r="J148" s="855">
        <f>[19]Sales_SP!HU$239</f>
        <v>4.5640080143999997</v>
      </c>
      <c r="K148" s="855">
        <f>[19]Sales_SP!HV$239</f>
        <v>5.4553199198400009</v>
      </c>
      <c r="L148" s="855">
        <f>[19]Sales_SP!HW$239</f>
        <v>5.1140775240000007</v>
      </c>
      <c r="M148" s="855">
        <f>[19]Sales_SP!HX$239</f>
        <v>5.7236704322400005</v>
      </c>
      <c r="N148" s="855">
        <f>[19]Sales_SP!HY$239</f>
        <v>6.2864205371999997</v>
      </c>
      <c r="O148" s="855">
        <f>[19]Sales_SP!HZ$239</f>
        <v>5.8653975880800004</v>
      </c>
      <c r="P148" s="855">
        <f>[19]Sales_SP!IA$239</f>
        <v>7.0785057995999994</v>
      </c>
      <c r="Q148" s="857">
        <f t="shared" si="19"/>
        <v>60.973048902240002</v>
      </c>
      <c r="R148" s="851"/>
      <c r="S148" s="851"/>
    </row>
    <row r="149" spans="3:19" x14ac:dyDescent="0.25">
      <c r="C149" s="963" t="s">
        <v>188</v>
      </c>
      <c r="D149" s="964"/>
      <c r="E149" s="857">
        <f t="shared" ref="E149:P149" si="20">SUM(E138:E148)</f>
        <v>725.44982066666546</v>
      </c>
      <c r="F149" s="857">
        <f t="shared" si="20"/>
        <v>736.68115994972266</v>
      </c>
      <c r="G149" s="857">
        <f t="shared" si="20"/>
        <v>698.10937977726951</v>
      </c>
      <c r="H149" s="857">
        <f t="shared" si="20"/>
        <v>690.55656356409384</v>
      </c>
      <c r="I149" s="857">
        <f t="shared" si="20"/>
        <v>711.34453409069204</v>
      </c>
      <c r="J149" s="857">
        <f t="shared" si="20"/>
        <v>671.39992581222646</v>
      </c>
      <c r="K149" s="857">
        <f t="shared" si="20"/>
        <v>717.92476019150922</v>
      </c>
      <c r="L149" s="857">
        <f t="shared" si="20"/>
        <v>710.63674548157235</v>
      </c>
      <c r="M149" s="857">
        <f t="shared" si="20"/>
        <v>743.48958633596305</v>
      </c>
      <c r="N149" s="857">
        <f t="shared" si="20"/>
        <v>719.69770579835915</v>
      </c>
      <c r="O149" s="857">
        <f t="shared" si="20"/>
        <v>699.68539780623519</v>
      </c>
      <c r="P149" s="857">
        <f t="shared" si="20"/>
        <v>809.68730527426044</v>
      </c>
      <c r="Q149" s="773">
        <f>SUM(E149:P149)</f>
        <v>8634.6628847485717</v>
      </c>
      <c r="R149" s="851"/>
      <c r="S149" s="851"/>
    </row>
    <row r="150" spans="3:19" x14ac:dyDescent="0.25">
      <c r="C150" s="963" t="s">
        <v>189</v>
      </c>
      <c r="D150" s="964"/>
      <c r="E150" s="856"/>
      <c r="F150" s="856"/>
      <c r="G150" s="856"/>
      <c r="H150" s="856"/>
      <c r="I150" s="856"/>
      <c r="J150" s="856"/>
      <c r="K150" s="856"/>
      <c r="L150" s="856"/>
      <c r="M150" s="856"/>
      <c r="N150" s="856"/>
      <c r="O150" s="856"/>
      <c r="P150" s="856"/>
      <c r="Q150" s="857"/>
      <c r="R150" s="851"/>
      <c r="S150" s="851"/>
    </row>
    <row r="151" spans="3:19" x14ac:dyDescent="0.25">
      <c r="C151" s="769" t="s">
        <v>168</v>
      </c>
      <c r="D151" s="769" t="s">
        <v>169</v>
      </c>
      <c r="E151" s="855">
        <f>[19]Sales_SP!HP$256</f>
        <v>627.51519229642713</v>
      </c>
      <c r="F151" s="855">
        <f>[19]Sales_SP!HQ$256</f>
        <v>655.00683044406105</v>
      </c>
      <c r="G151" s="855">
        <f>[19]Sales_SP!HR$256</f>
        <v>642.77964412106019</v>
      </c>
      <c r="H151" s="855">
        <f>[19]Sales_SP!HS$256</f>
        <v>671.82838995437248</v>
      </c>
      <c r="I151" s="855">
        <f>[19]Sales_SP!HT$256</f>
        <v>664.96763617565807</v>
      </c>
      <c r="J151" s="855">
        <f>[19]Sales_SP!HU$256</f>
        <v>637.52151387456422</v>
      </c>
      <c r="K151" s="855">
        <f>[19]Sales_SP!HV$256</f>
        <v>670.15896576575722</v>
      </c>
      <c r="L151" s="855">
        <f>[19]Sales_SP!HW$256</f>
        <v>631.26600952986553</v>
      </c>
      <c r="M151" s="855">
        <f>[19]Sales_SP!HX$256</f>
        <v>677.26184033946356</v>
      </c>
      <c r="N151" s="855">
        <f>[19]Sales_SP!HY$256</f>
        <v>653.36261686560795</v>
      </c>
      <c r="O151" s="855">
        <f>[19]Sales_SP!HZ$256</f>
        <v>618.69772331629156</v>
      </c>
      <c r="P151" s="855">
        <f>[19]Sales_SP!IA$256</f>
        <v>698.67539044627097</v>
      </c>
      <c r="Q151" s="857">
        <f t="shared" ref="Q151:Q162" si="21">SUM(E151:P151)</f>
        <v>7849.0417531293997</v>
      </c>
      <c r="R151" s="851"/>
      <c r="S151" s="851"/>
    </row>
    <row r="152" spans="3:19" x14ac:dyDescent="0.25">
      <c r="C152" s="769" t="s">
        <v>170</v>
      </c>
      <c r="D152" s="769" t="s">
        <v>171</v>
      </c>
      <c r="E152" s="855">
        <f>[19]Sales_SP!HP$273</f>
        <v>0</v>
      </c>
      <c r="F152" s="855">
        <f>[19]Sales_SP!HQ$273</f>
        <v>0</v>
      </c>
      <c r="G152" s="855">
        <f>[19]Sales_SP!HR$273</f>
        <v>0</v>
      </c>
      <c r="H152" s="855">
        <f>[19]Sales_SP!HS$273</f>
        <v>0</v>
      </c>
      <c r="I152" s="855">
        <f>[19]Sales_SP!HT$273</f>
        <v>0</v>
      </c>
      <c r="J152" s="855">
        <f>[19]Sales_SP!HU$273</f>
        <v>0</v>
      </c>
      <c r="K152" s="855">
        <f>[19]Sales_SP!HV$273</f>
        <v>0</v>
      </c>
      <c r="L152" s="855">
        <f>[19]Sales_SP!HW$273</f>
        <v>0</v>
      </c>
      <c r="M152" s="855">
        <f>[19]Sales_SP!HX$273</f>
        <v>0</v>
      </c>
      <c r="N152" s="855">
        <f>[19]Sales_SP!HY$273</f>
        <v>0</v>
      </c>
      <c r="O152" s="855">
        <f>[19]Sales_SP!HZ$273</f>
        <v>0</v>
      </c>
      <c r="P152" s="855">
        <f>[19]Sales_SP!IA$273</f>
        <v>0</v>
      </c>
      <c r="Q152" s="857">
        <f t="shared" si="21"/>
        <v>0</v>
      </c>
      <c r="R152" s="851"/>
      <c r="S152" s="851"/>
    </row>
    <row r="153" spans="3:19" x14ac:dyDescent="0.25">
      <c r="C153" s="769" t="s">
        <v>216</v>
      </c>
      <c r="D153" s="769" t="s">
        <v>173</v>
      </c>
      <c r="E153" s="855">
        <f>[19]Sales_SP!HP$285</f>
        <v>168.72470861448386</v>
      </c>
      <c r="F153" s="855">
        <f>[19]Sales_SP!HQ$285</f>
        <v>184.28460060360129</v>
      </c>
      <c r="G153" s="855">
        <f>[19]Sales_SP!HR$285</f>
        <v>167.93533133812551</v>
      </c>
      <c r="H153" s="855">
        <f>[19]Sales_SP!HS$285</f>
        <v>163.46245037208453</v>
      </c>
      <c r="I153" s="855">
        <f>[19]Sales_SP!HT$285</f>
        <v>167.04979520342147</v>
      </c>
      <c r="J153" s="855">
        <f>[19]Sales_SP!HU$285</f>
        <v>155.26154627554794</v>
      </c>
      <c r="K153" s="855">
        <f>[19]Sales_SP!HV$285</f>
        <v>164.67844447722138</v>
      </c>
      <c r="L153" s="855">
        <f>[19]Sales_SP!HW$285</f>
        <v>148.31515413520756</v>
      </c>
      <c r="M153" s="855">
        <f>[19]Sales_SP!HX$285</f>
        <v>148.18689184125387</v>
      </c>
      <c r="N153" s="855">
        <f>[19]Sales_SP!HY$285</f>
        <v>146.7769781452717</v>
      </c>
      <c r="O153" s="855">
        <f>[19]Sales_SP!HZ$285</f>
        <v>147.26222246881917</v>
      </c>
      <c r="P153" s="855">
        <f>[19]Sales_SP!IA$285</f>
        <v>173.53252451895906</v>
      </c>
      <c r="Q153" s="857">
        <f t="shared" si="21"/>
        <v>1935.4706479939971</v>
      </c>
      <c r="R153" s="851"/>
      <c r="S153" s="851"/>
    </row>
    <row r="154" spans="3:19" x14ac:dyDescent="0.25">
      <c r="C154" s="769" t="s">
        <v>174</v>
      </c>
      <c r="D154" s="769" t="s">
        <v>175</v>
      </c>
      <c r="E154" s="855">
        <f>[19]Sales_SP!HP$292</f>
        <v>0.50714999999999999</v>
      </c>
      <c r="F154" s="855">
        <f>[19]Sales_SP!HQ$292</f>
        <v>0.55907775000000004</v>
      </c>
      <c r="G154" s="855">
        <f>[19]Sales_SP!HR$292</f>
        <v>0.47716200000000003</v>
      </c>
      <c r="H154" s="855">
        <f>[19]Sales_SP!HS$292</f>
        <v>0.42082425000000001</v>
      </c>
      <c r="I154" s="855">
        <f>[19]Sales_SP!HT$292</f>
        <v>0.44397675000000003</v>
      </c>
      <c r="J154" s="855">
        <f>[19]Sales_SP!HU$292</f>
        <v>0.35004374999999999</v>
      </c>
      <c r="K154" s="855">
        <f>[19]Sales_SP!HV$292</f>
        <v>0.39127725000000002</v>
      </c>
      <c r="L154" s="855">
        <f>[19]Sales_SP!HW$292</f>
        <v>0.36448650000000005</v>
      </c>
      <c r="M154" s="855">
        <f>[19]Sales_SP!HX$292</f>
        <v>0.31608674999999997</v>
      </c>
      <c r="N154" s="855">
        <f>[19]Sales_SP!HY$292</f>
        <v>0.29943900000000001</v>
      </c>
      <c r="O154" s="855">
        <f>[19]Sales_SP!HZ$292</f>
        <v>0.36614025000000006</v>
      </c>
      <c r="P154" s="855">
        <f>[19]Sales_SP!IA$292</f>
        <v>0.45268649999999999</v>
      </c>
      <c r="Q154" s="857">
        <f t="shared" si="21"/>
        <v>4.9483507499999995</v>
      </c>
      <c r="R154" s="851"/>
      <c r="S154" s="851"/>
    </row>
    <row r="155" spans="3:19" x14ac:dyDescent="0.25">
      <c r="C155" s="769" t="s">
        <v>176</v>
      </c>
      <c r="D155" s="769" t="s">
        <v>177</v>
      </c>
      <c r="E155" s="855">
        <f>[19]Sales_SP!HP$298</f>
        <v>0</v>
      </c>
      <c r="F155" s="855">
        <f>[19]Sales_SP!HQ$298</f>
        <v>0</v>
      </c>
      <c r="G155" s="855">
        <f>[19]Sales_SP!HR$298</f>
        <v>0</v>
      </c>
      <c r="H155" s="855">
        <f>[19]Sales_SP!HS$298</f>
        <v>0</v>
      </c>
      <c r="I155" s="855">
        <f>[19]Sales_SP!HT$298</f>
        <v>0</v>
      </c>
      <c r="J155" s="855">
        <f>[19]Sales_SP!HU$298</f>
        <v>0</v>
      </c>
      <c r="K155" s="855">
        <f>[19]Sales_SP!HV$298</f>
        <v>0</v>
      </c>
      <c r="L155" s="855">
        <f>[19]Sales_SP!HW$298</f>
        <v>0</v>
      </c>
      <c r="M155" s="855">
        <f>[19]Sales_SP!HX$298</f>
        <v>0</v>
      </c>
      <c r="N155" s="855">
        <f>[19]Sales_SP!HY$298</f>
        <v>0</v>
      </c>
      <c r="O155" s="855">
        <f>[19]Sales_SP!HZ$298</f>
        <v>0</v>
      </c>
      <c r="P155" s="855">
        <f>[19]Sales_SP!IA$298</f>
        <v>0</v>
      </c>
      <c r="Q155" s="857">
        <f t="shared" si="21"/>
        <v>0</v>
      </c>
      <c r="R155" s="851"/>
      <c r="S155" s="851"/>
    </row>
    <row r="156" spans="3:19" x14ac:dyDescent="0.25">
      <c r="C156" s="769" t="s">
        <v>178</v>
      </c>
      <c r="D156" s="769" t="s">
        <v>179</v>
      </c>
      <c r="E156" s="855">
        <f>[19]Sales_SP!HP$305</f>
        <v>3.7381256000000005</v>
      </c>
      <c r="F156" s="855">
        <f>[19]Sales_SP!HQ$305</f>
        <v>2.9790381500000005</v>
      </c>
      <c r="G156" s="855">
        <f>[19]Sales_SP!HR$305</f>
        <v>2.729276</v>
      </c>
      <c r="H156" s="855">
        <f>[19]Sales_SP!HS$305</f>
        <v>3.6505337000000009</v>
      </c>
      <c r="I156" s="855">
        <f>[19]Sales_SP!HT$305</f>
        <v>4.4215699000000006</v>
      </c>
      <c r="J156" s="855">
        <f>[19]Sales_SP!HU$305</f>
        <v>5.335809600000001</v>
      </c>
      <c r="K156" s="855">
        <f>[19]Sales_SP!HV$305</f>
        <v>5.3247381000000011</v>
      </c>
      <c r="L156" s="855">
        <f>[19]Sales_SP!HW$305</f>
        <v>4.749552500000001</v>
      </c>
      <c r="M156" s="855">
        <f>[19]Sales_SP!HX$305</f>
        <v>5.3276058000000015</v>
      </c>
      <c r="N156" s="855">
        <f>[19]Sales_SP!HY$305</f>
        <v>5.9804371000000014</v>
      </c>
      <c r="O156" s="855">
        <f>[19]Sales_SP!HZ$305</f>
        <v>6.7505416000000018</v>
      </c>
      <c r="P156" s="855">
        <f>[19]Sales_SP!IA$305</f>
        <v>6.6675114000000013</v>
      </c>
      <c r="Q156" s="857">
        <f t="shared" si="21"/>
        <v>57.654739450000015</v>
      </c>
      <c r="R156" s="851"/>
      <c r="S156" s="851"/>
    </row>
    <row r="157" spans="3:19" x14ac:dyDescent="0.25">
      <c r="C157" s="769" t="s">
        <v>180</v>
      </c>
      <c r="D157" s="769" t="s">
        <v>181</v>
      </c>
      <c r="E157" s="855">
        <f>[19]Sales_SP!HP$311</f>
        <v>23.602670603369127</v>
      </c>
      <c r="F157" s="855">
        <f>[19]Sales_SP!HQ$311</f>
        <v>24.372486298696199</v>
      </c>
      <c r="G157" s="855">
        <f>[19]Sales_SP!HR$311</f>
        <v>24.810481654107388</v>
      </c>
      <c r="H157" s="855">
        <f>[19]Sales_SP!HS$311</f>
        <v>25.043745045392402</v>
      </c>
      <c r="I157" s="855">
        <f>[19]Sales_SP!HT$311</f>
        <v>21.675685670740506</v>
      </c>
      <c r="J157" s="855">
        <f>[19]Sales_SP!HU$311</f>
        <v>22.965925712214776</v>
      </c>
      <c r="K157" s="855">
        <f>[19]Sales_SP!HV$311</f>
        <v>24.668368129436704</v>
      </c>
      <c r="L157" s="855">
        <f>[19]Sales_SP!HW$311</f>
        <v>24.03459366695304</v>
      </c>
      <c r="M157" s="855">
        <f>[19]Sales_SP!HX$311</f>
        <v>23.518666776132903</v>
      </c>
      <c r="N157" s="855">
        <f>[19]Sales_SP!HY$311</f>
        <v>24.413500745481006</v>
      </c>
      <c r="O157" s="855">
        <f>[19]Sales_SP!HZ$311</f>
        <v>22.946208796934251</v>
      </c>
      <c r="P157" s="855">
        <f>[19]Sales_SP!IA$311</f>
        <v>26.280903705525308</v>
      </c>
      <c r="Q157" s="857">
        <f t="shared" si="21"/>
        <v>288.33323680498358</v>
      </c>
      <c r="R157" s="851"/>
      <c r="S157" s="851"/>
    </row>
    <row r="158" spans="3:19" x14ac:dyDescent="0.25">
      <c r="C158" s="769" t="s">
        <v>190</v>
      </c>
      <c r="D158" s="769" t="s">
        <v>206</v>
      </c>
      <c r="E158" s="855">
        <f>[19]Sales_SP!HP$318</f>
        <v>0</v>
      </c>
      <c r="F158" s="855">
        <f>[19]Sales_SP!HQ$318</f>
        <v>0</v>
      </c>
      <c r="G158" s="855">
        <f>[19]Sales_SP!HR$318</f>
        <v>0</v>
      </c>
      <c r="H158" s="855">
        <f>[19]Sales_SP!HS$318</f>
        <v>0</v>
      </c>
      <c r="I158" s="855">
        <f>[19]Sales_SP!HT$318</f>
        <v>0</v>
      </c>
      <c r="J158" s="855">
        <f>[19]Sales_SP!HU$318</f>
        <v>0</v>
      </c>
      <c r="K158" s="855">
        <f>[19]Sales_SP!HV$318</f>
        <v>0</v>
      </c>
      <c r="L158" s="855">
        <f>[19]Sales_SP!HW$318</f>
        <v>0</v>
      </c>
      <c r="M158" s="855">
        <f>[19]Sales_SP!HX$318</f>
        <v>0</v>
      </c>
      <c r="N158" s="855">
        <f>[19]Sales_SP!HY$318</f>
        <v>0</v>
      </c>
      <c r="O158" s="855">
        <f>[19]Sales_SP!HZ$318</f>
        <v>0</v>
      </c>
      <c r="P158" s="855">
        <f>[19]Sales_SP!IA$318</f>
        <v>0</v>
      </c>
      <c r="Q158" s="857">
        <f t="shared" si="21"/>
        <v>0</v>
      </c>
      <c r="R158" s="851"/>
      <c r="S158" s="851"/>
    </row>
    <row r="159" spans="3:19" x14ac:dyDescent="0.25">
      <c r="C159" s="769" t="s">
        <v>182</v>
      </c>
      <c r="D159" s="769" t="s">
        <v>183</v>
      </c>
      <c r="E159" s="855">
        <f>[19]Sales_SP!HP$320</f>
        <v>22.012097360000002</v>
      </c>
      <c r="F159" s="855">
        <f>[19]Sales_SP!HQ$320</f>
        <v>21.623739390000004</v>
      </c>
      <c r="G159" s="855">
        <f>[19]Sales_SP!HR$320</f>
        <v>17.518958380000004</v>
      </c>
      <c r="H159" s="855">
        <f>[19]Sales_SP!HS$320</f>
        <v>14.968438100000002</v>
      </c>
      <c r="I159" s="855">
        <f>[19]Sales_SP!HT$320</f>
        <v>15.443373990000001</v>
      </c>
      <c r="J159" s="855">
        <f>[19]Sales_SP!HU$320</f>
        <v>14.492293420000003</v>
      </c>
      <c r="K159" s="855">
        <f>[19]Sales_SP!HV$320</f>
        <v>16.630060920000002</v>
      </c>
      <c r="L159" s="855">
        <f>[19]Sales_SP!HW$320</f>
        <v>15.009574470000002</v>
      </c>
      <c r="M159" s="855">
        <f>[19]Sales_SP!HX$320</f>
        <v>15.173280210000003</v>
      </c>
      <c r="N159" s="855">
        <f>[19]Sales_SP!HY$320</f>
        <v>15.017519330000002</v>
      </c>
      <c r="O159" s="855">
        <f>[19]Sales_SP!HZ$320</f>
        <v>15.793685930000002</v>
      </c>
      <c r="P159" s="855">
        <f>[19]Sales_SP!IA$320</f>
        <v>20.429646050000002</v>
      </c>
      <c r="Q159" s="857">
        <f t="shared" si="21"/>
        <v>204.11266755000003</v>
      </c>
      <c r="R159" s="851"/>
      <c r="S159" s="851"/>
    </row>
    <row r="160" spans="3:19" x14ac:dyDescent="0.25">
      <c r="C160" s="769" t="s">
        <v>195</v>
      </c>
      <c r="D160" s="769" t="s">
        <v>163</v>
      </c>
      <c r="E160" s="855">
        <f>[19]Sales_SP!HP$326</f>
        <v>2.2992685008515976</v>
      </c>
      <c r="F160" s="855">
        <f>[19]Sales_SP!HQ$326</f>
        <v>2.3105389017599678</v>
      </c>
      <c r="G160" s="855">
        <f>[19]Sales_SP!HR$326</f>
        <v>4.2152555025547924</v>
      </c>
      <c r="H160" s="855">
        <f>[19]Sales_SP!HS$326</f>
        <v>3.823547803519936</v>
      </c>
      <c r="I160" s="855">
        <f>[19]Sales_SP!HT$326</f>
        <v>2.50093225439992</v>
      </c>
      <c r="J160" s="855">
        <f>[19]Sales_SP!HU$326</f>
        <v>2.7415910051095849</v>
      </c>
      <c r="K160" s="855">
        <f>[19]Sales_SP!HV$326</f>
        <v>3.2564511561598879</v>
      </c>
      <c r="L160" s="855">
        <f>[19]Sales_SP!HW$326</f>
        <v>2.5111380068127795</v>
      </c>
      <c r="M160" s="855">
        <f>[19]Sales_SP!HX$326</f>
        <v>2.561375057919856</v>
      </c>
      <c r="N160" s="855">
        <f>[19]Sales_SP!HY$326</f>
        <v>2.3686345087998397</v>
      </c>
      <c r="O160" s="855">
        <f>[19]Sales_SP!HZ$326</f>
        <v>2.2718542095378913</v>
      </c>
      <c r="P160" s="855">
        <f>[19]Sales_SP!IA$326</f>
        <v>2.2370088614397923</v>
      </c>
      <c r="Q160" s="857">
        <f t="shared" si="21"/>
        <v>33.097595768865844</v>
      </c>
      <c r="R160" s="851"/>
      <c r="S160" s="851"/>
    </row>
    <row r="161" spans="3:19" x14ac:dyDescent="0.25">
      <c r="C161" s="769" t="s">
        <v>185</v>
      </c>
      <c r="D161" s="769" t="s">
        <v>186</v>
      </c>
      <c r="E161" s="855">
        <f>[19]Sales_SP!HP$332</f>
        <v>0</v>
      </c>
      <c r="F161" s="855">
        <f>[19]Sales_SP!HQ$332</f>
        <v>0</v>
      </c>
      <c r="G161" s="855">
        <f>[19]Sales_SP!HR$332</f>
        <v>0</v>
      </c>
      <c r="H161" s="855">
        <f>[19]Sales_SP!HS$332</f>
        <v>0</v>
      </c>
      <c r="I161" s="855">
        <f>[19]Sales_SP!HT$332</f>
        <v>0</v>
      </c>
      <c r="J161" s="855">
        <f>[19]Sales_SP!HU$332</f>
        <v>0</v>
      </c>
      <c r="K161" s="855">
        <f>[19]Sales_SP!HV$332</f>
        <v>0</v>
      </c>
      <c r="L161" s="855">
        <f>[19]Sales_SP!HW$332</f>
        <v>0</v>
      </c>
      <c r="M161" s="855">
        <f>[19]Sales_SP!HX$332</f>
        <v>0</v>
      </c>
      <c r="N161" s="855">
        <f>[19]Sales_SP!HY$332</f>
        <v>0</v>
      </c>
      <c r="O161" s="855">
        <f>[19]Sales_SP!HZ$332</f>
        <v>0</v>
      </c>
      <c r="P161" s="855">
        <f>[19]Sales_SP!IA$332</f>
        <v>0</v>
      </c>
      <c r="Q161" s="857">
        <f t="shared" si="21"/>
        <v>0</v>
      </c>
      <c r="R161" s="851"/>
      <c r="S161" s="851"/>
    </row>
    <row r="162" spans="3:19" x14ac:dyDescent="0.25">
      <c r="C162" s="769" t="s">
        <v>187</v>
      </c>
      <c r="D162" s="769" t="s">
        <v>165</v>
      </c>
      <c r="E162" s="855">
        <f>[19]Sales_SP!HP$333</f>
        <v>0.105266304</v>
      </c>
      <c r="F162" s="855">
        <f>[19]Sales_SP!HQ$333</f>
        <v>0.1631627712</v>
      </c>
      <c r="G162" s="855">
        <f>[19]Sales_SP!HR$333</f>
        <v>0.21053260800000001</v>
      </c>
      <c r="H162" s="855">
        <f>[19]Sales_SP!HS$333</f>
        <v>0.27193795199999998</v>
      </c>
      <c r="I162" s="855">
        <f>[19]Sales_SP!HT$333</f>
        <v>0.3263255424</v>
      </c>
      <c r="J162" s="855">
        <f>[19]Sales_SP!HU$333</f>
        <v>0.368432064</v>
      </c>
      <c r="K162" s="855">
        <f>[19]Sales_SP!HV$333</f>
        <v>0.43510072319999998</v>
      </c>
      <c r="L162" s="855">
        <f>[19]Sales_SP!HW$333</f>
        <v>0.52633152000000005</v>
      </c>
      <c r="M162" s="855">
        <f>[19]Sales_SP!HX$333</f>
        <v>0.76142626559999993</v>
      </c>
      <c r="N162" s="855">
        <f>[19]Sales_SP!HY$333</f>
        <v>0.87020144639999997</v>
      </c>
      <c r="O162" s="855">
        <f>[19]Sales_SP!HZ$333</f>
        <v>0.88423695359999999</v>
      </c>
      <c r="P162" s="855">
        <f>[19]Sales_SP!IA$333</f>
        <v>1.0877518079999999</v>
      </c>
      <c r="Q162" s="857">
        <f t="shared" si="21"/>
        <v>6.0107059584000009</v>
      </c>
      <c r="R162" s="851"/>
      <c r="S162" s="851"/>
    </row>
    <row r="163" spans="3:19" x14ac:dyDescent="0.25">
      <c r="C163" s="963" t="s">
        <v>188</v>
      </c>
      <c r="D163" s="964"/>
      <c r="E163" s="857">
        <f t="shared" ref="E163:P163" si="22">SUM(E151:E162)</f>
        <v>848.50447927913171</v>
      </c>
      <c r="F163" s="857">
        <f t="shared" si="22"/>
        <v>891.2994743093185</v>
      </c>
      <c r="G163" s="857">
        <f t="shared" si="22"/>
        <v>860.67664160384788</v>
      </c>
      <c r="H163" s="857">
        <f t="shared" si="22"/>
        <v>883.46986717736922</v>
      </c>
      <c r="I163" s="857">
        <f t="shared" si="22"/>
        <v>876.82929548662003</v>
      </c>
      <c r="J163" s="857">
        <f t="shared" si="22"/>
        <v>839.03715570143663</v>
      </c>
      <c r="K163" s="857">
        <f t="shared" si="22"/>
        <v>885.54340652177518</v>
      </c>
      <c r="L163" s="857">
        <f t="shared" si="22"/>
        <v>826.77684032883883</v>
      </c>
      <c r="M163" s="857">
        <f t="shared" si="22"/>
        <v>873.10717304037018</v>
      </c>
      <c r="N163" s="857">
        <f t="shared" si="22"/>
        <v>849.08932714156049</v>
      </c>
      <c r="O163" s="857">
        <f t="shared" si="22"/>
        <v>814.97261352518274</v>
      </c>
      <c r="P163" s="857">
        <f t="shared" si="22"/>
        <v>929.3634232901951</v>
      </c>
      <c r="Q163" s="773">
        <f>SUM(E163:P163)</f>
        <v>10378.669697405647</v>
      </c>
      <c r="R163" s="851"/>
      <c r="S163" s="851"/>
    </row>
    <row r="164" spans="3:19" x14ac:dyDescent="0.25">
      <c r="C164" s="963" t="s">
        <v>196</v>
      </c>
      <c r="D164" s="964"/>
      <c r="E164" s="856"/>
      <c r="F164" s="856"/>
      <c r="G164" s="856"/>
      <c r="H164" s="856"/>
      <c r="I164" s="856"/>
      <c r="J164" s="856"/>
      <c r="K164" s="856"/>
      <c r="L164" s="856"/>
      <c r="M164" s="856"/>
      <c r="N164" s="856"/>
      <c r="O164" s="856"/>
      <c r="P164" s="856"/>
      <c r="Q164" s="857"/>
      <c r="R164" s="851"/>
      <c r="S164" s="851"/>
    </row>
    <row r="165" spans="3:19" x14ac:dyDescent="0.25">
      <c r="C165" s="769" t="s">
        <v>168</v>
      </c>
      <c r="D165" s="769" t="s">
        <v>169</v>
      </c>
      <c r="E165" s="854">
        <f>[19]Sales_SP!HP$346</f>
        <v>392.51303349045656</v>
      </c>
      <c r="F165" s="854">
        <f>[19]Sales_SP!HQ$346</f>
        <v>419.43813058064359</v>
      </c>
      <c r="G165" s="854">
        <f>[19]Sales_SP!HR$346</f>
        <v>409.56239544886967</v>
      </c>
      <c r="H165" s="854">
        <f>[19]Sales_SP!HS$346</f>
        <v>411.52760721778714</v>
      </c>
      <c r="I165" s="854">
        <f>[19]Sales_SP!HT$346</f>
        <v>430.9981564631089</v>
      </c>
      <c r="J165" s="854">
        <f>[19]Sales_SP!HU$346</f>
        <v>392.71326529114725</v>
      </c>
      <c r="K165" s="854">
        <f>[19]Sales_SP!HV$346</f>
        <v>423.56598918425254</v>
      </c>
      <c r="L165" s="854">
        <f>[19]Sales_SP!HW$346</f>
        <v>385.82490690073621</v>
      </c>
      <c r="M165" s="854">
        <f>[19]Sales_SP!HX$346</f>
        <v>413.17808051621785</v>
      </c>
      <c r="N165" s="854">
        <f>[19]Sales_SP!HY$346</f>
        <v>437.33789176288502</v>
      </c>
      <c r="O165" s="854">
        <f>[19]Sales_SP!HZ$346</f>
        <v>410.54570982516577</v>
      </c>
      <c r="P165" s="854">
        <f>[19]Sales_SP!IA$346</f>
        <v>457.59460355064851</v>
      </c>
      <c r="Q165" s="857">
        <f t="shared" ref="Q165:Q177" si="23">SUM(E165:P165)</f>
        <v>4984.799770231919</v>
      </c>
      <c r="R165" s="851"/>
      <c r="S165" s="851"/>
    </row>
    <row r="166" spans="3:19" x14ac:dyDescent="0.25">
      <c r="C166" s="769" t="s">
        <v>170</v>
      </c>
      <c r="D166" s="769" t="s">
        <v>171</v>
      </c>
      <c r="E166" s="854">
        <f>[19]Sales_SP!HP$357</f>
        <v>0</v>
      </c>
      <c r="F166" s="854">
        <f>[19]Sales_SP!HQ$357</f>
        <v>0</v>
      </c>
      <c r="G166" s="854">
        <f>[19]Sales_SP!HR$357</f>
        <v>0</v>
      </c>
      <c r="H166" s="854">
        <f>[19]Sales_SP!HS$357</f>
        <v>0</v>
      </c>
      <c r="I166" s="854">
        <f>[19]Sales_SP!HT$357</f>
        <v>0</v>
      </c>
      <c r="J166" s="854">
        <f>[19]Sales_SP!HU$357</f>
        <v>0</v>
      </c>
      <c r="K166" s="854">
        <f>[19]Sales_SP!HV$357</f>
        <v>0</v>
      </c>
      <c r="L166" s="854">
        <f>[19]Sales_SP!HW$357</f>
        <v>0</v>
      </c>
      <c r="M166" s="854">
        <f>[19]Sales_SP!HX$357</f>
        <v>0</v>
      </c>
      <c r="N166" s="854">
        <f>[19]Sales_SP!HY$357</f>
        <v>0</v>
      </c>
      <c r="O166" s="854">
        <f>[19]Sales_SP!HZ$357</f>
        <v>0</v>
      </c>
      <c r="P166" s="854">
        <f>[19]Sales_SP!IA$357</f>
        <v>0</v>
      </c>
      <c r="Q166" s="857">
        <f t="shared" si="23"/>
        <v>0</v>
      </c>
      <c r="R166" s="851"/>
      <c r="S166" s="851"/>
    </row>
    <row r="167" spans="3:19" x14ac:dyDescent="0.25">
      <c r="C167" s="769" t="s">
        <v>216</v>
      </c>
      <c r="D167" s="769" t="s">
        <v>173</v>
      </c>
      <c r="E167" s="854">
        <f>[19]Sales_SP!HP$369</f>
        <v>41.882375856292654</v>
      </c>
      <c r="F167" s="854">
        <f>[19]Sales_SP!HQ$369</f>
        <v>46.869235108308565</v>
      </c>
      <c r="G167" s="854">
        <f>[19]Sales_SP!HR$369</f>
        <v>45.003079121812675</v>
      </c>
      <c r="H167" s="854">
        <f>[19]Sales_SP!HS$369</f>
        <v>44.718827637179352</v>
      </c>
      <c r="I167" s="854">
        <f>[19]Sales_SP!HT$369</f>
        <v>44.970372386295921</v>
      </c>
      <c r="J167" s="854">
        <f>[19]Sales_SP!HU$369</f>
        <v>43.389663588575225</v>
      </c>
      <c r="K167" s="854">
        <f>[19]Sales_SP!HV$369</f>
        <v>45.003562234597268</v>
      </c>
      <c r="L167" s="854">
        <f>[19]Sales_SP!HW$369</f>
        <v>37.64180507827264</v>
      </c>
      <c r="M167" s="854">
        <f>[19]Sales_SP!HX$369</f>
        <v>37.774552393658439</v>
      </c>
      <c r="N167" s="854">
        <f>[19]Sales_SP!HY$369</f>
        <v>39.730990081774642</v>
      </c>
      <c r="O167" s="854">
        <f>[19]Sales_SP!HZ$369</f>
        <v>41.147380143636553</v>
      </c>
      <c r="P167" s="854">
        <f>[19]Sales_SP!IA$369</f>
        <v>53.658745171285958</v>
      </c>
      <c r="Q167" s="857">
        <f t="shared" si="23"/>
        <v>521.79058880168986</v>
      </c>
      <c r="R167" s="851"/>
      <c r="S167" s="851"/>
    </row>
    <row r="168" spans="3:19" x14ac:dyDescent="0.25">
      <c r="C168" s="769" t="s">
        <v>174</v>
      </c>
      <c r="D168" s="769" t="s">
        <v>175</v>
      </c>
      <c r="E168" s="854">
        <f>[19]Sales_SP!HP$375</f>
        <v>0</v>
      </c>
      <c r="F168" s="854">
        <f>[19]Sales_SP!HQ$375</f>
        <v>0</v>
      </c>
      <c r="G168" s="854">
        <f>[19]Sales_SP!HR$375</f>
        <v>0</v>
      </c>
      <c r="H168" s="854">
        <f>[19]Sales_SP!HS$375</f>
        <v>0</v>
      </c>
      <c r="I168" s="854">
        <f>[19]Sales_SP!HT$375</f>
        <v>0</v>
      </c>
      <c r="J168" s="854">
        <f>[19]Sales_SP!HU$375</f>
        <v>0</v>
      </c>
      <c r="K168" s="854">
        <f>[19]Sales_SP!HV$375</f>
        <v>0</v>
      </c>
      <c r="L168" s="854">
        <f>[19]Sales_SP!HW$375</f>
        <v>0</v>
      </c>
      <c r="M168" s="854">
        <f>[19]Sales_SP!HX$375</f>
        <v>0</v>
      </c>
      <c r="N168" s="854">
        <f>[19]Sales_SP!HY$375</f>
        <v>0</v>
      </c>
      <c r="O168" s="854">
        <f>[19]Sales_SP!HZ$375</f>
        <v>0</v>
      </c>
      <c r="P168" s="854">
        <f>[19]Sales_SP!IA$375</f>
        <v>0</v>
      </c>
      <c r="Q168" s="857">
        <f t="shared" si="23"/>
        <v>0</v>
      </c>
      <c r="R168" s="851"/>
      <c r="S168" s="851"/>
    </row>
    <row r="169" spans="3:19" x14ac:dyDescent="0.25">
      <c r="C169" s="769" t="s">
        <v>176</v>
      </c>
      <c r="D169" s="769" t="s">
        <v>177</v>
      </c>
      <c r="E169" s="854">
        <f>[19]Sales_SP!HP$381</f>
        <v>15.319833154876104</v>
      </c>
      <c r="F169" s="854">
        <f>[19]Sales_SP!HQ$381</f>
        <v>18.091937757425345</v>
      </c>
      <c r="G169" s="854">
        <f>[19]Sales_SP!HR$381</f>
        <v>16.75339799526569</v>
      </c>
      <c r="H169" s="854">
        <f>[19]Sales_SP!HS$381</f>
        <v>15.930030025865957</v>
      </c>
      <c r="I169" s="854">
        <f>[19]Sales_SP!HT$381</f>
        <v>16.009607923051693</v>
      </c>
      <c r="J169" s="854">
        <f>[19]Sales_SP!HU$381</f>
        <v>14.713024697792722</v>
      </c>
      <c r="K169" s="854">
        <f>[19]Sales_SP!HV$381</f>
        <v>15.795069832168764</v>
      </c>
      <c r="L169" s="854">
        <f>[19]Sales_SP!HW$381</f>
        <v>12.861608627196055</v>
      </c>
      <c r="M169" s="854">
        <f>[19]Sales_SP!HX$381</f>
        <v>13.760073150291499</v>
      </c>
      <c r="N169" s="854">
        <f>[19]Sales_SP!HY$381</f>
        <v>12.577941909659543</v>
      </c>
      <c r="O169" s="854">
        <f>[19]Sales_SP!HZ$381</f>
        <v>13.732107108652672</v>
      </c>
      <c r="P169" s="854">
        <f>[19]Sales_SP!IA$381</f>
        <v>16.373193040151797</v>
      </c>
      <c r="Q169" s="857">
        <f t="shared" si="23"/>
        <v>181.91782522239782</v>
      </c>
      <c r="R169" s="851"/>
      <c r="S169" s="851"/>
    </row>
    <row r="170" spans="3:19" x14ac:dyDescent="0.25">
      <c r="C170" s="769" t="s">
        <v>178</v>
      </c>
      <c r="D170" s="769" t="s">
        <v>217</v>
      </c>
      <c r="E170" s="854">
        <f>[19]Sales_SP!HP$388</f>
        <v>42.905713313924998</v>
      </c>
      <c r="F170" s="854">
        <f>[19]Sales_SP!HQ$388</f>
        <v>26.681977471275001</v>
      </c>
      <c r="G170" s="854">
        <f>[19]Sales_SP!HR$388</f>
        <v>58.428997280325</v>
      </c>
      <c r="H170" s="854">
        <f>[19]Sales_SP!HS$388</f>
        <v>130.716007699725</v>
      </c>
      <c r="I170" s="854">
        <f>[19]Sales_SP!HT$388</f>
        <v>462.90482449785003</v>
      </c>
      <c r="J170" s="854">
        <f>[19]Sales_SP!HU$388</f>
        <v>306.79390590817508</v>
      </c>
      <c r="K170" s="854">
        <f>[19]Sales_SP!HV$388</f>
        <v>183.21072570044998</v>
      </c>
      <c r="L170" s="854">
        <f>[19]Sales_SP!HW$388</f>
        <v>223.119387425025</v>
      </c>
      <c r="M170" s="854">
        <f>[19]Sales_SP!HX$388</f>
        <v>203.69948662980002</v>
      </c>
      <c r="N170" s="854">
        <f>[19]Sales_SP!HY$388</f>
        <v>244.41470769712501</v>
      </c>
      <c r="O170" s="854">
        <f>[19]Sales_SP!HZ$388</f>
        <v>215.91843524527502</v>
      </c>
      <c r="P170" s="854">
        <f>[19]Sales_SP!IA$388</f>
        <v>235.35433330447501</v>
      </c>
      <c r="Q170" s="857">
        <f t="shared" si="23"/>
        <v>2334.1485021734252</v>
      </c>
      <c r="R170" s="851"/>
      <c r="S170" s="851"/>
    </row>
    <row r="171" spans="3:19" x14ac:dyDescent="0.25">
      <c r="C171" s="769" t="s">
        <v>180</v>
      </c>
      <c r="D171" s="769" t="s">
        <v>197</v>
      </c>
      <c r="E171" s="854">
        <f>[19]Sales_SP!HP$395</f>
        <v>27.039915000000001</v>
      </c>
      <c r="F171" s="854">
        <f>[19]Sales_SP!HQ$395</f>
        <v>27.794025000000001</v>
      </c>
      <c r="G171" s="854">
        <f>[19]Sales_SP!HR$395</f>
        <v>26.554814999999998</v>
      </c>
      <c r="H171" s="854">
        <f>[19]Sales_SP!HS$395</f>
        <v>27.445634999999999</v>
      </c>
      <c r="I171" s="854">
        <f>[19]Sales_SP!HT$395</f>
        <v>26.404875000000001</v>
      </c>
      <c r="J171" s="854">
        <f>[19]Sales_SP!HU$395</f>
        <v>22.59243</v>
      </c>
      <c r="K171" s="854">
        <f>[19]Sales_SP!HV$395</f>
        <v>27.086220000000001</v>
      </c>
      <c r="L171" s="854">
        <f>[19]Sales_SP!HW$395</f>
        <v>25.904339999999998</v>
      </c>
      <c r="M171" s="854">
        <f>[19]Sales_SP!HX$395</f>
        <v>25.203150000000001</v>
      </c>
      <c r="N171" s="854">
        <f>[19]Sales_SP!HY$395</f>
        <v>26.171144999999999</v>
      </c>
      <c r="O171" s="854">
        <f>[19]Sales_SP!HZ$395</f>
        <v>24.273036900000001</v>
      </c>
      <c r="P171" s="854">
        <f>[19]Sales_SP!IA$395</f>
        <v>27.9722331</v>
      </c>
      <c r="Q171" s="857">
        <f t="shared" si="23"/>
        <v>314.44182000000001</v>
      </c>
      <c r="R171" s="851"/>
      <c r="S171" s="851"/>
    </row>
    <row r="172" spans="3:19" x14ac:dyDescent="0.25">
      <c r="C172" s="769" t="s">
        <v>218</v>
      </c>
      <c r="D172" s="769" t="s">
        <v>206</v>
      </c>
      <c r="E172" s="854">
        <f>[19]Sales_SP!HP$403</f>
        <v>53.531295650672519</v>
      </c>
      <c r="F172" s="854">
        <f>[19]Sales_SP!HQ$403</f>
        <v>56.857918988352296</v>
      </c>
      <c r="G172" s="854">
        <f>[19]Sales_SP!HR$403</f>
        <v>54.009744962875608</v>
      </c>
      <c r="H172" s="854">
        <f>[19]Sales_SP!HS$403</f>
        <v>53.576709529688614</v>
      </c>
      <c r="I172" s="854">
        <f>[19]Sales_SP!HT$403</f>
        <v>54.475149214493179</v>
      </c>
      <c r="J172" s="854">
        <f>[19]Sales_SP!HU$403</f>
        <v>52.95964290225799</v>
      </c>
      <c r="K172" s="854">
        <f>[19]Sales_SP!HV$403</f>
        <v>57.431517146521593</v>
      </c>
      <c r="L172" s="854">
        <f>[19]Sales_SP!HW$403</f>
        <v>53.675023165673281</v>
      </c>
      <c r="M172" s="854">
        <f>[19]Sales_SP!HX$403</f>
        <v>58.315430048340929</v>
      </c>
      <c r="N172" s="854">
        <f>[19]Sales_SP!HY$403</f>
        <v>59.685646297943102</v>
      </c>
      <c r="O172" s="854">
        <f>[19]Sales_SP!HZ$403</f>
        <v>54.882349119911211</v>
      </c>
      <c r="P172" s="854">
        <f>[19]Sales_SP!IA$403</f>
        <v>62.32125819321481</v>
      </c>
      <c r="Q172" s="857">
        <f t="shared" si="23"/>
        <v>671.72168521994513</v>
      </c>
      <c r="R172" s="851"/>
      <c r="S172" s="851"/>
    </row>
    <row r="173" spans="3:19" x14ac:dyDescent="0.25">
      <c r="C173" s="769" t="s">
        <v>236</v>
      </c>
      <c r="D173" s="769" t="s">
        <v>220</v>
      </c>
      <c r="E173" s="854">
        <f>[19]Sales_SP!HP$410</f>
        <v>11.206366883999999</v>
      </c>
      <c r="F173" s="854">
        <f>[19]Sales_SP!HQ$410</f>
        <v>11.84979186</v>
      </c>
      <c r="G173" s="854">
        <f>[19]Sales_SP!HR$410</f>
        <v>12.379511519999999</v>
      </c>
      <c r="H173" s="854">
        <f>[19]Sales_SP!HS$410</f>
        <v>10.872835452</v>
      </c>
      <c r="I173" s="854">
        <f>[19]Sales_SP!HT$410</f>
        <v>10.804293900000001</v>
      </c>
      <c r="J173" s="854">
        <f>[19]Sales_SP!HU$410</f>
        <v>9.948408839999999</v>
      </c>
      <c r="K173" s="854">
        <f>[19]Sales_SP!HV$410</f>
        <v>10.479865968</v>
      </c>
      <c r="L173" s="854">
        <f>[19]Sales_SP!HW$410</f>
        <v>9.5491449360000011</v>
      </c>
      <c r="M173" s="854">
        <f>[19]Sales_SP!HX$410</f>
        <v>9.9070737480000002</v>
      </c>
      <c r="N173" s="854">
        <f>[19]Sales_SP!HY$410</f>
        <v>9.3361958640000005</v>
      </c>
      <c r="O173" s="854">
        <f>[19]Sales_SP!HZ$410</f>
        <v>9.2658440160000008</v>
      </c>
      <c r="P173" s="854">
        <f>[19]Sales_SP!IA$410</f>
        <v>10.486004328</v>
      </c>
      <c r="Q173" s="857">
        <f t="shared" si="23"/>
        <v>126.08533731600002</v>
      </c>
      <c r="R173" s="851"/>
      <c r="S173" s="851"/>
    </row>
    <row r="174" spans="3:19" x14ac:dyDescent="0.25">
      <c r="C174" s="769" t="s">
        <v>182</v>
      </c>
      <c r="D174" s="769" t="s">
        <v>183</v>
      </c>
      <c r="E174" s="854">
        <f>[19]Sales_SP!HP$417</f>
        <v>0</v>
      </c>
      <c r="F174" s="854">
        <f>[19]Sales_SP!HQ$417</f>
        <v>0</v>
      </c>
      <c r="G174" s="854">
        <f>[19]Sales_SP!HR$417</f>
        <v>0</v>
      </c>
      <c r="H174" s="854">
        <f>[19]Sales_SP!HS$417</f>
        <v>0</v>
      </c>
      <c r="I174" s="854">
        <f>[19]Sales_SP!HT$417</f>
        <v>0</v>
      </c>
      <c r="J174" s="854">
        <f>[19]Sales_SP!HU$417</f>
        <v>0</v>
      </c>
      <c r="K174" s="854">
        <f>[19]Sales_SP!HV$417</f>
        <v>0</v>
      </c>
      <c r="L174" s="854">
        <f>[19]Sales_SP!HW$417</f>
        <v>0</v>
      </c>
      <c r="M174" s="854">
        <f>[19]Sales_SP!HX$417</f>
        <v>0</v>
      </c>
      <c r="N174" s="854">
        <f>[19]Sales_SP!HY$417</f>
        <v>0</v>
      </c>
      <c r="O174" s="854">
        <f>[19]Sales_SP!HZ$417</f>
        <v>0</v>
      </c>
      <c r="P174" s="854">
        <f>[19]Sales_SP!IA$417</f>
        <v>0</v>
      </c>
      <c r="Q174" s="857">
        <f t="shared" si="23"/>
        <v>0</v>
      </c>
      <c r="R174" s="851"/>
      <c r="S174" s="851"/>
    </row>
    <row r="175" spans="3:19" x14ac:dyDescent="0.25">
      <c r="C175" s="769" t="s">
        <v>184</v>
      </c>
      <c r="D175" s="769" t="s">
        <v>163</v>
      </c>
      <c r="E175" s="854"/>
      <c r="F175" s="854"/>
      <c r="G175" s="854"/>
      <c r="H175" s="854"/>
      <c r="I175" s="854"/>
      <c r="J175" s="854"/>
      <c r="K175" s="854"/>
      <c r="L175" s="854"/>
      <c r="M175" s="854"/>
      <c r="N175" s="854"/>
      <c r="O175" s="854"/>
      <c r="P175" s="854"/>
      <c r="Q175" s="857">
        <f t="shared" si="23"/>
        <v>0</v>
      </c>
      <c r="R175" s="851"/>
      <c r="S175" s="851"/>
    </row>
    <row r="176" spans="3:19" x14ac:dyDescent="0.25">
      <c r="C176" s="769" t="s">
        <v>185</v>
      </c>
      <c r="D176" s="769" t="s">
        <v>186</v>
      </c>
      <c r="E176" s="854"/>
      <c r="F176" s="854"/>
      <c r="G176" s="854"/>
      <c r="H176" s="854"/>
      <c r="I176" s="854"/>
      <c r="J176" s="854"/>
      <c r="K176" s="854"/>
      <c r="L176" s="854"/>
      <c r="M176" s="854"/>
      <c r="N176" s="854"/>
      <c r="O176" s="854"/>
      <c r="P176" s="854"/>
      <c r="Q176" s="857">
        <f t="shared" si="23"/>
        <v>0</v>
      </c>
      <c r="R176" s="851"/>
      <c r="S176" s="851"/>
    </row>
    <row r="177" spans="3:19" x14ac:dyDescent="0.25">
      <c r="C177" s="769" t="s">
        <v>187</v>
      </c>
      <c r="D177" s="769" t="s">
        <v>165</v>
      </c>
      <c r="E177" s="854">
        <f>[19]Sales_SP!HP$423</f>
        <v>1.4256E-2</v>
      </c>
      <c r="F177" s="854">
        <f>[19]Sales_SP!HQ$423</f>
        <v>2.9462400000000003E-2</v>
      </c>
      <c r="G177" s="854">
        <f>[19]Sales_SP!HR$423</f>
        <v>4.2768E-2</v>
      </c>
      <c r="H177" s="854">
        <f>[19]Sales_SP!HS$423</f>
        <v>5.8924800000000006E-2</v>
      </c>
      <c r="I177" s="854">
        <f>[19]Sales_SP!HT$423</f>
        <v>7.3655999999999999E-2</v>
      </c>
      <c r="J177" s="854">
        <f>[19]Sales_SP!HU$423</f>
        <v>8.5536000000000001E-2</v>
      </c>
      <c r="K177" s="854">
        <f>[19]Sales_SP!HV$423</f>
        <v>0.1031184</v>
      </c>
      <c r="L177" s="854">
        <f>[19]Sales_SP!HW$423</f>
        <v>0.114048</v>
      </c>
      <c r="M177" s="854">
        <f>[19]Sales_SP!HX$423</f>
        <v>0.147312</v>
      </c>
      <c r="N177" s="854">
        <f>[19]Sales_SP!HY$423</f>
        <v>0.1767744</v>
      </c>
      <c r="O177" s="854">
        <f>[19]Sales_SP!HZ$423</f>
        <v>0.18627839999999998</v>
      </c>
      <c r="P177" s="854">
        <f>[19]Sales_SP!IA$423</f>
        <v>0.23569920000000003</v>
      </c>
      <c r="Q177" s="857">
        <f t="shared" si="23"/>
        <v>1.2678336000000001</v>
      </c>
      <c r="R177" s="851"/>
      <c r="S177" s="851"/>
    </row>
    <row r="178" spans="3:19" x14ac:dyDescent="0.25">
      <c r="C178" s="963" t="s">
        <v>188</v>
      </c>
      <c r="D178" s="964"/>
      <c r="E178" s="857">
        <f t="shared" ref="E178:P178" si="24">SUM(E165:E177)</f>
        <v>584.41278935022285</v>
      </c>
      <c r="F178" s="857">
        <f t="shared" si="24"/>
        <v>607.61247916600473</v>
      </c>
      <c r="G178" s="857">
        <f t="shared" si="24"/>
        <v>622.7347093291487</v>
      </c>
      <c r="H178" s="857">
        <f t="shared" si="24"/>
        <v>694.84657736224608</v>
      </c>
      <c r="I178" s="857">
        <f t="shared" si="24"/>
        <v>1046.6409353847998</v>
      </c>
      <c r="J178" s="857">
        <f t="shared" si="24"/>
        <v>843.19587722794836</v>
      </c>
      <c r="K178" s="857">
        <f t="shared" si="24"/>
        <v>762.67606846599017</v>
      </c>
      <c r="L178" s="857">
        <f t="shared" si="24"/>
        <v>748.69026413290328</v>
      </c>
      <c r="M178" s="857">
        <f t="shared" si="24"/>
        <v>761.98515848630882</v>
      </c>
      <c r="N178" s="857">
        <f t="shared" si="24"/>
        <v>829.4312930133874</v>
      </c>
      <c r="O178" s="857">
        <f t="shared" si="24"/>
        <v>769.95114075864103</v>
      </c>
      <c r="P178" s="857">
        <f t="shared" si="24"/>
        <v>863.99606988777623</v>
      </c>
      <c r="Q178" s="773">
        <f>SUM(E178:P178)</f>
        <v>9136.1733625653778</v>
      </c>
      <c r="R178" s="851"/>
      <c r="S178" s="851"/>
    </row>
    <row r="179" spans="3:19" x14ac:dyDescent="0.25">
      <c r="C179" s="963" t="s">
        <v>200</v>
      </c>
      <c r="D179" s="964"/>
      <c r="E179" s="857">
        <f t="shared" ref="E179:P179" si="25">E178+E163+E149</f>
        <v>2158.3670892960199</v>
      </c>
      <c r="F179" s="857">
        <f t="shared" si="25"/>
        <v>2235.5931134250459</v>
      </c>
      <c r="G179" s="857">
        <f t="shared" si="25"/>
        <v>2181.520730710266</v>
      </c>
      <c r="H179" s="857">
        <f t="shared" si="25"/>
        <v>2268.8730081037093</v>
      </c>
      <c r="I179" s="857">
        <f t="shared" si="25"/>
        <v>2634.8147649621119</v>
      </c>
      <c r="J179" s="857">
        <f t="shared" si="25"/>
        <v>2353.6329587416112</v>
      </c>
      <c r="K179" s="857">
        <f t="shared" si="25"/>
        <v>2366.1442351792748</v>
      </c>
      <c r="L179" s="857">
        <f t="shared" si="25"/>
        <v>2286.1038499433143</v>
      </c>
      <c r="M179" s="857">
        <f t="shared" si="25"/>
        <v>2378.5819178626421</v>
      </c>
      <c r="N179" s="857">
        <f t="shared" si="25"/>
        <v>2398.2183259533072</v>
      </c>
      <c r="O179" s="857">
        <f t="shared" si="25"/>
        <v>2284.6091520900591</v>
      </c>
      <c r="P179" s="857">
        <f t="shared" si="25"/>
        <v>2603.0467984522315</v>
      </c>
      <c r="Q179" s="773">
        <f>SUM(E179:P179)</f>
        <v>28149.505944719593</v>
      </c>
      <c r="R179" s="851"/>
      <c r="S179" s="851"/>
    </row>
    <row r="180" spans="3:19" x14ac:dyDescent="0.25">
      <c r="C180" s="963" t="s">
        <v>201</v>
      </c>
      <c r="D180" s="964"/>
      <c r="E180" s="857">
        <f t="shared" ref="E180:P180" si="26">E179+E136</f>
        <v>4222.5730498768235</v>
      </c>
      <c r="F180" s="857">
        <f t="shared" si="26"/>
        <v>4308.1272702296519</v>
      </c>
      <c r="G180" s="857">
        <f t="shared" si="26"/>
        <v>3902.4135476377078</v>
      </c>
      <c r="H180" s="857">
        <f t="shared" si="26"/>
        <v>3868.4994619755639</v>
      </c>
      <c r="I180" s="857">
        <f t="shared" si="26"/>
        <v>4341.1980291488253</v>
      </c>
      <c r="J180" s="857">
        <f t="shared" si="26"/>
        <v>3908.4723721414412</v>
      </c>
      <c r="K180" s="857">
        <f t="shared" si="26"/>
        <v>4033.6023607562752</v>
      </c>
      <c r="L180" s="857">
        <f t="shared" si="26"/>
        <v>3737.4168151182953</v>
      </c>
      <c r="M180" s="857">
        <f t="shared" si="26"/>
        <v>3852.5755895122079</v>
      </c>
      <c r="N180" s="857">
        <f t="shared" si="26"/>
        <v>3824.4452487238063</v>
      </c>
      <c r="O180" s="857">
        <f t="shared" si="26"/>
        <v>3819.9916515036302</v>
      </c>
      <c r="P180" s="857">
        <f t="shared" si="26"/>
        <v>4505.8513730123395</v>
      </c>
      <c r="Q180" s="773">
        <f>SUM(E180:P180)</f>
        <v>48325.166769636569</v>
      </c>
      <c r="R180" s="851"/>
      <c r="S180" s="851"/>
    </row>
    <row r="181" spans="3:19" x14ac:dyDescent="0.25">
      <c r="E181" s="851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1"/>
      <c r="R181" s="851"/>
      <c r="S181" s="851"/>
    </row>
    <row r="182" spans="3:19" x14ac:dyDescent="0.25">
      <c r="C182" s="848"/>
      <c r="E182" s="851"/>
      <c r="F182" s="851"/>
      <c r="G182" s="851"/>
      <c r="H182" s="851"/>
      <c r="I182" s="851"/>
      <c r="J182" s="851"/>
      <c r="K182" s="851"/>
      <c r="L182" s="851"/>
      <c r="M182" s="851"/>
      <c r="N182" s="851"/>
      <c r="O182" s="851"/>
      <c r="P182" s="851"/>
      <c r="Q182" s="852" t="s">
        <v>213</v>
      </c>
      <c r="R182" s="851"/>
      <c r="S182" s="851"/>
    </row>
    <row r="183" spans="3:19" hidden="1" x14ac:dyDescent="0.25">
      <c r="C183" s="965" t="s">
        <v>136</v>
      </c>
      <c r="D183" s="965"/>
      <c r="E183" s="966" t="s">
        <v>242</v>
      </c>
      <c r="F183" s="966"/>
      <c r="G183" s="966"/>
      <c r="H183" s="966"/>
      <c r="I183" s="966"/>
      <c r="J183" s="966"/>
      <c r="K183" s="966"/>
      <c r="L183" s="966"/>
      <c r="M183" s="966"/>
      <c r="N183" s="966"/>
      <c r="O183" s="966"/>
      <c r="P183" s="966"/>
      <c r="Q183" s="966"/>
      <c r="R183" s="851"/>
      <c r="S183" s="851"/>
    </row>
    <row r="184" spans="3:19" hidden="1" x14ac:dyDescent="0.25">
      <c r="C184" s="965"/>
      <c r="D184" s="965"/>
      <c r="E184" s="853" t="s">
        <v>223</v>
      </c>
      <c r="F184" s="853" t="s">
        <v>224</v>
      </c>
      <c r="G184" s="853" t="s">
        <v>225</v>
      </c>
      <c r="H184" s="853" t="s">
        <v>226</v>
      </c>
      <c r="I184" s="853" t="s">
        <v>227</v>
      </c>
      <c r="J184" s="853" t="s">
        <v>228</v>
      </c>
      <c r="K184" s="853" t="s">
        <v>229</v>
      </c>
      <c r="L184" s="853" t="s">
        <v>230</v>
      </c>
      <c r="M184" s="853" t="s">
        <v>231</v>
      </c>
      <c r="N184" s="853" t="s">
        <v>232</v>
      </c>
      <c r="O184" s="853" t="s">
        <v>233</v>
      </c>
      <c r="P184" s="853" t="s">
        <v>234</v>
      </c>
      <c r="Q184" s="853" t="s">
        <v>90</v>
      </c>
      <c r="R184" s="851"/>
      <c r="S184" s="851"/>
    </row>
    <row r="185" spans="3:19" hidden="1" x14ac:dyDescent="0.25">
      <c r="C185" s="963" t="s">
        <v>147</v>
      </c>
      <c r="D185" s="964"/>
      <c r="E185" s="856"/>
      <c r="F185" s="856"/>
      <c r="G185" s="856"/>
      <c r="H185" s="856"/>
      <c r="I185" s="856"/>
      <c r="J185" s="856"/>
      <c r="K185" s="856"/>
      <c r="L185" s="856"/>
      <c r="M185" s="856"/>
      <c r="N185" s="856"/>
      <c r="O185" s="856"/>
      <c r="P185" s="856"/>
      <c r="Q185" s="857"/>
      <c r="R185" s="851"/>
      <c r="S185" s="851"/>
    </row>
    <row r="186" spans="3:19" hidden="1" x14ac:dyDescent="0.25">
      <c r="C186" s="769" t="s">
        <v>148</v>
      </c>
      <c r="D186" s="769" t="s">
        <v>149</v>
      </c>
      <c r="E186" s="856">
        <f>[13]Sales_SP!HP10</f>
        <v>1166.8684093115585</v>
      </c>
      <c r="F186" s="856">
        <f>[13]Sales_SP!HQ10</f>
        <v>1404.2021199465071</v>
      </c>
      <c r="G186" s="856">
        <f>[13]Sales_SP!HR10</f>
        <v>1251.5635792079975</v>
      </c>
      <c r="H186" s="856">
        <f>[13]Sales_SP!HS10</f>
        <v>981.11288697974373</v>
      </c>
      <c r="I186" s="856">
        <f>[13]Sales_SP!HT10</f>
        <v>1122.6691979946995</v>
      </c>
      <c r="J186" s="856">
        <f>[13]Sales_SP!HU10</f>
        <v>1040.4231227564496</v>
      </c>
      <c r="K186" s="856">
        <f>[13]Sales_SP!HV10</f>
        <v>1029.3369625182931</v>
      </c>
      <c r="L186" s="856">
        <f>[13]Sales_SP!HW10</f>
        <v>953.49416120483045</v>
      </c>
      <c r="M186" s="856">
        <f>[13]Sales_SP!HX10</f>
        <v>845.79224145730097</v>
      </c>
      <c r="N186" s="856">
        <f>[13]Sales_SP!HY10</f>
        <v>954.5408028798297</v>
      </c>
      <c r="O186" s="856">
        <f>[13]Sales_SP!HZ10</f>
        <v>904.12430999411663</v>
      </c>
      <c r="P186" s="856">
        <f>[13]Sales_SP!IA10</f>
        <v>1239.830633767473</v>
      </c>
      <c r="Q186" s="857">
        <f t="shared" ref="Q186:Q194" si="27">SUM(E186:P186)</f>
        <v>12893.958428018799</v>
      </c>
      <c r="R186" s="851"/>
      <c r="S186" s="851"/>
    </row>
    <row r="187" spans="3:19" hidden="1" x14ac:dyDescent="0.25">
      <c r="C187" s="769" t="s">
        <v>150</v>
      </c>
      <c r="D187" s="769" t="s">
        <v>151</v>
      </c>
      <c r="E187" s="856">
        <f>[13]Sales_SP!HP23</f>
        <v>450.74502991136694</v>
      </c>
      <c r="F187" s="856">
        <f>[13]Sales_SP!HQ23</f>
        <v>517.37605738550496</v>
      </c>
      <c r="G187" s="856">
        <f>[13]Sales_SP!HR23</f>
        <v>475.65645520835989</v>
      </c>
      <c r="H187" s="856">
        <f>[13]Sales_SP!HS23</f>
        <v>404.3806343375598</v>
      </c>
      <c r="I187" s="856">
        <f>[13]Sales_SP!HT23</f>
        <v>458.06767907570588</v>
      </c>
      <c r="J187" s="856">
        <f>[13]Sales_SP!HU23</f>
        <v>423.99403199767812</v>
      </c>
      <c r="K187" s="856">
        <f>[13]Sales_SP!HV23</f>
        <v>434.2715900625754</v>
      </c>
      <c r="L187" s="856">
        <f>[13]Sales_SP!HW23</f>
        <v>410.94115915374658</v>
      </c>
      <c r="M187" s="856">
        <f>[13]Sales_SP!HX23</f>
        <v>378.94070969643616</v>
      </c>
      <c r="N187" s="856">
        <f>[13]Sales_SP!HY23</f>
        <v>414.83258652048312</v>
      </c>
      <c r="O187" s="856">
        <f>[13]Sales_SP!HZ23</f>
        <v>414.15484516749257</v>
      </c>
      <c r="P187" s="856">
        <f>[13]Sales_SP!IA23</f>
        <v>512.00475616332426</v>
      </c>
      <c r="Q187" s="857">
        <f t="shared" si="27"/>
        <v>5295.3655346802334</v>
      </c>
      <c r="R187" s="851"/>
      <c r="S187" s="851"/>
    </row>
    <row r="188" spans="3:19" hidden="1" x14ac:dyDescent="0.25">
      <c r="C188" s="769" t="s">
        <v>152</v>
      </c>
      <c r="D188" s="769" t="s">
        <v>153</v>
      </c>
      <c r="E188" s="856">
        <f>[13]Sales_SP!HP36</f>
        <v>91.151961021682482</v>
      </c>
      <c r="F188" s="856">
        <f>[13]Sales_SP!HQ36</f>
        <v>98.701394830625844</v>
      </c>
      <c r="G188" s="856">
        <f>[13]Sales_SP!HR36</f>
        <v>93.288021228115852</v>
      </c>
      <c r="H188" s="856">
        <f>[13]Sales_SP!HS36</f>
        <v>87.663962254237077</v>
      </c>
      <c r="I188" s="856">
        <f>[13]Sales_SP!HT36</f>
        <v>93.783069908748061</v>
      </c>
      <c r="J188" s="856">
        <f>[13]Sales_SP!HU36</f>
        <v>86.987774119318729</v>
      </c>
      <c r="K188" s="856">
        <f>[13]Sales_SP!HV36</f>
        <v>88.980125261605522</v>
      </c>
      <c r="L188" s="856">
        <f>[13]Sales_SP!HW36</f>
        <v>91.503314352283127</v>
      </c>
      <c r="M188" s="856">
        <f>[13]Sales_SP!HX36</f>
        <v>101.40615194167123</v>
      </c>
      <c r="N188" s="856">
        <f>[13]Sales_SP!HY36</f>
        <v>98.518056546630646</v>
      </c>
      <c r="O188" s="856">
        <f>[13]Sales_SP!HZ36</f>
        <v>90.672864142026583</v>
      </c>
      <c r="P188" s="856">
        <f>[13]Sales_SP!IA36</f>
        <v>101.07302466938614</v>
      </c>
      <c r="Q188" s="857">
        <f t="shared" si="27"/>
        <v>1123.7297202763314</v>
      </c>
      <c r="R188" s="851"/>
      <c r="S188" s="851"/>
    </row>
    <row r="189" spans="3:19" hidden="1" x14ac:dyDescent="0.25">
      <c r="C189" s="769" t="s">
        <v>154</v>
      </c>
      <c r="D189" s="769" t="s">
        <v>155</v>
      </c>
      <c r="E189" s="856">
        <f>[13]Sales_SP!HP43</f>
        <v>0.8588186024474509</v>
      </c>
      <c r="F189" s="856">
        <f>[13]Sales_SP!HQ43</f>
        <v>0.89671585880734261</v>
      </c>
      <c r="G189" s="856">
        <f>[13]Sales_SP!HR43</f>
        <v>0.79146942858854452</v>
      </c>
      <c r="H189" s="856">
        <f>[13]Sales_SP!HS43</f>
        <v>0.76628116748508246</v>
      </c>
      <c r="I189" s="856">
        <f>[13]Sales_SP!HT43</f>
        <v>0.81445451381421996</v>
      </c>
      <c r="J189" s="856">
        <f>[13]Sales_SP!HU43</f>
        <v>0.76395857279536217</v>
      </c>
      <c r="K189" s="856">
        <f>[13]Sales_SP!HV43</f>
        <v>0.79341959850884591</v>
      </c>
      <c r="L189" s="856">
        <f>[13]Sales_SP!HW43</f>
        <v>0.74649508958585853</v>
      </c>
      <c r="M189" s="856">
        <f>[13]Sales_SP!HX43</f>
        <v>0.78892418865623726</v>
      </c>
      <c r="N189" s="856">
        <f>[13]Sales_SP!HY43</f>
        <v>0.81841253901312905</v>
      </c>
      <c r="O189" s="856">
        <f>[13]Sales_SP!HZ43</f>
        <v>0.73595587342082736</v>
      </c>
      <c r="P189" s="856">
        <f>[13]Sales_SP!IA43</f>
        <v>0.85010001715248795</v>
      </c>
      <c r="Q189" s="857">
        <f t="shared" si="27"/>
        <v>9.6250054502753883</v>
      </c>
      <c r="R189" s="851"/>
      <c r="S189" s="851"/>
    </row>
    <row r="190" spans="3:19" hidden="1" x14ac:dyDescent="0.25">
      <c r="C190" s="769" t="s">
        <v>156</v>
      </c>
      <c r="D190" s="769" t="s">
        <v>157</v>
      </c>
      <c r="E190" s="856">
        <v>0</v>
      </c>
      <c r="F190" s="856">
        <v>0</v>
      </c>
      <c r="G190" s="856">
        <v>0</v>
      </c>
      <c r="H190" s="856">
        <v>0</v>
      </c>
      <c r="I190" s="856">
        <v>0</v>
      </c>
      <c r="J190" s="856">
        <v>0</v>
      </c>
      <c r="K190" s="856">
        <v>0</v>
      </c>
      <c r="L190" s="856">
        <v>0</v>
      </c>
      <c r="M190" s="856">
        <v>0</v>
      </c>
      <c r="N190" s="856">
        <v>0</v>
      </c>
      <c r="O190" s="856">
        <v>0</v>
      </c>
      <c r="P190" s="856">
        <v>0</v>
      </c>
      <c r="Q190" s="857">
        <f t="shared" si="27"/>
        <v>0</v>
      </c>
      <c r="R190" s="851"/>
      <c r="S190" s="851"/>
    </row>
    <row r="191" spans="3:19" hidden="1" x14ac:dyDescent="0.25">
      <c r="C191" s="769" t="s">
        <v>158</v>
      </c>
      <c r="D191" s="769" t="s">
        <v>159</v>
      </c>
      <c r="E191" s="856">
        <f>[13]Sales_SP!HP54</f>
        <v>41.777817860290611</v>
      </c>
      <c r="F191" s="856">
        <f>[13]Sales_SP!HQ54</f>
        <v>43.494096658318398</v>
      </c>
      <c r="G191" s="856">
        <f>[13]Sales_SP!HR54</f>
        <v>40.673289903134723</v>
      </c>
      <c r="H191" s="856">
        <f>[13]Sales_SP!HS54</f>
        <v>40.453988301950616</v>
      </c>
      <c r="I191" s="856">
        <f>[13]Sales_SP!HT54</f>
        <v>43.088958310676318</v>
      </c>
      <c r="J191" s="856">
        <f>[13]Sales_SP!HU54</f>
        <v>41.259341401740528</v>
      </c>
      <c r="K191" s="856">
        <f>[13]Sales_SP!HV54</f>
        <v>43.827071090775163</v>
      </c>
      <c r="L191" s="856">
        <f>[13]Sales_SP!HW54</f>
        <v>44.998946067753685</v>
      </c>
      <c r="M191" s="856">
        <f>[13]Sales_SP!HX54</f>
        <v>44.687542759732224</v>
      </c>
      <c r="N191" s="856">
        <f>[13]Sales_SP!HY54</f>
        <v>45.574528641912089</v>
      </c>
      <c r="O191" s="856">
        <f>[13]Sales_SP!HZ54</f>
        <v>42.168333160093709</v>
      </c>
      <c r="P191" s="856">
        <f>[13]Sales_SP!IA54</f>
        <v>46.212414859241569</v>
      </c>
      <c r="Q191" s="857">
        <f t="shared" si="27"/>
        <v>518.21632901561964</v>
      </c>
      <c r="R191" s="851"/>
      <c r="S191" s="851"/>
    </row>
    <row r="192" spans="3:19" hidden="1" x14ac:dyDescent="0.25">
      <c r="C192" s="769" t="s">
        <v>160</v>
      </c>
      <c r="D192" s="769" t="s">
        <v>161</v>
      </c>
      <c r="E192" s="856">
        <f>[13]Sales_SP!HP64</f>
        <v>10.123853162682765</v>
      </c>
      <c r="F192" s="856">
        <f>[13]Sales_SP!HQ64</f>
        <v>8.2808752181303049</v>
      </c>
      <c r="G192" s="856">
        <f>[13]Sales_SP!HR64</f>
        <v>9.8174361221002613</v>
      </c>
      <c r="H192" s="856">
        <f>[13]Sales_SP!HS64</f>
        <v>9.9602598584294277</v>
      </c>
      <c r="I192" s="856">
        <f>[13]Sales_SP!HT64</f>
        <v>11.550814693948874</v>
      </c>
      <c r="J192" s="856">
        <f>[13]Sales_SP!HU64</f>
        <v>10.721044154203737</v>
      </c>
      <c r="K192" s="856">
        <f>[13]Sales_SP!HV64</f>
        <v>8.888263863008806</v>
      </c>
      <c r="L192" s="856">
        <f>[13]Sales_SP!HW64</f>
        <v>10.268045331749031</v>
      </c>
      <c r="M192" s="856">
        <f>[13]Sales_SP!HX64</f>
        <v>9.1383410873496604</v>
      </c>
      <c r="N192" s="856">
        <f>[13]Sales_SP!HY64</f>
        <v>9.3605737921810501</v>
      </c>
      <c r="O192" s="856">
        <f>[13]Sales_SP!HZ64</f>
        <v>10.314398418476085</v>
      </c>
      <c r="P192" s="856">
        <f>[13]Sales_SP!IA64</f>
        <v>13.174757230459811</v>
      </c>
      <c r="Q192" s="857">
        <f t="shared" si="27"/>
        <v>121.59866293271983</v>
      </c>
      <c r="R192" s="851"/>
      <c r="S192" s="851"/>
    </row>
    <row r="193" spans="3:19" hidden="1" x14ac:dyDescent="0.25">
      <c r="C193" s="769" t="s">
        <v>162</v>
      </c>
      <c r="D193" s="769" t="s">
        <v>163</v>
      </c>
      <c r="E193" s="856">
        <f>[13]Sales_SP!HP69</f>
        <v>21.685764903041346</v>
      </c>
      <c r="F193" s="856">
        <f>[13]Sales_SP!HQ69</f>
        <v>24.569371450779727</v>
      </c>
      <c r="G193" s="856">
        <f>[13]Sales_SP!HR69</f>
        <v>23.1370593360814</v>
      </c>
      <c r="H193" s="856">
        <f>[13]Sales_SP!HS69</f>
        <v>20.050591073524945</v>
      </c>
      <c r="I193" s="856">
        <f>[13]Sales_SP!HT69</f>
        <v>23.011217275438607</v>
      </c>
      <c r="J193" s="856">
        <f>[13]Sales_SP!HU69</f>
        <v>21.526830996394921</v>
      </c>
      <c r="K193" s="856">
        <f>[13]Sales_SP!HV69</f>
        <v>22.432508565137301</v>
      </c>
      <c r="L193" s="856">
        <f>[13]Sales_SP!HW69</f>
        <v>21.5745339452324</v>
      </c>
      <c r="M193" s="856">
        <f>[13]Sales_SP!HX69</f>
        <v>21.45181037370191</v>
      </c>
      <c r="N193" s="856">
        <f>[13]Sales_SP!HY69</f>
        <v>23.766805137425695</v>
      </c>
      <c r="O193" s="856">
        <f>[13]Sales_SP!HZ69</f>
        <v>23.078423502337376</v>
      </c>
      <c r="P193" s="856">
        <f>[13]Sales_SP!IA69</f>
        <v>28.57285481941846</v>
      </c>
      <c r="Q193" s="857">
        <f t="shared" si="27"/>
        <v>274.85777137851409</v>
      </c>
      <c r="R193" s="851"/>
      <c r="S193" s="851"/>
    </row>
    <row r="194" spans="3:19" hidden="1" x14ac:dyDescent="0.25">
      <c r="C194" s="769" t="s">
        <v>164</v>
      </c>
      <c r="D194" s="769" t="s">
        <v>165</v>
      </c>
      <c r="E194" s="856">
        <f>[13]Sales_SP!HP70</f>
        <v>0.10085253200000004</v>
      </c>
      <c r="F194" s="856">
        <f>[13]Sales_SP!HQ70</f>
        <v>0.12212590500000001</v>
      </c>
      <c r="G194" s="856">
        <f>[13]Sales_SP!HR70</f>
        <v>0.12537354500000006</v>
      </c>
      <c r="H194" s="856">
        <f>[13]Sales_SP!HS70</f>
        <v>0.16927791100000006</v>
      </c>
      <c r="I194" s="856">
        <f>[13]Sales_SP!HT70</f>
        <v>0.20332489100000004</v>
      </c>
      <c r="J194" s="856">
        <f>[13]Sales_SP!HU70</f>
        <v>0.19769076799999993</v>
      </c>
      <c r="K194" s="856">
        <f>[13]Sales_SP!HV70</f>
        <v>0.261637332</v>
      </c>
      <c r="L194" s="856">
        <f>[13]Sales_SP!HW70</f>
        <v>0.31597940000000008</v>
      </c>
      <c r="M194" s="856">
        <f>[13]Sales_SP!HX70</f>
        <v>0.31819817700000008</v>
      </c>
      <c r="N194" s="856">
        <f>[13]Sales_SP!HY70</f>
        <v>0.40914540700000007</v>
      </c>
      <c r="O194" s="856">
        <f>[13]Sales_SP!HZ70</f>
        <v>0.35913973700000013</v>
      </c>
      <c r="P194" s="856">
        <f>[13]Sales_SP!IA70</f>
        <v>0.45500900500000013</v>
      </c>
      <c r="Q194" s="857">
        <f t="shared" si="27"/>
        <v>3.0377546100000004</v>
      </c>
      <c r="R194" s="851"/>
      <c r="S194" s="851"/>
    </row>
    <row r="195" spans="3:19" hidden="1" x14ac:dyDescent="0.25">
      <c r="C195" s="769"/>
      <c r="D195" s="769"/>
      <c r="E195" s="856"/>
      <c r="F195" s="856"/>
      <c r="G195" s="856"/>
      <c r="H195" s="856"/>
      <c r="I195" s="856"/>
      <c r="J195" s="858"/>
      <c r="K195" s="856"/>
      <c r="L195" s="856"/>
      <c r="M195" s="856"/>
      <c r="N195" s="856"/>
      <c r="O195" s="856"/>
      <c r="P195" s="856"/>
      <c r="Q195" s="857"/>
      <c r="R195" s="851"/>
      <c r="S195" s="851"/>
    </row>
    <row r="196" spans="3:19" hidden="1" x14ac:dyDescent="0.25">
      <c r="C196" s="769"/>
      <c r="D196" s="769"/>
      <c r="E196" s="856"/>
      <c r="F196" s="856"/>
      <c r="G196" s="856"/>
      <c r="H196" s="856"/>
      <c r="I196" s="856"/>
      <c r="J196" s="856"/>
      <c r="K196" s="856"/>
      <c r="L196" s="856"/>
      <c r="M196" s="856"/>
      <c r="N196" s="856"/>
      <c r="O196" s="856"/>
      <c r="P196" s="856"/>
      <c r="Q196" s="857"/>
      <c r="R196" s="851"/>
      <c r="S196" s="851"/>
    </row>
    <row r="197" spans="3:19" hidden="1" x14ac:dyDescent="0.25">
      <c r="C197" s="769"/>
      <c r="D197" s="769"/>
      <c r="E197" s="856"/>
      <c r="F197" s="856"/>
      <c r="G197" s="856"/>
      <c r="H197" s="856"/>
      <c r="I197" s="856"/>
      <c r="J197" s="856"/>
      <c r="K197" s="856"/>
      <c r="L197" s="856"/>
      <c r="M197" s="856"/>
      <c r="N197" s="856"/>
      <c r="O197" s="856"/>
      <c r="P197" s="856"/>
      <c r="Q197" s="857"/>
      <c r="R197" s="851"/>
      <c r="S197" s="851"/>
    </row>
    <row r="198" spans="3:19" hidden="1" x14ac:dyDescent="0.25">
      <c r="C198" s="769" t="s">
        <v>235</v>
      </c>
      <c r="D198" s="769" t="s">
        <v>235</v>
      </c>
      <c r="E198" s="856"/>
      <c r="F198" s="856"/>
      <c r="G198" s="856"/>
      <c r="H198" s="856"/>
      <c r="I198" s="856"/>
      <c r="J198" s="856"/>
      <c r="K198" s="856"/>
      <c r="L198" s="856"/>
      <c r="M198" s="856"/>
      <c r="N198" s="856"/>
      <c r="O198" s="856"/>
      <c r="P198" s="856"/>
      <c r="Q198" s="857"/>
      <c r="R198" s="851"/>
      <c r="S198" s="851"/>
    </row>
    <row r="199" spans="3:19" hidden="1" x14ac:dyDescent="0.25">
      <c r="C199" s="963" t="s">
        <v>166</v>
      </c>
      <c r="D199" s="964"/>
      <c r="E199" s="857">
        <f t="shared" ref="E199:P199" si="28">SUM(E186:E198)</f>
        <v>1783.3125073050701</v>
      </c>
      <c r="F199" s="857">
        <f t="shared" si="28"/>
        <v>2097.6427572536736</v>
      </c>
      <c r="G199" s="857">
        <f t="shared" si="28"/>
        <v>1895.0526839793779</v>
      </c>
      <c r="H199" s="857">
        <f t="shared" si="28"/>
        <v>1544.5578818839306</v>
      </c>
      <c r="I199" s="857">
        <f t="shared" si="28"/>
        <v>1753.1887166640317</v>
      </c>
      <c r="J199" s="857">
        <f t="shared" si="28"/>
        <v>1625.8737947665813</v>
      </c>
      <c r="K199" s="857">
        <f t="shared" si="28"/>
        <v>1628.7915782919042</v>
      </c>
      <c r="L199" s="857">
        <f t="shared" si="28"/>
        <v>1533.842634545181</v>
      </c>
      <c r="M199" s="857">
        <f t="shared" si="28"/>
        <v>1402.5239196818484</v>
      </c>
      <c r="N199" s="857">
        <f t="shared" si="28"/>
        <v>1547.8209114644753</v>
      </c>
      <c r="O199" s="857">
        <f t="shared" si="28"/>
        <v>1485.6082699949636</v>
      </c>
      <c r="P199" s="857">
        <f t="shared" si="28"/>
        <v>1942.1735505314555</v>
      </c>
      <c r="Q199" s="857">
        <f>SUM(E199:P199)</f>
        <v>20240.389206362488</v>
      </c>
      <c r="R199" s="851"/>
      <c r="S199" s="851"/>
    </row>
    <row r="200" spans="3:19" hidden="1" x14ac:dyDescent="0.25">
      <c r="C200" s="963" t="s">
        <v>167</v>
      </c>
      <c r="D200" s="964"/>
      <c r="E200" s="856"/>
      <c r="F200" s="856"/>
      <c r="G200" s="856"/>
      <c r="H200" s="856"/>
      <c r="I200" s="856"/>
      <c r="J200" s="856"/>
      <c r="K200" s="856"/>
      <c r="L200" s="856"/>
      <c r="M200" s="856"/>
      <c r="N200" s="856"/>
      <c r="O200" s="856"/>
      <c r="P200" s="856"/>
      <c r="Q200" s="857"/>
      <c r="R200" s="851"/>
      <c r="S200" s="851"/>
    </row>
    <row r="201" spans="3:19" hidden="1" x14ac:dyDescent="0.25">
      <c r="C201" s="769" t="s">
        <v>168</v>
      </c>
      <c r="D201" s="769" t="s">
        <v>169</v>
      </c>
      <c r="E201" s="856">
        <f>[13]Sales_SP!HP89</f>
        <v>441.58729076896429</v>
      </c>
      <c r="F201" s="856">
        <f>[13]Sales_SP!HQ89</f>
        <v>455.23129054671949</v>
      </c>
      <c r="G201" s="856">
        <f>[13]Sales_SP!HR89</f>
        <v>442.23615257864219</v>
      </c>
      <c r="H201" s="856">
        <f>[13]Sales_SP!HS89</f>
        <v>427.54443693938589</v>
      </c>
      <c r="I201" s="856">
        <f>[13]Sales_SP!HT89</f>
        <v>445.26445289243804</v>
      </c>
      <c r="J201" s="856">
        <f>[13]Sales_SP!HU89</f>
        <v>418.73179482743393</v>
      </c>
      <c r="K201" s="856">
        <f>[13]Sales_SP!HV89</f>
        <v>427.62701363798482</v>
      </c>
      <c r="L201" s="856">
        <f>[13]Sales_SP!HW89</f>
        <v>433.7263002516886</v>
      </c>
      <c r="M201" s="856">
        <f>[13]Sales_SP!HX89</f>
        <v>456.61723018496065</v>
      </c>
      <c r="N201" s="856">
        <f>[13]Sales_SP!HY89</f>
        <v>443.74407830023114</v>
      </c>
      <c r="O201" s="856">
        <f>[13]Sales_SP!HZ89</f>
        <v>437.50223188739955</v>
      </c>
      <c r="P201" s="856">
        <f>[13]Sales_SP!IA89</f>
        <v>456.40117149522325</v>
      </c>
      <c r="Q201" s="857">
        <f t="shared" ref="Q201:Q215" si="29">SUM(E201:P201)</f>
        <v>5286.2134443110717</v>
      </c>
      <c r="R201" s="851"/>
      <c r="S201" s="851"/>
    </row>
    <row r="202" spans="3:19" hidden="1" x14ac:dyDescent="0.25">
      <c r="C202" s="769" t="s">
        <v>170</v>
      </c>
      <c r="D202" s="769" t="s">
        <v>171</v>
      </c>
      <c r="E202" s="856">
        <f>[13]Sales_SP!HP104</f>
        <v>1.0612080000000001E-2</v>
      </c>
      <c r="F202" s="856">
        <f>[13]Sales_SP!HQ104</f>
        <v>2.4161583744000001E-2</v>
      </c>
      <c r="G202" s="856">
        <f>[13]Sales_SP!HR104</f>
        <v>9.0245128320000003E-3</v>
      </c>
      <c r="H202" s="856">
        <f>[13]Sales_SP!HS104</f>
        <v>0</v>
      </c>
      <c r="I202" s="856">
        <f>[13]Sales_SP!HT104</f>
        <v>0</v>
      </c>
      <c r="J202" s="856">
        <f>[13]Sales_SP!HU104</f>
        <v>0</v>
      </c>
      <c r="K202" s="856">
        <f>[13]Sales_SP!HV104</f>
        <v>0</v>
      </c>
      <c r="L202" s="856">
        <f>[13]Sales_SP!HW104</f>
        <v>6.8512649687999985E-2</v>
      </c>
      <c r="M202" s="856">
        <f>[13]Sales_SP!HX104</f>
        <v>0.107845263</v>
      </c>
      <c r="N202" s="856">
        <f>[13]Sales_SP!HY104</f>
        <v>4.3258021704000005E-2</v>
      </c>
      <c r="O202" s="856">
        <f>[13]Sales_SP!HZ104</f>
        <v>1.5474535056000001E-2</v>
      </c>
      <c r="P202" s="856">
        <f>[13]Sales_SP!IA104</f>
        <v>0</v>
      </c>
      <c r="Q202" s="857">
        <f t="shared" si="29"/>
        <v>0.27888864602399999</v>
      </c>
      <c r="R202" s="851"/>
      <c r="S202" s="851"/>
    </row>
    <row r="203" spans="3:19" hidden="1" x14ac:dyDescent="0.25">
      <c r="C203" s="769" t="s">
        <v>216</v>
      </c>
      <c r="D203" s="769" t="s">
        <v>173</v>
      </c>
      <c r="E203" s="856">
        <f>[13]Sales_SP!HP110</f>
        <v>279.79341366811695</v>
      </c>
      <c r="F203" s="856">
        <f>[13]Sales_SP!HQ110</f>
        <v>309.1576932497602</v>
      </c>
      <c r="G203" s="856">
        <f>[13]Sales_SP!HR110</f>
        <v>309.9466290386859</v>
      </c>
      <c r="H203" s="856">
        <f>[13]Sales_SP!HS110</f>
        <v>264.52276795126488</v>
      </c>
      <c r="I203" s="856">
        <f>[13]Sales_SP!HT110</f>
        <v>285.43047977306878</v>
      </c>
      <c r="J203" s="856">
        <f>[13]Sales_SP!HU110</f>
        <v>265.72777554284801</v>
      </c>
      <c r="K203" s="856">
        <f>[13]Sales_SP!HV110</f>
        <v>277.35809446948969</v>
      </c>
      <c r="L203" s="856">
        <f>[13]Sales_SP!HW110</f>
        <v>256.94320876241721</v>
      </c>
      <c r="M203" s="856">
        <f>[13]Sales_SP!HX110</f>
        <v>237.64630492449163</v>
      </c>
      <c r="N203" s="856">
        <f>[13]Sales_SP!HY110</f>
        <v>238.27056863827133</v>
      </c>
      <c r="O203" s="856">
        <f>[13]Sales_SP!HZ110</f>
        <v>261.13213039275593</v>
      </c>
      <c r="P203" s="856">
        <f>[13]Sales_SP!IA110</f>
        <v>311.03652704590229</v>
      </c>
      <c r="Q203" s="857">
        <f t="shared" si="29"/>
        <v>3296.9655934570728</v>
      </c>
      <c r="R203" s="851"/>
      <c r="S203" s="851"/>
    </row>
    <row r="204" spans="3:19" hidden="1" x14ac:dyDescent="0.25">
      <c r="C204" s="769" t="s">
        <v>174</v>
      </c>
      <c r="D204" s="769" t="s">
        <v>175</v>
      </c>
      <c r="E204" s="856">
        <f>[13]Sales_SP!HP115</f>
        <v>0</v>
      </c>
      <c r="F204" s="856">
        <f>[13]Sales_SP!HQ115</f>
        <v>5.0119792632000004E-2</v>
      </c>
      <c r="G204" s="856">
        <f>[13]Sales_SP!HR115</f>
        <v>3.8910252528000004E-2</v>
      </c>
      <c r="H204" s="856">
        <f>[13]Sales_SP!HS115</f>
        <v>2.9115302688E-2</v>
      </c>
      <c r="I204" s="856">
        <f>[13]Sales_SP!HT115</f>
        <v>2.6456976648000001E-2</v>
      </c>
      <c r="J204" s="856">
        <f>[13]Sales_SP!HU115</f>
        <v>3.1779995976000001E-2</v>
      </c>
      <c r="K204" s="856">
        <f>[13]Sales_SP!HV115</f>
        <v>2.7015172056E-2</v>
      </c>
      <c r="L204" s="856">
        <f>[13]Sales_SP!HW115</f>
        <v>2.7561694176000004E-2</v>
      </c>
      <c r="M204" s="856">
        <f>[13]Sales_SP!HX115</f>
        <v>3.0043859688000003E-2</v>
      </c>
      <c r="N204" s="856">
        <f>[13]Sales_SP!HY115</f>
        <v>3.0089491632000004E-2</v>
      </c>
      <c r="O204" s="856">
        <f>[13]Sales_SP!HZ115</f>
        <v>3.1368247272000001E-2</v>
      </c>
      <c r="P204" s="856">
        <f>[13]Sales_SP!IA115</f>
        <v>3.5494223976000001E-2</v>
      </c>
      <c r="Q204" s="857">
        <f t="shared" si="29"/>
        <v>0.35795500927200002</v>
      </c>
      <c r="R204" s="851"/>
      <c r="S204" s="851"/>
    </row>
    <row r="205" spans="3:19" hidden="1" x14ac:dyDescent="0.25">
      <c r="C205" s="769" t="s">
        <v>176</v>
      </c>
      <c r="D205" s="769" t="s">
        <v>177</v>
      </c>
      <c r="E205" s="856">
        <f>[13]Sales_SP!HP120</f>
        <v>0.45277612741121265</v>
      </c>
      <c r="F205" s="856">
        <f>[13]Sales_SP!HQ120</f>
        <v>0.52023552368633574</v>
      </c>
      <c r="G205" s="856">
        <f>[13]Sales_SP!HR120</f>
        <v>0.52801066995630253</v>
      </c>
      <c r="H205" s="856">
        <f>[13]Sales_SP!HS120</f>
        <v>0.47553882086579696</v>
      </c>
      <c r="I205" s="856">
        <f>[13]Sales_SP!HT120</f>
        <v>0.47105347919410134</v>
      </c>
      <c r="J205" s="856">
        <f>[13]Sales_SP!HU120</f>
        <v>0.46979264466383652</v>
      </c>
      <c r="K205" s="856">
        <f>[13]Sales_SP!HV120</f>
        <v>0.47700623280497528</v>
      </c>
      <c r="L205" s="856">
        <f>[13]Sales_SP!HW120</f>
        <v>0.44518618847337521</v>
      </c>
      <c r="M205" s="856">
        <f>[13]Sales_SP!HX120</f>
        <v>0.41767221461378146</v>
      </c>
      <c r="N205" s="856">
        <f>[13]Sales_SP!HY120</f>
        <v>0.43941626774165454</v>
      </c>
      <c r="O205" s="856">
        <f>[13]Sales_SP!HZ120</f>
        <v>0.46109621063917527</v>
      </c>
      <c r="P205" s="856">
        <f>[13]Sales_SP!IA120</f>
        <v>0.56479569546075359</v>
      </c>
      <c r="Q205" s="857">
        <f t="shared" si="29"/>
        <v>5.722580075511301</v>
      </c>
      <c r="R205" s="851"/>
      <c r="S205" s="851"/>
    </row>
    <row r="206" spans="3:19" hidden="1" x14ac:dyDescent="0.25">
      <c r="C206" s="769" t="s">
        <v>178</v>
      </c>
      <c r="D206" s="769" t="s">
        <v>179</v>
      </c>
      <c r="E206" s="856">
        <f>[13]Sales_SP!HP126</f>
        <v>2.1952440000000002</v>
      </c>
      <c r="F206" s="856">
        <f>[13]Sales_SP!HQ126</f>
        <v>0.40060706039999999</v>
      </c>
      <c r="G206" s="856">
        <f>[13]Sales_SP!HR126</f>
        <v>0.65405474279999998</v>
      </c>
      <c r="H206" s="856">
        <f>[13]Sales_SP!HS126</f>
        <v>1.0858271100480001</v>
      </c>
      <c r="I206" s="856">
        <f>[13]Sales_SP!HT126</f>
        <v>1.8815512481280001</v>
      </c>
      <c r="J206" s="856">
        <f>[13]Sales_SP!HU126</f>
        <v>1.7589907548000001</v>
      </c>
      <c r="K206" s="856">
        <f>[13]Sales_SP!HV126</f>
        <v>3.4407557388000005</v>
      </c>
      <c r="L206" s="856">
        <f>[13]Sales_SP!HW126</f>
        <v>1.4621025541320001</v>
      </c>
      <c r="M206" s="856">
        <f>[13]Sales_SP!HX126</f>
        <v>1.2883939056</v>
      </c>
      <c r="N206" s="856">
        <f>[13]Sales_SP!HY126</f>
        <v>1.6125643385999999</v>
      </c>
      <c r="O206" s="856">
        <f>[13]Sales_SP!HZ126</f>
        <v>1.8772956792000002</v>
      </c>
      <c r="P206" s="856">
        <f>[13]Sales_SP!IA126</f>
        <v>0.89160719399999999</v>
      </c>
      <c r="Q206" s="857">
        <f t="shared" si="29"/>
        <v>18.548994326508002</v>
      </c>
      <c r="R206" s="851"/>
      <c r="S206" s="851"/>
    </row>
    <row r="207" spans="3:19" hidden="1" x14ac:dyDescent="0.25">
      <c r="C207" s="769" t="s">
        <v>180</v>
      </c>
      <c r="D207" s="769" t="s">
        <v>181</v>
      </c>
      <c r="E207" s="856">
        <f>[13]Sales_SP!HP127+[13]Sales_SP!HP128</f>
        <v>15.1078632499737</v>
      </c>
      <c r="F207" s="856">
        <f>[13]Sales_SP!HQ127+[13]Sales_SP!HQ128</f>
        <v>14.468295232437729</v>
      </c>
      <c r="G207" s="856">
        <f>[13]Sales_SP!HR127+[13]Sales_SP!HR128</f>
        <v>14.410950837561449</v>
      </c>
      <c r="H207" s="856">
        <f>[13]Sales_SP!HS127+[13]Sales_SP!HS128</f>
        <v>14.241810070288883</v>
      </c>
      <c r="I207" s="856">
        <f>[13]Sales_SP!HT127+[13]Sales_SP!HT128</f>
        <v>14.340601946290572</v>
      </c>
      <c r="J207" s="856">
        <f>[13]Sales_SP!HU127+[13]Sales_SP!HU128</f>
        <v>13.725271548289628</v>
      </c>
      <c r="K207" s="856">
        <f>[13]Sales_SP!HV127+[13]Sales_SP!HV128</f>
        <v>14.669052313206258</v>
      </c>
      <c r="L207" s="856">
        <f>[13]Sales_SP!HW127+[13]Sales_SP!HW128</f>
        <v>14.711335360791789</v>
      </c>
      <c r="M207" s="856">
        <f>[13]Sales_SP!HX127+[13]Sales_SP!HX128</f>
        <v>14.906725423951963</v>
      </c>
      <c r="N207" s="856">
        <f>[13]Sales_SP!HY127+[13]Sales_SP!HY128</f>
        <v>15.139311994909294</v>
      </c>
      <c r="O207" s="856">
        <f>[13]Sales_SP!HZ127+[13]Sales_SP!HZ128</f>
        <v>14.213827733115838</v>
      </c>
      <c r="P207" s="856">
        <f>[13]Sales_SP!IA127+[13]Sales_SP!IA128</f>
        <v>15.51617025911893</v>
      </c>
      <c r="Q207" s="857">
        <f t="shared" si="29"/>
        <v>175.45121596993604</v>
      </c>
      <c r="R207" s="851"/>
      <c r="S207" s="851"/>
    </row>
    <row r="208" spans="3:19" hidden="1" x14ac:dyDescent="0.25">
      <c r="C208" s="769" t="s">
        <v>182</v>
      </c>
      <c r="D208" s="769" t="s">
        <v>183</v>
      </c>
      <c r="E208" s="856">
        <f>[13]Sales_SP!HP131</f>
        <v>31.364670493513223</v>
      </c>
      <c r="F208" s="856">
        <f>[13]Sales_SP!HQ131</f>
        <v>35.987029107081185</v>
      </c>
      <c r="G208" s="856">
        <f>[13]Sales_SP!HR131</f>
        <v>36.012655982957099</v>
      </c>
      <c r="H208" s="856">
        <f>[13]Sales_SP!HS131</f>
        <v>27.694132625287846</v>
      </c>
      <c r="I208" s="856">
        <f>[13]Sales_SP!HT131</f>
        <v>28.862482509849446</v>
      </c>
      <c r="J208" s="856">
        <f>[13]Sales_SP!HU131</f>
        <v>27.40734474875007</v>
      </c>
      <c r="K208" s="856">
        <f>[13]Sales_SP!HV131</f>
        <v>27.669873507723143</v>
      </c>
      <c r="L208" s="856">
        <f>[13]Sales_SP!HW131</f>
        <v>26.163334823430972</v>
      </c>
      <c r="M208" s="856">
        <f>[13]Sales_SP!HX131</f>
        <v>25.140123674356989</v>
      </c>
      <c r="N208" s="856">
        <f>[13]Sales_SP!HY131</f>
        <v>25.756487951622297</v>
      </c>
      <c r="O208" s="856">
        <f>[13]Sales_SP!HZ131</f>
        <v>27.157874266153069</v>
      </c>
      <c r="P208" s="856">
        <f>[13]Sales_SP!IA131</f>
        <v>37.31352024229588</v>
      </c>
      <c r="Q208" s="857">
        <f t="shared" si="29"/>
        <v>356.52952993302119</v>
      </c>
      <c r="R208" s="851"/>
      <c r="S208" s="851"/>
    </row>
    <row r="209" spans="3:19" hidden="1" x14ac:dyDescent="0.25">
      <c r="C209" s="769" t="s">
        <v>184</v>
      </c>
      <c r="D209" s="769" t="s">
        <v>163</v>
      </c>
      <c r="E209" s="856">
        <f>[13]Sales_SP!HP132</f>
        <v>24.76442602460833</v>
      </c>
      <c r="F209" s="856">
        <f>[13]Sales_SP!HQ132</f>
        <v>27.052639134421629</v>
      </c>
      <c r="G209" s="856">
        <f>[13]Sales_SP!HR132</f>
        <v>26.875228031822584</v>
      </c>
      <c r="H209" s="856">
        <f>[13]Sales_SP!HS132</f>
        <v>25.306100733727597</v>
      </c>
      <c r="I209" s="856">
        <f>[13]Sales_SP!HT132</f>
        <v>28.613909503213225</v>
      </c>
      <c r="J209" s="856">
        <f>[13]Sales_SP!HU132</f>
        <v>27.852479555371527</v>
      </c>
      <c r="K209" s="856">
        <f>[13]Sales_SP!HV132</f>
        <v>28.968270371702303</v>
      </c>
      <c r="L209" s="856">
        <f>[13]Sales_SP!HW132</f>
        <v>27.829180779050418</v>
      </c>
      <c r="M209" s="856">
        <f>[13]Sales_SP!HX132</f>
        <v>28.809047025280375</v>
      </c>
      <c r="N209" s="856">
        <f>[13]Sales_SP!HY132</f>
        <v>27.905307328595118</v>
      </c>
      <c r="O209" s="856">
        <f>[13]Sales_SP!HZ132</f>
        <v>28.252256106905715</v>
      </c>
      <c r="P209" s="856">
        <f>[13]Sales_SP!IA132</f>
        <v>31.676618557226785</v>
      </c>
      <c r="Q209" s="857">
        <f t="shared" si="29"/>
        <v>333.90546315192557</v>
      </c>
      <c r="R209" s="851"/>
      <c r="S209" s="851"/>
    </row>
    <row r="210" spans="3:19" hidden="1" x14ac:dyDescent="0.25">
      <c r="C210" s="769" t="s">
        <v>185</v>
      </c>
      <c r="D210" s="769" t="s">
        <v>186</v>
      </c>
      <c r="E210" s="856">
        <f>[13]Sales_SP!HP133</f>
        <v>0</v>
      </c>
      <c r="F210" s="856">
        <f>[13]Sales_SP!HQ133</f>
        <v>0</v>
      </c>
      <c r="G210" s="856">
        <f>[13]Sales_SP!HR133</f>
        <v>0</v>
      </c>
      <c r="H210" s="856">
        <f>[13]Sales_SP!HS133</f>
        <v>0</v>
      </c>
      <c r="I210" s="856">
        <f>[13]Sales_SP!HT133</f>
        <v>0</v>
      </c>
      <c r="J210" s="856">
        <f>[13]Sales_SP!HU133</f>
        <v>0</v>
      </c>
      <c r="K210" s="856">
        <f>[13]Sales_SP!HV133</f>
        <v>0</v>
      </c>
      <c r="L210" s="856">
        <f>[13]Sales_SP!HW133</f>
        <v>0</v>
      </c>
      <c r="M210" s="856">
        <f>[13]Sales_SP!HX133</f>
        <v>0</v>
      </c>
      <c r="N210" s="856">
        <f>[13]Sales_SP!HY133</f>
        <v>0</v>
      </c>
      <c r="O210" s="856">
        <f>[13]Sales_SP!HZ133</f>
        <v>0</v>
      </c>
      <c r="P210" s="856">
        <f>[13]Sales_SP!IA133</f>
        <v>0</v>
      </c>
      <c r="Q210" s="857">
        <f t="shared" si="29"/>
        <v>0</v>
      </c>
      <c r="R210" s="851"/>
      <c r="S210" s="851"/>
    </row>
    <row r="211" spans="3:19" hidden="1" x14ac:dyDescent="0.25">
      <c r="C211" s="769" t="s">
        <v>187</v>
      </c>
      <c r="D211" s="769" t="s">
        <v>165</v>
      </c>
      <c r="E211" s="856">
        <f>[13]Sales_SP!HP134</f>
        <v>0.79938795200000023</v>
      </c>
      <c r="F211" s="856">
        <f>[13]Sales_SP!HQ134</f>
        <v>0.99021874600000004</v>
      </c>
      <c r="G211" s="856">
        <f>[13]Sales_SP!HR134</f>
        <v>1.0703183260000002</v>
      </c>
      <c r="H211" s="856">
        <f>[13]Sales_SP!HS134</f>
        <v>1.0051951580000003</v>
      </c>
      <c r="I211" s="856">
        <f>[13]Sales_SP!HT134</f>
        <v>1.0638616450000002</v>
      </c>
      <c r="J211" s="856">
        <f>[13]Sales_SP!HU134</f>
        <v>1.2350122730000002</v>
      </c>
      <c r="K211" s="856">
        <f>[13]Sales_SP!HV134</f>
        <v>1.4942924040000003</v>
      </c>
      <c r="L211" s="856">
        <f>[13]Sales_SP!HW134</f>
        <v>1.4780502110000002</v>
      </c>
      <c r="M211" s="856">
        <f>[13]Sales_SP!HX134</f>
        <v>1.5301601920000003</v>
      </c>
      <c r="N211" s="856">
        <f>[13]Sales_SP!HY134</f>
        <v>1.6302740190000005</v>
      </c>
      <c r="O211" s="856">
        <f>[13]Sales_SP!HZ134</f>
        <v>1.7021413640000003</v>
      </c>
      <c r="P211" s="856">
        <f>[13]Sales_SP!IA134</f>
        <v>2.0019823890000006</v>
      </c>
      <c r="Q211" s="857">
        <f t="shared" si="29"/>
        <v>16.000894679000005</v>
      </c>
      <c r="R211" s="851"/>
      <c r="S211" s="851"/>
    </row>
    <row r="212" spans="3:19" hidden="1" x14ac:dyDescent="0.25">
      <c r="C212" s="769"/>
      <c r="D212" s="769"/>
      <c r="E212" s="856"/>
      <c r="F212" s="856"/>
      <c r="G212" s="856"/>
      <c r="H212" s="856"/>
      <c r="I212" s="856"/>
      <c r="J212" s="856"/>
      <c r="K212" s="856"/>
      <c r="L212" s="856"/>
      <c r="M212" s="856"/>
      <c r="N212" s="856"/>
      <c r="O212" s="856"/>
      <c r="P212" s="856"/>
      <c r="Q212" s="857">
        <f t="shared" si="29"/>
        <v>0</v>
      </c>
      <c r="R212" s="851"/>
      <c r="S212" s="851"/>
    </row>
    <row r="213" spans="3:19" hidden="1" x14ac:dyDescent="0.25">
      <c r="C213" s="769"/>
      <c r="D213" s="769"/>
      <c r="E213" s="856"/>
      <c r="F213" s="856"/>
      <c r="G213" s="856"/>
      <c r="H213" s="856"/>
      <c r="I213" s="856"/>
      <c r="J213" s="856"/>
      <c r="K213" s="856"/>
      <c r="L213" s="856"/>
      <c r="M213" s="856"/>
      <c r="N213" s="856"/>
      <c r="O213" s="856"/>
      <c r="P213" s="856"/>
      <c r="Q213" s="857">
        <f t="shared" si="29"/>
        <v>0</v>
      </c>
      <c r="R213" s="851"/>
      <c r="S213" s="851"/>
    </row>
    <row r="214" spans="3:19" hidden="1" x14ac:dyDescent="0.25">
      <c r="C214" s="769"/>
      <c r="D214" s="769"/>
      <c r="E214" s="856"/>
      <c r="F214" s="856"/>
      <c r="G214" s="856"/>
      <c r="H214" s="856"/>
      <c r="I214" s="856"/>
      <c r="J214" s="856"/>
      <c r="K214" s="856"/>
      <c r="L214" s="856"/>
      <c r="M214" s="856"/>
      <c r="N214" s="856"/>
      <c r="O214" s="856"/>
      <c r="P214" s="856"/>
      <c r="Q214" s="857">
        <f t="shared" si="29"/>
        <v>0</v>
      </c>
      <c r="R214" s="851"/>
      <c r="S214" s="851"/>
    </row>
    <row r="215" spans="3:19" hidden="1" x14ac:dyDescent="0.25">
      <c r="C215" s="769" t="s">
        <v>235</v>
      </c>
      <c r="D215" s="769" t="s">
        <v>235</v>
      </c>
      <c r="E215" s="856"/>
      <c r="F215" s="856"/>
      <c r="G215" s="856"/>
      <c r="H215" s="856"/>
      <c r="I215" s="856"/>
      <c r="J215" s="856"/>
      <c r="K215" s="856"/>
      <c r="L215" s="856"/>
      <c r="M215" s="856"/>
      <c r="N215" s="856"/>
      <c r="O215" s="856"/>
      <c r="P215" s="856"/>
      <c r="Q215" s="857">
        <f t="shared" si="29"/>
        <v>0</v>
      </c>
      <c r="R215" s="851"/>
      <c r="S215" s="851"/>
    </row>
    <row r="216" spans="3:19" hidden="1" x14ac:dyDescent="0.25">
      <c r="C216" s="963" t="s">
        <v>188</v>
      </c>
      <c r="D216" s="964"/>
      <c r="E216" s="857">
        <f t="shared" ref="E216:P216" si="30">SUM(E201:E215)</f>
        <v>796.07568436458769</v>
      </c>
      <c r="F216" s="857">
        <f t="shared" si="30"/>
        <v>843.88228997688259</v>
      </c>
      <c r="G216" s="857">
        <f t="shared" si="30"/>
        <v>831.7819349737855</v>
      </c>
      <c r="H216" s="857">
        <f t="shared" si="30"/>
        <v>761.90492471155687</v>
      </c>
      <c r="I216" s="857">
        <f t="shared" si="30"/>
        <v>805.95484997383005</v>
      </c>
      <c r="J216" s="857">
        <f t="shared" si="30"/>
        <v>756.94024189113293</v>
      </c>
      <c r="K216" s="857">
        <f t="shared" si="30"/>
        <v>781.73137384776737</v>
      </c>
      <c r="L216" s="857">
        <f t="shared" si="30"/>
        <v>762.8547732748483</v>
      </c>
      <c r="M216" s="857">
        <f t="shared" si="30"/>
        <v>766.49354666794329</v>
      </c>
      <c r="N216" s="857">
        <f t="shared" si="30"/>
        <v>754.57135635230679</v>
      </c>
      <c r="O216" s="857">
        <f t="shared" si="30"/>
        <v>772.34569642249733</v>
      </c>
      <c r="P216" s="857">
        <f t="shared" si="30"/>
        <v>855.43788710220383</v>
      </c>
      <c r="Q216" s="857">
        <f>SUM(E216:P216)</f>
        <v>9489.9745595593431</v>
      </c>
      <c r="R216" s="851"/>
      <c r="S216" s="851"/>
    </row>
    <row r="217" spans="3:19" hidden="1" x14ac:dyDescent="0.25">
      <c r="C217" s="963" t="s">
        <v>189</v>
      </c>
      <c r="D217" s="964"/>
      <c r="E217" s="856"/>
      <c r="F217" s="856"/>
      <c r="G217" s="856"/>
      <c r="H217" s="856"/>
      <c r="I217" s="856"/>
      <c r="J217" s="856"/>
      <c r="K217" s="856"/>
      <c r="L217" s="856"/>
      <c r="M217" s="856"/>
      <c r="N217" s="856"/>
      <c r="O217" s="856"/>
      <c r="P217" s="856"/>
      <c r="Q217" s="857"/>
      <c r="R217" s="851"/>
      <c r="S217" s="851"/>
    </row>
    <row r="218" spans="3:19" hidden="1" x14ac:dyDescent="0.25">
      <c r="C218" s="769" t="s">
        <v>168</v>
      </c>
      <c r="D218" s="769" t="s">
        <v>169</v>
      </c>
      <c r="E218" s="856">
        <f>[13]Sales_SP!HP152</f>
        <v>690.58310055067921</v>
      </c>
      <c r="F218" s="856">
        <f>[13]Sales_SP!HQ152</f>
        <v>736.64815934354885</v>
      </c>
      <c r="G218" s="856">
        <f>[13]Sales_SP!HR152</f>
        <v>718.0945811512081</v>
      </c>
      <c r="H218" s="856">
        <f>[13]Sales_SP!HS152</f>
        <v>717.57204197609747</v>
      </c>
      <c r="I218" s="856">
        <f>[13]Sales_SP!HT152</f>
        <v>735.37439212931258</v>
      </c>
      <c r="J218" s="856">
        <f>[13]Sales_SP!HU152</f>
        <v>716.68233740763276</v>
      </c>
      <c r="K218" s="856">
        <f>[13]Sales_SP!HV152</f>
        <v>733.47687415280006</v>
      </c>
      <c r="L218" s="856">
        <f>[13]Sales_SP!HW152</f>
        <v>736.23287125105594</v>
      </c>
      <c r="M218" s="856">
        <f>[13]Sales_SP!HX152</f>
        <v>751.06507832426541</v>
      </c>
      <c r="N218" s="856">
        <f>[13]Sales_SP!HY152</f>
        <v>747.71761976538312</v>
      </c>
      <c r="O218" s="856">
        <f>[13]Sales_SP!HZ152</f>
        <v>727.98107557900948</v>
      </c>
      <c r="P218" s="856">
        <f>[13]Sales_SP!IA152</f>
        <v>813.25140929214922</v>
      </c>
      <c r="Q218" s="857">
        <f t="shared" ref="Q218:Q232" si="31">SUM(E218:P218)</f>
        <v>8824.6795409231418</v>
      </c>
      <c r="R218" s="851"/>
      <c r="S218" s="851"/>
    </row>
    <row r="219" spans="3:19" hidden="1" x14ac:dyDescent="0.25">
      <c r="C219" s="769" t="s">
        <v>170</v>
      </c>
      <c r="D219" s="769" t="s">
        <v>171</v>
      </c>
      <c r="E219" s="856">
        <f>[13]Sales_SP!HP168</f>
        <v>0</v>
      </c>
      <c r="F219" s="856">
        <f>[13]Sales_SP!HQ168</f>
        <v>0</v>
      </c>
      <c r="G219" s="856">
        <f>[13]Sales_SP!HR168</f>
        <v>0</v>
      </c>
      <c r="H219" s="856">
        <f>[13]Sales_SP!HS168</f>
        <v>0</v>
      </c>
      <c r="I219" s="856">
        <f>[13]Sales_SP!HT168</f>
        <v>0</v>
      </c>
      <c r="J219" s="856">
        <f>[13]Sales_SP!HU168</f>
        <v>0</v>
      </c>
      <c r="K219" s="856">
        <f>[13]Sales_SP!HV168</f>
        <v>0</v>
      </c>
      <c r="L219" s="856">
        <f>[13]Sales_SP!HW168</f>
        <v>0</v>
      </c>
      <c r="M219" s="856">
        <f>[13]Sales_SP!HX168</f>
        <v>0</v>
      </c>
      <c r="N219" s="856">
        <f>[13]Sales_SP!HY168</f>
        <v>0</v>
      </c>
      <c r="O219" s="856">
        <f>[13]Sales_SP!HZ168</f>
        <v>0</v>
      </c>
      <c r="P219" s="856">
        <f>[13]Sales_SP!IA168</f>
        <v>0</v>
      </c>
      <c r="Q219" s="857">
        <f t="shared" si="31"/>
        <v>0</v>
      </c>
      <c r="R219" s="851"/>
      <c r="S219" s="851"/>
    </row>
    <row r="220" spans="3:19" hidden="1" x14ac:dyDescent="0.25">
      <c r="C220" s="769" t="s">
        <v>216</v>
      </c>
      <c r="D220" s="769" t="s">
        <v>173</v>
      </c>
      <c r="E220" s="856">
        <f>[13]Sales_SP!HP174</f>
        <v>231.32011851396135</v>
      </c>
      <c r="F220" s="856">
        <f>[13]Sales_SP!HQ174</f>
        <v>250.12063879428041</v>
      </c>
      <c r="G220" s="856">
        <f>[13]Sales_SP!HR174</f>
        <v>251.56979130811035</v>
      </c>
      <c r="H220" s="856">
        <f>[13]Sales_SP!HS174</f>
        <v>233.44518134641464</v>
      </c>
      <c r="I220" s="856">
        <f>[13]Sales_SP!HT174</f>
        <v>234.55860836311982</v>
      </c>
      <c r="J220" s="856">
        <f>[13]Sales_SP!HU174</f>
        <v>219.88544394496455</v>
      </c>
      <c r="K220" s="856">
        <f>[13]Sales_SP!HV174</f>
        <v>215.855493603159</v>
      </c>
      <c r="L220" s="856">
        <f>[13]Sales_SP!HW174</f>
        <v>215.855493603159</v>
      </c>
      <c r="M220" s="856">
        <f>[13]Sales_SP!HX174</f>
        <v>202.12814956875394</v>
      </c>
      <c r="N220" s="856">
        <f>[13]Sales_SP!HY174</f>
        <v>204.10627659719839</v>
      </c>
      <c r="O220" s="856">
        <f>[13]Sales_SP!HZ174</f>
        <v>208.62511870698913</v>
      </c>
      <c r="P220" s="856">
        <f>[13]Sales_SP!IA174</f>
        <v>245.11164600524134</v>
      </c>
      <c r="Q220" s="857">
        <f t="shared" si="31"/>
        <v>2712.5819603553518</v>
      </c>
      <c r="R220" s="851"/>
      <c r="S220" s="851"/>
    </row>
    <row r="221" spans="3:19" hidden="1" x14ac:dyDescent="0.25">
      <c r="C221" s="769" t="s">
        <v>174</v>
      </c>
      <c r="D221" s="769" t="s">
        <v>175</v>
      </c>
      <c r="E221" s="856">
        <f>[13]Sales_SP!HP180</f>
        <v>0</v>
      </c>
      <c r="F221" s="856">
        <f>[13]Sales_SP!HQ180</f>
        <v>0.45302969520000003</v>
      </c>
      <c r="G221" s="856">
        <f>[13]Sales_SP!HR180</f>
        <v>0.43928705160000003</v>
      </c>
      <c r="H221" s="856">
        <f>[13]Sales_SP!HS180</f>
        <v>0.36861059880000002</v>
      </c>
      <c r="I221" s="856">
        <f>[13]Sales_SP!HT180</f>
        <v>0.39110820840000005</v>
      </c>
      <c r="J221" s="856">
        <f>[13]Sales_SP!HU180</f>
        <v>0.35596099944000004</v>
      </c>
      <c r="K221" s="856">
        <f>[13]Sales_SP!HV180</f>
        <v>0.36905630616000007</v>
      </c>
      <c r="L221" s="856">
        <f>[13]Sales_SP!HW180</f>
        <v>0.31135842720000001</v>
      </c>
      <c r="M221" s="856">
        <f>[13]Sales_SP!HX180</f>
        <v>0.32345619840000001</v>
      </c>
      <c r="N221" s="856">
        <f>[13]Sales_SP!HY180</f>
        <v>0.28419150240000002</v>
      </c>
      <c r="O221" s="856">
        <f>[13]Sales_SP!HZ180</f>
        <v>0.32006033280000001</v>
      </c>
      <c r="P221" s="856">
        <f>[13]Sales_SP!IA180</f>
        <v>0.43764217920000009</v>
      </c>
      <c r="Q221" s="857">
        <f t="shared" si="31"/>
        <v>4.0537614996000011</v>
      </c>
      <c r="R221" s="851"/>
      <c r="S221" s="851"/>
    </row>
    <row r="222" spans="3:19" hidden="1" x14ac:dyDescent="0.25">
      <c r="C222" s="769" t="s">
        <v>176</v>
      </c>
      <c r="D222" s="769" t="s">
        <v>177</v>
      </c>
      <c r="E222" s="856">
        <f>[13]Sales_SP!HP185</f>
        <v>0</v>
      </c>
      <c r="F222" s="856">
        <f>[13]Sales_SP!HQ185</f>
        <v>0</v>
      </c>
      <c r="G222" s="856">
        <f>[13]Sales_SP!HR185</f>
        <v>0</v>
      </c>
      <c r="H222" s="856">
        <f>[13]Sales_SP!HS185</f>
        <v>0</v>
      </c>
      <c r="I222" s="856">
        <f>[13]Sales_SP!HT185</f>
        <v>0</v>
      </c>
      <c r="J222" s="856">
        <f>[13]Sales_SP!HU185</f>
        <v>0</v>
      </c>
      <c r="K222" s="856">
        <f>[13]Sales_SP!HV185</f>
        <v>0</v>
      </c>
      <c r="L222" s="856">
        <f>[13]Sales_SP!HW185</f>
        <v>0</v>
      </c>
      <c r="M222" s="856">
        <f>[13]Sales_SP!HX185</f>
        <v>0</v>
      </c>
      <c r="N222" s="856">
        <f>[13]Sales_SP!HY185</f>
        <v>0</v>
      </c>
      <c r="O222" s="856">
        <f>[13]Sales_SP!HZ185</f>
        <v>0</v>
      </c>
      <c r="P222" s="856">
        <f>[13]Sales_SP!IA185</f>
        <v>0</v>
      </c>
      <c r="Q222" s="857">
        <f t="shared" si="31"/>
        <v>0</v>
      </c>
      <c r="R222" s="851"/>
      <c r="S222" s="851"/>
    </row>
    <row r="223" spans="3:19" hidden="1" x14ac:dyDescent="0.25">
      <c r="C223" s="769" t="s">
        <v>178</v>
      </c>
      <c r="D223" s="769" t="s">
        <v>179</v>
      </c>
      <c r="E223" s="856">
        <f>[13]Sales_SP!HP191</f>
        <v>2.0114225491366131</v>
      </c>
      <c r="F223" s="856">
        <f>[13]Sales_SP!HQ191</f>
        <v>3.2180394370323828</v>
      </c>
      <c r="G223" s="856">
        <f>[13]Sales_SP!HR191</f>
        <v>3.0230421299746824</v>
      </c>
      <c r="H223" s="856">
        <f>[13]Sales_SP!HS191</f>
        <v>3.4230978781960553</v>
      </c>
      <c r="I223" s="856">
        <f>[13]Sales_SP!HT191</f>
        <v>5.7924601599190524</v>
      </c>
      <c r="J223" s="856">
        <f>[13]Sales_SP!HU191</f>
        <v>5.4592363263355006</v>
      </c>
      <c r="K223" s="856">
        <f>[13]Sales_SP!HV191</f>
        <v>7.2477208477957547</v>
      </c>
      <c r="L223" s="856">
        <f>[13]Sales_SP!HW191</f>
        <v>7.0761634311878616</v>
      </c>
      <c r="M223" s="856">
        <f>[13]Sales_SP!HX191</f>
        <v>5.8124973608941266</v>
      </c>
      <c r="N223" s="856">
        <f>[13]Sales_SP!HY191</f>
        <v>7.3085903224676221</v>
      </c>
      <c r="O223" s="856">
        <f>[13]Sales_SP!HZ191</f>
        <v>7.495970245133023</v>
      </c>
      <c r="P223" s="856">
        <f>[13]Sales_SP!IA191</f>
        <v>9.2931857584500364</v>
      </c>
      <c r="Q223" s="857">
        <f t="shared" si="31"/>
        <v>67.161426446522711</v>
      </c>
      <c r="R223" s="851"/>
      <c r="S223" s="851"/>
    </row>
    <row r="224" spans="3:19" hidden="1" x14ac:dyDescent="0.25">
      <c r="C224" s="769" t="s">
        <v>180</v>
      </c>
      <c r="D224" s="769" t="s">
        <v>181</v>
      </c>
      <c r="E224" s="856">
        <f>[13]Sales_SP!HP192+[13]Sales_SP!HP193</f>
        <v>24.981014635162758</v>
      </c>
      <c r="F224" s="856">
        <f>[13]Sales_SP!HQ192+[13]Sales_SP!HQ193</f>
        <v>25.900651952798395</v>
      </c>
      <c r="G224" s="856">
        <f>[13]Sales_SP!HR192+[13]Sales_SP!HR193</f>
        <v>24.57068384477499</v>
      </c>
      <c r="H224" s="856">
        <f>[13]Sales_SP!HS192+[13]Sales_SP!HS193</f>
        <v>24.731195127233644</v>
      </c>
      <c r="I224" s="856">
        <f>[13]Sales_SP!HT192+[13]Sales_SP!HT193</f>
        <v>26.822033093691033</v>
      </c>
      <c r="J224" s="856">
        <f>[13]Sales_SP!HU192+[13]Sales_SP!HU193</f>
        <v>25.198239944881319</v>
      </c>
      <c r="K224" s="856">
        <f>[13]Sales_SP!HV192+[13]Sales_SP!HV193</f>
        <v>24.816501737230155</v>
      </c>
      <c r="L224" s="856">
        <f>[13]Sales_SP!HW192+[13]Sales_SP!HW193</f>
        <v>26.299369492162395</v>
      </c>
      <c r="M224" s="856">
        <f>[13]Sales_SP!HX192+[13]Sales_SP!HX193</f>
        <v>25.536633436909526</v>
      </c>
      <c r="N224" s="856">
        <f>[13]Sales_SP!HY192+[13]Sales_SP!HY193</f>
        <v>26.966384947301549</v>
      </c>
      <c r="O224" s="856">
        <f>[13]Sales_SP!HZ192+[13]Sales_SP!HZ193</f>
        <v>25.935081754437356</v>
      </c>
      <c r="P224" s="856">
        <f>[13]Sales_SP!IA192+[13]Sales_SP!IA193</f>
        <v>28.67790158395518</v>
      </c>
      <c r="Q224" s="857">
        <f t="shared" si="31"/>
        <v>310.43569155053831</v>
      </c>
      <c r="R224" s="851"/>
      <c r="S224" s="851"/>
    </row>
    <row r="225" spans="3:19" hidden="1" x14ac:dyDescent="0.25">
      <c r="C225" s="769" t="s">
        <v>190</v>
      </c>
      <c r="D225" s="769" t="s">
        <v>206</v>
      </c>
      <c r="E225" s="856">
        <f>[13]Sales_SP!HP194</f>
        <v>1.0289434050000001</v>
      </c>
      <c r="F225" s="856">
        <f>[13]Sales_SP!HQ194</f>
        <v>1.8112605918750002</v>
      </c>
      <c r="G225" s="856">
        <f>[13]Sales_SP!HR194</f>
        <v>1.7043828637500003</v>
      </c>
      <c r="H225" s="856">
        <f>[13]Sales_SP!HS194</f>
        <v>2.0090755518750001</v>
      </c>
      <c r="I225" s="856">
        <f>[13]Sales_SP!HT194</f>
        <v>2.1125498625000003</v>
      </c>
      <c r="J225" s="856">
        <f>[13]Sales_SP!HU194</f>
        <v>1.9437681375000002</v>
      </c>
      <c r="K225" s="856">
        <f>[13]Sales_SP!HV194</f>
        <v>0</v>
      </c>
      <c r="L225" s="856">
        <f>[13]Sales_SP!HW194</f>
        <v>0</v>
      </c>
      <c r="M225" s="856">
        <f>[13]Sales_SP!HX194</f>
        <v>0</v>
      </c>
      <c r="N225" s="856">
        <f>[13]Sales_SP!HY194</f>
        <v>0</v>
      </c>
      <c r="O225" s="856">
        <f>[13]Sales_SP!HZ194</f>
        <v>0</v>
      </c>
      <c r="P225" s="856">
        <f>[13]Sales_SP!IA194</f>
        <v>0</v>
      </c>
      <c r="Q225" s="857">
        <f t="shared" si="31"/>
        <v>10.609980412500001</v>
      </c>
      <c r="R225" s="851"/>
      <c r="S225" s="851"/>
    </row>
    <row r="226" spans="3:19" hidden="1" x14ac:dyDescent="0.25">
      <c r="C226" s="769" t="s">
        <v>182</v>
      </c>
      <c r="D226" s="769" t="s">
        <v>183</v>
      </c>
      <c r="E226" s="856">
        <f>[13]Sales_SP!HP196</f>
        <v>20.315706420541876</v>
      </c>
      <c r="F226" s="856">
        <f>[13]Sales_SP!HQ196</f>
        <v>22.426249628715972</v>
      </c>
      <c r="G226" s="856">
        <f>[13]Sales_SP!HR196</f>
        <v>23.131537034046662</v>
      </c>
      <c r="H226" s="856">
        <f>[13]Sales_SP!HS196</f>
        <v>16.995997153969554</v>
      </c>
      <c r="I226" s="856">
        <f>[13]Sales_SP!HT196</f>
        <v>17.511627842535692</v>
      </c>
      <c r="J226" s="856">
        <f>[13]Sales_SP!HU196</f>
        <v>15.994768226715921</v>
      </c>
      <c r="K226" s="856">
        <f>[13]Sales_SP!HV196</f>
        <v>17.024012925951272</v>
      </c>
      <c r="L226" s="856">
        <f>[13]Sales_SP!HW196</f>
        <v>15.779908598393254</v>
      </c>
      <c r="M226" s="856">
        <f>[13]Sales_SP!HX196</f>
        <v>15.283588117175798</v>
      </c>
      <c r="N226" s="856">
        <f>[13]Sales_SP!HY196</f>
        <v>15.308249116076036</v>
      </c>
      <c r="O226" s="856">
        <f>[13]Sales_SP!HZ196</f>
        <v>17.198912455205345</v>
      </c>
      <c r="P226" s="856">
        <f>[13]Sales_SP!IA196</f>
        <v>22.387765884073097</v>
      </c>
      <c r="Q226" s="857">
        <f t="shared" si="31"/>
        <v>219.3583234034005</v>
      </c>
      <c r="R226" s="851"/>
      <c r="S226" s="851"/>
    </row>
    <row r="227" spans="3:19" hidden="1" x14ac:dyDescent="0.25">
      <c r="C227" s="769" t="s">
        <v>195</v>
      </c>
      <c r="D227" s="769" t="s">
        <v>163</v>
      </c>
      <c r="E227" s="856">
        <f>[13]Sales_SP!HP197</f>
        <v>4.8349006906389773</v>
      </c>
      <c r="F227" s="856">
        <f>[13]Sales_SP!HQ197</f>
        <v>4.8244061963611404</v>
      </c>
      <c r="G227" s="856">
        <f>[13]Sales_SP!HR197</f>
        <v>4.7477903988844439</v>
      </c>
      <c r="H227" s="856">
        <f>[13]Sales_SP!HS197</f>
        <v>5.1064665260797</v>
      </c>
      <c r="I227" s="856">
        <f>[13]Sales_SP!HT197</f>
        <v>5.4623676348134085</v>
      </c>
      <c r="J227" s="856">
        <f>[13]Sales_SP!HU197</f>
        <v>5.4437077984436835</v>
      </c>
      <c r="K227" s="856">
        <f>[13]Sales_SP!HV197</f>
        <v>6.054917260360182</v>
      </c>
      <c r="L227" s="856">
        <f>[13]Sales_SP!HW197</f>
        <v>3.425091491365496</v>
      </c>
      <c r="M227" s="856">
        <f>[13]Sales_SP!HX197</f>
        <v>3.3034471928859053</v>
      </c>
      <c r="N227" s="856">
        <f>[13]Sales_SP!HY197</f>
        <v>3.2671989301519897</v>
      </c>
      <c r="O227" s="856">
        <f>[13]Sales_SP!HZ197</f>
        <v>3.4887878144027527</v>
      </c>
      <c r="P227" s="856">
        <f>[13]Sales_SP!IA197</f>
        <v>3.5614240890017408</v>
      </c>
      <c r="Q227" s="857">
        <f t="shared" si="31"/>
        <v>53.520506023389416</v>
      </c>
      <c r="R227" s="851"/>
      <c r="S227" s="851"/>
    </row>
    <row r="228" spans="3:19" hidden="1" x14ac:dyDescent="0.25">
      <c r="C228" s="769" t="s">
        <v>185</v>
      </c>
      <c r="D228" s="769" t="s">
        <v>186</v>
      </c>
      <c r="E228" s="856">
        <f>[13]Sales_SP!HP198</f>
        <v>0</v>
      </c>
      <c r="F228" s="856">
        <f>[13]Sales_SP!HQ198</f>
        <v>0</v>
      </c>
      <c r="G228" s="856">
        <f>[13]Sales_SP!HR198</f>
        <v>0</v>
      </c>
      <c r="H228" s="856">
        <f>[13]Sales_SP!HS198</f>
        <v>0</v>
      </c>
      <c r="I228" s="856">
        <f>[13]Sales_SP!HT198</f>
        <v>0</v>
      </c>
      <c r="J228" s="856">
        <f>[13]Sales_SP!HU198</f>
        <v>0</v>
      </c>
      <c r="K228" s="856">
        <f>[13]Sales_SP!HV198</f>
        <v>0</v>
      </c>
      <c r="L228" s="856">
        <f>[13]Sales_SP!HW198</f>
        <v>0</v>
      </c>
      <c r="M228" s="856">
        <f>[13]Sales_SP!HX198</f>
        <v>0</v>
      </c>
      <c r="N228" s="856">
        <f>[13]Sales_SP!HY198</f>
        <v>0</v>
      </c>
      <c r="O228" s="856">
        <f>[13]Sales_SP!HZ198</f>
        <v>0</v>
      </c>
      <c r="P228" s="856">
        <f>[13]Sales_SP!IA198</f>
        <v>0</v>
      </c>
      <c r="Q228" s="857">
        <f t="shared" si="31"/>
        <v>0</v>
      </c>
      <c r="R228" s="851"/>
      <c r="S228" s="851"/>
    </row>
    <row r="229" spans="3:19" hidden="1" x14ac:dyDescent="0.25">
      <c r="C229" s="769" t="s">
        <v>187</v>
      </c>
      <c r="D229" s="769" t="s">
        <v>165</v>
      </c>
      <c r="E229" s="856">
        <v>0</v>
      </c>
      <c r="F229" s="856">
        <v>0</v>
      </c>
      <c r="G229" s="856">
        <v>0</v>
      </c>
      <c r="H229" s="856">
        <v>0</v>
      </c>
      <c r="I229" s="856">
        <v>0</v>
      </c>
      <c r="J229" s="856">
        <v>0</v>
      </c>
      <c r="K229" s="856">
        <v>0</v>
      </c>
      <c r="L229" s="856">
        <v>0</v>
      </c>
      <c r="M229" s="856">
        <v>0</v>
      </c>
      <c r="N229" s="856">
        <v>0</v>
      </c>
      <c r="O229" s="856">
        <v>0</v>
      </c>
      <c r="P229" s="856">
        <v>0</v>
      </c>
      <c r="Q229" s="857">
        <f t="shared" si="31"/>
        <v>0</v>
      </c>
      <c r="R229" s="851"/>
      <c r="S229" s="851"/>
    </row>
    <row r="230" spans="3:19" hidden="1" x14ac:dyDescent="0.25">
      <c r="C230" s="769"/>
      <c r="D230" s="769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856"/>
      <c r="Q230" s="857">
        <f t="shared" si="31"/>
        <v>0</v>
      </c>
      <c r="R230" s="851"/>
      <c r="S230" s="851"/>
    </row>
    <row r="231" spans="3:19" hidden="1" x14ac:dyDescent="0.25">
      <c r="C231" s="769"/>
      <c r="D231" s="769"/>
      <c r="E231" s="856"/>
      <c r="F231" s="856"/>
      <c r="G231" s="856"/>
      <c r="H231" s="856"/>
      <c r="I231" s="856"/>
      <c r="J231" s="856"/>
      <c r="K231" s="856"/>
      <c r="L231" s="856"/>
      <c r="M231" s="856"/>
      <c r="N231" s="856"/>
      <c r="O231" s="856"/>
      <c r="P231" s="856"/>
      <c r="Q231" s="857">
        <f t="shared" si="31"/>
        <v>0</v>
      </c>
      <c r="R231" s="851"/>
      <c r="S231" s="851"/>
    </row>
    <row r="232" spans="3:19" hidden="1" x14ac:dyDescent="0.25">
      <c r="C232" s="769" t="s">
        <v>235</v>
      </c>
      <c r="D232" s="769" t="s">
        <v>235</v>
      </c>
      <c r="E232" s="856"/>
      <c r="F232" s="856"/>
      <c r="G232" s="856"/>
      <c r="H232" s="856"/>
      <c r="I232" s="856"/>
      <c r="J232" s="856"/>
      <c r="K232" s="856"/>
      <c r="L232" s="856"/>
      <c r="M232" s="856"/>
      <c r="N232" s="856"/>
      <c r="O232" s="856"/>
      <c r="P232" s="856"/>
      <c r="Q232" s="857">
        <f t="shared" si="31"/>
        <v>0</v>
      </c>
      <c r="R232" s="851"/>
      <c r="S232" s="851"/>
    </row>
    <row r="233" spans="3:19" hidden="1" x14ac:dyDescent="0.25">
      <c r="C233" s="963" t="s">
        <v>188</v>
      </c>
      <c r="D233" s="964"/>
      <c r="E233" s="857">
        <f t="shared" ref="E233:P233" si="32">SUM(E218:E232)</f>
        <v>975.0752067651207</v>
      </c>
      <c r="F233" s="857">
        <f t="shared" si="32"/>
        <v>1045.4024356398122</v>
      </c>
      <c r="G233" s="857">
        <f t="shared" si="32"/>
        <v>1027.2810957823492</v>
      </c>
      <c r="H233" s="857">
        <f t="shared" si="32"/>
        <v>1003.651666158666</v>
      </c>
      <c r="I233" s="857">
        <f t="shared" si="32"/>
        <v>1028.0251472942919</v>
      </c>
      <c r="J233" s="857">
        <f t="shared" si="32"/>
        <v>990.96346278591363</v>
      </c>
      <c r="K233" s="857">
        <f t="shared" si="32"/>
        <v>1004.8445768334565</v>
      </c>
      <c r="L233" s="857">
        <f t="shared" si="32"/>
        <v>1004.980256294524</v>
      </c>
      <c r="M233" s="857">
        <f t="shared" si="32"/>
        <v>1003.4528501992846</v>
      </c>
      <c r="N233" s="857">
        <f t="shared" si="32"/>
        <v>1004.9585111809786</v>
      </c>
      <c r="O233" s="857">
        <f t="shared" si="32"/>
        <v>991.04500688797702</v>
      </c>
      <c r="P233" s="857">
        <f t="shared" si="32"/>
        <v>1122.7209747920708</v>
      </c>
      <c r="Q233" s="857">
        <f>SUM(E233:P233)</f>
        <v>12202.401190614446</v>
      </c>
      <c r="R233" s="851"/>
      <c r="S233" s="851"/>
    </row>
    <row r="234" spans="3:19" hidden="1" x14ac:dyDescent="0.25">
      <c r="C234" s="963" t="s">
        <v>196</v>
      </c>
      <c r="D234" s="964"/>
      <c r="E234" s="856"/>
      <c r="F234" s="856"/>
      <c r="G234" s="856"/>
      <c r="H234" s="856"/>
      <c r="I234" s="856"/>
      <c r="J234" s="856"/>
      <c r="K234" s="856"/>
      <c r="L234" s="856"/>
      <c r="M234" s="856"/>
      <c r="N234" s="856"/>
      <c r="O234" s="856"/>
      <c r="P234" s="856"/>
      <c r="Q234" s="857"/>
      <c r="R234" s="851"/>
      <c r="S234" s="851"/>
    </row>
    <row r="235" spans="3:19" hidden="1" x14ac:dyDescent="0.25">
      <c r="C235" s="769" t="s">
        <v>168</v>
      </c>
      <c r="D235" s="769" t="s">
        <v>169</v>
      </c>
      <c r="E235" s="856">
        <f>[13]Sales_SP!HP212</f>
        <v>674.68705302591695</v>
      </c>
      <c r="F235" s="856">
        <f>[13]Sales_SP!HQ212</f>
        <v>652.74596449332239</v>
      </c>
      <c r="G235" s="856">
        <f>[13]Sales_SP!HR212</f>
        <v>676.19640231094672</v>
      </c>
      <c r="H235" s="856">
        <f>[13]Sales_SP!HS212</f>
        <v>653.12495592799326</v>
      </c>
      <c r="I235" s="856">
        <f>[13]Sales_SP!HT212</f>
        <v>709.42691762060929</v>
      </c>
      <c r="J235" s="856">
        <f>[13]Sales_SP!HU212</f>
        <v>702.69187568516929</v>
      </c>
      <c r="K235" s="856">
        <f>[13]Sales_SP!HV212</f>
        <v>769.97839474007401</v>
      </c>
      <c r="L235" s="856">
        <f>[13]Sales_SP!HW212</f>
        <v>752.78036487472195</v>
      </c>
      <c r="M235" s="856">
        <f>[13]Sales_SP!HX212</f>
        <v>763.12704418250303</v>
      </c>
      <c r="N235" s="856">
        <f>[13]Sales_SP!HY212</f>
        <v>754.03385811933185</v>
      </c>
      <c r="O235" s="856">
        <f>[13]Sales_SP!HZ212</f>
        <v>692.93935764160972</v>
      </c>
      <c r="P235" s="856">
        <f>[13]Sales_SP!IA212</f>
        <v>752.68376030042691</v>
      </c>
      <c r="Q235" s="857">
        <f t="shared" ref="Q235:Q247" si="33">SUM(E235:P235)</f>
        <v>8554.4159489226258</v>
      </c>
      <c r="R235" s="851"/>
      <c r="S235" s="851"/>
    </row>
    <row r="236" spans="3:19" hidden="1" x14ac:dyDescent="0.25">
      <c r="C236" s="769" t="s">
        <v>170</v>
      </c>
      <c r="D236" s="769" t="s">
        <v>171</v>
      </c>
      <c r="E236" s="856">
        <f>[13]Sales_SP!HP222</f>
        <v>15.77478794148</v>
      </c>
      <c r="F236" s="856">
        <f>[13]Sales_SP!HQ222</f>
        <v>17.917929333720004</v>
      </c>
      <c r="G236" s="856">
        <f>[13]Sales_SP!HR222</f>
        <v>8.6647633199999987</v>
      </c>
      <c r="H236" s="856">
        <f>[13]Sales_SP!HS222</f>
        <v>9.8750710440000002</v>
      </c>
      <c r="I236" s="856">
        <f>[13]Sales_SP!HT222</f>
        <v>15.77218798188</v>
      </c>
      <c r="J236" s="856">
        <f>[13]Sales_SP!HU222</f>
        <v>13.611457067040002</v>
      </c>
      <c r="K236" s="856">
        <f>[13]Sales_SP!HV222</f>
        <v>15.720560212680001</v>
      </c>
      <c r="L236" s="856">
        <f>[13]Sales_SP!HW222</f>
        <v>11.117745612</v>
      </c>
      <c r="M236" s="856">
        <f>[13]Sales_SP!HX222</f>
        <v>13.6824731064</v>
      </c>
      <c r="N236" s="856">
        <f>[13]Sales_SP!HY222</f>
        <v>14.7252160872</v>
      </c>
      <c r="O236" s="856">
        <f>[13]Sales_SP!HZ222</f>
        <v>13.2812303616</v>
      </c>
      <c r="P236" s="856">
        <f>[13]Sales_SP!IA222</f>
        <v>12.38429736</v>
      </c>
      <c r="Q236" s="857">
        <f t="shared" si="33"/>
        <v>162.52771942800001</v>
      </c>
      <c r="R236" s="851"/>
      <c r="S236" s="851"/>
    </row>
    <row r="237" spans="3:19" hidden="1" x14ac:dyDescent="0.25">
      <c r="C237" s="769" t="s">
        <v>216</v>
      </c>
      <c r="D237" s="769" t="s">
        <v>173</v>
      </c>
      <c r="E237" s="856">
        <f>[13]Sales_SP!HP228</f>
        <v>9.1419276266242004</v>
      </c>
      <c r="F237" s="856">
        <f>[13]Sales_SP!HQ228</f>
        <v>10.834466482199957</v>
      </c>
      <c r="G237" s="856">
        <f>[13]Sales_SP!HR228</f>
        <v>11.085967492489015</v>
      </c>
      <c r="H237" s="856">
        <f>[13]Sales_SP!HS228</f>
        <v>9.6156033705292181</v>
      </c>
      <c r="I237" s="856">
        <f>[13]Sales_SP!HT228</f>
        <v>13.45268230979153</v>
      </c>
      <c r="J237" s="856">
        <f>[13]Sales_SP!HU228</f>
        <v>15.241475719598917</v>
      </c>
      <c r="K237" s="856">
        <f>[13]Sales_SP!HV228</f>
        <v>19.218158244681309</v>
      </c>
      <c r="L237" s="856">
        <f>[13]Sales_SP!HW228</f>
        <v>20.055199583168921</v>
      </c>
      <c r="M237" s="856">
        <f>[13]Sales_SP!HX228</f>
        <v>19.947910729987502</v>
      </c>
      <c r="N237" s="856">
        <f>[13]Sales_SP!HY228</f>
        <v>20.096545364055178</v>
      </c>
      <c r="O237" s="856">
        <f>[13]Sales_SP!HZ228</f>
        <v>23.76154178398151</v>
      </c>
      <c r="P237" s="856">
        <f>[13]Sales_SP!IA228</f>
        <v>33.879545105205679</v>
      </c>
      <c r="Q237" s="857">
        <f t="shared" si="33"/>
        <v>206.33102381231294</v>
      </c>
      <c r="R237" s="851"/>
      <c r="S237" s="851"/>
    </row>
    <row r="238" spans="3:19" hidden="1" x14ac:dyDescent="0.25">
      <c r="C238" s="769" t="s">
        <v>174</v>
      </c>
      <c r="D238" s="769" t="s">
        <v>175</v>
      </c>
      <c r="E238" s="856">
        <f>[13]Sales_SP!HP233</f>
        <v>0</v>
      </c>
      <c r="F238" s="856">
        <f>[13]Sales_SP!HQ233</f>
        <v>0</v>
      </c>
      <c r="G238" s="856">
        <f>[13]Sales_SP!HR233</f>
        <v>0</v>
      </c>
      <c r="H238" s="856">
        <f>[13]Sales_SP!HS233</f>
        <v>0</v>
      </c>
      <c r="I238" s="856">
        <f>[13]Sales_SP!HT233</f>
        <v>0</v>
      </c>
      <c r="J238" s="856">
        <f>[13]Sales_SP!HU233</f>
        <v>0</v>
      </c>
      <c r="K238" s="856">
        <f>[13]Sales_SP!HV233</f>
        <v>0</v>
      </c>
      <c r="L238" s="856">
        <f>[13]Sales_SP!HW233</f>
        <v>0</v>
      </c>
      <c r="M238" s="856">
        <f>[13]Sales_SP!HX233</f>
        <v>0</v>
      </c>
      <c r="N238" s="856">
        <f>[13]Sales_SP!HY233</f>
        <v>0</v>
      </c>
      <c r="O238" s="856">
        <f>[13]Sales_SP!HZ233</f>
        <v>0</v>
      </c>
      <c r="P238" s="856">
        <f>[13]Sales_SP!IA233</f>
        <v>0</v>
      </c>
      <c r="Q238" s="857">
        <f t="shared" si="33"/>
        <v>0</v>
      </c>
      <c r="R238" s="851"/>
      <c r="S238" s="851"/>
    </row>
    <row r="239" spans="3:19" hidden="1" x14ac:dyDescent="0.25">
      <c r="C239" s="769" t="s">
        <v>176</v>
      </c>
      <c r="D239" s="769" t="s">
        <v>177</v>
      </c>
      <c r="E239" s="856">
        <f>[13]Sales_SP!HP238</f>
        <v>7.5378780012983331</v>
      </c>
      <c r="F239" s="856">
        <f>[13]Sales_SP!HQ238</f>
        <v>8.9161745179381917</v>
      </c>
      <c r="G239" s="856">
        <f>[13]Sales_SP!HR238</f>
        <v>8.5707110410584502</v>
      </c>
      <c r="H239" s="856">
        <f>[13]Sales_SP!HS238</f>
        <v>8.2180744645372261</v>
      </c>
      <c r="I239" s="856">
        <f>[13]Sales_SP!HT238</f>
        <v>8.4473453908016207</v>
      </c>
      <c r="J239" s="856">
        <f>[13]Sales_SP!HU238</f>
        <v>8.4463306596328263</v>
      </c>
      <c r="K239" s="856">
        <f>[13]Sales_SP!HV238</f>
        <v>8.0730262252828133</v>
      </c>
      <c r="L239" s="856">
        <f>[13]Sales_SP!HW238</f>
        <v>8.2326655989298985</v>
      </c>
      <c r="M239" s="856">
        <f>[13]Sales_SP!HX238</f>
        <v>7.324002996215655</v>
      </c>
      <c r="N239" s="856">
        <f>[13]Sales_SP!HY238</f>
        <v>7.3470502236816184</v>
      </c>
      <c r="O239" s="856">
        <f>[13]Sales_SP!HZ238</f>
        <v>8.1977915047379817</v>
      </c>
      <c r="P239" s="856">
        <f>[13]Sales_SP!IA238</f>
        <v>9.8080998881556454</v>
      </c>
      <c r="Q239" s="857">
        <f t="shared" si="33"/>
        <v>99.119150512270267</v>
      </c>
      <c r="R239" s="851"/>
      <c r="S239" s="851"/>
    </row>
    <row r="240" spans="3:19" hidden="1" x14ac:dyDescent="0.25">
      <c r="C240" s="769" t="s">
        <v>178</v>
      </c>
      <c r="D240" s="769" t="s">
        <v>217</v>
      </c>
      <c r="E240" s="856">
        <f>[13]Sales_SP!HP244+[13]Sales_SP!HP245</f>
        <v>53.558134091387991</v>
      </c>
      <c r="F240" s="856">
        <f>[13]Sales_SP!HQ244+[13]Sales_SP!HQ245</f>
        <v>31.155589262303998</v>
      </c>
      <c r="G240" s="856">
        <f>[13]Sales_SP!HR244+[13]Sales_SP!HR245</f>
        <v>52.735137074172002</v>
      </c>
      <c r="H240" s="856">
        <f>[13]Sales_SP!HS244+[13]Sales_SP!HS245</f>
        <v>74.717926260048003</v>
      </c>
      <c r="I240" s="856">
        <f>[13]Sales_SP!HT244+[13]Sales_SP!HT245</f>
        <v>189.524822711544</v>
      </c>
      <c r="J240" s="856">
        <f>[13]Sales_SP!HU244+[13]Sales_SP!HU245</f>
        <v>251.39421695404801</v>
      </c>
      <c r="K240" s="856">
        <f>[13]Sales_SP!HV244+[13]Sales_SP!HV245</f>
        <v>212.460027901632</v>
      </c>
      <c r="L240" s="856">
        <f>[13]Sales_SP!HW244+[13]Sales_SP!HW245</f>
        <v>200.89433669630398</v>
      </c>
      <c r="M240" s="856">
        <f>[13]Sales_SP!HX244+[13]Sales_SP!HX245</f>
        <v>59.935155099192002</v>
      </c>
      <c r="N240" s="856">
        <f>[13]Sales_SP!HY244+[13]Sales_SP!HY245</f>
        <v>41.499967465259999</v>
      </c>
      <c r="O240" s="856">
        <f>[13]Sales_SP!HZ244+[13]Sales_SP!HZ245</f>
        <v>51.782490527724001</v>
      </c>
      <c r="P240" s="856">
        <f>[13]Sales_SP!IA244+[13]Sales_SP!IA245</f>
        <v>34.899964589772004</v>
      </c>
      <c r="Q240" s="857">
        <f t="shared" si="33"/>
        <v>1254.5577686333877</v>
      </c>
      <c r="R240" s="851"/>
      <c r="S240" s="851"/>
    </row>
    <row r="241" spans="3:19" hidden="1" x14ac:dyDescent="0.25">
      <c r="C241" s="769" t="s">
        <v>180</v>
      </c>
      <c r="D241" s="769" t="s">
        <v>197</v>
      </c>
      <c r="E241" s="856">
        <f>[13]Sales_SP!HP246+[13]Sales_SP!HP247</f>
        <v>25.844008112904319</v>
      </c>
      <c r="F241" s="856">
        <f>[13]Sales_SP!HQ246+[13]Sales_SP!HQ247</f>
        <v>28.280174212627156</v>
      </c>
      <c r="G241" s="856">
        <f>[13]Sales_SP!HR246+[13]Sales_SP!HR247</f>
        <v>26.144226307791133</v>
      </c>
      <c r="H241" s="856">
        <f>[13]Sales_SP!HS246+[13]Sales_SP!HS247</f>
        <v>25.499900077315264</v>
      </c>
      <c r="I241" s="856">
        <f>[13]Sales_SP!HT246+[13]Sales_SP!HT247</f>
        <v>28.629175125632273</v>
      </c>
      <c r="J241" s="856">
        <f>[13]Sales_SP!HU246+[13]Sales_SP!HU247</f>
        <v>27.523628256340199</v>
      </c>
      <c r="K241" s="856">
        <f>[13]Sales_SP!HV246+[13]Sales_SP!HV247</f>
        <v>27.532440304223847</v>
      </c>
      <c r="L241" s="856">
        <f>[13]Sales_SP!HW246+[13]Sales_SP!HW247</f>
        <v>28.692709504019899</v>
      </c>
      <c r="M241" s="856">
        <f>[13]Sales_SP!HX246+[13]Sales_SP!HX247</f>
        <v>30.428342139666476</v>
      </c>
      <c r="N241" s="856">
        <f>[13]Sales_SP!HY246+[13]Sales_SP!HY247</f>
        <v>28.594535500940481</v>
      </c>
      <c r="O241" s="856">
        <f>[13]Sales_SP!HZ246+[13]Sales_SP!HZ247</f>
        <v>25.35856651374494</v>
      </c>
      <c r="P241" s="856">
        <f>[13]Sales_SP!IA246+[13]Sales_SP!IA247</f>
        <v>30.637689133587383</v>
      </c>
      <c r="Q241" s="857">
        <f t="shared" si="33"/>
        <v>333.16539518879341</v>
      </c>
      <c r="R241" s="851"/>
      <c r="S241" s="851"/>
    </row>
    <row r="242" spans="3:19" hidden="1" x14ac:dyDescent="0.25">
      <c r="C242" s="769" t="s">
        <v>218</v>
      </c>
      <c r="D242" s="769" t="s">
        <v>206</v>
      </c>
      <c r="E242" s="856">
        <f>[13]Sales_SP!HP249+[13]Sales_SP!HP250</f>
        <v>79.692649427609766</v>
      </c>
      <c r="F242" s="856">
        <f>[13]Sales_SP!HQ249+[13]Sales_SP!HQ250</f>
        <v>86.054278571254159</v>
      </c>
      <c r="G242" s="856">
        <f>[13]Sales_SP!HR249+[13]Sales_SP!HR250</f>
        <v>82.566192140591681</v>
      </c>
      <c r="H242" s="856">
        <f>[13]Sales_SP!HS249+[13]Sales_SP!HS250</f>
        <v>85.93769800797277</v>
      </c>
      <c r="I242" s="856">
        <f>[13]Sales_SP!HT249+[13]Sales_SP!HT250</f>
        <v>90.844820084396773</v>
      </c>
      <c r="J242" s="856">
        <f>[13]Sales_SP!HU249+[13]Sales_SP!HU250</f>
        <v>90.094695171804076</v>
      </c>
      <c r="K242" s="856">
        <f>[13]Sales_SP!HV249+[13]Sales_SP!HV250</f>
        <v>100.1700806803394</v>
      </c>
      <c r="L242" s="856">
        <f>[13]Sales_SP!HW249+[13]Sales_SP!HW250</f>
        <v>96.386078743416235</v>
      </c>
      <c r="M242" s="856">
        <f>[13]Sales_SP!HX249+[13]Sales_SP!HX250</f>
        <v>95.583211545892269</v>
      </c>
      <c r="N242" s="856">
        <f>[13]Sales_SP!HY249+[13]Sales_SP!HY250</f>
        <v>99.745941080945954</v>
      </c>
      <c r="O242" s="856">
        <f>[13]Sales_SP!HZ249+[13]Sales_SP!HZ250</f>
        <v>93.676108628683949</v>
      </c>
      <c r="P242" s="856">
        <f>[13]Sales_SP!IA249+[13]Sales_SP!IA250</f>
        <v>102.28005143291372</v>
      </c>
      <c r="Q242" s="857">
        <f t="shared" si="33"/>
        <v>1103.0318055158207</v>
      </c>
      <c r="R242" s="851"/>
      <c r="S242" s="851"/>
    </row>
    <row r="243" spans="3:19" hidden="1" x14ac:dyDescent="0.25">
      <c r="C243" s="769" t="s">
        <v>236</v>
      </c>
      <c r="D243" s="769" t="s">
        <v>220</v>
      </c>
      <c r="E243" s="856">
        <f>[13]Sales_SP!HP251+[13]Sales_SP!HP252</f>
        <v>24.918680621309861</v>
      </c>
      <c r="F243" s="856">
        <f>[13]Sales_SP!HQ251+[13]Sales_SP!HQ252</f>
        <v>26.025981425993066</v>
      </c>
      <c r="G243" s="856">
        <f>[13]Sales_SP!HR251+[13]Sales_SP!HR252</f>
        <v>25.913879863349727</v>
      </c>
      <c r="H243" s="856">
        <f>[13]Sales_SP!HS251+[13]Sales_SP!HS252</f>
        <v>25.745016233381083</v>
      </c>
      <c r="I243" s="856">
        <f>[13]Sales_SP!HT251+[13]Sales_SP!HT252</f>
        <v>24.719258772601464</v>
      </c>
      <c r="J243" s="856">
        <f>[13]Sales_SP!HU251+[13]Sales_SP!HU252</f>
        <v>24.823548826265842</v>
      </c>
      <c r="K243" s="856">
        <f>[13]Sales_SP!HV251+[13]Sales_SP!HV252</f>
        <v>29.147525043527473</v>
      </c>
      <c r="L243" s="856">
        <f>[13]Sales_SP!HW251+[13]Sales_SP!HW252</f>
        <v>24.254956904611923</v>
      </c>
      <c r="M243" s="856">
        <f>[13]Sales_SP!HX251+[13]Sales_SP!HX252</f>
        <v>27.575998193220595</v>
      </c>
      <c r="N243" s="856">
        <f>[13]Sales_SP!HY251+[13]Sales_SP!HY252</f>
        <v>28.068283930099184</v>
      </c>
      <c r="O243" s="856">
        <f>[13]Sales_SP!HZ251+[13]Sales_SP!HZ252</f>
        <v>28.039886648786705</v>
      </c>
      <c r="P243" s="856">
        <f>[13]Sales_SP!IA251+[13]Sales_SP!IA252</f>
        <v>30.300927651953639</v>
      </c>
      <c r="Q243" s="857">
        <f t="shared" si="33"/>
        <v>319.53394411510061</v>
      </c>
      <c r="R243" s="851"/>
      <c r="S243" s="851"/>
    </row>
    <row r="244" spans="3:19" hidden="1" x14ac:dyDescent="0.25">
      <c r="C244" s="769" t="s">
        <v>182</v>
      </c>
      <c r="D244" s="769" t="s">
        <v>183</v>
      </c>
      <c r="E244" s="856">
        <f>[13]Sales_SP!HP253</f>
        <v>0</v>
      </c>
      <c r="F244" s="856">
        <f>[13]Sales_SP!HQ253</f>
        <v>0</v>
      </c>
      <c r="G244" s="856">
        <f>[13]Sales_SP!HR253</f>
        <v>0</v>
      </c>
      <c r="H244" s="856">
        <f>[13]Sales_SP!HS253</f>
        <v>0</v>
      </c>
      <c r="I244" s="856">
        <f>[13]Sales_SP!HT253</f>
        <v>0</v>
      </c>
      <c r="J244" s="856">
        <f>[13]Sales_SP!HU253</f>
        <v>0</v>
      </c>
      <c r="K244" s="856">
        <f>[13]Sales_SP!HV253</f>
        <v>0</v>
      </c>
      <c r="L244" s="856">
        <f>[13]Sales_SP!HW253</f>
        <v>0</v>
      </c>
      <c r="M244" s="856">
        <f>[13]Sales_SP!HX253</f>
        <v>0</v>
      </c>
      <c r="N244" s="856">
        <f>[13]Sales_SP!HY253</f>
        <v>0</v>
      </c>
      <c r="O244" s="856">
        <f>[13]Sales_SP!HZ253</f>
        <v>0</v>
      </c>
      <c r="P244" s="856">
        <f>[13]Sales_SP!IA253</f>
        <v>0</v>
      </c>
      <c r="Q244" s="857">
        <f t="shared" si="33"/>
        <v>0</v>
      </c>
      <c r="R244" s="851"/>
      <c r="S244" s="851"/>
    </row>
    <row r="245" spans="3:19" hidden="1" x14ac:dyDescent="0.25">
      <c r="C245" s="769" t="s">
        <v>184</v>
      </c>
      <c r="D245" s="769" t="s">
        <v>163</v>
      </c>
      <c r="E245" s="856">
        <f>[13]Sales_SP!HP254</f>
        <v>0</v>
      </c>
      <c r="F245" s="856">
        <f>[13]Sales_SP!HQ254</f>
        <v>0</v>
      </c>
      <c r="G245" s="856">
        <f>[13]Sales_SP!HR254</f>
        <v>0</v>
      </c>
      <c r="H245" s="856">
        <f>[13]Sales_SP!HS254</f>
        <v>0</v>
      </c>
      <c r="I245" s="856">
        <f>[13]Sales_SP!HT254</f>
        <v>0</v>
      </c>
      <c r="J245" s="856">
        <f>[13]Sales_SP!HU254</f>
        <v>0</v>
      </c>
      <c r="K245" s="856">
        <f>[13]Sales_SP!HV254</f>
        <v>0</v>
      </c>
      <c r="L245" s="856">
        <f>[13]Sales_SP!HW254</f>
        <v>0</v>
      </c>
      <c r="M245" s="856">
        <f>[13]Sales_SP!HX254</f>
        <v>0</v>
      </c>
      <c r="N245" s="856">
        <f>[13]Sales_SP!HY254</f>
        <v>0</v>
      </c>
      <c r="O245" s="856">
        <f>[13]Sales_SP!HZ254</f>
        <v>0</v>
      </c>
      <c r="P245" s="856">
        <f>[13]Sales_SP!IA254</f>
        <v>0</v>
      </c>
      <c r="Q245" s="857">
        <f t="shared" si="33"/>
        <v>0</v>
      </c>
      <c r="R245" s="851"/>
      <c r="S245" s="851"/>
    </row>
    <row r="246" spans="3:19" hidden="1" x14ac:dyDescent="0.25">
      <c r="C246" s="769" t="s">
        <v>185</v>
      </c>
      <c r="D246" s="769" t="s">
        <v>186</v>
      </c>
      <c r="E246" s="856">
        <v>0</v>
      </c>
      <c r="F246" s="856">
        <v>0</v>
      </c>
      <c r="G246" s="856">
        <v>0</v>
      </c>
      <c r="H246" s="856">
        <v>0</v>
      </c>
      <c r="I246" s="856">
        <v>0</v>
      </c>
      <c r="J246" s="856">
        <v>0</v>
      </c>
      <c r="K246" s="856">
        <v>0</v>
      </c>
      <c r="L246" s="856">
        <v>0</v>
      </c>
      <c r="M246" s="856">
        <v>0</v>
      </c>
      <c r="N246" s="856">
        <v>0</v>
      </c>
      <c r="O246" s="856">
        <v>0</v>
      </c>
      <c r="P246" s="856">
        <v>0</v>
      </c>
      <c r="Q246" s="857">
        <f t="shared" si="33"/>
        <v>0</v>
      </c>
      <c r="R246" s="851"/>
      <c r="S246" s="851"/>
    </row>
    <row r="247" spans="3:19" hidden="1" x14ac:dyDescent="0.25">
      <c r="C247" s="769" t="s">
        <v>187</v>
      </c>
      <c r="D247" s="769" t="s">
        <v>165</v>
      </c>
      <c r="E247" s="856">
        <v>0</v>
      </c>
      <c r="F247" s="856">
        <v>0</v>
      </c>
      <c r="G247" s="856">
        <v>0</v>
      </c>
      <c r="H247" s="856">
        <v>0</v>
      </c>
      <c r="I247" s="856">
        <v>0</v>
      </c>
      <c r="J247" s="856">
        <v>0</v>
      </c>
      <c r="K247" s="856">
        <v>0</v>
      </c>
      <c r="L247" s="856">
        <v>0</v>
      </c>
      <c r="M247" s="856">
        <v>0</v>
      </c>
      <c r="N247" s="856">
        <v>0</v>
      </c>
      <c r="O247" s="856">
        <v>0</v>
      </c>
      <c r="P247" s="856">
        <v>0</v>
      </c>
      <c r="Q247" s="857">
        <f t="shared" si="33"/>
        <v>0</v>
      </c>
      <c r="R247" s="851"/>
      <c r="S247" s="851"/>
    </row>
    <row r="248" spans="3:19" hidden="1" x14ac:dyDescent="0.25">
      <c r="C248" s="769"/>
      <c r="D248" s="769"/>
      <c r="E248" s="856"/>
      <c r="F248" s="856"/>
      <c r="G248" s="856"/>
      <c r="H248" s="856"/>
      <c r="I248" s="856"/>
      <c r="J248" s="856"/>
      <c r="K248" s="856"/>
      <c r="L248" s="856"/>
      <c r="M248" s="856"/>
      <c r="N248" s="856"/>
      <c r="O248" s="856"/>
      <c r="P248" s="856"/>
      <c r="Q248" s="857"/>
      <c r="R248" s="851"/>
      <c r="S248" s="851"/>
    </row>
    <row r="249" spans="3:19" hidden="1" x14ac:dyDescent="0.25">
      <c r="C249" s="769"/>
      <c r="D249" s="769"/>
      <c r="E249" s="856"/>
      <c r="F249" s="856"/>
      <c r="G249" s="856"/>
      <c r="H249" s="856"/>
      <c r="I249" s="856"/>
      <c r="J249" s="856"/>
      <c r="K249" s="856"/>
      <c r="L249" s="856"/>
      <c r="M249" s="856"/>
      <c r="N249" s="856"/>
      <c r="O249" s="856"/>
      <c r="P249" s="856"/>
      <c r="Q249" s="857"/>
      <c r="R249" s="851"/>
      <c r="S249" s="851"/>
    </row>
    <row r="250" spans="3:19" hidden="1" x14ac:dyDescent="0.25">
      <c r="C250" s="769"/>
      <c r="D250" s="769"/>
      <c r="E250" s="856"/>
      <c r="F250" s="856"/>
      <c r="G250" s="856"/>
      <c r="H250" s="856"/>
      <c r="I250" s="856"/>
      <c r="J250" s="856"/>
      <c r="K250" s="856"/>
      <c r="L250" s="856"/>
      <c r="M250" s="856"/>
      <c r="N250" s="856"/>
      <c r="O250" s="856"/>
      <c r="P250" s="856"/>
      <c r="Q250" s="857"/>
      <c r="R250" s="851"/>
      <c r="S250" s="851"/>
    </row>
    <row r="251" spans="3:19" hidden="1" x14ac:dyDescent="0.25">
      <c r="C251" s="769" t="s">
        <v>235</v>
      </c>
      <c r="D251" s="769" t="s">
        <v>235</v>
      </c>
      <c r="E251" s="856"/>
      <c r="F251" s="856"/>
      <c r="G251" s="856"/>
      <c r="H251" s="856"/>
      <c r="I251" s="856"/>
      <c r="J251" s="856"/>
      <c r="K251" s="856"/>
      <c r="L251" s="856"/>
      <c r="M251" s="856"/>
      <c r="N251" s="856"/>
      <c r="O251" s="856"/>
      <c r="P251" s="856"/>
      <c r="Q251" s="857"/>
      <c r="R251" s="851"/>
      <c r="S251" s="851"/>
    </row>
    <row r="252" spans="3:19" hidden="1" x14ac:dyDescent="0.25">
      <c r="C252" s="963" t="s">
        <v>188</v>
      </c>
      <c r="D252" s="964"/>
      <c r="E252" s="857">
        <f t="shared" ref="E252:P252" si="34">SUM(E235:E251)</f>
        <v>891.1551188485314</v>
      </c>
      <c r="F252" s="857">
        <f>SUM(F235:F251)</f>
        <v>861.93055829935895</v>
      </c>
      <c r="G252" s="857">
        <f t="shared" si="34"/>
        <v>891.87727955039861</v>
      </c>
      <c r="H252" s="857">
        <f t="shared" si="34"/>
        <v>892.73424538577694</v>
      </c>
      <c r="I252" s="857">
        <f t="shared" si="34"/>
        <v>1080.8172099972569</v>
      </c>
      <c r="J252" s="857">
        <f t="shared" si="34"/>
        <v>1133.8272283398992</v>
      </c>
      <c r="K252" s="857">
        <f t="shared" si="34"/>
        <v>1182.3002133524408</v>
      </c>
      <c r="L252" s="857">
        <f t="shared" si="34"/>
        <v>1142.4140575171728</v>
      </c>
      <c r="M252" s="857">
        <f t="shared" si="34"/>
        <v>1017.6041379930775</v>
      </c>
      <c r="N252" s="857">
        <f t="shared" si="34"/>
        <v>994.11139777151436</v>
      </c>
      <c r="O252" s="857">
        <f t="shared" si="34"/>
        <v>937.03697361086893</v>
      </c>
      <c r="P252" s="857">
        <f t="shared" si="34"/>
        <v>1006.8743354620151</v>
      </c>
      <c r="Q252" s="857">
        <f>SUM(E252:P252)</f>
        <v>12032.682756128312</v>
      </c>
      <c r="R252" s="851"/>
      <c r="S252" s="851"/>
    </row>
    <row r="253" spans="3:19" hidden="1" x14ac:dyDescent="0.25">
      <c r="C253" s="963" t="s">
        <v>200</v>
      </c>
      <c r="D253" s="964"/>
      <c r="E253" s="857">
        <f t="shared" ref="E253:P253" si="35">E252+E233+E216</f>
        <v>2662.3060099782397</v>
      </c>
      <c r="F253" s="857">
        <f t="shared" si="35"/>
        <v>2751.2152839160535</v>
      </c>
      <c r="G253" s="857">
        <f t="shared" si="35"/>
        <v>2750.9403103065333</v>
      </c>
      <c r="H253" s="857">
        <f t="shared" si="35"/>
        <v>2658.2908362559997</v>
      </c>
      <c r="I253" s="857">
        <f t="shared" si="35"/>
        <v>2914.7972072653793</v>
      </c>
      <c r="J253" s="857">
        <f t="shared" si="35"/>
        <v>2881.7309330169455</v>
      </c>
      <c r="K253" s="857">
        <f t="shared" si="35"/>
        <v>2968.8761640336647</v>
      </c>
      <c r="L253" s="857">
        <f t="shared" si="35"/>
        <v>2910.2490870865449</v>
      </c>
      <c r="M253" s="857">
        <f t="shared" si="35"/>
        <v>2787.5505348603056</v>
      </c>
      <c r="N253" s="857">
        <f t="shared" si="35"/>
        <v>2753.6412653047996</v>
      </c>
      <c r="O253" s="857">
        <f t="shared" si="35"/>
        <v>2700.4276769213434</v>
      </c>
      <c r="P253" s="857">
        <f t="shared" si="35"/>
        <v>2985.0331973562897</v>
      </c>
      <c r="Q253" s="857">
        <f>SUM(E253:P253)</f>
        <v>33725.058506302099</v>
      </c>
      <c r="R253" s="851"/>
      <c r="S253" s="851"/>
    </row>
    <row r="254" spans="3:19" hidden="1" x14ac:dyDescent="0.25">
      <c r="C254" s="963" t="s">
        <v>201</v>
      </c>
      <c r="D254" s="964"/>
      <c r="E254" s="857">
        <f t="shared" ref="E254:P254" si="36">E253+E199</f>
        <v>4445.6185172833102</v>
      </c>
      <c r="F254" s="857">
        <f t="shared" si="36"/>
        <v>4848.8580411697276</v>
      </c>
      <c r="G254" s="857">
        <f t="shared" si="36"/>
        <v>4645.9929942859108</v>
      </c>
      <c r="H254" s="857">
        <f t="shared" si="36"/>
        <v>4202.8487181399305</v>
      </c>
      <c r="I254" s="857">
        <f t="shared" si="36"/>
        <v>4667.985923929411</v>
      </c>
      <c r="J254" s="857">
        <f t="shared" si="36"/>
        <v>4507.6047277835269</v>
      </c>
      <c r="K254" s="857">
        <f t="shared" si="36"/>
        <v>4597.6677423255687</v>
      </c>
      <c r="L254" s="857">
        <f t="shared" si="36"/>
        <v>4444.0917216317257</v>
      </c>
      <c r="M254" s="857">
        <f t="shared" si="36"/>
        <v>4190.0744545421539</v>
      </c>
      <c r="N254" s="857">
        <f t="shared" si="36"/>
        <v>4301.4621767692752</v>
      </c>
      <c r="O254" s="857">
        <f t="shared" si="36"/>
        <v>4186.0359469163068</v>
      </c>
      <c r="P254" s="857">
        <f t="shared" si="36"/>
        <v>4927.2067478877452</v>
      </c>
      <c r="Q254" s="857">
        <f>SUM(E254:P254)</f>
        <v>53965.447712664594</v>
      </c>
      <c r="R254" s="851"/>
      <c r="S254" s="851"/>
    </row>
    <row r="255" spans="3:19" hidden="1" x14ac:dyDescent="0.25">
      <c r="E255" s="851"/>
      <c r="F255" s="851"/>
      <c r="G255" s="851"/>
      <c r="H255" s="851"/>
      <c r="I255" s="851"/>
      <c r="J255" s="851"/>
      <c r="K255" s="851"/>
      <c r="L255" s="851"/>
      <c r="M255" s="851"/>
      <c r="N255" s="851"/>
      <c r="O255" s="851"/>
      <c r="P255" s="851"/>
      <c r="Q255" s="851"/>
      <c r="R255" s="851"/>
      <c r="S255" s="851"/>
    </row>
    <row r="256" spans="3:19" hidden="1" x14ac:dyDescent="0.25">
      <c r="C256" s="848"/>
      <c r="E256" s="851"/>
      <c r="F256" s="851"/>
      <c r="G256" s="851"/>
      <c r="H256" s="851"/>
      <c r="I256" s="851"/>
      <c r="J256" s="851"/>
      <c r="K256" s="851"/>
      <c r="L256" s="851"/>
      <c r="M256" s="851"/>
      <c r="N256" s="851"/>
      <c r="O256" s="851"/>
      <c r="P256" s="851"/>
      <c r="Q256" s="852" t="s">
        <v>213</v>
      </c>
      <c r="R256" s="851"/>
      <c r="S256" s="851"/>
    </row>
    <row r="257" spans="3:19" hidden="1" x14ac:dyDescent="0.25">
      <c r="C257" s="965" t="s">
        <v>136</v>
      </c>
      <c r="D257" s="965"/>
      <c r="E257" s="966" t="s">
        <v>243</v>
      </c>
      <c r="F257" s="966"/>
      <c r="G257" s="966"/>
      <c r="H257" s="966"/>
      <c r="I257" s="966"/>
      <c r="J257" s="966"/>
      <c r="K257" s="966"/>
      <c r="L257" s="966"/>
      <c r="M257" s="966"/>
      <c r="N257" s="966"/>
      <c r="O257" s="966"/>
      <c r="P257" s="966"/>
      <c r="Q257" s="966"/>
      <c r="R257" s="851"/>
      <c r="S257" s="851"/>
    </row>
    <row r="258" spans="3:19" hidden="1" x14ac:dyDescent="0.25">
      <c r="C258" s="965"/>
      <c r="D258" s="965"/>
      <c r="E258" s="853" t="s">
        <v>223</v>
      </c>
      <c r="F258" s="853" t="s">
        <v>224</v>
      </c>
      <c r="G258" s="853" t="s">
        <v>225</v>
      </c>
      <c r="H258" s="853" t="s">
        <v>226</v>
      </c>
      <c r="I258" s="853" t="s">
        <v>227</v>
      </c>
      <c r="J258" s="853" t="s">
        <v>228</v>
      </c>
      <c r="K258" s="853" t="s">
        <v>229</v>
      </c>
      <c r="L258" s="853" t="s">
        <v>230</v>
      </c>
      <c r="M258" s="853" t="s">
        <v>231</v>
      </c>
      <c r="N258" s="853" t="s">
        <v>232</v>
      </c>
      <c r="O258" s="853" t="s">
        <v>233</v>
      </c>
      <c r="P258" s="853" t="s">
        <v>234</v>
      </c>
      <c r="Q258" s="853" t="s">
        <v>90</v>
      </c>
      <c r="R258" s="851"/>
      <c r="S258" s="851"/>
    </row>
    <row r="259" spans="3:19" hidden="1" x14ac:dyDescent="0.25">
      <c r="C259" s="963" t="s">
        <v>147</v>
      </c>
      <c r="D259" s="964"/>
      <c r="E259" s="856"/>
      <c r="F259" s="856"/>
      <c r="G259" s="856"/>
      <c r="H259" s="856"/>
      <c r="I259" s="856"/>
      <c r="J259" s="856"/>
      <c r="K259" s="856"/>
      <c r="L259" s="856"/>
      <c r="M259" s="856"/>
      <c r="N259" s="856"/>
      <c r="O259" s="856"/>
      <c r="P259" s="856"/>
      <c r="Q259" s="857"/>
      <c r="R259" s="851"/>
      <c r="S259" s="851"/>
    </row>
    <row r="260" spans="3:19" hidden="1" x14ac:dyDescent="0.25">
      <c r="C260" s="769" t="s">
        <v>148</v>
      </c>
      <c r="D260" s="769" t="s">
        <v>149</v>
      </c>
      <c r="E260" s="856">
        <f>[13]Sales_SP!IK10</f>
        <v>1244.7275347504842</v>
      </c>
      <c r="F260" s="856">
        <f>[13]Sales_SP!IL10</f>
        <v>1497.897302818948</v>
      </c>
      <c r="G260" s="856">
        <f>[13]Sales_SP!IM10</f>
        <v>1335.0739775791717</v>
      </c>
      <c r="H260" s="856">
        <f>[13]Sales_SP!IN10</f>
        <v>1046.577502121884</v>
      </c>
      <c r="I260" s="856">
        <f>[13]Sales_SP!IO10</f>
        <v>1197.5791374665025</v>
      </c>
      <c r="J260" s="856">
        <f>[13]Sales_SP!IP10</f>
        <v>1109.8452047820026</v>
      </c>
      <c r="K260" s="856">
        <f>[13]Sales_SP!IQ10</f>
        <v>1098.019322109225</v>
      </c>
      <c r="L260" s="856">
        <f>[13]Sales_SP!IR10</f>
        <v>1017.115920873798</v>
      </c>
      <c r="M260" s="856">
        <f>[13]Sales_SP!IS10</f>
        <v>902.22760614572076</v>
      </c>
      <c r="N260" s="856">
        <f>[13]Sales_SP!IT10</f>
        <v>1018.2323995628196</v>
      </c>
      <c r="O260" s="856">
        <f>[13]Sales_SP!IU10</f>
        <v>964.45187349868206</v>
      </c>
      <c r="P260" s="856">
        <f>[13]Sales_SP!IV10</f>
        <v>1322.5581530551688</v>
      </c>
      <c r="Q260" s="857">
        <f t="shared" ref="Q260:Q272" si="37">SUM(E260:P260)</f>
        <v>13754.305934764407</v>
      </c>
      <c r="R260" s="851"/>
      <c r="S260" s="851"/>
    </row>
    <row r="261" spans="3:19" hidden="1" x14ac:dyDescent="0.25">
      <c r="C261" s="769" t="s">
        <v>150</v>
      </c>
      <c r="D261" s="769" t="s">
        <v>151</v>
      </c>
      <c r="E261" s="856">
        <f>[13]Sales_SP!IK23</f>
        <v>525.0844570664741</v>
      </c>
      <c r="F261" s="856">
        <f>[13]Sales_SP!IL23</f>
        <v>602.70465155185502</v>
      </c>
      <c r="G261" s="856">
        <f>[13]Sales_SP!IM23</f>
        <v>554.10441593190137</v>
      </c>
      <c r="H261" s="856">
        <f>[13]Sales_SP!IN23</f>
        <v>471.0733823755898</v>
      </c>
      <c r="I261" s="856">
        <f>[13]Sales_SP!IO23</f>
        <v>533.61479906825116</v>
      </c>
      <c r="J261" s="856">
        <f>[13]Sales_SP!IP23</f>
        <v>493.92153283354861</v>
      </c>
      <c r="K261" s="856">
        <f>[13]Sales_SP!IQ23</f>
        <v>505.89412407329439</v>
      </c>
      <c r="L261" s="856">
        <f>[13]Sales_SP!IR23</f>
        <v>478.71590615861624</v>
      </c>
      <c r="M261" s="856">
        <f>[13]Sales_SP!IS23</f>
        <v>441.43776105631952</v>
      </c>
      <c r="N261" s="856">
        <f>[13]Sales_SP!IT23</f>
        <v>483.24912980054569</v>
      </c>
      <c r="O261" s="856">
        <f>[13]Sales_SP!IU23</f>
        <v>482.45961149917576</v>
      </c>
      <c r="P261" s="856">
        <f>[13]Sales_SP!IV23</f>
        <v>596.44748486375238</v>
      </c>
      <c r="Q261" s="857">
        <f t="shared" si="37"/>
        <v>6168.7072562793237</v>
      </c>
      <c r="R261" s="851"/>
      <c r="S261" s="851"/>
    </row>
    <row r="262" spans="3:19" hidden="1" x14ac:dyDescent="0.25">
      <c r="C262" s="769" t="s">
        <v>152</v>
      </c>
      <c r="D262" s="769" t="s">
        <v>153</v>
      </c>
      <c r="E262" s="856">
        <f>[13]Sales_SP!IK36</f>
        <v>95.457000908756243</v>
      </c>
      <c r="F262" s="856">
        <f>[13]Sales_SP!IL36</f>
        <v>103.36298890817493</v>
      </c>
      <c r="G262" s="856">
        <f>[13]Sales_SP!IM36</f>
        <v>97.693945663221442</v>
      </c>
      <c r="H262" s="856">
        <f>[13]Sales_SP!IN36</f>
        <v>91.804266532207009</v>
      </c>
      <c r="I262" s="856">
        <f>[13]Sales_SP!IO36</f>
        <v>98.212375127901268</v>
      </c>
      <c r="J262" s="856">
        <f>[13]Sales_SP!IP36</f>
        <v>91.096142530420153</v>
      </c>
      <c r="K262" s="856">
        <f>[13]Sales_SP!IQ36</f>
        <v>93.182590947636257</v>
      </c>
      <c r="L262" s="856">
        <f>[13]Sales_SP!IR36</f>
        <v>95.824948398009511</v>
      </c>
      <c r="M262" s="856">
        <f>[13]Sales_SP!IS36</f>
        <v>106.19548970259676</v>
      </c>
      <c r="N262" s="856">
        <f>[13]Sales_SP!IT36</f>
        <v>103.17099169225354</v>
      </c>
      <c r="O262" s="856">
        <f>[13]Sales_SP!IU36</f>
        <v>94.955276636847074</v>
      </c>
      <c r="P262" s="856">
        <f>[13]Sales_SP!IV36</f>
        <v>105.8466290749501</v>
      </c>
      <c r="Q262" s="857">
        <f t="shared" si="37"/>
        <v>1176.8026461229742</v>
      </c>
      <c r="R262" s="851"/>
      <c r="S262" s="851"/>
    </row>
    <row r="263" spans="3:19" hidden="1" x14ac:dyDescent="0.25">
      <c r="C263" s="769" t="s">
        <v>154</v>
      </c>
      <c r="D263" s="769" t="s">
        <v>155</v>
      </c>
      <c r="E263" s="856">
        <f>[13]Sales_SP!IK43</f>
        <v>0.87078772832986739</v>
      </c>
      <c r="F263" s="856">
        <f>[13]Sales_SP!IL43</f>
        <v>0.90921314864740621</v>
      </c>
      <c r="G263" s="856">
        <f>[13]Sales_SP!IM43</f>
        <v>0.80249992699165773</v>
      </c>
      <c r="H263" s="856">
        <f>[13]Sales_SP!IN43</f>
        <v>0.77696062380894004</v>
      </c>
      <c r="I263" s="856">
        <f>[13]Sales_SP!IO43</f>
        <v>0.82580534922179505</v>
      </c>
      <c r="J263" s="856">
        <f>[13]Sales_SP!IP43</f>
        <v>0.77460565973628392</v>
      </c>
      <c r="K263" s="856">
        <f>[13]Sales_SP!IQ43</f>
        <v>0.80447727591018015</v>
      </c>
      <c r="L263" s="856">
        <f>[13]Sales_SP!IR43</f>
        <v>0.75689879261743731</v>
      </c>
      <c r="M263" s="856">
        <f>[13]Sales_SP!IS43</f>
        <v>0.7999192147290306</v>
      </c>
      <c r="N263" s="856">
        <f>[13]Sales_SP!IT43</f>
        <v>0.82981853636260494</v>
      </c>
      <c r="O263" s="856">
        <f>[13]Sales_SP!IU43</f>
        <v>0.74621269420670056</v>
      </c>
      <c r="P263" s="856">
        <f>[13]Sales_SP!IV43</f>
        <v>0.86194763443621469</v>
      </c>
      <c r="Q263" s="857">
        <f t="shared" si="37"/>
        <v>9.7591465849981187</v>
      </c>
      <c r="R263" s="851"/>
      <c r="S263" s="851"/>
    </row>
    <row r="264" spans="3:19" hidden="1" x14ac:dyDescent="0.25">
      <c r="C264" s="769" t="s">
        <v>156</v>
      </c>
      <c r="D264" s="769" t="s">
        <v>157</v>
      </c>
      <c r="E264" s="856">
        <v>0</v>
      </c>
      <c r="F264" s="856">
        <v>0</v>
      </c>
      <c r="G264" s="856">
        <v>0</v>
      </c>
      <c r="H264" s="856">
        <v>0</v>
      </c>
      <c r="I264" s="856">
        <v>0</v>
      </c>
      <c r="J264" s="856">
        <v>0</v>
      </c>
      <c r="K264" s="856">
        <v>0</v>
      </c>
      <c r="L264" s="856">
        <v>0</v>
      </c>
      <c r="M264" s="856">
        <v>0</v>
      </c>
      <c r="N264" s="856">
        <v>0</v>
      </c>
      <c r="O264" s="856">
        <v>0</v>
      </c>
      <c r="P264" s="856">
        <v>0</v>
      </c>
      <c r="Q264" s="857">
        <f t="shared" si="37"/>
        <v>0</v>
      </c>
      <c r="R264" s="851"/>
      <c r="S264" s="851"/>
    </row>
    <row r="265" spans="3:19" hidden="1" x14ac:dyDescent="0.25">
      <c r="C265" s="769" t="s">
        <v>158</v>
      </c>
      <c r="D265" s="769" t="s">
        <v>159</v>
      </c>
      <c r="E265" s="856">
        <f>[13]Sales_SP!IK54</f>
        <v>42.744938019407265</v>
      </c>
      <c r="F265" s="856">
        <f>[13]Sales_SP!IL54</f>
        <v>44.500947179365106</v>
      </c>
      <c r="G265" s="856">
        <f>[13]Sales_SP!IM54</f>
        <v>41.614841200391588</v>
      </c>
      <c r="H265" s="856">
        <f>[13]Sales_SP!IN54</f>
        <v>41.390462957815132</v>
      </c>
      <c r="I265" s="856">
        <f>[13]Sales_SP!IO54</f>
        <v>44.086430231228711</v>
      </c>
      <c r="J265" s="856">
        <f>[13]Sales_SP!IP54</f>
        <v>42.214459281638874</v>
      </c>
      <c r="K265" s="856">
        <f>[13]Sales_SP!IQ54</f>
        <v>44.841629680423651</v>
      </c>
      <c r="L265" s="856">
        <f>[13]Sales_SP!IR54</f>
        <v>46.040632544214979</v>
      </c>
      <c r="M265" s="856">
        <f>[13]Sales_SP!IS54</f>
        <v>45.722020520367082</v>
      </c>
      <c r="N265" s="856">
        <f>[13]Sales_SP!IT54</f>
        <v>46.629539354516268</v>
      </c>
      <c r="O265" s="856">
        <f>[13]Sales_SP!IU54</f>
        <v>43.144493408861429</v>
      </c>
      <c r="P265" s="856">
        <f>[13]Sales_SP!IV54</f>
        <v>47.282192083157199</v>
      </c>
      <c r="Q265" s="857">
        <f t="shared" si="37"/>
        <v>530.21258646138722</v>
      </c>
      <c r="R265" s="851"/>
      <c r="S265" s="851"/>
    </row>
    <row r="266" spans="3:19" hidden="1" x14ac:dyDescent="0.25">
      <c r="C266" s="769" t="s">
        <v>160</v>
      </c>
      <c r="D266" s="769" t="s">
        <v>161</v>
      </c>
      <c r="E266" s="856">
        <f>[13]Sales_SP!IK64</f>
        <v>11.609663631273376</v>
      </c>
      <c r="F266" s="856">
        <f>[13]Sales_SP!IL64</f>
        <v>9.4962040944462203</v>
      </c>
      <c r="G266" s="856">
        <f>[13]Sales_SP!IM64</f>
        <v>11.258275803448498</v>
      </c>
      <c r="H266" s="856">
        <f>[13]Sales_SP!IN64</f>
        <v>11.422060827855541</v>
      </c>
      <c r="I266" s="856">
        <f>[13]Sales_SP!IO64</f>
        <v>13.24605079795333</v>
      </c>
      <c r="J266" s="856">
        <f>[13]Sales_SP!IP64</f>
        <v>12.29450036524946</v>
      </c>
      <c r="K266" s="856">
        <f>[13]Sales_SP!IQ64</f>
        <v>10.192735123411254</v>
      </c>
      <c r="L266" s="856">
        <f>[13]Sales_SP!IR64</f>
        <v>11.775017924171815</v>
      </c>
      <c r="M266" s="856">
        <f>[13]Sales_SP!IS64</f>
        <v>10.479514515583954</v>
      </c>
      <c r="N266" s="856">
        <f>[13]Sales_SP!IT64</f>
        <v>10.734362833660189</v>
      </c>
      <c r="O266" s="856">
        <f>[13]Sales_SP!IU64</f>
        <v>11.828173944564918</v>
      </c>
      <c r="P266" s="856">
        <f>[13]Sales_SP!IV64</f>
        <v>15.108328559438839</v>
      </c>
      <c r="Q266" s="857">
        <f t="shared" si="37"/>
        <v>139.44488842105741</v>
      </c>
      <c r="R266" s="851"/>
      <c r="S266" s="851"/>
    </row>
    <row r="267" spans="3:19" hidden="1" x14ac:dyDescent="0.25">
      <c r="C267" s="769" t="s">
        <v>162</v>
      </c>
      <c r="D267" s="769" t="s">
        <v>163</v>
      </c>
      <c r="E267" s="856">
        <f>[13]Sales_SP!IK69</f>
        <v>27.601269830983931</v>
      </c>
      <c r="F267" s="856">
        <f>[13]Sales_SP!IL69</f>
        <v>31.271474814131967</v>
      </c>
      <c r="G267" s="856">
        <f>[13]Sales_SP!IM69</f>
        <v>29.448452507253077</v>
      </c>
      <c r="H267" s="856">
        <f>[13]Sales_SP!IN69</f>
        <v>25.520048610942219</v>
      </c>
      <c r="I267" s="856">
        <f>[13]Sales_SP!IO69</f>
        <v>29.288282889652837</v>
      </c>
      <c r="J267" s="856">
        <f>[13]Sales_SP!IP69</f>
        <v>27.398981479051042</v>
      </c>
      <c r="K267" s="856">
        <f>[13]Sales_SP!IQ69</f>
        <v>28.551712363412054</v>
      </c>
      <c r="L267" s="856">
        <f>[13]Sales_SP!IR69</f>
        <v>27.459696974606938</v>
      </c>
      <c r="M267" s="856">
        <f>[13]Sales_SP!IS69</f>
        <v>27.30349651649167</v>
      </c>
      <c r="N267" s="856">
        <f>[13]Sales_SP!IT69</f>
        <v>30.24998216809503</v>
      </c>
      <c r="O267" s="856">
        <f>[13]Sales_SP!IU69</f>
        <v>29.373821823199751</v>
      </c>
      <c r="P267" s="856">
        <f>[13]Sales_SP!IV69</f>
        <v>36.367039817981876</v>
      </c>
      <c r="Q267" s="857">
        <f t="shared" si="37"/>
        <v>349.83425979580244</v>
      </c>
      <c r="R267" s="851"/>
      <c r="S267" s="851"/>
    </row>
    <row r="268" spans="3:19" hidden="1" x14ac:dyDescent="0.25">
      <c r="C268" s="769" t="s">
        <v>164</v>
      </c>
      <c r="D268" s="769" t="s">
        <v>165</v>
      </c>
      <c r="E268" s="856">
        <f>[13]Sales_SP!IK70</f>
        <v>0.11093778520000006</v>
      </c>
      <c r="F268" s="856">
        <f>[13]Sales_SP!IL70</f>
        <v>0.13433849550000002</v>
      </c>
      <c r="G268" s="856">
        <f>[13]Sales_SP!IM70</f>
        <v>0.13791089950000007</v>
      </c>
      <c r="H268" s="856">
        <f>[13]Sales_SP!IN70</f>
        <v>0.18620570210000009</v>
      </c>
      <c r="I268" s="856">
        <f>[13]Sales_SP!IO70</f>
        <v>0.22365738010000005</v>
      </c>
      <c r="J268" s="856">
        <f>[13]Sales_SP!IP70</f>
        <v>0.21745984479999994</v>
      </c>
      <c r="K268" s="856">
        <f>[13]Sales_SP!IQ70</f>
        <v>0.28780106520000004</v>
      </c>
      <c r="L268" s="856">
        <f>[13]Sales_SP!IR70</f>
        <v>0.34757734000000012</v>
      </c>
      <c r="M268" s="856">
        <f>[13]Sales_SP!IS70</f>
        <v>0.35001799470000011</v>
      </c>
      <c r="N268" s="856">
        <f>[13]Sales_SP!IT70</f>
        <v>0.45005994770000013</v>
      </c>
      <c r="O268" s="856">
        <f>[13]Sales_SP!IU70</f>
        <v>0.39505371070000017</v>
      </c>
      <c r="P268" s="856">
        <f>[13]Sales_SP!IV70</f>
        <v>0.50050990550000019</v>
      </c>
      <c r="Q268" s="857">
        <f t="shared" si="37"/>
        <v>3.3415300710000011</v>
      </c>
      <c r="R268" s="851"/>
      <c r="S268" s="851"/>
    </row>
    <row r="269" spans="3:19" hidden="1" x14ac:dyDescent="0.25">
      <c r="C269" s="769"/>
      <c r="D269" s="769"/>
      <c r="E269" s="856"/>
      <c r="F269" s="856"/>
      <c r="G269" s="856"/>
      <c r="H269" s="856"/>
      <c r="I269" s="856"/>
      <c r="J269" s="856"/>
      <c r="K269" s="856"/>
      <c r="L269" s="856"/>
      <c r="M269" s="856"/>
      <c r="N269" s="856"/>
      <c r="O269" s="856"/>
      <c r="P269" s="856"/>
      <c r="Q269" s="857">
        <f t="shared" si="37"/>
        <v>0</v>
      </c>
      <c r="R269" s="851"/>
      <c r="S269" s="851"/>
    </row>
    <row r="270" spans="3:19" hidden="1" x14ac:dyDescent="0.25">
      <c r="C270" s="769"/>
      <c r="D270" s="769"/>
      <c r="E270" s="856"/>
      <c r="F270" s="856"/>
      <c r="G270" s="856"/>
      <c r="H270" s="856"/>
      <c r="I270" s="856"/>
      <c r="J270" s="856"/>
      <c r="K270" s="856"/>
      <c r="L270" s="856"/>
      <c r="M270" s="856"/>
      <c r="N270" s="856"/>
      <c r="O270" s="856"/>
      <c r="P270" s="856"/>
      <c r="Q270" s="857">
        <f t="shared" si="37"/>
        <v>0</v>
      </c>
      <c r="R270" s="851"/>
      <c r="S270" s="851"/>
    </row>
    <row r="271" spans="3:19" hidden="1" x14ac:dyDescent="0.25">
      <c r="C271" s="769"/>
      <c r="D271" s="769"/>
      <c r="E271" s="856"/>
      <c r="F271" s="856"/>
      <c r="G271" s="856"/>
      <c r="H271" s="856"/>
      <c r="I271" s="856"/>
      <c r="J271" s="856"/>
      <c r="K271" s="856"/>
      <c r="L271" s="856"/>
      <c r="M271" s="856"/>
      <c r="N271" s="856"/>
      <c r="O271" s="856"/>
      <c r="P271" s="856"/>
      <c r="Q271" s="857">
        <f t="shared" si="37"/>
        <v>0</v>
      </c>
      <c r="R271" s="851"/>
      <c r="S271" s="851"/>
    </row>
    <row r="272" spans="3:19" hidden="1" x14ac:dyDescent="0.25">
      <c r="C272" s="769" t="s">
        <v>235</v>
      </c>
      <c r="D272" s="769" t="s">
        <v>235</v>
      </c>
      <c r="E272" s="856"/>
      <c r="F272" s="856"/>
      <c r="G272" s="856"/>
      <c r="H272" s="856"/>
      <c r="I272" s="856"/>
      <c r="J272" s="856"/>
      <c r="K272" s="856"/>
      <c r="L272" s="856"/>
      <c r="M272" s="856"/>
      <c r="N272" s="856"/>
      <c r="O272" s="856"/>
      <c r="P272" s="856"/>
      <c r="Q272" s="857">
        <f t="shared" si="37"/>
        <v>0</v>
      </c>
      <c r="R272" s="851"/>
      <c r="S272" s="851"/>
    </row>
    <row r="273" spans="3:19" hidden="1" x14ac:dyDescent="0.25">
      <c r="C273" s="963" t="s">
        <v>166</v>
      </c>
      <c r="D273" s="964"/>
      <c r="E273" s="857">
        <f t="shared" ref="E273:P273" si="38">SUM(E260:E272)</f>
        <v>1948.2065897209088</v>
      </c>
      <c r="F273" s="857">
        <f t="shared" si="38"/>
        <v>2290.2771210110682</v>
      </c>
      <c r="G273" s="857">
        <f t="shared" si="38"/>
        <v>2070.1343195118793</v>
      </c>
      <c r="H273" s="857">
        <f t="shared" si="38"/>
        <v>1688.7508897522027</v>
      </c>
      <c r="I273" s="857">
        <f t="shared" si="38"/>
        <v>1917.0765383108114</v>
      </c>
      <c r="J273" s="857">
        <f t="shared" si="38"/>
        <v>1777.7628867764472</v>
      </c>
      <c r="K273" s="857">
        <f t="shared" si="38"/>
        <v>1781.7743926385126</v>
      </c>
      <c r="L273" s="857">
        <f t="shared" si="38"/>
        <v>1678.0365990060352</v>
      </c>
      <c r="M273" s="857">
        <f t="shared" si="38"/>
        <v>1534.5158256665086</v>
      </c>
      <c r="N273" s="857">
        <f t="shared" si="38"/>
        <v>1693.5462838959531</v>
      </c>
      <c r="O273" s="857">
        <f t="shared" si="38"/>
        <v>1627.3545172162376</v>
      </c>
      <c r="P273" s="857">
        <f t="shared" si="38"/>
        <v>2124.9722849943855</v>
      </c>
      <c r="Q273" s="857">
        <f>SUM(E273:P273)</f>
        <v>22132.408248500949</v>
      </c>
      <c r="R273" s="851"/>
      <c r="S273" s="851"/>
    </row>
    <row r="274" spans="3:19" hidden="1" x14ac:dyDescent="0.25">
      <c r="C274" s="963" t="s">
        <v>167</v>
      </c>
      <c r="D274" s="964"/>
      <c r="E274" s="856"/>
      <c r="F274" s="856"/>
      <c r="G274" s="856"/>
      <c r="H274" s="856"/>
      <c r="I274" s="856"/>
      <c r="J274" s="856"/>
      <c r="K274" s="856"/>
      <c r="L274" s="856"/>
      <c r="M274" s="856"/>
      <c r="N274" s="856"/>
      <c r="O274" s="856"/>
      <c r="P274" s="856"/>
      <c r="Q274" s="857"/>
      <c r="R274" s="851"/>
      <c r="S274" s="851"/>
    </row>
    <row r="275" spans="3:19" hidden="1" x14ac:dyDescent="0.25">
      <c r="C275" s="769" t="s">
        <v>168</v>
      </c>
      <c r="D275" s="769" t="s">
        <v>169</v>
      </c>
      <c r="E275" s="856">
        <f>[13]Sales_SP!IK89</f>
        <v>470.26044660934366</v>
      </c>
      <c r="F275" s="856">
        <f>[13]Sales_SP!IL89</f>
        <v>484.7920338085259</v>
      </c>
      <c r="G275" s="856">
        <f>[13]Sales_SP!IM89</f>
        <v>470.9651666512766</v>
      </c>
      <c r="H275" s="856">
        <f>[13]Sales_SP!IN89</f>
        <v>455.31241615086685</v>
      </c>
      <c r="I275" s="856">
        <f>[13]Sales_SP!IO89</f>
        <v>474.15914379904416</v>
      </c>
      <c r="J275" s="856">
        <f>[13]Sales_SP!IP89</f>
        <v>445.90572420672487</v>
      </c>
      <c r="K275" s="856">
        <f>[13]Sales_SP!IQ89</f>
        <v>455.38587673268626</v>
      </c>
      <c r="L275" s="856">
        <f>[13]Sales_SP!IR89</f>
        <v>461.87906966643419</v>
      </c>
      <c r="M275" s="856">
        <f>[13]Sales_SP!IS89</f>
        <v>486.25213413654393</v>
      </c>
      <c r="N275" s="856">
        <f>[13]Sales_SP!IT89</f>
        <v>472.53965612990231</v>
      </c>
      <c r="O275" s="856">
        <f>[13]Sales_SP!IU89</f>
        <v>465.90086265529044</v>
      </c>
      <c r="P275" s="856">
        <f>[13]Sales_SP!IV89</f>
        <v>486.05534699679515</v>
      </c>
      <c r="Q275" s="857">
        <f t="shared" ref="Q275:Q289" si="39">SUM(E275:P275)</f>
        <v>5629.4078775434346</v>
      </c>
      <c r="R275" s="851"/>
      <c r="S275" s="851"/>
    </row>
    <row r="276" spans="3:19" hidden="1" x14ac:dyDescent="0.25">
      <c r="C276" s="769" t="s">
        <v>170</v>
      </c>
      <c r="D276" s="769" t="s">
        <v>171</v>
      </c>
      <c r="E276" s="856">
        <f>[13]Sales_SP!IK104</f>
        <v>1.0824321600000001E-2</v>
      </c>
      <c r="F276" s="856">
        <f>[13]Sales_SP!IL104</f>
        <v>2.4644815418880001E-2</v>
      </c>
      <c r="G276" s="856">
        <f>[13]Sales_SP!IM104</f>
        <v>9.2050030886399997E-3</v>
      </c>
      <c r="H276" s="856">
        <f>[13]Sales_SP!IN104</f>
        <v>0</v>
      </c>
      <c r="I276" s="856">
        <f>[13]Sales_SP!IO104</f>
        <v>0</v>
      </c>
      <c r="J276" s="856">
        <f>[13]Sales_SP!IP104</f>
        <v>0</v>
      </c>
      <c r="K276" s="856">
        <f>[13]Sales_SP!IQ104</f>
        <v>0</v>
      </c>
      <c r="L276" s="856">
        <f>[13]Sales_SP!IR104</f>
        <v>6.9882902681759992E-2</v>
      </c>
      <c r="M276" s="856">
        <f>[13]Sales_SP!IS104</f>
        <v>0.11000216826000001</v>
      </c>
      <c r="N276" s="856">
        <f>[13]Sales_SP!IT104</f>
        <v>4.4123182138080003E-2</v>
      </c>
      <c r="O276" s="856">
        <f>[13]Sales_SP!IU104</f>
        <v>1.5784025757120002E-2</v>
      </c>
      <c r="P276" s="856">
        <f>[13]Sales_SP!IV104</f>
        <v>0</v>
      </c>
      <c r="Q276" s="857">
        <f t="shared" si="39"/>
        <v>0.28446641894447999</v>
      </c>
      <c r="R276" s="851"/>
      <c r="S276" s="851"/>
    </row>
    <row r="277" spans="3:19" hidden="1" x14ac:dyDescent="0.25">
      <c r="C277" s="769" t="s">
        <v>216</v>
      </c>
      <c r="D277" s="769" t="s">
        <v>173</v>
      </c>
      <c r="E277" s="856">
        <f>[13]Sales_SP!IK110</f>
        <v>329.67757818081697</v>
      </c>
      <c r="F277" s="856">
        <f>[13]Sales_SP!IL110</f>
        <v>364.27719384219057</v>
      </c>
      <c r="G277" s="856">
        <f>[13]Sales_SP!IM110</f>
        <v>365.20678841993043</v>
      </c>
      <c r="H277" s="856">
        <f>[13]Sales_SP!IN110</f>
        <v>311.68434012997176</v>
      </c>
      <c r="I277" s="856">
        <f>[13]Sales_SP!IO110</f>
        <v>336.31967270749556</v>
      </c>
      <c r="J277" s="856">
        <f>[13]Sales_SP!IP110</f>
        <v>313.10418764987742</v>
      </c>
      <c r="K277" s="856">
        <f>[13]Sales_SP!IQ110</f>
        <v>326.80806769100604</v>
      </c>
      <c r="L277" s="856">
        <f>[13]Sales_SP!IR110</f>
        <v>302.7534268382762</v>
      </c>
      <c r="M277" s="856">
        <f>[13]Sales_SP!IS110</f>
        <v>280.01609203016824</v>
      </c>
      <c r="N277" s="856">
        <f>[13]Sales_SP!IT110</f>
        <v>280.75165526808337</v>
      </c>
      <c r="O277" s="856">
        <f>[13]Sales_SP!IU110</f>
        <v>307.68918826373067</v>
      </c>
      <c r="P277" s="856">
        <f>[13]Sales_SP!IV110</f>
        <v>366.49100355127518</v>
      </c>
      <c r="Q277" s="857">
        <f t="shared" si="39"/>
        <v>3884.7791945728222</v>
      </c>
      <c r="R277" s="851"/>
      <c r="S277" s="851"/>
    </row>
    <row r="278" spans="3:19" hidden="1" x14ac:dyDescent="0.25">
      <c r="C278" s="769" t="s">
        <v>174</v>
      </c>
      <c r="D278" s="769" t="s">
        <v>175</v>
      </c>
      <c r="E278" s="856">
        <f>[13]Sales_SP!IK115</f>
        <v>0</v>
      </c>
      <c r="F278" s="856">
        <f>[13]Sales_SP!IL115</f>
        <v>5.1122188484640008E-2</v>
      </c>
      <c r="G278" s="856">
        <f>[13]Sales_SP!IM115</f>
        <v>3.9688457578560002E-2</v>
      </c>
      <c r="H278" s="856">
        <f>[13]Sales_SP!IN115</f>
        <v>2.9697608741760001E-2</v>
      </c>
      <c r="I278" s="856">
        <f>[13]Sales_SP!IO115</f>
        <v>2.6986116180960001E-2</v>
      </c>
      <c r="J278" s="856">
        <f>[13]Sales_SP!IP115</f>
        <v>3.2415595895519997E-2</v>
      </c>
      <c r="K278" s="856">
        <f>[13]Sales_SP!IQ115</f>
        <v>2.7555475497120004E-2</v>
      </c>
      <c r="L278" s="856">
        <f>[13]Sales_SP!IR115</f>
        <v>2.8112928059520002E-2</v>
      </c>
      <c r="M278" s="856">
        <f>[13]Sales_SP!IS115</f>
        <v>3.0644736881760001E-2</v>
      </c>
      <c r="N278" s="856">
        <f>[13]Sales_SP!IT115</f>
        <v>3.0691281464640004E-2</v>
      </c>
      <c r="O278" s="856">
        <f>[13]Sales_SP!IU115</f>
        <v>3.1995612217440003E-2</v>
      </c>
      <c r="P278" s="856">
        <f>[13]Sales_SP!IV115</f>
        <v>3.6204108455520002E-2</v>
      </c>
      <c r="Q278" s="857">
        <f t="shared" si="39"/>
        <v>0.36511410945744005</v>
      </c>
      <c r="R278" s="851"/>
      <c r="S278" s="851"/>
    </row>
    <row r="279" spans="3:19" hidden="1" x14ac:dyDescent="0.25">
      <c r="C279" s="769" t="s">
        <v>176</v>
      </c>
      <c r="D279" s="769" t="s">
        <v>177</v>
      </c>
      <c r="E279" s="856">
        <f>[13]Sales_SP!IK120</f>
        <v>0.50283381590879583</v>
      </c>
      <c r="F279" s="856">
        <f>[13]Sales_SP!IL120</f>
        <v>0.57775133826552705</v>
      </c>
      <c r="G279" s="856">
        <f>[13]Sales_SP!IM120</f>
        <v>0.58638608341105836</v>
      </c>
      <c r="H279" s="856">
        <f>[13]Sales_SP!IN120</f>
        <v>0.52811309040494347</v>
      </c>
      <c r="I279" s="856">
        <f>[13]Sales_SP!IO120</f>
        <v>0.52313186164332837</v>
      </c>
      <c r="J279" s="856">
        <f>[13]Sales_SP!IP120</f>
        <v>0.5217316327008098</v>
      </c>
      <c r="K279" s="856">
        <f>[13]Sales_SP!IQ120</f>
        <v>0.52974273538889172</v>
      </c>
      <c r="L279" s="856">
        <f>[13]Sales_SP!IR120</f>
        <v>0.49440475411075302</v>
      </c>
      <c r="M279" s="856">
        <f>[13]Sales_SP!IS120</f>
        <v>0.46384891066172457</v>
      </c>
      <c r="N279" s="856">
        <f>[13]Sales_SP!IT120</f>
        <v>0.48799692674668493</v>
      </c>
      <c r="O279" s="856">
        <f>[13]Sales_SP!IU120</f>
        <v>0.51207374474982237</v>
      </c>
      <c r="P279" s="856">
        <f>[13]Sales_SP!IV120</f>
        <v>0.62723796058148773</v>
      </c>
      <c r="Q279" s="857">
        <f t="shared" si="39"/>
        <v>6.3552528545738269</v>
      </c>
      <c r="R279" s="851"/>
      <c r="S279" s="851"/>
    </row>
    <row r="280" spans="3:19" hidden="1" x14ac:dyDescent="0.25">
      <c r="C280" s="769" t="s">
        <v>178</v>
      </c>
      <c r="D280" s="769" t="s">
        <v>179</v>
      </c>
      <c r="E280" s="856">
        <f>[13]Sales_SP!IK126</f>
        <v>2.2391488800000001</v>
      </c>
      <c r="F280" s="856">
        <f>[13]Sales_SP!IL126</f>
        <v>0.40861920160800003</v>
      </c>
      <c r="G280" s="856">
        <f>[13]Sales_SP!IM126</f>
        <v>0.66713583765600004</v>
      </c>
      <c r="H280" s="856">
        <f>[13]Sales_SP!IN126</f>
        <v>1.1075436522489601</v>
      </c>
      <c r="I280" s="856">
        <f>[13]Sales_SP!IO126</f>
        <v>1.9191822730905601</v>
      </c>
      <c r="J280" s="856">
        <f>[13]Sales_SP!IP126</f>
        <v>1.7941705698960002</v>
      </c>
      <c r="K280" s="856">
        <f>[13]Sales_SP!IQ126</f>
        <v>3.5095708535760006</v>
      </c>
      <c r="L280" s="856">
        <f>[13]Sales_SP!IR126</f>
        <v>1.4913446052146402</v>
      </c>
      <c r="M280" s="856">
        <f>[13]Sales_SP!IS126</f>
        <v>1.3141617837120001</v>
      </c>
      <c r="N280" s="856">
        <f>[13]Sales_SP!IT126</f>
        <v>1.6448156253719999</v>
      </c>
      <c r="O280" s="856">
        <f>[13]Sales_SP!IU126</f>
        <v>1.9148415927840001</v>
      </c>
      <c r="P280" s="856">
        <f>[13]Sales_SP!IV126</f>
        <v>0.90943933787999998</v>
      </c>
      <c r="Q280" s="857">
        <f t="shared" si="39"/>
        <v>18.919974213038163</v>
      </c>
      <c r="R280" s="851"/>
      <c r="S280" s="851"/>
    </row>
    <row r="281" spans="3:19" hidden="1" x14ac:dyDescent="0.25">
      <c r="C281" s="769" t="s">
        <v>180</v>
      </c>
      <c r="D281" s="769" t="s">
        <v>181</v>
      </c>
      <c r="E281" s="856">
        <f>[13]Sales_SP!IK127+[13]Sales_SP!IK128</f>
        <v>16.036044864792821</v>
      </c>
      <c r="F281" s="856">
        <f>[13]Sales_SP!IL127+[13]Sales_SP!IL128</f>
        <v>15.357183714569523</v>
      </c>
      <c r="G281" s="856">
        <f>[13]Sales_SP!IM127+[13]Sales_SP!IM128</f>
        <v>15.296316252787195</v>
      </c>
      <c r="H281" s="856">
        <f>[13]Sales_SP!IN127+[13]Sales_SP!IN128</f>
        <v>15.116783986207201</v>
      </c>
      <c r="I281" s="856">
        <f>[13]Sales_SP!IO127+[13]Sales_SP!IO128</f>
        <v>15.221645337519929</v>
      </c>
      <c r="J281" s="856">
        <f>[13]Sales_SP!IP127+[13]Sales_SP!IP128</f>
        <v>14.568510893174787</v>
      </c>
      <c r="K281" s="856">
        <f>[13]Sales_SP!IQ127+[13]Sales_SP!IQ128</f>
        <v>15.570274705721735</v>
      </c>
      <c r="L281" s="856">
        <f>[13]Sales_SP!IR127+[13]Sales_SP!IR128</f>
        <v>15.615155496398929</v>
      </c>
      <c r="M281" s="856">
        <f>[13]Sales_SP!IS127+[13]Sales_SP!IS128</f>
        <v>15.822549736545808</v>
      </c>
      <c r="N281" s="856">
        <f>[13]Sales_SP!IT127+[13]Sales_SP!IT128</f>
        <v>16.06942572589702</v>
      </c>
      <c r="O281" s="856">
        <f>[13]Sales_SP!IU127+[13]Sales_SP!IU128</f>
        <v>15.087082498518035</v>
      </c>
      <c r="P281" s="856">
        <f>[13]Sales_SP!IV127+[13]Sales_SP!IV128</f>
        <v>16.469437026803135</v>
      </c>
      <c r="Q281" s="857">
        <f t="shared" si="39"/>
        <v>186.23041023893609</v>
      </c>
      <c r="R281" s="851"/>
      <c r="S281" s="851"/>
    </row>
    <row r="282" spans="3:19" hidden="1" x14ac:dyDescent="0.25">
      <c r="C282" s="769" t="s">
        <v>182</v>
      </c>
      <c r="D282" s="769" t="s">
        <v>183</v>
      </c>
      <c r="E282" s="856">
        <f>[13]Sales_SP!IK131</f>
        <v>37.46140402382008</v>
      </c>
      <c r="F282" s="856">
        <f>[13]Sales_SP!IL131</f>
        <v>42.982266855829323</v>
      </c>
      <c r="G282" s="856">
        <f>[13]Sales_SP!IM131</f>
        <v>43.012875140117039</v>
      </c>
      <c r="H282" s="856">
        <f>[13]Sales_SP!IN131</f>
        <v>33.077378943921332</v>
      </c>
      <c r="I282" s="856">
        <f>[13]Sales_SP!IO131</f>
        <v>34.472835244850678</v>
      </c>
      <c r="J282" s="856">
        <f>[13]Sales_SP!IP131</f>
        <v>32.734844610128889</v>
      </c>
      <c r="K282" s="856">
        <f>[13]Sales_SP!IQ131</f>
        <v>33.048404285809092</v>
      </c>
      <c r="L282" s="856">
        <f>[13]Sales_SP!IR131</f>
        <v>31.249021303563016</v>
      </c>
      <c r="M282" s="856">
        <f>[13]Sales_SP!IS131</f>
        <v>30.026916124263739</v>
      </c>
      <c r="N282" s="856">
        <f>[13]Sales_SP!IT131</f>
        <v>30.763090643338025</v>
      </c>
      <c r="O282" s="856">
        <f>[13]Sales_SP!IU131</f>
        <v>32.436881507263948</v>
      </c>
      <c r="P282" s="856">
        <f>[13]Sales_SP!IV131</f>
        <v>44.566604251006829</v>
      </c>
      <c r="Q282" s="857">
        <f t="shared" si="39"/>
        <v>425.832522933912</v>
      </c>
      <c r="R282" s="851"/>
      <c r="S282" s="851"/>
    </row>
    <row r="283" spans="3:19" hidden="1" x14ac:dyDescent="0.25">
      <c r="C283" s="769" t="s">
        <v>184</v>
      </c>
      <c r="D283" s="769" t="s">
        <v>163</v>
      </c>
      <c r="E283" s="856">
        <f>[13]Sales_SP!IK132</f>
        <v>30.784653351783536</v>
      </c>
      <c r="F283" s="856">
        <f>[13]Sales_SP!IL132</f>
        <v>33.629130639914955</v>
      </c>
      <c r="G283" s="856">
        <f>[13]Sales_SP!IM132</f>
        <v>33.40859093151056</v>
      </c>
      <c r="H283" s="856">
        <f>[13]Sales_SP!IN132</f>
        <v>31.458009081211493</v>
      </c>
      <c r="I283" s="856">
        <f>[13]Sales_SP!IO132</f>
        <v>35.569945542868908</v>
      </c>
      <c r="J283" s="856">
        <f>[13]Sales_SP!IP132</f>
        <v>34.623412117354391</v>
      </c>
      <c r="K283" s="856">
        <f>[13]Sales_SP!IQ132</f>
        <v>36.010451472101153</v>
      </c>
      <c r="L283" s="856">
        <f>[13]Sales_SP!IR132</f>
        <v>34.594449412874454</v>
      </c>
      <c r="M283" s="856">
        <f>[13]Sales_SP!IS132</f>
        <v>35.812520959993208</v>
      </c>
      <c r="N283" s="856">
        <f>[13]Sales_SP!IT132</f>
        <v>34.6890823123518</v>
      </c>
      <c r="O283" s="856">
        <f>[13]Sales_SP!IU132</f>
        <v>35.120374273671764</v>
      </c>
      <c r="P283" s="856">
        <f>[13]Sales_SP!IV132</f>
        <v>39.377198594140367</v>
      </c>
      <c r="Q283" s="857">
        <f t="shared" si="39"/>
        <v>415.07781868977656</v>
      </c>
      <c r="R283" s="851"/>
      <c r="S283" s="851"/>
    </row>
    <row r="284" spans="3:19" hidden="1" x14ac:dyDescent="0.25">
      <c r="C284" s="769" t="s">
        <v>185</v>
      </c>
      <c r="D284" s="769" t="s">
        <v>186</v>
      </c>
      <c r="E284" s="856">
        <f>[13]Sales_SP!IK133</f>
        <v>0</v>
      </c>
      <c r="F284" s="856">
        <f>[13]Sales_SP!IL133</f>
        <v>0</v>
      </c>
      <c r="G284" s="856">
        <f>[13]Sales_SP!IM133</f>
        <v>0</v>
      </c>
      <c r="H284" s="856">
        <f>[13]Sales_SP!IN133</f>
        <v>0</v>
      </c>
      <c r="I284" s="856">
        <f>[13]Sales_SP!IO133</f>
        <v>0</v>
      </c>
      <c r="J284" s="856">
        <f>[13]Sales_SP!IP133</f>
        <v>0</v>
      </c>
      <c r="K284" s="856">
        <f>[13]Sales_SP!IQ133</f>
        <v>0</v>
      </c>
      <c r="L284" s="856">
        <f>[13]Sales_SP!IR133</f>
        <v>0</v>
      </c>
      <c r="M284" s="856">
        <f>[13]Sales_SP!IS133</f>
        <v>0</v>
      </c>
      <c r="N284" s="856">
        <f>[13]Sales_SP!IT133</f>
        <v>0</v>
      </c>
      <c r="O284" s="856">
        <f>[13]Sales_SP!IU133</f>
        <v>0</v>
      </c>
      <c r="P284" s="856">
        <f>[13]Sales_SP!IV133</f>
        <v>0</v>
      </c>
      <c r="Q284" s="857">
        <f t="shared" si="39"/>
        <v>0</v>
      </c>
      <c r="R284" s="851"/>
      <c r="S284" s="851"/>
    </row>
    <row r="285" spans="3:19" hidden="1" x14ac:dyDescent="0.25">
      <c r="C285" s="769" t="s">
        <v>187</v>
      </c>
      <c r="D285" s="769" t="s">
        <v>165</v>
      </c>
      <c r="E285" s="856">
        <f>[13]Sales_SP!IK134</f>
        <v>0.87932674720000037</v>
      </c>
      <c r="F285" s="856">
        <f>[13]Sales_SP!IL134</f>
        <v>1.0892406206000003</v>
      </c>
      <c r="G285" s="856">
        <f>[13]Sales_SP!IM134</f>
        <v>1.1773501586000004</v>
      </c>
      <c r="H285" s="856">
        <f>[13]Sales_SP!IN134</f>
        <v>1.1057146738000003</v>
      </c>
      <c r="I285" s="856">
        <f>[13]Sales_SP!IO134</f>
        <v>1.1702478095000004</v>
      </c>
      <c r="J285" s="856">
        <f>[13]Sales_SP!IP134</f>
        <v>1.3585135003000004</v>
      </c>
      <c r="K285" s="856">
        <f>[13]Sales_SP!IQ134</f>
        <v>1.6437216444000007</v>
      </c>
      <c r="L285" s="856">
        <f>[13]Sales_SP!IR134</f>
        <v>1.6258552321000006</v>
      </c>
      <c r="M285" s="856">
        <f>[13]Sales_SP!IS134</f>
        <v>1.6831762112000006</v>
      </c>
      <c r="N285" s="856">
        <f>[13]Sales_SP!IT134</f>
        <v>1.7933014209000007</v>
      </c>
      <c r="O285" s="856">
        <f>[13]Sales_SP!IU134</f>
        <v>1.8723555004000008</v>
      </c>
      <c r="P285" s="856">
        <f>[13]Sales_SP!IV134</f>
        <v>2.2021806279000007</v>
      </c>
      <c r="Q285" s="857">
        <f t="shared" si="39"/>
        <v>17.600984146900007</v>
      </c>
      <c r="R285" s="851"/>
      <c r="S285" s="851"/>
    </row>
    <row r="286" spans="3:19" hidden="1" x14ac:dyDescent="0.25">
      <c r="C286" s="769"/>
      <c r="D286" s="769"/>
      <c r="E286" s="856"/>
      <c r="F286" s="856"/>
      <c r="G286" s="856"/>
      <c r="H286" s="856"/>
      <c r="I286" s="856"/>
      <c r="J286" s="856"/>
      <c r="K286" s="856"/>
      <c r="L286" s="856"/>
      <c r="M286" s="856"/>
      <c r="N286" s="856"/>
      <c r="O286" s="856"/>
      <c r="P286" s="856"/>
      <c r="Q286" s="857">
        <f t="shared" si="39"/>
        <v>0</v>
      </c>
      <c r="R286" s="851"/>
      <c r="S286" s="851"/>
    </row>
    <row r="287" spans="3:19" hidden="1" x14ac:dyDescent="0.25">
      <c r="C287" s="769"/>
      <c r="D287" s="769"/>
      <c r="E287" s="856"/>
      <c r="F287" s="856"/>
      <c r="G287" s="856"/>
      <c r="H287" s="856"/>
      <c r="I287" s="856"/>
      <c r="J287" s="856"/>
      <c r="K287" s="856"/>
      <c r="L287" s="856"/>
      <c r="M287" s="856"/>
      <c r="N287" s="856"/>
      <c r="O287" s="856"/>
      <c r="P287" s="856"/>
      <c r="Q287" s="857">
        <f t="shared" si="39"/>
        <v>0</v>
      </c>
      <c r="R287" s="851"/>
      <c r="S287" s="851"/>
    </row>
    <row r="288" spans="3:19" hidden="1" x14ac:dyDescent="0.25">
      <c r="C288" s="769"/>
      <c r="D288" s="769"/>
      <c r="E288" s="856"/>
      <c r="F288" s="856"/>
      <c r="G288" s="856"/>
      <c r="H288" s="856"/>
      <c r="I288" s="856"/>
      <c r="J288" s="856"/>
      <c r="K288" s="856"/>
      <c r="L288" s="856"/>
      <c r="M288" s="856"/>
      <c r="N288" s="856"/>
      <c r="O288" s="856"/>
      <c r="P288" s="856"/>
      <c r="Q288" s="857">
        <f t="shared" si="39"/>
        <v>0</v>
      </c>
      <c r="R288" s="851"/>
      <c r="S288" s="851"/>
    </row>
    <row r="289" spans="3:19" hidden="1" x14ac:dyDescent="0.25">
      <c r="C289" s="769" t="s">
        <v>235</v>
      </c>
      <c r="D289" s="769" t="s">
        <v>235</v>
      </c>
      <c r="E289" s="856"/>
      <c r="F289" s="856"/>
      <c r="G289" s="856"/>
      <c r="H289" s="856"/>
      <c r="I289" s="856"/>
      <c r="J289" s="856"/>
      <c r="K289" s="856"/>
      <c r="L289" s="856"/>
      <c r="M289" s="856"/>
      <c r="N289" s="856"/>
      <c r="O289" s="856"/>
      <c r="P289" s="856"/>
      <c r="Q289" s="857">
        <f t="shared" si="39"/>
        <v>0</v>
      </c>
      <c r="R289" s="851"/>
      <c r="S289" s="851"/>
    </row>
    <row r="290" spans="3:19" hidden="1" x14ac:dyDescent="0.25">
      <c r="C290" s="963" t="s">
        <v>188</v>
      </c>
      <c r="D290" s="964"/>
      <c r="E290" s="857">
        <f t="shared" ref="E290:P290" si="40">SUM(E275:E289)</f>
        <v>887.85226079526592</v>
      </c>
      <c r="F290" s="857">
        <f t="shared" si="40"/>
        <v>943.18918702540714</v>
      </c>
      <c r="G290" s="857">
        <f t="shared" si="40"/>
        <v>930.36950293595612</v>
      </c>
      <c r="H290" s="857">
        <f t="shared" si="40"/>
        <v>849.41999731737428</v>
      </c>
      <c r="I290" s="857">
        <f t="shared" si="40"/>
        <v>899.38279069219413</v>
      </c>
      <c r="J290" s="857">
        <f t="shared" si="40"/>
        <v>844.64351077605261</v>
      </c>
      <c r="K290" s="857">
        <f t="shared" si="40"/>
        <v>872.53366559618632</v>
      </c>
      <c r="L290" s="857">
        <f t="shared" si="40"/>
        <v>849.80072313971345</v>
      </c>
      <c r="M290" s="857">
        <f t="shared" si="40"/>
        <v>851.53204679823045</v>
      </c>
      <c r="N290" s="857">
        <f t="shared" si="40"/>
        <v>838.81383851619387</v>
      </c>
      <c r="O290" s="857">
        <f t="shared" si="40"/>
        <v>860.58143967438332</v>
      </c>
      <c r="P290" s="857">
        <f t="shared" si="40"/>
        <v>956.73465245483783</v>
      </c>
      <c r="Q290" s="857">
        <f>SUM(E290:P290)</f>
        <v>10584.853615721795</v>
      </c>
      <c r="R290" s="851"/>
      <c r="S290" s="851"/>
    </row>
    <row r="291" spans="3:19" hidden="1" x14ac:dyDescent="0.25">
      <c r="C291" s="963" t="s">
        <v>189</v>
      </c>
      <c r="D291" s="964"/>
      <c r="E291" s="856"/>
      <c r="F291" s="856"/>
      <c r="G291" s="856"/>
      <c r="H291" s="856"/>
      <c r="I291" s="856"/>
      <c r="J291" s="856"/>
      <c r="K291" s="856"/>
      <c r="L291" s="856"/>
      <c r="M291" s="856"/>
      <c r="N291" s="856"/>
      <c r="O291" s="856"/>
      <c r="P291" s="856"/>
      <c r="Q291" s="857"/>
      <c r="R291" s="851"/>
      <c r="S291" s="851"/>
    </row>
    <row r="292" spans="3:19" hidden="1" x14ac:dyDescent="0.25">
      <c r="C292" s="769" t="s">
        <v>168</v>
      </c>
      <c r="D292" s="769" t="s">
        <v>169</v>
      </c>
      <c r="E292" s="856">
        <f>[13]Sales_SP!IK152</f>
        <v>786.88555358429846</v>
      </c>
      <c r="F292" s="856">
        <f>[13]Sales_SP!IL152</f>
        <v>839.37607285680804</v>
      </c>
      <c r="G292" s="856">
        <f>[13]Sales_SP!IM152</f>
        <v>818.24085852878352</v>
      </c>
      <c r="H292" s="856">
        <f>[13]Sales_SP!IN152</f>
        <v>817.63768409948068</v>
      </c>
      <c r="I292" s="856">
        <f>[13]Sales_SP!IO152</f>
        <v>837.93145596505451</v>
      </c>
      <c r="J292" s="856">
        <f>[13]Sales_SP!IP152</f>
        <v>816.62521622654185</v>
      </c>
      <c r="K292" s="856">
        <f>[13]Sales_SP!IQ152</f>
        <v>835.77331564460849</v>
      </c>
      <c r="L292" s="856">
        <f>[13]Sales_SP!IR152</f>
        <v>838.91574803403466</v>
      </c>
      <c r="M292" s="856">
        <f>[13]Sales_SP!IS152</f>
        <v>855.81476393573826</v>
      </c>
      <c r="N292" s="856">
        <f>[13]Sales_SP!IT152</f>
        <v>851.99927038147155</v>
      </c>
      <c r="O292" s="856">
        <f>[13]Sales_SP!IU152</f>
        <v>829.51285243775044</v>
      </c>
      <c r="P292" s="856">
        <f>[13]Sales_SP!IV152</f>
        <v>926.67788963932617</v>
      </c>
      <c r="Q292" s="857">
        <f t="shared" ref="Q292:Q306" si="41">SUM(E292:P292)</f>
        <v>10055.390681333898</v>
      </c>
      <c r="R292" s="851"/>
      <c r="S292" s="851"/>
    </row>
    <row r="293" spans="3:19" hidden="1" x14ac:dyDescent="0.25">
      <c r="C293" s="769" t="s">
        <v>170</v>
      </c>
      <c r="D293" s="769" t="s">
        <v>171</v>
      </c>
      <c r="E293" s="856">
        <f>[13]Sales_SP!IK168</f>
        <v>0</v>
      </c>
      <c r="F293" s="856">
        <f>[13]Sales_SP!IL168</f>
        <v>0</v>
      </c>
      <c r="G293" s="856">
        <f>[13]Sales_SP!IM168</f>
        <v>0</v>
      </c>
      <c r="H293" s="856">
        <f>[13]Sales_SP!IN168</f>
        <v>0</v>
      </c>
      <c r="I293" s="856">
        <f>[13]Sales_SP!IO168</f>
        <v>0</v>
      </c>
      <c r="J293" s="856">
        <f>[13]Sales_SP!IP168</f>
        <v>0</v>
      </c>
      <c r="K293" s="856">
        <f>[13]Sales_SP!IQ168</f>
        <v>0</v>
      </c>
      <c r="L293" s="856">
        <f>[13]Sales_SP!IR168</f>
        <v>0</v>
      </c>
      <c r="M293" s="856">
        <f>[13]Sales_SP!IS168</f>
        <v>0</v>
      </c>
      <c r="N293" s="856">
        <f>[13]Sales_SP!IT168</f>
        <v>0</v>
      </c>
      <c r="O293" s="856">
        <f>[13]Sales_SP!IU168</f>
        <v>0</v>
      </c>
      <c r="P293" s="856">
        <f>[13]Sales_SP!IV168</f>
        <v>0</v>
      </c>
      <c r="Q293" s="857">
        <f t="shared" si="41"/>
        <v>0</v>
      </c>
      <c r="R293" s="851"/>
      <c r="S293" s="851"/>
    </row>
    <row r="294" spans="3:19" hidden="1" x14ac:dyDescent="0.25">
      <c r="C294" s="769" t="s">
        <v>216</v>
      </c>
      <c r="D294" s="769" t="s">
        <v>173</v>
      </c>
      <c r="E294" s="856">
        <f>[13]Sales_SP!IK174</f>
        <v>297.36352255285561</v>
      </c>
      <c r="F294" s="856">
        <f>[13]Sales_SP!IL174</f>
        <v>321.53171411482151</v>
      </c>
      <c r="G294" s="856">
        <f>[13]Sales_SP!IM174</f>
        <v>323.39460913232858</v>
      </c>
      <c r="H294" s="856">
        <f>[13]Sales_SP!IN174</f>
        <v>300.09530469772045</v>
      </c>
      <c r="I294" s="856">
        <f>[13]Sales_SP!IO174</f>
        <v>301.52662239684651</v>
      </c>
      <c r="J294" s="856">
        <f>[13]Sales_SP!IP174</f>
        <v>282.66417374166593</v>
      </c>
      <c r="K294" s="856">
        <f>[13]Sales_SP!IQ174</f>
        <v>277.48364626722565</v>
      </c>
      <c r="L294" s="856">
        <f>[13]Sales_SP!IR174</f>
        <v>277.48364626722565</v>
      </c>
      <c r="M294" s="856">
        <f>[13]Sales_SP!IS174</f>
        <v>259.83705589026602</v>
      </c>
      <c r="N294" s="856">
        <f>[13]Sales_SP!IT174</f>
        <v>262.37995109978823</v>
      </c>
      <c r="O294" s="856">
        <f>[13]Sales_SP!IU174</f>
        <v>268.18895213376629</v>
      </c>
      <c r="P294" s="856">
        <f>[13]Sales_SP!IV174</f>
        <v>315.09262118265787</v>
      </c>
      <c r="Q294" s="857">
        <f t="shared" si="41"/>
        <v>3487.0418194771682</v>
      </c>
      <c r="R294" s="851"/>
      <c r="S294" s="851"/>
    </row>
    <row r="295" spans="3:19" hidden="1" x14ac:dyDescent="0.25">
      <c r="C295" s="769" t="s">
        <v>174</v>
      </c>
      <c r="D295" s="769" t="s">
        <v>175</v>
      </c>
      <c r="E295" s="856">
        <f>[13]Sales_SP!IK180</f>
        <v>0</v>
      </c>
      <c r="F295" s="856">
        <f>[13]Sales_SP!IL180</f>
        <v>0.46209028910400002</v>
      </c>
      <c r="G295" s="856">
        <f>[13]Sales_SP!IM180</f>
        <v>0.44807279263200006</v>
      </c>
      <c r="H295" s="856">
        <f>[13]Sales_SP!IN180</f>
        <v>0.37598281077600004</v>
      </c>
      <c r="I295" s="856">
        <f>[13]Sales_SP!IO180</f>
        <v>0.39893037256800007</v>
      </c>
      <c r="J295" s="856">
        <f>[13]Sales_SP!IP180</f>
        <v>0.36308021942880003</v>
      </c>
      <c r="K295" s="856">
        <f>[13]Sales_SP!IQ180</f>
        <v>0.37643743228320004</v>
      </c>
      <c r="L295" s="856">
        <f>[13]Sales_SP!IR180</f>
        <v>0.31758559574400003</v>
      </c>
      <c r="M295" s="856">
        <f>[13]Sales_SP!IS180</f>
        <v>0.32992532236800004</v>
      </c>
      <c r="N295" s="856">
        <f>[13]Sales_SP!IT180</f>
        <v>0.28987533244800001</v>
      </c>
      <c r="O295" s="856">
        <f>[13]Sales_SP!IU180</f>
        <v>0.32646153945600009</v>
      </c>
      <c r="P295" s="856">
        <f>[13]Sales_SP!IV180</f>
        <v>0.44639502278400006</v>
      </c>
      <c r="Q295" s="857">
        <f t="shared" si="41"/>
        <v>4.134836729592001</v>
      </c>
      <c r="R295" s="851"/>
      <c r="S295" s="851"/>
    </row>
    <row r="296" spans="3:19" hidden="1" x14ac:dyDescent="0.25">
      <c r="C296" s="769" t="s">
        <v>176</v>
      </c>
      <c r="D296" s="769" t="s">
        <v>177</v>
      </c>
      <c r="E296" s="856">
        <f>[13]Sales_SP!IK185</f>
        <v>0</v>
      </c>
      <c r="F296" s="856">
        <f>[13]Sales_SP!IL185</f>
        <v>0</v>
      </c>
      <c r="G296" s="856">
        <f>[13]Sales_SP!IM185</f>
        <v>0</v>
      </c>
      <c r="H296" s="856">
        <f>[13]Sales_SP!IN185</f>
        <v>0</v>
      </c>
      <c r="I296" s="856">
        <f>[13]Sales_SP!IO185</f>
        <v>0</v>
      </c>
      <c r="J296" s="856">
        <f>[13]Sales_SP!IP185</f>
        <v>0</v>
      </c>
      <c r="K296" s="856">
        <f>[13]Sales_SP!IQ185</f>
        <v>0</v>
      </c>
      <c r="L296" s="856">
        <f>[13]Sales_SP!IR185</f>
        <v>0</v>
      </c>
      <c r="M296" s="856">
        <f>[13]Sales_SP!IS185</f>
        <v>0</v>
      </c>
      <c r="N296" s="856">
        <f>[13]Sales_SP!IT185</f>
        <v>0</v>
      </c>
      <c r="O296" s="856">
        <f>[13]Sales_SP!IU185</f>
        <v>0</v>
      </c>
      <c r="P296" s="856">
        <f>[13]Sales_SP!IV185</f>
        <v>0</v>
      </c>
      <c r="Q296" s="857">
        <f t="shared" si="41"/>
        <v>0</v>
      </c>
      <c r="R296" s="851"/>
      <c r="S296" s="851"/>
    </row>
    <row r="297" spans="3:19" hidden="1" x14ac:dyDescent="0.25">
      <c r="C297" s="769" t="s">
        <v>178</v>
      </c>
      <c r="D297" s="769" t="s">
        <v>179</v>
      </c>
      <c r="E297" s="856">
        <f>[13]Sales_SP!IK191</f>
        <v>2.7007765861009116</v>
      </c>
      <c r="F297" s="856">
        <f>[13]Sales_SP!IL191</f>
        <v>4.3209247944530844</v>
      </c>
      <c r="G297" s="856">
        <f>[13]Sales_SP!IM191</f>
        <v>4.0590980780924539</v>
      </c>
      <c r="H297" s="856">
        <f>[13]Sales_SP!IN191</f>
        <v>4.5962607933037081</v>
      </c>
      <c r="I297" s="856">
        <f>[13]Sales_SP!IO191</f>
        <v>7.7776500927400063</v>
      </c>
      <c r="J297" s="856">
        <f>[13]Sales_SP!IP191</f>
        <v>7.3302239027236196</v>
      </c>
      <c r="K297" s="856">
        <f>[13]Sales_SP!IQ191</f>
        <v>9.7316572177856955</v>
      </c>
      <c r="L297" s="856">
        <f>[13]Sales_SP!IR191</f>
        <v>9.501303702983229</v>
      </c>
      <c r="M297" s="856">
        <f>[13]Sales_SP!IS191</f>
        <v>7.80455443626927</v>
      </c>
      <c r="N297" s="856">
        <f>[13]Sales_SP!IT191</f>
        <v>9.8133878576617413</v>
      </c>
      <c r="O297" s="856">
        <f>[13]Sales_SP!IU191</f>
        <v>10.064986562298587</v>
      </c>
      <c r="P297" s="856">
        <f>[13]Sales_SP!IV191</f>
        <v>12.478143151712089</v>
      </c>
      <c r="Q297" s="857">
        <f t="shared" si="41"/>
        <v>90.178967176124402</v>
      </c>
      <c r="R297" s="851"/>
      <c r="S297" s="851"/>
    </row>
    <row r="298" spans="3:19" hidden="1" x14ac:dyDescent="0.25">
      <c r="C298" s="769" t="s">
        <v>180</v>
      </c>
      <c r="D298" s="769" t="s">
        <v>181</v>
      </c>
      <c r="E298" s="856">
        <f>[13]Sales_SP!IK192+[13]Sales_SP!IK193</f>
        <v>26.532498297475893</v>
      </c>
      <c r="F298" s="856">
        <f>[13]Sales_SP!IL192+[13]Sales_SP!IL193</f>
        <v>27.509251080371971</v>
      </c>
      <c r="G298" s="856">
        <f>[13]Sales_SP!IM192+[13]Sales_SP!IM193</f>
        <v>26.096683293307052</v>
      </c>
      <c r="H298" s="856">
        <f>[13]Sales_SP!IN192+[13]Sales_SP!IN193</f>
        <v>26.267163371508733</v>
      </c>
      <c r="I298" s="856">
        <f>[13]Sales_SP!IO192+[13]Sales_SP!IO193</f>
        <v>28.487855989303487</v>
      </c>
      <c r="J298" s="856">
        <f>[13]Sales_SP!IP192+[13]Sales_SP!IP193</f>
        <v>26.763214713300084</v>
      </c>
      <c r="K298" s="856">
        <f>[13]Sales_SP!IQ192+[13]Sales_SP!IQ193</f>
        <v>26.357768077424481</v>
      </c>
      <c r="L298" s="856">
        <f>[13]Sales_SP!IR192+[13]Sales_SP!IR193</f>
        <v>27.932731575013623</v>
      </c>
      <c r="M298" s="856">
        <f>[13]Sales_SP!IS192+[13]Sales_SP!IS193</f>
        <v>27.122624644491491</v>
      </c>
      <c r="N298" s="856">
        <f>[13]Sales_SP!IT192+[13]Sales_SP!IT193</f>
        <v>28.641173032910174</v>
      </c>
      <c r="O298" s="856">
        <f>[13]Sales_SP!IU192+[13]Sales_SP!IU193</f>
        <v>27.54581919686802</v>
      </c>
      <c r="P298" s="856">
        <f>[13]Sales_SP!IV192+[13]Sales_SP!IV193</f>
        <v>30.458985996527545</v>
      </c>
      <c r="Q298" s="857">
        <f t="shared" si="41"/>
        <v>329.71576926850253</v>
      </c>
      <c r="R298" s="851"/>
      <c r="S298" s="851"/>
    </row>
    <row r="299" spans="3:19" hidden="1" x14ac:dyDescent="0.25">
      <c r="C299" s="769" t="s">
        <v>190</v>
      </c>
      <c r="D299" s="769" t="s">
        <v>206</v>
      </c>
      <c r="E299" s="856">
        <f>[13]Sales_SP!IK194</f>
        <v>1.0803905752500003</v>
      </c>
      <c r="F299" s="856">
        <f>[13]Sales_SP!IL194</f>
        <v>1.9018236214687503</v>
      </c>
      <c r="G299" s="856">
        <f>[13]Sales_SP!IM194</f>
        <v>1.7896020069375003</v>
      </c>
      <c r="H299" s="856">
        <f>[13]Sales_SP!IN194</f>
        <v>2.1095293294687503</v>
      </c>
      <c r="I299" s="856">
        <f>[13]Sales_SP!IO194</f>
        <v>2.2181773556250004</v>
      </c>
      <c r="J299" s="856">
        <f>[13]Sales_SP!IP194</f>
        <v>2.0409565443750002</v>
      </c>
      <c r="K299" s="856">
        <f>[13]Sales_SP!IQ194</f>
        <v>0</v>
      </c>
      <c r="L299" s="856">
        <f>[13]Sales_SP!IR194</f>
        <v>0</v>
      </c>
      <c r="M299" s="856">
        <f>[13]Sales_SP!IS194</f>
        <v>0</v>
      </c>
      <c r="N299" s="856">
        <f>[13]Sales_SP!IT194</f>
        <v>0</v>
      </c>
      <c r="O299" s="856">
        <f>[13]Sales_SP!IU194</f>
        <v>0</v>
      </c>
      <c r="P299" s="856">
        <f>[13]Sales_SP!IV194</f>
        <v>0</v>
      </c>
      <c r="Q299" s="857">
        <f t="shared" si="41"/>
        <v>11.140479433125002</v>
      </c>
      <c r="R299" s="851"/>
      <c r="S299" s="851"/>
    </row>
    <row r="300" spans="3:19" hidden="1" x14ac:dyDescent="0.25">
      <c r="C300" s="769" t="s">
        <v>182</v>
      </c>
      <c r="D300" s="769" t="s">
        <v>183</v>
      </c>
      <c r="E300" s="856">
        <f>[13]Sales_SP!IK196</f>
        <v>23.791630922218147</v>
      </c>
      <c r="F300" s="856">
        <f>[13]Sales_SP!IL196</f>
        <v>26.263278425624677</v>
      </c>
      <c r="G300" s="856">
        <f>[13]Sales_SP!IM196</f>
        <v>27.089237282007339</v>
      </c>
      <c r="H300" s="856">
        <f>[13]Sales_SP!IN196</f>
        <v>19.903934575144753</v>
      </c>
      <c r="I300" s="856">
        <f>[13]Sales_SP!IO196</f>
        <v>20.507787317480627</v>
      </c>
      <c r="J300" s="856">
        <f>[13]Sales_SP!IP196</f>
        <v>18.731399955241958</v>
      </c>
      <c r="K300" s="856">
        <f>[13]Sales_SP!IQ196</f>
        <v>19.936743717647229</v>
      </c>
      <c r="L300" s="856">
        <f>[13]Sales_SP!IR196</f>
        <v>18.479778826676668</v>
      </c>
      <c r="M300" s="856">
        <f>[13]Sales_SP!IS196</f>
        <v>17.89854017989628</v>
      </c>
      <c r="N300" s="856">
        <f>[13]Sales_SP!IT196</f>
        <v>17.927420562978327</v>
      </c>
      <c r="O300" s="856">
        <f>[13]Sales_SP!IU196</f>
        <v>20.141567756858347</v>
      </c>
      <c r="P300" s="856">
        <f>[13]Sales_SP!IV196</f>
        <v>26.218210288189773</v>
      </c>
      <c r="Q300" s="857">
        <f t="shared" si="41"/>
        <v>256.88952980996413</v>
      </c>
      <c r="R300" s="851"/>
      <c r="S300" s="851"/>
    </row>
    <row r="301" spans="3:19" hidden="1" x14ac:dyDescent="0.25">
      <c r="C301" s="769" t="s">
        <v>195</v>
      </c>
      <c r="D301" s="769" t="s">
        <v>163</v>
      </c>
      <c r="E301" s="856">
        <f>[13]Sales_SP!IK197</f>
        <v>5.0935860346595243</v>
      </c>
      <c r="F301" s="856">
        <f>[13]Sales_SP!IL197</f>
        <v>5.0825300455266147</v>
      </c>
      <c r="G301" s="856">
        <f>[13]Sales_SP!IM197</f>
        <v>5.0018150151605969</v>
      </c>
      <c r="H301" s="856">
        <f>[13]Sales_SP!IN197</f>
        <v>5.3796816621394559</v>
      </c>
      <c r="I301" s="856">
        <f>[13]Sales_SP!IO197</f>
        <v>5.7546248167477216</v>
      </c>
      <c r="J301" s="856">
        <f>[13]Sales_SP!IP197</f>
        <v>5.7349666090567375</v>
      </c>
      <c r="K301" s="856">
        <f>[13]Sales_SP!IQ197</f>
        <v>6.378878072532566</v>
      </c>
      <c r="L301" s="856">
        <f>[13]Sales_SP!IR197</f>
        <v>3.6083467488025698</v>
      </c>
      <c r="M301" s="856">
        <f>[13]Sales_SP!IS197</f>
        <v>3.4801940235291764</v>
      </c>
      <c r="N301" s="856">
        <f>[13]Sales_SP!IT197</f>
        <v>3.4420063426116307</v>
      </c>
      <c r="O301" s="856">
        <f>[13]Sales_SP!IU197</f>
        <v>3.6754510643286151</v>
      </c>
      <c r="P301" s="856">
        <f>[13]Sales_SP!IV197</f>
        <v>3.7519736523981964</v>
      </c>
      <c r="Q301" s="857">
        <f t="shared" si="41"/>
        <v>56.384054087493404</v>
      </c>
      <c r="R301" s="851"/>
      <c r="S301" s="851"/>
    </row>
    <row r="302" spans="3:19" hidden="1" x14ac:dyDescent="0.25">
      <c r="C302" s="769" t="s">
        <v>185</v>
      </c>
      <c r="D302" s="769" t="s">
        <v>186</v>
      </c>
      <c r="E302" s="856">
        <f>[13]Sales_SP!IK198</f>
        <v>0</v>
      </c>
      <c r="F302" s="856">
        <f>[13]Sales_SP!IL198</f>
        <v>0</v>
      </c>
      <c r="G302" s="856">
        <f>[13]Sales_SP!IM198</f>
        <v>0</v>
      </c>
      <c r="H302" s="856">
        <f>[13]Sales_SP!IN198</f>
        <v>0</v>
      </c>
      <c r="I302" s="856">
        <f>[13]Sales_SP!IO198</f>
        <v>0</v>
      </c>
      <c r="J302" s="856">
        <f>[13]Sales_SP!IP198</f>
        <v>0</v>
      </c>
      <c r="K302" s="856">
        <f>[13]Sales_SP!IQ198</f>
        <v>0</v>
      </c>
      <c r="L302" s="856">
        <f>[13]Sales_SP!IR198</f>
        <v>0</v>
      </c>
      <c r="M302" s="856">
        <f>[13]Sales_SP!IS198</f>
        <v>0</v>
      </c>
      <c r="N302" s="856">
        <f>[13]Sales_SP!IT198</f>
        <v>0</v>
      </c>
      <c r="O302" s="856">
        <f>[13]Sales_SP!IU198</f>
        <v>0</v>
      </c>
      <c r="P302" s="856">
        <f>[13]Sales_SP!IV198</f>
        <v>0</v>
      </c>
      <c r="Q302" s="857">
        <f t="shared" si="41"/>
        <v>0</v>
      </c>
      <c r="R302" s="851"/>
      <c r="S302" s="851"/>
    </row>
    <row r="303" spans="3:19" hidden="1" x14ac:dyDescent="0.25">
      <c r="C303" s="769" t="s">
        <v>187</v>
      </c>
      <c r="D303" s="769" t="s">
        <v>165</v>
      </c>
      <c r="E303" s="856">
        <v>0</v>
      </c>
      <c r="F303" s="856">
        <v>0</v>
      </c>
      <c r="G303" s="856">
        <v>0</v>
      </c>
      <c r="H303" s="856">
        <v>0</v>
      </c>
      <c r="I303" s="856">
        <v>0</v>
      </c>
      <c r="J303" s="856">
        <v>0</v>
      </c>
      <c r="K303" s="856">
        <v>0</v>
      </c>
      <c r="L303" s="856">
        <v>0</v>
      </c>
      <c r="M303" s="856">
        <v>0</v>
      </c>
      <c r="N303" s="856">
        <v>0</v>
      </c>
      <c r="O303" s="856">
        <v>0</v>
      </c>
      <c r="P303" s="856">
        <v>0</v>
      </c>
      <c r="Q303" s="857">
        <f t="shared" si="41"/>
        <v>0</v>
      </c>
      <c r="R303" s="851"/>
      <c r="S303" s="851"/>
    </row>
    <row r="304" spans="3:19" hidden="1" x14ac:dyDescent="0.25">
      <c r="C304" s="769"/>
      <c r="D304" s="769"/>
      <c r="E304" s="856"/>
      <c r="F304" s="856"/>
      <c r="G304" s="856"/>
      <c r="H304" s="856"/>
      <c r="I304" s="856"/>
      <c r="J304" s="856"/>
      <c r="K304" s="856"/>
      <c r="L304" s="856"/>
      <c r="M304" s="856"/>
      <c r="N304" s="856"/>
      <c r="O304" s="856"/>
      <c r="P304" s="856"/>
      <c r="Q304" s="857">
        <f t="shared" si="41"/>
        <v>0</v>
      </c>
      <c r="R304" s="851"/>
      <c r="S304" s="851"/>
    </row>
    <row r="305" spans="3:19" hidden="1" x14ac:dyDescent="0.25">
      <c r="C305" s="769"/>
      <c r="D305" s="769"/>
      <c r="E305" s="856"/>
      <c r="F305" s="856"/>
      <c r="G305" s="856"/>
      <c r="H305" s="856"/>
      <c r="I305" s="856"/>
      <c r="J305" s="856"/>
      <c r="K305" s="856"/>
      <c r="L305" s="856"/>
      <c r="M305" s="856"/>
      <c r="N305" s="856"/>
      <c r="O305" s="856"/>
      <c r="P305" s="856"/>
      <c r="Q305" s="857">
        <f t="shared" si="41"/>
        <v>0</v>
      </c>
      <c r="R305" s="851"/>
      <c r="S305" s="851"/>
    </row>
    <row r="306" spans="3:19" hidden="1" x14ac:dyDescent="0.25">
      <c r="C306" s="769" t="s">
        <v>235</v>
      </c>
      <c r="D306" s="769" t="s">
        <v>235</v>
      </c>
      <c r="E306" s="856"/>
      <c r="F306" s="856"/>
      <c r="G306" s="856"/>
      <c r="H306" s="856"/>
      <c r="I306" s="856"/>
      <c r="J306" s="856"/>
      <c r="K306" s="856"/>
      <c r="L306" s="856"/>
      <c r="M306" s="856"/>
      <c r="N306" s="856"/>
      <c r="O306" s="856"/>
      <c r="P306" s="856"/>
      <c r="Q306" s="857">
        <f t="shared" si="41"/>
        <v>0</v>
      </c>
      <c r="R306" s="851"/>
      <c r="S306" s="851"/>
    </row>
    <row r="307" spans="3:19" hidden="1" x14ac:dyDescent="0.25">
      <c r="C307" s="963" t="s">
        <v>188</v>
      </c>
      <c r="D307" s="964"/>
      <c r="E307" s="857">
        <f t="shared" ref="E307:P307" si="42">SUM(E292:E306)</f>
        <v>1143.4479585528586</v>
      </c>
      <c r="F307" s="857">
        <f t="shared" si="42"/>
        <v>1226.4476852281789</v>
      </c>
      <c r="G307" s="857">
        <f t="shared" si="42"/>
        <v>1206.1199761292492</v>
      </c>
      <c r="H307" s="857">
        <f t="shared" si="42"/>
        <v>1176.3655413395427</v>
      </c>
      <c r="I307" s="857">
        <f t="shared" si="42"/>
        <v>1204.6031043063658</v>
      </c>
      <c r="J307" s="857">
        <f t="shared" si="42"/>
        <v>1160.2532319123343</v>
      </c>
      <c r="K307" s="857">
        <f t="shared" si="42"/>
        <v>1176.0384464295073</v>
      </c>
      <c r="L307" s="857">
        <f t="shared" si="42"/>
        <v>1176.2391407504806</v>
      </c>
      <c r="M307" s="857">
        <f t="shared" si="42"/>
        <v>1172.2876584325581</v>
      </c>
      <c r="N307" s="857">
        <f t="shared" si="42"/>
        <v>1174.4930846098698</v>
      </c>
      <c r="O307" s="857">
        <f t="shared" si="42"/>
        <v>1159.4560906913264</v>
      </c>
      <c r="P307" s="857">
        <f t="shared" si="42"/>
        <v>1315.1242189335958</v>
      </c>
      <c r="Q307" s="857">
        <f>SUM(E307:P307)</f>
        <v>14290.876137315869</v>
      </c>
      <c r="R307" s="851"/>
      <c r="S307" s="851"/>
    </row>
    <row r="308" spans="3:19" hidden="1" x14ac:dyDescent="0.25">
      <c r="C308" s="963" t="s">
        <v>196</v>
      </c>
      <c r="D308" s="964"/>
      <c r="E308" s="856"/>
      <c r="F308" s="856"/>
      <c r="G308" s="856"/>
      <c r="H308" s="856"/>
      <c r="I308" s="856"/>
      <c r="J308" s="856"/>
      <c r="K308" s="856"/>
      <c r="L308" s="856"/>
      <c r="M308" s="856"/>
      <c r="N308" s="856"/>
      <c r="O308" s="856"/>
      <c r="P308" s="856"/>
      <c r="Q308" s="857"/>
      <c r="R308" s="851"/>
      <c r="S308" s="851"/>
    </row>
    <row r="309" spans="3:19" hidden="1" x14ac:dyDescent="0.25">
      <c r="C309" s="769" t="s">
        <v>168</v>
      </c>
      <c r="D309" s="769" t="s">
        <v>169</v>
      </c>
      <c r="E309" s="856">
        <f>[13]Sales_SP!IK212</f>
        <v>804.45311327824879</v>
      </c>
      <c r="F309" s="856">
        <f>[13]Sales_SP!IL212</f>
        <v>777.99119060652606</v>
      </c>
      <c r="G309" s="856">
        <f>[13]Sales_SP!IM212</f>
        <v>806.30327804057799</v>
      </c>
      <c r="H309" s="856">
        <f>[13]Sales_SP!IN212</f>
        <v>778.17292855841083</v>
      </c>
      <c r="I309" s="856">
        <f>[13]Sales_SP!IO212</f>
        <v>846.8113823131207</v>
      </c>
      <c r="J309" s="856">
        <f>[13]Sales_SP!IP212</f>
        <v>837.72649757166164</v>
      </c>
      <c r="K309" s="856">
        <f>[13]Sales_SP!IQ212</f>
        <v>922.01268985978641</v>
      </c>
      <c r="L309" s="856">
        <f>[13]Sales_SP!IR212</f>
        <v>899.77363080156283</v>
      </c>
      <c r="M309" s="856">
        <f>[13]Sales_SP!IS212</f>
        <v>911.71117762996607</v>
      </c>
      <c r="N309" s="856">
        <f>[13]Sales_SP!IT212</f>
        <v>901.70461783633573</v>
      </c>
      <c r="O309" s="856">
        <f>[13]Sales_SP!IU212</f>
        <v>827.57933523262113</v>
      </c>
      <c r="P309" s="856">
        <f>[13]Sales_SP!IV212</f>
        <v>899.1943256550278</v>
      </c>
      <c r="Q309" s="857">
        <f t="shared" ref="Q309:Q325" si="43">SUM(E309:P309)</f>
        <v>10213.434167383846</v>
      </c>
      <c r="R309" s="851"/>
      <c r="S309" s="851"/>
    </row>
    <row r="310" spans="3:19" hidden="1" x14ac:dyDescent="0.25">
      <c r="C310" s="769" t="s">
        <v>170</v>
      </c>
      <c r="D310" s="769" t="s">
        <v>171</v>
      </c>
      <c r="E310" s="856">
        <f>[13]Sales_SP!IK222</f>
        <v>16.090283700309598</v>
      </c>
      <c r="F310" s="856">
        <f>[13]Sales_SP!IL222</f>
        <v>18.276287920394402</v>
      </c>
      <c r="G310" s="856">
        <f>[13]Sales_SP!IM222</f>
        <v>8.838058586399999</v>
      </c>
      <c r="H310" s="856">
        <f>[13]Sales_SP!IN222</f>
        <v>10.07257246488</v>
      </c>
      <c r="I310" s="856">
        <f>[13]Sales_SP!IO222</f>
        <v>16.087631741517601</v>
      </c>
      <c r="J310" s="856">
        <f>[13]Sales_SP!IP222</f>
        <v>13.883686208380801</v>
      </c>
      <c r="K310" s="856">
        <f>[13]Sales_SP!IQ222</f>
        <v>16.034971416933601</v>
      </c>
      <c r="L310" s="856">
        <f>[13]Sales_SP!IR222</f>
        <v>11.34010052424</v>
      </c>
      <c r="M310" s="856">
        <f>[13]Sales_SP!IS222</f>
        <v>13.956122568528</v>
      </c>
      <c r="N310" s="856">
        <f>[13]Sales_SP!IT222</f>
        <v>15.019720408944</v>
      </c>
      <c r="O310" s="856">
        <f>[13]Sales_SP!IU222</f>
        <v>13.546854968832001</v>
      </c>
      <c r="P310" s="856">
        <f>[13]Sales_SP!IV222</f>
        <v>12.631983307200001</v>
      </c>
      <c r="Q310" s="857">
        <f t="shared" si="43"/>
        <v>165.77827381655999</v>
      </c>
      <c r="R310" s="851"/>
      <c r="S310" s="851"/>
    </row>
    <row r="311" spans="3:19" hidden="1" x14ac:dyDescent="0.25">
      <c r="C311" s="769" t="s">
        <v>216</v>
      </c>
      <c r="D311" s="769" t="s">
        <v>173</v>
      </c>
      <c r="E311" s="856">
        <f>[13]Sales_SP!IK228</f>
        <v>12.641559428151531</v>
      </c>
      <c r="F311" s="856">
        <f>[13]Sales_SP!IL228</f>
        <v>14.982021024555289</v>
      </c>
      <c r="G311" s="856">
        <f>[13]Sales_SP!IM228</f>
        <v>15.329799425091952</v>
      </c>
      <c r="H311" s="856">
        <f>[13]Sales_SP!IN228</f>
        <v>13.296563526938117</v>
      </c>
      <c r="I311" s="856">
        <f>[13]Sales_SP!IO228</f>
        <v>18.6025190564838</v>
      </c>
      <c r="J311" s="856">
        <f>[13]Sales_SP!IP228</f>
        <v>21.076082523438984</v>
      </c>
      <c r="K311" s="856">
        <f>[13]Sales_SP!IQ228</f>
        <v>26.575083447632942</v>
      </c>
      <c r="L311" s="856">
        <f>[13]Sales_SP!IR228</f>
        <v>27.732553541083902</v>
      </c>
      <c r="M311" s="856">
        <f>[13]Sales_SP!IS228</f>
        <v>27.584193318944191</v>
      </c>
      <c r="N311" s="856">
        <f>[13]Sales_SP!IT228</f>
        <v>27.789726947779307</v>
      </c>
      <c r="O311" s="856">
        <f>[13]Sales_SP!IU228</f>
        <v>32.857724851364758</v>
      </c>
      <c r="P311" s="856">
        <f>[13]Sales_SP!IV228</f>
        <v>46.849012630430408</v>
      </c>
      <c r="Q311" s="857">
        <f t="shared" si="43"/>
        <v>285.31683972189518</v>
      </c>
      <c r="R311" s="851"/>
      <c r="S311" s="851"/>
    </row>
    <row r="312" spans="3:19" hidden="1" x14ac:dyDescent="0.25">
      <c r="C312" s="769" t="s">
        <v>174</v>
      </c>
      <c r="D312" s="769" t="s">
        <v>175</v>
      </c>
      <c r="E312" s="856">
        <f>[13]Sales_SP!IK233</f>
        <v>0</v>
      </c>
      <c r="F312" s="856">
        <f>[13]Sales_SP!IL233</f>
        <v>0</v>
      </c>
      <c r="G312" s="856">
        <f>[13]Sales_SP!IM233</f>
        <v>0</v>
      </c>
      <c r="H312" s="856">
        <f>[13]Sales_SP!IN233</f>
        <v>0</v>
      </c>
      <c r="I312" s="856">
        <f>[13]Sales_SP!IO233</f>
        <v>0</v>
      </c>
      <c r="J312" s="856">
        <f>[13]Sales_SP!IP233</f>
        <v>0</v>
      </c>
      <c r="K312" s="856">
        <f>[13]Sales_SP!IQ233</f>
        <v>0</v>
      </c>
      <c r="L312" s="856">
        <f>[13]Sales_SP!IR233</f>
        <v>0</v>
      </c>
      <c r="M312" s="856">
        <f>[13]Sales_SP!IS233</f>
        <v>0</v>
      </c>
      <c r="N312" s="856">
        <f>[13]Sales_SP!IT233</f>
        <v>0</v>
      </c>
      <c r="O312" s="856">
        <f>[13]Sales_SP!IU233</f>
        <v>0</v>
      </c>
      <c r="P312" s="856">
        <f>[13]Sales_SP!IV233</f>
        <v>0</v>
      </c>
      <c r="Q312" s="857">
        <f t="shared" si="43"/>
        <v>0</v>
      </c>
      <c r="R312" s="851"/>
      <c r="S312" s="851"/>
    </row>
    <row r="313" spans="3:19" hidden="1" x14ac:dyDescent="0.25">
      <c r="C313" s="769" t="s">
        <v>176</v>
      </c>
      <c r="D313" s="769" t="s">
        <v>177</v>
      </c>
      <c r="E313" s="856">
        <f>[13]Sales_SP!IK238</f>
        <v>8.7359654399108173</v>
      </c>
      <c r="F313" s="856">
        <f>[13]Sales_SP!IL238</f>
        <v>10.333331533291657</v>
      </c>
      <c r="G313" s="856">
        <f>[13]Sales_SP!IM238</f>
        <v>9.932959307281493</v>
      </c>
      <c r="H313" s="856">
        <f>[13]Sales_SP!IN238</f>
        <v>9.5242738728916976</v>
      </c>
      <c r="I313" s="856">
        <f>[13]Sales_SP!IO238</f>
        <v>9.7899856405638612</v>
      </c>
      <c r="J313" s="856">
        <f>[13]Sales_SP!IP238</f>
        <v>9.7888096257199138</v>
      </c>
      <c r="K313" s="856">
        <f>[13]Sales_SP!IQ238</f>
        <v>9.3561713372671864</v>
      </c>
      <c r="L313" s="856">
        <f>[13]Sales_SP!IR238</f>
        <v>9.5411841553029451</v>
      </c>
      <c r="M313" s="856">
        <f>[13]Sales_SP!IS238</f>
        <v>8.488096656077861</v>
      </c>
      <c r="N313" s="856">
        <f>[13]Sales_SP!IT238</f>
        <v>8.5148070621886696</v>
      </c>
      <c r="O313" s="856">
        <f>[13]Sales_SP!IU238</f>
        <v>9.5007670934247468</v>
      </c>
      <c r="P313" s="856">
        <f>[13]Sales_SP!IV238</f>
        <v>11.367021546297606</v>
      </c>
      <c r="Q313" s="857">
        <f t="shared" si="43"/>
        <v>114.87337327021845</v>
      </c>
      <c r="R313" s="851"/>
      <c r="S313" s="851"/>
    </row>
    <row r="314" spans="3:19" hidden="1" x14ac:dyDescent="0.25">
      <c r="C314" s="769" t="s">
        <v>178</v>
      </c>
      <c r="D314" s="769" t="s">
        <v>217</v>
      </c>
      <c r="E314" s="856">
        <f>[13]Sales_SP!IK244+[13]Sales_SP!IK245</f>
        <v>54.629296773215749</v>
      </c>
      <c r="F314" s="856">
        <f>[13]Sales_SP!IL244+[13]Sales_SP!IL245</f>
        <v>31.778701047550079</v>
      </c>
      <c r="G314" s="856">
        <f>[13]Sales_SP!IM244+[13]Sales_SP!IM245</f>
        <v>53.789839815655441</v>
      </c>
      <c r="H314" s="856">
        <f>[13]Sales_SP!IN244+[13]Sales_SP!IN245</f>
        <v>76.212284785248968</v>
      </c>
      <c r="I314" s="856">
        <f>[13]Sales_SP!IO244+[13]Sales_SP!IO245</f>
        <v>193.31531916577489</v>
      </c>
      <c r="J314" s="856">
        <f>[13]Sales_SP!IP244+[13]Sales_SP!IP245</f>
        <v>256.42210129312895</v>
      </c>
      <c r="K314" s="856">
        <f>[13]Sales_SP!IQ244+[13]Sales_SP!IQ245</f>
        <v>216.70922845966464</v>
      </c>
      <c r="L314" s="856">
        <f>[13]Sales_SP!IR244+[13]Sales_SP!IR245</f>
        <v>204.91222343023006</v>
      </c>
      <c r="M314" s="856">
        <f>[13]Sales_SP!IS244+[13]Sales_SP!IS245</f>
        <v>61.13385820117584</v>
      </c>
      <c r="N314" s="856">
        <f>[13]Sales_SP!IT244+[13]Sales_SP!IT245</f>
        <v>42.329966814565203</v>
      </c>
      <c r="O314" s="856">
        <f>[13]Sales_SP!IU244+[13]Sales_SP!IU245</f>
        <v>52.818140338278482</v>
      </c>
      <c r="P314" s="856">
        <f>[13]Sales_SP!IV244+[13]Sales_SP!IV245</f>
        <v>35.597963881567445</v>
      </c>
      <c r="Q314" s="857">
        <f t="shared" si="43"/>
        <v>1279.6489240060559</v>
      </c>
      <c r="R314" s="851"/>
      <c r="S314" s="851"/>
    </row>
    <row r="315" spans="3:19" hidden="1" x14ac:dyDescent="0.25">
      <c r="C315" s="769" t="s">
        <v>180</v>
      </c>
      <c r="D315" s="769" t="s">
        <v>197</v>
      </c>
      <c r="E315" s="856">
        <f>[13]Sales_SP!IK246+[13]Sales_SP!IK247</f>
        <v>27.625102463757578</v>
      </c>
      <c r="F315" s="856">
        <f>[13]Sales_SP!IL246+[13]Sales_SP!IL247</f>
        <v>30.229162090637683</v>
      </c>
      <c r="G315" s="856">
        <f>[13]Sales_SP!IM246+[13]Sales_SP!IM247</f>
        <v>27.946010829015808</v>
      </c>
      <c r="H315" s="856">
        <f>[13]Sales_SP!IN246+[13]Sales_SP!IN247</f>
        <v>27.257279496816025</v>
      </c>
      <c r="I315" s="856">
        <f>[13]Sales_SP!IO246+[13]Sales_SP!IO247</f>
        <v>30.602215137966564</v>
      </c>
      <c r="J315" s="856">
        <f>[13]Sales_SP!IP246+[13]Sales_SP!IP247</f>
        <v>29.420477173435032</v>
      </c>
      <c r="K315" s="856">
        <f>[13]Sales_SP!IQ246+[13]Sales_SP!IQ247</f>
        <v>29.429896522192308</v>
      </c>
      <c r="L315" s="856">
        <f>[13]Sales_SP!IR246+[13]Sales_SP!IR247</f>
        <v>30.670128122100511</v>
      </c>
      <c r="M315" s="856">
        <f>[13]Sales_SP!IS246+[13]Sales_SP!IS247</f>
        <v>32.525375543077665</v>
      </c>
      <c r="N315" s="856">
        <f>[13]Sales_SP!IT246+[13]Sales_SP!IT247</f>
        <v>30.56518825044833</v>
      </c>
      <c r="O315" s="856">
        <f>[13]Sales_SP!IU246+[13]Sales_SP!IU247</f>
        <v>27.106205632493538</v>
      </c>
      <c r="P315" s="856">
        <f>[13]Sales_SP!IV246+[13]Sales_SP!IV247</f>
        <v>32.749150126814037</v>
      </c>
      <c r="Q315" s="857">
        <f t="shared" si="43"/>
        <v>356.12619138875505</v>
      </c>
      <c r="R315" s="851"/>
      <c r="S315" s="851"/>
    </row>
    <row r="316" spans="3:19" hidden="1" x14ac:dyDescent="0.25">
      <c r="C316" s="769" t="s">
        <v>218</v>
      </c>
      <c r="D316" s="769" t="s">
        <v>206</v>
      </c>
      <c r="E316" s="856">
        <f>[13]Sales_SP!IK249+[13]Sales_SP!IK250</f>
        <v>103.49395764990729</v>
      </c>
      <c r="F316" s="856">
        <f>[13]Sales_SP!IL249+[13]Sales_SP!IL250</f>
        <v>111.75557502498037</v>
      </c>
      <c r="G316" s="856">
        <f>[13]Sales_SP!IM249+[13]Sales_SP!IM250</f>
        <v>107.22572350257471</v>
      </c>
      <c r="H316" s="856">
        <f>[13]Sales_SP!IN249+[13]Sales_SP!IN250</f>
        <v>111.60417606954715</v>
      </c>
      <c r="I316" s="856">
        <f>[13]Sales_SP!IO249+[13]Sales_SP!IO250</f>
        <v>117.97687779308154</v>
      </c>
      <c r="J316" s="856">
        <f>[13]Sales_SP!IP249+[13]Sales_SP!IP250</f>
        <v>117.00271773574114</v>
      </c>
      <c r="K316" s="856">
        <f>[13]Sales_SP!IQ249+[13]Sales_SP!IQ250</f>
        <v>130.08725600390395</v>
      </c>
      <c r="L316" s="856">
        <f>[13]Sales_SP!IR249+[13]Sales_SP!IR250</f>
        <v>125.17310973044083</v>
      </c>
      <c r="M316" s="856">
        <f>[13]Sales_SP!IS249+[13]Sales_SP!IS250</f>
        <v>124.1304551777832</v>
      </c>
      <c r="N316" s="856">
        <f>[13]Sales_SP!IT249+[13]Sales_SP!IT250</f>
        <v>129.53644126687922</v>
      </c>
      <c r="O316" s="856">
        <f>[13]Sales_SP!IU249+[13]Sales_SP!IU250</f>
        <v>121.65376968714882</v>
      </c>
      <c r="P316" s="856">
        <f>[13]Sales_SP!IV249+[13]Sales_SP!IV250</f>
        <v>132.82739860523421</v>
      </c>
      <c r="Q316" s="857">
        <f t="shared" si="43"/>
        <v>1432.4674582472223</v>
      </c>
      <c r="R316" s="851"/>
      <c r="S316" s="851"/>
    </row>
    <row r="317" spans="3:19" hidden="1" x14ac:dyDescent="0.25">
      <c r="C317" s="769" t="s">
        <v>236</v>
      </c>
      <c r="D317" s="769" t="s">
        <v>220</v>
      </c>
      <c r="E317" s="856">
        <f>[13]Sales_SP!IK251+[13]Sales_SP!IK252</f>
        <v>28.950153798208305</v>
      </c>
      <c r="F317" s="856">
        <f>[13]Sales_SP!IL251+[13]Sales_SP!IL252</f>
        <v>30.314188314472311</v>
      </c>
      <c r="G317" s="856">
        <f>[13]Sales_SP!IM251+[13]Sales_SP!IM252</f>
        <v>30.176095395072331</v>
      </c>
      <c r="H317" s="856">
        <f>[13]Sales_SP!IN251+[13]Sales_SP!IN252</f>
        <v>29.968079814441772</v>
      </c>
      <c r="I317" s="856">
        <f>[13]Sales_SP!IO251+[13]Sales_SP!IO252</f>
        <v>28.704494909688613</v>
      </c>
      <c r="J317" s="856">
        <f>[13]Sales_SP!IP251+[13]Sales_SP!IP252</f>
        <v>28.832965179284358</v>
      </c>
      <c r="K317" s="856">
        <f>[13]Sales_SP!IQ251+[13]Sales_SP!IQ252</f>
        <v>34.159478790494958</v>
      </c>
      <c r="L317" s="856">
        <f>[13]Sales_SP!IR251+[13]Sales_SP!IR252</f>
        <v>28.132542129355556</v>
      </c>
      <c r="M317" s="856">
        <f>[13]Sales_SP!IS251+[13]Sales_SP!IS252</f>
        <v>32.223584896091509</v>
      </c>
      <c r="N317" s="856">
        <f>[13]Sales_SP!IT251+[13]Sales_SP!IT252</f>
        <v>32.830009757454242</v>
      </c>
      <c r="O317" s="856">
        <f>[13]Sales_SP!IU251+[13]Sales_SP!IU252</f>
        <v>32.795028412083184</v>
      </c>
      <c r="P317" s="856">
        <f>[13]Sales_SP!IV251+[13]Sales_SP!IV252</f>
        <v>35.580304064339437</v>
      </c>
      <c r="Q317" s="857">
        <f t="shared" si="43"/>
        <v>372.66692546098659</v>
      </c>
      <c r="R317" s="851"/>
      <c r="S317" s="851"/>
    </row>
    <row r="318" spans="3:19" hidden="1" x14ac:dyDescent="0.25">
      <c r="C318" s="769" t="s">
        <v>182</v>
      </c>
      <c r="D318" s="769" t="s">
        <v>183</v>
      </c>
      <c r="E318" s="856">
        <f>[13]Sales_SP!IK253</f>
        <v>0</v>
      </c>
      <c r="F318" s="856">
        <f>[13]Sales_SP!IL253</f>
        <v>0</v>
      </c>
      <c r="G318" s="856">
        <f>[13]Sales_SP!IM253</f>
        <v>0</v>
      </c>
      <c r="H318" s="856">
        <f>[13]Sales_SP!IN253</f>
        <v>0</v>
      </c>
      <c r="I318" s="856">
        <f>[13]Sales_SP!IO253</f>
        <v>0</v>
      </c>
      <c r="J318" s="856">
        <f>[13]Sales_SP!IP253</f>
        <v>0</v>
      </c>
      <c r="K318" s="856">
        <f>[13]Sales_SP!IQ253</f>
        <v>0</v>
      </c>
      <c r="L318" s="856">
        <f>[13]Sales_SP!IR253</f>
        <v>0</v>
      </c>
      <c r="M318" s="856">
        <f>[13]Sales_SP!IS253</f>
        <v>0</v>
      </c>
      <c r="N318" s="856">
        <f>[13]Sales_SP!IT253</f>
        <v>0</v>
      </c>
      <c r="O318" s="856">
        <f>[13]Sales_SP!IU253</f>
        <v>0</v>
      </c>
      <c r="P318" s="856">
        <f>[13]Sales_SP!IV253</f>
        <v>0</v>
      </c>
      <c r="Q318" s="857">
        <f t="shared" si="43"/>
        <v>0</v>
      </c>
      <c r="R318" s="851"/>
      <c r="S318" s="851"/>
    </row>
    <row r="319" spans="3:19" hidden="1" x14ac:dyDescent="0.25">
      <c r="C319" s="769" t="s">
        <v>184</v>
      </c>
      <c r="D319" s="769" t="s">
        <v>163</v>
      </c>
      <c r="E319" s="856">
        <f>[13]Sales_SP!IK254</f>
        <v>0</v>
      </c>
      <c r="F319" s="856">
        <f>[13]Sales_SP!IL254</f>
        <v>0</v>
      </c>
      <c r="G319" s="856">
        <f>[13]Sales_SP!IM254</f>
        <v>0</v>
      </c>
      <c r="H319" s="856">
        <f>[13]Sales_SP!IN254</f>
        <v>0</v>
      </c>
      <c r="I319" s="856">
        <f>[13]Sales_SP!IO254</f>
        <v>0</v>
      </c>
      <c r="J319" s="856">
        <f>[13]Sales_SP!IP254</f>
        <v>0</v>
      </c>
      <c r="K319" s="856">
        <f>[13]Sales_SP!IQ254</f>
        <v>0</v>
      </c>
      <c r="L319" s="856">
        <f>[13]Sales_SP!IR254</f>
        <v>0</v>
      </c>
      <c r="M319" s="856">
        <f>[13]Sales_SP!IS254</f>
        <v>0</v>
      </c>
      <c r="N319" s="856">
        <f>[13]Sales_SP!IT254</f>
        <v>0</v>
      </c>
      <c r="O319" s="856">
        <f>[13]Sales_SP!IU254</f>
        <v>0</v>
      </c>
      <c r="P319" s="856">
        <f>[13]Sales_SP!IV254</f>
        <v>0</v>
      </c>
      <c r="Q319" s="857">
        <f t="shared" si="43"/>
        <v>0</v>
      </c>
      <c r="R319" s="851"/>
      <c r="S319" s="851"/>
    </row>
    <row r="320" spans="3:19" hidden="1" x14ac:dyDescent="0.25">
      <c r="C320" s="769" t="s">
        <v>185</v>
      </c>
      <c r="D320" s="769" t="s">
        <v>186</v>
      </c>
      <c r="E320" s="856">
        <v>0</v>
      </c>
      <c r="F320" s="856">
        <v>0</v>
      </c>
      <c r="G320" s="856">
        <v>0</v>
      </c>
      <c r="H320" s="856">
        <v>0</v>
      </c>
      <c r="I320" s="856">
        <v>0</v>
      </c>
      <c r="J320" s="856">
        <v>0</v>
      </c>
      <c r="K320" s="856">
        <v>0</v>
      </c>
      <c r="L320" s="856">
        <v>0</v>
      </c>
      <c r="M320" s="856">
        <v>0</v>
      </c>
      <c r="N320" s="856">
        <v>0</v>
      </c>
      <c r="O320" s="856">
        <v>0</v>
      </c>
      <c r="P320" s="856">
        <v>0</v>
      </c>
      <c r="Q320" s="857">
        <f t="shared" si="43"/>
        <v>0</v>
      </c>
      <c r="R320" s="851"/>
      <c r="S320" s="851"/>
    </row>
    <row r="321" spans="3:19" hidden="1" x14ac:dyDescent="0.25">
      <c r="C321" s="769" t="s">
        <v>187</v>
      </c>
      <c r="D321" s="769" t="s">
        <v>165</v>
      </c>
      <c r="E321" s="856">
        <v>0</v>
      </c>
      <c r="F321" s="856">
        <v>0</v>
      </c>
      <c r="G321" s="856">
        <v>0</v>
      </c>
      <c r="H321" s="856">
        <v>0</v>
      </c>
      <c r="I321" s="856">
        <v>0</v>
      </c>
      <c r="J321" s="856">
        <v>0</v>
      </c>
      <c r="K321" s="856">
        <v>0</v>
      </c>
      <c r="L321" s="856">
        <v>0</v>
      </c>
      <c r="M321" s="856">
        <v>0</v>
      </c>
      <c r="N321" s="856">
        <v>0</v>
      </c>
      <c r="O321" s="856">
        <v>0</v>
      </c>
      <c r="P321" s="856">
        <v>0</v>
      </c>
      <c r="Q321" s="857">
        <f t="shared" si="43"/>
        <v>0</v>
      </c>
      <c r="R321" s="851"/>
      <c r="S321" s="851"/>
    </row>
    <row r="322" spans="3:19" hidden="1" x14ac:dyDescent="0.25">
      <c r="C322" s="769"/>
      <c r="D322" s="769"/>
      <c r="E322" s="856"/>
      <c r="F322" s="856"/>
      <c r="G322" s="856"/>
      <c r="H322" s="856"/>
      <c r="I322" s="856"/>
      <c r="J322" s="856"/>
      <c r="K322" s="856"/>
      <c r="L322" s="856"/>
      <c r="M322" s="856"/>
      <c r="N322" s="856"/>
      <c r="O322" s="856"/>
      <c r="P322" s="856"/>
      <c r="Q322" s="857">
        <f t="shared" si="43"/>
        <v>0</v>
      </c>
      <c r="R322" s="851"/>
      <c r="S322" s="851"/>
    </row>
    <row r="323" spans="3:19" hidden="1" x14ac:dyDescent="0.25">
      <c r="C323" s="769"/>
      <c r="D323" s="769"/>
      <c r="E323" s="856"/>
      <c r="F323" s="856"/>
      <c r="G323" s="856"/>
      <c r="H323" s="856"/>
      <c r="I323" s="856"/>
      <c r="J323" s="856"/>
      <c r="K323" s="856"/>
      <c r="L323" s="856"/>
      <c r="M323" s="856"/>
      <c r="N323" s="856"/>
      <c r="O323" s="856"/>
      <c r="P323" s="856"/>
      <c r="Q323" s="857">
        <f t="shared" si="43"/>
        <v>0</v>
      </c>
      <c r="R323" s="851"/>
      <c r="S323" s="851"/>
    </row>
    <row r="324" spans="3:19" hidden="1" x14ac:dyDescent="0.25">
      <c r="C324" s="769"/>
      <c r="D324" s="769"/>
      <c r="E324" s="856"/>
      <c r="F324" s="856"/>
      <c r="G324" s="856"/>
      <c r="H324" s="856"/>
      <c r="I324" s="856"/>
      <c r="J324" s="856"/>
      <c r="K324" s="856"/>
      <c r="L324" s="856"/>
      <c r="M324" s="856"/>
      <c r="N324" s="856"/>
      <c r="O324" s="856"/>
      <c r="P324" s="856"/>
      <c r="Q324" s="857">
        <f t="shared" si="43"/>
        <v>0</v>
      </c>
      <c r="R324" s="851"/>
      <c r="S324" s="851"/>
    </row>
    <row r="325" spans="3:19" hidden="1" x14ac:dyDescent="0.25">
      <c r="C325" s="769" t="s">
        <v>235</v>
      </c>
      <c r="D325" s="769" t="s">
        <v>235</v>
      </c>
      <c r="E325" s="856"/>
      <c r="F325" s="856"/>
      <c r="G325" s="856"/>
      <c r="H325" s="856"/>
      <c r="I325" s="856"/>
      <c r="J325" s="856"/>
      <c r="K325" s="856"/>
      <c r="L325" s="856"/>
      <c r="M325" s="856"/>
      <c r="N325" s="856"/>
      <c r="O325" s="856"/>
      <c r="P325" s="856"/>
      <c r="Q325" s="857">
        <f t="shared" si="43"/>
        <v>0</v>
      </c>
      <c r="R325" s="851"/>
      <c r="S325" s="851"/>
    </row>
    <row r="326" spans="3:19" hidden="1" x14ac:dyDescent="0.25">
      <c r="C326" s="963" t="s">
        <v>188</v>
      </c>
      <c r="D326" s="964"/>
      <c r="E326" s="857">
        <f>SUM(E309:E325)</f>
        <v>1056.6194325317094</v>
      </c>
      <c r="F326" s="857">
        <f t="shared" ref="F326:P326" si="44">SUM(F309:F325)</f>
        <v>1025.6604575624081</v>
      </c>
      <c r="G326" s="857">
        <f t="shared" si="44"/>
        <v>1059.5417649016697</v>
      </c>
      <c r="H326" s="857">
        <f t="shared" si="44"/>
        <v>1056.1081585891745</v>
      </c>
      <c r="I326" s="857">
        <f t="shared" si="44"/>
        <v>1261.8904257581976</v>
      </c>
      <c r="J326" s="857">
        <f t="shared" si="44"/>
        <v>1314.1533373107909</v>
      </c>
      <c r="K326" s="857">
        <f t="shared" si="44"/>
        <v>1384.3647758378759</v>
      </c>
      <c r="L326" s="857">
        <f t="shared" si="44"/>
        <v>1337.2754724343167</v>
      </c>
      <c r="M326" s="857">
        <f t="shared" si="44"/>
        <v>1211.7528639916445</v>
      </c>
      <c r="N326" s="857">
        <f t="shared" si="44"/>
        <v>1188.2904783445945</v>
      </c>
      <c r="O326" s="857">
        <f t="shared" si="44"/>
        <v>1117.8578262162466</v>
      </c>
      <c r="P326" s="857">
        <f t="shared" si="44"/>
        <v>1206.7971598169111</v>
      </c>
      <c r="Q326" s="857">
        <f>SUM(E326:P326)</f>
        <v>14220.312153295539</v>
      </c>
      <c r="R326" s="851"/>
      <c r="S326" s="851"/>
    </row>
    <row r="327" spans="3:19" hidden="1" x14ac:dyDescent="0.25">
      <c r="C327" s="963" t="s">
        <v>200</v>
      </c>
      <c r="D327" s="964"/>
      <c r="E327" s="857">
        <f t="shared" ref="E327:P327" si="45">E326+E307+E290</f>
        <v>3087.919651879834</v>
      </c>
      <c r="F327" s="857">
        <f t="shared" si="45"/>
        <v>3195.2973298159941</v>
      </c>
      <c r="G327" s="857">
        <f t="shared" si="45"/>
        <v>3196.0312439668751</v>
      </c>
      <c r="H327" s="857">
        <f t="shared" si="45"/>
        <v>3081.8936972460915</v>
      </c>
      <c r="I327" s="857">
        <f t="shared" si="45"/>
        <v>3365.8763207567577</v>
      </c>
      <c r="J327" s="857">
        <f t="shared" si="45"/>
        <v>3319.0500799991778</v>
      </c>
      <c r="K327" s="857">
        <f t="shared" si="45"/>
        <v>3432.9368878635696</v>
      </c>
      <c r="L327" s="857">
        <f t="shared" si="45"/>
        <v>3363.315336324511</v>
      </c>
      <c r="M327" s="857">
        <f t="shared" si="45"/>
        <v>3235.5725692224332</v>
      </c>
      <c r="N327" s="857">
        <f t="shared" si="45"/>
        <v>3201.597401470658</v>
      </c>
      <c r="O327" s="857">
        <f t="shared" si="45"/>
        <v>3137.8953565819565</v>
      </c>
      <c r="P327" s="857">
        <f t="shared" si="45"/>
        <v>3478.6560312053448</v>
      </c>
      <c r="Q327" s="857">
        <f>SUM(E327:P327)</f>
        <v>39096.041906333208</v>
      </c>
      <c r="R327" s="851"/>
      <c r="S327" s="851"/>
    </row>
    <row r="328" spans="3:19" hidden="1" x14ac:dyDescent="0.25">
      <c r="C328" s="963" t="s">
        <v>201</v>
      </c>
      <c r="D328" s="964"/>
      <c r="E328" s="857">
        <f t="shared" ref="E328:P328" si="46">E327+E273</f>
        <v>5036.126241600743</v>
      </c>
      <c r="F328" s="857">
        <f t="shared" si="46"/>
        <v>5485.5744508270618</v>
      </c>
      <c r="G328" s="857">
        <f t="shared" si="46"/>
        <v>5266.1655634787548</v>
      </c>
      <c r="H328" s="857">
        <f t="shared" si="46"/>
        <v>4770.6445869982945</v>
      </c>
      <c r="I328" s="857">
        <f t="shared" si="46"/>
        <v>5282.9528590675691</v>
      </c>
      <c r="J328" s="857">
        <f t="shared" si="46"/>
        <v>5096.8129667756248</v>
      </c>
      <c r="K328" s="857">
        <f t="shared" si="46"/>
        <v>5214.7112805020824</v>
      </c>
      <c r="L328" s="857">
        <f t="shared" si="46"/>
        <v>5041.3519353305464</v>
      </c>
      <c r="M328" s="857">
        <f t="shared" si="46"/>
        <v>4770.0883948889423</v>
      </c>
      <c r="N328" s="857">
        <f t="shared" si="46"/>
        <v>4895.143685366611</v>
      </c>
      <c r="O328" s="857">
        <f t="shared" si="46"/>
        <v>4765.2498737981941</v>
      </c>
      <c r="P328" s="857">
        <f t="shared" si="46"/>
        <v>5603.6283161997308</v>
      </c>
      <c r="Q328" s="857">
        <f>SUM(E328:P328)</f>
        <v>61228.45015483415</v>
      </c>
      <c r="R328" s="851"/>
      <c r="S328" s="851"/>
    </row>
    <row r="329" spans="3:19" hidden="1" x14ac:dyDescent="0.25">
      <c r="E329" s="851"/>
      <c r="F329" s="851"/>
      <c r="G329" s="851"/>
      <c r="H329" s="851"/>
      <c r="I329" s="851"/>
      <c r="J329" s="851"/>
      <c r="K329" s="851"/>
      <c r="L329" s="851"/>
      <c r="M329" s="851"/>
      <c r="N329" s="851"/>
      <c r="O329" s="851"/>
      <c r="P329" s="851"/>
      <c r="Q329" s="851"/>
      <c r="R329" s="851"/>
      <c r="S329" s="851"/>
    </row>
    <row r="330" spans="3:19" hidden="1" x14ac:dyDescent="0.25">
      <c r="C330" s="848"/>
      <c r="E330" s="851"/>
      <c r="F330" s="851"/>
      <c r="G330" s="851"/>
      <c r="H330" s="851"/>
      <c r="I330" s="851"/>
      <c r="J330" s="851"/>
      <c r="K330" s="851"/>
      <c r="L330" s="851"/>
      <c r="M330" s="851"/>
      <c r="N330" s="851"/>
      <c r="O330" s="851"/>
      <c r="P330" s="851"/>
      <c r="Q330" s="852" t="s">
        <v>213</v>
      </c>
      <c r="R330" s="851"/>
      <c r="S330" s="851"/>
    </row>
    <row r="331" spans="3:19" hidden="1" x14ac:dyDescent="0.25">
      <c r="C331" s="965" t="s">
        <v>136</v>
      </c>
      <c r="D331" s="965"/>
      <c r="E331" s="966" t="s">
        <v>244</v>
      </c>
      <c r="F331" s="966"/>
      <c r="G331" s="966"/>
      <c r="H331" s="966"/>
      <c r="I331" s="966"/>
      <c r="J331" s="966"/>
      <c r="K331" s="966"/>
      <c r="L331" s="966"/>
      <c r="M331" s="966"/>
      <c r="N331" s="966"/>
      <c r="O331" s="966"/>
      <c r="P331" s="966"/>
      <c r="Q331" s="966"/>
      <c r="R331" s="851"/>
      <c r="S331" s="851"/>
    </row>
    <row r="332" spans="3:19" hidden="1" x14ac:dyDescent="0.25">
      <c r="C332" s="965"/>
      <c r="D332" s="965"/>
      <c r="E332" s="853" t="s">
        <v>223</v>
      </c>
      <c r="F332" s="853" t="s">
        <v>224</v>
      </c>
      <c r="G332" s="853" t="s">
        <v>225</v>
      </c>
      <c r="H332" s="853" t="s">
        <v>226</v>
      </c>
      <c r="I332" s="853" t="s">
        <v>227</v>
      </c>
      <c r="J332" s="853" t="s">
        <v>228</v>
      </c>
      <c r="K332" s="853" t="s">
        <v>229</v>
      </c>
      <c r="L332" s="853" t="s">
        <v>230</v>
      </c>
      <c r="M332" s="853" t="s">
        <v>231</v>
      </c>
      <c r="N332" s="853" t="s">
        <v>232</v>
      </c>
      <c r="O332" s="853" t="s">
        <v>233</v>
      </c>
      <c r="P332" s="853" t="s">
        <v>234</v>
      </c>
      <c r="Q332" s="853" t="s">
        <v>90</v>
      </c>
      <c r="R332" s="851"/>
      <c r="S332" s="851"/>
    </row>
    <row r="333" spans="3:19" hidden="1" x14ac:dyDescent="0.25">
      <c r="C333" s="963" t="s">
        <v>147</v>
      </c>
      <c r="D333" s="964"/>
      <c r="E333" s="856"/>
      <c r="F333" s="856"/>
      <c r="G333" s="856"/>
      <c r="H333" s="856"/>
      <c r="I333" s="856"/>
      <c r="J333" s="856"/>
      <c r="K333" s="856"/>
      <c r="L333" s="856"/>
      <c r="M333" s="856"/>
      <c r="N333" s="856"/>
      <c r="O333" s="856"/>
      <c r="P333" s="856"/>
      <c r="Q333" s="857"/>
      <c r="R333" s="851"/>
      <c r="S333" s="851"/>
    </row>
    <row r="334" spans="3:19" hidden="1" x14ac:dyDescent="0.25">
      <c r="C334" s="769" t="s">
        <v>148</v>
      </c>
      <c r="D334" s="769" t="s">
        <v>149</v>
      </c>
      <c r="E334" s="856">
        <f>[13]Sales_SP!JF10</f>
        <v>1327.9416985728362</v>
      </c>
      <c r="F334" s="856">
        <f>[13]Sales_SP!JG10</f>
        <v>1598.0367052712454</v>
      </c>
      <c r="G334" s="856">
        <f>[13]Sales_SP!JH10</f>
        <v>1424.3281007375399</v>
      </c>
      <c r="H334" s="856">
        <f>[13]Sales_SP!JI10</f>
        <v>1116.5446791007528</v>
      </c>
      <c r="I334" s="856">
        <f>[13]Sales_SP!JJ10</f>
        <v>1277.6412745633129</v>
      </c>
      <c r="J334" s="856">
        <f>[13]Sales_SP!JK10</f>
        <v>1184.0420375102947</v>
      </c>
      <c r="K334" s="856">
        <f>[13]Sales_SP!JL10</f>
        <v>1171.4255553604403</v>
      </c>
      <c r="L334" s="856">
        <f>[13]Sales_SP!JM10</f>
        <v>1085.1134934372433</v>
      </c>
      <c r="M334" s="856">
        <f>[13]Sales_SP!JN10</f>
        <v>962.5445138438447</v>
      </c>
      <c r="N334" s="856">
        <f>[13]Sales_SP!JO10</f>
        <v>1086.3046124294144</v>
      </c>
      <c r="O334" s="856">
        <f>[13]Sales_SP!JP10</f>
        <v>1028.9286798354049</v>
      </c>
      <c r="P334" s="856">
        <f>[13]Sales_SP!JQ10</f>
        <v>1410.9755518355219</v>
      </c>
      <c r="Q334" s="857">
        <f t="shared" ref="Q334:Q346" si="47">SUM(E334:P334)</f>
        <v>14673.826902497851</v>
      </c>
      <c r="R334" s="851"/>
      <c r="S334" s="851"/>
    </row>
    <row r="335" spans="3:19" hidden="1" x14ac:dyDescent="0.25">
      <c r="C335" s="769" t="s">
        <v>150</v>
      </c>
      <c r="D335" s="769" t="s">
        <v>151</v>
      </c>
      <c r="E335" s="856">
        <f>[13]Sales_SP!JF23</f>
        <v>603.4529407127344</v>
      </c>
      <c r="F335" s="856">
        <f>[13]Sales_SP!JG23</f>
        <v>692.65789429788242</v>
      </c>
      <c r="G335" s="856">
        <f>[13]Sales_SP!JH23</f>
        <v>636.80410790313488</v>
      </c>
      <c r="H335" s="856">
        <f>[13]Sales_SP!JI23</f>
        <v>541.38075134464748</v>
      </c>
      <c r="I335" s="856">
        <f>[13]Sales_SP!JJ23</f>
        <v>613.25643022186307</v>
      </c>
      <c r="J335" s="856">
        <f>[13]Sales_SP!JK23</f>
        <v>567.63897209018512</v>
      </c>
      <c r="K335" s="856">
        <f>[13]Sales_SP!JL23</f>
        <v>581.39846410017526</v>
      </c>
      <c r="L335" s="856">
        <f>[13]Sales_SP!JM23</f>
        <v>550.16391639413314</v>
      </c>
      <c r="M335" s="856">
        <f>[13]Sales_SP!JN23</f>
        <v>507.32203451483548</v>
      </c>
      <c r="N335" s="856">
        <f>[13]Sales_SP!JO23</f>
        <v>555.37372045672873</v>
      </c>
      <c r="O335" s="856">
        <f>[13]Sales_SP!JP23</f>
        <v>554.46636710757434</v>
      </c>
      <c r="P335" s="856">
        <f>[13]Sales_SP!JQ23</f>
        <v>685.46684990940378</v>
      </c>
      <c r="Q335" s="857">
        <f t="shared" si="47"/>
        <v>7089.3824490532988</v>
      </c>
      <c r="R335" s="851"/>
      <c r="S335" s="851"/>
    </row>
    <row r="336" spans="3:19" hidden="1" x14ac:dyDescent="0.25">
      <c r="C336" s="769" t="s">
        <v>152</v>
      </c>
      <c r="D336" s="769" t="s">
        <v>153</v>
      </c>
      <c r="E336" s="856">
        <f>[13]Sales_SP!JF36</f>
        <v>99.992110249518433</v>
      </c>
      <c r="F336" s="856">
        <f>[13]Sales_SP!JG36</f>
        <v>108.27370736804603</v>
      </c>
      <c r="G336" s="856">
        <f>[13]Sales_SP!JH36</f>
        <v>102.33533101259655</v>
      </c>
      <c r="H336" s="856">
        <f>[13]Sales_SP!JI36</f>
        <v>96.165836482115651</v>
      </c>
      <c r="I336" s="856">
        <f>[13]Sales_SP!JJ36</f>
        <v>102.87839077453498</v>
      </c>
      <c r="J336" s="856">
        <f>[13]Sales_SP!JK36</f>
        <v>95.42406990048292</v>
      </c>
      <c r="K336" s="856">
        <f>[13]Sales_SP!JL36</f>
        <v>97.609644328529583</v>
      </c>
      <c r="L336" s="856">
        <f>[13]Sales_SP!JM36</f>
        <v>100.37753872057017</v>
      </c>
      <c r="M336" s="856">
        <f>[13]Sales_SP!JN36</f>
        <v>111.24077870929217</v>
      </c>
      <c r="N336" s="856">
        <f>[13]Sales_SP!JO36</f>
        <v>108.0725884705399</v>
      </c>
      <c r="O336" s="856">
        <f>[13]Sales_SP!JP36</f>
        <v>99.466549334823924</v>
      </c>
      <c r="P336" s="856">
        <f>[13]Sales_SP!JQ36</f>
        <v>110.87534390609</v>
      </c>
      <c r="Q336" s="857">
        <f t="shared" si="47"/>
        <v>1232.7118892571402</v>
      </c>
      <c r="R336" s="851"/>
      <c r="S336" s="851"/>
    </row>
    <row r="337" spans="3:19" hidden="1" x14ac:dyDescent="0.25">
      <c r="C337" s="769" t="s">
        <v>154</v>
      </c>
      <c r="D337" s="769" t="s">
        <v>155</v>
      </c>
      <c r="E337" s="856">
        <f>[13]Sales_SP!JF43</f>
        <v>0.87500924991730011</v>
      </c>
      <c r="F337" s="856">
        <f>[13]Sales_SP!JG43</f>
        <v>0.91362095414318911</v>
      </c>
      <c r="G337" s="856">
        <f>[13]Sales_SP!JH43</f>
        <v>0.80639039381324007</v>
      </c>
      <c r="H337" s="856">
        <f>[13]Sales_SP!JI43</f>
        <v>0.78072727776981454</v>
      </c>
      <c r="I337" s="856">
        <f>[13]Sales_SP!JJ43</f>
        <v>0.82980879919627215</v>
      </c>
      <c r="J337" s="856">
        <f>[13]Sales_SP!JK43</f>
        <v>0.77836089698634936</v>
      </c>
      <c r="K337" s="856">
        <f>[13]Sales_SP!JL43</f>
        <v>0.80837732878916069</v>
      </c>
      <c r="L337" s="856">
        <f>[13]Sales_SP!JM43</f>
        <v>0.76056818814126337</v>
      </c>
      <c r="M337" s="856">
        <f>[13]Sales_SP!JN43</f>
        <v>0.80379717042743892</v>
      </c>
      <c r="N337" s="856">
        <f>[13]Sales_SP!JO43</f>
        <v>0.83384144200417298</v>
      </c>
      <c r="O337" s="856">
        <f>[13]Sales_SP!JP43</f>
        <v>0.74983028422884257</v>
      </c>
      <c r="P337" s="856">
        <f>[13]Sales_SP!JQ43</f>
        <v>0.86612629983034928</v>
      </c>
      <c r="Q337" s="857">
        <f t="shared" si="47"/>
        <v>9.8064582852473912</v>
      </c>
      <c r="R337" s="851"/>
      <c r="S337" s="851"/>
    </row>
    <row r="338" spans="3:19" hidden="1" x14ac:dyDescent="0.25">
      <c r="C338" s="769" t="s">
        <v>156</v>
      </c>
      <c r="D338" s="769" t="s">
        <v>157</v>
      </c>
      <c r="E338" s="856">
        <v>0</v>
      </c>
      <c r="F338" s="856">
        <v>0</v>
      </c>
      <c r="G338" s="856">
        <v>0</v>
      </c>
      <c r="H338" s="856">
        <v>0</v>
      </c>
      <c r="I338" s="856">
        <v>0</v>
      </c>
      <c r="J338" s="856">
        <v>0</v>
      </c>
      <c r="K338" s="856">
        <v>0</v>
      </c>
      <c r="L338" s="856">
        <v>0</v>
      </c>
      <c r="M338" s="856">
        <v>0</v>
      </c>
      <c r="N338" s="856">
        <v>0</v>
      </c>
      <c r="O338" s="856">
        <v>0</v>
      </c>
      <c r="P338" s="856">
        <v>0</v>
      </c>
      <c r="Q338" s="857">
        <f t="shared" si="47"/>
        <v>0</v>
      </c>
      <c r="R338" s="851"/>
      <c r="S338" s="851"/>
    </row>
    <row r="339" spans="3:19" hidden="1" x14ac:dyDescent="0.25">
      <c r="C339" s="769" t="s">
        <v>158</v>
      </c>
      <c r="D339" s="769" t="s">
        <v>159</v>
      </c>
      <c r="E339" s="856">
        <f>[13]Sales_SP!JF54</f>
        <v>43.850372643988734</v>
      </c>
      <c r="F339" s="856">
        <f>[13]Sales_SP!JG54</f>
        <v>45.651794276544337</v>
      </c>
      <c r="G339" s="856">
        <f>[13]Sales_SP!JH54</f>
        <v>42.69105018538265</v>
      </c>
      <c r="H339" s="856">
        <f>[13]Sales_SP!JI54</f>
        <v>42.460869256222956</v>
      </c>
      <c r="I339" s="856">
        <f>[13]Sales_SP!JJ54</f>
        <v>45.226557430142151</v>
      </c>
      <c r="J339" s="856">
        <f>[13]Sales_SP!JK54</f>
        <v>43.306175099000008</v>
      </c>
      <c r="K339" s="856">
        <f>[13]Sales_SP!JL54</f>
        <v>46.001287229789952</v>
      </c>
      <c r="L339" s="856">
        <f>[13]Sales_SP!JM54</f>
        <v>47.231297724941179</v>
      </c>
      <c r="M339" s="856">
        <f>[13]Sales_SP!JN54</f>
        <v>46.904446017535676</v>
      </c>
      <c r="N339" s="856">
        <f>[13]Sales_SP!JO54</f>
        <v>47.835434361484417</v>
      </c>
      <c r="O339" s="856">
        <f>[13]Sales_SP!JP54</f>
        <v>44.260261008115606</v>
      </c>
      <c r="P339" s="856">
        <f>[13]Sales_SP!JQ54</f>
        <v>48.504965461167558</v>
      </c>
      <c r="Q339" s="857">
        <f t="shared" si="47"/>
        <v>543.92451069431525</v>
      </c>
      <c r="R339" s="851"/>
      <c r="S339" s="851"/>
    </row>
    <row r="340" spans="3:19" hidden="1" x14ac:dyDescent="0.25">
      <c r="C340" s="769" t="s">
        <v>160</v>
      </c>
      <c r="D340" s="769" t="s">
        <v>161</v>
      </c>
      <c r="E340" s="856">
        <f>[13]Sales_SP!JF64</f>
        <v>12.727133320711975</v>
      </c>
      <c r="F340" s="856">
        <f>[13]Sales_SP!JG64</f>
        <v>10.41024610094167</v>
      </c>
      <c r="G340" s="856">
        <f>[13]Sales_SP!JH64</f>
        <v>12.341923216953605</v>
      </c>
      <c r="H340" s="856">
        <f>[13]Sales_SP!JI64</f>
        <v>12.521473108127829</v>
      </c>
      <c r="I340" s="856">
        <f>[13]Sales_SP!JJ64</f>
        <v>14.521028328878856</v>
      </c>
      <c r="J340" s="856">
        <f>[13]Sales_SP!JK64</f>
        <v>13.477887924209355</v>
      </c>
      <c r="K340" s="856">
        <f>[13]Sales_SP!JL64</f>
        <v>11.173820615174032</v>
      </c>
      <c r="L340" s="856">
        <f>[13]Sales_SP!JM64</f>
        <v>12.908403527817851</v>
      </c>
      <c r="M340" s="856">
        <f>[13]Sales_SP!JN64</f>
        <v>11.488203501167636</v>
      </c>
      <c r="N340" s="856">
        <f>[13]Sales_SP!JO64</f>
        <v>11.767581838364102</v>
      </c>
      <c r="O340" s="856">
        <f>[13]Sales_SP!JP64</f>
        <v>12.966675996325822</v>
      </c>
      <c r="P340" s="856">
        <f>[13]Sales_SP!JQ64</f>
        <v>16.562556671420811</v>
      </c>
      <c r="Q340" s="857">
        <f t="shared" si="47"/>
        <v>152.86693415009356</v>
      </c>
      <c r="R340" s="851"/>
      <c r="S340" s="851"/>
    </row>
    <row r="341" spans="3:19" hidden="1" x14ac:dyDescent="0.25">
      <c r="C341" s="769" t="s">
        <v>162</v>
      </c>
      <c r="D341" s="769" t="s">
        <v>163</v>
      </c>
      <c r="E341" s="856">
        <f>[13]Sales_SP!JF69</f>
        <v>35.722500848920014</v>
      </c>
      <c r="F341" s="856">
        <f>[13]Sales_SP!JG69</f>
        <v>40.472604790842254</v>
      </c>
      <c r="G341" s="856">
        <f>[13]Sales_SP!JH69</f>
        <v>38.113187405198012</v>
      </c>
      <c r="H341" s="856">
        <f>[13]Sales_SP!JI69</f>
        <v>33.028913660541001</v>
      </c>
      <c r="I341" s="856">
        <f>[13]Sales_SP!JJ69</f>
        <v>37.905890446190973</v>
      </c>
      <c r="J341" s="856">
        <f>[13]Sales_SP!JK69</f>
        <v>35.460692393443175</v>
      </c>
      <c r="K341" s="856">
        <f>[13]Sales_SP!JL69</f>
        <v>36.952595854672253</v>
      </c>
      <c r="L341" s="856">
        <f>[13]Sales_SP!JM69</f>
        <v>35.539272449897808</v>
      </c>
      <c r="M341" s="856">
        <f>[13]Sales_SP!JN69</f>
        <v>35.337112511902461</v>
      </c>
      <c r="N341" s="856">
        <f>[13]Sales_SP!JO69</f>
        <v>39.150554314952274</v>
      </c>
      <c r="O341" s="856">
        <f>[13]Sales_SP!JP69</f>
        <v>38.016597839182552</v>
      </c>
      <c r="P341" s="856">
        <f>[13]Sales_SP!JQ69</f>
        <v>47.067458081665166</v>
      </c>
      <c r="Q341" s="857">
        <f t="shared" si="47"/>
        <v>452.76738059740796</v>
      </c>
      <c r="R341" s="851"/>
      <c r="S341" s="851"/>
    </row>
    <row r="342" spans="3:19" hidden="1" x14ac:dyDescent="0.25">
      <c r="C342" s="769" t="s">
        <v>164</v>
      </c>
      <c r="D342" s="769" t="s">
        <v>165</v>
      </c>
      <c r="E342" s="856">
        <f>[13]Sales_SP!JF70</f>
        <v>0.12203156372000007</v>
      </c>
      <c r="F342" s="856">
        <f>[13]Sales_SP!JG70</f>
        <v>0.14777234505000003</v>
      </c>
      <c r="G342" s="856">
        <f>[13]Sales_SP!JH70</f>
        <v>0.1517019894500001</v>
      </c>
      <c r="H342" s="856">
        <f>[13]Sales_SP!JI70</f>
        <v>0.20482627231000011</v>
      </c>
      <c r="I342" s="856">
        <f>[13]Sales_SP!JJ70</f>
        <v>0.24602311811000008</v>
      </c>
      <c r="J342" s="856">
        <f>[13]Sales_SP!JK70</f>
        <v>0.23920582927999995</v>
      </c>
      <c r="K342" s="856">
        <f>[13]Sales_SP!JL70</f>
        <v>0.31658117172000005</v>
      </c>
      <c r="L342" s="856">
        <f>[13]Sales_SP!JM70</f>
        <v>0.38233507400000016</v>
      </c>
      <c r="M342" s="856">
        <f>[13]Sales_SP!JN70</f>
        <v>0.38501979417000015</v>
      </c>
      <c r="N342" s="856">
        <f>[13]Sales_SP!JO70</f>
        <v>0.49506594247000019</v>
      </c>
      <c r="O342" s="856">
        <f>[13]Sales_SP!JP70</f>
        <v>0.43455908177000024</v>
      </c>
      <c r="P342" s="856">
        <f>[13]Sales_SP!JQ70</f>
        <v>0.55056089605000025</v>
      </c>
      <c r="Q342" s="857">
        <f t="shared" si="47"/>
        <v>3.6756830781000014</v>
      </c>
      <c r="R342" s="851"/>
      <c r="S342" s="851"/>
    </row>
    <row r="343" spans="3:19" hidden="1" x14ac:dyDescent="0.25">
      <c r="C343" s="769"/>
      <c r="D343" s="769"/>
      <c r="E343" s="856"/>
      <c r="F343" s="856"/>
      <c r="G343" s="856"/>
      <c r="H343" s="856"/>
      <c r="I343" s="856"/>
      <c r="J343" s="856"/>
      <c r="K343" s="856"/>
      <c r="L343" s="856"/>
      <c r="M343" s="856"/>
      <c r="N343" s="856"/>
      <c r="O343" s="856"/>
      <c r="P343" s="856"/>
      <c r="Q343" s="857">
        <f t="shared" si="47"/>
        <v>0</v>
      </c>
      <c r="R343" s="851"/>
      <c r="S343" s="851"/>
    </row>
    <row r="344" spans="3:19" hidden="1" x14ac:dyDescent="0.25">
      <c r="C344" s="769"/>
      <c r="D344" s="769"/>
      <c r="E344" s="856"/>
      <c r="F344" s="856"/>
      <c r="G344" s="856"/>
      <c r="H344" s="856"/>
      <c r="I344" s="856"/>
      <c r="J344" s="856"/>
      <c r="K344" s="856"/>
      <c r="L344" s="856"/>
      <c r="M344" s="856"/>
      <c r="N344" s="856"/>
      <c r="O344" s="856"/>
      <c r="P344" s="856"/>
      <c r="Q344" s="857">
        <f t="shared" si="47"/>
        <v>0</v>
      </c>
      <c r="R344" s="851"/>
      <c r="S344" s="851"/>
    </row>
    <row r="345" spans="3:19" hidden="1" x14ac:dyDescent="0.25">
      <c r="C345" s="769"/>
      <c r="D345" s="769"/>
      <c r="E345" s="856"/>
      <c r="F345" s="856"/>
      <c r="G345" s="856"/>
      <c r="H345" s="856"/>
      <c r="I345" s="856"/>
      <c r="J345" s="856"/>
      <c r="K345" s="856"/>
      <c r="L345" s="856"/>
      <c r="M345" s="856"/>
      <c r="N345" s="856"/>
      <c r="O345" s="856"/>
      <c r="P345" s="856"/>
      <c r="Q345" s="857">
        <f t="shared" si="47"/>
        <v>0</v>
      </c>
      <c r="R345" s="851"/>
      <c r="S345" s="851"/>
    </row>
    <row r="346" spans="3:19" hidden="1" x14ac:dyDescent="0.25">
      <c r="C346" s="769" t="s">
        <v>235</v>
      </c>
      <c r="D346" s="769" t="s">
        <v>235</v>
      </c>
      <c r="E346" s="856"/>
      <c r="F346" s="856"/>
      <c r="G346" s="856"/>
      <c r="H346" s="856"/>
      <c r="I346" s="856"/>
      <c r="J346" s="856"/>
      <c r="K346" s="856"/>
      <c r="L346" s="856"/>
      <c r="M346" s="856"/>
      <c r="N346" s="856"/>
      <c r="O346" s="856"/>
      <c r="P346" s="856"/>
      <c r="Q346" s="857">
        <f t="shared" si="47"/>
        <v>0</v>
      </c>
      <c r="R346" s="851"/>
      <c r="S346" s="851"/>
    </row>
    <row r="347" spans="3:19" hidden="1" x14ac:dyDescent="0.25">
      <c r="C347" s="963" t="s">
        <v>166</v>
      </c>
      <c r="D347" s="964"/>
      <c r="E347" s="857">
        <f>SUM(E334:E346)</f>
        <v>2124.6837971623468</v>
      </c>
      <c r="F347" s="857">
        <f t="shared" ref="F347:P347" si="48">SUM(F334:F346)</f>
        <v>2496.5643454046944</v>
      </c>
      <c r="G347" s="857">
        <f t="shared" si="48"/>
        <v>2257.571792844069</v>
      </c>
      <c r="H347" s="857">
        <f t="shared" si="48"/>
        <v>1843.0880765024872</v>
      </c>
      <c r="I347" s="857">
        <f t="shared" si="48"/>
        <v>2092.5054036822289</v>
      </c>
      <c r="J347" s="857">
        <f t="shared" si="48"/>
        <v>1940.3674016438817</v>
      </c>
      <c r="K347" s="857">
        <f t="shared" si="48"/>
        <v>1945.6863259892905</v>
      </c>
      <c r="L347" s="857">
        <f t="shared" si="48"/>
        <v>1832.4768255167446</v>
      </c>
      <c r="M347" s="857">
        <f t="shared" si="48"/>
        <v>1676.0259060631756</v>
      </c>
      <c r="N347" s="857">
        <f t="shared" si="48"/>
        <v>1849.8333992559581</v>
      </c>
      <c r="O347" s="857">
        <f t="shared" si="48"/>
        <v>1779.289520487426</v>
      </c>
      <c r="P347" s="857">
        <f t="shared" si="48"/>
        <v>2320.8694130611493</v>
      </c>
      <c r="Q347" s="857">
        <f>SUM(E347:P347)</f>
        <v>24158.962207613455</v>
      </c>
      <c r="R347" s="851"/>
      <c r="S347" s="851"/>
    </row>
    <row r="348" spans="3:19" hidden="1" x14ac:dyDescent="0.25">
      <c r="C348" s="963" t="s">
        <v>167</v>
      </c>
      <c r="D348" s="964"/>
      <c r="E348" s="856"/>
      <c r="F348" s="856"/>
      <c r="G348" s="856"/>
      <c r="H348" s="856"/>
      <c r="I348" s="856"/>
      <c r="J348" s="856"/>
      <c r="K348" s="856"/>
      <c r="L348" s="856"/>
      <c r="M348" s="856"/>
      <c r="N348" s="856"/>
      <c r="O348" s="856"/>
      <c r="P348" s="856"/>
      <c r="Q348" s="857"/>
      <c r="R348" s="851"/>
      <c r="S348" s="851"/>
    </row>
    <row r="349" spans="3:19" hidden="1" x14ac:dyDescent="0.25">
      <c r="C349" s="769" t="s">
        <v>168</v>
      </c>
      <c r="D349" s="769" t="s">
        <v>169</v>
      </c>
      <c r="E349" s="856">
        <f>[13]Sales_SP!JF89</f>
        <v>498.75410168556056</v>
      </c>
      <c r="F349" s="856">
        <f>[13]Sales_SP!JG89</f>
        <v>514.16881058110005</v>
      </c>
      <c r="G349" s="856">
        <f>[13]Sales_SP!JH89</f>
        <v>499.52337748729246</v>
      </c>
      <c r="H349" s="856">
        <f>[13]Sales_SP!JI89</f>
        <v>482.91094714226773</v>
      </c>
      <c r="I349" s="856">
        <f>[13]Sales_SP!JJ89</f>
        <v>502.86159020861948</v>
      </c>
      <c r="J349" s="856">
        <f>[13]Sales_SP!JK89</f>
        <v>472.89953767089531</v>
      </c>
      <c r="K349" s="856">
        <f>[13]Sales_SP!JL89</f>
        <v>482.96580602926724</v>
      </c>
      <c r="L349" s="856">
        <f>[13]Sales_SP!JM89</f>
        <v>489.84903364669054</v>
      </c>
      <c r="M349" s="856">
        <f>[13]Sales_SP!JN89</f>
        <v>515.69217278491487</v>
      </c>
      <c r="N349" s="856">
        <f>[13]Sales_SP!JO89</f>
        <v>501.1433515085277</v>
      </c>
      <c r="O349" s="856">
        <f>[13]Sales_SP!JP89</f>
        <v>494.11559866763884</v>
      </c>
      <c r="P349" s="856">
        <f>[13]Sales_SP!JQ89</f>
        <v>515.53648549807087</v>
      </c>
      <c r="Q349" s="857">
        <f t="shared" ref="Q349:Q363" si="49">SUM(E349:P349)</f>
        <v>5970.4208129108456</v>
      </c>
      <c r="R349" s="851"/>
      <c r="S349" s="851"/>
    </row>
    <row r="350" spans="3:19" hidden="1" x14ac:dyDescent="0.25">
      <c r="C350" s="769" t="s">
        <v>170</v>
      </c>
      <c r="D350" s="769" t="s">
        <v>171</v>
      </c>
      <c r="E350" s="856">
        <f>[13]Sales_SP!JF104</f>
        <v>1.1040808032000001E-2</v>
      </c>
      <c r="F350" s="856">
        <f>[13]Sales_SP!JG104</f>
        <v>2.5137711727257601E-2</v>
      </c>
      <c r="G350" s="856">
        <f>[13]Sales_SP!JH104</f>
        <v>9.3891031504127996E-3</v>
      </c>
      <c r="H350" s="856">
        <f>[13]Sales_SP!JI104</f>
        <v>0</v>
      </c>
      <c r="I350" s="856">
        <f>[13]Sales_SP!JJ104</f>
        <v>0</v>
      </c>
      <c r="J350" s="856">
        <f>[13]Sales_SP!JK104</f>
        <v>0</v>
      </c>
      <c r="K350" s="856">
        <f>[13]Sales_SP!JL104</f>
        <v>0</v>
      </c>
      <c r="L350" s="856">
        <f>[13]Sales_SP!JM104</f>
        <v>7.1280560735395196E-2</v>
      </c>
      <c r="M350" s="856">
        <f>[13]Sales_SP!JN104</f>
        <v>0.11220221162520001</v>
      </c>
      <c r="N350" s="856">
        <f>[13]Sales_SP!JO104</f>
        <v>4.5005645780841604E-2</v>
      </c>
      <c r="O350" s="856">
        <f>[13]Sales_SP!JP104</f>
        <v>1.6099706272262402E-2</v>
      </c>
      <c r="P350" s="856">
        <f>[13]Sales_SP!JQ104</f>
        <v>0</v>
      </c>
      <c r="Q350" s="857">
        <f t="shared" si="49"/>
        <v>0.29015574732336963</v>
      </c>
      <c r="R350" s="851"/>
      <c r="S350" s="851"/>
    </row>
    <row r="351" spans="3:19" hidden="1" x14ac:dyDescent="0.25">
      <c r="C351" s="769" t="s">
        <v>216</v>
      </c>
      <c r="D351" s="769" t="s">
        <v>173</v>
      </c>
      <c r="E351" s="856">
        <f>[13]Sales_SP!JF110</f>
        <v>380.76730456002042</v>
      </c>
      <c r="F351" s="856">
        <f>[13]Sales_SP!JG110</f>
        <v>420.72877985018459</v>
      </c>
      <c r="G351" s="856">
        <f>[13]Sales_SP!JH110</f>
        <v>421.80243254944543</v>
      </c>
      <c r="H351" s="856">
        <f>[13]Sales_SP!JI110</f>
        <v>359.98567667154606</v>
      </c>
      <c r="I351" s="856">
        <f>[13]Sales_SP!JJ110</f>
        <v>388.43871625720629</v>
      </c>
      <c r="J351" s="856">
        <f>[13]Sales_SP!JK110</f>
        <v>361.62555620482806</v>
      </c>
      <c r="K351" s="856">
        <f>[13]Sales_SP!JL110</f>
        <v>377.45310958006104</v>
      </c>
      <c r="L351" s="856">
        <f>[13]Sales_SP!JM110</f>
        <v>349.67075079729369</v>
      </c>
      <c r="M351" s="856">
        <f>[13]Sales_SP!JN110</f>
        <v>323.40983934697488</v>
      </c>
      <c r="N351" s="856">
        <f>[13]Sales_SP!JO110</f>
        <v>324.25939190975419</v>
      </c>
      <c r="O351" s="856">
        <f>[13]Sales_SP!JP110</f>
        <v>355.37140106381207</v>
      </c>
      <c r="P351" s="856">
        <f>[13]Sales_SP!JQ110</f>
        <v>423.2856609107298</v>
      </c>
      <c r="Q351" s="857">
        <f t="shared" si="49"/>
        <v>4486.7986197018563</v>
      </c>
      <c r="R351" s="851"/>
      <c r="S351" s="851"/>
    </row>
    <row r="352" spans="3:19" hidden="1" x14ac:dyDescent="0.25">
      <c r="C352" s="769" t="s">
        <v>174</v>
      </c>
      <c r="D352" s="769" t="s">
        <v>175</v>
      </c>
      <c r="E352" s="856">
        <f>[13]Sales_SP!JF115</f>
        <v>0</v>
      </c>
      <c r="F352" s="856">
        <f>[13]Sales_SP!JG115</f>
        <v>5.2144632254332808E-2</v>
      </c>
      <c r="G352" s="856">
        <f>[13]Sales_SP!JH115</f>
        <v>4.0482226730131202E-2</v>
      </c>
      <c r="H352" s="856">
        <f>[13]Sales_SP!JI115</f>
        <v>3.0291560916595198E-2</v>
      </c>
      <c r="I352" s="856">
        <f>[13]Sales_SP!JJ115</f>
        <v>2.7525838504579202E-2</v>
      </c>
      <c r="J352" s="856">
        <f>[13]Sales_SP!JK115</f>
        <v>3.3063907813430403E-2</v>
      </c>
      <c r="K352" s="856">
        <f>[13]Sales_SP!JL115</f>
        <v>2.8106585007062403E-2</v>
      </c>
      <c r="L352" s="856">
        <f>[13]Sales_SP!JM115</f>
        <v>2.8675186620710402E-2</v>
      </c>
      <c r="M352" s="856">
        <f>[13]Sales_SP!JN115</f>
        <v>3.1257631619395203E-2</v>
      </c>
      <c r="N352" s="856">
        <f>[13]Sales_SP!JO115</f>
        <v>3.1305107093932805E-2</v>
      </c>
      <c r="O352" s="856">
        <f>[13]Sales_SP!JP115</f>
        <v>3.2635524461788801E-2</v>
      </c>
      <c r="P352" s="856">
        <f>[13]Sales_SP!JQ115</f>
        <v>3.6928190624630403E-2</v>
      </c>
      <c r="Q352" s="857">
        <f t="shared" si="49"/>
        <v>0.3724163916465888</v>
      </c>
      <c r="R352" s="851"/>
      <c r="S352" s="851"/>
    </row>
    <row r="353" spans="3:19" hidden="1" x14ac:dyDescent="0.25">
      <c r="C353" s="769" t="s">
        <v>176</v>
      </c>
      <c r="D353" s="769" t="s">
        <v>177</v>
      </c>
      <c r="E353" s="856">
        <f>[13]Sales_SP!JF120</f>
        <v>0.54248902808522315</v>
      </c>
      <c r="F353" s="856">
        <f>[13]Sales_SP!JG120</f>
        <v>0.62331480511933535</v>
      </c>
      <c r="G353" s="856">
        <f>[13]Sales_SP!JH120</f>
        <v>0.63263051610288712</v>
      </c>
      <c r="H353" s="856">
        <f>[13]Sales_SP!JI120</f>
        <v>0.56976191351622629</v>
      </c>
      <c r="I353" s="856">
        <f>[13]Sales_SP!JJ120</f>
        <v>0.5643878478427099</v>
      </c>
      <c r="J353" s="856">
        <f>[13]Sales_SP!JK120</f>
        <v>0.56287719200753938</v>
      </c>
      <c r="K353" s="856">
        <f>[13]Sales_SP!JL120</f>
        <v>0.57152007793456039</v>
      </c>
      <c r="L353" s="856">
        <f>[13]Sales_SP!JM120</f>
        <v>0.53339522134864548</v>
      </c>
      <c r="M353" s="856">
        <f>[13]Sales_SP!JN120</f>
        <v>0.50042963850488076</v>
      </c>
      <c r="N353" s="856">
        <f>[13]Sales_SP!JO120</f>
        <v>0.52648205057752584</v>
      </c>
      <c r="O353" s="856">
        <f>[13]Sales_SP!JP120</f>
        <v>0.55245764964160293</v>
      </c>
      <c r="P353" s="856">
        <f>[13]Sales_SP!JQ120</f>
        <v>0.67670411346345682</v>
      </c>
      <c r="Q353" s="857">
        <f t="shared" si="49"/>
        <v>6.8564500541445934</v>
      </c>
      <c r="R353" s="851"/>
      <c r="S353" s="851"/>
    </row>
    <row r="354" spans="3:19" hidden="1" x14ac:dyDescent="0.25">
      <c r="C354" s="769" t="s">
        <v>178</v>
      </c>
      <c r="D354" s="769" t="s">
        <v>179</v>
      </c>
      <c r="E354" s="856">
        <f>[13]Sales_SP!JF126</f>
        <v>2.2839318576000003</v>
      </c>
      <c r="F354" s="856">
        <f>[13]Sales_SP!JG126</f>
        <v>0.41679158564016006</v>
      </c>
      <c r="G354" s="856">
        <f>[13]Sales_SP!JH126</f>
        <v>0.68047855440912008</v>
      </c>
      <c r="H354" s="856">
        <f>[13]Sales_SP!JI126</f>
        <v>1.1296945252939394</v>
      </c>
      <c r="I354" s="856">
        <f>[13]Sales_SP!JJ126</f>
        <v>1.9575659185523713</v>
      </c>
      <c r="J354" s="856">
        <f>[13]Sales_SP!JK126</f>
        <v>1.8300539812939203</v>
      </c>
      <c r="K354" s="856">
        <f>[13]Sales_SP!JL126</f>
        <v>3.5797622706475205</v>
      </c>
      <c r="L354" s="856">
        <f>[13]Sales_SP!JM126</f>
        <v>1.521171497318933</v>
      </c>
      <c r="M354" s="856">
        <f>[13]Sales_SP!JN126</f>
        <v>1.3404450193862401</v>
      </c>
      <c r="N354" s="856">
        <f>[13]Sales_SP!JO126</f>
        <v>1.6777119378794398</v>
      </c>
      <c r="O354" s="856">
        <f>[13]Sales_SP!JP126</f>
        <v>1.9531384246396801</v>
      </c>
      <c r="P354" s="856">
        <f>[13]Sales_SP!JQ126</f>
        <v>0.92762812463760003</v>
      </c>
      <c r="Q354" s="857">
        <f t="shared" si="49"/>
        <v>19.298373697298924</v>
      </c>
      <c r="R354" s="851"/>
      <c r="S354" s="851"/>
    </row>
    <row r="355" spans="3:19" hidden="1" x14ac:dyDescent="0.25">
      <c r="C355" s="769" t="s">
        <v>180</v>
      </c>
      <c r="D355" s="769" t="s">
        <v>181</v>
      </c>
      <c r="E355" s="856">
        <f>[13]Sales_SP!JF127+[13]Sales_SP!JF128</f>
        <v>17.035246284265103</v>
      </c>
      <c r="F355" s="856">
        <f>[13]Sales_SP!JG127+[13]Sales_SP!JG128</f>
        <v>16.314085487798177</v>
      </c>
      <c r="G355" s="856">
        <f>[13]Sales_SP!JH127+[13]Sales_SP!JH128</f>
        <v>16.249425391689531</v>
      </c>
      <c r="H355" s="856">
        <f>[13]Sales_SP!JI127+[13]Sales_SP!JI128</f>
        <v>16.058706520362524</v>
      </c>
      <c r="I355" s="856">
        <f>[13]Sales_SP!JJ127+[13]Sales_SP!JJ128</f>
        <v>16.170101752813832</v>
      </c>
      <c r="J355" s="856">
        <f>[13]Sales_SP!JK127+[13]Sales_SP!JK128</f>
        <v>15.476270685991114</v>
      </c>
      <c r="K355" s="856">
        <f>[13]Sales_SP!JL127+[13]Sales_SP!JL128</f>
        <v>16.540454118332871</v>
      </c>
      <c r="L355" s="856">
        <f>[13]Sales_SP!JM127+[13]Sales_SP!JM128</f>
        <v>16.588131418381909</v>
      </c>
      <c r="M355" s="856">
        <f>[13]Sales_SP!JN127+[13]Sales_SP!JN128</f>
        <v>16.808448334967547</v>
      </c>
      <c r="N355" s="856">
        <f>[13]Sales_SP!JO127+[13]Sales_SP!JO128</f>
        <v>17.070707097382392</v>
      </c>
      <c r="O355" s="856">
        <f>[13]Sales_SP!JP127+[13]Sales_SP!JP128</f>
        <v>16.027154341376988</v>
      </c>
      <c r="P355" s="856">
        <f>[13]Sales_SP!JQ127+[13]Sales_SP!JQ128</f>
        <v>17.495642989298343</v>
      </c>
      <c r="Q355" s="857">
        <f t="shared" si="49"/>
        <v>197.83437442266032</v>
      </c>
      <c r="R355" s="851"/>
      <c r="S355" s="851"/>
    </row>
    <row r="356" spans="3:19" hidden="1" x14ac:dyDescent="0.25">
      <c r="C356" s="769" t="s">
        <v>182</v>
      </c>
      <c r="D356" s="769" t="s">
        <v>183</v>
      </c>
      <c r="E356" s="856">
        <f>[13]Sales_SP!JF131</f>
        <v>44.307078658358172</v>
      </c>
      <c r="F356" s="856">
        <f>[13]Sales_SP!JG131</f>
        <v>50.836820672413509</v>
      </c>
      <c r="G356" s="856">
        <f>[13]Sales_SP!JH131</f>
        <v>50.87302229632143</v>
      </c>
      <c r="H356" s="856">
        <f>[13]Sales_SP!JI131</f>
        <v>39.12191944938197</v>
      </c>
      <c r="I356" s="856">
        <f>[13]Sales_SP!JJ131</f>
        <v>40.772380602686951</v>
      </c>
      <c r="J356" s="856">
        <f>[13]Sales_SP!JK131</f>
        <v>38.716790595672165</v>
      </c>
      <c r="K356" s="856">
        <f>[13]Sales_SP!JL131</f>
        <v>39.087649979522759</v>
      </c>
      <c r="L356" s="856">
        <f>[13]Sales_SP!JM131</f>
        <v>36.959448824002955</v>
      </c>
      <c r="M356" s="856">
        <f>[13]Sales_SP!JN131</f>
        <v>35.514016872932203</v>
      </c>
      <c r="N356" s="856">
        <f>[13]Sales_SP!JO131</f>
        <v>36.384719484669958</v>
      </c>
      <c r="O356" s="856">
        <f>[13]Sales_SP!JP131</f>
        <v>38.364377893053465</v>
      </c>
      <c r="P356" s="856">
        <f>[13]Sales_SP!JQ131</f>
        <v>52.710678938507129</v>
      </c>
      <c r="Q356" s="857">
        <f t="shared" si="49"/>
        <v>503.64890426752265</v>
      </c>
      <c r="R356" s="851"/>
      <c r="S356" s="851"/>
    </row>
    <row r="357" spans="3:19" hidden="1" x14ac:dyDescent="0.25">
      <c r="C357" s="769" t="s">
        <v>184</v>
      </c>
      <c r="D357" s="769" t="s">
        <v>163</v>
      </c>
      <c r="E357" s="856">
        <f>[13]Sales_SP!JF132</f>
        <v>37.539673233866594</v>
      </c>
      <c r="F357" s="856">
        <f>[13]Sales_SP!JG132</f>
        <v>41.008308943270222</v>
      </c>
      <c r="G357" s="856">
        <f>[13]Sales_SP!JH132</f>
        <v>40.73937661215097</v>
      </c>
      <c r="H357" s="856">
        <f>[13]Sales_SP!JI132</f>
        <v>38.3607821729222</v>
      </c>
      <c r="I357" s="856">
        <f>[13]Sales_SP!JJ132</f>
        <v>43.374993291856171</v>
      </c>
      <c r="J357" s="856">
        <f>[13]Sales_SP!JK132</f>
        <v>42.220763777146082</v>
      </c>
      <c r="K357" s="856">
        <f>[13]Sales_SP!JL132</f>
        <v>43.912158627193662</v>
      </c>
      <c r="L357" s="856">
        <f>[13]Sales_SP!JM132</f>
        <v>42.18544583967504</v>
      </c>
      <c r="M357" s="856">
        <f>[13]Sales_SP!JN132</f>
        <v>43.670796586743279</v>
      </c>
      <c r="N357" s="856">
        <f>[13]Sales_SP!JO132</f>
        <v>42.300843862285781</v>
      </c>
      <c r="O357" s="856">
        <f>[13]Sales_SP!JP132</f>
        <v>42.826773425673473</v>
      </c>
      <c r="P357" s="856">
        <f>[13]Sales_SP!JQ132</f>
        <v>48.017664879876236</v>
      </c>
      <c r="Q357" s="857">
        <f t="shared" si="49"/>
        <v>506.15758125265972</v>
      </c>
      <c r="R357" s="851"/>
      <c r="S357" s="851"/>
    </row>
    <row r="358" spans="3:19" hidden="1" x14ac:dyDescent="0.25">
      <c r="C358" s="769" t="s">
        <v>185</v>
      </c>
      <c r="D358" s="769" t="s">
        <v>186</v>
      </c>
      <c r="E358" s="856">
        <f>[13]Sales_SP!JF133</f>
        <v>0</v>
      </c>
      <c r="F358" s="856">
        <f>[13]Sales_SP!JG133</f>
        <v>0</v>
      </c>
      <c r="G358" s="856">
        <f>[13]Sales_SP!JH133</f>
        <v>0</v>
      </c>
      <c r="H358" s="856">
        <f>[13]Sales_SP!JI133</f>
        <v>0</v>
      </c>
      <c r="I358" s="856">
        <f>[13]Sales_SP!JJ133</f>
        <v>0</v>
      </c>
      <c r="J358" s="856">
        <f>[13]Sales_SP!JK133</f>
        <v>0</v>
      </c>
      <c r="K358" s="856">
        <f>[13]Sales_SP!JL133</f>
        <v>0</v>
      </c>
      <c r="L358" s="856">
        <f>[13]Sales_SP!JM133</f>
        <v>0</v>
      </c>
      <c r="M358" s="856">
        <f>[13]Sales_SP!JN133</f>
        <v>0</v>
      </c>
      <c r="N358" s="856">
        <f>[13]Sales_SP!JO133</f>
        <v>0</v>
      </c>
      <c r="O358" s="856">
        <f>[13]Sales_SP!JP133</f>
        <v>0</v>
      </c>
      <c r="P358" s="856">
        <f>[13]Sales_SP!JQ133</f>
        <v>0</v>
      </c>
      <c r="Q358" s="857">
        <f t="shared" si="49"/>
        <v>0</v>
      </c>
      <c r="R358" s="851"/>
      <c r="S358" s="851"/>
    </row>
    <row r="359" spans="3:19" hidden="1" x14ac:dyDescent="0.25">
      <c r="C359" s="769" t="s">
        <v>187</v>
      </c>
      <c r="D359" s="769" t="s">
        <v>165</v>
      </c>
      <c r="E359" s="856">
        <f>[13]Sales_SP!JF134</f>
        <v>0.96725942192000036</v>
      </c>
      <c r="F359" s="856">
        <f>[13]Sales_SP!JG134</f>
        <v>1.1981646826600003</v>
      </c>
      <c r="G359" s="856">
        <f>[13]Sales_SP!JH134</f>
        <v>1.2950851744600005</v>
      </c>
      <c r="H359" s="856">
        <f>[13]Sales_SP!JI134</f>
        <v>1.2162861411800003</v>
      </c>
      <c r="I359" s="856">
        <f>[13]Sales_SP!JJ134</f>
        <v>1.2872725904500006</v>
      </c>
      <c r="J359" s="856">
        <f>[13]Sales_SP!JK134</f>
        <v>1.4943648503300007</v>
      </c>
      <c r="K359" s="856">
        <f>[13]Sales_SP!JL134</f>
        <v>1.8080938088400007</v>
      </c>
      <c r="L359" s="856">
        <f>[13]Sales_SP!JM134</f>
        <v>1.7884407553100006</v>
      </c>
      <c r="M359" s="856">
        <f>[13]Sales_SP!JN134</f>
        <v>1.8514938323200008</v>
      </c>
      <c r="N359" s="856">
        <f>[13]Sales_SP!JO134</f>
        <v>1.9726315629900006</v>
      </c>
      <c r="O359" s="856">
        <f>[13]Sales_SP!JP134</f>
        <v>2.0595910504400008</v>
      </c>
      <c r="P359" s="856">
        <f>[13]Sales_SP!JQ134</f>
        <v>2.4223986906900015</v>
      </c>
      <c r="Q359" s="857">
        <f t="shared" si="49"/>
        <v>19.36108256159001</v>
      </c>
      <c r="R359" s="851"/>
      <c r="S359" s="851"/>
    </row>
    <row r="360" spans="3:19" hidden="1" x14ac:dyDescent="0.25">
      <c r="C360" s="769"/>
      <c r="D360" s="769"/>
      <c r="E360" s="856"/>
      <c r="F360" s="856"/>
      <c r="G360" s="856"/>
      <c r="H360" s="856"/>
      <c r="I360" s="856"/>
      <c r="J360" s="856"/>
      <c r="K360" s="856"/>
      <c r="L360" s="856"/>
      <c r="M360" s="856"/>
      <c r="N360" s="856"/>
      <c r="O360" s="856"/>
      <c r="P360" s="856"/>
      <c r="Q360" s="857">
        <f t="shared" si="49"/>
        <v>0</v>
      </c>
      <c r="R360" s="851"/>
      <c r="S360" s="851"/>
    </row>
    <row r="361" spans="3:19" hidden="1" x14ac:dyDescent="0.25">
      <c r="C361" s="769"/>
      <c r="D361" s="769"/>
      <c r="E361" s="856"/>
      <c r="F361" s="856"/>
      <c r="G361" s="856"/>
      <c r="H361" s="856"/>
      <c r="I361" s="856"/>
      <c r="J361" s="856"/>
      <c r="K361" s="856"/>
      <c r="L361" s="856"/>
      <c r="M361" s="856"/>
      <c r="N361" s="856"/>
      <c r="O361" s="856"/>
      <c r="P361" s="856"/>
      <c r="Q361" s="857">
        <f t="shared" si="49"/>
        <v>0</v>
      </c>
      <c r="R361" s="851"/>
      <c r="S361" s="851"/>
    </row>
    <row r="362" spans="3:19" hidden="1" x14ac:dyDescent="0.25">
      <c r="C362" s="769"/>
      <c r="D362" s="769"/>
      <c r="E362" s="856"/>
      <c r="F362" s="856"/>
      <c r="G362" s="856"/>
      <c r="H362" s="856"/>
      <c r="I362" s="856"/>
      <c r="J362" s="856"/>
      <c r="K362" s="856"/>
      <c r="L362" s="856"/>
      <c r="M362" s="856"/>
      <c r="N362" s="856"/>
      <c r="O362" s="856"/>
      <c r="P362" s="856"/>
      <c r="Q362" s="857">
        <f t="shared" si="49"/>
        <v>0</v>
      </c>
      <c r="R362" s="851"/>
      <c r="S362" s="851"/>
    </row>
    <row r="363" spans="3:19" hidden="1" x14ac:dyDescent="0.25">
      <c r="C363" s="769" t="s">
        <v>235</v>
      </c>
      <c r="D363" s="769" t="s">
        <v>235</v>
      </c>
      <c r="E363" s="856"/>
      <c r="F363" s="856"/>
      <c r="G363" s="856"/>
      <c r="H363" s="856"/>
      <c r="I363" s="856"/>
      <c r="J363" s="856"/>
      <c r="K363" s="856"/>
      <c r="L363" s="856"/>
      <c r="M363" s="856"/>
      <c r="N363" s="856"/>
      <c r="O363" s="856"/>
      <c r="P363" s="856"/>
      <c r="Q363" s="857">
        <f t="shared" si="49"/>
        <v>0</v>
      </c>
      <c r="R363" s="851"/>
      <c r="S363" s="851"/>
    </row>
    <row r="364" spans="3:19" hidden="1" x14ac:dyDescent="0.25">
      <c r="C364" s="963" t="s">
        <v>188</v>
      </c>
      <c r="D364" s="964"/>
      <c r="E364" s="857">
        <f t="shared" ref="E364:P364" si="50">SUM(E349:E363)</f>
        <v>982.20812553770793</v>
      </c>
      <c r="F364" s="857">
        <f t="shared" si="50"/>
        <v>1045.3723589521676</v>
      </c>
      <c r="G364" s="857">
        <f t="shared" si="50"/>
        <v>1031.8456999117523</v>
      </c>
      <c r="H364" s="857">
        <f t="shared" si="50"/>
        <v>939.38406609738729</v>
      </c>
      <c r="I364" s="857">
        <f t="shared" si="50"/>
        <v>995.4545343085324</v>
      </c>
      <c r="J364" s="857">
        <f t="shared" si="50"/>
        <v>934.85927886597767</v>
      </c>
      <c r="K364" s="857">
        <f t="shared" si="50"/>
        <v>965.94666107680666</v>
      </c>
      <c r="L364" s="857">
        <f t="shared" si="50"/>
        <v>939.19577374737787</v>
      </c>
      <c r="M364" s="857">
        <f t="shared" si="50"/>
        <v>938.93110225998851</v>
      </c>
      <c r="N364" s="857">
        <f t="shared" si="50"/>
        <v>925.41215016694173</v>
      </c>
      <c r="O364" s="857">
        <f t="shared" si="50"/>
        <v>951.31922774701002</v>
      </c>
      <c r="P364" s="857">
        <f t="shared" si="50"/>
        <v>1061.109792335898</v>
      </c>
      <c r="Q364" s="857">
        <f>SUM(E364:P364)</f>
        <v>11711.038771007547</v>
      </c>
      <c r="R364" s="851"/>
      <c r="S364" s="851"/>
    </row>
    <row r="365" spans="3:19" hidden="1" x14ac:dyDescent="0.25">
      <c r="C365" s="963" t="s">
        <v>189</v>
      </c>
      <c r="D365" s="964"/>
      <c r="E365" s="856"/>
      <c r="F365" s="856"/>
      <c r="G365" s="856"/>
      <c r="H365" s="856"/>
      <c r="I365" s="856"/>
      <c r="J365" s="856"/>
      <c r="K365" s="856"/>
      <c r="L365" s="856"/>
      <c r="M365" s="856"/>
      <c r="N365" s="856"/>
      <c r="O365" s="856"/>
      <c r="P365" s="856"/>
      <c r="Q365" s="857"/>
      <c r="R365" s="851"/>
      <c r="S365" s="851"/>
    </row>
    <row r="366" spans="3:19" hidden="1" x14ac:dyDescent="0.25">
      <c r="C366" s="769" t="s">
        <v>168</v>
      </c>
      <c r="D366" s="769" t="s">
        <v>169</v>
      </c>
      <c r="E366" s="856">
        <f>[13]Sales_SP!JF152</f>
        <v>887.86866337746017</v>
      </c>
      <c r="F366" s="856">
        <f>[13]Sales_SP!JG152</f>
        <v>947.09308838383265</v>
      </c>
      <c r="G366" s="856">
        <f>[13]Sales_SP!JH152</f>
        <v>923.23745527636765</v>
      </c>
      <c r="H366" s="856">
        <f>[13]Sales_SP!JI152</f>
        <v>922.56792798754805</v>
      </c>
      <c r="I366" s="856">
        <f>[13]Sales_SP!JJ152</f>
        <v>945.45343254190925</v>
      </c>
      <c r="J366" s="856">
        <f>[13]Sales_SP!JK152</f>
        <v>921.42366746260973</v>
      </c>
      <c r="K366" s="856">
        <f>[13]Sales_SP!JL152</f>
        <v>943.01265591499975</v>
      </c>
      <c r="L366" s="856">
        <f>[13]Sales_SP!JM152</f>
        <v>946.55536338305672</v>
      </c>
      <c r="M366" s="856">
        <f>[13]Sales_SP!JN152</f>
        <v>965.62528968823153</v>
      </c>
      <c r="N366" s="856">
        <f>[13]Sales_SP!JO152</f>
        <v>961.3218926449324</v>
      </c>
      <c r="O366" s="856">
        <f>[13]Sales_SP!JP152</f>
        <v>935.94630921349699</v>
      </c>
      <c r="P366" s="856">
        <f>[13]Sales_SP!JQ152</f>
        <v>1045.5755606840264</v>
      </c>
      <c r="Q366" s="857">
        <f t="shared" ref="Q366:Q380" si="51">SUM(E366:P366)</f>
        <v>11345.681306558472</v>
      </c>
      <c r="R366" s="851"/>
      <c r="S366" s="851"/>
    </row>
    <row r="367" spans="3:19" hidden="1" x14ac:dyDescent="0.25">
      <c r="C367" s="769" t="s">
        <v>170</v>
      </c>
      <c r="D367" s="769" t="s">
        <v>171</v>
      </c>
      <c r="E367" s="856">
        <f>[13]Sales_SP!JF168</f>
        <v>0</v>
      </c>
      <c r="F367" s="856">
        <f>[13]Sales_SP!JG168</f>
        <v>0</v>
      </c>
      <c r="G367" s="856">
        <f>[13]Sales_SP!JH168</f>
        <v>0</v>
      </c>
      <c r="H367" s="856">
        <f>[13]Sales_SP!JI168</f>
        <v>0</v>
      </c>
      <c r="I367" s="856">
        <f>[13]Sales_SP!JJ168</f>
        <v>0</v>
      </c>
      <c r="J367" s="856">
        <f>[13]Sales_SP!JK168</f>
        <v>0</v>
      </c>
      <c r="K367" s="856">
        <f>[13]Sales_SP!JL168</f>
        <v>0</v>
      </c>
      <c r="L367" s="856">
        <f>[13]Sales_SP!JM168</f>
        <v>0</v>
      </c>
      <c r="M367" s="856">
        <f>[13]Sales_SP!JN168</f>
        <v>0</v>
      </c>
      <c r="N367" s="856">
        <f>[13]Sales_SP!JO168</f>
        <v>0</v>
      </c>
      <c r="O367" s="856">
        <f>[13]Sales_SP!JP168</f>
        <v>0</v>
      </c>
      <c r="P367" s="856">
        <f>[13]Sales_SP!JQ168</f>
        <v>0</v>
      </c>
      <c r="Q367" s="857">
        <f t="shared" si="51"/>
        <v>0</v>
      </c>
      <c r="R367" s="851"/>
      <c r="S367" s="851"/>
    </row>
    <row r="368" spans="3:19" hidden="1" x14ac:dyDescent="0.25">
      <c r="C368" s="769" t="s">
        <v>216</v>
      </c>
      <c r="D368" s="769" t="s">
        <v>173</v>
      </c>
      <c r="E368" s="856">
        <f>[13]Sales_SP!JF174</f>
        <v>368.21674078798293</v>
      </c>
      <c r="F368" s="856">
        <f>[13]Sales_SP!JG174</f>
        <v>398.14352081563379</v>
      </c>
      <c r="G368" s="856">
        <f>[13]Sales_SP!JH174</f>
        <v>400.45029040824488</v>
      </c>
      <c r="H368" s="856">
        <f>[13]Sales_SP!JI174</f>
        <v>371.59942844681018</v>
      </c>
      <c r="I368" s="856">
        <f>[13]Sales_SP!JJ174</f>
        <v>373.37178819584653</v>
      </c>
      <c r="J368" s="856">
        <f>[13]Sales_SP!JK174</f>
        <v>350.01495778347902</v>
      </c>
      <c r="K368" s="856">
        <f>[13]Sales_SP!JL174</f>
        <v>343.60005885497333</v>
      </c>
      <c r="L368" s="856">
        <f>[13]Sales_SP!JM174</f>
        <v>343.60005885497333</v>
      </c>
      <c r="M368" s="856">
        <f>[13]Sales_SP!JN174</f>
        <v>321.74879095620236</v>
      </c>
      <c r="N368" s="856">
        <f>[13]Sales_SP!JO174</f>
        <v>324.89758532807832</v>
      </c>
      <c r="O368" s="856">
        <f>[13]Sales_SP!JP174</f>
        <v>332.09070508130981</v>
      </c>
      <c r="P368" s="856">
        <f>[13]Sales_SP!JQ174</f>
        <v>390.17017629523855</v>
      </c>
      <c r="Q368" s="857">
        <f t="shared" si="51"/>
        <v>4317.9041018087728</v>
      </c>
      <c r="R368" s="851"/>
      <c r="S368" s="851"/>
    </row>
    <row r="369" spans="3:19" hidden="1" x14ac:dyDescent="0.25">
      <c r="C369" s="769" t="s">
        <v>174</v>
      </c>
      <c r="D369" s="769" t="s">
        <v>175</v>
      </c>
      <c r="E369" s="856">
        <f>[13]Sales_SP!JF180</f>
        <v>0</v>
      </c>
      <c r="F369" s="856">
        <f>[13]Sales_SP!JG180</f>
        <v>0.47133209488608002</v>
      </c>
      <c r="G369" s="856">
        <f>[13]Sales_SP!JH180</f>
        <v>0.45703424848464003</v>
      </c>
      <c r="H369" s="856">
        <f>[13]Sales_SP!JI180</f>
        <v>0.38350246699152002</v>
      </c>
      <c r="I369" s="856">
        <f>[13]Sales_SP!JJ180</f>
        <v>0.40690898001936004</v>
      </c>
      <c r="J369" s="856">
        <f>[13]Sales_SP!JK180</f>
        <v>0.37034182381737607</v>
      </c>
      <c r="K369" s="856">
        <f>[13]Sales_SP!JL180</f>
        <v>0.38396618092886409</v>
      </c>
      <c r="L369" s="856">
        <f>[13]Sales_SP!JM180</f>
        <v>0.32393730765888007</v>
      </c>
      <c r="M369" s="856">
        <f>[13]Sales_SP!JN180</f>
        <v>0.33652382881536003</v>
      </c>
      <c r="N369" s="856">
        <f>[13]Sales_SP!JO180</f>
        <v>0.29567283909696002</v>
      </c>
      <c r="O369" s="856">
        <f>[13]Sales_SP!JP180</f>
        <v>0.33299077024512003</v>
      </c>
      <c r="P369" s="856">
        <f>[13]Sales_SP!JQ180</f>
        <v>0.4553229232396801</v>
      </c>
      <c r="Q369" s="857">
        <f t="shared" si="51"/>
        <v>4.2175334641838402</v>
      </c>
      <c r="R369" s="851"/>
      <c r="S369" s="851"/>
    </row>
    <row r="370" spans="3:19" hidden="1" x14ac:dyDescent="0.25">
      <c r="C370" s="769" t="s">
        <v>176</v>
      </c>
      <c r="D370" s="769" t="s">
        <v>177</v>
      </c>
      <c r="E370" s="856">
        <f>[13]Sales_SP!JF185</f>
        <v>0</v>
      </c>
      <c r="F370" s="856">
        <f>[13]Sales_SP!JG185</f>
        <v>0</v>
      </c>
      <c r="G370" s="856">
        <f>[13]Sales_SP!JH185</f>
        <v>0</v>
      </c>
      <c r="H370" s="856">
        <f>[13]Sales_SP!JI185</f>
        <v>0</v>
      </c>
      <c r="I370" s="856">
        <f>[13]Sales_SP!JJ185</f>
        <v>0</v>
      </c>
      <c r="J370" s="856">
        <f>[13]Sales_SP!JK185</f>
        <v>0</v>
      </c>
      <c r="K370" s="856">
        <f>[13]Sales_SP!JL185</f>
        <v>0</v>
      </c>
      <c r="L370" s="856">
        <f>[13]Sales_SP!JM185</f>
        <v>0</v>
      </c>
      <c r="M370" s="856">
        <f>[13]Sales_SP!JN185</f>
        <v>0</v>
      </c>
      <c r="N370" s="856">
        <f>[13]Sales_SP!JO185</f>
        <v>0</v>
      </c>
      <c r="O370" s="856">
        <f>[13]Sales_SP!JP185</f>
        <v>0</v>
      </c>
      <c r="P370" s="856">
        <f>[13]Sales_SP!JQ185</f>
        <v>0</v>
      </c>
      <c r="Q370" s="857">
        <f t="shared" si="51"/>
        <v>0</v>
      </c>
      <c r="R370" s="851"/>
      <c r="S370" s="851"/>
    </row>
    <row r="371" spans="3:19" hidden="1" x14ac:dyDescent="0.25">
      <c r="C371" s="769" t="s">
        <v>178</v>
      </c>
      <c r="D371" s="769" t="s">
        <v>179</v>
      </c>
      <c r="E371" s="856">
        <f>[13]Sales_SP!JF191</f>
        <v>3.7687695745749661</v>
      </c>
      <c r="F371" s="856">
        <f>[13]Sales_SP!JG191</f>
        <v>6.0295879278453279</v>
      </c>
      <c r="G371" s="856">
        <f>[13]Sales_SP!JH191</f>
        <v>5.6642246588104026</v>
      </c>
      <c r="H371" s="856">
        <f>[13]Sales_SP!JI191</f>
        <v>6.4138025795102118</v>
      </c>
      <c r="I371" s="856">
        <f>[13]Sales_SP!JJ191</f>
        <v>10.853237984237131</v>
      </c>
      <c r="J371" s="856">
        <f>[13]Sales_SP!JK191</f>
        <v>10.228881930322959</v>
      </c>
      <c r="K371" s="856">
        <f>[13]Sales_SP!JL191</f>
        <v>13.579936164039752</v>
      </c>
      <c r="L371" s="856">
        <f>[13]Sales_SP!JM191</f>
        <v>13.258491834859871</v>
      </c>
      <c r="M371" s="856">
        <f>[13]Sales_SP!JN191</f>
        <v>10.890781360404867</v>
      </c>
      <c r="N371" s="856">
        <f>[13]Sales_SP!JO191</f>
        <v>13.693986304455136</v>
      </c>
      <c r="O371" s="856">
        <f>[13]Sales_SP!JP191</f>
        <v>14.045077004780982</v>
      </c>
      <c r="P371" s="856">
        <f>[13]Sales_SP!JQ191</f>
        <v>17.412490355322703</v>
      </c>
      <c r="Q371" s="857">
        <f t="shared" si="51"/>
        <v>125.83926767916431</v>
      </c>
      <c r="R371" s="851"/>
      <c r="S371" s="851"/>
    </row>
    <row r="372" spans="3:19" hidden="1" x14ac:dyDescent="0.25">
      <c r="C372" s="769" t="s">
        <v>180</v>
      </c>
      <c r="D372" s="769" t="s">
        <v>181</v>
      </c>
      <c r="E372" s="856">
        <f>[13]Sales_SP!JF192+[13]Sales_SP!JF193</f>
        <v>28.089325316794962</v>
      </c>
      <c r="F372" s="856">
        <f>[13]Sales_SP!JG192+[13]Sales_SP!JG193</f>
        <v>29.123390272354118</v>
      </c>
      <c r="G372" s="856">
        <f>[13]Sales_SP!JH192+[13]Sales_SP!JH193</f>
        <v>27.627938330436294</v>
      </c>
      <c r="H372" s="856">
        <f>[13]Sales_SP!JI192+[13]Sales_SP!JI193</f>
        <v>27.808421537217285</v>
      </c>
      <c r="I372" s="856">
        <f>[13]Sales_SP!JJ192+[13]Sales_SP!JJ193</f>
        <v>30.159416029725215</v>
      </c>
      <c r="J372" s="856">
        <f>[13]Sales_SP!JK192+[13]Sales_SP!JK193</f>
        <v>28.333579302505278</v>
      </c>
      <c r="K372" s="856">
        <f>[13]Sales_SP!JL192+[13]Sales_SP!JL193</f>
        <v>27.904342585856046</v>
      </c>
      <c r="L372" s="856">
        <f>[13]Sales_SP!JM192+[13]Sales_SP!JM193</f>
        <v>29.571719006645914</v>
      </c>
      <c r="M372" s="856">
        <f>[13]Sales_SP!JN192+[13]Sales_SP!JN193</f>
        <v>28.714078054116722</v>
      </c>
      <c r="N372" s="856">
        <f>[13]Sales_SP!JO192+[13]Sales_SP!JO193</f>
        <v>30.321729139715586</v>
      </c>
      <c r="O372" s="856">
        <f>[13]Sales_SP!JP192+[13]Sales_SP!JP193</f>
        <v>29.162104068128777</v>
      </c>
      <c r="P372" s="856">
        <f>[13]Sales_SP!JQ192+[13]Sales_SP!JQ193</f>
        <v>32.246204518085555</v>
      </c>
      <c r="Q372" s="857">
        <f t="shared" si="51"/>
        <v>349.06224816158175</v>
      </c>
      <c r="R372" s="851"/>
      <c r="S372" s="851"/>
    </row>
    <row r="373" spans="3:19" hidden="1" x14ac:dyDescent="0.25">
      <c r="C373" s="769" t="s">
        <v>190</v>
      </c>
      <c r="D373" s="769" t="s">
        <v>206</v>
      </c>
      <c r="E373" s="856">
        <f>[13]Sales_SP!JF194</f>
        <v>1.1344101040125003</v>
      </c>
      <c r="F373" s="856">
        <f>[13]Sales_SP!JG194</f>
        <v>1.9969148025421879</v>
      </c>
      <c r="G373" s="856">
        <f>[13]Sales_SP!JH194</f>
        <v>1.8790821072843753</v>
      </c>
      <c r="H373" s="856">
        <f>[13]Sales_SP!JI194</f>
        <v>2.2150057959421878</v>
      </c>
      <c r="I373" s="856">
        <f>[13]Sales_SP!JJ194</f>
        <v>2.3290862234062506</v>
      </c>
      <c r="J373" s="856">
        <f>[13]Sales_SP!JK194</f>
        <v>2.1430043715937503</v>
      </c>
      <c r="K373" s="856">
        <f>[13]Sales_SP!JL194</f>
        <v>0</v>
      </c>
      <c r="L373" s="856">
        <f>[13]Sales_SP!JM194</f>
        <v>0</v>
      </c>
      <c r="M373" s="856">
        <f>[13]Sales_SP!JN194</f>
        <v>0</v>
      </c>
      <c r="N373" s="856">
        <f>[13]Sales_SP!JO194</f>
        <v>0</v>
      </c>
      <c r="O373" s="856">
        <f>[13]Sales_SP!JP194</f>
        <v>0</v>
      </c>
      <c r="P373" s="856">
        <f>[13]Sales_SP!JQ194</f>
        <v>0</v>
      </c>
      <c r="Q373" s="857">
        <f t="shared" si="51"/>
        <v>11.697503404781253</v>
      </c>
      <c r="R373" s="851"/>
      <c r="S373" s="851"/>
    </row>
    <row r="374" spans="3:19" hidden="1" x14ac:dyDescent="0.25">
      <c r="C374" s="769" t="s">
        <v>182</v>
      </c>
      <c r="D374" s="769" t="s">
        <v>183</v>
      </c>
      <c r="E374" s="856">
        <f>[13]Sales_SP!JF196</f>
        <v>27.519352491372139</v>
      </c>
      <c r="F374" s="856">
        <f>[13]Sales_SP!JG196</f>
        <v>30.378262799078051</v>
      </c>
      <c r="G374" s="856">
        <f>[13]Sales_SP!JH196</f>
        <v>31.333634584496028</v>
      </c>
      <c r="H374" s="856">
        <f>[13]Sales_SP!JI196</f>
        <v>23.022523900498978</v>
      </c>
      <c r="I374" s="856">
        <f>[13]Sales_SP!JJ196</f>
        <v>23.720989530011749</v>
      </c>
      <c r="J374" s="856">
        <f>[13]Sales_SP!JK196</f>
        <v>21.666274149528409</v>
      </c>
      <c r="K374" s="856">
        <f>[13]Sales_SP!JL196</f>
        <v>23.060473646794936</v>
      </c>
      <c r="L374" s="856">
        <f>[13]Sales_SP!JM196</f>
        <v>21.375228506045488</v>
      </c>
      <c r="M374" s="856">
        <f>[13]Sales_SP!JN196</f>
        <v>20.70292019499901</v>
      </c>
      <c r="N374" s="856">
        <f>[13]Sales_SP!JO196</f>
        <v>20.736325615784121</v>
      </c>
      <c r="O374" s="856">
        <f>[13]Sales_SP!JP196</f>
        <v>23.297389936904899</v>
      </c>
      <c r="P374" s="856">
        <f>[13]Sales_SP!JQ196</f>
        <v>30.326133293360037</v>
      </c>
      <c r="Q374" s="857">
        <f t="shared" si="51"/>
        <v>297.13950864887391</v>
      </c>
      <c r="R374" s="851"/>
      <c r="S374" s="851"/>
    </row>
    <row r="375" spans="3:19" hidden="1" x14ac:dyDescent="0.25">
      <c r="C375" s="769" t="s">
        <v>195</v>
      </c>
      <c r="D375" s="769" t="s">
        <v>163</v>
      </c>
      <c r="E375" s="856">
        <f>[13]Sales_SP!JF197</f>
        <v>5.4470914012414644</v>
      </c>
      <c r="F375" s="856">
        <f>[13]Sales_SP!JG197</f>
        <v>5.4352681036809054</v>
      </c>
      <c r="G375" s="856">
        <f>[13]Sales_SP!JH197</f>
        <v>5.3489512838871525</v>
      </c>
      <c r="H375" s="856">
        <f>[13]Sales_SP!JI197</f>
        <v>5.7530426547934006</v>
      </c>
      <c r="I375" s="856">
        <f>[13]Sales_SP!JJ197</f>
        <v>6.1540076369344261</v>
      </c>
      <c r="J375" s="856">
        <f>[13]Sales_SP!JK197</f>
        <v>6.1329851091222434</v>
      </c>
      <c r="K375" s="856">
        <f>[13]Sales_SP!JL197</f>
        <v>6.8215853549988097</v>
      </c>
      <c r="L375" s="856">
        <f>[13]Sales_SP!JM197</f>
        <v>3.8587734484814473</v>
      </c>
      <c r="M375" s="856">
        <f>[13]Sales_SP!JN197</f>
        <v>3.7217266600042556</v>
      </c>
      <c r="N375" s="856">
        <f>[13]Sales_SP!JO197</f>
        <v>3.6808886753419983</v>
      </c>
      <c r="O375" s="856">
        <f>[13]Sales_SP!JP197</f>
        <v>3.9305349417792725</v>
      </c>
      <c r="P375" s="856">
        <f>[13]Sales_SP!JQ197</f>
        <v>4.0123683551423239</v>
      </c>
      <c r="Q375" s="857">
        <f t="shared" si="51"/>
        <v>60.297223625407703</v>
      </c>
      <c r="R375" s="851"/>
      <c r="S375" s="851"/>
    </row>
    <row r="376" spans="3:19" hidden="1" x14ac:dyDescent="0.25">
      <c r="C376" s="769" t="s">
        <v>185</v>
      </c>
      <c r="D376" s="769" t="s">
        <v>186</v>
      </c>
      <c r="E376" s="856">
        <f>[13]Sales_SP!JF198</f>
        <v>0</v>
      </c>
      <c r="F376" s="856">
        <f>[13]Sales_SP!JG198</f>
        <v>0</v>
      </c>
      <c r="G376" s="856">
        <f>[13]Sales_SP!JH198</f>
        <v>0</v>
      </c>
      <c r="H376" s="856">
        <f>[13]Sales_SP!JI198</f>
        <v>0</v>
      </c>
      <c r="I376" s="856">
        <f>[13]Sales_SP!JJ198</f>
        <v>0</v>
      </c>
      <c r="J376" s="856">
        <f>[13]Sales_SP!JK198</f>
        <v>0</v>
      </c>
      <c r="K376" s="856">
        <f>[13]Sales_SP!JL198</f>
        <v>0</v>
      </c>
      <c r="L376" s="856">
        <f>[13]Sales_SP!JM198</f>
        <v>0</v>
      </c>
      <c r="M376" s="856">
        <f>[13]Sales_SP!JN198</f>
        <v>0</v>
      </c>
      <c r="N376" s="856">
        <f>[13]Sales_SP!JO198</f>
        <v>0</v>
      </c>
      <c r="O376" s="856">
        <f>[13]Sales_SP!JP198</f>
        <v>0</v>
      </c>
      <c r="P376" s="856">
        <f>[13]Sales_SP!JQ198</f>
        <v>0</v>
      </c>
      <c r="Q376" s="857">
        <f t="shared" si="51"/>
        <v>0</v>
      </c>
      <c r="R376" s="851"/>
      <c r="S376" s="851"/>
    </row>
    <row r="377" spans="3:19" hidden="1" x14ac:dyDescent="0.25">
      <c r="C377" s="769" t="s">
        <v>187</v>
      </c>
      <c r="D377" s="769" t="s">
        <v>165</v>
      </c>
      <c r="E377" s="856">
        <v>0</v>
      </c>
      <c r="F377" s="856">
        <v>0</v>
      </c>
      <c r="G377" s="856">
        <v>0</v>
      </c>
      <c r="H377" s="856">
        <v>0</v>
      </c>
      <c r="I377" s="856">
        <v>0</v>
      </c>
      <c r="J377" s="856">
        <v>0</v>
      </c>
      <c r="K377" s="856">
        <v>0</v>
      </c>
      <c r="L377" s="856">
        <v>0</v>
      </c>
      <c r="M377" s="856">
        <v>0</v>
      </c>
      <c r="N377" s="856">
        <v>0</v>
      </c>
      <c r="O377" s="856">
        <v>0</v>
      </c>
      <c r="P377" s="856">
        <v>0</v>
      </c>
      <c r="Q377" s="857">
        <f t="shared" si="51"/>
        <v>0</v>
      </c>
      <c r="R377" s="851"/>
      <c r="S377" s="851"/>
    </row>
    <row r="378" spans="3:19" hidden="1" x14ac:dyDescent="0.25">
      <c r="C378" s="769"/>
      <c r="D378" s="769"/>
      <c r="E378" s="856"/>
      <c r="F378" s="856"/>
      <c r="G378" s="856"/>
      <c r="H378" s="856"/>
      <c r="I378" s="856"/>
      <c r="J378" s="856"/>
      <c r="K378" s="856"/>
      <c r="L378" s="856"/>
      <c r="M378" s="856"/>
      <c r="N378" s="856"/>
      <c r="O378" s="856"/>
      <c r="P378" s="856"/>
      <c r="Q378" s="857">
        <f t="shared" si="51"/>
        <v>0</v>
      </c>
      <c r="R378" s="851"/>
      <c r="S378" s="851"/>
    </row>
    <row r="379" spans="3:19" hidden="1" x14ac:dyDescent="0.25">
      <c r="C379" s="769"/>
      <c r="D379" s="769"/>
      <c r="E379" s="856"/>
      <c r="F379" s="856"/>
      <c r="G379" s="856"/>
      <c r="H379" s="856"/>
      <c r="I379" s="856"/>
      <c r="J379" s="856"/>
      <c r="K379" s="856"/>
      <c r="L379" s="856"/>
      <c r="M379" s="856"/>
      <c r="N379" s="856"/>
      <c r="O379" s="856"/>
      <c r="P379" s="856"/>
      <c r="Q379" s="857">
        <f t="shared" si="51"/>
        <v>0</v>
      </c>
      <c r="R379" s="851"/>
      <c r="S379" s="851"/>
    </row>
    <row r="380" spans="3:19" hidden="1" x14ac:dyDescent="0.25">
      <c r="C380" s="769" t="s">
        <v>235</v>
      </c>
      <c r="D380" s="769" t="s">
        <v>235</v>
      </c>
      <c r="E380" s="856"/>
      <c r="F380" s="856"/>
      <c r="G380" s="856"/>
      <c r="H380" s="856"/>
      <c r="I380" s="856"/>
      <c r="J380" s="856"/>
      <c r="K380" s="856"/>
      <c r="L380" s="856"/>
      <c r="M380" s="856"/>
      <c r="N380" s="856"/>
      <c r="O380" s="856"/>
      <c r="P380" s="856"/>
      <c r="Q380" s="857">
        <f t="shared" si="51"/>
        <v>0</v>
      </c>
      <c r="R380" s="851"/>
      <c r="S380" s="851"/>
    </row>
    <row r="381" spans="3:19" hidden="1" x14ac:dyDescent="0.25">
      <c r="C381" s="963" t="s">
        <v>188</v>
      </c>
      <c r="D381" s="964"/>
      <c r="E381" s="857">
        <f>SUM(E366:E380)</f>
        <v>1322.044353053439</v>
      </c>
      <c r="F381" s="857">
        <f t="shared" ref="F381:P381" si="52">SUM(F366:F380)</f>
        <v>1418.6713651998532</v>
      </c>
      <c r="G381" s="857">
        <f t="shared" si="52"/>
        <v>1395.9986108980113</v>
      </c>
      <c r="H381" s="857">
        <f t="shared" si="52"/>
        <v>1359.7636553693121</v>
      </c>
      <c r="I381" s="857">
        <f t="shared" si="52"/>
        <v>1392.4488671220902</v>
      </c>
      <c r="J381" s="857">
        <f t="shared" si="52"/>
        <v>1340.3136919329791</v>
      </c>
      <c r="K381" s="857">
        <f t="shared" si="52"/>
        <v>1358.3630187025915</v>
      </c>
      <c r="L381" s="857">
        <f t="shared" si="52"/>
        <v>1358.5435723417218</v>
      </c>
      <c r="M381" s="857">
        <f t="shared" si="52"/>
        <v>1351.740110742774</v>
      </c>
      <c r="N381" s="857">
        <f t="shared" si="52"/>
        <v>1354.9480805474047</v>
      </c>
      <c r="O381" s="857">
        <f t="shared" si="52"/>
        <v>1338.8051110166459</v>
      </c>
      <c r="P381" s="857">
        <f t="shared" si="52"/>
        <v>1520.1982564244154</v>
      </c>
      <c r="Q381" s="857">
        <f>SUM(E381:P381)</f>
        <v>16511.838693351237</v>
      </c>
      <c r="R381" s="851"/>
      <c r="S381" s="851"/>
    </row>
    <row r="382" spans="3:19" hidden="1" x14ac:dyDescent="0.25">
      <c r="C382" s="963" t="s">
        <v>196</v>
      </c>
      <c r="D382" s="964"/>
      <c r="E382" s="856"/>
      <c r="F382" s="856"/>
      <c r="G382" s="856"/>
      <c r="H382" s="856"/>
      <c r="I382" s="856"/>
      <c r="J382" s="856"/>
      <c r="K382" s="856"/>
      <c r="L382" s="856"/>
      <c r="M382" s="856"/>
      <c r="N382" s="856"/>
      <c r="O382" s="856"/>
      <c r="P382" s="856"/>
      <c r="Q382" s="857"/>
      <c r="R382" s="851"/>
      <c r="S382" s="851"/>
    </row>
    <row r="383" spans="3:19" hidden="1" x14ac:dyDescent="0.25">
      <c r="C383" s="769" t="s">
        <v>168</v>
      </c>
      <c r="D383" s="769" t="s">
        <v>169</v>
      </c>
      <c r="E383" s="856">
        <f>[13]Sales_SP!JF212</f>
        <v>960.57979464143386</v>
      </c>
      <c r="F383" s="856">
        <f>[13]Sales_SP!JG212</f>
        <v>928.67708644193772</v>
      </c>
      <c r="G383" s="856">
        <f>[13]Sales_SP!JH212</f>
        <v>962.84027519771598</v>
      </c>
      <c r="H383" s="856">
        <f>[13]Sales_SP!JI212</f>
        <v>928.62007191716805</v>
      </c>
      <c r="I383" s="856">
        <f>[13]Sales_SP!JJ212</f>
        <v>1012.1090224180598</v>
      </c>
      <c r="J383" s="856">
        <f>[13]Sales_SP!JK212</f>
        <v>1000.1913710176069</v>
      </c>
      <c r="K383" s="856">
        <f>[13]Sales_SP!JL212</f>
        <v>1104.9520091167383</v>
      </c>
      <c r="L383" s="856">
        <f>[13]Sales_SP!JM212</f>
        <v>1076.6387199785759</v>
      </c>
      <c r="M383" s="856">
        <f>[13]Sales_SP!JN212</f>
        <v>1090.4881909958156</v>
      </c>
      <c r="N383" s="856">
        <f>[13]Sales_SP!JO212</f>
        <v>1079.3871350563663</v>
      </c>
      <c r="O383" s="856">
        <f>[13]Sales_SP!JP212</f>
        <v>989.57723119091497</v>
      </c>
      <c r="P383" s="856">
        <f>[13]Sales_SP!JQ212</f>
        <v>1075.4762035999058</v>
      </c>
      <c r="Q383" s="857">
        <f t="shared" ref="Q383:Q399" si="53">SUM(E383:P383)</f>
        <v>12209.537111572239</v>
      </c>
      <c r="R383" s="851"/>
      <c r="S383" s="851"/>
    </row>
    <row r="384" spans="3:19" hidden="1" x14ac:dyDescent="0.25">
      <c r="C384" s="769" t="s">
        <v>170</v>
      </c>
      <c r="D384" s="769" t="s">
        <v>171</v>
      </c>
      <c r="E384" s="856">
        <f>[13]Sales_SP!JF222</f>
        <v>16.412089374315791</v>
      </c>
      <c r="F384" s="856">
        <f>[13]Sales_SP!JG222</f>
        <v>18.64181367880229</v>
      </c>
      <c r="G384" s="856">
        <f>[13]Sales_SP!JH222</f>
        <v>9.0148197581279987</v>
      </c>
      <c r="H384" s="856">
        <f>[13]Sales_SP!JI222</f>
        <v>10.274023914177601</v>
      </c>
      <c r="I384" s="856">
        <f>[13]Sales_SP!JJ222</f>
        <v>16.409384376347955</v>
      </c>
      <c r="J384" s="856">
        <f>[13]Sales_SP!JK222</f>
        <v>14.161359932548418</v>
      </c>
      <c r="K384" s="856">
        <f>[13]Sales_SP!JL222</f>
        <v>16.355670845272272</v>
      </c>
      <c r="L384" s="856">
        <f>[13]Sales_SP!JM222</f>
        <v>11.5669025347248</v>
      </c>
      <c r="M384" s="856">
        <f>[13]Sales_SP!JN222</f>
        <v>14.23524501989856</v>
      </c>
      <c r="N384" s="856">
        <f>[13]Sales_SP!JO222</f>
        <v>15.32011481712288</v>
      </c>
      <c r="O384" s="856">
        <f>[13]Sales_SP!JP222</f>
        <v>13.817792068208641</v>
      </c>
      <c r="P384" s="856">
        <f>[13]Sales_SP!JQ222</f>
        <v>12.884622973344001</v>
      </c>
      <c r="Q384" s="857">
        <f t="shared" si="53"/>
        <v>169.0938392928912</v>
      </c>
      <c r="R384" s="851"/>
      <c r="S384" s="851"/>
    </row>
    <row r="385" spans="3:19" hidden="1" x14ac:dyDescent="0.25">
      <c r="C385" s="769" t="s">
        <v>216</v>
      </c>
      <c r="D385" s="769" t="s">
        <v>173</v>
      </c>
      <c r="E385" s="856">
        <f>[13]Sales_SP!JF228</f>
        <v>18.191065880238629</v>
      </c>
      <c r="F385" s="856">
        <f>[13]Sales_SP!JG228</f>
        <v>21.558964542767377</v>
      </c>
      <c r="G385" s="856">
        <f>[13]Sales_SP!JH228</f>
        <v>22.05941386089486</v>
      </c>
      <c r="H385" s="856">
        <f>[13]Sales_SP!JI228</f>
        <v>19.133609621030534</v>
      </c>
      <c r="I385" s="856">
        <f>[13]Sales_SP!JJ228</f>
        <v>26.768821648799758</v>
      </c>
      <c r="J385" s="856">
        <f>[13]Sales_SP!JK228</f>
        <v>30.328252448621001</v>
      </c>
      <c r="K385" s="856">
        <f>[13]Sales_SP!JL228</f>
        <v>38.241254689843089</v>
      </c>
      <c r="L385" s="856">
        <f>[13]Sales_SP!JM228</f>
        <v>39.906841506409698</v>
      </c>
      <c r="M385" s="856">
        <f>[13]Sales_SP!JN228</f>
        <v>39.693352767912749</v>
      </c>
      <c r="N385" s="856">
        <f>[13]Sales_SP!JO228</f>
        <v>39.989113413899027</v>
      </c>
      <c r="O385" s="856">
        <f>[13]Sales_SP!JP228</f>
        <v>47.281907018122482</v>
      </c>
      <c r="P385" s="856">
        <f>[13]Sales_SP!JQ228</f>
        <v>67.415217246572411</v>
      </c>
      <c r="Q385" s="857">
        <f t="shared" si="53"/>
        <v>410.56781464511164</v>
      </c>
      <c r="R385" s="851"/>
      <c r="S385" s="851"/>
    </row>
    <row r="386" spans="3:19" hidden="1" x14ac:dyDescent="0.25">
      <c r="C386" s="769" t="s">
        <v>174</v>
      </c>
      <c r="D386" s="769" t="s">
        <v>175</v>
      </c>
      <c r="E386" s="856">
        <f>[13]Sales_SP!JF233</f>
        <v>0</v>
      </c>
      <c r="F386" s="856">
        <f>[13]Sales_SP!JG233</f>
        <v>0</v>
      </c>
      <c r="G386" s="856">
        <f>[13]Sales_SP!JH233</f>
        <v>0</v>
      </c>
      <c r="H386" s="856">
        <f>[13]Sales_SP!JI233</f>
        <v>0</v>
      </c>
      <c r="I386" s="856">
        <f>[13]Sales_SP!JJ233</f>
        <v>0</v>
      </c>
      <c r="J386" s="856">
        <f>[13]Sales_SP!JK233</f>
        <v>0</v>
      </c>
      <c r="K386" s="856">
        <f>[13]Sales_SP!JL233</f>
        <v>0</v>
      </c>
      <c r="L386" s="856">
        <f>[13]Sales_SP!JM233</f>
        <v>0</v>
      </c>
      <c r="M386" s="856">
        <f>[13]Sales_SP!JN233</f>
        <v>0</v>
      </c>
      <c r="N386" s="856">
        <f>[13]Sales_SP!JO233</f>
        <v>0</v>
      </c>
      <c r="O386" s="856">
        <f>[13]Sales_SP!JP233</f>
        <v>0</v>
      </c>
      <c r="P386" s="856">
        <f>[13]Sales_SP!JQ233</f>
        <v>0</v>
      </c>
      <c r="Q386" s="857">
        <f t="shared" si="53"/>
        <v>0</v>
      </c>
      <c r="R386" s="851"/>
      <c r="S386" s="851"/>
    </row>
    <row r="387" spans="3:19" hidden="1" x14ac:dyDescent="0.25">
      <c r="C387" s="769" t="s">
        <v>176</v>
      </c>
      <c r="D387" s="769" t="s">
        <v>177</v>
      </c>
      <c r="E387" s="856">
        <f>[13]Sales_SP!JF238</f>
        <v>9.9171245299443989</v>
      </c>
      <c r="F387" s="856">
        <f>[13]Sales_SP!JG238</f>
        <v>11.730464861580408</v>
      </c>
      <c r="G387" s="856">
        <f>[13]Sales_SP!JH238</f>
        <v>11.275959718332683</v>
      </c>
      <c r="H387" s="856">
        <f>[13]Sales_SP!JI238</f>
        <v>10.812017367107059</v>
      </c>
      <c r="I387" s="856">
        <f>[13]Sales_SP!JJ238</f>
        <v>11.113655086166466</v>
      </c>
      <c r="J387" s="856">
        <f>[13]Sales_SP!JK238</f>
        <v>11.112320066501299</v>
      </c>
      <c r="K387" s="856">
        <f>[13]Sales_SP!JL238</f>
        <v>10.621186280256431</v>
      </c>
      <c r="L387" s="856">
        <f>[13]Sales_SP!JM238</f>
        <v>10.831214029188928</v>
      </c>
      <c r="M387" s="856">
        <f>[13]Sales_SP!JN238</f>
        <v>9.6357422816668254</v>
      </c>
      <c r="N387" s="856">
        <f>[13]Sales_SP!JO238</f>
        <v>9.6660641076250773</v>
      </c>
      <c r="O387" s="856">
        <f>[13]Sales_SP!JP238</f>
        <v>10.785332318857362</v>
      </c>
      <c r="P387" s="856">
        <f>[13]Sales_SP!JQ238</f>
        <v>12.903916457154082</v>
      </c>
      <c r="Q387" s="857">
        <f t="shared" si="53"/>
        <v>130.40499710438101</v>
      </c>
      <c r="R387" s="851"/>
      <c r="S387" s="851"/>
    </row>
    <row r="388" spans="3:19" hidden="1" x14ac:dyDescent="0.25">
      <c r="C388" s="769" t="s">
        <v>178</v>
      </c>
      <c r="D388" s="769" t="s">
        <v>217</v>
      </c>
      <c r="E388" s="856">
        <f>[13]Sales_SP!JF244+[13]Sales_SP!JF245</f>
        <v>55.721882708680063</v>
      </c>
      <c r="F388" s="856">
        <f>[13]Sales_SP!JG244+[13]Sales_SP!JG245</f>
        <v>32.414275068501084</v>
      </c>
      <c r="G388" s="856">
        <f>[13]Sales_SP!JH244+[13]Sales_SP!JH245</f>
        <v>54.865636611968547</v>
      </c>
      <c r="H388" s="856">
        <f>[13]Sales_SP!JI244+[13]Sales_SP!JI245</f>
        <v>77.736530480953945</v>
      </c>
      <c r="I388" s="856">
        <f>[13]Sales_SP!JJ244+[13]Sales_SP!JJ245</f>
        <v>197.1816255490904</v>
      </c>
      <c r="J388" s="856">
        <f>[13]Sales_SP!JK244+[13]Sales_SP!JK245</f>
        <v>261.55054331899152</v>
      </c>
      <c r="K388" s="856">
        <f>[13]Sales_SP!JL244+[13]Sales_SP!JL245</f>
        <v>221.04341302885794</v>
      </c>
      <c r="L388" s="856">
        <f>[13]Sales_SP!JM244+[13]Sales_SP!JM245</f>
        <v>209.01046789883466</v>
      </c>
      <c r="M388" s="856">
        <f>[13]Sales_SP!JN244+[13]Sales_SP!JN245</f>
        <v>62.356535365199356</v>
      </c>
      <c r="N388" s="856">
        <f>[13]Sales_SP!JO244+[13]Sales_SP!JO245</f>
        <v>43.176566150856509</v>
      </c>
      <c r="O388" s="856">
        <f>[13]Sales_SP!JP244+[13]Sales_SP!JP245</f>
        <v>53.874503145044052</v>
      </c>
      <c r="P388" s="856">
        <f>[13]Sales_SP!JQ244+[13]Sales_SP!JQ245</f>
        <v>36.309923159198796</v>
      </c>
      <c r="Q388" s="857">
        <f t="shared" si="53"/>
        <v>1305.2419024861767</v>
      </c>
      <c r="R388" s="851"/>
      <c r="S388" s="851"/>
    </row>
    <row r="389" spans="3:19" hidden="1" x14ac:dyDescent="0.25">
      <c r="C389" s="769" t="s">
        <v>180</v>
      </c>
      <c r="D389" s="769" t="s">
        <v>197</v>
      </c>
      <c r="E389" s="856">
        <f>[13]Sales_SP!JF246+[13]Sales_SP!JF247</f>
        <v>29.410358648342132</v>
      </c>
      <c r="F389" s="856">
        <f>[13]Sales_SP!JG246+[13]Sales_SP!JG247</f>
        <v>32.182704114524142</v>
      </c>
      <c r="G389" s="856">
        <f>[13]Sales_SP!JH246+[13]Sales_SP!JH247</f>
        <v>29.752005530118581</v>
      </c>
      <c r="H389" s="856">
        <f>[13]Sales_SP!JI246+[13]Sales_SP!JI247</f>
        <v>29.018765336026252</v>
      </c>
      <c r="I389" s="856">
        <f>[13]Sales_SP!JJ246+[13]Sales_SP!JJ247</f>
        <v>32.57986549813144</v>
      </c>
      <c r="J389" s="856">
        <f>[13]Sales_SP!JK246+[13]Sales_SP!JK247</f>
        <v>31.321758404743065</v>
      </c>
      <c r="K389" s="856">
        <f>[13]Sales_SP!JL246+[13]Sales_SP!JL247</f>
        <v>31.331786473437063</v>
      </c>
      <c r="L389" s="856">
        <f>[13]Sales_SP!JM246+[13]Sales_SP!JM247</f>
        <v>32.652167319378222</v>
      </c>
      <c r="M389" s="856">
        <f>[13]Sales_SP!JN246+[13]Sales_SP!JN247</f>
        <v>34.627309026234649</v>
      </c>
      <c r="N389" s="856">
        <f>[13]Sales_SP!JO246+[13]Sales_SP!JO247</f>
        <v>32.540445769535985</v>
      </c>
      <c r="O389" s="856">
        <f>[13]Sales_SP!JP246+[13]Sales_SP!JP247</f>
        <v>28.857928411061199</v>
      </c>
      <c r="P389" s="856">
        <f>[13]Sales_SP!JQ246+[13]Sales_SP!JQ247</f>
        <v>34.865544912335139</v>
      </c>
      <c r="Q389" s="857">
        <f t="shared" si="53"/>
        <v>379.14063944386783</v>
      </c>
      <c r="R389" s="851"/>
      <c r="S389" s="851"/>
    </row>
    <row r="390" spans="3:19" hidden="1" x14ac:dyDescent="0.25">
      <c r="C390" s="769" t="s">
        <v>218</v>
      </c>
      <c r="D390" s="769" t="s">
        <v>206</v>
      </c>
      <c r="E390" s="856">
        <f>[13]Sales_SP!JF249+[13]Sales_SP!JF250</f>
        <v>134.50945459600902</v>
      </c>
      <c r="F390" s="856">
        <f>[13]Sales_SP!JG249+[13]Sales_SP!JG250</f>
        <v>145.24694760947665</v>
      </c>
      <c r="G390" s="856">
        <f>[13]Sales_SP!JH249+[13]Sales_SP!JH250</f>
        <v>139.35957146196458</v>
      </c>
      <c r="H390" s="856">
        <f>[13]Sales_SP!JI249+[13]Sales_SP!JI250</f>
        <v>145.05017678938088</v>
      </c>
      <c r="I390" s="856">
        <f>[13]Sales_SP!JJ249+[13]Sales_SP!JJ250</f>
        <v>153.33267610238715</v>
      </c>
      <c r="J390" s="856">
        <f>[13]Sales_SP!JK249+[13]Sales_SP!JK250</f>
        <v>152.0665757330755</v>
      </c>
      <c r="K390" s="856">
        <f>[13]Sales_SP!JL249+[13]Sales_SP!JL250</f>
        <v>169.07234250493653</v>
      </c>
      <c r="L390" s="856">
        <f>[13]Sales_SP!JM249+[13]Sales_SP!JM250</f>
        <v>162.68550456716514</v>
      </c>
      <c r="M390" s="856">
        <f>[13]Sales_SP!JN249+[13]Sales_SP!JN250</f>
        <v>161.33038298910702</v>
      </c>
      <c r="N390" s="856">
        <f>[13]Sales_SP!JO249+[13]Sales_SP!JO250</f>
        <v>168.35645733112509</v>
      </c>
      <c r="O390" s="856">
        <f>[13]Sales_SP!JP249+[13]Sales_SP!JP250</f>
        <v>158.11147415504738</v>
      </c>
      <c r="P390" s="856">
        <f>[13]Sales_SP!JQ249+[13]Sales_SP!JQ250</f>
        <v>172.63366236543519</v>
      </c>
      <c r="Q390" s="857">
        <f t="shared" si="53"/>
        <v>1861.7552262051099</v>
      </c>
      <c r="R390" s="851"/>
      <c r="S390" s="851"/>
    </row>
    <row r="391" spans="3:19" hidden="1" x14ac:dyDescent="0.25">
      <c r="C391" s="769" t="s">
        <v>236</v>
      </c>
      <c r="D391" s="769" t="s">
        <v>220</v>
      </c>
      <c r="E391" s="856">
        <f>[13]Sales_SP!JF251+[13]Sales_SP!JF252</f>
        <v>33.508049389321954</v>
      </c>
      <c r="F391" s="856">
        <f>[13]Sales_SP!JG251+[13]Sales_SP!JG252</f>
        <v>35.157697351277363</v>
      </c>
      <c r="G391" s="856">
        <f>[13]Sales_SP!JH251+[13]Sales_SP!JH252</f>
        <v>34.990689331808333</v>
      </c>
      <c r="H391" s="856">
        <f>[13]Sales_SP!JI251+[13]Sales_SP!JI252</f>
        <v>34.739117634354486</v>
      </c>
      <c r="I391" s="856">
        <f>[13]Sales_SP!JJ251+[13]Sales_SP!JJ252</f>
        <v>33.21095229980498</v>
      </c>
      <c r="J391" s="856">
        <f>[13]Sales_SP!JK251+[13]Sales_SP!JK252</f>
        <v>33.366322795113959</v>
      </c>
      <c r="K391" s="856">
        <f>[13]Sales_SP!JL251+[13]Sales_SP!JL252</f>
        <v>39.808148290210596</v>
      </c>
      <c r="L391" s="856">
        <f>[13]Sales_SP!JM251+[13]Sales_SP!JM252</f>
        <v>32.519239057096584</v>
      </c>
      <c r="M391" s="856">
        <f>[13]Sales_SP!JN251+[13]Sales_SP!JN252</f>
        <v>37.46690004510647</v>
      </c>
      <c r="N391" s="856">
        <f>[13]Sales_SP!JO251+[13]Sales_SP!JO252</f>
        <v>38.200303433875632</v>
      </c>
      <c r="O391" s="856">
        <f>[13]Sales_SP!JP251+[13]Sales_SP!JP252</f>
        <v>38.157997389263294</v>
      </c>
      <c r="P391" s="856">
        <f>[13]Sales_SP!JQ251+[13]Sales_SP!JQ252</f>
        <v>41.526478353962901</v>
      </c>
      <c r="Q391" s="857">
        <f t="shared" si="53"/>
        <v>432.65189537119653</v>
      </c>
      <c r="R391" s="851"/>
      <c r="S391" s="851"/>
    </row>
    <row r="392" spans="3:19" hidden="1" x14ac:dyDescent="0.25">
      <c r="C392" s="769" t="s">
        <v>182</v>
      </c>
      <c r="D392" s="769" t="s">
        <v>183</v>
      </c>
      <c r="E392" s="856">
        <f>[13]Sales_SP!JF253</f>
        <v>0</v>
      </c>
      <c r="F392" s="856">
        <f>[13]Sales_SP!JG253</f>
        <v>0</v>
      </c>
      <c r="G392" s="856">
        <f>[13]Sales_SP!JH253</f>
        <v>0</v>
      </c>
      <c r="H392" s="856">
        <f>[13]Sales_SP!JI253</f>
        <v>0</v>
      </c>
      <c r="I392" s="856">
        <f>[13]Sales_SP!JJ253</f>
        <v>0</v>
      </c>
      <c r="J392" s="856">
        <f>[13]Sales_SP!JK253</f>
        <v>0</v>
      </c>
      <c r="K392" s="856">
        <f>[13]Sales_SP!JL253</f>
        <v>0</v>
      </c>
      <c r="L392" s="856">
        <f>[13]Sales_SP!JM253</f>
        <v>0</v>
      </c>
      <c r="M392" s="856">
        <f>[13]Sales_SP!JN253</f>
        <v>0</v>
      </c>
      <c r="N392" s="856">
        <f>[13]Sales_SP!JO253</f>
        <v>0</v>
      </c>
      <c r="O392" s="856">
        <f>[13]Sales_SP!JP253</f>
        <v>0</v>
      </c>
      <c r="P392" s="856">
        <f>[13]Sales_SP!JQ253</f>
        <v>0</v>
      </c>
      <c r="Q392" s="857">
        <f t="shared" si="53"/>
        <v>0</v>
      </c>
      <c r="R392" s="851"/>
      <c r="S392" s="851"/>
    </row>
    <row r="393" spans="3:19" hidden="1" x14ac:dyDescent="0.25">
      <c r="C393" s="769" t="s">
        <v>184</v>
      </c>
      <c r="D393" s="769" t="s">
        <v>163</v>
      </c>
      <c r="E393" s="856">
        <f>[13]Sales_SP!JF254</f>
        <v>0</v>
      </c>
      <c r="F393" s="856">
        <f>[13]Sales_SP!JG254</f>
        <v>0</v>
      </c>
      <c r="G393" s="856">
        <f>[13]Sales_SP!JH254</f>
        <v>0</v>
      </c>
      <c r="H393" s="856">
        <f>[13]Sales_SP!JI254</f>
        <v>0</v>
      </c>
      <c r="I393" s="856">
        <f>[13]Sales_SP!JJ254</f>
        <v>0</v>
      </c>
      <c r="J393" s="856">
        <f>[13]Sales_SP!JK254</f>
        <v>0</v>
      </c>
      <c r="K393" s="856">
        <f>[13]Sales_SP!JL254</f>
        <v>0</v>
      </c>
      <c r="L393" s="856">
        <f>[13]Sales_SP!JM254</f>
        <v>0</v>
      </c>
      <c r="M393" s="856">
        <f>[13]Sales_SP!JN254</f>
        <v>0</v>
      </c>
      <c r="N393" s="856">
        <f>[13]Sales_SP!JO254</f>
        <v>0</v>
      </c>
      <c r="O393" s="856">
        <f>[13]Sales_SP!JP254</f>
        <v>0</v>
      </c>
      <c r="P393" s="856">
        <f>[13]Sales_SP!JQ254</f>
        <v>0</v>
      </c>
      <c r="Q393" s="857">
        <f t="shared" si="53"/>
        <v>0</v>
      </c>
      <c r="R393" s="851"/>
      <c r="S393" s="851"/>
    </row>
    <row r="394" spans="3:19" hidden="1" x14ac:dyDescent="0.25">
      <c r="C394" s="769" t="s">
        <v>185</v>
      </c>
      <c r="D394" s="769" t="s">
        <v>186</v>
      </c>
      <c r="E394" s="856">
        <v>0</v>
      </c>
      <c r="F394" s="856">
        <v>0</v>
      </c>
      <c r="G394" s="856">
        <v>0</v>
      </c>
      <c r="H394" s="856">
        <v>0</v>
      </c>
      <c r="I394" s="856">
        <v>0</v>
      </c>
      <c r="J394" s="856">
        <v>0</v>
      </c>
      <c r="K394" s="856">
        <v>0</v>
      </c>
      <c r="L394" s="856">
        <v>0</v>
      </c>
      <c r="M394" s="856">
        <v>0</v>
      </c>
      <c r="N394" s="856">
        <v>0</v>
      </c>
      <c r="O394" s="856">
        <v>0</v>
      </c>
      <c r="P394" s="856">
        <v>0</v>
      </c>
      <c r="Q394" s="857">
        <f t="shared" si="53"/>
        <v>0</v>
      </c>
      <c r="R394" s="851"/>
      <c r="S394" s="851"/>
    </row>
    <row r="395" spans="3:19" hidden="1" x14ac:dyDescent="0.25">
      <c r="C395" s="769" t="s">
        <v>187</v>
      </c>
      <c r="D395" s="769" t="s">
        <v>165</v>
      </c>
      <c r="E395" s="856">
        <v>0</v>
      </c>
      <c r="F395" s="856">
        <v>0</v>
      </c>
      <c r="G395" s="856">
        <v>0</v>
      </c>
      <c r="H395" s="856">
        <v>0</v>
      </c>
      <c r="I395" s="856">
        <v>0</v>
      </c>
      <c r="J395" s="856">
        <v>0</v>
      </c>
      <c r="K395" s="856">
        <v>0</v>
      </c>
      <c r="L395" s="856">
        <v>0</v>
      </c>
      <c r="M395" s="856">
        <v>0</v>
      </c>
      <c r="N395" s="856">
        <v>0</v>
      </c>
      <c r="O395" s="856">
        <v>0</v>
      </c>
      <c r="P395" s="856">
        <v>0</v>
      </c>
      <c r="Q395" s="857">
        <f t="shared" si="53"/>
        <v>0</v>
      </c>
      <c r="R395" s="851"/>
      <c r="S395" s="851"/>
    </row>
    <row r="396" spans="3:19" hidden="1" x14ac:dyDescent="0.25">
      <c r="C396" s="769"/>
      <c r="D396" s="769"/>
      <c r="E396" s="856"/>
      <c r="F396" s="856"/>
      <c r="G396" s="856"/>
      <c r="H396" s="856"/>
      <c r="I396" s="856"/>
      <c r="J396" s="856"/>
      <c r="K396" s="856"/>
      <c r="L396" s="856"/>
      <c r="M396" s="856"/>
      <c r="N396" s="856"/>
      <c r="O396" s="856"/>
      <c r="P396" s="856"/>
      <c r="Q396" s="857">
        <f t="shared" si="53"/>
        <v>0</v>
      </c>
      <c r="R396" s="851"/>
      <c r="S396" s="851"/>
    </row>
    <row r="397" spans="3:19" hidden="1" x14ac:dyDescent="0.25">
      <c r="C397" s="769"/>
      <c r="D397" s="769"/>
      <c r="E397" s="856"/>
      <c r="F397" s="856"/>
      <c r="G397" s="856"/>
      <c r="H397" s="856"/>
      <c r="I397" s="856"/>
      <c r="J397" s="856"/>
      <c r="K397" s="856"/>
      <c r="L397" s="856"/>
      <c r="M397" s="856"/>
      <c r="N397" s="856"/>
      <c r="O397" s="856"/>
      <c r="P397" s="856"/>
      <c r="Q397" s="857">
        <f t="shared" si="53"/>
        <v>0</v>
      </c>
      <c r="R397" s="851"/>
      <c r="S397" s="851"/>
    </row>
    <row r="398" spans="3:19" hidden="1" x14ac:dyDescent="0.25">
      <c r="C398" s="769"/>
      <c r="D398" s="769"/>
      <c r="E398" s="856"/>
      <c r="F398" s="856"/>
      <c r="G398" s="856"/>
      <c r="H398" s="856"/>
      <c r="I398" s="856"/>
      <c r="J398" s="856"/>
      <c r="K398" s="856"/>
      <c r="L398" s="856"/>
      <c r="M398" s="856"/>
      <c r="N398" s="856"/>
      <c r="O398" s="856"/>
      <c r="P398" s="856"/>
      <c r="Q398" s="857">
        <f t="shared" si="53"/>
        <v>0</v>
      </c>
      <c r="R398" s="851"/>
      <c r="S398" s="851"/>
    </row>
    <row r="399" spans="3:19" hidden="1" x14ac:dyDescent="0.25">
      <c r="C399" s="769" t="s">
        <v>235</v>
      </c>
      <c r="D399" s="769" t="s">
        <v>235</v>
      </c>
      <c r="E399" s="856"/>
      <c r="F399" s="856"/>
      <c r="G399" s="856"/>
      <c r="H399" s="856"/>
      <c r="I399" s="856"/>
      <c r="J399" s="856"/>
      <c r="K399" s="856"/>
      <c r="L399" s="856"/>
      <c r="M399" s="856"/>
      <c r="N399" s="856"/>
      <c r="O399" s="856"/>
      <c r="P399" s="856"/>
      <c r="Q399" s="857">
        <f t="shared" si="53"/>
        <v>0</v>
      </c>
      <c r="R399" s="851"/>
      <c r="S399" s="851"/>
    </row>
    <row r="400" spans="3:19" hidden="1" x14ac:dyDescent="0.25">
      <c r="C400" s="963" t="s">
        <v>188</v>
      </c>
      <c r="D400" s="964"/>
      <c r="E400" s="857">
        <f t="shared" ref="E400:P400" si="54">SUM(E383:E399)</f>
        <v>1258.2498197682858</v>
      </c>
      <c r="F400" s="857">
        <f t="shared" si="54"/>
        <v>1225.6099536688671</v>
      </c>
      <c r="G400" s="857">
        <f t="shared" si="54"/>
        <v>1264.1583714709318</v>
      </c>
      <c r="H400" s="857">
        <f t="shared" si="54"/>
        <v>1255.3843130601988</v>
      </c>
      <c r="I400" s="857">
        <f t="shared" si="54"/>
        <v>1482.7060029787883</v>
      </c>
      <c r="J400" s="857">
        <f t="shared" si="54"/>
        <v>1534.0985037172018</v>
      </c>
      <c r="K400" s="857">
        <f t="shared" si="54"/>
        <v>1631.425811229552</v>
      </c>
      <c r="L400" s="857">
        <f t="shared" si="54"/>
        <v>1575.8110568913737</v>
      </c>
      <c r="M400" s="857">
        <f t="shared" si="54"/>
        <v>1449.8336584909409</v>
      </c>
      <c r="N400" s="857">
        <f t="shared" si="54"/>
        <v>1426.6362000804068</v>
      </c>
      <c r="O400" s="857">
        <f t="shared" si="54"/>
        <v>1340.4641656965193</v>
      </c>
      <c r="P400" s="857">
        <f t="shared" si="54"/>
        <v>1454.0155690679082</v>
      </c>
      <c r="Q400" s="857">
        <f>SUM(E400:P400)</f>
        <v>16898.393426120976</v>
      </c>
      <c r="R400" s="851"/>
      <c r="S400" s="851"/>
    </row>
    <row r="401" spans="3:19" hidden="1" x14ac:dyDescent="0.25">
      <c r="C401" s="963" t="s">
        <v>200</v>
      </c>
      <c r="D401" s="964"/>
      <c r="E401" s="857">
        <f t="shared" ref="E401:P401" si="55">E400+E381+E364</f>
        <v>3562.5022983594326</v>
      </c>
      <c r="F401" s="857">
        <f t="shared" si="55"/>
        <v>3689.6536778208883</v>
      </c>
      <c r="G401" s="857">
        <f t="shared" si="55"/>
        <v>3692.0026822806958</v>
      </c>
      <c r="H401" s="857">
        <f t="shared" si="55"/>
        <v>3554.5320345268983</v>
      </c>
      <c r="I401" s="857">
        <f t="shared" si="55"/>
        <v>3870.6094044094111</v>
      </c>
      <c r="J401" s="857">
        <f t="shared" si="55"/>
        <v>3809.2714745161584</v>
      </c>
      <c r="K401" s="857">
        <f t="shared" si="55"/>
        <v>3955.7354910089502</v>
      </c>
      <c r="L401" s="857">
        <f t="shared" si="55"/>
        <v>3873.5504029804733</v>
      </c>
      <c r="M401" s="857">
        <f t="shared" si="55"/>
        <v>3740.5048714937038</v>
      </c>
      <c r="N401" s="857">
        <f t="shared" si="55"/>
        <v>3706.996430794753</v>
      </c>
      <c r="O401" s="857">
        <f t="shared" si="55"/>
        <v>3630.5885044601755</v>
      </c>
      <c r="P401" s="857">
        <f t="shared" si="55"/>
        <v>4035.3236178282218</v>
      </c>
      <c r="Q401" s="857">
        <f>SUM(E401:P401)</f>
        <v>45121.270890479762</v>
      </c>
      <c r="R401" s="851"/>
      <c r="S401" s="851"/>
    </row>
    <row r="402" spans="3:19" hidden="1" x14ac:dyDescent="0.25">
      <c r="C402" s="963" t="s">
        <v>201</v>
      </c>
      <c r="D402" s="964"/>
      <c r="E402" s="857">
        <f t="shared" ref="E402:P402" si="56">E401+E347</f>
        <v>5687.1860955217799</v>
      </c>
      <c r="F402" s="857">
        <f t="shared" si="56"/>
        <v>6186.2180232255832</v>
      </c>
      <c r="G402" s="857">
        <f t="shared" si="56"/>
        <v>5949.5744751247648</v>
      </c>
      <c r="H402" s="857">
        <f t="shared" si="56"/>
        <v>5397.620111029386</v>
      </c>
      <c r="I402" s="857">
        <f t="shared" si="56"/>
        <v>5963.11480809164</v>
      </c>
      <c r="J402" s="857">
        <f t="shared" si="56"/>
        <v>5749.6388761600401</v>
      </c>
      <c r="K402" s="857">
        <f t="shared" si="56"/>
        <v>5901.4218169982405</v>
      </c>
      <c r="L402" s="857">
        <f t="shared" si="56"/>
        <v>5706.0272284972179</v>
      </c>
      <c r="M402" s="857">
        <f t="shared" si="56"/>
        <v>5416.5307775568799</v>
      </c>
      <c r="N402" s="857">
        <f t="shared" si="56"/>
        <v>5556.8298300507113</v>
      </c>
      <c r="O402" s="857">
        <f t="shared" si="56"/>
        <v>5409.8780249476013</v>
      </c>
      <c r="P402" s="857">
        <f t="shared" si="56"/>
        <v>6356.1930308893716</v>
      </c>
      <c r="Q402" s="857">
        <f>SUM(E402:P402)</f>
        <v>69280.233098093217</v>
      </c>
      <c r="R402" s="851"/>
      <c r="S402" s="851"/>
    </row>
    <row r="403" spans="3:19" x14ac:dyDescent="0.25">
      <c r="E403" s="851"/>
      <c r="F403" s="851"/>
      <c r="G403" s="851"/>
      <c r="H403" s="851"/>
      <c r="I403" s="851"/>
      <c r="J403" s="851"/>
      <c r="K403" s="851"/>
      <c r="L403" s="851"/>
      <c r="M403" s="851"/>
      <c r="N403" s="851"/>
      <c r="O403" s="851"/>
      <c r="P403" s="851"/>
      <c r="Q403" s="851"/>
      <c r="R403" s="851"/>
      <c r="S403" s="851"/>
    </row>
    <row r="404" spans="3:19" x14ac:dyDescent="0.25">
      <c r="D404" s="859"/>
      <c r="E404" s="860" t="s">
        <v>202</v>
      </c>
      <c r="F404" s="851"/>
      <c r="G404" s="851"/>
      <c r="H404" s="851"/>
      <c r="I404" s="851"/>
      <c r="J404" s="851"/>
      <c r="K404" s="851"/>
      <c r="L404" s="851"/>
      <c r="M404" s="851"/>
      <c r="N404" s="851"/>
      <c r="O404" s="851"/>
      <c r="P404" s="851"/>
      <c r="Q404" s="851"/>
      <c r="R404" s="851"/>
      <c r="S404" s="851"/>
    </row>
    <row r="405" spans="3:19" x14ac:dyDescent="0.25">
      <c r="D405" s="861"/>
      <c r="E405" s="862">
        <v>1</v>
      </c>
      <c r="F405" s="851" t="s">
        <v>203</v>
      </c>
      <c r="G405" s="851"/>
      <c r="H405" s="851"/>
      <c r="I405" s="851"/>
      <c r="J405" s="851"/>
      <c r="K405" s="851"/>
      <c r="L405" s="851"/>
      <c r="M405" s="851"/>
      <c r="N405" s="851"/>
      <c r="O405" s="851"/>
      <c r="P405" s="851"/>
      <c r="Q405" s="851"/>
      <c r="R405" s="851"/>
      <c r="S405" s="851"/>
    </row>
    <row r="406" spans="3:19" x14ac:dyDescent="0.25">
      <c r="E406" s="862">
        <f>E405+1</f>
        <v>2</v>
      </c>
      <c r="F406" s="851" t="s">
        <v>210</v>
      </c>
      <c r="G406" s="851"/>
      <c r="H406" s="851"/>
      <c r="I406" s="851"/>
      <c r="J406" s="851"/>
      <c r="K406" s="851"/>
      <c r="L406" s="851"/>
      <c r="M406" s="851"/>
      <c r="N406" s="851"/>
      <c r="O406" s="851"/>
      <c r="P406" s="851"/>
      <c r="Q406" s="851"/>
      <c r="R406" s="851"/>
      <c r="S406" s="851"/>
    </row>
    <row r="407" spans="3:19" x14ac:dyDescent="0.25">
      <c r="E407" s="861"/>
    </row>
  </sheetData>
  <mergeCells count="72">
    <mergeCell ref="C333:D333"/>
    <mergeCell ref="C347:D347"/>
    <mergeCell ref="C348:D348"/>
    <mergeCell ref="C364:D364"/>
    <mergeCell ref="C365:D365"/>
    <mergeCell ref="C381:D381"/>
    <mergeCell ref="C382:D382"/>
    <mergeCell ref="C400:D400"/>
    <mergeCell ref="C401:D401"/>
    <mergeCell ref="C402:D402"/>
    <mergeCell ref="C331:D332"/>
    <mergeCell ref="E257:Q257"/>
    <mergeCell ref="C259:D259"/>
    <mergeCell ref="C273:D273"/>
    <mergeCell ref="C274:D274"/>
    <mergeCell ref="C290:D290"/>
    <mergeCell ref="C291:D291"/>
    <mergeCell ref="E331:Q331"/>
    <mergeCell ref="C307:D307"/>
    <mergeCell ref="C308:D308"/>
    <mergeCell ref="C326:D326"/>
    <mergeCell ref="C327:D327"/>
    <mergeCell ref="C328:D328"/>
    <mergeCell ref="C257:D258"/>
    <mergeCell ref="C234:D234"/>
    <mergeCell ref="C252:D252"/>
    <mergeCell ref="C253:D253"/>
    <mergeCell ref="E183:Q183"/>
    <mergeCell ref="C185:D185"/>
    <mergeCell ref="C199:D199"/>
    <mergeCell ref="C200:D200"/>
    <mergeCell ref="C216:D216"/>
    <mergeCell ref="C254:D254"/>
    <mergeCell ref="C183:D184"/>
    <mergeCell ref="E124:Q124"/>
    <mergeCell ref="C126:D126"/>
    <mergeCell ref="C136:D136"/>
    <mergeCell ref="C137:D137"/>
    <mergeCell ref="C149:D149"/>
    <mergeCell ref="C150:D150"/>
    <mergeCell ref="C163:D163"/>
    <mergeCell ref="C164:D164"/>
    <mergeCell ref="C178:D178"/>
    <mergeCell ref="C179:D179"/>
    <mergeCell ref="C180:D180"/>
    <mergeCell ref="C124:D125"/>
    <mergeCell ref="C217:D217"/>
    <mergeCell ref="C233:D233"/>
    <mergeCell ref="C105:D105"/>
    <mergeCell ref="C119:D119"/>
    <mergeCell ref="C120:D120"/>
    <mergeCell ref="E65:Q65"/>
    <mergeCell ref="C67:D67"/>
    <mergeCell ref="C77:D77"/>
    <mergeCell ref="C78:D78"/>
    <mergeCell ref="C90:D90"/>
    <mergeCell ref="C121:D121"/>
    <mergeCell ref="C62:D62"/>
    <mergeCell ref="C65:D66"/>
    <mergeCell ref="E6:Q6"/>
    <mergeCell ref="C9:D9"/>
    <mergeCell ref="C19:D19"/>
    <mergeCell ref="C20:D20"/>
    <mergeCell ref="C32:D32"/>
    <mergeCell ref="C33:D33"/>
    <mergeCell ref="C6:D8"/>
    <mergeCell ref="C45:D45"/>
    <mergeCell ref="C46:D46"/>
    <mergeCell ref="C60:D60"/>
    <mergeCell ref="C61:D61"/>
    <mergeCell ref="C91:D91"/>
    <mergeCell ref="C104:D104"/>
  </mergeCells>
  <pageMargins left="0.75" right="0.75" top="1" bottom="1" header="0.5" footer="0.5"/>
  <pageSetup paperSize="9" scale="54" fitToHeight="0" orientation="landscape" r:id="rId1"/>
  <headerFooter alignWithMargins="0"/>
  <rowBreaks count="2" manualBreakCount="2">
    <brk id="63" max="17" man="1"/>
    <brk id="122" max="1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B2:S406"/>
  <sheetViews>
    <sheetView showGridLines="0" view="pageBreakPreview" topLeftCell="A154" zoomScale="70" zoomScaleNormal="55" zoomScaleSheetLayoutView="70" workbookViewId="0">
      <selection activeCell="D172" sqref="D172"/>
    </sheetView>
  </sheetViews>
  <sheetFormatPr defaultColWidth="9.1796875" defaultRowHeight="14" x14ac:dyDescent="0.25"/>
  <cols>
    <col min="1" max="1" width="3.1796875" style="401" customWidth="1"/>
    <col min="2" max="2" width="8.453125" style="401" customWidth="1"/>
    <col min="3" max="3" width="21.54296875" style="401" bestFit="1" customWidth="1"/>
    <col min="4" max="4" width="45.81640625" style="401" customWidth="1"/>
    <col min="5" max="5" width="13.54296875" style="401" bestFit="1" customWidth="1"/>
    <col min="6" max="6" width="12.54296875" style="401" bestFit="1" customWidth="1"/>
    <col min="7" max="7" width="13.453125" style="401" bestFit="1" customWidth="1"/>
    <col min="8" max="8" width="13.54296875" style="401" bestFit="1" customWidth="1"/>
    <col min="9" max="9" width="12.54296875" style="401" bestFit="1" customWidth="1"/>
    <col min="10" max="10" width="14.54296875" style="401" customWidth="1"/>
    <col min="11" max="11" width="12.54296875" style="401" customWidth="1"/>
    <col min="12" max="12" width="11.81640625" style="401" bestFit="1" customWidth="1"/>
    <col min="13" max="13" width="13.81640625" style="401" bestFit="1" customWidth="1"/>
    <col min="14" max="16" width="11.81640625" style="401" bestFit="1" customWidth="1"/>
    <col min="17" max="17" width="11.453125" style="401" bestFit="1" customWidth="1"/>
    <col min="18" max="18" width="12.453125" style="401" customWidth="1"/>
    <col min="19" max="19" width="12.54296875" style="401" customWidth="1"/>
    <col min="20" max="16384" width="9.1796875" style="401"/>
  </cols>
  <sheetData>
    <row r="2" spans="2:19" x14ac:dyDescent="0.25">
      <c r="J2" s="847"/>
    </row>
    <row r="3" spans="2:19" x14ac:dyDescent="0.25">
      <c r="C3" s="724" t="s">
        <v>248</v>
      </c>
    </row>
    <row r="4" spans="2:19" x14ac:dyDescent="0.25">
      <c r="B4" s="724"/>
      <c r="C4" s="724" t="s">
        <v>212</v>
      </c>
      <c r="D4" s="865"/>
      <c r="E4" s="865"/>
      <c r="F4" s="865"/>
      <c r="G4" s="865"/>
      <c r="S4" s="723" t="s">
        <v>213</v>
      </c>
    </row>
    <row r="5" spans="2:19" x14ac:dyDescent="0.25">
      <c r="C5" s="723"/>
      <c r="D5" s="723"/>
      <c r="E5" s="866"/>
      <c r="F5" s="866"/>
      <c r="G5" s="866"/>
      <c r="H5" s="866"/>
      <c r="I5" s="866"/>
      <c r="J5" s="866"/>
      <c r="K5" s="866"/>
      <c r="L5" s="866"/>
      <c r="M5" s="866"/>
      <c r="N5" s="866"/>
      <c r="O5" s="866"/>
      <c r="P5" s="866"/>
      <c r="Q5" s="866"/>
      <c r="R5" s="866"/>
      <c r="S5" s="866"/>
    </row>
    <row r="6" spans="2:19" x14ac:dyDescent="0.25">
      <c r="C6" s="724"/>
      <c r="E6" s="866"/>
      <c r="F6" s="866"/>
      <c r="G6" s="866"/>
      <c r="H6" s="866"/>
      <c r="I6" s="866"/>
      <c r="J6" s="866"/>
      <c r="K6" s="866"/>
      <c r="L6" s="866"/>
      <c r="M6" s="866"/>
      <c r="N6" s="866"/>
      <c r="O6" s="866"/>
      <c r="P6" s="866"/>
      <c r="Q6" s="867" t="s">
        <v>213</v>
      </c>
      <c r="R6" s="866"/>
      <c r="S6" s="866"/>
    </row>
    <row r="7" spans="2:19" x14ac:dyDescent="0.25">
      <c r="C7" s="955" t="s">
        <v>136</v>
      </c>
      <c r="D7" s="956"/>
      <c r="E7" s="973" t="s">
        <v>1164</v>
      </c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866"/>
      <c r="S7" s="866"/>
    </row>
    <row r="8" spans="2:19" x14ac:dyDescent="0.25">
      <c r="C8" s="957"/>
      <c r="D8" s="958"/>
      <c r="E8" s="868" t="s">
        <v>223</v>
      </c>
      <c r="F8" s="868" t="s">
        <v>224</v>
      </c>
      <c r="G8" s="868" t="s">
        <v>225</v>
      </c>
      <c r="H8" s="868" t="s">
        <v>226</v>
      </c>
      <c r="I8" s="868" t="s">
        <v>227</v>
      </c>
      <c r="J8" s="868" t="s">
        <v>228</v>
      </c>
      <c r="K8" s="868" t="s">
        <v>229</v>
      </c>
      <c r="L8" s="868" t="s">
        <v>230</v>
      </c>
      <c r="M8" s="868" t="s">
        <v>231</v>
      </c>
      <c r="N8" s="868" t="s">
        <v>232</v>
      </c>
      <c r="O8" s="868" t="s">
        <v>233</v>
      </c>
      <c r="P8" s="868" t="s">
        <v>234</v>
      </c>
      <c r="Q8" s="868" t="s">
        <v>90</v>
      </c>
      <c r="R8" s="866"/>
      <c r="S8" s="866"/>
    </row>
    <row r="9" spans="2:19" x14ac:dyDescent="0.25">
      <c r="C9" s="959"/>
      <c r="D9" s="960"/>
      <c r="E9" s="868" t="s">
        <v>113</v>
      </c>
      <c r="F9" s="868" t="s">
        <v>113</v>
      </c>
      <c r="G9" s="868" t="s">
        <v>113</v>
      </c>
      <c r="H9" s="868" t="s">
        <v>113</v>
      </c>
      <c r="I9" s="868" t="s">
        <v>113</v>
      </c>
      <c r="J9" s="868" t="s">
        <v>113</v>
      </c>
      <c r="K9" s="868" t="s">
        <v>113</v>
      </c>
      <c r="L9" s="868" t="s">
        <v>113</v>
      </c>
      <c r="M9" s="868" t="s">
        <v>113</v>
      </c>
      <c r="N9" s="868" t="s">
        <v>113</v>
      </c>
      <c r="O9" s="868" t="s">
        <v>113</v>
      </c>
      <c r="P9" s="868" t="s">
        <v>113</v>
      </c>
      <c r="Q9" s="868" t="s">
        <v>113</v>
      </c>
      <c r="R9" s="866"/>
      <c r="S9" s="866"/>
    </row>
    <row r="10" spans="2:19" x14ac:dyDescent="0.25">
      <c r="C10" s="953" t="s">
        <v>147</v>
      </c>
      <c r="D10" s="954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869"/>
      <c r="R10" s="866"/>
      <c r="S10" s="866"/>
    </row>
    <row r="11" spans="2:19" x14ac:dyDescent="0.25">
      <c r="C11" s="403" t="s">
        <v>148</v>
      </c>
      <c r="D11" s="403" t="s">
        <v>149</v>
      </c>
      <c r="E11" s="712"/>
      <c r="F11" s="712"/>
      <c r="G11" s="712"/>
      <c r="H11" s="712"/>
      <c r="I11" s="712"/>
      <c r="J11" s="712"/>
      <c r="K11" s="712"/>
      <c r="L11" s="712"/>
      <c r="M11" s="712"/>
      <c r="N11" s="712"/>
      <c r="O11" s="712"/>
      <c r="P11" s="712"/>
      <c r="Q11" s="869">
        <f t="shared" ref="Q11:Q19" si="0">SUM(E11:P11)</f>
        <v>0</v>
      </c>
      <c r="R11" s="866"/>
      <c r="S11" s="866"/>
    </row>
    <row r="12" spans="2:19" x14ac:dyDescent="0.25">
      <c r="C12" s="403" t="s">
        <v>150</v>
      </c>
      <c r="D12" s="403" t="s">
        <v>151</v>
      </c>
      <c r="E12" s="712"/>
      <c r="F12" s="712"/>
      <c r="G12" s="712"/>
      <c r="H12" s="712"/>
      <c r="I12" s="712"/>
      <c r="J12" s="712"/>
      <c r="K12" s="712"/>
      <c r="L12" s="712"/>
      <c r="M12" s="712"/>
      <c r="N12" s="712"/>
      <c r="O12" s="712"/>
      <c r="P12" s="712"/>
      <c r="Q12" s="869">
        <f t="shared" si="0"/>
        <v>0</v>
      </c>
      <c r="R12" s="866"/>
      <c r="S12" s="866"/>
    </row>
    <row r="13" spans="2:19" x14ac:dyDescent="0.25">
      <c r="C13" s="403" t="s">
        <v>152</v>
      </c>
      <c r="D13" s="403" t="s">
        <v>153</v>
      </c>
      <c r="E13" s="712"/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869">
        <f t="shared" si="0"/>
        <v>0</v>
      </c>
      <c r="R13" s="866"/>
      <c r="S13" s="866"/>
    </row>
    <row r="14" spans="2:19" x14ac:dyDescent="0.25">
      <c r="C14" s="403" t="s">
        <v>154</v>
      </c>
      <c r="D14" s="403" t="s">
        <v>155</v>
      </c>
      <c r="E14" s="712"/>
      <c r="F14" s="712"/>
      <c r="G14" s="712"/>
      <c r="H14" s="712"/>
      <c r="I14" s="712"/>
      <c r="J14" s="712"/>
      <c r="K14" s="712"/>
      <c r="L14" s="712"/>
      <c r="M14" s="712"/>
      <c r="N14" s="712"/>
      <c r="O14" s="712"/>
      <c r="P14" s="712"/>
      <c r="Q14" s="869">
        <f t="shared" si="0"/>
        <v>0</v>
      </c>
      <c r="R14" s="866"/>
      <c r="S14" s="866"/>
    </row>
    <row r="15" spans="2:19" x14ac:dyDescent="0.25">
      <c r="C15" s="403" t="s">
        <v>156</v>
      </c>
      <c r="D15" s="403" t="s">
        <v>157</v>
      </c>
      <c r="E15" s="712">
        <f>[19]Sales_SP!FZ94</f>
        <v>1150.0609417926198</v>
      </c>
      <c r="F15" s="712">
        <f>[19]Sales_SP!GA94</f>
        <v>535.13484987936329</v>
      </c>
      <c r="G15" s="712">
        <f>[19]Sales_SP!GB94</f>
        <v>638.25639574758884</v>
      </c>
      <c r="H15" s="712">
        <f>[19]Sales_SP!GC94</f>
        <v>1161.5846241961594</v>
      </c>
      <c r="I15" s="712">
        <f>[19]Sales_SP!GD94</f>
        <v>1382.5721950146669</v>
      </c>
      <c r="J15" s="712">
        <f>[19]Sales_SP!GE94</f>
        <v>1148.1645130534287</v>
      </c>
      <c r="K15" s="712">
        <f>[19]Sales_SP!GF94</f>
        <v>1150.8575094556877</v>
      </c>
      <c r="L15" s="712">
        <f>[19]Sales_SP!GG94</f>
        <v>877.88394126418132</v>
      </c>
      <c r="M15" s="712">
        <f>[19]Sales_SP!GH94</f>
        <v>1342.4010971213652</v>
      </c>
      <c r="N15" s="712">
        <f>[19]Sales_SP!GI94</f>
        <v>1714.1062301312097</v>
      </c>
      <c r="O15" s="712">
        <f>[19]Sales_SP!GJ94</f>
        <v>1911.6667538996155</v>
      </c>
      <c r="P15" s="712">
        <f>[19]Sales_SP!GK94</f>
        <v>2196.3529155259507</v>
      </c>
      <c r="Q15" s="869">
        <f t="shared" si="0"/>
        <v>15209.041967081837</v>
      </c>
      <c r="R15" s="866"/>
      <c r="S15" s="866"/>
    </row>
    <row r="16" spans="2:19" x14ac:dyDescent="0.25">
      <c r="C16" s="403" t="s">
        <v>158</v>
      </c>
      <c r="D16" s="403" t="s">
        <v>159</v>
      </c>
      <c r="E16" s="712"/>
      <c r="F16" s="712"/>
      <c r="G16" s="712"/>
      <c r="H16" s="712"/>
      <c r="I16" s="712"/>
      <c r="J16" s="712"/>
      <c r="K16" s="712"/>
      <c r="L16" s="712"/>
      <c r="M16" s="712"/>
      <c r="N16" s="712"/>
      <c r="O16" s="712"/>
      <c r="P16" s="712"/>
      <c r="Q16" s="869">
        <f t="shared" si="0"/>
        <v>0</v>
      </c>
      <c r="R16" s="866"/>
      <c r="S16" s="866"/>
    </row>
    <row r="17" spans="3:19" x14ac:dyDescent="0.25">
      <c r="C17" s="403" t="s">
        <v>160</v>
      </c>
      <c r="D17" s="403" t="s">
        <v>161</v>
      </c>
      <c r="E17" s="712"/>
      <c r="F17" s="712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869">
        <f t="shared" si="0"/>
        <v>0</v>
      </c>
      <c r="R17" s="866"/>
      <c r="S17" s="866"/>
    </row>
    <row r="18" spans="3:19" x14ac:dyDescent="0.25">
      <c r="C18" s="403" t="s">
        <v>162</v>
      </c>
      <c r="D18" s="403" t="s">
        <v>163</v>
      </c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869">
        <f t="shared" si="0"/>
        <v>0</v>
      </c>
      <c r="R18" s="866"/>
      <c r="S18" s="866"/>
    </row>
    <row r="19" spans="3:19" x14ac:dyDescent="0.25">
      <c r="C19" s="403" t="s">
        <v>164</v>
      </c>
      <c r="D19" s="403" t="s">
        <v>165</v>
      </c>
      <c r="E19" s="712"/>
      <c r="F19" s="712"/>
      <c r="G19" s="712"/>
      <c r="H19" s="712"/>
      <c r="I19" s="712"/>
      <c r="J19" s="712"/>
      <c r="K19" s="712"/>
      <c r="L19" s="712"/>
      <c r="M19" s="712"/>
      <c r="N19" s="712"/>
      <c r="O19" s="712"/>
      <c r="P19" s="712"/>
      <c r="Q19" s="869">
        <f t="shared" si="0"/>
        <v>0</v>
      </c>
      <c r="R19" s="866"/>
      <c r="S19" s="866"/>
    </row>
    <row r="20" spans="3:19" x14ac:dyDescent="0.25">
      <c r="C20" s="953" t="s">
        <v>166</v>
      </c>
      <c r="D20" s="954"/>
      <c r="E20" s="869">
        <f t="shared" ref="E20:P20" si="1">SUM(E11:E19)</f>
        <v>1150.0609417926198</v>
      </c>
      <c r="F20" s="869">
        <f t="shared" si="1"/>
        <v>535.13484987936329</v>
      </c>
      <c r="G20" s="869">
        <f t="shared" si="1"/>
        <v>638.25639574758884</v>
      </c>
      <c r="H20" s="869">
        <f t="shared" si="1"/>
        <v>1161.5846241961594</v>
      </c>
      <c r="I20" s="869">
        <f t="shared" si="1"/>
        <v>1382.5721950146669</v>
      </c>
      <c r="J20" s="869">
        <f t="shared" si="1"/>
        <v>1148.1645130534287</v>
      </c>
      <c r="K20" s="869">
        <f t="shared" si="1"/>
        <v>1150.8575094556877</v>
      </c>
      <c r="L20" s="869">
        <f t="shared" si="1"/>
        <v>877.88394126418132</v>
      </c>
      <c r="M20" s="869">
        <f t="shared" si="1"/>
        <v>1342.4010971213652</v>
      </c>
      <c r="N20" s="869">
        <f t="shared" si="1"/>
        <v>1714.1062301312097</v>
      </c>
      <c r="O20" s="869">
        <f t="shared" si="1"/>
        <v>1911.6667538996155</v>
      </c>
      <c r="P20" s="869">
        <f t="shared" si="1"/>
        <v>2196.3529155259507</v>
      </c>
      <c r="Q20" s="869">
        <f>SUM(E20:P20)</f>
        <v>15209.041967081837</v>
      </c>
      <c r="R20" s="866"/>
      <c r="S20" s="866"/>
    </row>
    <row r="21" spans="3:19" x14ac:dyDescent="0.25">
      <c r="C21" s="953" t="s">
        <v>167</v>
      </c>
      <c r="D21" s="954"/>
      <c r="E21" s="712"/>
      <c r="F21" s="712"/>
      <c r="G21" s="712"/>
      <c r="H21" s="712"/>
      <c r="I21" s="712"/>
      <c r="J21" s="712"/>
      <c r="K21" s="712"/>
      <c r="L21" s="712"/>
      <c r="M21" s="712"/>
      <c r="N21" s="712"/>
      <c r="O21" s="712"/>
      <c r="P21" s="712"/>
      <c r="Q21" s="869"/>
      <c r="R21" s="866"/>
      <c r="S21" s="866"/>
    </row>
    <row r="22" spans="3:19" x14ac:dyDescent="0.25">
      <c r="C22" s="403" t="s">
        <v>168</v>
      </c>
      <c r="D22" s="403" t="s">
        <v>169</v>
      </c>
      <c r="E22" s="712"/>
      <c r="F22" s="712"/>
      <c r="G22" s="712"/>
      <c r="H22" s="712"/>
      <c r="I22" s="712"/>
      <c r="J22" s="712"/>
      <c r="K22" s="712"/>
      <c r="L22" s="712"/>
      <c r="M22" s="712"/>
      <c r="N22" s="712"/>
      <c r="O22" s="712"/>
      <c r="P22" s="712"/>
      <c r="Q22" s="869">
        <f t="shared" ref="Q22:Q32" si="2">SUM(E22:P22)</f>
        <v>0</v>
      </c>
      <c r="R22" s="866"/>
      <c r="S22" s="866"/>
    </row>
    <row r="23" spans="3:19" x14ac:dyDescent="0.25">
      <c r="C23" s="403" t="s">
        <v>170</v>
      </c>
      <c r="D23" s="403" t="s">
        <v>171</v>
      </c>
      <c r="E23" s="712"/>
      <c r="F23" s="712"/>
      <c r="G23" s="712"/>
      <c r="H23" s="712"/>
      <c r="I23" s="712"/>
      <c r="J23" s="712"/>
      <c r="K23" s="712"/>
      <c r="L23" s="712"/>
      <c r="M23" s="712"/>
      <c r="N23" s="712"/>
      <c r="O23" s="712"/>
      <c r="P23" s="712"/>
      <c r="Q23" s="869">
        <f t="shared" si="2"/>
        <v>0</v>
      </c>
      <c r="R23" s="866"/>
      <c r="S23" s="866"/>
    </row>
    <row r="24" spans="3:19" x14ac:dyDescent="0.25">
      <c r="C24" s="403" t="s">
        <v>216</v>
      </c>
      <c r="D24" s="403" t="s">
        <v>173</v>
      </c>
      <c r="E24" s="712"/>
      <c r="F24" s="712"/>
      <c r="G24" s="712"/>
      <c r="H24" s="712"/>
      <c r="I24" s="712"/>
      <c r="J24" s="712"/>
      <c r="K24" s="712"/>
      <c r="L24" s="712"/>
      <c r="M24" s="712"/>
      <c r="N24" s="712"/>
      <c r="O24" s="712"/>
      <c r="P24" s="712"/>
      <c r="Q24" s="869">
        <f t="shared" si="2"/>
        <v>0</v>
      </c>
      <c r="R24" s="866"/>
      <c r="S24" s="866"/>
    </row>
    <row r="25" spans="3:19" x14ac:dyDescent="0.25">
      <c r="C25" s="403" t="s">
        <v>174</v>
      </c>
      <c r="D25" s="403" t="s">
        <v>175</v>
      </c>
      <c r="E25" s="712"/>
      <c r="F25" s="712"/>
      <c r="G25" s="712"/>
      <c r="H25" s="712"/>
      <c r="I25" s="712"/>
      <c r="J25" s="712"/>
      <c r="K25" s="712"/>
      <c r="L25" s="712"/>
      <c r="M25" s="712"/>
      <c r="N25" s="712"/>
      <c r="O25" s="712"/>
      <c r="P25" s="712"/>
      <c r="Q25" s="869">
        <f t="shared" si="2"/>
        <v>0</v>
      </c>
      <c r="R25" s="866"/>
      <c r="S25" s="866"/>
    </row>
    <row r="26" spans="3:19" x14ac:dyDescent="0.25">
      <c r="C26" s="403" t="s">
        <v>176</v>
      </c>
      <c r="D26" s="403" t="s">
        <v>177</v>
      </c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869">
        <f t="shared" si="2"/>
        <v>0</v>
      </c>
      <c r="R26" s="866"/>
      <c r="S26" s="866"/>
    </row>
    <row r="27" spans="3:19" x14ac:dyDescent="0.25">
      <c r="C27" s="403" t="s">
        <v>178</v>
      </c>
      <c r="D27" s="403" t="s">
        <v>179</v>
      </c>
      <c r="E27" s="712"/>
      <c r="F27" s="712"/>
      <c r="G27" s="712"/>
      <c r="H27" s="712"/>
      <c r="I27" s="712"/>
      <c r="J27" s="712"/>
      <c r="K27" s="712"/>
      <c r="L27" s="712"/>
      <c r="M27" s="712"/>
      <c r="N27" s="712"/>
      <c r="O27" s="712"/>
      <c r="P27" s="712"/>
      <c r="Q27" s="869">
        <f t="shared" si="2"/>
        <v>0</v>
      </c>
      <c r="R27" s="866"/>
      <c r="S27" s="866"/>
    </row>
    <row r="28" spans="3:19" x14ac:dyDescent="0.25">
      <c r="C28" s="403" t="s">
        <v>180</v>
      </c>
      <c r="D28" s="403" t="s">
        <v>181</v>
      </c>
      <c r="E28" s="712"/>
      <c r="F28" s="712"/>
      <c r="G28" s="712"/>
      <c r="H28" s="712"/>
      <c r="I28" s="712"/>
      <c r="J28" s="712"/>
      <c r="K28" s="712"/>
      <c r="L28" s="712"/>
      <c r="M28" s="712"/>
      <c r="N28" s="712"/>
      <c r="O28" s="712"/>
      <c r="P28" s="712"/>
      <c r="Q28" s="869">
        <f t="shared" si="2"/>
        <v>0</v>
      </c>
      <c r="R28" s="866"/>
      <c r="S28" s="866"/>
    </row>
    <row r="29" spans="3:19" x14ac:dyDescent="0.25">
      <c r="C29" s="403" t="s">
        <v>182</v>
      </c>
      <c r="D29" s="403" t="s">
        <v>183</v>
      </c>
      <c r="E29" s="712"/>
      <c r="F29" s="712"/>
      <c r="G29" s="712"/>
      <c r="H29" s="712"/>
      <c r="I29" s="712"/>
      <c r="J29" s="712"/>
      <c r="K29" s="712"/>
      <c r="L29" s="712"/>
      <c r="M29" s="712"/>
      <c r="N29" s="712"/>
      <c r="O29" s="712"/>
      <c r="P29" s="712"/>
      <c r="Q29" s="869">
        <f t="shared" si="2"/>
        <v>0</v>
      </c>
      <c r="R29" s="866"/>
      <c r="S29" s="866"/>
    </row>
    <row r="30" spans="3:19" x14ac:dyDescent="0.25">
      <c r="C30" s="403" t="s">
        <v>184</v>
      </c>
      <c r="D30" s="403" t="s">
        <v>163</v>
      </c>
      <c r="E30" s="712"/>
      <c r="F30" s="712"/>
      <c r="G30" s="712"/>
      <c r="H30" s="712"/>
      <c r="I30" s="712"/>
      <c r="J30" s="712"/>
      <c r="K30" s="712"/>
      <c r="L30" s="712"/>
      <c r="M30" s="712"/>
      <c r="N30" s="712"/>
      <c r="O30" s="712"/>
      <c r="P30" s="712"/>
      <c r="Q30" s="869">
        <f t="shared" si="2"/>
        <v>0</v>
      </c>
      <c r="R30" s="866"/>
      <c r="S30" s="866"/>
    </row>
    <row r="31" spans="3:19" x14ac:dyDescent="0.25">
      <c r="C31" s="403" t="s">
        <v>185</v>
      </c>
      <c r="D31" s="403" t="s">
        <v>186</v>
      </c>
      <c r="E31" s="712"/>
      <c r="F31" s="712"/>
      <c r="G31" s="712"/>
      <c r="H31" s="712"/>
      <c r="I31" s="712"/>
      <c r="J31" s="712"/>
      <c r="K31" s="712"/>
      <c r="L31" s="712"/>
      <c r="M31" s="712"/>
      <c r="N31" s="712"/>
      <c r="O31" s="712"/>
      <c r="P31" s="712"/>
      <c r="Q31" s="869">
        <f t="shared" si="2"/>
        <v>0</v>
      </c>
      <c r="R31" s="866"/>
      <c r="S31" s="866"/>
    </row>
    <row r="32" spans="3:19" x14ac:dyDescent="0.25">
      <c r="C32" s="403" t="s">
        <v>187</v>
      </c>
      <c r="D32" s="403" t="s">
        <v>165</v>
      </c>
      <c r="E32" s="712"/>
      <c r="F32" s="712"/>
      <c r="G32" s="712"/>
      <c r="H32" s="712"/>
      <c r="I32" s="712"/>
      <c r="J32" s="712"/>
      <c r="K32" s="712"/>
      <c r="L32" s="712"/>
      <c r="M32" s="712"/>
      <c r="N32" s="712"/>
      <c r="O32" s="712"/>
      <c r="P32" s="712"/>
      <c r="Q32" s="869">
        <f t="shared" si="2"/>
        <v>0</v>
      </c>
      <c r="R32" s="866"/>
      <c r="S32" s="866"/>
    </row>
    <row r="33" spans="3:19" x14ac:dyDescent="0.25">
      <c r="C33" s="953" t="s">
        <v>188</v>
      </c>
      <c r="D33" s="954"/>
      <c r="E33" s="869">
        <f t="shared" ref="E33:P33" si="3">SUM(E22:E32)</f>
        <v>0</v>
      </c>
      <c r="F33" s="869">
        <f t="shared" si="3"/>
        <v>0</v>
      </c>
      <c r="G33" s="869">
        <f t="shared" si="3"/>
        <v>0</v>
      </c>
      <c r="H33" s="869">
        <f t="shared" si="3"/>
        <v>0</v>
      </c>
      <c r="I33" s="869">
        <f t="shared" si="3"/>
        <v>0</v>
      </c>
      <c r="J33" s="869">
        <f t="shared" si="3"/>
        <v>0</v>
      </c>
      <c r="K33" s="869">
        <f t="shared" si="3"/>
        <v>0</v>
      </c>
      <c r="L33" s="869">
        <f t="shared" si="3"/>
        <v>0</v>
      </c>
      <c r="M33" s="869">
        <f t="shared" si="3"/>
        <v>0</v>
      </c>
      <c r="N33" s="869">
        <f t="shared" si="3"/>
        <v>0</v>
      </c>
      <c r="O33" s="869">
        <f t="shared" si="3"/>
        <v>0</v>
      </c>
      <c r="P33" s="869">
        <f t="shared" si="3"/>
        <v>0</v>
      </c>
      <c r="Q33" s="869">
        <f>SUM(E33:P33)</f>
        <v>0</v>
      </c>
      <c r="R33" s="866"/>
      <c r="S33" s="866"/>
    </row>
    <row r="34" spans="3:19" x14ac:dyDescent="0.25">
      <c r="C34" s="953" t="s">
        <v>189</v>
      </c>
      <c r="D34" s="954"/>
      <c r="E34" s="712"/>
      <c r="F34" s="712"/>
      <c r="G34" s="712"/>
      <c r="H34" s="712"/>
      <c r="I34" s="712"/>
      <c r="J34" s="712"/>
      <c r="K34" s="712"/>
      <c r="L34" s="712"/>
      <c r="M34" s="712"/>
      <c r="N34" s="712"/>
      <c r="O34" s="712"/>
      <c r="P34" s="712"/>
      <c r="Q34" s="869"/>
      <c r="R34" s="866"/>
      <c r="S34" s="866"/>
    </row>
    <row r="35" spans="3:19" x14ac:dyDescent="0.25">
      <c r="C35" s="403" t="s">
        <v>168</v>
      </c>
      <c r="D35" s="403" t="s">
        <v>169</v>
      </c>
      <c r="E35" s="712"/>
      <c r="F35" s="712"/>
      <c r="G35" s="712"/>
      <c r="H35" s="712"/>
      <c r="I35" s="712"/>
      <c r="J35" s="712"/>
      <c r="K35" s="712"/>
      <c r="L35" s="712"/>
      <c r="M35" s="712"/>
      <c r="N35" s="712"/>
      <c r="O35" s="712"/>
      <c r="P35" s="712"/>
      <c r="Q35" s="869">
        <f t="shared" ref="Q35:Q45" si="4">SUM(E35:P35)</f>
        <v>0</v>
      </c>
      <c r="R35" s="866"/>
      <c r="S35" s="866"/>
    </row>
    <row r="36" spans="3:19" x14ac:dyDescent="0.25">
      <c r="C36" s="403" t="s">
        <v>170</v>
      </c>
      <c r="D36" s="403" t="s">
        <v>171</v>
      </c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869">
        <f t="shared" si="4"/>
        <v>0</v>
      </c>
      <c r="R36" s="866"/>
      <c r="S36" s="866"/>
    </row>
    <row r="37" spans="3:19" x14ac:dyDescent="0.25">
      <c r="C37" s="403" t="s">
        <v>216</v>
      </c>
      <c r="D37" s="403" t="s">
        <v>173</v>
      </c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2"/>
      <c r="P37" s="712"/>
      <c r="Q37" s="869">
        <f t="shared" si="4"/>
        <v>0</v>
      </c>
      <c r="R37" s="866"/>
      <c r="S37" s="866"/>
    </row>
    <row r="38" spans="3:19" x14ac:dyDescent="0.25">
      <c r="C38" s="403" t="s">
        <v>174</v>
      </c>
      <c r="D38" s="403" t="s">
        <v>175</v>
      </c>
      <c r="E38" s="712"/>
      <c r="F38" s="712"/>
      <c r="G38" s="712"/>
      <c r="H38" s="712"/>
      <c r="I38" s="712"/>
      <c r="J38" s="712"/>
      <c r="K38" s="712"/>
      <c r="L38" s="712"/>
      <c r="M38" s="712"/>
      <c r="N38" s="712"/>
      <c r="O38" s="712"/>
      <c r="P38" s="712"/>
      <c r="Q38" s="869">
        <f t="shared" si="4"/>
        <v>0</v>
      </c>
      <c r="R38" s="866"/>
      <c r="S38" s="866"/>
    </row>
    <row r="39" spans="3:19" x14ac:dyDescent="0.25">
      <c r="C39" s="403" t="s">
        <v>176</v>
      </c>
      <c r="D39" s="403" t="s">
        <v>177</v>
      </c>
      <c r="E39" s="712"/>
      <c r="F39" s="712"/>
      <c r="G39" s="712"/>
      <c r="H39" s="712"/>
      <c r="I39" s="712"/>
      <c r="J39" s="712"/>
      <c r="K39" s="712"/>
      <c r="L39" s="712"/>
      <c r="M39" s="712"/>
      <c r="N39" s="712"/>
      <c r="O39" s="712"/>
      <c r="P39" s="712"/>
      <c r="Q39" s="869">
        <f t="shared" si="4"/>
        <v>0</v>
      </c>
      <c r="R39" s="866"/>
      <c r="S39" s="866"/>
    </row>
    <row r="40" spans="3:19" x14ac:dyDescent="0.25">
      <c r="C40" s="403" t="s">
        <v>178</v>
      </c>
      <c r="D40" s="403" t="s">
        <v>179</v>
      </c>
      <c r="E40" s="712"/>
      <c r="F40" s="712"/>
      <c r="G40" s="712"/>
      <c r="H40" s="712"/>
      <c r="I40" s="712"/>
      <c r="J40" s="712"/>
      <c r="K40" s="712"/>
      <c r="L40" s="712"/>
      <c r="M40" s="712"/>
      <c r="N40" s="712"/>
      <c r="O40" s="712"/>
      <c r="P40" s="712"/>
      <c r="Q40" s="869">
        <f t="shared" si="4"/>
        <v>0</v>
      </c>
      <c r="R40" s="866"/>
      <c r="S40" s="866"/>
    </row>
    <row r="41" spans="3:19" x14ac:dyDescent="0.25">
      <c r="C41" s="403" t="s">
        <v>180</v>
      </c>
      <c r="D41" s="403" t="s">
        <v>181</v>
      </c>
      <c r="E41" s="712"/>
      <c r="F41" s="712"/>
      <c r="G41" s="712"/>
      <c r="H41" s="712"/>
      <c r="I41" s="712"/>
      <c r="J41" s="712"/>
      <c r="K41" s="712"/>
      <c r="L41" s="712"/>
      <c r="M41" s="712"/>
      <c r="N41" s="712"/>
      <c r="O41" s="712"/>
      <c r="P41" s="712"/>
      <c r="Q41" s="869">
        <f t="shared" si="4"/>
        <v>0</v>
      </c>
      <c r="R41" s="866"/>
      <c r="S41" s="866"/>
    </row>
    <row r="42" spans="3:19" x14ac:dyDescent="0.25">
      <c r="C42" s="403" t="s">
        <v>182</v>
      </c>
      <c r="D42" s="403" t="s">
        <v>183</v>
      </c>
      <c r="E42" s="712"/>
      <c r="F42" s="712"/>
      <c r="G42" s="712"/>
      <c r="H42" s="712"/>
      <c r="I42" s="712"/>
      <c r="J42" s="712"/>
      <c r="K42" s="712"/>
      <c r="L42" s="712"/>
      <c r="M42" s="712"/>
      <c r="N42" s="712"/>
      <c r="O42" s="712"/>
      <c r="P42" s="712"/>
      <c r="Q42" s="869">
        <f t="shared" si="4"/>
        <v>0</v>
      </c>
      <c r="R42" s="866"/>
      <c r="S42" s="866"/>
    </row>
    <row r="43" spans="3:19" x14ac:dyDescent="0.25">
      <c r="C43" s="403" t="s">
        <v>208</v>
      </c>
      <c r="D43" s="403" t="s">
        <v>163</v>
      </c>
      <c r="E43" s="712"/>
      <c r="F43" s="712"/>
      <c r="G43" s="712"/>
      <c r="H43" s="712"/>
      <c r="I43" s="712"/>
      <c r="J43" s="712"/>
      <c r="K43" s="712"/>
      <c r="L43" s="712"/>
      <c r="M43" s="712"/>
      <c r="N43" s="712"/>
      <c r="O43" s="712"/>
      <c r="P43" s="712"/>
      <c r="Q43" s="869">
        <f t="shared" si="4"/>
        <v>0</v>
      </c>
      <c r="R43" s="866"/>
      <c r="S43" s="866"/>
    </row>
    <row r="44" spans="3:19" x14ac:dyDescent="0.25">
      <c r="C44" s="403" t="s">
        <v>185</v>
      </c>
      <c r="D44" s="403" t="s">
        <v>186</v>
      </c>
      <c r="E44" s="712"/>
      <c r="F44" s="712"/>
      <c r="G44" s="712"/>
      <c r="H44" s="712"/>
      <c r="I44" s="712"/>
      <c r="J44" s="712"/>
      <c r="K44" s="712"/>
      <c r="L44" s="712"/>
      <c r="M44" s="712"/>
      <c r="N44" s="712"/>
      <c r="O44" s="712"/>
      <c r="P44" s="712"/>
      <c r="Q44" s="869">
        <f t="shared" si="4"/>
        <v>0</v>
      </c>
      <c r="R44" s="866"/>
      <c r="S44" s="866"/>
    </row>
    <row r="45" spans="3:19" x14ac:dyDescent="0.25">
      <c r="C45" s="403" t="s">
        <v>187</v>
      </c>
      <c r="D45" s="403" t="s">
        <v>165</v>
      </c>
      <c r="E45" s="712"/>
      <c r="F45" s="712"/>
      <c r="G45" s="712"/>
      <c r="H45" s="712"/>
      <c r="I45" s="712"/>
      <c r="J45" s="712"/>
      <c r="K45" s="712"/>
      <c r="L45" s="712"/>
      <c r="M45" s="712"/>
      <c r="N45" s="712"/>
      <c r="O45" s="712"/>
      <c r="P45" s="712"/>
      <c r="Q45" s="869">
        <f t="shared" si="4"/>
        <v>0</v>
      </c>
      <c r="R45" s="866"/>
      <c r="S45" s="866"/>
    </row>
    <row r="46" spans="3:19" x14ac:dyDescent="0.25">
      <c r="C46" s="953" t="s">
        <v>188</v>
      </c>
      <c r="D46" s="954"/>
      <c r="E46" s="869">
        <f t="shared" ref="E46:P46" si="5">SUM(E35:E45)</f>
        <v>0</v>
      </c>
      <c r="F46" s="869">
        <f t="shared" si="5"/>
        <v>0</v>
      </c>
      <c r="G46" s="869">
        <f t="shared" si="5"/>
        <v>0</v>
      </c>
      <c r="H46" s="869">
        <f t="shared" si="5"/>
        <v>0</v>
      </c>
      <c r="I46" s="869">
        <f t="shared" si="5"/>
        <v>0</v>
      </c>
      <c r="J46" s="869">
        <f t="shared" si="5"/>
        <v>0</v>
      </c>
      <c r="K46" s="869">
        <f t="shared" si="5"/>
        <v>0</v>
      </c>
      <c r="L46" s="869">
        <f t="shared" si="5"/>
        <v>0</v>
      </c>
      <c r="M46" s="869">
        <f t="shared" si="5"/>
        <v>0</v>
      </c>
      <c r="N46" s="869">
        <f t="shared" si="5"/>
        <v>0</v>
      </c>
      <c r="O46" s="869">
        <f t="shared" si="5"/>
        <v>0</v>
      </c>
      <c r="P46" s="869">
        <f t="shared" si="5"/>
        <v>0</v>
      </c>
      <c r="Q46" s="869">
        <f>SUM(E46:P46)</f>
        <v>0</v>
      </c>
      <c r="R46" s="866"/>
      <c r="S46" s="866"/>
    </row>
    <row r="47" spans="3:19" x14ac:dyDescent="0.25">
      <c r="C47" s="953" t="s">
        <v>196</v>
      </c>
      <c r="D47" s="954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712"/>
      <c r="Q47" s="869"/>
      <c r="R47" s="866"/>
      <c r="S47" s="866"/>
    </row>
    <row r="48" spans="3:19" x14ac:dyDescent="0.25">
      <c r="C48" s="403" t="s">
        <v>168</v>
      </c>
      <c r="D48" s="403" t="s">
        <v>169</v>
      </c>
      <c r="E48" s="712"/>
      <c r="F48" s="712"/>
      <c r="G48" s="712"/>
      <c r="H48" s="712"/>
      <c r="I48" s="712"/>
      <c r="J48" s="712"/>
      <c r="K48" s="712"/>
      <c r="L48" s="712"/>
      <c r="M48" s="712"/>
      <c r="N48" s="712"/>
      <c r="O48" s="712"/>
      <c r="P48" s="712"/>
      <c r="Q48" s="869">
        <f t="shared" ref="Q48:Q60" si="6">SUM(E48:P48)</f>
        <v>0</v>
      </c>
      <c r="R48" s="866"/>
      <c r="S48" s="866"/>
    </row>
    <row r="49" spans="3:19" x14ac:dyDescent="0.25">
      <c r="C49" s="403" t="s">
        <v>170</v>
      </c>
      <c r="D49" s="403" t="s">
        <v>171</v>
      </c>
      <c r="E49" s="712"/>
      <c r="F49" s="712"/>
      <c r="G49" s="712"/>
      <c r="H49" s="712"/>
      <c r="I49" s="712"/>
      <c r="J49" s="712"/>
      <c r="K49" s="712"/>
      <c r="L49" s="712"/>
      <c r="M49" s="712"/>
      <c r="N49" s="712"/>
      <c r="O49" s="712"/>
      <c r="P49" s="712"/>
      <c r="Q49" s="869">
        <f t="shared" si="6"/>
        <v>0</v>
      </c>
      <c r="R49" s="866"/>
      <c r="S49" s="866"/>
    </row>
    <row r="50" spans="3:19" x14ac:dyDescent="0.25">
      <c r="C50" s="403" t="s">
        <v>216</v>
      </c>
      <c r="D50" s="403" t="s">
        <v>173</v>
      </c>
      <c r="E50" s="712"/>
      <c r="F50" s="712"/>
      <c r="G50" s="712"/>
      <c r="H50" s="712"/>
      <c r="I50" s="712"/>
      <c r="J50" s="712"/>
      <c r="K50" s="712"/>
      <c r="L50" s="712"/>
      <c r="M50" s="712"/>
      <c r="N50" s="712"/>
      <c r="O50" s="712"/>
      <c r="P50" s="712"/>
      <c r="Q50" s="869">
        <f t="shared" si="6"/>
        <v>0</v>
      </c>
      <c r="R50" s="866"/>
      <c r="S50" s="866"/>
    </row>
    <row r="51" spans="3:19" x14ac:dyDescent="0.25">
      <c r="C51" s="403" t="s">
        <v>174</v>
      </c>
      <c r="D51" s="403" t="s">
        <v>175</v>
      </c>
      <c r="E51" s="712"/>
      <c r="F51" s="712"/>
      <c r="G51" s="712"/>
      <c r="H51" s="712"/>
      <c r="I51" s="712"/>
      <c r="J51" s="712"/>
      <c r="K51" s="712"/>
      <c r="L51" s="712"/>
      <c r="M51" s="712"/>
      <c r="N51" s="712"/>
      <c r="O51" s="712"/>
      <c r="P51" s="712"/>
      <c r="Q51" s="869">
        <f t="shared" si="6"/>
        <v>0</v>
      </c>
      <c r="R51" s="866"/>
      <c r="S51" s="866"/>
    </row>
    <row r="52" spans="3:19" x14ac:dyDescent="0.25">
      <c r="C52" s="403" t="s">
        <v>176</v>
      </c>
      <c r="D52" s="403" t="s">
        <v>177</v>
      </c>
      <c r="E52" s="712"/>
      <c r="F52" s="712"/>
      <c r="G52" s="712"/>
      <c r="H52" s="712"/>
      <c r="I52" s="712"/>
      <c r="J52" s="712"/>
      <c r="K52" s="712"/>
      <c r="L52" s="712"/>
      <c r="M52" s="712"/>
      <c r="N52" s="712"/>
      <c r="O52" s="712"/>
      <c r="P52" s="712"/>
      <c r="Q52" s="869">
        <f t="shared" si="6"/>
        <v>0</v>
      </c>
      <c r="R52" s="866"/>
      <c r="S52" s="866"/>
    </row>
    <row r="53" spans="3:19" x14ac:dyDescent="0.25">
      <c r="C53" s="403" t="s">
        <v>178</v>
      </c>
      <c r="D53" s="403" t="s">
        <v>217</v>
      </c>
      <c r="E53" s="712"/>
      <c r="F53" s="712"/>
      <c r="G53" s="712"/>
      <c r="H53" s="712"/>
      <c r="I53" s="712"/>
      <c r="J53" s="712"/>
      <c r="K53" s="712"/>
      <c r="L53" s="712"/>
      <c r="M53" s="712"/>
      <c r="N53" s="712"/>
      <c r="O53" s="712"/>
      <c r="P53" s="712"/>
      <c r="Q53" s="869">
        <f t="shared" si="6"/>
        <v>0</v>
      </c>
      <c r="R53" s="866"/>
      <c r="S53" s="866"/>
    </row>
    <row r="54" spans="3:19" x14ac:dyDescent="0.25">
      <c r="C54" s="403" t="s">
        <v>180</v>
      </c>
      <c r="D54" s="403" t="s">
        <v>197</v>
      </c>
      <c r="E54" s="712"/>
      <c r="F54" s="712"/>
      <c r="G54" s="712"/>
      <c r="H54" s="712"/>
      <c r="I54" s="712"/>
      <c r="J54" s="712"/>
      <c r="K54" s="712"/>
      <c r="L54" s="712"/>
      <c r="M54" s="712"/>
      <c r="N54" s="712"/>
      <c r="O54" s="712"/>
      <c r="P54" s="712"/>
      <c r="Q54" s="869">
        <f t="shared" si="6"/>
        <v>0</v>
      </c>
      <c r="R54" s="866"/>
      <c r="S54" s="866"/>
    </row>
    <row r="55" spans="3:19" x14ac:dyDescent="0.25">
      <c r="C55" s="403" t="s">
        <v>218</v>
      </c>
      <c r="D55" s="403" t="s">
        <v>206</v>
      </c>
      <c r="E55" s="712"/>
      <c r="F55" s="712"/>
      <c r="G55" s="712"/>
      <c r="H55" s="712"/>
      <c r="I55" s="712"/>
      <c r="J55" s="712"/>
      <c r="K55" s="712"/>
      <c r="L55" s="712"/>
      <c r="M55" s="712"/>
      <c r="N55" s="712"/>
      <c r="O55" s="712"/>
      <c r="P55" s="712"/>
      <c r="Q55" s="869">
        <f t="shared" si="6"/>
        <v>0</v>
      </c>
      <c r="R55" s="866"/>
      <c r="S55" s="866"/>
    </row>
    <row r="56" spans="3:19" x14ac:dyDescent="0.25">
      <c r="C56" s="403" t="s">
        <v>236</v>
      </c>
      <c r="D56" s="403" t="s">
        <v>220</v>
      </c>
      <c r="E56" s="712"/>
      <c r="F56" s="712"/>
      <c r="G56" s="712"/>
      <c r="H56" s="712"/>
      <c r="I56" s="712"/>
      <c r="J56" s="712"/>
      <c r="K56" s="712"/>
      <c r="L56" s="712"/>
      <c r="M56" s="712"/>
      <c r="N56" s="712"/>
      <c r="O56" s="712"/>
      <c r="P56" s="712"/>
      <c r="Q56" s="869">
        <f t="shared" si="6"/>
        <v>0</v>
      </c>
      <c r="R56" s="866"/>
      <c r="S56" s="866"/>
    </row>
    <row r="57" spans="3:19" x14ac:dyDescent="0.25">
      <c r="C57" s="403" t="s">
        <v>182</v>
      </c>
      <c r="D57" s="403" t="s">
        <v>183</v>
      </c>
      <c r="E57" s="712"/>
      <c r="F57" s="712"/>
      <c r="G57" s="712"/>
      <c r="H57" s="712"/>
      <c r="I57" s="712"/>
      <c r="J57" s="712"/>
      <c r="K57" s="712"/>
      <c r="L57" s="712"/>
      <c r="M57" s="712"/>
      <c r="N57" s="712"/>
      <c r="O57" s="712"/>
      <c r="P57" s="712"/>
      <c r="Q57" s="869">
        <f t="shared" si="6"/>
        <v>0</v>
      </c>
      <c r="R57" s="866"/>
      <c r="S57" s="866"/>
    </row>
    <row r="58" spans="3:19" x14ac:dyDescent="0.25">
      <c r="C58" s="403" t="s">
        <v>184</v>
      </c>
      <c r="D58" s="403" t="s">
        <v>163</v>
      </c>
      <c r="E58" s="712"/>
      <c r="F58" s="712"/>
      <c r="G58" s="712"/>
      <c r="H58" s="712"/>
      <c r="I58" s="712"/>
      <c r="J58" s="712"/>
      <c r="K58" s="712"/>
      <c r="L58" s="712"/>
      <c r="M58" s="712"/>
      <c r="N58" s="712"/>
      <c r="O58" s="712"/>
      <c r="P58" s="712"/>
      <c r="Q58" s="869">
        <f t="shared" si="6"/>
        <v>0</v>
      </c>
      <c r="R58" s="866"/>
      <c r="S58" s="866"/>
    </row>
    <row r="59" spans="3:19" x14ac:dyDescent="0.25">
      <c r="C59" s="403" t="s">
        <v>185</v>
      </c>
      <c r="D59" s="403" t="s">
        <v>186</v>
      </c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712"/>
      <c r="Q59" s="869">
        <f t="shared" si="6"/>
        <v>0</v>
      </c>
      <c r="R59" s="866"/>
      <c r="S59" s="866"/>
    </row>
    <row r="60" spans="3:19" x14ac:dyDescent="0.25">
      <c r="C60" s="403" t="s">
        <v>187</v>
      </c>
      <c r="D60" s="403" t="s">
        <v>165</v>
      </c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869">
        <f t="shared" si="6"/>
        <v>0</v>
      </c>
      <c r="R60" s="866"/>
      <c r="S60" s="866"/>
    </row>
    <row r="61" spans="3:19" x14ac:dyDescent="0.25">
      <c r="C61" s="953" t="s">
        <v>188</v>
      </c>
      <c r="D61" s="954"/>
      <c r="E61" s="869">
        <f t="shared" ref="E61:P61" si="7">SUM(E48:E60)</f>
        <v>0</v>
      </c>
      <c r="F61" s="869">
        <f t="shared" si="7"/>
        <v>0</v>
      </c>
      <c r="G61" s="869">
        <f t="shared" si="7"/>
        <v>0</v>
      </c>
      <c r="H61" s="869">
        <f t="shared" si="7"/>
        <v>0</v>
      </c>
      <c r="I61" s="869">
        <f t="shared" si="7"/>
        <v>0</v>
      </c>
      <c r="J61" s="869">
        <f t="shared" si="7"/>
        <v>0</v>
      </c>
      <c r="K61" s="869">
        <f t="shared" si="7"/>
        <v>0</v>
      </c>
      <c r="L61" s="869">
        <f t="shared" si="7"/>
        <v>0</v>
      </c>
      <c r="M61" s="869">
        <f t="shared" si="7"/>
        <v>0</v>
      </c>
      <c r="N61" s="869">
        <f t="shared" si="7"/>
        <v>0</v>
      </c>
      <c r="O61" s="869">
        <f t="shared" si="7"/>
        <v>0</v>
      </c>
      <c r="P61" s="869">
        <f t="shared" si="7"/>
        <v>0</v>
      </c>
      <c r="Q61" s="869">
        <f>SUM(E61:P61)</f>
        <v>0</v>
      </c>
      <c r="R61" s="866"/>
      <c r="S61" s="866"/>
    </row>
    <row r="62" spans="3:19" x14ac:dyDescent="0.25">
      <c r="C62" s="953" t="s">
        <v>200</v>
      </c>
      <c r="D62" s="954"/>
      <c r="E62" s="869">
        <f t="shared" ref="E62:P62" si="8">E61+E46+E33</f>
        <v>0</v>
      </c>
      <c r="F62" s="869">
        <f t="shared" si="8"/>
        <v>0</v>
      </c>
      <c r="G62" s="869">
        <f t="shared" si="8"/>
        <v>0</v>
      </c>
      <c r="H62" s="869">
        <f t="shared" si="8"/>
        <v>0</v>
      </c>
      <c r="I62" s="869">
        <f t="shared" si="8"/>
        <v>0</v>
      </c>
      <c r="J62" s="869">
        <f t="shared" si="8"/>
        <v>0</v>
      </c>
      <c r="K62" s="869">
        <f t="shared" si="8"/>
        <v>0</v>
      </c>
      <c r="L62" s="869">
        <f t="shared" si="8"/>
        <v>0</v>
      </c>
      <c r="M62" s="869">
        <f t="shared" si="8"/>
        <v>0</v>
      </c>
      <c r="N62" s="869">
        <f t="shared" si="8"/>
        <v>0</v>
      </c>
      <c r="O62" s="869">
        <f t="shared" si="8"/>
        <v>0</v>
      </c>
      <c r="P62" s="869">
        <f t="shared" si="8"/>
        <v>0</v>
      </c>
      <c r="Q62" s="869">
        <f>SUM(E62:P62)</f>
        <v>0</v>
      </c>
      <c r="R62" s="866"/>
      <c r="S62" s="866"/>
    </row>
    <row r="63" spans="3:19" x14ac:dyDescent="0.25">
      <c r="C63" s="953" t="s">
        <v>201</v>
      </c>
      <c r="D63" s="954"/>
      <c r="E63" s="869">
        <f t="shared" ref="E63:P63" si="9">E62+E20</f>
        <v>1150.0609417926198</v>
      </c>
      <c r="F63" s="869">
        <f t="shared" si="9"/>
        <v>535.13484987936329</v>
      </c>
      <c r="G63" s="869">
        <f t="shared" si="9"/>
        <v>638.25639574758884</v>
      </c>
      <c r="H63" s="869">
        <f t="shared" si="9"/>
        <v>1161.5846241961594</v>
      </c>
      <c r="I63" s="869">
        <f t="shared" si="9"/>
        <v>1382.5721950146669</v>
      </c>
      <c r="J63" s="869">
        <f t="shared" si="9"/>
        <v>1148.1645130534287</v>
      </c>
      <c r="K63" s="869">
        <f t="shared" si="9"/>
        <v>1150.8575094556877</v>
      </c>
      <c r="L63" s="869">
        <f t="shared" si="9"/>
        <v>877.88394126418132</v>
      </c>
      <c r="M63" s="869">
        <f t="shared" si="9"/>
        <v>1342.4010971213652</v>
      </c>
      <c r="N63" s="869">
        <f t="shared" si="9"/>
        <v>1714.1062301312097</v>
      </c>
      <c r="O63" s="869">
        <f t="shared" si="9"/>
        <v>1911.6667538996155</v>
      </c>
      <c r="P63" s="869">
        <f t="shared" si="9"/>
        <v>2196.3529155259507</v>
      </c>
      <c r="Q63" s="869">
        <f>SUM(E63:P63)</f>
        <v>15209.041967081837</v>
      </c>
      <c r="R63" s="866"/>
      <c r="S63" s="866"/>
    </row>
    <row r="64" spans="3:19" x14ac:dyDescent="0.25">
      <c r="E64" s="866"/>
      <c r="F64" s="866"/>
      <c r="G64" s="866"/>
      <c r="H64" s="866"/>
      <c r="I64" s="866"/>
      <c r="J64" s="866"/>
      <c r="K64" s="866"/>
      <c r="L64" s="866"/>
      <c r="M64" s="866"/>
      <c r="N64" s="866"/>
      <c r="O64" s="866"/>
      <c r="P64" s="866"/>
      <c r="Q64" s="866"/>
      <c r="R64" s="866"/>
      <c r="S64" s="866"/>
    </row>
    <row r="65" spans="3:19" x14ac:dyDescent="0.25">
      <c r="C65" s="724"/>
      <c r="E65" s="866"/>
      <c r="F65" s="866"/>
      <c r="G65" s="866"/>
      <c r="H65" s="866"/>
      <c r="I65" s="866"/>
      <c r="J65" s="866"/>
      <c r="K65" s="866"/>
      <c r="L65" s="866"/>
      <c r="M65" s="866"/>
      <c r="N65" s="866"/>
      <c r="O65" s="866"/>
      <c r="P65" s="866"/>
      <c r="Q65" s="867" t="s">
        <v>213</v>
      </c>
      <c r="R65" s="866"/>
      <c r="S65" s="866"/>
    </row>
    <row r="66" spans="3:19" x14ac:dyDescent="0.25">
      <c r="C66" s="961" t="s">
        <v>136</v>
      </c>
      <c r="D66" s="961"/>
      <c r="E66" s="973" t="s">
        <v>1165</v>
      </c>
      <c r="F66" s="973"/>
      <c r="G66" s="973"/>
      <c r="H66" s="973"/>
      <c r="I66" s="973"/>
      <c r="J66" s="973"/>
      <c r="K66" s="973"/>
      <c r="L66" s="973"/>
      <c r="M66" s="973"/>
      <c r="N66" s="973"/>
      <c r="O66" s="973"/>
      <c r="P66" s="973"/>
      <c r="Q66" s="973"/>
      <c r="R66" s="866"/>
      <c r="S66" s="866"/>
    </row>
    <row r="67" spans="3:19" x14ac:dyDescent="0.25">
      <c r="C67" s="961"/>
      <c r="D67" s="961"/>
      <c r="E67" s="868" t="s">
        <v>223</v>
      </c>
      <c r="F67" s="868" t="s">
        <v>224</v>
      </c>
      <c r="G67" s="868" t="s">
        <v>225</v>
      </c>
      <c r="H67" s="868" t="s">
        <v>226</v>
      </c>
      <c r="I67" s="868" t="s">
        <v>227</v>
      </c>
      <c r="J67" s="868" t="s">
        <v>228</v>
      </c>
      <c r="K67" s="868" t="s">
        <v>229</v>
      </c>
      <c r="L67" s="868" t="s">
        <v>230</v>
      </c>
      <c r="M67" s="868" t="s">
        <v>231</v>
      </c>
      <c r="N67" s="868" t="s">
        <v>232</v>
      </c>
      <c r="O67" s="868" t="s">
        <v>233</v>
      </c>
      <c r="P67" s="868" t="s">
        <v>234</v>
      </c>
      <c r="Q67" s="868" t="s">
        <v>90</v>
      </c>
      <c r="R67" s="866"/>
      <c r="S67" s="866"/>
    </row>
    <row r="68" spans="3:19" x14ac:dyDescent="0.25">
      <c r="C68" s="953" t="s">
        <v>147</v>
      </c>
      <c r="D68" s="954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869"/>
      <c r="R68" s="866"/>
      <c r="S68" s="866"/>
    </row>
    <row r="69" spans="3:19" x14ac:dyDescent="0.25">
      <c r="C69" s="403" t="s">
        <v>148</v>
      </c>
      <c r="D69" s="403" t="s">
        <v>149</v>
      </c>
      <c r="E69" s="712"/>
      <c r="F69" s="712"/>
      <c r="G69" s="712"/>
      <c r="H69" s="712"/>
      <c r="I69" s="712"/>
      <c r="J69" s="712"/>
      <c r="K69" s="712"/>
      <c r="L69" s="712"/>
      <c r="M69" s="712"/>
      <c r="N69" s="712"/>
      <c r="O69" s="712"/>
      <c r="P69" s="712"/>
      <c r="Q69" s="869">
        <f t="shared" ref="Q69:Q90" si="10">SUM(E69:P69)</f>
        <v>0</v>
      </c>
      <c r="R69" s="866"/>
      <c r="S69" s="866"/>
    </row>
    <row r="70" spans="3:19" x14ac:dyDescent="0.25">
      <c r="C70" s="403" t="s">
        <v>150</v>
      </c>
      <c r="D70" s="403" t="s">
        <v>151</v>
      </c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869">
        <f t="shared" si="10"/>
        <v>0</v>
      </c>
      <c r="R70" s="866"/>
      <c r="S70" s="866"/>
    </row>
    <row r="71" spans="3:19" x14ac:dyDescent="0.25">
      <c r="C71" s="403" t="s">
        <v>152</v>
      </c>
      <c r="D71" s="403" t="s">
        <v>153</v>
      </c>
      <c r="E71" s="712"/>
      <c r="F71" s="712"/>
      <c r="G71" s="712"/>
      <c r="H71" s="712"/>
      <c r="I71" s="712"/>
      <c r="J71" s="712"/>
      <c r="K71" s="712"/>
      <c r="L71" s="712"/>
      <c r="M71" s="712"/>
      <c r="N71" s="712"/>
      <c r="O71" s="712"/>
      <c r="P71" s="712"/>
      <c r="Q71" s="869">
        <f t="shared" si="10"/>
        <v>0</v>
      </c>
      <c r="R71" s="866"/>
      <c r="S71" s="866"/>
    </row>
    <row r="72" spans="3:19" x14ac:dyDescent="0.25">
      <c r="C72" s="403" t="s">
        <v>154</v>
      </c>
      <c r="D72" s="403" t="s">
        <v>155</v>
      </c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869">
        <f t="shared" si="10"/>
        <v>0</v>
      </c>
      <c r="R72" s="866"/>
      <c r="S72" s="866"/>
    </row>
    <row r="73" spans="3:19" x14ac:dyDescent="0.25">
      <c r="C73" s="403" t="s">
        <v>156</v>
      </c>
      <c r="D73" s="403" t="s">
        <v>157</v>
      </c>
      <c r="E73" s="712">
        <f>[19]Sales_SP!GU94</f>
        <v>1081.1017869957507</v>
      </c>
      <c r="F73" s="712">
        <f>[19]Sales_SP!GV94</f>
        <v>445.08365080474863</v>
      </c>
      <c r="G73" s="712">
        <f>[19]Sales_SP!GW94</f>
        <v>669.05227932403045</v>
      </c>
      <c r="H73" s="712">
        <f>[19]Sales_SP!GX94</f>
        <v>1217.9109659385426</v>
      </c>
      <c r="I73" s="712">
        <f>[19]Sales_SP!GY94</f>
        <v>1038.17784772034</v>
      </c>
      <c r="J73" s="712">
        <f>[19]Sales_SP!GZ94</f>
        <v>1091.1136880000001</v>
      </c>
      <c r="K73" s="712">
        <f>[19]Sales_SP!HA94</f>
        <v>1076.2629832304881</v>
      </c>
      <c r="L73" s="712">
        <f>[19]Sales_SP!HB94</f>
        <v>821.03281032902373</v>
      </c>
      <c r="M73" s="712">
        <f>[19]Sales_SP!HC94</f>
        <v>1255.5009482545238</v>
      </c>
      <c r="N73" s="712">
        <f>[19]Sales_SP!HD94</f>
        <v>1602.9537360820336</v>
      </c>
      <c r="O73" s="712">
        <f>[19]Sales_SP!HE94</f>
        <v>1787.681342230281</v>
      </c>
      <c r="P73" s="712">
        <f>[19]Sales_SP!HF94</f>
        <v>2053.8996330539931</v>
      </c>
      <c r="Q73" s="869">
        <f t="shared" si="10"/>
        <v>14139.771671963757</v>
      </c>
      <c r="R73" s="866"/>
      <c r="S73" s="866"/>
    </row>
    <row r="74" spans="3:19" x14ac:dyDescent="0.25">
      <c r="C74" s="403" t="s">
        <v>158</v>
      </c>
      <c r="D74" s="403" t="s">
        <v>159</v>
      </c>
      <c r="E74" s="712"/>
      <c r="F74" s="712"/>
      <c r="G74" s="712"/>
      <c r="H74" s="712"/>
      <c r="I74" s="712"/>
      <c r="J74" s="712"/>
      <c r="K74" s="712"/>
      <c r="L74" s="712"/>
      <c r="M74" s="712"/>
      <c r="N74" s="712"/>
      <c r="O74" s="712"/>
      <c r="P74" s="712"/>
      <c r="Q74" s="869">
        <f t="shared" si="10"/>
        <v>0</v>
      </c>
      <c r="R74" s="866"/>
      <c r="S74" s="866"/>
    </row>
    <row r="75" spans="3:19" x14ac:dyDescent="0.25">
      <c r="C75" s="403" t="s">
        <v>160</v>
      </c>
      <c r="D75" s="403" t="s">
        <v>161</v>
      </c>
      <c r="E75" s="712"/>
      <c r="F75" s="712"/>
      <c r="G75" s="712"/>
      <c r="H75" s="712"/>
      <c r="I75" s="712"/>
      <c r="J75" s="712"/>
      <c r="K75" s="712"/>
      <c r="L75" s="712"/>
      <c r="M75" s="712"/>
      <c r="N75" s="712"/>
      <c r="O75" s="712"/>
      <c r="P75" s="712"/>
      <c r="Q75" s="869">
        <f t="shared" si="10"/>
        <v>0</v>
      </c>
      <c r="R75" s="866"/>
      <c r="S75" s="866"/>
    </row>
    <row r="76" spans="3:19" x14ac:dyDescent="0.25">
      <c r="C76" s="403" t="s">
        <v>162</v>
      </c>
      <c r="D76" s="403" t="s">
        <v>163</v>
      </c>
      <c r="E76" s="712"/>
      <c r="F76" s="712"/>
      <c r="G76" s="712"/>
      <c r="H76" s="712"/>
      <c r="I76" s="712"/>
      <c r="J76" s="712"/>
      <c r="K76" s="712"/>
      <c r="L76" s="712"/>
      <c r="M76" s="712"/>
      <c r="N76" s="712"/>
      <c r="O76" s="712"/>
      <c r="P76" s="712"/>
      <c r="Q76" s="869">
        <f t="shared" si="10"/>
        <v>0</v>
      </c>
      <c r="R76" s="866"/>
      <c r="S76" s="866"/>
    </row>
    <row r="77" spans="3:19" x14ac:dyDescent="0.25">
      <c r="C77" s="403" t="s">
        <v>164</v>
      </c>
      <c r="D77" s="403" t="s">
        <v>165</v>
      </c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869">
        <f t="shared" si="10"/>
        <v>0</v>
      </c>
      <c r="R77" s="866"/>
      <c r="S77" s="866"/>
    </row>
    <row r="78" spans="3:19" x14ac:dyDescent="0.25">
      <c r="C78" s="953" t="s">
        <v>166</v>
      </c>
      <c r="D78" s="954"/>
      <c r="E78" s="869">
        <f t="shared" ref="E78:P78" si="11">SUM(E69:E77)</f>
        <v>1081.1017869957507</v>
      </c>
      <c r="F78" s="869">
        <f t="shared" si="11"/>
        <v>445.08365080474863</v>
      </c>
      <c r="G78" s="869">
        <f t="shared" si="11"/>
        <v>669.05227932403045</v>
      </c>
      <c r="H78" s="869">
        <f t="shared" si="11"/>
        <v>1217.9109659385426</v>
      </c>
      <c r="I78" s="869">
        <f t="shared" si="11"/>
        <v>1038.17784772034</v>
      </c>
      <c r="J78" s="869">
        <f t="shared" si="11"/>
        <v>1091.1136880000001</v>
      </c>
      <c r="K78" s="869">
        <f t="shared" si="11"/>
        <v>1076.2629832304881</v>
      </c>
      <c r="L78" s="869">
        <f t="shared" si="11"/>
        <v>821.03281032902373</v>
      </c>
      <c r="M78" s="869">
        <f t="shared" si="11"/>
        <v>1255.5009482545238</v>
      </c>
      <c r="N78" s="869">
        <f t="shared" si="11"/>
        <v>1602.9537360820336</v>
      </c>
      <c r="O78" s="869">
        <f t="shared" si="11"/>
        <v>1787.681342230281</v>
      </c>
      <c r="P78" s="869">
        <f t="shared" si="11"/>
        <v>2053.8996330539931</v>
      </c>
      <c r="Q78" s="869">
        <f>SUM(E78:P78)</f>
        <v>14139.771671963757</v>
      </c>
      <c r="R78" s="866"/>
      <c r="S78" s="866"/>
    </row>
    <row r="79" spans="3:19" x14ac:dyDescent="0.25">
      <c r="C79" s="953" t="s">
        <v>167</v>
      </c>
      <c r="D79" s="954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869"/>
      <c r="R79" s="866"/>
      <c r="S79" s="866"/>
    </row>
    <row r="80" spans="3:19" x14ac:dyDescent="0.25">
      <c r="C80" s="403" t="s">
        <v>168</v>
      </c>
      <c r="D80" s="403" t="s">
        <v>169</v>
      </c>
      <c r="E80" s="712"/>
      <c r="F80" s="712"/>
      <c r="G80" s="712"/>
      <c r="H80" s="712"/>
      <c r="I80" s="712"/>
      <c r="J80" s="712"/>
      <c r="K80" s="712"/>
      <c r="L80" s="712"/>
      <c r="M80" s="712"/>
      <c r="N80" s="712"/>
      <c r="O80" s="712"/>
      <c r="P80" s="712"/>
      <c r="Q80" s="869">
        <f t="shared" si="10"/>
        <v>0</v>
      </c>
      <c r="R80" s="866"/>
      <c r="S80" s="866"/>
    </row>
    <row r="81" spans="3:19" x14ac:dyDescent="0.25">
      <c r="C81" s="403" t="s">
        <v>170</v>
      </c>
      <c r="D81" s="403" t="s">
        <v>171</v>
      </c>
      <c r="E81" s="712"/>
      <c r="F81" s="712"/>
      <c r="G81" s="712"/>
      <c r="H81" s="712"/>
      <c r="I81" s="712"/>
      <c r="J81" s="712"/>
      <c r="K81" s="712"/>
      <c r="L81" s="712"/>
      <c r="M81" s="712"/>
      <c r="N81" s="712"/>
      <c r="O81" s="712"/>
      <c r="P81" s="712"/>
      <c r="Q81" s="869">
        <f t="shared" si="10"/>
        <v>0</v>
      </c>
      <c r="R81" s="866"/>
      <c r="S81" s="866"/>
    </row>
    <row r="82" spans="3:19" x14ac:dyDescent="0.25">
      <c r="C82" s="403" t="s">
        <v>216</v>
      </c>
      <c r="D82" s="403" t="s">
        <v>173</v>
      </c>
      <c r="E82" s="712"/>
      <c r="F82" s="712"/>
      <c r="G82" s="712"/>
      <c r="H82" s="712"/>
      <c r="I82" s="712"/>
      <c r="J82" s="712"/>
      <c r="K82" s="712"/>
      <c r="L82" s="712"/>
      <c r="M82" s="712"/>
      <c r="N82" s="712"/>
      <c r="O82" s="712"/>
      <c r="P82" s="712"/>
      <c r="Q82" s="869">
        <f t="shared" si="10"/>
        <v>0</v>
      </c>
      <c r="R82" s="866"/>
      <c r="S82" s="866"/>
    </row>
    <row r="83" spans="3:19" x14ac:dyDescent="0.25">
      <c r="C83" s="403" t="s">
        <v>174</v>
      </c>
      <c r="D83" s="403" t="s">
        <v>175</v>
      </c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869">
        <f t="shared" si="10"/>
        <v>0</v>
      </c>
      <c r="R83" s="866"/>
      <c r="S83" s="866"/>
    </row>
    <row r="84" spans="3:19" x14ac:dyDescent="0.25">
      <c r="C84" s="403" t="s">
        <v>176</v>
      </c>
      <c r="D84" s="403" t="s">
        <v>177</v>
      </c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869">
        <f t="shared" si="10"/>
        <v>0</v>
      </c>
      <c r="R84" s="866"/>
      <c r="S84" s="866"/>
    </row>
    <row r="85" spans="3:19" x14ac:dyDescent="0.25">
      <c r="C85" s="403" t="s">
        <v>178</v>
      </c>
      <c r="D85" s="403" t="s">
        <v>179</v>
      </c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869">
        <f t="shared" si="10"/>
        <v>0</v>
      </c>
      <c r="R85" s="866"/>
      <c r="S85" s="866"/>
    </row>
    <row r="86" spans="3:19" x14ac:dyDescent="0.25">
      <c r="C86" s="403" t="s">
        <v>180</v>
      </c>
      <c r="D86" s="403" t="s">
        <v>181</v>
      </c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869">
        <f t="shared" si="10"/>
        <v>0</v>
      </c>
      <c r="R86" s="866"/>
      <c r="S86" s="866"/>
    </row>
    <row r="87" spans="3:19" x14ac:dyDescent="0.25">
      <c r="C87" s="403" t="s">
        <v>182</v>
      </c>
      <c r="D87" s="403" t="s">
        <v>183</v>
      </c>
      <c r="E87" s="712"/>
      <c r="F87" s="712"/>
      <c r="G87" s="712"/>
      <c r="H87" s="712"/>
      <c r="I87" s="712"/>
      <c r="J87" s="712"/>
      <c r="K87" s="712"/>
      <c r="L87" s="712"/>
      <c r="M87" s="712"/>
      <c r="N87" s="712"/>
      <c r="O87" s="712"/>
      <c r="P87" s="712"/>
      <c r="Q87" s="869">
        <f t="shared" si="10"/>
        <v>0</v>
      </c>
      <c r="R87" s="866"/>
      <c r="S87" s="866"/>
    </row>
    <row r="88" spans="3:19" x14ac:dyDescent="0.25">
      <c r="C88" s="403" t="s">
        <v>184</v>
      </c>
      <c r="D88" s="403" t="s">
        <v>163</v>
      </c>
      <c r="E88" s="712"/>
      <c r="F88" s="712"/>
      <c r="G88" s="712"/>
      <c r="H88" s="712"/>
      <c r="I88" s="712"/>
      <c r="J88" s="712"/>
      <c r="K88" s="712"/>
      <c r="L88" s="712"/>
      <c r="M88" s="712"/>
      <c r="N88" s="712"/>
      <c r="O88" s="712"/>
      <c r="P88" s="712"/>
      <c r="Q88" s="869">
        <f t="shared" si="10"/>
        <v>0</v>
      </c>
      <c r="R88" s="866"/>
      <c r="S88" s="866"/>
    </row>
    <row r="89" spans="3:19" x14ac:dyDescent="0.25">
      <c r="C89" s="403" t="s">
        <v>185</v>
      </c>
      <c r="D89" s="403" t="s">
        <v>186</v>
      </c>
      <c r="E89" s="712"/>
      <c r="F89" s="712"/>
      <c r="G89" s="712"/>
      <c r="H89" s="712"/>
      <c r="I89" s="712"/>
      <c r="J89" s="712"/>
      <c r="K89" s="712"/>
      <c r="L89" s="712"/>
      <c r="M89" s="712"/>
      <c r="N89" s="712"/>
      <c r="O89" s="712"/>
      <c r="P89" s="712"/>
      <c r="Q89" s="869">
        <f t="shared" si="10"/>
        <v>0</v>
      </c>
      <c r="R89" s="866"/>
      <c r="S89" s="866"/>
    </row>
    <row r="90" spans="3:19" x14ac:dyDescent="0.25">
      <c r="C90" s="403" t="s">
        <v>187</v>
      </c>
      <c r="D90" s="403" t="s">
        <v>165</v>
      </c>
      <c r="E90" s="712"/>
      <c r="F90" s="712"/>
      <c r="G90" s="712"/>
      <c r="H90" s="712"/>
      <c r="I90" s="712"/>
      <c r="J90" s="712"/>
      <c r="K90" s="712"/>
      <c r="L90" s="712"/>
      <c r="M90" s="712"/>
      <c r="N90" s="712"/>
      <c r="O90" s="712"/>
      <c r="P90" s="712"/>
      <c r="Q90" s="869">
        <f t="shared" si="10"/>
        <v>0</v>
      </c>
      <c r="R90" s="866"/>
      <c r="S90" s="866"/>
    </row>
    <row r="91" spans="3:19" x14ac:dyDescent="0.25">
      <c r="C91" s="953" t="s">
        <v>188</v>
      </c>
      <c r="D91" s="954"/>
      <c r="E91" s="869">
        <f t="shared" ref="E91:P91" si="12">SUM(E80:E90)</f>
        <v>0</v>
      </c>
      <c r="F91" s="869">
        <f t="shared" si="12"/>
        <v>0</v>
      </c>
      <c r="G91" s="869">
        <f t="shared" si="12"/>
        <v>0</v>
      </c>
      <c r="H91" s="869">
        <f t="shared" si="12"/>
        <v>0</v>
      </c>
      <c r="I91" s="869">
        <f t="shared" si="12"/>
        <v>0</v>
      </c>
      <c r="J91" s="869">
        <f t="shared" si="12"/>
        <v>0</v>
      </c>
      <c r="K91" s="869">
        <f t="shared" si="12"/>
        <v>0</v>
      </c>
      <c r="L91" s="869">
        <f t="shared" si="12"/>
        <v>0</v>
      </c>
      <c r="M91" s="869">
        <f t="shared" si="12"/>
        <v>0</v>
      </c>
      <c r="N91" s="869">
        <f t="shared" si="12"/>
        <v>0</v>
      </c>
      <c r="O91" s="869">
        <f t="shared" si="12"/>
        <v>0</v>
      </c>
      <c r="P91" s="869">
        <f t="shared" si="12"/>
        <v>0</v>
      </c>
      <c r="Q91" s="869">
        <f>SUM(E91:P91)</f>
        <v>0</v>
      </c>
      <c r="R91" s="866"/>
      <c r="S91" s="866"/>
    </row>
    <row r="92" spans="3:19" x14ac:dyDescent="0.25">
      <c r="C92" s="953" t="s">
        <v>189</v>
      </c>
      <c r="D92" s="954"/>
      <c r="E92" s="712"/>
      <c r="F92" s="712"/>
      <c r="G92" s="712"/>
      <c r="H92" s="712"/>
      <c r="I92" s="712"/>
      <c r="J92" s="712"/>
      <c r="K92" s="712"/>
      <c r="L92" s="712"/>
      <c r="M92" s="712"/>
      <c r="N92" s="712"/>
      <c r="O92" s="712"/>
      <c r="P92" s="712"/>
      <c r="Q92" s="869"/>
      <c r="R92" s="866"/>
      <c r="S92" s="866"/>
    </row>
    <row r="93" spans="3:19" x14ac:dyDescent="0.25">
      <c r="C93" s="403" t="s">
        <v>168</v>
      </c>
      <c r="D93" s="403" t="s">
        <v>169</v>
      </c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  <c r="Q93" s="869">
        <f t="shared" ref="Q93:Q103" si="13">SUM(E93:P93)</f>
        <v>0</v>
      </c>
      <c r="R93" s="866"/>
      <c r="S93" s="866"/>
    </row>
    <row r="94" spans="3:19" x14ac:dyDescent="0.25">
      <c r="C94" s="403" t="s">
        <v>170</v>
      </c>
      <c r="D94" s="403" t="s">
        <v>171</v>
      </c>
      <c r="E94" s="712"/>
      <c r="F94" s="712"/>
      <c r="G94" s="712"/>
      <c r="H94" s="712"/>
      <c r="I94" s="712"/>
      <c r="J94" s="712"/>
      <c r="K94" s="712"/>
      <c r="L94" s="712"/>
      <c r="M94" s="712"/>
      <c r="N94" s="712"/>
      <c r="O94" s="712"/>
      <c r="P94" s="712"/>
      <c r="Q94" s="869">
        <f t="shared" si="13"/>
        <v>0</v>
      </c>
      <c r="R94" s="866"/>
      <c r="S94" s="866"/>
    </row>
    <row r="95" spans="3:19" x14ac:dyDescent="0.25">
      <c r="C95" s="403" t="s">
        <v>216</v>
      </c>
      <c r="D95" s="403" t="s">
        <v>173</v>
      </c>
      <c r="E95" s="712"/>
      <c r="F95" s="712"/>
      <c r="G95" s="712"/>
      <c r="H95" s="712"/>
      <c r="I95" s="712"/>
      <c r="J95" s="712"/>
      <c r="K95" s="712"/>
      <c r="L95" s="712"/>
      <c r="M95" s="712"/>
      <c r="N95" s="712"/>
      <c r="O95" s="712"/>
      <c r="P95" s="712"/>
      <c r="Q95" s="869">
        <f t="shared" si="13"/>
        <v>0</v>
      </c>
      <c r="R95" s="866"/>
      <c r="S95" s="866"/>
    </row>
    <row r="96" spans="3:19" x14ac:dyDescent="0.25">
      <c r="C96" s="403" t="s">
        <v>174</v>
      </c>
      <c r="D96" s="403" t="s">
        <v>175</v>
      </c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869">
        <f t="shared" si="13"/>
        <v>0</v>
      </c>
      <c r="R96" s="866"/>
      <c r="S96" s="866"/>
    </row>
    <row r="97" spans="3:19" x14ac:dyDescent="0.25">
      <c r="C97" s="403" t="s">
        <v>176</v>
      </c>
      <c r="D97" s="403" t="s">
        <v>177</v>
      </c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712"/>
      <c r="P97" s="712"/>
      <c r="Q97" s="869">
        <f t="shared" si="13"/>
        <v>0</v>
      </c>
      <c r="R97" s="866"/>
      <c r="S97" s="866"/>
    </row>
    <row r="98" spans="3:19" x14ac:dyDescent="0.25">
      <c r="C98" s="403" t="s">
        <v>178</v>
      </c>
      <c r="D98" s="403" t="s">
        <v>179</v>
      </c>
      <c r="E98" s="712"/>
      <c r="F98" s="712"/>
      <c r="G98" s="712"/>
      <c r="H98" s="712"/>
      <c r="I98" s="712"/>
      <c r="J98" s="712"/>
      <c r="K98" s="712"/>
      <c r="L98" s="712"/>
      <c r="M98" s="712"/>
      <c r="N98" s="712"/>
      <c r="O98" s="712"/>
      <c r="P98" s="712"/>
      <c r="Q98" s="869">
        <f t="shared" si="13"/>
        <v>0</v>
      </c>
      <c r="R98" s="866"/>
      <c r="S98" s="866"/>
    </row>
    <row r="99" spans="3:19" x14ac:dyDescent="0.25">
      <c r="C99" s="403" t="s">
        <v>180</v>
      </c>
      <c r="D99" s="403" t="s">
        <v>181</v>
      </c>
      <c r="E99" s="712"/>
      <c r="F99" s="712"/>
      <c r="G99" s="712"/>
      <c r="H99" s="712"/>
      <c r="I99" s="712"/>
      <c r="J99" s="712"/>
      <c r="K99" s="712"/>
      <c r="L99" s="712"/>
      <c r="M99" s="712"/>
      <c r="N99" s="712"/>
      <c r="O99" s="712"/>
      <c r="P99" s="712"/>
      <c r="Q99" s="869">
        <f t="shared" si="13"/>
        <v>0</v>
      </c>
      <c r="R99" s="866"/>
      <c r="S99" s="866"/>
    </row>
    <row r="100" spans="3:19" x14ac:dyDescent="0.25">
      <c r="C100" s="403" t="s">
        <v>182</v>
      </c>
      <c r="D100" s="403" t="s">
        <v>183</v>
      </c>
      <c r="E100" s="712"/>
      <c r="F100" s="712"/>
      <c r="G100" s="712"/>
      <c r="H100" s="712"/>
      <c r="I100" s="712"/>
      <c r="J100" s="712"/>
      <c r="K100" s="712"/>
      <c r="L100" s="712"/>
      <c r="M100" s="712"/>
      <c r="N100" s="712"/>
      <c r="O100" s="712"/>
      <c r="P100" s="712"/>
      <c r="Q100" s="869">
        <f t="shared" si="13"/>
        <v>0</v>
      </c>
      <c r="R100" s="866"/>
      <c r="S100" s="866"/>
    </row>
    <row r="101" spans="3:19" x14ac:dyDescent="0.25">
      <c r="C101" s="403" t="s">
        <v>208</v>
      </c>
      <c r="D101" s="403" t="s">
        <v>163</v>
      </c>
      <c r="E101" s="712"/>
      <c r="F101" s="712"/>
      <c r="G101" s="712"/>
      <c r="H101" s="712"/>
      <c r="I101" s="712"/>
      <c r="J101" s="712"/>
      <c r="K101" s="712"/>
      <c r="L101" s="712"/>
      <c r="M101" s="712"/>
      <c r="N101" s="712"/>
      <c r="O101" s="712"/>
      <c r="P101" s="712"/>
      <c r="Q101" s="869">
        <f t="shared" si="13"/>
        <v>0</v>
      </c>
      <c r="R101" s="866"/>
      <c r="S101" s="866"/>
    </row>
    <row r="102" spans="3:19" x14ac:dyDescent="0.25">
      <c r="C102" s="403" t="s">
        <v>185</v>
      </c>
      <c r="D102" s="403" t="s">
        <v>186</v>
      </c>
      <c r="E102" s="712"/>
      <c r="F102" s="712"/>
      <c r="G102" s="712"/>
      <c r="H102" s="712"/>
      <c r="I102" s="712"/>
      <c r="J102" s="712"/>
      <c r="K102" s="712"/>
      <c r="L102" s="712"/>
      <c r="M102" s="712"/>
      <c r="N102" s="712"/>
      <c r="O102" s="712"/>
      <c r="P102" s="712"/>
      <c r="Q102" s="869">
        <f t="shared" si="13"/>
        <v>0</v>
      </c>
      <c r="R102" s="866"/>
      <c r="S102" s="866"/>
    </row>
    <row r="103" spans="3:19" x14ac:dyDescent="0.25">
      <c r="C103" s="403" t="s">
        <v>187</v>
      </c>
      <c r="D103" s="403" t="s">
        <v>165</v>
      </c>
      <c r="E103" s="712"/>
      <c r="F103" s="712"/>
      <c r="G103" s="712"/>
      <c r="H103" s="712"/>
      <c r="I103" s="712"/>
      <c r="J103" s="712"/>
      <c r="K103" s="712"/>
      <c r="L103" s="712"/>
      <c r="M103" s="712"/>
      <c r="N103" s="712"/>
      <c r="O103" s="712"/>
      <c r="P103" s="712"/>
      <c r="Q103" s="869">
        <f t="shared" si="13"/>
        <v>0</v>
      </c>
      <c r="R103" s="866"/>
      <c r="S103" s="866"/>
    </row>
    <row r="104" spans="3:19" x14ac:dyDescent="0.25">
      <c r="C104" s="953" t="s">
        <v>188</v>
      </c>
      <c r="D104" s="954"/>
      <c r="E104" s="869">
        <f t="shared" ref="E104:P104" si="14">SUM(E93:E103)</f>
        <v>0</v>
      </c>
      <c r="F104" s="869">
        <f t="shared" si="14"/>
        <v>0</v>
      </c>
      <c r="G104" s="869">
        <f t="shared" si="14"/>
        <v>0</v>
      </c>
      <c r="H104" s="869">
        <f t="shared" si="14"/>
        <v>0</v>
      </c>
      <c r="I104" s="869">
        <f t="shared" si="14"/>
        <v>0</v>
      </c>
      <c r="J104" s="869">
        <f t="shared" si="14"/>
        <v>0</v>
      </c>
      <c r="K104" s="869">
        <f t="shared" si="14"/>
        <v>0</v>
      </c>
      <c r="L104" s="869">
        <f t="shared" si="14"/>
        <v>0</v>
      </c>
      <c r="M104" s="869">
        <f t="shared" si="14"/>
        <v>0</v>
      </c>
      <c r="N104" s="869">
        <f t="shared" si="14"/>
        <v>0</v>
      </c>
      <c r="O104" s="869">
        <f t="shared" si="14"/>
        <v>0</v>
      </c>
      <c r="P104" s="869">
        <f t="shared" si="14"/>
        <v>0</v>
      </c>
      <c r="Q104" s="869">
        <f>SUM(E104:P104)</f>
        <v>0</v>
      </c>
      <c r="R104" s="866"/>
      <c r="S104" s="866"/>
    </row>
    <row r="105" spans="3:19" x14ac:dyDescent="0.25">
      <c r="C105" s="953" t="s">
        <v>196</v>
      </c>
      <c r="D105" s="954"/>
      <c r="E105" s="712"/>
      <c r="F105" s="712"/>
      <c r="G105" s="712"/>
      <c r="H105" s="712"/>
      <c r="I105" s="712"/>
      <c r="J105" s="712"/>
      <c r="K105" s="712"/>
      <c r="L105" s="712"/>
      <c r="M105" s="712"/>
      <c r="N105" s="712"/>
      <c r="O105" s="712"/>
      <c r="P105" s="712"/>
      <c r="Q105" s="869"/>
      <c r="R105" s="866"/>
      <c r="S105" s="866"/>
    </row>
    <row r="106" spans="3:19" x14ac:dyDescent="0.25">
      <c r="C106" s="403" t="s">
        <v>168</v>
      </c>
      <c r="D106" s="403" t="s">
        <v>169</v>
      </c>
      <c r="E106" s="712"/>
      <c r="F106" s="712"/>
      <c r="G106" s="712"/>
      <c r="H106" s="712"/>
      <c r="I106" s="712"/>
      <c r="J106" s="712"/>
      <c r="K106" s="712"/>
      <c r="L106" s="712"/>
      <c r="M106" s="712"/>
      <c r="N106" s="712"/>
      <c r="O106" s="712"/>
      <c r="P106" s="712"/>
      <c r="Q106" s="869">
        <f t="shared" ref="Q106:Q118" si="15">SUM(E106:P106)</f>
        <v>0</v>
      </c>
      <c r="R106" s="866"/>
      <c r="S106" s="866"/>
    </row>
    <row r="107" spans="3:19" x14ac:dyDescent="0.25">
      <c r="C107" s="403" t="s">
        <v>170</v>
      </c>
      <c r="D107" s="403" t="s">
        <v>171</v>
      </c>
      <c r="E107" s="712"/>
      <c r="F107" s="712"/>
      <c r="G107" s="712"/>
      <c r="H107" s="712"/>
      <c r="I107" s="712"/>
      <c r="J107" s="712"/>
      <c r="K107" s="712"/>
      <c r="L107" s="712"/>
      <c r="M107" s="712"/>
      <c r="N107" s="712"/>
      <c r="O107" s="712"/>
      <c r="P107" s="712"/>
      <c r="Q107" s="869">
        <f t="shared" si="15"/>
        <v>0</v>
      </c>
      <c r="R107" s="866"/>
      <c r="S107" s="866"/>
    </row>
    <row r="108" spans="3:19" x14ac:dyDescent="0.25">
      <c r="C108" s="403" t="s">
        <v>216</v>
      </c>
      <c r="D108" s="403" t="s">
        <v>173</v>
      </c>
      <c r="E108" s="712"/>
      <c r="F108" s="712"/>
      <c r="G108" s="712"/>
      <c r="H108" s="712"/>
      <c r="I108" s="712"/>
      <c r="J108" s="712"/>
      <c r="K108" s="712"/>
      <c r="L108" s="712"/>
      <c r="M108" s="712"/>
      <c r="N108" s="712"/>
      <c r="O108" s="712"/>
      <c r="P108" s="712"/>
      <c r="Q108" s="869">
        <f t="shared" si="15"/>
        <v>0</v>
      </c>
      <c r="R108" s="866"/>
      <c r="S108" s="866"/>
    </row>
    <row r="109" spans="3:19" x14ac:dyDescent="0.25">
      <c r="C109" s="403" t="s">
        <v>174</v>
      </c>
      <c r="D109" s="403" t="s">
        <v>175</v>
      </c>
      <c r="E109" s="712"/>
      <c r="F109" s="712"/>
      <c r="G109" s="712"/>
      <c r="H109" s="712"/>
      <c r="I109" s="712"/>
      <c r="J109" s="712"/>
      <c r="K109" s="712"/>
      <c r="L109" s="712"/>
      <c r="M109" s="712"/>
      <c r="N109" s="712"/>
      <c r="O109" s="712"/>
      <c r="P109" s="712"/>
      <c r="Q109" s="869">
        <f t="shared" si="15"/>
        <v>0</v>
      </c>
      <c r="R109" s="866"/>
      <c r="S109" s="866"/>
    </row>
    <row r="110" spans="3:19" x14ac:dyDescent="0.25">
      <c r="C110" s="403" t="s">
        <v>176</v>
      </c>
      <c r="D110" s="403" t="s">
        <v>177</v>
      </c>
      <c r="E110" s="712"/>
      <c r="F110" s="712"/>
      <c r="G110" s="712"/>
      <c r="H110" s="712"/>
      <c r="I110" s="712"/>
      <c r="J110" s="712"/>
      <c r="K110" s="712"/>
      <c r="L110" s="712"/>
      <c r="M110" s="712"/>
      <c r="N110" s="712"/>
      <c r="O110" s="712"/>
      <c r="P110" s="712"/>
      <c r="Q110" s="869">
        <f t="shared" si="15"/>
        <v>0</v>
      </c>
      <c r="R110" s="866"/>
      <c r="S110" s="866"/>
    </row>
    <row r="111" spans="3:19" x14ac:dyDescent="0.25">
      <c r="C111" s="403" t="s">
        <v>178</v>
      </c>
      <c r="D111" s="403" t="s">
        <v>217</v>
      </c>
      <c r="E111" s="712"/>
      <c r="F111" s="712"/>
      <c r="G111" s="712"/>
      <c r="H111" s="712"/>
      <c r="I111" s="712"/>
      <c r="J111" s="712"/>
      <c r="K111" s="712"/>
      <c r="L111" s="712"/>
      <c r="M111" s="712"/>
      <c r="N111" s="712"/>
      <c r="O111" s="712"/>
      <c r="P111" s="712"/>
      <c r="Q111" s="869">
        <f t="shared" si="15"/>
        <v>0</v>
      </c>
      <c r="R111" s="866"/>
      <c r="S111" s="866"/>
    </row>
    <row r="112" spans="3:19" x14ac:dyDescent="0.25">
      <c r="C112" s="403" t="s">
        <v>180</v>
      </c>
      <c r="D112" s="403" t="s">
        <v>197</v>
      </c>
      <c r="E112" s="712"/>
      <c r="F112" s="712"/>
      <c r="G112" s="712"/>
      <c r="H112" s="712"/>
      <c r="I112" s="712"/>
      <c r="J112" s="712"/>
      <c r="K112" s="712"/>
      <c r="L112" s="712"/>
      <c r="M112" s="712"/>
      <c r="N112" s="712"/>
      <c r="O112" s="712"/>
      <c r="P112" s="712"/>
      <c r="Q112" s="869">
        <f t="shared" si="15"/>
        <v>0</v>
      </c>
      <c r="R112" s="866"/>
      <c r="S112" s="866"/>
    </row>
    <row r="113" spans="3:19" x14ac:dyDescent="0.25">
      <c r="C113" s="403" t="s">
        <v>218</v>
      </c>
      <c r="D113" s="403" t="s">
        <v>206</v>
      </c>
      <c r="E113" s="712"/>
      <c r="F113" s="712"/>
      <c r="G113" s="712"/>
      <c r="H113" s="712"/>
      <c r="I113" s="712"/>
      <c r="J113" s="712"/>
      <c r="K113" s="712"/>
      <c r="L113" s="712"/>
      <c r="M113" s="712"/>
      <c r="N113" s="712"/>
      <c r="O113" s="712"/>
      <c r="P113" s="712"/>
      <c r="Q113" s="869">
        <f t="shared" si="15"/>
        <v>0</v>
      </c>
      <c r="R113" s="866"/>
      <c r="S113" s="866"/>
    </row>
    <row r="114" spans="3:19" x14ac:dyDescent="0.25">
      <c r="C114" s="403" t="s">
        <v>236</v>
      </c>
      <c r="D114" s="403" t="s">
        <v>220</v>
      </c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712"/>
      <c r="P114" s="712"/>
      <c r="Q114" s="869">
        <f t="shared" si="15"/>
        <v>0</v>
      </c>
      <c r="R114" s="866"/>
      <c r="S114" s="866"/>
    </row>
    <row r="115" spans="3:19" x14ac:dyDescent="0.25">
      <c r="C115" s="403" t="s">
        <v>182</v>
      </c>
      <c r="D115" s="403" t="s">
        <v>183</v>
      </c>
      <c r="E115" s="712"/>
      <c r="F115" s="712"/>
      <c r="G115" s="712"/>
      <c r="H115" s="712"/>
      <c r="I115" s="712"/>
      <c r="J115" s="712"/>
      <c r="K115" s="712"/>
      <c r="L115" s="712"/>
      <c r="M115" s="712"/>
      <c r="N115" s="712"/>
      <c r="O115" s="712"/>
      <c r="P115" s="712"/>
      <c r="Q115" s="869">
        <f t="shared" si="15"/>
        <v>0</v>
      </c>
      <c r="R115" s="866"/>
      <c r="S115" s="866"/>
    </row>
    <row r="116" spans="3:19" x14ac:dyDescent="0.25">
      <c r="C116" s="403" t="s">
        <v>184</v>
      </c>
      <c r="D116" s="403" t="s">
        <v>163</v>
      </c>
      <c r="E116" s="712"/>
      <c r="F116" s="712"/>
      <c r="G116" s="712"/>
      <c r="H116" s="712"/>
      <c r="I116" s="712"/>
      <c r="J116" s="712"/>
      <c r="K116" s="712"/>
      <c r="L116" s="712"/>
      <c r="M116" s="712"/>
      <c r="N116" s="712"/>
      <c r="O116" s="712"/>
      <c r="P116" s="712"/>
      <c r="Q116" s="869">
        <f t="shared" si="15"/>
        <v>0</v>
      </c>
      <c r="R116" s="866"/>
      <c r="S116" s="866"/>
    </row>
    <row r="117" spans="3:19" x14ac:dyDescent="0.25">
      <c r="C117" s="403" t="s">
        <v>185</v>
      </c>
      <c r="D117" s="403" t="s">
        <v>186</v>
      </c>
      <c r="E117" s="712"/>
      <c r="F117" s="712"/>
      <c r="G117" s="712"/>
      <c r="H117" s="712"/>
      <c r="I117" s="712"/>
      <c r="J117" s="712"/>
      <c r="K117" s="712"/>
      <c r="L117" s="712"/>
      <c r="M117" s="712"/>
      <c r="N117" s="712"/>
      <c r="O117" s="712"/>
      <c r="P117" s="712"/>
      <c r="Q117" s="869">
        <f t="shared" si="15"/>
        <v>0</v>
      </c>
      <c r="R117" s="866"/>
      <c r="S117" s="866"/>
    </row>
    <row r="118" spans="3:19" x14ac:dyDescent="0.25">
      <c r="C118" s="403" t="s">
        <v>187</v>
      </c>
      <c r="D118" s="403" t="s">
        <v>165</v>
      </c>
      <c r="E118" s="712"/>
      <c r="F118" s="712"/>
      <c r="G118" s="712"/>
      <c r="H118" s="712"/>
      <c r="I118" s="712"/>
      <c r="J118" s="712"/>
      <c r="K118" s="712"/>
      <c r="L118" s="712"/>
      <c r="M118" s="712"/>
      <c r="N118" s="712"/>
      <c r="O118" s="712"/>
      <c r="P118" s="712"/>
      <c r="Q118" s="869">
        <f t="shared" si="15"/>
        <v>0</v>
      </c>
      <c r="R118" s="866"/>
      <c r="S118" s="866"/>
    </row>
    <row r="119" spans="3:19" x14ac:dyDescent="0.25">
      <c r="C119" s="953" t="s">
        <v>188</v>
      </c>
      <c r="D119" s="954"/>
      <c r="E119" s="869">
        <f t="shared" ref="E119:P119" si="16">SUM(E106:E118)</f>
        <v>0</v>
      </c>
      <c r="F119" s="869">
        <f t="shared" si="16"/>
        <v>0</v>
      </c>
      <c r="G119" s="869">
        <f t="shared" si="16"/>
        <v>0</v>
      </c>
      <c r="H119" s="869">
        <f t="shared" si="16"/>
        <v>0</v>
      </c>
      <c r="I119" s="869">
        <f t="shared" si="16"/>
        <v>0</v>
      </c>
      <c r="J119" s="869">
        <f t="shared" si="16"/>
        <v>0</v>
      </c>
      <c r="K119" s="869">
        <f t="shared" si="16"/>
        <v>0</v>
      </c>
      <c r="L119" s="869">
        <f t="shared" si="16"/>
        <v>0</v>
      </c>
      <c r="M119" s="869">
        <f t="shared" si="16"/>
        <v>0</v>
      </c>
      <c r="N119" s="869">
        <f t="shared" si="16"/>
        <v>0</v>
      </c>
      <c r="O119" s="869">
        <f t="shared" si="16"/>
        <v>0</v>
      </c>
      <c r="P119" s="869">
        <f t="shared" si="16"/>
        <v>0</v>
      </c>
      <c r="Q119" s="869">
        <f>SUM(E119:P119)</f>
        <v>0</v>
      </c>
      <c r="R119" s="866"/>
      <c r="S119" s="866"/>
    </row>
    <row r="120" spans="3:19" x14ac:dyDescent="0.25">
      <c r="C120" s="953" t="s">
        <v>200</v>
      </c>
      <c r="D120" s="954"/>
      <c r="E120" s="869">
        <f t="shared" ref="E120:P120" si="17">E119+E104+E91</f>
        <v>0</v>
      </c>
      <c r="F120" s="869">
        <f t="shared" si="17"/>
        <v>0</v>
      </c>
      <c r="G120" s="869">
        <f t="shared" si="17"/>
        <v>0</v>
      </c>
      <c r="H120" s="869">
        <f t="shared" si="17"/>
        <v>0</v>
      </c>
      <c r="I120" s="869">
        <f t="shared" si="17"/>
        <v>0</v>
      </c>
      <c r="J120" s="869">
        <f t="shared" si="17"/>
        <v>0</v>
      </c>
      <c r="K120" s="869">
        <f t="shared" si="17"/>
        <v>0</v>
      </c>
      <c r="L120" s="869">
        <f t="shared" si="17"/>
        <v>0</v>
      </c>
      <c r="M120" s="869">
        <f t="shared" si="17"/>
        <v>0</v>
      </c>
      <c r="N120" s="869">
        <f t="shared" si="17"/>
        <v>0</v>
      </c>
      <c r="O120" s="869">
        <f t="shared" si="17"/>
        <v>0</v>
      </c>
      <c r="P120" s="869">
        <f t="shared" si="17"/>
        <v>0</v>
      </c>
      <c r="Q120" s="869">
        <f>SUM(E120:P120)</f>
        <v>0</v>
      </c>
      <c r="R120" s="866"/>
      <c r="S120" s="866"/>
    </row>
    <row r="121" spans="3:19" x14ac:dyDescent="0.25">
      <c r="C121" s="953" t="s">
        <v>201</v>
      </c>
      <c r="D121" s="954"/>
      <c r="E121" s="869">
        <f t="shared" ref="E121:P121" si="18">E120+E78</f>
        <v>1081.1017869957507</v>
      </c>
      <c r="F121" s="869">
        <f t="shared" si="18"/>
        <v>445.08365080474863</v>
      </c>
      <c r="G121" s="869">
        <f t="shared" si="18"/>
        <v>669.05227932403045</v>
      </c>
      <c r="H121" s="869">
        <f t="shared" si="18"/>
        <v>1217.9109659385426</v>
      </c>
      <c r="I121" s="869">
        <f t="shared" si="18"/>
        <v>1038.17784772034</v>
      </c>
      <c r="J121" s="869">
        <f t="shared" si="18"/>
        <v>1091.1136880000001</v>
      </c>
      <c r="K121" s="869">
        <f t="shared" si="18"/>
        <v>1076.2629832304881</v>
      </c>
      <c r="L121" s="869">
        <f t="shared" si="18"/>
        <v>821.03281032902373</v>
      </c>
      <c r="M121" s="869">
        <f t="shared" si="18"/>
        <v>1255.5009482545238</v>
      </c>
      <c r="N121" s="869">
        <f t="shared" si="18"/>
        <v>1602.9537360820336</v>
      </c>
      <c r="O121" s="869">
        <f t="shared" si="18"/>
        <v>1787.681342230281</v>
      </c>
      <c r="P121" s="869">
        <f t="shared" si="18"/>
        <v>2053.8996330539931</v>
      </c>
      <c r="Q121" s="869">
        <f>SUM(E121:P121)</f>
        <v>14139.771671963757</v>
      </c>
      <c r="R121" s="866"/>
      <c r="S121" s="866"/>
    </row>
    <row r="122" spans="3:19" x14ac:dyDescent="0.25">
      <c r="E122" s="866"/>
      <c r="F122" s="866"/>
      <c r="G122" s="866"/>
      <c r="H122" s="866"/>
      <c r="I122" s="866"/>
      <c r="J122" s="866"/>
      <c r="K122" s="866"/>
      <c r="L122" s="866"/>
      <c r="M122" s="866"/>
      <c r="N122" s="866"/>
      <c r="O122" s="866"/>
      <c r="P122" s="866"/>
      <c r="Q122" s="866"/>
      <c r="R122" s="866"/>
      <c r="S122" s="866"/>
    </row>
    <row r="123" spans="3:19" x14ac:dyDescent="0.25">
      <c r="C123" s="724"/>
      <c r="E123" s="866"/>
      <c r="F123" s="866"/>
      <c r="G123" s="866"/>
      <c r="H123" s="866"/>
      <c r="I123" s="866"/>
      <c r="J123" s="866"/>
      <c r="K123" s="866"/>
      <c r="L123" s="866"/>
      <c r="M123" s="866"/>
      <c r="N123" s="866"/>
      <c r="O123" s="866"/>
      <c r="P123" s="866"/>
      <c r="Q123" s="867" t="s">
        <v>213</v>
      </c>
      <c r="R123" s="866"/>
      <c r="S123" s="866"/>
    </row>
    <row r="124" spans="3:19" x14ac:dyDescent="0.25">
      <c r="C124" s="961" t="s">
        <v>136</v>
      </c>
      <c r="D124" s="961"/>
      <c r="E124" s="973" t="s">
        <v>1166</v>
      </c>
      <c r="F124" s="973"/>
      <c r="G124" s="973"/>
      <c r="H124" s="973"/>
      <c r="I124" s="973"/>
      <c r="J124" s="973"/>
      <c r="K124" s="973"/>
      <c r="L124" s="973"/>
      <c r="M124" s="973"/>
      <c r="N124" s="973"/>
      <c r="O124" s="973"/>
      <c r="P124" s="973"/>
      <c r="Q124" s="973"/>
      <c r="R124" s="866"/>
      <c r="S124" s="866"/>
    </row>
    <row r="125" spans="3:19" x14ac:dyDescent="0.25">
      <c r="C125" s="961"/>
      <c r="D125" s="961"/>
      <c r="E125" s="868" t="s">
        <v>223</v>
      </c>
      <c r="F125" s="868" t="s">
        <v>224</v>
      </c>
      <c r="G125" s="868" t="s">
        <v>225</v>
      </c>
      <c r="H125" s="868" t="s">
        <v>226</v>
      </c>
      <c r="I125" s="868" t="s">
        <v>227</v>
      </c>
      <c r="J125" s="868" t="s">
        <v>228</v>
      </c>
      <c r="K125" s="868" t="s">
        <v>229</v>
      </c>
      <c r="L125" s="868" t="s">
        <v>230</v>
      </c>
      <c r="M125" s="868" t="s">
        <v>231</v>
      </c>
      <c r="N125" s="868" t="s">
        <v>232</v>
      </c>
      <c r="O125" s="868" t="s">
        <v>233</v>
      </c>
      <c r="P125" s="868" t="s">
        <v>234</v>
      </c>
      <c r="Q125" s="868" t="s">
        <v>90</v>
      </c>
      <c r="R125" s="866"/>
      <c r="S125" s="866"/>
    </row>
    <row r="126" spans="3:19" x14ac:dyDescent="0.25">
      <c r="C126" s="953" t="s">
        <v>147</v>
      </c>
      <c r="D126" s="954"/>
      <c r="E126" s="712"/>
      <c r="F126" s="712"/>
      <c r="G126" s="712"/>
      <c r="H126" s="712"/>
      <c r="I126" s="712"/>
      <c r="J126" s="712"/>
      <c r="K126" s="712"/>
      <c r="L126" s="712"/>
      <c r="M126" s="712"/>
      <c r="N126" s="712"/>
      <c r="O126" s="712"/>
      <c r="P126" s="712"/>
      <c r="Q126" s="869"/>
      <c r="R126" s="866"/>
      <c r="S126" s="866"/>
    </row>
    <row r="127" spans="3:19" x14ac:dyDescent="0.25">
      <c r="C127" s="403" t="s">
        <v>148</v>
      </c>
      <c r="D127" s="403" t="s">
        <v>149</v>
      </c>
      <c r="E127" s="712"/>
      <c r="F127" s="712"/>
      <c r="G127" s="712"/>
      <c r="H127" s="712"/>
      <c r="I127" s="712"/>
      <c r="J127" s="712"/>
      <c r="K127" s="712"/>
      <c r="L127" s="712"/>
      <c r="M127" s="712"/>
      <c r="N127" s="712"/>
      <c r="O127" s="712"/>
      <c r="P127" s="712"/>
      <c r="Q127" s="869">
        <f t="shared" ref="Q127:Q135" si="19">SUM(E127:P127)</f>
        <v>0</v>
      </c>
      <c r="R127" s="866"/>
      <c r="S127" s="866"/>
    </row>
    <row r="128" spans="3:19" x14ac:dyDescent="0.25">
      <c r="C128" s="403" t="s">
        <v>150</v>
      </c>
      <c r="D128" s="403" t="s">
        <v>151</v>
      </c>
      <c r="E128" s="712"/>
      <c r="F128" s="712"/>
      <c r="G128" s="712"/>
      <c r="H128" s="712"/>
      <c r="I128" s="712"/>
      <c r="J128" s="712"/>
      <c r="K128" s="712"/>
      <c r="L128" s="712"/>
      <c r="M128" s="712"/>
      <c r="N128" s="712"/>
      <c r="O128" s="712"/>
      <c r="P128" s="712"/>
      <c r="Q128" s="869">
        <f t="shared" si="19"/>
        <v>0</v>
      </c>
      <c r="R128" s="866"/>
      <c r="S128" s="866"/>
    </row>
    <row r="129" spans="3:19" x14ac:dyDescent="0.25">
      <c r="C129" s="403" t="s">
        <v>152</v>
      </c>
      <c r="D129" s="403" t="s">
        <v>153</v>
      </c>
      <c r="E129" s="712"/>
      <c r="F129" s="712"/>
      <c r="G129" s="712"/>
      <c r="H129" s="712"/>
      <c r="I129" s="712"/>
      <c r="J129" s="712"/>
      <c r="K129" s="712"/>
      <c r="L129" s="712"/>
      <c r="M129" s="712"/>
      <c r="N129" s="712"/>
      <c r="O129" s="712"/>
      <c r="P129" s="712"/>
      <c r="Q129" s="869">
        <f t="shared" si="19"/>
        <v>0</v>
      </c>
      <c r="R129" s="866"/>
      <c r="S129" s="866"/>
    </row>
    <row r="130" spans="3:19" x14ac:dyDescent="0.25">
      <c r="C130" s="403" t="s">
        <v>154</v>
      </c>
      <c r="D130" s="403" t="s">
        <v>155</v>
      </c>
      <c r="E130" s="712"/>
      <c r="F130" s="712"/>
      <c r="G130" s="712"/>
      <c r="H130" s="712"/>
      <c r="I130" s="712"/>
      <c r="J130" s="712"/>
      <c r="K130" s="712"/>
      <c r="L130" s="712"/>
      <c r="M130" s="712"/>
      <c r="N130" s="712"/>
      <c r="O130" s="712"/>
      <c r="P130" s="712"/>
      <c r="Q130" s="869">
        <f t="shared" si="19"/>
        <v>0</v>
      </c>
      <c r="R130" s="866"/>
      <c r="S130" s="866"/>
    </row>
    <row r="131" spans="3:19" x14ac:dyDescent="0.25">
      <c r="C131" s="403" t="s">
        <v>156</v>
      </c>
      <c r="D131" s="403" t="s">
        <v>157</v>
      </c>
      <c r="E131" s="712">
        <f>[19]Sales_SP!HP94</f>
        <v>1166.715593554</v>
      </c>
      <c r="F131" s="712">
        <f>[19]Sales_SP!HQ94</f>
        <v>542.98161671524622</v>
      </c>
      <c r="G131" s="712">
        <f>[19]Sales_SP!HR94</f>
        <v>647.56023561008305</v>
      </c>
      <c r="H131" s="712">
        <f>[19]Sales_SP!HS94</f>
        <v>1178.301609709313</v>
      </c>
      <c r="I131" s="712">
        <f>[19]Sales_SP!HT94</f>
        <v>1402.4221324663706</v>
      </c>
      <c r="J131" s="712">
        <f>[19]Sales_SP!HU94</f>
        <v>1164.6768934053789</v>
      </c>
      <c r="K131" s="712">
        <f>[19]Sales_SP!HV94</f>
        <v>1167.4134708491451</v>
      </c>
      <c r="L131" s="712">
        <f>[19]Sales_SP!HW94</f>
        <v>890.56368319431931</v>
      </c>
      <c r="M131" s="712">
        <f>[19]Sales_SP!HX94</f>
        <v>1361.823211807188</v>
      </c>
      <c r="N131" s="712">
        <f>[19]Sales_SP!HY94</f>
        <v>1738.7142798674975</v>
      </c>
      <c r="O131" s="712">
        <f>[19]Sales_SP!HZ94</f>
        <v>1939.0888437566762</v>
      </c>
      <c r="P131" s="712">
        <f>[19]Sales_SP!IA94</f>
        <v>2227.8547598535829</v>
      </c>
      <c r="Q131" s="869">
        <f t="shared" si="19"/>
        <v>15428.1163307888</v>
      </c>
      <c r="R131" s="866"/>
      <c r="S131" s="866"/>
    </row>
    <row r="132" spans="3:19" x14ac:dyDescent="0.25">
      <c r="C132" s="403" t="s">
        <v>158</v>
      </c>
      <c r="D132" s="403" t="s">
        <v>159</v>
      </c>
      <c r="E132" s="712"/>
      <c r="F132" s="712"/>
      <c r="G132" s="712"/>
      <c r="H132" s="712"/>
      <c r="I132" s="712"/>
      <c r="J132" s="712"/>
      <c r="K132" s="712"/>
      <c r="L132" s="712"/>
      <c r="M132" s="712"/>
      <c r="N132" s="712"/>
      <c r="O132" s="712"/>
      <c r="P132" s="712"/>
      <c r="Q132" s="869">
        <f t="shared" si="19"/>
        <v>0</v>
      </c>
      <c r="R132" s="866"/>
      <c r="S132" s="866"/>
    </row>
    <row r="133" spans="3:19" x14ac:dyDescent="0.25">
      <c r="C133" s="403" t="s">
        <v>160</v>
      </c>
      <c r="D133" s="403" t="s">
        <v>161</v>
      </c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O133" s="712"/>
      <c r="P133" s="712"/>
      <c r="Q133" s="869">
        <f t="shared" si="19"/>
        <v>0</v>
      </c>
      <c r="R133" s="866"/>
      <c r="S133" s="866"/>
    </row>
    <row r="134" spans="3:19" x14ac:dyDescent="0.25">
      <c r="C134" s="403" t="s">
        <v>162</v>
      </c>
      <c r="D134" s="403" t="s">
        <v>163</v>
      </c>
      <c r="E134" s="712"/>
      <c r="F134" s="712"/>
      <c r="G134" s="712"/>
      <c r="H134" s="712"/>
      <c r="I134" s="712"/>
      <c r="J134" s="712"/>
      <c r="K134" s="712"/>
      <c r="L134" s="712"/>
      <c r="M134" s="712"/>
      <c r="N134" s="712"/>
      <c r="O134" s="712"/>
      <c r="P134" s="712"/>
      <c r="Q134" s="869">
        <f t="shared" si="19"/>
        <v>0</v>
      </c>
      <c r="R134" s="866"/>
      <c r="S134" s="866"/>
    </row>
    <row r="135" spans="3:19" x14ac:dyDescent="0.25">
      <c r="C135" s="403" t="s">
        <v>164</v>
      </c>
      <c r="D135" s="403" t="s">
        <v>165</v>
      </c>
      <c r="E135" s="712"/>
      <c r="F135" s="712"/>
      <c r="G135" s="712"/>
      <c r="H135" s="712"/>
      <c r="I135" s="712"/>
      <c r="J135" s="712"/>
      <c r="K135" s="712"/>
      <c r="L135" s="712"/>
      <c r="M135" s="712"/>
      <c r="N135" s="712"/>
      <c r="O135" s="712"/>
      <c r="P135" s="712"/>
      <c r="Q135" s="869">
        <f t="shared" si="19"/>
        <v>0</v>
      </c>
      <c r="R135" s="866"/>
      <c r="S135" s="866"/>
    </row>
    <row r="136" spans="3:19" x14ac:dyDescent="0.25">
      <c r="C136" s="953" t="s">
        <v>166</v>
      </c>
      <c r="D136" s="954"/>
      <c r="E136" s="869">
        <f t="shared" ref="E136:P136" si="20">SUM(E127:E135)</f>
        <v>1166.715593554</v>
      </c>
      <c r="F136" s="869">
        <f t="shared" si="20"/>
        <v>542.98161671524622</v>
      </c>
      <c r="G136" s="869">
        <f t="shared" si="20"/>
        <v>647.56023561008305</v>
      </c>
      <c r="H136" s="869">
        <f t="shared" si="20"/>
        <v>1178.301609709313</v>
      </c>
      <c r="I136" s="869">
        <f t="shared" si="20"/>
        <v>1402.4221324663706</v>
      </c>
      <c r="J136" s="869">
        <f t="shared" si="20"/>
        <v>1164.6768934053789</v>
      </c>
      <c r="K136" s="869">
        <f t="shared" si="20"/>
        <v>1167.4134708491451</v>
      </c>
      <c r="L136" s="869">
        <f t="shared" si="20"/>
        <v>890.56368319431931</v>
      </c>
      <c r="M136" s="869">
        <f t="shared" si="20"/>
        <v>1361.823211807188</v>
      </c>
      <c r="N136" s="869">
        <f t="shared" si="20"/>
        <v>1738.7142798674975</v>
      </c>
      <c r="O136" s="869">
        <f t="shared" si="20"/>
        <v>1939.0888437566762</v>
      </c>
      <c r="P136" s="869">
        <f t="shared" si="20"/>
        <v>2227.8547598535829</v>
      </c>
      <c r="Q136" s="869">
        <f>SUM(E136:P136)</f>
        <v>15428.1163307888</v>
      </c>
      <c r="R136" s="866"/>
      <c r="S136" s="866"/>
    </row>
    <row r="137" spans="3:19" x14ac:dyDescent="0.25">
      <c r="C137" s="953" t="s">
        <v>167</v>
      </c>
      <c r="D137" s="954"/>
      <c r="E137" s="712"/>
      <c r="F137" s="712"/>
      <c r="G137" s="712"/>
      <c r="H137" s="712"/>
      <c r="I137" s="712"/>
      <c r="J137" s="712"/>
      <c r="K137" s="712"/>
      <c r="L137" s="712"/>
      <c r="M137" s="712"/>
      <c r="N137" s="712"/>
      <c r="O137" s="712"/>
      <c r="P137" s="712"/>
      <c r="Q137" s="869"/>
      <c r="R137" s="866"/>
      <c r="S137" s="866"/>
    </row>
    <row r="138" spans="3:19" x14ac:dyDescent="0.25">
      <c r="C138" s="403" t="s">
        <v>168</v>
      </c>
      <c r="D138" s="403" t="s">
        <v>169</v>
      </c>
      <c r="E138" s="712"/>
      <c r="F138" s="712"/>
      <c r="G138" s="712"/>
      <c r="H138" s="712"/>
      <c r="I138" s="712"/>
      <c r="J138" s="712"/>
      <c r="K138" s="712"/>
      <c r="L138" s="712"/>
      <c r="M138" s="712"/>
      <c r="N138" s="712"/>
      <c r="O138" s="712"/>
      <c r="P138" s="712"/>
      <c r="Q138" s="869">
        <f t="shared" ref="Q138:Q148" si="21">SUM(E138:P138)</f>
        <v>0</v>
      </c>
      <c r="R138" s="866"/>
      <c r="S138" s="866"/>
    </row>
    <row r="139" spans="3:19" x14ac:dyDescent="0.25">
      <c r="C139" s="403" t="s">
        <v>170</v>
      </c>
      <c r="D139" s="403" t="s">
        <v>171</v>
      </c>
      <c r="E139" s="712"/>
      <c r="F139" s="712"/>
      <c r="G139" s="712"/>
      <c r="H139" s="712"/>
      <c r="I139" s="712"/>
      <c r="J139" s="712"/>
      <c r="K139" s="712"/>
      <c r="L139" s="712"/>
      <c r="M139" s="712"/>
      <c r="N139" s="712"/>
      <c r="O139" s="712"/>
      <c r="P139" s="712"/>
      <c r="Q139" s="869">
        <f t="shared" si="21"/>
        <v>0</v>
      </c>
      <c r="R139" s="866"/>
      <c r="S139" s="866"/>
    </row>
    <row r="140" spans="3:19" x14ac:dyDescent="0.25">
      <c r="C140" s="403" t="s">
        <v>216</v>
      </c>
      <c r="D140" s="403" t="s">
        <v>173</v>
      </c>
      <c r="E140" s="712"/>
      <c r="F140" s="712"/>
      <c r="G140" s="712"/>
      <c r="H140" s="712"/>
      <c r="I140" s="712"/>
      <c r="J140" s="712"/>
      <c r="K140" s="712"/>
      <c r="L140" s="712"/>
      <c r="M140" s="712"/>
      <c r="N140" s="712"/>
      <c r="O140" s="712"/>
      <c r="P140" s="712"/>
      <c r="Q140" s="869">
        <f t="shared" si="21"/>
        <v>0</v>
      </c>
      <c r="R140" s="866"/>
      <c r="S140" s="866"/>
    </row>
    <row r="141" spans="3:19" x14ac:dyDescent="0.25">
      <c r="C141" s="403" t="s">
        <v>174</v>
      </c>
      <c r="D141" s="403" t="s">
        <v>175</v>
      </c>
      <c r="E141" s="712"/>
      <c r="F141" s="712"/>
      <c r="G141" s="712"/>
      <c r="H141" s="712"/>
      <c r="I141" s="712"/>
      <c r="J141" s="712"/>
      <c r="K141" s="712"/>
      <c r="L141" s="712"/>
      <c r="M141" s="712"/>
      <c r="N141" s="712"/>
      <c r="O141" s="712"/>
      <c r="P141" s="712"/>
      <c r="Q141" s="869">
        <f t="shared" si="21"/>
        <v>0</v>
      </c>
      <c r="R141" s="866"/>
      <c r="S141" s="866"/>
    </row>
    <row r="142" spans="3:19" x14ac:dyDescent="0.25">
      <c r="C142" s="403" t="s">
        <v>176</v>
      </c>
      <c r="D142" s="403" t="s">
        <v>177</v>
      </c>
      <c r="E142" s="712"/>
      <c r="F142" s="712"/>
      <c r="G142" s="712"/>
      <c r="H142" s="712"/>
      <c r="I142" s="712"/>
      <c r="J142" s="712"/>
      <c r="K142" s="712"/>
      <c r="L142" s="712"/>
      <c r="M142" s="712"/>
      <c r="N142" s="712"/>
      <c r="O142" s="712"/>
      <c r="P142" s="712"/>
      <c r="Q142" s="869">
        <f t="shared" si="21"/>
        <v>0</v>
      </c>
      <c r="R142" s="866"/>
      <c r="S142" s="866"/>
    </row>
    <row r="143" spans="3:19" x14ac:dyDescent="0.25">
      <c r="C143" s="403" t="s">
        <v>178</v>
      </c>
      <c r="D143" s="403" t="s">
        <v>179</v>
      </c>
      <c r="E143" s="712"/>
      <c r="F143" s="712"/>
      <c r="G143" s="712"/>
      <c r="H143" s="712"/>
      <c r="I143" s="712"/>
      <c r="J143" s="712"/>
      <c r="K143" s="712"/>
      <c r="L143" s="712"/>
      <c r="M143" s="712"/>
      <c r="N143" s="712"/>
      <c r="O143" s="712"/>
      <c r="P143" s="712"/>
      <c r="Q143" s="869">
        <f t="shared" si="21"/>
        <v>0</v>
      </c>
      <c r="R143" s="866"/>
      <c r="S143" s="866"/>
    </row>
    <row r="144" spans="3:19" x14ac:dyDescent="0.25">
      <c r="C144" s="403" t="s">
        <v>180</v>
      </c>
      <c r="D144" s="403" t="s">
        <v>181</v>
      </c>
      <c r="E144" s="712"/>
      <c r="F144" s="712"/>
      <c r="G144" s="712"/>
      <c r="H144" s="712"/>
      <c r="I144" s="712"/>
      <c r="J144" s="712"/>
      <c r="K144" s="712"/>
      <c r="L144" s="712"/>
      <c r="M144" s="712"/>
      <c r="N144" s="712"/>
      <c r="O144" s="712"/>
      <c r="P144" s="712"/>
      <c r="Q144" s="869">
        <f t="shared" si="21"/>
        <v>0</v>
      </c>
      <c r="R144" s="866"/>
      <c r="S144" s="866"/>
    </row>
    <row r="145" spans="3:19" x14ac:dyDescent="0.25">
      <c r="C145" s="403" t="s">
        <v>182</v>
      </c>
      <c r="D145" s="403" t="s">
        <v>183</v>
      </c>
      <c r="E145" s="712"/>
      <c r="F145" s="712"/>
      <c r="G145" s="712"/>
      <c r="H145" s="712"/>
      <c r="I145" s="712"/>
      <c r="J145" s="712"/>
      <c r="K145" s="712"/>
      <c r="L145" s="712"/>
      <c r="M145" s="712"/>
      <c r="N145" s="712"/>
      <c r="O145" s="712"/>
      <c r="P145" s="712"/>
      <c r="Q145" s="869">
        <f t="shared" si="21"/>
        <v>0</v>
      </c>
      <c r="R145" s="866"/>
      <c r="S145" s="866"/>
    </row>
    <row r="146" spans="3:19" x14ac:dyDescent="0.25">
      <c r="C146" s="403" t="s">
        <v>184</v>
      </c>
      <c r="D146" s="403" t="s">
        <v>163</v>
      </c>
      <c r="E146" s="712"/>
      <c r="F146" s="712"/>
      <c r="G146" s="712"/>
      <c r="H146" s="712"/>
      <c r="I146" s="712"/>
      <c r="J146" s="712"/>
      <c r="K146" s="712"/>
      <c r="L146" s="712"/>
      <c r="M146" s="712"/>
      <c r="N146" s="712"/>
      <c r="O146" s="712"/>
      <c r="P146" s="712"/>
      <c r="Q146" s="869">
        <f t="shared" si="21"/>
        <v>0</v>
      </c>
      <c r="R146" s="866"/>
      <c r="S146" s="866"/>
    </row>
    <row r="147" spans="3:19" x14ac:dyDescent="0.25">
      <c r="C147" s="403" t="s">
        <v>185</v>
      </c>
      <c r="D147" s="403" t="s">
        <v>186</v>
      </c>
      <c r="E147" s="712"/>
      <c r="F147" s="712"/>
      <c r="G147" s="712"/>
      <c r="H147" s="712"/>
      <c r="I147" s="712"/>
      <c r="J147" s="712"/>
      <c r="K147" s="712"/>
      <c r="L147" s="712"/>
      <c r="M147" s="712"/>
      <c r="N147" s="712"/>
      <c r="O147" s="712"/>
      <c r="P147" s="712"/>
      <c r="Q147" s="869">
        <f t="shared" si="21"/>
        <v>0</v>
      </c>
      <c r="R147" s="866"/>
      <c r="S147" s="866"/>
    </row>
    <row r="148" spans="3:19" x14ac:dyDescent="0.25">
      <c r="C148" s="403" t="s">
        <v>187</v>
      </c>
      <c r="D148" s="403" t="s">
        <v>165</v>
      </c>
      <c r="E148" s="712"/>
      <c r="F148" s="712"/>
      <c r="G148" s="712"/>
      <c r="H148" s="712"/>
      <c r="I148" s="712"/>
      <c r="J148" s="712"/>
      <c r="K148" s="712"/>
      <c r="L148" s="712"/>
      <c r="M148" s="712"/>
      <c r="N148" s="712"/>
      <c r="O148" s="712"/>
      <c r="P148" s="712"/>
      <c r="Q148" s="869">
        <f t="shared" si="21"/>
        <v>0</v>
      </c>
      <c r="R148" s="866"/>
      <c r="S148" s="866"/>
    </row>
    <row r="149" spans="3:19" x14ac:dyDescent="0.25">
      <c r="C149" s="953" t="s">
        <v>188</v>
      </c>
      <c r="D149" s="954"/>
      <c r="E149" s="869">
        <f t="shared" ref="E149:P149" si="22">SUM(E138:E148)</f>
        <v>0</v>
      </c>
      <c r="F149" s="869">
        <f t="shared" si="22"/>
        <v>0</v>
      </c>
      <c r="G149" s="869">
        <f t="shared" si="22"/>
        <v>0</v>
      </c>
      <c r="H149" s="869">
        <f t="shared" si="22"/>
        <v>0</v>
      </c>
      <c r="I149" s="869">
        <f t="shared" si="22"/>
        <v>0</v>
      </c>
      <c r="J149" s="869">
        <f t="shared" si="22"/>
        <v>0</v>
      </c>
      <c r="K149" s="869">
        <f t="shared" si="22"/>
        <v>0</v>
      </c>
      <c r="L149" s="869">
        <f t="shared" si="22"/>
        <v>0</v>
      </c>
      <c r="M149" s="869">
        <f t="shared" si="22"/>
        <v>0</v>
      </c>
      <c r="N149" s="869">
        <f t="shared" si="22"/>
        <v>0</v>
      </c>
      <c r="O149" s="869">
        <f t="shared" si="22"/>
        <v>0</v>
      </c>
      <c r="P149" s="869">
        <f t="shared" si="22"/>
        <v>0</v>
      </c>
      <c r="Q149" s="869">
        <f>SUM(E149:P149)</f>
        <v>0</v>
      </c>
      <c r="R149" s="866"/>
      <c r="S149" s="866"/>
    </row>
    <row r="150" spans="3:19" x14ac:dyDescent="0.25">
      <c r="C150" s="953" t="s">
        <v>189</v>
      </c>
      <c r="D150" s="954"/>
      <c r="E150" s="712"/>
      <c r="F150" s="712"/>
      <c r="G150" s="712"/>
      <c r="H150" s="712"/>
      <c r="I150" s="712"/>
      <c r="J150" s="712"/>
      <c r="K150" s="712"/>
      <c r="L150" s="712"/>
      <c r="M150" s="712"/>
      <c r="N150" s="712"/>
      <c r="O150" s="712"/>
      <c r="P150" s="712"/>
      <c r="Q150" s="869"/>
      <c r="R150" s="866"/>
      <c r="S150" s="866"/>
    </row>
    <row r="151" spans="3:19" x14ac:dyDescent="0.25">
      <c r="C151" s="403" t="s">
        <v>168</v>
      </c>
      <c r="D151" s="403" t="s">
        <v>169</v>
      </c>
      <c r="E151" s="712"/>
      <c r="F151" s="712"/>
      <c r="G151" s="712"/>
      <c r="H151" s="712"/>
      <c r="I151" s="712"/>
      <c r="J151" s="712"/>
      <c r="K151" s="712"/>
      <c r="L151" s="712"/>
      <c r="M151" s="712"/>
      <c r="N151" s="712"/>
      <c r="O151" s="712"/>
      <c r="P151" s="712"/>
      <c r="Q151" s="869">
        <f t="shared" ref="Q151:Q161" si="23">SUM(E151:P151)</f>
        <v>0</v>
      </c>
      <c r="R151" s="866"/>
      <c r="S151" s="866"/>
    </row>
    <row r="152" spans="3:19" x14ac:dyDescent="0.25">
      <c r="C152" s="403" t="s">
        <v>170</v>
      </c>
      <c r="D152" s="403" t="s">
        <v>171</v>
      </c>
      <c r="E152" s="712"/>
      <c r="F152" s="712"/>
      <c r="G152" s="712"/>
      <c r="H152" s="712"/>
      <c r="I152" s="712"/>
      <c r="J152" s="712"/>
      <c r="K152" s="712"/>
      <c r="L152" s="712"/>
      <c r="M152" s="712"/>
      <c r="N152" s="712"/>
      <c r="O152" s="712"/>
      <c r="P152" s="712"/>
      <c r="Q152" s="869">
        <f t="shared" si="23"/>
        <v>0</v>
      </c>
      <c r="R152" s="866"/>
      <c r="S152" s="866"/>
    </row>
    <row r="153" spans="3:19" x14ac:dyDescent="0.25">
      <c r="C153" s="403" t="s">
        <v>216</v>
      </c>
      <c r="D153" s="403" t="s">
        <v>173</v>
      </c>
      <c r="E153" s="712"/>
      <c r="F153" s="712"/>
      <c r="G153" s="712"/>
      <c r="H153" s="712"/>
      <c r="I153" s="712"/>
      <c r="J153" s="712"/>
      <c r="K153" s="712"/>
      <c r="L153" s="712"/>
      <c r="M153" s="712"/>
      <c r="N153" s="712"/>
      <c r="O153" s="712"/>
      <c r="P153" s="712"/>
      <c r="Q153" s="869">
        <f t="shared" si="23"/>
        <v>0</v>
      </c>
      <c r="R153" s="866"/>
      <c r="S153" s="866"/>
    </row>
    <row r="154" spans="3:19" x14ac:dyDescent="0.25">
      <c r="C154" s="403" t="s">
        <v>174</v>
      </c>
      <c r="D154" s="403" t="s">
        <v>175</v>
      </c>
      <c r="E154" s="712"/>
      <c r="F154" s="712"/>
      <c r="G154" s="712"/>
      <c r="H154" s="712"/>
      <c r="I154" s="712"/>
      <c r="J154" s="712"/>
      <c r="K154" s="712"/>
      <c r="L154" s="712"/>
      <c r="M154" s="712"/>
      <c r="N154" s="712"/>
      <c r="O154" s="712"/>
      <c r="P154" s="712"/>
      <c r="Q154" s="869">
        <f t="shared" si="23"/>
        <v>0</v>
      </c>
      <c r="R154" s="866"/>
      <c r="S154" s="866"/>
    </row>
    <row r="155" spans="3:19" x14ac:dyDescent="0.25">
      <c r="C155" s="403" t="s">
        <v>176</v>
      </c>
      <c r="D155" s="403" t="s">
        <v>177</v>
      </c>
      <c r="E155" s="712"/>
      <c r="F155" s="712"/>
      <c r="G155" s="712"/>
      <c r="H155" s="712"/>
      <c r="I155" s="712"/>
      <c r="J155" s="712"/>
      <c r="K155" s="712"/>
      <c r="L155" s="712"/>
      <c r="M155" s="712"/>
      <c r="N155" s="712"/>
      <c r="O155" s="712"/>
      <c r="P155" s="712"/>
      <c r="Q155" s="869">
        <f t="shared" si="23"/>
        <v>0</v>
      </c>
      <c r="R155" s="866"/>
      <c r="S155" s="866"/>
    </row>
    <row r="156" spans="3:19" x14ac:dyDescent="0.25">
      <c r="C156" s="403" t="s">
        <v>178</v>
      </c>
      <c r="D156" s="403" t="s">
        <v>179</v>
      </c>
      <c r="E156" s="712"/>
      <c r="F156" s="712"/>
      <c r="G156" s="712"/>
      <c r="H156" s="712"/>
      <c r="I156" s="712"/>
      <c r="J156" s="712"/>
      <c r="K156" s="712"/>
      <c r="L156" s="712"/>
      <c r="M156" s="712"/>
      <c r="N156" s="712"/>
      <c r="O156" s="712"/>
      <c r="P156" s="712"/>
      <c r="Q156" s="869">
        <f t="shared" si="23"/>
        <v>0</v>
      </c>
      <c r="R156" s="866"/>
      <c r="S156" s="866"/>
    </row>
    <row r="157" spans="3:19" x14ac:dyDescent="0.25">
      <c r="C157" s="403" t="s">
        <v>180</v>
      </c>
      <c r="D157" s="403" t="s">
        <v>181</v>
      </c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2"/>
      <c r="Q157" s="869">
        <f t="shared" si="23"/>
        <v>0</v>
      </c>
      <c r="R157" s="866"/>
      <c r="S157" s="866"/>
    </row>
    <row r="158" spans="3:19" x14ac:dyDescent="0.25">
      <c r="C158" s="403" t="s">
        <v>182</v>
      </c>
      <c r="D158" s="403" t="s">
        <v>183</v>
      </c>
      <c r="E158" s="712"/>
      <c r="F158" s="712"/>
      <c r="G158" s="712"/>
      <c r="H158" s="712"/>
      <c r="I158" s="712"/>
      <c r="J158" s="712"/>
      <c r="K158" s="712"/>
      <c r="L158" s="712"/>
      <c r="M158" s="712"/>
      <c r="N158" s="712"/>
      <c r="O158" s="712"/>
      <c r="P158" s="712"/>
      <c r="Q158" s="869">
        <f t="shared" si="23"/>
        <v>0</v>
      </c>
      <c r="R158" s="866"/>
      <c r="S158" s="866"/>
    </row>
    <row r="159" spans="3:19" x14ac:dyDescent="0.25">
      <c r="C159" s="403" t="s">
        <v>208</v>
      </c>
      <c r="D159" s="403" t="s">
        <v>163</v>
      </c>
      <c r="E159" s="712"/>
      <c r="F159" s="712"/>
      <c r="G159" s="712"/>
      <c r="H159" s="712"/>
      <c r="I159" s="712"/>
      <c r="J159" s="712"/>
      <c r="K159" s="712"/>
      <c r="L159" s="712"/>
      <c r="M159" s="712"/>
      <c r="N159" s="712"/>
      <c r="O159" s="712"/>
      <c r="P159" s="712"/>
      <c r="Q159" s="869">
        <f t="shared" si="23"/>
        <v>0</v>
      </c>
      <c r="R159" s="866"/>
      <c r="S159" s="866"/>
    </row>
    <row r="160" spans="3:19" x14ac:dyDescent="0.25">
      <c r="C160" s="403" t="s">
        <v>185</v>
      </c>
      <c r="D160" s="403" t="s">
        <v>186</v>
      </c>
      <c r="E160" s="712"/>
      <c r="F160" s="712"/>
      <c r="G160" s="712"/>
      <c r="H160" s="712"/>
      <c r="I160" s="712"/>
      <c r="J160" s="712"/>
      <c r="K160" s="712"/>
      <c r="L160" s="712"/>
      <c r="M160" s="712"/>
      <c r="N160" s="712"/>
      <c r="O160" s="712"/>
      <c r="P160" s="712"/>
      <c r="Q160" s="869">
        <f t="shared" si="23"/>
        <v>0</v>
      </c>
      <c r="R160" s="866"/>
      <c r="S160" s="866"/>
    </row>
    <row r="161" spans="3:19" x14ac:dyDescent="0.25">
      <c r="C161" s="403" t="s">
        <v>187</v>
      </c>
      <c r="D161" s="403" t="s">
        <v>165</v>
      </c>
      <c r="E161" s="712"/>
      <c r="F161" s="712"/>
      <c r="G161" s="712"/>
      <c r="H161" s="712"/>
      <c r="I161" s="712"/>
      <c r="J161" s="712"/>
      <c r="K161" s="712"/>
      <c r="L161" s="712"/>
      <c r="M161" s="712"/>
      <c r="N161" s="712"/>
      <c r="O161" s="712"/>
      <c r="P161" s="712"/>
      <c r="Q161" s="869">
        <f t="shared" si="23"/>
        <v>0</v>
      </c>
      <c r="R161" s="866"/>
      <c r="S161" s="866"/>
    </row>
    <row r="162" spans="3:19" x14ac:dyDescent="0.25">
      <c r="C162" s="953" t="s">
        <v>188</v>
      </c>
      <c r="D162" s="954"/>
      <c r="E162" s="869">
        <f t="shared" ref="E162:P162" si="24">SUM(E151:E161)</f>
        <v>0</v>
      </c>
      <c r="F162" s="869">
        <f t="shared" si="24"/>
        <v>0</v>
      </c>
      <c r="G162" s="869">
        <f t="shared" si="24"/>
        <v>0</v>
      </c>
      <c r="H162" s="869">
        <f t="shared" si="24"/>
        <v>0</v>
      </c>
      <c r="I162" s="869">
        <f t="shared" si="24"/>
        <v>0</v>
      </c>
      <c r="J162" s="869">
        <f t="shared" si="24"/>
        <v>0</v>
      </c>
      <c r="K162" s="869">
        <f t="shared" si="24"/>
        <v>0</v>
      </c>
      <c r="L162" s="869">
        <f t="shared" si="24"/>
        <v>0</v>
      </c>
      <c r="M162" s="869">
        <f t="shared" si="24"/>
        <v>0</v>
      </c>
      <c r="N162" s="869">
        <f t="shared" si="24"/>
        <v>0</v>
      </c>
      <c r="O162" s="869">
        <f t="shared" si="24"/>
        <v>0</v>
      </c>
      <c r="P162" s="869">
        <f t="shared" si="24"/>
        <v>0</v>
      </c>
      <c r="Q162" s="869">
        <f>SUM(E162:P162)</f>
        <v>0</v>
      </c>
      <c r="R162" s="866"/>
      <c r="S162" s="866"/>
    </row>
    <row r="163" spans="3:19" x14ac:dyDescent="0.25">
      <c r="C163" s="953" t="s">
        <v>196</v>
      </c>
      <c r="D163" s="954"/>
      <c r="E163" s="712"/>
      <c r="F163" s="712"/>
      <c r="G163" s="712"/>
      <c r="H163" s="712"/>
      <c r="I163" s="712"/>
      <c r="J163" s="712"/>
      <c r="K163" s="712"/>
      <c r="L163" s="712"/>
      <c r="M163" s="712"/>
      <c r="N163" s="712"/>
      <c r="O163" s="712"/>
      <c r="P163" s="712"/>
      <c r="Q163" s="869"/>
      <c r="R163" s="866"/>
      <c r="S163" s="866"/>
    </row>
    <row r="164" spans="3:19" x14ac:dyDescent="0.25">
      <c r="C164" s="403" t="s">
        <v>168</v>
      </c>
      <c r="D164" s="403" t="s">
        <v>169</v>
      </c>
      <c r="E164" s="712"/>
      <c r="F164" s="712"/>
      <c r="G164" s="712"/>
      <c r="H164" s="712"/>
      <c r="I164" s="712"/>
      <c r="J164" s="712"/>
      <c r="K164" s="712"/>
      <c r="L164" s="712"/>
      <c r="M164" s="712"/>
      <c r="N164" s="712"/>
      <c r="O164" s="712"/>
      <c r="P164" s="712"/>
      <c r="Q164" s="869">
        <f t="shared" ref="Q164:Q176" si="25">SUM(E164:P164)</f>
        <v>0</v>
      </c>
      <c r="R164" s="866"/>
      <c r="S164" s="866"/>
    </row>
    <row r="165" spans="3:19" x14ac:dyDescent="0.25">
      <c r="C165" s="403" t="s">
        <v>170</v>
      </c>
      <c r="D165" s="403" t="s">
        <v>171</v>
      </c>
      <c r="E165" s="712"/>
      <c r="F165" s="712"/>
      <c r="G165" s="712"/>
      <c r="H165" s="712"/>
      <c r="I165" s="712"/>
      <c r="J165" s="712"/>
      <c r="K165" s="712"/>
      <c r="L165" s="712"/>
      <c r="M165" s="712"/>
      <c r="N165" s="712"/>
      <c r="O165" s="712"/>
      <c r="P165" s="712"/>
      <c r="Q165" s="869">
        <f t="shared" si="25"/>
        <v>0</v>
      </c>
      <c r="R165" s="866"/>
      <c r="S165" s="866"/>
    </row>
    <row r="166" spans="3:19" x14ac:dyDescent="0.25">
      <c r="C166" s="403" t="s">
        <v>216</v>
      </c>
      <c r="D166" s="403" t="s">
        <v>173</v>
      </c>
      <c r="E166" s="712"/>
      <c r="F166" s="712"/>
      <c r="G166" s="712"/>
      <c r="H166" s="712"/>
      <c r="I166" s="712"/>
      <c r="J166" s="712"/>
      <c r="K166" s="712"/>
      <c r="L166" s="712"/>
      <c r="M166" s="712"/>
      <c r="N166" s="712"/>
      <c r="O166" s="712"/>
      <c r="P166" s="712"/>
      <c r="Q166" s="869">
        <f t="shared" si="25"/>
        <v>0</v>
      </c>
      <c r="R166" s="866"/>
      <c r="S166" s="866"/>
    </row>
    <row r="167" spans="3:19" x14ac:dyDescent="0.25">
      <c r="C167" s="403" t="s">
        <v>174</v>
      </c>
      <c r="D167" s="403" t="s">
        <v>175</v>
      </c>
      <c r="E167" s="712"/>
      <c r="F167" s="712"/>
      <c r="G167" s="712"/>
      <c r="H167" s="712"/>
      <c r="I167" s="712"/>
      <c r="J167" s="712"/>
      <c r="K167" s="712"/>
      <c r="L167" s="712"/>
      <c r="M167" s="712"/>
      <c r="N167" s="712"/>
      <c r="O167" s="712"/>
      <c r="P167" s="712"/>
      <c r="Q167" s="869">
        <f t="shared" si="25"/>
        <v>0</v>
      </c>
      <c r="R167" s="866"/>
      <c r="S167" s="866"/>
    </row>
    <row r="168" spans="3:19" x14ac:dyDescent="0.25">
      <c r="C168" s="403" t="s">
        <v>176</v>
      </c>
      <c r="D168" s="403" t="s">
        <v>177</v>
      </c>
      <c r="E168" s="712"/>
      <c r="F168" s="712"/>
      <c r="G168" s="712"/>
      <c r="H168" s="712"/>
      <c r="I168" s="712"/>
      <c r="J168" s="712"/>
      <c r="K168" s="712"/>
      <c r="L168" s="712"/>
      <c r="M168" s="712"/>
      <c r="N168" s="712"/>
      <c r="O168" s="712"/>
      <c r="P168" s="712"/>
      <c r="Q168" s="869">
        <f t="shared" si="25"/>
        <v>0</v>
      </c>
      <c r="R168" s="866"/>
      <c r="S168" s="866"/>
    </row>
    <row r="169" spans="3:19" x14ac:dyDescent="0.25">
      <c r="C169" s="403" t="s">
        <v>178</v>
      </c>
      <c r="D169" s="403" t="s">
        <v>217</v>
      </c>
      <c r="E169" s="712"/>
      <c r="F169" s="712"/>
      <c r="G169" s="712"/>
      <c r="H169" s="712"/>
      <c r="I169" s="712"/>
      <c r="J169" s="712"/>
      <c r="K169" s="712"/>
      <c r="L169" s="712"/>
      <c r="M169" s="712"/>
      <c r="N169" s="712"/>
      <c r="O169" s="712"/>
      <c r="P169" s="712"/>
      <c r="Q169" s="869">
        <f t="shared" si="25"/>
        <v>0</v>
      </c>
      <c r="R169" s="866"/>
      <c r="S169" s="866"/>
    </row>
    <row r="170" spans="3:19" x14ac:dyDescent="0.25">
      <c r="C170" s="403" t="s">
        <v>180</v>
      </c>
      <c r="D170" s="403" t="s">
        <v>197</v>
      </c>
      <c r="E170" s="712"/>
      <c r="F170" s="712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869">
        <f t="shared" si="25"/>
        <v>0</v>
      </c>
      <c r="R170" s="866"/>
      <c r="S170" s="866"/>
    </row>
    <row r="171" spans="3:19" x14ac:dyDescent="0.25">
      <c r="C171" s="403" t="s">
        <v>218</v>
      </c>
      <c r="D171" s="403" t="s">
        <v>206</v>
      </c>
      <c r="E171" s="712"/>
      <c r="F171" s="712"/>
      <c r="G171" s="712"/>
      <c r="H171" s="712"/>
      <c r="I171" s="712"/>
      <c r="J171" s="712"/>
      <c r="K171" s="712"/>
      <c r="L171" s="712"/>
      <c r="M171" s="712"/>
      <c r="N171" s="712"/>
      <c r="O171" s="712"/>
      <c r="P171" s="712"/>
      <c r="Q171" s="869">
        <f t="shared" si="25"/>
        <v>0</v>
      </c>
      <c r="R171" s="866"/>
      <c r="S171" s="866"/>
    </row>
    <row r="172" spans="3:19" x14ac:dyDescent="0.25">
      <c r="C172" s="403" t="s">
        <v>236</v>
      </c>
      <c r="D172" s="403" t="s">
        <v>220</v>
      </c>
      <c r="E172" s="712"/>
      <c r="F172" s="712"/>
      <c r="G172" s="712"/>
      <c r="H172" s="712"/>
      <c r="I172" s="712"/>
      <c r="J172" s="712"/>
      <c r="K172" s="712"/>
      <c r="L172" s="712"/>
      <c r="M172" s="712"/>
      <c r="N172" s="712"/>
      <c r="O172" s="712"/>
      <c r="P172" s="712"/>
      <c r="Q172" s="869">
        <f t="shared" si="25"/>
        <v>0</v>
      </c>
      <c r="R172" s="866"/>
      <c r="S172" s="866"/>
    </row>
    <row r="173" spans="3:19" x14ac:dyDescent="0.25">
      <c r="C173" s="403" t="s">
        <v>182</v>
      </c>
      <c r="D173" s="403" t="s">
        <v>183</v>
      </c>
      <c r="E173" s="712"/>
      <c r="F173" s="712"/>
      <c r="G173" s="712"/>
      <c r="H173" s="712"/>
      <c r="I173" s="712"/>
      <c r="J173" s="712"/>
      <c r="K173" s="712"/>
      <c r="L173" s="712"/>
      <c r="M173" s="712"/>
      <c r="N173" s="712"/>
      <c r="O173" s="712"/>
      <c r="P173" s="712"/>
      <c r="Q173" s="869">
        <f t="shared" si="25"/>
        <v>0</v>
      </c>
      <c r="R173" s="866"/>
      <c r="S173" s="866"/>
    </row>
    <row r="174" spans="3:19" x14ac:dyDescent="0.25">
      <c r="C174" s="403" t="s">
        <v>184</v>
      </c>
      <c r="D174" s="403" t="s">
        <v>163</v>
      </c>
      <c r="E174" s="712"/>
      <c r="F174" s="712"/>
      <c r="G174" s="712"/>
      <c r="H174" s="712"/>
      <c r="I174" s="712"/>
      <c r="J174" s="712"/>
      <c r="K174" s="712"/>
      <c r="L174" s="712"/>
      <c r="M174" s="712"/>
      <c r="N174" s="712"/>
      <c r="O174" s="712"/>
      <c r="P174" s="712"/>
      <c r="Q174" s="869">
        <f t="shared" si="25"/>
        <v>0</v>
      </c>
      <c r="R174" s="866"/>
      <c r="S174" s="866"/>
    </row>
    <row r="175" spans="3:19" x14ac:dyDescent="0.25">
      <c r="C175" s="403" t="s">
        <v>185</v>
      </c>
      <c r="D175" s="403" t="s">
        <v>186</v>
      </c>
      <c r="E175" s="712"/>
      <c r="F175" s="712"/>
      <c r="G175" s="712"/>
      <c r="H175" s="712"/>
      <c r="I175" s="712"/>
      <c r="J175" s="712"/>
      <c r="K175" s="712"/>
      <c r="L175" s="712"/>
      <c r="M175" s="712"/>
      <c r="N175" s="712"/>
      <c r="O175" s="712"/>
      <c r="P175" s="712"/>
      <c r="Q175" s="869">
        <f t="shared" si="25"/>
        <v>0</v>
      </c>
      <c r="R175" s="866"/>
      <c r="S175" s="866"/>
    </row>
    <row r="176" spans="3:19" x14ac:dyDescent="0.25">
      <c r="C176" s="403" t="s">
        <v>187</v>
      </c>
      <c r="D176" s="403" t="s">
        <v>165</v>
      </c>
      <c r="E176" s="712"/>
      <c r="F176" s="712"/>
      <c r="G176" s="712"/>
      <c r="H176" s="712"/>
      <c r="I176" s="712"/>
      <c r="J176" s="712"/>
      <c r="K176" s="712"/>
      <c r="L176" s="712"/>
      <c r="M176" s="712"/>
      <c r="N176" s="712"/>
      <c r="O176" s="712"/>
      <c r="P176" s="712"/>
      <c r="Q176" s="869">
        <f t="shared" si="25"/>
        <v>0</v>
      </c>
      <c r="R176" s="866"/>
      <c r="S176" s="866"/>
    </row>
    <row r="177" spans="3:19" x14ac:dyDescent="0.25">
      <c r="C177" s="953" t="s">
        <v>188</v>
      </c>
      <c r="D177" s="954"/>
      <c r="E177" s="869">
        <f t="shared" ref="E177:P177" si="26">SUM(E164:E176)</f>
        <v>0</v>
      </c>
      <c r="F177" s="869">
        <f t="shared" si="26"/>
        <v>0</v>
      </c>
      <c r="G177" s="869">
        <f t="shared" si="26"/>
        <v>0</v>
      </c>
      <c r="H177" s="869">
        <f t="shared" si="26"/>
        <v>0</v>
      </c>
      <c r="I177" s="869">
        <f t="shared" si="26"/>
        <v>0</v>
      </c>
      <c r="J177" s="869">
        <f t="shared" si="26"/>
        <v>0</v>
      </c>
      <c r="K177" s="869">
        <f t="shared" si="26"/>
        <v>0</v>
      </c>
      <c r="L177" s="869">
        <f t="shared" si="26"/>
        <v>0</v>
      </c>
      <c r="M177" s="869">
        <f t="shared" si="26"/>
        <v>0</v>
      </c>
      <c r="N177" s="869">
        <f t="shared" si="26"/>
        <v>0</v>
      </c>
      <c r="O177" s="869">
        <f t="shared" si="26"/>
        <v>0</v>
      </c>
      <c r="P177" s="869">
        <f t="shared" si="26"/>
        <v>0</v>
      </c>
      <c r="Q177" s="869">
        <f>SUM(E177:P177)</f>
        <v>0</v>
      </c>
      <c r="R177" s="866"/>
      <c r="S177" s="866"/>
    </row>
    <row r="178" spans="3:19" x14ac:dyDescent="0.25">
      <c r="C178" s="953" t="s">
        <v>200</v>
      </c>
      <c r="D178" s="954"/>
      <c r="E178" s="869">
        <f t="shared" ref="E178:P178" si="27">E177+E162+E149</f>
        <v>0</v>
      </c>
      <c r="F178" s="869">
        <f t="shared" si="27"/>
        <v>0</v>
      </c>
      <c r="G178" s="869">
        <f t="shared" si="27"/>
        <v>0</v>
      </c>
      <c r="H178" s="869">
        <f t="shared" si="27"/>
        <v>0</v>
      </c>
      <c r="I178" s="869">
        <f t="shared" si="27"/>
        <v>0</v>
      </c>
      <c r="J178" s="869">
        <f t="shared" si="27"/>
        <v>0</v>
      </c>
      <c r="K178" s="869">
        <f t="shared" si="27"/>
        <v>0</v>
      </c>
      <c r="L178" s="869">
        <f t="shared" si="27"/>
        <v>0</v>
      </c>
      <c r="M178" s="869">
        <f t="shared" si="27"/>
        <v>0</v>
      </c>
      <c r="N178" s="869">
        <f t="shared" si="27"/>
        <v>0</v>
      </c>
      <c r="O178" s="869">
        <f t="shared" si="27"/>
        <v>0</v>
      </c>
      <c r="P178" s="869">
        <f t="shared" si="27"/>
        <v>0</v>
      </c>
      <c r="Q178" s="869">
        <f>SUM(E178:P178)</f>
        <v>0</v>
      </c>
      <c r="R178" s="866"/>
      <c r="S178" s="866"/>
    </row>
    <row r="179" spans="3:19" x14ac:dyDescent="0.25">
      <c r="C179" s="953" t="s">
        <v>201</v>
      </c>
      <c r="D179" s="954"/>
      <c r="E179" s="869">
        <f t="shared" ref="E179:P179" si="28">E178+E136</f>
        <v>1166.715593554</v>
      </c>
      <c r="F179" s="869">
        <f t="shared" si="28"/>
        <v>542.98161671524622</v>
      </c>
      <c r="G179" s="869">
        <f t="shared" si="28"/>
        <v>647.56023561008305</v>
      </c>
      <c r="H179" s="869">
        <f t="shared" si="28"/>
        <v>1178.301609709313</v>
      </c>
      <c r="I179" s="869">
        <f t="shared" si="28"/>
        <v>1402.4221324663706</v>
      </c>
      <c r="J179" s="869">
        <f t="shared" si="28"/>
        <v>1164.6768934053789</v>
      </c>
      <c r="K179" s="869">
        <f t="shared" si="28"/>
        <v>1167.4134708491451</v>
      </c>
      <c r="L179" s="869">
        <f t="shared" si="28"/>
        <v>890.56368319431931</v>
      </c>
      <c r="M179" s="869">
        <f t="shared" si="28"/>
        <v>1361.823211807188</v>
      </c>
      <c r="N179" s="869">
        <f t="shared" si="28"/>
        <v>1738.7142798674975</v>
      </c>
      <c r="O179" s="869">
        <f t="shared" si="28"/>
        <v>1939.0888437566762</v>
      </c>
      <c r="P179" s="869">
        <f t="shared" si="28"/>
        <v>2227.8547598535829</v>
      </c>
      <c r="Q179" s="869">
        <f>SUM(E179:P179)</f>
        <v>15428.1163307888</v>
      </c>
      <c r="R179" s="866"/>
      <c r="S179" s="866"/>
    </row>
    <row r="180" spans="3:19" hidden="1" x14ac:dyDescent="0.25">
      <c r="E180" s="866"/>
      <c r="F180" s="866"/>
      <c r="G180" s="866"/>
      <c r="H180" s="866"/>
      <c r="I180" s="866"/>
      <c r="J180" s="866"/>
      <c r="K180" s="866"/>
      <c r="L180" s="866"/>
      <c r="M180" s="866"/>
      <c r="N180" s="866"/>
      <c r="O180" s="866"/>
      <c r="P180" s="866"/>
      <c r="Q180" s="866"/>
      <c r="R180" s="866"/>
      <c r="S180" s="866"/>
    </row>
    <row r="181" spans="3:19" hidden="1" x14ac:dyDescent="0.25">
      <c r="C181" s="724"/>
      <c r="E181" s="866"/>
      <c r="F181" s="866"/>
      <c r="G181" s="866"/>
      <c r="H181" s="866"/>
      <c r="I181" s="866"/>
      <c r="J181" s="866"/>
      <c r="K181" s="866"/>
      <c r="L181" s="866"/>
      <c r="M181" s="866"/>
      <c r="N181" s="866"/>
      <c r="O181" s="866"/>
      <c r="P181" s="866"/>
      <c r="Q181" s="867" t="s">
        <v>213</v>
      </c>
      <c r="R181" s="866"/>
      <c r="S181" s="866"/>
    </row>
    <row r="182" spans="3:19" hidden="1" x14ac:dyDescent="0.25">
      <c r="C182" s="961" t="s">
        <v>136</v>
      </c>
      <c r="D182" s="961"/>
      <c r="E182" s="973" t="s">
        <v>242</v>
      </c>
      <c r="F182" s="973"/>
      <c r="G182" s="973"/>
      <c r="H182" s="973"/>
      <c r="I182" s="973"/>
      <c r="J182" s="973"/>
      <c r="K182" s="973"/>
      <c r="L182" s="973"/>
      <c r="M182" s="973"/>
      <c r="N182" s="973"/>
      <c r="O182" s="973"/>
      <c r="P182" s="973"/>
      <c r="Q182" s="973"/>
      <c r="R182" s="866"/>
      <c r="S182" s="866"/>
    </row>
    <row r="183" spans="3:19" hidden="1" x14ac:dyDescent="0.25">
      <c r="C183" s="961"/>
      <c r="D183" s="961"/>
      <c r="E183" s="868" t="s">
        <v>223</v>
      </c>
      <c r="F183" s="868" t="s">
        <v>224</v>
      </c>
      <c r="G183" s="868" t="s">
        <v>225</v>
      </c>
      <c r="H183" s="868" t="s">
        <v>226</v>
      </c>
      <c r="I183" s="868" t="s">
        <v>227</v>
      </c>
      <c r="J183" s="868" t="s">
        <v>228</v>
      </c>
      <c r="K183" s="868" t="s">
        <v>229</v>
      </c>
      <c r="L183" s="868" t="s">
        <v>230</v>
      </c>
      <c r="M183" s="868" t="s">
        <v>231</v>
      </c>
      <c r="N183" s="868" t="s">
        <v>232</v>
      </c>
      <c r="O183" s="868" t="s">
        <v>233</v>
      </c>
      <c r="P183" s="868" t="s">
        <v>234</v>
      </c>
      <c r="Q183" s="868" t="s">
        <v>90</v>
      </c>
      <c r="R183" s="866"/>
      <c r="S183" s="866"/>
    </row>
    <row r="184" spans="3:19" hidden="1" x14ac:dyDescent="0.25">
      <c r="C184" s="953" t="s">
        <v>147</v>
      </c>
      <c r="D184" s="954"/>
      <c r="E184" s="712"/>
      <c r="F184" s="712"/>
      <c r="G184" s="712"/>
      <c r="H184" s="712"/>
      <c r="I184" s="712"/>
      <c r="J184" s="712"/>
      <c r="K184" s="712"/>
      <c r="L184" s="712"/>
      <c r="M184" s="712"/>
      <c r="N184" s="712"/>
      <c r="O184" s="712"/>
      <c r="P184" s="712"/>
      <c r="Q184" s="869"/>
      <c r="R184" s="866"/>
      <c r="S184" s="866"/>
    </row>
    <row r="185" spans="3:19" hidden="1" x14ac:dyDescent="0.25">
      <c r="C185" s="403" t="s">
        <v>148</v>
      </c>
      <c r="D185" s="403" t="s">
        <v>149</v>
      </c>
      <c r="E185" s="712"/>
      <c r="F185" s="712"/>
      <c r="G185" s="712"/>
      <c r="H185" s="712"/>
      <c r="I185" s="712"/>
      <c r="J185" s="712"/>
      <c r="K185" s="712"/>
      <c r="L185" s="712"/>
      <c r="M185" s="712"/>
      <c r="N185" s="712"/>
      <c r="O185" s="712"/>
      <c r="P185" s="712"/>
      <c r="Q185" s="869">
        <f t="shared" ref="Q185:Q197" si="29">SUM(E185:P185)</f>
        <v>0</v>
      </c>
      <c r="R185" s="866"/>
      <c r="S185" s="866"/>
    </row>
    <row r="186" spans="3:19" hidden="1" x14ac:dyDescent="0.25">
      <c r="C186" s="403" t="s">
        <v>150</v>
      </c>
      <c r="D186" s="403" t="s">
        <v>151</v>
      </c>
      <c r="E186" s="712"/>
      <c r="F186" s="712"/>
      <c r="G186" s="712"/>
      <c r="H186" s="712"/>
      <c r="I186" s="712"/>
      <c r="J186" s="712"/>
      <c r="K186" s="712"/>
      <c r="L186" s="712"/>
      <c r="M186" s="712"/>
      <c r="N186" s="712"/>
      <c r="O186" s="712"/>
      <c r="P186" s="712"/>
      <c r="Q186" s="869">
        <f t="shared" si="29"/>
        <v>0</v>
      </c>
      <c r="R186" s="866"/>
      <c r="S186" s="866"/>
    </row>
    <row r="187" spans="3:19" hidden="1" x14ac:dyDescent="0.25">
      <c r="C187" s="403" t="s">
        <v>152</v>
      </c>
      <c r="D187" s="403" t="s">
        <v>153</v>
      </c>
      <c r="E187" s="712"/>
      <c r="F187" s="712"/>
      <c r="G187" s="712"/>
      <c r="H187" s="712"/>
      <c r="I187" s="712"/>
      <c r="J187" s="712"/>
      <c r="K187" s="712"/>
      <c r="L187" s="712"/>
      <c r="M187" s="712"/>
      <c r="N187" s="712"/>
      <c r="O187" s="712"/>
      <c r="P187" s="712"/>
      <c r="Q187" s="869">
        <f t="shared" si="29"/>
        <v>0</v>
      </c>
      <c r="R187" s="866"/>
      <c r="S187" s="866"/>
    </row>
    <row r="188" spans="3:19" hidden="1" x14ac:dyDescent="0.25">
      <c r="C188" s="403" t="s">
        <v>154</v>
      </c>
      <c r="D188" s="403" t="s">
        <v>155</v>
      </c>
      <c r="E188" s="712"/>
      <c r="F188" s="712"/>
      <c r="G188" s="712"/>
      <c r="H188" s="712"/>
      <c r="I188" s="712"/>
      <c r="J188" s="712"/>
      <c r="K188" s="712"/>
      <c r="L188" s="712"/>
      <c r="M188" s="712"/>
      <c r="N188" s="712"/>
      <c r="O188" s="712"/>
      <c r="P188" s="712"/>
      <c r="Q188" s="869">
        <f t="shared" si="29"/>
        <v>0</v>
      </c>
      <c r="R188" s="866"/>
      <c r="S188" s="866"/>
    </row>
    <row r="189" spans="3:19" hidden="1" x14ac:dyDescent="0.25">
      <c r="C189" s="403" t="s">
        <v>156</v>
      </c>
      <c r="D189" s="403" t="s">
        <v>157</v>
      </c>
      <c r="E189" s="712">
        <f>[13]Sales_SP!HP46</f>
        <v>1349.9259831259728</v>
      </c>
      <c r="F189" s="712">
        <f>[13]Sales_SP!HQ46</f>
        <v>638.46764028052598</v>
      </c>
      <c r="G189" s="712">
        <f>[13]Sales_SP!HR46</f>
        <v>584.95345152132222</v>
      </c>
      <c r="H189" s="712">
        <f>[13]Sales_SP!HS46</f>
        <v>840.09125758455684</v>
      </c>
      <c r="I189" s="712">
        <f>[13]Sales_SP!HT46</f>
        <v>1034.9486875967384</v>
      </c>
      <c r="J189" s="712">
        <f>[13]Sales_SP!HU46</f>
        <v>1123.4008727403593</v>
      </c>
      <c r="K189" s="712">
        <f>[13]Sales_SP!HV46</f>
        <v>754.53172667084084</v>
      </c>
      <c r="L189" s="712">
        <f>[13]Sales_SP!HW46</f>
        <v>639.20115838329082</v>
      </c>
      <c r="M189" s="712">
        <f>[13]Sales_SP!HX46</f>
        <v>1121.0320624319725</v>
      </c>
      <c r="N189" s="712">
        <f>[13]Sales_SP!HY46</f>
        <v>1505.471326661843</v>
      </c>
      <c r="O189" s="712">
        <f>[13]Sales_SP!HZ46</f>
        <v>1601.9912957133604</v>
      </c>
      <c r="P189" s="712">
        <f>[13]Sales_SP!IA46</f>
        <v>1858.7892983369654</v>
      </c>
      <c r="Q189" s="869">
        <f t="shared" si="29"/>
        <v>13052.80476104775</v>
      </c>
      <c r="R189" s="866"/>
      <c r="S189" s="866"/>
    </row>
    <row r="190" spans="3:19" hidden="1" x14ac:dyDescent="0.25">
      <c r="C190" s="403" t="s">
        <v>158</v>
      </c>
      <c r="D190" s="403" t="s">
        <v>159</v>
      </c>
      <c r="E190" s="712"/>
      <c r="F190" s="712"/>
      <c r="G190" s="712"/>
      <c r="H190" s="712"/>
      <c r="I190" s="712"/>
      <c r="J190" s="712"/>
      <c r="K190" s="712"/>
      <c r="L190" s="712"/>
      <c r="M190" s="712"/>
      <c r="N190" s="712"/>
      <c r="O190" s="712"/>
      <c r="P190" s="712"/>
      <c r="Q190" s="869">
        <f t="shared" si="29"/>
        <v>0</v>
      </c>
      <c r="R190" s="866"/>
      <c r="S190" s="866"/>
    </row>
    <row r="191" spans="3:19" hidden="1" x14ac:dyDescent="0.25">
      <c r="C191" s="403" t="s">
        <v>160</v>
      </c>
      <c r="D191" s="403" t="s">
        <v>161</v>
      </c>
      <c r="E191" s="712"/>
      <c r="F191" s="712"/>
      <c r="G191" s="712"/>
      <c r="H191" s="712"/>
      <c r="I191" s="712"/>
      <c r="J191" s="712"/>
      <c r="K191" s="712"/>
      <c r="L191" s="712"/>
      <c r="M191" s="712"/>
      <c r="N191" s="712"/>
      <c r="O191" s="712"/>
      <c r="P191" s="712"/>
      <c r="Q191" s="869">
        <f t="shared" si="29"/>
        <v>0</v>
      </c>
      <c r="R191" s="866"/>
      <c r="S191" s="866"/>
    </row>
    <row r="192" spans="3:19" hidden="1" x14ac:dyDescent="0.25">
      <c r="C192" s="403" t="s">
        <v>162</v>
      </c>
      <c r="D192" s="403" t="s">
        <v>163</v>
      </c>
      <c r="E192" s="712"/>
      <c r="F192" s="712"/>
      <c r="G192" s="712"/>
      <c r="H192" s="712"/>
      <c r="I192" s="712"/>
      <c r="J192" s="712"/>
      <c r="K192" s="712"/>
      <c r="L192" s="712"/>
      <c r="M192" s="712"/>
      <c r="N192" s="712"/>
      <c r="O192" s="712"/>
      <c r="P192" s="712"/>
      <c r="Q192" s="869">
        <f t="shared" si="29"/>
        <v>0</v>
      </c>
      <c r="R192" s="866"/>
      <c r="S192" s="866"/>
    </row>
    <row r="193" spans="3:19" hidden="1" x14ac:dyDescent="0.25">
      <c r="C193" s="403" t="s">
        <v>164</v>
      </c>
      <c r="D193" s="403" t="s">
        <v>165</v>
      </c>
      <c r="E193" s="712"/>
      <c r="F193" s="712"/>
      <c r="G193" s="712"/>
      <c r="H193" s="712"/>
      <c r="I193" s="712"/>
      <c r="J193" s="712"/>
      <c r="K193" s="712"/>
      <c r="L193" s="712"/>
      <c r="M193" s="712"/>
      <c r="N193" s="712"/>
      <c r="O193" s="712"/>
      <c r="P193" s="712"/>
      <c r="Q193" s="869">
        <f t="shared" si="29"/>
        <v>0</v>
      </c>
      <c r="R193" s="866"/>
      <c r="S193" s="866"/>
    </row>
    <row r="194" spans="3:19" hidden="1" x14ac:dyDescent="0.25">
      <c r="C194" s="403"/>
      <c r="D194" s="403"/>
      <c r="E194" s="712"/>
      <c r="F194" s="712"/>
      <c r="G194" s="712"/>
      <c r="H194" s="712"/>
      <c r="I194" s="712"/>
      <c r="J194" s="712"/>
      <c r="K194" s="712"/>
      <c r="L194" s="712"/>
      <c r="M194" s="712"/>
      <c r="N194" s="712"/>
      <c r="O194" s="712"/>
      <c r="P194" s="712"/>
      <c r="Q194" s="869">
        <f t="shared" si="29"/>
        <v>0</v>
      </c>
      <c r="R194" s="866"/>
      <c r="S194" s="866"/>
    </row>
    <row r="195" spans="3:19" hidden="1" x14ac:dyDescent="0.25">
      <c r="C195" s="403"/>
      <c r="D195" s="403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869">
        <f t="shared" si="29"/>
        <v>0</v>
      </c>
      <c r="R195" s="866"/>
      <c r="S195" s="866"/>
    </row>
    <row r="196" spans="3:19" hidden="1" x14ac:dyDescent="0.25">
      <c r="C196" s="403"/>
      <c r="D196" s="403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869">
        <f t="shared" si="29"/>
        <v>0</v>
      </c>
      <c r="R196" s="866"/>
      <c r="S196" s="866"/>
    </row>
    <row r="197" spans="3:19" hidden="1" x14ac:dyDescent="0.25">
      <c r="C197" s="403" t="s">
        <v>235</v>
      </c>
      <c r="D197" s="403" t="s">
        <v>235</v>
      </c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869">
        <f t="shared" si="29"/>
        <v>0</v>
      </c>
      <c r="R197" s="866"/>
      <c r="S197" s="866"/>
    </row>
    <row r="198" spans="3:19" hidden="1" x14ac:dyDescent="0.25">
      <c r="C198" s="953" t="s">
        <v>166</v>
      </c>
      <c r="D198" s="954"/>
      <c r="E198" s="869">
        <f t="shared" ref="E198:P198" si="30">SUM(E185:E197)</f>
        <v>1349.9259831259728</v>
      </c>
      <c r="F198" s="869">
        <f t="shared" si="30"/>
        <v>638.46764028052598</v>
      </c>
      <c r="G198" s="869">
        <f t="shared" si="30"/>
        <v>584.95345152132222</v>
      </c>
      <c r="H198" s="869">
        <f t="shared" si="30"/>
        <v>840.09125758455684</v>
      </c>
      <c r="I198" s="869">
        <f t="shared" si="30"/>
        <v>1034.9486875967384</v>
      </c>
      <c r="J198" s="869">
        <f t="shared" si="30"/>
        <v>1123.4008727403593</v>
      </c>
      <c r="K198" s="869">
        <f t="shared" si="30"/>
        <v>754.53172667084084</v>
      </c>
      <c r="L198" s="869">
        <f t="shared" si="30"/>
        <v>639.20115838329082</v>
      </c>
      <c r="M198" s="869">
        <f t="shared" si="30"/>
        <v>1121.0320624319725</v>
      </c>
      <c r="N198" s="869">
        <f t="shared" si="30"/>
        <v>1505.471326661843</v>
      </c>
      <c r="O198" s="869">
        <f t="shared" si="30"/>
        <v>1601.9912957133604</v>
      </c>
      <c r="P198" s="869">
        <f t="shared" si="30"/>
        <v>1858.7892983369654</v>
      </c>
      <c r="Q198" s="869">
        <f>SUM(E198:P198)</f>
        <v>13052.80476104775</v>
      </c>
      <c r="R198" s="866"/>
      <c r="S198" s="866"/>
    </row>
    <row r="199" spans="3:19" hidden="1" x14ac:dyDescent="0.25">
      <c r="C199" s="953" t="s">
        <v>167</v>
      </c>
      <c r="D199" s="954"/>
      <c r="E199" s="712"/>
      <c r="F199" s="712"/>
      <c r="G199" s="712"/>
      <c r="H199" s="712"/>
      <c r="I199" s="712"/>
      <c r="J199" s="712"/>
      <c r="K199" s="712"/>
      <c r="L199" s="712"/>
      <c r="M199" s="712"/>
      <c r="N199" s="712"/>
      <c r="O199" s="712"/>
      <c r="P199" s="712"/>
      <c r="Q199" s="869"/>
      <c r="R199" s="866"/>
      <c r="S199" s="866"/>
    </row>
    <row r="200" spans="3:19" hidden="1" x14ac:dyDescent="0.25">
      <c r="C200" s="403" t="s">
        <v>168</v>
      </c>
      <c r="D200" s="403" t="s">
        <v>169</v>
      </c>
      <c r="E200" s="712"/>
      <c r="F200" s="712"/>
      <c r="G200" s="712"/>
      <c r="H200" s="712"/>
      <c r="I200" s="712"/>
      <c r="J200" s="712"/>
      <c r="K200" s="712"/>
      <c r="L200" s="712"/>
      <c r="M200" s="712"/>
      <c r="N200" s="712"/>
      <c r="O200" s="712"/>
      <c r="P200" s="712"/>
      <c r="Q200" s="869">
        <f t="shared" ref="Q200:Q214" si="31">SUM(E200:P200)</f>
        <v>0</v>
      </c>
      <c r="R200" s="866"/>
      <c r="S200" s="866"/>
    </row>
    <row r="201" spans="3:19" hidden="1" x14ac:dyDescent="0.25">
      <c r="C201" s="403" t="s">
        <v>170</v>
      </c>
      <c r="D201" s="403" t="s">
        <v>171</v>
      </c>
      <c r="E201" s="712"/>
      <c r="F201" s="712"/>
      <c r="G201" s="712"/>
      <c r="H201" s="712"/>
      <c r="I201" s="712"/>
      <c r="J201" s="712"/>
      <c r="K201" s="712"/>
      <c r="L201" s="712"/>
      <c r="M201" s="712"/>
      <c r="N201" s="712"/>
      <c r="O201" s="712"/>
      <c r="P201" s="712"/>
      <c r="Q201" s="869">
        <f t="shared" si="31"/>
        <v>0</v>
      </c>
      <c r="R201" s="866"/>
      <c r="S201" s="866"/>
    </row>
    <row r="202" spans="3:19" hidden="1" x14ac:dyDescent="0.25">
      <c r="C202" s="403" t="s">
        <v>216</v>
      </c>
      <c r="D202" s="403" t="s">
        <v>173</v>
      </c>
      <c r="E202" s="712"/>
      <c r="F202" s="712"/>
      <c r="G202" s="712"/>
      <c r="H202" s="712"/>
      <c r="I202" s="712"/>
      <c r="J202" s="712"/>
      <c r="K202" s="712"/>
      <c r="L202" s="712"/>
      <c r="M202" s="712"/>
      <c r="N202" s="712"/>
      <c r="O202" s="712"/>
      <c r="P202" s="712"/>
      <c r="Q202" s="869">
        <f t="shared" si="31"/>
        <v>0</v>
      </c>
      <c r="R202" s="866"/>
      <c r="S202" s="866"/>
    </row>
    <row r="203" spans="3:19" hidden="1" x14ac:dyDescent="0.25">
      <c r="C203" s="403" t="s">
        <v>174</v>
      </c>
      <c r="D203" s="403" t="s">
        <v>175</v>
      </c>
      <c r="E203" s="712"/>
      <c r="F203" s="712"/>
      <c r="G203" s="712"/>
      <c r="H203" s="712"/>
      <c r="I203" s="712"/>
      <c r="J203" s="712"/>
      <c r="K203" s="712"/>
      <c r="L203" s="712"/>
      <c r="M203" s="712"/>
      <c r="N203" s="712"/>
      <c r="O203" s="712"/>
      <c r="P203" s="712"/>
      <c r="Q203" s="869">
        <f t="shared" si="31"/>
        <v>0</v>
      </c>
      <c r="R203" s="866"/>
      <c r="S203" s="866"/>
    </row>
    <row r="204" spans="3:19" hidden="1" x14ac:dyDescent="0.25">
      <c r="C204" s="403" t="s">
        <v>176</v>
      </c>
      <c r="D204" s="403" t="s">
        <v>177</v>
      </c>
      <c r="E204" s="712"/>
      <c r="F204" s="712"/>
      <c r="G204" s="712"/>
      <c r="H204" s="712"/>
      <c r="I204" s="712"/>
      <c r="J204" s="712"/>
      <c r="K204" s="712"/>
      <c r="L204" s="712"/>
      <c r="M204" s="712"/>
      <c r="N204" s="712"/>
      <c r="O204" s="712"/>
      <c r="P204" s="712"/>
      <c r="Q204" s="869">
        <f t="shared" si="31"/>
        <v>0</v>
      </c>
      <c r="R204" s="866"/>
      <c r="S204" s="866"/>
    </row>
    <row r="205" spans="3:19" hidden="1" x14ac:dyDescent="0.25">
      <c r="C205" s="403" t="s">
        <v>178</v>
      </c>
      <c r="D205" s="403" t="s">
        <v>179</v>
      </c>
      <c r="E205" s="712"/>
      <c r="F205" s="712"/>
      <c r="G205" s="712"/>
      <c r="H205" s="712"/>
      <c r="I205" s="712"/>
      <c r="J205" s="712"/>
      <c r="K205" s="712"/>
      <c r="L205" s="712"/>
      <c r="M205" s="712"/>
      <c r="N205" s="712"/>
      <c r="O205" s="712"/>
      <c r="P205" s="712"/>
      <c r="Q205" s="869">
        <f t="shared" si="31"/>
        <v>0</v>
      </c>
      <c r="R205" s="866"/>
      <c r="S205" s="866"/>
    </row>
    <row r="206" spans="3:19" hidden="1" x14ac:dyDescent="0.25">
      <c r="C206" s="403" t="s">
        <v>180</v>
      </c>
      <c r="D206" s="403" t="s">
        <v>181</v>
      </c>
      <c r="E206" s="712"/>
      <c r="F206" s="712"/>
      <c r="G206" s="712"/>
      <c r="H206" s="712"/>
      <c r="I206" s="712"/>
      <c r="J206" s="712"/>
      <c r="K206" s="712"/>
      <c r="L206" s="712"/>
      <c r="M206" s="712"/>
      <c r="N206" s="712"/>
      <c r="O206" s="712"/>
      <c r="P206" s="712"/>
      <c r="Q206" s="869">
        <f t="shared" si="31"/>
        <v>0</v>
      </c>
      <c r="R206" s="866"/>
      <c r="S206" s="866"/>
    </row>
    <row r="207" spans="3:19" hidden="1" x14ac:dyDescent="0.25">
      <c r="C207" s="403" t="s">
        <v>182</v>
      </c>
      <c r="D207" s="403" t="s">
        <v>183</v>
      </c>
      <c r="E207" s="712"/>
      <c r="F207" s="712"/>
      <c r="G207" s="712"/>
      <c r="H207" s="712"/>
      <c r="I207" s="712"/>
      <c r="J207" s="712"/>
      <c r="K207" s="712"/>
      <c r="L207" s="712"/>
      <c r="M207" s="712"/>
      <c r="N207" s="712"/>
      <c r="O207" s="712"/>
      <c r="P207" s="712"/>
      <c r="Q207" s="869">
        <f t="shared" si="31"/>
        <v>0</v>
      </c>
      <c r="R207" s="866"/>
      <c r="S207" s="866"/>
    </row>
    <row r="208" spans="3:19" hidden="1" x14ac:dyDescent="0.25">
      <c r="C208" s="403" t="s">
        <v>184</v>
      </c>
      <c r="D208" s="403" t="s">
        <v>163</v>
      </c>
      <c r="E208" s="712"/>
      <c r="F208" s="712"/>
      <c r="G208" s="712"/>
      <c r="H208" s="712"/>
      <c r="I208" s="712"/>
      <c r="J208" s="712"/>
      <c r="K208" s="712"/>
      <c r="L208" s="712"/>
      <c r="M208" s="712"/>
      <c r="N208" s="712"/>
      <c r="O208" s="712"/>
      <c r="P208" s="712"/>
      <c r="Q208" s="869">
        <f t="shared" si="31"/>
        <v>0</v>
      </c>
      <c r="R208" s="866"/>
      <c r="S208" s="866"/>
    </row>
    <row r="209" spans="3:19" hidden="1" x14ac:dyDescent="0.25">
      <c r="C209" s="403" t="s">
        <v>185</v>
      </c>
      <c r="D209" s="403" t="s">
        <v>186</v>
      </c>
      <c r="E209" s="712"/>
      <c r="F209" s="712"/>
      <c r="G209" s="712"/>
      <c r="H209" s="712"/>
      <c r="I209" s="712"/>
      <c r="J209" s="712"/>
      <c r="K209" s="712"/>
      <c r="L209" s="712"/>
      <c r="M209" s="712"/>
      <c r="N209" s="712"/>
      <c r="O209" s="712"/>
      <c r="P209" s="712"/>
      <c r="Q209" s="869">
        <f t="shared" si="31"/>
        <v>0</v>
      </c>
      <c r="R209" s="866"/>
      <c r="S209" s="866"/>
    </row>
    <row r="210" spans="3:19" hidden="1" x14ac:dyDescent="0.25">
      <c r="C210" s="403" t="s">
        <v>187</v>
      </c>
      <c r="D210" s="403" t="s">
        <v>165</v>
      </c>
      <c r="E210" s="712"/>
      <c r="F210" s="712"/>
      <c r="G210" s="712"/>
      <c r="H210" s="712"/>
      <c r="I210" s="712"/>
      <c r="J210" s="712"/>
      <c r="K210" s="712"/>
      <c r="L210" s="712"/>
      <c r="M210" s="712"/>
      <c r="N210" s="712"/>
      <c r="O210" s="712"/>
      <c r="P210" s="712"/>
      <c r="Q210" s="869">
        <f t="shared" si="31"/>
        <v>0</v>
      </c>
      <c r="R210" s="866"/>
      <c r="S210" s="866"/>
    </row>
    <row r="211" spans="3:19" hidden="1" x14ac:dyDescent="0.25">
      <c r="C211" s="403"/>
      <c r="D211" s="403"/>
      <c r="E211" s="712"/>
      <c r="F211" s="712"/>
      <c r="G211" s="712"/>
      <c r="H211" s="712"/>
      <c r="I211" s="712"/>
      <c r="J211" s="712"/>
      <c r="K211" s="712"/>
      <c r="L211" s="712"/>
      <c r="M211" s="712"/>
      <c r="N211" s="712"/>
      <c r="O211" s="712"/>
      <c r="P211" s="712"/>
      <c r="Q211" s="869">
        <f t="shared" si="31"/>
        <v>0</v>
      </c>
      <c r="R211" s="866"/>
      <c r="S211" s="866"/>
    </row>
    <row r="212" spans="3:19" hidden="1" x14ac:dyDescent="0.25">
      <c r="C212" s="403"/>
      <c r="D212" s="403"/>
      <c r="E212" s="712"/>
      <c r="F212" s="712"/>
      <c r="G212" s="712"/>
      <c r="H212" s="712"/>
      <c r="I212" s="712"/>
      <c r="J212" s="712"/>
      <c r="K212" s="712"/>
      <c r="L212" s="712"/>
      <c r="M212" s="712"/>
      <c r="N212" s="712"/>
      <c r="O212" s="712"/>
      <c r="P212" s="712"/>
      <c r="Q212" s="869">
        <f t="shared" si="31"/>
        <v>0</v>
      </c>
      <c r="R212" s="866"/>
      <c r="S212" s="866"/>
    </row>
    <row r="213" spans="3:19" hidden="1" x14ac:dyDescent="0.25">
      <c r="C213" s="403"/>
      <c r="D213" s="403"/>
      <c r="E213" s="712"/>
      <c r="F213" s="712"/>
      <c r="G213" s="712"/>
      <c r="H213" s="712"/>
      <c r="I213" s="712"/>
      <c r="J213" s="712"/>
      <c r="K213" s="712"/>
      <c r="L213" s="712"/>
      <c r="M213" s="712"/>
      <c r="N213" s="712"/>
      <c r="O213" s="712"/>
      <c r="P213" s="712"/>
      <c r="Q213" s="869">
        <f t="shared" si="31"/>
        <v>0</v>
      </c>
      <c r="R213" s="866"/>
      <c r="S213" s="866"/>
    </row>
    <row r="214" spans="3:19" hidden="1" x14ac:dyDescent="0.25">
      <c r="C214" s="403" t="s">
        <v>235</v>
      </c>
      <c r="D214" s="403" t="s">
        <v>235</v>
      </c>
      <c r="E214" s="712"/>
      <c r="F214" s="712"/>
      <c r="G214" s="712"/>
      <c r="H214" s="712"/>
      <c r="I214" s="712"/>
      <c r="J214" s="712"/>
      <c r="K214" s="712"/>
      <c r="L214" s="712"/>
      <c r="M214" s="712"/>
      <c r="N214" s="712"/>
      <c r="O214" s="712"/>
      <c r="P214" s="712"/>
      <c r="Q214" s="869">
        <f t="shared" si="31"/>
        <v>0</v>
      </c>
      <c r="R214" s="866"/>
      <c r="S214" s="866"/>
    </row>
    <row r="215" spans="3:19" hidden="1" x14ac:dyDescent="0.25">
      <c r="C215" s="953" t="s">
        <v>188</v>
      </c>
      <c r="D215" s="954"/>
      <c r="E215" s="869">
        <f t="shared" ref="E215:P215" si="32">SUM(E200:E214)</f>
        <v>0</v>
      </c>
      <c r="F215" s="869">
        <f t="shared" si="32"/>
        <v>0</v>
      </c>
      <c r="G215" s="869">
        <f t="shared" si="32"/>
        <v>0</v>
      </c>
      <c r="H215" s="869">
        <f t="shared" si="32"/>
        <v>0</v>
      </c>
      <c r="I215" s="869">
        <f t="shared" si="32"/>
        <v>0</v>
      </c>
      <c r="J215" s="869">
        <f t="shared" si="32"/>
        <v>0</v>
      </c>
      <c r="K215" s="869">
        <f t="shared" si="32"/>
        <v>0</v>
      </c>
      <c r="L215" s="869">
        <f t="shared" si="32"/>
        <v>0</v>
      </c>
      <c r="M215" s="869">
        <f t="shared" si="32"/>
        <v>0</v>
      </c>
      <c r="N215" s="869">
        <f t="shared" si="32"/>
        <v>0</v>
      </c>
      <c r="O215" s="869">
        <f t="shared" si="32"/>
        <v>0</v>
      </c>
      <c r="P215" s="869">
        <f t="shared" si="32"/>
        <v>0</v>
      </c>
      <c r="Q215" s="869">
        <f>SUM(E215:P215)</f>
        <v>0</v>
      </c>
      <c r="R215" s="866"/>
      <c r="S215" s="866"/>
    </row>
    <row r="216" spans="3:19" hidden="1" x14ac:dyDescent="0.25">
      <c r="C216" s="953" t="s">
        <v>189</v>
      </c>
      <c r="D216" s="954"/>
      <c r="E216" s="712"/>
      <c r="F216" s="712"/>
      <c r="G216" s="712"/>
      <c r="H216" s="712"/>
      <c r="I216" s="712"/>
      <c r="J216" s="712"/>
      <c r="K216" s="712"/>
      <c r="L216" s="712"/>
      <c r="M216" s="712"/>
      <c r="N216" s="712"/>
      <c r="O216" s="712"/>
      <c r="P216" s="712"/>
      <c r="Q216" s="869"/>
      <c r="R216" s="866"/>
      <c r="S216" s="866"/>
    </row>
    <row r="217" spans="3:19" hidden="1" x14ac:dyDescent="0.25">
      <c r="C217" s="403" t="s">
        <v>168</v>
      </c>
      <c r="D217" s="403" t="s">
        <v>169</v>
      </c>
      <c r="E217" s="712"/>
      <c r="F217" s="712"/>
      <c r="G217" s="712"/>
      <c r="H217" s="712"/>
      <c r="I217" s="712"/>
      <c r="J217" s="712"/>
      <c r="K217" s="712"/>
      <c r="L217" s="712"/>
      <c r="M217" s="712"/>
      <c r="N217" s="712"/>
      <c r="O217" s="712"/>
      <c r="P217" s="712"/>
      <c r="Q217" s="869">
        <f t="shared" ref="Q217:Q231" si="33">SUM(E217:P217)</f>
        <v>0</v>
      </c>
      <c r="R217" s="866"/>
      <c r="S217" s="866"/>
    </row>
    <row r="218" spans="3:19" hidden="1" x14ac:dyDescent="0.25">
      <c r="C218" s="403" t="s">
        <v>170</v>
      </c>
      <c r="D218" s="403" t="s">
        <v>171</v>
      </c>
      <c r="E218" s="712"/>
      <c r="F218" s="712"/>
      <c r="G218" s="712"/>
      <c r="H218" s="712"/>
      <c r="I218" s="712"/>
      <c r="J218" s="712"/>
      <c r="K218" s="712"/>
      <c r="L218" s="712"/>
      <c r="M218" s="712"/>
      <c r="N218" s="712"/>
      <c r="O218" s="712"/>
      <c r="P218" s="712"/>
      <c r="Q218" s="869">
        <f t="shared" si="33"/>
        <v>0</v>
      </c>
      <c r="R218" s="866"/>
      <c r="S218" s="866"/>
    </row>
    <row r="219" spans="3:19" hidden="1" x14ac:dyDescent="0.25">
      <c r="C219" s="403" t="s">
        <v>216</v>
      </c>
      <c r="D219" s="403" t="s">
        <v>173</v>
      </c>
      <c r="E219" s="712"/>
      <c r="F219" s="712"/>
      <c r="G219" s="712"/>
      <c r="H219" s="712"/>
      <c r="I219" s="712"/>
      <c r="J219" s="712"/>
      <c r="K219" s="712"/>
      <c r="L219" s="712"/>
      <c r="M219" s="712"/>
      <c r="N219" s="712"/>
      <c r="O219" s="712"/>
      <c r="P219" s="712"/>
      <c r="Q219" s="869">
        <f t="shared" si="33"/>
        <v>0</v>
      </c>
      <c r="R219" s="866"/>
      <c r="S219" s="866"/>
    </row>
    <row r="220" spans="3:19" hidden="1" x14ac:dyDescent="0.25">
      <c r="C220" s="403" t="s">
        <v>174</v>
      </c>
      <c r="D220" s="403" t="s">
        <v>175</v>
      </c>
      <c r="E220" s="712"/>
      <c r="F220" s="712"/>
      <c r="G220" s="712"/>
      <c r="H220" s="712"/>
      <c r="I220" s="712"/>
      <c r="J220" s="712"/>
      <c r="K220" s="712"/>
      <c r="L220" s="712"/>
      <c r="M220" s="712"/>
      <c r="N220" s="712"/>
      <c r="O220" s="712"/>
      <c r="P220" s="712"/>
      <c r="Q220" s="869">
        <f t="shared" si="33"/>
        <v>0</v>
      </c>
      <c r="R220" s="866"/>
      <c r="S220" s="866"/>
    </row>
    <row r="221" spans="3:19" hidden="1" x14ac:dyDescent="0.25">
      <c r="C221" s="403" t="s">
        <v>176</v>
      </c>
      <c r="D221" s="403" t="s">
        <v>177</v>
      </c>
      <c r="E221" s="712"/>
      <c r="F221" s="712"/>
      <c r="G221" s="712"/>
      <c r="H221" s="712"/>
      <c r="I221" s="712"/>
      <c r="J221" s="712"/>
      <c r="K221" s="712"/>
      <c r="L221" s="712"/>
      <c r="M221" s="712"/>
      <c r="N221" s="712"/>
      <c r="O221" s="712"/>
      <c r="P221" s="712"/>
      <c r="Q221" s="869">
        <f t="shared" si="33"/>
        <v>0</v>
      </c>
      <c r="R221" s="866"/>
      <c r="S221" s="866"/>
    </row>
    <row r="222" spans="3:19" hidden="1" x14ac:dyDescent="0.25">
      <c r="C222" s="403" t="s">
        <v>178</v>
      </c>
      <c r="D222" s="403" t="s">
        <v>179</v>
      </c>
      <c r="E222" s="712"/>
      <c r="F222" s="712"/>
      <c r="G222" s="712"/>
      <c r="H222" s="712"/>
      <c r="I222" s="712"/>
      <c r="J222" s="712"/>
      <c r="K222" s="712"/>
      <c r="L222" s="712"/>
      <c r="M222" s="712"/>
      <c r="N222" s="712"/>
      <c r="O222" s="712"/>
      <c r="P222" s="712"/>
      <c r="Q222" s="869">
        <f t="shared" si="33"/>
        <v>0</v>
      </c>
      <c r="R222" s="866"/>
      <c r="S222" s="866"/>
    </row>
    <row r="223" spans="3:19" hidden="1" x14ac:dyDescent="0.25">
      <c r="C223" s="403" t="s">
        <v>180</v>
      </c>
      <c r="D223" s="403" t="s">
        <v>181</v>
      </c>
      <c r="E223" s="712"/>
      <c r="F223" s="712"/>
      <c r="G223" s="712"/>
      <c r="H223" s="712"/>
      <c r="I223" s="712"/>
      <c r="J223" s="712"/>
      <c r="K223" s="712"/>
      <c r="L223" s="712"/>
      <c r="M223" s="712"/>
      <c r="N223" s="712"/>
      <c r="O223" s="712"/>
      <c r="P223" s="712"/>
      <c r="Q223" s="869">
        <f t="shared" si="33"/>
        <v>0</v>
      </c>
      <c r="R223" s="866"/>
      <c r="S223" s="866"/>
    </row>
    <row r="224" spans="3:19" hidden="1" x14ac:dyDescent="0.25">
      <c r="C224" s="403" t="s">
        <v>182</v>
      </c>
      <c r="D224" s="403" t="s">
        <v>183</v>
      </c>
      <c r="E224" s="712"/>
      <c r="F224" s="712"/>
      <c r="G224" s="712"/>
      <c r="H224" s="712"/>
      <c r="I224" s="712"/>
      <c r="J224" s="712"/>
      <c r="K224" s="712"/>
      <c r="L224" s="712"/>
      <c r="M224" s="712"/>
      <c r="N224" s="712"/>
      <c r="O224" s="712"/>
      <c r="P224" s="712"/>
      <c r="Q224" s="869">
        <f t="shared" si="33"/>
        <v>0</v>
      </c>
      <c r="R224" s="866"/>
      <c r="S224" s="866"/>
    </row>
    <row r="225" spans="3:19" hidden="1" x14ac:dyDescent="0.25">
      <c r="C225" s="403" t="s">
        <v>208</v>
      </c>
      <c r="D225" s="403" t="s">
        <v>163</v>
      </c>
      <c r="E225" s="712"/>
      <c r="F225" s="712"/>
      <c r="G225" s="712"/>
      <c r="H225" s="712"/>
      <c r="I225" s="712"/>
      <c r="J225" s="712"/>
      <c r="K225" s="712"/>
      <c r="L225" s="712"/>
      <c r="M225" s="712"/>
      <c r="N225" s="712"/>
      <c r="O225" s="712"/>
      <c r="P225" s="712"/>
      <c r="Q225" s="869">
        <f t="shared" si="33"/>
        <v>0</v>
      </c>
      <c r="R225" s="866"/>
      <c r="S225" s="866"/>
    </row>
    <row r="226" spans="3:19" hidden="1" x14ac:dyDescent="0.25">
      <c r="C226" s="403" t="s">
        <v>185</v>
      </c>
      <c r="D226" s="403" t="s">
        <v>186</v>
      </c>
      <c r="E226" s="712"/>
      <c r="F226" s="712"/>
      <c r="G226" s="712"/>
      <c r="H226" s="712"/>
      <c r="I226" s="712"/>
      <c r="J226" s="712"/>
      <c r="K226" s="712"/>
      <c r="L226" s="712"/>
      <c r="M226" s="712"/>
      <c r="N226" s="712"/>
      <c r="O226" s="712"/>
      <c r="P226" s="712"/>
      <c r="Q226" s="869">
        <f t="shared" si="33"/>
        <v>0</v>
      </c>
      <c r="R226" s="866"/>
      <c r="S226" s="866"/>
    </row>
    <row r="227" spans="3:19" hidden="1" x14ac:dyDescent="0.25">
      <c r="C227" s="403" t="s">
        <v>187</v>
      </c>
      <c r="D227" s="403" t="s">
        <v>165</v>
      </c>
      <c r="E227" s="712"/>
      <c r="F227" s="712"/>
      <c r="G227" s="712"/>
      <c r="H227" s="712"/>
      <c r="I227" s="712"/>
      <c r="J227" s="712"/>
      <c r="K227" s="712"/>
      <c r="L227" s="712"/>
      <c r="M227" s="712"/>
      <c r="N227" s="712"/>
      <c r="O227" s="712"/>
      <c r="P227" s="712"/>
      <c r="Q227" s="869">
        <f t="shared" si="33"/>
        <v>0</v>
      </c>
      <c r="R227" s="866"/>
      <c r="S227" s="866"/>
    </row>
    <row r="228" spans="3:19" hidden="1" x14ac:dyDescent="0.25">
      <c r="C228" s="403"/>
      <c r="D228" s="403"/>
      <c r="E228" s="712"/>
      <c r="F228" s="712"/>
      <c r="G228" s="712"/>
      <c r="H228" s="712"/>
      <c r="I228" s="712"/>
      <c r="J228" s="712"/>
      <c r="K228" s="712"/>
      <c r="L228" s="712"/>
      <c r="M228" s="712"/>
      <c r="N228" s="712"/>
      <c r="O228" s="712"/>
      <c r="P228" s="712"/>
      <c r="Q228" s="869">
        <f t="shared" si="33"/>
        <v>0</v>
      </c>
      <c r="R228" s="866"/>
      <c r="S228" s="866"/>
    </row>
    <row r="229" spans="3:19" hidden="1" x14ac:dyDescent="0.25">
      <c r="C229" s="403"/>
      <c r="D229" s="403"/>
      <c r="E229" s="712"/>
      <c r="F229" s="712"/>
      <c r="G229" s="712"/>
      <c r="H229" s="712"/>
      <c r="I229" s="712"/>
      <c r="J229" s="712"/>
      <c r="K229" s="712"/>
      <c r="L229" s="712"/>
      <c r="M229" s="712"/>
      <c r="N229" s="712"/>
      <c r="O229" s="712"/>
      <c r="P229" s="712"/>
      <c r="Q229" s="869">
        <f t="shared" si="33"/>
        <v>0</v>
      </c>
      <c r="R229" s="866"/>
      <c r="S229" s="866"/>
    </row>
    <row r="230" spans="3:19" hidden="1" x14ac:dyDescent="0.25">
      <c r="C230" s="403"/>
      <c r="D230" s="403"/>
      <c r="E230" s="712"/>
      <c r="F230" s="712"/>
      <c r="G230" s="712"/>
      <c r="H230" s="712"/>
      <c r="I230" s="712"/>
      <c r="J230" s="712"/>
      <c r="K230" s="712"/>
      <c r="L230" s="712"/>
      <c r="M230" s="712"/>
      <c r="N230" s="712"/>
      <c r="O230" s="712"/>
      <c r="P230" s="712"/>
      <c r="Q230" s="869">
        <f t="shared" si="33"/>
        <v>0</v>
      </c>
      <c r="R230" s="866"/>
      <c r="S230" s="866"/>
    </row>
    <row r="231" spans="3:19" hidden="1" x14ac:dyDescent="0.25">
      <c r="C231" s="403" t="s">
        <v>235</v>
      </c>
      <c r="D231" s="403" t="s">
        <v>235</v>
      </c>
      <c r="E231" s="712"/>
      <c r="F231" s="712"/>
      <c r="G231" s="712"/>
      <c r="H231" s="712"/>
      <c r="I231" s="712"/>
      <c r="J231" s="712"/>
      <c r="K231" s="712"/>
      <c r="L231" s="712"/>
      <c r="M231" s="712"/>
      <c r="N231" s="712"/>
      <c r="O231" s="712"/>
      <c r="P231" s="712"/>
      <c r="Q231" s="869">
        <f t="shared" si="33"/>
        <v>0</v>
      </c>
      <c r="R231" s="866"/>
      <c r="S231" s="866"/>
    </row>
    <row r="232" spans="3:19" hidden="1" x14ac:dyDescent="0.25">
      <c r="C232" s="953" t="s">
        <v>188</v>
      </c>
      <c r="D232" s="954"/>
      <c r="E232" s="869">
        <f t="shared" ref="E232:P232" si="34">SUM(E217:E231)</f>
        <v>0</v>
      </c>
      <c r="F232" s="869">
        <f t="shared" si="34"/>
        <v>0</v>
      </c>
      <c r="G232" s="869">
        <f t="shared" si="34"/>
        <v>0</v>
      </c>
      <c r="H232" s="869">
        <f t="shared" si="34"/>
        <v>0</v>
      </c>
      <c r="I232" s="869">
        <f t="shared" si="34"/>
        <v>0</v>
      </c>
      <c r="J232" s="869">
        <f t="shared" si="34"/>
        <v>0</v>
      </c>
      <c r="K232" s="869">
        <f t="shared" si="34"/>
        <v>0</v>
      </c>
      <c r="L232" s="869">
        <f t="shared" si="34"/>
        <v>0</v>
      </c>
      <c r="M232" s="869">
        <f t="shared" si="34"/>
        <v>0</v>
      </c>
      <c r="N232" s="869">
        <f t="shared" si="34"/>
        <v>0</v>
      </c>
      <c r="O232" s="869">
        <f t="shared" si="34"/>
        <v>0</v>
      </c>
      <c r="P232" s="869">
        <f t="shared" si="34"/>
        <v>0</v>
      </c>
      <c r="Q232" s="869">
        <f>SUM(E232:P232)</f>
        <v>0</v>
      </c>
      <c r="R232" s="866"/>
      <c r="S232" s="866"/>
    </row>
    <row r="233" spans="3:19" hidden="1" x14ac:dyDescent="0.25">
      <c r="C233" s="953" t="s">
        <v>196</v>
      </c>
      <c r="D233" s="954"/>
      <c r="E233" s="712"/>
      <c r="F233" s="712"/>
      <c r="G233" s="712"/>
      <c r="H233" s="712"/>
      <c r="I233" s="712"/>
      <c r="J233" s="712"/>
      <c r="K233" s="712"/>
      <c r="L233" s="712"/>
      <c r="M233" s="712"/>
      <c r="N233" s="712"/>
      <c r="O233" s="712"/>
      <c r="P233" s="712"/>
      <c r="Q233" s="869"/>
      <c r="R233" s="866"/>
      <c r="S233" s="866"/>
    </row>
    <row r="234" spans="3:19" hidden="1" x14ac:dyDescent="0.25">
      <c r="C234" s="403" t="s">
        <v>168</v>
      </c>
      <c r="D234" s="403" t="s">
        <v>169</v>
      </c>
      <c r="E234" s="712"/>
      <c r="F234" s="712"/>
      <c r="G234" s="712"/>
      <c r="H234" s="712"/>
      <c r="I234" s="712"/>
      <c r="J234" s="712"/>
      <c r="K234" s="712"/>
      <c r="L234" s="712"/>
      <c r="M234" s="712"/>
      <c r="N234" s="712"/>
      <c r="O234" s="712"/>
      <c r="P234" s="712"/>
      <c r="Q234" s="869">
        <f t="shared" ref="Q234:Q250" si="35">SUM(E234:P234)</f>
        <v>0</v>
      </c>
      <c r="R234" s="866"/>
      <c r="S234" s="866"/>
    </row>
    <row r="235" spans="3:19" hidden="1" x14ac:dyDescent="0.25">
      <c r="C235" s="403" t="s">
        <v>170</v>
      </c>
      <c r="D235" s="403" t="s">
        <v>171</v>
      </c>
      <c r="E235" s="712"/>
      <c r="F235" s="712"/>
      <c r="G235" s="712"/>
      <c r="H235" s="712"/>
      <c r="I235" s="712"/>
      <c r="J235" s="712"/>
      <c r="K235" s="712"/>
      <c r="L235" s="712"/>
      <c r="M235" s="712"/>
      <c r="N235" s="712"/>
      <c r="O235" s="712"/>
      <c r="P235" s="712"/>
      <c r="Q235" s="869">
        <f t="shared" si="35"/>
        <v>0</v>
      </c>
      <c r="R235" s="866"/>
      <c r="S235" s="866"/>
    </row>
    <row r="236" spans="3:19" hidden="1" x14ac:dyDescent="0.25">
      <c r="C236" s="403" t="s">
        <v>216</v>
      </c>
      <c r="D236" s="403" t="s">
        <v>173</v>
      </c>
      <c r="E236" s="712"/>
      <c r="F236" s="712"/>
      <c r="G236" s="712"/>
      <c r="H236" s="712"/>
      <c r="I236" s="712"/>
      <c r="J236" s="712"/>
      <c r="K236" s="712"/>
      <c r="L236" s="712"/>
      <c r="M236" s="712"/>
      <c r="N236" s="712"/>
      <c r="O236" s="712"/>
      <c r="P236" s="712"/>
      <c r="Q236" s="869">
        <f t="shared" si="35"/>
        <v>0</v>
      </c>
      <c r="R236" s="866"/>
      <c r="S236" s="866"/>
    </row>
    <row r="237" spans="3:19" hidden="1" x14ac:dyDescent="0.25">
      <c r="C237" s="403" t="s">
        <v>174</v>
      </c>
      <c r="D237" s="403" t="s">
        <v>175</v>
      </c>
      <c r="E237" s="712"/>
      <c r="F237" s="712"/>
      <c r="G237" s="712"/>
      <c r="H237" s="712"/>
      <c r="I237" s="712"/>
      <c r="J237" s="712"/>
      <c r="K237" s="712"/>
      <c r="L237" s="712"/>
      <c r="M237" s="712"/>
      <c r="N237" s="712"/>
      <c r="O237" s="712"/>
      <c r="P237" s="712"/>
      <c r="Q237" s="869">
        <f t="shared" si="35"/>
        <v>0</v>
      </c>
      <c r="R237" s="866"/>
      <c r="S237" s="866"/>
    </row>
    <row r="238" spans="3:19" hidden="1" x14ac:dyDescent="0.25">
      <c r="C238" s="403" t="s">
        <v>176</v>
      </c>
      <c r="D238" s="403" t="s">
        <v>177</v>
      </c>
      <c r="E238" s="712"/>
      <c r="F238" s="712"/>
      <c r="G238" s="712"/>
      <c r="H238" s="712"/>
      <c r="I238" s="712"/>
      <c r="J238" s="712"/>
      <c r="K238" s="712"/>
      <c r="L238" s="712"/>
      <c r="M238" s="712"/>
      <c r="N238" s="712"/>
      <c r="O238" s="712"/>
      <c r="P238" s="712"/>
      <c r="Q238" s="869">
        <f t="shared" si="35"/>
        <v>0</v>
      </c>
      <c r="R238" s="866"/>
      <c r="S238" s="866"/>
    </row>
    <row r="239" spans="3:19" hidden="1" x14ac:dyDescent="0.25">
      <c r="C239" s="403" t="s">
        <v>178</v>
      </c>
      <c r="D239" s="403" t="s">
        <v>217</v>
      </c>
      <c r="E239" s="712"/>
      <c r="F239" s="712"/>
      <c r="G239" s="712"/>
      <c r="H239" s="712"/>
      <c r="I239" s="712"/>
      <c r="J239" s="712"/>
      <c r="K239" s="712"/>
      <c r="L239" s="712"/>
      <c r="M239" s="712"/>
      <c r="N239" s="712"/>
      <c r="O239" s="712"/>
      <c r="P239" s="712"/>
      <c r="Q239" s="869">
        <f t="shared" si="35"/>
        <v>0</v>
      </c>
      <c r="R239" s="866"/>
      <c r="S239" s="866"/>
    </row>
    <row r="240" spans="3:19" hidden="1" x14ac:dyDescent="0.25">
      <c r="C240" s="403" t="s">
        <v>180</v>
      </c>
      <c r="D240" s="403" t="s">
        <v>197</v>
      </c>
      <c r="E240" s="712"/>
      <c r="F240" s="712"/>
      <c r="G240" s="712"/>
      <c r="H240" s="712"/>
      <c r="I240" s="712"/>
      <c r="J240" s="712"/>
      <c r="K240" s="712"/>
      <c r="L240" s="712"/>
      <c r="M240" s="712"/>
      <c r="N240" s="712"/>
      <c r="O240" s="712"/>
      <c r="P240" s="712"/>
      <c r="Q240" s="869">
        <f t="shared" si="35"/>
        <v>0</v>
      </c>
      <c r="R240" s="866"/>
      <c r="S240" s="866"/>
    </row>
    <row r="241" spans="3:19" hidden="1" x14ac:dyDescent="0.25">
      <c r="C241" s="403" t="s">
        <v>218</v>
      </c>
      <c r="D241" s="403" t="s">
        <v>206</v>
      </c>
      <c r="E241" s="712"/>
      <c r="F241" s="712"/>
      <c r="G241" s="712"/>
      <c r="H241" s="712"/>
      <c r="I241" s="712"/>
      <c r="J241" s="712"/>
      <c r="K241" s="712"/>
      <c r="L241" s="712"/>
      <c r="M241" s="712"/>
      <c r="N241" s="712"/>
      <c r="O241" s="712"/>
      <c r="P241" s="712"/>
      <c r="Q241" s="869">
        <f t="shared" si="35"/>
        <v>0</v>
      </c>
      <c r="R241" s="866"/>
      <c r="S241" s="866"/>
    </row>
    <row r="242" spans="3:19" hidden="1" x14ac:dyDescent="0.25">
      <c r="C242" s="403" t="s">
        <v>236</v>
      </c>
      <c r="D242" s="403" t="s">
        <v>220</v>
      </c>
      <c r="E242" s="712"/>
      <c r="F242" s="712"/>
      <c r="G242" s="712"/>
      <c r="H242" s="712"/>
      <c r="I242" s="712"/>
      <c r="J242" s="712"/>
      <c r="K242" s="712"/>
      <c r="L242" s="712"/>
      <c r="M242" s="712"/>
      <c r="N242" s="712"/>
      <c r="O242" s="712"/>
      <c r="P242" s="712"/>
      <c r="Q242" s="869">
        <f t="shared" si="35"/>
        <v>0</v>
      </c>
      <c r="R242" s="866"/>
      <c r="S242" s="866"/>
    </row>
    <row r="243" spans="3:19" hidden="1" x14ac:dyDescent="0.25">
      <c r="C243" s="403" t="s">
        <v>182</v>
      </c>
      <c r="D243" s="403" t="s">
        <v>183</v>
      </c>
      <c r="E243" s="712"/>
      <c r="F243" s="712"/>
      <c r="G243" s="712"/>
      <c r="H243" s="712"/>
      <c r="I243" s="712"/>
      <c r="J243" s="712"/>
      <c r="K243" s="712"/>
      <c r="L243" s="712"/>
      <c r="M243" s="712"/>
      <c r="N243" s="712"/>
      <c r="O243" s="712"/>
      <c r="P243" s="712"/>
      <c r="Q243" s="869">
        <f t="shared" si="35"/>
        <v>0</v>
      </c>
      <c r="R243" s="866"/>
      <c r="S243" s="866"/>
    </row>
    <row r="244" spans="3:19" hidden="1" x14ac:dyDescent="0.25">
      <c r="C244" s="403" t="s">
        <v>184</v>
      </c>
      <c r="D244" s="403" t="s">
        <v>163</v>
      </c>
      <c r="E244" s="712"/>
      <c r="F244" s="712"/>
      <c r="G244" s="712"/>
      <c r="H244" s="712"/>
      <c r="I244" s="712"/>
      <c r="J244" s="712"/>
      <c r="K244" s="712"/>
      <c r="L244" s="712"/>
      <c r="M244" s="712"/>
      <c r="N244" s="712"/>
      <c r="O244" s="712"/>
      <c r="P244" s="712"/>
      <c r="Q244" s="869">
        <f t="shared" si="35"/>
        <v>0</v>
      </c>
      <c r="R244" s="866"/>
      <c r="S244" s="866"/>
    </row>
    <row r="245" spans="3:19" hidden="1" x14ac:dyDescent="0.25">
      <c r="C245" s="403" t="s">
        <v>185</v>
      </c>
      <c r="D245" s="403" t="s">
        <v>186</v>
      </c>
      <c r="E245" s="712"/>
      <c r="F245" s="712"/>
      <c r="G245" s="712"/>
      <c r="H245" s="712"/>
      <c r="I245" s="712"/>
      <c r="J245" s="712"/>
      <c r="K245" s="712"/>
      <c r="L245" s="712"/>
      <c r="M245" s="712"/>
      <c r="N245" s="712"/>
      <c r="O245" s="712"/>
      <c r="P245" s="712"/>
      <c r="Q245" s="869">
        <f t="shared" si="35"/>
        <v>0</v>
      </c>
      <c r="R245" s="866"/>
      <c r="S245" s="866"/>
    </row>
    <row r="246" spans="3:19" hidden="1" x14ac:dyDescent="0.25">
      <c r="C246" s="403" t="s">
        <v>187</v>
      </c>
      <c r="D246" s="403" t="s">
        <v>165</v>
      </c>
      <c r="E246" s="712"/>
      <c r="F246" s="712"/>
      <c r="G246" s="712"/>
      <c r="H246" s="712"/>
      <c r="I246" s="712"/>
      <c r="J246" s="712"/>
      <c r="K246" s="712"/>
      <c r="L246" s="712"/>
      <c r="M246" s="712"/>
      <c r="N246" s="712"/>
      <c r="O246" s="712"/>
      <c r="P246" s="712"/>
      <c r="Q246" s="869">
        <f t="shared" si="35"/>
        <v>0</v>
      </c>
      <c r="R246" s="866"/>
      <c r="S246" s="866"/>
    </row>
    <row r="247" spans="3:19" hidden="1" x14ac:dyDescent="0.25">
      <c r="C247" s="403"/>
      <c r="D247" s="403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869">
        <f t="shared" si="35"/>
        <v>0</v>
      </c>
      <c r="R247" s="866"/>
      <c r="S247" s="866"/>
    </row>
    <row r="248" spans="3:19" hidden="1" x14ac:dyDescent="0.25">
      <c r="C248" s="403"/>
      <c r="D248" s="403"/>
      <c r="E248" s="712"/>
      <c r="F248" s="712"/>
      <c r="G248" s="712"/>
      <c r="H248" s="712"/>
      <c r="I248" s="712"/>
      <c r="J248" s="712"/>
      <c r="K248" s="712"/>
      <c r="L248" s="712"/>
      <c r="M248" s="712"/>
      <c r="N248" s="712"/>
      <c r="O248" s="712"/>
      <c r="P248" s="712"/>
      <c r="Q248" s="869">
        <f t="shared" si="35"/>
        <v>0</v>
      </c>
      <c r="R248" s="866"/>
      <c r="S248" s="866"/>
    </row>
    <row r="249" spans="3:19" hidden="1" x14ac:dyDescent="0.25">
      <c r="C249" s="403"/>
      <c r="D249" s="403"/>
      <c r="E249" s="712"/>
      <c r="F249" s="712"/>
      <c r="G249" s="712"/>
      <c r="H249" s="712"/>
      <c r="I249" s="712"/>
      <c r="J249" s="712"/>
      <c r="K249" s="712"/>
      <c r="L249" s="712"/>
      <c r="M249" s="712"/>
      <c r="N249" s="712"/>
      <c r="O249" s="712"/>
      <c r="P249" s="712"/>
      <c r="Q249" s="869">
        <f t="shared" si="35"/>
        <v>0</v>
      </c>
      <c r="R249" s="866"/>
      <c r="S249" s="866"/>
    </row>
    <row r="250" spans="3:19" hidden="1" x14ac:dyDescent="0.25">
      <c r="C250" s="403" t="s">
        <v>235</v>
      </c>
      <c r="D250" s="403" t="s">
        <v>235</v>
      </c>
      <c r="E250" s="712"/>
      <c r="F250" s="712"/>
      <c r="G250" s="712"/>
      <c r="H250" s="712"/>
      <c r="I250" s="712"/>
      <c r="J250" s="712"/>
      <c r="K250" s="712"/>
      <c r="L250" s="712"/>
      <c r="M250" s="712"/>
      <c r="N250" s="712"/>
      <c r="O250" s="712"/>
      <c r="P250" s="712"/>
      <c r="Q250" s="869">
        <f t="shared" si="35"/>
        <v>0</v>
      </c>
      <c r="R250" s="866"/>
      <c r="S250" s="866"/>
    </row>
    <row r="251" spans="3:19" hidden="1" x14ac:dyDescent="0.25">
      <c r="C251" s="953" t="s">
        <v>188</v>
      </c>
      <c r="D251" s="954"/>
      <c r="E251" s="869">
        <f t="shared" ref="E251:P251" si="36">SUM(E234:E250)</f>
        <v>0</v>
      </c>
      <c r="F251" s="869">
        <f t="shared" si="36"/>
        <v>0</v>
      </c>
      <c r="G251" s="869">
        <f t="shared" si="36"/>
        <v>0</v>
      </c>
      <c r="H251" s="869">
        <f t="shared" si="36"/>
        <v>0</v>
      </c>
      <c r="I251" s="869">
        <f t="shared" si="36"/>
        <v>0</v>
      </c>
      <c r="J251" s="869">
        <f t="shared" si="36"/>
        <v>0</v>
      </c>
      <c r="K251" s="869">
        <f t="shared" si="36"/>
        <v>0</v>
      </c>
      <c r="L251" s="869">
        <f t="shared" si="36"/>
        <v>0</v>
      </c>
      <c r="M251" s="869">
        <f t="shared" si="36"/>
        <v>0</v>
      </c>
      <c r="N251" s="869">
        <f t="shared" si="36"/>
        <v>0</v>
      </c>
      <c r="O251" s="869">
        <f t="shared" si="36"/>
        <v>0</v>
      </c>
      <c r="P251" s="869">
        <f t="shared" si="36"/>
        <v>0</v>
      </c>
      <c r="Q251" s="869">
        <f>SUM(E251:P251)</f>
        <v>0</v>
      </c>
      <c r="R251" s="866"/>
      <c r="S251" s="866"/>
    </row>
    <row r="252" spans="3:19" hidden="1" x14ac:dyDescent="0.25">
      <c r="C252" s="953" t="s">
        <v>200</v>
      </c>
      <c r="D252" s="954"/>
      <c r="E252" s="869">
        <f t="shared" ref="E252:P252" si="37">E251+E232+E215</f>
        <v>0</v>
      </c>
      <c r="F252" s="869">
        <f t="shared" si="37"/>
        <v>0</v>
      </c>
      <c r="G252" s="869">
        <f t="shared" si="37"/>
        <v>0</v>
      </c>
      <c r="H252" s="869">
        <f t="shared" si="37"/>
        <v>0</v>
      </c>
      <c r="I252" s="869">
        <f t="shared" si="37"/>
        <v>0</v>
      </c>
      <c r="J252" s="869">
        <f t="shared" si="37"/>
        <v>0</v>
      </c>
      <c r="K252" s="869">
        <f t="shared" si="37"/>
        <v>0</v>
      </c>
      <c r="L252" s="869">
        <f t="shared" si="37"/>
        <v>0</v>
      </c>
      <c r="M252" s="869">
        <f t="shared" si="37"/>
        <v>0</v>
      </c>
      <c r="N252" s="869">
        <f t="shared" si="37"/>
        <v>0</v>
      </c>
      <c r="O252" s="869">
        <f t="shared" si="37"/>
        <v>0</v>
      </c>
      <c r="P252" s="869">
        <f t="shared" si="37"/>
        <v>0</v>
      </c>
      <c r="Q252" s="869">
        <f>SUM(E252:P252)</f>
        <v>0</v>
      </c>
      <c r="R252" s="866"/>
      <c r="S252" s="866"/>
    </row>
    <row r="253" spans="3:19" hidden="1" x14ac:dyDescent="0.25">
      <c r="C253" s="953" t="s">
        <v>201</v>
      </c>
      <c r="D253" s="954"/>
      <c r="E253" s="869">
        <f t="shared" ref="E253:P253" si="38">E252+E198</f>
        <v>1349.9259831259728</v>
      </c>
      <c r="F253" s="869">
        <f t="shared" si="38"/>
        <v>638.46764028052598</v>
      </c>
      <c r="G253" s="869">
        <f t="shared" si="38"/>
        <v>584.95345152132222</v>
      </c>
      <c r="H253" s="869">
        <f t="shared" si="38"/>
        <v>840.09125758455684</v>
      </c>
      <c r="I253" s="869">
        <f t="shared" si="38"/>
        <v>1034.9486875967384</v>
      </c>
      <c r="J253" s="869">
        <f t="shared" si="38"/>
        <v>1123.4008727403593</v>
      </c>
      <c r="K253" s="869">
        <f t="shared" si="38"/>
        <v>754.53172667084084</v>
      </c>
      <c r="L253" s="869">
        <f t="shared" si="38"/>
        <v>639.20115838329082</v>
      </c>
      <c r="M253" s="869">
        <f t="shared" si="38"/>
        <v>1121.0320624319725</v>
      </c>
      <c r="N253" s="869">
        <f t="shared" si="38"/>
        <v>1505.471326661843</v>
      </c>
      <c r="O253" s="869">
        <f t="shared" si="38"/>
        <v>1601.9912957133604</v>
      </c>
      <c r="P253" s="869">
        <f t="shared" si="38"/>
        <v>1858.7892983369654</v>
      </c>
      <c r="Q253" s="869">
        <f>SUM(E253:P253)</f>
        <v>13052.80476104775</v>
      </c>
      <c r="R253" s="866"/>
      <c r="S253" s="866"/>
    </row>
    <row r="254" spans="3:19" hidden="1" x14ac:dyDescent="0.25">
      <c r="E254" s="866"/>
      <c r="F254" s="866"/>
      <c r="G254" s="866"/>
      <c r="H254" s="866"/>
      <c r="I254" s="866"/>
      <c r="J254" s="866"/>
      <c r="K254" s="866"/>
      <c r="L254" s="866"/>
      <c r="M254" s="866"/>
      <c r="N254" s="866"/>
      <c r="O254" s="866"/>
      <c r="P254" s="866"/>
      <c r="Q254" s="866"/>
      <c r="R254" s="866"/>
      <c r="S254" s="866"/>
    </row>
    <row r="255" spans="3:19" hidden="1" x14ac:dyDescent="0.25">
      <c r="C255" s="724"/>
      <c r="E255" s="866"/>
      <c r="F255" s="866"/>
      <c r="G255" s="866"/>
      <c r="H255" s="866"/>
      <c r="I255" s="866"/>
      <c r="J255" s="866"/>
      <c r="K255" s="866"/>
      <c r="L255" s="866"/>
      <c r="M255" s="866"/>
      <c r="N255" s="866"/>
      <c r="O255" s="866"/>
      <c r="P255" s="866"/>
      <c r="Q255" s="867" t="s">
        <v>213</v>
      </c>
      <c r="R255" s="866"/>
      <c r="S255" s="866"/>
    </row>
    <row r="256" spans="3:19" hidden="1" x14ac:dyDescent="0.25">
      <c r="C256" s="961" t="s">
        <v>136</v>
      </c>
      <c r="D256" s="961"/>
      <c r="E256" s="973" t="s">
        <v>243</v>
      </c>
      <c r="F256" s="973"/>
      <c r="G256" s="973"/>
      <c r="H256" s="973"/>
      <c r="I256" s="973"/>
      <c r="J256" s="973"/>
      <c r="K256" s="973"/>
      <c r="L256" s="973"/>
      <c r="M256" s="973"/>
      <c r="N256" s="973"/>
      <c r="O256" s="973"/>
      <c r="P256" s="973"/>
      <c r="Q256" s="973"/>
      <c r="R256" s="866"/>
      <c r="S256" s="866"/>
    </row>
    <row r="257" spans="3:19" hidden="1" x14ac:dyDescent="0.25">
      <c r="C257" s="961"/>
      <c r="D257" s="961"/>
      <c r="E257" s="868" t="s">
        <v>223</v>
      </c>
      <c r="F257" s="868" t="s">
        <v>224</v>
      </c>
      <c r="G257" s="868" t="s">
        <v>225</v>
      </c>
      <c r="H257" s="868" t="s">
        <v>226</v>
      </c>
      <c r="I257" s="868" t="s">
        <v>227</v>
      </c>
      <c r="J257" s="868" t="s">
        <v>228</v>
      </c>
      <c r="K257" s="868" t="s">
        <v>229</v>
      </c>
      <c r="L257" s="868" t="s">
        <v>230</v>
      </c>
      <c r="M257" s="868" t="s">
        <v>231</v>
      </c>
      <c r="N257" s="868" t="s">
        <v>232</v>
      </c>
      <c r="O257" s="868" t="s">
        <v>233</v>
      </c>
      <c r="P257" s="868" t="s">
        <v>234</v>
      </c>
      <c r="Q257" s="868" t="s">
        <v>90</v>
      </c>
      <c r="R257" s="866"/>
      <c r="S257" s="866"/>
    </row>
    <row r="258" spans="3:19" hidden="1" x14ac:dyDescent="0.25">
      <c r="C258" s="953" t="s">
        <v>147</v>
      </c>
      <c r="D258" s="954"/>
      <c r="E258" s="712"/>
      <c r="F258" s="712"/>
      <c r="G258" s="712"/>
      <c r="H258" s="712"/>
      <c r="I258" s="712"/>
      <c r="J258" s="712"/>
      <c r="K258" s="712"/>
      <c r="L258" s="712"/>
      <c r="M258" s="712"/>
      <c r="N258" s="712"/>
      <c r="O258" s="712"/>
      <c r="P258" s="712"/>
      <c r="Q258" s="869"/>
      <c r="R258" s="866"/>
      <c r="S258" s="866"/>
    </row>
    <row r="259" spans="3:19" hidden="1" x14ac:dyDescent="0.25">
      <c r="C259" s="403" t="s">
        <v>148</v>
      </c>
      <c r="D259" s="403" t="s">
        <v>149</v>
      </c>
      <c r="E259" s="712"/>
      <c r="F259" s="712"/>
      <c r="G259" s="712"/>
      <c r="H259" s="712"/>
      <c r="I259" s="712"/>
      <c r="J259" s="712"/>
      <c r="K259" s="712"/>
      <c r="L259" s="712"/>
      <c r="M259" s="712"/>
      <c r="N259" s="712"/>
      <c r="O259" s="712"/>
      <c r="P259" s="712"/>
      <c r="Q259" s="869">
        <f t="shared" ref="Q259:Q271" si="39">SUM(E259:P259)</f>
        <v>0</v>
      </c>
      <c r="R259" s="866"/>
      <c r="S259" s="866"/>
    </row>
    <row r="260" spans="3:19" hidden="1" x14ac:dyDescent="0.25">
      <c r="C260" s="403" t="s">
        <v>150</v>
      </c>
      <c r="D260" s="403" t="s">
        <v>151</v>
      </c>
      <c r="E260" s="712"/>
      <c r="F260" s="712"/>
      <c r="G260" s="712"/>
      <c r="H260" s="712"/>
      <c r="I260" s="712"/>
      <c r="J260" s="712"/>
      <c r="K260" s="712"/>
      <c r="L260" s="712"/>
      <c r="M260" s="712"/>
      <c r="N260" s="712"/>
      <c r="O260" s="712"/>
      <c r="P260" s="712"/>
      <c r="Q260" s="869">
        <f t="shared" si="39"/>
        <v>0</v>
      </c>
      <c r="R260" s="866"/>
      <c r="S260" s="866"/>
    </row>
    <row r="261" spans="3:19" hidden="1" x14ac:dyDescent="0.25">
      <c r="C261" s="403" t="s">
        <v>152</v>
      </c>
      <c r="D261" s="403" t="s">
        <v>153</v>
      </c>
      <c r="E261" s="712"/>
      <c r="F261" s="712"/>
      <c r="G261" s="712"/>
      <c r="H261" s="712"/>
      <c r="I261" s="712"/>
      <c r="J261" s="712"/>
      <c r="K261" s="712"/>
      <c r="L261" s="712"/>
      <c r="M261" s="712"/>
      <c r="N261" s="712"/>
      <c r="O261" s="712"/>
      <c r="P261" s="712"/>
      <c r="Q261" s="869">
        <f t="shared" si="39"/>
        <v>0</v>
      </c>
      <c r="R261" s="866"/>
      <c r="S261" s="866"/>
    </row>
    <row r="262" spans="3:19" hidden="1" x14ac:dyDescent="0.25">
      <c r="C262" s="403" t="s">
        <v>154</v>
      </c>
      <c r="D262" s="403" t="s">
        <v>155</v>
      </c>
      <c r="E262" s="712"/>
      <c r="F262" s="712"/>
      <c r="G262" s="712"/>
      <c r="H262" s="712"/>
      <c r="I262" s="712"/>
      <c r="J262" s="712"/>
      <c r="K262" s="712"/>
      <c r="L262" s="712"/>
      <c r="M262" s="712"/>
      <c r="N262" s="712"/>
      <c r="O262" s="712"/>
      <c r="P262" s="712"/>
      <c r="Q262" s="869">
        <f t="shared" si="39"/>
        <v>0</v>
      </c>
      <c r="R262" s="866"/>
      <c r="S262" s="866"/>
    </row>
    <row r="263" spans="3:19" hidden="1" x14ac:dyDescent="0.25">
      <c r="C263" s="403" t="s">
        <v>156</v>
      </c>
      <c r="D263" s="403" t="s">
        <v>157</v>
      </c>
      <c r="E263" s="712">
        <f>[13]Sales_SP!IK46</f>
        <v>1379.2179907376726</v>
      </c>
      <c r="F263" s="712">
        <f>[13]Sales_SP!IL46</f>
        <v>652.3217324401669</v>
      </c>
      <c r="G263" s="712">
        <f>[13]Sales_SP!IM46</f>
        <v>597.64634073794048</v>
      </c>
      <c r="H263" s="712">
        <f>[13]Sales_SP!IN46</f>
        <v>858.32037519492042</v>
      </c>
      <c r="I263" s="712">
        <f>[13]Sales_SP!IO46</f>
        <v>1057.4060113417049</v>
      </c>
      <c r="J263" s="712">
        <f>[13]Sales_SP!IP46</f>
        <v>1147.7775180724982</v>
      </c>
      <c r="K263" s="712">
        <f>[13]Sales_SP!IQ46</f>
        <v>770.9042903203906</v>
      </c>
      <c r="L263" s="712">
        <f>[13]Sales_SP!IR46</f>
        <v>653.07116713252117</v>
      </c>
      <c r="M263" s="712">
        <f>[13]Sales_SP!IS46</f>
        <v>1145.357307012921</v>
      </c>
      <c r="N263" s="712">
        <f>[13]Sales_SP!IT46</f>
        <v>1538.1385085007003</v>
      </c>
      <c r="O263" s="712">
        <f>[13]Sales_SP!IU46</f>
        <v>1636.7528617654846</v>
      </c>
      <c r="P263" s="712">
        <f>[13]Sales_SP!IV46</f>
        <v>1899.12311734336</v>
      </c>
      <c r="Q263" s="869">
        <f t="shared" si="39"/>
        <v>13336.037220600281</v>
      </c>
      <c r="R263" s="866"/>
      <c r="S263" s="866"/>
    </row>
    <row r="264" spans="3:19" hidden="1" x14ac:dyDescent="0.25">
      <c r="C264" s="403" t="s">
        <v>158</v>
      </c>
      <c r="D264" s="403" t="s">
        <v>159</v>
      </c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  <c r="O264" s="712"/>
      <c r="P264" s="712"/>
      <c r="Q264" s="869">
        <f t="shared" si="39"/>
        <v>0</v>
      </c>
      <c r="R264" s="866"/>
      <c r="S264" s="866"/>
    </row>
    <row r="265" spans="3:19" hidden="1" x14ac:dyDescent="0.25">
      <c r="C265" s="403" t="s">
        <v>160</v>
      </c>
      <c r="D265" s="403" t="s">
        <v>161</v>
      </c>
      <c r="E265" s="712"/>
      <c r="F265" s="712"/>
      <c r="G265" s="712"/>
      <c r="H265" s="712"/>
      <c r="I265" s="712"/>
      <c r="J265" s="712"/>
      <c r="K265" s="712"/>
      <c r="L265" s="712"/>
      <c r="M265" s="712"/>
      <c r="N265" s="712"/>
      <c r="O265" s="712"/>
      <c r="P265" s="712"/>
      <c r="Q265" s="869">
        <f t="shared" si="39"/>
        <v>0</v>
      </c>
      <c r="R265" s="866"/>
      <c r="S265" s="866"/>
    </row>
    <row r="266" spans="3:19" hidden="1" x14ac:dyDescent="0.25">
      <c r="C266" s="403" t="s">
        <v>162</v>
      </c>
      <c r="D266" s="403" t="s">
        <v>163</v>
      </c>
      <c r="E266" s="712"/>
      <c r="F266" s="712"/>
      <c r="G266" s="712"/>
      <c r="H266" s="712"/>
      <c r="I266" s="712"/>
      <c r="J266" s="712"/>
      <c r="K266" s="712"/>
      <c r="L266" s="712"/>
      <c r="M266" s="712"/>
      <c r="N266" s="712"/>
      <c r="O266" s="712"/>
      <c r="P266" s="712"/>
      <c r="Q266" s="869">
        <f t="shared" si="39"/>
        <v>0</v>
      </c>
      <c r="R266" s="866"/>
      <c r="S266" s="866"/>
    </row>
    <row r="267" spans="3:19" hidden="1" x14ac:dyDescent="0.25">
      <c r="C267" s="403" t="s">
        <v>164</v>
      </c>
      <c r="D267" s="403" t="s">
        <v>165</v>
      </c>
      <c r="E267" s="712"/>
      <c r="F267" s="712"/>
      <c r="G267" s="712"/>
      <c r="H267" s="712"/>
      <c r="I267" s="712"/>
      <c r="J267" s="712"/>
      <c r="K267" s="712"/>
      <c r="L267" s="712"/>
      <c r="M267" s="712"/>
      <c r="N267" s="712"/>
      <c r="O267" s="712"/>
      <c r="P267" s="712"/>
      <c r="Q267" s="869">
        <f t="shared" si="39"/>
        <v>0</v>
      </c>
      <c r="R267" s="866"/>
      <c r="S267" s="866"/>
    </row>
    <row r="268" spans="3:19" hidden="1" x14ac:dyDescent="0.25">
      <c r="C268" s="403"/>
      <c r="D268" s="403"/>
      <c r="E268" s="712"/>
      <c r="F268" s="712"/>
      <c r="G268" s="712"/>
      <c r="H268" s="712"/>
      <c r="I268" s="712"/>
      <c r="J268" s="712"/>
      <c r="K268" s="712"/>
      <c r="L268" s="712"/>
      <c r="M268" s="712"/>
      <c r="N268" s="712"/>
      <c r="O268" s="712"/>
      <c r="P268" s="712"/>
      <c r="Q268" s="869">
        <f t="shared" si="39"/>
        <v>0</v>
      </c>
      <c r="R268" s="866"/>
      <c r="S268" s="866"/>
    </row>
    <row r="269" spans="3:19" hidden="1" x14ac:dyDescent="0.25">
      <c r="C269" s="403"/>
      <c r="D269" s="403"/>
      <c r="E269" s="712"/>
      <c r="F269" s="712"/>
      <c r="G269" s="712"/>
      <c r="H269" s="712"/>
      <c r="I269" s="712"/>
      <c r="J269" s="712"/>
      <c r="K269" s="712"/>
      <c r="L269" s="712"/>
      <c r="M269" s="712"/>
      <c r="N269" s="712"/>
      <c r="O269" s="712"/>
      <c r="P269" s="712"/>
      <c r="Q269" s="869">
        <f t="shared" si="39"/>
        <v>0</v>
      </c>
      <c r="R269" s="866"/>
      <c r="S269" s="866"/>
    </row>
    <row r="270" spans="3:19" hidden="1" x14ac:dyDescent="0.25">
      <c r="C270" s="403"/>
      <c r="D270" s="403"/>
      <c r="E270" s="712"/>
      <c r="F270" s="712"/>
      <c r="G270" s="712"/>
      <c r="H270" s="712"/>
      <c r="I270" s="712"/>
      <c r="J270" s="712"/>
      <c r="K270" s="712"/>
      <c r="L270" s="712"/>
      <c r="M270" s="712"/>
      <c r="N270" s="712"/>
      <c r="O270" s="712"/>
      <c r="P270" s="712"/>
      <c r="Q270" s="869">
        <f t="shared" si="39"/>
        <v>0</v>
      </c>
      <c r="R270" s="866"/>
      <c r="S270" s="866"/>
    </row>
    <row r="271" spans="3:19" hidden="1" x14ac:dyDescent="0.25">
      <c r="C271" s="403" t="s">
        <v>235</v>
      </c>
      <c r="D271" s="403" t="s">
        <v>235</v>
      </c>
      <c r="E271" s="712"/>
      <c r="F271" s="712"/>
      <c r="G271" s="712"/>
      <c r="H271" s="712"/>
      <c r="I271" s="712"/>
      <c r="J271" s="712"/>
      <c r="K271" s="712"/>
      <c r="L271" s="712"/>
      <c r="M271" s="712"/>
      <c r="N271" s="712"/>
      <c r="O271" s="712"/>
      <c r="P271" s="712"/>
      <c r="Q271" s="869">
        <f t="shared" si="39"/>
        <v>0</v>
      </c>
      <c r="R271" s="866"/>
      <c r="S271" s="866"/>
    </row>
    <row r="272" spans="3:19" hidden="1" x14ac:dyDescent="0.25">
      <c r="C272" s="953" t="s">
        <v>166</v>
      </c>
      <c r="D272" s="954"/>
      <c r="E272" s="869">
        <f t="shared" ref="E272:P272" si="40">SUM(E259:E271)</f>
        <v>1379.2179907376726</v>
      </c>
      <c r="F272" s="869">
        <f t="shared" si="40"/>
        <v>652.3217324401669</v>
      </c>
      <c r="G272" s="869">
        <f t="shared" si="40"/>
        <v>597.64634073794048</v>
      </c>
      <c r="H272" s="869">
        <f t="shared" si="40"/>
        <v>858.32037519492042</v>
      </c>
      <c r="I272" s="869">
        <f t="shared" si="40"/>
        <v>1057.4060113417049</v>
      </c>
      <c r="J272" s="869">
        <f t="shared" si="40"/>
        <v>1147.7775180724982</v>
      </c>
      <c r="K272" s="869">
        <f t="shared" si="40"/>
        <v>770.9042903203906</v>
      </c>
      <c r="L272" s="869">
        <f t="shared" si="40"/>
        <v>653.07116713252117</v>
      </c>
      <c r="M272" s="869">
        <f t="shared" si="40"/>
        <v>1145.357307012921</v>
      </c>
      <c r="N272" s="869">
        <f t="shared" si="40"/>
        <v>1538.1385085007003</v>
      </c>
      <c r="O272" s="869">
        <f t="shared" si="40"/>
        <v>1636.7528617654846</v>
      </c>
      <c r="P272" s="869">
        <f t="shared" si="40"/>
        <v>1899.12311734336</v>
      </c>
      <c r="Q272" s="869">
        <f>SUM(E272:P272)</f>
        <v>13336.037220600281</v>
      </c>
      <c r="R272" s="866"/>
      <c r="S272" s="866"/>
    </row>
    <row r="273" spans="3:19" hidden="1" x14ac:dyDescent="0.25">
      <c r="C273" s="953" t="s">
        <v>167</v>
      </c>
      <c r="D273" s="954"/>
      <c r="E273" s="712"/>
      <c r="F273" s="712"/>
      <c r="G273" s="712"/>
      <c r="H273" s="712"/>
      <c r="I273" s="712"/>
      <c r="J273" s="712"/>
      <c r="K273" s="712"/>
      <c r="L273" s="712"/>
      <c r="M273" s="712"/>
      <c r="N273" s="712"/>
      <c r="O273" s="712"/>
      <c r="P273" s="712"/>
      <c r="Q273" s="869"/>
      <c r="R273" s="866"/>
      <c r="S273" s="866"/>
    </row>
    <row r="274" spans="3:19" hidden="1" x14ac:dyDescent="0.25">
      <c r="C274" s="403" t="s">
        <v>168</v>
      </c>
      <c r="D274" s="403" t="s">
        <v>169</v>
      </c>
      <c r="E274" s="712"/>
      <c r="F274" s="712"/>
      <c r="G274" s="712"/>
      <c r="H274" s="712"/>
      <c r="I274" s="712"/>
      <c r="J274" s="712"/>
      <c r="K274" s="712"/>
      <c r="L274" s="712"/>
      <c r="M274" s="712"/>
      <c r="N274" s="712"/>
      <c r="O274" s="712"/>
      <c r="P274" s="712"/>
      <c r="Q274" s="869">
        <f t="shared" ref="Q274:Q288" si="41">SUM(E274:P274)</f>
        <v>0</v>
      </c>
      <c r="R274" s="866"/>
      <c r="S274" s="866"/>
    </row>
    <row r="275" spans="3:19" hidden="1" x14ac:dyDescent="0.25">
      <c r="C275" s="403" t="s">
        <v>170</v>
      </c>
      <c r="D275" s="403" t="s">
        <v>171</v>
      </c>
      <c r="E275" s="712"/>
      <c r="F275" s="712"/>
      <c r="G275" s="712"/>
      <c r="H275" s="712"/>
      <c r="I275" s="712"/>
      <c r="J275" s="712"/>
      <c r="K275" s="712"/>
      <c r="L275" s="712"/>
      <c r="M275" s="712"/>
      <c r="N275" s="712"/>
      <c r="O275" s="712"/>
      <c r="P275" s="712"/>
      <c r="Q275" s="869">
        <f t="shared" si="41"/>
        <v>0</v>
      </c>
      <c r="R275" s="866"/>
      <c r="S275" s="866"/>
    </row>
    <row r="276" spans="3:19" hidden="1" x14ac:dyDescent="0.25">
      <c r="C276" s="403" t="s">
        <v>216</v>
      </c>
      <c r="D276" s="403" t="s">
        <v>173</v>
      </c>
      <c r="E276" s="712"/>
      <c r="F276" s="712"/>
      <c r="G276" s="712"/>
      <c r="H276" s="712"/>
      <c r="I276" s="712"/>
      <c r="J276" s="712"/>
      <c r="K276" s="712"/>
      <c r="L276" s="712"/>
      <c r="M276" s="712"/>
      <c r="N276" s="712"/>
      <c r="O276" s="712"/>
      <c r="P276" s="712"/>
      <c r="Q276" s="869">
        <f t="shared" si="41"/>
        <v>0</v>
      </c>
      <c r="R276" s="866"/>
      <c r="S276" s="866"/>
    </row>
    <row r="277" spans="3:19" hidden="1" x14ac:dyDescent="0.25">
      <c r="C277" s="403" t="s">
        <v>174</v>
      </c>
      <c r="D277" s="403" t="s">
        <v>175</v>
      </c>
      <c r="E277" s="712"/>
      <c r="F277" s="712"/>
      <c r="G277" s="712"/>
      <c r="H277" s="712"/>
      <c r="I277" s="712"/>
      <c r="J277" s="712"/>
      <c r="K277" s="712"/>
      <c r="L277" s="712"/>
      <c r="M277" s="712"/>
      <c r="N277" s="712"/>
      <c r="O277" s="712"/>
      <c r="P277" s="712"/>
      <c r="Q277" s="869">
        <f t="shared" si="41"/>
        <v>0</v>
      </c>
      <c r="R277" s="866"/>
      <c r="S277" s="866"/>
    </row>
    <row r="278" spans="3:19" hidden="1" x14ac:dyDescent="0.25">
      <c r="C278" s="403" t="s">
        <v>176</v>
      </c>
      <c r="D278" s="403" t="s">
        <v>177</v>
      </c>
      <c r="E278" s="712"/>
      <c r="F278" s="712"/>
      <c r="G278" s="712"/>
      <c r="H278" s="712"/>
      <c r="I278" s="712"/>
      <c r="J278" s="712"/>
      <c r="K278" s="712"/>
      <c r="L278" s="712"/>
      <c r="M278" s="712"/>
      <c r="N278" s="712"/>
      <c r="O278" s="712"/>
      <c r="P278" s="712"/>
      <c r="Q278" s="869">
        <f t="shared" si="41"/>
        <v>0</v>
      </c>
      <c r="R278" s="866"/>
      <c r="S278" s="866"/>
    </row>
    <row r="279" spans="3:19" hidden="1" x14ac:dyDescent="0.25">
      <c r="C279" s="403" t="s">
        <v>178</v>
      </c>
      <c r="D279" s="403" t="s">
        <v>179</v>
      </c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  <c r="Q279" s="869">
        <f t="shared" si="41"/>
        <v>0</v>
      </c>
      <c r="R279" s="866"/>
      <c r="S279" s="866"/>
    </row>
    <row r="280" spans="3:19" hidden="1" x14ac:dyDescent="0.25">
      <c r="C280" s="403" t="s">
        <v>180</v>
      </c>
      <c r="D280" s="403" t="s">
        <v>181</v>
      </c>
      <c r="E280" s="712"/>
      <c r="F280" s="712"/>
      <c r="G280" s="712"/>
      <c r="H280" s="712"/>
      <c r="I280" s="712"/>
      <c r="J280" s="712"/>
      <c r="K280" s="712"/>
      <c r="L280" s="712"/>
      <c r="M280" s="712"/>
      <c r="N280" s="712"/>
      <c r="O280" s="712"/>
      <c r="P280" s="712"/>
      <c r="Q280" s="869">
        <f t="shared" si="41"/>
        <v>0</v>
      </c>
      <c r="R280" s="866"/>
      <c r="S280" s="866"/>
    </row>
    <row r="281" spans="3:19" hidden="1" x14ac:dyDescent="0.25">
      <c r="C281" s="403" t="s">
        <v>182</v>
      </c>
      <c r="D281" s="403" t="s">
        <v>183</v>
      </c>
      <c r="E281" s="712"/>
      <c r="F281" s="712"/>
      <c r="G281" s="712"/>
      <c r="H281" s="712"/>
      <c r="I281" s="712"/>
      <c r="J281" s="712"/>
      <c r="K281" s="712"/>
      <c r="L281" s="712"/>
      <c r="M281" s="712"/>
      <c r="N281" s="712"/>
      <c r="O281" s="712"/>
      <c r="P281" s="712"/>
      <c r="Q281" s="869">
        <f t="shared" si="41"/>
        <v>0</v>
      </c>
      <c r="R281" s="866"/>
      <c r="S281" s="866"/>
    </row>
    <row r="282" spans="3:19" hidden="1" x14ac:dyDescent="0.25">
      <c r="C282" s="403" t="s">
        <v>184</v>
      </c>
      <c r="D282" s="403" t="s">
        <v>163</v>
      </c>
      <c r="E282" s="712"/>
      <c r="F282" s="712"/>
      <c r="G282" s="712"/>
      <c r="H282" s="712"/>
      <c r="I282" s="712"/>
      <c r="J282" s="712"/>
      <c r="K282" s="712"/>
      <c r="L282" s="712"/>
      <c r="M282" s="712"/>
      <c r="N282" s="712"/>
      <c r="O282" s="712"/>
      <c r="P282" s="712"/>
      <c r="Q282" s="869">
        <f t="shared" si="41"/>
        <v>0</v>
      </c>
      <c r="R282" s="866"/>
      <c r="S282" s="866"/>
    </row>
    <row r="283" spans="3:19" hidden="1" x14ac:dyDescent="0.25">
      <c r="C283" s="403" t="s">
        <v>185</v>
      </c>
      <c r="D283" s="403" t="s">
        <v>186</v>
      </c>
      <c r="E283" s="712"/>
      <c r="F283" s="712"/>
      <c r="G283" s="712"/>
      <c r="H283" s="712"/>
      <c r="I283" s="712"/>
      <c r="J283" s="712"/>
      <c r="K283" s="712"/>
      <c r="L283" s="712"/>
      <c r="M283" s="712"/>
      <c r="N283" s="712"/>
      <c r="O283" s="712"/>
      <c r="P283" s="712"/>
      <c r="Q283" s="869">
        <f t="shared" si="41"/>
        <v>0</v>
      </c>
      <c r="R283" s="866"/>
      <c r="S283" s="866"/>
    </row>
    <row r="284" spans="3:19" hidden="1" x14ac:dyDescent="0.25">
      <c r="C284" s="403" t="s">
        <v>187</v>
      </c>
      <c r="D284" s="403" t="s">
        <v>165</v>
      </c>
      <c r="E284" s="712"/>
      <c r="F284" s="712"/>
      <c r="G284" s="712"/>
      <c r="H284" s="712"/>
      <c r="I284" s="712"/>
      <c r="J284" s="712"/>
      <c r="K284" s="712"/>
      <c r="L284" s="712"/>
      <c r="M284" s="712"/>
      <c r="N284" s="712"/>
      <c r="O284" s="712"/>
      <c r="P284" s="712"/>
      <c r="Q284" s="869">
        <f t="shared" si="41"/>
        <v>0</v>
      </c>
      <c r="R284" s="866"/>
      <c r="S284" s="866"/>
    </row>
    <row r="285" spans="3:19" hidden="1" x14ac:dyDescent="0.25">
      <c r="C285" s="403"/>
      <c r="D285" s="403"/>
      <c r="E285" s="712"/>
      <c r="F285" s="712"/>
      <c r="G285" s="712"/>
      <c r="H285" s="712"/>
      <c r="I285" s="712"/>
      <c r="J285" s="712"/>
      <c r="K285" s="712"/>
      <c r="L285" s="712"/>
      <c r="M285" s="712"/>
      <c r="N285" s="712"/>
      <c r="O285" s="712"/>
      <c r="P285" s="712"/>
      <c r="Q285" s="869">
        <f t="shared" si="41"/>
        <v>0</v>
      </c>
      <c r="R285" s="866"/>
      <c r="S285" s="866"/>
    </row>
    <row r="286" spans="3:19" hidden="1" x14ac:dyDescent="0.25">
      <c r="C286" s="403"/>
      <c r="D286" s="403"/>
      <c r="E286" s="712"/>
      <c r="F286" s="712"/>
      <c r="G286" s="712"/>
      <c r="H286" s="712"/>
      <c r="I286" s="712"/>
      <c r="J286" s="712"/>
      <c r="K286" s="712"/>
      <c r="L286" s="712"/>
      <c r="M286" s="712"/>
      <c r="N286" s="712"/>
      <c r="O286" s="712"/>
      <c r="P286" s="712"/>
      <c r="Q286" s="869">
        <f t="shared" si="41"/>
        <v>0</v>
      </c>
      <c r="R286" s="866"/>
      <c r="S286" s="866"/>
    </row>
    <row r="287" spans="3:19" hidden="1" x14ac:dyDescent="0.25">
      <c r="C287" s="403"/>
      <c r="D287" s="403"/>
      <c r="E287" s="712"/>
      <c r="F287" s="712"/>
      <c r="G287" s="712"/>
      <c r="H287" s="712"/>
      <c r="I287" s="712"/>
      <c r="J287" s="712"/>
      <c r="K287" s="712"/>
      <c r="L287" s="712"/>
      <c r="M287" s="712"/>
      <c r="N287" s="712"/>
      <c r="O287" s="712"/>
      <c r="P287" s="712"/>
      <c r="Q287" s="869">
        <f t="shared" si="41"/>
        <v>0</v>
      </c>
      <c r="R287" s="866"/>
      <c r="S287" s="866"/>
    </row>
    <row r="288" spans="3:19" hidden="1" x14ac:dyDescent="0.25">
      <c r="C288" s="403" t="s">
        <v>235</v>
      </c>
      <c r="D288" s="403" t="s">
        <v>235</v>
      </c>
      <c r="E288" s="712"/>
      <c r="F288" s="712"/>
      <c r="G288" s="712"/>
      <c r="H288" s="712"/>
      <c r="I288" s="712"/>
      <c r="J288" s="712"/>
      <c r="K288" s="712"/>
      <c r="L288" s="712"/>
      <c r="M288" s="712"/>
      <c r="N288" s="712"/>
      <c r="O288" s="712"/>
      <c r="P288" s="712"/>
      <c r="Q288" s="869">
        <f t="shared" si="41"/>
        <v>0</v>
      </c>
      <c r="R288" s="866"/>
      <c r="S288" s="866"/>
    </row>
    <row r="289" spans="3:19" hidden="1" x14ac:dyDescent="0.25">
      <c r="C289" s="953" t="s">
        <v>188</v>
      </c>
      <c r="D289" s="954"/>
      <c r="E289" s="869">
        <f t="shared" ref="E289:P289" si="42">SUM(E274:E288)</f>
        <v>0</v>
      </c>
      <c r="F289" s="869">
        <f t="shared" si="42"/>
        <v>0</v>
      </c>
      <c r="G289" s="869">
        <f t="shared" si="42"/>
        <v>0</v>
      </c>
      <c r="H289" s="869">
        <f t="shared" si="42"/>
        <v>0</v>
      </c>
      <c r="I289" s="869">
        <f t="shared" si="42"/>
        <v>0</v>
      </c>
      <c r="J289" s="869">
        <f t="shared" si="42"/>
        <v>0</v>
      </c>
      <c r="K289" s="869">
        <f t="shared" si="42"/>
        <v>0</v>
      </c>
      <c r="L289" s="869">
        <f t="shared" si="42"/>
        <v>0</v>
      </c>
      <c r="M289" s="869">
        <f t="shared" si="42"/>
        <v>0</v>
      </c>
      <c r="N289" s="869">
        <f t="shared" si="42"/>
        <v>0</v>
      </c>
      <c r="O289" s="869">
        <f t="shared" si="42"/>
        <v>0</v>
      </c>
      <c r="P289" s="869">
        <f t="shared" si="42"/>
        <v>0</v>
      </c>
      <c r="Q289" s="869">
        <f>SUM(E289:P289)</f>
        <v>0</v>
      </c>
      <c r="R289" s="866"/>
      <c r="S289" s="866"/>
    </row>
    <row r="290" spans="3:19" hidden="1" x14ac:dyDescent="0.25">
      <c r="C290" s="953" t="s">
        <v>189</v>
      </c>
      <c r="D290" s="954"/>
      <c r="E290" s="712"/>
      <c r="F290" s="712"/>
      <c r="G290" s="712"/>
      <c r="H290" s="712"/>
      <c r="I290" s="712"/>
      <c r="J290" s="712"/>
      <c r="K290" s="712"/>
      <c r="L290" s="712"/>
      <c r="M290" s="712"/>
      <c r="N290" s="712"/>
      <c r="O290" s="712"/>
      <c r="P290" s="712"/>
      <c r="Q290" s="869"/>
      <c r="R290" s="866"/>
      <c r="S290" s="866"/>
    </row>
    <row r="291" spans="3:19" hidden="1" x14ac:dyDescent="0.25">
      <c r="C291" s="403" t="s">
        <v>168</v>
      </c>
      <c r="D291" s="403" t="s">
        <v>169</v>
      </c>
      <c r="E291" s="712"/>
      <c r="F291" s="712"/>
      <c r="G291" s="712"/>
      <c r="H291" s="712"/>
      <c r="I291" s="712"/>
      <c r="J291" s="712"/>
      <c r="K291" s="712"/>
      <c r="L291" s="712"/>
      <c r="M291" s="712"/>
      <c r="N291" s="712"/>
      <c r="O291" s="712"/>
      <c r="P291" s="712"/>
      <c r="Q291" s="869">
        <f t="shared" ref="Q291:Q305" si="43">SUM(E291:P291)</f>
        <v>0</v>
      </c>
      <c r="R291" s="866"/>
      <c r="S291" s="866"/>
    </row>
    <row r="292" spans="3:19" hidden="1" x14ac:dyDescent="0.25">
      <c r="C292" s="403" t="s">
        <v>170</v>
      </c>
      <c r="D292" s="403" t="s">
        <v>171</v>
      </c>
      <c r="E292" s="712"/>
      <c r="F292" s="712"/>
      <c r="G292" s="712"/>
      <c r="H292" s="712"/>
      <c r="I292" s="712"/>
      <c r="J292" s="712"/>
      <c r="K292" s="712"/>
      <c r="L292" s="712"/>
      <c r="M292" s="712"/>
      <c r="N292" s="712"/>
      <c r="O292" s="712"/>
      <c r="P292" s="712"/>
      <c r="Q292" s="869">
        <f t="shared" si="43"/>
        <v>0</v>
      </c>
      <c r="R292" s="866"/>
      <c r="S292" s="866"/>
    </row>
    <row r="293" spans="3:19" hidden="1" x14ac:dyDescent="0.25">
      <c r="C293" s="403" t="s">
        <v>216</v>
      </c>
      <c r="D293" s="403" t="s">
        <v>173</v>
      </c>
      <c r="E293" s="712"/>
      <c r="F293" s="712"/>
      <c r="G293" s="712"/>
      <c r="H293" s="712"/>
      <c r="I293" s="712"/>
      <c r="J293" s="712"/>
      <c r="K293" s="712"/>
      <c r="L293" s="712"/>
      <c r="M293" s="712"/>
      <c r="N293" s="712"/>
      <c r="O293" s="712"/>
      <c r="P293" s="712"/>
      <c r="Q293" s="869">
        <f t="shared" si="43"/>
        <v>0</v>
      </c>
      <c r="R293" s="866"/>
      <c r="S293" s="866"/>
    </row>
    <row r="294" spans="3:19" hidden="1" x14ac:dyDescent="0.25">
      <c r="C294" s="403" t="s">
        <v>174</v>
      </c>
      <c r="D294" s="403" t="s">
        <v>175</v>
      </c>
      <c r="E294" s="712"/>
      <c r="F294" s="712"/>
      <c r="G294" s="712"/>
      <c r="H294" s="712"/>
      <c r="I294" s="712"/>
      <c r="J294" s="712"/>
      <c r="K294" s="712"/>
      <c r="L294" s="712"/>
      <c r="M294" s="712"/>
      <c r="N294" s="712"/>
      <c r="O294" s="712"/>
      <c r="P294" s="712"/>
      <c r="Q294" s="869">
        <f t="shared" si="43"/>
        <v>0</v>
      </c>
      <c r="R294" s="866"/>
      <c r="S294" s="866"/>
    </row>
    <row r="295" spans="3:19" hidden="1" x14ac:dyDescent="0.25">
      <c r="C295" s="403" t="s">
        <v>176</v>
      </c>
      <c r="D295" s="403" t="s">
        <v>177</v>
      </c>
      <c r="E295" s="712"/>
      <c r="F295" s="712"/>
      <c r="G295" s="712"/>
      <c r="H295" s="712"/>
      <c r="I295" s="712"/>
      <c r="J295" s="712"/>
      <c r="K295" s="712"/>
      <c r="L295" s="712"/>
      <c r="M295" s="712"/>
      <c r="N295" s="712"/>
      <c r="O295" s="712"/>
      <c r="P295" s="712"/>
      <c r="Q295" s="869">
        <f t="shared" si="43"/>
        <v>0</v>
      </c>
      <c r="R295" s="866"/>
      <c r="S295" s="866"/>
    </row>
    <row r="296" spans="3:19" hidden="1" x14ac:dyDescent="0.25">
      <c r="C296" s="403" t="s">
        <v>178</v>
      </c>
      <c r="D296" s="403" t="s">
        <v>179</v>
      </c>
      <c r="E296" s="712"/>
      <c r="F296" s="712"/>
      <c r="G296" s="712"/>
      <c r="H296" s="712"/>
      <c r="I296" s="712"/>
      <c r="J296" s="712"/>
      <c r="K296" s="712"/>
      <c r="L296" s="712"/>
      <c r="M296" s="712"/>
      <c r="N296" s="712"/>
      <c r="O296" s="712"/>
      <c r="P296" s="712"/>
      <c r="Q296" s="869">
        <f t="shared" si="43"/>
        <v>0</v>
      </c>
      <c r="R296" s="866"/>
      <c r="S296" s="866"/>
    </row>
    <row r="297" spans="3:19" hidden="1" x14ac:dyDescent="0.25">
      <c r="C297" s="403" t="s">
        <v>180</v>
      </c>
      <c r="D297" s="403" t="s">
        <v>181</v>
      </c>
      <c r="E297" s="712"/>
      <c r="F297" s="712"/>
      <c r="G297" s="712"/>
      <c r="H297" s="712"/>
      <c r="I297" s="712"/>
      <c r="J297" s="712"/>
      <c r="K297" s="712"/>
      <c r="L297" s="712"/>
      <c r="M297" s="712"/>
      <c r="N297" s="712"/>
      <c r="O297" s="712"/>
      <c r="P297" s="712"/>
      <c r="Q297" s="869">
        <f t="shared" si="43"/>
        <v>0</v>
      </c>
      <c r="R297" s="866"/>
      <c r="S297" s="866"/>
    </row>
    <row r="298" spans="3:19" hidden="1" x14ac:dyDescent="0.25">
      <c r="C298" s="403" t="s">
        <v>182</v>
      </c>
      <c r="D298" s="403" t="s">
        <v>183</v>
      </c>
      <c r="E298" s="712"/>
      <c r="F298" s="712"/>
      <c r="G298" s="712"/>
      <c r="H298" s="712"/>
      <c r="I298" s="712"/>
      <c r="J298" s="712"/>
      <c r="K298" s="712"/>
      <c r="L298" s="712"/>
      <c r="M298" s="712"/>
      <c r="N298" s="712"/>
      <c r="O298" s="712"/>
      <c r="P298" s="712"/>
      <c r="Q298" s="869">
        <f t="shared" si="43"/>
        <v>0</v>
      </c>
      <c r="R298" s="866"/>
      <c r="S298" s="866"/>
    </row>
    <row r="299" spans="3:19" hidden="1" x14ac:dyDescent="0.25">
      <c r="C299" s="403" t="s">
        <v>208</v>
      </c>
      <c r="D299" s="403" t="s">
        <v>163</v>
      </c>
      <c r="E299" s="712"/>
      <c r="F299" s="712"/>
      <c r="G299" s="712"/>
      <c r="H299" s="712"/>
      <c r="I299" s="712"/>
      <c r="J299" s="712"/>
      <c r="K299" s="712"/>
      <c r="L299" s="712"/>
      <c r="M299" s="712"/>
      <c r="N299" s="712"/>
      <c r="O299" s="712"/>
      <c r="P299" s="712"/>
      <c r="Q299" s="869">
        <f t="shared" si="43"/>
        <v>0</v>
      </c>
      <c r="R299" s="866"/>
      <c r="S299" s="866"/>
    </row>
    <row r="300" spans="3:19" hidden="1" x14ac:dyDescent="0.25">
      <c r="C300" s="403" t="s">
        <v>185</v>
      </c>
      <c r="D300" s="403" t="s">
        <v>186</v>
      </c>
      <c r="E300" s="712"/>
      <c r="F300" s="712"/>
      <c r="G300" s="712"/>
      <c r="H300" s="712"/>
      <c r="I300" s="712"/>
      <c r="J300" s="712"/>
      <c r="K300" s="712"/>
      <c r="L300" s="712"/>
      <c r="M300" s="712"/>
      <c r="N300" s="712"/>
      <c r="O300" s="712"/>
      <c r="P300" s="712"/>
      <c r="Q300" s="869">
        <f t="shared" si="43"/>
        <v>0</v>
      </c>
      <c r="R300" s="866"/>
      <c r="S300" s="866"/>
    </row>
    <row r="301" spans="3:19" hidden="1" x14ac:dyDescent="0.25">
      <c r="C301" s="403" t="s">
        <v>187</v>
      </c>
      <c r="D301" s="403" t="s">
        <v>165</v>
      </c>
      <c r="E301" s="712"/>
      <c r="F301" s="712"/>
      <c r="G301" s="712"/>
      <c r="H301" s="712"/>
      <c r="I301" s="712"/>
      <c r="J301" s="712"/>
      <c r="K301" s="712"/>
      <c r="L301" s="712"/>
      <c r="M301" s="712"/>
      <c r="N301" s="712"/>
      <c r="O301" s="712"/>
      <c r="P301" s="712"/>
      <c r="Q301" s="869">
        <f t="shared" si="43"/>
        <v>0</v>
      </c>
      <c r="R301" s="866"/>
      <c r="S301" s="866"/>
    </row>
    <row r="302" spans="3:19" hidden="1" x14ac:dyDescent="0.25">
      <c r="C302" s="403"/>
      <c r="D302" s="403"/>
      <c r="E302" s="712"/>
      <c r="F302" s="712"/>
      <c r="G302" s="712"/>
      <c r="H302" s="712"/>
      <c r="I302" s="712"/>
      <c r="J302" s="712"/>
      <c r="K302" s="712"/>
      <c r="L302" s="712"/>
      <c r="M302" s="712"/>
      <c r="N302" s="712"/>
      <c r="O302" s="712"/>
      <c r="P302" s="712"/>
      <c r="Q302" s="869">
        <f t="shared" si="43"/>
        <v>0</v>
      </c>
      <c r="R302" s="866"/>
      <c r="S302" s="866"/>
    </row>
    <row r="303" spans="3:19" hidden="1" x14ac:dyDescent="0.25">
      <c r="C303" s="403"/>
      <c r="D303" s="403"/>
      <c r="E303" s="712"/>
      <c r="F303" s="712"/>
      <c r="G303" s="712"/>
      <c r="H303" s="712"/>
      <c r="I303" s="712"/>
      <c r="J303" s="712"/>
      <c r="K303" s="712"/>
      <c r="L303" s="712"/>
      <c r="M303" s="712"/>
      <c r="N303" s="712"/>
      <c r="O303" s="712"/>
      <c r="P303" s="712"/>
      <c r="Q303" s="869">
        <f t="shared" si="43"/>
        <v>0</v>
      </c>
      <c r="R303" s="866"/>
      <c r="S303" s="866"/>
    </row>
    <row r="304" spans="3:19" hidden="1" x14ac:dyDescent="0.25">
      <c r="C304" s="403"/>
      <c r="D304" s="403"/>
      <c r="E304" s="712"/>
      <c r="F304" s="712"/>
      <c r="G304" s="712"/>
      <c r="H304" s="712"/>
      <c r="I304" s="712"/>
      <c r="J304" s="712"/>
      <c r="K304" s="712"/>
      <c r="L304" s="712"/>
      <c r="M304" s="712"/>
      <c r="N304" s="712"/>
      <c r="O304" s="712"/>
      <c r="P304" s="712"/>
      <c r="Q304" s="869">
        <f t="shared" si="43"/>
        <v>0</v>
      </c>
      <c r="R304" s="866"/>
      <c r="S304" s="866"/>
    </row>
    <row r="305" spans="3:19" hidden="1" x14ac:dyDescent="0.25">
      <c r="C305" s="403" t="s">
        <v>235</v>
      </c>
      <c r="D305" s="403" t="s">
        <v>235</v>
      </c>
      <c r="E305" s="712"/>
      <c r="F305" s="712"/>
      <c r="G305" s="712"/>
      <c r="H305" s="712"/>
      <c r="I305" s="712"/>
      <c r="J305" s="712"/>
      <c r="K305" s="712"/>
      <c r="L305" s="712"/>
      <c r="M305" s="712"/>
      <c r="N305" s="712"/>
      <c r="O305" s="712"/>
      <c r="P305" s="712"/>
      <c r="Q305" s="869">
        <f t="shared" si="43"/>
        <v>0</v>
      </c>
      <c r="R305" s="866"/>
      <c r="S305" s="866"/>
    </row>
    <row r="306" spans="3:19" hidden="1" x14ac:dyDescent="0.25">
      <c r="C306" s="953" t="s">
        <v>188</v>
      </c>
      <c r="D306" s="954"/>
      <c r="E306" s="869">
        <f t="shared" ref="E306:P306" si="44">SUM(E291:E305)</f>
        <v>0</v>
      </c>
      <c r="F306" s="869">
        <f t="shared" si="44"/>
        <v>0</v>
      </c>
      <c r="G306" s="869">
        <f t="shared" si="44"/>
        <v>0</v>
      </c>
      <c r="H306" s="869">
        <f t="shared" si="44"/>
        <v>0</v>
      </c>
      <c r="I306" s="869">
        <f t="shared" si="44"/>
        <v>0</v>
      </c>
      <c r="J306" s="869">
        <f t="shared" si="44"/>
        <v>0</v>
      </c>
      <c r="K306" s="869">
        <f t="shared" si="44"/>
        <v>0</v>
      </c>
      <c r="L306" s="869">
        <f t="shared" si="44"/>
        <v>0</v>
      </c>
      <c r="M306" s="869">
        <f t="shared" si="44"/>
        <v>0</v>
      </c>
      <c r="N306" s="869">
        <f t="shared" si="44"/>
        <v>0</v>
      </c>
      <c r="O306" s="869">
        <f t="shared" si="44"/>
        <v>0</v>
      </c>
      <c r="P306" s="869">
        <f t="shared" si="44"/>
        <v>0</v>
      </c>
      <c r="Q306" s="869">
        <f>SUM(E306:P306)</f>
        <v>0</v>
      </c>
      <c r="R306" s="866"/>
      <c r="S306" s="866"/>
    </row>
    <row r="307" spans="3:19" hidden="1" x14ac:dyDescent="0.25">
      <c r="C307" s="953" t="s">
        <v>196</v>
      </c>
      <c r="D307" s="954"/>
      <c r="E307" s="712"/>
      <c r="F307" s="712"/>
      <c r="G307" s="712"/>
      <c r="H307" s="712"/>
      <c r="I307" s="712"/>
      <c r="J307" s="712"/>
      <c r="K307" s="712"/>
      <c r="L307" s="712"/>
      <c r="M307" s="712"/>
      <c r="N307" s="712"/>
      <c r="O307" s="712"/>
      <c r="P307" s="712"/>
      <c r="Q307" s="869"/>
      <c r="R307" s="866"/>
      <c r="S307" s="866"/>
    </row>
    <row r="308" spans="3:19" hidden="1" x14ac:dyDescent="0.25">
      <c r="C308" s="403" t="s">
        <v>168</v>
      </c>
      <c r="D308" s="403" t="s">
        <v>169</v>
      </c>
      <c r="E308" s="712"/>
      <c r="F308" s="712"/>
      <c r="G308" s="712"/>
      <c r="H308" s="712"/>
      <c r="I308" s="712"/>
      <c r="J308" s="712"/>
      <c r="K308" s="712"/>
      <c r="L308" s="712"/>
      <c r="M308" s="712"/>
      <c r="N308" s="712"/>
      <c r="O308" s="712"/>
      <c r="P308" s="712"/>
      <c r="Q308" s="869">
        <f t="shared" ref="Q308:Q324" si="45">SUM(E308:P308)</f>
        <v>0</v>
      </c>
      <c r="R308" s="866"/>
      <c r="S308" s="866"/>
    </row>
    <row r="309" spans="3:19" hidden="1" x14ac:dyDescent="0.25">
      <c r="C309" s="403" t="s">
        <v>170</v>
      </c>
      <c r="D309" s="403" t="s">
        <v>171</v>
      </c>
      <c r="E309" s="712"/>
      <c r="F309" s="712"/>
      <c r="G309" s="712"/>
      <c r="H309" s="712"/>
      <c r="I309" s="712"/>
      <c r="J309" s="712"/>
      <c r="K309" s="712"/>
      <c r="L309" s="712"/>
      <c r="M309" s="712"/>
      <c r="N309" s="712"/>
      <c r="O309" s="712"/>
      <c r="P309" s="712"/>
      <c r="Q309" s="869">
        <f t="shared" si="45"/>
        <v>0</v>
      </c>
      <c r="R309" s="866"/>
      <c r="S309" s="866"/>
    </row>
    <row r="310" spans="3:19" hidden="1" x14ac:dyDescent="0.25">
      <c r="C310" s="403" t="s">
        <v>216</v>
      </c>
      <c r="D310" s="403" t="s">
        <v>173</v>
      </c>
      <c r="E310" s="712"/>
      <c r="F310" s="712"/>
      <c r="G310" s="712"/>
      <c r="H310" s="712"/>
      <c r="I310" s="712"/>
      <c r="J310" s="712"/>
      <c r="K310" s="712"/>
      <c r="L310" s="712"/>
      <c r="M310" s="712"/>
      <c r="N310" s="712"/>
      <c r="O310" s="712"/>
      <c r="P310" s="712"/>
      <c r="Q310" s="869">
        <f t="shared" si="45"/>
        <v>0</v>
      </c>
      <c r="R310" s="866"/>
      <c r="S310" s="866"/>
    </row>
    <row r="311" spans="3:19" hidden="1" x14ac:dyDescent="0.25">
      <c r="C311" s="403" t="s">
        <v>174</v>
      </c>
      <c r="D311" s="403" t="s">
        <v>175</v>
      </c>
      <c r="E311" s="712"/>
      <c r="F311" s="712"/>
      <c r="G311" s="712"/>
      <c r="H311" s="712"/>
      <c r="I311" s="712"/>
      <c r="J311" s="712"/>
      <c r="K311" s="712"/>
      <c r="L311" s="712"/>
      <c r="M311" s="712"/>
      <c r="N311" s="712"/>
      <c r="O311" s="712"/>
      <c r="P311" s="712"/>
      <c r="Q311" s="869">
        <f t="shared" si="45"/>
        <v>0</v>
      </c>
      <c r="R311" s="866"/>
      <c r="S311" s="866"/>
    </row>
    <row r="312" spans="3:19" hidden="1" x14ac:dyDescent="0.25">
      <c r="C312" s="403" t="s">
        <v>176</v>
      </c>
      <c r="D312" s="403" t="s">
        <v>177</v>
      </c>
      <c r="E312" s="712"/>
      <c r="F312" s="712"/>
      <c r="G312" s="712"/>
      <c r="H312" s="712"/>
      <c r="I312" s="712"/>
      <c r="J312" s="712"/>
      <c r="K312" s="712"/>
      <c r="L312" s="712"/>
      <c r="M312" s="712"/>
      <c r="N312" s="712"/>
      <c r="O312" s="712"/>
      <c r="P312" s="712"/>
      <c r="Q312" s="869">
        <f t="shared" si="45"/>
        <v>0</v>
      </c>
      <c r="R312" s="866"/>
      <c r="S312" s="866"/>
    </row>
    <row r="313" spans="3:19" hidden="1" x14ac:dyDescent="0.25">
      <c r="C313" s="403" t="s">
        <v>178</v>
      </c>
      <c r="D313" s="403" t="s">
        <v>217</v>
      </c>
      <c r="E313" s="712"/>
      <c r="F313" s="712"/>
      <c r="G313" s="712"/>
      <c r="H313" s="712"/>
      <c r="I313" s="712"/>
      <c r="J313" s="712"/>
      <c r="K313" s="712"/>
      <c r="L313" s="712"/>
      <c r="M313" s="712"/>
      <c r="N313" s="712"/>
      <c r="O313" s="712"/>
      <c r="P313" s="712"/>
      <c r="Q313" s="869">
        <f t="shared" si="45"/>
        <v>0</v>
      </c>
      <c r="R313" s="866"/>
      <c r="S313" s="866"/>
    </row>
    <row r="314" spans="3:19" hidden="1" x14ac:dyDescent="0.25">
      <c r="C314" s="403" t="s">
        <v>180</v>
      </c>
      <c r="D314" s="403" t="s">
        <v>197</v>
      </c>
      <c r="E314" s="712"/>
      <c r="F314" s="712"/>
      <c r="G314" s="712"/>
      <c r="H314" s="712"/>
      <c r="I314" s="712"/>
      <c r="J314" s="712"/>
      <c r="K314" s="712"/>
      <c r="L314" s="712"/>
      <c r="M314" s="712"/>
      <c r="N314" s="712"/>
      <c r="O314" s="712"/>
      <c r="P314" s="712"/>
      <c r="Q314" s="869">
        <f t="shared" si="45"/>
        <v>0</v>
      </c>
      <c r="R314" s="866"/>
      <c r="S314" s="866"/>
    </row>
    <row r="315" spans="3:19" hidden="1" x14ac:dyDescent="0.25">
      <c r="C315" s="403" t="s">
        <v>218</v>
      </c>
      <c r="D315" s="403" t="s">
        <v>206</v>
      </c>
      <c r="E315" s="712"/>
      <c r="F315" s="712"/>
      <c r="G315" s="712"/>
      <c r="H315" s="712"/>
      <c r="I315" s="712"/>
      <c r="J315" s="712"/>
      <c r="K315" s="712"/>
      <c r="L315" s="712"/>
      <c r="M315" s="712"/>
      <c r="N315" s="712"/>
      <c r="O315" s="712"/>
      <c r="P315" s="712"/>
      <c r="Q315" s="869">
        <f t="shared" si="45"/>
        <v>0</v>
      </c>
      <c r="R315" s="866"/>
      <c r="S315" s="866"/>
    </row>
    <row r="316" spans="3:19" hidden="1" x14ac:dyDescent="0.25">
      <c r="C316" s="403" t="s">
        <v>236</v>
      </c>
      <c r="D316" s="403" t="s">
        <v>220</v>
      </c>
      <c r="E316" s="712"/>
      <c r="F316" s="712"/>
      <c r="G316" s="712"/>
      <c r="H316" s="712"/>
      <c r="I316" s="712"/>
      <c r="J316" s="712"/>
      <c r="K316" s="712"/>
      <c r="L316" s="712"/>
      <c r="M316" s="712"/>
      <c r="N316" s="712"/>
      <c r="O316" s="712"/>
      <c r="P316" s="712"/>
      <c r="Q316" s="869">
        <f t="shared" si="45"/>
        <v>0</v>
      </c>
      <c r="R316" s="866"/>
      <c r="S316" s="866"/>
    </row>
    <row r="317" spans="3:19" hidden="1" x14ac:dyDescent="0.25">
      <c r="C317" s="403" t="s">
        <v>182</v>
      </c>
      <c r="D317" s="403" t="s">
        <v>183</v>
      </c>
      <c r="E317" s="712"/>
      <c r="F317" s="712"/>
      <c r="G317" s="712"/>
      <c r="H317" s="712"/>
      <c r="I317" s="712"/>
      <c r="J317" s="712"/>
      <c r="K317" s="712"/>
      <c r="L317" s="712"/>
      <c r="M317" s="712"/>
      <c r="N317" s="712"/>
      <c r="O317" s="712"/>
      <c r="P317" s="712"/>
      <c r="Q317" s="869">
        <f t="shared" si="45"/>
        <v>0</v>
      </c>
      <c r="R317" s="866"/>
      <c r="S317" s="866"/>
    </row>
    <row r="318" spans="3:19" hidden="1" x14ac:dyDescent="0.25">
      <c r="C318" s="403" t="s">
        <v>184</v>
      </c>
      <c r="D318" s="403" t="s">
        <v>163</v>
      </c>
      <c r="E318" s="712"/>
      <c r="F318" s="712"/>
      <c r="G318" s="712"/>
      <c r="H318" s="712"/>
      <c r="I318" s="712"/>
      <c r="J318" s="712"/>
      <c r="K318" s="712"/>
      <c r="L318" s="712"/>
      <c r="M318" s="712"/>
      <c r="N318" s="712"/>
      <c r="O318" s="712"/>
      <c r="P318" s="712"/>
      <c r="Q318" s="869">
        <f t="shared" si="45"/>
        <v>0</v>
      </c>
      <c r="R318" s="866"/>
      <c r="S318" s="866"/>
    </row>
    <row r="319" spans="3:19" hidden="1" x14ac:dyDescent="0.25">
      <c r="C319" s="403" t="s">
        <v>185</v>
      </c>
      <c r="D319" s="403" t="s">
        <v>186</v>
      </c>
      <c r="E319" s="712"/>
      <c r="F319" s="712"/>
      <c r="G319" s="712"/>
      <c r="H319" s="712"/>
      <c r="I319" s="712"/>
      <c r="J319" s="712"/>
      <c r="K319" s="712"/>
      <c r="L319" s="712"/>
      <c r="M319" s="712"/>
      <c r="N319" s="712"/>
      <c r="O319" s="712"/>
      <c r="P319" s="712"/>
      <c r="Q319" s="869">
        <f t="shared" si="45"/>
        <v>0</v>
      </c>
      <c r="R319" s="866"/>
      <c r="S319" s="866"/>
    </row>
    <row r="320" spans="3:19" hidden="1" x14ac:dyDescent="0.25">
      <c r="C320" s="403" t="s">
        <v>187</v>
      </c>
      <c r="D320" s="403" t="s">
        <v>165</v>
      </c>
      <c r="E320" s="712"/>
      <c r="F320" s="712"/>
      <c r="G320" s="712"/>
      <c r="H320" s="712"/>
      <c r="I320" s="712"/>
      <c r="J320" s="712"/>
      <c r="K320" s="712"/>
      <c r="L320" s="712"/>
      <c r="M320" s="712"/>
      <c r="N320" s="712"/>
      <c r="O320" s="712"/>
      <c r="P320" s="712"/>
      <c r="Q320" s="869">
        <f t="shared" si="45"/>
        <v>0</v>
      </c>
      <c r="R320" s="866"/>
      <c r="S320" s="866"/>
    </row>
    <row r="321" spans="3:19" hidden="1" x14ac:dyDescent="0.25">
      <c r="C321" s="403"/>
      <c r="D321" s="403"/>
      <c r="E321" s="712"/>
      <c r="F321" s="712"/>
      <c r="G321" s="712"/>
      <c r="H321" s="712"/>
      <c r="I321" s="712"/>
      <c r="J321" s="712"/>
      <c r="K321" s="712"/>
      <c r="L321" s="712"/>
      <c r="M321" s="712"/>
      <c r="N321" s="712"/>
      <c r="O321" s="712"/>
      <c r="P321" s="712"/>
      <c r="Q321" s="869">
        <f t="shared" si="45"/>
        <v>0</v>
      </c>
      <c r="R321" s="866"/>
      <c r="S321" s="866"/>
    </row>
    <row r="322" spans="3:19" hidden="1" x14ac:dyDescent="0.25">
      <c r="C322" s="403"/>
      <c r="D322" s="403"/>
      <c r="E322" s="712"/>
      <c r="F322" s="712"/>
      <c r="G322" s="712"/>
      <c r="H322" s="712"/>
      <c r="I322" s="712"/>
      <c r="J322" s="712"/>
      <c r="K322" s="712"/>
      <c r="L322" s="712"/>
      <c r="M322" s="712"/>
      <c r="N322" s="712"/>
      <c r="O322" s="712"/>
      <c r="P322" s="712"/>
      <c r="Q322" s="869">
        <f t="shared" si="45"/>
        <v>0</v>
      </c>
      <c r="R322" s="866"/>
      <c r="S322" s="866"/>
    </row>
    <row r="323" spans="3:19" hidden="1" x14ac:dyDescent="0.25">
      <c r="C323" s="403"/>
      <c r="D323" s="403"/>
      <c r="E323" s="712"/>
      <c r="F323" s="712"/>
      <c r="G323" s="712"/>
      <c r="H323" s="712"/>
      <c r="I323" s="712"/>
      <c r="J323" s="712"/>
      <c r="K323" s="712"/>
      <c r="L323" s="712"/>
      <c r="M323" s="712"/>
      <c r="N323" s="712"/>
      <c r="O323" s="712"/>
      <c r="P323" s="712"/>
      <c r="Q323" s="869">
        <f t="shared" si="45"/>
        <v>0</v>
      </c>
      <c r="R323" s="866"/>
      <c r="S323" s="866"/>
    </row>
    <row r="324" spans="3:19" hidden="1" x14ac:dyDescent="0.25">
      <c r="C324" s="403" t="s">
        <v>235</v>
      </c>
      <c r="D324" s="403" t="s">
        <v>235</v>
      </c>
      <c r="E324" s="712"/>
      <c r="F324" s="712"/>
      <c r="G324" s="712"/>
      <c r="H324" s="712"/>
      <c r="I324" s="712"/>
      <c r="J324" s="712"/>
      <c r="K324" s="712"/>
      <c r="L324" s="712"/>
      <c r="M324" s="712"/>
      <c r="N324" s="712"/>
      <c r="O324" s="712"/>
      <c r="P324" s="712"/>
      <c r="Q324" s="869">
        <f t="shared" si="45"/>
        <v>0</v>
      </c>
      <c r="R324" s="866"/>
      <c r="S324" s="866"/>
    </row>
    <row r="325" spans="3:19" hidden="1" x14ac:dyDescent="0.25">
      <c r="C325" s="953" t="s">
        <v>188</v>
      </c>
      <c r="D325" s="954"/>
      <c r="E325" s="869">
        <f>SUM(E308:E324)</f>
        <v>0</v>
      </c>
      <c r="F325" s="869">
        <f t="shared" ref="F325:P325" si="46">SUM(F308:F324)</f>
        <v>0</v>
      </c>
      <c r="G325" s="869">
        <f t="shared" si="46"/>
        <v>0</v>
      </c>
      <c r="H325" s="869">
        <f t="shared" si="46"/>
        <v>0</v>
      </c>
      <c r="I325" s="869">
        <f t="shared" si="46"/>
        <v>0</v>
      </c>
      <c r="J325" s="869">
        <f t="shared" si="46"/>
        <v>0</v>
      </c>
      <c r="K325" s="869">
        <f t="shared" si="46"/>
        <v>0</v>
      </c>
      <c r="L325" s="869">
        <f t="shared" si="46"/>
        <v>0</v>
      </c>
      <c r="M325" s="869">
        <f t="shared" si="46"/>
        <v>0</v>
      </c>
      <c r="N325" s="869">
        <f t="shared" si="46"/>
        <v>0</v>
      </c>
      <c r="O325" s="869">
        <f t="shared" si="46"/>
        <v>0</v>
      </c>
      <c r="P325" s="869">
        <f t="shared" si="46"/>
        <v>0</v>
      </c>
      <c r="Q325" s="869">
        <f>SUM(E325:P325)</f>
        <v>0</v>
      </c>
      <c r="R325" s="866"/>
      <c r="S325" s="866"/>
    </row>
    <row r="326" spans="3:19" hidden="1" x14ac:dyDescent="0.25">
      <c r="C326" s="953" t="s">
        <v>200</v>
      </c>
      <c r="D326" s="954"/>
      <c r="E326" s="869">
        <f t="shared" ref="E326:P326" si="47">E325+E306+E289</f>
        <v>0</v>
      </c>
      <c r="F326" s="869">
        <f t="shared" si="47"/>
        <v>0</v>
      </c>
      <c r="G326" s="869">
        <f t="shared" si="47"/>
        <v>0</v>
      </c>
      <c r="H326" s="869">
        <f t="shared" si="47"/>
        <v>0</v>
      </c>
      <c r="I326" s="869">
        <f t="shared" si="47"/>
        <v>0</v>
      </c>
      <c r="J326" s="869">
        <f t="shared" si="47"/>
        <v>0</v>
      </c>
      <c r="K326" s="869">
        <f t="shared" si="47"/>
        <v>0</v>
      </c>
      <c r="L326" s="869">
        <f t="shared" si="47"/>
        <v>0</v>
      </c>
      <c r="M326" s="869">
        <f t="shared" si="47"/>
        <v>0</v>
      </c>
      <c r="N326" s="869">
        <f t="shared" si="47"/>
        <v>0</v>
      </c>
      <c r="O326" s="869">
        <f t="shared" si="47"/>
        <v>0</v>
      </c>
      <c r="P326" s="869">
        <f t="shared" si="47"/>
        <v>0</v>
      </c>
      <c r="Q326" s="869">
        <f>SUM(E326:P326)</f>
        <v>0</v>
      </c>
      <c r="R326" s="866"/>
      <c r="S326" s="866"/>
    </row>
    <row r="327" spans="3:19" hidden="1" x14ac:dyDescent="0.25">
      <c r="C327" s="953" t="s">
        <v>201</v>
      </c>
      <c r="D327" s="954"/>
      <c r="E327" s="869">
        <f t="shared" ref="E327:P327" si="48">E326+E272</f>
        <v>1379.2179907376726</v>
      </c>
      <c r="F327" s="869">
        <f t="shared" si="48"/>
        <v>652.3217324401669</v>
      </c>
      <c r="G327" s="869">
        <f t="shared" si="48"/>
        <v>597.64634073794048</v>
      </c>
      <c r="H327" s="869">
        <f t="shared" si="48"/>
        <v>858.32037519492042</v>
      </c>
      <c r="I327" s="869">
        <f t="shared" si="48"/>
        <v>1057.4060113417049</v>
      </c>
      <c r="J327" s="869">
        <f t="shared" si="48"/>
        <v>1147.7775180724982</v>
      </c>
      <c r="K327" s="869">
        <f t="shared" si="48"/>
        <v>770.9042903203906</v>
      </c>
      <c r="L327" s="869">
        <f t="shared" si="48"/>
        <v>653.07116713252117</v>
      </c>
      <c r="M327" s="869">
        <f t="shared" si="48"/>
        <v>1145.357307012921</v>
      </c>
      <c r="N327" s="869">
        <f t="shared" si="48"/>
        <v>1538.1385085007003</v>
      </c>
      <c r="O327" s="869">
        <f t="shared" si="48"/>
        <v>1636.7528617654846</v>
      </c>
      <c r="P327" s="869">
        <f t="shared" si="48"/>
        <v>1899.12311734336</v>
      </c>
      <c r="Q327" s="869">
        <f>SUM(E327:P327)</f>
        <v>13336.037220600281</v>
      </c>
      <c r="R327" s="866"/>
      <c r="S327" s="866"/>
    </row>
    <row r="328" spans="3:19" hidden="1" x14ac:dyDescent="0.25">
      <c r="E328" s="866"/>
      <c r="F328" s="866"/>
      <c r="G328" s="866"/>
      <c r="H328" s="866"/>
      <c r="I328" s="866"/>
      <c r="J328" s="866"/>
      <c r="K328" s="866"/>
      <c r="L328" s="866"/>
      <c r="M328" s="866"/>
      <c r="N328" s="866"/>
      <c r="O328" s="866"/>
      <c r="P328" s="866"/>
      <c r="Q328" s="866"/>
      <c r="R328" s="866"/>
      <c r="S328" s="866"/>
    </row>
    <row r="329" spans="3:19" hidden="1" x14ac:dyDescent="0.25">
      <c r="C329" s="724"/>
      <c r="E329" s="866"/>
      <c r="F329" s="866"/>
      <c r="G329" s="866"/>
      <c r="H329" s="866"/>
      <c r="I329" s="866"/>
      <c r="J329" s="866"/>
      <c r="K329" s="866"/>
      <c r="L329" s="866"/>
      <c r="M329" s="866"/>
      <c r="N329" s="866"/>
      <c r="O329" s="866"/>
      <c r="P329" s="866"/>
      <c r="Q329" s="867" t="s">
        <v>213</v>
      </c>
      <c r="R329" s="866"/>
      <c r="S329" s="866"/>
    </row>
    <row r="330" spans="3:19" hidden="1" x14ac:dyDescent="0.25">
      <c r="C330" s="961" t="s">
        <v>136</v>
      </c>
      <c r="D330" s="961"/>
      <c r="E330" s="973" t="s">
        <v>244</v>
      </c>
      <c r="F330" s="973"/>
      <c r="G330" s="973"/>
      <c r="H330" s="973"/>
      <c r="I330" s="973"/>
      <c r="J330" s="973"/>
      <c r="K330" s="973"/>
      <c r="L330" s="973"/>
      <c r="M330" s="973"/>
      <c r="N330" s="973"/>
      <c r="O330" s="973"/>
      <c r="P330" s="973"/>
      <c r="Q330" s="973"/>
      <c r="R330" s="866"/>
      <c r="S330" s="866"/>
    </row>
    <row r="331" spans="3:19" hidden="1" x14ac:dyDescent="0.25">
      <c r="C331" s="961"/>
      <c r="D331" s="961"/>
      <c r="E331" s="868" t="s">
        <v>223</v>
      </c>
      <c r="F331" s="868" t="s">
        <v>224</v>
      </c>
      <c r="G331" s="868" t="s">
        <v>225</v>
      </c>
      <c r="H331" s="868" t="s">
        <v>226</v>
      </c>
      <c r="I331" s="868" t="s">
        <v>227</v>
      </c>
      <c r="J331" s="868" t="s">
        <v>228</v>
      </c>
      <c r="K331" s="868" t="s">
        <v>229</v>
      </c>
      <c r="L331" s="868" t="s">
        <v>230</v>
      </c>
      <c r="M331" s="868" t="s">
        <v>231</v>
      </c>
      <c r="N331" s="868" t="s">
        <v>232</v>
      </c>
      <c r="O331" s="868" t="s">
        <v>233</v>
      </c>
      <c r="P331" s="868" t="s">
        <v>234</v>
      </c>
      <c r="Q331" s="868" t="s">
        <v>90</v>
      </c>
      <c r="R331" s="866"/>
      <c r="S331" s="866"/>
    </row>
    <row r="332" spans="3:19" hidden="1" x14ac:dyDescent="0.25">
      <c r="C332" s="953" t="s">
        <v>147</v>
      </c>
      <c r="D332" s="954"/>
      <c r="E332" s="712"/>
      <c r="F332" s="712"/>
      <c r="G332" s="712"/>
      <c r="H332" s="712"/>
      <c r="I332" s="712"/>
      <c r="J332" s="712"/>
      <c r="K332" s="712"/>
      <c r="L332" s="712"/>
      <c r="M332" s="712"/>
      <c r="N332" s="712"/>
      <c r="O332" s="712"/>
      <c r="P332" s="712"/>
      <c r="Q332" s="869"/>
      <c r="R332" s="866"/>
      <c r="S332" s="866"/>
    </row>
    <row r="333" spans="3:19" hidden="1" x14ac:dyDescent="0.25">
      <c r="C333" s="403" t="s">
        <v>148</v>
      </c>
      <c r="D333" s="403" t="s">
        <v>149</v>
      </c>
      <c r="E333" s="712"/>
      <c r="F333" s="712"/>
      <c r="G333" s="712"/>
      <c r="H333" s="712"/>
      <c r="I333" s="712"/>
      <c r="J333" s="712"/>
      <c r="K333" s="712"/>
      <c r="L333" s="712"/>
      <c r="M333" s="712"/>
      <c r="N333" s="712"/>
      <c r="O333" s="712"/>
      <c r="P333" s="712"/>
      <c r="Q333" s="869">
        <f t="shared" ref="Q333:Q345" si="49">SUM(E333:P333)</f>
        <v>0</v>
      </c>
      <c r="R333" s="866"/>
      <c r="S333" s="866"/>
    </row>
    <row r="334" spans="3:19" hidden="1" x14ac:dyDescent="0.25">
      <c r="C334" s="403" t="s">
        <v>150</v>
      </c>
      <c r="D334" s="403" t="s">
        <v>151</v>
      </c>
      <c r="E334" s="712"/>
      <c r="F334" s="712"/>
      <c r="G334" s="712"/>
      <c r="H334" s="712"/>
      <c r="I334" s="712"/>
      <c r="J334" s="712"/>
      <c r="K334" s="712"/>
      <c r="L334" s="712"/>
      <c r="M334" s="712"/>
      <c r="N334" s="712"/>
      <c r="O334" s="712"/>
      <c r="P334" s="712"/>
      <c r="Q334" s="869">
        <f t="shared" si="49"/>
        <v>0</v>
      </c>
      <c r="R334" s="705"/>
      <c r="S334" s="866"/>
    </row>
    <row r="335" spans="3:19" hidden="1" x14ac:dyDescent="0.25">
      <c r="C335" s="403" t="s">
        <v>152</v>
      </c>
      <c r="D335" s="403" t="s">
        <v>153</v>
      </c>
      <c r="E335" s="712"/>
      <c r="F335" s="712"/>
      <c r="G335" s="712"/>
      <c r="H335" s="712"/>
      <c r="I335" s="712"/>
      <c r="J335" s="712"/>
      <c r="K335" s="712"/>
      <c r="L335" s="712"/>
      <c r="M335" s="712"/>
      <c r="N335" s="712"/>
      <c r="O335" s="712"/>
      <c r="P335" s="712"/>
      <c r="Q335" s="869">
        <f t="shared" si="49"/>
        <v>0</v>
      </c>
      <c r="R335" s="866"/>
      <c r="S335" s="866"/>
    </row>
    <row r="336" spans="3:19" hidden="1" x14ac:dyDescent="0.25">
      <c r="C336" s="403" t="s">
        <v>154</v>
      </c>
      <c r="D336" s="403" t="s">
        <v>155</v>
      </c>
      <c r="E336" s="712"/>
      <c r="F336" s="712"/>
      <c r="G336" s="712"/>
      <c r="H336" s="712"/>
      <c r="I336" s="712"/>
      <c r="J336" s="712"/>
      <c r="K336" s="712"/>
      <c r="L336" s="712"/>
      <c r="M336" s="712"/>
      <c r="N336" s="712"/>
      <c r="O336" s="712"/>
      <c r="P336" s="712"/>
      <c r="Q336" s="869">
        <f t="shared" si="49"/>
        <v>0</v>
      </c>
      <c r="R336" s="866"/>
      <c r="S336" s="866"/>
    </row>
    <row r="337" spans="3:19" hidden="1" x14ac:dyDescent="0.25">
      <c r="C337" s="403" t="s">
        <v>156</v>
      </c>
      <c r="D337" s="403" t="s">
        <v>157</v>
      </c>
      <c r="E337" s="712">
        <f>[13]Sales_SP!JF46</f>
        <v>1405.6784626772376</v>
      </c>
      <c r="F337" s="712">
        <f>[13]Sales_SP!JG46</f>
        <v>664.83660754527591</v>
      </c>
      <c r="G337" s="712">
        <f>[13]Sales_SP!JH46</f>
        <v>609.11226152427082</v>
      </c>
      <c r="H337" s="712">
        <f>[13]Sales_SP!JI46</f>
        <v>874.78736036733312</v>
      </c>
      <c r="I337" s="712">
        <f>[13]Sales_SP!JJ46</f>
        <v>1077.6924796735675</v>
      </c>
      <c r="J337" s="712">
        <f>[13]Sales_SP!JK46</f>
        <v>1169.797775213704</v>
      </c>
      <c r="K337" s="712">
        <f>[13]Sales_SP!JL46</f>
        <v>785.69418682631044</v>
      </c>
      <c r="L337" s="712">
        <f>[13]Sales_SP!JM46</f>
        <v>665.60042023717824</v>
      </c>
      <c r="M337" s="712">
        <f>[13]Sales_SP!JN46</f>
        <v>1167.3311320982375</v>
      </c>
      <c r="N337" s="712">
        <f>[13]Sales_SP!JO46</f>
        <v>1567.6478907134269</v>
      </c>
      <c r="O337" s="712">
        <f>[13]Sales_SP!JP46</f>
        <v>1668.1541728429195</v>
      </c>
      <c r="P337" s="712">
        <f>[13]Sales_SP!JQ46</f>
        <v>1935.5580350240425</v>
      </c>
      <c r="Q337" s="869">
        <f t="shared" si="49"/>
        <v>13591.890784743504</v>
      </c>
      <c r="R337" s="866"/>
      <c r="S337" s="866"/>
    </row>
    <row r="338" spans="3:19" hidden="1" x14ac:dyDescent="0.25">
      <c r="C338" s="403" t="s">
        <v>158</v>
      </c>
      <c r="D338" s="403" t="s">
        <v>159</v>
      </c>
      <c r="E338" s="712"/>
      <c r="F338" s="712"/>
      <c r="G338" s="712"/>
      <c r="H338" s="712"/>
      <c r="I338" s="712"/>
      <c r="J338" s="712"/>
      <c r="K338" s="712"/>
      <c r="L338" s="712"/>
      <c r="M338" s="712"/>
      <c r="N338" s="712"/>
      <c r="O338" s="712"/>
      <c r="P338" s="712"/>
      <c r="Q338" s="869">
        <f t="shared" si="49"/>
        <v>0</v>
      </c>
      <c r="R338" s="866"/>
      <c r="S338" s="866"/>
    </row>
    <row r="339" spans="3:19" hidden="1" x14ac:dyDescent="0.25">
      <c r="C339" s="403" t="s">
        <v>160</v>
      </c>
      <c r="D339" s="403" t="s">
        <v>161</v>
      </c>
      <c r="E339" s="712"/>
      <c r="F339" s="712"/>
      <c r="G339" s="712"/>
      <c r="H339" s="712"/>
      <c r="I339" s="712"/>
      <c r="J339" s="712"/>
      <c r="K339" s="712"/>
      <c r="L339" s="712"/>
      <c r="M339" s="712"/>
      <c r="N339" s="712"/>
      <c r="O339" s="712"/>
      <c r="P339" s="712"/>
      <c r="Q339" s="869">
        <f t="shared" si="49"/>
        <v>0</v>
      </c>
      <c r="R339" s="866"/>
      <c r="S339" s="866"/>
    </row>
    <row r="340" spans="3:19" hidden="1" x14ac:dyDescent="0.25">
      <c r="C340" s="403" t="s">
        <v>162</v>
      </c>
      <c r="D340" s="403" t="s">
        <v>163</v>
      </c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  <c r="Q340" s="869">
        <f t="shared" si="49"/>
        <v>0</v>
      </c>
      <c r="R340" s="866"/>
      <c r="S340" s="866"/>
    </row>
    <row r="341" spans="3:19" hidden="1" x14ac:dyDescent="0.25">
      <c r="C341" s="403" t="s">
        <v>164</v>
      </c>
      <c r="D341" s="403" t="s">
        <v>165</v>
      </c>
      <c r="E341" s="712"/>
      <c r="F341" s="712"/>
      <c r="G341" s="712"/>
      <c r="H341" s="712"/>
      <c r="I341" s="712"/>
      <c r="J341" s="712"/>
      <c r="K341" s="712"/>
      <c r="L341" s="712"/>
      <c r="M341" s="712"/>
      <c r="N341" s="712"/>
      <c r="O341" s="712"/>
      <c r="P341" s="712"/>
      <c r="Q341" s="869">
        <f t="shared" si="49"/>
        <v>0</v>
      </c>
      <c r="R341" s="866"/>
      <c r="S341" s="866"/>
    </row>
    <row r="342" spans="3:19" hidden="1" x14ac:dyDescent="0.25">
      <c r="C342" s="403"/>
      <c r="D342" s="403"/>
      <c r="E342" s="712"/>
      <c r="F342" s="712"/>
      <c r="G342" s="712"/>
      <c r="H342" s="712"/>
      <c r="I342" s="712"/>
      <c r="J342" s="712"/>
      <c r="K342" s="712"/>
      <c r="L342" s="712"/>
      <c r="M342" s="712"/>
      <c r="N342" s="712"/>
      <c r="O342" s="712"/>
      <c r="P342" s="712"/>
      <c r="Q342" s="869">
        <f t="shared" si="49"/>
        <v>0</v>
      </c>
      <c r="R342" s="866"/>
      <c r="S342" s="866"/>
    </row>
    <row r="343" spans="3:19" hidden="1" x14ac:dyDescent="0.25">
      <c r="C343" s="403"/>
      <c r="D343" s="403"/>
      <c r="E343" s="712"/>
      <c r="F343" s="712"/>
      <c r="G343" s="712"/>
      <c r="H343" s="712"/>
      <c r="I343" s="712"/>
      <c r="J343" s="712"/>
      <c r="K343" s="712"/>
      <c r="L343" s="712"/>
      <c r="M343" s="712"/>
      <c r="N343" s="712"/>
      <c r="O343" s="712"/>
      <c r="P343" s="712"/>
      <c r="Q343" s="869">
        <f t="shared" si="49"/>
        <v>0</v>
      </c>
      <c r="R343" s="866"/>
      <c r="S343" s="866"/>
    </row>
    <row r="344" spans="3:19" hidden="1" x14ac:dyDescent="0.25">
      <c r="C344" s="403"/>
      <c r="D344" s="403"/>
      <c r="E344" s="712"/>
      <c r="F344" s="712"/>
      <c r="G344" s="712"/>
      <c r="H344" s="712"/>
      <c r="I344" s="712"/>
      <c r="J344" s="712"/>
      <c r="K344" s="712"/>
      <c r="L344" s="712"/>
      <c r="M344" s="712"/>
      <c r="N344" s="712"/>
      <c r="O344" s="712"/>
      <c r="P344" s="712"/>
      <c r="Q344" s="869">
        <f t="shared" si="49"/>
        <v>0</v>
      </c>
      <c r="R344" s="866"/>
      <c r="S344" s="866"/>
    </row>
    <row r="345" spans="3:19" hidden="1" x14ac:dyDescent="0.25">
      <c r="C345" s="403" t="s">
        <v>235</v>
      </c>
      <c r="D345" s="403" t="s">
        <v>235</v>
      </c>
      <c r="E345" s="712"/>
      <c r="F345" s="712"/>
      <c r="G345" s="712"/>
      <c r="H345" s="712"/>
      <c r="I345" s="712"/>
      <c r="J345" s="712"/>
      <c r="K345" s="712"/>
      <c r="L345" s="712"/>
      <c r="M345" s="712"/>
      <c r="N345" s="712"/>
      <c r="O345" s="712"/>
      <c r="P345" s="712"/>
      <c r="Q345" s="869">
        <f t="shared" si="49"/>
        <v>0</v>
      </c>
      <c r="R345" s="866"/>
      <c r="S345" s="866"/>
    </row>
    <row r="346" spans="3:19" hidden="1" x14ac:dyDescent="0.25">
      <c r="C346" s="953" t="s">
        <v>166</v>
      </c>
      <c r="D346" s="954"/>
      <c r="E346" s="869">
        <f>SUM(E333:E345)</f>
        <v>1405.6784626772376</v>
      </c>
      <c r="F346" s="869">
        <f t="shared" ref="F346:P346" si="50">SUM(F333:F345)</f>
        <v>664.83660754527591</v>
      </c>
      <c r="G346" s="869">
        <f t="shared" si="50"/>
        <v>609.11226152427082</v>
      </c>
      <c r="H346" s="869">
        <f t="shared" si="50"/>
        <v>874.78736036733312</v>
      </c>
      <c r="I346" s="869">
        <f t="shared" si="50"/>
        <v>1077.6924796735675</v>
      </c>
      <c r="J346" s="869">
        <f t="shared" si="50"/>
        <v>1169.797775213704</v>
      </c>
      <c r="K346" s="869">
        <f t="shared" si="50"/>
        <v>785.69418682631044</v>
      </c>
      <c r="L346" s="869">
        <f t="shared" si="50"/>
        <v>665.60042023717824</v>
      </c>
      <c r="M346" s="869">
        <f t="shared" si="50"/>
        <v>1167.3311320982375</v>
      </c>
      <c r="N346" s="869">
        <f t="shared" si="50"/>
        <v>1567.6478907134269</v>
      </c>
      <c r="O346" s="869">
        <f t="shared" si="50"/>
        <v>1668.1541728429195</v>
      </c>
      <c r="P346" s="869">
        <f t="shared" si="50"/>
        <v>1935.5580350240425</v>
      </c>
      <c r="Q346" s="869">
        <f>SUM(E346:P346)</f>
        <v>13591.890784743504</v>
      </c>
      <c r="R346" s="866"/>
      <c r="S346" s="866"/>
    </row>
    <row r="347" spans="3:19" hidden="1" x14ac:dyDescent="0.25">
      <c r="C347" s="953" t="s">
        <v>167</v>
      </c>
      <c r="D347" s="954"/>
      <c r="E347" s="712"/>
      <c r="F347" s="712"/>
      <c r="G347" s="712"/>
      <c r="H347" s="712"/>
      <c r="I347" s="712"/>
      <c r="J347" s="712"/>
      <c r="K347" s="712"/>
      <c r="L347" s="712"/>
      <c r="M347" s="712"/>
      <c r="N347" s="712"/>
      <c r="O347" s="712"/>
      <c r="P347" s="712"/>
      <c r="Q347" s="869"/>
      <c r="R347" s="866"/>
      <c r="S347" s="866"/>
    </row>
    <row r="348" spans="3:19" hidden="1" x14ac:dyDescent="0.25">
      <c r="C348" s="403" t="s">
        <v>168</v>
      </c>
      <c r="D348" s="403" t="s">
        <v>169</v>
      </c>
      <c r="E348" s="712"/>
      <c r="F348" s="712"/>
      <c r="G348" s="712"/>
      <c r="H348" s="712"/>
      <c r="I348" s="712"/>
      <c r="J348" s="712"/>
      <c r="K348" s="712"/>
      <c r="L348" s="712"/>
      <c r="M348" s="712"/>
      <c r="N348" s="712"/>
      <c r="O348" s="712"/>
      <c r="P348" s="712"/>
      <c r="Q348" s="869">
        <f t="shared" ref="Q348:Q362" si="51">SUM(E348:P348)</f>
        <v>0</v>
      </c>
      <c r="R348" s="866"/>
      <c r="S348" s="866"/>
    </row>
    <row r="349" spans="3:19" hidden="1" x14ac:dyDescent="0.25">
      <c r="C349" s="403" t="s">
        <v>170</v>
      </c>
      <c r="D349" s="403" t="s">
        <v>171</v>
      </c>
      <c r="E349" s="712"/>
      <c r="F349" s="712"/>
      <c r="G349" s="712"/>
      <c r="H349" s="712"/>
      <c r="I349" s="712"/>
      <c r="J349" s="712"/>
      <c r="K349" s="712"/>
      <c r="L349" s="712"/>
      <c r="M349" s="712"/>
      <c r="N349" s="712"/>
      <c r="O349" s="712"/>
      <c r="P349" s="712"/>
      <c r="Q349" s="869">
        <f t="shared" si="51"/>
        <v>0</v>
      </c>
      <c r="R349" s="866"/>
      <c r="S349" s="866"/>
    </row>
    <row r="350" spans="3:19" hidden="1" x14ac:dyDescent="0.25">
      <c r="C350" s="403" t="s">
        <v>216</v>
      </c>
      <c r="D350" s="403" t="s">
        <v>173</v>
      </c>
      <c r="E350" s="712"/>
      <c r="F350" s="712"/>
      <c r="G350" s="712"/>
      <c r="H350" s="712"/>
      <c r="I350" s="712"/>
      <c r="J350" s="712"/>
      <c r="K350" s="712"/>
      <c r="L350" s="712"/>
      <c r="M350" s="712"/>
      <c r="N350" s="712"/>
      <c r="O350" s="712"/>
      <c r="P350" s="712"/>
      <c r="Q350" s="869">
        <f t="shared" si="51"/>
        <v>0</v>
      </c>
      <c r="R350" s="866"/>
      <c r="S350" s="866"/>
    </row>
    <row r="351" spans="3:19" hidden="1" x14ac:dyDescent="0.25">
      <c r="C351" s="403" t="s">
        <v>174</v>
      </c>
      <c r="D351" s="403" t="s">
        <v>175</v>
      </c>
      <c r="E351" s="712"/>
      <c r="F351" s="712"/>
      <c r="G351" s="712"/>
      <c r="H351" s="712"/>
      <c r="I351" s="712"/>
      <c r="J351" s="712"/>
      <c r="K351" s="712"/>
      <c r="L351" s="712"/>
      <c r="M351" s="712"/>
      <c r="N351" s="712"/>
      <c r="O351" s="712"/>
      <c r="P351" s="712"/>
      <c r="Q351" s="869">
        <f t="shared" si="51"/>
        <v>0</v>
      </c>
      <c r="R351" s="866"/>
      <c r="S351" s="866"/>
    </row>
    <row r="352" spans="3:19" hidden="1" x14ac:dyDescent="0.25">
      <c r="C352" s="403" t="s">
        <v>176</v>
      </c>
      <c r="D352" s="403" t="s">
        <v>177</v>
      </c>
      <c r="E352" s="712"/>
      <c r="F352" s="712"/>
      <c r="G352" s="712"/>
      <c r="H352" s="712"/>
      <c r="I352" s="712"/>
      <c r="J352" s="712"/>
      <c r="K352" s="712"/>
      <c r="L352" s="712"/>
      <c r="M352" s="712"/>
      <c r="N352" s="712"/>
      <c r="O352" s="712"/>
      <c r="P352" s="712"/>
      <c r="Q352" s="869">
        <f t="shared" si="51"/>
        <v>0</v>
      </c>
      <c r="R352" s="866"/>
      <c r="S352" s="866"/>
    </row>
    <row r="353" spans="3:19" hidden="1" x14ac:dyDescent="0.25">
      <c r="C353" s="403" t="s">
        <v>178</v>
      </c>
      <c r="D353" s="403" t="s">
        <v>179</v>
      </c>
      <c r="E353" s="712"/>
      <c r="F353" s="712"/>
      <c r="G353" s="712"/>
      <c r="H353" s="712"/>
      <c r="I353" s="712"/>
      <c r="J353" s="712"/>
      <c r="K353" s="712"/>
      <c r="L353" s="712"/>
      <c r="M353" s="712"/>
      <c r="N353" s="712"/>
      <c r="O353" s="712"/>
      <c r="P353" s="712"/>
      <c r="Q353" s="869">
        <f t="shared" si="51"/>
        <v>0</v>
      </c>
      <c r="R353" s="866"/>
      <c r="S353" s="866"/>
    </row>
    <row r="354" spans="3:19" hidden="1" x14ac:dyDescent="0.25">
      <c r="C354" s="403" t="s">
        <v>180</v>
      </c>
      <c r="D354" s="403" t="s">
        <v>181</v>
      </c>
      <c r="E354" s="712"/>
      <c r="F354" s="712"/>
      <c r="G354" s="712"/>
      <c r="H354" s="712"/>
      <c r="I354" s="712"/>
      <c r="J354" s="712"/>
      <c r="K354" s="712"/>
      <c r="L354" s="712"/>
      <c r="M354" s="712"/>
      <c r="N354" s="712"/>
      <c r="O354" s="712"/>
      <c r="P354" s="712"/>
      <c r="Q354" s="869">
        <f t="shared" si="51"/>
        <v>0</v>
      </c>
      <c r="R354" s="866"/>
      <c r="S354" s="866"/>
    </row>
    <row r="355" spans="3:19" hidden="1" x14ac:dyDescent="0.25">
      <c r="C355" s="403" t="s">
        <v>182</v>
      </c>
      <c r="D355" s="403" t="s">
        <v>183</v>
      </c>
      <c r="E355" s="712"/>
      <c r="F355" s="712"/>
      <c r="G355" s="712"/>
      <c r="H355" s="712"/>
      <c r="I355" s="712"/>
      <c r="J355" s="712"/>
      <c r="K355" s="712"/>
      <c r="L355" s="712"/>
      <c r="M355" s="712"/>
      <c r="N355" s="712"/>
      <c r="O355" s="712"/>
      <c r="P355" s="712"/>
      <c r="Q355" s="869">
        <f t="shared" si="51"/>
        <v>0</v>
      </c>
      <c r="R355" s="866"/>
      <c r="S355" s="866"/>
    </row>
    <row r="356" spans="3:19" hidden="1" x14ac:dyDescent="0.25">
      <c r="C356" s="403" t="s">
        <v>184</v>
      </c>
      <c r="D356" s="403" t="s">
        <v>163</v>
      </c>
      <c r="E356" s="712"/>
      <c r="F356" s="712"/>
      <c r="G356" s="712"/>
      <c r="H356" s="712"/>
      <c r="I356" s="712"/>
      <c r="J356" s="712"/>
      <c r="K356" s="712"/>
      <c r="L356" s="712"/>
      <c r="M356" s="712"/>
      <c r="N356" s="712"/>
      <c r="O356" s="712"/>
      <c r="P356" s="712"/>
      <c r="Q356" s="869">
        <f t="shared" si="51"/>
        <v>0</v>
      </c>
      <c r="R356" s="866"/>
      <c r="S356" s="866"/>
    </row>
    <row r="357" spans="3:19" hidden="1" x14ac:dyDescent="0.25">
      <c r="C357" s="403" t="s">
        <v>185</v>
      </c>
      <c r="D357" s="403" t="s">
        <v>186</v>
      </c>
      <c r="E357" s="712"/>
      <c r="F357" s="712"/>
      <c r="G357" s="712"/>
      <c r="H357" s="712"/>
      <c r="I357" s="712"/>
      <c r="J357" s="712"/>
      <c r="K357" s="712"/>
      <c r="L357" s="712"/>
      <c r="M357" s="712"/>
      <c r="N357" s="712"/>
      <c r="O357" s="712"/>
      <c r="P357" s="712"/>
      <c r="Q357" s="869">
        <f t="shared" si="51"/>
        <v>0</v>
      </c>
      <c r="R357" s="866"/>
      <c r="S357" s="866"/>
    </row>
    <row r="358" spans="3:19" hidden="1" x14ac:dyDescent="0.25">
      <c r="C358" s="403" t="s">
        <v>187</v>
      </c>
      <c r="D358" s="403" t="s">
        <v>165</v>
      </c>
      <c r="E358" s="712"/>
      <c r="F358" s="712"/>
      <c r="G358" s="712"/>
      <c r="H358" s="712"/>
      <c r="I358" s="712"/>
      <c r="J358" s="712"/>
      <c r="K358" s="712"/>
      <c r="L358" s="712"/>
      <c r="M358" s="712"/>
      <c r="N358" s="712"/>
      <c r="O358" s="712"/>
      <c r="P358" s="712"/>
      <c r="Q358" s="869">
        <f t="shared" si="51"/>
        <v>0</v>
      </c>
      <c r="R358" s="866"/>
      <c r="S358" s="866"/>
    </row>
    <row r="359" spans="3:19" hidden="1" x14ac:dyDescent="0.25">
      <c r="C359" s="403"/>
      <c r="D359" s="403"/>
      <c r="E359" s="712"/>
      <c r="F359" s="712"/>
      <c r="G359" s="712"/>
      <c r="H359" s="712"/>
      <c r="I359" s="712"/>
      <c r="J359" s="712"/>
      <c r="K359" s="712"/>
      <c r="L359" s="712"/>
      <c r="M359" s="712"/>
      <c r="N359" s="712"/>
      <c r="O359" s="712"/>
      <c r="P359" s="712"/>
      <c r="Q359" s="869">
        <f t="shared" si="51"/>
        <v>0</v>
      </c>
      <c r="R359" s="866"/>
      <c r="S359" s="866"/>
    </row>
    <row r="360" spans="3:19" hidden="1" x14ac:dyDescent="0.25">
      <c r="C360" s="403"/>
      <c r="D360" s="403"/>
      <c r="E360" s="712"/>
      <c r="F360" s="712"/>
      <c r="G360" s="712"/>
      <c r="H360" s="712"/>
      <c r="I360" s="712"/>
      <c r="J360" s="712"/>
      <c r="K360" s="712"/>
      <c r="L360" s="712"/>
      <c r="M360" s="712"/>
      <c r="N360" s="712"/>
      <c r="O360" s="712"/>
      <c r="P360" s="712"/>
      <c r="Q360" s="869">
        <f t="shared" si="51"/>
        <v>0</v>
      </c>
      <c r="R360" s="866"/>
      <c r="S360" s="866"/>
    </row>
    <row r="361" spans="3:19" hidden="1" x14ac:dyDescent="0.25">
      <c r="C361" s="403"/>
      <c r="D361" s="403"/>
      <c r="E361" s="712"/>
      <c r="F361" s="712"/>
      <c r="G361" s="712"/>
      <c r="H361" s="712"/>
      <c r="I361" s="712"/>
      <c r="J361" s="712"/>
      <c r="K361" s="712"/>
      <c r="L361" s="712"/>
      <c r="M361" s="712"/>
      <c r="N361" s="712"/>
      <c r="O361" s="712"/>
      <c r="P361" s="712"/>
      <c r="Q361" s="869">
        <f t="shared" si="51"/>
        <v>0</v>
      </c>
      <c r="R361" s="866"/>
      <c r="S361" s="866"/>
    </row>
    <row r="362" spans="3:19" hidden="1" x14ac:dyDescent="0.25">
      <c r="C362" s="403" t="s">
        <v>235</v>
      </c>
      <c r="D362" s="403" t="s">
        <v>235</v>
      </c>
      <c r="E362" s="712"/>
      <c r="F362" s="712"/>
      <c r="G362" s="712"/>
      <c r="H362" s="712"/>
      <c r="I362" s="712"/>
      <c r="J362" s="712"/>
      <c r="K362" s="712"/>
      <c r="L362" s="712"/>
      <c r="M362" s="712"/>
      <c r="N362" s="712"/>
      <c r="O362" s="712"/>
      <c r="P362" s="712"/>
      <c r="Q362" s="869">
        <f t="shared" si="51"/>
        <v>0</v>
      </c>
      <c r="R362" s="866"/>
      <c r="S362" s="866"/>
    </row>
    <row r="363" spans="3:19" hidden="1" x14ac:dyDescent="0.25">
      <c r="C363" s="953" t="s">
        <v>188</v>
      </c>
      <c r="D363" s="954"/>
      <c r="E363" s="869">
        <f t="shared" ref="E363:P363" si="52">SUM(E348:E362)</f>
        <v>0</v>
      </c>
      <c r="F363" s="869">
        <f t="shared" si="52"/>
        <v>0</v>
      </c>
      <c r="G363" s="869">
        <f t="shared" si="52"/>
        <v>0</v>
      </c>
      <c r="H363" s="869">
        <f t="shared" si="52"/>
        <v>0</v>
      </c>
      <c r="I363" s="869">
        <f t="shared" si="52"/>
        <v>0</v>
      </c>
      <c r="J363" s="869">
        <f t="shared" si="52"/>
        <v>0</v>
      </c>
      <c r="K363" s="869">
        <f t="shared" si="52"/>
        <v>0</v>
      </c>
      <c r="L363" s="869">
        <f t="shared" si="52"/>
        <v>0</v>
      </c>
      <c r="M363" s="869">
        <f t="shared" si="52"/>
        <v>0</v>
      </c>
      <c r="N363" s="869">
        <f t="shared" si="52"/>
        <v>0</v>
      </c>
      <c r="O363" s="869">
        <f t="shared" si="52"/>
        <v>0</v>
      </c>
      <c r="P363" s="869">
        <f t="shared" si="52"/>
        <v>0</v>
      </c>
      <c r="Q363" s="869">
        <f>SUM(E363:P363)</f>
        <v>0</v>
      </c>
      <c r="R363" s="866"/>
      <c r="S363" s="866"/>
    </row>
    <row r="364" spans="3:19" hidden="1" x14ac:dyDescent="0.25">
      <c r="C364" s="953" t="s">
        <v>189</v>
      </c>
      <c r="D364" s="954"/>
      <c r="E364" s="712"/>
      <c r="F364" s="712"/>
      <c r="G364" s="712"/>
      <c r="H364" s="712"/>
      <c r="I364" s="712"/>
      <c r="J364" s="712"/>
      <c r="K364" s="712"/>
      <c r="L364" s="712"/>
      <c r="M364" s="712"/>
      <c r="N364" s="712"/>
      <c r="O364" s="712"/>
      <c r="P364" s="712"/>
      <c r="Q364" s="869"/>
      <c r="R364" s="866"/>
      <c r="S364" s="866"/>
    </row>
    <row r="365" spans="3:19" hidden="1" x14ac:dyDescent="0.25">
      <c r="C365" s="403" t="s">
        <v>168</v>
      </c>
      <c r="D365" s="403" t="s">
        <v>169</v>
      </c>
      <c r="E365" s="712"/>
      <c r="F365" s="712"/>
      <c r="G365" s="712"/>
      <c r="H365" s="712"/>
      <c r="I365" s="712"/>
      <c r="J365" s="712"/>
      <c r="K365" s="712"/>
      <c r="L365" s="712"/>
      <c r="M365" s="712"/>
      <c r="N365" s="712"/>
      <c r="O365" s="712"/>
      <c r="P365" s="712"/>
      <c r="Q365" s="869">
        <f t="shared" ref="Q365:Q379" si="53">SUM(E365:P365)</f>
        <v>0</v>
      </c>
      <c r="R365" s="866"/>
      <c r="S365" s="866"/>
    </row>
    <row r="366" spans="3:19" hidden="1" x14ac:dyDescent="0.25">
      <c r="C366" s="403" t="s">
        <v>170</v>
      </c>
      <c r="D366" s="403" t="s">
        <v>171</v>
      </c>
      <c r="E366" s="712"/>
      <c r="F366" s="712"/>
      <c r="G366" s="712"/>
      <c r="H366" s="712"/>
      <c r="I366" s="712"/>
      <c r="J366" s="712"/>
      <c r="K366" s="712"/>
      <c r="L366" s="712"/>
      <c r="M366" s="712"/>
      <c r="N366" s="712"/>
      <c r="O366" s="712"/>
      <c r="P366" s="712"/>
      <c r="Q366" s="869">
        <f t="shared" si="53"/>
        <v>0</v>
      </c>
      <c r="R366" s="866"/>
      <c r="S366" s="866"/>
    </row>
    <row r="367" spans="3:19" hidden="1" x14ac:dyDescent="0.25">
      <c r="C367" s="403" t="s">
        <v>216</v>
      </c>
      <c r="D367" s="403" t="s">
        <v>173</v>
      </c>
      <c r="E367" s="712"/>
      <c r="F367" s="712"/>
      <c r="G367" s="712"/>
      <c r="H367" s="712"/>
      <c r="I367" s="712"/>
      <c r="J367" s="712"/>
      <c r="K367" s="712"/>
      <c r="L367" s="712"/>
      <c r="M367" s="712"/>
      <c r="N367" s="712"/>
      <c r="O367" s="712"/>
      <c r="P367" s="712"/>
      <c r="Q367" s="869">
        <f t="shared" si="53"/>
        <v>0</v>
      </c>
      <c r="R367" s="866"/>
      <c r="S367" s="866"/>
    </row>
    <row r="368" spans="3:19" hidden="1" x14ac:dyDescent="0.25">
      <c r="C368" s="403" t="s">
        <v>174</v>
      </c>
      <c r="D368" s="403" t="s">
        <v>175</v>
      </c>
      <c r="E368" s="712"/>
      <c r="F368" s="712"/>
      <c r="G368" s="712"/>
      <c r="H368" s="712"/>
      <c r="I368" s="712"/>
      <c r="J368" s="712"/>
      <c r="K368" s="712"/>
      <c r="L368" s="712"/>
      <c r="M368" s="712"/>
      <c r="N368" s="712"/>
      <c r="O368" s="712"/>
      <c r="P368" s="712"/>
      <c r="Q368" s="869">
        <f t="shared" si="53"/>
        <v>0</v>
      </c>
      <c r="R368" s="866"/>
      <c r="S368" s="866"/>
    </row>
    <row r="369" spans="3:19" hidden="1" x14ac:dyDescent="0.25">
      <c r="C369" s="403" t="s">
        <v>176</v>
      </c>
      <c r="D369" s="403" t="s">
        <v>177</v>
      </c>
      <c r="E369" s="712"/>
      <c r="F369" s="712"/>
      <c r="G369" s="712"/>
      <c r="H369" s="712"/>
      <c r="I369" s="712"/>
      <c r="J369" s="712"/>
      <c r="K369" s="712"/>
      <c r="L369" s="712"/>
      <c r="M369" s="712"/>
      <c r="N369" s="712"/>
      <c r="O369" s="712"/>
      <c r="P369" s="712"/>
      <c r="Q369" s="869">
        <f t="shared" si="53"/>
        <v>0</v>
      </c>
      <c r="R369" s="866"/>
      <c r="S369" s="866"/>
    </row>
    <row r="370" spans="3:19" hidden="1" x14ac:dyDescent="0.25">
      <c r="C370" s="403" t="s">
        <v>178</v>
      </c>
      <c r="D370" s="403" t="s">
        <v>179</v>
      </c>
      <c r="E370" s="712"/>
      <c r="F370" s="712"/>
      <c r="G370" s="712"/>
      <c r="H370" s="712"/>
      <c r="I370" s="712"/>
      <c r="J370" s="712"/>
      <c r="K370" s="712"/>
      <c r="L370" s="712"/>
      <c r="M370" s="712"/>
      <c r="N370" s="712"/>
      <c r="O370" s="712"/>
      <c r="P370" s="712"/>
      <c r="Q370" s="869">
        <f t="shared" si="53"/>
        <v>0</v>
      </c>
      <c r="R370" s="866"/>
      <c r="S370" s="866"/>
    </row>
    <row r="371" spans="3:19" hidden="1" x14ac:dyDescent="0.25">
      <c r="C371" s="403" t="s">
        <v>180</v>
      </c>
      <c r="D371" s="403" t="s">
        <v>181</v>
      </c>
      <c r="E371" s="712"/>
      <c r="F371" s="712"/>
      <c r="G371" s="712"/>
      <c r="H371" s="712"/>
      <c r="I371" s="712"/>
      <c r="J371" s="712"/>
      <c r="K371" s="712"/>
      <c r="L371" s="712"/>
      <c r="M371" s="712"/>
      <c r="N371" s="712"/>
      <c r="O371" s="712"/>
      <c r="P371" s="712"/>
      <c r="Q371" s="869">
        <f t="shared" si="53"/>
        <v>0</v>
      </c>
      <c r="R371" s="866"/>
      <c r="S371" s="866"/>
    </row>
    <row r="372" spans="3:19" hidden="1" x14ac:dyDescent="0.25">
      <c r="C372" s="403" t="s">
        <v>182</v>
      </c>
      <c r="D372" s="403" t="s">
        <v>183</v>
      </c>
      <c r="E372" s="712"/>
      <c r="F372" s="712"/>
      <c r="G372" s="712"/>
      <c r="H372" s="712"/>
      <c r="I372" s="712"/>
      <c r="J372" s="712"/>
      <c r="K372" s="712"/>
      <c r="L372" s="712"/>
      <c r="M372" s="712"/>
      <c r="N372" s="712"/>
      <c r="O372" s="712"/>
      <c r="P372" s="712"/>
      <c r="Q372" s="869">
        <f t="shared" si="53"/>
        <v>0</v>
      </c>
      <c r="R372" s="866"/>
      <c r="S372" s="866"/>
    </row>
    <row r="373" spans="3:19" hidden="1" x14ac:dyDescent="0.25">
      <c r="C373" s="403" t="s">
        <v>208</v>
      </c>
      <c r="D373" s="403" t="s">
        <v>163</v>
      </c>
      <c r="E373" s="712"/>
      <c r="F373" s="712"/>
      <c r="G373" s="712"/>
      <c r="H373" s="712"/>
      <c r="I373" s="712"/>
      <c r="J373" s="712"/>
      <c r="K373" s="712"/>
      <c r="L373" s="712"/>
      <c r="M373" s="712"/>
      <c r="N373" s="712"/>
      <c r="O373" s="712"/>
      <c r="P373" s="712"/>
      <c r="Q373" s="869">
        <f t="shared" si="53"/>
        <v>0</v>
      </c>
      <c r="R373" s="866"/>
      <c r="S373" s="866"/>
    </row>
    <row r="374" spans="3:19" hidden="1" x14ac:dyDescent="0.25">
      <c r="C374" s="403" t="s">
        <v>185</v>
      </c>
      <c r="D374" s="403" t="s">
        <v>186</v>
      </c>
      <c r="E374" s="712"/>
      <c r="F374" s="712"/>
      <c r="G374" s="712"/>
      <c r="H374" s="712"/>
      <c r="I374" s="712"/>
      <c r="J374" s="712"/>
      <c r="K374" s="712"/>
      <c r="L374" s="712"/>
      <c r="M374" s="712"/>
      <c r="N374" s="712"/>
      <c r="O374" s="712"/>
      <c r="P374" s="712"/>
      <c r="Q374" s="869">
        <f t="shared" si="53"/>
        <v>0</v>
      </c>
      <c r="R374" s="866"/>
      <c r="S374" s="866"/>
    </row>
    <row r="375" spans="3:19" hidden="1" x14ac:dyDescent="0.25">
      <c r="C375" s="403" t="s">
        <v>187</v>
      </c>
      <c r="D375" s="403" t="s">
        <v>165</v>
      </c>
      <c r="E375" s="712"/>
      <c r="F375" s="712"/>
      <c r="G375" s="712"/>
      <c r="H375" s="712"/>
      <c r="I375" s="712"/>
      <c r="J375" s="712"/>
      <c r="K375" s="712"/>
      <c r="L375" s="712"/>
      <c r="M375" s="712"/>
      <c r="N375" s="712"/>
      <c r="O375" s="712"/>
      <c r="P375" s="712"/>
      <c r="Q375" s="869">
        <f t="shared" si="53"/>
        <v>0</v>
      </c>
      <c r="R375" s="866"/>
      <c r="S375" s="866"/>
    </row>
    <row r="376" spans="3:19" hidden="1" x14ac:dyDescent="0.25">
      <c r="C376" s="403"/>
      <c r="D376" s="403"/>
      <c r="E376" s="712"/>
      <c r="F376" s="712"/>
      <c r="G376" s="712"/>
      <c r="H376" s="712"/>
      <c r="I376" s="712"/>
      <c r="J376" s="712"/>
      <c r="K376" s="712"/>
      <c r="L376" s="712"/>
      <c r="M376" s="712"/>
      <c r="N376" s="712"/>
      <c r="O376" s="712"/>
      <c r="P376" s="712"/>
      <c r="Q376" s="869">
        <f t="shared" si="53"/>
        <v>0</v>
      </c>
      <c r="R376" s="866"/>
      <c r="S376" s="866"/>
    </row>
    <row r="377" spans="3:19" hidden="1" x14ac:dyDescent="0.25">
      <c r="C377" s="403"/>
      <c r="D377" s="403"/>
      <c r="E377" s="712"/>
      <c r="F377" s="712"/>
      <c r="G377" s="712"/>
      <c r="H377" s="712"/>
      <c r="I377" s="712"/>
      <c r="J377" s="712"/>
      <c r="K377" s="712"/>
      <c r="L377" s="712"/>
      <c r="M377" s="712"/>
      <c r="N377" s="712"/>
      <c r="O377" s="712"/>
      <c r="P377" s="712"/>
      <c r="Q377" s="869">
        <f t="shared" si="53"/>
        <v>0</v>
      </c>
      <c r="R377" s="866"/>
      <c r="S377" s="866"/>
    </row>
    <row r="378" spans="3:19" hidden="1" x14ac:dyDescent="0.25">
      <c r="C378" s="403"/>
      <c r="D378" s="403"/>
      <c r="E378" s="712"/>
      <c r="F378" s="712"/>
      <c r="G378" s="712"/>
      <c r="H378" s="712"/>
      <c r="I378" s="712"/>
      <c r="J378" s="712"/>
      <c r="K378" s="712"/>
      <c r="L378" s="712"/>
      <c r="M378" s="712"/>
      <c r="N378" s="712"/>
      <c r="O378" s="712"/>
      <c r="P378" s="712"/>
      <c r="Q378" s="869">
        <f t="shared" si="53"/>
        <v>0</v>
      </c>
      <c r="R378" s="866"/>
      <c r="S378" s="866"/>
    </row>
    <row r="379" spans="3:19" hidden="1" x14ac:dyDescent="0.25">
      <c r="C379" s="403" t="s">
        <v>235</v>
      </c>
      <c r="D379" s="403" t="s">
        <v>235</v>
      </c>
      <c r="E379" s="712"/>
      <c r="F379" s="712"/>
      <c r="G379" s="712"/>
      <c r="H379" s="712"/>
      <c r="I379" s="712"/>
      <c r="J379" s="712"/>
      <c r="K379" s="712"/>
      <c r="L379" s="712"/>
      <c r="M379" s="712"/>
      <c r="N379" s="712"/>
      <c r="O379" s="712"/>
      <c r="P379" s="712"/>
      <c r="Q379" s="869">
        <f t="shared" si="53"/>
        <v>0</v>
      </c>
      <c r="R379" s="866"/>
      <c r="S379" s="866"/>
    </row>
    <row r="380" spans="3:19" hidden="1" x14ac:dyDescent="0.25">
      <c r="C380" s="953" t="s">
        <v>188</v>
      </c>
      <c r="D380" s="954"/>
      <c r="E380" s="869">
        <f>SUM(E365:E379)</f>
        <v>0</v>
      </c>
      <c r="F380" s="869">
        <f t="shared" ref="F380:P380" si="54">SUM(F365:F379)</f>
        <v>0</v>
      </c>
      <c r="G380" s="869">
        <f t="shared" si="54"/>
        <v>0</v>
      </c>
      <c r="H380" s="869">
        <f t="shared" si="54"/>
        <v>0</v>
      </c>
      <c r="I380" s="869">
        <f t="shared" si="54"/>
        <v>0</v>
      </c>
      <c r="J380" s="869">
        <f t="shared" si="54"/>
        <v>0</v>
      </c>
      <c r="K380" s="869">
        <f t="shared" si="54"/>
        <v>0</v>
      </c>
      <c r="L380" s="869">
        <f t="shared" si="54"/>
        <v>0</v>
      </c>
      <c r="M380" s="869">
        <f t="shared" si="54"/>
        <v>0</v>
      </c>
      <c r="N380" s="869">
        <f t="shared" si="54"/>
        <v>0</v>
      </c>
      <c r="O380" s="869">
        <f t="shared" si="54"/>
        <v>0</v>
      </c>
      <c r="P380" s="869">
        <f t="shared" si="54"/>
        <v>0</v>
      </c>
      <c r="Q380" s="869">
        <f>SUM(E380:P380)</f>
        <v>0</v>
      </c>
      <c r="R380" s="866"/>
      <c r="S380" s="866"/>
    </row>
    <row r="381" spans="3:19" hidden="1" x14ac:dyDescent="0.25">
      <c r="C381" s="953" t="s">
        <v>196</v>
      </c>
      <c r="D381" s="954"/>
      <c r="E381" s="712"/>
      <c r="F381" s="712"/>
      <c r="G381" s="712"/>
      <c r="H381" s="712"/>
      <c r="I381" s="712"/>
      <c r="J381" s="712"/>
      <c r="K381" s="712"/>
      <c r="L381" s="712"/>
      <c r="M381" s="712"/>
      <c r="N381" s="712"/>
      <c r="O381" s="712"/>
      <c r="P381" s="712"/>
      <c r="Q381" s="869"/>
      <c r="R381" s="866"/>
      <c r="S381" s="866"/>
    </row>
    <row r="382" spans="3:19" hidden="1" x14ac:dyDescent="0.25">
      <c r="C382" s="403" t="s">
        <v>168</v>
      </c>
      <c r="D382" s="403" t="s">
        <v>169</v>
      </c>
      <c r="E382" s="712"/>
      <c r="F382" s="712"/>
      <c r="G382" s="712"/>
      <c r="H382" s="712"/>
      <c r="I382" s="712"/>
      <c r="J382" s="712"/>
      <c r="K382" s="712"/>
      <c r="L382" s="712"/>
      <c r="M382" s="712"/>
      <c r="N382" s="712"/>
      <c r="O382" s="712"/>
      <c r="P382" s="712"/>
      <c r="Q382" s="869">
        <f t="shared" ref="Q382:Q398" si="55">SUM(E382:P382)</f>
        <v>0</v>
      </c>
      <c r="R382" s="866"/>
      <c r="S382" s="866"/>
    </row>
    <row r="383" spans="3:19" hidden="1" x14ac:dyDescent="0.25">
      <c r="C383" s="403" t="s">
        <v>170</v>
      </c>
      <c r="D383" s="403" t="s">
        <v>171</v>
      </c>
      <c r="E383" s="712"/>
      <c r="F383" s="712"/>
      <c r="G383" s="712"/>
      <c r="H383" s="712"/>
      <c r="I383" s="712"/>
      <c r="J383" s="712"/>
      <c r="K383" s="712"/>
      <c r="L383" s="712"/>
      <c r="M383" s="712"/>
      <c r="N383" s="712"/>
      <c r="O383" s="712"/>
      <c r="P383" s="712"/>
      <c r="Q383" s="869">
        <f t="shared" si="55"/>
        <v>0</v>
      </c>
      <c r="R383" s="866"/>
      <c r="S383" s="866"/>
    </row>
    <row r="384" spans="3:19" hidden="1" x14ac:dyDescent="0.25">
      <c r="C384" s="403" t="s">
        <v>216</v>
      </c>
      <c r="D384" s="403" t="s">
        <v>173</v>
      </c>
      <c r="E384" s="712"/>
      <c r="F384" s="712"/>
      <c r="G384" s="712"/>
      <c r="H384" s="712"/>
      <c r="I384" s="712"/>
      <c r="J384" s="712"/>
      <c r="K384" s="712"/>
      <c r="L384" s="712"/>
      <c r="M384" s="712"/>
      <c r="N384" s="712"/>
      <c r="O384" s="712"/>
      <c r="P384" s="712"/>
      <c r="Q384" s="869">
        <f t="shared" si="55"/>
        <v>0</v>
      </c>
      <c r="R384" s="866"/>
      <c r="S384" s="866"/>
    </row>
    <row r="385" spans="3:19" hidden="1" x14ac:dyDescent="0.25">
      <c r="C385" s="403" t="s">
        <v>174</v>
      </c>
      <c r="D385" s="403" t="s">
        <v>175</v>
      </c>
      <c r="E385" s="712"/>
      <c r="F385" s="712"/>
      <c r="G385" s="712"/>
      <c r="H385" s="712"/>
      <c r="I385" s="712"/>
      <c r="J385" s="712"/>
      <c r="K385" s="712"/>
      <c r="L385" s="712"/>
      <c r="M385" s="712"/>
      <c r="N385" s="712"/>
      <c r="O385" s="712"/>
      <c r="P385" s="712"/>
      <c r="Q385" s="869">
        <f t="shared" si="55"/>
        <v>0</v>
      </c>
      <c r="R385" s="866"/>
      <c r="S385" s="866"/>
    </row>
    <row r="386" spans="3:19" hidden="1" x14ac:dyDescent="0.25">
      <c r="C386" s="403" t="s">
        <v>176</v>
      </c>
      <c r="D386" s="403" t="s">
        <v>177</v>
      </c>
      <c r="E386" s="712"/>
      <c r="F386" s="712"/>
      <c r="G386" s="712"/>
      <c r="H386" s="712"/>
      <c r="I386" s="712"/>
      <c r="J386" s="712"/>
      <c r="K386" s="712"/>
      <c r="L386" s="712"/>
      <c r="M386" s="712"/>
      <c r="N386" s="712"/>
      <c r="O386" s="712"/>
      <c r="P386" s="712"/>
      <c r="Q386" s="869">
        <f t="shared" si="55"/>
        <v>0</v>
      </c>
      <c r="R386" s="866"/>
      <c r="S386" s="866"/>
    </row>
    <row r="387" spans="3:19" hidden="1" x14ac:dyDescent="0.25">
      <c r="C387" s="403" t="s">
        <v>178</v>
      </c>
      <c r="D387" s="403" t="s">
        <v>217</v>
      </c>
      <c r="E387" s="712"/>
      <c r="F387" s="712"/>
      <c r="G387" s="712"/>
      <c r="H387" s="712"/>
      <c r="I387" s="712"/>
      <c r="J387" s="712"/>
      <c r="K387" s="712"/>
      <c r="L387" s="712"/>
      <c r="M387" s="712"/>
      <c r="N387" s="712"/>
      <c r="O387" s="712"/>
      <c r="P387" s="712"/>
      <c r="Q387" s="869">
        <f t="shared" si="55"/>
        <v>0</v>
      </c>
      <c r="R387" s="866"/>
      <c r="S387" s="866"/>
    </row>
    <row r="388" spans="3:19" hidden="1" x14ac:dyDescent="0.25">
      <c r="C388" s="403" t="s">
        <v>180</v>
      </c>
      <c r="D388" s="403" t="s">
        <v>197</v>
      </c>
      <c r="E388" s="712"/>
      <c r="F388" s="712"/>
      <c r="G388" s="712"/>
      <c r="H388" s="712"/>
      <c r="I388" s="712"/>
      <c r="J388" s="712"/>
      <c r="K388" s="712"/>
      <c r="L388" s="712"/>
      <c r="M388" s="712"/>
      <c r="N388" s="712"/>
      <c r="O388" s="712"/>
      <c r="P388" s="712"/>
      <c r="Q388" s="869">
        <f t="shared" si="55"/>
        <v>0</v>
      </c>
      <c r="R388" s="866"/>
      <c r="S388" s="866"/>
    </row>
    <row r="389" spans="3:19" hidden="1" x14ac:dyDescent="0.25">
      <c r="C389" s="403" t="s">
        <v>218</v>
      </c>
      <c r="D389" s="403" t="s">
        <v>206</v>
      </c>
      <c r="E389" s="712"/>
      <c r="F389" s="712"/>
      <c r="G389" s="712"/>
      <c r="H389" s="712"/>
      <c r="I389" s="712"/>
      <c r="J389" s="712"/>
      <c r="K389" s="712"/>
      <c r="L389" s="712"/>
      <c r="M389" s="712"/>
      <c r="N389" s="712"/>
      <c r="O389" s="712"/>
      <c r="P389" s="712"/>
      <c r="Q389" s="869">
        <f t="shared" si="55"/>
        <v>0</v>
      </c>
      <c r="R389" s="866"/>
      <c r="S389" s="866"/>
    </row>
    <row r="390" spans="3:19" hidden="1" x14ac:dyDescent="0.25">
      <c r="C390" s="403" t="s">
        <v>236</v>
      </c>
      <c r="D390" s="403" t="s">
        <v>220</v>
      </c>
      <c r="E390" s="712"/>
      <c r="F390" s="712"/>
      <c r="G390" s="712"/>
      <c r="H390" s="712"/>
      <c r="I390" s="712"/>
      <c r="J390" s="712"/>
      <c r="K390" s="712"/>
      <c r="L390" s="712"/>
      <c r="M390" s="712"/>
      <c r="N390" s="712"/>
      <c r="O390" s="712"/>
      <c r="P390" s="712"/>
      <c r="Q390" s="869">
        <f t="shared" si="55"/>
        <v>0</v>
      </c>
      <c r="R390" s="866"/>
      <c r="S390" s="866"/>
    </row>
    <row r="391" spans="3:19" hidden="1" x14ac:dyDescent="0.25">
      <c r="C391" s="403" t="s">
        <v>182</v>
      </c>
      <c r="D391" s="403" t="s">
        <v>183</v>
      </c>
      <c r="E391" s="712"/>
      <c r="F391" s="712"/>
      <c r="G391" s="712"/>
      <c r="H391" s="712"/>
      <c r="I391" s="712"/>
      <c r="J391" s="712"/>
      <c r="K391" s="712"/>
      <c r="L391" s="712"/>
      <c r="M391" s="712"/>
      <c r="N391" s="712"/>
      <c r="O391" s="712"/>
      <c r="P391" s="712"/>
      <c r="Q391" s="869">
        <f t="shared" si="55"/>
        <v>0</v>
      </c>
      <c r="R391" s="866"/>
      <c r="S391" s="866"/>
    </row>
    <row r="392" spans="3:19" hidden="1" x14ac:dyDescent="0.25">
      <c r="C392" s="403" t="s">
        <v>184</v>
      </c>
      <c r="D392" s="403" t="s">
        <v>163</v>
      </c>
      <c r="E392" s="712"/>
      <c r="F392" s="712"/>
      <c r="G392" s="712"/>
      <c r="H392" s="712"/>
      <c r="I392" s="712"/>
      <c r="J392" s="712"/>
      <c r="K392" s="712"/>
      <c r="L392" s="712"/>
      <c r="M392" s="712"/>
      <c r="N392" s="712"/>
      <c r="O392" s="712"/>
      <c r="P392" s="712"/>
      <c r="Q392" s="869">
        <f t="shared" si="55"/>
        <v>0</v>
      </c>
      <c r="R392" s="866"/>
      <c r="S392" s="866"/>
    </row>
    <row r="393" spans="3:19" hidden="1" x14ac:dyDescent="0.25">
      <c r="C393" s="403" t="s">
        <v>185</v>
      </c>
      <c r="D393" s="403" t="s">
        <v>186</v>
      </c>
      <c r="E393" s="712"/>
      <c r="F393" s="712"/>
      <c r="G393" s="712"/>
      <c r="H393" s="712"/>
      <c r="I393" s="712"/>
      <c r="J393" s="712"/>
      <c r="K393" s="712"/>
      <c r="L393" s="712"/>
      <c r="M393" s="712"/>
      <c r="N393" s="712"/>
      <c r="O393" s="712"/>
      <c r="P393" s="712"/>
      <c r="Q393" s="869">
        <f t="shared" si="55"/>
        <v>0</v>
      </c>
      <c r="R393" s="866"/>
      <c r="S393" s="866"/>
    </row>
    <row r="394" spans="3:19" hidden="1" x14ac:dyDescent="0.25">
      <c r="C394" s="403" t="s">
        <v>187</v>
      </c>
      <c r="D394" s="403" t="s">
        <v>165</v>
      </c>
      <c r="E394" s="712"/>
      <c r="F394" s="712"/>
      <c r="G394" s="712"/>
      <c r="H394" s="712"/>
      <c r="I394" s="712"/>
      <c r="J394" s="712"/>
      <c r="K394" s="712"/>
      <c r="L394" s="712"/>
      <c r="M394" s="712"/>
      <c r="N394" s="712"/>
      <c r="O394" s="712"/>
      <c r="P394" s="712"/>
      <c r="Q394" s="869">
        <f t="shared" si="55"/>
        <v>0</v>
      </c>
      <c r="R394" s="866"/>
      <c r="S394" s="866"/>
    </row>
    <row r="395" spans="3:19" hidden="1" x14ac:dyDescent="0.25">
      <c r="C395" s="403"/>
      <c r="D395" s="403"/>
      <c r="E395" s="712"/>
      <c r="F395" s="712"/>
      <c r="G395" s="712"/>
      <c r="H395" s="712"/>
      <c r="I395" s="712"/>
      <c r="J395" s="712"/>
      <c r="K395" s="712"/>
      <c r="L395" s="712"/>
      <c r="M395" s="712"/>
      <c r="N395" s="712"/>
      <c r="O395" s="712"/>
      <c r="P395" s="712"/>
      <c r="Q395" s="869">
        <f t="shared" si="55"/>
        <v>0</v>
      </c>
      <c r="R395" s="866"/>
      <c r="S395" s="866"/>
    </row>
    <row r="396" spans="3:19" hidden="1" x14ac:dyDescent="0.25">
      <c r="C396" s="403"/>
      <c r="D396" s="403"/>
      <c r="E396" s="712"/>
      <c r="F396" s="712"/>
      <c r="G396" s="712"/>
      <c r="H396" s="712"/>
      <c r="I396" s="712"/>
      <c r="J396" s="712"/>
      <c r="K396" s="712"/>
      <c r="L396" s="712"/>
      <c r="M396" s="712"/>
      <c r="N396" s="712"/>
      <c r="O396" s="712"/>
      <c r="P396" s="712"/>
      <c r="Q396" s="869">
        <f t="shared" si="55"/>
        <v>0</v>
      </c>
      <c r="R396" s="866"/>
      <c r="S396" s="866"/>
    </row>
    <row r="397" spans="3:19" hidden="1" x14ac:dyDescent="0.25">
      <c r="C397" s="403"/>
      <c r="D397" s="403"/>
      <c r="E397" s="712"/>
      <c r="F397" s="712"/>
      <c r="G397" s="712"/>
      <c r="H397" s="712"/>
      <c r="I397" s="712"/>
      <c r="J397" s="712"/>
      <c r="K397" s="712"/>
      <c r="L397" s="712"/>
      <c r="M397" s="712"/>
      <c r="N397" s="712"/>
      <c r="O397" s="712"/>
      <c r="P397" s="712"/>
      <c r="Q397" s="869">
        <f t="shared" si="55"/>
        <v>0</v>
      </c>
      <c r="R397" s="866"/>
      <c r="S397" s="866"/>
    </row>
    <row r="398" spans="3:19" hidden="1" x14ac:dyDescent="0.25">
      <c r="C398" s="403" t="s">
        <v>235</v>
      </c>
      <c r="D398" s="403" t="s">
        <v>235</v>
      </c>
      <c r="E398" s="712"/>
      <c r="F398" s="712"/>
      <c r="G398" s="712"/>
      <c r="H398" s="712"/>
      <c r="I398" s="712"/>
      <c r="J398" s="712"/>
      <c r="K398" s="712"/>
      <c r="L398" s="712"/>
      <c r="M398" s="712"/>
      <c r="N398" s="712"/>
      <c r="O398" s="712"/>
      <c r="P398" s="712"/>
      <c r="Q398" s="869">
        <f t="shared" si="55"/>
        <v>0</v>
      </c>
      <c r="R398" s="866"/>
      <c r="S398" s="866"/>
    </row>
    <row r="399" spans="3:19" hidden="1" x14ac:dyDescent="0.25">
      <c r="C399" s="953" t="s">
        <v>188</v>
      </c>
      <c r="D399" s="954"/>
      <c r="E399" s="869">
        <f t="shared" ref="E399:P399" si="56">SUM(E382:E398)</f>
        <v>0</v>
      </c>
      <c r="F399" s="869">
        <f t="shared" si="56"/>
        <v>0</v>
      </c>
      <c r="G399" s="869">
        <f t="shared" si="56"/>
        <v>0</v>
      </c>
      <c r="H399" s="869">
        <f t="shared" si="56"/>
        <v>0</v>
      </c>
      <c r="I399" s="869">
        <f t="shared" si="56"/>
        <v>0</v>
      </c>
      <c r="J399" s="869">
        <f t="shared" si="56"/>
        <v>0</v>
      </c>
      <c r="K399" s="869">
        <f t="shared" si="56"/>
        <v>0</v>
      </c>
      <c r="L399" s="869">
        <f t="shared" si="56"/>
        <v>0</v>
      </c>
      <c r="M399" s="869">
        <f t="shared" si="56"/>
        <v>0</v>
      </c>
      <c r="N399" s="869">
        <f t="shared" si="56"/>
        <v>0</v>
      </c>
      <c r="O399" s="869">
        <f t="shared" si="56"/>
        <v>0</v>
      </c>
      <c r="P399" s="869">
        <f t="shared" si="56"/>
        <v>0</v>
      </c>
      <c r="Q399" s="869">
        <f>SUM(E399:P399)</f>
        <v>0</v>
      </c>
      <c r="R399" s="866"/>
      <c r="S399" s="866"/>
    </row>
    <row r="400" spans="3:19" hidden="1" x14ac:dyDescent="0.25">
      <c r="C400" s="953" t="s">
        <v>200</v>
      </c>
      <c r="D400" s="954"/>
      <c r="E400" s="869">
        <f t="shared" ref="E400:P400" si="57">E399+E380+E363</f>
        <v>0</v>
      </c>
      <c r="F400" s="869">
        <f t="shared" si="57"/>
        <v>0</v>
      </c>
      <c r="G400" s="869">
        <f t="shared" si="57"/>
        <v>0</v>
      </c>
      <c r="H400" s="869">
        <f t="shared" si="57"/>
        <v>0</v>
      </c>
      <c r="I400" s="869">
        <f t="shared" si="57"/>
        <v>0</v>
      </c>
      <c r="J400" s="869">
        <f t="shared" si="57"/>
        <v>0</v>
      </c>
      <c r="K400" s="869">
        <f t="shared" si="57"/>
        <v>0</v>
      </c>
      <c r="L400" s="869">
        <f t="shared" si="57"/>
        <v>0</v>
      </c>
      <c r="M400" s="869">
        <f t="shared" si="57"/>
        <v>0</v>
      </c>
      <c r="N400" s="869">
        <f t="shared" si="57"/>
        <v>0</v>
      </c>
      <c r="O400" s="869">
        <f t="shared" si="57"/>
        <v>0</v>
      </c>
      <c r="P400" s="869">
        <f t="shared" si="57"/>
        <v>0</v>
      </c>
      <c r="Q400" s="869">
        <f>SUM(E400:P400)</f>
        <v>0</v>
      </c>
      <c r="R400" s="866"/>
      <c r="S400" s="866"/>
    </row>
    <row r="401" spans="3:19" hidden="1" x14ac:dyDescent="0.25">
      <c r="C401" s="953" t="s">
        <v>201</v>
      </c>
      <c r="D401" s="954"/>
      <c r="E401" s="869">
        <f t="shared" ref="E401:P401" si="58">E400+E346</f>
        <v>1405.6784626772376</v>
      </c>
      <c r="F401" s="869">
        <f t="shared" si="58"/>
        <v>664.83660754527591</v>
      </c>
      <c r="G401" s="869">
        <f t="shared" si="58"/>
        <v>609.11226152427082</v>
      </c>
      <c r="H401" s="869">
        <f t="shared" si="58"/>
        <v>874.78736036733312</v>
      </c>
      <c r="I401" s="869">
        <f t="shared" si="58"/>
        <v>1077.6924796735675</v>
      </c>
      <c r="J401" s="869">
        <f t="shared" si="58"/>
        <v>1169.797775213704</v>
      </c>
      <c r="K401" s="869">
        <f t="shared" si="58"/>
        <v>785.69418682631044</v>
      </c>
      <c r="L401" s="869">
        <f t="shared" si="58"/>
        <v>665.60042023717824</v>
      </c>
      <c r="M401" s="869">
        <f t="shared" si="58"/>
        <v>1167.3311320982375</v>
      </c>
      <c r="N401" s="869">
        <f t="shared" si="58"/>
        <v>1567.6478907134269</v>
      </c>
      <c r="O401" s="869">
        <f t="shared" si="58"/>
        <v>1668.1541728429195</v>
      </c>
      <c r="P401" s="869">
        <f t="shared" si="58"/>
        <v>1935.5580350240425</v>
      </c>
      <c r="Q401" s="869">
        <f>SUM(E401:P401)</f>
        <v>13591.890784743504</v>
      </c>
      <c r="R401" s="866"/>
      <c r="S401" s="866"/>
    </row>
    <row r="402" spans="3:19" hidden="1" x14ac:dyDescent="0.25">
      <c r="E402" s="866"/>
      <c r="F402" s="866"/>
      <c r="G402" s="866"/>
      <c r="H402" s="866"/>
      <c r="I402" s="866"/>
      <c r="J402" s="866"/>
      <c r="K402" s="866"/>
      <c r="L402" s="866"/>
      <c r="M402" s="866"/>
      <c r="N402" s="866"/>
      <c r="O402" s="866"/>
      <c r="P402" s="866"/>
      <c r="Q402" s="866"/>
      <c r="R402" s="866"/>
      <c r="S402" s="866"/>
    </row>
    <row r="403" spans="3:19" x14ac:dyDescent="0.25">
      <c r="D403" s="719"/>
      <c r="E403" s="870" t="s">
        <v>202</v>
      </c>
      <c r="F403" s="866"/>
      <c r="G403" s="866"/>
      <c r="H403" s="866"/>
      <c r="I403" s="866"/>
      <c r="J403" s="866"/>
      <c r="K403" s="866"/>
      <c r="L403" s="866"/>
      <c r="M403" s="866"/>
      <c r="N403" s="866"/>
      <c r="O403" s="866"/>
      <c r="P403" s="866"/>
      <c r="Q403" s="866"/>
      <c r="R403" s="866"/>
      <c r="S403" s="866"/>
    </row>
    <row r="404" spans="3:19" x14ac:dyDescent="0.25">
      <c r="D404" s="720"/>
      <c r="E404" s="871">
        <v>1</v>
      </c>
      <c r="F404" s="866" t="s">
        <v>203</v>
      </c>
      <c r="G404" s="866"/>
      <c r="H404" s="866"/>
      <c r="I404" s="866"/>
      <c r="J404" s="866"/>
      <c r="K404" s="866"/>
      <c r="L404" s="866"/>
      <c r="M404" s="866"/>
      <c r="N404" s="866"/>
      <c r="O404" s="866"/>
      <c r="P404" s="866"/>
      <c r="Q404" s="866"/>
      <c r="R404" s="866"/>
      <c r="S404" s="866"/>
    </row>
    <row r="405" spans="3:19" x14ac:dyDescent="0.25">
      <c r="E405" s="871">
        <f>E404+1</f>
        <v>2</v>
      </c>
      <c r="F405" s="866" t="s">
        <v>210</v>
      </c>
      <c r="G405" s="866"/>
      <c r="H405" s="866"/>
      <c r="I405" s="866"/>
      <c r="J405" s="866"/>
      <c r="K405" s="866"/>
      <c r="L405" s="866"/>
      <c r="M405" s="866"/>
      <c r="N405" s="866"/>
      <c r="O405" s="866"/>
      <c r="P405" s="866"/>
      <c r="Q405" s="866"/>
      <c r="R405" s="866"/>
      <c r="S405" s="866"/>
    </row>
    <row r="406" spans="3:19" x14ac:dyDescent="0.25">
      <c r="E406" s="720"/>
    </row>
  </sheetData>
  <mergeCells count="72">
    <mergeCell ref="C332:D332"/>
    <mergeCell ref="C346:D346"/>
    <mergeCell ref="C347:D347"/>
    <mergeCell ref="C363:D363"/>
    <mergeCell ref="C364:D364"/>
    <mergeCell ref="C380:D380"/>
    <mergeCell ref="C381:D381"/>
    <mergeCell ref="C399:D399"/>
    <mergeCell ref="C400:D400"/>
    <mergeCell ref="C401:D401"/>
    <mergeCell ref="C330:D331"/>
    <mergeCell ref="E256:Q256"/>
    <mergeCell ref="C258:D258"/>
    <mergeCell ref="C272:D272"/>
    <mergeCell ref="C273:D273"/>
    <mergeCell ref="C289:D289"/>
    <mergeCell ref="C290:D290"/>
    <mergeCell ref="E330:Q330"/>
    <mergeCell ref="C306:D306"/>
    <mergeCell ref="C307:D307"/>
    <mergeCell ref="C325:D325"/>
    <mergeCell ref="C326:D326"/>
    <mergeCell ref="C327:D327"/>
    <mergeCell ref="C256:D257"/>
    <mergeCell ref="C233:D233"/>
    <mergeCell ref="C251:D251"/>
    <mergeCell ref="C252:D252"/>
    <mergeCell ref="E182:Q182"/>
    <mergeCell ref="C184:D184"/>
    <mergeCell ref="C198:D198"/>
    <mergeCell ref="C199:D199"/>
    <mergeCell ref="C215:D215"/>
    <mergeCell ref="C253:D253"/>
    <mergeCell ref="C182:D183"/>
    <mergeCell ref="E124:Q124"/>
    <mergeCell ref="C126:D126"/>
    <mergeCell ref="C136:D136"/>
    <mergeCell ref="C137:D137"/>
    <mergeCell ref="C149:D149"/>
    <mergeCell ref="C150:D150"/>
    <mergeCell ref="C162:D162"/>
    <mergeCell ref="C163:D163"/>
    <mergeCell ref="C177:D177"/>
    <mergeCell ref="C178:D178"/>
    <mergeCell ref="C179:D179"/>
    <mergeCell ref="C124:D125"/>
    <mergeCell ref="C216:D216"/>
    <mergeCell ref="C232:D232"/>
    <mergeCell ref="C105:D105"/>
    <mergeCell ref="C119:D119"/>
    <mergeCell ref="C120:D120"/>
    <mergeCell ref="E66:Q66"/>
    <mergeCell ref="C68:D68"/>
    <mergeCell ref="C78:D78"/>
    <mergeCell ref="C79:D79"/>
    <mergeCell ref="C91:D91"/>
    <mergeCell ref="C121:D121"/>
    <mergeCell ref="C63:D63"/>
    <mergeCell ref="C66:D67"/>
    <mergeCell ref="E7:Q7"/>
    <mergeCell ref="C10:D10"/>
    <mergeCell ref="C20:D20"/>
    <mergeCell ref="C21:D21"/>
    <mergeCell ref="C33:D33"/>
    <mergeCell ref="C34:D34"/>
    <mergeCell ref="C7:D9"/>
    <mergeCell ref="C46:D46"/>
    <mergeCell ref="C47:D47"/>
    <mergeCell ref="C61:D61"/>
    <mergeCell ref="C62:D62"/>
    <mergeCell ref="C92:D92"/>
    <mergeCell ref="C104:D104"/>
  </mergeCells>
  <pageMargins left="0.75" right="0.75" top="1" bottom="1" header="0.5" footer="0.5"/>
  <pageSetup paperSize="9" scale="49" fitToHeight="3" orientation="landscape" r:id="rId1"/>
  <headerFooter alignWithMargins="0"/>
  <rowBreaks count="2" manualBreakCount="2">
    <brk id="64" max="17" man="1"/>
    <brk id="122" max="1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B1:I9"/>
  <sheetViews>
    <sheetView showGridLines="0" view="pageBreakPreview" zoomScale="60" zoomScaleNormal="84" workbookViewId="0">
      <selection activeCell="H14" sqref="H14"/>
    </sheetView>
  </sheetViews>
  <sheetFormatPr defaultColWidth="9.1796875" defaultRowHeight="14" x14ac:dyDescent="0.25"/>
  <cols>
    <col min="1" max="1" width="4.1796875" style="640" customWidth="1"/>
    <col min="2" max="2" width="8.1796875" style="640" customWidth="1"/>
    <col min="3" max="3" width="23.81640625" style="640" customWidth="1"/>
    <col min="4" max="4" width="15.1796875" style="640" customWidth="1"/>
    <col min="5" max="5" width="23.81640625" style="640" customWidth="1"/>
    <col min="6" max="6" width="12.1796875" style="640" customWidth="1"/>
    <col min="7" max="7" width="13.81640625" style="640" customWidth="1"/>
    <col min="8" max="8" width="13.1796875" style="640" customWidth="1"/>
    <col min="9" max="9" width="22.453125" style="640" customWidth="1"/>
    <col min="10" max="10" width="10.81640625" style="640" customWidth="1"/>
    <col min="11" max="16384" width="9.1796875" style="640"/>
  </cols>
  <sheetData>
    <row r="1" spans="2:9" x14ac:dyDescent="0.25">
      <c r="B1" s="692"/>
    </row>
    <row r="2" spans="2:9" x14ac:dyDescent="0.25">
      <c r="B2" s="840" t="s">
        <v>249</v>
      </c>
      <c r="E2" s="597"/>
    </row>
    <row r="3" spans="2:9" x14ac:dyDescent="0.25">
      <c r="C3" s="693"/>
      <c r="D3" s="693"/>
      <c r="F3" s="693"/>
      <c r="G3" s="693"/>
    </row>
    <row r="4" spans="2:9" x14ac:dyDescent="0.25">
      <c r="B4" s="649" t="s">
        <v>1239</v>
      </c>
    </row>
    <row r="5" spans="2:9" ht="28" x14ac:dyDescent="0.25">
      <c r="B5" s="643" t="s">
        <v>2</v>
      </c>
      <c r="C5" s="643" t="s">
        <v>250</v>
      </c>
      <c r="D5" s="643" t="s">
        <v>251</v>
      </c>
      <c r="E5" s="643" t="s">
        <v>252</v>
      </c>
      <c r="F5" s="643" t="s">
        <v>253</v>
      </c>
      <c r="G5" s="643" t="s">
        <v>254</v>
      </c>
      <c r="H5" s="643" t="s">
        <v>255</v>
      </c>
      <c r="I5" s="643" t="s">
        <v>256</v>
      </c>
    </row>
    <row r="6" spans="2:9" x14ac:dyDescent="0.25">
      <c r="B6" s="643" t="s">
        <v>257</v>
      </c>
      <c r="C6" s="643" t="s">
        <v>258</v>
      </c>
      <c r="D6" s="457">
        <f>[20]F6!L18</f>
        <v>60142.102023178217</v>
      </c>
      <c r="E6" s="457">
        <f>[20]F6!L22</f>
        <v>47874.970322244779</v>
      </c>
      <c r="F6" s="457">
        <f>[20]F6!L19</f>
        <v>10378.669697405647</v>
      </c>
      <c r="G6" s="457">
        <f>D6-H6</f>
        <v>58253.640019650418</v>
      </c>
      <c r="H6" s="457">
        <f>[20]F6!L21</f>
        <v>1888.4620035277967</v>
      </c>
      <c r="I6" s="694">
        <f>H6/D6</f>
        <v>3.1400000000000011E-2</v>
      </c>
    </row>
    <row r="7" spans="2:9" x14ac:dyDescent="0.25">
      <c r="B7" s="643" t="s">
        <v>259</v>
      </c>
      <c r="C7" s="643" t="s">
        <v>260</v>
      </c>
      <c r="D7" s="457">
        <f>E6</f>
        <v>47874.970322244779</v>
      </c>
      <c r="E7" s="457">
        <f>[20]F6!L29</f>
        <v>37320.521127574189</v>
      </c>
      <c r="F7" s="457">
        <f>[20]F6!L26</f>
        <v>8634.6628847485717</v>
      </c>
      <c r="G7" s="457">
        <f>D7-H7</f>
        <v>45955.184012322759</v>
      </c>
      <c r="H7" s="457">
        <f>[20]F6!L28</f>
        <v>1919.7863099220176</v>
      </c>
      <c r="I7" s="694">
        <f>H7/D7</f>
        <v>4.0100000000000038E-2</v>
      </c>
    </row>
    <row r="8" spans="2:9" x14ac:dyDescent="0.25">
      <c r="B8" s="643" t="s">
        <v>261</v>
      </c>
      <c r="C8" s="643" t="s">
        <v>262</v>
      </c>
      <c r="D8" s="457">
        <f>E7</f>
        <v>37320.521127574189</v>
      </c>
      <c r="E8" s="457">
        <v>0</v>
      </c>
      <c r="F8" s="457">
        <f>G8</f>
        <v>35603.777155705771</v>
      </c>
      <c r="G8" s="457">
        <f>D8-H8</f>
        <v>35603.777155705771</v>
      </c>
      <c r="H8" s="457">
        <f>[20]F6!L35</f>
        <v>1716.7439718684147</v>
      </c>
      <c r="I8" s="694">
        <f>H8/D8</f>
        <v>4.6000000000000055E-2</v>
      </c>
    </row>
    <row r="9" spans="2:9" x14ac:dyDescent="0.25">
      <c r="B9" s="937" t="s">
        <v>263</v>
      </c>
      <c r="C9" s="938"/>
      <c r="D9" s="648"/>
      <c r="E9" s="648"/>
      <c r="F9" s="648"/>
      <c r="G9" s="648"/>
      <c r="H9" s="648"/>
      <c r="I9" s="648"/>
    </row>
  </sheetData>
  <mergeCells count="1">
    <mergeCell ref="B9:C9"/>
  </mergeCells>
  <pageMargins left="1.63" right="1.33" top="1" bottom="0.37" header="0.5" footer="0.5"/>
  <pageSetup paperSize="9" scale="8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B2:F41"/>
  <sheetViews>
    <sheetView showGridLines="0" view="pageBreakPreview" topLeftCell="A22" zoomScale="60" zoomScaleNormal="70" workbookViewId="0">
      <selection activeCell="I39" sqref="I39"/>
    </sheetView>
  </sheetViews>
  <sheetFormatPr defaultColWidth="9.1796875" defaultRowHeight="14" x14ac:dyDescent="0.25"/>
  <cols>
    <col min="1" max="1" width="9.1796875" style="883"/>
    <col min="2" max="2" width="9.1796875" style="883" customWidth="1"/>
    <col min="3" max="3" width="47" style="883" customWidth="1"/>
    <col min="4" max="4" width="13.81640625" style="893" customWidth="1"/>
    <col min="5" max="5" width="20.6328125" style="883" customWidth="1"/>
    <col min="6" max="16384" width="9.1796875" style="883"/>
  </cols>
  <sheetData>
    <row r="2" spans="2:6" x14ac:dyDescent="0.25">
      <c r="B2" s="974"/>
      <c r="C2" s="974"/>
      <c r="D2" s="974"/>
      <c r="E2" s="974"/>
    </row>
    <row r="3" spans="2:6" x14ac:dyDescent="0.25">
      <c r="B3" s="719" t="s">
        <v>1240</v>
      </c>
      <c r="C3" s="719"/>
      <c r="D3" s="719"/>
      <c r="E3" s="719"/>
    </row>
    <row r="4" spans="2:6" x14ac:dyDescent="0.25">
      <c r="E4" s="894" t="s">
        <v>213</v>
      </c>
    </row>
    <row r="5" spans="2:6" ht="14" customHeight="1" x14ac:dyDescent="0.25">
      <c r="B5" s="975" t="s">
        <v>2</v>
      </c>
      <c r="C5" s="955" t="s">
        <v>102</v>
      </c>
      <c r="D5" s="978" t="s">
        <v>264</v>
      </c>
      <c r="E5" s="863" t="s">
        <v>105</v>
      </c>
    </row>
    <row r="6" spans="2:6" ht="28" x14ac:dyDescent="0.25">
      <c r="B6" s="976"/>
      <c r="C6" s="957"/>
      <c r="D6" s="979"/>
      <c r="E6" s="895" t="s">
        <v>1262</v>
      </c>
    </row>
    <row r="7" spans="2:6" x14ac:dyDescent="0.25">
      <c r="B7" s="977"/>
      <c r="C7" s="959"/>
      <c r="D7" s="980"/>
      <c r="E7" s="872" t="s">
        <v>115</v>
      </c>
    </row>
    <row r="8" spans="2:6" x14ac:dyDescent="0.25">
      <c r="B8" s="896">
        <v>1</v>
      </c>
      <c r="C8" s="897" t="s">
        <v>270</v>
      </c>
      <c r="D8" s="896" t="s">
        <v>271</v>
      </c>
      <c r="E8" s="898">
        <v>24648.099278486807</v>
      </c>
    </row>
    <row r="9" spans="2:6" x14ac:dyDescent="0.25">
      <c r="B9" s="896">
        <f>B8+1</f>
        <v>2</v>
      </c>
      <c r="C9" s="897" t="s">
        <v>272</v>
      </c>
      <c r="D9" s="896" t="s">
        <v>273</v>
      </c>
      <c r="E9" s="899">
        <v>3.670000000000001E-2</v>
      </c>
    </row>
    <row r="10" spans="2:6" x14ac:dyDescent="0.25">
      <c r="B10" s="896">
        <f t="shared" ref="B10:B16" si="0">B9+1</f>
        <v>3</v>
      </c>
      <c r="C10" s="897" t="s">
        <v>272</v>
      </c>
      <c r="D10" s="896" t="s">
        <v>271</v>
      </c>
      <c r="E10" s="898">
        <v>904.58524352046607</v>
      </c>
    </row>
    <row r="11" spans="2:6" ht="28" x14ac:dyDescent="0.25">
      <c r="B11" s="896">
        <f t="shared" si="0"/>
        <v>4</v>
      </c>
      <c r="C11" s="900" t="s">
        <v>274</v>
      </c>
      <c r="D11" s="896" t="s">
        <v>271</v>
      </c>
      <c r="E11" s="898">
        <v>23743.514034966338</v>
      </c>
    </row>
    <row r="12" spans="2:6" ht="28" x14ac:dyDescent="0.25">
      <c r="B12" s="896">
        <f t="shared" si="0"/>
        <v>5</v>
      </c>
      <c r="C12" s="900" t="s">
        <v>275</v>
      </c>
      <c r="D12" s="896" t="s">
        <v>271</v>
      </c>
      <c r="E12" s="898">
        <v>47267.428344844644</v>
      </c>
    </row>
    <row r="13" spans="2:6" x14ac:dyDescent="0.25">
      <c r="B13" s="896">
        <f t="shared" si="0"/>
        <v>6</v>
      </c>
      <c r="C13" s="897" t="s">
        <v>276</v>
      </c>
      <c r="D13" s="896" t="s">
        <v>271</v>
      </c>
      <c r="E13" s="898">
        <v>9136.1733625653778</v>
      </c>
    </row>
    <row r="14" spans="2:6" x14ac:dyDescent="0.25">
      <c r="B14" s="896">
        <f t="shared" si="0"/>
        <v>7</v>
      </c>
      <c r="C14" s="897" t="s">
        <v>277</v>
      </c>
      <c r="D14" s="896" t="s">
        <v>273</v>
      </c>
      <c r="E14" s="899">
        <v>2.4400000000000002E-2</v>
      </c>
      <c r="F14" s="901"/>
    </row>
    <row r="15" spans="2:6" x14ac:dyDescent="0.25">
      <c r="B15" s="896">
        <f t="shared" si="0"/>
        <v>8</v>
      </c>
      <c r="C15" s="897" t="s">
        <v>277</v>
      </c>
      <c r="D15" s="896" t="s">
        <v>271</v>
      </c>
      <c r="E15" s="898">
        <v>1732.666994067388</v>
      </c>
    </row>
    <row r="16" spans="2:6" x14ac:dyDescent="0.25">
      <c r="B16" s="896">
        <f t="shared" si="0"/>
        <v>9</v>
      </c>
      <c r="C16" s="897" t="s">
        <v>278</v>
      </c>
      <c r="D16" s="896" t="s">
        <v>271</v>
      </c>
      <c r="E16" s="898">
        <v>60142.102023178217</v>
      </c>
    </row>
    <row r="17" spans="2:6" x14ac:dyDescent="0.25">
      <c r="B17" s="896"/>
      <c r="C17" s="902" t="s">
        <v>279</v>
      </c>
      <c r="D17" s="896"/>
      <c r="E17" s="898"/>
    </row>
    <row r="18" spans="2:6" ht="28" x14ac:dyDescent="0.25">
      <c r="B18" s="896">
        <f>B16+1</f>
        <v>10</v>
      </c>
      <c r="C18" s="900" t="s">
        <v>280</v>
      </c>
      <c r="D18" s="896" t="s">
        <v>271</v>
      </c>
      <c r="E18" s="898">
        <v>60142.102023178217</v>
      </c>
    </row>
    <row r="19" spans="2:6" x14ac:dyDescent="0.25">
      <c r="B19" s="896">
        <f t="shared" ref="B19:B29" si="1">B18+1</f>
        <v>11</v>
      </c>
      <c r="C19" s="897" t="s">
        <v>281</v>
      </c>
      <c r="D19" s="896" t="s">
        <v>271</v>
      </c>
      <c r="E19" s="898">
        <v>10378.669697405647</v>
      </c>
    </row>
    <row r="20" spans="2:6" x14ac:dyDescent="0.25">
      <c r="B20" s="896">
        <f t="shared" si="1"/>
        <v>12</v>
      </c>
      <c r="C20" s="897" t="s">
        <v>282</v>
      </c>
      <c r="D20" s="896" t="s">
        <v>273</v>
      </c>
      <c r="E20" s="899">
        <v>3.1400000000000011E-2</v>
      </c>
    </row>
    <row r="21" spans="2:6" x14ac:dyDescent="0.25">
      <c r="B21" s="896">
        <f t="shared" si="1"/>
        <v>13</v>
      </c>
      <c r="C21" s="897" t="s">
        <v>282</v>
      </c>
      <c r="D21" s="896" t="s">
        <v>271</v>
      </c>
      <c r="E21" s="898">
        <v>1888.4620035277967</v>
      </c>
    </row>
    <row r="22" spans="2:6" x14ac:dyDescent="0.25">
      <c r="B22" s="896">
        <f t="shared" si="1"/>
        <v>14</v>
      </c>
      <c r="C22" s="897" t="s">
        <v>283</v>
      </c>
      <c r="D22" s="896" t="s">
        <v>271</v>
      </c>
      <c r="E22" s="898">
        <v>47874.970322244779</v>
      </c>
    </row>
    <row r="23" spans="2:6" x14ac:dyDescent="0.25">
      <c r="B23" s="896"/>
      <c r="C23" s="902" t="s">
        <v>284</v>
      </c>
      <c r="D23" s="896"/>
      <c r="E23" s="898"/>
    </row>
    <row r="24" spans="2:6" ht="28" x14ac:dyDescent="0.25">
      <c r="B24" s="896">
        <f>B22+1</f>
        <v>15</v>
      </c>
      <c r="C24" s="900" t="s">
        <v>285</v>
      </c>
      <c r="D24" s="896" t="s">
        <v>271</v>
      </c>
      <c r="E24" s="898">
        <v>47874.970322244779</v>
      </c>
    </row>
    <row r="25" spans="2:6" x14ac:dyDescent="0.25">
      <c r="B25" s="896">
        <f t="shared" si="1"/>
        <v>16</v>
      </c>
      <c r="C25" s="900" t="s">
        <v>286</v>
      </c>
      <c r="D25" s="896" t="s">
        <v>271</v>
      </c>
      <c r="E25" s="898">
        <v>0</v>
      </c>
    </row>
    <row r="26" spans="2:6" x14ac:dyDescent="0.25">
      <c r="B26" s="896">
        <f t="shared" si="1"/>
        <v>17</v>
      </c>
      <c r="C26" s="897" t="s">
        <v>287</v>
      </c>
      <c r="D26" s="896" t="s">
        <v>271</v>
      </c>
      <c r="E26" s="898">
        <v>8634.6628847485717</v>
      </c>
    </row>
    <row r="27" spans="2:6" x14ac:dyDescent="0.25">
      <c r="B27" s="896">
        <f t="shared" si="1"/>
        <v>18</v>
      </c>
      <c r="C27" s="897" t="s">
        <v>288</v>
      </c>
      <c r="D27" s="896" t="s">
        <v>273</v>
      </c>
      <c r="E27" s="899">
        <v>4.0100000000000038E-2</v>
      </c>
      <c r="F27" s="903"/>
    </row>
    <row r="28" spans="2:6" x14ac:dyDescent="0.25">
      <c r="B28" s="896">
        <f t="shared" si="1"/>
        <v>19</v>
      </c>
      <c r="C28" s="897" t="s">
        <v>288</v>
      </c>
      <c r="D28" s="896" t="s">
        <v>271</v>
      </c>
      <c r="E28" s="898">
        <v>1919.7863099220176</v>
      </c>
    </row>
    <row r="29" spans="2:6" x14ac:dyDescent="0.25">
      <c r="B29" s="896">
        <f t="shared" si="1"/>
        <v>20</v>
      </c>
      <c r="C29" s="897" t="s">
        <v>289</v>
      </c>
      <c r="D29" s="896" t="s">
        <v>271</v>
      </c>
      <c r="E29" s="898">
        <v>37320.521127574189</v>
      </c>
    </row>
    <row r="30" spans="2:6" x14ac:dyDescent="0.25">
      <c r="B30" s="896"/>
      <c r="C30" s="902" t="s">
        <v>290</v>
      </c>
      <c r="D30" s="896"/>
      <c r="E30" s="898"/>
    </row>
    <row r="31" spans="2:6" ht="28" x14ac:dyDescent="0.25">
      <c r="B31" s="896"/>
      <c r="C31" s="900" t="s">
        <v>291</v>
      </c>
      <c r="D31" s="896" t="s">
        <v>271</v>
      </c>
      <c r="E31" s="898">
        <v>37320.521127574189</v>
      </c>
    </row>
    <row r="32" spans="2:6" x14ac:dyDescent="0.25">
      <c r="B32" s="896">
        <f>B29+1</f>
        <v>21</v>
      </c>
      <c r="C32" s="900" t="s">
        <v>286</v>
      </c>
      <c r="D32" s="896" t="s">
        <v>271</v>
      </c>
      <c r="E32" s="898">
        <v>0</v>
      </c>
    </row>
    <row r="33" spans="2:6" x14ac:dyDescent="0.25">
      <c r="B33" s="896">
        <f t="shared" ref="B33:B41" si="2">B32+1</f>
        <v>22</v>
      </c>
      <c r="C33" s="897" t="s">
        <v>292</v>
      </c>
      <c r="D33" s="896" t="s">
        <v>271</v>
      </c>
      <c r="E33" s="898">
        <v>35603.777155705779</v>
      </c>
    </row>
    <row r="34" spans="2:6" x14ac:dyDescent="0.25">
      <c r="B34" s="896">
        <f t="shared" si="2"/>
        <v>23</v>
      </c>
      <c r="C34" s="897" t="s">
        <v>293</v>
      </c>
      <c r="D34" s="896" t="s">
        <v>273</v>
      </c>
      <c r="E34" s="899">
        <v>4.6000000000000055E-2</v>
      </c>
    </row>
    <row r="35" spans="2:6" x14ac:dyDescent="0.25">
      <c r="B35" s="896">
        <f t="shared" si="2"/>
        <v>24</v>
      </c>
      <c r="C35" s="897" t="s">
        <v>293</v>
      </c>
      <c r="D35" s="896" t="s">
        <v>271</v>
      </c>
      <c r="E35" s="898">
        <v>1716.7439718684147</v>
      </c>
    </row>
    <row r="36" spans="2:6" x14ac:dyDescent="0.25">
      <c r="B36" s="896"/>
      <c r="C36" s="902" t="s">
        <v>90</v>
      </c>
      <c r="D36" s="896"/>
      <c r="E36" s="898">
        <v>0</v>
      </c>
    </row>
    <row r="37" spans="2:6" x14ac:dyDescent="0.25">
      <c r="B37" s="896">
        <f>B35+1</f>
        <v>25</v>
      </c>
      <c r="C37" s="902" t="s">
        <v>294</v>
      </c>
      <c r="D37" s="904" t="s">
        <v>271</v>
      </c>
      <c r="E37" s="898">
        <v>71915.527623331451</v>
      </c>
    </row>
    <row r="38" spans="2:6" x14ac:dyDescent="0.25">
      <c r="B38" s="896">
        <f>B37+1</f>
        <v>26</v>
      </c>
      <c r="C38" s="902" t="s">
        <v>295</v>
      </c>
      <c r="D38" s="904" t="s">
        <v>271</v>
      </c>
      <c r="E38" s="898">
        <v>63753.283100425368</v>
      </c>
    </row>
    <row r="39" spans="2:6" x14ac:dyDescent="0.25">
      <c r="B39" s="896">
        <f>B38+1</f>
        <v>27</v>
      </c>
      <c r="C39" s="905" t="s">
        <v>296</v>
      </c>
      <c r="D39" s="904"/>
      <c r="E39" s="898">
        <v>69278.275385743589</v>
      </c>
      <c r="F39" s="906"/>
    </row>
    <row r="40" spans="2:6" x14ac:dyDescent="0.25">
      <c r="B40" s="896">
        <f>B39+1</f>
        <v>28</v>
      </c>
      <c r="C40" s="905" t="s">
        <v>297</v>
      </c>
      <c r="D40" s="904" t="s">
        <v>271</v>
      </c>
      <c r="E40" s="898">
        <v>5524.9922853182306</v>
      </c>
    </row>
    <row r="41" spans="2:6" x14ac:dyDescent="0.25">
      <c r="B41" s="896">
        <f t="shared" si="2"/>
        <v>29</v>
      </c>
      <c r="C41" s="905" t="s">
        <v>298</v>
      </c>
      <c r="D41" s="904" t="s">
        <v>273</v>
      </c>
      <c r="E41" s="899">
        <v>7.9750719176464674E-2</v>
      </c>
    </row>
  </sheetData>
  <mergeCells count="4">
    <mergeCell ref="B2:E2"/>
    <mergeCell ref="B5:B7"/>
    <mergeCell ref="C5:C7"/>
    <mergeCell ref="D5:D7"/>
  </mergeCells>
  <pageMargins left="0.7" right="0.7" top="0.75" bottom="0.75" header="0.3" footer="0.3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2:P40"/>
  <sheetViews>
    <sheetView showGridLines="0" view="pageBreakPreview" topLeftCell="A23" zoomScale="60" zoomScaleNormal="67" workbookViewId="0"/>
  </sheetViews>
  <sheetFormatPr defaultColWidth="18.54296875" defaultRowHeight="14" x14ac:dyDescent="0.25"/>
  <cols>
    <col min="1" max="1" width="8.54296875" style="883" customWidth="1"/>
    <col min="2" max="2" width="41.81640625" style="883" bestFit="1" customWidth="1"/>
    <col min="3" max="3" width="6.81640625" style="883" bestFit="1" customWidth="1"/>
    <col min="4" max="9" width="14" style="883" bestFit="1" customWidth="1"/>
    <col min="10" max="16" width="12.1796875" style="883" customWidth="1"/>
    <col min="17" max="17" width="10.81640625" style="883" customWidth="1"/>
    <col min="18" max="16384" width="18.54296875" style="883"/>
  </cols>
  <sheetData>
    <row r="2" spans="1:16" x14ac:dyDescent="0.25">
      <c r="I2" s="847"/>
    </row>
    <row r="3" spans="1:16" x14ac:dyDescent="0.25">
      <c r="A3" s="724" t="s">
        <v>299</v>
      </c>
    </row>
    <row r="5" spans="1:16" ht="12.65" customHeight="1" x14ac:dyDescent="0.25">
      <c r="A5" s="981" t="s">
        <v>2</v>
      </c>
      <c r="B5" s="983" t="s">
        <v>102</v>
      </c>
      <c r="C5" s="984" t="s">
        <v>264</v>
      </c>
      <c r="D5" s="982" t="s">
        <v>1241</v>
      </c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P5" s="982"/>
    </row>
    <row r="6" spans="1:16" x14ac:dyDescent="0.25">
      <c r="A6" s="981"/>
      <c r="B6" s="983"/>
      <c r="C6" s="984"/>
      <c r="D6" s="884" t="s">
        <v>223</v>
      </c>
      <c r="E6" s="884" t="s">
        <v>224</v>
      </c>
      <c r="F6" s="884" t="s">
        <v>225</v>
      </c>
      <c r="G6" s="884" t="s">
        <v>226</v>
      </c>
      <c r="H6" s="884" t="s">
        <v>227</v>
      </c>
      <c r="I6" s="884" t="s">
        <v>228</v>
      </c>
      <c r="J6" s="884" t="s">
        <v>229</v>
      </c>
      <c r="K6" s="884" t="s">
        <v>230</v>
      </c>
      <c r="L6" s="884" t="s">
        <v>231</v>
      </c>
      <c r="M6" s="884" t="s">
        <v>232</v>
      </c>
      <c r="N6" s="884" t="s">
        <v>233</v>
      </c>
      <c r="O6" s="884" t="s">
        <v>234</v>
      </c>
      <c r="P6" s="884" t="s">
        <v>90</v>
      </c>
    </row>
    <row r="7" spans="1:16" x14ac:dyDescent="0.25">
      <c r="A7" s="885">
        <v>1</v>
      </c>
      <c r="B7" s="886" t="s">
        <v>270</v>
      </c>
      <c r="C7" s="885" t="s">
        <v>271</v>
      </c>
      <c r="D7" s="696">
        <v>1877.6309849386134</v>
      </c>
      <c r="E7" s="696">
        <v>1920.3536885453207</v>
      </c>
      <c r="F7" s="696">
        <v>1921.0064651705309</v>
      </c>
      <c r="G7" s="696">
        <v>2122.8793261484216</v>
      </c>
      <c r="H7" s="696">
        <v>1994.3050370421793</v>
      </c>
      <c r="I7" s="696">
        <v>1761.1626991752591</v>
      </c>
      <c r="J7" s="696">
        <v>1976.5399542918908</v>
      </c>
      <c r="K7" s="696">
        <v>1654.9757798738492</v>
      </c>
      <c r="L7" s="696">
        <v>1884.9294351615731</v>
      </c>
      <c r="M7" s="696">
        <v>2126.7012293548887</v>
      </c>
      <c r="N7" s="696">
        <v>2465.7530203362612</v>
      </c>
      <c r="O7" s="696">
        <v>2941.8616584480187</v>
      </c>
      <c r="P7" s="887">
        <v>24648.099278486807</v>
      </c>
    </row>
    <row r="8" spans="1:16" x14ac:dyDescent="0.25">
      <c r="A8" s="885">
        <v>2</v>
      </c>
      <c r="B8" s="886" t="s">
        <v>272</v>
      </c>
      <c r="C8" s="885" t="s">
        <v>273</v>
      </c>
      <c r="D8" s="697">
        <v>3.6700000000000003E-2</v>
      </c>
      <c r="E8" s="697">
        <v>3.6700000000000003E-2</v>
      </c>
      <c r="F8" s="697">
        <v>3.6700000000000003E-2</v>
      </c>
      <c r="G8" s="697">
        <v>3.6700000000000003E-2</v>
      </c>
      <c r="H8" s="697">
        <v>3.6700000000000003E-2</v>
      </c>
      <c r="I8" s="697">
        <v>3.6700000000000003E-2</v>
      </c>
      <c r="J8" s="697">
        <v>3.6700000000000003E-2</v>
      </c>
      <c r="K8" s="697">
        <v>3.6700000000000003E-2</v>
      </c>
      <c r="L8" s="697">
        <v>3.6700000000000003E-2</v>
      </c>
      <c r="M8" s="697">
        <v>3.6700000000000003E-2</v>
      </c>
      <c r="N8" s="697">
        <v>3.6700000000000003E-2</v>
      </c>
      <c r="O8" s="697">
        <v>3.6700000000000003E-2</v>
      </c>
      <c r="P8" s="697">
        <v>3.670000000000001E-2</v>
      </c>
    </row>
    <row r="9" spans="1:16" x14ac:dyDescent="0.25">
      <c r="A9" s="885">
        <v>3</v>
      </c>
      <c r="B9" s="886" t="s">
        <v>272</v>
      </c>
      <c r="C9" s="885" t="s">
        <v>271</v>
      </c>
      <c r="D9" s="698">
        <v>68.909057147247125</v>
      </c>
      <c r="E9" s="698">
        <v>70.476980369613273</v>
      </c>
      <c r="F9" s="698">
        <v>70.500937271758488</v>
      </c>
      <c r="G9" s="698">
        <v>77.909671269647077</v>
      </c>
      <c r="H9" s="698">
        <v>73.190994859447983</v>
      </c>
      <c r="I9" s="698">
        <v>64.634671059732014</v>
      </c>
      <c r="J9" s="698">
        <v>72.539016322512396</v>
      </c>
      <c r="K9" s="698">
        <v>60.737611121370271</v>
      </c>
      <c r="L9" s="698">
        <v>69.176910270429744</v>
      </c>
      <c r="M9" s="698">
        <v>78.049935117324424</v>
      </c>
      <c r="N9" s="698">
        <v>90.493135846340792</v>
      </c>
      <c r="O9" s="698">
        <v>107.9663228650423</v>
      </c>
      <c r="P9" s="887">
        <v>904.58524352046607</v>
      </c>
    </row>
    <row r="10" spans="1:16" ht="25" x14ac:dyDescent="0.25">
      <c r="A10" s="885">
        <v>4</v>
      </c>
      <c r="B10" s="699" t="s">
        <v>274</v>
      </c>
      <c r="C10" s="885" t="s">
        <v>271</v>
      </c>
      <c r="D10" s="698">
        <v>1808.7219277913664</v>
      </c>
      <c r="E10" s="698">
        <v>1849.8767081757073</v>
      </c>
      <c r="F10" s="698">
        <v>1850.5055278987725</v>
      </c>
      <c r="G10" s="698">
        <v>2044.9696548787745</v>
      </c>
      <c r="H10" s="698">
        <v>1921.1140421827313</v>
      </c>
      <c r="I10" s="698">
        <v>1696.5280281155271</v>
      </c>
      <c r="J10" s="698">
        <v>1904.0009379693784</v>
      </c>
      <c r="K10" s="698">
        <v>1594.2381687524789</v>
      </c>
      <c r="L10" s="698">
        <v>1815.7525248911434</v>
      </c>
      <c r="M10" s="698">
        <v>2048.6512942375643</v>
      </c>
      <c r="N10" s="698">
        <v>2375.2598844899203</v>
      </c>
      <c r="O10" s="698">
        <v>2833.8953355829763</v>
      </c>
      <c r="P10" s="887">
        <v>23743.514034966338</v>
      </c>
    </row>
    <row r="11" spans="1:16" ht="25" x14ac:dyDescent="0.25">
      <c r="A11" s="885">
        <v>5</v>
      </c>
      <c r="B11" s="699" t="s">
        <v>275</v>
      </c>
      <c r="C11" s="885" t="s">
        <v>271</v>
      </c>
      <c r="D11" s="698">
        <v>4221.666502685357</v>
      </c>
      <c r="E11" s="698">
        <v>3550.794990298371</v>
      </c>
      <c r="F11" s="698">
        <v>3205.2300979211268</v>
      </c>
      <c r="G11" s="698">
        <v>3573.6668058298997</v>
      </c>
      <c r="H11" s="698">
        <v>4456.3690369056767</v>
      </c>
      <c r="I11" s="698">
        <v>3938.5274673430386</v>
      </c>
      <c r="J11" s="698">
        <v>3882.3319609468094</v>
      </c>
      <c r="K11" s="698">
        <v>3537.8280362734567</v>
      </c>
      <c r="L11" s="698">
        <v>3985.9879238075214</v>
      </c>
      <c r="M11" s="698">
        <v>4150.9139025519944</v>
      </c>
      <c r="N11" s="698">
        <v>4062.8659499567348</v>
      </c>
      <c r="O11" s="698">
        <v>4701.2456703246598</v>
      </c>
      <c r="P11" s="887">
        <f>SUM(D11:O11)</f>
        <v>47267.428344844644</v>
      </c>
    </row>
    <row r="12" spans="1:16" x14ac:dyDescent="0.25">
      <c r="A12" s="885">
        <v>6</v>
      </c>
      <c r="B12" s="886" t="s">
        <v>276</v>
      </c>
      <c r="C12" s="885" t="s">
        <v>271</v>
      </c>
      <c r="D12" s="698">
        <v>584.41278935022285</v>
      </c>
      <c r="E12" s="698">
        <v>607.61247916600473</v>
      </c>
      <c r="F12" s="698">
        <v>622.73470932914859</v>
      </c>
      <c r="G12" s="698">
        <v>694.84657736224608</v>
      </c>
      <c r="H12" s="698">
        <v>1046.6409353847996</v>
      </c>
      <c r="I12" s="698">
        <v>843.19587722794824</v>
      </c>
      <c r="J12" s="698">
        <v>762.67606846599006</v>
      </c>
      <c r="K12" s="698">
        <v>748.69026413290317</v>
      </c>
      <c r="L12" s="698">
        <v>761.98515848630882</v>
      </c>
      <c r="M12" s="698">
        <v>829.43129301338729</v>
      </c>
      <c r="N12" s="698">
        <v>769.95114075864126</v>
      </c>
      <c r="O12" s="698">
        <v>863.99606988777612</v>
      </c>
      <c r="P12" s="887">
        <v>9136.1733625653778</v>
      </c>
    </row>
    <row r="13" spans="1:16" x14ac:dyDescent="0.25">
      <c r="A13" s="885">
        <v>7</v>
      </c>
      <c r="B13" s="886" t="s">
        <v>277</v>
      </c>
      <c r="C13" s="885" t="s">
        <v>273</v>
      </c>
      <c r="D13" s="697">
        <v>2.4400000000000002E-2</v>
      </c>
      <c r="E13" s="697">
        <v>2.4400000000000002E-2</v>
      </c>
      <c r="F13" s="697">
        <v>2.4400000000000002E-2</v>
      </c>
      <c r="G13" s="697">
        <v>2.4400000000000002E-2</v>
      </c>
      <c r="H13" s="697">
        <v>2.4400000000000002E-2</v>
      </c>
      <c r="I13" s="697">
        <v>2.4400000000000002E-2</v>
      </c>
      <c r="J13" s="697">
        <v>2.4400000000000002E-2</v>
      </c>
      <c r="K13" s="697">
        <v>2.4400000000000002E-2</v>
      </c>
      <c r="L13" s="697">
        <v>2.4400000000000002E-2</v>
      </c>
      <c r="M13" s="697">
        <v>2.4400000000000002E-2</v>
      </c>
      <c r="N13" s="697">
        <v>2.4400000000000002E-2</v>
      </c>
      <c r="O13" s="697">
        <v>2.4400000000000002E-2</v>
      </c>
      <c r="P13" s="888">
        <v>2.4400000000000002E-2</v>
      </c>
    </row>
    <row r="14" spans="1:16" x14ac:dyDescent="0.25">
      <c r="A14" s="885">
        <v>8</v>
      </c>
      <c r="B14" s="886" t="s">
        <v>277</v>
      </c>
      <c r="C14" s="885" t="s">
        <v>271</v>
      </c>
      <c r="D14" s="698">
        <v>147.14147770363206</v>
      </c>
      <c r="E14" s="698">
        <v>131.77638944276751</v>
      </c>
      <c r="F14" s="698">
        <v>123.35994927000554</v>
      </c>
      <c r="G14" s="698">
        <v>137.09472964129165</v>
      </c>
      <c r="H14" s="698">
        <v>155.61058712975714</v>
      </c>
      <c r="I14" s="698">
        <v>137.49535408918902</v>
      </c>
      <c r="J14" s="698">
        <v>141.18652273355499</v>
      </c>
      <c r="K14" s="698">
        <v>125.22241540263283</v>
      </c>
      <c r="L14" s="698">
        <v>141.56246694824745</v>
      </c>
      <c r="M14" s="698">
        <v>151.26939080166522</v>
      </c>
      <c r="N14" s="698">
        <v>157.09027036049838</v>
      </c>
      <c r="O14" s="698">
        <v>183.85744054414633</v>
      </c>
      <c r="P14" s="889">
        <v>1732.666994067388</v>
      </c>
    </row>
    <row r="15" spans="1:16" x14ac:dyDescent="0.25">
      <c r="A15" s="885">
        <v>9</v>
      </c>
      <c r="B15" s="699" t="s">
        <v>278</v>
      </c>
      <c r="C15" s="885" t="s">
        <v>271</v>
      </c>
      <c r="D15" s="698">
        <v>5298.8341634228691</v>
      </c>
      <c r="E15" s="698">
        <v>4661.2828298653058</v>
      </c>
      <c r="F15" s="698">
        <v>4309.6409672207456</v>
      </c>
      <c r="G15" s="698">
        <v>4786.6951537051364</v>
      </c>
      <c r="H15" s="698">
        <v>5175.2315565738509</v>
      </c>
      <c r="I15" s="698">
        <v>4654.3642641414281</v>
      </c>
      <c r="J15" s="698">
        <v>4882.4703077166432</v>
      </c>
      <c r="K15" s="698">
        <v>4258.1535254903993</v>
      </c>
      <c r="L15" s="698">
        <v>4898.1928232641085</v>
      </c>
      <c r="M15" s="698">
        <v>5218.8645129745055</v>
      </c>
      <c r="N15" s="698">
        <v>5511.0844233275157</v>
      </c>
      <c r="O15" s="698">
        <v>6487.2874954757144</v>
      </c>
      <c r="P15" s="887">
        <v>60142.102023178217</v>
      </c>
    </row>
    <row r="16" spans="1:16" x14ac:dyDescent="0.25">
      <c r="A16" s="885"/>
      <c r="B16" s="701" t="s">
        <v>279</v>
      </c>
      <c r="C16" s="885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887"/>
    </row>
    <row r="17" spans="1:16" ht="25" x14ac:dyDescent="0.25">
      <c r="A17" s="885">
        <v>10</v>
      </c>
      <c r="B17" s="699" t="s">
        <v>280</v>
      </c>
      <c r="C17" s="885" t="s">
        <v>271</v>
      </c>
      <c r="D17" s="698">
        <v>5298.8341634228691</v>
      </c>
      <c r="E17" s="698">
        <v>4661.2828298653058</v>
      </c>
      <c r="F17" s="698">
        <v>4309.6409672207456</v>
      </c>
      <c r="G17" s="698">
        <v>4786.6951537051364</v>
      </c>
      <c r="H17" s="698">
        <v>5175.2315565738509</v>
      </c>
      <c r="I17" s="698">
        <v>4654.3642641414281</v>
      </c>
      <c r="J17" s="698">
        <v>4882.4703077166432</v>
      </c>
      <c r="K17" s="698">
        <v>4258.1535254903993</v>
      </c>
      <c r="L17" s="698">
        <v>4898.1928232641085</v>
      </c>
      <c r="M17" s="698">
        <v>5218.8645129745055</v>
      </c>
      <c r="N17" s="698">
        <v>5511.0844233275157</v>
      </c>
      <c r="O17" s="698">
        <v>6487.2874954757144</v>
      </c>
      <c r="P17" s="889">
        <v>60142.102023178217</v>
      </c>
    </row>
    <row r="18" spans="1:16" x14ac:dyDescent="0.25">
      <c r="A18" s="885">
        <v>11</v>
      </c>
      <c r="B18" s="886" t="s">
        <v>281</v>
      </c>
      <c r="C18" s="885" t="s">
        <v>271</v>
      </c>
      <c r="D18" s="698">
        <v>848.50447927913171</v>
      </c>
      <c r="E18" s="698">
        <v>891.2994743093185</v>
      </c>
      <c r="F18" s="698">
        <v>860.67664160384777</v>
      </c>
      <c r="G18" s="698">
        <v>883.46986717736922</v>
      </c>
      <c r="H18" s="698">
        <v>876.82929548662003</v>
      </c>
      <c r="I18" s="698">
        <v>839.03715570143663</v>
      </c>
      <c r="J18" s="698">
        <v>885.54340652177518</v>
      </c>
      <c r="K18" s="698">
        <v>826.77684032883883</v>
      </c>
      <c r="L18" s="698">
        <v>873.10717304037018</v>
      </c>
      <c r="M18" s="698">
        <v>849.08932714156037</v>
      </c>
      <c r="N18" s="698">
        <v>814.97261352518274</v>
      </c>
      <c r="O18" s="698">
        <v>929.3634232901951</v>
      </c>
      <c r="P18" s="889">
        <v>10378.669697405647</v>
      </c>
    </row>
    <row r="19" spans="1:16" x14ac:dyDescent="0.25">
      <c r="A19" s="885">
        <v>12</v>
      </c>
      <c r="B19" s="886" t="s">
        <v>282</v>
      </c>
      <c r="C19" s="885" t="s">
        <v>273</v>
      </c>
      <c r="D19" s="697">
        <v>3.1400000000000004E-2</v>
      </c>
      <c r="E19" s="697">
        <v>3.1400000000000004E-2</v>
      </c>
      <c r="F19" s="697">
        <v>3.139999999999997E-2</v>
      </c>
      <c r="G19" s="697">
        <v>3.1400000000000053E-2</v>
      </c>
      <c r="H19" s="697">
        <v>3.1400000000000025E-2</v>
      </c>
      <c r="I19" s="697">
        <v>3.1400000000000081E-2</v>
      </c>
      <c r="J19" s="697">
        <v>3.1399999999999977E-2</v>
      </c>
      <c r="K19" s="697">
        <v>3.1400000000000053E-2</v>
      </c>
      <c r="L19" s="697">
        <v>3.1399999999999963E-2</v>
      </c>
      <c r="M19" s="697">
        <v>3.1399999999999963E-2</v>
      </c>
      <c r="N19" s="697">
        <v>3.1399999999999977E-2</v>
      </c>
      <c r="O19" s="697">
        <v>3.1400000000000039E-2</v>
      </c>
      <c r="P19" s="697">
        <v>3.1400000000000011E-2</v>
      </c>
    </row>
    <row r="20" spans="1:16" x14ac:dyDescent="0.25">
      <c r="A20" s="885">
        <v>13</v>
      </c>
      <c r="B20" s="886" t="s">
        <v>282</v>
      </c>
      <c r="C20" s="885" t="s">
        <v>271</v>
      </c>
      <c r="D20" s="698">
        <v>166.38339273147812</v>
      </c>
      <c r="E20" s="698">
        <v>146.36428085777061</v>
      </c>
      <c r="F20" s="698">
        <v>135.32272637073129</v>
      </c>
      <c r="G20" s="698">
        <v>150.30222782634155</v>
      </c>
      <c r="H20" s="698">
        <v>162.50227087641906</v>
      </c>
      <c r="I20" s="698">
        <v>146.1470378940412</v>
      </c>
      <c r="J20" s="698">
        <v>153.30956766230247</v>
      </c>
      <c r="K20" s="698">
        <v>133.70602070039877</v>
      </c>
      <c r="L20" s="698">
        <v>153.80325465049282</v>
      </c>
      <c r="M20" s="698">
        <v>163.87234570739929</v>
      </c>
      <c r="N20" s="698">
        <v>173.04805089248384</v>
      </c>
      <c r="O20" s="698">
        <v>203.70082735793767</v>
      </c>
      <c r="P20" s="698">
        <v>1888.4620035277967</v>
      </c>
    </row>
    <row r="21" spans="1:16" x14ac:dyDescent="0.25">
      <c r="A21" s="885">
        <v>14</v>
      </c>
      <c r="B21" s="699" t="s">
        <v>304</v>
      </c>
      <c r="C21" s="885" t="s">
        <v>271</v>
      </c>
      <c r="D21" s="698">
        <v>4283.9462914122596</v>
      </c>
      <c r="E21" s="698">
        <v>3623.6190746982165</v>
      </c>
      <c r="F21" s="698">
        <v>3313.6415992461666</v>
      </c>
      <c r="G21" s="698">
        <v>3752.9230587014254</v>
      </c>
      <c r="H21" s="698">
        <v>4135.8999902108117</v>
      </c>
      <c r="I21" s="698">
        <v>3669.18007054595</v>
      </c>
      <c r="J21" s="698">
        <v>3843.6173335325657</v>
      </c>
      <c r="K21" s="698">
        <v>3297.6706644611618</v>
      </c>
      <c r="L21" s="698">
        <v>3871.2823955732456</v>
      </c>
      <c r="M21" s="698">
        <v>4205.9028401255455</v>
      </c>
      <c r="N21" s="698">
        <v>4523.0637589098487</v>
      </c>
      <c r="O21" s="698">
        <v>5354.2232448275818</v>
      </c>
      <c r="P21" s="889">
        <v>47874.970322244779</v>
      </c>
    </row>
    <row r="22" spans="1:16" x14ac:dyDescent="0.25">
      <c r="A22" s="885"/>
      <c r="B22" s="701" t="s">
        <v>284</v>
      </c>
      <c r="C22" s="885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887"/>
    </row>
    <row r="23" spans="1:16" ht="25" x14ac:dyDescent="0.25">
      <c r="A23" s="885">
        <v>15</v>
      </c>
      <c r="B23" s="699" t="s">
        <v>285</v>
      </c>
      <c r="C23" s="885" t="s">
        <v>271</v>
      </c>
      <c r="D23" s="698">
        <v>4283.9462914122596</v>
      </c>
      <c r="E23" s="698">
        <v>3623.6190746982165</v>
      </c>
      <c r="F23" s="698">
        <v>3313.6415992461662</v>
      </c>
      <c r="G23" s="698">
        <v>3752.9230587014258</v>
      </c>
      <c r="H23" s="698">
        <v>4135.8999902108117</v>
      </c>
      <c r="I23" s="698">
        <v>3669.1800705459505</v>
      </c>
      <c r="J23" s="698">
        <v>3843.6173335325652</v>
      </c>
      <c r="K23" s="698">
        <v>3297.6706644611618</v>
      </c>
      <c r="L23" s="698">
        <v>3871.2823955732451</v>
      </c>
      <c r="M23" s="698">
        <v>4205.9028401255455</v>
      </c>
      <c r="N23" s="698">
        <v>4523.0637589098487</v>
      </c>
      <c r="O23" s="698">
        <v>5354.2232448275818</v>
      </c>
      <c r="P23" s="889">
        <v>47874.970322244779</v>
      </c>
    </row>
    <row r="24" spans="1:16" x14ac:dyDescent="0.25">
      <c r="A24" s="885">
        <v>16</v>
      </c>
      <c r="B24" s="699" t="s">
        <v>286</v>
      </c>
      <c r="C24" s="885" t="s">
        <v>271</v>
      </c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889">
        <v>0</v>
      </c>
    </row>
    <row r="25" spans="1:16" x14ac:dyDescent="0.25">
      <c r="A25" s="885">
        <v>17</v>
      </c>
      <c r="B25" s="886" t="s">
        <v>287</v>
      </c>
      <c r="C25" s="885" t="s">
        <v>271</v>
      </c>
      <c r="D25" s="698">
        <v>725.44982066666557</v>
      </c>
      <c r="E25" s="698">
        <v>736.68115994972266</v>
      </c>
      <c r="F25" s="698">
        <v>698.10937977726951</v>
      </c>
      <c r="G25" s="698">
        <v>690.55656356409384</v>
      </c>
      <c r="H25" s="698">
        <v>711.34453409069204</v>
      </c>
      <c r="I25" s="698">
        <v>671.39992581222646</v>
      </c>
      <c r="J25" s="698">
        <v>717.92476019150922</v>
      </c>
      <c r="K25" s="698">
        <v>710.63674548157235</v>
      </c>
      <c r="L25" s="698">
        <v>743.48958633596305</v>
      </c>
      <c r="M25" s="698">
        <v>719.69770579835904</v>
      </c>
      <c r="N25" s="698">
        <v>699.68539780623519</v>
      </c>
      <c r="O25" s="698">
        <v>809.68730527426044</v>
      </c>
      <c r="P25" s="889">
        <v>8634.6628847485717</v>
      </c>
    </row>
    <row r="26" spans="1:16" x14ac:dyDescent="0.25">
      <c r="A26" s="885">
        <v>18</v>
      </c>
      <c r="B26" s="886" t="s">
        <v>288</v>
      </c>
      <c r="C26" s="885" t="s">
        <v>273</v>
      </c>
      <c r="D26" s="697">
        <v>4.0100000000000073E-2</v>
      </c>
      <c r="E26" s="697">
        <v>4.0099999999999969E-2</v>
      </c>
      <c r="F26" s="697">
        <v>4.0099999999999962E-2</v>
      </c>
      <c r="G26" s="697">
        <v>4.010000000000008E-2</v>
      </c>
      <c r="H26" s="697">
        <v>4.0099999999999927E-2</v>
      </c>
      <c r="I26" s="697">
        <v>4.0100000000000031E-2</v>
      </c>
      <c r="J26" s="697">
        <v>4.0099999999999969E-2</v>
      </c>
      <c r="K26" s="697">
        <v>4.0100000000000052E-2</v>
      </c>
      <c r="L26" s="697">
        <v>4.0100000000000073E-2</v>
      </c>
      <c r="M26" s="697">
        <v>4.0100000000000108E-2</v>
      </c>
      <c r="N26" s="697">
        <v>4.0100000000000122E-2</v>
      </c>
      <c r="O26" s="697">
        <v>4.0100000000000087E-2</v>
      </c>
      <c r="P26" s="697">
        <v>4.0100000000000038E-2</v>
      </c>
    </row>
    <row r="27" spans="1:16" x14ac:dyDescent="0.25">
      <c r="A27" s="885">
        <v>19</v>
      </c>
      <c r="B27" s="886" t="s">
        <v>288</v>
      </c>
      <c r="C27" s="885" t="s">
        <v>271</v>
      </c>
      <c r="D27" s="698">
        <v>171.78624628563193</v>
      </c>
      <c r="E27" s="698">
        <v>145.30712489539837</v>
      </c>
      <c r="F27" s="698">
        <v>132.87702812977113</v>
      </c>
      <c r="G27" s="698">
        <v>150.49221465392748</v>
      </c>
      <c r="H27" s="698">
        <v>165.84958960745325</v>
      </c>
      <c r="I27" s="698">
        <v>147.13412082889272</v>
      </c>
      <c r="J27" s="698">
        <v>154.12905507465575</v>
      </c>
      <c r="K27" s="698">
        <v>132.23659364489276</v>
      </c>
      <c r="L27" s="698">
        <v>155.23842406248741</v>
      </c>
      <c r="M27" s="698">
        <v>168.65670388903482</v>
      </c>
      <c r="N27" s="698">
        <v>181.37485673228548</v>
      </c>
      <c r="O27" s="698">
        <v>214.7043521175865</v>
      </c>
      <c r="P27" s="889">
        <v>1919.7863099220176</v>
      </c>
    </row>
    <row r="28" spans="1:16" x14ac:dyDescent="0.25">
      <c r="A28" s="885">
        <v>20</v>
      </c>
      <c r="B28" s="699" t="s">
        <v>305</v>
      </c>
      <c r="C28" s="885" t="s">
        <v>271</v>
      </c>
      <c r="D28" s="698">
        <v>3386.7102244599619</v>
      </c>
      <c r="E28" s="698">
        <v>2741.6307898530954</v>
      </c>
      <c r="F28" s="698">
        <v>2482.6551913391254</v>
      </c>
      <c r="G28" s="698">
        <v>2911.8742804834046</v>
      </c>
      <c r="H28" s="698">
        <v>3258.7058665126665</v>
      </c>
      <c r="I28" s="698">
        <v>2850.6460239048315</v>
      </c>
      <c r="J28" s="698">
        <v>2971.5635182664005</v>
      </c>
      <c r="K28" s="698">
        <v>2454.7973253346968</v>
      </c>
      <c r="L28" s="698">
        <v>2972.5543851747948</v>
      </c>
      <c r="M28" s="698">
        <v>3317.5484304381516</v>
      </c>
      <c r="N28" s="698">
        <v>3642.0035043713278</v>
      </c>
      <c r="O28" s="698">
        <v>4329.8315874357349</v>
      </c>
      <c r="P28" s="889">
        <v>37320.521127574189</v>
      </c>
    </row>
    <row r="29" spans="1:16" x14ac:dyDescent="0.25">
      <c r="A29" s="885"/>
      <c r="B29" s="701" t="s">
        <v>290</v>
      </c>
      <c r="C29" s="885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887"/>
    </row>
    <row r="30" spans="1:16" ht="25" x14ac:dyDescent="0.25">
      <c r="A30" s="885"/>
      <c r="B30" s="699" t="s">
        <v>291</v>
      </c>
      <c r="C30" s="885" t="s">
        <v>271</v>
      </c>
      <c r="D30" s="698">
        <v>3386.7102244599619</v>
      </c>
      <c r="E30" s="698">
        <v>2741.6307898530954</v>
      </c>
      <c r="F30" s="698">
        <v>2482.6551913391254</v>
      </c>
      <c r="G30" s="698">
        <v>2911.8742804834046</v>
      </c>
      <c r="H30" s="698">
        <v>3258.7058665126665</v>
      </c>
      <c r="I30" s="698">
        <v>2850.6460239048311</v>
      </c>
      <c r="J30" s="698">
        <v>2971.5635182664005</v>
      </c>
      <c r="K30" s="698">
        <v>2454.7973253346968</v>
      </c>
      <c r="L30" s="698">
        <v>2972.5543851747948</v>
      </c>
      <c r="M30" s="698">
        <v>3317.5484304381516</v>
      </c>
      <c r="N30" s="698">
        <v>3642.0035043713283</v>
      </c>
      <c r="O30" s="698">
        <v>4329.8315874357349</v>
      </c>
      <c r="P30" s="887">
        <v>37320.521127574189</v>
      </c>
    </row>
    <row r="31" spans="1:16" x14ac:dyDescent="0.25">
      <c r="A31" s="885">
        <v>21</v>
      </c>
      <c r="B31" s="699" t="s">
        <v>286</v>
      </c>
      <c r="C31" s="885" t="s">
        <v>271</v>
      </c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887">
        <v>0</v>
      </c>
    </row>
    <row r="32" spans="1:16" x14ac:dyDescent="0.25">
      <c r="A32" s="885">
        <v>22</v>
      </c>
      <c r="B32" s="886" t="s">
        <v>292</v>
      </c>
      <c r="C32" s="885" t="s">
        <v>271</v>
      </c>
      <c r="D32" s="698">
        <v>3230.9215541348035</v>
      </c>
      <c r="E32" s="698">
        <v>2615.5157735198527</v>
      </c>
      <c r="F32" s="698">
        <v>2368.4530525375253</v>
      </c>
      <c r="G32" s="698">
        <v>2777.9280635811679</v>
      </c>
      <c r="H32" s="698">
        <v>3108.8053966530838</v>
      </c>
      <c r="I32" s="698">
        <v>2719.5163068052088</v>
      </c>
      <c r="J32" s="698">
        <v>2834.871596426146</v>
      </c>
      <c r="K32" s="698">
        <v>2341.8766483693007</v>
      </c>
      <c r="L32" s="698">
        <v>2835.8168834567541</v>
      </c>
      <c r="M32" s="698">
        <v>3164.9412026379964</v>
      </c>
      <c r="N32" s="698">
        <v>3474.4713431702471</v>
      </c>
      <c r="O32" s="698">
        <v>4130.6593344136909</v>
      </c>
      <c r="P32" s="889">
        <v>35603.777155705779</v>
      </c>
    </row>
    <row r="33" spans="1:16" x14ac:dyDescent="0.25">
      <c r="A33" s="885">
        <v>23</v>
      </c>
      <c r="B33" s="886" t="s">
        <v>293</v>
      </c>
      <c r="C33" s="885" t="s">
        <v>273</v>
      </c>
      <c r="D33" s="697">
        <v>4.6000000000000034E-2</v>
      </c>
      <c r="E33" s="697">
        <v>4.600000000000011E-2</v>
      </c>
      <c r="F33" s="697">
        <v>4.6000000000000131E-2</v>
      </c>
      <c r="G33" s="697">
        <v>4.6000000000000048E-2</v>
      </c>
      <c r="H33" s="697">
        <v>4.6000000000000013E-2</v>
      </c>
      <c r="I33" s="697">
        <v>4.5999999999999992E-2</v>
      </c>
      <c r="J33" s="697">
        <v>4.6000000000000027E-2</v>
      </c>
      <c r="K33" s="697">
        <v>4.6000000000000006E-2</v>
      </c>
      <c r="L33" s="697">
        <v>4.6000000000000041E-2</v>
      </c>
      <c r="M33" s="697">
        <v>4.6000000000000076E-2</v>
      </c>
      <c r="N33" s="697">
        <v>4.6000000000000082E-2</v>
      </c>
      <c r="O33" s="697">
        <v>4.6000000000000062E-2</v>
      </c>
      <c r="P33" s="697">
        <v>4.6000000000000055E-2</v>
      </c>
    </row>
    <row r="34" spans="1:16" x14ac:dyDescent="0.25">
      <c r="A34" s="885">
        <v>24</v>
      </c>
      <c r="B34" s="886" t="s">
        <v>293</v>
      </c>
      <c r="C34" s="885" t="s">
        <v>271</v>
      </c>
      <c r="D34" s="698">
        <v>155.78867032515836</v>
      </c>
      <c r="E34" s="698">
        <v>126.11501633324269</v>
      </c>
      <c r="F34" s="698">
        <v>114.20213880160009</v>
      </c>
      <c r="G34" s="698">
        <v>133.94621690223676</v>
      </c>
      <c r="H34" s="698">
        <v>149.9004698595827</v>
      </c>
      <c r="I34" s="698">
        <v>131.12971709962221</v>
      </c>
      <c r="J34" s="698">
        <v>136.69192184025451</v>
      </c>
      <c r="K34" s="698">
        <v>112.92067696539607</v>
      </c>
      <c r="L34" s="698">
        <v>136.73750171804068</v>
      </c>
      <c r="M34" s="698">
        <v>152.60722780015521</v>
      </c>
      <c r="N34" s="698">
        <v>167.53216120108141</v>
      </c>
      <c r="O34" s="698">
        <v>199.17225302204406</v>
      </c>
      <c r="P34" s="889">
        <v>1716.7439718684147</v>
      </c>
    </row>
    <row r="35" spans="1:16" x14ac:dyDescent="0.25">
      <c r="A35" s="885"/>
      <c r="B35" s="701" t="s">
        <v>90</v>
      </c>
      <c r="C35" s="885"/>
      <c r="D35" s="700"/>
      <c r="E35" s="700"/>
      <c r="F35" s="700"/>
      <c r="G35" s="700"/>
      <c r="H35" s="700"/>
      <c r="I35" s="700"/>
      <c r="J35" s="700"/>
      <c r="K35" s="700"/>
      <c r="L35" s="700"/>
      <c r="M35" s="700"/>
      <c r="N35" s="700"/>
      <c r="O35" s="700"/>
      <c r="P35" s="887">
        <v>0</v>
      </c>
    </row>
    <row r="36" spans="1:16" x14ac:dyDescent="0.25">
      <c r="A36" s="885">
        <v>25</v>
      </c>
      <c r="B36" s="701" t="s">
        <v>294</v>
      </c>
      <c r="C36" s="890" t="s">
        <v>271</v>
      </c>
      <c r="D36" s="698">
        <v>6099.2974876239705</v>
      </c>
      <c r="E36" s="698">
        <v>5471.1486788436914</v>
      </c>
      <c r="F36" s="698">
        <v>5126.2365630916574</v>
      </c>
      <c r="G36" s="698">
        <v>5696.5461319783208</v>
      </c>
      <c r="H36" s="698">
        <v>6450.6740739478555</v>
      </c>
      <c r="I36" s="698">
        <v>5699.6901665182977</v>
      </c>
      <c r="J36" s="698">
        <v>5858.8719152387002</v>
      </c>
      <c r="K36" s="698">
        <v>5192.803816147306</v>
      </c>
      <c r="L36" s="698">
        <v>5870.9173589690945</v>
      </c>
      <c r="M36" s="698">
        <v>6277.6151319068831</v>
      </c>
      <c r="N36" s="698">
        <v>6528.618970292996</v>
      </c>
      <c r="O36" s="698">
        <v>7643.1073287726786</v>
      </c>
      <c r="P36" s="887">
        <f>SUM(D36:O36)</f>
        <v>71915.527623331451</v>
      </c>
    </row>
    <row r="37" spans="1:16" x14ac:dyDescent="0.25">
      <c r="A37" s="885">
        <v>26</v>
      </c>
      <c r="B37" s="701" t="s">
        <v>295</v>
      </c>
      <c r="C37" s="890" t="s">
        <v>271</v>
      </c>
      <c r="D37" s="698">
        <v>5389.2886434308239</v>
      </c>
      <c r="E37" s="698">
        <v>4851.1088869448986</v>
      </c>
      <c r="F37" s="698">
        <v>4549.9737832477913</v>
      </c>
      <c r="G37" s="698">
        <v>5046.8010716848767</v>
      </c>
      <c r="H37" s="698">
        <v>5743.6201616151957</v>
      </c>
      <c r="I37" s="698">
        <v>5073.1492655468201</v>
      </c>
      <c r="J37" s="698">
        <v>5201.0158316054203</v>
      </c>
      <c r="K37" s="698">
        <v>4627.9804983126151</v>
      </c>
      <c r="L37" s="698">
        <v>5214.3988013193957</v>
      </c>
      <c r="M37" s="698">
        <v>5563.1595285913027</v>
      </c>
      <c r="N37" s="698">
        <v>5759.0804952603066</v>
      </c>
      <c r="O37" s="698">
        <v>6733.706132865922</v>
      </c>
      <c r="P37" s="889">
        <v>63753.283100425368</v>
      </c>
    </row>
    <row r="38" spans="1:16" x14ac:dyDescent="0.25">
      <c r="A38" s="885">
        <v>27</v>
      </c>
      <c r="B38" s="891" t="s">
        <v>296</v>
      </c>
      <c r="C38" s="890" t="s">
        <v>271</v>
      </c>
      <c r="D38" s="698">
        <v>5883.2469527730918</v>
      </c>
      <c r="E38" s="698">
        <v>5268.8953090313107</v>
      </c>
      <c r="F38" s="698">
        <v>4932.3756765498938</v>
      </c>
      <c r="G38" s="698">
        <v>5481.541731067382</v>
      </c>
      <c r="H38" s="698">
        <v>6221.8724919586502</v>
      </c>
      <c r="I38" s="698">
        <v>5497.5601413693767</v>
      </c>
      <c r="J38" s="698">
        <v>5645.1463761826335</v>
      </c>
      <c r="K38" s="698">
        <v>5006.8437896233027</v>
      </c>
      <c r="L38" s="698">
        <v>5660.1779817504175</v>
      </c>
      <c r="M38" s="698">
        <v>6048.2958059878929</v>
      </c>
      <c r="N38" s="698">
        <v>6281.0355640861571</v>
      </c>
      <c r="O38" s="698">
        <v>7351.2835653634902</v>
      </c>
      <c r="P38" s="889">
        <v>69278.275385743589</v>
      </c>
    </row>
    <row r="39" spans="1:16" x14ac:dyDescent="0.25">
      <c r="A39" s="885">
        <v>28</v>
      </c>
      <c r="B39" s="891" t="s">
        <v>297</v>
      </c>
      <c r="C39" s="890" t="s">
        <v>271</v>
      </c>
      <c r="D39" s="698">
        <v>493.95830934226797</v>
      </c>
      <c r="E39" s="698">
        <v>417.78642208641213</v>
      </c>
      <c r="F39" s="698">
        <v>382.40189330210251</v>
      </c>
      <c r="G39" s="698">
        <v>434.74065938250533</v>
      </c>
      <c r="H39" s="698">
        <v>478.25233034345456</v>
      </c>
      <c r="I39" s="698">
        <v>424.41087582255659</v>
      </c>
      <c r="J39" s="698">
        <v>444.13054457721319</v>
      </c>
      <c r="K39" s="698">
        <v>378.8632913106876</v>
      </c>
      <c r="L39" s="698">
        <v>445.77918043102181</v>
      </c>
      <c r="M39" s="698">
        <v>485.13627739659023</v>
      </c>
      <c r="N39" s="698">
        <v>521.9550688258505</v>
      </c>
      <c r="O39" s="698">
        <v>617.57743249756822</v>
      </c>
      <c r="P39" s="889">
        <v>5524.9922853182306</v>
      </c>
    </row>
    <row r="40" spans="1:16" x14ac:dyDescent="0.25">
      <c r="A40" s="885">
        <v>29</v>
      </c>
      <c r="B40" s="891" t="s">
        <v>1259</v>
      </c>
      <c r="C40" s="890" t="s">
        <v>273</v>
      </c>
      <c r="D40" s="697">
        <v>8.3960152158739268E-2</v>
      </c>
      <c r="E40" s="697">
        <v>7.9292982225380823E-2</v>
      </c>
      <c r="F40" s="697">
        <v>7.7528947180597982E-2</v>
      </c>
      <c r="G40" s="697">
        <v>7.9309924235102261E-2</v>
      </c>
      <c r="H40" s="697">
        <v>7.6866302059639485E-2</v>
      </c>
      <c r="I40" s="697">
        <v>7.7199860466981629E-2</v>
      </c>
      <c r="J40" s="697">
        <v>7.8674761464297527E-2</v>
      </c>
      <c r="K40" s="697">
        <v>7.5669085601568556E-2</v>
      </c>
      <c r="L40" s="697">
        <v>7.8757095954986756E-2</v>
      </c>
      <c r="M40" s="697">
        <v>8.0210408511484838E-2</v>
      </c>
      <c r="N40" s="697">
        <v>8.3100161350828303E-2</v>
      </c>
      <c r="O40" s="697">
        <v>8.4009469503715253E-2</v>
      </c>
      <c r="P40" s="892">
        <v>7.9750719176464674E-2</v>
      </c>
    </row>
  </sheetData>
  <mergeCells count="4">
    <mergeCell ref="A5:A6"/>
    <mergeCell ref="D5:P5"/>
    <mergeCell ref="B5:B6"/>
    <mergeCell ref="C5:C6"/>
  </mergeCells>
  <pageMargins left="0.7" right="0.7" top="0.75" bottom="0.75" header="0.3" footer="0.3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J9"/>
  <sheetViews>
    <sheetView topLeftCell="C1" zoomScale="154" workbookViewId="0">
      <selection activeCell="F9" sqref="F9"/>
    </sheetView>
  </sheetViews>
  <sheetFormatPr defaultColWidth="8.81640625" defaultRowHeight="12.5" x14ac:dyDescent="0.25"/>
  <cols>
    <col min="1" max="3" width="8.81640625" style="267"/>
    <col min="4" max="4" width="12.1796875" style="267" customWidth="1"/>
    <col min="5" max="5" width="8.81640625" style="267"/>
    <col min="6" max="6" width="11.81640625" style="267" customWidth="1"/>
    <col min="7" max="7" width="12.81640625" style="267" customWidth="1"/>
    <col min="8" max="8" width="11.54296875" style="267" customWidth="1"/>
    <col min="9" max="9" width="15.54296875" style="267" customWidth="1"/>
    <col min="10" max="10" width="12.81640625" style="267" customWidth="1"/>
    <col min="11" max="16384" width="8.81640625" style="267"/>
  </cols>
  <sheetData>
    <row r="1" spans="4:10" ht="13" thickBot="1" x14ac:dyDescent="0.3"/>
    <row r="2" spans="4:10" ht="13.5" thickBot="1" x14ac:dyDescent="0.35">
      <c r="D2" s="277"/>
      <c r="E2" s="922" t="s">
        <v>87</v>
      </c>
      <c r="F2" s="923"/>
      <c r="G2" s="924"/>
      <c r="H2" s="922" t="s">
        <v>88</v>
      </c>
      <c r="I2" s="923"/>
      <c r="J2" s="924"/>
    </row>
    <row r="3" spans="4:10" ht="14.5" thickBot="1" x14ac:dyDescent="0.3">
      <c r="D3" s="279" t="s">
        <v>89</v>
      </c>
      <c r="E3" s="286" t="s">
        <v>90</v>
      </c>
      <c r="F3" s="287" t="s">
        <v>91</v>
      </c>
      <c r="G3" s="288" t="s">
        <v>92</v>
      </c>
      <c r="H3" s="286" t="s">
        <v>90</v>
      </c>
      <c r="I3" s="287" t="s">
        <v>91</v>
      </c>
      <c r="J3" s="288" t="s">
        <v>92</v>
      </c>
    </row>
    <row r="4" spans="4:10" ht="14" x14ac:dyDescent="0.25">
      <c r="D4" s="278" t="s">
        <v>93</v>
      </c>
      <c r="E4" s="280">
        <v>12</v>
      </c>
      <c r="F4" s="281">
        <v>12</v>
      </c>
      <c r="G4" s="282">
        <f>E4-F4</f>
        <v>0</v>
      </c>
      <c r="H4" s="280">
        <f>E4</f>
        <v>12</v>
      </c>
      <c r="I4" s="281">
        <v>0</v>
      </c>
      <c r="J4" s="282">
        <f>H4-I4</f>
        <v>12</v>
      </c>
    </row>
    <row r="5" spans="4:10" ht="14" x14ac:dyDescent="0.25">
      <c r="D5" s="278" t="s">
        <v>94</v>
      </c>
      <c r="E5" s="268">
        <v>27</v>
      </c>
      <c r="F5" s="260">
        <v>22</v>
      </c>
      <c r="G5" s="269">
        <f>E5-F5</f>
        <v>5</v>
      </c>
      <c r="H5" s="268">
        <f>E5</f>
        <v>27</v>
      </c>
      <c r="I5" s="260">
        <v>0</v>
      </c>
      <c r="J5" s="269">
        <f>H5-I5</f>
        <v>27</v>
      </c>
    </row>
    <row r="6" spans="4:10" ht="14" x14ac:dyDescent="0.25">
      <c r="D6" s="278" t="s">
        <v>95</v>
      </c>
      <c r="E6" s="270">
        <v>13</v>
      </c>
      <c r="F6" s="262">
        <v>13</v>
      </c>
      <c r="G6" s="271">
        <f>E6-F6</f>
        <v>0</v>
      </c>
      <c r="H6" s="270">
        <f>E6</f>
        <v>13</v>
      </c>
      <c r="I6" s="262">
        <v>13</v>
      </c>
      <c r="J6" s="271">
        <f>H6-I6</f>
        <v>0</v>
      </c>
    </row>
    <row r="7" spans="4:10" ht="14" x14ac:dyDescent="0.25">
      <c r="D7" s="278" t="s">
        <v>96</v>
      </c>
      <c r="E7" s="272">
        <v>10</v>
      </c>
      <c r="F7" s="261">
        <v>10</v>
      </c>
      <c r="G7" s="273">
        <f>E7-F7</f>
        <v>0</v>
      </c>
      <c r="H7" s="272">
        <f>E7</f>
        <v>10</v>
      </c>
      <c r="I7" s="261">
        <v>10</v>
      </c>
      <c r="J7" s="273">
        <f>H7-I7</f>
        <v>0</v>
      </c>
    </row>
    <row r="8" spans="4:10" ht="14.5" thickBot="1" x14ac:dyDescent="0.3">
      <c r="D8" s="278" t="s">
        <v>97</v>
      </c>
      <c r="E8" s="283">
        <v>1</v>
      </c>
      <c r="F8" s="284">
        <v>0</v>
      </c>
      <c r="G8" s="285">
        <f>E8-F8</f>
        <v>1</v>
      </c>
      <c r="H8" s="283">
        <f>E8</f>
        <v>1</v>
      </c>
      <c r="I8" s="284">
        <v>0</v>
      </c>
      <c r="J8" s="285">
        <f>H8-I8</f>
        <v>1</v>
      </c>
    </row>
    <row r="9" spans="4:10" ht="14.5" thickBot="1" x14ac:dyDescent="0.3">
      <c r="D9" s="279" t="s">
        <v>90</v>
      </c>
      <c r="E9" s="274">
        <f t="shared" ref="E9:J9" si="0">SUM(E4:E8)</f>
        <v>63</v>
      </c>
      <c r="F9" s="275">
        <f t="shared" si="0"/>
        <v>57</v>
      </c>
      <c r="G9" s="276">
        <f t="shared" si="0"/>
        <v>6</v>
      </c>
      <c r="H9" s="274">
        <f t="shared" si="0"/>
        <v>63</v>
      </c>
      <c r="I9" s="275">
        <f t="shared" si="0"/>
        <v>23</v>
      </c>
      <c r="J9" s="276">
        <f t="shared" si="0"/>
        <v>40</v>
      </c>
    </row>
  </sheetData>
  <mergeCells count="2">
    <mergeCell ref="E2:G2"/>
    <mergeCell ref="H2:J2"/>
  </mergeCell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00000"/>
  </sheetPr>
  <dimension ref="B2:R262"/>
  <sheetViews>
    <sheetView showGridLines="0" topLeftCell="B70" workbookViewId="0">
      <selection activeCell="E81" sqref="E81"/>
    </sheetView>
  </sheetViews>
  <sheetFormatPr defaultColWidth="9.1796875" defaultRowHeight="14" x14ac:dyDescent="0.25"/>
  <cols>
    <col min="1" max="2" width="9.1796875" style="86"/>
    <col min="3" max="3" width="38.81640625" style="86" customWidth="1"/>
    <col min="4" max="4" width="9.1796875" style="86"/>
    <col min="5" max="5" width="9.54296875" style="86" bestFit="1" customWidth="1"/>
    <col min="6" max="10" width="9.1796875" style="86"/>
    <col min="11" max="17" width="11" style="86" bestFit="1" customWidth="1"/>
    <col min="18" max="18" width="12.1796875" style="86" bestFit="1" customWidth="1"/>
    <col min="19" max="16384" width="9.1796875" style="86"/>
  </cols>
  <sheetData>
    <row r="2" spans="2:17" x14ac:dyDescent="0.25">
      <c r="J2" s="498" t="s">
        <v>0</v>
      </c>
    </row>
    <row r="3" spans="2:17" x14ac:dyDescent="0.25">
      <c r="J3" s="499" t="s">
        <v>299</v>
      </c>
    </row>
    <row r="5" spans="2:17" x14ac:dyDescent="0.25">
      <c r="B5" s="985" t="s">
        <v>2</v>
      </c>
      <c r="C5" s="930" t="s">
        <v>102</v>
      </c>
      <c r="D5" s="986" t="s">
        <v>264</v>
      </c>
      <c r="E5" s="946" t="s">
        <v>300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B6" s="985"/>
      <c r="C6" s="930"/>
      <c r="D6" s="986"/>
      <c r="E6" s="496" t="s">
        <v>223</v>
      </c>
      <c r="F6" s="496" t="s">
        <v>224</v>
      </c>
      <c r="G6" s="496" t="s">
        <v>225</v>
      </c>
      <c r="H6" s="496" t="s">
        <v>226</v>
      </c>
      <c r="I6" s="496" t="s">
        <v>227</v>
      </c>
      <c r="J6" s="496" t="s">
        <v>228</v>
      </c>
      <c r="K6" s="496" t="s">
        <v>229</v>
      </c>
      <c r="L6" s="496" t="s">
        <v>230</v>
      </c>
      <c r="M6" s="496" t="s">
        <v>231</v>
      </c>
      <c r="N6" s="496" t="s">
        <v>232</v>
      </c>
      <c r="O6" s="496" t="s">
        <v>233</v>
      </c>
      <c r="P6" s="496" t="s">
        <v>234</v>
      </c>
      <c r="Q6" s="496" t="s">
        <v>90</v>
      </c>
    </row>
    <row r="7" spans="2:17" x14ac:dyDescent="0.25">
      <c r="B7" s="88">
        <v>1</v>
      </c>
      <c r="C7" s="97" t="s">
        <v>270</v>
      </c>
      <c r="D7" s="88" t="s">
        <v>271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18">
        <f>SUM(E7:P7)</f>
        <v>0</v>
      </c>
    </row>
    <row r="8" spans="2:17" x14ac:dyDescent="0.25">
      <c r="B8" s="88">
        <f>B7+1</f>
        <v>2</v>
      </c>
      <c r="C8" s="97" t="s">
        <v>272</v>
      </c>
      <c r="D8" s="88" t="s">
        <v>273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18">
        <f t="shared" ref="Q8:Q39" si="0">SUM(E8:P8)</f>
        <v>0</v>
      </c>
    </row>
    <row r="9" spans="2:17" x14ac:dyDescent="0.25">
      <c r="B9" s="88">
        <f t="shared" ref="B9:B15" si="1">B8+1</f>
        <v>3</v>
      </c>
      <c r="C9" s="97" t="s">
        <v>272</v>
      </c>
      <c r="D9" s="88" t="s">
        <v>271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18">
        <f t="shared" si="0"/>
        <v>0</v>
      </c>
    </row>
    <row r="10" spans="2:17" ht="28" x14ac:dyDescent="0.25">
      <c r="B10" s="88">
        <f t="shared" si="1"/>
        <v>4</v>
      </c>
      <c r="C10" s="99" t="s">
        <v>274</v>
      </c>
      <c r="D10" s="88" t="s">
        <v>271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18">
        <f t="shared" si="0"/>
        <v>0</v>
      </c>
    </row>
    <row r="11" spans="2:17" ht="28" x14ac:dyDescent="0.25">
      <c r="B11" s="88">
        <f t="shared" si="1"/>
        <v>5</v>
      </c>
      <c r="C11" s="99" t="s">
        <v>275</v>
      </c>
      <c r="D11" s="88" t="s">
        <v>271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18">
        <f t="shared" si="0"/>
        <v>0</v>
      </c>
    </row>
    <row r="12" spans="2:17" x14ac:dyDescent="0.25">
      <c r="B12" s="88">
        <f t="shared" si="1"/>
        <v>6</v>
      </c>
      <c r="C12" s="97" t="s">
        <v>276</v>
      </c>
      <c r="D12" s="88" t="s">
        <v>271</v>
      </c>
      <c r="E12" s="17">
        <f>'[21]FY22-23 Actual Sales  '!G133</f>
        <v>283.77027998000005</v>
      </c>
      <c r="F12" s="17">
        <f>'[21]FY22-23 Actual Sales  '!H133</f>
        <v>253.02448681999999</v>
      </c>
      <c r="G12" s="17">
        <f>'[21]FY22-23 Actual Sales  '!I133</f>
        <v>124.76130942000003</v>
      </c>
      <c r="H12" s="17">
        <f>'[21]FY22-23 Actual Sales  '!J133</f>
        <v>128.38350609</v>
      </c>
      <c r="I12" s="17">
        <f>'[21]FY22-23 Actual Sales  '!K133</f>
        <v>190.07336718999997</v>
      </c>
      <c r="J12" s="17">
        <f>'[21]FY22-23 Actual Sales  '!L133</f>
        <v>135.68933348000002</v>
      </c>
      <c r="K12" s="17">
        <f>'[21]FY22-23 Actual Sales  '!M133</f>
        <v>157.58112154999998</v>
      </c>
      <c r="L12" s="17">
        <f>'[21]FY22-23 Actual Sales  '!N133</f>
        <v>125.21098998999997</v>
      </c>
      <c r="M12" s="17">
        <f>'[21]FY22-23 Actual Sales  '!O133</f>
        <v>126.31962292999998</v>
      </c>
      <c r="N12" s="17">
        <f>'[21]FY22-23 Actual Sales  '!P133</f>
        <v>206.95628235000001</v>
      </c>
      <c r="O12" s="17">
        <f>'[21]FY22-23 Actual Sales  '!Q133</f>
        <v>387.51832206</v>
      </c>
      <c r="P12" s="17">
        <f>'[21]FY22-23 Actual Sales  '!R133</f>
        <v>793.45000464291934</v>
      </c>
      <c r="Q12" s="118">
        <f t="shared" si="0"/>
        <v>2912.7386265029195</v>
      </c>
    </row>
    <row r="13" spans="2:17" x14ac:dyDescent="0.25">
      <c r="B13" s="88">
        <f t="shared" si="1"/>
        <v>7</v>
      </c>
      <c r="C13" s="97" t="s">
        <v>277</v>
      </c>
      <c r="D13" s="88" t="s">
        <v>273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18">
        <f t="shared" si="0"/>
        <v>0</v>
      </c>
    </row>
    <row r="14" spans="2:17" x14ac:dyDescent="0.25">
      <c r="B14" s="88">
        <f t="shared" si="1"/>
        <v>8</v>
      </c>
      <c r="C14" s="97" t="s">
        <v>277</v>
      </c>
      <c r="D14" s="88" t="s">
        <v>271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18">
        <f t="shared" si="0"/>
        <v>0</v>
      </c>
    </row>
    <row r="15" spans="2:17" ht="28" x14ac:dyDescent="0.25">
      <c r="B15" s="88">
        <f t="shared" si="1"/>
        <v>9</v>
      </c>
      <c r="C15" s="99" t="s">
        <v>278</v>
      </c>
      <c r="D15" s="88" t="s">
        <v>271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18">
        <f t="shared" si="0"/>
        <v>0</v>
      </c>
    </row>
    <row r="16" spans="2:17" x14ac:dyDescent="0.25">
      <c r="B16" s="88"/>
      <c r="C16" s="101" t="s">
        <v>279</v>
      </c>
      <c r="D16" s="8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17"/>
    </row>
    <row r="17" spans="2:17" ht="28" x14ac:dyDescent="0.25">
      <c r="B17" s="88">
        <f>B15+1</f>
        <v>10</v>
      </c>
      <c r="C17" s="99" t="s">
        <v>280</v>
      </c>
      <c r="D17" s="88" t="s">
        <v>271</v>
      </c>
      <c r="E17" s="17">
        <f>'[22]FORMAT 4 I&amp;R'!$E$26</f>
        <v>1832.145401877</v>
      </c>
      <c r="F17" s="17">
        <f>'[23]FORMAT 4 I&amp;R-DM'!$E$26</f>
        <v>1168.3626799092001</v>
      </c>
      <c r="G17" s="17">
        <f>'[24]FORMAT 4 I&amp;R'!$E$26</f>
        <v>1092.8748019939999</v>
      </c>
      <c r="H17" s="17">
        <f>'[25]FORMAT 4 I&amp;R'!$E$26</f>
        <v>1064.7657789300001</v>
      </c>
      <c r="I17" s="17">
        <f>'[26]FORMAT 4 I&amp;R DM'!$E$26</f>
        <v>1523.7414107625</v>
      </c>
      <c r="J17" s="17">
        <f>'[27]FORMAT 4 I&amp;R (2)'!$E$26</f>
        <v>1482.6473351722996</v>
      </c>
      <c r="K17" s="17">
        <f>'[28]FORMAT 4 I&amp;R'!$E$26</f>
        <v>1287.5364685551999</v>
      </c>
      <c r="L17" s="17">
        <f>'[29]FORMAT 4 I&amp;R'!$E$26</f>
        <v>1097.0479517213003</v>
      </c>
      <c r="M17" s="17">
        <f>'[30]FORMAT 4 I&amp;R'!$E$26</f>
        <v>1602.2019522243997</v>
      </c>
      <c r="N17" s="17">
        <f>'[31]FORMAT 4 I&amp;R'!$E$26</f>
        <v>1836.8530867500003</v>
      </c>
      <c r="O17" s="17">
        <f>'[32]FORMAT 4 I&amp;R'!$E$26</f>
        <v>2004.1690588072997</v>
      </c>
      <c r="P17" s="17">
        <f>'[33]FORMAT 4 I&amp;R'!$E$26</f>
        <v>2235.1255906903998</v>
      </c>
      <c r="Q17" s="118">
        <f t="shared" si="0"/>
        <v>18227.471517393602</v>
      </c>
    </row>
    <row r="18" spans="2:17" x14ac:dyDescent="0.25">
      <c r="B18" s="88">
        <f t="shared" ref="B18:B28" si="2">B17+1</f>
        <v>11</v>
      </c>
      <c r="C18" s="97" t="s">
        <v>281</v>
      </c>
      <c r="D18" s="88" t="s">
        <v>271</v>
      </c>
      <c r="E18" s="17">
        <f>'[21]FY22-23 Actual Sales  '!G107</f>
        <v>58.315529409999975</v>
      </c>
      <c r="F18" s="17">
        <f>'[21]FY22-23 Actual Sales  '!H107</f>
        <v>52.781393550000011</v>
      </c>
      <c r="G18" s="17">
        <f>'[21]FY22-23 Actual Sales  '!I107</f>
        <v>46.031815999999907</v>
      </c>
      <c r="H18" s="17">
        <f>'[21]FY22-23 Actual Sales  '!J107</f>
        <v>40.450056999999973</v>
      </c>
      <c r="I18" s="17">
        <f>'[21]FY22-23 Actual Sales  '!K107</f>
        <v>43.617379700000001</v>
      </c>
      <c r="J18" s="17">
        <f>'[21]FY22-23 Actual Sales  '!L107</f>
        <v>43.046636539999923</v>
      </c>
      <c r="K18" s="17">
        <f>'[21]FY22-23 Actual Sales  '!M107</f>
        <v>42.250214229999962</v>
      </c>
      <c r="L18" s="17">
        <f>'[21]FY22-23 Actual Sales  '!N107</f>
        <v>43.659411000000006</v>
      </c>
      <c r="M18" s="17">
        <f>'[21]FY22-23 Actual Sales  '!O107</f>
        <v>46.749057000000008</v>
      </c>
      <c r="N18" s="17">
        <f>'[21]FY22-23 Actual Sales  '!P107</f>
        <v>47.685241500000025</v>
      </c>
      <c r="O18" s="17">
        <f>'[21]FY22-23 Actual Sales  '!Q107</f>
        <v>50.26241399999995</v>
      </c>
      <c r="P18" s="17">
        <f>'[21]FY22-23 Actual Sales  '!R107</f>
        <v>63.044438883871003</v>
      </c>
      <c r="Q18" s="118">
        <f t="shared" si="0"/>
        <v>577.89358881387068</v>
      </c>
    </row>
    <row r="19" spans="2:17" x14ac:dyDescent="0.25">
      <c r="B19" s="88">
        <f t="shared" si="2"/>
        <v>12</v>
      </c>
      <c r="C19" s="97" t="s">
        <v>282</v>
      </c>
      <c r="D19" s="88" t="s">
        <v>273</v>
      </c>
      <c r="E19" s="153">
        <f>E20/E17</f>
        <v>3.006844392566279E-2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18">
        <f t="shared" si="0"/>
        <v>3.006844392566279E-2</v>
      </c>
    </row>
    <row r="20" spans="2:17" x14ac:dyDescent="0.25">
      <c r="B20" s="88">
        <f t="shared" si="2"/>
        <v>13</v>
      </c>
      <c r="C20" s="97" t="s">
        <v>282</v>
      </c>
      <c r="D20" s="88" t="s">
        <v>271</v>
      </c>
      <c r="E20" s="154">
        <f>'[22]FORMAT 4 I&amp;R'!$E$8</f>
        <v>55.089761279999493</v>
      </c>
      <c r="F20" s="17">
        <f>'[23]FORMAT 4 I&amp;R-DM'!$E$8</f>
        <v>35.12352060000012</v>
      </c>
      <c r="G20" s="17">
        <f>'[24]FORMAT 4 I&amp;R'!$E$8</f>
        <v>32.789125990000002</v>
      </c>
      <c r="H20" s="17">
        <f>'[25]FORMAT 4 I&amp;R'!$E$8</f>
        <v>32.583116430000018</v>
      </c>
      <c r="I20" s="17">
        <f>'[26]FORMAT 4 I&amp;R DM'!$E$8</f>
        <v>45.774450160000015</v>
      </c>
      <c r="J20" s="17">
        <f>'[27]FORMAT 4 I&amp;R (2)'!$E$8</f>
        <v>47.009686919999695</v>
      </c>
      <c r="K20" s="17">
        <f>'[28]FORMAT 4 I&amp;R'!$E$8</f>
        <v>39.381092790000139</v>
      </c>
      <c r="L20" s="17">
        <f>'[29]FORMAT 4 I&amp;R'!$E$8</f>
        <v>32.64739230000032</v>
      </c>
      <c r="M20" s="17">
        <f>'[30]FORMAT 4 I&amp;R'!$E$8</f>
        <v>47.921504460000051</v>
      </c>
      <c r="N20" s="17">
        <f>'[31]FORMAT 4 I&amp;R'!$E$8</f>
        <v>56.818012250000493</v>
      </c>
      <c r="O20" s="17">
        <f>'[32]FORMAT 4 I&amp;R'!$E$8</f>
        <v>56.581671329999836</v>
      </c>
      <c r="P20" s="17">
        <f>'[33]FORMAT 4 I&amp;R'!$E$8</f>
        <v>66.379887419999704</v>
      </c>
      <c r="Q20" s="118">
        <f t="shared" si="0"/>
        <v>548.09922192999989</v>
      </c>
    </row>
    <row r="21" spans="2:17" ht="28" x14ac:dyDescent="0.25">
      <c r="B21" s="88">
        <f t="shared" si="2"/>
        <v>14</v>
      </c>
      <c r="C21" s="99" t="s">
        <v>283</v>
      </c>
      <c r="D21" s="88" t="s">
        <v>271</v>
      </c>
      <c r="E21" s="154">
        <f>E17-E18-E20</f>
        <v>1718.7401111870006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18">
        <f t="shared" si="0"/>
        <v>1718.7401111870006</v>
      </c>
    </row>
    <row r="22" spans="2:17" x14ac:dyDescent="0.25">
      <c r="B22" s="88"/>
      <c r="C22" s="101" t="s">
        <v>284</v>
      </c>
      <c r="D22" s="8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17"/>
    </row>
    <row r="23" spans="2:17" ht="28" x14ac:dyDescent="0.25">
      <c r="B23" s="88">
        <f>B21+1</f>
        <v>15</v>
      </c>
      <c r="C23" s="99" t="s">
        <v>285</v>
      </c>
      <c r="D23" s="88" t="s">
        <v>271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18">
        <f t="shared" si="0"/>
        <v>0</v>
      </c>
    </row>
    <row r="24" spans="2:17" x14ac:dyDescent="0.25">
      <c r="B24" s="88">
        <f t="shared" si="2"/>
        <v>16</v>
      </c>
      <c r="C24" s="99" t="s">
        <v>286</v>
      </c>
      <c r="D24" s="88" t="s">
        <v>271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18">
        <f t="shared" si="0"/>
        <v>0</v>
      </c>
    </row>
    <row r="25" spans="2:17" x14ac:dyDescent="0.25">
      <c r="B25" s="88">
        <f t="shared" si="2"/>
        <v>17</v>
      </c>
      <c r="C25" s="97" t="s">
        <v>287</v>
      </c>
      <c r="D25" s="88" t="s">
        <v>271</v>
      </c>
      <c r="E25" s="17">
        <f>'[21]FY22-23 Actual Sales  '!G75</f>
        <v>237.16987799</v>
      </c>
      <c r="F25" s="17">
        <f>'[21]FY22-23 Actual Sales  '!H75</f>
        <v>155.44521056000002</v>
      </c>
      <c r="G25" s="17">
        <f>'[21]FY22-23 Actual Sales  '!I75</f>
        <v>178.7165013500001</v>
      </c>
      <c r="H25" s="17">
        <f>'[21]FY22-23 Actual Sales  '!J75</f>
        <v>154.72465940000004</v>
      </c>
      <c r="I25" s="17">
        <f>'[21]FY22-23 Actual Sales  '!K75</f>
        <v>178.47259765999999</v>
      </c>
      <c r="J25" s="17">
        <f>'[21]FY22-23 Actual Sales  '!L75</f>
        <v>207.06300263000003</v>
      </c>
      <c r="K25" s="17">
        <f>'[21]FY22-23 Actual Sales  '!M75</f>
        <v>182.01361280000003</v>
      </c>
      <c r="L25" s="17">
        <f>'[21]FY22-23 Actual Sales  '!N75</f>
        <v>162.94037406999996</v>
      </c>
      <c r="M25" s="17">
        <f>'[21]FY22-23 Actual Sales  '!O75</f>
        <v>204.22081157000002</v>
      </c>
      <c r="N25" s="17">
        <f>'[21]FY22-23 Actual Sales  '!P75</f>
        <v>230.80941757000002</v>
      </c>
      <c r="O25" s="17">
        <f>'[21]FY22-23 Actual Sales  '!Q75</f>
        <v>233.85216882000003</v>
      </c>
      <c r="P25" s="17">
        <f>'[21]FY22-23 Actual Sales  '!R75</f>
        <v>329.77432229000004</v>
      </c>
      <c r="Q25" s="118">
        <f t="shared" si="0"/>
        <v>2455.2025567100004</v>
      </c>
    </row>
    <row r="26" spans="2:17" x14ac:dyDescent="0.25">
      <c r="B26" s="88">
        <f t="shared" si="2"/>
        <v>18</v>
      </c>
      <c r="C26" s="97" t="s">
        <v>288</v>
      </c>
      <c r="D26" s="88" t="s">
        <v>273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18">
        <f t="shared" si="0"/>
        <v>0</v>
      </c>
    </row>
    <row r="27" spans="2:17" x14ac:dyDescent="0.25">
      <c r="B27" s="88">
        <f t="shared" si="2"/>
        <v>19</v>
      </c>
      <c r="C27" s="97" t="s">
        <v>288</v>
      </c>
      <c r="D27" s="88" t="s">
        <v>271</v>
      </c>
      <c r="E27" s="17">
        <f>'[34]FORMAT 4 I&amp;R'!$E$17</f>
        <v>66.162814986553713</v>
      </c>
      <c r="F27" s="17">
        <f>'[23]FORMAT 4 I&amp;R-DM'!$E$17</f>
        <v>41.230965742364106</v>
      </c>
      <c r="G27" s="17">
        <f>'[24]FORMAT 4 I&amp;R'!$E$17</f>
        <v>37.209228253299216</v>
      </c>
      <c r="H27" s="17">
        <f>'[25]FORMAT 4 I&amp;R'!$E$17</f>
        <v>37.364075172480057</v>
      </c>
      <c r="I27" s="17">
        <f>'[26]FORMAT 4 I&amp;R DM'!$E$17</f>
        <v>56.081814608623972</v>
      </c>
      <c r="J27" s="17">
        <f>'[27]FORMAT 4 I&amp;R (2)'!$E$17</f>
        <v>52.904252200679139</v>
      </c>
      <c r="K27" s="17">
        <f>'[28]FORMAT 4 I&amp;R'!$E$17</f>
        <v>45.704762744040977</v>
      </c>
      <c r="L27" s="17">
        <f>'[29]FORMAT 4 I&amp;R'!$E$17</f>
        <v>38.235892502138199</v>
      </c>
      <c r="M27" s="17">
        <f>'[30]FORMAT 4 I&amp;R'!$E$17</f>
        <v>58.200097410309127</v>
      </c>
      <c r="N27" s="17">
        <f>'[31]FORMAT 4 I&amp;R'!$E$17</f>
        <v>67.002119920063933</v>
      </c>
      <c r="O27" s="17">
        <f>'[32]FORMAT 4 I&amp;R'!$E$17</f>
        <v>74.239114103047086</v>
      </c>
      <c r="P27" s="17">
        <f>'[33]FORMAT 4 I&amp;R'!$E$17</f>
        <v>35.436676759607963</v>
      </c>
      <c r="Q27" s="118">
        <f t="shared" si="0"/>
        <v>609.77181440320749</v>
      </c>
    </row>
    <row r="28" spans="2:17" ht="28" x14ac:dyDescent="0.25">
      <c r="B28" s="88">
        <f t="shared" si="2"/>
        <v>20</v>
      </c>
      <c r="C28" s="99" t="s">
        <v>289</v>
      </c>
      <c r="D28" s="88" t="s">
        <v>271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18">
        <f t="shared" si="0"/>
        <v>0</v>
      </c>
    </row>
    <row r="29" spans="2:17" x14ac:dyDescent="0.25">
      <c r="B29" s="88"/>
      <c r="C29" s="101" t="s">
        <v>290</v>
      </c>
      <c r="D29" s="88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17"/>
    </row>
    <row r="30" spans="2:17" x14ac:dyDescent="0.25">
      <c r="B30" s="88">
        <f>B28+1</f>
        <v>21</v>
      </c>
      <c r="C30" s="99" t="s">
        <v>286</v>
      </c>
      <c r="D30" s="88" t="s">
        <v>271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18">
        <f t="shared" si="0"/>
        <v>0</v>
      </c>
    </row>
    <row r="31" spans="2:17" x14ac:dyDescent="0.25">
      <c r="B31" s="88">
        <f t="shared" ref="B31:B39" si="3">B30+1</f>
        <v>22</v>
      </c>
      <c r="C31" s="97" t="s">
        <v>292</v>
      </c>
      <c r="D31" s="88" t="s">
        <v>271</v>
      </c>
      <c r="E31" s="17">
        <f>'[21]FY22-23 Actual Sales  '!G70</f>
        <v>1334.3067099999998</v>
      </c>
      <c r="F31" s="17">
        <f>'[21]FY22-23 Actual Sales  '!H70</f>
        <v>829.4952599999998</v>
      </c>
      <c r="G31" s="17">
        <f>'[21]FY22-23 Actual Sales  '!I70</f>
        <v>756.19862699999999</v>
      </c>
      <c r="H31" s="17">
        <f>'[21]FY22-23 Actual Sales  '!J70</f>
        <v>751.91435599999977</v>
      </c>
      <c r="I31" s="17">
        <f>'[21]FY22-23 Actual Sales  '!K70</f>
        <v>1136.7870838000001</v>
      </c>
      <c r="J31" s="17">
        <f>'[21]FY22-23 Actual Sales  '!L70</f>
        <v>1068.1349099999998</v>
      </c>
      <c r="K31" s="17">
        <f>'[21]FY22-23 Actual Sales  '!M70</f>
        <v>921.94061199999987</v>
      </c>
      <c r="L31" s="17">
        <f>'[21]FY22-23 Actual Sales  '!N70</f>
        <v>772.75285599999984</v>
      </c>
      <c r="M31" s="17">
        <f>'[21]FY22-23 Actual Sales  '!O70</f>
        <v>1164.0254779999998</v>
      </c>
      <c r="N31" s="17">
        <f>'[21]FY22-23 Actual Sales  '!P70</f>
        <v>1356.2221410000002</v>
      </c>
      <c r="O31" s="17">
        <f>'[21]FY22-23 Actual Sales  '!Q70</f>
        <v>1501.5068759999999</v>
      </c>
      <c r="P31" s="17">
        <f>'[21]FY22-23 Actual Sales  '!R70</f>
        <v>1710.8317129999998</v>
      </c>
      <c r="Q31" s="118">
        <f t="shared" si="0"/>
        <v>13304.116622799998</v>
      </c>
    </row>
    <row r="32" spans="2:17" x14ac:dyDescent="0.25">
      <c r="B32" s="88">
        <f t="shared" si="3"/>
        <v>23</v>
      </c>
      <c r="C32" s="97" t="s">
        <v>293</v>
      </c>
      <c r="D32" s="88" t="s">
        <v>273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18">
        <f t="shared" si="0"/>
        <v>0</v>
      </c>
    </row>
    <row r="33" spans="2:17" x14ac:dyDescent="0.25">
      <c r="B33" s="88">
        <f t="shared" si="3"/>
        <v>24</v>
      </c>
      <c r="C33" s="97" t="s">
        <v>293</v>
      </c>
      <c r="D33" s="88" t="s">
        <v>271</v>
      </c>
      <c r="E33" s="17">
        <f>'[34]FORMAT 4 I&amp;R'!$E$23</f>
        <v>76.379023820446719</v>
      </c>
      <c r="F33" s="17">
        <f>'[23]FORMAT 4 I&amp;R-DM'!$E$23</f>
        <v>49.607831006835681</v>
      </c>
      <c r="G33" s="17">
        <f>'[24]FORMAT 4 I&amp;R'!$E$23</f>
        <v>37.155275400700589</v>
      </c>
      <c r="H33" s="17">
        <f>'[25]FORMAT 4 I&amp;R'!$E$23</f>
        <v>44.74110392751993</v>
      </c>
      <c r="I33" s="17">
        <f>'[26]FORMAT 4 I&amp;R DM'!$E$23</f>
        <v>58.9573205338761</v>
      </c>
      <c r="J33" s="17">
        <f>'[27]FORMAT 4 I&amp;R (2)'!$E$23</f>
        <v>59.85932442162084</v>
      </c>
      <c r="K33" s="17">
        <f>'[28]FORMAT 4 I&amp;R'!$E$23</f>
        <v>52.550222221158833</v>
      </c>
      <c r="L33" s="17">
        <f>'[29]FORMAT 4 I&amp;R'!$E$23</f>
        <v>42.490994849161893</v>
      </c>
      <c r="M33" s="17">
        <f>'[30]FORMAT 4 I&amp;R'!$E$23</f>
        <v>76.883741784090716</v>
      </c>
      <c r="N33" s="17">
        <f>'[31]FORMAT 4 I&amp;R'!$E$23</f>
        <v>72.358773009935931</v>
      </c>
      <c r="O33" s="17">
        <f>'[32]FORMAT 4 I&amp;R'!$E$23</f>
        <v>81.377092554253068</v>
      </c>
      <c r="P33" s="17">
        <f>'[33]FORMAT 4 I&amp;R'!$E$17</f>
        <v>35.436676759607963</v>
      </c>
      <c r="Q33" s="118">
        <f t="shared" si="0"/>
        <v>687.79738028920826</v>
      </c>
    </row>
    <row r="34" spans="2:17" x14ac:dyDescent="0.25">
      <c r="B34" s="88"/>
      <c r="C34" s="101" t="s">
        <v>90</v>
      </c>
      <c r="D34" s="88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18">
        <f t="shared" si="0"/>
        <v>0</v>
      </c>
    </row>
    <row r="35" spans="2:17" x14ac:dyDescent="0.25">
      <c r="B35" s="88">
        <f>B33+1</f>
        <v>25</v>
      </c>
      <c r="C35" s="101" t="s">
        <v>301</v>
      </c>
      <c r="D35" s="497" t="s">
        <v>271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18">
        <f t="shared" si="0"/>
        <v>0</v>
      </c>
    </row>
    <row r="36" spans="2:17" x14ac:dyDescent="0.25">
      <c r="B36" s="88">
        <f>B35+1</f>
        <v>26</v>
      </c>
      <c r="C36" s="101" t="s">
        <v>295</v>
      </c>
      <c r="D36" s="497" t="s">
        <v>271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18">
        <f t="shared" si="0"/>
        <v>0</v>
      </c>
    </row>
    <row r="37" spans="2:17" ht="28" x14ac:dyDescent="0.25">
      <c r="B37" s="88">
        <f>B36+1</f>
        <v>27</v>
      </c>
      <c r="C37" s="102" t="s">
        <v>302</v>
      </c>
      <c r="D37" s="49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18">
        <f t="shared" si="0"/>
        <v>0</v>
      </c>
    </row>
    <row r="38" spans="2:17" x14ac:dyDescent="0.25">
      <c r="B38" s="88">
        <f>B37+1</f>
        <v>28</v>
      </c>
      <c r="C38" s="102" t="s">
        <v>297</v>
      </c>
      <c r="D38" s="497" t="s">
        <v>271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18">
        <f t="shared" si="0"/>
        <v>0</v>
      </c>
    </row>
    <row r="39" spans="2:17" x14ac:dyDescent="0.25">
      <c r="B39" s="88">
        <f t="shared" si="3"/>
        <v>29</v>
      </c>
      <c r="C39" s="102" t="s">
        <v>298</v>
      </c>
      <c r="D39" s="497" t="s">
        <v>273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18">
        <f t="shared" si="0"/>
        <v>0</v>
      </c>
    </row>
    <row r="41" spans="2:17" x14ac:dyDescent="0.25">
      <c r="B41" s="985" t="s">
        <v>2</v>
      </c>
      <c r="C41" s="930" t="s">
        <v>102</v>
      </c>
      <c r="D41" s="986" t="s">
        <v>264</v>
      </c>
      <c r="E41" s="946" t="s">
        <v>303</v>
      </c>
      <c r="F41" s="946"/>
      <c r="G41" s="946"/>
      <c r="H41" s="946"/>
      <c r="I41" s="946"/>
      <c r="J41" s="946"/>
      <c r="K41" s="946"/>
      <c r="L41" s="946"/>
      <c r="M41" s="946"/>
      <c r="N41" s="946"/>
      <c r="O41" s="946"/>
      <c r="P41" s="946"/>
      <c r="Q41" s="946"/>
    </row>
    <row r="42" spans="2:17" x14ac:dyDescent="0.25">
      <c r="B42" s="985"/>
      <c r="C42" s="930"/>
      <c r="D42" s="986"/>
      <c r="E42" s="496" t="s">
        <v>223</v>
      </c>
      <c r="F42" s="496" t="s">
        <v>224</v>
      </c>
      <c r="G42" s="496" t="s">
        <v>225</v>
      </c>
      <c r="H42" s="496" t="s">
        <v>226</v>
      </c>
      <c r="I42" s="496" t="s">
        <v>227</v>
      </c>
      <c r="J42" s="496" t="s">
        <v>228</v>
      </c>
      <c r="K42" s="496" t="s">
        <v>229</v>
      </c>
      <c r="L42" s="496" t="s">
        <v>230</v>
      </c>
      <c r="M42" s="496" t="s">
        <v>231</v>
      </c>
      <c r="N42" s="496" t="s">
        <v>232</v>
      </c>
      <c r="O42" s="496" t="s">
        <v>233</v>
      </c>
      <c r="P42" s="496" t="s">
        <v>234</v>
      </c>
      <c r="Q42" s="496" t="s">
        <v>90</v>
      </c>
    </row>
    <row r="43" spans="2:17" x14ac:dyDescent="0.25">
      <c r="B43" s="985"/>
      <c r="C43" s="930"/>
      <c r="D43" s="986"/>
      <c r="E43" s="496" t="s">
        <v>113</v>
      </c>
      <c r="F43" s="496" t="s">
        <v>113</v>
      </c>
      <c r="G43" s="496" t="s">
        <v>113</v>
      </c>
      <c r="H43" s="496" t="s">
        <v>113</v>
      </c>
      <c r="I43" s="496" t="s">
        <v>113</v>
      </c>
      <c r="J43" s="496" t="s">
        <v>113</v>
      </c>
      <c r="K43" s="496" t="s">
        <v>114</v>
      </c>
      <c r="L43" s="496" t="s">
        <v>114</v>
      </c>
      <c r="M43" s="496" t="s">
        <v>114</v>
      </c>
      <c r="N43" s="496" t="s">
        <v>114</v>
      </c>
      <c r="O43" s="496" t="s">
        <v>114</v>
      </c>
      <c r="P43" s="496" t="s">
        <v>114</v>
      </c>
      <c r="Q43" s="496" t="s">
        <v>114</v>
      </c>
    </row>
    <row r="44" spans="2:17" x14ac:dyDescent="0.25">
      <c r="B44" s="88">
        <v>1</v>
      </c>
      <c r="C44" s="97" t="s">
        <v>270</v>
      </c>
      <c r="D44" s="88" t="s">
        <v>271</v>
      </c>
      <c r="E44" s="17">
        <f>[35]Rqmnt!Y48+[35]Rqmnt!Y49</f>
        <v>527.59868960438848</v>
      </c>
      <c r="F44" s="17">
        <f>[35]Rqmnt!Z48+[35]Rqmnt!Z49</f>
        <v>444.90016380667191</v>
      </c>
      <c r="G44" s="17">
        <f>[35]Rqmnt!AA48+[35]Rqmnt!AA49</f>
        <v>512.85866267238646</v>
      </c>
      <c r="H44" s="17">
        <f>[35]Rqmnt!AB48+[35]Rqmnt!AB49</f>
        <v>496.17605544911589</v>
      </c>
      <c r="I44" s="17">
        <f>[35]Rqmnt!AC48+[35]Rqmnt!AC49</f>
        <v>535.25198313046349</v>
      </c>
      <c r="J44" s="17">
        <f>[35]Rqmnt!AD48+[35]Rqmnt!AD49</f>
        <v>585.27638562811353</v>
      </c>
      <c r="K44" s="17">
        <f>[35]Rqmnt!AE48+[35]Rqmnt!AE49</f>
        <v>441.62216085464331</v>
      </c>
      <c r="L44" s="17">
        <f>[35]Rqmnt!AF48+[35]Rqmnt!AF49</f>
        <v>566.25603832898378</v>
      </c>
      <c r="M44" s="17">
        <f>[35]Rqmnt!AG48+[35]Rqmnt!AG49</f>
        <v>643.87304162464829</v>
      </c>
      <c r="N44" s="17">
        <f>[35]Rqmnt!AH48+[35]Rqmnt!AH49</f>
        <v>853.33064351546136</v>
      </c>
      <c r="O44" s="17">
        <f>[35]Rqmnt!AI48+[35]Rqmnt!AI49</f>
        <v>827.28528589561995</v>
      </c>
      <c r="P44" s="17">
        <f>[35]Rqmnt!AJ48+[35]Rqmnt!AJ49</f>
        <v>902.28385649870279</v>
      </c>
      <c r="Q44" s="118">
        <f>SUM(E44:P44)</f>
        <v>7336.7129670091999</v>
      </c>
    </row>
    <row r="45" spans="2:17" x14ac:dyDescent="0.25">
      <c r="B45" s="88">
        <f>B44+1</f>
        <v>2</v>
      </c>
      <c r="C45" s="97" t="s">
        <v>272</v>
      </c>
      <c r="D45" s="88" t="s">
        <v>273</v>
      </c>
      <c r="E45" s="155">
        <f>E46/E44</f>
        <v>3.9300000000000002E-2</v>
      </c>
      <c r="F45" s="155">
        <f t="shared" ref="F45:Q45" si="4">F46/F44</f>
        <v>3.5799999999999998E-2</v>
      </c>
      <c r="G45" s="155">
        <f t="shared" si="4"/>
        <v>3.2899999999999999E-2</v>
      </c>
      <c r="H45" s="155">
        <f t="shared" si="4"/>
        <v>3.5099999999999999E-2</v>
      </c>
      <c r="I45" s="155">
        <f t="shared" si="4"/>
        <v>3.3700000000000001E-2</v>
      </c>
      <c r="J45" s="155">
        <f t="shared" si="4"/>
        <v>3.5000000000000003E-2</v>
      </c>
      <c r="K45" s="155">
        <f t="shared" si="4"/>
        <v>3.9183333333333334E-2</v>
      </c>
      <c r="L45" s="155">
        <f t="shared" si="4"/>
        <v>3.9183333333333334E-2</v>
      </c>
      <c r="M45" s="155">
        <f t="shared" si="4"/>
        <v>3.9183333333333334E-2</v>
      </c>
      <c r="N45" s="155">
        <f t="shared" si="4"/>
        <v>3.9183333333333334E-2</v>
      </c>
      <c r="O45" s="155">
        <f t="shared" si="4"/>
        <v>3.9183333333333334E-2</v>
      </c>
      <c r="P45" s="155">
        <f t="shared" si="4"/>
        <v>3.9183333333333334E-2</v>
      </c>
      <c r="Q45" s="155">
        <f t="shared" si="4"/>
        <v>3.7537422168622783E-2</v>
      </c>
    </row>
    <row r="46" spans="2:17" x14ac:dyDescent="0.25">
      <c r="B46" s="88">
        <f t="shared" ref="B46:B52" si="5">B45+1</f>
        <v>3</v>
      </c>
      <c r="C46" s="97" t="s">
        <v>272</v>
      </c>
      <c r="D46" s="88" t="s">
        <v>271</v>
      </c>
      <c r="E46" s="17">
        <f>[35]Rqmnt!Y52</f>
        <v>20.73462850145247</v>
      </c>
      <c r="F46" s="17">
        <f>[35]Rqmnt!Z52</f>
        <v>15.927425864278854</v>
      </c>
      <c r="G46" s="17">
        <f>[35]Rqmnt!AA52</f>
        <v>16.873050001921513</v>
      </c>
      <c r="H46" s="17">
        <f>[35]Rqmnt!AB52</f>
        <v>17.415779546263966</v>
      </c>
      <c r="I46" s="17">
        <f>[35]Rqmnt!AC52</f>
        <v>18.037991831496619</v>
      </c>
      <c r="J46" s="17">
        <f>[35]Rqmnt!AD52</f>
        <v>20.484673496983977</v>
      </c>
      <c r="K46" s="17">
        <f>[35]Rqmnt!AE52</f>
        <v>17.304228336154441</v>
      </c>
      <c r="L46" s="17">
        <f>[35]Rqmnt!AF52</f>
        <v>22.187799101857347</v>
      </c>
      <c r="M46" s="17">
        <f>[35]Rqmnt!AG52</f>
        <v>25.229092014325804</v>
      </c>
      <c r="N46" s="17">
        <f>[35]Rqmnt!AH52</f>
        <v>33.436339048414162</v>
      </c>
      <c r="O46" s="17">
        <f>[35]Rqmnt!AI52</f>
        <v>32.415795119010042</v>
      </c>
      <c r="P46" s="17">
        <f>[35]Rqmnt!AJ52</f>
        <v>35.354489110474169</v>
      </c>
      <c r="Q46" s="118">
        <f t="shared" ref="Q46:Q76" si="6">SUM(E46:P46)</f>
        <v>275.40129197263337</v>
      </c>
    </row>
    <row r="47" spans="2:17" ht="28" x14ac:dyDescent="0.25">
      <c r="B47" s="88">
        <f t="shared" si="5"/>
        <v>4</v>
      </c>
      <c r="C47" s="99" t="s">
        <v>274</v>
      </c>
      <c r="D47" s="88" t="s">
        <v>271</v>
      </c>
      <c r="E47" s="17">
        <f>E44-E46</f>
        <v>506.86406110293603</v>
      </c>
      <c r="F47" s="17">
        <f t="shared" ref="F47:P47" si="7">F44-F46</f>
        <v>428.97273794239305</v>
      </c>
      <c r="G47" s="17">
        <f t="shared" si="7"/>
        <v>495.98561267046495</v>
      </c>
      <c r="H47" s="17">
        <f t="shared" si="7"/>
        <v>478.7602759028519</v>
      </c>
      <c r="I47" s="17">
        <f t="shared" si="7"/>
        <v>517.2139912989669</v>
      </c>
      <c r="J47" s="17">
        <f t="shared" si="7"/>
        <v>564.79171213112954</v>
      </c>
      <c r="K47" s="17">
        <f t="shared" si="7"/>
        <v>424.31793251848887</v>
      </c>
      <c r="L47" s="17">
        <f t="shared" si="7"/>
        <v>544.06823922712647</v>
      </c>
      <c r="M47" s="17">
        <f t="shared" si="7"/>
        <v>618.64394961032247</v>
      </c>
      <c r="N47" s="17">
        <f t="shared" si="7"/>
        <v>819.89430446704716</v>
      </c>
      <c r="O47" s="17">
        <f t="shared" si="7"/>
        <v>794.86949077660995</v>
      </c>
      <c r="P47" s="17">
        <f t="shared" si="7"/>
        <v>866.92936738822857</v>
      </c>
      <c r="Q47" s="118">
        <f t="shared" si="6"/>
        <v>7061.3116750365652</v>
      </c>
    </row>
    <row r="48" spans="2:17" ht="28" x14ac:dyDescent="0.25">
      <c r="B48" s="88">
        <f t="shared" si="5"/>
        <v>5</v>
      </c>
      <c r="C48" s="99" t="s">
        <v>275</v>
      </c>
      <c r="D48" s="88" t="s">
        <v>271</v>
      </c>
      <c r="E48" s="17">
        <f>[35]Rqmnt!Y55-([35]Rqmnt!Y49+[35]Rqmnt!Y48)</f>
        <v>1537.7053228479342</v>
      </c>
      <c r="F48" s="17">
        <f>[35]Rqmnt!Z55-([35]Rqmnt!Z49+[35]Rqmnt!Z48)</f>
        <v>859.4269334437962</v>
      </c>
      <c r="G48" s="17">
        <f>[35]Rqmnt!AA55-([35]Rqmnt!AA49+[35]Rqmnt!AA48)</f>
        <v>965.49114679396678</v>
      </c>
      <c r="H48" s="17">
        <f>[35]Rqmnt!AB55-([35]Rqmnt!AB49+[35]Rqmnt!AB48)</f>
        <v>1310.1051392582367</v>
      </c>
      <c r="I48" s="17">
        <f>[35]Rqmnt!AC55-([35]Rqmnt!AC49+[35]Rqmnt!AC48)</f>
        <v>1596.2478500013949</v>
      </c>
      <c r="J48" s="17">
        <f>[35]Rqmnt!AD55-([35]Rqmnt!AD49+[35]Rqmnt!AD48)</f>
        <v>1216.6875741365607</v>
      </c>
      <c r="K48" s="17">
        <f>[35]Rqmnt!AE55-([35]Rqmnt!AE49+[35]Rqmnt!AE48)</f>
        <v>1129.5257059510295</v>
      </c>
      <c r="L48" s="17">
        <f>[35]Rqmnt!AF55-([35]Rqmnt!AF49+[35]Rqmnt!AF48)</f>
        <v>774.84287910642411</v>
      </c>
      <c r="M48" s="17">
        <f>[35]Rqmnt!AG55-([35]Rqmnt!AG49+[35]Rqmnt!AG48)</f>
        <v>1228.8386561260527</v>
      </c>
      <c r="N48" s="17">
        <f>[35]Rqmnt!AH55-([35]Rqmnt!AH49+[35]Rqmnt!AH48)</f>
        <v>1375.5443975636854</v>
      </c>
      <c r="O48" s="17">
        <f>[35]Rqmnt!AI55-([35]Rqmnt!AI49+[35]Rqmnt!AI48)</f>
        <v>1769.2137962949341</v>
      </c>
      <c r="P48" s="17">
        <f>[35]Rqmnt!AJ55-([35]Rqmnt!AJ49+[35]Rqmnt!AJ48)</f>
        <v>2496.2965772996663</v>
      </c>
      <c r="Q48" s="118">
        <f t="shared" si="6"/>
        <v>16259.92597882368</v>
      </c>
    </row>
    <row r="49" spans="2:18" x14ac:dyDescent="0.25">
      <c r="B49" s="88">
        <f t="shared" si="5"/>
        <v>6</v>
      </c>
      <c r="C49" s="97" t="s">
        <v>276</v>
      </c>
      <c r="D49" s="88" t="s">
        <v>271</v>
      </c>
      <c r="E49" s="17">
        <f>[35]Rqmnt!Y37</f>
        <v>357.64328812000002</v>
      </c>
      <c r="F49" s="17">
        <f>[35]Rqmnt!Z37</f>
        <v>169.47063178000002</v>
      </c>
      <c r="G49" s="17">
        <f>[35]Rqmnt!AA37</f>
        <v>127.54531445999999</v>
      </c>
      <c r="H49" s="17">
        <f>[35]Rqmnt!AB37</f>
        <v>380.26127379000002</v>
      </c>
      <c r="I49" s="17">
        <f>[35]Rqmnt!AC37</f>
        <v>126.35375582000002</v>
      </c>
      <c r="J49" s="17">
        <f>[35]Rqmnt!AD37</f>
        <v>175.13891323999999</v>
      </c>
      <c r="K49" s="17">
        <f>[35]Rqmnt!AE37</f>
        <v>163.16562351003077</v>
      </c>
      <c r="L49" s="17">
        <f>[35]Rqmnt!AF37</f>
        <v>130.6723330417411</v>
      </c>
      <c r="M49" s="17">
        <f>[35]Rqmnt!AG37</f>
        <v>132.12502561848939</v>
      </c>
      <c r="N49" s="17">
        <f>[35]Rqmnt!AH37</f>
        <v>212.34578099726122</v>
      </c>
      <c r="O49" s="17">
        <f>[35]Rqmnt!AI37</f>
        <v>393.01532908663694</v>
      </c>
      <c r="P49" s="17">
        <f>[35]Rqmnt!AJ37</f>
        <v>799.99447458762427</v>
      </c>
      <c r="Q49" s="118">
        <f t="shared" si="6"/>
        <v>3167.7317440517836</v>
      </c>
    </row>
    <row r="50" spans="2:18" x14ac:dyDescent="0.25">
      <c r="B50" s="88">
        <f t="shared" si="5"/>
        <v>7</v>
      </c>
      <c r="C50" s="97" t="s">
        <v>277</v>
      </c>
      <c r="D50" s="88" t="s">
        <v>273</v>
      </c>
      <c r="E50" s="152">
        <f>E51/(E48+E47)</f>
        <v>2.3E-2</v>
      </c>
      <c r="F50" s="152">
        <f t="shared" ref="F50:Q50" si="8">F51/(F48+F47)</f>
        <v>2.2499999999999999E-2</v>
      </c>
      <c r="G50" s="152">
        <f t="shared" si="8"/>
        <v>2.1600000000000001E-2</v>
      </c>
      <c r="H50" s="152">
        <f t="shared" si="8"/>
        <v>2.29E-2</v>
      </c>
      <c r="I50" s="152">
        <f t="shared" si="8"/>
        <v>2.3E-2</v>
      </c>
      <c r="J50" s="152">
        <f t="shared" si="8"/>
        <v>2.3900000000000001E-2</v>
      </c>
      <c r="K50" s="152">
        <f t="shared" si="8"/>
        <v>2.5000000000000001E-2</v>
      </c>
      <c r="L50" s="152">
        <f t="shared" si="8"/>
        <v>2.4999999999999998E-2</v>
      </c>
      <c r="M50" s="152">
        <f t="shared" si="8"/>
        <v>2.4999999999999998E-2</v>
      </c>
      <c r="N50" s="152">
        <f t="shared" si="8"/>
        <v>2.4999999999999998E-2</v>
      </c>
      <c r="O50" s="152">
        <f t="shared" si="8"/>
        <v>2.5000000000000001E-2</v>
      </c>
      <c r="P50" s="152">
        <f t="shared" si="8"/>
        <v>2.5000000000000001E-2</v>
      </c>
      <c r="Q50" s="152">
        <f t="shared" si="8"/>
        <v>2.4047120589065253E-2</v>
      </c>
      <c r="R50" s="152"/>
    </row>
    <row r="51" spans="2:18" ht="18.75" customHeight="1" x14ac:dyDescent="0.25">
      <c r="B51" s="88">
        <f t="shared" si="5"/>
        <v>8</v>
      </c>
      <c r="C51" s="97" t="s">
        <v>277</v>
      </c>
      <c r="D51" s="88" t="s">
        <v>271</v>
      </c>
      <c r="E51" s="17">
        <f>[35]Rqmnt!Y47</f>
        <v>47.025095830870015</v>
      </c>
      <c r="F51" s="17">
        <f>[35]Rqmnt!Z47</f>
        <v>28.988992606189257</v>
      </c>
      <c r="G51" s="17">
        <f>[35]Rqmnt!AA47</f>
        <v>31.567898004431729</v>
      </c>
      <c r="H51" s="17">
        <f>[35]Rqmnt!AB47</f>
        <v>40.965018007188931</v>
      </c>
      <c r="I51" s="17">
        <f>[35]Rqmnt!AC47</f>
        <v>48.609622349908321</v>
      </c>
      <c r="J51" s="17">
        <f>[35]Rqmnt!AD47</f>
        <v>42.5773549417978</v>
      </c>
      <c r="K51" s="17">
        <f>[35]Rqmnt!AE47</f>
        <v>38.846090961737957</v>
      </c>
      <c r="L51" s="17">
        <f>[35]Rqmnt!AF47</f>
        <v>32.97277795833876</v>
      </c>
      <c r="M51" s="17">
        <f>[35]Rqmnt!AG47</f>
        <v>46.187065143409377</v>
      </c>
      <c r="N51" s="17">
        <f>[35]Rqmnt!AH47</f>
        <v>54.885967550768314</v>
      </c>
      <c r="O51" s="17">
        <f>[35]Rqmnt!AI47</f>
        <v>64.102082176788599</v>
      </c>
      <c r="P51" s="17">
        <f>[35]Rqmnt!AJ47</f>
        <v>84.080648617197369</v>
      </c>
      <c r="Q51" s="118">
        <f t="shared" si="6"/>
        <v>560.80861414862648</v>
      </c>
    </row>
    <row r="52" spans="2:18" ht="28" x14ac:dyDescent="0.25">
      <c r="B52" s="88">
        <f t="shared" si="5"/>
        <v>9</v>
      </c>
      <c r="C52" s="99" t="s">
        <v>278</v>
      </c>
      <c r="D52" s="88" t="s">
        <v>271</v>
      </c>
      <c r="E52" s="17">
        <f>E47+E48-E49-E51</f>
        <v>1639.9010000000003</v>
      </c>
      <c r="F52" s="17">
        <f t="shared" ref="F52:P52" si="9">F47+F48-F49-F51</f>
        <v>1089.940047</v>
      </c>
      <c r="G52" s="17">
        <f t="shared" si="9"/>
        <v>1302.3635469999999</v>
      </c>
      <c r="H52" s="17">
        <f t="shared" si="9"/>
        <v>1367.6391233638997</v>
      </c>
      <c r="I52" s="17">
        <f t="shared" si="9"/>
        <v>1938.4984631304535</v>
      </c>
      <c r="J52" s="17">
        <f t="shared" si="9"/>
        <v>1563.7630180858926</v>
      </c>
      <c r="K52" s="17">
        <f t="shared" si="9"/>
        <v>1351.8319239977495</v>
      </c>
      <c r="L52" s="17">
        <f t="shared" si="9"/>
        <v>1155.2660073334707</v>
      </c>
      <c r="M52" s="17">
        <f t="shared" si="9"/>
        <v>1669.1705149744764</v>
      </c>
      <c r="N52" s="17">
        <f t="shared" si="9"/>
        <v>1928.2069534827031</v>
      </c>
      <c r="O52" s="17">
        <f t="shared" si="9"/>
        <v>2106.9658758081187</v>
      </c>
      <c r="P52" s="17">
        <f t="shared" si="9"/>
        <v>2479.1508214830733</v>
      </c>
      <c r="Q52" s="118">
        <f t="shared" si="6"/>
        <v>19592.697295659837</v>
      </c>
    </row>
    <row r="53" spans="2:18" x14ac:dyDescent="0.25">
      <c r="B53" s="88"/>
      <c r="C53" s="101" t="s">
        <v>279</v>
      </c>
      <c r="D53" s="88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17"/>
    </row>
    <row r="54" spans="2:18" ht="28" x14ac:dyDescent="0.25">
      <c r="B54" s="88">
        <f>B52+1</f>
        <v>10</v>
      </c>
      <c r="C54" s="99" t="s">
        <v>280</v>
      </c>
      <c r="D54" s="88" t="s">
        <v>271</v>
      </c>
      <c r="E54" s="17">
        <f>[35]Rqmnt!Y7</f>
        <v>1639.9010000000001</v>
      </c>
      <c r="F54" s="17">
        <f>[35]Rqmnt!Z7</f>
        <v>1089.940047</v>
      </c>
      <c r="G54" s="17">
        <f>[35]Rqmnt!AA7</f>
        <v>1302.3635469999999</v>
      </c>
      <c r="H54" s="17">
        <f>[35]Rqmnt!AB7</f>
        <v>1367.6391233638997</v>
      </c>
      <c r="I54" s="17">
        <f>[35]Rqmnt!AC7</f>
        <v>1938.4984631304533</v>
      </c>
      <c r="J54" s="17">
        <f>[35]Rqmnt!AD7</f>
        <v>1563.7630180858923</v>
      </c>
      <c r="K54" s="17">
        <f>[35]Rqmnt!AE7</f>
        <v>1351.8319239977495</v>
      </c>
      <c r="L54" s="17">
        <f>[35]Rqmnt!AF7</f>
        <v>1155.2660073334707</v>
      </c>
      <c r="M54" s="17">
        <f>[35]Rqmnt!AG7</f>
        <v>1669.1705149744764</v>
      </c>
      <c r="N54" s="17">
        <f>[35]Rqmnt!AH7</f>
        <v>1928.2069534827031</v>
      </c>
      <c r="O54" s="17">
        <f>[35]Rqmnt!AI7</f>
        <v>2106.9658758081182</v>
      </c>
      <c r="P54" s="17">
        <f>[35]Rqmnt!AJ7</f>
        <v>2479.1508214830733</v>
      </c>
      <c r="Q54" s="118">
        <f t="shared" si="6"/>
        <v>19592.697295659833</v>
      </c>
    </row>
    <row r="55" spans="2:18" x14ac:dyDescent="0.25">
      <c r="B55" s="88">
        <f t="shared" ref="B55:B58" si="10">B54+1</f>
        <v>11</v>
      </c>
      <c r="C55" s="97" t="s">
        <v>281</v>
      </c>
      <c r="D55" s="88" t="s">
        <v>271</v>
      </c>
      <c r="E55" s="17">
        <f>[35]Rqmnt!Y9</f>
        <v>54.676074</v>
      </c>
      <c r="F55" s="17">
        <f>[35]Rqmnt!Z9</f>
        <v>55.536737000000002</v>
      </c>
      <c r="G55" s="17">
        <f>[35]Rqmnt!AA9</f>
        <v>50.567700000000002</v>
      </c>
      <c r="H55" s="17">
        <f>[35]Rqmnt!AB9</f>
        <v>49.379404000000001</v>
      </c>
      <c r="I55" s="17">
        <f>[35]Rqmnt!AC9</f>
        <v>50.445635000000003</v>
      </c>
      <c r="J55" s="17">
        <f>[35]Rqmnt!AD9</f>
        <v>51.277700499999995</v>
      </c>
      <c r="K55" s="17">
        <f>[35]Rqmnt!AE9</f>
        <v>45.22286323359198</v>
      </c>
      <c r="L55" s="17">
        <f>[35]Rqmnt!AF9</f>
        <v>46.838542210833879</v>
      </c>
      <c r="M55" s="17">
        <f>[35]Rqmnt!AG9</f>
        <v>49.942716651653654</v>
      </c>
      <c r="N55" s="17">
        <f>[35]Rqmnt!AH9</f>
        <v>50.926929383881152</v>
      </c>
      <c r="O55" s="17">
        <f>[35]Rqmnt!AI9</f>
        <v>53.600128479853673</v>
      </c>
      <c r="P55" s="17">
        <f>[35]Rqmnt!AJ9</f>
        <v>67.130306699745887</v>
      </c>
      <c r="Q55" s="118">
        <f t="shared" si="6"/>
        <v>625.54473715956021</v>
      </c>
    </row>
    <row r="56" spans="2:18" x14ac:dyDescent="0.25">
      <c r="B56" s="88">
        <f t="shared" si="10"/>
        <v>12</v>
      </c>
      <c r="C56" s="97" t="s">
        <v>282</v>
      </c>
      <c r="D56" s="88" t="s">
        <v>273</v>
      </c>
      <c r="E56" s="152">
        <f>E57/E54</f>
        <v>3.2523073410525301E-2</v>
      </c>
      <c r="F56" s="152">
        <f t="shared" ref="F56:Q56" si="11">F57/F54</f>
        <v>3.119319427441071E-2</v>
      </c>
      <c r="G56" s="152">
        <f t="shared" si="11"/>
        <v>3.0528307439223371E-2</v>
      </c>
      <c r="H56" s="152">
        <f t="shared" si="11"/>
        <v>3.0925518488674506E-2</v>
      </c>
      <c r="I56" s="152">
        <f t="shared" si="11"/>
        <v>3.0874192593223038E-2</v>
      </c>
      <c r="J56" s="152">
        <f t="shared" si="11"/>
        <v>2.9448095254014213E-2</v>
      </c>
      <c r="K56" s="152">
        <f t="shared" si="11"/>
        <v>3.7950000000000012E-2</v>
      </c>
      <c r="L56" s="152">
        <f t="shared" si="11"/>
        <v>3.7949999999999956E-2</v>
      </c>
      <c r="M56" s="152">
        <f t="shared" si="11"/>
        <v>3.7949999999999984E-2</v>
      </c>
      <c r="N56" s="152">
        <f t="shared" si="11"/>
        <v>3.7950000000000081E-2</v>
      </c>
      <c r="O56" s="152">
        <f t="shared" si="11"/>
        <v>3.7950000000000074E-2</v>
      </c>
      <c r="P56" s="152">
        <f t="shared" si="11"/>
        <v>3.7950000000000081E-2</v>
      </c>
      <c r="Q56" s="152">
        <f t="shared" si="11"/>
        <v>3.4757573855697894E-2</v>
      </c>
    </row>
    <row r="57" spans="2:18" x14ac:dyDescent="0.25">
      <c r="B57" s="88">
        <f t="shared" si="10"/>
        <v>13</v>
      </c>
      <c r="C57" s="97" t="s">
        <v>282</v>
      </c>
      <c r="D57" s="88" t="s">
        <v>271</v>
      </c>
      <c r="E57" s="17">
        <f>[35]Rqmnt!Y11</f>
        <v>53.334620608993852</v>
      </c>
      <c r="F57" s="17">
        <f>[35]Rqmnt!Z11</f>
        <v>33.998711633531343</v>
      </c>
      <c r="G57" s="17">
        <f>[35]Rqmnt!AA11</f>
        <v>39.758954760453435</v>
      </c>
      <c r="H57" s="17">
        <f>[35]Rqmnt!AB11</f>
        <v>42.294948995424875</v>
      </c>
      <c r="I57" s="17">
        <f>[35]Rqmnt!AC11</f>
        <v>59.849574892356486</v>
      </c>
      <c r="J57" s="17">
        <f>[35]Rqmnt!AD11</f>
        <v>46.049842311298107</v>
      </c>
      <c r="K57" s="17">
        <f>[35]Rqmnt!AE11</f>
        <v>51.302021515714614</v>
      </c>
      <c r="L57" s="17">
        <f>[35]Rqmnt!AF11</f>
        <v>43.842344978305164</v>
      </c>
      <c r="M57" s="17">
        <f>[35]Rqmnt!AG11</f>
        <v>63.345021043281349</v>
      </c>
      <c r="N57" s="17">
        <f>[35]Rqmnt!AH11</f>
        <v>73.175453884668741</v>
      </c>
      <c r="O57" s="17">
        <f>[35]Rqmnt!AI11</f>
        <v>79.959354986918243</v>
      </c>
      <c r="P57" s="17">
        <f>[35]Rqmnt!AJ11</f>
        <v>94.083773675282828</v>
      </c>
      <c r="Q57" s="118">
        <f t="shared" si="6"/>
        <v>680.99462328622906</v>
      </c>
    </row>
    <row r="58" spans="2:18" x14ac:dyDescent="0.25">
      <c r="B58" s="88">
        <f t="shared" si="10"/>
        <v>14</v>
      </c>
      <c r="C58" s="99" t="s">
        <v>304</v>
      </c>
      <c r="D58" s="88" t="s">
        <v>271</v>
      </c>
      <c r="E58" s="17">
        <f>E54-E55-E57</f>
        <v>1531.8903053910062</v>
      </c>
      <c r="F58" s="17">
        <f t="shared" ref="F58:P58" si="12">F54-F55-F57</f>
        <v>1000.4045983664688</v>
      </c>
      <c r="G58" s="17">
        <f t="shared" si="12"/>
        <v>1212.0368922395464</v>
      </c>
      <c r="H58" s="17">
        <f t="shared" si="12"/>
        <v>1275.9647703684748</v>
      </c>
      <c r="I58" s="17">
        <f t="shared" si="12"/>
        <v>1828.2032532380967</v>
      </c>
      <c r="J58" s="17">
        <f t="shared" si="12"/>
        <v>1466.4354752745942</v>
      </c>
      <c r="K58" s="17">
        <f t="shared" si="12"/>
        <v>1255.3070392484428</v>
      </c>
      <c r="L58" s="17">
        <f t="shared" si="12"/>
        <v>1064.5851201443318</v>
      </c>
      <c r="M58" s="17">
        <f t="shared" si="12"/>
        <v>1555.8827772795414</v>
      </c>
      <c r="N58" s="17">
        <f t="shared" si="12"/>
        <v>1804.1045702141532</v>
      </c>
      <c r="O58" s="17">
        <f t="shared" si="12"/>
        <v>1973.4063923413464</v>
      </c>
      <c r="P58" s="17">
        <f t="shared" si="12"/>
        <v>2317.9367411080448</v>
      </c>
      <c r="Q58" s="118">
        <f t="shared" si="6"/>
        <v>18286.157935214047</v>
      </c>
    </row>
    <row r="59" spans="2:18" x14ac:dyDescent="0.25">
      <c r="B59" s="88"/>
      <c r="C59" s="101" t="s">
        <v>284</v>
      </c>
      <c r="D59" s="88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17"/>
    </row>
    <row r="60" spans="2:18" ht="28" x14ac:dyDescent="0.25">
      <c r="B60" s="88">
        <f>B58+1</f>
        <v>15</v>
      </c>
      <c r="C60" s="99" t="s">
        <v>285</v>
      </c>
      <c r="D60" s="88" t="s">
        <v>271</v>
      </c>
      <c r="E60" s="17">
        <f>[35]Rqmnt!Y16</f>
        <v>1531.8903053910062</v>
      </c>
      <c r="F60" s="17">
        <f>[35]Rqmnt!Z16</f>
        <v>1000.4045983664688</v>
      </c>
      <c r="G60" s="17">
        <f>[35]Rqmnt!AA16</f>
        <v>1212.0368922395464</v>
      </c>
      <c r="H60" s="17">
        <f>[35]Rqmnt!AB16</f>
        <v>1275.9647703684748</v>
      </c>
      <c r="I60" s="17">
        <f>[35]Rqmnt!AC16</f>
        <v>1828.2032532380967</v>
      </c>
      <c r="J60" s="17">
        <f>[35]Rqmnt!AD16</f>
        <v>1466.4354752745942</v>
      </c>
      <c r="K60" s="17">
        <f>[35]Rqmnt!AE16</f>
        <v>1255.3070392484428</v>
      </c>
      <c r="L60" s="17">
        <f>[35]Rqmnt!AF16</f>
        <v>1064.5851201443318</v>
      </c>
      <c r="M60" s="17">
        <f>[35]Rqmnt!AG16</f>
        <v>1555.8827772795414</v>
      </c>
      <c r="N60" s="17">
        <f>[35]Rqmnt!AH16</f>
        <v>1804.1045702141532</v>
      </c>
      <c r="O60" s="17">
        <f>[35]Rqmnt!AI16</f>
        <v>1973.4063923413462</v>
      </c>
      <c r="P60" s="17">
        <f>[35]Rqmnt!AJ16</f>
        <v>2317.9367411080448</v>
      </c>
      <c r="Q60" s="118">
        <f t="shared" si="6"/>
        <v>18286.157935214047</v>
      </c>
    </row>
    <row r="61" spans="2:18" x14ac:dyDescent="0.25">
      <c r="B61" s="88">
        <f t="shared" ref="B61:B65" si="13">B60+1</f>
        <v>16</v>
      </c>
      <c r="C61" s="99" t="s">
        <v>286</v>
      </c>
      <c r="D61" s="88" t="s">
        <v>271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18">
        <f t="shared" si="6"/>
        <v>0</v>
      </c>
    </row>
    <row r="62" spans="2:18" x14ac:dyDescent="0.25">
      <c r="B62" s="88">
        <f t="shared" si="13"/>
        <v>17</v>
      </c>
      <c r="C62" s="97" t="s">
        <v>287</v>
      </c>
      <c r="D62" s="88" t="s">
        <v>271</v>
      </c>
      <c r="E62" s="17">
        <f>[35]Rqmnt!Y20</f>
        <v>202.02283174000004</v>
      </c>
      <c r="F62" s="17">
        <f>[35]Rqmnt!Z20</f>
        <v>151.8007619</v>
      </c>
      <c r="G62" s="17">
        <f>[35]Rqmnt!AA20</f>
        <v>187.94921158</v>
      </c>
      <c r="H62" s="17">
        <f>[35]Rqmnt!AB20</f>
        <v>210.19893706000002</v>
      </c>
      <c r="I62" s="17">
        <f>[35]Rqmnt!AC20</f>
        <v>224.79858078000001</v>
      </c>
      <c r="J62" s="17">
        <f>[35]Rqmnt!AD20</f>
        <v>208.73916088000001</v>
      </c>
      <c r="K62" s="17">
        <f>[35]Rqmnt!AE20</f>
        <v>195.16559425742557</v>
      </c>
      <c r="L62" s="17">
        <f>[35]Rqmnt!AF20</f>
        <v>175.60547713289148</v>
      </c>
      <c r="M62" s="17">
        <f>[35]Rqmnt!AG20</f>
        <v>218.8734599323729</v>
      </c>
      <c r="N62" s="17">
        <f>[35]Rqmnt!AH20</f>
        <v>246.68042355385967</v>
      </c>
      <c r="O62" s="17">
        <f>[35]Rqmnt!AI20</f>
        <v>250.06506170964073</v>
      </c>
      <c r="P62" s="17">
        <f>[35]Rqmnt!AJ20</f>
        <v>351.67557591659948</v>
      </c>
      <c r="Q62" s="118">
        <f t="shared" si="6"/>
        <v>2623.5750764427899</v>
      </c>
    </row>
    <row r="63" spans="2:18" x14ac:dyDescent="0.25">
      <c r="B63" s="88">
        <f t="shared" si="13"/>
        <v>18</v>
      </c>
      <c r="C63" s="97" t="s">
        <v>288</v>
      </c>
      <c r="D63" s="88" t="s">
        <v>273</v>
      </c>
      <c r="E63" s="155">
        <f>E64/E60</f>
        <v>3.8892811022498606E-2</v>
      </c>
      <c r="F63" s="155">
        <f t="shared" ref="F63:Q63" si="14">F64/F60</f>
        <v>3.8002049846451988E-2</v>
      </c>
      <c r="G63" s="155">
        <f t="shared" si="14"/>
        <v>3.7853089721670279E-2</v>
      </c>
      <c r="H63" s="155">
        <f t="shared" si="14"/>
        <v>3.7419759795991832E-2</v>
      </c>
      <c r="I63" s="155">
        <f t="shared" si="14"/>
        <v>3.9291345412873706E-2</v>
      </c>
      <c r="J63" s="155">
        <f t="shared" si="14"/>
        <v>3.8423046701654161E-2</v>
      </c>
      <c r="K63" s="155">
        <f t="shared" si="14"/>
        <v>3.710000000000007E-2</v>
      </c>
      <c r="L63" s="155">
        <f t="shared" si="14"/>
        <v>3.7100000000000043E-2</v>
      </c>
      <c r="M63" s="155">
        <f t="shared" si="14"/>
        <v>3.7100000000000084E-2</v>
      </c>
      <c r="N63" s="155">
        <f t="shared" si="14"/>
        <v>3.7100000000000022E-2</v>
      </c>
      <c r="O63" s="155">
        <f t="shared" si="14"/>
        <v>3.7100000000000036E-2</v>
      </c>
      <c r="P63" s="155">
        <f t="shared" si="14"/>
        <v>3.7100000000000057E-2</v>
      </c>
      <c r="Q63" s="155">
        <f t="shared" si="14"/>
        <v>3.769695245276871E-2</v>
      </c>
    </row>
    <row r="64" spans="2:18" x14ac:dyDescent="0.25">
      <c r="B64" s="88">
        <f t="shared" si="13"/>
        <v>19</v>
      </c>
      <c r="C64" s="97" t="s">
        <v>288</v>
      </c>
      <c r="D64" s="88" t="s">
        <v>271</v>
      </c>
      <c r="E64" s="17">
        <f>[35]Rqmnt!Y22</f>
        <v>59.57952015477008</v>
      </c>
      <c r="F64" s="17">
        <f>[35]Rqmnt!Z22</f>
        <v>38.01742541374233</v>
      </c>
      <c r="G64" s="17">
        <f>[35]Rqmnt!AA22</f>
        <v>45.879341227917962</v>
      </c>
      <c r="H64" s="17">
        <f>[35]Rqmnt!AB22</f>
        <v>47.746295215336204</v>
      </c>
      <c r="I64" s="17">
        <f>[35]Rqmnt!AC22</f>
        <v>71.832565507917479</v>
      </c>
      <c r="J64" s="17">
        <f>[35]Rqmnt!AD22</f>
        <v>56.344918751438151</v>
      </c>
      <c r="K64" s="17">
        <f>[35]Rqmnt!AE22</f>
        <v>46.571891156117317</v>
      </c>
      <c r="L64" s="17">
        <f>[35]Rqmnt!AF22</f>
        <v>39.496107957354752</v>
      </c>
      <c r="M64" s="17">
        <f>[35]Rqmnt!AG22</f>
        <v>57.723251037071122</v>
      </c>
      <c r="N64" s="17">
        <f>[35]Rqmnt!AH22</f>
        <v>66.932279554945126</v>
      </c>
      <c r="O64" s="17">
        <f>[35]Rqmnt!AI22</f>
        <v>73.213377155864009</v>
      </c>
      <c r="P64" s="17">
        <f>[35]Rqmnt!AJ22</f>
        <v>85.995453095108587</v>
      </c>
      <c r="Q64" s="118">
        <f t="shared" si="6"/>
        <v>689.33242622758314</v>
      </c>
    </row>
    <row r="65" spans="2:17" ht="28" x14ac:dyDescent="0.25">
      <c r="B65" s="88">
        <f t="shared" si="13"/>
        <v>20</v>
      </c>
      <c r="C65" s="99" t="s">
        <v>305</v>
      </c>
      <c r="D65" s="88" t="s">
        <v>271</v>
      </c>
      <c r="E65" s="17">
        <f>E60+E61-E62-E64</f>
        <v>1270.287953496236</v>
      </c>
      <c r="F65" s="17">
        <f t="shared" ref="F65:P65" si="15">F60+F61-F62-F64</f>
        <v>810.58641105272648</v>
      </c>
      <c r="G65" s="17">
        <f t="shared" si="15"/>
        <v>978.20833943162859</v>
      </c>
      <c r="H65" s="17">
        <f t="shared" si="15"/>
        <v>1018.0195380931386</v>
      </c>
      <c r="I65" s="17">
        <f t="shared" si="15"/>
        <v>1531.5721069501792</v>
      </c>
      <c r="J65" s="17">
        <f t="shared" si="15"/>
        <v>1201.3513956431559</v>
      </c>
      <c r="K65" s="17">
        <f t="shared" si="15"/>
        <v>1013.5695538349</v>
      </c>
      <c r="L65" s="17">
        <f t="shared" si="15"/>
        <v>849.48353505408556</v>
      </c>
      <c r="M65" s="17">
        <f t="shared" si="15"/>
        <v>1279.2860663100973</v>
      </c>
      <c r="N65" s="17">
        <f t="shared" si="15"/>
        <v>1490.4918671053483</v>
      </c>
      <c r="O65" s="17">
        <f t="shared" si="15"/>
        <v>1650.1279534758414</v>
      </c>
      <c r="P65" s="17">
        <f t="shared" si="15"/>
        <v>1880.2657120963368</v>
      </c>
      <c r="Q65" s="118">
        <f t="shared" si="6"/>
        <v>14973.250432543675</v>
      </c>
    </row>
    <row r="66" spans="2:17" x14ac:dyDescent="0.25">
      <c r="B66" s="88"/>
      <c r="C66" s="101" t="s">
        <v>290</v>
      </c>
      <c r="D66" s="88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17"/>
    </row>
    <row r="67" spans="2:17" ht="28" x14ac:dyDescent="0.25">
      <c r="B67" s="88"/>
      <c r="C67" s="99" t="s">
        <v>291</v>
      </c>
      <c r="D67" s="88" t="s">
        <v>271</v>
      </c>
      <c r="E67" s="17">
        <f>[35]Rqmnt!Y27</f>
        <v>1270.287953496236</v>
      </c>
      <c r="F67" s="17">
        <f>[35]Rqmnt!Z27</f>
        <v>810.58641105272648</v>
      </c>
      <c r="G67" s="17">
        <f>[35]Rqmnt!AA27</f>
        <v>978.20833943162859</v>
      </c>
      <c r="H67" s="17">
        <f>[35]Rqmnt!AB27</f>
        <v>1018.0195380931386</v>
      </c>
      <c r="I67" s="17">
        <f>[35]Rqmnt!AC27</f>
        <v>1531.5721069501792</v>
      </c>
      <c r="J67" s="17">
        <f>[35]Rqmnt!AD27</f>
        <v>1201.3513956431559</v>
      </c>
      <c r="K67" s="17">
        <f>[35]Rqmnt!AE27</f>
        <v>1013.5695538349</v>
      </c>
      <c r="L67" s="17">
        <f>[35]Rqmnt!AF27</f>
        <v>849.48353505408545</v>
      </c>
      <c r="M67" s="17">
        <f>[35]Rqmnt!AG27</f>
        <v>1279.2860663100973</v>
      </c>
      <c r="N67" s="17">
        <f>[35]Rqmnt!AH27</f>
        <v>1490.4918671053485</v>
      </c>
      <c r="O67" s="17">
        <f>[35]Rqmnt!AI27</f>
        <v>1650.1279534758414</v>
      </c>
      <c r="P67" s="17">
        <f>[35]Rqmnt!AJ27</f>
        <v>1880.2657120963365</v>
      </c>
      <c r="Q67" s="118">
        <f>SUM(E67:P67)</f>
        <v>14973.250432543675</v>
      </c>
    </row>
    <row r="68" spans="2:17" x14ac:dyDescent="0.25">
      <c r="B68" s="88">
        <f>B65+1</f>
        <v>21</v>
      </c>
      <c r="C68" s="99" t="s">
        <v>286</v>
      </c>
      <c r="D68" s="88" t="s">
        <v>271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18">
        <f t="shared" si="6"/>
        <v>0</v>
      </c>
    </row>
    <row r="69" spans="2:17" x14ac:dyDescent="0.25">
      <c r="B69" s="88">
        <f t="shared" ref="B69:B71" si="16">B68+1</f>
        <v>22</v>
      </c>
      <c r="C69" s="97" t="s">
        <v>292</v>
      </c>
      <c r="D69" s="88" t="s">
        <v>271</v>
      </c>
      <c r="E69" s="17">
        <f>[35]Rqmnt!Y28+[35]Rqmnt!Y29</f>
        <v>1205.6223004984229</v>
      </c>
      <c r="F69" s="17">
        <f>[35]Rqmnt!Z28+[35]Rqmnt!Z29</f>
        <v>766.982033</v>
      </c>
      <c r="G69" s="17">
        <f>[35]Rqmnt!AA28+[35]Rqmnt!AA29</f>
        <v>926.16957200000002</v>
      </c>
      <c r="H69" s="17">
        <f>[35]Rqmnt!AB28+[35]Rqmnt!AB29</f>
        <v>963.71413000000007</v>
      </c>
      <c r="I69" s="17">
        <f>[35]Rqmnt!AC28+[35]Rqmnt!AC29</f>
        <v>1459.9460700000002</v>
      </c>
      <c r="J69" s="17">
        <f>[35]Rqmnt!AD28+[35]Rqmnt!AD29</f>
        <v>1139.056353379734</v>
      </c>
      <c r="K69" s="17">
        <f>[35]Rqmnt!AE28+[35]Rqmnt!AE29</f>
        <v>968.46570868924698</v>
      </c>
      <c r="L69" s="17">
        <f>[35]Rqmnt!AF28+[35]Rqmnt!AF29</f>
        <v>811.68151774417868</v>
      </c>
      <c r="M69" s="17">
        <f>[35]Rqmnt!AG28+[35]Rqmnt!AG29</f>
        <v>1222.3578363592981</v>
      </c>
      <c r="N69" s="17">
        <f>[35]Rqmnt!AH28+[35]Rqmnt!AH29</f>
        <v>1424.1649790191605</v>
      </c>
      <c r="O69" s="17">
        <f>[35]Rqmnt!AI28+[35]Rqmnt!AI29</f>
        <v>1576.6972595461666</v>
      </c>
      <c r="P69" s="17">
        <f>[35]Rqmnt!AJ28+[35]Rqmnt!AJ29</f>
        <v>1796.5938879080495</v>
      </c>
      <c r="Q69" s="118">
        <f t="shared" si="6"/>
        <v>14261.451648144259</v>
      </c>
    </row>
    <row r="70" spans="2:17" x14ac:dyDescent="0.25">
      <c r="B70" s="88">
        <f t="shared" si="16"/>
        <v>23</v>
      </c>
      <c r="C70" s="97" t="s">
        <v>293</v>
      </c>
      <c r="D70" s="88" t="s">
        <v>273</v>
      </c>
      <c r="E70" s="152">
        <f>E71/E67</f>
        <v>5.0906294765555103E-2</v>
      </c>
      <c r="F70" s="152">
        <f t="shared" ref="F70:Q70" si="17">F71/F67</f>
        <v>5.3793620838149141E-2</v>
      </c>
      <c r="G70" s="152">
        <f t="shared" si="17"/>
        <v>5.3198041085874163E-2</v>
      </c>
      <c r="H70" s="152">
        <f t="shared" si="17"/>
        <v>5.3344170775797249E-2</v>
      </c>
      <c r="I70" s="152">
        <f t="shared" si="17"/>
        <v>4.6766349834359414E-2</v>
      </c>
      <c r="J70" s="152">
        <f t="shared" si="17"/>
        <v>5.185413900490924E-2</v>
      </c>
      <c r="K70" s="152">
        <f t="shared" si="17"/>
        <v>4.450000000000006E-2</v>
      </c>
      <c r="L70" s="152">
        <f t="shared" si="17"/>
        <v>4.4499999999999963E-2</v>
      </c>
      <c r="M70" s="152">
        <f t="shared" si="17"/>
        <v>4.4499999999999956E-2</v>
      </c>
      <c r="N70" s="152">
        <f t="shared" si="17"/>
        <v>4.4500000000000053E-2</v>
      </c>
      <c r="O70" s="152">
        <f t="shared" si="17"/>
        <v>4.4499999999999922E-2</v>
      </c>
      <c r="P70" s="152">
        <f t="shared" si="17"/>
        <v>4.4500000000000026E-2</v>
      </c>
      <c r="Q70" s="152">
        <f t="shared" si="17"/>
        <v>4.7538027070752428E-2</v>
      </c>
    </row>
    <row r="71" spans="2:17" x14ac:dyDescent="0.25">
      <c r="B71" s="88">
        <f t="shared" si="16"/>
        <v>24</v>
      </c>
      <c r="C71" s="97" t="s">
        <v>293</v>
      </c>
      <c r="D71" s="88" t="s">
        <v>271</v>
      </c>
      <c r="E71" s="17">
        <f>[35]Rqmnt!Y30</f>
        <v>64.66565299781314</v>
      </c>
      <c r="F71" s="17">
        <f>[35]Rqmnt!Z30</f>
        <v>43.604378052726474</v>
      </c>
      <c r="G71" s="17">
        <f>[35]Rqmnt!AA30</f>
        <v>52.038767431628514</v>
      </c>
      <c r="H71" s="17">
        <f>[35]Rqmnt!AB30</f>
        <v>54.305408093138624</v>
      </c>
      <c r="I71" s="17">
        <f>[35]Rqmnt!AC30</f>
        <v>71.626036950179014</v>
      </c>
      <c r="J71" s="17">
        <f>[35]Rqmnt!AD30</f>
        <v>62.295042263421919</v>
      </c>
      <c r="K71" s="17">
        <f>[35]Rqmnt!AE30</f>
        <v>45.103845145653111</v>
      </c>
      <c r="L71" s="17">
        <f>[35]Rqmnt!AF30</f>
        <v>37.802017309906773</v>
      </c>
      <c r="M71" s="17">
        <f>[35]Rqmnt!AG30</f>
        <v>56.928229950799278</v>
      </c>
      <c r="N71" s="17">
        <f>[35]Rqmnt!AH30</f>
        <v>66.326888086188092</v>
      </c>
      <c r="O71" s="17">
        <f>[35]Rqmnt!AI30</f>
        <v>73.430693929674817</v>
      </c>
      <c r="P71" s="17">
        <f>[35]Rqmnt!AJ30</f>
        <v>83.671824188287019</v>
      </c>
      <c r="Q71" s="118">
        <f t="shared" si="6"/>
        <v>711.79878439941672</v>
      </c>
    </row>
    <row r="72" spans="2:17" x14ac:dyDescent="0.25">
      <c r="B72" s="88"/>
      <c r="C72" s="101" t="s">
        <v>90</v>
      </c>
      <c r="D72" s="88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18"/>
    </row>
    <row r="73" spans="2:17" x14ac:dyDescent="0.25">
      <c r="B73" s="88">
        <f>B71+1</f>
        <v>25</v>
      </c>
      <c r="C73" s="101" t="s">
        <v>294</v>
      </c>
      <c r="D73" s="497" t="s">
        <v>271</v>
      </c>
      <c r="E73" s="17">
        <f>E44+E48+E68</f>
        <v>2065.3040124523227</v>
      </c>
      <c r="F73" s="17">
        <f t="shared" ref="F73:P73" si="18">F44+F48+F68</f>
        <v>1304.3270972504681</v>
      </c>
      <c r="G73" s="17">
        <f t="shared" si="18"/>
        <v>1478.3498094663532</v>
      </c>
      <c r="H73" s="17">
        <f t="shared" si="18"/>
        <v>1806.2811947073526</v>
      </c>
      <c r="I73" s="17">
        <f t="shared" si="18"/>
        <v>2131.4998331318584</v>
      </c>
      <c r="J73" s="17">
        <f t="shared" si="18"/>
        <v>1801.9639597646742</v>
      </c>
      <c r="K73" s="17">
        <f t="shared" si="18"/>
        <v>1571.1478668056729</v>
      </c>
      <c r="L73" s="17">
        <f t="shared" si="18"/>
        <v>1341.0989174354079</v>
      </c>
      <c r="M73" s="17">
        <f t="shared" si="18"/>
        <v>1872.711697750701</v>
      </c>
      <c r="N73" s="17">
        <f t="shared" si="18"/>
        <v>2228.8750410791467</v>
      </c>
      <c r="O73" s="17">
        <f t="shared" si="18"/>
        <v>2596.499082190554</v>
      </c>
      <c r="P73" s="17">
        <f t="shared" si="18"/>
        <v>3398.5804337983691</v>
      </c>
      <c r="Q73" s="118">
        <f t="shared" si="6"/>
        <v>23596.638945832881</v>
      </c>
    </row>
    <row r="74" spans="2:17" x14ac:dyDescent="0.25">
      <c r="B74" s="88">
        <f>B73+1</f>
        <v>26</v>
      </c>
      <c r="C74" s="101" t="s">
        <v>295</v>
      </c>
      <c r="D74" s="497" t="s">
        <v>271</v>
      </c>
      <c r="E74" s="17">
        <f>E49+E55+E62+E69</f>
        <v>1819.9644943584231</v>
      </c>
      <c r="F74" s="17">
        <f t="shared" ref="F74:P74" si="19">F49+F55+F62+F69</f>
        <v>1143.79016368</v>
      </c>
      <c r="G74" s="17">
        <f t="shared" si="19"/>
        <v>1292.2317980400001</v>
      </c>
      <c r="H74" s="17">
        <f t="shared" si="19"/>
        <v>1603.5537448500002</v>
      </c>
      <c r="I74" s="17">
        <f t="shared" si="19"/>
        <v>1861.5440416000001</v>
      </c>
      <c r="J74" s="17">
        <f t="shared" si="19"/>
        <v>1574.2121279997341</v>
      </c>
      <c r="K74" s="17">
        <f t="shared" si="19"/>
        <v>1372.0197896902953</v>
      </c>
      <c r="L74" s="17">
        <f t="shared" si="19"/>
        <v>1164.7978701296452</v>
      </c>
      <c r="M74" s="17">
        <f t="shared" si="19"/>
        <v>1623.2990385618141</v>
      </c>
      <c r="N74" s="17">
        <f t="shared" si="19"/>
        <v>1934.1181129541624</v>
      </c>
      <c r="O74" s="17">
        <f t="shared" si="19"/>
        <v>2273.3777788222978</v>
      </c>
      <c r="P74" s="17">
        <f t="shared" si="19"/>
        <v>3015.3942451120192</v>
      </c>
      <c r="Q74" s="118">
        <f t="shared" si="6"/>
        <v>20678.303205798391</v>
      </c>
    </row>
    <row r="75" spans="2:17" ht="28" x14ac:dyDescent="0.25">
      <c r="B75" s="88">
        <f>B74+1</f>
        <v>27</v>
      </c>
      <c r="C75" s="102" t="s">
        <v>296</v>
      </c>
      <c r="D75" s="497"/>
      <c r="E75" s="17">
        <f>E52+E49</f>
        <v>1997.5442881200004</v>
      </c>
      <c r="F75" s="17">
        <f t="shared" ref="F75:P75" si="20">F52+F49</f>
        <v>1259.4106787800001</v>
      </c>
      <c r="G75" s="17">
        <f t="shared" si="20"/>
        <v>1429.90886146</v>
      </c>
      <c r="H75" s="17">
        <f t="shared" si="20"/>
        <v>1747.9003971538996</v>
      </c>
      <c r="I75" s="17">
        <f t="shared" si="20"/>
        <v>2064.8522189504533</v>
      </c>
      <c r="J75" s="17">
        <f t="shared" si="20"/>
        <v>1738.9019313258925</v>
      </c>
      <c r="K75" s="17">
        <f t="shared" si="20"/>
        <v>1514.9975475077804</v>
      </c>
      <c r="L75" s="17">
        <f t="shared" si="20"/>
        <v>1285.9383403752117</v>
      </c>
      <c r="M75" s="17">
        <f t="shared" si="20"/>
        <v>1801.2955405929658</v>
      </c>
      <c r="N75" s="17">
        <f t="shared" si="20"/>
        <v>2140.5527344799643</v>
      </c>
      <c r="O75" s="17">
        <f t="shared" si="20"/>
        <v>2499.9812048947556</v>
      </c>
      <c r="P75" s="17">
        <f t="shared" si="20"/>
        <v>3279.1452960706974</v>
      </c>
      <c r="Q75" s="118">
        <f t="shared" si="6"/>
        <v>22760.429039711627</v>
      </c>
    </row>
    <row r="76" spans="2:17" x14ac:dyDescent="0.25">
      <c r="B76" s="88">
        <f>B75+1</f>
        <v>28</v>
      </c>
      <c r="C76" s="102" t="s">
        <v>297</v>
      </c>
      <c r="D76" s="497" t="s">
        <v>271</v>
      </c>
      <c r="E76" s="17">
        <f>E75-E74</f>
        <v>177.57979376157732</v>
      </c>
      <c r="F76" s="17">
        <f t="shared" ref="F76:P76" si="21">F75-F74</f>
        <v>115.62051510000015</v>
      </c>
      <c r="G76" s="17">
        <f t="shared" si="21"/>
        <v>137.67706341999997</v>
      </c>
      <c r="H76" s="17">
        <f t="shared" si="21"/>
        <v>144.34665230389942</v>
      </c>
      <c r="I76" s="17">
        <f t="shared" si="21"/>
        <v>203.30817735045321</v>
      </c>
      <c r="J76" s="17">
        <f t="shared" si="21"/>
        <v>164.68980332615843</v>
      </c>
      <c r="K76" s="17">
        <f t="shared" si="21"/>
        <v>142.9777578174851</v>
      </c>
      <c r="L76" s="17">
        <f t="shared" si="21"/>
        <v>121.14047024556658</v>
      </c>
      <c r="M76" s="17">
        <f t="shared" si="21"/>
        <v>177.99650203115175</v>
      </c>
      <c r="N76" s="17">
        <f t="shared" si="21"/>
        <v>206.43462152580196</v>
      </c>
      <c r="O76" s="17">
        <f t="shared" si="21"/>
        <v>226.60342607245775</v>
      </c>
      <c r="P76" s="17">
        <f t="shared" si="21"/>
        <v>263.75105095867821</v>
      </c>
      <c r="Q76" s="118">
        <f t="shared" si="6"/>
        <v>2082.1258339132301</v>
      </c>
    </row>
    <row r="77" spans="2:17" x14ac:dyDescent="0.25">
      <c r="B77" s="88">
        <f t="shared" ref="B77" si="22">B76+1</f>
        <v>29</v>
      </c>
      <c r="C77" s="102" t="s">
        <v>298</v>
      </c>
      <c r="D77" s="497" t="s">
        <v>273</v>
      </c>
      <c r="E77" s="152">
        <f>E76/(E75-E49)</f>
        <v>0.10828689888083323</v>
      </c>
      <c r="F77" s="152">
        <f t="shared" ref="F77:Q77" si="23">F76/(F75-F49)</f>
        <v>0.10607970173977849</v>
      </c>
      <c r="G77" s="152">
        <f t="shared" si="23"/>
        <v>0.10571323478543275</v>
      </c>
      <c r="H77" s="152">
        <f t="shared" si="23"/>
        <v>0.10554440117862279</v>
      </c>
      <c r="I77" s="152">
        <f t="shared" si="23"/>
        <v>0.10487920481615123</v>
      </c>
      <c r="J77" s="152">
        <f t="shared" si="23"/>
        <v>0.1053163436028467</v>
      </c>
      <c r="K77" s="152">
        <f t="shared" si="23"/>
        <v>0.10576592790815252</v>
      </c>
      <c r="L77" s="152">
        <f t="shared" si="23"/>
        <v>0.10485937392477873</v>
      </c>
      <c r="M77" s="152">
        <f t="shared" si="23"/>
        <v>0.10663769844620909</v>
      </c>
      <c r="N77" s="152">
        <f t="shared" si="23"/>
        <v>0.10706040715854818</v>
      </c>
      <c r="O77" s="152">
        <f t="shared" si="23"/>
        <v>0.10754964220079971</v>
      </c>
      <c r="P77" s="152">
        <f t="shared" si="23"/>
        <v>0.1063876584970726</v>
      </c>
      <c r="Q77" s="152">
        <f t="shared" si="23"/>
        <v>0.10627050489747834</v>
      </c>
    </row>
    <row r="79" spans="2:17" x14ac:dyDescent="0.25">
      <c r="B79" s="985" t="s">
        <v>2</v>
      </c>
      <c r="C79" s="930" t="s">
        <v>102</v>
      </c>
      <c r="D79" s="986" t="s">
        <v>264</v>
      </c>
      <c r="E79" s="987" t="s">
        <v>1151</v>
      </c>
      <c r="F79" s="987"/>
      <c r="G79" s="987"/>
      <c r="H79" s="987"/>
      <c r="I79" s="987"/>
      <c r="J79" s="987"/>
      <c r="K79" s="987"/>
      <c r="L79" s="987"/>
      <c r="M79" s="987"/>
      <c r="N79" s="987"/>
      <c r="O79" s="987"/>
      <c r="P79" s="987"/>
      <c r="Q79" s="987"/>
    </row>
    <row r="80" spans="2:17" x14ac:dyDescent="0.25">
      <c r="B80" s="985"/>
      <c r="C80" s="930"/>
      <c r="D80" s="986"/>
      <c r="E80" s="496" t="s">
        <v>223</v>
      </c>
      <c r="F80" s="496" t="s">
        <v>224</v>
      </c>
      <c r="G80" s="496" t="s">
        <v>225</v>
      </c>
      <c r="H80" s="496" t="s">
        <v>226</v>
      </c>
      <c r="I80" s="496" t="s">
        <v>227</v>
      </c>
      <c r="J80" s="496" t="s">
        <v>228</v>
      </c>
      <c r="K80" s="496" t="s">
        <v>229</v>
      </c>
      <c r="L80" s="496" t="s">
        <v>230</v>
      </c>
      <c r="M80" s="496" t="s">
        <v>231</v>
      </c>
      <c r="N80" s="496" t="s">
        <v>232</v>
      </c>
      <c r="O80" s="496" t="s">
        <v>233</v>
      </c>
      <c r="P80" s="496" t="s">
        <v>234</v>
      </c>
      <c r="Q80" s="496" t="s">
        <v>90</v>
      </c>
    </row>
    <row r="81" spans="2:17" x14ac:dyDescent="0.25">
      <c r="B81" s="88">
        <v>1</v>
      </c>
      <c r="C81" s="97" t="s">
        <v>270</v>
      </c>
      <c r="D81" s="88" t="s">
        <v>271</v>
      </c>
      <c r="E81" s="17">
        <f>[36]Rqmnt!L48+[36]Rqmnt!L49</f>
        <v>851.72890927445223</v>
      </c>
      <c r="F81" s="17">
        <f>[36]Rqmnt!M48+[36]Rqmnt!M49</f>
        <v>866.51226563479099</v>
      </c>
      <c r="G81" s="17">
        <f>[36]Rqmnt!N48+[36]Rqmnt!N49</f>
        <v>769.81183311646703</v>
      </c>
      <c r="H81" s="17">
        <f>[36]Rqmnt!O48+[36]Rqmnt!O49</f>
        <v>831.996611069648</v>
      </c>
      <c r="I81" s="17">
        <f>[36]Rqmnt!P48+[36]Rqmnt!P49</f>
        <v>869.17726047875317</v>
      </c>
      <c r="J81" s="17">
        <f>[36]Rqmnt!Q48+[36]Rqmnt!Q49</f>
        <v>820.178131882152</v>
      </c>
      <c r="K81" s="17">
        <f>[36]Rqmnt!R48+[36]Rqmnt!R49</f>
        <v>827.74444054219168</v>
      </c>
      <c r="L81" s="17">
        <f>[36]Rqmnt!S48+[36]Rqmnt!S49</f>
        <v>796.98916427445204</v>
      </c>
      <c r="M81" s="17">
        <f>[36]Rqmnt!T48+[36]Rqmnt!T49</f>
        <v>812.48903214934103</v>
      </c>
      <c r="N81" s="17">
        <f>[36]Rqmnt!U48+[36]Rqmnt!U49</f>
        <v>868.90786714934109</v>
      </c>
      <c r="O81" s="17">
        <f>[36]Rqmnt!V48+[36]Rqmnt!V49</f>
        <v>799.50773352467388</v>
      </c>
      <c r="P81" s="17">
        <f>[36]Rqmnt!W48+[36]Rqmnt!W49</f>
        <v>884.71106714934092</v>
      </c>
      <c r="Q81" s="118">
        <f>SUM(E81:P81)</f>
        <v>9999.7543162456041</v>
      </c>
    </row>
    <row r="82" spans="2:17" x14ac:dyDescent="0.25">
      <c r="B82" s="88">
        <f>B81+1</f>
        <v>2</v>
      </c>
      <c r="C82" s="97" t="s">
        <v>272</v>
      </c>
      <c r="D82" s="88" t="s">
        <v>273</v>
      </c>
      <c r="E82" s="416">
        <f t="shared" ref="E82:Q82" si="24">E83/E81</f>
        <v>3.9300000000000002E-2</v>
      </c>
      <c r="F82" s="416">
        <f t="shared" si="24"/>
        <v>3.5799999999999998E-2</v>
      </c>
      <c r="G82" s="416">
        <f t="shared" si="24"/>
        <v>3.2899999999999999E-2</v>
      </c>
      <c r="H82" s="416">
        <f t="shared" si="24"/>
        <v>3.5099999999999999E-2</v>
      </c>
      <c r="I82" s="416">
        <f t="shared" si="24"/>
        <v>3.3700000000000001E-2</v>
      </c>
      <c r="J82" s="416">
        <f t="shared" si="24"/>
        <v>3.5000000000000003E-2</v>
      </c>
      <c r="K82" s="416">
        <f t="shared" si="24"/>
        <v>3.32E-2</v>
      </c>
      <c r="L82" s="416">
        <f t="shared" si="24"/>
        <v>3.2774999999999999E-2</v>
      </c>
      <c r="M82" s="416">
        <f t="shared" si="24"/>
        <v>3.9399999999999998E-2</v>
      </c>
      <c r="N82" s="416">
        <f t="shared" si="24"/>
        <v>3.8850000000000003E-2</v>
      </c>
      <c r="O82" s="416">
        <f t="shared" si="24"/>
        <v>3.755E-2</v>
      </c>
      <c r="P82" s="416">
        <f t="shared" si="24"/>
        <v>3.5549999999999998E-2</v>
      </c>
      <c r="Q82" s="416">
        <f t="shared" si="24"/>
        <v>3.5787484392136547E-2</v>
      </c>
    </row>
    <row r="83" spans="2:17" x14ac:dyDescent="0.25">
      <c r="B83" s="88">
        <f t="shared" ref="B83:B89" si="25">B82+1</f>
        <v>3</v>
      </c>
      <c r="C83" s="97" t="s">
        <v>272</v>
      </c>
      <c r="D83" s="88" t="s">
        <v>271</v>
      </c>
      <c r="E83" s="216">
        <f>[36]Rqmnt!L52</f>
        <v>33.472946134485973</v>
      </c>
      <c r="F83" s="216">
        <f>[36]Rqmnt!M52</f>
        <v>31.021139109725517</v>
      </c>
      <c r="G83" s="216">
        <f>[36]Rqmnt!N52</f>
        <v>25.326809309531765</v>
      </c>
      <c r="H83" s="216">
        <f>[36]Rqmnt!O52</f>
        <v>29.203081048544643</v>
      </c>
      <c r="I83" s="216">
        <f>[36]Rqmnt!P52</f>
        <v>29.291273678133983</v>
      </c>
      <c r="J83" s="216">
        <f>[36]Rqmnt!Q52</f>
        <v>28.706234615875324</v>
      </c>
      <c r="K83" s="216">
        <f>[36]Rqmnt!R52</f>
        <v>27.481115426000763</v>
      </c>
      <c r="L83" s="216">
        <f>[36]Rqmnt!S52</f>
        <v>26.121319859095163</v>
      </c>
      <c r="M83" s="216">
        <f>[36]Rqmnt!T52</f>
        <v>32.012067866684035</v>
      </c>
      <c r="N83" s="216">
        <f>[36]Rqmnt!U52</f>
        <v>33.757070638751905</v>
      </c>
      <c r="O83" s="216">
        <f>[36]Rqmnt!V52</f>
        <v>30.021515393851505</v>
      </c>
      <c r="P83" s="216">
        <f>[36]Rqmnt!W52</f>
        <v>31.451478437159068</v>
      </c>
      <c r="Q83" s="118">
        <f>SUM(E83:P83)</f>
        <v>357.86605151783965</v>
      </c>
    </row>
    <row r="84" spans="2:17" ht="28" x14ac:dyDescent="0.25">
      <c r="B84" s="88">
        <f t="shared" si="25"/>
        <v>4</v>
      </c>
      <c r="C84" s="99" t="s">
        <v>274</v>
      </c>
      <c r="D84" s="88" t="s">
        <v>271</v>
      </c>
      <c r="E84" s="216">
        <f t="shared" ref="E84:P84" si="26">E81-E83</f>
        <v>818.2559631399663</v>
      </c>
      <c r="F84" s="216">
        <f t="shared" si="26"/>
        <v>835.49112652506551</v>
      </c>
      <c r="G84" s="216">
        <f t="shared" si="26"/>
        <v>744.48502380693526</v>
      </c>
      <c r="H84" s="216">
        <f t="shared" si="26"/>
        <v>802.79353002110338</v>
      </c>
      <c r="I84" s="216">
        <f t="shared" si="26"/>
        <v>839.88598680061921</v>
      </c>
      <c r="J84" s="216">
        <f t="shared" si="26"/>
        <v>791.47189726627664</v>
      </c>
      <c r="K84" s="216">
        <f t="shared" si="26"/>
        <v>800.26332511619091</v>
      </c>
      <c r="L84" s="216">
        <f t="shared" si="26"/>
        <v>770.8678444153569</v>
      </c>
      <c r="M84" s="216">
        <f t="shared" si="26"/>
        <v>780.47696428265704</v>
      </c>
      <c r="N84" s="216">
        <f t="shared" si="26"/>
        <v>835.1507965105892</v>
      </c>
      <c r="O84" s="216">
        <f t="shared" si="26"/>
        <v>769.48621813082241</v>
      </c>
      <c r="P84" s="216">
        <f t="shared" si="26"/>
        <v>853.25958871218188</v>
      </c>
      <c r="Q84" s="118">
        <f>SUM(E84:P84)</f>
        <v>9641.8882647277642</v>
      </c>
    </row>
    <row r="85" spans="2:17" ht="28" x14ac:dyDescent="0.25">
      <c r="B85" s="88">
        <f t="shared" si="25"/>
        <v>5</v>
      </c>
      <c r="C85" s="489" t="s">
        <v>275</v>
      </c>
      <c r="D85" s="88" t="s">
        <v>271</v>
      </c>
      <c r="E85" s="297">
        <f>[36]Rqmnt!L46-E84</f>
        <v>4591.9921228634194</v>
      </c>
      <c r="F85" s="297">
        <f>[36]Rqmnt!M46-F84</f>
        <v>4175.437804195536</v>
      </c>
      <c r="G85" s="297">
        <f>[36]Rqmnt!N46-G84</f>
        <v>3999.4814386783396</v>
      </c>
      <c r="H85" s="297">
        <f>[36]Rqmnt!O46-H84</f>
        <v>3802.1185611993392</v>
      </c>
      <c r="I85" s="297">
        <f>[36]Rqmnt!P46-I84</f>
        <v>4410.3107957967222</v>
      </c>
      <c r="J85" s="297">
        <f>[36]Rqmnt!Q46-J84</f>
        <v>4411.4344688843039</v>
      </c>
      <c r="K85" s="297">
        <f>[36]Rqmnt!R46-K84</f>
        <v>4044.7848698284802</v>
      </c>
      <c r="L85" s="297">
        <f>[36]Rqmnt!S46-L84</f>
        <v>3807.620743343718</v>
      </c>
      <c r="M85" s="297">
        <f>[36]Rqmnt!T46-M84</f>
        <v>4080.3900438522296</v>
      </c>
      <c r="N85" s="297">
        <f>[36]Rqmnt!U46-N84</f>
        <v>4561.5860380319446</v>
      </c>
      <c r="O85" s="297">
        <f>[36]Rqmnt!V46-O84</f>
        <v>4637.3317271361675</v>
      </c>
      <c r="P85" s="297">
        <f>[36]Rqmnt!W46-P84</f>
        <v>5513.5953806185971</v>
      </c>
      <c r="Q85" s="296">
        <f>SUM(E85:P85)</f>
        <v>52036.083994428802</v>
      </c>
    </row>
    <row r="86" spans="2:17" x14ac:dyDescent="0.25">
      <c r="B86" s="88">
        <f t="shared" si="25"/>
        <v>6</v>
      </c>
      <c r="C86" s="97" t="s">
        <v>276</v>
      </c>
      <c r="D86" s="88" t="s">
        <v>271</v>
      </c>
      <c r="E86" s="216">
        <f>[36]Rqmnt!L37</f>
        <v>607.60993304197439</v>
      </c>
      <c r="F86" s="216">
        <f>[36]Rqmnt!M37</f>
        <v>583.15295043238257</v>
      </c>
      <c r="G86" s="216">
        <f>[36]Rqmnt!N37</f>
        <v>605.77089989548597</v>
      </c>
      <c r="H86" s="216">
        <f>[36]Rqmnt!O37</f>
        <v>613.92734762449129</v>
      </c>
      <c r="I86" s="216">
        <f>[36]Rqmnt!P37</f>
        <v>772.4061218184969</v>
      </c>
      <c r="J86" s="216">
        <f>[36]Rqmnt!Q37</f>
        <v>826.81760640713617</v>
      </c>
      <c r="K86" s="216">
        <f>[36]Rqmnt!R37</f>
        <v>840.89646063529165</v>
      </c>
      <c r="L86" s="216">
        <f>[36]Rqmnt!S37</f>
        <v>812.59366189845298</v>
      </c>
      <c r="M86" s="216">
        <f>[36]Rqmnt!T37</f>
        <v>689.60505664693562</v>
      </c>
      <c r="N86" s="216">
        <f>[36]Rqmnt!U37</f>
        <v>666.93293406646228</v>
      </c>
      <c r="O86" s="216">
        <f>[36]Rqmnt!V37</f>
        <v>633.49507181613592</v>
      </c>
      <c r="P86" s="216">
        <f>[36]Rqmnt!W37</f>
        <v>674.61551875104578</v>
      </c>
      <c r="Q86" s="118">
        <f>SUM(E86:P86)</f>
        <v>8327.8235630342933</v>
      </c>
    </row>
    <row r="87" spans="2:17" x14ac:dyDescent="0.25">
      <c r="B87" s="88">
        <f t="shared" si="25"/>
        <v>7</v>
      </c>
      <c r="C87" s="97" t="s">
        <v>277</v>
      </c>
      <c r="D87" s="88" t="s">
        <v>273</v>
      </c>
      <c r="E87" s="416">
        <f t="shared" ref="E87:P87" si="27">E88/(E85+E81)</f>
        <v>2.4647507052761437E-2</v>
      </c>
      <c r="F87" s="416">
        <f t="shared" si="27"/>
        <v>2.4647415337465433E-2</v>
      </c>
      <c r="G87" s="416">
        <f t="shared" si="27"/>
        <v>2.4668302317538124E-2</v>
      </c>
      <c r="H87" s="416">
        <f t="shared" si="27"/>
        <v>2.4643716355101007E-2</v>
      </c>
      <c r="I87" s="416">
        <f t="shared" si="27"/>
        <v>2.4662406434208285E-2</v>
      </c>
      <c r="J87" s="416">
        <f t="shared" si="27"/>
        <v>2.4663920616299184E-2</v>
      </c>
      <c r="K87" s="416">
        <f t="shared" si="27"/>
        <v>2.466012774492413E-2</v>
      </c>
      <c r="L87" s="416">
        <f t="shared" si="27"/>
        <v>2.4659313004683898E-2</v>
      </c>
      <c r="M87" s="416">
        <f t="shared" si="27"/>
        <v>2.4637743939557453E-2</v>
      </c>
      <c r="N87" s="416">
        <f t="shared" si="27"/>
        <v>2.4645838082786118E-2</v>
      </c>
      <c r="O87" s="416">
        <f t="shared" si="27"/>
        <v>2.4663057648261509E-2</v>
      </c>
      <c r="P87" s="416">
        <f t="shared" si="27"/>
        <v>2.4678093262395447E-2</v>
      </c>
      <c r="Q87" s="416">
        <f>Q88/(Q85+Q84)</f>
        <v>2.4799999999999999E-2</v>
      </c>
    </row>
    <row r="88" spans="2:17" x14ac:dyDescent="0.25">
      <c r="B88" s="88">
        <f t="shared" si="25"/>
        <v>8</v>
      </c>
      <c r="C88" s="97" t="s">
        <v>277</v>
      </c>
      <c r="D88" s="88" t="s">
        <v>271</v>
      </c>
      <c r="E88" s="216">
        <f>[36]Rqmnt!L47</f>
        <v>134.17415253288397</v>
      </c>
      <c r="F88" s="216">
        <f>[36]Rqmnt!M47</f>
        <v>124.27103748187092</v>
      </c>
      <c r="G88" s="216">
        <f>[36]Rqmnt!N47</f>
        <v>117.65036826963481</v>
      </c>
      <c r="H88" s="216">
        <f>[36]Rqmnt!O47</f>
        <v>114.20181986226697</v>
      </c>
      <c r="I88" s="216">
        <f>[36]Rqmnt!P47</f>
        <v>130.20488020841407</v>
      </c>
      <c r="J88" s="216">
        <f>[36]Rqmnt!Q47</f>
        <v>129.03207788053439</v>
      </c>
      <c r="K88" s="216">
        <f>[36]Rqmnt!R47</f>
        <v>120.15719523462784</v>
      </c>
      <c r="L88" s="216">
        <f>[36]Rqmnt!S47</f>
        <v>113.54651697642505</v>
      </c>
      <c r="M88" s="216">
        <f>[36]Rqmnt!T47</f>
        <v>120.54950180174518</v>
      </c>
      <c r="N88" s="216">
        <f>[36]Rqmnt!U47</f>
        <v>133.83907349665483</v>
      </c>
      <c r="O88" s="216">
        <f>[36]Rqmnt!V47</f>
        <v>134.08908504262135</v>
      </c>
      <c r="P88" s="216">
        <f>[36]Rqmnt!W47</f>
        <v>157.89800323940329</v>
      </c>
      <c r="Q88" s="298">
        <f>SUM(E88:P88)</f>
        <v>1529.6137120270828</v>
      </c>
    </row>
    <row r="89" spans="2:17" ht="28" x14ac:dyDescent="0.25">
      <c r="B89" s="88">
        <f t="shared" si="25"/>
        <v>9</v>
      </c>
      <c r="C89" s="489" t="s">
        <v>278</v>
      </c>
      <c r="D89" s="88" t="s">
        <v>271</v>
      </c>
      <c r="E89" s="216">
        <f t="shared" ref="E89:P89" si="28">E84+E85-E86-E88</f>
        <v>4668.4640004285266</v>
      </c>
      <c r="F89" s="216">
        <f t="shared" si="28"/>
        <v>4303.5049428063485</v>
      </c>
      <c r="G89" s="216">
        <f t="shared" si="28"/>
        <v>4020.5451943201542</v>
      </c>
      <c r="H89" s="216">
        <f t="shared" si="28"/>
        <v>3876.7829237336846</v>
      </c>
      <c r="I89" s="216">
        <f t="shared" si="28"/>
        <v>4347.5857805704309</v>
      </c>
      <c r="J89" s="216">
        <f t="shared" si="28"/>
        <v>4247.0566818629104</v>
      </c>
      <c r="K89" s="216">
        <f t="shared" si="28"/>
        <v>3883.9945390747516</v>
      </c>
      <c r="L89" s="216">
        <f t="shared" si="28"/>
        <v>3652.3484088841969</v>
      </c>
      <c r="M89" s="216">
        <f t="shared" si="28"/>
        <v>4050.7124496862057</v>
      </c>
      <c r="N89" s="216">
        <f t="shared" si="28"/>
        <v>4595.9648269794161</v>
      </c>
      <c r="O89" s="216">
        <f t="shared" si="28"/>
        <v>4639.2337884082326</v>
      </c>
      <c r="P89" s="216">
        <f t="shared" si="28"/>
        <v>5534.34144734033</v>
      </c>
      <c r="Q89" s="118">
        <f>SUM(E89:P89)</f>
        <v>51820.534984095182</v>
      </c>
    </row>
    <row r="90" spans="2:17" x14ac:dyDescent="0.25">
      <c r="B90" s="88"/>
      <c r="C90" s="101" t="s">
        <v>279</v>
      </c>
      <c r="D90" s="88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17"/>
    </row>
    <row r="91" spans="2:17" ht="28" x14ac:dyDescent="0.25">
      <c r="B91" s="88">
        <f>B89+1</f>
        <v>10</v>
      </c>
      <c r="C91" s="99" t="s">
        <v>280</v>
      </c>
      <c r="D91" s="88" t="s">
        <v>271</v>
      </c>
      <c r="E91" s="216">
        <f>[36]Rqmnt!L7</f>
        <v>4668.4640004285266</v>
      </c>
      <c r="F91" s="216">
        <f>[36]Rqmnt!M7</f>
        <v>4303.5049428063485</v>
      </c>
      <c r="G91" s="216">
        <f>[36]Rqmnt!N7</f>
        <v>4020.5451943201538</v>
      </c>
      <c r="H91" s="216">
        <f>[36]Rqmnt!O7</f>
        <v>3876.7829237336841</v>
      </c>
      <c r="I91" s="216">
        <f>[36]Rqmnt!P7</f>
        <v>4347.58578057043</v>
      </c>
      <c r="J91" s="216">
        <f>[36]Rqmnt!Q7</f>
        <v>4247.0566818629104</v>
      </c>
      <c r="K91" s="216">
        <f>[36]Rqmnt!R7</f>
        <v>3883.9945390747512</v>
      </c>
      <c r="L91" s="216">
        <f>[36]Rqmnt!S7</f>
        <v>3652.348408884196</v>
      </c>
      <c r="M91" s="216">
        <f>[36]Rqmnt!T7</f>
        <v>4050.7124496862057</v>
      </c>
      <c r="N91" s="216">
        <f>[36]Rqmnt!U7</f>
        <v>4595.9648269794161</v>
      </c>
      <c r="O91" s="216">
        <f>[36]Rqmnt!V7</f>
        <v>4639.2337884082326</v>
      </c>
      <c r="P91" s="216">
        <f>[36]Rqmnt!W7</f>
        <v>5534.3414473403291</v>
      </c>
      <c r="Q91" s="298">
        <f>SUM(E91:P91)</f>
        <v>51820.534984095182</v>
      </c>
    </row>
    <row r="92" spans="2:17" x14ac:dyDescent="0.25">
      <c r="B92" s="88">
        <f t="shared" ref="B92:B95" si="29">B91+1</f>
        <v>11</v>
      </c>
      <c r="C92" s="97" t="s">
        <v>281</v>
      </c>
      <c r="D92" s="88" t="s">
        <v>271</v>
      </c>
      <c r="E92" s="216">
        <f>[36]Rqmnt!L9</f>
        <v>735.88000908189247</v>
      </c>
      <c r="F92" s="216">
        <f>[36]Rqmnt!M9</f>
        <v>788.68688314810686</v>
      </c>
      <c r="G92" s="216">
        <f>[36]Rqmnt!N9</f>
        <v>774.33784750041775</v>
      </c>
      <c r="H92" s="216">
        <f>[36]Rqmnt!O9</f>
        <v>758.05502320129199</v>
      </c>
      <c r="I92" s="216">
        <f>[36]Rqmnt!P9</f>
        <v>776.75440060211645</v>
      </c>
      <c r="J92" s="216">
        <f>[36]Rqmnt!Q9</f>
        <v>749.38491263128401</v>
      </c>
      <c r="K92" s="216">
        <f>[36]Rqmnt!R9</f>
        <v>760.10889328322037</v>
      </c>
      <c r="L92" s="216">
        <f>[36]Rqmnt!S9</f>
        <v>760.32184222034402</v>
      </c>
      <c r="M92" s="216">
        <f>[36]Rqmnt!T9</f>
        <v>760.70367774843203</v>
      </c>
      <c r="N92" s="216">
        <f>[36]Rqmnt!U9</f>
        <v>761.54197875375894</v>
      </c>
      <c r="O92" s="216">
        <f>[36]Rqmnt!V9</f>
        <v>750.0856061425518</v>
      </c>
      <c r="P92" s="216">
        <f>[36]Rqmnt!W9</f>
        <v>848.5723410106184</v>
      </c>
      <c r="Q92" s="298">
        <f>SUM(E92:P92)</f>
        <v>9224.4334153240361</v>
      </c>
    </row>
    <row r="93" spans="2:17" x14ac:dyDescent="0.25">
      <c r="B93" s="88">
        <f t="shared" si="29"/>
        <v>12</v>
      </c>
      <c r="C93" s="97" t="s">
        <v>282</v>
      </c>
      <c r="D93" s="88" t="s">
        <v>273</v>
      </c>
      <c r="E93" s="416">
        <f t="shared" ref="E93:Q93" si="30">E94/E91</f>
        <v>3.1800000000000106E-2</v>
      </c>
      <c r="F93" s="416">
        <f t="shared" si="30"/>
        <v>3.1800000000000037E-2</v>
      </c>
      <c r="G93" s="416">
        <f t="shared" si="30"/>
        <v>3.180000000000003E-2</v>
      </c>
      <c r="H93" s="416">
        <f t="shared" si="30"/>
        <v>3.1800000000000064E-2</v>
      </c>
      <c r="I93" s="416">
        <f t="shared" si="30"/>
        <v>3.1800000000000009E-2</v>
      </c>
      <c r="J93" s="416">
        <f t="shared" si="30"/>
        <v>3.180000000000012E-2</v>
      </c>
      <c r="K93" s="416">
        <f t="shared" si="30"/>
        <v>3.1800000000000037E-2</v>
      </c>
      <c r="L93" s="416">
        <f t="shared" si="30"/>
        <v>3.1800000000000099E-2</v>
      </c>
      <c r="M93" s="416">
        <f t="shared" si="30"/>
        <v>3.1800000000000057E-2</v>
      </c>
      <c r="N93" s="416">
        <f t="shared" si="30"/>
        <v>3.1800000000000099E-2</v>
      </c>
      <c r="O93" s="416">
        <f t="shared" si="30"/>
        <v>3.180000000000005E-2</v>
      </c>
      <c r="P93" s="416">
        <f t="shared" si="30"/>
        <v>3.1800000000000085E-2</v>
      </c>
      <c r="Q93" s="416">
        <f t="shared" si="30"/>
        <v>3.1800000000000071E-2</v>
      </c>
    </row>
    <row r="94" spans="2:17" x14ac:dyDescent="0.25">
      <c r="B94" s="88">
        <f t="shared" si="29"/>
        <v>13</v>
      </c>
      <c r="C94" s="97" t="s">
        <v>282</v>
      </c>
      <c r="D94" s="88" t="s">
        <v>271</v>
      </c>
      <c r="E94" s="216">
        <f>[36]Rqmnt!L11</f>
        <v>148.45715521362763</v>
      </c>
      <c r="F94" s="216">
        <f>[36]Rqmnt!M11</f>
        <v>136.85145718124204</v>
      </c>
      <c r="G94" s="216">
        <f>[36]Rqmnt!N11</f>
        <v>127.85333717938101</v>
      </c>
      <c r="H94" s="216">
        <f>[36]Rqmnt!O11</f>
        <v>123.2816969747314</v>
      </c>
      <c r="I94" s="216">
        <f>[36]Rqmnt!P11</f>
        <v>138.25322782213971</v>
      </c>
      <c r="J94" s="216">
        <f>[36]Rqmnt!Q11</f>
        <v>135.05640248324107</v>
      </c>
      <c r="K94" s="216">
        <f>[36]Rqmnt!R11</f>
        <v>123.51102634257722</v>
      </c>
      <c r="L94" s="216">
        <f>[36]Rqmnt!S11</f>
        <v>116.1446794025178</v>
      </c>
      <c r="M94" s="216">
        <f>[36]Rqmnt!T11</f>
        <v>128.81265590002158</v>
      </c>
      <c r="N94" s="216">
        <f>[36]Rqmnt!U11</f>
        <v>146.1516814979459</v>
      </c>
      <c r="O94" s="216">
        <f>[36]Rqmnt!V11</f>
        <v>147.52763447138204</v>
      </c>
      <c r="P94" s="216">
        <f>[36]Rqmnt!W11</f>
        <v>175.99205802542292</v>
      </c>
      <c r="Q94" s="216">
        <f>SUM(E94:P94)</f>
        <v>1647.8930124942303</v>
      </c>
    </row>
    <row r="95" spans="2:17" ht="28" x14ac:dyDescent="0.25">
      <c r="B95" s="88">
        <f t="shared" si="29"/>
        <v>14</v>
      </c>
      <c r="C95" s="99" t="s">
        <v>304</v>
      </c>
      <c r="D95" s="88" t="s">
        <v>271</v>
      </c>
      <c r="E95" s="216">
        <f t="shared" ref="E95:P95" si="31">E91-E92-E94</f>
        <v>3784.1268361330067</v>
      </c>
      <c r="F95" s="216">
        <f t="shared" si="31"/>
        <v>3377.9666024769995</v>
      </c>
      <c r="G95" s="216">
        <f t="shared" si="31"/>
        <v>3118.3540096403549</v>
      </c>
      <c r="H95" s="216">
        <f t="shared" si="31"/>
        <v>2995.4462035576607</v>
      </c>
      <c r="I95" s="216">
        <f t="shared" si="31"/>
        <v>3432.578152146174</v>
      </c>
      <c r="J95" s="216">
        <f t="shared" si="31"/>
        <v>3362.6153667483854</v>
      </c>
      <c r="K95" s="216">
        <f t="shared" si="31"/>
        <v>3000.3746194489536</v>
      </c>
      <c r="L95" s="216">
        <f t="shared" si="31"/>
        <v>2775.8818872613342</v>
      </c>
      <c r="M95" s="216">
        <f t="shared" si="31"/>
        <v>3161.1961160377518</v>
      </c>
      <c r="N95" s="216">
        <f t="shared" si="31"/>
        <v>3688.2711667277113</v>
      </c>
      <c r="O95" s="216">
        <f t="shared" si="31"/>
        <v>3741.6205477942985</v>
      </c>
      <c r="P95" s="216">
        <f t="shared" si="31"/>
        <v>4509.7770483042877</v>
      </c>
      <c r="Q95" s="298">
        <f>SUM(E95:P95)</f>
        <v>40948.208556276921</v>
      </c>
    </row>
    <row r="96" spans="2:17" x14ac:dyDescent="0.25">
      <c r="B96" s="88"/>
      <c r="C96" s="101" t="s">
        <v>284</v>
      </c>
      <c r="D96" s="88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17"/>
    </row>
    <row r="97" spans="2:17" ht="28" x14ac:dyDescent="0.25">
      <c r="B97" s="88">
        <f>B95+1</f>
        <v>15</v>
      </c>
      <c r="C97" s="99" t="s">
        <v>285</v>
      </c>
      <c r="D97" s="88" t="s">
        <v>271</v>
      </c>
      <c r="E97" s="216">
        <f>[36]Rqmnt!L19</f>
        <v>3784.1268361330062</v>
      </c>
      <c r="F97" s="216">
        <f>[36]Rqmnt!M19</f>
        <v>3377.9666024769995</v>
      </c>
      <c r="G97" s="216">
        <f>[36]Rqmnt!N19</f>
        <v>3118.3540096403549</v>
      </c>
      <c r="H97" s="216">
        <f>[36]Rqmnt!O19</f>
        <v>2995.4462035576607</v>
      </c>
      <c r="I97" s="216">
        <f>[36]Rqmnt!P19</f>
        <v>3432.5781521461736</v>
      </c>
      <c r="J97" s="216">
        <f>[36]Rqmnt!Q19</f>
        <v>3362.6153667483854</v>
      </c>
      <c r="K97" s="216">
        <f>[36]Rqmnt!R19</f>
        <v>3000.3746194489536</v>
      </c>
      <c r="L97" s="216">
        <f>[36]Rqmnt!S19</f>
        <v>2775.8818872613342</v>
      </c>
      <c r="M97" s="216">
        <f>[36]Rqmnt!T19</f>
        <v>3161.1961160377518</v>
      </c>
      <c r="N97" s="216">
        <f>[36]Rqmnt!U19</f>
        <v>3688.2711667277108</v>
      </c>
      <c r="O97" s="216">
        <f>[36]Rqmnt!V19</f>
        <v>3741.620547794299</v>
      </c>
      <c r="P97" s="216">
        <f>[36]Rqmnt!W19</f>
        <v>4509.7770483042877</v>
      </c>
      <c r="Q97" s="298">
        <f>SUM(E97:P97)</f>
        <v>40948.208556276921</v>
      </c>
    </row>
    <row r="98" spans="2:17" x14ac:dyDescent="0.25">
      <c r="B98" s="88">
        <f t="shared" ref="B98:B102" si="32">B97+1</f>
        <v>16</v>
      </c>
      <c r="C98" s="99" t="s">
        <v>286</v>
      </c>
      <c r="D98" s="88" t="s">
        <v>271</v>
      </c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98">
        <f>SUM(E98:P98)</f>
        <v>0</v>
      </c>
    </row>
    <row r="99" spans="2:17" x14ac:dyDescent="0.25">
      <c r="B99" s="88">
        <f t="shared" si="32"/>
        <v>17</v>
      </c>
      <c r="C99" s="97" t="s">
        <v>287</v>
      </c>
      <c r="D99" s="88" t="s">
        <v>271</v>
      </c>
      <c r="E99" s="216">
        <f>[36]Rqmnt!L20</f>
        <v>663.21625513040533</v>
      </c>
      <c r="F99" s="216">
        <f>[36]Rqmnt!M20</f>
        <v>700.90320075697582</v>
      </c>
      <c r="G99" s="216">
        <f>[36]Rqmnt!N20</f>
        <v>690.11109831254532</v>
      </c>
      <c r="H99" s="216">
        <f>[36]Rqmnt!O20</f>
        <v>635.0536820218415</v>
      </c>
      <c r="I99" s="216">
        <f>[36]Rqmnt!P20</f>
        <v>670.92942053322042</v>
      </c>
      <c r="J99" s="216">
        <f>[36]Rqmnt!Q20</f>
        <v>630.09994330435859</v>
      </c>
      <c r="K99" s="216">
        <f>[36]Rqmnt!R20</f>
        <v>650.54144183068513</v>
      </c>
      <c r="L99" s="216">
        <f>[36]Rqmnt!S20</f>
        <v>636.4697287632489</v>
      </c>
      <c r="M99" s="216">
        <f>[36]Rqmnt!T20</f>
        <v>641.81778925185893</v>
      </c>
      <c r="N99" s="216">
        <f>[36]Rqmnt!U20</f>
        <v>631.28234610169875</v>
      </c>
      <c r="O99" s="216">
        <f>[36]Rqmnt!V20</f>
        <v>644.1856586210514</v>
      </c>
      <c r="P99" s="216">
        <f>[36]Rqmnt!W20</f>
        <v>709.6036952866898</v>
      </c>
      <c r="Q99" s="298">
        <f>SUM(E99:P99)</f>
        <v>7904.21425991458</v>
      </c>
    </row>
    <row r="100" spans="2:17" x14ac:dyDescent="0.25">
      <c r="B100" s="88">
        <f t="shared" si="32"/>
        <v>18</v>
      </c>
      <c r="C100" s="97" t="s">
        <v>288</v>
      </c>
      <c r="D100" s="88" t="s">
        <v>273</v>
      </c>
      <c r="E100" s="416">
        <f t="shared" ref="E100:Q100" si="33">E101/E97</f>
        <v>4.0699999999999979E-2</v>
      </c>
      <c r="F100" s="416">
        <f t="shared" si="33"/>
        <v>4.0699999999999945E-2</v>
      </c>
      <c r="G100" s="416">
        <f t="shared" si="33"/>
        <v>4.0699999999999896E-2</v>
      </c>
      <c r="H100" s="416">
        <f t="shared" si="33"/>
        <v>4.069999999999991E-2</v>
      </c>
      <c r="I100" s="416">
        <f t="shared" si="33"/>
        <v>4.0699999999999965E-2</v>
      </c>
      <c r="J100" s="416">
        <f t="shared" si="33"/>
        <v>4.0699999999999993E-2</v>
      </c>
      <c r="K100" s="416">
        <f t="shared" si="33"/>
        <v>4.069999999999991E-2</v>
      </c>
      <c r="L100" s="416">
        <f t="shared" si="33"/>
        <v>4.0699999999999958E-2</v>
      </c>
      <c r="M100" s="416">
        <f t="shared" si="33"/>
        <v>4.0699999999999945E-2</v>
      </c>
      <c r="N100" s="416">
        <f t="shared" si="33"/>
        <v>4.0699999999999993E-2</v>
      </c>
      <c r="O100" s="416">
        <f t="shared" si="33"/>
        <v>4.0699999999999917E-2</v>
      </c>
      <c r="P100" s="416">
        <f t="shared" si="33"/>
        <v>4.0699999999999958E-2</v>
      </c>
      <c r="Q100" s="416">
        <f t="shared" si="33"/>
        <v>4.0699999999999945E-2</v>
      </c>
    </row>
    <row r="101" spans="2:17" x14ac:dyDescent="0.25">
      <c r="B101" s="88">
        <f t="shared" si="32"/>
        <v>19</v>
      </c>
      <c r="C101" s="97" t="s">
        <v>288</v>
      </c>
      <c r="D101" s="88" t="s">
        <v>271</v>
      </c>
      <c r="E101" s="216">
        <f>[36]Rqmnt!L22</f>
        <v>154.01396223061329</v>
      </c>
      <c r="F101" s="216">
        <f>[36]Rqmnt!M22</f>
        <v>137.48324072081368</v>
      </c>
      <c r="G101" s="216">
        <f>[36]Rqmnt!N22</f>
        <v>126.91700819236212</v>
      </c>
      <c r="H101" s="216">
        <f>[36]Rqmnt!O22</f>
        <v>121.91466048479651</v>
      </c>
      <c r="I101" s="216">
        <f>[36]Rqmnt!P22</f>
        <v>139.70593079234914</v>
      </c>
      <c r="J101" s="216">
        <f>[36]Rqmnt!Q22</f>
        <v>136.85844542665927</v>
      </c>
      <c r="K101" s="216">
        <f>[36]Rqmnt!R22</f>
        <v>122.11524701157214</v>
      </c>
      <c r="L101" s="216">
        <f>[36]Rqmnt!S22</f>
        <v>112.9783928115362</v>
      </c>
      <c r="M101" s="216">
        <f>[36]Rqmnt!T22</f>
        <v>128.66068192273633</v>
      </c>
      <c r="N101" s="216">
        <f>[36]Rqmnt!U22</f>
        <v>150.1126364858178</v>
      </c>
      <c r="O101" s="216">
        <f>[36]Rqmnt!V22</f>
        <v>152.28395629522765</v>
      </c>
      <c r="P101" s="216">
        <f>[36]Rqmnt!W22</f>
        <v>183.54792586598433</v>
      </c>
      <c r="Q101" s="298">
        <f>SUM(E101:P101)</f>
        <v>1666.5920882404685</v>
      </c>
    </row>
    <row r="102" spans="2:17" ht="28" x14ac:dyDescent="0.25">
      <c r="B102" s="88">
        <f t="shared" si="32"/>
        <v>20</v>
      </c>
      <c r="C102" s="99" t="s">
        <v>305</v>
      </c>
      <c r="D102" s="88" t="s">
        <v>271</v>
      </c>
      <c r="E102" s="216">
        <f t="shared" ref="E102:P102" si="34">E97+E98-E99-E101</f>
        <v>2966.8966187719875</v>
      </c>
      <c r="F102" s="216">
        <f t="shared" si="34"/>
        <v>2539.58016099921</v>
      </c>
      <c r="G102" s="216">
        <f t="shared" si="34"/>
        <v>2301.3259031354473</v>
      </c>
      <c r="H102" s="216">
        <f t="shared" si="34"/>
        <v>2238.477861051023</v>
      </c>
      <c r="I102" s="216">
        <f t="shared" si="34"/>
        <v>2621.9428008206041</v>
      </c>
      <c r="J102" s="216">
        <f t="shared" si="34"/>
        <v>2595.6569780173677</v>
      </c>
      <c r="K102" s="216">
        <f t="shared" si="34"/>
        <v>2227.7179306066964</v>
      </c>
      <c r="L102" s="216">
        <f t="shared" si="34"/>
        <v>2026.4337656865491</v>
      </c>
      <c r="M102" s="216">
        <f t="shared" si="34"/>
        <v>2390.7176448631567</v>
      </c>
      <c r="N102" s="216">
        <f t="shared" si="34"/>
        <v>2906.8761841401943</v>
      </c>
      <c r="O102" s="216">
        <f t="shared" si="34"/>
        <v>2945.1509328780198</v>
      </c>
      <c r="P102" s="216">
        <f t="shared" si="34"/>
        <v>3616.6254271516136</v>
      </c>
      <c r="Q102" s="298">
        <f>SUM(E102:P102)</f>
        <v>31377.402208121872</v>
      </c>
    </row>
    <row r="103" spans="2:17" x14ac:dyDescent="0.25">
      <c r="B103" s="88"/>
      <c r="C103" s="101" t="s">
        <v>290</v>
      </c>
      <c r="D103" s="88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17"/>
    </row>
    <row r="104" spans="2:17" ht="28" x14ac:dyDescent="0.25">
      <c r="B104" s="88"/>
      <c r="C104" s="99" t="s">
        <v>291</v>
      </c>
      <c r="D104" s="88" t="s">
        <v>271</v>
      </c>
      <c r="E104" s="216">
        <f>[36]Rqmnt!L27</f>
        <v>2966.8966187719875</v>
      </c>
      <c r="F104" s="216">
        <f>[36]Rqmnt!M27</f>
        <v>2539.58016099921</v>
      </c>
      <c r="G104" s="216">
        <f>[36]Rqmnt!N27</f>
        <v>2301.3259031354473</v>
      </c>
      <c r="H104" s="216">
        <f>[36]Rqmnt!O27</f>
        <v>2238.4778610510225</v>
      </c>
      <c r="I104" s="216">
        <f>[36]Rqmnt!P27</f>
        <v>2621.9428008206041</v>
      </c>
      <c r="J104" s="216">
        <f>[36]Rqmnt!Q27</f>
        <v>2595.6569780173677</v>
      </c>
      <c r="K104" s="216">
        <f>[36]Rqmnt!R27</f>
        <v>2227.7179306066964</v>
      </c>
      <c r="L104" s="216">
        <f>[36]Rqmnt!S27</f>
        <v>2026.4337656865493</v>
      </c>
      <c r="M104" s="216">
        <f>[36]Rqmnt!T27</f>
        <v>2390.7176448631567</v>
      </c>
      <c r="N104" s="216">
        <f>[36]Rqmnt!U27</f>
        <v>2906.8761841401943</v>
      </c>
      <c r="O104" s="216">
        <f>[36]Rqmnt!V27</f>
        <v>2945.1509328780198</v>
      </c>
      <c r="P104" s="216">
        <f>[36]Rqmnt!W27</f>
        <v>3616.6254271516136</v>
      </c>
      <c r="Q104" s="117">
        <f>SUM(E104:P104)</f>
        <v>31377.402208121872</v>
      </c>
    </row>
    <row r="105" spans="2:17" x14ac:dyDescent="0.25">
      <c r="B105" s="88">
        <f>B102+1</f>
        <v>21</v>
      </c>
      <c r="C105" s="99" t="s">
        <v>286</v>
      </c>
      <c r="D105" s="88" t="s">
        <v>271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18">
        <f>SUM(E105:P105)</f>
        <v>0</v>
      </c>
    </row>
    <row r="106" spans="2:17" x14ac:dyDescent="0.25">
      <c r="B106" s="88">
        <f t="shared" ref="B106:B108" si="35">B105+1</f>
        <v>22</v>
      </c>
      <c r="C106" s="97" t="s">
        <v>292</v>
      </c>
      <c r="D106" s="88" t="s">
        <v>271</v>
      </c>
      <c r="E106" s="216">
        <f>[36]Rqmnt!L28+[36]Rqmnt!L29</f>
        <v>2827.4524776897038</v>
      </c>
      <c r="F106" s="216">
        <f>[36]Rqmnt!M28+[36]Rqmnt!M29</f>
        <v>2420.2198934322469</v>
      </c>
      <c r="G106" s="216">
        <f>[36]Rqmnt!N28+[36]Rqmnt!N29</f>
        <v>2193.1635856880812</v>
      </c>
      <c r="H106" s="216">
        <f>[36]Rqmnt!O28+[36]Rqmnt!O29</f>
        <v>2133.2694015816242</v>
      </c>
      <c r="I106" s="216">
        <f>[36]Rqmnt!P28+[36]Rqmnt!P29</f>
        <v>2498.7114891820356</v>
      </c>
      <c r="J106" s="216">
        <f>[36]Rqmnt!Q28+[36]Rqmnt!Q29</f>
        <v>2473.6611000505513</v>
      </c>
      <c r="K106" s="216">
        <f>[36]Rqmnt!R28+[36]Rqmnt!R29</f>
        <v>2123.0151878681818</v>
      </c>
      <c r="L106" s="216">
        <f>[36]Rqmnt!S28+[36]Rqmnt!S29</f>
        <v>1931.1913786992814</v>
      </c>
      <c r="M106" s="216">
        <f>[36]Rqmnt!T28+[36]Rqmnt!T29</f>
        <v>2278.3539155545882</v>
      </c>
      <c r="N106" s="216">
        <f>[36]Rqmnt!U28+[36]Rqmnt!U29</f>
        <v>2770.2530034856049</v>
      </c>
      <c r="O106" s="216">
        <f>[36]Rqmnt!V28+[36]Rqmnt!V29</f>
        <v>2806.7288390327526</v>
      </c>
      <c r="P106" s="216">
        <f>[36]Rqmnt!W28+[36]Rqmnt!W29</f>
        <v>3446.6440320754878</v>
      </c>
      <c r="Q106" s="298">
        <f>SUM(E106:P106)</f>
        <v>29902.664304340142</v>
      </c>
    </row>
    <row r="107" spans="2:17" x14ac:dyDescent="0.25">
      <c r="B107" s="88">
        <f t="shared" si="35"/>
        <v>23</v>
      </c>
      <c r="C107" s="97" t="s">
        <v>293</v>
      </c>
      <c r="D107" s="88" t="s">
        <v>273</v>
      </c>
      <c r="E107" s="416">
        <f t="shared" ref="E107:Q107" si="36">E108/E104</f>
        <v>4.7000000000000111E-2</v>
      </c>
      <c r="F107" s="416">
        <f t="shared" si="36"/>
        <v>4.700000000000009E-2</v>
      </c>
      <c r="G107" s="416">
        <f t="shared" si="36"/>
        <v>4.7000000000000056E-2</v>
      </c>
      <c r="H107" s="416">
        <f t="shared" si="36"/>
        <v>4.7000000000000132E-2</v>
      </c>
      <c r="I107" s="416">
        <f t="shared" si="36"/>
        <v>4.700000000000009E-2</v>
      </c>
      <c r="J107" s="416">
        <f t="shared" si="36"/>
        <v>4.7000000000000028E-2</v>
      </c>
      <c r="K107" s="416">
        <f t="shared" si="36"/>
        <v>4.6999999999999958E-2</v>
      </c>
      <c r="L107" s="416">
        <f t="shared" si="36"/>
        <v>4.7000000000000083E-2</v>
      </c>
      <c r="M107" s="416">
        <f t="shared" si="36"/>
        <v>4.7000000000000063E-2</v>
      </c>
      <c r="N107" s="416">
        <f t="shared" si="36"/>
        <v>4.7000000000000063E-2</v>
      </c>
      <c r="O107" s="416">
        <f t="shared" si="36"/>
        <v>4.7000000000000097E-2</v>
      </c>
      <c r="P107" s="416">
        <f t="shared" si="36"/>
        <v>4.7000000000000007E-2</v>
      </c>
      <c r="Q107" s="416">
        <f t="shared" si="36"/>
        <v>4.7000000000000063E-2</v>
      </c>
    </row>
    <row r="108" spans="2:17" x14ac:dyDescent="0.25">
      <c r="B108" s="88">
        <f t="shared" si="35"/>
        <v>24</v>
      </c>
      <c r="C108" s="97" t="s">
        <v>293</v>
      </c>
      <c r="D108" s="88" t="s">
        <v>271</v>
      </c>
      <c r="E108" s="216">
        <f>[36]Rqmnt!L30</f>
        <v>139.44414108228375</v>
      </c>
      <c r="F108" s="216">
        <f>[36]Rqmnt!M30</f>
        <v>119.3602675669631</v>
      </c>
      <c r="G108" s="216">
        <f>[36]Rqmnt!N30</f>
        <v>108.16231744736615</v>
      </c>
      <c r="H108" s="216">
        <f>[36]Rqmnt!O30</f>
        <v>105.20845946939835</v>
      </c>
      <c r="I108" s="216">
        <f>[36]Rqmnt!P30</f>
        <v>123.23131163856863</v>
      </c>
      <c r="J108" s="216">
        <f>[36]Rqmnt!Q30</f>
        <v>121.99587796681635</v>
      </c>
      <c r="K108" s="216">
        <f>[36]Rqmnt!R30</f>
        <v>104.70274273851464</v>
      </c>
      <c r="L108" s="216">
        <f>[36]Rqmnt!S30</f>
        <v>95.242386987267992</v>
      </c>
      <c r="M108" s="216">
        <f>[36]Rqmnt!T30</f>
        <v>112.36372930856851</v>
      </c>
      <c r="N108" s="216">
        <f>[36]Rqmnt!U30</f>
        <v>136.62318065458931</v>
      </c>
      <c r="O108" s="216">
        <f>[36]Rqmnt!V30</f>
        <v>138.42209384526723</v>
      </c>
      <c r="P108" s="216">
        <f>[36]Rqmnt!W30</f>
        <v>169.98139507612586</v>
      </c>
      <c r="Q108" s="298">
        <f t="shared" ref="Q108:Q113" si="37">SUM(E108:P108)</f>
        <v>1474.73790378173</v>
      </c>
    </row>
    <row r="109" spans="2:17" x14ac:dyDescent="0.25">
      <c r="B109" s="88"/>
      <c r="C109" s="101" t="s">
        <v>90</v>
      </c>
      <c r="D109" s="88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18">
        <f t="shared" si="37"/>
        <v>0</v>
      </c>
    </row>
    <row r="110" spans="2:17" x14ac:dyDescent="0.25">
      <c r="B110" s="88">
        <f>B108+1</f>
        <v>25</v>
      </c>
      <c r="C110" s="490" t="s">
        <v>294</v>
      </c>
      <c r="D110" s="497" t="s">
        <v>271</v>
      </c>
      <c r="E110" s="216">
        <f t="shared" ref="E110:P110" si="38">E81+E85+E105</f>
        <v>5443.7210321378716</v>
      </c>
      <c r="F110" s="216">
        <f t="shared" si="38"/>
        <v>5041.9500698303273</v>
      </c>
      <c r="G110" s="216">
        <f t="shared" si="38"/>
        <v>4769.293271794807</v>
      </c>
      <c r="H110" s="216">
        <f t="shared" si="38"/>
        <v>4634.1151722689874</v>
      </c>
      <c r="I110" s="216">
        <f t="shared" si="38"/>
        <v>5279.4880562754752</v>
      </c>
      <c r="J110" s="216">
        <f t="shared" si="38"/>
        <v>5231.6126007664561</v>
      </c>
      <c r="K110" s="216">
        <f t="shared" si="38"/>
        <v>4872.5293103706717</v>
      </c>
      <c r="L110" s="216">
        <f t="shared" si="38"/>
        <v>4604.6099076181699</v>
      </c>
      <c r="M110" s="216">
        <f t="shared" si="38"/>
        <v>4892.8790760015709</v>
      </c>
      <c r="N110" s="216">
        <f t="shared" si="38"/>
        <v>5430.4939051812853</v>
      </c>
      <c r="O110" s="216">
        <f t="shared" si="38"/>
        <v>5436.8394606608417</v>
      </c>
      <c r="P110" s="216">
        <f t="shared" si="38"/>
        <v>6398.3064477679382</v>
      </c>
      <c r="Q110" s="118">
        <f t="shared" si="37"/>
        <v>62035.8383106744</v>
      </c>
    </row>
    <row r="111" spans="2:17" x14ac:dyDescent="0.25">
      <c r="B111" s="88">
        <f>B110+1</f>
        <v>26</v>
      </c>
      <c r="C111" s="101" t="s">
        <v>295</v>
      </c>
      <c r="D111" s="497" t="s">
        <v>271</v>
      </c>
      <c r="E111" s="216">
        <f t="shared" ref="E111:P111" si="39">E86+E92+E99+E106</f>
        <v>4834.1586749439757</v>
      </c>
      <c r="F111" s="216">
        <f t="shared" si="39"/>
        <v>4492.9629277697122</v>
      </c>
      <c r="G111" s="216">
        <f t="shared" si="39"/>
        <v>4263.3834313965308</v>
      </c>
      <c r="H111" s="216">
        <f t="shared" si="39"/>
        <v>4140.305454429249</v>
      </c>
      <c r="I111" s="216">
        <f t="shared" si="39"/>
        <v>4718.8014321358696</v>
      </c>
      <c r="J111" s="216">
        <f t="shared" si="39"/>
        <v>4679.96356239333</v>
      </c>
      <c r="K111" s="216">
        <f t="shared" si="39"/>
        <v>4374.5619836173792</v>
      </c>
      <c r="L111" s="216">
        <f t="shared" si="39"/>
        <v>4140.5766115813276</v>
      </c>
      <c r="M111" s="216">
        <f t="shared" si="39"/>
        <v>4370.4804392018141</v>
      </c>
      <c r="N111" s="216">
        <f t="shared" si="39"/>
        <v>4830.0102624075244</v>
      </c>
      <c r="O111" s="216">
        <f t="shared" si="39"/>
        <v>4834.4951756124919</v>
      </c>
      <c r="P111" s="216">
        <f t="shared" si="39"/>
        <v>5679.4355871238422</v>
      </c>
      <c r="Q111" s="298">
        <f t="shared" si="37"/>
        <v>55359.135542613039</v>
      </c>
    </row>
    <row r="112" spans="2:17" ht="28" x14ac:dyDescent="0.25">
      <c r="B112" s="88">
        <f>B111+1</f>
        <v>27</v>
      </c>
      <c r="C112" s="102" t="s">
        <v>296</v>
      </c>
      <c r="D112" s="497"/>
      <c r="E112" s="216">
        <f t="shared" ref="E112:P112" si="40">E89+E86</f>
        <v>5276.0739334705013</v>
      </c>
      <c r="F112" s="216">
        <f t="shared" si="40"/>
        <v>4886.657893238731</v>
      </c>
      <c r="G112" s="216">
        <f t="shared" si="40"/>
        <v>4626.3160942156401</v>
      </c>
      <c r="H112" s="216">
        <f t="shared" si="40"/>
        <v>4490.7102713581762</v>
      </c>
      <c r="I112" s="216">
        <f t="shared" si="40"/>
        <v>5119.9919023889279</v>
      </c>
      <c r="J112" s="216">
        <f t="shared" si="40"/>
        <v>5073.8742882700462</v>
      </c>
      <c r="K112" s="216">
        <f t="shared" si="40"/>
        <v>4724.8909997100436</v>
      </c>
      <c r="L112" s="216">
        <f t="shared" si="40"/>
        <v>4464.9420707826503</v>
      </c>
      <c r="M112" s="216">
        <f t="shared" si="40"/>
        <v>4740.317506333141</v>
      </c>
      <c r="N112" s="216">
        <f t="shared" si="40"/>
        <v>5262.8977610458787</v>
      </c>
      <c r="O112" s="216">
        <f t="shared" si="40"/>
        <v>5272.7288602243689</v>
      </c>
      <c r="P112" s="216">
        <f t="shared" si="40"/>
        <v>6208.9569660913758</v>
      </c>
      <c r="Q112" s="298">
        <f t="shared" si="37"/>
        <v>60148.358547129494</v>
      </c>
    </row>
    <row r="113" spans="2:17" x14ac:dyDescent="0.25">
      <c r="B113" s="88">
        <f>B112+1</f>
        <v>28</v>
      </c>
      <c r="C113" s="102" t="s">
        <v>297</v>
      </c>
      <c r="D113" s="497" t="s">
        <v>271</v>
      </c>
      <c r="E113" s="216">
        <f t="shared" ref="E113:P113" si="41">E112-E111</f>
        <v>441.91525852652558</v>
      </c>
      <c r="F113" s="216">
        <f t="shared" si="41"/>
        <v>393.69496546901883</v>
      </c>
      <c r="G113" s="216">
        <f t="shared" si="41"/>
        <v>362.93266281910928</v>
      </c>
      <c r="H113" s="216">
        <f t="shared" si="41"/>
        <v>350.40481692892718</v>
      </c>
      <c r="I113" s="216">
        <f t="shared" si="41"/>
        <v>401.19047025305827</v>
      </c>
      <c r="J113" s="216">
        <f t="shared" si="41"/>
        <v>393.91072587671624</v>
      </c>
      <c r="K113" s="216">
        <f t="shared" si="41"/>
        <v>350.32901609266446</v>
      </c>
      <c r="L113" s="216">
        <f t="shared" si="41"/>
        <v>324.36545920132266</v>
      </c>
      <c r="M113" s="216">
        <f t="shared" si="41"/>
        <v>369.83706713132688</v>
      </c>
      <c r="N113" s="216">
        <f t="shared" si="41"/>
        <v>432.88749863835437</v>
      </c>
      <c r="O113" s="216">
        <f t="shared" si="41"/>
        <v>438.23368461187692</v>
      </c>
      <c r="P113" s="216">
        <f t="shared" si="41"/>
        <v>529.52137896753356</v>
      </c>
      <c r="Q113" s="298">
        <f t="shared" si="37"/>
        <v>4789.2230045164342</v>
      </c>
    </row>
    <row r="114" spans="2:17" x14ac:dyDescent="0.25">
      <c r="B114" s="88">
        <f t="shared" ref="B114" si="42">B113+1</f>
        <v>29</v>
      </c>
      <c r="C114" s="102" t="s">
        <v>298</v>
      </c>
      <c r="D114" s="497" t="s">
        <v>273</v>
      </c>
      <c r="E114" s="416">
        <f t="shared" ref="E114:Q114" si="43">E113/(E112-E86)</f>
        <v>9.4659669322921067E-2</v>
      </c>
      <c r="F114" s="416">
        <f t="shared" si="43"/>
        <v>9.1482401136104494E-2</v>
      </c>
      <c r="G114" s="416">
        <f t="shared" si="43"/>
        <v>9.0269514525499223E-2</v>
      </c>
      <c r="H114" s="416">
        <f t="shared" si="43"/>
        <v>9.0385462333665137E-2</v>
      </c>
      <c r="I114" s="416">
        <f t="shared" si="43"/>
        <v>9.227890845673424E-2</v>
      </c>
      <c r="J114" s="416">
        <f t="shared" si="43"/>
        <v>9.2749109650199668E-2</v>
      </c>
      <c r="K114" s="416">
        <f t="shared" si="43"/>
        <v>9.0198122723447516E-2</v>
      </c>
      <c r="L114" s="416">
        <f t="shared" si="43"/>
        <v>8.8810108699464735E-2</v>
      </c>
      <c r="M114" s="416">
        <f t="shared" si="43"/>
        <v>9.1301733145727704E-2</v>
      </c>
      <c r="N114" s="416">
        <f t="shared" si="43"/>
        <v>9.4188601291550558E-2</v>
      </c>
      <c r="O114" s="416">
        <f t="shared" si="43"/>
        <v>9.4462513552747526E-2</v>
      </c>
      <c r="P114" s="416">
        <f t="shared" si="43"/>
        <v>9.5679203028213713E-2</v>
      </c>
      <c r="Q114" s="416">
        <f t="shared" si="43"/>
        <v>9.2419404893954615E-2</v>
      </c>
    </row>
    <row r="116" spans="2:17" hidden="1" x14ac:dyDescent="0.25">
      <c r="B116" s="985" t="s">
        <v>2</v>
      </c>
      <c r="C116" s="930" t="s">
        <v>102</v>
      </c>
      <c r="D116" s="986" t="s">
        <v>264</v>
      </c>
      <c r="E116" s="987" t="s">
        <v>306</v>
      </c>
      <c r="F116" s="987"/>
      <c r="G116" s="987"/>
      <c r="H116" s="987"/>
      <c r="I116" s="987"/>
      <c r="J116" s="987"/>
      <c r="K116" s="987"/>
      <c r="L116" s="987"/>
      <c r="M116" s="987"/>
      <c r="N116" s="987"/>
      <c r="O116" s="987"/>
      <c r="P116" s="987"/>
      <c r="Q116" s="987"/>
    </row>
    <row r="117" spans="2:17" hidden="1" x14ac:dyDescent="0.25">
      <c r="B117" s="985"/>
      <c r="C117" s="930"/>
      <c r="D117" s="986"/>
      <c r="E117" s="496" t="s">
        <v>223</v>
      </c>
      <c r="F117" s="496" t="s">
        <v>224</v>
      </c>
      <c r="G117" s="496" t="s">
        <v>225</v>
      </c>
      <c r="H117" s="496" t="s">
        <v>226</v>
      </c>
      <c r="I117" s="496" t="s">
        <v>227</v>
      </c>
      <c r="J117" s="496" t="s">
        <v>228</v>
      </c>
      <c r="K117" s="496" t="s">
        <v>229</v>
      </c>
      <c r="L117" s="496" t="s">
        <v>230</v>
      </c>
      <c r="M117" s="496" t="s">
        <v>231</v>
      </c>
      <c r="N117" s="496" t="s">
        <v>232</v>
      </c>
      <c r="O117" s="496" t="s">
        <v>233</v>
      </c>
      <c r="P117" s="496" t="s">
        <v>234</v>
      </c>
      <c r="Q117" s="496" t="s">
        <v>90</v>
      </c>
    </row>
    <row r="118" spans="2:17" hidden="1" x14ac:dyDescent="0.25">
      <c r="B118" s="88">
        <v>1</v>
      </c>
      <c r="C118" s="97" t="s">
        <v>270</v>
      </c>
      <c r="D118" s="88" t="s">
        <v>271</v>
      </c>
      <c r="E118" s="17">
        <f>[37]Rqmnt!L48+[37]Rqmnt!L49</f>
        <v>851.72890927445223</v>
      </c>
      <c r="F118" s="17">
        <f>[37]Rqmnt!M48+[37]Rqmnt!M49</f>
        <v>866.51226563479099</v>
      </c>
      <c r="G118" s="17">
        <f>[37]Rqmnt!N48+[37]Rqmnt!N49</f>
        <v>769.81183311646703</v>
      </c>
      <c r="H118" s="17">
        <f>[37]Rqmnt!O48+[37]Rqmnt!O49</f>
        <v>831.996611069648</v>
      </c>
      <c r="I118" s="17">
        <f>[37]Rqmnt!P48+[37]Rqmnt!P49</f>
        <v>869.17726047875317</v>
      </c>
      <c r="J118" s="17">
        <f>[37]Rqmnt!Q48+[37]Rqmnt!Q49</f>
        <v>820.178131882152</v>
      </c>
      <c r="K118" s="17">
        <f>[37]Rqmnt!R48+[37]Rqmnt!R49</f>
        <v>826.30977714934079</v>
      </c>
      <c r="L118" s="17">
        <f>[37]Rqmnt!S48+[37]Rqmnt!S49</f>
        <v>796.98916427445204</v>
      </c>
      <c r="M118" s="17">
        <f>[37]Rqmnt!T48+[37]Rqmnt!T49</f>
        <v>812.48903214934103</v>
      </c>
      <c r="N118" s="17">
        <f>[37]Rqmnt!U48+[37]Rqmnt!U49</f>
        <v>868.90786714934109</v>
      </c>
      <c r="O118" s="17">
        <f>[37]Rqmnt!V48+[37]Rqmnt!V49</f>
        <v>799.50773352467388</v>
      </c>
      <c r="P118" s="17">
        <f>[37]Rqmnt!W48+[37]Rqmnt!W49</f>
        <v>884.71106714934092</v>
      </c>
      <c r="Q118" s="118">
        <f>SUM(E118:P118)</f>
        <v>9998.3196528527533</v>
      </c>
    </row>
    <row r="119" spans="2:17" hidden="1" x14ac:dyDescent="0.25">
      <c r="B119" s="491">
        <f>B118+1</f>
        <v>2</v>
      </c>
      <c r="C119" s="97" t="s">
        <v>272</v>
      </c>
      <c r="D119" s="88" t="s">
        <v>273</v>
      </c>
      <c r="E119" s="416">
        <f t="shared" ref="E119:Q119" si="44">E120/E118</f>
        <v>3.9300000000000002E-2</v>
      </c>
      <c r="F119" s="416">
        <f t="shared" si="44"/>
        <v>3.5799999999999998E-2</v>
      </c>
      <c r="G119" s="416">
        <f t="shared" si="44"/>
        <v>3.2899999999999999E-2</v>
      </c>
      <c r="H119" s="416">
        <f t="shared" si="44"/>
        <v>3.5099999999999999E-2</v>
      </c>
      <c r="I119" s="416">
        <f t="shared" si="44"/>
        <v>3.3700000000000001E-2</v>
      </c>
      <c r="J119" s="416">
        <f t="shared" si="44"/>
        <v>3.5000000000000003E-2</v>
      </c>
      <c r="K119" s="416">
        <f t="shared" si="44"/>
        <v>3.32E-2</v>
      </c>
      <c r="L119" s="416">
        <f t="shared" si="44"/>
        <v>3.2774999999999999E-2</v>
      </c>
      <c r="M119" s="416">
        <f t="shared" si="44"/>
        <v>3.9399999999999998E-2</v>
      </c>
      <c r="N119" s="416">
        <f t="shared" si="44"/>
        <v>3.8850000000000003E-2</v>
      </c>
      <c r="O119" s="416">
        <f t="shared" si="44"/>
        <v>3.755E-2</v>
      </c>
      <c r="P119" s="416">
        <f t="shared" si="44"/>
        <v>3.5549999999999998E-2</v>
      </c>
      <c r="Q119" s="416">
        <f t="shared" si="44"/>
        <v>3.5787855671438058E-2</v>
      </c>
    </row>
    <row r="120" spans="2:17" hidden="1" x14ac:dyDescent="0.25">
      <c r="B120" s="88">
        <f t="shared" ref="B120:B126" si="45">B119+1</f>
        <v>3</v>
      </c>
      <c r="C120" s="97" t="s">
        <v>272</v>
      </c>
      <c r="D120" s="88" t="s">
        <v>271</v>
      </c>
      <c r="E120" s="216">
        <f>[37]Rqmnt!L52</f>
        <v>33.472946134485973</v>
      </c>
      <c r="F120" s="216">
        <f>[37]Rqmnt!M52</f>
        <v>31.021139109725517</v>
      </c>
      <c r="G120" s="216">
        <f>[37]Rqmnt!N52</f>
        <v>25.326809309531765</v>
      </c>
      <c r="H120" s="216">
        <f>[37]Rqmnt!O52</f>
        <v>29.203081048544643</v>
      </c>
      <c r="I120" s="216">
        <f>[37]Rqmnt!P52</f>
        <v>29.291273678133983</v>
      </c>
      <c r="J120" s="216">
        <f>[37]Rqmnt!Q52</f>
        <v>28.706234615875324</v>
      </c>
      <c r="K120" s="216">
        <f>[37]Rqmnt!R52</f>
        <v>27.433484601358114</v>
      </c>
      <c r="L120" s="216">
        <f>[37]Rqmnt!S52</f>
        <v>26.121319859095163</v>
      </c>
      <c r="M120" s="216">
        <f>[37]Rqmnt!T52</f>
        <v>32.012067866684035</v>
      </c>
      <c r="N120" s="216">
        <f>[37]Rqmnt!U52</f>
        <v>33.757070638751905</v>
      </c>
      <c r="O120" s="216">
        <f>[37]Rqmnt!V52</f>
        <v>30.021515393851505</v>
      </c>
      <c r="P120" s="216">
        <f>[37]Rqmnt!W52</f>
        <v>31.451478437159068</v>
      </c>
      <c r="Q120" s="118">
        <f>SUM(E120:P120)</f>
        <v>357.81842069319703</v>
      </c>
    </row>
    <row r="121" spans="2:17" ht="28" hidden="1" x14ac:dyDescent="0.25">
      <c r="B121" s="491">
        <f t="shared" si="45"/>
        <v>4</v>
      </c>
      <c r="C121" s="99" t="s">
        <v>274</v>
      </c>
      <c r="D121" s="88" t="s">
        <v>271</v>
      </c>
      <c r="E121" s="216">
        <f t="shared" ref="E121:P121" si="46">E118-E120</f>
        <v>818.2559631399663</v>
      </c>
      <c r="F121" s="216">
        <f t="shared" si="46"/>
        <v>835.49112652506551</v>
      </c>
      <c r="G121" s="216">
        <f t="shared" si="46"/>
        <v>744.48502380693526</v>
      </c>
      <c r="H121" s="216">
        <f t="shared" si="46"/>
        <v>802.79353002110338</v>
      </c>
      <c r="I121" s="216">
        <f t="shared" si="46"/>
        <v>839.88598680061921</v>
      </c>
      <c r="J121" s="216">
        <f t="shared" si="46"/>
        <v>791.47189726627664</v>
      </c>
      <c r="K121" s="216">
        <f t="shared" si="46"/>
        <v>798.87629254798264</v>
      </c>
      <c r="L121" s="216">
        <f t="shared" si="46"/>
        <v>770.8678444153569</v>
      </c>
      <c r="M121" s="216">
        <f t="shared" si="46"/>
        <v>780.47696428265704</v>
      </c>
      <c r="N121" s="216">
        <f t="shared" si="46"/>
        <v>835.1507965105892</v>
      </c>
      <c r="O121" s="216">
        <f t="shared" si="46"/>
        <v>769.48621813082241</v>
      </c>
      <c r="P121" s="216">
        <f t="shared" si="46"/>
        <v>853.25958871218188</v>
      </c>
      <c r="Q121" s="118">
        <f>SUM(E121:P121)</f>
        <v>9640.501232159555</v>
      </c>
    </row>
    <row r="122" spans="2:17" ht="28" hidden="1" x14ac:dyDescent="0.25">
      <c r="B122" s="88">
        <f t="shared" si="45"/>
        <v>5</v>
      </c>
      <c r="C122" s="489" t="s">
        <v>275</v>
      </c>
      <c r="D122" s="88" t="s">
        <v>271</v>
      </c>
      <c r="E122" s="297">
        <f>[37]Rqmnt!L46-E121</f>
        <v>5007.9520884832564</v>
      </c>
      <c r="F122" s="297">
        <f>[37]Rqmnt!M46-F121</f>
        <v>4598.1846501955079</v>
      </c>
      <c r="G122" s="297">
        <f>[37]Rqmnt!N46-G121</f>
        <v>4408.7244409410196</v>
      </c>
      <c r="H122" s="297">
        <f>[37]Rqmnt!O46-H121</f>
        <v>4185.2736555229822</v>
      </c>
      <c r="I122" s="297">
        <f>[37]Rqmnt!P46-I121</f>
        <v>4830.9563770114019</v>
      </c>
      <c r="J122" s="297">
        <f>[37]Rqmnt!Q46-J121</f>
        <v>4819.0814508903668</v>
      </c>
      <c r="K122" s="297">
        <f>[37]Rqmnt!R46-K121</f>
        <v>4459.8398084429018</v>
      </c>
      <c r="L122" s="297">
        <f>[37]Rqmnt!S46-L121</f>
        <v>4205.0573822097931</v>
      </c>
      <c r="M122" s="297">
        <f>[37]Rqmnt!T46-M121</f>
        <v>4481.4660165131017</v>
      </c>
      <c r="N122" s="297">
        <f>[37]Rqmnt!U46-N121</f>
        <v>4983.4663487405787</v>
      </c>
      <c r="O122" s="297">
        <f>[37]Rqmnt!V46-O121</f>
        <v>5049.7550375578749</v>
      </c>
      <c r="P122" s="297">
        <f>[37]Rqmnt!W46-P121</f>
        <v>5993.5770636844145</v>
      </c>
      <c r="Q122" s="296">
        <f>SUM(E122:P122)</f>
        <v>57023.3343201932</v>
      </c>
    </row>
    <row r="123" spans="2:17" hidden="1" x14ac:dyDescent="0.25">
      <c r="B123" s="88">
        <f t="shared" si="45"/>
        <v>6</v>
      </c>
      <c r="C123" s="97" t="s">
        <v>276</v>
      </c>
      <c r="D123" s="88" t="s">
        <v>271</v>
      </c>
      <c r="E123" s="216">
        <f>[37]Rqmnt!L37</f>
        <v>722.02184301003047</v>
      </c>
      <c r="F123" s="216">
        <f>[37]Rqmnt!M37</f>
        <v>695.37925558935285</v>
      </c>
      <c r="G123" s="216">
        <f>[37]Rqmnt!N37</f>
        <v>721.00050157348142</v>
      </c>
      <c r="H123" s="216">
        <f>[37]Rqmnt!O37</f>
        <v>726.30442256345896</v>
      </c>
      <c r="I123" s="216">
        <f>[37]Rqmnt!P37</f>
        <v>896.93085146484646</v>
      </c>
      <c r="J123" s="216">
        <f>[37]Rqmnt!Q37</f>
        <v>950.82868697050492</v>
      </c>
      <c r="K123" s="216">
        <f>[37]Rqmnt!R37</f>
        <v>978.44483112242108</v>
      </c>
      <c r="L123" s="216">
        <f>[37]Rqmnt!S37</f>
        <v>945.48571129632933</v>
      </c>
      <c r="M123" s="216">
        <f>[37]Rqmnt!T37</f>
        <v>821.09821139290852</v>
      </c>
      <c r="N123" s="216">
        <f>[37]Rqmnt!U37</f>
        <v>798.08412649962793</v>
      </c>
      <c r="O123" s="216">
        <f>[37]Rqmnt!V37</f>
        <v>755.26251738068356</v>
      </c>
      <c r="P123" s="216">
        <f>[37]Rqmnt!W37</f>
        <v>807.09235444120486</v>
      </c>
      <c r="Q123" s="118">
        <f>SUM(E123:P123)</f>
        <v>9817.9333133048494</v>
      </c>
    </row>
    <row r="124" spans="2:17" hidden="1" x14ac:dyDescent="0.25">
      <c r="B124" s="491">
        <f t="shared" si="45"/>
        <v>7</v>
      </c>
      <c r="C124" s="97" t="s">
        <v>277</v>
      </c>
      <c r="D124" s="88" t="s">
        <v>273</v>
      </c>
      <c r="E124" s="416">
        <f t="shared" ref="E124:P124" si="47">E125/(E122+E118)</f>
        <v>2.4459474521697777E-2</v>
      </c>
      <c r="F124" s="416">
        <f t="shared" si="47"/>
        <v>2.446035455692179E-2</v>
      </c>
      <c r="G124" s="416">
        <f t="shared" si="47"/>
        <v>2.447968810566498E-2</v>
      </c>
      <c r="H124" s="416">
        <f t="shared" si="47"/>
        <v>2.4456815408454752E-2</v>
      </c>
      <c r="I124" s="416">
        <f t="shared" si="47"/>
        <v>2.4473587993140571E-2</v>
      </c>
      <c r="J124" s="416">
        <f t="shared" si="47"/>
        <v>2.4474775515972373E-2</v>
      </c>
      <c r="K124" s="416">
        <f t="shared" si="47"/>
        <v>2.4472333593617408E-2</v>
      </c>
      <c r="L124" s="416">
        <f t="shared" si="47"/>
        <v>2.4471535687930493E-2</v>
      </c>
      <c r="M124" s="416">
        <f t="shared" si="47"/>
        <v>2.4451246022627372E-2</v>
      </c>
      <c r="N124" s="416">
        <f t="shared" si="47"/>
        <v>2.4458104778149935E-2</v>
      </c>
      <c r="O124" s="416">
        <f t="shared" si="47"/>
        <v>2.4473739767284883E-2</v>
      </c>
      <c r="P124" s="416">
        <f t="shared" si="47"/>
        <v>2.4487514690452444E-2</v>
      </c>
      <c r="Q124" s="416">
        <f>Q125/(Q122+Q121)</f>
        <v>2.46E-2</v>
      </c>
    </row>
    <row r="125" spans="2:17" hidden="1" x14ac:dyDescent="0.25">
      <c r="B125" s="88">
        <f t="shared" si="45"/>
        <v>8</v>
      </c>
      <c r="C125" s="97" t="s">
        <v>277</v>
      </c>
      <c r="D125" s="88" t="s">
        <v>271</v>
      </c>
      <c r="E125" s="216">
        <f>[37]Rqmnt!L47</f>
        <v>143.32471806993129</v>
      </c>
      <c r="F125" s="216">
        <f>[37]Rqmnt!M47</f>
        <v>133.6684241073261</v>
      </c>
      <c r="G125" s="216">
        <f>[37]Rqmnt!N47</f>
        <v>126.7689528327997</v>
      </c>
      <c r="H125" s="216">
        <f>[37]Rqmnt!O47</f>
        <v>122.70645276438452</v>
      </c>
      <c r="I125" s="216">
        <f>[37]Rqmnt!P47</f>
        <v>139.50272214977574</v>
      </c>
      <c r="J125" s="216">
        <f>[37]Rqmnt!Q47</f>
        <v>138.01961236465343</v>
      </c>
      <c r="K125" s="216">
        <f>[37]Rqmnt!R47</f>
        <v>129.36441608437576</v>
      </c>
      <c r="L125" s="216">
        <f>[37]Rqmnt!S47</f>
        <v>122.40776057497868</v>
      </c>
      <c r="M125" s="216">
        <f>[37]Rqmnt!T47</f>
        <v>129.44379732757565</v>
      </c>
      <c r="N125" s="216">
        <f>[37]Rqmnt!U47</f>
        <v>143.13798177317872</v>
      </c>
      <c r="O125" s="216">
        <f>[37]Rqmnt!V47</f>
        <v>143.15333488994196</v>
      </c>
      <c r="P125" s="216">
        <f>[37]Rqmnt!W47</f>
        <v>168.43218164895626</v>
      </c>
      <c r="Q125" s="298">
        <f>SUM(E125:P125)</f>
        <v>1639.9303545878779</v>
      </c>
    </row>
    <row r="126" spans="2:17" ht="28" hidden="1" x14ac:dyDescent="0.25">
      <c r="B126" s="491">
        <f t="shared" si="45"/>
        <v>9</v>
      </c>
      <c r="C126" s="489" t="s">
        <v>278</v>
      </c>
      <c r="D126" s="88" t="s">
        <v>271</v>
      </c>
      <c r="E126" s="216">
        <f t="shared" ref="E126:P126" si="48">E121+E122-E123-E125</f>
        <v>4960.8614905432614</v>
      </c>
      <c r="F126" s="216">
        <f t="shared" si="48"/>
        <v>4604.628097023894</v>
      </c>
      <c r="G126" s="216">
        <f t="shared" si="48"/>
        <v>4305.4400103416738</v>
      </c>
      <c r="H126" s="216">
        <f t="shared" si="48"/>
        <v>4139.0563102162423</v>
      </c>
      <c r="I126" s="216">
        <f t="shared" si="48"/>
        <v>4634.408790197399</v>
      </c>
      <c r="J126" s="216">
        <f t="shared" si="48"/>
        <v>4521.7050488214845</v>
      </c>
      <c r="K126" s="216">
        <f t="shared" si="48"/>
        <v>4150.9068537840867</v>
      </c>
      <c r="L126" s="216">
        <f t="shared" si="48"/>
        <v>3908.0317547538421</v>
      </c>
      <c r="M126" s="216">
        <f t="shared" si="48"/>
        <v>4311.4009720752747</v>
      </c>
      <c r="N126" s="216">
        <f t="shared" si="48"/>
        <v>4877.3950369783615</v>
      </c>
      <c r="O126" s="216">
        <f t="shared" si="48"/>
        <v>4920.8254034180718</v>
      </c>
      <c r="P126" s="216">
        <f t="shared" si="48"/>
        <v>5871.3121163064343</v>
      </c>
      <c r="Q126" s="118">
        <f>SUM(E126:P126)</f>
        <v>55205.971884460028</v>
      </c>
    </row>
    <row r="127" spans="2:17" hidden="1" x14ac:dyDescent="0.25">
      <c r="B127" s="88"/>
      <c r="C127" s="101" t="s">
        <v>279</v>
      </c>
      <c r="D127" s="8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17"/>
    </row>
    <row r="128" spans="2:17" ht="28" hidden="1" x14ac:dyDescent="0.25">
      <c r="B128" s="88">
        <f>B126+1</f>
        <v>10</v>
      </c>
      <c r="C128" s="99" t="s">
        <v>280</v>
      </c>
      <c r="D128" s="88" t="s">
        <v>271</v>
      </c>
      <c r="E128" s="216">
        <f>[37]Rqmnt!L7</f>
        <v>4960.8614905432614</v>
      </c>
      <c r="F128" s="216">
        <f>[37]Rqmnt!M7</f>
        <v>4604.628097023894</v>
      </c>
      <c r="G128" s="216">
        <f>[37]Rqmnt!N7</f>
        <v>4305.4400103416747</v>
      </c>
      <c r="H128" s="216">
        <f>[37]Rqmnt!O7</f>
        <v>4139.0563102162423</v>
      </c>
      <c r="I128" s="216">
        <f>[37]Rqmnt!P7</f>
        <v>4634.408790197399</v>
      </c>
      <c r="J128" s="216">
        <f>[37]Rqmnt!Q7</f>
        <v>4521.7050488214854</v>
      </c>
      <c r="K128" s="216">
        <f>[37]Rqmnt!R7</f>
        <v>4150.9068537840876</v>
      </c>
      <c r="L128" s="216">
        <f>[37]Rqmnt!S7</f>
        <v>3908.0317547538425</v>
      </c>
      <c r="M128" s="216">
        <f>[37]Rqmnt!T7</f>
        <v>4311.4009720752747</v>
      </c>
      <c r="N128" s="216">
        <f>[37]Rqmnt!U7</f>
        <v>4877.3950369783615</v>
      </c>
      <c r="O128" s="216">
        <f>[37]Rqmnt!V7</f>
        <v>4920.8254034180718</v>
      </c>
      <c r="P128" s="216">
        <f>[37]Rqmnt!W7</f>
        <v>5871.3121163064361</v>
      </c>
      <c r="Q128" s="298">
        <f>SUM(E128:P128)</f>
        <v>55205.971884460028</v>
      </c>
    </row>
    <row r="129" spans="2:17" hidden="1" x14ac:dyDescent="0.25">
      <c r="B129" s="88">
        <f t="shared" ref="B129:B132" si="49">B128+1</f>
        <v>11</v>
      </c>
      <c r="C129" s="97" t="s">
        <v>281</v>
      </c>
      <c r="D129" s="88" t="s">
        <v>271</v>
      </c>
      <c r="E129" s="216">
        <f>[37]Rqmnt!L9</f>
        <v>821.21322910345521</v>
      </c>
      <c r="F129" s="216">
        <f>[37]Rqmnt!M9</f>
        <v>880.2680772442128</v>
      </c>
      <c r="G129" s="216">
        <f>[37]Rqmnt!N9</f>
        <v>864.52971283085583</v>
      </c>
      <c r="H129" s="216">
        <f>[37]Rqmnt!O9</f>
        <v>845.603672437672</v>
      </c>
      <c r="I129" s="216">
        <f>[37]Rqmnt!P9</f>
        <v>866.41054595514458</v>
      </c>
      <c r="J129" s="216">
        <f>[37]Rqmnt!Q9</f>
        <v>835.58350117616851</v>
      </c>
      <c r="K129" s="216">
        <f>[37]Rqmnt!R9</f>
        <v>847.46596798675091</v>
      </c>
      <c r="L129" s="216">
        <f>[37]Rqmnt!S9</f>
        <v>847.75215370084584</v>
      </c>
      <c r="M129" s="216">
        <f>[37]Rqmnt!T9</f>
        <v>847.53748908564114</v>
      </c>
      <c r="N129" s="216">
        <f>[37]Rqmnt!U9</f>
        <v>848.63902854420087</v>
      </c>
      <c r="O129" s="216">
        <f>[37]Rqmnt!V9</f>
        <v>836.26471494239763</v>
      </c>
      <c r="P129" s="216">
        <f>[37]Rqmnt!W9</f>
        <v>946.60975411213531</v>
      </c>
      <c r="Q129" s="298">
        <f>SUM(E129:P129)</f>
        <v>10287.877847119482</v>
      </c>
    </row>
    <row r="130" spans="2:17" hidden="1" x14ac:dyDescent="0.25">
      <c r="B130" s="491">
        <f t="shared" si="49"/>
        <v>12</v>
      </c>
      <c r="C130" s="97" t="s">
        <v>282</v>
      </c>
      <c r="D130" s="88" t="s">
        <v>273</v>
      </c>
      <c r="E130" s="416">
        <f t="shared" ref="E130:Q130" si="50">E131/E128</f>
        <v>3.159999999999992E-2</v>
      </c>
      <c r="F130" s="416">
        <f t="shared" si="50"/>
        <v>3.1599999999999927E-2</v>
      </c>
      <c r="G130" s="416">
        <f t="shared" si="50"/>
        <v>3.1599999999999982E-2</v>
      </c>
      <c r="H130" s="416">
        <f t="shared" si="50"/>
        <v>3.159999999999992E-2</v>
      </c>
      <c r="I130" s="416">
        <f t="shared" si="50"/>
        <v>3.1599999999999941E-2</v>
      </c>
      <c r="J130" s="416">
        <f t="shared" si="50"/>
        <v>3.1599999999999934E-2</v>
      </c>
      <c r="K130" s="416">
        <f t="shared" si="50"/>
        <v>3.1599999999999996E-2</v>
      </c>
      <c r="L130" s="416">
        <f t="shared" si="50"/>
        <v>3.1599999999999913E-2</v>
      </c>
      <c r="M130" s="416">
        <f t="shared" si="50"/>
        <v>3.1600000000000031E-2</v>
      </c>
      <c r="N130" s="416">
        <f t="shared" si="50"/>
        <v>3.1599999999999941E-2</v>
      </c>
      <c r="O130" s="416">
        <f t="shared" si="50"/>
        <v>3.1600000000000038E-2</v>
      </c>
      <c r="P130" s="416">
        <f t="shared" si="50"/>
        <v>3.1600000000000017E-2</v>
      </c>
      <c r="Q130" s="416">
        <f t="shared" si="50"/>
        <v>3.1599999999999968E-2</v>
      </c>
    </row>
    <row r="131" spans="2:17" hidden="1" x14ac:dyDescent="0.25">
      <c r="B131" s="88">
        <f t="shared" si="49"/>
        <v>13</v>
      </c>
      <c r="C131" s="97" t="s">
        <v>282</v>
      </c>
      <c r="D131" s="88" t="s">
        <v>271</v>
      </c>
      <c r="E131" s="216">
        <f>[37]Rqmnt!L11</f>
        <v>156.76322310116666</v>
      </c>
      <c r="F131" s="216">
        <f>[37]Rqmnt!M11</f>
        <v>145.50624786595472</v>
      </c>
      <c r="G131" s="216">
        <f>[37]Rqmnt!N11</f>
        <v>136.05190432679683</v>
      </c>
      <c r="H131" s="216">
        <f>[37]Rqmnt!O11</f>
        <v>130.79417940283292</v>
      </c>
      <c r="I131" s="216">
        <f>[37]Rqmnt!P11</f>
        <v>146.44731777023753</v>
      </c>
      <c r="J131" s="216">
        <f>[37]Rqmnt!Q11</f>
        <v>142.88587954275863</v>
      </c>
      <c r="K131" s="216">
        <f>[37]Rqmnt!R11</f>
        <v>131.16865657957715</v>
      </c>
      <c r="L131" s="216">
        <f>[37]Rqmnt!S11</f>
        <v>123.49380345022109</v>
      </c>
      <c r="M131" s="216">
        <f>[37]Rqmnt!T11</f>
        <v>136.24027071757882</v>
      </c>
      <c r="N131" s="216">
        <f>[37]Rqmnt!U11</f>
        <v>154.12568316851593</v>
      </c>
      <c r="O131" s="216">
        <f>[37]Rqmnt!V11</f>
        <v>155.49808274801126</v>
      </c>
      <c r="P131" s="216">
        <f>[37]Rqmnt!W11</f>
        <v>185.53346287528348</v>
      </c>
      <c r="Q131" s="216">
        <f>SUM(E131:P131)</f>
        <v>1744.508711548935</v>
      </c>
    </row>
    <row r="132" spans="2:17" ht="28" hidden="1" x14ac:dyDescent="0.25">
      <c r="B132" s="491">
        <f t="shared" si="49"/>
        <v>14</v>
      </c>
      <c r="C132" s="99" t="s">
        <v>304</v>
      </c>
      <c r="D132" s="88" t="s">
        <v>271</v>
      </c>
      <c r="E132" s="216">
        <f t="shared" ref="E132:P132" si="51">E128-E129-E131</f>
        <v>3982.8850383386398</v>
      </c>
      <c r="F132" s="216">
        <f t="shared" si="51"/>
        <v>3578.8537719137266</v>
      </c>
      <c r="G132" s="216">
        <f t="shared" si="51"/>
        <v>3304.8583931840221</v>
      </c>
      <c r="H132" s="216">
        <f t="shared" si="51"/>
        <v>3162.6584583757376</v>
      </c>
      <c r="I132" s="216">
        <f t="shared" si="51"/>
        <v>3621.5509264720167</v>
      </c>
      <c r="J132" s="216">
        <f t="shared" si="51"/>
        <v>3543.2356681025585</v>
      </c>
      <c r="K132" s="216">
        <f t="shared" si="51"/>
        <v>3172.2722292177596</v>
      </c>
      <c r="L132" s="216">
        <f t="shared" si="51"/>
        <v>2936.7857976027753</v>
      </c>
      <c r="M132" s="216">
        <f t="shared" si="51"/>
        <v>3327.6232122720548</v>
      </c>
      <c r="N132" s="216">
        <f t="shared" si="51"/>
        <v>3874.6303252656448</v>
      </c>
      <c r="O132" s="216">
        <f t="shared" si="51"/>
        <v>3929.0626057276631</v>
      </c>
      <c r="P132" s="216">
        <f t="shared" si="51"/>
        <v>4739.1688993190173</v>
      </c>
      <c r="Q132" s="298">
        <f>SUM(E132:P132)</f>
        <v>43173.58532579161</v>
      </c>
    </row>
    <row r="133" spans="2:17" hidden="1" x14ac:dyDescent="0.25">
      <c r="B133" s="88"/>
      <c r="C133" s="101" t="s">
        <v>284</v>
      </c>
      <c r="D133" s="8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17"/>
    </row>
    <row r="134" spans="2:17" ht="28" hidden="1" x14ac:dyDescent="0.25">
      <c r="B134" s="88">
        <f>B132+1</f>
        <v>15</v>
      </c>
      <c r="C134" s="99" t="s">
        <v>285</v>
      </c>
      <c r="D134" s="88" t="s">
        <v>271</v>
      </c>
      <c r="E134" s="216">
        <f>[37]Rqmnt!L19</f>
        <v>3982.8850383386398</v>
      </c>
      <c r="F134" s="216">
        <f>[37]Rqmnt!M19</f>
        <v>3578.8537719137266</v>
      </c>
      <c r="G134" s="216">
        <f>[37]Rqmnt!N19</f>
        <v>3304.8583931840221</v>
      </c>
      <c r="H134" s="216">
        <f>[37]Rqmnt!O19</f>
        <v>3162.6584583757372</v>
      </c>
      <c r="I134" s="216">
        <f>[37]Rqmnt!P19</f>
        <v>3621.5509264720167</v>
      </c>
      <c r="J134" s="216">
        <f>[37]Rqmnt!Q19</f>
        <v>3543.2356681025585</v>
      </c>
      <c r="K134" s="216">
        <f>[37]Rqmnt!R19</f>
        <v>3172.2722292177596</v>
      </c>
      <c r="L134" s="216">
        <f>[37]Rqmnt!S19</f>
        <v>2936.7857976027758</v>
      </c>
      <c r="M134" s="216">
        <f>[37]Rqmnt!T19</f>
        <v>3327.6232122720548</v>
      </c>
      <c r="N134" s="216">
        <f>[37]Rqmnt!U19</f>
        <v>3874.6303252656448</v>
      </c>
      <c r="O134" s="216">
        <f>[37]Rqmnt!V19</f>
        <v>3929.0626057276631</v>
      </c>
      <c r="P134" s="216">
        <f>[37]Rqmnt!W19</f>
        <v>4739.1688993190173</v>
      </c>
      <c r="Q134" s="298">
        <f>SUM(E134:P134)</f>
        <v>43173.585325791617</v>
      </c>
    </row>
    <row r="135" spans="2:17" hidden="1" x14ac:dyDescent="0.25">
      <c r="B135" s="88">
        <f t="shared" ref="B135:B139" si="52">B134+1</f>
        <v>16</v>
      </c>
      <c r="C135" s="99" t="s">
        <v>286</v>
      </c>
      <c r="D135" s="88" t="s">
        <v>271</v>
      </c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98">
        <f>SUM(E135:P135)</f>
        <v>0</v>
      </c>
    </row>
    <row r="136" spans="2:17" hidden="1" x14ac:dyDescent="0.25">
      <c r="B136" s="88">
        <f t="shared" si="52"/>
        <v>17</v>
      </c>
      <c r="C136" s="97" t="s">
        <v>287</v>
      </c>
      <c r="D136" s="88" t="s">
        <v>271</v>
      </c>
      <c r="E136" s="216">
        <f>[37]Rqmnt!L20</f>
        <v>710.68393961221477</v>
      </c>
      <c r="F136" s="216">
        <f>[37]Rqmnt!M20</f>
        <v>751.79976083881536</v>
      </c>
      <c r="G136" s="216">
        <f>[37]Rqmnt!N20</f>
        <v>740.4663544408503</v>
      </c>
      <c r="H136" s="216">
        <f>[37]Rqmnt!O20</f>
        <v>680.39086648630519</v>
      </c>
      <c r="I136" s="216">
        <f>[37]Rqmnt!P20</f>
        <v>719.10063552881593</v>
      </c>
      <c r="J136" s="216">
        <f>[37]Rqmnt!Q20</f>
        <v>675.40774910885762</v>
      </c>
      <c r="K136" s="216">
        <f>[37]Rqmnt!R20</f>
        <v>697.35725193189433</v>
      </c>
      <c r="L136" s="216">
        <f>[37]Rqmnt!S20</f>
        <v>681.78506910883584</v>
      </c>
      <c r="M136" s="216">
        <f>[37]Rqmnt!T20</f>
        <v>686.84880134355535</v>
      </c>
      <c r="N136" s="216">
        <f>[37]Rqmnt!U20</f>
        <v>675.76737298570674</v>
      </c>
      <c r="O136" s="216">
        <f>[37]Rqmnt!V20</f>
        <v>690.12147375656843</v>
      </c>
      <c r="P136" s="216">
        <f>[37]Rqmnt!W20</f>
        <v>761.61957365512546</v>
      </c>
      <c r="Q136" s="298">
        <f>SUM(E136:P136)</f>
        <v>8471.3488487975465</v>
      </c>
    </row>
    <row r="137" spans="2:17" hidden="1" x14ac:dyDescent="0.25">
      <c r="B137" s="491">
        <f t="shared" si="52"/>
        <v>18</v>
      </c>
      <c r="C137" s="97" t="s">
        <v>288</v>
      </c>
      <c r="D137" s="88" t="s">
        <v>273</v>
      </c>
      <c r="E137" s="416">
        <f t="shared" ref="E137:Q137" si="53">E138/E134</f>
        <v>4.0399999999999971E-2</v>
      </c>
      <c r="F137" s="416">
        <f t="shared" si="53"/>
        <v>4.0399999999999943E-2</v>
      </c>
      <c r="G137" s="416">
        <f t="shared" si="53"/>
        <v>4.039999999999995E-2</v>
      </c>
      <c r="H137" s="416">
        <f t="shared" si="53"/>
        <v>4.0400000000000012E-2</v>
      </c>
      <c r="I137" s="416">
        <f t="shared" si="53"/>
        <v>4.039999999999995E-2</v>
      </c>
      <c r="J137" s="416">
        <f t="shared" si="53"/>
        <v>4.040000000000004E-2</v>
      </c>
      <c r="K137" s="416">
        <f t="shared" si="53"/>
        <v>4.0399999999999978E-2</v>
      </c>
      <c r="L137" s="416">
        <f t="shared" si="53"/>
        <v>4.0400000000000054E-2</v>
      </c>
      <c r="M137" s="416">
        <f t="shared" si="53"/>
        <v>4.0399999999999964E-2</v>
      </c>
      <c r="N137" s="416">
        <f t="shared" si="53"/>
        <v>4.0399999999999998E-2</v>
      </c>
      <c r="O137" s="416">
        <f t="shared" si="53"/>
        <v>4.0400000000000026E-2</v>
      </c>
      <c r="P137" s="416">
        <f t="shared" si="53"/>
        <v>4.0399999999999971E-2</v>
      </c>
      <c r="Q137" s="416">
        <f t="shared" si="53"/>
        <v>4.0399999999999985E-2</v>
      </c>
    </row>
    <row r="138" spans="2:17" hidden="1" x14ac:dyDescent="0.25">
      <c r="B138" s="88">
        <f t="shared" si="52"/>
        <v>19</v>
      </c>
      <c r="C138" s="97" t="s">
        <v>288</v>
      </c>
      <c r="D138" s="88" t="s">
        <v>271</v>
      </c>
      <c r="E138" s="216">
        <f>[37]Rqmnt!L22</f>
        <v>160.90855554888094</v>
      </c>
      <c r="F138" s="216">
        <f>[37]Rqmnt!M22</f>
        <v>144.58569238531436</v>
      </c>
      <c r="G138" s="216">
        <f>[37]Rqmnt!N22</f>
        <v>133.51627908463433</v>
      </c>
      <c r="H138" s="216">
        <f>[37]Rqmnt!O22</f>
        <v>127.77140171837982</v>
      </c>
      <c r="I138" s="216">
        <f>[37]Rqmnt!P22</f>
        <v>146.3106574294693</v>
      </c>
      <c r="J138" s="216">
        <f>[37]Rqmnt!Q22</f>
        <v>143.1467209913435</v>
      </c>
      <c r="K138" s="216">
        <f>[37]Rqmnt!R22</f>
        <v>128.15979806039741</v>
      </c>
      <c r="L138" s="216">
        <f>[37]Rqmnt!S22</f>
        <v>118.6461462231523</v>
      </c>
      <c r="M138" s="216">
        <f>[37]Rqmnt!T22</f>
        <v>134.43597777579089</v>
      </c>
      <c r="N138" s="216">
        <f>[37]Rqmnt!U22</f>
        <v>156.53506514073206</v>
      </c>
      <c r="O138" s="216">
        <f>[37]Rqmnt!V22</f>
        <v>158.73412927139771</v>
      </c>
      <c r="P138" s="216">
        <f>[37]Rqmnt!W22</f>
        <v>191.46242353248817</v>
      </c>
      <c r="Q138" s="298">
        <f>SUM(E138:P138)</f>
        <v>1744.2128471619808</v>
      </c>
    </row>
    <row r="139" spans="2:17" ht="28" hidden="1" x14ac:dyDescent="0.25">
      <c r="B139" s="491">
        <f t="shared" si="52"/>
        <v>20</v>
      </c>
      <c r="C139" s="99" t="s">
        <v>305</v>
      </c>
      <c r="D139" s="88" t="s">
        <v>271</v>
      </c>
      <c r="E139" s="216">
        <f t="shared" ref="E139:P139" si="54">E134+E135-E136-E138</f>
        <v>3111.2925431775438</v>
      </c>
      <c r="F139" s="216">
        <f t="shared" si="54"/>
        <v>2682.4683186895968</v>
      </c>
      <c r="G139" s="216">
        <f t="shared" si="54"/>
        <v>2430.8757596585374</v>
      </c>
      <c r="H139" s="216">
        <f t="shared" si="54"/>
        <v>2354.4961901710521</v>
      </c>
      <c r="I139" s="216">
        <f t="shared" si="54"/>
        <v>2756.1396335137315</v>
      </c>
      <c r="J139" s="216">
        <f t="shared" si="54"/>
        <v>2724.6811980023576</v>
      </c>
      <c r="K139" s="216">
        <f t="shared" si="54"/>
        <v>2346.7551792254681</v>
      </c>
      <c r="L139" s="216">
        <f t="shared" si="54"/>
        <v>2136.3545822707879</v>
      </c>
      <c r="M139" s="216">
        <f t="shared" si="54"/>
        <v>2506.3384331527086</v>
      </c>
      <c r="N139" s="216">
        <f t="shared" si="54"/>
        <v>3042.3278871392063</v>
      </c>
      <c r="O139" s="216">
        <f t="shared" si="54"/>
        <v>3080.2070026996971</v>
      </c>
      <c r="P139" s="216">
        <f t="shared" si="54"/>
        <v>3786.0869021314038</v>
      </c>
      <c r="Q139" s="298">
        <f>SUM(E139:P139)</f>
        <v>32958.023629832096</v>
      </c>
    </row>
    <row r="140" spans="2:17" hidden="1" x14ac:dyDescent="0.25">
      <c r="B140" s="88"/>
      <c r="C140" s="101" t="s">
        <v>290</v>
      </c>
      <c r="D140" s="8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17"/>
    </row>
    <row r="141" spans="2:17" ht="28" hidden="1" x14ac:dyDescent="0.25">
      <c r="B141" s="88"/>
      <c r="C141" s="99" t="s">
        <v>291</v>
      </c>
      <c r="D141" s="88" t="s">
        <v>271</v>
      </c>
      <c r="E141" s="216">
        <f>[37]Rqmnt!L27</f>
        <v>3111.2925431775438</v>
      </c>
      <c r="F141" s="216">
        <f>[37]Rqmnt!M27</f>
        <v>2682.4683186895968</v>
      </c>
      <c r="G141" s="216">
        <f>[37]Rqmnt!N27</f>
        <v>2430.8757596585374</v>
      </c>
      <c r="H141" s="216">
        <f>[37]Rqmnt!O27</f>
        <v>2354.4961901710521</v>
      </c>
      <c r="I141" s="216">
        <f>[37]Rqmnt!P27</f>
        <v>2756.1396335137315</v>
      </c>
      <c r="J141" s="216">
        <f>[37]Rqmnt!Q27</f>
        <v>2724.6811980023576</v>
      </c>
      <c r="K141" s="216">
        <f>[37]Rqmnt!R27</f>
        <v>2346.7551792254681</v>
      </c>
      <c r="L141" s="216">
        <f>[37]Rqmnt!S27</f>
        <v>2136.3545822707879</v>
      </c>
      <c r="M141" s="216">
        <f>[37]Rqmnt!T27</f>
        <v>2506.3384331527086</v>
      </c>
      <c r="N141" s="216">
        <f>[37]Rqmnt!U27</f>
        <v>3042.3278871392063</v>
      </c>
      <c r="O141" s="216">
        <f>[37]Rqmnt!V27</f>
        <v>3080.2070026996971</v>
      </c>
      <c r="P141" s="216">
        <f>[37]Rqmnt!W27</f>
        <v>3786.0869021314033</v>
      </c>
      <c r="Q141" s="117">
        <f>SUM(E141:P141)</f>
        <v>32958.023629832096</v>
      </c>
    </row>
    <row r="142" spans="2:17" hidden="1" x14ac:dyDescent="0.25">
      <c r="B142" s="88">
        <f>B139+1</f>
        <v>21</v>
      </c>
      <c r="C142" s="99" t="s">
        <v>286</v>
      </c>
      <c r="D142" s="88" t="s">
        <v>271</v>
      </c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18">
        <f>SUM(E142:P142)</f>
        <v>0</v>
      </c>
    </row>
    <row r="143" spans="2:17" hidden="1" x14ac:dyDescent="0.25">
      <c r="B143" s="88">
        <f t="shared" ref="B143:B145" si="55">B142+1</f>
        <v>22</v>
      </c>
      <c r="C143" s="97" t="s">
        <v>292</v>
      </c>
      <c r="D143" s="88" t="s">
        <v>271</v>
      </c>
      <c r="E143" s="216">
        <f>[37]Rqmnt!L28+[37]Rqmnt!L29</f>
        <v>2966.617439919788</v>
      </c>
      <c r="F143" s="216">
        <f>[37]Rqmnt!M28+[37]Rqmnt!M29</f>
        <v>2557.7335418705306</v>
      </c>
      <c r="G143" s="216">
        <f>[37]Rqmnt!N28+[37]Rqmnt!N29</f>
        <v>2317.8400368344155</v>
      </c>
      <c r="H143" s="216">
        <f>[37]Rqmnt!O28+[37]Rqmnt!O29</f>
        <v>2245.0121173280982</v>
      </c>
      <c r="I143" s="216">
        <f>[37]Rqmnt!P28+[37]Rqmnt!P29</f>
        <v>2627.9791405553428</v>
      </c>
      <c r="J143" s="216">
        <f>[37]Rqmnt!Q28+[37]Rqmnt!Q29</f>
        <v>2597.9835222952479</v>
      </c>
      <c r="K143" s="216">
        <f>[37]Rqmnt!R28+[37]Rqmnt!R29</f>
        <v>2237.6310633914836</v>
      </c>
      <c r="L143" s="216">
        <f>[37]Rqmnt!S28+[37]Rqmnt!S29</f>
        <v>2037.0140941951961</v>
      </c>
      <c r="M143" s="216">
        <f>[37]Rqmnt!T28+[37]Rqmnt!T29</f>
        <v>2389.7936960111078</v>
      </c>
      <c r="N143" s="216">
        <f>[37]Rqmnt!U28+[37]Rqmnt!U29</f>
        <v>2900.8596403872334</v>
      </c>
      <c r="O143" s="216">
        <f>[37]Rqmnt!V28+[37]Rqmnt!V29</f>
        <v>2936.9773770741613</v>
      </c>
      <c r="P143" s="216">
        <f>[37]Rqmnt!W28+[37]Rqmnt!W29</f>
        <v>3610.0338611822931</v>
      </c>
      <c r="Q143" s="298">
        <f>SUM(E143:P143)</f>
        <v>31425.475531044893</v>
      </c>
    </row>
    <row r="144" spans="2:17" hidden="1" x14ac:dyDescent="0.25">
      <c r="B144" s="491">
        <f t="shared" si="55"/>
        <v>23</v>
      </c>
      <c r="C144" s="97" t="s">
        <v>293</v>
      </c>
      <c r="D144" s="88" t="s">
        <v>273</v>
      </c>
      <c r="E144" s="416">
        <f t="shared" ref="E144:Q144" si="56">E145/E141</f>
        <v>4.6500000000000014E-2</v>
      </c>
      <c r="F144" s="416">
        <f t="shared" si="56"/>
        <v>4.6499999999999965E-2</v>
      </c>
      <c r="G144" s="416">
        <f t="shared" si="56"/>
        <v>4.65E-2</v>
      </c>
      <c r="H144" s="416">
        <f t="shared" si="56"/>
        <v>4.6500000000000027E-2</v>
      </c>
      <c r="I144" s="416">
        <f t="shared" si="56"/>
        <v>4.6500000000000055E-2</v>
      </c>
      <c r="J144" s="416">
        <f t="shared" si="56"/>
        <v>4.6500000000000041E-2</v>
      </c>
      <c r="K144" s="416">
        <f t="shared" si="56"/>
        <v>4.6500000000000118E-2</v>
      </c>
      <c r="L144" s="416">
        <f t="shared" si="56"/>
        <v>4.6500000000000076E-2</v>
      </c>
      <c r="M144" s="416">
        <f t="shared" si="56"/>
        <v>4.6499999999999923E-2</v>
      </c>
      <c r="N144" s="416">
        <f t="shared" si="56"/>
        <v>4.6499999999999923E-2</v>
      </c>
      <c r="O144" s="416">
        <f t="shared" si="56"/>
        <v>4.6499999999999979E-2</v>
      </c>
      <c r="P144" s="416">
        <f t="shared" si="56"/>
        <v>4.65E-2</v>
      </c>
      <c r="Q144" s="416">
        <f t="shared" si="56"/>
        <v>4.65E-2</v>
      </c>
    </row>
    <row r="145" spans="2:18" hidden="1" x14ac:dyDescent="0.25">
      <c r="B145" s="88">
        <f t="shared" si="55"/>
        <v>24</v>
      </c>
      <c r="C145" s="97" t="s">
        <v>293</v>
      </c>
      <c r="D145" s="88" t="s">
        <v>271</v>
      </c>
      <c r="E145" s="216">
        <f>[37]Rqmnt!L30</f>
        <v>144.67510325775584</v>
      </c>
      <c r="F145" s="216">
        <f>[37]Rqmnt!M30</f>
        <v>124.73477681906616</v>
      </c>
      <c r="G145" s="216">
        <f>[37]Rqmnt!N30</f>
        <v>113.03572282412199</v>
      </c>
      <c r="H145" s="216">
        <f>[37]Rqmnt!O30</f>
        <v>109.48407284295399</v>
      </c>
      <c r="I145" s="216">
        <f>[37]Rqmnt!P30</f>
        <v>128.16049295838866</v>
      </c>
      <c r="J145" s="216">
        <f>[37]Rqmnt!Q30</f>
        <v>126.69767570710974</v>
      </c>
      <c r="K145" s="216">
        <f>[37]Rqmnt!R30</f>
        <v>109.12411583398455</v>
      </c>
      <c r="L145" s="216">
        <f>[37]Rqmnt!S30</f>
        <v>99.340488075591793</v>
      </c>
      <c r="M145" s="216">
        <f>[37]Rqmnt!T30</f>
        <v>116.54473714160076</v>
      </c>
      <c r="N145" s="216">
        <f>[37]Rqmnt!U30</f>
        <v>141.46824675197286</v>
      </c>
      <c r="O145" s="216">
        <f>[37]Rqmnt!V30</f>
        <v>143.22962562553585</v>
      </c>
      <c r="P145" s="216">
        <f>[37]Rqmnt!W30</f>
        <v>176.05304094911025</v>
      </c>
      <c r="Q145" s="298">
        <f t="shared" ref="Q145:Q150" si="57">SUM(E145:P145)</f>
        <v>1532.5480987871924</v>
      </c>
    </row>
    <row r="146" spans="2:18" hidden="1" x14ac:dyDescent="0.25">
      <c r="B146" s="88"/>
      <c r="C146" s="101" t="s">
        <v>90</v>
      </c>
      <c r="D146" s="8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18">
        <f t="shared" si="57"/>
        <v>0</v>
      </c>
    </row>
    <row r="147" spans="2:18" hidden="1" x14ac:dyDescent="0.25">
      <c r="B147" s="491">
        <f>B145+1</f>
        <v>25</v>
      </c>
      <c r="C147" s="490" t="s">
        <v>294</v>
      </c>
      <c r="D147" s="497" t="s">
        <v>271</v>
      </c>
      <c r="E147" s="216">
        <f t="shared" ref="E147:P147" si="58">E118+E122+E142</f>
        <v>5859.6809977577086</v>
      </c>
      <c r="F147" s="216">
        <f t="shared" si="58"/>
        <v>5464.6969158302991</v>
      </c>
      <c r="G147" s="216">
        <f t="shared" si="58"/>
        <v>5178.5362740574865</v>
      </c>
      <c r="H147" s="216">
        <f t="shared" si="58"/>
        <v>5017.2702665926299</v>
      </c>
      <c r="I147" s="216">
        <f t="shared" si="58"/>
        <v>5700.1336374901548</v>
      </c>
      <c r="J147" s="216">
        <f t="shared" si="58"/>
        <v>5639.259582772519</v>
      </c>
      <c r="K147" s="216">
        <f t="shared" si="58"/>
        <v>5286.1495855922421</v>
      </c>
      <c r="L147" s="216">
        <f t="shared" si="58"/>
        <v>5002.0465464842455</v>
      </c>
      <c r="M147" s="216">
        <f t="shared" si="58"/>
        <v>5293.955048662443</v>
      </c>
      <c r="N147" s="216">
        <f t="shared" si="58"/>
        <v>5852.3742158899195</v>
      </c>
      <c r="O147" s="216">
        <f t="shared" si="58"/>
        <v>5849.2627710825491</v>
      </c>
      <c r="P147" s="216">
        <f t="shared" si="58"/>
        <v>6878.2881308337555</v>
      </c>
      <c r="Q147" s="118">
        <f>SUM(E147:P147)</f>
        <v>67021.653973045948</v>
      </c>
      <c r="R147" s="493"/>
    </row>
    <row r="148" spans="2:18" hidden="1" x14ac:dyDescent="0.25">
      <c r="B148" s="491">
        <f>B147+1</f>
        <v>26</v>
      </c>
      <c r="C148" s="101" t="s">
        <v>295</v>
      </c>
      <c r="D148" s="497" t="s">
        <v>271</v>
      </c>
      <c r="E148" s="216">
        <f t="shared" ref="E148:P148" si="59">E123+E129+E136+E143</f>
        <v>5220.5364516454883</v>
      </c>
      <c r="F148" s="216">
        <f t="shared" si="59"/>
        <v>4885.1806355429117</v>
      </c>
      <c r="G148" s="216">
        <f t="shared" si="59"/>
        <v>4643.8366056796031</v>
      </c>
      <c r="H148" s="216">
        <f t="shared" si="59"/>
        <v>4497.3110788155336</v>
      </c>
      <c r="I148" s="216">
        <f t="shared" si="59"/>
        <v>5110.4211735041499</v>
      </c>
      <c r="J148" s="216">
        <f t="shared" si="59"/>
        <v>5059.8034595507788</v>
      </c>
      <c r="K148" s="216">
        <f t="shared" si="59"/>
        <v>4760.89911443255</v>
      </c>
      <c r="L148" s="216">
        <f t="shared" si="59"/>
        <v>4512.0370283012071</v>
      </c>
      <c r="M148" s="216">
        <f t="shared" si="59"/>
        <v>4745.2781978332132</v>
      </c>
      <c r="N148" s="216">
        <f t="shared" si="59"/>
        <v>5223.3501684167686</v>
      </c>
      <c r="O148" s="216">
        <f t="shared" si="59"/>
        <v>5218.6260831538111</v>
      </c>
      <c r="P148" s="216">
        <f t="shared" si="59"/>
        <v>6125.3555433907586</v>
      </c>
      <c r="Q148" s="298">
        <f t="shared" si="57"/>
        <v>60002.635540266783</v>
      </c>
    </row>
    <row r="149" spans="2:18" ht="28" hidden="1" x14ac:dyDescent="0.25">
      <c r="B149" s="491">
        <f>B148+1</f>
        <v>27</v>
      </c>
      <c r="C149" s="102" t="s">
        <v>296</v>
      </c>
      <c r="D149" s="497"/>
      <c r="E149" s="216">
        <f t="shared" ref="E149:P149" si="60">E126+E123</f>
        <v>5682.8833335532918</v>
      </c>
      <c r="F149" s="216">
        <f t="shared" si="60"/>
        <v>5300.0073526132473</v>
      </c>
      <c r="G149" s="216">
        <f t="shared" si="60"/>
        <v>5026.4405119151552</v>
      </c>
      <c r="H149" s="216">
        <f t="shared" si="60"/>
        <v>4865.3607327797017</v>
      </c>
      <c r="I149" s="216">
        <f t="shared" si="60"/>
        <v>5531.3396416622454</v>
      </c>
      <c r="J149" s="216">
        <f t="shared" si="60"/>
        <v>5472.5337357919898</v>
      </c>
      <c r="K149" s="216">
        <f t="shared" si="60"/>
        <v>5129.3516849065081</v>
      </c>
      <c r="L149" s="216">
        <f t="shared" si="60"/>
        <v>4853.5174660501716</v>
      </c>
      <c r="M149" s="216">
        <f t="shared" si="60"/>
        <v>5132.4991834681832</v>
      </c>
      <c r="N149" s="216">
        <f t="shared" si="60"/>
        <v>5675.4791634779895</v>
      </c>
      <c r="O149" s="216">
        <f t="shared" si="60"/>
        <v>5676.0879207987555</v>
      </c>
      <c r="P149" s="216">
        <f t="shared" si="60"/>
        <v>6678.4044707476387</v>
      </c>
      <c r="Q149" s="298">
        <f t="shared" si="57"/>
        <v>65023.905197764878</v>
      </c>
    </row>
    <row r="150" spans="2:18" hidden="1" x14ac:dyDescent="0.25">
      <c r="B150" s="491">
        <f>B149+1</f>
        <v>28</v>
      </c>
      <c r="C150" s="102" t="s">
        <v>297</v>
      </c>
      <c r="D150" s="497" t="s">
        <v>271</v>
      </c>
      <c r="E150" s="216">
        <f t="shared" ref="E150:P150" si="61">E149-E148</f>
        <v>462.34688190780344</v>
      </c>
      <c r="F150" s="216">
        <f t="shared" si="61"/>
        <v>414.82671707033569</v>
      </c>
      <c r="G150" s="216">
        <f t="shared" si="61"/>
        <v>382.60390623555213</v>
      </c>
      <c r="H150" s="216">
        <f t="shared" si="61"/>
        <v>368.0496539641681</v>
      </c>
      <c r="I150" s="216">
        <f t="shared" si="61"/>
        <v>420.91846815809549</v>
      </c>
      <c r="J150" s="216">
        <f t="shared" si="61"/>
        <v>412.73027624121096</v>
      </c>
      <c r="K150" s="216">
        <f t="shared" si="61"/>
        <v>368.45257047395808</v>
      </c>
      <c r="L150" s="216">
        <f t="shared" si="61"/>
        <v>341.4804377489645</v>
      </c>
      <c r="M150" s="216">
        <f t="shared" si="61"/>
        <v>387.22098563497002</v>
      </c>
      <c r="N150" s="216">
        <f t="shared" si="61"/>
        <v>452.12899506122085</v>
      </c>
      <c r="O150" s="216">
        <f t="shared" si="61"/>
        <v>457.46183764494435</v>
      </c>
      <c r="P150" s="216">
        <f t="shared" si="61"/>
        <v>553.04892735688009</v>
      </c>
      <c r="Q150" s="298">
        <f t="shared" si="57"/>
        <v>5021.2696574981037</v>
      </c>
    </row>
    <row r="151" spans="2:18" hidden="1" x14ac:dyDescent="0.25">
      <c r="B151" s="491">
        <f t="shared" ref="B151" si="62">B150+1</f>
        <v>29</v>
      </c>
      <c r="C151" s="102" t="s">
        <v>298</v>
      </c>
      <c r="D151" s="497" t="s">
        <v>273</v>
      </c>
      <c r="E151" s="416">
        <f t="shared" ref="E151:Q151" si="63">E150/(E149-E123)</f>
        <v>9.3198909663001303E-2</v>
      </c>
      <c r="F151" s="416">
        <f t="shared" si="63"/>
        <v>9.0089081751998659E-2</v>
      </c>
      <c r="G151" s="416">
        <f t="shared" si="63"/>
        <v>8.8865227553173873E-2</v>
      </c>
      <c r="H151" s="416">
        <f t="shared" si="63"/>
        <v>8.8921151677914603E-2</v>
      </c>
      <c r="I151" s="416">
        <f t="shared" si="63"/>
        <v>9.082463097524178E-2</v>
      </c>
      <c r="J151" s="416">
        <f t="shared" si="63"/>
        <v>9.1277575999518815E-2</v>
      </c>
      <c r="K151" s="416">
        <f t="shared" si="63"/>
        <v>8.876435522470616E-2</v>
      </c>
      <c r="L151" s="416">
        <f t="shared" si="63"/>
        <v>8.7379135886902104E-2</v>
      </c>
      <c r="M151" s="416">
        <f t="shared" si="63"/>
        <v>8.9813262125926274E-2</v>
      </c>
      <c r="N151" s="416">
        <f t="shared" si="63"/>
        <v>9.2698867250523814E-2</v>
      </c>
      <c r="O151" s="416">
        <f t="shared" si="63"/>
        <v>9.2964452127723363E-2</v>
      </c>
      <c r="P151" s="416">
        <f t="shared" si="63"/>
        <v>9.4195116253638383E-2</v>
      </c>
      <c r="Q151" s="416">
        <f t="shared" si="63"/>
        <v>9.0955189920522803E-2</v>
      </c>
    </row>
    <row r="152" spans="2:18" hidden="1" x14ac:dyDescent="0.25"/>
    <row r="153" spans="2:18" hidden="1" x14ac:dyDescent="0.25">
      <c r="B153" s="985" t="s">
        <v>2</v>
      </c>
      <c r="C153" s="930" t="s">
        <v>102</v>
      </c>
      <c r="D153" s="986" t="s">
        <v>264</v>
      </c>
      <c r="E153" s="987" t="s">
        <v>307</v>
      </c>
      <c r="F153" s="987"/>
      <c r="G153" s="987"/>
      <c r="H153" s="987"/>
      <c r="I153" s="987"/>
      <c r="J153" s="987"/>
      <c r="K153" s="987"/>
      <c r="L153" s="987"/>
      <c r="M153" s="987"/>
      <c r="N153" s="987"/>
      <c r="O153" s="987"/>
      <c r="P153" s="987"/>
      <c r="Q153" s="987"/>
    </row>
    <row r="154" spans="2:18" hidden="1" x14ac:dyDescent="0.25">
      <c r="B154" s="985"/>
      <c r="C154" s="930"/>
      <c r="D154" s="986"/>
      <c r="E154" s="496" t="s">
        <v>223</v>
      </c>
      <c r="F154" s="496" t="s">
        <v>224</v>
      </c>
      <c r="G154" s="496" t="s">
        <v>225</v>
      </c>
      <c r="H154" s="496" t="s">
        <v>226</v>
      </c>
      <c r="I154" s="496" t="s">
        <v>227</v>
      </c>
      <c r="J154" s="496" t="s">
        <v>228</v>
      </c>
      <c r="K154" s="496" t="s">
        <v>229</v>
      </c>
      <c r="L154" s="496" t="s">
        <v>230</v>
      </c>
      <c r="M154" s="496" t="s">
        <v>231</v>
      </c>
      <c r="N154" s="496" t="s">
        <v>232</v>
      </c>
      <c r="O154" s="496" t="s">
        <v>233</v>
      </c>
      <c r="P154" s="496" t="s">
        <v>234</v>
      </c>
      <c r="Q154" s="496" t="s">
        <v>90</v>
      </c>
    </row>
    <row r="155" spans="2:18" hidden="1" x14ac:dyDescent="0.25">
      <c r="B155" s="88">
        <v>1</v>
      </c>
      <c r="C155" s="97" t="s">
        <v>270</v>
      </c>
      <c r="D155" s="88" t="s">
        <v>271</v>
      </c>
      <c r="E155" s="17">
        <f>[38]Rqmnt!L48+[38]Rqmnt!L49</f>
        <v>851.72890927445223</v>
      </c>
      <c r="F155" s="17">
        <f>[38]Rqmnt!M48+[38]Rqmnt!M49</f>
        <v>866.51226563479099</v>
      </c>
      <c r="G155" s="17">
        <f>[38]Rqmnt!N48+[38]Rqmnt!N49</f>
        <v>769.81183311646703</v>
      </c>
      <c r="H155" s="17">
        <f>[38]Rqmnt!O48+[38]Rqmnt!O49</f>
        <v>831.996611069648</v>
      </c>
      <c r="I155" s="17">
        <f>[38]Rqmnt!P48+[38]Rqmnt!P49</f>
        <v>869.17726047875317</v>
      </c>
      <c r="J155" s="17">
        <f>[38]Rqmnt!Q48+[38]Rqmnt!Q49</f>
        <v>820.178131882152</v>
      </c>
      <c r="K155" s="17">
        <f>[38]Rqmnt!R48+[38]Rqmnt!R49</f>
        <v>881.32466714934083</v>
      </c>
      <c r="L155" s="17">
        <f>[38]Rqmnt!S48+[38]Rqmnt!S49</f>
        <v>796.98916427445204</v>
      </c>
      <c r="M155" s="17">
        <f>[38]Rqmnt!T48+[38]Rqmnt!T49</f>
        <v>812.48903214934103</v>
      </c>
      <c r="N155" s="17">
        <f>[38]Rqmnt!U48+[38]Rqmnt!U49</f>
        <v>868.90786714934109</v>
      </c>
      <c r="O155" s="17">
        <f>[38]Rqmnt!V48+[38]Rqmnt!V49</f>
        <v>799.50773352467388</v>
      </c>
      <c r="P155" s="17">
        <f>[38]Rqmnt!W48+[38]Rqmnt!W49</f>
        <v>884.71106714934092</v>
      </c>
      <c r="Q155" s="118">
        <f>SUM(E155:P155)</f>
        <v>10053.334542852754</v>
      </c>
    </row>
    <row r="156" spans="2:18" hidden="1" x14ac:dyDescent="0.25">
      <c r="B156" s="491">
        <f>B155+1</f>
        <v>2</v>
      </c>
      <c r="C156" s="97" t="s">
        <v>272</v>
      </c>
      <c r="D156" s="88" t="s">
        <v>273</v>
      </c>
      <c r="E156" s="416">
        <f t="shared" ref="E156:Q156" si="64">E157/E155</f>
        <v>3.9300000000000002E-2</v>
      </c>
      <c r="F156" s="416">
        <f t="shared" si="64"/>
        <v>3.5799999999999998E-2</v>
      </c>
      <c r="G156" s="416">
        <f t="shared" si="64"/>
        <v>3.2899999999999999E-2</v>
      </c>
      <c r="H156" s="416">
        <f t="shared" si="64"/>
        <v>3.5099999999999999E-2</v>
      </c>
      <c r="I156" s="416">
        <f t="shared" si="64"/>
        <v>3.3700000000000001E-2</v>
      </c>
      <c r="J156" s="416">
        <f t="shared" si="64"/>
        <v>3.5000000000000003E-2</v>
      </c>
      <c r="K156" s="416">
        <f t="shared" si="64"/>
        <v>3.32E-2</v>
      </c>
      <c r="L156" s="416">
        <f t="shared" si="64"/>
        <v>3.2774999999999999E-2</v>
      </c>
      <c r="M156" s="416">
        <f t="shared" si="64"/>
        <v>3.9399999999999998E-2</v>
      </c>
      <c r="N156" s="416">
        <f t="shared" si="64"/>
        <v>3.8850000000000003E-2</v>
      </c>
      <c r="O156" s="416">
        <f t="shared" si="64"/>
        <v>3.755E-2</v>
      </c>
      <c r="P156" s="416">
        <f t="shared" si="64"/>
        <v>3.5549999999999998E-2</v>
      </c>
      <c r="Q156" s="416">
        <f t="shared" si="64"/>
        <v>3.5773694141798991E-2</v>
      </c>
    </row>
    <row r="157" spans="2:18" hidden="1" x14ac:dyDescent="0.25">
      <c r="B157" s="88">
        <f t="shared" ref="B157:B163" si="65">B156+1</f>
        <v>3</v>
      </c>
      <c r="C157" s="97" t="s">
        <v>272</v>
      </c>
      <c r="D157" s="88" t="s">
        <v>271</v>
      </c>
      <c r="E157" s="216">
        <f>[38]Rqmnt!L52</f>
        <v>33.472946134485973</v>
      </c>
      <c r="F157" s="216">
        <f>[38]Rqmnt!M52</f>
        <v>31.021139109725517</v>
      </c>
      <c r="G157" s="216">
        <f>[38]Rqmnt!N52</f>
        <v>25.326809309531765</v>
      </c>
      <c r="H157" s="216">
        <f>[38]Rqmnt!O52</f>
        <v>29.203081048544643</v>
      </c>
      <c r="I157" s="216">
        <f>[38]Rqmnt!P52</f>
        <v>29.291273678133983</v>
      </c>
      <c r="J157" s="216">
        <f>[38]Rqmnt!Q52</f>
        <v>28.706234615875324</v>
      </c>
      <c r="K157" s="216">
        <f>[38]Rqmnt!R52</f>
        <v>29.259978949358114</v>
      </c>
      <c r="L157" s="216">
        <f>[38]Rqmnt!S52</f>
        <v>26.121319859095163</v>
      </c>
      <c r="M157" s="216">
        <f>[38]Rqmnt!T52</f>
        <v>32.012067866684035</v>
      </c>
      <c r="N157" s="216">
        <f>[38]Rqmnt!U52</f>
        <v>33.757070638751905</v>
      </c>
      <c r="O157" s="216">
        <f>[38]Rqmnt!V52</f>
        <v>30.021515393851505</v>
      </c>
      <c r="P157" s="216">
        <f>[38]Rqmnt!W52</f>
        <v>31.451478437159068</v>
      </c>
      <c r="Q157" s="118">
        <f>SUM(E157:P157)</f>
        <v>359.64491504119701</v>
      </c>
    </row>
    <row r="158" spans="2:18" ht="28" hidden="1" x14ac:dyDescent="0.25">
      <c r="B158" s="491">
        <f t="shared" si="65"/>
        <v>4</v>
      </c>
      <c r="C158" s="99" t="s">
        <v>274</v>
      </c>
      <c r="D158" s="88" t="s">
        <v>271</v>
      </c>
      <c r="E158" s="216">
        <f t="shared" ref="E158:P158" si="66">E155-E157</f>
        <v>818.2559631399663</v>
      </c>
      <c r="F158" s="216">
        <f t="shared" si="66"/>
        <v>835.49112652506551</v>
      </c>
      <c r="G158" s="216">
        <f t="shared" si="66"/>
        <v>744.48502380693526</v>
      </c>
      <c r="H158" s="216">
        <f t="shared" si="66"/>
        <v>802.79353002110338</v>
      </c>
      <c r="I158" s="216">
        <f t="shared" si="66"/>
        <v>839.88598680061921</v>
      </c>
      <c r="J158" s="216">
        <f t="shared" si="66"/>
        <v>791.47189726627664</v>
      </c>
      <c r="K158" s="216">
        <f t="shared" si="66"/>
        <v>852.0646881999827</v>
      </c>
      <c r="L158" s="216">
        <f t="shared" si="66"/>
        <v>770.8678444153569</v>
      </c>
      <c r="M158" s="216">
        <f t="shared" si="66"/>
        <v>780.47696428265704</v>
      </c>
      <c r="N158" s="216">
        <f t="shared" si="66"/>
        <v>835.1507965105892</v>
      </c>
      <c r="O158" s="216">
        <f t="shared" si="66"/>
        <v>769.48621813082241</v>
      </c>
      <c r="P158" s="216">
        <f t="shared" si="66"/>
        <v>853.25958871218188</v>
      </c>
      <c r="Q158" s="118">
        <f>SUM(E158:P158)</f>
        <v>9693.6896278115564</v>
      </c>
    </row>
    <row r="159" spans="2:18" ht="28" hidden="1" x14ac:dyDescent="0.25">
      <c r="B159" s="88">
        <f t="shared" si="65"/>
        <v>5</v>
      </c>
      <c r="C159" s="489" t="s">
        <v>275</v>
      </c>
      <c r="D159" s="88" t="s">
        <v>271</v>
      </c>
      <c r="E159" s="297">
        <f>[38]Rqmnt!L46-E158</f>
        <v>5625.4668229301442</v>
      </c>
      <c r="F159" s="297">
        <f>[38]Rqmnt!M46-F158</f>
        <v>5246.4802784920594</v>
      </c>
      <c r="G159" s="297">
        <f>[38]Rqmnt!N46-G158</f>
        <v>5039.7100267871465</v>
      </c>
      <c r="H159" s="297">
        <f>[38]Rqmnt!O46-H158</f>
        <v>4770.0436179390981</v>
      </c>
      <c r="I159" s="297">
        <f>[38]Rqmnt!P46-I158</f>
        <v>5466.3668251252275</v>
      </c>
      <c r="J159" s="297">
        <f>[38]Rqmnt!Q46-J158</f>
        <v>5430.950627694654</v>
      </c>
      <c r="K159" s="297">
        <f>[38]Rqmnt!R46-K158</f>
        <v>5039.1683996706834</v>
      </c>
      <c r="L159" s="297">
        <f>[38]Rqmnt!S46-L158</f>
        <v>4815.8146170445089</v>
      </c>
      <c r="M159" s="297">
        <f>[38]Rqmnt!T46-M158</f>
        <v>5085.7228505829635</v>
      </c>
      <c r="N159" s="297">
        <f>[38]Rqmnt!U46-N158</f>
        <v>5607.5843008261154</v>
      </c>
      <c r="O159" s="297">
        <f>[38]Rqmnt!V46-O158</f>
        <v>5659.2641826307836</v>
      </c>
      <c r="P159" s="297">
        <f>[38]Rqmnt!W46-P158</f>
        <v>6702.3903157398363</v>
      </c>
      <c r="Q159" s="296">
        <f>SUM(E159:P159)</f>
        <v>64488.962865463218</v>
      </c>
    </row>
    <row r="160" spans="2:18" hidden="1" x14ac:dyDescent="0.25">
      <c r="B160" s="88">
        <f t="shared" si="65"/>
        <v>6</v>
      </c>
      <c r="C160" s="97" t="s">
        <v>276</v>
      </c>
      <c r="D160" s="88" t="s">
        <v>271</v>
      </c>
      <c r="E160" s="216">
        <f>[38]Rqmnt!L37</f>
        <v>891.15511884853152</v>
      </c>
      <c r="F160" s="216">
        <f>[38]Rqmnt!M37</f>
        <v>861.93055829935895</v>
      </c>
      <c r="G160" s="216">
        <f>[38]Rqmnt!N37</f>
        <v>891.87727955039873</v>
      </c>
      <c r="H160" s="216">
        <f>[38]Rqmnt!O37</f>
        <v>892.73424538577694</v>
      </c>
      <c r="I160" s="216">
        <f>[38]Rqmnt!P37</f>
        <v>1080.8172099972569</v>
      </c>
      <c r="J160" s="216">
        <f>[38]Rqmnt!Q37</f>
        <v>1133.827228339899</v>
      </c>
      <c r="K160" s="216">
        <f>[38]Rqmnt!R37</f>
        <v>1182.300213352441</v>
      </c>
      <c r="L160" s="216">
        <f>[38]Rqmnt!S37</f>
        <v>1142.4140575171725</v>
      </c>
      <c r="M160" s="216">
        <f>[38]Rqmnt!T37</f>
        <v>1017.6041379930775</v>
      </c>
      <c r="N160" s="216">
        <f>[38]Rqmnt!U37</f>
        <v>994.11139777151425</v>
      </c>
      <c r="O160" s="216">
        <f>[38]Rqmnt!V37</f>
        <v>937.03697361086881</v>
      </c>
      <c r="P160" s="216">
        <f>[38]Rqmnt!W37</f>
        <v>1006.874335462015</v>
      </c>
      <c r="Q160" s="118">
        <f>SUM(E160:P160)</f>
        <v>12032.682756128312</v>
      </c>
    </row>
    <row r="161" spans="2:17" hidden="1" x14ac:dyDescent="0.25">
      <c r="B161" s="491">
        <f t="shared" si="65"/>
        <v>7</v>
      </c>
      <c r="C161" s="97" t="s">
        <v>277</v>
      </c>
      <c r="D161" s="88" t="s">
        <v>273</v>
      </c>
      <c r="E161" s="416">
        <f t="shared" ref="E161:P161" si="67">E162/(E159+E155)</f>
        <v>2.4273905325784641E-2</v>
      </c>
      <c r="F161" s="416">
        <f t="shared" si="67"/>
        <v>2.4276179172669773E-2</v>
      </c>
      <c r="G161" s="416">
        <f t="shared" si="67"/>
        <v>2.4293627365202339E-2</v>
      </c>
      <c r="H161" s="416">
        <f t="shared" si="67"/>
        <v>2.4272804344764486E-2</v>
      </c>
      <c r="I161" s="416">
        <f t="shared" si="67"/>
        <v>2.4287190891880864E-2</v>
      </c>
      <c r="J161" s="416">
        <f t="shared" si="67"/>
        <v>2.4287951096263329E-2</v>
      </c>
      <c r="K161" s="416">
        <f t="shared" si="67"/>
        <v>2.4279411481728533E-2</v>
      </c>
      <c r="L161" s="416">
        <f t="shared" si="67"/>
        <v>2.4286445308014638E-2</v>
      </c>
      <c r="M161" s="416">
        <f t="shared" si="67"/>
        <v>2.4267570973800747E-2</v>
      </c>
      <c r="N161" s="416">
        <f t="shared" si="67"/>
        <v>2.4272821196687559E-2</v>
      </c>
      <c r="O161" s="416">
        <f t="shared" si="67"/>
        <v>2.4286584479972471E-2</v>
      </c>
      <c r="P161" s="416">
        <f t="shared" si="67"/>
        <v>2.4298852534698243E-2</v>
      </c>
      <c r="Q161" s="416">
        <f>Q162/(Q159+Q158)</f>
        <v>2.4400000000000005E-2</v>
      </c>
    </row>
    <row r="162" spans="2:17" hidden="1" x14ac:dyDescent="0.25">
      <c r="B162" s="88">
        <f t="shared" si="65"/>
        <v>8</v>
      </c>
      <c r="C162" s="97" t="s">
        <v>277</v>
      </c>
      <c r="D162" s="88" t="s">
        <v>271</v>
      </c>
      <c r="E162" s="216">
        <f>[38]Rqmnt!L47</f>
        <v>157.22683598011071</v>
      </c>
      <c r="F162" s="216">
        <f>[38]Rqmnt!M47</f>
        <v>148.40010228241786</v>
      </c>
      <c r="G162" s="216">
        <f>[38]Rqmnt!N47</f>
        <v>141.13435923449561</v>
      </c>
      <c r="H162" s="216">
        <f>[38]Rqmnt!O47</f>
        <v>135.97722641022892</v>
      </c>
      <c r="I162" s="216">
        <f>[38]Rqmnt!P47</f>
        <v>153.87256861099067</v>
      </c>
      <c r="J162" s="216">
        <f>[38]Rqmnt!Q47</f>
        <v>151.82710960904672</v>
      </c>
      <c r="K162" s="216">
        <f>[38]Rqmnt!R47</f>
        <v>143.74608734404427</v>
      </c>
      <c r="L162" s="216">
        <f>[38]Rqmnt!S47</f>
        <v>136.31505205962071</v>
      </c>
      <c r="M162" s="216">
        <f>[38]Rqmnt!T47</f>
        <v>143.13527548272114</v>
      </c>
      <c r="N162" s="216">
        <f>[38]Rqmnt!U47</f>
        <v>157.2027363750156</v>
      </c>
      <c r="O162" s="216">
        <f>[38]Rqmnt!V47</f>
        <v>156.86150977858321</v>
      </c>
      <c r="P162" s="216">
        <f>[38]Rqmnt!W47</f>
        <v>184.35785766862924</v>
      </c>
      <c r="Q162" s="298">
        <f>SUM(E162:P162)</f>
        <v>1810.0567208359048</v>
      </c>
    </row>
    <row r="163" spans="2:17" ht="28" hidden="1" x14ac:dyDescent="0.25">
      <c r="B163" s="491">
        <f t="shared" si="65"/>
        <v>9</v>
      </c>
      <c r="C163" s="489" t="s">
        <v>278</v>
      </c>
      <c r="D163" s="88" t="s">
        <v>271</v>
      </c>
      <c r="E163" s="216">
        <f t="shared" ref="E163:P163" si="68">E158+E159-E160-E162</f>
        <v>5395.3408312414676</v>
      </c>
      <c r="F163" s="216">
        <f t="shared" si="68"/>
        <v>5071.6407444353481</v>
      </c>
      <c r="G163" s="216">
        <f t="shared" si="68"/>
        <v>4751.1834118091874</v>
      </c>
      <c r="H163" s="216">
        <f t="shared" si="68"/>
        <v>4544.1256761641944</v>
      </c>
      <c r="I163" s="216">
        <f t="shared" si="68"/>
        <v>5071.5630333175986</v>
      </c>
      <c r="J163" s="216">
        <f t="shared" si="68"/>
        <v>4936.768187011985</v>
      </c>
      <c r="K163" s="216">
        <f t="shared" si="68"/>
        <v>4565.1867871741806</v>
      </c>
      <c r="L163" s="216">
        <f t="shared" si="68"/>
        <v>4307.9533518830722</v>
      </c>
      <c r="M163" s="216">
        <f t="shared" si="68"/>
        <v>4705.4604013898215</v>
      </c>
      <c r="N163" s="216">
        <f t="shared" si="68"/>
        <v>5291.4209631901749</v>
      </c>
      <c r="O163" s="216">
        <f t="shared" si="68"/>
        <v>5334.8519173721543</v>
      </c>
      <c r="P163" s="216">
        <f t="shared" si="68"/>
        <v>6364.4177113213736</v>
      </c>
      <c r="Q163" s="118">
        <f>SUM(E163:P163)</f>
        <v>60339.913016310551</v>
      </c>
    </row>
    <row r="164" spans="2:17" hidden="1" x14ac:dyDescent="0.25">
      <c r="B164" s="88"/>
      <c r="C164" s="101" t="s">
        <v>279</v>
      </c>
      <c r="D164" s="8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17"/>
    </row>
    <row r="165" spans="2:17" ht="28" hidden="1" x14ac:dyDescent="0.25">
      <c r="B165" s="88">
        <f>B163+1</f>
        <v>10</v>
      </c>
      <c r="C165" s="99" t="s">
        <v>280</v>
      </c>
      <c r="D165" s="88" t="s">
        <v>271</v>
      </c>
      <c r="E165" s="216">
        <f>[38]Rqmnt!L7</f>
        <v>5395.3408312414676</v>
      </c>
      <c r="F165" s="216">
        <f>[38]Rqmnt!M7</f>
        <v>5071.6407444353481</v>
      </c>
      <c r="G165" s="216">
        <f>[38]Rqmnt!N7</f>
        <v>4751.1834118091865</v>
      </c>
      <c r="H165" s="216">
        <f>[38]Rqmnt!O7</f>
        <v>4544.1256761641953</v>
      </c>
      <c r="I165" s="216">
        <f>[38]Rqmnt!P7</f>
        <v>5071.5630333175995</v>
      </c>
      <c r="J165" s="216">
        <f>[38]Rqmnt!Q7</f>
        <v>4936.768187011985</v>
      </c>
      <c r="K165" s="216">
        <f>[38]Rqmnt!R7</f>
        <v>4565.1867871741815</v>
      </c>
      <c r="L165" s="216">
        <f>[38]Rqmnt!S7</f>
        <v>4307.9533518830722</v>
      </c>
      <c r="M165" s="216">
        <f>[38]Rqmnt!T7</f>
        <v>4705.4604013898215</v>
      </c>
      <c r="N165" s="216">
        <f>[38]Rqmnt!U7</f>
        <v>5291.4209631901749</v>
      </c>
      <c r="O165" s="216">
        <f>[38]Rqmnt!V7</f>
        <v>5334.8519173721543</v>
      </c>
      <c r="P165" s="216">
        <f>[38]Rqmnt!W7</f>
        <v>6364.4177113213746</v>
      </c>
      <c r="Q165" s="298">
        <f>SUM(E165:P165)</f>
        <v>60339.913016310566</v>
      </c>
    </row>
    <row r="166" spans="2:17" hidden="1" x14ac:dyDescent="0.25">
      <c r="B166" s="88">
        <f t="shared" ref="B166:B169" si="69">B165+1</f>
        <v>11</v>
      </c>
      <c r="C166" s="97" t="s">
        <v>281</v>
      </c>
      <c r="D166" s="88" t="s">
        <v>271</v>
      </c>
      <c r="E166" s="216">
        <f>[38]Rqmnt!L9</f>
        <v>975.0752067651207</v>
      </c>
      <c r="F166" s="216">
        <f>[38]Rqmnt!M9</f>
        <v>1045.4024356398122</v>
      </c>
      <c r="G166" s="216">
        <f>[38]Rqmnt!N9</f>
        <v>1027.2810957823494</v>
      </c>
      <c r="H166" s="216">
        <f>[38]Rqmnt!O9</f>
        <v>1003.6516661586661</v>
      </c>
      <c r="I166" s="216">
        <f>[38]Rqmnt!P9</f>
        <v>1028.0251472942916</v>
      </c>
      <c r="J166" s="216">
        <f>[38]Rqmnt!Q9</f>
        <v>990.96346278591375</v>
      </c>
      <c r="K166" s="216">
        <f>[38]Rqmnt!R9</f>
        <v>1004.8445768334566</v>
      </c>
      <c r="L166" s="216">
        <f>[38]Rqmnt!S9</f>
        <v>1004.980256294524</v>
      </c>
      <c r="M166" s="216">
        <f>[38]Rqmnt!T9</f>
        <v>1003.4528501992847</v>
      </c>
      <c r="N166" s="216">
        <f>[38]Rqmnt!U9</f>
        <v>1004.9585111809786</v>
      </c>
      <c r="O166" s="216">
        <f>[38]Rqmnt!V9</f>
        <v>991.04500688797714</v>
      </c>
      <c r="P166" s="216">
        <f>[38]Rqmnt!W9</f>
        <v>1122.7209747920708</v>
      </c>
      <c r="Q166" s="298">
        <f>SUM(E166:P166)</f>
        <v>12202.401190614448</v>
      </c>
    </row>
    <row r="167" spans="2:17" hidden="1" x14ac:dyDescent="0.25">
      <c r="B167" s="491">
        <f t="shared" si="69"/>
        <v>12</v>
      </c>
      <c r="C167" s="97" t="s">
        <v>282</v>
      </c>
      <c r="D167" s="88" t="s">
        <v>273</v>
      </c>
      <c r="E167" s="416">
        <f t="shared" ref="E167:Q167" si="70">E168/E165</f>
        <v>3.139999999999997E-2</v>
      </c>
      <c r="F167" s="416">
        <f t="shared" si="70"/>
        <v>3.1400000000000053E-2</v>
      </c>
      <c r="G167" s="416">
        <f t="shared" si="70"/>
        <v>3.1399999999999935E-2</v>
      </c>
      <c r="H167" s="416">
        <f t="shared" si="70"/>
        <v>3.1399999999999893E-2</v>
      </c>
      <c r="I167" s="416">
        <f t="shared" si="70"/>
        <v>3.1400000000000011E-2</v>
      </c>
      <c r="J167" s="416">
        <f t="shared" si="70"/>
        <v>3.1400000000000067E-2</v>
      </c>
      <c r="K167" s="416">
        <f t="shared" si="70"/>
        <v>3.1399999999999907E-2</v>
      </c>
      <c r="L167" s="416">
        <f t="shared" si="70"/>
        <v>3.1400000000000039E-2</v>
      </c>
      <c r="M167" s="416">
        <f t="shared" si="70"/>
        <v>3.140000000000006E-2</v>
      </c>
      <c r="N167" s="416">
        <f t="shared" si="70"/>
        <v>3.1400000000000039E-2</v>
      </c>
      <c r="O167" s="416">
        <f t="shared" si="70"/>
        <v>3.1399999999999928E-2</v>
      </c>
      <c r="P167" s="416">
        <f t="shared" si="70"/>
        <v>3.1400000000000004E-2</v>
      </c>
      <c r="Q167" s="416">
        <f t="shared" si="70"/>
        <v>3.139999999999999E-2</v>
      </c>
    </row>
    <row r="168" spans="2:17" hidden="1" x14ac:dyDescent="0.25">
      <c r="B168" s="88">
        <f t="shared" si="69"/>
        <v>13</v>
      </c>
      <c r="C168" s="97" t="s">
        <v>282</v>
      </c>
      <c r="D168" s="88" t="s">
        <v>271</v>
      </c>
      <c r="E168" s="216">
        <f>[38]Rqmnt!L11</f>
        <v>169.41370210098194</v>
      </c>
      <c r="F168" s="216">
        <f>[38]Rqmnt!M11</f>
        <v>159.24951937527021</v>
      </c>
      <c r="G168" s="216">
        <f>[38]Rqmnt!N11</f>
        <v>149.18715913080814</v>
      </c>
      <c r="H168" s="216">
        <f>[38]Rqmnt!O11</f>
        <v>142.68554623155524</v>
      </c>
      <c r="I168" s="216">
        <f>[38]Rqmnt!P11</f>
        <v>159.24707924617269</v>
      </c>
      <c r="J168" s="216">
        <f>[38]Rqmnt!Q11</f>
        <v>155.01452107217665</v>
      </c>
      <c r="K168" s="216">
        <f>[38]Rqmnt!R11</f>
        <v>143.34686511726886</v>
      </c>
      <c r="L168" s="216">
        <f>[38]Rqmnt!S11</f>
        <v>135.26973524912864</v>
      </c>
      <c r="M168" s="216">
        <f>[38]Rqmnt!T11</f>
        <v>147.75145660364069</v>
      </c>
      <c r="N168" s="216">
        <f>[38]Rqmnt!U11</f>
        <v>166.15061824417171</v>
      </c>
      <c r="O168" s="216">
        <f>[38]Rqmnt!V11</f>
        <v>167.51435020548524</v>
      </c>
      <c r="P168" s="216">
        <f>[38]Rqmnt!W11</f>
        <v>199.84271613549117</v>
      </c>
      <c r="Q168" s="216">
        <f>SUM(E168:P168)</f>
        <v>1894.6732687121512</v>
      </c>
    </row>
    <row r="169" spans="2:17" ht="28" hidden="1" x14ac:dyDescent="0.25">
      <c r="B169" s="491">
        <f t="shared" si="69"/>
        <v>14</v>
      </c>
      <c r="C169" s="99" t="s">
        <v>304</v>
      </c>
      <c r="D169" s="88" t="s">
        <v>271</v>
      </c>
      <c r="E169" s="216">
        <f t="shared" ref="E169:P169" si="71">E165-E166-E168</f>
        <v>4250.8519223753647</v>
      </c>
      <c r="F169" s="216">
        <f t="shared" si="71"/>
        <v>3866.9887894202657</v>
      </c>
      <c r="G169" s="216">
        <f t="shared" si="71"/>
        <v>3574.7151568960289</v>
      </c>
      <c r="H169" s="216">
        <f t="shared" si="71"/>
        <v>3397.7884637739739</v>
      </c>
      <c r="I169" s="216">
        <f t="shared" si="71"/>
        <v>3884.290806777135</v>
      </c>
      <c r="J169" s="216">
        <f t="shared" si="71"/>
        <v>3790.7902031538947</v>
      </c>
      <c r="K169" s="216">
        <f t="shared" si="71"/>
        <v>3416.9953452234558</v>
      </c>
      <c r="L169" s="216">
        <f t="shared" si="71"/>
        <v>3167.7033603394193</v>
      </c>
      <c r="M169" s="216">
        <f t="shared" si="71"/>
        <v>3554.2560945868963</v>
      </c>
      <c r="N169" s="216">
        <f t="shared" si="71"/>
        <v>4120.3118337650249</v>
      </c>
      <c r="O169" s="216">
        <f t="shared" si="71"/>
        <v>4176.2925602786918</v>
      </c>
      <c r="P169" s="216">
        <f t="shared" si="71"/>
        <v>5041.8540203938128</v>
      </c>
      <c r="Q169" s="298">
        <f>SUM(E169:P169)</f>
        <v>46242.838556983959</v>
      </c>
    </row>
    <row r="170" spans="2:17" hidden="1" x14ac:dyDescent="0.25">
      <c r="B170" s="88"/>
      <c r="C170" s="101" t="s">
        <v>284</v>
      </c>
      <c r="D170" s="8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17"/>
    </row>
    <row r="171" spans="2:17" ht="28" hidden="1" x14ac:dyDescent="0.25">
      <c r="B171" s="88">
        <f>B169+1</f>
        <v>15</v>
      </c>
      <c r="C171" s="99" t="s">
        <v>285</v>
      </c>
      <c r="D171" s="88" t="s">
        <v>271</v>
      </c>
      <c r="E171" s="216">
        <f>[38]Rqmnt!L19</f>
        <v>4250.8519223753647</v>
      </c>
      <c r="F171" s="216">
        <f>[38]Rqmnt!M19</f>
        <v>3866.9887894202657</v>
      </c>
      <c r="G171" s="216">
        <f>[38]Rqmnt!N19</f>
        <v>3574.7151568960294</v>
      </c>
      <c r="H171" s="216">
        <f>[38]Rqmnt!O19</f>
        <v>3397.7884637739744</v>
      </c>
      <c r="I171" s="216">
        <f>[38]Rqmnt!P19</f>
        <v>3884.290806777135</v>
      </c>
      <c r="J171" s="216">
        <f>[38]Rqmnt!Q19</f>
        <v>3790.7902031538947</v>
      </c>
      <c r="K171" s="216">
        <f>[38]Rqmnt!R19</f>
        <v>3416.9953452234558</v>
      </c>
      <c r="L171" s="216">
        <f>[38]Rqmnt!S19</f>
        <v>3167.7033603394193</v>
      </c>
      <c r="M171" s="216">
        <f>[38]Rqmnt!T19</f>
        <v>3554.2560945868959</v>
      </c>
      <c r="N171" s="216">
        <f>[38]Rqmnt!U19</f>
        <v>4120.3118337650249</v>
      </c>
      <c r="O171" s="216">
        <f>[38]Rqmnt!V19</f>
        <v>4176.2925602786918</v>
      </c>
      <c r="P171" s="216">
        <f>[38]Rqmnt!W19</f>
        <v>5041.8540203938128</v>
      </c>
      <c r="Q171" s="298">
        <f>SUM(E171:P171)</f>
        <v>46242.838556983959</v>
      </c>
    </row>
    <row r="172" spans="2:17" hidden="1" x14ac:dyDescent="0.25">
      <c r="B172" s="88">
        <f t="shared" ref="B172:B176" si="72">B171+1</f>
        <v>16</v>
      </c>
      <c r="C172" s="99" t="s">
        <v>286</v>
      </c>
      <c r="D172" s="88" t="s">
        <v>271</v>
      </c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98">
        <f>SUM(E172:P172)</f>
        <v>0</v>
      </c>
    </row>
    <row r="173" spans="2:17" hidden="1" x14ac:dyDescent="0.25">
      <c r="B173" s="88">
        <f t="shared" si="72"/>
        <v>17</v>
      </c>
      <c r="C173" s="97" t="s">
        <v>287</v>
      </c>
      <c r="D173" s="88" t="s">
        <v>271</v>
      </c>
      <c r="E173" s="216">
        <f>[38]Rqmnt!L20</f>
        <v>796.07568436458769</v>
      </c>
      <c r="F173" s="216">
        <f>[38]Rqmnt!M20</f>
        <v>843.88228997688259</v>
      </c>
      <c r="G173" s="216">
        <f>[38]Rqmnt!N20</f>
        <v>831.78193497378561</v>
      </c>
      <c r="H173" s="216">
        <f>[38]Rqmnt!O20</f>
        <v>761.90492471155676</v>
      </c>
      <c r="I173" s="216">
        <f>[38]Rqmnt!P20</f>
        <v>805.95484997383016</v>
      </c>
      <c r="J173" s="216">
        <f>[38]Rqmnt!Q20</f>
        <v>756.94024189113304</v>
      </c>
      <c r="K173" s="216">
        <f>[38]Rqmnt!R20</f>
        <v>781.73137384776726</v>
      </c>
      <c r="L173" s="216">
        <f>[38]Rqmnt!S20</f>
        <v>762.85477327484841</v>
      </c>
      <c r="M173" s="216">
        <f>[38]Rqmnt!T20</f>
        <v>766.49354666794352</v>
      </c>
      <c r="N173" s="216">
        <f>[38]Rqmnt!U20</f>
        <v>754.57135635230691</v>
      </c>
      <c r="O173" s="216">
        <f>[38]Rqmnt!V20</f>
        <v>772.34569642249721</v>
      </c>
      <c r="P173" s="216">
        <f>[38]Rqmnt!W20</f>
        <v>855.43788710220383</v>
      </c>
      <c r="Q173" s="298">
        <f>SUM(E173:P173)</f>
        <v>9489.9745595593431</v>
      </c>
    </row>
    <row r="174" spans="2:17" hidden="1" x14ac:dyDescent="0.25">
      <c r="B174" s="491">
        <f t="shared" si="72"/>
        <v>18</v>
      </c>
      <c r="C174" s="97" t="s">
        <v>288</v>
      </c>
      <c r="D174" s="88" t="s">
        <v>273</v>
      </c>
      <c r="E174" s="416">
        <f t="shared" ref="E174:Q174" si="73">E175/E171</f>
        <v>4.0099999999999976E-2</v>
      </c>
      <c r="F174" s="416">
        <f t="shared" si="73"/>
        <v>4.0099999999999997E-2</v>
      </c>
      <c r="G174" s="416">
        <f t="shared" si="73"/>
        <v>4.0099999999999969E-2</v>
      </c>
      <c r="H174" s="416">
        <f t="shared" si="73"/>
        <v>4.0100000000000066E-2</v>
      </c>
      <c r="I174" s="416">
        <f t="shared" si="73"/>
        <v>4.0100000000000073E-2</v>
      </c>
      <c r="J174" s="416">
        <f t="shared" si="73"/>
        <v>4.0100000000000045E-2</v>
      </c>
      <c r="K174" s="416">
        <f t="shared" si="73"/>
        <v>4.0100000000000066E-2</v>
      </c>
      <c r="L174" s="416">
        <f t="shared" si="73"/>
        <v>4.0100000000000052E-2</v>
      </c>
      <c r="M174" s="416">
        <f t="shared" si="73"/>
        <v>4.0100000000000011E-2</v>
      </c>
      <c r="N174" s="416">
        <f t="shared" si="73"/>
        <v>4.0100000000000066E-2</v>
      </c>
      <c r="O174" s="416">
        <f t="shared" si="73"/>
        <v>4.0099999999999997E-2</v>
      </c>
      <c r="P174" s="416">
        <f t="shared" si="73"/>
        <v>4.009999999999999E-2</v>
      </c>
      <c r="Q174" s="416">
        <f t="shared" si="73"/>
        <v>4.0100000000000031E-2</v>
      </c>
    </row>
    <row r="175" spans="2:17" hidden="1" x14ac:dyDescent="0.25">
      <c r="B175" s="88">
        <f t="shared" si="72"/>
        <v>19</v>
      </c>
      <c r="C175" s="97" t="s">
        <v>288</v>
      </c>
      <c r="D175" s="88" t="s">
        <v>271</v>
      </c>
      <c r="E175" s="216">
        <f>[38]Rqmnt!L22</f>
        <v>170.45916208725203</v>
      </c>
      <c r="F175" s="216">
        <f>[38]Rqmnt!M22</f>
        <v>155.06625045575265</v>
      </c>
      <c r="G175" s="216">
        <f>[38]Rqmnt!N22</f>
        <v>143.34607779153066</v>
      </c>
      <c r="H175" s="216">
        <f>[38]Rqmnt!O22</f>
        <v>136.25131739733661</v>
      </c>
      <c r="I175" s="216">
        <f>[38]Rqmnt!P22</f>
        <v>155.7600613517634</v>
      </c>
      <c r="J175" s="216">
        <f>[38]Rqmnt!Q22</f>
        <v>152.01068714647135</v>
      </c>
      <c r="K175" s="216">
        <f>[38]Rqmnt!R22</f>
        <v>137.02151334346081</v>
      </c>
      <c r="L175" s="216">
        <f>[38]Rqmnt!S22</f>
        <v>127.02490474961087</v>
      </c>
      <c r="M175" s="216">
        <f>[38]Rqmnt!T22</f>
        <v>142.52566939293456</v>
      </c>
      <c r="N175" s="216">
        <f>[38]Rqmnt!U22</f>
        <v>165.22450453397778</v>
      </c>
      <c r="O175" s="216">
        <f>[38]Rqmnt!V22</f>
        <v>167.46933166717554</v>
      </c>
      <c r="P175" s="216">
        <f>[38]Rqmnt!W22</f>
        <v>202.17834621779184</v>
      </c>
      <c r="Q175" s="298">
        <f>SUM(E175:P175)</f>
        <v>1854.3378261350581</v>
      </c>
    </row>
    <row r="176" spans="2:17" ht="28" hidden="1" x14ac:dyDescent="0.25">
      <c r="B176" s="491">
        <f t="shared" si="72"/>
        <v>20</v>
      </c>
      <c r="C176" s="99" t="s">
        <v>305</v>
      </c>
      <c r="D176" s="88" t="s">
        <v>271</v>
      </c>
      <c r="E176" s="216">
        <f t="shared" ref="E176:P176" si="74">E171+E172-E173-E175</f>
        <v>3284.317075923525</v>
      </c>
      <c r="F176" s="216">
        <f t="shared" si="74"/>
        <v>2868.0402489876305</v>
      </c>
      <c r="G176" s="216">
        <f t="shared" si="74"/>
        <v>2599.5871441307131</v>
      </c>
      <c r="H176" s="216">
        <f t="shared" si="74"/>
        <v>2499.632221665081</v>
      </c>
      <c r="I176" s="216">
        <f t="shared" si="74"/>
        <v>2922.5758954515413</v>
      </c>
      <c r="J176" s="216">
        <f t="shared" si="74"/>
        <v>2881.8392741162902</v>
      </c>
      <c r="K176" s="216">
        <f t="shared" si="74"/>
        <v>2498.2424580322277</v>
      </c>
      <c r="L176" s="216">
        <f t="shared" si="74"/>
        <v>2277.82368231496</v>
      </c>
      <c r="M176" s="216">
        <f t="shared" si="74"/>
        <v>2645.2368785260178</v>
      </c>
      <c r="N176" s="216">
        <f t="shared" si="74"/>
        <v>3200.5159728787403</v>
      </c>
      <c r="O176" s="216">
        <f t="shared" si="74"/>
        <v>3236.4775321890193</v>
      </c>
      <c r="P176" s="216">
        <f t="shared" si="74"/>
        <v>3984.2377870738173</v>
      </c>
      <c r="Q176" s="298">
        <f>SUM(E176:P176)</f>
        <v>34898.526171289566</v>
      </c>
    </row>
    <row r="177" spans="2:18" hidden="1" x14ac:dyDescent="0.25">
      <c r="B177" s="88"/>
      <c r="C177" s="101" t="s">
        <v>290</v>
      </c>
      <c r="D177" s="8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17"/>
    </row>
    <row r="178" spans="2:18" ht="28" hidden="1" x14ac:dyDescent="0.25">
      <c r="B178" s="88"/>
      <c r="C178" s="99" t="s">
        <v>291</v>
      </c>
      <c r="D178" s="88" t="s">
        <v>271</v>
      </c>
      <c r="E178" s="216">
        <f>[38]Rqmnt!L27</f>
        <v>3284.317075923525</v>
      </c>
      <c r="F178" s="216">
        <f>[38]Rqmnt!M27</f>
        <v>2868.0402489876305</v>
      </c>
      <c r="G178" s="216">
        <f>[38]Rqmnt!N27</f>
        <v>2599.5871441307131</v>
      </c>
      <c r="H178" s="216">
        <f>[38]Rqmnt!O27</f>
        <v>2499.632221665081</v>
      </c>
      <c r="I178" s="216">
        <f>[38]Rqmnt!P27</f>
        <v>2922.5758954515413</v>
      </c>
      <c r="J178" s="216">
        <f>[38]Rqmnt!Q27</f>
        <v>2881.8392741162902</v>
      </c>
      <c r="K178" s="216">
        <f>[38]Rqmnt!R27</f>
        <v>2498.2424580322277</v>
      </c>
      <c r="L178" s="216">
        <f>[38]Rqmnt!S27</f>
        <v>2277.82368231496</v>
      </c>
      <c r="M178" s="216">
        <f>[38]Rqmnt!T27</f>
        <v>2645.2368785260178</v>
      </c>
      <c r="N178" s="216">
        <f>[38]Rqmnt!U27</f>
        <v>3200.5159728787403</v>
      </c>
      <c r="O178" s="216">
        <f>[38]Rqmnt!V27</f>
        <v>3236.4775321890188</v>
      </c>
      <c r="P178" s="216">
        <f>[38]Rqmnt!W27</f>
        <v>3984.2377870738173</v>
      </c>
      <c r="Q178" s="117">
        <f>SUM(E178:P178)</f>
        <v>34898.526171289566</v>
      </c>
    </row>
    <row r="179" spans="2:18" hidden="1" x14ac:dyDescent="0.25">
      <c r="B179" s="88">
        <f>B176+1</f>
        <v>21</v>
      </c>
      <c r="C179" s="99" t="s">
        <v>286</v>
      </c>
      <c r="D179" s="88" t="s">
        <v>271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18">
        <f>SUM(E179:P179)</f>
        <v>0</v>
      </c>
    </row>
    <row r="180" spans="2:18" hidden="1" x14ac:dyDescent="0.25">
      <c r="B180" s="88">
        <f t="shared" ref="B180:B182" si="75">B179+1</f>
        <v>22</v>
      </c>
      <c r="C180" s="97" t="s">
        <v>292</v>
      </c>
      <c r="D180" s="88" t="s">
        <v>271</v>
      </c>
      <c r="E180" s="216">
        <f>[38]Rqmnt!L28+[38]Rqmnt!L29</f>
        <v>3133.2384904310425</v>
      </c>
      <c r="F180" s="216">
        <f>[38]Rqmnt!M28+[38]Rqmnt!M29</f>
        <v>2736.1103975341994</v>
      </c>
      <c r="G180" s="216">
        <f>[38]Rqmnt!N28+[38]Rqmnt!N29</f>
        <v>2480.0061355007001</v>
      </c>
      <c r="H180" s="216">
        <f>[38]Rqmnt!O28+[38]Rqmnt!O29</f>
        <v>2384.6491394684872</v>
      </c>
      <c r="I180" s="216">
        <f>[38]Rqmnt!P28+[38]Rqmnt!P29</f>
        <v>2788.1374042607704</v>
      </c>
      <c r="J180" s="216">
        <f>[38]Rqmnt!Q28+[38]Rqmnt!Q29</f>
        <v>2749.2746675069407</v>
      </c>
      <c r="K180" s="216">
        <f>[38]Rqmnt!R28+[38]Rqmnt!R29</f>
        <v>2383.3233049627452</v>
      </c>
      <c r="L180" s="216">
        <f>[38]Rqmnt!S28+[38]Rqmnt!S29</f>
        <v>2173.0437929284717</v>
      </c>
      <c r="M180" s="216">
        <f>[38]Rqmnt!T28+[38]Rqmnt!T29</f>
        <v>2523.5559821138208</v>
      </c>
      <c r="N180" s="216">
        <f>[38]Rqmnt!U28+[38]Rqmnt!U29</f>
        <v>3053.2922381263179</v>
      </c>
      <c r="O180" s="216">
        <f>[38]Rqmnt!V28+[38]Rqmnt!V29</f>
        <v>3087.599565708324</v>
      </c>
      <c r="P180" s="216">
        <f>[38]Rqmnt!W28+[38]Rqmnt!W29</f>
        <v>3800.9628488684216</v>
      </c>
      <c r="Q180" s="298">
        <f>SUM(E180:P180)</f>
        <v>33293.193967410247</v>
      </c>
    </row>
    <row r="181" spans="2:18" hidden="1" x14ac:dyDescent="0.25">
      <c r="B181" s="491">
        <f t="shared" si="75"/>
        <v>23</v>
      </c>
      <c r="C181" s="97" t="s">
        <v>293</v>
      </c>
      <c r="D181" s="88" t="s">
        <v>273</v>
      </c>
      <c r="E181" s="416">
        <f t="shared" ref="E181:Q181" si="76">E182/E178</f>
        <v>4.6000000000000103E-2</v>
      </c>
      <c r="F181" s="416">
        <f t="shared" si="76"/>
        <v>4.6000000000000138E-2</v>
      </c>
      <c r="G181" s="416">
        <f t="shared" si="76"/>
        <v>4.6000000000000076E-2</v>
      </c>
      <c r="H181" s="416">
        <f t="shared" si="76"/>
        <v>4.6000000000000048E-2</v>
      </c>
      <c r="I181" s="416">
        <f t="shared" si="76"/>
        <v>4.6000000000000013E-2</v>
      </c>
      <c r="J181" s="416">
        <f t="shared" si="76"/>
        <v>4.6000000000000069E-2</v>
      </c>
      <c r="K181" s="416">
        <f t="shared" si="76"/>
        <v>4.5999999999999965E-2</v>
      </c>
      <c r="L181" s="416">
        <f t="shared" si="76"/>
        <v>4.6000000000000117E-2</v>
      </c>
      <c r="M181" s="416">
        <f t="shared" si="76"/>
        <v>4.6000000000000048E-2</v>
      </c>
      <c r="N181" s="416">
        <f t="shared" si="76"/>
        <v>4.6000000000000103E-2</v>
      </c>
      <c r="O181" s="416">
        <f t="shared" si="76"/>
        <v>4.5999999999999978E-2</v>
      </c>
      <c r="P181" s="416">
        <f t="shared" si="76"/>
        <v>4.6000000000000041E-2</v>
      </c>
      <c r="Q181" s="416">
        <f t="shared" si="76"/>
        <v>4.6000000000000055E-2</v>
      </c>
    </row>
    <row r="182" spans="2:18" hidden="1" x14ac:dyDescent="0.25">
      <c r="B182" s="88">
        <f t="shared" si="75"/>
        <v>24</v>
      </c>
      <c r="C182" s="97" t="s">
        <v>293</v>
      </c>
      <c r="D182" s="88" t="s">
        <v>271</v>
      </c>
      <c r="E182" s="216">
        <f>[38]Rqmnt!L30</f>
        <v>151.07858549248249</v>
      </c>
      <c r="F182" s="216">
        <f>[38]Rqmnt!M30</f>
        <v>131.92985145343141</v>
      </c>
      <c r="G182" s="216">
        <f>[38]Rqmnt!N30</f>
        <v>119.581008630013</v>
      </c>
      <c r="H182" s="216">
        <f>[38]Rqmnt!O30</f>
        <v>114.98308219659384</v>
      </c>
      <c r="I182" s="216">
        <f>[38]Rqmnt!P30</f>
        <v>134.43849119077095</v>
      </c>
      <c r="J182" s="216">
        <f>[38]Rqmnt!Q30</f>
        <v>132.56460660934954</v>
      </c>
      <c r="K182" s="216">
        <f>[38]Rqmnt!R30</f>
        <v>114.91915306948238</v>
      </c>
      <c r="L182" s="216">
        <f>[38]Rqmnt!S30</f>
        <v>104.77988938648843</v>
      </c>
      <c r="M182" s="216">
        <f>[38]Rqmnt!T30</f>
        <v>121.68089641219694</v>
      </c>
      <c r="N182" s="216">
        <f>[38]Rqmnt!U30</f>
        <v>147.22373475242239</v>
      </c>
      <c r="O182" s="216">
        <f>[38]Rqmnt!V30</f>
        <v>148.87796648069479</v>
      </c>
      <c r="P182" s="216">
        <f>[38]Rqmnt!W30</f>
        <v>183.27493820539576</v>
      </c>
      <c r="Q182" s="298">
        <f t="shared" ref="Q182:Q183" si="77">SUM(E182:P182)</f>
        <v>1605.3322038793219</v>
      </c>
    </row>
    <row r="183" spans="2:18" hidden="1" x14ac:dyDescent="0.25">
      <c r="B183" s="88"/>
      <c r="C183" s="101" t="s">
        <v>90</v>
      </c>
      <c r="D183" s="8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18">
        <f t="shared" si="77"/>
        <v>0</v>
      </c>
    </row>
    <row r="184" spans="2:18" hidden="1" x14ac:dyDescent="0.25">
      <c r="B184" s="491">
        <f>B182+1</f>
        <v>25</v>
      </c>
      <c r="C184" s="490" t="s">
        <v>294</v>
      </c>
      <c r="D184" s="497" t="s">
        <v>271</v>
      </c>
      <c r="E184" s="216">
        <f t="shared" ref="E184:P184" si="78">E155+E159+E179</f>
        <v>6477.1957322045964</v>
      </c>
      <c r="F184" s="216">
        <f t="shared" si="78"/>
        <v>6112.9925441268506</v>
      </c>
      <c r="G184" s="216">
        <f t="shared" si="78"/>
        <v>5809.5218599036134</v>
      </c>
      <c r="H184" s="216">
        <f t="shared" si="78"/>
        <v>5602.0402290087459</v>
      </c>
      <c r="I184" s="216">
        <f t="shared" si="78"/>
        <v>6335.5440856039804</v>
      </c>
      <c r="J184" s="216">
        <f t="shared" si="78"/>
        <v>6251.1287595768063</v>
      </c>
      <c r="K184" s="216">
        <f t="shared" si="78"/>
        <v>5920.4930668200241</v>
      </c>
      <c r="L184" s="216">
        <f t="shared" si="78"/>
        <v>5612.8037813189612</v>
      </c>
      <c r="M184" s="216">
        <f t="shared" si="78"/>
        <v>5898.2118827323047</v>
      </c>
      <c r="N184" s="216">
        <f t="shared" si="78"/>
        <v>6476.4921679754561</v>
      </c>
      <c r="O184" s="216">
        <f t="shared" si="78"/>
        <v>6458.7719161554578</v>
      </c>
      <c r="P184" s="216">
        <f t="shared" si="78"/>
        <v>7587.1013828891773</v>
      </c>
      <c r="Q184" s="118">
        <f>SUM(E184:P184)</f>
        <v>74542.297408315964</v>
      </c>
      <c r="R184" s="493"/>
    </row>
    <row r="185" spans="2:18" hidden="1" x14ac:dyDescent="0.25">
      <c r="B185" s="491">
        <f>B184+1</f>
        <v>26</v>
      </c>
      <c r="C185" s="101" t="s">
        <v>295</v>
      </c>
      <c r="D185" s="497" t="s">
        <v>271</v>
      </c>
      <c r="E185" s="216">
        <f t="shared" ref="E185:P185" si="79">E160+E166+E173+E180</f>
        <v>5795.5445004092817</v>
      </c>
      <c r="F185" s="216">
        <f t="shared" si="79"/>
        <v>5487.3256814502529</v>
      </c>
      <c r="G185" s="216">
        <f t="shared" si="79"/>
        <v>5230.9464458072343</v>
      </c>
      <c r="H185" s="216">
        <f t="shared" si="79"/>
        <v>5042.9399757244864</v>
      </c>
      <c r="I185" s="216">
        <f t="shared" si="79"/>
        <v>5702.9346115261487</v>
      </c>
      <c r="J185" s="216">
        <f t="shared" si="79"/>
        <v>5631.0056005238866</v>
      </c>
      <c r="K185" s="216">
        <f t="shared" si="79"/>
        <v>5352.1994689964104</v>
      </c>
      <c r="L185" s="216">
        <f t="shared" si="79"/>
        <v>5083.2928800150166</v>
      </c>
      <c r="M185" s="216">
        <f t="shared" si="79"/>
        <v>5311.1065169741269</v>
      </c>
      <c r="N185" s="216">
        <f t="shared" si="79"/>
        <v>5806.9335034311171</v>
      </c>
      <c r="O185" s="216">
        <f t="shared" si="79"/>
        <v>5788.0272426296669</v>
      </c>
      <c r="P185" s="216">
        <f t="shared" si="79"/>
        <v>6785.9960462247109</v>
      </c>
      <c r="Q185" s="298">
        <f t="shared" ref="Q185:Q187" si="80">SUM(E185:P185)</f>
        <v>67018.252473712346</v>
      </c>
    </row>
    <row r="186" spans="2:18" ht="28" hidden="1" x14ac:dyDescent="0.25">
      <c r="B186" s="491">
        <f>B185+1</f>
        <v>27</v>
      </c>
      <c r="C186" s="102" t="s">
        <v>296</v>
      </c>
      <c r="D186" s="497"/>
      <c r="E186" s="216">
        <f t="shared" ref="E186:P186" si="81">E163+E160</f>
        <v>6286.4959500899995</v>
      </c>
      <c r="F186" s="216">
        <f t="shared" si="81"/>
        <v>5933.5713027347074</v>
      </c>
      <c r="G186" s="216">
        <f t="shared" si="81"/>
        <v>5643.0606913595857</v>
      </c>
      <c r="H186" s="216">
        <f t="shared" si="81"/>
        <v>5436.8599215499717</v>
      </c>
      <c r="I186" s="216">
        <f t="shared" si="81"/>
        <v>6152.3802433148558</v>
      </c>
      <c r="J186" s="216">
        <f t="shared" si="81"/>
        <v>6070.5954153518842</v>
      </c>
      <c r="K186" s="216">
        <f t="shared" si="81"/>
        <v>5747.4870005266221</v>
      </c>
      <c r="L186" s="216">
        <f t="shared" si="81"/>
        <v>5450.3674094002445</v>
      </c>
      <c r="M186" s="216">
        <f t="shared" si="81"/>
        <v>5723.0645393828991</v>
      </c>
      <c r="N186" s="216">
        <f t="shared" si="81"/>
        <v>6285.5323609616889</v>
      </c>
      <c r="O186" s="216">
        <f t="shared" si="81"/>
        <v>6271.888890983023</v>
      </c>
      <c r="P186" s="216">
        <f t="shared" si="81"/>
        <v>7371.2920467833883</v>
      </c>
      <c r="Q186" s="298">
        <f t="shared" si="80"/>
        <v>72372.595772438857</v>
      </c>
    </row>
    <row r="187" spans="2:18" hidden="1" x14ac:dyDescent="0.25">
      <c r="B187" s="491">
        <f>B186+1</f>
        <v>28</v>
      </c>
      <c r="C187" s="102" t="s">
        <v>297</v>
      </c>
      <c r="D187" s="497" t="s">
        <v>271</v>
      </c>
      <c r="E187" s="216">
        <f t="shared" ref="E187:P187" si="82">E186-E185</f>
        <v>490.95144968071781</v>
      </c>
      <c r="F187" s="216">
        <f t="shared" si="82"/>
        <v>446.2456212844545</v>
      </c>
      <c r="G187" s="216">
        <f t="shared" si="82"/>
        <v>412.11424555235135</v>
      </c>
      <c r="H187" s="216">
        <f t="shared" si="82"/>
        <v>393.91994582548523</v>
      </c>
      <c r="I187" s="216">
        <f t="shared" si="82"/>
        <v>449.44563178870703</v>
      </c>
      <c r="J187" s="216">
        <f t="shared" si="82"/>
        <v>439.58981482799754</v>
      </c>
      <c r="K187" s="216">
        <f t="shared" si="82"/>
        <v>395.28753153021171</v>
      </c>
      <c r="L187" s="216">
        <f t="shared" si="82"/>
        <v>367.07452938522783</v>
      </c>
      <c r="M187" s="216">
        <f t="shared" si="82"/>
        <v>411.95802240877219</v>
      </c>
      <c r="N187" s="216">
        <f t="shared" si="82"/>
        <v>478.59885753057188</v>
      </c>
      <c r="O187" s="216">
        <f t="shared" si="82"/>
        <v>483.86164835335603</v>
      </c>
      <c r="P187" s="216">
        <f t="shared" si="82"/>
        <v>585.29600055867741</v>
      </c>
      <c r="Q187" s="298">
        <f t="shared" si="80"/>
        <v>5354.3432987265305</v>
      </c>
    </row>
    <row r="188" spans="2:18" hidden="1" x14ac:dyDescent="0.25">
      <c r="B188" s="491">
        <f t="shared" ref="B188" si="83">B187+1</f>
        <v>29</v>
      </c>
      <c r="C188" s="102" t="s">
        <v>298</v>
      </c>
      <c r="D188" s="497" t="s">
        <v>273</v>
      </c>
      <c r="E188" s="416">
        <f t="shared" ref="E188:Q188" si="84">E187/(E186-E160)</f>
        <v>9.099544681920492E-2</v>
      </c>
      <c r="F188" s="416">
        <f t="shared" si="84"/>
        <v>8.7988413172616645E-2</v>
      </c>
      <c r="G188" s="416">
        <f t="shared" si="84"/>
        <v>8.673928363363767E-2</v>
      </c>
      <c r="H188" s="416">
        <f t="shared" si="84"/>
        <v>8.6687731347695141E-2</v>
      </c>
      <c r="I188" s="416">
        <f t="shared" si="84"/>
        <v>8.862073266881966E-2</v>
      </c>
      <c r="J188" s="416">
        <f t="shared" si="84"/>
        <v>8.9044046261783763E-2</v>
      </c>
      <c r="K188" s="416">
        <f t="shared" si="84"/>
        <v>8.658737308203153E-2</v>
      </c>
      <c r="L188" s="416">
        <f t="shared" si="84"/>
        <v>8.5208566435561323E-2</v>
      </c>
      <c r="M188" s="416">
        <f t="shared" si="84"/>
        <v>8.7548929810799134E-2</v>
      </c>
      <c r="N188" s="416">
        <f t="shared" si="84"/>
        <v>9.0448078287467551E-2</v>
      </c>
      <c r="O188" s="416">
        <f t="shared" si="84"/>
        <v>9.0698234149242704E-2</v>
      </c>
      <c r="P188" s="416">
        <f t="shared" si="84"/>
        <v>9.1963794192439774E-2</v>
      </c>
      <c r="Q188" s="416">
        <f t="shared" si="84"/>
        <v>8.8736344337771791E-2</v>
      </c>
    </row>
    <row r="189" spans="2:18" hidden="1" x14ac:dyDescent="0.25"/>
    <row r="190" spans="2:18" hidden="1" x14ac:dyDescent="0.25">
      <c r="B190" s="985" t="s">
        <v>2</v>
      </c>
      <c r="C190" s="930" t="s">
        <v>102</v>
      </c>
      <c r="D190" s="986" t="s">
        <v>264</v>
      </c>
      <c r="E190" s="987" t="s">
        <v>243</v>
      </c>
      <c r="F190" s="987"/>
      <c r="G190" s="987"/>
      <c r="H190" s="987"/>
      <c r="I190" s="987"/>
      <c r="J190" s="987"/>
      <c r="K190" s="987"/>
      <c r="L190" s="987"/>
      <c r="M190" s="987"/>
      <c r="N190" s="987"/>
      <c r="O190" s="987"/>
      <c r="P190" s="987"/>
      <c r="Q190" s="987"/>
    </row>
    <row r="191" spans="2:18" hidden="1" x14ac:dyDescent="0.25">
      <c r="B191" s="985"/>
      <c r="C191" s="930"/>
      <c r="D191" s="986"/>
      <c r="E191" s="496" t="s">
        <v>223</v>
      </c>
      <c r="F191" s="496" t="s">
        <v>224</v>
      </c>
      <c r="G191" s="496" t="s">
        <v>225</v>
      </c>
      <c r="H191" s="496" t="s">
        <v>226</v>
      </c>
      <c r="I191" s="496" t="s">
        <v>227</v>
      </c>
      <c r="J191" s="496" t="s">
        <v>228</v>
      </c>
      <c r="K191" s="496" t="s">
        <v>229</v>
      </c>
      <c r="L191" s="496" t="s">
        <v>230</v>
      </c>
      <c r="M191" s="496" t="s">
        <v>231</v>
      </c>
      <c r="N191" s="496" t="s">
        <v>232</v>
      </c>
      <c r="O191" s="496" t="s">
        <v>233</v>
      </c>
      <c r="P191" s="496" t="s">
        <v>234</v>
      </c>
      <c r="Q191" s="496" t="s">
        <v>90</v>
      </c>
    </row>
    <row r="192" spans="2:18" hidden="1" x14ac:dyDescent="0.25">
      <c r="B192" s="88">
        <v>1</v>
      </c>
      <c r="C192" s="97" t="s">
        <v>270</v>
      </c>
      <c r="D192" s="88" t="s">
        <v>271</v>
      </c>
      <c r="E192" s="17">
        <f>[39]Rqmnt!L48+[39]Rqmnt!L49</f>
        <v>851.72890927445223</v>
      </c>
      <c r="F192" s="17">
        <f>[39]Rqmnt!M48+[39]Rqmnt!M49</f>
        <v>866.51226563479099</v>
      </c>
      <c r="G192" s="17">
        <f>[39]Rqmnt!N48+[39]Rqmnt!N49</f>
        <v>769.81183311646703</v>
      </c>
      <c r="H192" s="17">
        <f>[39]Rqmnt!O48+[39]Rqmnt!O49</f>
        <v>831.996611069648</v>
      </c>
      <c r="I192" s="17">
        <f>[39]Rqmnt!P48+[39]Rqmnt!P49</f>
        <v>869.17726047875317</v>
      </c>
      <c r="J192" s="17">
        <f>[39]Rqmnt!Q48+[39]Rqmnt!Q49</f>
        <v>820.178131882152</v>
      </c>
      <c r="K192" s="17">
        <f>[39]Rqmnt!R48+[39]Rqmnt!R49</f>
        <v>881.32466714934083</v>
      </c>
      <c r="L192" s="17">
        <f>[39]Rqmnt!S48+[39]Rqmnt!S49</f>
        <v>796.98916427445204</v>
      </c>
      <c r="M192" s="17">
        <f>[39]Rqmnt!T48+[39]Rqmnt!T49</f>
        <v>812.48903214934103</v>
      </c>
      <c r="N192" s="17">
        <f>[39]Rqmnt!U48+[39]Rqmnt!U49</f>
        <v>868.90786714934109</v>
      </c>
      <c r="O192" s="17">
        <f>[39]Rqmnt!V48+[39]Rqmnt!V49</f>
        <v>799.50773352467388</v>
      </c>
      <c r="P192" s="17">
        <f>[39]Rqmnt!W48+[39]Rqmnt!W49</f>
        <v>884.71106714934092</v>
      </c>
      <c r="Q192" s="118">
        <f>SUM(E192:P192)</f>
        <v>10053.334542852754</v>
      </c>
    </row>
    <row r="193" spans="2:17" hidden="1" x14ac:dyDescent="0.25">
      <c r="B193" s="491">
        <f>B192+1</f>
        <v>2</v>
      </c>
      <c r="C193" s="97" t="s">
        <v>272</v>
      </c>
      <c r="D193" s="88" t="s">
        <v>273</v>
      </c>
      <c r="E193" s="416">
        <f t="shared" ref="E193:Q193" si="85">E194/E192</f>
        <v>3.9300000000000002E-2</v>
      </c>
      <c r="F193" s="416">
        <f t="shared" si="85"/>
        <v>3.5799999999999998E-2</v>
      </c>
      <c r="G193" s="416">
        <f t="shared" si="85"/>
        <v>3.2899999999999999E-2</v>
      </c>
      <c r="H193" s="416">
        <f t="shared" si="85"/>
        <v>3.5099999999999999E-2</v>
      </c>
      <c r="I193" s="416">
        <f t="shared" si="85"/>
        <v>3.3700000000000001E-2</v>
      </c>
      <c r="J193" s="416">
        <f t="shared" si="85"/>
        <v>3.5000000000000003E-2</v>
      </c>
      <c r="K193" s="416">
        <f t="shared" si="85"/>
        <v>3.32E-2</v>
      </c>
      <c r="L193" s="416">
        <f t="shared" si="85"/>
        <v>3.2774999999999999E-2</v>
      </c>
      <c r="M193" s="416">
        <f t="shared" si="85"/>
        <v>3.9399999999999998E-2</v>
      </c>
      <c r="N193" s="416">
        <f t="shared" si="85"/>
        <v>3.8850000000000003E-2</v>
      </c>
      <c r="O193" s="416">
        <f t="shared" si="85"/>
        <v>3.755E-2</v>
      </c>
      <c r="P193" s="416">
        <f t="shared" si="85"/>
        <v>3.5549999999999998E-2</v>
      </c>
      <c r="Q193" s="416">
        <f t="shared" si="85"/>
        <v>3.5773694141798991E-2</v>
      </c>
    </row>
    <row r="194" spans="2:17" hidden="1" x14ac:dyDescent="0.25">
      <c r="B194" s="88">
        <f t="shared" ref="B194:B200" si="86">B193+1</f>
        <v>3</v>
      </c>
      <c r="C194" s="97" t="s">
        <v>272</v>
      </c>
      <c r="D194" s="88" t="s">
        <v>271</v>
      </c>
      <c r="E194" s="216">
        <f>[39]Rqmnt!L52</f>
        <v>33.472946134485973</v>
      </c>
      <c r="F194" s="216">
        <f>[39]Rqmnt!M52</f>
        <v>31.021139109725517</v>
      </c>
      <c r="G194" s="216">
        <f>[39]Rqmnt!N52</f>
        <v>25.326809309531765</v>
      </c>
      <c r="H194" s="216">
        <f>[39]Rqmnt!O52</f>
        <v>29.203081048544643</v>
      </c>
      <c r="I194" s="216">
        <f>[39]Rqmnt!P52</f>
        <v>29.291273678133983</v>
      </c>
      <c r="J194" s="216">
        <f>[39]Rqmnt!Q52</f>
        <v>28.706234615875324</v>
      </c>
      <c r="K194" s="216">
        <f>[39]Rqmnt!R52</f>
        <v>29.259978949358114</v>
      </c>
      <c r="L194" s="216">
        <f>[39]Rqmnt!S52</f>
        <v>26.121319859095163</v>
      </c>
      <c r="M194" s="216">
        <f>[39]Rqmnt!T52</f>
        <v>32.012067866684035</v>
      </c>
      <c r="N194" s="216">
        <f>[39]Rqmnt!U52</f>
        <v>33.757070638751905</v>
      </c>
      <c r="O194" s="216">
        <f>[39]Rqmnt!V52</f>
        <v>30.021515393851505</v>
      </c>
      <c r="P194" s="216">
        <f>[39]Rqmnt!W52</f>
        <v>31.451478437159068</v>
      </c>
      <c r="Q194" s="118">
        <f>SUM(E194:P194)</f>
        <v>359.64491504119701</v>
      </c>
    </row>
    <row r="195" spans="2:17" ht="28" hidden="1" x14ac:dyDescent="0.25">
      <c r="B195" s="491">
        <f t="shared" si="86"/>
        <v>4</v>
      </c>
      <c r="C195" s="99" t="s">
        <v>274</v>
      </c>
      <c r="D195" s="88" t="s">
        <v>271</v>
      </c>
      <c r="E195" s="216">
        <f t="shared" ref="E195:P195" si="87">E192-E194</f>
        <v>818.2559631399663</v>
      </c>
      <c r="F195" s="216">
        <f t="shared" si="87"/>
        <v>835.49112652506551</v>
      </c>
      <c r="G195" s="216">
        <f t="shared" si="87"/>
        <v>744.48502380693526</v>
      </c>
      <c r="H195" s="216">
        <f t="shared" si="87"/>
        <v>802.79353002110338</v>
      </c>
      <c r="I195" s="216">
        <f t="shared" si="87"/>
        <v>839.88598680061921</v>
      </c>
      <c r="J195" s="216">
        <f t="shared" si="87"/>
        <v>791.47189726627664</v>
      </c>
      <c r="K195" s="216">
        <f t="shared" si="87"/>
        <v>852.0646881999827</v>
      </c>
      <c r="L195" s="216">
        <f t="shared" si="87"/>
        <v>770.8678444153569</v>
      </c>
      <c r="M195" s="216">
        <f t="shared" si="87"/>
        <v>780.47696428265704</v>
      </c>
      <c r="N195" s="216">
        <f t="shared" si="87"/>
        <v>835.1507965105892</v>
      </c>
      <c r="O195" s="216">
        <f t="shared" si="87"/>
        <v>769.48621813082241</v>
      </c>
      <c r="P195" s="216">
        <f t="shared" si="87"/>
        <v>853.25958871218188</v>
      </c>
      <c r="Q195" s="118">
        <f>SUM(E195:P195)</f>
        <v>9693.6896278115564</v>
      </c>
    </row>
    <row r="196" spans="2:17" ht="28" hidden="1" x14ac:dyDescent="0.25">
      <c r="B196" s="88">
        <f t="shared" si="86"/>
        <v>5</v>
      </c>
      <c r="C196" s="489" t="s">
        <v>275</v>
      </c>
      <c r="D196" s="88" t="s">
        <v>271</v>
      </c>
      <c r="E196" s="297">
        <f>[39]Rqmnt!L46-E195</f>
        <v>6292.6057768405199</v>
      </c>
      <c r="F196" s="297">
        <f>[39]Rqmnt!M46-F195</f>
        <v>5948.2512526211085</v>
      </c>
      <c r="G196" s="297">
        <f>[39]Rqmnt!N46-G195</f>
        <v>5721.1682138034685</v>
      </c>
      <c r="H196" s="297">
        <f>[39]Rqmnt!O46-H195</f>
        <v>5399.3702277116718</v>
      </c>
      <c r="I196" s="297">
        <f>[39]Rqmnt!P46-I195</f>
        <v>6151.3773460864031</v>
      </c>
      <c r="J196" s="297">
        <f>[39]Rqmnt!Q46-J195</f>
        <v>6089.6462830491473</v>
      </c>
      <c r="K196" s="297">
        <f>[39]Rqmnt!R46-K195</f>
        <v>5718.0855369949986</v>
      </c>
      <c r="L196" s="297">
        <f>[39]Rqmnt!S46-L195</f>
        <v>5470.4647049914074</v>
      </c>
      <c r="M196" s="297">
        <f>[39]Rqmnt!T46-M195</f>
        <v>5732.4797502819183</v>
      </c>
      <c r="N196" s="297">
        <f>[39]Rqmnt!U46-N195</f>
        <v>6278.9645667972691</v>
      </c>
      <c r="O196" s="297">
        <f>[39]Rqmnt!V46-O195</f>
        <v>6317.9448003969737</v>
      </c>
      <c r="P196" s="297">
        <f>[39]Rqmnt!W46-P195</f>
        <v>7473.0605138431938</v>
      </c>
      <c r="Q196" s="296">
        <f>SUM(E196:P196)</f>
        <v>72593.418973418084</v>
      </c>
    </row>
    <row r="197" spans="2:17" hidden="1" x14ac:dyDescent="0.25">
      <c r="B197" s="88">
        <f t="shared" si="86"/>
        <v>6</v>
      </c>
      <c r="C197" s="97" t="s">
        <v>276</v>
      </c>
      <c r="D197" s="88" t="s">
        <v>271</v>
      </c>
      <c r="E197" s="216">
        <f>[39]Rqmnt!L37</f>
        <v>1056.6194325317097</v>
      </c>
      <c r="F197" s="216">
        <f>[39]Rqmnt!M37</f>
        <v>1025.6604575624078</v>
      </c>
      <c r="G197" s="216">
        <f>[39]Rqmnt!N37</f>
        <v>1059.5417649016697</v>
      </c>
      <c r="H197" s="216">
        <f>[39]Rqmnt!O37</f>
        <v>1056.1081585891745</v>
      </c>
      <c r="I197" s="216">
        <f>[39]Rqmnt!P37</f>
        <v>1261.8904257581974</v>
      </c>
      <c r="J197" s="216">
        <f>[39]Rqmnt!Q37</f>
        <v>1314.1533373107909</v>
      </c>
      <c r="K197" s="216">
        <f>[39]Rqmnt!R37</f>
        <v>1384.3647758378761</v>
      </c>
      <c r="L197" s="216">
        <f>[39]Rqmnt!S37</f>
        <v>1337.2754724343165</v>
      </c>
      <c r="M197" s="216">
        <f>[39]Rqmnt!T37</f>
        <v>1211.7528639916443</v>
      </c>
      <c r="N197" s="216">
        <f>[39]Rqmnt!U37</f>
        <v>1188.2904783445949</v>
      </c>
      <c r="O197" s="216">
        <f>[39]Rqmnt!V37</f>
        <v>1117.8578262162466</v>
      </c>
      <c r="P197" s="216">
        <f>[39]Rqmnt!W37</f>
        <v>1206.7971598169111</v>
      </c>
      <c r="Q197" s="118">
        <f>SUM(E197:P197)</f>
        <v>14220.312153295537</v>
      </c>
    </row>
    <row r="198" spans="2:17" hidden="1" x14ac:dyDescent="0.25">
      <c r="B198" s="491">
        <f t="shared" si="86"/>
        <v>7</v>
      </c>
      <c r="C198" s="97" t="s">
        <v>277</v>
      </c>
      <c r="D198" s="88" t="s">
        <v>273</v>
      </c>
      <c r="E198" s="416">
        <f t="shared" ref="E198:P198" si="88">E199/(E196+E192)</f>
        <v>2.4086617112433314E-2</v>
      </c>
      <c r="F198" s="416">
        <f t="shared" si="88"/>
        <v>2.4089840408336359E-2</v>
      </c>
      <c r="G198" s="416">
        <f t="shared" si="88"/>
        <v>2.4105575308988735E-2</v>
      </c>
      <c r="H198" s="416">
        <f t="shared" si="88"/>
        <v>2.4086587552994553E-2</v>
      </c>
      <c r="I198" s="416">
        <f t="shared" si="88"/>
        <v>2.4099032361012053E-2</v>
      </c>
      <c r="J198" s="416">
        <f t="shared" si="88"/>
        <v>2.4099463309631565E-2</v>
      </c>
      <c r="K198" s="416">
        <f t="shared" si="88"/>
        <v>2.4092703822209783E-2</v>
      </c>
      <c r="L198" s="416">
        <f t="shared" si="88"/>
        <v>2.4099139913308341E-2</v>
      </c>
      <c r="M198" s="416">
        <f t="shared" si="88"/>
        <v>2.4081635487024279E-2</v>
      </c>
      <c r="N198" s="416">
        <f t="shared" si="88"/>
        <v>2.4085711291435746E-2</v>
      </c>
      <c r="O198" s="416">
        <f t="shared" si="88"/>
        <v>2.4097924057931031E-2</v>
      </c>
      <c r="P198" s="416">
        <f t="shared" si="88"/>
        <v>2.410893197178178E-2</v>
      </c>
      <c r="Q198" s="416">
        <f>Q199/(Q196+Q195)</f>
        <v>2.4199999999999999E-2</v>
      </c>
    </row>
    <row r="199" spans="2:17" hidden="1" x14ac:dyDescent="0.25">
      <c r="B199" s="88">
        <f t="shared" si="86"/>
        <v>8</v>
      </c>
      <c r="C199" s="97" t="s">
        <v>277</v>
      </c>
      <c r="D199" s="88" t="s">
        <v>271</v>
      </c>
      <c r="E199" s="216">
        <f>[39]Rqmnt!L47</f>
        <v>172.08285410752777</v>
      </c>
      <c r="F199" s="216">
        <f>[39]Rqmnt!M47</f>
        <v>164.16656557533742</v>
      </c>
      <c r="G199" s="216">
        <f>[39]Rqmnt!N47</f>
        <v>156.46880835017174</v>
      </c>
      <c r="H199" s="216">
        <f>[39]Rqmnt!O47</f>
        <v>150.09236293713315</v>
      </c>
      <c r="I199" s="216">
        <f>[39]Rqmnt!P47</f>
        <v>169.18857265586593</v>
      </c>
      <c r="J199" s="216">
        <f>[39]Rqmnt!Q47</f>
        <v>166.52305996363324</v>
      </c>
      <c r="K199" s="216">
        <f>[39]Rqmnt!R47</f>
        <v>158.99763544971856</v>
      </c>
      <c r="L199" s="216">
        <f>[39]Rqmnt!S47</f>
        <v>151.04024769564367</v>
      </c>
      <c r="M199" s="216">
        <f>[39]Rqmnt!T47</f>
        <v>157.6135524924627</v>
      </c>
      <c r="N199" s="216">
        <f>[39]Rqmnt!U47</f>
        <v>172.16159179205016</v>
      </c>
      <c r="O199" s="216">
        <f>[39]Rqmnt!V47</f>
        <v>171.51583064837266</v>
      </c>
      <c r="P199" s="216">
        <f>[39]Rqmnt!W47</f>
        <v>201.49694648184007</v>
      </c>
      <c r="Q199" s="298">
        <f>SUM(E199:P199)</f>
        <v>1991.3480281497573</v>
      </c>
    </row>
    <row r="200" spans="2:17" ht="28" hidden="1" x14ac:dyDescent="0.25">
      <c r="B200" s="491">
        <f t="shared" si="86"/>
        <v>9</v>
      </c>
      <c r="C200" s="489" t="s">
        <v>278</v>
      </c>
      <c r="D200" s="88" t="s">
        <v>271</v>
      </c>
      <c r="E200" s="216">
        <f t="shared" ref="E200:P200" si="89">E195+E196-E197-E199</f>
        <v>5882.1594533412481</v>
      </c>
      <c r="F200" s="216">
        <f t="shared" si="89"/>
        <v>5593.9153560084287</v>
      </c>
      <c r="G200" s="216">
        <f t="shared" si="89"/>
        <v>5249.6426643585628</v>
      </c>
      <c r="H200" s="216">
        <f t="shared" si="89"/>
        <v>4995.9632362064676</v>
      </c>
      <c r="I200" s="216">
        <f t="shared" si="89"/>
        <v>5560.1843344729596</v>
      </c>
      <c r="J200" s="216">
        <f t="shared" si="89"/>
        <v>5400.4417830409993</v>
      </c>
      <c r="K200" s="216">
        <f t="shared" si="89"/>
        <v>5026.7878139073864</v>
      </c>
      <c r="L200" s="216">
        <f t="shared" si="89"/>
        <v>4753.0168292768039</v>
      </c>
      <c r="M200" s="216">
        <f t="shared" si="89"/>
        <v>5143.5902980804676</v>
      </c>
      <c r="N200" s="216">
        <f t="shared" si="89"/>
        <v>5753.6632931712138</v>
      </c>
      <c r="O200" s="216">
        <f t="shared" si="89"/>
        <v>5798.0573616631773</v>
      </c>
      <c r="P200" s="216">
        <f t="shared" si="89"/>
        <v>6918.0259962566233</v>
      </c>
      <c r="Q200" s="118">
        <f>SUM(E200:P200)</f>
        <v>66075.448419784341</v>
      </c>
    </row>
    <row r="201" spans="2:17" hidden="1" x14ac:dyDescent="0.25">
      <c r="B201" s="88"/>
      <c r="C201" s="101" t="s">
        <v>279</v>
      </c>
      <c r="D201" s="8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17"/>
    </row>
    <row r="202" spans="2:17" ht="28" hidden="1" x14ac:dyDescent="0.25">
      <c r="B202" s="88">
        <f>B200+1</f>
        <v>10</v>
      </c>
      <c r="C202" s="99" t="s">
        <v>280</v>
      </c>
      <c r="D202" s="88" t="s">
        <v>271</v>
      </c>
      <c r="E202" s="216">
        <f>[39]Rqmnt!L7</f>
        <v>5882.1594533412481</v>
      </c>
      <c r="F202" s="216">
        <f>[39]Rqmnt!M7</f>
        <v>5593.9153560084287</v>
      </c>
      <c r="G202" s="216">
        <f>[39]Rqmnt!N7</f>
        <v>5249.6426643585619</v>
      </c>
      <c r="H202" s="216">
        <f>[39]Rqmnt!O7</f>
        <v>4995.9632362064676</v>
      </c>
      <c r="I202" s="216">
        <f>[39]Rqmnt!P7</f>
        <v>5560.1843344729596</v>
      </c>
      <c r="J202" s="216">
        <f>[39]Rqmnt!Q7</f>
        <v>5400.4417830410002</v>
      </c>
      <c r="K202" s="216">
        <f>[39]Rqmnt!R7</f>
        <v>5026.7878139073873</v>
      </c>
      <c r="L202" s="216">
        <f>[39]Rqmnt!S7</f>
        <v>4753.0168292768039</v>
      </c>
      <c r="M202" s="216">
        <f>[39]Rqmnt!T7</f>
        <v>5143.5902980804676</v>
      </c>
      <c r="N202" s="216">
        <f>[39]Rqmnt!U7</f>
        <v>5753.6632931712138</v>
      </c>
      <c r="O202" s="216">
        <f>[39]Rqmnt!V7</f>
        <v>5798.0573616631773</v>
      </c>
      <c r="P202" s="216">
        <f>[39]Rqmnt!W7</f>
        <v>6918.0259962566233</v>
      </c>
      <c r="Q202" s="298">
        <f>SUM(E202:P202)</f>
        <v>66075.448419784341</v>
      </c>
    </row>
    <row r="203" spans="2:17" hidden="1" x14ac:dyDescent="0.25">
      <c r="B203" s="88">
        <f t="shared" ref="B203:B206" si="90">B202+1</f>
        <v>11</v>
      </c>
      <c r="C203" s="97" t="s">
        <v>281</v>
      </c>
      <c r="D203" s="88" t="s">
        <v>271</v>
      </c>
      <c r="E203" s="216">
        <f>[39]Rqmnt!L9</f>
        <v>1143.4479585528586</v>
      </c>
      <c r="F203" s="216">
        <f>[39]Rqmnt!M9</f>
        <v>1226.4476852281787</v>
      </c>
      <c r="G203" s="216">
        <f>[39]Rqmnt!N9</f>
        <v>1206.1199761292492</v>
      </c>
      <c r="H203" s="216">
        <f>[39]Rqmnt!O9</f>
        <v>1176.3655413395425</v>
      </c>
      <c r="I203" s="216">
        <f>[39]Rqmnt!P9</f>
        <v>1204.6031043063658</v>
      </c>
      <c r="J203" s="216">
        <f>[39]Rqmnt!Q9</f>
        <v>1160.2532319123341</v>
      </c>
      <c r="K203" s="216">
        <f>[39]Rqmnt!R9</f>
        <v>1176.0384464295073</v>
      </c>
      <c r="L203" s="216">
        <f>[39]Rqmnt!S9</f>
        <v>1176.2391407504804</v>
      </c>
      <c r="M203" s="216">
        <f>[39]Rqmnt!T9</f>
        <v>1172.2876584325584</v>
      </c>
      <c r="N203" s="216">
        <f>[39]Rqmnt!U9</f>
        <v>1174.4930846098696</v>
      </c>
      <c r="O203" s="216">
        <f>[39]Rqmnt!V9</f>
        <v>1159.4560906913262</v>
      </c>
      <c r="P203" s="216">
        <f>[39]Rqmnt!W9</f>
        <v>1315.1242189335956</v>
      </c>
      <c r="Q203" s="298">
        <f>SUM(E203:P203)</f>
        <v>14290.876137315867</v>
      </c>
    </row>
    <row r="204" spans="2:17" hidden="1" x14ac:dyDescent="0.25">
      <c r="B204" s="491">
        <f t="shared" si="90"/>
        <v>12</v>
      </c>
      <c r="C204" s="97" t="s">
        <v>282</v>
      </c>
      <c r="D204" s="88" t="s">
        <v>273</v>
      </c>
      <c r="E204" s="416">
        <f t="shared" ref="E204:Q204" si="91">E205/E202</f>
        <v>3.1199999999999981E-2</v>
      </c>
      <c r="F204" s="416">
        <f t="shared" si="91"/>
        <v>3.1200000000000019E-2</v>
      </c>
      <c r="G204" s="416">
        <f t="shared" si="91"/>
        <v>3.1199999999999988E-2</v>
      </c>
      <c r="H204" s="416">
        <f t="shared" si="91"/>
        <v>3.1199999999999947E-2</v>
      </c>
      <c r="I204" s="416">
        <f t="shared" si="91"/>
        <v>3.1200000000000075E-2</v>
      </c>
      <c r="J204" s="416">
        <f t="shared" si="91"/>
        <v>3.1199999999999978E-2</v>
      </c>
      <c r="K204" s="416">
        <f t="shared" si="91"/>
        <v>3.1200000000000037E-2</v>
      </c>
      <c r="L204" s="416">
        <f t="shared" si="91"/>
        <v>3.1200000000000064E-2</v>
      </c>
      <c r="M204" s="416">
        <f t="shared" si="91"/>
        <v>3.1199999999999957E-2</v>
      </c>
      <c r="N204" s="416">
        <f t="shared" si="91"/>
        <v>3.1200000000000047E-2</v>
      </c>
      <c r="O204" s="416">
        <f t="shared" si="91"/>
        <v>3.1199999999999988E-2</v>
      </c>
      <c r="P204" s="416">
        <f t="shared" si="91"/>
        <v>3.1199999999999988E-2</v>
      </c>
      <c r="Q204" s="416">
        <f t="shared" si="91"/>
        <v>3.1200000000000006E-2</v>
      </c>
    </row>
    <row r="205" spans="2:17" hidden="1" x14ac:dyDescent="0.25">
      <c r="B205" s="88">
        <f t="shared" si="90"/>
        <v>13</v>
      </c>
      <c r="C205" s="97" t="s">
        <v>282</v>
      </c>
      <c r="D205" s="88" t="s">
        <v>271</v>
      </c>
      <c r="E205" s="216">
        <f>[39]Rqmnt!L11</f>
        <v>183.52337494424683</v>
      </c>
      <c r="F205" s="216">
        <f>[39]Rqmnt!M11</f>
        <v>174.53015910746308</v>
      </c>
      <c r="G205" s="216">
        <f>[39]Rqmnt!N11</f>
        <v>163.78885112798707</v>
      </c>
      <c r="H205" s="216">
        <f>[39]Rqmnt!O11</f>
        <v>155.87405296964153</v>
      </c>
      <c r="I205" s="216">
        <f>[39]Rqmnt!P11</f>
        <v>173.47775123555675</v>
      </c>
      <c r="J205" s="216">
        <f>[39]Rqmnt!Q11</f>
        <v>168.49378363087908</v>
      </c>
      <c r="K205" s="216">
        <f>[39]Rqmnt!R11</f>
        <v>156.83577979391066</v>
      </c>
      <c r="L205" s="216">
        <f>[39]Rqmnt!S11</f>
        <v>148.29412507343659</v>
      </c>
      <c r="M205" s="216">
        <f>[39]Rqmnt!T11</f>
        <v>160.48001730011038</v>
      </c>
      <c r="N205" s="216">
        <f>[39]Rqmnt!U11</f>
        <v>179.51429474694214</v>
      </c>
      <c r="O205" s="216">
        <f>[39]Rqmnt!V11</f>
        <v>180.89938968389106</v>
      </c>
      <c r="P205" s="216">
        <f>[39]Rqmnt!W11</f>
        <v>215.84241108320657</v>
      </c>
      <c r="Q205" s="216">
        <f>SUM(E205:P205)</f>
        <v>2061.5539906972717</v>
      </c>
    </row>
    <row r="206" spans="2:17" ht="28" hidden="1" x14ac:dyDescent="0.25">
      <c r="B206" s="491">
        <f t="shared" si="90"/>
        <v>14</v>
      </c>
      <c r="C206" s="99" t="s">
        <v>304</v>
      </c>
      <c r="D206" s="88" t="s">
        <v>271</v>
      </c>
      <c r="E206" s="216">
        <f t="shared" ref="E206:P206" si="92">E202-E203-E205</f>
        <v>4555.1881198441424</v>
      </c>
      <c r="F206" s="216">
        <f t="shared" si="92"/>
        <v>4192.937511672787</v>
      </c>
      <c r="G206" s="216">
        <f t="shared" si="92"/>
        <v>3879.7338371013257</v>
      </c>
      <c r="H206" s="216">
        <f t="shared" si="92"/>
        <v>3663.7236418972834</v>
      </c>
      <c r="I206" s="216">
        <f t="shared" si="92"/>
        <v>4182.103478931037</v>
      </c>
      <c r="J206" s="216">
        <f t="shared" si="92"/>
        <v>4071.6947674977873</v>
      </c>
      <c r="K206" s="216">
        <f t="shared" si="92"/>
        <v>3693.9135876839691</v>
      </c>
      <c r="L206" s="216">
        <f t="shared" si="92"/>
        <v>3428.4835634528872</v>
      </c>
      <c r="M206" s="216">
        <f t="shared" si="92"/>
        <v>3810.8226223477986</v>
      </c>
      <c r="N206" s="216">
        <f t="shared" si="92"/>
        <v>4399.6559138144021</v>
      </c>
      <c r="O206" s="216">
        <f t="shared" si="92"/>
        <v>4457.7018812879596</v>
      </c>
      <c r="P206" s="216">
        <f t="shared" si="92"/>
        <v>5387.0593662398214</v>
      </c>
      <c r="Q206" s="298">
        <f>SUM(E206:P206)</f>
        <v>49723.018291771201</v>
      </c>
    </row>
    <row r="207" spans="2:17" hidden="1" x14ac:dyDescent="0.25">
      <c r="B207" s="88"/>
      <c r="C207" s="101" t="s">
        <v>284</v>
      </c>
      <c r="D207" s="8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17"/>
    </row>
    <row r="208" spans="2:17" ht="28" hidden="1" x14ac:dyDescent="0.25">
      <c r="B208" s="88">
        <f>B206+1</f>
        <v>15</v>
      </c>
      <c r="C208" s="99" t="s">
        <v>285</v>
      </c>
      <c r="D208" s="88" t="s">
        <v>271</v>
      </c>
      <c r="E208" s="216">
        <f>[39]Rqmnt!L19</f>
        <v>4555.1881198441424</v>
      </c>
      <c r="F208" s="216">
        <f>[39]Rqmnt!M19</f>
        <v>4192.937511672787</v>
      </c>
      <c r="G208" s="216">
        <f>[39]Rqmnt!N19</f>
        <v>3879.7338371013261</v>
      </c>
      <c r="H208" s="216">
        <f>[39]Rqmnt!O19</f>
        <v>3663.7236418972839</v>
      </c>
      <c r="I208" s="216">
        <f>[39]Rqmnt!P19</f>
        <v>4182.103478931037</v>
      </c>
      <c r="J208" s="216">
        <f>[39]Rqmnt!Q19</f>
        <v>4071.6947674977873</v>
      </c>
      <c r="K208" s="216">
        <f>[39]Rqmnt!R19</f>
        <v>3693.9135876839691</v>
      </c>
      <c r="L208" s="216">
        <f>[39]Rqmnt!S19</f>
        <v>3428.4835634528872</v>
      </c>
      <c r="M208" s="216">
        <f>[39]Rqmnt!T19</f>
        <v>3810.8226223477986</v>
      </c>
      <c r="N208" s="216">
        <f>[39]Rqmnt!U19</f>
        <v>4399.6559138144021</v>
      </c>
      <c r="O208" s="216">
        <f>[39]Rqmnt!V19</f>
        <v>4457.7018812879605</v>
      </c>
      <c r="P208" s="216">
        <f>[39]Rqmnt!W19</f>
        <v>5387.0593662398214</v>
      </c>
      <c r="Q208" s="298">
        <f>SUM(E208:P208)</f>
        <v>49723.018291771208</v>
      </c>
    </row>
    <row r="209" spans="2:18" hidden="1" x14ac:dyDescent="0.25">
      <c r="B209" s="88">
        <f t="shared" ref="B209:B213" si="93">B208+1</f>
        <v>16</v>
      </c>
      <c r="C209" s="99" t="s">
        <v>286</v>
      </c>
      <c r="D209" s="88" t="s">
        <v>271</v>
      </c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98">
        <f>SUM(E209:P209)</f>
        <v>0</v>
      </c>
    </row>
    <row r="210" spans="2:18" hidden="1" x14ac:dyDescent="0.25">
      <c r="B210" s="88">
        <f t="shared" si="93"/>
        <v>17</v>
      </c>
      <c r="C210" s="97" t="s">
        <v>287</v>
      </c>
      <c r="D210" s="88" t="s">
        <v>271</v>
      </c>
      <c r="E210" s="216">
        <f>[39]Rqmnt!L20</f>
        <v>887.85226079526592</v>
      </c>
      <c r="F210" s="216">
        <f>[39]Rqmnt!M20</f>
        <v>943.18918702540725</v>
      </c>
      <c r="G210" s="216">
        <f>[39]Rqmnt!N20</f>
        <v>930.36950293595612</v>
      </c>
      <c r="H210" s="216">
        <f>[39]Rqmnt!O20</f>
        <v>849.41999731737428</v>
      </c>
      <c r="I210" s="216">
        <f>[39]Rqmnt!P20</f>
        <v>899.38279069219413</v>
      </c>
      <c r="J210" s="216">
        <f>[39]Rqmnt!Q20</f>
        <v>844.64351077605261</v>
      </c>
      <c r="K210" s="216">
        <f>[39]Rqmnt!R20</f>
        <v>872.53366559618632</v>
      </c>
      <c r="L210" s="216">
        <f>[39]Rqmnt!S20</f>
        <v>849.80072313971334</v>
      </c>
      <c r="M210" s="216">
        <f>[39]Rqmnt!T20</f>
        <v>851.53204679823034</v>
      </c>
      <c r="N210" s="216">
        <f>[39]Rqmnt!U20</f>
        <v>838.81383851619398</v>
      </c>
      <c r="O210" s="216">
        <f>[39]Rqmnt!V20</f>
        <v>860.5814396743832</v>
      </c>
      <c r="P210" s="216">
        <f>[39]Rqmnt!W20</f>
        <v>956.73465245483771</v>
      </c>
      <c r="Q210" s="298">
        <f>SUM(E210:P210)</f>
        <v>10584.853615721795</v>
      </c>
    </row>
    <row r="211" spans="2:18" hidden="1" x14ac:dyDescent="0.25">
      <c r="B211" s="491">
        <f t="shared" si="93"/>
        <v>18</v>
      </c>
      <c r="C211" s="97" t="s">
        <v>288</v>
      </c>
      <c r="D211" s="88" t="s">
        <v>273</v>
      </c>
      <c r="E211" s="416">
        <f t="shared" ref="E211:Q211" si="94">E212/E208</f>
        <v>3.9799999999999988E-2</v>
      </c>
      <c r="F211" s="416">
        <f t="shared" si="94"/>
        <v>3.9800000000000023E-2</v>
      </c>
      <c r="G211" s="416">
        <f t="shared" si="94"/>
        <v>3.9800000000000016E-2</v>
      </c>
      <c r="H211" s="416">
        <f t="shared" si="94"/>
        <v>3.9800000000000092E-2</v>
      </c>
      <c r="I211" s="416">
        <f t="shared" si="94"/>
        <v>3.9799999999999988E-2</v>
      </c>
      <c r="J211" s="416">
        <f t="shared" si="94"/>
        <v>3.980000000000003E-2</v>
      </c>
      <c r="K211" s="416">
        <f t="shared" si="94"/>
        <v>3.9800000000000064E-2</v>
      </c>
      <c r="L211" s="416">
        <f t="shared" si="94"/>
        <v>3.9800000000000071E-2</v>
      </c>
      <c r="M211" s="416">
        <f t="shared" si="94"/>
        <v>3.9800000000000078E-2</v>
      </c>
      <c r="N211" s="416">
        <f t="shared" si="94"/>
        <v>3.9800000000000071E-2</v>
      </c>
      <c r="O211" s="416">
        <f t="shared" si="94"/>
        <v>3.9800000000000099E-2</v>
      </c>
      <c r="P211" s="416">
        <f t="shared" si="94"/>
        <v>3.9800000000000058E-2</v>
      </c>
      <c r="Q211" s="416">
        <f t="shared" si="94"/>
        <v>3.9800000000000044E-2</v>
      </c>
    </row>
    <row r="212" spans="2:18" hidden="1" x14ac:dyDescent="0.25">
      <c r="B212" s="88">
        <f t="shared" si="93"/>
        <v>19</v>
      </c>
      <c r="C212" s="97" t="s">
        <v>288</v>
      </c>
      <c r="D212" s="88" t="s">
        <v>271</v>
      </c>
      <c r="E212" s="216">
        <f>[39]Rqmnt!L22</f>
        <v>181.29648716979682</v>
      </c>
      <c r="F212" s="216">
        <f>[39]Rqmnt!M22</f>
        <v>166.87891296457701</v>
      </c>
      <c r="G212" s="216">
        <f>[39]Rqmnt!N22</f>
        <v>154.41340671663284</v>
      </c>
      <c r="H212" s="216">
        <f>[39]Rqmnt!O22</f>
        <v>145.81620094751224</v>
      </c>
      <c r="I212" s="216">
        <f>[39]Rqmnt!P22</f>
        <v>166.44771846145522</v>
      </c>
      <c r="J212" s="216">
        <f>[39]Rqmnt!Q22</f>
        <v>162.05345174641207</v>
      </c>
      <c r="K212" s="216">
        <f>[39]Rqmnt!R22</f>
        <v>147.0177607898222</v>
      </c>
      <c r="L212" s="216">
        <f>[39]Rqmnt!S22</f>
        <v>136.45364582542516</v>
      </c>
      <c r="M212" s="216">
        <f>[39]Rqmnt!T22</f>
        <v>151.67074036944268</v>
      </c>
      <c r="N212" s="216">
        <f>[39]Rqmnt!U22</f>
        <v>175.10630536981353</v>
      </c>
      <c r="O212" s="216">
        <f>[39]Rqmnt!V22</f>
        <v>177.41653487526128</v>
      </c>
      <c r="P212" s="216">
        <f>[39]Rqmnt!W22</f>
        <v>214.4049627763452</v>
      </c>
      <c r="Q212" s="298">
        <f>SUM(E212:P212)</f>
        <v>1978.9761280124962</v>
      </c>
    </row>
    <row r="213" spans="2:18" ht="28" hidden="1" x14ac:dyDescent="0.25">
      <c r="B213" s="491">
        <f t="shared" si="93"/>
        <v>20</v>
      </c>
      <c r="C213" s="99" t="s">
        <v>305</v>
      </c>
      <c r="D213" s="88" t="s">
        <v>271</v>
      </c>
      <c r="E213" s="216">
        <f t="shared" ref="E213:P213" si="95">E208+E209-E210-E212</f>
        <v>3486.0393718790797</v>
      </c>
      <c r="F213" s="216">
        <f t="shared" si="95"/>
        <v>3082.8694116828028</v>
      </c>
      <c r="G213" s="216">
        <f t="shared" si="95"/>
        <v>2794.9509274487373</v>
      </c>
      <c r="H213" s="216">
        <f t="shared" si="95"/>
        <v>2668.4874436323976</v>
      </c>
      <c r="I213" s="216">
        <f t="shared" si="95"/>
        <v>3116.2729697773875</v>
      </c>
      <c r="J213" s="216">
        <f t="shared" si="95"/>
        <v>3064.9978049753227</v>
      </c>
      <c r="K213" s="216">
        <f t="shared" si="95"/>
        <v>2674.3621612979605</v>
      </c>
      <c r="L213" s="216">
        <f t="shared" si="95"/>
        <v>2442.2291944877488</v>
      </c>
      <c r="M213" s="216">
        <f t="shared" si="95"/>
        <v>2807.6198351801258</v>
      </c>
      <c r="N213" s="216">
        <f t="shared" si="95"/>
        <v>3385.7357699283948</v>
      </c>
      <c r="O213" s="216">
        <f t="shared" si="95"/>
        <v>3419.7039067383162</v>
      </c>
      <c r="P213" s="216">
        <f t="shared" si="95"/>
        <v>4215.9197510086387</v>
      </c>
      <c r="Q213" s="298">
        <f>SUM(E213:P213)</f>
        <v>37159.188548036909</v>
      </c>
    </row>
    <row r="214" spans="2:18" hidden="1" x14ac:dyDescent="0.25">
      <c r="B214" s="88"/>
      <c r="C214" s="101" t="s">
        <v>290</v>
      </c>
      <c r="D214" s="8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17"/>
    </row>
    <row r="215" spans="2:18" ht="28" hidden="1" x14ac:dyDescent="0.25">
      <c r="B215" s="88"/>
      <c r="C215" s="99" t="s">
        <v>291</v>
      </c>
      <c r="D215" s="88" t="s">
        <v>271</v>
      </c>
      <c r="E215" s="216">
        <f>[39]Rqmnt!L27</f>
        <v>3486.0393718790797</v>
      </c>
      <c r="F215" s="216">
        <f>[39]Rqmnt!M27</f>
        <v>3082.8694116828028</v>
      </c>
      <c r="G215" s="216">
        <f>[39]Rqmnt!N27</f>
        <v>2794.9509274487373</v>
      </c>
      <c r="H215" s="216">
        <f>[39]Rqmnt!O27</f>
        <v>2668.4874436323971</v>
      </c>
      <c r="I215" s="216">
        <f>[39]Rqmnt!P27</f>
        <v>3116.2729697773875</v>
      </c>
      <c r="J215" s="216">
        <f>[39]Rqmnt!Q27</f>
        <v>3064.9978049753227</v>
      </c>
      <c r="K215" s="216">
        <f>[39]Rqmnt!R27</f>
        <v>2674.3621612979605</v>
      </c>
      <c r="L215" s="216">
        <f>[39]Rqmnt!S27</f>
        <v>2442.2291944877488</v>
      </c>
      <c r="M215" s="216">
        <f>[39]Rqmnt!T27</f>
        <v>2807.6198351801254</v>
      </c>
      <c r="N215" s="216">
        <f>[39]Rqmnt!U27</f>
        <v>3385.7357699283948</v>
      </c>
      <c r="O215" s="216">
        <f>[39]Rqmnt!V27</f>
        <v>3419.7039067383157</v>
      </c>
      <c r="P215" s="216">
        <f>[39]Rqmnt!W27</f>
        <v>4215.9197510086387</v>
      </c>
      <c r="Q215" s="117">
        <f>SUM(E215:P215)</f>
        <v>37159.188548036909</v>
      </c>
    </row>
    <row r="216" spans="2:18" hidden="1" x14ac:dyDescent="0.25">
      <c r="B216" s="88">
        <f>B213+1</f>
        <v>21</v>
      </c>
      <c r="C216" s="99" t="s">
        <v>286</v>
      </c>
      <c r="D216" s="88" t="s">
        <v>271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18">
        <f>SUM(E216:P216)</f>
        <v>0</v>
      </c>
    </row>
    <row r="217" spans="2:18" hidden="1" x14ac:dyDescent="0.25">
      <c r="B217" s="88">
        <f t="shared" ref="B217:B219" si="96">B216+1</f>
        <v>22</v>
      </c>
      <c r="C217" s="97" t="s">
        <v>292</v>
      </c>
      <c r="D217" s="88" t="s">
        <v>271</v>
      </c>
      <c r="E217" s="216">
        <f>[39]Rqmnt!L28+[39]Rqmnt!L29</f>
        <v>3327.4245804585817</v>
      </c>
      <c r="F217" s="216">
        <f>[39]Rqmnt!M28+[39]Rqmnt!M29</f>
        <v>2942.5988534512353</v>
      </c>
      <c r="G217" s="216">
        <f>[39]Rqmnt!N28+[39]Rqmnt!N29</f>
        <v>2667.7806602498199</v>
      </c>
      <c r="H217" s="216">
        <f>[39]Rqmnt!O28+[39]Rqmnt!O29</f>
        <v>2547.0712649471229</v>
      </c>
      <c r="I217" s="216">
        <f>[39]Rqmnt!P28+[39]Rqmnt!P29</f>
        <v>2974.4825496525164</v>
      </c>
      <c r="J217" s="216">
        <f>[39]Rqmnt!Q28+[39]Rqmnt!Q29</f>
        <v>2925.5404048489454</v>
      </c>
      <c r="K217" s="216">
        <f>[39]Rqmnt!R28+[39]Rqmnt!R29</f>
        <v>2552.6786829589032</v>
      </c>
      <c r="L217" s="216">
        <f>[39]Rqmnt!S28+[39]Rqmnt!S29</f>
        <v>2331.1077661385561</v>
      </c>
      <c r="M217" s="216">
        <f>[39]Rqmnt!T28+[39]Rqmnt!T29</f>
        <v>2679.8731326794295</v>
      </c>
      <c r="N217" s="216">
        <f>[39]Rqmnt!U28+[39]Rqmnt!U29</f>
        <v>3231.6847923966529</v>
      </c>
      <c r="O217" s="216">
        <f>[39]Rqmnt!V28+[39]Rqmnt!V29</f>
        <v>3264.1073789817224</v>
      </c>
      <c r="P217" s="216">
        <f>[39]Rqmnt!W28+[39]Rqmnt!W29</f>
        <v>4024.0954023377453</v>
      </c>
      <c r="Q217" s="298">
        <f>SUM(E217:P217)</f>
        <v>35468.445469101236</v>
      </c>
    </row>
    <row r="218" spans="2:18" hidden="1" x14ac:dyDescent="0.25">
      <c r="B218" s="491">
        <f t="shared" si="96"/>
        <v>23</v>
      </c>
      <c r="C218" s="97" t="s">
        <v>293</v>
      </c>
      <c r="D218" s="88" t="s">
        <v>273</v>
      </c>
      <c r="E218" s="416">
        <f t="shared" ref="E218:Q218" si="97">E219/E215</f>
        <v>4.5499999999999971E-2</v>
      </c>
      <c r="F218" s="416">
        <f t="shared" si="97"/>
        <v>4.5499999999999922E-2</v>
      </c>
      <c r="G218" s="416">
        <f t="shared" si="97"/>
        <v>4.5499999999999978E-2</v>
      </c>
      <c r="H218" s="416">
        <f t="shared" si="97"/>
        <v>4.5500000000000047E-2</v>
      </c>
      <c r="I218" s="416">
        <f t="shared" si="97"/>
        <v>4.5500000000000013E-2</v>
      </c>
      <c r="J218" s="416">
        <f t="shared" si="97"/>
        <v>4.5500000000000027E-2</v>
      </c>
      <c r="K218" s="416">
        <f t="shared" si="97"/>
        <v>4.5500000000000027E-2</v>
      </c>
      <c r="L218" s="416">
        <f t="shared" si="97"/>
        <v>4.5500000000000047E-2</v>
      </c>
      <c r="M218" s="416">
        <f t="shared" si="97"/>
        <v>4.5500000000000047E-2</v>
      </c>
      <c r="N218" s="416">
        <f t="shared" si="97"/>
        <v>4.5499999999999971E-2</v>
      </c>
      <c r="O218" s="416">
        <f t="shared" si="97"/>
        <v>4.5499999999999992E-2</v>
      </c>
      <c r="P218" s="416">
        <f t="shared" si="97"/>
        <v>4.5500000000000027E-2</v>
      </c>
      <c r="Q218" s="416">
        <f t="shared" si="97"/>
        <v>4.5500000000000006E-2</v>
      </c>
    </row>
    <row r="219" spans="2:18" hidden="1" x14ac:dyDescent="0.25">
      <c r="B219" s="88">
        <f t="shared" si="96"/>
        <v>24</v>
      </c>
      <c r="C219" s="97" t="s">
        <v>293</v>
      </c>
      <c r="D219" s="88" t="s">
        <v>271</v>
      </c>
      <c r="E219" s="216">
        <f>[39]Rqmnt!L30</f>
        <v>158.61479142049802</v>
      </c>
      <c r="F219" s="216">
        <f>[39]Rqmnt!M30</f>
        <v>140.27055823156729</v>
      </c>
      <c r="G219" s="216">
        <f>[39]Rqmnt!N30</f>
        <v>127.17026719891749</v>
      </c>
      <c r="H219" s="216">
        <f>[39]Rqmnt!O30</f>
        <v>121.41617868527419</v>
      </c>
      <c r="I219" s="216">
        <f>[39]Rqmnt!P30</f>
        <v>141.79042012487116</v>
      </c>
      <c r="J219" s="216">
        <f>[39]Rqmnt!Q30</f>
        <v>139.45740012637725</v>
      </c>
      <c r="K219" s="216">
        <f>[39]Rqmnt!R30</f>
        <v>121.68347833905727</v>
      </c>
      <c r="L219" s="216">
        <f>[39]Rqmnt!S30</f>
        <v>111.12142834919268</v>
      </c>
      <c r="M219" s="216">
        <f>[39]Rqmnt!T30</f>
        <v>127.74670250069585</v>
      </c>
      <c r="N219" s="216">
        <f>[39]Rqmnt!U30</f>
        <v>154.05097753174186</v>
      </c>
      <c r="O219" s="216">
        <f>[39]Rqmnt!V30</f>
        <v>155.59652775659333</v>
      </c>
      <c r="P219" s="216">
        <f>[39]Rqmnt!W30</f>
        <v>191.82434867089319</v>
      </c>
      <c r="Q219" s="298">
        <f t="shared" ref="Q219:Q220" si="98">SUM(E219:P219)</f>
        <v>1690.7430789356797</v>
      </c>
    </row>
    <row r="220" spans="2:18" hidden="1" x14ac:dyDescent="0.25">
      <c r="B220" s="88"/>
      <c r="C220" s="101" t="s">
        <v>90</v>
      </c>
      <c r="D220" s="8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18">
        <f t="shared" si="98"/>
        <v>0</v>
      </c>
    </row>
    <row r="221" spans="2:18" hidden="1" x14ac:dyDescent="0.25">
      <c r="B221" s="491">
        <f>B219+1</f>
        <v>25</v>
      </c>
      <c r="C221" s="490" t="s">
        <v>294</v>
      </c>
      <c r="D221" s="497" t="s">
        <v>271</v>
      </c>
      <c r="E221" s="216">
        <f t="shared" ref="E221:P221" si="99">E192+E196+E216</f>
        <v>7144.3346861149721</v>
      </c>
      <c r="F221" s="216">
        <f t="shared" si="99"/>
        <v>6814.7635182558997</v>
      </c>
      <c r="G221" s="216">
        <f t="shared" si="99"/>
        <v>6490.9800469199354</v>
      </c>
      <c r="H221" s="216">
        <f t="shared" si="99"/>
        <v>6231.3668387813195</v>
      </c>
      <c r="I221" s="216">
        <f t="shared" si="99"/>
        <v>7020.5546065651561</v>
      </c>
      <c r="J221" s="216">
        <f t="shared" si="99"/>
        <v>6909.8244149312995</v>
      </c>
      <c r="K221" s="216">
        <f t="shared" si="99"/>
        <v>6599.4102041443393</v>
      </c>
      <c r="L221" s="216">
        <f t="shared" si="99"/>
        <v>6267.4538692658598</v>
      </c>
      <c r="M221" s="216">
        <f t="shared" si="99"/>
        <v>6544.9687824312596</v>
      </c>
      <c r="N221" s="216">
        <f t="shared" si="99"/>
        <v>7147.8724339466098</v>
      </c>
      <c r="O221" s="216">
        <f t="shared" si="99"/>
        <v>7117.452533921648</v>
      </c>
      <c r="P221" s="216">
        <f t="shared" si="99"/>
        <v>8357.7715809925339</v>
      </c>
      <c r="Q221" s="118">
        <f>SUM(E221:P221)</f>
        <v>82646.753516270823</v>
      </c>
      <c r="R221" s="493"/>
    </row>
    <row r="222" spans="2:18" hidden="1" x14ac:dyDescent="0.25">
      <c r="B222" s="491">
        <f>B221+1</f>
        <v>26</v>
      </c>
      <c r="C222" s="101" t="s">
        <v>295</v>
      </c>
      <c r="D222" s="497" t="s">
        <v>271</v>
      </c>
      <c r="E222" s="216">
        <f t="shared" ref="E222:P222" si="100">E197+E203+E210+E217</f>
        <v>6415.3442323384152</v>
      </c>
      <c r="F222" s="216">
        <f t="shared" si="100"/>
        <v>6137.8961832672285</v>
      </c>
      <c r="G222" s="216">
        <f t="shared" si="100"/>
        <v>5863.8119042166945</v>
      </c>
      <c r="H222" s="216">
        <f t="shared" si="100"/>
        <v>5628.9649621932149</v>
      </c>
      <c r="I222" s="216">
        <f t="shared" si="100"/>
        <v>6340.3588704092735</v>
      </c>
      <c r="J222" s="216">
        <f t="shared" si="100"/>
        <v>6244.5904848481232</v>
      </c>
      <c r="K222" s="216">
        <f t="shared" si="100"/>
        <v>5985.6155708224724</v>
      </c>
      <c r="L222" s="216">
        <f t="shared" si="100"/>
        <v>5694.4231024630662</v>
      </c>
      <c r="M222" s="216">
        <f t="shared" si="100"/>
        <v>5915.4457019018628</v>
      </c>
      <c r="N222" s="216">
        <f t="shared" si="100"/>
        <v>6433.2821938673114</v>
      </c>
      <c r="O222" s="216">
        <f t="shared" si="100"/>
        <v>6402.0027355636785</v>
      </c>
      <c r="P222" s="216">
        <f t="shared" si="100"/>
        <v>7502.7514335430897</v>
      </c>
      <c r="Q222" s="298">
        <f t="shared" ref="Q222:Q224" si="101">SUM(E222:P222)</f>
        <v>74564.487375434444</v>
      </c>
    </row>
    <row r="223" spans="2:18" ht="28" hidden="1" x14ac:dyDescent="0.25">
      <c r="B223" s="491">
        <f>B222+1</f>
        <v>27</v>
      </c>
      <c r="C223" s="102" t="s">
        <v>296</v>
      </c>
      <c r="D223" s="497"/>
      <c r="E223" s="216">
        <f t="shared" ref="E223:P223" si="102">E200+E197</f>
        <v>6938.7788858729582</v>
      </c>
      <c r="F223" s="216">
        <f t="shared" si="102"/>
        <v>6619.5758135708365</v>
      </c>
      <c r="G223" s="216">
        <f t="shared" si="102"/>
        <v>6309.1844292602327</v>
      </c>
      <c r="H223" s="216">
        <f t="shared" si="102"/>
        <v>6052.0713947956419</v>
      </c>
      <c r="I223" s="216">
        <f t="shared" si="102"/>
        <v>6822.0747602311567</v>
      </c>
      <c r="J223" s="216">
        <f t="shared" si="102"/>
        <v>6714.5951203517907</v>
      </c>
      <c r="K223" s="216">
        <f t="shared" si="102"/>
        <v>6411.152589745263</v>
      </c>
      <c r="L223" s="216">
        <f t="shared" si="102"/>
        <v>6090.2923017111207</v>
      </c>
      <c r="M223" s="216">
        <f t="shared" si="102"/>
        <v>6355.3431620721121</v>
      </c>
      <c r="N223" s="216">
        <f t="shared" si="102"/>
        <v>6941.9537715158085</v>
      </c>
      <c r="O223" s="216">
        <f t="shared" si="102"/>
        <v>6915.9151878794237</v>
      </c>
      <c r="P223" s="216">
        <f t="shared" si="102"/>
        <v>8124.8231560735348</v>
      </c>
      <c r="Q223" s="298">
        <f t="shared" si="101"/>
        <v>80295.760573079868</v>
      </c>
    </row>
    <row r="224" spans="2:18" hidden="1" x14ac:dyDescent="0.25">
      <c r="B224" s="491">
        <f>B223+1</f>
        <v>28</v>
      </c>
      <c r="C224" s="102" t="s">
        <v>297</v>
      </c>
      <c r="D224" s="497" t="s">
        <v>271</v>
      </c>
      <c r="E224" s="216">
        <f t="shared" ref="E224:P224" si="103">E223-E222</f>
        <v>523.43465353454303</v>
      </c>
      <c r="F224" s="216">
        <f t="shared" si="103"/>
        <v>481.67963030360806</v>
      </c>
      <c r="G224" s="216">
        <f t="shared" si="103"/>
        <v>445.37252504353819</v>
      </c>
      <c r="H224" s="216">
        <f t="shared" si="103"/>
        <v>423.10643260242705</v>
      </c>
      <c r="I224" s="216">
        <f t="shared" si="103"/>
        <v>481.71588982188314</v>
      </c>
      <c r="J224" s="216">
        <f t="shared" si="103"/>
        <v>470.00463550366749</v>
      </c>
      <c r="K224" s="216">
        <f t="shared" si="103"/>
        <v>425.53701892279059</v>
      </c>
      <c r="L224" s="216">
        <f t="shared" si="103"/>
        <v>395.86919924805443</v>
      </c>
      <c r="M224" s="216">
        <f t="shared" si="103"/>
        <v>439.89746017024936</v>
      </c>
      <c r="N224" s="216">
        <f t="shared" si="103"/>
        <v>508.67157764849708</v>
      </c>
      <c r="O224" s="216">
        <f t="shared" si="103"/>
        <v>513.91245231574521</v>
      </c>
      <c r="P224" s="216">
        <f t="shared" si="103"/>
        <v>622.07172253044519</v>
      </c>
      <c r="Q224" s="298">
        <f t="shared" si="101"/>
        <v>5731.2731976454488</v>
      </c>
    </row>
    <row r="225" spans="2:17" hidden="1" x14ac:dyDescent="0.25">
      <c r="B225" s="491">
        <f t="shared" ref="B225" si="104">B224+1</f>
        <v>29</v>
      </c>
      <c r="C225" s="102" t="s">
        <v>298</v>
      </c>
      <c r="D225" s="497" t="s">
        <v>273</v>
      </c>
      <c r="E225" s="416">
        <f t="shared" ref="E225:Q225" si="105">E224/(E223-E197)</f>
        <v>8.8986818138229146E-2</v>
      </c>
      <c r="F225" s="416">
        <f t="shared" si="105"/>
        <v>8.6107779551264682E-2</v>
      </c>
      <c r="G225" s="416">
        <f t="shared" si="105"/>
        <v>8.4838636364206105E-2</v>
      </c>
      <c r="H225" s="416">
        <f t="shared" si="105"/>
        <v>8.4689660951888832E-2</v>
      </c>
      <c r="I225" s="416">
        <f t="shared" si="105"/>
        <v>8.6636676204287055E-2</v>
      </c>
      <c r="J225" s="416">
        <f t="shared" si="105"/>
        <v>8.7030775330200275E-2</v>
      </c>
      <c r="K225" s="416">
        <f t="shared" si="105"/>
        <v>8.465386538605757E-2</v>
      </c>
      <c r="L225" s="416">
        <f t="shared" si="105"/>
        <v>8.3287986023876118E-2</v>
      </c>
      <c r="M225" s="416">
        <f t="shared" si="105"/>
        <v>8.5523425210288301E-2</v>
      </c>
      <c r="N225" s="416">
        <f t="shared" si="105"/>
        <v>8.8408297762612983E-2</v>
      </c>
      <c r="O225" s="416">
        <f t="shared" si="105"/>
        <v>8.8635282519579806E-2</v>
      </c>
      <c r="P225" s="416">
        <f t="shared" si="105"/>
        <v>8.9920408345827429E-2</v>
      </c>
      <c r="Q225" s="416">
        <f t="shared" si="105"/>
        <v>8.673831710129401E-2</v>
      </c>
    </row>
    <row r="226" spans="2:17" hidden="1" x14ac:dyDescent="0.25"/>
    <row r="227" spans="2:17" hidden="1" x14ac:dyDescent="0.25">
      <c r="B227" s="985" t="s">
        <v>2</v>
      </c>
      <c r="C227" s="930" t="s">
        <v>102</v>
      </c>
      <c r="D227" s="986" t="s">
        <v>264</v>
      </c>
      <c r="E227" s="987" t="s">
        <v>308</v>
      </c>
      <c r="F227" s="987"/>
      <c r="G227" s="987"/>
      <c r="H227" s="987"/>
      <c r="I227" s="987"/>
      <c r="J227" s="987"/>
      <c r="K227" s="987"/>
      <c r="L227" s="987"/>
      <c r="M227" s="987"/>
      <c r="N227" s="987"/>
      <c r="O227" s="987"/>
      <c r="P227" s="987"/>
      <c r="Q227" s="987"/>
    </row>
    <row r="228" spans="2:17" hidden="1" x14ac:dyDescent="0.25">
      <c r="B228" s="985"/>
      <c r="C228" s="930"/>
      <c r="D228" s="986"/>
      <c r="E228" s="496" t="s">
        <v>223</v>
      </c>
      <c r="F228" s="496" t="s">
        <v>224</v>
      </c>
      <c r="G228" s="496" t="s">
        <v>225</v>
      </c>
      <c r="H228" s="496" t="s">
        <v>226</v>
      </c>
      <c r="I228" s="496" t="s">
        <v>227</v>
      </c>
      <c r="J228" s="496" t="s">
        <v>228</v>
      </c>
      <c r="K228" s="496" t="s">
        <v>229</v>
      </c>
      <c r="L228" s="496" t="s">
        <v>230</v>
      </c>
      <c r="M228" s="496" t="s">
        <v>231</v>
      </c>
      <c r="N228" s="496" t="s">
        <v>232</v>
      </c>
      <c r="O228" s="496" t="s">
        <v>233</v>
      </c>
      <c r="P228" s="496" t="s">
        <v>234</v>
      </c>
      <c r="Q228" s="496" t="s">
        <v>90</v>
      </c>
    </row>
    <row r="229" spans="2:17" hidden="1" x14ac:dyDescent="0.25">
      <c r="B229" s="88">
        <v>1</v>
      </c>
      <c r="C229" s="97" t="s">
        <v>270</v>
      </c>
      <c r="D229" s="88" t="s">
        <v>271</v>
      </c>
      <c r="E229" s="17">
        <f>[40]Rqmnt!L48+[40]Rqmnt!L49</f>
        <v>851.72890927445223</v>
      </c>
      <c r="F229" s="17">
        <f>[40]Rqmnt!M48+[40]Rqmnt!M49</f>
        <v>866.51226563479099</v>
      </c>
      <c r="G229" s="17">
        <f>[40]Rqmnt!N48+[40]Rqmnt!N49</f>
        <v>769.81183311646703</v>
      </c>
      <c r="H229" s="17">
        <f>[40]Rqmnt!O48+[40]Rqmnt!O49</f>
        <v>831.996611069648</v>
      </c>
      <c r="I229" s="17">
        <f>[40]Rqmnt!P48+[40]Rqmnt!P49</f>
        <v>869.17726047875317</v>
      </c>
      <c r="J229" s="17">
        <f>[40]Rqmnt!Q48+[40]Rqmnt!Q49</f>
        <v>820.178131882152</v>
      </c>
      <c r="K229" s="17">
        <f>[40]Rqmnt!R48+[40]Rqmnt!R49</f>
        <v>881.32466714934083</v>
      </c>
      <c r="L229" s="17">
        <f>[40]Rqmnt!S48+[40]Rqmnt!S49</f>
        <v>796.98916427445204</v>
      </c>
      <c r="M229" s="17">
        <f>[40]Rqmnt!T48+[40]Rqmnt!T49</f>
        <v>812.48903214934103</v>
      </c>
      <c r="N229" s="17">
        <f>[40]Rqmnt!U48+[40]Rqmnt!U49</f>
        <v>868.90786714934109</v>
      </c>
      <c r="O229" s="17">
        <f>[40]Rqmnt!V48+[40]Rqmnt!V49</f>
        <v>799.50773352467388</v>
      </c>
      <c r="P229" s="17">
        <f>[40]Rqmnt!W48+[40]Rqmnt!W49</f>
        <v>884.71106714934092</v>
      </c>
      <c r="Q229" s="118">
        <f>SUM(E229:P229)</f>
        <v>10053.334542852754</v>
      </c>
    </row>
    <row r="230" spans="2:17" hidden="1" x14ac:dyDescent="0.25">
      <c r="B230" s="491">
        <f>B229+1</f>
        <v>2</v>
      </c>
      <c r="C230" s="97" t="s">
        <v>272</v>
      </c>
      <c r="D230" s="88" t="s">
        <v>273</v>
      </c>
      <c r="E230" s="416">
        <f t="shared" ref="E230:Q230" si="106">E231/E229</f>
        <v>3.9300000000000002E-2</v>
      </c>
      <c r="F230" s="416">
        <f t="shared" si="106"/>
        <v>3.5799999999999998E-2</v>
      </c>
      <c r="G230" s="416">
        <f t="shared" si="106"/>
        <v>3.2899999999999999E-2</v>
      </c>
      <c r="H230" s="416">
        <f t="shared" si="106"/>
        <v>3.5099999999999999E-2</v>
      </c>
      <c r="I230" s="416">
        <f t="shared" si="106"/>
        <v>3.3700000000000001E-2</v>
      </c>
      <c r="J230" s="416">
        <f t="shared" si="106"/>
        <v>3.5000000000000003E-2</v>
      </c>
      <c r="K230" s="416">
        <f t="shared" si="106"/>
        <v>3.32E-2</v>
      </c>
      <c r="L230" s="416">
        <f t="shared" si="106"/>
        <v>3.2774999999999999E-2</v>
      </c>
      <c r="M230" s="416">
        <f t="shared" si="106"/>
        <v>3.9399999999999998E-2</v>
      </c>
      <c r="N230" s="416">
        <f t="shared" si="106"/>
        <v>3.8850000000000003E-2</v>
      </c>
      <c r="O230" s="416">
        <f t="shared" si="106"/>
        <v>3.755E-2</v>
      </c>
      <c r="P230" s="416">
        <f t="shared" si="106"/>
        <v>3.5549999999999998E-2</v>
      </c>
      <c r="Q230" s="416">
        <f t="shared" si="106"/>
        <v>3.5773694141798991E-2</v>
      </c>
    </row>
    <row r="231" spans="2:17" hidden="1" x14ac:dyDescent="0.25">
      <c r="B231" s="88">
        <f t="shared" ref="B231:B237" si="107">B230+1</f>
        <v>3</v>
      </c>
      <c r="C231" s="97" t="s">
        <v>272</v>
      </c>
      <c r="D231" s="88" t="s">
        <v>271</v>
      </c>
      <c r="E231" s="216">
        <f>[40]Rqmnt!L52</f>
        <v>33.472946134485973</v>
      </c>
      <c r="F231" s="216">
        <f>[40]Rqmnt!M52</f>
        <v>31.021139109725517</v>
      </c>
      <c r="G231" s="216">
        <f>[40]Rqmnt!N52</f>
        <v>25.326809309531765</v>
      </c>
      <c r="H231" s="216">
        <f>[40]Rqmnt!O52</f>
        <v>29.203081048544643</v>
      </c>
      <c r="I231" s="216">
        <f>[40]Rqmnt!P52</f>
        <v>29.291273678133983</v>
      </c>
      <c r="J231" s="216">
        <f>[40]Rqmnt!Q52</f>
        <v>28.706234615875324</v>
      </c>
      <c r="K231" s="216">
        <f>[40]Rqmnt!R52</f>
        <v>29.259978949358114</v>
      </c>
      <c r="L231" s="216">
        <f>[40]Rqmnt!S52</f>
        <v>26.121319859095163</v>
      </c>
      <c r="M231" s="216">
        <f>[40]Rqmnt!T52</f>
        <v>32.012067866684035</v>
      </c>
      <c r="N231" s="216">
        <f>[40]Rqmnt!U52</f>
        <v>33.757070638751905</v>
      </c>
      <c r="O231" s="216">
        <f>[40]Rqmnt!V52</f>
        <v>30.021515393851505</v>
      </c>
      <c r="P231" s="216">
        <f>[40]Rqmnt!W52</f>
        <v>31.451478437159068</v>
      </c>
      <c r="Q231" s="118">
        <f>SUM(E231:P231)</f>
        <v>359.64491504119701</v>
      </c>
    </row>
    <row r="232" spans="2:17" ht="28" hidden="1" x14ac:dyDescent="0.25">
      <c r="B232" s="491">
        <f t="shared" si="107"/>
        <v>4</v>
      </c>
      <c r="C232" s="99" t="s">
        <v>274</v>
      </c>
      <c r="D232" s="88" t="s">
        <v>271</v>
      </c>
      <c r="E232" s="216">
        <f t="shared" ref="E232:P232" si="108">E229-E231</f>
        <v>818.2559631399663</v>
      </c>
      <c r="F232" s="216">
        <f t="shared" si="108"/>
        <v>835.49112652506551</v>
      </c>
      <c r="G232" s="216">
        <f t="shared" si="108"/>
        <v>744.48502380693526</v>
      </c>
      <c r="H232" s="216">
        <f t="shared" si="108"/>
        <v>802.79353002110338</v>
      </c>
      <c r="I232" s="216">
        <f t="shared" si="108"/>
        <v>839.88598680061921</v>
      </c>
      <c r="J232" s="216">
        <f t="shared" si="108"/>
        <v>791.47189726627664</v>
      </c>
      <c r="K232" s="216">
        <f t="shared" si="108"/>
        <v>852.0646881999827</v>
      </c>
      <c r="L232" s="216">
        <f t="shared" si="108"/>
        <v>770.8678444153569</v>
      </c>
      <c r="M232" s="216">
        <f t="shared" si="108"/>
        <v>780.47696428265704</v>
      </c>
      <c r="N232" s="216">
        <f t="shared" si="108"/>
        <v>835.1507965105892</v>
      </c>
      <c r="O232" s="216">
        <f t="shared" si="108"/>
        <v>769.48621813082241</v>
      </c>
      <c r="P232" s="216">
        <f t="shared" si="108"/>
        <v>853.25958871218188</v>
      </c>
      <c r="Q232" s="118">
        <f>SUM(E232:P232)</f>
        <v>9693.6896278115564</v>
      </c>
    </row>
    <row r="233" spans="2:17" ht="28" hidden="1" x14ac:dyDescent="0.25">
      <c r="B233" s="88">
        <f t="shared" si="107"/>
        <v>5</v>
      </c>
      <c r="C233" s="489" t="s">
        <v>275</v>
      </c>
      <c r="D233" s="88" t="s">
        <v>271</v>
      </c>
      <c r="E233" s="297">
        <f>[40]Rqmnt!L46-E232</f>
        <v>7019.625018634084</v>
      </c>
      <c r="F233" s="297">
        <f>[40]Rqmnt!M46-F232</f>
        <v>6715.3413500040324</v>
      </c>
      <c r="G233" s="297">
        <f>[40]Rqmnt!N46-G232</f>
        <v>6467.251971425696</v>
      </c>
      <c r="H233" s="297">
        <f>[40]Rqmnt!O46-H232</f>
        <v>6088.3179546084593</v>
      </c>
      <c r="I233" s="297">
        <f>[40]Rqmnt!P46-I232</f>
        <v>6901.8260179155232</v>
      </c>
      <c r="J233" s="297">
        <f>[40]Rqmnt!Q46-J232</f>
        <v>6811.8626439536847</v>
      </c>
      <c r="K233" s="297">
        <f>[40]Rqmnt!R46-K232</f>
        <v>6467.6633569922296</v>
      </c>
      <c r="L233" s="297">
        <f>[40]Rqmnt!S46-L232</f>
        <v>6193.6855286076443</v>
      </c>
      <c r="M233" s="297">
        <f>[40]Rqmnt!T46-M232</f>
        <v>6445.5286797131375</v>
      </c>
      <c r="N233" s="297">
        <f>[40]Rqmnt!U46-N232</f>
        <v>7017.4039029807636</v>
      </c>
      <c r="O233" s="297">
        <f>[40]Rqmnt!V46-O232</f>
        <v>7040.7666659720226</v>
      </c>
      <c r="P233" s="297">
        <f>[40]Rqmnt!W46-P232</f>
        <v>8318.5352477829201</v>
      </c>
      <c r="Q233" s="296">
        <f>SUM(E233:P233)</f>
        <v>81487.808338590199</v>
      </c>
    </row>
    <row r="234" spans="2:17" hidden="1" x14ac:dyDescent="0.25">
      <c r="B234" s="88">
        <f t="shared" si="107"/>
        <v>6</v>
      </c>
      <c r="C234" s="97" t="s">
        <v>276</v>
      </c>
      <c r="D234" s="88" t="s">
        <v>271</v>
      </c>
      <c r="E234" s="216">
        <f>[40]Rqmnt!L37</f>
        <v>1258.249819768286</v>
      </c>
      <c r="F234" s="216">
        <f>[40]Rqmnt!M37</f>
        <v>1225.6099536688671</v>
      </c>
      <c r="G234" s="216">
        <f>[40]Rqmnt!N37</f>
        <v>1264.1583714709316</v>
      </c>
      <c r="H234" s="216">
        <f>[40]Rqmnt!O37</f>
        <v>1255.3843130601988</v>
      </c>
      <c r="I234" s="216">
        <f>[40]Rqmnt!P37</f>
        <v>1482.7060029787881</v>
      </c>
      <c r="J234" s="216">
        <f>[40]Rqmnt!Q37</f>
        <v>1534.0985037172018</v>
      </c>
      <c r="K234" s="216">
        <f>[40]Rqmnt!R37</f>
        <v>1631.4258112295522</v>
      </c>
      <c r="L234" s="216">
        <f>[40]Rqmnt!S37</f>
        <v>1575.8110568913737</v>
      </c>
      <c r="M234" s="216">
        <f>[40]Rqmnt!T37</f>
        <v>1449.8336584909412</v>
      </c>
      <c r="N234" s="216">
        <f>[40]Rqmnt!U37</f>
        <v>1426.6362000804065</v>
      </c>
      <c r="O234" s="216">
        <f>[40]Rqmnt!V37</f>
        <v>1340.4641656965193</v>
      </c>
      <c r="P234" s="216">
        <f>[40]Rqmnt!W37</f>
        <v>1454.0155690679085</v>
      </c>
      <c r="Q234" s="118">
        <f>SUM(E234:P234)</f>
        <v>16898.393426120976</v>
      </c>
    </row>
    <row r="235" spans="2:17" hidden="1" x14ac:dyDescent="0.25">
      <c r="B235" s="491">
        <f t="shared" si="107"/>
        <v>7</v>
      </c>
      <c r="C235" s="97" t="s">
        <v>277</v>
      </c>
      <c r="D235" s="88" t="s">
        <v>273</v>
      </c>
      <c r="E235" s="416">
        <f t="shared" ref="E235:P235" si="109">E236/(E233+E229)</f>
        <v>2.389793995866717E-2</v>
      </c>
      <c r="F235" s="416">
        <f t="shared" si="109"/>
        <v>2.3901804047350938E-2</v>
      </c>
      <c r="G235" s="416">
        <f t="shared" si="109"/>
        <v>2.3916009663608708E-2</v>
      </c>
      <c r="H235" s="416">
        <f t="shared" si="109"/>
        <v>2.3898722241812373E-2</v>
      </c>
      <c r="I235" s="416">
        <f t="shared" si="109"/>
        <v>2.3909536704194975E-2</v>
      </c>
      <c r="J235" s="416">
        <f t="shared" si="109"/>
        <v>2.3909729304256035E-2</v>
      </c>
      <c r="K235" s="416">
        <f t="shared" si="109"/>
        <v>2.3904444055089256E-2</v>
      </c>
      <c r="L235" s="416">
        <f t="shared" si="109"/>
        <v>2.3910321720840965E-2</v>
      </c>
      <c r="M235" s="416">
        <f t="shared" si="109"/>
        <v>2.3894146079645861E-2</v>
      </c>
      <c r="N235" s="416">
        <f t="shared" si="109"/>
        <v>2.3897268873087341E-2</v>
      </c>
      <c r="O235" s="416">
        <f t="shared" si="109"/>
        <v>2.3908100618328015E-2</v>
      </c>
      <c r="P235" s="416">
        <f t="shared" si="109"/>
        <v>2.3917981605983199E-2</v>
      </c>
      <c r="Q235" s="416">
        <f>Q236/(Q233+Q232)</f>
        <v>2.3999999999999997E-2</v>
      </c>
    </row>
    <row r="236" spans="2:17" hidden="1" x14ac:dyDescent="0.25">
      <c r="B236" s="88">
        <f t="shared" si="107"/>
        <v>8</v>
      </c>
      <c r="C236" s="97" t="s">
        <v>277</v>
      </c>
      <c r="D236" s="88" t="s">
        <v>271</v>
      </c>
      <c r="E236" s="216">
        <f>[40]Rqmnt!L47</f>
        <v>188.1091435625772</v>
      </c>
      <c r="F236" s="216">
        <f>[40]Rqmnt!M47</f>
        <v>181.21997943669837</v>
      </c>
      <c r="G236" s="216">
        <f>[40]Rqmnt!N47</f>
        <v>173.08168788558316</v>
      </c>
      <c r="H236" s="216">
        <f>[40]Rqmnt!O47</f>
        <v>165.38667563110951</v>
      </c>
      <c r="I236" s="216">
        <f>[40]Rqmnt!P47</f>
        <v>185.80108811318743</v>
      </c>
      <c r="J236" s="216">
        <f>[40]Rqmnt!Q47</f>
        <v>182.48002898927908</v>
      </c>
      <c r="K236" s="216">
        <f>[40]Rqmnt!R47</f>
        <v>175.67347308461311</v>
      </c>
      <c r="L236" s="216">
        <f>[40]Rqmnt!S47</f>
        <v>167.14928095255203</v>
      </c>
      <c r="M236" s="216">
        <f>[40]Rqmnt!T47</f>
        <v>173.42413545589906</v>
      </c>
      <c r="N236" s="216">
        <f>[40]Rqmnt!U47</f>
        <v>188.46131278779248</v>
      </c>
      <c r="O236" s="216">
        <f>[40]Rqmnt!V47</f>
        <v>187.4460692184683</v>
      </c>
      <c r="P236" s="216">
        <f>[40]Rqmnt!W47</f>
        <v>220.12307607588247</v>
      </c>
      <c r="Q236" s="298">
        <f>SUM(E236:P236)</f>
        <v>2188.3559511936419</v>
      </c>
    </row>
    <row r="237" spans="2:17" ht="28" hidden="1" x14ac:dyDescent="0.25">
      <c r="B237" s="491">
        <f t="shared" si="107"/>
        <v>9</v>
      </c>
      <c r="C237" s="489" t="s">
        <v>278</v>
      </c>
      <c r="D237" s="88" t="s">
        <v>271</v>
      </c>
      <c r="E237" s="216">
        <f t="shared" ref="E237:P237" si="110">E232+E233-E234-E236</f>
        <v>6391.5220184431864</v>
      </c>
      <c r="F237" s="216">
        <f t="shared" si="110"/>
        <v>6144.0025434235331</v>
      </c>
      <c r="G237" s="216">
        <f t="shared" si="110"/>
        <v>5774.4969358761173</v>
      </c>
      <c r="H237" s="216">
        <f t="shared" si="110"/>
        <v>5470.3404959382533</v>
      </c>
      <c r="I237" s="216">
        <f t="shared" si="110"/>
        <v>6073.2049136241667</v>
      </c>
      <c r="J237" s="216">
        <f t="shared" si="110"/>
        <v>5886.756008513481</v>
      </c>
      <c r="K237" s="216">
        <f t="shared" si="110"/>
        <v>5512.6287608780476</v>
      </c>
      <c r="L237" s="216">
        <f t="shared" si="110"/>
        <v>5221.5930351790757</v>
      </c>
      <c r="M237" s="216">
        <f t="shared" si="110"/>
        <v>5602.7478500489542</v>
      </c>
      <c r="N237" s="216">
        <f t="shared" si="110"/>
        <v>6237.4571866231536</v>
      </c>
      <c r="O237" s="216">
        <f t="shared" si="110"/>
        <v>6282.3426491878572</v>
      </c>
      <c r="P237" s="216">
        <f t="shared" si="110"/>
        <v>7497.6561913513115</v>
      </c>
      <c r="Q237" s="118">
        <f>SUM(E237:P237)</f>
        <v>72094.748589087132</v>
      </c>
    </row>
    <row r="238" spans="2:17" hidden="1" x14ac:dyDescent="0.25">
      <c r="B238" s="88"/>
      <c r="C238" s="101" t="s">
        <v>279</v>
      </c>
      <c r="D238" s="8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17"/>
    </row>
    <row r="239" spans="2:17" ht="28" hidden="1" x14ac:dyDescent="0.25">
      <c r="B239" s="88">
        <f>B237+1</f>
        <v>10</v>
      </c>
      <c r="C239" s="99" t="s">
        <v>280</v>
      </c>
      <c r="D239" s="88" t="s">
        <v>271</v>
      </c>
      <c r="E239" s="216">
        <f>[40]Rqmnt!L7</f>
        <v>6391.5220184431864</v>
      </c>
      <c r="F239" s="216">
        <f>[40]Rqmnt!M7</f>
        <v>6144.0025434235322</v>
      </c>
      <c r="G239" s="216">
        <f>[40]Rqmnt!N7</f>
        <v>5774.4969358761173</v>
      </c>
      <c r="H239" s="216">
        <f>[40]Rqmnt!O7</f>
        <v>5470.3404959382542</v>
      </c>
      <c r="I239" s="216">
        <f>[40]Rqmnt!P7</f>
        <v>6073.2049136241667</v>
      </c>
      <c r="J239" s="216">
        <f>[40]Rqmnt!Q7</f>
        <v>5886.7560085134801</v>
      </c>
      <c r="K239" s="216">
        <f>[40]Rqmnt!R7</f>
        <v>5512.6287608780476</v>
      </c>
      <c r="L239" s="216">
        <f>[40]Rqmnt!S7</f>
        <v>5221.5930351790748</v>
      </c>
      <c r="M239" s="216">
        <f>[40]Rqmnt!T7</f>
        <v>5602.7478500489542</v>
      </c>
      <c r="N239" s="216">
        <f>[40]Rqmnt!U7</f>
        <v>6237.4571866231536</v>
      </c>
      <c r="O239" s="216">
        <f>[40]Rqmnt!V7</f>
        <v>6282.3426491878572</v>
      </c>
      <c r="P239" s="216">
        <f>[40]Rqmnt!W7</f>
        <v>7497.6561913513115</v>
      </c>
      <c r="Q239" s="298">
        <f>SUM(E239:P239)</f>
        <v>72094.748589087132</v>
      </c>
    </row>
    <row r="240" spans="2:17" hidden="1" x14ac:dyDescent="0.25">
      <c r="B240" s="88">
        <f t="shared" ref="B240:B243" si="111">B239+1</f>
        <v>11</v>
      </c>
      <c r="C240" s="97" t="s">
        <v>281</v>
      </c>
      <c r="D240" s="88" t="s">
        <v>271</v>
      </c>
      <c r="E240" s="216">
        <f>[40]Rqmnt!L9</f>
        <v>1322.044353053439</v>
      </c>
      <c r="F240" s="216">
        <f>[40]Rqmnt!M9</f>
        <v>1418.671365199853</v>
      </c>
      <c r="G240" s="216">
        <f>[40]Rqmnt!N9</f>
        <v>1395.9986108980113</v>
      </c>
      <c r="H240" s="216">
        <f>[40]Rqmnt!O9</f>
        <v>1359.7636553693119</v>
      </c>
      <c r="I240" s="216">
        <f>[40]Rqmnt!P9</f>
        <v>1392.44886712209</v>
      </c>
      <c r="J240" s="216">
        <f>[40]Rqmnt!Q9</f>
        <v>1340.3136919329788</v>
      </c>
      <c r="K240" s="216">
        <f>[40]Rqmnt!R9</f>
        <v>1358.3630187025915</v>
      </c>
      <c r="L240" s="216">
        <f>[40]Rqmnt!S9</f>
        <v>1358.5435723417218</v>
      </c>
      <c r="M240" s="216">
        <f>[40]Rqmnt!T9</f>
        <v>1351.740110742774</v>
      </c>
      <c r="N240" s="216">
        <f>[40]Rqmnt!U9</f>
        <v>1354.9480805474045</v>
      </c>
      <c r="O240" s="216">
        <f>[40]Rqmnt!V9</f>
        <v>1338.8051110166457</v>
      </c>
      <c r="P240" s="216">
        <f>[40]Rqmnt!W9</f>
        <v>1520.1982564244154</v>
      </c>
      <c r="Q240" s="298">
        <f>SUM(E240:P240)</f>
        <v>16511.838693351237</v>
      </c>
    </row>
    <row r="241" spans="2:17" hidden="1" x14ac:dyDescent="0.25">
      <c r="B241" s="491">
        <f t="shared" si="111"/>
        <v>12</v>
      </c>
      <c r="C241" s="97" t="s">
        <v>282</v>
      </c>
      <c r="D241" s="88" t="s">
        <v>273</v>
      </c>
      <c r="E241" s="416">
        <f t="shared" ref="E241:Q241" si="112">E242/E239</f>
        <v>3.1E-2</v>
      </c>
      <c r="F241" s="416">
        <f t="shared" si="112"/>
        <v>3.0999999999999962E-2</v>
      </c>
      <c r="G241" s="416">
        <f t="shared" si="112"/>
        <v>3.1000000000000017E-2</v>
      </c>
      <c r="H241" s="416">
        <f t="shared" si="112"/>
        <v>3.0999999999999955E-2</v>
      </c>
      <c r="I241" s="416">
        <f t="shared" si="112"/>
        <v>3.1000000000000093E-2</v>
      </c>
      <c r="J241" s="416">
        <f t="shared" si="112"/>
        <v>3.1000000000000007E-2</v>
      </c>
      <c r="K241" s="416">
        <f t="shared" si="112"/>
        <v>3.0999999999999951E-2</v>
      </c>
      <c r="L241" s="416">
        <f t="shared" si="112"/>
        <v>3.1000000000000062E-2</v>
      </c>
      <c r="M241" s="416">
        <f t="shared" si="112"/>
        <v>3.0999999999999982E-2</v>
      </c>
      <c r="N241" s="416">
        <f t="shared" si="112"/>
        <v>3.0999999999999982E-2</v>
      </c>
      <c r="O241" s="416">
        <f t="shared" si="112"/>
        <v>3.1E-2</v>
      </c>
      <c r="P241" s="416">
        <f t="shared" si="112"/>
        <v>3.0999999999999996E-2</v>
      </c>
      <c r="Q241" s="416">
        <f t="shared" si="112"/>
        <v>3.1000000000000003E-2</v>
      </c>
    </row>
    <row r="242" spans="2:17" hidden="1" x14ac:dyDescent="0.25">
      <c r="B242" s="88">
        <f t="shared" si="111"/>
        <v>13</v>
      </c>
      <c r="C242" s="97" t="s">
        <v>282</v>
      </c>
      <c r="D242" s="88" t="s">
        <v>271</v>
      </c>
      <c r="E242" s="216">
        <f>[40]Rqmnt!L11</f>
        <v>198.13718257173878</v>
      </c>
      <c r="F242" s="216">
        <f>[40]Rqmnt!M11</f>
        <v>190.46407884612927</v>
      </c>
      <c r="G242" s="216">
        <f>[40]Rqmnt!N11</f>
        <v>179.00940501215973</v>
      </c>
      <c r="H242" s="216">
        <f>[40]Rqmnt!O11</f>
        <v>169.58055537408563</v>
      </c>
      <c r="I242" s="216">
        <f>[40]Rqmnt!P11</f>
        <v>188.26935232234973</v>
      </c>
      <c r="J242" s="216">
        <f>[40]Rqmnt!Q11</f>
        <v>182.48943626391792</v>
      </c>
      <c r="K242" s="216">
        <f>[40]Rqmnt!R11</f>
        <v>170.89149158721921</v>
      </c>
      <c r="L242" s="216">
        <f>[40]Rqmnt!S11</f>
        <v>161.86938409055165</v>
      </c>
      <c r="M242" s="216">
        <f>[40]Rqmnt!T11</f>
        <v>173.68518335151748</v>
      </c>
      <c r="N242" s="216">
        <f>[40]Rqmnt!U11</f>
        <v>193.36117278531765</v>
      </c>
      <c r="O242" s="216">
        <f>[40]Rqmnt!V11</f>
        <v>194.75262212482357</v>
      </c>
      <c r="P242" s="216">
        <f>[40]Rqmnt!W11</f>
        <v>232.42734193189062</v>
      </c>
      <c r="Q242" s="216">
        <f>SUM(E242:P242)</f>
        <v>2234.9372062617012</v>
      </c>
    </row>
    <row r="243" spans="2:17" ht="28" hidden="1" x14ac:dyDescent="0.25">
      <c r="B243" s="491">
        <f t="shared" si="111"/>
        <v>14</v>
      </c>
      <c r="C243" s="99" t="s">
        <v>304</v>
      </c>
      <c r="D243" s="88" t="s">
        <v>271</v>
      </c>
      <c r="E243" s="216">
        <f t="shared" ref="E243:P243" si="113">E239-E240-E242</f>
        <v>4871.3404828180091</v>
      </c>
      <c r="F243" s="216">
        <f t="shared" si="113"/>
        <v>4534.8670993775504</v>
      </c>
      <c r="G243" s="216">
        <f t="shared" si="113"/>
        <v>4199.4889199659465</v>
      </c>
      <c r="H243" s="216">
        <f t="shared" si="113"/>
        <v>3940.9962851948567</v>
      </c>
      <c r="I243" s="216">
        <f t="shared" si="113"/>
        <v>4492.4866941797272</v>
      </c>
      <c r="J243" s="216">
        <f t="shared" si="113"/>
        <v>4363.9528803165831</v>
      </c>
      <c r="K243" s="216">
        <f t="shared" si="113"/>
        <v>3983.3742505882365</v>
      </c>
      <c r="L243" s="216">
        <f t="shared" si="113"/>
        <v>3701.1800787468014</v>
      </c>
      <c r="M243" s="216">
        <f t="shared" si="113"/>
        <v>4077.3225559546627</v>
      </c>
      <c r="N243" s="216">
        <f t="shared" si="113"/>
        <v>4689.1479332904319</v>
      </c>
      <c r="O243" s="216">
        <f t="shared" si="113"/>
        <v>4748.7849160463875</v>
      </c>
      <c r="P243" s="216">
        <f t="shared" si="113"/>
        <v>5745.0305929950055</v>
      </c>
      <c r="Q243" s="298">
        <f>SUM(E243:P243)</f>
        <v>53347.972689474198</v>
      </c>
    </row>
    <row r="244" spans="2:17" hidden="1" x14ac:dyDescent="0.25">
      <c r="B244" s="88"/>
      <c r="C244" s="101" t="s">
        <v>284</v>
      </c>
      <c r="D244" s="8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17"/>
    </row>
    <row r="245" spans="2:17" ht="28" hidden="1" x14ac:dyDescent="0.25">
      <c r="B245" s="88">
        <f>B243+1</f>
        <v>15</v>
      </c>
      <c r="C245" s="99" t="s">
        <v>285</v>
      </c>
      <c r="D245" s="88" t="s">
        <v>271</v>
      </c>
      <c r="E245" s="216">
        <f>[40]Rqmnt!L19</f>
        <v>4871.3404828180091</v>
      </c>
      <c r="F245" s="216">
        <f>[40]Rqmnt!M19</f>
        <v>4534.8670993775504</v>
      </c>
      <c r="G245" s="216">
        <f>[40]Rqmnt!N19</f>
        <v>4199.4889199659465</v>
      </c>
      <c r="H245" s="216">
        <f>[40]Rqmnt!O19</f>
        <v>3940.9962851948571</v>
      </c>
      <c r="I245" s="216">
        <f>[40]Rqmnt!P19</f>
        <v>4492.4866941797272</v>
      </c>
      <c r="J245" s="216">
        <f>[40]Rqmnt!Q19</f>
        <v>4363.9528803165831</v>
      </c>
      <c r="K245" s="216">
        <f>[40]Rqmnt!R19</f>
        <v>3983.3742505882369</v>
      </c>
      <c r="L245" s="216">
        <f>[40]Rqmnt!S19</f>
        <v>3701.1800787468014</v>
      </c>
      <c r="M245" s="216">
        <f>[40]Rqmnt!T19</f>
        <v>4077.3225559546622</v>
      </c>
      <c r="N245" s="216">
        <f>[40]Rqmnt!U19</f>
        <v>4689.1479332904319</v>
      </c>
      <c r="O245" s="216">
        <f>[40]Rqmnt!V19</f>
        <v>4748.7849160463875</v>
      </c>
      <c r="P245" s="216">
        <f>[40]Rqmnt!W19</f>
        <v>5745.0305929950055</v>
      </c>
      <c r="Q245" s="298">
        <f>SUM(E245:P245)</f>
        <v>53347.972689474198</v>
      </c>
    </row>
    <row r="246" spans="2:17" hidden="1" x14ac:dyDescent="0.25">
      <c r="B246" s="88">
        <f t="shared" ref="B246:B250" si="114">B245+1</f>
        <v>16</v>
      </c>
      <c r="C246" s="99" t="s">
        <v>286</v>
      </c>
      <c r="D246" s="88" t="s">
        <v>271</v>
      </c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98">
        <f>SUM(E246:P246)</f>
        <v>0</v>
      </c>
    </row>
    <row r="247" spans="2:17" hidden="1" x14ac:dyDescent="0.25">
      <c r="B247" s="88">
        <f t="shared" si="114"/>
        <v>17</v>
      </c>
      <c r="C247" s="97" t="s">
        <v>287</v>
      </c>
      <c r="D247" s="88" t="s">
        <v>271</v>
      </c>
      <c r="E247" s="216">
        <f>[40]Rqmnt!L20</f>
        <v>982.20812553770804</v>
      </c>
      <c r="F247" s="216">
        <f>[40]Rqmnt!M20</f>
        <v>1045.3723589521676</v>
      </c>
      <c r="G247" s="216">
        <f>[40]Rqmnt!N20</f>
        <v>1031.8456999117523</v>
      </c>
      <c r="H247" s="216">
        <f>[40]Rqmnt!O20</f>
        <v>939.38406609738718</v>
      </c>
      <c r="I247" s="216">
        <f>[40]Rqmnt!P20</f>
        <v>995.4545343085324</v>
      </c>
      <c r="J247" s="216">
        <f>[40]Rqmnt!Q20</f>
        <v>934.85927886597779</v>
      </c>
      <c r="K247" s="216">
        <f>[40]Rqmnt!R20</f>
        <v>965.94666107680678</v>
      </c>
      <c r="L247" s="216">
        <f>[40]Rqmnt!S20</f>
        <v>939.19577374737787</v>
      </c>
      <c r="M247" s="216">
        <f>[40]Rqmnt!T20</f>
        <v>938.93110225998851</v>
      </c>
      <c r="N247" s="216">
        <f>[40]Rqmnt!U20</f>
        <v>925.41215016694173</v>
      </c>
      <c r="O247" s="216">
        <f>[40]Rqmnt!V20</f>
        <v>951.31922774701013</v>
      </c>
      <c r="P247" s="216">
        <f>[40]Rqmnt!W20</f>
        <v>1061.109792335898</v>
      </c>
      <c r="Q247" s="298">
        <f>SUM(E247:P247)</f>
        <v>11711.038771007548</v>
      </c>
    </row>
    <row r="248" spans="2:17" hidden="1" x14ac:dyDescent="0.25">
      <c r="B248" s="491">
        <f t="shared" si="114"/>
        <v>18</v>
      </c>
      <c r="C248" s="97" t="s">
        <v>288</v>
      </c>
      <c r="D248" s="88" t="s">
        <v>273</v>
      </c>
      <c r="E248" s="416">
        <f t="shared" ref="E248:Q248" si="115">E249/E245</f>
        <v>3.9499999999999993E-2</v>
      </c>
      <c r="F248" s="416">
        <f t="shared" si="115"/>
        <v>3.9499999999999938E-2</v>
      </c>
      <c r="G248" s="416">
        <f t="shared" si="115"/>
        <v>3.9500000000000035E-2</v>
      </c>
      <c r="H248" s="416">
        <f t="shared" si="115"/>
        <v>3.9499999999999938E-2</v>
      </c>
      <c r="I248" s="416">
        <f t="shared" si="115"/>
        <v>3.9499999999999973E-2</v>
      </c>
      <c r="J248" s="416">
        <f t="shared" si="115"/>
        <v>3.950000000000007E-2</v>
      </c>
      <c r="K248" s="416">
        <f t="shared" si="115"/>
        <v>3.9500000000000021E-2</v>
      </c>
      <c r="L248" s="416">
        <f t="shared" si="115"/>
        <v>3.9500000000000007E-2</v>
      </c>
      <c r="M248" s="416">
        <f t="shared" si="115"/>
        <v>3.9499999999999952E-2</v>
      </c>
      <c r="N248" s="416">
        <f t="shared" si="115"/>
        <v>3.9500000000000028E-2</v>
      </c>
      <c r="O248" s="416">
        <f t="shared" si="115"/>
        <v>3.9499999999999993E-2</v>
      </c>
      <c r="P248" s="416">
        <f t="shared" si="115"/>
        <v>3.9500000000000021E-2</v>
      </c>
      <c r="Q248" s="416">
        <f t="shared" si="115"/>
        <v>3.95E-2</v>
      </c>
    </row>
    <row r="249" spans="2:17" hidden="1" x14ac:dyDescent="0.25">
      <c r="B249" s="88">
        <f t="shared" si="114"/>
        <v>19</v>
      </c>
      <c r="C249" s="97" t="s">
        <v>288</v>
      </c>
      <c r="D249" s="88" t="s">
        <v>271</v>
      </c>
      <c r="E249" s="216">
        <f>[40]Rqmnt!L22</f>
        <v>192.41794907131134</v>
      </c>
      <c r="F249" s="216">
        <f>[40]Rqmnt!M22</f>
        <v>179.12725042541297</v>
      </c>
      <c r="G249" s="216">
        <f>[40]Rqmnt!N22</f>
        <v>165.87981233865503</v>
      </c>
      <c r="H249" s="216">
        <f>[40]Rqmnt!O22</f>
        <v>155.66935326519661</v>
      </c>
      <c r="I249" s="216">
        <f>[40]Rqmnt!P22</f>
        <v>177.4532244200991</v>
      </c>
      <c r="J249" s="216">
        <f>[40]Rqmnt!Q22</f>
        <v>172.37613877250533</v>
      </c>
      <c r="K249" s="216">
        <f>[40]Rqmnt!R22</f>
        <v>157.34328289823543</v>
      </c>
      <c r="L249" s="216">
        <f>[40]Rqmnt!S22</f>
        <v>146.19661311049867</v>
      </c>
      <c r="M249" s="216">
        <f>[40]Rqmnt!T22</f>
        <v>161.05424096020897</v>
      </c>
      <c r="N249" s="216">
        <f>[40]Rqmnt!U22</f>
        <v>185.2213433649722</v>
      </c>
      <c r="O249" s="216">
        <f>[40]Rqmnt!V22</f>
        <v>187.57700418383229</v>
      </c>
      <c r="P249" s="216">
        <f>[40]Rqmnt!W22</f>
        <v>226.92870842330285</v>
      </c>
      <c r="Q249" s="298">
        <f>SUM(E249:P249)</f>
        <v>2107.2449212342308</v>
      </c>
    </row>
    <row r="250" spans="2:17" ht="28" hidden="1" x14ac:dyDescent="0.25">
      <c r="B250" s="491">
        <f t="shared" si="114"/>
        <v>20</v>
      </c>
      <c r="C250" s="99" t="s">
        <v>305</v>
      </c>
      <c r="D250" s="88" t="s">
        <v>271</v>
      </c>
      <c r="E250" s="216">
        <f t="shared" ref="E250:P250" si="116">E245+E246-E247-E249</f>
        <v>3696.7144082089899</v>
      </c>
      <c r="F250" s="216">
        <f t="shared" si="116"/>
        <v>3310.3674899999696</v>
      </c>
      <c r="G250" s="216">
        <f t="shared" si="116"/>
        <v>3001.763407715539</v>
      </c>
      <c r="H250" s="216">
        <f t="shared" si="116"/>
        <v>2845.9428658322736</v>
      </c>
      <c r="I250" s="216">
        <f t="shared" si="116"/>
        <v>3319.5789354510957</v>
      </c>
      <c r="J250" s="216">
        <f t="shared" si="116"/>
        <v>3256.7174626780998</v>
      </c>
      <c r="K250" s="216">
        <f t="shared" si="116"/>
        <v>2860.0843066131947</v>
      </c>
      <c r="L250" s="216">
        <f t="shared" si="116"/>
        <v>2615.7876918889247</v>
      </c>
      <c r="M250" s="216">
        <f t="shared" si="116"/>
        <v>2977.3372127344646</v>
      </c>
      <c r="N250" s="216">
        <f t="shared" si="116"/>
        <v>3578.5144397585182</v>
      </c>
      <c r="O250" s="216">
        <f t="shared" si="116"/>
        <v>3609.8886841155449</v>
      </c>
      <c r="P250" s="216">
        <f t="shared" si="116"/>
        <v>4456.9920922358042</v>
      </c>
      <c r="Q250" s="298">
        <f>SUM(E250:P250)</f>
        <v>39529.688997232421</v>
      </c>
    </row>
    <row r="251" spans="2:17" hidden="1" x14ac:dyDescent="0.25">
      <c r="B251" s="88"/>
      <c r="C251" s="101" t="s">
        <v>290</v>
      </c>
      <c r="D251" s="8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17"/>
    </row>
    <row r="252" spans="2:17" ht="28" hidden="1" x14ac:dyDescent="0.25">
      <c r="B252" s="88"/>
      <c r="C252" s="99" t="s">
        <v>291</v>
      </c>
      <c r="D252" s="88" t="s">
        <v>271</v>
      </c>
      <c r="E252" s="216">
        <f>[40]Rqmnt!L27</f>
        <v>3696.7144082089899</v>
      </c>
      <c r="F252" s="216">
        <f>[40]Rqmnt!M27</f>
        <v>3310.3674899999701</v>
      </c>
      <c r="G252" s="216">
        <f>[40]Rqmnt!N27</f>
        <v>3001.763407715539</v>
      </c>
      <c r="H252" s="216">
        <f>[40]Rqmnt!O27</f>
        <v>2845.9428658322736</v>
      </c>
      <c r="I252" s="216">
        <f>[40]Rqmnt!P27</f>
        <v>3319.5789354510957</v>
      </c>
      <c r="J252" s="216">
        <f>[40]Rqmnt!Q27</f>
        <v>3256.7174626781002</v>
      </c>
      <c r="K252" s="216">
        <f>[40]Rqmnt!R27</f>
        <v>2860.0843066131947</v>
      </c>
      <c r="L252" s="216">
        <f>[40]Rqmnt!S27</f>
        <v>2615.7876918889247</v>
      </c>
      <c r="M252" s="216">
        <f>[40]Rqmnt!T27</f>
        <v>2977.3372127344646</v>
      </c>
      <c r="N252" s="216">
        <f>[40]Rqmnt!U27</f>
        <v>3578.5144397585182</v>
      </c>
      <c r="O252" s="216">
        <f>[40]Rqmnt!V27</f>
        <v>3609.8886841155454</v>
      </c>
      <c r="P252" s="216">
        <f>[40]Rqmnt!W27</f>
        <v>4456.9920922358042</v>
      </c>
      <c r="Q252" s="117">
        <f>SUM(E252:P252)</f>
        <v>39529.688997232421</v>
      </c>
    </row>
    <row r="253" spans="2:17" hidden="1" x14ac:dyDescent="0.25">
      <c r="B253" s="88">
        <f>B250+1</f>
        <v>21</v>
      </c>
      <c r="C253" s="99" t="s">
        <v>286</v>
      </c>
      <c r="D253" s="88" t="s">
        <v>271</v>
      </c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18">
        <f>SUM(E253:P253)</f>
        <v>0</v>
      </c>
    </row>
    <row r="254" spans="2:17" hidden="1" x14ac:dyDescent="0.25">
      <c r="B254" s="88">
        <f t="shared" ref="B254:B256" si="117">B253+1</f>
        <v>22</v>
      </c>
      <c r="C254" s="97" t="s">
        <v>292</v>
      </c>
      <c r="D254" s="88" t="s">
        <v>271</v>
      </c>
      <c r="E254" s="216">
        <f>[40]Rqmnt!L28+[40]Rqmnt!L29</f>
        <v>3530.362259839585</v>
      </c>
      <c r="F254" s="216">
        <f>[40]Rqmnt!M28+[40]Rqmnt!M29</f>
        <v>3161.4009529499713</v>
      </c>
      <c r="G254" s="216">
        <f>[40]Rqmnt!N28+[40]Rqmnt!N29</f>
        <v>2866.6840543683397</v>
      </c>
      <c r="H254" s="216">
        <f>[40]Rqmnt!O28+[40]Rqmnt!O29</f>
        <v>2717.875436869821</v>
      </c>
      <c r="I254" s="216">
        <f>[40]Rqmnt!P28+[40]Rqmnt!P29</f>
        <v>3170.1978833557964</v>
      </c>
      <c r="J254" s="216">
        <f>[40]Rqmnt!Q28+[40]Rqmnt!Q29</f>
        <v>3110.1651768575857</v>
      </c>
      <c r="K254" s="216">
        <f>[40]Rqmnt!R28+[40]Rqmnt!R29</f>
        <v>2731.3805128156009</v>
      </c>
      <c r="L254" s="216">
        <f>[40]Rqmnt!S28+[40]Rqmnt!S29</f>
        <v>2498.0772457539229</v>
      </c>
      <c r="M254" s="216">
        <f>[40]Rqmnt!T28+[40]Rqmnt!T29</f>
        <v>2843.3570381614136</v>
      </c>
      <c r="N254" s="216">
        <f>[40]Rqmnt!U28+[40]Rqmnt!U29</f>
        <v>3417.4812899693848</v>
      </c>
      <c r="O254" s="216">
        <f>[40]Rqmnt!V28+[40]Rqmnt!V29</f>
        <v>3447.4436933303459</v>
      </c>
      <c r="P254" s="216">
        <f>[40]Rqmnt!W28+[40]Rqmnt!W29</f>
        <v>4256.4274480851927</v>
      </c>
      <c r="Q254" s="298">
        <f>SUM(E254:P254)</f>
        <v>37750.852992356959</v>
      </c>
    </row>
    <row r="255" spans="2:17" hidden="1" x14ac:dyDescent="0.25">
      <c r="B255" s="491">
        <f t="shared" si="117"/>
        <v>23</v>
      </c>
      <c r="C255" s="97" t="s">
        <v>293</v>
      </c>
      <c r="D255" s="88" t="s">
        <v>273</v>
      </c>
      <c r="E255" s="416">
        <f t="shared" ref="E255:Q255" si="118">E256/E252</f>
        <v>4.5000000000000144E-2</v>
      </c>
      <c r="F255" s="416">
        <f t="shared" si="118"/>
        <v>4.5000000000000047E-2</v>
      </c>
      <c r="G255" s="416">
        <f t="shared" si="118"/>
        <v>4.4999999999999957E-2</v>
      </c>
      <c r="H255" s="416">
        <f t="shared" si="118"/>
        <v>4.5000000000000102E-2</v>
      </c>
      <c r="I255" s="416">
        <f t="shared" si="118"/>
        <v>4.4999999999999998E-2</v>
      </c>
      <c r="J255" s="416">
        <f t="shared" si="118"/>
        <v>4.4999999999999998E-2</v>
      </c>
      <c r="K255" s="416">
        <f t="shared" si="118"/>
        <v>4.5000000000000012E-2</v>
      </c>
      <c r="L255" s="416">
        <f t="shared" si="118"/>
        <v>4.5000000000000075E-2</v>
      </c>
      <c r="M255" s="416">
        <f t="shared" si="118"/>
        <v>4.5000000000000047E-2</v>
      </c>
      <c r="N255" s="416">
        <f t="shared" si="118"/>
        <v>4.5000000000000026E-2</v>
      </c>
      <c r="O255" s="416">
        <f t="shared" si="118"/>
        <v>4.4999999999999984E-2</v>
      </c>
      <c r="P255" s="416">
        <f t="shared" si="118"/>
        <v>4.5000000000000061E-2</v>
      </c>
      <c r="Q255" s="416">
        <f t="shared" si="118"/>
        <v>4.5000000000000033E-2</v>
      </c>
    </row>
    <row r="256" spans="2:17" hidden="1" x14ac:dyDescent="0.25">
      <c r="B256" s="88">
        <f t="shared" si="117"/>
        <v>24</v>
      </c>
      <c r="C256" s="97" t="s">
        <v>293</v>
      </c>
      <c r="D256" s="88" t="s">
        <v>271</v>
      </c>
      <c r="E256" s="216">
        <f>[40]Rqmnt!L30</f>
        <v>166.35214836940509</v>
      </c>
      <c r="F256" s="216">
        <f>[40]Rqmnt!M30</f>
        <v>148.96653704999881</v>
      </c>
      <c r="G256" s="216">
        <f>[40]Rqmnt!N30</f>
        <v>135.07935334719912</v>
      </c>
      <c r="H256" s="216">
        <f>[40]Rqmnt!O30</f>
        <v>128.0674289624526</v>
      </c>
      <c r="I256" s="216">
        <f>[40]Rqmnt!P30</f>
        <v>149.38105209529931</v>
      </c>
      <c r="J256" s="216">
        <f>[40]Rqmnt!Q30</f>
        <v>146.5522858205145</v>
      </c>
      <c r="K256" s="216">
        <f>[40]Rqmnt!R30</f>
        <v>128.70379379759379</v>
      </c>
      <c r="L256" s="216">
        <f>[40]Rqmnt!S30</f>
        <v>117.7104461350018</v>
      </c>
      <c r="M256" s="216">
        <f>[40]Rqmnt!T30</f>
        <v>133.98017457305104</v>
      </c>
      <c r="N256" s="216">
        <f>[40]Rqmnt!U30</f>
        <v>161.0331497891334</v>
      </c>
      <c r="O256" s="216">
        <f>[40]Rqmnt!V30</f>
        <v>162.44499078519948</v>
      </c>
      <c r="P256" s="216">
        <f>[40]Rqmnt!W30</f>
        <v>200.56464415061146</v>
      </c>
      <c r="Q256" s="298">
        <f t="shared" ref="Q256:Q257" si="119">SUM(E256:P256)</f>
        <v>1778.8360048754603</v>
      </c>
    </row>
    <row r="257" spans="2:18" hidden="1" x14ac:dyDescent="0.25">
      <c r="B257" s="88"/>
      <c r="C257" s="101" t="s">
        <v>90</v>
      </c>
      <c r="D257" s="8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18">
        <f t="shared" si="119"/>
        <v>0</v>
      </c>
    </row>
    <row r="258" spans="2:18" hidden="1" x14ac:dyDescent="0.25">
      <c r="B258" s="491">
        <f>B256+1</f>
        <v>25</v>
      </c>
      <c r="C258" s="490" t="s">
        <v>294</v>
      </c>
      <c r="D258" s="497" t="s">
        <v>271</v>
      </c>
      <c r="E258" s="216">
        <f t="shared" ref="E258:P258" si="120">E229+E233+E253</f>
        <v>7871.3539279085362</v>
      </c>
      <c r="F258" s="216">
        <f t="shared" si="120"/>
        <v>7581.8536156388236</v>
      </c>
      <c r="G258" s="216">
        <f t="shared" si="120"/>
        <v>7237.0638045421629</v>
      </c>
      <c r="H258" s="216">
        <f t="shared" si="120"/>
        <v>6920.3145656781071</v>
      </c>
      <c r="I258" s="216">
        <f t="shared" si="120"/>
        <v>7771.0032783942761</v>
      </c>
      <c r="J258" s="216">
        <f t="shared" si="120"/>
        <v>7632.0407758358369</v>
      </c>
      <c r="K258" s="216">
        <f t="shared" si="120"/>
        <v>7348.9880241415703</v>
      </c>
      <c r="L258" s="216">
        <f t="shared" si="120"/>
        <v>6990.6746928820967</v>
      </c>
      <c r="M258" s="216">
        <f t="shared" si="120"/>
        <v>7258.0177118624788</v>
      </c>
      <c r="N258" s="216">
        <f t="shared" si="120"/>
        <v>7886.3117701301044</v>
      </c>
      <c r="O258" s="216">
        <f t="shared" si="120"/>
        <v>7840.2743994966968</v>
      </c>
      <c r="P258" s="216">
        <f t="shared" si="120"/>
        <v>9203.2463149322612</v>
      </c>
      <c r="Q258" s="118">
        <f>SUM(E258:P258)</f>
        <v>91541.142881442953</v>
      </c>
      <c r="R258" s="493"/>
    </row>
    <row r="259" spans="2:18" hidden="1" x14ac:dyDescent="0.25">
      <c r="B259" s="491">
        <f>B258+1</f>
        <v>26</v>
      </c>
      <c r="C259" s="101" t="s">
        <v>295</v>
      </c>
      <c r="D259" s="497" t="s">
        <v>271</v>
      </c>
      <c r="E259" s="216">
        <f t="shared" ref="E259:P259" si="121">E234+E240+E247+E254</f>
        <v>7092.8645581990177</v>
      </c>
      <c r="F259" s="216">
        <f t="shared" si="121"/>
        <v>6851.0546307708591</v>
      </c>
      <c r="G259" s="216">
        <f t="shared" si="121"/>
        <v>6558.6867366490351</v>
      </c>
      <c r="H259" s="216">
        <f t="shared" si="121"/>
        <v>6272.4074713967193</v>
      </c>
      <c r="I259" s="216">
        <f t="shared" si="121"/>
        <v>7040.8072877652066</v>
      </c>
      <c r="J259" s="216">
        <f t="shared" si="121"/>
        <v>6919.4366513737441</v>
      </c>
      <c r="K259" s="216">
        <f t="shared" si="121"/>
        <v>6687.1160038245516</v>
      </c>
      <c r="L259" s="216">
        <f t="shared" si="121"/>
        <v>6371.6276487343966</v>
      </c>
      <c r="M259" s="216">
        <f t="shared" si="121"/>
        <v>6583.8619096551174</v>
      </c>
      <c r="N259" s="216">
        <f t="shared" si="121"/>
        <v>7124.4777207641382</v>
      </c>
      <c r="O259" s="216">
        <f t="shared" si="121"/>
        <v>7078.0321977905205</v>
      </c>
      <c r="P259" s="216">
        <f t="shared" si="121"/>
        <v>8291.751065913415</v>
      </c>
      <c r="Q259" s="298">
        <f t="shared" ref="Q259:Q261" si="122">SUM(E259:P259)</f>
        <v>82872.12388283672</v>
      </c>
    </row>
    <row r="260" spans="2:18" ht="28" hidden="1" x14ac:dyDescent="0.25">
      <c r="B260" s="491">
        <f>B259+1</f>
        <v>27</v>
      </c>
      <c r="C260" s="102" t="s">
        <v>296</v>
      </c>
      <c r="D260" s="497"/>
      <c r="E260" s="216">
        <f t="shared" ref="E260:P260" si="123">E237+E234</f>
        <v>7649.7718382114726</v>
      </c>
      <c r="F260" s="216">
        <f t="shared" si="123"/>
        <v>7369.6124970924002</v>
      </c>
      <c r="G260" s="216">
        <f t="shared" si="123"/>
        <v>7038.6553073470486</v>
      </c>
      <c r="H260" s="216">
        <f t="shared" si="123"/>
        <v>6725.7248089984523</v>
      </c>
      <c r="I260" s="216">
        <f t="shared" si="123"/>
        <v>7555.9109166029548</v>
      </c>
      <c r="J260" s="216">
        <f t="shared" si="123"/>
        <v>7420.8545122306823</v>
      </c>
      <c r="K260" s="216">
        <f t="shared" si="123"/>
        <v>7144.0545721075996</v>
      </c>
      <c r="L260" s="216">
        <f t="shared" si="123"/>
        <v>6797.4040920704492</v>
      </c>
      <c r="M260" s="216">
        <f t="shared" si="123"/>
        <v>7052.5815085398954</v>
      </c>
      <c r="N260" s="216">
        <f t="shared" si="123"/>
        <v>7664.0933867035601</v>
      </c>
      <c r="O260" s="216">
        <f t="shared" si="123"/>
        <v>7622.8068148843768</v>
      </c>
      <c r="P260" s="216">
        <f t="shared" si="123"/>
        <v>8951.6717604192199</v>
      </c>
      <c r="Q260" s="298">
        <f t="shared" si="122"/>
        <v>88993.142015208112</v>
      </c>
    </row>
    <row r="261" spans="2:18" hidden="1" x14ac:dyDescent="0.25">
      <c r="B261" s="491">
        <f>B260+1</f>
        <v>28</v>
      </c>
      <c r="C261" s="102" t="s">
        <v>297</v>
      </c>
      <c r="D261" s="497" t="s">
        <v>271</v>
      </c>
      <c r="E261" s="216">
        <f t="shared" ref="E261:P261" si="124">E260-E259</f>
        <v>556.90728001245498</v>
      </c>
      <c r="F261" s="216">
        <f t="shared" si="124"/>
        <v>518.55786632154104</v>
      </c>
      <c r="G261" s="216">
        <f t="shared" si="124"/>
        <v>479.96857069801354</v>
      </c>
      <c r="H261" s="216">
        <f t="shared" si="124"/>
        <v>453.31733760173302</v>
      </c>
      <c r="I261" s="216">
        <f t="shared" si="124"/>
        <v>515.10362883774815</v>
      </c>
      <c r="J261" s="216">
        <f t="shared" si="124"/>
        <v>501.4178608569382</v>
      </c>
      <c r="K261" s="216">
        <f t="shared" si="124"/>
        <v>456.93856828304797</v>
      </c>
      <c r="L261" s="216">
        <f t="shared" si="124"/>
        <v>425.77644333605258</v>
      </c>
      <c r="M261" s="216">
        <f t="shared" si="124"/>
        <v>468.71959888477795</v>
      </c>
      <c r="N261" s="216">
        <f t="shared" si="124"/>
        <v>539.61566593942189</v>
      </c>
      <c r="O261" s="216">
        <f t="shared" si="124"/>
        <v>544.77461709385625</v>
      </c>
      <c r="P261" s="216">
        <f t="shared" si="124"/>
        <v>659.92069450580493</v>
      </c>
      <c r="Q261" s="298">
        <f t="shared" si="122"/>
        <v>6121.0181323713905</v>
      </c>
    </row>
    <row r="262" spans="2:18" hidden="1" x14ac:dyDescent="0.25">
      <c r="B262" s="491">
        <f t="shared" ref="B262" si="125">B261+1</f>
        <v>29</v>
      </c>
      <c r="C262" s="102" t="s">
        <v>298</v>
      </c>
      <c r="D262" s="497" t="s">
        <v>273</v>
      </c>
      <c r="E262" s="416">
        <f t="shared" ref="E262:Q262" si="126">E261/(E260-E234)</f>
        <v>8.7132185167392032E-2</v>
      </c>
      <c r="F262" s="416">
        <f t="shared" si="126"/>
        <v>8.440065944904257E-2</v>
      </c>
      <c r="G262" s="416">
        <f t="shared" si="126"/>
        <v>8.3118681337596353E-2</v>
      </c>
      <c r="H262" s="416">
        <f t="shared" si="126"/>
        <v>8.2868212305673233E-2</v>
      </c>
      <c r="I262" s="416">
        <f t="shared" si="126"/>
        <v>8.4815782797350345E-2</v>
      </c>
      <c r="J262" s="416">
        <f t="shared" si="126"/>
        <v>8.5177279325282559E-2</v>
      </c>
      <c r="K262" s="416">
        <f t="shared" si="126"/>
        <v>8.2889414125950883E-2</v>
      </c>
      <c r="L262" s="416">
        <f t="shared" si="126"/>
        <v>8.1541483694247824E-2</v>
      </c>
      <c r="M262" s="416">
        <f t="shared" si="126"/>
        <v>8.3658878005848952E-2</v>
      </c>
      <c r="N262" s="416">
        <f t="shared" si="126"/>
        <v>8.651212341732481E-2</v>
      </c>
      <c r="O262" s="416">
        <f t="shared" si="126"/>
        <v>8.6715202833497373E-2</v>
      </c>
      <c r="P262" s="416">
        <f t="shared" si="126"/>
        <v>8.8016931913607349E-2</v>
      </c>
      <c r="Q262" s="416">
        <f t="shared" si="126"/>
        <v>8.4902413173792796E-2</v>
      </c>
    </row>
  </sheetData>
  <mergeCells count="28">
    <mergeCell ref="B5:B6"/>
    <mergeCell ref="C5:C6"/>
    <mergeCell ref="D5:D6"/>
    <mergeCell ref="E5:Q5"/>
    <mergeCell ref="B41:B43"/>
    <mergeCell ref="C41:C43"/>
    <mergeCell ref="D41:D43"/>
    <mergeCell ref="E41:Q41"/>
    <mergeCell ref="B79:B80"/>
    <mergeCell ref="C79:C80"/>
    <mergeCell ref="D79:D80"/>
    <mergeCell ref="E79:Q79"/>
    <mergeCell ref="B116:B117"/>
    <mergeCell ref="C116:C117"/>
    <mergeCell ref="D116:D117"/>
    <mergeCell ref="E116:Q116"/>
    <mergeCell ref="B227:B228"/>
    <mergeCell ref="C227:C228"/>
    <mergeCell ref="D227:D228"/>
    <mergeCell ref="E227:Q227"/>
    <mergeCell ref="B153:B154"/>
    <mergeCell ref="C153:C154"/>
    <mergeCell ref="D153:D154"/>
    <mergeCell ref="E153:Q153"/>
    <mergeCell ref="B190:B191"/>
    <mergeCell ref="C190:C191"/>
    <mergeCell ref="D190:D191"/>
    <mergeCell ref="E190:Q190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C1:F164"/>
  <sheetViews>
    <sheetView showGridLines="0" view="pageBreakPreview" zoomScale="60" zoomScaleNormal="70" workbookViewId="0">
      <selection activeCell="O28" sqref="O28"/>
    </sheetView>
  </sheetViews>
  <sheetFormatPr defaultColWidth="9.1796875" defaultRowHeight="14" x14ac:dyDescent="0.25"/>
  <cols>
    <col min="1" max="1" width="3.1796875" style="401" customWidth="1"/>
    <col min="2" max="2" width="8.1796875" style="401" customWidth="1"/>
    <col min="3" max="3" width="22.1796875" style="401" customWidth="1"/>
    <col min="4" max="4" width="39.453125" style="401" bestFit="1" customWidth="1"/>
    <col min="5" max="5" width="19.54296875" style="401" customWidth="1"/>
    <col min="6" max="6" width="13.81640625" style="401" bestFit="1" customWidth="1"/>
    <col min="7" max="9" width="11.81640625" style="401" bestFit="1" customWidth="1"/>
    <col min="10" max="10" width="11.453125" style="401" bestFit="1" customWidth="1"/>
    <col min="11" max="11" width="12.453125" style="401" customWidth="1"/>
    <col min="12" max="12" width="12.81640625" style="401" customWidth="1"/>
    <col min="13" max="16384" width="9.1796875" style="401"/>
  </cols>
  <sheetData>
    <row r="1" spans="3:5" x14ac:dyDescent="0.25">
      <c r="C1" s="882"/>
      <c r="D1" s="882"/>
      <c r="E1" s="882"/>
    </row>
    <row r="2" spans="3:5" x14ac:dyDescent="0.25">
      <c r="C2" s="988" t="s">
        <v>309</v>
      </c>
      <c r="D2" s="988"/>
      <c r="E2" s="988"/>
    </row>
    <row r="4" spans="3:5" x14ac:dyDescent="0.25">
      <c r="C4" s="955" t="s">
        <v>310</v>
      </c>
      <c r="D4" s="955" t="s">
        <v>311</v>
      </c>
      <c r="E4" s="863" t="s">
        <v>105</v>
      </c>
    </row>
    <row r="5" spans="3:5" x14ac:dyDescent="0.25">
      <c r="C5" s="957"/>
      <c r="D5" s="957"/>
      <c r="E5" s="872" t="s">
        <v>1263</v>
      </c>
    </row>
    <row r="6" spans="3:5" ht="15" customHeight="1" x14ac:dyDescent="0.25">
      <c r="C6" s="959"/>
      <c r="D6" s="959"/>
      <c r="E6" s="872" t="s">
        <v>115</v>
      </c>
    </row>
    <row r="7" spans="3:5" x14ac:dyDescent="0.25">
      <c r="C7" s="989" t="s">
        <v>312</v>
      </c>
      <c r="D7" s="990"/>
      <c r="E7" s="403"/>
    </row>
    <row r="8" spans="3:5" x14ac:dyDescent="0.25">
      <c r="C8" s="953" t="s">
        <v>313</v>
      </c>
      <c r="D8" s="954"/>
      <c r="E8" s="403"/>
    </row>
    <row r="9" spans="3:5" ht="14.25" customHeight="1" x14ac:dyDescent="0.25">
      <c r="C9" s="991" t="s">
        <v>314</v>
      </c>
      <c r="D9" s="403" t="s">
        <v>315</v>
      </c>
      <c r="E9" s="864">
        <v>2382.3048854999997</v>
      </c>
    </row>
    <row r="10" spans="3:5" ht="14.25" customHeight="1" x14ac:dyDescent="0.25">
      <c r="C10" s="992"/>
      <c r="D10" s="403" t="s">
        <v>316</v>
      </c>
      <c r="E10" s="864">
        <v>2488.6812337500005</v>
      </c>
    </row>
    <row r="11" spans="3:5" ht="14.25" customHeight="1" x14ac:dyDescent="0.25">
      <c r="C11" s="992"/>
      <c r="D11" s="403" t="s">
        <v>317</v>
      </c>
      <c r="E11" s="864">
        <v>3981.8899740000015</v>
      </c>
    </row>
    <row r="12" spans="3:5" ht="14.25" customHeight="1" x14ac:dyDescent="0.25">
      <c r="C12" s="992"/>
      <c r="D12" s="403" t="s">
        <v>318</v>
      </c>
      <c r="E12" s="864">
        <v>0</v>
      </c>
    </row>
    <row r="13" spans="3:5" ht="14.25" customHeight="1" x14ac:dyDescent="0.25">
      <c r="C13" s="992"/>
      <c r="D13" s="403" t="s">
        <v>319</v>
      </c>
      <c r="E13" s="864">
        <v>2488.68123375</v>
      </c>
    </row>
    <row r="14" spans="3:5" ht="14.25" customHeight="1" x14ac:dyDescent="0.25">
      <c r="C14" s="992"/>
      <c r="D14" s="403" t="s">
        <v>320</v>
      </c>
      <c r="E14" s="864">
        <v>2986.4174804999993</v>
      </c>
    </row>
    <row r="15" spans="3:5" ht="14.25" customHeight="1" x14ac:dyDescent="0.25">
      <c r="C15" s="992"/>
      <c r="D15" s="403" t="s">
        <v>321</v>
      </c>
      <c r="E15" s="864">
        <v>5191.1657945999987</v>
      </c>
    </row>
    <row r="16" spans="3:5" ht="14.25" customHeight="1" x14ac:dyDescent="0.25">
      <c r="C16" s="992"/>
      <c r="D16" s="403" t="s">
        <v>322</v>
      </c>
      <c r="E16" s="864">
        <v>19909.449870000004</v>
      </c>
    </row>
    <row r="17" spans="3:5" x14ac:dyDescent="0.25">
      <c r="C17" s="953" t="s">
        <v>188</v>
      </c>
      <c r="D17" s="954"/>
      <c r="E17" s="864">
        <v>39428.590472100012</v>
      </c>
    </row>
    <row r="18" spans="3:5" x14ac:dyDescent="0.25">
      <c r="C18" s="953" t="s">
        <v>323</v>
      </c>
      <c r="D18" s="954"/>
      <c r="E18" s="402"/>
    </row>
    <row r="19" spans="3:5" x14ac:dyDescent="0.25">
      <c r="C19" s="991" t="s">
        <v>314</v>
      </c>
      <c r="D19" s="403" t="s">
        <v>324</v>
      </c>
      <c r="E19" s="864">
        <v>135.87330757687241</v>
      </c>
    </row>
    <row r="20" spans="3:5" x14ac:dyDescent="0.25">
      <c r="C20" s="992"/>
      <c r="D20" s="403" t="s">
        <v>325</v>
      </c>
      <c r="E20" s="864">
        <v>947.16469794612919</v>
      </c>
    </row>
    <row r="21" spans="3:5" x14ac:dyDescent="0.25">
      <c r="C21" s="992"/>
      <c r="D21" s="403" t="s">
        <v>326</v>
      </c>
      <c r="E21" s="864">
        <v>1045.1792890528648</v>
      </c>
    </row>
    <row r="22" spans="3:5" x14ac:dyDescent="0.25">
      <c r="C22" s="992"/>
      <c r="D22" s="403" t="s">
        <v>327</v>
      </c>
      <c r="E22" s="864">
        <v>278.71447708076397</v>
      </c>
    </row>
    <row r="23" spans="3:5" x14ac:dyDescent="0.25">
      <c r="C23" s="992"/>
      <c r="D23" s="403" t="s">
        <v>328</v>
      </c>
      <c r="E23" s="864">
        <v>139.35723854038199</v>
      </c>
    </row>
    <row r="24" spans="3:5" x14ac:dyDescent="0.25">
      <c r="C24" s="992"/>
      <c r="D24" s="403" t="s">
        <v>329</v>
      </c>
      <c r="E24" s="864">
        <v>20.903585781057298</v>
      </c>
    </row>
    <row r="25" spans="3:5" x14ac:dyDescent="0.25">
      <c r="C25" s="992"/>
      <c r="D25" s="403" t="s">
        <v>330</v>
      </c>
      <c r="E25" s="864">
        <v>69.678619270190993</v>
      </c>
    </row>
    <row r="26" spans="3:5" x14ac:dyDescent="0.25">
      <c r="C26" s="992"/>
      <c r="D26" s="403" t="s">
        <v>331</v>
      </c>
      <c r="E26" s="864">
        <v>17.419654817547748</v>
      </c>
    </row>
    <row r="27" spans="3:5" x14ac:dyDescent="0.25">
      <c r="C27" s="953" t="s">
        <v>188</v>
      </c>
      <c r="D27" s="954"/>
      <c r="E27" s="864">
        <v>2699.76778224282</v>
      </c>
    </row>
    <row r="28" spans="3:5" x14ac:dyDescent="0.25">
      <c r="C28" s="953" t="s">
        <v>332</v>
      </c>
      <c r="D28" s="954"/>
      <c r="E28" s="864">
        <v>42128.358254342835</v>
      </c>
    </row>
    <row r="29" spans="3:5" x14ac:dyDescent="0.25">
      <c r="C29" s="989" t="s">
        <v>333</v>
      </c>
      <c r="D29" s="990"/>
      <c r="E29" s="402"/>
    </row>
    <row r="30" spans="3:5" x14ac:dyDescent="0.25">
      <c r="C30" s="953" t="s">
        <v>313</v>
      </c>
      <c r="D30" s="954"/>
      <c r="E30" s="402"/>
    </row>
    <row r="31" spans="3:5" x14ac:dyDescent="0.25">
      <c r="C31" s="991" t="s">
        <v>334</v>
      </c>
      <c r="D31" s="403" t="s">
        <v>335</v>
      </c>
      <c r="E31" s="864">
        <v>1633.7703178492911</v>
      </c>
    </row>
    <row r="32" spans="3:5" x14ac:dyDescent="0.25">
      <c r="C32" s="992"/>
      <c r="D32" s="403" t="s">
        <v>336</v>
      </c>
      <c r="E32" s="864">
        <v>416.88234235050066</v>
      </c>
    </row>
    <row r="33" spans="3:5" x14ac:dyDescent="0.25">
      <c r="C33" s="992"/>
      <c r="D33" s="403" t="s">
        <v>337</v>
      </c>
      <c r="E33" s="864">
        <v>1039.7303075250004</v>
      </c>
    </row>
    <row r="34" spans="3:5" x14ac:dyDescent="0.25">
      <c r="C34" s="992"/>
      <c r="D34" s="403" t="s">
        <v>338</v>
      </c>
      <c r="E34" s="864">
        <v>2682.3006337357479</v>
      </c>
    </row>
    <row r="35" spans="3:5" x14ac:dyDescent="0.25">
      <c r="C35" s="992"/>
      <c r="D35" s="403" t="s">
        <v>339</v>
      </c>
      <c r="E35" s="864">
        <v>1255.7885505502504</v>
      </c>
    </row>
    <row r="36" spans="3:5" x14ac:dyDescent="0.25">
      <c r="C36" s="992"/>
      <c r="D36" s="403" t="s">
        <v>340</v>
      </c>
      <c r="E36" s="864">
        <v>1158.5566283849957</v>
      </c>
    </row>
    <row r="37" spans="3:5" x14ac:dyDescent="0.25">
      <c r="C37" s="992"/>
      <c r="D37" s="403" t="s">
        <v>341</v>
      </c>
      <c r="E37" s="864">
        <v>225.68551975975012</v>
      </c>
    </row>
    <row r="38" spans="3:5" x14ac:dyDescent="0.25">
      <c r="C38" s="992"/>
      <c r="D38" s="403" t="s">
        <v>342</v>
      </c>
      <c r="E38" s="864">
        <v>980.68653305449936</v>
      </c>
    </row>
    <row r="39" spans="3:5" x14ac:dyDescent="0.25">
      <c r="C39" s="993"/>
      <c r="D39" s="403" t="s">
        <v>343</v>
      </c>
      <c r="E39" s="864">
        <v>3387.3423199823997</v>
      </c>
    </row>
    <row r="40" spans="3:5" x14ac:dyDescent="0.25">
      <c r="C40" s="403"/>
      <c r="D40" s="403" t="s">
        <v>344</v>
      </c>
      <c r="E40" s="864">
        <v>3387.3423199823983</v>
      </c>
    </row>
    <row r="41" spans="3:5" x14ac:dyDescent="0.25">
      <c r="C41" s="403"/>
      <c r="D41" s="403" t="s">
        <v>345</v>
      </c>
      <c r="E41" s="864">
        <v>21.683754827283721</v>
      </c>
    </row>
    <row r="42" spans="3:5" x14ac:dyDescent="0.25">
      <c r="C42" s="403"/>
      <c r="D42" s="403" t="s">
        <v>346</v>
      </c>
      <c r="E42" s="864">
        <v>27.799685676000742</v>
      </c>
    </row>
    <row r="43" spans="3:5" x14ac:dyDescent="0.25">
      <c r="C43" s="403"/>
      <c r="D43" s="403" t="s">
        <v>347</v>
      </c>
      <c r="E43" s="864">
        <v>327.61406880442513</v>
      </c>
    </row>
    <row r="44" spans="3:5" x14ac:dyDescent="0.25">
      <c r="C44" s="403"/>
      <c r="D44" s="403" t="s">
        <v>348</v>
      </c>
      <c r="E44" s="864">
        <v>21.041273202767805</v>
      </c>
    </row>
    <row r="45" spans="3:5" x14ac:dyDescent="0.25">
      <c r="C45" s="403"/>
      <c r="D45" s="403" t="s">
        <v>349</v>
      </c>
      <c r="E45" s="864">
        <v>24.085706504998662</v>
      </c>
    </row>
    <row r="46" spans="3:5" x14ac:dyDescent="0.25">
      <c r="C46" s="403"/>
      <c r="D46" s="403" t="s">
        <v>350</v>
      </c>
      <c r="E46" s="864">
        <v>516.15183123562451</v>
      </c>
    </row>
    <row r="47" spans="3:5" x14ac:dyDescent="0.25">
      <c r="C47" s="953" t="s">
        <v>188</v>
      </c>
      <c r="D47" s="954"/>
      <c r="E47" s="864">
        <v>17830.668032447189</v>
      </c>
    </row>
    <row r="48" spans="3:5" x14ac:dyDescent="0.25">
      <c r="C48" s="953" t="s">
        <v>351</v>
      </c>
      <c r="D48" s="954"/>
      <c r="E48" s="402"/>
    </row>
    <row r="49" spans="3:5" x14ac:dyDescent="0.25">
      <c r="C49" s="994" t="s">
        <v>352</v>
      </c>
      <c r="D49" s="403" t="s">
        <v>353</v>
      </c>
      <c r="E49" s="864">
        <v>85.388025543040541</v>
      </c>
    </row>
    <row r="50" spans="3:5" x14ac:dyDescent="0.25">
      <c r="C50" s="995"/>
      <c r="D50" s="403" t="s">
        <v>354</v>
      </c>
      <c r="E50" s="864">
        <v>261.52243450732863</v>
      </c>
    </row>
    <row r="51" spans="3:5" x14ac:dyDescent="0.25">
      <c r="C51" s="995"/>
      <c r="D51" s="403" t="s">
        <v>355</v>
      </c>
      <c r="E51" s="864">
        <v>278.46175941262817</v>
      </c>
    </row>
    <row r="52" spans="3:5" x14ac:dyDescent="0.25">
      <c r="C52" s="995"/>
      <c r="D52" s="403" t="s">
        <v>356</v>
      </c>
      <c r="E52" s="864">
        <v>210.17019536955596</v>
      </c>
    </row>
    <row r="53" spans="3:5" x14ac:dyDescent="0.25">
      <c r="C53" s="996"/>
      <c r="D53" s="403" t="s">
        <v>357</v>
      </c>
      <c r="E53" s="864">
        <v>0</v>
      </c>
    </row>
    <row r="54" spans="3:5" x14ac:dyDescent="0.25">
      <c r="C54" s="953" t="s">
        <v>188</v>
      </c>
      <c r="D54" s="954"/>
      <c r="E54" s="864">
        <v>835.5424148325535</v>
      </c>
    </row>
    <row r="55" spans="3:5" x14ac:dyDescent="0.25">
      <c r="C55" s="953" t="s">
        <v>358</v>
      </c>
      <c r="D55" s="954"/>
      <c r="E55" s="864">
        <v>18666.210447279744</v>
      </c>
    </row>
    <row r="56" spans="3:5" x14ac:dyDescent="0.25">
      <c r="C56" s="989" t="s">
        <v>359</v>
      </c>
      <c r="D56" s="990"/>
      <c r="E56" s="402"/>
    </row>
    <row r="57" spans="3:5" x14ac:dyDescent="0.25">
      <c r="C57" s="403" t="s">
        <v>360</v>
      </c>
      <c r="D57" s="403" t="s">
        <v>360</v>
      </c>
      <c r="E57" s="864">
        <v>1330.5343512990007</v>
      </c>
    </row>
    <row r="58" spans="3:5" x14ac:dyDescent="0.25">
      <c r="C58" s="403" t="s">
        <v>361</v>
      </c>
      <c r="D58" s="403" t="s">
        <v>361</v>
      </c>
      <c r="E58" s="864">
        <v>0</v>
      </c>
    </row>
    <row r="59" spans="3:5" x14ac:dyDescent="0.25">
      <c r="C59" s="953" t="s">
        <v>362</v>
      </c>
      <c r="D59" s="954"/>
      <c r="E59" s="864">
        <v>1330.5343512990007</v>
      </c>
    </row>
    <row r="60" spans="3:5" x14ac:dyDescent="0.25">
      <c r="C60" s="989" t="s">
        <v>363</v>
      </c>
      <c r="D60" s="990"/>
      <c r="E60" s="402"/>
    </row>
    <row r="61" spans="3:5" x14ac:dyDescent="0.25">
      <c r="C61" s="403" t="s">
        <v>364</v>
      </c>
      <c r="D61" s="403" t="s">
        <v>364</v>
      </c>
      <c r="E61" s="864">
        <v>5941.3160430000016</v>
      </c>
    </row>
    <row r="62" spans="3:5" x14ac:dyDescent="0.25">
      <c r="C62" s="403" t="s">
        <v>365</v>
      </c>
      <c r="D62" s="403" t="s">
        <v>365</v>
      </c>
      <c r="E62" s="864">
        <v>0</v>
      </c>
    </row>
    <row r="63" spans="3:5" x14ac:dyDescent="0.25">
      <c r="C63" s="403" t="s">
        <v>366</v>
      </c>
      <c r="D63" s="403" t="s">
        <v>366</v>
      </c>
      <c r="E63" s="864">
        <v>0</v>
      </c>
    </row>
    <row r="64" spans="3:5" x14ac:dyDescent="0.25">
      <c r="C64" s="953" t="s">
        <v>367</v>
      </c>
      <c r="D64" s="954"/>
      <c r="E64" s="864">
        <v>5941.3160430000016</v>
      </c>
    </row>
    <row r="65" spans="3:5" x14ac:dyDescent="0.25">
      <c r="C65" s="989" t="s">
        <v>368</v>
      </c>
      <c r="D65" s="990"/>
      <c r="E65" s="402"/>
    </row>
    <row r="66" spans="3:5" x14ac:dyDescent="0.25">
      <c r="C66" s="403"/>
      <c r="D66" s="403" t="s">
        <v>369</v>
      </c>
      <c r="E66" s="864">
        <v>0.23399999999999926</v>
      </c>
    </row>
    <row r="67" spans="3:5" x14ac:dyDescent="0.25">
      <c r="C67" s="403"/>
      <c r="D67" s="403" t="s">
        <v>370</v>
      </c>
      <c r="E67" s="864">
        <v>0</v>
      </c>
    </row>
    <row r="68" spans="3:5" x14ac:dyDescent="0.25">
      <c r="C68" s="403"/>
      <c r="D68" s="403" t="s">
        <v>371</v>
      </c>
      <c r="E68" s="864">
        <v>257.35614444444639</v>
      </c>
    </row>
    <row r="69" spans="3:5" x14ac:dyDescent="0.25">
      <c r="C69" s="403"/>
      <c r="D69" s="403" t="s">
        <v>372</v>
      </c>
      <c r="E69" s="864">
        <v>37.705850000000225</v>
      </c>
    </row>
    <row r="70" spans="3:5" x14ac:dyDescent="0.25">
      <c r="C70" s="403"/>
      <c r="D70" s="403" t="s">
        <v>373</v>
      </c>
      <c r="E70" s="864">
        <v>283.13747933450895</v>
      </c>
    </row>
    <row r="71" spans="3:5" x14ac:dyDescent="0.25">
      <c r="C71" s="403"/>
      <c r="D71" s="403" t="s">
        <v>331</v>
      </c>
      <c r="E71" s="864">
        <v>7.9757746478872321E-2</v>
      </c>
    </row>
    <row r="72" spans="3:5" x14ac:dyDescent="0.25">
      <c r="C72" s="403"/>
      <c r="D72" s="403" t="s">
        <v>374</v>
      </c>
      <c r="E72" s="864">
        <v>3776.8846626719833</v>
      </c>
    </row>
    <row r="73" spans="3:5" x14ac:dyDescent="0.25">
      <c r="C73" s="403"/>
      <c r="D73" s="403" t="s">
        <v>375</v>
      </c>
      <c r="E73" s="864">
        <v>75.805604589923661</v>
      </c>
    </row>
    <row r="74" spans="3:5" x14ac:dyDescent="0.25">
      <c r="C74" s="403"/>
      <c r="D74" s="403" t="s">
        <v>376</v>
      </c>
      <c r="E74" s="864">
        <v>543.31198415999734</v>
      </c>
    </row>
    <row r="75" spans="3:5" x14ac:dyDescent="0.25">
      <c r="C75" s="403"/>
      <c r="D75" s="403" t="s">
        <v>377</v>
      </c>
      <c r="E75" s="864">
        <v>543.31198415999745</v>
      </c>
    </row>
    <row r="76" spans="3:5" x14ac:dyDescent="0.25">
      <c r="C76" s="403"/>
      <c r="D76" s="403" t="s">
        <v>378</v>
      </c>
      <c r="E76" s="864">
        <v>2370.1985308979897</v>
      </c>
    </row>
    <row r="77" spans="3:5" x14ac:dyDescent="0.25">
      <c r="C77" s="403"/>
      <c r="D77" s="403" t="s">
        <v>379</v>
      </c>
      <c r="E77" s="864">
        <v>137.87477549671974</v>
      </c>
    </row>
    <row r="78" spans="3:5" x14ac:dyDescent="0.25">
      <c r="C78" s="403"/>
      <c r="D78" s="403" t="s">
        <v>380</v>
      </c>
      <c r="E78" s="864">
        <v>2298.2096929967893</v>
      </c>
    </row>
    <row r="79" spans="3:5" x14ac:dyDescent="0.25">
      <c r="C79" s="403"/>
      <c r="D79" s="403" t="s">
        <v>381</v>
      </c>
      <c r="E79" s="864">
        <v>1358.279960399994</v>
      </c>
    </row>
    <row r="80" spans="3:5" x14ac:dyDescent="0.3">
      <c r="C80" s="403"/>
      <c r="D80" s="713" t="s">
        <v>382</v>
      </c>
      <c r="E80" s="864">
        <v>0</v>
      </c>
    </row>
    <row r="81" spans="3:6" x14ac:dyDescent="0.3">
      <c r="C81" s="403"/>
      <c r="D81" s="713" t="s">
        <v>383</v>
      </c>
      <c r="E81" s="864">
        <v>0</v>
      </c>
    </row>
    <row r="82" spans="3:6" x14ac:dyDescent="0.25">
      <c r="C82" s="953" t="s">
        <v>384</v>
      </c>
      <c r="D82" s="954"/>
      <c r="E82" s="864">
        <v>11682.390426898828</v>
      </c>
    </row>
    <row r="83" spans="3:6" x14ac:dyDescent="0.25">
      <c r="C83" s="989" t="s">
        <v>385</v>
      </c>
      <c r="D83" s="990"/>
      <c r="E83" s="402"/>
    </row>
    <row r="84" spans="3:6" x14ac:dyDescent="0.25">
      <c r="C84" s="403"/>
      <c r="D84" s="403" t="s">
        <v>1242</v>
      </c>
      <c r="E84" s="864">
        <v>8186.2662893392444</v>
      </c>
    </row>
    <row r="85" spans="3:6" x14ac:dyDescent="0.25">
      <c r="C85" s="403"/>
      <c r="D85" s="403" t="s">
        <v>386</v>
      </c>
      <c r="E85" s="864">
        <v>621.26831582036266</v>
      </c>
    </row>
    <row r="86" spans="3:6" x14ac:dyDescent="0.25">
      <c r="C86" s="953" t="s">
        <v>387</v>
      </c>
      <c r="D86" s="954"/>
      <c r="E86" s="864">
        <v>8807.5346051596061</v>
      </c>
    </row>
    <row r="87" spans="3:6" x14ac:dyDescent="0.25">
      <c r="C87" s="989" t="s">
        <v>388</v>
      </c>
      <c r="D87" s="990"/>
      <c r="E87" s="402"/>
    </row>
    <row r="88" spans="3:6" x14ac:dyDescent="0.25">
      <c r="C88" s="403" t="s">
        <v>389</v>
      </c>
      <c r="D88" s="403" t="s">
        <v>390</v>
      </c>
      <c r="E88" s="864">
        <v>11.210157009348009</v>
      </c>
    </row>
    <row r="89" spans="3:6" x14ac:dyDescent="0.25">
      <c r="C89" s="403" t="s">
        <v>389</v>
      </c>
      <c r="D89" s="403" t="s">
        <v>391</v>
      </c>
      <c r="E89" s="864">
        <v>48.321040628122198</v>
      </c>
    </row>
    <row r="90" spans="3:6" x14ac:dyDescent="0.25">
      <c r="C90" s="953" t="s">
        <v>392</v>
      </c>
      <c r="D90" s="954"/>
      <c r="E90" s="864">
        <v>-37.110883618774189</v>
      </c>
    </row>
    <row r="91" spans="3:6" x14ac:dyDescent="0.25">
      <c r="C91" s="953" t="s">
        <v>201</v>
      </c>
      <c r="D91" s="954"/>
      <c r="E91" s="864">
        <v>88519.233244361239</v>
      </c>
      <c r="F91" s="705"/>
    </row>
    <row r="95" spans="3:6" x14ac:dyDescent="0.25">
      <c r="D95" s="719"/>
    </row>
    <row r="96" spans="3:6" x14ac:dyDescent="0.25">
      <c r="D96" s="720"/>
    </row>
    <row r="97" s="401" customFormat="1" x14ac:dyDescent="0.25"/>
    <row r="98" s="401" customFormat="1" x14ac:dyDescent="0.25"/>
    <row r="99" s="401" customFormat="1" x14ac:dyDescent="0.25"/>
    <row r="100" s="401" customFormat="1" x14ac:dyDescent="0.25"/>
    <row r="101" s="401" customFormat="1" x14ac:dyDescent="0.25"/>
    <row r="102" s="401" customFormat="1" x14ac:dyDescent="0.25"/>
    <row r="103" s="401" customFormat="1" x14ac:dyDescent="0.25"/>
    <row r="104" s="401" customFormat="1" x14ac:dyDescent="0.25"/>
    <row r="105" s="401" customFormat="1" x14ac:dyDescent="0.25"/>
    <row r="106" s="401" customFormat="1" x14ac:dyDescent="0.25"/>
    <row r="107" s="401" customFormat="1" x14ac:dyDescent="0.25"/>
    <row r="108" s="401" customFormat="1" x14ac:dyDescent="0.25"/>
    <row r="109" s="401" customFormat="1" x14ac:dyDescent="0.25"/>
    <row r="110" s="401" customFormat="1" x14ac:dyDescent="0.25"/>
    <row r="111" s="401" customFormat="1" x14ac:dyDescent="0.25"/>
    <row r="112" s="401" customFormat="1" x14ac:dyDescent="0.25"/>
    <row r="113" s="401" customFormat="1" x14ac:dyDescent="0.25"/>
    <row r="114" s="401" customFormat="1" x14ac:dyDescent="0.25"/>
    <row r="115" s="401" customFormat="1" x14ac:dyDescent="0.25"/>
    <row r="116" s="401" customFormat="1" x14ac:dyDescent="0.25"/>
    <row r="117" s="401" customFormat="1" x14ac:dyDescent="0.25"/>
    <row r="118" s="401" customFormat="1" x14ac:dyDescent="0.25"/>
    <row r="119" s="401" customFormat="1" x14ac:dyDescent="0.25"/>
    <row r="120" s="401" customFormat="1" x14ac:dyDescent="0.25"/>
    <row r="121" s="401" customFormat="1" x14ac:dyDescent="0.25"/>
    <row r="122" s="401" customFormat="1" x14ac:dyDescent="0.25"/>
    <row r="123" s="401" customFormat="1" x14ac:dyDescent="0.25"/>
    <row r="124" s="401" customFormat="1" x14ac:dyDescent="0.25"/>
    <row r="125" s="401" customFormat="1" x14ac:dyDescent="0.25"/>
    <row r="126" s="401" customFormat="1" x14ac:dyDescent="0.25"/>
    <row r="127" s="401" customFormat="1" x14ac:dyDescent="0.25"/>
    <row r="128" s="401" customFormat="1" x14ac:dyDescent="0.25"/>
    <row r="129" s="401" customFormat="1" x14ac:dyDescent="0.25"/>
    <row r="130" s="401" customFormat="1" x14ac:dyDescent="0.25"/>
    <row r="131" s="401" customFormat="1" x14ac:dyDescent="0.25"/>
    <row r="132" s="401" customFormat="1" x14ac:dyDescent="0.25"/>
    <row r="133" s="401" customFormat="1" x14ac:dyDescent="0.25"/>
    <row r="134" s="401" customFormat="1" x14ac:dyDescent="0.25"/>
    <row r="135" s="401" customFormat="1" x14ac:dyDescent="0.25"/>
    <row r="136" s="401" customFormat="1" x14ac:dyDescent="0.25"/>
    <row r="137" s="401" customFormat="1" x14ac:dyDescent="0.25"/>
    <row r="138" s="401" customFormat="1" x14ac:dyDescent="0.25"/>
    <row r="139" s="401" customFormat="1" x14ac:dyDescent="0.25"/>
    <row r="140" s="401" customFormat="1" x14ac:dyDescent="0.25"/>
    <row r="141" s="401" customFormat="1" x14ac:dyDescent="0.25"/>
    <row r="142" s="401" customFormat="1" x14ac:dyDescent="0.25"/>
    <row r="143" s="401" customFormat="1" x14ac:dyDescent="0.25"/>
    <row r="144" s="401" customFormat="1" x14ac:dyDescent="0.25"/>
    <row r="145" s="401" customFormat="1" x14ac:dyDescent="0.25"/>
    <row r="146" s="401" customFormat="1" x14ac:dyDescent="0.25"/>
    <row r="147" s="401" customFormat="1" x14ac:dyDescent="0.25"/>
    <row r="148" s="401" customFormat="1" x14ac:dyDescent="0.25"/>
    <row r="149" s="401" customFormat="1" x14ac:dyDescent="0.25"/>
    <row r="150" s="401" customFormat="1" x14ac:dyDescent="0.25"/>
    <row r="151" s="401" customFormat="1" x14ac:dyDescent="0.25"/>
    <row r="152" s="401" customFormat="1" x14ac:dyDescent="0.25"/>
    <row r="153" s="401" customFormat="1" x14ac:dyDescent="0.25"/>
    <row r="154" s="401" customFormat="1" x14ac:dyDescent="0.25"/>
    <row r="155" s="401" customFormat="1" x14ac:dyDescent="0.25"/>
    <row r="156" s="401" customFormat="1" x14ac:dyDescent="0.25"/>
    <row r="157" s="401" customFormat="1" x14ac:dyDescent="0.25"/>
    <row r="158" s="401" customFormat="1" x14ac:dyDescent="0.25"/>
    <row r="159" s="401" customFormat="1" x14ac:dyDescent="0.25"/>
    <row r="160" s="401" customFormat="1" x14ac:dyDescent="0.25"/>
    <row r="161" s="401" customFormat="1" x14ac:dyDescent="0.25"/>
    <row r="162" s="401" customFormat="1" x14ac:dyDescent="0.25"/>
    <row r="163" s="401" customFormat="1" x14ac:dyDescent="0.25"/>
    <row r="164" s="401" customFormat="1" x14ac:dyDescent="0.25"/>
  </sheetData>
  <mergeCells count="30">
    <mergeCell ref="C60:D60"/>
    <mergeCell ref="C64:D64"/>
    <mergeCell ref="C90:D90"/>
    <mergeCell ref="C91:D91"/>
    <mergeCell ref="C65:D65"/>
    <mergeCell ref="C82:D82"/>
    <mergeCell ref="C83:D83"/>
    <mergeCell ref="C86:D86"/>
    <mergeCell ref="C87:D87"/>
    <mergeCell ref="C49:C53"/>
    <mergeCell ref="C54:D54"/>
    <mergeCell ref="C55:D55"/>
    <mergeCell ref="C56:D56"/>
    <mergeCell ref="C59:D59"/>
    <mergeCell ref="C17:D17"/>
    <mergeCell ref="C8:D8"/>
    <mergeCell ref="C31:C39"/>
    <mergeCell ref="C47:D47"/>
    <mergeCell ref="C48:D48"/>
    <mergeCell ref="C19:C26"/>
    <mergeCell ref="C29:D29"/>
    <mergeCell ref="C30:D30"/>
    <mergeCell ref="C18:D18"/>
    <mergeCell ref="C27:D27"/>
    <mergeCell ref="C28:D28"/>
    <mergeCell ref="C2:E2"/>
    <mergeCell ref="C4:C6"/>
    <mergeCell ref="D4:D6"/>
    <mergeCell ref="C7:D7"/>
    <mergeCell ref="C9:C16"/>
  </mergeCells>
  <pageMargins left="0.7" right="0.7" top="0.75" bottom="0.75" header="0.3" footer="0.3"/>
  <pageSetup scale="96" orientation="portrait" r:id="rId1"/>
  <rowBreaks count="1" manualBreakCount="1">
    <brk id="47" min="2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A2:U163"/>
  <sheetViews>
    <sheetView showGridLines="0" topLeftCell="D1" zoomScale="79" zoomScaleNormal="80" workbookViewId="0">
      <selection activeCell="H17" sqref="H17"/>
    </sheetView>
  </sheetViews>
  <sheetFormatPr defaultColWidth="9.1796875" defaultRowHeight="14" x14ac:dyDescent="0.25"/>
  <cols>
    <col min="1" max="1" width="3.1796875" style="4" hidden="1" customWidth="1"/>
    <col min="2" max="2" width="8.1796875" style="4" hidden="1" customWidth="1"/>
    <col min="3" max="3" width="22.81640625" style="4" bestFit="1" customWidth="1"/>
    <col min="4" max="4" width="40.1796875" style="4" bestFit="1" customWidth="1"/>
    <col min="5" max="5" width="24.453125" style="4" bestFit="1" customWidth="1"/>
    <col min="6" max="6" width="6.81640625" style="4" customWidth="1"/>
    <col min="7" max="7" width="16.453125" style="4" customWidth="1"/>
    <col min="8" max="8" width="16.81640625" style="4" customWidth="1"/>
    <col min="9" max="9" width="17" style="4" bestFit="1" customWidth="1"/>
    <col min="10" max="20" width="16.54296875" style="4" bestFit="1" customWidth="1"/>
    <col min="21" max="21" width="17.81640625" style="4" bestFit="1" customWidth="1"/>
    <col min="22" max="22" width="12.453125" style="4" customWidth="1"/>
    <col min="23" max="23" width="12.81640625" style="4" customWidth="1"/>
    <col min="24" max="16384" width="9.1796875" style="4"/>
  </cols>
  <sheetData>
    <row r="2" spans="2:21" ht="14.25" customHeight="1" x14ac:dyDescent="0.25">
      <c r="D2" s="997" t="s">
        <v>0</v>
      </c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997"/>
      <c r="U2" s="997"/>
    </row>
    <row r="3" spans="2:21" ht="14.25" customHeight="1" x14ac:dyDescent="0.25">
      <c r="C3" s="998" t="s">
        <v>393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  <c r="U3" s="998"/>
    </row>
    <row r="4" spans="2:21" x14ac:dyDescent="0.25">
      <c r="C4" s="13"/>
      <c r="U4" s="25" t="s">
        <v>213</v>
      </c>
    </row>
    <row r="5" spans="2:21" ht="14.15" customHeight="1" x14ac:dyDescent="0.25">
      <c r="C5" s="927" t="s">
        <v>310</v>
      </c>
      <c r="D5" s="940" t="s">
        <v>311</v>
      </c>
      <c r="E5" s="927" t="s">
        <v>394</v>
      </c>
      <c r="F5" s="927" t="s">
        <v>395</v>
      </c>
      <c r="G5" s="927" t="s">
        <v>396</v>
      </c>
      <c r="H5" s="927" t="s">
        <v>397</v>
      </c>
      <c r="I5" s="946" t="s">
        <v>239</v>
      </c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</row>
    <row r="6" spans="2:21" x14ac:dyDescent="0.25">
      <c r="C6" s="939"/>
      <c r="D6" s="942"/>
      <c r="E6" s="928"/>
      <c r="F6" s="928"/>
      <c r="G6" s="928"/>
      <c r="H6" s="928"/>
      <c r="I6" s="12" t="s">
        <v>223</v>
      </c>
      <c r="J6" s="12" t="s">
        <v>224</v>
      </c>
      <c r="K6" s="12" t="s">
        <v>225</v>
      </c>
      <c r="L6" s="12" t="s">
        <v>226</v>
      </c>
      <c r="M6" s="12" t="s">
        <v>227</v>
      </c>
      <c r="N6" s="12" t="s">
        <v>228</v>
      </c>
      <c r="O6" s="12" t="s">
        <v>229</v>
      </c>
      <c r="P6" s="12" t="s">
        <v>230</v>
      </c>
      <c r="Q6" s="12" t="s">
        <v>231</v>
      </c>
      <c r="R6" s="12" t="s">
        <v>232</v>
      </c>
      <c r="S6" s="12" t="s">
        <v>233</v>
      </c>
      <c r="T6" s="12" t="s">
        <v>234</v>
      </c>
      <c r="U6" s="12" t="s">
        <v>90</v>
      </c>
    </row>
    <row r="7" spans="2:21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1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1" ht="14.25" customHeight="1" x14ac:dyDescent="0.25">
      <c r="B9" s="85"/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6" si="1">G9*0.7055</f>
        <v>352.75</v>
      </c>
      <c r="I9" s="141">
        <f>'[41]F11-Year(n-1)'!E10</f>
        <v>0</v>
      </c>
      <c r="J9" s="141">
        <f>'[41]F11-Year(n-1)'!F10</f>
        <v>0</v>
      </c>
      <c r="K9" s="141">
        <f>'[41]F11-Year(n-1)'!G10</f>
        <v>0</v>
      </c>
      <c r="L9" s="141">
        <f>'[41]F11-Year(n-1)'!H10</f>
        <v>0</v>
      </c>
      <c r="M9" s="141">
        <f>'[41]F11-Year(n-1)'!I10</f>
        <v>0</v>
      </c>
      <c r="N9" s="141">
        <f>'[41]F11-Year(n-1)'!J10</f>
        <v>0</v>
      </c>
      <c r="O9" s="141">
        <f>'[41]F11-Year(n-1)'!K10</f>
        <v>0</v>
      </c>
      <c r="P9" s="141">
        <f>'[41]F11-Year(n-1)'!L10</f>
        <v>0</v>
      </c>
      <c r="Q9" s="141">
        <f>'[41]F11-Year(n-1)'!M10</f>
        <v>0</v>
      </c>
      <c r="R9" s="141">
        <f>'[41]F11-Year(n-1)'!N10</f>
        <v>0</v>
      </c>
      <c r="S9" s="141">
        <f>'[41]F11-Year(n-1)'!O10</f>
        <v>0</v>
      </c>
      <c r="T9" s="141">
        <f>'[41]F11-Year(n-1)'!P10</f>
        <v>0</v>
      </c>
      <c r="U9" s="92">
        <f t="shared" ref="U9:U26" si="2">+SUM(I9:T9)</f>
        <v>0</v>
      </c>
    </row>
    <row r="10" spans="2:21" x14ac:dyDescent="0.25">
      <c r="B10" s="85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141">
        <f>'[41]F11-Year(n-1)'!E11</f>
        <v>0</v>
      </c>
      <c r="J10" s="141">
        <f>'[41]F11-Year(n-1)'!F11</f>
        <v>0</v>
      </c>
      <c r="K10" s="141">
        <f>'[41]F11-Year(n-1)'!G11</f>
        <v>0</v>
      </c>
      <c r="L10" s="141">
        <f>'[41]F11-Year(n-1)'!H11</f>
        <v>0</v>
      </c>
      <c r="M10" s="141">
        <f>'[41]F11-Year(n-1)'!I11</f>
        <v>0</v>
      </c>
      <c r="N10" s="141">
        <f>'[41]F11-Year(n-1)'!J11</f>
        <v>0</v>
      </c>
      <c r="O10" s="141">
        <f>'[41]F11-Year(n-1)'!K11</f>
        <v>0</v>
      </c>
      <c r="P10" s="141">
        <f>'[41]F11-Year(n-1)'!L11</f>
        <v>0</v>
      </c>
      <c r="Q10" s="141">
        <f>'[41]F11-Year(n-1)'!M11</f>
        <v>0</v>
      </c>
      <c r="R10" s="141">
        <f>'[41]F11-Year(n-1)'!N11</f>
        <v>0</v>
      </c>
      <c r="S10" s="141">
        <f>'[41]F11-Year(n-1)'!O11</f>
        <v>0</v>
      </c>
      <c r="T10" s="141">
        <f>'[41]F11-Year(n-1)'!P11</f>
        <v>0</v>
      </c>
      <c r="U10" s="92">
        <f t="shared" si="2"/>
        <v>0</v>
      </c>
    </row>
    <row r="11" spans="2:21" x14ac:dyDescent="0.25">
      <c r="B11" s="85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141">
        <f>'[41]F11-Year(n-1)'!E12</f>
        <v>0</v>
      </c>
      <c r="J11" s="141">
        <f>'[41]F11-Year(n-1)'!F12</f>
        <v>0</v>
      </c>
      <c r="K11" s="141">
        <f>'[41]F11-Year(n-1)'!G12</f>
        <v>0</v>
      </c>
      <c r="L11" s="141">
        <f>'[41]F11-Year(n-1)'!H12</f>
        <v>0</v>
      </c>
      <c r="M11" s="141">
        <f>'[41]F11-Year(n-1)'!I12</f>
        <v>0</v>
      </c>
      <c r="N11" s="141">
        <f>'[41]F11-Year(n-1)'!J12</f>
        <v>0</v>
      </c>
      <c r="O11" s="141">
        <f>'[41]F11-Year(n-1)'!K12</f>
        <v>0</v>
      </c>
      <c r="P11" s="141">
        <f>'[41]F11-Year(n-1)'!L12</f>
        <v>0</v>
      </c>
      <c r="Q11" s="141">
        <f>'[41]F11-Year(n-1)'!M12</f>
        <v>0</v>
      </c>
      <c r="R11" s="141">
        <f>'[41]F11-Year(n-1)'!N12</f>
        <v>0</v>
      </c>
      <c r="S11" s="141">
        <f>'[41]F11-Year(n-1)'!O12</f>
        <v>0</v>
      </c>
      <c r="T11" s="141">
        <f>'[41]F11-Year(n-1)'!P12</f>
        <v>0</v>
      </c>
      <c r="U11" s="92">
        <f t="shared" si="2"/>
        <v>0</v>
      </c>
    </row>
    <row r="12" spans="2:21" x14ac:dyDescent="0.25">
      <c r="B12" s="85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141">
        <f>'[41]F11-Year(n-1)'!E13</f>
        <v>0</v>
      </c>
      <c r="J12" s="141">
        <f>'[41]F11-Year(n-1)'!F13</f>
        <v>0</v>
      </c>
      <c r="K12" s="141">
        <f>'[41]F11-Year(n-1)'!G13</f>
        <v>0</v>
      </c>
      <c r="L12" s="141">
        <f>'[41]F11-Year(n-1)'!H13</f>
        <v>0</v>
      </c>
      <c r="M12" s="141">
        <f>'[41]F11-Year(n-1)'!I13</f>
        <v>0</v>
      </c>
      <c r="N12" s="141">
        <f>'[41]F11-Year(n-1)'!J13</f>
        <v>0</v>
      </c>
      <c r="O12" s="141">
        <f>'[41]F11-Year(n-1)'!K13</f>
        <v>0</v>
      </c>
      <c r="P12" s="141">
        <f>'[41]F11-Year(n-1)'!L13</f>
        <v>0</v>
      </c>
      <c r="Q12" s="141">
        <f>'[41]F11-Year(n-1)'!M13</f>
        <v>0</v>
      </c>
      <c r="R12" s="141">
        <f>'[41]F11-Year(n-1)'!N13</f>
        <v>0</v>
      </c>
      <c r="S12" s="141">
        <f>'[41]F11-Year(n-1)'!O13</f>
        <v>0</v>
      </c>
      <c r="T12" s="141">
        <f>'[41]F11-Year(n-1)'!P13</f>
        <v>0</v>
      </c>
      <c r="U12" s="92">
        <f t="shared" si="2"/>
        <v>0</v>
      </c>
    </row>
    <row r="13" spans="2:21" x14ac:dyDescent="0.25">
      <c r="B13" s="85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141">
        <f>'[41]F11-Year(n-1)'!E14</f>
        <v>0</v>
      </c>
      <c r="J13" s="141">
        <f>'[41]F11-Year(n-1)'!F14</f>
        <v>0</v>
      </c>
      <c r="K13" s="141">
        <f>'[41]F11-Year(n-1)'!G14</f>
        <v>0</v>
      </c>
      <c r="L13" s="141">
        <f>'[41]F11-Year(n-1)'!H14</f>
        <v>0</v>
      </c>
      <c r="M13" s="141">
        <f>'[41]F11-Year(n-1)'!I14</f>
        <v>0</v>
      </c>
      <c r="N13" s="141">
        <f>'[41]F11-Year(n-1)'!J14</f>
        <v>0</v>
      </c>
      <c r="O13" s="141">
        <f>'[41]F11-Year(n-1)'!K14</f>
        <v>0</v>
      </c>
      <c r="P13" s="141">
        <f>'[41]F11-Year(n-1)'!L14</f>
        <v>0</v>
      </c>
      <c r="Q13" s="141">
        <f>'[41]F11-Year(n-1)'!M14</f>
        <v>0</v>
      </c>
      <c r="R13" s="141">
        <f>'[41]F11-Year(n-1)'!N14</f>
        <v>0</v>
      </c>
      <c r="S13" s="141">
        <f>'[41]F11-Year(n-1)'!O14</f>
        <v>0</v>
      </c>
      <c r="T13" s="141">
        <f>'[41]F11-Year(n-1)'!P14</f>
        <v>0</v>
      </c>
      <c r="U13" s="92">
        <f t="shared" si="2"/>
        <v>0</v>
      </c>
    </row>
    <row r="14" spans="2:21" x14ac:dyDescent="0.25">
      <c r="B14" s="85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141">
        <f>'[41]F11-Year(n-1)'!E15</f>
        <v>0</v>
      </c>
      <c r="J14" s="141">
        <f>'[41]F11-Year(n-1)'!F15</f>
        <v>0</v>
      </c>
      <c r="K14" s="141">
        <f>'[41]F11-Year(n-1)'!G15</f>
        <v>0</v>
      </c>
      <c r="L14" s="141">
        <f>'[41]F11-Year(n-1)'!H15</f>
        <v>0</v>
      </c>
      <c r="M14" s="141">
        <f>'[41]F11-Year(n-1)'!I15</f>
        <v>0</v>
      </c>
      <c r="N14" s="141">
        <f>'[41]F11-Year(n-1)'!J15</f>
        <v>0</v>
      </c>
      <c r="O14" s="141">
        <f>'[41]F11-Year(n-1)'!K15</f>
        <v>0</v>
      </c>
      <c r="P14" s="141">
        <f>'[41]F11-Year(n-1)'!L15</f>
        <v>0</v>
      </c>
      <c r="Q14" s="141">
        <f>'[41]F11-Year(n-1)'!M15</f>
        <v>0</v>
      </c>
      <c r="R14" s="141">
        <f>'[41]F11-Year(n-1)'!N15</f>
        <v>0</v>
      </c>
      <c r="S14" s="141">
        <f>'[41]F11-Year(n-1)'!O15</f>
        <v>0</v>
      </c>
      <c r="T14" s="141">
        <f>'[41]F11-Year(n-1)'!P15</f>
        <v>0</v>
      </c>
      <c r="U14" s="92">
        <f t="shared" si="2"/>
        <v>0</v>
      </c>
    </row>
    <row r="15" spans="2:21" x14ac:dyDescent="0.25">
      <c r="B15" s="85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141">
        <f>'[41]F11-Year(n-1)'!E16</f>
        <v>0</v>
      </c>
      <c r="J15" s="141">
        <f>'[41]F11-Year(n-1)'!F16</f>
        <v>0</v>
      </c>
      <c r="K15" s="141">
        <f>'[41]F11-Year(n-1)'!G16</f>
        <v>0</v>
      </c>
      <c r="L15" s="141">
        <f>'[41]F11-Year(n-1)'!H16</f>
        <v>0</v>
      </c>
      <c r="M15" s="141">
        <f>'[41]F11-Year(n-1)'!I16</f>
        <v>0</v>
      </c>
      <c r="N15" s="141">
        <f>'[41]F11-Year(n-1)'!J16</f>
        <v>0</v>
      </c>
      <c r="O15" s="141">
        <f>'[41]F11-Year(n-1)'!K16</f>
        <v>0</v>
      </c>
      <c r="P15" s="141">
        <f>'[41]F11-Year(n-1)'!L16</f>
        <v>0</v>
      </c>
      <c r="Q15" s="141">
        <f>'[41]F11-Year(n-1)'!M16</f>
        <v>0</v>
      </c>
      <c r="R15" s="141">
        <f>'[41]F11-Year(n-1)'!N16</f>
        <v>0</v>
      </c>
      <c r="S15" s="141">
        <f>'[41]F11-Year(n-1)'!O16</f>
        <v>0</v>
      </c>
      <c r="T15" s="141">
        <f>'[41]F11-Year(n-1)'!P16</f>
        <v>0</v>
      </c>
      <c r="U15" s="92">
        <f t="shared" si="2"/>
        <v>0</v>
      </c>
    </row>
    <row r="16" spans="2:21" x14ac:dyDescent="0.25">
      <c r="B16" s="85"/>
      <c r="C16" s="1000"/>
      <c r="D16" s="84" t="s">
        <v>322</v>
      </c>
      <c r="E16" s="141">
        <v>1600</v>
      </c>
      <c r="F16" s="141"/>
      <c r="G16" s="141">
        <f t="shared" si="0"/>
        <v>1600</v>
      </c>
      <c r="H16" s="141">
        <f t="shared" si="1"/>
        <v>1128.8</v>
      </c>
      <c r="I16" s="141">
        <f>'[41]F11-Year(n-1)'!E17</f>
        <v>0</v>
      </c>
      <c r="J16" s="141">
        <f>'[41]F11-Year(n-1)'!F17</f>
        <v>0</v>
      </c>
      <c r="K16" s="141">
        <f>'[41]F11-Year(n-1)'!G17</f>
        <v>0</v>
      </c>
      <c r="L16" s="141">
        <f>'[41]F11-Year(n-1)'!H17</f>
        <v>0</v>
      </c>
      <c r="M16" s="141">
        <f>'[41]F11-Year(n-1)'!I17</f>
        <v>0</v>
      </c>
      <c r="N16" s="141">
        <f>'[41]F11-Year(n-1)'!J17</f>
        <v>0</v>
      </c>
      <c r="O16" s="141">
        <f>'[41]F11-Year(n-1)'!K17</f>
        <v>0</v>
      </c>
      <c r="P16" s="141">
        <f>'[41]F11-Year(n-1)'!L17</f>
        <v>0</v>
      </c>
      <c r="Q16" s="141">
        <f>'[41]F11-Year(n-1)'!M17</f>
        <v>0</v>
      </c>
      <c r="R16" s="141">
        <f>'[41]F11-Year(n-1)'!N17</f>
        <v>0</v>
      </c>
      <c r="S16" s="141">
        <f>'[41]F11-Year(n-1)'!O17</f>
        <v>0</v>
      </c>
      <c r="T16" s="141">
        <f>'[41]F11-Year(n-1)'!P17</f>
        <v>0</v>
      </c>
      <c r="U16" s="92">
        <f t="shared" si="2"/>
        <v>0</v>
      </c>
    </row>
    <row r="17" spans="2:21" x14ac:dyDescent="0.25">
      <c r="B17" s="85"/>
      <c r="C17" s="1000"/>
      <c r="D17" s="84"/>
      <c r="E17" s="141"/>
      <c r="F17" s="141"/>
      <c r="G17" s="141"/>
      <c r="H17" s="141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>
        <f t="shared" si="2"/>
        <v>0</v>
      </c>
    </row>
    <row r="18" spans="2:21" x14ac:dyDescent="0.25">
      <c r="B18" s="85"/>
      <c r="C18" s="1000"/>
      <c r="D18" s="84"/>
      <c r="E18" s="141"/>
      <c r="F18" s="141"/>
      <c r="G18" s="141"/>
      <c r="H18" s="141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>
        <f t="shared" si="2"/>
        <v>0</v>
      </c>
    </row>
    <row r="19" spans="2:21" x14ac:dyDescent="0.25">
      <c r="B19" s="85"/>
      <c r="C19" s="1000"/>
      <c r="D19" s="84"/>
      <c r="E19" s="141"/>
      <c r="F19" s="141"/>
      <c r="G19" s="141"/>
      <c r="H19" s="141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>
        <f t="shared" si="2"/>
        <v>0</v>
      </c>
    </row>
    <row r="20" spans="2:21" x14ac:dyDescent="0.25">
      <c r="B20" s="85"/>
      <c r="C20" s="1000"/>
      <c r="D20" s="84"/>
      <c r="E20" s="141"/>
      <c r="F20" s="141"/>
      <c r="G20" s="141"/>
      <c r="H20" s="141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>
        <f t="shared" si="2"/>
        <v>0</v>
      </c>
    </row>
    <row r="21" spans="2:21" x14ac:dyDescent="0.25">
      <c r="B21" s="85"/>
      <c r="C21" s="1000"/>
      <c r="D21" s="84"/>
      <c r="E21" s="141"/>
      <c r="F21" s="141"/>
      <c r="G21" s="141"/>
      <c r="H21" s="141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>
        <f t="shared" si="2"/>
        <v>0</v>
      </c>
    </row>
    <row r="22" spans="2:21" x14ac:dyDescent="0.25">
      <c r="B22" s="85"/>
      <c r="C22" s="1000"/>
      <c r="D22" s="84"/>
      <c r="E22" s="141"/>
      <c r="F22" s="141"/>
      <c r="G22" s="141"/>
      <c r="H22" s="141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>
        <f t="shared" si="2"/>
        <v>0</v>
      </c>
    </row>
    <row r="23" spans="2:21" x14ac:dyDescent="0.25">
      <c r="B23" s="85"/>
      <c r="C23" s="1000"/>
      <c r="D23" s="84"/>
      <c r="E23" s="141"/>
      <c r="F23" s="141"/>
      <c r="G23" s="141"/>
      <c r="H23" s="141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>
        <f t="shared" si="2"/>
        <v>0</v>
      </c>
    </row>
    <row r="24" spans="2:21" x14ac:dyDescent="0.25">
      <c r="B24" s="85"/>
      <c r="C24" s="1000"/>
      <c r="D24" s="84"/>
      <c r="E24" s="141"/>
      <c r="F24" s="141"/>
      <c r="G24" s="141"/>
      <c r="H24" s="141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>
        <f t="shared" si="2"/>
        <v>0</v>
      </c>
    </row>
    <row r="25" spans="2:21" x14ac:dyDescent="0.25">
      <c r="B25" s="85"/>
      <c r="C25" s="1000"/>
      <c r="D25" s="84"/>
      <c r="E25" s="141"/>
      <c r="F25" s="141"/>
      <c r="G25" s="141"/>
      <c r="H25" s="141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>
        <f t="shared" si="2"/>
        <v>0</v>
      </c>
    </row>
    <row r="26" spans="2:21" x14ac:dyDescent="0.25">
      <c r="B26" s="85"/>
      <c r="C26" s="1001"/>
      <c r="D26" s="84"/>
      <c r="E26" s="141"/>
      <c r="F26" s="141"/>
      <c r="G26" s="141"/>
      <c r="H26" s="141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>
        <f t="shared" si="2"/>
        <v>0</v>
      </c>
    </row>
    <row r="27" spans="2:21" x14ac:dyDescent="0.25">
      <c r="C27" s="937" t="s">
        <v>188</v>
      </c>
      <c r="D27" s="938"/>
      <c r="E27" s="92">
        <f t="shared" ref="E27:T27" si="3">SUM(E9:E26)</f>
        <v>5642.5</v>
      </c>
      <c r="F27" s="92">
        <f t="shared" si="3"/>
        <v>0</v>
      </c>
      <c r="G27" s="92">
        <f t="shared" si="3"/>
        <v>5642.5</v>
      </c>
      <c r="H27" s="92">
        <f t="shared" si="3"/>
        <v>3980.7837500000005</v>
      </c>
      <c r="I27" s="92">
        <f t="shared" si="3"/>
        <v>0</v>
      </c>
      <c r="J27" s="92">
        <f t="shared" si="3"/>
        <v>0</v>
      </c>
      <c r="K27" s="92">
        <f t="shared" si="3"/>
        <v>0</v>
      </c>
      <c r="L27" s="92">
        <f t="shared" si="3"/>
        <v>0</v>
      </c>
      <c r="M27" s="92">
        <f t="shared" si="3"/>
        <v>0</v>
      </c>
      <c r="N27" s="92">
        <f t="shared" si="3"/>
        <v>0</v>
      </c>
      <c r="O27" s="92">
        <f t="shared" si="3"/>
        <v>0</v>
      </c>
      <c r="P27" s="92">
        <f t="shared" si="3"/>
        <v>0</v>
      </c>
      <c r="Q27" s="92">
        <f t="shared" si="3"/>
        <v>0</v>
      </c>
      <c r="R27" s="92">
        <f t="shared" si="3"/>
        <v>0</v>
      </c>
      <c r="S27" s="92">
        <f t="shared" si="3"/>
        <v>0</v>
      </c>
      <c r="T27" s="92">
        <f t="shared" si="3"/>
        <v>0</v>
      </c>
      <c r="U27" s="116">
        <f>SUM(I27:T27)</f>
        <v>0</v>
      </c>
    </row>
    <row r="28" spans="2:21" x14ac:dyDescent="0.25">
      <c r="C28" s="935" t="s">
        <v>323</v>
      </c>
      <c r="D28" s="936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</row>
    <row r="29" spans="2:21" x14ac:dyDescent="0.25">
      <c r="C29" s="1004" t="s">
        <v>314</v>
      </c>
      <c r="D29" s="16" t="s">
        <v>324</v>
      </c>
      <c r="E29" s="92">
        <f>[42]Capacity!F20</f>
        <v>234</v>
      </c>
      <c r="F29" s="92"/>
      <c r="G29" s="92">
        <f>[42]Capacity!$H$20</f>
        <v>117</v>
      </c>
      <c r="H29" s="92">
        <f t="shared" ref="H29:H36" si="4">G29*70.55/100</f>
        <v>82.543500000000009</v>
      </c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>
        <f t="shared" ref="U29:U46" si="5">+SUM(I29:T29)</f>
        <v>0</v>
      </c>
    </row>
    <row r="30" spans="2:21" x14ac:dyDescent="0.25">
      <c r="C30" s="1005"/>
      <c r="D30" s="16" t="s">
        <v>325</v>
      </c>
      <c r="E30" s="92">
        <f>[42]Capacity!$F$21+[42]Capacity!$F$22</f>
        <v>875.6</v>
      </c>
      <c r="F30" s="92"/>
      <c r="G30" s="92">
        <f>[42]Capacity!$H$21+[42]Capacity!$H$22</f>
        <v>875.6</v>
      </c>
      <c r="H30" s="92">
        <f t="shared" si="4"/>
        <v>617.73580000000004</v>
      </c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>
        <f t="shared" si="5"/>
        <v>0</v>
      </c>
    </row>
    <row r="31" spans="2:21" x14ac:dyDescent="0.25">
      <c r="C31" s="1005"/>
      <c r="D31" s="16" t="s">
        <v>326</v>
      </c>
      <c r="E31" s="92">
        <f>[42]Capacity!F23</f>
        <v>900</v>
      </c>
      <c r="F31" s="92"/>
      <c r="G31" s="92">
        <f>[42]Capacity!H23</f>
        <v>900</v>
      </c>
      <c r="H31" s="92">
        <f t="shared" si="4"/>
        <v>634.95000000000005</v>
      </c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>
        <f t="shared" si="5"/>
        <v>0</v>
      </c>
    </row>
    <row r="32" spans="2:21" x14ac:dyDescent="0.25">
      <c r="C32" s="1005"/>
      <c r="D32" s="16" t="s">
        <v>327</v>
      </c>
      <c r="E32" s="92">
        <f>[42]Capacity!F24</f>
        <v>240</v>
      </c>
      <c r="F32" s="92"/>
      <c r="G32" s="92">
        <f>[42]Capacity!H24</f>
        <v>240</v>
      </c>
      <c r="H32" s="92">
        <f t="shared" si="4"/>
        <v>169.32</v>
      </c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>
        <f t="shared" si="5"/>
        <v>0</v>
      </c>
    </row>
    <row r="33" spans="3:21" x14ac:dyDescent="0.25">
      <c r="C33" s="1005"/>
      <c r="D33" s="16" t="s">
        <v>328</v>
      </c>
      <c r="E33" s="92">
        <f>[42]Capacity!F25</f>
        <v>120</v>
      </c>
      <c r="F33" s="92"/>
      <c r="G33" s="92">
        <f>[42]Capacity!H25</f>
        <v>120</v>
      </c>
      <c r="H33" s="92">
        <f t="shared" si="4"/>
        <v>84.66</v>
      </c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>
        <f t="shared" si="5"/>
        <v>0</v>
      </c>
    </row>
    <row r="34" spans="3:21" x14ac:dyDescent="0.25">
      <c r="C34" s="1005"/>
      <c r="D34" s="16" t="s">
        <v>329</v>
      </c>
      <c r="E34" s="92">
        <f>[42]Capacity!F26</f>
        <v>9</v>
      </c>
      <c r="F34" s="92"/>
      <c r="G34" s="92">
        <f>[42]Capacity!H26</f>
        <v>9</v>
      </c>
      <c r="H34" s="92">
        <f t="shared" si="4"/>
        <v>6.349499999999999</v>
      </c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>
        <f t="shared" si="5"/>
        <v>0</v>
      </c>
    </row>
    <row r="35" spans="3:21" x14ac:dyDescent="0.25">
      <c r="C35" s="1005"/>
      <c r="D35" s="16" t="s">
        <v>330</v>
      </c>
      <c r="E35" s="92">
        <f>[42]Capacity!F27</f>
        <v>54</v>
      </c>
      <c r="F35" s="92"/>
      <c r="G35" s="92">
        <f>[42]Capacity!H27</f>
        <v>54</v>
      </c>
      <c r="H35" s="92">
        <f t="shared" si="4"/>
        <v>38.097000000000001</v>
      </c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>
        <f t="shared" si="5"/>
        <v>0</v>
      </c>
    </row>
    <row r="36" spans="3:21" x14ac:dyDescent="0.25">
      <c r="C36" s="1005"/>
      <c r="D36" s="16" t="s">
        <v>331</v>
      </c>
      <c r="E36" s="92">
        <f>[42]Capacity!F28</f>
        <v>9.16</v>
      </c>
      <c r="F36" s="92"/>
      <c r="G36" s="92">
        <f>[42]Capacity!H28</f>
        <v>9.16</v>
      </c>
      <c r="H36" s="92">
        <f t="shared" si="4"/>
        <v>6.4623799999999996</v>
      </c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>
        <f t="shared" si="5"/>
        <v>0</v>
      </c>
    </row>
    <row r="37" spans="3:21" x14ac:dyDescent="0.25">
      <c r="C37" s="1005"/>
      <c r="D37" s="16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>
        <f t="shared" si="5"/>
        <v>0</v>
      </c>
    </row>
    <row r="38" spans="3:21" x14ac:dyDescent="0.25">
      <c r="C38" s="1005"/>
      <c r="D38" s="16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>
        <f t="shared" si="5"/>
        <v>0</v>
      </c>
    </row>
    <row r="39" spans="3:21" x14ac:dyDescent="0.25">
      <c r="C39" s="1005"/>
      <c r="D39" s="16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>
        <f t="shared" si="5"/>
        <v>0</v>
      </c>
    </row>
    <row r="40" spans="3:21" x14ac:dyDescent="0.25">
      <c r="C40" s="1005"/>
      <c r="D40" s="16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>
        <f t="shared" si="5"/>
        <v>0</v>
      </c>
    </row>
    <row r="41" spans="3:21" x14ac:dyDescent="0.25">
      <c r="C41" s="1005"/>
      <c r="D41" s="16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>
        <f t="shared" si="5"/>
        <v>0</v>
      </c>
    </row>
    <row r="42" spans="3:21" x14ac:dyDescent="0.25">
      <c r="C42" s="1005"/>
      <c r="D42" s="16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>
        <f t="shared" si="5"/>
        <v>0</v>
      </c>
    </row>
    <row r="43" spans="3:21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>
        <f t="shared" si="5"/>
        <v>0</v>
      </c>
    </row>
    <row r="44" spans="3:21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>
        <f t="shared" si="5"/>
        <v>0</v>
      </c>
    </row>
    <row r="45" spans="3:21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>
        <f t="shared" si="5"/>
        <v>0</v>
      </c>
    </row>
    <row r="46" spans="3:21" x14ac:dyDescent="0.25">
      <c r="C46" s="1006"/>
      <c r="D46" s="15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>
        <f t="shared" si="5"/>
        <v>0</v>
      </c>
    </row>
    <row r="47" spans="3:21" x14ac:dyDescent="0.25">
      <c r="C47" s="937" t="s">
        <v>188</v>
      </c>
      <c r="D47" s="938"/>
      <c r="E47" s="92">
        <f>SUM(E29:E46)</f>
        <v>2441.7599999999998</v>
      </c>
      <c r="F47" s="92">
        <f>SUM(F29:F46)</f>
        <v>0</v>
      </c>
      <c r="G47" s="92">
        <f>SUM(G29:G46)</f>
        <v>2324.7599999999998</v>
      </c>
      <c r="H47" s="92">
        <f>SUM(H29:H46)</f>
        <v>1640.1181799999999</v>
      </c>
      <c r="I47" s="92">
        <f>'[41]F11-Year(n-1)'!E48</f>
        <v>0</v>
      </c>
      <c r="J47" s="92">
        <f>'[41]F11-Year(n-1)'!F48</f>
        <v>0</v>
      </c>
      <c r="K47" s="92">
        <f>'[41]F11-Year(n-1)'!G48</f>
        <v>0</v>
      </c>
      <c r="L47" s="92">
        <f>'[41]F11-Year(n-1)'!H48</f>
        <v>0</v>
      </c>
      <c r="M47" s="92">
        <f>'[41]F11-Year(n-1)'!I48</f>
        <v>0</v>
      </c>
      <c r="N47" s="92">
        <f>'[41]F11-Year(n-1)'!J48</f>
        <v>0</v>
      </c>
      <c r="O47" s="92">
        <f>'[41]F11-Year(n-1)'!K48</f>
        <v>0</v>
      </c>
      <c r="P47" s="92">
        <f>'[41]F11-Year(n-1)'!L48</f>
        <v>0</v>
      </c>
      <c r="Q47" s="92">
        <f>'[41]F11-Year(n-1)'!M48</f>
        <v>0</v>
      </c>
      <c r="R47" s="92">
        <f>'[41]F11-Year(n-1)'!N48</f>
        <v>0</v>
      </c>
      <c r="S47" s="92">
        <f>'[41]F11-Year(n-1)'!O48</f>
        <v>0</v>
      </c>
      <c r="T47" s="92">
        <f>'[41]F11-Year(n-1)'!P48</f>
        <v>0</v>
      </c>
      <c r="U47" s="116">
        <f>SUM(I47:T47)</f>
        <v>0</v>
      </c>
    </row>
    <row r="48" spans="3:21" x14ac:dyDescent="0.25">
      <c r="C48" s="935" t="s">
        <v>332</v>
      </c>
      <c r="D48" s="936"/>
      <c r="E48" s="92">
        <f t="shared" ref="E48:U48" si="6">E27+E47</f>
        <v>8084.26</v>
      </c>
      <c r="F48" s="92">
        <f t="shared" si="6"/>
        <v>0</v>
      </c>
      <c r="G48" s="92">
        <f t="shared" si="6"/>
        <v>7967.26</v>
      </c>
      <c r="H48" s="92">
        <f t="shared" si="6"/>
        <v>5620.90193</v>
      </c>
      <c r="I48" s="92">
        <f t="shared" si="6"/>
        <v>0</v>
      </c>
      <c r="J48" s="92">
        <f t="shared" si="6"/>
        <v>0</v>
      </c>
      <c r="K48" s="92">
        <f t="shared" si="6"/>
        <v>0</v>
      </c>
      <c r="L48" s="92">
        <f t="shared" si="6"/>
        <v>0</v>
      </c>
      <c r="M48" s="92">
        <f t="shared" si="6"/>
        <v>0</v>
      </c>
      <c r="N48" s="92">
        <f t="shared" si="6"/>
        <v>0</v>
      </c>
      <c r="O48" s="92">
        <f t="shared" si="6"/>
        <v>0</v>
      </c>
      <c r="P48" s="92">
        <f t="shared" si="6"/>
        <v>0</v>
      </c>
      <c r="Q48" s="92">
        <f t="shared" si="6"/>
        <v>0</v>
      </c>
      <c r="R48" s="92">
        <f t="shared" si="6"/>
        <v>0</v>
      </c>
      <c r="S48" s="92">
        <f t="shared" si="6"/>
        <v>0</v>
      </c>
      <c r="T48" s="92">
        <f t="shared" si="6"/>
        <v>0</v>
      </c>
      <c r="U48" s="116">
        <f t="shared" si="6"/>
        <v>0</v>
      </c>
    </row>
    <row r="49" spans="3:21" x14ac:dyDescent="0.25">
      <c r="C49" s="1002" t="s">
        <v>333</v>
      </c>
      <c r="D49" s="1003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</row>
    <row r="50" spans="3:21" x14ac:dyDescent="0.25">
      <c r="C50" s="935" t="s">
        <v>313</v>
      </c>
      <c r="D50" s="936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</row>
    <row r="51" spans="3:21" x14ac:dyDescent="0.25">
      <c r="C51" s="1004" t="s">
        <v>334</v>
      </c>
      <c r="D51" s="16" t="s">
        <v>335</v>
      </c>
      <c r="E51" s="92">
        <f>[42]Capacity!F31</f>
        <v>2100</v>
      </c>
      <c r="F51" s="92"/>
      <c r="G51" s="92">
        <f>[42]Capacity!H31</f>
        <v>358.68</v>
      </c>
      <c r="H51" s="92">
        <f t="shared" ref="H51:H62" si="7">G51*70.55/100</f>
        <v>253.04874000000001</v>
      </c>
      <c r="I51" s="92">
        <f>'[41]F11-Year(n-1)'!E52</f>
        <v>148.5699179545</v>
      </c>
      <c r="J51" s="92">
        <f>'[41]F11-Year(n-1)'!F52</f>
        <v>154.47163498800001</v>
      </c>
      <c r="K51" s="92">
        <f>'[41]F11-Year(n-1)'!G52</f>
        <v>162.57876689199998</v>
      </c>
      <c r="L51" s="92">
        <f>'[41]F11-Year(n-1)'!H52</f>
        <v>131.08742970900002</v>
      </c>
      <c r="M51" s="92">
        <f>'[41]F11-Year(n-1)'!I52</f>
        <v>87.503200980499997</v>
      </c>
      <c r="N51" s="92">
        <f>'[41]F11-Year(n-1)'!J52</f>
        <v>76.676289677</v>
      </c>
      <c r="O51" s="92">
        <f>'[41]F11-Year(n-1)'!K52</f>
        <v>45.197657843500004</v>
      </c>
      <c r="P51" s="92">
        <f>'[41]F11-Year(n-1)'!L52</f>
        <v>50.178288187</v>
      </c>
      <c r="Q51" s="92">
        <f>'[41]F11-Year(n-1)'!M52</f>
        <v>78.838364976999998</v>
      </c>
      <c r="R51" s="92">
        <f>'[41]F11-Year(n-1)'!N52</f>
        <v>120.2238394605</v>
      </c>
      <c r="S51" s="92">
        <f>'[41]F11-Year(n-1)'!O52</f>
        <v>167.50662301350002</v>
      </c>
      <c r="T51" s="92">
        <f>'[41]F11-Year(n-1)'!P52</f>
        <v>176.61256795349999</v>
      </c>
      <c r="U51" s="92">
        <f t="shared" ref="U51:U76" si="8">+SUM(I51:T51)</f>
        <v>1399.4445816360001</v>
      </c>
    </row>
    <row r="52" spans="3:21" x14ac:dyDescent="0.25">
      <c r="C52" s="1005"/>
      <c r="D52" s="16" t="s">
        <v>336</v>
      </c>
      <c r="E52" s="92">
        <f>[42]Capacity!F32</f>
        <v>500</v>
      </c>
      <c r="F52" s="92"/>
      <c r="G52" s="92">
        <f>[42]Capacity!H32</f>
        <v>89.85</v>
      </c>
      <c r="H52" s="92">
        <f t="shared" si="7"/>
        <v>63.389174999999994</v>
      </c>
      <c r="I52" s="92">
        <f>'[41]F11-Year(n-1)'!E53</f>
        <v>42.051278820500002</v>
      </c>
      <c r="J52" s="92">
        <f>'[41]F11-Year(n-1)'!F53</f>
        <v>42.274604140000001</v>
      </c>
      <c r="K52" s="92">
        <f>'[41]F11-Year(n-1)'!G53</f>
        <v>15.603495526</v>
      </c>
      <c r="L52" s="92">
        <f>'[41]F11-Year(n-1)'!H53</f>
        <v>0</v>
      </c>
      <c r="M52" s="92">
        <f>'[41]F11-Year(n-1)'!I53</f>
        <v>17.503212308000002</v>
      </c>
      <c r="N52" s="92">
        <f>'[41]F11-Year(n-1)'!J53</f>
        <v>26.207913999999999</v>
      </c>
      <c r="O52" s="92">
        <f>'[41]F11-Year(n-1)'!K53</f>
        <v>17.506200806000003</v>
      </c>
      <c r="P52" s="92">
        <f>'[41]F11-Year(n-1)'!L53</f>
        <v>19.988972419</v>
      </c>
      <c r="Q52" s="92">
        <f>'[41]F11-Year(n-1)'!M53</f>
        <v>29.554020073</v>
      </c>
      <c r="R52" s="92">
        <f>'[41]F11-Year(n-1)'!N53</f>
        <v>37.619845657500001</v>
      </c>
      <c r="S52" s="92">
        <f>'[41]F11-Year(n-1)'!O53</f>
        <v>43.740909696000003</v>
      </c>
      <c r="T52" s="92">
        <f>'[41]F11-Year(n-1)'!P53</f>
        <v>41.712929486500002</v>
      </c>
      <c r="U52" s="92">
        <f t="shared" si="8"/>
        <v>333.76338293250001</v>
      </c>
    </row>
    <row r="53" spans="3:21" x14ac:dyDescent="0.25">
      <c r="C53" s="1005"/>
      <c r="D53" s="16" t="s">
        <v>337</v>
      </c>
      <c r="E53" s="92">
        <f>[42]Capacity!F33</f>
        <v>2000</v>
      </c>
      <c r="F53" s="92"/>
      <c r="G53" s="92">
        <f>[42]Capacity!H33</f>
        <v>219.20000000000002</v>
      </c>
      <c r="H53" s="92">
        <f t="shared" si="7"/>
        <v>154.6456</v>
      </c>
      <c r="I53" s="92">
        <f>'[41]F11-Year(n-1)'!E54</f>
        <v>99.075872347000001</v>
      </c>
      <c r="J53" s="92">
        <f>'[41]F11-Year(n-1)'!F54</f>
        <v>116.2879763065</v>
      </c>
      <c r="K53" s="92">
        <f>'[41]F11-Year(n-1)'!G54</f>
        <v>110.76186606200001</v>
      </c>
      <c r="L53" s="92">
        <f>'[41]F11-Year(n-1)'!H54</f>
        <v>130.14471027250002</v>
      </c>
      <c r="M53" s="92">
        <f>'[41]F11-Year(n-1)'!I54</f>
        <v>110.6141858635</v>
      </c>
      <c r="N53" s="92">
        <f>'[41]F11-Year(n-1)'!J54</f>
        <v>103.93691338550001</v>
      </c>
      <c r="O53" s="92">
        <f>'[41]F11-Year(n-1)'!K54</f>
        <v>92.543513096500007</v>
      </c>
      <c r="P53" s="92">
        <f>'[41]F11-Year(n-1)'!L54</f>
        <v>76.144383595999997</v>
      </c>
      <c r="Q53" s="92">
        <f>'[41]F11-Year(n-1)'!M54</f>
        <v>87.2588595215</v>
      </c>
      <c r="R53" s="92">
        <f>'[41]F11-Year(n-1)'!N54</f>
        <v>87.637371559500011</v>
      </c>
      <c r="S53" s="92">
        <f>'[41]F11-Year(n-1)'!O54</f>
        <v>89.213373193999999</v>
      </c>
      <c r="T53" s="92">
        <f>'[41]F11-Year(n-1)'!P54</f>
        <v>103.585308412</v>
      </c>
      <c r="U53" s="92">
        <f t="shared" si="8"/>
        <v>1207.2043336165</v>
      </c>
    </row>
    <row r="54" spans="3:21" x14ac:dyDescent="0.25">
      <c r="C54" s="1005"/>
      <c r="D54" s="16" t="s">
        <v>338</v>
      </c>
      <c r="E54" s="92">
        <f>[42]Capacity!F34</f>
        <v>1000</v>
      </c>
      <c r="F54" s="92"/>
      <c r="G54" s="92">
        <f>[42]Capacity!H34</f>
        <v>538.90000000000009</v>
      </c>
      <c r="H54" s="92">
        <f t="shared" si="7"/>
        <v>380.19395000000003</v>
      </c>
      <c r="I54" s="92">
        <f>'[41]F11-Year(n-1)'!E55</f>
        <v>246.18258612350002</v>
      </c>
      <c r="J54" s="92">
        <f>'[41]F11-Year(n-1)'!F55</f>
        <v>232.73271259650002</v>
      </c>
      <c r="K54" s="92">
        <f>'[41]F11-Year(n-1)'!G55</f>
        <v>232.33568541650001</v>
      </c>
      <c r="L54" s="92">
        <f>'[41]F11-Year(n-1)'!H55</f>
        <v>202.32153542149999</v>
      </c>
      <c r="M54" s="92">
        <f>'[41]F11-Year(n-1)'!I55</f>
        <v>174.12595066</v>
      </c>
      <c r="N54" s="92">
        <f>'[41]F11-Year(n-1)'!J55</f>
        <v>169.49003961000003</v>
      </c>
      <c r="O54" s="92">
        <f>'[41]F11-Year(n-1)'!K55</f>
        <v>19.9855542715</v>
      </c>
      <c r="P54" s="92">
        <f>'[41]F11-Year(n-1)'!L55</f>
        <v>27.736171627500003</v>
      </c>
      <c r="Q54" s="92">
        <f>'[41]F11-Year(n-1)'!M55</f>
        <v>219.15783011350001</v>
      </c>
      <c r="R54" s="92">
        <f>'[41]F11-Year(n-1)'!N55</f>
        <v>258.61003635150001</v>
      </c>
      <c r="S54" s="92">
        <f>'[41]F11-Year(n-1)'!O55</f>
        <v>234.492638081</v>
      </c>
      <c r="T54" s="92">
        <f>'[41]F11-Year(n-1)'!P55</f>
        <v>254.71647145000003</v>
      </c>
      <c r="U54" s="92">
        <f t="shared" si="8"/>
        <v>2271.8872117229998</v>
      </c>
    </row>
    <row r="55" spans="3:21" x14ac:dyDescent="0.25">
      <c r="C55" s="1005"/>
      <c r="D55" s="16" t="s">
        <v>339</v>
      </c>
      <c r="E55" s="92">
        <f>[42]Capacity!F35</f>
        <v>1000</v>
      </c>
      <c r="F55" s="92"/>
      <c r="G55" s="92">
        <f>[42]Capacity!H35</f>
        <v>247</v>
      </c>
      <c r="H55" s="92">
        <f t="shared" si="7"/>
        <v>174.2585</v>
      </c>
      <c r="I55" s="92">
        <f>'[41]F11-Year(n-1)'!E56</f>
        <v>113.3320427755</v>
      </c>
      <c r="J55" s="92">
        <f>'[41]F11-Year(n-1)'!F56</f>
        <v>92.778676000500013</v>
      </c>
      <c r="K55" s="92">
        <f>'[41]F11-Year(n-1)'!G56</f>
        <v>55.695893629000004</v>
      </c>
      <c r="L55" s="92">
        <f>'[41]F11-Year(n-1)'!H56</f>
        <v>77.308021186000005</v>
      </c>
      <c r="M55" s="92">
        <f>'[41]F11-Year(n-1)'!I56</f>
        <v>83.916918720500007</v>
      </c>
      <c r="N55" s="92">
        <f>'[41]F11-Year(n-1)'!J56</f>
        <v>63.092164438499999</v>
      </c>
      <c r="O55" s="92">
        <f>'[41]F11-Year(n-1)'!K56</f>
        <v>55.476560028499996</v>
      </c>
      <c r="P55" s="92">
        <f>'[41]F11-Year(n-1)'!L56</f>
        <v>72.700787300000002</v>
      </c>
      <c r="Q55" s="92">
        <f>'[41]F11-Year(n-1)'!M56</f>
        <v>108.2624552315</v>
      </c>
      <c r="R55" s="92">
        <f>'[41]F11-Year(n-1)'!N56</f>
        <v>116.6587814625</v>
      </c>
      <c r="S55" s="92">
        <f>'[41]F11-Year(n-1)'!O56</f>
        <v>113.6276063565</v>
      </c>
      <c r="T55" s="92">
        <f>'[41]F11-Year(n-1)'!P56</f>
        <v>131.0262466325</v>
      </c>
      <c r="U55" s="92">
        <f t="shared" si="8"/>
        <v>1083.8761537615001</v>
      </c>
    </row>
    <row r="56" spans="3:21" x14ac:dyDescent="0.25">
      <c r="C56" s="1005"/>
      <c r="D56" s="16" t="s">
        <v>340</v>
      </c>
      <c r="E56" s="92">
        <f>[42]Capacity!F36</f>
        <v>2400</v>
      </c>
      <c r="F56" s="92"/>
      <c r="G56" s="92">
        <f>[42]Capacity!H36</f>
        <v>289.44</v>
      </c>
      <c r="H56" s="92">
        <f t="shared" si="7"/>
        <v>204.19991999999999</v>
      </c>
      <c r="I56" s="92">
        <f>'[41]F11-Year(n-1)'!E57</f>
        <v>95.90031454950001</v>
      </c>
      <c r="J56" s="92">
        <f>'[41]F11-Year(n-1)'!F57</f>
        <v>84.010096927500001</v>
      </c>
      <c r="K56" s="92">
        <f>'[41]F11-Year(n-1)'!G57</f>
        <v>109.951520296</v>
      </c>
      <c r="L56" s="92">
        <f>'[41]F11-Year(n-1)'!H57</f>
        <v>75.150441332</v>
      </c>
      <c r="M56" s="92">
        <f>'[41]F11-Year(n-1)'!I57</f>
        <v>69.366795367500004</v>
      </c>
      <c r="N56" s="92">
        <f>'[41]F11-Year(n-1)'!J57</f>
        <v>72.828789692499996</v>
      </c>
      <c r="O56" s="92">
        <f>'[41]F11-Year(n-1)'!K57</f>
        <v>2.9763782155</v>
      </c>
      <c r="P56" s="92">
        <f>'[41]F11-Year(n-1)'!L57</f>
        <v>0</v>
      </c>
      <c r="Q56" s="92">
        <f>'[41]F11-Year(n-1)'!M57</f>
        <v>47.199403329999996</v>
      </c>
      <c r="R56" s="92">
        <f>'[41]F11-Year(n-1)'!N57</f>
        <v>70.202618854999997</v>
      </c>
      <c r="S56" s="92">
        <f>'[41]F11-Year(n-1)'!O57</f>
        <v>104.79238787</v>
      </c>
      <c r="T56" s="92">
        <f>'[41]F11-Year(n-1)'!P57</f>
        <v>68.23867264750001</v>
      </c>
      <c r="U56" s="92">
        <f t="shared" si="8"/>
        <v>800.61741908300007</v>
      </c>
    </row>
    <row r="57" spans="3:21" x14ac:dyDescent="0.25">
      <c r="C57" s="1005"/>
      <c r="D57" s="16" t="s">
        <v>341</v>
      </c>
      <c r="E57" s="92">
        <f>[42]Capacity!F49</f>
        <v>85</v>
      </c>
      <c r="F57" s="92"/>
      <c r="G57" s="92">
        <f>[42]Capacity!H49</f>
        <v>45.806500000000007</v>
      </c>
      <c r="H57" s="92">
        <f t="shared" si="7"/>
        <v>32.316485749999998</v>
      </c>
      <c r="I57" s="92">
        <f>'[41]F11-Year(n-1)'!E58</f>
        <v>18.89241518</v>
      </c>
      <c r="J57" s="92">
        <f>'[41]F11-Year(n-1)'!F58</f>
        <v>16.969305429000002</v>
      </c>
      <c r="K57" s="92">
        <f>'[41]F11-Year(n-1)'!G58</f>
        <v>18.2066966945</v>
      </c>
      <c r="L57" s="92">
        <f>'[41]F11-Year(n-1)'!H58</f>
        <v>12.406297221499999</v>
      </c>
      <c r="M57" s="92">
        <f>'[41]F11-Year(n-1)'!I58</f>
        <v>10.929984853500001</v>
      </c>
      <c r="N57" s="92">
        <f>'[41]F11-Year(n-1)'!J58</f>
        <v>14.628404222</v>
      </c>
      <c r="O57" s="92">
        <f>'[41]F11-Year(n-1)'!K58</f>
        <v>10.3152093315</v>
      </c>
      <c r="P57" s="92">
        <f>'[41]F11-Year(n-1)'!L58</f>
        <v>12.946759606500001</v>
      </c>
      <c r="Q57" s="92">
        <f>'[41]F11-Year(n-1)'!M58</f>
        <v>12.149916405000001</v>
      </c>
      <c r="R57" s="92">
        <f>'[41]F11-Year(n-1)'!N58</f>
        <v>21.6380440995</v>
      </c>
      <c r="S57" s="92">
        <f>'[41]F11-Year(n-1)'!O58</f>
        <v>10.630711048</v>
      </c>
      <c r="T57" s="92">
        <f>'[41]F11-Year(n-1)'!P58</f>
        <v>18.370170921500002</v>
      </c>
      <c r="U57" s="92">
        <f t="shared" si="8"/>
        <v>178.0839150125</v>
      </c>
    </row>
    <row r="58" spans="3:21" x14ac:dyDescent="0.25">
      <c r="C58" s="1005"/>
      <c r="D58" s="16" t="s">
        <v>342</v>
      </c>
      <c r="E58" s="92">
        <f>[42]Capacity!F50</f>
        <v>200</v>
      </c>
      <c r="F58" s="92"/>
      <c r="G58" s="92">
        <f>[42]Capacity!H50</f>
        <v>200</v>
      </c>
      <c r="H58" s="92">
        <f t="shared" si="7"/>
        <v>141.1</v>
      </c>
      <c r="I58" s="92">
        <f>'[41]F11-Year(n-1)'!E59</f>
        <v>84.250615281999998</v>
      </c>
      <c r="J58" s="92">
        <f>'[41]F11-Year(n-1)'!F59</f>
        <v>86.281040979554504</v>
      </c>
      <c r="K58" s="92">
        <f>'[41]F11-Year(n-1)'!G59</f>
        <v>97.643989273265987</v>
      </c>
      <c r="L58" s="92">
        <f>'[41]F11-Year(n-1)'!H59</f>
        <v>68.177567374245498</v>
      </c>
      <c r="M58" s="92">
        <f>'[41]F11-Year(n-1)'!I59</f>
        <v>92.788604330563487</v>
      </c>
      <c r="N58" s="92">
        <f>'[41]F11-Year(n-1)'!J59</f>
        <v>66.54210117940751</v>
      </c>
      <c r="O58" s="92">
        <f>'[41]F11-Year(n-1)'!K59</f>
        <v>57.469289833141005</v>
      </c>
      <c r="P58" s="92">
        <f>'[41]F11-Year(n-1)'!L59</f>
        <v>59.975286874411999</v>
      </c>
      <c r="Q58" s="92">
        <f>'[41]F11-Year(n-1)'!M59</f>
        <v>77.096772384801497</v>
      </c>
      <c r="R58" s="92">
        <f>'[41]F11-Year(n-1)'!N59</f>
        <v>80.736428116384999</v>
      </c>
      <c r="S58" s="92">
        <f>'[41]F11-Year(n-1)'!O59</f>
        <v>136.855978680411</v>
      </c>
      <c r="T58" s="92">
        <f>'[41]F11-Year(n-1)'!P59</f>
        <v>161.9856094611485</v>
      </c>
      <c r="U58" s="92">
        <f t="shared" si="8"/>
        <v>1069.8032837693358</v>
      </c>
    </row>
    <row r="59" spans="3:21" x14ac:dyDescent="0.25">
      <c r="C59" s="1006"/>
      <c r="D59" s="16" t="s">
        <v>343</v>
      </c>
      <c r="E59" s="92">
        <f>[42]Capacity!$F$40</f>
        <v>800</v>
      </c>
      <c r="F59" s="92"/>
      <c r="G59" s="92">
        <f>[42]Capacity!$H$40</f>
        <v>680</v>
      </c>
      <c r="H59" s="92">
        <f t="shared" si="7"/>
        <v>479.74</v>
      </c>
      <c r="I59" s="92">
        <f>'[41]F11-Year(n-1)'!E60</f>
        <v>0</v>
      </c>
      <c r="J59" s="92">
        <f>'[41]F11-Year(n-1)'!F60</f>
        <v>0</v>
      </c>
      <c r="K59" s="92">
        <f>'[41]F11-Year(n-1)'!G60</f>
        <v>0</v>
      </c>
      <c r="L59" s="92">
        <f>'[41]F11-Year(n-1)'!H60</f>
        <v>0</v>
      </c>
      <c r="M59" s="92">
        <f>'[41]F11-Year(n-1)'!I60</f>
        <v>0</v>
      </c>
      <c r="N59" s="92">
        <f>'[41]F11-Year(n-1)'!J60</f>
        <v>0</v>
      </c>
      <c r="O59" s="92">
        <f>'[41]F11-Year(n-1)'!K60</f>
        <v>0</v>
      </c>
      <c r="P59" s="92">
        <f>'[41]F11-Year(n-1)'!L60</f>
        <v>0</v>
      </c>
      <c r="Q59" s="92">
        <f>'[41]F11-Year(n-1)'!M60</f>
        <v>0</v>
      </c>
      <c r="R59" s="92">
        <f>'[41]F11-Year(n-1)'!N60</f>
        <v>0</v>
      </c>
      <c r="S59" s="92">
        <f>'[41]F11-Year(n-1)'!O60</f>
        <v>0</v>
      </c>
      <c r="T59" s="92">
        <f>'[41]F11-Year(n-1)'!P60</f>
        <v>0</v>
      </c>
      <c r="U59" s="92">
        <f t="shared" si="8"/>
        <v>0</v>
      </c>
    </row>
    <row r="60" spans="3:21" x14ac:dyDescent="0.25">
      <c r="C60" s="16"/>
      <c r="D60" s="16" t="s">
        <v>344</v>
      </c>
      <c r="E60" s="92">
        <f>[42]Capacity!F37</f>
        <v>630</v>
      </c>
      <c r="F60" s="92"/>
      <c r="G60" s="92">
        <f>[42]Capacity!H37</f>
        <v>59.031000000000006</v>
      </c>
      <c r="H60" s="92">
        <f t="shared" si="7"/>
        <v>41.646370500000003</v>
      </c>
      <c r="I60" s="92">
        <f>'[41]F11-Year(n-1)'!E61</f>
        <v>4.5508510315000006</v>
      </c>
      <c r="J60" s="92">
        <f>'[41]F11-Year(n-1)'!F61</f>
        <v>9.3155828540000005</v>
      </c>
      <c r="K60" s="92">
        <f>'[41]F11-Year(n-1)'!G61</f>
        <v>4.8763405114999996</v>
      </c>
      <c r="L60" s="92">
        <f>'[41]F11-Year(n-1)'!H61</f>
        <v>5.5305929915000007</v>
      </c>
      <c r="M60" s="92">
        <f>'[41]F11-Year(n-1)'!I61</f>
        <v>3.3312087349999997</v>
      </c>
      <c r="N60" s="92">
        <f>'[41]F11-Year(n-1)'!J61</f>
        <v>2.0236526724999999</v>
      </c>
      <c r="O60" s="92">
        <f>'[41]F11-Year(n-1)'!K61</f>
        <v>1.6977963325000001</v>
      </c>
      <c r="P60" s="92">
        <f>'[41]F11-Year(n-1)'!L61</f>
        <v>2.5154412014999998</v>
      </c>
      <c r="Q60" s="92">
        <f>'[41]F11-Year(n-1)'!M61</f>
        <v>3.184971284</v>
      </c>
      <c r="R60" s="92">
        <f>'[41]F11-Year(n-1)'!N61</f>
        <v>4.5236977475000009</v>
      </c>
      <c r="S60" s="92">
        <f>'[41]F11-Year(n-1)'!O61</f>
        <v>3.6773432614999999</v>
      </c>
      <c r="T60" s="92">
        <f>'[41]F11-Year(n-1)'!P61</f>
        <v>2.874008049</v>
      </c>
      <c r="U60" s="92">
        <f t="shared" si="8"/>
        <v>48.101486672</v>
      </c>
    </row>
    <row r="61" spans="3:21" x14ac:dyDescent="0.25">
      <c r="C61" s="16"/>
      <c r="D61" s="16" t="s">
        <v>345</v>
      </c>
      <c r="E61" s="92">
        <f>[42]Capacity!F38</f>
        <v>840</v>
      </c>
      <c r="F61" s="92"/>
      <c r="G61" s="92">
        <f>[42]Capacity!H38</f>
        <v>105.92399999999999</v>
      </c>
      <c r="H61" s="92">
        <f t="shared" si="7"/>
        <v>74.729382000000001</v>
      </c>
      <c r="I61" s="92">
        <f>'[41]F11-Year(n-1)'!E62</f>
        <v>5.6302625040000001</v>
      </c>
      <c r="J61" s="92">
        <f>'[41]F11-Year(n-1)'!F62</f>
        <v>16.6848654665</v>
      </c>
      <c r="K61" s="92">
        <f>'[41]F11-Year(n-1)'!G62</f>
        <v>5.9044247424999998</v>
      </c>
      <c r="L61" s="92">
        <f>'[41]F11-Year(n-1)'!H62</f>
        <v>11.4464658825</v>
      </c>
      <c r="M61" s="92">
        <f>'[41]F11-Year(n-1)'!I62</f>
        <v>9.2234763014999999</v>
      </c>
      <c r="N61" s="92">
        <f>'[41]F11-Year(n-1)'!J62</f>
        <v>6.881219829</v>
      </c>
      <c r="O61" s="92">
        <f>'[41]F11-Year(n-1)'!K62</f>
        <v>2.6199553824999997</v>
      </c>
      <c r="P61" s="92">
        <f>'[41]F11-Year(n-1)'!L62</f>
        <v>2.1063796025000001</v>
      </c>
      <c r="Q61" s="92">
        <f>'[41]F11-Year(n-1)'!M62</f>
        <v>2.3489290915000001</v>
      </c>
      <c r="R61" s="92">
        <f>'[41]F11-Year(n-1)'!N62</f>
        <v>1.7953952025000002</v>
      </c>
      <c r="S61" s="92">
        <f>'[41]F11-Year(n-1)'!O62</f>
        <v>4.0236202990000001</v>
      </c>
      <c r="T61" s="92">
        <f>'[41]F11-Year(n-1)'!P62</f>
        <v>3.7299157105000003</v>
      </c>
      <c r="U61" s="92">
        <f t="shared" si="8"/>
        <v>72.394910014499999</v>
      </c>
    </row>
    <row r="62" spans="3:21" x14ac:dyDescent="0.25">
      <c r="C62" s="16"/>
      <c r="D62" s="16" t="s">
        <v>346</v>
      </c>
      <c r="E62" s="92">
        <f>[42]Capacity!F39</f>
        <v>1000</v>
      </c>
      <c r="F62" s="92"/>
      <c r="G62" s="92">
        <f>[42]Capacity!H39</f>
        <v>62.1</v>
      </c>
      <c r="H62" s="92">
        <f t="shared" si="7"/>
        <v>43.811549999999997</v>
      </c>
      <c r="I62" s="92">
        <f>'[41]F11-Year(n-1)'!E63</f>
        <v>24.857391576500003</v>
      </c>
      <c r="J62" s="92">
        <f>'[41]F11-Year(n-1)'!F63</f>
        <v>31.827105092500002</v>
      </c>
      <c r="K62" s="92">
        <f>'[41]F11-Year(n-1)'!G63</f>
        <v>25.500056219000001</v>
      </c>
      <c r="L62" s="92">
        <f>'[41]F11-Year(n-1)'!H63</f>
        <v>32.152220657500003</v>
      </c>
      <c r="M62" s="92">
        <f>'[41]F11-Year(n-1)'!I63</f>
        <v>28.011946639000001</v>
      </c>
      <c r="N62" s="92">
        <f>'[41]F11-Year(n-1)'!J63</f>
        <v>25.787594737500001</v>
      </c>
      <c r="O62" s="92">
        <f>'[41]F11-Year(n-1)'!K63</f>
        <v>25.468211359999998</v>
      </c>
      <c r="P62" s="92">
        <f>'[41]F11-Year(n-1)'!L63</f>
        <v>24.678335676500001</v>
      </c>
      <c r="Q62" s="92">
        <f>'[41]F11-Year(n-1)'!M63</f>
        <v>10.53126659</v>
      </c>
      <c r="R62" s="92">
        <f>'[41]F11-Year(n-1)'!N63</f>
        <v>26.218627017500001</v>
      </c>
      <c r="S62" s="92">
        <f>'[41]F11-Year(n-1)'!O63</f>
        <v>26.248099280000002</v>
      </c>
      <c r="T62" s="92">
        <f>'[41]F11-Year(n-1)'!P63</f>
        <v>31.059185979999999</v>
      </c>
      <c r="U62" s="92">
        <f t="shared" si="8"/>
        <v>312.34004082600006</v>
      </c>
    </row>
    <row r="63" spans="3:21" x14ac:dyDescent="0.25">
      <c r="C63" s="16"/>
      <c r="D63" s="16" t="s">
        <v>347</v>
      </c>
      <c r="E63" s="92"/>
      <c r="F63" s="92"/>
      <c r="G63" s="92"/>
      <c r="H63" s="92"/>
      <c r="I63" s="92">
        <f>'[41]F11-Year(n-1)'!E64</f>
        <v>0</v>
      </c>
      <c r="J63" s="92">
        <f>'[41]F11-Year(n-1)'!F64</f>
        <v>0</v>
      </c>
      <c r="K63" s="92">
        <f>'[41]F11-Year(n-1)'!G64</f>
        <v>0</v>
      </c>
      <c r="L63" s="92">
        <f>'[41]F11-Year(n-1)'!H64</f>
        <v>0</v>
      </c>
      <c r="M63" s="92">
        <f>'[41]F11-Year(n-1)'!I64</f>
        <v>0</v>
      </c>
      <c r="N63" s="92">
        <f>'[41]F11-Year(n-1)'!J64</f>
        <v>0</v>
      </c>
      <c r="O63" s="92">
        <f>'[41]F11-Year(n-1)'!K64</f>
        <v>2.2963319500000003</v>
      </c>
      <c r="P63" s="92">
        <f>'[41]F11-Year(n-1)'!L64</f>
        <v>3.2951986040000003</v>
      </c>
      <c r="Q63" s="92">
        <f>'[41]F11-Year(n-1)'!M64</f>
        <v>3.1342931025</v>
      </c>
      <c r="R63" s="92">
        <f>'[41]F11-Year(n-1)'!N64</f>
        <v>2.8213530565</v>
      </c>
      <c r="S63" s="92">
        <f>'[41]F11-Year(n-1)'!O64</f>
        <v>3.2776859775</v>
      </c>
      <c r="T63" s="92">
        <f>'[41]F11-Year(n-1)'!P64</f>
        <v>2.4315798275000002</v>
      </c>
      <c r="U63" s="92">
        <f t="shared" si="8"/>
        <v>17.256442518</v>
      </c>
    </row>
    <row r="64" spans="3:21" x14ac:dyDescent="0.25">
      <c r="C64" s="16"/>
      <c r="D64" s="16" t="s">
        <v>348</v>
      </c>
      <c r="E64" s="92"/>
      <c r="F64" s="92"/>
      <c r="G64" s="92"/>
      <c r="H64" s="92"/>
      <c r="I64" s="92">
        <f>'[41]F11-Year(n-1)'!E65</f>
        <v>0</v>
      </c>
      <c r="J64" s="92">
        <f>'[41]F11-Year(n-1)'!F65</f>
        <v>0</v>
      </c>
      <c r="K64" s="92">
        <f>'[41]F11-Year(n-1)'!G65</f>
        <v>0</v>
      </c>
      <c r="L64" s="92">
        <f>'[41]F11-Year(n-1)'!H65</f>
        <v>0</v>
      </c>
      <c r="M64" s="92">
        <f>'[41]F11-Year(n-1)'!I65</f>
        <v>0</v>
      </c>
      <c r="N64" s="92">
        <f>'[41]F11-Year(n-1)'!J65</f>
        <v>0</v>
      </c>
      <c r="O64" s="92">
        <f>'[41]F11-Year(n-1)'!K65</f>
        <v>1.7864424075000001</v>
      </c>
      <c r="P64" s="92">
        <f>'[41]F11-Year(n-1)'!L65</f>
        <v>0.75187815899999999</v>
      </c>
      <c r="Q64" s="92">
        <f>'[41]F11-Year(n-1)'!M65</f>
        <v>1.4919173225</v>
      </c>
      <c r="R64" s="92">
        <f>'[41]F11-Year(n-1)'!N65</f>
        <v>0.66324760500000002</v>
      </c>
      <c r="S64" s="92">
        <f>'[41]F11-Year(n-1)'!O65</f>
        <v>1.686730565</v>
      </c>
      <c r="T64" s="92">
        <f>'[41]F11-Year(n-1)'!P65</f>
        <v>0.8333104965</v>
      </c>
      <c r="U64" s="92">
        <f t="shared" si="8"/>
        <v>7.2135265555000005</v>
      </c>
    </row>
    <row r="65" spans="3:21" x14ac:dyDescent="0.25">
      <c r="C65" s="16"/>
      <c r="D65" s="16" t="s">
        <v>349</v>
      </c>
      <c r="E65" s="92" t="str">
        <f>[42]Capacity!F41</f>
        <v>-</v>
      </c>
      <c r="F65" s="92"/>
      <c r="G65" s="92" t="str">
        <f>[42]Capacity!H41</f>
        <v>-</v>
      </c>
      <c r="H65" s="92"/>
      <c r="I65" s="92">
        <f>'[41]F11-Year(n-1)'!E66</f>
        <v>60.247807848999997</v>
      </c>
      <c r="J65" s="92">
        <f>'[41]F11-Year(n-1)'!F66</f>
        <v>66.937924660000007</v>
      </c>
      <c r="K65" s="92">
        <f>'[41]F11-Year(n-1)'!G66</f>
        <v>54.785009880000004</v>
      </c>
      <c r="L65" s="92">
        <f>'[41]F11-Year(n-1)'!H66</f>
        <v>30.401662096500001</v>
      </c>
      <c r="M65" s="92">
        <f>'[41]F11-Year(n-1)'!I66</f>
        <v>29.641215640000002</v>
      </c>
      <c r="N65" s="92">
        <f>'[41]F11-Year(n-1)'!J66</f>
        <v>36.495538281500004</v>
      </c>
      <c r="O65" s="92">
        <f>'[41]F11-Year(n-1)'!K66</f>
        <v>21.396897850000002</v>
      </c>
      <c r="P65" s="92">
        <f>'[41]F11-Year(n-1)'!L66</f>
        <v>35.465460307499995</v>
      </c>
      <c r="Q65" s="92">
        <f>'[41]F11-Year(n-1)'!M66</f>
        <v>36.052256405000001</v>
      </c>
      <c r="R65" s="92">
        <f>'[41]F11-Year(n-1)'!N66</f>
        <v>32.088036383999999</v>
      </c>
      <c r="S65" s="92">
        <f>'[41]F11-Year(n-1)'!O66</f>
        <v>44.469248847500005</v>
      </c>
      <c r="T65" s="92">
        <f>'[41]F11-Year(n-1)'!P66</f>
        <v>49.378783134000003</v>
      </c>
      <c r="U65" s="92">
        <f t="shared" si="8"/>
        <v>497.35984133500006</v>
      </c>
    </row>
    <row r="66" spans="3:21" x14ac:dyDescent="0.25">
      <c r="C66" s="16"/>
      <c r="D66" s="16" t="s">
        <v>350</v>
      </c>
      <c r="E66" s="92" t="str">
        <f>[42]Capacity!F42</f>
        <v>-</v>
      </c>
      <c r="F66" s="92"/>
      <c r="G66" s="92" t="str">
        <f>[42]Capacity!H42</f>
        <v>-</v>
      </c>
      <c r="H66" s="92"/>
      <c r="I66" s="92">
        <f>'[41]F11-Year(n-1)'!E67</f>
        <v>41.392646596500001</v>
      </c>
      <c r="J66" s="92">
        <f>'[41]F11-Year(n-1)'!F67</f>
        <v>113.25146691500001</v>
      </c>
      <c r="K66" s="92">
        <f>'[41]F11-Year(n-1)'!G67</f>
        <v>64.674703235999999</v>
      </c>
      <c r="L66" s="92">
        <f>'[41]F11-Year(n-1)'!H67</f>
        <v>54.135920248999994</v>
      </c>
      <c r="M66" s="92">
        <f>'[41]F11-Year(n-1)'!I67</f>
        <v>56.539093119</v>
      </c>
      <c r="N66" s="92">
        <f>'[41]F11-Year(n-1)'!J67</f>
        <v>35.431651336500003</v>
      </c>
      <c r="O66" s="92">
        <f>'[41]F11-Year(n-1)'!K67</f>
        <v>31.835682561500001</v>
      </c>
      <c r="P66" s="92">
        <f>'[41]F11-Year(n-1)'!L67</f>
        <v>25.324691495</v>
      </c>
      <c r="Q66" s="92">
        <f>'[41]F11-Year(n-1)'!M67</f>
        <v>56.365509782499998</v>
      </c>
      <c r="R66" s="92">
        <f>'[41]F11-Year(n-1)'!N67</f>
        <v>58.651303678999994</v>
      </c>
      <c r="S66" s="92">
        <f>'[41]F11-Year(n-1)'!O67</f>
        <v>62.353411401500004</v>
      </c>
      <c r="T66" s="92">
        <f>'[41]F11-Year(n-1)'!P67</f>
        <v>56.153404735000002</v>
      </c>
      <c r="U66" s="92">
        <f t="shared" si="8"/>
        <v>656.10948510650007</v>
      </c>
    </row>
    <row r="67" spans="3:21" x14ac:dyDescent="0.3">
      <c r="C67" s="16"/>
      <c r="D67" s="15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>
        <f t="shared" si="8"/>
        <v>0</v>
      </c>
    </row>
    <row r="68" spans="3:21" x14ac:dyDescent="0.25">
      <c r="C68" s="16"/>
      <c r="D68" s="16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8"/>
        <v>0</v>
      </c>
    </row>
    <row r="69" spans="3:21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8"/>
        <v>0</v>
      </c>
    </row>
    <row r="70" spans="3:21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8"/>
        <v>0</v>
      </c>
    </row>
    <row r="71" spans="3:21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8"/>
        <v>0</v>
      </c>
    </row>
    <row r="72" spans="3:21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8"/>
        <v>0</v>
      </c>
    </row>
    <row r="73" spans="3:21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8"/>
        <v>0</v>
      </c>
    </row>
    <row r="74" spans="3:21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8"/>
        <v>0</v>
      </c>
    </row>
    <row r="75" spans="3:21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8"/>
        <v>0</v>
      </c>
    </row>
    <row r="76" spans="3:21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>
        <f t="shared" si="8"/>
        <v>0</v>
      </c>
    </row>
    <row r="77" spans="3:21" x14ac:dyDescent="0.25">
      <c r="C77" s="937" t="s">
        <v>188</v>
      </c>
      <c r="D77" s="938"/>
      <c r="E77" s="92">
        <f t="shared" ref="E77:T77" si="9">SUM(E51:E76)</f>
        <v>12555</v>
      </c>
      <c r="F77" s="92">
        <f t="shared" si="9"/>
        <v>0</v>
      </c>
      <c r="G77" s="92">
        <f t="shared" si="9"/>
        <v>2895.9315000000001</v>
      </c>
      <c r="H77" s="92">
        <f t="shared" si="9"/>
        <v>2043.07967325</v>
      </c>
      <c r="I77" s="92">
        <f t="shared" si="9"/>
        <v>984.93400259000009</v>
      </c>
      <c r="J77" s="92">
        <f t="shared" si="9"/>
        <v>1063.8229923555546</v>
      </c>
      <c r="K77" s="92">
        <f t="shared" si="9"/>
        <v>958.51844837826604</v>
      </c>
      <c r="L77" s="92">
        <f t="shared" si="9"/>
        <v>830.26286439374576</v>
      </c>
      <c r="M77" s="92">
        <f t="shared" si="9"/>
        <v>773.49579351856357</v>
      </c>
      <c r="N77" s="92">
        <f t="shared" si="9"/>
        <v>700.02227306190741</v>
      </c>
      <c r="O77" s="92">
        <f t="shared" si="9"/>
        <v>388.57168127014103</v>
      </c>
      <c r="P77" s="92">
        <f t="shared" si="9"/>
        <v>413.80803465641202</v>
      </c>
      <c r="Q77" s="92">
        <f t="shared" si="9"/>
        <v>772.62676561430146</v>
      </c>
      <c r="R77" s="92">
        <f t="shared" si="9"/>
        <v>920.08862625438508</v>
      </c>
      <c r="S77" s="92">
        <f t="shared" si="9"/>
        <v>1046.5963675714108</v>
      </c>
      <c r="T77" s="92">
        <f t="shared" si="9"/>
        <v>1102.7081648971487</v>
      </c>
      <c r="U77" s="116">
        <f>SUM(I77:T77)</f>
        <v>9955.4560145618379</v>
      </c>
    </row>
    <row r="78" spans="3:21" x14ac:dyDescent="0.25">
      <c r="C78" s="935" t="s">
        <v>351</v>
      </c>
      <c r="D78" s="936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</row>
    <row r="79" spans="3:21" x14ac:dyDescent="0.3">
      <c r="C79" s="1004" t="s">
        <v>352</v>
      </c>
      <c r="D79" s="16" t="s">
        <v>353</v>
      </c>
      <c r="E79" s="92">
        <f>[42]Capacity!F44</f>
        <v>440</v>
      </c>
      <c r="F79" s="92"/>
      <c r="G79" s="92">
        <f>[42]Capacity!H44</f>
        <v>22.483999999999998</v>
      </c>
      <c r="H79" s="92">
        <f>G79*70.55/100</f>
        <v>15.862461999999999</v>
      </c>
      <c r="I79" s="294">
        <f>'[41]F11-Year(n-1)'!E79</f>
        <v>4.0544273674999998</v>
      </c>
      <c r="J79" s="294">
        <f>'[41]F11-Year(n-1)'!F79</f>
        <v>3.0483335715000002</v>
      </c>
      <c r="K79" s="294">
        <f>'[41]F11-Year(n-1)'!G79</f>
        <v>3.5725362980000002</v>
      </c>
      <c r="L79" s="294">
        <f>'[41]F11-Year(n-1)'!H79</f>
        <v>5.087589082</v>
      </c>
      <c r="M79" s="294">
        <f>'[41]F11-Year(n-1)'!I79</f>
        <v>3.691727701</v>
      </c>
      <c r="N79" s="294">
        <f>'[41]F11-Year(n-1)'!J79</f>
        <v>4.5401076775</v>
      </c>
      <c r="O79" s="294">
        <f>'[41]F11-Year(n-1)'!K79</f>
        <v>4.3574346790000007</v>
      </c>
      <c r="P79" s="294">
        <f>'[41]F11-Year(n-1)'!L79</f>
        <v>4.8229158185000003</v>
      </c>
      <c r="Q79" s="294">
        <f>'[41]F11-Year(n-1)'!M79</f>
        <v>5.0277274069999995</v>
      </c>
      <c r="R79" s="294">
        <f>'[41]F11-Year(n-1)'!N79</f>
        <v>5.0055662410000004</v>
      </c>
      <c r="S79" s="294">
        <f>'[41]F11-Year(n-1)'!O79</f>
        <v>3.404892566</v>
      </c>
      <c r="T79" s="294">
        <f>'[41]F11-Year(n-1)'!P79</f>
        <v>4.6959977794999999</v>
      </c>
      <c r="U79" s="92">
        <f t="shared" ref="U79:U92" si="10">+SUM(I79:T79)</f>
        <v>51.309256188499994</v>
      </c>
    </row>
    <row r="80" spans="3:21" x14ac:dyDescent="0.3">
      <c r="C80" s="1005"/>
      <c r="D80" s="16" t="s">
        <v>354</v>
      </c>
      <c r="E80" s="92">
        <f>[42]Capacity!F45</f>
        <v>440</v>
      </c>
      <c r="F80" s="92"/>
      <c r="G80" s="92">
        <f>[42]Capacity!H45</f>
        <v>69.432000000000002</v>
      </c>
      <c r="H80" s="92">
        <f>G80*70.55/100</f>
        <v>48.984276000000001</v>
      </c>
      <c r="I80" s="294">
        <f>'[41]F11-Year(n-1)'!E80</f>
        <v>67.298399885000009</v>
      </c>
      <c r="J80" s="294">
        <f>'[41]F11-Year(n-1)'!F80</f>
        <v>69.867853460999996</v>
      </c>
      <c r="K80" s="294">
        <f>'[41]F11-Year(n-1)'!G80</f>
        <v>65.007279463499998</v>
      </c>
      <c r="L80" s="294">
        <f>'[41]F11-Year(n-1)'!H80</f>
        <v>69.737192744499993</v>
      </c>
      <c r="M80" s="294">
        <f>'[41]F11-Year(n-1)'!I80</f>
        <v>68.602831288000004</v>
      </c>
      <c r="N80" s="294">
        <f>'[41]F11-Year(n-1)'!J80</f>
        <v>53.883126194500001</v>
      </c>
      <c r="O80" s="294">
        <f>'[41]F11-Year(n-1)'!K80</f>
        <v>65.058123437500001</v>
      </c>
      <c r="P80" s="294">
        <f>'[41]F11-Year(n-1)'!L80</f>
        <v>61.435292750000002</v>
      </c>
      <c r="Q80" s="294">
        <f>'[41]F11-Year(n-1)'!M80</f>
        <v>49.516081194499996</v>
      </c>
      <c r="R80" s="294">
        <f>'[41]F11-Year(n-1)'!N80</f>
        <v>68.351243638500009</v>
      </c>
      <c r="S80" s="294">
        <f>'[41]F11-Year(n-1)'!O80</f>
        <v>60.530752857000003</v>
      </c>
      <c r="T80" s="294">
        <f>'[41]F11-Year(n-1)'!P80</f>
        <v>67.5678620825</v>
      </c>
      <c r="U80" s="92">
        <f t="shared" si="10"/>
        <v>766.85603899650005</v>
      </c>
    </row>
    <row r="81" spans="3:21" x14ac:dyDescent="0.3">
      <c r="C81" s="1005"/>
      <c r="D81" s="16" t="s">
        <v>355</v>
      </c>
      <c r="E81" s="92">
        <f>[42]Capacity!F46</f>
        <v>440</v>
      </c>
      <c r="F81" s="92"/>
      <c r="G81" s="92">
        <f>[42]Capacity!H46</f>
        <v>73.744</v>
      </c>
      <c r="H81" s="92">
        <f>G81*70.55/100</f>
        <v>52.026391999999994</v>
      </c>
      <c r="I81" s="294">
        <f>'[41]F11-Year(n-1)'!E81</f>
        <v>0</v>
      </c>
      <c r="J81" s="294">
        <f>'[41]F11-Year(n-1)'!F81</f>
        <v>0</v>
      </c>
      <c r="K81" s="294">
        <f>'[41]F11-Year(n-1)'!G81</f>
        <v>0</v>
      </c>
      <c r="L81" s="294">
        <f>'[41]F11-Year(n-1)'!H81</f>
        <v>0</v>
      </c>
      <c r="M81" s="294">
        <f>'[41]F11-Year(n-1)'!I81</f>
        <v>0</v>
      </c>
      <c r="N81" s="294">
        <f>'[41]F11-Year(n-1)'!J81</f>
        <v>0</v>
      </c>
      <c r="O81" s="294">
        <f>'[41]F11-Year(n-1)'!K81</f>
        <v>0</v>
      </c>
      <c r="P81" s="294">
        <f>'[41]F11-Year(n-1)'!L81</f>
        <v>0</v>
      </c>
      <c r="Q81" s="294">
        <f>'[41]F11-Year(n-1)'!M81</f>
        <v>0</v>
      </c>
      <c r="R81" s="294">
        <f>'[41]F11-Year(n-1)'!N81</f>
        <v>0</v>
      </c>
      <c r="S81" s="294">
        <f>'[41]F11-Year(n-1)'!O81</f>
        <v>0</v>
      </c>
      <c r="T81" s="294">
        <f>'[41]F11-Year(n-1)'!P81</f>
        <v>0</v>
      </c>
      <c r="U81" s="92">
        <f t="shared" si="10"/>
        <v>0</v>
      </c>
    </row>
    <row r="82" spans="3:21" x14ac:dyDescent="0.3">
      <c r="C82" s="1006"/>
      <c r="D82" s="16" t="s">
        <v>356</v>
      </c>
      <c r="E82" s="92">
        <f>[42]Capacity!F47</f>
        <v>1000</v>
      </c>
      <c r="F82" s="92"/>
      <c r="G82" s="92">
        <f>[42]Capacity!H47</f>
        <v>50</v>
      </c>
      <c r="H82" s="92">
        <f>G82*70.55/100</f>
        <v>35.274999999999999</v>
      </c>
      <c r="I82" s="294">
        <f>'[41]F11-Year(n-1)'!E82</f>
        <v>0</v>
      </c>
      <c r="J82" s="294">
        <f>'[41]F11-Year(n-1)'!F82</f>
        <v>0</v>
      </c>
      <c r="K82" s="294">
        <f>'[41]F11-Year(n-1)'!G82</f>
        <v>23.595214685000002</v>
      </c>
      <c r="L82" s="294">
        <f>'[41]F11-Year(n-1)'!H82</f>
        <v>23.875466094</v>
      </c>
      <c r="M82" s="294">
        <f>'[41]F11-Year(n-1)'!I82</f>
        <v>25.048378892500001</v>
      </c>
      <c r="N82" s="294">
        <f>'[41]F11-Year(n-1)'!J82</f>
        <v>24.256203278999998</v>
      </c>
      <c r="O82" s="294">
        <f>'[41]F11-Year(n-1)'!K82</f>
        <v>25.132749637499998</v>
      </c>
      <c r="P82" s="294">
        <f>'[41]F11-Year(n-1)'!L82</f>
        <v>25.2506090565</v>
      </c>
      <c r="Q82" s="294">
        <f>'[41]F11-Year(n-1)'!M82</f>
        <v>26.258085632500002</v>
      </c>
      <c r="R82" s="294">
        <f>'[41]F11-Year(n-1)'!N82</f>
        <v>22.976038254000002</v>
      </c>
      <c r="S82" s="294">
        <f>'[41]F11-Year(n-1)'!O82</f>
        <v>24.404646122999999</v>
      </c>
      <c r="T82" s="294">
        <f>'[41]F11-Year(n-1)'!P82</f>
        <v>27.154740857500002</v>
      </c>
      <c r="U82" s="92">
        <f t="shared" si="10"/>
        <v>247.95213251150003</v>
      </c>
    </row>
    <row r="83" spans="3:21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>
        <f t="shared" si="10"/>
        <v>0</v>
      </c>
    </row>
    <row r="84" spans="3:21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10"/>
        <v>0</v>
      </c>
    </row>
    <row r="85" spans="3:21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10"/>
        <v>0</v>
      </c>
    </row>
    <row r="86" spans="3:21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10"/>
        <v>0</v>
      </c>
    </row>
    <row r="87" spans="3:21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10"/>
        <v>0</v>
      </c>
    </row>
    <row r="88" spans="3:21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10"/>
        <v>0</v>
      </c>
    </row>
    <row r="89" spans="3:21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10"/>
        <v>0</v>
      </c>
    </row>
    <row r="90" spans="3:21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10"/>
        <v>0</v>
      </c>
    </row>
    <row r="91" spans="3:21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10"/>
        <v>0</v>
      </c>
    </row>
    <row r="92" spans="3:21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>
        <f t="shared" si="10"/>
        <v>0</v>
      </c>
    </row>
    <row r="93" spans="3:21" x14ac:dyDescent="0.25">
      <c r="C93" s="937" t="s">
        <v>188</v>
      </c>
      <c r="D93" s="938"/>
      <c r="E93" s="92">
        <f t="shared" ref="E93:T93" si="11">SUM(E79:E92)</f>
        <v>2320</v>
      </c>
      <c r="F93" s="92">
        <f t="shared" si="11"/>
        <v>0</v>
      </c>
      <c r="G93" s="92">
        <f t="shared" si="11"/>
        <v>215.66</v>
      </c>
      <c r="H93" s="92">
        <f t="shared" si="11"/>
        <v>152.14813000000001</v>
      </c>
      <c r="I93" s="92">
        <f t="shared" si="11"/>
        <v>71.352827252500006</v>
      </c>
      <c r="J93" s="92">
        <f t="shared" si="11"/>
        <v>72.916187032499991</v>
      </c>
      <c r="K93" s="92">
        <f t="shared" si="11"/>
        <v>92.175030446500003</v>
      </c>
      <c r="L93" s="92">
        <f t="shared" si="11"/>
        <v>98.70024792049999</v>
      </c>
      <c r="M93" s="92">
        <f t="shared" si="11"/>
        <v>97.342937881500006</v>
      </c>
      <c r="N93" s="92">
        <f t="shared" si="11"/>
        <v>82.679437151000002</v>
      </c>
      <c r="O93" s="92">
        <f t="shared" si="11"/>
        <v>94.548307753999993</v>
      </c>
      <c r="P93" s="92">
        <f t="shared" si="11"/>
        <v>91.508817625000006</v>
      </c>
      <c r="Q93" s="92">
        <f t="shared" si="11"/>
        <v>80.801894234000002</v>
      </c>
      <c r="R93" s="92">
        <f t="shared" si="11"/>
        <v>96.332848133500008</v>
      </c>
      <c r="S93" s="92">
        <f t="shared" si="11"/>
        <v>88.340291546000003</v>
      </c>
      <c r="T93" s="92">
        <f t="shared" si="11"/>
        <v>99.418600719500006</v>
      </c>
      <c r="U93" s="116">
        <f>SUM(I93:T93)</f>
        <v>1066.1174276965</v>
      </c>
    </row>
    <row r="94" spans="3:21" x14ac:dyDescent="0.25">
      <c r="C94" s="935" t="s">
        <v>358</v>
      </c>
      <c r="D94" s="936"/>
      <c r="E94" s="92">
        <f t="shared" ref="E94:U94" si="12">E77+E93</f>
        <v>14875</v>
      </c>
      <c r="F94" s="92">
        <f t="shared" si="12"/>
        <v>0</v>
      </c>
      <c r="G94" s="92">
        <f t="shared" si="12"/>
        <v>3111.5915</v>
      </c>
      <c r="H94" s="92">
        <f t="shared" si="12"/>
        <v>2195.2278032499999</v>
      </c>
      <c r="I94" s="92">
        <f t="shared" si="12"/>
        <v>1056.2868298425001</v>
      </c>
      <c r="J94" s="92">
        <f t="shared" si="12"/>
        <v>1136.7391793880545</v>
      </c>
      <c r="K94" s="92">
        <f t="shared" si="12"/>
        <v>1050.6934788247661</v>
      </c>
      <c r="L94" s="92">
        <f t="shared" si="12"/>
        <v>928.96311231424579</v>
      </c>
      <c r="M94" s="92">
        <f t="shared" si="12"/>
        <v>870.83873140006358</v>
      </c>
      <c r="N94" s="92">
        <f t="shared" si="12"/>
        <v>782.70171021290741</v>
      </c>
      <c r="O94" s="92">
        <f t="shared" si="12"/>
        <v>483.11998902414103</v>
      </c>
      <c r="P94" s="92">
        <f t="shared" si="12"/>
        <v>505.31685228141203</v>
      </c>
      <c r="Q94" s="92">
        <f t="shared" si="12"/>
        <v>853.42865984830144</v>
      </c>
      <c r="R94" s="92">
        <f t="shared" si="12"/>
        <v>1016.421474387885</v>
      </c>
      <c r="S94" s="92">
        <f t="shared" si="12"/>
        <v>1134.9366591174107</v>
      </c>
      <c r="T94" s="92">
        <f t="shared" si="12"/>
        <v>1202.1267656166488</v>
      </c>
      <c r="U94" s="116">
        <f t="shared" si="12"/>
        <v>11021.573442258337</v>
      </c>
    </row>
    <row r="95" spans="3:21" x14ac:dyDescent="0.25">
      <c r="C95" s="1002" t="s">
        <v>359</v>
      </c>
      <c r="D95" s="1003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</row>
    <row r="96" spans="3:21" x14ac:dyDescent="0.25">
      <c r="C96" s="16" t="s">
        <v>360</v>
      </c>
      <c r="D96" s="16" t="s">
        <v>360</v>
      </c>
      <c r="E96" s="92">
        <f>[42]Capacity!F67</f>
        <v>500</v>
      </c>
      <c r="F96" s="92"/>
      <c r="G96" s="92">
        <f>[42]Capacity!H67</f>
        <v>269.45000000000005</v>
      </c>
      <c r="H96" s="92">
        <f>G96*70.55/100</f>
        <v>190.09697500000001</v>
      </c>
      <c r="I96" s="92">
        <f>'[41]F11-Year(n-1)'!E96</f>
        <v>266.24076103750002</v>
      </c>
      <c r="J96" s="92">
        <f>'[41]F11-Year(n-1)'!F96</f>
        <v>229.4338157615</v>
      </c>
      <c r="K96" s="92">
        <f>'[41]F11-Year(n-1)'!G96</f>
        <v>178.03891645875001</v>
      </c>
      <c r="L96" s="92">
        <f>'[41]F11-Year(n-1)'!H96</f>
        <v>261.09249472250002</v>
      </c>
      <c r="M96" s="92">
        <f>'[41]F11-Year(n-1)'!I96</f>
        <v>271.44340023749993</v>
      </c>
      <c r="N96" s="92">
        <f>'[41]F11-Year(n-1)'!J96</f>
        <v>206.8318124425</v>
      </c>
      <c r="O96" s="92">
        <f>'[41]F11-Year(n-1)'!K96</f>
        <v>176.1025450715</v>
      </c>
      <c r="P96" s="92">
        <f>'[41]F11-Year(n-1)'!L96</f>
        <v>247.83757306875</v>
      </c>
      <c r="Q96" s="92">
        <f>'[41]F11-Year(n-1)'!M96</f>
        <v>231.26201107</v>
      </c>
      <c r="R96" s="92">
        <f>'[41]F11-Year(n-1)'!N96</f>
        <v>239.49209892500002</v>
      </c>
      <c r="S96" s="92">
        <f>'[41]F11-Year(n-1)'!O96</f>
        <v>270.09585114375</v>
      </c>
      <c r="T96" s="92">
        <f>'[41]F11-Year(n-1)'!P96</f>
        <v>269.95541466650002</v>
      </c>
      <c r="U96" s="92">
        <f t="shared" ref="U96:U102" si="13">+SUM(I96:T96)</f>
        <v>2847.8266946057506</v>
      </c>
    </row>
    <row r="97" spans="3:21" x14ac:dyDescent="0.25">
      <c r="C97" s="16" t="s">
        <v>361</v>
      </c>
      <c r="D97" s="16" t="s">
        <v>361</v>
      </c>
      <c r="E97" s="92">
        <f>[42]Capacity!F68</f>
        <v>570</v>
      </c>
      <c r="F97" s="92"/>
      <c r="G97" s="92">
        <f>[42]Capacity!H68</f>
        <v>570</v>
      </c>
      <c r="H97" s="92">
        <f>G97*70.55/100</f>
        <v>402.13499999999999</v>
      </c>
      <c r="I97" s="92">
        <f>'[41]F11-Year(n-1)'!E97</f>
        <v>125.8569620615</v>
      </c>
      <c r="J97" s="92">
        <f>'[41]F11-Year(n-1)'!F97</f>
        <v>134.82357780650003</v>
      </c>
      <c r="K97" s="92">
        <f>'[41]F11-Year(n-1)'!G97</f>
        <v>85.606749252499995</v>
      </c>
      <c r="L97" s="92">
        <f>'[41]F11-Year(n-1)'!H97</f>
        <v>136.50467283750001</v>
      </c>
      <c r="M97" s="92">
        <f>'[41]F11-Year(n-1)'!I97</f>
        <v>141.0695104065</v>
      </c>
      <c r="N97" s="92">
        <f>'[41]F11-Year(n-1)'!J97</f>
        <v>123.576868605</v>
      </c>
      <c r="O97" s="92">
        <f>'[41]F11-Year(n-1)'!K97</f>
        <v>141.354339805</v>
      </c>
      <c r="P97" s="92">
        <f>'[41]F11-Year(n-1)'!L97</f>
        <v>126.18991925900001</v>
      </c>
      <c r="Q97" s="92">
        <f>'[41]F11-Year(n-1)'!M97</f>
        <v>133.04815530900001</v>
      </c>
      <c r="R97" s="92">
        <f>'[41]F11-Year(n-1)'!N97</f>
        <v>126.07214308900001</v>
      </c>
      <c r="S97" s="92">
        <f>'[41]F11-Year(n-1)'!O97</f>
        <v>127.67952254150001</v>
      </c>
      <c r="T97" s="92">
        <f>'[41]F11-Year(n-1)'!P97</f>
        <v>140.77733252000002</v>
      </c>
      <c r="U97" s="92">
        <f t="shared" si="13"/>
        <v>1542.5597534930002</v>
      </c>
    </row>
    <row r="98" spans="3:21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13"/>
        <v>0</v>
      </c>
    </row>
    <row r="99" spans="3:21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13"/>
        <v>0</v>
      </c>
    </row>
    <row r="100" spans="3:21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13"/>
        <v>0</v>
      </c>
    </row>
    <row r="101" spans="3:21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13"/>
        <v>0</v>
      </c>
    </row>
    <row r="102" spans="3:21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>
        <f t="shared" si="13"/>
        <v>0</v>
      </c>
    </row>
    <row r="103" spans="3:21" x14ac:dyDescent="0.25">
      <c r="C103" s="935" t="s">
        <v>362</v>
      </c>
      <c r="D103" s="936"/>
      <c r="E103" s="92">
        <f t="shared" ref="E103:T103" si="14">SUM(E96:E102)</f>
        <v>1070</v>
      </c>
      <c r="F103" s="92">
        <f t="shared" si="14"/>
        <v>0</v>
      </c>
      <c r="G103" s="92">
        <f t="shared" si="14"/>
        <v>839.45</v>
      </c>
      <c r="H103" s="92">
        <f t="shared" si="14"/>
        <v>592.23197500000003</v>
      </c>
      <c r="I103" s="92">
        <f t="shared" si="14"/>
        <v>392.09772309900001</v>
      </c>
      <c r="J103" s="92">
        <f t="shared" si="14"/>
        <v>364.257393568</v>
      </c>
      <c r="K103" s="92">
        <f t="shared" si="14"/>
        <v>263.64566571124999</v>
      </c>
      <c r="L103" s="92">
        <f t="shared" si="14"/>
        <v>397.59716756</v>
      </c>
      <c r="M103" s="92">
        <f t="shared" si="14"/>
        <v>412.51291064399993</v>
      </c>
      <c r="N103" s="92">
        <f t="shared" si="14"/>
        <v>330.40868104750001</v>
      </c>
      <c r="O103" s="92">
        <f t="shared" si="14"/>
        <v>317.4568848765</v>
      </c>
      <c r="P103" s="92">
        <f t="shared" si="14"/>
        <v>374.02749232775</v>
      </c>
      <c r="Q103" s="92">
        <f t="shared" si="14"/>
        <v>364.31016637900001</v>
      </c>
      <c r="R103" s="92">
        <f t="shared" si="14"/>
        <v>365.564242014</v>
      </c>
      <c r="S103" s="92">
        <f t="shared" si="14"/>
        <v>397.77537368524997</v>
      </c>
      <c r="T103" s="92">
        <f t="shared" si="14"/>
        <v>410.73274718650003</v>
      </c>
      <c r="U103" s="116">
        <f>SUM(I103:T103)</f>
        <v>4390.3864480987495</v>
      </c>
    </row>
    <row r="104" spans="3:21" x14ac:dyDescent="0.25">
      <c r="C104" s="1002" t="s">
        <v>363</v>
      </c>
      <c r="D104" s="1003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</row>
    <row r="105" spans="3:21" x14ac:dyDescent="0.25">
      <c r="C105" s="16" t="s">
        <v>364</v>
      </c>
      <c r="D105" s="16" t="s">
        <v>364</v>
      </c>
      <c r="E105" s="92">
        <f>[42]Capacity!F69</f>
        <v>1200</v>
      </c>
      <c r="F105" s="92"/>
      <c r="G105" s="92">
        <f>[42]Capacity!H69</f>
        <v>1200</v>
      </c>
      <c r="H105" s="92"/>
      <c r="I105" s="92">
        <f>'[41]F11-Year(n-1)'!E105</f>
        <v>545.83123999999998</v>
      </c>
      <c r="J105" s="92">
        <f>'[41]F11-Year(n-1)'!F105</f>
        <v>466.39758399999999</v>
      </c>
      <c r="K105" s="92">
        <f>'[41]F11-Year(n-1)'!G105</f>
        <v>507.25873300000001</v>
      </c>
      <c r="L105" s="92">
        <f>'[41]F11-Year(n-1)'!H105</f>
        <v>545.95540800000003</v>
      </c>
      <c r="M105" s="92">
        <f>'[41]F11-Year(n-1)'!I105</f>
        <v>507.5388165</v>
      </c>
      <c r="N105" s="92">
        <f>'[41]F11-Year(n-1)'!J105</f>
        <v>560.19098699999995</v>
      </c>
      <c r="O105" s="92">
        <f>'[41]F11-Year(n-1)'!K105</f>
        <v>543.55600249999998</v>
      </c>
      <c r="P105" s="92">
        <f>'[41]F11-Year(n-1)'!L105</f>
        <v>549.96194249999996</v>
      </c>
      <c r="Q105" s="92">
        <f>'[41]F11-Year(n-1)'!M105</f>
        <v>547.22036949999995</v>
      </c>
      <c r="R105" s="92">
        <f>'[41]F11-Year(n-1)'!N105</f>
        <v>556.86173250000002</v>
      </c>
      <c r="S105" s="92">
        <f>'[41]F11-Year(n-1)'!O105</f>
        <v>236.449736</v>
      </c>
      <c r="T105" s="92">
        <f>'[41]F11-Year(n-1)'!P105</f>
        <v>585.77594450000004</v>
      </c>
      <c r="U105" s="92">
        <f t="shared" ref="U105:U112" si="15">+SUM(I105:T105)</f>
        <v>6152.9984960000002</v>
      </c>
    </row>
    <row r="106" spans="3:21" x14ac:dyDescent="0.25">
      <c r="C106" s="16" t="s">
        <v>365</v>
      </c>
      <c r="D106" s="16" t="s">
        <v>365</v>
      </c>
      <c r="E106" s="92">
        <f>[42]Capacity!F70</f>
        <v>1000</v>
      </c>
      <c r="F106" s="92"/>
      <c r="G106" s="92">
        <f>[42]Capacity!H70</f>
        <v>1000</v>
      </c>
      <c r="H106" s="92"/>
      <c r="I106" s="92">
        <f>'[41]F11-Year(n-1)'!E106</f>
        <v>0</v>
      </c>
      <c r="J106" s="92">
        <f>'[41]F11-Year(n-1)'!F106</f>
        <v>0</v>
      </c>
      <c r="K106" s="92">
        <f>'[41]F11-Year(n-1)'!G106</f>
        <v>0</v>
      </c>
      <c r="L106" s="92">
        <f>'[41]F11-Year(n-1)'!H106</f>
        <v>0</v>
      </c>
      <c r="M106" s="92">
        <f>'[41]F11-Year(n-1)'!I106</f>
        <v>0</v>
      </c>
      <c r="N106" s="92">
        <f>'[41]F11-Year(n-1)'!J106</f>
        <v>0</v>
      </c>
      <c r="O106" s="92">
        <f>'[41]F11-Year(n-1)'!K106</f>
        <v>0</v>
      </c>
      <c r="P106" s="92">
        <f>'[41]F11-Year(n-1)'!L106</f>
        <v>0</v>
      </c>
      <c r="Q106" s="92">
        <f>'[41]F11-Year(n-1)'!M106</f>
        <v>0</v>
      </c>
      <c r="R106" s="92">
        <f>'[41]F11-Year(n-1)'!N106</f>
        <v>0</v>
      </c>
      <c r="S106" s="92">
        <f>'[41]F11-Year(n-1)'!O106</f>
        <v>0</v>
      </c>
      <c r="T106" s="92">
        <f>'[41]F11-Year(n-1)'!P106</f>
        <v>0</v>
      </c>
      <c r="U106" s="92">
        <f t="shared" si="15"/>
        <v>0</v>
      </c>
    </row>
    <row r="107" spans="3:21" x14ac:dyDescent="0.25">
      <c r="C107" s="16" t="s">
        <v>366</v>
      </c>
      <c r="D107" s="16" t="s">
        <v>366</v>
      </c>
      <c r="E107" s="92" t="str">
        <f>[42]Capacity!F71</f>
        <v>-</v>
      </c>
      <c r="F107" s="92"/>
      <c r="G107" s="92" t="str">
        <f>[42]Capacity!H71</f>
        <v>-</v>
      </c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15"/>
        <v>0</v>
      </c>
    </row>
    <row r="108" spans="3:21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15"/>
        <v>0</v>
      </c>
    </row>
    <row r="109" spans="3:21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15"/>
        <v>0</v>
      </c>
    </row>
    <row r="110" spans="3:21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15"/>
        <v>0</v>
      </c>
    </row>
    <row r="111" spans="3:21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15"/>
        <v>0</v>
      </c>
    </row>
    <row r="112" spans="3:21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>
        <f t="shared" si="15"/>
        <v>0</v>
      </c>
    </row>
    <row r="113" spans="3:21" x14ac:dyDescent="0.25">
      <c r="C113" s="935" t="s">
        <v>367</v>
      </c>
      <c r="D113" s="936"/>
      <c r="E113" s="92">
        <f t="shared" ref="E113:T113" si="16">SUM(E105:E112)</f>
        <v>2200</v>
      </c>
      <c r="F113" s="92">
        <f t="shared" si="16"/>
        <v>0</v>
      </c>
      <c r="G113" s="92">
        <f t="shared" si="16"/>
        <v>2200</v>
      </c>
      <c r="H113" s="92">
        <f t="shared" si="16"/>
        <v>0</v>
      </c>
      <c r="I113" s="92">
        <f t="shared" si="16"/>
        <v>545.83123999999998</v>
      </c>
      <c r="J113" s="92">
        <f t="shared" si="16"/>
        <v>466.39758399999999</v>
      </c>
      <c r="K113" s="92">
        <f t="shared" si="16"/>
        <v>507.25873300000001</v>
      </c>
      <c r="L113" s="92">
        <f t="shared" si="16"/>
        <v>545.95540800000003</v>
      </c>
      <c r="M113" s="92">
        <f t="shared" si="16"/>
        <v>507.5388165</v>
      </c>
      <c r="N113" s="92">
        <f t="shared" si="16"/>
        <v>560.19098699999995</v>
      </c>
      <c r="O113" s="92">
        <f t="shared" si="16"/>
        <v>543.55600249999998</v>
      </c>
      <c r="P113" s="92">
        <f t="shared" si="16"/>
        <v>549.96194249999996</v>
      </c>
      <c r="Q113" s="92">
        <f t="shared" si="16"/>
        <v>547.22036949999995</v>
      </c>
      <c r="R113" s="92">
        <f t="shared" si="16"/>
        <v>556.86173250000002</v>
      </c>
      <c r="S113" s="92">
        <f t="shared" si="16"/>
        <v>236.449736</v>
      </c>
      <c r="T113" s="92">
        <f t="shared" si="16"/>
        <v>585.77594450000004</v>
      </c>
      <c r="U113" s="116">
        <f>SUM(I113:T113)</f>
        <v>6152.9984960000002</v>
      </c>
    </row>
    <row r="114" spans="3:21" x14ac:dyDescent="0.25">
      <c r="C114" s="1002" t="s">
        <v>368</v>
      </c>
      <c r="D114" s="1003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</row>
    <row r="115" spans="3:21" x14ac:dyDescent="0.25">
      <c r="C115" s="16"/>
      <c r="D115" s="16" t="s">
        <v>369</v>
      </c>
      <c r="E115" s="92">
        <f>[42]Capacity!F55</f>
        <v>24</v>
      </c>
      <c r="F115" s="92"/>
      <c r="G115" s="92">
        <f>[42]Capacity!H55</f>
        <v>24</v>
      </c>
      <c r="H115" s="92">
        <v>6</v>
      </c>
      <c r="I115" s="92">
        <f>'[41]F11-Year(n-1)'!E115</f>
        <v>1.9339500000000001</v>
      </c>
      <c r="J115" s="92">
        <f>'[41]F11-Year(n-1)'!F115</f>
        <v>0.7757999999999956</v>
      </c>
      <c r="K115" s="92">
        <f>'[41]F11-Year(n-1)'!G115</f>
        <v>0</v>
      </c>
      <c r="L115" s="92">
        <f>'[41]F11-Year(n-1)'!H115</f>
        <v>0.87660000000000227</v>
      </c>
      <c r="M115" s="92">
        <f>'[41]F11-Year(n-1)'!I115</f>
        <v>0</v>
      </c>
      <c r="N115" s="92">
        <f>'[41]F11-Year(n-1)'!J115</f>
        <v>0</v>
      </c>
      <c r="O115" s="92">
        <f>'[41]F11-Year(n-1)'!K115</f>
        <v>0</v>
      </c>
      <c r="P115" s="92">
        <f>'[41]F11-Year(n-1)'!L115</f>
        <v>0</v>
      </c>
      <c r="Q115" s="92">
        <f>'[41]F11-Year(n-1)'!M115</f>
        <v>0</v>
      </c>
      <c r="R115" s="92">
        <f>'[41]F11-Year(n-1)'!N115</f>
        <v>0</v>
      </c>
      <c r="S115" s="92">
        <f>'[41]F11-Year(n-1)'!O115</f>
        <v>0</v>
      </c>
      <c r="T115" s="92">
        <f>'[41]F11-Year(n-1)'!P115</f>
        <v>0</v>
      </c>
      <c r="U115" s="92">
        <f t="shared" ref="U115:U138" si="17">+SUM(I115:T115)</f>
        <v>3.5863499999999977</v>
      </c>
    </row>
    <row r="116" spans="3:21" x14ac:dyDescent="0.25">
      <c r="C116" s="16"/>
      <c r="D116" s="16" t="s">
        <v>370</v>
      </c>
      <c r="E116" s="92">
        <f>[42]Capacity!F56</f>
        <v>35.200000000000003</v>
      </c>
      <c r="F116" s="92"/>
      <c r="G116" s="92">
        <f>[42]Capacity!H56</f>
        <v>35.200000000000003</v>
      </c>
      <c r="H116" s="92">
        <v>15</v>
      </c>
      <c r="I116" s="92">
        <f>'[41]F11-Year(n-1)'!E116</f>
        <v>0</v>
      </c>
      <c r="J116" s="92">
        <f>'[41]F11-Year(n-1)'!F116</f>
        <v>0</v>
      </c>
      <c r="K116" s="92">
        <f>'[41]F11-Year(n-1)'!G116</f>
        <v>0</v>
      </c>
      <c r="L116" s="92">
        <f>'[41]F11-Year(n-1)'!H116</f>
        <v>0</v>
      </c>
      <c r="M116" s="92">
        <f>'[41]F11-Year(n-1)'!I116</f>
        <v>0</v>
      </c>
      <c r="N116" s="92">
        <f>'[41]F11-Year(n-1)'!J116</f>
        <v>0</v>
      </c>
      <c r="O116" s="92">
        <f>'[41]F11-Year(n-1)'!K116</f>
        <v>0</v>
      </c>
      <c r="P116" s="92">
        <f>'[41]F11-Year(n-1)'!L116</f>
        <v>0</v>
      </c>
      <c r="Q116" s="92">
        <f>'[41]F11-Year(n-1)'!M116</f>
        <v>4.8519100000000002</v>
      </c>
      <c r="R116" s="92">
        <f>'[41]F11-Year(n-1)'!N116</f>
        <v>0</v>
      </c>
      <c r="S116" s="92">
        <f>'[41]F11-Year(n-1)'!O116</f>
        <v>0</v>
      </c>
      <c r="T116" s="92">
        <f>'[41]F11-Year(n-1)'!P116</f>
        <v>0</v>
      </c>
      <c r="U116" s="92">
        <f t="shared" si="17"/>
        <v>4.8519100000000002</v>
      </c>
    </row>
    <row r="117" spans="3:21" x14ac:dyDescent="0.25">
      <c r="C117" s="16"/>
      <c r="D117" s="16" t="s">
        <v>371</v>
      </c>
      <c r="E117" s="92">
        <f>[42]Capacity!F57</f>
        <v>19.8</v>
      </c>
      <c r="F117" s="92"/>
      <c r="G117" s="92">
        <f>[42]Capacity!H57</f>
        <v>19.8</v>
      </c>
      <c r="H117" s="92">
        <v>19.8</v>
      </c>
      <c r="I117" s="92">
        <f>'[41]F11-Year(n-1)'!E117</f>
        <v>9.8330760000000001</v>
      </c>
      <c r="J117" s="92">
        <f>'[41]F11-Year(n-1)'!F117</f>
        <v>9.5158799999999992</v>
      </c>
      <c r="K117" s="92">
        <f>'[41]F11-Year(n-1)'!G117</f>
        <v>9.8330760000000001</v>
      </c>
      <c r="L117" s="92">
        <f>'[41]F11-Year(n-1)'!H117</f>
        <v>9.5158799999999992</v>
      </c>
      <c r="M117" s="92">
        <f>'[41]F11-Year(n-1)'!I117</f>
        <v>9.8542224000000012</v>
      </c>
      <c r="N117" s="92">
        <f>'[41]F11-Year(n-1)'!J117</f>
        <v>6.1347999999999887</v>
      </c>
      <c r="O117" s="92">
        <f>'[41]F11-Year(n-1)'!K117</f>
        <v>12.68784</v>
      </c>
      <c r="P117" s="92">
        <f>'[41]F11-Year(n-1)'!L117</f>
        <v>12.304861200000003</v>
      </c>
      <c r="Q117" s="92">
        <f>'[41]F11-Year(n-1)'!M117</f>
        <v>10.150271999999999</v>
      </c>
      <c r="R117" s="92">
        <f>'[41]F11-Year(n-1)'!N117</f>
        <v>10.488614999999999</v>
      </c>
      <c r="S117" s="92">
        <f>'[41]F11-Year(n-1)'!O117</f>
        <v>10.488614</v>
      </c>
      <c r="T117" s="92">
        <f>'[41]F11-Year(n-1)'!P117</f>
        <v>9.4735870000000002</v>
      </c>
      <c r="U117" s="92">
        <f t="shared" si="17"/>
        <v>120.28072359999999</v>
      </c>
    </row>
    <row r="118" spans="3:21" x14ac:dyDescent="0.25">
      <c r="C118" s="16"/>
      <c r="D118" s="16" t="s">
        <v>372</v>
      </c>
      <c r="E118" s="92">
        <f>[42]Capacity!F58</f>
        <v>15</v>
      </c>
      <c r="F118" s="92"/>
      <c r="G118" s="92">
        <f>[42]Capacity!H58</f>
        <v>15</v>
      </c>
      <c r="H118" s="92">
        <f>[42]Capacity!H82</f>
        <v>7.5</v>
      </c>
      <c r="I118" s="92">
        <f>'[41]F11-Year(n-1)'!E118</f>
        <v>0</v>
      </c>
      <c r="J118" s="92">
        <f>'[41]F11-Year(n-1)'!F118</f>
        <v>0</v>
      </c>
      <c r="K118" s="92">
        <f>'[41]F11-Year(n-1)'!G118</f>
        <v>0</v>
      </c>
      <c r="L118" s="92">
        <f>'[41]F11-Year(n-1)'!H118</f>
        <v>0.83332000000000694</v>
      </c>
      <c r="M118" s="92">
        <f>'[41]F11-Year(n-1)'!I118</f>
        <v>0</v>
      </c>
      <c r="N118" s="92">
        <f>'[41]F11-Year(n-1)'!J118</f>
        <v>0</v>
      </c>
      <c r="O118" s="92">
        <f>'[41]F11-Year(n-1)'!K118</f>
        <v>0</v>
      </c>
      <c r="P118" s="92">
        <f>'[41]F11-Year(n-1)'!L118</f>
        <v>0</v>
      </c>
      <c r="Q118" s="92">
        <f>'[41]F11-Year(n-1)'!M118</f>
        <v>0</v>
      </c>
      <c r="R118" s="92">
        <f>'[41]F11-Year(n-1)'!N118</f>
        <v>0</v>
      </c>
      <c r="S118" s="92">
        <f>'[41]F11-Year(n-1)'!O118</f>
        <v>0</v>
      </c>
      <c r="T118" s="92">
        <f>'[41]F11-Year(n-1)'!P118</f>
        <v>0</v>
      </c>
      <c r="U118" s="92">
        <f t="shared" si="17"/>
        <v>0.83332000000000694</v>
      </c>
    </row>
    <row r="119" spans="3:21" x14ac:dyDescent="0.25">
      <c r="C119" s="16"/>
      <c r="D119" s="16" t="s">
        <v>373</v>
      </c>
      <c r="E119" s="92">
        <f>[42]Capacity!F59</f>
        <v>128.1</v>
      </c>
      <c r="F119" s="92"/>
      <c r="G119" s="92">
        <f>[42]Capacity!H59</f>
        <v>128.1</v>
      </c>
      <c r="H119" s="92">
        <v>128.1</v>
      </c>
      <c r="I119" s="92">
        <f>'[41]F11-Year(n-1)'!E119</f>
        <v>14.949600000000071</v>
      </c>
      <c r="J119" s="92">
        <f>'[41]F11-Year(n-1)'!F119</f>
        <v>20.450700000000001</v>
      </c>
      <c r="K119" s="92">
        <f>'[41]F11-Year(n-1)'!G119</f>
        <v>29.6814</v>
      </c>
      <c r="L119" s="92">
        <f>'[41]F11-Year(n-1)'!H119</f>
        <v>22.305384480000004</v>
      </c>
      <c r="M119" s="92">
        <f>'[41]F11-Year(n-1)'!I119</f>
        <v>23.155674900000005</v>
      </c>
      <c r="N119" s="92">
        <f>'[41]F11-Year(n-1)'!J119</f>
        <v>22.177440000000001</v>
      </c>
      <c r="O119" s="92">
        <f>'[41]F11-Year(n-1)'!K119</f>
        <v>12.073099999999977</v>
      </c>
      <c r="P119" s="92">
        <f>'[41]F11-Year(n-1)'!L119</f>
        <v>18.849</v>
      </c>
      <c r="Q119" s="92">
        <f>'[41]F11-Year(n-1)'!M119</f>
        <v>19.716000000000005</v>
      </c>
      <c r="R119" s="92">
        <f>'[41]F11-Year(n-1)'!N119</f>
        <v>17.996100000000002</v>
      </c>
      <c r="S119" s="92">
        <f>'[41]F11-Year(n-1)'!O119</f>
        <v>18.558099999999992</v>
      </c>
      <c r="T119" s="92">
        <f>'[41]F11-Year(n-1)'!P119</f>
        <v>19.505700000000008</v>
      </c>
      <c r="U119" s="92">
        <f t="shared" si="17"/>
        <v>239.41819938000009</v>
      </c>
    </row>
    <row r="120" spans="3:21" x14ac:dyDescent="0.25">
      <c r="C120" s="16"/>
      <c r="D120" s="16" t="s">
        <v>331</v>
      </c>
      <c r="E120" s="92">
        <f>[42]Capacity!F60</f>
        <v>4.2</v>
      </c>
      <c r="F120" s="92"/>
      <c r="G120" s="92">
        <f>[42]Capacity!H60</f>
        <v>4.2</v>
      </c>
      <c r="H120" s="92">
        <v>0</v>
      </c>
      <c r="I120" s="92">
        <f>'[41]F11-Year(n-1)'!E120</f>
        <v>0</v>
      </c>
      <c r="J120" s="92">
        <f>'[41]F11-Year(n-1)'!F120</f>
        <v>0</v>
      </c>
      <c r="K120" s="92">
        <f>'[41]F11-Year(n-1)'!G120</f>
        <v>0</v>
      </c>
      <c r="L120" s="92">
        <f>'[41]F11-Year(n-1)'!H120</f>
        <v>0</v>
      </c>
      <c r="M120" s="92">
        <f>'[41]F11-Year(n-1)'!I120</f>
        <v>0</v>
      </c>
      <c r="N120" s="92">
        <f>'[41]F11-Year(n-1)'!J120</f>
        <v>0</v>
      </c>
      <c r="O120" s="92">
        <f>'[41]F11-Year(n-1)'!K120</f>
        <v>0</v>
      </c>
      <c r="P120" s="92">
        <f>'[41]F11-Year(n-1)'!L120</f>
        <v>0</v>
      </c>
      <c r="Q120" s="92">
        <f>'[41]F11-Year(n-1)'!M120</f>
        <v>0</v>
      </c>
      <c r="R120" s="92">
        <f>'[41]F11-Year(n-1)'!N120</f>
        <v>0</v>
      </c>
      <c r="S120" s="92">
        <f>'[41]F11-Year(n-1)'!O120</f>
        <v>0</v>
      </c>
      <c r="T120" s="92">
        <f>'[41]F11-Year(n-1)'!P120</f>
        <v>0</v>
      </c>
      <c r="U120" s="92">
        <f t="shared" si="17"/>
        <v>0</v>
      </c>
    </row>
    <row r="121" spans="3:21" x14ac:dyDescent="0.25">
      <c r="C121" s="16"/>
      <c r="D121" s="16" t="s">
        <v>374</v>
      </c>
      <c r="E121" s="92">
        <f>[42]Capacity!F61</f>
        <v>2764.71</v>
      </c>
      <c r="F121" s="92"/>
      <c r="G121" s="92">
        <f>[42]Capacity!H61</f>
        <v>2764.71</v>
      </c>
      <c r="H121" s="92">
        <v>1951.74</v>
      </c>
      <c r="I121" s="92">
        <f>'[41]F11-Year(n-1)'!E121</f>
        <v>428.07366865000006</v>
      </c>
      <c r="J121" s="92">
        <f>'[41]F11-Year(n-1)'!F121</f>
        <v>305.12937732000006</v>
      </c>
      <c r="K121" s="92">
        <f>'[41]F11-Year(n-1)'!G121</f>
        <v>323.82634593000006</v>
      </c>
      <c r="L121" s="92">
        <f>'[41]F11-Year(n-1)'!H121</f>
        <v>204.20170647999993</v>
      </c>
      <c r="M121" s="92">
        <f>'[41]F11-Year(n-1)'!I121</f>
        <v>255.86228024000008</v>
      </c>
      <c r="N121" s="92">
        <f>'[41]F11-Year(n-1)'!J121</f>
        <v>264.09524637999988</v>
      </c>
      <c r="O121" s="92">
        <f>'[41]F11-Year(n-1)'!K121</f>
        <v>247.75901632000017</v>
      </c>
      <c r="P121" s="92">
        <f>'[41]F11-Year(n-1)'!L121</f>
        <v>307.29421326999989</v>
      </c>
      <c r="Q121" s="92">
        <f>'[41]F11-Year(n-1)'!M121</f>
        <v>261.79636560000006</v>
      </c>
      <c r="R121" s="92">
        <f>'[41]F11-Year(n-1)'!N121</f>
        <v>307.52076669999985</v>
      </c>
      <c r="S121" s="92">
        <f>'[41]F11-Year(n-1)'!O121</f>
        <v>367.49057372000004</v>
      </c>
      <c r="T121" s="92">
        <f>'[41]F11-Year(n-1)'!P121</f>
        <v>318.14222346000003</v>
      </c>
      <c r="U121" s="92">
        <f t="shared" si="17"/>
        <v>3591.1917840700007</v>
      </c>
    </row>
    <row r="122" spans="3:21" x14ac:dyDescent="0.25">
      <c r="C122" s="16"/>
      <c r="D122" s="16" t="s">
        <v>375</v>
      </c>
      <c r="E122" s="92">
        <f>[42]Capacity!F62</f>
        <v>45.81</v>
      </c>
      <c r="F122" s="92"/>
      <c r="G122" s="92">
        <f>[42]Capacity!H62</f>
        <v>45.81</v>
      </c>
      <c r="H122" s="92">
        <f>G122*0.7055</f>
        <v>32.318955000000003</v>
      </c>
      <c r="I122" s="92">
        <f>'[41]F11-Year(n-1)'!E122</f>
        <v>44.163556403000001</v>
      </c>
      <c r="J122" s="92">
        <f>'[41]F11-Year(n-1)'!F122</f>
        <v>56.906454729500005</v>
      </c>
      <c r="K122" s="92">
        <f>'[41]F11-Year(n-1)'!G122</f>
        <v>45.782666909500001</v>
      </c>
      <c r="L122" s="92">
        <f>'[41]F11-Year(n-1)'!H122</f>
        <v>50.528204193500002</v>
      </c>
      <c r="M122" s="92">
        <f>'[41]F11-Year(n-1)'!I122</f>
        <v>18.538054523499998</v>
      </c>
      <c r="N122" s="92">
        <f>'[41]F11-Year(n-1)'!J122</f>
        <v>51.175873653000004</v>
      </c>
      <c r="O122" s="92">
        <f>'[41]F11-Year(n-1)'!K122</f>
        <v>46.827175180499999</v>
      </c>
      <c r="P122" s="92">
        <f>'[41]F11-Year(n-1)'!L122</f>
        <v>42.785259150000002</v>
      </c>
      <c r="Q122" s="92">
        <f>'[41]F11-Year(n-1)'!M122</f>
        <v>53.9981368045</v>
      </c>
      <c r="R122" s="92">
        <f>'[41]F11-Year(n-1)'!N122</f>
        <v>42.239773605000003</v>
      </c>
      <c r="S122" s="92">
        <f>'[41]F11-Year(n-1)'!O122</f>
        <v>56.584573882000001</v>
      </c>
      <c r="T122" s="92">
        <f>'[41]F11-Year(n-1)'!P122</f>
        <v>68.009508609999997</v>
      </c>
      <c r="U122" s="92">
        <f t="shared" si="17"/>
        <v>577.53923764399997</v>
      </c>
    </row>
    <row r="123" spans="3:21" x14ac:dyDescent="0.25">
      <c r="C123" s="16"/>
      <c r="D123" s="16" t="s">
        <v>376</v>
      </c>
      <c r="E123" s="92">
        <f>[42]Capacity!F63</f>
        <v>400</v>
      </c>
      <c r="F123" s="92"/>
      <c r="G123" s="92">
        <f>[42]Capacity!H63</f>
        <v>400</v>
      </c>
      <c r="H123" s="92">
        <f>G123*0.7055</f>
        <v>282.2</v>
      </c>
      <c r="I123" s="92">
        <f>'[41]F11-Year(n-1)'!E123</f>
        <v>30.829588060000003</v>
      </c>
      <c r="J123" s="92">
        <f>'[41]F11-Year(n-1)'!F123</f>
        <v>32.291770321249999</v>
      </c>
      <c r="K123" s="92">
        <f>'[41]F11-Year(n-1)'!G123</f>
        <v>38.479774316250001</v>
      </c>
      <c r="L123" s="92">
        <f>'[41]F11-Year(n-1)'!H123</f>
        <v>38.452048166249995</v>
      </c>
      <c r="M123" s="92">
        <f>'[41]F11-Year(n-1)'!I123</f>
        <v>69.289446111250001</v>
      </c>
      <c r="N123" s="92">
        <f>'[41]F11-Year(n-1)'!J123</f>
        <v>90.859174176500005</v>
      </c>
      <c r="O123" s="92">
        <f>'[41]F11-Year(n-1)'!K123</f>
        <v>104.91954225149999</v>
      </c>
      <c r="P123" s="92">
        <f>'[41]F11-Year(n-1)'!L123</f>
        <v>95.55883209000001</v>
      </c>
      <c r="Q123" s="92">
        <f>'[41]F11-Year(n-1)'!M123</f>
        <v>134.82943416200001</v>
      </c>
      <c r="R123" s="92">
        <f>'[41]F11-Year(n-1)'!N123</f>
        <v>182.8097349825</v>
      </c>
      <c r="S123" s="92">
        <f>'[41]F11-Year(n-1)'!O123</f>
        <v>187.2998756225</v>
      </c>
      <c r="T123" s="92">
        <f>'[41]F11-Year(n-1)'!P123</f>
        <v>9.3899460814999998</v>
      </c>
      <c r="U123" s="92">
        <f t="shared" si="17"/>
        <v>1015.0091663415001</v>
      </c>
    </row>
    <row r="124" spans="3:21" x14ac:dyDescent="0.25">
      <c r="C124" s="16"/>
      <c r="D124" s="16" t="s">
        <v>377</v>
      </c>
      <c r="E124" s="92">
        <f>[42]Capacity!F64</f>
        <v>400</v>
      </c>
      <c r="F124" s="92"/>
      <c r="G124" s="92">
        <f>[42]Capacity!H64</f>
        <v>400</v>
      </c>
      <c r="H124" s="92">
        <f>G124*0.7055</f>
        <v>282.2</v>
      </c>
      <c r="I124" s="92">
        <f>'[41]F11-Year(n-1)'!E124</f>
        <v>36.896367753750006</v>
      </c>
      <c r="J124" s="92">
        <f>'[41]F11-Year(n-1)'!F124</f>
        <v>38.478383423000004</v>
      </c>
      <c r="K124" s="92">
        <f>'[41]F11-Year(n-1)'!G124</f>
        <v>33.124066308750002</v>
      </c>
      <c r="L124" s="92">
        <f>'[41]F11-Year(n-1)'!H124</f>
        <v>30.362137870000002</v>
      </c>
      <c r="M124" s="92">
        <f>'[41]F11-Year(n-1)'!I124</f>
        <v>33.239923871500004</v>
      </c>
      <c r="N124" s="92">
        <f>'[41]F11-Year(n-1)'!J124</f>
        <v>39.742106064999994</v>
      </c>
      <c r="O124" s="92">
        <f>'[41]F11-Year(n-1)'!K124</f>
        <v>40.817191411499998</v>
      </c>
      <c r="P124" s="92">
        <f>'[41]F11-Year(n-1)'!L124</f>
        <v>34.124770437499997</v>
      </c>
      <c r="Q124" s="92">
        <f>'[41]F11-Year(n-1)'!M124</f>
        <v>34.508437564000005</v>
      </c>
      <c r="R124" s="92">
        <f>'[41]F11-Year(n-1)'!N124</f>
        <v>37.728552624999999</v>
      </c>
      <c r="S124" s="92">
        <f>'[41]F11-Year(n-1)'!O124</f>
        <v>35.839574611250001</v>
      </c>
      <c r="T124" s="92">
        <f>'[41]F11-Year(n-1)'!P124</f>
        <v>40.55002879125</v>
      </c>
      <c r="U124" s="92">
        <f t="shared" si="17"/>
        <v>435.41154073250004</v>
      </c>
    </row>
    <row r="125" spans="3:21" x14ac:dyDescent="0.25">
      <c r="C125" s="16"/>
      <c r="D125" s="16" t="s">
        <v>378</v>
      </c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>
        <f t="shared" si="17"/>
        <v>0</v>
      </c>
    </row>
    <row r="126" spans="3:21" x14ac:dyDescent="0.25">
      <c r="C126" s="16"/>
      <c r="D126" s="16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>
        <f t="shared" si="17"/>
        <v>0</v>
      </c>
    </row>
    <row r="127" spans="3:21" x14ac:dyDescent="0.25">
      <c r="C127" s="16"/>
      <c r="D127" s="16" t="s">
        <v>380</v>
      </c>
      <c r="E127" s="92" t="str">
        <f>[42]Capacity!$F$65</f>
        <v>-</v>
      </c>
      <c r="F127" s="92"/>
      <c r="G127" s="92" t="str">
        <f>[42]Capacity!$H$65</f>
        <v>-</v>
      </c>
      <c r="H127" s="92" t="str">
        <f>[42]Capacity!$H$89</f>
        <v>-</v>
      </c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>
        <f t="shared" si="17"/>
        <v>0</v>
      </c>
    </row>
    <row r="128" spans="3:21" x14ac:dyDescent="0.25">
      <c r="C128" s="16"/>
      <c r="D128" s="16" t="s">
        <v>381</v>
      </c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>
        <f t="shared" si="17"/>
        <v>0</v>
      </c>
    </row>
    <row r="129" spans="3:21" x14ac:dyDescent="0.3">
      <c r="C129" s="16"/>
      <c r="D129" s="157" t="s">
        <v>382</v>
      </c>
      <c r="E129" s="92"/>
      <c r="F129" s="92"/>
      <c r="G129" s="92"/>
      <c r="H129" s="92"/>
      <c r="I129" s="92">
        <f>'[41]F11-Year(n-1)'!E129</f>
        <v>2.6915354124999999</v>
      </c>
      <c r="J129" s="92">
        <f>'[41]F11-Year(n-1)'!F129</f>
        <v>2.2607676949999997</v>
      </c>
      <c r="K129" s="92">
        <f>'[41]F11-Year(n-1)'!G129</f>
        <v>2.7854360515000001</v>
      </c>
      <c r="L129" s="92">
        <f>'[41]F11-Year(n-1)'!H129</f>
        <v>1.0050037985</v>
      </c>
      <c r="M129" s="92">
        <f>'[41]F11-Year(n-1)'!I129</f>
        <v>1.7829120855</v>
      </c>
      <c r="N129" s="92">
        <f>'[41]F11-Year(n-1)'!J129</f>
        <v>2.0323095102500002</v>
      </c>
      <c r="O129" s="92">
        <f>'[41]F11-Year(n-1)'!K129</f>
        <v>1.6080796612500001</v>
      </c>
      <c r="P129" s="92">
        <f>'[41]F11-Year(n-1)'!L129</f>
        <v>1.9714880024999999</v>
      </c>
      <c r="Q129" s="92">
        <f>'[41]F11-Year(n-1)'!M129</f>
        <v>1.5845441812500001</v>
      </c>
      <c r="R129" s="92">
        <f>'[41]F11-Year(n-1)'!N129</f>
        <v>3.8665477790000002</v>
      </c>
      <c r="S129" s="92">
        <f>'[41]F11-Year(n-1)'!O129</f>
        <v>3.555951404</v>
      </c>
      <c r="T129" s="92">
        <f>'[41]F11-Year(n-1)'!P129</f>
        <v>4.0431167915000001</v>
      </c>
      <c r="U129" s="92">
        <f t="shared" si="17"/>
        <v>29.187692372750003</v>
      </c>
    </row>
    <row r="130" spans="3:21" x14ac:dyDescent="0.3">
      <c r="C130" s="16"/>
      <c r="D130" s="157" t="s">
        <v>383</v>
      </c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>
        <f t="shared" si="17"/>
        <v>0</v>
      </c>
    </row>
    <row r="131" spans="3:21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>
        <f t="shared" si="17"/>
        <v>0</v>
      </c>
    </row>
    <row r="132" spans="3:21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>
        <f t="shared" si="17"/>
        <v>0</v>
      </c>
    </row>
    <row r="133" spans="3:21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>
        <f t="shared" si="17"/>
        <v>0</v>
      </c>
    </row>
    <row r="134" spans="3:21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>
        <f t="shared" si="17"/>
        <v>0</v>
      </c>
    </row>
    <row r="135" spans="3:21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>
        <f t="shared" si="17"/>
        <v>0</v>
      </c>
    </row>
    <row r="136" spans="3:21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>
        <f t="shared" si="17"/>
        <v>0</v>
      </c>
    </row>
    <row r="137" spans="3:21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>
        <f t="shared" si="17"/>
        <v>0</v>
      </c>
    </row>
    <row r="138" spans="3:21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>
        <f t="shared" si="17"/>
        <v>0</v>
      </c>
    </row>
    <row r="139" spans="3:21" x14ac:dyDescent="0.25">
      <c r="C139" s="935" t="s">
        <v>384</v>
      </c>
      <c r="D139" s="936"/>
      <c r="E139" s="92">
        <f t="shared" ref="E139:T139" si="18">SUM(E115:E138)</f>
        <v>3836.82</v>
      </c>
      <c r="F139" s="92">
        <f t="shared" si="18"/>
        <v>0</v>
      </c>
      <c r="G139" s="92">
        <f t="shared" si="18"/>
        <v>3836.82</v>
      </c>
      <c r="H139" s="92">
        <f t="shared" si="18"/>
        <v>2724.8589549999997</v>
      </c>
      <c r="I139" s="92">
        <f t="shared" si="18"/>
        <v>569.37134227925014</v>
      </c>
      <c r="J139" s="92">
        <f t="shared" si="18"/>
        <v>465.80913348875009</v>
      </c>
      <c r="K139" s="92">
        <f t="shared" si="18"/>
        <v>483.51276551600006</v>
      </c>
      <c r="L139" s="92">
        <f t="shared" si="18"/>
        <v>358.08028498824996</v>
      </c>
      <c r="M139" s="92">
        <f t="shared" si="18"/>
        <v>411.72251413175013</v>
      </c>
      <c r="N139" s="92">
        <f t="shared" si="18"/>
        <v>476.21694978474983</v>
      </c>
      <c r="O139" s="92">
        <f t="shared" si="18"/>
        <v>466.69194482475007</v>
      </c>
      <c r="P139" s="92">
        <f t="shared" si="18"/>
        <v>512.88842414999988</v>
      </c>
      <c r="Q139" s="92">
        <f t="shared" si="18"/>
        <v>521.43510031175003</v>
      </c>
      <c r="R139" s="92">
        <f t="shared" si="18"/>
        <v>602.65009069149983</v>
      </c>
      <c r="S139" s="92">
        <f t="shared" si="18"/>
        <v>679.81726323974999</v>
      </c>
      <c r="T139" s="92">
        <f t="shared" si="18"/>
        <v>469.11411073425</v>
      </c>
      <c r="U139" s="116">
        <f>SUM(I139:T139)</f>
        <v>6017.3099241407499</v>
      </c>
    </row>
    <row r="140" spans="3:21" x14ac:dyDescent="0.25">
      <c r="C140" s="1002" t="s">
        <v>385</v>
      </c>
      <c r="D140" s="1003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</row>
    <row r="141" spans="3:21" x14ac:dyDescent="0.25">
      <c r="C141" s="16"/>
      <c r="D141" s="16" t="s">
        <v>398</v>
      </c>
      <c r="E141" s="92"/>
      <c r="F141" s="92"/>
      <c r="G141" s="92"/>
      <c r="H141" s="92"/>
      <c r="I141" s="92">
        <f>'[41]F11-Year(n-1)'!E141</f>
        <v>1544.7334324999999</v>
      </c>
      <c r="J141" s="92">
        <f>'[41]F11-Year(n-1)'!F141</f>
        <v>247.02434</v>
      </c>
      <c r="K141" s="92">
        <f>'[41]F11-Year(n-1)'!G141</f>
        <v>196.17509749999999</v>
      </c>
      <c r="L141" s="92">
        <f>'[41]F11-Year(n-1)'!H141</f>
        <v>500.41859499999998</v>
      </c>
      <c r="M141" s="92">
        <f>'[41]F11-Year(n-1)'!I141</f>
        <v>728.55768999999998</v>
      </c>
      <c r="N141" s="92">
        <f>'[41]F11-Year(n-1)'!J141</f>
        <v>748.14737500000001</v>
      </c>
      <c r="O141" s="92">
        <f>'[41]F11-Year(n-1)'!K141</f>
        <v>151.97303149999999</v>
      </c>
      <c r="P141" s="92">
        <f>'[41]F11-Year(n-1)'!L141</f>
        <v>34.820632500000002</v>
      </c>
      <c r="Q141" s="92">
        <f>'[41]F11-Year(n-1)'!M141</f>
        <v>604.37437</v>
      </c>
      <c r="R141" s="92">
        <f>'[41]F11-Year(n-1)'!N141</f>
        <v>1051.7168675</v>
      </c>
      <c r="S141" s="92">
        <f>'[41]F11-Year(n-1)'!O141</f>
        <v>1519.8058424999999</v>
      </c>
      <c r="T141" s="92">
        <f>'[41]F11-Year(n-1)'!P141</f>
        <v>2076.6504799999998</v>
      </c>
      <c r="U141" s="92">
        <f t="shared" ref="U141:U151" si="19">+SUM(I141:T141)</f>
        <v>9404.3977539999996</v>
      </c>
    </row>
    <row r="142" spans="3:21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>
        <f t="shared" si="19"/>
        <v>0</v>
      </c>
    </row>
    <row r="143" spans="3:21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>
        <f t="shared" si="19"/>
        <v>0</v>
      </c>
    </row>
    <row r="144" spans="3:21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>
        <f t="shared" si="19"/>
        <v>0</v>
      </c>
    </row>
    <row r="145" spans="3:21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>
        <f t="shared" si="19"/>
        <v>0</v>
      </c>
    </row>
    <row r="146" spans="3:21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>
        <f t="shared" si="19"/>
        <v>0</v>
      </c>
    </row>
    <row r="147" spans="3:21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>
        <f t="shared" si="19"/>
        <v>0</v>
      </c>
    </row>
    <row r="148" spans="3:21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>
        <f t="shared" si="19"/>
        <v>0</v>
      </c>
    </row>
    <row r="149" spans="3:21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>
        <f t="shared" si="19"/>
        <v>0</v>
      </c>
    </row>
    <row r="150" spans="3:21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>
        <f t="shared" si="19"/>
        <v>0</v>
      </c>
    </row>
    <row r="151" spans="3:21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>
        <f t="shared" si="19"/>
        <v>0</v>
      </c>
    </row>
    <row r="152" spans="3:21" x14ac:dyDescent="0.25">
      <c r="C152" s="935" t="s">
        <v>387</v>
      </c>
      <c r="D152" s="936"/>
      <c r="E152" s="92">
        <f t="shared" ref="E152:T152" si="20">SUM(E141:E151)</f>
        <v>0</v>
      </c>
      <c r="F152" s="92">
        <f t="shared" si="20"/>
        <v>0</v>
      </c>
      <c r="G152" s="92">
        <f t="shared" si="20"/>
        <v>0</v>
      </c>
      <c r="H152" s="92">
        <f t="shared" si="20"/>
        <v>0</v>
      </c>
      <c r="I152" s="92">
        <f t="shared" si="20"/>
        <v>1544.7334324999999</v>
      </c>
      <c r="J152" s="92">
        <f t="shared" si="20"/>
        <v>247.02434</v>
      </c>
      <c r="K152" s="92">
        <f t="shared" si="20"/>
        <v>196.17509749999999</v>
      </c>
      <c r="L152" s="92">
        <f t="shared" si="20"/>
        <v>500.41859499999998</v>
      </c>
      <c r="M152" s="92">
        <f t="shared" si="20"/>
        <v>728.55768999999998</v>
      </c>
      <c r="N152" s="92">
        <f t="shared" si="20"/>
        <v>748.14737500000001</v>
      </c>
      <c r="O152" s="92">
        <f t="shared" si="20"/>
        <v>151.97303149999999</v>
      </c>
      <c r="P152" s="92">
        <f t="shared" si="20"/>
        <v>34.820632500000002</v>
      </c>
      <c r="Q152" s="92">
        <f t="shared" si="20"/>
        <v>604.37437</v>
      </c>
      <c r="R152" s="92">
        <f t="shared" si="20"/>
        <v>1051.7168675</v>
      </c>
      <c r="S152" s="92">
        <f t="shared" si="20"/>
        <v>1519.8058424999999</v>
      </c>
      <c r="T152" s="92">
        <f t="shared" si="20"/>
        <v>2076.6504799999998</v>
      </c>
      <c r="U152" s="116">
        <f>SUM(I152:T152)</f>
        <v>9404.3977539999996</v>
      </c>
    </row>
    <row r="153" spans="3:21" x14ac:dyDescent="0.25">
      <c r="C153" s="1002" t="s">
        <v>388</v>
      </c>
      <c r="D153" s="1003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</row>
    <row r="154" spans="3:21" x14ac:dyDescent="0.25">
      <c r="C154" s="16" t="s">
        <v>389</v>
      </c>
      <c r="D154" s="16" t="s">
        <v>390</v>
      </c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>
        <f>+SUM(I154:T154)</f>
        <v>0</v>
      </c>
    </row>
    <row r="155" spans="3:21" x14ac:dyDescent="0.25">
      <c r="C155" s="16" t="s">
        <v>389</v>
      </c>
      <c r="D155" s="16" t="s">
        <v>391</v>
      </c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>
        <f>+SUM(I155:T155)</f>
        <v>0</v>
      </c>
    </row>
    <row r="156" spans="3:21" x14ac:dyDescent="0.25">
      <c r="C156" s="935" t="s">
        <v>392</v>
      </c>
      <c r="D156" s="936"/>
      <c r="E156" s="92">
        <f t="shared" ref="E156:T156" si="21">SUM(E154:E155)</f>
        <v>0</v>
      </c>
      <c r="F156" s="92">
        <f t="shared" si="21"/>
        <v>0</v>
      </c>
      <c r="G156" s="92">
        <f t="shared" si="21"/>
        <v>0</v>
      </c>
      <c r="H156" s="92">
        <f t="shared" si="21"/>
        <v>0</v>
      </c>
      <c r="I156" s="92">
        <f t="shared" si="21"/>
        <v>0</v>
      </c>
      <c r="J156" s="92">
        <f t="shared" si="21"/>
        <v>0</v>
      </c>
      <c r="K156" s="92">
        <f t="shared" si="21"/>
        <v>0</v>
      </c>
      <c r="L156" s="92">
        <f t="shared" si="21"/>
        <v>0</v>
      </c>
      <c r="M156" s="92">
        <f t="shared" si="21"/>
        <v>0</v>
      </c>
      <c r="N156" s="92">
        <f t="shared" si="21"/>
        <v>0</v>
      </c>
      <c r="O156" s="92">
        <f t="shared" si="21"/>
        <v>0</v>
      </c>
      <c r="P156" s="92">
        <f t="shared" si="21"/>
        <v>0</v>
      </c>
      <c r="Q156" s="92">
        <f t="shared" si="21"/>
        <v>0</v>
      </c>
      <c r="R156" s="92">
        <f t="shared" si="21"/>
        <v>0</v>
      </c>
      <c r="S156" s="92">
        <f t="shared" si="21"/>
        <v>0</v>
      </c>
      <c r="T156" s="92">
        <f t="shared" si="21"/>
        <v>0</v>
      </c>
      <c r="U156" s="116">
        <f>U154-U155</f>
        <v>0</v>
      </c>
    </row>
    <row r="157" spans="3:21" x14ac:dyDescent="0.25">
      <c r="C157" s="935" t="s">
        <v>201</v>
      </c>
      <c r="D157" s="936"/>
      <c r="E157" s="92">
        <f t="shared" ref="E157:U157" si="22">E48+E94+E103+E113+E139+E152+E156</f>
        <v>30066.080000000002</v>
      </c>
      <c r="F157" s="92">
        <f t="shared" si="22"/>
        <v>0</v>
      </c>
      <c r="G157" s="92">
        <f t="shared" si="22"/>
        <v>17955.121500000001</v>
      </c>
      <c r="H157" s="92">
        <f t="shared" si="22"/>
        <v>11133.22066325</v>
      </c>
      <c r="I157" s="92">
        <f t="shared" si="22"/>
        <v>4108.3205677207498</v>
      </c>
      <c r="J157" s="92">
        <f t="shared" si="22"/>
        <v>2680.2276304448046</v>
      </c>
      <c r="K157" s="92">
        <f t="shared" si="22"/>
        <v>2501.2857405520163</v>
      </c>
      <c r="L157" s="92">
        <f t="shared" si="22"/>
        <v>2731.0145678624958</v>
      </c>
      <c r="M157" s="92">
        <f t="shared" si="22"/>
        <v>2931.1706626758137</v>
      </c>
      <c r="N157" s="92">
        <f t="shared" si="22"/>
        <v>2897.665703045157</v>
      </c>
      <c r="O157" s="92">
        <f t="shared" si="22"/>
        <v>1962.7978527253911</v>
      </c>
      <c r="P157" s="92">
        <f t="shared" si="22"/>
        <v>1977.0153437591621</v>
      </c>
      <c r="Q157" s="92">
        <f t="shared" si="22"/>
        <v>2890.7686660390514</v>
      </c>
      <c r="R157" s="92">
        <f t="shared" si="22"/>
        <v>3593.2144070933846</v>
      </c>
      <c r="S157" s="92">
        <f t="shared" si="22"/>
        <v>3968.7848745424108</v>
      </c>
      <c r="T157" s="92">
        <f t="shared" si="22"/>
        <v>4744.4000480373988</v>
      </c>
      <c r="U157" s="116">
        <f t="shared" si="22"/>
        <v>36986.66606449784</v>
      </c>
    </row>
    <row r="160" spans="3:21" x14ac:dyDescent="0.25">
      <c r="D160" s="22"/>
      <c r="E160" s="22"/>
      <c r="F160" s="22"/>
      <c r="G160" s="22"/>
      <c r="H160" s="22"/>
      <c r="I160" s="22"/>
    </row>
    <row r="161" spans="4:9" x14ac:dyDescent="0.25">
      <c r="D161" s="24"/>
      <c r="E161" s="24"/>
      <c r="F161" s="24"/>
      <c r="G161" s="24"/>
      <c r="H161" s="24"/>
      <c r="I161" s="24"/>
    </row>
    <row r="162" spans="4:9" x14ac:dyDescent="0.25">
      <c r="E162" s="24"/>
      <c r="F162" s="24"/>
      <c r="G162" s="24"/>
      <c r="H162" s="24"/>
      <c r="I162" s="24"/>
    </row>
    <row r="163" spans="4:9" x14ac:dyDescent="0.25">
      <c r="E163" s="24"/>
      <c r="F163" s="24"/>
      <c r="G163" s="24"/>
      <c r="H163" s="24"/>
      <c r="I163" s="24"/>
    </row>
  </sheetData>
  <mergeCells count="36">
    <mergeCell ref="C156:D156"/>
    <mergeCell ref="C157:D157"/>
    <mergeCell ref="C114:D114"/>
    <mergeCell ref="C139:D139"/>
    <mergeCell ref="C140:D140"/>
    <mergeCell ref="C152:D152"/>
    <mergeCell ref="C153:D153"/>
    <mergeCell ref="C94:D94"/>
    <mergeCell ref="C95:D95"/>
    <mergeCell ref="C103:D103"/>
    <mergeCell ref="C104:D104"/>
    <mergeCell ref="C113:D113"/>
    <mergeCell ref="C51:C59"/>
    <mergeCell ref="C77:D77"/>
    <mergeCell ref="C78:D78"/>
    <mergeCell ref="C79:C82"/>
    <mergeCell ref="C93:D93"/>
    <mergeCell ref="C28:D28"/>
    <mergeCell ref="C29:C46"/>
    <mergeCell ref="C48:D48"/>
    <mergeCell ref="C49:D49"/>
    <mergeCell ref="C50:D50"/>
    <mergeCell ref="C47:D47"/>
    <mergeCell ref="D2:U2"/>
    <mergeCell ref="C3:U3"/>
    <mergeCell ref="C27:D27"/>
    <mergeCell ref="C9:C26"/>
    <mergeCell ref="I5:U5"/>
    <mergeCell ref="C7:D7"/>
    <mergeCell ref="C5:C6"/>
    <mergeCell ref="D5:D6"/>
    <mergeCell ref="C8:D8"/>
    <mergeCell ref="E5:E6"/>
    <mergeCell ref="F5:F6"/>
    <mergeCell ref="G5:G6"/>
    <mergeCell ref="H5:H6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2:V162"/>
  <sheetViews>
    <sheetView showGridLines="0" zoomScale="65" zoomScaleNormal="80" workbookViewId="0">
      <pane ySplit="7" topLeftCell="A75" activePane="bottomLeft" state="frozen"/>
      <selection activeCell="E81" sqref="E81"/>
      <selection pane="bottomLeft" activeCell="E81" sqref="E81"/>
    </sheetView>
  </sheetViews>
  <sheetFormatPr defaultColWidth="9.1796875" defaultRowHeight="14" x14ac:dyDescent="0.25"/>
  <cols>
    <col min="1" max="1" width="3.1796875" style="4" hidden="1" customWidth="1"/>
    <col min="2" max="2" width="8.1796875" style="4" hidden="1" customWidth="1"/>
    <col min="3" max="3" width="22.1796875" style="4" customWidth="1"/>
    <col min="4" max="4" width="41.1796875" style="4" customWidth="1"/>
    <col min="5" max="7" width="16.453125" style="4" customWidth="1"/>
    <col min="8" max="8" width="16.81640625" style="4" customWidth="1"/>
    <col min="9" max="9" width="13.81640625" style="4" bestFit="1" customWidth="1"/>
    <col min="10" max="10" width="13.1796875" style="4" bestFit="1" customWidth="1"/>
    <col min="11" max="11" width="13.54296875" style="4" bestFit="1" customWidth="1"/>
    <col min="12" max="12" width="13.81640625" style="4" bestFit="1" customWidth="1"/>
    <col min="13" max="13" width="13.1796875" style="4" bestFit="1" customWidth="1"/>
    <col min="14" max="14" width="14.81640625" style="4" customWidth="1"/>
    <col min="15" max="15" width="12.54296875" style="4" customWidth="1"/>
    <col min="16" max="16" width="13.1796875" style="4" bestFit="1" customWidth="1"/>
    <col min="17" max="17" width="14" style="4" bestFit="1" customWidth="1"/>
    <col min="18" max="20" width="13.1796875" style="4" bestFit="1" customWidth="1"/>
    <col min="21" max="21" width="13.81640625" style="4" customWidth="1"/>
    <col min="22" max="22" width="12.453125" style="4" customWidth="1"/>
    <col min="23" max="23" width="12.81640625" style="4" customWidth="1"/>
    <col min="24" max="16384" width="9.1796875" style="4"/>
  </cols>
  <sheetData>
    <row r="2" spans="2:22" ht="14.25" customHeight="1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997"/>
      <c r="U2" s="997"/>
    </row>
    <row r="3" spans="2:22" ht="14.25" customHeight="1" x14ac:dyDescent="0.25">
      <c r="C3" s="1007" t="s">
        <v>399</v>
      </c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</row>
    <row r="4" spans="2:22" ht="14.15" customHeight="1" x14ac:dyDescent="0.25">
      <c r="C4" s="940" t="s">
        <v>310</v>
      </c>
      <c r="D4" s="940" t="s">
        <v>311</v>
      </c>
      <c r="E4" s="927" t="s">
        <v>394</v>
      </c>
      <c r="F4" s="927" t="s">
        <v>395</v>
      </c>
      <c r="G4" s="927" t="s">
        <v>396</v>
      </c>
      <c r="H4" s="927" t="s">
        <v>397</v>
      </c>
      <c r="I4" s="946" t="s">
        <v>141</v>
      </c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</row>
    <row r="5" spans="2:22" ht="15" customHeight="1" x14ac:dyDescent="0.25">
      <c r="C5" s="942"/>
      <c r="D5" s="942"/>
      <c r="E5" s="928"/>
      <c r="F5" s="928"/>
      <c r="G5" s="928"/>
      <c r="H5" s="928"/>
      <c r="I5" s="12" t="s">
        <v>223</v>
      </c>
      <c r="J5" s="12" t="s">
        <v>224</v>
      </c>
      <c r="K5" s="12" t="s">
        <v>225</v>
      </c>
      <c r="L5" s="12" t="s">
        <v>226</v>
      </c>
      <c r="M5" s="12" t="s">
        <v>227</v>
      </c>
      <c r="N5" s="12" t="s">
        <v>228</v>
      </c>
      <c r="O5" s="12" t="s">
        <v>229</v>
      </c>
      <c r="P5" s="12" t="s">
        <v>230</v>
      </c>
      <c r="Q5" s="12" t="s">
        <v>231</v>
      </c>
      <c r="R5" s="12" t="s">
        <v>232</v>
      </c>
      <c r="S5" s="12" t="s">
        <v>233</v>
      </c>
      <c r="T5" s="12" t="s">
        <v>234</v>
      </c>
      <c r="U5" s="12" t="s">
        <v>90</v>
      </c>
    </row>
    <row r="6" spans="2:22" x14ac:dyDescent="0.25">
      <c r="C6" s="944"/>
      <c r="D6" s="944"/>
      <c r="E6" s="939"/>
      <c r="F6" s="939"/>
      <c r="G6" s="939"/>
      <c r="H6" s="939"/>
      <c r="I6" s="12" t="s">
        <v>113</v>
      </c>
      <c r="J6" s="12" t="s">
        <v>113</v>
      </c>
      <c r="K6" s="12" t="s">
        <v>113</v>
      </c>
      <c r="L6" s="12" t="s">
        <v>113</v>
      </c>
      <c r="M6" s="12" t="s">
        <v>113</v>
      </c>
      <c r="N6" s="12" t="s">
        <v>113</v>
      </c>
      <c r="O6" s="12" t="s">
        <v>114</v>
      </c>
      <c r="P6" s="12" t="s">
        <v>114</v>
      </c>
      <c r="Q6" s="12" t="s">
        <v>114</v>
      </c>
      <c r="R6" s="12" t="s">
        <v>114</v>
      </c>
      <c r="S6" s="12" t="s">
        <v>114</v>
      </c>
      <c r="T6" s="12" t="s">
        <v>114</v>
      </c>
      <c r="U6" s="12" t="s">
        <v>114</v>
      </c>
    </row>
    <row r="7" spans="2:22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2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2" x14ac:dyDescent="0.25">
      <c r="B9" s="85"/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5" si="1">G9*0.7055</f>
        <v>352.75</v>
      </c>
      <c r="I9" s="92">
        <f t="shared" ref="I9:I15" si="2">$H9*0.85*30*24/1000</f>
        <v>215.88300000000001</v>
      </c>
      <c r="J9" s="92">
        <f t="shared" ref="J9:J15" si="3">$H9*0.85*31*24/1000</f>
        <v>223.07909999999998</v>
      </c>
      <c r="K9" s="92">
        <f t="shared" ref="K9:K15" si="4">$H9*0.85*30*24/1000</f>
        <v>215.88300000000001</v>
      </c>
      <c r="L9" s="92">
        <f t="shared" ref="L9:M15" si="5">$H9*0.85*31*24/1000</f>
        <v>223.07909999999998</v>
      </c>
      <c r="M9" s="92">
        <f t="shared" si="5"/>
        <v>223.07909999999998</v>
      </c>
      <c r="N9" s="92">
        <f t="shared" ref="N9:N15" si="6">$H9*0.85*30*24/1000</f>
        <v>215.88300000000001</v>
      </c>
      <c r="O9" s="92">
        <f t="shared" ref="O9:O15" si="7">$H9*0.85*31*24/1000</f>
        <v>223.07909999999998</v>
      </c>
      <c r="P9" s="92">
        <f t="shared" ref="P9:P15" si="8">$H9*0.85*30*24/1000</f>
        <v>215.88300000000001</v>
      </c>
      <c r="Q9" s="92">
        <f t="shared" ref="Q9:R15" si="9">$H9*0.85*31*24/1000</f>
        <v>223.07909999999998</v>
      </c>
      <c r="R9" s="92">
        <f t="shared" si="9"/>
        <v>223.07909999999998</v>
      </c>
      <c r="S9" s="92">
        <f t="shared" ref="S9:S15" si="10">$H9*0.85*28*24/1000</f>
        <v>201.49079999999998</v>
      </c>
      <c r="T9" s="92">
        <f t="shared" ref="T9:T15" si="11">$H9*0.85*31*24/1000</f>
        <v>223.07909999999998</v>
      </c>
      <c r="U9" s="92">
        <f t="shared" ref="U9:U26" si="12">+SUM(I9:T9)</f>
        <v>2626.5764999999997</v>
      </c>
    </row>
    <row r="10" spans="2:22" ht="14.25" customHeight="1" x14ac:dyDescent="0.25">
      <c r="B10" s="85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92">
        <f t="shared" si="2"/>
        <v>215.88300000000001</v>
      </c>
      <c r="J10" s="92">
        <f t="shared" si="3"/>
        <v>223.07909999999998</v>
      </c>
      <c r="K10" s="92">
        <f t="shared" si="4"/>
        <v>215.88300000000001</v>
      </c>
      <c r="L10" s="92">
        <f t="shared" si="5"/>
        <v>223.07909999999998</v>
      </c>
      <c r="M10" s="92">
        <f t="shared" si="5"/>
        <v>223.07909999999998</v>
      </c>
      <c r="N10" s="92">
        <f t="shared" si="6"/>
        <v>215.88300000000001</v>
      </c>
      <c r="O10" s="92">
        <f t="shared" si="7"/>
        <v>223.07909999999998</v>
      </c>
      <c r="P10" s="92">
        <f t="shared" si="8"/>
        <v>215.88300000000001</v>
      </c>
      <c r="Q10" s="92">
        <f t="shared" si="9"/>
        <v>223.07909999999998</v>
      </c>
      <c r="R10" s="92">
        <f t="shared" si="9"/>
        <v>223.07909999999998</v>
      </c>
      <c r="S10" s="92">
        <f t="shared" si="10"/>
        <v>201.49079999999998</v>
      </c>
      <c r="T10" s="92">
        <f t="shared" si="11"/>
        <v>223.07909999999998</v>
      </c>
      <c r="U10" s="92">
        <f t="shared" si="12"/>
        <v>2626.5764999999997</v>
      </c>
    </row>
    <row r="11" spans="2:22" x14ac:dyDescent="0.25">
      <c r="B11" s="85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92">
        <f t="shared" si="2"/>
        <v>345.4128</v>
      </c>
      <c r="J11" s="92">
        <f t="shared" si="3"/>
        <v>356.92655999999994</v>
      </c>
      <c r="K11" s="92">
        <f t="shared" si="4"/>
        <v>345.4128</v>
      </c>
      <c r="L11" s="92">
        <f t="shared" si="5"/>
        <v>356.92655999999994</v>
      </c>
      <c r="M11" s="92">
        <f t="shared" si="5"/>
        <v>356.92655999999994</v>
      </c>
      <c r="N11" s="92">
        <f t="shared" si="6"/>
        <v>345.4128</v>
      </c>
      <c r="O11" s="92">
        <f t="shared" si="7"/>
        <v>356.92655999999994</v>
      </c>
      <c r="P11" s="92">
        <f t="shared" si="8"/>
        <v>345.4128</v>
      </c>
      <c r="Q11" s="92">
        <f t="shared" si="9"/>
        <v>356.92655999999994</v>
      </c>
      <c r="R11" s="92">
        <f t="shared" si="9"/>
        <v>356.92655999999994</v>
      </c>
      <c r="S11" s="92">
        <f t="shared" si="10"/>
        <v>322.38527999999997</v>
      </c>
      <c r="T11" s="92">
        <f t="shared" si="11"/>
        <v>356.92655999999994</v>
      </c>
      <c r="U11" s="92">
        <f t="shared" si="12"/>
        <v>4202.5223999999998</v>
      </c>
    </row>
    <row r="12" spans="2:22" x14ac:dyDescent="0.25">
      <c r="B12" s="85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92">
        <f t="shared" si="2"/>
        <v>26.985375000000001</v>
      </c>
      <c r="J12" s="92">
        <f t="shared" si="3"/>
        <v>27.884887499999998</v>
      </c>
      <c r="K12" s="92">
        <f t="shared" si="4"/>
        <v>26.985375000000001</v>
      </c>
      <c r="L12" s="92">
        <f t="shared" si="5"/>
        <v>27.884887499999998</v>
      </c>
      <c r="M12" s="92">
        <f t="shared" si="5"/>
        <v>27.884887499999998</v>
      </c>
      <c r="N12" s="92">
        <f t="shared" si="6"/>
        <v>26.985375000000001</v>
      </c>
      <c r="O12" s="92">
        <f t="shared" si="7"/>
        <v>27.884887499999998</v>
      </c>
      <c r="P12" s="92">
        <f t="shared" si="8"/>
        <v>26.985375000000001</v>
      </c>
      <c r="Q12" s="92">
        <f t="shared" si="9"/>
        <v>27.884887499999998</v>
      </c>
      <c r="R12" s="92">
        <f t="shared" si="9"/>
        <v>27.884887499999998</v>
      </c>
      <c r="S12" s="92">
        <f t="shared" si="10"/>
        <v>25.186349999999997</v>
      </c>
      <c r="T12" s="92">
        <f t="shared" si="11"/>
        <v>27.884887499999998</v>
      </c>
      <c r="U12" s="92">
        <f t="shared" si="12"/>
        <v>328.32206249999996</v>
      </c>
    </row>
    <row r="13" spans="2:22" x14ac:dyDescent="0.25">
      <c r="B13" s="85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92">
        <f t="shared" si="2"/>
        <v>215.88300000000001</v>
      </c>
      <c r="J13" s="92">
        <f t="shared" si="3"/>
        <v>223.07909999999998</v>
      </c>
      <c r="K13" s="92">
        <f t="shared" si="4"/>
        <v>215.88300000000001</v>
      </c>
      <c r="L13" s="92">
        <f t="shared" si="5"/>
        <v>223.07909999999998</v>
      </c>
      <c r="M13" s="92">
        <f t="shared" si="5"/>
        <v>223.07909999999998</v>
      </c>
      <c r="N13" s="92">
        <f t="shared" si="6"/>
        <v>215.88300000000001</v>
      </c>
      <c r="O13" s="92">
        <f t="shared" si="7"/>
        <v>223.07909999999998</v>
      </c>
      <c r="P13" s="92">
        <f t="shared" si="8"/>
        <v>215.88300000000001</v>
      </c>
      <c r="Q13" s="92">
        <f t="shared" si="9"/>
        <v>223.07909999999998</v>
      </c>
      <c r="R13" s="92">
        <f t="shared" si="9"/>
        <v>223.07909999999998</v>
      </c>
      <c r="S13" s="92">
        <f t="shared" si="10"/>
        <v>201.49079999999998</v>
      </c>
      <c r="T13" s="92">
        <f t="shared" si="11"/>
        <v>223.07909999999998</v>
      </c>
      <c r="U13" s="92">
        <f t="shared" si="12"/>
        <v>2626.5764999999997</v>
      </c>
    </row>
    <row r="14" spans="2:22" x14ac:dyDescent="0.25">
      <c r="B14" s="85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92">
        <f t="shared" si="2"/>
        <v>259.05959999999999</v>
      </c>
      <c r="J14" s="92">
        <f t="shared" si="3"/>
        <v>267.69491999999997</v>
      </c>
      <c r="K14" s="92">
        <f t="shared" si="4"/>
        <v>259.05959999999999</v>
      </c>
      <c r="L14" s="92">
        <f t="shared" si="5"/>
        <v>267.69491999999997</v>
      </c>
      <c r="M14" s="92">
        <f t="shared" si="5"/>
        <v>267.69491999999997</v>
      </c>
      <c r="N14" s="92">
        <f t="shared" si="6"/>
        <v>259.05959999999999</v>
      </c>
      <c r="O14" s="92">
        <f t="shared" si="7"/>
        <v>267.69491999999997</v>
      </c>
      <c r="P14" s="92">
        <f t="shared" si="8"/>
        <v>259.05959999999999</v>
      </c>
      <c r="Q14" s="92">
        <f t="shared" si="9"/>
        <v>267.69491999999997</v>
      </c>
      <c r="R14" s="92">
        <f t="shared" si="9"/>
        <v>267.69491999999997</v>
      </c>
      <c r="S14" s="92">
        <f t="shared" si="10"/>
        <v>241.78896000000003</v>
      </c>
      <c r="T14" s="92">
        <f t="shared" si="11"/>
        <v>267.69491999999997</v>
      </c>
      <c r="U14" s="92">
        <f t="shared" si="12"/>
        <v>3151.8917999999994</v>
      </c>
    </row>
    <row r="15" spans="2:22" x14ac:dyDescent="0.25">
      <c r="B15" s="85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92">
        <f t="shared" si="2"/>
        <v>466.30728000000005</v>
      </c>
      <c r="J15" s="92">
        <f t="shared" si="3"/>
        <v>481.85085599999996</v>
      </c>
      <c r="K15" s="92">
        <f t="shared" si="4"/>
        <v>466.30728000000005</v>
      </c>
      <c r="L15" s="92">
        <f t="shared" si="5"/>
        <v>481.85085599999996</v>
      </c>
      <c r="M15" s="92">
        <f t="shared" si="5"/>
        <v>481.85085599999996</v>
      </c>
      <c r="N15" s="92">
        <f t="shared" si="6"/>
        <v>466.30728000000005</v>
      </c>
      <c r="O15" s="92">
        <f t="shared" si="7"/>
        <v>481.85085599999996</v>
      </c>
      <c r="P15" s="92">
        <f t="shared" si="8"/>
        <v>466.30728000000005</v>
      </c>
      <c r="Q15" s="92">
        <f t="shared" si="9"/>
        <v>481.85085599999996</v>
      </c>
      <c r="R15" s="92">
        <f t="shared" si="9"/>
        <v>481.85085599999996</v>
      </c>
      <c r="S15" s="92">
        <f t="shared" si="10"/>
        <v>435.22012799999999</v>
      </c>
      <c r="T15" s="92">
        <f t="shared" si="11"/>
        <v>481.85085599999996</v>
      </c>
      <c r="U15" s="92">
        <f t="shared" si="12"/>
        <v>5673.40524</v>
      </c>
      <c r="V15" s="90"/>
    </row>
    <row r="16" spans="2:22" x14ac:dyDescent="0.25">
      <c r="B16" s="85"/>
      <c r="C16" s="1000"/>
      <c r="D16" s="257" t="s">
        <v>322</v>
      </c>
      <c r="E16" s="141">
        <v>1600</v>
      </c>
      <c r="F16" s="141"/>
      <c r="G16" s="141">
        <f t="shared" si="0"/>
        <v>1600</v>
      </c>
      <c r="H16" s="141">
        <f>G16*0.7055</f>
        <v>1128.8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2">
        <v>0</v>
      </c>
      <c r="S16" s="92">
        <v>0</v>
      </c>
      <c r="T16" s="92">
        <v>0</v>
      </c>
      <c r="U16" s="92">
        <f t="shared" si="12"/>
        <v>0</v>
      </c>
    </row>
    <row r="17" spans="2:21" x14ac:dyDescent="0.25">
      <c r="B17" s="85"/>
      <c r="C17" s="1000"/>
      <c r="D17" s="84"/>
      <c r="E17" s="141"/>
      <c r="F17" s="141"/>
      <c r="G17" s="141"/>
      <c r="H17" s="141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>
        <f t="shared" si="12"/>
        <v>0</v>
      </c>
    </row>
    <row r="18" spans="2:21" x14ac:dyDescent="0.25">
      <c r="B18" s="85"/>
      <c r="C18" s="1000"/>
      <c r="D18" s="84"/>
      <c r="E18" s="141"/>
      <c r="F18" s="141"/>
      <c r="G18" s="141"/>
      <c r="H18" s="141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>
        <f t="shared" si="12"/>
        <v>0</v>
      </c>
    </row>
    <row r="19" spans="2:21" x14ac:dyDescent="0.25">
      <c r="B19" s="85"/>
      <c r="C19" s="1000"/>
      <c r="D19" s="84"/>
      <c r="E19" s="141"/>
      <c r="F19" s="141"/>
      <c r="G19" s="141"/>
      <c r="H19" s="141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>
        <f t="shared" si="12"/>
        <v>0</v>
      </c>
    </row>
    <row r="20" spans="2:21" x14ac:dyDescent="0.25">
      <c r="B20" s="85"/>
      <c r="C20" s="1000"/>
      <c r="D20" s="84"/>
      <c r="E20" s="141"/>
      <c r="F20" s="141"/>
      <c r="G20" s="141"/>
      <c r="H20" s="141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>
        <f t="shared" si="12"/>
        <v>0</v>
      </c>
    </row>
    <row r="21" spans="2:21" x14ac:dyDescent="0.25">
      <c r="B21" s="85"/>
      <c r="C21" s="1000"/>
      <c r="D21" s="84"/>
      <c r="E21" s="141"/>
      <c r="F21" s="141"/>
      <c r="G21" s="141"/>
      <c r="H21" s="141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>
        <f t="shared" si="12"/>
        <v>0</v>
      </c>
    </row>
    <row r="22" spans="2:21" x14ac:dyDescent="0.25">
      <c r="B22" s="85"/>
      <c r="C22" s="1000"/>
      <c r="D22" s="84"/>
      <c r="E22" s="141"/>
      <c r="F22" s="141"/>
      <c r="G22" s="141"/>
      <c r="H22" s="141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>
        <f t="shared" si="12"/>
        <v>0</v>
      </c>
    </row>
    <row r="23" spans="2:21" x14ac:dyDescent="0.25">
      <c r="B23" s="85"/>
      <c r="C23" s="1000"/>
      <c r="D23" s="84"/>
      <c r="E23" s="141"/>
      <c r="F23" s="141"/>
      <c r="G23" s="141"/>
      <c r="H23" s="141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>
        <f t="shared" si="12"/>
        <v>0</v>
      </c>
    </row>
    <row r="24" spans="2:21" x14ac:dyDescent="0.25">
      <c r="B24" s="85"/>
      <c r="C24" s="1000"/>
      <c r="D24" s="84"/>
      <c r="E24" s="141"/>
      <c r="F24" s="141"/>
      <c r="G24" s="141"/>
      <c r="H24" s="141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>
        <f t="shared" si="12"/>
        <v>0</v>
      </c>
    </row>
    <row r="25" spans="2:21" x14ac:dyDescent="0.25">
      <c r="B25" s="85"/>
      <c r="C25" s="1000"/>
      <c r="D25" s="84"/>
      <c r="E25" s="141"/>
      <c r="F25" s="141"/>
      <c r="G25" s="141"/>
      <c r="H25" s="141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>
        <f t="shared" si="12"/>
        <v>0</v>
      </c>
    </row>
    <row r="26" spans="2:21" x14ac:dyDescent="0.25">
      <c r="B26" s="85"/>
      <c r="C26" s="1001"/>
      <c r="D26" s="84"/>
      <c r="E26" s="141"/>
      <c r="F26" s="141"/>
      <c r="G26" s="141"/>
      <c r="H26" s="141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>
        <f t="shared" si="12"/>
        <v>0</v>
      </c>
    </row>
    <row r="27" spans="2:21" x14ac:dyDescent="0.25">
      <c r="C27" s="937" t="s">
        <v>188</v>
      </c>
      <c r="D27" s="938"/>
      <c r="E27" s="92">
        <f t="shared" ref="E27:T27" si="13">SUM(E9:E26)</f>
        <v>5642.5</v>
      </c>
      <c r="F27" s="92">
        <f t="shared" si="13"/>
        <v>0</v>
      </c>
      <c r="G27" s="92">
        <f t="shared" si="13"/>
        <v>5642.5</v>
      </c>
      <c r="H27" s="92">
        <f t="shared" si="13"/>
        <v>3980.7837500000005</v>
      </c>
      <c r="I27" s="92">
        <f t="shared" si="13"/>
        <v>1745.414055</v>
      </c>
      <c r="J27" s="92">
        <f t="shared" si="13"/>
        <v>1803.5945234999999</v>
      </c>
      <c r="K27" s="92">
        <f t="shared" si="13"/>
        <v>1745.414055</v>
      </c>
      <c r="L27" s="92">
        <f t="shared" si="13"/>
        <v>1803.5945234999999</v>
      </c>
      <c r="M27" s="92">
        <f t="shared" si="13"/>
        <v>1803.5945234999999</v>
      </c>
      <c r="N27" s="92">
        <f t="shared" si="13"/>
        <v>1745.414055</v>
      </c>
      <c r="O27" s="92">
        <f t="shared" si="13"/>
        <v>1803.5945234999999</v>
      </c>
      <c r="P27" s="92">
        <f t="shared" si="13"/>
        <v>1745.414055</v>
      </c>
      <c r="Q27" s="92">
        <f t="shared" si="13"/>
        <v>1803.5945234999999</v>
      </c>
      <c r="R27" s="92">
        <f t="shared" si="13"/>
        <v>1803.5945234999999</v>
      </c>
      <c r="S27" s="92">
        <f t="shared" si="13"/>
        <v>1629.0531179999998</v>
      </c>
      <c r="T27" s="92">
        <f t="shared" si="13"/>
        <v>1803.5945234999999</v>
      </c>
      <c r="U27" s="116">
        <f>SUM(I27:T27)</f>
        <v>21235.871002499996</v>
      </c>
    </row>
    <row r="28" spans="2:21" x14ac:dyDescent="0.25">
      <c r="C28" s="935" t="s">
        <v>323</v>
      </c>
      <c r="D28" s="936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</row>
    <row r="29" spans="2:21" x14ac:dyDescent="0.25">
      <c r="C29" s="1004" t="s">
        <v>314</v>
      </c>
      <c r="D29" s="16" t="s">
        <v>324</v>
      </c>
      <c r="E29" s="92">
        <v>234</v>
      </c>
      <c r="F29" s="92"/>
      <c r="G29" s="92">
        <f>117</f>
        <v>117</v>
      </c>
      <c r="H29" s="92">
        <f t="shared" ref="H29:H46" si="14">G29*0.7055</f>
        <v>82.543500000000009</v>
      </c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>
        <f t="shared" ref="U29:U46" si="15">+SUM(I29:T29)</f>
        <v>0</v>
      </c>
    </row>
    <row r="30" spans="2:21" x14ac:dyDescent="0.25">
      <c r="C30" s="1005"/>
      <c r="D30" s="16" t="s">
        <v>325</v>
      </c>
      <c r="E30" s="92">
        <v>875.6</v>
      </c>
      <c r="F30" s="92"/>
      <c r="G30" s="92">
        <v>875.6</v>
      </c>
      <c r="H30" s="92">
        <f t="shared" si="14"/>
        <v>617.73580000000004</v>
      </c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>
        <f t="shared" si="15"/>
        <v>0</v>
      </c>
    </row>
    <row r="31" spans="2:21" x14ac:dyDescent="0.25">
      <c r="C31" s="1005"/>
      <c r="D31" s="16" t="s">
        <v>326</v>
      </c>
      <c r="E31" s="92">
        <v>900</v>
      </c>
      <c r="F31" s="92"/>
      <c r="G31" s="92">
        <v>900</v>
      </c>
      <c r="H31" s="92">
        <f t="shared" si="14"/>
        <v>634.95000000000005</v>
      </c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>
        <f t="shared" si="15"/>
        <v>0</v>
      </c>
    </row>
    <row r="32" spans="2:21" x14ac:dyDescent="0.25">
      <c r="C32" s="1005"/>
      <c r="D32" s="16" t="s">
        <v>327</v>
      </c>
      <c r="E32" s="92">
        <v>240</v>
      </c>
      <c r="F32" s="92"/>
      <c r="G32" s="92">
        <v>240</v>
      </c>
      <c r="H32" s="92">
        <f t="shared" si="14"/>
        <v>169.32</v>
      </c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>
        <f t="shared" si="15"/>
        <v>0</v>
      </c>
    </row>
    <row r="33" spans="3:21" x14ac:dyDescent="0.25">
      <c r="C33" s="1005"/>
      <c r="D33" s="16" t="s">
        <v>328</v>
      </c>
      <c r="E33" s="92">
        <v>120</v>
      </c>
      <c r="F33" s="92"/>
      <c r="G33" s="92">
        <v>120</v>
      </c>
      <c r="H33" s="92">
        <f t="shared" si="14"/>
        <v>84.66</v>
      </c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>
        <f t="shared" si="15"/>
        <v>0</v>
      </c>
    </row>
    <row r="34" spans="3:21" x14ac:dyDescent="0.25">
      <c r="C34" s="1005"/>
      <c r="D34" s="16" t="s">
        <v>329</v>
      </c>
      <c r="E34" s="92">
        <v>9</v>
      </c>
      <c r="F34" s="92"/>
      <c r="G34" s="92">
        <v>9</v>
      </c>
      <c r="H34" s="92">
        <f t="shared" si="14"/>
        <v>6.3494999999999999</v>
      </c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>
        <f t="shared" si="15"/>
        <v>0</v>
      </c>
    </row>
    <row r="35" spans="3:21" x14ac:dyDescent="0.25">
      <c r="C35" s="1005"/>
      <c r="D35" s="16" t="s">
        <v>330</v>
      </c>
      <c r="E35" s="92">
        <v>54</v>
      </c>
      <c r="F35" s="92"/>
      <c r="G35" s="92">
        <v>54</v>
      </c>
      <c r="H35" s="92">
        <f t="shared" si="14"/>
        <v>38.097000000000001</v>
      </c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>
        <f t="shared" si="15"/>
        <v>0</v>
      </c>
    </row>
    <row r="36" spans="3:21" x14ac:dyDescent="0.25">
      <c r="C36" s="1005"/>
      <c r="D36" s="16" t="s">
        <v>331</v>
      </c>
      <c r="E36" s="92">
        <v>9.16</v>
      </c>
      <c r="F36" s="92"/>
      <c r="G36" s="92">
        <v>9.16</v>
      </c>
      <c r="H36" s="92">
        <f t="shared" si="14"/>
        <v>6.4623800000000005</v>
      </c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>
        <f t="shared" si="15"/>
        <v>0</v>
      </c>
    </row>
    <row r="37" spans="3:21" x14ac:dyDescent="0.25">
      <c r="C37" s="1005"/>
      <c r="D37" s="16" t="s">
        <v>400</v>
      </c>
      <c r="E37" s="92"/>
      <c r="F37" s="92"/>
      <c r="G37" s="92"/>
      <c r="H37" s="92">
        <f t="shared" si="14"/>
        <v>0</v>
      </c>
      <c r="I37" s="92">
        <f>'F11-Year(n)'!E38</f>
        <v>36.525940392999999</v>
      </c>
      <c r="J37" s="92">
        <f>'F11-Year(n)'!F38</f>
        <v>36.058947084800003</v>
      </c>
      <c r="K37" s="92">
        <f>'F11-Year(n)'!G38</f>
        <v>38.62869407825</v>
      </c>
      <c r="L37" s="92">
        <f>'F11-Year(n)'!H38</f>
        <v>80.832171754200004</v>
      </c>
      <c r="M37" s="92">
        <f>'F11-Year(n)'!I38</f>
        <v>203.56945585119999</v>
      </c>
      <c r="N37" s="92">
        <f>'F11-Year(n)'!J38</f>
        <v>104.15785531434999</v>
      </c>
      <c r="O37" s="92">
        <f>'F11-Year(n)'!K38</f>
        <v>108.87955107245001</v>
      </c>
      <c r="P37" s="92">
        <f>'F11-Year(n)'!L38</f>
        <v>39.707905964799998</v>
      </c>
      <c r="Q37" s="92">
        <f>'F11-Year(n)'!M38</f>
        <v>65.486618739500003</v>
      </c>
      <c r="R37" s="92">
        <f>'F11-Year(n)'!N38</f>
        <v>67.96323444170001</v>
      </c>
      <c r="S37" s="92">
        <f>'F11-Year(n)'!O38</f>
        <v>31.963344126949998</v>
      </c>
      <c r="T37" s="92">
        <f>'F11-Year(n)'!P38</f>
        <v>19.119060159199996</v>
      </c>
      <c r="U37" s="92">
        <f t="shared" si="15"/>
        <v>832.89277898040018</v>
      </c>
    </row>
    <row r="38" spans="3:21" x14ac:dyDescent="0.25">
      <c r="C38" s="1005"/>
      <c r="D38" s="16"/>
      <c r="E38" s="92"/>
      <c r="F38" s="92"/>
      <c r="G38" s="92"/>
      <c r="H38" s="92">
        <f t="shared" si="14"/>
        <v>0</v>
      </c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>
        <f t="shared" si="15"/>
        <v>0</v>
      </c>
    </row>
    <row r="39" spans="3:21" x14ac:dyDescent="0.25">
      <c r="C39" s="1005"/>
      <c r="D39" s="16"/>
      <c r="E39" s="92"/>
      <c r="F39" s="92"/>
      <c r="G39" s="92"/>
      <c r="H39" s="92">
        <f t="shared" si="14"/>
        <v>0</v>
      </c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>
        <f t="shared" si="15"/>
        <v>0</v>
      </c>
    </row>
    <row r="40" spans="3:21" x14ac:dyDescent="0.25">
      <c r="C40" s="1005"/>
      <c r="D40" s="16"/>
      <c r="E40" s="92"/>
      <c r="F40" s="92"/>
      <c r="G40" s="92"/>
      <c r="H40" s="92">
        <f t="shared" si="14"/>
        <v>0</v>
      </c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>
        <f t="shared" si="15"/>
        <v>0</v>
      </c>
    </row>
    <row r="41" spans="3:21" x14ac:dyDescent="0.25">
      <c r="C41" s="1005"/>
      <c r="D41" s="16"/>
      <c r="E41" s="92"/>
      <c r="F41" s="92"/>
      <c r="G41" s="92"/>
      <c r="H41" s="92">
        <f t="shared" si="14"/>
        <v>0</v>
      </c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>
        <f t="shared" si="15"/>
        <v>0</v>
      </c>
    </row>
    <row r="42" spans="3:21" x14ac:dyDescent="0.25">
      <c r="C42" s="1005"/>
      <c r="D42" s="16"/>
      <c r="E42" s="92"/>
      <c r="F42" s="92"/>
      <c r="G42" s="92"/>
      <c r="H42" s="92">
        <f t="shared" si="14"/>
        <v>0</v>
      </c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>
        <f t="shared" si="15"/>
        <v>0</v>
      </c>
    </row>
    <row r="43" spans="3:21" x14ac:dyDescent="0.25">
      <c r="C43" s="1005"/>
      <c r="D43" s="16"/>
      <c r="E43" s="92"/>
      <c r="F43" s="92"/>
      <c r="G43" s="92"/>
      <c r="H43" s="92">
        <f t="shared" si="14"/>
        <v>0</v>
      </c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>
        <f t="shared" si="15"/>
        <v>0</v>
      </c>
    </row>
    <row r="44" spans="3:21" x14ac:dyDescent="0.25">
      <c r="C44" s="1005"/>
      <c r="D44" s="16"/>
      <c r="E44" s="92"/>
      <c r="F44" s="92"/>
      <c r="G44" s="92"/>
      <c r="H44" s="92">
        <f t="shared" si="14"/>
        <v>0</v>
      </c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>
        <f t="shared" si="15"/>
        <v>0</v>
      </c>
    </row>
    <row r="45" spans="3:21" x14ac:dyDescent="0.25">
      <c r="C45" s="1005"/>
      <c r="D45" s="16"/>
      <c r="E45" s="92"/>
      <c r="F45" s="92"/>
      <c r="G45" s="92"/>
      <c r="H45" s="92">
        <f t="shared" si="14"/>
        <v>0</v>
      </c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>
        <f t="shared" si="15"/>
        <v>0</v>
      </c>
    </row>
    <row r="46" spans="3:21" x14ac:dyDescent="0.25">
      <c r="C46" s="1006"/>
      <c r="D46" s="156"/>
      <c r="E46" s="92"/>
      <c r="F46" s="92"/>
      <c r="G46" s="92"/>
      <c r="H46" s="92">
        <f t="shared" si="14"/>
        <v>0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>
        <f t="shared" si="15"/>
        <v>0</v>
      </c>
    </row>
    <row r="47" spans="3:21" x14ac:dyDescent="0.25">
      <c r="C47" s="937" t="s">
        <v>188</v>
      </c>
      <c r="D47" s="938"/>
      <c r="E47" s="92">
        <f t="shared" ref="E47:T47" si="16">SUM(E29:E46)</f>
        <v>2441.7599999999998</v>
      </c>
      <c r="F47" s="92">
        <f t="shared" si="16"/>
        <v>0</v>
      </c>
      <c r="G47" s="92">
        <f t="shared" si="16"/>
        <v>2324.7599999999998</v>
      </c>
      <c r="H47" s="92">
        <f t="shared" si="16"/>
        <v>1640.1181799999999</v>
      </c>
      <c r="I47" s="92">
        <f t="shared" si="16"/>
        <v>36.525940392999999</v>
      </c>
      <c r="J47" s="92">
        <f t="shared" si="16"/>
        <v>36.058947084800003</v>
      </c>
      <c r="K47" s="92">
        <f t="shared" si="16"/>
        <v>38.62869407825</v>
      </c>
      <c r="L47" s="92">
        <f t="shared" si="16"/>
        <v>80.832171754200004</v>
      </c>
      <c r="M47" s="92">
        <f t="shared" si="16"/>
        <v>203.56945585119999</v>
      </c>
      <c r="N47" s="92">
        <f t="shared" si="16"/>
        <v>104.15785531434999</v>
      </c>
      <c r="O47" s="92">
        <f t="shared" si="16"/>
        <v>108.87955107245001</v>
      </c>
      <c r="P47" s="92">
        <f t="shared" si="16"/>
        <v>39.707905964799998</v>
      </c>
      <c r="Q47" s="92">
        <f t="shared" si="16"/>
        <v>65.486618739500003</v>
      </c>
      <c r="R47" s="92">
        <f t="shared" si="16"/>
        <v>67.96323444170001</v>
      </c>
      <c r="S47" s="92">
        <f t="shared" si="16"/>
        <v>31.963344126949998</v>
      </c>
      <c r="T47" s="92">
        <f t="shared" si="16"/>
        <v>19.119060159199996</v>
      </c>
      <c r="U47" s="116">
        <f>SUM(I47:T47)</f>
        <v>832.89277898040018</v>
      </c>
    </row>
    <row r="48" spans="3:21" x14ac:dyDescent="0.25">
      <c r="C48" s="935" t="s">
        <v>332</v>
      </c>
      <c r="D48" s="936"/>
      <c r="E48" s="92">
        <f t="shared" ref="E48:U48" si="17">E27+E47</f>
        <v>8084.26</v>
      </c>
      <c r="F48" s="92">
        <f t="shared" si="17"/>
        <v>0</v>
      </c>
      <c r="G48" s="92">
        <f t="shared" si="17"/>
        <v>7967.26</v>
      </c>
      <c r="H48" s="92">
        <f t="shared" si="17"/>
        <v>5620.90193</v>
      </c>
      <c r="I48" s="92">
        <f t="shared" si="17"/>
        <v>1781.9399953929999</v>
      </c>
      <c r="J48" s="92">
        <f t="shared" si="17"/>
        <v>1839.6534705847998</v>
      </c>
      <c r="K48" s="92">
        <f t="shared" si="17"/>
        <v>1784.0427490782499</v>
      </c>
      <c r="L48" s="92">
        <f t="shared" si="17"/>
        <v>1884.4266952542</v>
      </c>
      <c r="M48" s="92">
        <f t="shared" si="17"/>
        <v>2007.1639793511999</v>
      </c>
      <c r="N48" s="92">
        <f t="shared" si="17"/>
        <v>1849.5719103143499</v>
      </c>
      <c r="O48" s="92">
        <f t="shared" si="17"/>
        <v>1912.47407457245</v>
      </c>
      <c r="P48" s="92">
        <f t="shared" si="17"/>
        <v>1785.1219609647999</v>
      </c>
      <c r="Q48" s="92">
        <f t="shared" si="17"/>
        <v>1869.0811422395</v>
      </c>
      <c r="R48" s="92">
        <f t="shared" si="17"/>
        <v>1871.5577579416999</v>
      </c>
      <c r="S48" s="92">
        <f t="shared" si="17"/>
        <v>1661.0164621269498</v>
      </c>
      <c r="T48" s="92">
        <f t="shared" si="17"/>
        <v>1822.7135836591999</v>
      </c>
      <c r="U48" s="116">
        <f t="shared" si="17"/>
        <v>22068.763781480397</v>
      </c>
    </row>
    <row r="49" spans="3:21" x14ac:dyDescent="0.25">
      <c r="C49" s="1002" t="s">
        <v>333</v>
      </c>
      <c r="D49" s="1003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</row>
    <row r="50" spans="3:21" x14ac:dyDescent="0.25">
      <c r="C50" s="935" t="s">
        <v>313</v>
      </c>
      <c r="D50" s="936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</row>
    <row r="51" spans="3:21" x14ac:dyDescent="0.25">
      <c r="C51" s="1004" t="s">
        <v>334</v>
      </c>
      <c r="D51" s="163" t="s">
        <v>335</v>
      </c>
      <c r="E51" s="16">
        <v>2100</v>
      </c>
      <c r="F51" s="16"/>
      <c r="G51" s="16">
        <v>352.5</v>
      </c>
      <c r="H51" s="92">
        <f t="shared" ref="H51" si="18">G51*0.7055</f>
        <v>248.68875</v>
      </c>
      <c r="I51" s="92">
        <f t="shared" ref="I51:I58" si="19">$H51*0.85*30*24/1000</f>
        <v>152.19751499999998</v>
      </c>
      <c r="J51" s="92">
        <f t="shared" ref="J51:J58" si="20">$H51*0.85*31*24/1000</f>
        <v>157.27076549999998</v>
      </c>
      <c r="K51" s="92">
        <f t="shared" ref="K51:K58" si="21">$H51*0.85*30*24/1000</f>
        <v>152.19751499999998</v>
      </c>
      <c r="L51" s="92">
        <f t="shared" ref="L51:M58" si="22">$H51*0.85*31*24/1000</f>
        <v>157.27076549999998</v>
      </c>
      <c r="M51" s="92">
        <f t="shared" si="22"/>
        <v>157.27076549999998</v>
      </c>
      <c r="N51" s="92">
        <f t="shared" ref="N51:N58" si="23">$H51*0.85*30*24/1000</f>
        <v>152.19751499999998</v>
      </c>
      <c r="O51" s="92">
        <f t="shared" ref="O51:O58" si="24">$H51*0.85*31*24/1000</f>
        <v>157.27076549999998</v>
      </c>
      <c r="P51" s="92">
        <f t="shared" ref="P51:P58" si="25">$H51*0.85*30*24/1000</f>
        <v>152.19751499999998</v>
      </c>
      <c r="Q51" s="92">
        <f t="shared" ref="Q51:R58" si="26">$H51*0.85*31*24/1000</f>
        <v>157.27076549999998</v>
      </c>
      <c r="R51" s="92">
        <f t="shared" si="26"/>
        <v>157.27076549999998</v>
      </c>
      <c r="S51" s="92">
        <f t="shared" ref="S51:S58" si="27">$H51*0.85*28*24/1000</f>
        <v>142.05101400000001</v>
      </c>
      <c r="T51" s="92">
        <f t="shared" ref="T51:T67" si="28">$H51*0.85*31*24/1000</f>
        <v>157.27076549999998</v>
      </c>
      <c r="U51" s="92">
        <f>+SUM(I51:T51)</f>
        <v>1851.7364324999999</v>
      </c>
    </row>
    <row r="52" spans="3:21" x14ac:dyDescent="0.25">
      <c r="C52" s="1005"/>
      <c r="D52" s="163" t="s">
        <v>336</v>
      </c>
      <c r="E52" s="16">
        <v>500</v>
      </c>
      <c r="F52" s="16"/>
      <c r="G52" s="16">
        <v>88.5</v>
      </c>
      <c r="H52" s="92">
        <f t="shared" ref="H52:H67" si="29">G52*0.7055</f>
        <v>62.436750000000004</v>
      </c>
      <c r="I52" s="92">
        <f t="shared" si="19"/>
        <v>38.211290999999996</v>
      </c>
      <c r="J52" s="92">
        <f t="shared" si="20"/>
        <v>39.485000700000008</v>
      </c>
      <c r="K52" s="92">
        <f t="shared" si="21"/>
        <v>38.211290999999996</v>
      </c>
      <c r="L52" s="92">
        <f t="shared" si="22"/>
        <v>39.485000700000008</v>
      </c>
      <c r="M52" s="92">
        <f t="shared" si="22"/>
        <v>39.485000700000008</v>
      </c>
      <c r="N52" s="92">
        <f t="shared" si="23"/>
        <v>38.211290999999996</v>
      </c>
      <c r="O52" s="92">
        <f t="shared" si="24"/>
        <v>39.485000700000008</v>
      </c>
      <c r="P52" s="92">
        <f t="shared" si="25"/>
        <v>38.211290999999996</v>
      </c>
      <c r="Q52" s="92">
        <f t="shared" si="26"/>
        <v>39.485000700000008</v>
      </c>
      <c r="R52" s="92">
        <f t="shared" si="26"/>
        <v>39.485000700000008</v>
      </c>
      <c r="S52" s="92">
        <f t="shared" si="27"/>
        <v>35.6638716</v>
      </c>
      <c r="T52" s="92">
        <f t="shared" si="28"/>
        <v>39.485000700000008</v>
      </c>
      <c r="U52" s="92">
        <f t="shared" ref="U52:U75" si="30">+SUM(I52:T52)</f>
        <v>464.90404050000001</v>
      </c>
    </row>
    <row r="53" spans="3:21" x14ac:dyDescent="0.25">
      <c r="C53" s="1005"/>
      <c r="D53" s="163" t="s">
        <v>337</v>
      </c>
      <c r="E53" s="16">
        <v>2000</v>
      </c>
      <c r="F53" s="16"/>
      <c r="G53" s="16">
        <v>217.4</v>
      </c>
      <c r="H53" s="92">
        <f t="shared" si="29"/>
        <v>153.37569999999999</v>
      </c>
      <c r="I53" s="92">
        <f t="shared" si="19"/>
        <v>93.865928399999973</v>
      </c>
      <c r="J53" s="92">
        <f t="shared" si="20"/>
        <v>96.994792679999989</v>
      </c>
      <c r="K53" s="92">
        <f t="shared" si="21"/>
        <v>93.865928399999973</v>
      </c>
      <c r="L53" s="92">
        <f t="shared" si="22"/>
        <v>96.994792679999989</v>
      </c>
      <c r="M53" s="92">
        <f t="shared" si="22"/>
        <v>96.994792679999989</v>
      </c>
      <c r="N53" s="92">
        <f t="shared" si="23"/>
        <v>93.865928399999973</v>
      </c>
      <c r="O53" s="92">
        <f t="shared" si="24"/>
        <v>96.994792679999989</v>
      </c>
      <c r="P53" s="92">
        <f t="shared" si="25"/>
        <v>93.865928399999973</v>
      </c>
      <c r="Q53" s="92">
        <f t="shared" si="26"/>
        <v>96.994792679999989</v>
      </c>
      <c r="R53" s="92">
        <f t="shared" si="26"/>
        <v>96.994792679999989</v>
      </c>
      <c r="S53" s="92">
        <f t="shared" si="27"/>
        <v>87.608199839999983</v>
      </c>
      <c r="T53" s="92">
        <f t="shared" si="28"/>
        <v>96.994792679999989</v>
      </c>
      <c r="U53" s="92">
        <f t="shared" si="30"/>
        <v>1142.0354622</v>
      </c>
    </row>
    <row r="54" spans="3:21" x14ac:dyDescent="0.25">
      <c r="C54" s="1005"/>
      <c r="D54" s="163" t="s">
        <v>338</v>
      </c>
      <c r="E54" s="16">
        <v>1000</v>
      </c>
      <c r="F54" s="16"/>
      <c r="G54" s="16">
        <v>538.9</v>
      </c>
      <c r="H54" s="92">
        <f t="shared" si="29"/>
        <v>380.19394999999997</v>
      </c>
      <c r="I54" s="92">
        <f t="shared" si="19"/>
        <v>232.6786974</v>
      </c>
      <c r="J54" s="92">
        <f t="shared" si="20"/>
        <v>240.43465398000001</v>
      </c>
      <c r="K54" s="92">
        <f t="shared" si="21"/>
        <v>232.6786974</v>
      </c>
      <c r="L54" s="92">
        <f t="shared" si="22"/>
        <v>240.43465398000001</v>
      </c>
      <c r="M54" s="92">
        <f t="shared" si="22"/>
        <v>240.43465398000001</v>
      </c>
      <c r="N54" s="92">
        <f t="shared" si="23"/>
        <v>232.6786974</v>
      </c>
      <c r="O54" s="92">
        <f t="shared" si="24"/>
        <v>240.43465398000001</v>
      </c>
      <c r="P54" s="92">
        <f t="shared" si="25"/>
        <v>232.6786974</v>
      </c>
      <c r="Q54" s="92">
        <f t="shared" si="26"/>
        <v>240.43465398000001</v>
      </c>
      <c r="R54" s="92">
        <f t="shared" si="26"/>
        <v>240.43465398000001</v>
      </c>
      <c r="S54" s="92">
        <f t="shared" si="27"/>
        <v>217.16678424</v>
      </c>
      <c r="T54" s="92">
        <f t="shared" si="28"/>
        <v>240.43465398000001</v>
      </c>
      <c r="U54" s="92">
        <f t="shared" si="30"/>
        <v>2830.9241517</v>
      </c>
    </row>
    <row r="55" spans="3:21" x14ac:dyDescent="0.25">
      <c r="C55" s="1005"/>
      <c r="D55" s="163" t="s">
        <v>339</v>
      </c>
      <c r="E55" s="16">
        <v>1000</v>
      </c>
      <c r="F55" s="16"/>
      <c r="G55" s="16">
        <v>256.7</v>
      </c>
      <c r="H55" s="92">
        <f t="shared" si="29"/>
        <v>181.10184999999998</v>
      </c>
      <c r="I55" s="92">
        <f t="shared" si="19"/>
        <v>110.83433220000001</v>
      </c>
      <c r="J55" s="92">
        <f t="shared" si="20"/>
        <v>114.52880993999999</v>
      </c>
      <c r="K55" s="92">
        <f t="shared" si="21"/>
        <v>110.83433220000001</v>
      </c>
      <c r="L55" s="92">
        <f t="shared" si="22"/>
        <v>114.52880993999999</v>
      </c>
      <c r="M55" s="92">
        <f t="shared" si="22"/>
        <v>114.52880993999999</v>
      </c>
      <c r="N55" s="92">
        <f t="shared" si="23"/>
        <v>110.83433220000001</v>
      </c>
      <c r="O55" s="92">
        <f t="shared" si="24"/>
        <v>114.52880993999999</v>
      </c>
      <c r="P55" s="92">
        <f t="shared" si="25"/>
        <v>110.83433220000001</v>
      </c>
      <c r="Q55" s="92">
        <f t="shared" si="26"/>
        <v>114.52880993999999</v>
      </c>
      <c r="R55" s="92">
        <f t="shared" si="26"/>
        <v>114.52880993999999</v>
      </c>
      <c r="S55" s="92">
        <f t="shared" si="27"/>
        <v>103.44537671999998</v>
      </c>
      <c r="T55" s="92">
        <f t="shared" si="28"/>
        <v>114.52880993999999</v>
      </c>
      <c r="U55" s="92">
        <f t="shared" si="30"/>
        <v>1348.4843750999999</v>
      </c>
    </row>
    <row r="56" spans="3:21" x14ac:dyDescent="0.25">
      <c r="C56" s="1005"/>
      <c r="D56" s="163" t="s">
        <v>340</v>
      </c>
      <c r="E56" s="16">
        <v>2400</v>
      </c>
      <c r="F56" s="16"/>
      <c r="G56" s="16">
        <v>281.04000000000002</v>
      </c>
      <c r="H56" s="92">
        <f t="shared" si="29"/>
        <v>198.27372000000003</v>
      </c>
      <c r="I56" s="92">
        <f t="shared" si="19"/>
        <v>121.34351664000002</v>
      </c>
      <c r="J56" s="92">
        <f t="shared" si="20"/>
        <v>125.38830052800002</v>
      </c>
      <c r="K56" s="92">
        <f t="shared" si="21"/>
        <v>121.34351664000002</v>
      </c>
      <c r="L56" s="92">
        <f t="shared" si="22"/>
        <v>125.38830052800002</v>
      </c>
      <c r="M56" s="92">
        <f t="shared" si="22"/>
        <v>125.38830052800002</v>
      </c>
      <c r="N56" s="92">
        <f t="shared" si="23"/>
        <v>121.34351664000002</v>
      </c>
      <c r="O56" s="92">
        <f t="shared" si="24"/>
        <v>125.38830052800002</v>
      </c>
      <c r="P56" s="92">
        <f t="shared" si="25"/>
        <v>121.34351664000002</v>
      </c>
      <c r="Q56" s="92">
        <f t="shared" si="26"/>
        <v>125.38830052800002</v>
      </c>
      <c r="R56" s="92">
        <f t="shared" si="26"/>
        <v>125.38830052800002</v>
      </c>
      <c r="S56" s="92">
        <f t="shared" si="27"/>
        <v>113.25394886400001</v>
      </c>
      <c r="T56" s="92">
        <f t="shared" si="28"/>
        <v>125.38830052800002</v>
      </c>
      <c r="U56" s="92">
        <f t="shared" si="30"/>
        <v>1476.3461191200001</v>
      </c>
    </row>
    <row r="57" spans="3:21" x14ac:dyDescent="0.25">
      <c r="C57" s="1005"/>
      <c r="D57" s="163" t="s">
        <v>341</v>
      </c>
      <c r="E57" s="16">
        <v>85</v>
      </c>
      <c r="F57" s="16"/>
      <c r="G57" s="16">
        <v>45.81</v>
      </c>
      <c r="H57" s="92">
        <f t="shared" si="29"/>
        <v>32.318955000000003</v>
      </c>
      <c r="I57" s="92">
        <f t="shared" si="19"/>
        <v>19.779200460000002</v>
      </c>
      <c r="J57" s="92">
        <f t="shared" si="20"/>
        <v>20.438507142000002</v>
      </c>
      <c r="K57" s="92">
        <f t="shared" si="21"/>
        <v>19.779200460000002</v>
      </c>
      <c r="L57" s="92">
        <f t="shared" si="22"/>
        <v>20.438507142000002</v>
      </c>
      <c r="M57" s="92">
        <f t="shared" si="22"/>
        <v>20.438507142000002</v>
      </c>
      <c r="N57" s="92">
        <f t="shared" si="23"/>
        <v>19.779200460000002</v>
      </c>
      <c r="O57" s="92">
        <f t="shared" si="24"/>
        <v>20.438507142000002</v>
      </c>
      <c r="P57" s="92">
        <f t="shared" si="25"/>
        <v>19.779200460000002</v>
      </c>
      <c r="Q57" s="92">
        <f t="shared" si="26"/>
        <v>20.438507142000002</v>
      </c>
      <c r="R57" s="92">
        <f t="shared" si="26"/>
        <v>20.438507142000002</v>
      </c>
      <c r="S57" s="92">
        <f t="shared" si="27"/>
        <v>18.460587096000005</v>
      </c>
      <c r="T57" s="92">
        <f t="shared" si="28"/>
        <v>20.438507142000002</v>
      </c>
      <c r="U57" s="92">
        <f t="shared" si="30"/>
        <v>240.64693893</v>
      </c>
    </row>
    <row r="58" spans="3:21" x14ac:dyDescent="0.25">
      <c r="C58" s="1005"/>
      <c r="D58" s="163" t="s">
        <v>342</v>
      </c>
      <c r="E58" s="16">
        <v>200</v>
      </c>
      <c r="F58" s="16"/>
      <c r="G58" s="16">
        <v>200</v>
      </c>
      <c r="H58" s="92">
        <f t="shared" si="29"/>
        <v>141.1</v>
      </c>
      <c r="I58" s="92">
        <f t="shared" si="19"/>
        <v>86.353200000000001</v>
      </c>
      <c r="J58" s="92">
        <f t="shared" si="20"/>
        <v>89.231639999999985</v>
      </c>
      <c r="K58" s="92">
        <f t="shared" si="21"/>
        <v>86.353200000000001</v>
      </c>
      <c r="L58" s="92">
        <f t="shared" si="22"/>
        <v>89.231639999999985</v>
      </c>
      <c r="M58" s="92">
        <f t="shared" si="22"/>
        <v>89.231639999999985</v>
      </c>
      <c r="N58" s="92">
        <f t="shared" si="23"/>
        <v>86.353200000000001</v>
      </c>
      <c r="O58" s="92">
        <f t="shared" si="24"/>
        <v>89.231639999999985</v>
      </c>
      <c r="P58" s="92">
        <f t="shared" si="25"/>
        <v>86.353200000000001</v>
      </c>
      <c r="Q58" s="92">
        <f t="shared" si="26"/>
        <v>89.231639999999985</v>
      </c>
      <c r="R58" s="92">
        <f t="shared" si="26"/>
        <v>89.231639999999985</v>
      </c>
      <c r="S58" s="92">
        <f t="shared" si="27"/>
        <v>80.596319999999992</v>
      </c>
      <c r="T58" s="92">
        <f t="shared" si="28"/>
        <v>89.231639999999985</v>
      </c>
      <c r="U58" s="92">
        <f t="shared" si="30"/>
        <v>1050.6306</v>
      </c>
    </row>
    <row r="59" spans="3:21" x14ac:dyDescent="0.25">
      <c r="C59" s="1006"/>
      <c r="D59" s="488" t="s">
        <v>343</v>
      </c>
      <c r="E59" s="16">
        <v>1600</v>
      </c>
      <c r="F59" s="16"/>
      <c r="G59" s="16">
        <v>1390.78</v>
      </c>
      <c r="H59" s="92">
        <f t="shared" si="29"/>
        <v>981.19529</v>
      </c>
      <c r="I59" s="92">
        <v>0</v>
      </c>
      <c r="J59" s="92">
        <v>0</v>
      </c>
      <c r="K59" s="92">
        <v>0</v>
      </c>
      <c r="L59" s="92">
        <v>0</v>
      </c>
      <c r="M59" s="92">
        <v>0</v>
      </c>
      <c r="N59" s="92">
        <v>0</v>
      </c>
      <c r="O59" s="92">
        <f>$H59/2*0.85*31*24/1000</f>
        <v>310.25395069800004</v>
      </c>
      <c r="P59" s="92">
        <f>$H59/2*0.85*30*24/1000</f>
        <v>300.24575874000004</v>
      </c>
      <c r="Q59" s="92">
        <f>$H59/2*0.85*31*24/1000</f>
        <v>310.25395069800004</v>
      </c>
      <c r="R59" s="92">
        <f>$H59/2*0.85*31*24/1000</f>
        <v>310.25395069800004</v>
      </c>
      <c r="S59" s="92">
        <f>$H59/2*0.85*28*24/1000</f>
        <v>280.22937482399999</v>
      </c>
      <c r="T59" s="92">
        <f t="shared" si="28"/>
        <v>620.50790139600008</v>
      </c>
      <c r="U59" s="92">
        <f t="shared" si="30"/>
        <v>2131.7448870540002</v>
      </c>
    </row>
    <row r="60" spans="3:21" x14ac:dyDescent="0.25">
      <c r="C60" s="16"/>
      <c r="D60" s="163"/>
      <c r="E60" s="16"/>
      <c r="F60" s="16"/>
      <c r="G60" s="16"/>
      <c r="H60" s="92">
        <f t="shared" si="29"/>
        <v>0</v>
      </c>
      <c r="I60" s="92">
        <f t="shared" ref="I60:I67" si="31">$H60*0.85*30*24/1000</f>
        <v>0</v>
      </c>
      <c r="J60" s="92">
        <f t="shared" ref="J60:J67" si="32">$H60*0.85*31*24/1000</f>
        <v>0</v>
      </c>
      <c r="K60" s="92">
        <f t="shared" ref="K60:K67" si="33">$H60*0.85*30*24/1000</f>
        <v>0</v>
      </c>
      <c r="L60" s="92">
        <f t="shared" ref="L60:M67" si="34">$H60*0.85*31*24/1000</f>
        <v>0</v>
      </c>
      <c r="M60" s="92">
        <f t="shared" si="34"/>
        <v>0</v>
      </c>
      <c r="N60" s="92">
        <f t="shared" ref="N60:N67" si="35">$H60*0.85*30*24/1000</f>
        <v>0</v>
      </c>
      <c r="O60" s="92">
        <f t="shared" ref="O60:O67" si="36">$H60*0.85*31*24/1000</f>
        <v>0</v>
      </c>
      <c r="P60" s="92">
        <f t="shared" ref="P60:P67" si="37">$H60*0.85*30*24/1000</f>
        <v>0</v>
      </c>
      <c r="Q60" s="92">
        <f t="shared" ref="Q60:R67" si="38">$H60*0.85*31*24/1000</f>
        <v>0</v>
      </c>
      <c r="R60" s="92">
        <f t="shared" si="38"/>
        <v>0</v>
      </c>
      <c r="S60" s="92">
        <f t="shared" ref="S60:S67" si="39">$H60*0.85*28*24/1000</f>
        <v>0</v>
      </c>
      <c r="T60" s="92">
        <f t="shared" si="28"/>
        <v>0</v>
      </c>
      <c r="U60" s="92">
        <f t="shared" si="30"/>
        <v>0</v>
      </c>
    </row>
    <row r="61" spans="3:21" x14ac:dyDescent="0.25">
      <c r="C61" s="16"/>
      <c r="D61" s="163" t="s">
        <v>344</v>
      </c>
      <c r="E61" s="16">
        <v>630</v>
      </c>
      <c r="F61" s="16"/>
      <c r="G61" s="92">
        <v>5.23</v>
      </c>
      <c r="H61" s="92">
        <f t="shared" si="29"/>
        <v>3.6897650000000004</v>
      </c>
      <c r="I61" s="92">
        <f t="shared" si="31"/>
        <v>2.2581361800000006</v>
      </c>
      <c r="J61" s="92">
        <f t="shared" si="32"/>
        <v>2.3334073859999998</v>
      </c>
      <c r="K61" s="92">
        <f t="shared" si="33"/>
        <v>2.2581361800000006</v>
      </c>
      <c r="L61" s="92">
        <f t="shared" si="34"/>
        <v>2.3334073859999998</v>
      </c>
      <c r="M61" s="92">
        <f t="shared" si="34"/>
        <v>2.3334073859999998</v>
      </c>
      <c r="N61" s="92">
        <f t="shared" si="35"/>
        <v>2.2581361800000006</v>
      </c>
      <c r="O61" s="92">
        <f t="shared" si="36"/>
        <v>2.3334073859999998</v>
      </c>
      <c r="P61" s="92">
        <f t="shared" si="37"/>
        <v>2.2581361800000006</v>
      </c>
      <c r="Q61" s="92">
        <f t="shared" si="38"/>
        <v>2.3334073859999998</v>
      </c>
      <c r="R61" s="92">
        <f t="shared" si="38"/>
        <v>2.3334073859999998</v>
      </c>
      <c r="S61" s="92">
        <f t="shared" si="39"/>
        <v>2.1075937679999996</v>
      </c>
      <c r="T61" s="92">
        <f t="shared" si="28"/>
        <v>2.3334073859999998</v>
      </c>
      <c r="U61" s="92">
        <f t="shared" si="30"/>
        <v>27.473990190000006</v>
      </c>
    </row>
    <row r="62" spans="3:21" x14ac:dyDescent="0.25">
      <c r="C62" s="16"/>
      <c r="D62" s="163" t="s">
        <v>345</v>
      </c>
      <c r="E62" s="16">
        <v>840</v>
      </c>
      <c r="F62" s="16"/>
      <c r="G62" s="92">
        <v>6.89</v>
      </c>
      <c r="H62" s="92">
        <f t="shared" si="29"/>
        <v>4.8608950000000002</v>
      </c>
      <c r="I62" s="92">
        <f t="shared" si="31"/>
        <v>2.9748677399999996</v>
      </c>
      <c r="J62" s="92">
        <f t="shared" si="32"/>
        <v>3.0740299979999994</v>
      </c>
      <c r="K62" s="92">
        <f t="shared" si="33"/>
        <v>2.9748677399999996</v>
      </c>
      <c r="L62" s="92">
        <f t="shared" si="34"/>
        <v>3.0740299979999994</v>
      </c>
      <c r="M62" s="92">
        <f t="shared" si="34"/>
        <v>3.0740299979999994</v>
      </c>
      <c r="N62" s="92">
        <f t="shared" si="35"/>
        <v>2.9748677399999996</v>
      </c>
      <c r="O62" s="92">
        <f t="shared" si="36"/>
        <v>3.0740299979999994</v>
      </c>
      <c r="P62" s="92">
        <f t="shared" si="37"/>
        <v>2.9748677399999996</v>
      </c>
      <c r="Q62" s="92">
        <f t="shared" si="38"/>
        <v>3.0740299979999994</v>
      </c>
      <c r="R62" s="92">
        <f t="shared" si="38"/>
        <v>3.0740299979999994</v>
      </c>
      <c r="S62" s="92">
        <f t="shared" si="39"/>
        <v>2.7765432240000001</v>
      </c>
      <c r="T62" s="92">
        <f t="shared" si="28"/>
        <v>3.0740299979999994</v>
      </c>
      <c r="U62" s="92">
        <f t="shared" si="30"/>
        <v>36.194224169999998</v>
      </c>
    </row>
    <row r="63" spans="3:21" x14ac:dyDescent="0.25">
      <c r="C63" s="16"/>
      <c r="D63" s="163" t="s">
        <v>346</v>
      </c>
      <c r="E63" s="16">
        <v>1000</v>
      </c>
      <c r="F63" s="16"/>
      <c r="G63" s="92">
        <v>66.25</v>
      </c>
      <c r="H63" s="92">
        <f t="shared" si="29"/>
        <v>46.739375000000003</v>
      </c>
      <c r="I63" s="92">
        <f t="shared" si="31"/>
        <v>28.604497500000001</v>
      </c>
      <c r="J63" s="92">
        <f t="shared" si="32"/>
        <v>29.557980750000002</v>
      </c>
      <c r="K63" s="92">
        <f t="shared" si="33"/>
        <v>28.604497500000001</v>
      </c>
      <c r="L63" s="92">
        <f t="shared" si="34"/>
        <v>29.557980750000002</v>
      </c>
      <c r="M63" s="92">
        <f t="shared" si="34"/>
        <v>29.557980750000002</v>
      </c>
      <c r="N63" s="92">
        <f t="shared" si="35"/>
        <v>28.604497500000001</v>
      </c>
      <c r="O63" s="92">
        <f t="shared" si="36"/>
        <v>29.557980750000002</v>
      </c>
      <c r="P63" s="92">
        <f t="shared" si="37"/>
        <v>28.604497500000001</v>
      </c>
      <c r="Q63" s="92">
        <f t="shared" si="38"/>
        <v>29.557980750000002</v>
      </c>
      <c r="R63" s="92">
        <f t="shared" si="38"/>
        <v>29.557980750000002</v>
      </c>
      <c r="S63" s="92">
        <f t="shared" si="39"/>
        <v>26.697531000000001</v>
      </c>
      <c r="T63" s="92">
        <f t="shared" si="28"/>
        <v>29.557980750000002</v>
      </c>
      <c r="U63" s="92">
        <f t="shared" si="30"/>
        <v>348.02138625000009</v>
      </c>
    </row>
    <row r="64" spans="3:21" x14ac:dyDescent="0.25">
      <c r="C64" s="16"/>
      <c r="D64" s="163" t="s">
        <v>347</v>
      </c>
      <c r="E64" s="16">
        <v>0</v>
      </c>
      <c r="F64" s="16"/>
      <c r="G64" s="92"/>
      <c r="H64" s="92">
        <f t="shared" si="29"/>
        <v>0</v>
      </c>
      <c r="I64" s="92">
        <f t="shared" si="31"/>
        <v>0</v>
      </c>
      <c r="J64" s="92">
        <f t="shared" si="32"/>
        <v>0</v>
      </c>
      <c r="K64" s="92">
        <f t="shared" si="33"/>
        <v>0</v>
      </c>
      <c r="L64" s="92">
        <f t="shared" si="34"/>
        <v>0</v>
      </c>
      <c r="M64" s="92">
        <f t="shared" si="34"/>
        <v>0</v>
      </c>
      <c r="N64" s="92">
        <f t="shared" si="35"/>
        <v>0</v>
      </c>
      <c r="O64" s="92">
        <f t="shared" si="36"/>
        <v>0</v>
      </c>
      <c r="P64" s="92">
        <f t="shared" si="37"/>
        <v>0</v>
      </c>
      <c r="Q64" s="92">
        <f t="shared" si="38"/>
        <v>0</v>
      </c>
      <c r="R64" s="92">
        <f t="shared" si="38"/>
        <v>0</v>
      </c>
      <c r="S64" s="92">
        <f t="shared" si="39"/>
        <v>0</v>
      </c>
      <c r="T64" s="92">
        <f t="shared" si="28"/>
        <v>0</v>
      </c>
      <c r="U64" s="92">
        <f t="shared" si="30"/>
        <v>0</v>
      </c>
    </row>
    <row r="65" spans="3:21" x14ac:dyDescent="0.25">
      <c r="C65" s="16"/>
      <c r="D65" s="163" t="s">
        <v>348</v>
      </c>
      <c r="E65" s="16">
        <v>920</v>
      </c>
      <c r="F65" s="16"/>
      <c r="G65" s="92">
        <v>0</v>
      </c>
      <c r="H65" s="92">
        <f t="shared" si="29"/>
        <v>0</v>
      </c>
      <c r="I65" s="92">
        <f t="shared" si="31"/>
        <v>0</v>
      </c>
      <c r="J65" s="92">
        <f t="shared" si="32"/>
        <v>0</v>
      </c>
      <c r="K65" s="92">
        <f t="shared" si="33"/>
        <v>0</v>
      </c>
      <c r="L65" s="92">
        <f t="shared" si="34"/>
        <v>0</v>
      </c>
      <c r="M65" s="92">
        <f t="shared" si="34"/>
        <v>0</v>
      </c>
      <c r="N65" s="92">
        <f t="shared" si="35"/>
        <v>0</v>
      </c>
      <c r="O65" s="92">
        <f t="shared" si="36"/>
        <v>0</v>
      </c>
      <c r="P65" s="92">
        <f t="shared" si="37"/>
        <v>0</v>
      </c>
      <c r="Q65" s="92">
        <f t="shared" si="38"/>
        <v>0</v>
      </c>
      <c r="R65" s="92">
        <f t="shared" si="38"/>
        <v>0</v>
      </c>
      <c r="S65" s="92">
        <f t="shared" si="39"/>
        <v>0</v>
      </c>
      <c r="T65" s="92">
        <f t="shared" si="28"/>
        <v>0</v>
      </c>
      <c r="U65" s="92">
        <f t="shared" si="30"/>
        <v>0</v>
      </c>
    </row>
    <row r="66" spans="3:21" x14ac:dyDescent="0.25">
      <c r="C66" s="16"/>
      <c r="D66" s="163" t="s">
        <v>349</v>
      </c>
      <c r="E66" s="16">
        <v>1500</v>
      </c>
      <c r="F66" s="16"/>
      <c r="G66" s="92">
        <v>106.41</v>
      </c>
      <c r="H66" s="92">
        <f t="shared" si="29"/>
        <v>75.072254999999998</v>
      </c>
      <c r="I66" s="92">
        <f t="shared" si="31"/>
        <v>45.944220059999999</v>
      </c>
      <c r="J66" s="92">
        <f t="shared" si="32"/>
        <v>47.475694061999995</v>
      </c>
      <c r="K66" s="92">
        <f t="shared" si="33"/>
        <v>45.944220059999999</v>
      </c>
      <c r="L66" s="92">
        <f t="shared" si="34"/>
        <v>47.475694061999995</v>
      </c>
      <c r="M66" s="92">
        <f t="shared" si="34"/>
        <v>47.475694061999995</v>
      </c>
      <c r="N66" s="92">
        <f t="shared" si="35"/>
        <v>45.944220059999999</v>
      </c>
      <c r="O66" s="92">
        <f t="shared" si="36"/>
        <v>47.475694061999995</v>
      </c>
      <c r="P66" s="92">
        <f t="shared" si="37"/>
        <v>45.944220059999999</v>
      </c>
      <c r="Q66" s="92">
        <f t="shared" si="38"/>
        <v>47.475694061999995</v>
      </c>
      <c r="R66" s="92">
        <f t="shared" si="38"/>
        <v>47.475694061999995</v>
      </c>
      <c r="S66" s="92">
        <f t="shared" si="39"/>
        <v>42.881272056</v>
      </c>
      <c r="T66" s="92">
        <f t="shared" si="28"/>
        <v>47.475694061999995</v>
      </c>
      <c r="U66" s="92">
        <f t="shared" si="30"/>
        <v>558.98801073000004</v>
      </c>
    </row>
    <row r="67" spans="3:21" x14ac:dyDescent="0.25">
      <c r="C67" s="16"/>
      <c r="D67" s="163" t="s">
        <v>350</v>
      </c>
      <c r="E67" s="16">
        <v>1000</v>
      </c>
      <c r="F67" s="16"/>
      <c r="G67" s="92">
        <v>147.91</v>
      </c>
      <c r="H67" s="92">
        <f t="shared" si="29"/>
        <v>104.350505</v>
      </c>
      <c r="I67" s="92">
        <f t="shared" si="31"/>
        <v>63.862509059999994</v>
      </c>
      <c r="J67" s="92">
        <f t="shared" si="32"/>
        <v>65.991259361999994</v>
      </c>
      <c r="K67" s="92">
        <f t="shared" si="33"/>
        <v>63.862509059999994</v>
      </c>
      <c r="L67" s="92">
        <f t="shared" si="34"/>
        <v>65.991259361999994</v>
      </c>
      <c r="M67" s="92">
        <f t="shared" si="34"/>
        <v>65.991259361999994</v>
      </c>
      <c r="N67" s="92">
        <f t="shared" si="35"/>
        <v>63.862509059999994</v>
      </c>
      <c r="O67" s="92">
        <f t="shared" si="36"/>
        <v>65.991259361999994</v>
      </c>
      <c r="P67" s="92">
        <f t="shared" si="37"/>
        <v>63.862509059999994</v>
      </c>
      <c r="Q67" s="92">
        <f t="shared" si="38"/>
        <v>65.991259361999994</v>
      </c>
      <c r="R67" s="92">
        <f t="shared" si="38"/>
        <v>65.991259361999994</v>
      </c>
      <c r="S67" s="92">
        <f t="shared" si="39"/>
        <v>59.605008455999993</v>
      </c>
      <c r="T67" s="92">
        <f t="shared" si="28"/>
        <v>65.991259361999994</v>
      </c>
      <c r="U67" s="92">
        <f t="shared" si="30"/>
        <v>776.99386022999965</v>
      </c>
    </row>
    <row r="68" spans="3:21" x14ac:dyDescent="0.25">
      <c r="C68" s="16"/>
      <c r="D68" s="15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30"/>
        <v>0</v>
      </c>
    </row>
    <row r="69" spans="3:21" x14ac:dyDescent="0.25">
      <c r="C69" s="16"/>
      <c r="D69" s="158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30"/>
        <v>0</v>
      </c>
    </row>
    <row r="70" spans="3:21" x14ac:dyDescent="0.3">
      <c r="C70" s="16"/>
      <c r="D70" s="15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30"/>
        <v>0</v>
      </c>
    </row>
    <row r="71" spans="3:21" x14ac:dyDescent="0.3">
      <c r="C71" s="16"/>
      <c r="D71" s="15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30"/>
        <v>0</v>
      </c>
    </row>
    <row r="72" spans="3:21" x14ac:dyDescent="0.25">
      <c r="C72" s="16"/>
      <c r="D72" s="158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30"/>
        <v>0</v>
      </c>
    </row>
    <row r="73" spans="3:21" x14ac:dyDescent="0.25">
      <c r="C73" s="16"/>
      <c r="D73" s="158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30"/>
        <v>0</v>
      </c>
    </row>
    <row r="74" spans="3:21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30"/>
        <v>0</v>
      </c>
    </row>
    <row r="75" spans="3:21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30"/>
        <v>0</v>
      </c>
    </row>
    <row r="76" spans="3:21" x14ac:dyDescent="0.25">
      <c r="C76" s="937" t="s">
        <v>188</v>
      </c>
      <c r="D76" s="938"/>
      <c r="E76" s="92">
        <f t="shared" ref="E76:T76" si="40">SUM(E51:E75)</f>
        <v>16775</v>
      </c>
      <c r="F76" s="92">
        <f t="shared" si="40"/>
        <v>0</v>
      </c>
      <c r="G76" s="92">
        <f t="shared" si="40"/>
        <v>3704.3199999999997</v>
      </c>
      <c r="H76" s="92">
        <f t="shared" si="40"/>
        <v>2613.3977599999998</v>
      </c>
      <c r="I76" s="92">
        <f t="shared" si="40"/>
        <v>998.90791163999984</v>
      </c>
      <c r="J76" s="92">
        <f t="shared" si="40"/>
        <v>1032.204842028</v>
      </c>
      <c r="K76" s="92">
        <f t="shared" si="40"/>
        <v>998.90791163999984</v>
      </c>
      <c r="L76" s="92">
        <f t="shared" si="40"/>
        <v>1032.204842028</v>
      </c>
      <c r="M76" s="92">
        <f t="shared" si="40"/>
        <v>1032.204842028</v>
      </c>
      <c r="N76" s="92">
        <f t="shared" si="40"/>
        <v>998.90791163999984</v>
      </c>
      <c r="O76" s="92">
        <f t="shared" si="40"/>
        <v>1342.4587927260002</v>
      </c>
      <c r="P76" s="92">
        <f t="shared" si="40"/>
        <v>1299.15367038</v>
      </c>
      <c r="Q76" s="92">
        <f t="shared" si="40"/>
        <v>1342.4587927260002</v>
      </c>
      <c r="R76" s="92">
        <f t="shared" si="40"/>
        <v>1342.4587927260002</v>
      </c>
      <c r="S76" s="92">
        <f t="shared" si="40"/>
        <v>1212.5434256880001</v>
      </c>
      <c r="T76" s="92">
        <f t="shared" si="40"/>
        <v>1652.7127434240003</v>
      </c>
      <c r="U76" s="116">
        <f>SUM(I76:T76)</f>
        <v>14285.124478673999</v>
      </c>
    </row>
    <row r="77" spans="3:21" x14ac:dyDescent="0.25">
      <c r="C77" s="935" t="s">
        <v>351</v>
      </c>
      <c r="D77" s="936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</row>
    <row r="78" spans="3:21" x14ac:dyDescent="0.25">
      <c r="C78" s="1004" t="s">
        <v>352</v>
      </c>
      <c r="D78" s="16" t="s">
        <v>353</v>
      </c>
      <c r="E78" s="92">
        <v>440</v>
      </c>
      <c r="F78" s="92"/>
      <c r="G78" s="92">
        <v>22.04</v>
      </c>
      <c r="H78" s="92">
        <f>G78*0.7055</f>
        <v>15.54922</v>
      </c>
      <c r="I78" s="92">
        <f>$H78*30*24/1000</f>
        <v>11.1954384</v>
      </c>
      <c r="J78" s="92">
        <f>$H78*31*24/1000</f>
        <v>11.568619679999999</v>
      </c>
      <c r="K78" s="92">
        <f>$H78*30*24/1000</f>
        <v>11.1954384</v>
      </c>
      <c r="L78" s="92">
        <f t="shared" ref="L78:M82" si="41">$H78*31*24/1000</f>
        <v>11.568619679999999</v>
      </c>
      <c r="M78" s="92">
        <f t="shared" si="41"/>
        <v>11.568619679999999</v>
      </c>
      <c r="N78" s="92">
        <f>$H78*30*24/1000</f>
        <v>11.1954384</v>
      </c>
      <c r="O78" s="92">
        <f>$H78*31*24/1000</f>
        <v>11.568619679999999</v>
      </c>
      <c r="P78" s="92">
        <f>$H78*30*24/1000</f>
        <v>11.1954384</v>
      </c>
      <c r="Q78" s="92">
        <f t="shared" ref="Q78:R82" si="42">$H78*31*24/1000</f>
        <v>11.568619679999999</v>
      </c>
      <c r="R78" s="92">
        <f t="shared" si="42"/>
        <v>11.568619679999999</v>
      </c>
      <c r="S78" s="92">
        <f>$H78*28*24/1000</f>
        <v>10.449075839999999</v>
      </c>
      <c r="T78" s="92">
        <f>$H78*31*24/1000</f>
        <v>11.568619679999999</v>
      </c>
      <c r="U78" s="92">
        <f t="shared" ref="U78:U91" si="43">+SUM(I78:T78)</f>
        <v>136.21116720000001</v>
      </c>
    </row>
    <row r="79" spans="3:21" x14ac:dyDescent="0.25">
      <c r="C79" s="1005"/>
      <c r="D79" s="16" t="s">
        <v>354</v>
      </c>
      <c r="E79" s="92">
        <v>440</v>
      </c>
      <c r="F79" s="92"/>
      <c r="G79" s="92">
        <v>67.72</v>
      </c>
      <c r="H79" s="92">
        <f>G79*0.7055</f>
        <v>47.77646</v>
      </c>
      <c r="I79" s="92">
        <f>$H79*30*24/1000</f>
        <v>34.399051200000002</v>
      </c>
      <c r="J79" s="92">
        <f>$H79*31*24/1000</f>
        <v>35.545686239999995</v>
      </c>
      <c r="K79" s="92">
        <f>$H79*30*24/1000</f>
        <v>34.399051200000002</v>
      </c>
      <c r="L79" s="92">
        <f t="shared" si="41"/>
        <v>35.545686239999995</v>
      </c>
      <c r="M79" s="92">
        <f t="shared" si="41"/>
        <v>35.545686239999995</v>
      </c>
      <c r="N79" s="92">
        <f>$H79*30*24/1000</f>
        <v>34.399051200000002</v>
      </c>
      <c r="O79" s="92">
        <f>$H79*31*24/1000</f>
        <v>35.545686239999995</v>
      </c>
      <c r="P79" s="92">
        <f>$H79*30*24/1000</f>
        <v>34.399051200000002</v>
      </c>
      <c r="Q79" s="92">
        <f t="shared" si="42"/>
        <v>35.545686239999995</v>
      </c>
      <c r="R79" s="92">
        <f t="shared" si="42"/>
        <v>35.545686239999995</v>
      </c>
      <c r="S79" s="92">
        <f>$H79*28*24/1000</f>
        <v>32.105781120000003</v>
      </c>
      <c r="T79" s="92">
        <f>$H79*31*24/1000</f>
        <v>35.545686239999995</v>
      </c>
      <c r="U79" s="92">
        <f t="shared" si="43"/>
        <v>418.52178959999998</v>
      </c>
    </row>
    <row r="80" spans="3:21" x14ac:dyDescent="0.25">
      <c r="C80" s="1005"/>
      <c r="D80" s="16" t="s">
        <v>355</v>
      </c>
      <c r="E80" s="92">
        <v>440</v>
      </c>
      <c r="F80" s="92"/>
      <c r="G80" s="92">
        <v>72.03</v>
      </c>
      <c r="H80" s="92">
        <f>G80*0.7055</f>
        <v>50.817165000000003</v>
      </c>
      <c r="I80" s="92">
        <f>$H80*30*24/1000</f>
        <v>36.588358800000002</v>
      </c>
      <c r="J80" s="92">
        <f>$H80*31*24/1000</f>
        <v>37.807970760000003</v>
      </c>
      <c r="K80" s="92">
        <f>$H80*30*24/1000</f>
        <v>36.588358800000002</v>
      </c>
      <c r="L80" s="92">
        <f t="shared" si="41"/>
        <v>37.807970760000003</v>
      </c>
      <c r="M80" s="92">
        <f t="shared" si="41"/>
        <v>37.807970760000003</v>
      </c>
      <c r="N80" s="92">
        <f>$H80*30*24/1000</f>
        <v>36.588358800000002</v>
      </c>
      <c r="O80" s="92">
        <f>$H80*31*24/1000</f>
        <v>37.807970760000003</v>
      </c>
      <c r="P80" s="92">
        <f>$H80*30*24/1000</f>
        <v>36.588358800000002</v>
      </c>
      <c r="Q80" s="92">
        <f t="shared" si="42"/>
        <v>37.807970760000003</v>
      </c>
      <c r="R80" s="92">
        <f t="shared" si="42"/>
        <v>37.807970760000003</v>
      </c>
      <c r="S80" s="92">
        <f>$H80*28*24/1000</f>
        <v>34.149134880000005</v>
      </c>
      <c r="T80" s="92">
        <f>$H80*31*24/1000</f>
        <v>37.807970760000003</v>
      </c>
      <c r="U80" s="92">
        <f t="shared" si="43"/>
        <v>445.15836539999998</v>
      </c>
    </row>
    <row r="81" spans="3:21" x14ac:dyDescent="0.25">
      <c r="C81" s="1006"/>
      <c r="D81" s="16" t="s">
        <v>356</v>
      </c>
      <c r="E81" s="92">
        <v>1000</v>
      </c>
      <c r="F81" s="92"/>
      <c r="G81" s="92">
        <v>50</v>
      </c>
      <c r="H81" s="92">
        <f>G81*0.7055</f>
        <v>35.274999999999999</v>
      </c>
      <c r="I81" s="92">
        <f>$H81*30*24/1000</f>
        <v>25.398</v>
      </c>
      <c r="J81" s="92">
        <f>$H81*31*24/1000</f>
        <v>26.244599999999998</v>
      </c>
      <c r="K81" s="92">
        <f>$H81*30*24/1000</f>
        <v>25.398</v>
      </c>
      <c r="L81" s="92">
        <f t="shared" si="41"/>
        <v>26.244599999999998</v>
      </c>
      <c r="M81" s="92">
        <f t="shared" si="41"/>
        <v>26.244599999999998</v>
      </c>
      <c r="N81" s="92">
        <f>$H81*30*24/1000</f>
        <v>25.398</v>
      </c>
      <c r="O81" s="92">
        <f>$H81*31*24/1000</f>
        <v>26.244599999999998</v>
      </c>
      <c r="P81" s="92">
        <f>$H81*30*24/1000</f>
        <v>25.398</v>
      </c>
      <c r="Q81" s="92">
        <f t="shared" si="42"/>
        <v>26.244599999999998</v>
      </c>
      <c r="R81" s="92">
        <f t="shared" si="42"/>
        <v>26.244599999999998</v>
      </c>
      <c r="S81" s="92">
        <f>$H81*28*24/1000</f>
        <v>23.704799999999999</v>
      </c>
      <c r="T81" s="92">
        <f>$H81*31*24/1000</f>
        <v>26.244599999999998</v>
      </c>
      <c r="U81" s="92">
        <f t="shared" si="43"/>
        <v>309.00899999999996</v>
      </c>
    </row>
    <row r="82" spans="3:21" x14ac:dyDescent="0.25">
      <c r="C82" s="16"/>
      <c r="D82" s="16" t="s">
        <v>401</v>
      </c>
      <c r="E82" s="92"/>
      <c r="F82" s="92"/>
      <c r="G82" s="92">
        <v>4.53</v>
      </c>
      <c r="H82" s="92">
        <f>G82*0.7055</f>
        <v>3.1959150000000003</v>
      </c>
      <c r="I82" s="92">
        <f>$H82*30*24/1000</f>
        <v>2.3010588000000003</v>
      </c>
      <c r="J82" s="92">
        <f>$H82*31*24/1000</f>
        <v>2.3777607600000001</v>
      </c>
      <c r="K82" s="92">
        <f>$H82*30*24/1000</f>
        <v>2.3010588000000003</v>
      </c>
      <c r="L82" s="92">
        <f t="shared" si="41"/>
        <v>2.3777607600000001</v>
      </c>
      <c r="M82" s="92">
        <f t="shared" si="41"/>
        <v>2.3777607600000001</v>
      </c>
      <c r="N82" s="92">
        <f>$H82*30*24/1000</f>
        <v>2.3010588000000003</v>
      </c>
      <c r="O82" s="92">
        <f>$H82*31*24/1000</f>
        <v>2.3777607600000001</v>
      </c>
      <c r="P82" s="92">
        <f>$H82*30*24/1000</f>
        <v>2.3010588000000003</v>
      </c>
      <c r="Q82" s="92">
        <f t="shared" si="42"/>
        <v>2.3777607600000001</v>
      </c>
      <c r="R82" s="92">
        <f t="shared" si="42"/>
        <v>2.3777607600000001</v>
      </c>
      <c r="S82" s="92">
        <f>$H82*28*24/1000</f>
        <v>2.1476548800000002</v>
      </c>
      <c r="T82" s="92">
        <f>$H82*31*24/1000</f>
        <v>2.3777607600000001</v>
      </c>
      <c r="U82" s="92">
        <f t="shared" si="43"/>
        <v>27.996215400000008</v>
      </c>
    </row>
    <row r="83" spans="3:21" x14ac:dyDescent="0.25">
      <c r="C83" s="16"/>
      <c r="D83" s="16"/>
      <c r="E83" s="92"/>
      <c r="F83" s="92"/>
      <c r="G83" s="92"/>
      <c r="H83" s="92">
        <f t="shared" ref="H83:H91" si="44">G83*0.7055</f>
        <v>0</v>
      </c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>
        <f t="shared" si="43"/>
        <v>0</v>
      </c>
    </row>
    <row r="84" spans="3:21" x14ac:dyDescent="0.25">
      <c r="C84" s="16"/>
      <c r="D84" s="16"/>
      <c r="E84" s="92"/>
      <c r="F84" s="92"/>
      <c r="G84" s="92"/>
      <c r="H84" s="92">
        <f t="shared" si="44"/>
        <v>0</v>
      </c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43"/>
        <v>0</v>
      </c>
    </row>
    <row r="85" spans="3:21" x14ac:dyDescent="0.25">
      <c r="C85" s="16"/>
      <c r="D85" s="16"/>
      <c r="E85" s="92"/>
      <c r="F85" s="92"/>
      <c r="G85" s="92"/>
      <c r="H85" s="92">
        <f t="shared" si="44"/>
        <v>0</v>
      </c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43"/>
        <v>0</v>
      </c>
    </row>
    <row r="86" spans="3:21" x14ac:dyDescent="0.25">
      <c r="C86" s="16"/>
      <c r="D86" s="16"/>
      <c r="E86" s="92"/>
      <c r="F86" s="92"/>
      <c r="G86" s="92"/>
      <c r="H86" s="92">
        <f t="shared" si="44"/>
        <v>0</v>
      </c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43"/>
        <v>0</v>
      </c>
    </row>
    <row r="87" spans="3:21" x14ac:dyDescent="0.25">
      <c r="C87" s="16"/>
      <c r="D87" s="16"/>
      <c r="E87" s="92"/>
      <c r="F87" s="92"/>
      <c r="G87" s="92"/>
      <c r="H87" s="92">
        <f t="shared" si="44"/>
        <v>0</v>
      </c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43"/>
        <v>0</v>
      </c>
    </row>
    <row r="88" spans="3:21" x14ac:dyDescent="0.25">
      <c r="C88" s="16"/>
      <c r="D88" s="16"/>
      <c r="E88" s="92"/>
      <c r="F88" s="92"/>
      <c r="G88" s="92"/>
      <c r="H88" s="92">
        <f t="shared" si="44"/>
        <v>0</v>
      </c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43"/>
        <v>0</v>
      </c>
    </row>
    <row r="89" spans="3:21" x14ac:dyDescent="0.25">
      <c r="C89" s="16"/>
      <c r="D89" s="16"/>
      <c r="E89" s="92"/>
      <c r="F89" s="92"/>
      <c r="G89" s="92"/>
      <c r="H89" s="92">
        <f t="shared" si="44"/>
        <v>0</v>
      </c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43"/>
        <v>0</v>
      </c>
    </row>
    <row r="90" spans="3:21" x14ac:dyDescent="0.25">
      <c r="C90" s="16"/>
      <c r="D90" s="16"/>
      <c r="E90" s="92"/>
      <c r="F90" s="92"/>
      <c r="G90" s="92"/>
      <c r="H90" s="92">
        <f t="shared" si="44"/>
        <v>0</v>
      </c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43"/>
        <v>0</v>
      </c>
    </row>
    <row r="91" spans="3:21" x14ac:dyDescent="0.25">
      <c r="C91" s="16"/>
      <c r="D91" s="16"/>
      <c r="E91" s="92"/>
      <c r="F91" s="92"/>
      <c r="G91" s="92"/>
      <c r="H91" s="92">
        <f t="shared" si="44"/>
        <v>0</v>
      </c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43"/>
        <v>0</v>
      </c>
    </row>
    <row r="92" spans="3:21" x14ac:dyDescent="0.25">
      <c r="C92" s="937" t="s">
        <v>188</v>
      </c>
      <c r="D92" s="938"/>
      <c r="E92" s="92">
        <f t="shared" ref="E92:T92" si="45">SUM(E78:E91)</f>
        <v>2320</v>
      </c>
      <c r="F92" s="92">
        <f t="shared" si="45"/>
        <v>0</v>
      </c>
      <c r="G92" s="92">
        <f t="shared" si="45"/>
        <v>216.32</v>
      </c>
      <c r="H92" s="92">
        <f t="shared" si="45"/>
        <v>152.61376000000001</v>
      </c>
      <c r="I92" s="92">
        <f t="shared" si="45"/>
        <v>109.88190720000001</v>
      </c>
      <c r="J92" s="92">
        <f t="shared" si="45"/>
        <v>113.54463744</v>
      </c>
      <c r="K92" s="92">
        <f t="shared" si="45"/>
        <v>109.88190720000001</v>
      </c>
      <c r="L92" s="92">
        <f t="shared" si="45"/>
        <v>113.54463744</v>
      </c>
      <c r="M92" s="92">
        <f t="shared" si="45"/>
        <v>113.54463744</v>
      </c>
      <c r="N92" s="92">
        <f t="shared" si="45"/>
        <v>109.88190720000001</v>
      </c>
      <c r="O92" s="92">
        <f t="shared" si="45"/>
        <v>113.54463744</v>
      </c>
      <c r="P92" s="92">
        <f t="shared" si="45"/>
        <v>109.88190720000001</v>
      </c>
      <c r="Q92" s="92">
        <f t="shared" si="45"/>
        <v>113.54463744</v>
      </c>
      <c r="R92" s="92">
        <f t="shared" si="45"/>
        <v>113.54463744</v>
      </c>
      <c r="S92" s="92">
        <f t="shared" si="45"/>
        <v>102.55644672000003</v>
      </c>
      <c r="T92" s="92">
        <f t="shared" si="45"/>
        <v>113.54463744</v>
      </c>
      <c r="U92" s="116">
        <f>SUM(I92:T92)</f>
        <v>1336.8965376000001</v>
      </c>
    </row>
    <row r="93" spans="3:21" x14ac:dyDescent="0.25">
      <c r="C93" s="935" t="s">
        <v>358</v>
      </c>
      <c r="D93" s="936"/>
      <c r="E93" s="92">
        <f t="shared" ref="E93:U93" si="46">E76+E92</f>
        <v>19095</v>
      </c>
      <c r="F93" s="92">
        <f t="shared" si="46"/>
        <v>0</v>
      </c>
      <c r="G93" s="92">
        <f t="shared" si="46"/>
        <v>3920.64</v>
      </c>
      <c r="H93" s="92">
        <f t="shared" si="46"/>
        <v>2766.01152</v>
      </c>
      <c r="I93" s="92">
        <f t="shared" si="46"/>
        <v>1108.78981884</v>
      </c>
      <c r="J93" s="92">
        <f t="shared" si="46"/>
        <v>1145.7494794680001</v>
      </c>
      <c r="K93" s="92">
        <f t="shared" si="46"/>
        <v>1108.78981884</v>
      </c>
      <c r="L93" s="92">
        <f t="shared" si="46"/>
        <v>1145.7494794680001</v>
      </c>
      <c r="M93" s="92">
        <f t="shared" si="46"/>
        <v>1145.7494794680001</v>
      </c>
      <c r="N93" s="92">
        <f t="shared" si="46"/>
        <v>1108.78981884</v>
      </c>
      <c r="O93" s="92">
        <f t="shared" si="46"/>
        <v>1456.0034301660003</v>
      </c>
      <c r="P93" s="92">
        <f t="shared" si="46"/>
        <v>1409.0355775800001</v>
      </c>
      <c r="Q93" s="92">
        <f t="shared" si="46"/>
        <v>1456.0034301660003</v>
      </c>
      <c r="R93" s="92">
        <f t="shared" si="46"/>
        <v>1456.0034301660003</v>
      </c>
      <c r="S93" s="92">
        <f t="shared" si="46"/>
        <v>1315.099872408</v>
      </c>
      <c r="T93" s="92">
        <f t="shared" si="46"/>
        <v>1766.2573808640004</v>
      </c>
      <c r="U93" s="116">
        <f t="shared" si="46"/>
        <v>15622.021016273999</v>
      </c>
    </row>
    <row r="94" spans="3:21" x14ac:dyDescent="0.25">
      <c r="C94" s="1002" t="s">
        <v>359</v>
      </c>
      <c r="D94" s="1003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</row>
    <row r="95" spans="3:21" x14ac:dyDescent="0.25">
      <c r="C95" s="16" t="s">
        <v>360</v>
      </c>
      <c r="D95" s="16" t="s">
        <v>360</v>
      </c>
      <c r="E95" s="92">
        <f>'[41]F9-Year(n-1)'!E96</f>
        <v>500</v>
      </c>
      <c r="F95" s="92"/>
      <c r="G95" s="92">
        <v>269.45</v>
      </c>
      <c r="H95" s="92">
        <f t="shared" ref="H95:H101" si="47">G95*0.7055</f>
        <v>190.09697499999999</v>
      </c>
      <c r="I95" s="92">
        <f>H95*0.85*30*24/1000</f>
        <v>116.3393487</v>
      </c>
      <c r="J95" s="92">
        <f>H95*0.85*31*24/1000</f>
        <v>120.21732699</v>
      </c>
      <c r="K95" s="92">
        <f>H95*0.85*30*24/1000</f>
        <v>116.3393487</v>
      </c>
      <c r="L95" s="92">
        <f>H95*0.85*31*24/1000</f>
        <v>120.21732699</v>
      </c>
      <c r="M95" s="92">
        <f>H95*0.85*31*24/1000</f>
        <v>120.21732699</v>
      </c>
      <c r="N95" s="92">
        <f>H95*0.85*30*24/1000</f>
        <v>116.3393487</v>
      </c>
      <c r="O95" s="92">
        <f>H95*0.85*31*24/1000</f>
        <v>120.21732699</v>
      </c>
      <c r="P95" s="92">
        <f>H95*0.85*30*24/1000</f>
        <v>116.3393487</v>
      </c>
      <c r="Q95" s="92">
        <f>H95*0.85*31*24/1000</f>
        <v>120.21732699</v>
      </c>
      <c r="R95" s="92">
        <f>H95*0.85*31*24/1000</f>
        <v>120.21732699</v>
      </c>
      <c r="S95" s="92">
        <f>H95*0.85*28*24/1000</f>
        <v>108.58339212</v>
      </c>
      <c r="T95" s="92">
        <f>H95*0.85*31*24/1000</f>
        <v>120.21732699</v>
      </c>
      <c r="U95" s="92">
        <f t="shared" ref="U95:U101" si="48">+SUM(I95:T95)</f>
        <v>1415.46207585</v>
      </c>
    </row>
    <row r="96" spans="3:21" x14ac:dyDescent="0.25">
      <c r="C96" s="16" t="s">
        <v>361</v>
      </c>
      <c r="D96" s="257" t="s">
        <v>361</v>
      </c>
      <c r="E96" s="92">
        <f>'[41]F9-Year(n-1)'!E97</f>
        <v>570</v>
      </c>
      <c r="F96" s="92"/>
      <c r="G96" s="92">
        <v>570</v>
      </c>
      <c r="H96" s="92">
        <f t="shared" si="47"/>
        <v>402.13499999999999</v>
      </c>
      <c r="I96" s="92">
        <f>H96*0.85*30*24/1000</f>
        <v>246.10662000000002</v>
      </c>
      <c r="J96" s="92">
        <f>H96*0.85*31*24/1000</f>
        <v>254.31017399999999</v>
      </c>
      <c r="K96" s="92">
        <f>H96*0.85*30*24/1000</f>
        <v>246.10662000000002</v>
      </c>
      <c r="L96" s="92">
        <f>H96*0.85*31*24/1000</f>
        <v>254.31017399999999</v>
      </c>
      <c r="M96" s="92">
        <f>H96*0.85*31*24/1000</f>
        <v>254.31017399999999</v>
      </c>
      <c r="N96" s="92">
        <f>H96*0.85*30*24/1000</f>
        <v>246.10662000000002</v>
      </c>
      <c r="O96" s="92">
        <f>H96*0.85*31*24/1000</f>
        <v>254.31017399999999</v>
      </c>
      <c r="P96" s="92">
        <f>H96*0.85*30*24/1000</f>
        <v>246.10662000000002</v>
      </c>
      <c r="Q96" s="92">
        <f>H96*0.85*31*24/1000</f>
        <v>254.31017399999999</v>
      </c>
      <c r="R96" s="92">
        <f>H96*0.85*31*24/1000</f>
        <v>254.31017399999999</v>
      </c>
      <c r="S96" s="92">
        <f>H96*0.85*28*24/1000</f>
        <v>229.699512</v>
      </c>
      <c r="T96" s="92">
        <f>H96*0.85*31*24/1000</f>
        <v>254.31017399999999</v>
      </c>
      <c r="U96" s="92">
        <f t="shared" si="48"/>
        <v>2994.2972100000006</v>
      </c>
    </row>
    <row r="97" spans="3:21" x14ac:dyDescent="0.25">
      <c r="C97" s="16"/>
      <c r="D97" s="16"/>
      <c r="E97" s="92"/>
      <c r="F97" s="92"/>
      <c r="G97" s="92"/>
      <c r="H97" s="92">
        <f t="shared" si="47"/>
        <v>0</v>
      </c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>
        <f t="shared" si="48"/>
        <v>0</v>
      </c>
    </row>
    <row r="98" spans="3:21" x14ac:dyDescent="0.25">
      <c r="C98" s="16"/>
      <c r="D98" s="16"/>
      <c r="E98" s="92"/>
      <c r="F98" s="92"/>
      <c r="G98" s="92"/>
      <c r="H98" s="92">
        <f t="shared" si="47"/>
        <v>0</v>
      </c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48"/>
        <v>0</v>
      </c>
    </row>
    <row r="99" spans="3:21" x14ac:dyDescent="0.25">
      <c r="C99" s="16"/>
      <c r="D99" s="16"/>
      <c r="E99" s="92"/>
      <c r="F99" s="92"/>
      <c r="G99" s="92"/>
      <c r="H99" s="92">
        <f t="shared" si="47"/>
        <v>0</v>
      </c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48"/>
        <v>0</v>
      </c>
    </row>
    <row r="100" spans="3:21" x14ac:dyDescent="0.25">
      <c r="C100" s="16"/>
      <c r="D100" s="16"/>
      <c r="E100" s="92"/>
      <c r="F100" s="92"/>
      <c r="G100" s="92"/>
      <c r="H100" s="92">
        <f t="shared" si="47"/>
        <v>0</v>
      </c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48"/>
        <v>0</v>
      </c>
    </row>
    <row r="101" spans="3:21" x14ac:dyDescent="0.25">
      <c r="C101" s="16"/>
      <c r="D101" s="16"/>
      <c r="E101" s="92"/>
      <c r="F101" s="92"/>
      <c r="G101" s="92"/>
      <c r="H101" s="92">
        <f t="shared" si="47"/>
        <v>0</v>
      </c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48"/>
        <v>0</v>
      </c>
    </row>
    <row r="102" spans="3:21" x14ac:dyDescent="0.25">
      <c r="C102" s="935" t="s">
        <v>362</v>
      </c>
      <c r="D102" s="936"/>
      <c r="E102" s="92">
        <f t="shared" ref="E102:T102" si="49">SUM(E95:E101)</f>
        <v>1070</v>
      </c>
      <c r="F102" s="92">
        <f t="shared" si="49"/>
        <v>0</v>
      </c>
      <c r="G102" s="92">
        <f t="shared" si="49"/>
        <v>839.45</v>
      </c>
      <c r="H102" s="92">
        <f t="shared" si="49"/>
        <v>592.23197499999992</v>
      </c>
      <c r="I102" s="92">
        <f t="shared" si="49"/>
        <v>362.44596870000004</v>
      </c>
      <c r="J102" s="92">
        <f t="shared" si="49"/>
        <v>374.52750099000002</v>
      </c>
      <c r="K102" s="92">
        <f t="shared" si="49"/>
        <v>362.44596870000004</v>
      </c>
      <c r="L102" s="92">
        <f t="shared" si="49"/>
        <v>374.52750099000002</v>
      </c>
      <c r="M102" s="92">
        <f t="shared" si="49"/>
        <v>374.52750099000002</v>
      </c>
      <c r="N102" s="92">
        <f t="shared" si="49"/>
        <v>362.44596870000004</v>
      </c>
      <c r="O102" s="92">
        <f t="shared" si="49"/>
        <v>374.52750099000002</v>
      </c>
      <c r="P102" s="92">
        <f t="shared" si="49"/>
        <v>362.44596870000004</v>
      </c>
      <c r="Q102" s="92">
        <f t="shared" si="49"/>
        <v>374.52750099000002</v>
      </c>
      <c r="R102" s="92">
        <f t="shared" si="49"/>
        <v>374.52750099000002</v>
      </c>
      <c r="S102" s="92">
        <f t="shared" si="49"/>
        <v>338.28290412000001</v>
      </c>
      <c r="T102" s="92">
        <f t="shared" si="49"/>
        <v>374.52750099000002</v>
      </c>
      <c r="U102" s="116">
        <f>SUM(I102:T102)</f>
        <v>4409.7592858500002</v>
      </c>
    </row>
    <row r="103" spans="3:21" x14ac:dyDescent="0.25">
      <c r="C103" s="1002" t="s">
        <v>363</v>
      </c>
      <c r="D103" s="1003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</row>
    <row r="104" spans="3:21" x14ac:dyDescent="0.25">
      <c r="C104" s="16" t="s">
        <v>364</v>
      </c>
      <c r="D104" s="16" t="s">
        <v>364</v>
      </c>
      <c r="E104" s="92">
        <v>1200</v>
      </c>
      <c r="F104" s="92"/>
      <c r="G104" s="92">
        <v>1200</v>
      </c>
      <c r="H104" s="92">
        <f t="shared" ref="H104:H111" si="50">G104*0.7055</f>
        <v>846.6</v>
      </c>
      <c r="I104" s="92">
        <f>H104*0.85*30*24/1000</f>
        <v>518.11919999999998</v>
      </c>
      <c r="J104" s="92">
        <f>H104*0.85*31*24/1000</f>
        <v>535.38983999999994</v>
      </c>
      <c r="K104" s="92">
        <f>H104*0.85*30*24/1000</f>
        <v>518.11919999999998</v>
      </c>
      <c r="L104" s="92">
        <f>H104*0.85*31*24/1000</f>
        <v>535.38983999999994</v>
      </c>
      <c r="M104" s="92">
        <f>H104*0.85*31*24/1000</f>
        <v>535.38983999999994</v>
      </c>
      <c r="N104" s="92">
        <f>H104*0.85*30*24/1000</f>
        <v>518.11919999999998</v>
      </c>
      <c r="O104" s="92">
        <f>H104*0.85*31*24/1000</f>
        <v>535.38983999999994</v>
      </c>
      <c r="P104" s="92">
        <f>H104*0.85*30*24/1000</f>
        <v>518.11919999999998</v>
      </c>
      <c r="Q104" s="92">
        <f>H104*0.85*31*24/1000</f>
        <v>535.38983999999994</v>
      </c>
      <c r="R104" s="92">
        <f>H104*0.85*31*24/1000</f>
        <v>535.38983999999994</v>
      </c>
      <c r="S104" s="92">
        <f>H104*0.85*28*24/1000</f>
        <v>483.57792000000006</v>
      </c>
      <c r="T104" s="92">
        <f>H104*0.85*31*24/1000</f>
        <v>535.38983999999994</v>
      </c>
      <c r="U104" s="92">
        <f t="shared" ref="U104:U111" si="51">+SUM(I104:T104)</f>
        <v>6303.7835999999988</v>
      </c>
    </row>
    <row r="105" spans="3:21" x14ac:dyDescent="0.25">
      <c r="C105" s="16" t="s">
        <v>365</v>
      </c>
      <c r="D105" s="16" t="s">
        <v>365</v>
      </c>
      <c r="E105" s="92">
        <v>1000</v>
      </c>
      <c r="F105" s="92"/>
      <c r="G105" s="92">
        <v>1000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2">
        <v>0</v>
      </c>
      <c r="S105" s="92">
        <v>0</v>
      </c>
      <c r="T105" s="92">
        <v>0</v>
      </c>
      <c r="U105" s="92">
        <f t="shared" si="51"/>
        <v>0</v>
      </c>
    </row>
    <row r="106" spans="3:21" x14ac:dyDescent="0.25">
      <c r="C106" s="16" t="s">
        <v>366</v>
      </c>
      <c r="D106" s="16" t="s">
        <v>366</v>
      </c>
      <c r="E106" s="92" t="str">
        <f>'[41]F9-Year(n-1)'!E107</f>
        <v>-</v>
      </c>
      <c r="F106" s="92"/>
      <c r="G106" s="92"/>
      <c r="H106" s="92">
        <f t="shared" si="50"/>
        <v>0</v>
      </c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>
        <f t="shared" si="51"/>
        <v>0</v>
      </c>
    </row>
    <row r="107" spans="3:21" x14ac:dyDescent="0.25">
      <c r="C107" s="16"/>
      <c r="D107" s="16"/>
      <c r="E107" s="92"/>
      <c r="F107" s="92"/>
      <c r="G107" s="92"/>
      <c r="H107" s="92">
        <f t="shared" si="50"/>
        <v>0</v>
      </c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51"/>
        <v>0</v>
      </c>
    </row>
    <row r="108" spans="3:21" x14ac:dyDescent="0.25">
      <c r="C108" s="16"/>
      <c r="D108" s="16"/>
      <c r="E108" s="92"/>
      <c r="F108" s="92"/>
      <c r="G108" s="92"/>
      <c r="H108" s="92">
        <f t="shared" si="50"/>
        <v>0</v>
      </c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51"/>
        <v>0</v>
      </c>
    </row>
    <row r="109" spans="3:21" x14ac:dyDescent="0.25">
      <c r="C109" s="16"/>
      <c r="D109" s="16"/>
      <c r="E109" s="92"/>
      <c r="F109" s="92"/>
      <c r="G109" s="92"/>
      <c r="H109" s="92">
        <f t="shared" si="50"/>
        <v>0</v>
      </c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51"/>
        <v>0</v>
      </c>
    </row>
    <row r="110" spans="3:21" x14ac:dyDescent="0.25">
      <c r="C110" s="16"/>
      <c r="D110" s="16"/>
      <c r="E110" s="92"/>
      <c r="F110" s="92"/>
      <c r="G110" s="92"/>
      <c r="H110" s="92">
        <f t="shared" si="50"/>
        <v>0</v>
      </c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51"/>
        <v>0</v>
      </c>
    </row>
    <row r="111" spans="3:21" x14ac:dyDescent="0.25">
      <c r="C111" s="16"/>
      <c r="D111" s="16"/>
      <c r="E111" s="92"/>
      <c r="F111" s="92"/>
      <c r="G111" s="92"/>
      <c r="H111" s="92">
        <f t="shared" si="50"/>
        <v>0</v>
      </c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51"/>
        <v>0</v>
      </c>
    </row>
    <row r="112" spans="3:21" x14ac:dyDescent="0.25">
      <c r="C112" s="935" t="s">
        <v>367</v>
      </c>
      <c r="D112" s="936"/>
      <c r="E112" s="92">
        <f t="shared" ref="E112:T112" si="52">SUM(E104:E111)</f>
        <v>2200</v>
      </c>
      <c r="F112" s="92">
        <f t="shared" si="52"/>
        <v>0</v>
      </c>
      <c r="G112" s="92">
        <f t="shared" si="52"/>
        <v>2200</v>
      </c>
      <c r="H112" s="92">
        <f t="shared" si="52"/>
        <v>846.6</v>
      </c>
      <c r="I112" s="92">
        <f t="shared" si="52"/>
        <v>518.11919999999998</v>
      </c>
      <c r="J112" s="92">
        <f t="shared" si="52"/>
        <v>535.38983999999994</v>
      </c>
      <c r="K112" s="92">
        <f t="shared" si="52"/>
        <v>518.11919999999998</v>
      </c>
      <c r="L112" s="92">
        <f t="shared" si="52"/>
        <v>535.38983999999994</v>
      </c>
      <c r="M112" s="92">
        <f t="shared" si="52"/>
        <v>535.38983999999994</v>
      </c>
      <c r="N112" s="92">
        <f t="shared" si="52"/>
        <v>518.11919999999998</v>
      </c>
      <c r="O112" s="92">
        <f t="shared" si="52"/>
        <v>535.38983999999994</v>
      </c>
      <c r="P112" s="92">
        <f t="shared" si="52"/>
        <v>518.11919999999998</v>
      </c>
      <c r="Q112" s="92">
        <f t="shared" si="52"/>
        <v>535.38983999999994</v>
      </c>
      <c r="R112" s="92">
        <f t="shared" si="52"/>
        <v>535.38983999999994</v>
      </c>
      <c r="S112" s="92">
        <f t="shared" si="52"/>
        <v>483.57792000000006</v>
      </c>
      <c r="T112" s="92">
        <f t="shared" si="52"/>
        <v>535.38983999999994</v>
      </c>
      <c r="U112" s="116">
        <f>SUM(I112:T112)</f>
        <v>6303.7835999999988</v>
      </c>
    </row>
    <row r="113" spans="3:21" x14ac:dyDescent="0.25">
      <c r="C113" s="1002" t="s">
        <v>368</v>
      </c>
      <c r="D113" s="1003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</row>
    <row r="114" spans="3:21" x14ac:dyDescent="0.25">
      <c r="C114" s="16"/>
      <c r="D114" s="16" t="s">
        <v>369</v>
      </c>
      <c r="E114" s="92">
        <v>12</v>
      </c>
      <c r="F114" s="92"/>
      <c r="G114" s="92">
        <f t="shared" ref="G114:G124" si="53">E114</f>
        <v>12</v>
      </c>
      <c r="H114" s="92">
        <v>6</v>
      </c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>
        <f t="shared" ref="U114:U137" si="54">+SUM(I114:T114)</f>
        <v>0</v>
      </c>
    </row>
    <row r="115" spans="3:21" x14ac:dyDescent="0.25">
      <c r="C115" s="16"/>
      <c r="D115" s="16" t="s">
        <v>370</v>
      </c>
      <c r="E115" s="92">
        <v>46.7</v>
      </c>
      <c r="F115" s="92"/>
      <c r="G115" s="92">
        <f t="shared" si="53"/>
        <v>46.7</v>
      </c>
      <c r="H115" s="92">
        <v>15</v>
      </c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>
        <f t="shared" si="54"/>
        <v>0</v>
      </c>
    </row>
    <row r="116" spans="3:21" x14ac:dyDescent="0.25">
      <c r="C116" s="16"/>
      <c r="D116" s="16" t="s">
        <v>371</v>
      </c>
      <c r="E116" s="92">
        <v>19.8</v>
      </c>
      <c r="F116" s="92"/>
      <c r="G116" s="92">
        <f t="shared" si="53"/>
        <v>19.8</v>
      </c>
      <c r="H116" s="92">
        <v>19.8</v>
      </c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>
        <f t="shared" si="54"/>
        <v>0</v>
      </c>
    </row>
    <row r="117" spans="3:21" x14ac:dyDescent="0.25">
      <c r="C117" s="16"/>
      <c r="D117" s="16" t="s">
        <v>372</v>
      </c>
      <c r="E117" s="92">
        <v>15</v>
      </c>
      <c r="F117" s="92"/>
      <c r="G117" s="92">
        <f t="shared" si="53"/>
        <v>15</v>
      </c>
      <c r="H117" s="92">
        <v>7.5</v>
      </c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>
        <f t="shared" si="54"/>
        <v>0</v>
      </c>
    </row>
    <row r="118" spans="3:21" x14ac:dyDescent="0.25">
      <c r="C118" s="16"/>
      <c r="D118" s="16" t="s">
        <v>373</v>
      </c>
      <c r="E118" s="92">
        <v>128.1</v>
      </c>
      <c r="F118" s="92"/>
      <c r="G118" s="92">
        <f t="shared" si="53"/>
        <v>128.1</v>
      </c>
      <c r="H118" s="92">
        <v>128.1</v>
      </c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>
        <f t="shared" si="54"/>
        <v>0</v>
      </c>
    </row>
    <row r="119" spans="3:21" x14ac:dyDescent="0.25">
      <c r="C119" s="16"/>
      <c r="D119" s="16" t="s">
        <v>331</v>
      </c>
      <c r="E119" s="92">
        <v>3.55</v>
      </c>
      <c r="F119" s="92"/>
      <c r="G119" s="92">
        <f t="shared" si="53"/>
        <v>3.55</v>
      </c>
      <c r="H119" s="92">
        <v>0</v>
      </c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>
        <f t="shared" si="54"/>
        <v>0</v>
      </c>
    </row>
    <row r="120" spans="3:21" x14ac:dyDescent="0.25">
      <c r="C120" s="16"/>
      <c r="D120" s="16" t="s">
        <v>374</v>
      </c>
      <c r="E120" s="92">
        <v>2833.74</v>
      </c>
      <c r="F120" s="92"/>
      <c r="G120" s="92">
        <f t="shared" si="53"/>
        <v>2833.74</v>
      </c>
      <c r="H120" s="92">
        <v>1951.74</v>
      </c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161">
        <f t="shared" si="54"/>
        <v>0</v>
      </c>
    </row>
    <row r="121" spans="3:21" x14ac:dyDescent="0.25">
      <c r="C121" s="16"/>
      <c r="D121" s="16" t="s">
        <v>375</v>
      </c>
      <c r="E121" s="92">
        <v>55.81</v>
      </c>
      <c r="F121" s="92"/>
      <c r="G121" s="92">
        <f t="shared" si="53"/>
        <v>55.81</v>
      </c>
      <c r="H121" s="92">
        <f t="shared" ref="H121:H129" si="55">G121*0.7055</f>
        <v>39.373955000000002</v>
      </c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>
        <f t="shared" si="54"/>
        <v>0</v>
      </c>
    </row>
    <row r="122" spans="3:21" x14ac:dyDescent="0.25">
      <c r="C122" s="16"/>
      <c r="D122" s="16" t="s">
        <v>376</v>
      </c>
      <c r="E122" s="92">
        <v>400</v>
      </c>
      <c r="F122" s="92"/>
      <c r="G122" s="92">
        <f t="shared" si="53"/>
        <v>400</v>
      </c>
      <c r="H122" s="92">
        <f t="shared" si="55"/>
        <v>282.2</v>
      </c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>
        <f t="shared" si="54"/>
        <v>0</v>
      </c>
    </row>
    <row r="123" spans="3:21" x14ac:dyDescent="0.25">
      <c r="C123" s="16"/>
      <c r="D123" s="16" t="s">
        <v>377</v>
      </c>
      <c r="E123" s="92">
        <v>400</v>
      </c>
      <c r="F123" s="92"/>
      <c r="G123" s="92">
        <f t="shared" si="53"/>
        <v>400</v>
      </c>
      <c r="H123" s="92">
        <f t="shared" si="55"/>
        <v>282.2</v>
      </c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>
        <f t="shared" si="54"/>
        <v>0</v>
      </c>
    </row>
    <row r="124" spans="3:21" x14ac:dyDescent="0.25">
      <c r="C124" s="16"/>
      <c r="D124" s="16" t="s">
        <v>378</v>
      </c>
      <c r="E124" s="92">
        <v>735</v>
      </c>
      <c r="F124" s="92"/>
      <c r="G124" s="92">
        <f t="shared" si="53"/>
        <v>735</v>
      </c>
      <c r="H124" s="92">
        <f t="shared" si="55"/>
        <v>518.54250000000002</v>
      </c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>
        <f t="shared" si="54"/>
        <v>0</v>
      </c>
    </row>
    <row r="125" spans="3:21" x14ac:dyDescent="0.25">
      <c r="C125" s="16"/>
      <c r="D125" s="16" t="s">
        <v>379</v>
      </c>
      <c r="E125" s="92"/>
      <c r="F125" s="92"/>
      <c r="G125" s="92"/>
      <c r="H125" s="92">
        <f t="shared" si="55"/>
        <v>0</v>
      </c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>
        <f t="shared" si="54"/>
        <v>0</v>
      </c>
    </row>
    <row r="126" spans="3:21" x14ac:dyDescent="0.25">
      <c r="C126" s="16"/>
      <c r="D126" s="16" t="s">
        <v>380</v>
      </c>
      <c r="E126" s="92">
        <v>1692</v>
      </c>
      <c r="F126" s="92"/>
      <c r="G126" s="92">
        <f>E126</f>
        <v>1692</v>
      </c>
      <c r="H126" s="92">
        <f t="shared" si="55"/>
        <v>1193.7060000000001</v>
      </c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>
        <f t="shared" si="54"/>
        <v>0</v>
      </c>
    </row>
    <row r="127" spans="3:21" x14ac:dyDescent="0.25">
      <c r="C127" s="16"/>
      <c r="D127" s="16" t="s">
        <v>381</v>
      </c>
      <c r="E127" s="92">
        <v>1000</v>
      </c>
      <c r="F127" s="92"/>
      <c r="G127" s="92">
        <f>E127</f>
        <v>1000</v>
      </c>
      <c r="H127" s="92">
        <f t="shared" si="55"/>
        <v>705.5</v>
      </c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>
        <f t="shared" si="54"/>
        <v>0</v>
      </c>
    </row>
    <row r="128" spans="3:21" x14ac:dyDescent="0.3">
      <c r="C128" s="16"/>
      <c r="D128" s="157" t="s">
        <v>382</v>
      </c>
      <c r="E128" s="92"/>
      <c r="F128" s="92"/>
      <c r="G128" s="92"/>
      <c r="H128" s="92">
        <f t="shared" si="55"/>
        <v>0</v>
      </c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>
        <f t="shared" si="54"/>
        <v>0</v>
      </c>
    </row>
    <row r="129" spans="3:21" x14ac:dyDescent="0.3">
      <c r="C129" s="16"/>
      <c r="D129" s="157" t="s">
        <v>402</v>
      </c>
      <c r="E129" s="92"/>
      <c r="F129" s="92"/>
      <c r="G129" s="92"/>
      <c r="H129" s="92">
        <f t="shared" si="55"/>
        <v>0</v>
      </c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>
        <f t="shared" si="54"/>
        <v>0</v>
      </c>
    </row>
    <row r="130" spans="3:21" x14ac:dyDescent="0.25">
      <c r="C130" s="16"/>
      <c r="D130" s="16" t="s">
        <v>403</v>
      </c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>
        <f t="shared" si="54"/>
        <v>0</v>
      </c>
    </row>
    <row r="131" spans="3:21" x14ac:dyDescent="0.25">
      <c r="C131" s="16"/>
      <c r="D131" s="28" t="s">
        <v>404</v>
      </c>
      <c r="E131" s="92"/>
      <c r="F131" s="92"/>
      <c r="G131" s="92"/>
      <c r="H131" s="92"/>
      <c r="I131" s="92">
        <f>'F11-Year(n)'!E132</f>
        <v>787.22697398225</v>
      </c>
      <c r="J131" s="92">
        <f>'F11-Year(n)'!F132</f>
        <v>713.85246073725011</v>
      </c>
      <c r="K131" s="92">
        <f>'F11-Year(n)'!G132</f>
        <v>680.12927465875009</v>
      </c>
      <c r="L131" s="92">
        <f>'F11-Year(n)'!H132</f>
        <v>555.66760262524997</v>
      </c>
      <c r="M131" s="92">
        <f>'F11-Year(n)'!I132</f>
        <v>623.48998496775005</v>
      </c>
      <c r="N131" s="92">
        <f>'F11-Year(n)'!J132</f>
        <v>606.7310349052226</v>
      </c>
      <c r="O131" s="92">
        <f>'F11-Year(n)'!K132</f>
        <v>658.64201987199988</v>
      </c>
      <c r="P131" s="92">
        <f>'F11-Year(n)'!L132</f>
        <v>552.47564871999987</v>
      </c>
      <c r="Q131" s="92">
        <f>'F11-Year(n)'!M132</f>
        <v>582.97086591075004</v>
      </c>
      <c r="R131" s="92">
        <f>'F11-Year(n)'!N132</f>
        <v>607.60323258049993</v>
      </c>
      <c r="S131" s="92">
        <f>'F11-Year(n)'!O132</f>
        <v>657.87614826325</v>
      </c>
      <c r="T131" s="92">
        <f>'F11-Year(n)'!P132</f>
        <v>741.57786434050013</v>
      </c>
      <c r="U131" s="92">
        <f t="shared" si="54"/>
        <v>7768.2431115634727</v>
      </c>
    </row>
    <row r="132" spans="3:21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>
        <f t="shared" si="54"/>
        <v>0</v>
      </c>
    </row>
    <row r="133" spans="3:21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>
        <f t="shared" si="54"/>
        <v>0</v>
      </c>
    </row>
    <row r="134" spans="3:21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>
        <f t="shared" si="54"/>
        <v>0</v>
      </c>
    </row>
    <row r="135" spans="3:21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>
        <f t="shared" si="54"/>
        <v>0</v>
      </c>
    </row>
    <row r="136" spans="3:21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>
        <f t="shared" si="54"/>
        <v>0</v>
      </c>
    </row>
    <row r="137" spans="3:21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>
        <f t="shared" si="54"/>
        <v>0</v>
      </c>
    </row>
    <row r="138" spans="3:21" x14ac:dyDescent="0.25">
      <c r="C138" s="935" t="s">
        <v>384</v>
      </c>
      <c r="D138" s="936"/>
      <c r="E138" s="92">
        <f t="shared" ref="E138:T138" si="56">SUM(E114:E137)</f>
        <v>7341.7</v>
      </c>
      <c r="F138" s="92">
        <f t="shared" si="56"/>
        <v>0</v>
      </c>
      <c r="G138" s="92">
        <f t="shared" si="56"/>
        <v>7341.7</v>
      </c>
      <c r="H138" s="92">
        <f t="shared" si="56"/>
        <v>5149.6624549999997</v>
      </c>
      <c r="I138" s="92">
        <f t="shared" si="56"/>
        <v>787.22697398225</v>
      </c>
      <c r="J138" s="92">
        <f t="shared" si="56"/>
        <v>713.85246073725011</v>
      </c>
      <c r="K138" s="92">
        <f t="shared" si="56"/>
        <v>680.12927465875009</v>
      </c>
      <c r="L138" s="92">
        <f t="shared" si="56"/>
        <v>555.66760262524997</v>
      </c>
      <c r="M138" s="92">
        <f t="shared" si="56"/>
        <v>623.48998496775005</v>
      </c>
      <c r="N138" s="92">
        <f t="shared" si="56"/>
        <v>606.7310349052226</v>
      </c>
      <c r="O138" s="92">
        <f t="shared" si="56"/>
        <v>658.64201987199988</v>
      </c>
      <c r="P138" s="92">
        <f t="shared" si="56"/>
        <v>552.47564871999987</v>
      </c>
      <c r="Q138" s="92">
        <f t="shared" si="56"/>
        <v>582.97086591075004</v>
      </c>
      <c r="R138" s="92">
        <f t="shared" si="56"/>
        <v>607.60323258049993</v>
      </c>
      <c r="S138" s="92">
        <f t="shared" si="56"/>
        <v>657.87614826325</v>
      </c>
      <c r="T138" s="92">
        <f t="shared" si="56"/>
        <v>741.57786434050013</v>
      </c>
      <c r="U138" s="116">
        <f>SUM(I138:T138)</f>
        <v>7768.2431115634727</v>
      </c>
    </row>
    <row r="139" spans="3:21" x14ac:dyDescent="0.25">
      <c r="C139" s="1002" t="s">
        <v>385</v>
      </c>
      <c r="D139" s="1003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</row>
    <row r="140" spans="3:21" x14ac:dyDescent="0.25">
      <c r="C140" s="16"/>
      <c r="D140" s="16" t="s">
        <v>386</v>
      </c>
      <c r="E140" s="92"/>
      <c r="F140" s="92"/>
      <c r="G140" s="92"/>
      <c r="H140" s="92"/>
      <c r="I140" s="92">
        <f>'F11-Year(n)'!E141</f>
        <v>1093.9918381687501</v>
      </c>
      <c r="J140" s="92">
        <f>'F11-Year(n)'!F141</f>
        <v>200.23350904875002</v>
      </c>
      <c r="K140" s="92">
        <f>'F11-Year(n)'!G141</f>
        <v>425.48364243499998</v>
      </c>
      <c r="L140" s="92">
        <f>'F11-Year(n)'!H141</f>
        <v>732.41447225000002</v>
      </c>
      <c r="M140" s="92">
        <f>'F11-Year(n)'!I141</f>
        <v>1221.9828932837499</v>
      </c>
      <c r="N140" s="92">
        <f>'F11-Year(n)'!J141</f>
        <v>921.90245788624998</v>
      </c>
      <c r="O140" s="92">
        <f>'F11-Year(n)'!K141</f>
        <v>1142.7319141625001</v>
      </c>
      <c r="P140" s="92">
        <f>'F11-Year(n)'!L141</f>
        <v>729.37306351374991</v>
      </c>
      <c r="Q140" s="92">
        <f>'F11-Year(n)'!M141</f>
        <v>863.09460058249999</v>
      </c>
      <c r="R140" s="92">
        <f>'F11-Year(n)'!N141</f>
        <v>915.06674845125008</v>
      </c>
      <c r="S140" s="92">
        <f>'F11-Year(n)'!O141</f>
        <v>1391.2399415187499</v>
      </c>
      <c r="T140" s="92">
        <f>'F11-Year(n)'!P141</f>
        <v>1857.8587085875001</v>
      </c>
      <c r="U140" s="92">
        <f t="shared" ref="U140:U150" si="57">+SUM(I140:T140)</f>
        <v>11495.37378988875</v>
      </c>
    </row>
    <row r="141" spans="3:21" x14ac:dyDescent="0.25">
      <c r="C141" s="16"/>
      <c r="D141" s="16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>
        <f t="shared" si="57"/>
        <v>0</v>
      </c>
    </row>
    <row r="142" spans="3:21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>
        <f t="shared" si="57"/>
        <v>0</v>
      </c>
    </row>
    <row r="143" spans="3:21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>
        <f t="shared" si="57"/>
        <v>0</v>
      </c>
    </row>
    <row r="144" spans="3:21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>
        <f t="shared" si="57"/>
        <v>0</v>
      </c>
    </row>
    <row r="145" spans="3:21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>
        <f t="shared" si="57"/>
        <v>0</v>
      </c>
    </row>
    <row r="146" spans="3:21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>
        <f t="shared" si="57"/>
        <v>0</v>
      </c>
    </row>
    <row r="147" spans="3:21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>
        <f t="shared" si="57"/>
        <v>0</v>
      </c>
    </row>
    <row r="148" spans="3:21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>
        <f t="shared" si="57"/>
        <v>0</v>
      </c>
    </row>
    <row r="149" spans="3:21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>
        <f t="shared" si="57"/>
        <v>0</v>
      </c>
    </row>
    <row r="150" spans="3:21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>
        <f t="shared" si="57"/>
        <v>0</v>
      </c>
    </row>
    <row r="151" spans="3:21" x14ac:dyDescent="0.25">
      <c r="C151" s="935" t="s">
        <v>387</v>
      </c>
      <c r="D151" s="936"/>
      <c r="E151" s="92">
        <f t="shared" ref="E151:T151" si="58">SUM(E140:E150)</f>
        <v>0</v>
      </c>
      <c r="F151" s="92">
        <f t="shared" si="58"/>
        <v>0</v>
      </c>
      <c r="G151" s="92">
        <f t="shared" si="58"/>
        <v>0</v>
      </c>
      <c r="H151" s="92">
        <f t="shared" si="58"/>
        <v>0</v>
      </c>
      <c r="I151" s="92">
        <f t="shared" si="58"/>
        <v>1093.9918381687501</v>
      </c>
      <c r="J151" s="92">
        <f t="shared" si="58"/>
        <v>200.23350904875002</v>
      </c>
      <c r="K151" s="92">
        <f t="shared" si="58"/>
        <v>425.48364243499998</v>
      </c>
      <c r="L151" s="92">
        <f t="shared" si="58"/>
        <v>732.41447225000002</v>
      </c>
      <c r="M151" s="92">
        <f t="shared" si="58"/>
        <v>1221.9828932837499</v>
      </c>
      <c r="N151" s="92">
        <f t="shared" si="58"/>
        <v>921.90245788624998</v>
      </c>
      <c r="O151" s="92">
        <f t="shared" si="58"/>
        <v>1142.7319141625001</v>
      </c>
      <c r="P151" s="92">
        <f t="shared" si="58"/>
        <v>729.37306351374991</v>
      </c>
      <c r="Q151" s="92">
        <f t="shared" si="58"/>
        <v>863.09460058249999</v>
      </c>
      <c r="R151" s="92">
        <f t="shared" si="58"/>
        <v>915.06674845125008</v>
      </c>
      <c r="S151" s="92">
        <f t="shared" si="58"/>
        <v>1391.2399415187499</v>
      </c>
      <c r="T151" s="92">
        <f t="shared" si="58"/>
        <v>1857.8587085875001</v>
      </c>
      <c r="U151" s="116">
        <f>SUM(I151:T151)</f>
        <v>11495.37378988875</v>
      </c>
    </row>
    <row r="152" spans="3:21" x14ac:dyDescent="0.25">
      <c r="C152" s="1002" t="s">
        <v>388</v>
      </c>
      <c r="D152" s="1003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</row>
    <row r="153" spans="3:21" x14ac:dyDescent="0.25">
      <c r="C153" s="16" t="s">
        <v>389</v>
      </c>
      <c r="D153" s="16" t="s">
        <v>390</v>
      </c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>
        <f>+SUM(I153:T153)</f>
        <v>0</v>
      </c>
    </row>
    <row r="154" spans="3:21" x14ac:dyDescent="0.25">
      <c r="C154" s="16" t="s">
        <v>389</v>
      </c>
      <c r="D154" s="16" t="s">
        <v>391</v>
      </c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>
        <f>+SUM(I154:T154)</f>
        <v>0</v>
      </c>
    </row>
    <row r="155" spans="3:21" x14ac:dyDescent="0.25">
      <c r="C155" s="935" t="s">
        <v>392</v>
      </c>
      <c r="D155" s="936"/>
      <c r="E155" s="92">
        <f t="shared" ref="E155:T155" si="59">SUM(E153:E154)</f>
        <v>0</v>
      </c>
      <c r="F155" s="92">
        <f t="shared" si="59"/>
        <v>0</v>
      </c>
      <c r="G155" s="92">
        <f t="shared" si="59"/>
        <v>0</v>
      </c>
      <c r="H155" s="92">
        <f t="shared" si="59"/>
        <v>0</v>
      </c>
      <c r="I155" s="92">
        <f t="shared" si="59"/>
        <v>0</v>
      </c>
      <c r="J155" s="92">
        <f t="shared" si="59"/>
        <v>0</v>
      </c>
      <c r="K155" s="92">
        <f t="shared" si="59"/>
        <v>0</v>
      </c>
      <c r="L155" s="92">
        <f t="shared" si="59"/>
        <v>0</v>
      </c>
      <c r="M155" s="92">
        <f t="shared" si="59"/>
        <v>0</v>
      </c>
      <c r="N155" s="92">
        <f t="shared" si="59"/>
        <v>0</v>
      </c>
      <c r="O155" s="92">
        <f t="shared" si="59"/>
        <v>0</v>
      </c>
      <c r="P155" s="92">
        <f t="shared" si="59"/>
        <v>0</v>
      </c>
      <c r="Q155" s="92">
        <f t="shared" si="59"/>
        <v>0</v>
      </c>
      <c r="R155" s="92">
        <f t="shared" si="59"/>
        <v>0</v>
      </c>
      <c r="S155" s="92">
        <f t="shared" si="59"/>
        <v>0</v>
      </c>
      <c r="T155" s="92">
        <f t="shared" si="59"/>
        <v>0</v>
      </c>
      <c r="U155" s="116">
        <f>U153-U154</f>
        <v>0</v>
      </c>
    </row>
    <row r="156" spans="3:21" x14ac:dyDescent="0.25">
      <c r="C156" s="935" t="s">
        <v>201</v>
      </c>
      <c r="D156" s="936"/>
      <c r="E156" s="92">
        <f t="shared" ref="E156:U156" si="60">E48+E93+E102+E112+E138+E151+E155</f>
        <v>37790.959999999999</v>
      </c>
      <c r="F156" s="92">
        <f t="shared" si="60"/>
        <v>0</v>
      </c>
      <c r="G156" s="92">
        <f t="shared" si="60"/>
        <v>22269.05</v>
      </c>
      <c r="H156" s="92">
        <f t="shared" si="60"/>
        <v>14975.407880000001</v>
      </c>
      <c r="I156" s="92">
        <f t="shared" si="60"/>
        <v>5652.5137950840008</v>
      </c>
      <c r="J156" s="92">
        <f t="shared" si="60"/>
        <v>4809.4062608288004</v>
      </c>
      <c r="K156" s="92">
        <f t="shared" si="60"/>
        <v>4879.0106537119991</v>
      </c>
      <c r="L156" s="92">
        <f t="shared" si="60"/>
        <v>5228.1755905874506</v>
      </c>
      <c r="M156" s="92">
        <f t="shared" si="60"/>
        <v>5908.3036780606999</v>
      </c>
      <c r="N156" s="92">
        <f t="shared" si="60"/>
        <v>5367.5603906458218</v>
      </c>
      <c r="O156" s="92">
        <f t="shared" si="60"/>
        <v>6079.7687797629505</v>
      </c>
      <c r="P156" s="92">
        <f t="shared" si="60"/>
        <v>5356.5714194785496</v>
      </c>
      <c r="Q156" s="92">
        <f t="shared" si="60"/>
        <v>5681.0673798887501</v>
      </c>
      <c r="R156" s="92">
        <f t="shared" si="60"/>
        <v>5760.1485101294511</v>
      </c>
      <c r="S156" s="92">
        <f t="shared" si="60"/>
        <v>5847.0932484369505</v>
      </c>
      <c r="T156" s="92">
        <f t="shared" si="60"/>
        <v>7098.3248784412008</v>
      </c>
      <c r="U156" s="116">
        <f t="shared" si="60"/>
        <v>67667.944585056626</v>
      </c>
    </row>
    <row r="159" spans="3:21" x14ac:dyDescent="0.25">
      <c r="D159" s="22"/>
      <c r="E159" s="22"/>
      <c r="F159" s="22"/>
      <c r="G159" s="22"/>
      <c r="H159" s="22"/>
      <c r="I159" s="22"/>
    </row>
    <row r="160" spans="3:21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6">
    <mergeCell ref="C139:D139"/>
    <mergeCell ref="C151:D151"/>
    <mergeCell ref="C152:D152"/>
    <mergeCell ref="C155:D155"/>
    <mergeCell ref="C156:D156"/>
    <mergeCell ref="C102:D102"/>
    <mergeCell ref="C103:D103"/>
    <mergeCell ref="C112:D112"/>
    <mergeCell ref="C113:D113"/>
    <mergeCell ref="C138:D138"/>
    <mergeCell ref="C77:D77"/>
    <mergeCell ref="C78:C81"/>
    <mergeCell ref="C92:D92"/>
    <mergeCell ref="C93:D93"/>
    <mergeCell ref="C94:D94"/>
    <mergeCell ref="C49:D49"/>
    <mergeCell ref="C50:D50"/>
    <mergeCell ref="C51:C59"/>
    <mergeCell ref="C76:D76"/>
    <mergeCell ref="C48:D48"/>
    <mergeCell ref="C27:D27"/>
    <mergeCell ref="C28:D28"/>
    <mergeCell ref="C47:D47"/>
    <mergeCell ref="C9:C26"/>
    <mergeCell ref="C8:D8"/>
    <mergeCell ref="C29:C46"/>
    <mergeCell ref="H4:H6"/>
    <mergeCell ref="I4:U4"/>
    <mergeCell ref="C7:D7"/>
    <mergeCell ref="C2:U2"/>
    <mergeCell ref="C3:U3"/>
    <mergeCell ref="C4:C6"/>
    <mergeCell ref="D4:D6"/>
    <mergeCell ref="E4:E6"/>
    <mergeCell ref="F4:F6"/>
    <mergeCell ref="G4:G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C2:V102"/>
  <sheetViews>
    <sheetView showGridLines="0" view="pageBreakPreview" topLeftCell="B1" zoomScale="60" zoomScaleNormal="59" workbookViewId="0">
      <selection activeCell="Y20" sqref="Y20"/>
    </sheetView>
  </sheetViews>
  <sheetFormatPr defaultColWidth="9.1796875" defaultRowHeight="14" x14ac:dyDescent="0.25"/>
  <cols>
    <col min="1" max="1" width="3.1796875" style="401" customWidth="1"/>
    <col min="2" max="2" width="8.1796875" style="401" customWidth="1"/>
    <col min="3" max="3" width="22.1796875" style="401" customWidth="1"/>
    <col min="4" max="4" width="37.1796875" style="875" bestFit="1" customWidth="1"/>
    <col min="5" max="5" width="11.81640625" style="401" customWidth="1"/>
    <col min="6" max="6" width="16.453125" style="401" customWidth="1"/>
    <col min="7" max="7" width="14.54296875" style="401" customWidth="1"/>
    <col min="8" max="8" width="10.36328125" style="401" bestFit="1" customWidth="1"/>
    <col min="9" max="9" width="9.90625" style="401" bestFit="1" customWidth="1"/>
    <col min="10" max="13" width="10.36328125" style="401" bestFit="1" customWidth="1"/>
    <col min="14" max="14" width="9.90625" style="401" bestFit="1" customWidth="1"/>
    <col min="15" max="15" width="10.36328125" style="401" bestFit="1" customWidth="1"/>
    <col min="16" max="17" width="9.90625" style="401" bestFit="1" customWidth="1"/>
    <col min="18" max="18" width="10.36328125" style="401" bestFit="1" customWidth="1"/>
    <col min="19" max="19" width="9.90625" style="401" bestFit="1" customWidth="1"/>
    <col min="20" max="20" width="11.54296875" style="401" bestFit="1" customWidth="1"/>
    <col min="21" max="21" width="12.453125" style="401" customWidth="1"/>
    <col min="22" max="22" width="15.81640625" style="401" customWidth="1"/>
    <col min="23" max="16384" width="9.1796875" style="401"/>
  </cols>
  <sheetData>
    <row r="2" spans="3:21" ht="14.25" customHeight="1" x14ac:dyDescent="0.25">
      <c r="C2" s="1008" t="s">
        <v>1243</v>
      </c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</row>
    <row r="3" spans="3:21" ht="14.25" customHeight="1" x14ac:dyDescent="0.25"/>
    <row r="4" spans="3:21" ht="14.15" customHeight="1" x14ac:dyDescent="0.25">
      <c r="C4" s="955" t="s">
        <v>310</v>
      </c>
      <c r="D4" s="1009" t="s">
        <v>311</v>
      </c>
      <c r="E4" s="978" t="s">
        <v>394</v>
      </c>
      <c r="F4" s="978" t="s">
        <v>396</v>
      </c>
      <c r="G4" s="978" t="s">
        <v>397</v>
      </c>
      <c r="H4" s="962" t="s">
        <v>417</v>
      </c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</row>
    <row r="5" spans="3:21" ht="15" customHeight="1" x14ac:dyDescent="0.25">
      <c r="C5" s="957"/>
      <c r="D5" s="1010"/>
      <c r="E5" s="979"/>
      <c r="F5" s="979"/>
      <c r="G5" s="979"/>
      <c r="H5" s="863" t="s">
        <v>223</v>
      </c>
      <c r="I5" s="863" t="s">
        <v>224</v>
      </c>
      <c r="J5" s="863" t="s">
        <v>225</v>
      </c>
      <c r="K5" s="863" t="s">
        <v>226</v>
      </c>
      <c r="L5" s="863" t="s">
        <v>227</v>
      </c>
      <c r="M5" s="863" t="s">
        <v>228</v>
      </c>
      <c r="N5" s="863" t="s">
        <v>229</v>
      </c>
      <c r="O5" s="863" t="s">
        <v>230</v>
      </c>
      <c r="P5" s="863" t="s">
        <v>231</v>
      </c>
      <c r="Q5" s="863" t="s">
        <v>232</v>
      </c>
      <c r="R5" s="863" t="s">
        <v>233</v>
      </c>
      <c r="S5" s="863" t="s">
        <v>234</v>
      </c>
      <c r="T5" s="863" t="s">
        <v>90</v>
      </c>
    </row>
    <row r="6" spans="3:21" x14ac:dyDescent="0.25">
      <c r="C6" s="959"/>
      <c r="D6" s="1011"/>
      <c r="E6" s="980"/>
      <c r="F6" s="980"/>
      <c r="G6" s="980"/>
      <c r="H6" s="595">
        <v>30</v>
      </c>
      <c r="I6" s="595">
        <v>31</v>
      </c>
      <c r="J6" s="595">
        <v>30</v>
      </c>
      <c r="K6" s="595">
        <v>31</v>
      </c>
      <c r="L6" s="595">
        <v>31</v>
      </c>
      <c r="M6" s="595">
        <v>30</v>
      </c>
      <c r="N6" s="595">
        <v>31</v>
      </c>
      <c r="O6" s="595">
        <v>30</v>
      </c>
      <c r="P6" s="595">
        <v>31</v>
      </c>
      <c r="Q6" s="595">
        <v>31</v>
      </c>
      <c r="R6" s="595">
        <v>28</v>
      </c>
      <c r="S6" s="595">
        <v>31</v>
      </c>
      <c r="T6" s="402"/>
    </row>
    <row r="7" spans="3:21" ht="14.25" customHeight="1" x14ac:dyDescent="0.25">
      <c r="C7" s="989" t="s">
        <v>312</v>
      </c>
      <c r="D7" s="990"/>
      <c r="E7" s="403"/>
      <c r="F7" s="704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</row>
    <row r="8" spans="3:21" x14ac:dyDescent="0.25">
      <c r="C8" s="953" t="s">
        <v>313</v>
      </c>
      <c r="D8" s="954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</row>
    <row r="9" spans="3:21" x14ac:dyDescent="0.25">
      <c r="C9" s="991" t="s">
        <v>314</v>
      </c>
      <c r="D9" s="704" t="s">
        <v>315</v>
      </c>
      <c r="E9" s="402">
        <v>500</v>
      </c>
      <c r="F9" s="402">
        <v>500</v>
      </c>
      <c r="G9" s="402">
        <v>352.75</v>
      </c>
      <c r="H9" s="402">
        <v>230.35986000000003</v>
      </c>
      <c r="I9" s="402">
        <v>238.03852200000017</v>
      </c>
      <c r="J9" s="402">
        <v>230.35986</v>
      </c>
      <c r="K9" s="402">
        <v>153.57323999999994</v>
      </c>
      <c r="L9" s="402">
        <v>119.01926100000004</v>
      </c>
      <c r="M9" s="402">
        <v>223.64103074999997</v>
      </c>
      <c r="N9" s="402">
        <v>119.019261</v>
      </c>
      <c r="O9" s="402">
        <v>139.17574874999991</v>
      </c>
      <c r="P9" s="402">
        <v>238.03852200000003</v>
      </c>
      <c r="Q9" s="402">
        <v>238.03852200000009</v>
      </c>
      <c r="R9" s="402">
        <v>215.00253599999994</v>
      </c>
      <c r="S9" s="402">
        <v>238.03852199999992</v>
      </c>
      <c r="T9" s="402">
        <v>2382.3048854999997</v>
      </c>
    </row>
    <row r="10" spans="3:21" ht="14.25" customHeight="1" x14ac:dyDescent="0.25">
      <c r="C10" s="992"/>
      <c r="D10" s="704" t="s">
        <v>316</v>
      </c>
      <c r="E10" s="402">
        <v>500</v>
      </c>
      <c r="F10" s="402">
        <v>500</v>
      </c>
      <c r="G10" s="402">
        <v>352.75</v>
      </c>
      <c r="H10" s="402">
        <v>240.64605000000003</v>
      </c>
      <c r="I10" s="402">
        <v>0</v>
      </c>
      <c r="J10" s="402">
        <v>50.134593750000001</v>
      </c>
      <c r="K10" s="402">
        <v>248.66758500000003</v>
      </c>
      <c r="L10" s="402">
        <v>248.66758500000003</v>
      </c>
      <c r="M10" s="402">
        <v>240.64605000000003</v>
      </c>
      <c r="N10" s="402">
        <v>248.66758500000003</v>
      </c>
      <c r="O10" s="402">
        <v>240.64605000000003</v>
      </c>
      <c r="P10" s="402">
        <v>248.66758500000003</v>
      </c>
      <c r="Q10" s="402">
        <v>248.66758500000003</v>
      </c>
      <c r="R10" s="402">
        <v>224.60298</v>
      </c>
      <c r="S10" s="402">
        <v>248.66758500000003</v>
      </c>
      <c r="T10" s="402">
        <v>2488.6812337500005</v>
      </c>
    </row>
    <row r="11" spans="3:21" x14ac:dyDescent="0.25">
      <c r="C11" s="992"/>
      <c r="D11" s="704" t="s">
        <v>317</v>
      </c>
      <c r="E11" s="402">
        <v>800</v>
      </c>
      <c r="F11" s="402">
        <v>800</v>
      </c>
      <c r="G11" s="402">
        <v>564.4</v>
      </c>
      <c r="H11" s="402">
        <v>385.03368000000017</v>
      </c>
      <c r="I11" s="402">
        <v>0</v>
      </c>
      <c r="J11" s="402">
        <v>80.215350000000001</v>
      </c>
      <c r="K11" s="402">
        <v>397.86813600000016</v>
      </c>
      <c r="L11" s="402">
        <v>397.86813600000016</v>
      </c>
      <c r="M11" s="402">
        <v>385.03368000000017</v>
      </c>
      <c r="N11" s="402">
        <v>397.86813600000016</v>
      </c>
      <c r="O11" s="402">
        <v>385.03368000000017</v>
      </c>
      <c r="P11" s="402">
        <v>397.86813600000016</v>
      </c>
      <c r="Q11" s="402">
        <v>397.86813600000016</v>
      </c>
      <c r="R11" s="402">
        <v>359.36476800000014</v>
      </c>
      <c r="S11" s="402">
        <v>397.86813600000016</v>
      </c>
      <c r="T11" s="402">
        <v>3981.8899740000015</v>
      </c>
      <c r="U11" s="705"/>
    </row>
    <row r="12" spans="3:21" x14ac:dyDescent="0.25">
      <c r="C12" s="992"/>
      <c r="D12" s="704" t="s">
        <v>318</v>
      </c>
      <c r="E12" s="402">
        <v>0</v>
      </c>
      <c r="F12" s="402">
        <v>0</v>
      </c>
      <c r="G12" s="402">
        <v>0</v>
      </c>
      <c r="H12" s="402">
        <v>0</v>
      </c>
      <c r="I12" s="402">
        <v>0</v>
      </c>
      <c r="J12" s="402">
        <v>0</v>
      </c>
      <c r="K12" s="402">
        <v>0</v>
      </c>
      <c r="L12" s="402">
        <v>0</v>
      </c>
      <c r="M12" s="402">
        <v>0</v>
      </c>
      <c r="N12" s="402">
        <v>0</v>
      </c>
      <c r="O12" s="402">
        <v>0</v>
      </c>
      <c r="P12" s="402">
        <v>0</v>
      </c>
      <c r="Q12" s="402">
        <v>0</v>
      </c>
      <c r="R12" s="402">
        <v>0</v>
      </c>
      <c r="S12" s="402">
        <v>0</v>
      </c>
      <c r="T12" s="402">
        <v>0</v>
      </c>
    </row>
    <row r="13" spans="3:21" x14ac:dyDescent="0.25">
      <c r="C13" s="992"/>
      <c r="D13" s="704" t="s">
        <v>319</v>
      </c>
      <c r="E13" s="402">
        <v>500</v>
      </c>
      <c r="F13" s="402">
        <v>500</v>
      </c>
      <c r="G13" s="402">
        <v>352.75</v>
      </c>
      <c r="H13" s="402">
        <v>240.64604999999997</v>
      </c>
      <c r="I13" s="402">
        <v>248.66758499999997</v>
      </c>
      <c r="J13" s="402">
        <v>0</v>
      </c>
      <c r="K13" s="402">
        <v>50.134593750000001</v>
      </c>
      <c r="L13" s="402">
        <v>248.66758500000003</v>
      </c>
      <c r="M13" s="402">
        <v>240.64604999999997</v>
      </c>
      <c r="N13" s="402">
        <v>248.66758500000003</v>
      </c>
      <c r="O13" s="402">
        <v>240.64605000000003</v>
      </c>
      <c r="P13" s="402">
        <v>248.66758499999997</v>
      </c>
      <c r="Q13" s="402">
        <v>248.66758499999997</v>
      </c>
      <c r="R13" s="402">
        <v>224.60298</v>
      </c>
      <c r="S13" s="402">
        <v>248.66758499999997</v>
      </c>
      <c r="T13" s="402">
        <v>2488.68123375</v>
      </c>
    </row>
    <row r="14" spans="3:21" x14ac:dyDescent="0.25">
      <c r="C14" s="992"/>
      <c r="D14" s="704" t="s">
        <v>320</v>
      </c>
      <c r="E14" s="402">
        <v>600</v>
      </c>
      <c r="F14" s="402">
        <v>600</v>
      </c>
      <c r="G14" s="402">
        <v>423.3</v>
      </c>
      <c r="H14" s="402">
        <v>288.77525999999995</v>
      </c>
      <c r="I14" s="402">
        <v>298.40110199999998</v>
      </c>
      <c r="J14" s="402">
        <v>288.77525999999995</v>
      </c>
      <c r="K14" s="402">
        <v>298.40110199999998</v>
      </c>
      <c r="L14" s="402">
        <v>134.761788</v>
      </c>
      <c r="M14" s="402">
        <v>0</v>
      </c>
      <c r="N14" s="402">
        <v>223.80082649999997</v>
      </c>
      <c r="O14" s="402">
        <v>288.77525999999995</v>
      </c>
      <c r="P14" s="402">
        <v>298.40110199999998</v>
      </c>
      <c r="Q14" s="402">
        <v>298.40110199999998</v>
      </c>
      <c r="R14" s="402">
        <v>269.52357599999993</v>
      </c>
      <c r="S14" s="402">
        <v>298.40110199999998</v>
      </c>
      <c r="T14" s="402">
        <v>2986.4174804999993</v>
      </c>
    </row>
    <row r="15" spans="3:21" x14ac:dyDescent="0.25">
      <c r="C15" s="992"/>
      <c r="D15" s="704" t="s">
        <v>321</v>
      </c>
      <c r="E15" s="402">
        <v>1080</v>
      </c>
      <c r="F15" s="402">
        <v>1080</v>
      </c>
      <c r="G15" s="402">
        <v>761.94</v>
      </c>
      <c r="H15" s="402">
        <v>501.96607199999994</v>
      </c>
      <c r="I15" s="402">
        <v>518.69827440000017</v>
      </c>
      <c r="J15" s="402">
        <v>213.33558060000004</v>
      </c>
      <c r="K15" s="402">
        <v>26.144066250000012</v>
      </c>
      <c r="L15" s="402">
        <v>383.79489255000016</v>
      </c>
      <c r="M15" s="402">
        <v>501.96607200000034</v>
      </c>
      <c r="N15" s="402">
        <v>518.69827440000017</v>
      </c>
      <c r="O15" s="402">
        <v>501.96607200000034</v>
      </c>
      <c r="P15" s="402">
        <v>518.69827439999938</v>
      </c>
      <c r="Q15" s="402">
        <v>518.69827439999938</v>
      </c>
      <c r="R15" s="402">
        <v>468.50166719999959</v>
      </c>
      <c r="S15" s="402">
        <v>518.69827439999949</v>
      </c>
      <c r="T15" s="402">
        <v>5191.1657945999987</v>
      </c>
    </row>
    <row r="16" spans="3:21" x14ac:dyDescent="0.25">
      <c r="C16" s="992"/>
      <c r="D16" s="704" t="s">
        <v>322</v>
      </c>
      <c r="E16" s="402">
        <v>4000</v>
      </c>
      <c r="F16" s="402">
        <v>4000</v>
      </c>
      <c r="G16" s="402">
        <v>2822</v>
      </c>
      <c r="H16" s="402">
        <v>1925.1684000000007</v>
      </c>
      <c r="I16" s="402">
        <v>1989.3406800000009</v>
      </c>
      <c r="J16" s="402">
        <v>1925.1684000000007</v>
      </c>
      <c r="K16" s="402">
        <v>1706.9826480000006</v>
      </c>
      <c r="L16" s="402">
        <v>1591.4725440000004</v>
      </c>
      <c r="M16" s="402">
        <v>1517.6744220000005</v>
      </c>
      <c r="N16" s="402">
        <v>657.76587000000006</v>
      </c>
      <c r="O16" s="402">
        <v>930.49806000000012</v>
      </c>
      <c r="P16" s="402">
        <v>1889.8736460000007</v>
      </c>
      <c r="Q16" s="402">
        <v>1989.3406800000009</v>
      </c>
      <c r="R16" s="402">
        <v>1796.8238400000007</v>
      </c>
      <c r="S16" s="402">
        <v>1989.3406800000009</v>
      </c>
      <c r="T16" s="402">
        <v>19909.449870000004</v>
      </c>
    </row>
    <row r="17" spans="3:20" x14ac:dyDescent="0.25">
      <c r="C17" s="953" t="s">
        <v>188</v>
      </c>
      <c r="D17" s="954"/>
      <c r="E17" s="403">
        <v>7980</v>
      </c>
      <c r="F17" s="403">
        <v>7980</v>
      </c>
      <c r="G17" s="402">
        <v>5629.89</v>
      </c>
      <c r="H17" s="402">
        <v>3812.5953720000007</v>
      </c>
      <c r="I17" s="402">
        <v>3293.1461634000016</v>
      </c>
      <c r="J17" s="402">
        <v>2787.9890443500008</v>
      </c>
      <c r="K17" s="402">
        <v>2881.7713710000007</v>
      </c>
      <c r="L17" s="402">
        <v>3124.2517915500011</v>
      </c>
      <c r="M17" s="402">
        <v>3109.6073047500013</v>
      </c>
      <c r="N17" s="402">
        <v>2414.4875379000005</v>
      </c>
      <c r="O17" s="402">
        <v>2726.7409207500004</v>
      </c>
      <c r="P17" s="402">
        <v>3840.2148504000006</v>
      </c>
      <c r="Q17" s="402">
        <v>3939.6818844000009</v>
      </c>
      <c r="R17" s="402">
        <v>3558.4223472000003</v>
      </c>
      <c r="S17" s="402">
        <v>3939.6818844000009</v>
      </c>
      <c r="T17" s="864">
        <v>39428.590472100012</v>
      </c>
    </row>
    <row r="18" spans="3:20" x14ac:dyDescent="0.25">
      <c r="C18" s="953" t="s">
        <v>323</v>
      </c>
      <c r="D18" s="954"/>
      <c r="E18" s="403"/>
      <c r="F18" s="403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</row>
    <row r="19" spans="3:20" x14ac:dyDescent="0.25">
      <c r="C19" s="991" t="s">
        <v>314</v>
      </c>
      <c r="D19" s="707" t="s">
        <v>324</v>
      </c>
      <c r="E19" s="708">
        <v>234</v>
      </c>
      <c r="F19" s="708">
        <v>117</v>
      </c>
      <c r="G19" s="402">
        <v>82.543500000000009</v>
      </c>
      <c r="H19" s="402">
        <v>0.2306574889371148</v>
      </c>
      <c r="I19" s="402">
        <v>4.1520146316316575E-5</v>
      </c>
      <c r="J19" s="402">
        <v>1.1172019889495899E-3</v>
      </c>
      <c r="K19" s="402">
        <v>5.7386093564018879</v>
      </c>
      <c r="L19" s="402">
        <v>32.702945164903838</v>
      </c>
      <c r="M19" s="402">
        <v>32.532273637745746</v>
      </c>
      <c r="N19" s="402">
        <v>35.542717324681846</v>
      </c>
      <c r="O19" s="402">
        <v>12.305342816683964</v>
      </c>
      <c r="P19" s="402">
        <v>4.2084655169272898</v>
      </c>
      <c r="Q19" s="402">
        <v>4.580757863554755</v>
      </c>
      <c r="R19" s="402">
        <v>2.5553303090980664</v>
      </c>
      <c r="S19" s="402">
        <v>5.4750493758026435</v>
      </c>
      <c r="T19" s="402">
        <v>135.87330757687241</v>
      </c>
    </row>
    <row r="20" spans="3:20" x14ac:dyDescent="0.25">
      <c r="C20" s="992"/>
      <c r="D20" s="707" t="s">
        <v>325</v>
      </c>
      <c r="E20" s="708">
        <v>815.59999999999991</v>
      </c>
      <c r="F20" s="708">
        <v>815.59999999999991</v>
      </c>
      <c r="G20" s="402">
        <v>575.4058</v>
      </c>
      <c r="H20" s="402">
        <v>1.6078995553599214</v>
      </c>
      <c r="I20" s="402">
        <v>2.8943445585972473E-4</v>
      </c>
      <c r="J20" s="402">
        <v>7.7879482238229526E-3</v>
      </c>
      <c r="K20" s="402">
        <v>40.003502487875025</v>
      </c>
      <c r="L20" s="402">
        <v>227.97027415808179</v>
      </c>
      <c r="M20" s="402">
        <v>226.78053315337974</v>
      </c>
      <c r="N20" s="402">
        <v>247.76615598299583</v>
      </c>
      <c r="O20" s="402">
        <v>85.77980855801232</v>
      </c>
      <c r="P20" s="402">
        <v>29.336961329964929</v>
      </c>
      <c r="Q20" s="402">
        <v>31.932189004403913</v>
      </c>
      <c r="R20" s="402">
        <v>17.813054701712673</v>
      </c>
      <c r="S20" s="402">
        <v>38.166241631663546</v>
      </c>
      <c r="T20" s="402">
        <v>947.16469794612919</v>
      </c>
    </row>
    <row r="21" spans="3:20" x14ac:dyDescent="0.25">
      <c r="C21" s="992"/>
      <c r="D21" s="707" t="s">
        <v>326</v>
      </c>
      <c r="E21" s="708">
        <v>900</v>
      </c>
      <c r="F21" s="708">
        <v>900</v>
      </c>
      <c r="G21" s="402">
        <v>634.95000000000005</v>
      </c>
      <c r="H21" s="402">
        <v>1.7742883764393447</v>
      </c>
      <c r="I21" s="402">
        <v>3.1938574089474285E-4</v>
      </c>
      <c r="J21" s="402">
        <v>8.5938614534583849E-3</v>
      </c>
      <c r="K21" s="402">
        <v>44.143148895399129</v>
      </c>
      <c r="L21" s="402">
        <v>251.56111665310641</v>
      </c>
      <c r="M21" s="402">
        <v>250.24825875189038</v>
      </c>
      <c r="N21" s="402">
        <v>273.405517882168</v>
      </c>
      <c r="O21" s="402">
        <v>94.656483205261281</v>
      </c>
      <c r="P21" s="402">
        <v>32.372811668671453</v>
      </c>
      <c r="Q21" s="402">
        <v>35.23659895042119</v>
      </c>
      <c r="R21" s="402">
        <v>19.65638699306205</v>
      </c>
      <c r="S21" s="402">
        <v>42.115764429251101</v>
      </c>
      <c r="T21" s="402">
        <v>1045.1792890528648</v>
      </c>
    </row>
    <row r="22" spans="3:20" x14ac:dyDescent="0.25">
      <c r="C22" s="992"/>
      <c r="D22" s="707" t="s">
        <v>327</v>
      </c>
      <c r="E22" s="708">
        <v>240</v>
      </c>
      <c r="F22" s="708">
        <v>240</v>
      </c>
      <c r="G22" s="402">
        <v>169.32</v>
      </c>
      <c r="H22" s="402">
        <v>0.47314356705049188</v>
      </c>
      <c r="I22" s="402">
        <v>8.5169530905264762E-5</v>
      </c>
      <c r="J22" s="402">
        <v>2.2916963875889021E-3</v>
      </c>
      <c r="K22" s="402">
        <v>11.771506372106435</v>
      </c>
      <c r="L22" s="402">
        <v>67.082964440828391</v>
      </c>
      <c r="M22" s="402">
        <v>66.73286900050411</v>
      </c>
      <c r="N22" s="402">
        <v>72.908138101911476</v>
      </c>
      <c r="O22" s="402">
        <v>25.241728854736341</v>
      </c>
      <c r="P22" s="402">
        <v>8.6327497783123892</v>
      </c>
      <c r="Q22" s="402">
        <v>9.3964263867789839</v>
      </c>
      <c r="R22" s="402">
        <v>5.2417031981498798</v>
      </c>
      <c r="S22" s="402">
        <v>11.230870514466959</v>
      </c>
      <c r="T22" s="402">
        <v>278.71447708076397</v>
      </c>
    </row>
    <row r="23" spans="3:20" x14ac:dyDescent="0.25">
      <c r="C23" s="992"/>
      <c r="D23" s="707" t="s">
        <v>328</v>
      </c>
      <c r="E23" s="708">
        <v>120</v>
      </c>
      <c r="F23" s="708">
        <v>120</v>
      </c>
      <c r="G23" s="402">
        <v>84.66</v>
      </c>
      <c r="H23" s="402">
        <v>0.23657178352524594</v>
      </c>
      <c r="I23" s="402">
        <v>4.2584765452632381E-5</v>
      </c>
      <c r="J23" s="402">
        <v>1.1458481937944511E-3</v>
      </c>
      <c r="K23" s="402">
        <v>5.8857531860532175</v>
      </c>
      <c r="L23" s="402">
        <v>33.541482220414196</v>
      </c>
      <c r="M23" s="402">
        <v>33.366434500252055</v>
      </c>
      <c r="N23" s="402">
        <v>36.454069050955738</v>
      </c>
      <c r="O23" s="402">
        <v>12.62086442736817</v>
      </c>
      <c r="P23" s="402">
        <v>4.3163748891561946</v>
      </c>
      <c r="Q23" s="402">
        <v>4.6982131933894919</v>
      </c>
      <c r="R23" s="402">
        <v>2.6208515990749399</v>
      </c>
      <c r="S23" s="402">
        <v>5.6154352572334796</v>
      </c>
      <c r="T23" s="402">
        <v>139.35723854038199</v>
      </c>
    </row>
    <row r="24" spans="3:20" x14ac:dyDescent="0.25">
      <c r="C24" s="992"/>
      <c r="D24" s="707" t="s">
        <v>329</v>
      </c>
      <c r="E24" s="708">
        <v>18</v>
      </c>
      <c r="F24" s="708">
        <v>18</v>
      </c>
      <c r="G24" s="402">
        <v>12.699</v>
      </c>
      <c r="H24" s="402">
        <v>3.5485767528786898E-2</v>
      </c>
      <c r="I24" s="402">
        <v>6.3877148178948578E-6</v>
      </c>
      <c r="J24" s="402">
        <v>1.7187722906916768E-4</v>
      </c>
      <c r="K24" s="402">
        <v>0.88286297790798263</v>
      </c>
      <c r="L24" s="402">
        <v>5.0312223330621286</v>
      </c>
      <c r="M24" s="402">
        <v>5.0049651750378077</v>
      </c>
      <c r="N24" s="402">
        <v>5.4681103576433605</v>
      </c>
      <c r="O24" s="402">
        <v>1.8931296641052258</v>
      </c>
      <c r="P24" s="402">
        <v>0.64745623337342917</v>
      </c>
      <c r="Q24" s="402">
        <v>0.70473197900842377</v>
      </c>
      <c r="R24" s="402">
        <v>0.393127739861241</v>
      </c>
      <c r="S24" s="402">
        <v>0.84231528858502203</v>
      </c>
      <c r="T24" s="402">
        <v>20.903585781057298</v>
      </c>
    </row>
    <row r="25" spans="3:20" x14ac:dyDescent="0.25">
      <c r="C25" s="992"/>
      <c r="D25" s="709" t="s">
        <v>407</v>
      </c>
      <c r="E25" s="708">
        <v>60</v>
      </c>
      <c r="F25" s="708">
        <v>60</v>
      </c>
      <c r="G25" s="402">
        <v>42.33</v>
      </c>
      <c r="H25" s="402">
        <v>0.11828589176262297</v>
      </c>
      <c r="I25" s="402">
        <v>2.129238272631619E-5</v>
      </c>
      <c r="J25" s="402">
        <v>5.7292409689722553E-4</v>
      </c>
      <c r="K25" s="402">
        <v>2.9428765930266088</v>
      </c>
      <c r="L25" s="402">
        <v>16.770741110207098</v>
      </c>
      <c r="M25" s="402">
        <v>16.683217250126027</v>
      </c>
      <c r="N25" s="402">
        <v>18.227034525477869</v>
      </c>
      <c r="O25" s="402">
        <v>6.3104322136840851</v>
      </c>
      <c r="P25" s="402">
        <v>2.1581874445780973</v>
      </c>
      <c r="Q25" s="402">
        <v>2.349106596694746</v>
      </c>
      <c r="R25" s="402">
        <v>1.31042579953747</v>
      </c>
      <c r="S25" s="402">
        <v>2.8077176286167398</v>
      </c>
      <c r="T25" s="402">
        <v>69.678619270190993</v>
      </c>
    </row>
    <row r="26" spans="3:20" x14ac:dyDescent="0.25">
      <c r="C26" s="992"/>
      <c r="D26" s="709" t="s">
        <v>408</v>
      </c>
      <c r="E26" s="708">
        <v>15</v>
      </c>
      <c r="F26" s="708">
        <v>15</v>
      </c>
      <c r="G26" s="402">
        <v>10.5825</v>
      </c>
      <c r="H26" s="402">
        <v>2.9571472940655742E-2</v>
      </c>
      <c r="I26" s="402">
        <v>5.3230956815790476E-6</v>
      </c>
      <c r="J26" s="402">
        <v>1.4323102422430638E-4</v>
      </c>
      <c r="K26" s="402">
        <v>0.73571914825665219</v>
      </c>
      <c r="L26" s="402">
        <v>4.1926852775517744</v>
      </c>
      <c r="M26" s="402">
        <v>4.1708043125315069</v>
      </c>
      <c r="N26" s="402">
        <v>4.5567586313694672</v>
      </c>
      <c r="O26" s="402">
        <v>1.5776080534210213</v>
      </c>
      <c r="P26" s="402">
        <v>0.53954686114452433</v>
      </c>
      <c r="Q26" s="402">
        <v>0.58727664917368649</v>
      </c>
      <c r="R26" s="402">
        <v>0.32760644988436749</v>
      </c>
      <c r="S26" s="402">
        <v>0.70192940715418495</v>
      </c>
      <c r="T26" s="402">
        <v>17.419654817547748</v>
      </c>
    </row>
    <row r="27" spans="3:20" x14ac:dyDescent="0.25">
      <c r="C27" s="1012"/>
      <c r="D27" s="709" t="s">
        <v>409</v>
      </c>
      <c r="E27" s="708">
        <v>0</v>
      </c>
      <c r="F27" s="708">
        <v>0</v>
      </c>
      <c r="G27" s="402">
        <v>0</v>
      </c>
      <c r="H27" s="402">
        <v>0</v>
      </c>
      <c r="I27" s="402">
        <v>0</v>
      </c>
      <c r="J27" s="402">
        <v>0</v>
      </c>
      <c r="K27" s="402">
        <v>0</v>
      </c>
      <c r="L27" s="402">
        <v>0</v>
      </c>
      <c r="M27" s="402">
        <v>0</v>
      </c>
      <c r="N27" s="402">
        <v>0</v>
      </c>
      <c r="O27" s="402">
        <v>0</v>
      </c>
      <c r="P27" s="402">
        <v>0</v>
      </c>
      <c r="Q27" s="402">
        <v>0</v>
      </c>
      <c r="R27" s="402">
        <v>0</v>
      </c>
      <c r="S27" s="402">
        <v>0</v>
      </c>
      <c r="T27" s="402">
        <v>0</v>
      </c>
    </row>
    <row r="28" spans="3:20" x14ac:dyDescent="0.25">
      <c r="C28" s="1012"/>
      <c r="D28" s="707" t="s">
        <v>410</v>
      </c>
      <c r="E28" s="708">
        <v>18</v>
      </c>
      <c r="F28" s="708">
        <v>18</v>
      </c>
      <c r="G28" s="402">
        <v>12.699</v>
      </c>
      <c r="H28" s="402">
        <v>3.5485767528786898E-2</v>
      </c>
      <c r="I28" s="402">
        <v>6.3877148178948578E-6</v>
      </c>
      <c r="J28" s="402">
        <v>1.7187722906916768E-4</v>
      </c>
      <c r="K28" s="402">
        <v>0.88286297790798263</v>
      </c>
      <c r="L28" s="402">
        <v>5.0312223330621286</v>
      </c>
      <c r="M28" s="402">
        <v>5.0049651750378077</v>
      </c>
      <c r="N28" s="402">
        <v>5.4681103576433605</v>
      </c>
      <c r="O28" s="402">
        <v>1.8931296641052258</v>
      </c>
      <c r="P28" s="402">
        <v>0.64745623337342917</v>
      </c>
      <c r="Q28" s="402">
        <v>0.70473197900842377</v>
      </c>
      <c r="R28" s="402">
        <v>0.393127739861241</v>
      </c>
      <c r="S28" s="402">
        <v>0.84231528858502203</v>
      </c>
      <c r="T28" s="402">
        <v>20.903585781057298</v>
      </c>
    </row>
    <row r="29" spans="3:20" x14ac:dyDescent="0.25">
      <c r="C29" s="1012"/>
      <c r="D29" s="707" t="s">
        <v>411</v>
      </c>
      <c r="E29" s="708">
        <v>10</v>
      </c>
      <c r="F29" s="708">
        <v>10</v>
      </c>
      <c r="G29" s="402">
        <v>7.0549999999999997</v>
      </c>
      <c r="H29" s="402">
        <v>1.9714315293770497E-2</v>
      </c>
      <c r="I29" s="402">
        <v>3.5487304543860325E-6</v>
      </c>
      <c r="J29" s="402">
        <v>9.5487349482870936E-5</v>
      </c>
      <c r="K29" s="402">
        <v>0.49047943217110146</v>
      </c>
      <c r="L29" s="402">
        <v>2.7951235183678489</v>
      </c>
      <c r="M29" s="402">
        <v>2.7805362083543379</v>
      </c>
      <c r="N29" s="402">
        <v>3.0378390875796444</v>
      </c>
      <c r="O29" s="402">
        <v>1.0517387022806808</v>
      </c>
      <c r="P29" s="402">
        <v>0.35969790742968288</v>
      </c>
      <c r="Q29" s="402">
        <v>0.39151776611579103</v>
      </c>
      <c r="R29" s="402">
        <v>0.21840429992291163</v>
      </c>
      <c r="S29" s="402">
        <v>0.46795293810278998</v>
      </c>
      <c r="T29" s="402">
        <v>11.613103211698496</v>
      </c>
    </row>
    <row r="30" spans="3:20" x14ac:dyDescent="0.25">
      <c r="C30" s="992"/>
      <c r="D30" s="707" t="s">
        <v>1244</v>
      </c>
      <c r="E30" s="403">
        <v>2</v>
      </c>
      <c r="F30" s="403">
        <v>2</v>
      </c>
      <c r="G30" s="402">
        <v>1.411</v>
      </c>
      <c r="H30" s="402">
        <v>3.9428630587540993E-3</v>
      </c>
      <c r="I30" s="402">
        <v>7.0974609087720645E-7</v>
      </c>
      <c r="J30" s="402">
        <v>1.9097469896574186E-5</v>
      </c>
      <c r="K30" s="402">
        <v>9.8095886434220292E-2</v>
      </c>
      <c r="L30" s="402">
        <v>0.55902470367356982</v>
      </c>
      <c r="M30" s="402">
        <v>0.55610724167086756</v>
      </c>
      <c r="N30" s="402">
        <v>0.60756781751592892</v>
      </c>
      <c r="O30" s="402">
        <v>0.21034774045613616</v>
      </c>
      <c r="P30" s="402">
        <v>7.1939581485936571E-2</v>
      </c>
      <c r="Q30" s="402">
        <v>7.8303553223158198E-2</v>
      </c>
      <c r="R30" s="402">
        <v>4.3680859984582335E-2</v>
      </c>
      <c r="S30" s="402">
        <v>9.3590587620557997E-2</v>
      </c>
      <c r="T30" s="402">
        <v>2.3226206423396998</v>
      </c>
    </row>
    <row r="31" spans="3:20" x14ac:dyDescent="0.25">
      <c r="C31" s="992"/>
      <c r="D31" s="707" t="s">
        <v>1245</v>
      </c>
      <c r="E31" s="403">
        <v>9.16</v>
      </c>
      <c r="F31" s="403">
        <v>9.16</v>
      </c>
      <c r="G31" s="403">
        <v>6.4623800000000005</v>
      </c>
      <c r="H31" s="402">
        <v>1.8058312809093775E-2</v>
      </c>
      <c r="I31" s="402">
        <v>3.250637096217605E-6</v>
      </c>
      <c r="J31" s="402">
        <v>8.7466412126309783E-5</v>
      </c>
      <c r="K31" s="402">
        <v>0.44927915986872896</v>
      </c>
      <c r="L31" s="402">
        <v>2.5603331428249501</v>
      </c>
      <c r="M31" s="402">
        <v>2.5469711668525736</v>
      </c>
      <c r="N31" s="402">
        <v>2.7826606042229547</v>
      </c>
      <c r="O31" s="402">
        <v>0.96339265128910356</v>
      </c>
      <c r="P31" s="402">
        <v>0.32948328320558951</v>
      </c>
      <c r="Q31" s="402">
        <v>0.35863027376206463</v>
      </c>
      <c r="R31" s="402">
        <v>0.20005833872938708</v>
      </c>
      <c r="S31" s="402">
        <v>0.42864489130215561</v>
      </c>
      <c r="T31" s="402">
        <v>10.637602541915825</v>
      </c>
    </row>
    <row r="32" spans="3:20" x14ac:dyDescent="0.25">
      <c r="C32" s="953" t="s">
        <v>188</v>
      </c>
      <c r="D32" s="954"/>
      <c r="E32" s="403">
        <v>2441.7599999999998</v>
      </c>
      <c r="F32" s="403">
        <v>2324.7599999999998</v>
      </c>
      <c r="G32" s="402">
        <v>1640.1181800000002</v>
      </c>
      <c r="H32" s="402">
        <v>4.5831051622345891</v>
      </c>
      <c r="I32" s="402">
        <v>8.2499466111384705E-4</v>
      </c>
      <c r="J32" s="402">
        <v>2.2198517058379903E-2</v>
      </c>
      <c r="K32" s="402">
        <v>114.02469647340895</v>
      </c>
      <c r="L32" s="402">
        <v>649.7991350560842</v>
      </c>
      <c r="M32" s="402">
        <v>646.40793557338282</v>
      </c>
      <c r="N32" s="402">
        <v>706.22467972416541</v>
      </c>
      <c r="O32" s="402">
        <v>244.50400655140359</v>
      </c>
      <c r="P32" s="402">
        <v>83.621130727622955</v>
      </c>
      <c r="Q32" s="402">
        <v>91.018484195534654</v>
      </c>
      <c r="R32" s="402">
        <v>50.77375802887881</v>
      </c>
      <c r="S32" s="402">
        <v>108.7878272383842</v>
      </c>
      <c r="T32" s="864">
        <v>2699.76778224282</v>
      </c>
    </row>
    <row r="33" spans="3:22" x14ac:dyDescent="0.25">
      <c r="C33" s="953" t="s">
        <v>332</v>
      </c>
      <c r="D33" s="954"/>
      <c r="E33" s="403">
        <v>10421.76</v>
      </c>
      <c r="F33" s="403">
        <v>10304.76</v>
      </c>
      <c r="G33" s="402">
        <v>7270.0081800000007</v>
      </c>
      <c r="H33" s="402">
        <v>3817.1784771622351</v>
      </c>
      <c r="I33" s="402">
        <v>3293.1469883946625</v>
      </c>
      <c r="J33" s="402">
        <v>2788.0112428670591</v>
      </c>
      <c r="K33" s="402">
        <v>2995.7960674734095</v>
      </c>
      <c r="L33" s="402">
        <v>3774.0509266060853</v>
      </c>
      <c r="M33" s="402">
        <v>3756.0152403233842</v>
      </c>
      <c r="N33" s="402">
        <v>3120.712217624166</v>
      </c>
      <c r="O33" s="402">
        <v>2971.244927301404</v>
      </c>
      <c r="P33" s="402">
        <v>3923.8359811276237</v>
      </c>
      <c r="Q33" s="402">
        <v>4030.7003685955356</v>
      </c>
      <c r="R33" s="402">
        <v>3609.1961052288793</v>
      </c>
      <c r="S33" s="402">
        <v>4048.469711638385</v>
      </c>
      <c r="T33" s="864">
        <v>42128.358254342835</v>
      </c>
    </row>
    <row r="34" spans="3:22" x14ac:dyDescent="0.25">
      <c r="C34" s="989" t="s">
        <v>333</v>
      </c>
      <c r="D34" s="990"/>
      <c r="E34" s="403"/>
      <c r="F34" s="403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</row>
    <row r="35" spans="3:22" x14ac:dyDescent="0.25">
      <c r="C35" s="953" t="s">
        <v>313</v>
      </c>
      <c r="D35" s="954"/>
      <c r="E35" s="403"/>
      <c r="F35" s="403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</row>
    <row r="36" spans="3:22" x14ac:dyDescent="0.25">
      <c r="C36" s="991" t="s">
        <v>334</v>
      </c>
      <c r="D36" s="711" t="s">
        <v>335</v>
      </c>
      <c r="E36" s="403">
        <v>2100</v>
      </c>
      <c r="F36" s="403">
        <v>333.27000000000004</v>
      </c>
      <c r="G36" s="402">
        <v>235.12198500000002</v>
      </c>
      <c r="H36" s="402">
        <v>142.93374485615985</v>
      </c>
      <c r="I36" s="402">
        <v>150.83271496663187</v>
      </c>
      <c r="J36" s="402">
        <v>151.96113926812779</v>
      </c>
      <c r="K36" s="402">
        <v>147.69820301803185</v>
      </c>
      <c r="L36" s="402">
        <v>157.35249981971995</v>
      </c>
      <c r="M36" s="402">
        <v>157.97940220943983</v>
      </c>
      <c r="N36" s="402">
        <v>85.50948595780811</v>
      </c>
      <c r="O36" s="402">
        <v>82.124213053320233</v>
      </c>
      <c r="P36" s="402">
        <v>124.37743412044806</v>
      </c>
      <c r="Q36" s="402">
        <v>143.74871796279595</v>
      </c>
      <c r="R36" s="402">
        <v>133.40482853241585</v>
      </c>
      <c r="S36" s="402">
        <v>155.84793408439171</v>
      </c>
      <c r="T36" s="402">
        <v>1633.7703178492911</v>
      </c>
    </row>
    <row r="37" spans="3:22" x14ac:dyDescent="0.25">
      <c r="C37" s="992"/>
      <c r="D37" s="711" t="s">
        <v>336</v>
      </c>
      <c r="E37" s="403">
        <v>500</v>
      </c>
      <c r="F37" s="403">
        <v>84.2</v>
      </c>
      <c r="G37" s="402">
        <v>59.403100000000002</v>
      </c>
      <c r="H37" s="402">
        <v>40.310943660000113</v>
      </c>
      <c r="I37" s="402">
        <v>41.654641782000112</v>
      </c>
      <c r="J37" s="402">
        <v>40.310943660000014</v>
      </c>
      <c r="K37" s="402">
        <v>41.654641782000084</v>
      </c>
      <c r="L37" s="402">
        <v>41.654641782000013</v>
      </c>
      <c r="M37" s="402">
        <v>40.310943660000113</v>
      </c>
      <c r="N37" s="402">
        <v>0</v>
      </c>
      <c r="O37" s="402">
        <v>8.3981132625000221</v>
      </c>
      <c r="P37" s="402">
        <v>41.654641782000034</v>
      </c>
      <c r="Q37" s="402">
        <v>41.654641781999942</v>
      </c>
      <c r="R37" s="402">
        <v>37.623547416000108</v>
      </c>
      <c r="S37" s="402">
        <v>41.654641782000112</v>
      </c>
      <c r="T37" s="402">
        <v>416.88234235050066</v>
      </c>
    </row>
    <row r="38" spans="3:22" x14ac:dyDescent="0.25">
      <c r="C38" s="992"/>
      <c r="D38" s="711" t="s">
        <v>337</v>
      </c>
      <c r="E38" s="403">
        <v>2000</v>
      </c>
      <c r="F38" s="403">
        <v>210</v>
      </c>
      <c r="G38" s="402">
        <v>148.155</v>
      </c>
      <c r="H38" s="402">
        <v>100.53798300000003</v>
      </c>
      <c r="I38" s="402">
        <v>103.88924910000003</v>
      </c>
      <c r="J38" s="402">
        <v>82.943835975000027</v>
      </c>
      <c r="K38" s="402">
        <v>77.916936825000022</v>
      </c>
      <c r="L38" s="402">
        <v>101.58525365625003</v>
      </c>
      <c r="M38" s="402">
        <v>100.53798300000003</v>
      </c>
      <c r="N38" s="402">
        <v>51.944624550000015</v>
      </c>
      <c r="O38" s="402">
        <v>60.741698062500014</v>
      </c>
      <c r="P38" s="402">
        <v>98.024533425000016</v>
      </c>
      <c r="Q38" s="402">
        <v>77.916936825000022</v>
      </c>
      <c r="R38" s="402">
        <v>79.802024006250022</v>
      </c>
      <c r="S38" s="402">
        <v>103.88924910000003</v>
      </c>
      <c r="T38" s="402">
        <v>1039.7303075250004</v>
      </c>
    </row>
    <row r="39" spans="3:22" x14ac:dyDescent="0.25">
      <c r="C39" s="992"/>
      <c r="D39" s="711" t="s">
        <v>338</v>
      </c>
      <c r="E39" s="708">
        <v>1000</v>
      </c>
      <c r="F39" s="708">
        <v>538.90000000000009</v>
      </c>
      <c r="G39" s="402">
        <v>380.19395000000009</v>
      </c>
      <c r="H39" s="402">
        <v>259.36831268999975</v>
      </c>
      <c r="I39" s="402">
        <v>268.01392311299975</v>
      </c>
      <c r="J39" s="402">
        <v>259.36831268999993</v>
      </c>
      <c r="K39" s="402">
        <v>268.01392311299975</v>
      </c>
      <c r="L39" s="402">
        <v>0</v>
      </c>
      <c r="M39" s="402">
        <v>54.035065143749961</v>
      </c>
      <c r="N39" s="402">
        <v>268.01392311299975</v>
      </c>
      <c r="O39" s="402">
        <v>259.36831268999975</v>
      </c>
      <c r="P39" s="402">
        <v>268.01392311299975</v>
      </c>
      <c r="Q39" s="402">
        <v>268.01392311299975</v>
      </c>
      <c r="R39" s="402">
        <v>242.0770918439998</v>
      </c>
      <c r="S39" s="402">
        <v>268.01392311299975</v>
      </c>
      <c r="T39" s="402">
        <v>2682.3006337357479</v>
      </c>
    </row>
    <row r="40" spans="3:22" x14ac:dyDescent="0.25">
      <c r="C40" s="992"/>
      <c r="D40" s="711" t="s">
        <v>339</v>
      </c>
      <c r="E40" s="708">
        <v>1000</v>
      </c>
      <c r="F40" s="708">
        <v>252.3</v>
      </c>
      <c r="G40" s="402">
        <v>177.99765000000002</v>
      </c>
      <c r="H40" s="402">
        <v>121.42999683000019</v>
      </c>
      <c r="I40" s="402">
        <v>125.47766339099985</v>
      </c>
      <c r="J40" s="402">
        <v>121.42999682999999</v>
      </c>
      <c r="K40" s="402">
        <v>125.47766339100004</v>
      </c>
      <c r="L40" s="402">
        <v>0</v>
      </c>
      <c r="M40" s="402">
        <v>25.297916006250066</v>
      </c>
      <c r="N40" s="402">
        <v>125.47766339099979</v>
      </c>
      <c r="O40" s="402">
        <v>121.42999683000002</v>
      </c>
      <c r="P40" s="402">
        <v>125.47766339100015</v>
      </c>
      <c r="Q40" s="402">
        <v>125.47766339100009</v>
      </c>
      <c r="R40" s="402">
        <v>113.33466370800008</v>
      </c>
      <c r="S40" s="402">
        <v>125.47766339100009</v>
      </c>
      <c r="T40" s="402">
        <v>1255.7885505502504</v>
      </c>
    </row>
    <row r="41" spans="3:22" x14ac:dyDescent="0.25">
      <c r="C41" s="992"/>
      <c r="D41" s="711" t="s">
        <v>340</v>
      </c>
      <c r="E41" s="708">
        <v>2400</v>
      </c>
      <c r="F41" s="708">
        <v>234</v>
      </c>
      <c r="G41" s="402">
        <v>165.08700000000002</v>
      </c>
      <c r="H41" s="402">
        <v>112.02803819999956</v>
      </c>
      <c r="I41" s="402">
        <v>115.76230613999954</v>
      </c>
      <c r="J41" s="402">
        <v>112.02803819999967</v>
      </c>
      <c r="K41" s="402">
        <v>115.76230613999961</v>
      </c>
      <c r="L41" s="402">
        <v>115.76230613999955</v>
      </c>
      <c r="M41" s="402">
        <v>37.342679399999859</v>
      </c>
      <c r="N41" s="402">
        <v>54.146885129999788</v>
      </c>
      <c r="O41" s="402">
        <v>92.111942519999573</v>
      </c>
      <c r="P41" s="402">
        <v>77.174870759999806</v>
      </c>
      <c r="Q41" s="402">
        <v>106.11544729499971</v>
      </c>
      <c r="R41" s="402">
        <v>104.55950231999958</v>
      </c>
      <c r="S41" s="402">
        <v>115.76230613999954</v>
      </c>
      <c r="T41" s="402">
        <v>1158.5566283849957</v>
      </c>
    </row>
    <row r="42" spans="3:22" x14ac:dyDescent="0.25">
      <c r="C42" s="992"/>
      <c r="D42" s="711" t="s">
        <v>341</v>
      </c>
      <c r="E42" s="708">
        <v>85</v>
      </c>
      <c r="F42" s="708">
        <v>45.806500000000007</v>
      </c>
      <c r="G42" s="402">
        <v>32.316485750000005</v>
      </c>
      <c r="H42" s="402">
        <v>0</v>
      </c>
      <c r="I42" s="402">
        <v>4.546444797738741</v>
      </c>
      <c r="J42" s="402">
        <v>21.822935029145807</v>
      </c>
      <c r="K42" s="402">
        <v>22.550366196784033</v>
      </c>
      <c r="L42" s="402">
        <v>22.550366196784047</v>
      </c>
      <c r="M42" s="402">
        <v>21.822935029145917</v>
      </c>
      <c r="N42" s="402">
        <v>22.550366196784019</v>
      </c>
      <c r="O42" s="402">
        <v>21.822935029145917</v>
      </c>
      <c r="P42" s="402">
        <v>22.550366196784005</v>
      </c>
      <c r="Q42" s="402">
        <v>22.550366196784005</v>
      </c>
      <c r="R42" s="402">
        <v>20.368072693869525</v>
      </c>
      <c r="S42" s="402">
        <v>22.550366196784108</v>
      </c>
      <c r="T42" s="402">
        <v>225.68551975975012</v>
      </c>
    </row>
    <row r="43" spans="3:22" x14ac:dyDescent="0.25">
      <c r="C43" s="992"/>
      <c r="D43" s="711" t="s">
        <v>342</v>
      </c>
      <c r="E43" s="708">
        <v>200.07</v>
      </c>
      <c r="F43" s="708">
        <v>200.07</v>
      </c>
      <c r="G43" s="402">
        <v>141.149385</v>
      </c>
      <c r="H43" s="402">
        <v>0</v>
      </c>
      <c r="I43" s="402">
        <v>19.755973671524927</v>
      </c>
      <c r="J43" s="402">
        <v>94.828673623319901</v>
      </c>
      <c r="K43" s="402">
        <v>97.989629410763811</v>
      </c>
      <c r="L43" s="402">
        <v>97.989629410763754</v>
      </c>
      <c r="M43" s="402">
        <v>94.828673623319943</v>
      </c>
      <c r="N43" s="402">
        <v>97.989629410763854</v>
      </c>
      <c r="O43" s="402">
        <v>94.828673623319801</v>
      </c>
      <c r="P43" s="402">
        <v>97.989629410763854</v>
      </c>
      <c r="Q43" s="402">
        <v>97.98962941076384</v>
      </c>
      <c r="R43" s="402">
        <v>88.50676204843171</v>
      </c>
      <c r="S43" s="402">
        <v>97.989629410763882</v>
      </c>
      <c r="T43" s="402">
        <v>980.68653305449936</v>
      </c>
    </row>
    <row r="44" spans="3:22" x14ac:dyDescent="0.25">
      <c r="C44" s="993"/>
      <c r="D44" s="711" t="s">
        <v>343</v>
      </c>
      <c r="E44" s="403">
        <v>800</v>
      </c>
      <c r="F44" s="403">
        <v>684.16</v>
      </c>
      <c r="G44" s="402">
        <v>482.67487999999997</v>
      </c>
      <c r="H44" s="402">
        <v>163.77158678399994</v>
      </c>
      <c r="I44" s="402">
        <v>0</v>
      </c>
      <c r="J44" s="402">
        <v>232.009747944</v>
      </c>
      <c r="K44" s="402">
        <v>338.46127935360005</v>
      </c>
      <c r="L44" s="402">
        <v>338.46127935359993</v>
      </c>
      <c r="M44" s="402">
        <v>327.54317356799999</v>
      </c>
      <c r="N44" s="402">
        <v>338.46127935359993</v>
      </c>
      <c r="O44" s="402">
        <v>327.54317356799976</v>
      </c>
      <c r="P44" s="402">
        <v>338.46127935360005</v>
      </c>
      <c r="Q44" s="402">
        <v>338.46127935359993</v>
      </c>
      <c r="R44" s="402">
        <v>305.70696199679998</v>
      </c>
      <c r="S44" s="402">
        <v>338.46127935359993</v>
      </c>
      <c r="T44" s="402">
        <v>3387.3423199823997</v>
      </c>
    </row>
    <row r="45" spans="3:22" x14ac:dyDescent="0.25">
      <c r="C45" s="403"/>
      <c r="D45" s="711" t="s">
        <v>412</v>
      </c>
      <c r="E45" s="403">
        <v>800</v>
      </c>
      <c r="F45" s="403">
        <v>684.16</v>
      </c>
      <c r="G45" s="402">
        <v>482.67487999999997</v>
      </c>
      <c r="H45" s="402">
        <v>163.77158678399994</v>
      </c>
      <c r="I45" s="402">
        <v>0</v>
      </c>
      <c r="J45" s="402">
        <v>232.00974794399986</v>
      </c>
      <c r="K45" s="402">
        <v>338.46127935359993</v>
      </c>
      <c r="L45" s="402">
        <v>338.46127935359993</v>
      </c>
      <c r="M45" s="402">
        <v>327.54317356799976</v>
      </c>
      <c r="N45" s="402">
        <v>338.46127935359993</v>
      </c>
      <c r="O45" s="402">
        <v>327.54317356799987</v>
      </c>
      <c r="P45" s="402">
        <v>338.46127935359993</v>
      </c>
      <c r="Q45" s="402">
        <v>338.46127935359993</v>
      </c>
      <c r="R45" s="402">
        <v>305.70696199679986</v>
      </c>
      <c r="S45" s="402">
        <v>338.46127935359993</v>
      </c>
      <c r="T45" s="402">
        <v>3387.3423199823983</v>
      </c>
    </row>
    <row r="46" spans="3:22" x14ac:dyDescent="0.25">
      <c r="C46" s="403"/>
      <c r="D46" s="711" t="s">
        <v>344</v>
      </c>
      <c r="E46" s="403">
        <v>630</v>
      </c>
      <c r="F46" s="403">
        <v>4.5863999999999994</v>
      </c>
      <c r="G46" s="402">
        <v>3.2357051999999995</v>
      </c>
      <c r="H46" s="402">
        <v>2.0967369696005096</v>
      </c>
      <c r="I46" s="402">
        <v>2.166628201920342</v>
      </c>
      <c r="J46" s="402">
        <v>2.0967369696002938</v>
      </c>
      <c r="K46" s="402">
        <v>1.4444188012801922</v>
      </c>
      <c r="L46" s="402">
        <v>1.6133226127202509</v>
      </c>
      <c r="M46" s="402">
        <v>1.8171720403202183</v>
      </c>
      <c r="N46" s="402">
        <v>1.1881509494402043</v>
      </c>
      <c r="O46" s="402">
        <v>1.1240839864802397</v>
      </c>
      <c r="P46" s="402">
        <v>1.8462933871203742</v>
      </c>
      <c r="Q46" s="402">
        <v>2.1666282019204037</v>
      </c>
      <c r="R46" s="402">
        <v>1.9569545049604293</v>
      </c>
      <c r="S46" s="402">
        <v>2.1666282019202643</v>
      </c>
      <c r="T46" s="402">
        <v>21.683754827283721</v>
      </c>
      <c r="V46" s="705"/>
    </row>
    <row r="47" spans="3:22" x14ac:dyDescent="0.25">
      <c r="C47" s="403"/>
      <c r="D47" s="711" t="s">
        <v>345</v>
      </c>
      <c r="E47" s="403">
        <v>840</v>
      </c>
      <c r="F47" s="403">
        <v>5.88</v>
      </c>
      <c r="G47" s="402">
        <v>4.1483400000000001</v>
      </c>
      <c r="H47" s="402">
        <v>2.6881243200001084</v>
      </c>
      <c r="I47" s="402">
        <v>2.7777284640001119</v>
      </c>
      <c r="J47" s="402">
        <v>2.0160932400000813</v>
      </c>
      <c r="K47" s="402">
        <v>2.2233028230000085</v>
      </c>
      <c r="L47" s="402">
        <v>2.105697384000031</v>
      </c>
      <c r="M47" s="402">
        <v>2.1336986789999659</v>
      </c>
      <c r="N47" s="402">
        <v>2.7777284640000741</v>
      </c>
      <c r="O47" s="402">
        <v>2.4641139600000992</v>
      </c>
      <c r="P47" s="402">
        <v>1.8592859880000305</v>
      </c>
      <c r="Q47" s="402">
        <v>1.7752821030000581</v>
      </c>
      <c r="R47" s="402">
        <v>2.2009017870000598</v>
      </c>
      <c r="S47" s="402">
        <v>2.7777284640001119</v>
      </c>
      <c r="T47" s="402">
        <v>27.799685676000742</v>
      </c>
      <c r="V47" s="705"/>
    </row>
    <row r="48" spans="3:22" x14ac:dyDescent="0.25">
      <c r="C48" s="403"/>
      <c r="D48" s="711" t="s">
        <v>346</v>
      </c>
      <c r="E48" s="708">
        <v>1000</v>
      </c>
      <c r="F48" s="708">
        <v>66.17</v>
      </c>
      <c r="G48" s="402">
        <v>46.682935000000001</v>
      </c>
      <c r="H48" s="402">
        <v>31.679039691000039</v>
      </c>
      <c r="I48" s="402">
        <v>32.735007680700036</v>
      </c>
      <c r="J48" s="402">
        <v>31.679039690999986</v>
      </c>
      <c r="K48" s="402">
        <v>16.367503840349983</v>
      </c>
      <c r="L48" s="402">
        <v>20.195387803012494</v>
      </c>
      <c r="M48" s="402">
        <v>15.839519845499991</v>
      </c>
      <c r="N48" s="402">
        <v>19.667403808162515</v>
      </c>
      <c r="O48" s="402">
        <v>31.679039691000032</v>
      </c>
      <c r="P48" s="402">
        <v>32.735007680700022</v>
      </c>
      <c r="Q48" s="402">
        <v>32.735007680699979</v>
      </c>
      <c r="R48" s="402">
        <v>29.567103711600002</v>
      </c>
      <c r="S48" s="402">
        <v>32.735007680700036</v>
      </c>
      <c r="T48" s="402">
        <v>327.61406880442513</v>
      </c>
      <c r="V48" s="705"/>
    </row>
    <row r="49" spans="3:22" x14ac:dyDescent="0.25">
      <c r="C49" s="403"/>
      <c r="D49" s="711" t="s">
        <v>347</v>
      </c>
      <c r="E49" s="403">
        <v>420</v>
      </c>
      <c r="F49" s="403">
        <v>4.4016000000000002</v>
      </c>
      <c r="G49" s="402">
        <v>3.1053288000000001</v>
      </c>
      <c r="H49" s="402">
        <v>2.0346114297599698</v>
      </c>
      <c r="I49" s="402">
        <v>2.1024318107519684</v>
      </c>
      <c r="J49" s="402">
        <v>2.0346114297599698</v>
      </c>
      <c r="K49" s="402">
        <v>1.2546770483520102</v>
      </c>
      <c r="L49" s="402">
        <v>1.0936036434960013</v>
      </c>
      <c r="M49" s="402">
        <v>2.0346114297600271</v>
      </c>
      <c r="N49" s="402">
        <v>1.7294197152959885</v>
      </c>
      <c r="O49" s="402">
        <v>1.0173057148799849</v>
      </c>
      <c r="P49" s="402">
        <v>1.636166691431975</v>
      </c>
      <c r="Q49" s="402">
        <v>2.1024318107519684</v>
      </c>
      <c r="R49" s="402">
        <v>1.8989706677759715</v>
      </c>
      <c r="S49" s="402">
        <v>2.1024318107519684</v>
      </c>
      <c r="T49" s="402">
        <v>21.041273202767805</v>
      </c>
      <c r="V49" s="705"/>
    </row>
    <row r="50" spans="3:22" x14ac:dyDescent="0.25">
      <c r="C50" s="403"/>
      <c r="D50" s="711" t="s">
        <v>348</v>
      </c>
      <c r="E50" s="403">
        <v>500</v>
      </c>
      <c r="F50" s="403">
        <v>5.24</v>
      </c>
      <c r="G50" s="402">
        <v>3.6968200000000002</v>
      </c>
      <c r="H50" s="402">
        <v>2.3289965999998459</v>
      </c>
      <c r="I50" s="402">
        <v>1.20331491000004</v>
      </c>
      <c r="J50" s="402">
        <v>0.90248618250002821</v>
      </c>
      <c r="K50" s="402">
        <v>1.2033149099998091</v>
      </c>
      <c r="L50" s="402">
        <v>1.9893512624998102</v>
      </c>
      <c r="M50" s="402">
        <v>2.3289965999998499</v>
      </c>
      <c r="N50" s="402">
        <v>2.4066298199999991</v>
      </c>
      <c r="O50" s="402">
        <v>2.3289965999999307</v>
      </c>
      <c r="P50" s="402">
        <v>2.4066298199998335</v>
      </c>
      <c r="Q50" s="402">
        <v>2.406629819999841</v>
      </c>
      <c r="R50" s="402">
        <v>2.1737301599998329</v>
      </c>
      <c r="S50" s="402">
        <v>2.406629819999841</v>
      </c>
      <c r="T50" s="402">
        <v>24.085706504998662</v>
      </c>
      <c r="V50" s="705"/>
    </row>
    <row r="51" spans="3:22" x14ac:dyDescent="0.25">
      <c r="C51" s="403"/>
      <c r="D51" s="711" t="s">
        <v>349</v>
      </c>
      <c r="E51" s="708">
        <v>1500</v>
      </c>
      <c r="F51" s="708">
        <v>104.25</v>
      </c>
      <c r="G51" s="402">
        <v>73.548375000000007</v>
      </c>
      <c r="H51" s="402">
        <v>49.909927274999909</v>
      </c>
      <c r="I51" s="402">
        <v>51.573591517499914</v>
      </c>
      <c r="J51" s="402">
        <v>33.273284849999868</v>
      </c>
      <c r="K51" s="402">
        <v>31.193704546874951</v>
      </c>
      <c r="L51" s="402">
        <v>34.382394344999874</v>
      </c>
      <c r="M51" s="402">
        <v>43.393908991875023</v>
      </c>
      <c r="N51" s="402">
        <v>42.146160809999884</v>
      </c>
      <c r="O51" s="402">
        <v>33.273284849999811</v>
      </c>
      <c r="P51" s="402">
        <v>47.275792224374975</v>
      </c>
      <c r="Q51" s="402">
        <v>51.573591517499906</v>
      </c>
      <c r="R51" s="402">
        <v>46.582598790000084</v>
      </c>
      <c r="S51" s="402">
        <v>51.573591517500375</v>
      </c>
      <c r="T51" s="402">
        <v>516.15183123562451</v>
      </c>
      <c r="V51" s="705"/>
    </row>
    <row r="52" spans="3:22" x14ac:dyDescent="0.25">
      <c r="C52" s="403"/>
      <c r="D52" s="711" t="s">
        <v>350</v>
      </c>
      <c r="E52" s="708">
        <v>1000</v>
      </c>
      <c r="F52" s="708">
        <v>145.5</v>
      </c>
      <c r="G52" s="402">
        <v>102.65025</v>
      </c>
      <c r="H52" s="402">
        <v>70.0280005500003</v>
      </c>
      <c r="I52" s="402">
        <v>72.362267235000303</v>
      </c>
      <c r="J52" s="402">
        <v>39.682533645000177</v>
      </c>
      <c r="K52" s="402">
        <v>38.807183638125188</v>
      </c>
      <c r="L52" s="402">
        <v>72.362267235000445</v>
      </c>
      <c r="M52" s="402">
        <v>70.028000550000314</v>
      </c>
      <c r="N52" s="402">
        <v>72.362267235000203</v>
      </c>
      <c r="O52" s="402">
        <v>70.028000550000485</v>
      </c>
      <c r="P52" s="402">
        <v>36.181133617500244</v>
      </c>
      <c r="Q52" s="402">
        <v>44.642850350625487</v>
      </c>
      <c r="R52" s="402">
        <v>65.359467180000493</v>
      </c>
      <c r="S52" s="402">
        <v>72.362267235000303</v>
      </c>
      <c r="T52" s="402">
        <v>724.20623902125396</v>
      </c>
      <c r="V52" s="705"/>
    </row>
    <row r="53" spans="3:22" x14ac:dyDescent="0.25">
      <c r="C53" s="953" t="s">
        <v>188</v>
      </c>
      <c r="D53" s="954"/>
      <c r="E53" s="403">
        <v>16775.07</v>
      </c>
      <c r="F53" s="403">
        <v>3602.8944999999999</v>
      </c>
      <c r="G53" s="402">
        <v>2541.8420697500005</v>
      </c>
      <c r="H53" s="402">
        <v>1264.9176296395199</v>
      </c>
      <c r="I53" s="402">
        <v>994.85388678176776</v>
      </c>
      <c r="J53" s="402">
        <v>1460.3981571714535</v>
      </c>
      <c r="K53" s="402">
        <v>1666.4803341917611</v>
      </c>
      <c r="L53" s="402">
        <v>1347.5592799984461</v>
      </c>
      <c r="M53" s="402">
        <v>1324.8178533443606</v>
      </c>
      <c r="N53" s="402">
        <v>1524.8328972584538</v>
      </c>
      <c r="O53" s="402">
        <v>1537.8270575591457</v>
      </c>
      <c r="P53" s="402">
        <v>1656.1259303153231</v>
      </c>
      <c r="Q53" s="402">
        <v>1697.7923061680408</v>
      </c>
      <c r="R53" s="402">
        <v>1580.8301433639035</v>
      </c>
      <c r="S53" s="402">
        <v>1774.2325566550116</v>
      </c>
      <c r="T53" s="864">
        <v>17830.668032447189</v>
      </c>
    </row>
    <row r="54" spans="3:22" x14ac:dyDescent="0.25">
      <c r="C54" s="953" t="s">
        <v>351</v>
      </c>
      <c r="D54" s="954"/>
      <c r="E54" s="403"/>
      <c r="F54" s="403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</row>
    <row r="55" spans="3:22" x14ac:dyDescent="0.25">
      <c r="C55" s="991" t="s">
        <v>352</v>
      </c>
      <c r="D55" s="704" t="s">
        <v>353</v>
      </c>
      <c r="E55" s="403">
        <v>440</v>
      </c>
      <c r="F55" s="402">
        <v>21.736000000000001</v>
      </c>
      <c r="G55" s="402">
        <v>15.334748000000001</v>
      </c>
      <c r="H55" s="402">
        <v>9.956696807210621</v>
      </c>
      <c r="I55" s="402">
        <v>10.288586700784327</v>
      </c>
      <c r="J55" s="402">
        <v>9.956696807210621</v>
      </c>
      <c r="K55" s="402">
        <v>10.288586700784327</v>
      </c>
      <c r="L55" s="402">
        <v>10.288586700784327</v>
      </c>
      <c r="M55" s="402">
        <v>6.0674860453522514</v>
      </c>
      <c r="N55" s="402">
        <v>6.9358188026305507</v>
      </c>
      <c r="O55" s="402">
        <v>8.364942679990703</v>
      </c>
      <c r="P55" s="402">
        <v>5.7095721791554377</v>
      </c>
      <c r="Q55" s="402">
        <v>2.6012881008904758</v>
      </c>
      <c r="R55" s="402">
        <v>2.3117242920517165</v>
      </c>
      <c r="S55" s="402">
        <v>2.6180397261951813</v>
      </c>
      <c r="T55" s="402">
        <v>85.388025543040541</v>
      </c>
    </row>
    <row r="56" spans="3:22" x14ac:dyDescent="0.25">
      <c r="C56" s="992"/>
      <c r="D56" s="704" t="s">
        <v>354</v>
      </c>
      <c r="E56" s="403">
        <v>440</v>
      </c>
      <c r="F56" s="402">
        <v>66.572000000000003</v>
      </c>
      <c r="G56" s="402">
        <v>46.966546000000001</v>
      </c>
      <c r="H56" s="402">
        <v>30.494903379169369</v>
      </c>
      <c r="I56" s="402">
        <v>31.511400158475077</v>
      </c>
      <c r="J56" s="402">
        <v>30.494903379169369</v>
      </c>
      <c r="K56" s="402">
        <v>31.511400158475077</v>
      </c>
      <c r="L56" s="402">
        <v>31.511400158475077</v>
      </c>
      <c r="M56" s="402">
        <v>18.58321130894323</v>
      </c>
      <c r="N56" s="402">
        <v>21.242700097935273</v>
      </c>
      <c r="O56" s="402">
        <v>25.619753592765043</v>
      </c>
      <c r="P56" s="402">
        <v>17.487009528465943</v>
      </c>
      <c r="Q56" s="402">
        <v>7.9671030296503869</v>
      </c>
      <c r="R56" s="402">
        <v>7.0802405948871403</v>
      </c>
      <c r="S56" s="402">
        <v>8.0184091209176316</v>
      </c>
      <c r="T56" s="402">
        <v>261.52243450732863</v>
      </c>
    </row>
    <row r="57" spans="3:22" x14ac:dyDescent="0.25">
      <c r="C57" s="992"/>
      <c r="D57" s="704" t="s">
        <v>355</v>
      </c>
      <c r="E57" s="403">
        <v>440</v>
      </c>
      <c r="F57" s="402">
        <v>70.884</v>
      </c>
      <c r="G57" s="402">
        <v>50.008662000000001</v>
      </c>
      <c r="H57" s="402">
        <v>32.470118535255693</v>
      </c>
      <c r="I57" s="402">
        <v>33.552455819764269</v>
      </c>
      <c r="J57" s="402">
        <v>32.470118535255693</v>
      </c>
      <c r="K57" s="402">
        <v>33.552455819764269</v>
      </c>
      <c r="L57" s="402">
        <v>33.552455819764269</v>
      </c>
      <c r="M57" s="402">
        <v>19.786882629681124</v>
      </c>
      <c r="N57" s="402">
        <v>22.61863176323445</v>
      </c>
      <c r="O57" s="402">
        <v>27.279195662884657</v>
      </c>
      <c r="P57" s="402">
        <v>18.61967769356156</v>
      </c>
      <c r="Q57" s="402">
        <v>8.4831480375193458</v>
      </c>
      <c r="R57" s="402">
        <v>7.5388417702334323</v>
      </c>
      <c r="S57" s="402">
        <v>8.5377773257093885</v>
      </c>
      <c r="T57" s="402">
        <v>278.46175941262817</v>
      </c>
    </row>
    <row r="58" spans="3:22" x14ac:dyDescent="0.25">
      <c r="C58" s="993"/>
      <c r="D58" s="704" t="s">
        <v>356</v>
      </c>
      <c r="E58" s="403">
        <v>200</v>
      </c>
      <c r="F58" s="402">
        <v>53.5</v>
      </c>
      <c r="G58" s="402">
        <v>37.744250000000001</v>
      </c>
      <c r="H58" s="402">
        <v>24.506959844762982</v>
      </c>
      <c r="I58" s="402">
        <v>25.323858506255132</v>
      </c>
      <c r="J58" s="402">
        <v>24.506959844762982</v>
      </c>
      <c r="K58" s="402">
        <v>25.323858506255132</v>
      </c>
      <c r="L58" s="402">
        <v>25.323858506255132</v>
      </c>
      <c r="M58" s="402">
        <v>14.934233687262852</v>
      </c>
      <c r="N58" s="402">
        <v>17.071508370479133</v>
      </c>
      <c r="O58" s="402">
        <v>20.589088764239168</v>
      </c>
      <c r="P58" s="402">
        <v>14.053280805337497</v>
      </c>
      <c r="Q58" s="402">
        <v>6.4026920039400288</v>
      </c>
      <c r="R58" s="402">
        <v>5.6899728388280648</v>
      </c>
      <c r="S58" s="402">
        <v>6.4439236911778695</v>
      </c>
      <c r="T58" s="402">
        <v>210.17019536955596</v>
      </c>
    </row>
    <row r="59" spans="3:22" x14ac:dyDescent="0.25">
      <c r="C59" s="953" t="s">
        <v>188</v>
      </c>
      <c r="D59" s="954"/>
      <c r="E59" s="403">
        <v>1520</v>
      </c>
      <c r="F59" s="403">
        <v>212.69200000000001</v>
      </c>
      <c r="G59" s="402">
        <v>150.05420599999999</v>
      </c>
      <c r="H59" s="402">
        <v>97.428678566398673</v>
      </c>
      <c r="I59" s="402">
        <v>100.67630118527882</v>
      </c>
      <c r="J59" s="402">
        <v>97.428678566398673</v>
      </c>
      <c r="K59" s="402">
        <v>100.67630118527882</v>
      </c>
      <c r="L59" s="402">
        <v>100.67630118527882</v>
      </c>
      <c r="M59" s="402">
        <v>59.371813671239458</v>
      </c>
      <c r="N59" s="402">
        <v>67.868659034279403</v>
      </c>
      <c r="O59" s="402">
        <v>81.852980699879566</v>
      </c>
      <c r="P59" s="402">
        <v>55.869540206520441</v>
      </c>
      <c r="Q59" s="402">
        <v>25.454231172000238</v>
      </c>
      <c r="R59" s="402">
        <v>22.620779496000356</v>
      </c>
      <c r="S59" s="402">
        <v>25.61814986400007</v>
      </c>
      <c r="T59" s="864">
        <v>835.5424148325535</v>
      </c>
    </row>
    <row r="60" spans="3:22" x14ac:dyDescent="0.25">
      <c r="C60" s="953" t="s">
        <v>358</v>
      </c>
      <c r="D60" s="954"/>
      <c r="E60" s="403">
        <v>18295.07</v>
      </c>
      <c r="F60" s="403">
        <v>3815.5864999999999</v>
      </c>
      <c r="G60" s="402">
        <v>2691.8962757500003</v>
      </c>
      <c r="H60" s="402">
        <v>1362.3463082059186</v>
      </c>
      <c r="I60" s="402">
        <v>1095.5301879670465</v>
      </c>
      <c r="J60" s="402">
        <v>1557.8268357378522</v>
      </c>
      <c r="K60" s="402">
        <v>1767.1566353770399</v>
      </c>
      <c r="L60" s="402">
        <v>1448.2355811837249</v>
      </c>
      <c r="M60" s="402">
        <v>1384.1896670156</v>
      </c>
      <c r="N60" s="402">
        <v>1592.7015562927331</v>
      </c>
      <c r="O60" s="402">
        <v>1619.6800382590252</v>
      </c>
      <c r="P60" s="402">
        <v>1711.9954705218436</v>
      </c>
      <c r="Q60" s="402">
        <v>1723.246537340041</v>
      </c>
      <c r="R60" s="402">
        <v>1603.4509228599038</v>
      </c>
      <c r="S60" s="402">
        <v>1799.8507065190117</v>
      </c>
      <c r="T60" s="864">
        <v>18666.210447279744</v>
      </c>
      <c r="V60" s="705"/>
    </row>
    <row r="61" spans="3:22" x14ac:dyDescent="0.25">
      <c r="C61" s="989" t="s">
        <v>359</v>
      </c>
      <c r="D61" s="990"/>
      <c r="E61" s="403"/>
      <c r="F61" s="403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</row>
    <row r="62" spans="3:22" x14ac:dyDescent="0.25">
      <c r="C62" s="403" t="s">
        <v>360</v>
      </c>
      <c r="D62" s="704" t="s">
        <v>360</v>
      </c>
      <c r="E62" s="708">
        <v>500</v>
      </c>
      <c r="F62" s="402">
        <v>269.45000000000005</v>
      </c>
      <c r="G62" s="402">
        <v>190.09697500000004</v>
      </c>
      <c r="H62" s="402">
        <v>128.65763268000009</v>
      </c>
      <c r="I62" s="402">
        <v>132.94622043600006</v>
      </c>
      <c r="J62" s="402">
        <v>128.65763268000009</v>
      </c>
      <c r="K62" s="402">
        <v>132.94622043600006</v>
      </c>
      <c r="L62" s="402">
        <v>132.94622043600006</v>
      </c>
      <c r="M62" s="402">
        <v>128.65763268000009</v>
      </c>
      <c r="N62" s="402">
        <v>132.94622043600006</v>
      </c>
      <c r="O62" s="402">
        <v>128.65763268000001</v>
      </c>
      <c r="P62" s="402">
        <v>0</v>
      </c>
      <c r="Q62" s="402">
        <v>31.092261230999998</v>
      </c>
      <c r="R62" s="402">
        <v>120.08045716800007</v>
      </c>
      <c r="S62" s="402">
        <v>132.94622043600006</v>
      </c>
      <c r="T62" s="402">
        <v>1330.5343512990007</v>
      </c>
    </row>
    <row r="63" spans="3:22" x14ac:dyDescent="0.25">
      <c r="C63" s="403" t="s">
        <v>361</v>
      </c>
      <c r="D63" s="704" t="s">
        <v>361</v>
      </c>
      <c r="E63" s="708">
        <v>0</v>
      </c>
      <c r="F63" s="708">
        <v>0</v>
      </c>
      <c r="G63" s="402">
        <v>0</v>
      </c>
      <c r="H63" s="402">
        <v>0</v>
      </c>
      <c r="I63" s="402">
        <v>0</v>
      </c>
      <c r="J63" s="402">
        <v>0</v>
      </c>
      <c r="K63" s="402">
        <v>0</v>
      </c>
      <c r="L63" s="402">
        <v>0</v>
      </c>
      <c r="M63" s="402">
        <v>0</v>
      </c>
      <c r="N63" s="402">
        <v>0</v>
      </c>
      <c r="O63" s="402">
        <v>0</v>
      </c>
      <c r="P63" s="402">
        <v>0</v>
      </c>
      <c r="Q63" s="402">
        <v>0</v>
      </c>
      <c r="R63" s="402">
        <v>0</v>
      </c>
      <c r="S63" s="402">
        <v>0</v>
      </c>
      <c r="T63" s="402">
        <v>0</v>
      </c>
    </row>
    <row r="64" spans="3:22" x14ac:dyDescent="0.25">
      <c r="C64" s="953" t="s">
        <v>362</v>
      </c>
      <c r="D64" s="954"/>
      <c r="E64" s="403">
        <v>500</v>
      </c>
      <c r="F64" s="403">
        <v>269.45000000000005</v>
      </c>
      <c r="G64" s="402">
        <v>190.09697500000004</v>
      </c>
      <c r="H64" s="402">
        <v>128.65763268000009</v>
      </c>
      <c r="I64" s="402">
        <v>132.94622043600006</v>
      </c>
      <c r="J64" s="402">
        <v>128.65763268000009</v>
      </c>
      <c r="K64" s="402">
        <v>132.94622043600006</v>
      </c>
      <c r="L64" s="402">
        <v>132.94622043600006</v>
      </c>
      <c r="M64" s="402">
        <v>128.65763268000009</v>
      </c>
      <c r="N64" s="402">
        <v>132.94622043600006</v>
      </c>
      <c r="O64" s="402">
        <v>128.65763268000001</v>
      </c>
      <c r="P64" s="402">
        <v>0</v>
      </c>
      <c r="Q64" s="402">
        <v>31.092261230999998</v>
      </c>
      <c r="R64" s="402">
        <v>120.08045716800007</v>
      </c>
      <c r="S64" s="402">
        <v>132.94622043600006</v>
      </c>
      <c r="T64" s="864">
        <v>1330.5343512990007</v>
      </c>
    </row>
    <row r="65" spans="3:22" x14ac:dyDescent="0.25">
      <c r="C65" s="989" t="s">
        <v>363</v>
      </c>
      <c r="D65" s="990"/>
      <c r="E65" s="403"/>
      <c r="F65" s="403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2"/>
    </row>
    <row r="66" spans="3:22" x14ac:dyDescent="0.25">
      <c r="C66" s="403" t="s">
        <v>364</v>
      </c>
      <c r="D66" s="704" t="s">
        <v>364</v>
      </c>
      <c r="E66" s="708">
        <v>1200</v>
      </c>
      <c r="F66" s="708">
        <v>1200</v>
      </c>
      <c r="G66" s="402">
        <v>846.6</v>
      </c>
      <c r="H66" s="402">
        <v>287.2513800000001</v>
      </c>
      <c r="I66" s="402">
        <v>356.67046350000004</v>
      </c>
      <c r="J66" s="402">
        <v>430.87707000000012</v>
      </c>
      <c r="K66" s="402">
        <v>296.82642600000008</v>
      </c>
      <c r="L66" s="402">
        <v>509.87119950000022</v>
      </c>
      <c r="M66" s="402">
        <v>574.50276000000019</v>
      </c>
      <c r="N66" s="402">
        <v>593.65285200000028</v>
      </c>
      <c r="O66" s="402">
        <v>574.50276000000042</v>
      </c>
      <c r="P66" s="402">
        <v>593.65285200000017</v>
      </c>
      <c r="Q66" s="402">
        <v>593.65285200000017</v>
      </c>
      <c r="R66" s="402">
        <v>536.20257600000014</v>
      </c>
      <c r="S66" s="402">
        <v>593.65285200000017</v>
      </c>
      <c r="T66" s="402">
        <v>5941.3160430000016</v>
      </c>
    </row>
    <row r="67" spans="3:22" x14ac:dyDescent="0.25">
      <c r="C67" s="403" t="s">
        <v>365</v>
      </c>
      <c r="D67" s="704" t="s">
        <v>365</v>
      </c>
      <c r="E67" s="708">
        <v>0</v>
      </c>
      <c r="F67" s="708">
        <v>0</v>
      </c>
      <c r="G67" s="402">
        <v>0</v>
      </c>
      <c r="H67" s="402">
        <v>0</v>
      </c>
      <c r="I67" s="402">
        <v>0</v>
      </c>
      <c r="J67" s="402">
        <v>0</v>
      </c>
      <c r="K67" s="402">
        <v>0</v>
      </c>
      <c r="L67" s="402">
        <v>0</v>
      </c>
      <c r="M67" s="402">
        <v>0</v>
      </c>
      <c r="N67" s="402">
        <v>0</v>
      </c>
      <c r="O67" s="402">
        <v>0</v>
      </c>
      <c r="P67" s="402">
        <v>0</v>
      </c>
      <c r="Q67" s="402">
        <v>0</v>
      </c>
      <c r="R67" s="402">
        <v>0</v>
      </c>
      <c r="S67" s="402">
        <v>0</v>
      </c>
      <c r="T67" s="402">
        <v>0</v>
      </c>
    </row>
    <row r="68" spans="3:22" x14ac:dyDescent="0.25">
      <c r="C68" s="403" t="s">
        <v>366</v>
      </c>
      <c r="D68" s="704" t="s">
        <v>366</v>
      </c>
      <c r="E68" s="403"/>
      <c r="F68" s="403"/>
      <c r="G68" s="402"/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402"/>
    </row>
    <row r="69" spans="3:22" x14ac:dyDescent="0.25">
      <c r="C69" s="953" t="s">
        <v>367</v>
      </c>
      <c r="D69" s="954"/>
      <c r="E69" s="403">
        <v>1200</v>
      </c>
      <c r="F69" s="403">
        <v>1200</v>
      </c>
      <c r="G69" s="402">
        <v>846.6</v>
      </c>
      <c r="H69" s="402">
        <v>287.2513800000001</v>
      </c>
      <c r="I69" s="402">
        <v>356.67046350000004</v>
      </c>
      <c r="J69" s="402">
        <v>430.87707000000012</v>
      </c>
      <c r="K69" s="402">
        <v>296.82642600000008</v>
      </c>
      <c r="L69" s="402">
        <v>509.87119950000022</v>
      </c>
      <c r="M69" s="402">
        <v>574.50276000000019</v>
      </c>
      <c r="N69" s="402">
        <v>593.65285200000028</v>
      </c>
      <c r="O69" s="402">
        <v>574.50276000000042</v>
      </c>
      <c r="P69" s="402">
        <v>593.65285200000017</v>
      </c>
      <c r="Q69" s="402">
        <v>593.65285200000017</v>
      </c>
      <c r="R69" s="402">
        <v>536.20257600000014</v>
      </c>
      <c r="S69" s="402">
        <v>593.65285200000017</v>
      </c>
      <c r="T69" s="864">
        <v>5941.3160430000016</v>
      </c>
    </row>
    <row r="70" spans="3:22" x14ac:dyDescent="0.25">
      <c r="C70" s="989" t="s">
        <v>368</v>
      </c>
      <c r="D70" s="990"/>
      <c r="E70" s="403"/>
      <c r="F70" s="403"/>
      <c r="G70" s="402"/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402"/>
    </row>
    <row r="71" spans="3:22" x14ac:dyDescent="0.25">
      <c r="C71" s="403"/>
      <c r="D71" s="704" t="s">
        <v>369</v>
      </c>
      <c r="E71" s="712">
        <v>6</v>
      </c>
      <c r="F71" s="708">
        <v>6</v>
      </c>
      <c r="G71" s="712">
        <v>6</v>
      </c>
      <c r="H71" s="402">
        <v>1.9232876712328716E-2</v>
      </c>
      <c r="I71" s="402">
        <v>1.9873972602739643E-2</v>
      </c>
      <c r="J71" s="402">
        <v>1.9232876712328716E-2</v>
      </c>
      <c r="K71" s="402">
        <v>1.9873972602739643E-2</v>
      </c>
      <c r="L71" s="402">
        <v>1.9873972602739643E-2</v>
      </c>
      <c r="M71" s="402">
        <v>1.9232876712328716E-2</v>
      </c>
      <c r="N71" s="402">
        <v>1.9873972602739643E-2</v>
      </c>
      <c r="O71" s="402">
        <v>1.9232876712328716E-2</v>
      </c>
      <c r="P71" s="402">
        <v>1.9873972602739643E-2</v>
      </c>
      <c r="Q71" s="402">
        <v>1.9873972602739643E-2</v>
      </c>
      <c r="R71" s="402">
        <v>1.795068493150687E-2</v>
      </c>
      <c r="S71" s="402">
        <v>1.9873972602739643E-2</v>
      </c>
      <c r="T71" s="402">
        <v>0.23399999999999926</v>
      </c>
      <c r="V71" s="705"/>
    </row>
    <row r="72" spans="3:22" x14ac:dyDescent="0.25">
      <c r="C72" s="403"/>
      <c r="D72" s="704" t="s">
        <v>370</v>
      </c>
      <c r="E72" s="712">
        <v>61.7</v>
      </c>
      <c r="F72" s="708">
        <v>61.7</v>
      </c>
      <c r="G72" s="712">
        <v>15</v>
      </c>
      <c r="H72" s="402">
        <v>0</v>
      </c>
      <c r="I72" s="402">
        <v>0</v>
      </c>
      <c r="J72" s="402">
        <v>0</v>
      </c>
      <c r="K72" s="402">
        <v>0</v>
      </c>
      <c r="L72" s="402">
        <v>0</v>
      </c>
      <c r="M72" s="402">
        <v>0</v>
      </c>
      <c r="N72" s="402">
        <v>0</v>
      </c>
      <c r="O72" s="402">
        <v>0</v>
      </c>
      <c r="P72" s="402">
        <v>0</v>
      </c>
      <c r="Q72" s="402">
        <v>0</v>
      </c>
      <c r="R72" s="402">
        <v>0</v>
      </c>
      <c r="S72" s="402">
        <v>0</v>
      </c>
      <c r="T72" s="402">
        <v>0</v>
      </c>
      <c r="V72" s="705"/>
    </row>
    <row r="73" spans="3:22" x14ac:dyDescent="0.25">
      <c r="C73" s="403"/>
      <c r="D73" s="704" t="s">
        <v>371</v>
      </c>
      <c r="E73" s="712">
        <v>58.3</v>
      </c>
      <c r="F73" s="708">
        <v>58.3</v>
      </c>
      <c r="G73" s="712">
        <v>58.3</v>
      </c>
      <c r="H73" s="402">
        <v>21.152559817351744</v>
      </c>
      <c r="I73" s="402">
        <v>21.857645144596834</v>
      </c>
      <c r="J73" s="402">
        <v>21.152559817351744</v>
      </c>
      <c r="K73" s="402">
        <v>21.857645144596834</v>
      </c>
      <c r="L73" s="402">
        <v>21.857645144596834</v>
      </c>
      <c r="M73" s="402">
        <v>21.152559817351744</v>
      </c>
      <c r="N73" s="402">
        <v>21.857645144596834</v>
      </c>
      <c r="O73" s="402">
        <v>21.152559817351744</v>
      </c>
      <c r="P73" s="402">
        <v>21.857645144596834</v>
      </c>
      <c r="Q73" s="402">
        <v>21.857645144596834</v>
      </c>
      <c r="R73" s="402">
        <v>19.742389162861564</v>
      </c>
      <c r="S73" s="402">
        <v>21.857645144596834</v>
      </c>
      <c r="T73" s="402">
        <v>257.35614444444639</v>
      </c>
      <c r="V73" s="705"/>
    </row>
    <row r="74" spans="3:22" x14ac:dyDescent="0.25">
      <c r="C74" s="403"/>
      <c r="D74" s="704" t="s">
        <v>372</v>
      </c>
      <c r="E74" s="712">
        <v>15</v>
      </c>
      <c r="F74" s="708">
        <v>15</v>
      </c>
      <c r="G74" s="712">
        <v>7.5</v>
      </c>
      <c r="H74" s="402">
        <v>3.0991109589041281</v>
      </c>
      <c r="I74" s="402">
        <v>3.2024146575342658</v>
      </c>
      <c r="J74" s="402">
        <v>3.0991109589041281</v>
      </c>
      <c r="K74" s="402">
        <v>3.2024146575342658</v>
      </c>
      <c r="L74" s="402">
        <v>3.2024146575342658</v>
      </c>
      <c r="M74" s="402">
        <v>3.0991109589041281</v>
      </c>
      <c r="N74" s="402">
        <v>3.2024146575342658</v>
      </c>
      <c r="O74" s="402">
        <v>3.0991109589041281</v>
      </c>
      <c r="P74" s="402">
        <v>3.2024146575342658</v>
      </c>
      <c r="Q74" s="402">
        <v>3.2024146575342658</v>
      </c>
      <c r="R74" s="402">
        <v>2.8925035616438528</v>
      </c>
      <c r="S74" s="402">
        <v>3.2024146575342658</v>
      </c>
      <c r="T74" s="402">
        <v>37.705850000000225</v>
      </c>
      <c r="V74" s="705"/>
    </row>
    <row r="75" spans="3:22" x14ac:dyDescent="0.25">
      <c r="C75" s="403"/>
      <c r="D75" s="704" t="s">
        <v>373</v>
      </c>
      <c r="E75" s="712">
        <v>128.1</v>
      </c>
      <c r="F75" s="708">
        <v>128.1</v>
      </c>
      <c r="G75" s="712">
        <v>128.1</v>
      </c>
      <c r="H75" s="402">
        <v>14.140417917109442</v>
      </c>
      <c r="I75" s="402">
        <v>18.29458168686855</v>
      </c>
      <c r="J75" s="402">
        <v>30.256521741244516</v>
      </c>
      <c r="K75" s="402">
        <v>31.202301025961617</v>
      </c>
      <c r="L75" s="402">
        <v>40.411665497709855</v>
      </c>
      <c r="M75" s="402">
        <v>23.325310773463521</v>
      </c>
      <c r="N75" s="402">
        <v>10.367753983397794</v>
      </c>
      <c r="O75" s="402">
        <v>20.339222594182509</v>
      </c>
      <c r="P75" s="402">
        <v>32.05668805069525</v>
      </c>
      <c r="Q75" s="402">
        <v>27.147431960020121</v>
      </c>
      <c r="R75" s="402">
        <v>18.962999771014506</v>
      </c>
      <c r="S75" s="402">
        <v>16.632584332841294</v>
      </c>
      <c r="T75" s="402">
        <v>283.13747933450895</v>
      </c>
      <c r="V75" s="705"/>
    </row>
    <row r="76" spans="3:22" x14ac:dyDescent="0.25">
      <c r="C76" s="403"/>
      <c r="D76" s="704" t="s">
        <v>331</v>
      </c>
      <c r="E76" s="402">
        <v>2.5499999999999998</v>
      </c>
      <c r="F76" s="402">
        <v>2.5499999999999998</v>
      </c>
      <c r="G76" s="402">
        <v>0.55000000000000004</v>
      </c>
      <c r="H76" s="402">
        <v>6.5554312174415626E-3</v>
      </c>
      <c r="I76" s="402">
        <v>6.773945591356279E-3</v>
      </c>
      <c r="J76" s="402">
        <v>6.5554312174415626E-3</v>
      </c>
      <c r="K76" s="402">
        <v>6.773945591356279E-3</v>
      </c>
      <c r="L76" s="402">
        <v>6.773945591356279E-3</v>
      </c>
      <c r="M76" s="402">
        <v>6.5554312174415626E-3</v>
      </c>
      <c r="N76" s="402">
        <v>6.773945591356279E-3</v>
      </c>
      <c r="O76" s="402">
        <v>6.5554312174415626E-3</v>
      </c>
      <c r="P76" s="402">
        <v>6.773945591356279E-3</v>
      </c>
      <c r="Q76" s="402">
        <v>6.773945591356279E-3</v>
      </c>
      <c r="R76" s="402">
        <v>6.1184024696121272E-3</v>
      </c>
      <c r="S76" s="402">
        <v>6.773945591356279E-3</v>
      </c>
      <c r="T76" s="402">
        <v>7.9757746478872321E-2</v>
      </c>
      <c r="V76" s="705"/>
    </row>
    <row r="77" spans="3:22" x14ac:dyDescent="0.25">
      <c r="C77" s="403"/>
      <c r="D77" s="704" t="s">
        <v>374</v>
      </c>
      <c r="E77" s="708">
        <v>2838.3399999999997</v>
      </c>
      <c r="F77" s="708">
        <v>2838.3399999999997</v>
      </c>
      <c r="G77" s="712">
        <v>1961.74</v>
      </c>
      <c r="H77" s="402">
        <v>335.06723848517004</v>
      </c>
      <c r="I77" s="402">
        <v>343.93647621257651</v>
      </c>
      <c r="J77" s="402">
        <v>324.94088887003937</v>
      </c>
      <c r="K77" s="402">
        <v>254.71542493426179</v>
      </c>
      <c r="L77" s="402">
        <v>310.11496104520785</v>
      </c>
      <c r="M77" s="402">
        <v>270.52417708466061</v>
      </c>
      <c r="N77" s="402">
        <v>338.264141208833</v>
      </c>
      <c r="O77" s="402">
        <v>281.22272086742271</v>
      </c>
      <c r="P77" s="402">
        <v>300.88635548233788</v>
      </c>
      <c r="Q77" s="402">
        <v>325.29305862004384</v>
      </c>
      <c r="R77" s="402">
        <v>333.89251617934087</v>
      </c>
      <c r="S77" s="402">
        <v>358.02670368208925</v>
      </c>
      <c r="T77" s="402">
        <v>3776.8846626719833</v>
      </c>
      <c r="V77" s="705"/>
    </row>
    <row r="78" spans="3:22" x14ac:dyDescent="0.25">
      <c r="C78" s="403"/>
      <c r="D78" s="704" t="s">
        <v>375</v>
      </c>
      <c r="E78" s="708">
        <v>55.81</v>
      </c>
      <c r="F78" s="708">
        <v>55.81</v>
      </c>
      <c r="G78" s="712">
        <v>32.32</v>
      </c>
      <c r="H78" s="402">
        <v>6.725112588869754</v>
      </c>
      <c r="I78" s="402">
        <v>6.9031264781533501</v>
      </c>
      <c r="J78" s="402">
        <v>6.521867289257969</v>
      </c>
      <c r="K78" s="402">
        <v>5.1123766040186265</v>
      </c>
      <c r="L78" s="402">
        <v>6.224297063331921</v>
      </c>
      <c r="M78" s="402">
        <v>5.4296730325850806</v>
      </c>
      <c r="N78" s="402">
        <v>6.7892774139642524</v>
      </c>
      <c r="O78" s="402">
        <v>5.6444028038432501</v>
      </c>
      <c r="P78" s="402">
        <v>6.039070325769762</v>
      </c>
      <c r="Q78" s="402">
        <v>6.5289356652349255</v>
      </c>
      <c r="R78" s="402">
        <v>6.7015348144413318</v>
      </c>
      <c r="S78" s="402">
        <v>7.1859305104534323</v>
      </c>
      <c r="T78" s="402">
        <v>75.805604589923661</v>
      </c>
      <c r="V78" s="705"/>
    </row>
    <row r="79" spans="3:22" x14ac:dyDescent="0.25">
      <c r="C79" s="403"/>
      <c r="D79" s="704" t="s">
        <v>376</v>
      </c>
      <c r="E79" s="708">
        <v>399.99999999999994</v>
      </c>
      <c r="F79" s="708">
        <v>399.99999999999994</v>
      </c>
      <c r="G79" s="712">
        <v>282.2</v>
      </c>
      <c r="H79" s="402">
        <v>48.200054390752577</v>
      </c>
      <c r="I79" s="402">
        <v>49.47591097045941</v>
      </c>
      <c r="J79" s="402">
        <v>46.743359894341289</v>
      </c>
      <c r="K79" s="402">
        <v>36.641294420488265</v>
      </c>
      <c r="L79" s="402">
        <v>44.610622206285036</v>
      </c>
      <c r="M79" s="402">
        <v>38.915413241964373</v>
      </c>
      <c r="N79" s="402">
        <v>48.659934878797714</v>
      </c>
      <c r="O79" s="402">
        <v>40.454418948885497</v>
      </c>
      <c r="P79" s="402">
        <v>43.283069885466837</v>
      </c>
      <c r="Q79" s="402">
        <v>46.794020177279513</v>
      </c>
      <c r="R79" s="402">
        <v>48.031068370839137</v>
      </c>
      <c r="S79" s="402">
        <v>51.502816774437768</v>
      </c>
      <c r="T79" s="402">
        <v>543.31198415999734</v>
      </c>
      <c r="V79" s="705"/>
    </row>
    <row r="80" spans="3:22" x14ac:dyDescent="0.25">
      <c r="C80" s="403"/>
      <c r="D80" s="704" t="s">
        <v>377</v>
      </c>
      <c r="E80" s="708">
        <v>400</v>
      </c>
      <c r="F80" s="708">
        <v>400</v>
      </c>
      <c r="G80" s="712">
        <v>282.20000000000005</v>
      </c>
      <c r="H80" s="402">
        <v>48.200054390752577</v>
      </c>
      <c r="I80" s="402">
        <v>49.475910970459417</v>
      </c>
      <c r="J80" s="402">
        <v>46.743359894341289</v>
      </c>
      <c r="K80" s="402">
        <v>36.641294420488272</v>
      </c>
      <c r="L80" s="402">
        <v>44.610622206285043</v>
      </c>
      <c r="M80" s="402">
        <v>38.91541324196438</v>
      </c>
      <c r="N80" s="402">
        <v>48.659934878797721</v>
      </c>
      <c r="O80" s="402">
        <v>40.454418948885504</v>
      </c>
      <c r="P80" s="402">
        <v>43.283069885466844</v>
      </c>
      <c r="Q80" s="402">
        <v>46.794020177279513</v>
      </c>
      <c r="R80" s="402">
        <v>48.031068370839137</v>
      </c>
      <c r="S80" s="402">
        <v>51.502816774437775</v>
      </c>
      <c r="T80" s="402">
        <v>543.31198415999745</v>
      </c>
      <c r="V80" s="705"/>
    </row>
    <row r="81" spans="3:22" x14ac:dyDescent="0.25">
      <c r="C81" s="403"/>
      <c r="D81" s="704" t="s">
        <v>1246</v>
      </c>
      <c r="E81" s="708">
        <v>1745.0000000000002</v>
      </c>
      <c r="F81" s="708">
        <v>1745.0000000000002</v>
      </c>
      <c r="G81" s="712">
        <v>1231.1099999999999</v>
      </c>
      <c r="H81" s="402">
        <v>210.27273727965817</v>
      </c>
      <c r="I81" s="402">
        <v>215.83866160862925</v>
      </c>
      <c r="J81" s="402">
        <v>203.91790753906389</v>
      </c>
      <c r="K81" s="402">
        <v>159.8476469093801</v>
      </c>
      <c r="L81" s="402">
        <v>194.61383937491854</v>
      </c>
      <c r="M81" s="402">
        <v>169.76849026806963</v>
      </c>
      <c r="N81" s="402">
        <v>212.27896590875505</v>
      </c>
      <c r="O81" s="402">
        <v>176.48240266451305</v>
      </c>
      <c r="P81" s="402">
        <v>188.82239237534912</v>
      </c>
      <c r="Q81" s="402">
        <v>204.13891302338192</v>
      </c>
      <c r="R81" s="402">
        <v>209.53553576778577</v>
      </c>
      <c r="S81" s="402">
        <v>224.68103817848484</v>
      </c>
      <c r="T81" s="402">
        <v>2370.1985308979897</v>
      </c>
      <c r="V81" s="705"/>
    </row>
    <row r="82" spans="3:22" x14ac:dyDescent="0.25">
      <c r="C82" s="403"/>
      <c r="D82" s="704" t="s">
        <v>1247</v>
      </c>
      <c r="E82" s="708">
        <v>548.15800000000002</v>
      </c>
      <c r="F82" s="708">
        <v>548.15800000000002</v>
      </c>
      <c r="G82" s="712">
        <v>296.51979352715307</v>
      </c>
      <c r="H82" s="402">
        <v>0</v>
      </c>
      <c r="I82" s="402">
        <v>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0</v>
      </c>
      <c r="P82" s="402">
        <v>0</v>
      </c>
      <c r="Q82" s="402">
        <v>44.090804227051635</v>
      </c>
      <c r="R82" s="402">
        <v>45.256390118476062</v>
      </c>
      <c r="S82" s="402">
        <v>48.527581151192045</v>
      </c>
      <c r="T82" s="402">
        <v>137.87477549671974</v>
      </c>
      <c r="V82" s="705"/>
    </row>
    <row r="83" spans="3:22" x14ac:dyDescent="0.25">
      <c r="C83" s="403"/>
      <c r="D83" s="704" t="s">
        <v>1248</v>
      </c>
      <c r="E83" s="708">
        <v>1692</v>
      </c>
      <c r="F83" s="708">
        <v>1692</v>
      </c>
      <c r="G83" s="712">
        <v>1193.7060000000001</v>
      </c>
      <c r="H83" s="402">
        <v>203.88623007288342</v>
      </c>
      <c r="I83" s="402">
        <v>209.28310340504336</v>
      </c>
      <c r="J83" s="402">
        <v>197.72441235306366</v>
      </c>
      <c r="K83" s="402">
        <v>154.99267539866543</v>
      </c>
      <c r="L83" s="402">
        <v>188.70293193258576</v>
      </c>
      <c r="M83" s="402">
        <v>164.61219801350933</v>
      </c>
      <c r="N83" s="402">
        <v>205.83152453731435</v>
      </c>
      <c r="O83" s="402">
        <v>171.1221921537857</v>
      </c>
      <c r="P83" s="402">
        <v>183.08738561552477</v>
      </c>
      <c r="Q83" s="402">
        <v>197.93870534989236</v>
      </c>
      <c r="R83" s="402">
        <v>203.17141920864958</v>
      </c>
      <c r="S83" s="402">
        <v>217.85691495587182</v>
      </c>
      <c r="T83" s="402">
        <v>2298.2096929967893</v>
      </c>
      <c r="V83" s="705"/>
    </row>
    <row r="84" spans="3:22" x14ac:dyDescent="0.25">
      <c r="C84" s="403"/>
      <c r="D84" s="704" t="s">
        <v>381</v>
      </c>
      <c r="E84" s="708">
        <v>1000.0000000000001</v>
      </c>
      <c r="F84" s="708">
        <v>1000.0000000000001</v>
      </c>
      <c r="G84" s="712">
        <v>705.5</v>
      </c>
      <c r="H84" s="402">
        <v>120.50013597688147</v>
      </c>
      <c r="I84" s="402">
        <v>123.68977742614855</v>
      </c>
      <c r="J84" s="402">
        <v>116.85839973585325</v>
      </c>
      <c r="K84" s="402">
        <v>91.603236051220676</v>
      </c>
      <c r="L84" s="402">
        <v>111.52655551571263</v>
      </c>
      <c r="M84" s="402">
        <v>97.288533104910982</v>
      </c>
      <c r="N84" s="402">
        <v>121.64983719699433</v>
      </c>
      <c r="O84" s="402">
        <v>101.13604737221378</v>
      </c>
      <c r="P84" s="402">
        <v>108.20767471366713</v>
      </c>
      <c r="Q84" s="402">
        <v>116.98505044319882</v>
      </c>
      <c r="R84" s="402">
        <v>120.07767092709787</v>
      </c>
      <c r="S84" s="402">
        <v>128.75704193609445</v>
      </c>
      <c r="T84" s="402">
        <v>1358.279960399994</v>
      </c>
      <c r="V84" s="705"/>
    </row>
    <row r="85" spans="3:22" x14ac:dyDescent="0.3">
      <c r="C85" s="403"/>
      <c r="D85" s="713" t="s">
        <v>382</v>
      </c>
      <c r="E85" s="712"/>
      <c r="F85" s="712"/>
      <c r="G85" s="402"/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402"/>
      <c r="V85" s="705"/>
    </row>
    <row r="86" spans="3:22" x14ac:dyDescent="0.3">
      <c r="C86" s="403"/>
      <c r="D86" s="713" t="s">
        <v>402</v>
      </c>
      <c r="E86" s="708"/>
      <c r="F86" s="708"/>
      <c r="G86" s="402"/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402"/>
      <c r="V86" s="705"/>
    </row>
    <row r="87" spans="3:22" x14ac:dyDescent="0.25">
      <c r="C87" s="953" t="s">
        <v>384</v>
      </c>
      <c r="D87" s="954"/>
      <c r="E87" s="403">
        <v>8950.9580000000005</v>
      </c>
      <c r="F87" s="403">
        <v>8950.9580000000005</v>
      </c>
      <c r="G87" s="402">
        <v>6200.7457935271523</v>
      </c>
      <c r="H87" s="402">
        <v>1011.2694401862632</v>
      </c>
      <c r="I87" s="402">
        <v>1041.9842564786636</v>
      </c>
      <c r="J87" s="402">
        <v>997.98417640139087</v>
      </c>
      <c r="K87" s="402">
        <v>795.84295748480986</v>
      </c>
      <c r="L87" s="402">
        <v>965.90220256236182</v>
      </c>
      <c r="M87" s="402">
        <v>833.05666784531354</v>
      </c>
      <c r="N87" s="402">
        <v>1017.5880777271794</v>
      </c>
      <c r="O87" s="402">
        <v>861.13328543791761</v>
      </c>
      <c r="P87" s="402">
        <v>930.75241405460292</v>
      </c>
      <c r="Q87" s="402">
        <v>1040.7976473637079</v>
      </c>
      <c r="R87" s="402">
        <v>1056.3191653403908</v>
      </c>
      <c r="S87" s="402">
        <v>1129.760136016228</v>
      </c>
      <c r="T87" s="864">
        <v>11682.390426898828</v>
      </c>
      <c r="V87" s="705"/>
    </row>
    <row r="88" spans="3:22" x14ac:dyDescent="0.25">
      <c r="C88" s="989" t="s">
        <v>385</v>
      </c>
      <c r="D88" s="990"/>
      <c r="E88" s="403"/>
      <c r="F88" s="403"/>
      <c r="G88" s="402"/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402"/>
    </row>
    <row r="89" spans="3:22" x14ac:dyDescent="0.25">
      <c r="C89" s="403"/>
      <c r="D89" s="704" t="s">
        <v>433</v>
      </c>
      <c r="E89" s="403"/>
      <c r="F89" s="403"/>
      <c r="G89" s="402"/>
      <c r="H89" s="402">
        <v>359.7326334462341</v>
      </c>
      <c r="I89" s="402">
        <v>372.78835518242477</v>
      </c>
      <c r="J89" s="402">
        <v>470.64477726783093</v>
      </c>
      <c r="K89" s="402">
        <v>764.65606575448805</v>
      </c>
      <c r="L89" s="402">
        <v>741.08940535408999</v>
      </c>
      <c r="M89" s="402">
        <v>657.12622808112485</v>
      </c>
      <c r="N89" s="402">
        <v>604.3521536838191</v>
      </c>
      <c r="O89" s="402">
        <v>406.15157322514369</v>
      </c>
      <c r="P89" s="402">
        <v>631.70502551456877</v>
      </c>
      <c r="Q89" s="402">
        <v>789.70588077176672</v>
      </c>
      <c r="R89" s="402">
        <v>1035.5096124015797</v>
      </c>
      <c r="S89" s="402">
        <v>1352.8045786561731</v>
      </c>
      <c r="T89" s="402">
        <v>8186.2662893392444</v>
      </c>
    </row>
    <row r="90" spans="3:22" x14ac:dyDescent="0.25">
      <c r="C90" s="403"/>
      <c r="D90" s="704" t="s">
        <v>386</v>
      </c>
      <c r="E90" s="403"/>
      <c r="F90" s="403"/>
      <c r="G90" s="402"/>
      <c r="H90" s="402">
        <v>35.575876149385778</v>
      </c>
      <c r="I90" s="402">
        <v>151.1450137223253</v>
      </c>
      <c r="J90" s="402">
        <v>108.14429900700797</v>
      </c>
      <c r="K90" s="402">
        <v>5.2776971580450587</v>
      </c>
      <c r="L90" s="402">
        <v>128.64961288375349</v>
      </c>
      <c r="M90" s="402">
        <v>58.65762792053242</v>
      </c>
      <c r="N90" s="402">
        <v>43.321739661952613</v>
      </c>
      <c r="O90" s="402">
        <v>73.430232404344835</v>
      </c>
      <c r="P90" s="402">
        <v>17.066216913015264</v>
      </c>
      <c r="Q90" s="402">
        <v>0</v>
      </c>
      <c r="R90" s="402">
        <v>0</v>
      </c>
      <c r="S90" s="402">
        <v>0</v>
      </c>
      <c r="T90" s="402">
        <v>621.26831582036266</v>
      </c>
    </row>
    <row r="91" spans="3:22" x14ac:dyDescent="0.25">
      <c r="C91" s="953" t="s">
        <v>387</v>
      </c>
      <c r="D91" s="954"/>
      <c r="E91" s="403">
        <v>0</v>
      </c>
      <c r="F91" s="403"/>
      <c r="G91" s="402"/>
      <c r="H91" s="402">
        <v>395.30850959561985</v>
      </c>
      <c r="I91" s="402">
        <v>523.93336890475007</v>
      </c>
      <c r="J91" s="402">
        <v>578.78907627483886</v>
      </c>
      <c r="K91" s="402">
        <v>769.9337629125331</v>
      </c>
      <c r="L91" s="402">
        <v>869.73901823784354</v>
      </c>
      <c r="M91" s="402">
        <v>715.78385600165723</v>
      </c>
      <c r="N91" s="402">
        <v>647.67389334577172</v>
      </c>
      <c r="O91" s="402">
        <v>479.58180562948854</v>
      </c>
      <c r="P91" s="402">
        <v>648.77124242758407</v>
      </c>
      <c r="Q91" s="402">
        <v>789.70588077176672</v>
      </c>
      <c r="R91" s="402">
        <v>1035.5096124015797</v>
      </c>
      <c r="S91" s="402">
        <v>1352.8045786561731</v>
      </c>
      <c r="T91" s="864">
        <v>8807.5346051596061</v>
      </c>
    </row>
    <row r="92" spans="3:22" x14ac:dyDescent="0.25">
      <c r="C92" s="989" t="s">
        <v>388</v>
      </c>
      <c r="D92" s="990"/>
      <c r="E92" s="403"/>
      <c r="F92" s="403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402"/>
    </row>
    <row r="93" spans="3:22" x14ac:dyDescent="0.25">
      <c r="C93" s="403" t="s">
        <v>389</v>
      </c>
      <c r="D93" s="704" t="s">
        <v>390</v>
      </c>
      <c r="E93" s="403"/>
      <c r="F93" s="403"/>
      <c r="G93" s="402"/>
      <c r="H93" s="402">
        <v>0.30246547987508304</v>
      </c>
      <c r="I93" s="402">
        <v>0.21220912909587059</v>
      </c>
      <c r="J93" s="402">
        <v>4.3772248119109465E-2</v>
      </c>
      <c r="K93" s="402">
        <v>2.4323473230465423E-2</v>
      </c>
      <c r="L93" s="402">
        <v>0</v>
      </c>
      <c r="M93" s="402">
        <v>2.6826211958581099E-2</v>
      </c>
      <c r="N93" s="402">
        <v>0.35985394254742142</v>
      </c>
      <c r="O93" s="402">
        <v>0.1307348126840743</v>
      </c>
      <c r="P93" s="402">
        <v>0.13166446782347929</v>
      </c>
      <c r="Q93" s="402">
        <v>5.9093869350093318</v>
      </c>
      <c r="R93" s="402">
        <v>4.0689203090045929</v>
      </c>
      <c r="S93" s="402">
        <v>0</v>
      </c>
      <c r="T93" s="402">
        <v>11.210157009348009</v>
      </c>
    </row>
    <row r="94" spans="3:22" x14ac:dyDescent="0.25">
      <c r="C94" s="403" t="s">
        <v>389</v>
      </c>
      <c r="D94" s="704" t="s">
        <v>391</v>
      </c>
      <c r="E94" s="403"/>
      <c r="F94" s="403"/>
      <c r="G94" s="402"/>
      <c r="H94" s="402">
        <v>4.5349634597025403</v>
      </c>
      <c r="I94" s="402">
        <v>3.0860148475336029</v>
      </c>
      <c r="J94" s="402">
        <v>5.0320587711121938</v>
      </c>
      <c r="K94" s="402">
        <v>4.867699118049817</v>
      </c>
      <c r="L94" s="402">
        <v>5.311282518214238</v>
      </c>
      <c r="M94" s="402">
        <v>4.8247271040160298</v>
      </c>
      <c r="N94" s="402">
        <v>3.0106604591535624</v>
      </c>
      <c r="O94" s="402">
        <v>2.8707794735466994</v>
      </c>
      <c r="P94" s="402">
        <v>3.7556276889221998</v>
      </c>
      <c r="Q94" s="402">
        <v>3.9164955007632578</v>
      </c>
      <c r="R94" s="402">
        <v>3.0577183821003318</v>
      </c>
      <c r="S94" s="402">
        <v>4.0530133050077186</v>
      </c>
      <c r="T94" s="402">
        <v>48.321040628122198</v>
      </c>
    </row>
    <row r="95" spans="3:22" x14ac:dyDescent="0.25">
      <c r="C95" s="714"/>
      <c r="D95" s="710"/>
      <c r="E95" s="403"/>
      <c r="F95" s="403"/>
      <c r="G95" s="402"/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402"/>
    </row>
    <row r="96" spans="3:22" x14ac:dyDescent="0.25">
      <c r="C96" s="953" t="s">
        <v>392</v>
      </c>
      <c r="D96" s="954"/>
      <c r="E96" s="403"/>
      <c r="F96" s="403"/>
      <c r="G96" s="402"/>
      <c r="H96" s="402">
        <v>4.8374289395776238</v>
      </c>
      <c r="I96" s="402">
        <v>3.2982239766294734</v>
      </c>
      <c r="J96" s="402">
        <v>5.0758310192313036</v>
      </c>
      <c r="K96" s="402">
        <v>4.8920225912802824</v>
      </c>
      <c r="L96" s="402">
        <v>5.311282518214238</v>
      </c>
      <c r="M96" s="402">
        <v>4.8515533159746109</v>
      </c>
      <c r="N96" s="402">
        <v>3.3705144017009836</v>
      </c>
      <c r="O96" s="402">
        <v>3.0015142862307735</v>
      </c>
      <c r="P96" s="402">
        <v>3.8872921567456791</v>
      </c>
      <c r="Q96" s="402">
        <v>9.8258824357725896</v>
      </c>
      <c r="R96" s="402">
        <v>7.1266386911049242</v>
      </c>
      <c r="S96" s="402">
        <v>4.0530133050077186</v>
      </c>
      <c r="T96" s="864">
        <v>-37.110883618774189</v>
      </c>
    </row>
    <row r="97" spans="3:22" x14ac:dyDescent="0.25">
      <c r="C97" s="953" t="s">
        <v>201</v>
      </c>
      <c r="D97" s="954"/>
      <c r="E97" s="876">
        <v>39367.788</v>
      </c>
      <c r="F97" s="876">
        <v>24540.754500000003</v>
      </c>
      <c r="G97" s="864">
        <v>17199.347224277153</v>
      </c>
      <c r="H97" s="864">
        <v>7006.8491767696141</v>
      </c>
      <c r="I97" s="864">
        <v>6447.509709657751</v>
      </c>
      <c r="J97" s="864">
        <v>6487.2218649803735</v>
      </c>
      <c r="K97" s="864">
        <v>6763.3940922750726</v>
      </c>
      <c r="L97" s="864">
        <v>7706.0564310442296</v>
      </c>
      <c r="M97" s="864">
        <v>7397.05737718193</v>
      </c>
      <c r="N97" s="864">
        <v>7108.6453318275517</v>
      </c>
      <c r="O97" s="864">
        <v>6637.8019635940673</v>
      </c>
      <c r="P97" s="864">
        <v>7812.8952522884001</v>
      </c>
      <c r="Q97" s="864">
        <v>8219.0214297378225</v>
      </c>
      <c r="R97" s="864">
        <v>7967.8854776898597</v>
      </c>
      <c r="S97" s="864">
        <v>9061.5372185708038</v>
      </c>
      <c r="T97" s="864">
        <v>88519.233244361225</v>
      </c>
      <c r="U97" s="705"/>
      <c r="V97" s="705"/>
    </row>
    <row r="98" spans="3:22" x14ac:dyDescent="0.3">
      <c r="T98" s="705"/>
      <c r="U98" s="877"/>
      <c r="V98" s="878"/>
    </row>
    <row r="99" spans="3:22" x14ac:dyDescent="0.25">
      <c r="D99" s="879"/>
      <c r="E99" s="719"/>
      <c r="F99" s="719"/>
      <c r="G99" s="719"/>
      <c r="H99" s="719"/>
    </row>
    <row r="100" spans="3:22" x14ac:dyDescent="0.25">
      <c r="D100" s="880"/>
      <c r="E100" s="720"/>
      <c r="F100" s="720"/>
      <c r="G100" s="720"/>
      <c r="H100" s="720"/>
    </row>
    <row r="101" spans="3:22" x14ac:dyDescent="0.25">
      <c r="E101" s="720"/>
      <c r="F101" s="720"/>
      <c r="G101" s="720"/>
      <c r="H101" s="720"/>
      <c r="T101" s="881"/>
    </row>
    <row r="102" spans="3:22" x14ac:dyDescent="0.25">
      <c r="E102" s="720"/>
      <c r="F102" s="720"/>
      <c r="G102" s="720"/>
      <c r="H102" s="720"/>
    </row>
  </sheetData>
  <mergeCells count="34">
    <mergeCell ref="C88:D88"/>
    <mergeCell ref="C91:D91"/>
    <mergeCell ref="C92:D92"/>
    <mergeCell ref="C96:D96"/>
    <mergeCell ref="C97:D97"/>
    <mergeCell ref="C64:D64"/>
    <mergeCell ref="C65:D65"/>
    <mergeCell ref="C69:D69"/>
    <mergeCell ref="C70:D70"/>
    <mergeCell ref="C87:D87"/>
    <mergeCell ref="C54:D54"/>
    <mergeCell ref="C55:C58"/>
    <mergeCell ref="C59:D59"/>
    <mergeCell ref="C60:D60"/>
    <mergeCell ref="C61:D61"/>
    <mergeCell ref="C34:D34"/>
    <mergeCell ref="C35:D35"/>
    <mergeCell ref="C36:C44"/>
    <mergeCell ref="C53:D53"/>
    <mergeCell ref="C33:D33"/>
    <mergeCell ref="C17:D17"/>
    <mergeCell ref="C18:D18"/>
    <mergeCell ref="C32:D32"/>
    <mergeCell ref="C9:C16"/>
    <mergeCell ref="C8:D8"/>
    <mergeCell ref="C19:C31"/>
    <mergeCell ref="G4:G6"/>
    <mergeCell ref="H4:T4"/>
    <mergeCell ref="C7:D7"/>
    <mergeCell ref="C2:T2"/>
    <mergeCell ref="C4:C6"/>
    <mergeCell ref="D4:D6"/>
    <mergeCell ref="E4:E6"/>
    <mergeCell ref="F4:F6"/>
  </mergeCells>
  <pageMargins left="0.7" right="0.7" top="0.75" bottom="0.75" header="0.3" footer="0.3"/>
  <pageSetup scale="52" fitToHeight="0" orientation="landscape" r:id="rId1"/>
  <rowBreaks count="1" manualBreakCount="1">
    <brk id="53" min="2" max="19" man="1"/>
  </rowBreaks>
  <colBreaks count="1" manualBreakCount="1">
    <brk id="20" max="10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B2:U162"/>
  <sheetViews>
    <sheetView showGridLines="0" topLeftCell="C75" zoomScale="57" workbookViewId="0">
      <selection activeCell="E105" sqref="E105:P10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1.1796875" style="4" customWidth="1"/>
    <col min="5" max="7" width="16.453125" style="4" customWidth="1"/>
    <col min="8" max="8" width="16.81640625" style="4" customWidth="1"/>
    <col min="9" max="9" width="13.81640625" style="4" bestFit="1" customWidth="1"/>
    <col min="10" max="10" width="12.54296875" style="4" bestFit="1" customWidth="1"/>
    <col min="11" max="11" width="13.453125" style="4" bestFit="1" customWidth="1"/>
    <col min="12" max="12" width="13.81640625" style="4" bestFit="1" customWidth="1"/>
    <col min="13" max="13" width="12.54296875" style="4" bestFit="1" customWidth="1"/>
    <col min="14" max="14" width="14.81640625" style="4" customWidth="1"/>
    <col min="15" max="15" width="12.54296875" style="4" customWidth="1"/>
    <col min="16" max="16" width="11.81640625" style="4" bestFit="1" customWidth="1"/>
    <col min="17" max="17" width="13.81640625" style="4" bestFit="1" customWidth="1"/>
    <col min="18" max="20" width="11.81640625" style="4" bestFit="1" customWidth="1"/>
    <col min="21" max="21" width="19.81640625" style="4" customWidth="1"/>
    <col min="22" max="22" width="12.453125" style="4" customWidth="1"/>
    <col min="23" max="23" width="12.81640625" style="4" customWidth="1"/>
    <col min="24" max="16384" width="9.1796875" style="4"/>
  </cols>
  <sheetData>
    <row r="2" spans="2:21" x14ac:dyDescent="0.25">
      <c r="I2" s="23" t="s">
        <v>87</v>
      </c>
      <c r="M2" s="4" t="s">
        <v>413</v>
      </c>
      <c r="N2" s="4" t="s">
        <v>414</v>
      </c>
    </row>
    <row r="3" spans="2:21" x14ac:dyDescent="0.25">
      <c r="I3" s="25" t="s">
        <v>415</v>
      </c>
      <c r="M3" s="4" t="s">
        <v>416</v>
      </c>
      <c r="N3" s="291">
        <v>0.85</v>
      </c>
    </row>
    <row r="4" spans="2:21" x14ac:dyDescent="0.25">
      <c r="C4" s="940" t="s">
        <v>310</v>
      </c>
      <c r="D4" s="940" t="s">
        <v>311</v>
      </c>
      <c r="E4" s="927" t="s">
        <v>394</v>
      </c>
      <c r="F4" s="927" t="s">
        <v>395</v>
      </c>
      <c r="G4" s="927" t="s">
        <v>396</v>
      </c>
      <c r="H4" s="927" t="s">
        <v>397</v>
      </c>
      <c r="I4" s="946" t="s">
        <v>417</v>
      </c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</row>
    <row r="5" spans="2:21" ht="15" customHeight="1" x14ac:dyDescent="0.25">
      <c r="C5" s="942"/>
      <c r="D5" s="942"/>
      <c r="E5" s="928"/>
      <c r="F5" s="928"/>
      <c r="G5" s="928"/>
      <c r="H5" s="928"/>
      <c r="I5" s="12" t="s">
        <v>223</v>
      </c>
      <c r="J5" s="12" t="s">
        <v>224</v>
      </c>
      <c r="K5" s="12" t="s">
        <v>225</v>
      </c>
      <c r="L5" s="12" t="s">
        <v>226</v>
      </c>
      <c r="M5" s="12" t="s">
        <v>227</v>
      </c>
      <c r="N5" s="12" t="s">
        <v>228</v>
      </c>
      <c r="O5" s="12" t="s">
        <v>229</v>
      </c>
      <c r="P5" s="12" t="s">
        <v>230</v>
      </c>
      <c r="Q5" s="12" t="s">
        <v>231</v>
      </c>
      <c r="R5" s="12" t="s">
        <v>232</v>
      </c>
      <c r="S5" s="12" t="s">
        <v>233</v>
      </c>
      <c r="T5" s="12" t="s">
        <v>234</v>
      </c>
      <c r="U5" s="12" t="s">
        <v>90</v>
      </c>
    </row>
    <row r="6" spans="2:21" x14ac:dyDescent="0.25">
      <c r="C6" s="944"/>
      <c r="D6" s="944"/>
      <c r="E6" s="939"/>
      <c r="F6" s="939"/>
      <c r="G6" s="939"/>
      <c r="H6" s="939"/>
      <c r="I6" s="92">
        <v>30</v>
      </c>
      <c r="J6" s="92">
        <v>31</v>
      </c>
      <c r="K6" s="92">
        <v>30</v>
      </c>
      <c r="L6" s="92">
        <v>31</v>
      </c>
      <c r="M6" s="92">
        <v>31</v>
      </c>
      <c r="N6" s="92">
        <v>30</v>
      </c>
      <c r="O6" s="92">
        <v>31</v>
      </c>
      <c r="P6" s="92">
        <v>30</v>
      </c>
      <c r="Q6" s="92">
        <v>31</v>
      </c>
      <c r="R6" s="92">
        <v>31</v>
      </c>
      <c r="S6" s="92">
        <v>28</v>
      </c>
      <c r="T6" s="92">
        <v>31</v>
      </c>
      <c r="U6" s="92"/>
    </row>
    <row r="7" spans="2:21" ht="14.25" customHeight="1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1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1" x14ac:dyDescent="0.25">
      <c r="B9" s="1017" t="s">
        <v>418</v>
      </c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6" si="1">G9*0.7055</f>
        <v>352.75</v>
      </c>
      <c r="I9" s="92">
        <f t="shared" ref="I9:T15" si="2">$H9*0.85*I$6*24/1000</f>
        <v>215.88300000000001</v>
      </c>
      <c r="J9" s="92">
        <f t="shared" si="2"/>
        <v>223.07909999999998</v>
      </c>
      <c r="K9" s="92">
        <f t="shared" si="2"/>
        <v>215.88300000000001</v>
      </c>
      <c r="L9" s="92">
        <f t="shared" si="2"/>
        <v>223.07909999999998</v>
      </c>
      <c r="M9" s="92">
        <f t="shared" si="2"/>
        <v>223.07909999999998</v>
      </c>
      <c r="N9" s="92">
        <f t="shared" si="2"/>
        <v>215.88300000000001</v>
      </c>
      <c r="O9" s="92">
        <f t="shared" si="2"/>
        <v>223.07909999999998</v>
      </c>
      <c r="P9" s="92">
        <f t="shared" si="2"/>
        <v>215.88300000000001</v>
      </c>
      <c r="Q9" s="92">
        <f t="shared" si="2"/>
        <v>223.07909999999998</v>
      </c>
      <c r="R9" s="92">
        <f t="shared" si="2"/>
        <v>223.07909999999998</v>
      </c>
      <c r="S9" s="92">
        <f t="shared" si="2"/>
        <v>201.49079999999998</v>
      </c>
      <c r="T9" s="92">
        <f t="shared" si="2"/>
        <v>223.07909999999998</v>
      </c>
      <c r="U9" s="92">
        <f t="shared" ref="U9:U16" si="3">+SUM(I9:T9)</f>
        <v>2626.5764999999997</v>
      </c>
    </row>
    <row r="10" spans="2:21" ht="14.25" customHeight="1" x14ac:dyDescent="0.25">
      <c r="B10" s="1017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92">
        <f t="shared" si="2"/>
        <v>215.88300000000001</v>
      </c>
      <c r="J10" s="92">
        <f t="shared" si="2"/>
        <v>223.07909999999998</v>
      </c>
      <c r="K10" s="92">
        <f t="shared" si="2"/>
        <v>215.88300000000001</v>
      </c>
      <c r="L10" s="92">
        <f t="shared" si="2"/>
        <v>223.07909999999998</v>
      </c>
      <c r="M10" s="92">
        <f t="shared" si="2"/>
        <v>223.07909999999998</v>
      </c>
      <c r="N10" s="92">
        <f t="shared" si="2"/>
        <v>215.88300000000001</v>
      </c>
      <c r="O10" s="92">
        <f t="shared" si="2"/>
        <v>223.07909999999998</v>
      </c>
      <c r="P10" s="92">
        <f t="shared" si="2"/>
        <v>215.88300000000001</v>
      </c>
      <c r="Q10" s="92">
        <f t="shared" si="2"/>
        <v>223.07909999999998</v>
      </c>
      <c r="R10" s="92">
        <f t="shared" si="2"/>
        <v>223.07909999999998</v>
      </c>
      <c r="S10" s="92">
        <f t="shared" si="2"/>
        <v>201.49079999999998</v>
      </c>
      <c r="T10" s="92">
        <f t="shared" si="2"/>
        <v>223.07909999999998</v>
      </c>
      <c r="U10" s="92">
        <f t="shared" si="3"/>
        <v>2626.5764999999997</v>
      </c>
    </row>
    <row r="11" spans="2:21" x14ac:dyDescent="0.25">
      <c r="B11" s="1017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92">
        <f t="shared" si="2"/>
        <v>345.4128</v>
      </c>
      <c r="J11" s="92">
        <f t="shared" si="2"/>
        <v>356.92655999999994</v>
      </c>
      <c r="K11" s="92">
        <f t="shared" si="2"/>
        <v>345.4128</v>
      </c>
      <c r="L11" s="92">
        <f t="shared" si="2"/>
        <v>356.92655999999994</v>
      </c>
      <c r="M11" s="92">
        <f t="shared" si="2"/>
        <v>356.92655999999994</v>
      </c>
      <c r="N11" s="92">
        <f t="shared" si="2"/>
        <v>345.4128</v>
      </c>
      <c r="O11" s="92">
        <f t="shared" si="2"/>
        <v>356.92655999999994</v>
      </c>
      <c r="P11" s="92">
        <f t="shared" si="2"/>
        <v>345.4128</v>
      </c>
      <c r="Q11" s="92">
        <f t="shared" si="2"/>
        <v>356.92655999999994</v>
      </c>
      <c r="R11" s="92">
        <f t="shared" si="2"/>
        <v>356.92655999999994</v>
      </c>
      <c r="S11" s="92">
        <f t="shared" si="2"/>
        <v>322.38527999999997</v>
      </c>
      <c r="T11" s="92">
        <f t="shared" si="2"/>
        <v>356.92655999999994</v>
      </c>
      <c r="U11" s="92">
        <f t="shared" si="3"/>
        <v>4202.5223999999998</v>
      </c>
    </row>
    <row r="12" spans="2:21" x14ac:dyDescent="0.25">
      <c r="B12" s="1017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92">
        <f t="shared" si="2"/>
        <v>26.985375000000001</v>
      </c>
      <c r="J12" s="92">
        <f t="shared" si="2"/>
        <v>27.884887499999998</v>
      </c>
      <c r="K12" s="92">
        <f t="shared" si="2"/>
        <v>26.985375000000001</v>
      </c>
      <c r="L12" s="92">
        <f t="shared" si="2"/>
        <v>27.884887499999998</v>
      </c>
      <c r="M12" s="92">
        <f t="shared" si="2"/>
        <v>27.884887499999998</v>
      </c>
      <c r="N12" s="92">
        <f t="shared" si="2"/>
        <v>26.985375000000001</v>
      </c>
      <c r="O12" s="92">
        <f t="shared" si="2"/>
        <v>27.884887499999998</v>
      </c>
      <c r="P12" s="92">
        <f t="shared" si="2"/>
        <v>26.985375000000001</v>
      </c>
      <c r="Q12" s="92">
        <f t="shared" si="2"/>
        <v>27.884887499999998</v>
      </c>
      <c r="R12" s="92">
        <f t="shared" si="2"/>
        <v>27.884887499999998</v>
      </c>
      <c r="S12" s="92">
        <f t="shared" si="2"/>
        <v>25.186349999999997</v>
      </c>
      <c r="T12" s="92">
        <f t="shared" si="2"/>
        <v>27.884887499999998</v>
      </c>
      <c r="U12" s="92">
        <f t="shared" si="3"/>
        <v>328.32206249999996</v>
      </c>
    </row>
    <row r="13" spans="2:21" x14ac:dyDescent="0.25">
      <c r="B13" s="1017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92">
        <f t="shared" si="2"/>
        <v>215.88300000000001</v>
      </c>
      <c r="J13" s="92">
        <f t="shared" si="2"/>
        <v>223.07909999999998</v>
      </c>
      <c r="K13" s="92">
        <f t="shared" si="2"/>
        <v>215.88300000000001</v>
      </c>
      <c r="L13" s="92">
        <f t="shared" si="2"/>
        <v>223.07909999999998</v>
      </c>
      <c r="M13" s="92">
        <f t="shared" si="2"/>
        <v>223.07909999999998</v>
      </c>
      <c r="N13" s="92">
        <f t="shared" si="2"/>
        <v>215.88300000000001</v>
      </c>
      <c r="O13" s="92">
        <f t="shared" si="2"/>
        <v>223.07909999999998</v>
      </c>
      <c r="P13" s="92">
        <f t="shared" si="2"/>
        <v>215.88300000000001</v>
      </c>
      <c r="Q13" s="92">
        <f t="shared" si="2"/>
        <v>223.07909999999998</v>
      </c>
      <c r="R13" s="92">
        <f t="shared" si="2"/>
        <v>223.07909999999998</v>
      </c>
      <c r="S13" s="92">
        <f t="shared" si="2"/>
        <v>201.49079999999998</v>
      </c>
      <c r="T13" s="92">
        <f t="shared" si="2"/>
        <v>223.07909999999998</v>
      </c>
      <c r="U13" s="92">
        <f t="shared" si="3"/>
        <v>2626.5764999999997</v>
      </c>
    </row>
    <row r="14" spans="2:21" x14ac:dyDescent="0.25">
      <c r="B14" s="1017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92">
        <f t="shared" si="2"/>
        <v>259.05959999999999</v>
      </c>
      <c r="J14" s="92">
        <f t="shared" si="2"/>
        <v>267.69491999999997</v>
      </c>
      <c r="K14" s="92">
        <f t="shared" si="2"/>
        <v>259.05959999999999</v>
      </c>
      <c r="L14" s="92">
        <f t="shared" si="2"/>
        <v>267.69491999999997</v>
      </c>
      <c r="M14" s="92">
        <f t="shared" si="2"/>
        <v>267.69491999999997</v>
      </c>
      <c r="N14" s="92">
        <f t="shared" si="2"/>
        <v>259.05959999999999</v>
      </c>
      <c r="O14" s="92">
        <f t="shared" si="2"/>
        <v>267.69491999999997</v>
      </c>
      <c r="P14" s="92">
        <f t="shared" si="2"/>
        <v>259.05959999999999</v>
      </c>
      <c r="Q14" s="92">
        <f t="shared" si="2"/>
        <v>267.69491999999997</v>
      </c>
      <c r="R14" s="92">
        <f t="shared" si="2"/>
        <v>267.69491999999997</v>
      </c>
      <c r="S14" s="92">
        <f t="shared" si="2"/>
        <v>241.78896000000003</v>
      </c>
      <c r="T14" s="92">
        <f t="shared" si="2"/>
        <v>267.69491999999997</v>
      </c>
      <c r="U14" s="92">
        <f t="shared" si="3"/>
        <v>3151.8917999999994</v>
      </c>
    </row>
    <row r="15" spans="2:21" x14ac:dyDescent="0.25">
      <c r="B15" s="1017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92">
        <f t="shared" si="2"/>
        <v>466.30728000000005</v>
      </c>
      <c r="J15" s="92">
        <f t="shared" si="2"/>
        <v>481.85085599999996</v>
      </c>
      <c r="K15" s="92">
        <f t="shared" si="2"/>
        <v>466.30728000000005</v>
      </c>
      <c r="L15" s="92">
        <f t="shared" si="2"/>
        <v>481.85085599999996</v>
      </c>
      <c r="M15" s="92">
        <f t="shared" si="2"/>
        <v>481.85085599999996</v>
      </c>
      <c r="N15" s="92">
        <f t="shared" si="2"/>
        <v>466.30728000000005</v>
      </c>
      <c r="O15" s="92">
        <f t="shared" si="2"/>
        <v>481.85085599999996</v>
      </c>
      <c r="P15" s="92">
        <f t="shared" si="2"/>
        <v>466.30728000000005</v>
      </c>
      <c r="Q15" s="92">
        <f t="shared" si="2"/>
        <v>481.85085599999996</v>
      </c>
      <c r="R15" s="92">
        <f t="shared" si="2"/>
        <v>481.85085599999996</v>
      </c>
      <c r="S15" s="92">
        <f t="shared" si="2"/>
        <v>435.22012799999999</v>
      </c>
      <c r="T15" s="92">
        <f t="shared" si="2"/>
        <v>481.85085599999996</v>
      </c>
      <c r="U15" s="92">
        <f t="shared" si="3"/>
        <v>5673.40524</v>
      </c>
    </row>
    <row r="16" spans="2:21" x14ac:dyDescent="0.25">
      <c r="B16" s="1017"/>
      <c r="C16" s="1000"/>
      <c r="D16" s="84" t="s">
        <v>322</v>
      </c>
      <c r="E16" s="141">
        <v>4000</v>
      </c>
      <c r="F16" s="141"/>
      <c r="G16" s="141">
        <f t="shared" si="0"/>
        <v>4000</v>
      </c>
      <c r="H16" s="141">
        <f t="shared" si="1"/>
        <v>2822</v>
      </c>
      <c r="I16" s="92">
        <f>$H16*0.8526*I$6*24/1000</f>
        <v>1732.3467840000003</v>
      </c>
      <c r="J16" s="92">
        <f t="shared" ref="J16:T16" si="4">$H16*0.8526*J$6*24/1000</f>
        <v>1790.0916768</v>
      </c>
      <c r="K16" s="92">
        <f t="shared" si="4"/>
        <v>1732.3467840000003</v>
      </c>
      <c r="L16" s="92">
        <f t="shared" si="4"/>
        <v>1790.0916768</v>
      </c>
      <c r="M16" s="92">
        <f t="shared" si="4"/>
        <v>1790.0916768</v>
      </c>
      <c r="N16" s="92">
        <f t="shared" si="4"/>
        <v>1732.3467840000003</v>
      </c>
      <c r="O16" s="92">
        <f t="shared" si="4"/>
        <v>1790.0916768</v>
      </c>
      <c r="P16" s="92">
        <f t="shared" si="4"/>
        <v>1732.3467840000003</v>
      </c>
      <c r="Q16" s="92">
        <f t="shared" si="4"/>
        <v>1790.0916768</v>
      </c>
      <c r="R16" s="92">
        <f t="shared" si="4"/>
        <v>1790.0916768</v>
      </c>
      <c r="S16" s="92">
        <f t="shared" si="4"/>
        <v>1616.8569984000003</v>
      </c>
      <c r="T16" s="92">
        <f t="shared" si="4"/>
        <v>1790.0916768</v>
      </c>
      <c r="U16" s="92">
        <f t="shared" si="3"/>
        <v>21076.885871999999</v>
      </c>
    </row>
    <row r="17" spans="2:21" x14ac:dyDescent="0.25">
      <c r="B17" s="1017"/>
      <c r="C17" s="1000"/>
      <c r="D17" s="84"/>
      <c r="E17" s="84"/>
      <c r="F17" s="84"/>
      <c r="G17" s="84"/>
      <c r="H17" s="84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f t="shared" ref="U17:U46" si="5">+SUM(I17:T17)</f>
        <v>0</v>
      </c>
    </row>
    <row r="18" spans="2:21" x14ac:dyDescent="0.25">
      <c r="B18" s="1017"/>
      <c r="C18" s="1000"/>
      <c r="D18" s="84"/>
      <c r="E18" s="84"/>
      <c r="F18" s="84"/>
      <c r="G18" s="84"/>
      <c r="H18" s="84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f t="shared" si="5"/>
        <v>0</v>
      </c>
    </row>
    <row r="19" spans="2:21" x14ac:dyDescent="0.25">
      <c r="B19" s="1017"/>
      <c r="C19" s="1000"/>
      <c r="D19" s="84"/>
      <c r="E19" s="84"/>
      <c r="F19" s="84"/>
      <c r="G19" s="84"/>
      <c r="H19" s="84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f t="shared" si="5"/>
        <v>0</v>
      </c>
    </row>
    <row r="20" spans="2:21" x14ac:dyDescent="0.25">
      <c r="B20" s="1017"/>
      <c r="C20" s="1000"/>
      <c r="D20" s="84"/>
      <c r="E20" s="84"/>
      <c r="F20" s="84"/>
      <c r="G20" s="84"/>
      <c r="H20" s="84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f t="shared" si="5"/>
        <v>0</v>
      </c>
    </row>
    <row r="21" spans="2:21" x14ac:dyDescent="0.25">
      <c r="B21" s="1017"/>
      <c r="C21" s="1000"/>
      <c r="D21" s="84"/>
      <c r="E21" s="84"/>
      <c r="F21" s="84"/>
      <c r="G21" s="84"/>
      <c r="H21" s="84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f t="shared" si="5"/>
        <v>0</v>
      </c>
    </row>
    <row r="22" spans="2:21" x14ac:dyDescent="0.25">
      <c r="B22" s="1017"/>
      <c r="C22" s="1000"/>
      <c r="D22" s="84"/>
      <c r="E22" s="84"/>
      <c r="F22" s="84"/>
      <c r="G22" s="84"/>
      <c r="H22" s="84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 t="shared" si="5"/>
        <v>0</v>
      </c>
    </row>
    <row r="23" spans="2:21" x14ac:dyDescent="0.25">
      <c r="B23" s="1017"/>
      <c r="C23" s="1000"/>
      <c r="D23" s="84"/>
      <c r="E23" s="84"/>
      <c r="F23" s="84"/>
      <c r="G23" s="84"/>
      <c r="H23" s="84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f t="shared" si="5"/>
        <v>0</v>
      </c>
    </row>
    <row r="24" spans="2:21" x14ac:dyDescent="0.25">
      <c r="B24" s="1017"/>
      <c r="C24" s="1000"/>
      <c r="D24" s="84"/>
      <c r="E24" s="84"/>
      <c r="F24" s="84"/>
      <c r="G24" s="84"/>
      <c r="H24" s="84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>
        <f t="shared" si="5"/>
        <v>0</v>
      </c>
    </row>
    <row r="25" spans="2:21" x14ac:dyDescent="0.25">
      <c r="B25" s="1017"/>
      <c r="C25" s="1000"/>
      <c r="D25" s="84"/>
      <c r="E25" s="84"/>
      <c r="F25" s="84"/>
      <c r="G25" s="84"/>
      <c r="H25" s="84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>
        <f t="shared" si="5"/>
        <v>0</v>
      </c>
    </row>
    <row r="26" spans="2:21" x14ac:dyDescent="0.25">
      <c r="B26" s="1017"/>
      <c r="C26" s="1001"/>
      <c r="D26" s="84"/>
      <c r="E26" s="84"/>
      <c r="F26" s="84"/>
      <c r="G26" s="84"/>
      <c r="H26" s="84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>
        <f t="shared" si="5"/>
        <v>0</v>
      </c>
    </row>
    <row r="27" spans="2:21" x14ac:dyDescent="0.25">
      <c r="C27" s="937" t="s">
        <v>188</v>
      </c>
      <c r="D27" s="938"/>
      <c r="E27" s="16">
        <f>SUM(E9:E26)</f>
        <v>8042.5</v>
      </c>
      <c r="F27" s="16">
        <f t="shared" ref="F27:T27" si="6">SUM(F9:F26)</f>
        <v>0</v>
      </c>
      <c r="G27" s="16">
        <f t="shared" si="6"/>
        <v>8042.5</v>
      </c>
      <c r="H27" s="16">
        <f t="shared" si="6"/>
        <v>5673.9837500000003</v>
      </c>
      <c r="I27" s="16">
        <f t="shared" si="6"/>
        <v>3477.7608390000005</v>
      </c>
      <c r="J27" s="16">
        <f t="shared" si="6"/>
        <v>3593.6862002999997</v>
      </c>
      <c r="K27" s="16">
        <f t="shared" si="6"/>
        <v>3477.7608390000005</v>
      </c>
      <c r="L27" s="16">
        <f t="shared" si="6"/>
        <v>3593.6862002999997</v>
      </c>
      <c r="M27" s="16">
        <f t="shared" si="6"/>
        <v>3593.6862002999997</v>
      </c>
      <c r="N27" s="16">
        <f t="shared" si="6"/>
        <v>3477.7608390000005</v>
      </c>
      <c r="O27" s="16">
        <f t="shared" si="6"/>
        <v>3593.6862002999997</v>
      </c>
      <c r="P27" s="16">
        <f t="shared" si="6"/>
        <v>3477.7608390000005</v>
      </c>
      <c r="Q27" s="16">
        <f t="shared" si="6"/>
        <v>3593.6862002999997</v>
      </c>
      <c r="R27" s="16">
        <f t="shared" si="6"/>
        <v>3593.6862002999997</v>
      </c>
      <c r="S27" s="16">
        <f t="shared" si="6"/>
        <v>3245.9101164000003</v>
      </c>
      <c r="T27" s="16">
        <f t="shared" si="6"/>
        <v>3593.6862002999997</v>
      </c>
      <c r="U27" s="116">
        <f>SUM(I27:T27)</f>
        <v>42312.756874499995</v>
      </c>
    </row>
    <row r="28" spans="2:21" x14ac:dyDescent="0.25">
      <c r="C28" s="935" t="s">
        <v>323</v>
      </c>
      <c r="D28" s="93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2:21" x14ac:dyDescent="0.25">
      <c r="B29" s="1016" t="s">
        <v>419</v>
      </c>
      <c r="C29" s="1013" t="s">
        <v>314</v>
      </c>
      <c r="D29" s="79" t="s">
        <v>324</v>
      </c>
      <c r="E29" s="16">
        <f>[43]Gen!$DB$38</f>
        <v>234</v>
      </c>
      <c r="F29" s="16"/>
      <c r="G29" s="16">
        <v>234</v>
      </c>
      <c r="H29" s="92">
        <f t="shared" ref="H29:H39" si="7">G29*0.7055</f>
        <v>165.08700000000002</v>
      </c>
      <c r="I29" s="92">
        <f>'F11-Year(n+2)'!E30</f>
        <v>13.655896376043298</v>
      </c>
      <c r="J29" s="92">
        <f>'F11-Year(n+2)'!F30</f>
        <v>14.633226808991843</v>
      </c>
      <c r="K29" s="92">
        <f>'F11-Year(n+2)'!G30</f>
        <v>15.160731577448129</v>
      </c>
      <c r="L29" s="92">
        <f>'F11-Year(n+2)'!H30</f>
        <v>33.14478436076061</v>
      </c>
      <c r="M29" s="92">
        <f>'F11-Year(n+2)'!I30</f>
        <v>77.817903063138687</v>
      </c>
      <c r="N29" s="92">
        <f>'F11-Year(n+2)'!J30</f>
        <v>39.303205659431455</v>
      </c>
      <c r="O29" s="92">
        <f>'F11-Year(n+2)'!K30</f>
        <v>43.322074529538433</v>
      </c>
      <c r="P29" s="92">
        <f>'F11-Year(n+2)'!L30</f>
        <v>14.858576109933392</v>
      </c>
      <c r="Q29" s="92">
        <f>'F11-Year(n+2)'!M30</f>
        <v>25.489961462865736</v>
      </c>
      <c r="R29" s="92">
        <f>'F11-Year(n+2)'!N30</f>
        <v>48.638352929877485</v>
      </c>
      <c r="S29" s="92">
        <f>'F11-Year(n+2)'!O30</f>
        <v>43.682678461460867</v>
      </c>
      <c r="T29" s="92">
        <f>'F11-Year(n+2)'!P30</f>
        <v>20.29072650789244</v>
      </c>
      <c r="U29" s="16">
        <f t="shared" si="5"/>
        <v>389.99811784738233</v>
      </c>
    </row>
    <row r="30" spans="2:21" x14ac:dyDescent="0.25">
      <c r="B30" s="1016"/>
      <c r="C30" s="1014"/>
      <c r="D30" s="79" t="s">
        <v>325</v>
      </c>
      <c r="E30" s="92">
        <v>875.6</v>
      </c>
      <c r="F30" s="16"/>
      <c r="G30" s="16"/>
      <c r="H30" s="92">
        <f t="shared" si="7"/>
        <v>0</v>
      </c>
      <c r="I30" s="92">
        <f>'F11-Year(n+2)'!E31</f>
        <v>47.597218308978249</v>
      </c>
      <c r="J30" s="92">
        <f>'F11-Year(n+2)'!F31</f>
        <v>51.003674296639943</v>
      </c>
      <c r="K30" s="92">
        <f>'F11-Year(n+2)'!G31</f>
        <v>52.842276387037145</v>
      </c>
      <c r="L30" s="92">
        <f>'F11-Year(n+2)'!H31</f>
        <v>115.52515437878785</v>
      </c>
      <c r="M30" s="92">
        <f>'F11-Year(n+2)'!I31</f>
        <v>271.23197324058094</v>
      </c>
      <c r="N30" s="92">
        <f>'F11-Year(n+2)'!J31</f>
        <v>136.99014758902692</v>
      </c>
      <c r="O30" s="92">
        <f>'F11-Year(n+2)'!K31</f>
        <v>150.99779481321178</v>
      </c>
      <c r="P30" s="92">
        <f>'F11-Year(n+2)'!L31</f>
        <v>51.789122543853317</v>
      </c>
      <c r="Q30" s="92">
        <f>'F11-Year(n+2)'!M31</f>
        <v>88.844498158603841</v>
      </c>
      <c r="R30" s="92">
        <f>'F11-Year(n+2)'!N31</f>
        <v>169.52752414362416</v>
      </c>
      <c r="S30" s="92">
        <f>'F11-Year(n+2)'!O31</f>
        <v>152.25466903063025</v>
      </c>
      <c r="T30" s="92">
        <f>'F11-Year(n+2)'!P31</f>
        <v>70.72272025571398</v>
      </c>
      <c r="U30" s="16">
        <f t="shared" si="5"/>
        <v>1359.3267731466883</v>
      </c>
    </row>
    <row r="31" spans="2:21" x14ac:dyDescent="0.25">
      <c r="B31" s="1016"/>
      <c r="C31" s="1014"/>
      <c r="D31" s="79" t="s">
        <v>326</v>
      </c>
      <c r="E31" s="143">
        <v>900</v>
      </c>
      <c r="F31" s="16"/>
      <c r="G31" s="16"/>
      <c r="H31" s="92">
        <f t="shared" si="7"/>
        <v>0</v>
      </c>
      <c r="I31" s="92">
        <f>'F11-Year(n+2)'!E32</f>
        <v>52.522678369397305</v>
      </c>
      <c r="J31" s="92">
        <f>'F11-Year(n+2)'!F32</f>
        <v>56.281641573045547</v>
      </c>
      <c r="K31" s="92">
        <f>'F11-Year(n+2)'!G32</f>
        <v>58.310506067108179</v>
      </c>
      <c r="L31" s="92">
        <f>'F11-Year(n+2)'!H32</f>
        <v>127.47993984907926</v>
      </c>
      <c r="M31" s="92">
        <f>'F11-Year(n+2)'!I32</f>
        <v>299.29962716591814</v>
      </c>
      <c r="N31" s="92">
        <f>'F11-Year(n+2)'!J32</f>
        <v>151.16617561319788</v>
      </c>
      <c r="O31" s="92">
        <f>'F11-Year(n+2)'!K32</f>
        <v>166.62336357514786</v>
      </c>
      <c r="P31" s="92">
        <f>'F11-Year(n+2)'!L32</f>
        <v>57.148369653589995</v>
      </c>
      <c r="Q31" s="92">
        <f>'F11-Year(n+2)'!M32</f>
        <v>98.038313318714387</v>
      </c>
      <c r="R31" s="92">
        <f>'F11-Year(n+2)'!N32</f>
        <v>187.07058819183646</v>
      </c>
      <c r="S31" s="92">
        <f>'F11-Year(n+2)'!O32</f>
        <v>168.01030177484949</v>
      </c>
      <c r="T31" s="92">
        <f>'F11-Year(n+2)'!P32</f>
        <v>78.041255799586324</v>
      </c>
      <c r="U31" s="16">
        <f t="shared" si="5"/>
        <v>1499.9927609514707</v>
      </c>
    </row>
    <row r="32" spans="2:21" x14ac:dyDescent="0.25">
      <c r="B32" s="1016"/>
      <c r="C32" s="1014"/>
      <c r="D32" s="79" t="s">
        <v>327</v>
      </c>
      <c r="E32" s="16">
        <f>[43]Gen!$DB$39</f>
        <v>240</v>
      </c>
      <c r="F32" s="16"/>
      <c r="G32" s="16">
        <v>240</v>
      </c>
      <c r="H32" s="92">
        <f t="shared" si="7"/>
        <v>169.32</v>
      </c>
      <c r="I32" s="92">
        <f>'F11-Year(n+2)'!E33</f>
        <v>14.006047565172613</v>
      </c>
      <c r="J32" s="92">
        <f>'F11-Year(n+2)'!F33</f>
        <v>15.008437752812151</v>
      </c>
      <c r="K32" s="92">
        <f>'F11-Year(n+2)'!G33</f>
        <v>15.549468284562185</v>
      </c>
      <c r="L32" s="92">
        <f>'F11-Year(n+2)'!H33</f>
        <v>33.994650626421141</v>
      </c>
      <c r="M32" s="92">
        <f>'F11-Year(n+2)'!I33</f>
        <v>79.813233910911507</v>
      </c>
      <c r="N32" s="92">
        <f>'F11-Year(n+2)'!J33</f>
        <v>40.310980163519446</v>
      </c>
      <c r="O32" s="92">
        <f>'F11-Year(n+2)'!K33</f>
        <v>44.432896953372762</v>
      </c>
      <c r="P32" s="92">
        <f>'F11-Year(n+2)'!L33</f>
        <v>15.239565240957331</v>
      </c>
      <c r="Q32" s="92">
        <f>'F11-Year(n+2)'!M33</f>
        <v>26.143550218323835</v>
      </c>
      <c r="R32" s="92">
        <f>'F11-Year(n+2)'!N33</f>
        <v>49.885490184489726</v>
      </c>
      <c r="S32" s="92">
        <f>'F11-Year(n+2)'!O33</f>
        <v>44.80274713995987</v>
      </c>
      <c r="T32" s="92">
        <f>'F11-Year(n+2)'!P33</f>
        <v>20.811001546556355</v>
      </c>
      <c r="U32" s="16">
        <f t="shared" si="5"/>
        <v>399.99806958705892</v>
      </c>
    </row>
    <row r="33" spans="2:21" x14ac:dyDescent="0.25">
      <c r="B33" s="1016"/>
      <c r="C33" s="1014"/>
      <c r="D33" s="79" t="s">
        <v>328</v>
      </c>
      <c r="E33" s="16">
        <f>[43]Gen!$DB$41</f>
        <v>120</v>
      </c>
      <c r="F33" s="16"/>
      <c r="G33" s="16">
        <v>120</v>
      </c>
      <c r="H33" s="92">
        <f t="shared" si="7"/>
        <v>84.66</v>
      </c>
      <c r="I33" s="92">
        <f>'F11-Year(n+2)'!E34</f>
        <v>7.0030237825863058</v>
      </c>
      <c r="J33" s="92">
        <f>'F11-Year(n+2)'!F34</f>
        <v>7.5042188764060747</v>
      </c>
      <c r="K33" s="92">
        <f>'F11-Year(n+2)'!G34</f>
        <v>7.7747341422810905</v>
      </c>
      <c r="L33" s="92">
        <f>'F11-Year(n+2)'!H34</f>
        <v>16.99732531321057</v>
      </c>
      <c r="M33" s="92">
        <f>'F11-Year(n+2)'!I34</f>
        <v>39.906616955455753</v>
      </c>
      <c r="N33" s="92">
        <f>'F11-Year(n+2)'!J34</f>
        <v>20.155490081759719</v>
      </c>
      <c r="O33" s="92">
        <f>'F11-Year(n+2)'!K34</f>
        <v>22.216448476686377</v>
      </c>
      <c r="P33" s="92">
        <f>'F11-Year(n+2)'!L34</f>
        <v>7.6197826204786647</v>
      </c>
      <c r="Q33" s="92">
        <f>'F11-Year(n+2)'!M34</f>
        <v>13.071775109161917</v>
      </c>
      <c r="R33" s="92">
        <f>'F11-Year(n+2)'!N34</f>
        <v>24.942745092244856</v>
      </c>
      <c r="S33" s="92">
        <f>'F11-Year(n+2)'!O34</f>
        <v>22.401373569979931</v>
      </c>
      <c r="T33" s="92">
        <f>'F11-Year(n+2)'!P34</f>
        <v>10.405500773278176</v>
      </c>
      <c r="U33" s="16">
        <f t="shared" si="5"/>
        <v>199.9990347935294</v>
      </c>
    </row>
    <row r="34" spans="2:21" x14ac:dyDescent="0.25">
      <c r="B34" s="1016"/>
      <c r="C34" s="1014"/>
      <c r="D34" s="79" t="s">
        <v>329</v>
      </c>
      <c r="E34" s="16">
        <f>[43]Gen!$DB$40</f>
        <v>9</v>
      </c>
      <c r="F34" s="16"/>
      <c r="G34" s="16">
        <v>9</v>
      </c>
      <c r="H34" s="92">
        <f t="shared" si="7"/>
        <v>6.3494999999999999</v>
      </c>
      <c r="I34" s="92">
        <f>'F11-Year(n+2)'!E35</f>
        <v>1.0504535673879458</v>
      </c>
      <c r="J34" s="92">
        <f>'F11-Year(n+2)'!F35</f>
        <v>1.1256328314609112</v>
      </c>
      <c r="K34" s="92">
        <f>'F11-Year(n+2)'!G35</f>
        <v>1.1662101213421638</v>
      </c>
      <c r="L34" s="92">
        <f>'F11-Year(n+2)'!H35</f>
        <v>2.5495987969815856</v>
      </c>
      <c r="M34" s="92">
        <f>'F11-Year(n+2)'!I35</f>
        <v>5.9859925433183623</v>
      </c>
      <c r="N34" s="92">
        <f>'F11-Year(n+2)'!J35</f>
        <v>3.0233235122639579</v>
      </c>
      <c r="O34" s="92">
        <f>'F11-Year(n+2)'!K35</f>
        <v>3.3324672715029569</v>
      </c>
      <c r="P34" s="92">
        <f>'F11-Year(n+2)'!L35</f>
        <v>1.1429673930717996</v>
      </c>
      <c r="Q34" s="92">
        <f>'F11-Year(n+2)'!M35</f>
        <v>1.9607662663742875</v>
      </c>
      <c r="R34" s="92">
        <f>'F11-Year(n+2)'!N35</f>
        <v>3.7414117638367292</v>
      </c>
      <c r="S34" s="92">
        <f>'F11-Year(n+2)'!O35</f>
        <v>3.3602060354969905</v>
      </c>
      <c r="T34" s="92">
        <f>'F11-Year(n+2)'!P35</f>
        <v>1.5608251159917264</v>
      </c>
      <c r="U34" s="16">
        <f t="shared" si="5"/>
        <v>29.999855219029417</v>
      </c>
    </row>
    <row r="35" spans="2:21" x14ac:dyDescent="0.25">
      <c r="B35" s="1016"/>
      <c r="C35" s="1014"/>
      <c r="D35" s="162" t="s">
        <v>407</v>
      </c>
      <c r="E35" s="16">
        <f>[43]Gen!$DB$32</f>
        <v>815.6</v>
      </c>
      <c r="F35" s="16"/>
      <c r="G35" s="16">
        <v>815.6</v>
      </c>
      <c r="H35" s="92">
        <f t="shared" si="7"/>
        <v>575.4058</v>
      </c>
      <c r="I35" s="92">
        <f>'F11-Year(n+2)'!E36</f>
        <v>3.5015118912931529</v>
      </c>
      <c r="J35" s="92">
        <f>'F11-Year(n+2)'!F36</f>
        <v>3.7521094382030373</v>
      </c>
      <c r="K35" s="92">
        <f>'F11-Year(n+2)'!G36</f>
        <v>3.8873670711405452</v>
      </c>
      <c r="L35" s="92">
        <f>'F11-Year(n+2)'!H36</f>
        <v>8.4986626566052852</v>
      </c>
      <c r="M35" s="92">
        <f>'F11-Year(n+2)'!I36</f>
        <v>19.953308477727877</v>
      </c>
      <c r="N35" s="92">
        <f>'F11-Year(n+2)'!J36</f>
        <v>10.07774504087986</v>
      </c>
      <c r="O35" s="92">
        <f>'F11-Year(n+2)'!K36</f>
        <v>11.108224238343189</v>
      </c>
      <c r="P35" s="92">
        <f>'F11-Year(n+2)'!L36</f>
        <v>3.8098913102393324</v>
      </c>
      <c r="Q35" s="92">
        <f>'F11-Year(n+2)'!M36</f>
        <v>6.5358875545809587</v>
      </c>
      <c r="R35" s="92">
        <f>'F11-Year(n+2)'!N36</f>
        <v>12.471372546122428</v>
      </c>
      <c r="S35" s="92">
        <f>'F11-Year(n+2)'!O36</f>
        <v>11.200686784989966</v>
      </c>
      <c r="T35" s="92">
        <f>'F11-Year(n+2)'!P36</f>
        <v>5.2027503866390878</v>
      </c>
      <c r="U35" s="16">
        <f t="shared" si="5"/>
        <v>99.999517396764702</v>
      </c>
    </row>
    <row r="36" spans="2:21" x14ac:dyDescent="0.25">
      <c r="B36" s="1016"/>
      <c r="C36" s="1014"/>
      <c r="D36" s="162" t="s">
        <v>408</v>
      </c>
      <c r="E36" s="16">
        <f>[43]Gen!$DB$36</f>
        <v>15</v>
      </c>
      <c r="F36" s="16"/>
      <c r="G36" s="16">
        <v>15</v>
      </c>
      <c r="H36" s="92">
        <f t="shared" si="7"/>
        <v>10.5825</v>
      </c>
      <c r="I36" s="92">
        <f>'F11-Year(n+2)'!E37</f>
        <v>0.87537797282328822</v>
      </c>
      <c r="J36" s="92">
        <f>'F11-Year(n+2)'!F37</f>
        <v>0.93802735955075933</v>
      </c>
      <c r="K36" s="92">
        <f>'F11-Year(n+2)'!G37</f>
        <v>0.97184176778513631</v>
      </c>
      <c r="L36" s="92">
        <f>'F11-Year(n+2)'!H37</f>
        <v>2.1246656641513213</v>
      </c>
      <c r="M36" s="92">
        <f>'F11-Year(n+2)'!I37</f>
        <v>4.9883271194319692</v>
      </c>
      <c r="N36" s="92">
        <f>'F11-Year(n+2)'!J37</f>
        <v>2.5194362602199649</v>
      </c>
      <c r="O36" s="92">
        <f>'F11-Year(n+2)'!K37</f>
        <v>2.7770560595857972</v>
      </c>
      <c r="P36" s="92">
        <f>'F11-Year(n+2)'!L37</f>
        <v>0.95247282755983309</v>
      </c>
      <c r="Q36" s="92">
        <f>'F11-Year(n+2)'!M37</f>
        <v>1.6339718886452397</v>
      </c>
      <c r="R36" s="92">
        <f>'F11-Year(n+2)'!N37</f>
        <v>3.117843136530607</v>
      </c>
      <c r="S36" s="92">
        <f>'F11-Year(n+2)'!O37</f>
        <v>2.8001716962474914</v>
      </c>
      <c r="T36" s="92">
        <f>'F11-Year(n+2)'!P37</f>
        <v>1.300687596659772</v>
      </c>
      <c r="U36" s="16">
        <f t="shared" si="5"/>
        <v>24.999879349191175</v>
      </c>
    </row>
    <row r="37" spans="2:21" x14ac:dyDescent="0.25">
      <c r="B37" s="1016"/>
      <c r="C37" s="1014"/>
      <c r="D37" s="162" t="s">
        <v>409</v>
      </c>
      <c r="E37" s="16">
        <f>[43]Gen!$DB$37</f>
        <v>900</v>
      </c>
      <c r="F37" s="16"/>
      <c r="G37" s="16">
        <v>900</v>
      </c>
      <c r="H37" s="92">
        <f t="shared" si="7"/>
        <v>634.95000000000005</v>
      </c>
      <c r="I37" s="92">
        <f>'F11-Year(n+2)'!E38</f>
        <v>0</v>
      </c>
      <c r="J37" s="92">
        <f>'F11-Year(n+2)'!F38</f>
        <v>0</v>
      </c>
      <c r="K37" s="92">
        <f>'F11-Year(n+2)'!G38</f>
        <v>0</v>
      </c>
      <c r="L37" s="92">
        <f>'F11-Year(n+2)'!H38</f>
        <v>0</v>
      </c>
      <c r="M37" s="92">
        <f>'F11-Year(n+2)'!I38</f>
        <v>0</v>
      </c>
      <c r="N37" s="92">
        <f>'F11-Year(n+2)'!J38</f>
        <v>0</v>
      </c>
      <c r="O37" s="92">
        <f>'F11-Year(n+2)'!K38</f>
        <v>0</v>
      </c>
      <c r="P37" s="92">
        <f>'F11-Year(n+2)'!L38</f>
        <v>0</v>
      </c>
      <c r="Q37" s="92">
        <f>'F11-Year(n+2)'!M38</f>
        <v>0</v>
      </c>
      <c r="R37" s="92">
        <f>'F11-Year(n+2)'!N38</f>
        <v>0</v>
      </c>
      <c r="S37" s="92">
        <f>'F11-Year(n+2)'!O38</f>
        <v>0</v>
      </c>
      <c r="T37" s="92">
        <f>'F11-Year(n+2)'!P38</f>
        <v>0</v>
      </c>
      <c r="U37" s="16">
        <f t="shared" si="5"/>
        <v>0</v>
      </c>
    </row>
    <row r="38" spans="2:21" x14ac:dyDescent="0.25">
      <c r="B38" s="1016"/>
      <c r="C38" s="1014"/>
      <c r="D38" s="79" t="s">
        <v>410</v>
      </c>
      <c r="E38" s="16"/>
      <c r="F38" s="16"/>
      <c r="G38" s="16">
        <v>27</v>
      </c>
      <c r="H38" s="92">
        <f t="shared" si="7"/>
        <v>19.048500000000001</v>
      </c>
      <c r="I38" s="92">
        <f>'F11-Year(n+2)'!E39</f>
        <v>1.0504535673879458</v>
      </c>
      <c r="J38" s="92">
        <f>'F11-Year(n+2)'!F39</f>
        <v>1.1256328314609112</v>
      </c>
      <c r="K38" s="92">
        <f>'F11-Year(n+2)'!G39</f>
        <v>1.1662101213421638</v>
      </c>
      <c r="L38" s="92">
        <f>'F11-Year(n+2)'!H39</f>
        <v>2.5495987969815856</v>
      </c>
      <c r="M38" s="92">
        <f>'F11-Year(n+2)'!I39</f>
        <v>5.9859925433183623</v>
      </c>
      <c r="N38" s="92">
        <f>'F11-Year(n+2)'!J39</f>
        <v>3.0233235122639579</v>
      </c>
      <c r="O38" s="92">
        <f>'F11-Year(n+2)'!K39</f>
        <v>3.3324672715029569</v>
      </c>
      <c r="P38" s="92">
        <f>'F11-Year(n+2)'!L39</f>
        <v>1.1429673930717996</v>
      </c>
      <c r="Q38" s="92">
        <f>'F11-Year(n+2)'!M39</f>
        <v>1.9607662663742875</v>
      </c>
      <c r="R38" s="92">
        <f>'F11-Year(n+2)'!N39</f>
        <v>3.7414117638367292</v>
      </c>
      <c r="S38" s="92">
        <f>'F11-Year(n+2)'!O39</f>
        <v>3.3602060354969905</v>
      </c>
      <c r="T38" s="92">
        <f>'F11-Year(n+2)'!P39</f>
        <v>1.5608251159917264</v>
      </c>
      <c r="U38" s="16">
        <f t="shared" si="5"/>
        <v>29.999855219029417</v>
      </c>
    </row>
    <row r="39" spans="2:21" x14ac:dyDescent="0.25">
      <c r="B39" s="1016"/>
      <c r="C39" s="1014"/>
      <c r="D39" s="79" t="s">
        <v>411</v>
      </c>
      <c r="E39" s="16"/>
      <c r="F39" s="16"/>
      <c r="G39" s="16">
        <v>10</v>
      </c>
      <c r="H39" s="92">
        <f t="shared" si="7"/>
        <v>7.0549999999999997</v>
      </c>
      <c r="I39" s="92">
        <f>'F11-Year(n+2)'!E40</f>
        <v>0.58358531521552559</v>
      </c>
      <c r="J39" s="92">
        <f>'F11-Year(n+2)'!F40</f>
        <v>0.62535157303383959</v>
      </c>
      <c r="K39" s="92">
        <f>'F11-Year(n+2)'!G40</f>
        <v>0.64789451185675762</v>
      </c>
      <c r="L39" s="92">
        <f>'F11-Year(n+2)'!H40</f>
        <v>1.416443776100881</v>
      </c>
      <c r="M39" s="92">
        <f>'F11-Year(n+2)'!I40</f>
        <v>3.3255514129546464</v>
      </c>
      <c r="N39" s="92">
        <f>'F11-Year(n+2)'!J40</f>
        <v>1.6796241734799768</v>
      </c>
      <c r="O39" s="92">
        <f>'F11-Year(n+2)'!K40</f>
        <v>1.8513707063905318</v>
      </c>
      <c r="P39" s="92">
        <f>'F11-Year(n+2)'!L40</f>
        <v>0.63498188503988884</v>
      </c>
      <c r="Q39" s="92">
        <f>'F11-Year(n+2)'!M40</f>
        <v>1.0893145924301597</v>
      </c>
      <c r="R39" s="92">
        <f>'F11-Year(n+2)'!N40</f>
        <v>2.0785620910204052</v>
      </c>
      <c r="S39" s="92">
        <f>'F11-Year(n+2)'!O40</f>
        <v>1.8667811308316613</v>
      </c>
      <c r="T39" s="92">
        <f>'F11-Year(n+2)'!P40</f>
        <v>0.86712506443984816</v>
      </c>
      <c r="U39" s="16">
        <f t="shared" si="5"/>
        <v>16.666586232794121</v>
      </c>
    </row>
    <row r="40" spans="2:21" x14ac:dyDescent="0.25">
      <c r="B40" s="1016"/>
      <c r="C40" s="1014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>
        <f t="shared" si="5"/>
        <v>0</v>
      </c>
    </row>
    <row r="41" spans="2:21" x14ac:dyDescent="0.25">
      <c r="B41" s="1016"/>
      <c r="C41" s="1014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f t="shared" si="5"/>
        <v>0</v>
      </c>
    </row>
    <row r="42" spans="2:21" x14ac:dyDescent="0.25">
      <c r="B42" s="1016"/>
      <c r="C42" s="101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>
        <f t="shared" si="5"/>
        <v>0</v>
      </c>
    </row>
    <row r="43" spans="2:21" x14ac:dyDescent="0.25">
      <c r="B43" s="1016"/>
      <c r="C43" s="101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>
        <f t="shared" si="5"/>
        <v>0</v>
      </c>
    </row>
    <row r="44" spans="2:21" x14ac:dyDescent="0.25">
      <c r="B44" s="1016"/>
      <c r="C44" s="101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>
        <f t="shared" si="5"/>
        <v>0</v>
      </c>
    </row>
    <row r="45" spans="2:21" x14ac:dyDescent="0.25">
      <c r="B45" s="1016"/>
      <c r="C45" s="1014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>
        <f t="shared" si="5"/>
        <v>0</v>
      </c>
    </row>
    <row r="46" spans="2:21" x14ac:dyDescent="0.25">
      <c r="B46" s="1016"/>
      <c r="C46" s="1015"/>
      <c r="D46" s="15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>
        <f t="shared" si="5"/>
        <v>0</v>
      </c>
    </row>
    <row r="47" spans="2:21" x14ac:dyDescent="0.25">
      <c r="C47" s="937" t="s">
        <v>188</v>
      </c>
      <c r="D47" s="938"/>
      <c r="E47" s="16">
        <f>SUM(E29:E46)</f>
        <v>4109.2</v>
      </c>
      <c r="F47" s="16">
        <f t="shared" ref="F47:T47" si="8">SUM(F29:F46)</f>
        <v>0</v>
      </c>
      <c r="G47" s="16">
        <f t="shared" si="8"/>
        <v>2370.6</v>
      </c>
      <c r="H47" s="16">
        <f t="shared" si="8"/>
        <v>1672.4583000000002</v>
      </c>
      <c r="I47" s="16">
        <f t="shared" si="8"/>
        <v>141.84624671628558</v>
      </c>
      <c r="J47" s="16">
        <f t="shared" si="8"/>
        <v>151.99795334160501</v>
      </c>
      <c r="K47" s="16">
        <f t="shared" si="8"/>
        <v>157.47724005190352</v>
      </c>
      <c r="L47" s="16">
        <f t="shared" si="8"/>
        <v>344.2808242190801</v>
      </c>
      <c r="M47" s="16">
        <f t="shared" si="8"/>
        <v>808.30852643275625</v>
      </c>
      <c r="N47" s="16">
        <f t="shared" si="8"/>
        <v>408.24945160604312</v>
      </c>
      <c r="O47" s="16">
        <f t="shared" si="8"/>
        <v>449.99416389528255</v>
      </c>
      <c r="P47" s="16">
        <f t="shared" si="8"/>
        <v>154.33869697779537</v>
      </c>
      <c r="Q47" s="16">
        <f t="shared" si="8"/>
        <v>264.76880483607465</v>
      </c>
      <c r="R47" s="16">
        <f t="shared" si="8"/>
        <v>505.21530184341958</v>
      </c>
      <c r="S47" s="16">
        <f t="shared" si="8"/>
        <v>453.73982165994357</v>
      </c>
      <c r="T47" s="16">
        <f t="shared" si="8"/>
        <v>210.76341816274939</v>
      </c>
      <c r="U47" s="116">
        <f>SUM(I47:T47)</f>
        <v>4050.9804497429391</v>
      </c>
    </row>
    <row r="48" spans="2:21" x14ac:dyDescent="0.25">
      <c r="C48" s="935" t="s">
        <v>332</v>
      </c>
      <c r="D48" s="936"/>
      <c r="E48" s="16">
        <f>E27+E47</f>
        <v>12151.7</v>
      </c>
      <c r="F48" s="16">
        <f t="shared" ref="F48:T48" si="9">F27+F47</f>
        <v>0</v>
      </c>
      <c r="G48" s="16">
        <f t="shared" si="9"/>
        <v>10413.1</v>
      </c>
      <c r="H48" s="16">
        <f t="shared" si="9"/>
        <v>7346.4420500000006</v>
      </c>
      <c r="I48" s="16">
        <f t="shared" si="9"/>
        <v>3619.6070857162858</v>
      </c>
      <c r="J48" s="16">
        <f t="shared" si="9"/>
        <v>3745.6841536416046</v>
      </c>
      <c r="K48" s="16">
        <f t="shared" si="9"/>
        <v>3635.2380790519042</v>
      </c>
      <c r="L48" s="16">
        <f t="shared" si="9"/>
        <v>3937.9670245190796</v>
      </c>
      <c r="M48" s="16">
        <f t="shared" si="9"/>
        <v>4401.9947267327561</v>
      </c>
      <c r="N48" s="16">
        <f t="shared" si="9"/>
        <v>3886.0102906060438</v>
      </c>
      <c r="O48" s="16">
        <f t="shared" si="9"/>
        <v>4043.680364195282</v>
      </c>
      <c r="P48" s="16">
        <f t="shared" si="9"/>
        <v>3632.0995359777958</v>
      </c>
      <c r="Q48" s="16">
        <f t="shared" si="9"/>
        <v>3858.4550051360743</v>
      </c>
      <c r="R48" s="16">
        <f t="shared" si="9"/>
        <v>4098.9015021434188</v>
      </c>
      <c r="S48" s="16">
        <f t="shared" si="9"/>
        <v>3699.6499380599439</v>
      </c>
      <c r="T48" s="16">
        <f t="shared" si="9"/>
        <v>3804.4496184627492</v>
      </c>
      <c r="U48" s="116">
        <f>U27+U47</f>
        <v>46363.737324242931</v>
      </c>
    </row>
    <row r="49" spans="2:21" x14ac:dyDescent="0.25">
      <c r="C49" s="1002" t="s">
        <v>333</v>
      </c>
      <c r="D49" s="1003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2:21" x14ac:dyDescent="0.25">
      <c r="C50" s="935" t="s">
        <v>313</v>
      </c>
      <c r="D50" s="93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2:21" x14ac:dyDescent="0.25">
      <c r="B51" s="1018" t="s">
        <v>418</v>
      </c>
      <c r="C51" s="1013" t="s">
        <v>334</v>
      </c>
      <c r="D51" s="16" t="s">
        <v>335</v>
      </c>
      <c r="E51" s="16">
        <v>2100</v>
      </c>
      <c r="F51" s="16"/>
      <c r="G51" s="16">
        <v>352.5</v>
      </c>
      <c r="H51" s="92">
        <f t="shared" ref="H51:H59" si="10">G51*0.7055</f>
        <v>248.68875</v>
      </c>
      <c r="I51" s="92">
        <f t="shared" ref="I51:I67" si="11">$H51*0.85*30*24/1000</f>
        <v>152.19751499999998</v>
      </c>
      <c r="J51" s="92">
        <f t="shared" ref="J51:J67" si="12">$H51*0.85*31*24/1000</f>
        <v>157.27076549999998</v>
      </c>
      <c r="K51" s="92">
        <f t="shared" ref="K51:K67" si="13">$H51*0.85*30*24/1000</f>
        <v>152.19751499999998</v>
      </c>
      <c r="L51" s="92">
        <f t="shared" ref="L51:M67" si="14">$H51*0.85*31*24/1000</f>
        <v>157.27076549999998</v>
      </c>
      <c r="M51" s="92">
        <f t="shared" si="14"/>
        <v>157.27076549999998</v>
      </c>
      <c r="N51" s="92">
        <f t="shared" ref="N51:N67" si="15">$H51*0.85*30*24/1000</f>
        <v>152.19751499999998</v>
      </c>
      <c r="O51" s="92">
        <f t="shared" ref="O51:O67" si="16">$H51*0.85*31*24/1000</f>
        <v>157.27076549999998</v>
      </c>
      <c r="P51" s="92">
        <f t="shared" ref="P51:P67" si="17">$H51*0.85*30*24/1000</f>
        <v>152.19751499999998</v>
      </c>
      <c r="Q51" s="92">
        <f t="shared" ref="Q51:R67" si="18">$H51*0.85*31*24/1000</f>
        <v>157.27076549999998</v>
      </c>
      <c r="R51" s="92">
        <f t="shared" si="18"/>
        <v>157.27076549999998</v>
      </c>
      <c r="S51" s="92">
        <f t="shared" ref="S51:S67" si="19">$H51*0.85*28*24/1000</f>
        <v>142.05101400000001</v>
      </c>
      <c r="T51" s="92">
        <f t="shared" ref="T51:T67" si="20">$H51*0.85*31*24/1000</f>
        <v>157.27076549999998</v>
      </c>
      <c r="U51" s="92">
        <f t="shared" ref="U51:U76" si="21">+SUM(I51:T51)</f>
        <v>1851.7364324999999</v>
      </c>
    </row>
    <row r="52" spans="2:21" x14ac:dyDescent="0.25">
      <c r="B52" s="1018"/>
      <c r="C52" s="1014"/>
      <c r="D52" s="16" t="s">
        <v>336</v>
      </c>
      <c r="E52" s="16">
        <v>500</v>
      </c>
      <c r="F52" s="16"/>
      <c r="G52" s="16">
        <v>88.5</v>
      </c>
      <c r="H52" s="92">
        <f t="shared" si="10"/>
        <v>62.436750000000004</v>
      </c>
      <c r="I52" s="92">
        <f t="shared" si="11"/>
        <v>38.211290999999996</v>
      </c>
      <c r="J52" s="92">
        <f t="shared" si="12"/>
        <v>39.485000700000008</v>
      </c>
      <c r="K52" s="92">
        <f t="shared" si="13"/>
        <v>38.211290999999996</v>
      </c>
      <c r="L52" s="92">
        <f t="shared" si="14"/>
        <v>39.485000700000008</v>
      </c>
      <c r="M52" s="92">
        <f t="shared" si="14"/>
        <v>39.485000700000008</v>
      </c>
      <c r="N52" s="92">
        <f t="shared" si="15"/>
        <v>38.211290999999996</v>
      </c>
      <c r="O52" s="92">
        <f t="shared" si="16"/>
        <v>39.485000700000008</v>
      </c>
      <c r="P52" s="92">
        <f t="shared" si="17"/>
        <v>38.211290999999996</v>
      </c>
      <c r="Q52" s="92">
        <f t="shared" si="18"/>
        <v>39.485000700000008</v>
      </c>
      <c r="R52" s="92">
        <f t="shared" si="18"/>
        <v>39.485000700000008</v>
      </c>
      <c r="S52" s="92">
        <f t="shared" si="19"/>
        <v>35.6638716</v>
      </c>
      <c r="T52" s="92">
        <f t="shared" si="20"/>
        <v>39.485000700000008</v>
      </c>
      <c r="U52" s="92">
        <f t="shared" si="21"/>
        <v>464.90404050000001</v>
      </c>
    </row>
    <row r="53" spans="2:21" x14ac:dyDescent="0.25">
      <c r="B53" s="1018"/>
      <c r="C53" s="1014"/>
      <c r="D53" s="16" t="s">
        <v>337</v>
      </c>
      <c r="E53" s="16">
        <v>2000</v>
      </c>
      <c r="F53" s="16"/>
      <c r="G53" s="16">
        <v>217.4</v>
      </c>
      <c r="H53" s="92">
        <f t="shared" si="10"/>
        <v>153.37569999999999</v>
      </c>
      <c r="I53" s="92">
        <f t="shared" si="11"/>
        <v>93.865928399999973</v>
      </c>
      <c r="J53" s="92">
        <f t="shared" si="12"/>
        <v>96.994792679999989</v>
      </c>
      <c r="K53" s="92">
        <f t="shared" si="13"/>
        <v>93.865928399999973</v>
      </c>
      <c r="L53" s="92">
        <f t="shared" si="14"/>
        <v>96.994792679999989</v>
      </c>
      <c r="M53" s="92">
        <f t="shared" si="14"/>
        <v>96.994792679999989</v>
      </c>
      <c r="N53" s="92">
        <f t="shared" si="15"/>
        <v>93.865928399999973</v>
      </c>
      <c r="O53" s="92">
        <f t="shared" si="16"/>
        <v>96.994792679999989</v>
      </c>
      <c r="P53" s="92">
        <f t="shared" si="17"/>
        <v>93.865928399999973</v>
      </c>
      <c r="Q53" s="92">
        <f t="shared" si="18"/>
        <v>96.994792679999989</v>
      </c>
      <c r="R53" s="92">
        <f t="shared" si="18"/>
        <v>96.994792679999989</v>
      </c>
      <c r="S53" s="92">
        <f t="shared" si="19"/>
        <v>87.608199839999983</v>
      </c>
      <c r="T53" s="92">
        <f t="shared" si="20"/>
        <v>96.994792679999989</v>
      </c>
      <c r="U53" s="92">
        <f t="shared" si="21"/>
        <v>1142.0354622</v>
      </c>
    </row>
    <row r="54" spans="2:21" x14ac:dyDescent="0.25">
      <c r="B54" s="1018"/>
      <c r="C54" s="1014"/>
      <c r="D54" s="16" t="s">
        <v>338</v>
      </c>
      <c r="E54" s="16">
        <v>1000</v>
      </c>
      <c r="F54" s="16"/>
      <c r="G54" s="16">
        <v>538.9</v>
      </c>
      <c r="H54" s="92">
        <f t="shared" si="10"/>
        <v>380.19394999999997</v>
      </c>
      <c r="I54" s="92">
        <f t="shared" si="11"/>
        <v>232.6786974</v>
      </c>
      <c r="J54" s="92">
        <f t="shared" si="12"/>
        <v>240.43465398000001</v>
      </c>
      <c r="K54" s="92">
        <f t="shared" si="13"/>
        <v>232.6786974</v>
      </c>
      <c r="L54" s="92">
        <f t="shared" si="14"/>
        <v>240.43465398000001</v>
      </c>
      <c r="M54" s="92">
        <f t="shared" si="14"/>
        <v>240.43465398000001</v>
      </c>
      <c r="N54" s="92">
        <f t="shared" si="15"/>
        <v>232.6786974</v>
      </c>
      <c r="O54" s="92">
        <f t="shared" si="16"/>
        <v>240.43465398000001</v>
      </c>
      <c r="P54" s="92">
        <f t="shared" si="17"/>
        <v>232.6786974</v>
      </c>
      <c r="Q54" s="92">
        <f t="shared" si="18"/>
        <v>240.43465398000001</v>
      </c>
      <c r="R54" s="92">
        <f t="shared" si="18"/>
        <v>240.43465398000001</v>
      </c>
      <c r="S54" s="92">
        <f t="shared" si="19"/>
        <v>217.16678424</v>
      </c>
      <c r="T54" s="92">
        <f t="shared" si="20"/>
        <v>240.43465398000001</v>
      </c>
      <c r="U54" s="92">
        <f t="shared" si="21"/>
        <v>2830.9241517</v>
      </c>
    </row>
    <row r="55" spans="2:21" x14ac:dyDescent="0.25">
      <c r="B55" s="1018"/>
      <c r="C55" s="1014"/>
      <c r="D55" s="16" t="s">
        <v>339</v>
      </c>
      <c r="E55" s="16">
        <v>1000</v>
      </c>
      <c r="F55" s="16"/>
      <c r="G55" s="16">
        <v>256.7</v>
      </c>
      <c r="H55" s="92">
        <f t="shared" si="10"/>
        <v>181.10184999999998</v>
      </c>
      <c r="I55" s="92">
        <f t="shared" si="11"/>
        <v>110.83433220000001</v>
      </c>
      <c r="J55" s="92">
        <f t="shared" si="12"/>
        <v>114.52880993999999</v>
      </c>
      <c r="K55" s="92">
        <f t="shared" si="13"/>
        <v>110.83433220000001</v>
      </c>
      <c r="L55" s="92">
        <f t="shared" si="14"/>
        <v>114.52880993999999</v>
      </c>
      <c r="M55" s="92">
        <f t="shared" si="14"/>
        <v>114.52880993999999</v>
      </c>
      <c r="N55" s="92">
        <f t="shared" si="15"/>
        <v>110.83433220000001</v>
      </c>
      <c r="O55" s="92">
        <f t="shared" si="16"/>
        <v>114.52880993999999</v>
      </c>
      <c r="P55" s="92">
        <f t="shared" si="17"/>
        <v>110.83433220000001</v>
      </c>
      <c r="Q55" s="92">
        <f t="shared" si="18"/>
        <v>114.52880993999999</v>
      </c>
      <c r="R55" s="92">
        <f t="shared" si="18"/>
        <v>114.52880993999999</v>
      </c>
      <c r="S55" s="92">
        <f t="shared" si="19"/>
        <v>103.44537671999998</v>
      </c>
      <c r="T55" s="92">
        <f t="shared" si="20"/>
        <v>114.52880993999999</v>
      </c>
      <c r="U55" s="92">
        <f t="shared" si="21"/>
        <v>1348.4843750999999</v>
      </c>
    </row>
    <row r="56" spans="2:21" x14ac:dyDescent="0.25">
      <c r="B56" s="1018"/>
      <c r="C56" s="1014"/>
      <c r="D56" s="16" t="s">
        <v>340</v>
      </c>
      <c r="E56" s="16">
        <v>2400</v>
      </c>
      <c r="F56" s="16"/>
      <c r="G56" s="16">
        <v>281.04000000000002</v>
      </c>
      <c r="H56" s="92">
        <f t="shared" si="10"/>
        <v>198.27372000000003</v>
      </c>
      <c r="I56" s="92">
        <f t="shared" si="11"/>
        <v>121.34351664000002</v>
      </c>
      <c r="J56" s="92">
        <f t="shared" si="12"/>
        <v>125.38830052800002</v>
      </c>
      <c r="K56" s="92">
        <f t="shared" si="13"/>
        <v>121.34351664000002</v>
      </c>
      <c r="L56" s="92">
        <f t="shared" si="14"/>
        <v>125.38830052800002</v>
      </c>
      <c r="M56" s="92">
        <f t="shared" si="14"/>
        <v>125.38830052800002</v>
      </c>
      <c r="N56" s="92">
        <f t="shared" si="15"/>
        <v>121.34351664000002</v>
      </c>
      <c r="O56" s="92">
        <f t="shared" si="16"/>
        <v>125.38830052800002</v>
      </c>
      <c r="P56" s="92">
        <f t="shared" si="17"/>
        <v>121.34351664000002</v>
      </c>
      <c r="Q56" s="92">
        <f t="shared" si="18"/>
        <v>125.38830052800002</v>
      </c>
      <c r="R56" s="92">
        <f t="shared" si="18"/>
        <v>125.38830052800002</v>
      </c>
      <c r="S56" s="92">
        <f t="shared" si="19"/>
        <v>113.25394886400001</v>
      </c>
      <c r="T56" s="92">
        <f t="shared" si="20"/>
        <v>125.38830052800002</v>
      </c>
      <c r="U56" s="92">
        <f t="shared" si="21"/>
        <v>1476.3461191200001</v>
      </c>
    </row>
    <row r="57" spans="2:21" x14ac:dyDescent="0.25">
      <c r="B57" s="1018"/>
      <c r="C57" s="1014"/>
      <c r="D57" s="16" t="s">
        <v>341</v>
      </c>
      <c r="E57" s="16">
        <v>85</v>
      </c>
      <c r="F57" s="16"/>
      <c r="G57" s="16">
        <v>45.81</v>
      </c>
      <c r="H57" s="92">
        <f t="shared" si="10"/>
        <v>32.318955000000003</v>
      </c>
      <c r="I57" s="92">
        <f t="shared" si="11"/>
        <v>19.779200460000002</v>
      </c>
      <c r="J57" s="92">
        <f t="shared" si="12"/>
        <v>20.438507142000002</v>
      </c>
      <c r="K57" s="92">
        <f t="shared" si="13"/>
        <v>19.779200460000002</v>
      </c>
      <c r="L57" s="92">
        <f t="shared" si="14"/>
        <v>20.438507142000002</v>
      </c>
      <c r="M57" s="92">
        <f t="shared" si="14"/>
        <v>20.438507142000002</v>
      </c>
      <c r="N57" s="92">
        <f t="shared" si="15"/>
        <v>19.779200460000002</v>
      </c>
      <c r="O57" s="92">
        <f t="shared" si="16"/>
        <v>20.438507142000002</v>
      </c>
      <c r="P57" s="92">
        <f t="shared" si="17"/>
        <v>19.779200460000002</v>
      </c>
      <c r="Q57" s="92">
        <f t="shared" si="18"/>
        <v>20.438507142000002</v>
      </c>
      <c r="R57" s="92">
        <f t="shared" si="18"/>
        <v>20.438507142000002</v>
      </c>
      <c r="S57" s="92">
        <f t="shared" si="19"/>
        <v>18.460587096000005</v>
      </c>
      <c r="T57" s="92">
        <f t="shared" si="20"/>
        <v>20.438507142000002</v>
      </c>
      <c r="U57" s="92">
        <f t="shared" si="21"/>
        <v>240.64693893</v>
      </c>
    </row>
    <row r="58" spans="2:21" x14ac:dyDescent="0.25">
      <c r="B58" s="1018"/>
      <c r="C58" s="1014"/>
      <c r="D58" s="16" t="s">
        <v>342</v>
      </c>
      <c r="E58" s="16">
        <v>200</v>
      </c>
      <c r="F58" s="16"/>
      <c r="G58" s="16">
        <v>200</v>
      </c>
      <c r="H58" s="92">
        <f t="shared" si="10"/>
        <v>141.1</v>
      </c>
      <c r="I58" s="92">
        <f t="shared" si="11"/>
        <v>86.353200000000001</v>
      </c>
      <c r="J58" s="92">
        <f t="shared" si="12"/>
        <v>89.231639999999985</v>
      </c>
      <c r="K58" s="92">
        <f t="shared" si="13"/>
        <v>86.353200000000001</v>
      </c>
      <c r="L58" s="92">
        <f t="shared" si="14"/>
        <v>89.231639999999985</v>
      </c>
      <c r="M58" s="92">
        <f t="shared" si="14"/>
        <v>89.231639999999985</v>
      </c>
      <c r="N58" s="92">
        <f t="shared" si="15"/>
        <v>86.353200000000001</v>
      </c>
      <c r="O58" s="92">
        <f t="shared" si="16"/>
        <v>89.231639999999985</v>
      </c>
      <c r="P58" s="92">
        <f t="shared" si="17"/>
        <v>86.353200000000001</v>
      </c>
      <c r="Q58" s="92">
        <f t="shared" si="18"/>
        <v>89.231639999999985</v>
      </c>
      <c r="R58" s="92">
        <f t="shared" si="18"/>
        <v>89.231639999999985</v>
      </c>
      <c r="S58" s="92">
        <f t="shared" si="19"/>
        <v>80.596319999999992</v>
      </c>
      <c r="T58" s="92">
        <f t="shared" si="20"/>
        <v>89.231639999999985</v>
      </c>
      <c r="U58" s="92">
        <f t="shared" si="21"/>
        <v>1050.6306</v>
      </c>
    </row>
    <row r="59" spans="2:21" x14ac:dyDescent="0.25">
      <c r="B59" s="1018"/>
      <c r="C59" s="1015"/>
      <c r="D59" s="16" t="s">
        <v>343</v>
      </c>
      <c r="E59" s="16">
        <v>1600</v>
      </c>
      <c r="F59" s="16"/>
      <c r="G59" s="16">
        <v>1390.78</v>
      </c>
      <c r="H59" s="92">
        <f t="shared" si="10"/>
        <v>981.19529</v>
      </c>
      <c r="I59" s="92">
        <f t="shared" si="11"/>
        <v>600.49151748000008</v>
      </c>
      <c r="J59" s="92">
        <f t="shared" si="12"/>
        <v>620.50790139600008</v>
      </c>
      <c r="K59" s="92">
        <f t="shared" si="13"/>
        <v>600.49151748000008</v>
      </c>
      <c r="L59" s="92">
        <f t="shared" si="14"/>
        <v>620.50790139600008</v>
      </c>
      <c r="M59" s="92">
        <f t="shared" si="14"/>
        <v>620.50790139600008</v>
      </c>
      <c r="N59" s="92">
        <f t="shared" si="15"/>
        <v>600.49151748000008</v>
      </c>
      <c r="O59" s="92">
        <f t="shared" si="16"/>
        <v>620.50790139600008</v>
      </c>
      <c r="P59" s="92">
        <f t="shared" si="17"/>
        <v>600.49151748000008</v>
      </c>
      <c r="Q59" s="92">
        <f t="shared" si="18"/>
        <v>620.50790139600008</v>
      </c>
      <c r="R59" s="92">
        <f t="shared" si="18"/>
        <v>620.50790139600008</v>
      </c>
      <c r="S59" s="92">
        <f t="shared" si="19"/>
        <v>560.45874964799998</v>
      </c>
      <c r="T59" s="92">
        <f t="shared" si="20"/>
        <v>620.50790139600008</v>
      </c>
      <c r="U59" s="92">
        <f t="shared" si="21"/>
        <v>7305.9801293400014</v>
      </c>
    </row>
    <row r="60" spans="2:21" x14ac:dyDescent="0.25">
      <c r="B60" s="1018"/>
      <c r="C60" s="16"/>
      <c r="D60" s="16" t="s">
        <v>344</v>
      </c>
      <c r="E60" s="16"/>
      <c r="F60" s="16"/>
      <c r="G60" s="16"/>
      <c r="H60" s="92"/>
      <c r="I60" s="92">
        <f t="shared" si="11"/>
        <v>0</v>
      </c>
      <c r="J60" s="92">
        <f t="shared" si="12"/>
        <v>0</v>
      </c>
      <c r="K60" s="92">
        <f t="shared" si="13"/>
        <v>0</v>
      </c>
      <c r="L60" s="92">
        <f t="shared" si="14"/>
        <v>0</v>
      </c>
      <c r="M60" s="92">
        <f t="shared" si="14"/>
        <v>0</v>
      </c>
      <c r="N60" s="92">
        <f t="shared" si="15"/>
        <v>0</v>
      </c>
      <c r="O60" s="92">
        <f t="shared" si="16"/>
        <v>0</v>
      </c>
      <c r="P60" s="92">
        <f t="shared" si="17"/>
        <v>0</v>
      </c>
      <c r="Q60" s="92">
        <f t="shared" si="18"/>
        <v>0</v>
      </c>
      <c r="R60" s="92">
        <f t="shared" si="18"/>
        <v>0</v>
      </c>
      <c r="S60" s="92">
        <f t="shared" si="19"/>
        <v>0</v>
      </c>
      <c r="T60" s="92">
        <f t="shared" si="20"/>
        <v>0</v>
      </c>
      <c r="U60" s="92">
        <f t="shared" si="21"/>
        <v>0</v>
      </c>
    </row>
    <row r="61" spans="2:21" x14ac:dyDescent="0.25">
      <c r="B61" s="1018"/>
      <c r="C61" s="16"/>
      <c r="D61" s="16" t="s">
        <v>345</v>
      </c>
      <c r="E61" s="16">
        <v>630</v>
      </c>
      <c r="F61" s="16"/>
      <c r="G61" s="92">
        <v>5.23</v>
      </c>
      <c r="H61" s="92">
        <f>G61*0.7055</f>
        <v>3.6897650000000004</v>
      </c>
      <c r="I61" s="92">
        <f t="shared" si="11"/>
        <v>2.2581361800000006</v>
      </c>
      <c r="J61" s="92">
        <f t="shared" si="12"/>
        <v>2.3334073859999998</v>
      </c>
      <c r="K61" s="92">
        <f t="shared" si="13"/>
        <v>2.2581361800000006</v>
      </c>
      <c r="L61" s="92">
        <f t="shared" si="14"/>
        <v>2.3334073859999998</v>
      </c>
      <c r="M61" s="92">
        <f t="shared" si="14"/>
        <v>2.3334073859999998</v>
      </c>
      <c r="N61" s="92">
        <f t="shared" si="15"/>
        <v>2.2581361800000006</v>
      </c>
      <c r="O61" s="92">
        <f t="shared" si="16"/>
        <v>2.3334073859999998</v>
      </c>
      <c r="P61" s="92">
        <f t="shared" si="17"/>
        <v>2.2581361800000006</v>
      </c>
      <c r="Q61" s="92">
        <f t="shared" si="18"/>
        <v>2.3334073859999998</v>
      </c>
      <c r="R61" s="92">
        <f t="shared" si="18"/>
        <v>2.3334073859999998</v>
      </c>
      <c r="S61" s="92">
        <f t="shared" si="19"/>
        <v>2.1075937679999996</v>
      </c>
      <c r="T61" s="92">
        <f t="shared" si="20"/>
        <v>2.3334073859999998</v>
      </c>
      <c r="U61" s="92">
        <f t="shared" si="21"/>
        <v>27.473990190000006</v>
      </c>
    </row>
    <row r="62" spans="2:21" x14ac:dyDescent="0.25">
      <c r="B62" s="1018"/>
      <c r="C62" s="16"/>
      <c r="D62" s="16" t="s">
        <v>346</v>
      </c>
      <c r="E62" s="16">
        <v>840</v>
      </c>
      <c r="F62" s="16"/>
      <c r="G62" s="92">
        <v>6.89</v>
      </c>
      <c r="H62" s="92">
        <f>G62*0.7055</f>
        <v>4.8608950000000002</v>
      </c>
      <c r="I62" s="92">
        <f t="shared" si="11"/>
        <v>2.9748677399999996</v>
      </c>
      <c r="J62" s="92">
        <f t="shared" si="12"/>
        <v>3.0740299979999994</v>
      </c>
      <c r="K62" s="92">
        <f t="shared" si="13"/>
        <v>2.9748677399999996</v>
      </c>
      <c r="L62" s="92">
        <f t="shared" si="14"/>
        <v>3.0740299979999994</v>
      </c>
      <c r="M62" s="92">
        <f t="shared" si="14"/>
        <v>3.0740299979999994</v>
      </c>
      <c r="N62" s="92">
        <f t="shared" si="15"/>
        <v>2.9748677399999996</v>
      </c>
      <c r="O62" s="92">
        <f t="shared" si="16"/>
        <v>3.0740299979999994</v>
      </c>
      <c r="P62" s="92">
        <f t="shared" si="17"/>
        <v>2.9748677399999996</v>
      </c>
      <c r="Q62" s="92">
        <f t="shared" si="18"/>
        <v>3.0740299979999994</v>
      </c>
      <c r="R62" s="92">
        <f t="shared" si="18"/>
        <v>3.0740299979999994</v>
      </c>
      <c r="S62" s="92">
        <f t="shared" si="19"/>
        <v>2.7765432240000001</v>
      </c>
      <c r="T62" s="92">
        <f t="shared" si="20"/>
        <v>3.0740299979999994</v>
      </c>
      <c r="U62" s="92">
        <f t="shared" si="21"/>
        <v>36.194224169999998</v>
      </c>
    </row>
    <row r="63" spans="2:21" x14ac:dyDescent="0.25">
      <c r="B63" s="1018"/>
      <c r="C63" s="16"/>
      <c r="D63" s="16" t="s">
        <v>347</v>
      </c>
      <c r="E63" s="16">
        <v>1000</v>
      </c>
      <c r="F63" s="16"/>
      <c r="G63" s="92">
        <v>66.25</v>
      </c>
      <c r="H63" s="92">
        <f>G63*0.7055</f>
        <v>46.739375000000003</v>
      </c>
      <c r="I63" s="92">
        <f t="shared" si="11"/>
        <v>28.604497500000001</v>
      </c>
      <c r="J63" s="92">
        <f t="shared" si="12"/>
        <v>29.557980750000002</v>
      </c>
      <c r="K63" s="92">
        <f t="shared" si="13"/>
        <v>28.604497500000001</v>
      </c>
      <c r="L63" s="92">
        <f t="shared" si="14"/>
        <v>29.557980750000002</v>
      </c>
      <c r="M63" s="92">
        <f t="shared" si="14"/>
        <v>29.557980750000002</v>
      </c>
      <c r="N63" s="92">
        <f t="shared" si="15"/>
        <v>28.604497500000001</v>
      </c>
      <c r="O63" s="92">
        <f t="shared" si="16"/>
        <v>29.557980750000002</v>
      </c>
      <c r="P63" s="92">
        <f t="shared" si="17"/>
        <v>28.604497500000001</v>
      </c>
      <c r="Q63" s="92">
        <f t="shared" si="18"/>
        <v>29.557980750000002</v>
      </c>
      <c r="R63" s="92">
        <f t="shared" si="18"/>
        <v>29.557980750000002</v>
      </c>
      <c r="S63" s="92">
        <f t="shared" si="19"/>
        <v>26.697531000000001</v>
      </c>
      <c r="T63" s="92">
        <f t="shared" si="20"/>
        <v>29.557980750000002</v>
      </c>
      <c r="U63" s="92">
        <f t="shared" si="21"/>
        <v>348.02138625000009</v>
      </c>
    </row>
    <row r="64" spans="2:21" x14ac:dyDescent="0.25">
      <c r="B64" s="1018"/>
      <c r="C64" s="16"/>
      <c r="D64" s="16" t="s">
        <v>348</v>
      </c>
      <c r="E64" s="16">
        <v>0</v>
      </c>
      <c r="F64" s="16"/>
      <c r="G64" s="92"/>
      <c r="H64" s="92"/>
      <c r="I64" s="92">
        <f t="shared" si="11"/>
        <v>0</v>
      </c>
      <c r="J64" s="92">
        <f t="shared" si="12"/>
        <v>0</v>
      </c>
      <c r="K64" s="92">
        <f t="shared" si="13"/>
        <v>0</v>
      </c>
      <c r="L64" s="92">
        <f t="shared" si="14"/>
        <v>0</v>
      </c>
      <c r="M64" s="92">
        <f t="shared" si="14"/>
        <v>0</v>
      </c>
      <c r="N64" s="92">
        <f t="shared" si="15"/>
        <v>0</v>
      </c>
      <c r="O64" s="92">
        <f t="shared" si="16"/>
        <v>0</v>
      </c>
      <c r="P64" s="92">
        <f t="shared" si="17"/>
        <v>0</v>
      </c>
      <c r="Q64" s="92">
        <f t="shared" si="18"/>
        <v>0</v>
      </c>
      <c r="R64" s="92">
        <f t="shared" si="18"/>
        <v>0</v>
      </c>
      <c r="S64" s="92">
        <f t="shared" si="19"/>
        <v>0</v>
      </c>
      <c r="T64" s="92">
        <f t="shared" si="20"/>
        <v>0</v>
      </c>
      <c r="U64" s="92">
        <f t="shared" si="21"/>
        <v>0</v>
      </c>
    </row>
    <row r="65" spans="2:21" x14ac:dyDescent="0.25">
      <c r="B65" s="1018"/>
      <c r="C65" s="16"/>
      <c r="D65" s="16" t="s">
        <v>343</v>
      </c>
      <c r="E65" s="16">
        <v>920</v>
      </c>
      <c r="F65" s="16"/>
      <c r="G65" s="92">
        <v>0</v>
      </c>
      <c r="H65" s="92">
        <f>G65*0.7055</f>
        <v>0</v>
      </c>
      <c r="I65" s="92">
        <f t="shared" si="11"/>
        <v>0</v>
      </c>
      <c r="J65" s="92">
        <f t="shared" si="12"/>
        <v>0</v>
      </c>
      <c r="K65" s="92">
        <f t="shared" si="13"/>
        <v>0</v>
      </c>
      <c r="L65" s="92">
        <f t="shared" si="14"/>
        <v>0</v>
      </c>
      <c r="M65" s="92">
        <f t="shared" si="14"/>
        <v>0</v>
      </c>
      <c r="N65" s="92">
        <f t="shared" si="15"/>
        <v>0</v>
      </c>
      <c r="O65" s="92">
        <f t="shared" si="16"/>
        <v>0</v>
      </c>
      <c r="P65" s="92">
        <f t="shared" si="17"/>
        <v>0</v>
      </c>
      <c r="Q65" s="92">
        <f t="shared" si="18"/>
        <v>0</v>
      </c>
      <c r="R65" s="92">
        <f t="shared" si="18"/>
        <v>0</v>
      </c>
      <c r="S65" s="92">
        <f t="shared" si="19"/>
        <v>0</v>
      </c>
      <c r="T65" s="92">
        <f t="shared" si="20"/>
        <v>0</v>
      </c>
      <c r="U65" s="92">
        <f t="shared" si="21"/>
        <v>0</v>
      </c>
    </row>
    <row r="66" spans="2:21" x14ac:dyDescent="0.25">
      <c r="B66" s="1018"/>
      <c r="C66" s="16"/>
      <c r="D66" s="16" t="s">
        <v>349</v>
      </c>
      <c r="E66" s="16">
        <v>1500</v>
      </c>
      <c r="F66" s="16"/>
      <c r="G66" s="92">
        <v>106.41</v>
      </c>
      <c r="H66" s="92">
        <f>G66*0.7055</f>
        <v>75.072254999999998</v>
      </c>
      <c r="I66" s="92">
        <f t="shared" si="11"/>
        <v>45.944220059999999</v>
      </c>
      <c r="J66" s="92">
        <f t="shared" si="12"/>
        <v>47.475694061999995</v>
      </c>
      <c r="K66" s="92">
        <f t="shared" si="13"/>
        <v>45.944220059999999</v>
      </c>
      <c r="L66" s="92">
        <f t="shared" si="14"/>
        <v>47.475694061999995</v>
      </c>
      <c r="M66" s="92">
        <f t="shared" si="14"/>
        <v>47.475694061999995</v>
      </c>
      <c r="N66" s="92">
        <f t="shared" si="15"/>
        <v>45.944220059999999</v>
      </c>
      <c r="O66" s="92">
        <f t="shared" si="16"/>
        <v>47.475694061999995</v>
      </c>
      <c r="P66" s="92">
        <f t="shared" si="17"/>
        <v>45.944220059999999</v>
      </c>
      <c r="Q66" s="92">
        <f t="shared" si="18"/>
        <v>47.475694061999995</v>
      </c>
      <c r="R66" s="92">
        <f t="shared" si="18"/>
        <v>47.475694061999995</v>
      </c>
      <c r="S66" s="92">
        <f t="shared" si="19"/>
        <v>42.881272056</v>
      </c>
      <c r="T66" s="92">
        <f t="shared" si="20"/>
        <v>47.475694061999995</v>
      </c>
      <c r="U66" s="92">
        <f t="shared" si="21"/>
        <v>558.98801073000004</v>
      </c>
    </row>
    <row r="67" spans="2:21" x14ac:dyDescent="0.25">
      <c r="B67" s="1018"/>
      <c r="C67" s="16"/>
      <c r="D67" s="16" t="s">
        <v>350</v>
      </c>
      <c r="E67" s="16">
        <v>1000</v>
      </c>
      <c r="F67" s="16"/>
      <c r="G67" s="92">
        <v>147.91</v>
      </c>
      <c r="H67" s="92">
        <f>G67*0.7055</f>
        <v>104.350505</v>
      </c>
      <c r="I67" s="92">
        <f t="shared" si="11"/>
        <v>63.862509059999994</v>
      </c>
      <c r="J67" s="92">
        <f t="shared" si="12"/>
        <v>65.991259361999994</v>
      </c>
      <c r="K67" s="92">
        <f t="shared" si="13"/>
        <v>63.862509059999994</v>
      </c>
      <c r="L67" s="92">
        <f t="shared" si="14"/>
        <v>65.991259361999994</v>
      </c>
      <c r="M67" s="92">
        <f t="shared" si="14"/>
        <v>65.991259361999994</v>
      </c>
      <c r="N67" s="92">
        <f t="shared" si="15"/>
        <v>63.862509059999994</v>
      </c>
      <c r="O67" s="92">
        <f t="shared" si="16"/>
        <v>65.991259361999994</v>
      </c>
      <c r="P67" s="92">
        <f t="shared" si="17"/>
        <v>63.862509059999994</v>
      </c>
      <c r="Q67" s="92">
        <f t="shared" si="18"/>
        <v>65.991259361999994</v>
      </c>
      <c r="R67" s="92">
        <f t="shared" si="18"/>
        <v>65.991259361999994</v>
      </c>
      <c r="S67" s="92">
        <f t="shared" si="19"/>
        <v>59.605008455999993</v>
      </c>
      <c r="T67" s="92">
        <f t="shared" si="20"/>
        <v>65.991259361999994</v>
      </c>
      <c r="U67" s="92">
        <f t="shared" si="21"/>
        <v>776.99386022999965</v>
      </c>
    </row>
    <row r="68" spans="2:21" x14ac:dyDescent="0.25">
      <c r="C68" s="16"/>
      <c r="D68" s="16"/>
      <c r="E68" s="16"/>
      <c r="F68" s="16"/>
      <c r="G68" s="16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21"/>
        <v>0</v>
      </c>
    </row>
    <row r="69" spans="2:21" x14ac:dyDescent="0.25">
      <c r="C69" s="16"/>
      <c r="D69" s="16"/>
      <c r="E69" s="16"/>
      <c r="F69" s="16"/>
      <c r="G69" s="16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21"/>
        <v>0</v>
      </c>
    </row>
    <row r="70" spans="2:21" x14ac:dyDescent="0.25">
      <c r="C70" s="16"/>
      <c r="D70" s="16"/>
      <c r="E70" s="16"/>
      <c r="F70" s="16"/>
      <c r="G70" s="16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21"/>
        <v>0</v>
      </c>
    </row>
    <row r="71" spans="2:21" x14ac:dyDescent="0.25">
      <c r="C71" s="16"/>
      <c r="D71" s="16"/>
      <c r="E71" s="16"/>
      <c r="F71" s="16"/>
      <c r="G71" s="16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21"/>
        <v>0</v>
      </c>
    </row>
    <row r="72" spans="2:21" x14ac:dyDescent="0.25">
      <c r="C72" s="16"/>
      <c r="D72" s="16"/>
      <c r="E72" s="16"/>
      <c r="F72" s="16"/>
      <c r="G72" s="16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21"/>
        <v>0</v>
      </c>
    </row>
    <row r="73" spans="2:21" x14ac:dyDescent="0.25">
      <c r="C73" s="16"/>
      <c r="D73" s="16"/>
      <c r="E73" s="16"/>
      <c r="F73" s="16"/>
      <c r="G73" s="16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21"/>
        <v>0</v>
      </c>
    </row>
    <row r="74" spans="2:21" x14ac:dyDescent="0.25">
      <c r="C74" s="16"/>
      <c r="D74" s="16"/>
      <c r="E74" s="16"/>
      <c r="F74" s="16"/>
      <c r="G74" s="16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21"/>
        <v>0</v>
      </c>
    </row>
    <row r="75" spans="2:21" x14ac:dyDescent="0.25">
      <c r="C75" s="16"/>
      <c r="D75" s="16"/>
      <c r="E75" s="16"/>
      <c r="F75" s="16"/>
      <c r="G75" s="16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21"/>
        <v>0</v>
      </c>
    </row>
    <row r="76" spans="2:21" x14ac:dyDescent="0.25">
      <c r="C76" s="16"/>
      <c r="D76" s="16"/>
      <c r="E76" s="16"/>
      <c r="F76" s="16"/>
      <c r="G76" s="16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>
        <f t="shared" si="21"/>
        <v>0</v>
      </c>
    </row>
    <row r="77" spans="2:21" x14ac:dyDescent="0.25">
      <c r="C77" s="937" t="s">
        <v>188</v>
      </c>
      <c r="D77" s="938"/>
      <c r="E77" s="16">
        <f t="shared" ref="E77:T77" si="22">SUM(E51:E76)</f>
        <v>16775</v>
      </c>
      <c r="F77" s="16">
        <f t="shared" si="22"/>
        <v>0</v>
      </c>
      <c r="G77" s="16">
        <f t="shared" si="22"/>
        <v>3704.3199999999997</v>
      </c>
      <c r="H77" s="92">
        <f t="shared" si="22"/>
        <v>2613.3977599999998</v>
      </c>
      <c r="I77" s="92">
        <f t="shared" si="22"/>
        <v>1599.3994291200001</v>
      </c>
      <c r="J77" s="92">
        <f t="shared" si="22"/>
        <v>1652.7127434240003</v>
      </c>
      <c r="K77" s="92">
        <f t="shared" si="22"/>
        <v>1599.3994291200001</v>
      </c>
      <c r="L77" s="92">
        <f t="shared" si="22"/>
        <v>1652.7127434240003</v>
      </c>
      <c r="M77" s="92">
        <f t="shared" si="22"/>
        <v>1652.7127434240003</v>
      </c>
      <c r="N77" s="92">
        <f t="shared" si="22"/>
        <v>1599.3994291200001</v>
      </c>
      <c r="O77" s="92">
        <f t="shared" si="22"/>
        <v>1652.7127434240003</v>
      </c>
      <c r="P77" s="92">
        <f t="shared" si="22"/>
        <v>1599.3994291200001</v>
      </c>
      <c r="Q77" s="92">
        <f t="shared" si="22"/>
        <v>1652.7127434240003</v>
      </c>
      <c r="R77" s="92">
        <f t="shared" si="22"/>
        <v>1652.7127434240003</v>
      </c>
      <c r="S77" s="92">
        <f t="shared" si="22"/>
        <v>1492.772800512</v>
      </c>
      <c r="T77" s="92">
        <f t="shared" si="22"/>
        <v>1652.7127434240003</v>
      </c>
      <c r="U77" s="116">
        <f>SUM(I77:T77)</f>
        <v>19459.359720960001</v>
      </c>
    </row>
    <row r="78" spans="2:21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2:21" x14ac:dyDescent="0.25">
      <c r="B79" s="1016" t="s">
        <v>419</v>
      </c>
      <c r="C79" s="1004" t="s">
        <v>352</v>
      </c>
      <c r="D79" s="16" t="s">
        <v>353</v>
      </c>
      <c r="E79" s="16">
        <f>[43]Gen!DB68</f>
        <v>440</v>
      </c>
      <c r="F79" s="16"/>
      <c r="G79" s="16">
        <f>[43]Gen!DD68</f>
        <v>22.044</v>
      </c>
      <c r="H79" s="92">
        <f>G79*0.7055</f>
        <v>15.552042</v>
      </c>
      <c r="I79" s="92">
        <f t="shared" ref="I79:T83" si="23">$H79*I$6*24/1000</f>
        <v>11.197470240000001</v>
      </c>
      <c r="J79" s="92">
        <f t="shared" si="23"/>
        <v>11.570719248</v>
      </c>
      <c r="K79" s="92">
        <f t="shared" si="23"/>
        <v>11.197470240000001</v>
      </c>
      <c r="L79" s="92">
        <f t="shared" si="23"/>
        <v>11.570719248</v>
      </c>
      <c r="M79" s="92">
        <f t="shared" si="23"/>
        <v>11.570719248</v>
      </c>
      <c r="N79" s="92">
        <f t="shared" si="23"/>
        <v>11.197470240000001</v>
      </c>
      <c r="O79" s="92">
        <f t="shared" si="23"/>
        <v>11.570719248</v>
      </c>
      <c r="P79" s="92">
        <f t="shared" si="23"/>
        <v>11.197470240000001</v>
      </c>
      <c r="Q79" s="92">
        <f t="shared" si="23"/>
        <v>11.570719248</v>
      </c>
      <c r="R79" s="92">
        <f t="shared" si="23"/>
        <v>11.570719248</v>
      </c>
      <c r="S79" s="92">
        <f t="shared" si="23"/>
        <v>10.450972224000001</v>
      </c>
      <c r="T79" s="92">
        <f t="shared" si="23"/>
        <v>11.570719248</v>
      </c>
      <c r="U79" s="92">
        <f t="shared" ref="U79:U92" si="24">+SUM(I79:T79)</f>
        <v>136.23588792000001</v>
      </c>
    </row>
    <row r="80" spans="2:21" x14ac:dyDescent="0.25">
      <c r="B80" s="1016"/>
      <c r="C80" s="1005"/>
      <c r="D80" s="16" t="s">
        <v>354</v>
      </c>
      <c r="E80" s="16">
        <f>[43]Gen!DB69</f>
        <v>440</v>
      </c>
      <c r="F80" s="16"/>
      <c r="G80" s="16">
        <f>[43]Gen!DD69</f>
        <v>67.716000000000008</v>
      </c>
      <c r="H80" s="92">
        <f>G80*0.7055</f>
        <v>47.773638000000005</v>
      </c>
      <c r="I80" s="92">
        <f t="shared" si="23"/>
        <v>34.397019360000009</v>
      </c>
      <c r="J80" s="92">
        <f t="shared" si="23"/>
        <v>35.543586672000004</v>
      </c>
      <c r="K80" s="92">
        <f t="shared" si="23"/>
        <v>34.397019360000009</v>
      </c>
      <c r="L80" s="92">
        <f t="shared" si="23"/>
        <v>35.543586672000004</v>
      </c>
      <c r="M80" s="92">
        <f t="shared" si="23"/>
        <v>35.543586672000004</v>
      </c>
      <c r="N80" s="92">
        <f t="shared" si="23"/>
        <v>34.397019360000009</v>
      </c>
      <c r="O80" s="92">
        <f t="shared" si="23"/>
        <v>35.543586672000004</v>
      </c>
      <c r="P80" s="92">
        <f t="shared" si="23"/>
        <v>34.397019360000009</v>
      </c>
      <c r="Q80" s="92">
        <f t="shared" si="23"/>
        <v>35.543586672000004</v>
      </c>
      <c r="R80" s="92">
        <f t="shared" si="23"/>
        <v>35.543586672000004</v>
      </c>
      <c r="S80" s="92">
        <f t="shared" si="23"/>
        <v>32.103884736000005</v>
      </c>
      <c r="T80" s="92">
        <f t="shared" si="23"/>
        <v>35.543586672000004</v>
      </c>
      <c r="U80" s="92">
        <f t="shared" si="24"/>
        <v>418.49706888000003</v>
      </c>
    </row>
    <row r="81" spans="2:21" x14ac:dyDescent="0.25">
      <c r="B81" s="1016"/>
      <c r="C81" s="1005"/>
      <c r="D81" s="16" t="s">
        <v>355</v>
      </c>
      <c r="E81" s="16">
        <f>[43]Gen!DB70</f>
        <v>440</v>
      </c>
      <c r="F81" s="16"/>
      <c r="G81" s="16">
        <f>[43]Gen!DD70</f>
        <v>72.028000000000006</v>
      </c>
      <c r="H81" s="92">
        <f>G81*0.7055</f>
        <v>50.815754000000005</v>
      </c>
      <c r="I81" s="92">
        <f t="shared" si="23"/>
        <v>36.587342880000001</v>
      </c>
      <c r="J81" s="92">
        <f t="shared" si="23"/>
        <v>37.806920976000008</v>
      </c>
      <c r="K81" s="92">
        <f t="shared" si="23"/>
        <v>36.587342880000001</v>
      </c>
      <c r="L81" s="92">
        <f t="shared" si="23"/>
        <v>37.806920976000008</v>
      </c>
      <c r="M81" s="92">
        <f t="shared" si="23"/>
        <v>37.806920976000008</v>
      </c>
      <c r="N81" s="92">
        <f t="shared" si="23"/>
        <v>36.587342880000001</v>
      </c>
      <c r="O81" s="92">
        <f t="shared" si="23"/>
        <v>37.806920976000008</v>
      </c>
      <c r="P81" s="92">
        <f t="shared" si="23"/>
        <v>36.587342880000001</v>
      </c>
      <c r="Q81" s="92">
        <f t="shared" si="23"/>
        <v>37.806920976000008</v>
      </c>
      <c r="R81" s="92">
        <f t="shared" si="23"/>
        <v>37.806920976000008</v>
      </c>
      <c r="S81" s="92">
        <f t="shared" si="23"/>
        <v>34.148186688000003</v>
      </c>
      <c r="T81" s="92">
        <f t="shared" si="23"/>
        <v>37.806920976000008</v>
      </c>
      <c r="U81" s="92">
        <f t="shared" si="24"/>
        <v>445.14600504000009</v>
      </c>
    </row>
    <row r="82" spans="2:21" x14ac:dyDescent="0.25">
      <c r="B82" s="1016"/>
      <c r="C82" s="1006"/>
      <c r="D82" s="16" t="s">
        <v>356</v>
      </c>
      <c r="E82" s="16">
        <f>[43]Gen!$DB$72</f>
        <v>1000</v>
      </c>
      <c r="F82" s="16"/>
      <c r="G82" s="16">
        <f>[43]Gen!$DD$72</f>
        <v>50</v>
      </c>
      <c r="H82" s="92">
        <f>G82*0.7055</f>
        <v>35.274999999999999</v>
      </c>
      <c r="I82" s="92">
        <f t="shared" si="23"/>
        <v>25.398</v>
      </c>
      <c r="J82" s="92">
        <f t="shared" si="23"/>
        <v>26.244599999999998</v>
      </c>
      <c r="K82" s="92">
        <f t="shared" si="23"/>
        <v>25.398</v>
      </c>
      <c r="L82" s="92">
        <f t="shared" si="23"/>
        <v>26.244599999999998</v>
      </c>
      <c r="M82" s="92">
        <f t="shared" si="23"/>
        <v>26.244599999999998</v>
      </c>
      <c r="N82" s="92">
        <f t="shared" si="23"/>
        <v>25.398</v>
      </c>
      <c r="O82" s="92">
        <f t="shared" si="23"/>
        <v>26.244599999999998</v>
      </c>
      <c r="P82" s="92">
        <f t="shared" si="23"/>
        <v>25.398</v>
      </c>
      <c r="Q82" s="92">
        <f t="shared" si="23"/>
        <v>26.244599999999998</v>
      </c>
      <c r="R82" s="92">
        <f t="shared" si="23"/>
        <v>26.244599999999998</v>
      </c>
      <c r="S82" s="92">
        <f t="shared" si="23"/>
        <v>23.704799999999999</v>
      </c>
      <c r="T82" s="92">
        <f t="shared" si="23"/>
        <v>26.244599999999998</v>
      </c>
      <c r="U82" s="92">
        <f t="shared" si="24"/>
        <v>309.00899999999996</v>
      </c>
    </row>
    <row r="83" spans="2:21" x14ac:dyDescent="0.25">
      <c r="C83" s="16"/>
      <c r="D83" s="16"/>
      <c r="E83" s="16"/>
      <c r="F83" s="16"/>
      <c r="G83" s="92">
        <v>4.5306123769857845</v>
      </c>
      <c r="H83" s="92">
        <f>G83*0.7055</f>
        <v>3.1963470319634708</v>
      </c>
      <c r="I83" s="92">
        <f t="shared" si="23"/>
        <v>2.3013698630136989</v>
      </c>
      <c r="J83" s="92">
        <f t="shared" si="23"/>
        <v>2.3780821917808224</v>
      </c>
      <c r="K83" s="92">
        <f t="shared" si="23"/>
        <v>2.3013698630136989</v>
      </c>
      <c r="L83" s="92">
        <f t="shared" si="23"/>
        <v>2.3780821917808224</v>
      </c>
      <c r="M83" s="92">
        <f t="shared" si="23"/>
        <v>2.3780821917808224</v>
      </c>
      <c r="N83" s="92">
        <f t="shared" si="23"/>
        <v>2.3013698630136989</v>
      </c>
      <c r="O83" s="92">
        <f t="shared" si="23"/>
        <v>2.3780821917808224</v>
      </c>
      <c r="P83" s="92">
        <f t="shared" si="23"/>
        <v>2.3013698630136989</v>
      </c>
      <c r="Q83" s="92">
        <f t="shared" si="23"/>
        <v>2.3780821917808224</v>
      </c>
      <c r="R83" s="92">
        <f t="shared" si="23"/>
        <v>2.3780821917808224</v>
      </c>
      <c r="S83" s="92">
        <f t="shared" si="23"/>
        <v>2.1479452054794526</v>
      </c>
      <c r="T83" s="92">
        <f t="shared" si="23"/>
        <v>2.3780821917808224</v>
      </c>
      <c r="U83" s="92">
        <f t="shared" si="24"/>
        <v>28.000000000000004</v>
      </c>
    </row>
    <row r="84" spans="2:21" x14ac:dyDescent="0.25">
      <c r="C84" s="16"/>
      <c r="D84" s="16"/>
      <c r="E84" s="16"/>
      <c r="F84" s="16"/>
      <c r="G84" s="16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24"/>
        <v>0</v>
      </c>
    </row>
    <row r="85" spans="2:21" x14ac:dyDescent="0.25">
      <c r="C85" s="16"/>
      <c r="D85" s="16"/>
      <c r="E85" s="16"/>
      <c r="F85" s="16"/>
      <c r="G85" s="16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24"/>
        <v>0</v>
      </c>
    </row>
    <row r="86" spans="2:21" x14ac:dyDescent="0.25">
      <c r="C86" s="16"/>
      <c r="D86" s="16"/>
      <c r="E86" s="16"/>
      <c r="F86" s="16"/>
      <c r="G86" s="16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24"/>
        <v>0</v>
      </c>
    </row>
    <row r="87" spans="2:21" x14ac:dyDescent="0.25">
      <c r="C87" s="16"/>
      <c r="D87" s="16"/>
      <c r="E87" s="16"/>
      <c r="F87" s="16"/>
      <c r="G87" s="16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24"/>
        <v>0</v>
      </c>
    </row>
    <row r="88" spans="2:21" x14ac:dyDescent="0.25">
      <c r="C88" s="16"/>
      <c r="D88" s="16"/>
      <c r="E88" s="16"/>
      <c r="F88" s="16"/>
      <c r="G88" s="16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24"/>
        <v>0</v>
      </c>
    </row>
    <row r="89" spans="2:21" x14ac:dyDescent="0.25">
      <c r="C89" s="16"/>
      <c r="D89" s="16"/>
      <c r="E89" s="16"/>
      <c r="F89" s="16"/>
      <c r="G89" s="16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24"/>
        <v>0</v>
      </c>
    </row>
    <row r="90" spans="2:21" x14ac:dyDescent="0.25">
      <c r="C90" s="16"/>
      <c r="D90" s="16"/>
      <c r="E90" s="16"/>
      <c r="F90" s="16"/>
      <c r="G90" s="16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24"/>
        <v>0</v>
      </c>
    </row>
    <row r="91" spans="2:21" x14ac:dyDescent="0.25">
      <c r="C91" s="16"/>
      <c r="D91" s="16"/>
      <c r="E91" s="16"/>
      <c r="F91" s="16"/>
      <c r="G91" s="16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24"/>
        <v>0</v>
      </c>
    </row>
    <row r="92" spans="2:21" x14ac:dyDescent="0.25">
      <c r="C92" s="16"/>
      <c r="D92" s="16"/>
      <c r="E92" s="16"/>
      <c r="F92" s="16"/>
      <c r="G92" s="16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>
        <f t="shared" si="24"/>
        <v>0</v>
      </c>
    </row>
    <row r="93" spans="2:21" x14ac:dyDescent="0.25">
      <c r="C93" s="937" t="s">
        <v>188</v>
      </c>
      <c r="D93" s="938"/>
      <c r="E93" s="16">
        <f t="shared" ref="E93:T93" si="25">SUM(E79:E92)</f>
        <v>2320</v>
      </c>
      <c r="F93" s="16">
        <f t="shared" si="25"/>
        <v>0</v>
      </c>
      <c r="G93" s="16">
        <f t="shared" si="25"/>
        <v>216.31861237698578</v>
      </c>
      <c r="H93" s="92">
        <f t="shared" si="25"/>
        <v>152.61278103196349</v>
      </c>
      <c r="I93" s="92">
        <f t="shared" si="25"/>
        <v>109.88120234301371</v>
      </c>
      <c r="J93" s="92">
        <f t="shared" si="25"/>
        <v>113.54390908778082</v>
      </c>
      <c r="K93" s="92">
        <f t="shared" si="25"/>
        <v>109.88120234301371</v>
      </c>
      <c r="L93" s="92">
        <f t="shared" si="25"/>
        <v>113.54390908778082</v>
      </c>
      <c r="M93" s="92">
        <f t="shared" si="25"/>
        <v>113.54390908778082</v>
      </c>
      <c r="N93" s="92">
        <f t="shared" si="25"/>
        <v>109.88120234301371</v>
      </c>
      <c r="O93" s="92">
        <f t="shared" si="25"/>
        <v>113.54390908778082</v>
      </c>
      <c r="P93" s="92">
        <f t="shared" si="25"/>
        <v>109.88120234301371</v>
      </c>
      <c r="Q93" s="92">
        <f t="shared" si="25"/>
        <v>113.54390908778082</v>
      </c>
      <c r="R93" s="92">
        <f t="shared" si="25"/>
        <v>113.54390908778082</v>
      </c>
      <c r="S93" s="92">
        <f t="shared" si="25"/>
        <v>102.55578885347947</v>
      </c>
      <c r="T93" s="92">
        <f t="shared" si="25"/>
        <v>113.54390908778082</v>
      </c>
      <c r="U93" s="116">
        <f>SUM(I93:T93)</f>
        <v>1336.8879618399999</v>
      </c>
    </row>
    <row r="94" spans="2:21" x14ac:dyDescent="0.25">
      <c r="C94" s="935" t="s">
        <v>358</v>
      </c>
      <c r="D94" s="936"/>
      <c r="E94" s="16">
        <f t="shared" ref="E94:U94" si="26">E77+E93</f>
        <v>19095</v>
      </c>
      <c r="F94" s="16">
        <f t="shared" si="26"/>
        <v>0</v>
      </c>
      <c r="G94" s="16">
        <f t="shared" si="26"/>
        <v>3920.6386123769853</v>
      </c>
      <c r="H94" s="92">
        <f t="shared" si="26"/>
        <v>2766.0105410319634</v>
      </c>
      <c r="I94" s="92">
        <f t="shared" si="26"/>
        <v>1709.2806314630138</v>
      </c>
      <c r="J94" s="92">
        <f t="shared" si="26"/>
        <v>1766.2566525117811</v>
      </c>
      <c r="K94" s="92">
        <f t="shared" si="26"/>
        <v>1709.2806314630138</v>
      </c>
      <c r="L94" s="92">
        <f t="shared" si="26"/>
        <v>1766.2566525117811</v>
      </c>
      <c r="M94" s="92">
        <f t="shared" si="26"/>
        <v>1766.2566525117811</v>
      </c>
      <c r="N94" s="92">
        <f t="shared" si="26"/>
        <v>1709.2806314630138</v>
      </c>
      <c r="O94" s="92">
        <f t="shared" si="26"/>
        <v>1766.2566525117811</v>
      </c>
      <c r="P94" s="92">
        <f t="shared" si="26"/>
        <v>1709.2806314630138</v>
      </c>
      <c r="Q94" s="92">
        <f t="shared" si="26"/>
        <v>1766.2566525117811</v>
      </c>
      <c r="R94" s="92">
        <f t="shared" si="26"/>
        <v>1766.2566525117811</v>
      </c>
      <c r="S94" s="92">
        <f t="shared" si="26"/>
        <v>1595.3285893654795</v>
      </c>
      <c r="T94" s="92">
        <f t="shared" si="26"/>
        <v>1766.2566525117811</v>
      </c>
      <c r="U94" s="116">
        <f t="shared" si="26"/>
        <v>20796.2476828</v>
      </c>
    </row>
    <row r="95" spans="2:21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2:21" x14ac:dyDescent="0.25">
      <c r="C96" s="257" t="s">
        <v>360</v>
      </c>
      <c r="D96" s="16" t="s">
        <v>360</v>
      </c>
      <c r="E96" s="16">
        <v>500</v>
      </c>
      <c r="F96" s="16"/>
      <c r="G96" s="16">
        <v>269.45</v>
      </c>
      <c r="H96" s="92">
        <f>G96*0.7055</f>
        <v>190.09697499999999</v>
      </c>
      <c r="I96" s="92">
        <f>H96*0.85*30*24/1000</f>
        <v>116.3393487</v>
      </c>
      <c r="J96" s="92">
        <f>H96*0.85*31*24/1000</f>
        <v>120.21732699</v>
      </c>
      <c r="K96" s="92">
        <f>H96*0.85*30*24/1000</f>
        <v>116.3393487</v>
      </c>
      <c r="L96" s="92">
        <f>H96*0.85*31*24/1000</f>
        <v>120.21732699</v>
      </c>
      <c r="M96" s="92">
        <f>H96*0.85*31*24/1000</f>
        <v>120.21732699</v>
      </c>
      <c r="N96" s="92">
        <f>H96*0.85*30*24/1000</f>
        <v>116.3393487</v>
      </c>
      <c r="O96" s="92">
        <f>H96*0.85*31*24/1000</f>
        <v>120.21732699</v>
      </c>
      <c r="P96" s="92">
        <f>H96*0.85*30*24/1000</f>
        <v>116.3393487</v>
      </c>
      <c r="Q96" s="92">
        <f>H96*0.85*31*24/1000</f>
        <v>120.21732699</v>
      </c>
      <c r="R96" s="92">
        <f>H96*0.85*31*24/1000</f>
        <v>120.21732699</v>
      </c>
      <c r="S96" s="92">
        <f>H96*0.85*28*24/1000</f>
        <v>108.58339212</v>
      </c>
      <c r="T96" s="92">
        <f>H96*0.85*31*24/1000</f>
        <v>120.21732699</v>
      </c>
      <c r="U96" s="92">
        <f t="shared" ref="U96:U102" si="27">+SUM(I96:T96)</f>
        <v>1415.46207585</v>
      </c>
    </row>
    <row r="97" spans="3:21" x14ac:dyDescent="0.25">
      <c r="C97" s="257" t="s">
        <v>361</v>
      </c>
      <c r="D97" s="16" t="s">
        <v>361</v>
      </c>
      <c r="E97" s="16">
        <v>570</v>
      </c>
      <c r="F97" s="16"/>
      <c r="G97" s="16">
        <v>570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f t="shared" si="27"/>
        <v>0</v>
      </c>
    </row>
    <row r="98" spans="3:21" x14ac:dyDescent="0.25">
      <c r="C98" s="16"/>
      <c r="D98" s="16"/>
      <c r="E98" s="16"/>
      <c r="F98" s="16"/>
      <c r="G98" s="16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27"/>
        <v>0</v>
      </c>
    </row>
    <row r="99" spans="3:21" x14ac:dyDescent="0.25">
      <c r="C99" s="16"/>
      <c r="D99" s="16"/>
      <c r="E99" s="16"/>
      <c r="F99" s="16"/>
      <c r="G99" s="16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27"/>
        <v>0</v>
      </c>
    </row>
    <row r="100" spans="3:21" x14ac:dyDescent="0.25">
      <c r="C100" s="16"/>
      <c r="D100" s="16"/>
      <c r="E100" s="16"/>
      <c r="F100" s="16"/>
      <c r="G100" s="16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27"/>
        <v>0</v>
      </c>
    </row>
    <row r="101" spans="3:21" x14ac:dyDescent="0.25">
      <c r="C101" s="16"/>
      <c r="D101" s="16"/>
      <c r="E101" s="16"/>
      <c r="F101" s="16"/>
      <c r="G101" s="16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27"/>
        <v>0</v>
      </c>
    </row>
    <row r="102" spans="3:21" x14ac:dyDescent="0.25">
      <c r="C102" s="16"/>
      <c r="D102" s="16"/>
      <c r="E102" s="16"/>
      <c r="F102" s="16"/>
      <c r="G102" s="16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>
        <f t="shared" si="27"/>
        <v>0</v>
      </c>
    </row>
    <row r="103" spans="3:21" x14ac:dyDescent="0.25">
      <c r="C103" s="935" t="s">
        <v>362</v>
      </c>
      <c r="D103" s="936"/>
      <c r="E103" s="16">
        <f t="shared" ref="E103:T103" si="28">SUM(E96:E102)</f>
        <v>1070</v>
      </c>
      <c r="F103" s="16">
        <f t="shared" si="28"/>
        <v>0</v>
      </c>
      <c r="G103" s="16">
        <f t="shared" si="28"/>
        <v>839.45</v>
      </c>
      <c r="H103" s="92">
        <f t="shared" si="28"/>
        <v>190.09697499999999</v>
      </c>
      <c r="I103" s="92">
        <f t="shared" si="28"/>
        <v>116.3393487</v>
      </c>
      <c r="J103" s="92">
        <f t="shared" si="28"/>
        <v>120.21732699</v>
      </c>
      <c r="K103" s="92">
        <f t="shared" si="28"/>
        <v>116.3393487</v>
      </c>
      <c r="L103" s="92">
        <f t="shared" si="28"/>
        <v>120.21732699</v>
      </c>
      <c r="M103" s="92">
        <f t="shared" si="28"/>
        <v>120.21732699</v>
      </c>
      <c r="N103" s="92">
        <f t="shared" si="28"/>
        <v>116.3393487</v>
      </c>
      <c r="O103" s="92">
        <f t="shared" si="28"/>
        <v>120.21732699</v>
      </c>
      <c r="P103" s="92">
        <f t="shared" si="28"/>
        <v>116.3393487</v>
      </c>
      <c r="Q103" s="92">
        <f t="shared" si="28"/>
        <v>120.21732699</v>
      </c>
      <c r="R103" s="92">
        <f t="shared" si="28"/>
        <v>120.21732699</v>
      </c>
      <c r="S103" s="92">
        <f t="shared" si="28"/>
        <v>108.58339212</v>
      </c>
      <c r="T103" s="92">
        <f t="shared" si="28"/>
        <v>120.21732699</v>
      </c>
      <c r="U103" s="116">
        <f>SUM(I103:T103)</f>
        <v>1415.46207585</v>
      </c>
    </row>
    <row r="104" spans="3:21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3:21" x14ac:dyDescent="0.25">
      <c r="C105" s="257" t="s">
        <v>364</v>
      </c>
      <c r="D105" s="16" t="s">
        <v>364</v>
      </c>
      <c r="E105" s="16">
        <v>1200</v>
      </c>
      <c r="F105" s="16"/>
      <c r="G105" s="16">
        <v>1200</v>
      </c>
      <c r="H105" s="92">
        <f>G105*0.7055</f>
        <v>846.6</v>
      </c>
      <c r="I105" s="92">
        <f>H105*0.85*30*24/1000</f>
        <v>518.11919999999998</v>
      </c>
      <c r="J105" s="92">
        <f>H105*0.85*31*24/1000</f>
        <v>535.38983999999994</v>
      </c>
      <c r="K105" s="92">
        <f>H105*0.85*30*24/1000</f>
        <v>518.11919999999998</v>
      </c>
      <c r="L105" s="92">
        <f>H105*0.85*31*24/1000</f>
        <v>535.38983999999994</v>
      </c>
      <c r="M105" s="92">
        <f>H105*0.85*31*24/1000</f>
        <v>535.38983999999994</v>
      </c>
      <c r="N105" s="92">
        <f>H105*0.85*30*24/1000</f>
        <v>518.11919999999998</v>
      </c>
      <c r="O105" s="92">
        <f>H105*0.85*31*24/1000</f>
        <v>535.38983999999994</v>
      </c>
      <c r="P105" s="92">
        <f>H105*0.85*30*24/1000</f>
        <v>518.11919999999998</v>
      </c>
      <c r="Q105" s="92">
        <f>H105*0.85*31*24/1000</f>
        <v>535.38983999999994</v>
      </c>
      <c r="R105" s="92">
        <f>H105*0.85*31*24/1000</f>
        <v>535.38983999999994</v>
      </c>
      <c r="S105" s="92">
        <f>H105*0.85*28*24/1000</f>
        <v>483.57792000000006</v>
      </c>
      <c r="T105" s="92">
        <f>H105*0.85*31*24/1000</f>
        <v>535.38983999999994</v>
      </c>
      <c r="U105" s="92">
        <f t="shared" ref="U105:U112" si="29">+SUM(I105:T105)</f>
        <v>6303.7835999999988</v>
      </c>
    </row>
    <row r="106" spans="3:21" x14ac:dyDescent="0.25">
      <c r="C106" s="16" t="s">
        <v>365</v>
      </c>
      <c r="D106" s="16" t="s">
        <v>365</v>
      </c>
      <c r="E106" s="16">
        <v>1000</v>
      </c>
      <c r="F106" s="16"/>
      <c r="G106" s="16">
        <v>1000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f t="shared" si="29"/>
        <v>0</v>
      </c>
    </row>
    <row r="107" spans="3:21" x14ac:dyDescent="0.25">
      <c r="C107" s="16" t="s">
        <v>366</v>
      </c>
      <c r="D107" s="16" t="s">
        <v>366</v>
      </c>
      <c r="E107" s="16"/>
      <c r="F107" s="16"/>
      <c r="G107" s="16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29"/>
        <v>0</v>
      </c>
    </row>
    <row r="108" spans="3:21" x14ac:dyDescent="0.25">
      <c r="C108" s="16"/>
      <c r="D108" s="16"/>
      <c r="E108" s="16"/>
      <c r="F108" s="16"/>
      <c r="G108" s="16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29"/>
        <v>0</v>
      </c>
    </row>
    <row r="109" spans="3:21" x14ac:dyDescent="0.25">
      <c r="C109" s="16"/>
      <c r="D109" s="16"/>
      <c r="E109" s="16"/>
      <c r="F109" s="16"/>
      <c r="G109" s="16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29"/>
        <v>0</v>
      </c>
    </row>
    <row r="110" spans="3:21" x14ac:dyDescent="0.25">
      <c r="C110" s="16"/>
      <c r="D110" s="16"/>
      <c r="E110" s="16"/>
      <c r="F110" s="16"/>
      <c r="G110" s="16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29"/>
        <v>0</v>
      </c>
    </row>
    <row r="111" spans="3:21" x14ac:dyDescent="0.25">
      <c r="C111" s="16"/>
      <c r="D111" s="16"/>
      <c r="E111" s="16"/>
      <c r="F111" s="16"/>
      <c r="G111" s="16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29"/>
        <v>0</v>
      </c>
    </row>
    <row r="112" spans="3:21" x14ac:dyDescent="0.25">
      <c r="C112" s="16"/>
      <c r="D112" s="16"/>
      <c r="E112" s="16"/>
      <c r="F112" s="16"/>
      <c r="G112" s="16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>
        <f t="shared" si="29"/>
        <v>0</v>
      </c>
    </row>
    <row r="113" spans="2:21" x14ac:dyDescent="0.25">
      <c r="C113" s="935" t="s">
        <v>367</v>
      </c>
      <c r="D113" s="936"/>
      <c r="E113" s="16">
        <f t="shared" ref="E113:T113" si="30">SUM(E105:E112)</f>
        <v>2200</v>
      </c>
      <c r="F113" s="16">
        <f t="shared" si="30"/>
        <v>0</v>
      </c>
      <c r="G113" s="16">
        <f t="shared" si="30"/>
        <v>2200</v>
      </c>
      <c r="H113" s="92">
        <f t="shared" si="30"/>
        <v>846.6</v>
      </c>
      <c r="I113" s="92">
        <f t="shared" si="30"/>
        <v>518.11919999999998</v>
      </c>
      <c r="J113" s="92">
        <f t="shared" si="30"/>
        <v>535.38983999999994</v>
      </c>
      <c r="K113" s="92">
        <f t="shared" si="30"/>
        <v>518.11919999999998</v>
      </c>
      <c r="L113" s="92">
        <f t="shared" si="30"/>
        <v>535.38983999999994</v>
      </c>
      <c r="M113" s="92">
        <f t="shared" si="30"/>
        <v>535.38983999999994</v>
      </c>
      <c r="N113" s="92">
        <f t="shared" si="30"/>
        <v>518.11919999999998</v>
      </c>
      <c r="O113" s="92">
        <f t="shared" si="30"/>
        <v>535.38983999999994</v>
      </c>
      <c r="P113" s="92">
        <f t="shared" si="30"/>
        <v>518.11919999999998</v>
      </c>
      <c r="Q113" s="92">
        <f t="shared" si="30"/>
        <v>535.38983999999994</v>
      </c>
      <c r="R113" s="92">
        <f t="shared" si="30"/>
        <v>535.38983999999994</v>
      </c>
      <c r="S113" s="92">
        <f t="shared" si="30"/>
        <v>483.57792000000006</v>
      </c>
      <c r="T113" s="92">
        <f t="shared" si="30"/>
        <v>535.38983999999994</v>
      </c>
      <c r="U113" s="116">
        <f>SUM(I113:T113)</f>
        <v>6303.7835999999988</v>
      </c>
    </row>
    <row r="114" spans="2:21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2:21" x14ac:dyDescent="0.25">
      <c r="B115" s="1016" t="s">
        <v>419</v>
      </c>
      <c r="C115" s="16"/>
      <c r="D115" s="16" t="s">
        <v>369</v>
      </c>
      <c r="E115" s="143">
        <f>'[41]F9-Year(n)'!E114</f>
        <v>12</v>
      </c>
      <c r="F115" s="16"/>
      <c r="G115" s="143">
        <f>'[41]F9-Year(n)'!G114</f>
        <v>12</v>
      </c>
      <c r="H115" s="92">
        <f t="shared" ref="H115:H125" si="31">G115*0.7055</f>
        <v>8.4660000000000011</v>
      </c>
      <c r="I115" s="92" t="e">
        <f>'F11-Year(n+2)'!E115</f>
        <v>#VALUE!</v>
      </c>
      <c r="J115" s="92" t="e">
        <f>'F11-Year(n+2)'!F115</f>
        <v>#VALUE!</v>
      </c>
      <c r="K115" s="92" t="e">
        <f>'F11-Year(n+2)'!G115</f>
        <v>#VALUE!</v>
      </c>
      <c r="L115" s="92" t="e">
        <f>'F11-Year(n+2)'!H115</f>
        <v>#VALUE!</v>
      </c>
      <c r="M115" s="92" t="e">
        <f>'F11-Year(n+2)'!I115</f>
        <v>#VALUE!</v>
      </c>
      <c r="N115" s="92" t="e">
        <f>'F11-Year(n+2)'!J115</f>
        <v>#VALUE!</v>
      </c>
      <c r="O115" s="92" t="e">
        <f>'F11-Year(n+2)'!K115</f>
        <v>#VALUE!</v>
      </c>
      <c r="P115" s="92" t="e">
        <f>'F11-Year(n+2)'!L115</f>
        <v>#VALUE!</v>
      </c>
      <c r="Q115" s="92" t="e">
        <f>'F11-Year(n+2)'!M115</f>
        <v>#VALUE!</v>
      </c>
      <c r="R115" s="92" t="e">
        <f>'F11-Year(n+2)'!N115</f>
        <v>#VALUE!</v>
      </c>
      <c r="S115" s="92" t="e">
        <f>'F11-Year(n+2)'!O115</f>
        <v>#VALUE!</v>
      </c>
      <c r="T115" s="92" t="e">
        <f>'F11-Year(n+2)'!P115</f>
        <v>#VALUE!</v>
      </c>
      <c r="U115" s="16" t="e">
        <f t="shared" ref="U115:U138" si="32">+SUM(I115:T115)</f>
        <v>#VALUE!</v>
      </c>
    </row>
    <row r="116" spans="2:21" x14ac:dyDescent="0.25">
      <c r="B116" s="1016"/>
      <c r="C116" s="16"/>
      <c r="D116" s="16" t="s">
        <v>370</v>
      </c>
      <c r="E116" s="143">
        <f>'[41]F9-Year(n)'!E115</f>
        <v>46.7</v>
      </c>
      <c r="F116" s="16"/>
      <c r="G116" s="143">
        <f>'[41]F9-Year(n)'!G115</f>
        <v>46.7</v>
      </c>
      <c r="H116" s="92">
        <f t="shared" si="31"/>
        <v>32.946850000000005</v>
      </c>
      <c r="I116" s="92">
        <f>'F11-Year(n+2)'!E116</f>
        <v>3.2465130074377083E-2</v>
      </c>
      <c r="J116" s="92">
        <f>'F11-Year(n+2)'!F116</f>
        <v>3.2465130074377083E-2</v>
      </c>
      <c r="K116" s="92">
        <f>'F11-Year(n+2)'!G116</f>
        <v>3.2465130074377083E-2</v>
      </c>
      <c r="L116" s="92">
        <f>'F11-Year(n+2)'!H116</f>
        <v>3.2465130074377083E-2</v>
      </c>
      <c r="M116" s="92">
        <f>'F11-Year(n+2)'!I116</f>
        <v>3.2465130074377083E-2</v>
      </c>
      <c r="N116" s="92">
        <f>'F11-Year(n+2)'!J116</f>
        <v>3.2465130074377083E-2</v>
      </c>
      <c r="O116" s="92">
        <f>'F11-Year(n+2)'!K116</f>
        <v>3.2465130074377083E-2</v>
      </c>
      <c r="P116" s="92">
        <f>'F11-Year(n+2)'!L116</f>
        <v>3.2465130074377083E-2</v>
      </c>
      <c r="Q116" s="92">
        <f>'F11-Year(n+2)'!M116</f>
        <v>3.2465130074377083E-2</v>
      </c>
      <c r="R116" s="92">
        <f>'F11-Year(n+2)'!N116</f>
        <v>3.2465130074377083E-2</v>
      </c>
      <c r="S116" s="92">
        <f>'F11-Year(n+2)'!O116</f>
        <v>3.2465130074377083E-2</v>
      </c>
      <c r="T116" s="92">
        <f>'F11-Year(n+2)'!P116</f>
        <v>3.2465130074377083E-2</v>
      </c>
      <c r="U116" s="16">
        <f t="shared" si="32"/>
        <v>0.38958156089252488</v>
      </c>
    </row>
    <row r="117" spans="2:21" x14ac:dyDescent="0.25">
      <c r="B117" s="1016"/>
      <c r="C117" s="16"/>
      <c r="D117" s="16" t="s">
        <v>371</v>
      </c>
      <c r="E117" s="143">
        <f>'[41]F9-Year(n)'!E116</f>
        <v>19.8</v>
      </c>
      <c r="F117" s="16"/>
      <c r="G117" s="143">
        <f>'[41]F9-Year(n)'!G116</f>
        <v>19.8</v>
      </c>
      <c r="H117" s="92">
        <f t="shared" si="31"/>
        <v>13.968900000000001</v>
      </c>
      <c r="I117" s="92" t="e">
        <f>'F11-Year(n+2)'!E117</f>
        <v>#REF!</v>
      </c>
      <c r="J117" s="92" t="e">
        <f>'F11-Year(n+2)'!F117</f>
        <v>#REF!</v>
      </c>
      <c r="K117" s="92" t="e">
        <f>'F11-Year(n+2)'!G117</f>
        <v>#REF!</v>
      </c>
      <c r="L117" s="92" t="e">
        <f>'F11-Year(n+2)'!H117</f>
        <v>#REF!</v>
      </c>
      <c r="M117" s="92" t="e">
        <f>'F11-Year(n+2)'!I117</f>
        <v>#REF!</v>
      </c>
      <c r="N117" s="92" t="e">
        <f>'F11-Year(n+2)'!J117</f>
        <v>#REF!</v>
      </c>
      <c r="O117" s="92" t="e">
        <f>'F11-Year(n+2)'!K117</f>
        <v>#REF!</v>
      </c>
      <c r="P117" s="92" t="e">
        <f>'F11-Year(n+2)'!L117</f>
        <v>#REF!</v>
      </c>
      <c r="Q117" s="92" t="e">
        <f>'F11-Year(n+2)'!M117</f>
        <v>#REF!</v>
      </c>
      <c r="R117" s="92" t="e">
        <f>'F11-Year(n+2)'!N117</f>
        <v>#REF!</v>
      </c>
      <c r="S117" s="92" t="e">
        <f>'F11-Year(n+2)'!O117</f>
        <v>#REF!</v>
      </c>
      <c r="T117" s="92" t="e">
        <f>'F11-Year(n+2)'!P117</f>
        <v>#REF!</v>
      </c>
      <c r="U117" s="16" t="e">
        <f t="shared" si="32"/>
        <v>#REF!</v>
      </c>
    </row>
    <row r="118" spans="2:21" x14ac:dyDescent="0.25">
      <c r="B118" s="1016"/>
      <c r="C118" s="16"/>
      <c r="D118" s="16" t="s">
        <v>372</v>
      </c>
      <c r="E118" s="143">
        <f>'[41]F9-Year(n)'!E117</f>
        <v>15</v>
      </c>
      <c r="F118" s="16"/>
      <c r="G118" s="143">
        <f>'[41]F9-Year(n)'!G117</f>
        <v>15</v>
      </c>
      <c r="H118" s="92">
        <f t="shared" si="31"/>
        <v>10.5825</v>
      </c>
      <c r="I118" s="92" t="e">
        <f>'F11-Year(n+2)'!E118</f>
        <v>#REF!</v>
      </c>
      <c r="J118" s="92" t="e">
        <f>'F11-Year(n+2)'!F118</f>
        <v>#REF!</v>
      </c>
      <c r="K118" s="92" t="e">
        <f>'F11-Year(n+2)'!G118</f>
        <v>#REF!</v>
      </c>
      <c r="L118" s="92" t="e">
        <f>'F11-Year(n+2)'!H118</f>
        <v>#REF!</v>
      </c>
      <c r="M118" s="92" t="e">
        <f>'F11-Year(n+2)'!I118</f>
        <v>#REF!</v>
      </c>
      <c r="N118" s="92" t="e">
        <f>'F11-Year(n+2)'!J118</f>
        <v>#REF!</v>
      </c>
      <c r="O118" s="92" t="e">
        <f>'F11-Year(n+2)'!K118</f>
        <v>#REF!</v>
      </c>
      <c r="P118" s="92" t="e">
        <f>'F11-Year(n+2)'!L118</f>
        <v>#REF!</v>
      </c>
      <c r="Q118" s="92" t="e">
        <f>'F11-Year(n+2)'!M118</f>
        <v>#REF!</v>
      </c>
      <c r="R118" s="92" t="e">
        <f>'F11-Year(n+2)'!N118</f>
        <v>#REF!</v>
      </c>
      <c r="S118" s="92" t="e">
        <f>'F11-Year(n+2)'!O118</f>
        <v>#REF!</v>
      </c>
      <c r="T118" s="92" t="e">
        <f>'F11-Year(n+2)'!P118</f>
        <v>#REF!</v>
      </c>
      <c r="U118" s="16" t="e">
        <f t="shared" si="32"/>
        <v>#REF!</v>
      </c>
    </row>
    <row r="119" spans="2:21" x14ac:dyDescent="0.25">
      <c r="B119" s="1016"/>
      <c r="C119" s="16"/>
      <c r="D119" s="16" t="s">
        <v>373</v>
      </c>
      <c r="E119" s="143">
        <f>'[41]F9-Year(n)'!E118</f>
        <v>128.1</v>
      </c>
      <c r="F119" s="16"/>
      <c r="G119" s="143">
        <f>'[41]F9-Year(n)'!G118</f>
        <v>128.1</v>
      </c>
      <c r="H119" s="92">
        <f t="shared" si="31"/>
        <v>90.374549999999999</v>
      </c>
      <c r="I119" s="92" t="e">
        <f>'F11-Year(n+2)'!E119</f>
        <v>#VALUE!</v>
      </c>
      <c r="J119" s="92" t="e">
        <f>'F11-Year(n+2)'!F119</f>
        <v>#VALUE!</v>
      </c>
      <c r="K119" s="92" t="e">
        <f>'F11-Year(n+2)'!G119</f>
        <v>#VALUE!</v>
      </c>
      <c r="L119" s="92" t="e">
        <f>'F11-Year(n+2)'!H119</f>
        <v>#VALUE!</v>
      </c>
      <c r="M119" s="92" t="e">
        <f>'F11-Year(n+2)'!I119</f>
        <v>#VALUE!</v>
      </c>
      <c r="N119" s="92" t="e">
        <f>'F11-Year(n+2)'!J119</f>
        <v>#VALUE!</v>
      </c>
      <c r="O119" s="92" t="e">
        <f>'F11-Year(n+2)'!K119</f>
        <v>#VALUE!</v>
      </c>
      <c r="P119" s="92" t="e">
        <f>'F11-Year(n+2)'!L119</f>
        <v>#VALUE!</v>
      </c>
      <c r="Q119" s="92" t="e">
        <f>'F11-Year(n+2)'!M119</f>
        <v>#VALUE!</v>
      </c>
      <c r="R119" s="92" t="e">
        <f>'F11-Year(n+2)'!N119</f>
        <v>#VALUE!</v>
      </c>
      <c r="S119" s="92" t="e">
        <f>'F11-Year(n+2)'!O119</f>
        <v>#VALUE!</v>
      </c>
      <c r="T119" s="92" t="e">
        <f>'F11-Year(n+2)'!P119</f>
        <v>#VALUE!</v>
      </c>
      <c r="U119" s="16" t="e">
        <f t="shared" si="32"/>
        <v>#VALUE!</v>
      </c>
    </row>
    <row r="120" spans="2:21" x14ac:dyDescent="0.25">
      <c r="B120" s="1016"/>
      <c r="C120" s="16"/>
      <c r="D120" s="16" t="s">
        <v>331</v>
      </c>
      <c r="E120" s="143">
        <f>'[41]F9-Year(n)'!E119</f>
        <v>3.55</v>
      </c>
      <c r="F120" s="16"/>
      <c r="G120" s="143">
        <f>'[41]F9-Year(n)'!G119</f>
        <v>3.55</v>
      </c>
      <c r="H120" s="92">
        <f t="shared" si="31"/>
        <v>2.5045250000000001</v>
      </c>
      <c r="I120" s="92">
        <f>'F11-Year(n+2)'!E120</f>
        <v>7.8979694305466031E-3</v>
      </c>
      <c r="J120" s="92">
        <f>'F11-Year(n+2)'!F120</f>
        <v>7.8979694305466031E-3</v>
      </c>
      <c r="K120" s="92">
        <f>'F11-Year(n+2)'!G120</f>
        <v>7.8979694305466031E-3</v>
      </c>
      <c r="L120" s="92">
        <f>'F11-Year(n+2)'!H120</f>
        <v>7.8979694305466031E-3</v>
      </c>
      <c r="M120" s="92">
        <f>'F11-Year(n+2)'!I120</f>
        <v>7.8979694305466031E-3</v>
      </c>
      <c r="N120" s="92">
        <f>'F11-Year(n+2)'!J120</f>
        <v>7.8979694305466031E-3</v>
      </c>
      <c r="O120" s="92">
        <f>'F11-Year(n+2)'!K120</f>
        <v>7.8979694305466031E-3</v>
      </c>
      <c r="P120" s="92">
        <f>'F11-Year(n+2)'!L120</f>
        <v>7.8979694305466031E-3</v>
      </c>
      <c r="Q120" s="92">
        <f>'F11-Year(n+2)'!M120</f>
        <v>7.8979694305466031E-3</v>
      </c>
      <c r="R120" s="92">
        <f>'F11-Year(n+2)'!N120</f>
        <v>7.8979694305466031E-3</v>
      </c>
      <c r="S120" s="92">
        <f>'F11-Year(n+2)'!O120</f>
        <v>7.8979694305466031E-3</v>
      </c>
      <c r="T120" s="92">
        <f>'F11-Year(n+2)'!P120</f>
        <v>7.8979694305466031E-3</v>
      </c>
      <c r="U120" s="16">
        <f t="shared" si="32"/>
        <v>9.4775633166559237E-2</v>
      </c>
    </row>
    <row r="121" spans="2:21" x14ac:dyDescent="0.25">
      <c r="B121" s="1016"/>
      <c r="C121" s="16"/>
      <c r="D121" s="16" t="s">
        <v>374</v>
      </c>
      <c r="E121" s="143">
        <f>'[41]F9-Year(n)'!E120</f>
        <v>2833.74</v>
      </c>
      <c r="F121" s="16"/>
      <c r="G121" s="143">
        <f>'[41]F9-Year(n)'!G120</f>
        <v>2833.74</v>
      </c>
      <c r="H121" s="92">
        <f t="shared" si="31"/>
        <v>1999.2035699999999</v>
      </c>
      <c r="I121" s="92">
        <f>'F11-Year(n+2)'!E121</f>
        <v>384.08855007412171</v>
      </c>
      <c r="J121" s="92">
        <f>'F11-Year(n+2)'!F121</f>
        <v>396.05649703675607</v>
      </c>
      <c r="K121" s="92">
        <f>'F11-Year(n+2)'!G121</f>
        <v>370.80818854659333</v>
      </c>
      <c r="L121" s="92">
        <f>'F11-Year(n+2)'!H121</f>
        <v>290.42193642138153</v>
      </c>
      <c r="M121" s="92">
        <f>'F11-Year(n+2)'!I121</f>
        <v>357.19850295243253</v>
      </c>
      <c r="N121" s="92">
        <f>'F11-Year(n+2)'!J121</f>
        <v>314.85896505867896</v>
      </c>
      <c r="O121" s="92">
        <f>'F11-Year(n+2)'!K121</f>
        <v>386.00989514519586</v>
      </c>
      <c r="P121" s="92">
        <f>'F11-Year(n+2)'!L121</f>
        <v>297.64116312724627</v>
      </c>
      <c r="Q121" s="92">
        <f>'F11-Year(n+2)'!M121</f>
        <v>326.28027214263528</v>
      </c>
      <c r="R121" s="92">
        <f>'F11-Year(n+2)'!N121</f>
        <v>347.86256086374777</v>
      </c>
      <c r="S121" s="92">
        <f>'F11-Year(n+2)'!O121</f>
        <v>357.05866673254098</v>
      </c>
      <c r="T121" s="92">
        <f>'F11-Year(n+2)'!P121</f>
        <v>382.867334738495</v>
      </c>
      <c r="U121" s="16">
        <f t="shared" si="32"/>
        <v>4211.1525328398257</v>
      </c>
    </row>
    <row r="122" spans="2:21" x14ac:dyDescent="0.25">
      <c r="B122" s="1016"/>
      <c r="C122" s="16"/>
      <c r="D122" s="16" t="s">
        <v>375</v>
      </c>
      <c r="E122" s="143">
        <f>'[41]F9-Year(n)'!E121</f>
        <v>55.81</v>
      </c>
      <c r="F122" s="16"/>
      <c r="G122" s="143">
        <f>'[41]F9-Year(n)'!G121</f>
        <v>55.81</v>
      </c>
      <c r="H122" s="92">
        <f t="shared" si="31"/>
        <v>39.373955000000002</v>
      </c>
      <c r="I122" s="92">
        <f>'F11-Year(n+2)'!E122</f>
        <v>6.3279241583469856</v>
      </c>
      <c r="J122" s="92">
        <f>'F11-Year(n+2)'!F122</f>
        <v>6.5250981191329931</v>
      </c>
      <c r="K122" s="92">
        <f>'F11-Year(n+2)'!G122</f>
        <v>6.109127944491064</v>
      </c>
      <c r="L122" s="92">
        <f>'F11-Year(n+2)'!H122</f>
        <v>4.7847507748932339</v>
      </c>
      <c r="M122" s="92">
        <f>'F11-Year(n+2)'!I122</f>
        <v>5.8849060606515753</v>
      </c>
      <c r="N122" s="92">
        <f>'F11-Year(n+2)'!J122</f>
        <v>5.187354976039896</v>
      </c>
      <c r="O122" s="92">
        <f>'F11-Year(n+2)'!K122</f>
        <v>6.3595786450257075</v>
      </c>
      <c r="P122" s="92">
        <f>'F11-Year(n+2)'!L122</f>
        <v>4.9036887621563503</v>
      </c>
      <c r="Q122" s="92">
        <f>'F11-Year(n+2)'!M122</f>
        <v>5.3755229518947321</v>
      </c>
      <c r="R122" s="92">
        <f>'F11-Year(n+2)'!N122</f>
        <v>5.7310948276103515</v>
      </c>
      <c r="S122" s="92">
        <f>'F11-Year(n+2)'!O122</f>
        <v>5.882602235156404</v>
      </c>
      <c r="T122" s="92">
        <f>'F11-Year(n+2)'!P122</f>
        <v>6.3078044280833145</v>
      </c>
      <c r="U122" s="16">
        <f t="shared" si="32"/>
        <v>69.379453883482597</v>
      </c>
    </row>
    <row r="123" spans="2:21" x14ac:dyDescent="0.25">
      <c r="B123" s="1016"/>
      <c r="C123" s="16"/>
      <c r="D123" s="16" t="s">
        <v>376</v>
      </c>
      <c r="E123" s="143">
        <f>'[41]F9-Year(n)'!E122</f>
        <v>400</v>
      </c>
      <c r="F123" s="16"/>
      <c r="G123" s="143">
        <f>'[41]F9-Year(n)'!G122</f>
        <v>400</v>
      </c>
      <c r="H123" s="92">
        <f t="shared" si="31"/>
        <v>282.2</v>
      </c>
      <c r="I123" s="92">
        <f>'F11-Year(n+2)'!E123</f>
        <v>55.251862545962851</v>
      </c>
      <c r="J123" s="92">
        <f>'F11-Year(n+2)'!F123</f>
        <v>56.973474295152549</v>
      </c>
      <c r="K123" s="92">
        <f>'F11-Year(n+2)'!G123</f>
        <v>53.341457485624318</v>
      </c>
      <c r="L123" s="92">
        <f>'F11-Year(n+2)'!H123</f>
        <v>41.777743461474948</v>
      </c>
      <c r="M123" s="92">
        <f>'F11-Year(n+2)'!I123</f>
        <v>51.38367853700106</v>
      </c>
      <c r="N123" s="92">
        <f>'F11-Year(n+2)'!J123</f>
        <v>45.293056133615671</v>
      </c>
      <c r="O123" s="92">
        <f>'F11-Year(n+2)'!K123</f>
        <v>55.528251659228182</v>
      </c>
      <c r="P123" s="92">
        <f>'F11-Year(n+2)'!L123</f>
        <v>42.816242842837937</v>
      </c>
      <c r="Q123" s="92">
        <f>'F11-Year(n+2)'!M123</f>
        <v>46.93603270497195</v>
      </c>
      <c r="R123" s="92">
        <f>'F11-Year(n+2)'!N123</f>
        <v>50.040685654444346</v>
      </c>
      <c r="S123" s="92">
        <f>'F11-Year(n+2)'!O123</f>
        <v>51.363562832955985</v>
      </c>
      <c r="T123" s="92">
        <f>'F11-Year(n+2)'!P123</f>
        <v>55.076188415999731</v>
      </c>
      <c r="U123" s="16">
        <f t="shared" si="32"/>
        <v>605.78223656926946</v>
      </c>
    </row>
    <row r="124" spans="2:21" x14ac:dyDescent="0.25">
      <c r="B124" s="1016"/>
      <c r="C124" s="16"/>
      <c r="D124" s="16" t="s">
        <v>377</v>
      </c>
      <c r="E124" s="143">
        <f>'[41]F9-Year(n)'!E123</f>
        <v>400</v>
      </c>
      <c r="F124" s="16"/>
      <c r="G124" s="143">
        <f>'[41]F9-Year(n)'!G123</f>
        <v>400</v>
      </c>
      <c r="H124" s="92">
        <f t="shared" si="31"/>
        <v>282.2</v>
      </c>
      <c r="I124" s="92">
        <f>'F11-Year(n+2)'!E124</f>
        <v>55.251862545962865</v>
      </c>
      <c r="J124" s="92">
        <f>'F11-Year(n+2)'!F124</f>
        <v>56.97347429515257</v>
      </c>
      <c r="K124" s="92">
        <f>'F11-Year(n+2)'!G124</f>
        <v>53.341457485624332</v>
      </c>
      <c r="L124" s="92">
        <f>'F11-Year(n+2)'!H124</f>
        <v>41.777743461474962</v>
      </c>
      <c r="M124" s="92">
        <f>'F11-Year(n+2)'!I124</f>
        <v>51.383678537001074</v>
      </c>
      <c r="N124" s="92">
        <f>'F11-Year(n+2)'!J124</f>
        <v>45.293056133615686</v>
      </c>
      <c r="O124" s="92">
        <f>'F11-Year(n+2)'!K124</f>
        <v>55.528251659228189</v>
      </c>
      <c r="P124" s="92">
        <f>'F11-Year(n+2)'!L124</f>
        <v>42.816242842837944</v>
      </c>
      <c r="Q124" s="92">
        <f>'F11-Year(n+2)'!M124</f>
        <v>46.936032704971957</v>
      </c>
      <c r="R124" s="92">
        <f>'F11-Year(n+2)'!N124</f>
        <v>50.040685654444353</v>
      </c>
      <c r="S124" s="92">
        <f>'F11-Year(n+2)'!O124</f>
        <v>51.363562832955999</v>
      </c>
      <c r="T124" s="92">
        <f>'F11-Year(n+2)'!P124</f>
        <v>55.076188415999738</v>
      </c>
      <c r="U124" s="16">
        <f t="shared" si="32"/>
        <v>605.78223656926957</v>
      </c>
    </row>
    <row r="125" spans="2:21" x14ac:dyDescent="0.25">
      <c r="B125" s="1016"/>
      <c r="C125" s="16"/>
      <c r="D125" s="16" t="s">
        <v>378</v>
      </c>
      <c r="E125" s="143">
        <f>'[41]F9-Year(n)'!E124</f>
        <v>735</v>
      </c>
      <c r="F125" s="16"/>
      <c r="G125" s="143">
        <f>'[41]F9-Year(n)'!G124</f>
        <v>735</v>
      </c>
      <c r="H125" s="92">
        <f t="shared" si="31"/>
        <v>518.54250000000002</v>
      </c>
      <c r="I125" s="92">
        <f>'F11-Year(n+2)'!E125</f>
        <v>213.4103190837815</v>
      </c>
      <c r="J125" s="92">
        <f>'F11-Year(n+2)'!F125</f>
        <v>220.06004446502678</v>
      </c>
      <c r="K125" s="92">
        <f>'F11-Year(n+2)'!G125</f>
        <v>206.03137953822394</v>
      </c>
      <c r="L125" s="92">
        <f>'F11-Year(n+2)'!H125</f>
        <v>161.366534119947</v>
      </c>
      <c r="M125" s="92">
        <f>'F11-Year(n+2)'!I125</f>
        <v>198.46945834916662</v>
      </c>
      <c r="N125" s="92">
        <f>'F11-Year(n+2)'!J125</f>
        <v>174.94442931609055</v>
      </c>
      <c r="O125" s="92">
        <f>'F11-Year(n+2)'!K125</f>
        <v>214.47787203376888</v>
      </c>
      <c r="P125" s="92">
        <f>'F11-Year(n+2)'!L125</f>
        <v>165.37773798046157</v>
      </c>
      <c r="Q125" s="92">
        <f>'F11-Year(n+2)'!M125</f>
        <v>181.29042632295418</v>
      </c>
      <c r="R125" s="92">
        <f>'F11-Year(n+2)'!N125</f>
        <v>193.28214834029129</v>
      </c>
      <c r="S125" s="92">
        <f>'F11-Year(n+2)'!O125</f>
        <v>198.39176144229251</v>
      </c>
      <c r="T125" s="92">
        <f>'F11-Year(n+2)'!P125</f>
        <v>212.73177775679898</v>
      </c>
      <c r="U125" s="16">
        <f t="shared" si="32"/>
        <v>2339.8338887488035</v>
      </c>
    </row>
    <row r="126" spans="2:21" x14ac:dyDescent="0.25">
      <c r="B126" s="1016"/>
      <c r="C126" s="16"/>
      <c r="D126" s="16" t="s">
        <v>379</v>
      </c>
      <c r="E126" s="143"/>
      <c r="F126" s="16"/>
      <c r="G126" s="143"/>
      <c r="H126" s="92"/>
      <c r="I126" s="92">
        <f>'F11-Year(n+2)'!E126</f>
        <v>0</v>
      </c>
      <c r="J126" s="92">
        <f>'F11-Year(n+2)'!F126</f>
        <v>0</v>
      </c>
      <c r="K126" s="92">
        <f>'F11-Year(n+2)'!G126</f>
        <v>0</v>
      </c>
      <c r="L126" s="92">
        <f>'F11-Year(n+2)'!H126</f>
        <v>0</v>
      </c>
      <c r="M126" s="92">
        <f>'F11-Year(n+2)'!I126</f>
        <v>0</v>
      </c>
      <c r="N126" s="92">
        <f>'F11-Year(n+2)'!J126</f>
        <v>0</v>
      </c>
      <c r="O126" s="92">
        <f>'F11-Year(n+2)'!K126</f>
        <v>0</v>
      </c>
      <c r="P126" s="92">
        <f>'F11-Year(n+2)'!L126</f>
        <v>0</v>
      </c>
      <c r="Q126" s="92">
        <f>'F11-Year(n+2)'!M126</f>
        <v>0</v>
      </c>
      <c r="R126" s="92">
        <f>'F11-Year(n+2)'!N126</f>
        <v>0</v>
      </c>
      <c r="S126" s="92">
        <f>'F11-Year(n+2)'!O126</f>
        <v>0</v>
      </c>
      <c r="T126" s="92">
        <f>'F11-Year(n+2)'!P126</f>
        <v>0</v>
      </c>
      <c r="U126" s="16">
        <f t="shared" si="32"/>
        <v>0</v>
      </c>
    </row>
    <row r="127" spans="2:21" x14ac:dyDescent="0.25">
      <c r="B127" s="1016"/>
      <c r="C127" s="16"/>
      <c r="D127" s="16" t="s">
        <v>380</v>
      </c>
      <c r="E127" s="143">
        <f>'[41]F9-Year(n)'!E126</f>
        <v>1692</v>
      </c>
      <c r="F127" s="16"/>
      <c r="G127" s="143">
        <f>'[41]F9-Year(n)'!G126</f>
        <v>1692</v>
      </c>
      <c r="H127" s="92">
        <f>G127*0.7055</f>
        <v>1193.7060000000001</v>
      </c>
      <c r="I127" s="92">
        <f>'F11-Year(n+2)'!E127</f>
        <v>233.71537856942285</v>
      </c>
      <c r="J127" s="92">
        <f>'F11-Year(n+2)'!F127</f>
        <v>240.99779626849534</v>
      </c>
      <c r="K127" s="92">
        <f>'F11-Year(n+2)'!G127</f>
        <v>225.63436516419085</v>
      </c>
      <c r="L127" s="92">
        <f>'F11-Year(n+2)'!H127</f>
        <v>176.71985484203904</v>
      </c>
      <c r="M127" s="92">
        <f>'F11-Year(n+2)'!I127</f>
        <v>217.35296021151447</v>
      </c>
      <c r="N127" s="92">
        <f>'F11-Year(n+2)'!J127</f>
        <v>191.58962744519428</v>
      </c>
      <c r="O127" s="92">
        <f>'F11-Year(n+2)'!K127</f>
        <v>234.88450451853524</v>
      </c>
      <c r="P127" s="92">
        <f>'F11-Year(n+2)'!L127</f>
        <v>181.11270722520447</v>
      </c>
      <c r="Q127" s="92">
        <f>'F11-Year(n+2)'!M127</f>
        <v>198.53941834203133</v>
      </c>
      <c r="R127" s="92">
        <f>'F11-Year(n+2)'!N127</f>
        <v>211.67210031829958</v>
      </c>
      <c r="S127" s="92">
        <f>'F11-Year(n+2)'!O127</f>
        <v>217.26787078340382</v>
      </c>
      <c r="T127" s="92">
        <f>'F11-Year(n+2)'!P127</f>
        <v>232.97227699967883</v>
      </c>
      <c r="U127" s="16">
        <f t="shared" si="32"/>
        <v>2562.4588606880102</v>
      </c>
    </row>
    <row r="128" spans="2:21" x14ac:dyDescent="0.25">
      <c r="B128" s="1016"/>
      <c r="C128" s="16"/>
      <c r="D128" s="16" t="s">
        <v>381</v>
      </c>
      <c r="E128" s="143">
        <f>'[41]F9-Year(n)'!E127</f>
        <v>1000</v>
      </c>
      <c r="F128" s="16"/>
      <c r="G128" s="143">
        <f>'[41]F9-Year(n)'!G127</f>
        <v>1000</v>
      </c>
      <c r="H128" s="92">
        <f>G128*0.7055</f>
        <v>705.5</v>
      </c>
      <c r="I128" s="92">
        <f>'F11-Year(n+2)'!E128</f>
        <v>138.12965636490713</v>
      </c>
      <c r="J128" s="92">
        <f>'F11-Year(n+2)'!F128</f>
        <v>142.43368573788138</v>
      </c>
      <c r="K128" s="92">
        <f>'F11-Year(n+2)'!G128</f>
        <v>133.35364371406081</v>
      </c>
      <c r="L128" s="92">
        <f>'F11-Year(n+2)'!H128</f>
        <v>104.44435865368737</v>
      </c>
      <c r="M128" s="92">
        <f>'F11-Year(n+2)'!I128</f>
        <v>128.45919634250265</v>
      </c>
      <c r="N128" s="92">
        <f>'F11-Year(n+2)'!J128</f>
        <v>113.23264033403919</v>
      </c>
      <c r="O128" s="92">
        <f>'F11-Year(n+2)'!K128</f>
        <v>138.82062914807045</v>
      </c>
      <c r="P128" s="92">
        <f>'F11-Year(n+2)'!L128</f>
        <v>107.04060710709486</v>
      </c>
      <c r="Q128" s="92">
        <f>'F11-Year(n+2)'!M128</f>
        <v>117.34008176242988</v>
      </c>
      <c r="R128" s="92">
        <f>'F11-Year(n+2)'!N128</f>
        <v>125.10171413611086</v>
      </c>
      <c r="S128" s="92">
        <f>'F11-Year(n+2)'!O128</f>
        <v>128.40890708238996</v>
      </c>
      <c r="T128" s="92">
        <f>'F11-Year(n+2)'!P128</f>
        <v>137.69047103999932</v>
      </c>
      <c r="U128" s="16">
        <f t="shared" si="32"/>
        <v>1514.4555914231737</v>
      </c>
    </row>
    <row r="129" spans="3:21" x14ac:dyDescent="0.25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>
        <f t="shared" si="32"/>
        <v>0</v>
      </c>
    </row>
    <row r="130" spans="3:21" x14ac:dyDescent="0.25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>
        <f t="shared" si="32"/>
        <v>0</v>
      </c>
    </row>
    <row r="131" spans="3:21" x14ac:dyDescent="0.25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>
        <f t="shared" si="32"/>
        <v>0</v>
      </c>
    </row>
    <row r="132" spans="3:21" x14ac:dyDescent="0.25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>
        <f t="shared" si="32"/>
        <v>0</v>
      </c>
    </row>
    <row r="133" spans="3:21" x14ac:dyDescent="0.25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>
        <f t="shared" si="32"/>
        <v>0</v>
      </c>
    </row>
    <row r="134" spans="3:21" x14ac:dyDescent="0.25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>
        <f t="shared" si="32"/>
        <v>0</v>
      </c>
    </row>
    <row r="135" spans="3:21" x14ac:dyDescent="0.2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>
        <f t="shared" si="32"/>
        <v>0</v>
      </c>
    </row>
    <row r="136" spans="3:21" x14ac:dyDescent="0.25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>
        <f t="shared" si="32"/>
        <v>0</v>
      </c>
    </row>
    <row r="137" spans="3:21" x14ac:dyDescent="0.25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>
        <f t="shared" si="32"/>
        <v>0</v>
      </c>
    </row>
    <row r="138" spans="3:21" x14ac:dyDescent="0.25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>
        <f t="shared" si="32"/>
        <v>0</v>
      </c>
    </row>
    <row r="139" spans="3:21" x14ac:dyDescent="0.25">
      <c r="C139" s="935" t="s">
        <v>384</v>
      </c>
      <c r="D139" s="936"/>
      <c r="E139" s="16">
        <f>SUM(E115:E138)</f>
        <v>7341.7</v>
      </c>
      <c r="F139" s="16">
        <f t="shared" ref="F139:T139" si="33">SUM(F115:F138)</f>
        <v>0</v>
      </c>
      <c r="G139" s="16">
        <f t="shared" si="33"/>
        <v>7341.7</v>
      </c>
      <c r="H139" s="16">
        <f t="shared" si="33"/>
        <v>5179.5693499999998</v>
      </c>
      <c r="I139" s="16" t="e">
        <f t="shared" si="33"/>
        <v>#VALUE!</v>
      </c>
      <c r="J139" s="16" t="e">
        <f t="shared" si="33"/>
        <v>#VALUE!</v>
      </c>
      <c r="K139" s="16" t="e">
        <f t="shared" si="33"/>
        <v>#VALUE!</v>
      </c>
      <c r="L139" s="16" t="e">
        <f t="shared" si="33"/>
        <v>#VALUE!</v>
      </c>
      <c r="M139" s="16" t="e">
        <f t="shared" si="33"/>
        <v>#VALUE!</v>
      </c>
      <c r="N139" s="16" t="e">
        <f t="shared" si="33"/>
        <v>#VALUE!</v>
      </c>
      <c r="O139" s="16" t="e">
        <f t="shared" si="33"/>
        <v>#VALUE!</v>
      </c>
      <c r="P139" s="16" t="e">
        <f t="shared" si="33"/>
        <v>#VALUE!</v>
      </c>
      <c r="Q139" s="16" t="e">
        <f t="shared" si="33"/>
        <v>#VALUE!</v>
      </c>
      <c r="R139" s="16" t="e">
        <f t="shared" si="33"/>
        <v>#VALUE!</v>
      </c>
      <c r="S139" s="16" t="e">
        <f t="shared" si="33"/>
        <v>#VALUE!</v>
      </c>
      <c r="T139" s="16" t="e">
        <f t="shared" si="33"/>
        <v>#VALUE!</v>
      </c>
      <c r="U139" s="116" t="e">
        <f>SUM(I139:T139)</f>
        <v>#VALUE!</v>
      </c>
    </row>
    <row r="140" spans="3:21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3:21" x14ac:dyDescent="0.25">
      <c r="C141" s="16"/>
      <c r="D141" s="16" t="s">
        <v>386</v>
      </c>
      <c r="E141" s="16"/>
      <c r="F141" s="16"/>
      <c r="G141" s="16"/>
      <c r="H141" s="16"/>
      <c r="I141" s="92" t="e">
        <f>'F11-Year(n+2)'!E141</f>
        <v>#REF!</v>
      </c>
      <c r="J141" s="92" t="e">
        <f>'F11-Year(n+2)'!F141</f>
        <v>#REF!</v>
      </c>
      <c r="K141" s="92" t="e">
        <f>'F11-Year(n+2)'!G141</f>
        <v>#REF!</v>
      </c>
      <c r="L141" s="92" t="e">
        <f>'F11-Year(n+2)'!H141</f>
        <v>#REF!</v>
      </c>
      <c r="M141" s="92" t="e">
        <f>'F11-Year(n+2)'!I141</f>
        <v>#REF!</v>
      </c>
      <c r="N141" s="92" t="e">
        <f>'F11-Year(n+2)'!J141</f>
        <v>#REF!</v>
      </c>
      <c r="O141" s="92" t="e">
        <f>'F11-Year(n+2)'!K141</f>
        <v>#REF!</v>
      </c>
      <c r="P141" s="92" t="e">
        <f>'F11-Year(n+2)'!L141</f>
        <v>#REF!</v>
      </c>
      <c r="Q141" s="92" t="e">
        <f>'F11-Year(n+2)'!M141</f>
        <v>#REF!</v>
      </c>
      <c r="R141" s="92" t="e">
        <f>'F11-Year(n+2)'!N141</f>
        <v>#REF!</v>
      </c>
      <c r="S141" s="92">
        <f>'F11-Year(n+2)'!O141</f>
        <v>0</v>
      </c>
      <c r="T141" s="92" t="e">
        <f>'F11-Year(n+2)'!P141</f>
        <v>#REF!</v>
      </c>
      <c r="U141" s="16" t="e">
        <f t="shared" ref="U141:U151" si="34">+SUM(I141:T141)</f>
        <v>#REF!</v>
      </c>
    </row>
    <row r="142" spans="3:21" x14ac:dyDescent="0.25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>
        <f t="shared" si="34"/>
        <v>0</v>
      </c>
    </row>
    <row r="143" spans="3:21" x14ac:dyDescent="0.25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>
        <f t="shared" si="34"/>
        <v>0</v>
      </c>
    </row>
    <row r="144" spans="3:21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>
        <f t="shared" si="34"/>
        <v>0</v>
      </c>
    </row>
    <row r="145" spans="3:21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>
        <f t="shared" si="34"/>
        <v>0</v>
      </c>
    </row>
    <row r="146" spans="3:21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>
        <f t="shared" si="34"/>
        <v>0</v>
      </c>
    </row>
    <row r="147" spans="3:21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>
        <f t="shared" si="34"/>
        <v>0</v>
      </c>
    </row>
    <row r="148" spans="3:21" x14ac:dyDescent="0.25"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>
        <f t="shared" si="34"/>
        <v>0</v>
      </c>
    </row>
    <row r="149" spans="3:21" x14ac:dyDescent="0.25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>
        <f t="shared" si="34"/>
        <v>0</v>
      </c>
    </row>
    <row r="150" spans="3:21" x14ac:dyDescent="0.25"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>
        <f t="shared" si="34"/>
        <v>0</v>
      </c>
    </row>
    <row r="151" spans="3:21" x14ac:dyDescent="0.25"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>
        <f t="shared" si="34"/>
        <v>0</v>
      </c>
    </row>
    <row r="152" spans="3:21" x14ac:dyDescent="0.25">
      <c r="C152" s="935" t="s">
        <v>387</v>
      </c>
      <c r="D152" s="936"/>
      <c r="E152" s="16">
        <f>SUM(E141:E151)</f>
        <v>0</v>
      </c>
      <c r="F152" s="16">
        <f t="shared" ref="F152:T152" si="35">SUM(F141:F151)</f>
        <v>0</v>
      </c>
      <c r="G152" s="16">
        <f t="shared" si="35"/>
        <v>0</v>
      </c>
      <c r="H152" s="16">
        <f t="shared" si="35"/>
        <v>0</v>
      </c>
      <c r="I152" s="16" t="e">
        <f t="shared" si="35"/>
        <v>#REF!</v>
      </c>
      <c r="J152" s="16" t="e">
        <f t="shared" si="35"/>
        <v>#REF!</v>
      </c>
      <c r="K152" s="16" t="e">
        <f t="shared" si="35"/>
        <v>#REF!</v>
      </c>
      <c r="L152" s="16" t="e">
        <f t="shared" si="35"/>
        <v>#REF!</v>
      </c>
      <c r="M152" s="16" t="e">
        <f t="shared" si="35"/>
        <v>#REF!</v>
      </c>
      <c r="N152" s="16" t="e">
        <f t="shared" si="35"/>
        <v>#REF!</v>
      </c>
      <c r="O152" s="16" t="e">
        <f t="shared" si="35"/>
        <v>#REF!</v>
      </c>
      <c r="P152" s="16" t="e">
        <f t="shared" si="35"/>
        <v>#REF!</v>
      </c>
      <c r="Q152" s="16" t="e">
        <f t="shared" si="35"/>
        <v>#REF!</v>
      </c>
      <c r="R152" s="16" t="e">
        <f t="shared" si="35"/>
        <v>#REF!</v>
      </c>
      <c r="S152" s="16">
        <f t="shared" si="35"/>
        <v>0</v>
      </c>
      <c r="T152" s="16" t="e">
        <f t="shared" si="35"/>
        <v>#REF!</v>
      </c>
      <c r="U152" s="116" t="e">
        <f>SUM(I152:T152)</f>
        <v>#REF!</v>
      </c>
    </row>
    <row r="153" spans="3:21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3:21" x14ac:dyDescent="0.25">
      <c r="C154" s="16" t="s">
        <v>389</v>
      </c>
      <c r="D154" s="16" t="s">
        <v>390</v>
      </c>
      <c r="E154" s="16"/>
      <c r="F154" s="16"/>
      <c r="G154" s="16"/>
      <c r="H154" s="16"/>
      <c r="I154" s="92" t="e">
        <f>'F11-Year(n+2)'!E154</f>
        <v>#REF!</v>
      </c>
      <c r="J154" s="92" t="e">
        <f>'F11-Year(n+2)'!F154</f>
        <v>#REF!</v>
      </c>
      <c r="K154" s="92" t="e">
        <f>'F11-Year(n+2)'!G154</f>
        <v>#REF!</v>
      </c>
      <c r="L154" s="92" t="e">
        <f>'F11-Year(n+2)'!H154</f>
        <v>#REF!</v>
      </c>
      <c r="M154" s="92" t="e">
        <f>'F11-Year(n+2)'!I154</f>
        <v>#REF!</v>
      </c>
      <c r="N154" s="92" t="e">
        <f>'F11-Year(n+2)'!J154</f>
        <v>#REF!</v>
      </c>
      <c r="O154" s="92" t="e">
        <f>'F11-Year(n+2)'!K154</f>
        <v>#REF!</v>
      </c>
      <c r="P154" s="92" t="e">
        <f>'F11-Year(n+2)'!L154</f>
        <v>#REF!</v>
      </c>
      <c r="Q154" s="92" t="e">
        <f>'F11-Year(n+2)'!M154</f>
        <v>#REF!</v>
      </c>
      <c r="R154" s="92" t="e">
        <f>'F11-Year(n+2)'!N154</f>
        <v>#REF!</v>
      </c>
      <c r="S154" s="92">
        <f>'F11-Year(n+2)'!O154</f>
        <v>0</v>
      </c>
      <c r="T154" s="92">
        <f>'F11-Year(n+2)'!P154</f>
        <v>0</v>
      </c>
      <c r="U154" s="16" t="e">
        <f t="shared" ref="U154:U155" si="36">+SUM(I154:T154)</f>
        <v>#REF!</v>
      </c>
    </row>
    <row r="155" spans="3:21" x14ac:dyDescent="0.25">
      <c r="C155" s="16" t="s">
        <v>389</v>
      </c>
      <c r="D155" s="16" t="s">
        <v>391</v>
      </c>
      <c r="E155" s="16"/>
      <c r="F155" s="16"/>
      <c r="G155" s="16"/>
      <c r="H155" s="16"/>
      <c r="I155" s="92">
        <f>'F11-Year(n+2)'!E155</f>
        <v>0</v>
      </c>
      <c r="J155" s="92">
        <f>'F11-Year(n+2)'!F155</f>
        <v>0</v>
      </c>
      <c r="K155" s="92">
        <f>'F11-Year(n+2)'!G155</f>
        <v>0</v>
      </c>
      <c r="L155" s="92">
        <f>'F11-Year(n+2)'!H155</f>
        <v>0</v>
      </c>
      <c r="M155" s="92">
        <f>'F11-Year(n+2)'!I155</f>
        <v>0</v>
      </c>
      <c r="N155" s="92">
        <f>'F11-Year(n+2)'!J155</f>
        <v>0</v>
      </c>
      <c r="O155" s="92">
        <f>'F11-Year(n+2)'!K155</f>
        <v>0</v>
      </c>
      <c r="P155" s="92">
        <f>'F11-Year(n+2)'!L155</f>
        <v>0</v>
      </c>
      <c r="Q155" s="92">
        <f>'F11-Year(n+2)'!M155</f>
        <v>0</v>
      </c>
      <c r="R155" s="92">
        <f>'F11-Year(n+2)'!N155</f>
        <v>0</v>
      </c>
      <c r="S155" s="92">
        <f>'F11-Year(n+2)'!O155</f>
        <v>0</v>
      </c>
      <c r="T155" s="92">
        <f>'F11-Year(n+2)'!P155</f>
        <v>0</v>
      </c>
      <c r="U155" s="16">
        <f t="shared" si="36"/>
        <v>0</v>
      </c>
    </row>
    <row r="156" spans="3:21" x14ac:dyDescent="0.25">
      <c r="C156" s="935" t="s">
        <v>392</v>
      </c>
      <c r="D156" s="936"/>
      <c r="E156" s="16">
        <f>SUM(E154:E155)</f>
        <v>0</v>
      </c>
      <c r="F156" s="16">
        <f t="shared" ref="F156:T156" si="37">SUM(F154:F155)</f>
        <v>0</v>
      </c>
      <c r="G156" s="16">
        <f t="shared" si="37"/>
        <v>0</v>
      </c>
      <c r="H156" s="16">
        <f t="shared" si="37"/>
        <v>0</v>
      </c>
      <c r="I156" s="16" t="e">
        <f t="shared" si="37"/>
        <v>#REF!</v>
      </c>
      <c r="J156" s="16" t="e">
        <f t="shared" si="37"/>
        <v>#REF!</v>
      </c>
      <c r="K156" s="16" t="e">
        <f t="shared" si="37"/>
        <v>#REF!</v>
      </c>
      <c r="L156" s="16" t="e">
        <f t="shared" si="37"/>
        <v>#REF!</v>
      </c>
      <c r="M156" s="16" t="e">
        <f t="shared" si="37"/>
        <v>#REF!</v>
      </c>
      <c r="N156" s="16" t="e">
        <f t="shared" si="37"/>
        <v>#REF!</v>
      </c>
      <c r="O156" s="16" t="e">
        <f t="shared" si="37"/>
        <v>#REF!</v>
      </c>
      <c r="P156" s="16" t="e">
        <f t="shared" si="37"/>
        <v>#REF!</v>
      </c>
      <c r="Q156" s="16" t="e">
        <f t="shared" si="37"/>
        <v>#REF!</v>
      </c>
      <c r="R156" s="16" t="e">
        <f t="shared" si="37"/>
        <v>#REF!</v>
      </c>
      <c r="S156" s="16">
        <f t="shared" si="37"/>
        <v>0</v>
      </c>
      <c r="T156" s="16">
        <f t="shared" si="37"/>
        <v>0</v>
      </c>
      <c r="U156" s="116" t="e">
        <f>U154-U155</f>
        <v>#REF!</v>
      </c>
    </row>
    <row r="157" spans="3:21" x14ac:dyDescent="0.25">
      <c r="C157" s="935" t="s">
        <v>201</v>
      </c>
      <c r="D157" s="936"/>
      <c r="E157" s="16">
        <f>E48+E94+E103+E113+E139+E152+E156</f>
        <v>41858.399999999994</v>
      </c>
      <c r="F157" s="16">
        <f t="shared" ref="F157:T157" si="38">F48+F94+F103+F113+F139+F152+F156</f>
        <v>0</v>
      </c>
      <c r="G157" s="16">
        <f t="shared" si="38"/>
        <v>24714.888612376988</v>
      </c>
      <c r="H157" s="16">
        <f t="shared" si="38"/>
        <v>16328.718916031965</v>
      </c>
      <c r="I157" s="16" t="e">
        <f t="shared" si="38"/>
        <v>#VALUE!</v>
      </c>
      <c r="J157" s="16" t="e">
        <f t="shared" si="38"/>
        <v>#VALUE!</v>
      </c>
      <c r="K157" s="16" t="e">
        <f t="shared" si="38"/>
        <v>#VALUE!</v>
      </c>
      <c r="L157" s="16" t="e">
        <f t="shared" si="38"/>
        <v>#VALUE!</v>
      </c>
      <c r="M157" s="16" t="e">
        <f t="shared" si="38"/>
        <v>#VALUE!</v>
      </c>
      <c r="N157" s="16" t="e">
        <f t="shared" si="38"/>
        <v>#VALUE!</v>
      </c>
      <c r="O157" s="16" t="e">
        <f t="shared" si="38"/>
        <v>#VALUE!</v>
      </c>
      <c r="P157" s="16" t="e">
        <f t="shared" si="38"/>
        <v>#VALUE!</v>
      </c>
      <c r="Q157" s="16" t="e">
        <f t="shared" si="38"/>
        <v>#VALUE!</v>
      </c>
      <c r="R157" s="16" t="e">
        <f t="shared" si="38"/>
        <v>#VALUE!</v>
      </c>
      <c r="S157" s="16" t="e">
        <f t="shared" si="38"/>
        <v>#VALUE!</v>
      </c>
      <c r="T157" s="16" t="e">
        <f t="shared" si="38"/>
        <v>#VALUE!</v>
      </c>
      <c r="U157" s="116" t="e">
        <f>U48+U94+U103+U113+U139+U152+U156</f>
        <v>#VALUE!</v>
      </c>
    </row>
    <row r="159" spans="3:21" x14ac:dyDescent="0.25">
      <c r="D159" s="22"/>
      <c r="E159" s="22"/>
      <c r="F159" s="22"/>
      <c r="G159" s="22"/>
      <c r="H159" s="22"/>
      <c r="I159" s="22"/>
    </row>
    <row r="160" spans="3:21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9">
    <mergeCell ref="B115:B128"/>
    <mergeCell ref="B29:B46"/>
    <mergeCell ref="B9:B26"/>
    <mergeCell ref="B51:B67"/>
    <mergeCell ref="B79:B82"/>
    <mergeCell ref="C140:D140"/>
    <mergeCell ref="C152:D152"/>
    <mergeCell ref="C153:D153"/>
    <mergeCell ref="C156:D156"/>
    <mergeCell ref="C157:D157"/>
    <mergeCell ref="C103:D103"/>
    <mergeCell ref="C104:D104"/>
    <mergeCell ref="C113:D113"/>
    <mergeCell ref="C114:D114"/>
    <mergeCell ref="C139:D139"/>
    <mergeCell ref="C78:D78"/>
    <mergeCell ref="C79:C82"/>
    <mergeCell ref="C93:D93"/>
    <mergeCell ref="C94:D94"/>
    <mergeCell ref="C95:D95"/>
    <mergeCell ref="C49:D49"/>
    <mergeCell ref="C50:D50"/>
    <mergeCell ref="C51:C59"/>
    <mergeCell ref="C77:D77"/>
    <mergeCell ref="C48:D48"/>
    <mergeCell ref="C27:D27"/>
    <mergeCell ref="C28:D28"/>
    <mergeCell ref="C47:D47"/>
    <mergeCell ref="C9:C26"/>
    <mergeCell ref="C8:D8"/>
    <mergeCell ref="C29:C46"/>
    <mergeCell ref="H4:H6"/>
    <mergeCell ref="I4:U4"/>
    <mergeCell ref="C7:D7"/>
    <mergeCell ref="C4:C6"/>
    <mergeCell ref="D4:D6"/>
    <mergeCell ref="E4:E6"/>
    <mergeCell ref="F4:F6"/>
    <mergeCell ref="G4:G6"/>
  </mergeCells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B2:U162"/>
  <sheetViews>
    <sheetView showGridLines="0" topLeftCell="D96" zoomScale="69" workbookViewId="0">
      <selection activeCell="E105" sqref="E105:P10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1.1796875" style="4" customWidth="1"/>
    <col min="5" max="7" width="16.453125" style="4" customWidth="1"/>
    <col min="8" max="8" width="16.81640625" style="4" customWidth="1"/>
    <col min="9" max="9" width="13.81640625" style="4" bestFit="1" customWidth="1"/>
    <col min="10" max="10" width="12.54296875" style="4" bestFit="1" customWidth="1"/>
    <col min="11" max="11" width="13.453125" style="4" bestFit="1" customWidth="1"/>
    <col min="12" max="12" width="13.81640625" style="4" bestFit="1" customWidth="1"/>
    <col min="13" max="13" width="12.54296875" style="4" bestFit="1" customWidth="1"/>
    <col min="14" max="14" width="14.81640625" style="4" customWidth="1"/>
    <col min="15" max="15" width="12.54296875" style="4" customWidth="1"/>
    <col min="16" max="16" width="11.81640625" style="4" bestFit="1" customWidth="1"/>
    <col min="17" max="17" width="13.81640625" style="4" bestFit="1" customWidth="1"/>
    <col min="18" max="20" width="11.81640625" style="4" bestFit="1" customWidth="1"/>
    <col min="21" max="21" width="11.453125" style="4" bestFit="1" customWidth="1"/>
    <col min="22" max="22" width="12.453125" style="4" customWidth="1"/>
    <col min="23" max="23" width="12.81640625" style="4" customWidth="1"/>
    <col min="24" max="16384" width="9.1796875" style="4"/>
  </cols>
  <sheetData>
    <row r="2" spans="2:21" x14ac:dyDescent="0.25">
      <c r="I2" s="23" t="s">
        <v>87</v>
      </c>
    </row>
    <row r="3" spans="2:21" x14ac:dyDescent="0.25">
      <c r="I3" s="25" t="s">
        <v>420</v>
      </c>
    </row>
    <row r="4" spans="2:21" x14ac:dyDescent="0.25">
      <c r="C4" s="940" t="s">
        <v>310</v>
      </c>
      <c r="D4" s="940" t="s">
        <v>311</v>
      </c>
      <c r="E4" s="927" t="s">
        <v>394</v>
      </c>
      <c r="F4" s="927" t="s">
        <v>395</v>
      </c>
      <c r="G4" s="927" t="s">
        <v>396</v>
      </c>
      <c r="H4" s="927" t="s">
        <v>397</v>
      </c>
      <c r="I4" s="946" t="s">
        <v>421</v>
      </c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</row>
    <row r="5" spans="2:21" ht="15" customHeight="1" x14ac:dyDescent="0.25">
      <c r="C5" s="942"/>
      <c r="D5" s="942"/>
      <c r="E5" s="928"/>
      <c r="F5" s="928"/>
      <c r="G5" s="928"/>
      <c r="H5" s="928"/>
      <c r="I5" s="12" t="s">
        <v>223</v>
      </c>
      <c r="J5" s="12" t="s">
        <v>224</v>
      </c>
      <c r="K5" s="12" t="s">
        <v>225</v>
      </c>
      <c r="L5" s="12" t="s">
        <v>226</v>
      </c>
      <c r="M5" s="12" t="s">
        <v>227</v>
      </c>
      <c r="N5" s="12" t="s">
        <v>228</v>
      </c>
      <c r="O5" s="12" t="s">
        <v>229</v>
      </c>
      <c r="P5" s="12" t="s">
        <v>230</v>
      </c>
      <c r="Q5" s="12" t="s">
        <v>231</v>
      </c>
      <c r="R5" s="12" t="s">
        <v>232</v>
      </c>
      <c r="S5" s="12" t="s">
        <v>233</v>
      </c>
      <c r="T5" s="12" t="s">
        <v>234</v>
      </c>
      <c r="U5" s="12" t="s">
        <v>90</v>
      </c>
    </row>
    <row r="6" spans="2:21" x14ac:dyDescent="0.25">
      <c r="C6" s="944"/>
      <c r="D6" s="944"/>
      <c r="E6" s="939"/>
      <c r="F6" s="939"/>
      <c r="G6" s="939"/>
      <c r="H6" s="939"/>
      <c r="I6" s="92">
        <v>30</v>
      </c>
      <c r="J6" s="92">
        <v>31</v>
      </c>
      <c r="K6" s="92">
        <v>30</v>
      </c>
      <c r="L6" s="92">
        <v>31</v>
      </c>
      <c r="M6" s="92">
        <v>31</v>
      </c>
      <c r="N6" s="92">
        <v>30</v>
      </c>
      <c r="O6" s="92">
        <v>31</v>
      </c>
      <c r="P6" s="92">
        <v>30</v>
      </c>
      <c r="Q6" s="92">
        <v>31</v>
      </c>
      <c r="R6" s="92">
        <v>31</v>
      </c>
      <c r="S6" s="92">
        <v>28</v>
      </c>
      <c r="T6" s="92">
        <v>31</v>
      </c>
      <c r="U6" s="92"/>
    </row>
    <row r="7" spans="2:21" ht="14.25" customHeight="1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1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1" x14ac:dyDescent="0.25">
      <c r="B9" s="85"/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6" si="1">G9*0.7055</f>
        <v>352.75</v>
      </c>
      <c r="I9" s="92">
        <f t="shared" ref="I9:T15" si="2">$H9*0.85*I$6*24/1000</f>
        <v>215.88300000000001</v>
      </c>
      <c r="J9" s="92">
        <f t="shared" si="2"/>
        <v>223.07909999999998</v>
      </c>
      <c r="K9" s="92">
        <f t="shared" si="2"/>
        <v>215.88300000000001</v>
      </c>
      <c r="L9" s="92">
        <f t="shared" si="2"/>
        <v>223.07909999999998</v>
      </c>
      <c r="M9" s="92">
        <f t="shared" si="2"/>
        <v>223.07909999999998</v>
      </c>
      <c r="N9" s="92">
        <f t="shared" si="2"/>
        <v>215.88300000000001</v>
      </c>
      <c r="O9" s="92">
        <f t="shared" si="2"/>
        <v>223.07909999999998</v>
      </c>
      <c r="P9" s="92">
        <f t="shared" si="2"/>
        <v>215.88300000000001</v>
      </c>
      <c r="Q9" s="92">
        <f t="shared" si="2"/>
        <v>223.07909999999998</v>
      </c>
      <c r="R9" s="92">
        <f t="shared" si="2"/>
        <v>223.07909999999998</v>
      </c>
      <c r="S9" s="92">
        <f t="shared" si="2"/>
        <v>201.49079999999998</v>
      </c>
      <c r="T9" s="92">
        <f t="shared" si="2"/>
        <v>223.07909999999998</v>
      </c>
      <c r="U9" s="92">
        <f t="shared" ref="U9:U16" si="3">+SUM(I9:T9)</f>
        <v>2626.5764999999997</v>
      </c>
    </row>
    <row r="10" spans="2:21" ht="14.25" customHeight="1" x14ac:dyDescent="0.25">
      <c r="B10" s="85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92">
        <f t="shared" si="2"/>
        <v>215.88300000000001</v>
      </c>
      <c r="J10" s="92">
        <f t="shared" si="2"/>
        <v>223.07909999999998</v>
      </c>
      <c r="K10" s="92">
        <f t="shared" si="2"/>
        <v>215.88300000000001</v>
      </c>
      <c r="L10" s="92">
        <f t="shared" si="2"/>
        <v>223.07909999999998</v>
      </c>
      <c r="M10" s="92">
        <f t="shared" si="2"/>
        <v>223.07909999999998</v>
      </c>
      <c r="N10" s="92">
        <f t="shared" si="2"/>
        <v>215.88300000000001</v>
      </c>
      <c r="O10" s="92">
        <f t="shared" si="2"/>
        <v>223.07909999999998</v>
      </c>
      <c r="P10" s="92">
        <f t="shared" si="2"/>
        <v>215.88300000000001</v>
      </c>
      <c r="Q10" s="92">
        <f t="shared" si="2"/>
        <v>223.07909999999998</v>
      </c>
      <c r="R10" s="92">
        <f t="shared" si="2"/>
        <v>223.07909999999998</v>
      </c>
      <c r="S10" s="92">
        <f t="shared" si="2"/>
        <v>201.49079999999998</v>
      </c>
      <c r="T10" s="92">
        <f t="shared" si="2"/>
        <v>223.07909999999998</v>
      </c>
      <c r="U10" s="92">
        <f t="shared" si="3"/>
        <v>2626.5764999999997</v>
      </c>
    </row>
    <row r="11" spans="2:21" x14ac:dyDescent="0.25">
      <c r="B11" s="85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92">
        <f t="shared" si="2"/>
        <v>345.4128</v>
      </c>
      <c r="J11" s="92">
        <f t="shared" si="2"/>
        <v>356.92655999999994</v>
      </c>
      <c r="K11" s="92">
        <f t="shared" si="2"/>
        <v>345.4128</v>
      </c>
      <c r="L11" s="92">
        <f t="shared" si="2"/>
        <v>356.92655999999994</v>
      </c>
      <c r="M11" s="92">
        <f t="shared" si="2"/>
        <v>356.92655999999994</v>
      </c>
      <c r="N11" s="92">
        <f t="shared" si="2"/>
        <v>345.4128</v>
      </c>
      <c r="O11" s="92">
        <f t="shared" si="2"/>
        <v>356.92655999999994</v>
      </c>
      <c r="P11" s="92">
        <f t="shared" si="2"/>
        <v>345.4128</v>
      </c>
      <c r="Q11" s="92">
        <f t="shared" si="2"/>
        <v>356.92655999999994</v>
      </c>
      <c r="R11" s="92">
        <f t="shared" si="2"/>
        <v>356.92655999999994</v>
      </c>
      <c r="S11" s="92">
        <f t="shared" si="2"/>
        <v>322.38527999999997</v>
      </c>
      <c r="T11" s="92">
        <f t="shared" si="2"/>
        <v>356.92655999999994</v>
      </c>
      <c r="U11" s="92">
        <f t="shared" si="3"/>
        <v>4202.5223999999998</v>
      </c>
    </row>
    <row r="12" spans="2:21" x14ac:dyDescent="0.25">
      <c r="B12" s="85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92">
        <f t="shared" si="2"/>
        <v>26.985375000000001</v>
      </c>
      <c r="J12" s="92">
        <f t="shared" si="2"/>
        <v>27.884887499999998</v>
      </c>
      <c r="K12" s="92">
        <f t="shared" si="2"/>
        <v>26.985375000000001</v>
      </c>
      <c r="L12" s="92">
        <f t="shared" si="2"/>
        <v>27.884887499999998</v>
      </c>
      <c r="M12" s="92">
        <f t="shared" si="2"/>
        <v>27.884887499999998</v>
      </c>
      <c r="N12" s="92">
        <f t="shared" si="2"/>
        <v>26.985375000000001</v>
      </c>
      <c r="O12" s="92">
        <f t="shared" si="2"/>
        <v>27.884887499999998</v>
      </c>
      <c r="P12" s="92">
        <f t="shared" si="2"/>
        <v>26.985375000000001</v>
      </c>
      <c r="Q12" s="92">
        <f t="shared" si="2"/>
        <v>27.884887499999998</v>
      </c>
      <c r="R12" s="92">
        <f t="shared" si="2"/>
        <v>27.884887499999998</v>
      </c>
      <c r="S12" s="92">
        <f t="shared" si="2"/>
        <v>25.186349999999997</v>
      </c>
      <c r="T12" s="92">
        <f t="shared" si="2"/>
        <v>27.884887499999998</v>
      </c>
      <c r="U12" s="92">
        <f t="shared" si="3"/>
        <v>328.32206249999996</v>
      </c>
    </row>
    <row r="13" spans="2:21" x14ac:dyDescent="0.25">
      <c r="B13" s="85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92">
        <f t="shared" si="2"/>
        <v>215.88300000000001</v>
      </c>
      <c r="J13" s="92">
        <f t="shared" si="2"/>
        <v>223.07909999999998</v>
      </c>
      <c r="K13" s="92">
        <f t="shared" si="2"/>
        <v>215.88300000000001</v>
      </c>
      <c r="L13" s="92">
        <f t="shared" si="2"/>
        <v>223.07909999999998</v>
      </c>
      <c r="M13" s="92">
        <f t="shared" si="2"/>
        <v>223.07909999999998</v>
      </c>
      <c r="N13" s="92">
        <f t="shared" si="2"/>
        <v>215.88300000000001</v>
      </c>
      <c r="O13" s="92">
        <f t="shared" si="2"/>
        <v>223.07909999999998</v>
      </c>
      <c r="P13" s="92">
        <f t="shared" si="2"/>
        <v>215.88300000000001</v>
      </c>
      <c r="Q13" s="92">
        <f t="shared" si="2"/>
        <v>223.07909999999998</v>
      </c>
      <c r="R13" s="92">
        <f t="shared" si="2"/>
        <v>223.07909999999998</v>
      </c>
      <c r="S13" s="92">
        <f t="shared" si="2"/>
        <v>201.49079999999998</v>
      </c>
      <c r="T13" s="92">
        <f t="shared" si="2"/>
        <v>223.07909999999998</v>
      </c>
      <c r="U13" s="92">
        <f t="shared" si="3"/>
        <v>2626.5764999999997</v>
      </c>
    </row>
    <row r="14" spans="2:21" x14ac:dyDescent="0.25">
      <c r="B14" s="85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92">
        <f t="shared" si="2"/>
        <v>259.05959999999999</v>
      </c>
      <c r="J14" s="92">
        <f t="shared" si="2"/>
        <v>267.69491999999997</v>
      </c>
      <c r="K14" s="92">
        <f t="shared" si="2"/>
        <v>259.05959999999999</v>
      </c>
      <c r="L14" s="92">
        <f t="shared" si="2"/>
        <v>267.69491999999997</v>
      </c>
      <c r="M14" s="92">
        <f t="shared" si="2"/>
        <v>267.69491999999997</v>
      </c>
      <c r="N14" s="92">
        <f t="shared" si="2"/>
        <v>259.05959999999999</v>
      </c>
      <c r="O14" s="92">
        <f t="shared" si="2"/>
        <v>267.69491999999997</v>
      </c>
      <c r="P14" s="92">
        <f t="shared" si="2"/>
        <v>259.05959999999999</v>
      </c>
      <c r="Q14" s="92">
        <f t="shared" si="2"/>
        <v>267.69491999999997</v>
      </c>
      <c r="R14" s="92">
        <f t="shared" si="2"/>
        <v>267.69491999999997</v>
      </c>
      <c r="S14" s="92">
        <f t="shared" si="2"/>
        <v>241.78896000000003</v>
      </c>
      <c r="T14" s="92">
        <f t="shared" si="2"/>
        <v>267.69491999999997</v>
      </c>
      <c r="U14" s="92">
        <f t="shared" si="3"/>
        <v>3151.8917999999994</v>
      </c>
    </row>
    <row r="15" spans="2:21" x14ac:dyDescent="0.25">
      <c r="B15" s="85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92">
        <f t="shared" si="2"/>
        <v>466.30728000000005</v>
      </c>
      <c r="J15" s="92">
        <f t="shared" si="2"/>
        <v>481.85085599999996</v>
      </c>
      <c r="K15" s="92">
        <f t="shared" si="2"/>
        <v>466.30728000000005</v>
      </c>
      <c r="L15" s="92">
        <f t="shared" si="2"/>
        <v>481.85085599999996</v>
      </c>
      <c r="M15" s="92">
        <f t="shared" si="2"/>
        <v>481.85085599999996</v>
      </c>
      <c r="N15" s="92">
        <f t="shared" si="2"/>
        <v>466.30728000000005</v>
      </c>
      <c r="O15" s="92">
        <f t="shared" si="2"/>
        <v>481.85085599999996</v>
      </c>
      <c r="P15" s="92">
        <f t="shared" si="2"/>
        <v>466.30728000000005</v>
      </c>
      <c r="Q15" s="92">
        <f t="shared" si="2"/>
        <v>481.85085599999996</v>
      </c>
      <c r="R15" s="92">
        <f t="shared" si="2"/>
        <v>481.85085599999996</v>
      </c>
      <c r="S15" s="92">
        <f t="shared" si="2"/>
        <v>435.22012799999999</v>
      </c>
      <c r="T15" s="92">
        <f t="shared" si="2"/>
        <v>481.85085599999996</v>
      </c>
      <c r="U15" s="92">
        <f t="shared" si="3"/>
        <v>5673.40524</v>
      </c>
    </row>
    <row r="16" spans="2:21" x14ac:dyDescent="0.25">
      <c r="B16" s="85"/>
      <c r="C16" s="1000"/>
      <c r="D16" s="84" t="s">
        <v>322</v>
      </c>
      <c r="E16" s="141">
        <v>4000</v>
      </c>
      <c r="F16" s="141"/>
      <c r="G16" s="141">
        <f t="shared" si="0"/>
        <v>4000</v>
      </c>
      <c r="H16" s="141">
        <f t="shared" si="1"/>
        <v>2822</v>
      </c>
      <c r="I16" s="92">
        <f>$H16*0.8526*I$6*24/1000</f>
        <v>1732.3467840000003</v>
      </c>
      <c r="J16" s="92">
        <f t="shared" ref="J16:T16" si="4">$H16*0.8526*J$6*24/1000</f>
        <v>1790.0916768</v>
      </c>
      <c r="K16" s="92">
        <f t="shared" si="4"/>
        <v>1732.3467840000003</v>
      </c>
      <c r="L16" s="92">
        <f t="shared" si="4"/>
        <v>1790.0916768</v>
      </c>
      <c r="M16" s="92">
        <f t="shared" si="4"/>
        <v>1790.0916768</v>
      </c>
      <c r="N16" s="92">
        <f t="shared" si="4"/>
        <v>1732.3467840000003</v>
      </c>
      <c r="O16" s="92">
        <f t="shared" si="4"/>
        <v>1790.0916768</v>
      </c>
      <c r="P16" s="92">
        <f t="shared" si="4"/>
        <v>1732.3467840000003</v>
      </c>
      <c r="Q16" s="92">
        <f t="shared" si="4"/>
        <v>1790.0916768</v>
      </c>
      <c r="R16" s="92">
        <f t="shared" si="4"/>
        <v>1790.0916768</v>
      </c>
      <c r="S16" s="92">
        <f t="shared" si="4"/>
        <v>1616.8569984000003</v>
      </c>
      <c r="T16" s="92">
        <f t="shared" si="4"/>
        <v>1790.0916768</v>
      </c>
      <c r="U16" s="92">
        <f t="shared" si="3"/>
        <v>21076.885871999999</v>
      </c>
    </row>
    <row r="17" spans="2:21" x14ac:dyDescent="0.25">
      <c r="B17" s="85"/>
      <c r="C17" s="1000"/>
      <c r="D17" s="84"/>
      <c r="E17" s="84"/>
      <c r="F17" s="84"/>
      <c r="G17" s="84"/>
      <c r="H17" s="84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f t="shared" ref="U17:U46" si="5">+SUM(I17:T17)</f>
        <v>0</v>
      </c>
    </row>
    <row r="18" spans="2:21" x14ac:dyDescent="0.25">
      <c r="B18" s="85"/>
      <c r="C18" s="1000"/>
      <c r="D18" s="84"/>
      <c r="E18" s="84"/>
      <c r="F18" s="84"/>
      <c r="G18" s="84"/>
      <c r="H18" s="84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f t="shared" si="5"/>
        <v>0</v>
      </c>
    </row>
    <row r="19" spans="2:21" x14ac:dyDescent="0.25">
      <c r="B19" s="85"/>
      <c r="C19" s="1000"/>
      <c r="D19" s="84"/>
      <c r="E19" s="84"/>
      <c r="F19" s="84"/>
      <c r="G19" s="84"/>
      <c r="H19" s="84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f t="shared" si="5"/>
        <v>0</v>
      </c>
    </row>
    <row r="20" spans="2:21" x14ac:dyDescent="0.25">
      <c r="B20" s="85"/>
      <c r="C20" s="1000"/>
      <c r="D20" s="84"/>
      <c r="E20" s="84"/>
      <c r="F20" s="84"/>
      <c r="G20" s="84"/>
      <c r="H20" s="84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f t="shared" si="5"/>
        <v>0</v>
      </c>
    </row>
    <row r="21" spans="2:21" x14ac:dyDescent="0.25">
      <c r="B21" s="85"/>
      <c r="C21" s="1000"/>
      <c r="D21" s="84"/>
      <c r="E21" s="84"/>
      <c r="F21" s="84"/>
      <c r="G21" s="84"/>
      <c r="H21" s="84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f t="shared" si="5"/>
        <v>0</v>
      </c>
    </row>
    <row r="22" spans="2:21" x14ac:dyDescent="0.25">
      <c r="B22" s="85"/>
      <c r="C22" s="1000"/>
      <c r="D22" s="84"/>
      <c r="E22" s="84"/>
      <c r="F22" s="84"/>
      <c r="G22" s="84"/>
      <c r="H22" s="84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 t="shared" si="5"/>
        <v>0</v>
      </c>
    </row>
    <row r="23" spans="2:21" x14ac:dyDescent="0.25">
      <c r="B23" s="85"/>
      <c r="C23" s="1000"/>
      <c r="D23" s="84"/>
      <c r="E23" s="84"/>
      <c r="F23" s="84"/>
      <c r="G23" s="84"/>
      <c r="H23" s="84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f t="shared" si="5"/>
        <v>0</v>
      </c>
    </row>
    <row r="24" spans="2:21" x14ac:dyDescent="0.25">
      <c r="B24" s="85"/>
      <c r="C24" s="1000"/>
      <c r="D24" s="84"/>
      <c r="E24" s="84"/>
      <c r="F24" s="84"/>
      <c r="G24" s="84"/>
      <c r="H24" s="84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>
        <f t="shared" si="5"/>
        <v>0</v>
      </c>
    </row>
    <row r="25" spans="2:21" x14ac:dyDescent="0.25">
      <c r="B25" s="85"/>
      <c r="C25" s="1000"/>
      <c r="D25" s="84"/>
      <c r="E25" s="84"/>
      <c r="F25" s="84"/>
      <c r="G25" s="84"/>
      <c r="H25" s="84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>
        <f t="shared" si="5"/>
        <v>0</v>
      </c>
    </row>
    <row r="26" spans="2:21" x14ac:dyDescent="0.25">
      <c r="B26" s="85"/>
      <c r="C26" s="1001"/>
      <c r="D26" s="84"/>
      <c r="E26" s="84"/>
      <c r="F26" s="84"/>
      <c r="G26" s="84"/>
      <c r="H26" s="84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>
        <f t="shared" si="5"/>
        <v>0</v>
      </c>
    </row>
    <row r="27" spans="2:21" x14ac:dyDescent="0.25">
      <c r="C27" s="937" t="s">
        <v>188</v>
      </c>
      <c r="D27" s="938"/>
      <c r="E27" s="16">
        <f>SUM(E9:E26)</f>
        <v>8042.5</v>
      </c>
      <c r="F27" s="16">
        <f t="shared" ref="F27:T27" si="6">SUM(F9:F26)</f>
        <v>0</v>
      </c>
      <c r="G27" s="16">
        <f t="shared" si="6"/>
        <v>8042.5</v>
      </c>
      <c r="H27" s="16">
        <f t="shared" si="6"/>
        <v>5673.9837500000003</v>
      </c>
      <c r="I27" s="16">
        <f t="shared" si="6"/>
        <v>3477.7608390000005</v>
      </c>
      <c r="J27" s="16">
        <f t="shared" si="6"/>
        <v>3593.6862002999997</v>
      </c>
      <c r="K27" s="16">
        <f t="shared" si="6"/>
        <v>3477.7608390000005</v>
      </c>
      <c r="L27" s="16">
        <f t="shared" si="6"/>
        <v>3593.6862002999997</v>
      </c>
      <c r="M27" s="16">
        <f t="shared" si="6"/>
        <v>3593.6862002999997</v>
      </c>
      <c r="N27" s="16">
        <f t="shared" si="6"/>
        <v>3477.7608390000005</v>
      </c>
      <c r="O27" s="16">
        <f t="shared" si="6"/>
        <v>3593.6862002999997</v>
      </c>
      <c r="P27" s="16">
        <f t="shared" si="6"/>
        <v>3477.7608390000005</v>
      </c>
      <c r="Q27" s="16">
        <f t="shared" si="6"/>
        <v>3593.6862002999997</v>
      </c>
      <c r="R27" s="16">
        <f t="shared" si="6"/>
        <v>3593.6862002999997</v>
      </c>
      <c r="S27" s="16">
        <f t="shared" si="6"/>
        <v>3245.9101164000003</v>
      </c>
      <c r="T27" s="16">
        <f t="shared" si="6"/>
        <v>3593.6862002999997</v>
      </c>
      <c r="U27" s="116">
        <f>SUM(I27:T27)</f>
        <v>42312.756874499995</v>
      </c>
    </row>
    <row r="28" spans="2:21" x14ac:dyDescent="0.25">
      <c r="C28" s="935" t="s">
        <v>323</v>
      </c>
      <c r="D28" s="93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2:21" x14ac:dyDescent="0.25">
      <c r="C29" s="1004" t="s">
        <v>314</v>
      </c>
      <c r="D29" s="79" t="s">
        <v>324</v>
      </c>
      <c r="E29" s="16">
        <f>[43]Gen!$DB$38</f>
        <v>234</v>
      </c>
      <c r="F29" s="16"/>
      <c r="G29" s="16">
        <v>234</v>
      </c>
      <c r="H29" s="92">
        <f t="shared" ref="H29:H39" si="7">G29*0.7055</f>
        <v>165.08700000000002</v>
      </c>
      <c r="I29" s="92">
        <f>'F11-Year(n+3) '!E30</f>
        <v>13.65588576328309</v>
      </c>
      <c r="J29" s="92">
        <f>'F11-Year(n+3) '!F30</f>
        <v>14.63321543669354</v>
      </c>
      <c r="K29" s="92">
        <f>'F11-Year(n+3) '!G30</f>
        <v>15.160719795196387</v>
      </c>
      <c r="L29" s="92">
        <f>'F11-Year(n+3) '!H30</f>
        <v>33.144758602096431</v>
      </c>
      <c r="M29" s="92">
        <f>'F11-Year(n+3) '!I30</f>
        <v>77.81784258649752</v>
      </c>
      <c r="N29" s="92">
        <f>'F11-Year(n+3) '!J30</f>
        <v>39.303175114713937</v>
      </c>
      <c r="O29" s="92">
        <f>'F11-Year(n+3) '!K30</f>
        <v>43.322040861533345</v>
      </c>
      <c r="P29" s="92">
        <f>'F11-Year(n+3) '!L30</f>
        <v>14.858564562503556</v>
      </c>
      <c r="Q29" s="92">
        <f>'F11-Year(n+3) '!M30</f>
        <v>25.489941653192218</v>
      </c>
      <c r="R29" s="92">
        <f>'F11-Year(n+3) '!N30</f>
        <v>48.638315130295311</v>
      </c>
      <c r="S29" s="92">
        <f>'F11-Year(n+3) '!O30</f>
        <v>43.68264451321032</v>
      </c>
      <c r="T29" s="92">
        <f>'F11-Year(n+3) '!P30</f>
        <v>20.29071073883496</v>
      </c>
      <c r="U29" s="16">
        <f t="shared" si="5"/>
        <v>389.99781475805065</v>
      </c>
    </row>
    <row r="30" spans="2:21" x14ac:dyDescent="0.25">
      <c r="C30" s="1005"/>
      <c r="D30" s="79" t="s">
        <v>325</v>
      </c>
      <c r="E30" s="92">
        <v>875.6</v>
      </c>
      <c r="F30" s="16"/>
      <c r="G30" s="16"/>
      <c r="H30" s="92">
        <f t="shared" si="7"/>
        <v>0</v>
      </c>
      <c r="I30" s="92">
        <f>'F11-Year(n+3) '!E31</f>
        <v>47.597181318520029</v>
      </c>
      <c r="J30" s="92">
        <f>'F11-Year(n+3) '!F31</f>
        <v>51.003634658834414</v>
      </c>
      <c r="K30" s="92">
        <f>'F11-Year(n+3) '!G31</f>
        <v>52.842235320351172</v>
      </c>
      <c r="L30" s="92">
        <f>'F11-Year(n+3) '!H31</f>
        <v>115.52506459773443</v>
      </c>
      <c r="M30" s="92">
        <f>'F11-Year(n+3) '!I31</f>
        <v>271.23176245105708</v>
      </c>
      <c r="N30" s="92">
        <f>'F11-Year(n+3) '!J31</f>
        <v>136.99004112632775</v>
      </c>
      <c r="O30" s="92">
        <f>'F11-Year(n+3) '!K31</f>
        <v>150.9976774643871</v>
      </c>
      <c r="P30" s="92">
        <f>'F11-Year(n+3) '!L31</f>
        <v>51.789082295632056</v>
      </c>
      <c r="Q30" s="92">
        <f>'F11-Year(n+3) '!M31</f>
        <v>88.844429112579377</v>
      </c>
      <c r="R30" s="92">
        <f>'F11-Year(n+3) '!N31</f>
        <v>169.52739239431136</v>
      </c>
      <c r="S30" s="92">
        <f>'F11-Year(n+3) '!O31</f>
        <v>152.25455070501852</v>
      </c>
      <c r="T30" s="92">
        <f>'F11-Year(n+3) '!P31</f>
        <v>70.722665293135861</v>
      </c>
      <c r="U30" s="16">
        <f t="shared" si="5"/>
        <v>1359.3257167378893</v>
      </c>
    </row>
    <row r="31" spans="2:21" x14ac:dyDescent="0.25">
      <c r="C31" s="1005"/>
      <c r="D31" s="79" t="s">
        <v>326</v>
      </c>
      <c r="E31" s="143">
        <v>900</v>
      </c>
      <c r="F31" s="16"/>
      <c r="G31" s="16"/>
      <c r="H31" s="92">
        <f t="shared" si="7"/>
        <v>0</v>
      </c>
      <c r="I31" s="92">
        <f>'F11-Year(n+3) '!E32</f>
        <v>52.522637551088799</v>
      </c>
      <c r="J31" s="92">
        <f>'F11-Year(n+3) '!F32</f>
        <v>56.281597833436692</v>
      </c>
      <c r="K31" s="92">
        <f>'F11-Year(n+3) '!G32</f>
        <v>58.310460750755347</v>
      </c>
      <c r="L31" s="92">
        <f>'F11-Year(n+3) '!H32</f>
        <v>127.47984077729397</v>
      </c>
      <c r="M31" s="92">
        <f>'F11-Year(n+3) '!I32</f>
        <v>299.29939456345193</v>
      </c>
      <c r="N31" s="92">
        <f>'F11-Year(n+3) '!J32</f>
        <v>151.16605813351515</v>
      </c>
      <c r="O31" s="92">
        <f>'F11-Year(n+3) '!K32</f>
        <v>166.6232340828206</v>
      </c>
      <c r="P31" s="92">
        <f>'F11-Year(n+3) '!L32</f>
        <v>57.148325240398293</v>
      </c>
      <c r="Q31" s="92">
        <f>'F11-Year(n+3) '!M32</f>
        <v>98.038237127662384</v>
      </c>
      <c r="R31" s="92">
        <f>'F11-Year(n+3) '!N32</f>
        <v>187.07044280882815</v>
      </c>
      <c r="S31" s="92">
        <f>'F11-Year(n+3) '!O32</f>
        <v>168.01017120465502</v>
      </c>
      <c r="T31" s="92">
        <f>'F11-Year(n+3) '!P32</f>
        <v>78.041195149365237</v>
      </c>
      <c r="U31" s="16">
        <f t="shared" si="5"/>
        <v>1499.9915952232716</v>
      </c>
    </row>
    <row r="32" spans="2:21" x14ac:dyDescent="0.25">
      <c r="C32" s="1005"/>
      <c r="D32" s="79" t="s">
        <v>327</v>
      </c>
      <c r="E32" s="16">
        <f>[43]Gen!$DB$39</f>
        <v>240</v>
      </c>
      <c r="F32" s="16"/>
      <c r="G32" s="16">
        <v>240</v>
      </c>
      <c r="H32" s="92">
        <f t="shared" si="7"/>
        <v>169.32</v>
      </c>
      <c r="I32" s="92">
        <f>'F11-Year(n+3) '!E33</f>
        <v>14.006036680290348</v>
      </c>
      <c r="J32" s="92">
        <f>'F11-Year(n+3) '!F33</f>
        <v>15.008426088916455</v>
      </c>
      <c r="K32" s="92">
        <f>'F11-Year(n+3) '!G33</f>
        <v>15.549456200201423</v>
      </c>
      <c r="L32" s="92">
        <f>'F11-Year(n+3) '!H33</f>
        <v>33.994624207278399</v>
      </c>
      <c r="M32" s="92">
        <f>'F11-Year(n+3) '!I33</f>
        <v>79.813171883587188</v>
      </c>
      <c r="N32" s="92">
        <f>'F11-Year(n+3) '!J33</f>
        <v>40.310948835604044</v>
      </c>
      <c r="O32" s="92">
        <f>'F11-Year(n+3) '!K33</f>
        <v>44.432862422085485</v>
      </c>
      <c r="P32" s="92">
        <f>'F11-Year(n+3) '!L33</f>
        <v>15.239553397439547</v>
      </c>
      <c r="Q32" s="92">
        <f>'F11-Year(n+3) '!M33</f>
        <v>26.143529900709968</v>
      </c>
      <c r="R32" s="92">
        <f>'F11-Year(n+3) '!N33</f>
        <v>49.885451415687506</v>
      </c>
      <c r="S32" s="92">
        <f>'F11-Year(n+3) '!O33</f>
        <v>44.802712321241351</v>
      </c>
      <c r="T32" s="92">
        <f>'F11-Year(n+3) '!P33</f>
        <v>20.810985373164062</v>
      </c>
      <c r="U32" s="16">
        <f t="shared" si="5"/>
        <v>399.99775872620575</v>
      </c>
    </row>
    <row r="33" spans="3:21" x14ac:dyDescent="0.25">
      <c r="C33" s="1005"/>
      <c r="D33" s="79" t="s">
        <v>328</v>
      </c>
      <c r="E33" s="16">
        <f>[43]Gen!$DB$41</f>
        <v>120</v>
      </c>
      <c r="F33" s="16"/>
      <c r="G33" s="16">
        <v>120</v>
      </c>
      <c r="H33" s="92">
        <f t="shared" si="7"/>
        <v>84.66</v>
      </c>
      <c r="I33" s="92">
        <f>'F11-Year(n+3) '!E34</f>
        <v>7.0030183401451733</v>
      </c>
      <c r="J33" s="92">
        <f>'F11-Year(n+3) '!F34</f>
        <v>7.5042130444582247</v>
      </c>
      <c r="K33" s="92">
        <f>'F11-Year(n+3) '!G34</f>
        <v>7.7747281001007114</v>
      </c>
      <c r="L33" s="92">
        <f>'F11-Year(n+3) '!H34</f>
        <v>16.997312103639196</v>
      </c>
      <c r="M33" s="92">
        <f>'F11-Year(n+3) '!I34</f>
        <v>39.906585941793594</v>
      </c>
      <c r="N33" s="92">
        <f>'F11-Year(n+3) '!J34</f>
        <v>20.155474417802019</v>
      </c>
      <c r="O33" s="92">
        <f>'F11-Year(n+3) '!K34</f>
        <v>22.216431211042742</v>
      </c>
      <c r="P33" s="92">
        <f>'F11-Year(n+3) '!L34</f>
        <v>7.6197766987197717</v>
      </c>
      <c r="Q33" s="92">
        <f>'F11-Year(n+3) '!M34</f>
        <v>13.071764950354986</v>
      </c>
      <c r="R33" s="92">
        <f>'F11-Year(n+3) '!N34</f>
        <v>24.942725707843749</v>
      </c>
      <c r="S33" s="92">
        <f>'F11-Year(n+3) '!O34</f>
        <v>22.401356160620676</v>
      </c>
      <c r="T33" s="92">
        <f>'F11-Year(n+3) '!P34</f>
        <v>10.405492686582029</v>
      </c>
      <c r="U33" s="16">
        <f t="shared" si="5"/>
        <v>199.99887936310287</v>
      </c>
    </row>
    <row r="34" spans="3:21" x14ac:dyDescent="0.25">
      <c r="C34" s="1005"/>
      <c r="D34" s="79" t="s">
        <v>329</v>
      </c>
      <c r="E34" s="16">
        <f>[43]Gen!$DB$40</f>
        <v>9</v>
      </c>
      <c r="F34" s="16"/>
      <c r="G34" s="16">
        <v>9</v>
      </c>
      <c r="H34" s="92">
        <f t="shared" si="7"/>
        <v>6.3494999999999999</v>
      </c>
      <c r="I34" s="92">
        <f>'F11-Year(n+3) '!E35</f>
        <v>1.0504527510217763</v>
      </c>
      <c r="J34" s="92">
        <f>'F11-Year(n+3) '!F35</f>
        <v>1.1256319566687338</v>
      </c>
      <c r="K34" s="92">
        <f>'F11-Year(n+3) '!G35</f>
        <v>1.1662092150151067</v>
      </c>
      <c r="L34" s="92">
        <f>'F11-Year(n+3) '!H35</f>
        <v>2.5495968155458799</v>
      </c>
      <c r="M34" s="92">
        <f>'F11-Year(n+3) '!I35</f>
        <v>5.9859878912690405</v>
      </c>
      <c r="N34" s="92">
        <f>'F11-Year(n+3) '!J35</f>
        <v>3.0233211626703032</v>
      </c>
      <c r="O34" s="92">
        <f>'F11-Year(n+3) '!K35</f>
        <v>3.3324646816564112</v>
      </c>
      <c r="P34" s="92">
        <f>'F11-Year(n+3) '!L35</f>
        <v>1.1429665048079658</v>
      </c>
      <c r="Q34" s="92">
        <f>'F11-Year(n+3) '!M35</f>
        <v>1.960764742553248</v>
      </c>
      <c r="R34" s="92">
        <f>'F11-Year(n+3) '!N35</f>
        <v>3.7414088561765633</v>
      </c>
      <c r="S34" s="92">
        <f>'F11-Year(n+3) '!O35</f>
        <v>3.3602034240931018</v>
      </c>
      <c r="T34" s="92">
        <f>'F11-Year(n+3) '!P35</f>
        <v>1.5608239029873046</v>
      </c>
      <c r="U34" s="16">
        <f t="shared" si="5"/>
        <v>29.999831904465434</v>
      </c>
    </row>
    <row r="35" spans="3:21" x14ac:dyDescent="0.25">
      <c r="C35" s="1005"/>
      <c r="D35" s="162" t="s">
        <v>407</v>
      </c>
      <c r="E35" s="16">
        <f>[43]Gen!$DB$32</f>
        <v>815.6</v>
      </c>
      <c r="F35" s="16"/>
      <c r="G35" s="16">
        <v>815.6</v>
      </c>
      <c r="H35" s="92">
        <f t="shared" si="7"/>
        <v>575.4058</v>
      </c>
      <c r="I35" s="92">
        <f>'F11-Year(n+3) '!E36</f>
        <v>3.5015091700725867</v>
      </c>
      <c r="J35" s="92">
        <f>'F11-Year(n+3) '!F36</f>
        <v>3.7521065222291123</v>
      </c>
      <c r="K35" s="92">
        <f>'F11-Year(n+3) '!G36</f>
        <v>3.8873640500503557</v>
      </c>
      <c r="L35" s="92">
        <f>'F11-Year(n+3) '!H36</f>
        <v>8.4986560518195979</v>
      </c>
      <c r="M35" s="92">
        <f>'F11-Year(n+3) '!I36</f>
        <v>19.953292970896797</v>
      </c>
      <c r="N35" s="92">
        <f>'F11-Year(n+3) '!J36</f>
        <v>10.077737208901009</v>
      </c>
      <c r="O35" s="92">
        <f>'F11-Year(n+3) '!K36</f>
        <v>11.108215605521371</v>
      </c>
      <c r="P35" s="92">
        <f>'F11-Year(n+3) '!L36</f>
        <v>3.8098883493598859</v>
      </c>
      <c r="Q35" s="92">
        <f>'F11-Year(n+3) '!M36</f>
        <v>6.5358824751774929</v>
      </c>
      <c r="R35" s="92">
        <f>'F11-Year(n+3) '!N36</f>
        <v>12.471362853921875</v>
      </c>
      <c r="S35" s="92">
        <f>'F11-Year(n+3) '!O36</f>
        <v>11.200678080310338</v>
      </c>
      <c r="T35" s="92">
        <f>'F11-Year(n+3) '!P36</f>
        <v>5.2027463432910146</v>
      </c>
      <c r="U35" s="16">
        <f t="shared" si="5"/>
        <v>99.999439681551436</v>
      </c>
    </row>
    <row r="36" spans="3:21" x14ac:dyDescent="0.25">
      <c r="C36" s="1005"/>
      <c r="D36" s="162" t="s">
        <v>408</v>
      </c>
      <c r="E36" s="16">
        <f>[43]Gen!$DB$36</f>
        <v>15</v>
      </c>
      <c r="F36" s="16"/>
      <c r="G36" s="16">
        <v>15</v>
      </c>
      <c r="H36" s="92">
        <f t="shared" si="7"/>
        <v>10.5825</v>
      </c>
      <c r="I36" s="92">
        <f>'F11-Year(n+3) '!E37</f>
        <v>0.87537729251814667</v>
      </c>
      <c r="J36" s="92">
        <f>'F11-Year(n+3) '!F37</f>
        <v>0.93802663055727808</v>
      </c>
      <c r="K36" s="92">
        <f>'F11-Year(n+3) '!G37</f>
        <v>0.97184101251258892</v>
      </c>
      <c r="L36" s="92">
        <f>'F11-Year(n+3) '!H37</f>
        <v>2.1246640129548995</v>
      </c>
      <c r="M36" s="92">
        <f>'F11-Year(n+3) '!I37</f>
        <v>4.9883232427241992</v>
      </c>
      <c r="N36" s="92">
        <f>'F11-Year(n+3) '!J37</f>
        <v>2.5194343022252523</v>
      </c>
      <c r="O36" s="92">
        <f>'F11-Year(n+3) '!K37</f>
        <v>2.7770539013803428</v>
      </c>
      <c r="P36" s="92">
        <f>'F11-Year(n+3) '!L37</f>
        <v>0.95247208733997146</v>
      </c>
      <c r="Q36" s="92">
        <f>'F11-Year(n+3) '!M37</f>
        <v>1.6339706187943732</v>
      </c>
      <c r="R36" s="92">
        <f>'F11-Year(n+3) '!N37</f>
        <v>3.1178407134804687</v>
      </c>
      <c r="S36" s="92">
        <f>'F11-Year(n+3) '!O37</f>
        <v>2.8001695200775845</v>
      </c>
      <c r="T36" s="92">
        <f>'F11-Year(n+3) '!P37</f>
        <v>1.3006865858227536</v>
      </c>
      <c r="U36" s="16">
        <f t="shared" si="5"/>
        <v>24.999859920387859</v>
      </c>
    </row>
    <row r="37" spans="3:21" x14ac:dyDescent="0.25">
      <c r="C37" s="1005"/>
      <c r="D37" s="162" t="s">
        <v>409</v>
      </c>
      <c r="E37" s="16">
        <f>[43]Gen!$DB$37</f>
        <v>900</v>
      </c>
      <c r="F37" s="16"/>
      <c r="G37" s="16">
        <v>900</v>
      </c>
      <c r="H37" s="92">
        <f t="shared" si="7"/>
        <v>634.95000000000005</v>
      </c>
      <c r="I37" s="92">
        <f>'F11-Year(n+3) '!E38</f>
        <v>0</v>
      </c>
      <c r="J37" s="92">
        <f>'F11-Year(n+3) '!F38</f>
        <v>0</v>
      </c>
      <c r="K37" s="92">
        <f>'F11-Year(n+3) '!G38</f>
        <v>0</v>
      </c>
      <c r="L37" s="92">
        <f>'F11-Year(n+3) '!H38</f>
        <v>0</v>
      </c>
      <c r="M37" s="92">
        <f>'F11-Year(n+3) '!I38</f>
        <v>0</v>
      </c>
      <c r="N37" s="92">
        <f>'F11-Year(n+3) '!J38</f>
        <v>0</v>
      </c>
      <c r="O37" s="92">
        <f>'F11-Year(n+3) '!K38</f>
        <v>0</v>
      </c>
      <c r="P37" s="92">
        <f>'F11-Year(n+3) '!L38</f>
        <v>0</v>
      </c>
      <c r="Q37" s="92">
        <f>'F11-Year(n+3) '!M38</f>
        <v>0</v>
      </c>
      <c r="R37" s="92">
        <f>'F11-Year(n+3) '!N38</f>
        <v>0</v>
      </c>
      <c r="S37" s="92">
        <f>'F11-Year(n+3) '!O38</f>
        <v>0</v>
      </c>
      <c r="T37" s="92">
        <f>'F11-Year(n+3) '!P38</f>
        <v>0</v>
      </c>
      <c r="U37" s="16">
        <f t="shared" si="5"/>
        <v>0</v>
      </c>
    </row>
    <row r="38" spans="3:21" x14ac:dyDescent="0.25">
      <c r="C38" s="1005"/>
      <c r="D38" s="79" t="s">
        <v>410</v>
      </c>
      <c r="E38" s="16"/>
      <c r="F38" s="16"/>
      <c r="G38" s="16">
        <v>27</v>
      </c>
      <c r="H38" s="92">
        <f t="shared" si="7"/>
        <v>19.048500000000001</v>
      </c>
      <c r="I38" s="92">
        <f>'F11-Year(n+3) '!E39</f>
        <v>1.0504527510217763</v>
      </c>
      <c r="J38" s="92">
        <f>'F11-Year(n+3) '!F39</f>
        <v>1.1256319566687338</v>
      </c>
      <c r="K38" s="92">
        <f>'F11-Year(n+3) '!G39</f>
        <v>1.1662092150151067</v>
      </c>
      <c r="L38" s="92">
        <f>'F11-Year(n+3) '!H39</f>
        <v>2.5495968155458799</v>
      </c>
      <c r="M38" s="92">
        <f>'F11-Year(n+3) '!I39</f>
        <v>5.9859878912690405</v>
      </c>
      <c r="N38" s="92">
        <f>'F11-Year(n+3) '!J39</f>
        <v>3.0233211626703032</v>
      </c>
      <c r="O38" s="92">
        <f>'F11-Year(n+3) '!K39</f>
        <v>3.3324646816564112</v>
      </c>
      <c r="P38" s="92">
        <f>'F11-Year(n+3) '!L39</f>
        <v>1.1429665048079658</v>
      </c>
      <c r="Q38" s="92">
        <f>'F11-Year(n+3) '!M39</f>
        <v>1.960764742553248</v>
      </c>
      <c r="R38" s="92">
        <f>'F11-Year(n+3) '!N39</f>
        <v>3.7414088561765633</v>
      </c>
      <c r="S38" s="92">
        <f>'F11-Year(n+3) '!O39</f>
        <v>3.3602034240931018</v>
      </c>
      <c r="T38" s="92">
        <f>'F11-Year(n+3) '!P39</f>
        <v>1.5608239029873046</v>
      </c>
      <c r="U38" s="16">
        <f t="shared" si="5"/>
        <v>29.999831904465434</v>
      </c>
    </row>
    <row r="39" spans="3:21" x14ac:dyDescent="0.25">
      <c r="C39" s="1005"/>
      <c r="D39" s="79" t="s">
        <v>411</v>
      </c>
      <c r="E39" s="16"/>
      <c r="F39" s="16"/>
      <c r="G39" s="16">
        <v>10</v>
      </c>
      <c r="H39" s="92">
        <f t="shared" si="7"/>
        <v>7.0549999999999997</v>
      </c>
      <c r="I39" s="92">
        <f>'F11-Year(n+3) '!E40</f>
        <v>0.58358486167876455</v>
      </c>
      <c r="J39" s="92">
        <f>'F11-Year(n+3) '!F40</f>
        <v>0.62535108703818554</v>
      </c>
      <c r="K39" s="92">
        <f>'F11-Year(n+3) '!G40</f>
        <v>0.64789400834172595</v>
      </c>
      <c r="L39" s="92">
        <f>'F11-Year(n+3) '!H40</f>
        <v>1.4164426753032666</v>
      </c>
      <c r="M39" s="92">
        <f>'F11-Year(n+3) '!I40</f>
        <v>3.3255488284827996</v>
      </c>
      <c r="N39" s="92">
        <f>'F11-Year(n+3) '!J40</f>
        <v>1.6796228681501686</v>
      </c>
      <c r="O39" s="92">
        <f>'F11-Year(n+3) '!K40</f>
        <v>1.8513692675868954</v>
      </c>
      <c r="P39" s="92">
        <f>'F11-Year(n+3) '!L40</f>
        <v>0.63498139155998112</v>
      </c>
      <c r="Q39" s="92">
        <f>'F11-Year(n+3) '!M40</f>
        <v>1.0893137458629154</v>
      </c>
      <c r="R39" s="92">
        <f>'F11-Year(n+3) '!N40</f>
        <v>2.0785604756536462</v>
      </c>
      <c r="S39" s="92">
        <f>'F11-Year(n+3) '!O40</f>
        <v>1.8667796800517229</v>
      </c>
      <c r="T39" s="92">
        <f>'F11-Year(n+3) '!P40</f>
        <v>0.86712439054850265</v>
      </c>
      <c r="U39" s="16">
        <f t="shared" si="5"/>
        <v>16.666573280258575</v>
      </c>
    </row>
    <row r="40" spans="3:21" x14ac:dyDescent="0.25">
      <c r="C40" s="1005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>
        <f t="shared" si="5"/>
        <v>0</v>
      </c>
    </row>
    <row r="41" spans="3:21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f t="shared" si="5"/>
        <v>0</v>
      </c>
    </row>
    <row r="42" spans="3:21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>
        <f t="shared" si="5"/>
        <v>0</v>
      </c>
    </row>
    <row r="43" spans="3:21" x14ac:dyDescent="0.25">
      <c r="C43" s="1005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>
        <f t="shared" si="5"/>
        <v>0</v>
      </c>
    </row>
    <row r="44" spans="3:21" x14ac:dyDescent="0.25">
      <c r="C44" s="1005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>
        <f t="shared" si="5"/>
        <v>0</v>
      </c>
    </row>
    <row r="45" spans="3:21" x14ac:dyDescent="0.25">
      <c r="C45" s="1005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>
        <f t="shared" si="5"/>
        <v>0</v>
      </c>
    </row>
    <row r="46" spans="3:21" x14ac:dyDescent="0.25">
      <c r="C46" s="1006"/>
      <c r="D46" s="15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>
        <f t="shared" si="5"/>
        <v>0</v>
      </c>
    </row>
    <row r="47" spans="3:21" x14ac:dyDescent="0.25">
      <c r="C47" s="937" t="s">
        <v>188</v>
      </c>
      <c r="D47" s="938"/>
      <c r="E47" s="16">
        <f>SUM(E29:E46)</f>
        <v>4109.2</v>
      </c>
      <c r="F47" s="16">
        <f t="shared" ref="F47:T47" si="8">SUM(F29:F46)</f>
        <v>0</v>
      </c>
      <c r="G47" s="16">
        <f t="shared" si="8"/>
        <v>2370.6</v>
      </c>
      <c r="H47" s="16">
        <f t="shared" si="8"/>
        <v>1672.4583000000002</v>
      </c>
      <c r="I47" s="16">
        <f t="shared" si="8"/>
        <v>141.84613647964045</v>
      </c>
      <c r="J47" s="16">
        <f t="shared" si="8"/>
        <v>151.9978352155014</v>
      </c>
      <c r="K47" s="16">
        <f t="shared" si="8"/>
        <v>157.47711766753991</v>
      </c>
      <c r="L47" s="16">
        <f t="shared" si="8"/>
        <v>344.28055665921192</v>
      </c>
      <c r="M47" s="16">
        <f t="shared" si="8"/>
        <v>808.30789825102909</v>
      </c>
      <c r="N47" s="16">
        <f t="shared" si="8"/>
        <v>408.2491343325799</v>
      </c>
      <c r="O47" s="16">
        <f t="shared" si="8"/>
        <v>449.99381417967061</v>
      </c>
      <c r="P47" s="16">
        <f t="shared" si="8"/>
        <v>154.33857703256896</v>
      </c>
      <c r="Q47" s="16">
        <f t="shared" si="8"/>
        <v>264.7685990694402</v>
      </c>
      <c r="R47" s="16">
        <f t="shared" si="8"/>
        <v>505.21490921237523</v>
      </c>
      <c r="S47" s="16">
        <f t="shared" si="8"/>
        <v>453.73946903337179</v>
      </c>
      <c r="T47" s="16">
        <f t="shared" si="8"/>
        <v>210.763254366719</v>
      </c>
      <c r="U47" s="116">
        <f>SUM(I47:T47)</f>
        <v>4050.977301499649</v>
      </c>
    </row>
    <row r="48" spans="3:21" x14ac:dyDescent="0.25">
      <c r="C48" s="935" t="s">
        <v>332</v>
      </c>
      <c r="D48" s="936"/>
      <c r="E48" s="16">
        <f>E27+E47</f>
        <v>12151.7</v>
      </c>
      <c r="F48" s="16">
        <f t="shared" ref="F48:T48" si="9">F27+F47</f>
        <v>0</v>
      </c>
      <c r="G48" s="16">
        <f t="shared" si="9"/>
        <v>10413.1</v>
      </c>
      <c r="H48" s="16">
        <f t="shared" si="9"/>
        <v>7346.4420500000006</v>
      </c>
      <c r="I48" s="16">
        <f t="shared" si="9"/>
        <v>3619.6069754796408</v>
      </c>
      <c r="J48" s="16">
        <f t="shared" si="9"/>
        <v>3745.6840355155009</v>
      </c>
      <c r="K48" s="16">
        <f t="shared" si="9"/>
        <v>3635.2379566675404</v>
      </c>
      <c r="L48" s="16">
        <f t="shared" si="9"/>
        <v>3937.9667569592116</v>
      </c>
      <c r="M48" s="16">
        <f t="shared" si="9"/>
        <v>4401.9940985510284</v>
      </c>
      <c r="N48" s="16">
        <f t="shared" si="9"/>
        <v>3886.0099733325806</v>
      </c>
      <c r="O48" s="16">
        <f t="shared" si="9"/>
        <v>4043.6800144796703</v>
      </c>
      <c r="P48" s="16">
        <f t="shared" si="9"/>
        <v>3632.0994160325695</v>
      </c>
      <c r="Q48" s="16">
        <f t="shared" si="9"/>
        <v>3858.45479936944</v>
      </c>
      <c r="R48" s="16">
        <f t="shared" si="9"/>
        <v>4098.9011095123751</v>
      </c>
      <c r="S48" s="16">
        <f t="shared" si="9"/>
        <v>3699.6495854333721</v>
      </c>
      <c r="T48" s="16">
        <f t="shared" si="9"/>
        <v>3804.4494546667188</v>
      </c>
      <c r="U48" s="116">
        <f>U27+U47</f>
        <v>46363.734175999642</v>
      </c>
    </row>
    <row r="49" spans="3:21" x14ac:dyDescent="0.25">
      <c r="C49" s="1002" t="s">
        <v>333</v>
      </c>
      <c r="D49" s="1003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3:21" x14ac:dyDescent="0.25">
      <c r="C50" s="935" t="s">
        <v>313</v>
      </c>
      <c r="D50" s="93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3:21" x14ac:dyDescent="0.25">
      <c r="C51" s="1004" t="s">
        <v>334</v>
      </c>
      <c r="D51" s="163" t="s">
        <v>335</v>
      </c>
      <c r="E51" s="16">
        <v>2100</v>
      </c>
      <c r="F51" s="16"/>
      <c r="G51" s="16">
        <v>352.5</v>
      </c>
      <c r="H51" s="92">
        <f t="shared" ref="H51:H59" si="10">G51*0.7055</f>
        <v>248.68875</v>
      </c>
      <c r="I51" s="92">
        <f t="shared" ref="I51:I67" si="11">$H51*0.85*30*24/1000</f>
        <v>152.19751499999998</v>
      </c>
      <c r="J51" s="92">
        <f t="shared" ref="J51:J67" si="12">$H51*0.85*31*24/1000</f>
        <v>157.27076549999998</v>
      </c>
      <c r="K51" s="92">
        <f t="shared" ref="K51:K67" si="13">$H51*0.85*30*24/1000</f>
        <v>152.19751499999998</v>
      </c>
      <c r="L51" s="92">
        <f t="shared" ref="L51:M67" si="14">$H51*0.85*31*24/1000</f>
        <v>157.27076549999998</v>
      </c>
      <c r="M51" s="92">
        <f t="shared" si="14"/>
        <v>157.27076549999998</v>
      </c>
      <c r="N51" s="92">
        <f t="shared" ref="N51:N67" si="15">$H51*0.85*30*24/1000</f>
        <v>152.19751499999998</v>
      </c>
      <c r="O51" s="92">
        <f t="shared" ref="O51:O67" si="16">$H51*0.85*31*24/1000</f>
        <v>157.27076549999998</v>
      </c>
      <c r="P51" s="92">
        <f t="shared" ref="P51:P67" si="17">$H51*0.85*30*24/1000</f>
        <v>152.19751499999998</v>
      </c>
      <c r="Q51" s="92">
        <f t="shared" ref="Q51:R67" si="18">$H51*0.85*31*24/1000</f>
        <v>157.27076549999998</v>
      </c>
      <c r="R51" s="92">
        <f t="shared" si="18"/>
        <v>157.27076549999998</v>
      </c>
      <c r="S51" s="92">
        <f t="shared" ref="S51:S67" si="19">$H51*0.85*28*24/1000</f>
        <v>142.05101400000001</v>
      </c>
      <c r="T51" s="92">
        <f t="shared" ref="T51:T67" si="20">$H51*0.85*31*24/1000</f>
        <v>157.27076549999998</v>
      </c>
      <c r="U51" s="92">
        <f t="shared" ref="U51:U76" si="21">+SUM(I51:T51)</f>
        <v>1851.7364324999999</v>
      </c>
    </row>
    <row r="52" spans="3:21" x14ac:dyDescent="0.25">
      <c r="C52" s="1005"/>
      <c r="D52" s="163" t="s">
        <v>336</v>
      </c>
      <c r="E52" s="16">
        <v>500</v>
      </c>
      <c r="F52" s="16"/>
      <c r="G52" s="16">
        <v>88.5</v>
      </c>
      <c r="H52" s="92">
        <f t="shared" si="10"/>
        <v>62.436750000000004</v>
      </c>
      <c r="I52" s="92">
        <f t="shared" si="11"/>
        <v>38.211290999999996</v>
      </c>
      <c r="J52" s="92">
        <f t="shared" si="12"/>
        <v>39.485000700000008</v>
      </c>
      <c r="K52" s="92">
        <f t="shared" si="13"/>
        <v>38.211290999999996</v>
      </c>
      <c r="L52" s="92">
        <f t="shared" si="14"/>
        <v>39.485000700000008</v>
      </c>
      <c r="M52" s="92">
        <f t="shared" si="14"/>
        <v>39.485000700000008</v>
      </c>
      <c r="N52" s="92">
        <f t="shared" si="15"/>
        <v>38.211290999999996</v>
      </c>
      <c r="O52" s="92">
        <f t="shared" si="16"/>
        <v>39.485000700000008</v>
      </c>
      <c r="P52" s="92">
        <f t="shared" si="17"/>
        <v>38.211290999999996</v>
      </c>
      <c r="Q52" s="92">
        <f t="shared" si="18"/>
        <v>39.485000700000008</v>
      </c>
      <c r="R52" s="92">
        <f t="shared" si="18"/>
        <v>39.485000700000008</v>
      </c>
      <c r="S52" s="92">
        <f t="shared" si="19"/>
        <v>35.6638716</v>
      </c>
      <c r="T52" s="92">
        <f t="shared" si="20"/>
        <v>39.485000700000008</v>
      </c>
      <c r="U52" s="92">
        <f t="shared" si="21"/>
        <v>464.90404050000001</v>
      </c>
    </row>
    <row r="53" spans="3:21" x14ac:dyDescent="0.25">
      <c r="C53" s="1005"/>
      <c r="D53" s="163" t="s">
        <v>337</v>
      </c>
      <c r="E53" s="16">
        <v>2000</v>
      </c>
      <c r="F53" s="16"/>
      <c r="G53" s="16">
        <v>217.4</v>
      </c>
      <c r="H53" s="92">
        <f t="shared" si="10"/>
        <v>153.37569999999999</v>
      </c>
      <c r="I53" s="92">
        <f t="shared" si="11"/>
        <v>93.865928399999973</v>
      </c>
      <c r="J53" s="92">
        <f t="shared" si="12"/>
        <v>96.994792679999989</v>
      </c>
      <c r="K53" s="92">
        <f t="shared" si="13"/>
        <v>93.865928399999973</v>
      </c>
      <c r="L53" s="92">
        <f t="shared" si="14"/>
        <v>96.994792679999989</v>
      </c>
      <c r="M53" s="92">
        <f t="shared" si="14"/>
        <v>96.994792679999989</v>
      </c>
      <c r="N53" s="92">
        <f t="shared" si="15"/>
        <v>93.865928399999973</v>
      </c>
      <c r="O53" s="92">
        <f t="shared" si="16"/>
        <v>96.994792679999989</v>
      </c>
      <c r="P53" s="92">
        <f t="shared" si="17"/>
        <v>93.865928399999973</v>
      </c>
      <c r="Q53" s="92">
        <f t="shared" si="18"/>
        <v>96.994792679999989</v>
      </c>
      <c r="R53" s="92">
        <f t="shared" si="18"/>
        <v>96.994792679999989</v>
      </c>
      <c r="S53" s="92">
        <f t="shared" si="19"/>
        <v>87.608199839999983</v>
      </c>
      <c r="T53" s="92">
        <f t="shared" si="20"/>
        <v>96.994792679999989</v>
      </c>
      <c r="U53" s="92">
        <f t="shared" si="21"/>
        <v>1142.0354622</v>
      </c>
    </row>
    <row r="54" spans="3:21" x14ac:dyDescent="0.25">
      <c r="C54" s="1005"/>
      <c r="D54" s="163" t="s">
        <v>338</v>
      </c>
      <c r="E54" s="16">
        <v>1000</v>
      </c>
      <c r="F54" s="16"/>
      <c r="G54" s="16">
        <v>538.9</v>
      </c>
      <c r="H54" s="92">
        <f t="shared" si="10"/>
        <v>380.19394999999997</v>
      </c>
      <c r="I54" s="92">
        <f t="shared" si="11"/>
        <v>232.6786974</v>
      </c>
      <c r="J54" s="92">
        <f t="shared" si="12"/>
        <v>240.43465398000001</v>
      </c>
      <c r="K54" s="92">
        <f t="shared" si="13"/>
        <v>232.6786974</v>
      </c>
      <c r="L54" s="92">
        <f t="shared" si="14"/>
        <v>240.43465398000001</v>
      </c>
      <c r="M54" s="92">
        <f t="shared" si="14"/>
        <v>240.43465398000001</v>
      </c>
      <c r="N54" s="92">
        <f t="shared" si="15"/>
        <v>232.6786974</v>
      </c>
      <c r="O54" s="92">
        <f t="shared" si="16"/>
        <v>240.43465398000001</v>
      </c>
      <c r="P54" s="92">
        <f t="shared" si="17"/>
        <v>232.6786974</v>
      </c>
      <c r="Q54" s="92">
        <f t="shared" si="18"/>
        <v>240.43465398000001</v>
      </c>
      <c r="R54" s="92">
        <f t="shared" si="18"/>
        <v>240.43465398000001</v>
      </c>
      <c r="S54" s="92">
        <f t="shared" si="19"/>
        <v>217.16678424</v>
      </c>
      <c r="T54" s="92">
        <f t="shared" si="20"/>
        <v>240.43465398000001</v>
      </c>
      <c r="U54" s="92">
        <f t="shared" si="21"/>
        <v>2830.9241517</v>
      </c>
    </row>
    <row r="55" spans="3:21" x14ac:dyDescent="0.25">
      <c r="C55" s="1005"/>
      <c r="D55" s="163" t="s">
        <v>339</v>
      </c>
      <c r="E55" s="16">
        <v>1000</v>
      </c>
      <c r="F55" s="16"/>
      <c r="G55" s="16">
        <v>256.7</v>
      </c>
      <c r="H55" s="92">
        <f t="shared" si="10"/>
        <v>181.10184999999998</v>
      </c>
      <c r="I55" s="92">
        <f t="shared" si="11"/>
        <v>110.83433220000001</v>
      </c>
      <c r="J55" s="92">
        <f t="shared" si="12"/>
        <v>114.52880993999999</v>
      </c>
      <c r="K55" s="92">
        <f t="shared" si="13"/>
        <v>110.83433220000001</v>
      </c>
      <c r="L55" s="92">
        <f t="shared" si="14"/>
        <v>114.52880993999999</v>
      </c>
      <c r="M55" s="92">
        <f t="shared" si="14"/>
        <v>114.52880993999999</v>
      </c>
      <c r="N55" s="92">
        <f t="shared" si="15"/>
        <v>110.83433220000001</v>
      </c>
      <c r="O55" s="92">
        <f t="shared" si="16"/>
        <v>114.52880993999999</v>
      </c>
      <c r="P55" s="92">
        <f t="shared" si="17"/>
        <v>110.83433220000001</v>
      </c>
      <c r="Q55" s="92">
        <f t="shared" si="18"/>
        <v>114.52880993999999</v>
      </c>
      <c r="R55" s="92">
        <f t="shared" si="18"/>
        <v>114.52880993999999</v>
      </c>
      <c r="S55" s="92">
        <f t="shared" si="19"/>
        <v>103.44537671999998</v>
      </c>
      <c r="T55" s="92">
        <f t="shared" si="20"/>
        <v>114.52880993999999</v>
      </c>
      <c r="U55" s="92">
        <f t="shared" si="21"/>
        <v>1348.4843750999999</v>
      </c>
    </row>
    <row r="56" spans="3:21" x14ac:dyDescent="0.25">
      <c r="C56" s="1005"/>
      <c r="D56" s="163" t="s">
        <v>340</v>
      </c>
      <c r="E56" s="16">
        <v>2400</v>
      </c>
      <c r="F56" s="16"/>
      <c r="G56" s="16">
        <v>281.04000000000002</v>
      </c>
      <c r="H56" s="92">
        <f t="shared" si="10"/>
        <v>198.27372000000003</v>
      </c>
      <c r="I56" s="92">
        <f t="shared" si="11"/>
        <v>121.34351664000002</v>
      </c>
      <c r="J56" s="92">
        <f t="shared" si="12"/>
        <v>125.38830052800002</v>
      </c>
      <c r="K56" s="92">
        <f t="shared" si="13"/>
        <v>121.34351664000002</v>
      </c>
      <c r="L56" s="92">
        <f t="shared" si="14"/>
        <v>125.38830052800002</v>
      </c>
      <c r="M56" s="92">
        <f t="shared" si="14"/>
        <v>125.38830052800002</v>
      </c>
      <c r="N56" s="92">
        <f t="shared" si="15"/>
        <v>121.34351664000002</v>
      </c>
      <c r="O56" s="92">
        <f t="shared" si="16"/>
        <v>125.38830052800002</v>
      </c>
      <c r="P56" s="92">
        <f t="shared" si="17"/>
        <v>121.34351664000002</v>
      </c>
      <c r="Q56" s="92">
        <f t="shared" si="18"/>
        <v>125.38830052800002</v>
      </c>
      <c r="R56" s="92">
        <f t="shared" si="18"/>
        <v>125.38830052800002</v>
      </c>
      <c r="S56" s="92">
        <f t="shared" si="19"/>
        <v>113.25394886400001</v>
      </c>
      <c r="T56" s="92">
        <f t="shared" si="20"/>
        <v>125.38830052800002</v>
      </c>
      <c r="U56" s="92">
        <f t="shared" si="21"/>
        <v>1476.3461191200001</v>
      </c>
    </row>
    <row r="57" spans="3:21" x14ac:dyDescent="0.25">
      <c r="C57" s="1005"/>
      <c r="D57" s="163" t="s">
        <v>341</v>
      </c>
      <c r="E57" s="16">
        <v>85</v>
      </c>
      <c r="F57" s="16"/>
      <c r="G57" s="16">
        <v>45.81</v>
      </c>
      <c r="H57" s="92">
        <f t="shared" si="10"/>
        <v>32.318955000000003</v>
      </c>
      <c r="I57" s="92">
        <f t="shared" si="11"/>
        <v>19.779200460000002</v>
      </c>
      <c r="J57" s="92">
        <f t="shared" si="12"/>
        <v>20.438507142000002</v>
      </c>
      <c r="K57" s="92">
        <f t="shared" si="13"/>
        <v>19.779200460000002</v>
      </c>
      <c r="L57" s="92">
        <f t="shared" si="14"/>
        <v>20.438507142000002</v>
      </c>
      <c r="M57" s="92">
        <f t="shared" si="14"/>
        <v>20.438507142000002</v>
      </c>
      <c r="N57" s="92">
        <f t="shared" si="15"/>
        <v>19.779200460000002</v>
      </c>
      <c r="O57" s="92">
        <f t="shared" si="16"/>
        <v>20.438507142000002</v>
      </c>
      <c r="P57" s="92">
        <f t="shared" si="17"/>
        <v>19.779200460000002</v>
      </c>
      <c r="Q57" s="92">
        <f t="shared" si="18"/>
        <v>20.438507142000002</v>
      </c>
      <c r="R57" s="92">
        <f t="shared" si="18"/>
        <v>20.438507142000002</v>
      </c>
      <c r="S57" s="92">
        <f t="shared" si="19"/>
        <v>18.460587096000005</v>
      </c>
      <c r="T57" s="92">
        <f t="shared" si="20"/>
        <v>20.438507142000002</v>
      </c>
      <c r="U57" s="92">
        <f t="shared" si="21"/>
        <v>240.64693893</v>
      </c>
    </row>
    <row r="58" spans="3:21" x14ac:dyDescent="0.25">
      <c r="C58" s="1005"/>
      <c r="D58" s="163" t="s">
        <v>342</v>
      </c>
      <c r="E58" s="16">
        <v>200</v>
      </c>
      <c r="F58" s="16"/>
      <c r="G58" s="16">
        <v>200</v>
      </c>
      <c r="H58" s="92">
        <f t="shared" si="10"/>
        <v>141.1</v>
      </c>
      <c r="I58" s="92">
        <f t="shared" si="11"/>
        <v>86.353200000000001</v>
      </c>
      <c r="J58" s="92">
        <f t="shared" si="12"/>
        <v>89.231639999999985</v>
      </c>
      <c r="K58" s="92">
        <f t="shared" si="13"/>
        <v>86.353200000000001</v>
      </c>
      <c r="L58" s="92">
        <f t="shared" si="14"/>
        <v>89.231639999999985</v>
      </c>
      <c r="M58" s="92">
        <f t="shared" si="14"/>
        <v>89.231639999999985</v>
      </c>
      <c r="N58" s="92">
        <f t="shared" si="15"/>
        <v>86.353200000000001</v>
      </c>
      <c r="O58" s="92">
        <f t="shared" si="16"/>
        <v>89.231639999999985</v>
      </c>
      <c r="P58" s="92">
        <f t="shared" si="17"/>
        <v>86.353200000000001</v>
      </c>
      <c r="Q58" s="92">
        <f t="shared" si="18"/>
        <v>89.231639999999985</v>
      </c>
      <c r="R58" s="92">
        <f t="shared" si="18"/>
        <v>89.231639999999985</v>
      </c>
      <c r="S58" s="92">
        <f t="shared" si="19"/>
        <v>80.596319999999992</v>
      </c>
      <c r="T58" s="92">
        <f t="shared" si="20"/>
        <v>89.231639999999985</v>
      </c>
      <c r="U58" s="92">
        <f t="shared" si="21"/>
        <v>1050.6306</v>
      </c>
    </row>
    <row r="59" spans="3:21" x14ac:dyDescent="0.25">
      <c r="C59" s="1006"/>
      <c r="D59" s="163" t="s">
        <v>343</v>
      </c>
      <c r="E59" s="16">
        <v>1600</v>
      </c>
      <c r="F59" s="16"/>
      <c r="G59" s="16">
        <v>1390.78</v>
      </c>
      <c r="H59" s="92">
        <f t="shared" si="10"/>
        <v>981.19529</v>
      </c>
      <c r="I59" s="92">
        <f t="shared" si="11"/>
        <v>600.49151748000008</v>
      </c>
      <c r="J59" s="92">
        <f t="shared" si="12"/>
        <v>620.50790139600008</v>
      </c>
      <c r="K59" s="92">
        <f t="shared" si="13"/>
        <v>600.49151748000008</v>
      </c>
      <c r="L59" s="92">
        <f t="shared" si="14"/>
        <v>620.50790139600008</v>
      </c>
      <c r="M59" s="92">
        <f t="shared" si="14"/>
        <v>620.50790139600008</v>
      </c>
      <c r="N59" s="92">
        <f t="shared" si="15"/>
        <v>600.49151748000008</v>
      </c>
      <c r="O59" s="92">
        <f t="shared" si="16"/>
        <v>620.50790139600008</v>
      </c>
      <c r="P59" s="92">
        <f t="shared" si="17"/>
        <v>600.49151748000008</v>
      </c>
      <c r="Q59" s="92">
        <f t="shared" si="18"/>
        <v>620.50790139600008</v>
      </c>
      <c r="R59" s="92">
        <f t="shared" si="18"/>
        <v>620.50790139600008</v>
      </c>
      <c r="S59" s="92">
        <f t="shared" si="19"/>
        <v>560.45874964799998</v>
      </c>
      <c r="T59" s="92">
        <f t="shared" si="20"/>
        <v>620.50790139600008</v>
      </c>
      <c r="U59" s="92">
        <f t="shared" si="21"/>
        <v>7305.9801293400014</v>
      </c>
    </row>
    <row r="60" spans="3:21" x14ac:dyDescent="0.25">
      <c r="C60" s="16"/>
      <c r="D60" s="163" t="s">
        <v>412</v>
      </c>
      <c r="E60" s="16"/>
      <c r="F60" s="16"/>
      <c r="G60" s="16"/>
      <c r="H60" s="92"/>
      <c r="I60" s="92">
        <f t="shared" si="11"/>
        <v>0</v>
      </c>
      <c r="J60" s="92">
        <f t="shared" si="12"/>
        <v>0</v>
      </c>
      <c r="K60" s="92">
        <f t="shared" si="13"/>
        <v>0</v>
      </c>
      <c r="L60" s="92">
        <f t="shared" si="14"/>
        <v>0</v>
      </c>
      <c r="M60" s="92">
        <f t="shared" si="14"/>
        <v>0</v>
      </c>
      <c r="N60" s="92">
        <f t="shared" si="15"/>
        <v>0</v>
      </c>
      <c r="O60" s="92">
        <f t="shared" si="16"/>
        <v>0</v>
      </c>
      <c r="P60" s="92">
        <f t="shared" si="17"/>
        <v>0</v>
      </c>
      <c r="Q60" s="92">
        <f t="shared" si="18"/>
        <v>0</v>
      </c>
      <c r="R60" s="92">
        <f t="shared" si="18"/>
        <v>0</v>
      </c>
      <c r="S60" s="92">
        <f t="shared" si="19"/>
        <v>0</v>
      </c>
      <c r="T60" s="92">
        <f t="shared" si="20"/>
        <v>0</v>
      </c>
      <c r="U60" s="92">
        <f t="shared" si="21"/>
        <v>0</v>
      </c>
    </row>
    <row r="61" spans="3:21" x14ac:dyDescent="0.25">
      <c r="C61" s="16"/>
      <c r="D61" s="163" t="s">
        <v>344</v>
      </c>
      <c r="E61" s="16">
        <v>630</v>
      </c>
      <c r="F61" s="16"/>
      <c r="G61" s="92">
        <v>5.23</v>
      </c>
      <c r="H61" s="92">
        <f>G61*0.7055</f>
        <v>3.6897650000000004</v>
      </c>
      <c r="I61" s="92">
        <f t="shared" si="11"/>
        <v>2.2581361800000006</v>
      </c>
      <c r="J61" s="92">
        <f t="shared" si="12"/>
        <v>2.3334073859999998</v>
      </c>
      <c r="K61" s="92">
        <f t="shared" si="13"/>
        <v>2.2581361800000006</v>
      </c>
      <c r="L61" s="92">
        <f t="shared" si="14"/>
        <v>2.3334073859999998</v>
      </c>
      <c r="M61" s="92">
        <f t="shared" si="14"/>
        <v>2.3334073859999998</v>
      </c>
      <c r="N61" s="92">
        <f t="shared" si="15"/>
        <v>2.2581361800000006</v>
      </c>
      <c r="O61" s="92">
        <f t="shared" si="16"/>
        <v>2.3334073859999998</v>
      </c>
      <c r="P61" s="92">
        <f t="shared" si="17"/>
        <v>2.2581361800000006</v>
      </c>
      <c r="Q61" s="92">
        <f t="shared" si="18"/>
        <v>2.3334073859999998</v>
      </c>
      <c r="R61" s="92">
        <f t="shared" si="18"/>
        <v>2.3334073859999998</v>
      </c>
      <c r="S61" s="92">
        <f t="shared" si="19"/>
        <v>2.1075937679999996</v>
      </c>
      <c r="T61" s="92">
        <f t="shared" si="20"/>
        <v>2.3334073859999998</v>
      </c>
      <c r="U61" s="92">
        <f t="shared" si="21"/>
        <v>27.473990190000006</v>
      </c>
    </row>
    <row r="62" spans="3:21" x14ac:dyDescent="0.25">
      <c r="C62" s="16"/>
      <c r="D62" s="163" t="s">
        <v>345</v>
      </c>
      <c r="E62" s="16">
        <v>840</v>
      </c>
      <c r="F62" s="16"/>
      <c r="G62" s="92">
        <v>6.89</v>
      </c>
      <c r="H62" s="92">
        <f>G62*0.7055</f>
        <v>4.8608950000000002</v>
      </c>
      <c r="I62" s="92">
        <f t="shared" si="11"/>
        <v>2.9748677399999996</v>
      </c>
      <c r="J62" s="92">
        <f t="shared" si="12"/>
        <v>3.0740299979999994</v>
      </c>
      <c r="K62" s="92">
        <f t="shared" si="13"/>
        <v>2.9748677399999996</v>
      </c>
      <c r="L62" s="92">
        <f t="shared" si="14"/>
        <v>3.0740299979999994</v>
      </c>
      <c r="M62" s="92">
        <f t="shared" si="14"/>
        <v>3.0740299979999994</v>
      </c>
      <c r="N62" s="92">
        <f t="shared" si="15"/>
        <v>2.9748677399999996</v>
      </c>
      <c r="O62" s="92">
        <f t="shared" si="16"/>
        <v>3.0740299979999994</v>
      </c>
      <c r="P62" s="92">
        <f t="shared" si="17"/>
        <v>2.9748677399999996</v>
      </c>
      <c r="Q62" s="92">
        <f t="shared" si="18"/>
        <v>3.0740299979999994</v>
      </c>
      <c r="R62" s="92">
        <f t="shared" si="18"/>
        <v>3.0740299979999994</v>
      </c>
      <c r="S62" s="92">
        <f t="shared" si="19"/>
        <v>2.7765432240000001</v>
      </c>
      <c r="T62" s="92">
        <f t="shared" si="20"/>
        <v>3.0740299979999994</v>
      </c>
      <c r="U62" s="92">
        <f t="shared" si="21"/>
        <v>36.194224169999998</v>
      </c>
    </row>
    <row r="63" spans="3:21" x14ac:dyDescent="0.25">
      <c r="C63" s="16"/>
      <c r="D63" s="163" t="s">
        <v>346</v>
      </c>
      <c r="E63" s="16">
        <v>1000</v>
      </c>
      <c r="F63" s="16"/>
      <c r="G63" s="92">
        <v>66.25</v>
      </c>
      <c r="H63" s="92">
        <f>G63*0.7055</f>
        <v>46.739375000000003</v>
      </c>
      <c r="I63" s="92">
        <f t="shared" si="11"/>
        <v>28.604497500000001</v>
      </c>
      <c r="J63" s="92">
        <f t="shared" si="12"/>
        <v>29.557980750000002</v>
      </c>
      <c r="K63" s="92">
        <f t="shared" si="13"/>
        <v>28.604497500000001</v>
      </c>
      <c r="L63" s="92">
        <f t="shared" si="14"/>
        <v>29.557980750000002</v>
      </c>
      <c r="M63" s="92">
        <f t="shared" si="14"/>
        <v>29.557980750000002</v>
      </c>
      <c r="N63" s="92">
        <f t="shared" si="15"/>
        <v>28.604497500000001</v>
      </c>
      <c r="O63" s="92">
        <f t="shared" si="16"/>
        <v>29.557980750000002</v>
      </c>
      <c r="P63" s="92">
        <f t="shared" si="17"/>
        <v>28.604497500000001</v>
      </c>
      <c r="Q63" s="92">
        <f t="shared" si="18"/>
        <v>29.557980750000002</v>
      </c>
      <c r="R63" s="92">
        <f t="shared" si="18"/>
        <v>29.557980750000002</v>
      </c>
      <c r="S63" s="92">
        <f t="shared" si="19"/>
        <v>26.697531000000001</v>
      </c>
      <c r="T63" s="92">
        <f t="shared" si="20"/>
        <v>29.557980750000002</v>
      </c>
      <c r="U63" s="92">
        <f t="shared" si="21"/>
        <v>348.02138625000009</v>
      </c>
    </row>
    <row r="64" spans="3:21" x14ac:dyDescent="0.25">
      <c r="C64" s="16"/>
      <c r="D64" s="163" t="s">
        <v>347</v>
      </c>
      <c r="E64" s="16">
        <v>0</v>
      </c>
      <c r="F64" s="16"/>
      <c r="G64" s="92"/>
      <c r="H64" s="92"/>
      <c r="I64" s="92">
        <f t="shared" si="11"/>
        <v>0</v>
      </c>
      <c r="J64" s="92">
        <f t="shared" si="12"/>
        <v>0</v>
      </c>
      <c r="K64" s="92">
        <f t="shared" si="13"/>
        <v>0</v>
      </c>
      <c r="L64" s="92">
        <f t="shared" si="14"/>
        <v>0</v>
      </c>
      <c r="M64" s="92">
        <f t="shared" si="14"/>
        <v>0</v>
      </c>
      <c r="N64" s="92">
        <f t="shared" si="15"/>
        <v>0</v>
      </c>
      <c r="O64" s="92">
        <f t="shared" si="16"/>
        <v>0</v>
      </c>
      <c r="P64" s="92">
        <f t="shared" si="17"/>
        <v>0</v>
      </c>
      <c r="Q64" s="92">
        <f t="shared" si="18"/>
        <v>0</v>
      </c>
      <c r="R64" s="92">
        <f t="shared" si="18"/>
        <v>0</v>
      </c>
      <c r="S64" s="92">
        <f t="shared" si="19"/>
        <v>0</v>
      </c>
      <c r="T64" s="92">
        <f t="shared" si="20"/>
        <v>0</v>
      </c>
      <c r="U64" s="92">
        <f t="shared" si="21"/>
        <v>0</v>
      </c>
    </row>
    <row r="65" spans="3:21" x14ac:dyDescent="0.25">
      <c r="C65" s="16"/>
      <c r="D65" s="163" t="s">
        <v>348</v>
      </c>
      <c r="E65" s="16">
        <v>920</v>
      </c>
      <c r="F65" s="16"/>
      <c r="G65" s="92">
        <v>0</v>
      </c>
      <c r="H65" s="92">
        <f>G65*0.7055</f>
        <v>0</v>
      </c>
      <c r="I65" s="92">
        <f t="shared" si="11"/>
        <v>0</v>
      </c>
      <c r="J65" s="92">
        <f t="shared" si="12"/>
        <v>0</v>
      </c>
      <c r="K65" s="92">
        <f t="shared" si="13"/>
        <v>0</v>
      </c>
      <c r="L65" s="92">
        <f t="shared" si="14"/>
        <v>0</v>
      </c>
      <c r="M65" s="92">
        <f t="shared" si="14"/>
        <v>0</v>
      </c>
      <c r="N65" s="92">
        <f t="shared" si="15"/>
        <v>0</v>
      </c>
      <c r="O65" s="92">
        <f t="shared" si="16"/>
        <v>0</v>
      </c>
      <c r="P65" s="92">
        <f t="shared" si="17"/>
        <v>0</v>
      </c>
      <c r="Q65" s="92">
        <f t="shared" si="18"/>
        <v>0</v>
      </c>
      <c r="R65" s="92">
        <f t="shared" si="18"/>
        <v>0</v>
      </c>
      <c r="S65" s="92">
        <f t="shared" si="19"/>
        <v>0</v>
      </c>
      <c r="T65" s="92">
        <f t="shared" si="20"/>
        <v>0</v>
      </c>
      <c r="U65" s="92">
        <f t="shared" si="21"/>
        <v>0</v>
      </c>
    </row>
    <row r="66" spans="3:21" x14ac:dyDescent="0.25">
      <c r="C66" s="16"/>
      <c r="D66" s="163" t="s">
        <v>349</v>
      </c>
      <c r="E66" s="16">
        <v>1500</v>
      </c>
      <c r="F66" s="16"/>
      <c r="G66" s="92">
        <v>106.41</v>
      </c>
      <c r="H66" s="92">
        <f>G66*0.7055</f>
        <v>75.072254999999998</v>
      </c>
      <c r="I66" s="92">
        <f t="shared" si="11"/>
        <v>45.944220059999999</v>
      </c>
      <c r="J66" s="92">
        <f t="shared" si="12"/>
        <v>47.475694061999995</v>
      </c>
      <c r="K66" s="92">
        <f t="shared" si="13"/>
        <v>45.944220059999999</v>
      </c>
      <c r="L66" s="92">
        <f t="shared" si="14"/>
        <v>47.475694061999995</v>
      </c>
      <c r="M66" s="92">
        <f t="shared" si="14"/>
        <v>47.475694061999995</v>
      </c>
      <c r="N66" s="92">
        <f t="shared" si="15"/>
        <v>45.944220059999999</v>
      </c>
      <c r="O66" s="92">
        <f t="shared" si="16"/>
        <v>47.475694061999995</v>
      </c>
      <c r="P66" s="92">
        <f t="shared" si="17"/>
        <v>45.944220059999999</v>
      </c>
      <c r="Q66" s="92">
        <f t="shared" si="18"/>
        <v>47.475694061999995</v>
      </c>
      <c r="R66" s="92">
        <f t="shared" si="18"/>
        <v>47.475694061999995</v>
      </c>
      <c r="S66" s="92">
        <f t="shared" si="19"/>
        <v>42.881272056</v>
      </c>
      <c r="T66" s="92">
        <f t="shared" si="20"/>
        <v>47.475694061999995</v>
      </c>
      <c r="U66" s="92">
        <f t="shared" si="21"/>
        <v>558.98801073000004</v>
      </c>
    </row>
    <row r="67" spans="3:21" x14ac:dyDescent="0.25">
      <c r="C67" s="16"/>
      <c r="D67" s="163" t="s">
        <v>350</v>
      </c>
      <c r="E67" s="16">
        <v>1000</v>
      </c>
      <c r="F67" s="16"/>
      <c r="G67" s="92">
        <v>147.91</v>
      </c>
      <c r="H67" s="92">
        <f>G67*0.7055</f>
        <v>104.350505</v>
      </c>
      <c r="I67" s="92">
        <f t="shared" si="11"/>
        <v>63.862509059999994</v>
      </c>
      <c r="J67" s="92">
        <f t="shared" si="12"/>
        <v>65.991259361999994</v>
      </c>
      <c r="K67" s="92">
        <f t="shared" si="13"/>
        <v>63.862509059999994</v>
      </c>
      <c r="L67" s="92">
        <f t="shared" si="14"/>
        <v>65.991259361999994</v>
      </c>
      <c r="M67" s="92">
        <f t="shared" si="14"/>
        <v>65.991259361999994</v>
      </c>
      <c r="N67" s="92">
        <f t="shared" si="15"/>
        <v>63.862509059999994</v>
      </c>
      <c r="O67" s="92">
        <f t="shared" si="16"/>
        <v>65.991259361999994</v>
      </c>
      <c r="P67" s="92">
        <f t="shared" si="17"/>
        <v>63.862509059999994</v>
      </c>
      <c r="Q67" s="92">
        <f t="shared" si="18"/>
        <v>65.991259361999994</v>
      </c>
      <c r="R67" s="92">
        <f t="shared" si="18"/>
        <v>65.991259361999994</v>
      </c>
      <c r="S67" s="92">
        <f t="shared" si="19"/>
        <v>59.605008455999993</v>
      </c>
      <c r="T67" s="92">
        <f t="shared" si="20"/>
        <v>65.991259361999994</v>
      </c>
      <c r="U67" s="92">
        <f t="shared" si="21"/>
        <v>776.99386022999965</v>
      </c>
    </row>
    <row r="68" spans="3:21" x14ac:dyDescent="0.25">
      <c r="C68" s="16"/>
      <c r="D68" s="16"/>
      <c r="E68" s="16"/>
      <c r="F68" s="16"/>
      <c r="G68" s="16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21"/>
        <v>0</v>
      </c>
    </row>
    <row r="69" spans="3:21" x14ac:dyDescent="0.25">
      <c r="C69" s="16"/>
      <c r="D69" s="16"/>
      <c r="E69" s="16"/>
      <c r="F69" s="16"/>
      <c r="G69" s="16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21"/>
        <v>0</v>
      </c>
    </row>
    <row r="70" spans="3:21" x14ac:dyDescent="0.25">
      <c r="C70" s="16"/>
      <c r="D70" s="16"/>
      <c r="E70" s="16"/>
      <c r="F70" s="16"/>
      <c r="G70" s="16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21"/>
        <v>0</v>
      </c>
    </row>
    <row r="71" spans="3:21" x14ac:dyDescent="0.25">
      <c r="C71" s="16"/>
      <c r="D71" s="16"/>
      <c r="E71" s="16"/>
      <c r="F71" s="16"/>
      <c r="G71" s="16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21"/>
        <v>0</v>
      </c>
    </row>
    <row r="72" spans="3:21" x14ac:dyDescent="0.25">
      <c r="C72" s="16"/>
      <c r="D72" s="16"/>
      <c r="E72" s="16"/>
      <c r="F72" s="16"/>
      <c r="G72" s="16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21"/>
        <v>0</v>
      </c>
    </row>
    <row r="73" spans="3:21" x14ac:dyDescent="0.25">
      <c r="C73" s="16"/>
      <c r="D73" s="16"/>
      <c r="E73" s="16"/>
      <c r="F73" s="16"/>
      <c r="G73" s="16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21"/>
        <v>0</v>
      </c>
    </row>
    <row r="74" spans="3:21" x14ac:dyDescent="0.25">
      <c r="C74" s="16"/>
      <c r="D74" s="16"/>
      <c r="E74" s="16"/>
      <c r="F74" s="16"/>
      <c r="G74" s="16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21"/>
        <v>0</v>
      </c>
    </row>
    <row r="75" spans="3:21" x14ac:dyDescent="0.25">
      <c r="C75" s="16"/>
      <c r="D75" s="16"/>
      <c r="E75" s="16"/>
      <c r="F75" s="16"/>
      <c r="G75" s="16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21"/>
        <v>0</v>
      </c>
    </row>
    <row r="76" spans="3:21" x14ac:dyDescent="0.25">
      <c r="C76" s="16"/>
      <c r="D76" s="16"/>
      <c r="E76" s="16"/>
      <c r="F76" s="16"/>
      <c r="G76" s="16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>
        <f t="shared" si="21"/>
        <v>0</v>
      </c>
    </row>
    <row r="77" spans="3:21" x14ac:dyDescent="0.25">
      <c r="C77" s="937" t="s">
        <v>188</v>
      </c>
      <c r="D77" s="938"/>
      <c r="E77" s="16">
        <f t="shared" ref="E77:T77" si="22">SUM(E51:E76)</f>
        <v>16775</v>
      </c>
      <c r="F77" s="16">
        <f t="shared" si="22"/>
        <v>0</v>
      </c>
      <c r="G77" s="16">
        <f t="shared" si="22"/>
        <v>3704.3199999999997</v>
      </c>
      <c r="H77" s="92">
        <f t="shared" si="22"/>
        <v>2613.3977599999998</v>
      </c>
      <c r="I77" s="92">
        <f t="shared" si="22"/>
        <v>1599.3994291200001</v>
      </c>
      <c r="J77" s="92">
        <f t="shared" si="22"/>
        <v>1652.7127434240003</v>
      </c>
      <c r="K77" s="92">
        <f t="shared" si="22"/>
        <v>1599.3994291200001</v>
      </c>
      <c r="L77" s="92">
        <f t="shared" si="22"/>
        <v>1652.7127434240003</v>
      </c>
      <c r="M77" s="92">
        <f t="shared" si="22"/>
        <v>1652.7127434240003</v>
      </c>
      <c r="N77" s="92">
        <f t="shared" si="22"/>
        <v>1599.3994291200001</v>
      </c>
      <c r="O77" s="92">
        <f t="shared" si="22"/>
        <v>1652.7127434240003</v>
      </c>
      <c r="P77" s="92">
        <f t="shared" si="22"/>
        <v>1599.3994291200001</v>
      </c>
      <c r="Q77" s="92">
        <f t="shared" si="22"/>
        <v>1652.7127434240003</v>
      </c>
      <c r="R77" s="92">
        <f t="shared" si="22"/>
        <v>1652.7127434240003</v>
      </c>
      <c r="S77" s="92">
        <f t="shared" si="22"/>
        <v>1492.772800512</v>
      </c>
      <c r="T77" s="92">
        <f t="shared" si="22"/>
        <v>1652.7127434240003</v>
      </c>
      <c r="U77" s="116">
        <f>SUM(I77:T77)</f>
        <v>19459.359720960001</v>
      </c>
    </row>
    <row r="78" spans="3:21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3:21" x14ac:dyDescent="0.25">
      <c r="C79" s="1004" t="s">
        <v>352</v>
      </c>
      <c r="D79" s="16" t="s">
        <v>353</v>
      </c>
      <c r="E79" s="16">
        <f>[43]Gen!DB68</f>
        <v>440</v>
      </c>
      <c r="F79" s="16"/>
      <c r="G79" s="16">
        <f>[43]Gen!DD68</f>
        <v>22.044</v>
      </c>
      <c r="H79" s="92">
        <f>G79*0.7055</f>
        <v>15.552042</v>
      </c>
      <c r="I79" s="92">
        <f t="shared" ref="I79:T83" si="23">$H79*I$6*24/1000</f>
        <v>11.197470240000001</v>
      </c>
      <c r="J79" s="92">
        <f t="shared" si="23"/>
        <v>11.570719248</v>
      </c>
      <c r="K79" s="92">
        <f t="shared" si="23"/>
        <v>11.197470240000001</v>
      </c>
      <c r="L79" s="92">
        <f t="shared" si="23"/>
        <v>11.570719248</v>
      </c>
      <c r="M79" s="92">
        <f t="shared" si="23"/>
        <v>11.570719248</v>
      </c>
      <c r="N79" s="92">
        <f t="shared" si="23"/>
        <v>11.197470240000001</v>
      </c>
      <c r="O79" s="92">
        <f t="shared" si="23"/>
        <v>11.570719248</v>
      </c>
      <c r="P79" s="92">
        <f t="shared" si="23"/>
        <v>11.197470240000001</v>
      </c>
      <c r="Q79" s="92">
        <f t="shared" si="23"/>
        <v>11.570719248</v>
      </c>
      <c r="R79" s="92">
        <f t="shared" si="23"/>
        <v>11.570719248</v>
      </c>
      <c r="S79" s="92">
        <f t="shared" si="23"/>
        <v>10.450972224000001</v>
      </c>
      <c r="T79" s="92">
        <f t="shared" si="23"/>
        <v>11.570719248</v>
      </c>
      <c r="U79" s="92">
        <f t="shared" ref="U79:U92" si="24">+SUM(I79:T79)</f>
        <v>136.23588792000001</v>
      </c>
    </row>
    <row r="80" spans="3:21" x14ac:dyDescent="0.25">
      <c r="C80" s="1005"/>
      <c r="D80" s="16" t="s">
        <v>354</v>
      </c>
      <c r="E80" s="16">
        <f>[43]Gen!DB69</f>
        <v>440</v>
      </c>
      <c r="F80" s="16"/>
      <c r="G80" s="16">
        <f>[43]Gen!DD69</f>
        <v>67.716000000000008</v>
      </c>
      <c r="H80" s="92">
        <f>G80*0.7055</f>
        <v>47.773638000000005</v>
      </c>
      <c r="I80" s="92">
        <f t="shared" si="23"/>
        <v>34.397019360000009</v>
      </c>
      <c r="J80" s="92">
        <f t="shared" si="23"/>
        <v>35.543586672000004</v>
      </c>
      <c r="K80" s="92">
        <f t="shared" si="23"/>
        <v>34.397019360000009</v>
      </c>
      <c r="L80" s="92">
        <f t="shared" si="23"/>
        <v>35.543586672000004</v>
      </c>
      <c r="M80" s="92">
        <f t="shared" si="23"/>
        <v>35.543586672000004</v>
      </c>
      <c r="N80" s="92">
        <f t="shared" si="23"/>
        <v>34.397019360000009</v>
      </c>
      <c r="O80" s="92">
        <f t="shared" si="23"/>
        <v>35.543586672000004</v>
      </c>
      <c r="P80" s="92">
        <f t="shared" si="23"/>
        <v>34.397019360000009</v>
      </c>
      <c r="Q80" s="92">
        <f t="shared" si="23"/>
        <v>35.543586672000004</v>
      </c>
      <c r="R80" s="92">
        <f t="shared" si="23"/>
        <v>35.543586672000004</v>
      </c>
      <c r="S80" s="92">
        <f t="shared" si="23"/>
        <v>32.103884736000005</v>
      </c>
      <c r="T80" s="92">
        <f t="shared" si="23"/>
        <v>35.543586672000004</v>
      </c>
      <c r="U80" s="92">
        <f t="shared" si="24"/>
        <v>418.49706888000003</v>
      </c>
    </row>
    <row r="81" spans="3:21" x14ac:dyDescent="0.25">
      <c r="C81" s="1005"/>
      <c r="D81" s="16" t="s">
        <v>355</v>
      </c>
      <c r="E81" s="16">
        <f>[43]Gen!DB70</f>
        <v>440</v>
      </c>
      <c r="F81" s="16"/>
      <c r="G81" s="16">
        <f>[43]Gen!DD70</f>
        <v>72.028000000000006</v>
      </c>
      <c r="H81" s="92">
        <f>G81*0.7055</f>
        <v>50.815754000000005</v>
      </c>
      <c r="I81" s="92">
        <f t="shared" si="23"/>
        <v>36.587342880000001</v>
      </c>
      <c r="J81" s="92">
        <f t="shared" si="23"/>
        <v>37.806920976000008</v>
      </c>
      <c r="K81" s="92">
        <f t="shared" si="23"/>
        <v>36.587342880000001</v>
      </c>
      <c r="L81" s="92">
        <f t="shared" si="23"/>
        <v>37.806920976000008</v>
      </c>
      <c r="M81" s="92">
        <f t="shared" si="23"/>
        <v>37.806920976000008</v>
      </c>
      <c r="N81" s="92">
        <f t="shared" si="23"/>
        <v>36.587342880000001</v>
      </c>
      <c r="O81" s="92">
        <f t="shared" si="23"/>
        <v>37.806920976000008</v>
      </c>
      <c r="P81" s="92">
        <f t="shared" si="23"/>
        <v>36.587342880000001</v>
      </c>
      <c r="Q81" s="92">
        <f t="shared" si="23"/>
        <v>37.806920976000008</v>
      </c>
      <c r="R81" s="92">
        <f t="shared" si="23"/>
        <v>37.806920976000008</v>
      </c>
      <c r="S81" s="92">
        <f t="shared" si="23"/>
        <v>34.148186688000003</v>
      </c>
      <c r="T81" s="92">
        <f t="shared" si="23"/>
        <v>37.806920976000008</v>
      </c>
      <c r="U81" s="92">
        <f t="shared" si="24"/>
        <v>445.14600504000009</v>
      </c>
    </row>
    <row r="82" spans="3:21" x14ac:dyDescent="0.25">
      <c r="C82" s="1006"/>
      <c r="D82" s="16" t="s">
        <v>356</v>
      </c>
      <c r="E82" s="16">
        <f>[43]Gen!$DB$72</f>
        <v>1000</v>
      </c>
      <c r="F82" s="16"/>
      <c r="G82" s="16">
        <f>[43]Gen!$DD$72</f>
        <v>50</v>
      </c>
      <c r="H82" s="92">
        <f>G82*0.7055</f>
        <v>35.274999999999999</v>
      </c>
      <c r="I82" s="92">
        <f t="shared" si="23"/>
        <v>25.398</v>
      </c>
      <c r="J82" s="92">
        <f t="shared" si="23"/>
        <v>26.244599999999998</v>
      </c>
      <c r="K82" s="92">
        <f t="shared" si="23"/>
        <v>25.398</v>
      </c>
      <c r="L82" s="92">
        <f t="shared" si="23"/>
        <v>26.244599999999998</v>
      </c>
      <c r="M82" s="92">
        <f t="shared" si="23"/>
        <v>26.244599999999998</v>
      </c>
      <c r="N82" s="92">
        <f t="shared" si="23"/>
        <v>25.398</v>
      </c>
      <c r="O82" s="92">
        <f t="shared" si="23"/>
        <v>26.244599999999998</v>
      </c>
      <c r="P82" s="92">
        <f t="shared" si="23"/>
        <v>25.398</v>
      </c>
      <c r="Q82" s="92">
        <f t="shared" si="23"/>
        <v>26.244599999999998</v>
      </c>
      <c r="R82" s="92">
        <f t="shared" si="23"/>
        <v>26.244599999999998</v>
      </c>
      <c r="S82" s="92">
        <f t="shared" si="23"/>
        <v>23.704799999999999</v>
      </c>
      <c r="T82" s="92">
        <f t="shared" si="23"/>
        <v>26.244599999999998</v>
      </c>
      <c r="U82" s="92">
        <f t="shared" si="24"/>
        <v>309.00899999999996</v>
      </c>
    </row>
    <row r="83" spans="3:21" x14ac:dyDescent="0.25">
      <c r="C83" s="16"/>
      <c r="D83" s="16"/>
      <c r="E83" s="16"/>
      <c r="F83" s="16"/>
      <c r="G83" s="92">
        <v>4.5306123769857845</v>
      </c>
      <c r="H83" s="92">
        <f>G83*0.7055</f>
        <v>3.1963470319634708</v>
      </c>
      <c r="I83" s="92">
        <f t="shared" si="23"/>
        <v>2.3013698630136989</v>
      </c>
      <c r="J83" s="92">
        <f t="shared" si="23"/>
        <v>2.3780821917808224</v>
      </c>
      <c r="K83" s="92">
        <f t="shared" si="23"/>
        <v>2.3013698630136989</v>
      </c>
      <c r="L83" s="92">
        <f t="shared" si="23"/>
        <v>2.3780821917808224</v>
      </c>
      <c r="M83" s="92">
        <f t="shared" si="23"/>
        <v>2.3780821917808224</v>
      </c>
      <c r="N83" s="92">
        <f t="shared" si="23"/>
        <v>2.3013698630136989</v>
      </c>
      <c r="O83" s="92">
        <f t="shared" si="23"/>
        <v>2.3780821917808224</v>
      </c>
      <c r="P83" s="92">
        <f t="shared" si="23"/>
        <v>2.3013698630136989</v>
      </c>
      <c r="Q83" s="92">
        <f t="shared" si="23"/>
        <v>2.3780821917808224</v>
      </c>
      <c r="R83" s="92">
        <f t="shared" si="23"/>
        <v>2.3780821917808224</v>
      </c>
      <c r="S83" s="92">
        <f t="shared" si="23"/>
        <v>2.1479452054794526</v>
      </c>
      <c r="T83" s="92">
        <f t="shared" si="23"/>
        <v>2.3780821917808224</v>
      </c>
      <c r="U83" s="92">
        <f t="shared" si="24"/>
        <v>28.000000000000004</v>
      </c>
    </row>
    <row r="84" spans="3:21" x14ac:dyDescent="0.25">
      <c r="C84" s="16"/>
      <c r="D84" s="16"/>
      <c r="E84" s="16"/>
      <c r="F84" s="16"/>
      <c r="G84" s="16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24"/>
        <v>0</v>
      </c>
    </row>
    <row r="85" spans="3:21" x14ac:dyDescent="0.25">
      <c r="C85" s="16"/>
      <c r="D85" s="16"/>
      <c r="E85" s="16"/>
      <c r="F85" s="16"/>
      <c r="G85" s="16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24"/>
        <v>0</v>
      </c>
    </row>
    <row r="86" spans="3:21" x14ac:dyDescent="0.25">
      <c r="C86" s="16"/>
      <c r="D86" s="16"/>
      <c r="E86" s="16"/>
      <c r="F86" s="16"/>
      <c r="G86" s="16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24"/>
        <v>0</v>
      </c>
    </row>
    <row r="87" spans="3:21" x14ac:dyDescent="0.25">
      <c r="C87" s="16"/>
      <c r="D87" s="16"/>
      <c r="E87" s="16"/>
      <c r="F87" s="16"/>
      <c r="G87" s="16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24"/>
        <v>0</v>
      </c>
    </row>
    <row r="88" spans="3:21" x14ac:dyDescent="0.25">
      <c r="C88" s="16"/>
      <c r="D88" s="16"/>
      <c r="E88" s="16"/>
      <c r="F88" s="16"/>
      <c r="G88" s="16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24"/>
        <v>0</v>
      </c>
    </row>
    <row r="89" spans="3:21" x14ac:dyDescent="0.25">
      <c r="C89" s="16"/>
      <c r="D89" s="16"/>
      <c r="E89" s="16"/>
      <c r="F89" s="16"/>
      <c r="G89" s="16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24"/>
        <v>0</v>
      </c>
    </row>
    <row r="90" spans="3:21" x14ac:dyDescent="0.25">
      <c r="C90" s="16"/>
      <c r="D90" s="16"/>
      <c r="E90" s="16"/>
      <c r="F90" s="16"/>
      <c r="G90" s="16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24"/>
        <v>0</v>
      </c>
    </row>
    <row r="91" spans="3:21" x14ac:dyDescent="0.25">
      <c r="C91" s="16"/>
      <c r="D91" s="16"/>
      <c r="E91" s="16"/>
      <c r="F91" s="16"/>
      <c r="G91" s="16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24"/>
        <v>0</v>
      </c>
    </row>
    <row r="92" spans="3:21" x14ac:dyDescent="0.25">
      <c r="C92" s="16"/>
      <c r="D92" s="16"/>
      <c r="E92" s="16"/>
      <c r="F92" s="16"/>
      <c r="G92" s="16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>
        <f t="shared" si="24"/>
        <v>0</v>
      </c>
    </row>
    <row r="93" spans="3:21" x14ac:dyDescent="0.25">
      <c r="C93" s="937" t="s">
        <v>188</v>
      </c>
      <c r="D93" s="938"/>
      <c r="E93" s="16">
        <f t="shared" ref="E93:T93" si="25">SUM(E79:E92)</f>
        <v>2320</v>
      </c>
      <c r="F93" s="16">
        <f t="shared" si="25"/>
        <v>0</v>
      </c>
      <c r="G93" s="16">
        <f t="shared" si="25"/>
        <v>216.31861237698578</v>
      </c>
      <c r="H93" s="92">
        <f t="shared" si="25"/>
        <v>152.61278103196349</v>
      </c>
      <c r="I93" s="92">
        <f t="shared" si="25"/>
        <v>109.88120234301371</v>
      </c>
      <c r="J93" s="92">
        <f t="shared" si="25"/>
        <v>113.54390908778082</v>
      </c>
      <c r="K93" s="92">
        <f t="shared" si="25"/>
        <v>109.88120234301371</v>
      </c>
      <c r="L93" s="92">
        <f t="shared" si="25"/>
        <v>113.54390908778082</v>
      </c>
      <c r="M93" s="92">
        <f t="shared" si="25"/>
        <v>113.54390908778082</v>
      </c>
      <c r="N93" s="92">
        <f t="shared" si="25"/>
        <v>109.88120234301371</v>
      </c>
      <c r="O93" s="92">
        <f t="shared" si="25"/>
        <v>113.54390908778082</v>
      </c>
      <c r="P93" s="92">
        <f t="shared" si="25"/>
        <v>109.88120234301371</v>
      </c>
      <c r="Q93" s="92">
        <f t="shared" si="25"/>
        <v>113.54390908778082</v>
      </c>
      <c r="R93" s="92">
        <f t="shared" si="25"/>
        <v>113.54390908778082</v>
      </c>
      <c r="S93" s="92">
        <f t="shared" si="25"/>
        <v>102.55578885347947</v>
      </c>
      <c r="T93" s="92">
        <f t="shared" si="25"/>
        <v>113.54390908778082</v>
      </c>
      <c r="U93" s="116">
        <f>SUM(I93:T93)</f>
        <v>1336.8879618399999</v>
      </c>
    </row>
    <row r="94" spans="3:21" x14ac:dyDescent="0.25">
      <c r="C94" s="935" t="s">
        <v>358</v>
      </c>
      <c r="D94" s="936"/>
      <c r="E94" s="16">
        <f t="shared" ref="E94:U94" si="26">E77+E93</f>
        <v>19095</v>
      </c>
      <c r="F94" s="16">
        <f t="shared" si="26"/>
        <v>0</v>
      </c>
      <c r="G94" s="16">
        <f t="shared" si="26"/>
        <v>3920.6386123769853</v>
      </c>
      <c r="H94" s="92">
        <f t="shared" si="26"/>
        <v>2766.0105410319634</v>
      </c>
      <c r="I94" s="92">
        <f t="shared" si="26"/>
        <v>1709.2806314630138</v>
      </c>
      <c r="J94" s="92">
        <f t="shared" si="26"/>
        <v>1766.2566525117811</v>
      </c>
      <c r="K94" s="92">
        <f t="shared" si="26"/>
        <v>1709.2806314630138</v>
      </c>
      <c r="L94" s="92">
        <f t="shared" si="26"/>
        <v>1766.2566525117811</v>
      </c>
      <c r="M94" s="92">
        <f t="shared" si="26"/>
        <v>1766.2566525117811</v>
      </c>
      <c r="N94" s="92">
        <f t="shared" si="26"/>
        <v>1709.2806314630138</v>
      </c>
      <c r="O94" s="92">
        <f t="shared" si="26"/>
        <v>1766.2566525117811</v>
      </c>
      <c r="P94" s="92">
        <f t="shared" si="26"/>
        <v>1709.2806314630138</v>
      </c>
      <c r="Q94" s="92">
        <f t="shared" si="26"/>
        <v>1766.2566525117811</v>
      </c>
      <c r="R94" s="92">
        <f t="shared" si="26"/>
        <v>1766.2566525117811</v>
      </c>
      <c r="S94" s="92">
        <f t="shared" si="26"/>
        <v>1595.3285893654795</v>
      </c>
      <c r="T94" s="92">
        <f t="shared" si="26"/>
        <v>1766.2566525117811</v>
      </c>
      <c r="U94" s="116">
        <f t="shared" si="26"/>
        <v>20796.2476828</v>
      </c>
    </row>
    <row r="95" spans="3:21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3:21" x14ac:dyDescent="0.25">
      <c r="C96" s="16" t="s">
        <v>360</v>
      </c>
      <c r="D96" s="16" t="s">
        <v>360</v>
      </c>
      <c r="E96" s="16">
        <v>500</v>
      </c>
      <c r="F96" s="16"/>
      <c r="G96" s="16">
        <v>269.45</v>
      </c>
      <c r="H96" s="92">
        <f>G96*0.7055</f>
        <v>190.09697499999999</v>
      </c>
      <c r="I96" s="92">
        <f>H96*0.85*30*24/1000</f>
        <v>116.3393487</v>
      </c>
      <c r="J96" s="92">
        <f>H96*0.85*31*24/1000</f>
        <v>120.21732699</v>
      </c>
      <c r="K96" s="92">
        <f>H96*0.85*30*24/1000</f>
        <v>116.3393487</v>
      </c>
      <c r="L96" s="92">
        <f>H96*0.85*31*24/1000</f>
        <v>120.21732699</v>
      </c>
      <c r="M96" s="92">
        <f>H96*0.85*31*24/1000</f>
        <v>120.21732699</v>
      </c>
      <c r="N96" s="92">
        <f>H96*0.85*30*24/1000</f>
        <v>116.3393487</v>
      </c>
      <c r="O96" s="92">
        <f>H96*0.85*31*24/1000</f>
        <v>120.21732699</v>
      </c>
      <c r="P96" s="92">
        <f>H96*0.85*30*24/1000</f>
        <v>116.3393487</v>
      </c>
      <c r="Q96" s="92">
        <f>H96*0.85*31*24/1000</f>
        <v>120.21732699</v>
      </c>
      <c r="R96" s="92">
        <f>H96*0.85*31*24/1000</f>
        <v>120.21732699</v>
      </c>
      <c r="S96" s="92">
        <f>H96*0.85*28*24/1000</f>
        <v>108.58339212</v>
      </c>
      <c r="T96" s="92">
        <f>H96*0.85*31*24/1000</f>
        <v>120.21732699</v>
      </c>
      <c r="U96" s="92">
        <f t="shared" ref="U96:U102" si="27">+SUM(I96:T96)</f>
        <v>1415.46207585</v>
      </c>
    </row>
    <row r="97" spans="3:21" x14ac:dyDescent="0.25">
      <c r="C97" s="16" t="s">
        <v>361</v>
      </c>
      <c r="D97" s="16" t="s">
        <v>361</v>
      </c>
      <c r="E97" s="16">
        <v>570</v>
      </c>
      <c r="F97" s="16"/>
      <c r="G97" s="16">
        <v>570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f t="shared" si="27"/>
        <v>0</v>
      </c>
    </row>
    <row r="98" spans="3:21" x14ac:dyDescent="0.25">
      <c r="C98" s="16"/>
      <c r="D98" s="16"/>
      <c r="E98" s="16"/>
      <c r="F98" s="16"/>
      <c r="G98" s="16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27"/>
        <v>0</v>
      </c>
    </row>
    <row r="99" spans="3:21" x14ac:dyDescent="0.25">
      <c r="C99" s="16"/>
      <c r="D99" s="16"/>
      <c r="E99" s="16"/>
      <c r="F99" s="16"/>
      <c r="G99" s="16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27"/>
        <v>0</v>
      </c>
    </row>
    <row r="100" spans="3:21" x14ac:dyDescent="0.25">
      <c r="C100" s="16"/>
      <c r="D100" s="16"/>
      <c r="E100" s="16"/>
      <c r="F100" s="16"/>
      <c r="G100" s="16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27"/>
        <v>0</v>
      </c>
    </row>
    <row r="101" spans="3:21" x14ac:dyDescent="0.25">
      <c r="C101" s="16"/>
      <c r="D101" s="16"/>
      <c r="E101" s="16"/>
      <c r="F101" s="16"/>
      <c r="G101" s="16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27"/>
        <v>0</v>
      </c>
    </row>
    <row r="102" spans="3:21" x14ac:dyDescent="0.25">
      <c r="C102" s="16"/>
      <c r="D102" s="16"/>
      <c r="E102" s="16"/>
      <c r="F102" s="16"/>
      <c r="G102" s="16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>
        <f t="shared" si="27"/>
        <v>0</v>
      </c>
    </row>
    <row r="103" spans="3:21" x14ac:dyDescent="0.25">
      <c r="C103" s="935" t="s">
        <v>362</v>
      </c>
      <c r="D103" s="936"/>
      <c r="E103" s="16">
        <f t="shared" ref="E103:T103" si="28">SUM(E96:E102)</f>
        <v>1070</v>
      </c>
      <c r="F103" s="16">
        <f t="shared" si="28"/>
        <v>0</v>
      </c>
      <c r="G103" s="16">
        <f t="shared" si="28"/>
        <v>839.45</v>
      </c>
      <c r="H103" s="92">
        <f t="shared" si="28"/>
        <v>190.09697499999999</v>
      </c>
      <c r="I103" s="92">
        <f t="shared" si="28"/>
        <v>116.3393487</v>
      </c>
      <c r="J103" s="92">
        <f t="shared" si="28"/>
        <v>120.21732699</v>
      </c>
      <c r="K103" s="92">
        <f t="shared" si="28"/>
        <v>116.3393487</v>
      </c>
      <c r="L103" s="92">
        <f t="shared" si="28"/>
        <v>120.21732699</v>
      </c>
      <c r="M103" s="92">
        <f t="shared" si="28"/>
        <v>120.21732699</v>
      </c>
      <c r="N103" s="92">
        <f t="shared" si="28"/>
        <v>116.3393487</v>
      </c>
      <c r="O103" s="92">
        <f t="shared" si="28"/>
        <v>120.21732699</v>
      </c>
      <c r="P103" s="92">
        <f t="shared" si="28"/>
        <v>116.3393487</v>
      </c>
      <c r="Q103" s="92">
        <f t="shared" si="28"/>
        <v>120.21732699</v>
      </c>
      <c r="R103" s="92">
        <f t="shared" si="28"/>
        <v>120.21732699</v>
      </c>
      <c r="S103" s="92">
        <f t="shared" si="28"/>
        <v>108.58339212</v>
      </c>
      <c r="T103" s="92">
        <f t="shared" si="28"/>
        <v>120.21732699</v>
      </c>
      <c r="U103" s="116">
        <f>SUM(I103:T103)</f>
        <v>1415.46207585</v>
      </c>
    </row>
    <row r="104" spans="3:21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3:21" x14ac:dyDescent="0.25">
      <c r="C105" s="16" t="s">
        <v>364</v>
      </c>
      <c r="D105" s="16" t="s">
        <v>364</v>
      </c>
      <c r="E105" s="16">
        <v>1200</v>
      </c>
      <c r="F105" s="16"/>
      <c r="G105" s="16">
        <v>1200</v>
      </c>
      <c r="H105" s="92">
        <f>G105*0.7055</f>
        <v>846.6</v>
      </c>
      <c r="I105" s="92">
        <f>H105*0.85*30*24/1000</f>
        <v>518.11919999999998</v>
      </c>
      <c r="J105" s="92">
        <f>H105*0.85*31*24/1000</f>
        <v>535.38983999999994</v>
      </c>
      <c r="K105" s="92">
        <f>H105*0.85*30*24/1000</f>
        <v>518.11919999999998</v>
      </c>
      <c r="L105" s="92">
        <f>H105*0.85*31*24/1000</f>
        <v>535.38983999999994</v>
      </c>
      <c r="M105" s="92">
        <f>H105*0.85*31*24/1000</f>
        <v>535.38983999999994</v>
      </c>
      <c r="N105" s="92">
        <f>H105*0.85*30*24/1000</f>
        <v>518.11919999999998</v>
      </c>
      <c r="O105" s="92">
        <f>H105*0.85*31*24/1000</f>
        <v>535.38983999999994</v>
      </c>
      <c r="P105" s="92">
        <f>H105*0.85*30*24/1000</f>
        <v>518.11919999999998</v>
      </c>
      <c r="Q105" s="92">
        <f>H105*0.85*31*24/1000</f>
        <v>535.38983999999994</v>
      </c>
      <c r="R105" s="92">
        <f>H105*0.85*31*24/1000</f>
        <v>535.38983999999994</v>
      </c>
      <c r="S105" s="92">
        <f>H105*0.85*28*24/1000</f>
        <v>483.57792000000006</v>
      </c>
      <c r="T105" s="92">
        <f>H105*0.85*31*24/1000+800*0.85*31*24/1000</f>
        <v>1041.3098399999999</v>
      </c>
      <c r="U105" s="92">
        <f t="shared" ref="U105:U112" si="29">+SUM(I105:T105)</f>
        <v>6809.7035999999989</v>
      </c>
    </row>
    <row r="106" spans="3:21" x14ac:dyDescent="0.25">
      <c r="C106" s="16" t="s">
        <v>365</v>
      </c>
      <c r="D106" s="16" t="s">
        <v>365</v>
      </c>
      <c r="E106" s="16">
        <v>1000</v>
      </c>
      <c r="F106" s="16"/>
      <c r="G106" s="16">
        <v>1000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f t="shared" si="29"/>
        <v>0</v>
      </c>
    </row>
    <row r="107" spans="3:21" x14ac:dyDescent="0.25">
      <c r="C107" s="16" t="s">
        <v>366</v>
      </c>
      <c r="D107" s="16" t="s">
        <v>366</v>
      </c>
      <c r="E107" s="16"/>
      <c r="F107" s="16"/>
      <c r="G107" s="16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29"/>
        <v>0</v>
      </c>
    </row>
    <row r="108" spans="3:21" x14ac:dyDescent="0.25">
      <c r="C108" s="16"/>
      <c r="D108" s="16"/>
      <c r="E108" s="16"/>
      <c r="F108" s="16"/>
      <c r="G108" s="16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29"/>
        <v>0</v>
      </c>
    </row>
    <row r="109" spans="3:21" x14ac:dyDescent="0.25">
      <c r="C109" s="16"/>
      <c r="D109" s="16"/>
      <c r="E109" s="16"/>
      <c r="F109" s="16"/>
      <c r="G109" s="16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29"/>
        <v>0</v>
      </c>
    </row>
    <row r="110" spans="3:21" x14ac:dyDescent="0.25">
      <c r="C110" s="16"/>
      <c r="D110" s="16"/>
      <c r="E110" s="16"/>
      <c r="F110" s="16"/>
      <c r="G110" s="16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29"/>
        <v>0</v>
      </c>
    </row>
    <row r="111" spans="3:21" x14ac:dyDescent="0.25">
      <c r="C111" s="16"/>
      <c r="D111" s="16"/>
      <c r="E111" s="16"/>
      <c r="F111" s="16"/>
      <c r="G111" s="16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29"/>
        <v>0</v>
      </c>
    </row>
    <row r="112" spans="3:21" x14ac:dyDescent="0.25">
      <c r="C112" s="16"/>
      <c r="D112" s="16"/>
      <c r="E112" s="16"/>
      <c r="F112" s="16"/>
      <c r="G112" s="16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>
        <f t="shared" si="29"/>
        <v>0</v>
      </c>
    </row>
    <row r="113" spans="3:21" x14ac:dyDescent="0.25">
      <c r="C113" s="935" t="s">
        <v>367</v>
      </c>
      <c r="D113" s="936"/>
      <c r="E113" s="16">
        <f t="shared" ref="E113:T113" si="30">SUM(E105:E112)</f>
        <v>2200</v>
      </c>
      <c r="F113" s="16">
        <f t="shared" si="30"/>
        <v>0</v>
      </c>
      <c r="G113" s="16">
        <f t="shared" si="30"/>
        <v>2200</v>
      </c>
      <c r="H113" s="92">
        <f t="shared" si="30"/>
        <v>846.6</v>
      </c>
      <c r="I113" s="92">
        <f t="shared" si="30"/>
        <v>518.11919999999998</v>
      </c>
      <c r="J113" s="92">
        <f t="shared" si="30"/>
        <v>535.38983999999994</v>
      </c>
      <c r="K113" s="92">
        <f t="shared" si="30"/>
        <v>518.11919999999998</v>
      </c>
      <c r="L113" s="92">
        <f t="shared" si="30"/>
        <v>535.38983999999994</v>
      </c>
      <c r="M113" s="92">
        <f t="shared" si="30"/>
        <v>535.38983999999994</v>
      </c>
      <c r="N113" s="92">
        <f t="shared" si="30"/>
        <v>518.11919999999998</v>
      </c>
      <c r="O113" s="92">
        <f t="shared" si="30"/>
        <v>535.38983999999994</v>
      </c>
      <c r="P113" s="92">
        <f t="shared" si="30"/>
        <v>518.11919999999998</v>
      </c>
      <c r="Q113" s="92">
        <f t="shared" si="30"/>
        <v>535.38983999999994</v>
      </c>
      <c r="R113" s="92">
        <f t="shared" si="30"/>
        <v>535.38983999999994</v>
      </c>
      <c r="S113" s="92">
        <f t="shared" si="30"/>
        <v>483.57792000000006</v>
      </c>
      <c r="T113" s="92">
        <f t="shared" si="30"/>
        <v>1041.3098399999999</v>
      </c>
      <c r="U113" s="116">
        <f>SUM(I113:T113)</f>
        <v>6809.7035999999989</v>
      </c>
    </row>
    <row r="114" spans="3:21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3:21" x14ac:dyDescent="0.25">
      <c r="C115" s="16"/>
      <c r="D115" s="16" t="s">
        <v>369</v>
      </c>
      <c r="E115" s="143">
        <f>'[41]F9-Year(n)'!E114</f>
        <v>12</v>
      </c>
      <c r="F115" s="16"/>
      <c r="G115" s="143">
        <f>'[41]F9-Year(n)'!G114</f>
        <v>12</v>
      </c>
      <c r="H115" s="92">
        <f t="shared" ref="H115:H125" si="31">G115*0.7055</f>
        <v>8.4660000000000011</v>
      </c>
      <c r="I115" s="92">
        <f>'F11-Year(n+3) '!E115</f>
        <v>3.246513007437709E-2</v>
      </c>
      <c r="J115" s="92">
        <f>'F11-Year(n+3) '!F115</f>
        <v>3.246513007437709E-2</v>
      </c>
      <c r="K115" s="92">
        <f>'F11-Year(n+3) '!G115</f>
        <v>3.246513007437709E-2</v>
      </c>
      <c r="L115" s="92">
        <f>'F11-Year(n+3) '!H115</f>
        <v>3.246513007437709E-2</v>
      </c>
      <c r="M115" s="92">
        <f>'F11-Year(n+3) '!I115</f>
        <v>3.246513007437709E-2</v>
      </c>
      <c r="N115" s="92">
        <f>'F11-Year(n+3) '!J115</f>
        <v>3.246513007437709E-2</v>
      </c>
      <c r="O115" s="92">
        <f>'F11-Year(n+3) '!K115</f>
        <v>3.246513007437709E-2</v>
      </c>
      <c r="P115" s="92">
        <f>'F11-Year(n+3) '!L115</f>
        <v>3.246513007437709E-2</v>
      </c>
      <c r="Q115" s="92">
        <f>'F11-Year(n+3) '!M115</f>
        <v>3.246513007437709E-2</v>
      </c>
      <c r="R115" s="92">
        <f>'F11-Year(n+3) '!N115</f>
        <v>3.246513007437709E-2</v>
      </c>
      <c r="S115" s="92">
        <f>'F11-Year(n+3) '!O115</f>
        <v>3.246513007437709E-2</v>
      </c>
      <c r="T115" s="92">
        <f>'F11-Year(n+3) '!P115</f>
        <v>3.246513007437709E-2</v>
      </c>
      <c r="U115" s="16">
        <f t="shared" ref="U115:U138" si="32">+SUM(I115:T115)</f>
        <v>0.38958156089252499</v>
      </c>
    </row>
    <row r="116" spans="3:21" x14ac:dyDescent="0.25">
      <c r="C116" s="16"/>
      <c r="D116" s="16" t="s">
        <v>370</v>
      </c>
      <c r="E116" s="143">
        <f>'[41]F9-Year(n)'!E115</f>
        <v>46.7</v>
      </c>
      <c r="F116" s="16"/>
      <c r="G116" s="143">
        <f>'[41]F9-Year(n)'!G115</f>
        <v>46.7</v>
      </c>
      <c r="H116" s="92">
        <f t="shared" si="31"/>
        <v>32.946850000000005</v>
      </c>
      <c r="I116" s="92">
        <f>'F11-Year(n+3) '!E116</f>
        <v>0</v>
      </c>
      <c r="J116" s="92">
        <f>'F11-Year(n+3) '!F116</f>
        <v>0</v>
      </c>
      <c r="K116" s="92">
        <f>'F11-Year(n+3) '!G116</f>
        <v>0</v>
      </c>
      <c r="L116" s="92">
        <f>'F11-Year(n+3) '!H116</f>
        <v>0</v>
      </c>
      <c r="M116" s="92">
        <f>'F11-Year(n+3) '!I116</f>
        <v>0</v>
      </c>
      <c r="N116" s="92">
        <f>'F11-Year(n+3) '!J116</f>
        <v>0</v>
      </c>
      <c r="O116" s="92">
        <f>'F11-Year(n+3) '!K116</f>
        <v>0</v>
      </c>
      <c r="P116" s="92">
        <f>'F11-Year(n+3) '!L116</f>
        <v>0</v>
      </c>
      <c r="Q116" s="92">
        <f>'F11-Year(n+3) '!M116</f>
        <v>0</v>
      </c>
      <c r="R116" s="92">
        <f>'F11-Year(n+3) '!N116</f>
        <v>0</v>
      </c>
      <c r="S116" s="92">
        <f>'F11-Year(n+3) '!O116</f>
        <v>0</v>
      </c>
      <c r="T116" s="92">
        <f>'F11-Year(n+3) '!P116</f>
        <v>0</v>
      </c>
      <c r="U116" s="16">
        <f t="shared" si="32"/>
        <v>0</v>
      </c>
    </row>
    <row r="117" spans="3:21" x14ac:dyDescent="0.25">
      <c r="C117" s="16"/>
      <c r="D117" s="16" t="s">
        <v>371</v>
      </c>
      <c r="E117" s="143">
        <f>'[41]F9-Year(n)'!E116</f>
        <v>19.8</v>
      </c>
      <c r="F117" s="16"/>
      <c r="G117" s="143">
        <f>'[41]F9-Year(n)'!G116</f>
        <v>19.8</v>
      </c>
      <c r="H117" s="92">
        <f t="shared" si="31"/>
        <v>13.968900000000001</v>
      </c>
      <c r="I117" s="92">
        <f>'F11-Year(n+3) '!E117</f>
        <v>8.0418629089521581</v>
      </c>
      <c r="J117" s="92">
        <f>'F11-Year(n+3) '!F117</f>
        <v>5.6545699246230727</v>
      </c>
      <c r="K117" s="92">
        <f>'F11-Year(n+3) '!G117</f>
        <v>4.7014666609436144</v>
      </c>
      <c r="L117" s="92">
        <f>'F11-Year(n+3) '!H117</f>
        <v>6.6385586137302734</v>
      </c>
      <c r="M117" s="92">
        <f>'F11-Year(n+3) '!I117</f>
        <v>6.6385586137302734</v>
      </c>
      <c r="N117" s="92">
        <f>'F11-Year(n+3) '!J117</f>
        <v>4.7323368943273696</v>
      </c>
      <c r="O117" s="92">
        <f>'F11-Year(n+3) '!K117</f>
        <v>6.6385586137302734</v>
      </c>
      <c r="P117" s="92">
        <f>'F11-Year(n+3) '!L117</f>
        <v>6.2376988090537724</v>
      </c>
      <c r="Q117" s="92">
        <f>'F11-Year(n+3) '!M117</f>
        <v>10.180077268082211</v>
      </c>
      <c r="R117" s="92">
        <f>'F11-Year(n+3) '!N117</f>
        <v>10.350182584616613</v>
      </c>
      <c r="S117" s="92">
        <f>'F11-Year(n+3) '!O117</f>
        <v>10.916972425738143</v>
      </c>
      <c r="T117" s="92">
        <f>'F11-Year(n+3) '!P117</f>
        <v>10.963146111432543</v>
      </c>
      <c r="U117" s="16">
        <f t="shared" si="32"/>
        <v>91.693989428960322</v>
      </c>
    </row>
    <row r="118" spans="3:21" x14ac:dyDescent="0.25">
      <c r="C118" s="16"/>
      <c r="D118" s="16" t="s">
        <v>372</v>
      </c>
      <c r="E118" s="143">
        <f>'[41]F9-Year(n)'!E117</f>
        <v>15</v>
      </c>
      <c r="F118" s="16"/>
      <c r="G118" s="143">
        <f>'[41]F9-Year(n)'!G117</f>
        <v>15</v>
      </c>
      <c r="H118" s="92">
        <f t="shared" si="31"/>
        <v>10.5825</v>
      </c>
      <c r="I118" s="92">
        <f>'F11-Year(n+3) '!E118</f>
        <v>3.4230403982486481</v>
      </c>
      <c r="J118" s="92">
        <f>'F11-Year(n+3) '!F118</f>
        <v>2.4068827715478456</v>
      </c>
      <c r="K118" s="92">
        <f>'F11-Year(n+3) '!G118</f>
        <v>2.0011918250327527</v>
      </c>
      <c r="L118" s="92">
        <f>'F11-Year(n+3) '!H118</f>
        <v>2.8257201817807629</v>
      </c>
      <c r="M118" s="92">
        <f>'F11-Year(n+3) '!I118</f>
        <v>2.8257201817807629</v>
      </c>
      <c r="N118" s="92">
        <f>'F11-Year(n+3) '!J118</f>
        <v>2.0143318222165307</v>
      </c>
      <c r="O118" s="92">
        <f>'F11-Year(n+3) '!K118</f>
        <v>2.8257201817807629</v>
      </c>
      <c r="P118" s="92">
        <f>'F11-Year(n+3) '!L118</f>
        <v>2.6550931366573942</v>
      </c>
      <c r="Q118" s="92">
        <f>'F11-Year(n+3) '!M118</f>
        <v>4.3331770437353327</v>
      </c>
      <c r="R118" s="92">
        <f>'F11-Year(n+3) '!N118</f>
        <v>4.4055828254611002</v>
      </c>
      <c r="S118" s="92">
        <f>'F11-Year(n+3) '!O118</f>
        <v>4.6468384332029542</v>
      </c>
      <c r="T118" s="92">
        <f>'F11-Year(n+3) '!P118</f>
        <v>4.6664923856835445</v>
      </c>
      <c r="U118" s="16">
        <f t="shared" si="32"/>
        <v>39.029791187128396</v>
      </c>
    </row>
    <row r="119" spans="3:21" x14ac:dyDescent="0.25">
      <c r="C119" s="16"/>
      <c r="D119" s="16" t="s">
        <v>373</v>
      </c>
      <c r="E119" s="143">
        <f>'[41]F9-Year(n)'!E118</f>
        <v>128.1</v>
      </c>
      <c r="F119" s="16"/>
      <c r="G119" s="143">
        <f>'[41]F9-Year(n)'!G118</f>
        <v>128.1</v>
      </c>
      <c r="H119" s="92">
        <f t="shared" si="31"/>
        <v>90.374549999999999</v>
      </c>
      <c r="I119" s="92">
        <f>'F11-Year(n+3) '!E119</f>
        <v>17.259192998945498</v>
      </c>
      <c r="J119" s="92">
        <f>'F11-Year(n+3) '!F119</f>
        <v>14.800380856499823</v>
      </c>
      <c r="K119" s="92">
        <f>'F11-Year(n+3) '!G119</f>
        <v>35.205116859605454</v>
      </c>
      <c r="L119" s="92">
        <f>'F11-Year(n+3) '!H119</f>
        <v>51.208019695816411</v>
      </c>
      <c r="M119" s="92">
        <f>'F11-Year(n+3) '!I119</f>
        <v>27.943182451074296</v>
      </c>
      <c r="N119" s="92">
        <f>'F11-Year(n+3) '!J119</f>
        <v>20.548598295166133</v>
      </c>
      <c r="O119" s="92">
        <f>'F11-Year(n+3) '!K119</f>
        <v>12.461271534835914</v>
      </c>
      <c r="P119" s="92">
        <f>'F11-Year(n+3) '!L119</f>
        <v>17.303461925363102</v>
      </c>
      <c r="Q119" s="92">
        <f>'F11-Year(n+3) '!M119</f>
        <v>19.785983537294193</v>
      </c>
      <c r="R119" s="92">
        <f>'F11-Year(n+3) '!N119</f>
        <v>19.135756727303271</v>
      </c>
      <c r="S119" s="92">
        <f>'F11-Year(n+3) '!O119</f>
        <v>13.12034369257673</v>
      </c>
      <c r="T119" s="92">
        <f>'F11-Year(n+3) '!P119</f>
        <v>17.039931968910931</v>
      </c>
      <c r="U119" s="16">
        <f t="shared" si="32"/>
        <v>265.81124054339176</v>
      </c>
    </row>
    <row r="120" spans="3:21" x14ac:dyDescent="0.25">
      <c r="C120" s="16"/>
      <c r="D120" s="16" t="s">
        <v>331</v>
      </c>
      <c r="E120" s="143">
        <f>'[41]F9-Year(n)'!E119</f>
        <v>3.55</v>
      </c>
      <c r="F120" s="16"/>
      <c r="G120" s="143">
        <f>'[41]F9-Year(n)'!G119</f>
        <v>3.55</v>
      </c>
      <c r="H120" s="92">
        <f t="shared" si="31"/>
        <v>2.5045250000000001</v>
      </c>
      <c r="I120" s="92">
        <f>'F11-Year(n+3) '!E120</f>
        <v>7.8979694305466031E-3</v>
      </c>
      <c r="J120" s="92">
        <f>'F11-Year(n+3) '!F120</f>
        <v>7.8979694305466031E-3</v>
      </c>
      <c r="K120" s="92">
        <f>'F11-Year(n+3) '!G120</f>
        <v>7.8979694305466031E-3</v>
      </c>
      <c r="L120" s="92">
        <f>'F11-Year(n+3) '!H120</f>
        <v>7.8979694305466031E-3</v>
      </c>
      <c r="M120" s="92">
        <f>'F11-Year(n+3) '!I120</f>
        <v>7.8979694305466031E-3</v>
      </c>
      <c r="N120" s="92">
        <f>'F11-Year(n+3) '!J120</f>
        <v>7.8979694305466031E-3</v>
      </c>
      <c r="O120" s="92">
        <f>'F11-Year(n+3) '!K120</f>
        <v>7.8979694305466031E-3</v>
      </c>
      <c r="P120" s="92">
        <f>'F11-Year(n+3) '!L120</f>
        <v>7.8979694305466031E-3</v>
      </c>
      <c r="Q120" s="92">
        <f>'F11-Year(n+3) '!M120</f>
        <v>7.8979694305466031E-3</v>
      </c>
      <c r="R120" s="92">
        <f>'F11-Year(n+3) '!N120</f>
        <v>7.8979694305466031E-3</v>
      </c>
      <c r="S120" s="92">
        <f>'F11-Year(n+3) '!O120</f>
        <v>7.8979694305466031E-3</v>
      </c>
      <c r="T120" s="92">
        <f>'F11-Year(n+3) '!P120</f>
        <v>7.8979694305466031E-3</v>
      </c>
      <c r="U120" s="16">
        <f t="shared" si="32"/>
        <v>9.4775633166559237E-2</v>
      </c>
    </row>
    <row r="121" spans="3:21" x14ac:dyDescent="0.25">
      <c r="C121" s="16"/>
      <c r="D121" s="16" t="s">
        <v>374</v>
      </c>
      <c r="E121" s="143">
        <f>'[41]F9-Year(n)'!E120</f>
        <v>2833.74</v>
      </c>
      <c r="F121" s="16"/>
      <c r="G121" s="143">
        <f>'[41]F9-Year(n)'!G120</f>
        <v>2833.74</v>
      </c>
      <c r="H121" s="92">
        <f t="shared" si="31"/>
        <v>1999.2035699999999</v>
      </c>
      <c r="I121" s="92">
        <f>'F11-Year(n+3) '!E121</f>
        <v>491.93389897819952</v>
      </c>
      <c r="J121" s="92">
        <f>'F11-Year(n+3) '!F121</f>
        <v>507.26223618314066</v>
      </c>
      <c r="K121" s="92">
        <f>'F11-Year(n+3) '!G121</f>
        <v>474.92464414668649</v>
      </c>
      <c r="L121" s="92">
        <f>'F11-Year(n+3) '!H121</f>
        <v>371.96733801358602</v>
      </c>
      <c r="M121" s="92">
        <f>'F11-Year(n+3) '!I121</f>
        <v>457.49359680900619</v>
      </c>
      <c r="N121" s="92">
        <f>'F11-Year(n+3) '!J121</f>
        <v>403.26585700007428</v>
      </c>
      <c r="O121" s="92">
        <f>'F11-Year(n+3) '!K121</f>
        <v>494.39472414967008</v>
      </c>
      <c r="P121" s="92">
        <f>'F11-Year(n+3) '!L121</f>
        <v>381.21359734711257</v>
      </c>
      <c r="Q121" s="92">
        <f>'F11-Year(n+3) '!M121</f>
        <v>417.89406740664236</v>
      </c>
      <c r="R121" s="92">
        <f>'F11-Year(n+3) '!N121</f>
        <v>445.53628542486041</v>
      </c>
      <c r="S121" s="92">
        <f>'F11-Year(n+3) '!O121</f>
        <v>457.31449702366666</v>
      </c>
      <c r="T121" s="92">
        <f>'F11-Year(n+3) '!P121</f>
        <v>490.36978772981468</v>
      </c>
      <c r="U121" s="16">
        <f t="shared" si="32"/>
        <v>5393.5705302124597</v>
      </c>
    </row>
    <row r="122" spans="3:21" x14ac:dyDescent="0.25">
      <c r="C122" s="16"/>
      <c r="D122" s="16" t="s">
        <v>375</v>
      </c>
      <c r="E122" s="143">
        <f>'[41]F9-Year(n)'!E121</f>
        <v>55.81</v>
      </c>
      <c r="F122" s="16"/>
      <c r="G122" s="143">
        <f>'[41]F9-Year(n)'!G121</f>
        <v>55.81</v>
      </c>
      <c r="H122" s="92">
        <f t="shared" si="31"/>
        <v>39.373955000000002</v>
      </c>
      <c r="I122" s="92">
        <f>'F11-Year(n+3) '!E122</f>
        <v>8.1046946154818738</v>
      </c>
      <c r="J122" s="92">
        <f>'F11-Year(n+3) '!F122</f>
        <v>8.3572315767834233</v>
      </c>
      <c r="K122" s="92">
        <f>'F11-Year(n+3) '!G122</f>
        <v>7.8244642505229605</v>
      </c>
      <c r="L122" s="92">
        <f>'F11-Year(n+3) '!H122</f>
        <v>6.1282251290176593</v>
      </c>
      <c r="M122" s="92">
        <f>'F11-Year(n+3) '!I122</f>
        <v>7.5372847823193094</v>
      </c>
      <c r="N122" s="92">
        <f>'F11-Year(n+3) '!J122</f>
        <v>6.6438735501352895</v>
      </c>
      <c r="O122" s="92">
        <f>'F11-Year(n+3) '!K122</f>
        <v>8.1452371285274001</v>
      </c>
      <c r="P122" s="92">
        <f>'F11-Year(n+3) '!L122</f>
        <v>6.2805588234213925</v>
      </c>
      <c r="Q122" s="92">
        <f>'F11-Year(n+3) '!M122</f>
        <v>6.884875803410587</v>
      </c>
      <c r="R122" s="92">
        <f>'F11-Year(n+3) '!N122</f>
        <v>7.3402860444969722</v>
      </c>
      <c r="S122" s="92">
        <f>'F11-Year(n+3) '!O122</f>
        <v>7.5343340829084937</v>
      </c>
      <c r="T122" s="92">
        <f>'F11-Year(n+3) '!P122</f>
        <v>8.0789256167624739</v>
      </c>
      <c r="U122" s="16">
        <f t="shared" si="32"/>
        <v>88.859991403787845</v>
      </c>
    </row>
    <row r="123" spans="3:21" x14ac:dyDescent="0.25">
      <c r="C123" s="16"/>
      <c r="D123" s="16" t="s">
        <v>376</v>
      </c>
      <c r="E123" s="143">
        <f>'[41]F9-Year(n)'!E122</f>
        <v>400</v>
      </c>
      <c r="F123" s="16"/>
      <c r="G123" s="143">
        <f>'[41]F9-Year(n)'!G122</f>
        <v>400</v>
      </c>
      <c r="H123" s="92">
        <f t="shared" si="31"/>
        <v>282.2</v>
      </c>
      <c r="I123" s="92">
        <f>'F11-Year(n+3) '!E123</f>
        <v>70.765619445822537</v>
      </c>
      <c r="J123" s="92">
        <f>'F11-Year(n+3) '!F123</f>
        <v>72.970629671048329</v>
      </c>
      <c r="K123" s="92">
        <f>'F11-Year(n+3) '!G123</f>
        <v>68.31880604881124</v>
      </c>
      <c r="L123" s="92">
        <f>'F11-Year(n+3) '!H123</f>
        <v>53.508203323291568</v>
      </c>
      <c r="M123" s="92">
        <f>'F11-Year(n+3) '!I123</f>
        <v>65.811317004038045</v>
      </c>
      <c r="N123" s="92">
        <f>'F11-Year(n+3) '!J123</f>
        <v>58.010554326985734</v>
      </c>
      <c r="O123" s="92">
        <f>'F11-Year(n+3) '!K123</f>
        <v>71.11961378930792</v>
      </c>
      <c r="P123" s="92">
        <f>'F11-Year(n+3) '!L123</f>
        <v>54.838295172324166</v>
      </c>
      <c r="Q123" s="92">
        <f>'F11-Year(n+3) '!M123</f>
        <v>60.114849991412989</v>
      </c>
      <c r="R123" s="92">
        <f>'F11-Year(n+3) '!N123</f>
        <v>64.091235202878906</v>
      </c>
      <c r="S123" s="92">
        <f>'F11-Year(n+3) '!O123</f>
        <v>65.785553162029004</v>
      </c>
      <c r="T123" s="92">
        <f>'F11-Year(n+3) '!P123</f>
        <v>70.540619091905</v>
      </c>
      <c r="U123" s="16">
        <f t="shared" si="32"/>
        <v>775.87529622985539</v>
      </c>
    </row>
    <row r="124" spans="3:21" x14ac:dyDescent="0.25">
      <c r="C124" s="16"/>
      <c r="D124" s="16" t="s">
        <v>377</v>
      </c>
      <c r="E124" s="143">
        <f>'[41]F9-Year(n)'!E123</f>
        <v>400</v>
      </c>
      <c r="F124" s="16"/>
      <c r="G124" s="143">
        <f>'[41]F9-Year(n)'!G123</f>
        <v>400</v>
      </c>
      <c r="H124" s="92">
        <f t="shared" si="31"/>
        <v>282.2</v>
      </c>
      <c r="I124" s="92">
        <f>'F11-Year(n+3) '!E124</f>
        <v>70.765619445822537</v>
      </c>
      <c r="J124" s="92">
        <f>'F11-Year(n+3) '!F124</f>
        <v>72.970629671048329</v>
      </c>
      <c r="K124" s="92">
        <f>'F11-Year(n+3) '!G124</f>
        <v>68.31880604881124</v>
      </c>
      <c r="L124" s="92">
        <f>'F11-Year(n+3) '!H124</f>
        <v>53.508203323291561</v>
      </c>
      <c r="M124" s="92">
        <f>'F11-Year(n+3) '!I124</f>
        <v>65.811317004038045</v>
      </c>
      <c r="N124" s="92">
        <f>'F11-Year(n+3) '!J124</f>
        <v>58.010554326985726</v>
      </c>
      <c r="O124" s="92">
        <f>'F11-Year(n+3) '!K124</f>
        <v>71.11961378930792</v>
      </c>
      <c r="P124" s="92">
        <f>'F11-Year(n+3) '!L124</f>
        <v>54.838295172324159</v>
      </c>
      <c r="Q124" s="92">
        <f>'F11-Year(n+3) '!M124</f>
        <v>60.114849991412981</v>
      </c>
      <c r="R124" s="92">
        <f>'F11-Year(n+3) '!N124</f>
        <v>64.091235202878892</v>
      </c>
      <c r="S124" s="92">
        <f>'F11-Year(n+3) '!O124</f>
        <v>65.785553162029004</v>
      </c>
      <c r="T124" s="92">
        <f>'F11-Year(n+3) '!P124</f>
        <v>70.540619091905015</v>
      </c>
      <c r="U124" s="16">
        <f t="shared" si="32"/>
        <v>775.87529622985528</v>
      </c>
    </row>
    <row r="125" spans="3:21" x14ac:dyDescent="0.25">
      <c r="C125" s="16"/>
      <c r="D125" s="16" t="s">
        <v>378</v>
      </c>
      <c r="E125" s="143">
        <f>'[41]F9-Year(n)'!E124</f>
        <v>735</v>
      </c>
      <c r="F125" s="16"/>
      <c r="G125" s="143">
        <f>'[41]F9-Year(n)'!G124</f>
        <v>735</v>
      </c>
      <c r="H125" s="92">
        <f t="shared" si="31"/>
        <v>518.54250000000002</v>
      </c>
      <c r="I125" s="92">
        <f>'F11-Year(n+3) '!E125</f>
        <v>273.33220510948951</v>
      </c>
      <c r="J125" s="92">
        <f>'F11-Year(n+3) '!F125</f>
        <v>281.84905710442416</v>
      </c>
      <c r="K125" s="92">
        <f>'F11-Year(n+3) '!G125</f>
        <v>263.8813883635334</v>
      </c>
      <c r="L125" s="92">
        <f>'F11-Year(n+3) '!H125</f>
        <v>206.67543533621364</v>
      </c>
      <c r="M125" s="92">
        <f>'F11-Year(n+3) '!I125</f>
        <v>254.19621192809694</v>
      </c>
      <c r="N125" s="92">
        <f>'F11-Year(n+3) '!J125</f>
        <v>224.06576608798238</v>
      </c>
      <c r="O125" s="92">
        <f>'F11-Year(n+3) '!K125</f>
        <v>274.69950826120186</v>
      </c>
      <c r="P125" s="92">
        <f>'F11-Year(n+3) '!L125</f>
        <v>211.81291510310206</v>
      </c>
      <c r="Q125" s="92">
        <f>'F11-Year(n+3) '!M125</f>
        <v>232.19360809183266</v>
      </c>
      <c r="R125" s="92">
        <f>'F11-Year(n+3) '!N125</f>
        <v>247.55239597111972</v>
      </c>
      <c r="S125" s="92">
        <f>'F11-Year(n+3) '!O125</f>
        <v>254.096699088337</v>
      </c>
      <c r="T125" s="92">
        <f>'F11-Year(n+3) '!P125</f>
        <v>272.46314124248306</v>
      </c>
      <c r="U125" s="16">
        <f t="shared" si="32"/>
        <v>2996.8183316878167</v>
      </c>
    </row>
    <row r="126" spans="3:21" x14ac:dyDescent="0.25">
      <c r="C126" s="16"/>
      <c r="D126" s="16" t="s">
        <v>379</v>
      </c>
      <c r="E126" s="143"/>
      <c r="F126" s="16"/>
      <c r="G126" s="143"/>
      <c r="H126" s="92"/>
      <c r="I126" s="92">
        <f>'F11-Year(n+3) '!E126</f>
        <v>0</v>
      </c>
      <c r="J126" s="92">
        <f>'F11-Year(n+3) '!F126</f>
        <v>0</v>
      </c>
      <c r="K126" s="92">
        <f>'F11-Year(n+3) '!G126</f>
        <v>0</v>
      </c>
      <c r="L126" s="92">
        <f>'F11-Year(n+3) '!H126</f>
        <v>0</v>
      </c>
      <c r="M126" s="92">
        <f>'F11-Year(n+3) '!I126</f>
        <v>0</v>
      </c>
      <c r="N126" s="92">
        <f>'F11-Year(n+3) '!J126</f>
        <v>0</v>
      </c>
      <c r="O126" s="92">
        <f>'F11-Year(n+3) '!K126</f>
        <v>0</v>
      </c>
      <c r="P126" s="92">
        <f>'F11-Year(n+3) '!L126</f>
        <v>0</v>
      </c>
      <c r="Q126" s="92">
        <f>'F11-Year(n+3) '!M126</f>
        <v>0</v>
      </c>
      <c r="R126" s="92">
        <f>'F11-Year(n+3) '!N126</f>
        <v>0</v>
      </c>
      <c r="S126" s="92">
        <f>'F11-Year(n+3) '!O126</f>
        <v>0</v>
      </c>
      <c r="T126" s="92">
        <f>'F11-Year(n+3) '!P126</f>
        <v>0</v>
      </c>
      <c r="U126" s="16">
        <f t="shared" si="32"/>
        <v>0</v>
      </c>
    </row>
    <row r="127" spans="3:21" x14ac:dyDescent="0.25">
      <c r="C127" s="16"/>
      <c r="D127" s="16" t="s">
        <v>380</v>
      </c>
      <c r="E127" s="143">
        <f>'[41]F9-Year(n)'!E126</f>
        <v>1692</v>
      </c>
      <c r="F127" s="16"/>
      <c r="G127" s="143">
        <f>'[41]F9-Year(n)'!G126</f>
        <v>1692</v>
      </c>
      <c r="H127" s="92">
        <f>G127*0.7055</f>
        <v>1193.7060000000001</v>
      </c>
      <c r="I127" s="92">
        <f>'F11-Year(n+3) '!E127</f>
        <v>299.33857025582927</v>
      </c>
      <c r="J127" s="92">
        <f>'F11-Year(n+3) '!F127</f>
        <v>308.66576350853438</v>
      </c>
      <c r="K127" s="92">
        <f>'F11-Year(n+3) '!G127</f>
        <v>288.98854958647155</v>
      </c>
      <c r="L127" s="92">
        <f>'F11-Year(n+3) '!H127</f>
        <v>226.33970005752326</v>
      </c>
      <c r="M127" s="92">
        <f>'F11-Year(n+3) '!I127</f>
        <v>278.38187092708091</v>
      </c>
      <c r="N127" s="92">
        <f>'F11-Year(n+3) '!J127</f>
        <v>245.38464480314963</v>
      </c>
      <c r="O127" s="92">
        <f>'F11-Year(n+3) '!K127</f>
        <v>300.83596632877249</v>
      </c>
      <c r="P127" s="92">
        <f>'F11-Year(n+3) '!L127</f>
        <v>231.96598857893122</v>
      </c>
      <c r="Q127" s="92">
        <f>'F11-Year(n+3) '!M127</f>
        <v>254.2858154636769</v>
      </c>
      <c r="R127" s="92">
        <f>'F11-Year(n+3) '!N127</f>
        <v>271.10592490817771</v>
      </c>
      <c r="S127" s="92">
        <f>'F11-Year(n+3) '!O127</f>
        <v>278.27288987538265</v>
      </c>
      <c r="T127" s="92">
        <f>'F11-Year(n+3) '!P127</f>
        <v>298.38681875875807</v>
      </c>
      <c r="U127" s="16">
        <f t="shared" si="32"/>
        <v>3281.9525030522877</v>
      </c>
    </row>
    <row r="128" spans="3:21" x14ac:dyDescent="0.25">
      <c r="C128" s="16"/>
      <c r="D128" s="16" t="s">
        <v>381</v>
      </c>
      <c r="E128" s="143">
        <f>'[41]F9-Year(n)'!E127</f>
        <v>1000</v>
      </c>
      <c r="F128" s="16"/>
      <c r="G128" s="143">
        <f>'[41]F9-Year(n)'!G127</f>
        <v>1000</v>
      </c>
      <c r="H128" s="92">
        <f>G128*0.7055</f>
        <v>705.5</v>
      </c>
      <c r="I128" s="92">
        <f>'F11-Year(n+3) '!E128</f>
        <v>176.91404861455632</v>
      </c>
      <c r="J128" s="92">
        <f>'F11-Year(n+3) '!F128</f>
        <v>182.42657417762084</v>
      </c>
      <c r="K128" s="92">
        <f>'F11-Year(n+3) '!G128</f>
        <v>170.79701512202811</v>
      </c>
      <c r="L128" s="92">
        <f>'F11-Year(n+3) '!H128</f>
        <v>133.7705083082289</v>
      </c>
      <c r="M128" s="92">
        <f>'F11-Year(n+3) '!I128</f>
        <v>164.5282925100951</v>
      </c>
      <c r="N128" s="92">
        <f>'F11-Year(n+3) '!J128</f>
        <v>145.02638581746436</v>
      </c>
      <c r="O128" s="92">
        <f>'F11-Year(n+3) '!K128</f>
        <v>177.79903447326984</v>
      </c>
      <c r="P128" s="92">
        <f>'F11-Year(n+3) '!L128</f>
        <v>137.09573793081043</v>
      </c>
      <c r="Q128" s="92">
        <f>'F11-Year(n+3) '!M128</f>
        <v>150.28712497853246</v>
      </c>
      <c r="R128" s="92">
        <f>'F11-Year(n+3) '!N128</f>
        <v>160.22808800719724</v>
      </c>
      <c r="S128" s="92">
        <f>'F11-Year(n+3) '!O128</f>
        <v>164.46388290507252</v>
      </c>
      <c r="T128" s="92">
        <f>'F11-Year(n+3) '!P128</f>
        <v>176.3515477297625</v>
      </c>
      <c r="U128" s="16">
        <f t="shared" si="32"/>
        <v>1939.6882405746387</v>
      </c>
    </row>
    <row r="129" spans="3:21" x14ac:dyDescent="0.25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>
        <f t="shared" si="32"/>
        <v>0</v>
      </c>
    </row>
    <row r="130" spans="3:21" x14ac:dyDescent="0.25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>
        <f t="shared" si="32"/>
        <v>0</v>
      </c>
    </row>
    <row r="131" spans="3:21" x14ac:dyDescent="0.25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>
        <f t="shared" si="32"/>
        <v>0</v>
      </c>
    </row>
    <row r="132" spans="3:21" x14ac:dyDescent="0.25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>
        <f t="shared" si="32"/>
        <v>0</v>
      </c>
    </row>
    <row r="133" spans="3:21" x14ac:dyDescent="0.25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>
        <f t="shared" si="32"/>
        <v>0</v>
      </c>
    </row>
    <row r="134" spans="3:21" x14ac:dyDescent="0.25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>
        <f t="shared" si="32"/>
        <v>0</v>
      </c>
    </row>
    <row r="135" spans="3:21" x14ac:dyDescent="0.2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>
        <f t="shared" si="32"/>
        <v>0</v>
      </c>
    </row>
    <row r="136" spans="3:21" x14ac:dyDescent="0.25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>
        <f t="shared" si="32"/>
        <v>0</v>
      </c>
    </row>
    <row r="137" spans="3:21" x14ac:dyDescent="0.25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>
        <f t="shared" si="32"/>
        <v>0</v>
      </c>
    </row>
    <row r="138" spans="3:21" x14ac:dyDescent="0.25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>
        <f t="shared" si="32"/>
        <v>0</v>
      </c>
    </row>
    <row r="139" spans="3:21" x14ac:dyDescent="0.25">
      <c r="C139" s="935" t="s">
        <v>384</v>
      </c>
      <c r="D139" s="936"/>
      <c r="E139" s="16">
        <f>SUM(E115:E138)</f>
        <v>7341.7</v>
      </c>
      <c r="F139" s="16">
        <f t="shared" ref="F139:T139" si="33">SUM(F115:F138)</f>
        <v>0</v>
      </c>
      <c r="G139" s="16">
        <f t="shared" si="33"/>
        <v>7341.7</v>
      </c>
      <c r="H139" s="16">
        <f t="shared" si="33"/>
        <v>5179.5693499999998</v>
      </c>
      <c r="I139" s="16">
        <f t="shared" si="33"/>
        <v>1419.9191158708529</v>
      </c>
      <c r="J139" s="16">
        <f t="shared" si="33"/>
        <v>1457.4043185447756</v>
      </c>
      <c r="K139" s="16">
        <f t="shared" si="33"/>
        <v>1385.0018120119519</v>
      </c>
      <c r="L139" s="16">
        <f t="shared" si="33"/>
        <v>1112.610275081985</v>
      </c>
      <c r="M139" s="16">
        <f t="shared" si="33"/>
        <v>1331.2077153107648</v>
      </c>
      <c r="N139" s="16">
        <f t="shared" si="33"/>
        <v>1167.7432660239924</v>
      </c>
      <c r="O139" s="16">
        <f t="shared" si="33"/>
        <v>1420.0796113499091</v>
      </c>
      <c r="P139" s="16">
        <f t="shared" si="33"/>
        <v>1104.2820050986052</v>
      </c>
      <c r="Q139" s="16">
        <f t="shared" si="33"/>
        <v>1216.1147926755375</v>
      </c>
      <c r="R139" s="16">
        <f t="shared" si="33"/>
        <v>1293.8773359984957</v>
      </c>
      <c r="S139" s="16">
        <f t="shared" si="33"/>
        <v>1321.9779269504481</v>
      </c>
      <c r="T139" s="16">
        <f t="shared" si="33"/>
        <v>1419.4413928269228</v>
      </c>
      <c r="U139" s="116">
        <f>SUM(I139:T139)</f>
        <v>15649.659567744242</v>
      </c>
    </row>
    <row r="140" spans="3:21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3:21" x14ac:dyDescent="0.25">
      <c r="C141" s="16"/>
      <c r="D141" s="16" t="s">
        <v>386</v>
      </c>
      <c r="E141" s="16"/>
      <c r="F141" s="16"/>
      <c r="G141" s="16"/>
      <c r="H141" s="16"/>
      <c r="I141" s="92">
        <f>'F11-Year(n+3) '!E141</f>
        <v>0</v>
      </c>
      <c r="J141" s="92">
        <f>'F11-Year(n+3) '!F141</f>
        <v>377.29486378882075</v>
      </c>
      <c r="K141" s="92">
        <f>'F11-Year(n+3) '!G141</f>
        <v>118.2320791550992</v>
      </c>
      <c r="L141" s="92">
        <f>'F11-Year(n+3) '!H141</f>
        <v>15.605927303188764</v>
      </c>
      <c r="M141" s="92">
        <f>'F11-Year(n+3) '!I141</f>
        <v>0</v>
      </c>
      <c r="N141" s="92">
        <f>'F11-Year(n+3) '!J141</f>
        <v>0</v>
      </c>
      <c r="O141" s="92">
        <f>'F11-Year(n+3) '!K141</f>
        <v>0</v>
      </c>
      <c r="P141" s="92">
        <f>'F11-Year(n+3) '!L141</f>
        <v>0</v>
      </c>
      <c r="Q141" s="92">
        <f>'F11-Year(n+3) '!M141</f>
        <v>0</v>
      </c>
      <c r="R141" s="92">
        <f>'F11-Year(n+3) '!N141</f>
        <v>0</v>
      </c>
      <c r="S141" s="92">
        <f>'F11-Year(n+3) '!O141</f>
        <v>88.307783169807408</v>
      </c>
      <c r="T141" s="92">
        <f>'F11-Year(n+3) '!P141</f>
        <v>484.11853253750451</v>
      </c>
      <c r="U141" s="16">
        <f t="shared" ref="U141:U151" si="34">+SUM(I141:T141)</f>
        <v>1083.5591859544206</v>
      </c>
    </row>
    <row r="142" spans="3:21" x14ac:dyDescent="0.25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>
        <f t="shared" si="34"/>
        <v>0</v>
      </c>
    </row>
    <row r="143" spans="3:21" x14ac:dyDescent="0.25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>
        <f t="shared" si="34"/>
        <v>0</v>
      </c>
    </row>
    <row r="144" spans="3:21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>
        <f t="shared" si="34"/>
        <v>0</v>
      </c>
    </row>
    <row r="145" spans="3:21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>
        <f t="shared" si="34"/>
        <v>0</v>
      </c>
    </row>
    <row r="146" spans="3:21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>
        <f t="shared" si="34"/>
        <v>0</v>
      </c>
    </row>
    <row r="147" spans="3:21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>
        <f t="shared" si="34"/>
        <v>0</v>
      </c>
    </row>
    <row r="148" spans="3:21" x14ac:dyDescent="0.25"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>
        <f t="shared" si="34"/>
        <v>0</v>
      </c>
    </row>
    <row r="149" spans="3:21" x14ac:dyDescent="0.25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>
        <f t="shared" si="34"/>
        <v>0</v>
      </c>
    </row>
    <row r="150" spans="3:21" x14ac:dyDescent="0.25"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>
        <f t="shared" si="34"/>
        <v>0</v>
      </c>
    </row>
    <row r="151" spans="3:21" x14ac:dyDescent="0.25"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>
        <f t="shared" si="34"/>
        <v>0</v>
      </c>
    </row>
    <row r="152" spans="3:21" x14ac:dyDescent="0.25">
      <c r="C152" s="935" t="s">
        <v>387</v>
      </c>
      <c r="D152" s="936"/>
      <c r="E152" s="16">
        <f>SUM(E141:E151)</f>
        <v>0</v>
      </c>
      <c r="F152" s="16">
        <f t="shared" ref="F152:T152" si="35">SUM(F141:F151)</f>
        <v>0</v>
      </c>
      <c r="G152" s="16">
        <f t="shared" si="35"/>
        <v>0</v>
      </c>
      <c r="H152" s="16">
        <f t="shared" si="35"/>
        <v>0</v>
      </c>
      <c r="I152" s="16">
        <f t="shared" si="35"/>
        <v>0</v>
      </c>
      <c r="J152" s="16">
        <f t="shared" si="35"/>
        <v>377.29486378882075</v>
      </c>
      <c r="K152" s="16">
        <f t="shared" si="35"/>
        <v>118.2320791550992</v>
      </c>
      <c r="L152" s="16">
        <f t="shared" si="35"/>
        <v>15.605927303188764</v>
      </c>
      <c r="M152" s="16">
        <f t="shared" si="35"/>
        <v>0</v>
      </c>
      <c r="N152" s="16">
        <f t="shared" si="35"/>
        <v>0</v>
      </c>
      <c r="O152" s="16">
        <f t="shared" si="35"/>
        <v>0</v>
      </c>
      <c r="P152" s="16">
        <f t="shared" si="35"/>
        <v>0</v>
      </c>
      <c r="Q152" s="16">
        <f t="shared" si="35"/>
        <v>0</v>
      </c>
      <c r="R152" s="16">
        <f t="shared" si="35"/>
        <v>0</v>
      </c>
      <c r="S152" s="16">
        <f t="shared" si="35"/>
        <v>88.307783169807408</v>
      </c>
      <c r="T152" s="16">
        <f t="shared" si="35"/>
        <v>484.11853253750451</v>
      </c>
      <c r="U152" s="116">
        <f>SUM(I152:T152)</f>
        <v>1083.5591859544206</v>
      </c>
    </row>
    <row r="153" spans="3:21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3:21" x14ac:dyDescent="0.25">
      <c r="C154" s="16" t="s">
        <v>389</v>
      </c>
      <c r="D154" s="16" t="s">
        <v>390</v>
      </c>
      <c r="E154" s="16"/>
      <c r="F154" s="16"/>
      <c r="G154" s="16"/>
      <c r="H154" s="16"/>
      <c r="I154" s="92">
        <f>'F11-Year(n+3) '!E154</f>
        <v>174.36043896855699</v>
      </c>
      <c r="J154" s="92">
        <f>'F11-Year(n+3) '!F154</f>
        <v>636.33312092374717</v>
      </c>
      <c r="K154" s="92">
        <f>'F11-Year(n+3) '!G154</f>
        <v>601.00174197501747</v>
      </c>
      <c r="L154" s="92">
        <f>'F11-Year(n+3) '!H154</f>
        <v>340.7172701379277</v>
      </c>
      <c r="M154" s="92">
        <f>'F11-Year(n+3) '!I154</f>
        <v>309.83456216986451</v>
      </c>
      <c r="N154" s="92">
        <f>'F11-Year(n+3) '!J154</f>
        <v>425.25704433977626</v>
      </c>
      <c r="O154" s="92">
        <f>'F11-Year(n+3) '!K154</f>
        <v>193.88384589279121</v>
      </c>
      <c r="P154" s="92">
        <f>'F11-Year(n+3) '!L154</f>
        <v>414.64038388800418</v>
      </c>
      <c r="Q154" s="92">
        <f>'F11-Year(n+3) '!M154</f>
        <v>199.71809120339822</v>
      </c>
      <c r="R154" s="92">
        <f>'F11-Year(n+3) '!N154</f>
        <v>156.28186549467318</v>
      </c>
      <c r="S154" s="92">
        <f>'F11-Year(n+3) '!O154</f>
        <v>0</v>
      </c>
      <c r="T154" s="92">
        <f>'F11-Year(n+3) '!P154</f>
        <v>0</v>
      </c>
      <c r="U154" s="16">
        <f t="shared" ref="U154:U155" si="36">+SUM(I154:T154)</f>
        <v>3452.0283649937569</v>
      </c>
    </row>
    <row r="155" spans="3:21" x14ac:dyDescent="0.25">
      <c r="C155" s="16" t="s">
        <v>389</v>
      </c>
      <c r="D155" s="16" t="s">
        <v>391</v>
      </c>
      <c r="E155" s="16"/>
      <c r="F155" s="16"/>
      <c r="G155" s="16"/>
      <c r="H155" s="16"/>
      <c r="I155" s="92">
        <f>'F11-Year(n+3) '!E155</f>
        <v>0</v>
      </c>
      <c r="J155" s="92">
        <f>'F11-Year(n+3) '!F155</f>
        <v>0</v>
      </c>
      <c r="K155" s="92">
        <f>'F11-Year(n+3) '!G155</f>
        <v>0</v>
      </c>
      <c r="L155" s="92">
        <f>'F11-Year(n+3) '!H155</f>
        <v>0</v>
      </c>
      <c r="M155" s="92">
        <f>'F11-Year(n+3) '!I155</f>
        <v>0</v>
      </c>
      <c r="N155" s="92">
        <f>'F11-Year(n+3) '!J155</f>
        <v>0</v>
      </c>
      <c r="O155" s="92">
        <f>'F11-Year(n+3) '!K155</f>
        <v>0</v>
      </c>
      <c r="P155" s="92">
        <f>'F11-Year(n+3) '!L155</f>
        <v>0</v>
      </c>
      <c r="Q155" s="92">
        <f>'F11-Year(n+3) '!M155</f>
        <v>0</v>
      </c>
      <c r="R155" s="92">
        <f>'F11-Year(n+3) '!N155</f>
        <v>0</v>
      </c>
      <c r="S155" s="92">
        <f>'F11-Year(n+3) '!O155</f>
        <v>0</v>
      </c>
      <c r="T155" s="92">
        <f>'F11-Year(n+3) '!P155</f>
        <v>0</v>
      </c>
      <c r="U155" s="16">
        <f t="shared" si="36"/>
        <v>0</v>
      </c>
    </row>
    <row r="156" spans="3:21" x14ac:dyDescent="0.25">
      <c r="C156" s="935" t="s">
        <v>392</v>
      </c>
      <c r="D156" s="936"/>
      <c r="E156" s="16">
        <f>SUM(E154:E155)</f>
        <v>0</v>
      </c>
      <c r="F156" s="16">
        <f t="shared" ref="F156:T156" si="37">SUM(F154:F155)</f>
        <v>0</v>
      </c>
      <c r="G156" s="16">
        <f t="shared" si="37"/>
        <v>0</v>
      </c>
      <c r="H156" s="16">
        <f t="shared" si="37"/>
        <v>0</v>
      </c>
      <c r="I156" s="16">
        <f t="shared" si="37"/>
        <v>174.36043896855699</v>
      </c>
      <c r="J156" s="16">
        <f t="shared" si="37"/>
        <v>636.33312092374717</v>
      </c>
      <c r="K156" s="16">
        <f t="shared" si="37"/>
        <v>601.00174197501747</v>
      </c>
      <c r="L156" s="16">
        <f t="shared" si="37"/>
        <v>340.7172701379277</v>
      </c>
      <c r="M156" s="16">
        <f t="shared" si="37"/>
        <v>309.83456216986451</v>
      </c>
      <c r="N156" s="16">
        <f t="shared" si="37"/>
        <v>425.25704433977626</v>
      </c>
      <c r="O156" s="16">
        <f t="shared" si="37"/>
        <v>193.88384589279121</v>
      </c>
      <c r="P156" s="16">
        <f t="shared" si="37"/>
        <v>414.64038388800418</v>
      </c>
      <c r="Q156" s="16">
        <f t="shared" si="37"/>
        <v>199.71809120339822</v>
      </c>
      <c r="R156" s="16">
        <f t="shared" si="37"/>
        <v>156.28186549467318</v>
      </c>
      <c r="S156" s="16">
        <f t="shared" si="37"/>
        <v>0</v>
      </c>
      <c r="T156" s="16">
        <f t="shared" si="37"/>
        <v>0</v>
      </c>
      <c r="U156" s="116">
        <f>U154-U155</f>
        <v>3452.0283649937569</v>
      </c>
    </row>
    <row r="157" spans="3:21" x14ac:dyDescent="0.25">
      <c r="C157" s="935" t="s">
        <v>201</v>
      </c>
      <c r="D157" s="936"/>
      <c r="E157" s="16">
        <f>E48+E94+E103+E113+E139+E152+E156</f>
        <v>41858.399999999994</v>
      </c>
      <c r="F157" s="16">
        <f t="shared" ref="F157:T157" si="38">F48+F94+F103+F113+F139+F152+F156</f>
        <v>0</v>
      </c>
      <c r="G157" s="16">
        <f t="shared" si="38"/>
        <v>24714.888612376988</v>
      </c>
      <c r="H157" s="16">
        <f t="shared" si="38"/>
        <v>16328.718916031965</v>
      </c>
      <c r="I157" s="16">
        <f t="shared" si="38"/>
        <v>7557.6257104820652</v>
      </c>
      <c r="J157" s="16">
        <f t="shared" si="38"/>
        <v>8638.5801582746262</v>
      </c>
      <c r="K157" s="16">
        <f t="shared" si="38"/>
        <v>8083.2127699726234</v>
      </c>
      <c r="L157" s="16">
        <f t="shared" si="38"/>
        <v>7828.7640489840951</v>
      </c>
      <c r="M157" s="16">
        <f t="shared" si="38"/>
        <v>8464.9001955334388</v>
      </c>
      <c r="N157" s="16">
        <f t="shared" si="38"/>
        <v>7822.7494638593635</v>
      </c>
      <c r="O157" s="16">
        <f t="shared" si="38"/>
        <v>8079.5072912241521</v>
      </c>
      <c r="P157" s="16">
        <f t="shared" si="38"/>
        <v>7494.7609851821935</v>
      </c>
      <c r="Q157" s="16">
        <f t="shared" si="38"/>
        <v>7696.1515027501573</v>
      </c>
      <c r="R157" s="16">
        <f t="shared" si="38"/>
        <v>7970.9241305073247</v>
      </c>
      <c r="S157" s="16">
        <f t="shared" si="38"/>
        <v>7297.4251970391069</v>
      </c>
      <c r="T157" s="16">
        <f t="shared" si="38"/>
        <v>8635.7931995329272</v>
      </c>
      <c r="U157" s="116">
        <f>U48+U94+U103+U113+U139+U152+U156</f>
        <v>95570.394653342053</v>
      </c>
    </row>
    <row r="159" spans="3:21" x14ac:dyDescent="0.25">
      <c r="D159" s="22"/>
      <c r="E159" s="22"/>
      <c r="F159" s="22"/>
      <c r="G159" s="22"/>
      <c r="H159" s="22"/>
      <c r="I159" s="22"/>
    </row>
    <row r="160" spans="3:21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140:D140"/>
    <mergeCell ref="C152:D152"/>
    <mergeCell ref="C153:D153"/>
    <mergeCell ref="C156:D156"/>
    <mergeCell ref="C157:D157"/>
    <mergeCell ref="C103:D103"/>
    <mergeCell ref="C104:D104"/>
    <mergeCell ref="C113:D113"/>
    <mergeCell ref="C114:D114"/>
    <mergeCell ref="C139:D139"/>
    <mergeCell ref="C78:D78"/>
    <mergeCell ref="C79:C82"/>
    <mergeCell ref="C93:D93"/>
    <mergeCell ref="C94:D94"/>
    <mergeCell ref="C95:D95"/>
    <mergeCell ref="C49:D49"/>
    <mergeCell ref="C50:D50"/>
    <mergeCell ref="C51:C59"/>
    <mergeCell ref="C77:D77"/>
    <mergeCell ref="C48:D48"/>
    <mergeCell ref="C27:D27"/>
    <mergeCell ref="C28:D28"/>
    <mergeCell ref="C47:D47"/>
    <mergeCell ref="C9:C26"/>
    <mergeCell ref="C8:D8"/>
    <mergeCell ref="C29:C46"/>
    <mergeCell ref="H4:H6"/>
    <mergeCell ref="I4:U4"/>
    <mergeCell ref="C7:D7"/>
    <mergeCell ref="C4:C6"/>
    <mergeCell ref="D4:D6"/>
    <mergeCell ref="E4:E6"/>
    <mergeCell ref="F4:F6"/>
    <mergeCell ref="G4:G6"/>
  </mergeCells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B2:U162"/>
  <sheetViews>
    <sheetView showGridLines="0" topLeftCell="A82" zoomScale="55" zoomScaleNormal="55" workbookViewId="0">
      <selection activeCell="E105" sqref="E105:P10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1.1796875" style="4" customWidth="1"/>
    <col min="5" max="7" width="16.453125" style="4" customWidth="1"/>
    <col min="8" max="8" width="16.81640625" style="4" customWidth="1"/>
    <col min="9" max="9" width="13.81640625" style="4" bestFit="1" customWidth="1"/>
    <col min="10" max="10" width="12.54296875" style="4" bestFit="1" customWidth="1"/>
    <col min="11" max="11" width="13.453125" style="4" bestFit="1" customWidth="1"/>
    <col min="12" max="12" width="13.81640625" style="4" bestFit="1" customWidth="1"/>
    <col min="13" max="13" width="12.54296875" style="4" bestFit="1" customWidth="1"/>
    <col min="14" max="14" width="14.81640625" style="4" customWidth="1"/>
    <col min="15" max="15" width="12.54296875" style="4" customWidth="1"/>
    <col min="16" max="16" width="11.81640625" style="4" bestFit="1" customWidth="1"/>
    <col min="17" max="17" width="13.81640625" style="4" bestFit="1" customWidth="1"/>
    <col min="18" max="20" width="11.81640625" style="4" bestFit="1" customWidth="1"/>
    <col min="21" max="21" width="14" style="4" customWidth="1"/>
    <col min="22" max="22" width="12.453125" style="4" customWidth="1"/>
    <col min="23" max="23" width="12.81640625" style="4" customWidth="1"/>
    <col min="24" max="16384" width="9.1796875" style="4"/>
  </cols>
  <sheetData>
    <row r="2" spans="2:21" x14ac:dyDescent="0.25">
      <c r="I2" s="23" t="s">
        <v>87</v>
      </c>
    </row>
    <row r="3" spans="2:21" x14ac:dyDescent="0.25">
      <c r="I3" s="25" t="s">
        <v>422</v>
      </c>
    </row>
    <row r="4" spans="2:21" x14ac:dyDescent="0.25">
      <c r="C4" s="940" t="s">
        <v>310</v>
      </c>
      <c r="D4" s="940" t="s">
        <v>311</v>
      </c>
      <c r="E4" s="927" t="s">
        <v>394</v>
      </c>
      <c r="F4" s="927" t="s">
        <v>395</v>
      </c>
      <c r="G4" s="927" t="s">
        <v>396</v>
      </c>
      <c r="H4" s="927" t="s">
        <v>397</v>
      </c>
      <c r="I4" s="946" t="s">
        <v>423</v>
      </c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</row>
    <row r="5" spans="2:21" ht="15" customHeight="1" x14ac:dyDescent="0.25">
      <c r="C5" s="942"/>
      <c r="D5" s="942"/>
      <c r="E5" s="928"/>
      <c r="F5" s="928"/>
      <c r="G5" s="928"/>
      <c r="H5" s="928"/>
      <c r="I5" s="12" t="s">
        <v>223</v>
      </c>
      <c r="J5" s="12" t="s">
        <v>224</v>
      </c>
      <c r="K5" s="12" t="s">
        <v>225</v>
      </c>
      <c r="L5" s="12" t="s">
        <v>226</v>
      </c>
      <c r="M5" s="12" t="s">
        <v>227</v>
      </c>
      <c r="N5" s="12" t="s">
        <v>228</v>
      </c>
      <c r="O5" s="12" t="s">
        <v>229</v>
      </c>
      <c r="P5" s="12" t="s">
        <v>230</v>
      </c>
      <c r="Q5" s="12" t="s">
        <v>231</v>
      </c>
      <c r="R5" s="12" t="s">
        <v>232</v>
      </c>
      <c r="S5" s="12" t="s">
        <v>233</v>
      </c>
      <c r="T5" s="12" t="s">
        <v>234</v>
      </c>
      <c r="U5" s="12" t="s">
        <v>90</v>
      </c>
    </row>
    <row r="6" spans="2:21" x14ac:dyDescent="0.25">
      <c r="C6" s="944"/>
      <c r="D6" s="944"/>
      <c r="E6" s="939"/>
      <c r="F6" s="939"/>
      <c r="G6" s="939"/>
      <c r="H6" s="939"/>
      <c r="I6" s="92">
        <v>30</v>
      </c>
      <c r="J6" s="92">
        <v>31</v>
      </c>
      <c r="K6" s="92">
        <v>30</v>
      </c>
      <c r="L6" s="92">
        <v>31</v>
      </c>
      <c r="M6" s="92">
        <v>31</v>
      </c>
      <c r="N6" s="92">
        <v>30</v>
      </c>
      <c r="O6" s="92">
        <v>31</v>
      </c>
      <c r="P6" s="92">
        <v>30</v>
      </c>
      <c r="Q6" s="92">
        <v>31</v>
      </c>
      <c r="R6" s="92">
        <v>31</v>
      </c>
      <c r="S6" s="92">
        <v>28</v>
      </c>
      <c r="T6" s="92">
        <v>31</v>
      </c>
      <c r="U6" s="92"/>
    </row>
    <row r="7" spans="2:21" ht="14.25" customHeight="1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1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1" x14ac:dyDescent="0.25">
      <c r="B9" s="85"/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6" si="1">G9*0.7055</f>
        <v>352.75</v>
      </c>
      <c r="I9" s="92">
        <f t="shared" ref="I9:T15" si="2">$H9*0.85*I$6*24/1000</f>
        <v>215.88300000000001</v>
      </c>
      <c r="J9" s="92">
        <f t="shared" si="2"/>
        <v>223.07909999999998</v>
      </c>
      <c r="K9" s="92">
        <f t="shared" si="2"/>
        <v>215.88300000000001</v>
      </c>
      <c r="L9" s="92">
        <f t="shared" si="2"/>
        <v>223.07909999999998</v>
      </c>
      <c r="M9" s="92">
        <f t="shared" si="2"/>
        <v>223.07909999999998</v>
      </c>
      <c r="N9" s="92">
        <f t="shared" si="2"/>
        <v>215.88300000000001</v>
      </c>
      <c r="O9" s="92">
        <f t="shared" si="2"/>
        <v>223.07909999999998</v>
      </c>
      <c r="P9" s="92">
        <f t="shared" si="2"/>
        <v>215.88300000000001</v>
      </c>
      <c r="Q9" s="92">
        <f t="shared" si="2"/>
        <v>223.07909999999998</v>
      </c>
      <c r="R9" s="92">
        <f t="shared" si="2"/>
        <v>223.07909999999998</v>
      </c>
      <c r="S9" s="92">
        <f t="shared" si="2"/>
        <v>201.49079999999998</v>
      </c>
      <c r="T9" s="92">
        <f t="shared" si="2"/>
        <v>223.07909999999998</v>
      </c>
      <c r="U9" s="16">
        <f>+SUM(I9:T9)</f>
        <v>2626.5764999999997</v>
      </c>
    </row>
    <row r="10" spans="2:21" ht="14.25" customHeight="1" x14ac:dyDescent="0.25">
      <c r="B10" s="85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92">
        <f t="shared" si="2"/>
        <v>215.88300000000001</v>
      </c>
      <c r="J10" s="92">
        <f t="shared" si="2"/>
        <v>223.07909999999998</v>
      </c>
      <c r="K10" s="92">
        <f t="shared" si="2"/>
        <v>215.88300000000001</v>
      </c>
      <c r="L10" s="92">
        <f t="shared" si="2"/>
        <v>223.07909999999998</v>
      </c>
      <c r="M10" s="92">
        <f t="shared" si="2"/>
        <v>223.07909999999998</v>
      </c>
      <c r="N10" s="92">
        <f t="shared" si="2"/>
        <v>215.88300000000001</v>
      </c>
      <c r="O10" s="92">
        <f t="shared" si="2"/>
        <v>223.07909999999998</v>
      </c>
      <c r="P10" s="92">
        <f t="shared" si="2"/>
        <v>215.88300000000001</v>
      </c>
      <c r="Q10" s="92">
        <f t="shared" si="2"/>
        <v>223.07909999999998</v>
      </c>
      <c r="R10" s="92">
        <f t="shared" si="2"/>
        <v>223.07909999999998</v>
      </c>
      <c r="S10" s="92">
        <f t="shared" si="2"/>
        <v>201.49079999999998</v>
      </c>
      <c r="T10" s="92">
        <f t="shared" si="2"/>
        <v>223.07909999999998</v>
      </c>
      <c r="U10" s="16">
        <f t="shared" ref="U10:U46" si="3">+SUM(I10:T10)</f>
        <v>2626.5764999999997</v>
      </c>
    </row>
    <row r="11" spans="2:21" x14ac:dyDescent="0.25">
      <c r="B11" s="85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92">
        <f t="shared" si="2"/>
        <v>345.4128</v>
      </c>
      <c r="J11" s="92">
        <f t="shared" si="2"/>
        <v>356.92655999999994</v>
      </c>
      <c r="K11" s="92">
        <f t="shared" si="2"/>
        <v>345.4128</v>
      </c>
      <c r="L11" s="92">
        <f t="shared" si="2"/>
        <v>356.92655999999994</v>
      </c>
      <c r="M11" s="92">
        <f t="shared" si="2"/>
        <v>356.92655999999994</v>
      </c>
      <c r="N11" s="92">
        <f t="shared" si="2"/>
        <v>345.4128</v>
      </c>
      <c r="O11" s="92">
        <f t="shared" si="2"/>
        <v>356.92655999999994</v>
      </c>
      <c r="P11" s="92">
        <f t="shared" si="2"/>
        <v>345.4128</v>
      </c>
      <c r="Q11" s="92">
        <f t="shared" si="2"/>
        <v>356.92655999999994</v>
      </c>
      <c r="R11" s="92">
        <f t="shared" si="2"/>
        <v>356.92655999999994</v>
      </c>
      <c r="S11" s="92">
        <f t="shared" si="2"/>
        <v>322.38527999999997</v>
      </c>
      <c r="T11" s="92">
        <f t="shared" si="2"/>
        <v>356.92655999999994</v>
      </c>
      <c r="U11" s="16">
        <f t="shared" si="3"/>
        <v>4202.5223999999998</v>
      </c>
    </row>
    <row r="12" spans="2:21" x14ac:dyDescent="0.25">
      <c r="B12" s="85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92">
        <f t="shared" si="2"/>
        <v>26.985375000000001</v>
      </c>
      <c r="J12" s="92">
        <f t="shared" si="2"/>
        <v>27.884887499999998</v>
      </c>
      <c r="K12" s="92">
        <f t="shared" si="2"/>
        <v>26.985375000000001</v>
      </c>
      <c r="L12" s="92">
        <f t="shared" si="2"/>
        <v>27.884887499999998</v>
      </c>
      <c r="M12" s="92">
        <f t="shared" si="2"/>
        <v>27.884887499999998</v>
      </c>
      <c r="N12" s="92">
        <f t="shared" si="2"/>
        <v>26.985375000000001</v>
      </c>
      <c r="O12" s="92">
        <f t="shared" si="2"/>
        <v>27.884887499999998</v>
      </c>
      <c r="P12" s="92">
        <f t="shared" si="2"/>
        <v>26.985375000000001</v>
      </c>
      <c r="Q12" s="92">
        <f t="shared" si="2"/>
        <v>27.884887499999998</v>
      </c>
      <c r="R12" s="92">
        <f t="shared" si="2"/>
        <v>27.884887499999998</v>
      </c>
      <c r="S12" s="92">
        <f t="shared" si="2"/>
        <v>25.186349999999997</v>
      </c>
      <c r="T12" s="92">
        <f t="shared" si="2"/>
        <v>27.884887499999998</v>
      </c>
      <c r="U12" s="16">
        <f t="shared" si="3"/>
        <v>328.32206249999996</v>
      </c>
    </row>
    <row r="13" spans="2:21" x14ac:dyDescent="0.25">
      <c r="B13" s="85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92">
        <f t="shared" si="2"/>
        <v>215.88300000000001</v>
      </c>
      <c r="J13" s="92">
        <f t="shared" si="2"/>
        <v>223.07909999999998</v>
      </c>
      <c r="K13" s="92">
        <f t="shared" si="2"/>
        <v>215.88300000000001</v>
      </c>
      <c r="L13" s="92">
        <f t="shared" si="2"/>
        <v>223.07909999999998</v>
      </c>
      <c r="M13" s="92">
        <f t="shared" si="2"/>
        <v>223.07909999999998</v>
      </c>
      <c r="N13" s="92">
        <f t="shared" si="2"/>
        <v>215.88300000000001</v>
      </c>
      <c r="O13" s="92">
        <f t="shared" si="2"/>
        <v>223.07909999999998</v>
      </c>
      <c r="P13" s="92">
        <f t="shared" si="2"/>
        <v>215.88300000000001</v>
      </c>
      <c r="Q13" s="92">
        <f t="shared" si="2"/>
        <v>223.07909999999998</v>
      </c>
      <c r="R13" s="92">
        <f t="shared" si="2"/>
        <v>223.07909999999998</v>
      </c>
      <c r="S13" s="92">
        <f t="shared" si="2"/>
        <v>201.49079999999998</v>
      </c>
      <c r="T13" s="92">
        <f t="shared" si="2"/>
        <v>223.07909999999998</v>
      </c>
      <c r="U13" s="16">
        <f t="shared" si="3"/>
        <v>2626.5764999999997</v>
      </c>
    </row>
    <row r="14" spans="2:21" x14ac:dyDescent="0.25">
      <c r="B14" s="85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92">
        <f t="shared" si="2"/>
        <v>259.05959999999999</v>
      </c>
      <c r="J14" s="92">
        <f t="shared" si="2"/>
        <v>267.69491999999997</v>
      </c>
      <c r="K14" s="92">
        <f t="shared" si="2"/>
        <v>259.05959999999999</v>
      </c>
      <c r="L14" s="92">
        <f t="shared" si="2"/>
        <v>267.69491999999997</v>
      </c>
      <c r="M14" s="92">
        <f t="shared" si="2"/>
        <v>267.69491999999997</v>
      </c>
      <c r="N14" s="92">
        <f t="shared" si="2"/>
        <v>259.05959999999999</v>
      </c>
      <c r="O14" s="92">
        <f t="shared" si="2"/>
        <v>267.69491999999997</v>
      </c>
      <c r="P14" s="92">
        <f t="shared" si="2"/>
        <v>259.05959999999999</v>
      </c>
      <c r="Q14" s="92">
        <f t="shared" si="2"/>
        <v>267.69491999999997</v>
      </c>
      <c r="R14" s="92">
        <f t="shared" si="2"/>
        <v>267.69491999999997</v>
      </c>
      <c r="S14" s="92">
        <f t="shared" si="2"/>
        <v>241.78896000000003</v>
      </c>
      <c r="T14" s="92">
        <f t="shared" si="2"/>
        <v>267.69491999999997</v>
      </c>
      <c r="U14" s="16">
        <f t="shared" si="3"/>
        <v>3151.8917999999994</v>
      </c>
    </row>
    <row r="15" spans="2:21" x14ac:dyDescent="0.25">
      <c r="B15" s="85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92">
        <f t="shared" si="2"/>
        <v>466.30728000000005</v>
      </c>
      <c r="J15" s="92">
        <f t="shared" si="2"/>
        <v>481.85085599999996</v>
      </c>
      <c r="K15" s="92">
        <f t="shared" si="2"/>
        <v>466.30728000000005</v>
      </c>
      <c r="L15" s="92">
        <f t="shared" si="2"/>
        <v>481.85085599999996</v>
      </c>
      <c r="M15" s="92">
        <f t="shared" si="2"/>
        <v>481.85085599999996</v>
      </c>
      <c r="N15" s="92">
        <f t="shared" si="2"/>
        <v>466.30728000000005</v>
      </c>
      <c r="O15" s="92">
        <f t="shared" si="2"/>
        <v>481.85085599999996</v>
      </c>
      <c r="P15" s="92">
        <f t="shared" si="2"/>
        <v>466.30728000000005</v>
      </c>
      <c r="Q15" s="92">
        <f t="shared" si="2"/>
        <v>481.85085599999996</v>
      </c>
      <c r="R15" s="92">
        <f t="shared" si="2"/>
        <v>481.85085599999996</v>
      </c>
      <c r="S15" s="92">
        <f t="shared" si="2"/>
        <v>435.22012799999999</v>
      </c>
      <c r="T15" s="92">
        <f t="shared" si="2"/>
        <v>481.85085599999996</v>
      </c>
      <c r="U15" s="16">
        <f t="shared" si="3"/>
        <v>5673.40524</v>
      </c>
    </row>
    <row r="16" spans="2:21" x14ac:dyDescent="0.25">
      <c r="B16" s="85"/>
      <c r="C16" s="1000"/>
      <c r="D16" s="84" t="s">
        <v>322</v>
      </c>
      <c r="E16" s="141">
        <v>4000</v>
      </c>
      <c r="F16" s="141"/>
      <c r="G16" s="141">
        <f t="shared" si="0"/>
        <v>4000</v>
      </c>
      <c r="H16" s="141">
        <f t="shared" si="1"/>
        <v>2822</v>
      </c>
      <c r="I16" s="92">
        <f>$H16*0.8526*I$6*24/1000</f>
        <v>1732.3467840000003</v>
      </c>
      <c r="J16" s="92">
        <f t="shared" ref="J16:T16" si="4">$H16*0.8526*J$6*24/1000</f>
        <v>1790.0916768</v>
      </c>
      <c r="K16" s="92">
        <f t="shared" si="4"/>
        <v>1732.3467840000003</v>
      </c>
      <c r="L16" s="92">
        <f t="shared" si="4"/>
        <v>1790.0916768</v>
      </c>
      <c r="M16" s="92">
        <f t="shared" si="4"/>
        <v>1790.0916768</v>
      </c>
      <c r="N16" s="92">
        <f t="shared" si="4"/>
        <v>1732.3467840000003</v>
      </c>
      <c r="O16" s="92">
        <f t="shared" si="4"/>
        <v>1790.0916768</v>
      </c>
      <c r="P16" s="92">
        <f t="shared" si="4"/>
        <v>1732.3467840000003</v>
      </c>
      <c r="Q16" s="92">
        <f t="shared" si="4"/>
        <v>1790.0916768</v>
      </c>
      <c r="R16" s="92">
        <f t="shared" si="4"/>
        <v>1790.0916768</v>
      </c>
      <c r="S16" s="92">
        <f t="shared" si="4"/>
        <v>1616.8569984000003</v>
      </c>
      <c r="T16" s="92">
        <f t="shared" si="4"/>
        <v>1790.0916768</v>
      </c>
      <c r="U16" s="16">
        <f t="shared" si="3"/>
        <v>21076.885871999999</v>
      </c>
    </row>
    <row r="17" spans="2:21" x14ac:dyDescent="0.25">
      <c r="B17" s="85"/>
      <c r="C17" s="1000"/>
      <c r="D17" s="84"/>
      <c r="E17" s="84"/>
      <c r="F17" s="84"/>
      <c r="G17" s="84"/>
      <c r="H17" s="84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f t="shared" si="3"/>
        <v>0</v>
      </c>
    </row>
    <row r="18" spans="2:21" x14ac:dyDescent="0.25">
      <c r="B18" s="85"/>
      <c r="C18" s="1000"/>
      <c r="D18" s="84"/>
      <c r="E18" s="84"/>
      <c r="F18" s="84"/>
      <c r="G18" s="84"/>
      <c r="H18" s="84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f t="shared" si="3"/>
        <v>0</v>
      </c>
    </row>
    <row r="19" spans="2:21" x14ac:dyDescent="0.25">
      <c r="B19" s="85"/>
      <c r="C19" s="1000"/>
      <c r="D19" s="84"/>
      <c r="E19" s="84"/>
      <c r="F19" s="84"/>
      <c r="G19" s="84"/>
      <c r="H19" s="84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f t="shared" si="3"/>
        <v>0</v>
      </c>
    </row>
    <row r="20" spans="2:21" x14ac:dyDescent="0.25">
      <c r="B20" s="85"/>
      <c r="C20" s="1000"/>
      <c r="D20" s="84"/>
      <c r="E20" s="84"/>
      <c r="F20" s="84"/>
      <c r="G20" s="84"/>
      <c r="H20" s="84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f t="shared" si="3"/>
        <v>0</v>
      </c>
    </row>
    <row r="21" spans="2:21" x14ac:dyDescent="0.25">
      <c r="B21" s="85"/>
      <c r="C21" s="1000"/>
      <c r="D21" s="84"/>
      <c r="E21" s="84"/>
      <c r="F21" s="84"/>
      <c r="G21" s="84"/>
      <c r="H21" s="84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f t="shared" si="3"/>
        <v>0</v>
      </c>
    </row>
    <row r="22" spans="2:21" x14ac:dyDescent="0.25">
      <c r="B22" s="85"/>
      <c r="C22" s="1000"/>
      <c r="D22" s="84"/>
      <c r="E22" s="84"/>
      <c r="F22" s="84"/>
      <c r="G22" s="84"/>
      <c r="H22" s="84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 t="shared" si="3"/>
        <v>0</v>
      </c>
    </row>
    <row r="23" spans="2:21" x14ac:dyDescent="0.25">
      <c r="B23" s="85"/>
      <c r="C23" s="1000"/>
      <c r="D23" s="84"/>
      <c r="E23" s="84"/>
      <c r="F23" s="84"/>
      <c r="G23" s="84"/>
      <c r="H23" s="84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f t="shared" si="3"/>
        <v>0</v>
      </c>
    </row>
    <row r="24" spans="2:21" x14ac:dyDescent="0.25">
      <c r="B24" s="85"/>
      <c r="C24" s="1000"/>
      <c r="D24" s="84"/>
      <c r="E24" s="84"/>
      <c r="F24" s="84"/>
      <c r="G24" s="84"/>
      <c r="H24" s="84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>
        <f t="shared" si="3"/>
        <v>0</v>
      </c>
    </row>
    <row r="25" spans="2:21" x14ac:dyDescent="0.25">
      <c r="B25" s="85"/>
      <c r="C25" s="1000"/>
      <c r="D25" s="84"/>
      <c r="E25" s="84"/>
      <c r="F25" s="84"/>
      <c r="G25" s="84"/>
      <c r="H25" s="84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>
        <f t="shared" si="3"/>
        <v>0</v>
      </c>
    </row>
    <row r="26" spans="2:21" x14ac:dyDescent="0.25">
      <c r="B26" s="85"/>
      <c r="C26" s="1001"/>
      <c r="D26" s="84"/>
      <c r="E26" s="84"/>
      <c r="F26" s="84"/>
      <c r="G26" s="84"/>
      <c r="H26" s="84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>
        <f t="shared" si="3"/>
        <v>0</v>
      </c>
    </row>
    <row r="27" spans="2:21" x14ac:dyDescent="0.25">
      <c r="C27" s="937" t="s">
        <v>188</v>
      </c>
      <c r="D27" s="938"/>
      <c r="E27" s="16">
        <f>SUM(E9:E26)</f>
        <v>8042.5</v>
      </c>
      <c r="F27" s="16">
        <f t="shared" ref="F27:T27" si="5">SUM(F9:F26)</f>
        <v>0</v>
      </c>
      <c r="G27" s="16">
        <f t="shared" si="5"/>
        <v>8042.5</v>
      </c>
      <c r="H27" s="16">
        <f t="shared" si="5"/>
        <v>5673.9837500000003</v>
      </c>
      <c r="I27" s="16">
        <f t="shared" si="5"/>
        <v>3477.7608390000005</v>
      </c>
      <c r="J27" s="16">
        <f t="shared" si="5"/>
        <v>3593.6862002999997</v>
      </c>
      <c r="K27" s="16">
        <f t="shared" si="5"/>
        <v>3477.7608390000005</v>
      </c>
      <c r="L27" s="16">
        <f t="shared" si="5"/>
        <v>3593.6862002999997</v>
      </c>
      <c r="M27" s="16">
        <f t="shared" si="5"/>
        <v>3593.6862002999997</v>
      </c>
      <c r="N27" s="16">
        <f t="shared" si="5"/>
        <v>3477.7608390000005</v>
      </c>
      <c r="O27" s="16">
        <f t="shared" si="5"/>
        <v>3593.6862002999997</v>
      </c>
      <c r="P27" s="16">
        <f t="shared" si="5"/>
        <v>3477.7608390000005</v>
      </c>
      <c r="Q27" s="16">
        <f t="shared" si="5"/>
        <v>3593.6862002999997</v>
      </c>
      <c r="R27" s="16">
        <f t="shared" si="5"/>
        <v>3593.6862002999997</v>
      </c>
      <c r="S27" s="16">
        <f t="shared" si="5"/>
        <v>3245.9101164000003</v>
      </c>
      <c r="T27" s="16">
        <f t="shared" si="5"/>
        <v>3593.6862002999997</v>
      </c>
      <c r="U27" s="116">
        <f>SUM(I27:T27)</f>
        <v>42312.756874499995</v>
      </c>
    </row>
    <row r="28" spans="2:21" x14ac:dyDescent="0.25">
      <c r="C28" s="935" t="s">
        <v>323</v>
      </c>
      <c r="D28" s="93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2:21" x14ac:dyDescent="0.25">
      <c r="C29" s="1004" t="s">
        <v>314</v>
      </c>
      <c r="D29" s="79" t="s">
        <v>324</v>
      </c>
      <c r="E29" s="16">
        <f>[43]Gen!$DB$38</f>
        <v>234</v>
      </c>
      <c r="F29" s="16"/>
      <c r="G29" s="16">
        <v>234</v>
      </c>
      <c r="H29" s="92">
        <f t="shared" ref="H29:H39" si="6">G29*0.7055</f>
        <v>165.08700000000002</v>
      </c>
      <c r="I29" s="92">
        <f>'F11-Year(n+4)'!E30</f>
        <v>13.655898230965734</v>
      </c>
      <c r="J29" s="92">
        <f>'F11-Year(n+4)'!F30</f>
        <v>14.633228796668087</v>
      </c>
      <c r="K29" s="92">
        <f>'F11-Year(n+4)'!G30</f>
        <v>15.160733636776966</v>
      </c>
      <c r="L29" s="92">
        <f>'F11-Year(n+4)'!H30</f>
        <v>33.144788862918695</v>
      </c>
      <c r="M29" s="92">
        <f>'F11-Year(n+4)'!I30</f>
        <v>77.817913633384023</v>
      </c>
      <c r="N29" s="92">
        <f>'F11-Year(n+4)'!J30</f>
        <v>39.303210998106863</v>
      </c>
      <c r="O29" s="92">
        <f>'F11-Year(n+4)'!K30</f>
        <v>43.322080414109173</v>
      </c>
      <c r="P29" s="92">
        <f>'F11-Year(n+4)'!L30</f>
        <v>14.858578128219524</v>
      </c>
      <c r="Q29" s="92">
        <f>'F11-Year(n+4)'!M30</f>
        <v>25.489964925245669</v>
      </c>
      <c r="R29" s="92">
        <f>'F11-Year(n+4)'!N30</f>
        <v>48.638359536574661</v>
      </c>
      <c r="S29" s="92">
        <f>'F11-Year(n+4)'!O30</f>
        <v>45.242780266264042</v>
      </c>
      <c r="T29" s="92">
        <f>'F11-Year(n+4)'!P30</f>
        <v>20.290729264044277</v>
      </c>
      <c r="U29" s="16">
        <f t="shared" si="3"/>
        <v>391.55826669327774</v>
      </c>
    </row>
    <row r="30" spans="2:21" x14ac:dyDescent="0.25">
      <c r="C30" s="1005"/>
      <c r="D30" s="79" t="s">
        <v>325</v>
      </c>
      <c r="E30" s="92">
        <v>875.6</v>
      </c>
      <c r="F30" s="16"/>
      <c r="G30" s="16"/>
      <c r="H30" s="92">
        <f t="shared" si="6"/>
        <v>0</v>
      </c>
      <c r="I30" s="92">
        <f>'F11-Year(n+4)'!E31</f>
        <v>47.597224774254926</v>
      </c>
      <c r="J30" s="92">
        <f>'F11-Year(n+4)'!F31</f>
        <v>51.003681224626042</v>
      </c>
      <c r="K30" s="92">
        <f>'F11-Year(n+4)'!G31</f>
        <v>52.842283564766205</v>
      </c>
      <c r="L30" s="92">
        <f>'F11-Year(n+4)'!H31</f>
        <v>115.52517007092516</v>
      </c>
      <c r="M30" s="92">
        <f>'F11-Year(n+4)'!I31</f>
        <v>271.23201008285474</v>
      </c>
      <c r="N30" s="92">
        <f>'F11-Year(n+4)'!J31</f>
        <v>136.9901661968203</v>
      </c>
      <c r="O30" s="92">
        <f>'F11-Year(n+4)'!K31</f>
        <v>150.99781532370702</v>
      </c>
      <c r="P30" s="92">
        <f>'F11-Year(n+4)'!L31</f>
        <v>51.789129578529256</v>
      </c>
      <c r="Q30" s="92">
        <f>'F11-Year(n+4)'!M31</f>
        <v>88.844510226625474</v>
      </c>
      <c r="R30" s="92">
        <f>'F11-Year(n+4)'!N31</f>
        <v>169.52754717106959</v>
      </c>
      <c r="S30" s="92">
        <f>'F11-Year(n+4)'!O31</f>
        <v>157.69235720155959</v>
      </c>
      <c r="T30" s="92">
        <f>'F11-Year(n+4)'!P31</f>
        <v>70.722729862198776</v>
      </c>
      <c r="U30" s="16">
        <f t="shared" si="3"/>
        <v>1364.7646252779371</v>
      </c>
    </row>
    <row r="31" spans="2:21" x14ac:dyDescent="0.25">
      <c r="C31" s="1005"/>
      <c r="D31" s="79" t="s">
        <v>326</v>
      </c>
      <c r="E31" s="143">
        <v>900</v>
      </c>
      <c r="F31" s="16"/>
      <c r="G31" s="16"/>
      <c r="H31" s="92">
        <f t="shared" si="6"/>
        <v>0</v>
      </c>
      <c r="I31" s="92">
        <f>'F11-Year(n+4)'!E32</f>
        <v>52.522685503714378</v>
      </c>
      <c r="J31" s="92">
        <f>'F11-Year(n+4)'!F32</f>
        <v>56.281649217954197</v>
      </c>
      <c r="K31" s="92">
        <f>'F11-Year(n+4)'!G32</f>
        <v>58.310513987603713</v>
      </c>
      <c r="L31" s="92">
        <f>'F11-Year(n+4)'!H32</f>
        <v>127.47995716507189</v>
      </c>
      <c r="M31" s="92">
        <f>'F11-Year(n+4)'!I32</f>
        <v>299.29966782070784</v>
      </c>
      <c r="N31" s="92">
        <f>'F11-Year(n+4)'!J32</f>
        <v>151.16619614656486</v>
      </c>
      <c r="O31" s="92">
        <f>'F11-Year(n+4)'!K32</f>
        <v>166.62338620811224</v>
      </c>
      <c r="P31" s="92">
        <f>'F11-Year(n+4)'!L32</f>
        <v>57.148377416228939</v>
      </c>
      <c r="Q31" s="92">
        <f>'F11-Year(n+4)'!M32</f>
        <v>98.038326635560267</v>
      </c>
      <c r="R31" s="92">
        <f>'F11-Year(n+4)'!N32</f>
        <v>187.07061360221022</v>
      </c>
      <c r="S31" s="92">
        <f>'F11-Year(n+4)'!O32</f>
        <v>174.01069333178478</v>
      </c>
      <c r="T31" s="92">
        <f>'F11-Year(n+4)'!P32</f>
        <v>78.041266400170301</v>
      </c>
      <c r="U31" s="16">
        <f t="shared" si="3"/>
        <v>1505.9933334356838</v>
      </c>
    </row>
    <row r="32" spans="2:21" x14ac:dyDescent="0.25">
      <c r="C32" s="1005"/>
      <c r="D32" s="79" t="s">
        <v>327</v>
      </c>
      <c r="E32" s="16">
        <f>[43]Gen!$DB$39</f>
        <v>240</v>
      </c>
      <c r="F32" s="16"/>
      <c r="G32" s="16">
        <v>240</v>
      </c>
      <c r="H32" s="92">
        <f t="shared" si="6"/>
        <v>169.32</v>
      </c>
      <c r="I32" s="92">
        <f>'F11-Year(n+4)'!E33</f>
        <v>14.006049467657169</v>
      </c>
      <c r="J32" s="92">
        <f>'F11-Year(n+4)'!F33</f>
        <v>15.008439791454451</v>
      </c>
      <c r="K32" s="92">
        <f>'F11-Year(n+4)'!G33</f>
        <v>15.549470396694328</v>
      </c>
      <c r="L32" s="92">
        <f>'F11-Year(n+4)'!H33</f>
        <v>33.994655244019178</v>
      </c>
      <c r="M32" s="92">
        <f>'F11-Year(n+4)'!I33</f>
        <v>79.813244752188751</v>
      </c>
      <c r="N32" s="92">
        <f>'F11-Year(n+4)'!J33</f>
        <v>40.31098563908396</v>
      </c>
      <c r="O32" s="92">
        <f>'F11-Year(n+4)'!K33</f>
        <v>44.43290298882993</v>
      </c>
      <c r="P32" s="92">
        <f>'F11-Year(n+4)'!L33</f>
        <v>15.239567310994387</v>
      </c>
      <c r="Q32" s="92">
        <f>'F11-Year(n+4)'!M33</f>
        <v>26.143553769482736</v>
      </c>
      <c r="R32" s="92">
        <f>'F11-Year(n+4)'!N33</f>
        <v>49.8854969605894</v>
      </c>
      <c r="S32" s="92">
        <f>'F11-Year(n+4)'!O33</f>
        <v>46.402851555142604</v>
      </c>
      <c r="T32" s="92">
        <f>'F11-Year(n+4)'!P33</f>
        <v>20.811004373378751</v>
      </c>
      <c r="U32" s="16">
        <f t="shared" si="3"/>
        <v>401.59822224951569</v>
      </c>
    </row>
    <row r="33" spans="3:21" x14ac:dyDescent="0.25">
      <c r="C33" s="1005"/>
      <c r="D33" s="79" t="s">
        <v>328</v>
      </c>
      <c r="E33" s="16">
        <f>[43]Gen!$DB$41</f>
        <v>120</v>
      </c>
      <c r="F33" s="16"/>
      <c r="G33" s="16">
        <v>120</v>
      </c>
      <c r="H33" s="92">
        <f t="shared" si="6"/>
        <v>84.66</v>
      </c>
      <c r="I33" s="92">
        <f>'F11-Year(n+4)'!E34</f>
        <v>7.0030247338285836</v>
      </c>
      <c r="J33" s="92">
        <f>'F11-Year(n+4)'!F34</f>
        <v>7.5042198957272248</v>
      </c>
      <c r="K33" s="92">
        <f>'F11-Year(n+4)'!G34</f>
        <v>7.7747351983471624</v>
      </c>
      <c r="L33" s="92">
        <f>'F11-Year(n+4)'!H34</f>
        <v>16.997327622009585</v>
      </c>
      <c r="M33" s="92">
        <f>'F11-Year(n+4)'!I34</f>
        <v>39.906622376094376</v>
      </c>
      <c r="N33" s="92">
        <f>'F11-Year(n+4)'!J34</f>
        <v>20.15549281954198</v>
      </c>
      <c r="O33" s="92">
        <f>'F11-Year(n+4)'!K34</f>
        <v>22.216451494414962</v>
      </c>
      <c r="P33" s="92">
        <f>'F11-Year(n+4)'!L34</f>
        <v>7.6197836554971925</v>
      </c>
      <c r="Q33" s="92">
        <f>'F11-Year(n+4)'!M34</f>
        <v>13.07177688474137</v>
      </c>
      <c r="R33" s="92">
        <f>'F11-Year(n+4)'!N34</f>
        <v>24.942748480294696</v>
      </c>
      <c r="S33" s="92">
        <f>'F11-Year(n+4)'!O34</f>
        <v>23.201425777571306</v>
      </c>
      <c r="T33" s="92">
        <f>'F11-Year(n+4)'!P34</f>
        <v>10.405502186689372</v>
      </c>
      <c r="U33" s="16">
        <f t="shared" si="3"/>
        <v>200.79911112475784</v>
      </c>
    </row>
    <row r="34" spans="3:21" x14ac:dyDescent="0.25">
      <c r="C34" s="1005"/>
      <c r="D34" s="79" t="s">
        <v>329</v>
      </c>
      <c r="E34" s="16">
        <f>[43]Gen!$DB$40</f>
        <v>9</v>
      </c>
      <c r="F34" s="16"/>
      <c r="G34" s="16">
        <v>9</v>
      </c>
      <c r="H34" s="92">
        <f t="shared" si="6"/>
        <v>6.3494999999999999</v>
      </c>
      <c r="I34" s="92">
        <f>'F11-Year(n+4)'!E35</f>
        <v>1.0504537100742875</v>
      </c>
      <c r="J34" s="92">
        <f>'F11-Year(n+4)'!F35</f>
        <v>1.1256329843590838</v>
      </c>
      <c r="K34" s="92">
        <f>'F11-Year(n+4)'!G35</f>
        <v>1.1662102797520744</v>
      </c>
      <c r="L34" s="92">
        <f>'F11-Year(n+4)'!H35</f>
        <v>2.5495991433014376</v>
      </c>
      <c r="M34" s="92">
        <f>'F11-Year(n+4)'!I35</f>
        <v>5.9859933564141565</v>
      </c>
      <c r="N34" s="92">
        <f>'F11-Year(n+4)'!J35</f>
        <v>3.0233239229312967</v>
      </c>
      <c r="O34" s="92">
        <f>'F11-Year(n+4)'!K35</f>
        <v>3.3324677241622442</v>
      </c>
      <c r="P34" s="92">
        <f>'F11-Year(n+4)'!L35</f>
        <v>1.1429675483245789</v>
      </c>
      <c r="Q34" s="92">
        <f>'F11-Year(n+4)'!M35</f>
        <v>1.9607665327112054</v>
      </c>
      <c r="R34" s="92">
        <f>'F11-Year(n+4)'!N35</f>
        <v>3.7414122720442045</v>
      </c>
      <c r="S34" s="92">
        <f>'F11-Year(n+4)'!O35</f>
        <v>3.4802138666356961</v>
      </c>
      <c r="T34" s="92">
        <f>'F11-Year(n+4)'!P35</f>
        <v>1.5608253280034059</v>
      </c>
      <c r="U34" s="16">
        <f t="shared" si="3"/>
        <v>30.119866668713673</v>
      </c>
    </row>
    <row r="35" spans="3:21" x14ac:dyDescent="0.25">
      <c r="C35" s="1005"/>
      <c r="D35" s="162" t="s">
        <v>407</v>
      </c>
      <c r="E35" s="16">
        <f>[43]Gen!$DB$32</f>
        <v>815.6</v>
      </c>
      <c r="F35" s="16"/>
      <c r="G35" s="16">
        <v>815.6</v>
      </c>
      <c r="H35" s="92">
        <f t="shared" si="6"/>
        <v>575.4058</v>
      </c>
      <c r="I35" s="92">
        <f>'F11-Year(n+4)'!E36</f>
        <v>3.5015123669142918</v>
      </c>
      <c r="J35" s="92">
        <f>'F11-Year(n+4)'!F36</f>
        <v>3.7521099478636124</v>
      </c>
      <c r="K35" s="92">
        <f>'F11-Year(n+4)'!G36</f>
        <v>3.8873675991735812</v>
      </c>
      <c r="L35" s="92">
        <f>'F11-Year(n+4)'!H36</f>
        <v>8.4986638110047927</v>
      </c>
      <c r="M35" s="92">
        <f>'F11-Year(n+4)'!I36</f>
        <v>19.953311188047188</v>
      </c>
      <c r="N35" s="92">
        <f>'F11-Year(n+4)'!J36</f>
        <v>10.07774640977099</v>
      </c>
      <c r="O35" s="92">
        <f>'F11-Year(n+4)'!K36</f>
        <v>11.108225747207481</v>
      </c>
      <c r="P35" s="92">
        <f>'F11-Year(n+4)'!L36</f>
        <v>3.8098918277485962</v>
      </c>
      <c r="Q35" s="92">
        <f>'F11-Year(n+4)'!M36</f>
        <v>6.5358884423706849</v>
      </c>
      <c r="R35" s="92">
        <f>'F11-Year(n+4)'!N36</f>
        <v>12.471374240147348</v>
      </c>
      <c r="S35" s="92">
        <f>'F11-Year(n+4)'!O36</f>
        <v>11.600712888785653</v>
      </c>
      <c r="T35" s="92">
        <f>'F11-Year(n+4)'!P36</f>
        <v>5.2027510933446859</v>
      </c>
      <c r="U35" s="16">
        <f t="shared" si="3"/>
        <v>100.39955556237892</v>
      </c>
    </row>
    <row r="36" spans="3:21" x14ac:dyDescent="0.25">
      <c r="C36" s="1005"/>
      <c r="D36" s="162" t="s">
        <v>408</v>
      </c>
      <c r="E36" s="16">
        <f>[43]Gen!$DB$36</f>
        <v>15</v>
      </c>
      <c r="F36" s="16"/>
      <c r="G36" s="16">
        <v>15</v>
      </c>
      <c r="H36" s="92">
        <f t="shared" si="6"/>
        <v>10.5825</v>
      </c>
      <c r="I36" s="92">
        <f>'F11-Year(n+4)'!E37</f>
        <v>0.87537809172857295</v>
      </c>
      <c r="J36" s="92">
        <f>'F11-Year(n+4)'!F37</f>
        <v>0.9380274869659031</v>
      </c>
      <c r="K36" s="92">
        <f>'F11-Year(n+4)'!G37</f>
        <v>0.9718418997933953</v>
      </c>
      <c r="L36" s="92">
        <f>'F11-Year(n+4)'!H37</f>
        <v>2.1246659527511982</v>
      </c>
      <c r="M36" s="92">
        <f>'F11-Year(n+4)'!I37</f>
        <v>4.988327797011797</v>
      </c>
      <c r="N36" s="92">
        <f>'F11-Year(n+4)'!J37</f>
        <v>2.5194366024427475</v>
      </c>
      <c r="O36" s="92">
        <f>'F11-Year(n+4)'!K37</f>
        <v>2.7770564368018702</v>
      </c>
      <c r="P36" s="92">
        <f>'F11-Year(n+4)'!L37</f>
        <v>0.95247295693714906</v>
      </c>
      <c r="Q36" s="92">
        <f>'F11-Year(n+4)'!M37</f>
        <v>1.6339721105926712</v>
      </c>
      <c r="R36" s="92">
        <f>'F11-Year(n+4)'!N37</f>
        <v>3.117843560036837</v>
      </c>
      <c r="S36" s="92">
        <f>'F11-Year(n+4)'!O37</f>
        <v>2.9001782221964132</v>
      </c>
      <c r="T36" s="92">
        <f>'F11-Year(n+4)'!P37</f>
        <v>1.3006877733361715</v>
      </c>
      <c r="U36" s="16">
        <f t="shared" si="3"/>
        <v>25.09988889059473</v>
      </c>
    </row>
    <row r="37" spans="3:21" x14ac:dyDescent="0.25">
      <c r="C37" s="1005"/>
      <c r="D37" s="162" t="s">
        <v>409</v>
      </c>
      <c r="E37" s="16">
        <f>[43]Gen!$DB$37</f>
        <v>900</v>
      </c>
      <c r="F37" s="16"/>
      <c r="G37" s="16">
        <v>900</v>
      </c>
      <c r="H37" s="92">
        <f t="shared" si="6"/>
        <v>634.95000000000005</v>
      </c>
      <c r="I37" s="92">
        <f>'F11-Year(n+4)'!E38</f>
        <v>0</v>
      </c>
      <c r="J37" s="92">
        <f>'F11-Year(n+4)'!F38</f>
        <v>0</v>
      </c>
      <c r="K37" s="92">
        <f>'F11-Year(n+4)'!G38</f>
        <v>0</v>
      </c>
      <c r="L37" s="92">
        <f>'F11-Year(n+4)'!H38</f>
        <v>0</v>
      </c>
      <c r="M37" s="92">
        <f>'F11-Year(n+4)'!I38</f>
        <v>0</v>
      </c>
      <c r="N37" s="92">
        <f>'F11-Year(n+4)'!J38</f>
        <v>0</v>
      </c>
      <c r="O37" s="92">
        <f>'F11-Year(n+4)'!K38</f>
        <v>0</v>
      </c>
      <c r="P37" s="92">
        <f>'F11-Year(n+4)'!L38</f>
        <v>0</v>
      </c>
      <c r="Q37" s="92">
        <f>'F11-Year(n+4)'!M38</f>
        <v>0</v>
      </c>
      <c r="R37" s="92">
        <f>'F11-Year(n+4)'!N38</f>
        <v>0</v>
      </c>
      <c r="S37" s="92">
        <f>'F11-Year(n+4)'!O38</f>
        <v>0</v>
      </c>
      <c r="T37" s="92">
        <f>'F11-Year(n+4)'!P38</f>
        <v>0</v>
      </c>
      <c r="U37" s="16">
        <f t="shared" si="3"/>
        <v>0</v>
      </c>
    </row>
    <row r="38" spans="3:21" x14ac:dyDescent="0.25">
      <c r="C38" s="1005"/>
      <c r="D38" s="79" t="s">
        <v>410</v>
      </c>
      <c r="E38" s="16"/>
      <c r="F38" s="16"/>
      <c r="G38" s="16">
        <v>27</v>
      </c>
      <c r="H38" s="92">
        <f t="shared" si="6"/>
        <v>19.048500000000001</v>
      </c>
      <c r="I38" s="92">
        <f>'F11-Year(n+4)'!E39</f>
        <v>1.0504537100742875</v>
      </c>
      <c r="J38" s="92">
        <f>'F11-Year(n+4)'!F39</f>
        <v>1.1256329843590838</v>
      </c>
      <c r="K38" s="92">
        <f>'F11-Year(n+4)'!G39</f>
        <v>1.1662102797520744</v>
      </c>
      <c r="L38" s="92">
        <f>'F11-Year(n+4)'!H39</f>
        <v>2.5495991433014376</v>
      </c>
      <c r="M38" s="92">
        <f>'F11-Year(n+4)'!I39</f>
        <v>5.9859933564141565</v>
      </c>
      <c r="N38" s="92">
        <f>'F11-Year(n+4)'!J39</f>
        <v>3.0233239229312967</v>
      </c>
      <c r="O38" s="92">
        <f>'F11-Year(n+4)'!K39</f>
        <v>3.3324677241622442</v>
      </c>
      <c r="P38" s="92">
        <f>'F11-Year(n+4)'!L39</f>
        <v>1.1429675483245789</v>
      </c>
      <c r="Q38" s="92">
        <f>'F11-Year(n+4)'!M39</f>
        <v>1.9607665327112054</v>
      </c>
      <c r="R38" s="92">
        <f>'F11-Year(n+4)'!N39</f>
        <v>3.7414122720442045</v>
      </c>
      <c r="S38" s="92">
        <f>'F11-Year(n+4)'!O39</f>
        <v>3.4802138666356961</v>
      </c>
      <c r="T38" s="92">
        <f>'F11-Year(n+4)'!P39</f>
        <v>1.5608253280034059</v>
      </c>
      <c r="U38" s="16">
        <f t="shared" si="3"/>
        <v>30.119866668713673</v>
      </c>
    </row>
    <row r="39" spans="3:21" x14ac:dyDescent="0.25">
      <c r="C39" s="1005"/>
      <c r="D39" s="79" t="s">
        <v>411</v>
      </c>
      <c r="E39" s="16"/>
      <c r="F39" s="16"/>
      <c r="G39" s="16">
        <v>10</v>
      </c>
      <c r="H39" s="92">
        <f t="shared" si="6"/>
        <v>7.0549999999999997</v>
      </c>
      <c r="I39" s="92">
        <f>'F11-Year(n+4)'!E40</f>
        <v>0.58358539448571534</v>
      </c>
      <c r="J39" s="92">
        <f>'F11-Year(n+4)'!F40</f>
        <v>0.62535165797726877</v>
      </c>
      <c r="K39" s="92">
        <f>'F11-Year(n+4)'!G40</f>
        <v>0.64789459986226361</v>
      </c>
      <c r="L39" s="92">
        <f>'F11-Year(n+4)'!H40</f>
        <v>1.416443968500799</v>
      </c>
      <c r="M39" s="92">
        <f>'F11-Year(n+4)'!I40</f>
        <v>3.3255518646745315</v>
      </c>
      <c r="N39" s="92">
        <f>'F11-Year(n+4)'!J40</f>
        <v>1.6796244016284985</v>
      </c>
      <c r="O39" s="92">
        <f>'F11-Year(n+4)'!K40</f>
        <v>1.8513709578679138</v>
      </c>
      <c r="P39" s="92">
        <f>'F11-Year(n+4)'!L40</f>
        <v>0.63498197129143275</v>
      </c>
      <c r="Q39" s="92">
        <f>'F11-Year(n+4)'!M40</f>
        <v>1.089314740395114</v>
      </c>
      <c r="R39" s="92">
        <f>'F11-Year(n+4)'!N40</f>
        <v>2.0785623733578915</v>
      </c>
      <c r="S39" s="92">
        <f>'F11-Year(n+4)'!O40</f>
        <v>1.9334521481309419</v>
      </c>
      <c r="T39" s="92">
        <f>'F11-Year(n+4)'!P40</f>
        <v>0.86712518222411461</v>
      </c>
      <c r="U39" s="16">
        <f t="shared" si="3"/>
        <v>16.733259260396487</v>
      </c>
    </row>
    <row r="40" spans="3:21" x14ac:dyDescent="0.25">
      <c r="C40" s="1005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>
        <f t="shared" si="3"/>
        <v>0</v>
      </c>
    </row>
    <row r="41" spans="3:21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f t="shared" si="3"/>
        <v>0</v>
      </c>
    </row>
    <row r="42" spans="3:21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>
        <f t="shared" si="3"/>
        <v>0</v>
      </c>
    </row>
    <row r="43" spans="3:21" x14ac:dyDescent="0.25">
      <c r="C43" s="1005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>
        <f t="shared" si="3"/>
        <v>0</v>
      </c>
    </row>
    <row r="44" spans="3:21" x14ac:dyDescent="0.25">
      <c r="C44" s="1005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>
        <f t="shared" si="3"/>
        <v>0</v>
      </c>
    </row>
    <row r="45" spans="3:21" x14ac:dyDescent="0.25">
      <c r="C45" s="1005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>
        <f t="shared" si="3"/>
        <v>0</v>
      </c>
    </row>
    <row r="46" spans="3:21" x14ac:dyDescent="0.25">
      <c r="C46" s="1006"/>
      <c r="D46" s="15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>
        <f t="shared" si="3"/>
        <v>0</v>
      </c>
    </row>
    <row r="47" spans="3:21" x14ac:dyDescent="0.25">
      <c r="C47" s="937" t="s">
        <v>188</v>
      </c>
      <c r="D47" s="938"/>
      <c r="E47" s="16">
        <f>SUM(E29:E46)</f>
        <v>4109.2</v>
      </c>
      <c r="F47" s="16">
        <f t="shared" ref="F47:T47" si="7">SUM(F29:F46)</f>
        <v>0</v>
      </c>
      <c r="G47" s="16">
        <f t="shared" si="7"/>
        <v>2370.6</v>
      </c>
      <c r="H47" s="16">
        <f t="shared" si="7"/>
        <v>1672.4583000000002</v>
      </c>
      <c r="I47" s="16">
        <f t="shared" si="7"/>
        <v>141.84626598369795</v>
      </c>
      <c r="J47" s="16">
        <f t="shared" si="7"/>
        <v>151.99797398795491</v>
      </c>
      <c r="K47" s="16">
        <f t="shared" si="7"/>
        <v>157.47726144252178</v>
      </c>
      <c r="L47" s="16">
        <f t="shared" si="7"/>
        <v>344.28087098380422</v>
      </c>
      <c r="M47" s="16">
        <f t="shared" si="7"/>
        <v>808.30863622779157</v>
      </c>
      <c r="N47" s="16">
        <f t="shared" si="7"/>
        <v>408.2495070598228</v>
      </c>
      <c r="O47" s="16">
        <f t="shared" si="7"/>
        <v>449.99422501937511</v>
      </c>
      <c r="P47" s="16">
        <f t="shared" si="7"/>
        <v>154.33871794209566</v>
      </c>
      <c r="Q47" s="16">
        <f t="shared" si="7"/>
        <v>264.76884080043641</v>
      </c>
      <c r="R47" s="16">
        <f t="shared" si="7"/>
        <v>505.21537046836903</v>
      </c>
      <c r="S47" s="16">
        <f t="shared" si="7"/>
        <v>469.9448791247068</v>
      </c>
      <c r="T47" s="16">
        <f t="shared" si="7"/>
        <v>210.76344679139322</v>
      </c>
      <c r="U47" s="116">
        <f>SUM(I47:T47)</f>
        <v>4067.1859958319696</v>
      </c>
    </row>
    <row r="48" spans="3:21" x14ac:dyDescent="0.25">
      <c r="C48" s="935" t="s">
        <v>332</v>
      </c>
      <c r="D48" s="936"/>
      <c r="E48" s="16">
        <f>E27+E47</f>
        <v>12151.7</v>
      </c>
      <c r="F48" s="16">
        <f t="shared" ref="F48:T48" si="8">F27+F47</f>
        <v>0</v>
      </c>
      <c r="G48" s="16">
        <f t="shared" si="8"/>
        <v>10413.1</v>
      </c>
      <c r="H48" s="16">
        <f t="shared" si="8"/>
        <v>7346.4420500000006</v>
      </c>
      <c r="I48" s="16">
        <f t="shared" si="8"/>
        <v>3619.6071049836983</v>
      </c>
      <c r="J48" s="16">
        <f t="shared" si="8"/>
        <v>3745.6841742879546</v>
      </c>
      <c r="K48" s="16">
        <f t="shared" si="8"/>
        <v>3635.2381004425224</v>
      </c>
      <c r="L48" s="16">
        <f t="shared" si="8"/>
        <v>3937.9670712838038</v>
      </c>
      <c r="M48" s="16">
        <f t="shared" si="8"/>
        <v>4401.9948365277914</v>
      </c>
      <c r="N48" s="16">
        <f t="shared" si="8"/>
        <v>3886.0103460598234</v>
      </c>
      <c r="O48" s="16">
        <f t="shared" si="8"/>
        <v>4043.680425319375</v>
      </c>
      <c r="P48" s="16">
        <f t="shared" si="8"/>
        <v>3632.0995569420961</v>
      </c>
      <c r="Q48" s="16">
        <f t="shared" si="8"/>
        <v>3858.4550411004361</v>
      </c>
      <c r="R48" s="16">
        <f t="shared" si="8"/>
        <v>4098.9015707683684</v>
      </c>
      <c r="S48" s="16">
        <f t="shared" si="8"/>
        <v>3715.8549955247072</v>
      </c>
      <c r="T48" s="16">
        <f t="shared" si="8"/>
        <v>3804.4496470913928</v>
      </c>
      <c r="U48" s="116">
        <f>U27+U47</f>
        <v>46379.942870331965</v>
      </c>
    </row>
    <row r="49" spans="3:21" x14ac:dyDescent="0.25">
      <c r="C49" s="1002" t="s">
        <v>333</v>
      </c>
      <c r="D49" s="1003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3:21" x14ac:dyDescent="0.25">
      <c r="C50" s="935" t="s">
        <v>313</v>
      </c>
      <c r="D50" s="93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3:21" x14ac:dyDescent="0.25">
      <c r="C51" s="1004" t="s">
        <v>334</v>
      </c>
      <c r="D51" s="163" t="s">
        <v>335</v>
      </c>
      <c r="E51" s="16">
        <v>2100</v>
      </c>
      <c r="F51" s="16"/>
      <c r="G51" s="16">
        <v>352.5</v>
      </c>
      <c r="H51" s="92">
        <f t="shared" ref="H51:H59" si="9">G51*0.7055</f>
        <v>248.68875</v>
      </c>
      <c r="I51" s="92">
        <f t="shared" ref="I51:I67" si="10">$H51*0.85*30*24/1000</f>
        <v>152.19751499999998</v>
      </c>
      <c r="J51" s="92">
        <f t="shared" ref="J51:J67" si="11">$H51*0.85*31*24/1000</f>
        <v>157.27076549999998</v>
      </c>
      <c r="K51" s="92">
        <f t="shared" ref="K51:K67" si="12">$H51*0.85*30*24/1000</f>
        <v>152.19751499999998</v>
      </c>
      <c r="L51" s="92">
        <f t="shared" ref="L51:M67" si="13">$H51*0.85*31*24/1000</f>
        <v>157.27076549999998</v>
      </c>
      <c r="M51" s="92">
        <f t="shared" si="13"/>
        <v>157.27076549999998</v>
      </c>
      <c r="N51" s="92">
        <f t="shared" ref="N51:N67" si="14">$H51*0.85*30*24/1000</f>
        <v>152.19751499999998</v>
      </c>
      <c r="O51" s="92">
        <f t="shared" ref="O51:O67" si="15">$H51*0.85*31*24/1000</f>
        <v>157.27076549999998</v>
      </c>
      <c r="P51" s="92">
        <f t="shared" ref="P51:P67" si="16">$H51*0.85*30*24/1000</f>
        <v>152.19751499999998</v>
      </c>
      <c r="Q51" s="92">
        <f t="shared" ref="Q51:R67" si="17">$H51*0.85*31*24/1000</f>
        <v>157.27076549999998</v>
      </c>
      <c r="R51" s="92">
        <f t="shared" si="17"/>
        <v>157.27076549999998</v>
      </c>
      <c r="S51" s="92">
        <f t="shared" ref="S51:S67" si="18">$H51*0.85*28*24/1000</f>
        <v>142.05101400000001</v>
      </c>
      <c r="T51" s="92">
        <f t="shared" ref="T51:T67" si="19">$H51*0.85*31*24/1000</f>
        <v>157.27076549999998</v>
      </c>
      <c r="U51" s="92">
        <f t="shared" ref="U51:U76" si="20">+SUM(I51:T51)</f>
        <v>1851.7364324999999</v>
      </c>
    </row>
    <row r="52" spans="3:21" x14ac:dyDescent="0.25">
      <c r="C52" s="1005"/>
      <c r="D52" s="163" t="s">
        <v>336</v>
      </c>
      <c r="E52" s="16">
        <v>500</v>
      </c>
      <c r="F52" s="16"/>
      <c r="G52" s="16">
        <v>88.5</v>
      </c>
      <c r="H52" s="92">
        <f t="shared" si="9"/>
        <v>62.436750000000004</v>
      </c>
      <c r="I52" s="92">
        <f t="shared" si="10"/>
        <v>38.211290999999996</v>
      </c>
      <c r="J52" s="92">
        <f t="shared" si="11"/>
        <v>39.485000700000008</v>
      </c>
      <c r="K52" s="92">
        <f t="shared" si="12"/>
        <v>38.211290999999996</v>
      </c>
      <c r="L52" s="92">
        <f t="shared" si="13"/>
        <v>39.485000700000008</v>
      </c>
      <c r="M52" s="92">
        <f t="shared" si="13"/>
        <v>39.485000700000008</v>
      </c>
      <c r="N52" s="92">
        <f t="shared" si="14"/>
        <v>38.211290999999996</v>
      </c>
      <c r="O52" s="92">
        <f t="shared" si="15"/>
        <v>39.485000700000008</v>
      </c>
      <c r="P52" s="92">
        <f t="shared" si="16"/>
        <v>38.211290999999996</v>
      </c>
      <c r="Q52" s="92">
        <f t="shared" si="17"/>
        <v>39.485000700000008</v>
      </c>
      <c r="R52" s="92">
        <f t="shared" si="17"/>
        <v>39.485000700000008</v>
      </c>
      <c r="S52" s="92">
        <f t="shared" si="18"/>
        <v>35.6638716</v>
      </c>
      <c r="T52" s="92">
        <f t="shared" si="19"/>
        <v>39.485000700000008</v>
      </c>
      <c r="U52" s="92">
        <f t="shared" si="20"/>
        <v>464.90404050000001</v>
      </c>
    </row>
    <row r="53" spans="3:21" x14ac:dyDescent="0.25">
      <c r="C53" s="1005"/>
      <c r="D53" s="163" t="s">
        <v>337</v>
      </c>
      <c r="E53" s="16">
        <v>2000</v>
      </c>
      <c r="F53" s="16"/>
      <c r="G53" s="16">
        <v>217.4</v>
      </c>
      <c r="H53" s="92">
        <f t="shared" si="9"/>
        <v>153.37569999999999</v>
      </c>
      <c r="I53" s="92">
        <f t="shared" si="10"/>
        <v>93.865928399999973</v>
      </c>
      <c r="J53" s="92">
        <f t="shared" si="11"/>
        <v>96.994792679999989</v>
      </c>
      <c r="K53" s="92">
        <f t="shared" si="12"/>
        <v>93.865928399999973</v>
      </c>
      <c r="L53" s="92">
        <f t="shared" si="13"/>
        <v>96.994792679999989</v>
      </c>
      <c r="M53" s="92">
        <f t="shared" si="13"/>
        <v>96.994792679999989</v>
      </c>
      <c r="N53" s="92">
        <f t="shared" si="14"/>
        <v>93.865928399999973</v>
      </c>
      <c r="O53" s="92">
        <f t="shared" si="15"/>
        <v>96.994792679999989</v>
      </c>
      <c r="P53" s="92">
        <f t="shared" si="16"/>
        <v>93.865928399999973</v>
      </c>
      <c r="Q53" s="92">
        <f t="shared" si="17"/>
        <v>96.994792679999989</v>
      </c>
      <c r="R53" s="92">
        <f t="shared" si="17"/>
        <v>96.994792679999989</v>
      </c>
      <c r="S53" s="92">
        <f t="shared" si="18"/>
        <v>87.608199839999983</v>
      </c>
      <c r="T53" s="92">
        <f t="shared" si="19"/>
        <v>96.994792679999989</v>
      </c>
      <c r="U53" s="92">
        <f t="shared" si="20"/>
        <v>1142.0354622</v>
      </c>
    </row>
    <row r="54" spans="3:21" x14ac:dyDescent="0.25">
      <c r="C54" s="1005"/>
      <c r="D54" s="163" t="s">
        <v>338</v>
      </c>
      <c r="E54" s="16">
        <v>1000</v>
      </c>
      <c r="F54" s="16"/>
      <c r="G54" s="16">
        <v>538.9</v>
      </c>
      <c r="H54" s="92">
        <f t="shared" si="9"/>
        <v>380.19394999999997</v>
      </c>
      <c r="I54" s="92">
        <f t="shared" si="10"/>
        <v>232.6786974</v>
      </c>
      <c r="J54" s="92">
        <f t="shared" si="11"/>
        <v>240.43465398000001</v>
      </c>
      <c r="K54" s="92">
        <f t="shared" si="12"/>
        <v>232.6786974</v>
      </c>
      <c r="L54" s="92">
        <f t="shared" si="13"/>
        <v>240.43465398000001</v>
      </c>
      <c r="M54" s="92">
        <f t="shared" si="13"/>
        <v>240.43465398000001</v>
      </c>
      <c r="N54" s="92">
        <f t="shared" si="14"/>
        <v>232.6786974</v>
      </c>
      <c r="O54" s="92">
        <f t="shared" si="15"/>
        <v>240.43465398000001</v>
      </c>
      <c r="P54" s="92">
        <f t="shared" si="16"/>
        <v>232.6786974</v>
      </c>
      <c r="Q54" s="92">
        <f t="shared" si="17"/>
        <v>240.43465398000001</v>
      </c>
      <c r="R54" s="92">
        <f t="shared" si="17"/>
        <v>240.43465398000001</v>
      </c>
      <c r="S54" s="92">
        <f t="shared" si="18"/>
        <v>217.16678424</v>
      </c>
      <c r="T54" s="92">
        <f t="shared" si="19"/>
        <v>240.43465398000001</v>
      </c>
      <c r="U54" s="92">
        <f t="shared" si="20"/>
        <v>2830.9241517</v>
      </c>
    </row>
    <row r="55" spans="3:21" x14ac:dyDescent="0.25">
      <c r="C55" s="1005"/>
      <c r="D55" s="163" t="s">
        <v>339</v>
      </c>
      <c r="E55" s="16">
        <v>1000</v>
      </c>
      <c r="F55" s="16"/>
      <c r="G55" s="16">
        <v>256.7</v>
      </c>
      <c r="H55" s="92">
        <f t="shared" si="9"/>
        <v>181.10184999999998</v>
      </c>
      <c r="I55" s="92">
        <f t="shared" si="10"/>
        <v>110.83433220000001</v>
      </c>
      <c r="J55" s="92">
        <f t="shared" si="11"/>
        <v>114.52880993999999</v>
      </c>
      <c r="K55" s="92">
        <f t="shared" si="12"/>
        <v>110.83433220000001</v>
      </c>
      <c r="L55" s="92">
        <f t="shared" si="13"/>
        <v>114.52880993999999</v>
      </c>
      <c r="M55" s="92">
        <f t="shared" si="13"/>
        <v>114.52880993999999</v>
      </c>
      <c r="N55" s="92">
        <f t="shared" si="14"/>
        <v>110.83433220000001</v>
      </c>
      <c r="O55" s="92">
        <f t="shared" si="15"/>
        <v>114.52880993999999</v>
      </c>
      <c r="P55" s="92">
        <f t="shared" si="16"/>
        <v>110.83433220000001</v>
      </c>
      <c r="Q55" s="92">
        <f t="shared" si="17"/>
        <v>114.52880993999999</v>
      </c>
      <c r="R55" s="92">
        <f t="shared" si="17"/>
        <v>114.52880993999999</v>
      </c>
      <c r="S55" s="92">
        <f t="shared" si="18"/>
        <v>103.44537671999998</v>
      </c>
      <c r="T55" s="92">
        <f t="shared" si="19"/>
        <v>114.52880993999999</v>
      </c>
      <c r="U55" s="92">
        <f t="shared" si="20"/>
        <v>1348.4843750999999</v>
      </c>
    </row>
    <row r="56" spans="3:21" x14ac:dyDescent="0.25">
      <c r="C56" s="1005"/>
      <c r="D56" s="163" t="s">
        <v>340</v>
      </c>
      <c r="E56" s="16">
        <v>2400</v>
      </c>
      <c r="F56" s="16"/>
      <c r="G56" s="16">
        <v>281.04000000000002</v>
      </c>
      <c r="H56" s="92">
        <f t="shared" si="9"/>
        <v>198.27372000000003</v>
      </c>
      <c r="I56" s="92">
        <f t="shared" si="10"/>
        <v>121.34351664000002</v>
      </c>
      <c r="J56" s="92">
        <f t="shared" si="11"/>
        <v>125.38830052800002</v>
      </c>
      <c r="K56" s="92">
        <f t="shared" si="12"/>
        <v>121.34351664000002</v>
      </c>
      <c r="L56" s="92">
        <f t="shared" si="13"/>
        <v>125.38830052800002</v>
      </c>
      <c r="M56" s="92">
        <f t="shared" si="13"/>
        <v>125.38830052800002</v>
      </c>
      <c r="N56" s="92">
        <f t="shared" si="14"/>
        <v>121.34351664000002</v>
      </c>
      <c r="O56" s="92">
        <f t="shared" si="15"/>
        <v>125.38830052800002</v>
      </c>
      <c r="P56" s="92">
        <f t="shared" si="16"/>
        <v>121.34351664000002</v>
      </c>
      <c r="Q56" s="92">
        <f t="shared" si="17"/>
        <v>125.38830052800002</v>
      </c>
      <c r="R56" s="92">
        <f t="shared" si="17"/>
        <v>125.38830052800002</v>
      </c>
      <c r="S56" s="92">
        <f t="shared" si="18"/>
        <v>113.25394886400001</v>
      </c>
      <c r="T56" s="92">
        <f t="shared" si="19"/>
        <v>125.38830052800002</v>
      </c>
      <c r="U56" s="92">
        <f t="shared" si="20"/>
        <v>1476.3461191200001</v>
      </c>
    </row>
    <row r="57" spans="3:21" x14ac:dyDescent="0.25">
      <c r="C57" s="1005"/>
      <c r="D57" s="163" t="s">
        <v>341</v>
      </c>
      <c r="E57" s="16">
        <v>85</v>
      </c>
      <c r="F57" s="16"/>
      <c r="G57" s="16">
        <v>45.81</v>
      </c>
      <c r="H57" s="92">
        <f t="shared" si="9"/>
        <v>32.318955000000003</v>
      </c>
      <c r="I57" s="92">
        <f t="shared" si="10"/>
        <v>19.779200460000002</v>
      </c>
      <c r="J57" s="92">
        <f t="shared" si="11"/>
        <v>20.438507142000002</v>
      </c>
      <c r="K57" s="92">
        <f t="shared" si="12"/>
        <v>19.779200460000002</v>
      </c>
      <c r="L57" s="92">
        <f t="shared" si="13"/>
        <v>20.438507142000002</v>
      </c>
      <c r="M57" s="92">
        <f t="shared" si="13"/>
        <v>20.438507142000002</v>
      </c>
      <c r="N57" s="92">
        <f t="shared" si="14"/>
        <v>19.779200460000002</v>
      </c>
      <c r="O57" s="92">
        <f t="shared" si="15"/>
        <v>20.438507142000002</v>
      </c>
      <c r="P57" s="92">
        <f t="shared" si="16"/>
        <v>19.779200460000002</v>
      </c>
      <c r="Q57" s="92">
        <f t="shared" si="17"/>
        <v>20.438507142000002</v>
      </c>
      <c r="R57" s="92">
        <f t="shared" si="17"/>
        <v>20.438507142000002</v>
      </c>
      <c r="S57" s="92">
        <f t="shared" si="18"/>
        <v>18.460587096000005</v>
      </c>
      <c r="T57" s="92">
        <f t="shared" si="19"/>
        <v>20.438507142000002</v>
      </c>
      <c r="U57" s="92">
        <f t="shared" si="20"/>
        <v>240.64693893</v>
      </c>
    </row>
    <row r="58" spans="3:21" x14ac:dyDescent="0.25">
      <c r="C58" s="1005"/>
      <c r="D58" s="163" t="s">
        <v>342</v>
      </c>
      <c r="E58" s="16">
        <v>200</v>
      </c>
      <c r="F58" s="16"/>
      <c r="G58" s="16">
        <v>200</v>
      </c>
      <c r="H58" s="92">
        <f t="shared" si="9"/>
        <v>141.1</v>
      </c>
      <c r="I58" s="92">
        <f t="shared" si="10"/>
        <v>86.353200000000001</v>
      </c>
      <c r="J58" s="92">
        <f t="shared" si="11"/>
        <v>89.231639999999985</v>
      </c>
      <c r="K58" s="92">
        <f t="shared" si="12"/>
        <v>86.353200000000001</v>
      </c>
      <c r="L58" s="92">
        <f t="shared" si="13"/>
        <v>89.231639999999985</v>
      </c>
      <c r="M58" s="92">
        <f t="shared" si="13"/>
        <v>89.231639999999985</v>
      </c>
      <c r="N58" s="92">
        <f t="shared" si="14"/>
        <v>86.353200000000001</v>
      </c>
      <c r="O58" s="92">
        <f t="shared" si="15"/>
        <v>89.231639999999985</v>
      </c>
      <c r="P58" s="92">
        <f t="shared" si="16"/>
        <v>86.353200000000001</v>
      </c>
      <c r="Q58" s="92">
        <f t="shared" si="17"/>
        <v>89.231639999999985</v>
      </c>
      <c r="R58" s="92">
        <f t="shared" si="17"/>
        <v>89.231639999999985</v>
      </c>
      <c r="S58" s="92">
        <f t="shared" si="18"/>
        <v>80.596319999999992</v>
      </c>
      <c r="T58" s="92">
        <f t="shared" si="19"/>
        <v>89.231639999999985</v>
      </c>
      <c r="U58" s="92">
        <f t="shared" si="20"/>
        <v>1050.6306</v>
      </c>
    </row>
    <row r="59" spans="3:21" x14ac:dyDescent="0.25">
      <c r="C59" s="1006"/>
      <c r="D59" s="163" t="s">
        <v>343</v>
      </c>
      <c r="E59" s="16">
        <v>1600</v>
      </c>
      <c r="F59" s="16"/>
      <c r="G59" s="16">
        <v>1390.78</v>
      </c>
      <c r="H59" s="92">
        <f t="shared" si="9"/>
        <v>981.19529</v>
      </c>
      <c r="I59" s="92">
        <f t="shared" si="10"/>
        <v>600.49151748000008</v>
      </c>
      <c r="J59" s="92">
        <f t="shared" si="11"/>
        <v>620.50790139600008</v>
      </c>
      <c r="K59" s="92">
        <f t="shared" si="12"/>
        <v>600.49151748000008</v>
      </c>
      <c r="L59" s="92">
        <f t="shared" si="13"/>
        <v>620.50790139600008</v>
      </c>
      <c r="M59" s="92">
        <f t="shared" si="13"/>
        <v>620.50790139600008</v>
      </c>
      <c r="N59" s="92">
        <f t="shared" si="14"/>
        <v>600.49151748000008</v>
      </c>
      <c r="O59" s="92">
        <f t="shared" si="15"/>
        <v>620.50790139600008</v>
      </c>
      <c r="P59" s="92">
        <f t="shared" si="16"/>
        <v>600.49151748000008</v>
      </c>
      <c r="Q59" s="92">
        <f t="shared" si="17"/>
        <v>620.50790139600008</v>
      </c>
      <c r="R59" s="92">
        <f t="shared" si="17"/>
        <v>620.50790139600008</v>
      </c>
      <c r="S59" s="92">
        <f t="shared" si="18"/>
        <v>560.45874964799998</v>
      </c>
      <c r="T59" s="92">
        <f t="shared" si="19"/>
        <v>620.50790139600008</v>
      </c>
      <c r="U59" s="92">
        <f t="shared" si="20"/>
        <v>7305.9801293400014</v>
      </c>
    </row>
    <row r="60" spans="3:21" x14ac:dyDescent="0.25">
      <c r="C60" s="16"/>
      <c r="D60" s="163" t="s">
        <v>412</v>
      </c>
      <c r="E60" s="16"/>
      <c r="F60" s="16"/>
      <c r="G60" s="16"/>
      <c r="H60" s="92"/>
      <c r="I60" s="92">
        <f t="shared" si="10"/>
        <v>0</v>
      </c>
      <c r="J60" s="92">
        <f t="shared" si="11"/>
        <v>0</v>
      </c>
      <c r="K60" s="92">
        <f t="shared" si="12"/>
        <v>0</v>
      </c>
      <c r="L60" s="92">
        <f t="shared" si="13"/>
        <v>0</v>
      </c>
      <c r="M60" s="92">
        <f t="shared" si="13"/>
        <v>0</v>
      </c>
      <c r="N60" s="92">
        <f t="shared" si="14"/>
        <v>0</v>
      </c>
      <c r="O60" s="92">
        <f t="shared" si="15"/>
        <v>0</v>
      </c>
      <c r="P60" s="92">
        <f t="shared" si="16"/>
        <v>0</v>
      </c>
      <c r="Q60" s="92">
        <f t="shared" si="17"/>
        <v>0</v>
      </c>
      <c r="R60" s="92">
        <f t="shared" si="17"/>
        <v>0</v>
      </c>
      <c r="S60" s="92">
        <f t="shared" si="18"/>
        <v>0</v>
      </c>
      <c r="T60" s="92">
        <f t="shared" si="19"/>
        <v>0</v>
      </c>
      <c r="U60" s="92">
        <f t="shared" si="20"/>
        <v>0</v>
      </c>
    </row>
    <row r="61" spans="3:21" x14ac:dyDescent="0.25">
      <c r="C61" s="16"/>
      <c r="D61" s="163" t="s">
        <v>344</v>
      </c>
      <c r="E61" s="16">
        <v>630</v>
      </c>
      <c r="F61" s="16"/>
      <c r="G61" s="92">
        <v>5.23</v>
      </c>
      <c r="H61" s="92">
        <f>G61*0.7055</f>
        <v>3.6897650000000004</v>
      </c>
      <c r="I61" s="92">
        <f t="shared" si="10"/>
        <v>2.2581361800000006</v>
      </c>
      <c r="J61" s="92">
        <f t="shared" si="11"/>
        <v>2.3334073859999998</v>
      </c>
      <c r="K61" s="92">
        <f t="shared" si="12"/>
        <v>2.2581361800000006</v>
      </c>
      <c r="L61" s="92">
        <f t="shared" si="13"/>
        <v>2.3334073859999998</v>
      </c>
      <c r="M61" s="92">
        <f t="shared" si="13"/>
        <v>2.3334073859999998</v>
      </c>
      <c r="N61" s="92">
        <f t="shared" si="14"/>
        <v>2.2581361800000006</v>
      </c>
      <c r="O61" s="92">
        <f t="shared" si="15"/>
        <v>2.3334073859999998</v>
      </c>
      <c r="P61" s="92">
        <f t="shared" si="16"/>
        <v>2.2581361800000006</v>
      </c>
      <c r="Q61" s="92">
        <f t="shared" si="17"/>
        <v>2.3334073859999998</v>
      </c>
      <c r="R61" s="92">
        <f t="shared" si="17"/>
        <v>2.3334073859999998</v>
      </c>
      <c r="S61" s="92">
        <f t="shared" si="18"/>
        <v>2.1075937679999996</v>
      </c>
      <c r="T61" s="92">
        <f t="shared" si="19"/>
        <v>2.3334073859999998</v>
      </c>
      <c r="U61" s="92">
        <f t="shared" si="20"/>
        <v>27.473990190000006</v>
      </c>
    </row>
    <row r="62" spans="3:21" x14ac:dyDescent="0.25">
      <c r="C62" s="16"/>
      <c r="D62" s="163" t="s">
        <v>345</v>
      </c>
      <c r="E62" s="16">
        <v>840</v>
      </c>
      <c r="F62" s="16"/>
      <c r="G62" s="92">
        <v>6.89</v>
      </c>
      <c r="H62" s="92">
        <f>G62*0.7055</f>
        <v>4.8608950000000002</v>
      </c>
      <c r="I62" s="92">
        <f t="shared" si="10"/>
        <v>2.9748677399999996</v>
      </c>
      <c r="J62" s="92">
        <f t="shared" si="11"/>
        <v>3.0740299979999994</v>
      </c>
      <c r="K62" s="92">
        <f t="shared" si="12"/>
        <v>2.9748677399999996</v>
      </c>
      <c r="L62" s="92">
        <f t="shared" si="13"/>
        <v>3.0740299979999994</v>
      </c>
      <c r="M62" s="92">
        <f t="shared" si="13"/>
        <v>3.0740299979999994</v>
      </c>
      <c r="N62" s="92">
        <f t="shared" si="14"/>
        <v>2.9748677399999996</v>
      </c>
      <c r="O62" s="92">
        <f t="shared" si="15"/>
        <v>3.0740299979999994</v>
      </c>
      <c r="P62" s="92">
        <f t="shared" si="16"/>
        <v>2.9748677399999996</v>
      </c>
      <c r="Q62" s="92">
        <f t="shared" si="17"/>
        <v>3.0740299979999994</v>
      </c>
      <c r="R62" s="92">
        <f t="shared" si="17"/>
        <v>3.0740299979999994</v>
      </c>
      <c r="S62" s="92">
        <f t="shared" si="18"/>
        <v>2.7765432240000001</v>
      </c>
      <c r="T62" s="92">
        <f t="shared" si="19"/>
        <v>3.0740299979999994</v>
      </c>
      <c r="U62" s="92">
        <f t="shared" si="20"/>
        <v>36.194224169999998</v>
      </c>
    </row>
    <row r="63" spans="3:21" x14ac:dyDescent="0.25">
      <c r="C63" s="16"/>
      <c r="D63" s="163" t="s">
        <v>346</v>
      </c>
      <c r="E63" s="16">
        <v>1000</v>
      </c>
      <c r="F63" s="16"/>
      <c r="G63" s="92">
        <v>66.25</v>
      </c>
      <c r="H63" s="92">
        <f>G63*0.7055</f>
        <v>46.739375000000003</v>
      </c>
      <c r="I63" s="92">
        <f t="shared" si="10"/>
        <v>28.604497500000001</v>
      </c>
      <c r="J63" s="92">
        <f t="shared" si="11"/>
        <v>29.557980750000002</v>
      </c>
      <c r="K63" s="92">
        <f t="shared" si="12"/>
        <v>28.604497500000001</v>
      </c>
      <c r="L63" s="92">
        <f t="shared" si="13"/>
        <v>29.557980750000002</v>
      </c>
      <c r="M63" s="92">
        <f t="shared" si="13"/>
        <v>29.557980750000002</v>
      </c>
      <c r="N63" s="92">
        <f t="shared" si="14"/>
        <v>28.604497500000001</v>
      </c>
      <c r="O63" s="92">
        <f t="shared" si="15"/>
        <v>29.557980750000002</v>
      </c>
      <c r="P63" s="92">
        <f t="shared" si="16"/>
        <v>28.604497500000001</v>
      </c>
      <c r="Q63" s="92">
        <f t="shared" si="17"/>
        <v>29.557980750000002</v>
      </c>
      <c r="R63" s="92">
        <f t="shared" si="17"/>
        <v>29.557980750000002</v>
      </c>
      <c r="S63" s="92">
        <f t="shared" si="18"/>
        <v>26.697531000000001</v>
      </c>
      <c r="T63" s="92">
        <f t="shared" si="19"/>
        <v>29.557980750000002</v>
      </c>
      <c r="U63" s="92">
        <f t="shared" si="20"/>
        <v>348.02138625000009</v>
      </c>
    </row>
    <row r="64" spans="3:21" x14ac:dyDescent="0.25">
      <c r="C64" s="16"/>
      <c r="D64" s="163" t="s">
        <v>347</v>
      </c>
      <c r="E64" s="16">
        <v>0</v>
      </c>
      <c r="F64" s="16"/>
      <c r="G64" s="92"/>
      <c r="H64" s="92"/>
      <c r="I64" s="92">
        <f t="shared" si="10"/>
        <v>0</v>
      </c>
      <c r="J64" s="92">
        <f t="shared" si="11"/>
        <v>0</v>
      </c>
      <c r="K64" s="92">
        <f t="shared" si="12"/>
        <v>0</v>
      </c>
      <c r="L64" s="92">
        <f t="shared" si="13"/>
        <v>0</v>
      </c>
      <c r="M64" s="92">
        <f t="shared" si="13"/>
        <v>0</v>
      </c>
      <c r="N64" s="92">
        <f t="shared" si="14"/>
        <v>0</v>
      </c>
      <c r="O64" s="92">
        <f t="shared" si="15"/>
        <v>0</v>
      </c>
      <c r="P64" s="92">
        <f t="shared" si="16"/>
        <v>0</v>
      </c>
      <c r="Q64" s="92">
        <f t="shared" si="17"/>
        <v>0</v>
      </c>
      <c r="R64" s="92">
        <f t="shared" si="17"/>
        <v>0</v>
      </c>
      <c r="S64" s="92">
        <f t="shared" si="18"/>
        <v>0</v>
      </c>
      <c r="T64" s="92">
        <f t="shared" si="19"/>
        <v>0</v>
      </c>
      <c r="U64" s="92">
        <f t="shared" si="20"/>
        <v>0</v>
      </c>
    </row>
    <row r="65" spans="3:21" x14ac:dyDescent="0.25">
      <c r="C65" s="16"/>
      <c r="D65" s="163" t="s">
        <v>348</v>
      </c>
      <c r="E65" s="16">
        <v>920</v>
      </c>
      <c r="F65" s="16"/>
      <c r="G65" s="92">
        <v>0</v>
      </c>
      <c r="H65" s="92">
        <f>G65*0.7055</f>
        <v>0</v>
      </c>
      <c r="I65" s="92">
        <f t="shared" si="10"/>
        <v>0</v>
      </c>
      <c r="J65" s="92">
        <f t="shared" si="11"/>
        <v>0</v>
      </c>
      <c r="K65" s="92">
        <f t="shared" si="12"/>
        <v>0</v>
      </c>
      <c r="L65" s="92">
        <f t="shared" si="13"/>
        <v>0</v>
      </c>
      <c r="M65" s="92">
        <f t="shared" si="13"/>
        <v>0</v>
      </c>
      <c r="N65" s="92">
        <f t="shared" si="14"/>
        <v>0</v>
      </c>
      <c r="O65" s="92">
        <f t="shared" si="15"/>
        <v>0</v>
      </c>
      <c r="P65" s="92">
        <f t="shared" si="16"/>
        <v>0</v>
      </c>
      <c r="Q65" s="92">
        <f t="shared" si="17"/>
        <v>0</v>
      </c>
      <c r="R65" s="92">
        <f t="shared" si="17"/>
        <v>0</v>
      </c>
      <c r="S65" s="92">
        <f t="shared" si="18"/>
        <v>0</v>
      </c>
      <c r="T65" s="92">
        <f t="shared" si="19"/>
        <v>0</v>
      </c>
      <c r="U65" s="92">
        <f t="shared" si="20"/>
        <v>0</v>
      </c>
    </row>
    <row r="66" spans="3:21" x14ac:dyDescent="0.25">
      <c r="C66" s="16"/>
      <c r="D66" s="163" t="s">
        <v>349</v>
      </c>
      <c r="E66" s="16">
        <v>1500</v>
      </c>
      <c r="F66" s="16"/>
      <c r="G66" s="92">
        <v>106.41</v>
      </c>
      <c r="H66" s="92">
        <f>G66*0.7055</f>
        <v>75.072254999999998</v>
      </c>
      <c r="I66" s="92">
        <f t="shared" si="10"/>
        <v>45.944220059999999</v>
      </c>
      <c r="J66" s="92">
        <f t="shared" si="11"/>
        <v>47.475694061999995</v>
      </c>
      <c r="K66" s="92">
        <f t="shared" si="12"/>
        <v>45.944220059999999</v>
      </c>
      <c r="L66" s="92">
        <f t="shared" si="13"/>
        <v>47.475694061999995</v>
      </c>
      <c r="M66" s="92">
        <f t="shared" si="13"/>
        <v>47.475694061999995</v>
      </c>
      <c r="N66" s="92">
        <f t="shared" si="14"/>
        <v>45.944220059999999</v>
      </c>
      <c r="O66" s="92">
        <f t="shared" si="15"/>
        <v>47.475694061999995</v>
      </c>
      <c r="P66" s="92">
        <f t="shared" si="16"/>
        <v>45.944220059999999</v>
      </c>
      <c r="Q66" s="92">
        <f t="shared" si="17"/>
        <v>47.475694061999995</v>
      </c>
      <c r="R66" s="92">
        <f t="shared" si="17"/>
        <v>47.475694061999995</v>
      </c>
      <c r="S66" s="92">
        <f t="shared" si="18"/>
        <v>42.881272056</v>
      </c>
      <c r="T66" s="92">
        <f t="shared" si="19"/>
        <v>47.475694061999995</v>
      </c>
      <c r="U66" s="92">
        <f t="shared" si="20"/>
        <v>558.98801073000004</v>
      </c>
    </row>
    <row r="67" spans="3:21" x14ac:dyDescent="0.25">
      <c r="C67" s="16"/>
      <c r="D67" s="163" t="s">
        <v>350</v>
      </c>
      <c r="E67" s="16">
        <v>1000</v>
      </c>
      <c r="F67" s="16"/>
      <c r="G67" s="92">
        <v>147.91</v>
      </c>
      <c r="H67" s="92">
        <f>G67*0.7055</f>
        <v>104.350505</v>
      </c>
      <c r="I67" s="92">
        <f t="shared" si="10"/>
        <v>63.862509059999994</v>
      </c>
      <c r="J67" s="92">
        <f t="shared" si="11"/>
        <v>65.991259361999994</v>
      </c>
      <c r="K67" s="92">
        <f t="shared" si="12"/>
        <v>63.862509059999994</v>
      </c>
      <c r="L67" s="92">
        <f t="shared" si="13"/>
        <v>65.991259361999994</v>
      </c>
      <c r="M67" s="92">
        <f t="shared" si="13"/>
        <v>65.991259361999994</v>
      </c>
      <c r="N67" s="92">
        <f t="shared" si="14"/>
        <v>63.862509059999994</v>
      </c>
      <c r="O67" s="92">
        <f t="shared" si="15"/>
        <v>65.991259361999994</v>
      </c>
      <c r="P67" s="92">
        <f t="shared" si="16"/>
        <v>63.862509059999994</v>
      </c>
      <c r="Q67" s="92">
        <f t="shared" si="17"/>
        <v>65.991259361999994</v>
      </c>
      <c r="R67" s="92">
        <f t="shared" si="17"/>
        <v>65.991259361999994</v>
      </c>
      <c r="S67" s="92">
        <f t="shared" si="18"/>
        <v>59.605008455999993</v>
      </c>
      <c r="T67" s="92">
        <f t="shared" si="19"/>
        <v>65.991259361999994</v>
      </c>
      <c r="U67" s="92">
        <f t="shared" si="20"/>
        <v>776.99386022999965</v>
      </c>
    </row>
    <row r="68" spans="3:21" x14ac:dyDescent="0.25">
      <c r="C68" s="16"/>
      <c r="D68" s="16"/>
      <c r="E68" s="16"/>
      <c r="F68" s="16"/>
      <c r="G68" s="16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20"/>
        <v>0</v>
      </c>
    </row>
    <row r="69" spans="3:21" x14ac:dyDescent="0.25">
      <c r="C69" s="16"/>
      <c r="D69" s="16"/>
      <c r="E69" s="16"/>
      <c r="F69" s="16"/>
      <c r="G69" s="16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20"/>
        <v>0</v>
      </c>
    </row>
    <row r="70" spans="3:21" x14ac:dyDescent="0.25">
      <c r="C70" s="16"/>
      <c r="D70" s="16"/>
      <c r="E70" s="16"/>
      <c r="F70" s="16"/>
      <c r="G70" s="16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20"/>
        <v>0</v>
      </c>
    </row>
    <row r="71" spans="3:21" x14ac:dyDescent="0.25">
      <c r="C71" s="16"/>
      <c r="D71" s="16"/>
      <c r="E71" s="16"/>
      <c r="F71" s="16"/>
      <c r="G71" s="16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20"/>
        <v>0</v>
      </c>
    </row>
    <row r="72" spans="3:21" x14ac:dyDescent="0.25">
      <c r="C72" s="16"/>
      <c r="D72" s="16"/>
      <c r="E72" s="16"/>
      <c r="F72" s="16"/>
      <c r="G72" s="16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20"/>
        <v>0</v>
      </c>
    </row>
    <row r="73" spans="3:21" x14ac:dyDescent="0.25">
      <c r="C73" s="16"/>
      <c r="D73" s="16"/>
      <c r="E73" s="16"/>
      <c r="F73" s="16"/>
      <c r="G73" s="16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20"/>
        <v>0</v>
      </c>
    </row>
    <row r="74" spans="3:21" x14ac:dyDescent="0.25">
      <c r="C74" s="16"/>
      <c r="D74" s="16"/>
      <c r="E74" s="16"/>
      <c r="F74" s="16"/>
      <c r="G74" s="16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20"/>
        <v>0</v>
      </c>
    </row>
    <row r="75" spans="3:21" x14ac:dyDescent="0.25">
      <c r="C75" s="16"/>
      <c r="D75" s="16"/>
      <c r="E75" s="16"/>
      <c r="F75" s="16"/>
      <c r="G75" s="16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20"/>
        <v>0</v>
      </c>
    </row>
    <row r="76" spans="3:21" x14ac:dyDescent="0.25">
      <c r="C76" s="16"/>
      <c r="D76" s="16"/>
      <c r="E76" s="16"/>
      <c r="F76" s="16"/>
      <c r="G76" s="16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>
        <f t="shared" si="20"/>
        <v>0</v>
      </c>
    </row>
    <row r="77" spans="3:21" x14ac:dyDescent="0.25">
      <c r="C77" s="937" t="s">
        <v>188</v>
      </c>
      <c r="D77" s="938"/>
      <c r="E77" s="16">
        <f t="shared" ref="E77:T77" si="21">SUM(E51:E76)</f>
        <v>16775</v>
      </c>
      <c r="F77" s="16">
        <f t="shared" si="21"/>
        <v>0</v>
      </c>
      <c r="G77" s="16">
        <f t="shared" si="21"/>
        <v>3704.3199999999997</v>
      </c>
      <c r="H77" s="92">
        <f t="shared" si="21"/>
        <v>2613.3977599999998</v>
      </c>
      <c r="I77" s="92">
        <f t="shared" si="21"/>
        <v>1599.3994291200001</v>
      </c>
      <c r="J77" s="92">
        <f t="shared" si="21"/>
        <v>1652.7127434240003</v>
      </c>
      <c r="K77" s="92">
        <f t="shared" si="21"/>
        <v>1599.3994291200001</v>
      </c>
      <c r="L77" s="92">
        <f t="shared" si="21"/>
        <v>1652.7127434240003</v>
      </c>
      <c r="M77" s="92">
        <f t="shared" si="21"/>
        <v>1652.7127434240003</v>
      </c>
      <c r="N77" s="92">
        <f t="shared" si="21"/>
        <v>1599.3994291200001</v>
      </c>
      <c r="O77" s="92">
        <f t="shared" si="21"/>
        <v>1652.7127434240003</v>
      </c>
      <c r="P77" s="92">
        <f t="shared" si="21"/>
        <v>1599.3994291200001</v>
      </c>
      <c r="Q77" s="92">
        <f t="shared" si="21"/>
        <v>1652.7127434240003</v>
      </c>
      <c r="R77" s="92">
        <f t="shared" si="21"/>
        <v>1652.7127434240003</v>
      </c>
      <c r="S77" s="92">
        <f t="shared" si="21"/>
        <v>1492.772800512</v>
      </c>
      <c r="T77" s="92">
        <f t="shared" si="21"/>
        <v>1652.7127434240003</v>
      </c>
      <c r="U77" s="116">
        <f>SUM(I77:T77)</f>
        <v>19459.359720960001</v>
      </c>
    </row>
    <row r="78" spans="3:21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3:21" x14ac:dyDescent="0.25">
      <c r="C79" s="1004" t="s">
        <v>352</v>
      </c>
      <c r="D79" s="16" t="s">
        <v>353</v>
      </c>
      <c r="E79" s="16">
        <f>[43]Gen!DB68</f>
        <v>440</v>
      </c>
      <c r="F79" s="16"/>
      <c r="G79" s="16">
        <f>[43]Gen!DD68</f>
        <v>22.044</v>
      </c>
      <c r="H79" s="92">
        <f>G79*0.7055</f>
        <v>15.552042</v>
      </c>
      <c r="I79" s="92">
        <f t="shared" ref="I79:T83" si="22">$H79*I$6*24/1000</f>
        <v>11.197470240000001</v>
      </c>
      <c r="J79" s="92">
        <f t="shared" si="22"/>
        <v>11.570719248</v>
      </c>
      <c r="K79" s="92">
        <f t="shared" si="22"/>
        <v>11.197470240000001</v>
      </c>
      <c r="L79" s="92">
        <f t="shared" si="22"/>
        <v>11.570719248</v>
      </c>
      <c r="M79" s="92">
        <f t="shared" si="22"/>
        <v>11.570719248</v>
      </c>
      <c r="N79" s="92">
        <f t="shared" si="22"/>
        <v>11.197470240000001</v>
      </c>
      <c r="O79" s="92">
        <f t="shared" si="22"/>
        <v>11.570719248</v>
      </c>
      <c r="P79" s="92">
        <f t="shared" si="22"/>
        <v>11.197470240000001</v>
      </c>
      <c r="Q79" s="92">
        <f t="shared" si="22"/>
        <v>11.570719248</v>
      </c>
      <c r="R79" s="92">
        <f t="shared" si="22"/>
        <v>11.570719248</v>
      </c>
      <c r="S79" s="92">
        <f t="shared" si="22"/>
        <v>10.450972224000001</v>
      </c>
      <c r="T79" s="92">
        <f t="shared" si="22"/>
        <v>11.570719248</v>
      </c>
      <c r="U79" s="92">
        <f t="shared" ref="U79:U92" si="23">+SUM(I79:T79)</f>
        <v>136.23588792000001</v>
      </c>
    </row>
    <row r="80" spans="3:21" x14ac:dyDescent="0.25">
      <c r="C80" s="1005"/>
      <c r="D80" s="16" t="s">
        <v>354</v>
      </c>
      <c r="E80" s="16">
        <f>[43]Gen!DB69</f>
        <v>440</v>
      </c>
      <c r="F80" s="16"/>
      <c r="G80" s="16">
        <f>[43]Gen!DD69</f>
        <v>67.716000000000008</v>
      </c>
      <c r="H80" s="92">
        <f>G80*0.7055</f>
        <v>47.773638000000005</v>
      </c>
      <c r="I80" s="92">
        <f t="shared" si="22"/>
        <v>34.397019360000009</v>
      </c>
      <c r="J80" s="92">
        <f t="shared" si="22"/>
        <v>35.543586672000004</v>
      </c>
      <c r="K80" s="92">
        <f t="shared" si="22"/>
        <v>34.397019360000009</v>
      </c>
      <c r="L80" s="92">
        <f t="shared" si="22"/>
        <v>35.543586672000004</v>
      </c>
      <c r="M80" s="92">
        <f t="shared" si="22"/>
        <v>35.543586672000004</v>
      </c>
      <c r="N80" s="92">
        <f t="shared" si="22"/>
        <v>34.397019360000009</v>
      </c>
      <c r="O80" s="92">
        <f t="shared" si="22"/>
        <v>35.543586672000004</v>
      </c>
      <c r="P80" s="92">
        <f t="shared" si="22"/>
        <v>34.397019360000009</v>
      </c>
      <c r="Q80" s="92">
        <f t="shared" si="22"/>
        <v>35.543586672000004</v>
      </c>
      <c r="R80" s="92">
        <f t="shared" si="22"/>
        <v>35.543586672000004</v>
      </c>
      <c r="S80" s="92">
        <f t="shared" si="22"/>
        <v>32.103884736000005</v>
      </c>
      <c r="T80" s="92">
        <f t="shared" si="22"/>
        <v>35.543586672000004</v>
      </c>
      <c r="U80" s="92">
        <f t="shared" si="23"/>
        <v>418.49706888000003</v>
      </c>
    </row>
    <row r="81" spans="3:21" x14ac:dyDescent="0.25">
      <c r="C81" s="1005"/>
      <c r="D81" s="16" t="s">
        <v>355</v>
      </c>
      <c r="E81" s="16">
        <f>[43]Gen!DB70</f>
        <v>440</v>
      </c>
      <c r="F81" s="16"/>
      <c r="G81" s="16">
        <f>[43]Gen!DD70</f>
        <v>72.028000000000006</v>
      </c>
      <c r="H81" s="92">
        <f>G81*0.7055</f>
        <v>50.815754000000005</v>
      </c>
      <c r="I81" s="92">
        <f t="shared" si="22"/>
        <v>36.587342880000001</v>
      </c>
      <c r="J81" s="92">
        <f t="shared" si="22"/>
        <v>37.806920976000008</v>
      </c>
      <c r="K81" s="92">
        <f t="shared" si="22"/>
        <v>36.587342880000001</v>
      </c>
      <c r="L81" s="92">
        <f t="shared" si="22"/>
        <v>37.806920976000008</v>
      </c>
      <c r="M81" s="92">
        <f t="shared" si="22"/>
        <v>37.806920976000008</v>
      </c>
      <c r="N81" s="92">
        <f t="shared" si="22"/>
        <v>36.587342880000001</v>
      </c>
      <c r="O81" s="92">
        <f t="shared" si="22"/>
        <v>37.806920976000008</v>
      </c>
      <c r="P81" s="92">
        <f t="shared" si="22"/>
        <v>36.587342880000001</v>
      </c>
      <c r="Q81" s="92">
        <f t="shared" si="22"/>
        <v>37.806920976000008</v>
      </c>
      <c r="R81" s="92">
        <f t="shared" si="22"/>
        <v>37.806920976000008</v>
      </c>
      <c r="S81" s="92">
        <f t="shared" si="22"/>
        <v>34.148186688000003</v>
      </c>
      <c r="T81" s="92">
        <f t="shared" si="22"/>
        <v>37.806920976000008</v>
      </c>
      <c r="U81" s="92">
        <f t="shared" si="23"/>
        <v>445.14600504000009</v>
      </c>
    </row>
    <row r="82" spans="3:21" x14ac:dyDescent="0.25">
      <c r="C82" s="1006"/>
      <c r="D82" s="16" t="s">
        <v>356</v>
      </c>
      <c r="E82" s="16">
        <f>[43]Gen!$DB$72</f>
        <v>1000</v>
      </c>
      <c r="F82" s="16"/>
      <c r="G82" s="16">
        <f>[43]Gen!$DD$72</f>
        <v>50</v>
      </c>
      <c r="H82" s="92">
        <f>G82*0.7055</f>
        <v>35.274999999999999</v>
      </c>
      <c r="I82" s="92">
        <f t="shared" si="22"/>
        <v>25.398</v>
      </c>
      <c r="J82" s="92">
        <f t="shared" si="22"/>
        <v>26.244599999999998</v>
      </c>
      <c r="K82" s="92">
        <f t="shared" si="22"/>
        <v>25.398</v>
      </c>
      <c r="L82" s="92">
        <f t="shared" si="22"/>
        <v>26.244599999999998</v>
      </c>
      <c r="M82" s="92">
        <f t="shared" si="22"/>
        <v>26.244599999999998</v>
      </c>
      <c r="N82" s="92">
        <f t="shared" si="22"/>
        <v>25.398</v>
      </c>
      <c r="O82" s="92">
        <f t="shared" si="22"/>
        <v>26.244599999999998</v>
      </c>
      <c r="P82" s="92">
        <f t="shared" si="22"/>
        <v>25.398</v>
      </c>
      <c r="Q82" s="92">
        <f t="shared" si="22"/>
        <v>26.244599999999998</v>
      </c>
      <c r="R82" s="92">
        <f t="shared" si="22"/>
        <v>26.244599999999998</v>
      </c>
      <c r="S82" s="92">
        <f t="shared" si="22"/>
        <v>23.704799999999999</v>
      </c>
      <c r="T82" s="92">
        <f t="shared" si="22"/>
        <v>26.244599999999998</v>
      </c>
      <c r="U82" s="92">
        <f t="shared" si="23"/>
        <v>309.00899999999996</v>
      </c>
    </row>
    <row r="83" spans="3:21" x14ac:dyDescent="0.25">
      <c r="C83" s="16"/>
      <c r="D83" s="16"/>
      <c r="E83" s="16"/>
      <c r="F83" s="16"/>
      <c r="G83" s="92">
        <v>4.5306123769857845</v>
      </c>
      <c r="H83" s="92">
        <f>G83*0.7055</f>
        <v>3.1963470319634708</v>
      </c>
      <c r="I83" s="92">
        <f t="shared" si="22"/>
        <v>2.3013698630136989</v>
      </c>
      <c r="J83" s="92">
        <f t="shared" si="22"/>
        <v>2.3780821917808224</v>
      </c>
      <c r="K83" s="92">
        <f t="shared" si="22"/>
        <v>2.3013698630136989</v>
      </c>
      <c r="L83" s="92">
        <f t="shared" si="22"/>
        <v>2.3780821917808224</v>
      </c>
      <c r="M83" s="92">
        <f t="shared" si="22"/>
        <v>2.3780821917808224</v>
      </c>
      <c r="N83" s="92">
        <f t="shared" si="22"/>
        <v>2.3013698630136989</v>
      </c>
      <c r="O83" s="92">
        <f t="shared" si="22"/>
        <v>2.3780821917808224</v>
      </c>
      <c r="P83" s="92">
        <f t="shared" si="22"/>
        <v>2.3013698630136989</v>
      </c>
      <c r="Q83" s="92">
        <f t="shared" si="22"/>
        <v>2.3780821917808224</v>
      </c>
      <c r="R83" s="92">
        <f t="shared" si="22"/>
        <v>2.3780821917808224</v>
      </c>
      <c r="S83" s="92">
        <f t="shared" si="22"/>
        <v>2.1479452054794526</v>
      </c>
      <c r="T83" s="92">
        <f t="shared" si="22"/>
        <v>2.3780821917808224</v>
      </c>
      <c r="U83" s="92">
        <f t="shared" si="23"/>
        <v>28.000000000000004</v>
      </c>
    </row>
    <row r="84" spans="3:21" x14ac:dyDescent="0.25">
      <c r="C84" s="16"/>
      <c r="D84" s="16"/>
      <c r="E84" s="16"/>
      <c r="F84" s="16"/>
      <c r="G84" s="16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23"/>
        <v>0</v>
      </c>
    </row>
    <row r="85" spans="3:21" x14ac:dyDescent="0.25">
      <c r="C85" s="16"/>
      <c r="D85" s="16"/>
      <c r="E85" s="16"/>
      <c r="F85" s="16"/>
      <c r="G85" s="16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23"/>
        <v>0</v>
      </c>
    </row>
    <row r="86" spans="3:21" x14ac:dyDescent="0.25">
      <c r="C86" s="16"/>
      <c r="D86" s="16"/>
      <c r="E86" s="16"/>
      <c r="F86" s="16"/>
      <c r="G86" s="16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23"/>
        <v>0</v>
      </c>
    </row>
    <row r="87" spans="3:21" x14ac:dyDescent="0.25">
      <c r="C87" s="16"/>
      <c r="D87" s="16"/>
      <c r="E87" s="16"/>
      <c r="F87" s="16"/>
      <c r="G87" s="16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23"/>
        <v>0</v>
      </c>
    </row>
    <row r="88" spans="3:21" x14ac:dyDescent="0.25">
      <c r="C88" s="16"/>
      <c r="D88" s="16"/>
      <c r="E88" s="16"/>
      <c r="F88" s="16"/>
      <c r="G88" s="16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23"/>
        <v>0</v>
      </c>
    </row>
    <row r="89" spans="3:21" x14ac:dyDescent="0.25">
      <c r="C89" s="16"/>
      <c r="D89" s="16"/>
      <c r="E89" s="16"/>
      <c r="F89" s="16"/>
      <c r="G89" s="16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23"/>
        <v>0</v>
      </c>
    </row>
    <row r="90" spans="3:21" x14ac:dyDescent="0.25">
      <c r="C90" s="16"/>
      <c r="D90" s="16"/>
      <c r="E90" s="16"/>
      <c r="F90" s="16"/>
      <c r="G90" s="16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23"/>
        <v>0</v>
      </c>
    </row>
    <row r="91" spans="3:21" x14ac:dyDescent="0.25">
      <c r="C91" s="16"/>
      <c r="D91" s="16"/>
      <c r="E91" s="16"/>
      <c r="F91" s="16"/>
      <c r="G91" s="16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23"/>
        <v>0</v>
      </c>
    </row>
    <row r="92" spans="3:21" x14ac:dyDescent="0.25">
      <c r="C92" s="16"/>
      <c r="D92" s="16"/>
      <c r="E92" s="16"/>
      <c r="F92" s="16"/>
      <c r="G92" s="16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>
        <f t="shared" si="23"/>
        <v>0</v>
      </c>
    </row>
    <row r="93" spans="3:21" x14ac:dyDescent="0.25">
      <c r="C93" s="937" t="s">
        <v>188</v>
      </c>
      <c r="D93" s="938"/>
      <c r="E93" s="16">
        <f t="shared" ref="E93:T93" si="24">SUM(E79:E92)</f>
        <v>2320</v>
      </c>
      <c r="F93" s="16">
        <f t="shared" si="24"/>
        <v>0</v>
      </c>
      <c r="G93" s="16">
        <f t="shared" si="24"/>
        <v>216.31861237698578</v>
      </c>
      <c r="H93" s="92">
        <f t="shared" si="24"/>
        <v>152.61278103196349</v>
      </c>
      <c r="I93" s="92">
        <f t="shared" si="24"/>
        <v>109.88120234301371</v>
      </c>
      <c r="J93" s="92">
        <f t="shared" si="24"/>
        <v>113.54390908778082</v>
      </c>
      <c r="K93" s="92">
        <f t="shared" si="24"/>
        <v>109.88120234301371</v>
      </c>
      <c r="L93" s="92">
        <f t="shared" si="24"/>
        <v>113.54390908778082</v>
      </c>
      <c r="M93" s="92">
        <f t="shared" si="24"/>
        <v>113.54390908778082</v>
      </c>
      <c r="N93" s="92">
        <f t="shared" si="24"/>
        <v>109.88120234301371</v>
      </c>
      <c r="O93" s="92">
        <f t="shared" si="24"/>
        <v>113.54390908778082</v>
      </c>
      <c r="P93" s="92">
        <f t="shared" si="24"/>
        <v>109.88120234301371</v>
      </c>
      <c r="Q93" s="92">
        <f t="shared" si="24"/>
        <v>113.54390908778082</v>
      </c>
      <c r="R93" s="92">
        <f t="shared" si="24"/>
        <v>113.54390908778082</v>
      </c>
      <c r="S93" s="92">
        <f t="shared" si="24"/>
        <v>102.55578885347947</v>
      </c>
      <c r="T93" s="92">
        <f t="shared" si="24"/>
        <v>113.54390908778082</v>
      </c>
      <c r="U93" s="116">
        <f>SUM(I93:T93)</f>
        <v>1336.8879618399999</v>
      </c>
    </row>
    <row r="94" spans="3:21" x14ac:dyDescent="0.25">
      <c r="C94" s="935" t="s">
        <v>358</v>
      </c>
      <c r="D94" s="936"/>
      <c r="E94" s="16">
        <f t="shared" ref="E94:U94" si="25">E77+E93</f>
        <v>19095</v>
      </c>
      <c r="F94" s="16">
        <f t="shared" si="25"/>
        <v>0</v>
      </c>
      <c r="G94" s="16">
        <f t="shared" si="25"/>
        <v>3920.6386123769853</v>
      </c>
      <c r="H94" s="92">
        <f t="shared" si="25"/>
        <v>2766.0105410319634</v>
      </c>
      <c r="I94" s="92">
        <f t="shared" si="25"/>
        <v>1709.2806314630138</v>
      </c>
      <c r="J94" s="92">
        <f t="shared" si="25"/>
        <v>1766.2566525117811</v>
      </c>
      <c r="K94" s="92">
        <f t="shared" si="25"/>
        <v>1709.2806314630138</v>
      </c>
      <c r="L94" s="92">
        <f t="shared" si="25"/>
        <v>1766.2566525117811</v>
      </c>
      <c r="M94" s="92">
        <f t="shared" si="25"/>
        <v>1766.2566525117811</v>
      </c>
      <c r="N94" s="92">
        <f t="shared" si="25"/>
        <v>1709.2806314630138</v>
      </c>
      <c r="O94" s="92">
        <f t="shared" si="25"/>
        <v>1766.2566525117811</v>
      </c>
      <c r="P94" s="92">
        <f t="shared" si="25"/>
        <v>1709.2806314630138</v>
      </c>
      <c r="Q94" s="92">
        <f t="shared" si="25"/>
        <v>1766.2566525117811</v>
      </c>
      <c r="R94" s="92">
        <f t="shared" si="25"/>
        <v>1766.2566525117811</v>
      </c>
      <c r="S94" s="92">
        <f t="shared" si="25"/>
        <v>1595.3285893654795</v>
      </c>
      <c r="T94" s="92">
        <f t="shared" si="25"/>
        <v>1766.2566525117811</v>
      </c>
      <c r="U94" s="116">
        <f t="shared" si="25"/>
        <v>20796.2476828</v>
      </c>
    </row>
    <row r="95" spans="3:21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3:21" x14ac:dyDescent="0.25">
      <c r="C96" s="16" t="s">
        <v>360</v>
      </c>
      <c r="D96" s="16" t="s">
        <v>360</v>
      </c>
      <c r="E96" s="16">
        <v>500</v>
      </c>
      <c r="F96" s="16"/>
      <c r="G96" s="16">
        <v>269.45</v>
      </c>
      <c r="H96" s="92">
        <f>G96*0.7055</f>
        <v>190.09697499999999</v>
      </c>
      <c r="I96" s="92">
        <f>H96*0.85*30*24/1000</f>
        <v>116.3393487</v>
      </c>
      <c r="J96" s="92">
        <f>H96*0.85*31*24/1000</f>
        <v>120.21732699</v>
      </c>
      <c r="K96" s="92">
        <f>H96*0.85*30*24/1000</f>
        <v>116.3393487</v>
      </c>
      <c r="L96" s="92">
        <f>H96*0.85*31*24/1000</f>
        <v>120.21732699</v>
      </c>
      <c r="M96" s="92">
        <f>H96*0.85*31*24/1000</f>
        <v>120.21732699</v>
      </c>
      <c r="N96" s="92">
        <f>H96*0.85*30*24/1000</f>
        <v>116.3393487</v>
      </c>
      <c r="O96" s="92">
        <f>H96*0.85*31*24/1000</f>
        <v>120.21732699</v>
      </c>
      <c r="P96" s="92">
        <f>H96*0.85*30*24/1000</f>
        <v>116.3393487</v>
      </c>
      <c r="Q96" s="92">
        <f>H96*0.85*31*24/1000</f>
        <v>120.21732699</v>
      </c>
      <c r="R96" s="92">
        <f>H96*0.85*31*24/1000</f>
        <v>120.21732699</v>
      </c>
      <c r="S96" s="92">
        <f>H96*0.85*28*24/1000</f>
        <v>108.58339212</v>
      </c>
      <c r="T96" s="92">
        <f>H96*0.85*31*24/1000</f>
        <v>120.21732699</v>
      </c>
      <c r="U96" s="92">
        <f t="shared" ref="U96:U102" si="26">+SUM(I96:T96)</f>
        <v>1415.46207585</v>
      </c>
    </row>
    <row r="97" spans="3:21" x14ac:dyDescent="0.25">
      <c r="C97" s="16" t="s">
        <v>361</v>
      </c>
      <c r="D97" s="16" t="s">
        <v>361</v>
      </c>
      <c r="E97" s="16">
        <v>570</v>
      </c>
      <c r="F97" s="16"/>
      <c r="G97" s="16">
        <v>570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f t="shared" si="26"/>
        <v>0</v>
      </c>
    </row>
    <row r="98" spans="3:21" x14ac:dyDescent="0.25">
      <c r="C98" s="16"/>
      <c r="D98" s="16"/>
      <c r="E98" s="16"/>
      <c r="F98" s="16"/>
      <c r="G98" s="16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26"/>
        <v>0</v>
      </c>
    </row>
    <row r="99" spans="3:21" x14ac:dyDescent="0.25">
      <c r="C99" s="16"/>
      <c r="D99" s="16"/>
      <c r="E99" s="16"/>
      <c r="F99" s="16"/>
      <c r="G99" s="16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26"/>
        <v>0</v>
      </c>
    </row>
    <row r="100" spans="3:21" x14ac:dyDescent="0.25">
      <c r="C100" s="16"/>
      <c r="D100" s="16"/>
      <c r="E100" s="16"/>
      <c r="F100" s="16"/>
      <c r="G100" s="16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26"/>
        <v>0</v>
      </c>
    </row>
    <row r="101" spans="3:21" x14ac:dyDescent="0.25">
      <c r="C101" s="16"/>
      <c r="D101" s="16"/>
      <c r="E101" s="16"/>
      <c r="F101" s="16"/>
      <c r="G101" s="16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26"/>
        <v>0</v>
      </c>
    </row>
    <row r="102" spans="3:21" x14ac:dyDescent="0.25">
      <c r="C102" s="16"/>
      <c r="D102" s="16"/>
      <c r="E102" s="16"/>
      <c r="F102" s="16"/>
      <c r="G102" s="16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>
        <f t="shared" si="26"/>
        <v>0</v>
      </c>
    </row>
    <row r="103" spans="3:21" x14ac:dyDescent="0.25">
      <c r="C103" s="935" t="s">
        <v>362</v>
      </c>
      <c r="D103" s="936"/>
      <c r="E103" s="16">
        <f t="shared" ref="E103:T103" si="27">SUM(E96:E102)</f>
        <v>1070</v>
      </c>
      <c r="F103" s="16">
        <f t="shared" si="27"/>
        <v>0</v>
      </c>
      <c r="G103" s="16">
        <f t="shared" si="27"/>
        <v>839.45</v>
      </c>
      <c r="H103" s="92">
        <f t="shared" si="27"/>
        <v>190.09697499999999</v>
      </c>
      <c r="I103" s="92">
        <f t="shared" si="27"/>
        <v>116.3393487</v>
      </c>
      <c r="J103" s="92">
        <f t="shared" si="27"/>
        <v>120.21732699</v>
      </c>
      <c r="K103" s="92">
        <f t="shared" si="27"/>
        <v>116.3393487</v>
      </c>
      <c r="L103" s="92">
        <f t="shared" si="27"/>
        <v>120.21732699</v>
      </c>
      <c r="M103" s="92">
        <f t="shared" si="27"/>
        <v>120.21732699</v>
      </c>
      <c r="N103" s="92">
        <f t="shared" si="27"/>
        <v>116.3393487</v>
      </c>
      <c r="O103" s="92">
        <f t="shared" si="27"/>
        <v>120.21732699</v>
      </c>
      <c r="P103" s="92">
        <f t="shared" si="27"/>
        <v>116.3393487</v>
      </c>
      <c r="Q103" s="92">
        <f t="shared" si="27"/>
        <v>120.21732699</v>
      </c>
      <c r="R103" s="92">
        <f t="shared" si="27"/>
        <v>120.21732699</v>
      </c>
      <c r="S103" s="92">
        <f t="shared" si="27"/>
        <v>108.58339212</v>
      </c>
      <c r="T103" s="92">
        <f t="shared" si="27"/>
        <v>120.21732699</v>
      </c>
      <c r="U103" s="116">
        <f>SUM(I103:T103)</f>
        <v>1415.46207585</v>
      </c>
    </row>
    <row r="104" spans="3:21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3:21" x14ac:dyDescent="0.25">
      <c r="C105" s="16" t="s">
        <v>364</v>
      </c>
      <c r="D105" s="16" t="s">
        <v>364</v>
      </c>
      <c r="E105" s="16">
        <v>2000</v>
      </c>
      <c r="F105" s="16"/>
      <c r="G105" s="16">
        <f>E105</f>
        <v>2000</v>
      </c>
      <c r="H105" s="92">
        <f>G105*0.7055</f>
        <v>1411</v>
      </c>
      <c r="I105" s="92">
        <f>H105*0.85*30*24/1000</f>
        <v>863.53200000000004</v>
      </c>
      <c r="J105" s="92">
        <f>H105*0.85*31*24/1000</f>
        <v>892.31639999999993</v>
      </c>
      <c r="K105" s="92">
        <f>H105*0.85*30*24/1000</f>
        <v>863.53200000000004</v>
      </c>
      <c r="L105" s="92">
        <f>H105*0.85*31*24/1000</f>
        <v>892.31639999999993</v>
      </c>
      <c r="M105" s="92">
        <f>H105*0.85*31*24/1000</f>
        <v>892.31639999999993</v>
      </c>
      <c r="N105" s="92">
        <f>H105*0.85*30*24/1000</f>
        <v>863.53200000000004</v>
      </c>
      <c r="O105" s="92">
        <f>H105*0.85*31*24/1000</f>
        <v>892.31639999999993</v>
      </c>
      <c r="P105" s="92">
        <f>H105*0.85*30*24/1000</f>
        <v>863.53200000000004</v>
      </c>
      <c r="Q105" s="92">
        <f>H105*0.85*31*24/1000</f>
        <v>892.31639999999993</v>
      </c>
      <c r="R105" s="92">
        <f>H105*0.85*31*24/1000</f>
        <v>892.31639999999993</v>
      </c>
      <c r="S105" s="92">
        <f>H105*0.85*28*24/1000</f>
        <v>805.96319999999992</v>
      </c>
      <c r="T105" s="92">
        <f>H105*0.85*31*24/1000</f>
        <v>892.31639999999993</v>
      </c>
      <c r="U105" s="92">
        <f t="shared" ref="U105:U112" si="28">+SUM(I105:T105)</f>
        <v>10506.305999999999</v>
      </c>
    </row>
    <row r="106" spans="3:21" x14ac:dyDescent="0.25">
      <c r="C106" s="16" t="s">
        <v>365</v>
      </c>
      <c r="D106" s="16" t="s">
        <v>365</v>
      </c>
      <c r="E106" s="16">
        <v>1000</v>
      </c>
      <c r="F106" s="16"/>
      <c r="G106" s="16">
        <v>1000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f t="shared" si="28"/>
        <v>0</v>
      </c>
    </row>
    <row r="107" spans="3:21" x14ac:dyDescent="0.25">
      <c r="C107" s="16" t="s">
        <v>366</v>
      </c>
      <c r="D107" s="16" t="s">
        <v>366</v>
      </c>
      <c r="E107" s="16"/>
      <c r="F107" s="16"/>
      <c r="G107" s="16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28"/>
        <v>0</v>
      </c>
    </row>
    <row r="108" spans="3:21" x14ac:dyDescent="0.25">
      <c r="C108" s="16"/>
      <c r="D108" s="16"/>
      <c r="E108" s="16"/>
      <c r="F108" s="16"/>
      <c r="G108" s="16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28"/>
        <v>0</v>
      </c>
    </row>
    <row r="109" spans="3:21" x14ac:dyDescent="0.25">
      <c r="C109" s="16"/>
      <c r="D109" s="16"/>
      <c r="E109" s="16"/>
      <c r="F109" s="16"/>
      <c r="G109" s="16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28"/>
        <v>0</v>
      </c>
    </row>
    <row r="110" spans="3:21" x14ac:dyDescent="0.25">
      <c r="C110" s="16"/>
      <c r="D110" s="16"/>
      <c r="E110" s="16"/>
      <c r="F110" s="16"/>
      <c r="G110" s="16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28"/>
        <v>0</v>
      </c>
    </row>
    <row r="111" spans="3:21" x14ac:dyDescent="0.25">
      <c r="C111" s="16"/>
      <c r="D111" s="16"/>
      <c r="E111" s="16"/>
      <c r="F111" s="16"/>
      <c r="G111" s="16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28"/>
        <v>0</v>
      </c>
    </row>
    <row r="112" spans="3:21" x14ac:dyDescent="0.25">
      <c r="C112" s="16"/>
      <c r="D112" s="16"/>
      <c r="E112" s="16"/>
      <c r="F112" s="16"/>
      <c r="G112" s="16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>
        <f t="shared" si="28"/>
        <v>0</v>
      </c>
    </row>
    <row r="113" spans="3:21" x14ac:dyDescent="0.25">
      <c r="C113" s="935" t="s">
        <v>367</v>
      </c>
      <c r="D113" s="936"/>
      <c r="E113" s="16">
        <f t="shared" ref="E113:T113" si="29">SUM(E105:E112)</f>
        <v>3000</v>
      </c>
      <c r="F113" s="16">
        <f t="shared" si="29"/>
        <v>0</v>
      </c>
      <c r="G113" s="16">
        <f t="shared" si="29"/>
        <v>3000</v>
      </c>
      <c r="H113" s="92">
        <f t="shared" si="29"/>
        <v>1411</v>
      </c>
      <c r="I113" s="92">
        <f t="shared" si="29"/>
        <v>863.53200000000004</v>
      </c>
      <c r="J113" s="92">
        <f t="shared" si="29"/>
        <v>892.31639999999993</v>
      </c>
      <c r="K113" s="92">
        <f t="shared" si="29"/>
        <v>863.53200000000004</v>
      </c>
      <c r="L113" s="92">
        <f t="shared" si="29"/>
        <v>892.31639999999993</v>
      </c>
      <c r="M113" s="92">
        <f t="shared" si="29"/>
        <v>892.31639999999993</v>
      </c>
      <c r="N113" s="92">
        <f t="shared" si="29"/>
        <v>863.53200000000004</v>
      </c>
      <c r="O113" s="92">
        <f t="shared" si="29"/>
        <v>892.31639999999993</v>
      </c>
      <c r="P113" s="92">
        <f t="shared" si="29"/>
        <v>863.53200000000004</v>
      </c>
      <c r="Q113" s="92">
        <f t="shared" si="29"/>
        <v>892.31639999999993</v>
      </c>
      <c r="R113" s="92">
        <f t="shared" si="29"/>
        <v>892.31639999999993</v>
      </c>
      <c r="S113" s="92">
        <f t="shared" si="29"/>
        <v>805.96319999999992</v>
      </c>
      <c r="T113" s="92">
        <f t="shared" si="29"/>
        <v>892.31639999999993</v>
      </c>
      <c r="U113" s="116">
        <f>SUM(I113:T113)</f>
        <v>10506.305999999999</v>
      </c>
    </row>
    <row r="114" spans="3:21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3:21" x14ac:dyDescent="0.25">
      <c r="C115" s="16"/>
      <c r="D115" s="16" t="s">
        <v>369</v>
      </c>
      <c r="E115" s="143">
        <f>'[41]F9-Year(n)'!E114</f>
        <v>12</v>
      </c>
      <c r="F115" s="16"/>
      <c r="G115" s="143">
        <f>'[41]F9-Year(n)'!G114</f>
        <v>12</v>
      </c>
      <c r="H115" s="92">
        <f t="shared" ref="H115:H125" si="30">G115*0.7055</f>
        <v>8.4660000000000011</v>
      </c>
      <c r="I115" s="92">
        <f>'F11-Year(n+4)'!E115</f>
        <v>3.246513007437709E-2</v>
      </c>
      <c r="J115" s="92">
        <f>'F11-Year(n+4)'!F115</f>
        <v>3.246513007437709E-2</v>
      </c>
      <c r="K115" s="92">
        <f>'F11-Year(n+4)'!G115</f>
        <v>3.246513007437709E-2</v>
      </c>
      <c r="L115" s="92">
        <f>'F11-Year(n+4)'!H115</f>
        <v>3.246513007437709E-2</v>
      </c>
      <c r="M115" s="92">
        <f>'F11-Year(n+4)'!I115</f>
        <v>3.246513007437709E-2</v>
      </c>
      <c r="N115" s="92">
        <f>'F11-Year(n+4)'!J115</f>
        <v>3.246513007437709E-2</v>
      </c>
      <c r="O115" s="92">
        <f>'F11-Year(n+4)'!K115</f>
        <v>3.246513007437709E-2</v>
      </c>
      <c r="P115" s="92">
        <f>'F11-Year(n+4)'!L115</f>
        <v>3.246513007437709E-2</v>
      </c>
      <c r="Q115" s="92">
        <f>'F11-Year(n+4)'!M115</f>
        <v>3.246513007437709E-2</v>
      </c>
      <c r="R115" s="92">
        <f>'F11-Year(n+4)'!N115</f>
        <v>3.246513007437709E-2</v>
      </c>
      <c r="S115" s="92">
        <f>'F11-Year(n+4)'!O115</f>
        <v>3.246513007437709E-2</v>
      </c>
      <c r="T115" s="92">
        <f>'F11-Year(n+4)'!P115</f>
        <v>3.246513007437709E-2</v>
      </c>
      <c r="U115" s="16">
        <f t="shared" ref="U115:U138" si="31">+SUM(I115:T115)</f>
        <v>0.38958156089252499</v>
      </c>
    </row>
    <row r="116" spans="3:21" x14ac:dyDescent="0.25">
      <c r="C116" s="16"/>
      <c r="D116" s="16" t="s">
        <v>370</v>
      </c>
      <c r="E116" s="143">
        <f>'[41]F9-Year(n)'!E115</f>
        <v>46.7</v>
      </c>
      <c r="F116" s="16"/>
      <c r="G116" s="143">
        <f>'[41]F9-Year(n)'!G115</f>
        <v>46.7</v>
      </c>
      <c r="H116" s="92">
        <f t="shared" si="30"/>
        <v>32.946850000000005</v>
      </c>
      <c r="I116" s="92">
        <f>'F11-Year(n+4)'!E116</f>
        <v>0</v>
      </c>
      <c r="J116" s="92">
        <f>'F11-Year(n+4)'!F116</f>
        <v>0</v>
      </c>
      <c r="K116" s="92">
        <f>'F11-Year(n+4)'!G116</f>
        <v>0</v>
      </c>
      <c r="L116" s="92">
        <f>'F11-Year(n+4)'!H116</f>
        <v>0</v>
      </c>
      <c r="M116" s="92">
        <f>'F11-Year(n+4)'!I116</f>
        <v>0</v>
      </c>
      <c r="N116" s="92">
        <f>'F11-Year(n+4)'!J116</f>
        <v>0</v>
      </c>
      <c r="O116" s="92">
        <f>'F11-Year(n+4)'!K116</f>
        <v>0</v>
      </c>
      <c r="P116" s="92">
        <f>'F11-Year(n+4)'!L116</f>
        <v>0</v>
      </c>
      <c r="Q116" s="92">
        <f>'F11-Year(n+4)'!M116</f>
        <v>0</v>
      </c>
      <c r="R116" s="92">
        <f>'F11-Year(n+4)'!N116</f>
        <v>0</v>
      </c>
      <c r="S116" s="92">
        <f>'F11-Year(n+4)'!O116</f>
        <v>0</v>
      </c>
      <c r="T116" s="92">
        <f>'F11-Year(n+4)'!P116</f>
        <v>0</v>
      </c>
      <c r="U116" s="16">
        <f t="shared" si="31"/>
        <v>0</v>
      </c>
    </row>
    <row r="117" spans="3:21" x14ac:dyDescent="0.25">
      <c r="C117" s="16"/>
      <c r="D117" s="16" t="s">
        <v>371</v>
      </c>
      <c r="E117" s="143">
        <f>'[41]F9-Year(n)'!E116</f>
        <v>19.8</v>
      </c>
      <c r="F117" s="16"/>
      <c r="G117" s="143">
        <f>'[41]F9-Year(n)'!G116</f>
        <v>19.8</v>
      </c>
      <c r="H117" s="92">
        <f t="shared" si="30"/>
        <v>13.968900000000001</v>
      </c>
      <c r="I117" s="92">
        <f>'F11-Year(n+4)'!E117</f>
        <v>8.158882717537816</v>
      </c>
      <c r="J117" s="92">
        <f>'F11-Year(n+4)'!F117</f>
        <v>5.7368514429360751</v>
      </c>
      <c r="K117" s="92">
        <f>'F11-Year(n+4)'!G117</f>
        <v>4.7698792582440532</v>
      </c>
      <c r="L117" s="92">
        <f>'F11-Year(n+4)'!H117</f>
        <v>6.7351584771025514</v>
      </c>
      <c r="M117" s="92">
        <f>'F11-Year(n+4)'!I117</f>
        <v>6.7351584771025514</v>
      </c>
      <c r="N117" s="92">
        <f>'F11-Year(n+4)'!J117</f>
        <v>4.8011986946100595</v>
      </c>
      <c r="O117" s="92">
        <f>'F11-Year(n+4)'!K117</f>
        <v>6.7351584771025514</v>
      </c>
      <c r="P117" s="92">
        <f>'F11-Year(n+4)'!L117</f>
        <v>6.3284656287464962</v>
      </c>
      <c r="Q117" s="92">
        <f>'F11-Year(n+4)'!M117</f>
        <v>10.328210941434445</v>
      </c>
      <c r="R117" s="92">
        <f>'F11-Year(n+4)'!N117</f>
        <v>10.500791516724886</v>
      </c>
      <c r="S117" s="92">
        <f>'F11-Year(n+4)'!O117</f>
        <v>11.471394222413931</v>
      </c>
      <c r="T117" s="92">
        <f>'F11-Year(n+4)'!P117</f>
        <v>11.122674478675449</v>
      </c>
      <c r="U117" s="16">
        <f t="shared" si="31"/>
        <v>93.423824332630872</v>
      </c>
    </row>
    <row r="118" spans="3:21" x14ac:dyDescent="0.25">
      <c r="C118" s="16"/>
      <c r="D118" s="16" t="s">
        <v>372</v>
      </c>
      <c r="E118" s="143">
        <f>'[41]F9-Year(n)'!E117</f>
        <v>15</v>
      </c>
      <c r="F118" s="16"/>
      <c r="G118" s="143">
        <f>'[41]F9-Year(n)'!G117</f>
        <v>15</v>
      </c>
      <c r="H118" s="92">
        <f t="shared" si="30"/>
        <v>10.5825</v>
      </c>
      <c r="I118" s="92">
        <f>'F11-Year(n+4)'!E118</f>
        <v>3.4728501919145072</v>
      </c>
      <c r="J118" s="92">
        <f>'F11-Year(n+4)'!F118</f>
        <v>2.4419061192974212</v>
      </c>
      <c r="K118" s="92">
        <f>'F11-Year(n+4)'!G118</f>
        <v>2.0303118295590461</v>
      </c>
      <c r="L118" s="92">
        <f>'F11-Year(n+4)'!H118</f>
        <v>2.8668381712979074</v>
      </c>
      <c r="M118" s="92">
        <f>'F11-Year(n+4)'!I118</f>
        <v>2.8668381712979074</v>
      </c>
      <c r="N118" s="92">
        <f>'F11-Year(n+4)'!J118</f>
        <v>2.0436430311904337</v>
      </c>
      <c r="O118" s="92">
        <f>'F11-Year(n+4)'!K118</f>
        <v>2.8668381712979074</v>
      </c>
      <c r="P118" s="92">
        <f>'F11-Year(n+4)'!L118</f>
        <v>2.6937282755731391</v>
      </c>
      <c r="Q118" s="92">
        <f>'F11-Year(n+4)'!M118</f>
        <v>4.3962305369329355</v>
      </c>
      <c r="R118" s="92">
        <f>'F11-Year(n+4)'!N118</f>
        <v>4.469689919150774</v>
      </c>
      <c r="S118" s="92">
        <f>'F11-Year(n+4)'!O118</f>
        <v>4.8828295498356677</v>
      </c>
      <c r="T118" s="92">
        <f>'F11-Year(n+4)'!P118</f>
        <v>4.7343960607301847</v>
      </c>
      <c r="U118" s="16">
        <f t="shared" si="31"/>
        <v>39.76610002807783</v>
      </c>
    </row>
    <row r="119" spans="3:21" x14ac:dyDescent="0.25">
      <c r="C119" s="16"/>
      <c r="D119" s="16" t="s">
        <v>373</v>
      </c>
      <c r="E119" s="143">
        <f>'[41]F9-Year(n)'!E118</f>
        <v>128.1</v>
      </c>
      <c r="F119" s="16"/>
      <c r="G119" s="143">
        <f>'[41]F9-Year(n)'!G118</f>
        <v>128.1</v>
      </c>
      <c r="H119" s="92">
        <f t="shared" si="30"/>
        <v>90.374549999999999</v>
      </c>
      <c r="I119" s="92">
        <f>'F11-Year(n+4)'!E119</f>
        <v>17.510337228080669</v>
      </c>
      <c r="J119" s="92">
        <f>'F11-Year(n+4)'!F119</f>
        <v>15.015746096423825</v>
      </c>
      <c r="K119" s="92">
        <f>'F11-Year(n+4)'!G119</f>
        <v>35.717398165913316</v>
      </c>
      <c r="L119" s="92">
        <f>'F11-Year(n+4)'!H119</f>
        <v>51.953164537341166</v>
      </c>
      <c r="M119" s="92">
        <f>'F11-Year(n+4)'!I119</f>
        <v>28.34979294651793</v>
      </c>
      <c r="N119" s="92">
        <f>'F11-Year(n+4)'!J119</f>
        <v>20.84760774937196</v>
      </c>
      <c r="O119" s="92">
        <f>'F11-Year(n+4)'!K119</f>
        <v>12.642599620908745</v>
      </c>
      <c r="P119" s="92">
        <f>'F11-Year(n+4)'!L119</f>
        <v>17.555250326297063</v>
      </c>
      <c r="Q119" s="92">
        <f>'F11-Year(n+4)'!M119</f>
        <v>20.073895931776285</v>
      </c>
      <c r="R119" s="92">
        <f>'F11-Year(n+4)'!N119</f>
        <v>19.414207456285226</v>
      </c>
      <c r="S119" s="92">
        <f>'F11-Year(n+4)'!O119</f>
        <v>13.311262155732106</v>
      </c>
      <c r="T119" s="92">
        <f>'F11-Year(n+4)'!P119</f>
        <v>17.287885658235187</v>
      </c>
      <c r="U119" s="16">
        <f t="shared" si="31"/>
        <v>269.6791478728835</v>
      </c>
    </row>
    <row r="120" spans="3:21" x14ac:dyDescent="0.25">
      <c r="C120" s="16"/>
      <c r="D120" s="16" t="s">
        <v>331</v>
      </c>
      <c r="E120" s="143">
        <f>'[41]F9-Year(n)'!E119</f>
        <v>3.55</v>
      </c>
      <c r="F120" s="16"/>
      <c r="G120" s="143">
        <f>'[41]F9-Year(n)'!G119</f>
        <v>3.55</v>
      </c>
      <c r="H120" s="92">
        <f t="shared" si="30"/>
        <v>2.5045250000000001</v>
      </c>
      <c r="I120" s="92">
        <f>'F11-Year(n+4)'!E120</f>
        <v>7.866501343807137E-3</v>
      </c>
      <c r="J120" s="92">
        <f>'F11-Year(n+4)'!F120</f>
        <v>7.866501343807137E-3</v>
      </c>
      <c r="K120" s="92">
        <f>'F11-Year(n+4)'!G120</f>
        <v>7.866501343807137E-3</v>
      </c>
      <c r="L120" s="92">
        <f>'F11-Year(n+4)'!H120</f>
        <v>7.866501343807137E-3</v>
      </c>
      <c r="M120" s="92">
        <f>'F11-Year(n+4)'!I120</f>
        <v>7.866501343807137E-3</v>
      </c>
      <c r="N120" s="92">
        <f>'F11-Year(n+4)'!J120</f>
        <v>7.866501343807137E-3</v>
      </c>
      <c r="O120" s="92">
        <f>'F11-Year(n+4)'!K120</f>
        <v>7.866501343807137E-3</v>
      </c>
      <c r="P120" s="92">
        <f>'F11-Year(n+4)'!L120</f>
        <v>7.866501343807137E-3</v>
      </c>
      <c r="Q120" s="92">
        <f>'F11-Year(n+4)'!M120</f>
        <v>7.866501343807137E-3</v>
      </c>
      <c r="R120" s="92">
        <f>'F11-Year(n+4)'!N120</f>
        <v>7.866501343807137E-3</v>
      </c>
      <c r="S120" s="92">
        <f>'F11-Year(n+4)'!O120</f>
        <v>7.866501343807137E-3</v>
      </c>
      <c r="T120" s="92">
        <f>'F11-Year(n+4)'!P120</f>
        <v>7.866501343807137E-3</v>
      </c>
      <c r="U120" s="16">
        <f t="shared" si="31"/>
        <v>9.4398016125685616E-2</v>
      </c>
    </row>
    <row r="121" spans="3:21" x14ac:dyDescent="0.25">
      <c r="C121" s="16"/>
      <c r="D121" s="16" t="s">
        <v>374</v>
      </c>
      <c r="E121" s="143">
        <f>'[41]F9-Year(n)'!E120</f>
        <v>2833.74</v>
      </c>
      <c r="F121" s="16"/>
      <c r="G121" s="143">
        <f>'[41]F9-Year(n)'!G120</f>
        <v>2833.74</v>
      </c>
      <c r="H121" s="92">
        <f t="shared" si="30"/>
        <v>1999.2035699999999</v>
      </c>
      <c r="I121" s="92">
        <f>'F11-Year(n+4)'!E121</f>
        <v>499.09219194426623</v>
      </c>
      <c r="J121" s="92">
        <f>'F11-Year(n+4)'!F121</f>
        <v>514.64357685668108</v>
      </c>
      <c r="K121" s="92">
        <f>'F11-Year(n+4)'!G121</f>
        <v>481.8354298166077</v>
      </c>
      <c r="L121" s="92">
        <f>'F11-Year(n+4)'!H121</f>
        <v>377.37995784897407</v>
      </c>
      <c r="M121" s="92">
        <f>'F11-Year(n+4)'!I121</f>
        <v>464.15073754043539</v>
      </c>
      <c r="N121" s="92">
        <f>'F11-Year(n+4)'!J121</f>
        <v>409.13391194325771</v>
      </c>
      <c r="O121" s="92">
        <f>'F11-Year(n+4)'!K121</f>
        <v>501.58882539719963</v>
      </c>
      <c r="P121" s="92">
        <f>'F11-Year(n+4)'!L121</f>
        <v>386.76076256204681</v>
      </c>
      <c r="Q121" s="92">
        <f>'F11-Year(n+4)'!M121</f>
        <v>423.97498228055429</v>
      </c>
      <c r="R121" s="92">
        <f>'F11-Year(n+4)'!N121</f>
        <v>452.01943136115142</v>
      </c>
      <c r="S121" s="92">
        <f>'F11-Year(n+4)'!O121</f>
        <v>480.53935417252058</v>
      </c>
      <c r="T121" s="92">
        <f>'F11-Year(n+4)'!P121</f>
        <v>497.50532079547463</v>
      </c>
      <c r="U121" s="16">
        <f t="shared" si="31"/>
        <v>5488.6244825191689</v>
      </c>
    </row>
    <row r="122" spans="3:21" x14ac:dyDescent="0.25">
      <c r="C122" s="16"/>
      <c r="D122" s="16" t="s">
        <v>375</v>
      </c>
      <c r="E122" s="143">
        <f>'[41]F9-Year(n)'!E121</f>
        <v>55.81</v>
      </c>
      <c r="F122" s="16"/>
      <c r="G122" s="143">
        <f>'[41]F9-Year(n)'!G121</f>
        <v>55.81</v>
      </c>
      <c r="H122" s="92">
        <f t="shared" si="30"/>
        <v>39.373955000000002</v>
      </c>
      <c r="I122" s="92">
        <f>'F11-Year(n+4)'!E122</f>
        <v>8.2226287090229508</v>
      </c>
      <c r="J122" s="92">
        <f>'F11-Year(n+4)'!F122</f>
        <v>8.4788404192237152</v>
      </c>
      <c r="K122" s="92">
        <f>'F11-Year(n+4)'!G122</f>
        <v>7.9383206192832683</v>
      </c>
      <c r="L122" s="92">
        <f>'F11-Year(n+4)'!H122</f>
        <v>6.2173989609626377</v>
      </c>
      <c r="M122" s="92">
        <f>'F11-Year(n+4)'!I122</f>
        <v>7.6469623075977822</v>
      </c>
      <c r="N122" s="92">
        <f>'F11-Year(n+4)'!J122</f>
        <v>6.7405507529061399</v>
      </c>
      <c r="O122" s="92">
        <f>'F11-Year(n+4)'!K122</f>
        <v>8.2637611695930602</v>
      </c>
      <c r="P122" s="92">
        <f>'F11-Year(n+4)'!L122</f>
        <v>6.371949313367395</v>
      </c>
      <c r="Q122" s="92">
        <f>'F11-Year(n+4)'!M122</f>
        <v>6.9850599097268322</v>
      </c>
      <c r="R122" s="92">
        <f>'F11-Year(n+4)'!N122</f>
        <v>7.4470969759460548</v>
      </c>
      <c r="S122" s="92">
        <f>'F11-Year(n+4)'!O122</f>
        <v>7.9169675527112995</v>
      </c>
      <c r="T122" s="92">
        <f>'F11-Year(n+4)'!P122</f>
        <v>8.1964847370751155</v>
      </c>
      <c r="U122" s="16">
        <f t="shared" si="31"/>
        <v>90.426021427416231</v>
      </c>
    </row>
    <row r="123" spans="3:21" x14ac:dyDescent="0.25">
      <c r="C123" s="16"/>
      <c r="D123" s="16" t="s">
        <v>376</v>
      </c>
      <c r="E123" s="143">
        <f>'[41]F9-Year(n)'!E122</f>
        <v>400</v>
      </c>
      <c r="F123" s="16"/>
      <c r="G123" s="143">
        <f>'[41]F9-Year(n)'!G122</f>
        <v>400</v>
      </c>
      <c r="H123" s="92">
        <f t="shared" si="30"/>
        <v>282.2</v>
      </c>
      <c r="I123" s="92">
        <f>'F11-Year(n+4)'!E123</f>
        <v>71.795353393758575</v>
      </c>
      <c r="J123" s="92">
        <f>'F11-Year(n+4)'!F123</f>
        <v>74.03244945250411</v>
      </c>
      <c r="K123" s="92">
        <f>'F11-Year(n+4)'!G123</f>
        <v>69.312935605251823</v>
      </c>
      <c r="L123" s="92">
        <f>'F11-Year(n+4)'!H123</f>
        <v>54.286818898009173</v>
      </c>
      <c r="M123" s="92">
        <f>'F11-Year(n+4)'!I123</f>
        <v>66.768959257552424</v>
      </c>
      <c r="N123" s="92">
        <f>'F11-Year(n+4)'!J123</f>
        <v>58.854685101179228</v>
      </c>
      <c r="O123" s="92">
        <f>'F11-Year(n+4)'!K123</f>
        <v>72.154498826087931</v>
      </c>
      <c r="P123" s="92">
        <f>'F11-Year(n+4)'!L123</f>
        <v>55.636265353721498</v>
      </c>
      <c r="Q123" s="92">
        <f>'F11-Year(n+4)'!M123</f>
        <v>60.98960106822129</v>
      </c>
      <c r="R123" s="92">
        <f>'F11-Year(n+4)'!N123</f>
        <v>65.023847976855706</v>
      </c>
      <c r="S123" s="92">
        <f>'F11-Year(n+4)'!O123</f>
        <v>69.126492678685906</v>
      </c>
      <c r="T123" s="92">
        <f>'F11-Year(n+4)'!P123</f>
        <v>71.567078985228903</v>
      </c>
      <c r="U123" s="16">
        <f t="shared" si="31"/>
        <v>789.54898659705657</v>
      </c>
    </row>
    <row r="124" spans="3:21" x14ac:dyDescent="0.25">
      <c r="C124" s="16"/>
      <c r="D124" s="16" t="s">
        <v>377</v>
      </c>
      <c r="E124" s="143">
        <f>'[41]F9-Year(n)'!E123</f>
        <v>400</v>
      </c>
      <c r="F124" s="16"/>
      <c r="G124" s="143">
        <f>'[41]F9-Year(n)'!G123</f>
        <v>400</v>
      </c>
      <c r="H124" s="92">
        <f t="shared" si="30"/>
        <v>282.2</v>
      </c>
      <c r="I124" s="92">
        <f>'F11-Year(n+4)'!E124</f>
        <v>71.795353393758575</v>
      </c>
      <c r="J124" s="92">
        <f>'F11-Year(n+4)'!F124</f>
        <v>74.03244945250411</v>
      </c>
      <c r="K124" s="92">
        <f>'F11-Year(n+4)'!G124</f>
        <v>69.312935605251823</v>
      </c>
      <c r="L124" s="92">
        <f>'F11-Year(n+4)'!H124</f>
        <v>54.286818898009173</v>
      </c>
      <c r="M124" s="92">
        <f>'F11-Year(n+4)'!I124</f>
        <v>66.768959257552424</v>
      </c>
      <c r="N124" s="92">
        <f>'F11-Year(n+4)'!J124</f>
        <v>58.854685101179236</v>
      </c>
      <c r="O124" s="92">
        <f>'F11-Year(n+4)'!K124</f>
        <v>72.154498826087931</v>
      </c>
      <c r="P124" s="92">
        <f>'F11-Year(n+4)'!L124</f>
        <v>55.636265353721512</v>
      </c>
      <c r="Q124" s="92">
        <f>'F11-Year(n+4)'!M124</f>
        <v>60.98960106822129</v>
      </c>
      <c r="R124" s="92">
        <f>'F11-Year(n+4)'!N124</f>
        <v>65.023847976855734</v>
      </c>
      <c r="S124" s="92">
        <f>'F11-Year(n+4)'!O124</f>
        <v>69.126492678685921</v>
      </c>
      <c r="T124" s="92">
        <f>'F11-Year(n+4)'!P124</f>
        <v>71.567078985228903</v>
      </c>
      <c r="U124" s="16">
        <f t="shared" si="31"/>
        <v>789.5489865970568</v>
      </c>
    </row>
    <row r="125" spans="3:21" x14ac:dyDescent="0.25">
      <c r="C125" s="16"/>
      <c r="D125" s="16" t="s">
        <v>378</v>
      </c>
      <c r="E125" s="143">
        <f>'[41]F9-Year(n)'!E124</f>
        <v>735</v>
      </c>
      <c r="F125" s="16"/>
      <c r="G125" s="143">
        <f>'[41]F9-Year(n)'!G124</f>
        <v>735</v>
      </c>
      <c r="H125" s="92">
        <f t="shared" si="30"/>
        <v>518.54250000000002</v>
      </c>
      <c r="I125" s="92">
        <f>'F11-Year(n+4)'!E125</f>
        <v>277.30955248339257</v>
      </c>
      <c r="J125" s="92">
        <f>'F11-Year(n+4)'!F125</f>
        <v>285.95033601029718</v>
      </c>
      <c r="K125" s="92">
        <f>'F11-Year(n+4)'!G125</f>
        <v>267.72121377528521</v>
      </c>
      <c r="L125" s="92">
        <f>'F11-Year(n+4)'!H125</f>
        <v>209.68283799356047</v>
      </c>
      <c r="M125" s="92">
        <f>'F11-Year(n+4)'!I125</f>
        <v>257.89510513229629</v>
      </c>
      <c r="N125" s="92">
        <f>'F11-Year(n+4)'!J125</f>
        <v>227.32622120330481</v>
      </c>
      <c r="O125" s="92">
        <f>'F11-Year(n+4)'!K125</f>
        <v>278.69675171576461</v>
      </c>
      <c r="P125" s="92">
        <f>'F11-Year(n+4)'!L125</f>
        <v>214.89507492874932</v>
      </c>
      <c r="Q125" s="92">
        <f>'F11-Year(n+4)'!M125</f>
        <v>235.57233412600476</v>
      </c>
      <c r="R125" s="92">
        <f>'F11-Year(n+4)'!N125</f>
        <v>251.15461281060524</v>
      </c>
      <c r="S125" s="92">
        <f>'F11-Year(n+4)'!O125</f>
        <v>267.00107797142437</v>
      </c>
      <c r="T125" s="92">
        <f>'F11-Year(n+4)'!P125</f>
        <v>276.42784258044668</v>
      </c>
      <c r="U125" s="16">
        <f t="shared" si="31"/>
        <v>3049.6329607311318</v>
      </c>
    </row>
    <row r="126" spans="3:21" x14ac:dyDescent="0.25">
      <c r="C126" s="16"/>
      <c r="D126" s="16" t="s">
        <v>379</v>
      </c>
      <c r="E126" s="143"/>
      <c r="F126" s="16"/>
      <c r="G126" s="143"/>
      <c r="H126" s="92"/>
      <c r="I126" s="92">
        <f>'F11-Year(n+4)'!E126</f>
        <v>0</v>
      </c>
      <c r="J126" s="92">
        <f>'F11-Year(n+4)'!F126</f>
        <v>0</v>
      </c>
      <c r="K126" s="92">
        <f>'F11-Year(n+4)'!G126</f>
        <v>0</v>
      </c>
      <c r="L126" s="92">
        <f>'F11-Year(n+4)'!H126</f>
        <v>0</v>
      </c>
      <c r="M126" s="92">
        <f>'F11-Year(n+4)'!I126</f>
        <v>0</v>
      </c>
      <c r="N126" s="92">
        <f>'F11-Year(n+4)'!J126</f>
        <v>0</v>
      </c>
      <c r="O126" s="92">
        <f>'F11-Year(n+4)'!K126</f>
        <v>0</v>
      </c>
      <c r="P126" s="92">
        <f>'F11-Year(n+4)'!L126</f>
        <v>0</v>
      </c>
      <c r="Q126" s="92">
        <f>'F11-Year(n+4)'!M126</f>
        <v>0</v>
      </c>
      <c r="R126" s="92">
        <f>'F11-Year(n+4)'!N126</f>
        <v>0</v>
      </c>
      <c r="S126" s="92">
        <f>'F11-Year(n+4)'!O126</f>
        <v>0</v>
      </c>
      <c r="T126" s="92">
        <f>'F11-Year(n+4)'!P126</f>
        <v>0</v>
      </c>
      <c r="U126" s="16">
        <f t="shared" si="31"/>
        <v>0</v>
      </c>
    </row>
    <row r="127" spans="3:21" x14ac:dyDescent="0.25">
      <c r="C127" s="16"/>
      <c r="D127" s="16" t="s">
        <v>380</v>
      </c>
      <c r="E127" s="143">
        <f>'[41]F9-Year(n)'!E126</f>
        <v>1692</v>
      </c>
      <c r="F127" s="16"/>
      <c r="G127" s="143">
        <f>'[41]F9-Year(n)'!G126</f>
        <v>1692</v>
      </c>
      <c r="H127" s="92">
        <f>G127*0.7055</f>
        <v>1193.7060000000001</v>
      </c>
      <c r="I127" s="92">
        <f>'F11-Year(n+4)'!E127</f>
        <v>303.69434485559873</v>
      </c>
      <c r="J127" s="92">
        <f>'F11-Year(n+4)'!F127</f>
        <v>313.15726118409231</v>
      </c>
      <c r="K127" s="92">
        <f>'F11-Year(n+4)'!G127</f>
        <v>293.19371761021512</v>
      </c>
      <c r="L127" s="92">
        <f>'F11-Year(n+4)'!H127</f>
        <v>229.63324393857877</v>
      </c>
      <c r="M127" s="92">
        <f>'F11-Year(n+4)'!I127</f>
        <v>282.43269765944672</v>
      </c>
      <c r="N127" s="92">
        <f>'F11-Year(n+4)'!J127</f>
        <v>248.95531797798807</v>
      </c>
      <c r="O127" s="92">
        <f>'F11-Year(n+4)'!K127</f>
        <v>305.21353003435183</v>
      </c>
      <c r="P127" s="92">
        <f>'F11-Year(n+4)'!L127</f>
        <v>235.34140244624189</v>
      </c>
      <c r="Q127" s="92">
        <f>'F11-Year(n+4)'!M127</f>
        <v>257.98601251857599</v>
      </c>
      <c r="R127" s="92">
        <f>'F11-Year(n+4)'!N127</f>
        <v>275.05087694209959</v>
      </c>
      <c r="S127" s="92">
        <f>'F11-Year(n+4)'!O127</f>
        <v>292.40506403084134</v>
      </c>
      <c r="T127" s="92">
        <f>'F11-Year(n+4)'!P127</f>
        <v>302.7287441075182</v>
      </c>
      <c r="U127" s="16">
        <f t="shared" si="31"/>
        <v>3339.7922133055481</v>
      </c>
    </row>
    <row r="128" spans="3:21" x14ac:dyDescent="0.25">
      <c r="C128" s="16"/>
      <c r="D128" s="16" t="s">
        <v>381</v>
      </c>
      <c r="E128" s="143">
        <f>'[41]F9-Year(n)'!E127</f>
        <v>1000</v>
      </c>
      <c r="F128" s="16"/>
      <c r="G128" s="143">
        <f>'[41]F9-Year(n)'!G127</f>
        <v>1000</v>
      </c>
      <c r="H128" s="92">
        <f>G128*0.7055</f>
        <v>705.5</v>
      </c>
      <c r="I128" s="92">
        <f>'F11-Year(n+4)'!E128</f>
        <v>179.48838348439642</v>
      </c>
      <c r="J128" s="92">
        <f>'F11-Year(n+4)'!F128</f>
        <v>185.08112363126025</v>
      </c>
      <c r="K128" s="92">
        <f>'F11-Year(n+4)'!G128</f>
        <v>173.28233901312956</v>
      </c>
      <c r="L128" s="92">
        <f>'F11-Year(n+4)'!H128</f>
        <v>135.71704724502294</v>
      </c>
      <c r="M128" s="92">
        <f>'F11-Year(n+4)'!I128</f>
        <v>166.92239814388108</v>
      </c>
      <c r="N128" s="92">
        <f>'F11-Year(n+4)'!J128</f>
        <v>147.13671275294806</v>
      </c>
      <c r="O128" s="92">
        <f>'F11-Year(n+4)'!K128</f>
        <v>180.38624706521981</v>
      </c>
      <c r="P128" s="92">
        <f>'F11-Year(n+4)'!L128</f>
        <v>139.09066338430375</v>
      </c>
      <c r="Q128" s="92">
        <f>'F11-Year(n+4)'!M128</f>
        <v>152.4740026705532</v>
      </c>
      <c r="R128" s="92">
        <f>'F11-Year(n+4)'!N128</f>
        <v>162.55961994213928</v>
      </c>
      <c r="S128" s="92">
        <f>'F11-Year(n+4)'!O128</f>
        <v>172.81623169671477</v>
      </c>
      <c r="T128" s="92">
        <f>'F11-Year(n+4)'!P128</f>
        <v>178.91769746307224</v>
      </c>
      <c r="U128" s="16">
        <f t="shared" si="31"/>
        <v>1973.8724664926415</v>
      </c>
    </row>
    <row r="129" spans="3:21" x14ac:dyDescent="0.25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>
        <f t="shared" si="31"/>
        <v>0</v>
      </c>
    </row>
    <row r="130" spans="3:21" x14ac:dyDescent="0.25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>
        <f t="shared" si="31"/>
        <v>0</v>
      </c>
    </row>
    <row r="131" spans="3:21" x14ac:dyDescent="0.25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>
        <f t="shared" si="31"/>
        <v>0</v>
      </c>
    </row>
    <row r="132" spans="3:21" x14ac:dyDescent="0.25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>
        <f t="shared" si="31"/>
        <v>0</v>
      </c>
    </row>
    <row r="133" spans="3:21" x14ac:dyDescent="0.25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>
        <f t="shared" si="31"/>
        <v>0</v>
      </c>
    </row>
    <row r="134" spans="3:21" x14ac:dyDescent="0.25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>
        <f t="shared" si="31"/>
        <v>0</v>
      </c>
    </row>
    <row r="135" spans="3:21" x14ac:dyDescent="0.2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>
        <f t="shared" si="31"/>
        <v>0</v>
      </c>
    </row>
    <row r="136" spans="3:21" x14ac:dyDescent="0.25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>
        <f t="shared" si="31"/>
        <v>0</v>
      </c>
    </row>
    <row r="137" spans="3:21" x14ac:dyDescent="0.25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>
        <f t="shared" si="31"/>
        <v>0</v>
      </c>
    </row>
    <row r="138" spans="3:21" x14ac:dyDescent="0.25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>
        <f t="shared" si="31"/>
        <v>0</v>
      </c>
    </row>
    <row r="139" spans="3:21" x14ac:dyDescent="0.25">
      <c r="C139" s="935" t="s">
        <v>384</v>
      </c>
      <c r="D139" s="936"/>
      <c r="E139" s="16">
        <f>SUM(E115:E138)</f>
        <v>7341.7</v>
      </c>
      <c r="F139" s="16">
        <f t="shared" ref="F139:T139" si="32">SUM(F115:F138)</f>
        <v>0</v>
      </c>
      <c r="G139" s="16">
        <f t="shared" si="32"/>
        <v>7341.7</v>
      </c>
      <c r="H139" s="16">
        <f t="shared" si="32"/>
        <v>5179.5693499999998</v>
      </c>
      <c r="I139" s="16">
        <f t="shared" si="32"/>
        <v>1440.5802100331452</v>
      </c>
      <c r="J139" s="16">
        <f t="shared" si="32"/>
        <v>1478.6108722966383</v>
      </c>
      <c r="K139" s="16">
        <f t="shared" si="32"/>
        <v>1405.1548129301591</v>
      </c>
      <c r="L139" s="16">
        <f t="shared" si="32"/>
        <v>1128.799616600277</v>
      </c>
      <c r="M139" s="16">
        <f t="shared" si="32"/>
        <v>1350.5779405250987</v>
      </c>
      <c r="N139" s="16">
        <f t="shared" si="32"/>
        <v>1184.734865939354</v>
      </c>
      <c r="O139" s="16">
        <f t="shared" si="32"/>
        <v>1440.743040935032</v>
      </c>
      <c r="P139" s="16">
        <f t="shared" si="32"/>
        <v>1120.3501592041871</v>
      </c>
      <c r="Q139" s="16">
        <f t="shared" si="32"/>
        <v>1233.8102626834193</v>
      </c>
      <c r="R139" s="16">
        <f t="shared" si="32"/>
        <v>1312.7043545092322</v>
      </c>
      <c r="S139" s="16">
        <f t="shared" si="32"/>
        <v>1388.6374983409839</v>
      </c>
      <c r="T139" s="16">
        <f t="shared" si="32"/>
        <v>1440.0955354831037</v>
      </c>
      <c r="U139" s="116">
        <f>SUM(I139:T139)</f>
        <v>15924.799169480631</v>
      </c>
    </row>
    <row r="140" spans="3:21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3:21" x14ac:dyDescent="0.25">
      <c r="C141" s="16"/>
      <c r="D141" s="16" t="s">
        <v>386</v>
      </c>
      <c r="E141" s="16"/>
      <c r="F141" s="16"/>
      <c r="G141" s="16"/>
      <c r="H141" s="16"/>
      <c r="I141" s="92">
        <f>'F11-Year(n+4)'!E141</f>
        <v>89.042991750812689</v>
      </c>
      <c r="J141" s="92">
        <f>'F11-Year(n+4)'!F141</f>
        <v>939.6240586690667</v>
      </c>
      <c r="K141" s="92">
        <f>'F11-Year(n+4)'!G141</f>
        <v>466.36897699900123</v>
      </c>
      <c r="L141" s="92">
        <f>'F11-Year(n+4)'!H141</f>
        <v>41.188464401083365</v>
      </c>
      <c r="M141" s="92">
        <f>'F11-Year(n+4)'!I141</f>
        <v>0</v>
      </c>
      <c r="N141" s="92">
        <f>'F11-Year(n+4)'!J141</f>
        <v>6.1991314991241779</v>
      </c>
      <c r="O141" s="92">
        <f>'F11-Year(n+4)'!K141</f>
        <v>0</v>
      </c>
      <c r="P141" s="92">
        <f>'F11-Year(n+4)'!L141</f>
        <v>58.950508326794306</v>
      </c>
      <c r="Q141" s="92">
        <f>'F11-Year(n+4)'!M141</f>
        <v>46.213165096585271</v>
      </c>
      <c r="R141" s="92">
        <f>'F11-Year(n+4)'!N141</f>
        <v>36.470702368003003</v>
      </c>
      <c r="S141" s="92">
        <f>'F11-Year(n+4)'!O141</f>
        <v>249.24110282164656</v>
      </c>
      <c r="T141" s="92">
        <f>'F11-Year(n+4)'!P141</f>
        <v>871.01327101043717</v>
      </c>
      <c r="U141" s="16">
        <f t="shared" ref="U141:U151" si="33">+SUM(I141:T141)</f>
        <v>2804.3123729425542</v>
      </c>
    </row>
    <row r="142" spans="3:21" x14ac:dyDescent="0.25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>
        <f t="shared" si="33"/>
        <v>0</v>
      </c>
    </row>
    <row r="143" spans="3:21" x14ac:dyDescent="0.25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>
        <f t="shared" si="33"/>
        <v>0</v>
      </c>
    </row>
    <row r="144" spans="3:21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>
        <f t="shared" si="33"/>
        <v>0</v>
      </c>
    </row>
    <row r="145" spans="3:21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>
        <f t="shared" si="33"/>
        <v>0</v>
      </c>
    </row>
    <row r="146" spans="3:21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>
        <f t="shared" si="33"/>
        <v>0</v>
      </c>
    </row>
    <row r="147" spans="3:21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>
        <f t="shared" si="33"/>
        <v>0</v>
      </c>
    </row>
    <row r="148" spans="3:21" x14ac:dyDescent="0.25"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>
        <f t="shared" si="33"/>
        <v>0</v>
      </c>
    </row>
    <row r="149" spans="3:21" x14ac:dyDescent="0.25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>
        <f t="shared" si="33"/>
        <v>0</v>
      </c>
    </row>
    <row r="150" spans="3:21" x14ac:dyDescent="0.25"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>
        <f t="shared" si="33"/>
        <v>0</v>
      </c>
    </row>
    <row r="151" spans="3:21" x14ac:dyDescent="0.25"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>
        <f t="shared" si="33"/>
        <v>0</v>
      </c>
    </row>
    <row r="152" spans="3:21" x14ac:dyDescent="0.25">
      <c r="C152" s="935" t="s">
        <v>387</v>
      </c>
      <c r="D152" s="936"/>
      <c r="E152" s="16">
        <f>SUM(E141:E151)</f>
        <v>0</v>
      </c>
      <c r="F152" s="16">
        <f t="shared" ref="F152:T152" si="34">SUM(F141:F151)</f>
        <v>0</v>
      </c>
      <c r="G152" s="16">
        <f t="shared" si="34"/>
        <v>0</v>
      </c>
      <c r="H152" s="16">
        <f t="shared" si="34"/>
        <v>0</v>
      </c>
      <c r="I152" s="16">
        <f t="shared" si="34"/>
        <v>89.042991750812689</v>
      </c>
      <c r="J152" s="16">
        <f t="shared" si="34"/>
        <v>939.6240586690667</v>
      </c>
      <c r="K152" s="16">
        <f t="shared" si="34"/>
        <v>466.36897699900123</v>
      </c>
      <c r="L152" s="16">
        <f t="shared" si="34"/>
        <v>41.188464401083365</v>
      </c>
      <c r="M152" s="16">
        <f t="shared" si="34"/>
        <v>0</v>
      </c>
      <c r="N152" s="16">
        <f t="shared" si="34"/>
        <v>6.1991314991241779</v>
      </c>
      <c r="O152" s="16">
        <f t="shared" si="34"/>
        <v>0</v>
      </c>
      <c r="P152" s="16">
        <f t="shared" si="34"/>
        <v>58.950508326794306</v>
      </c>
      <c r="Q152" s="16">
        <f t="shared" si="34"/>
        <v>46.213165096585271</v>
      </c>
      <c r="R152" s="16">
        <f t="shared" si="34"/>
        <v>36.470702368003003</v>
      </c>
      <c r="S152" s="16">
        <f t="shared" si="34"/>
        <v>249.24110282164656</v>
      </c>
      <c r="T152" s="16">
        <f t="shared" si="34"/>
        <v>871.01327101043717</v>
      </c>
      <c r="U152" s="116">
        <f>SUM(I152:T152)</f>
        <v>2804.3123729425542</v>
      </c>
    </row>
    <row r="153" spans="3:21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3:21" x14ac:dyDescent="0.25">
      <c r="C154" s="16" t="s">
        <v>389</v>
      </c>
      <c r="D154" s="16" t="s">
        <v>390</v>
      </c>
      <c r="E154" s="16"/>
      <c r="F154" s="16"/>
      <c r="G154" s="16"/>
      <c r="H154" s="16"/>
      <c r="I154" s="92">
        <f>'F11-Year(n+4)'!E154</f>
        <v>283.16847138621142</v>
      </c>
      <c r="J154" s="92">
        <f>'F11-Year(n+4)'!F154</f>
        <v>624.45415588715309</v>
      </c>
      <c r="K154" s="92">
        <f>'F11-Year(n+4)'!G154</f>
        <v>642.55318908442246</v>
      </c>
      <c r="L154" s="92">
        <f>'F11-Year(n+4)'!H154</f>
        <v>457.30961125445083</v>
      </c>
      <c r="M154" s="92">
        <f>'F11-Year(n+4)'!I154</f>
        <v>515.12851049554592</v>
      </c>
      <c r="N154" s="92">
        <f>'F11-Year(n+4)'!J154</f>
        <v>551.33047279398716</v>
      </c>
      <c r="O154" s="92">
        <f>'F11-Year(n+4)'!K154</f>
        <v>416.15245348642839</v>
      </c>
      <c r="P154" s="92">
        <f>'F11-Year(n+4)'!L154</f>
        <v>565.60893668346012</v>
      </c>
      <c r="Q154" s="92">
        <f>'F11-Year(n+4)'!M154</f>
        <v>334.46046209304541</v>
      </c>
      <c r="R154" s="92">
        <f>'F11-Year(n+4)'!N154</f>
        <v>310.62553620300696</v>
      </c>
      <c r="S154" s="92">
        <f>'F11-Year(n+4)'!O154</f>
        <v>46.652997396592582</v>
      </c>
      <c r="T154" s="92">
        <f>'F11-Year(n+4)'!P154</f>
        <v>7.6264039000207049</v>
      </c>
      <c r="U154" s="16">
        <f t="shared" ref="U154:U155" si="35">+SUM(I154:T154)</f>
        <v>4755.0712006643253</v>
      </c>
    </row>
    <row r="155" spans="3:21" x14ac:dyDescent="0.25">
      <c r="C155" s="16" t="s">
        <v>389</v>
      </c>
      <c r="D155" s="16" t="s">
        <v>391</v>
      </c>
      <c r="E155" s="16"/>
      <c r="F155" s="16"/>
      <c r="G155" s="16"/>
      <c r="H155" s="16"/>
      <c r="I155" s="92">
        <f>'F11-Year(n+4)'!E155</f>
        <v>0</v>
      </c>
      <c r="J155" s="92">
        <f>'F11-Year(n+4)'!F155</f>
        <v>0</v>
      </c>
      <c r="K155" s="92">
        <f>'F11-Year(n+4)'!G155</f>
        <v>0</v>
      </c>
      <c r="L155" s="92">
        <f>'F11-Year(n+4)'!H155</f>
        <v>0</v>
      </c>
      <c r="M155" s="92">
        <f>'F11-Year(n+4)'!I155</f>
        <v>0</v>
      </c>
      <c r="N155" s="92">
        <f>'F11-Year(n+4)'!J155</f>
        <v>0</v>
      </c>
      <c r="O155" s="92">
        <f>'F11-Year(n+4)'!K155</f>
        <v>0</v>
      </c>
      <c r="P155" s="92">
        <f>'F11-Year(n+4)'!L155</f>
        <v>0</v>
      </c>
      <c r="Q155" s="92">
        <f>'F11-Year(n+4)'!M155</f>
        <v>0</v>
      </c>
      <c r="R155" s="92">
        <f>'F11-Year(n+4)'!N155</f>
        <v>0</v>
      </c>
      <c r="S155" s="92">
        <f>'F11-Year(n+4)'!O155</f>
        <v>0</v>
      </c>
      <c r="T155" s="92">
        <f>'F11-Year(n+4)'!P155</f>
        <v>0</v>
      </c>
      <c r="U155" s="16">
        <f t="shared" si="35"/>
        <v>0</v>
      </c>
    </row>
    <row r="156" spans="3:21" x14ac:dyDescent="0.25">
      <c r="C156" s="935" t="s">
        <v>392</v>
      </c>
      <c r="D156" s="936"/>
      <c r="E156" s="16">
        <f>SUM(E154:E155)</f>
        <v>0</v>
      </c>
      <c r="F156" s="16">
        <f t="shared" ref="F156:T156" si="36">SUM(F154:F155)</f>
        <v>0</v>
      </c>
      <c r="G156" s="16">
        <f t="shared" si="36"/>
        <v>0</v>
      </c>
      <c r="H156" s="16">
        <f t="shared" si="36"/>
        <v>0</v>
      </c>
      <c r="I156" s="16">
        <f t="shared" si="36"/>
        <v>283.16847138621142</v>
      </c>
      <c r="J156" s="16">
        <f t="shared" si="36"/>
        <v>624.45415588715309</v>
      </c>
      <c r="K156" s="16">
        <f t="shared" si="36"/>
        <v>642.55318908442246</v>
      </c>
      <c r="L156" s="16">
        <f t="shared" si="36"/>
        <v>457.30961125445083</v>
      </c>
      <c r="M156" s="16">
        <f t="shared" si="36"/>
        <v>515.12851049554592</v>
      </c>
      <c r="N156" s="16">
        <f t="shared" si="36"/>
        <v>551.33047279398716</v>
      </c>
      <c r="O156" s="16">
        <f t="shared" si="36"/>
        <v>416.15245348642839</v>
      </c>
      <c r="P156" s="16">
        <f t="shared" si="36"/>
        <v>565.60893668346012</v>
      </c>
      <c r="Q156" s="16">
        <f t="shared" si="36"/>
        <v>334.46046209304541</v>
      </c>
      <c r="R156" s="16">
        <f t="shared" si="36"/>
        <v>310.62553620300696</v>
      </c>
      <c r="S156" s="16">
        <f t="shared" si="36"/>
        <v>46.652997396592582</v>
      </c>
      <c r="T156" s="16">
        <f t="shared" si="36"/>
        <v>7.6264039000207049</v>
      </c>
      <c r="U156" s="116">
        <f>U154-U155</f>
        <v>4755.0712006643253</v>
      </c>
    </row>
    <row r="157" spans="3:21" x14ac:dyDescent="0.25">
      <c r="C157" s="935" t="s">
        <v>201</v>
      </c>
      <c r="D157" s="936"/>
      <c r="E157" s="16">
        <f>E48+E94+E103+E113+E139+E152+E156</f>
        <v>42658.399999999994</v>
      </c>
      <c r="F157" s="16">
        <f t="shared" ref="F157:T157" si="37">F48+F94+F103+F113+F139+F152+F156</f>
        <v>0</v>
      </c>
      <c r="G157" s="16">
        <f t="shared" si="37"/>
        <v>25514.888612376988</v>
      </c>
      <c r="H157" s="16">
        <f t="shared" si="37"/>
        <v>16893.118916031963</v>
      </c>
      <c r="I157" s="16">
        <f t="shared" si="37"/>
        <v>8121.5507583168819</v>
      </c>
      <c r="J157" s="16">
        <f t="shared" si="37"/>
        <v>9567.1636406425951</v>
      </c>
      <c r="K157" s="16">
        <f t="shared" si="37"/>
        <v>8838.4670596191208</v>
      </c>
      <c r="L157" s="16">
        <f t="shared" si="37"/>
        <v>8344.0551430413961</v>
      </c>
      <c r="M157" s="16">
        <f t="shared" si="37"/>
        <v>9046.4916670502171</v>
      </c>
      <c r="N157" s="16">
        <f t="shared" si="37"/>
        <v>8317.4267964553019</v>
      </c>
      <c r="O157" s="16">
        <f t="shared" si="37"/>
        <v>8679.366299242618</v>
      </c>
      <c r="P157" s="16">
        <f t="shared" si="37"/>
        <v>8066.1611413195515</v>
      </c>
      <c r="Q157" s="16">
        <f t="shared" si="37"/>
        <v>8251.729310475268</v>
      </c>
      <c r="R157" s="16">
        <f t="shared" si="37"/>
        <v>8537.4925433503922</v>
      </c>
      <c r="S157" s="16">
        <f t="shared" si="37"/>
        <v>7910.26177556941</v>
      </c>
      <c r="T157" s="16">
        <f t="shared" si="37"/>
        <v>8901.9752369867347</v>
      </c>
      <c r="U157" s="116">
        <f>U48+U94+U103+U113+U139+U152+U156</f>
        <v>102582.14137206947</v>
      </c>
    </row>
    <row r="159" spans="3:21" x14ac:dyDescent="0.25">
      <c r="D159" s="22"/>
      <c r="E159" s="22"/>
      <c r="F159" s="22"/>
      <c r="G159" s="22"/>
      <c r="H159" s="22"/>
      <c r="I159" s="22"/>
    </row>
    <row r="160" spans="3:21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140:D140"/>
    <mergeCell ref="C152:D152"/>
    <mergeCell ref="C153:D153"/>
    <mergeCell ref="C156:D156"/>
    <mergeCell ref="C157:D157"/>
    <mergeCell ref="C103:D103"/>
    <mergeCell ref="C104:D104"/>
    <mergeCell ref="C113:D113"/>
    <mergeCell ref="C114:D114"/>
    <mergeCell ref="C139:D139"/>
    <mergeCell ref="C78:D78"/>
    <mergeCell ref="C79:C82"/>
    <mergeCell ref="C93:D93"/>
    <mergeCell ref="C94:D94"/>
    <mergeCell ref="C95:D95"/>
    <mergeCell ref="C49:D49"/>
    <mergeCell ref="C50:D50"/>
    <mergeCell ref="C51:C59"/>
    <mergeCell ref="C77:D77"/>
    <mergeCell ref="C48:D48"/>
    <mergeCell ref="C27:D27"/>
    <mergeCell ref="C28:D28"/>
    <mergeCell ref="C47:D47"/>
    <mergeCell ref="C9:C26"/>
    <mergeCell ref="C8:D8"/>
    <mergeCell ref="C29:C46"/>
    <mergeCell ref="H4:H6"/>
    <mergeCell ref="I4:U4"/>
    <mergeCell ref="C7:D7"/>
    <mergeCell ref="C4:C6"/>
    <mergeCell ref="D4:D6"/>
    <mergeCell ref="E4:E6"/>
    <mergeCell ref="F4:F6"/>
    <mergeCell ref="G4:G6"/>
  </mergeCells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B2:U162"/>
  <sheetViews>
    <sheetView showGridLines="0" topLeftCell="A85" zoomScale="55" zoomScaleNormal="55" workbookViewId="0">
      <selection activeCell="E105" sqref="E105:P10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1.1796875" style="4" customWidth="1"/>
    <col min="5" max="7" width="16.453125" style="4" customWidth="1"/>
    <col min="8" max="8" width="16.81640625" style="4" customWidth="1"/>
    <col min="9" max="9" width="13.81640625" style="4" bestFit="1" customWidth="1"/>
    <col min="10" max="10" width="12.54296875" style="4" bestFit="1" customWidth="1"/>
    <col min="11" max="11" width="13.453125" style="4" bestFit="1" customWidth="1"/>
    <col min="12" max="12" width="13.81640625" style="4" bestFit="1" customWidth="1"/>
    <col min="13" max="13" width="12.54296875" style="4" bestFit="1" customWidth="1"/>
    <col min="14" max="14" width="14.81640625" style="4" customWidth="1"/>
    <col min="15" max="15" width="12.54296875" style="4" customWidth="1"/>
    <col min="16" max="16" width="11.81640625" style="4" bestFit="1" customWidth="1"/>
    <col min="17" max="17" width="13.81640625" style="4" bestFit="1" customWidth="1"/>
    <col min="18" max="20" width="11.81640625" style="4" bestFit="1" customWidth="1"/>
    <col min="21" max="21" width="16.1796875" style="4" customWidth="1"/>
    <col min="22" max="22" width="12.453125" style="4" customWidth="1"/>
    <col min="23" max="23" width="12.81640625" style="4" customWidth="1"/>
    <col min="24" max="16384" width="9.1796875" style="4"/>
  </cols>
  <sheetData>
    <row r="2" spans="2:21" x14ac:dyDescent="0.25">
      <c r="I2" s="23" t="s">
        <v>87</v>
      </c>
    </row>
    <row r="3" spans="2:21" x14ac:dyDescent="0.25">
      <c r="I3" s="25" t="s">
        <v>424</v>
      </c>
    </row>
    <row r="4" spans="2:21" x14ac:dyDescent="0.25">
      <c r="C4" s="940" t="s">
        <v>310</v>
      </c>
      <c r="D4" s="940" t="s">
        <v>311</v>
      </c>
      <c r="E4" s="927" t="s">
        <v>394</v>
      </c>
      <c r="F4" s="927" t="s">
        <v>395</v>
      </c>
      <c r="G4" s="927" t="s">
        <v>396</v>
      </c>
      <c r="H4" s="927" t="s">
        <v>397</v>
      </c>
      <c r="I4" s="946" t="s">
        <v>425</v>
      </c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</row>
    <row r="5" spans="2:21" ht="15" customHeight="1" x14ac:dyDescent="0.25">
      <c r="C5" s="942"/>
      <c r="D5" s="942"/>
      <c r="E5" s="928"/>
      <c r="F5" s="928"/>
      <c r="G5" s="928"/>
      <c r="H5" s="928"/>
      <c r="I5" s="12" t="s">
        <v>223</v>
      </c>
      <c r="J5" s="12" t="s">
        <v>224</v>
      </c>
      <c r="K5" s="12" t="s">
        <v>225</v>
      </c>
      <c r="L5" s="12" t="s">
        <v>226</v>
      </c>
      <c r="M5" s="12" t="s">
        <v>227</v>
      </c>
      <c r="N5" s="12" t="s">
        <v>228</v>
      </c>
      <c r="O5" s="12" t="s">
        <v>229</v>
      </c>
      <c r="P5" s="12" t="s">
        <v>230</v>
      </c>
      <c r="Q5" s="12" t="s">
        <v>231</v>
      </c>
      <c r="R5" s="12" t="s">
        <v>232</v>
      </c>
      <c r="S5" s="12" t="s">
        <v>233</v>
      </c>
      <c r="T5" s="12" t="s">
        <v>234</v>
      </c>
      <c r="U5" s="12" t="s">
        <v>90</v>
      </c>
    </row>
    <row r="6" spans="2:21" x14ac:dyDescent="0.25">
      <c r="C6" s="944"/>
      <c r="D6" s="944"/>
      <c r="E6" s="939"/>
      <c r="F6" s="939"/>
      <c r="G6" s="939"/>
      <c r="H6" s="939"/>
      <c r="I6" s="92">
        <v>30</v>
      </c>
      <c r="J6" s="92">
        <v>31</v>
      </c>
      <c r="K6" s="92">
        <v>30</v>
      </c>
      <c r="L6" s="92">
        <v>31</v>
      </c>
      <c r="M6" s="92">
        <v>31</v>
      </c>
      <c r="N6" s="92">
        <v>30</v>
      </c>
      <c r="O6" s="92">
        <v>31</v>
      </c>
      <c r="P6" s="92">
        <v>30</v>
      </c>
      <c r="Q6" s="92">
        <v>31</v>
      </c>
      <c r="R6" s="92">
        <v>31</v>
      </c>
      <c r="S6" s="92">
        <v>28</v>
      </c>
      <c r="T6" s="92">
        <v>31</v>
      </c>
      <c r="U6" s="92"/>
    </row>
    <row r="7" spans="2:21" ht="14.25" customHeight="1" x14ac:dyDescent="0.25">
      <c r="B7" s="85"/>
      <c r="C7" s="1002" t="s">
        <v>312</v>
      </c>
      <c r="D7" s="1003"/>
      <c r="E7" s="84"/>
      <c r="F7" s="84"/>
      <c r="G7" s="83"/>
      <c r="H7" s="84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2:21" x14ac:dyDescent="0.25">
      <c r="C8" s="935" t="s">
        <v>313</v>
      </c>
      <c r="D8" s="93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2:21" x14ac:dyDescent="0.25">
      <c r="B9" s="85"/>
      <c r="C9" s="999" t="s">
        <v>314</v>
      </c>
      <c r="D9" s="84" t="s">
        <v>315</v>
      </c>
      <c r="E9" s="141">
        <v>500</v>
      </c>
      <c r="F9" s="141"/>
      <c r="G9" s="141">
        <f t="shared" ref="G9:G16" si="0">E9</f>
        <v>500</v>
      </c>
      <c r="H9" s="141">
        <f t="shared" ref="H9:H16" si="1">G9*0.7055</f>
        <v>352.75</v>
      </c>
      <c r="I9" s="92">
        <f t="shared" ref="I9:T15" si="2">$H9*0.85*I$6*24/1000</f>
        <v>215.88300000000001</v>
      </c>
      <c r="J9" s="92">
        <f t="shared" si="2"/>
        <v>223.07909999999998</v>
      </c>
      <c r="K9" s="92">
        <f t="shared" si="2"/>
        <v>215.88300000000001</v>
      </c>
      <c r="L9" s="92">
        <f t="shared" si="2"/>
        <v>223.07909999999998</v>
      </c>
      <c r="M9" s="92">
        <f t="shared" si="2"/>
        <v>223.07909999999998</v>
      </c>
      <c r="N9" s="92">
        <f t="shared" si="2"/>
        <v>215.88300000000001</v>
      </c>
      <c r="O9" s="92">
        <f t="shared" si="2"/>
        <v>223.07909999999998</v>
      </c>
      <c r="P9" s="92">
        <f t="shared" si="2"/>
        <v>215.88300000000001</v>
      </c>
      <c r="Q9" s="92">
        <f t="shared" si="2"/>
        <v>223.07909999999998</v>
      </c>
      <c r="R9" s="92">
        <f t="shared" si="2"/>
        <v>223.07909999999998</v>
      </c>
      <c r="S9" s="92">
        <f t="shared" si="2"/>
        <v>201.49079999999998</v>
      </c>
      <c r="T9" s="92">
        <f t="shared" si="2"/>
        <v>223.07909999999998</v>
      </c>
      <c r="U9" s="16">
        <f>+SUM(I9:T9)</f>
        <v>2626.5764999999997</v>
      </c>
    </row>
    <row r="10" spans="2:21" ht="14.25" customHeight="1" x14ac:dyDescent="0.25">
      <c r="B10" s="85"/>
      <c r="C10" s="1000"/>
      <c r="D10" s="84" t="s">
        <v>316</v>
      </c>
      <c r="E10" s="141">
        <v>500</v>
      </c>
      <c r="F10" s="141"/>
      <c r="G10" s="141">
        <f t="shared" si="0"/>
        <v>500</v>
      </c>
      <c r="H10" s="141">
        <f t="shared" si="1"/>
        <v>352.75</v>
      </c>
      <c r="I10" s="92">
        <f t="shared" si="2"/>
        <v>215.88300000000001</v>
      </c>
      <c r="J10" s="92">
        <f t="shared" si="2"/>
        <v>223.07909999999998</v>
      </c>
      <c r="K10" s="92">
        <f t="shared" si="2"/>
        <v>215.88300000000001</v>
      </c>
      <c r="L10" s="92">
        <f t="shared" si="2"/>
        <v>223.07909999999998</v>
      </c>
      <c r="M10" s="92">
        <f t="shared" si="2"/>
        <v>223.07909999999998</v>
      </c>
      <c r="N10" s="92">
        <f t="shared" si="2"/>
        <v>215.88300000000001</v>
      </c>
      <c r="O10" s="92">
        <f t="shared" si="2"/>
        <v>223.07909999999998</v>
      </c>
      <c r="P10" s="92">
        <f t="shared" si="2"/>
        <v>215.88300000000001</v>
      </c>
      <c r="Q10" s="92">
        <f t="shared" si="2"/>
        <v>223.07909999999998</v>
      </c>
      <c r="R10" s="92">
        <f t="shared" si="2"/>
        <v>223.07909999999998</v>
      </c>
      <c r="S10" s="92">
        <f t="shared" si="2"/>
        <v>201.49079999999998</v>
      </c>
      <c r="T10" s="92">
        <f t="shared" si="2"/>
        <v>223.07909999999998</v>
      </c>
      <c r="U10" s="16">
        <f t="shared" ref="U10:U46" si="3">+SUM(I10:T10)</f>
        <v>2626.5764999999997</v>
      </c>
    </row>
    <row r="11" spans="2:21" x14ac:dyDescent="0.25">
      <c r="B11" s="85"/>
      <c r="C11" s="1000"/>
      <c r="D11" s="84" t="s">
        <v>317</v>
      </c>
      <c r="E11" s="141">
        <v>800</v>
      </c>
      <c r="F11" s="141"/>
      <c r="G11" s="141">
        <f t="shared" si="0"/>
        <v>800</v>
      </c>
      <c r="H11" s="141">
        <f t="shared" si="1"/>
        <v>564.4</v>
      </c>
      <c r="I11" s="92">
        <f t="shared" si="2"/>
        <v>345.4128</v>
      </c>
      <c r="J11" s="92">
        <f t="shared" si="2"/>
        <v>356.92655999999994</v>
      </c>
      <c r="K11" s="92">
        <f t="shared" si="2"/>
        <v>345.4128</v>
      </c>
      <c r="L11" s="92">
        <f t="shared" si="2"/>
        <v>356.92655999999994</v>
      </c>
      <c r="M11" s="92">
        <f t="shared" si="2"/>
        <v>356.92655999999994</v>
      </c>
      <c r="N11" s="92">
        <f t="shared" si="2"/>
        <v>345.4128</v>
      </c>
      <c r="O11" s="92">
        <f t="shared" si="2"/>
        <v>356.92655999999994</v>
      </c>
      <c r="P11" s="92">
        <f t="shared" si="2"/>
        <v>345.4128</v>
      </c>
      <c r="Q11" s="92">
        <f t="shared" si="2"/>
        <v>356.92655999999994</v>
      </c>
      <c r="R11" s="92">
        <f t="shared" si="2"/>
        <v>356.92655999999994</v>
      </c>
      <c r="S11" s="92">
        <f t="shared" si="2"/>
        <v>322.38527999999997</v>
      </c>
      <c r="T11" s="92">
        <f t="shared" si="2"/>
        <v>356.92655999999994</v>
      </c>
      <c r="U11" s="16">
        <f t="shared" si="3"/>
        <v>4202.5223999999998</v>
      </c>
    </row>
    <row r="12" spans="2:21" x14ac:dyDescent="0.25">
      <c r="B12" s="85"/>
      <c r="C12" s="1000"/>
      <c r="D12" s="84" t="s">
        <v>318</v>
      </c>
      <c r="E12" s="141">
        <v>62.5</v>
      </c>
      <c r="F12" s="141"/>
      <c r="G12" s="141">
        <f t="shared" si="0"/>
        <v>62.5</v>
      </c>
      <c r="H12" s="141">
        <f t="shared" si="1"/>
        <v>44.09375</v>
      </c>
      <c r="I12" s="92">
        <f t="shared" si="2"/>
        <v>26.985375000000001</v>
      </c>
      <c r="J12" s="92">
        <f t="shared" si="2"/>
        <v>27.884887499999998</v>
      </c>
      <c r="K12" s="92">
        <f t="shared" si="2"/>
        <v>26.985375000000001</v>
      </c>
      <c r="L12" s="92">
        <f t="shared" si="2"/>
        <v>27.884887499999998</v>
      </c>
      <c r="M12" s="92">
        <f t="shared" si="2"/>
        <v>27.884887499999998</v>
      </c>
      <c r="N12" s="92">
        <f t="shared" si="2"/>
        <v>26.985375000000001</v>
      </c>
      <c r="O12" s="92">
        <f t="shared" si="2"/>
        <v>27.884887499999998</v>
      </c>
      <c r="P12" s="92">
        <f t="shared" si="2"/>
        <v>26.985375000000001</v>
      </c>
      <c r="Q12" s="92">
        <f t="shared" si="2"/>
        <v>27.884887499999998</v>
      </c>
      <c r="R12" s="92">
        <f t="shared" si="2"/>
        <v>27.884887499999998</v>
      </c>
      <c r="S12" s="92">
        <f t="shared" si="2"/>
        <v>25.186349999999997</v>
      </c>
      <c r="T12" s="92">
        <f t="shared" si="2"/>
        <v>27.884887499999998</v>
      </c>
      <c r="U12" s="16">
        <f t="shared" si="3"/>
        <v>328.32206249999996</v>
      </c>
    </row>
    <row r="13" spans="2:21" x14ac:dyDescent="0.25">
      <c r="B13" s="85"/>
      <c r="C13" s="1000"/>
      <c r="D13" s="84" t="s">
        <v>319</v>
      </c>
      <c r="E13" s="141">
        <v>500</v>
      </c>
      <c r="F13" s="141"/>
      <c r="G13" s="141">
        <f t="shared" si="0"/>
        <v>500</v>
      </c>
      <c r="H13" s="141">
        <f t="shared" si="1"/>
        <v>352.75</v>
      </c>
      <c r="I13" s="92">
        <f t="shared" si="2"/>
        <v>215.88300000000001</v>
      </c>
      <c r="J13" s="92">
        <f t="shared" si="2"/>
        <v>223.07909999999998</v>
      </c>
      <c r="K13" s="92">
        <f t="shared" si="2"/>
        <v>215.88300000000001</v>
      </c>
      <c r="L13" s="92">
        <f t="shared" si="2"/>
        <v>223.07909999999998</v>
      </c>
      <c r="M13" s="92">
        <f t="shared" si="2"/>
        <v>223.07909999999998</v>
      </c>
      <c r="N13" s="92">
        <f t="shared" si="2"/>
        <v>215.88300000000001</v>
      </c>
      <c r="O13" s="92">
        <f t="shared" si="2"/>
        <v>223.07909999999998</v>
      </c>
      <c r="P13" s="92">
        <f t="shared" si="2"/>
        <v>215.88300000000001</v>
      </c>
      <c r="Q13" s="92">
        <f t="shared" si="2"/>
        <v>223.07909999999998</v>
      </c>
      <c r="R13" s="92">
        <f t="shared" si="2"/>
        <v>223.07909999999998</v>
      </c>
      <c r="S13" s="92">
        <f t="shared" si="2"/>
        <v>201.49079999999998</v>
      </c>
      <c r="T13" s="92">
        <f t="shared" si="2"/>
        <v>223.07909999999998</v>
      </c>
      <c r="U13" s="16">
        <f t="shared" si="3"/>
        <v>2626.5764999999997</v>
      </c>
    </row>
    <row r="14" spans="2:21" x14ac:dyDescent="0.25">
      <c r="B14" s="85"/>
      <c r="C14" s="1000"/>
      <c r="D14" s="84" t="s">
        <v>320</v>
      </c>
      <c r="E14" s="141">
        <v>600</v>
      </c>
      <c r="F14" s="141"/>
      <c r="G14" s="141">
        <f t="shared" si="0"/>
        <v>600</v>
      </c>
      <c r="H14" s="141">
        <f t="shared" si="1"/>
        <v>423.3</v>
      </c>
      <c r="I14" s="92">
        <f t="shared" si="2"/>
        <v>259.05959999999999</v>
      </c>
      <c r="J14" s="92">
        <f t="shared" si="2"/>
        <v>267.69491999999997</v>
      </c>
      <c r="K14" s="92">
        <f t="shared" si="2"/>
        <v>259.05959999999999</v>
      </c>
      <c r="L14" s="92">
        <f t="shared" si="2"/>
        <v>267.69491999999997</v>
      </c>
      <c r="M14" s="92">
        <f t="shared" si="2"/>
        <v>267.69491999999997</v>
      </c>
      <c r="N14" s="92">
        <f t="shared" si="2"/>
        <v>259.05959999999999</v>
      </c>
      <c r="O14" s="92">
        <f t="shared" si="2"/>
        <v>267.69491999999997</v>
      </c>
      <c r="P14" s="92">
        <f t="shared" si="2"/>
        <v>259.05959999999999</v>
      </c>
      <c r="Q14" s="92">
        <f t="shared" si="2"/>
        <v>267.69491999999997</v>
      </c>
      <c r="R14" s="92">
        <f t="shared" si="2"/>
        <v>267.69491999999997</v>
      </c>
      <c r="S14" s="92">
        <f t="shared" si="2"/>
        <v>241.78896000000003</v>
      </c>
      <c r="T14" s="92">
        <f t="shared" si="2"/>
        <v>267.69491999999997</v>
      </c>
      <c r="U14" s="16">
        <f t="shared" si="3"/>
        <v>3151.8917999999994</v>
      </c>
    </row>
    <row r="15" spans="2:21" x14ac:dyDescent="0.25">
      <c r="B15" s="85"/>
      <c r="C15" s="1000"/>
      <c r="D15" s="84" t="s">
        <v>321</v>
      </c>
      <c r="E15" s="141">
        <v>1080</v>
      </c>
      <c r="F15" s="141"/>
      <c r="G15" s="141">
        <f t="shared" si="0"/>
        <v>1080</v>
      </c>
      <c r="H15" s="141">
        <f t="shared" si="1"/>
        <v>761.94</v>
      </c>
      <c r="I15" s="92">
        <f t="shared" si="2"/>
        <v>466.30728000000005</v>
      </c>
      <c r="J15" s="92">
        <f t="shared" si="2"/>
        <v>481.85085599999996</v>
      </c>
      <c r="K15" s="92">
        <f t="shared" si="2"/>
        <v>466.30728000000005</v>
      </c>
      <c r="L15" s="92">
        <f t="shared" si="2"/>
        <v>481.85085599999996</v>
      </c>
      <c r="M15" s="92">
        <f t="shared" si="2"/>
        <v>481.85085599999996</v>
      </c>
      <c r="N15" s="92">
        <f t="shared" si="2"/>
        <v>466.30728000000005</v>
      </c>
      <c r="O15" s="92">
        <f t="shared" si="2"/>
        <v>481.85085599999996</v>
      </c>
      <c r="P15" s="92">
        <f t="shared" si="2"/>
        <v>466.30728000000005</v>
      </c>
      <c r="Q15" s="92">
        <f t="shared" si="2"/>
        <v>481.85085599999996</v>
      </c>
      <c r="R15" s="92">
        <f t="shared" si="2"/>
        <v>481.85085599999996</v>
      </c>
      <c r="S15" s="92">
        <f t="shared" si="2"/>
        <v>435.22012799999999</v>
      </c>
      <c r="T15" s="92">
        <f t="shared" si="2"/>
        <v>481.85085599999996</v>
      </c>
      <c r="U15" s="16">
        <f t="shared" si="3"/>
        <v>5673.40524</v>
      </c>
    </row>
    <row r="16" spans="2:21" x14ac:dyDescent="0.25">
      <c r="B16" s="85"/>
      <c r="C16" s="1000"/>
      <c r="D16" s="84" t="s">
        <v>322</v>
      </c>
      <c r="E16" s="141">
        <v>4000</v>
      </c>
      <c r="F16" s="141"/>
      <c r="G16" s="141">
        <f t="shared" si="0"/>
        <v>4000</v>
      </c>
      <c r="H16" s="141">
        <f t="shared" si="1"/>
        <v>2822</v>
      </c>
      <c r="I16" s="92">
        <f>$H16*0.8526*I$6*24/1000</f>
        <v>1732.3467840000003</v>
      </c>
      <c r="J16" s="92">
        <f t="shared" ref="J16:T16" si="4">$H16*0.8526*J$6*24/1000</f>
        <v>1790.0916768</v>
      </c>
      <c r="K16" s="92">
        <f t="shared" si="4"/>
        <v>1732.3467840000003</v>
      </c>
      <c r="L16" s="92">
        <f t="shared" si="4"/>
        <v>1790.0916768</v>
      </c>
      <c r="M16" s="92">
        <f t="shared" si="4"/>
        <v>1790.0916768</v>
      </c>
      <c r="N16" s="92">
        <f t="shared" si="4"/>
        <v>1732.3467840000003</v>
      </c>
      <c r="O16" s="92">
        <f t="shared" si="4"/>
        <v>1790.0916768</v>
      </c>
      <c r="P16" s="92">
        <f t="shared" si="4"/>
        <v>1732.3467840000003</v>
      </c>
      <c r="Q16" s="92">
        <f t="shared" si="4"/>
        <v>1790.0916768</v>
      </c>
      <c r="R16" s="92">
        <f t="shared" si="4"/>
        <v>1790.0916768</v>
      </c>
      <c r="S16" s="92">
        <f t="shared" si="4"/>
        <v>1616.8569984000003</v>
      </c>
      <c r="T16" s="92">
        <f t="shared" si="4"/>
        <v>1790.0916768</v>
      </c>
      <c r="U16" s="92">
        <f>+SUM(I16:T16)</f>
        <v>21076.885871999999</v>
      </c>
    </row>
    <row r="17" spans="2:21" x14ac:dyDescent="0.25">
      <c r="B17" s="85"/>
      <c r="C17" s="1000"/>
      <c r="D17" s="84"/>
      <c r="E17" s="84"/>
      <c r="F17" s="84"/>
      <c r="G17" s="84"/>
      <c r="H17" s="84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f t="shared" si="3"/>
        <v>0</v>
      </c>
    </row>
    <row r="18" spans="2:21" x14ac:dyDescent="0.25">
      <c r="B18" s="85"/>
      <c r="C18" s="1000"/>
      <c r="D18" s="84"/>
      <c r="E18" s="84"/>
      <c r="F18" s="84"/>
      <c r="G18" s="84"/>
      <c r="H18" s="84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f t="shared" si="3"/>
        <v>0</v>
      </c>
    </row>
    <row r="19" spans="2:21" x14ac:dyDescent="0.25">
      <c r="B19" s="85"/>
      <c r="C19" s="1000"/>
      <c r="D19" s="84"/>
      <c r="E19" s="84"/>
      <c r="F19" s="84"/>
      <c r="G19" s="84"/>
      <c r="H19" s="84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f t="shared" si="3"/>
        <v>0</v>
      </c>
    </row>
    <row r="20" spans="2:21" x14ac:dyDescent="0.25">
      <c r="B20" s="85"/>
      <c r="C20" s="1000"/>
      <c r="D20" s="84"/>
      <c r="E20" s="84"/>
      <c r="F20" s="84"/>
      <c r="G20" s="84"/>
      <c r="H20" s="84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f t="shared" si="3"/>
        <v>0</v>
      </c>
    </row>
    <row r="21" spans="2:21" x14ac:dyDescent="0.25">
      <c r="B21" s="85"/>
      <c r="C21" s="1000"/>
      <c r="D21" s="84"/>
      <c r="E21" s="84"/>
      <c r="F21" s="84"/>
      <c r="G21" s="84"/>
      <c r="H21" s="84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f t="shared" si="3"/>
        <v>0</v>
      </c>
    </row>
    <row r="22" spans="2:21" x14ac:dyDescent="0.25">
      <c r="B22" s="85"/>
      <c r="C22" s="1000"/>
      <c r="D22" s="84"/>
      <c r="E22" s="84"/>
      <c r="F22" s="84"/>
      <c r="G22" s="84"/>
      <c r="H22" s="84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 t="shared" si="3"/>
        <v>0</v>
      </c>
    </row>
    <row r="23" spans="2:21" x14ac:dyDescent="0.25">
      <c r="B23" s="85"/>
      <c r="C23" s="1000"/>
      <c r="D23" s="84"/>
      <c r="E23" s="84"/>
      <c r="F23" s="84"/>
      <c r="G23" s="84"/>
      <c r="H23" s="84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f t="shared" si="3"/>
        <v>0</v>
      </c>
    </row>
    <row r="24" spans="2:21" x14ac:dyDescent="0.25">
      <c r="B24" s="85"/>
      <c r="C24" s="1000"/>
      <c r="D24" s="84"/>
      <c r="E24" s="84"/>
      <c r="F24" s="84"/>
      <c r="G24" s="84"/>
      <c r="H24" s="84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>
        <f t="shared" si="3"/>
        <v>0</v>
      </c>
    </row>
    <row r="25" spans="2:21" x14ac:dyDescent="0.25">
      <c r="B25" s="85"/>
      <c r="C25" s="1000"/>
      <c r="D25" s="84"/>
      <c r="E25" s="84"/>
      <c r="F25" s="84"/>
      <c r="G25" s="84"/>
      <c r="H25" s="84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>
        <f t="shared" si="3"/>
        <v>0</v>
      </c>
    </row>
    <row r="26" spans="2:21" x14ac:dyDescent="0.25">
      <c r="B26" s="85"/>
      <c r="C26" s="1001"/>
      <c r="D26" s="84"/>
      <c r="E26" s="84"/>
      <c r="F26" s="84"/>
      <c r="G26" s="84"/>
      <c r="H26" s="84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>
        <f t="shared" si="3"/>
        <v>0</v>
      </c>
    </row>
    <row r="27" spans="2:21" x14ac:dyDescent="0.25">
      <c r="C27" s="937" t="s">
        <v>188</v>
      </c>
      <c r="D27" s="938"/>
      <c r="E27" s="16">
        <f>SUM(E9:E26)</f>
        <v>8042.5</v>
      </c>
      <c r="F27" s="16">
        <f t="shared" ref="F27:T27" si="5">SUM(F9:F26)</f>
        <v>0</v>
      </c>
      <c r="G27" s="16">
        <f t="shared" si="5"/>
        <v>8042.5</v>
      </c>
      <c r="H27" s="16">
        <f t="shared" si="5"/>
        <v>5673.9837500000003</v>
      </c>
      <c r="I27" s="16">
        <f t="shared" si="5"/>
        <v>3477.7608390000005</v>
      </c>
      <c r="J27" s="16">
        <f t="shared" si="5"/>
        <v>3593.6862002999997</v>
      </c>
      <c r="K27" s="16">
        <f t="shared" si="5"/>
        <v>3477.7608390000005</v>
      </c>
      <c r="L27" s="16">
        <f t="shared" si="5"/>
        <v>3593.6862002999997</v>
      </c>
      <c r="M27" s="16">
        <f t="shared" si="5"/>
        <v>3593.6862002999997</v>
      </c>
      <c r="N27" s="16">
        <f t="shared" si="5"/>
        <v>3477.7608390000005</v>
      </c>
      <c r="O27" s="16">
        <f t="shared" si="5"/>
        <v>3593.6862002999997</v>
      </c>
      <c r="P27" s="16">
        <f t="shared" si="5"/>
        <v>3477.7608390000005</v>
      </c>
      <c r="Q27" s="16">
        <f t="shared" si="5"/>
        <v>3593.6862002999997</v>
      </c>
      <c r="R27" s="16">
        <f t="shared" si="5"/>
        <v>3593.6862002999997</v>
      </c>
      <c r="S27" s="16">
        <f t="shared" si="5"/>
        <v>3245.9101164000003</v>
      </c>
      <c r="T27" s="16">
        <f t="shared" si="5"/>
        <v>3593.6862002999997</v>
      </c>
      <c r="U27" s="116">
        <f>SUM(I27:T27)</f>
        <v>42312.756874499995</v>
      </c>
    </row>
    <row r="28" spans="2:21" x14ac:dyDescent="0.25">
      <c r="C28" s="935" t="s">
        <v>323</v>
      </c>
      <c r="D28" s="93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2:21" x14ac:dyDescent="0.25">
      <c r="C29" s="1004" t="s">
        <v>314</v>
      </c>
      <c r="D29" s="79" t="s">
        <v>324</v>
      </c>
      <c r="E29" s="16">
        <f>[43]Gen!$DB$38</f>
        <v>234</v>
      </c>
      <c r="F29" s="16"/>
      <c r="G29" s="16">
        <v>234</v>
      </c>
      <c r="H29" s="92">
        <f t="shared" ref="H29:H39" si="6">G29*0.7055</f>
        <v>165.08700000000002</v>
      </c>
      <c r="I29" s="92">
        <f>'F11-Year(n+5)'!E30</f>
        <v>13.655898230965743</v>
      </c>
      <c r="J29" s="92">
        <f>'F11-Year(n+5)'!F30</f>
        <v>14.633228796668094</v>
      </c>
      <c r="K29" s="92">
        <f>'F11-Year(n+5)'!G30</f>
        <v>15.160733636776966</v>
      </c>
      <c r="L29" s="92">
        <f>'F11-Year(n+5)'!H30</f>
        <v>33.144788862918695</v>
      </c>
      <c r="M29" s="92">
        <f>'F11-Year(n+5)'!I30</f>
        <v>77.817913633384023</v>
      </c>
      <c r="N29" s="92">
        <f>'F11-Year(n+5)'!J30</f>
        <v>39.30321099810687</v>
      </c>
      <c r="O29" s="92">
        <f>'F11-Year(n+5)'!K30</f>
        <v>43.322080414109173</v>
      </c>
      <c r="P29" s="92">
        <f>'F11-Year(n+5)'!L30</f>
        <v>14.858578128219531</v>
      </c>
      <c r="Q29" s="92">
        <f>'F11-Year(n+5)'!M30</f>
        <v>25.489964925245669</v>
      </c>
      <c r="R29" s="92">
        <f>'F11-Year(n+5)'!N30</f>
        <v>48.638359536574676</v>
      </c>
      <c r="S29" s="92">
        <f>'F11-Year(n+5)'!O30</f>
        <v>43.682684395013567</v>
      </c>
      <c r="T29" s="92">
        <f>'F11-Year(n+5)'!P30</f>
        <v>20.29072926404428</v>
      </c>
      <c r="U29" s="16">
        <f t="shared" si="3"/>
        <v>389.99817082202725</v>
      </c>
    </row>
    <row r="30" spans="2:21" x14ac:dyDescent="0.25">
      <c r="C30" s="1005"/>
      <c r="D30" s="79" t="s">
        <v>325</v>
      </c>
      <c r="E30" s="92">
        <v>875.6</v>
      </c>
      <c r="F30" s="16"/>
      <c r="G30" s="16"/>
      <c r="H30" s="92">
        <f t="shared" si="6"/>
        <v>0</v>
      </c>
      <c r="I30" s="92">
        <f>'F11-Year(n+5)'!E31</f>
        <v>47.59722477425494</v>
      </c>
      <c r="J30" s="92">
        <f>'F11-Year(n+5)'!F31</f>
        <v>51.003681224626042</v>
      </c>
      <c r="K30" s="92">
        <f>'F11-Year(n+5)'!G31</f>
        <v>52.842283564766205</v>
      </c>
      <c r="L30" s="92">
        <f>'F11-Year(n+5)'!H31</f>
        <v>115.52517007092516</v>
      </c>
      <c r="M30" s="92">
        <f>'F11-Year(n+5)'!I31</f>
        <v>271.23201008285474</v>
      </c>
      <c r="N30" s="92">
        <f>'F11-Year(n+5)'!J31</f>
        <v>136.99016619682038</v>
      </c>
      <c r="O30" s="92">
        <f>'F11-Year(n+5)'!K31</f>
        <v>150.99781532370702</v>
      </c>
      <c r="P30" s="92">
        <f>'F11-Year(n+5)'!L31</f>
        <v>51.789129578529256</v>
      </c>
      <c r="Q30" s="92">
        <f>'F11-Year(n+5)'!M31</f>
        <v>88.844510226625474</v>
      </c>
      <c r="R30" s="92">
        <f>'F11-Year(n+5)'!N31</f>
        <v>169.52754717106973</v>
      </c>
      <c r="S30" s="92">
        <f>'F11-Year(n+5)'!O31</f>
        <v>152.25468971185072</v>
      </c>
      <c r="T30" s="92">
        <f>'F11-Year(n+5)'!P31</f>
        <v>70.72272986219879</v>
      </c>
      <c r="U30" s="16">
        <f t="shared" si="3"/>
        <v>1359.3269577882286</v>
      </c>
    </row>
    <row r="31" spans="2:21" x14ac:dyDescent="0.25">
      <c r="C31" s="1005"/>
      <c r="D31" s="79" t="s">
        <v>326</v>
      </c>
      <c r="E31" s="143">
        <v>900</v>
      </c>
      <c r="F31" s="16"/>
      <c r="G31" s="16"/>
      <c r="H31" s="92">
        <f t="shared" si="6"/>
        <v>0</v>
      </c>
      <c r="I31" s="92">
        <f>'F11-Year(n+5)'!E32</f>
        <v>52.522685503714392</v>
      </c>
      <c r="J31" s="92">
        <f>'F11-Year(n+5)'!F32</f>
        <v>56.281649217954197</v>
      </c>
      <c r="K31" s="92">
        <f>'F11-Year(n+5)'!G32</f>
        <v>58.310513987603713</v>
      </c>
      <c r="L31" s="92">
        <f>'F11-Year(n+5)'!H32</f>
        <v>127.47995716507189</v>
      </c>
      <c r="M31" s="92">
        <f>'F11-Year(n+5)'!I32</f>
        <v>299.29966782070784</v>
      </c>
      <c r="N31" s="92">
        <f>'F11-Year(n+5)'!J32</f>
        <v>151.16619614656489</v>
      </c>
      <c r="O31" s="92">
        <f>'F11-Year(n+5)'!K32</f>
        <v>166.62338620811224</v>
      </c>
      <c r="P31" s="92">
        <f>'F11-Year(n+5)'!L32</f>
        <v>57.148377416228961</v>
      </c>
      <c r="Q31" s="92">
        <f>'F11-Year(n+5)'!M32</f>
        <v>98.038326635560267</v>
      </c>
      <c r="R31" s="92">
        <f>'F11-Year(n+5)'!N32</f>
        <v>187.07061360221027</v>
      </c>
      <c r="S31" s="92">
        <f>'F11-Year(n+5)'!O32</f>
        <v>168.010324596206</v>
      </c>
      <c r="T31" s="92">
        <f>'F11-Year(n+5)'!P32</f>
        <v>78.041266400170329</v>
      </c>
      <c r="U31" s="16">
        <f t="shared" si="3"/>
        <v>1499.9929647001049</v>
      </c>
    </row>
    <row r="32" spans="2:21" x14ac:dyDescent="0.25">
      <c r="C32" s="1005"/>
      <c r="D32" s="79" t="s">
        <v>327</v>
      </c>
      <c r="E32" s="16">
        <f>[43]Gen!$DB$39</f>
        <v>240</v>
      </c>
      <c r="F32" s="16"/>
      <c r="G32" s="16">
        <v>240</v>
      </c>
      <c r="H32" s="92">
        <f t="shared" si="6"/>
        <v>169.32</v>
      </c>
      <c r="I32" s="92">
        <f>'F11-Year(n+5)'!E33</f>
        <v>14.006049467657173</v>
      </c>
      <c r="J32" s="92">
        <f>'F11-Year(n+5)'!F33</f>
        <v>15.008439791454455</v>
      </c>
      <c r="K32" s="92">
        <f>'F11-Year(n+5)'!G33</f>
        <v>15.549470396694328</v>
      </c>
      <c r="L32" s="92">
        <f>'F11-Year(n+5)'!H33</f>
        <v>33.994655244019178</v>
      </c>
      <c r="M32" s="92">
        <f>'F11-Year(n+5)'!I33</f>
        <v>79.813244752188751</v>
      </c>
      <c r="N32" s="92">
        <f>'F11-Year(n+5)'!J33</f>
        <v>40.310985639083967</v>
      </c>
      <c r="O32" s="92">
        <f>'F11-Year(n+5)'!K33</f>
        <v>44.43290298882993</v>
      </c>
      <c r="P32" s="92">
        <f>'F11-Year(n+5)'!L33</f>
        <v>15.239567310994389</v>
      </c>
      <c r="Q32" s="92">
        <f>'F11-Year(n+5)'!M33</f>
        <v>26.143553769482736</v>
      </c>
      <c r="R32" s="92">
        <f>'F11-Year(n+5)'!N33</f>
        <v>49.885496960589414</v>
      </c>
      <c r="S32" s="92">
        <f>'F11-Year(n+5)'!O33</f>
        <v>44.802753225654946</v>
      </c>
      <c r="T32" s="92">
        <f>'F11-Year(n+5)'!P33</f>
        <v>20.811004373378754</v>
      </c>
      <c r="U32" s="16">
        <f t="shared" si="3"/>
        <v>399.99812392002804</v>
      </c>
    </row>
    <row r="33" spans="3:21" x14ac:dyDescent="0.25">
      <c r="C33" s="1005"/>
      <c r="D33" s="79" t="s">
        <v>328</v>
      </c>
      <c r="E33" s="16">
        <f>[43]Gen!$DB$41</f>
        <v>120</v>
      </c>
      <c r="F33" s="16"/>
      <c r="G33" s="16">
        <v>120</v>
      </c>
      <c r="H33" s="92">
        <f t="shared" si="6"/>
        <v>84.66</v>
      </c>
      <c r="I33" s="92">
        <f>'F11-Year(n+5)'!E34</f>
        <v>7.0030247338285845</v>
      </c>
      <c r="J33" s="92">
        <f>'F11-Year(n+5)'!F34</f>
        <v>7.5042198957272266</v>
      </c>
      <c r="K33" s="92">
        <f>'F11-Year(n+5)'!G34</f>
        <v>7.7747351983471624</v>
      </c>
      <c r="L33" s="92">
        <f>'F11-Year(n+5)'!H34</f>
        <v>16.997327622009585</v>
      </c>
      <c r="M33" s="92">
        <f>'F11-Year(n+5)'!I34</f>
        <v>39.906622376094376</v>
      </c>
      <c r="N33" s="92">
        <f>'F11-Year(n+5)'!J34</f>
        <v>20.155492819541987</v>
      </c>
      <c r="O33" s="92">
        <f>'F11-Year(n+5)'!K34</f>
        <v>22.216451494414962</v>
      </c>
      <c r="P33" s="92">
        <f>'F11-Year(n+5)'!L34</f>
        <v>7.6197836554971934</v>
      </c>
      <c r="Q33" s="92">
        <f>'F11-Year(n+5)'!M34</f>
        <v>13.07177688474137</v>
      </c>
      <c r="R33" s="92">
        <f>'F11-Year(n+5)'!N34</f>
        <v>24.942748480294707</v>
      </c>
      <c r="S33" s="92">
        <f>'F11-Year(n+5)'!O34</f>
        <v>22.40137661282747</v>
      </c>
      <c r="T33" s="92">
        <f>'F11-Year(n+5)'!P34</f>
        <v>10.405502186689375</v>
      </c>
      <c r="U33" s="16">
        <f t="shared" si="3"/>
        <v>199.99906196001405</v>
      </c>
    </row>
    <row r="34" spans="3:21" x14ac:dyDescent="0.25">
      <c r="C34" s="1005"/>
      <c r="D34" s="79" t="s">
        <v>329</v>
      </c>
      <c r="E34" s="16">
        <f>[43]Gen!$DB$40</f>
        <v>9</v>
      </c>
      <c r="F34" s="16"/>
      <c r="G34" s="16">
        <v>9</v>
      </c>
      <c r="H34" s="92">
        <f t="shared" si="6"/>
        <v>6.3494999999999999</v>
      </c>
      <c r="I34" s="92">
        <f>'F11-Year(n+5)'!E35</f>
        <v>1.0504537100742879</v>
      </c>
      <c r="J34" s="92">
        <f>'F11-Year(n+5)'!F35</f>
        <v>1.125632984359084</v>
      </c>
      <c r="K34" s="92">
        <f>'F11-Year(n+5)'!G35</f>
        <v>1.1662102797520744</v>
      </c>
      <c r="L34" s="92">
        <f>'F11-Year(n+5)'!H35</f>
        <v>2.5495991433014376</v>
      </c>
      <c r="M34" s="92">
        <f>'F11-Year(n+5)'!I35</f>
        <v>5.9859933564141565</v>
      </c>
      <c r="N34" s="92">
        <f>'F11-Year(n+5)'!J35</f>
        <v>3.0233239229312985</v>
      </c>
      <c r="O34" s="92">
        <f>'F11-Year(n+5)'!K35</f>
        <v>3.3324677241622442</v>
      </c>
      <c r="P34" s="92">
        <f>'F11-Year(n+5)'!L35</f>
        <v>1.1429675483245791</v>
      </c>
      <c r="Q34" s="92">
        <f>'F11-Year(n+5)'!M35</f>
        <v>1.9607665327112054</v>
      </c>
      <c r="R34" s="92">
        <f>'F11-Year(n+5)'!N35</f>
        <v>3.7414122720442062</v>
      </c>
      <c r="S34" s="92">
        <f>'F11-Year(n+5)'!O35</f>
        <v>3.3602064919241204</v>
      </c>
      <c r="T34" s="92">
        <f>'F11-Year(n+5)'!P35</f>
        <v>1.5608253280034068</v>
      </c>
      <c r="U34" s="16">
        <f t="shared" si="3"/>
        <v>29.9998592940021</v>
      </c>
    </row>
    <row r="35" spans="3:21" x14ac:dyDescent="0.25">
      <c r="C35" s="1005"/>
      <c r="D35" s="162" t="s">
        <v>407</v>
      </c>
      <c r="E35" s="16">
        <f>[43]Gen!$DB$32</f>
        <v>815.6</v>
      </c>
      <c r="F35" s="16"/>
      <c r="G35" s="16">
        <v>815.6</v>
      </c>
      <c r="H35" s="92">
        <f t="shared" si="6"/>
        <v>575.4058</v>
      </c>
      <c r="I35" s="92">
        <f>'F11-Year(n+5)'!E36</f>
        <v>3.5015123669142922</v>
      </c>
      <c r="J35" s="92">
        <f>'F11-Year(n+5)'!F36</f>
        <v>3.7521099478636133</v>
      </c>
      <c r="K35" s="92">
        <f>'F11-Year(n+5)'!G36</f>
        <v>3.8873675991735812</v>
      </c>
      <c r="L35" s="92">
        <f>'F11-Year(n+5)'!H36</f>
        <v>8.4986638110047927</v>
      </c>
      <c r="M35" s="92">
        <f>'F11-Year(n+5)'!I36</f>
        <v>19.953311188047188</v>
      </c>
      <c r="N35" s="92">
        <f>'F11-Year(n+5)'!J36</f>
        <v>10.077746409770993</v>
      </c>
      <c r="O35" s="92">
        <f>'F11-Year(n+5)'!K36</f>
        <v>11.108225747207481</v>
      </c>
      <c r="P35" s="92">
        <f>'F11-Year(n+5)'!L36</f>
        <v>3.8098918277485967</v>
      </c>
      <c r="Q35" s="92">
        <f>'F11-Year(n+5)'!M36</f>
        <v>6.5358884423706849</v>
      </c>
      <c r="R35" s="92">
        <f>'F11-Year(n+5)'!N36</f>
        <v>12.471374240147354</v>
      </c>
      <c r="S35" s="92">
        <f>'F11-Year(n+5)'!O36</f>
        <v>11.200688306413735</v>
      </c>
      <c r="T35" s="92">
        <f>'F11-Year(n+5)'!P36</f>
        <v>5.2027510933446877</v>
      </c>
      <c r="U35" s="16">
        <f t="shared" si="3"/>
        <v>99.999530980007023</v>
      </c>
    </row>
    <row r="36" spans="3:21" x14ac:dyDescent="0.25">
      <c r="C36" s="1005"/>
      <c r="D36" s="162" t="s">
        <v>408</v>
      </c>
      <c r="E36" s="16">
        <f>[43]Gen!$DB$36</f>
        <v>15</v>
      </c>
      <c r="F36" s="16"/>
      <c r="G36" s="16">
        <v>15</v>
      </c>
      <c r="H36" s="92">
        <f t="shared" si="6"/>
        <v>10.5825</v>
      </c>
      <c r="I36" s="92">
        <f>'F11-Year(n+5)'!E37</f>
        <v>0.87537809172857306</v>
      </c>
      <c r="J36" s="92">
        <f>'F11-Year(n+5)'!F37</f>
        <v>0.93802748696590332</v>
      </c>
      <c r="K36" s="92">
        <f>'F11-Year(n+5)'!G37</f>
        <v>0.9718418997933953</v>
      </c>
      <c r="L36" s="92">
        <f>'F11-Year(n+5)'!H37</f>
        <v>2.1246659527511982</v>
      </c>
      <c r="M36" s="92">
        <f>'F11-Year(n+5)'!I37</f>
        <v>4.988327797011797</v>
      </c>
      <c r="N36" s="92">
        <f>'F11-Year(n+5)'!J37</f>
        <v>2.5194366024427484</v>
      </c>
      <c r="O36" s="92">
        <f>'F11-Year(n+5)'!K37</f>
        <v>2.7770564368018702</v>
      </c>
      <c r="P36" s="92">
        <f>'F11-Year(n+5)'!L37</f>
        <v>0.95247295693714917</v>
      </c>
      <c r="Q36" s="92">
        <f>'F11-Year(n+5)'!M37</f>
        <v>1.6339721105926712</v>
      </c>
      <c r="R36" s="92">
        <f>'F11-Year(n+5)'!N37</f>
        <v>3.1178435600368384</v>
      </c>
      <c r="S36" s="92">
        <f>'F11-Year(n+5)'!O37</f>
        <v>2.8001720766034337</v>
      </c>
      <c r="T36" s="92">
        <f>'F11-Year(n+5)'!P37</f>
        <v>1.3006877733361719</v>
      </c>
      <c r="U36" s="16">
        <f t="shared" si="3"/>
        <v>24.999882745001756</v>
      </c>
    </row>
    <row r="37" spans="3:21" x14ac:dyDescent="0.25">
      <c r="C37" s="1005"/>
      <c r="D37" s="162" t="s">
        <v>409</v>
      </c>
      <c r="E37" s="16">
        <f>[43]Gen!$DB$37</f>
        <v>900</v>
      </c>
      <c r="F37" s="16"/>
      <c r="G37" s="16">
        <v>900</v>
      </c>
      <c r="H37" s="92">
        <f t="shared" si="6"/>
        <v>634.95000000000005</v>
      </c>
      <c r="I37" s="92">
        <f>'F11-Year(n+5)'!E38</f>
        <v>0</v>
      </c>
      <c r="J37" s="92">
        <f>'F11-Year(n+5)'!F38</f>
        <v>0</v>
      </c>
      <c r="K37" s="92">
        <f>'F11-Year(n+5)'!G38</f>
        <v>0</v>
      </c>
      <c r="L37" s="92">
        <f>'F11-Year(n+5)'!H38</f>
        <v>0</v>
      </c>
      <c r="M37" s="92">
        <f>'F11-Year(n+5)'!I38</f>
        <v>0</v>
      </c>
      <c r="N37" s="92">
        <f>'F11-Year(n+5)'!J38</f>
        <v>0</v>
      </c>
      <c r="O37" s="92">
        <f>'F11-Year(n+5)'!K38</f>
        <v>0</v>
      </c>
      <c r="P37" s="92">
        <f>'F11-Year(n+5)'!L38</f>
        <v>0</v>
      </c>
      <c r="Q37" s="92">
        <f>'F11-Year(n+5)'!M38</f>
        <v>0</v>
      </c>
      <c r="R37" s="92">
        <f>'F11-Year(n+5)'!N38</f>
        <v>0</v>
      </c>
      <c r="S37" s="92">
        <f>'F11-Year(n+5)'!O38</f>
        <v>0</v>
      </c>
      <c r="T37" s="92">
        <f>'F11-Year(n+5)'!P38</f>
        <v>0</v>
      </c>
      <c r="U37" s="16">
        <f t="shared" si="3"/>
        <v>0</v>
      </c>
    </row>
    <row r="38" spans="3:21" x14ac:dyDescent="0.25">
      <c r="C38" s="1005"/>
      <c r="D38" s="79" t="s">
        <v>410</v>
      </c>
      <c r="E38" s="16"/>
      <c r="F38" s="16"/>
      <c r="G38" s="16">
        <v>27</v>
      </c>
      <c r="H38" s="92">
        <f t="shared" si="6"/>
        <v>19.048500000000001</v>
      </c>
      <c r="I38" s="92">
        <f>'F11-Year(n+5)'!E39</f>
        <v>1.0504537100742879</v>
      </c>
      <c r="J38" s="92">
        <f>'F11-Year(n+5)'!F39</f>
        <v>1.125632984359084</v>
      </c>
      <c r="K38" s="92">
        <f>'F11-Year(n+5)'!G39</f>
        <v>1.1662102797520744</v>
      </c>
      <c r="L38" s="92">
        <f>'F11-Year(n+5)'!H39</f>
        <v>2.5495991433014376</v>
      </c>
      <c r="M38" s="92">
        <f>'F11-Year(n+5)'!I39</f>
        <v>5.9859933564141565</v>
      </c>
      <c r="N38" s="92">
        <f>'F11-Year(n+5)'!J39</f>
        <v>3.0233239229312985</v>
      </c>
      <c r="O38" s="92">
        <f>'F11-Year(n+5)'!K39</f>
        <v>3.3324677241622442</v>
      </c>
      <c r="P38" s="92">
        <f>'F11-Year(n+5)'!L39</f>
        <v>1.1429675483245791</v>
      </c>
      <c r="Q38" s="92">
        <f>'F11-Year(n+5)'!M39</f>
        <v>1.9607665327112054</v>
      </c>
      <c r="R38" s="92">
        <f>'F11-Year(n+5)'!N39</f>
        <v>3.7414122720442062</v>
      </c>
      <c r="S38" s="92">
        <f>'F11-Year(n+5)'!O39</f>
        <v>3.3602064919241204</v>
      </c>
      <c r="T38" s="92">
        <f>'F11-Year(n+5)'!P39</f>
        <v>1.5608253280034068</v>
      </c>
      <c r="U38" s="16">
        <f t="shared" si="3"/>
        <v>29.9998592940021</v>
      </c>
    </row>
    <row r="39" spans="3:21" x14ac:dyDescent="0.25">
      <c r="C39" s="1005"/>
      <c r="D39" s="79" t="s">
        <v>411</v>
      </c>
      <c r="E39" s="16"/>
      <c r="F39" s="16"/>
      <c r="G39" s="16">
        <v>10</v>
      </c>
      <c r="H39" s="92">
        <f t="shared" si="6"/>
        <v>7.0549999999999997</v>
      </c>
      <c r="I39" s="92">
        <f>'F11-Year(n+5)'!E40</f>
        <v>0.58358539448571556</v>
      </c>
      <c r="J39" s="92">
        <f>'F11-Year(n+5)'!F40</f>
        <v>0.62535165797726899</v>
      </c>
      <c r="K39" s="92">
        <f>'F11-Year(n+5)'!G40</f>
        <v>0.64789459986226361</v>
      </c>
      <c r="L39" s="92">
        <f>'F11-Year(n+5)'!H40</f>
        <v>1.416443968500799</v>
      </c>
      <c r="M39" s="92">
        <f>'F11-Year(n+5)'!I40</f>
        <v>3.3255518646745315</v>
      </c>
      <c r="N39" s="92">
        <f>'F11-Year(n+5)'!J40</f>
        <v>1.6796244016284989</v>
      </c>
      <c r="O39" s="92">
        <f>'F11-Year(n+5)'!K40</f>
        <v>1.8513709578679138</v>
      </c>
      <c r="P39" s="92">
        <f>'F11-Year(n+5)'!L40</f>
        <v>0.63498197129143286</v>
      </c>
      <c r="Q39" s="92">
        <f>'F11-Year(n+5)'!M40</f>
        <v>1.089314740395114</v>
      </c>
      <c r="R39" s="92">
        <f>'F11-Year(n+5)'!N40</f>
        <v>2.0785623733578924</v>
      </c>
      <c r="S39" s="92">
        <f>'F11-Year(n+5)'!O40</f>
        <v>1.8667813844022894</v>
      </c>
      <c r="T39" s="92">
        <f>'F11-Year(n+5)'!P40</f>
        <v>0.86712518222411472</v>
      </c>
      <c r="U39" s="16">
        <f t="shared" si="3"/>
        <v>16.666588496667835</v>
      </c>
    </row>
    <row r="40" spans="3:21" x14ac:dyDescent="0.25">
      <c r="C40" s="1005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>
        <f t="shared" si="3"/>
        <v>0</v>
      </c>
    </row>
    <row r="41" spans="3:21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f t="shared" si="3"/>
        <v>0</v>
      </c>
    </row>
    <row r="42" spans="3:21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>
        <f t="shared" si="3"/>
        <v>0</v>
      </c>
    </row>
    <row r="43" spans="3:21" x14ac:dyDescent="0.25">
      <c r="C43" s="1005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>
        <f t="shared" si="3"/>
        <v>0</v>
      </c>
    </row>
    <row r="44" spans="3:21" x14ac:dyDescent="0.25">
      <c r="C44" s="1005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>
        <f t="shared" si="3"/>
        <v>0</v>
      </c>
    </row>
    <row r="45" spans="3:21" x14ac:dyDescent="0.25">
      <c r="C45" s="1005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>
        <f t="shared" si="3"/>
        <v>0</v>
      </c>
    </row>
    <row r="46" spans="3:21" x14ac:dyDescent="0.25">
      <c r="C46" s="1006"/>
      <c r="D46" s="15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>
        <f t="shared" si="3"/>
        <v>0</v>
      </c>
    </row>
    <row r="47" spans="3:21" x14ac:dyDescent="0.25">
      <c r="C47" s="937" t="s">
        <v>188</v>
      </c>
      <c r="D47" s="938"/>
      <c r="E47" s="16">
        <f>SUM(E29:E46)</f>
        <v>4109.2</v>
      </c>
      <c r="F47" s="16">
        <f t="shared" ref="F47:T47" si="7">SUM(F29:F46)</f>
        <v>0</v>
      </c>
      <c r="G47" s="16">
        <f t="shared" si="7"/>
        <v>2370.6</v>
      </c>
      <c r="H47" s="16">
        <f t="shared" si="7"/>
        <v>1672.4583000000002</v>
      </c>
      <c r="I47" s="16">
        <f t="shared" si="7"/>
        <v>141.846265983698</v>
      </c>
      <c r="J47" s="16">
        <f t="shared" si="7"/>
        <v>151.99797398795494</v>
      </c>
      <c r="K47" s="16">
        <f t="shared" si="7"/>
        <v>157.47726144252178</v>
      </c>
      <c r="L47" s="16">
        <f t="shared" si="7"/>
        <v>344.28087098380422</v>
      </c>
      <c r="M47" s="16">
        <f t="shared" si="7"/>
        <v>808.30863622779157</v>
      </c>
      <c r="N47" s="16">
        <f t="shared" si="7"/>
        <v>408.24950705982292</v>
      </c>
      <c r="O47" s="16">
        <f t="shared" si="7"/>
        <v>449.99422501937511</v>
      </c>
      <c r="P47" s="16">
        <f t="shared" si="7"/>
        <v>154.33871794209568</v>
      </c>
      <c r="Q47" s="16">
        <f t="shared" si="7"/>
        <v>264.76884080043641</v>
      </c>
      <c r="R47" s="16">
        <f t="shared" si="7"/>
        <v>505.21537046836926</v>
      </c>
      <c r="S47" s="16">
        <f t="shared" si="7"/>
        <v>453.73988329282042</v>
      </c>
      <c r="T47" s="16">
        <f t="shared" si="7"/>
        <v>210.76344679139331</v>
      </c>
      <c r="U47" s="116">
        <f>SUM(I47:T47)</f>
        <v>4050.9810000000834</v>
      </c>
    </row>
    <row r="48" spans="3:21" x14ac:dyDescent="0.25">
      <c r="C48" s="935" t="s">
        <v>332</v>
      </c>
      <c r="D48" s="936"/>
      <c r="E48" s="16">
        <f>E27+E47</f>
        <v>12151.7</v>
      </c>
      <c r="F48" s="16">
        <f t="shared" ref="F48:T48" si="8">F27+F47</f>
        <v>0</v>
      </c>
      <c r="G48" s="16">
        <f t="shared" si="8"/>
        <v>10413.1</v>
      </c>
      <c r="H48" s="16">
        <f t="shared" si="8"/>
        <v>7346.4420500000006</v>
      </c>
      <c r="I48" s="16">
        <f t="shared" si="8"/>
        <v>3619.6071049836983</v>
      </c>
      <c r="J48" s="16">
        <f t="shared" si="8"/>
        <v>3745.6841742879546</v>
      </c>
      <c r="K48" s="16">
        <f t="shared" si="8"/>
        <v>3635.2381004425224</v>
      </c>
      <c r="L48" s="16">
        <f t="shared" si="8"/>
        <v>3937.9670712838038</v>
      </c>
      <c r="M48" s="16">
        <f t="shared" si="8"/>
        <v>4401.9948365277914</v>
      </c>
      <c r="N48" s="16">
        <f t="shared" si="8"/>
        <v>3886.0103460598234</v>
      </c>
      <c r="O48" s="16">
        <f t="shared" si="8"/>
        <v>4043.680425319375</v>
      </c>
      <c r="P48" s="16">
        <f t="shared" si="8"/>
        <v>3632.0995569420961</v>
      </c>
      <c r="Q48" s="16">
        <f t="shared" si="8"/>
        <v>3858.4550411004361</v>
      </c>
      <c r="R48" s="16">
        <f t="shared" si="8"/>
        <v>4098.9015707683693</v>
      </c>
      <c r="S48" s="16">
        <f t="shared" si="8"/>
        <v>3699.6499996928205</v>
      </c>
      <c r="T48" s="16">
        <f t="shared" si="8"/>
        <v>3804.4496470913928</v>
      </c>
      <c r="U48" s="116">
        <f>U27+U47</f>
        <v>46363.737874500075</v>
      </c>
    </row>
    <row r="49" spans="3:21" x14ac:dyDescent="0.25">
      <c r="C49" s="1002" t="s">
        <v>333</v>
      </c>
      <c r="D49" s="1003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3:21" x14ac:dyDescent="0.25">
      <c r="C50" s="935" t="s">
        <v>313</v>
      </c>
      <c r="D50" s="93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3:21" x14ac:dyDescent="0.25">
      <c r="C51" s="1004" t="s">
        <v>334</v>
      </c>
      <c r="D51" s="163" t="s">
        <v>335</v>
      </c>
      <c r="E51" s="16">
        <v>2100</v>
      </c>
      <c r="F51" s="16"/>
      <c r="G51" s="16">
        <v>352.5</v>
      </c>
      <c r="H51" s="92">
        <f t="shared" ref="H51:H59" si="9">G51*0.7055</f>
        <v>248.68875</v>
      </c>
      <c r="I51" s="92">
        <f t="shared" ref="I51:I67" si="10">$H51*0.85*30*24/1000</f>
        <v>152.19751499999998</v>
      </c>
      <c r="J51" s="92">
        <f t="shared" ref="J51:J67" si="11">$H51*0.85*31*24/1000</f>
        <v>157.27076549999998</v>
      </c>
      <c r="K51" s="92">
        <f t="shared" ref="K51:K67" si="12">$H51*0.85*30*24/1000</f>
        <v>152.19751499999998</v>
      </c>
      <c r="L51" s="92">
        <f t="shared" ref="L51:M67" si="13">$H51*0.85*31*24/1000</f>
        <v>157.27076549999998</v>
      </c>
      <c r="M51" s="92">
        <f t="shared" si="13"/>
        <v>157.27076549999998</v>
      </c>
      <c r="N51" s="92">
        <f t="shared" ref="N51:N67" si="14">$H51*0.85*30*24/1000</f>
        <v>152.19751499999998</v>
      </c>
      <c r="O51" s="92">
        <f t="shared" ref="O51:O67" si="15">$H51*0.85*31*24/1000</f>
        <v>157.27076549999998</v>
      </c>
      <c r="P51" s="92">
        <f t="shared" ref="P51:P67" si="16">$H51*0.85*30*24/1000</f>
        <v>152.19751499999998</v>
      </c>
      <c r="Q51" s="92">
        <f t="shared" ref="Q51:R67" si="17">$H51*0.85*31*24/1000</f>
        <v>157.27076549999998</v>
      </c>
      <c r="R51" s="92">
        <f t="shared" si="17"/>
        <v>157.27076549999998</v>
      </c>
      <c r="S51" s="92">
        <f t="shared" ref="S51:S67" si="18">$H51*0.85*28*24/1000</f>
        <v>142.05101400000001</v>
      </c>
      <c r="T51" s="92">
        <f t="shared" ref="T51:T67" si="19">$H51*0.85*31*24/1000</f>
        <v>157.27076549999998</v>
      </c>
      <c r="U51" s="92">
        <f t="shared" ref="U51:U76" si="20">+SUM(I51:T51)</f>
        <v>1851.7364324999999</v>
      </c>
    </row>
    <row r="52" spans="3:21" x14ac:dyDescent="0.25">
      <c r="C52" s="1005"/>
      <c r="D52" s="163" t="s">
        <v>336</v>
      </c>
      <c r="E52" s="16">
        <v>500</v>
      </c>
      <c r="F52" s="16"/>
      <c r="G52" s="16">
        <v>88.5</v>
      </c>
      <c r="H52" s="92">
        <f t="shared" si="9"/>
        <v>62.436750000000004</v>
      </c>
      <c r="I52" s="92">
        <f t="shared" si="10"/>
        <v>38.211290999999996</v>
      </c>
      <c r="J52" s="92">
        <f t="shared" si="11"/>
        <v>39.485000700000008</v>
      </c>
      <c r="K52" s="92">
        <f t="shared" si="12"/>
        <v>38.211290999999996</v>
      </c>
      <c r="L52" s="92">
        <f t="shared" si="13"/>
        <v>39.485000700000008</v>
      </c>
      <c r="M52" s="92">
        <f t="shared" si="13"/>
        <v>39.485000700000008</v>
      </c>
      <c r="N52" s="92">
        <f t="shared" si="14"/>
        <v>38.211290999999996</v>
      </c>
      <c r="O52" s="92">
        <f t="shared" si="15"/>
        <v>39.485000700000008</v>
      </c>
      <c r="P52" s="92">
        <f t="shared" si="16"/>
        <v>38.211290999999996</v>
      </c>
      <c r="Q52" s="92">
        <f t="shared" si="17"/>
        <v>39.485000700000008</v>
      </c>
      <c r="R52" s="92">
        <f t="shared" si="17"/>
        <v>39.485000700000008</v>
      </c>
      <c r="S52" s="92">
        <f t="shared" si="18"/>
        <v>35.6638716</v>
      </c>
      <c r="T52" s="92">
        <f t="shared" si="19"/>
        <v>39.485000700000008</v>
      </c>
      <c r="U52" s="92">
        <f t="shared" si="20"/>
        <v>464.90404050000001</v>
      </c>
    </row>
    <row r="53" spans="3:21" x14ac:dyDescent="0.25">
      <c r="C53" s="1005"/>
      <c r="D53" s="163" t="s">
        <v>337</v>
      </c>
      <c r="E53" s="16">
        <v>2000</v>
      </c>
      <c r="F53" s="16"/>
      <c r="G53" s="16">
        <v>217.4</v>
      </c>
      <c r="H53" s="92">
        <f t="shared" si="9"/>
        <v>153.37569999999999</v>
      </c>
      <c r="I53" s="92">
        <f t="shared" si="10"/>
        <v>93.865928399999973</v>
      </c>
      <c r="J53" s="92">
        <f t="shared" si="11"/>
        <v>96.994792679999989</v>
      </c>
      <c r="K53" s="92">
        <f t="shared" si="12"/>
        <v>93.865928399999973</v>
      </c>
      <c r="L53" s="92">
        <f t="shared" si="13"/>
        <v>96.994792679999989</v>
      </c>
      <c r="M53" s="92">
        <f t="shared" si="13"/>
        <v>96.994792679999989</v>
      </c>
      <c r="N53" s="92">
        <f t="shared" si="14"/>
        <v>93.865928399999973</v>
      </c>
      <c r="O53" s="92">
        <f t="shared" si="15"/>
        <v>96.994792679999989</v>
      </c>
      <c r="P53" s="92">
        <f t="shared" si="16"/>
        <v>93.865928399999973</v>
      </c>
      <c r="Q53" s="92">
        <f t="shared" si="17"/>
        <v>96.994792679999989</v>
      </c>
      <c r="R53" s="92">
        <f t="shared" si="17"/>
        <v>96.994792679999989</v>
      </c>
      <c r="S53" s="92">
        <f t="shared" si="18"/>
        <v>87.608199839999983</v>
      </c>
      <c r="T53" s="92">
        <f t="shared" si="19"/>
        <v>96.994792679999989</v>
      </c>
      <c r="U53" s="92">
        <f t="shared" si="20"/>
        <v>1142.0354622</v>
      </c>
    </row>
    <row r="54" spans="3:21" x14ac:dyDescent="0.25">
      <c r="C54" s="1005"/>
      <c r="D54" s="163" t="s">
        <v>338</v>
      </c>
      <c r="E54" s="16">
        <v>1000</v>
      </c>
      <c r="F54" s="16"/>
      <c r="G54" s="16">
        <v>538.9</v>
      </c>
      <c r="H54" s="92">
        <f t="shared" si="9"/>
        <v>380.19394999999997</v>
      </c>
      <c r="I54" s="92">
        <f t="shared" si="10"/>
        <v>232.6786974</v>
      </c>
      <c r="J54" s="92">
        <f t="shared" si="11"/>
        <v>240.43465398000001</v>
      </c>
      <c r="K54" s="92">
        <f t="shared" si="12"/>
        <v>232.6786974</v>
      </c>
      <c r="L54" s="92">
        <f t="shared" si="13"/>
        <v>240.43465398000001</v>
      </c>
      <c r="M54" s="92">
        <f t="shared" si="13"/>
        <v>240.43465398000001</v>
      </c>
      <c r="N54" s="92">
        <f t="shared" si="14"/>
        <v>232.6786974</v>
      </c>
      <c r="O54" s="92">
        <f t="shared" si="15"/>
        <v>240.43465398000001</v>
      </c>
      <c r="P54" s="92">
        <f t="shared" si="16"/>
        <v>232.6786974</v>
      </c>
      <c r="Q54" s="92">
        <f t="shared" si="17"/>
        <v>240.43465398000001</v>
      </c>
      <c r="R54" s="92">
        <f t="shared" si="17"/>
        <v>240.43465398000001</v>
      </c>
      <c r="S54" s="92">
        <f t="shared" si="18"/>
        <v>217.16678424</v>
      </c>
      <c r="T54" s="92">
        <f t="shared" si="19"/>
        <v>240.43465398000001</v>
      </c>
      <c r="U54" s="92">
        <f t="shared" si="20"/>
        <v>2830.9241517</v>
      </c>
    </row>
    <row r="55" spans="3:21" x14ac:dyDescent="0.25">
      <c r="C55" s="1005"/>
      <c r="D55" s="163" t="s">
        <v>339</v>
      </c>
      <c r="E55" s="16">
        <v>1000</v>
      </c>
      <c r="F55" s="16"/>
      <c r="G55" s="16">
        <v>256.7</v>
      </c>
      <c r="H55" s="92">
        <f t="shared" si="9"/>
        <v>181.10184999999998</v>
      </c>
      <c r="I55" s="92">
        <f t="shared" si="10"/>
        <v>110.83433220000001</v>
      </c>
      <c r="J55" s="92">
        <f t="shared" si="11"/>
        <v>114.52880993999999</v>
      </c>
      <c r="K55" s="92">
        <f t="shared" si="12"/>
        <v>110.83433220000001</v>
      </c>
      <c r="L55" s="92">
        <f t="shared" si="13"/>
        <v>114.52880993999999</v>
      </c>
      <c r="M55" s="92">
        <f t="shared" si="13"/>
        <v>114.52880993999999</v>
      </c>
      <c r="N55" s="92">
        <f t="shared" si="14"/>
        <v>110.83433220000001</v>
      </c>
      <c r="O55" s="92">
        <f t="shared" si="15"/>
        <v>114.52880993999999</v>
      </c>
      <c r="P55" s="92">
        <f t="shared" si="16"/>
        <v>110.83433220000001</v>
      </c>
      <c r="Q55" s="92">
        <f t="shared" si="17"/>
        <v>114.52880993999999</v>
      </c>
      <c r="R55" s="92">
        <f t="shared" si="17"/>
        <v>114.52880993999999</v>
      </c>
      <c r="S55" s="92">
        <f t="shared" si="18"/>
        <v>103.44537671999998</v>
      </c>
      <c r="T55" s="92">
        <f t="shared" si="19"/>
        <v>114.52880993999999</v>
      </c>
      <c r="U55" s="92">
        <f t="shared" si="20"/>
        <v>1348.4843750999999</v>
      </c>
    </row>
    <row r="56" spans="3:21" x14ac:dyDescent="0.25">
      <c r="C56" s="1005"/>
      <c r="D56" s="163" t="s">
        <v>340</v>
      </c>
      <c r="E56" s="16">
        <v>2400</v>
      </c>
      <c r="F56" s="16"/>
      <c r="G56" s="16">
        <v>281.04000000000002</v>
      </c>
      <c r="H56" s="92">
        <f t="shared" si="9"/>
        <v>198.27372000000003</v>
      </c>
      <c r="I56" s="92">
        <f t="shared" si="10"/>
        <v>121.34351664000002</v>
      </c>
      <c r="J56" s="92">
        <f t="shared" si="11"/>
        <v>125.38830052800002</v>
      </c>
      <c r="K56" s="92">
        <f t="shared" si="12"/>
        <v>121.34351664000002</v>
      </c>
      <c r="L56" s="92">
        <f t="shared" si="13"/>
        <v>125.38830052800002</v>
      </c>
      <c r="M56" s="92">
        <f t="shared" si="13"/>
        <v>125.38830052800002</v>
      </c>
      <c r="N56" s="92">
        <f t="shared" si="14"/>
        <v>121.34351664000002</v>
      </c>
      <c r="O56" s="92">
        <f t="shared" si="15"/>
        <v>125.38830052800002</v>
      </c>
      <c r="P56" s="92">
        <f t="shared" si="16"/>
        <v>121.34351664000002</v>
      </c>
      <c r="Q56" s="92">
        <f t="shared" si="17"/>
        <v>125.38830052800002</v>
      </c>
      <c r="R56" s="92">
        <f t="shared" si="17"/>
        <v>125.38830052800002</v>
      </c>
      <c r="S56" s="92">
        <f t="shared" si="18"/>
        <v>113.25394886400001</v>
      </c>
      <c r="T56" s="92">
        <f t="shared" si="19"/>
        <v>125.38830052800002</v>
      </c>
      <c r="U56" s="92">
        <f t="shared" si="20"/>
        <v>1476.3461191200001</v>
      </c>
    </row>
    <row r="57" spans="3:21" x14ac:dyDescent="0.25">
      <c r="C57" s="1005"/>
      <c r="D57" s="163" t="s">
        <v>341</v>
      </c>
      <c r="E57" s="16">
        <v>85</v>
      </c>
      <c r="F57" s="16"/>
      <c r="G57" s="16">
        <v>45.81</v>
      </c>
      <c r="H57" s="92">
        <f t="shared" si="9"/>
        <v>32.318955000000003</v>
      </c>
      <c r="I57" s="92">
        <f t="shared" si="10"/>
        <v>19.779200460000002</v>
      </c>
      <c r="J57" s="92">
        <f t="shared" si="11"/>
        <v>20.438507142000002</v>
      </c>
      <c r="K57" s="92">
        <f t="shared" si="12"/>
        <v>19.779200460000002</v>
      </c>
      <c r="L57" s="92">
        <f t="shared" si="13"/>
        <v>20.438507142000002</v>
      </c>
      <c r="M57" s="92">
        <f t="shared" si="13"/>
        <v>20.438507142000002</v>
      </c>
      <c r="N57" s="92">
        <f t="shared" si="14"/>
        <v>19.779200460000002</v>
      </c>
      <c r="O57" s="92">
        <f t="shared" si="15"/>
        <v>20.438507142000002</v>
      </c>
      <c r="P57" s="92">
        <f t="shared" si="16"/>
        <v>19.779200460000002</v>
      </c>
      <c r="Q57" s="92">
        <f t="shared" si="17"/>
        <v>20.438507142000002</v>
      </c>
      <c r="R57" s="92">
        <f t="shared" si="17"/>
        <v>20.438507142000002</v>
      </c>
      <c r="S57" s="92">
        <f t="shared" si="18"/>
        <v>18.460587096000005</v>
      </c>
      <c r="T57" s="92">
        <f t="shared" si="19"/>
        <v>20.438507142000002</v>
      </c>
      <c r="U57" s="92">
        <f t="shared" si="20"/>
        <v>240.64693893</v>
      </c>
    </row>
    <row r="58" spans="3:21" x14ac:dyDescent="0.25">
      <c r="C58" s="1005"/>
      <c r="D58" s="163" t="s">
        <v>342</v>
      </c>
      <c r="E58" s="16">
        <v>200</v>
      </c>
      <c r="F58" s="16"/>
      <c r="G58" s="16">
        <v>200</v>
      </c>
      <c r="H58" s="92">
        <f t="shared" si="9"/>
        <v>141.1</v>
      </c>
      <c r="I58" s="92">
        <f t="shared" si="10"/>
        <v>86.353200000000001</v>
      </c>
      <c r="J58" s="92">
        <f t="shared" si="11"/>
        <v>89.231639999999985</v>
      </c>
      <c r="K58" s="92">
        <f t="shared" si="12"/>
        <v>86.353200000000001</v>
      </c>
      <c r="L58" s="92">
        <f t="shared" si="13"/>
        <v>89.231639999999985</v>
      </c>
      <c r="M58" s="92">
        <f t="shared" si="13"/>
        <v>89.231639999999985</v>
      </c>
      <c r="N58" s="92">
        <f t="shared" si="14"/>
        <v>86.353200000000001</v>
      </c>
      <c r="O58" s="92">
        <f t="shared" si="15"/>
        <v>89.231639999999985</v>
      </c>
      <c r="P58" s="92">
        <f t="shared" si="16"/>
        <v>86.353200000000001</v>
      </c>
      <c r="Q58" s="92">
        <f t="shared" si="17"/>
        <v>89.231639999999985</v>
      </c>
      <c r="R58" s="92">
        <f t="shared" si="17"/>
        <v>89.231639999999985</v>
      </c>
      <c r="S58" s="92">
        <f t="shared" si="18"/>
        <v>80.596319999999992</v>
      </c>
      <c r="T58" s="92">
        <f t="shared" si="19"/>
        <v>89.231639999999985</v>
      </c>
      <c r="U58" s="92">
        <f t="shared" si="20"/>
        <v>1050.6306</v>
      </c>
    </row>
    <row r="59" spans="3:21" x14ac:dyDescent="0.25">
      <c r="C59" s="1006"/>
      <c r="D59" s="163" t="s">
        <v>343</v>
      </c>
      <c r="E59" s="16">
        <v>1600</v>
      </c>
      <c r="F59" s="16"/>
      <c r="G59" s="16">
        <v>1390.78</v>
      </c>
      <c r="H59" s="92">
        <f t="shared" si="9"/>
        <v>981.19529</v>
      </c>
      <c r="I59" s="92">
        <f t="shared" si="10"/>
        <v>600.49151748000008</v>
      </c>
      <c r="J59" s="92">
        <f t="shared" si="11"/>
        <v>620.50790139600008</v>
      </c>
      <c r="K59" s="92">
        <f t="shared" si="12"/>
        <v>600.49151748000008</v>
      </c>
      <c r="L59" s="92">
        <f t="shared" si="13"/>
        <v>620.50790139600008</v>
      </c>
      <c r="M59" s="92">
        <f t="shared" si="13"/>
        <v>620.50790139600008</v>
      </c>
      <c r="N59" s="92">
        <f t="shared" si="14"/>
        <v>600.49151748000008</v>
      </c>
      <c r="O59" s="92">
        <f t="shared" si="15"/>
        <v>620.50790139600008</v>
      </c>
      <c r="P59" s="92">
        <f t="shared" si="16"/>
        <v>600.49151748000008</v>
      </c>
      <c r="Q59" s="92">
        <f t="shared" si="17"/>
        <v>620.50790139600008</v>
      </c>
      <c r="R59" s="92">
        <f t="shared" si="17"/>
        <v>620.50790139600008</v>
      </c>
      <c r="S59" s="92">
        <f t="shared" si="18"/>
        <v>560.45874964799998</v>
      </c>
      <c r="T59" s="92">
        <f t="shared" si="19"/>
        <v>620.50790139600008</v>
      </c>
      <c r="U59" s="92">
        <f t="shared" si="20"/>
        <v>7305.9801293400014</v>
      </c>
    </row>
    <row r="60" spans="3:21" x14ac:dyDescent="0.25">
      <c r="C60" s="16"/>
      <c r="D60" s="163" t="s">
        <v>412</v>
      </c>
      <c r="E60" s="16"/>
      <c r="F60" s="16"/>
      <c r="G60" s="16"/>
      <c r="H60" s="92"/>
      <c r="I60" s="92">
        <f t="shared" si="10"/>
        <v>0</v>
      </c>
      <c r="J60" s="92">
        <f t="shared" si="11"/>
        <v>0</v>
      </c>
      <c r="K60" s="92">
        <f t="shared" si="12"/>
        <v>0</v>
      </c>
      <c r="L60" s="92">
        <f t="shared" si="13"/>
        <v>0</v>
      </c>
      <c r="M60" s="92">
        <f t="shared" si="13"/>
        <v>0</v>
      </c>
      <c r="N60" s="92">
        <f t="shared" si="14"/>
        <v>0</v>
      </c>
      <c r="O60" s="92">
        <f t="shared" si="15"/>
        <v>0</v>
      </c>
      <c r="P60" s="92">
        <f t="shared" si="16"/>
        <v>0</v>
      </c>
      <c r="Q60" s="92">
        <f t="shared" si="17"/>
        <v>0</v>
      </c>
      <c r="R60" s="92">
        <f t="shared" si="17"/>
        <v>0</v>
      </c>
      <c r="S60" s="92">
        <f t="shared" si="18"/>
        <v>0</v>
      </c>
      <c r="T60" s="92">
        <f t="shared" si="19"/>
        <v>0</v>
      </c>
      <c r="U60" s="92">
        <f t="shared" si="20"/>
        <v>0</v>
      </c>
    </row>
    <row r="61" spans="3:21" x14ac:dyDescent="0.25">
      <c r="C61" s="16"/>
      <c r="D61" s="163" t="s">
        <v>344</v>
      </c>
      <c r="E61" s="16">
        <v>630</v>
      </c>
      <c r="F61" s="16"/>
      <c r="G61" s="92">
        <v>5.23</v>
      </c>
      <c r="H61" s="92">
        <f>G61*0.7055</f>
        <v>3.6897650000000004</v>
      </c>
      <c r="I61" s="92">
        <f t="shared" si="10"/>
        <v>2.2581361800000006</v>
      </c>
      <c r="J61" s="92">
        <f t="shared" si="11"/>
        <v>2.3334073859999998</v>
      </c>
      <c r="K61" s="92">
        <f t="shared" si="12"/>
        <v>2.2581361800000006</v>
      </c>
      <c r="L61" s="92">
        <f t="shared" si="13"/>
        <v>2.3334073859999998</v>
      </c>
      <c r="M61" s="92">
        <f t="shared" si="13"/>
        <v>2.3334073859999998</v>
      </c>
      <c r="N61" s="92">
        <f t="shared" si="14"/>
        <v>2.2581361800000006</v>
      </c>
      <c r="O61" s="92">
        <f t="shared" si="15"/>
        <v>2.3334073859999998</v>
      </c>
      <c r="P61" s="92">
        <f t="shared" si="16"/>
        <v>2.2581361800000006</v>
      </c>
      <c r="Q61" s="92">
        <f t="shared" si="17"/>
        <v>2.3334073859999998</v>
      </c>
      <c r="R61" s="92">
        <f t="shared" si="17"/>
        <v>2.3334073859999998</v>
      </c>
      <c r="S61" s="92">
        <f t="shared" si="18"/>
        <v>2.1075937679999996</v>
      </c>
      <c r="T61" s="92">
        <f t="shared" si="19"/>
        <v>2.3334073859999998</v>
      </c>
      <c r="U61" s="92">
        <f t="shared" si="20"/>
        <v>27.473990190000006</v>
      </c>
    </row>
    <row r="62" spans="3:21" x14ac:dyDescent="0.25">
      <c r="C62" s="16"/>
      <c r="D62" s="163" t="s">
        <v>345</v>
      </c>
      <c r="E62" s="16">
        <v>840</v>
      </c>
      <c r="F62" s="16"/>
      <c r="G62" s="92">
        <v>6.89</v>
      </c>
      <c r="H62" s="92">
        <f>G62*0.7055</f>
        <v>4.8608950000000002</v>
      </c>
      <c r="I62" s="92">
        <f t="shared" si="10"/>
        <v>2.9748677399999996</v>
      </c>
      <c r="J62" s="92">
        <f t="shared" si="11"/>
        <v>3.0740299979999994</v>
      </c>
      <c r="K62" s="92">
        <f t="shared" si="12"/>
        <v>2.9748677399999996</v>
      </c>
      <c r="L62" s="92">
        <f t="shared" si="13"/>
        <v>3.0740299979999994</v>
      </c>
      <c r="M62" s="92">
        <f t="shared" si="13"/>
        <v>3.0740299979999994</v>
      </c>
      <c r="N62" s="92">
        <f t="shared" si="14"/>
        <v>2.9748677399999996</v>
      </c>
      <c r="O62" s="92">
        <f t="shared" si="15"/>
        <v>3.0740299979999994</v>
      </c>
      <c r="P62" s="92">
        <f t="shared" si="16"/>
        <v>2.9748677399999996</v>
      </c>
      <c r="Q62" s="92">
        <f t="shared" si="17"/>
        <v>3.0740299979999994</v>
      </c>
      <c r="R62" s="92">
        <f t="shared" si="17"/>
        <v>3.0740299979999994</v>
      </c>
      <c r="S62" s="92">
        <f t="shared" si="18"/>
        <v>2.7765432240000001</v>
      </c>
      <c r="T62" s="92">
        <f t="shared" si="19"/>
        <v>3.0740299979999994</v>
      </c>
      <c r="U62" s="92">
        <f t="shared" si="20"/>
        <v>36.194224169999998</v>
      </c>
    </row>
    <row r="63" spans="3:21" x14ac:dyDescent="0.25">
      <c r="C63" s="16"/>
      <c r="D63" s="163" t="s">
        <v>346</v>
      </c>
      <c r="E63" s="16">
        <v>1000</v>
      </c>
      <c r="F63" s="16"/>
      <c r="G63" s="92">
        <v>66.25</v>
      </c>
      <c r="H63" s="92">
        <f>G63*0.7055</f>
        <v>46.739375000000003</v>
      </c>
      <c r="I63" s="92">
        <f t="shared" si="10"/>
        <v>28.604497500000001</v>
      </c>
      <c r="J63" s="92">
        <f t="shared" si="11"/>
        <v>29.557980750000002</v>
      </c>
      <c r="K63" s="92">
        <f t="shared" si="12"/>
        <v>28.604497500000001</v>
      </c>
      <c r="L63" s="92">
        <f t="shared" si="13"/>
        <v>29.557980750000002</v>
      </c>
      <c r="M63" s="92">
        <f t="shared" si="13"/>
        <v>29.557980750000002</v>
      </c>
      <c r="N63" s="92">
        <f t="shared" si="14"/>
        <v>28.604497500000001</v>
      </c>
      <c r="O63" s="92">
        <f t="shared" si="15"/>
        <v>29.557980750000002</v>
      </c>
      <c r="P63" s="92">
        <f t="shared" si="16"/>
        <v>28.604497500000001</v>
      </c>
      <c r="Q63" s="92">
        <f t="shared" si="17"/>
        <v>29.557980750000002</v>
      </c>
      <c r="R63" s="92">
        <f t="shared" si="17"/>
        <v>29.557980750000002</v>
      </c>
      <c r="S63" s="92">
        <f t="shared" si="18"/>
        <v>26.697531000000001</v>
      </c>
      <c r="T63" s="92">
        <f t="shared" si="19"/>
        <v>29.557980750000002</v>
      </c>
      <c r="U63" s="92">
        <f t="shared" si="20"/>
        <v>348.02138625000009</v>
      </c>
    </row>
    <row r="64" spans="3:21" x14ac:dyDescent="0.25">
      <c r="C64" s="16"/>
      <c r="D64" s="163" t="s">
        <v>347</v>
      </c>
      <c r="E64" s="16">
        <v>0</v>
      </c>
      <c r="F64" s="16"/>
      <c r="G64" s="92"/>
      <c r="H64" s="92"/>
      <c r="I64" s="92">
        <f t="shared" si="10"/>
        <v>0</v>
      </c>
      <c r="J64" s="92">
        <f t="shared" si="11"/>
        <v>0</v>
      </c>
      <c r="K64" s="92">
        <f t="shared" si="12"/>
        <v>0</v>
      </c>
      <c r="L64" s="92">
        <f t="shared" si="13"/>
        <v>0</v>
      </c>
      <c r="M64" s="92">
        <f t="shared" si="13"/>
        <v>0</v>
      </c>
      <c r="N64" s="92">
        <f t="shared" si="14"/>
        <v>0</v>
      </c>
      <c r="O64" s="92">
        <f t="shared" si="15"/>
        <v>0</v>
      </c>
      <c r="P64" s="92">
        <f t="shared" si="16"/>
        <v>0</v>
      </c>
      <c r="Q64" s="92">
        <f t="shared" si="17"/>
        <v>0</v>
      </c>
      <c r="R64" s="92">
        <f t="shared" si="17"/>
        <v>0</v>
      </c>
      <c r="S64" s="92">
        <f t="shared" si="18"/>
        <v>0</v>
      </c>
      <c r="T64" s="92">
        <f t="shared" si="19"/>
        <v>0</v>
      </c>
      <c r="U64" s="92">
        <f t="shared" si="20"/>
        <v>0</v>
      </c>
    </row>
    <row r="65" spans="3:21" x14ac:dyDescent="0.25">
      <c r="C65" s="16"/>
      <c r="D65" s="163" t="s">
        <v>348</v>
      </c>
      <c r="E65" s="16">
        <v>920</v>
      </c>
      <c r="F65" s="16"/>
      <c r="G65" s="92">
        <v>0</v>
      </c>
      <c r="H65" s="92">
        <f>G65*0.7055</f>
        <v>0</v>
      </c>
      <c r="I65" s="92">
        <f t="shared" si="10"/>
        <v>0</v>
      </c>
      <c r="J65" s="92">
        <f t="shared" si="11"/>
        <v>0</v>
      </c>
      <c r="K65" s="92">
        <f t="shared" si="12"/>
        <v>0</v>
      </c>
      <c r="L65" s="92">
        <f t="shared" si="13"/>
        <v>0</v>
      </c>
      <c r="M65" s="92">
        <f t="shared" si="13"/>
        <v>0</v>
      </c>
      <c r="N65" s="92">
        <f t="shared" si="14"/>
        <v>0</v>
      </c>
      <c r="O65" s="92">
        <f t="shared" si="15"/>
        <v>0</v>
      </c>
      <c r="P65" s="92">
        <f t="shared" si="16"/>
        <v>0</v>
      </c>
      <c r="Q65" s="92">
        <f t="shared" si="17"/>
        <v>0</v>
      </c>
      <c r="R65" s="92">
        <f t="shared" si="17"/>
        <v>0</v>
      </c>
      <c r="S65" s="92">
        <f t="shared" si="18"/>
        <v>0</v>
      </c>
      <c r="T65" s="92">
        <f t="shared" si="19"/>
        <v>0</v>
      </c>
      <c r="U65" s="92">
        <f t="shared" si="20"/>
        <v>0</v>
      </c>
    </row>
    <row r="66" spans="3:21" x14ac:dyDescent="0.25">
      <c r="C66" s="16"/>
      <c r="D66" s="163" t="s">
        <v>349</v>
      </c>
      <c r="E66" s="16">
        <v>1500</v>
      </c>
      <c r="F66" s="16"/>
      <c r="G66" s="92">
        <v>106.41</v>
      </c>
      <c r="H66" s="92">
        <f>G66*0.7055</f>
        <v>75.072254999999998</v>
      </c>
      <c r="I66" s="92">
        <f t="shared" si="10"/>
        <v>45.944220059999999</v>
      </c>
      <c r="J66" s="92">
        <f t="shared" si="11"/>
        <v>47.475694061999995</v>
      </c>
      <c r="K66" s="92">
        <f t="shared" si="12"/>
        <v>45.944220059999999</v>
      </c>
      <c r="L66" s="92">
        <f t="shared" si="13"/>
        <v>47.475694061999995</v>
      </c>
      <c r="M66" s="92">
        <f t="shared" si="13"/>
        <v>47.475694061999995</v>
      </c>
      <c r="N66" s="92">
        <f t="shared" si="14"/>
        <v>45.944220059999999</v>
      </c>
      <c r="O66" s="92">
        <f t="shared" si="15"/>
        <v>47.475694061999995</v>
      </c>
      <c r="P66" s="92">
        <f t="shared" si="16"/>
        <v>45.944220059999999</v>
      </c>
      <c r="Q66" s="92">
        <f t="shared" si="17"/>
        <v>47.475694061999995</v>
      </c>
      <c r="R66" s="92">
        <f t="shared" si="17"/>
        <v>47.475694061999995</v>
      </c>
      <c r="S66" s="92">
        <f t="shared" si="18"/>
        <v>42.881272056</v>
      </c>
      <c r="T66" s="92">
        <f t="shared" si="19"/>
        <v>47.475694061999995</v>
      </c>
      <c r="U66" s="92">
        <f t="shared" si="20"/>
        <v>558.98801073000004</v>
      </c>
    </row>
    <row r="67" spans="3:21" x14ac:dyDescent="0.25">
      <c r="C67" s="16"/>
      <c r="D67" s="163" t="s">
        <v>350</v>
      </c>
      <c r="E67" s="16">
        <v>1000</v>
      </c>
      <c r="F67" s="16"/>
      <c r="G67" s="92">
        <v>147.91</v>
      </c>
      <c r="H67" s="92">
        <f>G67*0.7055</f>
        <v>104.350505</v>
      </c>
      <c r="I67" s="92">
        <f t="shared" si="10"/>
        <v>63.862509059999994</v>
      </c>
      <c r="J67" s="92">
        <f t="shared" si="11"/>
        <v>65.991259361999994</v>
      </c>
      <c r="K67" s="92">
        <f t="shared" si="12"/>
        <v>63.862509059999994</v>
      </c>
      <c r="L67" s="92">
        <f t="shared" si="13"/>
        <v>65.991259361999994</v>
      </c>
      <c r="M67" s="92">
        <f t="shared" si="13"/>
        <v>65.991259361999994</v>
      </c>
      <c r="N67" s="92">
        <f t="shared" si="14"/>
        <v>63.862509059999994</v>
      </c>
      <c r="O67" s="92">
        <f t="shared" si="15"/>
        <v>65.991259361999994</v>
      </c>
      <c r="P67" s="92">
        <f t="shared" si="16"/>
        <v>63.862509059999994</v>
      </c>
      <c r="Q67" s="92">
        <f t="shared" si="17"/>
        <v>65.991259361999994</v>
      </c>
      <c r="R67" s="92">
        <f t="shared" si="17"/>
        <v>65.991259361999994</v>
      </c>
      <c r="S67" s="92">
        <f t="shared" si="18"/>
        <v>59.605008455999993</v>
      </c>
      <c r="T67" s="92">
        <f t="shared" si="19"/>
        <v>65.991259361999994</v>
      </c>
      <c r="U67" s="92">
        <f t="shared" si="20"/>
        <v>776.99386022999965</v>
      </c>
    </row>
    <row r="68" spans="3:21" x14ac:dyDescent="0.25">
      <c r="C68" s="16"/>
      <c r="D68" s="16"/>
      <c r="E68" s="16"/>
      <c r="F68" s="16"/>
      <c r="G68" s="16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>
        <f t="shared" si="20"/>
        <v>0</v>
      </c>
    </row>
    <row r="69" spans="3:21" x14ac:dyDescent="0.25">
      <c r="C69" s="16"/>
      <c r="D69" s="16"/>
      <c r="E69" s="16"/>
      <c r="F69" s="16"/>
      <c r="G69" s="16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>
        <f t="shared" si="20"/>
        <v>0</v>
      </c>
    </row>
    <row r="70" spans="3:21" x14ac:dyDescent="0.25">
      <c r="C70" s="16"/>
      <c r="D70" s="16"/>
      <c r="E70" s="16"/>
      <c r="F70" s="16"/>
      <c r="G70" s="16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>
        <f t="shared" si="20"/>
        <v>0</v>
      </c>
    </row>
    <row r="71" spans="3:21" x14ac:dyDescent="0.25">
      <c r="C71" s="16"/>
      <c r="D71" s="16"/>
      <c r="E71" s="16"/>
      <c r="F71" s="16"/>
      <c r="G71" s="16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>
        <f t="shared" si="20"/>
        <v>0</v>
      </c>
    </row>
    <row r="72" spans="3:21" x14ac:dyDescent="0.25">
      <c r="C72" s="16"/>
      <c r="D72" s="16"/>
      <c r="E72" s="16"/>
      <c r="F72" s="16"/>
      <c r="G72" s="16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>
        <f t="shared" si="20"/>
        <v>0</v>
      </c>
    </row>
    <row r="73" spans="3:21" x14ac:dyDescent="0.25">
      <c r="C73" s="16"/>
      <c r="D73" s="16"/>
      <c r="E73" s="16"/>
      <c r="F73" s="16"/>
      <c r="G73" s="16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>
        <f t="shared" si="20"/>
        <v>0</v>
      </c>
    </row>
    <row r="74" spans="3:21" x14ac:dyDescent="0.25">
      <c r="C74" s="16"/>
      <c r="D74" s="16"/>
      <c r="E74" s="16"/>
      <c r="F74" s="16"/>
      <c r="G74" s="16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f t="shared" si="20"/>
        <v>0</v>
      </c>
    </row>
    <row r="75" spans="3:21" x14ac:dyDescent="0.25">
      <c r="C75" s="16"/>
      <c r="D75" s="16"/>
      <c r="E75" s="16"/>
      <c r="F75" s="16"/>
      <c r="G75" s="16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>
        <f t="shared" si="20"/>
        <v>0</v>
      </c>
    </row>
    <row r="76" spans="3:21" x14ac:dyDescent="0.25">
      <c r="C76" s="16"/>
      <c r="D76" s="16"/>
      <c r="E76" s="16"/>
      <c r="F76" s="16"/>
      <c r="G76" s="16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>
        <f t="shared" si="20"/>
        <v>0</v>
      </c>
    </row>
    <row r="77" spans="3:21" x14ac:dyDescent="0.25">
      <c r="C77" s="937" t="s">
        <v>188</v>
      </c>
      <c r="D77" s="938"/>
      <c r="E77" s="16">
        <f t="shared" ref="E77:T77" si="21">SUM(E51:E76)</f>
        <v>16775</v>
      </c>
      <c r="F77" s="16">
        <f t="shared" si="21"/>
        <v>0</v>
      </c>
      <c r="G77" s="16">
        <f t="shared" si="21"/>
        <v>3704.3199999999997</v>
      </c>
      <c r="H77" s="92">
        <f t="shared" si="21"/>
        <v>2613.3977599999998</v>
      </c>
      <c r="I77" s="92">
        <f t="shared" si="21"/>
        <v>1599.3994291200001</v>
      </c>
      <c r="J77" s="92">
        <f t="shared" si="21"/>
        <v>1652.7127434240003</v>
      </c>
      <c r="K77" s="92">
        <f t="shared" si="21"/>
        <v>1599.3994291200001</v>
      </c>
      <c r="L77" s="92">
        <f t="shared" si="21"/>
        <v>1652.7127434240003</v>
      </c>
      <c r="M77" s="92">
        <f t="shared" si="21"/>
        <v>1652.7127434240003</v>
      </c>
      <c r="N77" s="92">
        <f t="shared" si="21"/>
        <v>1599.3994291200001</v>
      </c>
      <c r="O77" s="92">
        <f t="shared" si="21"/>
        <v>1652.7127434240003</v>
      </c>
      <c r="P77" s="92">
        <f t="shared" si="21"/>
        <v>1599.3994291200001</v>
      </c>
      <c r="Q77" s="92">
        <f t="shared" si="21"/>
        <v>1652.7127434240003</v>
      </c>
      <c r="R77" s="92">
        <f t="shared" si="21"/>
        <v>1652.7127434240003</v>
      </c>
      <c r="S77" s="92">
        <f t="shared" si="21"/>
        <v>1492.772800512</v>
      </c>
      <c r="T77" s="92">
        <f t="shared" si="21"/>
        <v>1652.7127434240003</v>
      </c>
      <c r="U77" s="116">
        <f>SUM(I77:T77)</f>
        <v>19459.359720960001</v>
      </c>
    </row>
    <row r="78" spans="3:21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3:21" x14ac:dyDescent="0.25">
      <c r="C79" s="1004" t="s">
        <v>352</v>
      </c>
      <c r="D79" s="16" t="s">
        <v>353</v>
      </c>
      <c r="E79" s="16">
        <f>[43]Gen!DB68</f>
        <v>440</v>
      </c>
      <c r="F79" s="16"/>
      <c r="G79" s="16">
        <f>[43]Gen!DD68</f>
        <v>22.044</v>
      </c>
      <c r="H79" s="92">
        <f>G79*0.7055</f>
        <v>15.552042</v>
      </c>
      <c r="I79" s="92">
        <f t="shared" ref="I79:T83" si="22">$H79*I$6*24/1000</f>
        <v>11.197470240000001</v>
      </c>
      <c r="J79" s="92">
        <f t="shared" si="22"/>
        <v>11.570719248</v>
      </c>
      <c r="K79" s="92">
        <f t="shared" si="22"/>
        <v>11.197470240000001</v>
      </c>
      <c r="L79" s="92">
        <f t="shared" si="22"/>
        <v>11.570719248</v>
      </c>
      <c r="M79" s="92">
        <f t="shared" si="22"/>
        <v>11.570719248</v>
      </c>
      <c r="N79" s="92">
        <f t="shared" si="22"/>
        <v>11.197470240000001</v>
      </c>
      <c r="O79" s="92">
        <f t="shared" si="22"/>
        <v>11.570719248</v>
      </c>
      <c r="P79" s="92">
        <f t="shared" si="22"/>
        <v>11.197470240000001</v>
      </c>
      <c r="Q79" s="92">
        <f t="shared" si="22"/>
        <v>11.570719248</v>
      </c>
      <c r="R79" s="92">
        <f t="shared" si="22"/>
        <v>11.570719248</v>
      </c>
      <c r="S79" s="92">
        <f t="shared" si="22"/>
        <v>10.450972224000001</v>
      </c>
      <c r="T79" s="92">
        <f t="shared" si="22"/>
        <v>11.570719248</v>
      </c>
      <c r="U79" s="92">
        <f t="shared" ref="U79:U92" si="23">+SUM(I79:T79)</f>
        <v>136.23588792000001</v>
      </c>
    </row>
    <row r="80" spans="3:21" x14ac:dyDescent="0.25">
      <c r="C80" s="1005"/>
      <c r="D80" s="16" t="s">
        <v>354</v>
      </c>
      <c r="E80" s="16">
        <f>[43]Gen!DB69</f>
        <v>440</v>
      </c>
      <c r="F80" s="16"/>
      <c r="G80" s="16">
        <f>[43]Gen!DD69</f>
        <v>67.716000000000008</v>
      </c>
      <c r="H80" s="92">
        <f>G80*0.7055</f>
        <v>47.773638000000005</v>
      </c>
      <c r="I80" s="92">
        <f t="shared" si="22"/>
        <v>34.397019360000009</v>
      </c>
      <c r="J80" s="92">
        <f t="shared" si="22"/>
        <v>35.543586672000004</v>
      </c>
      <c r="K80" s="92">
        <f t="shared" si="22"/>
        <v>34.397019360000009</v>
      </c>
      <c r="L80" s="92">
        <f t="shared" si="22"/>
        <v>35.543586672000004</v>
      </c>
      <c r="M80" s="92">
        <f t="shared" si="22"/>
        <v>35.543586672000004</v>
      </c>
      <c r="N80" s="92">
        <f t="shared" si="22"/>
        <v>34.397019360000009</v>
      </c>
      <c r="O80" s="92">
        <f t="shared" si="22"/>
        <v>35.543586672000004</v>
      </c>
      <c r="P80" s="92">
        <f t="shared" si="22"/>
        <v>34.397019360000009</v>
      </c>
      <c r="Q80" s="92">
        <f t="shared" si="22"/>
        <v>35.543586672000004</v>
      </c>
      <c r="R80" s="92">
        <f t="shared" si="22"/>
        <v>35.543586672000004</v>
      </c>
      <c r="S80" s="92">
        <f t="shared" si="22"/>
        <v>32.103884736000005</v>
      </c>
      <c r="T80" s="92">
        <f t="shared" si="22"/>
        <v>35.543586672000004</v>
      </c>
      <c r="U80" s="92">
        <f t="shared" si="23"/>
        <v>418.49706888000003</v>
      </c>
    </row>
    <row r="81" spans="3:21" x14ac:dyDescent="0.25">
      <c r="C81" s="1005"/>
      <c r="D81" s="16" t="s">
        <v>355</v>
      </c>
      <c r="E81" s="16">
        <f>[43]Gen!DB70</f>
        <v>440</v>
      </c>
      <c r="F81" s="16"/>
      <c r="G81" s="16">
        <f>[43]Gen!DD70</f>
        <v>72.028000000000006</v>
      </c>
      <c r="H81" s="92">
        <f>G81*0.7055</f>
        <v>50.815754000000005</v>
      </c>
      <c r="I81" s="92">
        <f t="shared" si="22"/>
        <v>36.587342880000001</v>
      </c>
      <c r="J81" s="92">
        <f t="shared" si="22"/>
        <v>37.806920976000008</v>
      </c>
      <c r="K81" s="92">
        <f t="shared" si="22"/>
        <v>36.587342880000001</v>
      </c>
      <c r="L81" s="92">
        <f t="shared" si="22"/>
        <v>37.806920976000008</v>
      </c>
      <c r="M81" s="92">
        <f t="shared" si="22"/>
        <v>37.806920976000008</v>
      </c>
      <c r="N81" s="92">
        <f t="shared" si="22"/>
        <v>36.587342880000001</v>
      </c>
      <c r="O81" s="92">
        <f t="shared" si="22"/>
        <v>37.806920976000008</v>
      </c>
      <c r="P81" s="92">
        <f t="shared" si="22"/>
        <v>36.587342880000001</v>
      </c>
      <c r="Q81" s="92">
        <f t="shared" si="22"/>
        <v>37.806920976000008</v>
      </c>
      <c r="R81" s="92">
        <f t="shared" si="22"/>
        <v>37.806920976000008</v>
      </c>
      <c r="S81" s="92">
        <f t="shared" si="22"/>
        <v>34.148186688000003</v>
      </c>
      <c r="T81" s="92">
        <f t="shared" si="22"/>
        <v>37.806920976000008</v>
      </c>
      <c r="U81" s="92">
        <f t="shared" si="23"/>
        <v>445.14600504000009</v>
      </c>
    </row>
    <row r="82" spans="3:21" x14ac:dyDescent="0.25">
      <c r="C82" s="1006"/>
      <c r="D82" s="16" t="s">
        <v>356</v>
      </c>
      <c r="E82" s="16">
        <f>[43]Gen!$DB$72</f>
        <v>1000</v>
      </c>
      <c r="F82" s="16"/>
      <c r="G82" s="16">
        <f>[43]Gen!$DD$72</f>
        <v>50</v>
      </c>
      <c r="H82" s="92">
        <f>G82*0.7055</f>
        <v>35.274999999999999</v>
      </c>
      <c r="I82" s="92">
        <f t="shared" si="22"/>
        <v>25.398</v>
      </c>
      <c r="J82" s="92">
        <f t="shared" si="22"/>
        <v>26.244599999999998</v>
      </c>
      <c r="K82" s="92">
        <f t="shared" si="22"/>
        <v>25.398</v>
      </c>
      <c r="L82" s="92">
        <f t="shared" si="22"/>
        <v>26.244599999999998</v>
      </c>
      <c r="M82" s="92">
        <f t="shared" si="22"/>
        <v>26.244599999999998</v>
      </c>
      <c r="N82" s="92">
        <f t="shared" si="22"/>
        <v>25.398</v>
      </c>
      <c r="O82" s="92">
        <f t="shared" si="22"/>
        <v>26.244599999999998</v>
      </c>
      <c r="P82" s="92">
        <f t="shared" si="22"/>
        <v>25.398</v>
      </c>
      <c r="Q82" s="92">
        <f t="shared" si="22"/>
        <v>26.244599999999998</v>
      </c>
      <c r="R82" s="92">
        <f t="shared" si="22"/>
        <v>26.244599999999998</v>
      </c>
      <c r="S82" s="92">
        <f t="shared" si="22"/>
        <v>23.704799999999999</v>
      </c>
      <c r="T82" s="92">
        <f t="shared" si="22"/>
        <v>26.244599999999998</v>
      </c>
      <c r="U82" s="92">
        <f t="shared" si="23"/>
        <v>309.00899999999996</v>
      </c>
    </row>
    <row r="83" spans="3:21" x14ac:dyDescent="0.25">
      <c r="C83" s="16"/>
      <c r="D83" s="16"/>
      <c r="E83" s="16"/>
      <c r="F83" s="16"/>
      <c r="G83" s="92">
        <v>4.5306123769857845</v>
      </c>
      <c r="H83" s="92">
        <f>G83*0.7055</f>
        <v>3.1963470319634708</v>
      </c>
      <c r="I83" s="92">
        <f t="shared" si="22"/>
        <v>2.3013698630136989</v>
      </c>
      <c r="J83" s="92">
        <f t="shared" si="22"/>
        <v>2.3780821917808224</v>
      </c>
      <c r="K83" s="92">
        <f t="shared" si="22"/>
        <v>2.3013698630136989</v>
      </c>
      <c r="L83" s="92">
        <f t="shared" si="22"/>
        <v>2.3780821917808224</v>
      </c>
      <c r="M83" s="92">
        <f t="shared" si="22"/>
        <v>2.3780821917808224</v>
      </c>
      <c r="N83" s="92">
        <f t="shared" si="22"/>
        <v>2.3013698630136989</v>
      </c>
      <c r="O83" s="92">
        <f t="shared" si="22"/>
        <v>2.3780821917808224</v>
      </c>
      <c r="P83" s="92">
        <f t="shared" si="22"/>
        <v>2.3013698630136989</v>
      </c>
      <c r="Q83" s="92">
        <f t="shared" si="22"/>
        <v>2.3780821917808224</v>
      </c>
      <c r="R83" s="92">
        <f t="shared" si="22"/>
        <v>2.3780821917808224</v>
      </c>
      <c r="S83" s="92">
        <f t="shared" si="22"/>
        <v>2.1479452054794526</v>
      </c>
      <c r="T83" s="92">
        <f t="shared" si="22"/>
        <v>2.3780821917808224</v>
      </c>
      <c r="U83" s="92">
        <f t="shared" si="23"/>
        <v>28.000000000000004</v>
      </c>
    </row>
    <row r="84" spans="3:21" x14ac:dyDescent="0.25">
      <c r="C84" s="16"/>
      <c r="D84" s="16"/>
      <c r="E84" s="16"/>
      <c r="F84" s="16"/>
      <c r="G84" s="16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>
        <f t="shared" si="23"/>
        <v>0</v>
      </c>
    </row>
    <row r="85" spans="3:21" x14ac:dyDescent="0.25">
      <c r="C85" s="16"/>
      <c r="D85" s="16"/>
      <c r="E85" s="16"/>
      <c r="F85" s="16"/>
      <c r="G85" s="16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>
        <f t="shared" si="23"/>
        <v>0</v>
      </c>
    </row>
    <row r="86" spans="3:21" x14ac:dyDescent="0.25">
      <c r="C86" s="16"/>
      <c r="D86" s="16"/>
      <c r="E86" s="16"/>
      <c r="F86" s="16"/>
      <c r="G86" s="16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>
        <f t="shared" si="23"/>
        <v>0</v>
      </c>
    </row>
    <row r="87" spans="3:21" x14ac:dyDescent="0.25">
      <c r="C87" s="16"/>
      <c r="D87" s="16"/>
      <c r="E87" s="16"/>
      <c r="F87" s="16"/>
      <c r="G87" s="16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>
        <f t="shared" si="23"/>
        <v>0</v>
      </c>
    </row>
    <row r="88" spans="3:21" x14ac:dyDescent="0.25">
      <c r="C88" s="16"/>
      <c r="D88" s="16"/>
      <c r="E88" s="16"/>
      <c r="F88" s="16"/>
      <c r="G88" s="16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>
        <f t="shared" si="23"/>
        <v>0</v>
      </c>
    </row>
    <row r="89" spans="3:21" x14ac:dyDescent="0.25">
      <c r="C89" s="16"/>
      <c r="D89" s="16"/>
      <c r="E89" s="16"/>
      <c r="F89" s="16"/>
      <c r="G89" s="16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>
        <f t="shared" si="23"/>
        <v>0</v>
      </c>
    </row>
    <row r="90" spans="3:21" x14ac:dyDescent="0.25">
      <c r="C90" s="16"/>
      <c r="D90" s="16"/>
      <c r="E90" s="16"/>
      <c r="F90" s="16"/>
      <c r="G90" s="16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>
        <f t="shared" si="23"/>
        <v>0</v>
      </c>
    </row>
    <row r="91" spans="3:21" x14ac:dyDescent="0.25">
      <c r="C91" s="16"/>
      <c r="D91" s="16"/>
      <c r="E91" s="16"/>
      <c r="F91" s="16"/>
      <c r="G91" s="16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>
        <f t="shared" si="23"/>
        <v>0</v>
      </c>
    </row>
    <row r="92" spans="3:21" x14ac:dyDescent="0.25">
      <c r="C92" s="16"/>
      <c r="D92" s="16"/>
      <c r="E92" s="16"/>
      <c r="F92" s="16"/>
      <c r="G92" s="16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>
        <f t="shared" si="23"/>
        <v>0</v>
      </c>
    </row>
    <row r="93" spans="3:21" x14ac:dyDescent="0.25">
      <c r="C93" s="937" t="s">
        <v>188</v>
      </c>
      <c r="D93" s="938"/>
      <c r="E93" s="16">
        <f t="shared" ref="E93:T93" si="24">SUM(E79:E92)</f>
        <v>2320</v>
      </c>
      <c r="F93" s="16">
        <f t="shared" si="24"/>
        <v>0</v>
      </c>
      <c r="G93" s="16">
        <f t="shared" si="24"/>
        <v>216.31861237698578</v>
      </c>
      <c r="H93" s="92">
        <f t="shared" si="24"/>
        <v>152.61278103196349</v>
      </c>
      <c r="I93" s="92">
        <f t="shared" si="24"/>
        <v>109.88120234301371</v>
      </c>
      <c r="J93" s="92">
        <f t="shared" si="24"/>
        <v>113.54390908778082</v>
      </c>
      <c r="K93" s="92">
        <f t="shared" si="24"/>
        <v>109.88120234301371</v>
      </c>
      <c r="L93" s="92">
        <f t="shared" si="24"/>
        <v>113.54390908778082</v>
      </c>
      <c r="M93" s="92">
        <f t="shared" si="24"/>
        <v>113.54390908778082</v>
      </c>
      <c r="N93" s="92">
        <f t="shared" si="24"/>
        <v>109.88120234301371</v>
      </c>
      <c r="O93" s="92">
        <f t="shared" si="24"/>
        <v>113.54390908778082</v>
      </c>
      <c r="P93" s="92">
        <f t="shared" si="24"/>
        <v>109.88120234301371</v>
      </c>
      <c r="Q93" s="92">
        <f t="shared" si="24"/>
        <v>113.54390908778082</v>
      </c>
      <c r="R93" s="92">
        <f t="shared" si="24"/>
        <v>113.54390908778082</v>
      </c>
      <c r="S93" s="92">
        <f t="shared" si="24"/>
        <v>102.55578885347947</v>
      </c>
      <c r="T93" s="92">
        <f t="shared" si="24"/>
        <v>113.54390908778082</v>
      </c>
      <c r="U93" s="116">
        <f>SUM(I93:T93)</f>
        <v>1336.8879618399999</v>
      </c>
    </row>
    <row r="94" spans="3:21" x14ac:dyDescent="0.25">
      <c r="C94" s="935" t="s">
        <v>358</v>
      </c>
      <c r="D94" s="936"/>
      <c r="E94" s="16">
        <f t="shared" ref="E94:U94" si="25">E77+E93</f>
        <v>19095</v>
      </c>
      <c r="F94" s="16">
        <f t="shared" si="25"/>
        <v>0</v>
      </c>
      <c r="G94" s="16">
        <f t="shared" si="25"/>
        <v>3920.6386123769853</v>
      </c>
      <c r="H94" s="92">
        <f t="shared" si="25"/>
        <v>2766.0105410319634</v>
      </c>
      <c r="I94" s="92">
        <f t="shared" si="25"/>
        <v>1709.2806314630138</v>
      </c>
      <c r="J94" s="92">
        <f t="shared" si="25"/>
        <v>1766.2566525117811</v>
      </c>
      <c r="K94" s="92">
        <f t="shared" si="25"/>
        <v>1709.2806314630138</v>
      </c>
      <c r="L94" s="92">
        <f t="shared" si="25"/>
        <v>1766.2566525117811</v>
      </c>
      <c r="M94" s="92">
        <f t="shared" si="25"/>
        <v>1766.2566525117811</v>
      </c>
      <c r="N94" s="92">
        <f t="shared" si="25"/>
        <v>1709.2806314630138</v>
      </c>
      <c r="O94" s="92">
        <f t="shared" si="25"/>
        <v>1766.2566525117811</v>
      </c>
      <c r="P94" s="92">
        <f t="shared" si="25"/>
        <v>1709.2806314630138</v>
      </c>
      <c r="Q94" s="92">
        <f t="shared" si="25"/>
        <v>1766.2566525117811</v>
      </c>
      <c r="R94" s="92">
        <f t="shared" si="25"/>
        <v>1766.2566525117811</v>
      </c>
      <c r="S94" s="92">
        <f t="shared" si="25"/>
        <v>1595.3285893654795</v>
      </c>
      <c r="T94" s="92">
        <f t="shared" si="25"/>
        <v>1766.2566525117811</v>
      </c>
      <c r="U94" s="116">
        <f t="shared" si="25"/>
        <v>20796.2476828</v>
      </c>
    </row>
    <row r="95" spans="3:21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3:21" x14ac:dyDescent="0.25">
      <c r="C96" s="16" t="s">
        <v>360</v>
      </c>
      <c r="D96" s="16" t="s">
        <v>360</v>
      </c>
      <c r="E96" s="16">
        <v>500</v>
      </c>
      <c r="F96" s="16"/>
      <c r="G96" s="16">
        <v>269.45</v>
      </c>
      <c r="H96" s="92">
        <f>G96*0.7055</f>
        <v>190.09697499999999</v>
      </c>
      <c r="I96" s="92">
        <f>H96*0.85*30*24/1000</f>
        <v>116.3393487</v>
      </c>
      <c r="J96" s="92">
        <f>H96*0.85*31*24/1000</f>
        <v>120.21732699</v>
      </c>
      <c r="K96" s="92">
        <f>H96*0.85*30*24/1000</f>
        <v>116.3393487</v>
      </c>
      <c r="L96" s="92">
        <f>H96*0.85*31*24/1000</f>
        <v>120.21732699</v>
      </c>
      <c r="M96" s="92">
        <f>H96*0.85*31*24/1000</f>
        <v>120.21732699</v>
      </c>
      <c r="N96" s="92">
        <f>H96*0.85*30*24/1000</f>
        <v>116.3393487</v>
      </c>
      <c r="O96" s="92">
        <f>H96*0.85*31*24/1000</f>
        <v>120.21732699</v>
      </c>
      <c r="P96" s="92">
        <f>H96*0.85*30*24/1000</f>
        <v>116.3393487</v>
      </c>
      <c r="Q96" s="92">
        <f>H96*0.85*31*24/1000</f>
        <v>120.21732699</v>
      </c>
      <c r="R96" s="92">
        <f>H96*0.85*31*24/1000</f>
        <v>120.21732699</v>
      </c>
      <c r="S96" s="92">
        <f>H96*0.85*28*24/1000</f>
        <v>108.58339212</v>
      </c>
      <c r="T96" s="92">
        <f>H96*0.85*31*24/1000</f>
        <v>120.21732699</v>
      </c>
      <c r="U96" s="92">
        <f t="shared" ref="U96:U102" si="26">+SUM(I96:T96)</f>
        <v>1415.46207585</v>
      </c>
    </row>
    <row r="97" spans="3:21" x14ac:dyDescent="0.25">
      <c r="C97" s="16" t="s">
        <v>361</v>
      </c>
      <c r="D97" s="16" t="s">
        <v>361</v>
      </c>
      <c r="E97" s="16">
        <v>570</v>
      </c>
      <c r="F97" s="16"/>
      <c r="G97" s="16">
        <v>570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f t="shared" si="26"/>
        <v>0</v>
      </c>
    </row>
    <row r="98" spans="3:21" x14ac:dyDescent="0.25">
      <c r="C98" s="16"/>
      <c r="D98" s="16"/>
      <c r="E98" s="16"/>
      <c r="F98" s="16"/>
      <c r="G98" s="16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>
        <f t="shared" si="26"/>
        <v>0</v>
      </c>
    </row>
    <row r="99" spans="3:21" x14ac:dyDescent="0.25">
      <c r="C99" s="16"/>
      <c r="D99" s="16"/>
      <c r="E99" s="16"/>
      <c r="F99" s="16"/>
      <c r="G99" s="16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>
        <f t="shared" si="26"/>
        <v>0</v>
      </c>
    </row>
    <row r="100" spans="3:21" x14ac:dyDescent="0.25">
      <c r="C100" s="16"/>
      <c r="D100" s="16"/>
      <c r="E100" s="16"/>
      <c r="F100" s="16"/>
      <c r="G100" s="16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>
        <f t="shared" si="26"/>
        <v>0</v>
      </c>
    </row>
    <row r="101" spans="3:21" x14ac:dyDescent="0.25">
      <c r="C101" s="16"/>
      <c r="D101" s="16"/>
      <c r="E101" s="16"/>
      <c r="F101" s="16"/>
      <c r="G101" s="16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>
        <f t="shared" si="26"/>
        <v>0</v>
      </c>
    </row>
    <row r="102" spans="3:21" x14ac:dyDescent="0.25">
      <c r="C102" s="16"/>
      <c r="D102" s="16"/>
      <c r="E102" s="16"/>
      <c r="F102" s="16"/>
      <c r="G102" s="16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>
        <f t="shared" si="26"/>
        <v>0</v>
      </c>
    </row>
    <row r="103" spans="3:21" x14ac:dyDescent="0.25">
      <c r="C103" s="935" t="s">
        <v>362</v>
      </c>
      <c r="D103" s="936"/>
      <c r="E103" s="16">
        <f t="shared" ref="E103:T103" si="27">SUM(E96:E102)</f>
        <v>1070</v>
      </c>
      <c r="F103" s="16">
        <f t="shared" si="27"/>
        <v>0</v>
      </c>
      <c r="G103" s="16">
        <f t="shared" si="27"/>
        <v>839.45</v>
      </c>
      <c r="H103" s="92">
        <f t="shared" si="27"/>
        <v>190.09697499999999</v>
      </c>
      <c r="I103" s="92">
        <f t="shared" si="27"/>
        <v>116.3393487</v>
      </c>
      <c r="J103" s="92">
        <f t="shared" si="27"/>
        <v>120.21732699</v>
      </c>
      <c r="K103" s="92">
        <f t="shared" si="27"/>
        <v>116.3393487</v>
      </c>
      <c r="L103" s="92">
        <f t="shared" si="27"/>
        <v>120.21732699</v>
      </c>
      <c r="M103" s="92">
        <f t="shared" si="27"/>
        <v>120.21732699</v>
      </c>
      <c r="N103" s="92">
        <f t="shared" si="27"/>
        <v>116.3393487</v>
      </c>
      <c r="O103" s="92">
        <f t="shared" si="27"/>
        <v>120.21732699</v>
      </c>
      <c r="P103" s="92">
        <f t="shared" si="27"/>
        <v>116.3393487</v>
      </c>
      <c r="Q103" s="92">
        <f t="shared" si="27"/>
        <v>120.21732699</v>
      </c>
      <c r="R103" s="92">
        <f t="shared" si="27"/>
        <v>120.21732699</v>
      </c>
      <c r="S103" s="92">
        <f t="shared" si="27"/>
        <v>108.58339212</v>
      </c>
      <c r="T103" s="92">
        <f t="shared" si="27"/>
        <v>120.21732699</v>
      </c>
      <c r="U103" s="116">
        <f>SUM(I103:T103)</f>
        <v>1415.46207585</v>
      </c>
    </row>
    <row r="104" spans="3:21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3:21" x14ac:dyDescent="0.25">
      <c r="C105" s="16" t="s">
        <v>364</v>
      </c>
      <c r="D105" s="16" t="s">
        <v>364</v>
      </c>
      <c r="E105" s="16">
        <v>2000</v>
      </c>
      <c r="F105" s="16"/>
      <c r="G105" s="16">
        <f>E105</f>
        <v>2000</v>
      </c>
      <c r="H105" s="92">
        <f>G105*0.7055</f>
        <v>1411</v>
      </c>
      <c r="I105" s="92">
        <f>H105*0.85*30*24/1000</f>
        <v>863.53200000000004</v>
      </c>
      <c r="J105" s="92">
        <f>H105*0.85*31*24/1000</f>
        <v>892.31639999999993</v>
      </c>
      <c r="K105" s="92">
        <f>H105*0.85*30*24/1000</f>
        <v>863.53200000000004</v>
      </c>
      <c r="L105" s="92">
        <f>H105*0.85*31*24/1000</f>
        <v>892.31639999999993</v>
      </c>
      <c r="M105" s="92">
        <f>H105*0.85*31*24/1000</f>
        <v>892.31639999999993</v>
      </c>
      <c r="N105" s="92">
        <f>H105*0.85*30*24/1000</f>
        <v>863.53200000000004</v>
      </c>
      <c r="O105" s="92">
        <f>H105*0.85*31*24/1000</f>
        <v>892.31639999999993</v>
      </c>
      <c r="P105" s="92">
        <f>H105*0.85*30*24/1000</f>
        <v>863.53200000000004</v>
      </c>
      <c r="Q105" s="92">
        <f>H105*0.85*31*24/1000</f>
        <v>892.31639999999993</v>
      </c>
      <c r="R105" s="92">
        <f>H105*0.85*31*24/1000</f>
        <v>892.31639999999993</v>
      </c>
      <c r="S105" s="92">
        <f>H105*0.85*28*24/1000</f>
        <v>805.96319999999992</v>
      </c>
      <c r="T105" s="92">
        <f>H105*0.85*31*24/1000</f>
        <v>892.31639999999993</v>
      </c>
      <c r="U105" s="92">
        <f t="shared" ref="U105:U112" si="28">+SUM(I105:T105)</f>
        <v>10506.305999999999</v>
      </c>
    </row>
    <row r="106" spans="3:21" x14ac:dyDescent="0.25">
      <c r="C106" s="16" t="s">
        <v>365</v>
      </c>
      <c r="D106" s="16" t="s">
        <v>365</v>
      </c>
      <c r="E106" s="16">
        <v>1000</v>
      </c>
      <c r="F106" s="16"/>
      <c r="G106" s="16">
        <v>1000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f t="shared" si="28"/>
        <v>0</v>
      </c>
    </row>
    <row r="107" spans="3:21" x14ac:dyDescent="0.25">
      <c r="C107" s="16" t="s">
        <v>366</v>
      </c>
      <c r="D107" s="16" t="s">
        <v>366</v>
      </c>
      <c r="E107" s="16"/>
      <c r="F107" s="16"/>
      <c r="G107" s="16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>
        <f t="shared" si="28"/>
        <v>0</v>
      </c>
    </row>
    <row r="108" spans="3:21" x14ac:dyDescent="0.25">
      <c r="C108" s="16"/>
      <c r="D108" s="16"/>
      <c r="E108" s="16"/>
      <c r="F108" s="16"/>
      <c r="G108" s="16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>
        <f t="shared" si="28"/>
        <v>0</v>
      </c>
    </row>
    <row r="109" spans="3:21" x14ac:dyDescent="0.25">
      <c r="C109" s="16"/>
      <c r="D109" s="16"/>
      <c r="E109" s="16"/>
      <c r="F109" s="16"/>
      <c r="G109" s="16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>
        <f t="shared" si="28"/>
        <v>0</v>
      </c>
    </row>
    <row r="110" spans="3:21" x14ac:dyDescent="0.25">
      <c r="C110" s="16"/>
      <c r="D110" s="16"/>
      <c r="E110" s="16"/>
      <c r="F110" s="16"/>
      <c r="G110" s="16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>
        <f t="shared" si="28"/>
        <v>0</v>
      </c>
    </row>
    <row r="111" spans="3:21" x14ac:dyDescent="0.25">
      <c r="C111" s="16"/>
      <c r="D111" s="16"/>
      <c r="E111" s="16"/>
      <c r="F111" s="16"/>
      <c r="G111" s="16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>
        <f t="shared" si="28"/>
        <v>0</v>
      </c>
    </row>
    <row r="112" spans="3:21" x14ac:dyDescent="0.25">
      <c r="C112" s="16"/>
      <c r="D112" s="16"/>
      <c r="E112" s="16"/>
      <c r="F112" s="16"/>
      <c r="G112" s="16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>
        <f t="shared" si="28"/>
        <v>0</v>
      </c>
    </row>
    <row r="113" spans="3:21" x14ac:dyDescent="0.25">
      <c r="C113" s="935" t="s">
        <v>367</v>
      </c>
      <c r="D113" s="936"/>
      <c r="E113" s="16">
        <f t="shared" ref="E113:T113" si="29">SUM(E105:E112)</f>
        <v>3000</v>
      </c>
      <c r="F113" s="16">
        <f t="shared" si="29"/>
        <v>0</v>
      </c>
      <c r="G113" s="16">
        <f t="shared" si="29"/>
        <v>3000</v>
      </c>
      <c r="H113" s="92">
        <f t="shared" si="29"/>
        <v>1411</v>
      </c>
      <c r="I113" s="92">
        <f t="shared" si="29"/>
        <v>863.53200000000004</v>
      </c>
      <c r="J113" s="92">
        <f t="shared" si="29"/>
        <v>892.31639999999993</v>
      </c>
      <c r="K113" s="92">
        <f t="shared" si="29"/>
        <v>863.53200000000004</v>
      </c>
      <c r="L113" s="92">
        <f t="shared" si="29"/>
        <v>892.31639999999993</v>
      </c>
      <c r="M113" s="92">
        <f t="shared" si="29"/>
        <v>892.31639999999993</v>
      </c>
      <c r="N113" s="92">
        <f t="shared" si="29"/>
        <v>863.53200000000004</v>
      </c>
      <c r="O113" s="92">
        <f t="shared" si="29"/>
        <v>892.31639999999993</v>
      </c>
      <c r="P113" s="92">
        <f t="shared" si="29"/>
        <v>863.53200000000004</v>
      </c>
      <c r="Q113" s="92">
        <f t="shared" si="29"/>
        <v>892.31639999999993</v>
      </c>
      <c r="R113" s="92">
        <f t="shared" si="29"/>
        <v>892.31639999999993</v>
      </c>
      <c r="S113" s="92">
        <f t="shared" si="29"/>
        <v>805.96319999999992</v>
      </c>
      <c r="T113" s="92">
        <f t="shared" si="29"/>
        <v>892.31639999999993</v>
      </c>
      <c r="U113" s="116">
        <f>SUM(I113:T113)</f>
        <v>10506.305999999999</v>
      </c>
    </row>
    <row r="114" spans="3:21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3:21" x14ac:dyDescent="0.25">
      <c r="C115" s="16"/>
      <c r="D115" s="16" t="s">
        <v>369</v>
      </c>
      <c r="E115" s="143">
        <f>'[41]F9-Year(n)'!E114</f>
        <v>12</v>
      </c>
      <c r="F115" s="16"/>
      <c r="G115" s="143">
        <f>'[41]F9-Year(n)'!G114</f>
        <v>12</v>
      </c>
      <c r="H115" s="92">
        <f t="shared" ref="H115:H125" si="30">G115*0.7055</f>
        <v>8.4660000000000011</v>
      </c>
      <c r="I115" s="92">
        <f>'F11-Year(n+5)'!E115</f>
        <v>3.246513007437709E-2</v>
      </c>
      <c r="J115" s="92">
        <f>'F11-Year(n+5)'!F115</f>
        <v>3.246513007437709E-2</v>
      </c>
      <c r="K115" s="92">
        <f>'F11-Year(n+5)'!G115</f>
        <v>3.246513007437709E-2</v>
      </c>
      <c r="L115" s="92">
        <f>'F11-Year(n+5)'!H115</f>
        <v>3.246513007437709E-2</v>
      </c>
      <c r="M115" s="92">
        <f>'F11-Year(n+5)'!I115</f>
        <v>3.246513007437709E-2</v>
      </c>
      <c r="N115" s="92">
        <f>'F11-Year(n+5)'!J115</f>
        <v>3.246513007437709E-2</v>
      </c>
      <c r="O115" s="92">
        <f>'F11-Year(n+5)'!K115</f>
        <v>3.246513007437709E-2</v>
      </c>
      <c r="P115" s="92">
        <f>'F11-Year(n+5)'!L115</f>
        <v>3.246513007437709E-2</v>
      </c>
      <c r="Q115" s="92">
        <f>'F11-Year(n+5)'!M115</f>
        <v>3.246513007437709E-2</v>
      </c>
      <c r="R115" s="92">
        <f>'F11-Year(n+5)'!N115</f>
        <v>3.246513007437709E-2</v>
      </c>
      <c r="S115" s="92">
        <f>'F11-Year(n+5)'!O115</f>
        <v>3.246513007437709E-2</v>
      </c>
      <c r="T115" s="92">
        <f>'F11-Year(n+5)'!P115</f>
        <v>3.246513007437709E-2</v>
      </c>
      <c r="U115" s="16">
        <f t="shared" ref="U115:U138" si="31">+SUM(I115:T115)</f>
        <v>0.38958156089252499</v>
      </c>
    </row>
    <row r="116" spans="3:21" x14ac:dyDescent="0.25">
      <c r="C116" s="16"/>
      <c r="D116" s="16" t="s">
        <v>370</v>
      </c>
      <c r="E116" s="143">
        <f>'[41]F9-Year(n)'!E115</f>
        <v>46.7</v>
      </c>
      <c r="F116" s="16"/>
      <c r="G116" s="143">
        <f>'[41]F9-Year(n)'!G115</f>
        <v>46.7</v>
      </c>
      <c r="H116" s="92">
        <f t="shared" si="30"/>
        <v>32.946850000000005</v>
      </c>
      <c r="I116" s="92">
        <f>'F11-Year(n+5)'!E116</f>
        <v>0</v>
      </c>
      <c r="J116" s="92">
        <f>'F11-Year(n+5)'!F116</f>
        <v>0</v>
      </c>
      <c r="K116" s="92">
        <f>'F11-Year(n+5)'!G116</f>
        <v>0</v>
      </c>
      <c r="L116" s="92">
        <f>'F11-Year(n+5)'!H116</f>
        <v>0</v>
      </c>
      <c r="M116" s="92">
        <f>'F11-Year(n+5)'!I116</f>
        <v>0</v>
      </c>
      <c r="N116" s="92">
        <f>'F11-Year(n+5)'!J116</f>
        <v>0</v>
      </c>
      <c r="O116" s="92">
        <f>'F11-Year(n+5)'!K116</f>
        <v>0</v>
      </c>
      <c r="P116" s="92">
        <f>'F11-Year(n+5)'!L116</f>
        <v>0</v>
      </c>
      <c r="Q116" s="92">
        <f>'F11-Year(n+5)'!M116</f>
        <v>0</v>
      </c>
      <c r="R116" s="92">
        <f>'F11-Year(n+5)'!N116</f>
        <v>0</v>
      </c>
      <c r="S116" s="92">
        <f>'F11-Year(n+5)'!O116</f>
        <v>0</v>
      </c>
      <c r="T116" s="92">
        <f>'F11-Year(n+5)'!P116</f>
        <v>0</v>
      </c>
      <c r="U116" s="16">
        <f t="shared" si="31"/>
        <v>0</v>
      </c>
    </row>
    <row r="117" spans="3:21" x14ac:dyDescent="0.25">
      <c r="C117" s="16"/>
      <c r="D117" s="16" t="s">
        <v>371</v>
      </c>
      <c r="E117" s="143">
        <f>'[41]F9-Year(n)'!E116</f>
        <v>19.8</v>
      </c>
      <c r="F117" s="16"/>
      <c r="G117" s="143">
        <f>'[41]F9-Year(n)'!G116</f>
        <v>19.8</v>
      </c>
      <c r="H117" s="92">
        <f t="shared" si="30"/>
        <v>13.968900000000001</v>
      </c>
      <c r="I117" s="92">
        <f>'F11-Year(n+5)'!E117</f>
        <v>8.3347288484819533</v>
      </c>
      <c r="J117" s="92">
        <f>'F11-Year(n+5)'!F117</f>
        <v>5.8604962071723774</v>
      </c>
      <c r="K117" s="92">
        <f>'F11-Year(n+5)'!G117</f>
        <v>4.8726831398135166</v>
      </c>
      <c r="L117" s="92">
        <f>'F11-Year(n+5)'!H117</f>
        <v>6.8803194753049519</v>
      </c>
      <c r="M117" s="92">
        <f>'F11-Year(n+5)'!I117</f>
        <v>6.8803194753049519</v>
      </c>
      <c r="N117" s="92">
        <f>'F11-Year(n+5)'!J117</f>
        <v>4.9046775952843431</v>
      </c>
      <c r="O117" s="92">
        <f>'F11-Year(n+5)'!K117</f>
        <v>6.8803194753049519</v>
      </c>
      <c r="P117" s="92">
        <f>'F11-Year(n+5)'!L117</f>
        <v>6.4648612890537516</v>
      </c>
      <c r="Q117" s="92">
        <f>'F11-Year(n+5)'!M117</f>
        <v>10.55081200048904</v>
      </c>
      <c r="R117" s="92">
        <f>'F11-Year(n+5)'!N117</f>
        <v>10.727112156939254</v>
      </c>
      <c r="S117" s="92">
        <f>'F11-Year(n+5)'!O117</f>
        <v>11.314543165563308</v>
      </c>
      <c r="T117" s="92">
        <f>'F11-Year(n+5)'!P117</f>
        <v>11.362398389477837</v>
      </c>
      <c r="U117" s="16">
        <f t="shared" si="31"/>
        <v>95.033271218190222</v>
      </c>
    </row>
    <row r="118" spans="3:21" x14ac:dyDescent="0.25">
      <c r="C118" s="16"/>
      <c r="D118" s="16" t="s">
        <v>372</v>
      </c>
      <c r="E118" s="143">
        <f>'[41]F9-Year(n)'!E117</f>
        <v>15</v>
      </c>
      <c r="F118" s="16"/>
      <c r="G118" s="143">
        <f>'[41]F9-Year(n)'!G117</f>
        <v>15</v>
      </c>
      <c r="H118" s="92">
        <f t="shared" si="30"/>
        <v>10.5825</v>
      </c>
      <c r="I118" s="92">
        <f>'F11-Year(n+5)'!E118</f>
        <v>3.5476995666069602</v>
      </c>
      <c r="J118" s="92">
        <f>'F11-Year(n+5)'!F118</f>
        <v>2.4945358430075384</v>
      </c>
      <c r="K118" s="92">
        <f>'F11-Year(n+5)'!G118</f>
        <v>2.0740705759705658</v>
      </c>
      <c r="L118" s="92">
        <f>'F11-Year(n+5)'!H118</f>
        <v>2.9286263373885997</v>
      </c>
      <c r="M118" s="92">
        <f>'F11-Year(n+5)'!I118</f>
        <v>2.9286263373885997</v>
      </c>
      <c r="N118" s="92">
        <f>'F11-Year(n+5)'!J118</f>
        <v>2.0876891012844818</v>
      </c>
      <c r="O118" s="92">
        <f>'F11-Year(n+5)'!K118</f>
        <v>2.9286263373885997</v>
      </c>
      <c r="P118" s="92">
        <f>'F11-Year(n+5)'!L118</f>
        <v>2.7517854522078959</v>
      </c>
      <c r="Q118" s="92">
        <f>'F11-Year(n+5)'!M118</f>
        <v>4.490981271490794</v>
      </c>
      <c r="R118" s="92">
        <f>'F11-Year(n+5)'!N118</f>
        <v>4.5660239033509873</v>
      </c>
      <c r="S118" s="92">
        <f>'F11-Year(n+5)'!O118</f>
        <v>4.8160654790990236</v>
      </c>
      <c r="T118" s="92">
        <f>'F11-Year(n+5)'!P118</f>
        <v>4.836435182808386</v>
      </c>
      <c r="U118" s="16">
        <f t="shared" si="31"/>
        <v>40.45116538799244</v>
      </c>
    </row>
    <row r="119" spans="3:21" x14ac:dyDescent="0.25">
      <c r="C119" s="16"/>
      <c r="D119" s="16" t="s">
        <v>373</v>
      </c>
      <c r="E119" s="143">
        <f>'[41]F9-Year(n)'!E118</f>
        <v>128.1</v>
      </c>
      <c r="F119" s="16"/>
      <c r="G119" s="143">
        <f>'[41]F9-Year(n)'!G118</f>
        <v>128.1</v>
      </c>
      <c r="H119" s="92">
        <f t="shared" si="30"/>
        <v>90.374549999999999</v>
      </c>
      <c r="I119" s="92">
        <f>'F11-Year(n+5)'!E119</f>
        <v>17.887732658274363</v>
      </c>
      <c r="J119" s="92">
        <f>'F11-Year(n+5)'!F119</f>
        <v>15.339376297483083</v>
      </c>
      <c r="K119" s="92">
        <f>'F11-Year(n+5)'!G119</f>
        <v>36.487205318719461</v>
      </c>
      <c r="L119" s="92">
        <f>'F11-Year(n+5)'!H119</f>
        <v>53.072896649013508</v>
      </c>
      <c r="M119" s="92">
        <f>'F11-Year(n+5)'!I119</f>
        <v>28.960808152312797</v>
      </c>
      <c r="N119" s="92">
        <f>'F11-Year(n+5)'!J119</f>
        <v>21.296930443309936</v>
      </c>
      <c r="O119" s="92">
        <f>'F11-Year(n+5)'!K119</f>
        <v>12.915082055744326</v>
      </c>
      <c r="P119" s="92">
        <f>'F11-Year(n+5)'!L119</f>
        <v>17.933613756010239</v>
      </c>
      <c r="Q119" s="92">
        <f>'F11-Year(n+5)'!M119</f>
        <v>20.506543030010757</v>
      </c>
      <c r="R119" s="92">
        <f>'F11-Year(n+5)'!N119</f>
        <v>19.832636472208723</v>
      </c>
      <c r="S119" s="92">
        <f>'F11-Year(n+5)'!O119</f>
        <v>13.598156088284551</v>
      </c>
      <c r="T119" s="92">
        <f>'F11-Year(n+5)'!P119</f>
        <v>17.660486651588197</v>
      </c>
      <c r="U119" s="16">
        <f t="shared" si="31"/>
        <v>275.49146757295995</v>
      </c>
    </row>
    <row r="120" spans="3:21" x14ac:dyDescent="0.25">
      <c r="C120" s="16"/>
      <c r="D120" s="16" t="s">
        <v>331</v>
      </c>
      <c r="E120" s="143">
        <f>'[41]F9-Year(n)'!E119</f>
        <v>3.55</v>
      </c>
      <c r="F120" s="16"/>
      <c r="G120" s="143">
        <f>'[41]F9-Year(n)'!G119</f>
        <v>3.55</v>
      </c>
      <c r="H120" s="92">
        <f t="shared" si="30"/>
        <v>2.5045250000000001</v>
      </c>
      <c r="I120" s="92">
        <f>'F11-Year(n+5)'!E120</f>
        <v>7.8979694305466013E-3</v>
      </c>
      <c r="J120" s="92">
        <f>'F11-Year(n+5)'!F120</f>
        <v>7.8979694305466013E-3</v>
      </c>
      <c r="K120" s="92">
        <f>'F11-Year(n+5)'!G120</f>
        <v>7.8979694305466013E-3</v>
      </c>
      <c r="L120" s="92">
        <f>'F11-Year(n+5)'!H120</f>
        <v>7.8979694305466013E-3</v>
      </c>
      <c r="M120" s="92">
        <f>'F11-Year(n+5)'!I120</f>
        <v>7.8979694305466013E-3</v>
      </c>
      <c r="N120" s="92">
        <f>'F11-Year(n+5)'!J120</f>
        <v>7.8979694305466013E-3</v>
      </c>
      <c r="O120" s="92">
        <f>'F11-Year(n+5)'!K120</f>
        <v>7.8979694305466013E-3</v>
      </c>
      <c r="P120" s="92">
        <f>'F11-Year(n+5)'!L120</f>
        <v>7.8979694305466013E-3</v>
      </c>
      <c r="Q120" s="92">
        <f>'F11-Year(n+5)'!M120</f>
        <v>7.8979694305466013E-3</v>
      </c>
      <c r="R120" s="92">
        <f>'F11-Year(n+5)'!N120</f>
        <v>7.8979694305466013E-3</v>
      </c>
      <c r="S120" s="92">
        <f>'F11-Year(n+5)'!O120</f>
        <v>7.8979694305466013E-3</v>
      </c>
      <c r="T120" s="92">
        <f>'F11-Year(n+5)'!P120</f>
        <v>7.8979694305466013E-3</v>
      </c>
      <c r="U120" s="16">
        <f t="shared" si="31"/>
        <v>9.4775633166559223E-2</v>
      </c>
    </row>
    <row r="121" spans="3:21" x14ac:dyDescent="0.25">
      <c r="C121" s="16"/>
      <c r="D121" s="16" t="s">
        <v>374</v>
      </c>
      <c r="E121" s="143">
        <f>'[41]F9-Year(n)'!E120</f>
        <v>2833.74</v>
      </c>
      <c r="F121" s="16"/>
      <c r="G121" s="143">
        <f>'[41]F9-Year(n)'!G120</f>
        <v>2833.74</v>
      </c>
      <c r="H121" s="92">
        <f t="shared" si="30"/>
        <v>1999.2035699999999</v>
      </c>
      <c r="I121" s="92">
        <f>'F11-Year(n+5)'!E121</f>
        <v>509.84898720364379</v>
      </c>
      <c r="J121" s="92">
        <f>'F11-Year(n+5)'!F121</f>
        <v>525.73554679160497</v>
      </c>
      <c r="K121" s="92">
        <f>'F11-Year(n+5)'!G121</f>
        <v>492.22029487943399</v>
      </c>
      <c r="L121" s="92">
        <f>'F11-Year(n+5)'!H121</f>
        <v>385.51352316435231</v>
      </c>
      <c r="M121" s="92">
        <f>'F11-Year(n+5)'!I121</f>
        <v>474.15444934718926</v>
      </c>
      <c r="N121" s="92">
        <f>'F11-Year(n+5)'!J121</f>
        <v>417.95186140325103</v>
      </c>
      <c r="O121" s="92">
        <f>'F11-Year(n+5)'!K121</f>
        <v>512.39942990329428</v>
      </c>
      <c r="P121" s="92">
        <f>'F11-Year(n+5)'!L121</f>
        <v>395.09650975342998</v>
      </c>
      <c r="Q121" s="92">
        <f>'F11-Year(n+5)'!M121</f>
        <v>433.11279720353235</v>
      </c>
      <c r="R121" s="92">
        <f>'F11-Year(n+5)'!N121</f>
        <v>461.76168049847143</v>
      </c>
      <c r="S121" s="92">
        <f>'F11-Year(n+5)'!O121</f>
        <v>473.96882716430366</v>
      </c>
      <c r="T121" s="92">
        <f>'F11-Year(n+5)'!P121</f>
        <v>508.22791466215142</v>
      </c>
      <c r="U121" s="16">
        <f t="shared" si="31"/>
        <v>5589.9918219746587</v>
      </c>
    </row>
    <row r="122" spans="3:21" x14ac:dyDescent="0.25">
      <c r="C122" s="16"/>
      <c r="D122" s="16" t="s">
        <v>375</v>
      </c>
      <c r="E122" s="143">
        <f>'[41]F9-Year(n)'!E121</f>
        <v>55.81</v>
      </c>
      <c r="F122" s="16"/>
      <c r="G122" s="143">
        <f>'[41]F9-Year(n)'!G121</f>
        <v>55.81</v>
      </c>
      <c r="H122" s="92">
        <f t="shared" si="30"/>
        <v>39.373955000000002</v>
      </c>
      <c r="I122" s="92">
        <f>'F11-Year(n+5)'!E122</f>
        <v>8.3998487395994204</v>
      </c>
      <c r="J122" s="92">
        <f>'F11-Year(n+5)'!F122</f>
        <v>8.6615825095602226</v>
      </c>
      <c r="K122" s="92">
        <f>'F11-Year(n+5)'!G122</f>
        <v>8.1094130366426267</v>
      </c>
      <c r="L122" s="92">
        <f>'F11-Year(n+5)'!H122</f>
        <v>6.351400832257009</v>
      </c>
      <c r="M122" s="92">
        <f>'F11-Year(n+5)'!I122</f>
        <v>7.8117751602664764</v>
      </c>
      <c r="N122" s="92">
        <f>'F11-Year(n+5)'!J122</f>
        <v>6.8858279693298154</v>
      </c>
      <c r="O122" s="92">
        <f>'F11-Year(n+5)'!K122</f>
        <v>8.4418677166568816</v>
      </c>
      <c r="P122" s="92">
        <f>'F11-Year(n+5)'!L122</f>
        <v>6.5092821654403012</v>
      </c>
      <c r="Q122" s="92">
        <f>'F11-Year(n+5)'!M122</f>
        <v>7.1356069640309947</v>
      </c>
      <c r="R122" s="92">
        <f>'F11-Year(n+5)'!N122</f>
        <v>7.6076021866866119</v>
      </c>
      <c r="S122" s="92">
        <f>'F11-Year(n+5)'!O122</f>
        <v>7.8087170032472661</v>
      </c>
      <c r="T122" s="92">
        <f>'F11-Year(n+5)'!P122</f>
        <v>8.3731412938925303</v>
      </c>
      <c r="U122" s="16">
        <f t="shared" si="31"/>
        <v>92.096065577610148</v>
      </c>
    </row>
    <row r="123" spans="3:21" x14ac:dyDescent="0.25">
      <c r="C123" s="16"/>
      <c r="D123" s="16" t="s">
        <v>376</v>
      </c>
      <c r="E123" s="143">
        <f>'[41]F9-Year(n)'!E122</f>
        <v>400</v>
      </c>
      <c r="F123" s="16"/>
      <c r="G123" s="143">
        <f>'[41]F9-Year(n)'!G122</f>
        <v>400</v>
      </c>
      <c r="H123" s="92">
        <f t="shared" si="30"/>
        <v>282.2</v>
      </c>
      <c r="I123" s="92">
        <f>'F11-Year(n+5)'!E123</f>
        <v>73.342738685487532</v>
      </c>
      <c r="J123" s="92">
        <f>'F11-Year(n+5)'!F123</f>
        <v>75.628050253647729</v>
      </c>
      <c r="K123" s="92">
        <f>'F11-Year(n+5)'!G123</f>
        <v>70.806818036526906</v>
      </c>
      <c r="L123" s="92">
        <f>'F11-Year(n+5)'!H123</f>
        <v>55.456847613333181</v>
      </c>
      <c r="M123" s="92">
        <f>'F11-Year(n+5)'!I123</f>
        <v>68.208012073861383</v>
      </c>
      <c r="N123" s="92">
        <f>'F11-Year(n+5)'!J123</f>
        <v>60.123163766858731</v>
      </c>
      <c r="O123" s="92">
        <f>'F11-Year(n+5)'!K123</f>
        <v>73.709624679473151</v>
      </c>
      <c r="P123" s="92">
        <f>'F11-Year(n+5)'!L123</f>
        <v>56.835378313343234</v>
      </c>
      <c r="Q123" s="92">
        <f>'F11-Year(n+5)'!M123</f>
        <v>62.304092984206285</v>
      </c>
      <c r="R123" s="92">
        <f>'F11-Year(n+5)'!N123</f>
        <v>66.425288894893626</v>
      </c>
      <c r="S123" s="92">
        <f>'F11-Year(n+5)'!O123</f>
        <v>68.181309972660245</v>
      </c>
      <c r="T123" s="92">
        <f>'F11-Year(n+5)'!P123</f>
        <v>73.109544342093827</v>
      </c>
      <c r="U123" s="16">
        <f t="shared" si="31"/>
        <v>804.13086961638578</v>
      </c>
    </row>
    <row r="124" spans="3:21" x14ac:dyDescent="0.25">
      <c r="C124" s="16"/>
      <c r="D124" s="16" t="s">
        <v>377</v>
      </c>
      <c r="E124" s="143">
        <f>'[41]F9-Year(n)'!E123</f>
        <v>400</v>
      </c>
      <c r="F124" s="16"/>
      <c r="G124" s="143">
        <f>'[41]F9-Year(n)'!G123</f>
        <v>400</v>
      </c>
      <c r="H124" s="92">
        <f t="shared" si="30"/>
        <v>282.2</v>
      </c>
      <c r="I124" s="92">
        <f>'F11-Year(n+5)'!E124</f>
        <v>73.342738685487504</v>
      </c>
      <c r="J124" s="92">
        <f>'F11-Year(n+5)'!F124</f>
        <v>75.628050253647729</v>
      </c>
      <c r="K124" s="92">
        <f>'F11-Year(n+5)'!G124</f>
        <v>70.806818036526892</v>
      </c>
      <c r="L124" s="92">
        <f>'F11-Year(n+5)'!H124</f>
        <v>55.456847613333167</v>
      </c>
      <c r="M124" s="92">
        <f>'F11-Year(n+5)'!I124</f>
        <v>68.208012073861369</v>
      </c>
      <c r="N124" s="92">
        <f>'F11-Year(n+5)'!J124</f>
        <v>60.123163766858731</v>
      </c>
      <c r="O124" s="92">
        <f>'F11-Year(n+5)'!K124</f>
        <v>73.709624679473137</v>
      </c>
      <c r="P124" s="92">
        <f>'F11-Year(n+5)'!L124</f>
        <v>56.835378313343227</v>
      </c>
      <c r="Q124" s="92">
        <f>'F11-Year(n+5)'!M124</f>
        <v>62.304092984206278</v>
      </c>
      <c r="R124" s="92">
        <f>'F11-Year(n+5)'!N124</f>
        <v>66.425288894893626</v>
      </c>
      <c r="S124" s="92">
        <f>'F11-Year(n+5)'!O124</f>
        <v>68.18130997266023</v>
      </c>
      <c r="T124" s="92">
        <f>'F11-Year(n+5)'!P124</f>
        <v>73.109544342093812</v>
      </c>
      <c r="U124" s="16">
        <f t="shared" si="31"/>
        <v>804.13086961638555</v>
      </c>
    </row>
    <row r="125" spans="3:21" x14ac:dyDescent="0.25">
      <c r="C125" s="16"/>
      <c r="D125" s="16" t="s">
        <v>378</v>
      </c>
      <c r="E125" s="143">
        <f>'[41]F9-Year(n)'!E124</f>
        <v>735</v>
      </c>
      <c r="F125" s="16"/>
      <c r="G125" s="143">
        <f>'[41]F9-Year(n)'!G124</f>
        <v>735</v>
      </c>
      <c r="H125" s="92">
        <f t="shared" si="30"/>
        <v>518.54250000000002</v>
      </c>
      <c r="I125" s="92">
        <f>'F11-Year(n+5)'!E125</f>
        <v>283.28632817269556</v>
      </c>
      <c r="J125" s="92">
        <f>'F11-Year(n+5)'!F125</f>
        <v>292.11334410471437</v>
      </c>
      <c r="K125" s="92">
        <f>'F11-Year(n+5)'!G125</f>
        <v>273.49133466608515</v>
      </c>
      <c r="L125" s="92">
        <f>'F11-Year(n+5)'!H125</f>
        <v>214.20207390649941</v>
      </c>
      <c r="M125" s="92">
        <f>'F11-Year(n+5)'!I125</f>
        <v>263.45344663528959</v>
      </c>
      <c r="N125" s="92">
        <f>'F11-Year(n+5)'!J125</f>
        <v>232.22572004949185</v>
      </c>
      <c r="O125" s="92">
        <f>'F11-Year(n+5)'!K125</f>
        <v>284.70342532446506</v>
      </c>
      <c r="P125" s="92">
        <f>'F11-Year(n+5)'!L125</f>
        <v>219.52664873528823</v>
      </c>
      <c r="Q125" s="92">
        <f>'F11-Year(n+5)'!M125</f>
        <v>240.64955915149676</v>
      </c>
      <c r="R125" s="92">
        <f>'F11-Year(n+5)'!N125</f>
        <v>256.56767835652664</v>
      </c>
      <c r="S125" s="92">
        <f>'F11-Year(n+5)'!O125</f>
        <v>263.35030976940016</v>
      </c>
      <c r="T125" s="92">
        <f>'F11-Year(n+5)'!P125</f>
        <v>282.3856150213374</v>
      </c>
      <c r="U125" s="16">
        <f t="shared" si="31"/>
        <v>3105.9554838932904</v>
      </c>
    </row>
    <row r="126" spans="3:21" x14ac:dyDescent="0.25">
      <c r="C126" s="16"/>
      <c r="D126" s="16" t="s">
        <v>379</v>
      </c>
      <c r="E126" s="143"/>
      <c r="F126" s="16"/>
      <c r="G126" s="143"/>
      <c r="H126" s="92"/>
      <c r="I126" s="92">
        <f>'F11-Year(n+5)'!E126</f>
        <v>0</v>
      </c>
      <c r="J126" s="92">
        <f>'F11-Year(n+5)'!F126</f>
        <v>0</v>
      </c>
      <c r="K126" s="92">
        <f>'F11-Year(n+5)'!G126</f>
        <v>0</v>
      </c>
      <c r="L126" s="92">
        <f>'F11-Year(n+5)'!H126</f>
        <v>0</v>
      </c>
      <c r="M126" s="92">
        <f>'F11-Year(n+5)'!I126</f>
        <v>0</v>
      </c>
      <c r="N126" s="92">
        <f>'F11-Year(n+5)'!J126</f>
        <v>0</v>
      </c>
      <c r="O126" s="92">
        <f>'F11-Year(n+5)'!K126</f>
        <v>0</v>
      </c>
      <c r="P126" s="92">
        <f>'F11-Year(n+5)'!L126</f>
        <v>0</v>
      </c>
      <c r="Q126" s="92">
        <f>'F11-Year(n+5)'!M126</f>
        <v>0</v>
      </c>
      <c r="R126" s="92">
        <f>'F11-Year(n+5)'!N126</f>
        <v>0</v>
      </c>
      <c r="S126" s="92">
        <f>'F11-Year(n+5)'!O126</f>
        <v>0</v>
      </c>
      <c r="T126" s="92">
        <f>'F11-Year(n+5)'!P126</f>
        <v>0</v>
      </c>
      <c r="U126" s="16">
        <f t="shared" si="31"/>
        <v>0</v>
      </c>
    </row>
    <row r="127" spans="3:21" x14ac:dyDescent="0.25">
      <c r="C127" s="16"/>
      <c r="D127" s="16" t="s">
        <v>380</v>
      </c>
      <c r="E127" s="143">
        <f>'[41]F9-Year(n)'!E126</f>
        <v>1692</v>
      </c>
      <c r="F127" s="16"/>
      <c r="G127" s="143">
        <f>'[41]F9-Year(n)'!G126</f>
        <v>1692</v>
      </c>
      <c r="H127" s="92">
        <f>G127*0.7055</f>
        <v>1193.7060000000001</v>
      </c>
      <c r="I127" s="92">
        <f>'F11-Year(n+5)'!E127</f>
        <v>310.2397846396122</v>
      </c>
      <c r="J127" s="92">
        <f>'F11-Year(n+5)'!F127</f>
        <v>319.90665257292983</v>
      </c>
      <c r="K127" s="92">
        <f>'F11-Year(n+5)'!G127</f>
        <v>299.51284029450875</v>
      </c>
      <c r="L127" s="92">
        <f>'F11-Year(n+5)'!H127</f>
        <v>234.58246540439927</v>
      </c>
      <c r="M127" s="92">
        <f>'F11-Year(n+5)'!I127</f>
        <v>288.51989107243361</v>
      </c>
      <c r="N127" s="92">
        <f>'F11-Year(n+5)'!J127</f>
        <v>254.3209827338124</v>
      </c>
      <c r="O127" s="92">
        <f>'F11-Year(n+5)'!K127</f>
        <v>311.79171239417138</v>
      </c>
      <c r="P127" s="92">
        <f>'F11-Year(n+5)'!L127</f>
        <v>240.41365026544182</v>
      </c>
      <c r="Q127" s="92">
        <f>'F11-Year(n+5)'!M127</f>
        <v>263.54631332319252</v>
      </c>
      <c r="R127" s="92">
        <f>'F11-Year(n+5)'!N127</f>
        <v>280.97897202539997</v>
      </c>
      <c r="S127" s="92">
        <f>'F11-Year(n+5)'!O127</f>
        <v>288.40694118435277</v>
      </c>
      <c r="T127" s="92">
        <f>'F11-Year(n+5)'!P127</f>
        <v>309.25337256705683</v>
      </c>
      <c r="U127" s="16">
        <f t="shared" si="31"/>
        <v>3401.4735784773111</v>
      </c>
    </row>
    <row r="128" spans="3:21" x14ac:dyDescent="0.25">
      <c r="C128" s="16"/>
      <c r="D128" s="16" t="s">
        <v>381</v>
      </c>
      <c r="E128" s="143">
        <f>'[41]F9-Year(n)'!E127</f>
        <v>1000</v>
      </c>
      <c r="F128" s="16"/>
      <c r="G128" s="143">
        <f>'[41]F9-Year(n)'!G127</f>
        <v>1000</v>
      </c>
      <c r="H128" s="92">
        <f>G128*0.7055</f>
        <v>705.5</v>
      </c>
      <c r="I128" s="92">
        <f>'F11-Year(n+5)'!E128</f>
        <v>183.35684671371882</v>
      </c>
      <c r="J128" s="92">
        <f>'F11-Year(n+5)'!F128</f>
        <v>189.07012563411931</v>
      </c>
      <c r="K128" s="92">
        <f>'F11-Year(n+5)'!G128</f>
        <v>177.01704509131724</v>
      </c>
      <c r="L128" s="92">
        <f>'F11-Year(n+5)'!H128</f>
        <v>138.64211903333293</v>
      </c>
      <c r="M128" s="92">
        <f>'F11-Year(n+5)'!I128</f>
        <v>170.52003018465345</v>
      </c>
      <c r="N128" s="92">
        <f>'F11-Year(n+5)'!J128</f>
        <v>150.30790941714682</v>
      </c>
      <c r="O128" s="92">
        <f>'F11-Year(n+5)'!K128</f>
        <v>184.27406169868283</v>
      </c>
      <c r="P128" s="92">
        <f>'F11-Year(n+5)'!L128</f>
        <v>142.08844578335805</v>
      </c>
      <c r="Q128" s="92">
        <f>'F11-Year(n+5)'!M128</f>
        <v>155.76023246051568</v>
      </c>
      <c r="R128" s="92">
        <f>'F11-Year(n+5)'!N128</f>
        <v>166.06322223723404</v>
      </c>
      <c r="S128" s="92">
        <f>'F11-Year(n+5)'!O128</f>
        <v>170.45327493165055</v>
      </c>
      <c r="T128" s="92">
        <f>'F11-Year(n+5)'!P128</f>
        <v>182.77386085523455</v>
      </c>
      <c r="U128" s="16">
        <f t="shared" si="31"/>
        <v>2010.3271740409643</v>
      </c>
    </row>
    <row r="129" spans="3:21" x14ac:dyDescent="0.25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>
        <f t="shared" si="31"/>
        <v>0</v>
      </c>
    </row>
    <row r="130" spans="3:21" x14ac:dyDescent="0.25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>
        <f t="shared" si="31"/>
        <v>0</v>
      </c>
    </row>
    <row r="131" spans="3:21" x14ac:dyDescent="0.25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>
        <f t="shared" si="31"/>
        <v>0</v>
      </c>
    </row>
    <row r="132" spans="3:21" x14ac:dyDescent="0.25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>
        <f t="shared" si="31"/>
        <v>0</v>
      </c>
    </row>
    <row r="133" spans="3:21" x14ac:dyDescent="0.25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>
        <f t="shared" si="31"/>
        <v>0</v>
      </c>
    </row>
    <row r="134" spans="3:21" x14ac:dyDescent="0.25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>
        <f t="shared" si="31"/>
        <v>0</v>
      </c>
    </row>
    <row r="135" spans="3:21" x14ac:dyDescent="0.2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>
        <f t="shared" si="31"/>
        <v>0</v>
      </c>
    </row>
    <row r="136" spans="3:21" x14ac:dyDescent="0.25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>
        <f t="shared" si="31"/>
        <v>0</v>
      </c>
    </row>
    <row r="137" spans="3:21" x14ac:dyDescent="0.25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>
        <f t="shared" si="31"/>
        <v>0</v>
      </c>
    </row>
    <row r="138" spans="3:21" x14ac:dyDescent="0.25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>
        <f t="shared" si="31"/>
        <v>0</v>
      </c>
    </row>
    <row r="139" spans="3:21" x14ac:dyDescent="0.25">
      <c r="C139" s="935" t="s">
        <v>384</v>
      </c>
      <c r="D139" s="936"/>
      <c r="E139" s="16">
        <f>SUM(E115:E138)</f>
        <v>7341.7</v>
      </c>
      <c r="F139" s="16">
        <f t="shared" ref="F139:T139" si="32">SUM(F115:F138)</f>
        <v>0</v>
      </c>
      <c r="G139" s="16">
        <f t="shared" si="32"/>
        <v>7341.7</v>
      </c>
      <c r="H139" s="16">
        <f t="shared" si="32"/>
        <v>5179.5693499999998</v>
      </c>
      <c r="I139" s="16">
        <f t="shared" si="32"/>
        <v>1471.627797013113</v>
      </c>
      <c r="J139" s="16">
        <f t="shared" si="32"/>
        <v>1510.478123567392</v>
      </c>
      <c r="K139" s="16">
        <f t="shared" si="32"/>
        <v>1435.4388861750501</v>
      </c>
      <c r="L139" s="16">
        <f t="shared" si="32"/>
        <v>1153.1274831287192</v>
      </c>
      <c r="M139" s="16">
        <f t="shared" si="32"/>
        <v>1379.6857336120665</v>
      </c>
      <c r="N139" s="16">
        <f t="shared" si="32"/>
        <v>1210.2682893461331</v>
      </c>
      <c r="O139" s="16">
        <f t="shared" si="32"/>
        <v>1471.7941373641595</v>
      </c>
      <c r="P139" s="16">
        <f t="shared" si="32"/>
        <v>1144.4959169264216</v>
      </c>
      <c r="Q139" s="16">
        <f t="shared" si="32"/>
        <v>1260.4013944726764</v>
      </c>
      <c r="R139" s="16">
        <f t="shared" si="32"/>
        <v>1340.9958687261098</v>
      </c>
      <c r="S139" s="16">
        <f t="shared" si="32"/>
        <v>1370.1198178307268</v>
      </c>
      <c r="T139" s="16">
        <f t="shared" si="32"/>
        <v>1471.1326764072398</v>
      </c>
      <c r="U139" s="116">
        <f>SUM(I139:T139)</f>
        <v>16219.566124569807</v>
      </c>
    </row>
    <row r="140" spans="3:21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3:21" x14ac:dyDescent="0.25">
      <c r="C141" s="16"/>
      <c r="D141" s="16" t="s">
        <v>386</v>
      </c>
      <c r="E141" s="16"/>
      <c r="F141" s="16"/>
      <c r="G141" s="16"/>
      <c r="H141" s="16"/>
      <c r="I141" s="92">
        <f>'F11-Year(n+5)'!E141</f>
        <v>305.64274306391098</v>
      </c>
      <c r="J141" s="92">
        <f>'F11-Year(n+5)'!F141</f>
        <v>1474.9039322748213</v>
      </c>
      <c r="K141" s="92">
        <f>'F11-Year(n+5)'!G141</f>
        <v>950.11572416364334</v>
      </c>
      <c r="L141" s="92">
        <f>'F11-Year(n+5)'!H141</f>
        <v>126.67266359404471</v>
      </c>
      <c r="M141" s="92">
        <f>'F11-Year(n+5)'!I141</f>
        <v>5.3909255787484653</v>
      </c>
      <c r="N141" s="92">
        <f>'F11-Year(n+5)'!J141</f>
        <v>62.190507379184965</v>
      </c>
      <c r="O141" s="92">
        <f>'F11-Year(n+5)'!K141</f>
        <v>0</v>
      </c>
      <c r="P141" s="92">
        <f>'F11-Year(n+5)'!L141</f>
        <v>389.95646861500063</v>
      </c>
      <c r="Q141" s="92">
        <f>'F11-Year(n+5)'!M141</f>
        <v>158.43539302808313</v>
      </c>
      <c r="R141" s="92">
        <f>'F11-Year(n+5)'!N141</f>
        <v>134.84134133022644</v>
      </c>
      <c r="S141" s="92">
        <f>'F11-Year(n+5)'!O141</f>
        <v>661.42014674555639</v>
      </c>
      <c r="T141" s="92">
        <f>'F11-Year(n+5)'!P141</f>
        <v>1253.5802448641052</v>
      </c>
      <c r="U141" s="16">
        <f t="shared" ref="U141:U151" si="33">+SUM(I141:T141)</f>
        <v>5523.1500906373258</v>
      </c>
    </row>
    <row r="142" spans="3:21" x14ac:dyDescent="0.25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>
        <f t="shared" si="33"/>
        <v>0</v>
      </c>
    </row>
    <row r="143" spans="3:21" x14ac:dyDescent="0.25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>
        <f t="shared" si="33"/>
        <v>0</v>
      </c>
    </row>
    <row r="144" spans="3:21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>
        <f t="shared" si="33"/>
        <v>0</v>
      </c>
    </row>
    <row r="145" spans="3:21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>
        <f t="shared" si="33"/>
        <v>0</v>
      </c>
    </row>
    <row r="146" spans="3:21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>
        <f t="shared" si="33"/>
        <v>0</v>
      </c>
    </row>
    <row r="147" spans="3:21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>
        <f t="shared" si="33"/>
        <v>0</v>
      </c>
    </row>
    <row r="148" spans="3:21" x14ac:dyDescent="0.25"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>
        <f t="shared" si="33"/>
        <v>0</v>
      </c>
    </row>
    <row r="149" spans="3:21" x14ac:dyDescent="0.25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>
        <f t="shared" si="33"/>
        <v>0</v>
      </c>
    </row>
    <row r="150" spans="3:21" x14ac:dyDescent="0.25"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>
        <f t="shared" si="33"/>
        <v>0</v>
      </c>
    </row>
    <row r="151" spans="3:21" x14ac:dyDescent="0.25"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>
        <f t="shared" si="33"/>
        <v>0</v>
      </c>
    </row>
    <row r="152" spans="3:21" x14ac:dyDescent="0.25">
      <c r="C152" s="935" t="s">
        <v>387</v>
      </c>
      <c r="D152" s="936"/>
      <c r="E152" s="16">
        <f>SUM(E141:E151)</f>
        <v>0</v>
      </c>
      <c r="F152" s="16">
        <f t="shared" ref="F152:T152" si="34">SUM(F141:F151)</f>
        <v>0</v>
      </c>
      <c r="G152" s="16">
        <f t="shared" si="34"/>
        <v>0</v>
      </c>
      <c r="H152" s="16">
        <f t="shared" si="34"/>
        <v>0</v>
      </c>
      <c r="I152" s="16">
        <f t="shared" si="34"/>
        <v>305.64274306391098</v>
      </c>
      <c r="J152" s="16">
        <f t="shared" si="34"/>
        <v>1474.9039322748213</v>
      </c>
      <c r="K152" s="16">
        <f t="shared" si="34"/>
        <v>950.11572416364334</v>
      </c>
      <c r="L152" s="16">
        <f t="shared" si="34"/>
        <v>126.67266359404471</v>
      </c>
      <c r="M152" s="16">
        <f t="shared" si="34"/>
        <v>5.3909255787484653</v>
      </c>
      <c r="N152" s="16">
        <f t="shared" si="34"/>
        <v>62.190507379184965</v>
      </c>
      <c r="O152" s="16">
        <f t="shared" si="34"/>
        <v>0</v>
      </c>
      <c r="P152" s="16">
        <f t="shared" si="34"/>
        <v>389.95646861500063</v>
      </c>
      <c r="Q152" s="16">
        <f t="shared" si="34"/>
        <v>158.43539302808313</v>
      </c>
      <c r="R152" s="16">
        <f t="shared" si="34"/>
        <v>134.84134133022644</v>
      </c>
      <c r="S152" s="16">
        <f t="shared" si="34"/>
        <v>661.42014674555639</v>
      </c>
      <c r="T152" s="16">
        <f t="shared" si="34"/>
        <v>1253.5802448641052</v>
      </c>
      <c r="U152" s="116">
        <f>SUM(I152:T152)</f>
        <v>5523.1500906373258</v>
      </c>
    </row>
    <row r="153" spans="3:21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3:21" x14ac:dyDescent="0.25">
      <c r="C154" s="16" t="s">
        <v>389</v>
      </c>
      <c r="D154" s="16" t="s">
        <v>390</v>
      </c>
      <c r="E154" s="16"/>
      <c r="F154" s="16"/>
      <c r="G154" s="16"/>
      <c r="H154" s="16"/>
      <c r="I154" s="92">
        <f>'F11-Year(n+5)'!E154</f>
        <v>361.25585928604551</v>
      </c>
      <c r="J154" s="92">
        <f>'F11-Year(n+5)'!F154</f>
        <v>638.22009050709221</v>
      </c>
      <c r="K154" s="92">
        <f>'F11-Year(n+5)'!G154</f>
        <v>660.96766373912988</v>
      </c>
      <c r="L154" s="92">
        <f>'F11-Year(n+5)'!H154</f>
        <v>572.23438007479149</v>
      </c>
      <c r="M154" s="92">
        <f>'F11-Year(n+5)'!I154</f>
        <v>706.41513561055854</v>
      </c>
      <c r="N154" s="92">
        <f>'F11-Year(n+5)'!J154</f>
        <v>681.54916852458337</v>
      </c>
      <c r="O154" s="92">
        <f>'F11-Year(n+5)'!K154</f>
        <v>685.25713523233298</v>
      </c>
      <c r="P154" s="92">
        <f>'F11-Year(n+5)'!L154</f>
        <v>622.45114767828363</v>
      </c>
      <c r="Q154" s="92">
        <f>'F11-Year(n+5)'!M154</f>
        <v>443.51197135112943</v>
      </c>
      <c r="R154" s="92">
        <f>'F11-Year(n+5)'!N154</f>
        <v>426.17658938351497</v>
      </c>
      <c r="S154" s="92">
        <f>'F11-Year(n+5)'!O154</f>
        <v>59.748476047714121</v>
      </c>
      <c r="T154" s="92">
        <f>'F11-Year(n+5)'!P154</f>
        <v>59.932747906500481</v>
      </c>
      <c r="U154" s="16">
        <f t="shared" ref="U154:U155" si="35">+SUM(I154:T154)</f>
        <v>5917.7203653416773</v>
      </c>
    </row>
    <row r="155" spans="3:21" x14ac:dyDescent="0.25">
      <c r="C155" s="16" t="s">
        <v>389</v>
      </c>
      <c r="D155" s="16" t="s">
        <v>391</v>
      </c>
      <c r="E155" s="16"/>
      <c r="F155" s="16"/>
      <c r="G155" s="16"/>
      <c r="H155" s="16"/>
      <c r="I155" s="92" t="e">
        <f>'F11-Year(n+5)'!E155</f>
        <v>#REF!</v>
      </c>
      <c r="J155" s="92" t="e">
        <f>'F11-Year(n+5)'!F155</f>
        <v>#REF!</v>
      </c>
      <c r="K155" s="92" t="e">
        <f>'F11-Year(n+5)'!G155</f>
        <v>#REF!</v>
      </c>
      <c r="L155" s="92" t="e">
        <f>'F11-Year(n+5)'!H155</f>
        <v>#REF!</v>
      </c>
      <c r="M155" s="92" t="e">
        <f>'F11-Year(n+5)'!I155</f>
        <v>#REF!</v>
      </c>
      <c r="N155" s="92" t="e">
        <f>'F11-Year(n+5)'!J155</f>
        <v>#REF!</v>
      </c>
      <c r="O155" s="92" t="e">
        <f>'F11-Year(n+5)'!K155</f>
        <v>#REF!</v>
      </c>
      <c r="P155" s="92" t="e">
        <f>'F11-Year(n+5)'!L155</f>
        <v>#REF!</v>
      </c>
      <c r="Q155" s="92" t="e">
        <f>'F11-Year(n+5)'!M155</f>
        <v>#REF!</v>
      </c>
      <c r="R155" s="92" t="e">
        <f>'F11-Year(n+5)'!N155</f>
        <v>#REF!</v>
      </c>
      <c r="S155" s="92">
        <f>'F11-Year(n+5)'!O155</f>
        <v>0</v>
      </c>
      <c r="T155" s="92" t="e">
        <f>'F11-Year(n+5)'!P155</f>
        <v>#REF!</v>
      </c>
      <c r="U155" s="16" t="e">
        <f t="shared" si="35"/>
        <v>#REF!</v>
      </c>
    </row>
    <row r="156" spans="3:21" x14ac:dyDescent="0.25">
      <c r="C156" s="935" t="s">
        <v>392</v>
      </c>
      <c r="D156" s="936"/>
      <c r="E156" s="16">
        <f>SUM(E154:E155)</f>
        <v>0</v>
      </c>
      <c r="F156" s="16">
        <f t="shared" ref="F156:T156" si="36">SUM(F154:F155)</f>
        <v>0</v>
      </c>
      <c r="G156" s="16">
        <f t="shared" si="36"/>
        <v>0</v>
      </c>
      <c r="H156" s="16">
        <f t="shared" si="36"/>
        <v>0</v>
      </c>
      <c r="I156" s="16" t="e">
        <f t="shared" si="36"/>
        <v>#REF!</v>
      </c>
      <c r="J156" s="16" t="e">
        <f t="shared" si="36"/>
        <v>#REF!</v>
      </c>
      <c r="K156" s="16" t="e">
        <f t="shared" si="36"/>
        <v>#REF!</v>
      </c>
      <c r="L156" s="16" t="e">
        <f t="shared" si="36"/>
        <v>#REF!</v>
      </c>
      <c r="M156" s="16" t="e">
        <f t="shared" si="36"/>
        <v>#REF!</v>
      </c>
      <c r="N156" s="16" t="e">
        <f t="shared" si="36"/>
        <v>#REF!</v>
      </c>
      <c r="O156" s="16" t="e">
        <f t="shared" si="36"/>
        <v>#REF!</v>
      </c>
      <c r="P156" s="16" t="e">
        <f t="shared" si="36"/>
        <v>#REF!</v>
      </c>
      <c r="Q156" s="16" t="e">
        <f t="shared" si="36"/>
        <v>#REF!</v>
      </c>
      <c r="R156" s="16" t="e">
        <f t="shared" si="36"/>
        <v>#REF!</v>
      </c>
      <c r="S156" s="16">
        <f t="shared" si="36"/>
        <v>59.748476047714121</v>
      </c>
      <c r="T156" s="16" t="e">
        <f t="shared" si="36"/>
        <v>#REF!</v>
      </c>
      <c r="U156" s="116" t="e">
        <f>U154-U155</f>
        <v>#REF!</v>
      </c>
    </row>
    <row r="157" spans="3:21" x14ac:dyDescent="0.25">
      <c r="C157" s="935" t="s">
        <v>201</v>
      </c>
      <c r="D157" s="936"/>
      <c r="E157" s="16">
        <f>E48+E94+E103+E113+E139+E152+E156</f>
        <v>42658.399999999994</v>
      </c>
      <c r="F157" s="16">
        <f t="shared" ref="F157:T157" si="37">F48+F94+F103+F113+F139+F152+F156</f>
        <v>0</v>
      </c>
      <c r="G157" s="16">
        <f t="shared" si="37"/>
        <v>25514.888612376988</v>
      </c>
      <c r="H157" s="16">
        <f t="shared" si="37"/>
        <v>16893.118916031963</v>
      </c>
      <c r="I157" s="16" t="e">
        <f t="shared" si="37"/>
        <v>#REF!</v>
      </c>
      <c r="J157" s="16" t="e">
        <f t="shared" si="37"/>
        <v>#REF!</v>
      </c>
      <c r="K157" s="16" t="e">
        <f t="shared" si="37"/>
        <v>#REF!</v>
      </c>
      <c r="L157" s="16" t="e">
        <f t="shared" si="37"/>
        <v>#REF!</v>
      </c>
      <c r="M157" s="16" t="e">
        <f t="shared" si="37"/>
        <v>#REF!</v>
      </c>
      <c r="N157" s="16" t="e">
        <f t="shared" si="37"/>
        <v>#REF!</v>
      </c>
      <c r="O157" s="16" t="e">
        <f t="shared" si="37"/>
        <v>#REF!</v>
      </c>
      <c r="P157" s="16" t="e">
        <f t="shared" si="37"/>
        <v>#REF!</v>
      </c>
      <c r="Q157" s="16" t="e">
        <f t="shared" si="37"/>
        <v>#REF!</v>
      </c>
      <c r="R157" s="16" t="e">
        <f t="shared" si="37"/>
        <v>#REF!</v>
      </c>
      <c r="S157" s="16">
        <f t="shared" si="37"/>
        <v>8300.8136218022973</v>
      </c>
      <c r="T157" s="16" t="e">
        <f t="shared" si="37"/>
        <v>#REF!</v>
      </c>
      <c r="U157" s="116" t="e">
        <f>U48+U94+U103+U113+U139+U152+U156</f>
        <v>#REF!</v>
      </c>
    </row>
    <row r="159" spans="3:21" x14ac:dyDescent="0.25">
      <c r="D159" s="22"/>
      <c r="E159" s="22"/>
      <c r="F159" s="22"/>
      <c r="G159" s="22"/>
      <c r="H159" s="22"/>
      <c r="I159" s="22"/>
    </row>
    <row r="160" spans="3:21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140:D140"/>
    <mergeCell ref="C152:D152"/>
    <mergeCell ref="C153:D153"/>
    <mergeCell ref="C156:D156"/>
    <mergeCell ref="C157:D157"/>
    <mergeCell ref="C103:D103"/>
    <mergeCell ref="C104:D104"/>
    <mergeCell ref="C113:D113"/>
    <mergeCell ref="C114:D114"/>
    <mergeCell ref="C139:D139"/>
    <mergeCell ref="C78:D78"/>
    <mergeCell ref="C79:C82"/>
    <mergeCell ref="C93:D93"/>
    <mergeCell ref="C94:D94"/>
    <mergeCell ref="C95:D95"/>
    <mergeCell ref="C49:D49"/>
    <mergeCell ref="C50:D50"/>
    <mergeCell ref="C51:C59"/>
    <mergeCell ref="C77:D77"/>
    <mergeCell ref="C48:D48"/>
    <mergeCell ref="C27:D27"/>
    <mergeCell ref="C28:D28"/>
    <mergeCell ref="C47:D47"/>
    <mergeCell ref="C9:C26"/>
    <mergeCell ref="C8:D8"/>
    <mergeCell ref="C29:C46"/>
    <mergeCell ref="H4:H6"/>
    <mergeCell ref="I4:U4"/>
    <mergeCell ref="C7:D7"/>
    <mergeCell ref="C4:C6"/>
    <mergeCell ref="D4:D6"/>
    <mergeCell ref="E4:E6"/>
    <mergeCell ref="F4:F6"/>
    <mergeCell ref="G4:G6"/>
  </mergeCells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B2:F163"/>
  <sheetViews>
    <sheetView showGridLines="0" view="pageBreakPreview" zoomScale="60" zoomScaleNormal="60" workbookViewId="0">
      <selection activeCell="A3" sqref="A3:XFD3"/>
    </sheetView>
  </sheetViews>
  <sheetFormatPr defaultColWidth="9.1796875" defaultRowHeight="14" x14ac:dyDescent="0.25"/>
  <cols>
    <col min="1" max="1" width="3.1796875" style="401" customWidth="1"/>
    <col min="2" max="2" width="8.1796875" style="401" customWidth="1"/>
    <col min="3" max="3" width="22.1796875" style="401" customWidth="1"/>
    <col min="4" max="4" width="42.81640625" style="401" customWidth="1"/>
    <col min="5" max="5" width="21.453125" style="401" customWidth="1"/>
    <col min="6" max="6" width="13.81640625" style="401" bestFit="1" customWidth="1"/>
    <col min="7" max="9" width="11.81640625" style="401" bestFit="1" customWidth="1"/>
    <col min="10" max="10" width="11.453125" style="401" bestFit="1" customWidth="1"/>
    <col min="11" max="11" width="12.453125" style="401" customWidth="1"/>
    <col min="12" max="12" width="12.81640625" style="401" customWidth="1"/>
    <col min="13" max="16384" width="9.1796875" style="401"/>
  </cols>
  <sheetData>
    <row r="2" spans="2:5" ht="14.25" customHeight="1" x14ac:dyDescent="0.25">
      <c r="C2" s="974"/>
      <c r="D2" s="974"/>
      <c r="E2" s="974"/>
    </row>
    <row r="3" spans="2:5" ht="14.25" customHeight="1" x14ac:dyDescent="0.25">
      <c r="C3" s="1019" t="s">
        <v>1264</v>
      </c>
      <c r="D3" s="1019"/>
      <c r="E3" s="1019"/>
    </row>
    <row r="4" spans="2:5" x14ac:dyDescent="0.25">
      <c r="B4" s="724"/>
      <c r="C4" s="724"/>
      <c r="D4" s="865"/>
      <c r="E4" s="723" t="s">
        <v>213</v>
      </c>
    </row>
    <row r="5" spans="2:5" x14ac:dyDescent="0.25">
      <c r="C5" s="955" t="s">
        <v>310</v>
      </c>
      <c r="D5" s="955" t="s">
        <v>311</v>
      </c>
      <c r="E5" s="978" t="s">
        <v>1263</v>
      </c>
    </row>
    <row r="6" spans="2:5" ht="27.65" customHeight="1" x14ac:dyDescent="0.25">
      <c r="C6" s="957"/>
      <c r="D6" s="957"/>
      <c r="E6" s="980"/>
    </row>
    <row r="7" spans="2:5" ht="15" customHeight="1" x14ac:dyDescent="0.25">
      <c r="C7" s="959"/>
      <c r="D7" s="959"/>
      <c r="E7" s="872" t="s">
        <v>115</v>
      </c>
    </row>
    <row r="8" spans="2:5" x14ac:dyDescent="0.25">
      <c r="C8" s="989" t="s">
        <v>312</v>
      </c>
      <c r="D8" s="990"/>
      <c r="E8" s="403"/>
    </row>
    <row r="9" spans="2:5" x14ac:dyDescent="0.25">
      <c r="C9" s="953" t="s">
        <v>313</v>
      </c>
      <c r="D9" s="954"/>
      <c r="E9" s="403"/>
    </row>
    <row r="10" spans="2:5" ht="14.25" customHeight="1" x14ac:dyDescent="0.25">
      <c r="C10" s="991" t="s">
        <v>314</v>
      </c>
      <c r="D10" s="403" t="s">
        <v>315</v>
      </c>
      <c r="E10" s="402">
        <v>1578.7959473185404</v>
      </c>
    </row>
    <row r="11" spans="2:5" ht="14.25" customHeight="1" x14ac:dyDescent="0.25">
      <c r="C11" s="992"/>
      <c r="D11" s="403" t="s">
        <v>316</v>
      </c>
      <c r="E11" s="402">
        <v>1619.657620796087</v>
      </c>
    </row>
    <row r="12" spans="2:5" ht="14.25" customHeight="1" x14ac:dyDescent="0.25">
      <c r="C12" s="992"/>
      <c r="D12" s="403" t="s">
        <v>317</v>
      </c>
      <c r="E12" s="402">
        <v>3077.6833812720697</v>
      </c>
    </row>
    <row r="13" spans="2:5" ht="14.25" customHeight="1" x14ac:dyDescent="0.25">
      <c r="C13" s="992"/>
      <c r="D13" s="403" t="s">
        <v>318</v>
      </c>
      <c r="E13" s="402">
        <v>0</v>
      </c>
    </row>
    <row r="14" spans="2:5" ht="14.25" customHeight="1" x14ac:dyDescent="0.25">
      <c r="C14" s="992"/>
      <c r="D14" s="403" t="s">
        <v>319</v>
      </c>
      <c r="E14" s="402">
        <v>2333.6695328326118</v>
      </c>
    </row>
    <row r="15" spans="2:5" ht="14.25" customHeight="1" x14ac:dyDescent="0.25">
      <c r="C15" s="992"/>
      <c r="D15" s="403" t="s">
        <v>320</v>
      </c>
      <c r="E15" s="402">
        <v>2852.8553852149048</v>
      </c>
    </row>
    <row r="16" spans="2:5" ht="14.25" customHeight="1" x14ac:dyDescent="0.25">
      <c r="C16" s="992"/>
      <c r="D16" s="403" t="s">
        <v>321</v>
      </c>
      <c r="E16" s="402">
        <v>3511.5648306017893</v>
      </c>
    </row>
    <row r="17" spans="3:5" x14ac:dyDescent="0.25">
      <c r="C17" s="992"/>
      <c r="D17" s="403" t="s">
        <v>322</v>
      </c>
      <c r="E17" s="402">
        <v>16624.917127911118</v>
      </c>
    </row>
    <row r="18" spans="3:5" x14ac:dyDescent="0.25">
      <c r="C18" s="953" t="s">
        <v>188</v>
      </c>
      <c r="D18" s="954"/>
      <c r="E18" s="864">
        <v>31599.143825947125</v>
      </c>
    </row>
    <row r="19" spans="3:5" x14ac:dyDescent="0.25">
      <c r="C19" s="953" t="s">
        <v>323</v>
      </c>
      <c r="D19" s="954"/>
      <c r="E19" s="402"/>
    </row>
    <row r="20" spans="3:5" x14ac:dyDescent="0.25">
      <c r="C20" s="991" t="s">
        <v>314</v>
      </c>
      <c r="D20" s="403" t="s">
        <v>324</v>
      </c>
      <c r="E20" s="402">
        <v>135.87330757687241</v>
      </c>
    </row>
    <row r="21" spans="3:5" x14ac:dyDescent="0.25">
      <c r="C21" s="992"/>
      <c r="D21" s="403" t="s">
        <v>325</v>
      </c>
      <c r="E21" s="402">
        <v>947.16469794612919</v>
      </c>
    </row>
    <row r="22" spans="3:5" x14ac:dyDescent="0.25">
      <c r="C22" s="992"/>
      <c r="D22" s="403" t="s">
        <v>326</v>
      </c>
      <c r="E22" s="402">
        <v>1045.1792890528648</v>
      </c>
    </row>
    <row r="23" spans="3:5" x14ac:dyDescent="0.25">
      <c r="C23" s="992"/>
      <c r="D23" s="403" t="s">
        <v>327</v>
      </c>
      <c r="E23" s="402">
        <v>278.71447708076397</v>
      </c>
    </row>
    <row r="24" spans="3:5" x14ac:dyDescent="0.25">
      <c r="C24" s="992"/>
      <c r="D24" s="403" t="s">
        <v>328</v>
      </c>
      <c r="E24" s="402">
        <v>139.35723854038199</v>
      </c>
    </row>
    <row r="25" spans="3:5" x14ac:dyDescent="0.25">
      <c r="C25" s="992"/>
      <c r="D25" s="403" t="s">
        <v>329</v>
      </c>
      <c r="E25" s="402">
        <v>20.903585781057298</v>
      </c>
    </row>
    <row r="26" spans="3:5" x14ac:dyDescent="0.25">
      <c r="C26" s="992"/>
      <c r="D26" s="403" t="s">
        <v>330</v>
      </c>
      <c r="E26" s="402">
        <v>69.678619270190993</v>
      </c>
    </row>
    <row r="27" spans="3:5" x14ac:dyDescent="0.25">
      <c r="C27" s="992"/>
      <c r="D27" s="403" t="s">
        <v>331</v>
      </c>
      <c r="E27" s="402">
        <v>17.419654817547748</v>
      </c>
    </row>
    <row r="28" spans="3:5" x14ac:dyDescent="0.25">
      <c r="C28" s="992"/>
      <c r="D28" s="403" t="s">
        <v>407</v>
      </c>
      <c r="E28" s="402">
        <v>0</v>
      </c>
    </row>
    <row r="29" spans="3:5" x14ac:dyDescent="0.25">
      <c r="C29" s="992"/>
      <c r="D29" s="403" t="s">
        <v>408</v>
      </c>
      <c r="E29" s="402">
        <v>20.903585781057298</v>
      </c>
    </row>
    <row r="30" spans="3:5" x14ac:dyDescent="0.25">
      <c r="C30" s="992"/>
      <c r="D30" s="403" t="s">
        <v>409</v>
      </c>
      <c r="E30" s="402">
        <v>11.613103211698496</v>
      </c>
    </row>
    <row r="31" spans="3:5" x14ac:dyDescent="0.25">
      <c r="C31" s="992"/>
      <c r="D31" s="403" t="s">
        <v>410</v>
      </c>
      <c r="E31" s="402">
        <v>2.3226206423396998</v>
      </c>
    </row>
    <row r="32" spans="3:5" x14ac:dyDescent="0.25">
      <c r="C32" s="992"/>
      <c r="D32" s="403" t="s">
        <v>411</v>
      </c>
      <c r="E32" s="402">
        <v>10.637602541915825</v>
      </c>
    </row>
    <row r="33" spans="3:5" x14ac:dyDescent="0.25">
      <c r="C33" s="953" t="s">
        <v>188</v>
      </c>
      <c r="D33" s="954"/>
      <c r="E33" s="864">
        <v>2699.76778224282</v>
      </c>
    </row>
    <row r="34" spans="3:5" x14ac:dyDescent="0.25">
      <c r="C34" s="953" t="s">
        <v>332</v>
      </c>
      <c r="D34" s="954"/>
      <c r="E34" s="864">
        <v>34298.911608189948</v>
      </c>
    </row>
    <row r="35" spans="3:5" x14ac:dyDescent="0.25">
      <c r="C35" s="989" t="s">
        <v>333</v>
      </c>
      <c r="D35" s="990"/>
      <c r="E35" s="402"/>
    </row>
    <row r="36" spans="3:5" x14ac:dyDescent="0.25">
      <c r="C36" s="953" t="s">
        <v>313</v>
      </c>
      <c r="D36" s="954"/>
      <c r="E36" s="402"/>
    </row>
    <row r="37" spans="3:5" x14ac:dyDescent="0.25">
      <c r="C37" s="991" t="s">
        <v>334</v>
      </c>
      <c r="D37" s="403" t="s">
        <v>335</v>
      </c>
      <c r="E37" s="402">
        <v>980.10901783813154</v>
      </c>
    </row>
    <row r="38" spans="3:5" x14ac:dyDescent="0.25">
      <c r="C38" s="992"/>
      <c r="D38" s="403" t="s">
        <v>336</v>
      </c>
      <c r="E38" s="402">
        <v>253.96392702730293</v>
      </c>
    </row>
    <row r="39" spans="3:5" x14ac:dyDescent="0.25">
      <c r="C39" s="992"/>
      <c r="D39" s="403" t="s">
        <v>337</v>
      </c>
      <c r="E39" s="402">
        <v>999.00395145071286</v>
      </c>
    </row>
    <row r="40" spans="3:5" x14ac:dyDescent="0.25">
      <c r="C40" s="992"/>
      <c r="D40" s="403" t="s">
        <v>338</v>
      </c>
      <c r="E40" s="402">
        <v>1681.8856869592087</v>
      </c>
    </row>
    <row r="41" spans="3:5" x14ac:dyDescent="0.25">
      <c r="C41" s="992"/>
      <c r="D41" s="403" t="s">
        <v>339</v>
      </c>
      <c r="E41" s="402">
        <v>805.22000606592314</v>
      </c>
    </row>
    <row r="42" spans="3:5" x14ac:dyDescent="0.25">
      <c r="C42" s="992"/>
      <c r="D42" s="403" t="s">
        <v>340</v>
      </c>
      <c r="E42" s="402">
        <v>672.49829479527909</v>
      </c>
    </row>
    <row r="43" spans="3:5" x14ac:dyDescent="0.25">
      <c r="C43" s="992"/>
      <c r="D43" s="403" t="s">
        <v>341</v>
      </c>
      <c r="E43" s="402">
        <v>131.8741587121703</v>
      </c>
    </row>
    <row r="44" spans="3:5" x14ac:dyDescent="0.25">
      <c r="C44" s="992"/>
      <c r="D44" s="403" t="s">
        <v>342</v>
      </c>
      <c r="E44" s="402">
        <v>575.74966985854883</v>
      </c>
    </row>
    <row r="45" spans="3:5" x14ac:dyDescent="0.25">
      <c r="C45" s="993"/>
      <c r="D45" s="403" t="s">
        <v>343</v>
      </c>
      <c r="E45" s="402">
        <v>2412.1058408598228</v>
      </c>
    </row>
    <row r="46" spans="3:5" x14ac:dyDescent="0.25">
      <c r="C46" s="403"/>
      <c r="D46" s="403" t="s">
        <v>344</v>
      </c>
      <c r="E46" s="402">
        <v>2342.502423156674</v>
      </c>
    </row>
    <row r="47" spans="3:5" x14ac:dyDescent="0.25">
      <c r="C47" s="403"/>
      <c r="D47" s="403" t="s">
        <v>345</v>
      </c>
      <c r="E47" s="402">
        <v>12.386910468114207</v>
      </c>
    </row>
    <row r="48" spans="3:5" x14ac:dyDescent="0.25">
      <c r="C48" s="403"/>
      <c r="D48" s="403" t="s">
        <v>346</v>
      </c>
      <c r="E48" s="402">
        <v>24.991584974254469</v>
      </c>
    </row>
    <row r="49" spans="3:5" x14ac:dyDescent="0.25">
      <c r="C49" s="403"/>
      <c r="D49" s="403" t="s">
        <v>347</v>
      </c>
      <c r="E49" s="402">
        <v>301.62255050033065</v>
      </c>
    </row>
    <row r="50" spans="3:5" x14ac:dyDescent="0.25">
      <c r="C50" s="403"/>
      <c r="D50" s="403" t="s">
        <v>348</v>
      </c>
      <c r="E50" s="402">
        <v>19.081052253408437</v>
      </c>
    </row>
    <row r="51" spans="3:5" x14ac:dyDescent="0.25">
      <c r="C51" s="403"/>
      <c r="D51" s="403" t="s">
        <v>349</v>
      </c>
      <c r="E51" s="402">
        <v>18.245867041236338</v>
      </c>
    </row>
    <row r="52" spans="3:5" x14ac:dyDescent="0.25">
      <c r="C52" s="403"/>
      <c r="D52" s="403" t="s">
        <v>350</v>
      </c>
      <c r="E52" s="402">
        <v>318.87380039652976</v>
      </c>
    </row>
    <row r="53" spans="3:5" x14ac:dyDescent="0.25">
      <c r="C53" s="403"/>
      <c r="D53" s="873" t="s">
        <v>426</v>
      </c>
      <c r="E53" s="402">
        <v>441.40876026472091</v>
      </c>
    </row>
    <row r="54" spans="3:5" x14ac:dyDescent="0.25">
      <c r="C54" s="953" t="s">
        <v>188</v>
      </c>
      <c r="D54" s="954"/>
      <c r="E54" s="864">
        <v>11991.523502622369</v>
      </c>
    </row>
    <row r="55" spans="3:5" x14ac:dyDescent="0.25">
      <c r="C55" s="953" t="s">
        <v>351</v>
      </c>
      <c r="D55" s="954"/>
      <c r="E55" s="402"/>
    </row>
    <row r="56" spans="3:5" x14ac:dyDescent="0.25">
      <c r="C56" s="991" t="s">
        <v>352</v>
      </c>
      <c r="D56" s="403" t="s">
        <v>353</v>
      </c>
      <c r="E56" s="402">
        <v>85.388025543040541</v>
      </c>
    </row>
    <row r="57" spans="3:5" x14ac:dyDescent="0.25">
      <c r="C57" s="992"/>
      <c r="D57" s="403" t="s">
        <v>354</v>
      </c>
      <c r="E57" s="402">
        <v>261.52243450732863</v>
      </c>
    </row>
    <row r="58" spans="3:5" x14ac:dyDescent="0.25">
      <c r="C58" s="992"/>
      <c r="D58" s="403" t="s">
        <v>355</v>
      </c>
      <c r="E58" s="402">
        <v>278.46175941262817</v>
      </c>
    </row>
    <row r="59" spans="3:5" x14ac:dyDescent="0.25">
      <c r="C59" s="993"/>
      <c r="D59" s="403" t="s">
        <v>356</v>
      </c>
      <c r="E59" s="402">
        <v>210.17019536955596</v>
      </c>
    </row>
    <row r="60" spans="3:5" x14ac:dyDescent="0.25">
      <c r="C60" s="403"/>
      <c r="D60" s="403" t="s">
        <v>401</v>
      </c>
      <c r="E60" s="402"/>
    </row>
    <row r="61" spans="3:5" x14ac:dyDescent="0.25">
      <c r="C61" s="953" t="s">
        <v>188</v>
      </c>
      <c r="D61" s="954"/>
      <c r="E61" s="864">
        <v>835.5424148325535</v>
      </c>
    </row>
    <row r="62" spans="3:5" x14ac:dyDescent="0.25">
      <c r="C62" s="953" t="s">
        <v>358</v>
      </c>
      <c r="D62" s="954"/>
      <c r="E62" s="864">
        <v>12827.065917454922</v>
      </c>
    </row>
    <row r="63" spans="3:5" x14ac:dyDescent="0.25">
      <c r="C63" s="989" t="s">
        <v>359</v>
      </c>
      <c r="D63" s="990"/>
      <c r="E63" s="402"/>
    </row>
    <row r="64" spans="3:5" x14ac:dyDescent="0.25">
      <c r="C64" s="403" t="s">
        <v>360</v>
      </c>
      <c r="D64" s="403" t="s">
        <v>360</v>
      </c>
      <c r="E64" s="402">
        <v>1200.2575785044467</v>
      </c>
    </row>
    <row r="65" spans="3:6" x14ac:dyDescent="0.25">
      <c r="C65" s="403" t="s">
        <v>361</v>
      </c>
      <c r="D65" s="403" t="s">
        <v>361</v>
      </c>
      <c r="E65" s="402">
        <v>0</v>
      </c>
    </row>
    <row r="66" spans="3:6" x14ac:dyDescent="0.25">
      <c r="C66" s="953" t="s">
        <v>362</v>
      </c>
      <c r="D66" s="954"/>
      <c r="E66" s="864">
        <v>1200.2575785044467</v>
      </c>
    </row>
    <row r="67" spans="3:6" x14ac:dyDescent="0.25">
      <c r="C67" s="989" t="s">
        <v>363</v>
      </c>
      <c r="D67" s="990"/>
      <c r="E67" s="402"/>
    </row>
    <row r="68" spans="3:6" x14ac:dyDescent="0.25">
      <c r="C68" s="403" t="s">
        <v>364</v>
      </c>
      <c r="D68" s="403" t="s">
        <v>364</v>
      </c>
      <c r="E68" s="728">
        <v>4378.0204375072453</v>
      </c>
    </row>
    <row r="69" spans="3:6" x14ac:dyDescent="0.25">
      <c r="C69" s="403" t="s">
        <v>365</v>
      </c>
      <c r="D69" s="403" t="s">
        <v>365</v>
      </c>
      <c r="E69" s="728">
        <v>0</v>
      </c>
    </row>
    <row r="70" spans="3:6" x14ac:dyDescent="0.25">
      <c r="C70" s="403" t="s">
        <v>366</v>
      </c>
      <c r="D70" s="403" t="s">
        <v>366</v>
      </c>
      <c r="E70" s="728">
        <v>0</v>
      </c>
      <c r="F70" s="705"/>
    </row>
    <row r="71" spans="3:6" x14ac:dyDescent="0.25">
      <c r="C71" s="953" t="s">
        <v>367</v>
      </c>
      <c r="D71" s="954"/>
      <c r="E71" s="864">
        <v>4378.0204375072453</v>
      </c>
    </row>
    <row r="72" spans="3:6" x14ac:dyDescent="0.25">
      <c r="C72" s="989" t="s">
        <v>368</v>
      </c>
      <c r="D72" s="990"/>
      <c r="E72" s="402"/>
    </row>
    <row r="73" spans="3:6" x14ac:dyDescent="0.25">
      <c r="C73" s="403"/>
      <c r="D73" s="403" t="s">
        <v>369</v>
      </c>
      <c r="E73" s="402">
        <v>0.23399999999999926</v>
      </c>
    </row>
    <row r="74" spans="3:6" x14ac:dyDescent="0.25">
      <c r="C74" s="403"/>
      <c r="D74" s="403" t="s">
        <v>370</v>
      </c>
      <c r="E74" s="402">
        <v>0</v>
      </c>
    </row>
    <row r="75" spans="3:6" x14ac:dyDescent="0.25">
      <c r="C75" s="403"/>
      <c r="D75" s="403" t="s">
        <v>371</v>
      </c>
      <c r="E75" s="402">
        <v>257.35614444444639</v>
      </c>
    </row>
    <row r="76" spans="3:6" x14ac:dyDescent="0.25">
      <c r="C76" s="403"/>
      <c r="D76" s="403" t="s">
        <v>372</v>
      </c>
      <c r="E76" s="402">
        <v>37.705850000000225</v>
      </c>
    </row>
    <row r="77" spans="3:6" x14ac:dyDescent="0.25">
      <c r="C77" s="403"/>
      <c r="D77" s="403" t="s">
        <v>373</v>
      </c>
      <c r="E77" s="402">
        <v>283.13747933450895</v>
      </c>
    </row>
    <row r="78" spans="3:6" x14ac:dyDescent="0.25">
      <c r="C78" s="403"/>
      <c r="D78" s="403" t="s">
        <v>331</v>
      </c>
      <c r="E78" s="402">
        <v>7.9757746478872321E-2</v>
      </c>
    </row>
    <row r="79" spans="3:6" x14ac:dyDescent="0.25">
      <c r="C79" s="403"/>
      <c r="D79" s="403" t="s">
        <v>374</v>
      </c>
      <c r="E79" s="402">
        <v>3776.8846626719833</v>
      </c>
    </row>
    <row r="80" spans="3:6" x14ac:dyDescent="0.25">
      <c r="C80" s="403"/>
      <c r="D80" s="403" t="s">
        <v>375</v>
      </c>
      <c r="E80" s="402">
        <v>75.805604589923661</v>
      </c>
    </row>
    <row r="81" spans="3:5" x14ac:dyDescent="0.25">
      <c r="C81" s="403"/>
      <c r="D81" s="403" t="s">
        <v>376</v>
      </c>
      <c r="E81" s="402">
        <v>543.31198415999734</v>
      </c>
    </row>
    <row r="82" spans="3:5" x14ac:dyDescent="0.25">
      <c r="C82" s="403"/>
      <c r="D82" s="403" t="s">
        <v>377</v>
      </c>
      <c r="E82" s="402">
        <v>543.31198415999745</v>
      </c>
    </row>
    <row r="83" spans="3:5" x14ac:dyDescent="0.25">
      <c r="C83" s="403"/>
      <c r="D83" s="403" t="s">
        <v>378</v>
      </c>
      <c r="E83" s="402">
        <v>2370.1985308979897</v>
      </c>
    </row>
    <row r="84" spans="3:5" x14ac:dyDescent="0.25">
      <c r="C84" s="403"/>
      <c r="D84" s="403" t="s">
        <v>379</v>
      </c>
      <c r="E84" s="402">
        <v>138.86934037330309</v>
      </c>
    </row>
    <row r="85" spans="3:5" x14ac:dyDescent="0.25">
      <c r="C85" s="403"/>
      <c r="D85" s="403" t="s">
        <v>380</v>
      </c>
      <c r="E85" s="402">
        <v>2298.2096929967893</v>
      </c>
    </row>
    <row r="86" spans="3:5" x14ac:dyDescent="0.25">
      <c r="C86" s="403"/>
      <c r="D86" s="403" t="s">
        <v>381</v>
      </c>
      <c r="E86" s="402">
        <v>1358.279960399994</v>
      </c>
    </row>
    <row r="87" spans="3:5" x14ac:dyDescent="0.25">
      <c r="C87" s="953" t="s">
        <v>384</v>
      </c>
      <c r="D87" s="954"/>
      <c r="E87" s="864">
        <v>11683.384991775411</v>
      </c>
    </row>
    <row r="88" spans="3:5" x14ac:dyDescent="0.25">
      <c r="C88" s="989" t="s">
        <v>385</v>
      </c>
      <c r="D88" s="990"/>
      <c r="E88" s="402"/>
    </row>
    <row r="89" spans="3:5" x14ac:dyDescent="0.25">
      <c r="C89" s="403"/>
      <c r="D89" s="403" t="s">
        <v>433</v>
      </c>
      <c r="E89" s="402">
        <v>8186.2662893392444</v>
      </c>
    </row>
    <row r="90" spans="3:5" x14ac:dyDescent="0.25">
      <c r="C90" s="403"/>
      <c r="D90" s="403" t="s">
        <v>434</v>
      </c>
      <c r="E90" s="402">
        <v>621.26831582036266</v>
      </c>
    </row>
    <row r="91" spans="3:5" x14ac:dyDescent="0.25">
      <c r="C91" s="953" t="s">
        <v>387</v>
      </c>
      <c r="D91" s="954"/>
      <c r="E91" s="864">
        <v>7564.9979735188817</v>
      </c>
    </row>
    <row r="92" spans="3:5" x14ac:dyDescent="0.25">
      <c r="C92" s="989" t="s">
        <v>388</v>
      </c>
      <c r="D92" s="990"/>
      <c r="E92" s="402"/>
    </row>
    <row r="93" spans="3:5" x14ac:dyDescent="0.25">
      <c r="C93" s="403" t="s">
        <v>389</v>
      </c>
      <c r="D93" s="403" t="s">
        <v>390</v>
      </c>
      <c r="E93" s="402">
        <v>11.210157009348009</v>
      </c>
    </row>
    <row r="94" spans="3:5" x14ac:dyDescent="0.25">
      <c r="C94" s="403" t="s">
        <v>389</v>
      </c>
      <c r="D94" s="403" t="s">
        <v>391</v>
      </c>
      <c r="E94" s="402">
        <v>48.321040628122198</v>
      </c>
    </row>
    <row r="95" spans="3:5" x14ac:dyDescent="0.25">
      <c r="C95" s="953" t="s">
        <v>392</v>
      </c>
      <c r="D95" s="954"/>
      <c r="E95" s="864">
        <v>-37.110883618774189</v>
      </c>
    </row>
    <row r="96" spans="3:5" x14ac:dyDescent="0.25">
      <c r="C96" s="953" t="s">
        <v>201</v>
      </c>
      <c r="D96" s="954"/>
      <c r="E96" s="874">
        <v>71915.527623332076</v>
      </c>
    </row>
    <row r="100" spans="4:4" x14ac:dyDescent="0.25">
      <c r="D100" s="719"/>
    </row>
    <row r="101" spans="4:4" x14ac:dyDescent="0.25">
      <c r="D101" s="720"/>
    </row>
    <row r="113" s="401" customFormat="1" x14ac:dyDescent="0.25"/>
    <row r="114" s="401" customFormat="1" x14ac:dyDescent="0.25"/>
    <row r="115" s="401" customFormat="1" x14ac:dyDescent="0.25"/>
    <row r="116" s="401" customFormat="1" x14ac:dyDescent="0.25"/>
    <row r="117" s="401" customFormat="1" x14ac:dyDescent="0.25"/>
    <row r="118" s="401" customFormat="1" x14ac:dyDescent="0.25"/>
    <row r="119" s="401" customFormat="1" x14ac:dyDescent="0.25"/>
    <row r="120" s="401" customFormat="1" x14ac:dyDescent="0.25"/>
    <row r="121" s="401" customFormat="1" x14ac:dyDescent="0.25"/>
    <row r="122" s="401" customFormat="1" x14ac:dyDescent="0.25"/>
    <row r="123" s="401" customFormat="1" x14ac:dyDescent="0.25"/>
    <row r="124" s="401" customFormat="1" x14ac:dyDescent="0.25"/>
    <row r="125" s="401" customFormat="1" x14ac:dyDescent="0.25"/>
    <row r="126" s="401" customFormat="1" x14ac:dyDescent="0.25"/>
    <row r="127" s="401" customFormat="1" x14ac:dyDescent="0.25"/>
    <row r="128" s="401" customFormat="1" x14ac:dyDescent="0.25"/>
    <row r="129" s="401" customFormat="1" x14ac:dyDescent="0.25"/>
    <row r="130" s="401" customFormat="1" x14ac:dyDescent="0.25"/>
    <row r="131" s="401" customFormat="1" x14ac:dyDescent="0.25"/>
    <row r="132" s="401" customFormat="1" x14ac:dyDescent="0.25"/>
    <row r="133" s="401" customFormat="1" x14ac:dyDescent="0.25"/>
    <row r="134" s="401" customFormat="1" x14ac:dyDescent="0.25"/>
    <row r="135" s="401" customFormat="1" x14ac:dyDescent="0.25"/>
    <row r="136" s="401" customFormat="1" x14ac:dyDescent="0.25"/>
    <row r="137" s="401" customFormat="1" x14ac:dyDescent="0.25"/>
    <row r="138" s="401" customFormat="1" x14ac:dyDescent="0.25"/>
    <row r="139" s="401" customFormat="1" x14ac:dyDescent="0.25"/>
    <row r="140" s="401" customFormat="1" x14ac:dyDescent="0.25"/>
    <row r="141" s="401" customFormat="1" x14ac:dyDescent="0.25"/>
    <row r="142" s="401" customFormat="1" x14ac:dyDescent="0.25"/>
    <row r="143" s="401" customFormat="1" x14ac:dyDescent="0.25"/>
    <row r="144" s="401" customFormat="1" x14ac:dyDescent="0.25"/>
    <row r="146" s="401" customFormat="1" x14ac:dyDescent="0.25"/>
    <row r="147" s="401" customFormat="1" x14ac:dyDescent="0.25"/>
    <row r="148" s="401" customFormat="1" x14ac:dyDescent="0.25"/>
    <row r="149" s="401" customFormat="1" x14ac:dyDescent="0.25"/>
    <row r="150" s="401" customFormat="1" x14ac:dyDescent="0.25"/>
    <row r="151" s="401" customFormat="1" x14ac:dyDescent="0.25"/>
    <row r="152" s="401" customFormat="1" x14ac:dyDescent="0.25"/>
    <row r="153" s="401" customFormat="1" x14ac:dyDescent="0.25"/>
    <row r="154" s="401" customFormat="1" x14ac:dyDescent="0.25"/>
    <row r="155" s="401" customFormat="1" x14ac:dyDescent="0.25"/>
    <row r="156" s="401" customFormat="1" x14ac:dyDescent="0.25"/>
    <row r="157" s="401" customFormat="1" x14ac:dyDescent="0.25"/>
    <row r="158" s="401" customFormat="1" x14ac:dyDescent="0.25"/>
    <row r="159" s="401" customFormat="1" x14ac:dyDescent="0.25"/>
    <row r="160" s="401" customFormat="1" x14ac:dyDescent="0.25"/>
    <row r="161" s="401" customFormat="1" x14ac:dyDescent="0.25"/>
    <row r="163" s="401" customFormat="1" x14ac:dyDescent="0.25"/>
  </sheetData>
  <mergeCells count="32">
    <mergeCell ref="C33:D33"/>
    <mergeCell ref="C34:D34"/>
    <mergeCell ref="C35:D35"/>
    <mergeCell ref="C36:D36"/>
    <mergeCell ref="C37:C45"/>
    <mergeCell ref="C54:D54"/>
    <mergeCell ref="C55:D55"/>
    <mergeCell ref="C56:C59"/>
    <mergeCell ref="C61:D61"/>
    <mergeCell ref="C62:D62"/>
    <mergeCell ref="C63:D63"/>
    <mergeCell ref="C95:D95"/>
    <mergeCell ref="C96:D96"/>
    <mergeCell ref="C66:D66"/>
    <mergeCell ref="C67:D67"/>
    <mergeCell ref="C71:D71"/>
    <mergeCell ref="C72:D72"/>
    <mergeCell ref="C87:D87"/>
    <mergeCell ref="C88:D88"/>
    <mergeCell ref="C91:D91"/>
    <mergeCell ref="C92:D92"/>
    <mergeCell ref="C20:C32"/>
    <mergeCell ref="C5:C7"/>
    <mergeCell ref="D5:D7"/>
    <mergeCell ref="C10:C17"/>
    <mergeCell ref="C19:D19"/>
    <mergeCell ref="C2:E2"/>
    <mergeCell ref="C3:E3"/>
    <mergeCell ref="C18:D18"/>
    <mergeCell ref="C9:D9"/>
    <mergeCell ref="C8:D8"/>
    <mergeCell ref="E5:E6"/>
  </mergeCells>
  <pageMargins left="0.7" right="0.7" top="0.75" bottom="0.75" header="0.3" footer="0.3"/>
  <pageSetup scale="91" fitToWidth="0" fitToHeight="2" orientation="portrait" r:id="rId1"/>
  <rowBreaks count="1" manualBreakCount="1">
    <brk id="54" min="2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O50"/>
  <sheetViews>
    <sheetView showGridLines="0" zoomScale="77" zoomScaleNormal="77" zoomScaleSheetLayoutView="80" workbookViewId="0">
      <selection activeCell="C9" sqref="C9:D9"/>
    </sheetView>
  </sheetViews>
  <sheetFormatPr defaultColWidth="9.1796875" defaultRowHeight="14" x14ac:dyDescent="0.25"/>
  <cols>
    <col min="1" max="1" width="6.1796875" style="914" customWidth="1"/>
    <col min="2" max="2" width="9.1796875" style="914" customWidth="1"/>
    <col min="3" max="3" width="16.1796875" style="914" customWidth="1"/>
    <col min="4" max="4" width="80.81640625" style="914" customWidth="1"/>
    <col min="5" max="5" width="38.81640625" style="914" hidden="1" customWidth="1"/>
    <col min="6" max="6" width="20.81640625" style="914" hidden="1" customWidth="1"/>
    <col min="7" max="8" width="18.81640625" style="914" hidden="1" customWidth="1"/>
    <col min="9" max="15" width="18.81640625" style="914" customWidth="1"/>
    <col min="16" max="16384" width="9.1796875" style="914"/>
  </cols>
  <sheetData>
    <row r="2" spans="2:15" x14ac:dyDescent="0.25">
      <c r="B2" s="925" t="s">
        <v>0</v>
      </c>
      <c r="C2" s="925"/>
      <c r="D2" s="925"/>
      <c r="E2" s="401"/>
      <c r="F2" s="720"/>
      <c r="G2" s="720"/>
      <c r="H2" s="720"/>
      <c r="I2" s="720"/>
      <c r="J2" s="720"/>
      <c r="K2" s="720"/>
      <c r="L2" s="720"/>
      <c r="M2" s="720"/>
      <c r="N2" s="720"/>
      <c r="O2" s="720"/>
    </row>
    <row r="3" spans="2:15" s="915" customFormat="1" ht="15.75" customHeight="1" x14ac:dyDescent="0.3">
      <c r="B3" s="926" t="s">
        <v>1266</v>
      </c>
      <c r="C3" s="926"/>
      <c r="D3" s="926"/>
      <c r="E3" s="875"/>
      <c r="F3" s="720"/>
      <c r="G3" s="720"/>
      <c r="H3" s="720"/>
      <c r="I3" s="720"/>
      <c r="J3" s="720"/>
      <c r="K3" s="720"/>
      <c r="L3" s="720"/>
      <c r="M3" s="720"/>
      <c r="N3" s="720"/>
      <c r="O3" s="720"/>
    </row>
    <row r="4" spans="2:15" x14ac:dyDescent="0.25">
      <c r="B4" s="925" t="s">
        <v>1</v>
      </c>
      <c r="C4" s="925"/>
      <c r="D4" s="925"/>
    </row>
    <row r="5" spans="2:15" x14ac:dyDescent="0.25">
      <c r="N5" s="916"/>
    </row>
    <row r="6" spans="2:15" x14ac:dyDescent="0.25">
      <c r="B6" s="917" t="s">
        <v>2</v>
      </c>
      <c r="C6" s="917" t="s">
        <v>3</v>
      </c>
      <c r="D6" s="918" t="s">
        <v>4</v>
      </c>
      <c r="E6" s="918" t="s">
        <v>5</v>
      </c>
    </row>
    <row r="7" spans="2:15" x14ac:dyDescent="0.25">
      <c r="B7" s="465">
        <v>1</v>
      </c>
      <c r="C7" s="465" t="s">
        <v>6</v>
      </c>
      <c r="D7" s="919" t="s">
        <v>7</v>
      </c>
      <c r="E7" s="465"/>
    </row>
    <row r="8" spans="2:15" x14ac:dyDescent="0.25">
      <c r="B8" s="465">
        <f t="shared" ref="B8:B13" si="0">B7+1</f>
        <v>2</v>
      </c>
      <c r="C8" s="465" t="s">
        <v>8</v>
      </c>
      <c r="D8" s="919" t="s">
        <v>9</v>
      </c>
      <c r="E8" s="563" t="s">
        <v>1171</v>
      </c>
    </row>
    <row r="9" spans="2:15" x14ac:dyDescent="0.25">
      <c r="B9" s="465">
        <f t="shared" si="0"/>
        <v>3</v>
      </c>
      <c r="C9" s="465" t="s">
        <v>10</v>
      </c>
      <c r="D9" s="919" t="s">
        <v>11</v>
      </c>
      <c r="E9" s="563" t="s">
        <v>1171</v>
      </c>
    </row>
    <row r="10" spans="2:15" x14ac:dyDescent="0.25">
      <c r="B10" s="465">
        <f t="shared" si="0"/>
        <v>4</v>
      </c>
      <c r="C10" s="465" t="s">
        <v>12</v>
      </c>
      <c r="D10" s="919" t="s">
        <v>13</v>
      </c>
      <c r="E10" s="563" t="s">
        <v>1171</v>
      </c>
    </row>
    <row r="11" spans="2:15" x14ac:dyDescent="0.25">
      <c r="B11" s="465">
        <f t="shared" si="0"/>
        <v>5</v>
      </c>
      <c r="C11" s="465" t="s">
        <v>14</v>
      </c>
      <c r="D11" s="919" t="s">
        <v>15</v>
      </c>
      <c r="E11" s="563" t="s">
        <v>1171</v>
      </c>
    </row>
    <row r="12" spans="2:15" x14ac:dyDescent="0.25">
      <c r="B12" s="465">
        <f t="shared" si="0"/>
        <v>6</v>
      </c>
      <c r="C12" s="465" t="s">
        <v>16</v>
      </c>
      <c r="D12" s="919" t="s">
        <v>17</v>
      </c>
      <c r="E12" s="563" t="s">
        <v>1171</v>
      </c>
    </row>
    <row r="13" spans="2:15" x14ac:dyDescent="0.25">
      <c r="B13" s="465">
        <f t="shared" si="0"/>
        <v>7</v>
      </c>
      <c r="C13" s="465" t="s">
        <v>18</v>
      </c>
      <c r="D13" s="919" t="s">
        <v>19</v>
      </c>
      <c r="E13" s="563" t="s">
        <v>1171</v>
      </c>
    </row>
    <row r="14" spans="2:15" x14ac:dyDescent="0.25">
      <c r="B14" s="465">
        <f t="shared" ref="B14:B46" si="1">B13+1</f>
        <v>8</v>
      </c>
      <c r="C14" s="465" t="s">
        <v>20</v>
      </c>
      <c r="D14" s="919" t="s">
        <v>21</v>
      </c>
      <c r="E14" s="563" t="s">
        <v>1171</v>
      </c>
    </row>
    <row r="15" spans="2:15" x14ac:dyDescent="0.25">
      <c r="B15" s="465">
        <f t="shared" si="1"/>
        <v>9</v>
      </c>
      <c r="C15" s="465" t="s">
        <v>22</v>
      </c>
      <c r="D15" s="919" t="s">
        <v>23</v>
      </c>
      <c r="E15" s="563" t="s">
        <v>1171</v>
      </c>
    </row>
    <row r="16" spans="2:15" x14ac:dyDescent="0.25">
      <c r="B16" s="465">
        <f t="shared" si="1"/>
        <v>10</v>
      </c>
      <c r="C16" s="465" t="s">
        <v>24</v>
      </c>
      <c r="D16" s="920" t="s">
        <v>25</v>
      </c>
      <c r="E16" s="563" t="s">
        <v>1171</v>
      </c>
    </row>
    <row r="17" spans="2:5" x14ac:dyDescent="0.25">
      <c r="B17" s="465">
        <f t="shared" si="1"/>
        <v>11</v>
      </c>
      <c r="C17" s="465" t="s">
        <v>26</v>
      </c>
      <c r="D17" s="920" t="s">
        <v>27</v>
      </c>
      <c r="E17" s="563" t="s">
        <v>1171</v>
      </c>
    </row>
    <row r="18" spans="2:5" x14ac:dyDescent="0.25">
      <c r="B18" s="465">
        <f t="shared" si="1"/>
        <v>12</v>
      </c>
      <c r="C18" s="465" t="s">
        <v>28</v>
      </c>
      <c r="D18" s="919" t="s">
        <v>29</v>
      </c>
      <c r="E18" s="563" t="s">
        <v>1171</v>
      </c>
    </row>
    <row r="19" spans="2:5" x14ac:dyDescent="0.25">
      <c r="B19" s="465">
        <f t="shared" si="1"/>
        <v>13</v>
      </c>
      <c r="C19" s="465" t="s">
        <v>30</v>
      </c>
      <c r="D19" s="920" t="s">
        <v>31</v>
      </c>
      <c r="E19" s="563" t="s">
        <v>1171</v>
      </c>
    </row>
    <row r="20" spans="2:5" x14ac:dyDescent="0.25">
      <c r="B20" s="465">
        <f t="shared" si="1"/>
        <v>14</v>
      </c>
      <c r="C20" s="465" t="s">
        <v>32</v>
      </c>
      <c r="D20" s="920" t="s">
        <v>33</v>
      </c>
      <c r="E20" s="563" t="s">
        <v>1171</v>
      </c>
    </row>
    <row r="21" spans="2:5" x14ac:dyDescent="0.25">
      <c r="B21" s="465">
        <f t="shared" si="1"/>
        <v>15</v>
      </c>
      <c r="C21" s="465" t="s">
        <v>34</v>
      </c>
      <c r="D21" s="920" t="s">
        <v>35</v>
      </c>
      <c r="E21" s="563" t="s">
        <v>1171</v>
      </c>
    </row>
    <row r="22" spans="2:5" x14ac:dyDescent="0.25">
      <c r="B22" s="465">
        <f t="shared" si="1"/>
        <v>16</v>
      </c>
      <c r="C22" s="465" t="s">
        <v>36</v>
      </c>
      <c r="D22" s="920" t="s">
        <v>37</v>
      </c>
      <c r="E22" s="465"/>
    </row>
    <row r="23" spans="2:5" x14ac:dyDescent="0.25">
      <c r="B23" s="465">
        <f t="shared" si="1"/>
        <v>17</v>
      </c>
      <c r="C23" s="465" t="s">
        <v>38</v>
      </c>
      <c r="D23" s="920" t="s">
        <v>39</v>
      </c>
      <c r="E23" s="465"/>
    </row>
    <row r="24" spans="2:5" x14ac:dyDescent="0.25">
      <c r="B24" s="465">
        <f t="shared" si="1"/>
        <v>18</v>
      </c>
      <c r="C24" s="465" t="s">
        <v>40</v>
      </c>
      <c r="D24" s="920" t="s">
        <v>41</v>
      </c>
      <c r="E24" s="465"/>
    </row>
    <row r="25" spans="2:5" x14ac:dyDescent="0.25">
      <c r="B25" s="465">
        <f t="shared" si="1"/>
        <v>19</v>
      </c>
      <c r="C25" s="465" t="s">
        <v>42</v>
      </c>
      <c r="D25" s="920" t="s">
        <v>43</v>
      </c>
      <c r="E25" s="465"/>
    </row>
    <row r="26" spans="2:5" x14ac:dyDescent="0.25">
      <c r="B26" s="465">
        <f t="shared" si="1"/>
        <v>20</v>
      </c>
      <c r="C26" s="465" t="s">
        <v>44</v>
      </c>
      <c r="D26" s="920" t="s">
        <v>45</v>
      </c>
      <c r="E26" s="465"/>
    </row>
    <row r="27" spans="2:5" x14ac:dyDescent="0.25">
      <c r="B27" s="465">
        <f t="shared" si="1"/>
        <v>21</v>
      </c>
      <c r="C27" s="465" t="s">
        <v>46</v>
      </c>
      <c r="D27" s="920" t="s">
        <v>47</v>
      </c>
      <c r="E27" s="465"/>
    </row>
    <row r="28" spans="2:5" x14ac:dyDescent="0.25">
      <c r="B28" s="465">
        <f>B27+1</f>
        <v>22</v>
      </c>
      <c r="C28" s="465" t="s">
        <v>48</v>
      </c>
      <c r="D28" s="919" t="s">
        <v>49</v>
      </c>
      <c r="E28" s="465"/>
    </row>
    <row r="29" spans="2:5" x14ac:dyDescent="0.25">
      <c r="B29" s="465">
        <f>B28+1</f>
        <v>23</v>
      </c>
      <c r="C29" s="465" t="s">
        <v>50</v>
      </c>
      <c r="D29" s="919" t="s">
        <v>51</v>
      </c>
      <c r="E29" s="465"/>
    </row>
    <row r="30" spans="2:5" x14ac:dyDescent="0.25">
      <c r="B30" s="465">
        <f>B29+1</f>
        <v>24</v>
      </c>
      <c r="C30" s="465" t="s">
        <v>52</v>
      </c>
      <c r="D30" s="920" t="s">
        <v>53</v>
      </c>
      <c r="E30" s="465"/>
    </row>
    <row r="31" spans="2:5" x14ac:dyDescent="0.25">
      <c r="B31" s="465">
        <f>B30+1</f>
        <v>25</v>
      </c>
      <c r="C31" s="465" t="s">
        <v>54</v>
      </c>
      <c r="D31" s="920" t="s">
        <v>55</v>
      </c>
      <c r="E31" s="465"/>
    </row>
    <row r="32" spans="2:5" x14ac:dyDescent="0.25">
      <c r="B32" s="465">
        <f>B31+1</f>
        <v>26</v>
      </c>
      <c r="C32" s="465" t="s">
        <v>56</v>
      </c>
      <c r="D32" s="920" t="s">
        <v>57</v>
      </c>
      <c r="E32" s="465"/>
    </row>
    <row r="33" spans="2:5" x14ac:dyDescent="0.25">
      <c r="B33" s="465">
        <f t="shared" si="1"/>
        <v>27</v>
      </c>
      <c r="C33" s="465" t="s">
        <v>58</v>
      </c>
      <c r="D33" s="920" t="s">
        <v>59</v>
      </c>
      <c r="E33" s="465"/>
    </row>
    <row r="34" spans="2:5" x14ac:dyDescent="0.25">
      <c r="B34" s="465">
        <f t="shared" si="1"/>
        <v>28</v>
      </c>
      <c r="C34" s="465" t="s">
        <v>60</v>
      </c>
      <c r="D34" s="921" t="s">
        <v>61</v>
      </c>
      <c r="E34" s="465"/>
    </row>
    <row r="35" spans="2:5" x14ac:dyDescent="0.25">
      <c r="B35" s="465">
        <f t="shared" si="1"/>
        <v>29</v>
      </c>
      <c r="C35" s="465" t="s">
        <v>62</v>
      </c>
      <c r="D35" s="920" t="s">
        <v>63</v>
      </c>
      <c r="E35" s="563" t="s">
        <v>1171</v>
      </c>
    </row>
    <row r="36" spans="2:5" x14ac:dyDescent="0.25">
      <c r="B36" s="465">
        <f t="shared" si="1"/>
        <v>30</v>
      </c>
      <c r="C36" s="465" t="s">
        <v>64</v>
      </c>
      <c r="D36" s="920" t="s">
        <v>65</v>
      </c>
      <c r="E36" s="563" t="s">
        <v>1171</v>
      </c>
    </row>
    <row r="37" spans="2:5" x14ac:dyDescent="0.25">
      <c r="B37" s="465">
        <f t="shared" si="1"/>
        <v>31</v>
      </c>
      <c r="C37" s="465" t="s">
        <v>66</v>
      </c>
      <c r="D37" s="920" t="s">
        <v>67</v>
      </c>
      <c r="E37" s="563" t="s">
        <v>1171</v>
      </c>
    </row>
    <row r="38" spans="2:5" x14ac:dyDescent="0.25">
      <c r="B38" s="465">
        <f t="shared" si="1"/>
        <v>32</v>
      </c>
      <c r="C38" s="465" t="s">
        <v>68</v>
      </c>
      <c r="D38" s="920" t="s">
        <v>69</v>
      </c>
      <c r="E38" s="563" t="s">
        <v>1171</v>
      </c>
    </row>
    <row r="39" spans="2:5" x14ac:dyDescent="0.25">
      <c r="B39" s="465">
        <f t="shared" si="1"/>
        <v>33</v>
      </c>
      <c r="C39" s="465" t="s">
        <v>70</v>
      </c>
      <c r="D39" s="920" t="s">
        <v>71</v>
      </c>
      <c r="E39" s="563" t="s">
        <v>1171</v>
      </c>
    </row>
    <row r="40" spans="2:5" x14ac:dyDescent="0.25">
      <c r="B40" s="465">
        <f t="shared" si="1"/>
        <v>34</v>
      </c>
      <c r="C40" s="465" t="s">
        <v>72</v>
      </c>
      <c r="D40" s="921" t="s">
        <v>73</v>
      </c>
      <c r="E40" s="563" t="s">
        <v>1171</v>
      </c>
    </row>
    <row r="41" spans="2:5" x14ac:dyDescent="0.25">
      <c r="B41" s="465">
        <f t="shared" si="1"/>
        <v>35</v>
      </c>
      <c r="C41" s="465" t="s">
        <v>74</v>
      </c>
      <c r="D41" s="920" t="s">
        <v>75</v>
      </c>
      <c r="E41" s="563" t="s">
        <v>1171</v>
      </c>
    </row>
    <row r="42" spans="2:5" x14ac:dyDescent="0.25">
      <c r="B42" s="465">
        <f t="shared" si="1"/>
        <v>36</v>
      </c>
      <c r="C42" s="465" t="s">
        <v>76</v>
      </c>
      <c r="D42" s="920" t="s">
        <v>77</v>
      </c>
      <c r="E42" s="563" t="s">
        <v>1171</v>
      </c>
    </row>
    <row r="43" spans="2:5" x14ac:dyDescent="0.25">
      <c r="B43" s="465">
        <f t="shared" si="1"/>
        <v>37</v>
      </c>
      <c r="C43" s="465" t="s">
        <v>78</v>
      </c>
      <c r="D43" s="920" t="s">
        <v>79</v>
      </c>
      <c r="E43" s="563" t="s">
        <v>1171</v>
      </c>
    </row>
    <row r="44" spans="2:5" x14ac:dyDescent="0.25">
      <c r="B44" s="465">
        <f t="shared" si="1"/>
        <v>38</v>
      </c>
      <c r="C44" s="465" t="s">
        <v>80</v>
      </c>
      <c r="D44" s="920" t="s">
        <v>81</v>
      </c>
      <c r="E44" s="563" t="s">
        <v>1171</v>
      </c>
    </row>
    <row r="45" spans="2:5" x14ac:dyDescent="0.25">
      <c r="B45" s="465">
        <f t="shared" si="1"/>
        <v>39</v>
      </c>
      <c r="C45" s="465" t="s">
        <v>82</v>
      </c>
      <c r="D45" s="920" t="s">
        <v>83</v>
      </c>
      <c r="E45" s="563" t="s">
        <v>1171</v>
      </c>
    </row>
    <row r="46" spans="2:5" x14ac:dyDescent="0.25">
      <c r="B46" s="465">
        <f t="shared" si="1"/>
        <v>40</v>
      </c>
      <c r="C46" s="465" t="s">
        <v>84</v>
      </c>
      <c r="D46" s="920" t="s">
        <v>85</v>
      </c>
      <c r="E46" s="563" t="s">
        <v>1171</v>
      </c>
    </row>
    <row r="49" s="914" customFormat="1" x14ac:dyDescent="0.25"/>
    <row r="50" s="914" customFormat="1" x14ac:dyDescent="0.25"/>
  </sheetData>
  <mergeCells count="3">
    <mergeCell ref="B2:D2"/>
    <mergeCell ref="B3:D3"/>
    <mergeCell ref="B4:D4"/>
  </mergeCells>
  <phoneticPr fontId="14" type="noConversion"/>
  <pageMargins left="0.55000000000000004" right="0.23622047244094491" top="1.1023622047244095" bottom="0.98425196850393704" header="0.23622047244094491" footer="0.23622047244094491"/>
  <pageSetup paperSize="9" scale="8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Q164"/>
  <sheetViews>
    <sheetView showGridLines="0" zoomScale="59" workbookViewId="0">
      <selection activeCell="E13" sqref="E13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6.81640625" style="4" customWidth="1"/>
    <col min="4" max="4" width="38.1796875" style="4" customWidth="1"/>
    <col min="5" max="9" width="14.1796875" style="4" bestFit="1" customWidth="1"/>
    <col min="10" max="10" width="18.54296875" style="4" customWidth="1"/>
    <col min="11" max="12" width="14.1796875" style="4" bestFit="1" customWidth="1"/>
    <col min="13" max="13" width="13.81640625" style="4" bestFit="1" customWidth="1"/>
    <col min="14" max="16" width="14.1796875" style="4" bestFit="1" customWidth="1"/>
    <col min="17" max="17" width="13.1796875" style="4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436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J4" s="25"/>
    </row>
    <row r="5" spans="2:17" x14ac:dyDescent="0.25">
      <c r="C5" s="13"/>
      <c r="Q5" s="25" t="s">
        <v>213</v>
      </c>
    </row>
    <row r="6" spans="2:17" x14ac:dyDescent="0.25">
      <c r="C6" s="940" t="s">
        <v>310</v>
      </c>
      <c r="D6" s="940" t="s">
        <v>311</v>
      </c>
      <c r="E6" s="946" t="s">
        <v>437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942"/>
      <c r="D7" s="942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ht="14.25" customHeight="1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B10" s="85"/>
      <c r="C10" s="999" t="s">
        <v>314</v>
      </c>
      <c r="D10" s="84" t="s">
        <v>315</v>
      </c>
      <c r="E10" s="92">
        <f>'F9-Year(n-1)'!I9</f>
        <v>0</v>
      </c>
      <c r="F10" s="92">
        <f>'F9-Year(n-1)'!J9</f>
        <v>0</v>
      </c>
      <c r="G10" s="92">
        <f>'F9-Year(n-1)'!K9</f>
        <v>0</v>
      </c>
      <c r="H10" s="92">
        <f>'F9-Year(n-1)'!L9</f>
        <v>0</v>
      </c>
      <c r="I10" s="92">
        <f>'F9-Year(n-1)'!M9</f>
        <v>0</v>
      </c>
      <c r="J10" s="92">
        <f>'F9-Year(n-1)'!N9</f>
        <v>0</v>
      </c>
      <c r="K10" s="92">
        <f>'F9-Year(n-1)'!O9</f>
        <v>0</v>
      </c>
      <c r="L10" s="92">
        <f>'F9-Year(n-1)'!P9</f>
        <v>0</v>
      </c>
      <c r="M10" s="92">
        <f>'F9-Year(n-1)'!Q9</f>
        <v>0</v>
      </c>
      <c r="N10" s="92">
        <f>'F9-Year(n-1)'!R9</f>
        <v>0</v>
      </c>
      <c r="O10" s="92">
        <f>'F9-Year(n-1)'!S9</f>
        <v>0</v>
      </c>
      <c r="P10" s="92">
        <f>'F9-Year(n-1)'!T9</f>
        <v>0</v>
      </c>
      <c r="Q10" s="92">
        <f>SUM(E10:P10)</f>
        <v>0</v>
      </c>
    </row>
    <row r="11" spans="2:17" x14ac:dyDescent="0.25">
      <c r="B11" s="85"/>
      <c r="C11" s="1000"/>
      <c r="D11" s="84" t="s">
        <v>316</v>
      </c>
      <c r="E11" s="92">
        <f>'F9-Year(n-1)'!I10</f>
        <v>0</v>
      </c>
      <c r="F11" s="92">
        <f>'F9-Year(n-1)'!J10</f>
        <v>0</v>
      </c>
      <c r="G11" s="92">
        <f>'F9-Year(n-1)'!K10</f>
        <v>0</v>
      </c>
      <c r="H11" s="92">
        <f>'F9-Year(n-1)'!L10</f>
        <v>0</v>
      </c>
      <c r="I11" s="92">
        <f>'F9-Year(n-1)'!M10</f>
        <v>0</v>
      </c>
      <c r="J11" s="92">
        <f>'F9-Year(n-1)'!N10</f>
        <v>0</v>
      </c>
      <c r="K11" s="92">
        <f>'F9-Year(n-1)'!O10</f>
        <v>0</v>
      </c>
      <c r="L11" s="92">
        <f>'F9-Year(n-1)'!P10</f>
        <v>0</v>
      </c>
      <c r="M11" s="92">
        <f>'F9-Year(n-1)'!Q10</f>
        <v>0</v>
      </c>
      <c r="N11" s="92">
        <f>'F9-Year(n-1)'!R10</f>
        <v>0</v>
      </c>
      <c r="O11" s="92">
        <f>'F9-Year(n-1)'!S10</f>
        <v>0</v>
      </c>
      <c r="P11" s="92">
        <f>'F9-Year(n-1)'!T10</f>
        <v>0</v>
      </c>
      <c r="Q11" s="92">
        <f t="shared" ref="Q11:Q27" si="0">SUM(E11:P11)</f>
        <v>0</v>
      </c>
    </row>
    <row r="12" spans="2:17" x14ac:dyDescent="0.25">
      <c r="B12" s="85"/>
      <c r="C12" s="1000"/>
      <c r="D12" s="84" t="s">
        <v>317</v>
      </c>
      <c r="E12" s="92">
        <f>'F9-Year(n-1)'!I11</f>
        <v>0</v>
      </c>
      <c r="F12" s="92">
        <f>'F9-Year(n-1)'!J11</f>
        <v>0</v>
      </c>
      <c r="G12" s="92">
        <f>'F9-Year(n-1)'!K11</f>
        <v>0</v>
      </c>
      <c r="H12" s="92">
        <f>'F9-Year(n-1)'!L11</f>
        <v>0</v>
      </c>
      <c r="I12" s="92">
        <f>'F9-Year(n-1)'!M11</f>
        <v>0</v>
      </c>
      <c r="J12" s="92">
        <f>'F9-Year(n-1)'!N11</f>
        <v>0</v>
      </c>
      <c r="K12" s="92">
        <f>'F9-Year(n-1)'!O11</f>
        <v>0</v>
      </c>
      <c r="L12" s="92">
        <f>'F9-Year(n-1)'!P11</f>
        <v>0</v>
      </c>
      <c r="M12" s="92">
        <f>'F9-Year(n-1)'!Q11</f>
        <v>0</v>
      </c>
      <c r="N12" s="92">
        <f>'F9-Year(n-1)'!R11</f>
        <v>0</v>
      </c>
      <c r="O12" s="92">
        <f>'F9-Year(n-1)'!S11</f>
        <v>0</v>
      </c>
      <c r="P12" s="92">
        <f>'F9-Year(n-1)'!T11</f>
        <v>0</v>
      </c>
      <c r="Q12" s="92">
        <f t="shared" si="0"/>
        <v>0</v>
      </c>
    </row>
    <row r="13" spans="2:17" x14ac:dyDescent="0.25">
      <c r="B13" s="85"/>
      <c r="C13" s="1000"/>
      <c r="D13" s="84" t="s">
        <v>318</v>
      </c>
      <c r="E13" s="92">
        <f>'F9-Year(n-1)'!I12</f>
        <v>0</v>
      </c>
      <c r="F13" s="92">
        <f>'F9-Year(n-1)'!J12</f>
        <v>0</v>
      </c>
      <c r="G13" s="92">
        <f>'F9-Year(n-1)'!K12</f>
        <v>0</v>
      </c>
      <c r="H13" s="92">
        <f>'F9-Year(n-1)'!L12</f>
        <v>0</v>
      </c>
      <c r="I13" s="92">
        <f>'F9-Year(n-1)'!M12</f>
        <v>0</v>
      </c>
      <c r="J13" s="92">
        <f>'F9-Year(n-1)'!N12</f>
        <v>0</v>
      </c>
      <c r="K13" s="92">
        <f>'F9-Year(n-1)'!O12</f>
        <v>0</v>
      </c>
      <c r="L13" s="92">
        <f>'F9-Year(n-1)'!P12</f>
        <v>0</v>
      </c>
      <c r="M13" s="92">
        <f>'F9-Year(n-1)'!Q12</f>
        <v>0</v>
      </c>
      <c r="N13" s="92">
        <f>'F9-Year(n-1)'!R12</f>
        <v>0</v>
      </c>
      <c r="O13" s="92">
        <f>'F9-Year(n-1)'!S12</f>
        <v>0</v>
      </c>
      <c r="P13" s="92">
        <f>'F9-Year(n-1)'!T12</f>
        <v>0</v>
      </c>
      <c r="Q13" s="92">
        <f t="shared" si="0"/>
        <v>0</v>
      </c>
    </row>
    <row r="14" spans="2:17" x14ac:dyDescent="0.25">
      <c r="B14" s="85"/>
      <c r="C14" s="1000"/>
      <c r="D14" s="84" t="s">
        <v>319</v>
      </c>
      <c r="E14" s="92">
        <f>'F9-Year(n-1)'!I13</f>
        <v>0</v>
      </c>
      <c r="F14" s="92">
        <f>'F9-Year(n-1)'!J13</f>
        <v>0</v>
      </c>
      <c r="G14" s="92">
        <f>'F9-Year(n-1)'!K13</f>
        <v>0</v>
      </c>
      <c r="H14" s="92">
        <f>'F9-Year(n-1)'!L13</f>
        <v>0</v>
      </c>
      <c r="I14" s="92">
        <f>'F9-Year(n-1)'!M13</f>
        <v>0</v>
      </c>
      <c r="J14" s="92">
        <f>'F9-Year(n-1)'!N13</f>
        <v>0</v>
      </c>
      <c r="K14" s="92">
        <f>'F9-Year(n-1)'!O13</f>
        <v>0</v>
      </c>
      <c r="L14" s="92">
        <f>'F9-Year(n-1)'!P13</f>
        <v>0</v>
      </c>
      <c r="M14" s="92">
        <f>'F9-Year(n-1)'!Q13</f>
        <v>0</v>
      </c>
      <c r="N14" s="92">
        <f>'F9-Year(n-1)'!R13</f>
        <v>0</v>
      </c>
      <c r="O14" s="92">
        <f>'F9-Year(n-1)'!S13</f>
        <v>0</v>
      </c>
      <c r="P14" s="92">
        <f>'F9-Year(n-1)'!T13</f>
        <v>0</v>
      </c>
      <c r="Q14" s="92">
        <f t="shared" si="0"/>
        <v>0</v>
      </c>
    </row>
    <row r="15" spans="2:17" x14ac:dyDescent="0.25">
      <c r="B15" s="85"/>
      <c r="C15" s="1000"/>
      <c r="D15" s="84" t="s">
        <v>320</v>
      </c>
      <c r="E15" s="92">
        <f>'F9-Year(n-1)'!I14</f>
        <v>0</v>
      </c>
      <c r="F15" s="92">
        <f>'F9-Year(n-1)'!J14</f>
        <v>0</v>
      </c>
      <c r="G15" s="92">
        <f>'F9-Year(n-1)'!K14</f>
        <v>0</v>
      </c>
      <c r="H15" s="92">
        <f>'F9-Year(n-1)'!L14</f>
        <v>0</v>
      </c>
      <c r="I15" s="92">
        <f>'F9-Year(n-1)'!M14</f>
        <v>0</v>
      </c>
      <c r="J15" s="92">
        <f>'F9-Year(n-1)'!N14</f>
        <v>0</v>
      </c>
      <c r="K15" s="92">
        <f>'F9-Year(n-1)'!O14</f>
        <v>0</v>
      </c>
      <c r="L15" s="92">
        <f>'F9-Year(n-1)'!P14</f>
        <v>0</v>
      </c>
      <c r="M15" s="92">
        <f>'F9-Year(n-1)'!Q14</f>
        <v>0</v>
      </c>
      <c r="N15" s="92">
        <f>'F9-Year(n-1)'!R14</f>
        <v>0</v>
      </c>
      <c r="O15" s="92">
        <f>'F9-Year(n-1)'!S14</f>
        <v>0</v>
      </c>
      <c r="P15" s="92">
        <f>'F9-Year(n-1)'!T14</f>
        <v>0</v>
      </c>
      <c r="Q15" s="92">
        <f t="shared" si="0"/>
        <v>0</v>
      </c>
    </row>
    <row r="16" spans="2:17" x14ac:dyDescent="0.25">
      <c r="B16" s="85"/>
      <c r="C16" s="1000"/>
      <c r="D16" s="84" t="s">
        <v>321</v>
      </c>
      <c r="E16" s="92">
        <f>'F9-Year(n-1)'!I15</f>
        <v>0</v>
      </c>
      <c r="F16" s="92">
        <f>'F9-Year(n-1)'!J15</f>
        <v>0</v>
      </c>
      <c r="G16" s="92">
        <f>'F9-Year(n-1)'!K15</f>
        <v>0</v>
      </c>
      <c r="H16" s="92">
        <f>'F9-Year(n-1)'!L15</f>
        <v>0</v>
      </c>
      <c r="I16" s="92">
        <f>'F9-Year(n-1)'!M15</f>
        <v>0</v>
      </c>
      <c r="J16" s="92">
        <f>'F9-Year(n-1)'!N15</f>
        <v>0</v>
      </c>
      <c r="K16" s="92">
        <f>'F9-Year(n-1)'!O15</f>
        <v>0</v>
      </c>
      <c r="L16" s="92">
        <f>'F9-Year(n-1)'!P15</f>
        <v>0</v>
      </c>
      <c r="M16" s="92">
        <f>'F9-Year(n-1)'!Q15</f>
        <v>0</v>
      </c>
      <c r="N16" s="92">
        <f>'F9-Year(n-1)'!R15</f>
        <v>0</v>
      </c>
      <c r="O16" s="92">
        <f>'F9-Year(n-1)'!S15</f>
        <v>0</v>
      </c>
      <c r="P16" s="92">
        <f>'F9-Year(n-1)'!T15</f>
        <v>0</v>
      </c>
      <c r="Q16" s="92">
        <f t="shared" si="0"/>
        <v>0</v>
      </c>
    </row>
    <row r="17" spans="2:17" x14ac:dyDescent="0.25">
      <c r="B17" s="85"/>
      <c r="C17" s="1000"/>
      <c r="D17" s="84" t="s">
        <v>322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>
        <f t="shared" si="0"/>
        <v>0</v>
      </c>
    </row>
    <row r="18" spans="2:17" x14ac:dyDescent="0.25">
      <c r="B18" s="85"/>
      <c r="C18" s="1000"/>
      <c r="D18" s="84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>
        <f t="shared" si="0"/>
        <v>0</v>
      </c>
    </row>
    <row r="19" spans="2:17" x14ac:dyDescent="0.25">
      <c r="B19" s="85"/>
      <c r="C19" s="1000"/>
      <c r="D19" s="84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>
        <f t="shared" si="0"/>
        <v>0</v>
      </c>
    </row>
    <row r="20" spans="2:17" x14ac:dyDescent="0.25">
      <c r="B20" s="85"/>
      <c r="C20" s="1000"/>
      <c r="D20" s="84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>
        <f t="shared" si="0"/>
        <v>0</v>
      </c>
    </row>
    <row r="21" spans="2:17" x14ac:dyDescent="0.25">
      <c r="B21" s="85"/>
      <c r="C21" s="1000"/>
      <c r="D21" s="84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>
        <f t="shared" si="0"/>
        <v>0</v>
      </c>
    </row>
    <row r="22" spans="2:17" x14ac:dyDescent="0.25">
      <c r="B22" s="85"/>
      <c r="C22" s="1000"/>
      <c r="D22" s="84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>
        <f t="shared" si="0"/>
        <v>0</v>
      </c>
    </row>
    <row r="23" spans="2:17" x14ac:dyDescent="0.25">
      <c r="B23" s="85"/>
      <c r="C23" s="1000"/>
      <c r="D23" s="84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>
        <f t="shared" si="0"/>
        <v>0</v>
      </c>
    </row>
    <row r="24" spans="2:17" x14ac:dyDescent="0.25">
      <c r="B24" s="85"/>
      <c r="C24" s="1000"/>
      <c r="D24" s="84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>
        <f t="shared" si="0"/>
        <v>0</v>
      </c>
    </row>
    <row r="25" spans="2:17" x14ac:dyDescent="0.25">
      <c r="B25" s="85"/>
      <c r="C25" s="1000"/>
      <c r="D25" s="84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>
        <f t="shared" si="0"/>
        <v>0</v>
      </c>
    </row>
    <row r="26" spans="2:17" x14ac:dyDescent="0.25">
      <c r="B26" s="85"/>
      <c r="C26" s="1000"/>
      <c r="D26" s="84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>
        <f t="shared" si="0"/>
        <v>0</v>
      </c>
    </row>
    <row r="27" spans="2:17" x14ac:dyDescent="0.25">
      <c r="B27" s="85"/>
      <c r="C27" s="1001"/>
      <c r="D27" s="84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>
        <f t="shared" si="0"/>
        <v>0</v>
      </c>
    </row>
    <row r="28" spans="2:17" x14ac:dyDescent="0.25">
      <c r="C28" s="937" t="s">
        <v>188</v>
      </c>
      <c r="D28" s="938"/>
      <c r="E28" s="92">
        <f>SUM(E10:E27)</f>
        <v>0</v>
      </c>
      <c r="F28" s="92">
        <f t="shared" ref="F28:P28" si="1">SUM(F10:F27)</f>
        <v>0</v>
      </c>
      <c r="G28" s="92">
        <f t="shared" si="1"/>
        <v>0</v>
      </c>
      <c r="H28" s="92">
        <f t="shared" si="1"/>
        <v>0</v>
      </c>
      <c r="I28" s="92">
        <f t="shared" si="1"/>
        <v>0</v>
      </c>
      <c r="J28" s="92">
        <f t="shared" si="1"/>
        <v>0</v>
      </c>
      <c r="K28" s="92">
        <f t="shared" si="1"/>
        <v>0</v>
      </c>
      <c r="L28" s="92">
        <f t="shared" si="1"/>
        <v>0</v>
      </c>
      <c r="M28" s="92">
        <f t="shared" si="1"/>
        <v>0</v>
      </c>
      <c r="N28" s="92">
        <f t="shared" si="1"/>
        <v>0</v>
      </c>
      <c r="O28" s="92">
        <f t="shared" si="1"/>
        <v>0</v>
      </c>
      <c r="P28" s="92">
        <f t="shared" si="1"/>
        <v>0</v>
      </c>
      <c r="Q28" s="116">
        <f>SUM(E28:P28)</f>
        <v>0</v>
      </c>
    </row>
    <row r="29" spans="2:17" x14ac:dyDescent="0.25">
      <c r="C29" s="935" t="s">
        <v>323</v>
      </c>
      <c r="D29" s="936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</row>
    <row r="30" spans="2:17" x14ac:dyDescent="0.25">
      <c r="C30" s="1004" t="s">
        <v>314</v>
      </c>
      <c r="D30" s="16" t="s">
        <v>324</v>
      </c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>
        <f t="shared" ref="Q30:Q47" si="2">SUM(E30:P30)</f>
        <v>0</v>
      </c>
    </row>
    <row r="31" spans="2:17" x14ac:dyDescent="0.25">
      <c r="C31" s="1005"/>
      <c r="D31" s="16" t="s">
        <v>325</v>
      </c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>
        <f t="shared" si="2"/>
        <v>0</v>
      </c>
    </row>
    <row r="32" spans="2:17" x14ac:dyDescent="0.25">
      <c r="C32" s="1005"/>
      <c r="D32" s="16" t="s">
        <v>326</v>
      </c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>
        <f t="shared" si="2"/>
        <v>0</v>
      </c>
    </row>
    <row r="33" spans="3:17" x14ac:dyDescent="0.25">
      <c r="C33" s="1005"/>
      <c r="D33" s="16" t="s">
        <v>327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>
        <f t="shared" si="2"/>
        <v>0</v>
      </c>
    </row>
    <row r="34" spans="3:17" x14ac:dyDescent="0.25">
      <c r="C34" s="1005"/>
      <c r="D34" s="16" t="s">
        <v>328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>
        <f t="shared" si="2"/>
        <v>0</v>
      </c>
    </row>
    <row r="35" spans="3:17" x14ac:dyDescent="0.25">
      <c r="C35" s="1005"/>
      <c r="D35" s="16" t="s">
        <v>329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>
        <f t="shared" si="2"/>
        <v>0</v>
      </c>
    </row>
    <row r="36" spans="3:17" x14ac:dyDescent="0.25">
      <c r="C36" s="1005"/>
      <c r="D36" s="16" t="s">
        <v>330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>
        <f t="shared" si="2"/>
        <v>0</v>
      </c>
    </row>
    <row r="37" spans="3:17" x14ac:dyDescent="0.25">
      <c r="C37" s="1005"/>
      <c r="D37" s="16" t="s">
        <v>331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>
        <f t="shared" si="2"/>
        <v>0</v>
      </c>
    </row>
    <row r="38" spans="3:17" x14ac:dyDescent="0.25">
      <c r="C38" s="1005"/>
      <c r="D38" s="16"/>
      <c r="E38" s="92">
        <f>'F9-Year(n-1)'!I37</f>
        <v>0</v>
      </c>
      <c r="F38" s="92">
        <f>'F9-Year(n-1)'!J37</f>
        <v>0</v>
      </c>
      <c r="G38" s="92">
        <f>'F9-Year(n-1)'!K37</f>
        <v>0</v>
      </c>
      <c r="H38" s="92">
        <f>'F9-Year(n-1)'!L37</f>
        <v>0</v>
      </c>
      <c r="I38" s="92">
        <f>'F9-Year(n-1)'!M37</f>
        <v>0</v>
      </c>
      <c r="J38" s="92">
        <f>'F9-Year(n-1)'!N37</f>
        <v>0</v>
      </c>
      <c r="K38" s="92">
        <f>'F9-Year(n-1)'!O37</f>
        <v>0</v>
      </c>
      <c r="L38" s="92">
        <f>'F9-Year(n-1)'!P37</f>
        <v>0</v>
      </c>
      <c r="M38" s="92">
        <f>'F9-Year(n-1)'!Q37</f>
        <v>0</v>
      </c>
      <c r="N38" s="92">
        <f>'F9-Year(n-1)'!R37</f>
        <v>0</v>
      </c>
      <c r="O38" s="92">
        <f>'F9-Year(n-1)'!S37</f>
        <v>0</v>
      </c>
      <c r="P38" s="92">
        <f>'F9-Year(n-1)'!T37</f>
        <v>0</v>
      </c>
      <c r="Q38" s="92">
        <f t="shared" si="2"/>
        <v>0</v>
      </c>
    </row>
    <row r="39" spans="3:17" x14ac:dyDescent="0.25">
      <c r="C39" s="1005"/>
      <c r="D39" s="16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>
        <f t="shared" si="2"/>
        <v>0</v>
      </c>
    </row>
    <row r="40" spans="3:17" x14ac:dyDescent="0.25">
      <c r="C40" s="1005"/>
      <c r="D40" s="16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>
        <f t="shared" si="2"/>
        <v>0</v>
      </c>
    </row>
    <row r="41" spans="3:17" x14ac:dyDescent="0.25">
      <c r="C41" s="1005"/>
      <c r="D41" s="16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>
        <f t="shared" si="2"/>
        <v>0</v>
      </c>
    </row>
    <row r="42" spans="3:17" x14ac:dyDescent="0.25">
      <c r="C42" s="1005"/>
      <c r="D42" s="16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>
        <f t="shared" si="2"/>
        <v>0</v>
      </c>
    </row>
    <row r="43" spans="3:17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>
        <f t="shared" si="2"/>
        <v>0</v>
      </c>
    </row>
    <row r="44" spans="3:17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>
        <f t="shared" si="2"/>
        <v>0</v>
      </c>
    </row>
    <row r="45" spans="3:17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>
        <f t="shared" si="2"/>
        <v>0</v>
      </c>
    </row>
    <row r="46" spans="3:17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>
        <f t="shared" si="2"/>
        <v>0</v>
      </c>
    </row>
    <row r="47" spans="3:17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>
        <f t="shared" si="2"/>
        <v>0</v>
      </c>
    </row>
    <row r="48" spans="3:17" x14ac:dyDescent="0.25">
      <c r="C48" s="937" t="s">
        <v>188</v>
      </c>
      <c r="D48" s="938"/>
      <c r="E48" s="92">
        <f>SUM(E30:E47)</f>
        <v>0</v>
      </c>
      <c r="F48" s="92">
        <f t="shared" ref="F48:P48" si="3">SUM(F30:F47)</f>
        <v>0</v>
      </c>
      <c r="G48" s="92">
        <f t="shared" si="3"/>
        <v>0</v>
      </c>
      <c r="H48" s="92">
        <f t="shared" si="3"/>
        <v>0</v>
      </c>
      <c r="I48" s="92">
        <f t="shared" si="3"/>
        <v>0</v>
      </c>
      <c r="J48" s="92">
        <f t="shared" si="3"/>
        <v>0</v>
      </c>
      <c r="K48" s="92">
        <f t="shared" si="3"/>
        <v>0</v>
      </c>
      <c r="L48" s="92">
        <f t="shared" si="3"/>
        <v>0</v>
      </c>
      <c r="M48" s="92">
        <f t="shared" si="3"/>
        <v>0</v>
      </c>
      <c r="N48" s="92">
        <f t="shared" si="3"/>
        <v>0</v>
      </c>
      <c r="O48" s="92">
        <f t="shared" si="3"/>
        <v>0</v>
      </c>
      <c r="P48" s="92">
        <f t="shared" si="3"/>
        <v>0</v>
      </c>
      <c r="Q48" s="116">
        <f>SUM(E48:P48)</f>
        <v>0</v>
      </c>
    </row>
    <row r="49" spans="3:17" x14ac:dyDescent="0.25">
      <c r="C49" s="935" t="s">
        <v>332</v>
      </c>
      <c r="D49" s="936"/>
      <c r="E49" s="92">
        <f>E28+E48</f>
        <v>0</v>
      </c>
      <c r="F49" s="92">
        <f t="shared" ref="F49:P49" si="4">F28+F48</f>
        <v>0</v>
      </c>
      <c r="G49" s="92">
        <f t="shared" si="4"/>
        <v>0</v>
      </c>
      <c r="H49" s="92">
        <f t="shared" si="4"/>
        <v>0</v>
      </c>
      <c r="I49" s="92">
        <f t="shared" si="4"/>
        <v>0</v>
      </c>
      <c r="J49" s="92">
        <f t="shared" si="4"/>
        <v>0</v>
      </c>
      <c r="K49" s="92">
        <f t="shared" si="4"/>
        <v>0</v>
      </c>
      <c r="L49" s="92">
        <f t="shared" si="4"/>
        <v>0</v>
      </c>
      <c r="M49" s="92">
        <f t="shared" si="4"/>
        <v>0</v>
      </c>
      <c r="N49" s="92">
        <f t="shared" si="4"/>
        <v>0</v>
      </c>
      <c r="O49" s="92">
        <f t="shared" si="4"/>
        <v>0</v>
      </c>
      <c r="P49" s="92">
        <f t="shared" si="4"/>
        <v>0</v>
      </c>
      <c r="Q49" s="116">
        <f>Q28+Q48</f>
        <v>0</v>
      </c>
    </row>
    <row r="50" spans="3:17" x14ac:dyDescent="0.25">
      <c r="C50" s="1002" t="s">
        <v>333</v>
      </c>
      <c r="D50" s="1003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</row>
    <row r="51" spans="3:17" x14ac:dyDescent="0.25">
      <c r="C51" s="935" t="s">
        <v>313</v>
      </c>
      <c r="D51" s="936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</row>
    <row r="52" spans="3:17" x14ac:dyDescent="0.25">
      <c r="C52" s="1004" t="s">
        <v>334</v>
      </c>
      <c r="D52" s="16" t="s">
        <v>335</v>
      </c>
      <c r="E52" s="92">
        <f>'F9-Year(n-1)'!I51</f>
        <v>148.5699179545</v>
      </c>
      <c r="F52" s="92">
        <f>'F9-Year(n-1)'!J51</f>
        <v>154.47163498800001</v>
      </c>
      <c r="G52" s="92">
        <f>'F9-Year(n-1)'!K51</f>
        <v>162.57876689199998</v>
      </c>
      <c r="H52" s="92">
        <f>'F9-Year(n-1)'!L51</f>
        <v>131.08742970900002</v>
      </c>
      <c r="I52" s="92">
        <f>'F9-Year(n-1)'!M51</f>
        <v>87.503200980499997</v>
      </c>
      <c r="J52" s="92">
        <f>'F9-Year(n-1)'!N51</f>
        <v>76.676289677</v>
      </c>
      <c r="K52" s="92">
        <f>'F9-Year(n-1)'!O51</f>
        <v>45.197657843500004</v>
      </c>
      <c r="L52" s="92">
        <f>'F9-Year(n-1)'!P51</f>
        <v>50.178288187</v>
      </c>
      <c r="M52" s="92">
        <f>'F9-Year(n-1)'!Q51</f>
        <v>78.838364976999998</v>
      </c>
      <c r="N52" s="92">
        <f>'F9-Year(n-1)'!R51</f>
        <v>120.2238394605</v>
      </c>
      <c r="O52" s="92">
        <f>'F9-Year(n-1)'!S51</f>
        <v>167.50662301350002</v>
      </c>
      <c r="P52" s="92">
        <f>'F9-Year(n-1)'!T51</f>
        <v>176.61256795349999</v>
      </c>
      <c r="Q52" s="92">
        <f t="shared" ref="Q52:Q76" si="5">SUM(E52:P52)</f>
        <v>1399.4445816360001</v>
      </c>
    </row>
    <row r="53" spans="3:17" x14ac:dyDescent="0.25">
      <c r="C53" s="1005"/>
      <c r="D53" s="16" t="s">
        <v>336</v>
      </c>
      <c r="E53" s="92">
        <f>'F9-Year(n-1)'!I52</f>
        <v>42.051278820500002</v>
      </c>
      <c r="F53" s="92">
        <f>'F9-Year(n-1)'!J52</f>
        <v>42.274604140000001</v>
      </c>
      <c r="G53" s="92">
        <f>'F9-Year(n-1)'!K52</f>
        <v>15.603495526</v>
      </c>
      <c r="H53" s="92">
        <f>'F9-Year(n-1)'!L52</f>
        <v>0</v>
      </c>
      <c r="I53" s="92">
        <f>'F9-Year(n-1)'!M52</f>
        <v>17.503212308000002</v>
      </c>
      <c r="J53" s="92">
        <f>'F9-Year(n-1)'!N52</f>
        <v>26.207913999999999</v>
      </c>
      <c r="K53" s="92">
        <f>'F9-Year(n-1)'!O52</f>
        <v>17.506200806000003</v>
      </c>
      <c r="L53" s="92">
        <f>'F9-Year(n-1)'!P52</f>
        <v>19.988972419</v>
      </c>
      <c r="M53" s="92">
        <f>'F9-Year(n-1)'!Q52</f>
        <v>29.554020073</v>
      </c>
      <c r="N53" s="92">
        <f>'F9-Year(n-1)'!R52</f>
        <v>37.619845657500001</v>
      </c>
      <c r="O53" s="92">
        <f>'F9-Year(n-1)'!S52</f>
        <v>43.740909696000003</v>
      </c>
      <c r="P53" s="92">
        <f>'F9-Year(n-1)'!T52</f>
        <v>41.712929486500002</v>
      </c>
      <c r="Q53" s="92">
        <f t="shared" si="5"/>
        <v>333.76338293250001</v>
      </c>
    </row>
    <row r="54" spans="3:17" x14ac:dyDescent="0.25">
      <c r="C54" s="1005"/>
      <c r="D54" s="16" t="s">
        <v>337</v>
      </c>
      <c r="E54" s="92">
        <f>'F9-Year(n-1)'!I53</f>
        <v>99.075872347000001</v>
      </c>
      <c r="F54" s="92">
        <f>'F9-Year(n-1)'!J53</f>
        <v>116.2879763065</v>
      </c>
      <c r="G54" s="92">
        <f>'F9-Year(n-1)'!K53</f>
        <v>110.76186606200001</v>
      </c>
      <c r="H54" s="92">
        <f>'F9-Year(n-1)'!L53</f>
        <v>130.14471027250002</v>
      </c>
      <c r="I54" s="92">
        <f>'F9-Year(n-1)'!M53</f>
        <v>110.6141858635</v>
      </c>
      <c r="J54" s="92">
        <f>'F9-Year(n-1)'!N53</f>
        <v>103.93691338550001</v>
      </c>
      <c r="K54" s="92">
        <f>'F9-Year(n-1)'!O53</f>
        <v>92.543513096500007</v>
      </c>
      <c r="L54" s="92">
        <f>'F9-Year(n-1)'!P53</f>
        <v>76.144383595999997</v>
      </c>
      <c r="M54" s="92">
        <f>'F9-Year(n-1)'!Q53</f>
        <v>87.2588595215</v>
      </c>
      <c r="N54" s="92">
        <f>'F9-Year(n-1)'!R53</f>
        <v>87.637371559500011</v>
      </c>
      <c r="O54" s="92">
        <f>'F9-Year(n-1)'!S53</f>
        <v>89.213373193999999</v>
      </c>
      <c r="P54" s="92">
        <f>'F9-Year(n-1)'!T53</f>
        <v>103.585308412</v>
      </c>
      <c r="Q54" s="92">
        <f t="shared" si="5"/>
        <v>1207.2043336165</v>
      </c>
    </row>
    <row r="55" spans="3:17" x14ac:dyDescent="0.25">
      <c r="C55" s="1005"/>
      <c r="D55" s="16" t="s">
        <v>338</v>
      </c>
      <c r="E55" s="92">
        <f>'F9-Year(n-1)'!I54</f>
        <v>246.18258612350002</v>
      </c>
      <c r="F55" s="92">
        <f>'F9-Year(n-1)'!J54</f>
        <v>232.73271259650002</v>
      </c>
      <c r="G55" s="92">
        <f>'F9-Year(n-1)'!K54</f>
        <v>232.33568541650001</v>
      </c>
      <c r="H55" s="92">
        <f>'F9-Year(n-1)'!L54</f>
        <v>202.32153542149999</v>
      </c>
      <c r="I55" s="92">
        <f>'F9-Year(n-1)'!M54</f>
        <v>174.12595066</v>
      </c>
      <c r="J55" s="92">
        <f>'F9-Year(n-1)'!N54</f>
        <v>169.49003961000003</v>
      </c>
      <c r="K55" s="92">
        <f>'F9-Year(n-1)'!O54</f>
        <v>19.9855542715</v>
      </c>
      <c r="L55" s="92">
        <f>'F9-Year(n-1)'!P54</f>
        <v>27.736171627500003</v>
      </c>
      <c r="M55" s="92">
        <f>'F9-Year(n-1)'!Q54</f>
        <v>219.15783011350001</v>
      </c>
      <c r="N55" s="92">
        <f>'F9-Year(n-1)'!R54</f>
        <v>258.61003635150001</v>
      </c>
      <c r="O55" s="92">
        <f>'F9-Year(n-1)'!S54</f>
        <v>234.492638081</v>
      </c>
      <c r="P55" s="92">
        <f>'F9-Year(n-1)'!T54</f>
        <v>254.71647145000003</v>
      </c>
      <c r="Q55" s="92">
        <f t="shared" si="5"/>
        <v>2271.8872117229998</v>
      </c>
    </row>
    <row r="56" spans="3:17" x14ac:dyDescent="0.25">
      <c r="C56" s="1005"/>
      <c r="D56" s="16" t="s">
        <v>339</v>
      </c>
      <c r="E56" s="92">
        <f>'F9-Year(n-1)'!I55</f>
        <v>113.3320427755</v>
      </c>
      <c r="F56" s="92">
        <f>'F9-Year(n-1)'!J55</f>
        <v>92.778676000500013</v>
      </c>
      <c r="G56" s="92">
        <f>'F9-Year(n-1)'!K55</f>
        <v>55.695893629000004</v>
      </c>
      <c r="H56" s="92">
        <f>'F9-Year(n-1)'!L55</f>
        <v>77.308021186000005</v>
      </c>
      <c r="I56" s="92">
        <f>'F9-Year(n-1)'!M55</f>
        <v>83.916918720500007</v>
      </c>
      <c r="J56" s="92">
        <f>'F9-Year(n-1)'!N55</f>
        <v>63.092164438499999</v>
      </c>
      <c r="K56" s="92">
        <f>'F9-Year(n-1)'!O55</f>
        <v>55.476560028499996</v>
      </c>
      <c r="L56" s="92">
        <f>'F9-Year(n-1)'!P55</f>
        <v>72.700787300000002</v>
      </c>
      <c r="M56" s="92">
        <f>'F9-Year(n-1)'!Q55</f>
        <v>108.2624552315</v>
      </c>
      <c r="N56" s="92">
        <f>'F9-Year(n-1)'!R55</f>
        <v>116.6587814625</v>
      </c>
      <c r="O56" s="92">
        <f>'F9-Year(n-1)'!S55</f>
        <v>113.6276063565</v>
      </c>
      <c r="P56" s="92">
        <f>'F9-Year(n-1)'!T55</f>
        <v>131.0262466325</v>
      </c>
      <c r="Q56" s="92">
        <f t="shared" si="5"/>
        <v>1083.8761537615001</v>
      </c>
    </row>
    <row r="57" spans="3:17" x14ac:dyDescent="0.25">
      <c r="C57" s="1005"/>
      <c r="D57" s="16" t="s">
        <v>340</v>
      </c>
      <c r="E57" s="92">
        <f>'F9-Year(n-1)'!I56</f>
        <v>95.90031454950001</v>
      </c>
      <c r="F57" s="92">
        <f>'F9-Year(n-1)'!J56</f>
        <v>84.010096927500001</v>
      </c>
      <c r="G57" s="92">
        <f>'F9-Year(n-1)'!K56</f>
        <v>109.951520296</v>
      </c>
      <c r="H57" s="92">
        <f>'F9-Year(n-1)'!L56</f>
        <v>75.150441332</v>
      </c>
      <c r="I57" s="92">
        <f>'F9-Year(n-1)'!M56</f>
        <v>69.366795367500004</v>
      </c>
      <c r="J57" s="92">
        <f>'F9-Year(n-1)'!N56</f>
        <v>72.828789692499996</v>
      </c>
      <c r="K57" s="92">
        <f>'F9-Year(n-1)'!O56</f>
        <v>2.9763782155</v>
      </c>
      <c r="L57" s="92">
        <f>'F9-Year(n-1)'!P56</f>
        <v>0</v>
      </c>
      <c r="M57" s="92">
        <f>'F9-Year(n-1)'!Q56</f>
        <v>47.199403329999996</v>
      </c>
      <c r="N57" s="92">
        <f>'F9-Year(n-1)'!R56</f>
        <v>70.202618854999997</v>
      </c>
      <c r="O57" s="92">
        <f>'F9-Year(n-1)'!S56</f>
        <v>104.79238787</v>
      </c>
      <c r="P57" s="92">
        <f>'F9-Year(n-1)'!T56</f>
        <v>68.23867264750001</v>
      </c>
      <c r="Q57" s="92">
        <f t="shared" si="5"/>
        <v>800.61741908300007</v>
      </c>
    </row>
    <row r="58" spans="3:17" x14ac:dyDescent="0.25">
      <c r="C58" s="1005"/>
      <c r="D58" s="16" t="s">
        <v>341</v>
      </c>
      <c r="E58" s="92">
        <f>'F9-Year(n-1)'!I57</f>
        <v>18.89241518</v>
      </c>
      <c r="F58" s="92">
        <f>'F9-Year(n-1)'!J57</f>
        <v>16.969305429000002</v>
      </c>
      <c r="G58" s="92">
        <f>'F9-Year(n-1)'!K57</f>
        <v>18.2066966945</v>
      </c>
      <c r="H58" s="92">
        <f>'F9-Year(n-1)'!L57</f>
        <v>12.406297221499999</v>
      </c>
      <c r="I58" s="92">
        <f>'F9-Year(n-1)'!M57</f>
        <v>10.929984853500001</v>
      </c>
      <c r="J58" s="92">
        <f>'F9-Year(n-1)'!N57</f>
        <v>14.628404222</v>
      </c>
      <c r="K58" s="92">
        <f>'F9-Year(n-1)'!O57</f>
        <v>10.3152093315</v>
      </c>
      <c r="L58" s="92">
        <f>'F9-Year(n-1)'!P57</f>
        <v>12.946759606500001</v>
      </c>
      <c r="M58" s="92">
        <f>'F9-Year(n-1)'!Q57</f>
        <v>12.149916405000001</v>
      </c>
      <c r="N58" s="92">
        <f>'F9-Year(n-1)'!R57</f>
        <v>21.6380440995</v>
      </c>
      <c r="O58" s="92">
        <f>'F9-Year(n-1)'!S57</f>
        <v>10.630711048</v>
      </c>
      <c r="P58" s="92">
        <f>'F9-Year(n-1)'!T57</f>
        <v>18.370170921500002</v>
      </c>
      <c r="Q58" s="92">
        <f t="shared" si="5"/>
        <v>178.0839150125</v>
      </c>
    </row>
    <row r="59" spans="3:17" x14ac:dyDescent="0.25">
      <c r="C59" s="1005"/>
      <c r="D59" s="16" t="s">
        <v>342</v>
      </c>
      <c r="E59" s="92">
        <f>'F9-Year(n-1)'!I58</f>
        <v>84.250615281999998</v>
      </c>
      <c r="F59" s="92">
        <f>'F9-Year(n-1)'!J58</f>
        <v>86.281040979554504</v>
      </c>
      <c r="G59" s="92">
        <f>'F9-Year(n-1)'!K58</f>
        <v>97.643989273265987</v>
      </c>
      <c r="H59" s="92">
        <f>'F9-Year(n-1)'!L58</f>
        <v>68.177567374245498</v>
      </c>
      <c r="I59" s="92">
        <f>'F9-Year(n-1)'!M58</f>
        <v>92.788604330563487</v>
      </c>
      <c r="J59" s="92">
        <f>'F9-Year(n-1)'!N58</f>
        <v>66.54210117940751</v>
      </c>
      <c r="K59" s="92">
        <f>'F9-Year(n-1)'!O58</f>
        <v>57.469289833141005</v>
      </c>
      <c r="L59" s="92">
        <f>'F9-Year(n-1)'!P58</f>
        <v>59.975286874411999</v>
      </c>
      <c r="M59" s="92">
        <f>'F9-Year(n-1)'!Q58</f>
        <v>77.096772384801497</v>
      </c>
      <c r="N59" s="92">
        <f>'F9-Year(n-1)'!R58</f>
        <v>80.736428116384999</v>
      </c>
      <c r="O59" s="92">
        <f>'F9-Year(n-1)'!S58</f>
        <v>136.855978680411</v>
      </c>
      <c r="P59" s="92">
        <f>'F9-Year(n-1)'!T58</f>
        <v>161.9856094611485</v>
      </c>
      <c r="Q59" s="92">
        <f t="shared" si="5"/>
        <v>1069.8032837693358</v>
      </c>
    </row>
    <row r="60" spans="3:17" x14ac:dyDescent="0.25">
      <c r="C60" s="1006"/>
      <c r="D60" s="16" t="s">
        <v>343</v>
      </c>
      <c r="E60" s="92">
        <f>'F9-Year(n-1)'!I59</f>
        <v>0</v>
      </c>
      <c r="F60" s="92">
        <f>'F9-Year(n-1)'!J59</f>
        <v>0</v>
      </c>
      <c r="G60" s="92">
        <f>'F9-Year(n-1)'!K59</f>
        <v>0</v>
      </c>
      <c r="H60" s="92">
        <f>'F9-Year(n-1)'!L59</f>
        <v>0</v>
      </c>
      <c r="I60" s="92">
        <f>'F9-Year(n-1)'!M59</f>
        <v>0</v>
      </c>
      <c r="J60" s="92">
        <f>'F9-Year(n-1)'!N59</f>
        <v>0</v>
      </c>
      <c r="K60" s="92">
        <f>'F9-Year(n-1)'!O59</f>
        <v>0</v>
      </c>
      <c r="L60" s="92">
        <f>'F9-Year(n-1)'!P59</f>
        <v>0</v>
      </c>
      <c r="M60" s="92">
        <f>'F9-Year(n-1)'!Q59</f>
        <v>0</v>
      </c>
      <c r="N60" s="92">
        <f>'F9-Year(n-1)'!R59</f>
        <v>0</v>
      </c>
      <c r="O60" s="92">
        <f>'F9-Year(n-1)'!S59</f>
        <v>0</v>
      </c>
      <c r="P60" s="92">
        <f>'F9-Year(n-1)'!T59</f>
        <v>0</v>
      </c>
      <c r="Q60" s="92">
        <f t="shared" si="5"/>
        <v>0</v>
      </c>
    </row>
    <row r="61" spans="3:17" x14ac:dyDescent="0.25">
      <c r="C61" s="16"/>
      <c r="D61" s="16" t="s">
        <v>344</v>
      </c>
      <c r="E61" s="92">
        <f>'F9-Year(n-1)'!I60</f>
        <v>4.5508510315000006</v>
      </c>
      <c r="F61" s="92">
        <f>'F9-Year(n-1)'!J60</f>
        <v>9.3155828540000005</v>
      </c>
      <c r="G61" s="92">
        <f>'F9-Year(n-1)'!K60</f>
        <v>4.8763405114999996</v>
      </c>
      <c r="H61" s="92">
        <f>'F9-Year(n-1)'!L60</f>
        <v>5.5305929915000007</v>
      </c>
      <c r="I61" s="92">
        <f>'F9-Year(n-1)'!M60</f>
        <v>3.3312087349999997</v>
      </c>
      <c r="J61" s="92">
        <f>'F9-Year(n-1)'!N60</f>
        <v>2.0236526724999999</v>
      </c>
      <c r="K61" s="92">
        <f>'F9-Year(n-1)'!O60</f>
        <v>1.6977963325000001</v>
      </c>
      <c r="L61" s="92">
        <f>'F9-Year(n-1)'!P60</f>
        <v>2.5154412014999998</v>
      </c>
      <c r="M61" s="92">
        <f>'F9-Year(n-1)'!Q60</f>
        <v>3.184971284</v>
      </c>
      <c r="N61" s="92">
        <f>'F9-Year(n-1)'!R60</f>
        <v>4.5236977475000009</v>
      </c>
      <c r="O61" s="92">
        <f>'F9-Year(n-1)'!S60</f>
        <v>3.6773432614999999</v>
      </c>
      <c r="P61" s="92">
        <f>'F9-Year(n-1)'!T60</f>
        <v>2.874008049</v>
      </c>
      <c r="Q61" s="92">
        <f t="shared" si="5"/>
        <v>48.101486672</v>
      </c>
    </row>
    <row r="62" spans="3:17" x14ac:dyDescent="0.25">
      <c r="C62" s="16"/>
      <c r="D62" s="16" t="s">
        <v>345</v>
      </c>
      <c r="E62" s="92">
        <f>'F9-Year(n-1)'!I61</f>
        <v>5.6302625040000001</v>
      </c>
      <c r="F62" s="92">
        <f>'F9-Year(n-1)'!J61</f>
        <v>16.6848654665</v>
      </c>
      <c r="G62" s="92">
        <f>'F9-Year(n-1)'!K61</f>
        <v>5.9044247424999998</v>
      </c>
      <c r="H62" s="92">
        <f>'F9-Year(n-1)'!L61</f>
        <v>11.4464658825</v>
      </c>
      <c r="I62" s="92">
        <f>'F9-Year(n-1)'!M61</f>
        <v>9.2234763014999999</v>
      </c>
      <c r="J62" s="92">
        <f>'F9-Year(n-1)'!N61</f>
        <v>6.881219829</v>
      </c>
      <c r="K62" s="92">
        <f>'F9-Year(n-1)'!O61</f>
        <v>2.6199553824999997</v>
      </c>
      <c r="L62" s="92">
        <f>'F9-Year(n-1)'!P61</f>
        <v>2.1063796025000001</v>
      </c>
      <c r="M62" s="92">
        <f>'F9-Year(n-1)'!Q61</f>
        <v>2.3489290915000001</v>
      </c>
      <c r="N62" s="92">
        <f>'F9-Year(n-1)'!R61</f>
        <v>1.7953952025000002</v>
      </c>
      <c r="O62" s="92">
        <f>'F9-Year(n-1)'!S61</f>
        <v>4.0236202990000001</v>
      </c>
      <c r="P62" s="92">
        <f>'F9-Year(n-1)'!T61</f>
        <v>3.7299157105000003</v>
      </c>
      <c r="Q62" s="92">
        <f t="shared" si="5"/>
        <v>72.394910014499999</v>
      </c>
    </row>
    <row r="63" spans="3:17" x14ac:dyDescent="0.25">
      <c r="C63" s="16"/>
      <c r="D63" s="16" t="s">
        <v>346</v>
      </c>
      <c r="E63" s="92">
        <f>'F9-Year(n-1)'!I62</f>
        <v>24.857391576500003</v>
      </c>
      <c r="F63" s="92">
        <f>'F9-Year(n-1)'!J62</f>
        <v>31.827105092500002</v>
      </c>
      <c r="G63" s="92">
        <f>'F9-Year(n-1)'!K62</f>
        <v>25.500056219000001</v>
      </c>
      <c r="H63" s="92">
        <f>'F9-Year(n-1)'!L62</f>
        <v>32.152220657500003</v>
      </c>
      <c r="I63" s="92">
        <f>'F9-Year(n-1)'!M62</f>
        <v>28.011946639000001</v>
      </c>
      <c r="J63" s="92">
        <f>'F9-Year(n-1)'!N62</f>
        <v>25.787594737500001</v>
      </c>
      <c r="K63" s="92">
        <f>'F9-Year(n-1)'!O62</f>
        <v>25.468211359999998</v>
      </c>
      <c r="L63" s="92">
        <f>'F9-Year(n-1)'!P62</f>
        <v>24.678335676500001</v>
      </c>
      <c r="M63" s="92">
        <f>'F9-Year(n-1)'!Q62</f>
        <v>10.53126659</v>
      </c>
      <c r="N63" s="92">
        <f>'F9-Year(n-1)'!R62</f>
        <v>26.218627017500001</v>
      </c>
      <c r="O63" s="92">
        <f>'F9-Year(n-1)'!S62</f>
        <v>26.248099280000002</v>
      </c>
      <c r="P63" s="92">
        <f>'F9-Year(n-1)'!T62</f>
        <v>31.059185979999999</v>
      </c>
      <c r="Q63" s="92">
        <f t="shared" si="5"/>
        <v>312.34004082600006</v>
      </c>
    </row>
    <row r="64" spans="3:17" x14ac:dyDescent="0.25">
      <c r="C64" s="16"/>
      <c r="D64" s="16" t="s">
        <v>347</v>
      </c>
      <c r="E64" s="92">
        <f>'F9-Year(n-1)'!I63</f>
        <v>0</v>
      </c>
      <c r="F64" s="92">
        <f>'F9-Year(n-1)'!J63</f>
        <v>0</v>
      </c>
      <c r="G64" s="92">
        <f>'F9-Year(n-1)'!K63</f>
        <v>0</v>
      </c>
      <c r="H64" s="92">
        <f>'F9-Year(n-1)'!L63</f>
        <v>0</v>
      </c>
      <c r="I64" s="92">
        <f>'F9-Year(n-1)'!M63</f>
        <v>0</v>
      </c>
      <c r="J64" s="92">
        <f>'F9-Year(n-1)'!N63</f>
        <v>0</v>
      </c>
      <c r="K64" s="92">
        <f>'F9-Year(n-1)'!O63</f>
        <v>2.2963319500000003</v>
      </c>
      <c r="L64" s="92">
        <f>'F9-Year(n-1)'!P63</f>
        <v>3.2951986040000003</v>
      </c>
      <c r="M64" s="92">
        <f>'F9-Year(n-1)'!Q63</f>
        <v>3.1342931025</v>
      </c>
      <c r="N64" s="92">
        <f>'F9-Year(n-1)'!R63</f>
        <v>2.8213530565</v>
      </c>
      <c r="O64" s="92">
        <f>'F9-Year(n-1)'!S63</f>
        <v>3.2776859775</v>
      </c>
      <c r="P64" s="92">
        <f>'F9-Year(n-1)'!T63</f>
        <v>2.4315798275000002</v>
      </c>
      <c r="Q64" s="92">
        <f t="shared" si="5"/>
        <v>17.256442518</v>
      </c>
    </row>
    <row r="65" spans="3:17" x14ac:dyDescent="0.25">
      <c r="C65" s="16"/>
      <c r="D65" s="16" t="s">
        <v>348</v>
      </c>
      <c r="E65" s="92">
        <f>'F9-Year(n-1)'!I64</f>
        <v>0</v>
      </c>
      <c r="F65" s="92">
        <f>'F9-Year(n-1)'!J64</f>
        <v>0</v>
      </c>
      <c r="G65" s="92">
        <f>'F9-Year(n-1)'!K64</f>
        <v>0</v>
      </c>
      <c r="H65" s="92">
        <f>'F9-Year(n-1)'!L64</f>
        <v>0</v>
      </c>
      <c r="I65" s="92">
        <f>'F9-Year(n-1)'!M64</f>
        <v>0</v>
      </c>
      <c r="J65" s="92">
        <f>'F9-Year(n-1)'!N64</f>
        <v>0</v>
      </c>
      <c r="K65" s="92">
        <f>'F9-Year(n-1)'!O64</f>
        <v>1.7864424075000001</v>
      </c>
      <c r="L65" s="92">
        <f>'F9-Year(n-1)'!P64</f>
        <v>0.75187815899999999</v>
      </c>
      <c r="M65" s="92">
        <f>'F9-Year(n-1)'!Q64</f>
        <v>1.4919173225</v>
      </c>
      <c r="N65" s="92">
        <f>'F9-Year(n-1)'!R64</f>
        <v>0.66324760500000002</v>
      </c>
      <c r="O65" s="92">
        <f>'F9-Year(n-1)'!S64</f>
        <v>1.686730565</v>
      </c>
      <c r="P65" s="92">
        <f>'F9-Year(n-1)'!T64</f>
        <v>0.8333104965</v>
      </c>
      <c r="Q65" s="92">
        <f t="shared" si="5"/>
        <v>7.2135265555000005</v>
      </c>
    </row>
    <row r="66" spans="3:17" x14ac:dyDescent="0.25">
      <c r="C66" s="16"/>
      <c r="D66" s="16" t="s">
        <v>349</v>
      </c>
      <c r="E66" s="92">
        <f>'F9-Year(n-1)'!I65</f>
        <v>60.247807848999997</v>
      </c>
      <c r="F66" s="92">
        <f>'F9-Year(n-1)'!J65</f>
        <v>66.937924660000007</v>
      </c>
      <c r="G66" s="92">
        <f>'F9-Year(n-1)'!K65</f>
        <v>54.785009880000004</v>
      </c>
      <c r="H66" s="92">
        <f>'F9-Year(n-1)'!L65</f>
        <v>30.401662096500001</v>
      </c>
      <c r="I66" s="92">
        <f>'F9-Year(n-1)'!M65</f>
        <v>29.641215640000002</v>
      </c>
      <c r="J66" s="92">
        <f>'F9-Year(n-1)'!N65</f>
        <v>36.495538281500004</v>
      </c>
      <c r="K66" s="92">
        <f>'F9-Year(n-1)'!O65</f>
        <v>21.396897850000002</v>
      </c>
      <c r="L66" s="92">
        <f>'F9-Year(n-1)'!P65</f>
        <v>35.465460307499995</v>
      </c>
      <c r="M66" s="92">
        <f>'F9-Year(n-1)'!Q65</f>
        <v>36.052256405000001</v>
      </c>
      <c r="N66" s="92">
        <f>'F9-Year(n-1)'!R65</f>
        <v>32.088036383999999</v>
      </c>
      <c r="O66" s="92">
        <f>'F9-Year(n-1)'!S65</f>
        <v>44.469248847500005</v>
      </c>
      <c r="P66" s="92">
        <f>'F9-Year(n-1)'!T65</f>
        <v>49.378783134000003</v>
      </c>
      <c r="Q66" s="92">
        <f t="shared" si="5"/>
        <v>497.35984133500006</v>
      </c>
    </row>
    <row r="67" spans="3:17" x14ac:dyDescent="0.25">
      <c r="C67" s="16"/>
      <c r="D67" s="16" t="s">
        <v>350</v>
      </c>
      <c r="E67" s="92">
        <f>'F9-Year(n-1)'!I66</f>
        <v>41.392646596500001</v>
      </c>
      <c r="F67" s="92">
        <f>'F9-Year(n-1)'!J66</f>
        <v>113.25146691500001</v>
      </c>
      <c r="G67" s="92">
        <f>'F9-Year(n-1)'!K66</f>
        <v>64.674703235999999</v>
      </c>
      <c r="H67" s="92">
        <f>'F9-Year(n-1)'!L66</f>
        <v>54.135920248999994</v>
      </c>
      <c r="I67" s="92">
        <f>'F9-Year(n-1)'!M66</f>
        <v>56.539093119</v>
      </c>
      <c r="J67" s="92">
        <f>'F9-Year(n-1)'!N66</f>
        <v>35.431651336500003</v>
      </c>
      <c r="K67" s="92">
        <f>'F9-Year(n-1)'!O66</f>
        <v>31.835682561500001</v>
      </c>
      <c r="L67" s="92">
        <f>'F9-Year(n-1)'!P66</f>
        <v>25.324691495</v>
      </c>
      <c r="M67" s="92">
        <f>'F9-Year(n-1)'!Q66</f>
        <v>56.365509782499998</v>
      </c>
      <c r="N67" s="92">
        <f>'F9-Year(n-1)'!R66</f>
        <v>58.651303678999994</v>
      </c>
      <c r="O67" s="92">
        <f>'F9-Year(n-1)'!S66</f>
        <v>62.353411401500004</v>
      </c>
      <c r="P67" s="92">
        <f>'F9-Year(n-1)'!T66</f>
        <v>56.153404735000002</v>
      </c>
      <c r="Q67" s="92">
        <f t="shared" si="5"/>
        <v>656.10948510650007</v>
      </c>
    </row>
    <row r="68" spans="3:17" x14ac:dyDescent="0.25">
      <c r="C68" s="16"/>
      <c r="D68" s="16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>
        <f t="shared" si="5"/>
        <v>0</v>
      </c>
    </row>
    <row r="69" spans="3:17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>
        <f t="shared" si="5"/>
        <v>0</v>
      </c>
    </row>
    <row r="70" spans="3:17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>
        <f t="shared" si="5"/>
        <v>0</v>
      </c>
    </row>
    <row r="71" spans="3:17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>
        <f t="shared" si="5"/>
        <v>0</v>
      </c>
    </row>
    <row r="72" spans="3:17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>
        <f t="shared" si="5"/>
        <v>0</v>
      </c>
    </row>
    <row r="73" spans="3:17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>
        <f t="shared" si="5"/>
        <v>0</v>
      </c>
    </row>
    <row r="74" spans="3:17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>
        <f t="shared" si="5"/>
        <v>0</v>
      </c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>
        <f t="shared" si="5"/>
        <v>0</v>
      </c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>
        <f t="shared" si="5"/>
        <v>0</v>
      </c>
    </row>
    <row r="77" spans="3:17" x14ac:dyDescent="0.25">
      <c r="C77" s="937" t="s">
        <v>188</v>
      </c>
      <c r="D77" s="938"/>
      <c r="E77" s="92">
        <f t="shared" ref="E77:P77" si="6">SUM(E52:E76)</f>
        <v>984.93400259000009</v>
      </c>
      <c r="F77" s="92">
        <f t="shared" si="6"/>
        <v>1063.8229923555546</v>
      </c>
      <c r="G77" s="92">
        <f t="shared" si="6"/>
        <v>958.51844837826604</v>
      </c>
      <c r="H77" s="92">
        <f t="shared" si="6"/>
        <v>830.26286439374576</v>
      </c>
      <c r="I77" s="92">
        <f t="shared" si="6"/>
        <v>773.49579351856357</v>
      </c>
      <c r="J77" s="92">
        <f t="shared" si="6"/>
        <v>700.02227306190741</v>
      </c>
      <c r="K77" s="92">
        <f t="shared" si="6"/>
        <v>388.57168127014103</v>
      </c>
      <c r="L77" s="92">
        <f t="shared" si="6"/>
        <v>413.80803465641202</v>
      </c>
      <c r="M77" s="92">
        <f t="shared" si="6"/>
        <v>772.62676561430146</v>
      </c>
      <c r="N77" s="92">
        <f t="shared" si="6"/>
        <v>920.08862625438508</v>
      </c>
      <c r="O77" s="92">
        <f t="shared" si="6"/>
        <v>1046.5963675714108</v>
      </c>
      <c r="P77" s="92">
        <f t="shared" si="6"/>
        <v>1102.7081648971487</v>
      </c>
      <c r="Q77" s="116">
        <f>SUM(E77:P77)</f>
        <v>9955.4560145618379</v>
      </c>
    </row>
    <row r="78" spans="3:17" x14ac:dyDescent="0.25">
      <c r="C78" s="935" t="s">
        <v>351</v>
      </c>
      <c r="D78" s="936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</row>
    <row r="79" spans="3:17" x14ac:dyDescent="0.25">
      <c r="C79" s="1004" t="s">
        <v>352</v>
      </c>
      <c r="D79" s="16" t="s">
        <v>353</v>
      </c>
      <c r="E79" s="92">
        <f>'F9-Year(n-1)'!I79</f>
        <v>4.0544273674999998</v>
      </c>
      <c r="F79" s="92">
        <f>'F9-Year(n-1)'!J79</f>
        <v>3.0483335715000002</v>
      </c>
      <c r="G79" s="92">
        <f>'F9-Year(n-1)'!K79</f>
        <v>3.5725362980000002</v>
      </c>
      <c r="H79" s="92">
        <f>'F9-Year(n-1)'!L79</f>
        <v>5.087589082</v>
      </c>
      <c r="I79" s="92">
        <f>'F9-Year(n-1)'!M79</f>
        <v>3.691727701</v>
      </c>
      <c r="J79" s="92">
        <f>'F9-Year(n-1)'!N79</f>
        <v>4.5401076775</v>
      </c>
      <c r="K79" s="92">
        <f>'F9-Year(n-1)'!O79</f>
        <v>4.3574346790000007</v>
      </c>
      <c r="L79" s="92">
        <f>'F9-Year(n-1)'!P79</f>
        <v>4.8229158185000003</v>
      </c>
      <c r="M79" s="92">
        <f>'F9-Year(n-1)'!Q79</f>
        <v>5.0277274069999995</v>
      </c>
      <c r="N79" s="92">
        <f>'F9-Year(n-1)'!R79</f>
        <v>5.0055662410000004</v>
      </c>
      <c r="O79" s="92">
        <f>'F9-Year(n-1)'!S79</f>
        <v>3.404892566</v>
      </c>
      <c r="P79" s="92">
        <f>'F9-Year(n-1)'!T79</f>
        <v>4.6959977794999999</v>
      </c>
      <c r="Q79" s="92">
        <f t="shared" ref="Q79:Q92" si="7">SUM(E79:P79)</f>
        <v>51.309256188499994</v>
      </c>
    </row>
    <row r="80" spans="3:17" x14ac:dyDescent="0.25">
      <c r="C80" s="1005"/>
      <c r="D80" s="16" t="s">
        <v>354</v>
      </c>
      <c r="E80" s="92">
        <f>'F9-Year(n-1)'!I80</f>
        <v>67.298399885000009</v>
      </c>
      <c r="F80" s="92">
        <f>'F9-Year(n-1)'!J80</f>
        <v>69.867853460999996</v>
      </c>
      <c r="G80" s="92">
        <f>'F9-Year(n-1)'!K80</f>
        <v>65.007279463499998</v>
      </c>
      <c r="H80" s="92">
        <f>'F9-Year(n-1)'!L80</f>
        <v>69.737192744499993</v>
      </c>
      <c r="I80" s="92">
        <f>'F9-Year(n-1)'!M80</f>
        <v>68.602831288000004</v>
      </c>
      <c r="J80" s="92">
        <f>'F9-Year(n-1)'!N80</f>
        <v>53.883126194500001</v>
      </c>
      <c r="K80" s="92">
        <f>'F9-Year(n-1)'!O80</f>
        <v>65.058123437500001</v>
      </c>
      <c r="L80" s="92">
        <f>'F9-Year(n-1)'!P80</f>
        <v>61.435292750000002</v>
      </c>
      <c r="M80" s="92">
        <f>'F9-Year(n-1)'!Q80</f>
        <v>49.516081194499996</v>
      </c>
      <c r="N80" s="92">
        <f>'F9-Year(n-1)'!R80</f>
        <v>68.351243638500009</v>
      </c>
      <c r="O80" s="92">
        <f>'F9-Year(n-1)'!S80</f>
        <v>60.530752857000003</v>
      </c>
      <c r="P80" s="92">
        <f>'F9-Year(n-1)'!T80</f>
        <v>67.5678620825</v>
      </c>
      <c r="Q80" s="92">
        <f t="shared" si="7"/>
        <v>766.85603899650005</v>
      </c>
    </row>
    <row r="81" spans="3:17" x14ac:dyDescent="0.25">
      <c r="C81" s="1005"/>
      <c r="D81" s="16" t="s">
        <v>355</v>
      </c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>
        <f t="shared" si="7"/>
        <v>0</v>
      </c>
    </row>
    <row r="82" spans="3:17" x14ac:dyDescent="0.25">
      <c r="C82" s="1006"/>
      <c r="D82" s="16" t="s">
        <v>356</v>
      </c>
      <c r="E82" s="92"/>
      <c r="F82" s="92"/>
      <c r="G82" s="92">
        <f>'F9-Year(n-1)'!K82</f>
        <v>23.595214685000002</v>
      </c>
      <c r="H82" s="92">
        <f>'F9-Year(n-1)'!L82</f>
        <v>23.875466094</v>
      </c>
      <c r="I82" s="92">
        <f>'F9-Year(n-1)'!M82</f>
        <v>25.048378892500001</v>
      </c>
      <c r="J82" s="92">
        <f>'F9-Year(n-1)'!N82</f>
        <v>24.256203278999998</v>
      </c>
      <c r="K82" s="92">
        <f>'F9-Year(n-1)'!O82</f>
        <v>25.132749637499998</v>
      </c>
      <c r="L82" s="92">
        <f>'F9-Year(n-1)'!P82</f>
        <v>25.2506090565</v>
      </c>
      <c r="M82" s="92">
        <f>'F9-Year(n-1)'!Q82</f>
        <v>26.258085632500002</v>
      </c>
      <c r="N82" s="92">
        <f>'F9-Year(n-1)'!R82</f>
        <v>22.976038254000002</v>
      </c>
      <c r="O82" s="92">
        <f>'F9-Year(n-1)'!S82</f>
        <v>24.404646122999999</v>
      </c>
      <c r="P82" s="92">
        <f>'F9-Year(n-1)'!T82</f>
        <v>27.154740857500002</v>
      </c>
      <c r="Q82" s="92">
        <f t="shared" si="7"/>
        <v>247.95213251150003</v>
      </c>
    </row>
    <row r="83" spans="3:17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>
        <f t="shared" si="7"/>
        <v>0</v>
      </c>
    </row>
    <row r="84" spans="3:17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>
        <f t="shared" si="7"/>
        <v>0</v>
      </c>
    </row>
    <row r="85" spans="3:17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>
        <f t="shared" si="7"/>
        <v>0</v>
      </c>
    </row>
    <row r="86" spans="3:17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>
        <f t="shared" si="7"/>
        <v>0</v>
      </c>
    </row>
    <row r="87" spans="3:17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>
        <f t="shared" si="7"/>
        <v>0</v>
      </c>
    </row>
    <row r="88" spans="3:17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>
        <f t="shared" si="7"/>
        <v>0</v>
      </c>
    </row>
    <row r="89" spans="3:17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>
        <f t="shared" si="7"/>
        <v>0</v>
      </c>
    </row>
    <row r="90" spans="3:17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>
        <f t="shared" si="7"/>
        <v>0</v>
      </c>
    </row>
    <row r="91" spans="3:17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>
        <f t="shared" si="7"/>
        <v>0</v>
      </c>
    </row>
    <row r="92" spans="3:17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>
        <f t="shared" si="7"/>
        <v>0</v>
      </c>
    </row>
    <row r="93" spans="3:17" x14ac:dyDescent="0.25">
      <c r="C93" s="937" t="s">
        <v>188</v>
      </c>
      <c r="D93" s="938"/>
      <c r="E93" s="92">
        <f>SUM(E79:E92)</f>
        <v>71.352827252500006</v>
      </c>
      <c r="F93" s="92">
        <f t="shared" ref="F93:P93" si="8">SUM(F79:F92)</f>
        <v>72.916187032499991</v>
      </c>
      <c r="G93" s="92">
        <f t="shared" si="8"/>
        <v>92.175030446500003</v>
      </c>
      <c r="H93" s="92">
        <f t="shared" si="8"/>
        <v>98.70024792049999</v>
      </c>
      <c r="I93" s="92">
        <f t="shared" si="8"/>
        <v>97.342937881500006</v>
      </c>
      <c r="J93" s="92">
        <f t="shared" si="8"/>
        <v>82.679437151000002</v>
      </c>
      <c r="K93" s="92">
        <f t="shared" si="8"/>
        <v>94.548307753999993</v>
      </c>
      <c r="L93" s="92">
        <f t="shared" si="8"/>
        <v>91.508817625000006</v>
      </c>
      <c r="M93" s="92">
        <f t="shared" si="8"/>
        <v>80.801894234000002</v>
      </c>
      <c r="N93" s="92">
        <f t="shared" si="8"/>
        <v>96.332848133500008</v>
      </c>
      <c r="O93" s="92">
        <f t="shared" si="8"/>
        <v>88.340291546000003</v>
      </c>
      <c r="P93" s="92">
        <f t="shared" si="8"/>
        <v>99.418600719500006</v>
      </c>
      <c r="Q93" s="116">
        <f>SUM(E93:P93)</f>
        <v>1066.1174276965</v>
      </c>
    </row>
    <row r="94" spans="3:17" x14ac:dyDescent="0.25">
      <c r="C94" s="935" t="s">
        <v>358</v>
      </c>
      <c r="D94" s="936"/>
      <c r="E94" s="92">
        <f>E77+E93</f>
        <v>1056.2868298425001</v>
      </c>
      <c r="F94" s="92">
        <f t="shared" ref="F94:P94" si="9">F77+F93</f>
        <v>1136.7391793880545</v>
      </c>
      <c r="G94" s="92">
        <f t="shared" si="9"/>
        <v>1050.6934788247661</v>
      </c>
      <c r="H94" s="92">
        <f t="shared" si="9"/>
        <v>928.96311231424579</v>
      </c>
      <c r="I94" s="92">
        <f t="shared" si="9"/>
        <v>870.83873140006358</v>
      </c>
      <c r="J94" s="92">
        <f t="shared" si="9"/>
        <v>782.70171021290741</v>
      </c>
      <c r="K94" s="92">
        <f t="shared" si="9"/>
        <v>483.11998902414103</v>
      </c>
      <c r="L94" s="92">
        <f t="shared" si="9"/>
        <v>505.31685228141203</v>
      </c>
      <c r="M94" s="92">
        <f t="shared" si="9"/>
        <v>853.42865984830144</v>
      </c>
      <c r="N94" s="92">
        <f t="shared" si="9"/>
        <v>1016.421474387885</v>
      </c>
      <c r="O94" s="92">
        <f t="shared" si="9"/>
        <v>1134.9366591174107</v>
      </c>
      <c r="P94" s="92">
        <f t="shared" si="9"/>
        <v>1202.1267656166488</v>
      </c>
      <c r="Q94" s="116">
        <f>Q77+Q93</f>
        <v>11021.573442258337</v>
      </c>
    </row>
    <row r="95" spans="3:17" x14ac:dyDescent="0.25">
      <c r="C95" s="1002" t="s">
        <v>359</v>
      </c>
      <c r="D95" s="1003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</row>
    <row r="96" spans="3:17" x14ac:dyDescent="0.25">
      <c r="C96" s="16" t="s">
        <v>360</v>
      </c>
      <c r="D96" s="16" t="s">
        <v>360</v>
      </c>
      <c r="E96" s="92">
        <f>'F9-Year(n-1)'!I96</f>
        <v>266.24076103750002</v>
      </c>
      <c r="F96" s="92">
        <f>'F9-Year(n-1)'!J96</f>
        <v>229.4338157615</v>
      </c>
      <c r="G96" s="92">
        <f>'F9-Year(n-1)'!K96</f>
        <v>178.03891645875001</v>
      </c>
      <c r="H96" s="92">
        <f>'F9-Year(n-1)'!L96</f>
        <v>261.09249472250002</v>
      </c>
      <c r="I96" s="92">
        <f>'F9-Year(n-1)'!M96</f>
        <v>271.44340023749993</v>
      </c>
      <c r="J96" s="92">
        <f>'F9-Year(n-1)'!N96</f>
        <v>206.8318124425</v>
      </c>
      <c r="K96" s="92">
        <f>'F9-Year(n-1)'!O96</f>
        <v>176.1025450715</v>
      </c>
      <c r="L96" s="92">
        <f>'F9-Year(n-1)'!P96</f>
        <v>247.83757306875</v>
      </c>
      <c r="M96" s="92">
        <f>'F9-Year(n-1)'!Q96</f>
        <v>231.26201107</v>
      </c>
      <c r="N96" s="92">
        <f>'F9-Year(n-1)'!R96</f>
        <v>239.49209892500002</v>
      </c>
      <c r="O96" s="92">
        <f>'F9-Year(n-1)'!S96</f>
        <v>270.09585114375</v>
      </c>
      <c r="P96" s="92">
        <f>'F9-Year(n-1)'!T96</f>
        <v>269.95541466650002</v>
      </c>
      <c r="Q96" s="92">
        <f t="shared" ref="Q96:Q102" si="10">SUM(E96:P96)</f>
        <v>2847.8266946057506</v>
      </c>
    </row>
    <row r="97" spans="3:17" x14ac:dyDescent="0.25">
      <c r="C97" s="16" t="s">
        <v>361</v>
      </c>
      <c r="D97" s="16" t="s">
        <v>361</v>
      </c>
      <c r="E97" s="92">
        <f>'F9-Year(n-1)'!I97</f>
        <v>125.8569620615</v>
      </c>
      <c r="F97" s="92">
        <f>'F9-Year(n-1)'!J97</f>
        <v>134.82357780650003</v>
      </c>
      <c r="G97" s="92">
        <f>'F9-Year(n-1)'!K97</f>
        <v>85.606749252499995</v>
      </c>
      <c r="H97" s="92">
        <f>'F9-Year(n-1)'!L97</f>
        <v>136.50467283750001</v>
      </c>
      <c r="I97" s="92">
        <f>'F9-Year(n-1)'!M97</f>
        <v>141.0695104065</v>
      </c>
      <c r="J97" s="92">
        <f>'F9-Year(n-1)'!N97</f>
        <v>123.576868605</v>
      </c>
      <c r="K97" s="92">
        <f>'F9-Year(n-1)'!O97</f>
        <v>141.354339805</v>
      </c>
      <c r="L97" s="92">
        <f>'F9-Year(n-1)'!P97</f>
        <v>126.18991925900001</v>
      </c>
      <c r="M97" s="92">
        <f>'F9-Year(n-1)'!Q97</f>
        <v>133.04815530900001</v>
      </c>
      <c r="N97" s="92">
        <f>'F9-Year(n-1)'!R97</f>
        <v>126.07214308900001</v>
      </c>
      <c r="O97" s="92">
        <f>'F9-Year(n-1)'!S97</f>
        <v>127.67952254150001</v>
      </c>
      <c r="P97" s="92">
        <f>'F9-Year(n-1)'!T97</f>
        <v>140.77733252000002</v>
      </c>
      <c r="Q97" s="92">
        <f t="shared" si="10"/>
        <v>1542.5597534930002</v>
      </c>
    </row>
    <row r="98" spans="3:17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>
        <f t="shared" si="10"/>
        <v>0</v>
      </c>
    </row>
    <row r="99" spans="3:17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>
        <f t="shared" si="10"/>
        <v>0</v>
      </c>
    </row>
    <row r="100" spans="3:17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>
        <f t="shared" si="10"/>
        <v>0</v>
      </c>
    </row>
    <row r="101" spans="3:17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>
        <f t="shared" si="10"/>
        <v>0</v>
      </c>
    </row>
    <row r="102" spans="3:17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>
        <f t="shared" si="10"/>
        <v>0</v>
      </c>
    </row>
    <row r="103" spans="3:17" x14ac:dyDescent="0.25">
      <c r="C103" s="935" t="s">
        <v>362</v>
      </c>
      <c r="D103" s="936"/>
      <c r="E103" s="92">
        <f>SUM(E96:E102)</f>
        <v>392.09772309900001</v>
      </c>
      <c r="F103" s="92">
        <f t="shared" ref="F103:P103" si="11">SUM(F96:F102)</f>
        <v>364.257393568</v>
      </c>
      <c r="G103" s="92">
        <f t="shared" si="11"/>
        <v>263.64566571124999</v>
      </c>
      <c r="H103" s="92">
        <f t="shared" si="11"/>
        <v>397.59716756</v>
      </c>
      <c r="I103" s="92">
        <f t="shared" si="11"/>
        <v>412.51291064399993</v>
      </c>
      <c r="J103" s="92">
        <f t="shared" si="11"/>
        <v>330.40868104750001</v>
      </c>
      <c r="K103" s="92">
        <f t="shared" si="11"/>
        <v>317.4568848765</v>
      </c>
      <c r="L103" s="92">
        <f t="shared" si="11"/>
        <v>374.02749232775</v>
      </c>
      <c r="M103" s="92">
        <f t="shared" si="11"/>
        <v>364.31016637900001</v>
      </c>
      <c r="N103" s="92">
        <f t="shared" si="11"/>
        <v>365.564242014</v>
      </c>
      <c r="O103" s="92">
        <f t="shared" si="11"/>
        <v>397.77537368524997</v>
      </c>
      <c r="P103" s="92">
        <f t="shared" si="11"/>
        <v>410.73274718650003</v>
      </c>
      <c r="Q103" s="116">
        <f>SUM(E103:P103)</f>
        <v>4390.3864480987495</v>
      </c>
    </row>
    <row r="104" spans="3:17" x14ac:dyDescent="0.25">
      <c r="C104" s="1002" t="s">
        <v>363</v>
      </c>
      <c r="D104" s="1003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</row>
    <row r="105" spans="3:17" x14ac:dyDescent="0.25">
      <c r="C105" s="16" t="s">
        <v>364</v>
      </c>
      <c r="D105" s="16" t="s">
        <v>364</v>
      </c>
      <c r="E105" s="92">
        <f>'F9-Year(n-1)'!I105</f>
        <v>545.83123999999998</v>
      </c>
      <c r="F105" s="92">
        <f>'F9-Year(n-1)'!J105</f>
        <v>466.39758399999999</v>
      </c>
      <c r="G105" s="92">
        <f>'F9-Year(n-1)'!K105</f>
        <v>507.25873300000001</v>
      </c>
      <c r="H105" s="92">
        <f>'F9-Year(n-1)'!L105</f>
        <v>545.95540800000003</v>
      </c>
      <c r="I105" s="92">
        <f>'F9-Year(n-1)'!M105</f>
        <v>507.5388165</v>
      </c>
      <c r="J105" s="92">
        <f>'F9-Year(n-1)'!N105</f>
        <v>560.19098699999995</v>
      </c>
      <c r="K105" s="92">
        <f>'F9-Year(n-1)'!O105</f>
        <v>543.55600249999998</v>
      </c>
      <c r="L105" s="92">
        <f>'F9-Year(n-1)'!P105</f>
        <v>549.96194249999996</v>
      </c>
      <c r="M105" s="92">
        <f>'F9-Year(n-1)'!Q105</f>
        <v>547.22036949999995</v>
      </c>
      <c r="N105" s="92">
        <f>'F9-Year(n-1)'!R105</f>
        <v>556.86173250000002</v>
      </c>
      <c r="O105" s="92">
        <f>'F9-Year(n-1)'!S105</f>
        <v>236.449736</v>
      </c>
      <c r="P105" s="92">
        <f>'F9-Year(n-1)'!T105</f>
        <v>585.77594450000004</v>
      </c>
      <c r="Q105" s="92">
        <f t="shared" ref="Q105:Q112" si="12">SUM(E105:P105)</f>
        <v>6152.9984960000002</v>
      </c>
    </row>
    <row r="106" spans="3:17" x14ac:dyDescent="0.25">
      <c r="C106" s="16" t="s">
        <v>365</v>
      </c>
      <c r="D106" s="16" t="s">
        <v>365</v>
      </c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>
        <f t="shared" si="12"/>
        <v>0</v>
      </c>
    </row>
    <row r="107" spans="3:17" x14ac:dyDescent="0.25">
      <c r="C107" s="16" t="s">
        <v>366</v>
      </c>
      <c r="D107" s="16" t="s">
        <v>366</v>
      </c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>
        <f t="shared" si="12"/>
        <v>0</v>
      </c>
    </row>
    <row r="108" spans="3:17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>
        <f t="shared" si="12"/>
        <v>0</v>
      </c>
    </row>
    <row r="109" spans="3:17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>
        <f t="shared" si="12"/>
        <v>0</v>
      </c>
    </row>
    <row r="110" spans="3:17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>
        <f t="shared" si="12"/>
        <v>0</v>
      </c>
    </row>
    <row r="111" spans="3:17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>
        <f t="shared" si="12"/>
        <v>0</v>
      </c>
    </row>
    <row r="112" spans="3:17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>
        <f t="shared" si="12"/>
        <v>0</v>
      </c>
    </row>
    <row r="113" spans="3:17" x14ac:dyDescent="0.25">
      <c r="C113" s="935" t="s">
        <v>367</v>
      </c>
      <c r="D113" s="936"/>
      <c r="E113" s="92">
        <f>SUM(E105:E112)</f>
        <v>545.83123999999998</v>
      </c>
      <c r="F113" s="92">
        <f t="shared" ref="F113:P113" si="13">SUM(F105:F112)</f>
        <v>466.39758399999999</v>
      </c>
      <c r="G113" s="92">
        <f t="shared" si="13"/>
        <v>507.25873300000001</v>
      </c>
      <c r="H113" s="92">
        <f t="shared" si="13"/>
        <v>545.95540800000003</v>
      </c>
      <c r="I113" s="92">
        <f t="shared" si="13"/>
        <v>507.5388165</v>
      </c>
      <c r="J113" s="92">
        <f t="shared" si="13"/>
        <v>560.19098699999995</v>
      </c>
      <c r="K113" s="92">
        <f t="shared" si="13"/>
        <v>543.55600249999998</v>
      </c>
      <c r="L113" s="92">
        <f t="shared" si="13"/>
        <v>549.96194249999996</v>
      </c>
      <c r="M113" s="92">
        <f t="shared" si="13"/>
        <v>547.22036949999995</v>
      </c>
      <c r="N113" s="92">
        <f t="shared" si="13"/>
        <v>556.86173250000002</v>
      </c>
      <c r="O113" s="92">
        <f t="shared" si="13"/>
        <v>236.449736</v>
      </c>
      <c r="P113" s="92">
        <f t="shared" si="13"/>
        <v>585.77594450000004</v>
      </c>
      <c r="Q113" s="116">
        <f>SUM(E113:P113)</f>
        <v>6152.9984960000002</v>
      </c>
    </row>
    <row r="114" spans="3:17" x14ac:dyDescent="0.25">
      <c r="C114" s="1002" t="s">
        <v>368</v>
      </c>
      <c r="D114" s="1003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</row>
    <row r="115" spans="3:17" x14ac:dyDescent="0.25">
      <c r="C115" s="16"/>
      <c r="D115" s="16" t="s">
        <v>369</v>
      </c>
      <c r="E115" s="92">
        <f>'F9-Year(n-1)'!I115</f>
        <v>1.9339500000000001</v>
      </c>
      <c r="F115" s="92">
        <f>'F9-Year(n-1)'!J115</f>
        <v>0.7757999999999956</v>
      </c>
      <c r="G115" s="92">
        <f>'F9-Year(n-1)'!K115</f>
        <v>0</v>
      </c>
      <c r="H115" s="92">
        <f>'F9-Year(n-1)'!L115</f>
        <v>0.87660000000000227</v>
      </c>
      <c r="I115" s="92">
        <f>'F9-Year(n-1)'!M115</f>
        <v>0</v>
      </c>
      <c r="J115" s="92">
        <f>'F9-Year(n-1)'!N115</f>
        <v>0</v>
      </c>
      <c r="K115" s="92">
        <f>'F9-Year(n-1)'!O115</f>
        <v>0</v>
      </c>
      <c r="L115" s="92">
        <f>'F9-Year(n-1)'!P115</f>
        <v>0</v>
      </c>
      <c r="M115" s="92">
        <f>'F9-Year(n-1)'!Q115</f>
        <v>0</v>
      </c>
      <c r="N115" s="92">
        <f>'F9-Year(n-1)'!R115</f>
        <v>0</v>
      </c>
      <c r="O115" s="92">
        <f>'F9-Year(n-1)'!S115</f>
        <v>0</v>
      </c>
      <c r="P115" s="92">
        <f>'F9-Year(n-1)'!T115</f>
        <v>0</v>
      </c>
      <c r="Q115" s="92">
        <f t="shared" ref="Q115:Q138" si="14">SUM(E115:P115)</f>
        <v>3.5863499999999977</v>
      </c>
    </row>
    <row r="116" spans="3:17" x14ac:dyDescent="0.25">
      <c r="C116" s="16"/>
      <c r="D116" s="16" t="s">
        <v>370</v>
      </c>
      <c r="E116" s="92">
        <f>'F9-Year(n-1)'!I116</f>
        <v>0</v>
      </c>
      <c r="F116" s="92">
        <f>'F9-Year(n-1)'!J116</f>
        <v>0</v>
      </c>
      <c r="G116" s="92">
        <f>'F9-Year(n-1)'!K116</f>
        <v>0</v>
      </c>
      <c r="H116" s="92">
        <f>'F9-Year(n-1)'!L116</f>
        <v>0</v>
      </c>
      <c r="I116" s="92">
        <f>'F9-Year(n-1)'!M116</f>
        <v>0</v>
      </c>
      <c r="J116" s="92">
        <f>'F9-Year(n-1)'!N116</f>
        <v>0</v>
      </c>
      <c r="K116" s="92">
        <f>'F9-Year(n-1)'!O116</f>
        <v>0</v>
      </c>
      <c r="L116" s="92">
        <f>'F9-Year(n-1)'!P116</f>
        <v>0</v>
      </c>
      <c r="M116" s="92">
        <f>'F9-Year(n-1)'!Q116</f>
        <v>4.8519100000000002</v>
      </c>
      <c r="N116" s="92">
        <f>'F9-Year(n-1)'!R116</f>
        <v>0</v>
      </c>
      <c r="O116" s="92">
        <f>'F9-Year(n-1)'!S116</f>
        <v>0</v>
      </c>
      <c r="P116" s="92">
        <f>'F9-Year(n-1)'!T116</f>
        <v>0</v>
      </c>
      <c r="Q116" s="92">
        <f t="shared" si="14"/>
        <v>4.8519100000000002</v>
      </c>
    </row>
    <row r="117" spans="3:17" x14ac:dyDescent="0.25">
      <c r="C117" s="16"/>
      <c r="D117" s="16" t="s">
        <v>371</v>
      </c>
      <c r="E117" s="92">
        <f>'F9-Year(n-1)'!I117</f>
        <v>9.8330760000000001</v>
      </c>
      <c r="F117" s="92">
        <f>'F9-Year(n-1)'!J117</f>
        <v>9.5158799999999992</v>
      </c>
      <c r="G117" s="92">
        <f>'F9-Year(n-1)'!K117</f>
        <v>9.8330760000000001</v>
      </c>
      <c r="H117" s="92">
        <f>'F9-Year(n-1)'!L117</f>
        <v>9.5158799999999992</v>
      </c>
      <c r="I117" s="92">
        <f>'F9-Year(n-1)'!M117</f>
        <v>9.8542224000000012</v>
      </c>
      <c r="J117" s="92">
        <f>'F9-Year(n-1)'!N117</f>
        <v>6.1347999999999887</v>
      </c>
      <c r="K117" s="92">
        <f>'F9-Year(n-1)'!O117</f>
        <v>12.68784</v>
      </c>
      <c r="L117" s="92">
        <f>'F9-Year(n-1)'!P117</f>
        <v>12.304861200000003</v>
      </c>
      <c r="M117" s="92">
        <f>'F9-Year(n-1)'!Q117</f>
        <v>10.150271999999999</v>
      </c>
      <c r="N117" s="92">
        <f>'F9-Year(n-1)'!R117</f>
        <v>10.488614999999999</v>
      </c>
      <c r="O117" s="92">
        <f>'F9-Year(n-1)'!S117</f>
        <v>10.488614</v>
      </c>
      <c r="P117" s="92">
        <f>'F9-Year(n-1)'!T117</f>
        <v>9.4735870000000002</v>
      </c>
      <c r="Q117" s="92">
        <f t="shared" si="14"/>
        <v>120.28072359999999</v>
      </c>
    </row>
    <row r="118" spans="3:17" x14ac:dyDescent="0.25">
      <c r="C118" s="16"/>
      <c r="D118" s="16" t="s">
        <v>372</v>
      </c>
      <c r="E118" s="92">
        <f>'F9-Year(n-1)'!I118</f>
        <v>0</v>
      </c>
      <c r="F118" s="92">
        <f>'F9-Year(n-1)'!J118</f>
        <v>0</v>
      </c>
      <c r="G118" s="92">
        <f>'F9-Year(n-1)'!K118</f>
        <v>0</v>
      </c>
      <c r="H118" s="92">
        <f>'F9-Year(n-1)'!L118</f>
        <v>0.83332000000000694</v>
      </c>
      <c r="I118" s="92">
        <f>'F9-Year(n-1)'!M118</f>
        <v>0</v>
      </c>
      <c r="J118" s="92">
        <f>'F9-Year(n-1)'!N118</f>
        <v>0</v>
      </c>
      <c r="K118" s="92">
        <f>'F9-Year(n-1)'!O118</f>
        <v>0</v>
      </c>
      <c r="L118" s="92">
        <f>'F9-Year(n-1)'!P118</f>
        <v>0</v>
      </c>
      <c r="M118" s="92">
        <f>'F9-Year(n-1)'!Q118</f>
        <v>0</v>
      </c>
      <c r="N118" s="92">
        <f>'F9-Year(n-1)'!R118</f>
        <v>0</v>
      </c>
      <c r="O118" s="92">
        <f>'F9-Year(n-1)'!S118</f>
        <v>0</v>
      </c>
      <c r="P118" s="92">
        <f>'F9-Year(n-1)'!T118</f>
        <v>0</v>
      </c>
      <c r="Q118" s="92">
        <f t="shared" si="14"/>
        <v>0.83332000000000694</v>
      </c>
    </row>
    <row r="119" spans="3:17" x14ac:dyDescent="0.25">
      <c r="C119" s="16"/>
      <c r="D119" s="16" t="s">
        <v>373</v>
      </c>
      <c r="E119" s="92">
        <f>'F9-Year(n-1)'!I119</f>
        <v>14.949600000000071</v>
      </c>
      <c r="F119" s="92">
        <f>'F9-Year(n-1)'!J119</f>
        <v>20.450700000000001</v>
      </c>
      <c r="G119" s="92">
        <f>'F9-Year(n-1)'!K119</f>
        <v>29.6814</v>
      </c>
      <c r="H119" s="92">
        <f>'F9-Year(n-1)'!L119</f>
        <v>22.305384480000004</v>
      </c>
      <c r="I119" s="92">
        <f>'F9-Year(n-1)'!M119</f>
        <v>23.155674900000005</v>
      </c>
      <c r="J119" s="92">
        <f>'F9-Year(n-1)'!N119</f>
        <v>22.177440000000001</v>
      </c>
      <c r="K119" s="92">
        <f>'F9-Year(n-1)'!O119</f>
        <v>12.073099999999977</v>
      </c>
      <c r="L119" s="92">
        <f>'F9-Year(n-1)'!P119</f>
        <v>18.849</v>
      </c>
      <c r="M119" s="92">
        <f>'F9-Year(n-1)'!Q119</f>
        <v>19.716000000000005</v>
      </c>
      <c r="N119" s="92">
        <f>'F9-Year(n-1)'!R119</f>
        <v>17.996100000000002</v>
      </c>
      <c r="O119" s="92">
        <f>'F9-Year(n-1)'!S119</f>
        <v>18.558099999999992</v>
      </c>
      <c r="P119" s="92">
        <f>'F9-Year(n-1)'!T119</f>
        <v>19.505700000000008</v>
      </c>
      <c r="Q119" s="92">
        <f t="shared" si="14"/>
        <v>239.41819938000009</v>
      </c>
    </row>
    <row r="120" spans="3:17" x14ac:dyDescent="0.25">
      <c r="C120" s="16"/>
      <c r="D120" s="16" t="s">
        <v>331</v>
      </c>
      <c r="E120" s="92">
        <f>'F9-Year(n-1)'!I120</f>
        <v>0</v>
      </c>
      <c r="F120" s="92">
        <f>'F9-Year(n-1)'!J120</f>
        <v>0</v>
      </c>
      <c r="G120" s="92">
        <f>'F9-Year(n-1)'!K120</f>
        <v>0</v>
      </c>
      <c r="H120" s="92">
        <f>'F9-Year(n-1)'!L120</f>
        <v>0</v>
      </c>
      <c r="I120" s="92">
        <f>'F9-Year(n-1)'!M120</f>
        <v>0</v>
      </c>
      <c r="J120" s="92">
        <f>'F9-Year(n-1)'!N120</f>
        <v>0</v>
      </c>
      <c r="K120" s="92">
        <f>'F9-Year(n-1)'!O120</f>
        <v>0</v>
      </c>
      <c r="L120" s="92">
        <f>'F9-Year(n-1)'!P120</f>
        <v>0</v>
      </c>
      <c r="M120" s="92">
        <f>'F9-Year(n-1)'!Q120</f>
        <v>0</v>
      </c>
      <c r="N120" s="92">
        <f>'F9-Year(n-1)'!R120</f>
        <v>0</v>
      </c>
      <c r="O120" s="92">
        <f>'F9-Year(n-1)'!S120</f>
        <v>0</v>
      </c>
      <c r="P120" s="92">
        <f>'F9-Year(n-1)'!T120</f>
        <v>0</v>
      </c>
      <c r="Q120" s="92">
        <f t="shared" si="14"/>
        <v>0</v>
      </c>
    </row>
    <row r="121" spans="3:17" x14ac:dyDescent="0.25">
      <c r="C121" s="16"/>
      <c r="D121" s="16" t="s">
        <v>374</v>
      </c>
      <c r="E121" s="92">
        <f>'F9-Year(n-1)'!I121</f>
        <v>428.07366865000006</v>
      </c>
      <c r="F121" s="92">
        <f>'F9-Year(n-1)'!J121</f>
        <v>305.12937732000006</v>
      </c>
      <c r="G121" s="92">
        <f>'F9-Year(n-1)'!K121</f>
        <v>323.82634593000006</v>
      </c>
      <c r="H121" s="92">
        <f>'F9-Year(n-1)'!L121</f>
        <v>204.20170647999993</v>
      </c>
      <c r="I121" s="92">
        <f>'F9-Year(n-1)'!M121</f>
        <v>255.86228024000008</v>
      </c>
      <c r="J121" s="92">
        <f>'F9-Year(n-1)'!N121</f>
        <v>264.09524637999988</v>
      </c>
      <c r="K121" s="92">
        <f>'F9-Year(n-1)'!O121</f>
        <v>247.75901632000017</v>
      </c>
      <c r="L121" s="92">
        <f>'F9-Year(n-1)'!P121</f>
        <v>307.29421326999989</v>
      </c>
      <c r="M121" s="92">
        <f>'F9-Year(n-1)'!Q121</f>
        <v>261.79636560000006</v>
      </c>
      <c r="N121" s="92">
        <f>'F9-Year(n-1)'!R121</f>
        <v>307.52076669999985</v>
      </c>
      <c r="O121" s="92">
        <f>'F9-Year(n-1)'!S121</f>
        <v>367.49057372000004</v>
      </c>
      <c r="P121" s="92">
        <f>'F9-Year(n-1)'!T121</f>
        <v>318.14222346000003</v>
      </c>
      <c r="Q121" s="92">
        <f t="shared" si="14"/>
        <v>3591.1917840700007</v>
      </c>
    </row>
    <row r="122" spans="3:17" x14ac:dyDescent="0.25">
      <c r="C122" s="16"/>
      <c r="D122" s="16" t="s">
        <v>375</v>
      </c>
      <c r="E122" s="92">
        <f>'F9-Year(n-1)'!I122</f>
        <v>44.163556403000001</v>
      </c>
      <c r="F122" s="92">
        <f>'F9-Year(n-1)'!J122</f>
        <v>56.906454729500005</v>
      </c>
      <c r="G122" s="92">
        <f>'F9-Year(n-1)'!K122</f>
        <v>45.782666909500001</v>
      </c>
      <c r="H122" s="92">
        <f>'F9-Year(n-1)'!L122</f>
        <v>50.528204193500002</v>
      </c>
      <c r="I122" s="92">
        <f>'F9-Year(n-1)'!M122</f>
        <v>18.538054523499998</v>
      </c>
      <c r="J122" s="92">
        <f>'F9-Year(n-1)'!N122</f>
        <v>51.175873653000004</v>
      </c>
      <c r="K122" s="92">
        <f>'F9-Year(n-1)'!O122</f>
        <v>46.827175180499999</v>
      </c>
      <c r="L122" s="92">
        <f>'F9-Year(n-1)'!P122</f>
        <v>42.785259150000002</v>
      </c>
      <c r="M122" s="92">
        <f>'F9-Year(n-1)'!Q122</f>
        <v>53.9981368045</v>
      </c>
      <c r="N122" s="92">
        <f>'F9-Year(n-1)'!R122</f>
        <v>42.239773605000003</v>
      </c>
      <c r="O122" s="92">
        <f>'F9-Year(n-1)'!S122</f>
        <v>56.584573882000001</v>
      </c>
      <c r="P122" s="92">
        <f>'F9-Year(n-1)'!T122</f>
        <v>68.009508609999997</v>
      </c>
      <c r="Q122" s="92">
        <f t="shared" si="14"/>
        <v>577.53923764399997</v>
      </c>
    </row>
    <row r="123" spans="3:17" x14ac:dyDescent="0.25">
      <c r="C123" s="16"/>
      <c r="D123" s="16" t="s">
        <v>376</v>
      </c>
      <c r="E123" s="92">
        <f>'F9-Year(n-1)'!I123</f>
        <v>30.829588060000003</v>
      </c>
      <c r="F123" s="92">
        <f>'F9-Year(n-1)'!J123</f>
        <v>32.291770321249999</v>
      </c>
      <c r="G123" s="92">
        <f>'F9-Year(n-1)'!K123</f>
        <v>38.479774316250001</v>
      </c>
      <c r="H123" s="92">
        <f>'F9-Year(n-1)'!L123</f>
        <v>38.452048166249995</v>
      </c>
      <c r="I123" s="92">
        <f>'F9-Year(n-1)'!M123</f>
        <v>69.289446111250001</v>
      </c>
      <c r="J123" s="92">
        <f>'F9-Year(n-1)'!N123</f>
        <v>90.859174176500005</v>
      </c>
      <c r="K123" s="92">
        <f>'F9-Year(n-1)'!O123</f>
        <v>104.91954225149999</v>
      </c>
      <c r="L123" s="92">
        <f>'F9-Year(n-1)'!P123</f>
        <v>95.55883209000001</v>
      </c>
      <c r="M123" s="92">
        <f>'F9-Year(n-1)'!Q123</f>
        <v>134.82943416200001</v>
      </c>
      <c r="N123" s="92">
        <f>'F9-Year(n-1)'!R123</f>
        <v>182.8097349825</v>
      </c>
      <c r="O123" s="92">
        <f>'F9-Year(n-1)'!S123</f>
        <v>187.2998756225</v>
      </c>
      <c r="P123" s="92">
        <f>'F9-Year(n-1)'!T123</f>
        <v>9.3899460814999998</v>
      </c>
      <c r="Q123" s="92">
        <f t="shared" si="14"/>
        <v>1015.0091663415001</v>
      </c>
    </row>
    <row r="124" spans="3:17" x14ac:dyDescent="0.25">
      <c r="C124" s="16"/>
      <c r="D124" s="16" t="s">
        <v>377</v>
      </c>
      <c r="E124" s="92">
        <f>'F9-Year(n-1)'!I124</f>
        <v>36.896367753750006</v>
      </c>
      <c r="F124" s="92">
        <f>'F9-Year(n-1)'!J124</f>
        <v>38.478383423000004</v>
      </c>
      <c r="G124" s="92">
        <f>'F9-Year(n-1)'!K124</f>
        <v>33.124066308750002</v>
      </c>
      <c r="H124" s="92">
        <f>'F9-Year(n-1)'!L124</f>
        <v>30.362137870000002</v>
      </c>
      <c r="I124" s="92">
        <f>'F9-Year(n-1)'!M124</f>
        <v>33.239923871500004</v>
      </c>
      <c r="J124" s="92">
        <f>'F9-Year(n-1)'!N124</f>
        <v>39.742106064999994</v>
      </c>
      <c r="K124" s="92">
        <f>'F9-Year(n-1)'!O124</f>
        <v>40.817191411499998</v>
      </c>
      <c r="L124" s="92">
        <f>'F9-Year(n-1)'!P124</f>
        <v>34.124770437499997</v>
      </c>
      <c r="M124" s="92">
        <f>'F9-Year(n-1)'!Q124</f>
        <v>34.508437564000005</v>
      </c>
      <c r="N124" s="92">
        <f>'F9-Year(n-1)'!R124</f>
        <v>37.728552624999999</v>
      </c>
      <c r="O124" s="92">
        <f>'F9-Year(n-1)'!S124</f>
        <v>35.839574611250001</v>
      </c>
      <c r="P124" s="92">
        <f>'F9-Year(n-1)'!T124</f>
        <v>40.55002879125</v>
      </c>
      <c r="Q124" s="92">
        <f t="shared" si="14"/>
        <v>435.41154073250004</v>
      </c>
    </row>
    <row r="125" spans="3:17" x14ac:dyDescent="0.25">
      <c r="C125" s="16"/>
      <c r="D125" s="16" t="s">
        <v>378</v>
      </c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>
        <f t="shared" si="14"/>
        <v>0</v>
      </c>
    </row>
    <row r="126" spans="3:17" x14ac:dyDescent="0.25">
      <c r="C126" s="16"/>
      <c r="D126" s="16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>
        <f t="shared" si="14"/>
        <v>0</v>
      </c>
    </row>
    <row r="127" spans="3:17" x14ac:dyDescent="0.25">
      <c r="C127" s="16"/>
      <c r="D127" s="16" t="s">
        <v>380</v>
      </c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>
        <f t="shared" si="14"/>
        <v>0</v>
      </c>
    </row>
    <row r="128" spans="3:17" x14ac:dyDescent="0.25">
      <c r="C128" s="16"/>
      <c r="D128" s="16" t="s">
        <v>381</v>
      </c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>
        <f t="shared" si="14"/>
        <v>0</v>
      </c>
    </row>
    <row r="129" spans="3:17" x14ac:dyDescent="0.3">
      <c r="C129" s="16"/>
      <c r="D129" s="157" t="s">
        <v>382</v>
      </c>
      <c r="E129" s="92">
        <f>'F9-Year(n-1)'!I129</f>
        <v>2.6915354124999999</v>
      </c>
      <c r="F129" s="92">
        <f>'F9-Year(n-1)'!J129</f>
        <v>2.2607676949999997</v>
      </c>
      <c r="G129" s="92">
        <f>'F9-Year(n-1)'!K129</f>
        <v>2.7854360515000001</v>
      </c>
      <c r="H129" s="92">
        <f>'F9-Year(n-1)'!L129</f>
        <v>1.0050037985</v>
      </c>
      <c r="I129" s="92">
        <f>'F9-Year(n-1)'!M129</f>
        <v>1.7829120855</v>
      </c>
      <c r="J129" s="92">
        <f>'F9-Year(n-1)'!N129</f>
        <v>2.0323095102500002</v>
      </c>
      <c r="K129" s="92">
        <f>'F9-Year(n-1)'!O129</f>
        <v>1.6080796612500001</v>
      </c>
      <c r="L129" s="92">
        <f>'F9-Year(n-1)'!P129</f>
        <v>1.9714880024999999</v>
      </c>
      <c r="M129" s="92">
        <f>'F9-Year(n-1)'!Q129</f>
        <v>1.5845441812500001</v>
      </c>
      <c r="N129" s="92">
        <f>'F9-Year(n-1)'!R129</f>
        <v>3.8665477790000002</v>
      </c>
      <c r="O129" s="92">
        <f>'F9-Year(n-1)'!S129</f>
        <v>3.555951404</v>
      </c>
      <c r="P129" s="92">
        <f>'F9-Year(n-1)'!T129</f>
        <v>4.0431167915000001</v>
      </c>
      <c r="Q129" s="92">
        <f t="shared" si="14"/>
        <v>29.187692372750003</v>
      </c>
    </row>
    <row r="130" spans="3:17" x14ac:dyDescent="0.3">
      <c r="C130" s="16"/>
      <c r="D130" s="157" t="s">
        <v>383</v>
      </c>
      <c r="E130" s="92">
        <f>'F9-Year(n-1)'!I130</f>
        <v>0</v>
      </c>
      <c r="F130" s="92">
        <f>'F9-Year(n-1)'!J130</f>
        <v>0</v>
      </c>
      <c r="G130" s="92">
        <f>'F9-Year(n-1)'!K130</f>
        <v>0</v>
      </c>
      <c r="H130" s="92">
        <f>'F9-Year(n-1)'!L130</f>
        <v>0</v>
      </c>
      <c r="I130" s="92">
        <f>'F9-Year(n-1)'!M130</f>
        <v>0</v>
      </c>
      <c r="J130" s="92">
        <f>'F9-Year(n-1)'!N130</f>
        <v>0</v>
      </c>
      <c r="K130" s="92">
        <f>'F9-Year(n-1)'!O130</f>
        <v>0</v>
      </c>
      <c r="L130" s="92">
        <f>'F9-Year(n-1)'!P130</f>
        <v>0</v>
      </c>
      <c r="M130" s="92">
        <f>'F9-Year(n-1)'!Q130</f>
        <v>0</v>
      </c>
      <c r="N130" s="92">
        <f>'F9-Year(n-1)'!R130</f>
        <v>0</v>
      </c>
      <c r="O130" s="92">
        <f>'F9-Year(n-1)'!S130</f>
        <v>0</v>
      </c>
      <c r="P130" s="92">
        <f>'F9-Year(n-1)'!T130</f>
        <v>0</v>
      </c>
      <c r="Q130" s="92">
        <f t="shared" si="14"/>
        <v>0</v>
      </c>
    </row>
    <row r="131" spans="3:17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>
        <f t="shared" si="14"/>
        <v>0</v>
      </c>
    </row>
    <row r="132" spans="3:17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>
        <f t="shared" si="14"/>
        <v>0</v>
      </c>
    </row>
    <row r="133" spans="3:17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>
        <f t="shared" si="14"/>
        <v>0</v>
      </c>
    </row>
    <row r="134" spans="3:17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>
        <f t="shared" si="14"/>
        <v>0</v>
      </c>
    </row>
    <row r="135" spans="3:17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>
        <f t="shared" si="14"/>
        <v>0</v>
      </c>
    </row>
    <row r="136" spans="3:17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>
        <f t="shared" si="14"/>
        <v>0</v>
      </c>
    </row>
    <row r="137" spans="3:17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>
        <f t="shared" si="14"/>
        <v>0</v>
      </c>
    </row>
    <row r="138" spans="3:17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>
        <f t="shared" si="14"/>
        <v>0</v>
      </c>
    </row>
    <row r="139" spans="3:17" x14ac:dyDescent="0.25">
      <c r="C139" s="935" t="s">
        <v>384</v>
      </c>
      <c r="D139" s="936"/>
      <c r="E139" s="92">
        <f>SUM(E115:E138)</f>
        <v>569.37134227925014</v>
      </c>
      <c r="F139" s="92">
        <f t="shared" ref="F139:P139" si="15">SUM(F115:F138)</f>
        <v>465.80913348875009</v>
      </c>
      <c r="G139" s="92">
        <f t="shared" si="15"/>
        <v>483.51276551600006</v>
      </c>
      <c r="H139" s="92">
        <f t="shared" si="15"/>
        <v>358.08028498824996</v>
      </c>
      <c r="I139" s="92">
        <f t="shared" si="15"/>
        <v>411.72251413175013</v>
      </c>
      <c r="J139" s="92">
        <f t="shared" si="15"/>
        <v>476.21694978474983</v>
      </c>
      <c r="K139" s="92">
        <f t="shared" si="15"/>
        <v>466.69194482475007</v>
      </c>
      <c r="L139" s="92">
        <f t="shared" si="15"/>
        <v>512.88842414999988</v>
      </c>
      <c r="M139" s="92">
        <f t="shared" si="15"/>
        <v>521.43510031175003</v>
      </c>
      <c r="N139" s="92">
        <f t="shared" si="15"/>
        <v>602.65009069149983</v>
      </c>
      <c r="O139" s="92">
        <f t="shared" si="15"/>
        <v>679.81726323974999</v>
      </c>
      <c r="P139" s="92">
        <f t="shared" si="15"/>
        <v>469.11411073425</v>
      </c>
      <c r="Q139" s="116">
        <f>SUM(E139:P139)</f>
        <v>6017.3099241407499</v>
      </c>
    </row>
    <row r="140" spans="3:17" x14ac:dyDescent="0.25">
      <c r="C140" s="1002" t="s">
        <v>385</v>
      </c>
      <c r="D140" s="1003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</row>
    <row r="141" spans="3:17" x14ac:dyDescent="0.25">
      <c r="C141" s="16"/>
      <c r="D141" s="16" t="s">
        <v>386</v>
      </c>
      <c r="E141" s="92">
        <f>'F9-Year(n-1)'!I141</f>
        <v>1544.7334324999999</v>
      </c>
      <c r="F141" s="92">
        <f>'F9-Year(n-1)'!J141</f>
        <v>247.02434</v>
      </c>
      <c r="G141" s="92">
        <f>'F9-Year(n-1)'!K141</f>
        <v>196.17509749999999</v>
      </c>
      <c r="H141" s="92">
        <f>'F9-Year(n-1)'!L141</f>
        <v>500.41859499999998</v>
      </c>
      <c r="I141" s="92">
        <f>'F9-Year(n-1)'!M141</f>
        <v>728.55768999999998</v>
      </c>
      <c r="J141" s="92">
        <f>'F9-Year(n-1)'!N141</f>
        <v>748.14737500000001</v>
      </c>
      <c r="K141" s="92">
        <f>'F9-Year(n-1)'!O141</f>
        <v>151.97303149999999</v>
      </c>
      <c r="L141" s="92">
        <f>'F9-Year(n-1)'!P141</f>
        <v>34.820632500000002</v>
      </c>
      <c r="M141" s="92">
        <f>'F9-Year(n-1)'!Q141</f>
        <v>604.37437</v>
      </c>
      <c r="N141" s="92">
        <f>'F9-Year(n-1)'!R141</f>
        <v>1051.7168675</v>
      </c>
      <c r="O141" s="92">
        <f>'F9-Year(n-1)'!S141</f>
        <v>1519.8058424999999</v>
      </c>
      <c r="P141" s="92">
        <f>'F9-Year(n-1)'!T141</f>
        <v>2076.6504799999998</v>
      </c>
      <c r="Q141" s="92">
        <f t="shared" ref="Q141:Q151" si="16">SUM(E141:P141)</f>
        <v>9404.3977539999996</v>
      </c>
    </row>
    <row r="142" spans="3:17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>
        <f t="shared" si="16"/>
        <v>0</v>
      </c>
    </row>
    <row r="143" spans="3:17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>
        <f t="shared" si="16"/>
        <v>0</v>
      </c>
    </row>
    <row r="144" spans="3:17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>
        <f t="shared" si="16"/>
        <v>0</v>
      </c>
    </row>
    <row r="145" spans="3:17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>
        <f t="shared" si="16"/>
        <v>0</v>
      </c>
    </row>
    <row r="146" spans="3:17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>
        <f t="shared" si="16"/>
        <v>0</v>
      </c>
    </row>
    <row r="147" spans="3:17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>
        <f t="shared" si="16"/>
        <v>0</v>
      </c>
    </row>
    <row r="148" spans="3:17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>
        <f t="shared" si="16"/>
        <v>0</v>
      </c>
    </row>
    <row r="149" spans="3:17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>
        <f t="shared" si="16"/>
        <v>0</v>
      </c>
    </row>
    <row r="150" spans="3:17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>
        <f t="shared" si="16"/>
        <v>0</v>
      </c>
    </row>
    <row r="151" spans="3:17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>
        <f t="shared" si="16"/>
        <v>0</v>
      </c>
    </row>
    <row r="152" spans="3:17" x14ac:dyDescent="0.25">
      <c r="C152" s="935" t="s">
        <v>387</v>
      </c>
      <c r="D152" s="936"/>
      <c r="E152" s="92">
        <f>SUM(E141:E151)</f>
        <v>1544.7334324999999</v>
      </c>
      <c r="F152" s="92">
        <f t="shared" ref="F152:P152" si="17">SUM(F141:F151)</f>
        <v>247.02434</v>
      </c>
      <c r="G152" s="92">
        <f t="shared" si="17"/>
        <v>196.17509749999999</v>
      </c>
      <c r="H152" s="92">
        <f t="shared" si="17"/>
        <v>500.41859499999998</v>
      </c>
      <c r="I152" s="92">
        <f t="shared" si="17"/>
        <v>728.55768999999998</v>
      </c>
      <c r="J152" s="92">
        <f t="shared" si="17"/>
        <v>748.14737500000001</v>
      </c>
      <c r="K152" s="92">
        <f t="shared" si="17"/>
        <v>151.97303149999999</v>
      </c>
      <c r="L152" s="92">
        <f t="shared" si="17"/>
        <v>34.820632500000002</v>
      </c>
      <c r="M152" s="92">
        <f t="shared" si="17"/>
        <v>604.37437</v>
      </c>
      <c r="N152" s="92">
        <f t="shared" si="17"/>
        <v>1051.7168675</v>
      </c>
      <c r="O152" s="92">
        <f t="shared" si="17"/>
        <v>1519.8058424999999</v>
      </c>
      <c r="P152" s="92">
        <f t="shared" si="17"/>
        <v>2076.6504799999998</v>
      </c>
      <c r="Q152" s="116">
        <f>SUM(E152:P152)</f>
        <v>9404.3977539999996</v>
      </c>
    </row>
    <row r="153" spans="3:17" x14ac:dyDescent="0.25">
      <c r="C153" s="1002" t="s">
        <v>388</v>
      </c>
      <c r="D153" s="1003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</row>
    <row r="154" spans="3:17" x14ac:dyDescent="0.25">
      <c r="C154" s="16" t="s">
        <v>389</v>
      </c>
      <c r="D154" s="16" t="s">
        <v>390</v>
      </c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>
        <f t="shared" ref="Q154:Q155" si="18">SUM(E154:P154)</f>
        <v>0</v>
      </c>
    </row>
    <row r="155" spans="3:17" x14ac:dyDescent="0.25">
      <c r="C155" s="16" t="s">
        <v>389</v>
      </c>
      <c r="D155" s="16" t="s">
        <v>391</v>
      </c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>
        <f t="shared" si="18"/>
        <v>0</v>
      </c>
    </row>
    <row r="156" spans="3:17" x14ac:dyDescent="0.25">
      <c r="C156" s="159"/>
      <c r="D156" s="160" t="s">
        <v>435</v>
      </c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</row>
    <row r="157" spans="3:17" x14ac:dyDescent="0.25">
      <c r="C157" s="935" t="s">
        <v>392</v>
      </c>
      <c r="D157" s="936"/>
      <c r="E157" s="92">
        <f>SUM(E154:E155)</f>
        <v>0</v>
      </c>
      <c r="F157" s="92">
        <f t="shared" ref="F157:P157" si="19">SUM(F154:F155)</f>
        <v>0</v>
      </c>
      <c r="G157" s="92">
        <f t="shared" si="19"/>
        <v>0</v>
      </c>
      <c r="H157" s="92">
        <f t="shared" si="19"/>
        <v>0</v>
      </c>
      <c r="I157" s="92">
        <f t="shared" si="19"/>
        <v>0</v>
      </c>
      <c r="J157" s="92">
        <f t="shared" si="19"/>
        <v>0</v>
      </c>
      <c r="K157" s="92">
        <f t="shared" si="19"/>
        <v>0</v>
      </c>
      <c r="L157" s="92">
        <f t="shared" si="19"/>
        <v>0</v>
      </c>
      <c r="M157" s="92">
        <f t="shared" si="19"/>
        <v>0</v>
      </c>
      <c r="N157" s="92">
        <f t="shared" si="19"/>
        <v>0</v>
      </c>
      <c r="O157" s="92">
        <f t="shared" si="19"/>
        <v>0</v>
      </c>
      <c r="P157" s="92">
        <f t="shared" si="19"/>
        <v>0</v>
      </c>
      <c r="Q157" s="116">
        <f>Q154-Q155</f>
        <v>0</v>
      </c>
    </row>
    <row r="158" spans="3:17" x14ac:dyDescent="0.25">
      <c r="C158" s="935" t="s">
        <v>201</v>
      </c>
      <c r="D158" s="936"/>
      <c r="E158" s="92">
        <f t="shared" ref="E158:Q158" si="20">E49+E94+E103+E113+E139+E152+E157</f>
        <v>4108.3205677207498</v>
      </c>
      <c r="F158" s="92">
        <f t="shared" si="20"/>
        <v>2680.2276304448046</v>
      </c>
      <c r="G158" s="92">
        <f t="shared" si="20"/>
        <v>2501.2857405520163</v>
      </c>
      <c r="H158" s="92">
        <f t="shared" si="20"/>
        <v>2731.0145678624958</v>
      </c>
      <c r="I158" s="92">
        <f t="shared" si="20"/>
        <v>2931.1706626758137</v>
      </c>
      <c r="J158" s="92">
        <f t="shared" si="20"/>
        <v>2897.665703045157</v>
      </c>
      <c r="K158" s="92">
        <f t="shared" si="20"/>
        <v>1962.7978527253911</v>
      </c>
      <c r="L158" s="92">
        <f t="shared" si="20"/>
        <v>1977.0153437591621</v>
      </c>
      <c r="M158" s="92">
        <f t="shared" si="20"/>
        <v>2890.7686660390514</v>
      </c>
      <c r="N158" s="92">
        <f t="shared" si="20"/>
        <v>3593.2144070933846</v>
      </c>
      <c r="O158" s="92">
        <f t="shared" si="20"/>
        <v>3968.7848745424108</v>
      </c>
      <c r="P158" s="92">
        <f t="shared" si="20"/>
        <v>4744.4000480373988</v>
      </c>
      <c r="Q158" s="116">
        <f t="shared" si="20"/>
        <v>36986.66606449784</v>
      </c>
    </row>
    <row r="161" spans="4:5" x14ac:dyDescent="0.25">
      <c r="D161" s="22"/>
      <c r="E161" s="22"/>
    </row>
    <row r="162" spans="4:5" x14ac:dyDescent="0.25">
      <c r="D162" s="24"/>
      <c r="E162" s="24"/>
    </row>
    <row r="163" spans="4:5" x14ac:dyDescent="0.25">
      <c r="E163" s="24"/>
    </row>
    <row r="164" spans="4:5" x14ac:dyDescent="0.25">
      <c r="E164" s="24"/>
    </row>
  </sheetData>
  <mergeCells count="32">
    <mergeCell ref="C2:P2"/>
    <mergeCell ref="C3:Q3"/>
    <mergeCell ref="C158:D158"/>
    <mergeCell ref="C139:D139"/>
    <mergeCell ref="C140:D140"/>
    <mergeCell ref="C152:D152"/>
    <mergeCell ref="C153:D153"/>
    <mergeCell ref="C157:D157"/>
    <mergeCell ref="C95:D95"/>
    <mergeCell ref="C103:D103"/>
    <mergeCell ref="C104:D104"/>
    <mergeCell ref="C113:D113"/>
    <mergeCell ref="C114:D114"/>
    <mergeCell ref="C77:D77"/>
    <mergeCell ref="C78:D78"/>
    <mergeCell ref="C79:C82"/>
    <mergeCell ref="C93:D93"/>
    <mergeCell ref="C94:D94"/>
    <mergeCell ref="C48:D48"/>
    <mergeCell ref="C49:D49"/>
    <mergeCell ref="C50:D50"/>
    <mergeCell ref="C51:D51"/>
    <mergeCell ref="C52:C60"/>
    <mergeCell ref="C30:C47"/>
    <mergeCell ref="C8:D8"/>
    <mergeCell ref="C6:C7"/>
    <mergeCell ref="D6:D7"/>
    <mergeCell ref="E6:Q6"/>
    <mergeCell ref="C9:D9"/>
    <mergeCell ref="C10:C27"/>
    <mergeCell ref="C28:D28"/>
    <mergeCell ref="C29:D2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B2:Q164"/>
  <sheetViews>
    <sheetView showGridLines="0" topLeftCell="C1" zoomScale="62" workbookViewId="0">
      <pane xSplit="2" ySplit="7" topLeftCell="E100" activePane="bottomRight" state="frozen"/>
      <selection activeCell="E105" sqref="E105:P106"/>
      <selection pane="topRight" activeCell="E105" sqref="E105:P106"/>
      <selection pane="bottomLeft" activeCell="E105" sqref="E105:P106"/>
      <selection pane="bottomRight" activeCell="E105" sqref="E105:P10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2.81640625" style="4" customWidth="1"/>
    <col min="5" max="5" width="13.81640625" style="4" bestFit="1" customWidth="1"/>
    <col min="6" max="6" width="13.1796875" style="4" bestFit="1" customWidth="1"/>
    <col min="7" max="7" width="13.54296875" style="4" bestFit="1" customWidth="1"/>
    <col min="8" max="8" width="13.81640625" style="4" bestFit="1" customWidth="1"/>
    <col min="9" max="9" width="13.1796875" style="4" bestFit="1" customWidth="1"/>
    <col min="10" max="10" width="14.81640625" style="4" customWidth="1"/>
    <col min="11" max="11" width="12.54296875" style="4" customWidth="1"/>
    <col min="12" max="12" width="13.1796875" style="4" bestFit="1" customWidth="1"/>
    <col min="13" max="13" width="14" style="4" bestFit="1" customWidth="1"/>
    <col min="14" max="16" width="13.1796875" style="4" bestFit="1" customWidth="1"/>
    <col min="17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438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C4" s="13"/>
      <c r="Q4" s="25" t="s">
        <v>213</v>
      </c>
    </row>
    <row r="5" spans="2:17" x14ac:dyDescent="0.25">
      <c r="C5" s="940" t="s">
        <v>310</v>
      </c>
      <c r="D5" s="940" t="s">
        <v>311</v>
      </c>
      <c r="E5" s="946" t="s">
        <v>141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C6" s="942"/>
      <c r="D6" s="942"/>
      <c r="E6" s="12" t="s">
        <v>223</v>
      </c>
      <c r="F6" s="12" t="s">
        <v>224</v>
      </c>
      <c r="G6" s="12" t="s">
        <v>225</v>
      </c>
      <c r="H6" s="12" t="s">
        <v>226</v>
      </c>
      <c r="I6" s="12" t="s">
        <v>227</v>
      </c>
      <c r="J6" s="12" t="s">
        <v>228</v>
      </c>
      <c r="K6" s="12" t="s">
        <v>229</v>
      </c>
      <c r="L6" s="12" t="s">
        <v>230</v>
      </c>
      <c r="M6" s="12" t="s">
        <v>231</v>
      </c>
      <c r="N6" s="12" t="s">
        <v>232</v>
      </c>
      <c r="O6" s="12" t="s">
        <v>233</v>
      </c>
      <c r="P6" s="12" t="s">
        <v>234</v>
      </c>
      <c r="Q6" s="12" t="s">
        <v>90</v>
      </c>
    </row>
    <row r="7" spans="2:17" x14ac:dyDescent="0.25">
      <c r="C7" s="944"/>
      <c r="D7" s="944"/>
      <c r="E7" s="12" t="s">
        <v>113</v>
      </c>
      <c r="F7" s="12" t="s">
        <v>113</v>
      </c>
      <c r="G7" s="12" t="s">
        <v>113</v>
      </c>
      <c r="H7" s="12" t="s">
        <v>113</v>
      </c>
      <c r="I7" s="12" t="s">
        <v>113</v>
      </c>
      <c r="J7" s="12" t="s">
        <v>113</v>
      </c>
      <c r="K7" s="12" t="s">
        <v>113</v>
      </c>
      <c r="L7" s="12" t="s">
        <v>113</v>
      </c>
      <c r="M7" s="12" t="s">
        <v>113</v>
      </c>
      <c r="N7" s="12" t="s">
        <v>113</v>
      </c>
      <c r="O7" s="12" t="s">
        <v>113</v>
      </c>
      <c r="P7" s="12" t="s">
        <v>113</v>
      </c>
      <c r="Q7" s="12" t="s">
        <v>113</v>
      </c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B10" s="85"/>
      <c r="C10" s="999" t="s">
        <v>314</v>
      </c>
      <c r="D10" s="84" t="s">
        <v>315</v>
      </c>
      <c r="E10" s="263">
        <f>'[44]2023-24'!$G137/10^6</f>
        <v>181.703253475</v>
      </c>
      <c r="F10" s="263">
        <f>'[44]2023-24'!$M137/10^6</f>
        <v>174.75774707500003</v>
      </c>
      <c r="G10" s="263">
        <f>'[44]2023-24'!$S137/10^6</f>
        <v>190.07626857500003</v>
      </c>
      <c r="H10" s="263">
        <f>'[44]2023-24'!$Y137/10^6</f>
        <v>183.35334742500001</v>
      </c>
      <c r="I10" s="263">
        <f>'[44]2023-24'!$AE137/10^6</f>
        <v>178.03560590000001</v>
      </c>
      <c r="J10" s="263">
        <f>'[44]2023-24'!$AK137/10^6</f>
        <v>186.4482701</v>
      </c>
      <c r="K10" s="263">
        <f>'[44]2023-24'!$AQ137/10^6</f>
        <v>189.3684757</v>
      </c>
      <c r="L10" s="263">
        <f>'[44]2023-24'!$AW137/10^6</f>
        <v>184.75214227500001</v>
      </c>
      <c r="M10" s="263">
        <f>'[44]2023-24'!$BC137/10^6</f>
        <v>183.38749362499999</v>
      </c>
      <c r="N10" s="263">
        <f>'[44]2023-24'!$BI137/10^6</f>
        <v>185.72798987499999</v>
      </c>
      <c r="O10" s="263">
        <f>'[44]2023-24'!$BO137/10^6</f>
        <v>169.85191172500001</v>
      </c>
      <c r="P10" s="263">
        <f>'[44]2023-24'!$BU137/10^6</f>
        <v>180.63135205</v>
      </c>
      <c r="Q10" s="263">
        <f>SUM(E10:P10)</f>
        <v>2188.0938578</v>
      </c>
    </row>
    <row r="11" spans="2:17" x14ac:dyDescent="0.25">
      <c r="B11" s="85"/>
      <c r="C11" s="1000"/>
      <c r="D11" s="84" t="s">
        <v>316</v>
      </c>
      <c r="E11" s="263">
        <f>'[44]2023-24'!$G138/10^6</f>
        <v>207.36599235</v>
      </c>
      <c r="F11" s="263">
        <f>'[44]2023-24'!$M138/10^6</f>
        <v>215.92921025000001</v>
      </c>
      <c r="G11" s="263">
        <f>'[44]2023-24'!$S138/10^6</f>
        <v>200.86149399999999</v>
      </c>
      <c r="H11" s="263">
        <f>'[44]2023-24'!$Y138/10^6</f>
        <v>213.70018300000001</v>
      </c>
      <c r="I11" s="263">
        <f>'[44]2023-24'!$AE138/10^6</f>
        <v>182.1941051</v>
      </c>
      <c r="J11" s="263">
        <f>'[44]2023-24'!$AK138/10^6</f>
        <v>179.41429400000001</v>
      </c>
      <c r="K11" s="263">
        <f>'[44]2023-24'!$AQ138/10^6</f>
        <v>217.30070225</v>
      </c>
      <c r="L11" s="263">
        <f>'[44]2023-24'!$AW138/10^6</f>
        <v>109.81467305</v>
      </c>
      <c r="M11" s="263">
        <f>'[44]2023-24'!$BC138/10^6</f>
        <v>149.29614624999999</v>
      </c>
      <c r="N11" s="263">
        <f>'[44]2023-24'!$BI138/10^6</f>
        <v>195.30462324999999</v>
      </c>
      <c r="O11" s="263">
        <f>'[44]2023-24'!$BO138/10^6</f>
        <v>188.25089315</v>
      </c>
      <c r="P11" s="263">
        <f>'[44]2023-24'!$BU138/10^6</f>
        <v>179.84479009999998</v>
      </c>
      <c r="Q11" s="263">
        <f t="shared" ref="Q11:Q16" si="0">SUM(E11:P11)</f>
        <v>2239.2771067500003</v>
      </c>
    </row>
    <row r="12" spans="2:17" x14ac:dyDescent="0.25">
      <c r="B12" s="85"/>
      <c r="C12" s="1000"/>
      <c r="D12" s="84" t="s">
        <v>317</v>
      </c>
      <c r="E12" s="263">
        <f>'[44]2023-24'!$G139/10^6</f>
        <v>352.14847094599997</v>
      </c>
      <c r="F12" s="263">
        <f>'[44]2023-24'!$M139/10^6</f>
        <v>367.41529058399999</v>
      </c>
      <c r="G12" s="263">
        <f>'[44]2023-24'!$S139/10^6</f>
        <v>376.75222045700002</v>
      </c>
      <c r="H12" s="263">
        <f>'[44]2023-24'!$Y139/10^6</f>
        <v>373.30302037450002</v>
      </c>
      <c r="I12" s="263">
        <f>'[44]2023-24'!$AE139/10^6</f>
        <v>345.29647292699997</v>
      </c>
      <c r="J12" s="263">
        <f>'[44]2023-24'!$AK139/10^6</f>
        <v>272.8581027015</v>
      </c>
      <c r="K12" s="263">
        <f>'[44]2023-24'!$AQ139/10^6</f>
        <v>380.88442708299999</v>
      </c>
      <c r="L12" s="263">
        <f>'[44]2023-24'!$AW139/10^6</f>
        <v>225.94369032950001</v>
      </c>
      <c r="M12" s="263">
        <f>'[44]2023-24'!$BC139/10^6</f>
        <v>357.58507934400001</v>
      </c>
      <c r="N12" s="263">
        <f>'[44]2023-24'!$BI139/10^6</f>
        <v>342.38772958549998</v>
      </c>
      <c r="O12" s="263">
        <f>'[44]2023-24'!$BO139/10^6</f>
        <v>322.55965137999999</v>
      </c>
      <c r="P12" s="263">
        <f>'[44]2023-24'!$BU139/10^6</f>
        <v>344.15909616350001</v>
      </c>
      <c r="Q12" s="263">
        <f t="shared" si="0"/>
        <v>4061.2932518755001</v>
      </c>
    </row>
    <row r="13" spans="2:17" x14ac:dyDescent="0.25">
      <c r="B13" s="85"/>
      <c r="C13" s="1000"/>
      <c r="D13" s="84" t="s">
        <v>318</v>
      </c>
      <c r="E13" s="263">
        <f>'[44]2023-24'!$G140/10^6</f>
        <v>13.8513178425</v>
      </c>
      <c r="F13" s="263">
        <f>'[44]2023-24'!$M140/10^6</f>
        <v>17.354315827499999</v>
      </c>
      <c r="G13" s="263">
        <f>'[44]2023-24'!$S140/10^6</f>
        <v>15.00677516</v>
      </c>
      <c r="H13" s="263">
        <f>'[44]2023-24'!$Y140/10^6</f>
        <v>17.361543675</v>
      </c>
      <c r="I13" s="263">
        <f>'[44]2023-24'!$AE140/10^6</f>
        <v>16.943605475000002</v>
      </c>
      <c r="J13" s="263">
        <f>'[44]2023-24'!$AK140/10^6</f>
        <v>2.4475135450000001</v>
      </c>
      <c r="K13" s="263">
        <f>'[44]2023-24'!$AQ140/10^6</f>
        <v>1.2161338449999999</v>
      </c>
      <c r="L13" s="263">
        <f>'[44]2023-24'!$AW140/10^6</f>
        <v>13.150216635</v>
      </c>
      <c r="M13" s="263">
        <f>'[44]2023-24'!$BC140/10^6</f>
        <v>16.21522611</v>
      </c>
      <c r="N13" s="263">
        <f>'[44]2023-24'!$BI140/10^6</f>
        <v>17.455092975000003</v>
      </c>
      <c r="O13" s="263">
        <f>'[44]2023-24'!$BO140/10^6</f>
        <v>14.201072995000001</v>
      </c>
      <c r="P13" s="263">
        <f>'[44]2023-24'!$BU140/10^6</f>
        <v>9.3426754649999992</v>
      </c>
      <c r="Q13" s="263">
        <f t="shared" si="0"/>
        <v>154.54548955000001</v>
      </c>
    </row>
    <row r="14" spans="2:17" x14ac:dyDescent="0.25">
      <c r="B14" s="85"/>
      <c r="C14" s="1000"/>
      <c r="D14" s="84" t="s">
        <v>319</v>
      </c>
      <c r="E14" s="263">
        <f>'[44]2023-24'!$G141/10^6</f>
        <v>179.80692732599999</v>
      </c>
      <c r="F14" s="263">
        <f>'[44]2023-24'!$M141/10^6</f>
        <v>206.04303451700002</v>
      </c>
      <c r="G14" s="263">
        <f>'[44]2023-24'!$S141/10^6</f>
        <v>217.8710968835</v>
      </c>
      <c r="H14" s="263">
        <f>'[44]2023-24'!$Y141/10^6</f>
        <v>215.408432726</v>
      </c>
      <c r="I14" s="263">
        <f>'[44]2023-24'!$AE141/10^6</f>
        <v>205.3817347975</v>
      </c>
      <c r="J14" s="263">
        <f>'[44]2023-24'!$AK141/10^6</f>
        <v>195.89101227400002</v>
      </c>
      <c r="K14" s="263">
        <f>'[44]2023-24'!$AQ141/10^6</f>
        <v>199.97258798700003</v>
      </c>
      <c r="L14" s="263">
        <f>'[44]2023-24'!$AW141/10^6</f>
        <v>211.232715093</v>
      </c>
      <c r="M14" s="263">
        <f>'[44]2023-24'!$BC141/10^6</f>
        <v>212.26289183700001</v>
      </c>
      <c r="N14" s="263">
        <f>'[44]2023-24'!$BI141/10^6</f>
        <v>224.57532792750001</v>
      </c>
      <c r="O14" s="263">
        <f>'[44]2023-24'!$BO141/10^6</f>
        <v>203.268764414</v>
      </c>
      <c r="P14" s="263">
        <f>'[44]2023-24'!$BU141/10^6</f>
        <v>212.5709307745</v>
      </c>
      <c r="Q14" s="263">
        <f t="shared" si="0"/>
        <v>2484.2854565570005</v>
      </c>
    </row>
    <row r="15" spans="2:17" x14ac:dyDescent="0.25">
      <c r="B15" s="85"/>
      <c r="C15" s="1000"/>
      <c r="D15" s="84" t="s">
        <v>320</v>
      </c>
      <c r="E15" s="263">
        <f>'[44]2023-24'!$G142/10^6</f>
        <v>262.91857070899999</v>
      </c>
      <c r="F15" s="263">
        <f>'[44]2023-24'!$M142/10^6</f>
        <v>247.94853446150003</v>
      </c>
      <c r="G15" s="263">
        <f>'[44]2023-24'!$S142/10^6</f>
        <v>254.16102847800002</v>
      </c>
      <c r="H15" s="263">
        <f>'[44]2023-24'!$Y142/10^6</f>
        <v>192.94874568900002</v>
      </c>
      <c r="I15" s="263">
        <f>'[44]2023-24'!$AE142/10^6</f>
        <v>268.56633596250003</v>
      </c>
      <c r="J15" s="263">
        <f>'[44]2023-24'!$AK142/10^6</f>
        <v>233.794376511</v>
      </c>
      <c r="K15" s="263">
        <f>'[44]2023-24'!$AQ142/10^6</f>
        <v>248.7168578255</v>
      </c>
      <c r="L15" s="263">
        <f>'[44]2023-24'!$AW142/10^6</f>
        <v>239.96822747049998</v>
      </c>
      <c r="M15" s="263">
        <f>'[44]2023-24'!$BC142/10^6</f>
        <v>248.89199114550001</v>
      </c>
      <c r="N15" s="263">
        <f>'[44]2023-24'!$BI142/10^6</f>
        <v>268.199046313</v>
      </c>
      <c r="O15" s="263">
        <f>'[44]2023-24'!$BO142/10^6</f>
        <v>242.01216397350001</v>
      </c>
      <c r="P15" s="263">
        <f>'[44]2023-24'!$BU142/10^6</f>
        <v>268.3791357705</v>
      </c>
      <c r="Q15" s="263">
        <f t="shared" si="0"/>
        <v>2976.5050143095</v>
      </c>
    </row>
    <row r="16" spans="2:17" x14ac:dyDescent="0.25">
      <c r="B16" s="85"/>
      <c r="C16" s="1000"/>
      <c r="D16" s="84" t="s">
        <v>321</v>
      </c>
      <c r="E16" s="263">
        <f>'[44]2023-24'!$G143/10^6</f>
        <v>361.36415499999998</v>
      </c>
      <c r="F16" s="263">
        <f>'[44]2023-24'!$M143/10^6</f>
        <v>382.45648849999998</v>
      </c>
      <c r="G16" s="263">
        <f>'[44]2023-24'!$S143/10^6</f>
        <v>360.30519950000001</v>
      </c>
      <c r="H16" s="263">
        <f>'[44]2023-24'!$Y143/10^6</f>
        <v>283.1249105</v>
      </c>
      <c r="I16" s="263">
        <f>'[44]2023-24'!$AE143/10^6</f>
        <v>299.23077000000001</v>
      </c>
      <c r="J16" s="263">
        <f>'[44]2023-24'!$AK143/10^6</f>
        <v>329.0501385</v>
      </c>
      <c r="K16" s="263">
        <f>'[44]2023-24'!$AQ143/10^6</f>
        <v>378.18539149999998</v>
      </c>
      <c r="L16" s="263">
        <f>'[44]2023-24'!$AW143/10^6</f>
        <v>413.00604950000002</v>
      </c>
      <c r="M16" s="263">
        <f>'[44]2023-24'!$BC143/10^6</f>
        <v>398.67452250000002</v>
      </c>
      <c r="N16" s="263">
        <f>'[44]2023-24'!$BI143/10^6</f>
        <v>436.41453949999999</v>
      </c>
      <c r="O16" s="263">
        <f>'[44]2023-24'!$BO143/10^6</f>
        <v>414.38671299999999</v>
      </c>
      <c r="P16" s="263">
        <f>'[44]2023-24'!$BU143/10^6</f>
        <v>406.36447249999998</v>
      </c>
      <c r="Q16" s="263">
        <f t="shared" si="0"/>
        <v>4462.5633505000005</v>
      </c>
    </row>
    <row r="17" spans="2:17" x14ac:dyDescent="0.25">
      <c r="B17" s="85"/>
      <c r="C17" s="1000"/>
      <c r="D17" s="84" t="s">
        <v>322</v>
      </c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>
        <f>SUM(E17:P17)</f>
        <v>0</v>
      </c>
    </row>
    <row r="18" spans="2:17" x14ac:dyDescent="0.25">
      <c r="B18" s="85"/>
      <c r="C18" s="1000"/>
      <c r="D18" s="84"/>
      <c r="E18" s="481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263"/>
    </row>
    <row r="19" spans="2:17" x14ac:dyDescent="0.25">
      <c r="B19" s="85"/>
      <c r="C19" s="1000"/>
      <c r="D19" s="480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466"/>
    </row>
    <row r="20" spans="2:17" x14ac:dyDescent="0.25">
      <c r="B20" s="85"/>
      <c r="C20" s="1000"/>
      <c r="D20" s="84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  <c r="Q20" s="263"/>
    </row>
    <row r="21" spans="2:17" x14ac:dyDescent="0.25">
      <c r="B21" s="85"/>
      <c r="C21" s="1000"/>
      <c r="D21" s="84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</row>
    <row r="22" spans="2:17" x14ac:dyDescent="0.25">
      <c r="B22" s="85"/>
      <c r="C22" s="1000"/>
      <c r="D22" s="84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</row>
    <row r="23" spans="2:17" x14ac:dyDescent="0.25">
      <c r="B23" s="85"/>
      <c r="C23" s="1000"/>
      <c r="D23" s="84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</row>
    <row r="24" spans="2:17" x14ac:dyDescent="0.25">
      <c r="B24" s="85"/>
      <c r="C24" s="1000"/>
      <c r="D24" s="84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</row>
    <row r="25" spans="2:17" x14ac:dyDescent="0.25">
      <c r="B25" s="85"/>
      <c r="C25" s="1000"/>
      <c r="D25" s="84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</row>
    <row r="26" spans="2:17" x14ac:dyDescent="0.25">
      <c r="B26" s="85"/>
      <c r="C26" s="1000"/>
      <c r="D26" s="84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</row>
    <row r="27" spans="2:17" x14ac:dyDescent="0.25">
      <c r="B27" s="85"/>
      <c r="C27" s="1001"/>
      <c r="D27" s="84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</row>
    <row r="28" spans="2:17" x14ac:dyDescent="0.25">
      <c r="C28" s="937" t="s">
        <v>188</v>
      </c>
      <c r="D28" s="938"/>
      <c r="E28" s="263">
        <f>SUM(E10:E27)</f>
        <v>1559.1586876484998</v>
      </c>
      <c r="F28" s="263">
        <f t="shared" ref="F28:Q28" si="1">SUM(F10:F27)</f>
        <v>1611.9046212150001</v>
      </c>
      <c r="G28" s="263">
        <f t="shared" si="1"/>
        <v>1615.0340830535001</v>
      </c>
      <c r="H28" s="263">
        <f t="shared" si="1"/>
        <v>1479.2001833894999</v>
      </c>
      <c r="I28" s="263">
        <f t="shared" si="1"/>
        <v>1495.6486301620002</v>
      </c>
      <c r="J28" s="263">
        <f t="shared" si="1"/>
        <v>1399.9037076315001</v>
      </c>
      <c r="K28" s="263">
        <f t="shared" si="1"/>
        <v>1615.6445761904997</v>
      </c>
      <c r="L28" s="263">
        <f t="shared" si="1"/>
        <v>1397.8677143529999</v>
      </c>
      <c r="M28" s="263">
        <f t="shared" si="1"/>
        <v>1566.3133508115</v>
      </c>
      <c r="N28" s="263">
        <f t="shared" si="1"/>
        <v>1670.064349426</v>
      </c>
      <c r="O28" s="263">
        <f t="shared" si="1"/>
        <v>1554.5311706375001</v>
      </c>
      <c r="P28" s="263">
        <f t="shared" si="1"/>
        <v>1601.2924528234998</v>
      </c>
      <c r="Q28" s="263">
        <f t="shared" si="1"/>
        <v>18566.563527342001</v>
      </c>
    </row>
    <row r="29" spans="2:17" x14ac:dyDescent="0.25">
      <c r="C29" s="935" t="s">
        <v>323</v>
      </c>
      <c r="D29" s="936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</row>
    <row r="30" spans="2:17" x14ac:dyDescent="0.25">
      <c r="C30" s="1004" t="s">
        <v>314</v>
      </c>
      <c r="D30" s="16" t="s">
        <v>324</v>
      </c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>
        <f t="shared" ref="Q30:Q47" si="2">SUM(E30:P30)</f>
        <v>0</v>
      </c>
    </row>
    <row r="31" spans="2:17" x14ac:dyDescent="0.25">
      <c r="C31" s="1005"/>
      <c r="D31" s="16" t="s">
        <v>325</v>
      </c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>
        <f t="shared" si="2"/>
        <v>0</v>
      </c>
    </row>
    <row r="32" spans="2:17" x14ac:dyDescent="0.25">
      <c r="C32" s="1005"/>
      <c r="D32" s="16" t="s">
        <v>326</v>
      </c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>
        <f t="shared" si="2"/>
        <v>0</v>
      </c>
    </row>
    <row r="33" spans="3:17" x14ac:dyDescent="0.25">
      <c r="C33" s="1005"/>
      <c r="D33" s="16" t="s">
        <v>327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>
        <f t="shared" si="2"/>
        <v>0</v>
      </c>
    </row>
    <row r="34" spans="3:17" x14ac:dyDescent="0.25">
      <c r="C34" s="1005"/>
      <c r="D34" s="16" t="s">
        <v>328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>
        <f t="shared" si="2"/>
        <v>0</v>
      </c>
    </row>
    <row r="35" spans="3:17" x14ac:dyDescent="0.25">
      <c r="C35" s="1005"/>
      <c r="D35" s="16" t="s">
        <v>329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>
        <f t="shared" si="2"/>
        <v>0</v>
      </c>
    </row>
    <row r="36" spans="3:17" x14ac:dyDescent="0.25">
      <c r="C36" s="1005"/>
      <c r="D36" s="16" t="s">
        <v>330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>
        <f t="shared" si="2"/>
        <v>0</v>
      </c>
    </row>
    <row r="37" spans="3:17" x14ac:dyDescent="0.25">
      <c r="C37" s="1005"/>
      <c r="D37" s="16" t="s">
        <v>331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>
        <f t="shared" si="2"/>
        <v>0</v>
      </c>
    </row>
    <row r="38" spans="3:17" x14ac:dyDescent="0.25">
      <c r="C38" s="1005"/>
      <c r="D38" s="16" t="s">
        <v>439</v>
      </c>
      <c r="E38" s="263">
        <f>'[44]2023-24'!$G146/10^6</f>
        <v>36.525940392999999</v>
      </c>
      <c r="F38" s="263">
        <f>'[44]2023-24'!$M146/10^6</f>
        <v>36.058947084800003</v>
      </c>
      <c r="G38" s="263">
        <f>'[44]2023-24'!$S146/10^6</f>
        <v>38.62869407825</v>
      </c>
      <c r="H38" s="263">
        <f>'[44]2023-24'!$Y146/10^6</f>
        <v>80.832171754200004</v>
      </c>
      <c r="I38" s="263">
        <f>'[44]2023-24'!$AE146/10^6</f>
        <v>203.56945585119999</v>
      </c>
      <c r="J38" s="263">
        <f>'[44]2023-24'!$AK146/10^6</f>
        <v>104.15785531434999</v>
      </c>
      <c r="K38" s="263">
        <f>'[44]2023-24'!$AQ146/10^6</f>
        <v>108.87955107245001</v>
      </c>
      <c r="L38" s="263">
        <f>'[44]2023-24'!$AW146/10^6</f>
        <v>39.707905964799998</v>
      </c>
      <c r="M38" s="263">
        <f>'[44]2023-24'!$BC146/10^6</f>
        <v>65.486618739500003</v>
      </c>
      <c r="N38" s="263">
        <f>'[44]2023-24'!$BI146/10^6</f>
        <v>67.96323444170001</v>
      </c>
      <c r="O38" s="263">
        <f>'[44]2023-24'!$BO146/10^6</f>
        <v>31.963344126949998</v>
      </c>
      <c r="P38" s="263">
        <f>'[44]2023-24'!$BU146/10^6</f>
        <v>19.119060159199996</v>
      </c>
      <c r="Q38" s="92">
        <f>SUM(E38:P38)</f>
        <v>832.89277898040018</v>
      </c>
    </row>
    <row r="39" spans="3:17" x14ac:dyDescent="0.25">
      <c r="C39" s="1005"/>
      <c r="D39" s="16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92">
        <f t="shared" si="2"/>
        <v>0</v>
      </c>
    </row>
    <row r="40" spans="3:17" x14ac:dyDescent="0.25">
      <c r="C40" s="1005"/>
      <c r="D40" s="16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92">
        <f t="shared" si="2"/>
        <v>0</v>
      </c>
    </row>
    <row r="41" spans="3:17" x14ac:dyDescent="0.25">
      <c r="C41" s="1005"/>
      <c r="D41" s="16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92">
        <f t="shared" si="2"/>
        <v>0</v>
      </c>
    </row>
    <row r="42" spans="3:17" x14ac:dyDescent="0.25">
      <c r="C42" s="1005"/>
      <c r="D42" s="1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92">
        <f t="shared" si="2"/>
        <v>0</v>
      </c>
    </row>
    <row r="43" spans="3:17" x14ac:dyDescent="0.25">
      <c r="C43" s="1005"/>
      <c r="D43" s="16"/>
      <c r="Q43" s="92">
        <f>SUM(E106:P106)</f>
        <v>5846.0163974999996</v>
      </c>
    </row>
    <row r="44" spans="3:17" x14ac:dyDescent="0.25">
      <c r="C44" s="1005"/>
      <c r="D44" s="16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92">
        <f t="shared" si="2"/>
        <v>0</v>
      </c>
    </row>
    <row r="45" spans="3:17" x14ac:dyDescent="0.25">
      <c r="C45" s="1005"/>
      <c r="D45" s="16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92">
        <f t="shared" si="2"/>
        <v>0</v>
      </c>
    </row>
    <row r="46" spans="3:17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>
        <f t="shared" si="2"/>
        <v>0</v>
      </c>
    </row>
    <row r="47" spans="3:17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>
        <f t="shared" si="2"/>
        <v>0</v>
      </c>
    </row>
    <row r="48" spans="3:17" x14ac:dyDescent="0.25">
      <c r="C48" s="937" t="s">
        <v>188</v>
      </c>
      <c r="D48" s="938"/>
      <c r="E48" s="92">
        <f>SUM(E30:E47)</f>
        <v>36.525940392999999</v>
      </c>
      <c r="F48" s="92">
        <f t="shared" ref="F48:P48" si="3">SUM(F30:F47)</f>
        <v>36.058947084800003</v>
      </c>
      <c r="G48" s="92">
        <f t="shared" si="3"/>
        <v>38.62869407825</v>
      </c>
      <c r="H48" s="92">
        <f t="shared" si="3"/>
        <v>80.832171754200004</v>
      </c>
      <c r="I48" s="92">
        <f t="shared" si="3"/>
        <v>203.56945585119999</v>
      </c>
      <c r="J48" s="92">
        <f t="shared" si="3"/>
        <v>104.15785531434999</v>
      </c>
      <c r="K48" s="92">
        <f t="shared" si="3"/>
        <v>108.87955107245001</v>
      </c>
      <c r="L48" s="92">
        <f t="shared" si="3"/>
        <v>39.707905964799998</v>
      </c>
      <c r="M48" s="92">
        <f t="shared" si="3"/>
        <v>65.486618739500003</v>
      </c>
      <c r="N48" s="92">
        <f t="shared" si="3"/>
        <v>67.96323444170001</v>
      </c>
      <c r="O48" s="92">
        <f t="shared" si="3"/>
        <v>31.963344126949998</v>
      </c>
      <c r="P48" s="92">
        <f t="shared" si="3"/>
        <v>19.119060159199996</v>
      </c>
      <c r="Q48" s="116">
        <f>SUM(E48:P48)</f>
        <v>832.89277898040018</v>
      </c>
    </row>
    <row r="49" spans="3:17" x14ac:dyDescent="0.25">
      <c r="C49" s="935" t="s">
        <v>332</v>
      </c>
      <c r="D49" s="936"/>
      <c r="E49" s="92">
        <f>E28+E48</f>
        <v>1595.6846280414998</v>
      </c>
      <c r="F49" s="92">
        <f t="shared" ref="F49:P49" si="4">F28+F48</f>
        <v>1647.9635682998</v>
      </c>
      <c r="G49" s="92">
        <f t="shared" si="4"/>
        <v>1653.6627771317501</v>
      </c>
      <c r="H49" s="92">
        <f t="shared" si="4"/>
        <v>1560.0323551437</v>
      </c>
      <c r="I49" s="92">
        <f t="shared" si="4"/>
        <v>1699.2180860132003</v>
      </c>
      <c r="J49" s="92">
        <f t="shared" si="4"/>
        <v>1504.06156294585</v>
      </c>
      <c r="K49" s="92">
        <f t="shared" si="4"/>
        <v>1724.5241272629498</v>
      </c>
      <c r="L49" s="92">
        <f t="shared" si="4"/>
        <v>1437.5756203177998</v>
      </c>
      <c r="M49" s="92">
        <f t="shared" si="4"/>
        <v>1631.799969551</v>
      </c>
      <c r="N49" s="92">
        <f t="shared" si="4"/>
        <v>1738.0275838677001</v>
      </c>
      <c r="O49" s="92">
        <f t="shared" si="4"/>
        <v>1586.4945147644501</v>
      </c>
      <c r="P49" s="92">
        <f t="shared" si="4"/>
        <v>1620.4115129826998</v>
      </c>
      <c r="Q49" s="116">
        <f>Q28+Q48</f>
        <v>19399.456306322401</v>
      </c>
    </row>
    <row r="50" spans="3:17" x14ac:dyDescent="0.25">
      <c r="C50" s="1002" t="s">
        <v>333</v>
      </c>
      <c r="D50" s="1003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</row>
    <row r="51" spans="3:17" x14ac:dyDescent="0.25">
      <c r="C51" s="935" t="s">
        <v>313</v>
      </c>
      <c r="D51" s="936"/>
      <c r="Q51" s="92"/>
    </row>
    <row r="52" spans="3:17" x14ac:dyDescent="0.25">
      <c r="C52" s="1004" t="s">
        <v>334</v>
      </c>
      <c r="D52" s="16" t="s">
        <v>335</v>
      </c>
      <c r="E52" s="263">
        <f>'[44]2023-24'!$G118/10^6</f>
        <v>134.96085399650002</v>
      </c>
      <c r="F52" s="263">
        <f>'[44]2023-24'!$M118/10^6</f>
        <v>110.549180388</v>
      </c>
      <c r="G52" s="263">
        <f>'[44]2023-24'!$S118/10^6</f>
        <v>103.728732329</v>
      </c>
      <c r="H52" s="263">
        <f>'[44]2023-24'!$Y118/10^6</f>
        <v>125.53616415649999</v>
      </c>
      <c r="I52" s="263">
        <f>'[44]2023-24'!$AE118/10^6</f>
        <v>128.3007533885</v>
      </c>
      <c r="J52" s="263">
        <f>'[44]2023-24'!$AK118/10^6</f>
        <v>127.7507385335</v>
      </c>
      <c r="K52" s="263">
        <f>'[44]2023-24'!$AQ118/10^6</f>
        <v>111.82203925499999</v>
      </c>
      <c r="L52" s="263">
        <f>'[44]2023-24'!$AW118/10^6</f>
        <v>109.280459984</v>
      </c>
      <c r="M52" s="263">
        <f>'[44]2023-24'!$BC118/10^6</f>
        <v>115.880540885</v>
      </c>
      <c r="N52" s="263">
        <f>'[44]2023-24'!$BI118/10^6</f>
        <v>130.65837071250002</v>
      </c>
      <c r="O52" s="263">
        <f>'[44]2023-24'!$BO118/10^6</f>
        <v>108.576018234</v>
      </c>
      <c r="P52" s="263">
        <f>'[44]2023-24'!$BU118/10^6</f>
        <v>122.6730462055</v>
      </c>
      <c r="Q52" s="92">
        <f t="shared" ref="Q52" si="5">SUM(E52:P52)</f>
        <v>1429.7168980680001</v>
      </c>
    </row>
    <row r="53" spans="3:17" x14ac:dyDescent="0.25">
      <c r="C53" s="1005"/>
      <c r="D53" s="16" t="s">
        <v>336</v>
      </c>
      <c r="E53" s="263">
        <f>'[44]2023-24'!$G119/10^6</f>
        <v>36.058248216499997</v>
      </c>
      <c r="F53" s="263">
        <f>'[44]2023-24'!$M119/10^6</f>
        <v>30.228193050999998</v>
      </c>
      <c r="G53" s="263">
        <f>'[44]2023-24'!$S119/10^6</f>
        <v>33.615298551000002</v>
      </c>
      <c r="H53" s="263">
        <f>'[44]2023-24'!$Y119/10^6</f>
        <v>33.317843524499999</v>
      </c>
      <c r="I53" s="263">
        <f>'[44]2023-24'!$AE119/10^6</f>
        <v>36.719865411000001</v>
      </c>
      <c r="J53" s="263">
        <f>'[44]2023-24'!$AK119/10^6</f>
        <v>31.249651931500001</v>
      </c>
      <c r="K53" s="263">
        <f>'[44]2023-24'!$AQ119/10^6</f>
        <v>35.7213155265</v>
      </c>
      <c r="L53" s="263">
        <f>'[44]2023-24'!$AW119/10^6</f>
        <v>26.273211552500001</v>
      </c>
      <c r="M53" s="263">
        <f>'[44]2023-24'!$BC119/10^6</f>
        <v>23.746885896999999</v>
      </c>
      <c r="N53" s="263">
        <f>'[44]2023-24'!$BI119/10^6</f>
        <v>32.107650695000004</v>
      </c>
      <c r="O53" s="263">
        <f>'[44]2023-24'!$BO119/10^6</f>
        <v>30.744066644500002</v>
      </c>
      <c r="P53" s="263">
        <f>'[44]2023-24'!$BU119/10^6</f>
        <v>28.184006095499999</v>
      </c>
      <c r="Q53" s="92">
        <f>SUM(E53:P53)</f>
        <v>377.96623709650009</v>
      </c>
    </row>
    <row r="54" spans="3:17" x14ac:dyDescent="0.25">
      <c r="C54" s="1005"/>
      <c r="D54" s="16" t="s">
        <v>337</v>
      </c>
      <c r="E54" s="263">
        <f>'[44]2023-24'!$G122/10^6</f>
        <v>99.953117856000006</v>
      </c>
      <c r="F54" s="263">
        <f>'[44]2023-24'!$M122/10^6</f>
        <v>99.75071484450001</v>
      </c>
      <c r="G54" s="263">
        <f>'[44]2023-24'!$S122/10^6</f>
        <v>76.266291173999988</v>
      </c>
      <c r="H54" s="263">
        <f>'[44]2023-24'!$Y122/10^6</f>
        <v>84.93403383750001</v>
      </c>
      <c r="I54" s="263">
        <f>'[44]2023-24'!$AE122/10^6</f>
        <v>67.692037842999994</v>
      </c>
      <c r="J54" s="263">
        <f>'[44]2023-24'!$AK122/10^6</f>
        <v>82.322425225499998</v>
      </c>
      <c r="K54" s="263">
        <f>'[44]2023-24'!$AQ122/10^6</f>
        <v>111.5689291365</v>
      </c>
      <c r="L54" s="263">
        <f>'[44]2023-24'!$AW122/10^6</f>
        <v>102.38168943150001</v>
      </c>
      <c r="M54" s="263">
        <f>'[44]2023-24'!$BC122/10^6</f>
        <v>105.36125297949999</v>
      </c>
      <c r="N54" s="263">
        <f>'[44]2023-24'!$BI122/10^6</f>
        <v>105.05829716950001</v>
      </c>
      <c r="O54" s="263">
        <f>'[44]2023-24'!$BO122/10^6</f>
        <v>98.840777876499999</v>
      </c>
      <c r="P54" s="263">
        <f>'[44]2023-24'!$BU122/10^6</f>
        <v>105.14897720100001</v>
      </c>
      <c r="Q54" s="92">
        <f>SUM(E54:P54)</f>
        <v>1139.2785445750001</v>
      </c>
    </row>
    <row r="55" spans="3:17" x14ac:dyDescent="0.25">
      <c r="C55" s="1005"/>
      <c r="D55" s="16" t="s">
        <v>338</v>
      </c>
      <c r="E55" s="263">
        <f>'[44]2023-24'!$G120/10^6</f>
        <v>143.54080424</v>
      </c>
      <c r="F55" s="263">
        <f>'[44]2023-24'!$M120/10^6</f>
        <v>98.094624850000002</v>
      </c>
      <c r="G55" s="263">
        <f>'[44]2023-24'!$S120/10^6</f>
        <v>168.64716817750002</v>
      </c>
      <c r="H55" s="263">
        <f>'[44]2023-24'!$Y120/10^6</f>
        <v>164.16218333149999</v>
      </c>
      <c r="I55" s="263">
        <f>'[44]2023-24'!$AE120/10^6</f>
        <v>198.53873825299999</v>
      </c>
      <c r="J55" s="263">
        <f>'[44]2023-24'!$AK120/10^6</f>
        <v>222.67434124549999</v>
      </c>
      <c r="K55" s="263">
        <f>'[44]2023-24'!$AQ120/10^6</f>
        <v>250.15291224700002</v>
      </c>
      <c r="L55" s="263">
        <f>'[44]2023-24'!$AW120/10^6</f>
        <v>161.45541546850001</v>
      </c>
      <c r="M55" s="263">
        <f>'[44]2023-24'!$BC120/10^6</f>
        <v>98.933058729514897</v>
      </c>
      <c r="N55" s="263">
        <f>'[44]2023-24'!$BI120/10^6</f>
        <v>225.09689067300002</v>
      </c>
      <c r="O55" s="263">
        <f>'[44]2023-24'!$BO120/10^6</f>
        <v>229.8345341175</v>
      </c>
      <c r="P55" s="263">
        <f>'[44]2023-24'!$BU120/10^6</f>
        <v>225.70843429950003</v>
      </c>
      <c r="Q55" s="92">
        <f>SUM(E55:P55)</f>
        <v>2186.8391056325149</v>
      </c>
    </row>
    <row r="56" spans="3:17" x14ac:dyDescent="0.25">
      <c r="C56" s="1005"/>
      <c r="D56" s="16" t="s">
        <v>339</v>
      </c>
      <c r="E56" s="263">
        <f>'[44]2023-24'!$G121/10^6</f>
        <v>78.739348757500011</v>
      </c>
      <c r="F56" s="263">
        <f>'[44]2023-24'!$M121/10^6</f>
        <v>42.716443269000003</v>
      </c>
      <c r="G56" s="263">
        <f>'[44]2023-24'!$S121/10^6</f>
        <v>74.991141548499996</v>
      </c>
      <c r="H56" s="263">
        <f>'[44]2023-24'!$Y121/10^6</f>
        <v>37.763850200999997</v>
      </c>
      <c r="I56" s="263">
        <f>'[44]2023-24'!$AE121/10^6</f>
        <v>73.784502322500003</v>
      </c>
      <c r="J56" s="263">
        <f>'[44]2023-24'!$AK121/10^6</f>
        <v>103.9451846675</v>
      </c>
      <c r="K56" s="263">
        <f>'[44]2023-24'!$AQ121/10^6</f>
        <v>104.12071306749999</v>
      </c>
      <c r="L56" s="263">
        <f>'[44]2023-24'!$AW121/10^6</f>
        <v>109.90133243700001</v>
      </c>
      <c r="M56" s="263">
        <f>'[44]2023-24'!$BC121/10^6</f>
        <v>107.15918092699999</v>
      </c>
      <c r="N56" s="263">
        <f>'[44]2023-24'!$BI121/10^6</f>
        <v>112.471660833</v>
      </c>
      <c r="O56" s="263">
        <f>'[44]2023-24'!$BO121/10^6</f>
        <v>97.370074233500006</v>
      </c>
      <c r="P56" s="263">
        <f>'[44]2023-24'!$BU121/10^6</f>
        <v>101.43026976900001</v>
      </c>
      <c r="Q56" s="92">
        <f>SUM(E56:P56)</f>
        <v>1044.393702033</v>
      </c>
    </row>
    <row r="57" spans="3:17" x14ac:dyDescent="0.25">
      <c r="C57" s="1005"/>
      <c r="D57" s="16" t="s">
        <v>340</v>
      </c>
      <c r="E57" s="263">
        <f>'[44]2023-24'!$G123/10^6</f>
        <v>48.7771701255</v>
      </c>
      <c r="F57" s="263">
        <f>'[44]2023-24'!$M123/10^6</f>
        <v>33.948690336500007</v>
      </c>
      <c r="G57" s="263">
        <f>'[44]2023-24'!$S123/10^6</f>
        <v>61.276170752500008</v>
      </c>
      <c r="H57" s="263">
        <f>'[44]2023-24'!$Y123/10^6</f>
        <v>35.115463874</v>
      </c>
      <c r="I57" s="263">
        <f>'[44]2023-24'!$AE123/10^6</f>
        <v>67.747833721500001</v>
      </c>
      <c r="J57" s="263">
        <f>'[44]2023-24'!$AK123/10^6</f>
        <v>66.3758859685</v>
      </c>
      <c r="K57" s="263">
        <f>'[44]2023-24'!$AQ123/10^6</f>
        <v>83.076654816000001</v>
      </c>
      <c r="L57" s="263">
        <f>'[44]2023-24'!$AW123/10^6</f>
        <v>22.206727190000002</v>
      </c>
      <c r="M57" s="263">
        <f>'[44]2023-24'!$BC123/10^6</f>
        <v>30.7891876025</v>
      </c>
      <c r="N57" s="263">
        <f>'[44]2023-24'!$BI123/10^6</f>
        <v>74.138449555999998</v>
      </c>
      <c r="O57" s="263">
        <f>'[44]2023-24'!$BO123/10^6</f>
        <v>39.065963330999999</v>
      </c>
      <c r="P57" s="263">
        <f>'[44]2023-24'!$BU123/10^6</f>
        <v>28.902956453000002</v>
      </c>
      <c r="Q57" s="92">
        <f>SUM(E57:P57)</f>
        <v>591.42115372700005</v>
      </c>
    </row>
    <row r="58" spans="3:17" x14ac:dyDescent="0.25">
      <c r="C58" s="1005"/>
      <c r="D58" s="16" t="s">
        <v>341</v>
      </c>
      <c r="E58" s="263">
        <f>'[44]2023-24'!$G136/10^6</f>
        <v>82.289685152611497</v>
      </c>
      <c r="F58" s="263">
        <f>'[44]2023-24'!$M136/10^6</f>
        <v>82.129334317328002</v>
      </c>
      <c r="G58" s="263">
        <f>'[44]2023-24'!$S136/10^6</f>
        <v>116.27764944936349</v>
      </c>
      <c r="H58" s="263">
        <f>'[44]2023-24'!$Y136/10^6</f>
        <v>97.994609422383988</v>
      </c>
      <c r="I58" s="263">
        <f>'[44]2023-24'!$AE136/10^6</f>
        <v>107.20437380578649</v>
      </c>
      <c r="J58" s="263">
        <f>'[44]2023-24'!$AK136/10^6</f>
        <v>158.0024153111365</v>
      </c>
      <c r="K58" s="263">
        <f>'[44]2023-24'!$AQ136/10^6</f>
        <v>145.579103951799</v>
      </c>
      <c r="L58" s="263">
        <f>'[44]2023-24'!$AW136/10^6</f>
        <v>145.94329639844801</v>
      </c>
      <c r="M58" s="263">
        <f>'[44]2023-24'!$BC136/10^6</f>
        <v>115.76785538993902</v>
      </c>
      <c r="N58" s="263">
        <f>'[44]2023-24'!$BI136/10^6</f>
        <v>100.24832395873901</v>
      </c>
      <c r="O58" s="263">
        <f>'[44]2023-24'!$BO136/10^6</f>
        <v>96.938165099543497</v>
      </c>
      <c r="P58" s="263">
        <f>'[44]2023-24'!$BU136/10^6</f>
        <v>90.350436079139016</v>
      </c>
      <c r="Q58" s="92">
        <f>SUM(E57:P57)</f>
        <v>591.42115372700005</v>
      </c>
    </row>
    <row r="59" spans="3:17" x14ac:dyDescent="0.25">
      <c r="C59" s="1005"/>
      <c r="D59" s="16" t="s">
        <v>342</v>
      </c>
      <c r="E59" s="263">
        <f>'[44]2023-24'!$G135/10^6</f>
        <v>18.059303634500001</v>
      </c>
      <c r="F59" s="263">
        <f>'[44]2023-24'!$M135/10^6</f>
        <v>16.356715546</v>
      </c>
      <c r="G59" s="263">
        <f>'[44]2023-24'!$S135/10^6</f>
        <v>16.160319161499999</v>
      </c>
      <c r="H59" s="263">
        <f>'[44]2023-24'!$Y135/10^6</f>
        <v>14.434096823000001</v>
      </c>
      <c r="I59" s="263">
        <f>'[44]2023-24'!$AE135/10^6</f>
        <v>15.551067704500001</v>
      </c>
      <c r="J59" s="263">
        <f>'[44]2023-24'!$AK135/10^6</f>
        <v>17.028611170000001</v>
      </c>
      <c r="K59" s="263">
        <f>'[44]2023-24'!$AQ135/10^6</f>
        <v>18.696470315499997</v>
      </c>
      <c r="L59" s="263">
        <f>'[44]2023-24'!$AW135/10^6</f>
        <v>16.347337334500001</v>
      </c>
      <c r="M59" s="263">
        <f>'[44]2023-24'!$BC135/10^6</f>
        <v>14.9931060975</v>
      </c>
      <c r="N59" s="263">
        <f>'[44]2023-24'!$BI135/10^6</f>
        <v>18.6568706005</v>
      </c>
      <c r="O59" s="263">
        <f>'[44]2023-24'!$BO135/10^6</f>
        <v>23.755875378000002</v>
      </c>
      <c r="P59" s="263">
        <f>'[44]2023-24'!$BU135/10^6</f>
        <v>28.162650610500002</v>
      </c>
      <c r="Q59" s="92">
        <f>SUM(E66:P66)</f>
        <v>298.48160448850001</v>
      </c>
    </row>
    <row r="60" spans="3:17" x14ac:dyDescent="0.25">
      <c r="C60" s="1006"/>
      <c r="D60" s="16" t="s">
        <v>343</v>
      </c>
      <c r="E60" s="263">
        <f>'[44]2023-24'!$G124/10^6</f>
        <v>0</v>
      </c>
      <c r="F60" s="263">
        <f>'[44]2023-24'!$M124/10^6</f>
        <v>0</v>
      </c>
      <c r="G60" s="263">
        <f>'[44]2023-24'!$S124/10^6</f>
        <v>0</v>
      </c>
      <c r="H60" s="263">
        <f>'[44]2023-24'!$Y124/10^6</f>
        <v>0</v>
      </c>
      <c r="I60" s="263">
        <f>'[44]2023-24'!$AE124/10^6</f>
        <v>0</v>
      </c>
      <c r="J60" s="263">
        <f>'[44]2023-24'!$AK124/10^6</f>
        <v>6.0883503562500003</v>
      </c>
      <c r="K60" s="263">
        <f>'[44]2023-24'!$AQ124/10^6</f>
        <v>313.11451615000004</v>
      </c>
      <c r="L60" s="263">
        <f>'[44]2023-24'!$AW124/10^6</f>
        <v>133.24406701500001</v>
      </c>
      <c r="M60" s="263">
        <f>'[44]2023-24'!$BC124/10^6</f>
        <v>141.58758022150002</v>
      </c>
      <c r="N60" s="263">
        <f>'[44]2023-24'!$BI124/10^6</f>
        <v>243.55852261450002</v>
      </c>
      <c r="O60" s="263">
        <f>'[44]2023-24'!$BO124/10^6</f>
        <v>265.35282014849997</v>
      </c>
      <c r="P60" s="263">
        <f>'[44]2023-24'!$BU124/10^6</f>
        <v>763.21331744200006</v>
      </c>
      <c r="Q60" s="92">
        <f>SUM(E82:P82)</f>
        <v>234.69424811050001</v>
      </c>
    </row>
    <row r="61" spans="3:17" x14ac:dyDescent="0.25">
      <c r="C61" s="16"/>
      <c r="D61" s="16" t="s">
        <v>344</v>
      </c>
      <c r="E61" s="263">
        <f>'[44]2023-24'!$G106/10^6</f>
        <v>1.7255648125</v>
      </c>
      <c r="F61" s="263">
        <f>'[44]2023-24'!$M106/10^6</f>
        <v>1.2452378365000001</v>
      </c>
      <c r="G61" s="263">
        <f>'[44]2023-24'!$S106/10^6</f>
        <v>1.7437243825000002</v>
      </c>
      <c r="H61" s="263">
        <f>'[44]2023-24'!$Y106/10^6</f>
        <v>1.3868965925000001</v>
      </c>
      <c r="I61" s="263">
        <f>'[44]2023-24'!$AE106/10^6</f>
        <v>1.2225926975000001</v>
      </c>
      <c r="J61" s="263">
        <f>'[44]2023-24'!$AK106/10^6</f>
        <v>2.2435062265000001</v>
      </c>
      <c r="K61" s="263">
        <f>'[44]2023-24'!$AQ106/10^6</f>
        <v>1.0127508940000001</v>
      </c>
      <c r="L61" s="263">
        <f>'[44]2023-24'!$AW106/10^6</f>
        <v>1.2425463540000001</v>
      </c>
      <c r="M61" s="263">
        <f>'[44]2023-24'!$BC106/10^6</f>
        <v>1.1152000764999999</v>
      </c>
      <c r="N61" s="263">
        <f>'[44]2023-24'!$BI106/10^6</f>
        <v>1.4891221315000001</v>
      </c>
      <c r="O61" s="263">
        <f>'[44]2023-24'!$BO106/10^6</f>
        <v>1.2542273175</v>
      </c>
      <c r="P61" s="263">
        <f>'[44]2023-24'!$BU106/10^6</f>
        <v>1.8409443990000001</v>
      </c>
      <c r="Q61" s="92">
        <f t="shared" ref="Q61:Q74" si="6">SUM(E61:P61)</f>
        <v>17.522313720500001</v>
      </c>
    </row>
    <row r="62" spans="3:17" x14ac:dyDescent="0.25">
      <c r="C62" s="16"/>
      <c r="D62" s="16" t="s">
        <v>345</v>
      </c>
      <c r="E62" s="263">
        <f>'[44]2023-24'!$G107/10^6</f>
        <v>1.7166070790000001</v>
      </c>
      <c r="F62" s="263">
        <f>'[44]2023-24'!$M107/10^6</f>
        <v>0.61074993899999996</v>
      </c>
      <c r="G62" s="263">
        <f>'[44]2023-24'!$S107/10^6</f>
        <v>0.88645016749999994</v>
      </c>
      <c r="H62" s="263">
        <f>'[44]2023-24'!$Y107/10^6</f>
        <v>1.5095442400000001</v>
      </c>
      <c r="I62" s="263">
        <f>'[44]2023-24'!$AE107/10^6</f>
        <v>1.8507840075000002</v>
      </c>
      <c r="J62" s="263">
        <f>'[44]2023-24'!$AK107/10^6</f>
        <v>2.7203974175000001</v>
      </c>
      <c r="K62" s="263">
        <f>'[44]2023-24'!$AQ107/10^6</f>
        <v>1.541410264</v>
      </c>
      <c r="L62" s="263">
        <f>'[44]2023-24'!$AW107/10^6</f>
        <v>1.3634739924999999</v>
      </c>
      <c r="M62" s="263">
        <f>'[44]2023-24'!$BC107/10^6</f>
        <v>1.0035829215000001</v>
      </c>
      <c r="N62" s="263">
        <f>'[44]2023-24'!$BI107/10^6</f>
        <v>2.0462710025000002</v>
      </c>
      <c r="O62" s="263">
        <f>'[44]2023-24'!$BO107/10^6</f>
        <v>1.7584679214999999</v>
      </c>
      <c r="P62" s="263">
        <f>'[44]2023-24'!$BU107/10^6</f>
        <v>2.2482944549999999</v>
      </c>
      <c r="Q62" s="92">
        <f t="shared" si="6"/>
        <v>19.256033407499999</v>
      </c>
    </row>
    <row r="63" spans="3:17" x14ac:dyDescent="0.25">
      <c r="C63" s="16"/>
      <c r="D63" s="16" t="s">
        <v>346</v>
      </c>
      <c r="E63" s="263">
        <f>'[44]2023-24'!$G108/10^6</f>
        <v>28.709465317499998</v>
      </c>
      <c r="F63" s="263">
        <f>'[44]2023-24'!$M108/10^6</f>
        <v>23.56774957</v>
      </c>
      <c r="G63" s="263">
        <f>'[44]2023-24'!$S108/10^6</f>
        <v>26.981260524</v>
      </c>
      <c r="H63" s="263">
        <f>'[44]2023-24'!$Y108/10^6</f>
        <v>27.172801657499999</v>
      </c>
      <c r="I63" s="263">
        <f>'[44]2023-24'!$AE108/10^6</f>
        <v>18.652749775000004</v>
      </c>
      <c r="J63" s="263">
        <f>'[44]2023-24'!$AK108/10^6</f>
        <v>16.074138809000001</v>
      </c>
      <c r="K63" s="263">
        <f>'[44]2023-24'!$AQ108/10^6</f>
        <v>24.831452458000001</v>
      </c>
      <c r="L63" s="263">
        <f>'[44]2023-24'!$AW108/10^6</f>
        <v>26.5367299125</v>
      </c>
      <c r="M63" s="263">
        <f>'[44]2023-24'!$BC108/10^6</f>
        <v>29.193855268</v>
      </c>
      <c r="N63" s="263">
        <f>'[44]2023-24'!$BI108/10^6</f>
        <v>30.093661961500001</v>
      </c>
      <c r="O63" s="263">
        <f>'[44]2023-24'!$BO108/10^6</f>
        <v>20.514816844000002</v>
      </c>
      <c r="P63" s="263">
        <f>'[44]2023-24'!$BU108/10^6</f>
        <v>30.639225111500004</v>
      </c>
      <c r="Q63" s="92">
        <f t="shared" si="6"/>
        <v>302.96790720850004</v>
      </c>
    </row>
    <row r="64" spans="3:17" x14ac:dyDescent="0.25">
      <c r="C64" s="16"/>
      <c r="D64" s="16" t="s">
        <v>347</v>
      </c>
      <c r="E64" s="263">
        <f>'[44]2023-24'!$G109/10^6</f>
        <v>2.5326942039999998</v>
      </c>
      <c r="F64" s="263">
        <f>'[44]2023-24'!$M109/10^6</f>
        <v>1.8382917190000001</v>
      </c>
      <c r="G64" s="263">
        <f>'[44]2023-24'!$S109/10^6</f>
        <v>1.6369328475000002</v>
      </c>
      <c r="H64" s="263">
        <f>'[44]2023-24'!$Y109/10^6</f>
        <v>3.6372108939999999</v>
      </c>
      <c r="I64" s="263">
        <f>'[44]2023-24'!$AE109/10^6</f>
        <v>2.3609931414999998</v>
      </c>
      <c r="J64" s="263">
        <f>'[44]2023-24'!$AK109/10^6</f>
        <v>3.6637652085000001</v>
      </c>
      <c r="K64" s="263">
        <f>'[44]2023-24'!$AQ109/10^6</f>
        <v>1.6830055250000002</v>
      </c>
      <c r="L64" s="263">
        <f>'[44]2023-24'!$AW109/10^6</f>
        <v>2.1580807590000002</v>
      </c>
      <c r="M64" s="263">
        <f>'[44]2023-24'!$BC109/10^6</f>
        <v>1.472179549</v>
      </c>
      <c r="N64" s="263">
        <f>'[44]2023-24'!$BI109/10^6</f>
        <v>3.3360646915000003</v>
      </c>
      <c r="O64" s="263">
        <f>'[44]2023-24'!$BO109/10^6</f>
        <v>2.5402536365000001</v>
      </c>
      <c r="P64" s="263">
        <f>'[44]2023-24'!$BU109/10^6</f>
        <v>2.6367392275000001</v>
      </c>
      <c r="Q64" s="92">
        <f t="shared" si="6"/>
        <v>29.496211403</v>
      </c>
    </row>
    <row r="65" spans="3:17" x14ac:dyDescent="0.25">
      <c r="C65" s="16"/>
      <c r="D65" s="16" t="s">
        <v>348</v>
      </c>
      <c r="E65" s="263">
        <f>'[44]2023-24'!$G110/10^6</f>
        <v>1.931678754</v>
      </c>
      <c r="F65" s="263">
        <f>'[44]2023-24'!$M110/10^6</f>
        <v>1.2450755715000001</v>
      </c>
      <c r="G65" s="263">
        <f>'[44]2023-24'!$S110/10^6</f>
        <v>1.4350998800000001</v>
      </c>
      <c r="H65" s="263">
        <f>'[44]2023-24'!$Y110/10^6</f>
        <v>2.1904879015000001</v>
      </c>
      <c r="I65" s="263">
        <f>'[44]2023-24'!$AE110/10^6</f>
        <v>0.91764032250000005</v>
      </c>
      <c r="J65" s="263">
        <f>'[44]2023-24'!$AK110/10^6</f>
        <v>1.9740807150000002</v>
      </c>
      <c r="K65" s="263">
        <f>'[44]2023-24'!$AQ110/10^6</f>
        <v>1.4832820025</v>
      </c>
      <c r="L65" s="263">
        <f>'[44]2023-24'!$AW110/10^6</f>
        <v>1.7098378064999999</v>
      </c>
      <c r="M65" s="263">
        <f>'[44]2023-24'!$BC110/10^6</f>
        <v>1.0488139375000001</v>
      </c>
      <c r="N65" s="263">
        <f>'[44]2023-24'!$BI110/10^6</f>
        <v>1.4144322575000001</v>
      </c>
      <c r="O65" s="263">
        <f>'[44]2023-24'!$BO110/10^6</f>
        <v>0.92112901999999997</v>
      </c>
      <c r="P65" s="263">
        <f>'[44]2023-24'!$BU110/10^6</f>
        <v>1.4934165100000001</v>
      </c>
      <c r="Q65" s="92">
        <f t="shared" si="6"/>
        <v>17.764974678499996</v>
      </c>
    </row>
    <row r="66" spans="3:17" x14ac:dyDescent="0.25">
      <c r="C66" s="16"/>
      <c r="D66" s="16" t="s">
        <v>349</v>
      </c>
      <c r="E66" s="263">
        <f>'[44]2023-24'!$G125/10^6</f>
        <v>43.841928830000001</v>
      </c>
      <c r="F66" s="263">
        <f>'[44]2023-24'!$M125/10^6</f>
        <v>29.152228651500003</v>
      </c>
      <c r="G66" s="263">
        <f>'[44]2023-24'!$S125/10^6</f>
        <v>34.229724145000006</v>
      </c>
      <c r="H66" s="263">
        <f>'[44]2023-24'!$Y125/10^6</f>
        <v>41.424681235000001</v>
      </c>
      <c r="I66" s="263">
        <f>'[44]2023-24'!$AE125/10^6</f>
        <v>35.227836619500003</v>
      </c>
      <c r="J66" s="263">
        <f>'[44]2023-24'!$AK125/10^6</f>
        <v>25.980457978</v>
      </c>
      <c r="K66" s="263">
        <f>'[44]2023-24'!$AQ125/10^6</f>
        <v>26.500963884499999</v>
      </c>
      <c r="L66" s="263">
        <f>'[44]2023-24'!$AW125/10^6</f>
        <v>12.602161659</v>
      </c>
      <c r="M66" s="263">
        <f>'[44]2023-24'!$BC125/10^6</f>
        <v>7.504170685000001</v>
      </c>
      <c r="N66" s="263">
        <f>'[44]2023-24'!$BI125/10^6</f>
        <v>12.4360171145</v>
      </c>
      <c r="O66" s="263">
        <f>'[44]2023-24'!$BO125/10^6</f>
        <v>12.6588168365</v>
      </c>
      <c r="P66" s="263">
        <f>'[44]2023-24'!$BU125/10^6</f>
        <v>16.922616850000001</v>
      </c>
      <c r="Q66" s="92">
        <f t="shared" si="6"/>
        <v>298.48160448850001</v>
      </c>
    </row>
    <row r="67" spans="3:17" x14ac:dyDescent="0.25">
      <c r="C67" s="16"/>
      <c r="D67" s="159" t="s">
        <v>350</v>
      </c>
      <c r="E67" s="263">
        <f>'[44]2023-24'!$G126/10^6</f>
        <v>52.416549726500001</v>
      </c>
      <c r="F67" s="263">
        <f>'[44]2023-24'!$M126/10^6</f>
        <v>35.381802117500001</v>
      </c>
      <c r="G67" s="263">
        <f>'[44]2023-24'!$S126/10^6</f>
        <v>48.974672734000002</v>
      </c>
      <c r="H67" s="263">
        <f>'[44]2023-24'!$Y126/10^6</f>
        <v>38.016162399000002</v>
      </c>
      <c r="I67" s="263">
        <f>'[44]2023-24'!$AE126/10^6</f>
        <v>33.619304380000003</v>
      </c>
      <c r="J67" s="263">
        <f>'[44]2023-24'!$AK126/10^6</f>
        <v>60.586402697000004</v>
      </c>
      <c r="K67" s="263">
        <f>'[44]2023-24'!$AQ126/10^6</f>
        <v>70.897498257999999</v>
      </c>
      <c r="L67" s="263">
        <f>'[44]2023-24'!$AW126/10^6</f>
        <v>39.644075428999997</v>
      </c>
      <c r="M67" s="263">
        <f>'[44]2023-24'!$BC126/10^6</f>
        <v>27.551920425500001</v>
      </c>
      <c r="N67" s="263">
        <f>'[44]2023-24'!$BI126/10^6</f>
        <v>41.401572582500002</v>
      </c>
      <c r="O67" s="263">
        <f>'[44]2023-24'!$BO126/10^6</f>
        <v>37.635752566000001</v>
      </c>
      <c r="P67" s="263">
        <f>'[44]2023-24'!$BU126/10^6</f>
        <v>47.783445155500004</v>
      </c>
      <c r="Q67" s="484">
        <f t="shared" si="6"/>
        <v>533.90915847049996</v>
      </c>
    </row>
    <row r="68" spans="3:17" x14ac:dyDescent="0.25">
      <c r="C68" s="16"/>
      <c r="D68" s="483" t="s">
        <v>426</v>
      </c>
      <c r="E68" s="263">
        <f>'[44]2023-24'!$G111/10^6</f>
        <v>0</v>
      </c>
      <c r="F68" s="263">
        <f>'[44]2023-24'!$M111/10^6</f>
        <v>0</v>
      </c>
      <c r="G68" s="263">
        <f>'[44]2023-24'!$S111/10^6</f>
        <v>0.1313210645</v>
      </c>
      <c r="H68" s="263">
        <f>'[44]2023-24'!$Y111/10^6</f>
        <v>0</v>
      </c>
      <c r="I68" s="263">
        <f>'[44]2023-24'!$AE111/10^6</f>
        <v>0</v>
      </c>
      <c r="J68" s="263">
        <f>'[44]2023-24'!$AK111/10^6</f>
        <v>0</v>
      </c>
      <c r="K68" s="263">
        <f>'[44]2023-24'!$AQ111/10^6</f>
        <v>0</v>
      </c>
      <c r="L68" s="263">
        <f>'[44]2023-24'!$AW111/10^6</f>
        <v>0</v>
      </c>
      <c r="M68" s="263">
        <f>'[44]2023-24'!$BC111/10^6</f>
        <v>0</v>
      </c>
      <c r="N68" s="263">
        <f>'[44]2023-24'!$BI111/10^6</f>
        <v>0</v>
      </c>
      <c r="O68" s="263">
        <f>'[44]2023-24'!$BO111/10^6</f>
        <v>0</v>
      </c>
      <c r="P68" s="263">
        <f>'[44]2023-24'!$BU111/10^6</f>
        <v>0</v>
      </c>
      <c r="Q68" s="484">
        <f t="shared" si="6"/>
        <v>0.1313210645</v>
      </c>
    </row>
    <row r="69" spans="3:17" x14ac:dyDescent="0.25">
      <c r="C69" s="16"/>
      <c r="D69" s="158" t="s">
        <v>427</v>
      </c>
      <c r="E69" s="482">
        <f>'[44]2023-24'!$G112/10^6</f>
        <v>0</v>
      </c>
      <c r="F69" s="482">
        <f>'[44]2023-24'!$M112/10^6</f>
        <v>0</v>
      </c>
      <c r="G69" s="482">
        <f>'[44]2023-24'!$S112/10^6</f>
        <v>0.99587956700000002</v>
      </c>
      <c r="H69" s="482">
        <f>'[44]2023-24'!$Y112/10^6</f>
        <v>0</v>
      </c>
      <c r="I69" s="482">
        <f>'[44]2023-24'!$AE112/10^6</f>
        <v>0</v>
      </c>
      <c r="J69" s="482">
        <f>'[44]2023-24'!$AK112/10^6</f>
        <v>0</v>
      </c>
      <c r="K69" s="482">
        <f>'[44]2023-24'!$AQ112/10^6</f>
        <v>0</v>
      </c>
      <c r="L69" s="482">
        <f>'[44]2023-24'!$AW112/10^6</f>
        <v>0</v>
      </c>
      <c r="M69" s="482">
        <f>'[44]2023-24'!$BC112/10^6</f>
        <v>0</v>
      </c>
      <c r="N69" s="482">
        <f>'[44]2023-24'!$BI112/10^6</f>
        <v>0</v>
      </c>
      <c r="O69" s="482">
        <f>'[44]2023-24'!$BO112/10^6</f>
        <v>0</v>
      </c>
      <c r="P69" s="482">
        <f>'[44]2023-24'!$BU112/10^6</f>
        <v>0</v>
      </c>
      <c r="Q69" s="92">
        <f t="shared" si="6"/>
        <v>0.99587956700000002</v>
      </c>
    </row>
    <row r="70" spans="3:17" x14ac:dyDescent="0.25">
      <c r="C70" s="16"/>
      <c r="D70" s="158" t="s">
        <v>428</v>
      </c>
      <c r="E70" s="263">
        <f>'[44]2023-24'!$G113/10^6</f>
        <v>0</v>
      </c>
      <c r="F70" s="263">
        <f>'[44]2023-24'!$M113/10^6</f>
        <v>0</v>
      </c>
      <c r="G70" s="263">
        <f>'[44]2023-24'!$S113/10^6</f>
        <v>0</v>
      </c>
      <c r="H70" s="263">
        <f>'[44]2023-24'!$Y113/10^6</f>
        <v>0</v>
      </c>
      <c r="I70" s="263">
        <f>'[44]2023-24'!$AE113/10^6</f>
        <v>0</v>
      </c>
      <c r="J70" s="263">
        <f>'[44]2023-24'!$AK113/10^6</f>
        <v>0</v>
      </c>
      <c r="K70" s="263">
        <f>'[44]2023-24'!$AQ113/10^6</f>
        <v>0</v>
      </c>
      <c r="L70" s="263">
        <f>'[44]2023-24'!$AW113/10^6</f>
        <v>0</v>
      </c>
      <c r="M70" s="263">
        <f>'[44]2023-24'!$BC113/10^6</f>
        <v>0</v>
      </c>
      <c r="N70" s="263">
        <f>'[44]2023-24'!$BI113/10^6</f>
        <v>0</v>
      </c>
      <c r="O70" s="263">
        <f>'[44]2023-24'!$BO113/10^6</f>
        <v>0</v>
      </c>
      <c r="P70" s="263">
        <f>'[44]2023-24'!$BU113/10^6</f>
        <v>0</v>
      </c>
      <c r="Q70" s="92">
        <f t="shared" si="6"/>
        <v>0</v>
      </c>
    </row>
    <row r="71" spans="3:17" x14ac:dyDescent="0.3">
      <c r="C71" s="16"/>
      <c r="D71" s="157" t="s">
        <v>429</v>
      </c>
      <c r="E71" s="263">
        <f>'[44]2023-24'!$G114/10^6</f>
        <v>0</v>
      </c>
      <c r="F71" s="263">
        <f>'[44]2023-24'!$M114/10^6</f>
        <v>0.164051326</v>
      </c>
      <c r="G71" s="263">
        <f>'[44]2023-24'!$S114/10^6</f>
        <v>0</v>
      </c>
      <c r="H71" s="263">
        <f>'[44]2023-24'!$Y114/10^6</f>
        <v>0</v>
      </c>
      <c r="I71" s="263">
        <f>'[44]2023-24'!$AE114/10^6</f>
        <v>0</v>
      </c>
      <c r="J71" s="263">
        <f>'[44]2023-24'!$AK114/10^6</f>
        <v>0</v>
      </c>
      <c r="K71" s="263">
        <f>'[44]2023-24'!$AQ114/10^6</f>
        <v>0</v>
      </c>
      <c r="L71" s="263">
        <f>'[44]2023-24'!$AW114/10^6</f>
        <v>0</v>
      </c>
      <c r="M71" s="263">
        <f>'[44]2023-24'!$BC114/10^6</f>
        <v>0</v>
      </c>
      <c r="N71" s="263">
        <f>'[44]2023-24'!$BI114/10^6</f>
        <v>0</v>
      </c>
      <c r="O71" s="263">
        <f>'[44]2023-24'!$BO114/10^6</f>
        <v>0</v>
      </c>
      <c r="P71" s="263">
        <f>'[44]2023-24'!$BU114/10^6</f>
        <v>0</v>
      </c>
      <c r="Q71" s="92">
        <f t="shared" si="6"/>
        <v>0.164051326</v>
      </c>
    </row>
    <row r="72" spans="3:17" x14ac:dyDescent="0.3">
      <c r="C72" s="16"/>
      <c r="D72" s="157" t="s">
        <v>430</v>
      </c>
      <c r="E72" s="263">
        <f>'[44]2023-24'!$G115/10^6</f>
        <v>0</v>
      </c>
      <c r="F72" s="263">
        <f>'[44]2023-24'!$M115/10^6</f>
        <v>0.41471970900000005</v>
      </c>
      <c r="G72" s="263">
        <f>'[44]2023-24'!$S115/10^6</f>
        <v>0</v>
      </c>
      <c r="H72" s="263">
        <f>'[44]2023-24'!$Y115/10^6</f>
        <v>0</v>
      </c>
      <c r="I72" s="263">
        <f>'[44]2023-24'!$AE115/10^6</f>
        <v>0</v>
      </c>
      <c r="J72" s="263">
        <f>'[44]2023-24'!$AK115/10^6</f>
        <v>0</v>
      </c>
      <c r="K72" s="263">
        <f>'[44]2023-24'!$AQ115/10^6</f>
        <v>0</v>
      </c>
      <c r="L72" s="263">
        <f>'[44]2023-24'!$AW115/10^6</f>
        <v>0</v>
      </c>
      <c r="M72" s="263">
        <f>'[44]2023-24'!$BC115/10^6</f>
        <v>0</v>
      </c>
      <c r="N72" s="263">
        <f>'[44]2023-24'!$BI115/10^6</f>
        <v>0</v>
      </c>
      <c r="O72" s="263">
        <f>'[44]2023-24'!$BO115/10^6</f>
        <v>0</v>
      </c>
      <c r="P72" s="263">
        <f>'[44]2023-24'!$BU115/10^6</f>
        <v>0</v>
      </c>
      <c r="Q72" s="92">
        <f t="shared" si="6"/>
        <v>0.41471970900000005</v>
      </c>
    </row>
    <row r="73" spans="3:17" x14ac:dyDescent="0.25">
      <c r="C73" s="16"/>
      <c r="D73" s="158" t="s">
        <v>431</v>
      </c>
      <c r="E73" s="263">
        <f>'[44]2023-24'!$G116/10^6</f>
        <v>0</v>
      </c>
      <c r="F73" s="263">
        <f>'[44]2023-24'!$M116/10^6</f>
        <v>0</v>
      </c>
      <c r="G73" s="263">
        <f>'[44]2023-24'!$S116/10^6</f>
        <v>0</v>
      </c>
      <c r="H73" s="263">
        <f>'[44]2023-24'!$Y116/10^6</f>
        <v>0</v>
      </c>
      <c r="I73" s="263">
        <f>'[44]2023-24'!$AE116/10^6</f>
        <v>0</v>
      </c>
      <c r="J73" s="263">
        <f>'[44]2023-24'!$AK116/10^6</f>
        <v>0</v>
      </c>
      <c r="K73" s="263">
        <f>'[44]2023-24'!$AQ116/10^6</f>
        <v>4.1084085903083704E-2</v>
      </c>
      <c r="L73" s="263">
        <f>'[44]2023-24'!$AW116/10^6</f>
        <v>0</v>
      </c>
      <c r="M73" s="263">
        <f>'[44]2023-24'!$BC116/10^6</f>
        <v>0</v>
      </c>
      <c r="N73" s="263">
        <f>'[44]2023-24'!$BI116/10^6</f>
        <v>0</v>
      </c>
      <c r="O73" s="263">
        <f>'[44]2023-24'!$BO116/10^6</f>
        <v>0</v>
      </c>
      <c r="P73" s="263">
        <f>'[44]2023-24'!$BU116/10^6</f>
        <v>0</v>
      </c>
      <c r="Q73" s="92">
        <f t="shared" si="6"/>
        <v>4.1084085903083704E-2</v>
      </c>
    </row>
    <row r="74" spans="3:17" x14ac:dyDescent="0.25">
      <c r="C74" s="16"/>
      <c r="D74" s="158" t="s">
        <v>432</v>
      </c>
      <c r="E74" s="263">
        <f>'[44]2023-24'!$G117/10^6</f>
        <v>0</v>
      </c>
      <c r="F74" s="263">
        <f>'[44]2023-24'!$M117/10^6</f>
        <v>0</v>
      </c>
      <c r="G74" s="263">
        <f>'[44]2023-24'!$S117/10^6</f>
        <v>0</v>
      </c>
      <c r="H74" s="263">
        <f>'[44]2023-24'!$Y117/10^6</f>
        <v>0</v>
      </c>
      <c r="I74" s="263">
        <f>'[44]2023-24'!$AE117/10^6</f>
        <v>0</v>
      </c>
      <c r="J74" s="263">
        <f>'[44]2023-24'!$AK117/10^6</f>
        <v>0</v>
      </c>
      <c r="K74" s="263">
        <f>'[44]2023-24'!$AQ117/10^6</f>
        <v>0</v>
      </c>
      <c r="L74" s="263">
        <f>'[44]2023-24'!$AW117/10^6</f>
        <v>0</v>
      </c>
      <c r="M74" s="263">
        <f>'[44]2023-24'!$BC117/10^6</f>
        <v>0</v>
      </c>
      <c r="N74" s="263">
        <f>'[44]2023-24'!$BI117/10^6</f>
        <v>0</v>
      </c>
      <c r="O74" s="263">
        <f>'[44]2023-24'!$BO117/10^6</f>
        <v>0</v>
      </c>
      <c r="P74" s="263">
        <f>'[44]2023-24'!$BU117/10^6</f>
        <v>0</v>
      </c>
      <c r="Q74" s="92">
        <f t="shared" si="6"/>
        <v>0</v>
      </c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</row>
    <row r="77" spans="3:17" x14ac:dyDescent="0.25">
      <c r="C77" s="937" t="s">
        <v>188</v>
      </c>
      <c r="D77" s="938"/>
      <c r="E77" s="92">
        <f>SUM(E52:E76)</f>
        <v>775.25302070261159</v>
      </c>
      <c r="F77" s="92">
        <f t="shared" ref="F77:P77" si="7">SUM(F52:F76)</f>
        <v>607.39380304232827</v>
      </c>
      <c r="G77" s="92">
        <f t="shared" si="7"/>
        <v>767.97783645536344</v>
      </c>
      <c r="H77" s="92">
        <f t="shared" si="7"/>
        <v>708.59603008988393</v>
      </c>
      <c r="I77" s="92">
        <f t="shared" si="7"/>
        <v>789.39107339328643</v>
      </c>
      <c r="J77" s="92">
        <f t="shared" si="7"/>
        <v>928.68035346088652</v>
      </c>
      <c r="K77" s="92">
        <f t="shared" si="7"/>
        <v>1301.8441018377021</v>
      </c>
      <c r="L77" s="92">
        <f t="shared" si="7"/>
        <v>912.29044272394799</v>
      </c>
      <c r="M77" s="92">
        <f t="shared" si="7"/>
        <v>823.10837159245386</v>
      </c>
      <c r="N77" s="92">
        <f t="shared" si="7"/>
        <v>1134.2121785542388</v>
      </c>
      <c r="O77" s="92">
        <f t="shared" si="7"/>
        <v>1067.7617592050435</v>
      </c>
      <c r="P77" s="92">
        <f t="shared" si="7"/>
        <v>1597.3387758636391</v>
      </c>
      <c r="Q77" s="116">
        <f>SUM(E77:P77)</f>
        <v>11413.847746921383</v>
      </c>
    </row>
    <row r="78" spans="3:17" x14ac:dyDescent="0.25">
      <c r="C78" s="935" t="s">
        <v>351</v>
      </c>
      <c r="D78" s="936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</row>
    <row r="79" spans="3:17" x14ac:dyDescent="0.25">
      <c r="C79" s="1004" t="s">
        <v>352</v>
      </c>
      <c r="D79" s="16" t="s">
        <v>353</v>
      </c>
      <c r="E79" s="481">
        <f>'[44]2023-24'!$G104/10^6</f>
        <v>4.6616928419999999</v>
      </c>
      <c r="F79" s="481">
        <f>'[44]2023-24'!$M104/10^6</f>
        <v>4.7634682719999999</v>
      </c>
      <c r="G79" s="481">
        <f>'[44]2023-24'!$S104/10^6</f>
        <v>4.2702355845</v>
      </c>
      <c r="H79" s="481">
        <f>'[44]2023-24'!$Y104/10^6</f>
        <v>0</v>
      </c>
      <c r="I79" s="481">
        <f>'[44]2023-24'!$AE104/10^6</f>
        <v>0</v>
      </c>
      <c r="J79" s="481">
        <f>'[44]2023-24'!$AK104/10^6</f>
        <v>2.26847881</v>
      </c>
      <c r="K79" s="481">
        <f>'[44]2023-24'!$AQ104/10^6</f>
        <v>4.0972117094999998</v>
      </c>
      <c r="L79" s="481">
        <f>'[44]2023-24'!$AW104/10^6</f>
        <v>4.6106985964999998</v>
      </c>
      <c r="M79" s="481">
        <f>'[44]2023-24'!$BC104/10^6</f>
        <v>4.8555063909999996</v>
      </c>
      <c r="N79" s="481">
        <f>'[44]2023-24'!$BI104/10^6</f>
        <v>4.8074505530000007</v>
      </c>
      <c r="O79" s="481">
        <f>'[44]2023-24'!$BO104/10^6</f>
        <v>4.3333221000000002</v>
      </c>
      <c r="P79" s="481">
        <f>'[44]2023-24'!$BU104/10^6</f>
        <v>4.7946372620000002</v>
      </c>
      <c r="Q79" s="92">
        <f>SUM(E79:P79)</f>
        <v>43.462702120500005</v>
      </c>
    </row>
    <row r="80" spans="3:17" x14ac:dyDescent="0.25">
      <c r="C80" s="1005"/>
      <c r="D80" s="159" t="s">
        <v>354</v>
      </c>
      <c r="E80" s="263">
        <f>'[44]2023-24'!$G103/10^6</f>
        <v>67.153412579999994</v>
      </c>
      <c r="F80" s="263">
        <f>'[44]2023-24'!$M103/10^6</f>
        <v>60.480212248000001</v>
      </c>
      <c r="G80" s="263">
        <f>'[44]2023-24'!$S103/10^6</f>
        <v>56.241777075999998</v>
      </c>
      <c r="H80" s="263">
        <f>'[44]2023-24'!$Y103/10^6</f>
        <v>63.5529631745</v>
      </c>
      <c r="I80" s="263">
        <f>'[44]2023-24'!$AE103/10^6</f>
        <v>66.522911463</v>
      </c>
      <c r="J80" s="263">
        <f>'[44]2023-24'!$AK103/10^6</f>
        <v>66.434484093000009</v>
      </c>
      <c r="K80" s="263">
        <f>'[44]2023-24'!$AQ103/10^6</f>
        <v>54.438833023500003</v>
      </c>
      <c r="L80" s="263">
        <f>'[44]2023-24'!$AW103/10^6</f>
        <v>61.471481372500001</v>
      </c>
      <c r="M80" s="263">
        <f>'[44]2023-24'!$BC103/10^6</f>
        <v>68.496973129500006</v>
      </c>
      <c r="N80" s="263">
        <f>'[44]2023-24'!$BI103/10^6</f>
        <v>63.362425967500002</v>
      </c>
      <c r="O80" s="263">
        <f>'[44]2023-24'!$BO103/10^6</f>
        <v>64.477084219999995</v>
      </c>
      <c r="P80" s="263">
        <f>'[44]2023-24'!$BU103/10^6</f>
        <v>68.918651185000002</v>
      </c>
      <c r="Q80" s="484">
        <f t="shared" ref="Q80" si="8">SUM(E80:P80)</f>
        <v>761.55120953250002</v>
      </c>
    </row>
    <row r="81" spans="3:17" x14ac:dyDescent="0.25">
      <c r="C81" s="1005"/>
      <c r="D81" s="159" t="s">
        <v>355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484">
        <f>SUM(E81:P81)</f>
        <v>0</v>
      </c>
    </row>
    <row r="82" spans="3:17" x14ac:dyDescent="0.25">
      <c r="C82" s="1006"/>
      <c r="D82" s="16" t="s">
        <v>401</v>
      </c>
      <c r="E82" s="482">
        <f>'[44]2023-24'!$G105/10^6</f>
        <v>19.181275100000001</v>
      </c>
      <c r="F82" s="482">
        <f>'[44]2023-24'!$M105/10^6</f>
        <v>5.4172142029999995</v>
      </c>
      <c r="G82" s="482">
        <f>'[44]2023-24'!$S105/10^6</f>
        <v>2.0524229625000001</v>
      </c>
      <c r="H82" s="482">
        <f>'[44]2023-24'!$Y105/10^6</f>
        <v>7.3332054590000002</v>
      </c>
      <c r="I82" s="482">
        <f>'[44]2023-24'!$AE105/10^6</f>
        <v>26.387576629999998</v>
      </c>
      <c r="J82" s="482">
        <f>'[44]2023-24'!$AK105/10^6</f>
        <v>25.937710322000001</v>
      </c>
      <c r="K82" s="482">
        <f>'[44]2023-24'!$AQ105/10^6</f>
        <v>27.150487398000003</v>
      </c>
      <c r="L82" s="482">
        <f>'[44]2023-24'!$AW105/10^6</f>
        <v>26.398918953499997</v>
      </c>
      <c r="M82" s="482">
        <f>'[44]2023-24'!$BC105/10^6</f>
        <v>20.656839638000001</v>
      </c>
      <c r="N82" s="482">
        <f>'[44]2023-24'!$BI105/10^6</f>
        <v>26.870674104500001</v>
      </c>
      <c r="O82" s="482">
        <f>'[44]2023-24'!$BO105/10^6</f>
        <v>22.765220038500001</v>
      </c>
      <c r="P82" s="482">
        <f>'[44]2023-24'!$BU105/10^6</f>
        <v>24.542703301500001</v>
      </c>
      <c r="Q82" s="92">
        <f>SUM(E82:P82)</f>
        <v>234.69424811050001</v>
      </c>
    </row>
    <row r="83" spans="3:17" x14ac:dyDescent="0.25">
      <c r="C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</row>
    <row r="84" spans="3:17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</row>
    <row r="85" spans="3:17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</row>
    <row r="86" spans="3:17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</row>
    <row r="87" spans="3:17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</row>
    <row r="88" spans="3:17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</row>
    <row r="89" spans="3:17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</row>
    <row r="90" spans="3:17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</row>
    <row r="91" spans="3:17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</row>
    <row r="92" spans="3:17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</row>
    <row r="93" spans="3:17" x14ac:dyDescent="0.25">
      <c r="C93" s="937" t="s">
        <v>188</v>
      </c>
      <c r="D93" s="938"/>
      <c r="E93" s="92">
        <f t="shared" ref="E93:P93" si="9">SUM(E79:E92)</f>
        <v>90.996380521999981</v>
      </c>
      <c r="F93" s="92">
        <f t="shared" si="9"/>
        <v>70.660894722999998</v>
      </c>
      <c r="G93" s="92">
        <f t="shared" si="9"/>
        <v>62.564435623000001</v>
      </c>
      <c r="H93" s="92">
        <f t="shared" si="9"/>
        <v>70.886168633500006</v>
      </c>
      <c r="I93" s="92">
        <f t="shared" si="9"/>
        <v>92.910488092999998</v>
      </c>
      <c r="J93" s="92">
        <f t="shared" si="9"/>
        <v>94.640673225000015</v>
      </c>
      <c r="K93" s="92">
        <f t="shared" si="9"/>
        <v>85.686532131000007</v>
      </c>
      <c r="L93" s="92">
        <f t="shared" si="9"/>
        <v>92.481098922499996</v>
      </c>
      <c r="M93" s="92">
        <f t="shared" si="9"/>
        <v>94.009319158500006</v>
      </c>
      <c r="N93" s="92">
        <f t="shared" si="9"/>
        <v>95.040550624999995</v>
      </c>
      <c r="O93" s="92">
        <f t="shared" si="9"/>
        <v>91.575626358500003</v>
      </c>
      <c r="P93" s="92">
        <f t="shared" si="9"/>
        <v>98.255991748499994</v>
      </c>
      <c r="Q93" s="116">
        <f>SUM(E93:P93)</f>
        <v>1039.7081597635001</v>
      </c>
    </row>
    <row r="94" spans="3:17" x14ac:dyDescent="0.25">
      <c r="C94" s="935" t="s">
        <v>358</v>
      </c>
      <c r="D94" s="936"/>
      <c r="E94" s="92">
        <f>E93+E77</f>
        <v>866.24940122461157</v>
      </c>
      <c r="F94" s="92">
        <f t="shared" ref="F94:P94" si="10">F93+F77</f>
        <v>678.05469776532823</v>
      </c>
      <c r="G94" s="92">
        <f t="shared" si="10"/>
        <v>830.54227207836345</v>
      </c>
      <c r="H94" s="92">
        <f t="shared" si="10"/>
        <v>779.48219872338393</v>
      </c>
      <c r="I94" s="92">
        <f t="shared" si="10"/>
        <v>882.30156148628646</v>
      </c>
      <c r="J94" s="92">
        <f t="shared" si="10"/>
        <v>1023.3210266858865</v>
      </c>
      <c r="K94" s="92">
        <f t="shared" si="10"/>
        <v>1387.530633968702</v>
      </c>
      <c r="L94" s="92">
        <f t="shared" si="10"/>
        <v>1004.771541646448</v>
      </c>
      <c r="M94" s="92">
        <f t="shared" si="10"/>
        <v>917.1176907509539</v>
      </c>
      <c r="N94" s="92">
        <f t="shared" si="10"/>
        <v>1229.2527291792387</v>
      </c>
      <c r="O94" s="92">
        <f t="shared" si="10"/>
        <v>1159.3373855635434</v>
      </c>
      <c r="P94" s="92">
        <f t="shared" si="10"/>
        <v>1695.5947676121391</v>
      </c>
      <c r="Q94" s="116">
        <f>SUM(E94:P94)</f>
        <v>12453.555906684887</v>
      </c>
    </row>
    <row r="95" spans="3:17" x14ac:dyDescent="0.25">
      <c r="C95" s="1002" t="s">
        <v>359</v>
      </c>
      <c r="D95" s="1003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</row>
    <row r="96" spans="3:17" x14ac:dyDescent="0.25">
      <c r="C96" s="16" t="s">
        <v>360</v>
      </c>
      <c r="D96" s="16" t="s">
        <v>360</v>
      </c>
      <c r="E96" s="263">
        <f>'[44]2023-24'!$G129/10^6</f>
        <v>266.28907720500001</v>
      </c>
      <c r="F96" s="263">
        <f>'[44]2023-24'!$M129/10^6</f>
        <v>251.23359432500001</v>
      </c>
      <c r="G96" s="263">
        <f>'[44]2023-24'!$S129/10^6</f>
        <v>266.00394408875002</v>
      </c>
      <c r="H96" s="263">
        <f>'[44]2023-24'!$Y129/10^6</f>
        <v>271.23114350750001</v>
      </c>
      <c r="I96" s="263">
        <f>'[44]2023-24'!$AE129/10^6</f>
        <v>268.20235263875003</v>
      </c>
      <c r="J96" s="263">
        <f>'[44]2023-24'!$AK129/10^6</f>
        <v>251.40483681250001</v>
      </c>
      <c r="K96" s="263">
        <f>'[44]2023-24'!$AQ129/10^6</f>
        <v>252.50776260000001</v>
      </c>
      <c r="L96" s="263">
        <f>'[44]2023-24'!$AW129/10^6</f>
        <v>213.64986673999979</v>
      </c>
      <c r="M96" s="263">
        <f>'[44]2023-24'!$BC129/10^6</f>
        <v>169.61592726624968</v>
      </c>
      <c r="N96" s="263">
        <f>'[44]2023-24'!$BI129/10^6</f>
        <v>281.98615942250001</v>
      </c>
      <c r="O96" s="263">
        <f>'[44]2023-24'!$BO129/10^6</f>
        <v>268.20530515625001</v>
      </c>
      <c r="P96" s="263">
        <f>'[44]2023-24'!$BU129/10^6</f>
        <v>258.37715397624999</v>
      </c>
      <c r="Q96" s="92">
        <f t="shared" ref="Q96" si="11">SUM(E96:P96)</f>
        <v>3018.7071237387499</v>
      </c>
    </row>
    <row r="97" spans="3:17" x14ac:dyDescent="0.25">
      <c r="C97" s="16" t="s">
        <v>361</v>
      </c>
      <c r="D97" s="16" t="s">
        <v>361</v>
      </c>
      <c r="E97" s="263">
        <f>'[44]2023-24'!$G130/10^6</f>
        <v>131.369418059</v>
      </c>
      <c r="F97" s="263">
        <f>'[44]2023-24'!$M130/10^6</f>
        <v>137.086966434</v>
      </c>
      <c r="G97" s="263">
        <f>'[44]2023-24'!$S130/10^6</f>
        <v>132.05068201750001</v>
      </c>
      <c r="H97" s="263">
        <f>'[44]2023-24'!$Y130/10^6</f>
        <v>137.91880878500001</v>
      </c>
      <c r="I97" s="263">
        <f>'[44]2023-24'!$AE130/10^6</f>
        <v>131.7381031875</v>
      </c>
      <c r="J97" s="263">
        <f>'[44]2023-24'!$AK130/10^6</f>
        <v>127.35389901649999</v>
      </c>
      <c r="K97" s="263">
        <f>'[44]2023-24'!$AQ130/10^6</f>
        <v>119.9028665915</v>
      </c>
      <c r="L97" s="263">
        <f>'[44]2023-24'!$AW130/10^6</f>
        <v>103.42976047750001</v>
      </c>
      <c r="M97" s="263">
        <f>'[44]2023-24'!$BC130/10^6</f>
        <v>82.592072263999995</v>
      </c>
      <c r="N97" s="263">
        <f>'[44]2023-24'!$BI130/10^6</f>
        <v>130.83698214750001</v>
      </c>
      <c r="O97" s="263">
        <f>'[44]2023-24'!$BO130/10^6</f>
        <v>121.159656285</v>
      </c>
      <c r="P97" s="263">
        <f>'[44]2023-24'!$BU130/10^6</f>
        <v>123.53279954750001</v>
      </c>
      <c r="Q97" s="92">
        <f t="shared" ref="Q97" si="12">SUM(E97:P97)</f>
        <v>1478.9720148125</v>
      </c>
    </row>
    <row r="98" spans="3:17" x14ac:dyDescent="0.25">
      <c r="C98" s="16"/>
      <c r="D98" s="16"/>
      <c r="E98" s="263"/>
      <c r="F98" s="263"/>
      <c r="G98" s="263"/>
      <c r="H98" s="263"/>
      <c r="I98" s="263"/>
      <c r="J98" s="263"/>
      <c r="K98" s="263"/>
      <c r="L98" s="263"/>
      <c r="M98" s="263"/>
      <c r="N98" s="263"/>
      <c r="O98" s="263"/>
      <c r="P98" s="263"/>
      <c r="Q98" s="92"/>
    </row>
    <row r="99" spans="3:17" x14ac:dyDescent="0.25">
      <c r="C99" s="16"/>
      <c r="D99" s="16"/>
      <c r="E99" s="263"/>
      <c r="F99" s="263"/>
      <c r="G99" s="263"/>
      <c r="H99" s="263"/>
      <c r="I99" s="263"/>
      <c r="J99" s="263"/>
      <c r="K99" s="263"/>
      <c r="L99" s="263"/>
      <c r="M99" s="263"/>
      <c r="N99" s="263"/>
      <c r="O99" s="263"/>
      <c r="P99" s="263"/>
      <c r="Q99" s="92"/>
    </row>
    <row r="100" spans="3:17" x14ac:dyDescent="0.25">
      <c r="C100" s="16"/>
      <c r="D100" s="16"/>
      <c r="E100" s="263"/>
      <c r="F100" s="263"/>
      <c r="G100" s="263"/>
      <c r="H100" s="263"/>
      <c r="I100" s="263"/>
      <c r="J100" s="263"/>
      <c r="K100" s="263"/>
      <c r="L100" s="263"/>
      <c r="M100" s="263"/>
      <c r="N100" s="263"/>
      <c r="O100" s="263"/>
      <c r="P100" s="263"/>
      <c r="Q100" s="92"/>
    </row>
    <row r="101" spans="3:17" x14ac:dyDescent="0.25">
      <c r="C101" s="16"/>
      <c r="D101" s="16"/>
      <c r="Q101" s="92"/>
    </row>
    <row r="102" spans="3:17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</row>
    <row r="103" spans="3:17" x14ac:dyDescent="0.25">
      <c r="C103" s="935" t="s">
        <v>362</v>
      </c>
      <c r="D103" s="936"/>
      <c r="E103" s="92">
        <f>E97+E96</f>
        <v>397.65849526400001</v>
      </c>
      <c r="F103" s="92">
        <f t="shared" ref="F103:O103" si="13">F97+F96</f>
        <v>388.32056075900005</v>
      </c>
      <c r="G103" s="92">
        <f t="shared" si="13"/>
        <v>398.05462610625</v>
      </c>
      <c r="H103" s="92">
        <f t="shared" si="13"/>
        <v>409.14995229250002</v>
      </c>
      <c r="I103" s="92">
        <f t="shared" si="13"/>
        <v>399.94045582625006</v>
      </c>
      <c r="J103" s="92">
        <f t="shared" si="13"/>
        <v>378.75873582899999</v>
      </c>
      <c r="K103" s="92">
        <f t="shared" si="13"/>
        <v>372.41062919149999</v>
      </c>
      <c r="L103" s="92">
        <f t="shared" si="13"/>
        <v>317.07962721749982</v>
      </c>
      <c r="M103" s="92">
        <f t="shared" si="13"/>
        <v>252.20799953024968</v>
      </c>
      <c r="N103" s="92">
        <f t="shared" si="13"/>
        <v>412.82314157000002</v>
      </c>
      <c r="O103" s="92">
        <f t="shared" si="13"/>
        <v>389.36496144124999</v>
      </c>
      <c r="P103" s="92">
        <f>P97+P96</f>
        <v>381.90995352375</v>
      </c>
      <c r="Q103" s="116">
        <f>SUM(E103:P103)</f>
        <v>4497.6791385512506</v>
      </c>
    </row>
    <row r="104" spans="3:17" x14ac:dyDescent="0.25">
      <c r="C104" s="1002" t="s">
        <v>363</v>
      </c>
      <c r="D104" s="1003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</row>
    <row r="105" spans="3:17" x14ac:dyDescent="0.25">
      <c r="C105" s="16" t="s">
        <v>364</v>
      </c>
      <c r="D105" s="16" t="s">
        <v>364</v>
      </c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92">
        <f t="shared" ref="Q105" si="14">SUM(E105:P105)</f>
        <v>0</v>
      </c>
    </row>
    <row r="106" spans="3:17" x14ac:dyDescent="0.25">
      <c r="C106" s="16" t="s">
        <v>365</v>
      </c>
      <c r="D106" s="16" t="s">
        <v>365</v>
      </c>
      <c r="E106" s="263">
        <f>'[44]2023-24'!$G151/10^6</f>
        <v>533.00736649999999</v>
      </c>
      <c r="F106" s="263">
        <f>'[44]2023-24'!$M151/10^6</f>
        <v>548.71391300000005</v>
      </c>
      <c r="G106" s="263">
        <f>'[44]2023-24'!$S151/10^6</f>
        <v>267.02116749999999</v>
      </c>
      <c r="H106" s="263">
        <f>'[44]2023-24'!$Y151/10^6</f>
        <v>480.33614749999998</v>
      </c>
      <c r="I106" s="263">
        <f>'[44]2023-24'!$AE151/10^6</f>
        <v>574.89925100000005</v>
      </c>
      <c r="J106" s="263">
        <f>'[44]2023-24'!$AK151/10^6</f>
        <v>525.40842599999996</v>
      </c>
      <c r="K106" s="263">
        <f>'[44]2023-24'!$AQ151/10^6</f>
        <v>581.95566199999996</v>
      </c>
      <c r="L106" s="263">
        <f>'[44]2023-24'!$AW151/10^6</f>
        <v>410.2560105</v>
      </c>
      <c r="M106" s="263">
        <f>'[44]2023-24'!$BC151/10^6</f>
        <v>387.26164899999998</v>
      </c>
      <c r="N106" s="263">
        <f>'[44]2023-24'!$BI151/10^6</f>
        <v>557.34570550000001</v>
      </c>
      <c r="O106" s="263">
        <f>'[44]2023-24'!$BO151/10^6</f>
        <v>463.24188249999997</v>
      </c>
      <c r="P106" s="263">
        <f>'[44]2023-24'!$BU151/10^6</f>
        <v>516.56921650000004</v>
      </c>
      <c r="Q106" s="92"/>
    </row>
    <row r="107" spans="3:17" x14ac:dyDescent="0.25">
      <c r="C107" s="16" t="s">
        <v>366</v>
      </c>
      <c r="D107" s="16" t="s">
        <v>366</v>
      </c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</row>
    <row r="108" spans="3:17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</row>
    <row r="109" spans="3:17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</row>
    <row r="110" spans="3:17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</row>
    <row r="111" spans="3:17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</row>
    <row r="112" spans="3:17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</row>
    <row r="113" spans="3:17" x14ac:dyDescent="0.25">
      <c r="C113" s="935" t="s">
        <v>367</v>
      </c>
      <c r="D113" s="936"/>
      <c r="E113" s="92">
        <f>SUM(E105:E112)</f>
        <v>533.00736649999999</v>
      </c>
      <c r="F113" s="92">
        <f t="shared" ref="F113:P113" si="15">SUM(F105:F112)</f>
        <v>548.71391300000005</v>
      </c>
      <c r="G113" s="92">
        <f t="shared" si="15"/>
        <v>267.02116749999999</v>
      </c>
      <c r="H113" s="92">
        <f t="shared" si="15"/>
        <v>480.33614749999998</v>
      </c>
      <c r="I113" s="92">
        <f t="shared" si="15"/>
        <v>574.89925100000005</v>
      </c>
      <c r="J113" s="92">
        <f t="shared" si="15"/>
        <v>525.40842599999996</v>
      </c>
      <c r="K113" s="92">
        <f t="shared" si="15"/>
        <v>581.95566199999996</v>
      </c>
      <c r="L113" s="92">
        <f t="shared" si="15"/>
        <v>410.2560105</v>
      </c>
      <c r="M113" s="92">
        <f t="shared" si="15"/>
        <v>387.26164899999998</v>
      </c>
      <c r="N113" s="92">
        <f t="shared" si="15"/>
        <v>557.34570550000001</v>
      </c>
      <c r="O113" s="92">
        <f t="shared" si="15"/>
        <v>463.24188249999997</v>
      </c>
      <c r="P113" s="92">
        <f t="shared" si="15"/>
        <v>516.56921650000004</v>
      </c>
      <c r="Q113" s="116">
        <f>SUM(E113:P113)</f>
        <v>5846.0163974999996</v>
      </c>
    </row>
    <row r="114" spans="3:17" x14ac:dyDescent="0.25">
      <c r="C114" s="1002" t="s">
        <v>368</v>
      </c>
      <c r="D114" s="1003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</row>
    <row r="115" spans="3:17" x14ac:dyDescent="0.25">
      <c r="C115" s="16"/>
      <c r="D115" s="16" t="s">
        <v>369</v>
      </c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>
        <f t="shared" ref="Q115" si="16">SUM(E115:P115)</f>
        <v>0</v>
      </c>
    </row>
    <row r="116" spans="3:17" x14ac:dyDescent="0.25">
      <c r="C116" s="16"/>
      <c r="D116" s="16" t="s">
        <v>370</v>
      </c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>
        <f t="shared" ref="Q116" si="17">SUM(E116:P116)</f>
        <v>0</v>
      </c>
    </row>
    <row r="117" spans="3:17" x14ac:dyDescent="0.25">
      <c r="C117" s="16"/>
      <c r="D117" s="16" t="s">
        <v>371</v>
      </c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>
        <f t="shared" ref="Q117" si="18">SUM(E117:P117)</f>
        <v>0</v>
      </c>
    </row>
    <row r="118" spans="3:17" x14ac:dyDescent="0.25">
      <c r="C118" s="16"/>
      <c r="D118" s="16" t="s">
        <v>372</v>
      </c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>
        <f t="shared" ref="Q118" si="19">SUM(E118:P118)</f>
        <v>0</v>
      </c>
    </row>
    <row r="119" spans="3:17" x14ac:dyDescent="0.25">
      <c r="C119" s="16"/>
      <c r="D119" s="16" t="s">
        <v>373</v>
      </c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>
        <f t="shared" ref="Q119" si="20">SUM(E119:P119)</f>
        <v>0</v>
      </c>
    </row>
    <row r="120" spans="3:17" x14ac:dyDescent="0.25">
      <c r="C120" s="16"/>
      <c r="D120" s="16" t="s">
        <v>331</v>
      </c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>
        <f t="shared" ref="Q120" si="21">SUM(E120:P120)</f>
        <v>0</v>
      </c>
    </row>
    <row r="121" spans="3:17" x14ac:dyDescent="0.25">
      <c r="C121" s="16"/>
      <c r="D121" s="16" t="s">
        <v>374</v>
      </c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>
        <f t="shared" ref="Q121" si="22">SUM(E121:P121)</f>
        <v>0</v>
      </c>
    </row>
    <row r="122" spans="3:17" x14ac:dyDescent="0.25">
      <c r="C122" s="16"/>
      <c r="D122" s="16" t="s">
        <v>375</v>
      </c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>
        <f t="shared" ref="Q122" si="23">SUM(E122:P122)</f>
        <v>0</v>
      </c>
    </row>
    <row r="123" spans="3:17" x14ac:dyDescent="0.25">
      <c r="C123" s="16"/>
      <c r="D123" s="16" t="s">
        <v>376</v>
      </c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>
        <f t="shared" ref="Q123" si="24">SUM(E123:P123)</f>
        <v>0</v>
      </c>
    </row>
    <row r="124" spans="3:17" x14ac:dyDescent="0.25">
      <c r="C124" s="16"/>
      <c r="D124" s="16" t="s">
        <v>377</v>
      </c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>
        <f t="shared" ref="Q124" si="25">SUM(E124:P124)</f>
        <v>0</v>
      </c>
    </row>
    <row r="125" spans="3:17" x14ac:dyDescent="0.25">
      <c r="C125" s="16"/>
      <c r="D125" s="16" t="s">
        <v>378</v>
      </c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>
        <f t="shared" ref="Q125:Q136" si="26">SUM(E125:P125)</f>
        <v>0</v>
      </c>
    </row>
    <row r="126" spans="3:17" x14ac:dyDescent="0.25">
      <c r="C126" s="16"/>
      <c r="D126" s="16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>
        <f t="shared" si="26"/>
        <v>0</v>
      </c>
    </row>
    <row r="127" spans="3:17" x14ac:dyDescent="0.25">
      <c r="C127" s="16"/>
      <c r="D127" s="16" t="s">
        <v>380</v>
      </c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>
        <f t="shared" si="26"/>
        <v>0</v>
      </c>
    </row>
    <row r="128" spans="3:17" x14ac:dyDescent="0.25">
      <c r="C128" s="16"/>
      <c r="D128" s="16" t="s">
        <v>381</v>
      </c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>
        <f t="shared" si="26"/>
        <v>0</v>
      </c>
    </row>
    <row r="129" spans="3:17" x14ac:dyDescent="0.3">
      <c r="C129" s="16"/>
      <c r="D129" s="157" t="s">
        <v>382</v>
      </c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>
        <f t="shared" si="26"/>
        <v>0</v>
      </c>
    </row>
    <row r="130" spans="3:17" x14ac:dyDescent="0.3">
      <c r="C130" s="16"/>
      <c r="D130" s="157" t="s">
        <v>402</v>
      </c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>
        <f t="shared" si="26"/>
        <v>0</v>
      </c>
    </row>
    <row r="131" spans="3:17" x14ac:dyDescent="0.25">
      <c r="C131" s="16"/>
      <c r="D131" s="16" t="s">
        <v>403</v>
      </c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>
        <f t="shared" si="26"/>
        <v>0</v>
      </c>
    </row>
    <row r="132" spans="3:17" x14ac:dyDescent="0.25">
      <c r="C132" s="16"/>
      <c r="D132" s="16" t="s">
        <v>440</v>
      </c>
      <c r="E132" s="263">
        <f>'[44]2023-24'!$G134/10^6</f>
        <v>787.22697398225</v>
      </c>
      <c r="F132" s="263">
        <f>'[44]2023-24'!$M134/10^6</f>
        <v>713.85246073725011</v>
      </c>
      <c r="G132" s="263">
        <f>'[44]2023-24'!$S134/10^6</f>
        <v>680.12927465875009</v>
      </c>
      <c r="H132" s="263">
        <f>'[44]2023-24'!$Y134/10^6</f>
        <v>555.66760262524997</v>
      </c>
      <c r="I132" s="263">
        <f>'[44]2023-24'!$AE134/10^6</f>
        <v>623.48998496775005</v>
      </c>
      <c r="J132" s="263">
        <f>'[44]2023-24'!$AK134/10^6</f>
        <v>606.7310349052226</v>
      </c>
      <c r="K132" s="263">
        <f>'[44]2023-24'!$AQ134/10^6</f>
        <v>658.64201987199988</v>
      </c>
      <c r="L132" s="263">
        <f>'[44]2023-24'!$AW134/10^6</f>
        <v>552.47564871999987</v>
      </c>
      <c r="M132" s="263">
        <f>'[44]2023-24'!$BC134/10^6</f>
        <v>582.97086591075004</v>
      </c>
      <c r="N132" s="263">
        <f>'[44]2023-24'!$BI134/10^6</f>
        <v>607.60323258049993</v>
      </c>
      <c r="O132" s="263">
        <f>'[44]2023-24'!$BO134/10^6</f>
        <v>657.87614826325</v>
      </c>
      <c r="P132" s="263">
        <f>'[44]2023-24'!$BU134/10^6</f>
        <v>741.57786434050013</v>
      </c>
      <c r="Q132" s="92">
        <f t="shared" si="26"/>
        <v>7768.2431115634727</v>
      </c>
    </row>
    <row r="133" spans="3:17" x14ac:dyDescent="0.25">
      <c r="C133" s="16"/>
      <c r="Q133" s="92">
        <f t="shared" si="26"/>
        <v>0</v>
      </c>
    </row>
    <row r="134" spans="3:17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>
        <f t="shared" si="26"/>
        <v>0</v>
      </c>
    </row>
    <row r="135" spans="3:17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>
        <f t="shared" si="26"/>
        <v>0</v>
      </c>
    </row>
    <row r="136" spans="3:17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>
        <f t="shared" si="26"/>
        <v>0</v>
      </c>
    </row>
    <row r="137" spans="3:17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</row>
    <row r="138" spans="3:17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</row>
    <row r="139" spans="3:17" x14ac:dyDescent="0.25">
      <c r="C139" s="935" t="s">
        <v>384</v>
      </c>
      <c r="D139" s="936"/>
      <c r="E139" s="92">
        <f>SUM(E115:E138)</f>
        <v>787.22697398225</v>
      </c>
      <c r="F139" s="92">
        <f>SUM(F115:F138)</f>
        <v>713.85246073725011</v>
      </c>
      <c r="G139" s="92">
        <f t="shared" ref="G139:P139" si="27">SUM(G115:G138)</f>
        <v>680.12927465875009</v>
      </c>
      <c r="H139" s="92">
        <f t="shared" si="27"/>
        <v>555.66760262524997</v>
      </c>
      <c r="I139" s="92">
        <f t="shared" si="27"/>
        <v>623.48998496775005</v>
      </c>
      <c r="J139" s="92">
        <f t="shared" si="27"/>
        <v>606.7310349052226</v>
      </c>
      <c r="K139" s="92">
        <f t="shared" si="27"/>
        <v>658.64201987199988</v>
      </c>
      <c r="L139" s="92">
        <f t="shared" si="27"/>
        <v>552.47564871999987</v>
      </c>
      <c r="M139" s="92">
        <f t="shared" si="27"/>
        <v>582.97086591075004</v>
      </c>
      <c r="N139" s="92">
        <f t="shared" si="27"/>
        <v>607.60323258049993</v>
      </c>
      <c r="O139" s="92">
        <f t="shared" si="27"/>
        <v>657.87614826325</v>
      </c>
      <c r="P139" s="92">
        <f t="shared" si="27"/>
        <v>741.57786434050013</v>
      </c>
      <c r="Q139" s="116">
        <f>SUM(E139:P139)</f>
        <v>7768.2431115634727</v>
      </c>
    </row>
    <row r="140" spans="3:17" x14ac:dyDescent="0.25">
      <c r="C140" s="1002" t="s">
        <v>385</v>
      </c>
      <c r="D140" s="1003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</row>
    <row r="141" spans="3:17" x14ac:dyDescent="0.25">
      <c r="C141" s="16"/>
      <c r="D141" s="16" t="s">
        <v>441</v>
      </c>
      <c r="E141" s="263">
        <f>'[44]2023-24'!$G132/10^6</f>
        <v>1093.9918381687501</v>
      </c>
      <c r="F141" s="263">
        <f>'[44]2023-24'!$M132/10^6</f>
        <v>200.23350904875002</v>
      </c>
      <c r="G141" s="263">
        <f>'[44]2023-24'!$S132/10^6</f>
        <v>425.48364243499998</v>
      </c>
      <c r="H141" s="263">
        <f>'[44]2023-24'!$Y132/10^6</f>
        <v>732.41447225000002</v>
      </c>
      <c r="I141" s="263">
        <f>'[44]2023-24'!$AE132/10^6</f>
        <v>1221.9828932837499</v>
      </c>
      <c r="J141" s="263">
        <f>'[44]2023-24'!$AK132/10^6</f>
        <v>921.90245788624998</v>
      </c>
      <c r="K141" s="263">
        <f>'[44]2023-24'!$AQ132/10^6</f>
        <v>1142.7319141625001</v>
      </c>
      <c r="L141" s="263">
        <f>'[44]2023-24'!$AW132/10^6</f>
        <v>729.37306351374991</v>
      </c>
      <c r="M141" s="263">
        <f>'[44]2023-24'!$BC132/10^6</f>
        <v>863.09460058249999</v>
      </c>
      <c r="N141" s="263">
        <f>'[44]2023-24'!$BI132/10^6</f>
        <v>915.06674845125008</v>
      </c>
      <c r="O141" s="263">
        <f>'[44]2023-24'!$BO132/10^6</f>
        <v>1391.2399415187499</v>
      </c>
      <c r="P141" s="263">
        <f>'[44]2023-24'!$BU132/10^6</f>
        <v>1857.8587085875001</v>
      </c>
      <c r="Q141" s="92">
        <f>SUM(E141:P141)</f>
        <v>11495.37378988875</v>
      </c>
    </row>
    <row r="142" spans="3:17" x14ac:dyDescent="0.25">
      <c r="C142" s="16"/>
      <c r="D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92"/>
    </row>
    <row r="143" spans="3:17" x14ac:dyDescent="0.25">
      <c r="C143" s="16"/>
      <c r="D143" s="16"/>
      <c r="E143" s="485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</row>
    <row r="144" spans="3:17" x14ac:dyDescent="0.25">
      <c r="C144" s="16"/>
      <c r="D144" s="16"/>
      <c r="E144" s="92"/>
      <c r="F144" s="468"/>
      <c r="G144" s="468"/>
      <c r="H144" s="468"/>
      <c r="I144" s="468"/>
      <c r="J144" s="468"/>
      <c r="K144" s="468"/>
      <c r="L144" s="468"/>
      <c r="M144" s="468"/>
      <c r="N144" s="468"/>
      <c r="O144" s="468"/>
      <c r="P144" s="468"/>
      <c r="Q144" s="92"/>
    </row>
    <row r="145" spans="3:17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</row>
    <row r="146" spans="3:17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</row>
    <row r="147" spans="3:17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</row>
    <row r="148" spans="3:17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</row>
    <row r="149" spans="3:17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</row>
    <row r="150" spans="3:17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</row>
    <row r="151" spans="3:17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</row>
    <row r="152" spans="3:17" x14ac:dyDescent="0.25">
      <c r="C152" s="935" t="s">
        <v>387</v>
      </c>
      <c r="D152" s="936"/>
      <c r="E152" s="92">
        <f t="shared" ref="E152:P152" si="28">SUM(E141:E151)</f>
        <v>1093.9918381687501</v>
      </c>
      <c r="F152" s="92">
        <f t="shared" si="28"/>
        <v>200.23350904875002</v>
      </c>
      <c r="G152" s="92">
        <f t="shared" si="28"/>
        <v>425.48364243499998</v>
      </c>
      <c r="H152" s="92">
        <f t="shared" si="28"/>
        <v>732.41447225000002</v>
      </c>
      <c r="I152" s="92">
        <f t="shared" si="28"/>
        <v>1221.9828932837499</v>
      </c>
      <c r="J152" s="92">
        <f t="shared" si="28"/>
        <v>921.90245788624998</v>
      </c>
      <c r="K152" s="92">
        <f t="shared" si="28"/>
        <v>1142.7319141625001</v>
      </c>
      <c r="L152" s="92">
        <f t="shared" si="28"/>
        <v>729.37306351374991</v>
      </c>
      <c r="M152" s="92">
        <f t="shared" si="28"/>
        <v>863.09460058249999</v>
      </c>
      <c r="N152" s="92">
        <f t="shared" si="28"/>
        <v>915.06674845125008</v>
      </c>
      <c r="O152" s="92">
        <f t="shared" si="28"/>
        <v>1391.2399415187499</v>
      </c>
      <c r="P152" s="92">
        <f t="shared" si="28"/>
        <v>1857.8587085875001</v>
      </c>
      <c r="Q152" s="116">
        <f>SUM(E152:P152)</f>
        <v>11495.37378988875</v>
      </c>
    </row>
    <row r="153" spans="3:17" x14ac:dyDescent="0.25">
      <c r="C153" s="1002" t="s">
        <v>388</v>
      </c>
      <c r="D153" s="1003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</row>
    <row r="154" spans="3:17" x14ac:dyDescent="0.25">
      <c r="C154" s="16" t="s">
        <v>389</v>
      </c>
      <c r="D154" s="257" t="s">
        <v>390</v>
      </c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</row>
    <row r="155" spans="3:17" x14ac:dyDescent="0.25">
      <c r="C155" s="16" t="s">
        <v>389</v>
      </c>
      <c r="D155" s="257" t="s">
        <v>391</v>
      </c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</row>
    <row r="156" spans="3:17" x14ac:dyDescent="0.25">
      <c r="C156" s="159"/>
      <c r="D156" s="160" t="s">
        <v>435</v>
      </c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</row>
    <row r="157" spans="3:17" x14ac:dyDescent="0.25">
      <c r="C157" s="935" t="s">
        <v>392</v>
      </c>
      <c r="D157" s="936"/>
      <c r="E157" s="92">
        <f>SUM(E154:E156)</f>
        <v>0</v>
      </c>
      <c r="F157" s="92">
        <f t="shared" ref="F157:P157" si="29">SUM(F154:F156)</f>
        <v>0</v>
      </c>
      <c r="G157" s="92">
        <f t="shared" si="29"/>
        <v>0</v>
      </c>
      <c r="H157" s="92">
        <f t="shared" si="29"/>
        <v>0</v>
      </c>
      <c r="I157" s="92">
        <f t="shared" si="29"/>
        <v>0</v>
      </c>
      <c r="J157" s="92">
        <f t="shared" si="29"/>
        <v>0</v>
      </c>
      <c r="K157" s="92">
        <f t="shared" si="29"/>
        <v>0</v>
      </c>
      <c r="L157" s="92">
        <f t="shared" si="29"/>
        <v>0</v>
      </c>
      <c r="M157" s="92">
        <f t="shared" si="29"/>
        <v>0</v>
      </c>
      <c r="N157" s="92">
        <f t="shared" si="29"/>
        <v>0</v>
      </c>
      <c r="O157" s="92">
        <f t="shared" si="29"/>
        <v>0</v>
      </c>
      <c r="P157" s="92">
        <f t="shared" si="29"/>
        <v>0</v>
      </c>
      <c r="Q157" s="116">
        <f>SUM(E157:P157)</f>
        <v>0</v>
      </c>
    </row>
    <row r="158" spans="3:17" x14ac:dyDescent="0.25">
      <c r="C158" s="935" t="s">
        <v>201</v>
      </c>
      <c r="D158" s="936"/>
      <c r="E158" s="92">
        <f>E157+E152+E139+E113+E103+E94+E49</f>
        <v>5273.8187031811112</v>
      </c>
      <c r="F158" s="92">
        <f>F157+F152+F139+F113+F103+F94+F49</f>
        <v>4177.138709610128</v>
      </c>
      <c r="G158" s="92">
        <f t="shared" ref="G158:P158" si="30">G157+G152+G139+G113+G103+G94+G49</f>
        <v>4254.8937599101137</v>
      </c>
      <c r="H158" s="92">
        <f t="shared" si="30"/>
        <v>4517.0827285348332</v>
      </c>
      <c r="I158" s="92">
        <f t="shared" si="30"/>
        <v>5401.8322325772369</v>
      </c>
      <c r="J158" s="92">
        <f t="shared" si="30"/>
        <v>4960.1832442522091</v>
      </c>
      <c r="K158" s="92">
        <f t="shared" si="30"/>
        <v>5867.7949864576522</v>
      </c>
      <c r="L158" s="92">
        <f t="shared" si="30"/>
        <v>4451.5315119154975</v>
      </c>
      <c r="M158" s="92">
        <f t="shared" si="30"/>
        <v>4634.4527753254533</v>
      </c>
      <c r="N158" s="92">
        <f t="shared" si="30"/>
        <v>5460.1191411486889</v>
      </c>
      <c r="O158" s="92">
        <f t="shared" si="30"/>
        <v>5647.5548340512441</v>
      </c>
      <c r="P158" s="92">
        <f t="shared" si="30"/>
        <v>6813.9220235465891</v>
      </c>
      <c r="Q158" s="116">
        <f>SUM(E158:P158)</f>
        <v>61460.32465051076</v>
      </c>
    </row>
    <row r="161" spans="4:5" x14ac:dyDescent="0.25">
      <c r="D161" s="22"/>
      <c r="E161" s="22"/>
    </row>
    <row r="162" spans="4:5" x14ac:dyDescent="0.25">
      <c r="D162" s="24"/>
      <c r="E162" s="24"/>
    </row>
    <row r="163" spans="4:5" x14ac:dyDescent="0.25">
      <c r="E163" s="24"/>
    </row>
    <row r="164" spans="4:5" x14ac:dyDescent="0.25">
      <c r="E164" s="24"/>
    </row>
  </sheetData>
  <mergeCells count="32">
    <mergeCell ref="C2:P2"/>
    <mergeCell ref="C3:Q3"/>
    <mergeCell ref="C140:D140"/>
    <mergeCell ref="C152:D152"/>
    <mergeCell ref="C153:D153"/>
    <mergeCell ref="C78:D78"/>
    <mergeCell ref="C79:C82"/>
    <mergeCell ref="C93:D93"/>
    <mergeCell ref="C94:D94"/>
    <mergeCell ref="C95:D95"/>
    <mergeCell ref="C49:D49"/>
    <mergeCell ref="C50:D50"/>
    <mergeCell ref="C51:D51"/>
    <mergeCell ref="C52:C60"/>
    <mergeCell ref="C77:D77"/>
    <mergeCell ref="C48:D48"/>
    <mergeCell ref="C157:D157"/>
    <mergeCell ref="C158:D158"/>
    <mergeCell ref="C103:D103"/>
    <mergeCell ref="C104:D104"/>
    <mergeCell ref="C113:D113"/>
    <mergeCell ref="C114:D114"/>
    <mergeCell ref="C139:D139"/>
    <mergeCell ref="C28:D28"/>
    <mergeCell ref="C10:C27"/>
    <mergeCell ref="C29:D29"/>
    <mergeCell ref="C30:C47"/>
    <mergeCell ref="E5:Q5"/>
    <mergeCell ref="C8:D8"/>
    <mergeCell ref="C9:D9"/>
    <mergeCell ref="C5:C7"/>
    <mergeCell ref="D5:D7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2:P98"/>
  <sheetViews>
    <sheetView showGridLines="0" view="pageBreakPreview" zoomScale="60" zoomScaleNormal="68" workbookViewId="0"/>
  </sheetViews>
  <sheetFormatPr defaultColWidth="9.1796875" defaultRowHeight="14" x14ac:dyDescent="0.25"/>
  <cols>
    <col min="1" max="1" width="15.1796875" style="401" customWidth="1"/>
    <col min="2" max="2" width="38.36328125" style="401" bestFit="1" customWidth="1"/>
    <col min="3" max="3" width="14.1796875" style="401" bestFit="1" customWidth="1"/>
    <col min="4" max="4" width="13.453125" style="401" bestFit="1" customWidth="1"/>
    <col min="5" max="5" width="13.54296875" style="401" bestFit="1" customWidth="1"/>
    <col min="6" max="6" width="14.1796875" style="401" bestFit="1" customWidth="1"/>
    <col min="7" max="7" width="13.453125" style="401" bestFit="1" customWidth="1"/>
    <col min="8" max="8" width="14.81640625" style="401" customWidth="1"/>
    <col min="9" max="9" width="12.54296875" style="401" customWidth="1"/>
    <col min="10" max="10" width="13.453125" style="401" bestFit="1" customWidth="1"/>
    <col min="11" max="11" width="14.1796875" style="401" bestFit="1" customWidth="1"/>
    <col min="12" max="14" width="13.453125" style="401" bestFit="1" customWidth="1"/>
    <col min="15" max="15" width="14.54296875" style="401" bestFit="1" customWidth="1"/>
    <col min="16" max="16" width="12.453125" style="401" customWidth="1"/>
    <col min="17" max="17" width="12.81640625" style="401" customWidth="1"/>
    <col min="18" max="16384" width="9.1796875" style="401"/>
  </cols>
  <sheetData>
    <row r="2" spans="1:15" x14ac:dyDescent="0.25">
      <c r="A2" s="974"/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</row>
    <row r="3" spans="1:15" ht="14.25" customHeight="1" x14ac:dyDescent="0.25">
      <c r="A3" s="1019" t="s">
        <v>1249</v>
      </c>
      <c r="B3" s="1019"/>
      <c r="C3" s="1019"/>
      <c r="D3" s="1019"/>
      <c r="E3" s="1019"/>
      <c r="F3" s="1019"/>
      <c r="G3" s="1019"/>
      <c r="H3" s="1019"/>
      <c r="I3" s="1019"/>
      <c r="J3" s="1019"/>
      <c r="K3" s="1019"/>
      <c r="L3" s="1019"/>
      <c r="M3" s="1019"/>
      <c r="N3" s="1019"/>
      <c r="O3" s="1019"/>
    </row>
    <row r="4" spans="1:15" x14ac:dyDescent="0.25">
      <c r="A4" s="724"/>
      <c r="O4" s="723" t="s">
        <v>213</v>
      </c>
    </row>
    <row r="5" spans="1:15" ht="15" customHeight="1" x14ac:dyDescent="0.25">
      <c r="A5" s="1009" t="s">
        <v>310</v>
      </c>
      <c r="B5" s="955" t="s">
        <v>311</v>
      </c>
      <c r="C5" s="962" t="s">
        <v>417</v>
      </c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2"/>
      <c r="O5" s="962"/>
    </row>
    <row r="6" spans="1:15" x14ac:dyDescent="0.25">
      <c r="A6" s="1010"/>
      <c r="B6" s="957"/>
      <c r="C6" s="863" t="s">
        <v>223</v>
      </c>
      <c r="D6" s="863" t="s">
        <v>224</v>
      </c>
      <c r="E6" s="863" t="s">
        <v>225</v>
      </c>
      <c r="F6" s="863" t="s">
        <v>226</v>
      </c>
      <c r="G6" s="863" t="s">
        <v>227</v>
      </c>
      <c r="H6" s="863" t="s">
        <v>228</v>
      </c>
      <c r="I6" s="863" t="s">
        <v>229</v>
      </c>
      <c r="J6" s="863" t="s">
        <v>230</v>
      </c>
      <c r="K6" s="863" t="s">
        <v>231</v>
      </c>
      <c r="L6" s="863" t="s">
        <v>232</v>
      </c>
      <c r="M6" s="863" t="s">
        <v>233</v>
      </c>
      <c r="N6" s="863" t="s">
        <v>234</v>
      </c>
      <c r="O6" s="863" t="s">
        <v>90</v>
      </c>
    </row>
    <row r="7" spans="1:15" x14ac:dyDescent="0.25">
      <c r="A7" s="989" t="s">
        <v>312</v>
      </c>
      <c r="B7" s="990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</row>
    <row r="8" spans="1:15" x14ac:dyDescent="0.25">
      <c r="A8" s="953" t="s">
        <v>313</v>
      </c>
      <c r="B8" s="954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</row>
    <row r="9" spans="1:15" ht="14.25" customHeight="1" x14ac:dyDescent="0.25">
      <c r="A9" s="991" t="s">
        <v>314</v>
      </c>
      <c r="B9" s="403" t="s">
        <v>315</v>
      </c>
      <c r="C9" s="402">
        <v>174.98925689218549</v>
      </c>
      <c r="D9" s="402">
        <v>166.72395129390276</v>
      </c>
      <c r="E9" s="402">
        <v>145.48628042936812</v>
      </c>
      <c r="F9" s="402">
        <v>105.44649580945509</v>
      </c>
      <c r="G9" s="402">
        <v>79.481514647275617</v>
      </c>
      <c r="H9" s="402">
        <v>130.21380312631211</v>
      </c>
      <c r="I9" s="402">
        <v>81.076764952035617</v>
      </c>
      <c r="J9" s="402">
        <v>82.212143634807944</v>
      </c>
      <c r="K9" s="402">
        <v>144.65959557136699</v>
      </c>
      <c r="L9" s="402">
        <v>150.75905276383699</v>
      </c>
      <c r="M9" s="402">
        <v>143.71889667694106</v>
      </c>
      <c r="N9" s="402">
        <v>174.02819152105258</v>
      </c>
      <c r="O9" s="501">
        <v>1578.7959473185404</v>
      </c>
    </row>
    <row r="10" spans="1:15" x14ac:dyDescent="0.25">
      <c r="A10" s="992"/>
      <c r="B10" s="403" t="s">
        <v>316</v>
      </c>
      <c r="C10" s="402">
        <v>178.57805604663039</v>
      </c>
      <c r="D10" s="402">
        <v>0</v>
      </c>
      <c r="E10" s="402">
        <v>30.264745189492636</v>
      </c>
      <c r="F10" s="402">
        <v>168.42309511978794</v>
      </c>
      <c r="G10" s="402">
        <v>163.46806127344493</v>
      </c>
      <c r="H10" s="402">
        <v>138.00260820883062</v>
      </c>
      <c r="I10" s="402">
        <v>166.60556957145312</v>
      </c>
      <c r="J10" s="402">
        <v>141.12131884408987</v>
      </c>
      <c r="K10" s="402">
        <v>149.47122919831349</v>
      </c>
      <c r="L10" s="402">
        <v>155.43236358501738</v>
      </c>
      <c r="M10" s="402">
        <v>149.03582173806174</v>
      </c>
      <c r="N10" s="402">
        <v>179.25475202096499</v>
      </c>
      <c r="O10" s="501">
        <v>1619.657620796087</v>
      </c>
    </row>
    <row r="11" spans="1:15" x14ac:dyDescent="0.25">
      <c r="A11" s="992"/>
      <c r="B11" s="403" t="s">
        <v>317</v>
      </c>
      <c r="C11" s="402">
        <v>321.48304268459839</v>
      </c>
      <c r="D11" s="402">
        <v>0</v>
      </c>
      <c r="E11" s="402">
        <v>57.091040847515842</v>
      </c>
      <c r="F11" s="402">
        <v>313.18975857346248</v>
      </c>
      <c r="G11" s="402">
        <v>316.03318753473678</v>
      </c>
      <c r="H11" s="402">
        <v>276.59137386737092</v>
      </c>
      <c r="I11" s="402">
        <v>310.49712563241144</v>
      </c>
      <c r="J11" s="402">
        <v>260.20429171370216</v>
      </c>
      <c r="K11" s="402">
        <v>277.87009635307442</v>
      </c>
      <c r="L11" s="402">
        <v>286.06868461531013</v>
      </c>
      <c r="M11" s="402">
        <v>307.76266368259945</v>
      </c>
      <c r="N11" s="402">
        <v>350.89211576728775</v>
      </c>
      <c r="O11" s="501">
        <v>3077.6833812720697</v>
      </c>
    </row>
    <row r="12" spans="1:15" x14ac:dyDescent="0.25">
      <c r="A12" s="992"/>
      <c r="B12" s="403" t="s">
        <v>318</v>
      </c>
      <c r="C12" s="402">
        <v>0</v>
      </c>
      <c r="D12" s="402">
        <v>0</v>
      </c>
      <c r="E12" s="402">
        <v>0</v>
      </c>
      <c r="F12" s="402">
        <v>0</v>
      </c>
      <c r="G12" s="402">
        <v>0</v>
      </c>
      <c r="H12" s="402">
        <v>0</v>
      </c>
      <c r="I12" s="402">
        <v>0</v>
      </c>
      <c r="J12" s="402">
        <v>0</v>
      </c>
      <c r="K12" s="402">
        <v>0</v>
      </c>
      <c r="L12" s="402">
        <v>0</v>
      </c>
      <c r="M12" s="402">
        <v>0</v>
      </c>
      <c r="N12" s="402">
        <v>0</v>
      </c>
      <c r="O12" s="501">
        <v>0</v>
      </c>
    </row>
    <row r="13" spans="1:15" x14ac:dyDescent="0.25">
      <c r="A13" s="992"/>
      <c r="B13" s="403" t="s">
        <v>319</v>
      </c>
      <c r="C13" s="402">
        <v>219.68017854818109</v>
      </c>
      <c r="D13" s="402">
        <v>213.49145841329997</v>
      </c>
      <c r="E13" s="402">
        <v>0</v>
      </c>
      <c r="F13" s="402">
        <v>47.045627784430842</v>
      </c>
      <c r="G13" s="402">
        <v>229.31308333907498</v>
      </c>
      <c r="H13" s="402">
        <v>221.03764765072398</v>
      </c>
      <c r="I13" s="402">
        <v>231.72337344954434</v>
      </c>
      <c r="J13" s="402">
        <v>215.19582731549312</v>
      </c>
      <c r="K13" s="402">
        <v>237.68319043730557</v>
      </c>
      <c r="L13" s="402">
        <v>247.15183659936596</v>
      </c>
      <c r="M13" s="402">
        <v>224.15972687655713</v>
      </c>
      <c r="N13" s="402">
        <v>247.18758241863489</v>
      </c>
      <c r="O13" s="501">
        <v>2333.6695328326118</v>
      </c>
    </row>
    <row r="14" spans="1:15" x14ac:dyDescent="0.25">
      <c r="A14" s="992"/>
      <c r="B14" s="403" t="s">
        <v>320</v>
      </c>
      <c r="C14" s="402">
        <v>271.62595221983759</v>
      </c>
      <c r="D14" s="402">
        <v>263.31352566906691</v>
      </c>
      <c r="E14" s="402">
        <v>258.9896744713958</v>
      </c>
      <c r="F14" s="402">
        <v>293.46430396329021</v>
      </c>
      <c r="G14" s="402">
        <v>133.45277434064303</v>
      </c>
      <c r="H14" s="402">
        <v>0</v>
      </c>
      <c r="I14" s="402">
        <v>208.26581477719424</v>
      </c>
      <c r="J14" s="402">
        <v>266.39554542929227</v>
      </c>
      <c r="K14" s="402">
        <v>291.54609351500847</v>
      </c>
      <c r="L14" s="402">
        <v>298.14446077960639</v>
      </c>
      <c r="M14" s="402">
        <v>269.52357600000056</v>
      </c>
      <c r="N14" s="402">
        <v>298.13366404956912</v>
      </c>
      <c r="O14" s="501">
        <v>2852.8553852149048</v>
      </c>
    </row>
    <row r="15" spans="1:15" x14ac:dyDescent="0.25">
      <c r="A15" s="992"/>
      <c r="B15" s="403" t="s">
        <v>321</v>
      </c>
      <c r="C15" s="402">
        <v>390.47474274775198</v>
      </c>
      <c r="D15" s="402">
        <v>375.50406864606663</v>
      </c>
      <c r="E15" s="402">
        <v>141.07794499308304</v>
      </c>
      <c r="F15" s="402">
        <v>16.649096628881107</v>
      </c>
      <c r="G15" s="402">
        <v>245.5855054510485</v>
      </c>
      <c r="H15" s="402">
        <v>299.38271036368769</v>
      </c>
      <c r="I15" s="402">
        <v>366.97280131158539</v>
      </c>
      <c r="J15" s="402">
        <v>309.73339169115513</v>
      </c>
      <c r="K15" s="402">
        <v>321.03109679774127</v>
      </c>
      <c r="L15" s="402">
        <v>335.49224870235861</v>
      </c>
      <c r="M15" s="402">
        <v>318.11589255091388</v>
      </c>
      <c r="N15" s="402">
        <v>391.54533071751587</v>
      </c>
      <c r="O15" s="501">
        <v>3511.5648306017893</v>
      </c>
    </row>
    <row r="16" spans="1:15" x14ac:dyDescent="0.25">
      <c r="A16" s="992"/>
      <c r="B16" s="403" t="s">
        <v>322</v>
      </c>
      <c r="C16" s="402">
        <v>1636.6900774241901</v>
      </c>
      <c r="D16" s="402">
        <v>1574.9764104284379</v>
      </c>
      <c r="E16" s="402">
        <v>1483.6331100397424</v>
      </c>
      <c r="F16" s="402">
        <v>1419.2666387881063</v>
      </c>
      <c r="G16" s="402">
        <v>1338.7917997104187</v>
      </c>
      <c r="H16" s="402">
        <v>1208.9064317723937</v>
      </c>
      <c r="I16" s="402">
        <v>540.5420449638483</v>
      </c>
      <c r="J16" s="402">
        <v>653.86799302321231</v>
      </c>
      <c r="K16" s="402">
        <v>1501.7801382526352</v>
      </c>
      <c r="L16" s="402">
        <v>1719.777953798864</v>
      </c>
      <c r="M16" s="402">
        <v>1677.9066710196139</v>
      </c>
      <c r="N16" s="402">
        <v>1868.7778586896582</v>
      </c>
      <c r="O16" s="501">
        <v>16624.917127911118</v>
      </c>
    </row>
    <row r="17" spans="1:15" x14ac:dyDescent="0.25">
      <c r="A17" s="953" t="s">
        <v>188</v>
      </c>
      <c r="B17" s="954"/>
      <c r="C17" s="501">
        <v>3193.5213065633752</v>
      </c>
      <c r="D17" s="501">
        <v>2594.0094144507739</v>
      </c>
      <c r="E17" s="501">
        <v>2116.5427959705976</v>
      </c>
      <c r="F17" s="501">
        <v>2363.4850166674141</v>
      </c>
      <c r="G17" s="501">
        <v>2506.1259262966423</v>
      </c>
      <c r="H17" s="501">
        <v>2274.1345749893189</v>
      </c>
      <c r="I17" s="501">
        <v>1905.6834946580725</v>
      </c>
      <c r="J17" s="501">
        <v>1928.7305116517527</v>
      </c>
      <c r="K17" s="501">
        <v>2924.0414401254457</v>
      </c>
      <c r="L17" s="501">
        <v>3192.8266008443597</v>
      </c>
      <c r="M17" s="501">
        <v>3090.2232485446875</v>
      </c>
      <c r="N17" s="501">
        <v>3509.8194951846835</v>
      </c>
      <c r="O17" s="718">
        <v>31599.143825947125</v>
      </c>
    </row>
    <row r="18" spans="1:15" x14ac:dyDescent="0.25">
      <c r="A18" s="953" t="s">
        <v>323</v>
      </c>
      <c r="B18" s="954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</row>
    <row r="19" spans="1:15" x14ac:dyDescent="0.25">
      <c r="A19" s="991" t="s">
        <v>314</v>
      </c>
      <c r="B19" s="403" t="s">
        <v>324</v>
      </c>
      <c r="C19" s="402">
        <v>0.2306574889371148</v>
      </c>
      <c r="D19" s="402">
        <v>4.1520146316316575E-5</v>
      </c>
      <c r="E19" s="402">
        <v>1.1172019889495899E-3</v>
      </c>
      <c r="F19" s="402">
        <v>5.7386093564018879</v>
      </c>
      <c r="G19" s="402">
        <v>32.702945164903838</v>
      </c>
      <c r="H19" s="402">
        <v>32.532273637745746</v>
      </c>
      <c r="I19" s="402">
        <v>35.542717324681846</v>
      </c>
      <c r="J19" s="402">
        <v>12.305342816683964</v>
      </c>
      <c r="K19" s="402">
        <v>4.2084655169272898</v>
      </c>
      <c r="L19" s="402">
        <v>4.580757863554755</v>
      </c>
      <c r="M19" s="402">
        <v>2.5553303090980664</v>
      </c>
      <c r="N19" s="402">
        <v>5.4750493758026435</v>
      </c>
      <c r="O19" s="501">
        <v>135.87330757687241</v>
      </c>
    </row>
    <row r="20" spans="1:15" x14ac:dyDescent="0.25">
      <c r="A20" s="992"/>
      <c r="B20" s="403" t="s">
        <v>325</v>
      </c>
      <c r="C20" s="402">
        <v>1.6078995553599214</v>
      </c>
      <c r="D20" s="402">
        <v>2.8943445585972473E-4</v>
      </c>
      <c r="E20" s="402">
        <v>7.7879482238229526E-3</v>
      </c>
      <c r="F20" s="402">
        <v>40.003502487875025</v>
      </c>
      <c r="G20" s="402">
        <v>227.97027415808179</v>
      </c>
      <c r="H20" s="402">
        <v>226.78053315337974</v>
      </c>
      <c r="I20" s="402">
        <v>247.76615598299583</v>
      </c>
      <c r="J20" s="402">
        <v>85.77980855801232</v>
      </c>
      <c r="K20" s="402">
        <v>29.336961329964929</v>
      </c>
      <c r="L20" s="402">
        <v>31.932189004403913</v>
      </c>
      <c r="M20" s="402">
        <v>17.813054701712673</v>
      </c>
      <c r="N20" s="402">
        <v>38.166241631663546</v>
      </c>
      <c r="O20" s="501">
        <v>947.16469794612919</v>
      </c>
    </row>
    <row r="21" spans="1:15" x14ac:dyDescent="0.25">
      <c r="A21" s="992"/>
      <c r="B21" s="403" t="s">
        <v>326</v>
      </c>
      <c r="C21" s="402">
        <v>1.7742883764393447</v>
      </c>
      <c r="D21" s="402">
        <v>3.1938574089474285E-4</v>
      </c>
      <c r="E21" s="402">
        <v>8.5938614534583849E-3</v>
      </c>
      <c r="F21" s="402">
        <v>44.143148895399129</v>
      </c>
      <c r="G21" s="402">
        <v>251.56111665310641</v>
      </c>
      <c r="H21" s="402">
        <v>250.24825875189038</v>
      </c>
      <c r="I21" s="402">
        <v>273.405517882168</v>
      </c>
      <c r="J21" s="402">
        <v>94.656483205261281</v>
      </c>
      <c r="K21" s="402">
        <v>32.372811668671453</v>
      </c>
      <c r="L21" s="402">
        <v>35.23659895042119</v>
      </c>
      <c r="M21" s="402">
        <v>19.65638699306205</v>
      </c>
      <c r="N21" s="402">
        <v>42.115764429251101</v>
      </c>
      <c r="O21" s="501">
        <v>1045.1792890528648</v>
      </c>
    </row>
    <row r="22" spans="1:15" x14ac:dyDescent="0.25">
      <c r="A22" s="992"/>
      <c r="B22" s="403" t="s">
        <v>327</v>
      </c>
      <c r="C22" s="402">
        <v>0.47314356705049188</v>
      </c>
      <c r="D22" s="402">
        <v>8.5169530905264762E-5</v>
      </c>
      <c r="E22" s="402">
        <v>2.2916963875889021E-3</v>
      </c>
      <c r="F22" s="402">
        <v>11.771506372106435</v>
      </c>
      <c r="G22" s="402">
        <v>67.082964440828391</v>
      </c>
      <c r="H22" s="402">
        <v>66.73286900050411</v>
      </c>
      <c r="I22" s="402">
        <v>72.908138101911476</v>
      </c>
      <c r="J22" s="402">
        <v>25.241728854736341</v>
      </c>
      <c r="K22" s="402">
        <v>8.6327497783123892</v>
      </c>
      <c r="L22" s="402">
        <v>9.3964263867789839</v>
      </c>
      <c r="M22" s="402">
        <v>5.2417031981498798</v>
      </c>
      <c r="N22" s="402">
        <v>11.230870514466959</v>
      </c>
      <c r="O22" s="501">
        <v>278.71447708076397</v>
      </c>
    </row>
    <row r="23" spans="1:15" x14ac:dyDescent="0.25">
      <c r="A23" s="992"/>
      <c r="B23" s="403" t="s">
        <v>328</v>
      </c>
      <c r="C23" s="402">
        <v>0.23657178352524594</v>
      </c>
      <c r="D23" s="402">
        <v>4.2584765452632381E-5</v>
      </c>
      <c r="E23" s="402">
        <v>1.1458481937944511E-3</v>
      </c>
      <c r="F23" s="402">
        <v>5.8857531860532175</v>
      </c>
      <c r="G23" s="402">
        <v>33.541482220414196</v>
      </c>
      <c r="H23" s="402">
        <v>33.366434500252055</v>
      </c>
      <c r="I23" s="402">
        <v>36.454069050955738</v>
      </c>
      <c r="J23" s="402">
        <v>12.62086442736817</v>
      </c>
      <c r="K23" s="402">
        <v>4.3163748891561946</v>
      </c>
      <c r="L23" s="402">
        <v>4.6982131933894919</v>
      </c>
      <c r="M23" s="402">
        <v>2.6208515990749399</v>
      </c>
      <c r="N23" s="402">
        <v>5.6154352572334796</v>
      </c>
      <c r="O23" s="501">
        <v>139.35723854038199</v>
      </c>
    </row>
    <row r="24" spans="1:15" x14ac:dyDescent="0.25">
      <c r="A24" s="992"/>
      <c r="B24" s="403" t="s">
        <v>329</v>
      </c>
      <c r="C24" s="402">
        <v>3.5485767528786898E-2</v>
      </c>
      <c r="D24" s="402">
        <v>6.3877148178948578E-6</v>
      </c>
      <c r="E24" s="402">
        <v>1.7187722906916768E-4</v>
      </c>
      <c r="F24" s="402">
        <v>0.88286297790798263</v>
      </c>
      <c r="G24" s="402">
        <v>5.0312223330621286</v>
      </c>
      <c r="H24" s="402">
        <v>5.0049651750378077</v>
      </c>
      <c r="I24" s="402">
        <v>5.4681103576433605</v>
      </c>
      <c r="J24" s="402">
        <v>1.8931296641052258</v>
      </c>
      <c r="K24" s="402">
        <v>0.64745623337342917</v>
      </c>
      <c r="L24" s="402">
        <v>0.70473197900842377</v>
      </c>
      <c r="M24" s="402">
        <v>0.393127739861241</v>
      </c>
      <c r="N24" s="402">
        <v>0.84231528858502203</v>
      </c>
      <c r="O24" s="501">
        <v>20.903585781057298</v>
      </c>
    </row>
    <row r="25" spans="1:15" x14ac:dyDescent="0.25">
      <c r="A25" s="992"/>
      <c r="B25" s="403" t="s">
        <v>407</v>
      </c>
      <c r="C25" s="402">
        <v>0.11828589176262297</v>
      </c>
      <c r="D25" s="402">
        <v>2.129238272631619E-5</v>
      </c>
      <c r="E25" s="402">
        <v>5.7292409689722553E-4</v>
      </c>
      <c r="F25" s="402">
        <v>2.9428765930266088</v>
      </c>
      <c r="G25" s="402">
        <v>16.770741110207098</v>
      </c>
      <c r="H25" s="402">
        <v>16.683217250126027</v>
      </c>
      <c r="I25" s="402">
        <v>18.227034525477869</v>
      </c>
      <c r="J25" s="402">
        <v>6.3104322136840851</v>
      </c>
      <c r="K25" s="402">
        <v>2.1581874445780973</v>
      </c>
      <c r="L25" s="402">
        <v>2.349106596694746</v>
      </c>
      <c r="M25" s="402">
        <v>1.31042579953747</v>
      </c>
      <c r="N25" s="402">
        <v>2.8077176286167398</v>
      </c>
      <c r="O25" s="501">
        <v>69.678619270190993</v>
      </c>
    </row>
    <row r="26" spans="1:15" x14ac:dyDescent="0.25">
      <c r="A26" s="992"/>
      <c r="B26" s="403" t="s">
        <v>408</v>
      </c>
      <c r="C26" s="402">
        <v>2.9571472940655742E-2</v>
      </c>
      <c r="D26" s="402">
        <v>5.3230956815790476E-6</v>
      </c>
      <c r="E26" s="402">
        <v>1.4323102422430638E-4</v>
      </c>
      <c r="F26" s="402">
        <v>0.73571914825665219</v>
      </c>
      <c r="G26" s="402">
        <v>4.1926852775517744</v>
      </c>
      <c r="H26" s="402">
        <v>4.1708043125315069</v>
      </c>
      <c r="I26" s="402">
        <v>4.5567586313694672</v>
      </c>
      <c r="J26" s="402">
        <v>1.5776080534210213</v>
      </c>
      <c r="K26" s="402">
        <v>0.53954686114452433</v>
      </c>
      <c r="L26" s="402">
        <v>0.58727664917368649</v>
      </c>
      <c r="M26" s="402">
        <v>0.32760644988436749</v>
      </c>
      <c r="N26" s="402">
        <v>0.70192940715418495</v>
      </c>
      <c r="O26" s="501">
        <v>17.419654817547748</v>
      </c>
    </row>
    <row r="27" spans="1:15" x14ac:dyDescent="0.25">
      <c r="A27" s="992"/>
      <c r="B27" s="403" t="s">
        <v>410</v>
      </c>
      <c r="C27" s="402">
        <v>3.5485767528786898E-2</v>
      </c>
      <c r="D27" s="402">
        <v>6.3877148178948578E-6</v>
      </c>
      <c r="E27" s="402">
        <v>1.7187722906916768E-4</v>
      </c>
      <c r="F27" s="402">
        <v>0.88286297790798263</v>
      </c>
      <c r="G27" s="402">
        <v>5.0312223330621286</v>
      </c>
      <c r="H27" s="402">
        <v>5.0049651750378077</v>
      </c>
      <c r="I27" s="402">
        <v>5.4681103576433605</v>
      </c>
      <c r="J27" s="402">
        <v>1.8931296641052258</v>
      </c>
      <c r="K27" s="402">
        <v>0.64745623337342917</v>
      </c>
      <c r="L27" s="402">
        <v>0.70473197900842377</v>
      </c>
      <c r="M27" s="402">
        <v>0.393127739861241</v>
      </c>
      <c r="N27" s="402">
        <v>0.84231528858502203</v>
      </c>
      <c r="O27" s="501">
        <v>20.903585781057298</v>
      </c>
    </row>
    <row r="28" spans="1:15" x14ac:dyDescent="0.25">
      <c r="A28" s="992"/>
      <c r="B28" s="403" t="s">
        <v>411</v>
      </c>
      <c r="C28" s="402">
        <v>1.9714315293770497E-2</v>
      </c>
      <c r="D28" s="402">
        <v>3.5487304543860325E-6</v>
      </c>
      <c r="E28" s="402">
        <v>9.5487349482870936E-5</v>
      </c>
      <c r="F28" s="402">
        <v>0.49047943217110146</v>
      </c>
      <c r="G28" s="402">
        <v>2.7951235183678489</v>
      </c>
      <c r="H28" s="402">
        <v>2.7805362083543379</v>
      </c>
      <c r="I28" s="402">
        <v>3.0378390875796444</v>
      </c>
      <c r="J28" s="402">
        <v>1.0517387022806808</v>
      </c>
      <c r="K28" s="402">
        <v>0.35969790742968288</v>
      </c>
      <c r="L28" s="402">
        <v>0.39151776611579103</v>
      </c>
      <c r="M28" s="402">
        <v>0.21840429992291163</v>
      </c>
      <c r="N28" s="402">
        <v>0.46795293810278998</v>
      </c>
      <c r="O28" s="501">
        <v>11.613103211698496</v>
      </c>
    </row>
    <row r="29" spans="1:15" x14ac:dyDescent="0.25">
      <c r="A29" s="992"/>
      <c r="B29" s="403" t="s">
        <v>1244</v>
      </c>
      <c r="C29" s="402">
        <v>3.9428630587540993E-3</v>
      </c>
      <c r="D29" s="402">
        <v>7.0974609087720645E-7</v>
      </c>
      <c r="E29" s="402">
        <v>1.9097469896574186E-5</v>
      </c>
      <c r="F29" s="402">
        <v>9.8095886434220292E-2</v>
      </c>
      <c r="G29" s="402">
        <v>0.55902470367356982</v>
      </c>
      <c r="H29" s="402">
        <v>0.55610724167086756</v>
      </c>
      <c r="I29" s="402">
        <v>0.60756781751592892</v>
      </c>
      <c r="J29" s="402">
        <v>0.21034774045613616</v>
      </c>
      <c r="K29" s="402">
        <v>7.1939581485936571E-2</v>
      </c>
      <c r="L29" s="402">
        <v>7.8303553223158198E-2</v>
      </c>
      <c r="M29" s="402">
        <v>4.3680859984582335E-2</v>
      </c>
      <c r="N29" s="402">
        <v>9.3590587620557997E-2</v>
      </c>
      <c r="O29" s="501">
        <v>2.3226206423396998</v>
      </c>
    </row>
    <row r="30" spans="1:15" x14ac:dyDescent="0.25">
      <c r="A30" s="992"/>
      <c r="B30" s="403" t="s">
        <v>1245</v>
      </c>
      <c r="C30" s="402">
        <v>1.8058312809093775E-2</v>
      </c>
      <c r="D30" s="402">
        <v>3.250637096217605E-6</v>
      </c>
      <c r="E30" s="402">
        <v>8.7466412126309783E-5</v>
      </c>
      <c r="F30" s="402">
        <v>0.44927915986872896</v>
      </c>
      <c r="G30" s="402">
        <v>2.5603331428249501</v>
      </c>
      <c r="H30" s="402">
        <v>2.5469711668525736</v>
      </c>
      <c r="I30" s="402">
        <v>2.7826606042229547</v>
      </c>
      <c r="J30" s="402">
        <v>0.96339265128910356</v>
      </c>
      <c r="K30" s="402">
        <v>0.32948328320558951</v>
      </c>
      <c r="L30" s="402">
        <v>0.35863027376206463</v>
      </c>
      <c r="M30" s="402">
        <v>0.20005833872938708</v>
      </c>
      <c r="N30" s="402">
        <v>0.42864489130215561</v>
      </c>
      <c r="O30" s="501">
        <v>10.637602541915825</v>
      </c>
    </row>
    <row r="31" spans="1:15" x14ac:dyDescent="0.25">
      <c r="A31" s="953" t="s">
        <v>188</v>
      </c>
      <c r="B31" s="954"/>
      <c r="C31" s="501">
        <v>4.5831051622345891</v>
      </c>
      <c r="D31" s="501">
        <v>8.2499466111384705E-4</v>
      </c>
      <c r="E31" s="501">
        <v>2.2198517058379903E-2</v>
      </c>
      <c r="F31" s="501">
        <v>114.02469647340895</v>
      </c>
      <c r="G31" s="501">
        <v>649.7991350560842</v>
      </c>
      <c r="H31" s="501">
        <v>646.40793557338282</v>
      </c>
      <c r="I31" s="501">
        <v>706.22467972416541</v>
      </c>
      <c r="J31" s="501">
        <v>244.50400655140359</v>
      </c>
      <c r="K31" s="501">
        <v>83.621130727622955</v>
      </c>
      <c r="L31" s="501">
        <v>91.018484195534654</v>
      </c>
      <c r="M31" s="501">
        <v>50.77375802887881</v>
      </c>
      <c r="N31" s="501">
        <v>108.7878272383842</v>
      </c>
      <c r="O31" s="718">
        <v>2699.76778224282</v>
      </c>
    </row>
    <row r="32" spans="1:15" x14ac:dyDescent="0.25">
      <c r="A32" s="953" t="s">
        <v>332</v>
      </c>
      <c r="B32" s="954"/>
      <c r="C32" s="501">
        <v>3198.1044117256097</v>
      </c>
      <c r="D32" s="501">
        <v>2594.0102394454348</v>
      </c>
      <c r="E32" s="501">
        <v>2116.5649944876559</v>
      </c>
      <c r="F32" s="501">
        <v>2477.5097131408229</v>
      </c>
      <c r="G32" s="501">
        <v>3155.9250613527265</v>
      </c>
      <c r="H32" s="501">
        <v>2920.5425105627019</v>
      </c>
      <c r="I32" s="501">
        <v>2611.908174382238</v>
      </c>
      <c r="J32" s="501">
        <v>2173.2345182031563</v>
      </c>
      <c r="K32" s="501">
        <v>3007.6625708530687</v>
      </c>
      <c r="L32" s="501">
        <v>3283.8450850398945</v>
      </c>
      <c r="M32" s="501">
        <v>3140.9970065735665</v>
      </c>
      <c r="N32" s="501">
        <v>3618.6073224230677</v>
      </c>
      <c r="O32" s="718">
        <v>34298.911608189948</v>
      </c>
    </row>
    <row r="33" spans="1:15" x14ac:dyDescent="0.25">
      <c r="A33" s="989" t="s">
        <v>333</v>
      </c>
      <c r="B33" s="990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</row>
    <row r="34" spans="1:15" x14ac:dyDescent="0.25">
      <c r="A34" s="953" t="s">
        <v>313</v>
      </c>
      <c r="B34" s="954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</row>
    <row r="35" spans="1:15" x14ac:dyDescent="0.25">
      <c r="A35" s="991" t="s">
        <v>334</v>
      </c>
      <c r="B35" s="403" t="s">
        <v>335</v>
      </c>
      <c r="C35" s="402">
        <v>92.765805848162174</v>
      </c>
      <c r="D35" s="402">
        <v>96.13220376446408</v>
      </c>
      <c r="E35" s="402">
        <v>88.25883920369634</v>
      </c>
      <c r="F35" s="402">
        <v>89.00666702002809</v>
      </c>
      <c r="G35" s="402">
        <v>93.876838766285985</v>
      </c>
      <c r="H35" s="402">
        <v>87.650900091255636</v>
      </c>
      <c r="I35" s="402">
        <v>49.939832511023525</v>
      </c>
      <c r="J35" s="402">
        <v>45.384598503779429</v>
      </c>
      <c r="K35" s="402">
        <v>72.188785093021622</v>
      </c>
      <c r="L35" s="402">
        <v>85.730175395246619</v>
      </c>
      <c r="M35" s="402">
        <v>83.336530666112765</v>
      </c>
      <c r="N35" s="402">
        <v>95.837840975055187</v>
      </c>
      <c r="O35" s="501">
        <v>980.10901783813154</v>
      </c>
    </row>
    <row r="36" spans="1:15" x14ac:dyDescent="0.25">
      <c r="A36" s="992"/>
      <c r="B36" s="403" t="s">
        <v>336</v>
      </c>
      <c r="C36" s="402">
        <v>26.707832848615155</v>
      </c>
      <c r="D36" s="402">
        <v>26.801699691787391</v>
      </c>
      <c r="E36" s="402">
        <v>23.568008581155134</v>
      </c>
      <c r="F36" s="402">
        <v>25.501463598079386</v>
      </c>
      <c r="G36" s="402">
        <v>25.283073217357845</v>
      </c>
      <c r="H36" s="402">
        <v>22.372573731300001</v>
      </c>
      <c r="I36" s="402">
        <v>0</v>
      </c>
      <c r="J36" s="402">
        <v>4.6189622943749997</v>
      </c>
      <c r="K36" s="402">
        <v>24.296874207895403</v>
      </c>
      <c r="L36" s="402">
        <v>25.005626491681767</v>
      </c>
      <c r="M36" s="402">
        <v>23.597300872793312</v>
      </c>
      <c r="N36" s="402">
        <v>26.210511492262516</v>
      </c>
      <c r="O36" s="501">
        <v>253.96392702730293</v>
      </c>
    </row>
    <row r="37" spans="1:15" x14ac:dyDescent="0.25">
      <c r="A37" s="992"/>
      <c r="B37" s="403" t="s">
        <v>337</v>
      </c>
      <c r="C37" s="402">
        <v>95.923659593369493</v>
      </c>
      <c r="D37" s="402">
        <v>93.959124508730469</v>
      </c>
      <c r="E37" s="402">
        <v>76.291804839830192</v>
      </c>
      <c r="F37" s="402">
        <v>77.262314025913113</v>
      </c>
      <c r="G37" s="402">
        <v>96.314454932675631</v>
      </c>
      <c r="H37" s="402">
        <v>96.071152068606125</v>
      </c>
      <c r="I37" s="402">
        <v>49.457869557589163</v>
      </c>
      <c r="J37" s="402">
        <v>56.327149953797395</v>
      </c>
      <c r="K37" s="402">
        <v>95.835339218480385</v>
      </c>
      <c r="L37" s="402">
        <v>77.869809645469445</v>
      </c>
      <c r="M37" s="402">
        <v>79.802024006250548</v>
      </c>
      <c r="N37" s="402">
        <v>103.88924910000091</v>
      </c>
      <c r="O37" s="501">
        <v>999.00395145071286</v>
      </c>
    </row>
    <row r="38" spans="1:15" x14ac:dyDescent="0.25">
      <c r="A38" s="992"/>
      <c r="B38" s="403" t="s">
        <v>338</v>
      </c>
      <c r="C38" s="402">
        <v>181.27513223253419</v>
      </c>
      <c r="D38" s="402">
        <v>178.30734169587674</v>
      </c>
      <c r="E38" s="402">
        <v>154.778233704239</v>
      </c>
      <c r="F38" s="402">
        <v>170.17448138745223</v>
      </c>
      <c r="G38" s="402">
        <v>0</v>
      </c>
      <c r="H38" s="402">
        <v>29.719285829062503</v>
      </c>
      <c r="I38" s="402">
        <v>166.24397149567099</v>
      </c>
      <c r="J38" s="402">
        <v>145.24446208753034</v>
      </c>
      <c r="K38" s="402">
        <v>158.59038111746094</v>
      </c>
      <c r="L38" s="402">
        <v>164.35389346112245</v>
      </c>
      <c r="M38" s="402">
        <v>154.65480916975764</v>
      </c>
      <c r="N38" s="402">
        <v>178.54369477850145</v>
      </c>
      <c r="O38" s="501">
        <v>1681.8856869592087</v>
      </c>
    </row>
    <row r="39" spans="1:15" x14ac:dyDescent="0.25">
      <c r="A39" s="992"/>
      <c r="B39" s="403" t="s">
        <v>339</v>
      </c>
      <c r="C39" s="402">
        <v>87.401819493822629</v>
      </c>
      <c r="D39" s="402">
        <v>85.36107574284199</v>
      </c>
      <c r="E39" s="402">
        <v>74.213620341204305</v>
      </c>
      <c r="F39" s="402">
        <v>81.926708026248747</v>
      </c>
      <c r="G39" s="402">
        <v>0</v>
      </c>
      <c r="H39" s="402">
        <v>13.976351028441934</v>
      </c>
      <c r="I39" s="402">
        <v>80.621580928914014</v>
      </c>
      <c r="J39" s="402">
        <v>69.397453011405659</v>
      </c>
      <c r="K39" s="402">
        <v>74.631170949583591</v>
      </c>
      <c r="L39" s="402">
        <v>77.827213151294231</v>
      </c>
      <c r="M39" s="402">
        <v>73.64421225261367</v>
      </c>
      <c r="N39" s="402">
        <v>86.218801139552454</v>
      </c>
      <c r="O39" s="501">
        <v>805.22000606592314</v>
      </c>
    </row>
    <row r="40" spans="1:15" x14ac:dyDescent="0.25">
      <c r="A40" s="992"/>
      <c r="B40" s="403" t="s">
        <v>340</v>
      </c>
      <c r="C40" s="402">
        <v>68.382219031840904</v>
      </c>
      <c r="D40" s="402">
        <v>70.253094043792061</v>
      </c>
      <c r="E40" s="402">
        <v>63.005547775124448</v>
      </c>
      <c r="F40" s="402">
        <v>66.742884949297633</v>
      </c>
      <c r="G40" s="402">
        <v>66.789943098750939</v>
      </c>
      <c r="H40" s="402">
        <v>20.611203050954547</v>
      </c>
      <c r="I40" s="402">
        <v>30.356339899366148</v>
      </c>
      <c r="J40" s="402">
        <v>50.781308841500078</v>
      </c>
      <c r="K40" s="402">
        <v>43.991210682161658</v>
      </c>
      <c r="L40" s="402">
        <v>62.163982962340818</v>
      </c>
      <c r="M40" s="402">
        <v>62.828897228372199</v>
      </c>
      <c r="N40" s="402">
        <v>66.59166323177773</v>
      </c>
      <c r="O40" s="501">
        <v>672.49829479527909</v>
      </c>
    </row>
    <row r="41" spans="1:15" x14ac:dyDescent="0.25">
      <c r="A41" s="992"/>
      <c r="B41" s="403" t="s">
        <v>341</v>
      </c>
      <c r="C41" s="402">
        <v>0</v>
      </c>
      <c r="D41" s="402">
        <v>2.7903804946121573</v>
      </c>
      <c r="E41" s="402">
        <v>12.466351635399647</v>
      </c>
      <c r="F41" s="402">
        <v>13.422222563084446</v>
      </c>
      <c r="G41" s="402">
        <v>13.302897478183565</v>
      </c>
      <c r="H41" s="402">
        <v>12.098089606782814</v>
      </c>
      <c r="I41" s="402">
        <v>13.002832121532812</v>
      </c>
      <c r="J41" s="402">
        <v>12.057171603603164</v>
      </c>
      <c r="K41" s="402">
        <v>13.002832121532812</v>
      </c>
      <c r="L41" s="402">
        <v>13.371094150149643</v>
      </c>
      <c r="M41" s="402">
        <v>12.675488096095625</v>
      </c>
      <c r="N41" s="402">
        <v>13.684798841193624</v>
      </c>
      <c r="O41" s="501">
        <v>131.8741587121703</v>
      </c>
    </row>
    <row r="42" spans="1:15" x14ac:dyDescent="0.25">
      <c r="A42" s="992"/>
      <c r="B42" s="403" t="s">
        <v>342</v>
      </c>
      <c r="C42" s="402">
        <v>0</v>
      </c>
      <c r="D42" s="402">
        <v>12.265558439929203</v>
      </c>
      <c r="E42" s="402">
        <v>54.533931923486861</v>
      </c>
      <c r="F42" s="402">
        <v>58.606291783478547</v>
      </c>
      <c r="G42" s="402">
        <v>58.1978250049374</v>
      </c>
      <c r="H42" s="402">
        <v>52.570645939928056</v>
      </c>
      <c r="I42" s="402">
        <v>56.787626219767795</v>
      </c>
      <c r="J42" s="402">
        <v>52.481596546559317</v>
      </c>
      <c r="K42" s="402">
        <v>56.64883743846184</v>
      </c>
      <c r="L42" s="402">
        <v>58.282470320293903</v>
      </c>
      <c r="M42" s="402">
        <v>55.198190438240822</v>
      </c>
      <c r="N42" s="402">
        <v>60.176695803465165</v>
      </c>
      <c r="O42" s="501">
        <v>575.74966985854883</v>
      </c>
    </row>
    <row r="43" spans="1:15" x14ac:dyDescent="0.25">
      <c r="A43" s="993"/>
      <c r="B43" s="403" t="s">
        <v>343</v>
      </c>
      <c r="C43" s="402">
        <v>131.39574922382749</v>
      </c>
      <c r="D43" s="402">
        <v>0</v>
      </c>
      <c r="E43" s="402">
        <v>157.65838287198304</v>
      </c>
      <c r="F43" s="402">
        <v>255.26524750101919</v>
      </c>
      <c r="G43" s="402">
        <v>240.80498426612419</v>
      </c>
      <c r="H43" s="402">
        <v>210.37304185046904</v>
      </c>
      <c r="I43" s="402">
        <v>253.65544728238507</v>
      </c>
      <c r="J43" s="402">
        <v>212.94683949882315</v>
      </c>
      <c r="K43" s="402">
        <v>218.18859997484037</v>
      </c>
      <c r="L43" s="402">
        <v>227.35797299096021</v>
      </c>
      <c r="M43" s="402">
        <v>225.21296903350253</v>
      </c>
      <c r="N43" s="402">
        <v>279.24660636588828</v>
      </c>
      <c r="O43" s="501">
        <v>2412.1058408598228</v>
      </c>
    </row>
    <row r="44" spans="1:15" x14ac:dyDescent="0.25">
      <c r="A44" s="846"/>
      <c r="B44" s="403" t="s">
        <v>412</v>
      </c>
      <c r="C44" s="402">
        <v>126.2468851237488</v>
      </c>
      <c r="D44" s="402">
        <v>0</v>
      </c>
      <c r="E44" s="402">
        <v>151.72888777724455</v>
      </c>
      <c r="F44" s="402">
        <v>244.69671485992527</v>
      </c>
      <c r="G44" s="402">
        <v>238.54881804633195</v>
      </c>
      <c r="H44" s="402">
        <v>203.21670984750591</v>
      </c>
      <c r="I44" s="402">
        <v>247.59353767777674</v>
      </c>
      <c r="J44" s="402">
        <v>209.43001409830708</v>
      </c>
      <c r="K44" s="402">
        <v>214.16287094266053</v>
      </c>
      <c r="L44" s="402">
        <v>223.82823558507206</v>
      </c>
      <c r="M44" s="402">
        <v>214.70922020589637</v>
      </c>
      <c r="N44" s="402">
        <v>268.34052899220495</v>
      </c>
      <c r="O44" s="501">
        <v>2342.502423156674</v>
      </c>
    </row>
    <row r="45" spans="1:15" x14ac:dyDescent="0.25">
      <c r="A45" s="403"/>
      <c r="B45" s="403" t="s">
        <v>344</v>
      </c>
      <c r="C45" s="402">
        <v>1.2440639352960527</v>
      </c>
      <c r="D45" s="402">
        <v>1.2890564161020315</v>
      </c>
      <c r="E45" s="402">
        <v>1.167183579744006</v>
      </c>
      <c r="F45" s="402">
        <v>0.82369729423800897</v>
      </c>
      <c r="G45" s="402">
        <v>0.91790485113600928</v>
      </c>
      <c r="H45" s="402">
        <v>1.0016287231860019</v>
      </c>
      <c r="I45" s="402">
        <v>0.6674612686560053</v>
      </c>
      <c r="J45" s="402">
        <v>0.61911983296800044</v>
      </c>
      <c r="K45" s="402">
        <v>1.0403601144300145</v>
      </c>
      <c r="L45" s="402">
        <v>1.2580421817600278</v>
      </c>
      <c r="M45" s="402">
        <v>1.1379166262100355</v>
      </c>
      <c r="N45" s="402">
        <v>1.220475644388014</v>
      </c>
      <c r="O45" s="501">
        <v>12.386910468114207</v>
      </c>
    </row>
    <row r="46" spans="1:15" x14ac:dyDescent="0.25">
      <c r="A46" s="403"/>
      <c r="B46" s="403" t="s">
        <v>345</v>
      </c>
      <c r="C46" s="402">
        <v>2.3582657871691191</v>
      </c>
      <c r="D46" s="402">
        <v>2.3168884462859283</v>
      </c>
      <c r="E46" s="402">
        <v>1.7226639274581927</v>
      </c>
      <c r="F46" s="402">
        <v>2.0645354803500067</v>
      </c>
      <c r="G46" s="402">
        <v>1.8797269333500248</v>
      </c>
      <c r="H46" s="402">
        <v>1.8236193384937269</v>
      </c>
      <c r="I46" s="402">
        <v>2.5051635465433026</v>
      </c>
      <c r="J46" s="402">
        <v>1.9691427979515645</v>
      </c>
      <c r="K46" s="402">
        <v>1.7067680598753447</v>
      </c>
      <c r="L46" s="402">
        <v>1.7417839022770971</v>
      </c>
      <c r="M46" s="402">
        <v>2.1773806992000582</v>
      </c>
      <c r="N46" s="402">
        <v>2.7256460553001074</v>
      </c>
      <c r="O46" s="501">
        <v>24.991584974254469</v>
      </c>
    </row>
    <row r="47" spans="1:15" x14ac:dyDescent="0.25">
      <c r="A47" s="403"/>
      <c r="B47" s="403" t="s">
        <v>346</v>
      </c>
      <c r="C47" s="402">
        <v>28.346623372333127</v>
      </c>
      <c r="D47" s="402">
        <v>27.753269237556314</v>
      </c>
      <c r="E47" s="402">
        <v>27.743277370316168</v>
      </c>
      <c r="F47" s="402">
        <v>15.778376873525568</v>
      </c>
      <c r="G47" s="402">
        <v>18.13928708547742</v>
      </c>
      <c r="H47" s="402">
        <v>13.983567569799074</v>
      </c>
      <c r="I47" s="402">
        <v>17.941750223048352</v>
      </c>
      <c r="J47" s="402">
        <v>27.382825541070744</v>
      </c>
      <c r="K47" s="402">
        <v>30.41330786141598</v>
      </c>
      <c r="L47" s="402">
        <v>32.298643604580882</v>
      </c>
      <c r="M47" s="402">
        <v>29.439727664844813</v>
      </c>
      <c r="N47" s="402">
        <v>32.401894096362177</v>
      </c>
      <c r="O47" s="501">
        <v>301.62255050033065</v>
      </c>
    </row>
    <row r="48" spans="1:15" x14ac:dyDescent="0.25">
      <c r="A48" s="403"/>
      <c r="B48" s="403" t="s">
        <v>347</v>
      </c>
      <c r="C48" s="402">
        <v>1.7853715296143777</v>
      </c>
      <c r="D48" s="402">
        <v>1.7540046034055798</v>
      </c>
      <c r="E48" s="402">
        <v>1.7395927724447791</v>
      </c>
      <c r="F48" s="402">
        <v>1.1599404536538087</v>
      </c>
      <c r="G48" s="402">
        <v>0.97295754387195033</v>
      </c>
      <c r="H48" s="402">
        <v>1.7383211403012182</v>
      </c>
      <c r="I48" s="402">
        <v>1.5742805937767919</v>
      </c>
      <c r="J48" s="402">
        <v>0.81130130761679153</v>
      </c>
      <c r="K48" s="402">
        <v>1.5380920623568284</v>
      </c>
      <c r="L48" s="402">
        <v>2.0642828464439695</v>
      </c>
      <c r="M48" s="402">
        <v>1.879896185621972</v>
      </c>
      <c r="N48" s="402">
        <v>2.0630112143003698</v>
      </c>
      <c r="O48" s="501">
        <v>19.081052253408437</v>
      </c>
    </row>
    <row r="49" spans="1:15" x14ac:dyDescent="0.25">
      <c r="A49" s="403"/>
      <c r="B49" s="403" t="s">
        <v>348</v>
      </c>
      <c r="C49" s="402">
        <v>1.9345228008749038</v>
      </c>
      <c r="D49" s="402">
        <v>0.92456312943751917</v>
      </c>
      <c r="E49" s="402">
        <v>0.68377884553126345</v>
      </c>
      <c r="F49" s="402">
        <v>0.93256905524990497</v>
      </c>
      <c r="G49" s="402">
        <v>1.5479336256561484</v>
      </c>
      <c r="H49" s="402">
        <v>1.6276088590211668</v>
      </c>
      <c r="I49" s="402">
        <v>1.858651496478896</v>
      </c>
      <c r="J49" s="402">
        <v>1.5691614592499834</v>
      </c>
      <c r="K49" s="402">
        <v>1.6562704095086824</v>
      </c>
      <c r="L49" s="402">
        <v>1.6787904109206022</v>
      </c>
      <c r="M49" s="402">
        <v>1.7558135219323796</v>
      </c>
      <c r="N49" s="402">
        <v>2.0762034273748893</v>
      </c>
      <c r="O49" s="501">
        <v>18.245867041236338</v>
      </c>
    </row>
    <row r="50" spans="1:15" x14ac:dyDescent="0.25">
      <c r="A50" s="403"/>
      <c r="B50" s="403" t="s">
        <v>349</v>
      </c>
      <c r="C50" s="402">
        <v>34.081654607223726</v>
      </c>
      <c r="D50" s="402">
        <v>33.755576987172986</v>
      </c>
      <c r="E50" s="402">
        <v>19.575055691443985</v>
      </c>
      <c r="F50" s="402">
        <v>19.610157105446579</v>
      </c>
      <c r="G50" s="402">
        <v>21.361659526587069</v>
      </c>
      <c r="H50" s="402">
        <v>24.212546678217013</v>
      </c>
      <c r="I50" s="402">
        <v>25.623761197009753</v>
      </c>
      <c r="J50" s="402">
        <v>18.51304943803164</v>
      </c>
      <c r="K50" s="402">
        <v>27.86550957008204</v>
      </c>
      <c r="L50" s="402">
        <v>31.337426387970456</v>
      </c>
      <c r="M50" s="402">
        <v>29.521884678569489</v>
      </c>
      <c r="N50" s="402">
        <v>33.415518528775095</v>
      </c>
      <c r="O50" s="501">
        <v>318.87380039652976</v>
      </c>
    </row>
    <row r="51" spans="1:15" x14ac:dyDescent="0.25">
      <c r="A51" s="403"/>
      <c r="B51" s="403" t="s">
        <v>350</v>
      </c>
      <c r="C51" s="402">
        <v>46.99311402007033</v>
      </c>
      <c r="D51" s="402">
        <v>46.948302879605947</v>
      </c>
      <c r="E51" s="402">
        <v>23.415904671298524</v>
      </c>
      <c r="F51" s="402">
        <v>23.886762953936639</v>
      </c>
      <c r="G51" s="402">
        <v>44.261467269780745</v>
      </c>
      <c r="H51" s="402">
        <v>38.914155394500625</v>
      </c>
      <c r="I51" s="402">
        <v>42.893196465694217</v>
      </c>
      <c r="J51" s="402">
        <v>38.800801248922383</v>
      </c>
      <c r="K51" s="402">
        <v>21.226467732971816</v>
      </c>
      <c r="L51" s="402">
        <v>26.913173301376784</v>
      </c>
      <c r="M51" s="402">
        <v>41.183284662515284</v>
      </c>
      <c r="N51" s="402">
        <v>45.972129664047657</v>
      </c>
      <c r="O51" s="501">
        <v>441.40876026472091</v>
      </c>
    </row>
    <row r="52" spans="1:15" x14ac:dyDescent="0.25">
      <c r="A52" s="953" t="s">
        <v>188</v>
      </c>
      <c r="B52" s="954"/>
      <c r="C52" s="501">
        <v>926.84271944850252</v>
      </c>
      <c r="D52" s="501">
        <v>680.6121400816005</v>
      </c>
      <c r="E52" s="501">
        <v>932.55106551160031</v>
      </c>
      <c r="F52" s="501">
        <v>1146.8610349309272</v>
      </c>
      <c r="G52" s="501">
        <v>922.19977164650697</v>
      </c>
      <c r="H52" s="501">
        <v>831.96140074782545</v>
      </c>
      <c r="I52" s="501">
        <v>1040.7233024852335</v>
      </c>
      <c r="J52" s="501">
        <v>948.33495806549172</v>
      </c>
      <c r="K52" s="501">
        <v>1056.9836775567396</v>
      </c>
      <c r="L52" s="501">
        <v>1113.0826167889609</v>
      </c>
      <c r="M52" s="501">
        <v>1092.7555460085296</v>
      </c>
      <c r="N52" s="501">
        <v>1298.6152693504505</v>
      </c>
      <c r="O52" s="718">
        <v>11991.523502622369</v>
      </c>
    </row>
    <row r="53" spans="1:15" x14ac:dyDescent="0.25">
      <c r="A53" s="953" t="s">
        <v>351</v>
      </c>
      <c r="B53" s="954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</row>
    <row r="54" spans="1:15" x14ac:dyDescent="0.25">
      <c r="A54" s="991" t="s">
        <v>352</v>
      </c>
      <c r="B54" s="403" t="s">
        <v>353</v>
      </c>
      <c r="C54" s="402">
        <v>9.956696807210621</v>
      </c>
      <c r="D54" s="402">
        <v>10.288586700784327</v>
      </c>
      <c r="E54" s="402">
        <v>9.956696807210621</v>
      </c>
      <c r="F54" s="402">
        <v>10.288586700784327</v>
      </c>
      <c r="G54" s="402">
        <v>10.288586700784327</v>
      </c>
      <c r="H54" s="402">
        <v>6.0674860453522514</v>
      </c>
      <c r="I54" s="402">
        <v>6.9358188026305507</v>
      </c>
      <c r="J54" s="402">
        <v>8.364942679990703</v>
      </c>
      <c r="K54" s="402">
        <v>5.7095721791554377</v>
      </c>
      <c r="L54" s="402">
        <v>2.6012881008904758</v>
      </c>
      <c r="M54" s="402">
        <v>2.3117242920517165</v>
      </c>
      <c r="N54" s="402">
        <v>2.6180397261951813</v>
      </c>
      <c r="O54" s="402">
        <v>85.388025543040541</v>
      </c>
    </row>
    <row r="55" spans="1:15" x14ac:dyDescent="0.25">
      <c r="A55" s="992"/>
      <c r="B55" s="403" t="s">
        <v>354</v>
      </c>
      <c r="C55" s="402">
        <v>30.494903379169369</v>
      </c>
      <c r="D55" s="402">
        <v>31.511400158475077</v>
      </c>
      <c r="E55" s="402">
        <v>30.494903379169369</v>
      </c>
      <c r="F55" s="402">
        <v>31.511400158475077</v>
      </c>
      <c r="G55" s="402">
        <v>31.511400158475077</v>
      </c>
      <c r="H55" s="402">
        <v>18.58321130894323</v>
      </c>
      <c r="I55" s="402">
        <v>21.242700097935273</v>
      </c>
      <c r="J55" s="402">
        <v>25.619753592765043</v>
      </c>
      <c r="K55" s="402">
        <v>17.487009528465943</v>
      </c>
      <c r="L55" s="402">
        <v>7.9671030296503869</v>
      </c>
      <c r="M55" s="402">
        <v>7.0802405948871403</v>
      </c>
      <c r="N55" s="402">
        <v>8.0184091209176316</v>
      </c>
      <c r="O55" s="402">
        <v>261.52243450732863</v>
      </c>
    </row>
    <row r="56" spans="1:15" x14ac:dyDescent="0.25">
      <c r="A56" s="992"/>
      <c r="B56" s="403" t="s">
        <v>355</v>
      </c>
      <c r="C56" s="402">
        <v>32.470118535255693</v>
      </c>
      <c r="D56" s="402">
        <v>33.552455819764269</v>
      </c>
      <c r="E56" s="402">
        <v>32.470118535255693</v>
      </c>
      <c r="F56" s="402">
        <v>33.552455819764269</v>
      </c>
      <c r="G56" s="402">
        <v>33.552455819764269</v>
      </c>
      <c r="H56" s="402">
        <v>19.786882629681124</v>
      </c>
      <c r="I56" s="402">
        <v>22.61863176323445</v>
      </c>
      <c r="J56" s="402">
        <v>27.279195662884657</v>
      </c>
      <c r="K56" s="402">
        <v>18.61967769356156</v>
      </c>
      <c r="L56" s="402">
        <v>8.4831480375193458</v>
      </c>
      <c r="M56" s="402">
        <v>7.5388417702334323</v>
      </c>
      <c r="N56" s="402">
        <v>8.5377773257093885</v>
      </c>
      <c r="O56" s="402">
        <v>278.46175941262817</v>
      </c>
    </row>
    <row r="57" spans="1:15" x14ac:dyDescent="0.25">
      <c r="A57" s="993"/>
      <c r="B57" s="403" t="s">
        <v>356</v>
      </c>
      <c r="C57" s="402">
        <v>24.506959844762982</v>
      </c>
      <c r="D57" s="402">
        <v>25.323858506255132</v>
      </c>
      <c r="E57" s="402">
        <v>24.506959844762982</v>
      </c>
      <c r="F57" s="402">
        <v>25.323858506255132</v>
      </c>
      <c r="G57" s="402">
        <v>25.323858506255132</v>
      </c>
      <c r="H57" s="402">
        <v>14.934233687262852</v>
      </c>
      <c r="I57" s="402">
        <v>17.071508370479133</v>
      </c>
      <c r="J57" s="402">
        <v>20.589088764239168</v>
      </c>
      <c r="K57" s="402">
        <v>14.053280805337497</v>
      </c>
      <c r="L57" s="402">
        <v>6.4026920039400288</v>
      </c>
      <c r="M57" s="402">
        <v>5.6899728388280648</v>
      </c>
      <c r="N57" s="402">
        <v>6.4439236911778695</v>
      </c>
      <c r="O57" s="402">
        <v>210.17019536955596</v>
      </c>
    </row>
    <row r="58" spans="1:15" x14ac:dyDescent="0.25">
      <c r="A58" s="953" t="s">
        <v>188</v>
      </c>
      <c r="B58" s="954"/>
      <c r="C58" s="501">
        <v>97.428678566398673</v>
      </c>
      <c r="D58" s="501">
        <v>100.67630118527882</v>
      </c>
      <c r="E58" s="501">
        <v>97.428678566398673</v>
      </c>
      <c r="F58" s="501">
        <v>100.67630118527882</v>
      </c>
      <c r="G58" s="501">
        <v>100.67630118527882</v>
      </c>
      <c r="H58" s="501">
        <v>59.371813671239458</v>
      </c>
      <c r="I58" s="501">
        <v>67.868659034279403</v>
      </c>
      <c r="J58" s="501">
        <v>81.852980699879566</v>
      </c>
      <c r="K58" s="501">
        <v>55.869540206520441</v>
      </c>
      <c r="L58" s="501">
        <v>25.454231172000238</v>
      </c>
      <c r="M58" s="501">
        <v>22.620779496000356</v>
      </c>
      <c r="N58" s="501">
        <v>25.61814986400007</v>
      </c>
      <c r="O58" s="718">
        <v>835.5424148325535</v>
      </c>
    </row>
    <row r="59" spans="1:15" x14ac:dyDescent="0.25">
      <c r="A59" s="953" t="s">
        <v>358</v>
      </c>
      <c r="B59" s="954"/>
      <c r="C59" s="501">
        <v>1024.2713980149013</v>
      </c>
      <c r="D59" s="501">
        <v>781.28844126687932</v>
      </c>
      <c r="E59" s="501">
        <v>1029.9797440779989</v>
      </c>
      <c r="F59" s="501">
        <v>1247.537336116206</v>
      </c>
      <c r="G59" s="501">
        <v>1022.8760728317858</v>
      </c>
      <c r="H59" s="501">
        <v>891.33321441906492</v>
      </c>
      <c r="I59" s="501">
        <v>1108.591961519513</v>
      </c>
      <c r="J59" s="501">
        <v>1030.1879387653712</v>
      </c>
      <c r="K59" s="501">
        <v>1112.8532177632601</v>
      </c>
      <c r="L59" s="501">
        <v>1138.536847960961</v>
      </c>
      <c r="M59" s="501">
        <v>1115.3763255045299</v>
      </c>
      <c r="N59" s="501">
        <v>1324.2334192144506</v>
      </c>
      <c r="O59" s="718">
        <v>12827.065917454922</v>
      </c>
    </row>
    <row r="60" spans="1:15" x14ac:dyDescent="0.25">
      <c r="A60" s="989" t="s">
        <v>359</v>
      </c>
      <c r="B60" s="990"/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</row>
    <row r="61" spans="1:15" x14ac:dyDescent="0.25">
      <c r="A61" s="403" t="s">
        <v>360</v>
      </c>
      <c r="B61" s="403" t="s">
        <v>360</v>
      </c>
      <c r="C61" s="402">
        <v>113.48526312525631</v>
      </c>
      <c r="D61" s="402">
        <v>111.61040123712368</v>
      </c>
      <c r="E61" s="402">
        <v>111.25990776800708</v>
      </c>
      <c r="F61" s="402">
        <v>125.80936283440985</v>
      </c>
      <c r="G61" s="402">
        <v>119.40449286964137</v>
      </c>
      <c r="H61" s="402">
        <v>111.36328747004067</v>
      </c>
      <c r="I61" s="402">
        <v>120.97534923409746</v>
      </c>
      <c r="J61" s="402">
        <v>105.71923858833775</v>
      </c>
      <c r="K61" s="402">
        <v>0</v>
      </c>
      <c r="L61" s="402">
        <v>30.465064361926586</v>
      </c>
      <c r="M61" s="402">
        <v>119.24097420989825</v>
      </c>
      <c r="N61" s="402">
        <v>130.92423680570772</v>
      </c>
      <c r="O61" s="402">
        <v>1200.2575785044467</v>
      </c>
    </row>
    <row r="62" spans="1:15" x14ac:dyDescent="0.25">
      <c r="A62" s="403"/>
      <c r="B62" s="403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3"/>
    </row>
    <row r="63" spans="1:15" x14ac:dyDescent="0.25">
      <c r="A63" s="953" t="s">
        <v>362</v>
      </c>
      <c r="B63" s="954"/>
      <c r="C63" s="402">
        <v>113.48526312525631</v>
      </c>
      <c r="D63" s="402">
        <v>111.61040123712368</v>
      </c>
      <c r="E63" s="402">
        <v>111.25990776800708</v>
      </c>
      <c r="F63" s="402">
        <v>125.80936283440985</v>
      </c>
      <c r="G63" s="402">
        <v>119.40449286964137</v>
      </c>
      <c r="H63" s="402">
        <v>111.36328747004067</v>
      </c>
      <c r="I63" s="402">
        <v>120.97534923409746</v>
      </c>
      <c r="J63" s="402">
        <v>105.71923858833775</v>
      </c>
      <c r="K63" s="402">
        <v>0</v>
      </c>
      <c r="L63" s="402">
        <v>30.465064361926586</v>
      </c>
      <c r="M63" s="402">
        <v>119.24097420989825</v>
      </c>
      <c r="N63" s="402">
        <v>130.92423680570772</v>
      </c>
      <c r="O63" s="864">
        <v>1200.2575785044467</v>
      </c>
    </row>
    <row r="64" spans="1:15" x14ac:dyDescent="0.25">
      <c r="A64" s="989" t="s">
        <v>363</v>
      </c>
      <c r="B64" s="990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</row>
    <row r="65" spans="1:15" x14ac:dyDescent="0.25">
      <c r="A65" s="403" t="s">
        <v>364</v>
      </c>
      <c r="B65" s="403" t="s">
        <v>364</v>
      </c>
      <c r="C65" s="402">
        <v>236.25668139472216</v>
      </c>
      <c r="D65" s="402">
        <v>266.79384842938993</v>
      </c>
      <c r="E65" s="402">
        <v>317.54691747179015</v>
      </c>
      <c r="F65" s="402">
        <v>228.73476145550282</v>
      </c>
      <c r="G65" s="402">
        <v>384.87861412107839</v>
      </c>
      <c r="H65" s="402">
        <v>385.63072716807369</v>
      </c>
      <c r="I65" s="402">
        <v>451.54547055358171</v>
      </c>
      <c r="J65" s="402">
        <v>381.15582555614418</v>
      </c>
      <c r="K65" s="402">
        <v>394.41201201411434</v>
      </c>
      <c r="L65" s="402">
        <v>405.91349505140187</v>
      </c>
      <c r="M65" s="402">
        <v>419.31800419601285</v>
      </c>
      <c r="N65" s="402">
        <v>505.83408009543399</v>
      </c>
      <c r="O65" s="402">
        <v>4378.0204375072453</v>
      </c>
    </row>
    <row r="66" spans="1:15" x14ac:dyDescent="0.25">
      <c r="A66" s="403" t="s">
        <v>365</v>
      </c>
      <c r="B66" s="403" t="s">
        <v>365</v>
      </c>
      <c r="C66" s="402">
        <v>0</v>
      </c>
      <c r="D66" s="402">
        <v>0</v>
      </c>
      <c r="E66" s="402">
        <v>0</v>
      </c>
      <c r="F66" s="402">
        <v>0</v>
      </c>
      <c r="G66" s="402">
        <v>0</v>
      </c>
      <c r="H66" s="402">
        <v>0</v>
      </c>
      <c r="I66" s="402">
        <v>0</v>
      </c>
      <c r="J66" s="402">
        <v>0</v>
      </c>
      <c r="K66" s="402">
        <v>0</v>
      </c>
      <c r="L66" s="402">
        <v>0</v>
      </c>
      <c r="M66" s="402">
        <v>0</v>
      </c>
      <c r="N66" s="402">
        <v>0</v>
      </c>
      <c r="O66" s="403">
        <v>0</v>
      </c>
    </row>
    <row r="67" spans="1:15" x14ac:dyDescent="0.25">
      <c r="A67" s="403" t="s">
        <v>366</v>
      </c>
      <c r="B67" s="403" t="s">
        <v>366</v>
      </c>
      <c r="C67" s="402">
        <v>0</v>
      </c>
      <c r="D67" s="402">
        <v>0</v>
      </c>
      <c r="E67" s="402">
        <v>0</v>
      </c>
      <c r="F67" s="402">
        <v>0</v>
      </c>
      <c r="G67" s="402">
        <v>0</v>
      </c>
      <c r="H67" s="402">
        <v>0</v>
      </c>
      <c r="I67" s="402">
        <v>0</v>
      </c>
      <c r="J67" s="402">
        <v>0</v>
      </c>
      <c r="K67" s="402">
        <v>0</v>
      </c>
      <c r="L67" s="402">
        <v>0</v>
      </c>
      <c r="M67" s="402">
        <v>0</v>
      </c>
      <c r="N67" s="402">
        <v>0</v>
      </c>
      <c r="O67" s="403">
        <v>0</v>
      </c>
    </row>
    <row r="68" spans="1:15" x14ac:dyDescent="0.25">
      <c r="A68" s="953" t="s">
        <v>367</v>
      </c>
      <c r="B68" s="954"/>
      <c r="C68" s="402">
        <v>236.25668139472216</v>
      </c>
      <c r="D68" s="402">
        <v>266.79384842938993</v>
      </c>
      <c r="E68" s="402">
        <v>317.54691747179015</v>
      </c>
      <c r="F68" s="402">
        <v>228.73476145550282</v>
      </c>
      <c r="G68" s="402">
        <v>384.87861412107839</v>
      </c>
      <c r="H68" s="402">
        <v>385.63072716807369</v>
      </c>
      <c r="I68" s="402">
        <v>451.54547055358171</v>
      </c>
      <c r="J68" s="402">
        <v>381.15582555614418</v>
      </c>
      <c r="K68" s="402">
        <v>394.41201201411434</v>
      </c>
      <c r="L68" s="402">
        <v>405.91349505140187</v>
      </c>
      <c r="M68" s="402">
        <v>419.31800419601285</v>
      </c>
      <c r="N68" s="402">
        <v>505.83408009543399</v>
      </c>
      <c r="O68" s="864">
        <v>4378.0204375072453</v>
      </c>
    </row>
    <row r="69" spans="1:15" x14ac:dyDescent="0.25">
      <c r="A69" s="989" t="s">
        <v>368</v>
      </c>
      <c r="B69" s="990"/>
      <c r="C69" s="403"/>
      <c r="D69" s="403"/>
      <c r="E69" s="403"/>
      <c r="F69" s="403"/>
      <c r="G69" s="403"/>
      <c r="H69" s="403"/>
      <c r="I69" s="403"/>
      <c r="J69" s="403"/>
      <c r="K69" s="403"/>
      <c r="L69" s="403"/>
      <c r="M69" s="403"/>
      <c r="N69" s="403"/>
      <c r="O69" s="403"/>
    </row>
    <row r="70" spans="1:15" x14ac:dyDescent="0.25">
      <c r="A70" s="403"/>
      <c r="B70" s="403" t="s">
        <v>369</v>
      </c>
      <c r="C70" s="402">
        <v>1.9232876712328716E-2</v>
      </c>
      <c r="D70" s="402">
        <v>1.9873972602739643E-2</v>
      </c>
      <c r="E70" s="402">
        <v>1.9232876712328716E-2</v>
      </c>
      <c r="F70" s="402">
        <v>1.9873972602739643E-2</v>
      </c>
      <c r="G70" s="402">
        <v>1.9873972602739643E-2</v>
      </c>
      <c r="H70" s="402">
        <v>1.9232876712328716E-2</v>
      </c>
      <c r="I70" s="402">
        <v>1.9873972602739643E-2</v>
      </c>
      <c r="J70" s="402">
        <v>1.9232876712328716E-2</v>
      </c>
      <c r="K70" s="402">
        <v>1.9873972602739643E-2</v>
      </c>
      <c r="L70" s="402">
        <v>1.9873972602739643E-2</v>
      </c>
      <c r="M70" s="402">
        <v>1.795068493150687E-2</v>
      </c>
      <c r="N70" s="402">
        <v>1.9873972602739643E-2</v>
      </c>
      <c r="O70" s="501">
        <v>0.23399999999999926</v>
      </c>
    </row>
    <row r="71" spans="1:15" x14ac:dyDescent="0.25">
      <c r="A71" s="403"/>
      <c r="B71" s="403" t="s">
        <v>370</v>
      </c>
      <c r="C71" s="402">
        <v>0</v>
      </c>
      <c r="D71" s="402">
        <v>0</v>
      </c>
      <c r="E71" s="402">
        <v>0</v>
      </c>
      <c r="F71" s="402">
        <v>0</v>
      </c>
      <c r="G71" s="402">
        <v>0</v>
      </c>
      <c r="H71" s="402">
        <v>0</v>
      </c>
      <c r="I71" s="402">
        <v>0</v>
      </c>
      <c r="J71" s="402">
        <v>0</v>
      </c>
      <c r="K71" s="402">
        <v>0</v>
      </c>
      <c r="L71" s="402">
        <v>0</v>
      </c>
      <c r="M71" s="402">
        <v>0</v>
      </c>
      <c r="N71" s="402">
        <v>0</v>
      </c>
      <c r="O71" s="501">
        <v>0</v>
      </c>
    </row>
    <row r="72" spans="1:15" x14ac:dyDescent="0.25">
      <c r="A72" s="403"/>
      <c r="B72" s="403" t="s">
        <v>371</v>
      </c>
      <c r="C72" s="402">
        <v>21.152559817351744</v>
      </c>
      <c r="D72" s="402">
        <v>21.857645144596834</v>
      </c>
      <c r="E72" s="402">
        <v>21.152559817351744</v>
      </c>
      <c r="F72" s="402">
        <v>21.857645144596834</v>
      </c>
      <c r="G72" s="402">
        <v>21.857645144596834</v>
      </c>
      <c r="H72" s="402">
        <v>21.152559817351744</v>
      </c>
      <c r="I72" s="402">
        <v>21.857645144596834</v>
      </c>
      <c r="J72" s="402">
        <v>21.152559817351744</v>
      </c>
      <c r="K72" s="402">
        <v>21.857645144596834</v>
      </c>
      <c r="L72" s="402">
        <v>21.857645144596834</v>
      </c>
      <c r="M72" s="402">
        <v>19.742389162861564</v>
      </c>
      <c r="N72" s="402">
        <v>21.857645144596834</v>
      </c>
      <c r="O72" s="501">
        <v>257.35614444444639</v>
      </c>
    </row>
    <row r="73" spans="1:15" x14ac:dyDescent="0.25">
      <c r="A73" s="403"/>
      <c r="B73" s="403" t="s">
        <v>372</v>
      </c>
      <c r="C73" s="402">
        <v>3.0991109589041281</v>
      </c>
      <c r="D73" s="402">
        <v>3.2024146575342658</v>
      </c>
      <c r="E73" s="402">
        <v>3.0991109589041281</v>
      </c>
      <c r="F73" s="402">
        <v>3.2024146575342658</v>
      </c>
      <c r="G73" s="402">
        <v>3.2024146575342658</v>
      </c>
      <c r="H73" s="402">
        <v>3.0991109589041281</v>
      </c>
      <c r="I73" s="402">
        <v>3.2024146575342658</v>
      </c>
      <c r="J73" s="402">
        <v>3.0991109589041281</v>
      </c>
      <c r="K73" s="402">
        <v>3.2024146575342658</v>
      </c>
      <c r="L73" s="402">
        <v>3.2024146575342658</v>
      </c>
      <c r="M73" s="402">
        <v>2.8925035616438528</v>
      </c>
      <c r="N73" s="402">
        <v>3.2024146575342658</v>
      </c>
      <c r="O73" s="501">
        <v>37.705850000000225</v>
      </c>
    </row>
    <row r="74" spans="1:15" x14ac:dyDescent="0.25">
      <c r="A74" s="403"/>
      <c r="B74" s="403" t="s">
        <v>373</v>
      </c>
      <c r="C74" s="402">
        <v>14.140417917109442</v>
      </c>
      <c r="D74" s="402">
        <v>18.29458168686855</v>
      </c>
      <c r="E74" s="402">
        <v>30.256521741244516</v>
      </c>
      <c r="F74" s="402">
        <v>31.202301025961617</v>
      </c>
      <c r="G74" s="402">
        <v>40.411665497709855</v>
      </c>
      <c r="H74" s="402">
        <v>23.325310773463521</v>
      </c>
      <c r="I74" s="402">
        <v>10.367753983397794</v>
      </c>
      <c r="J74" s="402">
        <v>20.339222594182509</v>
      </c>
      <c r="K74" s="402">
        <v>32.05668805069525</v>
      </c>
      <c r="L74" s="402">
        <v>27.147431960020121</v>
      </c>
      <c r="M74" s="402">
        <v>18.962999771014506</v>
      </c>
      <c r="N74" s="402">
        <v>16.632584332841294</v>
      </c>
      <c r="O74" s="501">
        <v>283.13747933450895</v>
      </c>
    </row>
    <row r="75" spans="1:15" x14ac:dyDescent="0.25">
      <c r="A75" s="403"/>
      <c r="B75" s="403" t="s">
        <v>331</v>
      </c>
      <c r="C75" s="402">
        <v>6.5554312174415626E-3</v>
      </c>
      <c r="D75" s="402">
        <v>6.773945591356279E-3</v>
      </c>
      <c r="E75" s="402">
        <v>6.5554312174415626E-3</v>
      </c>
      <c r="F75" s="402">
        <v>6.773945591356279E-3</v>
      </c>
      <c r="G75" s="402">
        <v>6.773945591356279E-3</v>
      </c>
      <c r="H75" s="402">
        <v>6.5554312174415626E-3</v>
      </c>
      <c r="I75" s="402">
        <v>6.773945591356279E-3</v>
      </c>
      <c r="J75" s="402">
        <v>6.5554312174415626E-3</v>
      </c>
      <c r="K75" s="402">
        <v>6.773945591356279E-3</v>
      </c>
      <c r="L75" s="402">
        <v>6.773945591356279E-3</v>
      </c>
      <c r="M75" s="402">
        <v>6.1184024696121272E-3</v>
      </c>
      <c r="N75" s="402">
        <v>6.773945591356279E-3</v>
      </c>
      <c r="O75" s="501">
        <v>7.9757746478872321E-2</v>
      </c>
    </row>
    <row r="76" spans="1:15" x14ac:dyDescent="0.25">
      <c r="A76" s="403"/>
      <c r="B76" s="403" t="s">
        <v>374</v>
      </c>
      <c r="C76" s="402">
        <v>335.06723848517004</v>
      </c>
      <c r="D76" s="402">
        <v>343.93647621257651</v>
      </c>
      <c r="E76" s="402">
        <v>324.94088887003937</v>
      </c>
      <c r="F76" s="402">
        <v>254.71542493426179</v>
      </c>
      <c r="G76" s="402">
        <v>310.11496104520785</v>
      </c>
      <c r="H76" s="402">
        <v>270.52417708466061</v>
      </c>
      <c r="I76" s="402">
        <v>338.264141208833</v>
      </c>
      <c r="J76" s="402">
        <v>281.22272086742271</v>
      </c>
      <c r="K76" s="402">
        <v>300.88635548233788</v>
      </c>
      <c r="L76" s="402">
        <v>325.29305862004384</v>
      </c>
      <c r="M76" s="402">
        <v>333.89251617934087</v>
      </c>
      <c r="N76" s="402">
        <v>358.02670368208925</v>
      </c>
      <c r="O76" s="501">
        <v>3776.8846626719833</v>
      </c>
    </row>
    <row r="77" spans="1:15" x14ac:dyDescent="0.25">
      <c r="A77" s="403"/>
      <c r="B77" s="403" t="s">
        <v>375</v>
      </c>
      <c r="C77" s="402">
        <v>6.725112588869754</v>
      </c>
      <c r="D77" s="402">
        <v>6.9031264781533501</v>
      </c>
      <c r="E77" s="402">
        <v>6.521867289257969</v>
      </c>
      <c r="F77" s="402">
        <v>5.1123766040186265</v>
      </c>
      <c r="G77" s="402">
        <v>6.224297063331921</v>
      </c>
      <c r="H77" s="402">
        <v>5.4296730325850806</v>
      </c>
      <c r="I77" s="402">
        <v>6.7892774139642524</v>
      </c>
      <c r="J77" s="402">
        <v>5.6444028038432501</v>
      </c>
      <c r="K77" s="402">
        <v>6.039070325769762</v>
      </c>
      <c r="L77" s="402">
        <v>6.5289356652349255</v>
      </c>
      <c r="M77" s="402">
        <v>6.7015348144413318</v>
      </c>
      <c r="N77" s="402">
        <v>7.1859305104534323</v>
      </c>
      <c r="O77" s="501">
        <v>75.805604589923661</v>
      </c>
    </row>
    <row r="78" spans="1:15" x14ac:dyDescent="0.25">
      <c r="A78" s="403"/>
      <c r="B78" s="403" t="s">
        <v>376</v>
      </c>
      <c r="C78" s="402">
        <v>48.200054390752577</v>
      </c>
      <c r="D78" s="402">
        <v>49.47591097045941</v>
      </c>
      <c r="E78" s="402">
        <v>46.743359894341289</v>
      </c>
      <c r="F78" s="402">
        <v>36.641294420488265</v>
      </c>
      <c r="G78" s="402">
        <v>44.610622206285036</v>
      </c>
      <c r="H78" s="402">
        <v>38.915413241964373</v>
      </c>
      <c r="I78" s="402">
        <v>48.659934878797714</v>
      </c>
      <c r="J78" s="402">
        <v>40.454418948885497</v>
      </c>
      <c r="K78" s="402">
        <v>43.283069885466837</v>
      </c>
      <c r="L78" s="402">
        <v>46.794020177279513</v>
      </c>
      <c r="M78" s="402">
        <v>48.031068370839137</v>
      </c>
      <c r="N78" s="402">
        <v>51.502816774437768</v>
      </c>
      <c r="O78" s="501">
        <v>543.31198415999734</v>
      </c>
    </row>
    <row r="79" spans="1:15" x14ac:dyDescent="0.25">
      <c r="A79" s="403"/>
      <c r="B79" s="403" t="s">
        <v>377</v>
      </c>
      <c r="C79" s="402">
        <v>48.200054390752577</v>
      </c>
      <c r="D79" s="402">
        <v>49.475910970459417</v>
      </c>
      <c r="E79" s="402">
        <v>46.743359894341289</v>
      </c>
      <c r="F79" s="402">
        <v>36.641294420488272</v>
      </c>
      <c r="G79" s="402">
        <v>44.610622206285043</v>
      </c>
      <c r="H79" s="402">
        <v>38.91541324196438</v>
      </c>
      <c r="I79" s="402">
        <v>48.659934878797721</v>
      </c>
      <c r="J79" s="402">
        <v>40.454418948885504</v>
      </c>
      <c r="K79" s="402">
        <v>43.283069885466844</v>
      </c>
      <c r="L79" s="402">
        <v>46.794020177279513</v>
      </c>
      <c r="M79" s="402">
        <v>48.031068370839137</v>
      </c>
      <c r="N79" s="402">
        <v>51.502816774437775</v>
      </c>
      <c r="O79" s="501">
        <v>543.31198415999745</v>
      </c>
    </row>
    <row r="80" spans="1:15" x14ac:dyDescent="0.25">
      <c r="A80" s="403"/>
      <c r="B80" s="403" t="s">
        <v>1246</v>
      </c>
      <c r="C80" s="402">
        <v>210.27273727965817</v>
      </c>
      <c r="D80" s="402">
        <v>215.83866160862925</v>
      </c>
      <c r="E80" s="402">
        <v>203.91790753906389</v>
      </c>
      <c r="F80" s="402">
        <v>159.8476469093801</v>
      </c>
      <c r="G80" s="402">
        <v>194.61383937491854</v>
      </c>
      <c r="H80" s="402">
        <v>169.76849026806963</v>
      </c>
      <c r="I80" s="402">
        <v>212.27896590875505</v>
      </c>
      <c r="J80" s="402">
        <v>176.48240266451305</v>
      </c>
      <c r="K80" s="402">
        <v>188.82239237534912</v>
      </c>
      <c r="L80" s="402">
        <v>204.13891302338192</v>
      </c>
      <c r="M80" s="402">
        <v>209.53553576778577</v>
      </c>
      <c r="N80" s="402">
        <v>224.68103817848484</v>
      </c>
      <c r="O80" s="501">
        <v>2370.1985308979897</v>
      </c>
    </row>
    <row r="81" spans="1:16" x14ac:dyDescent="0.25">
      <c r="A81" s="403"/>
      <c r="B81" s="403" t="s">
        <v>1247</v>
      </c>
      <c r="C81" s="402">
        <v>0</v>
      </c>
      <c r="D81" s="402">
        <v>0</v>
      </c>
      <c r="E81" s="402">
        <v>0</v>
      </c>
      <c r="F81" s="402">
        <v>0</v>
      </c>
      <c r="G81" s="402">
        <v>0</v>
      </c>
      <c r="H81" s="402">
        <v>0</v>
      </c>
      <c r="I81" s="402">
        <v>0</v>
      </c>
      <c r="J81" s="402">
        <v>0</v>
      </c>
      <c r="K81" s="402">
        <v>0</v>
      </c>
      <c r="L81" s="402">
        <v>44.408854900980614</v>
      </c>
      <c r="M81" s="402">
        <v>45.582848790054179</v>
      </c>
      <c r="N81" s="402">
        <v>48.877636682268289</v>
      </c>
      <c r="O81" s="501">
        <v>138.86934037330309</v>
      </c>
    </row>
    <row r="82" spans="1:16" x14ac:dyDescent="0.25">
      <c r="A82" s="403"/>
      <c r="B82" s="403" t="s">
        <v>1248</v>
      </c>
      <c r="C82" s="402">
        <v>203.88623007288342</v>
      </c>
      <c r="D82" s="402">
        <v>209.28310340504336</v>
      </c>
      <c r="E82" s="402">
        <v>197.72441235306366</v>
      </c>
      <c r="F82" s="402">
        <v>154.99267539866543</v>
      </c>
      <c r="G82" s="402">
        <v>188.70293193258576</v>
      </c>
      <c r="H82" s="402">
        <v>164.61219801350933</v>
      </c>
      <c r="I82" s="402">
        <v>205.83152453731435</v>
      </c>
      <c r="J82" s="402">
        <v>171.1221921537857</v>
      </c>
      <c r="K82" s="402">
        <v>183.08738561552477</v>
      </c>
      <c r="L82" s="402">
        <v>197.93870534989236</v>
      </c>
      <c r="M82" s="402">
        <v>203.17141920864958</v>
      </c>
      <c r="N82" s="402">
        <v>217.85691495587182</v>
      </c>
      <c r="O82" s="501">
        <v>2298.2096929967893</v>
      </c>
    </row>
    <row r="83" spans="1:16" x14ac:dyDescent="0.25">
      <c r="A83" s="403"/>
      <c r="B83" s="403" t="s">
        <v>381</v>
      </c>
      <c r="C83" s="402">
        <v>120.50013597688147</v>
      </c>
      <c r="D83" s="402">
        <v>123.68977742614855</v>
      </c>
      <c r="E83" s="402">
        <v>116.85839973585325</v>
      </c>
      <c r="F83" s="402">
        <v>91.603236051220676</v>
      </c>
      <c r="G83" s="402">
        <v>111.52655551571263</v>
      </c>
      <c r="H83" s="402">
        <v>97.288533104910982</v>
      </c>
      <c r="I83" s="402">
        <v>121.64983719699433</v>
      </c>
      <c r="J83" s="402">
        <v>101.13604737221378</v>
      </c>
      <c r="K83" s="402">
        <v>108.20767471366713</v>
      </c>
      <c r="L83" s="402">
        <v>116.98505044319882</v>
      </c>
      <c r="M83" s="402">
        <v>120.07767092709787</v>
      </c>
      <c r="N83" s="402">
        <v>128.75704193609445</v>
      </c>
      <c r="O83" s="501">
        <v>1358.279960399994</v>
      </c>
    </row>
    <row r="84" spans="1:16" x14ac:dyDescent="0.25">
      <c r="A84" s="953" t="s">
        <v>384</v>
      </c>
      <c r="B84" s="954"/>
      <c r="C84" s="501">
        <f t="shared" ref="C84:O84" si="0">SUM(C70:C83)</f>
        <v>1011.2694401862632</v>
      </c>
      <c r="D84" s="501">
        <f t="shared" si="0"/>
        <v>1041.9842564786636</v>
      </c>
      <c r="E84" s="501">
        <f t="shared" si="0"/>
        <v>997.98417640139087</v>
      </c>
      <c r="F84" s="501">
        <f t="shared" si="0"/>
        <v>795.84295748480986</v>
      </c>
      <c r="G84" s="501">
        <f t="shared" si="0"/>
        <v>965.90220256236182</v>
      </c>
      <c r="H84" s="501">
        <f t="shared" si="0"/>
        <v>833.05666784531354</v>
      </c>
      <c r="I84" s="501">
        <f t="shared" si="0"/>
        <v>1017.5880777271794</v>
      </c>
      <c r="J84" s="501">
        <f t="shared" si="0"/>
        <v>861.13328543791761</v>
      </c>
      <c r="K84" s="501">
        <f t="shared" si="0"/>
        <v>930.75241405460292</v>
      </c>
      <c r="L84" s="501">
        <f t="shared" si="0"/>
        <v>1041.1156980376368</v>
      </c>
      <c r="M84" s="501">
        <f t="shared" si="0"/>
        <v>1056.6456240119689</v>
      </c>
      <c r="N84" s="501">
        <f t="shared" si="0"/>
        <v>1130.1101915473041</v>
      </c>
      <c r="O84" s="501">
        <f t="shared" si="0"/>
        <v>11683.384991775411</v>
      </c>
      <c r="P84" s="736"/>
    </row>
    <row r="85" spans="1:16" x14ac:dyDescent="0.25">
      <c r="A85" s="989" t="s">
        <v>385</v>
      </c>
      <c r="B85" s="990"/>
      <c r="C85" s="403"/>
      <c r="D85" s="403"/>
      <c r="E85" s="403"/>
      <c r="F85" s="403"/>
      <c r="G85" s="403"/>
      <c r="H85" s="403"/>
      <c r="I85" s="403"/>
      <c r="J85" s="403"/>
      <c r="K85" s="403"/>
      <c r="L85" s="403"/>
      <c r="M85" s="403"/>
      <c r="N85" s="403"/>
      <c r="O85" s="403"/>
    </row>
    <row r="86" spans="1:16" x14ac:dyDescent="0.25">
      <c r="A86" s="403"/>
      <c r="B86" s="403" t="s">
        <v>433</v>
      </c>
      <c r="C86" s="708">
        <v>359.7326334462341</v>
      </c>
      <c r="D86" s="708">
        <v>372.78835518242477</v>
      </c>
      <c r="E86" s="708">
        <v>470.64477726783093</v>
      </c>
      <c r="F86" s="708">
        <v>764.65606575448805</v>
      </c>
      <c r="G86" s="708">
        <v>741.08940535408999</v>
      </c>
      <c r="H86" s="708">
        <v>657.12622808112485</v>
      </c>
      <c r="I86" s="708">
        <v>604.3521536838191</v>
      </c>
      <c r="J86" s="708">
        <v>406.15157322514369</v>
      </c>
      <c r="K86" s="708">
        <v>631.70502551456877</v>
      </c>
      <c r="L86" s="708">
        <v>789.70588077176672</v>
      </c>
      <c r="M86" s="708">
        <v>1035.5096124015797</v>
      </c>
      <c r="N86" s="708">
        <v>1352.8045786561731</v>
      </c>
      <c r="O86" s="708">
        <v>8186.2662893392444</v>
      </c>
    </row>
    <row r="87" spans="1:16" x14ac:dyDescent="0.25">
      <c r="A87" s="403"/>
      <c r="B87" s="403" t="s">
        <v>386</v>
      </c>
      <c r="C87" s="708">
        <v>35.575876149385778</v>
      </c>
      <c r="D87" s="708">
        <v>151.1450137223253</v>
      </c>
      <c r="E87" s="708">
        <v>108.14429900700797</v>
      </c>
      <c r="F87" s="708">
        <v>5.2776971580450587</v>
      </c>
      <c r="G87" s="708">
        <v>128.64961288375349</v>
      </c>
      <c r="H87" s="708">
        <v>58.65762792053242</v>
      </c>
      <c r="I87" s="708">
        <v>43.321739661952613</v>
      </c>
      <c r="J87" s="708">
        <v>73.430232404344835</v>
      </c>
      <c r="K87" s="708">
        <v>17.066216913015264</v>
      </c>
      <c r="L87" s="708">
        <v>0</v>
      </c>
      <c r="M87" s="708">
        <v>0</v>
      </c>
      <c r="N87" s="708">
        <v>0</v>
      </c>
      <c r="O87" s="708">
        <v>621.26831582036266</v>
      </c>
    </row>
    <row r="88" spans="1:16" x14ac:dyDescent="0.25">
      <c r="A88" s="953" t="s">
        <v>387</v>
      </c>
      <c r="B88" s="954"/>
      <c r="C88" s="708">
        <f t="shared" ref="C88:N88" si="1">C86-C87</f>
        <v>324.15675729684835</v>
      </c>
      <c r="D88" s="708">
        <f t="shared" si="1"/>
        <v>221.64334146009946</v>
      </c>
      <c r="E88" s="708">
        <f t="shared" si="1"/>
        <v>362.50047826082294</v>
      </c>
      <c r="F88" s="708">
        <f t="shared" si="1"/>
        <v>759.37836859644301</v>
      </c>
      <c r="G88" s="708">
        <f t="shared" si="1"/>
        <v>612.43979247033644</v>
      </c>
      <c r="H88" s="708">
        <f t="shared" si="1"/>
        <v>598.46860016059247</v>
      </c>
      <c r="I88" s="708">
        <f t="shared" si="1"/>
        <v>561.03041402186648</v>
      </c>
      <c r="J88" s="708">
        <f t="shared" si="1"/>
        <v>332.72134082079884</v>
      </c>
      <c r="K88" s="708">
        <f t="shared" si="1"/>
        <v>614.63880860155348</v>
      </c>
      <c r="L88" s="708">
        <f t="shared" si="1"/>
        <v>789.70588077176672</v>
      </c>
      <c r="M88" s="708">
        <f t="shared" si="1"/>
        <v>1035.5096124015797</v>
      </c>
      <c r="N88" s="708">
        <f t="shared" si="1"/>
        <v>1352.8045786561731</v>
      </c>
      <c r="O88" s="864">
        <f>SUM(C88:N88)</f>
        <v>7564.9979735188817</v>
      </c>
    </row>
    <row r="89" spans="1:16" x14ac:dyDescent="0.25">
      <c r="A89" s="989" t="s">
        <v>388</v>
      </c>
      <c r="B89" s="990"/>
      <c r="C89" s="403"/>
      <c r="D89" s="403"/>
      <c r="E89" s="403"/>
      <c r="F89" s="403"/>
      <c r="G89" s="403"/>
      <c r="H89" s="403"/>
      <c r="I89" s="403"/>
      <c r="J89" s="403"/>
      <c r="K89" s="403"/>
      <c r="L89" s="403"/>
      <c r="M89" s="403"/>
      <c r="N89" s="403"/>
      <c r="O89" s="403"/>
    </row>
    <row r="90" spans="1:16" x14ac:dyDescent="0.25">
      <c r="A90" s="403" t="s">
        <v>389</v>
      </c>
      <c r="B90" s="403" t="s">
        <v>390</v>
      </c>
      <c r="C90" s="402">
        <v>0.30246547987508304</v>
      </c>
      <c r="D90" s="402">
        <v>0.21220912909587059</v>
      </c>
      <c r="E90" s="402">
        <v>4.3772248119109465E-2</v>
      </c>
      <c r="F90" s="402">
        <v>2.4323473230465423E-2</v>
      </c>
      <c r="G90" s="402">
        <v>0</v>
      </c>
      <c r="H90" s="402">
        <v>2.6826211958581099E-2</v>
      </c>
      <c r="I90" s="402">
        <v>0.35985394254742142</v>
      </c>
      <c r="J90" s="402">
        <v>0.1307348126840743</v>
      </c>
      <c r="K90" s="402">
        <v>0.13166446782347929</v>
      </c>
      <c r="L90" s="402">
        <v>5.9093869350093318</v>
      </c>
      <c r="M90" s="402">
        <v>4.0689203090045929</v>
      </c>
      <c r="N90" s="402">
        <v>0</v>
      </c>
      <c r="O90" s="402">
        <v>11.210157009348009</v>
      </c>
    </row>
    <row r="91" spans="1:16" x14ac:dyDescent="0.25">
      <c r="A91" s="403" t="s">
        <v>389</v>
      </c>
      <c r="B91" s="403" t="s">
        <v>391</v>
      </c>
      <c r="C91" s="402">
        <v>4.5349634597025403</v>
      </c>
      <c r="D91" s="402">
        <v>3.0860148475336029</v>
      </c>
      <c r="E91" s="402">
        <v>5.0320587711121938</v>
      </c>
      <c r="F91" s="402">
        <v>4.867699118049817</v>
      </c>
      <c r="G91" s="402">
        <v>5.311282518214238</v>
      </c>
      <c r="H91" s="402">
        <v>4.8247271040160298</v>
      </c>
      <c r="I91" s="402">
        <v>3.0106604591535624</v>
      </c>
      <c r="J91" s="402">
        <v>2.8707794735466994</v>
      </c>
      <c r="K91" s="402">
        <v>3.7556276889221998</v>
      </c>
      <c r="L91" s="402">
        <v>3.9164955007632578</v>
      </c>
      <c r="M91" s="402">
        <v>3.0577183821003318</v>
      </c>
      <c r="N91" s="402">
        <v>4.0530133050077186</v>
      </c>
      <c r="O91" s="402">
        <v>48.321040628122198</v>
      </c>
    </row>
    <row r="92" spans="1:16" x14ac:dyDescent="0.25">
      <c r="A92" s="953" t="s">
        <v>392</v>
      </c>
      <c r="B92" s="954"/>
      <c r="C92" s="909">
        <v>-4.2324979798274569</v>
      </c>
      <c r="D92" s="909">
        <v>-2.8738057184377324</v>
      </c>
      <c r="E92" s="909">
        <v>-4.9882865229930839</v>
      </c>
      <c r="F92" s="909">
        <v>-4.8433756448193517</v>
      </c>
      <c r="G92" s="909">
        <v>-5.311282518214238</v>
      </c>
      <c r="H92" s="909">
        <v>-4.7979008920574486</v>
      </c>
      <c r="I92" s="909">
        <v>-2.6508065166061412</v>
      </c>
      <c r="J92" s="909">
        <v>-2.7400446608626252</v>
      </c>
      <c r="K92" s="909">
        <v>-3.6239632210987205</v>
      </c>
      <c r="L92" s="909">
        <v>1.992891434246074</v>
      </c>
      <c r="M92" s="909">
        <v>1.0112019269042611</v>
      </c>
      <c r="N92" s="909">
        <v>-4.0530133050077186</v>
      </c>
      <c r="O92" s="909">
        <v>-37.110883618774189</v>
      </c>
    </row>
    <row r="93" spans="1:16" x14ac:dyDescent="0.25">
      <c r="A93" s="953" t="s">
        <v>201</v>
      </c>
      <c r="B93" s="954"/>
      <c r="C93" s="910">
        <f t="shared" ref="C93:O93" si="2">C17+C31+C52+C58+C63+C68+C84+C88+C92</f>
        <v>5903.3114537637748</v>
      </c>
      <c r="D93" s="910">
        <f t="shared" si="2"/>
        <v>5014.4567225991541</v>
      </c>
      <c r="E93" s="910">
        <f t="shared" si="2"/>
        <v>4930.8479319446733</v>
      </c>
      <c r="F93" s="910">
        <f t="shared" si="2"/>
        <v>5629.9691239833755</v>
      </c>
      <c r="G93" s="910">
        <f t="shared" si="2"/>
        <v>6256.1149536897155</v>
      </c>
      <c r="H93" s="910">
        <f t="shared" si="2"/>
        <v>5735.5971067337296</v>
      </c>
      <c r="I93" s="910">
        <f t="shared" si="2"/>
        <v>5868.9886409218698</v>
      </c>
      <c r="J93" s="910">
        <f t="shared" si="2"/>
        <v>4881.4121027108631</v>
      </c>
      <c r="K93" s="910">
        <f t="shared" si="2"/>
        <v>6056.6950600655</v>
      </c>
      <c r="L93" s="910">
        <f t="shared" si="2"/>
        <v>6691.5749626578345</v>
      </c>
      <c r="M93" s="910">
        <f t="shared" si="2"/>
        <v>6888.0987488244609</v>
      </c>
      <c r="N93" s="910">
        <f t="shared" si="2"/>
        <v>8058.460815437129</v>
      </c>
      <c r="O93" s="910">
        <f t="shared" si="2"/>
        <v>71915.527623332076</v>
      </c>
    </row>
    <row r="95" spans="1:16" x14ac:dyDescent="0.25">
      <c r="B95" s="719"/>
      <c r="C95" s="719"/>
    </row>
    <row r="96" spans="1:16" x14ac:dyDescent="0.25">
      <c r="B96" s="720"/>
      <c r="C96" s="720"/>
    </row>
    <row r="97" spans="3:3" x14ac:dyDescent="0.25">
      <c r="C97" s="720"/>
    </row>
    <row r="98" spans="3:3" x14ac:dyDescent="0.25">
      <c r="C98" s="720"/>
    </row>
  </sheetData>
  <mergeCells count="32">
    <mergeCell ref="A2:N2"/>
    <mergeCell ref="A3:O3"/>
    <mergeCell ref="A85:B85"/>
    <mergeCell ref="A88:B88"/>
    <mergeCell ref="A89:B89"/>
    <mergeCell ref="A53:B53"/>
    <mergeCell ref="A54:A57"/>
    <mergeCell ref="A58:B58"/>
    <mergeCell ref="A59:B59"/>
    <mergeCell ref="A60:B60"/>
    <mergeCell ref="A32:B32"/>
    <mergeCell ref="A33:B33"/>
    <mergeCell ref="A34:B34"/>
    <mergeCell ref="A35:A43"/>
    <mergeCell ref="A52:B52"/>
    <mergeCell ref="A31:B31"/>
    <mergeCell ref="A92:B92"/>
    <mergeCell ref="A93:B93"/>
    <mergeCell ref="A63:B63"/>
    <mergeCell ref="A64:B64"/>
    <mergeCell ref="A68:B68"/>
    <mergeCell ref="A69:B69"/>
    <mergeCell ref="A84:B84"/>
    <mergeCell ref="A17:B17"/>
    <mergeCell ref="A9:A16"/>
    <mergeCell ref="A18:B18"/>
    <mergeCell ref="A19:A30"/>
    <mergeCell ref="C5:O5"/>
    <mergeCell ref="A7:B7"/>
    <mergeCell ref="A8:B8"/>
    <mergeCell ref="A5:A6"/>
    <mergeCell ref="B5:B6"/>
  </mergeCells>
  <pageMargins left="0.7" right="0.7" top="0.75" bottom="0.75" header="0.3" footer="0.3"/>
  <pageSetup scale="53" fitToWidth="0" fitToHeight="2" orientation="landscape" r:id="rId1"/>
  <rowBreaks count="1" manualBreakCount="1">
    <brk id="52" max="14" man="1"/>
  </rowBreaks>
  <colBreaks count="1" manualBreakCount="1">
    <brk id="15" max="106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B2:R163"/>
  <sheetViews>
    <sheetView showGridLines="0" topLeftCell="A38" zoomScale="59" workbookViewId="0">
      <selection activeCell="E65" sqref="E65:Q6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2.81640625" style="4" customWidth="1"/>
    <col min="5" max="5" width="14.1796875" style="4" bestFit="1" customWidth="1"/>
    <col min="6" max="6" width="13.453125" style="4" bestFit="1" customWidth="1"/>
    <col min="7" max="7" width="13.54296875" style="4" bestFit="1" customWidth="1"/>
    <col min="8" max="8" width="14.1796875" style="4" bestFit="1" customWidth="1"/>
    <col min="9" max="9" width="13.453125" style="4" bestFit="1" customWidth="1"/>
    <col min="10" max="10" width="14.81640625" style="4" customWidth="1"/>
    <col min="11" max="11" width="12.54296875" style="4" customWidth="1"/>
    <col min="12" max="12" width="13.453125" style="4" bestFit="1" customWidth="1"/>
    <col min="13" max="13" width="14.1796875" style="4" bestFit="1" customWidth="1"/>
    <col min="14" max="16" width="13.453125" style="4" bestFit="1" customWidth="1"/>
    <col min="17" max="17" width="14.542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442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C4" s="13"/>
      <c r="Q4" s="25" t="s">
        <v>213</v>
      </c>
    </row>
    <row r="5" spans="2:17" ht="15" customHeight="1" x14ac:dyDescent="0.25">
      <c r="C5" s="940" t="s">
        <v>310</v>
      </c>
      <c r="D5" s="940" t="s">
        <v>311</v>
      </c>
      <c r="E5" s="946" t="s">
        <v>417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C6" s="942"/>
      <c r="D6" s="942"/>
      <c r="E6" s="12" t="s">
        <v>223</v>
      </c>
      <c r="F6" s="12" t="s">
        <v>224</v>
      </c>
      <c r="G6" s="12" t="s">
        <v>225</v>
      </c>
      <c r="H6" s="12" t="s">
        <v>226</v>
      </c>
      <c r="I6" s="12" t="s">
        <v>227</v>
      </c>
      <c r="J6" s="12" t="s">
        <v>228</v>
      </c>
      <c r="K6" s="12" t="s">
        <v>229</v>
      </c>
      <c r="L6" s="12" t="s">
        <v>230</v>
      </c>
      <c r="M6" s="12" t="s">
        <v>231</v>
      </c>
      <c r="N6" s="12" t="s">
        <v>232</v>
      </c>
      <c r="O6" s="12" t="s">
        <v>233</v>
      </c>
      <c r="P6" s="12" t="s">
        <v>234</v>
      </c>
      <c r="Q6" s="12" t="s">
        <v>90</v>
      </c>
    </row>
    <row r="7" spans="2:17" ht="14.25" customHeight="1" x14ac:dyDescent="0.25">
      <c r="C7" s="944"/>
      <c r="D7" s="944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B10" s="85"/>
      <c r="C10" s="1020" t="s">
        <v>314</v>
      </c>
      <c r="D10" s="84" t="s">
        <v>315</v>
      </c>
      <c r="E10" s="92">
        <f>'[37]TGSPDCL MoD'!F4+'[37]TGSPDCL MoD'!F5</f>
        <v>122.31017571982395</v>
      </c>
      <c r="F10" s="92">
        <f>'[37]TGSPDCL MoD'!G4+'[37]TGSPDCL MoD'!G5</f>
        <v>177.61768790781881</v>
      </c>
      <c r="G10" s="92">
        <f>'[37]TGSPDCL MoD'!H4+'[37]TGSPDCL MoD'!H5</f>
        <v>157.00310226315889</v>
      </c>
      <c r="H10" s="92">
        <f>'[37]TGSPDCL MoD'!I4+'[37]TGSPDCL MoD'!I5</f>
        <v>0</v>
      </c>
      <c r="I10" s="92">
        <f>'[37]TGSPDCL MoD'!J4+'[37]TGSPDCL MoD'!J5</f>
        <v>60.116755907261762</v>
      </c>
      <c r="J10" s="92">
        <f>'[37]TGSPDCL MoD'!K4+'[37]TGSPDCL MoD'!K5</f>
        <v>116.35501143340986</v>
      </c>
      <c r="K10" s="92">
        <f>'[37]TGSPDCL MoD'!L4+'[37]TGSPDCL MoD'!L5</f>
        <v>120.23351181452352</v>
      </c>
      <c r="L10" s="92">
        <f>'[37]TGSPDCL MoD'!M4+'[37]TGSPDCL MoD'!M5</f>
        <v>126.93759010782884</v>
      </c>
      <c r="M10" s="92">
        <f>'[37]TGSPDCL MoD'!N4+'[37]TGSPDCL MoD'!N5</f>
        <v>128.43125125642285</v>
      </c>
      <c r="N10" s="92">
        <f>'[37]TGSPDCL MoD'!O4+'[37]TGSPDCL MoD'!O5</f>
        <v>124.33238153547319</v>
      </c>
      <c r="O10" s="92">
        <f>'[37]TGSPDCL MoD'!P4+'[37]TGSPDCL MoD'!P5</f>
        <v>141.13510732787469</v>
      </c>
      <c r="P10" s="92">
        <f>'[37]TGSPDCL MoD'!Q4+'[37]TGSPDCL MoD'!Q5</f>
        <v>165.32107874496981</v>
      </c>
      <c r="Q10" s="263">
        <f t="shared" ref="Q10:Q17" si="0">SUM(E10:P10)</f>
        <v>1439.7936540185663</v>
      </c>
    </row>
    <row r="11" spans="2:17" x14ac:dyDescent="0.25">
      <c r="B11" s="85"/>
      <c r="C11" s="1021"/>
      <c r="D11" s="84" t="s">
        <v>316</v>
      </c>
      <c r="E11" s="92">
        <f>'[37]TGSPDCL MoD'!F6</f>
        <v>146.73755331614331</v>
      </c>
      <c r="F11" s="92">
        <f>'[37]TGSPDCL MoD'!G6</f>
        <v>0</v>
      </c>
      <c r="G11" s="92">
        <f>'[37]TGSPDCL MoD'!H6</f>
        <v>88.702307651598872</v>
      </c>
      <c r="H11" s="92">
        <f>'[37]TGSPDCL MoD'!I6</f>
        <v>128.43125125642285</v>
      </c>
      <c r="I11" s="92">
        <f>'[37]TGSPDCL MoD'!J6</f>
        <v>120.23351181452352</v>
      </c>
      <c r="J11" s="92">
        <f>'[37]TGSPDCL MoD'!K6</f>
        <v>120.32165955045789</v>
      </c>
      <c r="K11" s="92">
        <f>'[37]TGSPDCL MoD'!L6</f>
        <v>120.23351181452352</v>
      </c>
      <c r="L11" s="92">
        <f>'[37]TGSPDCL MoD'!M6</f>
        <v>138.74255265976211</v>
      </c>
      <c r="M11" s="92">
        <f>'[37]TGSPDCL MoD'!N6</f>
        <v>128.43125125642285</v>
      </c>
      <c r="N11" s="92">
        <f>'[37]TGSPDCL MoD'!O6</f>
        <v>128.70617833669669</v>
      </c>
      <c r="O11" s="92">
        <f>'[37]TGSPDCL MoD'!P6</f>
        <v>145.6200597636311</v>
      </c>
      <c r="P11" s="92">
        <f>'[37]TGSPDCL MoD'!Q6</f>
        <v>167.32694706577752</v>
      </c>
      <c r="Q11" s="263">
        <f t="shared" si="0"/>
        <v>1433.4867844859605</v>
      </c>
    </row>
    <row r="12" spans="2:17" x14ac:dyDescent="0.25">
      <c r="B12" s="85"/>
      <c r="C12" s="1021"/>
      <c r="D12" s="84" t="s">
        <v>317</v>
      </c>
      <c r="E12" s="92">
        <f>'[37]TGSPDCL MoD'!F7</f>
        <v>249.95939784333163</v>
      </c>
      <c r="F12" s="92">
        <f>'[37]TGSPDCL MoD'!G7</f>
        <v>0</v>
      </c>
      <c r="G12" s="92">
        <f>'[37]TGSPDCL MoD'!H7</f>
        <v>143.85710504494313</v>
      </c>
      <c r="H12" s="92">
        <f>'[37]TGSPDCL MoD'!I7</f>
        <v>225.46166346799717</v>
      </c>
      <c r="I12" s="92">
        <f>'[37]TGSPDCL MoD'!J7</f>
        <v>192.61033614451244</v>
      </c>
      <c r="J12" s="92">
        <f>'[37]TGSPDCL MoD'!K7</f>
        <v>211.97704582521692</v>
      </c>
      <c r="K12" s="92">
        <f>'[37]TGSPDCL MoD'!L7</f>
        <v>192.37361890323766</v>
      </c>
      <c r="L12" s="92">
        <f>'[37]TGSPDCL MoD'!M7</f>
        <v>275.5947438166404</v>
      </c>
      <c r="M12" s="92">
        <f>'[37]TGSPDCL MoD'!N7</f>
        <v>234.87195596706164</v>
      </c>
      <c r="N12" s="92">
        <f>'[37]TGSPDCL MoD'!O7</f>
        <v>238.30143149223767</v>
      </c>
      <c r="O12" s="92">
        <f>'[37]TGSPDCL MoD'!P7</f>
        <v>238.9156234766015</v>
      </c>
      <c r="P12" s="92">
        <f>'[37]TGSPDCL MoD'!Q7</f>
        <v>290.75435754400843</v>
      </c>
      <c r="Q12" s="263">
        <f t="shared" si="0"/>
        <v>2494.6772795257889</v>
      </c>
    </row>
    <row r="13" spans="2:17" x14ac:dyDescent="0.25">
      <c r="B13" s="85"/>
      <c r="C13" s="1021"/>
      <c r="D13" s="84" t="s">
        <v>318</v>
      </c>
      <c r="E13" s="92">
        <f>'[37]TGSPDCL MoD'!F8</f>
        <v>15.040207443807248</v>
      </c>
      <c r="F13" s="92">
        <f>'[37]TGSPDCL MoD'!G8</f>
        <v>0</v>
      </c>
      <c r="G13" s="92">
        <f>'[37]TGSPDCL MoD'!H8</f>
        <v>9.7513432877431985</v>
      </c>
      <c r="H13" s="92">
        <f>'[37]TGSPDCL MoD'!I8</f>
        <v>15.541547691934158</v>
      </c>
      <c r="I13" s="92">
        <f>'[37]TGSPDCL MoD'!J8</f>
        <v>15.029188976815441</v>
      </c>
      <c r="J13" s="92">
        <f>'[37]TGSPDCL MoD'!K8</f>
        <v>14.544376429176232</v>
      </c>
      <c r="K13" s="92">
        <f>'[37]TGSPDCL MoD'!L8</f>
        <v>15.029188976815441</v>
      </c>
      <c r="L13" s="92">
        <f>'[37]TGSPDCL MoD'!M8</f>
        <v>15.536038458438265</v>
      </c>
      <c r="M13" s="92">
        <f>'[37]TGSPDCL MoD'!N8</f>
        <v>16.053906407052875</v>
      </c>
      <c r="N13" s="92">
        <f>'[37]TGSPDCL MoD'!O8</f>
        <v>15.541547691934158</v>
      </c>
      <c r="O13" s="92">
        <f>'[37]TGSPDCL MoD'!P8</f>
        <v>17.276956243142738</v>
      </c>
      <c r="P13" s="92">
        <f>'[37]TGSPDCL MoD'!Q8</f>
        <v>20.665134843121329</v>
      </c>
      <c r="Q13" s="263">
        <f t="shared" si="0"/>
        <v>170.00943644998108</v>
      </c>
    </row>
    <row r="14" spans="2:17" x14ac:dyDescent="0.25">
      <c r="B14" s="85"/>
      <c r="C14" s="1021"/>
      <c r="D14" s="84" t="s">
        <v>319</v>
      </c>
      <c r="E14" s="92">
        <f>'[37]TGSPDCL MoD'!F9</f>
        <v>178.55164807511056</v>
      </c>
      <c r="F14" s="92">
        <f>'[37]TGSPDCL MoD'!G9</f>
        <v>185.81542734971822</v>
      </c>
      <c r="G14" s="92">
        <f>'[37]TGSPDCL MoD'!H9</f>
        <v>181.19833233236034</v>
      </c>
      <c r="H14" s="92">
        <f>'[37]TGSPDCL MoD'!I9</f>
        <v>171.34726256508327</v>
      </c>
      <c r="I14" s="92">
        <f>'[37]TGSPDCL MoD'!J9</f>
        <v>130.81424941344207</v>
      </c>
      <c r="J14" s="92">
        <f>'[37]TGSPDCL MoD'!K9</f>
        <v>140.15490013569823</v>
      </c>
      <c r="K14" s="92">
        <f>'[37]TGSPDCL MoD'!L9</f>
        <v>0</v>
      </c>
      <c r="L14" s="92">
        <f>'[37]TGSPDCL MoD'!M9</f>
        <v>92.608236992396883</v>
      </c>
      <c r="M14" s="92">
        <f>'[37]TGSPDCL MoD'!N9</f>
        <v>165.63526386292412</v>
      </c>
      <c r="N14" s="92">
        <f>'[37]TGSPDCL MoD'!O9</f>
        <v>161.41708362561096</v>
      </c>
      <c r="O14" s="92">
        <f>'[37]TGSPDCL MoD'!P9</f>
        <v>161.4450912286047</v>
      </c>
      <c r="P14" s="92">
        <f>'[37]TGSPDCL MoD'!Q9</f>
        <v>197.81865945466245</v>
      </c>
      <c r="Q14" s="263">
        <f t="shared" si="0"/>
        <v>1766.8061550356119</v>
      </c>
    </row>
    <row r="15" spans="2:17" x14ac:dyDescent="0.25">
      <c r="B15" s="85"/>
      <c r="C15" s="1021"/>
      <c r="D15" s="84" t="s">
        <v>320</v>
      </c>
      <c r="E15" s="92">
        <f>'[37]TGSPDCL MoD'!F10</f>
        <v>225.30561304833</v>
      </c>
      <c r="F15" s="92">
        <f>'[37]TGSPDCL MoD'!G10</f>
        <v>230.79058713354138</v>
      </c>
      <c r="G15" s="92">
        <f>'[37]TGSPDCL MoD'!H10</f>
        <v>225.30561304833</v>
      </c>
      <c r="H15" s="92">
        <f>'[37]TGSPDCL MoD'!I10</f>
        <v>231.45034224727533</v>
      </c>
      <c r="I15" s="92">
        <f>'[37]TGSPDCL MoD'!J10</f>
        <v>185.55056915690437</v>
      </c>
      <c r="J15" s="92">
        <f>'[37]TGSPDCL MoD'!K10</f>
        <v>200.16344866670991</v>
      </c>
      <c r="K15" s="92">
        <f>'[37]TGSPDCL MoD'!L10</f>
        <v>173.79207616826585</v>
      </c>
      <c r="L15" s="92">
        <f>'[37]TGSPDCL MoD'!M10</f>
        <v>0</v>
      </c>
      <c r="M15" s="92">
        <f>'[37]TGSPDCL MoD'!N10</f>
        <v>111.48925640983092</v>
      </c>
      <c r="N15" s="92">
        <f>'[37]TGSPDCL MoD'!O10</f>
        <v>198.38529449396384</v>
      </c>
      <c r="O15" s="92">
        <f>'[37]TGSPDCL MoD'!P10</f>
        <v>201.3999470629204</v>
      </c>
      <c r="P15" s="92">
        <f>'[37]TGSPDCL MoD'!Q10</f>
        <v>262.32766214077856</v>
      </c>
      <c r="Q15" s="263">
        <f t="shared" si="0"/>
        <v>2245.96040957685</v>
      </c>
    </row>
    <row r="16" spans="2:17" x14ac:dyDescent="0.25">
      <c r="B16" s="85"/>
      <c r="C16" s="1021"/>
      <c r="D16" s="84" t="s">
        <v>321</v>
      </c>
      <c r="E16" s="92">
        <f>'[37]TGSPDCL MoD'!F11+'[37]TGSPDCL MoD'!F12+'[37]TGSPDCL MoD'!F13+'[37]TGSPDCL MoD'!F14</f>
        <v>402.6607032179088</v>
      </c>
      <c r="F16" s="92">
        <f>'[37]TGSPDCL MoD'!G11+'[37]TGSPDCL MoD'!G12+'[37]TGSPDCL MoD'!G13+'[37]TGSPDCL MoD'!G14</f>
        <v>202.90135404459329</v>
      </c>
      <c r="G16" s="92">
        <f>'[37]TGSPDCL MoD'!H11+'[37]TGSPDCL MoD'!H12+'[37]TGSPDCL MoD'!H13+'[37]TGSPDCL MoD'!H14</f>
        <v>301.71359565380624</v>
      </c>
      <c r="H16" s="92">
        <f>'[37]TGSPDCL MoD'!I11+'[37]TGSPDCL MoD'!I12+'[37]TGSPDCL MoD'!I13+'[37]TGSPDCL MoD'!I14</f>
        <v>392.19090884581118</v>
      </c>
      <c r="I16" s="92">
        <f>'[37]TGSPDCL MoD'!J11+'[37]TGSPDCL MoD'!J12+'[37]TGSPDCL MoD'!J13+'[37]TGSPDCL MoD'!J14</f>
        <v>265.03272348412565</v>
      </c>
      <c r="J16" s="92">
        <f>'[37]TGSPDCL MoD'!K11+'[37]TGSPDCL MoD'!K12+'[37]TGSPDCL MoD'!K13+'[37]TGSPDCL MoD'!K14</f>
        <v>242.0882300845571</v>
      </c>
      <c r="K16" s="92">
        <f>'[37]TGSPDCL MoD'!L11+'[37]TGSPDCL MoD'!L12+'[37]TGSPDCL MoD'!L13+'[37]TGSPDCL MoD'!L14</f>
        <v>300.82923123085482</v>
      </c>
      <c r="L16" s="92">
        <f>'[37]TGSPDCL MoD'!M11+'[37]TGSPDCL MoD'!M12+'[37]TGSPDCL MoD'!M13+'[37]TGSPDCL MoD'!M14</f>
        <v>304.1625776152456</v>
      </c>
      <c r="M16" s="92">
        <f>'[37]TGSPDCL MoD'!N11+'[37]TGSPDCL MoD'!N12+'[37]TGSPDCL MoD'!N13+'[37]TGSPDCL MoD'!N14</f>
        <v>342.31895340091279</v>
      </c>
      <c r="N16" s="92">
        <f>'[37]TGSPDCL MoD'!O11+'[37]TGSPDCL MoD'!O12+'[37]TGSPDCL MoD'!O13+'[37]TGSPDCL MoD'!O14</f>
        <v>357.09353008913479</v>
      </c>
      <c r="O16" s="92">
        <f>'[37]TGSPDCL MoD'!P11+'[37]TGSPDCL MoD'!P12+'[37]TGSPDCL MoD'!P13+'[37]TGSPDCL MoD'!P14</f>
        <v>358.38485197295614</v>
      </c>
      <c r="P16" s="92">
        <f>'[37]TGSPDCL MoD'!Q11+'[37]TGSPDCL MoD'!Q12+'[37]TGSPDCL MoD'!Q13+'[37]TGSPDCL MoD'!Q14</f>
        <v>444.58507927884489</v>
      </c>
      <c r="Q16" s="263">
        <f t="shared" si="0"/>
        <v>3913.9617389187515</v>
      </c>
    </row>
    <row r="17" spans="2:18" x14ac:dyDescent="0.25">
      <c r="B17" s="85"/>
      <c r="C17" s="1021"/>
      <c r="D17" s="84" t="s">
        <v>322</v>
      </c>
      <c r="E17" s="92">
        <f>'[37]TGSPDCL MoD'!F15+'[37]TGSPDCL MoD'!F16+'[37]TGSPDCL MoD'!F17+'[37]TGSPDCL MoD'!F18+'[37]TGSPDCL MoD'!F19</f>
        <v>1560.1698156567663</v>
      </c>
      <c r="F17" s="92">
        <f>'[37]TGSPDCL MoD'!G15+'[37]TGSPDCL MoD'!G16+'[37]TGSPDCL MoD'!G17+'[37]TGSPDCL MoD'!G18+'[37]TGSPDCL MoD'!G19</f>
        <v>936.91703580077092</v>
      </c>
      <c r="G17" s="92">
        <f>'[37]TGSPDCL MoD'!H15+'[37]TGSPDCL MoD'!H16+'[37]TGSPDCL MoD'!H17+'[37]TGSPDCL MoD'!H18+'[37]TGSPDCL MoD'!H19</f>
        <v>912.76039032979736</v>
      </c>
      <c r="H17" s="92">
        <f>'[37]TGSPDCL MoD'!I15+'[37]TGSPDCL MoD'!I16+'[37]TGSPDCL MoD'!I17+'[37]TGSPDCL MoD'!I18+'[37]TGSPDCL MoD'!I19</f>
        <v>991.61731888258396</v>
      </c>
      <c r="I17" s="92">
        <f>'[37]TGSPDCL MoD'!J15+'[37]TGSPDCL MoD'!J16+'[37]TGSPDCL MoD'!J17+'[37]TGSPDCL MoD'!J18+'[37]TGSPDCL MoD'!J19</f>
        <v>1338.7302477524377</v>
      </c>
      <c r="J17" s="92">
        <f>'[37]TGSPDCL MoD'!K15+'[37]TGSPDCL MoD'!K16+'[37]TGSPDCL MoD'!K17+'[37]TGSPDCL MoD'!K18+'[37]TGSPDCL MoD'!K19</f>
        <v>1538.2090569789816</v>
      </c>
      <c r="K17" s="92">
        <f>'[37]TGSPDCL MoD'!L15+'[37]TGSPDCL MoD'!L16+'[37]TGSPDCL MoD'!L17+'[37]TGSPDCL MoD'!L18+'[37]TGSPDCL MoD'!L19</f>
        <v>1296.5542896026811</v>
      </c>
      <c r="L17" s="92">
        <f>'[37]TGSPDCL MoD'!M15+'[37]TGSPDCL MoD'!M16+'[37]TGSPDCL MoD'!M17+'[37]TGSPDCL MoD'!M18+'[37]TGSPDCL MoD'!M19</f>
        <v>1222.7249036877176</v>
      </c>
      <c r="M17" s="92">
        <f>'[37]TGSPDCL MoD'!N15+'[37]TGSPDCL MoD'!N16+'[37]TGSPDCL MoD'!N17+'[37]TGSPDCL MoD'!N18+'[37]TGSPDCL MoD'!N19</f>
        <v>1402.6150851610637</v>
      </c>
      <c r="N17" s="92">
        <f>'[37]TGSPDCL MoD'!O15+'[37]TGSPDCL MoD'!O16+'[37]TGSPDCL MoD'!O17+'[37]TGSPDCL MoD'!O18+'[37]TGSPDCL MoD'!O19</f>
        <v>1535.220233995188</v>
      </c>
      <c r="O17" s="92">
        <f>'[37]TGSPDCL MoD'!P15+'[37]TGSPDCL MoD'!P16+'[37]TGSPDCL MoD'!P17+'[37]TGSPDCL MoD'!P18+'[37]TGSPDCL MoD'!P19</f>
        <v>1504.238935973083</v>
      </c>
      <c r="P17" s="92">
        <f>'[37]TGSPDCL MoD'!Q15+'[37]TGSPDCL MoD'!Q16+'[37]TGSPDCL MoD'!Q17+'[37]TGSPDCL MoD'!Q18+'[37]TGSPDCL MoD'!Q19</f>
        <v>1748.8510809385236</v>
      </c>
      <c r="Q17" s="263">
        <f t="shared" si="0"/>
        <v>15988.608394759596</v>
      </c>
    </row>
    <row r="18" spans="2:18" x14ac:dyDescent="0.25">
      <c r="B18" s="85"/>
      <c r="C18" s="1021"/>
      <c r="D18" s="84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263"/>
    </row>
    <row r="19" spans="2:18" x14ac:dyDescent="0.25">
      <c r="B19" s="85"/>
      <c r="C19" s="1021"/>
      <c r="D19" s="84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263"/>
    </row>
    <row r="20" spans="2:18" x14ac:dyDescent="0.25">
      <c r="B20" s="85"/>
      <c r="C20" s="1021"/>
      <c r="D20" s="84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263"/>
    </row>
    <row r="21" spans="2:18" x14ac:dyDescent="0.25">
      <c r="B21" s="85"/>
      <c r="C21" s="1021"/>
      <c r="D21" s="84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263"/>
    </row>
    <row r="22" spans="2:18" x14ac:dyDescent="0.25">
      <c r="B22" s="85"/>
      <c r="C22" s="1021"/>
      <c r="D22" s="84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263"/>
    </row>
    <row r="23" spans="2:18" x14ac:dyDescent="0.25">
      <c r="B23" s="85"/>
      <c r="C23" s="1021"/>
      <c r="D23" s="84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263"/>
    </row>
    <row r="24" spans="2:18" x14ac:dyDescent="0.25">
      <c r="B24" s="85"/>
      <c r="C24" s="1021"/>
      <c r="D24" s="84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263"/>
    </row>
    <row r="25" spans="2:18" x14ac:dyDescent="0.25">
      <c r="B25" s="85"/>
      <c r="C25" s="1021"/>
      <c r="D25" s="84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263"/>
    </row>
    <row r="26" spans="2:18" x14ac:dyDescent="0.25">
      <c r="B26" s="85"/>
      <c r="C26" s="1021"/>
      <c r="D26" s="84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3"/>
    </row>
    <row r="27" spans="2:18" x14ac:dyDescent="0.25">
      <c r="B27" s="85"/>
      <c r="C27" s="1022"/>
      <c r="D27" s="84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263"/>
    </row>
    <row r="28" spans="2:18" x14ac:dyDescent="0.25">
      <c r="C28" s="937" t="s">
        <v>188</v>
      </c>
      <c r="D28" s="938"/>
      <c r="E28" s="263">
        <f t="shared" ref="E28:P28" si="1">SUM(E10:E27)</f>
        <v>2900.7351143212218</v>
      </c>
      <c r="F28" s="263">
        <f t="shared" si="1"/>
        <v>1734.0420922364426</v>
      </c>
      <c r="G28" s="263">
        <f t="shared" si="1"/>
        <v>2020.2917896117378</v>
      </c>
      <c r="H28" s="263">
        <f t="shared" si="1"/>
        <v>2156.040294957108</v>
      </c>
      <c r="I28" s="263">
        <f t="shared" si="1"/>
        <v>2308.117582650023</v>
      </c>
      <c r="J28" s="263">
        <f t="shared" si="1"/>
        <v>2583.8137291042076</v>
      </c>
      <c r="K28" s="263">
        <f t="shared" si="1"/>
        <v>2219.0454285109017</v>
      </c>
      <c r="L28" s="263">
        <f t="shared" si="1"/>
        <v>2176.30664333803</v>
      </c>
      <c r="M28" s="263">
        <f t="shared" si="1"/>
        <v>2529.8469237216914</v>
      </c>
      <c r="N28" s="263">
        <f t="shared" si="1"/>
        <v>2758.997681260239</v>
      </c>
      <c r="O28" s="263">
        <f t="shared" si="1"/>
        <v>2768.4165730488144</v>
      </c>
      <c r="P28" s="263">
        <f t="shared" si="1"/>
        <v>3297.6500000106867</v>
      </c>
      <c r="Q28" s="264">
        <f>SUM(E28:P28)</f>
        <v>29453.303852771103</v>
      </c>
      <c r="R28" s="492"/>
    </row>
    <row r="29" spans="2:18" x14ac:dyDescent="0.25">
      <c r="C29" s="935" t="s">
        <v>323</v>
      </c>
      <c r="D29" s="93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8" x14ac:dyDescent="0.25">
      <c r="C30" s="1004" t="s">
        <v>314</v>
      </c>
      <c r="D30" s="16" t="str">
        <f>'[41]F9-Year(n+1)'!D29</f>
        <v>PJHES (Inter State)</v>
      </c>
      <c r="E30" s="92">
        <f>SUM('[37]TGSPDCL MoD'!F81:F86)</f>
        <v>13.655896376043298</v>
      </c>
      <c r="F30" s="92">
        <f>SUM('[37]TGSPDCL MoD'!G81:G86)</f>
        <v>14.633226808991843</v>
      </c>
      <c r="G30" s="92">
        <f>SUM('[37]TGSPDCL MoD'!H81:H86)</f>
        <v>15.160731577448129</v>
      </c>
      <c r="H30" s="92">
        <f>SUM('[37]TGSPDCL MoD'!I81:I86)</f>
        <v>33.14478436076061</v>
      </c>
      <c r="I30" s="92">
        <f>SUM('[37]TGSPDCL MoD'!J81:J86)</f>
        <v>77.817903063138687</v>
      </c>
      <c r="J30" s="92">
        <f>SUM('[37]TGSPDCL MoD'!K81:K86)</f>
        <v>39.303205659431455</v>
      </c>
      <c r="K30" s="92">
        <f>SUM('[37]TGSPDCL MoD'!L81:L86)</f>
        <v>43.322074529538433</v>
      </c>
      <c r="L30" s="92">
        <f>SUM('[37]TGSPDCL MoD'!M81:M86)</f>
        <v>14.858576109933392</v>
      </c>
      <c r="M30" s="92">
        <f>SUM('[37]TGSPDCL MoD'!N81:N86)</f>
        <v>25.489961462865736</v>
      </c>
      <c r="N30" s="92">
        <f>SUM('[37]TGSPDCL MoD'!O81:O86)</f>
        <v>48.638352929877485</v>
      </c>
      <c r="O30" s="92">
        <f>SUM('[37]TGSPDCL MoD'!P81:P86)</f>
        <v>43.682678461460867</v>
      </c>
      <c r="P30" s="92">
        <f>SUM('[37]TGSPDCL MoD'!Q81:Q86)</f>
        <v>20.29072650789244</v>
      </c>
      <c r="Q30" s="263">
        <f t="shared" ref="Q30:Q40" si="2">SUM(E30:P30)</f>
        <v>389.99811784738233</v>
      </c>
    </row>
    <row r="31" spans="2:18" x14ac:dyDescent="0.25">
      <c r="C31" s="1005"/>
      <c r="D31" s="16" t="str">
        <f>'[41]F9-Year(n+1)'!D30</f>
        <v>Nagarjuna sagar complex</v>
      </c>
      <c r="E31" s="92">
        <f>SUM('[37]TGSPDCL MoD'!F59:F66)</f>
        <v>47.597218308978249</v>
      </c>
      <c r="F31" s="92">
        <f>SUM('[37]TGSPDCL MoD'!G59:G66)</f>
        <v>51.003674296639943</v>
      </c>
      <c r="G31" s="92">
        <f>SUM('[37]TGSPDCL MoD'!H59:H66)</f>
        <v>52.842276387037145</v>
      </c>
      <c r="H31" s="92">
        <f>SUM('[37]TGSPDCL MoD'!I59:I66)</f>
        <v>115.52515437878785</v>
      </c>
      <c r="I31" s="92">
        <f>SUM('[37]TGSPDCL MoD'!J59:J66)</f>
        <v>271.23197324058094</v>
      </c>
      <c r="J31" s="92">
        <f>SUM('[37]TGSPDCL MoD'!K59:K66)</f>
        <v>136.99014758902692</v>
      </c>
      <c r="K31" s="92">
        <f>SUM('[37]TGSPDCL MoD'!L59:L66)</f>
        <v>150.99779481321178</v>
      </c>
      <c r="L31" s="92">
        <f>SUM('[37]TGSPDCL MoD'!M59:M66)</f>
        <v>51.789122543853317</v>
      </c>
      <c r="M31" s="92">
        <f>SUM('[37]TGSPDCL MoD'!N59:N66)</f>
        <v>88.844498158603841</v>
      </c>
      <c r="N31" s="92">
        <f>SUM('[37]TGSPDCL MoD'!O59:O66)</f>
        <v>169.52752414362416</v>
      </c>
      <c r="O31" s="92">
        <f>SUM('[37]TGSPDCL MoD'!P59:P66)</f>
        <v>152.25466903063025</v>
      </c>
      <c r="P31" s="92">
        <f>SUM('[37]TGSPDCL MoD'!Q59:Q66)</f>
        <v>70.72272025571398</v>
      </c>
      <c r="Q31" s="263">
        <f t="shared" si="2"/>
        <v>1359.3267731466883</v>
      </c>
    </row>
    <row r="32" spans="2:18" x14ac:dyDescent="0.25">
      <c r="C32" s="1005"/>
      <c r="D32" s="16" t="str">
        <f>'[41]F9-Year(n+1)'!D31</f>
        <v>SLBHES</v>
      </c>
      <c r="E32" s="92">
        <f>SUM('[37]TGSPDCL MoD'!F67:F72)</f>
        <v>52.522678369397305</v>
      </c>
      <c r="F32" s="92">
        <f>SUM('[37]TGSPDCL MoD'!G67:G72)</f>
        <v>56.281641573045547</v>
      </c>
      <c r="G32" s="92">
        <f>SUM('[37]TGSPDCL MoD'!H67:H72)</f>
        <v>58.310506067108179</v>
      </c>
      <c r="H32" s="92">
        <f>SUM('[37]TGSPDCL MoD'!I67:I72)</f>
        <v>127.47993984907926</v>
      </c>
      <c r="I32" s="92">
        <f>SUM('[37]TGSPDCL MoD'!J67:J72)</f>
        <v>299.29962716591814</v>
      </c>
      <c r="J32" s="92">
        <f>SUM('[37]TGSPDCL MoD'!K67:K72)</f>
        <v>151.16617561319788</v>
      </c>
      <c r="K32" s="92">
        <f>SUM('[37]TGSPDCL MoD'!L67:L72)</f>
        <v>166.62336357514786</v>
      </c>
      <c r="L32" s="92">
        <f>SUM('[37]TGSPDCL MoD'!M67:M72)</f>
        <v>57.148369653589995</v>
      </c>
      <c r="M32" s="92">
        <f>SUM('[37]TGSPDCL MoD'!N67:N72)</f>
        <v>98.038313318714387</v>
      </c>
      <c r="N32" s="92">
        <f>SUM('[37]TGSPDCL MoD'!O67:O72)</f>
        <v>187.07058819183646</v>
      </c>
      <c r="O32" s="92">
        <f>SUM('[37]TGSPDCL MoD'!P67:P72)</f>
        <v>168.01030177484949</v>
      </c>
      <c r="P32" s="92">
        <f>SUM('[37]TGSPDCL MoD'!Q67:Q72)</f>
        <v>78.041255799586324</v>
      </c>
      <c r="Q32" s="263">
        <f t="shared" si="2"/>
        <v>1499.9927609514707</v>
      </c>
    </row>
    <row r="33" spans="3:18" x14ac:dyDescent="0.25">
      <c r="C33" s="1005"/>
      <c r="D33" s="16" t="str">
        <f>'[41]F9-Year(n+1)'!D32</f>
        <v>LJHES</v>
      </c>
      <c r="E33" s="92">
        <f>SUM('[37]TGSPDCL MoD'!F87:F92)</f>
        <v>14.006047565172613</v>
      </c>
      <c r="F33" s="92">
        <f>SUM('[37]TGSPDCL MoD'!G87:G92)</f>
        <v>15.008437752812151</v>
      </c>
      <c r="G33" s="92">
        <f>SUM('[37]TGSPDCL MoD'!H87:H92)</f>
        <v>15.549468284562185</v>
      </c>
      <c r="H33" s="92">
        <f>SUM('[37]TGSPDCL MoD'!I87:I92)</f>
        <v>33.994650626421141</v>
      </c>
      <c r="I33" s="92">
        <f>SUM('[37]TGSPDCL MoD'!J87:J92)</f>
        <v>79.813233910911507</v>
      </c>
      <c r="J33" s="92">
        <f>SUM('[37]TGSPDCL MoD'!K87:K92)</f>
        <v>40.310980163519446</v>
      </c>
      <c r="K33" s="92">
        <f>SUM('[37]TGSPDCL MoD'!L87:L92)</f>
        <v>44.432896953372762</v>
      </c>
      <c r="L33" s="92">
        <f>SUM('[37]TGSPDCL MoD'!M87:M92)</f>
        <v>15.239565240957331</v>
      </c>
      <c r="M33" s="92">
        <f>SUM('[37]TGSPDCL MoD'!N87:N92)</f>
        <v>26.143550218323835</v>
      </c>
      <c r="N33" s="92">
        <f>SUM('[37]TGSPDCL MoD'!O87:O92)</f>
        <v>49.885490184489726</v>
      </c>
      <c r="O33" s="92">
        <f>SUM('[37]TGSPDCL MoD'!P87:P92)</f>
        <v>44.80274713995987</v>
      </c>
      <c r="P33" s="92">
        <f>SUM('[37]TGSPDCL MoD'!Q87:Q92)</f>
        <v>20.811001546556355</v>
      </c>
      <c r="Q33" s="263">
        <f t="shared" si="2"/>
        <v>399.99806958705892</v>
      </c>
    </row>
    <row r="34" spans="3:18" x14ac:dyDescent="0.25">
      <c r="C34" s="1005"/>
      <c r="D34" s="16" t="str">
        <f>'[41]F9-Year(n+1)'!D33</f>
        <v>PCHES</v>
      </c>
      <c r="E34" s="92">
        <f>SUM('[37]TGSPDCL MoD'!F93:F96)</f>
        <v>7.0030237825863058</v>
      </c>
      <c r="F34" s="92">
        <f>SUM('[37]TGSPDCL MoD'!G93:G96)</f>
        <v>7.5042188764060747</v>
      </c>
      <c r="G34" s="92">
        <f>SUM('[37]TGSPDCL MoD'!H93:H96)</f>
        <v>7.7747341422810905</v>
      </c>
      <c r="H34" s="92">
        <f>SUM('[37]TGSPDCL MoD'!I93:I96)</f>
        <v>16.99732531321057</v>
      </c>
      <c r="I34" s="92">
        <f>SUM('[37]TGSPDCL MoD'!J93:J96)</f>
        <v>39.906616955455753</v>
      </c>
      <c r="J34" s="92">
        <f>SUM('[37]TGSPDCL MoD'!K93:K96)</f>
        <v>20.155490081759719</v>
      </c>
      <c r="K34" s="92">
        <f>SUM('[37]TGSPDCL MoD'!L93:L96)</f>
        <v>22.216448476686377</v>
      </c>
      <c r="L34" s="92">
        <f>SUM('[37]TGSPDCL MoD'!M93:M96)</f>
        <v>7.6197826204786647</v>
      </c>
      <c r="M34" s="92">
        <f>SUM('[37]TGSPDCL MoD'!N93:N96)</f>
        <v>13.071775109161917</v>
      </c>
      <c r="N34" s="92">
        <f>SUM('[37]TGSPDCL MoD'!O93:O96)</f>
        <v>24.942745092244856</v>
      </c>
      <c r="O34" s="92">
        <f>SUM('[37]TGSPDCL MoD'!P93:P96)</f>
        <v>22.401373569979931</v>
      </c>
      <c r="P34" s="92">
        <f>SUM('[37]TGSPDCL MoD'!Q93:Q96)</f>
        <v>10.405500773278176</v>
      </c>
      <c r="Q34" s="263">
        <f t="shared" si="2"/>
        <v>199.9990347935294</v>
      </c>
    </row>
    <row r="35" spans="3:18" x14ac:dyDescent="0.25">
      <c r="C35" s="1005"/>
      <c r="D35" s="16" t="str">
        <f>'[41]F9-Year(n+1)'!D34</f>
        <v>Pochampad-II</v>
      </c>
      <c r="E35" s="92">
        <f>SUM('[37]TGSPDCL MoD'!F77:F78)</f>
        <v>1.0504535673879458</v>
      </c>
      <c r="F35" s="92">
        <f>SUM('[37]TGSPDCL MoD'!G77:G78)</f>
        <v>1.1256328314609112</v>
      </c>
      <c r="G35" s="92">
        <f>SUM('[37]TGSPDCL MoD'!H77:H78)</f>
        <v>1.1662101213421638</v>
      </c>
      <c r="H35" s="92">
        <f>SUM('[37]TGSPDCL MoD'!I77:I78)</f>
        <v>2.5495987969815856</v>
      </c>
      <c r="I35" s="92">
        <f>SUM('[37]TGSPDCL MoD'!J77:J78)</f>
        <v>5.9859925433183623</v>
      </c>
      <c r="J35" s="92">
        <f>SUM('[37]TGSPDCL MoD'!K77:K78)</f>
        <v>3.0233235122639579</v>
      </c>
      <c r="K35" s="92">
        <f>SUM('[37]TGSPDCL MoD'!L77:L78)</f>
        <v>3.3324672715029569</v>
      </c>
      <c r="L35" s="92">
        <f>SUM('[37]TGSPDCL MoD'!M77:M78)</f>
        <v>1.1429673930717996</v>
      </c>
      <c r="M35" s="92">
        <f>SUM('[37]TGSPDCL MoD'!N77:N78)</f>
        <v>1.9607662663742875</v>
      </c>
      <c r="N35" s="92">
        <f>SUM('[37]TGSPDCL MoD'!O77:O78)</f>
        <v>3.7414117638367292</v>
      </c>
      <c r="O35" s="92">
        <f>SUM('[37]TGSPDCL MoD'!P77:P78)</f>
        <v>3.3602060354969905</v>
      </c>
      <c r="P35" s="92">
        <f>SUM('[37]TGSPDCL MoD'!Q77:Q78)</f>
        <v>1.5608251159917264</v>
      </c>
      <c r="Q35" s="263">
        <f t="shared" si="2"/>
        <v>29.999855219029417</v>
      </c>
    </row>
    <row r="36" spans="3:18" x14ac:dyDescent="0.25">
      <c r="C36" s="1005"/>
      <c r="D36" s="16" t="str">
        <f>'[41]F9-Year(n+1)'!D35</f>
        <v>NSPH</v>
      </c>
      <c r="E36" s="92">
        <f>SUM('[37]TGSPDCL MoD'!F73:F74)</f>
        <v>3.5015118912931529</v>
      </c>
      <c r="F36" s="92">
        <f>SUM('[37]TGSPDCL MoD'!G73:G74)</f>
        <v>3.7521094382030373</v>
      </c>
      <c r="G36" s="92">
        <f>SUM('[37]TGSPDCL MoD'!H73:H74)</f>
        <v>3.8873670711405452</v>
      </c>
      <c r="H36" s="92">
        <f>SUM('[37]TGSPDCL MoD'!I73:I74)</f>
        <v>8.4986626566052852</v>
      </c>
      <c r="I36" s="92">
        <f>SUM('[37]TGSPDCL MoD'!J73:J74)</f>
        <v>19.953308477727877</v>
      </c>
      <c r="J36" s="92">
        <f>SUM('[37]TGSPDCL MoD'!K73:K74)</f>
        <v>10.07774504087986</v>
      </c>
      <c r="K36" s="92">
        <f>SUM('[37]TGSPDCL MoD'!L73:L74)</f>
        <v>11.108224238343189</v>
      </c>
      <c r="L36" s="92">
        <f>SUM('[37]TGSPDCL MoD'!M73:M74)</f>
        <v>3.8098913102393324</v>
      </c>
      <c r="M36" s="92">
        <f>SUM('[37]TGSPDCL MoD'!N73:N74)</f>
        <v>6.5358875545809587</v>
      </c>
      <c r="N36" s="92">
        <f>SUM('[37]TGSPDCL MoD'!O73:O74)</f>
        <v>12.471372546122428</v>
      </c>
      <c r="O36" s="92">
        <f>SUM('[37]TGSPDCL MoD'!P73:P74)</f>
        <v>11.200686784989966</v>
      </c>
      <c r="P36" s="92">
        <f>SUM('[37]TGSPDCL MoD'!Q73:Q74)</f>
        <v>5.2027503866390878</v>
      </c>
      <c r="Q36" s="263">
        <f t="shared" si="2"/>
        <v>99.999517396764702</v>
      </c>
    </row>
    <row r="37" spans="3:18" x14ac:dyDescent="0.25">
      <c r="C37" s="1005"/>
      <c r="D37" s="16" t="str">
        <f>'[41]F9-Year(n+1)'!D36</f>
        <v>SINGUR</v>
      </c>
      <c r="E37" s="92">
        <f>SUM('[37]TGSPDCL MoD'!F79+'[37]TGSPDCL MoD'!F80)</f>
        <v>0.87537797282328822</v>
      </c>
      <c r="F37" s="92">
        <f>SUM('[37]TGSPDCL MoD'!G79+'[37]TGSPDCL MoD'!G80)</f>
        <v>0.93802735955075933</v>
      </c>
      <c r="G37" s="92">
        <f>SUM('[37]TGSPDCL MoD'!H79+'[37]TGSPDCL MoD'!H80)</f>
        <v>0.97184176778513631</v>
      </c>
      <c r="H37" s="92">
        <f>SUM('[37]TGSPDCL MoD'!I79+'[37]TGSPDCL MoD'!I80)</f>
        <v>2.1246656641513213</v>
      </c>
      <c r="I37" s="92">
        <f>SUM('[37]TGSPDCL MoD'!J79+'[37]TGSPDCL MoD'!J80)</f>
        <v>4.9883271194319692</v>
      </c>
      <c r="J37" s="92">
        <f>SUM('[37]TGSPDCL MoD'!K79+'[37]TGSPDCL MoD'!K80)</f>
        <v>2.5194362602199649</v>
      </c>
      <c r="K37" s="92">
        <f>SUM('[37]TGSPDCL MoD'!L79+'[37]TGSPDCL MoD'!L80)</f>
        <v>2.7770560595857972</v>
      </c>
      <c r="L37" s="92">
        <f>SUM('[37]TGSPDCL MoD'!M79+'[37]TGSPDCL MoD'!M80)</f>
        <v>0.95247282755983309</v>
      </c>
      <c r="M37" s="92">
        <f>SUM('[37]TGSPDCL MoD'!N79+'[37]TGSPDCL MoD'!N80)</f>
        <v>1.6339718886452397</v>
      </c>
      <c r="N37" s="92">
        <f>SUM('[37]TGSPDCL MoD'!O79+'[37]TGSPDCL MoD'!O80)</f>
        <v>3.117843136530607</v>
      </c>
      <c r="O37" s="92">
        <f>SUM('[37]TGSPDCL MoD'!P79+'[37]TGSPDCL MoD'!P80)</f>
        <v>2.8001716962474914</v>
      </c>
      <c r="P37" s="92">
        <f>SUM('[37]TGSPDCL MoD'!Q79+'[37]TGSPDCL MoD'!Q80)</f>
        <v>1.300687596659772</v>
      </c>
      <c r="Q37" s="263">
        <f t="shared" si="2"/>
        <v>24.999879349191175</v>
      </c>
    </row>
    <row r="38" spans="3:18" x14ac:dyDescent="0.25">
      <c r="C38" s="1005"/>
      <c r="D38" s="16" t="str">
        <f>'[41]F9-Year(n+1)'!D37</f>
        <v>SSLM LCPH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263">
        <f t="shared" si="2"/>
        <v>0</v>
      </c>
    </row>
    <row r="39" spans="3:18" x14ac:dyDescent="0.25">
      <c r="C39" s="1005"/>
      <c r="D39" s="16" t="str">
        <f>'[41]F9-Year(n+1)'!D38</f>
        <v>POCHAMPAD PH</v>
      </c>
      <c r="E39" s="92">
        <f>SUM('[37]TGSPDCL MoD'!F75:F76)</f>
        <v>1.0504535673879458</v>
      </c>
      <c r="F39" s="92">
        <f>SUM('[37]TGSPDCL MoD'!G75:G76)</f>
        <v>1.1256328314609112</v>
      </c>
      <c r="G39" s="92">
        <f>SUM('[37]TGSPDCL MoD'!H75:H76)</f>
        <v>1.1662101213421638</v>
      </c>
      <c r="H39" s="92">
        <f>SUM('[37]TGSPDCL MoD'!I75:I76)</f>
        <v>2.5495987969815856</v>
      </c>
      <c r="I39" s="92">
        <f>SUM('[37]TGSPDCL MoD'!J75:J76)</f>
        <v>5.9859925433183623</v>
      </c>
      <c r="J39" s="92">
        <f>SUM('[37]TGSPDCL MoD'!K75:K76)</f>
        <v>3.0233235122639579</v>
      </c>
      <c r="K39" s="92">
        <f>SUM('[37]TGSPDCL MoD'!L75:L76)</f>
        <v>3.3324672715029569</v>
      </c>
      <c r="L39" s="92">
        <f>SUM('[37]TGSPDCL MoD'!M75:M76)</f>
        <v>1.1429673930717996</v>
      </c>
      <c r="M39" s="92">
        <f>SUM('[37]TGSPDCL MoD'!N75:N76)</f>
        <v>1.9607662663742875</v>
      </c>
      <c r="N39" s="92">
        <f>SUM('[37]TGSPDCL MoD'!O75:O76)</f>
        <v>3.7414117638367292</v>
      </c>
      <c r="O39" s="92">
        <f>SUM('[37]TGSPDCL MoD'!P75:P76)</f>
        <v>3.3602060354969905</v>
      </c>
      <c r="P39" s="92">
        <f>SUM('[37]TGSPDCL MoD'!Q75:Q76)</f>
        <v>1.5608251159917264</v>
      </c>
      <c r="Q39" s="263">
        <f t="shared" si="2"/>
        <v>29.999855219029417</v>
      </c>
    </row>
    <row r="40" spans="3:18" x14ac:dyDescent="0.25">
      <c r="C40" s="1005"/>
      <c r="D40" s="16" t="str">
        <f>'[41]F9-Year(n+1)'!D39</f>
        <v>NIZAMSAGAR PH</v>
      </c>
      <c r="E40" s="92">
        <f>SUM('[37]TGSPDCL MoD'!F57:F58)</f>
        <v>0.58358531521552559</v>
      </c>
      <c r="F40" s="92">
        <f>SUM('[37]TGSPDCL MoD'!G57:G58)</f>
        <v>0.62535157303383959</v>
      </c>
      <c r="G40" s="92">
        <f>SUM('[37]TGSPDCL MoD'!H57:H58)</f>
        <v>0.64789451185675762</v>
      </c>
      <c r="H40" s="92">
        <f>SUM('[37]TGSPDCL MoD'!I57:I58)</f>
        <v>1.416443776100881</v>
      </c>
      <c r="I40" s="92">
        <f>SUM('[37]TGSPDCL MoD'!J57:J58)</f>
        <v>3.3255514129546464</v>
      </c>
      <c r="J40" s="92">
        <f>SUM('[37]TGSPDCL MoD'!K57:K58)</f>
        <v>1.6796241734799768</v>
      </c>
      <c r="K40" s="92">
        <f>SUM('[37]TGSPDCL MoD'!L57:L58)</f>
        <v>1.8513707063905318</v>
      </c>
      <c r="L40" s="92">
        <f>SUM('[37]TGSPDCL MoD'!M57:M58)</f>
        <v>0.63498188503988884</v>
      </c>
      <c r="M40" s="92">
        <f>SUM('[37]TGSPDCL MoD'!N57:N58)</f>
        <v>1.0893145924301597</v>
      </c>
      <c r="N40" s="92">
        <f>SUM('[37]TGSPDCL MoD'!O57:O58)</f>
        <v>2.0785620910204052</v>
      </c>
      <c r="O40" s="92">
        <f>SUM('[37]TGSPDCL MoD'!P57:P58)</f>
        <v>1.8667811308316613</v>
      </c>
      <c r="P40" s="92">
        <f>SUM('[37]TGSPDCL MoD'!Q57:Q58)</f>
        <v>0.86712506443984816</v>
      </c>
      <c r="Q40" s="263">
        <f t="shared" si="2"/>
        <v>16.666586232794121</v>
      </c>
    </row>
    <row r="41" spans="3:18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3:18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3:18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16"/>
    </row>
    <row r="44" spans="3:18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16"/>
    </row>
    <row r="45" spans="3:18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16"/>
    </row>
    <row r="46" spans="3:18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16"/>
    </row>
    <row r="47" spans="3:18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16"/>
    </row>
    <row r="48" spans="3:18" x14ac:dyDescent="0.25">
      <c r="C48" s="937" t="s">
        <v>188</v>
      </c>
      <c r="D48" s="938"/>
      <c r="E48" s="263">
        <f t="shared" ref="E48:P48" si="3">SUM(E30:E47)</f>
        <v>141.84624671628558</v>
      </c>
      <c r="F48" s="263">
        <f t="shared" si="3"/>
        <v>151.99795334160501</v>
      </c>
      <c r="G48" s="263">
        <f t="shared" si="3"/>
        <v>157.47724005190352</v>
      </c>
      <c r="H48" s="263">
        <f t="shared" si="3"/>
        <v>344.2808242190801</v>
      </c>
      <c r="I48" s="263">
        <f t="shared" si="3"/>
        <v>808.30852643275625</v>
      </c>
      <c r="J48" s="263">
        <f t="shared" si="3"/>
        <v>408.24945160604312</v>
      </c>
      <c r="K48" s="263">
        <f t="shared" si="3"/>
        <v>449.99416389528255</v>
      </c>
      <c r="L48" s="263">
        <f t="shared" si="3"/>
        <v>154.33869697779537</v>
      </c>
      <c r="M48" s="263">
        <f t="shared" si="3"/>
        <v>264.76880483607465</v>
      </c>
      <c r="N48" s="263">
        <f t="shared" si="3"/>
        <v>505.21530184341958</v>
      </c>
      <c r="O48" s="263">
        <f t="shared" si="3"/>
        <v>453.73982165994357</v>
      </c>
      <c r="P48" s="263">
        <f t="shared" si="3"/>
        <v>210.76341816274939</v>
      </c>
      <c r="Q48" s="264">
        <f>SUM(E48:P48)</f>
        <v>4050.9804497429391</v>
      </c>
      <c r="R48" s="492"/>
    </row>
    <row r="49" spans="3:18" x14ac:dyDescent="0.25">
      <c r="C49" s="935" t="s">
        <v>332</v>
      </c>
      <c r="D49" s="936"/>
      <c r="E49" s="263">
        <f t="shared" ref="E49:Q49" si="4">E28+E48</f>
        <v>3042.5813610375071</v>
      </c>
      <c r="F49" s="263">
        <f t="shared" si="4"/>
        <v>1886.0400455780477</v>
      </c>
      <c r="G49" s="263">
        <f t="shared" si="4"/>
        <v>2177.7690296636415</v>
      </c>
      <c r="H49" s="263">
        <f t="shared" si="4"/>
        <v>2500.3211191761879</v>
      </c>
      <c r="I49" s="263">
        <f t="shared" si="4"/>
        <v>3116.4261090827795</v>
      </c>
      <c r="J49" s="263">
        <f t="shared" si="4"/>
        <v>2992.0631807102509</v>
      </c>
      <c r="K49" s="263">
        <f t="shared" si="4"/>
        <v>2669.0395924061841</v>
      </c>
      <c r="L49" s="263">
        <f t="shared" si="4"/>
        <v>2330.6453403158253</v>
      </c>
      <c r="M49" s="263">
        <f t="shared" si="4"/>
        <v>2794.615728557766</v>
      </c>
      <c r="N49" s="263">
        <f t="shared" si="4"/>
        <v>3264.2129831036586</v>
      </c>
      <c r="O49" s="263">
        <f t="shared" si="4"/>
        <v>3222.1563947087579</v>
      </c>
      <c r="P49" s="263">
        <f t="shared" si="4"/>
        <v>3508.4134181734362</v>
      </c>
      <c r="Q49" s="264">
        <f t="shared" si="4"/>
        <v>33504.284302514039</v>
      </c>
      <c r="R49" s="492"/>
    </row>
    <row r="50" spans="3:18" x14ac:dyDescent="0.25">
      <c r="C50" s="1002" t="s">
        <v>333</v>
      </c>
      <c r="D50" s="100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8" x14ac:dyDescent="0.25">
      <c r="C51" s="935" t="s">
        <v>313</v>
      </c>
      <c r="D51" s="93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1004" t="s">
        <v>334</v>
      </c>
      <c r="D52" s="290" t="s">
        <v>335</v>
      </c>
      <c r="E52" s="92">
        <f>SUM('[37]TGSPDCL MoD'!F25:F30)</f>
        <v>92.583510569580227</v>
      </c>
      <c r="F52" s="92">
        <f>SUM('[37]TGSPDCL MoD'!G25:G30)</f>
        <v>124.74659014424675</v>
      </c>
      <c r="G52" s="92">
        <f>SUM('[37]TGSPDCL MoD'!H25:H30)</f>
        <v>122.52547678105154</v>
      </c>
      <c r="H52" s="92">
        <f>SUM('[37]TGSPDCL MoD'!I25:I30)</f>
        <v>90.53300328850888</v>
      </c>
      <c r="I52" s="92">
        <f>SUM('[37]TGSPDCL MoD'!J25:J30)</f>
        <v>84.754300950944511</v>
      </c>
      <c r="J52" s="92">
        <f>SUM('[37]TGSPDCL MoD'!K25:K30)</f>
        <v>85.202706865737952</v>
      </c>
      <c r="K52" s="92">
        <f>SUM('[37]TGSPDCL MoD'!L25:L30)</f>
        <v>84.754300950944511</v>
      </c>
      <c r="L52" s="92">
        <f>SUM('[37]TGSPDCL MoD'!M25:M30)</f>
        <v>96.483710750803638</v>
      </c>
      <c r="M52" s="92">
        <f>SUM('[37]TGSPDCL MoD'!N25:N30)</f>
        <v>69.266098060039297</v>
      </c>
      <c r="N52" s="92">
        <f>SUM('[37]TGSPDCL MoD'!O25:O30)</f>
        <v>71.821014766871826</v>
      </c>
      <c r="O52" s="92">
        <f>SUM('[37]TGSPDCL MoD'!P25:P30)</f>
        <v>97.761559259154069</v>
      </c>
      <c r="P52" s="92">
        <f>SUM('[37]TGSPDCL MoD'!Q25:Q30)</f>
        <v>117.2251045620206</v>
      </c>
      <c r="Q52" s="263">
        <f t="shared" ref="Q52:Q68" si="5">SUM(E52:P52)</f>
        <v>1137.6573769499039</v>
      </c>
    </row>
    <row r="53" spans="3:18" x14ac:dyDescent="0.25">
      <c r="C53" s="1005"/>
      <c r="D53" s="290" t="s">
        <v>336</v>
      </c>
      <c r="E53" s="92">
        <f>'[37]TGSPDCL MoD'!F31</f>
        <v>25.904912141040853</v>
      </c>
      <c r="F53" s="92">
        <f>'[37]TGSPDCL MoD'!G31</f>
        <v>32.504496900782136</v>
      </c>
      <c r="G53" s="92">
        <f>'[37]TGSPDCL MoD'!H31</f>
        <v>31.455964742692391</v>
      </c>
      <c r="H53" s="92">
        <f>'[37]TGSPDCL MoD'!I31</f>
        <v>0</v>
      </c>
      <c r="I53" s="92">
        <f>'[37]TGSPDCL MoD'!J31</f>
        <v>10.516160762017742</v>
      </c>
      <c r="J53" s="92">
        <f>'[37]TGSPDCL MoD'!K31</f>
        <v>21.047741114595638</v>
      </c>
      <c r="K53" s="92">
        <f>'[37]TGSPDCL MoD'!L31</f>
        <v>21.032321524035485</v>
      </c>
      <c r="L53" s="92">
        <f>'[37]TGSPDCL MoD'!M31</f>
        <v>24.517148990627884</v>
      </c>
      <c r="M53" s="92">
        <f>'[37]TGSPDCL MoD'!N31</f>
        <v>22.466343446128814</v>
      </c>
      <c r="N53" s="92">
        <f>'[37]TGSPDCL MoD'!O31</f>
        <v>23.183354407175511</v>
      </c>
      <c r="O53" s="92">
        <f>'[37]TGSPDCL MoD'!P31</f>
        <v>25.473163605356859</v>
      </c>
      <c r="P53" s="92">
        <f>'[37]TGSPDCL MoD'!Q31</f>
        <v>29.636453056595581</v>
      </c>
      <c r="Q53" s="263">
        <f t="shared" si="5"/>
        <v>267.73806069104887</v>
      </c>
    </row>
    <row r="54" spans="3:18" x14ac:dyDescent="0.25">
      <c r="C54" s="1005"/>
      <c r="D54" s="290" t="s">
        <v>337</v>
      </c>
      <c r="E54" s="92">
        <f>SUM('[37]TGSPDCL MoD'!F42:F45)</f>
        <v>90.276620237005446</v>
      </c>
      <c r="F54" s="92">
        <f>SUM('[37]TGSPDCL MoD'!G42:G45)</f>
        <v>85.214140732561333</v>
      </c>
      <c r="G54" s="92">
        <f>SUM('[37]TGSPDCL MoD'!H42:H45)</f>
        <v>84.171476051740228</v>
      </c>
      <c r="H54" s="92">
        <f>SUM('[37]TGSPDCL MoD'!I42:I45)</f>
        <v>94.02939667041251</v>
      </c>
      <c r="I54" s="92">
        <f>SUM('[37]TGSPDCL MoD'!J42:J45)</f>
        <v>76.314336359858487</v>
      </c>
      <c r="J54" s="92">
        <f>SUM('[37]TGSPDCL MoD'!K42:K45)</f>
        <v>90.996190326205635</v>
      </c>
      <c r="K54" s="92">
        <f>SUM('[37]TGSPDCL MoD'!L42:L45)</f>
        <v>79.933210585388565</v>
      </c>
      <c r="L54" s="92">
        <f>SUM('[37]TGSPDCL MoD'!M42:M45)</f>
        <v>63.128607038805171</v>
      </c>
      <c r="M54" s="92">
        <f>SUM('[37]TGSPDCL MoD'!N42:N45)</f>
        <v>55.462651942313627</v>
      </c>
      <c r="N54" s="92">
        <f>SUM('[37]TGSPDCL MoD'!O42:O45)</f>
        <v>77.647712719239081</v>
      </c>
      <c r="O54" s="92">
        <f>SUM('[37]TGSPDCL MoD'!P42:P45)</f>
        <v>84.929777637791943</v>
      </c>
      <c r="P54" s="92">
        <f>SUM('[37]TGSPDCL MoD'!Q42:Q45)</f>
        <v>94.02939667041251</v>
      </c>
      <c r="Q54" s="263">
        <f t="shared" si="5"/>
        <v>976.13351697173459</v>
      </c>
    </row>
    <row r="55" spans="3:18" x14ac:dyDescent="0.25">
      <c r="C55" s="1005"/>
      <c r="D55" s="290" t="s">
        <v>338</v>
      </c>
      <c r="E55" s="92">
        <f>'[37]TGSPDCL MoD'!F40</f>
        <v>127.37131306145848</v>
      </c>
      <c r="F55" s="92">
        <f>'[37]TGSPDCL MoD'!G40</f>
        <v>189.62023946075118</v>
      </c>
      <c r="G55" s="92">
        <f>'[37]TGSPDCL MoD'!H40</f>
        <v>167.83404442511969</v>
      </c>
      <c r="H55" s="92">
        <f>'[37]TGSPDCL MoD'!I40</f>
        <v>123.96322114585942</v>
      </c>
      <c r="I55" s="92">
        <f>'[37]TGSPDCL MoD'!J40</f>
        <v>116.69224821685086</v>
      </c>
      <c r="J55" s="92">
        <f>'[37]TGSPDCL MoD'!K40</f>
        <v>112.92798214533954</v>
      </c>
      <c r="K55" s="92">
        <f>'[37]TGSPDCL MoD'!L40</f>
        <v>116.69224821685086</v>
      </c>
      <c r="L55" s="92">
        <f>'[37]TGSPDCL MoD'!M40</f>
        <v>0</v>
      </c>
      <c r="M55" s="92">
        <f>'[37]TGSPDCL MoD'!N40</f>
        <v>63.208301117460884</v>
      </c>
      <c r="N55" s="92">
        <f>'[37]TGSPDCL MoD'!O40</f>
        <v>123.99602632473093</v>
      </c>
      <c r="O55" s="92">
        <f>'[37]TGSPDCL MoD'!P40</f>
        <v>149.31588750328226</v>
      </c>
      <c r="P55" s="92">
        <f>'[37]TGSPDCL MoD'!Q40</f>
        <v>170.17619531624084</v>
      </c>
      <c r="Q55" s="263">
        <f t="shared" si="5"/>
        <v>1461.7977069339452</v>
      </c>
    </row>
    <row r="56" spans="3:18" x14ac:dyDescent="0.25">
      <c r="C56" s="1005"/>
      <c r="D56" s="290" t="s">
        <v>339</v>
      </c>
      <c r="E56" s="92">
        <f>'[37]TGSPDCL MoD'!F41</f>
        <v>69.454515894516433</v>
      </c>
      <c r="F56" s="92">
        <f>'[37]TGSPDCL MoD'!G41</f>
        <v>92.241082809640446</v>
      </c>
      <c r="G56" s="92">
        <f>'[37]TGSPDCL MoD'!H41</f>
        <v>0</v>
      </c>
      <c r="H56" s="92">
        <f>'[37]TGSPDCL MoD'!I41</f>
        <v>30.096956887623776</v>
      </c>
      <c r="I56" s="92">
        <f>'[37]TGSPDCL MoD'!J41</f>
        <v>55.563612715613154</v>
      </c>
      <c r="J56" s="92">
        <f>'[37]TGSPDCL MoD'!K41</f>
        <v>54.241945383572933</v>
      </c>
      <c r="K56" s="92">
        <f>'[37]TGSPDCL MoD'!L41</f>
        <v>55.563612715613154</v>
      </c>
      <c r="L56" s="92">
        <f>'[37]TGSPDCL MoD'!M41</f>
        <v>62.397204833978449</v>
      </c>
      <c r="M56" s="92">
        <f>'[37]TGSPDCL MoD'!N41</f>
        <v>60.19391377524758</v>
      </c>
      <c r="N56" s="92">
        <f>'[37]TGSPDCL MoD'!O41</f>
        <v>60.19391377524758</v>
      </c>
      <c r="O56" s="92">
        <f>'[37]TGSPDCL MoD'!P41</f>
        <v>71.097525947935111</v>
      </c>
      <c r="P56" s="92">
        <f>'[37]TGSPDCL MoD'!Q41</f>
        <v>81.030268543602517</v>
      </c>
      <c r="Q56" s="263">
        <f t="shared" si="5"/>
        <v>692.07455328259107</v>
      </c>
    </row>
    <row r="57" spans="3:18" x14ac:dyDescent="0.25">
      <c r="C57" s="1005"/>
      <c r="D57" s="290" t="s">
        <v>340</v>
      </c>
      <c r="E57" s="92">
        <f>SUM('[37]TGSPDCL MoD'!F49:F51)</f>
        <v>61.168450525560615</v>
      </c>
      <c r="F57" s="92">
        <f>SUM('[37]TGSPDCL MoD'!G49:G51)</f>
        <v>96.075246292147085</v>
      </c>
      <c r="G57" s="92">
        <f>SUM('[37]TGSPDCL MoD'!H49:H51)</f>
        <v>51.683434475585983</v>
      </c>
      <c r="H57" s="92">
        <f>SUM('[37]TGSPDCL MoD'!I49:I51)</f>
        <v>52.672832397010524</v>
      </c>
      <c r="I57" s="92">
        <f>SUM('[37]TGSPDCL MoD'!J49:J51)</f>
        <v>60.679102921356098</v>
      </c>
      <c r="J57" s="92">
        <f>SUM('[37]TGSPDCL MoD'!K49:K51)</f>
        <v>58.721712504538168</v>
      </c>
      <c r="K57" s="92">
        <f>SUM('[37]TGSPDCL MoD'!L49:L51)</f>
        <v>60.679102921356098</v>
      </c>
      <c r="L57" s="92">
        <f>SUM('[37]TGSPDCL MoD'!M49:M51)</f>
        <v>42.410125697722037</v>
      </c>
      <c r="M57" s="92">
        <f>SUM('[37]TGSPDCL MoD'!N49:N51)</f>
        <v>52.746534872527405</v>
      </c>
      <c r="N57" s="92">
        <f>SUM('[37]TGSPDCL MoD'!O49:O51)</f>
        <v>62.741685443368112</v>
      </c>
      <c r="O57" s="92">
        <f>SUM('[37]TGSPDCL MoD'!P49:P51)</f>
        <v>73.075908894536539</v>
      </c>
      <c r="P57" s="92">
        <f>SUM('[37]TGSPDCL MoD'!Q49:Q51)</f>
        <v>88.490358426977878</v>
      </c>
      <c r="Q57" s="263">
        <f t="shared" si="5"/>
        <v>761.14449537268649</v>
      </c>
    </row>
    <row r="58" spans="3:18" x14ac:dyDescent="0.25">
      <c r="C58" s="1005"/>
      <c r="D58" s="290" t="s">
        <v>341</v>
      </c>
      <c r="E58" s="92">
        <f>'[37]TGSPDCL MoD'!F53</f>
        <v>9.9988317524519381</v>
      </c>
      <c r="F58" s="92">
        <f>'[37]TGSPDCL MoD'!G53</f>
        <v>15.704831739184486</v>
      </c>
      <c r="G58" s="92">
        <f>'[37]TGSPDCL MoD'!H53</f>
        <v>13.598411183334621</v>
      </c>
      <c r="H58" s="92">
        <f>'[37]TGSPDCL MoD'!I53</f>
        <v>10.332126144200334</v>
      </c>
      <c r="I58" s="92">
        <f>'[37]TGSPDCL MoD'!J53</f>
        <v>9.9188410984323241</v>
      </c>
      <c r="J58" s="92">
        <f>'[37]TGSPDCL MoD'!K53</f>
        <v>9.5988784823538627</v>
      </c>
      <c r="K58" s="92">
        <f>'[37]TGSPDCL MoD'!L53</f>
        <v>9.9188410984323241</v>
      </c>
      <c r="L58" s="92">
        <f>'[37]TGSPDCL MoD'!M53</f>
        <v>10.398785022550014</v>
      </c>
      <c r="M58" s="92">
        <f>'[37]TGSPDCL MoD'!N53</f>
        <v>10.745411189968346</v>
      </c>
      <c r="N58" s="92">
        <f>'[37]TGSPDCL MoD'!O53</f>
        <v>10.332126144200334</v>
      </c>
      <c r="O58" s="92">
        <f>'[37]TGSPDCL MoD'!P53</f>
        <v>11.94527100026257</v>
      </c>
      <c r="P58" s="92">
        <f>'[37]TGSPDCL MoD'!Q53</f>
        <v>14.46497660188045</v>
      </c>
      <c r="Q58" s="263">
        <f t="shared" si="5"/>
        <v>136.9573314572516</v>
      </c>
    </row>
    <row r="59" spans="3:18" x14ac:dyDescent="0.25">
      <c r="C59" s="1005"/>
      <c r="D59" s="290" t="s">
        <v>342</v>
      </c>
      <c r="E59" s="92">
        <f>'[37]TGSPDCL MoD'!F54</f>
        <v>43.672104804188457</v>
      </c>
      <c r="F59" s="92">
        <f>'[37]TGSPDCL MoD'!G54</f>
        <v>68.594319279112</v>
      </c>
      <c r="G59" s="92">
        <f>'[37]TGSPDCL MoD'!H54</f>
        <v>53.774740838126</v>
      </c>
      <c r="H59" s="92">
        <f>'[37]TGSPDCL MoD'!I54</f>
        <v>43.81777034893539</v>
      </c>
      <c r="I59" s="92">
        <f>'[37]TGSPDCL MoD'!J54</f>
        <v>43.32272796575495</v>
      </c>
      <c r="J59" s="92">
        <f>'[37]TGSPDCL MoD'!K54</f>
        <v>41.925220612020922</v>
      </c>
      <c r="K59" s="92">
        <f>'[37]TGSPDCL MoD'!L54</f>
        <v>43.32272796575495</v>
      </c>
      <c r="L59" s="92">
        <f>'[37]TGSPDCL MoD'!M54</f>
        <v>45.418988996355999</v>
      </c>
      <c r="M59" s="92">
        <f>'[37]TGSPDCL MoD'!N54</f>
        <v>45.127841630994737</v>
      </c>
      <c r="N59" s="92">
        <f>'[37]TGSPDCL MoD'!O54</f>
        <v>43.32272796575495</v>
      </c>
      <c r="O59" s="92">
        <f>'[37]TGSPDCL MoD'!P54</f>
        <v>52.173607872737151</v>
      </c>
      <c r="P59" s="92">
        <f>'[37]TGSPDCL MoD'!Q54</f>
        <v>63.178978283392624</v>
      </c>
      <c r="Q59" s="263">
        <f t="shared" si="5"/>
        <v>587.65175656312817</v>
      </c>
    </row>
    <row r="60" spans="3:18" x14ac:dyDescent="0.25">
      <c r="C60" s="1006"/>
      <c r="D60" s="290" t="s">
        <v>343</v>
      </c>
      <c r="E60" s="92">
        <f>'[37]TGSPDCL MoD'!F55</f>
        <v>226.46907639627622</v>
      </c>
      <c r="F60" s="92">
        <f>'[37]TGSPDCL MoD'!G55</f>
        <v>255.98966229647871</v>
      </c>
      <c r="G60" s="92">
        <f>'[37]TGSPDCL MoD'!H55</f>
        <v>247.73193125465681</v>
      </c>
      <c r="H60" s="92">
        <f>'[37]TGSPDCL MoD'!I55</f>
        <v>214.09496883087513</v>
      </c>
      <c r="I60" s="92">
        <f>'[37]TGSPDCL MoD'!J55</f>
        <v>173.16300892339729</v>
      </c>
      <c r="J60" s="92">
        <f>'[37]TGSPDCL MoD'!K55</f>
        <v>190.55569426202709</v>
      </c>
      <c r="K60" s="92">
        <f>'[37]TGSPDCL MoD'!L55</f>
        <v>168.92439079723258</v>
      </c>
      <c r="L60" s="92">
        <f>'[37]TGSPDCL MoD'!M55</f>
        <v>253.19660620880376</v>
      </c>
      <c r="M60" s="92">
        <f>'[37]TGSPDCL MoD'!N55</f>
        <v>222.10867758076839</v>
      </c>
      <c r="N60" s="92">
        <f>'[37]TGSPDCL MoD'!O55</f>
        <v>221.7853637497243</v>
      </c>
      <c r="O60" s="92">
        <f>'[37]TGSPDCL MoD'!P55</f>
        <v>215.3368152909097</v>
      </c>
      <c r="P60" s="92">
        <f>'[37]TGSPDCL MoD'!Q55</f>
        <v>260.65498031507849</v>
      </c>
      <c r="Q60" s="263">
        <f t="shared" si="5"/>
        <v>2650.0111759062283</v>
      </c>
    </row>
    <row r="61" spans="3:18" x14ac:dyDescent="0.25">
      <c r="C61" s="289"/>
      <c r="D61" s="290" t="s">
        <v>412</v>
      </c>
      <c r="E61" s="92">
        <f>'[37]TGSPDCL MoD'!F56</f>
        <v>220.4186988374872</v>
      </c>
      <c r="F61" s="92">
        <f>'[37]TGSPDCL MoD'!G56</f>
        <v>256.001441955605</v>
      </c>
      <c r="G61" s="92">
        <f>'[37]TGSPDCL MoD'!H56</f>
        <v>247.74333092477892</v>
      </c>
      <c r="H61" s="92">
        <f>'[37]TGSPDCL MoD'!I56</f>
        <v>207.62031023160267</v>
      </c>
      <c r="I61" s="92">
        <f>'[37]TGSPDCL MoD'!J56</f>
        <v>171.29508248500034</v>
      </c>
      <c r="J61" s="92">
        <f>'[37]TGSPDCL MoD'!K56</f>
        <v>187.62914033273699</v>
      </c>
      <c r="K61" s="92">
        <f>'[37]TGSPDCL MoD'!L56</f>
        <v>165.64799185362671</v>
      </c>
      <c r="L61" s="92">
        <f>'[37]TGSPDCL MoD'!M56</f>
        <v>250.21857853041959</v>
      </c>
      <c r="M61" s="92">
        <f>'[37]TGSPDCL MoD'!N56</f>
        <v>219.01720111450106</v>
      </c>
      <c r="N61" s="92">
        <f>'[37]TGSPDCL MoD'!O56</f>
        <v>211.89297533719039</v>
      </c>
      <c r="O61" s="92">
        <f>'[37]TGSPDCL MoD'!P56</f>
        <v>209.64368298412742</v>
      </c>
      <c r="P61" s="92">
        <f>'[37]TGSPDCL MoD'!Q56</f>
        <v>256.001441955605</v>
      </c>
      <c r="Q61" s="263">
        <f t="shared" si="5"/>
        <v>2603.1298765426814</v>
      </c>
    </row>
    <row r="62" spans="3:18" x14ac:dyDescent="0.25">
      <c r="C62" s="16"/>
      <c r="D62" s="290" t="s">
        <v>344</v>
      </c>
      <c r="E62" s="92">
        <f>'[37]TGSPDCL MoD'!F33</f>
        <v>1.2877196506616777</v>
      </c>
      <c r="F62" s="92">
        <f>'[37]TGSPDCL MoD'!G33</f>
        <v>2.0225783313059624</v>
      </c>
      <c r="G62" s="92">
        <f>'[37]TGSPDCL MoD'!H33</f>
        <v>1.5452635807939727</v>
      </c>
      <c r="H62" s="92">
        <f>'[37]TGSPDCL MoD'!I33</f>
        <v>1.2774178934563925</v>
      </c>
      <c r="I62" s="92">
        <f>'[37]TGSPDCL MoD'!J33</f>
        <v>1.2774178934563925</v>
      </c>
      <c r="J62" s="92">
        <f>'[37]TGSPDCL MoD'!K33</f>
        <v>1.2362108646352186</v>
      </c>
      <c r="K62" s="92">
        <f>'[37]TGSPDCL MoD'!L33</f>
        <v>1.2774178934563925</v>
      </c>
      <c r="L62" s="92">
        <f>'[37]TGSPDCL MoD'!M33</f>
        <v>1.3392284366881366</v>
      </c>
      <c r="M62" s="92">
        <f>'[37]TGSPDCL MoD'!N33</f>
        <v>1.3306436390170666</v>
      </c>
      <c r="N62" s="92">
        <f>'[37]TGSPDCL MoD'!O33</f>
        <v>1.2774178934563925</v>
      </c>
      <c r="O62" s="92">
        <f>'[37]TGSPDCL MoD'!P33</f>
        <v>1.5383957426570984</v>
      </c>
      <c r="P62" s="92">
        <f>'[37]TGSPDCL MoD'!Q33</f>
        <v>1.8629010946238105</v>
      </c>
      <c r="Q62" s="263">
        <f t="shared" si="5"/>
        <v>17.272612914208516</v>
      </c>
    </row>
    <row r="63" spans="3:18" x14ac:dyDescent="0.25">
      <c r="C63" s="16"/>
      <c r="D63" s="290" t="s">
        <v>345</v>
      </c>
      <c r="E63" s="92">
        <f>'[37]TGSPDCL MoD'!F34</f>
        <v>2.827610639222947</v>
      </c>
      <c r="F63" s="92">
        <f>'[37]TGSPDCL MoD'!G34</f>
        <v>2.8601347991576707</v>
      </c>
      <c r="G63" s="92">
        <f>'[37]TGSPDCL MoD'!H34</f>
        <v>2.827610639222947</v>
      </c>
      <c r="H63" s="92">
        <f>'[37]TGSPDCL MoD'!I34</f>
        <v>2.7984052711182965</v>
      </c>
      <c r="I63" s="92">
        <f>'[37]TGSPDCL MoD'!J34</f>
        <v>2.2428395187639292</v>
      </c>
      <c r="J63" s="92">
        <f>'[37]TGSPDCL MoD'!K34</f>
        <v>2.4691811215749677</v>
      </c>
      <c r="K63" s="92">
        <f>'[37]TGSPDCL MoD'!L34</f>
        <v>2.1811099907245546</v>
      </c>
      <c r="L63" s="92">
        <f>'[37]TGSPDCL MoD'!M34</f>
        <v>2.827610639222947</v>
      </c>
      <c r="M63" s="92">
        <f>'[37]TGSPDCL MoD'!N34</f>
        <v>2.7984052711182965</v>
      </c>
      <c r="N63" s="92">
        <f>'[37]TGSPDCL MoD'!O34</f>
        <v>2.4897576309214258</v>
      </c>
      <c r="O63" s="92">
        <f>'[37]TGSPDCL MoD'!P34</f>
        <v>2.5275918577842682</v>
      </c>
      <c r="P63" s="92">
        <f>'[37]TGSPDCL MoD'!Q34</f>
        <v>3.2922414954332901</v>
      </c>
      <c r="Q63" s="263">
        <f t="shared" si="5"/>
        <v>32.142498874265542</v>
      </c>
    </row>
    <row r="64" spans="3:18" x14ac:dyDescent="0.25">
      <c r="C64" s="16"/>
      <c r="D64" s="290" t="s">
        <v>346</v>
      </c>
      <c r="E64" s="92">
        <f>'[37]TGSPDCL MoD'!F52</f>
        <v>24.660692630949921</v>
      </c>
      <c r="F64" s="92">
        <f>'[37]TGSPDCL MoD'!G52</f>
        <v>25.482715718648251</v>
      </c>
      <c r="G64" s="92">
        <f>'[37]TGSPDCL MoD'!H52</f>
        <v>24.660692630949921</v>
      </c>
      <c r="H64" s="92">
        <f>'[37]TGSPDCL MoD'!I52</f>
        <v>26.021082952140823</v>
      </c>
      <c r="I64" s="92">
        <f>'[37]TGSPDCL MoD'!J52</f>
        <v>20.637410617215139</v>
      </c>
      <c r="J64" s="92">
        <f>'[37]TGSPDCL MoD'!K52</f>
        <v>22.576690436785135</v>
      </c>
      <c r="K64" s="92">
        <f>'[37]TGSPDCL MoD'!L52</f>
        <v>19.266509910359076</v>
      </c>
      <c r="L64" s="92">
        <f>'[37]TGSPDCL MoD'!M52</f>
        <v>24.660692630949921</v>
      </c>
      <c r="M64" s="92">
        <f>'[37]TGSPDCL MoD'!N52</f>
        <v>24.405981251663114</v>
      </c>
      <c r="N64" s="92">
        <f>'[37]TGSPDCL MoD'!O52</f>
        <v>22.25251231769284</v>
      </c>
      <c r="O64" s="92">
        <f>'[37]TGSPDCL MoD'!P52</f>
        <v>22.530379276914815</v>
      </c>
      <c r="P64" s="92">
        <f>'[37]TGSPDCL MoD'!Q52</f>
        <v>28.712919119603665</v>
      </c>
      <c r="Q64" s="263">
        <f t="shared" si="5"/>
        <v>285.86827949387265</v>
      </c>
    </row>
    <row r="65" spans="3:17" x14ac:dyDescent="0.25">
      <c r="C65" s="16"/>
      <c r="D65" s="290" t="s">
        <v>347</v>
      </c>
      <c r="E65" s="92">
        <f>'[37]TGSPDCL MoD'!F35</f>
        <v>0</v>
      </c>
      <c r="F65" s="92">
        <f>'[37]TGSPDCL MoD'!G35</f>
        <v>0</v>
      </c>
      <c r="G65" s="92">
        <f>'[37]TGSPDCL MoD'!H35</f>
        <v>0</v>
      </c>
      <c r="H65" s="92">
        <f>'[37]TGSPDCL MoD'!I35</f>
        <v>0</v>
      </c>
      <c r="I65" s="92">
        <f>'[37]TGSPDCL MoD'!J35</f>
        <v>0</v>
      </c>
      <c r="J65" s="92">
        <f>'[37]TGSPDCL MoD'!K35</f>
        <v>0</v>
      </c>
      <c r="K65" s="92">
        <f>'[37]TGSPDCL MoD'!L35</f>
        <v>0</v>
      </c>
      <c r="L65" s="92">
        <f>'[37]TGSPDCL MoD'!M35</f>
        <v>0</v>
      </c>
      <c r="M65" s="92">
        <f>'[37]TGSPDCL MoD'!N35</f>
        <v>0</v>
      </c>
      <c r="N65" s="92">
        <f>'[37]TGSPDCL MoD'!O35</f>
        <v>0</v>
      </c>
      <c r="O65" s="92">
        <f>'[37]TGSPDCL MoD'!P35</f>
        <v>0</v>
      </c>
      <c r="P65" s="92">
        <f>'[37]TGSPDCL MoD'!Q35</f>
        <v>0</v>
      </c>
      <c r="Q65" s="263">
        <f t="shared" si="5"/>
        <v>0</v>
      </c>
    </row>
    <row r="66" spans="3:17" x14ac:dyDescent="0.25">
      <c r="C66" s="16"/>
      <c r="D66" s="290" t="s">
        <v>348</v>
      </c>
      <c r="E66" s="92">
        <f t="shared" ref="E66:P66" si="6">E65</f>
        <v>0</v>
      </c>
      <c r="F66" s="92">
        <f t="shared" si="6"/>
        <v>0</v>
      </c>
      <c r="G66" s="92">
        <f t="shared" si="6"/>
        <v>0</v>
      </c>
      <c r="H66" s="92">
        <f t="shared" si="6"/>
        <v>0</v>
      </c>
      <c r="I66" s="92">
        <f t="shared" si="6"/>
        <v>0</v>
      </c>
      <c r="J66" s="92">
        <f t="shared" si="6"/>
        <v>0</v>
      </c>
      <c r="K66" s="92">
        <f t="shared" si="6"/>
        <v>0</v>
      </c>
      <c r="L66" s="92">
        <f t="shared" si="6"/>
        <v>0</v>
      </c>
      <c r="M66" s="92">
        <f t="shared" si="6"/>
        <v>0</v>
      </c>
      <c r="N66" s="92">
        <f t="shared" si="6"/>
        <v>0</v>
      </c>
      <c r="O66" s="92">
        <f t="shared" si="6"/>
        <v>0</v>
      </c>
      <c r="P66" s="92">
        <f t="shared" si="6"/>
        <v>0</v>
      </c>
      <c r="Q66" s="263">
        <f t="shared" si="5"/>
        <v>0</v>
      </c>
    </row>
    <row r="67" spans="3:17" x14ac:dyDescent="0.25">
      <c r="C67" s="16"/>
      <c r="D67" s="290" t="s">
        <v>349</v>
      </c>
      <c r="E67" s="92">
        <f>'[37]TGSPDCL MoD'!F46</f>
        <v>28.382373466931412</v>
      </c>
      <c r="F67" s="92">
        <f>'[37]TGSPDCL MoD'!G46</f>
        <v>37.464025718924098</v>
      </c>
      <c r="G67" s="92">
        <f>'[37]TGSPDCL MoD'!H46</f>
        <v>33.918465606281373</v>
      </c>
      <c r="H67" s="92">
        <f>'[37]TGSPDCL MoD'!I46</f>
        <v>24.976017145949371</v>
      </c>
      <c r="I67" s="92">
        <f>'[37]TGSPDCL MoD'!J46</f>
        <v>23.054785057799418</v>
      </c>
      <c r="J67" s="92">
        <f>'[37]TGSPDCL MoD'!K46</f>
        <v>22.311082313999442</v>
      </c>
      <c r="K67" s="92">
        <f>'[37]TGSPDCL MoD'!L46</f>
        <v>23.054785057799418</v>
      </c>
      <c r="L67" s="92">
        <f>'[37]TGSPDCL MoD'!M46</f>
        <v>25.099967603249379</v>
      </c>
      <c r="M67" s="92">
        <f>'[37]TGSPDCL MoD'!N46</f>
        <v>24.976017145949371</v>
      </c>
      <c r="N67" s="92">
        <f>'[37]TGSPDCL MoD'!O46</f>
        <v>24.976017145949371</v>
      </c>
      <c r="O67" s="92">
        <f>'[37]TGSPDCL MoD'!P46</f>
        <v>29.500208837399281</v>
      </c>
      <c r="P67" s="92">
        <f>'[37]TGSPDCL MoD'!Q46</f>
        <v>33.621561542624178</v>
      </c>
      <c r="Q67" s="263">
        <f t="shared" si="5"/>
        <v>331.3353066428561</v>
      </c>
    </row>
    <row r="68" spans="3:17" x14ac:dyDescent="0.25">
      <c r="C68" s="16"/>
      <c r="D68" s="290" t="s">
        <v>350</v>
      </c>
      <c r="E68" s="92">
        <f>'[37]TGSPDCL MoD'!F47</f>
        <v>46.860842952839185</v>
      </c>
      <c r="F68" s="92">
        <f>'[37]TGSPDCL MoD'!G47</f>
        <v>0</v>
      </c>
      <c r="G68" s="92">
        <f>'[37]TGSPDCL MoD'!H47</f>
        <v>26.335019180107896</v>
      </c>
      <c r="H68" s="92">
        <f>'[37]TGSPDCL MoD'!I47</f>
        <v>42.420035796977842</v>
      </c>
      <c r="I68" s="92">
        <f>'[37]TGSPDCL MoD'!J47</f>
        <v>36.417200542688533</v>
      </c>
      <c r="J68" s="92">
        <f>'[37]TGSPDCL MoD'!K47</f>
        <v>39.889808463987073</v>
      </c>
      <c r="K68" s="92">
        <f>'[37]TGSPDCL MoD'!L47</f>
        <v>35.216633491830663</v>
      </c>
      <c r="L68" s="92">
        <f>'[37]TGSPDCL MoD'!M47</f>
        <v>51.508199278740584</v>
      </c>
      <c r="M68" s="92">
        <f>'[37]TGSPDCL MoD'!N47</f>
        <v>46.021736949551425</v>
      </c>
      <c r="N68" s="92">
        <f>'[37]TGSPDCL MoD'!O47</f>
        <v>44.821169898693569</v>
      </c>
      <c r="O68" s="92">
        <f>'[37]TGSPDCL MoD'!P47</f>
        <v>43.736786755983239</v>
      </c>
      <c r="P68" s="92">
        <f>'[37]TGSPDCL MoD'!Q47</f>
        <v>54.425706305556474</v>
      </c>
      <c r="Q68" s="263">
        <f t="shared" si="5"/>
        <v>467.65313961695654</v>
      </c>
    </row>
    <row r="69" spans="3:17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263"/>
    </row>
    <row r="70" spans="3:17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263"/>
    </row>
    <row r="71" spans="3:17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263"/>
    </row>
    <row r="72" spans="3:17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263"/>
    </row>
    <row r="73" spans="3:17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263"/>
    </row>
    <row r="74" spans="3:17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263"/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263"/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263"/>
    </row>
    <row r="77" spans="3:17" x14ac:dyDescent="0.25">
      <c r="C77" s="937" t="s">
        <v>188</v>
      </c>
      <c r="D77" s="938"/>
      <c r="E77" s="263">
        <f t="shared" ref="E77:P77" si="7">SUM(E52:E76)</f>
        <v>1071.3372735601711</v>
      </c>
      <c r="F77" s="263">
        <f t="shared" si="7"/>
        <v>1284.5215061785455</v>
      </c>
      <c r="G77" s="263">
        <f t="shared" si="7"/>
        <v>1109.8058623144423</v>
      </c>
      <c r="H77" s="263">
        <f t="shared" si="7"/>
        <v>964.65354500467117</v>
      </c>
      <c r="I77" s="263">
        <f t="shared" si="7"/>
        <v>885.84907602914905</v>
      </c>
      <c r="J77" s="263">
        <f t="shared" si="7"/>
        <v>941.33018523011083</v>
      </c>
      <c r="K77" s="263">
        <f t="shared" si="7"/>
        <v>887.46520497340532</v>
      </c>
      <c r="L77" s="263">
        <f t="shared" si="7"/>
        <v>953.60545465891755</v>
      </c>
      <c r="M77" s="263">
        <f t="shared" si="7"/>
        <v>919.87575898724936</v>
      </c>
      <c r="N77" s="263">
        <f t="shared" si="7"/>
        <v>1002.7337755202167</v>
      </c>
      <c r="O77" s="263">
        <f t="shared" si="7"/>
        <v>1090.5865624668324</v>
      </c>
      <c r="P77" s="263">
        <f t="shared" si="7"/>
        <v>1296.8034832896481</v>
      </c>
      <c r="Q77" s="264">
        <f>SUM(E77:P77)</f>
        <v>12408.567688213359</v>
      </c>
    </row>
    <row r="78" spans="3:17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3:17" x14ac:dyDescent="0.25">
      <c r="C79" s="1020" t="s">
        <v>352</v>
      </c>
      <c r="D79" s="16" t="s">
        <v>353</v>
      </c>
      <c r="E79" s="92" t="e">
        <f>'[37]TGSPDCL MoD'!F32</f>
        <v>#REF!</v>
      </c>
      <c r="F79" s="92" t="e">
        <f>'[37]TGSPDCL MoD'!G32</f>
        <v>#REF!</v>
      </c>
      <c r="G79" s="92" t="e">
        <f>'[37]TGSPDCL MoD'!H32</f>
        <v>#REF!</v>
      </c>
      <c r="H79" s="92" t="e">
        <f>'[37]TGSPDCL MoD'!I32</f>
        <v>#REF!</v>
      </c>
      <c r="I79" s="92" t="e">
        <f>'[37]TGSPDCL MoD'!J32</f>
        <v>#REF!</v>
      </c>
      <c r="J79" s="92" t="e">
        <f>'[37]TGSPDCL MoD'!K32</f>
        <v>#REF!</v>
      </c>
      <c r="K79" s="92" t="e">
        <f>'[37]TGSPDCL MoD'!L32</f>
        <v>#REF!</v>
      </c>
      <c r="L79" s="92" t="e">
        <f>'[37]TGSPDCL MoD'!M32</f>
        <v>#REF!</v>
      </c>
      <c r="M79" s="92" t="e">
        <f>'[37]TGSPDCL MoD'!N32</f>
        <v>#REF!</v>
      </c>
      <c r="N79" s="92" t="e">
        <f>'[37]TGSPDCL MoD'!O32</f>
        <v>#REF!</v>
      </c>
      <c r="O79" s="92" t="e">
        <f>'[37]TGSPDCL MoD'!P32</f>
        <v>#REF!</v>
      </c>
      <c r="P79" s="92" t="e">
        <f>'[37]TGSPDCL MoD'!Q32</f>
        <v>#REF!</v>
      </c>
      <c r="Q79" s="92" t="e">
        <f t="shared" ref="Q79:Q93" si="8">SUM(E79:P79)</f>
        <v>#REF!</v>
      </c>
    </row>
    <row r="80" spans="3:17" x14ac:dyDescent="0.25">
      <c r="C80" s="1021"/>
      <c r="D80" s="16" t="s">
        <v>354</v>
      </c>
      <c r="E80" s="92" t="e">
        <f>'[37]TGSPDCL MoD'!F36+'[37]TGSPDCL MoD'!F37</f>
        <v>#REF!</v>
      </c>
      <c r="F80" s="92" t="e">
        <f>'[37]TGSPDCL MoD'!G36+'[37]TGSPDCL MoD'!G37</f>
        <v>#REF!</v>
      </c>
      <c r="G80" s="92" t="e">
        <f>'[37]TGSPDCL MoD'!H36+'[37]TGSPDCL MoD'!H37</f>
        <v>#REF!</v>
      </c>
      <c r="H80" s="92" t="e">
        <f>'[37]TGSPDCL MoD'!I36+'[37]TGSPDCL MoD'!I37</f>
        <v>#REF!</v>
      </c>
      <c r="I80" s="92" t="e">
        <f>'[37]TGSPDCL MoD'!J36+'[37]TGSPDCL MoD'!J37</f>
        <v>#REF!</v>
      </c>
      <c r="J80" s="92" t="e">
        <f>'[37]TGSPDCL MoD'!K36+'[37]TGSPDCL MoD'!K37</f>
        <v>#REF!</v>
      </c>
      <c r="K80" s="92" t="e">
        <f>'[37]TGSPDCL MoD'!L36+'[37]TGSPDCL MoD'!L37</f>
        <v>#REF!</v>
      </c>
      <c r="L80" s="92" t="e">
        <f>'[37]TGSPDCL MoD'!M36+'[37]TGSPDCL MoD'!M37</f>
        <v>#REF!</v>
      </c>
      <c r="M80" s="92" t="e">
        <f>'[37]TGSPDCL MoD'!N36+'[37]TGSPDCL MoD'!N37</f>
        <v>#REF!</v>
      </c>
      <c r="N80" s="92" t="e">
        <f>'[37]TGSPDCL MoD'!O36+'[37]TGSPDCL MoD'!O37</f>
        <v>#REF!</v>
      </c>
      <c r="O80" s="92" t="e">
        <f>'[37]TGSPDCL MoD'!P36+'[37]TGSPDCL MoD'!P37</f>
        <v>#REF!</v>
      </c>
      <c r="P80" s="92" t="e">
        <f>'[37]TGSPDCL MoD'!Q36+'[37]TGSPDCL MoD'!Q37</f>
        <v>#REF!</v>
      </c>
      <c r="Q80" s="92" t="e">
        <f t="shared" si="8"/>
        <v>#REF!</v>
      </c>
    </row>
    <row r="81" spans="3:18" x14ac:dyDescent="0.25">
      <c r="C81" s="1021"/>
      <c r="D81" s="16" t="s">
        <v>355</v>
      </c>
      <c r="E81" s="92" t="e">
        <f>'[37]TGSPDCL MoD'!F38+'[37]TGSPDCL MoD'!F39</f>
        <v>#REF!</v>
      </c>
      <c r="F81" s="92" t="e">
        <f>'[37]TGSPDCL MoD'!G38+'[37]TGSPDCL MoD'!G39</f>
        <v>#REF!</v>
      </c>
      <c r="G81" s="92" t="e">
        <f>'[37]TGSPDCL MoD'!H38+'[37]TGSPDCL MoD'!H39</f>
        <v>#REF!</v>
      </c>
      <c r="H81" s="92" t="e">
        <f>'[37]TGSPDCL MoD'!I38+'[37]TGSPDCL MoD'!I39</f>
        <v>#REF!</v>
      </c>
      <c r="I81" s="92" t="e">
        <f>'[37]TGSPDCL MoD'!J38+'[37]TGSPDCL MoD'!J39</f>
        <v>#REF!</v>
      </c>
      <c r="J81" s="92" t="e">
        <f>'[37]TGSPDCL MoD'!K38+'[37]TGSPDCL MoD'!K39</f>
        <v>#REF!</v>
      </c>
      <c r="K81" s="92" t="e">
        <f>'[37]TGSPDCL MoD'!L38+'[37]TGSPDCL MoD'!L39</f>
        <v>#REF!</v>
      </c>
      <c r="L81" s="92" t="e">
        <f>'[37]TGSPDCL MoD'!M38+'[37]TGSPDCL MoD'!M39</f>
        <v>#REF!</v>
      </c>
      <c r="M81" s="92" t="e">
        <f>'[37]TGSPDCL MoD'!N38+'[37]TGSPDCL MoD'!N39</f>
        <v>#REF!</v>
      </c>
      <c r="N81" s="92" t="e">
        <f>'[37]TGSPDCL MoD'!O38+'[37]TGSPDCL MoD'!O39</f>
        <v>#REF!</v>
      </c>
      <c r="O81" s="92" t="e">
        <f>'[37]TGSPDCL MoD'!P38+'[37]TGSPDCL MoD'!P39</f>
        <v>#REF!</v>
      </c>
      <c r="P81" s="92" t="e">
        <f>'[37]TGSPDCL MoD'!Q38+'[37]TGSPDCL MoD'!Q39</f>
        <v>#REF!</v>
      </c>
      <c r="Q81" s="92" t="e">
        <f t="shared" si="8"/>
        <v>#REF!</v>
      </c>
    </row>
    <row r="82" spans="3:18" x14ac:dyDescent="0.25">
      <c r="C82" s="1022"/>
      <c r="D82" s="16" t="s">
        <v>356</v>
      </c>
      <c r="E82" s="92" t="e">
        <f>'[37]TGSPDCL MoD'!F48</f>
        <v>#REF!</v>
      </c>
      <c r="F82" s="92" t="e">
        <f>'[37]TGSPDCL MoD'!G48</f>
        <v>#REF!</v>
      </c>
      <c r="G82" s="92" t="e">
        <f>'[37]TGSPDCL MoD'!H48</f>
        <v>#REF!</v>
      </c>
      <c r="H82" s="92" t="e">
        <f>'[37]TGSPDCL MoD'!I48</f>
        <v>#REF!</v>
      </c>
      <c r="I82" s="92" t="e">
        <f>'[37]TGSPDCL MoD'!J48</f>
        <v>#REF!</v>
      </c>
      <c r="J82" s="92" t="e">
        <f>'[37]TGSPDCL MoD'!K48</f>
        <v>#REF!</v>
      </c>
      <c r="K82" s="92" t="e">
        <f>'[37]TGSPDCL MoD'!L48</f>
        <v>#REF!</v>
      </c>
      <c r="L82" s="92" t="e">
        <f>'[37]TGSPDCL MoD'!M48</f>
        <v>#REF!</v>
      </c>
      <c r="M82" s="92" t="e">
        <f>'[37]TGSPDCL MoD'!N48</f>
        <v>#REF!</v>
      </c>
      <c r="N82" s="92" t="e">
        <f>'[37]TGSPDCL MoD'!O48</f>
        <v>#REF!</v>
      </c>
      <c r="O82" s="92" t="e">
        <f>'[37]TGSPDCL MoD'!P48</f>
        <v>#REF!</v>
      </c>
      <c r="P82" s="92" t="e">
        <f>'[37]TGSPDCL MoD'!Q48</f>
        <v>#REF!</v>
      </c>
      <c r="Q82" s="92" t="e">
        <f t="shared" si="8"/>
        <v>#REF!</v>
      </c>
    </row>
    <row r="83" spans="3:18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16">
        <f t="shared" si="8"/>
        <v>0</v>
      </c>
    </row>
    <row r="84" spans="3:18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16">
        <f t="shared" si="8"/>
        <v>0</v>
      </c>
    </row>
    <row r="85" spans="3:18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16">
        <f t="shared" si="8"/>
        <v>0</v>
      </c>
    </row>
    <row r="86" spans="3:18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16">
        <f t="shared" si="8"/>
        <v>0</v>
      </c>
    </row>
    <row r="87" spans="3:18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16">
        <f t="shared" si="8"/>
        <v>0</v>
      </c>
    </row>
    <row r="88" spans="3:18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16">
        <f t="shared" si="8"/>
        <v>0</v>
      </c>
    </row>
    <row r="89" spans="3:18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16">
        <f t="shared" si="8"/>
        <v>0</v>
      </c>
    </row>
    <row r="90" spans="3:18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16">
        <f t="shared" si="8"/>
        <v>0</v>
      </c>
    </row>
    <row r="91" spans="3:18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16">
        <f t="shared" si="8"/>
        <v>0</v>
      </c>
    </row>
    <row r="92" spans="3:18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16">
        <f t="shared" si="8"/>
        <v>0</v>
      </c>
    </row>
    <row r="93" spans="3:18" x14ac:dyDescent="0.25">
      <c r="C93" s="937" t="s">
        <v>188</v>
      </c>
      <c r="D93" s="938"/>
      <c r="E93" s="263" t="e">
        <f t="shared" ref="E93:P93" si="9">SUM(E79:E92)</f>
        <v>#REF!</v>
      </c>
      <c r="F93" s="263" t="e">
        <f t="shared" si="9"/>
        <v>#REF!</v>
      </c>
      <c r="G93" s="263" t="e">
        <f t="shared" si="9"/>
        <v>#REF!</v>
      </c>
      <c r="H93" s="263" t="e">
        <f t="shared" si="9"/>
        <v>#REF!</v>
      </c>
      <c r="I93" s="263" t="e">
        <f t="shared" si="9"/>
        <v>#REF!</v>
      </c>
      <c r="J93" s="263" t="e">
        <f t="shared" si="9"/>
        <v>#REF!</v>
      </c>
      <c r="K93" s="263" t="e">
        <f t="shared" si="9"/>
        <v>#REF!</v>
      </c>
      <c r="L93" s="263" t="e">
        <f t="shared" si="9"/>
        <v>#REF!</v>
      </c>
      <c r="M93" s="263" t="e">
        <f t="shared" si="9"/>
        <v>#REF!</v>
      </c>
      <c r="N93" s="263" t="e">
        <f t="shared" si="9"/>
        <v>#REF!</v>
      </c>
      <c r="O93" s="263" t="e">
        <f t="shared" si="9"/>
        <v>#REF!</v>
      </c>
      <c r="P93" s="263" t="e">
        <f t="shared" si="9"/>
        <v>#REF!</v>
      </c>
      <c r="Q93" s="264" t="e">
        <f t="shared" si="8"/>
        <v>#REF!</v>
      </c>
      <c r="R93" s="492"/>
    </row>
    <row r="94" spans="3:18" x14ac:dyDescent="0.25">
      <c r="C94" s="935" t="s">
        <v>358</v>
      </c>
      <c r="D94" s="936"/>
      <c r="E94" s="263" t="e">
        <f t="shared" ref="E94:Q94" si="10">E77+E93</f>
        <v>#REF!</v>
      </c>
      <c r="F94" s="263" t="e">
        <f t="shared" si="10"/>
        <v>#REF!</v>
      </c>
      <c r="G94" s="263" t="e">
        <f t="shared" si="10"/>
        <v>#REF!</v>
      </c>
      <c r="H94" s="263" t="e">
        <f t="shared" si="10"/>
        <v>#REF!</v>
      </c>
      <c r="I94" s="263" t="e">
        <f t="shared" si="10"/>
        <v>#REF!</v>
      </c>
      <c r="J94" s="263" t="e">
        <f t="shared" si="10"/>
        <v>#REF!</v>
      </c>
      <c r="K94" s="263" t="e">
        <f t="shared" si="10"/>
        <v>#REF!</v>
      </c>
      <c r="L94" s="263" t="e">
        <f t="shared" si="10"/>
        <v>#REF!</v>
      </c>
      <c r="M94" s="263" t="e">
        <f t="shared" si="10"/>
        <v>#REF!</v>
      </c>
      <c r="N94" s="263" t="e">
        <f t="shared" si="10"/>
        <v>#REF!</v>
      </c>
      <c r="O94" s="263" t="e">
        <f t="shared" si="10"/>
        <v>#REF!</v>
      </c>
      <c r="P94" s="263" t="e">
        <f t="shared" si="10"/>
        <v>#REF!</v>
      </c>
      <c r="Q94" s="264" t="e">
        <f t="shared" si="10"/>
        <v>#REF!</v>
      </c>
      <c r="R94" s="492"/>
    </row>
    <row r="95" spans="3:18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3:18" x14ac:dyDescent="0.25">
      <c r="C96" s="16" t="s">
        <v>360</v>
      </c>
      <c r="D96" s="290" t="s">
        <v>360</v>
      </c>
      <c r="E96" s="92">
        <f>'[37]TGSPDCL MoD'!F23</f>
        <v>100.22358415398891</v>
      </c>
      <c r="F96" s="92">
        <f>'[37]TGSPDCL MoD'!G23</f>
        <v>103.56437029245514</v>
      </c>
      <c r="G96" s="92">
        <f>'[37]TGSPDCL MoD'!H23</f>
        <v>100.22358415398884</v>
      </c>
      <c r="H96" s="92">
        <f>'[37]TGSPDCL MoD'!I23</f>
        <v>105.41188100757019</v>
      </c>
      <c r="I96" s="92">
        <f>'[37]TGSPDCL MoD'!J23</f>
        <v>83.872553405861595</v>
      </c>
      <c r="J96" s="92">
        <f>'[37]TGSPDCL MoD'!K23</f>
        <v>90.840068247497712</v>
      </c>
      <c r="K96" s="92">
        <f>'[37]TGSPDCL MoD'!L23</f>
        <v>77.308614443663714</v>
      </c>
      <c r="L96" s="92">
        <f>'[37]TGSPDCL MoD'!M23</f>
        <v>100.22358415398884</v>
      </c>
      <c r="M96" s="92">
        <f>'[37]TGSPDCL MoD'!N23</f>
        <v>99.188410984323227</v>
      </c>
      <c r="N96" s="92">
        <f>'[37]TGSPDCL MoD'!O23</f>
        <v>89.075656675852144</v>
      </c>
      <c r="O96" s="92">
        <f>'[37]TGSPDCL MoD'!P23</f>
        <v>91.408062225412806</v>
      </c>
      <c r="P96" s="92">
        <f>'[37]TGSPDCL MoD'!Q23</f>
        <v>116.69224821685094</v>
      </c>
      <c r="Q96" s="92">
        <f>SUM(E96:P96)</f>
        <v>1158.032617961454</v>
      </c>
    </row>
    <row r="97" spans="3:18" x14ac:dyDescent="0.25">
      <c r="C97" s="16" t="s">
        <v>361</v>
      </c>
      <c r="D97" s="290" t="s">
        <v>361</v>
      </c>
      <c r="E97" s="92">
        <f>'[37]TGSPDCL MoD'!F24</f>
        <v>0</v>
      </c>
      <c r="F97" s="92">
        <f>'[37]TGSPDCL MoD'!G24</f>
        <v>0</v>
      </c>
      <c r="G97" s="92">
        <f>'[37]TGSPDCL MoD'!H24</f>
        <v>0</v>
      </c>
      <c r="H97" s="92">
        <f>'[37]TGSPDCL MoD'!I24</f>
        <v>0</v>
      </c>
      <c r="I97" s="92">
        <f>'[37]TGSPDCL MoD'!J24</f>
        <v>0</v>
      </c>
      <c r="J97" s="92">
        <f>'[37]TGSPDCL MoD'!K24</f>
        <v>0</v>
      </c>
      <c r="K97" s="92">
        <f>'[37]TGSPDCL MoD'!L24</f>
        <v>0</v>
      </c>
      <c r="L97" s="92">
        <f>'[37]TGSPDCL MoD'!M24</f>
        <v>0</v>
      </c>
      <c r="M97" s="92">
        <f>'[37]TGSPDCL MoD'!N24</f>
        <v>0</v>
      </c>
      <c r="N97" s="92">
        <f>'[37]TGSPDCL MoD'!O24</f>
        <v>0</v>
      </c>
      <c r="O97" s="92">
        <f>'[37]TGSPDCL MoD'!P24</f>
        <v>0</v>
      </c>
      <c r="P97" s="92">
        <f>'[37]TGSPDCL MoD'!Q24</f>
        <v>0</v>
      </c>
      <c r="Q97" s="92">
        <f>SUM(E97:P97)</f>
        <v>0</v>
      </c>
    </row>
    <row r="98" spans="3:18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16"/>
    </row>
    <row r="99" spans="3:18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16"/>
    </row>
    <row r="100" spans="3:18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16"/>
    </row>
    <row r="101" spans="3:18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16"/>
    </row>
    <row r="102" spans="3:18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16"/>
    </row>
    <row r="103" spans="3:18" x14ac:dyDescent="0.25">
      <c r="C103" s="935" t="s">
        <v>362</v>
      </c>
      <c r="D103" s="936"/>
      <c r="E103" s="92">
        <f t="shared" ref="E103:P103" si="11">SUM(E96:E102)</f>
        <v>100.22358415398891</v>
      </c>
      <c r="F103" s="92">
        <f t="shared" si="11"/>
        <v>103.56437029245514</v>
      </c>
      <c r="G103" s="92">
        <f t="shared" si="11"/>
        <v>100.22358415398884</v>
      </c>
      <c r="H103" s="92">
        <f t="shared" si="11"/>
        <v>105.41188100757019</v>
      </c>
      <c r="I103" s="92">
        <f t="shared" si="11"/>
        <v>83.872553405861595</v>
      </c>
      <c r="J103" s="92">
        <f t="shared" si="11"/>
        <v>90.840068247497712</v>
      </c>
      <c r="K103" s="92">
        <f t="shared" si="11"/>
        <v>77.308614443663714</v>
      </c>
      <c r="L103" s="92">
        <f t="shared" si="11"/>
        <v>100.22358415398884</v>
      </c>
      <c r="M103" s="92">
        <f t="shared" si="11"/>
        <v>99.188410984323227</v>
      </c>
      <c r="N103" s="92">
        <f t="shared" si="11"/>
        <v>89.075656675852144</v>
      </c>
      <c r="O103" s="92">
        <f t="shared" si="11"/>
        <v>91.408062225412806</v>
      </c>
      <c r="P103" s="92">
        <f t="shared" si="11"/>
        <v>116.69224821685094</v>
      </c>
      <c r="Q103" s="116">
        <f>SUM(E103:P103)</f>
        <v>1158.032617961454</v>
      </c>
      <c r="R103" s="492"/>
    </row>
    <row r="104" spans="3:18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3:18" x14ac:dyDescent="0.25">
      <c r="C105" s="16" t="s">
        <v>364</v>
      </c>
      <c r="D105" s="290" t="s">
        <v>364</v>
      </c>
      <c r="E105" s="92">
        <f>'[37]TGSPDCL MoD'!F20+'[37]TGSPDCL MoD'!F21+'[37]TGSPDCL MoD'!F22</f>
        <v>366.11620890442339</v>
      </c>
      <c r="F105" s="92">
        <f>'[37]TGSPDCL MoD'!G20+'[37]TGSPDCL MoD'!G21+'[37]TGSPDCL MoD'!G22</f>
        <v>222.97851281966183</v>
      </c>
      <c r="G105" s="92">
        <f>'[37]TGSPDCL MoD'!H20+'[37]TGSPDCL MoD'!H21+'[37]TGSPDCL MoD'!H22</f>
        <v>107.89282878370734</v>
      </c>
      <c r="H105" s="92">
        <f>'[37]TGSPDCL MoD'!I20+'[37]TGSPDCL MoD'!I21+'[37]TGSPDCL MoD'!I22</f>
        <v>234.67038836298806</v>
      </c>
      <c r="I105" s="92">
        <f>'[37]TGSPDCL MoD'!J20+'[37]TGSPDCL MoD'!J21+'[37]TGSPDCL MoD'!J22</f>
        <v>288.56042835485653</v>
      </c>
      <c r="J105" s="92">
        <f>'[37]TGSPDCL MoD'!K20+'[37]TGSPDCL MoD'!K21+'[37]TGSPDCL MoD'!K22</f>
        <v>298.29193840201435</v>
      </c>
      <c r="K105" s="92">
        <f>'[37]TGSPDCL MoD'!L20+'[37]TGSPDCL MoD'!L21+'[37]TGSPDCL MoD'!L22</f>
        <v>288.56042835485653</v>
      </c>
      <c r="L105" s="92">
        <f>'[37]TGSPDCL MoD'!M20+'[37]TGSPDCL MoD'!M21+'[37]TGSPDCL MoD'!M22</f>
        <v>367.54556138245596</v>
      </c>
      <c r="M105" s="92">
        <f>'[37]TGSPDCL MoD'!N20+'[37]TGSPDCL MoD'!N21+'[37]TGSPDCL MoD'!N22</f>
        <v>321.2292350498733</v>
      </c>
      <c r="N105" s="92">
        <f>'[37]TGSPDCL MoD'!O20+'[37]TGSPDCL MoD'!O21+'[37]TGSPDCL MoD'!O22</f>
        <v>318.74139307022574</v>
      </c>
      <c r="O105" s="92">
        <f>'[37]TGSPDCL MoD'!P20+'[37]TGSPDCL MoD'!P21+'[37]TGSPDCL MoD'!P22</f>
        <v>354.94997921734063</v>
      </c>
      <c r="P105" s="92">
        <f>'[37]TGSPDCL MoD'!Q20+'[37]TGSPDCL MoD'!Q21+'[37]TGSPDCL MoD'!Q22</f>
        <v>423.53096033323516</v>
      </c>
      <c r="Q105" s="92">
        <f>SUM(E105:P105)</f>
        <v>3593.0678630356392</v>
      </c>
    </row>
    <row r="106" spans="3:18" x14ac:dyDescent="0.25">
      <c r="C106" s="16" t="s">
        <v>365</v>
      </c>
      <c r="D106" s="290" t="s">
        <v>365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16">
        <f>SUM(E106:P106)</f>
        <v>0</v>
      </c>
    </row>
    <row r="107" spans="3:18" x14ac:dyDescent="0.25">
      <c r="C107" s="16" t="s">
        <v>366</v>
      </c>
      <c r="D107" s="290" t="s">
        <v>366</v>
      </c>
      <c r="E107" s="92">
        <f>'[41]F9-Year(n+1)'!I107</f>
        <v>0</v>
      </c>
      <c r="F107" s="92">
        <f>'[41]F9-Year(n+1)'!J107</f>
        <v>0</v>
      </c>
      <c r="G107" s="92">
        <f>'[41]F9-Year(n+1)'!K107</f>
        <v>0</v>
      </c>
      <c r="H107" s="92">
        <f>'[41]F9-Year(n+1)'!L107</f>
        <v>0</v>
      </c>
      <c r="I107" s="92">
        <f>'[41]F9-Year(n+1)'!M107</f>
        <v>0</v>
      </c>
      <c r="J107" s="92">
        <f>'[41]F9-Year(n+1)'!N107</f>
        <v>0</v>
      </c>
      <c r="K107" s="92">
        <f>'[41]F9-Year(n+1)'!O107</f>
        <v>0</v>
      </c>
      <c r="L107" s="92">
        <f>'[41]F9-Year(n+1)'!P107</f>
        <v>0</v>
      </c>
      <c r="M107" s="92">
        <f>'[41]F9-Year(n+1)'!Q107</f>
        <v>0</v>
      </c>
      <c r="N107" s="92">
        <f>'[41]F9-Year(n+1)'!R107</f>
        <v>0</v>
      </c>
      <c r="O107" s="92">
        <f>'[41]F9-Year(n+1)'!S107</f>
        <v>0</v>
      </c>
      <c r="P107" s="92">
        <f>'[41]F9-Year(n+1)'!T107</f>
        <v>0</v>
      </c>
      <c r="Q107" s="16">
        <f>SUM(E107:P107)</f>
        <v>0</v>
      </c>
    </row>
    <row r="108" spans="3:18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16"/>
    </row>
    <row r="109" spans="3:18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16"/>
    </row>
    <row r="110" spans="3:18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16"/>
    </row>
    <row r="111" spans="3:18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16"/>
    </row>
    <row r="112" spans="3:18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16"/>
    </row>
    <row r="113" spans="3:18" x14ac:dyDescent="0.25">
      <c r="C113" s="935" t="s">
        <v>367</v>
      </c>
      <c r="D113" s="936"/>
      <c r="E113" s="92">
        <f t="shared" ref="E113:P113" si="12">SUM(E105:E112)</f>
        <v>366.11620890442339</v>
      </c>
      <c r="F113" s="92">
        <f t="shared" si="12"/>
        <v>222.97851281966183</v>
      </c>
      <c r="G113" s="92">
        <f t="shared" si="12"/>
        <v>107.89282878370734</v>
      </c>
      <c r="H113" s="92">
        <f t="shared" si="12"/>
        <v>234.67038836298806</v>
      </c>
      <c r="I113" s="92">
        <f t="shared" si="12"/>
        <v>288.56042835485653</v>
      </c>
      <c r="J113" s="92">
        <f t="shared" si="12"/>
        <v>298.29193840201435</v>
      </c>
      <c r="K113" s="92">
        <f t="shared" si="12"/>
        <v>288.56042835485653</v>
      </c>
      <c r="L113" s="92">
        <f t="shared" si="12"/>
        <v>367.54556138245596</v>
      </c>
      <c r="M113" s="92">
        <f t="shared" si="12"/>
        <v>321.2292350498733</v>
      </c>
      <c r="N113" s="92">
        <f t="shared" si="12"/>
        <v>318.74139307022574</v>
      </c>
      <c r="O113" s="92">
        <f t="shared" si="12"/>
        <v>354.94997921734063</v>
      </c>
      <c r="P113" s="92">
        <f t="shared" si="12"/>
        <v>423.53096033323516</v>
      </c>
      <c r="Q113" s="116">
        <f>SUM(E113:P113)</f>
        <v>3593.0678630356392</v>
      </c>
      <c r="R113" s="492"/>
    </row>
    <row r="114" spans="3:18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3:18" x14ac:dyDescent="0.25">
      <c r="C115" s="16"/>
      <c r="D115" s="290" t="s">
        <v>369</v>
      </c>
      <c r="E115" s="92" t="e">
        <f>'[37]TGSPDCL MoD'!$F$104</f>
        <v>#VALUE!</v>
      </c>
      <c r="F115" s="92" t="e">
        <f>'[37]TGSPDCL MoD'!$F$104</f>
        <v>#VALUE!</v>
      </c>
      <c r="G115" s="92" t="e">
        <f>'[37]TGSPDCL MoD'!$F$104</f>
        <v>#VALUE!</v>
      </c>
      <c r="H115" s="92" t="e">
        <f>'[37]TGSPDCL MoD'!$F$104</f>
        <v>#VALUE!</v>
      </c>
      <c r="I115" s="92" t="e">
        <f>'[37]TGSPDCL MoD'!$F$104</f>
        <v>#VALUE!</v>
      </c>
      <c r="J115" s="92" t="e">
        <f>'[37]TGSPDCL MoD'!$F$104</f>
        <v>#VALUE!</v>
      </c>
      <c r="K115" s="92" t="e">
        <f>'[37]TGSPDCL MoD'!$F$104</f>
        <v>#VALUE!</v>
      </c>
      <c r="L115" s="92" t="e">
        <f>'[37]TGSPDCL MoD'!$F$104</f>
        <v>#VALUE!</v>
      </c>
      <c r="M115" s="92" t="e">
        <f>'[37]TGSPDCL MoD'!$F$104</f>
        <v>#VALUE!</v>
      </c>
      <c r="N115" s="92" t="e">
        <f>'[37]TGSPDCL MoD'!$F$104</f>
        <v>#VALUE!</v>
      </c>
      <c r="O115" s="92" t="e">
        <f>'[37]TGSPDCL MoD'!$F$104</f>
        <v>#VALUE!</v>
      </c>
      <c r="P115" s="92" t="e">
        <f>'[37]TGSPDCL MoD'!$F$104</f>
        <v>#VALUE!</v>
      </c>
      <c r="Q115" s="263" t="e">
        <f t="shared" ref="Q115:Q128" si="13">SUM(E115:P115)</f>
        <v>#VALUE!</v>
      </c>
    </row>
    <row r="116" spans="3:18" x14ac:dyDescent="0.25">
      <c r="C116" s="16"/>
      <c r="D116" s="290" t="s">
        <v>370</v>
      </c>
      <c r="E116" s="92">
        <f>'[41]F9-Year(n+1)'!I116</f>
        <v>3.2465130074377083E-2</v>
      </c>
      <c r="F116" s="92">
        <f>'[41]F9-Year(n+1)'!J116</f>
        <v>3.2465130074377083E-2</v>
      </c>
      <c r="G116" s="92">
        <f>'[41]F9-Year(n+1)'!K116</f>
        <v>3.2465130074377083E-2</v>
      </c>
      <c r="H116" s="92">
        <f>'[41]F9-Year(n+1)'!L116</f>
        <v>3.2465130074377083E-2</v>
      </c>
      <c r="I116" s="92">
        <f>'[41]F9-Year(n+1)'!M116</f>
        <v>3.2465130074377083E-2</v>
      </c>
      <c r="J116" s="92">
        <f>'[41]F9-Year(n+1)'!N116</f>
        <v>3.2465130074377083E-2</v>
      </c>
      <c r="K116" s="92">
        <f>'[41]F9-Year(n+1)'!O116</f>
        <v>3.2465130074377083E-2</v>
      </c>
      <c r="L116" s="92">
        <f>'[41]F9-Year(n+1)'!P116</f>
        <v>3.2465130074377083E-2</v>
      </c>
      <c r="M116" s="92">
        <f>'[41]F9-Year(n+1)'!Q116</f>
        <v>3.2465130074377083E-2</v>
      </c>
      <c r="N116" s="92">
        <f>'[41]F9-Year(n+1)'!R116</f>
        <v>3.2465130074377083E-2</v>
      </c>
      <c r="O116" s="92">
        <f>'[41]F9-Year(n+1)'!S116</f>
        <v>3.2465130074377083E-2</v>
      </c>
      <c r="P116" s="92">
        <f>'[41]F9-Year(n+1)'!T116</f>
        <v>3.2465130074377083E-2</v>
      </c>
      <c r="Q116" s="263">
        <f t="shared" si="13"/>
        <v>0.38958156089252488</v>
      </c>
    </row>
    <row r="117" spans="3:18" x14ac:dyDescent="0.25">
      <c r="C117" s="16"/>
      <c r="D117" s="290" t="s">
        <v>371</v>
      </c>
      <c r="E117" s="92" t="e">
        <f>'[37]TGSPDCL MoD'!F101</f>
        <v>#REF!</v>
      </c>
      <c r="F117" s="92" t="e">
        <f>'[37]TGSPDCL MoD'!G101</f>
        <v>#REF!</v>
      </c>
      <c r="G117" s="92" t="e">
        <f>'[37]TGSPDCL MoD'!H101</f>
        <v>#REF!</v>
      </c>
      <c r="H117" s="92" t="e">
        <f>'[37]TGSPDCL MoD'!I101</f>
        <v>#REF!</v>
      </c>
      <c r="I117" s="92" t="e">
        <f>'[37]TGSPDCL MoD'!J101</f>
        <v>#REF!</v>
      </c>
      <c r="J117" s="92" t="e">
        <f>'[37]TGSPDCL MoD'!K101</f>
        <v>#REF!</v>
      </c>
      <c r="K117" s="92" t="e">
        <f>'[37]TGSPDCL MoD'!L101</f>
        <v>#REF!</v>
      </c>
      <c r="L117" s="92" t="e">
        <f>'[37]TGSPDCL MoD'!M101</f>
        <v>#REF!</v>
      </c>
      <c r="M117" s="92" t="e">
        <f>'[37]TGSPDCL MoD'!N101</f>
        <v>#REF!</v>
      </c>
      <c r="N117" s="92" t="e">
        <f>'[37]TGSPDCL MoD'!O101</f>
        <v>#REF!</v>
      </c>
      <c r="O117" s="92" t="e">
        <f>'[37]TGSPDCL MoD'!P101</f>
        <v>#REF!</v>
      </c>
      <c r="P117" s="92" t="e">
        <f>'[37]TGSPDCL MoD'!Q101</f>
        <v>#REF!</v>
      </c>
      <c r="Q117" s="263" t="e">
        <f t="shared" si="13"/>
        <v>#REF!</v>
      </c>
    </row>
    <row r="118" spans="3:18" x14ac:dyDescent="0.25">
      <c r="C118" s="16"/>
      <c r="D118" s="290" t="s">
        <v>372</v>
      </c>
      <c r="E118" s="92" t="e">
        <f>'[37]TGSPDCL MoD'!F102</f>
        <v>#REF!</v>
      </c>
      <c r="F118" s="92" t="e">
        <f>'[37]TGSPDCL MoD'!G102</f>
        <v>#REF!</v>
      </c>
      <c r="G118" s="92" t="e">
        <f>'[37]TGSPDCL MoD'!H102</f>
        <v>#REF!</v>
      </c>
      <c r="H118" s="92" t="e">
        <f>'[37]TGSPDCL MoD'!I102</f>
        <v>#REF!</v>
      </c>
      <c r="I118" s="92" t="e">
        <f>'[37]TGSPDCL MoD'!J102</f>
        <v>#REF!</v>
      </c>
      <c r="J118" s="92" t="e">
        <f>'[37]TGSPDCL MoD'!K102</f>
        <v>#REF!</v>
      </c>
      <c r="K118" s="92" t="e">
        <f>'[37]TGSPDCL MoD'!L102</f>
        <v>#REF!</v>
      </c>
      <c r="L118" s="92" t="e">
        <f>'[37]TGSPDCL MoD'!M102</f>
        <v>#REF!</v>
      </c>
      <c r="M118" s="92" t="e">
        <f>'[37]TGSPDCL MoD'!N102</f>
        <v>#REF!</v>
      </c>
      <c r="N118" s="92" t="e">
        <f>'[37]TGSPDCL MoD'!O102</f>
        <v>#REF!</v>
      </c>
      <c r="O118" s="92" t="e">
        <f>'[37]TGSPDCL MoD'!P102</f>
        <v>#REF!</v>
      </c>
      <c r="P118" s="92" t="e">
        <f>'[37]TGSPDCL MoD'!Q102</f>
        <v>#REF!</v>
      </c>
      <c r="Q118" s="263" t="e">
        <f t="shared" si="13"/>
        <v>#REF!</v>
      </c>
    </row>
    <row r="119" spans="3:18" x14ac:dyDescent="0.25">
      <c r="C119" s="16"/>
      <c r="D119" s="290" t="s">
        <v>373</v>
      </c>
      <c r="E119" s="92" t="e">
        <f>'[37]TGSPDCL MoD'!F99+'[37]TGSPDCL MoD'!F100</f>
        <v>#VALUE!</v>
      </c>
      <c r="F119" s="92" t="e">
        <f>'[37]TGSPDCL MoD'!G99+'[37]TGSPDCL MoD'!G100</f>
        <v>#VALUE!</v>
      </c>
      <c r="G119" s="92" t="e">
        <f>'[37]TGSPDCL MoD'!H99+'[37]TGSPDCL MoD'!H100</f>
        <v>#VALUE!</v>
      </c>
      <c r="H119" s="92" t="e">
        <f>'[37]TGSPDCL MoD'!I99+'[37]TGSPDCL MoD'!I100</f>
        <v>#VALUE!</v>
      </c>
      <c r="I119" s="92" t="e">
        <f>'[37]TGSPDCL MoD'!J99+'[37]TGSPDCL MoD'!J100</f>
        <v>#VALUE!</v>
      </c>
      <c r="J119" s="92" t="e">
        <f>'[37]TGSPDCL MoD'!K99+'[37]TGSPDCL MoD'!K100</f>
        <v>#VALUE!</v>
      </c>
      <c r="K119" s="92" t="e">
        <f>'[37]TGSPDCL MoD'!L99+'[37]TGSPDCL MoD'!L100</f>
        <v>#VALUE!</v>
      </c>
      <c r="L119" s="92" t="e">
        <f>'[37]TGSPDCL MoD'!M99+'[37]TGSPDCL MoD'!M100</f>
        <v>#VALUE!</v>
      </c>
      <c r="M119" s="92" t="e">
        <f>'[37]TGSPDCL MoD'!N99+'[37]TGSPDCL MoD'!N100</f>
        <v>#VALUE!</v>
      </c>
      <c r="N119" s="92" t="e">
        <f>'[37]TGSPDCL MoD'!O99+'[37]TGSPDCL MoD'!O100</f>
        <v>#VALUE!</v>
      </c>
      <c r="O119" s="92" t="e">
        <f>'[37]TGSPDCL MoD'!P99+'[37]TGSPDCL MoD'!P100</f>
        <v>#VALUE!</v>
      </c>
      <c r="P119" s="92" t="e">
        <f>'[37]TGSPDCL MoD'!Q99+'[37]TGSPDCL MoD'!Q100</f>
        <v>#VALUE!</v>
      </c>
      <c r="Q119" s="263" t="e">
        <f t="shared" si="13"/>
        <v>#VALUE!</v>
      </c>
    </row>
    <row r="120" spans="3:18" x14ac:dyDescent="0.25">
      <c r="C120" s="16"/>
      <c r="D120" s="290" t="s">
        <v>331</v>
      </c>
      <c r="E120" s="92">
        <f>'[37]TGSPDCL MoD'!$F$103</f>
        <v>7.8979694305466031E-3</v>
      </c>
      <c r="F120" s="92">
        <f>'[37]TGSPDCL MoD'!$F$103</f>
        <v>7.8979694305466031E-3</v>
      </c>
      <c r="G120" s="92">
        <f>'[37]TGSPDCL MoD'!$F$103</f>
        <v>7.8979694305466031E-3</v>
      </c>
      <c r="H120" s="92">
        <f>'[37]TGSPDCL MoD'!$F$103</f>
        <v>7.8979694305466031E-3</v>
      </c>
      <c r="I120" s="92">
        <f>'[37]TGSPDCL MoD'!$F$103</f>
        <v>7.8979694305466031E-3</v>
      </c>
      <c r="J120" s="92">
        <f>'[37]TGSPDCL MoD'!$F$103</f>
        <v>7.8979694305466031E-3</v>
      </c>
      <c r="K120" s="92">
        <f>'[37]TGSPDCL MoD'!$F$103</f>
        <v>7.8979694305466031E-3</v>
      </c>
      <c r="L120" s="92">
        <f>'[37]TGSPDCL MoD'!$F$103</f>
        <v>7.8979694305466031E-3</v>
      </c>
      <c r="M120" s="92">
        <f>'[37]TGSPDCL MoD'!$F$103</f>
        <v>7.8979694305466031E-3</v>
      </c>
      <c r="N120" s="92">
        <f>'[37]TGSPDCL MoD'!$F$103</f>
        <v>7.8979694305466031E-3</v>
      </c>
      <c r="O120" s="92">
        <f>'[37]TGSPDCL MoD'!$F$103</f>
        <v>7.8979694305466031E-3</v>
      </c>
      <c r="P120" s="92">
        <f>'[37]TGSPDCL MoD'!$F$103</f>
        <v>7.8979694305466031E-3</v>
      </c>
      <c r="Q120" s="263">
        <f t="shared" si="13"/>
        <v>9.4775633166559237E-2</v>
      </c>
    </row>
    <row r="121" spans="3:18" x14ac:dyDescent="0.25">
      <c r="C121" s="16"/>
      <c r="D121" s="290" t="s">
        <v>374</v>
      </c>
      <c r="E121" s="92">
        <f>'[37]TGSPDCL MoD'!F114</f>
        <v>384.08855007412171</v>
      </c>
      <c r="F121" s="92">
        <f>'[37]TGSPDCL MoD'!G114</f>
        <v>396.05649703675607</v>
      </c>
      <c r="G121" s="92">
        <f>'[37]TGSPDCL MoD'!H114</f>
        <v>370.80818854659333</v>
      </c>
      <c r="H121" s="92">
        <f>'[37]TGSPDCL MoD'!I114</f>
        <v>290.42193642138153</v>
      </c>
      <c r="I121" s="92">
        <f>'[37]TGSPDCL MoD'!J114</f>
        <v>357.19850295243253</v>
      </c>
      <c r="J121" s="92">
        <f>'[37]TGSPDCL MoD'!K114</f>
        <v>314.85896505867896</v>
      </c>
      <c r="K121" s="92">
        <f>'[37]TGSPDCL MoD'!L114</f>
        <v>386.00989514519586</v>
      </c>
      <c r="L121" s="92">
        <f>'[37]TGSPDCL MoD'!M114</f>
        <v>297.64116312724627</v>
      </c>
      <c r="M121" s="92">
        <f>'[37]TGSPDCL MoD'!N114</f>
        <v>326.28027214263528</v>
      </c>
      <c r="N121" s="92">
        <f>'[37]TGSPDCL MoD'!O114</f>
        <v>347.86256086374777</v>
      </c>
      <c r="O121" s="92">
        <f>'[37]TGSPDCL MoD'!P114</f>
        <v>357.05866673254098</v>
      </c>
      <c r="P121" s="92">
        <f>'[37]TGSPDCL MoD'!Q114</f>
        <v>382.867334738495</v>
      </c>
      <c r="Q121" s="263">
        <f t="shared" si="13"/>
        <v>4211.1525328398257</v>
      </c>
    </row>
    <row r="122" spans="3:18" x14ac:dyDescent="0.25">
      <c r="C122" s="16"/>
      <c r="D122" s="290" t="s">
        <v>375</v>
      </c>
      <c r="E122" s="92">
        <f>'[37]TGSPDCL MoD'!F107</f>
        <v>6.3279241583469856</v>
      </c>
      <c r="F122" s="92">
        <f>'[37]TGSPDCL MoD'!G107</f>
        <v>6.5250981191329931</v>
      </c>
      <c r="G122" s="92">
        <f>'[37]TGSPDCL MoD'!H107</f>
        <v>6.109127944491064</v>
      </c>
      <c r="H122" s="92">
        <f>'[37]TGSPDCL MoD'!I107</f>
        <v>4.7847507748932339</v>
      </c>
      <c r="I122" s="92">
        <f>'[37]TGSPDCL MoD'!J107</f>
        <v>5.8849060606515753</v>
      </c>
      <c r="J122" s="92">
        <f>'[37]TGSPDCL MoD'!K107</f>
        <v>5.187354976039896</v>
      </c>
      <c r="K122" s="92">
        <f>'[37]TGSPDCL MoD'!L107</f>
        <v>6.3595786450257075</v>
      </c>
      <c r="L122" s="92">
        <f>'[37]TGSPDCL MoD'!M107</f>
        <v>4.9036887621563503</v>
      </c>
      <c r="M122" s="92">
        <f>'[37]TGSPDCL MoD'!N107</f>
        <v>5.3755229518947321</v>
      </c>
      <c r="N122" s="92">
        <f>'[37]TGSPDCL MoD'!O107</f>
        <v>5.7310948276103515</v>
      </c>
      <c r="O122" s="92">
        <f>'[37]TGSPDCL MoD'!P107</f>
        <v>5.882602235156404</v>
      </c>
      <c r="P122" s="92">
        <f>'[37]TGSPDCL MoD'!Q107</f>
        <v>6.3078044280833145</v>
      </c>
      <c r="Q122" s="263">
        <f t="shared" si="13"/>
        <v>69.379453883482597</v>
      </c>
    </row>
    <row r="123" spans="3:18" x14ac:dyDescent="0.25">
      <c r="C123" s="16"/>
      <c r="D123" s="290" t="s">
        <v>376</v>
      </c>
      <c r="E123" s="92">
        <f>'[37]TGSPDCL MoD'!F108</f>
        <v>55.251862545962851</v>
      </c>
      <c r="F123" s="92">
        <f>'[37]TGSPDCL MoD'!G108</f>
        <v>56.973474295152549</v>
      </c>
      <c r="G123" s="92">
        <f>'[37]TGSPDCL MoD'!H108</f>
        <v>53.341457485624318</v>
      </c>
      <c r="H123" s="92">
        <f>'[37]TGSPDCL MoD'!I108</f>
        <v>41.777743461474948</v>
      </c>
      <c r="I123" s="92">
        <f>'[37]TGSPDCL MoD'!J108</f>
        <v>51.38367853700106</v>
      </c>
      <c r="J123" s="92">
        <f>'[37]TGSPDCL MoD'!K108</f>
        <v>45.293056133615671</v>
      </c>
      <c r="K123" s="92">
        <f>'[37]TGSPDCL MoD'!L108</f>
        <v>55.528251659228182</v>
      </c>
      <c r="L123" s="92">
        <f>'[37]TGSPDCL MoD'!M108</f>
        <v>42.816242842837937</v>
      </c>
      <c r="M123" s="92">
        <f>'[37]TGSPDCL MoD'!N108</f>
        <v>46.93603270497195</v>
      </c>
      <c r="N123" s="92">
        <f>'[37]TGSPDCL MoD'!O108</f>
        <v>50.040685654444346</v>
      </c>
      <c r="O123" s="92">
        <f>'[37]TGSPDCL MoD'!P108</f>
        <v>51.363562832955985</v>
      </c>
      <c r="P123" s="92">
        <f>'[37]TGSPDCL MoD'!Q108</f>
        <v>55.076188415999731</v>
      </c>
      <c r="Q123" s="263">
        <f t="shared" si="13"/>
        <v>605.78223656926946</v>
      </c>
    </row>
    <row r="124" spans="3:18" x14ac:dyDescent="0.25">
      <c r="C124" s="16"/>
      <c r="D124" s="290" t="s">
        <v>377</v>
      </c>
      <c r="E124" s="92">
        <f>'[37]TGSPDCL MoD'!F109</f>
        <v>55.251862545962865</v>
      </c>
      <c r="F124" s="92">
        <f>'[37]TGSPDCL MoD'!G109</f>
        <v>56.97347429515257</v>
      </c>
      <c r="G124" s="92">
        <f>'[37]TGSPDCL MoD'!H109</f>
        <v>53.341457485624332</v>
      </c>
      <c r="H124" s="92">
        <f>'[37]TGSPDCL MoD'!I109</f>
        <v>41.777743461474962</v>
      </c>
      <c r="I124" s="92">
        <f>'[37]TGSPDCL MoD'!J109</f>
        <v>51.383678537001074</v>
      </c>
      <c r="J124" s="92">
        <f>'[37]TGSPDCL MoD'!K109</f>
        <v>45.293056133615686</v>
      </c>
      <c r="K124" s="92">
        <f>'[37]TGSPDCL MoD'!L109</f>
        <v>55.528251659228189</v>
      </c>
      <c r="L124" s="92">
        <f>'[37]TGSPDCL MoD'!M109</f>
        <v>42.816242842837944</v>
      </c>
      <c r="M124" s="92">
        <f>'[37]TGSPDCL MoD'!N109</f>
        <v>46.936032704971957</v>
      </c>
      <c r="N124" s="92">
        <f>'[37]TGSPDCL MoD'!O109</f>
        <v>50.040685654444353</v>
      </c>
      <c r="O124" s="92">
        <f>'[37]TGSPDCL MoD'!P109</f>
        <v>51.363562832955999</v>
      </c>
      <c r="P124" s="92">
        <f>'[37]TGSPDCL MoD'!Q109</f>
        <v>55.076188415999738</v>
      </c>
      <c r="Q124" s="263">
        <f t="shared" si="13"/>
        <v>605.78223656926957</v>
      </c>
    </row>
    <row r="125" spans="3:18" x14ac:dyDescent="0.25">
      <c r="C125" s="16"/>
      <c r="D125" s="290" t="s">
        <v>378</v>
      </c>
      <c r="E125" s="92">
        <f>'[37]TGSPDCL MoD'!F110</f>
        <v>213.4103190837815</v>
      </c>
      <c r="F125" s="92">
        <f>'[37]TGSPDCL MoD'!G110</f>
        <v>220.06004446502678</v>
      </c>
      <c r="G125" s="92">
        <f>'[37]TGSPDCL MoD'!H110</f>
        <v>206.03137953822394</v>
      </c>
      <c r="H125" s="92">
        <f>'[37]TGSPDCL MoD'!I110</f>
        <v>161.366534119947</v>
      </c>
      <c r="I125" s="92">
        <f>'[37]TGSPDCL MoD'!J110</f>
        <v>198.46945834916662</v>
      </c>
      <c r="J125" s="92">
        <f>'[37]TGSPDCL MoD'!K110</f>
        <v>174.94442931609055</v>
      </c>
      <c r="K125" s="92">
        <f>'[37]TGSPDCL MoD'!L110</f>
        <v>214.47787203376888</v>
      </c>
      <c r="L125" s="92">
        <f>'[37]TGSPDCL MoD'!M110</f>
        <v>165.37773798046157</v>
      </c>
      <c r="M125" s="92">
        <f>'[37]TGSPDCL MoD'!N110</f>
        <v>181.29042632295418</v>
      </c>
      <c r="N125" s="92">
        <f>'[37]TGSPDCL MoD'!O110</f>
        <v>193.28214834029129</v>
      </c>
      <c r="O125" s="92">
        <f>'[37]TGSPDCL MoD'!P110</f>
        <v>198.39176144229251</v>
      </c>
      <c r="P125" s="92">
        <f>'[37]TGSPDCL MoD'!Q110</f>
        <v>212.73177775679898</v>
      </c>
      <c r="Q125" s="263">
        <f t="shared" si="13"/>
        <v>2339.8338887488035</v>
      </c>
    </row>
    <row r="126" spans="3:18" x14ac:dyDescent="0.25">
      <c r="C126" s="16"/>
      <c r="D126" s="290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263">
        <f t="shared" si="13"/>
        <v>0</v>
      </c>
    </row>
    <row r="127" spans="3:18" x14ac:dyDescent="0.25">
      <c r="C127" s="16"/>
      <c r="D127" s="290" t="s">
        <v>380</v>
      </c>
      <c r="E127" s="92">
        <f>'[37]TGSPDCL MoD'!F112</f>
        <v>233.71537856942285</v>
      </c>
      <c r="F127" s="92">
        <f>'[37]TGSPDCL MoD'!G112</f>
        <v>240.99779626849534</v>
      </c>
      <c r="G127" s="92">
        <f>'[37]TGSPDCL MoD'!H112</f>
        <v>225.63436516419085</v>
      </c>
      <c r="H127" s="92">
        <f>'[37]TGSPDCL MoD'!I112</f>
        <v>176.71985484203904</v>
      </c>
      <c r="I127" s="92">
        <f>'[37]TGSPDCL MoD'!J112</f>
        <v>217.35296021151447</v>
      </c>
      <c r="J127" s="92">
        <f>'[37]TGSPDCL MoD'!K112</f>
        <v>191.58962744519428</v>
      </c>
      <c r="K127" s="92">
        <f>'[37]TGSPDCL MoD'!L112</f>
        <v>234.88450451853524</v>
      </c>
      <c r="L127" s="92">
        <f>'[37]TGSPDCL MoD'!M112</f>
        <v>181.11270722520447</v>
      </c>
      <c r="M127" s="92">
        <f>'[37]TGSPDCL MoD'!N112</f>
        <v>198.53941834203133</v>
      </c>
      <c r="N127" s="92">
        <f>'[37]TGSPDCL MoD'!O112</f>
        <v>211.67210031829958</v>
      </c>
      <c r="O127" s="92">
        <f>'[37]TGSPDCL MoD'!P112</f>
        <v>217.26787078340382</v>
      </c>
      <c r="P127" s="92">
        <f>'[37]TGSPDCL MoD'!Q112</f>
        <v>232.97227699967883</v>
      </c>
      <c r="Q127" s="263">
        <f t="shared" si="13"/>
        <v>2562.4588606880102</v>
      </c>
    </row>
    <row r="128" spans="3:18" x14ac:dyDescent="0.25">
      <c r="C128" s="16"/>
      <c r="D128" s="290" t="s">
        <v>381</v>
      </c>
      <c r="E128" s="92">
        <f>'[37]TGSPDCL MoD'!F113</f>
        <v>138.12965636490713</v>
      </c>
      <c r="F128" s="92">
        <f>'[37]TGSPDCL MoD'!G113</f>
        <v>142.43368573788138</v>
      </c>
      <c r="G128" s="92">
        <f>'[37]TGSPDCL MoD'!H113</f>
        <v>133.35364371406081</v>
      </c>
      <c r="H128" s="92">
        <f>'[37]TGSPDCL MoD'!I113</f>
        <v>104.44435865368737</v>
      </c>
      <c r="I128" s="92">
        <f>'[37]TGSPDCL MoD'!J113</f>
        <v>128.45919634250265</v>
      </c>
      <c r="J128" s="92">
        <f>'[37]TGSPDCL MoD'!K113</f>
        <v>113.23264033403919</v>
      </c>
      <c r="K128" s="92">
        <f>'[37]TGSPDCL MoD'!L113</f>
        <v>138.82062914807045</v>
      </c>
      <c r="L128" s="92">
        <f>'[37]TGSPDCL MoD'!M113</f>
        <v>107.04060710709486</v>
      </c>
      <c r="M128" s="92">
        <f>'[37]TGSPDCL MoD'!N113</f>
        <v>117.34008176242988</v>
      </c>
      <c r="N128" s="92">
        <f>'[37]TGSPDCL MoD'!O113</f>
        <v>125.10171413611086</v>
      </c>
      <c r="O128" s="92">
        <f>'[37]TGSPDCL MoD'!P113</f>
        <v>128.40890708238996</v>
      </c>
      <c r="P128" s="92">
        <f>'[37]TGSPDCL MoD'!Q113</f>
        <v>137.69047103999932</v>
      </c>
      <c r="Q128" s="263">
        <f t="shared" si="13"/>
        <v>1514.4555914231737</v>
      </c>
    </row>
    <row r="129" spans="3:18" x14ac:dyDescent="0.25">
      <c r="C129" s="16"/>
      <c r="D129" s="16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263"/>
    </row>
    <row r="130" spans="3:18" x14ac:dyDescent="0.25">
      <c r="C130" s="16"/>
      <c r="D130" s="16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263"/>
    </row>
    <row r="131" spans="3:18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263"/>
    </row>
    <row r="132" spans="3:18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263"/>
    </row>
    <row r="133" spans="3:18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263"/>
    </row>
    <row r="134" spans="3:18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263"/>
    </row>
    <row r="135" spans="3:18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263"/>
    </row>
    <row r="136" spans="3:18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263"/>
    </row>
    <row r="137" spans="3:18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263"/>
    </row>
    <row r="138" spans="3:18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263"/>
    </row>
    <row r="139" spans="3:18" x14ac:dyDescent="0.25">
      <c r="C139" s="935" t="s">
        <v>384</v>
      </c>
      <c r="D139" s="936"/>
      <c r="E139" s="263" t="e">
        <f t="shared" ref="E139:P139" si="14">SUM(E115:E138)</f>
        <v>#VALUE!</v>
      </c>
      <c r="F139" s="263" t="e">
        <f t="shared" si="14"/>
        <v>#VALUE!</v>
      </c>
      <c r="G139" s="263" t="e">
        <f t="shared" si="14"/>
        <v>#VALUE!</v>
      </c>
      <c r="H139" s="263" t="e">
        <f t="shared" si="14"/>
        <v>#VALUE!</v>
      </c>
      <c r="I139" s="263" t="e">
        <f t="shared" si="14"/>
        <v>#VALUE!</v>
      </c>
      <c r="J139" s="263" t="e">
        <f t="shared" si="14"/>
        <v>#VALUE!</v>
      </c>
      <c r="K139" s="263" t="e">
        <f t="shared" si="14"/>
        <v>#VALUE!</v>
      </c>
      <c r="L139" s="263" t="e">
        <f t="shared" si="14"/>
        <v>#VALUE!</v>
      </c>
      <c r="M139" s="263" t="e">
        <f t="shared" si="14"/>
        <v>#VALUE!</v>
      </c>
      <c r="N139" s="263" t="e">
        <f t="shared" si="14"/>
        <v>#VALUE!</v>
      </c>
      <c r="O139" s="263" t="e">
        <f t="shared" si="14"/>
        <v>#VALUE!</v>
      </c>
      <c r="P139" s="263" t="e">
        <f t="shared" si="14"/>
        <v>#VALUE!</v>
      </c>
      <c r="Q139" s="264" t="e">
        <f>SUM(E139:P139)</f>
        <v>#VALUE!</v>
      </c>
      <c r="R139" s="492"/>
    </row>
    <row r="140" spans="3:18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3:18" x14ac:dyDescent="0.25">
      <c r="C141" s="16"/>
      <c r="D141" s="290" t="s">
        <v>443</v>
      </c>
      <c r="E141" s="92" t="e">
        <f>'[37]ST,D-D'!D16</f>
        <v>#REF!</v>
      </c>
      <c r="F141" s="92" t="e">
        <f>'[37]ST,D-D'!E16</f>
        <v>#REF!</v>
      </c>
      <c r="G141" s="92" t="e">
        <f>'[37]ST,D-D'!F16</f>
        <v>#REF!</v>
      </c>
      <c r="H141" s="92" t="e">
        <f>'[37]ST,D-D'!G16</f>
        <v>#REF!</v>
      </c>
      <c r="I141" s="92" t="e">
        <f>'[37]ST,D-D'!H16</f>
        <v>#REF!</v>
      </c>
      <c r="J141" s="92" t="e">
        <f>'[37]ST,D-D'!I16</f>
        <v>#REF!</v>
      </c>
      <c r="K141" s="92" t="e">
        <f>'[37]ST,D-D'!J16</f>
        <v>#REF!</v>
      </c>
      <c r="L141" s="92" t="e">
        <f>'[37]ST,D-D'!K16</f>
        <v>#REF!</v>
      </c>
      <c r="M141" s="92" t="e">
        <f>'[37]ST,D-D'!L16</f>
        <v>#REF!</v>
      </c>
      <c r="N141" s="92" t="e">
        <f>'[37]ST,D-D'!M16</f>
        <v>#REF!</v>
      </c>
      <c r="O141" s="92">
        <f>'[37]ST,D-D'!N16</f>
        <v>0</v>
      </c>
      <c r="P141" s="92" t="e">
        <f>'[37]ST,D-D'!O16</f>
        <v>#REF!</v>
      </c>
      <c r="Q141" s="16" t="e">
        <f>SUM(E141:P141)</f>
        <v>#REF!</v>
      </c>
      <c r="R141" s="492"/>
    </row>
    <row r="142" spans="3:18" x14ac:dyDescent="0.25">
      <c r="C142" s="16"/>
      <c r="D142" s="16" t="s">
        <v>444</v>
      </c>
      <c r="E142" s="92" t="e">
        <f>-'[37]ST,D-D'!D18</f>
        <v>#REF!</v>
      </c>
      <c r="F142" s="92" t="e">
        <f>-'[37]ST,D-D'!E18</f>
        <v>#REF!</v>
      </c>
      <c r="G142" s="92" t="e">
        <f>-'[37]ST,D-D'!F18</f>
        <v>#REF!</v>
      </c>
      <c r="H142" s="92" t="e">
        <f>-'[37]ST,D-D'!G18</f>
        <v>#REF!</v>
      </c>
      <c r="I142" s="92" t="e">
        <f>-'[37]ST,D-D'!H18</f>
        <v>#REF!</v>
      </c>
      <c r="J142" s="92" t="e">
        <f>-'[37]ST,D-D'!I18</f>
        <v>#REF!</v>
      </c>
      <c r="K142" s="92" t="e">
        <f>-'[37]ST,D-D'!J18</f>
        <v>#REF!</v>
      </c>
      <c r="L142" s="92" t="e">
        <f>-'[37]ST,D-D'!K18</f>
        <v>#REF!</v>
      </c>
      <c r="M142" s="92" t="e">
        <f>-'[37]ST,D-D'!L18</f>
        <v>#REF!</v>
      </c>
      <c r="N142" s="92" t="e">
        <f>-'[37]ST,D-D'!M18</f>
        <v>#REF!</v>
      </c>
      <c r="O142" s="92" t="e">
        <f>-'[37]ST,D-D'!N18</f>
        <v>#REF!</v>
      </c>
      <c r="P142" s="92" t="e">
        <f>-'[37]ST,D-D'!O18</f>
        <v>#REF!</v>
      </c>
      <c r="Q142" s="16" t="e">
        <f>SUM(E142:P142)</f>
        <v>#REF!</v>
      </c>
      <c r="R142" s="492"/>
    </row>
    <row r="143" spans="3:18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16"/>
    </row>
    <row r="144" spans="3:18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16"/>
    </row>
    <row r="145" spans="3:18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16"/>
    </row>
    <row r="146" spans="3:18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16"/>
    </row>
    <row r="147" spans="3:18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16"/>
    </row>
    <row r="148" spans="3:18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16"/>
    </row>
    <row r="149" spans="3:18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16"/>
    </row>
    <row r="150" spans="3:18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16"/>
    </row>
    <row r="151" spans="3:18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16"/>
    </row>
    <row r="152" spans="3:18" x14ac:dyDescent="0.25">
      <c r="C152" s="935" t="s">
        <v>387</v>
      </c>
      <c r="D152" s="936"/>
      <c r="E152" s="16" t="e">
        <f t="shared" ref="E152:P152" si="15">SUM(E141:E151)</f>
        <v>#REF!</v>
      </c>
      <c r="F152" s="16" t="e">
        <f t="shared" si="15"/>
        <v>#REF!</v>
      </c>
      <c r="G152" s="16" t="e">
        <f t="shared" si="15"/>
        <v>#REF!</v>
      </c>
      <c r="H152" s="16" t="e">
        <f t="shared" si="15"/>
        <v>#REF!</v>
      </c>
      <c r="I152" s="16" t="e">
        <f t="shared" si="15"/>
        <v>#REF!</v>
      </c>
      <c r="J152" s="16" t="e">
        <f t="shared" si="15"/>
        <v>#REF!</v>
      </c>
      <c r="K152" s="16" t="e">
        <f t="shared" si="15"/>
        <v>#REF!</v>
      </c>
      <c r="L152" s="16" t="e">
        <f t="shared" si="15"/>
        <v>#REF!</v>
      </c>
      <c r="M152" s="16" t="e">
        <f t="shared" si="15"/>
        <v>#REF!</v>
      </c>
      <c r="N152" s="16" t="e">
        <f t="shared" si="15"/>
        <v>#REF!</v>
      </c>
      <c r="O152" s="16" t="e">
        <f t="shared" si="15"/>
        <v>#REF!</v>
      </c>
      <c r="P152" s="16" t="e">
        <f t="shared" si="15"/>
        <v>#REF!</v>
      </c>
      <c r="Q152" s="116" t="e">
        <f>SUM(E152:P152)</f>
        <v>#REF!</v>
      </c>
    </row>
    <row r="153" spans="3:18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8" x14ac:dyDescent="0.25">
      <c r="C154" s="16" t="s">
        <v>389</v>
      </c>
      <c r="D154" s="290" t="s">
        <v>390</v>
      </c>
      <c r="E154" s="92" t="e">
        <f>'[37]ST,D-D'!D20</f>
        <v>#REF!</v>
      </c>
      <c r="F154" s="92" t="e">
        <f>'[37]ST,D-D'!E20</f>
        <v>#REF!</v>
      </c>
      <c r="G154" s="92" t="e">
        <f>'[37]ST,D-D'!F20</f>
        <v>#REF!</v>
      </c>
      <c r="H154" s="92" t="e">
        <f>'[37]ST,D-D'!G20</f>
        <v>#REF!</v>
      </c>
      <c r="I154" s="92" t="e">
        <f>'[37]ST,D-D'!H20</f>
        <v>#REF!</v>
      </c>
      <c r="J154" s="92" t="e">
        <f>'[37]ST,D-D'!I20</f>
        <v>#REF!</v>
      </c>
      <c r="K154" s="92" t="e">
        <f>'[37]ST,D-D'!J20</f>
        <v>#REF!</v>
      </c>
      <c r="L154" s="92" t="e">
        <f>'[37]ST,D-D'!K20</f>
        <v>#REF!</v>
      </c>
      <c r="M154" s="92" t="e">
        <f>'[37]ST,D-D'!L20</f>
        <v>#REF!</v>
      </c>
      <c r="N154" s="92" t="e">
        <f>'[37]ST,D-D'!M20</f>
        <v>#REF!</v>
      </c>
      <c r="O154" s="92">
        <f>'[37]ST,D-D'!N20</f>
        <v>0</v>
      </c>
      <c r="P154" s="92">
        <f>'[37]ST,D-D'!O20</f>
        <v>0</v>
      </c>
      <c r="Q154" s="16" t="e">
        <f>SUM(E154:P154)</f>
        <v>#REF!</v>
      </c>
      <c r="R154" s="492"/>
    </row>
    <row r="155" spans="3:18" x14ac:dyDescent="0.25">
      <c r="C155" s="16" t="s">
        <v>389</v>
      </c>
      <c r="D155" s="290" t="s">
        <v>391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0</v>
      </c>
      <c r="N155" s="92">
        <v>0</v>
      </c>
      <c r="O155" s="92">
        <v>0</v>
      </c>
      <c r="P155" s="92">
        <v>0</v>
      </c>
      <c r="Q155" s="16">
        <f>SUM(E155:P155)</f>
        <v>0</v>
      </c>
    </row>
    <row r="156" spans="3:18" x14ac:dyDescent="0.25">
      <c r="C156" s="16"/>
      <c r="D156" s="160" t="s">
        <v>435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>
        <f>SUM(E156:P156)</f>
        <v>0</v>
      </c>
    </row>
    <row r="157" spans="3:18" x14ac:dyDescent="0.25">
      <c r="C157" s="935" t="s">
        <v>392</v>
      </c>
      <c r="D157" s="936"/>
      <c r="E157" s="292" t="e">
        <f t="shared" ref="E157:P157" si="16">SUM(E154:E155)</f>
        <v>#REF!</v>
      </c>
      <c r="F157" s="292" t="e">
        <f t="shared" si="16"/>
        <v>#REF!</v>
      </c>
      <c r="G157" s="292" t="e">
        <f t="shared" si="16"/>
        <v>#REF!</v>
      </c>
      <c r="H157" s="292" t="e">
        <f t="shared" si="16"/>
        <v>#REF!</v>
      </c>
      <c r="I157" s="292" t="e">
        <f t="shared" si="16"/>
        <v>#REF!</v>
      </c>
      <c r="J157" s="292" t="e">
        <f t="shared" si="16"/>
        <v>#REF!</v>
      </c>
      <c r="K157" s="292" t="e">
        <f t="shared" si="16"/>
        <v>#REF!</v>
      </c>
      <c r="L157" s="292" t="e">
        <f t="shared" si="16"/>
        <v>#REF!</v>
      </c>
      <c r="M157" s="292" t="e">
        <f t="shared" si="16"/>
        <v>#REF!</v>
      </c>
      <c r="N157" s="292" t="e">
        <f t="shared" si="16"/>
        <v>#REF!</v>
      </c>
      <c r="O157" s="292">
        <f t="shared" si="16"/>
        <v>0</v>
      </c>
      <c r="P157" s="292">
        <f t="shared" si="16"/>
        <v>0</v>
      </c>
      <c r="Q157" s="293" t="e">
        <f>Q154+Q155</f>
        <v>#REF!</v>
      </c>
      <c r="R157" s="492"/>
    </row>
    <row r="158" spans="3:18" x14ac:dyDescent="0.25">
      <c r="C158" s="935" t="s">
        <v>201</v>
      </c>
      <c r="D158" s="936"/>
      <c r="E158" s="292" t="e">
        <f t="shared" ref="E158:Q158" si="17">E49+E94+E103+E113+E139+E152+E157</f>
        <v>#REF!</v>
      </c>
      <c r="F158" s="292" t="e">
        <f t="shared" si="17"/>
        <v>#REF!</v>
      </c>
      <c r="G158" s="292" t="e">
        <f t="shared" si="17"/>
        <v>#REF!</v>
      </c>
      <c r="H158" s="292" t="e">
        <f t="shared" si="17"/>
        <v>#REF!</v>
      </c>
      <c r="I158" s="292" t="e">
        <f t="shared" si="17"/>
        <v>#REF!</v>
      </c>
      <c r="J158" s="292" t="e">
        <f t="shared" si="17"/>
        <v>#REF!</v>
      </c>
      <c r="K158" s="292" t="e">
        <f t="shared" si="17"/>
        <v>#REF!</v>
      </c>
      <c r="L158" s="292" t="e">
        <f t="shared" si="17"/>
        <v>#REF!</v>
      </c>
      <c r="M158" s="292" t="e">
        <f t="shared" si="17"/>
        <v>#REF!</v>
      </c>
      <c r="N158" s="292" t="e">
        <f t="shared" si="17"/>
        <v>#REF!</v>
      </c>
      <c r="O158" s="292" t="e">
        <f t="shared" si="17"/>
        <v>#REF!</v>
      </c>
      <c r="P158" s="292" t="e">
        <f t="shared" si="17"/>
        <v>#REF!</v>
      </c>
      <c r="Q158" s="293" t="e">
        <f t="shared" si="17"/>
        <v>#REF!</v>
      </c>
      <c r="R158" s="492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48:D48"/>
    <mergeCell ref="C2:P2"/>
    <mergeCell ref="C3:Q3"/>
    <mergeCell ref="C5:C7"/>
    <mergeCell ref="D5:D7"/>
    <mergeCell ref="E5:Q5"/>
    <mergeCell ref="C8:D8"/>
    <mergeCell ref="C9:D9"/>
    <mergeCell ref="C10:C27"/>
    <mergeCell ref="C28:D28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93:D93"/>
    <mergeCell ref="C94:D94"/>
    <mergeCell ref="C95:D95"/>
    <mergeCell ref="C103:D103"/>
    <mergeCell ref="C157:D157"/>
    <mergeCell ref="C158:D158"/>
    <mergeCell ref="C113:D113"/>
    <mergeCell ref="C114:D114"/>
    <mergeCell ref="C139:D139"/>
    <mergeCell ref="C140:D140"/>
    <mergeCell ref="C152:D152"/>
    <mergeCell ref="C153:D15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00000"/>
  </sheetPr>
  <dimension ref="B2:R163"/>
  <sheetViews>
    <sheetView showGridLines="0" topLeftCell="B91" zoomScale="85" zoomScaleNormal="85" workbookViewId="0">
      <selection activeCell="E65" sqref="E65:Q6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2.81640625" style="4" customWidth="1"/>
    <col min="5" max="5" width="14.1796875" style="4" bestFit="1" customWidth="1"/>
    <col min="6" max="6" width="13.453125" style="4" bestFit="1" customWidth="1"/>
    <col min="7" max="7" width="13.54296875" style="4" bestFit="1" customWidth="1"/>
    <col min="8" max="8" width="14.1796875" style="4" bestFit="1" customWidth="1"/>
    <col min="9" max="9" width="13.453125" style="4" bestFit="1" customWidth="1"/>
    <col min="10" max="10" width="14.81640625" style="4" customWidth="1"/>
    <col min="11" max="11" width="12.54296875" style="4" customWidth="1"/>
    <col min="12" max="12" width="13.453125" style="4" bestFit="1" customWidth="1"/>
    <col min="13" max="13" width="14.1796875" style="4" bestFit="1" customWidth="1"/>
    <col min="14" max="16" width="13.453125" style="4" bestFit="1" customWidth="1"/>
    <col min="17" max="17" width="14.542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445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C4" s="13"/>
      <c r="Q4" s="25" t="s">
        <v>213</v>
      </c>
    </row>
    <row r="5" spans="2:17" ht="15" customHeight="1" x14ac:dyDescent="0.25">
      <c r="C5" s="940" t="s">
        <v>310</v>
      </c>
      <c r="D5" s="940" t="s">
        <v>311</v>
      </c>
      <c r="E5" s="946" t="s">
        <v>421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C6" s="942"/>
      <c r="D6" s="942"/>
      <c r="E6" s="12" t="s">
        <v>223</v>
      </c>
      <c r="F6" s="12" t="s">
        <v>224</v>
      </c>
      <c r="G6" s="12" t="s">
        <v>225</v>
      </c>
      <c r="H6" s="12" t="s">
        <v>226</v>
      </c>
      <c r="I6" s="12" t="s">
        <v>227</v>
      </c>
      <c r="J6" s="12" t="s">
        <v>228</v>
      </c>
      <c r="K6" s="12" t="s">
        <v>229</v>
      </c>
      <c r="L6" s="12" t="s">
        <v>230</v>
      </c>
      <c r="M6" s="12" t="s">
        <v>231</v>
      </c>
      <c r="N6" s="12" t="s">
        <v>232</v>
      </c>
      <c r="O6" s="12" t="s">
        <v>233</v>
      </c>
      <c r="P6" s="12" t="s">
        <v>234</v>
      </c>
      <c r="Q6" s="12" t="s">
        <v>90</v>
      </c>
    </row>
    <row r="7" spans="2:17" ht="14.25" customHeight="1" x14ac:dyDescent="0.25">
      <c r="C7" s="944"/>
      <c r="D7" s="944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B10" s="85"/>
      <c r="C10" s="1020" t="s">
        <v>314</v>
      </c>
      <c r="D10" s="84" t="s">
        <v>315</v>
      </c>
      <c r="E10" s="92">
        <f>'[38]TGSPDCL MoD'!F4+'[38]TGSPDCL MoD'!F5</f>
        <v>150.35755288248453</v>
      </c>
      <c r="F10" s="92">
        <f>'[38]TGSPDCL MoD'!G4+'[38]TGSPDCL MoD'!G5</f>
        <v>184.50124718288205</v>
      </c>
      <c r="G10" s="92">
        <f>'[38]TGSPDCL MoD'!H4+'[38]TGSPDCL MoD'!H5</f>
        <v>178.54959404795036</v>
      </c>
      <c r="H10" s="92">
        <f>'[38]TGSPDCL MoD'!I4+'[38]TGSPDCL MoD'!I5</f>
        <v>0</v>
      </c>
      <c r="I10" s="92">
        <f>'[38]TGSPDCL MoD'!J4+'[38]TGSPDCL MoD'!J5</f>
        <v>61.038006586818135</v>
      </c>
      <c r="J10" s="92">
        <f>'[38]TGSPDCL MoD'!K4+'[38]TGSPDCL MoD'!K5</f>
        <v>124.18629382593373</v>
      </c>
      <c r="K10" s="92">
        <f>'[38]TGSPDCL MoD'!L4+'[38]TGSPDCL MoD'!L5</f>
        <v>122.07601317363627</v>
      </c>
      <c r="L10" s="92">
        <f>'[38]TGSPDCL MoD'!M4+'[38]TGSPDCL MoD'!M5</f>
        <v>146.33011843027512</v>
      </c>
      <c r="M10" s="92">
        <f>'[38]TGSPDCL MoD'!N4+'[38]TGSPDCL MoD'!N5</f>
        <v>133.42156910895315</v>
      </c>
      <c r="N10" s="92">
        <f>'[38]TGSPDCL MoD'!O4+'[38]TGSPDCL MoD'!O5</f>
        <v>133.01659468727493</v>
      </c>
      <c r="O10" s="92">
        <f>'[38]TGSPDCL MoD'!P4+'[38]TGSPDCL MoD'!P5</f>
        <v>141.82891369047758</v>
      </c>
      <c r="P10" s="92">
        <f>'[38]TGSPDCL MoD'!Q4+'[38]TGSPDCL MoD'!Q5</f>
        <v>167.85451811374986</v>
      </c>
      <c r="Q10" s="263">
        <f t="shared" ref="Q10:Q17" si="0">SUM(E10:P10)</f>
        <v>1543.1604217304357</v>
      </c>
    </row>
    <row r="11" spans="2:17" x14ac:dyDescent="0.25">
      <c r="B11" s="85"/>
      <c r="C11" s="1021"/>
      <c r="D11" s="84" t="s">
        <v>316</v>
      </c>
      <c r="E11" s="92">
        <f>'[38]TGSPDCL MoD'!F6</f>
        <v>153.08881473452959</v>
      </c>
      <c r="F11" s="92">
        <f>'[38]TGSPDCL MoD'!G6</f>
        <v>0</v>
      </c>
      <c r="G11" s="92">
        <f>'[38]TGSPDCL MoD'!H6</f>
        <v>91.288514250079885</v>
      </c>
      <c r="H11" s="92">
        <f>'[38]TGSPDCL MoD'!I6</f>
        <v>138.72274224276848</v>
      </c>
      <c r="I11" s="92">
        <f>'[38]TGSPDCL MoD'!J6</f>
        <v>122.07601317363627</v>
      </c>
      <c r="J11" s="92">
        <f>'[38]TGSPDCL MoD'!K6</f>
        <v>126.19294616922809</v>
      </c>
      <c r="K11" s="92">
        <f>'[38]TGSPDCL MoD'!L6</f>
        <v>122.07601317363627</v>
      </c>
      <c r="L11" s="92">
        <f>'[38]TGSPDCL MoD'!M6</f>
        <v>173.71246685611362</v>
      </c>
      <c r="M11" s="92">
        <f>'[38]TGSPDCL MoD'!N6</f>
        <v>138.89925636347238</v>
      </c>
      <c r="N11" s="92">
        <f>'[38]TGSPDCL MoD'!O6</f>
        <v>148.71298981705846</v>
      </c>
      <c r="O11" s="92">
        <f>'[38]TGSPDCL MoD'!P6</f>
        <v>147.85159366777646</v>
      </c>
      <c r="P11" s="92">
        <f>'[38]TGSPDCL MoD'!Q6</f>
        <v>167.85451811374986</v>
      </c>
      <c r="Q11" s="263">
        <f t="shared" si="0"/>
        <v>1530.4758685620498</v>
      </c>
    </row>
    <row r="12" spans="2:17" x14ac:dyDescent="0.25">
      <c r="B12" s="85"/>
      <c r="C12" s="1021"/>
      <c r="D12" s="84" t="s">
        <v>317</v>
      </c>
      <c r="E12" s="92">
        <f>'[38]TGSPDCL MoD'!F7</f>
        <v>258.58462763026631</v>
      </c>
      <c r="F12" s="92">
        <f>'[38]TGSPDCL MoD'!G7</f>
        <v>0</v>
      </c>
      <c r="G12" s="92">
        <f>'[38]TGSPDCL MoD'!H7</f>
        <v>146.06162280012788</v>
      </c>
      <c r="H12" s="92">
        <f>'[38]TGSPDCL MoD'!I7</f>
        <v>237.18413672919741</v>
      </c>
      <c r="I12" s="92">
        <f>'[38]TGSPDCL MoD'!J7</f>
        <v>199.05028524464535</v>
      </c>
      <c r="J12" s="92">
        <f>'[38]TGSPDCL MoD'!K7</f>
        <v>209.58096098726182</v>
      </c>
      <c r="K12" s="92">
        <f>'[38]TGSPDCL MoD'!L7</f>
        <v>195.32162107781804</v>
      </c>
      <c r="L12" s="92">
        <f>'[38]TGSPDCL MoD'!M7</f>
        <v>291.37355465312271</v>
      </c>
      <c r="M12" s="92">
        <f>'[38]TGSPDCL MoD'!N7</f>
        <v>255.03300668757458</v>
      </c>
      <c r="N12" s="92">
        <f>'[38]TGSPDCL MoD'!O7</f>
        <v>248.59115409904112</v>
      </c>
      <c r="O12" s="92">
        <f>'[38]TGSPDCL MoD'!P7</f>
        <v>236.5625498684424</v>
      </c>
      <c r="P12" s="92">
        <f>'[38]TGSPDCL MoD'!Q7</f>
        <v>269.34525696316513</v>
      </c>
      <c r="Q12" s="263">
        <f t="shared" si="0"/>
        <v>2546.6887767406624</v>
      </c>
    </row>
    <row r="13" spans="2:17" x14ac:dyDescent="0.25">
      <c r="B13" s="85"/>
      <c r="C13" s="1021"/>
      <c r="D13" s="84" t="s">
        <v>318</v>
      </c>
      <c r="E13" s="92">
        <f>'[38]TGSPDCL MoD'!F8</f>
        <v>18.598154877124006</v>
      </c>
      <c r="F13" s="92">
        <f>'[38]TGSPDCL MoD'!G8</f>
        <v>0</v>
      </c>
      <c r="G13" s="92">
        <f>'[38]TGSPDCL MoD'!H8</f>
        <v>11.159349627996965</v>
      </c>
      <c r="H13" s="92">
        <f>'[38]TGSPDCL MoD'!I8</f>
        <v>16.299922213525317</v>
      </c>
      <c r="I13" s="92">
        <f>'[38]TGSPDCL MoD'!J8</f>
        <v>15.259501646704534</v>
      </c>
      <c r="J13" s="92">
        <f>'[38]TGSPDCL MoD'!K8</f>
        <v>15.270688964627343</v>
      </c>
      <c r="K13" s="92">
        <f>'[38]TGSPDCL MoD'!L8</f>
        <v>15.259501646704534</v>
      </c>
      <c r="L13" s="92">
        <f>'[38]TGSPDCL MoD'!M8</f>
        <v>17.787835497258268</v>
      </c>
      <c r="M13" s="92">
        <f>'[38]TGSPDCL MoD'!N8</f>
        <v>16.299922213525317</v>
      </c>
      <c r="N13" s="92">
        <f>'[38]TGSPDCL MoD'!O8</f>
        <v>16.299922213525317</v>
      </c>
      <c r="O13" s="92">
        <f>'[38]TGSPDCL MoD'!P8</f>
        <v>17.541714502956598</v>
      </c>
      <c r="P13" s="92">
        <f>'[38]TGSPDCL MoD'!Q8</f>
        <v>20.981814764218836</v>
      </c>
      <c r="Q13" s="263">
        <f t="shared" si="0"/>
        <v>180.75832816816703</v>
      </c>
    </row>
    <row r="14" spans="2:17" x14ac:dyDescent="0.25">
      <c r="B14" s="85"/>
      <c r="C14" s="1021"/>
      <c r="D14" s="84" t="s">
        <v>319</v>
      </c>
      <c r="E14" s="92">
        <f>'[38]TGSPDCL MoD'!F9</f>
        <v>186.60446295236915</v>
      </c>
      <c r="F14" s="92">
        <f>'[38]TGSPDCL MoD'!G9</f>
        <v>188.66292945016517</v>
      </c>
      <c r="G14" s="92">
        <f>'[38]TGSPDCL MoD'!H9</f>
        <v>182.5770285001598</v>
      </c>
      <c r="H14" s="92">
        <f>'[38]TGSPDCL MoD'!I9</f>
        <v>189.34248828522968</v>
      </c>
      <c r="I14" s="92">
        <f>'[38]TGSPDCL MoD'!J9</f>
        <v>155.36947131190067</v>
      </c>
      <c r="J14" s="92">
        <f>'[38]TGSPDCL MoD'!K9</f>
        <v>164.63606923797104</v>
      </c>
      <c r="K14" s="92">
        <f>'[38]TGSPDCL MoD'!L9</f>
        <v>0</v>
      </c>
      <c r="L14" s="92">
        <f>'[38]TGSPDCL MoD'!M9</f>
        <v>94.890272769309746</v>
      </c>
      <c r="M14" s="92">
        <f>'[38]TGSPDCL MoD'!N9</f>
        <v>184.50124718288205</v>
      </c>
      <c r="N14" s="92">
        <f>'[38]TGSPDCL MoD'!O9</f>
        <v>167.85451811374986</v>
      </c>
      <c r="O14" s="92">
        <f>'[38]TGSPDCL MoD'!P9</f>
        <v>162.88734895602491</v>
      </c>
      <c r="P14" s="92">
        <f>'[38]TGSPDCL MoD'!Q9</f>
        <v>198.31988796681892</v>
      </c>
      <c r="Q14" s="263">
        <f t="shared" si="0"/>
        <v>1875.645724726581</v>
      </c>
    </row>
    <row r="15" spans="2:17" x14ac:dyDescent="0.25">
      <c r="B15" s="85"/>
      <c r="C15" s="1021"/>
      <c r="D15" s="84" t="s">
        <v>320</v>
      </c>
      <c r="E15" s="92">
        <f>'[38]TGSPDCL MoD'!F10</f>
        <v>228.75827688549438</v>
      </c>
      <c r="F15" s="92">
        <f>'[38]TGSPDCL MoD'!G10</f>
        <v>227.24796345548012</v>
      </c>
      <c r="G15" s="92">
        <f>'[38]TGSPDCL MoD'!H10</f>
        <v>228.75827688549433</v>
      </c>
      <c r="H15" s="92">
        <f>'[38]TGSPDCL MoD'!I10</f>
        <v>241.37757150241717</v>
      </c>
      <c r="I15" s="92">
        <f>'[38]TGSPDCL MoD'!J10</f>
        <v>196.43140301576022</v>
      </c>
      <c r="J15" s="92">
        <f>'[38]TGSPDCL MoD'!K10</f>
        <v>218.18865615538905</v>
      </c>
      <c r="K15" s="92">
        <f>'[38]TGSPDCL MoD'!L10</f>
        <v>186.44336557428088</v>
      </c>
      <c r="L15" s="92">
        <f>'[38]TGSPDCL MoD'!M10</f>
        <v>0</v>
      </c>
      <c r="M15" s="92">
        <f>'[38]TGSPDCL MoD'!N10</f>
        <v>116.85062443144153</v>
      </c>
      <c r="N15" s="92">
        <f>'[38]TGSPDCL MoD'!O10</f>
        <v>216.40747789871887</v>
      </c>
      <c r="O15" s="92">
        <f>'[38]TGSPDCL MoD'!P10</f>
        <v>199.97554533370453</v>
      </c>
      <c r="P15" s="92">
        <f>'[38]TGSPDCL MoD'!Q10</f>
        <v>241.37757150241723</v>
      </c>
      <c r="Q15" s="263">
        <f t="shared" si="0"/>
        <v>2301.8167326405978</v>
      </c>
    </row>
    <row r="16" spans="2:17" x14ac:dyDescent="0.25">
      <c r="B16" s="85"/>
      <c r="C16" s="1021"/>
      <c r="D16" s="84" t="s">
        <v>321</v>
      </c>
      <c r="E16" s="92">
        <f>'[38]TGSPDCL MoD'!F11+'[38]TGSPDCL MoD'!F12+'[38]TGSPDCL MoD'!F13+'[38]TGSPDCL MoD'!F14</f>
        <v>407.16101056667179</v>
      </c>
      <c r="F16" s="92">
        <f>'[38]TGSPDCL MoD'!G11+'[38]TGSPDCL MoD'!G12+'[38]TGSPDCL MoD'!G13+'[38]TGSPDCL MoD'!G14</f>
        <v>203.75596380617844</v>
      </c>
      <c r="G16" s="92">
        <f>'[38]TGSPDCL MoD'!H11+'[38]TGSPDCL MoD'!H12+'[38]TGSPDCL MoD'!H13+'[38]TGSPDCL MoD'!H14</f>
        <v>302.56666327712696</v>
      </c>
      <c r="H16" s="92">
        <f>'[38]TGSPDCL MoD'!I11+'[38]TGSPDCL MoD'!I12+'[38]TGSPDCL MoD'!I13+'[38]TGSPDCL MoD'!I14</f>
        <v>423.35521799727599</v>
      </c>
      <c r="I16" s="92">
        <f>'[38]TGSPDCL MoD'!J11+'[38]TGSPDCL MoD'!J12+'[38]TGSPDCL MoD'!J13+'[38]TGSPDCL MoD'!J14</f>
        <v>302.70289172671414</v>
      </c>
      <c r="J16" s="92">
        <f>'[38]TGSPDCL MoD'!K11+'[38]TGSPDCL MoD'!K12+'[38]TGSPDCL MoD'!K13+'[38]TGSPDCL MoD'!K14</f>
        <v>274.60146844256985</v>
      </c>
      <c r="K16" s="92">
        <f>'[38]TGSPDCL MoD'!L11+'[38]TGSPDCL MoD'!L12+'[38]TGSPDCL MoD'!L13+'[38]TGSPDCL MoD'!L14</f>
        <v>327.72022279881935</v>
      </c>
      <c r="L16" s="92">
        <f>'[38]TGSPDCL MoD'!M11+'[38]TGSPDCL MoD'!M12+'[38]TGSPDCL MoD'!M13+'[38]TGSPDCL MoD'!M14</f>
        <v>308.82367379541745</v>
      </c>
      <c r="M16" s="92">
        <f>'[38]TGSPDCL MoD'!N11+'[38]TGSPDCL MoD'!N12+'[38]TGSPDCL MoD'!N13+'[38]TGSPDCL MoD'!N14</f>
        <v>353.68536216480288</v>
      </c>
      <c r="N16" s="92">
        <f>'[38]TGSPDCL MoD'!O11+'[38]TGSPDCL MoD'!O12+'[38]TGSPDCL MoD'!O13+'[38]TGSPDCL MoD'!O14</f>
        <v>372.90348586773126</v>
      </c>
      <c r="O16" s="92">
        <f>'[38]TGSPDCL MoD'!P11+'[38]TGSPDCL MoD'!P12+'[38]TGSPDCL MoD'!P13+'[38]TGSPDCL MoD'!P14</f>
        <v>351.83667374501368</v>
      </c>
      <c r="P16" s="92">
        <f>'[38]TGSPDCL MoD'!Q11+'[38]TGSPDCL MoD'!Q12+'[38]TGSPDCL MoD'!Q13+'[38]TGSPDCL MoD'!Q14</f>
        <v>434.47962870435072</v>
      </c>
      <c r="Q16" s="263">
        <f t="shared" si="0"/>
        <v>4063.5922628926728</v>
      </c>
    </row>
    <row r="17" spans="2:18" x14ac:dyDescent="0.25">
      <c r="B17" s="85"/>
      <c r="C17" s="1021"/>
      <c r="D17" s="84" t="s">
        <v>322</v>
      </c>
      <c r="E17" s="92">
        <f>'[38]TGSPDCL MoD'!F15+'[38]TGSPDCL MoD'!F16+'[38]TGSPDCL MoD'!F17+'[38]TGSPDCL MoD'!F18+'[38]TGSPDCL MoD'!F19</f>
        <v>1548.7665801141538</v>
      </c>
      <c r="F17" s="92">
        <f>'[38]TGSPDCL MoD'!G15+'[38]TGSPDCL MoD'!G16+'[38]TGSPDCL MoD'!G17+'[38]TGSPDCL MoD'!G18+'[38]TGSPDCL MoD'!G19</f>
        <v>945.53421112671003</v>
      </c>
      <c r="G17" s="92">
        <f>'[38]TGSPDCL MoD'!H15+'[38]TGSPDCL MoD'!H16+'[38]TGSPDCL MoD'!H17+'[38]TGSPDCL MoD'!H18+'[38]TGSPDCL MoD'!H19</f>
        <v>915.63843918427074</v>
      </c>
      <c r="H17" s="92">
        <f>'[38]TGSPDCL MoD'!I15+'[38]TGSPDCL MoD'!I16+'[38]TGSPDCL MoD'!I17+'[38]TGSPDCL MoD'!I18+'[38]TGSPDCL MoD'!I19</f>
        <v>982.89852690725297</v>
      </c>
      <c r="I17" s="92">
        <f>'[38]TGSPDCL MoD'!J15+'[38]TGSPDCL MoD'!J16+'[38]TGSPDCL MoD'!J17+'[38]TGSPDCL MoD'!J18+'[38]TGSPDCL MoD'!J19</f>
        <v>1396.1122714119253</v>
      </c>
      <c r="J17" s="92">
        <f>'[38]TGSPDCL MoD'!K15+'[38]TGSPDCL MoD'!K16+'[38]TGSPDCL MoD'!K17+'[38]TGSPDCL MoD'!K18+'[38]TGSPDCL MoD'!K19</f>
        <v>1570.844695155509</v>
      </c>
      <c r="K17" s="92">
        <f>'[38]TGSPDCL MoD'!L15+'[38]TGSPDCL MoD'!L16+'[38]TGSPDCL MoD'!L17+'[38]TGSPDCL MoD'!L18+'[38]TGSPDCL MoD'!L19</f>
        <v>1421.5523394161814</v>
      </c>
      <c r="L17" s="92">
        <f>'[38]TGSPDCL MoD'!M15+'[38]TGSPDCL MoD'!M16+'[38]TGSPDCL MoD'!M17+'[38]TGSPDCL MoD'!M18+'[38]TGSPDCL MoD'!M19</f>
        <v>1231.9814067155598</v>
      </c>
      <c r="M17" s="92">
        <f>'[38]TGSPDCL MoD'!N15+'[38]TGSPDCL MoD'!N16+'[38]TGSPDCL MoD'!N17+'[38]TGSPDCL MoD'!N18+'[38]TGSPDCL MoD'!N19</f>
        <v>1427.3607029348532</v>
      </c>
      <c r="N17" s="92">
        <f>'[38]TGSPDCL MoD'!O15+'[38]TGSPDCL MoD'!O16+'[38]TGSPDCL MoD'!O17+'[38]TGSPDCL MoD'!O18+'[38]TGSPDCL MoD'!O19</f>
        <v>1575.017053148023</v>
      </c>
      <c r="O17" s="92">
        <f>'[38]TGSPDCL MoD'!P15+'[38]TGSPDCL MoD'!P16+'[38]TGSPDCL MoD'!P17+'[38]TGSPDCL MoD'!P18+'[38]TGSPDCL MoD'!P19</f>
        <v>1446.7521427243662</v>
      </c>
      <c r="P17" s="92">
        <f>'[38]TGSPDCL MoD'!Q15+'[38]TGSPDCL MoD'!Q16+'[38]TGSPDCL MoD'!Q17+'[38]TGSPDCL MoD'!Q18+'[38]TGSPDCL MoD'!Q19</f>
        <v>1729.2225807088853</v>
      </c>
      <c r="Q17" s="263">
        <f t="shared" si="0"/>
        <v>16191.680949547692</v>
      </c>
    </row>
    <row r="18" spans="2:18" x14ac:dyDescent="0.25">
      <c r="B18" s="85"/>
      <c r="C18" s="1021"/>
      <c r="D18" s="84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263"/>
    </row>
    <row r="19" spans="2:18" x14ac:dyDescent="0.25">
      <c r="B19" s="85"/>
      <c r="C19" s="1021"/>
      <c r="D19" s="84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263"/>
    </row>
    <row r="20" spans="2:18" x14ac:dyDescent="0.25">
      <c r="B20" s="85"/>
      <c r="C20" s="1021"/>
      <c r="D20" s="84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263"/>
    </row>
    <row r="21" spans="2:18" x14ac:dyDescent="0.25">
      <c r="B21" s="85"/>
      <c r="C21" s="1021"/>
      <c r="D21" s="84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263"/>
    </row>
    <row r="22" spans="2:18" x14ac:dyDescent="0.25">
      <c r="B22" s="85"/>
      <c r="C22" s="1021"/>
      <c r="D22" s="84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263"/>
    </row>
    <row r="23" spans="2:18" x14ac:dyDescent="0.25">
      <c r="B23" s="85"/>
      <c r="C23" s="1021"/>
      <c r="D23" s="84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263"/>
    </row>
    <row r="24" spans="2:18" x14ac:dyDescent="0.25">
      <c r="B24" s="85"/>
      <c r="C24" s="1021"/>
      <c r="D24" s="84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263"/>
    </row>
    <row r="25" spans="2:18" x14ac:dyDescent="0.25">
      <c r="B25" s="85"/>
      <c r="C25" s="1021"/>
      <c r="D25" s="84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263"/>
    </row>
    <row r="26" spans="2:18" x14ac:dyDescent="0.25">
      <c r="B26" s="85"/>
      <c r="C26" s="1021"/>
      <c r="D26" s="84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3"/>
    </row>
    <row r="27" spans="2:18" x14ac:dyDescent="0.25">
      <c r="B27" s="85"/>
      <c r="C27" s="1022"/>
      <c r="D27" s="84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263"/>
    </row>
    <row r="28" spans="2:18" x14ac:dyDescent="0.25">
      <c r="C28" s="937" t="s">
        <v>188</v>
      </c>
      <c r="D28" s="938"/>
      <c r="E28" s="263">
        <f t="shared" ref="E28:P28" si="1">SUM(E10:E27)</f>
        <v>2951.9194806430933</v>
      </c>
      <c r="F28" s="263">
        <f t="shared" si="1"/>
        <v>1749.7023150214159</v>
      </c>
      <c r="G28" s="263">
        <f t="shared" si="1"/>
        <v>2056.5994885732071</v>
      </c>
      <c r="H28" s="263">
        <f t="shared" si="1"/>
        <v>2229.1806058776669</v>
      </c>
      <c r="I28" s="263">
        <f t="shared" si="1"/>
        <v>2448.0398441181046</v>
      </c>
      <c r="J28" s="263">
        <f t="shared" si="1"/>
        <v>2703.5017789384901</v>
      </c>
      <c r="K28" s="263">
        <f t="shared" si="1"/>
        <v>2390.4490768610767</v>
      </c>
      <c r="L28" s="263">
        <f t="shared" si="1"/>
        <v>2264.899328717057</v>
      </c>
      <c r="M28" s="263">
        <f t="shared" si="1"/>
        <v>2626.0516910875049</v>
      </c>
      <c r="N28" s="263">
        <f t="shared" si="1"/>
        <v>2878.8031958451229</v>
      </c>
      <c r="O28" s="263">
        <f t="shared" si="1"/>
        <v>2705.2364824887622</v>
      </c>
      <c r="P28" s="263">
        <f t="shared" si="1"/>
        <v>3229.4357768373557</v>
      </c>
      <c r="Q28" s="264">
        <f>SUM(E28:P28)</f>
        <v>30233.819065008855</v>
      </c>
      <c r="R28" s="492"/>
    </row>
    <row r="29" spans="2:18" x14ac:dyDescent="0.25">
      <c r="C29" s="935" t="s">
        <v>323</v>
      </c>
      <c r="D29" s="93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8" x14ac:dyDescent="0.25">
      <c r="C30" s="1004" t="s">
        <v>314</v>
      </c>
      <c r="D30" s="16" t="str">
        <f>'[41]F9-Year(n+1)'!D29</f>
        <v>PJHES (Inter State)</v>
      </c>
      <c r="E30" s="92">
        <f>SUM('[38]TGSPDCL MoD'!F81:F86)</f>
        <v>13.65588576328309</v>
      </c>
      <c r="F30" s="92">
        <f>SUM('[38]TGSPDCL MoD'!G81:G86)</f>
        <v>14.63321543669354</v>
      </c>
      <c r="G30" s="92">
        <f>SUM('[38]TGSPDCL MoD'!H81:H86)</f>
        <v>15.160719795196387</v>
      </c>
      <c r="H30" s="92">
        <f>SUM('[38]TGSPDCL MoD'!I81:I86)</f>
        <v>33.144758602096431</v>
      </c>
      <c r="I30" s="92">
        <f>SUM('[38]TGSPDCL MoD'!J81:J86)</f>
        <v>77.81784258649752</v>
      </c>
      <c r="J30" s="92">
        <f>SUM('[38]TGSPDCL MoD'!K81:K86)</f>
        <v>39.303175114713937</v>
      </c>
      <c r="K30" s="92">
        <f>SUM('[38]TGSPDCL MoD'!L81:L86)</f>
        <v>43.322040861533345</v>
      </c>
      <c r="L30" s="92">
        <f>SUM('[38]TGSPDCL MoD'!M81:M86)</f>
        <v>14.858564562503556</v>
      </c>
      <c r="M30" s="92">
        <f>SUM('[38]TGSPDCL MoD'!N81:N86)</f>
        <v>25.489941653192218</v>
      </c>
      <c r="N30" s="92">
        <f>SUM('[38]TGSPDCL MoD'!O81:O86)</f>
        <v>48.638315130295311</v>
      </c>
      <c r="O30" s="92">
        <f>SUM('[38]TGSPDCL MoD'!P81:P86)</f>
        <v>43.68264451321032</v>
      </c>
      <c r="P30" s="92">
        <f>SUM('[38]TGSPDCL MoD'!Q81:Q86)</f>
        <v>20.29071073883496</v>
      </c>
      <c r="Q30" s="263">
        <f t="shared" ref="Q30:Q40" si="2">SUM(E30:P30)</f>
        <v>389.99781475805065</v>
      </c>
    </row>
    <row r="31" spans="2:18" x14ac:dyDescent="0.25">
      <c r="C31" s="1005"/>
      <c r="D31" s="16" t="str">
        <f>'[41]F9-Year(n+1)'!D30</f>
        <v>Nagarjuna sagar complex</v>
      </c>
      <c r="E31" s="92">
        <f>SUM('[38]TGSPDCL MoD'!F59:F66)</f>
        <v>47.597181318520029</v>
      </c>
      <c r="F31" s="92">
        <f>SUM('[38]TGSPDCL MoD'!G59:G66)</f>
        <v>51.003634658834414</v>
      </c>
      <c r="G31" s="92">
        <f>SUM('[38]TGSPDCL MoD'!H59:H66)</f>
        <v>52.842235320351172</v>
      </c>
      <c r="H31" s="92">
        <f>SUM('[38]TGSPDCL MoD'!I59:I66)</f>
        <v>115.52506459773443</v>
      </c>
      <c r="I31" s="92">
        <f>SUM('[38]TGSPDCL MoD'!J59:J66)</f>
        <v>271.23176245105708</v>
      </c>
      <c r="J31" s="92">
        <f>SUM('[38]TGSPDCL MoD'!K59:K66)</f>
        <v>136.99004112632775</v>
      </c>
      <c r="K31" s="92">
        <f>SUM('[38]TGSPDCL MoD'!L59:L66)</f>
        <v>150.9976774643871</v>
      </c>
      <c r="L31" s="92">
        <f>SUM('[38]TGSPDCL MoD'!M59:M66)</f>
        <v>51.789082295632056</v>
      </c>
      <c r="M31" s="92">
        <f>SUM('[38]TGSPDCL MoD'!N59:N66)</f>
        <v>88.844429112579377</v>
      </c>
      <c r="N31" s="92">
        <f>SUM('[38]TGSPDCL MoD'!O59:O66)</f>
        <v>169.52739239431136</v>
      </c>
      <c r="O31" s="92">
        <f>SUM('[38]TGSPDCL MoD'!P59:P66)</f>
        <v>152.25455070501852</v>
      </c>
      <c r="P31" s="92">
        <f>SUM('[38]TGSPDCL MoD'!Q59:Q66)</f>
        <v>70.722665293135861</v>
      </c>
      <c r="Q31" s="263">
        <f t="shared" si="2"/>
        <v>1359.3257167378893</v>
      </c>
    </row>
    <row r="32" spans="2:18" x14ac:dyDescent="0.25">
      <c r="C32" s="1005"/>
      <c r="D32" s="16" t="str">
        <f>'[41]F9-Year(n+1)'!D31</f>
        <v>SLBHES</v>
      </c>
      <c r="E32" s="92">
        <f>SUM('[38]TGSPDCL MoD'!F67:F72)</f>
        <v>52.522637551088799</v>
      </c>
      <c r="F32" s="92">
        <f>SUM('[38]TGSPDCL MoD'!G67:G72)</f>
        <v>56.281597833436692</v>
      </c>
      <c r="G32" s="92">
        <f>SUM('[38]TGSPDCL MoD'!H67:H72)</f>
        <v>58.310460750755347</v>
      </c>
      <c r="H32" s="92">
        <f>SUM('[38]TGSPDCL MoD'!I67:I72)</f>
        <v>127.47984077729397</v>
      </c>
      <c r="I32" s="92">
        <f>SUM('[38]TGSPDCL MoD'!J67:J72)</f>
        <v>299.29939456345193</v>
      </c>
      <c r="J32" s="92">
        <f>SUM('[38]TGSPDCL MoD'!K67:K72)</f>
        <v>151.16605813351515</v>
      </c>
      <c r="K32" s="92">
        <f>SUM('[38]TGSPDCL MoD'!L67:L72)</f>
        <v>166.6232340828206</v>
      </c>
      <c r="L32" s="92">
        <f>SUM('[38]TGSPDCL MoD'!M67:M72)</f>
        <v>57.148325240398293</v>
      </c>
      <c r="M32" s="92">
        <f>SUM('[38]TGSPDCL MoD'!N67:N72)</f>
        <v>98.038237127662384</v>
      </c>
      <c r="N32" s="92">
        <f>SUM('[38]TGSPDCL MoD'!O67:O72)</f>
        <v>187.07044280882815</v>
      </c>
      <c r="O32" s="92">
        <f>SUM('[38]TGSPDCL MoD'!P67:P72)</f>
        <v>168.01017120465502</v>
      </c>
      <c r="P32" s="92">
        <f>SUM('[38]TGSPDCL MoD'!Q67:Q72)</f>
        <v>78.041195149365237</v>
      </c>
      <c r="Q32" s="263">
        <f t="shared" si="2"/>
        <v>1499.9915952232716</v>
      </c>
    </row>
    <row r="33" spans="3:18" x14ac:dyDescent="0.25">
      <c r="C33" s="1005"/>
      <c r="D33" s="16" t="str">
        <f>'[41]F9-Year(n+1)'!D32</f>
        <v>LJHES</v>
      </c>
      <c r="E33" s="92">
        <f>SUM('[38]TGSPDCL MoD'!F87:F92)</f>
        <v>14.006036680290348</v>
      </c>
      <c r="F33" s="92">
        <f>SUM('[38]TGSPDCL MoD'!G87:G92)</f>
        <v>15.008426088916455</v>
      </c>
      <c r="G33" s="92">
        <f>SUM('[38]TGSPDCL MoD'!H87:H92)</f>
        <v>15.549456200201423</v>
      </c>
      <c r="H33" s="92">
        <f>SUM('[38]TGSPDCL MoD'!I87:I92)</f>
        <v>33.994624207278399</v>
      </c>
      <c r="I33" s="92">
        <f>SUM('[38]TGSPDCL MoD'!J87:J92)</f>
        <v>79.813171883587188</v>
      </c>
      <c r="J33" s="92">
        <f>SUM('[38]TGSPDCL MoD'!K87:K92)</f>
        <v>40.310948835604044</v>
      </c>
      <c r="K33" s="92">
        <f>SUM('[38]TGSPDCL MoD'!L87:L92)</f>
        <v>44.432862422085485</v>
      </c>
      <c r="L33" s="92">
        <f>SUM('[38]TGSPDCL MoD'!M87:M92)</f>
        <v>15.239553397439547</v>
      </c>
      <c r="M33" s="92">
        <f>SUM('[38]TGSPDCL MoD'!N87:N92)</f>
        <v>26.143529900709968</v>
      </c>
      <c r="N33" s="92">
        <f>SUM('[38]TGSPDCL MoD'!O87:O92)</f>
        <v>49.885451415687506</v>
      </c>
      <c r="O33" s="92">
        <f>SUM('[38]TGSPDCL MoD'!P87:P92)</f>
        <v>44.802712321241351</v>
      </c>
      <c r="P33" s="92">
        <f>SUM('[38]TGSPDCL MoD'!Q87:Q92)</f>
        <v>20.810985373164062</v>
      </c>
      <c r="Q33" s="263">
        <f t="shared" si="2"/>
        <v>399.99775872620575</v>
      </c>
    </row>
    <row r="34" spans="3:18" x14ac:dyDescent="0.25">
      <c r="C34" s="1005"/>
      <c r="D34" s="16" t="str">
        <f>'[41]F9-Year(n+1)'!D33</f>
        <v>PCHES</v>
      </c>
      <c r="E34" s="92">
        <f>SUM('[38]TGSPDCL MoD'!F93:F96)</f>
        <v>7.0030183401451733</v>
      </c>
      <c r="F34" s="92">
        <f>SUM('[38]TGSPDCL MoD'!G93:G96)</f>
        <v>7.5042130444582247</v>
      </c>
      <c r="G34" s="92">
        <f>SUM('[38]TGSPDCL MoD'!H93:H96)</f>
        <v>7.7747281001007114</v>
      </c>
      <c r="H34" s="92">
        <f>SUM('[38]TGSPDCL MoD'!I93:I96)</f>
        <v>16.997312103639196</v>
      </c>
      <c r="I34" s="92">
        <f>SUM('[38]TGSPDCL MoD'!J93:J96)</f>
        <v>39.906585941793594</v>
      </c>
      <c r="J34" s="92">
        <f>SUM('[38]TGSPDCL MoD'!K93:K96)</f>
        <v>20.155474417802019</v>
      </c>
      <c r="K34" s="92">
        <f>SUM('[38]TGSPDCL MoD'!L93:L96)</f>
        <v>22.216431211042742</v>
      </c>
      <c r="L34" s="92">
        <f>SUM('[38]TGSPDCL MoD'!M93:M96)</f>
        <v>7.6197766987197717</v>
      </c>
      <c r="M34" s="92">
        <f>SUM('[38]TGSPDCL MoD'!N93:N96)</f>
        <v>13.071764950354986</v>
      </c>
      <c r="N34" s="92">
        <f>SUM('[38]TGSPDCL MoD'!O93:O96)</f>
        <v>24.942725707843749</v>
      </c>
      <c r="O34" s="92">
        <f>SUM('[38]TGSPDCL MoD'!P93:P96)</f>
        <v>22.401356160620676</v>
      </c>
      <c r="P34" s="92">
        <f>SUM('[38]TGSPDCL MoD'!Q93:Q96)</f>
        <v>10.405492686582029</v>
      </c>
      <c r="Q34" s="263">
        <f t="shared" si="2"/>
        <v>199.99887936310287</v>
      </c>
    </row>
    <row r="35" spans="3:18" x14ac:dyDescent="0.25">
      <c r="C35" s="1005"/>
      <c r="D35" s="16" t="str">
        <f>'[41]F9-Year(n+1)'!D34</f>
        <v>Pochampad-II</v>
      </c>
      <c r="E35" s="92">
        <f>SUM('[38]TGSPDCL MoD'!F77:F78)</f>
        <v>1.0504527510217763</v>
      </c>
      <c r="F35" s="92">
        <f>SUM('[38]TGSPDCL MoD'!G77:G78)</f>
        <v>1.1256319566687338</v>
      </c>
      <c r="G35" s="92">
        <f>SUM('[38]TGSPDCL MoD'!H77:H78)</f>
        <v>1.1662092150151067</v>
      </c>
      <c r="H35" s="92">
        <f>SUM('[38]TGSPDCL MoD'!I77:I78)</f>
        <v>2.5495968155458799</v>
      </c>
      <c r="I35" s="92">
        <f>SUM('[38]TGSPDCL MoD'!J77:J78)</f>
        <v>5.9859878912690405</v>
      </c>
      <c r="J35" s="92">
        <f>SUM('[38]TGSPDCL MoD'!K77:K78)</f>
        <v>3.0233211626703032</v>
      </c>
      <c r="K35" s="92">
        <f>SUM('[38]TGSPDCL MoD'!L77:L78)</f>
        <v>3.3324646816564112</v>
      </c>
      <c r="L35" s="92">
        <f>SUM('[38]TGSPDCL MoD'!M77:M78)</f>
        <v>1.1429665048079658</v>
      </c>
      <c r="M35" s="92">
        <f>SUM('[38]TGSPDCL MoD'!N77:N78)</f>
        <v>1.960764742553248</v>
      </c>
      <c r="N35" s="92">
        <f>SUM('[38]TGSPDCL MoD'!O77:O78)</f>
        <v>3.7414088561765633</v>
      </c>
      <c r="O35" s="92">
        <f>SUM('[38]TGSPDCL MoD'!P77:P78)</f>
        <v>3.3602034240931018</v>
      </c>
      <c r="P35" s="92">
        <f>SUM('[38]TGSPDCL MoD'!Q77:Q78)</f>
        <v>1.5608239029873046</v>
      </c>
      <c r="Q35" s="263">
        <f t="shared" si="2"/>
        <v>29.999831904465434</v>
      </c>
    </row>
    <row r="36" spans="3:18" x14ac:dyDescent="0.25">
      <c r="C36" s="1005"/>
      <c r="D36" s="16" t="str">
        <f>'[41]F9-Year(n+1)'!D35</f>
        <v>NSPH</v>
      </c>
      <c r="E36" s="92">
        <f>SUM('[38]TGSPDCL MoD'!F73:F74)</f>
        <v>3.5015091700725867</v>
      </c>
      <c r="F36" s="92">
        <f>SUM('[38]TGSPDCL MoD'!G73:G74)</f>
        <v>3.7521065222291123</v>
      </c>
      <c r="G36" s="92">
        <f>SUM('[38]TGSPDCL MoD'!H73:H74)</f>
        <v>3.8873640500503557</v>
      </c>
      <c r="H36" s="92">
        <f>SUM('[38]TGSPDCL MoD'!I73:I74)</f>
        <v>8.4986560518195979</v>
      </c>
      <c r="I36" s="92">
        <f>SUM('[38]TGSPDCL MoD'!J73:J74)</f>
        <v>19.953292970896797</v>
      </c>
      <c r="J36" s="92">
        <f>SUM('[38]TGSPDCL MoD'!K73:K74)</f>
        <v>10.077737208901009</v>
      </c>
      <c r="K36" s="92">
        <f>SUM('[38]TGSPDCL MoD'!L73:L74)</f>
        <v>11.108215605521371</v>
      </c>
      <c r="L36" s="92">
        <f>SUM('[38]TGSPDCL MoD'!M73:M74)</f>
        <v>3.8098883493598859</v>
      </c>
      <c r="M36" s="92">
        <f>SUM('[38]TGSPDCL MoD'!N73:N74)</f>
        <v>6.5358824751774929</v>
      </c>
      <c r="N36" s="92">
        <f>SUM('[38]TGSPDCL MoD'!O73:O74)</f>
        <v>12.471362853921875</v>
      </c>
      <c r="O36" s="92">
        <f>SUM('[38]TGSPDCL MoD'!P73:P74)</f>
        <v>11.200678080310338</v>
      </c>
      <c r="P36" s="92">
        <f>SUM('[38]TGSPDCL MoD'!Q73:Q74)</f>
        <v>5.2027463432910146</v>
      </c>
      <c r="Q36" s="263">
        <f t="shared" si="2"/>
        <v>99.999439681551436</v>
      </c>
    </row>
    <row r="37" spans="3:18" x14ac:dyDescent="0.25">
      <c r="C37" s="1005"/>
      <c r="D37" s="16" t="str">
        <f>'[41]F9-Year(n+1)'!D36</f>
        <v>SINGUR</v>
      </c>
      <c r="E37" s="92">
        <f>SUM('[38]TGSPDCL MoD'!F79+'[38]TGSPDCL MoD'!F80)</f>
        <v>0.87537729251814667</v>
      </c>
      <c r="F37" s="92">
        <f>SUM('[38]TGSPDCL MoD'!G79+'[38]TGSPDCL MoD'!G80)</f>
        <v>0.93802663055727808</v>
      </c>
      <c r="G37" s="92">
        <f>SUM('[38]TGSPDCL MoD'!H79+'[38]TGSPDCL MoD'!H80)</f>
        <v>0.97184101251258892</v>
      </c>
      <c r="H37" s="92">
        <f>SUM('[38]TGSPDCL MoD'!I79+'[38]TGSPDCL MoD'!I80)</f>
        <v>2.1246640129548995</v>
      </c>
      <c r="I37" s="92">
        <f>SUM('[38]TGSPDCL MoD'!J79+'[38]TGSPDCL MoD'!J80)</f>
        <v>4.9883232427241992</v>
      </c>
      <c r="J37" s="92">
        <f>SUM('[38]TGSPDCL MoD'!K79+'[38]TGSPDCL MoD'!K80)</f>
        <v>2.5194343022252523</v>
      </c>
      <c r="K37" s="92">
        <f>SUM('[38]TGSPDCL MoD'!L79+'[38]TGSPDCL MoD'!L80)</f>
        <v>2.7770539013803428</v>
      </c>
      <c r="L37" s="92">
        <f>SUM('[38]TGSPDCL MoD'!M79+'[38]TGSPDCL MoD'!M80)</f>
        <v>0.95247208733997146</v>
      </c>
      <c r="M37" s="92">
        <f>SUM('[38]TGSPDCL MoD'!N79+'[38]TGSPDCL MoD'!N80)</f>
        <v>1.6339706187943732</v>
      </c>
      <c r="N37" s="92">
        <f>SUM('[38]TGSPDCL MoD'!O79+'[38]TGSPDCL MoD'!O80)</f>
        <v>3.1178407134804687</v>
      </c>
      <c r="O37" s="92">
        <f>SUM('[38]TGSPDCL MoD'!P79+'[38]TGSPDCL MoD'!P80)</f>
        <v>2.8001695200775845</v>
      </c>
      <c r="P37" s="92">
        <f>SUM('[38]TGSPDCL MoD'!Q79+'[38]TGSPDCL MoD'!Q80)</f>
        <v>1.3006865858227536</v>
      </c>
      <c r="Q37" s="263">
        <f t="shared" si="2"/>
        <v>24.999859920387859</v>
      </c>
    </row>
    <row r="38" spans="3:18" x14ac:dyDescent="0.25">
      <c r="C38" s="1005"/>
      <c r="D38" s="16" t="str">
        <f>'[41]F9-Year(n+1)'!D37</f>
        <v>SSLM LCPH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263">
        <f t="shared" si="2"/>
        <v>0</v>
      </c>
    </row>
    <row r="39" spans="3:18" x14ac:dyDescent="0.25">
      <c r="C39" s="1005"/>
      <c r="D39" s="16" t="str">
        <f>'[41]F9-Year(n+1)'!D38</f>
        <v>POCHAMPAD PH</v>
      </c>
      <c r="E39" s="92">
        <f>SUM('[38]TGSPDCL MoD'!F75:F76)</f>
        <v>1.0504527510217763</v>
      </c>
      <c r="F39" s="92">
        <f>SUM('[38]TGSPDCL MoD'!G75:G76)</f>
        <v>1.1256319566687338</v>
      </c>
      <c r="G39" s="92">
        <f>SUM('[38]TGSPDCL MoD'!H75:H76)</f>
        <v>1.1662092150151067</v>
      </c>
      <c r="H39" s="92">
        <f>SUM('[38]TGSPDCL MoD'!I75:I76)</f>
        <v>2.5495968155458799</v>
      </c>
      <c r="I39" s="92">
        <f>SUM('[38]TGSPDCL MoD'!J75:J76)</f>
        <v>5.9859878912690405</v>
      </c>
      <c r="J39" s="92">
        <f>SUM('[38]TGSPDCL MoD'!K75:K76)</f>
        <v>3.0233211626703032</v>
      </c>
      <c r="K39" s="92">
        <f>SUM('[38]TGSPDCL MoD'!L75:L76)</f>
        <v>3.3324646816564112</v>
      </c>
      <c r="L39" s="92">
        <f>SUM('[38]TGSPDCL MoD'!M75:M76)</f>
        <v>1.1429665048079658</v>
      </c>
      <c r="M39" s="92">
        <f>SUM('[38]TGSPDCL MoD'!N75:N76)</f>
        <v>1.960764742553248</v>
      </c>
      <c r="N39" s="92">
        <f>SUM('[38]TGSPDCL MoD'!O75:O76)</f>
        <v>3.7414088561765633</v>
      </c>
      <c r="O39" s="92">
        <f>SUM('[38]TGSPDCL MoD'!P75:P76)</f>
        <v>3.3602034240931018</v>
      </c>
      <c r="P39" s="92">
        <f>SUM('[38]TGSPDCL MoD'!Q75:Q76)</f>
        <v>1.5608239029873046</v>
      </c>
      <c r="Q39" s="263">
        <f t="shared" si="2"/>
        <v>29.999831904465434</v>
      </c>
    </row>
    <row r="40" spans="3:18" x14ac:dyDescent="0.25">
      <c r="C40" s="1005"/>
      <c r="D40" s="16" t="str">
        <f>'[41]F9-Year(n+1)'!D39</f>
        <v>NIZAMSAGAR PH</v>
      </c>
      <c r="E40" s="92">
        <f>SUM('[38]TGSPDCL MoD'!F57:F58)</f>
        <v>0.58358486167876455</v>
      </c>
      <c r="F40" s="92">
        <f>SUM('[38]TGSPDCL MoD'!G57:G58)</f>
        <v>0.62535108703818554</v>
      </c>
      <c r="G40" s="92">
        <f>SUM('[38]TGSPDCL MoD'!H57:H58)</f>
        <v>0.64789400834172595</v>
      </c>
      <c r="H40" s="92">
        <f>SUM('[38]TGSPDCL MoD'!I57:I58)</f>
        <v>1.4164426753032666</v>
      </c>
      <c r="I40" s="92">
        <f>SUM('[38]TGSPDCL MoD'!J57:J58)</f>
        <v>3.3255488284827996</v>
      </c>
      <c r="J40" s="92">
        <f>SUM('[38]TGSPDCL MoD'!K57:K58)</f>
        <v>1.6796228681501686</v>
      </c>
      <c r="K40" s="92">
        <f>SUM('[38]TGSPDCL MoD'!L57:L58)</f>
        <v>1.8513692675868954</v>
      </c>
      <c r="L40" s="92">
        <f>SUM('[38]TGSPDCL MoD'!M57:M58)</f>
        <v>0.63498139155998112</v>
      </c>
      <c r="M40" s="92">
        <f>SUM('[38]TGSPDCL MoD'!N57:N58)</f>
        <v>1.0893137458629154</v>
      </c>
      <c r="N40" s="92">
        <f>SUM('[38]TGSPDCL MoD'!O57:O58)</f>
        <v>2.0785604756536462</v>
      </c>
      <c r="O40" s="92">
        <f>SUM('[38]TGSPDCL MoD'!P57:P58)</f>
        <v>1.8667796800517229</v>
      </c>
      <c r="P40" s="92">
        <f>SUM('[38]TGSPDCL MoD'!Q57:Q58)</f>
        <v>0.86712439054850265</v>
      </c>
      <c r="Q40" s="263">
        <f t="shared" si="2"/>
        <v>16.666573280258575</v>
      </c>
    </row>
    <row r="41" spans="3:18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3:18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3:18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16"/>
    </row>
    <row r="44" spans="3:18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16"/>
    </row>
    <row r="45" spans="3:18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16"/>
    </row>
    <row r="46" spans="3:18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16"/>
    </row>
    <row r="47" spans="3:18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16"/>
    </row>
    <row r="48" spans="3:18" x14ac:dyDescent="0.25">
      <c r="C48" s="937" t="s">
        <v>188</v>
      </c>
      <c r="D48" s="938"/>
      <c r="E48" s="263">
        <f t="shared" ref="E48:P48" si="3">SUM(E30:E47)</f>
        <v>141.84613647964045</v>
      </c>
      <c r="F48" s="263">
        <f t="shared" si="3"/>
        <v>151.9978352155014</v>
      </c>
      <c r="G48" s="263">
        <f t="shared" si="3"/>
        <v>157.47711766753991</v>
      </c>
      <c r="H48" s="263">
        <f t="shared" si="3"/>
        <v>344.28055665921192</v>
      </c>
      <c r="I48" s="263">
        <f t="shared" si="3"/>
        <v>808.30789825102909</v>
      </c>
      <c r="J48" s="263">
        <f t="shared" si="3"/>
        <v>408.2491343325799</v>
      </c>
      <c r="K48" s="263">
        <f t="shared" si="3"/>
        <v>449.99381417967061</v>
      </c>
      <c r="L48" s="263">
        <f t="shared" si="3"/>
        <v>154.33857703256896</v>
      </c>
      <c r="M48" s="263">
        <f t="shared" si="3"/>
        <v>264.7685990694402</v>
      </c>
      <c r="N48" s="263">
        <f t="shared" si="3"/>
        <v>505.21490921237523</v>
      </c>
      <c r="O48" s="263">
        <f t="shared" si="3"/>
        <v>453.73946903337179</v>
      </c>
      <c r="P48" s="263">
        <f t="shared" si="3"/>
        <v>210.763254366719</v>
      </c>
      <c r="Q48" s="264">
        <f>SUM(E48:P48)</f>
        <v>4050.977301499649</v>
      </c>
      <c r="R48" s="492"/>
    </row>
    <row r="49" spans="3:18" x14ac:dyDescent="0.25">
      <c r="C49" s="935" t="s">
        <v>332</v>
      </c>
      <c r="D49" s="936"/>
      <c r="E49" s="263">
        <f t="shared" ref="E49:Q49" si="4">E28+E48</f>
        <v>3093.7656171227336</v>
      </c>
      <c r="F49" s="263">
        <f t="shared" si="4"/>
        <v>1901.7001502369174</v>
      </c>
      <c r="G49" s="263">
        <f t="shared" si="4"/>
        <v>2214.076606240747</v>
      </c>
      <c r="H49" s="263">
        <f t="shared" si="4"/>
        <v>2573.4611625368789</v>
      </c>
      <c r="I49" s="263">
        <f t="shared" si="4"/>
        <v>3256.3477423691338</v>
      </c>
      <c r="J49" s="263">
        <f t="shared" si="4"/>
        <v>3111.7509132710702</v>
      </c>
      <c r="K49" s="263">
        <f t="shared" si="4"/>
        <v>2840.4428910407473</v>
      </c>
      <c r="L49" s="263">
        <f t="shared" si="4"/>
        <v>2419.237905749626</v>
      </c>
      <c r="M49" s="263">
        <f t="shared" si="4"/>
        <v>2890.8202901569452</v>
      </c>
      <c r="N49" s="263">
        <f t="shared" si="4"/>
        <v>3384.0181050574984</v>
      </c>
      <c r="O49" s="263">
        <f t="shared" si="4"/>
        <v>3158.975951522134</v>
      </c>
      <c r="P49" s="263">
        <f t="shared" si="4"/>
        <v>3440.1990312040748</v>
      </c>
      <c r="Q49" s="264">
        <f t="shared" si="4"/>
        <v>34284.796366508504</v>
      </c>
      <c r="R49" s="492"/>
    </row>
    <row r="50" spans="3:18" x14ac:dyDescent="0.25">
      <c r="C50" s="1002" t="s">
        <v>333</v>
      </c>
      <c r="D50" s="100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8" x14ac:dyDescent="0.25">
      <c r="C51" s="935" t="s">
        <v>313</v>
      </c>
      <c r="D51" s="93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1004" t="s">
        <v>334</v>
      </c>
      <c r="D52" s="290" t="s">
        <v>335</v>
      </c>
      <c r="E52" s="92">
        <f>SUM('[38]TGSPDCL MoD'!F25:F30)</f>
        <v>93.206173001373656</v>
      </c>
      <c r="F52" s="92">
        <f>SUM('[38]TGSPDCL MoD'!G25:G30)</f>
        <v>124.79563018459467</v>
      </c>
      <c r="G52" s="92">
        <f>SUM('[38]TGSPDCL MoD'!H25:H30)</f>
        <v>126.77842064973275</v>
      </c>
      <c r="H52" s="92">
        <f>SUM('[38]TGSPDCL MoD'!I25:I30)</f>
        <v>91.93200512472535</v>
      </c>
      <c r="I52" s="92">
        <f>SUM('[38]TGSPDCL MoD'!J25:J30)</f>
        <v>80.092717879665443</v>
      </c>
      <c r="J52" s="92">
        <f>SUM('[38]TGSPDCL MoD'!K25:K30)</f>
        <v>83.667749172868781</v>
      </c>
      <c r="K52" s="92">
        <f>SUM('[38]TGSPDCL MoD'!L25:L30)</f>
        <v>80.092717879665443</v>
      </c>
      <c r="L52" s="92">
        <f>SUM('[38]TGSPDCL MoD'!M25:M30)</f>
        <v>114.99845693854037</v>
      </c>
      <c r="M52" s="92">
        <f>SUM('[38]TGSPDCL MoD'!N25:N30)</f>
        <v>71.548648273701303</v>
      </c>
      <c r="N52" s="92">
        <f>SUM('[38]TGSPDCL MoD'!O25:O30)</f>
        <v>75.095824198050579</v>
      </c>
      <c r="O52" s="92">
        <f>SUM('[38]TGSPDCL MoD'!P25:P30)</f>
        <v>96.315548958067367</v>
      </c>
      <c r="P52" s="92">
        <f>SUM('[38]TGSPDCL MoD'!Q25:Q30)</f>
        <v>115.09447734064321</v>
      </c>
      <c r="Q52" s="263">
        <f t="shared" ref="Q52:Q68" si="5">SUM(E52:P52)</f>
        <v>1153.6183696016287</v>
      </c>
    </row>
    <row r="53" spans="3:18" x14ac:dyDescent="0.25">
      <c r="C53" s="1005"/>
      <c r="D53" s="290" t="s">
        <v>336</v>
      </c>
      <c r="E53" s="92">
        <f>'[38]TGSPDCL MoD'!F31</f>
        <v>27.006403149202644</v>
      </c>
      <c r="F53" s="92">
        <f>'[38]TGSPDCL MoD'!G31</f>
        <v>33.002607442619713</v>
      </c>
      <c r="G53" s="92">
        <f>'[38]TGSPDCL MoD'!H31</f>
        <v>31.938007202535211</v>
      </c>
      <c r="H53" s="92">
        <f>'[38]TGSPDCL MoD'!I31</f>
        <v>0</v>
      </c>
      <c r="I53" s="92">
        <f>'[38]TGSPDCL MoD'!J31</f>
        <v>10.677314172612252</v>
      </c>
      <c r="J53" s="92">
        <f>'[38]TGSPDCL MoD'!K31</f>
        <v>22.07479909586991</v>
      </c>
      <c r="K53" s="92">
        <f>'[38]TGSPDCL MoD'!L31</f>
        <v>21.354628345224505</v>
      </c>
      <c r="L53" s="92">
        <f>'[38]TGSPDCL MoD'!M31</f>
        <v>30.528977473011594</v>
      </c>
      <c r="M53" s="92">
        <f>'[38]TGSPDCL MoD'!N31</f>
        <v>26.450619200334909</v>
      </c>
      <c r="N53" s="92">
        <f>'[38]TGSPDCL MoD'!O31</f>
        <v>27.178617893922187</v>
      </c>
      <c r="O53" s="92">
        <f>'[38]TGSPDCL MoD'!P31</f>
        <v>25.863523479700163</v>
      </c>
      <c r="P53" s="92">
        <f>'[38]TGSPDCL MoD'!Q31</f>
        <v>29.362613974683814</v>
      </c>
      <c r="Q53" s="263">
        <f t="shared" si="5"/>
        <v>285.43811142971691</v>
      </c>
    </row>
    <row r="54" spans="3:18" x14ac:dyDescent="0.25">
      <c r="C54" s="1005"/>
      <c r="D54" s="290" t="s">
        <v>337</v>
      </c>
      <c r="E54" s="92">
        <f>SUM('[38]TGSPDCL MoD'!F42:F45)</f>
        <v>85.461349870473043</v>
      </c>
      <c r="F54" s="92">
        <f>SUM('[38]TGSPDCL MoD'!G42:G45)</f>
        <v>84.729923903113146</v>
      </c>
      <c r="G54" s="92">
        <f>SUM('[38]TGSPDCL MoD'!H42:H45)</f>
        <v>83.729025210936427</v>
      </c>
      <c r="H54" s="92">
        <f>SUM('[38]TGSPDCL MoD'!I42:I45)</f>
        <v>90.100130347676654</v>
      </c>
      <c r="I54" s="92">
        <f>SUM('[38]TGSPDCL MoD'!J42:J45)</f>
        <v>81.149786273404132</v>
      </c>
      <c r="J54" s="92">
        <f>SUM('[38]TGSPDCL MoD'!K42:K45)</f>
        <v>91.698216995267529</v>
      </c>
      <c r="K54" s="92">
        <f>SUM('[38]TGSPDCL MoD'!L42:L45)</f>
        <v>84.729923903113146</v>
      </c>
      <c r="L54" s="92">
        <f>SUM('[38]TGSPDCL MoD'!M42:M45)</f>
        <v>62.796768908202324</v>
      </c>
      <c r="M54" s="92">
        <f>SUM('[38]TGSPDCL MoD'!N42:N45)</f>
        <v>55.193788458013842</v>
      </c>
      <c r="N54" s="92">
        <f>SUM('[38]TGSPDCL MoD'!O42:O45)</f>
        <v>77.271303841219378</v>
      </c>
      <c r="O54" s="92">
        <f>SUM('[38]TGSPDCL MoD'!P42:P45)</f>
        <v>80.572654683593157</v>
      </c>
      <c r="P54" s="92">
        <f>SUM('[38]TGSPDCL MoD'!Q42:Q45)</f>
        <v>95.470336792240147</v>
      </c>
      <c r="Q54" s="263">
        <f t="shared" si="5"/>
        <v>972.90320918725286</v>
      </c>
    </row>
    <row r="55" spans="3:18" x14ac:dyDescent="0.25">
      <c r="C55" s="1005"/>
      <c r="D55" s="290" t="s">
        <v>338</v>
      </c>
      <c r="E55" s="92">
        <f>'[38]TGSPDCL MoD'!F40</f>
        <v>152.87804127147834</v>
      </c>
      <c r="F55" s="92">
        <f>'[38]TGSPDCL MoD'!G40</f>
        <v>192.64072109523784</v>
      </c>
      <c r="G55" s="92">
        <f>'[38]TGSPDCL MoD'!H40</f>
        <v>189.1792860806334</v>
      </c>
      <c r="H55" s="92">
        <f>'[38]TGSPDCL MoD'!I40</f>
        <v>128.35385548417867</v>
      </c>
      <c r="I55" s="92">
        <f>'[38]TGSPDCL MoD'!J40</f>
        <v>118.48048198539573</v>
      </c>
      <c r="J55" s="92">
        <f>'[38]TGSPDCL MoD'!K40</f>
        <v>124.21340853307616</v>
      </c>
      <c r="K55" s="92">
        <f>'[38]TGSPDCL MoD'!L40</f>
        <v>118.48048198539573</v>
      </c>
      <c r="L55" s="92">
        <f>'[38]TGSPDCL MoD'!M40</f>
        <v>0</v>
      </c>
      <c r="M55" s="92">
        <f>'[38]TGSPDCL MoD'!N40</f>
        <v>66.645271116785096</v>
      </c>
      <c r="N55" s="92">
        <f>'[38]TGSPDCL MoD'!O40</f>
        <v>133.29054223357019</v>
      </c>
      <c r="O55" s="92">
        <f>'[38]TGSPDCL MoD'!P40</f>
        <v>147.2055830972796</v>
      </c>
      <c r="P55" s="92">
        <f>'[38]TGSPDCL MoD'!Q40</f>
        <v>172.78403622870209</v>
      </c>
      <c r="Q55" s="263">
        <f t="shared" si="5"/>
        <v>1544.151709111733</v>
      </c>
    </row>
    <row r="56" spans="3:18" x14ac:dyDescent="0.25">
      <c r="C56" s="1005"/>
      <c r="D56" s="290" t="s">
        <v>339</v>
      </c>
      <c r="E56" s="92">
        <f>'[38]TGSPDCL MoD'!F41</f>
        <v>72.793663741438749</v>
      </c>
      <c r="F56" s="92">
        <f>'[38]TGSPDCL MoD'!G41</f>
        <v>94.025148999358393</v>
      </c>
      <c r="G56" s="92">
        <f>'[38]TGSPDCL MoD'!H41</f>
        <v>0</v>
      </c>
      <c r="H56" s="92">
        <f>'[38]TGSPDCL MoD'!I41</f>
        <v>30.558173424791455</v>
      </c>
      <c r="I56" s="92">
        <f>'[38]TGSPDCL MoD'!J41</f>
        <v>56.415089399615027</v>
      </c>
      <c r="J56" s="92">
        <f>'[38]TGSPDCL MoD'!K41</f>
        <v>59.144851789918981</v>
      </c>
      <c r="K56" s="92">
        <f>'[38]TGSPDCL MoD'!L41</f>
        <v>56.415089399615027</v>
      </c>
      <c r="L56" s="92">
        <f>'[38]TGSPDCL MoD'!M41</f>
        <v>76.638713264876458</v>
      </c>
      <c r="M56" s="92">
        <f>'[38]TGSPDCL MoD'!N41</f>
        <v>63.466975574566916</v>
      </c>
      <c r="N56" s="92">
        <f>'[38]TGSPDCL MoD'!O41</f>
        <v>63.466975574566916</v>
      </c>
      <c r="O56" s="92">
        <f>'[38]TGSPDCL MoD'!P41</f>
        <v>72.187049876926764</v>
      </c>
      <c r="P56" s="92">
        <f>'[38]TGSPDCL MoD'!Q41</f>
        <v>82.272005374438606</v>
      </c>
      <c r="Q56" s="263">
        <f t="shared" si="5"/>
        <v>727.38373642011334</v>
      </c>
    </row>
    <row r="57" spans="3:18" x14ac:dyDescent="0.25">
      <c r="C57" s="1005"/>
      <c r="D57" s="290" t="s">
        <v>340</v>
      </c>
      <c r="E57" s="92">
        <f>SUM('[38]TGSPDCL MoD'!F49:F51)</f>
        <v>77.01121400973183</v>
      </c>
      <c r="F57" s="92">
        <f>SUM('[38]TGSPDCL MoD'!G49:G51)</f>
        <v>99.965932788593335</v>
      </c>
      <c r="G57" s="92">
        <f>SUM('[38]TGSPDCL MoD'!H49:H51)</f>
        <v>64.590050459774901</v>
      </c>
      <c r="H57" s="92">
        <f>SUM('[38]TGSPDCL MoD'!I49:I51)</f>
        <v>55.619210118139591</v>
      </c>
      <c r="I57" s="92">
        <f>SUM('[38]TGSPDCL MoD'!J49:J51)</f>
        <v>61.608971207785345</v>
      </c>
      <c r="J57" s="92">
        <f>SUM('[38]TGSPDCL MoD'!K49:K51)</f>
        <v>60.79186080127711</v>
      </c>
      <c r="K57" s="92">
        <f>SUM('[38]TGSPDCL MoD'!L49:L51)</f>
        <v>61.608971207785345</v>
      </c>
      <c r="L57" s="92">
        <f>SUM('[38]TGSPDCL MoD'!M49:M51)</f>
        <v>49.68465419982698</v>
      </c>
      <c r="M57" s="92">
        <f>SUM('[38]TGSPDCL MoD'!N49:N51)</f>
        <v>55.619210118139577</v>
      </c>
      <c r="N57" s="92">
        <f>SUM('[38]TGSPDCL MoD'!O49:O51)</f>
        <v>66.743052141767507</v>
      </c>
      <c r="O57" s="92">
        <f>SUM('[38]TGSPDCL MoD'!P49:P51)</f>
        <v>74.195750271741659</v>
      </c>
      <c r="P57" s="92">
        <f>SUM('[38]TGSPDCL MoD'!Q49:Q51)</f>
        <v>89.846416344687199</v>
      </c>
      <c r="Q57" s="263">
        <f t="shared" si="5"/>
        <v>817.28529366925045</v>
      </c>
    </row>
    <row r="58" spans="3:18" x14ac:dyDescent="0.25">
      <c r="C58" s="1005"/>
      <c r="D58" s="290" t="s">
        <v>341</v>
      </c>
      <c r="E58" s="92">
        <f>'[38]TGSPDCL MoD'!F53</f>
        <v>12.994633508075648</v>
      </c>
      <c r="F58" s="92">
        <f>'[38]TGSPDCL MoD'!G53</f>
        <v>16.365116574232754</v>
      </c>
      <c r="G58" s="92">
        <f>'[38]TGSPDCL MoD'!H53</f>
        <v>15.837209587967187</v>
      </c>
      <c r="H58" s="92">
        <f>'[38]TGSPDCL MoD'!I53</f>
        <v>10.910077716155186</v>
      </c>
      <c r="I58" s="92">
        <f>'[38]TGSPDCL MoD'!J53</f>
        <v>10.070840968758636</v>
      </c>
      <c r="J58" s="92">
        <f>'[38]TGSPDCL MoD'!K53</f>
        <v>10.15205742818411</v>
      </c>
      <c r="K58" s="92">
        <f>'[38]TGSPDCL MoD'!L53</f>
        <v>10.070840968758636</v>
      </c>
      <c r="L58" s="92">
        <f>'[38]TGSPDCL MoD'!M53</f>
        <v>12.406671480294346</v>
      </c>
      <c r="M58" s="92">
        <f>'[38]TGSPDCL MoD'!N53</f>
        <v>10.910077716155186</v>
      </c>
      <c r="N58" s="92">
        <f>'[38]TGSPDCL MoD'!O53</f>
        <v>10.910077716155186</v>
      </c>
      <c r="O58" s="92">
        <f>'[38]TGSPDCL MoD'!P53</f>
        <v>12.128324607537269</v>
      </c>
      <c r="P58" s="92">
        <f>'[38]TGSPDCL MoD'!Q53</f>
        <v>14.686643079439659</v>
      </c>
      <c r="Q58" s="263">
        <f t="shared" si="5"/>
        <v>147.44257135171378</v>
      </c>
    </row>
    <row r="59" spans="3:18" x14ac:dyDescent="0.25">
      <c r="C59" s="1005"/>
      <c r="D59" s="290" t="s">
        <v>342</v>
      </c>
      <c r="E59" s="92">
        <f>'[38]TGSPDCL MoD'!F54</f>
        <v>54.983276189502028</v>
      </c>
      <c r="F59" s="92">
        <f>'[38]TGSPDCL MoD'!G54</f>
        <v>69.645483173369229</v>
      </c>
      <c r="G59" s="92">
        <f>'[38]TGSPDCL MoD'!H54</f>
        <v>69.172508754534803</v>
      </c>
      <c r="H59" s="92">
        <f>'[38]TGSPDCL MoD'!I54</f>
        <v>47.652172697568425</v>
      </c>
      <c r="I59" s="92">
        <f>'[38]TGSPDCL MoD'!J54</f>
        <v>43.986620951601623</v>
      </c>
      <c r="J59" s="92">
        <f>'[38]TGSPDCL MoD'!K54</f>
        <v>42.567697695098346</v>
      </c>
      <c r="K59" s="92">
        <f>'[38]TGSPDCL MoD'!L54</f>
        <v>43.986620951601623</v>
      </c>
      <c r="L59" s="92">
        <f>'[38]TGSPDCL MoD'!M54</f>
        <v>53.209622118872936</v>
      </c>
      <c r="M59" s="92">
        <f>'[38]TGSPDCL MoD'!N54</f>
        <v>47.652172697568425</v>
      </c>
      <c r="N59" s="92">
        <f>'[38]TGSPDCL MoD'!O54</f>
        <v>47.652172697568425</v>
      </c>
      <c r="O59" s="92">
        <f>'[38]TGSPDCL MoD'!P54</f>
        <v>52.973134909455723</v>
      </c>
      <c r="P59" s="92">
        <f>'[38]TGSPDCL MoD'!Q54</f>
        <v>62.911664928624994</v>
      </c>
      <c r="Q59" s="263">
        <f t="shared" si="5"/>
        <v>636.39314776536662</v>
      </c>
    </row>
    <row r="60" spans="3:18" x14ac:dyDescent="0.25">
      <c r="C60" s="1006"/>
      <c r="D60" s="290" t="s">
        <v>343</v>
      </c>
      <c r="E60" s="92">
        <f>'[38]TGSPDCL MoD'!F55</f>
        <v>253.02743108720347</v>
      </c>
      <c r="F60" s="92">
        <f>'[38]TGSPDCL MoD'!G55</f>
        <v>259.91253948422718</v>
      </c>
      <c r="G60" s="92">
        <f>'[38]TGSPDCL MoD'!H55</f>
        <v>251.52826401699403</v>
      </c>
      <c r="H60" s="92">
        <f>'[38]TGSPDCL MoD'!I55</f>
        <v>251.15107009367745</v>
      </c>
      <c r="I60" s="92">
        <f>'[38]TGSPDCL MoD'!J55</f>
        <v>202.644037609523</v>
      </c>
      <c r="J60" s="92">
        <f>'[38]TGSPDCL MoD'!K55</f>
        <v>221.02517153398398</v>
      </c>
      <c r="K60" s="92">
        <f>'[38]TGSPDCL MoD'!L55</f>
        <v>202.40299255520338</v>
      </c>
      <c r="L60" s="92">
        <f>'[38]TGSPDCL MoD'!M55</f>
        <v>257.07668160560428</v>
      </c>
      <c r="M60" s="92">
        <f>'[38]TGSPDCL MoD'!N55</f>
        <v>253.26319853607026</v>
      </c>
      <c r="N60" s="92">
        <f>'[38]TGSPDCL MoD'!O55</f>
        <v>227.6261200883803</v>
      </c>
      <c r="O60" s="92">
        <f>'[38]TGSPDCL MoD'!P55</f>
        <v>223.62258256308982</v>
      </c>
      <c r="P60" s="92">
        <f>'[38]TGSPDCL MoD'!Q55</f>
        <v>266.46232803702208</v>
      </c>
      <c r="Q60" s="263">
        <f t="shared" si="5"/>
        <v>2869.7424172109795</v>
      </c>
    </row>
    <row r="61" spans="3:18" x14ac:dyDescent="0.25">
      <c r="C61" s="289"/>
      <c r="D61" s="290" t="s">
        <v>412</v>
      </c>
      <c r="E61" s="92">
        <f>'[38]TGSPDCL MoD'!F56</f>
        <v>247.82873560363862</v>
      </c>
      <c r="F61" s="92">
        <f>'[38]TGSPDCL MoD'!G56</f>
        <v>259.92449965906513</v>
      </c>
      <c r="G61" s="92">
        <f>'[38]TGSPDCL MoD'!H56</f>
        <v>251.53983837974025</v>
      </c>
      <c r="H61" s="92">
        <f>'[38]TGSPDCL MoD'!I56</f>
        <v>246.73372631765898</v>
      </c>
      <c r="I61" s="92">
        <f>'[38]TGSPDCL MoD'!J56</f>
        <v>190.90030297273339</v>
      </c>
      <c r="J61" s="92">
        <f>'[38]TGSPDCL MoD'!K56</f>
        <v>200.12221440010083</v>
      </c>
      <c r="K61" s="92">
        <f>'[38]TGSPDCL MoD'!L56</f>
        <v>196.450961898548</v>
      </c>
      <c r="L61" s="92">
        <f>'[38]TGSPDCL MoD'!M56</f>
        <v>257.08851128517585</v>
      </c>
      <c r="M61" s="92">
        <f>'[38]TGSPDCL MoD'!N56</f>
        <v>233.96797278368862</v>
      </c>
      <c r="N61" s="92">
        <f>'[38]TGSPDCL MoD'!O56</f>
        <v>225.52272764536528</v>
      </c>
      <c r="O61" s="92">
        <f>'[38]TGSPDCL MoD'!P56</f>
        <v>218.66231828939385</v>
      </c>
      <c r="P61" s="92">
        <f>'[38]TGSPDCL MoD'!Q56</f>
        <v>259.92449965906513</v>
      </c>
      <c r="Q61" s="263">
        <f t="shared" si="5"/>
        <v>2788.6663088941741</v>
      </c>
    </row>
    <row r="62" spans="3:18" x14ac:dyDescent="0.25">
      <c r="C62" s="16"/>
      <c r="D62" s="290" t="s">
        <v>344</v>
      </c>
      <c r="E62" s="92">
        <f>'[38]TGSPDCL MoD'!F33</f>
        <v>1.6212418779547224</v>
      </c>
      <c r="F62" s="92">
        <f>'[38]TGSPDCL MoD'!G33</f>
        <v>2.0535730454093981</v>
      </c>
      <c r="G62" s="92">
        <f>'[38]TGSPDCL MoD'!H33</f>
        <v>2.0396268787171787</v>
      </c>
      <c r="H62" s="92">
        <f>'[38]TGSPDCL MoD'!I33</f>
        <v>1.4050762942274599</v>
      </c>
      <c r="I62" s="92">
        <f>'[38]TGSPDCL MoD'!J33</f>
        <v>1.2969935023638255</v>
      </c>
      <c r="J62" s="92">
        <f>'[38]TGSPDCL MoD'!K33</f>
        <v>1.255155002287573</v>
      </c>
      <c r="K62" s="92">
        <f>'[38]TGSPDCL MoD'!L33</f>
        <v>1.2969935023638255</v>
      </c>
      <c r="L62" s="92">
        <f>'[38]TGSPDCL MoD'!M33</f>
        <v>1.5689437528594152</v>
      </c>
      <c r="M62" s="92">
        <f>'[38]TGSPDCL MoD'!N33</f>
        <v>1.4050762942274599</v>
      </c>
      <c r="N62" s="92">
        <f>'[38]TGSPDCL MoD'!O33</f>
        <v>1.4050762942274599</v>
      </c>
      <c r="O62" s="92">
        <f>'[38]TGSPDCL MoD'!P33</f>
        <v>1.5619706695133611</v>
      </c>
      <c r="P62" s="92">
        <f>'[38]TGSPDCL MoD'!Q33</f>
        <v>1.8374074616819984</v>
      </c>
      <c r="Q62" s="263">
        <f t="shared" si="5"/>
        <v>18.747134575833677</v>
      </c>
    </row>
    <row r="63" spans="3:18" x14ac:dyDescent="0.25">
      <c r="C63" s="16"/>
      <c r="D63" s="290" t="s">
        <v>345</v>
      </c>
      <c r="E63" s="92">
        <f>'[38]TGSPDCL MoD'!F34</f>
        <v>2.8709419564837022</v>
      </c>
      <c r="F63" s="92">
        <f>'[38]TGSPDCL MoD'!G34</f>
        <v>2.8412890348674389</v>
      </c>
      <c r="G63" s="92">
        <f>'[38]TGSPDCL MoD'!H34</f>
        <v>2.8709419564837022</v>
      </c>
      <c r="H63" s="92">
        <f>'[38]TGSPDCL MoD'!I34</f>
        <v>3.0293155151160192</v>
      </c>
      <c r="I63" s="92">
        <f>'[38]TGSPDCL MoD'!J34</f>
        <v>2.4652360743702779</v>
      </c>
      <c r="J63" s="92">
        <f>'[38]TGSPDCL MoD'!K34</f>
        <v>2.6542745901532463</v>
      </c>
      <c r="K63" s="92">
        <f>'[38]TGSPDCL MoD'!L34</f>
        <v>2.3398850875378909</v>
      </c>
      <c r="L63" s="92">
        <f>'[38]TGSPDCL MoD'!M34</f>
        <v>2.8709419564837022</v>
      </c>
      <c r="M63" s="92">
        <f>'[38]TGSPDCL MoD'!N34</f>
        <v>2.9039645282836326</v>
      </c>
      <c r="N63" s="92">
        <f>'[38]TGSPDCL MoD'!O34</f>
        <v>2.7159380480350519</v>
      </c>
      <c r="O63" s="92">
        <f>'[38]TGSPDCL MoD'!P34</f>
        <v>2.4863424625391128</v>
      </c>
      <c r="P63" s="92">
        <f>'[38]TGSPDCL MoD'!Q34</f>
        <v>3.0293155151160192</v>
      </c>
      <c r="Q63" s="263">
        <f t="shared" si="5"/>
        <v>33.078386725469798</v>
      </c>
    </row>
    <row r="64" spans="3:18" x14ac:dyDescent="0.25">
      <c r="C64" s="16"/>
      <c r="D64" s="290" t="s">
        <v>346</v>
      </c>
      <c r="E64" s="92">
        <f>'[38]TGSPDCL MoD'!F52</f>
        <v>25.038601909348777</v>
      </c>
      <c r="F64" s="92">
        <f>'[38]TGSPDCL MoD'!G52</f>
        <v>25.873221972993736</v>
      </c>
      <c r="G64" s="92">
        <f>'[38]TGSPDCL MoD'!H52</f>
        <v>25.038601909348777</v>
      </c>
      <c r="H64" s="92">
        <f>'[38]TGSPDCL MoD'!I52</f>
        <v>26.41983933862037</v>
      </c>
      <c r="I64" s="92">
        <f>'[38]TGSPDCL MoD'!J52</f>
        <v>21.726568813326015</v>
      </c>
      <c r="J64" s="92">
        <f>'[38]TGSPDCL MoD'!K52</f>
        <v>23.980632814587558</v>
      </c>
      <c r="K64" s="92">
        <f>'[38]TGSPDCL MoD'!L52</f>
        <v>20.407048316727458</v>
      </c>
      <c r="L64" s="92">
        <f>'[38]TGSPDCL MoD'!M52</f>
        <v>25.038601909348777</v>
      </c>
      <c r="M64" s="92">
        <f>'[38]TGSPDCL MoD'!N52</f>
        <v>25.873221972993736</v>
      </c>
      <c r="N64" s="92">
        <f>'[38]TGSPDCL MoD'!O52</f>
        <v>24.233369876113859</v>
      </c>
      <c r="O64" s="92">
        <f>'[38]TGSPDCL MoD'!P52</f>
        <v>22.381923960281725</v>
      </c>
      <c r="P64" s="92">
        <f>'[38]TGSPDCL MoD'!Q52</f>
        <v>27.513074069873625</v>
      </c>
      <c r="Q64" s="263">
        <f t="shared" si="5"/>
        <v>293.52470686356446</v>
      </c>
    </row>
    <row r="65" spans="3:17" x14ac:dyDescent="0.25">
      <c r="C65" s="16"/>
      <c r="D65" s="290" t="s">
        <v>347</v>
      </c>
      <c r="E65" s="92">
        <f>'[38]TGSPDCL MoD'!F35</f>
        <v>0</v>
      </c>
      <c r="F65" s="92">
        <f>'[38]TGSPDCL MoD'!G35</f>
        <v>0</v>
      </c>
      <c r="G65" s="92">
        <f>'[38]TGSPDCL MoD'!H35</f>
        <v>0</v>
      </c>
      <c r="H65" s="92">
        <f>'[38]TGSPDCL MoD'!I35</f>
        <v>0</v>
      </c>
      <c r="I65" s="92">
        <f>'[38]TGSPDCL MoD'!J35</f>
        <v>0</v>
      </c>
      <c r="J65" s="92">
        <f>'[38]TGSPDCL MoD'!K35</f>
        <v>0</v>
      </c>
      <c r="K65" s="92">
        <f>'[38]TGSPDCL MoD'!L35</f>
        <v>0</v>
      </c>
      <c r="L65" s="92">
        <f>'[38]TGSPDCL MoD'!M35</f>
        <v>0</v>
      </c>
      <c r="M65" s="92">
        <f>'[38]TGSPDCL MoD'!N35</f>
        <v>0</v>
      </c>
      <c r="N65" s="92">
        <f>'[38]TGSPDCL MoD'!O35</f>
        <v>0</v>
      </c>
      <c r="O65" s="92">
        <f>'[38]TGSPDCL MoD'!P35</f>
        <v>0</v>
      </c>
      <c r="P65" s="92">
        <f>'[38]TGSPDCL MoD'!Q35</f>
        <v>0</v>
      </c>
      <c r="Q65" s="263">
        <f t="shared" si="5"/>
        <v>0</v>
      </c>
    </row>
    <row r="66" spans="3:17" x14ac:dyDescent="0.25">
      <c r="C66" s="16"/>
      <c r="D66" s="290" t="s">
        <v>348</v>
      </c>
      <c r="E66" s="92">
        <f t="shared" ref="E66:P66" si="6">E65</f>
        <v>0</v>
      </c>
      <c r="F66" s="92">
        <f t="shared" si="6"/>
        <v>0</v>
      </c>
      <c r="G66" s="92">
        <f t="shared" si="6"/>
        <v>0</v>
      </c>
      <c r="H66" s="92">
        <f t="shared" si="6"/>
        <v>0</v>
      </c>
      <c r="I66" s="92">
        <f t="shared" si="6"/>
        <v>0</v>
      </c>
      <c r="J66" s="92">
        <f t="shared" si="6"/>
        <v>0</v>
      </c>
      <c r="K66" s="92">
        <f t="shared" si="6"/>
        <v>0</v>
      </c>
      <c r="L66" s="92">
        <f t="shared" si="6"/>
        <v>0</v>
      </c>
      <c r="M66" s="92">
        <f t="shared" si="6"/>
        <v>0</v>
      </c>
      <c r="N66" s="92">
        <f t="shared" si="6"/>
        <v>0</v>
      </c>
      <c r="O66" s="92">
        <f t="shared" si="6"/>
        <v>0</v>
      </c>
      <c r="P66" s="92">
        <f t="shared" si="6"/>
        <v>0</v>
      </c>
      <c r="Q66" s="263">
        <f t="shared" si="5"/>
        <v>0</v>
      </c>
    </row>
    <row r="67" spans="3:17" x14ac:dyDescent="0.25">
      <c r="C67" s="16"/>
      <c r="D67" s="290" t="s">
        <v>349</v>
      </c>
      <c r="E67" s="92">
        <f>'[38]TGSPDCL MoD'!F46</f>
        <v>30.20398043083004</v>
      </c>
      <c r="F67" s="92">
        <f>'[38]TGSPDCL MoD'!G46</f>
        <v>39.013474723155483</v>
      </c>
      <c r="G67" s="92">
        <f>'[38]TGSPDCL MoD'!H46</f>
        <v>37.754975538537565</v>
      </c>
      <c r="H67" s="92">
        <f>'[38]TGSPDCL MoD'!I46</f>
        <v>25.358758570051041</v>
      </c>
      <c r="I67" s="92">
        <f>'[38]TGSPDCL MoD'!J46</f>
        <v>23.408084833893263</v>
      </c>
      <c r="J67" s="92">
        <f>'[38]TGSPDCL MoD'!K46</f>
        <v>24.540734100049391</v>
      </c>
      <c r="K67" s="92">
        <f>'[38]TGSPDCL MoD'!L46</f>
        <v>23.408084833893263</v>
      </c>
      <c r="L67" s="92">
        <f>'[38]TGSPDCL MoD'!M46</f>
        <v>29.693855845790381</v>
      </c>
      <c r="M67" s="92">
        <f>'[38]TGSPDCL MoD'!N46</f>
        <v>26.334095438129925</v>
      </c>
      <c r="N67" s="92">
        <f>'[38]TGSPDCL MoD'!O46</f>
        <v>26.334095438129925</v>
      </c>
      <c r="O67" s="92">
        <f>'[38]TGSPDCL MoD'!P46</f>
        <v>29.952280593906462</v>
      </c>
      <c r="P67" s="92">
        <f>'[38]TGSPDCL MoD'!Q46</f>
        <v>34.136790382761035</v>
      </c>
      <c r="Q67" s="263">
        <f t="shared" si="5"/>
        <v>350.13921072912774</v>
      </c>
    </row>
    <row r="68" spans="3:17" x14ac:dyDescent="0.25">
      <c r="C68" s="16"/>
      <c r="D68" s="290" t="s">
        <v>350</v>
      </c>
      <c r="E68" s="92">
        <f>'[38]TGSPDCL MoD'!F47</f>
        <v>51.761658021717643</v>
      </c>
      <c r="F68" s="92">
        <f>'[38]TGSPDCL MoD'!G47</f>
        <v>0</v>
      </c>
      <c r="G68" s="92">
        <f>'[38]TGSPDCL MoD'!H47</f>
        <v>26.738586437682986</v>
      </c>
      <c r="H68" s="92">
        <f>'[38]TGSPDCL MoD'!I47</f>
        <v>51.60285039468539</v>
      </c>
      <c r="I68" s="92">
        <f>'[38]TGSPDCL MoD'!J47</f>
        <v>38.194235725200215</v>
      </c>
      <c r="J68" s="92">
        <f>'[38]TGSPDCL MoD'!K47</f>
        <v>41.680737682270653</v>
      </c>
      <c r="K68" s="92">
        <f>'[38]TGSPDCL MoD'!L47</f>
        <v>40.632165665106612</v>
      </c>
      <c r="L68" s="92">
        <f>'[38]TGSPDCL MoD'!M47</f>
        <v>54.656816394675666</v>
      </c>
      <c r="M68" s="92">
        <f>'[38]TGSPDCL MoD'!N47</f>
        <v>47.945955484825802</v>
      </c>
      <c r="N68" s="92">
        <f>'[38]TGSPDCL MoD'!O47</f>
        <v>47.945955484825802</v>
      </c>
      <c r="O68" s="92">
        <f>'[38]TGSPDCL MoD'!P47</f>
        <v>45.508025544919406</v>
      </c>
      <c r="P68" s="92">
        <f>'[38]TGSPDCL MoD'!Q47</f>
        <v>54.562246003254316</v>
      </c>
      <c r="Q68" s="263">
        <f t="shared" si="5"/>
        <v>501.22923283916441</v>
      </c>
    </row>
    <row r="69" spans="3:17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263"/>
    </row>
    <row r="70" spans="3:17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263"/>
    </row>
    <row r="71" spans="3:17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263"/>
    </row>
    <row r="72" spans="3:17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263"/>
    </row>
    <row r="73" spans="3:17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263"/>
    </row>
    <row r="74" spans="3:17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263"/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263"/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263"/>
    </row>
    <row r="77" spans="3:17" x14ac:dyDescent="0.25">
      <c r="C77" s="937" t="s">
        <v>188</v>
      </c>
      <c r="D77" s="938"/>
      <c r="E77" s="263">
        <f t="shared" ref="E77:P77" si="7">SUM(E52:E76)</f>
        <v>1188.6873456284529</v>
      </c>
      <c r="F77" s="263">
        <f t="shared" si="7"/>
        <v>1304.7891620808373</v>
      </c>
      <c r="G77" s="263">
        <f t="shared" si="7"/>
        <v>1178.735343063619</v>
      </c>
      <c r="H77" s="263">
        <f t="shared" si="7"/>
        <v>1060.826261437272</v>
      </c>
      <c r="I77" s="263">
        <f t="shared" si="7"/>
        <v>943.11728237024818</v>
      </c>
      <c r="J77" s="263">
        <f t="shared" si="7"/>
        <v>1009.569561634994</v>
      </c>
      <c r="K77" s="263">
        <f t="shared" si="7"/>
        <v>963.67740650053997</v>
      </c>
      <c r="L77" s="263">
        <f t="shared" si="7"/>
        <v>1028.258217133563</v>
      </c>
      <c r="M77" s="263">
        <f t="shared" si="7"/>
        <v>989.18024819348477</v>
      </c>
      <c r="N77" s="263">
        <f t="shared" si="7"/>
        <v>1057.391849171898</v>
      </c>
      <c r="O77" s="263">
        <f t="shared" si="7"/>
        <v>1105.6170139679452</v>
      </c>
      <c r="P77" s="263">
        <f t="shared" si="7"/>
        <v>1309.893855192234</v>
      </c>
      <c r="Q77" s="264">
        <f>SUM(E77:P77)</f>
        <v>13139.743546375088</v>
      </c>
    </row>
    <row r="78" spans="3:17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3:17" x14ac:dyDescent="0.25">
      <c r="C79" s="1020" t="s">
        <v>352</v>
      </c>
      <c r="D79" s="16" t="s">
        <v>353</v>
      </c>
      <c r="E79" s="92">
        <f>'[38]TGSPDCL MoD'!F32</f>
        <v>10.314411455210985</v>
      </c>
      <c r="F79" s="92">
        <f>'[38]TGSPDCL MoD'!G32</f>
        <v>10.658225170384686</v>
      </c>
      <c r="G79" s="92">
        <f>'[38]TGSPDCL MoD'!H32</f>
        <v>10.314411455210985</v>
      </c>
      <c r="H79" s="92">
        <f>'[38]TGSPDCL MoD'!I32</f>
        <v>10.658225170384686</v>
      </c>
      <c r="I79" s="92">
        <f>'[38]TGSPDCL MoD'!J32</f>
        <v>10.658225170384686</v>
      </c>
      <c r="J79" s="92">
        <f>'[38]TGSPDCL MoD'!K32</f>
        <v>10.314411455210985</v>
      </c>
      <c r="K79" s="92">
        <f>'[38]TGSPDCL MoD'!L32</f>
        <v>10.658225170384686</v>
      </c>
      <c r="L79" s="92">
        <f>'[38]TGSPDCL MoD'!M32</f>
        <v>10.314411455210985</v>
      </c>
      <c r="M79" s="92">
        <f>'[38]TGSPDCL MoD'!N32</f>
        <v>10.658225170384686</v>
      </c>
      <c r="N79" s="92">
        <f>'[38]TGSPDCL MoD'!O32</f>
        <v>10.658225170384686</v>
      </c>
      <c r="O79" s="92">
        <f>'[38]TGSPDCL MoD'!P32</f>
        <v>9.6267840248635856</v>
      </c>
      <c r="P79" s="92">
        <f>'[38]TGSPDCL MoD'!Q32</f>
        <v>10.658225170384686</v>
      </c>
      <c r="Q79" s="92">
        <f t="shared" ref="Q79:Q93" si="8">SUM(E79:P79)</f>
        <v>125.49200603840031</v>
      </c>
    </row>
    <row r="80" spans="3:17" x14ac:dyDescent="0.25">
      <c r="C80" s="1021"/>
      <c r="D80" s="16" t="s">
        <v>354</v>
      </c>
      <c r="E80" s="92">
        <f>'[38]TGSPDCL MoD'!F36+'[38]TGSPDCL MoD'!F37</f>
        <v>32.694815685819094</v>
      </c>
      <c r="F80" s="92">
        <f>'[38]TGSPDCL MoD'!G36+'[38]TGSPDCL MoD'!G37</f>
        <v>33.784642875346393</v>
      </c>
      <c r="G80" s="92">
        <f>'[38]TGSPDCL MoD'!H36+'[38]TGSPDCL MoD'!H37</f>
        <v>32.694815685819094</v>
      </c>
      <c r="H80" s="92">
        <f>'[38]TGSPDCL MoD'!I36+'[38]TGSPDCL MoD'!I37</f>
        <v>33.784642875346393</v>
      </c>
      <c r="I80" s="92">
        <f>'[38]TGSPDCL MoD'!J36+'[38]TGSPDCL MoD'!J37</f>
        <v>33.784642875346393</v>
      </c>
      <c r="J80" s="92">
        <f>'[38]TGSPDCL MoD'!K36+'[38]TGSPDCL MoD'!K37</f>
        <v>32.694815685819094</v>
      </c>
      <c r="K80" s="92">
        <f>'[38]TGSPDCL MoD'!L36+'[38]TGSPDCL MoD'!L37</f>
        <v>33.784642875346393</v>
      </c>
      <c r="L80" s="92">
        <f>'[38]TGSPDCL MoD'!M36+'[38]TGSPDCL MoD'!M37</f>
        <v>32.694815685819094</v>
      </c>
      <c r="M80" s="92">
        <f>'[38]TGSPDCL MoD'!N36+'[38]TGSPDCL MoD'!N37</f>
        <v>33.784642875346393</v>
      </c>
      <c r="N80" s="92">
        <f>'[38]TGSPDCL MoD'!O36+'[38]TGSPDCL MoD'!O37</f>
        <v>33.784642875346393</v>
      </c>
      <c r="O80" s="92">
        <f>'[38]TGSPDCL MoD'!P36+'[38]TGSPDCL MoD'!P37</f>
        <v>30.515161306764476</v>
      </c>
      <c r="P80" s="92">
        <f>'[38]TGSPDCL MoD'!Q36+'[38]TGSPDCL MoD'!Q37</f>
        <v>33.784642875346393</v>
      </c>
      <c r="Q80" s="92">
        <f t="shared" si="8"/>
        <v>397.78692417746555</v>
      </c>
    </row>
    <row r="81" spans="3:18" x14ac:dyDescent="0.25">
      <c r="C81" s="1021"/>
      <c r="D81" s="16" t="s">
        <v>355</v>
      </c>
      <c r="E81" s="92">
        <f>'[38]TGSPDCL MoD'!F38+'[38]TGSPDCL MoD'!F39</f>
        <v>32.694815685819094</v>
      </c>
      <c r="F81" s="92">
        <f>'[38]TGSPDCL MoD'!G38+'[38]TGSPDCL MoD'!G39</f>
        <v>33.784642875346393</v>
      </c>
      <c r="G81" s="92">
        <f>'[38]TGSPDCL MoD'!H38+'[38]TGSPDCL MoD'!H39</f>
        <v>32.694815685819094</v>
      </c>
      <c r="H81" s="92">
        <f>'[38]TGSPDCL MoD'!I38+'[38]TGSPDCL MoD'!I39</f>
        <v>33.784642875346393</v>
      </c>
      <c r="I81" s="92">
        <f>'[38]TGSPDCL MoD'!J38+'[38]TGSPDCL MoD'!J39</f>
        <v>33.784642875346393</v>
      </c>
      <c r="J81" s="92">
        <f>'[38]TGSPDCL MoD'!K38+'[38]TGSPDCL MoD'!K39</f>
        <v>32.694815685819094</v>
      </c>
      <c r="K81" s="92">
        <f>'[38]TGSPDCL MoD'!L38+'[38]TGSPDCL MoD'!L39</f>
        <v>33.784642875346393</v>
      </c>
      <c r="L81" s="92">
        <f>'[38]TGSPDCL MoD'!M38+'[38]TGSPDCL MoD'!M39</f>
        <v>32.694815685819094</v>
      </c>
      <c r="M81" s="92">
        <f>'[38]TGSPDCL MoD'!N38+'[38]TGSPDCL MoD'!N39</f>
        <v>33.784642875346393</v>
      </c>
      <c r="N81" s="92">
        <f>'[38]TGSPDCL MoD'!O38+'[38]TGSPDCL MoD'!O39</f>
        <v>33.784642875346393</v>
      </c>
      <c r="O81" s="92">
        <f>'[38]TGSPDCL MoD'!P38+'[38]TGSPDCL MoD'!P39</f>
        <v>30.515161306764476</v>
      </c>
      <c r="P81" s="92">
        <f>'[38]TGSPDCL MoD'!Q38+'[38]TGSPDCL MoD'!Q39</f>
        <v>33.784642875346393</v>
      </c>
      <c r="Q81" s="92">
        <f t="shared" si="8"/>
        <v>397.78692417746555</v>
      </c>
    </row>
    <row r="82" spans="3:18" x14ac:dyDescent="0.25">
      <c r="C82" s="1022"/>
      <c r="D82" s="16" t="s">
        <v>356</v>
      </c>
      <c r="E82" s="92">
        <f>'[38]TGSPDCL MoD'!F48</f>
        <v>25.429944084232829</v>
      </c>
      <c r="F82" s="92">
        <f>'[38]TGSPDCL MoD'!G48</f>
        <v>26.277608887040589</v>
      </c>
      <c r="G82" s="92">
        <f>'[38]TGSPDCL MoD'!H48</f>
        <v>25.429944084232829</v>
      </c>
      <c r="H82" s="92">
        <f>'[38]TGSPDCL MoD'!I48</f>
        <v>26.277608887040589</v>
      </c>
      <c r="I82" s="92">
        <f>'[38]TGSPDCL MoD'!J48</f>
        <v>26.277608887040589</v>
      </c>
      <c r="J82" s="92">
        <f>'[38]TGSPDCL MoD'!K48</f>
        <v>25.429944084232829</v>
      </c>
      <c r="K82" s="92">
        <f>'[38]TGSPDCL MoD'!L48</f>
        <v>26.277608887040589</v>
      </c>
      <c r="L82" s="92">
        <f>'[38]TGSPDCL MoD'!M48</f>
        <v>25.429944084232829</v>
      </c>
      <c r="M82" s="92">
        <f>'[38]TGSPDCL MoD'!N48</f>
        <v>26.277608887040589</v>
      </c>
      <c r="N82" s="92">
        <f>'[38]TGSPDCL MoD'!O48</f>
        <v>26.277608887040589</v>
      </c>
      <c r="O82" s="92">
        <f>'[38]TGSPDCL MoD'!P48</f>
        <v>23.734614478617296</v>
      </c>
      <c r="P82" s="92">
        <f>'[38]TGSPDCL MoD'!Q48</f>
        <v>26.277608887040589</v>
      </c>
      <c r="Q82" s="92">
        <f t="shared" si="8"/>
        <v>309.39765302483272</v>
      </c>
    </row>
    <row r="83" spans="3:18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16">
        <f t="shared" si="8"/>
        <v>0</v>
      </c>
    </row>
    <row r="84" spans="3:18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16">
        <f t="shared" si="8"/>
        <v>0</v>
      </c>
    </row>
    <row r="85" spans="3:18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16">
        <f t="shared" si="8"/>
        <v>0</v>
      </c>
    </row>
    <row r="86" spans="3:18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16">
        <f t="shared" si="8"/>
        <v>0</v>
      </c>
    </row>
    <row r="87" spans="3:18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16">
        <f t="shared" si="8"/>
        <v>0</v>
      </c>
    </row>
    <row r="88" spans="3:18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16">
        <f t="shared" si="8"/>
        <v>0</v>
      </c>
    </row>
    <row r="89" spans="3:18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16">
        <f t="shared" si="8"/>
        <v>0</v>
      </c>
    </row>
    <row r="90" spans="3:18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16">
        <f t="shared" si="8"/>
        <v>0</v>
      </c>
    </row>
    <row r="91" spans="3:18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16">
        <f t="shared" si="8"/>
        <v>0</v>
      </c>
    </row>
    <row r="92" spans="3:18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16">
        <f t="shared" si="8"/>
        <v>0</v>
      </c>
    </row>
    <row r="93" spans="3:18" x14ac:dyDescent="0.25">
      <c r="C93" s="937" t="s">
        <v>188</v>
      </c>
      <c r="D93" s="938"/>
      <c r="E93" s="263">
        <f t="shared" ref="E93:P93" si="9">SUM(E79:E92)</f>
        <v>101.133986911082</v>
      </c>
      <c r="F93" s="263">
        <f t="shared" si="9"/>
        <v>104.50511980811805</v>
      </c>
      <c r="G93" s="263">
        <f t="shared" si="9"/>
        <v>101.133986911082</v>
      </c>
      <c r="H93" s="263">
        <f t="shared" si="9"/>
        <v>104.50511980811805</v>
      </c>
      <c r="I93" s="263">
        <f t="shared" si="9"/>
        <v>104.50511980811805</v>
      </c>
      <c r="J93" s="263">
        <f t="shared" si="9"/>
        <v>101.133986911082</v>
      </c>
      <c r="K93" s="263">
        <f t="shared" si="9"/>
        <v>104.50511980811805</v>
      </c>
      <c r="L93" s="263">
        <f t="shared" si="9"/>
        <v>101.133986911082</v>
      </c>
      <c r="M93" s="263">
        <f t="shared" si="9"/>
        <v>104.50511980811805</v>
      </c>
      <c r="N93" s="263">
        <f t="shared" si="9"/>
        <v>104.50511980811805</v>
      </c>
      <c r="O93" s="263">
        <f t="shared" si="9"/>
        <v>94.391721117009837</v>
      </c>
      <c r="P93" s="263">
        <f t="shared" si="9"/>
        <v>104.50511980811805</v>
      </c>
      <c r="Q93" s="264">
        <f t="shared" si="8"/>
        <v>1230.4635074181642</v>
      </c>
      <c r="R93" s="492"/>
    </row>
    <row r="94" spans="3:18" x14ac:dyDescent="0.25">
      <c r="C94" s="935" t="s">
        <v>358</v>
      </c>
      <c r="D94" s="936"/>
      <c r="E94" s="263">
        <f t="shared" ref="E94:Q94" si="10">E77+E93</f>
        <v>1289.821332539535</v>
      </c>
      <c r="F94" s="263">
        <f t="shared" si="10"/>
        <v>1409.2942818889553</v>
      </c>
      <c r="G94" s="263">
        <f t="shared" si="10"/>
        <v>1279.869329974701</v>
      </c>
      <c r="H94" s="263">
        <f t="shared" si="10"/>
        <v>1165.33138124539</v>
      </c>
      <c r="I94" s="263">
        <f t="shared" si="10"/>
        <v>1047.6224021783662</v>
      </c>
      <c r="J94" s="263">
        <f t="shared" si="10"/>
        <v>1110.703548546076</v>
      </c>
      <c r="K94" s="263">
        <f t="shared" si="10"/>
        <v>1068.182526308658</v>
      </c>
      <c r="L94" s="263">
        <f t="shared" si="10"/>
        <v>1129.392204044645</v>
      </c>
      <c r="M94" s="263">
        <f t="shared" si="10"/>
        <v>1093.6853680016029</v>
      </c>
      <c r="N94" s="263">
        <f t="shared" si="10"/>
        <v>1161.896968980016</v>
      </c>
      <c r="O94" s="263">
        <f t="shared" si="10"/>
        <v>1200.0087350849551</v>
      </c>
      <c r="P94" s="263">
        <f t="shared" si="10"/>
        <v>1414.398975000352</v>
      </c>
      <c r="Q94" s="264">
        <f t="shared" si="10"/>
        <v>14370.207053793252</v>
      </c>
      <c r="R94" s="492"/>
    </row>
    <row r="95" spans="3:18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3:18" x14ac:dyDescent="0.25">
      <c r="C96" s="16" t="s">
        <v>360</v>
      </c>
      <c r="D96" s="290" t="s">
        <v>360</v>
      </c>
      <c r="E96" s="92">
        <f>'[38]TGSPDCL MoD'!F23</f>
        <v>101.75944622132785</v>
      </c>
      <c r="F96" s="92">
        <f>'[38]TGSPDCL MoD'!G23</f>
        <v>104.57435326794327</v>
      </c>
      <c r="G96" s="92">
        <f>'[38]TGSPDCL MoD'!H23</f>
        <v>101.75944622132778</v>
      </c>
      <c r="H96" s="92">
        <f>'[38]TGSPDCL MoD'!I23</f>
        <v>107.37293679926486</v>
      </c>
      <c r="I96" s="92">
        <f>'[38]TGSPDCL MoD'!J23</f>
        <v>87.379355464229391</v>
      </c>
      <c r="J96" s="92">
        <f>'[38]TGSPDCL MoD'!K23</f>
        <v>97.459751310567526</v>
      </c>
      <c r="K96" s="92">
        <f>'[38]TGSPDCL MoD'!L23</f>
        <v>82.936337389777037</v>
      </c>
      <c r="L96" s="92">
        <f>'[38]TGSPDCL MoD'!M23</f>
        <v>101.75944622132778</v>
      </c>
      <c r="M96" s="92">
        <f>'[38]TGSPDCL MoD'!N23</f>
        <v>105.15142776203871</v>
      </c>
      <c r="N96" s="92">
        <f>'[38]TGSPDCL MoD'!O23</f>
        <v>97.576065379047463</v>
      </c>
      <c r="O96" s="92">
        <f>'[38]TGSPDCL MoD'!P23</f>
        <v>90.289791045106696</v>
      </c>
      <c r="P96" s="92">
        <f>'[38]TGSPDCL MoD'!Q23</f>
        <v>111.50547464814863</v>
      </c>
      <c r="Q96" s="92">
        <f>SUM(E96:P96)</f>
        <v>1189.5238317301071</v>
      </c>
    </row>
    <row r="97" spans="3:18" x14ac:dyDescent="0.25">
      <c r="C97" s="16" t="s">
        <v>361</v>
      </c>
      <c r="D97" s="290" t="s">
        <v>361</v>
      </c>
      <c r="E97" s="92">
        <f>'[38]TGSPDCL MoD'!F24</f>
        <v>0</v>
      </c>
      <c r="F97" s="92">
        <f>'[38]TGSPDCL MoD'!G24</f>
        <v>0</v>
      </c>
      <c r="G97" s="92">
        <f>'[38]TGSPDCL MoD'!H24</f>
        <v>0</v>
      </c>
      <c r="H97" s="92">
        <f>'[38]TGSPDCL MoD'!I24</f>
        <v>0</v>
      </c>
      <c r="I97" s="92">
        <f>'[38]TGSPDCL MoD'!J24</f>
        <v>0</v>
      </c>
      <c r="J97" s="92">
        <f>'[38]TGSPDCL MoD'!K24</f>
        <v>0</v>
      </c>
      <c r="K97" s="92">
        <f>'[38]TGSPDCL MoD'!L24</f>
        <v>0</v>
      </c>
      <c r="L97" s="92">
        <f>'[38]TGSPDCL MoD'!M24</f>
        <v>0</v>
      </c>
      <c r="M97" s="92">
        <f>'[38]TGSPDCL MoD'!N24</f>
        <v>0</v>
      </c>
      <c r="N97" s="92">
        <f>'[38]TGSPDCL MoD'!O24</f>
        <v>0</v>
      </c>
      <c r="O97" s="92">
        <f>'[38]TGSPDCL MoD'!P24</f>
        <v>0</v>
      </c>
      <c r="P97" s="92">
        <f>'[38]TGSPDCL MoD'!Q24</f>
        <v>0</v>
      </c>
      <c r="Q97" s="92">
        <f>SUM(E97:P97)</f>
        <v>0</v>
      </c>
    </row>
    <row r="98" spans="3:18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16"/>
    </row>
    <row r="99" spans="3:18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16"/>
    </row>
    <row r="100" spans="3:18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16"/>
    </row>
    <row r="101" spans="3:18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16"/>
    </row>
    <row r="102" spans="3:18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16"/>
    </row>
    <row r="103" spans="3:18" x14ac:dyDescent="0.25">
      <c r="C103" s="935" t="s">
        <v>362</v>
      </c>
      <c r="D103" s="936"/>
      <c r="E103" s="92">
        <f t="shared" ref="E103:P103" si="11">SUM(E96:E102)</f>
        <v>101.75944622132785</v>
      </c>
      <c r="F103" s="92">
        <f t="shared" si="11"/>
        <v>104.57435326794327</v>
      </c>
      <c r="G103" s="92">
        <f t="shared" si="11"/>
        <v>101.75944622132778</v>
      </c>
      <c r="H103" s="92">
        <f t="shared" si="11"/>
        <v>107.37293679926486</v>
      </c>
      <c r="I103" s="92">
        <f t="shared" si="11"/>
        <v>87.379355464229391</v>
      </c>
      <c r="J103" s="92">
        <f t="shared" si="11"/>
        <v>97.459751310567526</v>
      </c>
      <c r="K103" s="92">
        <f t="shared" si="11"/>
        <v>82.936337389777037</v>
      </c>
      <c r="L103" s="92">
        <f t="shared" si="11"/>
        <v>101.75944622132778</v>
      </c>
      <c r="M103" s="92">
        <f t="shared" si="11"/>
        <v>105.15142776203871</v>
      </c>
      <c r="N103" s="92">
        <f t="shared" si="11"/>
        <v>97.576065379047463</v>
      </c>
      <c r="O103" s="92">
        <f t="shared" si="11"/>
        <v>90.289791045106696</v>
      </c>
      <c r="P103" s="92">
        <f t="shared" si="11"/>
        <v>111.50547464814863</v>
      </c>
      <c r="Q103" s="116">
        <f>SUM(E103:P103)</f>
        <v>1189.5238317301071</v>
      </c>
      <c r="R103" s="492"/>
    </row>
    <row r="104" spans="3:18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3:18" x14ac:dyDescent="0.25">
      <c r="C105" s="16" t="s">
        <v>364</v>
      </c>
      <c r="D105" s="290" t="s">
        <v>364</v>
      </c>
      <c r="E105" s="92">
        <f>'[38]TGSPDCL MoD'!F20+'[38]TGSPDCL MoD'!F21+'[38]TGSPDCL MoD'!F22</f>
        <v>397.56978148159317</v>
      </c>
      <c r="F105" s="92">
        <f>'[38]TGSPDCL MoD'!G20+'[38]TGSPDCL MoD'!G21+'[38]TGSPDCL MoD'!G22</f>
        <v>226.39551534019819</v>
      </c>
      <c r="G105" s="92">
        <f>'[38]TGSPDCL MoD'!H20+'[38]TGSPDCL MoD'!H21+'[38]TGSPDCL MoD'!H22</f>
        <v>109.5462171000959</v>
      </c>
      <c r="H105" s="92">
        <f>'[38]TGSPDCL MoD'!I20+'[38]TGSPDCL MoD'!I21+'[38]TGSPDCL MoD'!I22</f>
        <v>286.86614548936024</v>
      </c>
      <c r="I105" s="92">
        <f>'[38]TGSPDCL MoD'!J20+'[38]TGSPDCL MoD'!J21+'[38]TGSPDCL MoD'!J22</f>
        <v>303.09510268272857</v>
      </c>
      <c r="J105" s="92">
        <f>'[38]TGSPDCL MoD'!K20+'[38]TGSPDCL MoD'!K21+'[38]TGSPDCL MoD'!K22</f>
        <v>338.19321532700593</v>
      </c>
      <c r="K105" s="92">
        <f>'[38]TGSPDCL MoD'!L20+'[38]TGSPDCL MoD'!L21+'[38]TGSPDCL MoD'!L22</f>
        <v>314.95972228012738</v>
      </c>
      <c r="L105" s="92">
        <f>'[38]TGSPDCL MoD'!M20+'[38]TGSPDCL MoD'!M21+'[38]TGSPDCL MoD'!M22</f>
        <v>443.49105746836665</v>
      </c>
      <c r="M105" s="92">
        <f>'[38]TGSPDCL MoD'!N20+'[38]TGSPDCL MoD'!N21+'[38]TGSPDCL MoD'!N22</f>
        <v>392.71031565128544</v>
      </c>
      <c r="N105" s="92">
        <f>'[38]TGSPDCL MoD'!O20+'[38]TGSPDCL MoD'!O21+'[38]TGSPDCL MoD'!O22</f>
        <v>382.81806487221962</v>
      </c>
      <c r="O105" s="92">
        <f>'[38]TGSPDCL MoD'!P20+'[38]TGSPDCL MoD'!P21+'[38]TGSPDCL MoD'!P22</f>
        <v>599.20214753037953</v>
      </c>
      <c r="P105" s="92">
        <f>'[38]TGSPDCL MoD'!Q20+'[38]TGSPDCL MoD'!Q21+'[38]TGSPDCL MoD'!Q22</f>
        <v>717.43455181591389</v>
      </c>
      <c r="Q105" s="92">
        <f>SUM(E105:P105)</f>
        <v>4512.2818370392743</v>
      </c>
    </row>
    <row r="106" spans="3:18" x14ac:dyDescent="0.25">
      <c r="C106" s="16" t="s">
        <v>365</v>
      </c>
      <c r="D106" s="290" t="s">
        <v>365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16">
        <f>SUM(E106:P106)</f>
        <v>0</v>
      </c>
    </row>
    <row r="107" spans="3:18" x14ac:dyDescent="0.25">
      <c r="C107" s="16" t="s">
        <v>366</v>
      </c>
      <c r="D107" s="290" t="s">
        <v>366</v>
      </c>
      <c r="E107" s="92">
        <f>'[41]F9-Year(n+1)'!I107</f>
        <v>0</v>
      </c>
      <c r="F107" s="92">
        <f>'[41]F9-Year(n+1)'!J107</f>
        <v>0</v>
      </c>
      <c r="G107" s="92">
        <f>'[41]F9-Year(n+1)'!K107</f>
        <v>0</v>
      </c>
      <c r="H107" s="92">
        <f>'[41]F9-Year(n+1)'!L107</f>
        <v>0</v>
      </c>
      <c r="I107" s="92">
        <f>'[41]F9-Year(n+1)'!M107</f>
        <v>0</v>
      </c>
      <c r="J107" s="92">
        <f>'[41]F9-Year(n+1)'!N107</f>
        <v>0</v>
      </c>
      <c r="K107" s="92">
        <f>'[41]F9-Year(n+1)'!O107</f>
        <v>0</v>
      </c>
      <c r="L107" s="92">
        <f>'[41]F9-Year(n+1)'!P107</f>
        <v>0</v>
      </c>
      <c r="M107" s="92">
        <f>'[41]F9-Year(n+1)'!Q107</f>
        <v>0</v>
      </c>
      <c r="N107" s="92">
        <f>'[41]F9-Year(n+1)'!R107</f>
        <v>0</v>
      </c>
      <c r="O107" s="92">
        <f>'[41]F9-Year(n+1)'!S107</f>
        <v>0</v>
      </c>
      <c r="P107" s="92">
        <f>'[41]F9-Year(n+1)'!T107</f>
        <v>0</v>
      </c>
      <c r="Q107" s="16">
        <f>SUM(E107:P107)</f>
        <v>0</v>
      </c>
    </row>
    <row r="108" spans="3:18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16"/>
    </row>
    <row r="109" spans="3:18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16"/>
    </row>
    <row r="110" spans="3:18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16"/>
    </row>
    <row r="111" spans="3:18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16"/>
    </row>
    <row r="112" spans="3:18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16"/>
    </row>
    <row r="113" spans="3:18" x14ac:dyDescent="0.25">
      <c r="C113" s="935" t="s">
        <v>367</v>
      </c>
      <c r="D113" s="936"/>
      <c r="E113" s="92">
        <f t="shared" ref="E113:P113" si="12">SUM(E105:E112)</f>
        <v>397.56978148159317</v>
      </c>
      <c r="F113" s="92">
        <f t="shared" si="12"/>
        <v>226.39551534019819</v>
      </c>
      <c r="G113" s="92">
        <f t="shared" si="12"/>
        <v>109.5462171000959</v>
      </c>
      <c r="H113" s="92">
        <f t="shared" si="12"/>
        <v>286.86614548936024</v>
      </c>
      <c r="I113" s="92">
        <f t="shared" si="12"/>
        <v>303.09510268272857</v>
      </c>
      <c r="J113" s="92">
        <f t="shared" si="12"/>
        <v>338.19321532700593</v>
      </c>
      <c r="K113" s="92">
        <f t="shared" si="12"/>
        <v>314.95972228012738</v>
      </c>
      <c r="L113" s="92">
        <f t="shared" si="12"/>
        <v>443.49105746836665</v>
      </c>
      <c r="M113" s="92">
        <f t="shared" si="12"/>
        <v>392.71031565128544</v>
      </c>
      <c r="N113" s="92">
        <f t="shared" si="12"/>
        <v>382.81806487221962</v>
      </c>
      <c r="O113" s="92">
        <f t="shared" si="12"/>
        <v>599.20214753037953</v>
      </c>
      <c r="P113" s="92">
        <f t="shared" si="12"/>
        <v>717.43455181591389</v>
      </c>
      <c r="Q113" s="116">
        <f>SUM(E113:P113)</f>
        <v>4512.2818370392743</v>
      </c>
      <c r="R113" s="492"/>
    </row>
    <row r="114" spans="3:18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3:18" x14ac:dyDescent="0.25">
      <c r="C115" s="16"/>
      <c r="D115" s="290" t="s">
        <v>369</v>
      </c>
      <c r="E115" s="92">
        <f>'[38]TGSPDCL MoD'!$F$104</f>
        <v>3.246513007437709E-2</v>
      </c>
      <c r="F115" s="92">
        <f>'[38]TGSPDCL MoD'!$F$104</f>
        <v>3.246513007437709E-2</v>
      </c>
      <c r="G115" s="92">
        <f>'[38]TGSPDCL MoD'!$F$104</f>
        <v>3.246513007437709E-2</v>
      </c>
      <c r="H115" s="92">
        <f>'[38]TGSPDCL MoD'!$F$104</f>
        <v>3.246513007437709E-2</v>
      </c>
      <c r="I115" s="92">
        <f>'[38]TGSPDCL MoD'!$F$104</f>
        <v>3.246513007437709E-2</v>
      </c>
      <c r="J115" s="92">
        <f>'[38]TGSPDCL MoD'!$F$104</f>
        <v>3.246513007437709E-2</v>
      </c>
      <c r="K115" s="92">
        <f>'[38]TGSPDCL MoD'!$F$104</f>
        <v>3.246513007437709E-2</v>
      </c>
      <c r="L115" s="92">
        <f>'[38]TGSPDCL MoD'!$F$104</f>
        <v>3.246513007437709E-2</v>
      </c>
      <c r="M115" s="92">
        <f>'[38]TGSPDCL MoD'!$F$104</f>
        <v>3.246513007437709E-2</v>
      </c>
      <c r="N115" s="92">
        <f>'[38]TGSPDCL MoD'!$F$104</f>
        <v>3.246513007437709E-2</v>
      </c>
      <c r="O115" s="92">
        <f>'[38]TGSPDCL MoD'!$F$104</f>
        <v>3.246513007437709E-2</v>
      </c>
      <c r="P115" s="92">
        <f>'[38]TGSPDCL MoD'!$F$104</f>
        <v>3.246513007437709E-2</v>
      </c>
      <c r="Q115" s="263">
        <f t="shared" ref="Q115:Q128" si="13">SUM(E115:P115)</f>
        <v>0.38958156089252499</v>
      </c>
    </row>
    <row r="116" spans="3:18" x14ac:dyDescent="0.25">
      <c r="C116" s="16"/>
      <c r="D116" s="290" t="s">
        <v>370</v>
      </c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263">
        <f t="shared" si="13"/>
        <v>0</v>
      </c>
    </row>
    <row r="117" spans="3:18" x14ac:dyDescent="0.25">
      <c r="C117" s="16"/>
      <c r="D117" s="290" t="s">
        <v>371</v>
      </c>
      <c r="E117" s="92">
        <f>'[38]TGSPDCL MoD'!F101</f>
        <v>8.0418629089521581</v>
      </c>
      <c r="F117" s="92">
        <f>'[38]TGSPDCL MoD'!G101</f>
        <v>5.6545699246230727</v>
      </c>
      <c r="G117" s="92">
        <f>'[38]TGSPDCL MoD'!H101</f>
        <v>4.7014666609436144</v>
      </c>
      <c r="H117" s="92">
        <f>'[38]TGSPDCL MoD'!I101</f>
        <v>6.6385586137302734</v>
      </c>
      <c r="I117" s="92">
        <f>'[38]TGSPDCL MoD'!J101</f>
        <v>6.6385586137302734</v>
      </c>
      <c r="J117" s="92">
        <f>'[38]TGSPDCL MoD'!K101</f>
        <v>4.7323368943273696</v>
      </c>
      <c r="K117" s="92">
        <f>'[38]TGSPDCL MoD'!L101</f>
        <v>6.6385586137302734</v>
      </c>
      <c r="L117" s="92">
        <f>'[38]TGSPDCL MoD'!M101</f>
        <v>6.2376988090537724</v>
      </c>
      <c r="M117" s="92">
        <f>'[38]TGSPDCL MoD'!N101</f>
        <v>10.180077268082211</v>
      </c>
      <c r="N117" s="92">
        <f>'[38]TGSPDCL MoD'!O101</f>
        <v>10.350182584616613</v>
      </c>
      <c r="O117" s="92">
        <f>'[38]TGSPDCL MoD'!P101</f>
        <v>10.916972425738143</v>
      </c>
      <c r="P117" s="92">
        <f>'[38]TGSPDCL MoD'!Q101</f>
        <v>10.963146111432543</v>
      </c>
      <c r="Q117" s="263">
        <f t="shared" si="13"/>
        <v>91.693989428960322</v>
      </c>
    </row>
    <row r="118" spans="3:18" x14ac:dyDescent="0.25">
      <c r="C118" s="16"/>
      <c r="D118" s="290" t="s">
        <v>372</v>
      </c>
      <c r="E118" s="92">
        <f>'[38]TGSPDCL MoD'!F102</f>
        <v>3.4230403982486481</v>
      </c>
      <c r="F118" s="92">
        <f>'[38]TGSPDCL MoD'!G102</f>
        <v>2.4068827715478456</v>
      </c>
      <c r="G118" s="92">
        <f>'[38]TGSPDCL MoD'!H102</f>
        <v>2.0011918250327527</v>
      </c>
      <c r="H118" s="92">
        <f>'[38]TGSPDCL MoD'!I102</f>
        <v>2.8257201817807629</v>
      </c>
      <c r="I118" s="92">
        <f>'[38]TGSPDCL MoD'!J102</f>
        <v>2.8257201817807629</v>
      </c>
      <c r="J118" s="92">
        <f>'[38]TGSPDCL MoD'!K102</f>
        <v>2.0143318222165307</v>
      </c>
      <c r="K118" s="92">
        <f>'[38]TGSPDCL MoD'!L102</f>
        <v>2.8257201817807629</v>
      </c>
      <c r="L118" s="92">
        <f>'[38]TGSPDCL MoD'!M102</f>
        <v>2.6550931366573942</v>
      </c>
      <c r="M118" s="92">
        <f>'[38]TGSPDCL MoD'!N102</f>
        <v>4.3331770437353327</v>
      </c>
      <c r="N118" s="92">
        <f>'[38]TGSPDCL MoD'!O102</f>
        <v>4.4055828254611002</v>
      </c>
      <c r="O118" s="92">
        <f>'[38]TGSPDCL MoD'!P102</f>
        <v>4.6468384332029542</v>
      </c>
      <c r="P118" s="92">
        <f>'[38]TGSPDCL MoD'!Q102</f>
        <v>4.6664923856835445</v>
      </c>
      <c r="Q118" s="263">
        <f t="shared" si="13"/>
        <v>39.029791187128396</v>
      </c>
    </row>
    <row r="119" spans="3:18" x14ac:dyDescent="0.25">
      <c r="C119" s="16"/>
      <c r="D119" s="290" t="s">
        <v>373</v>
      </c>
      <c r="E119" s="92">
        <f>'[38]TGSPDCL MoD'!F99+'[38]TGSPDCL MoD'!F100</f>
        <v>17.259192998945498</v>
      </c>
      <c r="F119" s="92">
        <f>'[38]TGSPDCL MoD'!G99+'[38]TGSPDCL MoD'!G100</f>
        <v>14.800380856499823</v>
      </c>
      <c r="G119" s="92">
        <f>'[38]TGSPDCL MoD'!H99+'[38]TGSPDCL MoD'!H100</f>
        <v>35.205116859605454</v>
      </c>
      <c r="H119" s="92">
        <f>'[38]TGSPDCL MoD'!I99+'[38]TGSPDCL MoD'!I100</f>
        <v>51.208019695816411</v>
      </c>
      <c r="I119" s="92">
        <f>'[38]TGSPDCL MoD'!J99+'[38]TGSPDCL MoD'!J100</f>
        <v>27.943182451074296</v>
      </c>
      <c r="J119" s="92">
        <f>'[38]TGSPDCL MoD'!K99+'[38]TGSPDCL MoD'!K100</f>
        <v>20.548598295166133</v>
      </c>
      <c r="K119" s="92">
        <f>'[38]TGSPDCL MoD'!L99+'[38]TGSPDCL MoD'!L100</f>
        <v>12.461271534835914</v>
      </c>
      <c r="L119" s="92">
        <f>'[38]TGSPDCL MoD'!M99+'[38]TGSPDCL MoD'!M100</f>
        <v>17.303461925363102</v>
      </c>
      <c r="M119" s="92">
        <f>'[38]TGSPDCL MoD'!N99+'[38]TGSPDCL MoD'!N100</f>
        <v>19.785983537294193</v>
      </c>
      <c r="N119" s="92">
        <f>'[38]TGSPDCL MoD'!O99+'[38]TGSPDCL MoD'!O100</f>
        <v>19.135756727303271</v>
      </c>
      <c r="O119" s="92">
        <f>'[38]TGSPDCL MoD'!P99+'[38]TGSPDCL MoD'!P100</f>
        <v>13.12034369257673</v>
      </c>
      <c r="P119" s="92">
        <f>'[38]TGSPDCL MoD'!Q99+'[38]TGSPDCL MoD'!Q100</f>
        <v>17.039931968910931</v>
      </c>
      <c r="Q119" s="263">
        <f t="shared" si="13"/>
        <v>265.81124054339176</v>
      </c>
    </row>
    <row r="120" spans="3:18" x14ac:dyDescent="0.25">
      <c r="C120" s="16"/>
      <c r="D120" s="290" t="s">
        <v>331</v>
      </c>
      <c r="E120" s="92">
        <f>'[38]TGSPDCL MoD'!$F$103</f>
        <v>7.8979694305466031E-3</v>
      </c>
      <c r="F120" s="92">
        <f>'[38]TGSPDCL MoD'!$F$103</f>
        <v>7.8979694305466031E-3</v>
      </c>
      <c r="G120" s="92">
        <f>'[38]TGSPDCL MoD'!$F$103</f>
        <v>7.8979694305466031E-3</v>
      </c>
      <c r="H120" s="92">
        <f>'[38]TGSPDCL MoD'!$F$103</f>
        <v>7.8979694305466031E-3</v>
      </c>
      <c r="I120" s="92">
        <f>'[38]TGSPDCL MoD'!$F$103</f>
        <v>7.8979694305466031E-3</v>
      </c>
      <c r="J120" s="92">
        <f>'[38]TGSPDCL MoD'!$F$103</f>
        <v>7.8979694305466031E-3</v>
      </c>
      <c r="K120" s="92">
        <f>'[38]TGSPDCL MoD'!$F$103</f>
        <v>7.8979694305466031E-3</v>
      </c>
      <c r="L120" s="92">
        <f>'[38]TGSPDCL MoD'!$F$103</f>
        <v>7.8979694305466031E-3</v>
      </c>
      <c r="M120" s="92">
        <f>'[38]TGSPDCL MoD'!$F$103</f>
        <v>7.8979694305466031E-3</v>
      </c>
      <c r="N120" s="92">
        <f>'[38]TGSPDCL MoD'!$F$103</f>
        <v>7.8979694305466031E-3</v>
      </c>
      <c r="O120" s="92">
        <f>'[38]TGSPDCL MoD'!$F$103</f>
        <v>7.8979694305466031E-3</v>
      </c>
      <c r="P120" s="92">
        <f>'[38]TGSPDCL MoD'!$F$103</f>
        <v>7.8979694305466031E-3</v>
      </c>
      <c r="Q120" s="263">
        <f t="shared" si="13"/>
        <v>9.4775633166559237E-2</v>
      </c>
    </row>
    <row r="121" spans="3:18" x14ac:dyDescent="0.25">
      <c r="C121" s="16"/>
      <c r="D121" s="290" t="s">
        <v>374</v>
      </c>
      <c r="E121" s="92">
        <f>'[38]TGSPDCL MoD'!F114</f>
        <v>491.93389897819952</v>
      </c>
      <c r="F121" s="92">
        <f>'[38]TGSPDCL MoD'!G114</f>
        <v>507.26223618314066</v>
      </c>
      <c r="G121" s="92">
        <f>'[38]TGSPDCL MoD'!H114</f>
        <v>474.92464414668649</v>
      </c>
      <c r="H121" s="92">
        <f>'[38]TGSPDCL MoD'!I114</f>
        <v>371.96733801358602</v>
      </c>
      <c r="I121" s="92">
        <f>'[38]TGSPDCL MoD'!J114</f>
        <v>457.49359680900619</v>
      </c>
      <c r="J121" s="92">
        <f>'[38]TGSPDCL MoD'!K114</f>
        <v>403.26585700007428</v>
      </c>
      <c r="K121" s="92">
        <f>'[38]TGSPDCL MoD'!L114</f>
        <v>494.39472414967008</v>
      </c>
      <c r="L121" s="92">
        <f>'[38]TGSPDCL MoD'!M114</f>
        <v>381.21359734711257</v>
      </c>
      <c r="M121" s="92">
        <f>'[38]TGSPDCL MoD'!N114</f>
        <v>417.89406740664236</v>
      </c>
      <c r="N121" s="92">
        <f>'[38]TGSPDCL MoD'!O114</f>
        <v>445.53628542486041</v>
      </c>
      <c r="O121" s="92">
        <f>'[38]TGSPDCL MoD'!P114</f>
        <v>457.31449702366666</v>
      </c>
      <c r="P121" s="92">
        <f>'[38]TGSPDCL MoD'!Q114</f>
        <v>490.36978772981468</v>
      </c>
      <c r="Q121" s="263">
        <f t="shared" si="13"/>
        <v>5393.5705302124597</v>
      </c>
    </row>
    <row r="122" spans="3:18" x14ac:dyDescent="0.25">
      <c r="C122" s="16"/>
      <c r="D122" s="290" t="s">
        <v>375</v>
      </c>
      <c r="E122" s="92">
        <f>'[38]TGSPDCL MoD'!F107</f>
        <v>8.1046946154818738</v>
      </c>
      <c r="F122" s="92">
        <f>'[38]TGSPDCL MoD'!G107</f>
        <v>8.3572315767834233</v>
      </c>
      <c r="G122" s="92">
        <f>'[38]TGSPDCL MoD'!H107</f>
        <v>7.8244642505229605</v>
      </c>
      <c r="H122" s="92">
        <f>'[38]TGSPDCL MoD'!I107</f>
        <v>6.1282251290176593</v>
      </c>
      <c r="I122" s="92">
        <f>'[38]TGSPDCL MoD'!J107</f>
        <v>7.5372847823193094</v>
      </c>
      <c r="J122" s="92">
        <f>'[38]TGSPDCL MoD'!K107</f>
        <v>6.6438735501352895</v>
      </c>
      <c r="K122" s="92">
        <f>'[38]TGSPDCL MoD'!L107</f>
        <v>8.1452371285274001</v>
      </c>
      <c r="L122" s="92">
        <f>'[38]TGSPDCL MoD'!M107</f>
        <v>6.2805588234213925</v>
      </c>
      <c r="M122" s="92">
        <f>'[38]TGSPDCL MoD'!N107</f>
        <v>6.884875803410587</v>
      </c>
      <c r="N122" s="92">
        <f>'[38]TGSPDCL MoD'!O107</f>
        <v>7.3402860444969722</v>
      </c>
      <c r="O122" s="92">
        <f>'[38]TGSPDCL MoD'!P107</f>
        <v>7.5343340829084937</v>
      </c>
      <c r="P122" s="92">
        <f>'[38]TGSPDCL MoD'!Q107</f>
        <v>8.0789256167624739</v>
      </c>
      <c r="Q122" s="263">
        <f t="shared" si="13"/>
        <v>88.859991403787845</v>
      </c>
    </row>
    <row r="123" spans="3:18" x14ac:dyDescent="0.25">
      <c r="C123" s="16"/>
      <c r="D123" s="290" t="s">
        <v>376</v>
      </c>
      <c r="E123" s="92">
        <f>'[38]TGSPDCL MoD'!F108</f>
        <v>70.765619445822537</v>
      </c>
      <c r="F123" s="92">
        <f>'[38]TGSPDCL MoD'!G108</f>
        <v>72.970629671048329</v>
      </c>
      <c r="G123" s="92">
        <f>'[38]TGSPDCL MoD'!H108</f>
        <v>68.31880604881124</v>
      </c>
      <c r="H123" s="92">
        <f>'[38]TGSPDCL MoD'!I108</f>
        <v>53.508203323291568</v>
      </c>
      <c r="I123" s="92">
        <f>'[38]TGSPDCL MoD'!J108</f>
        <v>65.811317004038045</v>
      </c>
      <c r="J123" s="92">
        <f>'[38]TGSPDCL MoD'!K108</f>
        <v>58.010554326985734</v>
      </c>
      <c r="K123" s="92">
        <f>'[38]TGSPDCL MoD'!L108</f>
        <v>71.11961378930792</v>
      </c>
      <c r="L123" s="92">
        <f>'[38]TGSPDCL MoD'!M108</f>
        <v>54.838295172324166</v>
      </c>
      <c r="M123" s="92">
        <f>'[38]TGSPDCL MoD'!N108</f>
        <v>60.114849991412989</v>
      </c>
      <c r="N123" s="92">
        <f>'[38]TGSPDCL MoD'!O108</f>
        <v>64.091235202878906</v>
      </c>
      <c r="O123" s="92">
        <f>'[38]TGSPDCL MoD'!P108</f>
        <v>65.785553162029004</v>
      </c>
      <c r="P123" s="92">
        <f>'[38]TGSPDCL MoD'!Q108</f>
        <v>70.540619091905</v>
      </c>
      <c r="Q123" s="263">
        <f t="shared" si="13"/>
        <v>775.87529622985539</v>
      </c>
    </row>
    <row r="124" spans="3:18" x14ac:dyDescent="0.25">
      <c r="C124" s="16"/>
      <c r="D124" s="290" t="s">
        <v>377</v>
      </c>
      <c r="E124" s="92">
        <f>'[38]TGSPDCL MoD'!F109</f>
        <v>70.765619445822537</v>
      </c>
      <c r="F124" s="92">
        <f>'[38]TGSPDCL MoD'!G109</f>
        <v>72.970629671048329</v>
      </c>
      <c r="G124" s="92">
        <f>'[38]TGSPDCL MoD'!H109</f>
        <v>68.31880604881124</v>
      </c>
      <c r="H124" s="92">
        <f>'[38]TGSPDCL MoD'!I109</f>
        <v>53.508203323291561</v>
      </c>
      <c r="I124" s="92">
        <f>'[38]TGSPDCL MoD'!J109</f>
        <v>65.811317004038045</v>
      </c>
      <c r="J124" s="92">
        <f>'[38]TGSPDCL MoD'!K109</f>
        <v>58.010554326985726</v>
      </c>
      <c r="K124" s="92">
        <f>'[38]TGSPDCL MoD'!L109</f>
        <v>71.11961378930792</v>
      </c>
      <c r="L124" s="92">
        <f>'[38]TGSPDCL MoD'!M109</f>
        <v>54.838295172324159</v>
      </c>
      <c r="M124" s="92">
        <f>'[38]TGSPDCL MoD'!N109</f>
        <v>60.114849991412981</v>
      </c>
      <c r="N124" s="92">
        <f>'[38]TGSPDCL MoD'!O109</f>
        <v>64.091235202878892</v>
      </c>
      <c r="O124" s="92">
        <f>'[38]TGSPDCL MoD'!P109</f>
        <v>65.785553162029004</v>
      </c>
      <c r="P124" s="92">
        <f>'[38]TGSPDCL MoD'!Q109</f>
        <v>70.540619091905015</v>
      </c>
      <c r="Q124" s="263">
        <f t="shared" si="13"/>
        <v>775.87529622985528</v>
      </c>
    </row>
    <row r="125" spans="3:18" x14ac:dyDescent="0.25">
      <c r="C125" s="16"/>
      <c r="D125" s="290" t="s">
        <v>378</v>
      </c>
      <c r="E125" s="92">
        <f>'[38]TGSPDCL MoD'!F110</f>
        <v>273.33220510948951</v>
      </c>
      <c r="F125" s="92">
        <f>'[38]TGSPDCL MoD'!G110</f>
        <v>281.84905710442416</v>
      </c>
      <c r="G125" s="92">
        <f>'[38]TGSPDCL MoD'!H110</f>
        <v>263.8813883635334</v>
      </c>
      <c r="H125" s="92">
        <f>'[38]TGSPDCL MoD'!I110</f>
        <v>206.67543533621364</v>
      </c>
      <c r="I125" s="92">
        <f>'[38]TGSPDCL MoD'!J110</f>
        <v>254.19621192809694</v>
      </c>
      <c r="J125" s="92">
        <f>'[38]TGSPDCL MoD'!K110</f>
        <v>224.06576608798238</v>
      </c>
      <c r="K125" s="92">
        <f>'[38]TGSPDCL MoD'!L110</f>
        <v>274.69950826120186</v>
      </c>
      <c r="L125" s="92">
        <f>'[38]TGSPDCL MoD'!M110</f>
        <v>211.81291510310206</v>
      </c>
      <c r="M125" s="92">
        <f>'[38]TGSPDCL MoD'!N110</f>
        <v>232.19360809183266</v>
      </c>
      <c r="N125" s="92">
        <f>'[38]TGSPDCL MoD'!O110</f>
        <v>247.55239597111972</v>
      </c>
      <c r="O125" s="92">
        <f>'[38]TGSPDCL MoD'!P110</f>
        <v>254.096699088337</v>
      </c>
      <c r="P125" s="92">
        <f>'[38]TGSPDCL MoD'!Q110</f>
        <v>272.46314124248306</v>
      </c>
      <c r="Q125" s="263">
        <f t="shared" si="13"/>
        <v>2996.8183316878167</v>
      </c>
    </row>
    <row r="126" spans="3:18" x14ac:dyDescent="0.25">
      <c r="C126" s="16"/>
      <c r="D126" s="290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263">
        <f t="shared" si="13"/>
        <v>0</v>
      </c>
    </row>
    <row r="127" spans="3:18" x14ac:dyDescent="0.25">
      <c r="C127" s="16"/>
      <c r="D127" s="290" t="s">
        <v>380</v>
      </c>
      <c r="E127" s="92">
        <f>'[38]TGSPDCL MoD'!F112</f>
        <v>299.33857025582927</v>
      </c>
      <c r="F127" s="92">
        <f>'[38]TGSPDCL MoD'!G112</f>
        <v>308.66576350853438</v>
      </c>
      <c r="G127" s="92">
        <f>'[38]TGSPDCL MoD'!H112</f>
        <v>288.98854958647155</v>
      </c>
      <c r="H127" s="92">
        <f>'[38]TGSPDCL MoD'!I112</f>
        <v>226.33970005752326</v>
      </c>
      <c r="I127" s="92">
        <f>'[38]TGSPDCL MoD'!J112</f>
        <v>278.38187092708091</v>
      </c>
      <c r="J127" s="92">
        <f>'[38]TGSPDCL MoD'!K112</f>
        <v>245.38464480314963</v>
      </c>
      <c r="K127" s="92">
        <f>'[38]TGSPDCL MoD'!L112</f>
        <v>300.83596632877249</v>
      </c>
      <c r="L127" s="92">
        <f>'[38]TGSPDCL MoD'!M112</f>
        <v>231.96598857893122</v>
      </c>
      <c r="M127" s="92">
        <f>'[38]TGSPDCL MoD'!N112</f>
        <v>254.2858154636769</v>
      </c>
      <c r="N127" s="92">
        <f>'[38]TGSPDCL MoD'!O112</f>
        <v>271.10592490817771</v>
      </c>
      <c r="O127" s="92">
        <f>'[38]TGSPDCL MoD'!P112</f>
        <v>278.27288987538265</v>
      </c>
      <c r="P127" s="92">
        <f>'[38]TGSPDCL MoD'!Q112</f>
        <v>298.38681875875807</v>
      </c>
      <c r="Q127" s="263">
        <f t="shared" si="13"/>
        <v>3281.9525030522877</v>
      </c>
    </row>
    <row r="128" spans="3:18" x14ac:dyDescent="0.25">
      <c r="C128" s="16"/>
      <c r="D128" s="290" t="s">
        <v>381</v>
      </c>
      <c r="E128" s="92">
        <f>'[38]TGSPDCL MoD'!F113</f>
        <v>176.91404861455632</v>
      </c>
      <c r="F128" s="92">
        <f>'[38]TGSPDCL MoD'!G113</f>
        <v>182.42657417762084</v>
      </c>
      <c r="G128" s="92">
        <f>'[38]TGSPDCL MoD'!H113</f>
        <v>170.79701512202811</v>
      </c>
      <c r="H128" s="92">
        <f>'[38]TGSPDCL MoD'!I113</f>
        <v>133.7705083082289</v>
      </c>
      <c r="I128" s="92">
        <f>'[38]TGSPDCL MoD'!J113</f>
        <v>164.5282925100951</v>
      </c>
      <c r="J128" s="92">
        <f>'[38]TGSPDCL MoD'!K113</f>
        <v>145.02638581746436</v>
      </c>
      <c r="K128" s="92">
        <f>'[38]TGSPDCL MoD'!L113</f>
        <v>177.79903447326984</v>
      </c>
      <c r="L128" s="92">
        <f>'[38]TGSPDCL MoD'!M113</f>
        <v>137.09573793081043</v>
      </c>
      <c r="M128" s="92">
        <f>'[38]TGSPDCL MoD'!N113</f>
        <v>150.28712497853246</v>
      </c>
      <c r="N128" s="92">
        <f>'[38]TGSPDCL MoD'!O113</f>
        <v>160.22808800719724</v>
      </c>
      <c r="O128" s="92">
        <f>'[38]TGSPDCL MoD'!P113</f>
        <v>164.46388290507252</v>
      </c>
      <c r="P128" s="92">
        <f>'[38]TGSPDCL MoD'!Q113</f>
        <v>176.3515477297625</v>
      </c>
      <c r="Q128" s="263">
        <f t="shared" si="13"/>
        <v>1939.6882405746387</v>
      </c>
    </row>
    <row r="129" spans="3:18" x14ac:dyDescent="0.25">
      <c r="C129" s="16"/>
      <c r="D129" s="16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263"/>
    </row>
    <row r="130" spans="3:18" x14ac:dyDescent="0.25">
      <c r="C130" s="16"/>
      <c r="D130" s="16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263"/>
    </row>
    <row r="131" spans="3:18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263"/>
    </row>
    <row r="132" spans="3:18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263"/>
    </row>
    <row r="133" spans="3:18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263"/>
    </row>
    <row r="134" spans="3:18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263"/>
    </row>
    <row r="135" spans="3:18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263"/>
    </row>
    <row r="136" spans="3:18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263"/>
    </row>
    <row r="137" spans="3:18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263"/>
    </row>
    <row r="138" spans="3:18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263"/>
    </row>
    <row r="139" spans="3:18" x14ac:dyDescent="0.25">
      <c r="C139" s="935" t="s">
        <v>384</v>
      </c>
      <c r="D139" s="936"/>
      <c r="E139" s="263">
        <f t="shared" ref="E139:P139" si="14">SUM(E115:E138)</f>
        <v>1419.9191158708529</v>
      </c>
      <c r="F139" s="263">
        <f t="shared" si="14"/>
        <v>1457.4043185447756</v>
      </c>
      <c r="G139" s="263">
        <f t="shared" si="14"/>
        <v>1385.0018120119519</v>
      </c>
      <c r="H139" s="263">
        <f t="shared" si="14"/>
        <v>1112.610275081985</v>
      </c>
      <c r="I139" s="263">
        <f t="shared" si="14"/>
        <v>1331.2077153107648</v>
      </c>
      <c r="J139" s="263">
        <f t="shared" si="14"/>
        <v>1167.7432660239924</v>
      </c>
      <c r="K139" s="263">
        <f t="shared" si="14"/>
        <v>1420.0796113499091</v>
      </c>
      <c r="L139" s="263">
        <f t="shared" si="14"/>
        <v>1104.2820050986052</v>
      </c>
      <c r="M139" s="263">
        <f t="shared" si="14"/>
        <v>1216.1147926755375</v>
      </c>
      <c r="N139" s="263">
        <f t="shared" si="14"/>
        <v>1293.8773359984957</v>
      </c>
      <c r="O139" s="263">
        <f t="shared" si="14"/>
        <v>1321.9779269504481</v>
      </c>
      <c r="P139" s="263">
        <f t="shared" si="14"/>
        <v>1419.4413928269228</v>
      </c>
      <c r="Q139" s="264">
        <f>SUM(E139:P139)</f>
        <v>15649.659567744242</v>
      </c>
      <c r="R139" s="492"/>
    </row>
    <row r="140" spans="3:18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3:18" x14ac:dyDescent="0.25">
      <c r="C141" s="16"/>
      <c r="D141" s="290" t="s">
        <v>386</v>
      </c>
      <c r="E141" s="92">
        <f>'[38]ST,D-D'!D16</f>
        <v>0</v>
      </c>
      <c r="F141" s="92">
        <f>'[38]ST,D-D'!E16</f>
        <v>377.29486378882075</v>
      </c>
      <c r="G141" s="92">
        <f>'[38]ST,D-D'!F16</f>
        <v>118.2320791550992</v>
      </c>
      <c r="H141" s="92">
        <f>'[38]ST,D-D'!G16</f>
        <v>15.605927303188764</v>
      </c>
      <c r="I141" s="92">
        <f>'[38]ST,D-D'!H16</f>
        <v>0</v>
      </c>
      <c r="J141" s="92">
        <f>'[38]ST,D-D'!I16</f>
        <v>0</v>
      </c>
      <c r="K141" s="92">
        <f>'[38]ST,D-D'!J16</f>
        <v>0</v>
      </c>
      <c r="L141" s="92">
        <f>'[38]ST,D-D'!K16</f>
        <v>0</v>
      </c>
      <c r="M141" s="92">
        <f>'[38]ST,D-D'!L16</f>
        <v>0</v>
      </c>
      <c r="N141" s="92">
        <f>'[38]ST,D-D'!M16</f>
        <v>0</v>
      </c>
      <c r="O141" s="92">
        <f>'[38]ST,D-D'!N16</f>
        <v>88.307783169807408</v>
      </c>
      <c r="P141" s="92">
        <f>'[38]ST,D-D'!O16</f>
        <v>484.11853253750451</v>
      </c>
      <c r="Q141" s="16">
        <f>SUM(E141:P141)</f>
        <v>1083.5591859544206</v>
      </c>
    </row>
    <row r="142" spans="3:18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16"/>
    </row>
    <row r="143" spans="3:18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16"/>
    </row>
    <row r="144" spans="3:18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16"/>
    </row>
    <row r="145" spans="3:18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16"/>
    </row>
    <row r="146" spans="3:18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16"/>
    </row>
    <row r="147" spans="3:18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16"/>
    </row>
    <row r="148" spans="3:18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16"/>
    </row>
    <row r="149" spans="3:18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16"/>
    </row>
    <row r="150" spans="3:18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16"/>
    </row>
    <row r="151" spans="3:18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16"/>
    </row>
    <row r="152" spans="3:18" x14ac:dyDescent="0.25">
      <c r="C152" s="935" t="s">
        <v>387</v>
      </c>
      <c r="D152" s="936"/>
      <c r="E152" s="16">
        <f t="shared" ref="E152:P152" si="15">SUM(E141:E151)</f>
        <v>0</v>
      </c>
      <c r="F152" s="16">
        <f t="shared" si="15"/>
        <v>377.29486378882075</v>
      </c>
      <c r="G152" s="16">
        <f t="shared" si="15"/>
        <v>118.2320791550992</v>
      </c>
      <c r="H152" s="16">
        <f t="shared" si="15"/>
        <v>15.605927303188764</v>
      </c>
      <c r="I152" s="16">
        <f t="shared" si="15"/>
        <v>0</v>
      </c>
      <c r="J152" s="16">
        <f t="shared" si="15"/>
        <v>0</v>
      </c>
      <c r="K152" s="16">
        <f t="shared" si="15"/>
        <v>0</v>
      </c>
      <c r="L152" s="16">
        <f t="shared" si="15"/>
        <v>0</v>
      </c>
      <c r="M152" s="16">
        <f t="shared" si="15"/>
        <v>0</v>
      </c>
      <c r="N152" s="16">
        <f t="shared" si="15"/>
        <v>0</v>
      </c>
      <c r="O152" s="16">
        <f t="shared" si="15"/>
        <v>88.307783169807408</v>
      </c>
      <c r="P152" s="16">
        <f t="shared" si="15"/>
        <v>484.11853253750451</v>
      </c>
      <c r="Q152" s="116">
        <f>SUM(E152:P152)</f>
        <v>1083.5591859544206</v>
      </c>
      <c r="R152" s="492"/>
    </row>
    <row r="153" spans="3:18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8" x14ac:dyDescent="0.25">
      <c r="C154" s="16" t="s">
        <v>389</v>
      </c>
      <c r="D154" s="290" t="s">
        <v>390</v>
      </c>
      <c r="E154" s="92">
        <f>'[38]ST,D-D'!D20</f>
        <v>174.36043896855699</v>
      </c>
      <c r="F154" s="92">
        <f>'[38]ST,D-D'!E20</f>
        <v>636.33312092374717</v>
      </c>
      <c r="G154" s="92">
        <f>'[38]ST,D-D'!F20</f>
        <v>601.00174197501747</v>
      </c>
      <c r="H154" s="92">
        <f>'[38]ST,D-D'!G20</f>
        <v>340.7172701379277</v>
      </c>
      <c r="I154" s="92">
        <f>'[38]ST,D-D'!H20</f>
        <v>309.83456216986451</v>
      </c>
      <c r="J154" s="92">
        <f>'[38]ST,D-D'!I20</f>
        <v>425.25704433977626</v>
      </c>
      <c r="K154" s="92">
        <f>'[38]ST,D-D'!J20</f>
        <v>193.88384589279121</v>
      </c>
      <c r="L154" s="92">
        <f>'[38]ST,D-D'!K20</f>
        <v>414.64038388800418</v>
      </c>
      <c r="M154" s="92">
        <f>'[38]ST,D-D'!L20</f>
        <v>199.71809120339822</v>
      </c>
      <c r="N154" s="92">
        <f>'[38]ST,D-D'!M20</f>
        <v>156.28186549467318</v>
      </c>
      <c r="O154" s="92">
        <f>'[38]ST,D-D'!N20</f>
        <v>0</v>
      </c>
      <c r="P154" s="92">
        <f>'[38]ST,D-D'!O20</f>
        <v>0</v>
      </c>
      <c r="Q154" s="16">
        <f>SUM(E154:P154)</f>
        <v>3452.0283649937569</v>
      </c>
    </row>
    <row r="155" spans="3:18" x14ac:dyDescent="0.25">
      <c r="C155" s="16" t="s">
        <v>389</v>
      </c>
      <c r="D155" s="290" t="s">
        <v>391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0</v>
      </c>
      <c r="N155" s="92">
        <v>0</v>
      </c>
      <c r="O155" s="92">
        <v>0</v>
      </c>
      <c r="P155" s="92">
        <v>0</v>
      </c>
      <c r="Q155" s="16">
        <f>SUM(E155:P155)</f>
        <v>0</v>
      </c>
    </row>
    <row r="156" spans="3:18" x14ac:dyDescent="0.25">
      <c r="C156" s="16"/>
      <c r="D156" s="160" t="s">
        <v>435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>
        <f>SUM(E156:P156)</f>
        <v>0</v>
      </c>
    </row>
    <row r="157" spans="3:18" x14ac:dyDescent="0.25">
      <c r="C157" s="935" t="s">
        <v>392</v>
      </c>
      <c r="D157" s="936"/>
      <c r="E157" s="292">
        <f t="shared" ref="E157:P157" si="16">SUM(E154:E155)</f>
        <v>174.36043896855699</v>
      </c>
      <c r="F157" s="292">
        <f t="shared" si="16"/>
        <v>636.33312092374717</v>
      </c>
      <c r="G157" s="292">
        <f t="shared" si="16"/>
        <v>601.00174197501747</v>
      </c>
      <c r="H157" s="292">
        <f t="shared" si="16"/>
        <v>340.7172701379277</v>
      </c>
      <c r="I157" s="292">
        <f t="shared" si="16"/>
        <v>309.83456216986451</v>
      </c>
      <c r="J157" s="292">
        <f t="shared" si="16"/>
        <v>425.25704433977626</v>
      </c>
      <c r="K157" s="292">
        <f t="shared" si="16"/>
        <v>193.88384589279121</v>
      </c>
      <c r="L157" s="292">
        <f t="shared" si="16"/>
        <v>414.64038388800418</v>
      </c>
      <c r="M157" s="292">
        <f t="shared" si="16"/>
        <v>199.71809120339822</v>
      </c>
      <c r="N157" s="292">
        <f t="shared" si="16"/>
        <v>156.28186549467318</v>
      </c>
      <c r="O157" s="292">
        <f t="shared" si="16"/>
        <v>0</v>
      </c>
      <c r="P157" s="292">
        <f t="shared" si="16"/>
        <v>0</v>
      </c>
      <c r="Q157" s="293">
        <f>Q154-Q155</f>
        <v>3452.0283649937569</v>
      </c>
      <c r="R157" s="492"/>
    </row>
    <row r="158" spans="3:18" x14ac:dyDescent="0.25">
      <c r="C158" s="935" t="s">
        <v>201</v>
      </c>
      <c r="D158" s="936"/>
      <c r="E158" s="292">
        <f t="shared" ref="E158:Q158" si="17">E49+E94+E103+E113+E139+E152+E157</f>
        <v>6477.1957322046001</v>
      </c>
      <c r="F158" s="292">
        <f t="shared" si="17"/>
        <v>6112.9966039913579</v>
      </c>
      <c r="G158" s="292">
        <f t="shared" si="17"/>
        <v>5809.48723267894</v>
      </c>
      <c r="H158" s="292">
        <f t="shared" si="17"/>
        <v>5601.9650985939961</v>
      </c>
      <c r="I158" s="292">
        <f t="shared" si="17"/>
        <v>6335.4868801750881</v>
      </c>
      <c r="J158" s="292">
        <f t="shared" si="17"/>
        <v>6251.1077388184876</v>
      </c>
      <c r="K158" s="292">
        <f t="shared" si="17"/>
        <v>5920.48493426201</v>
      </c>
      <c r="L158" s="292">
        <f t="shared" si="17"/>
        <v>5612.8030024705749</v>
      </c>
      <c r="M158" s="292">
        <f t="shared" si="17"/>
        <v>5898.2002854508082</v>
      </c>
      <c r="N158" s="292">
        <f t="shared" si="17"/>
        <v>6476.4684057819504</v>
      </c>
      <c r="O158" s="292">
        <f t="shared" si="17"/>
        <v>6458.7623353028303</v>
      </c>
      <c r="P158" s="292">
        <f t="shared" si="17"/>
        <v>7587.0979580329167</v>
      </c>
      <c r="Q158" s="293">
        <f t="shared" si="17"/>
        <v>74542.056207763555</v>
      </c>
      <c r="R158" s="492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48:D48"/>
    <mergeCell ref="C2:P2"/>
    <mergeCell ref="C3:Q3"/>
    <mergeCell ref="C5:C7"/>
    <mergeCell ref="D5:D7"/>
    <mergeCell ref="E5:Q5"/>
    <mergeCell ref="C8:D8"/>
    <mergeCell ref="C9:D9"/>
    <mergeCell ref="C10:C27"/>
    <mergeCell ref="C28:D28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93:D93"/>
    <mergeCell ref="C94:D94"/>
    <mergeCell ref="C95:D95"/>
    <mergeCell ref="C103:D103"/>
    <mergeCell ref="C157:D157"/>
    <mergeCell ref="C158:D158"/>
    <mergeCell ref="C113:D113"/>
    <mergeCell ref="C114:D114"/>
    <mergeCell ref="C139:D139"/>
    <mergeCell ref="C140:D140"/>
    <mergeCell ref="C152:D152"/>
    <mergeCell ref="C153:D15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B2:R163"/>
  <sheetViews>
    <sheetView showGridLines="0" topLeftCell="A51" zoomScale="70" zoomScaleNormal="70" workbookViewId="0">
      <selection activeCell="E65" sqref="E65:Q6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2.81640625" style="4" customWidth="1"/>
    <col min="5" max="5" width="14.1796875" style="4" bestFit="1" customWidth="1"/>
    <col min="6" max="6" width="13.453125" style="4" bestFit="1" customWidth="1"/>
    <col min="7" max="7" width="13.54296875" style="4" bestFit="1" customWidth="1"/>
    <col min="8" max="8" width="14.1796875" style="4" bestFit="1" customWidth="1"/>
    <col min="9" max="9" width="13.453125" style="4" bestFit="1" customWidth="1"/>
    <col min="10" max="10" width="14.81640625" style="4" customWidth="1"/>
    <col min="11" max="11" width="12.54296875" style="4" customWidth="1"/>
    <col min="12" max="12" width="13.453125" style="4" bestFit="1" customWidth="1"/>
    <col min="13" max="13" width="14.1796875" style="4" bestFit="1" customWidth="1"/>
    <col min="14" max="16" width="13.453125" style="4" bestFit="1" customWidth="1"/>
    <col min="17" max="17" width="14.542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446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C4" s="13"/>
      <c r="Q4" s="25" t="s">
        <v>213</v>
      </c>
    </row>
    <row r="5" spans="2:17" ht="15" customHeight="1" x14ac:dyDescent="0.25">
      <c r="C5" s="940" t="s">
        <v>310</v>
      </c>
      <c r="D5" s="940" t="s">
        <v>311</v>
      </c>
      <c r="E5" s="946" t="s">
        <v>423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C6" s="942"/>
      <c r="D6" s="942"/>
      <c r="E6" s="12" t="s">
        <v>223</v>
      </c>
      <c r="F6" s="12" t="s">
        <v>224</v>
      </c>
      <c r="G6" s="12" t="s">
        <v>225</v>
      </c>
      <c r="H6" s="12" t="s">
        <v>226</v>
      </c>
      <c r="I6" s="12" t="s">
        <v>227</v>
      </c>
      <c r="J6" s="12" t="s">
        <v>228</v>
      </c>
      <c r="K6" s="12" t="s">
        <v>229</v>
      </c>
      <c r="L6" s="12" t="s">
        <v>230</v>
      </c>
      <c r="M6" s="12" t="s">
        <v>231</v>
      </c>
      <c r="N6" s="12" t="s">
        <v>232</v>
      </c>
      <c r="O6" s="12" t="s">
        <v>233</v>
      </c>
      <c r="P6" s="12" t="s">
        <v>234</v>
      </c>
      <c r="Q6" s="12" t="s">
        <v>90</v>
      </c>
    </row>
    <row r="7" spans="2:17" ht="14.25" customHeight="1" x14ac:dyDescent="0.25">
      <c r="C7" s="944"/>
      <c r="D7" s="944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B10" s="85"/>
      <c r="C10" s="1020" t="s">
        <v>314</v>
      </c>
      <c r="D10" s="84" t="s">
        <v>315</v>
      </c>
      <c r="E10" s="92">
        <f>'[39]TGSPDCL MoD'!F4+'[39]TGSPDCL MoD'!F5</f>
        <v>152.54545539424328</v>
      </c>
      <c r="F10" s="92">
        <f>'[39]TGSPDCL MoD'!G4+'[39]TGSPDCL MoD'!G5</f>
        <v>191.4082261732529</v>
      </c>
      <c r="G10" s="92">
        <f>'[39]TGSPDCL MoD'!H4+'[39]TGSPDCL MoD'!H5</f>
        <v>185.23376726443843</v>
      </c>
      <c r="H10" s="92">
        <f>'[39]TGSPDCL MoD'!I4+'[39]TGSPDCL MoD'!I5</f>
        <v>0</v>
      </c>
      <c r="I10" s="92">
        <f>'[39]TGSPDCL MoD'!J4+'[39]TGSPDCL MoD'!J5</f>
        <v>61.926190820758301</v>
      </c>
      <c r="J10" s="92">
        <f>'[39]TGSPDCL MoD'!K4+'[39]TGSPDCL MoD'!K5</f>
        <v>128.02922149159704</v>
      </c>
      <c r="K10" s="92">
        <f>'[39]TGSPDCL MoD'!L4+'[39]TGSPDCL MoD'!L5</f>
        <v>123.8523816415166</v>
      </c>
      <c r="L10" s="92">
        <f>'[39]TGSPDCL MoD'!M4+'[39]TGSPDCL MoD'!M5</f>
        <v>153.4447599759348</v>
      </c>
      <c r="M10" s="92">
        <f>'[39]TGSPDCL MoD'!N4+'[39]TGSPDCL MoD'!N5</f>
        <v>136.51910249121715</v>
      </c>
      <c r="N10" s="92">
        <f>'[39]TGSPDCL MoD'!O4+'[39]TGSPDCL MoD'!O5</f>
        <v>136.51910249121715</v>
      </c>
      <c r="O10" s="92">
        <f>'[39]TGSPDCL MoD'!P4+'[39]TGSPDCL MoD'!P5</f>
        <v>155.36028224973234</v>
      </c>
      <c r="P10" s="92">
        <f>'[39]TGSPDCL MoD'!Q4+'[39]TGSPDCL MoD'!Q5</f>
        <v>170.2970247570853</v>
      </c>
      <c r="Q10" s="263">
        <f t="shared" ref="Q10:Q17" si="0">SUM(E10:P10)</f>
        <v>1595.135514750993</v>
      </c>
    </row>
    <row r="11" spans="2:17" x14ac:dyDescent="0.25">
      <c r="B11" s="85"/>
      <c r="C11" s="1021"/>
      <c r="D11" s="84" t="s">
        <v>316</v>
      </c>
      <c r="E11" s="92">
        <f>'[39]TGSPDCL MoD'!F6</f>
        <v>160.71753336179202</v>
      </c>
      <c r="F11" s="92">
        <f>'[39]TGSPDCL MoD'!G6</f>
        <v>0</v>
      </c>
      <c r="G11" s="92">
        <f>'[39]TGSPDCL MoD'!H6</f>
        <v>92.616883632219128</v>
      </c>
      <c r="H11" s="92">
        <f>'[39]TGSPDCL MoD'!I6</f>
        <v>144.24331819315503</v>
      </c>
      <c r="I11" s="92">
        <f>'[39]TGSPDCL MoD'!J6</f>
        <v>127.88645859568527</v>
      </c>
      <c r="J11" s="92">
        <f>'[39]TGSPDCL MoD'!K6</f>
        <v>131.57602503011356</v>
      </c>
      <c r="K11" s="92">
        <f>'[39]TGSPDCL MoD'!L6</f>
        <v>123.8523816415166</v>
      </c>
      <c r="L11" s="92">
        <f>'[39]TGSPDCL MoD'!M6</f>
        <v>184.60467809343675</v>
      </c>
      <c r="M11" s="92">
        <f>'[39]TGSPDCL MoD'!N6</f>
        <v>147.0824997169</v>
      </c>
      <c r="N11" s="92">
        <f>'[39]TGSPDCL MoD'!O6</f>
        <v>156.28642853625487</v>
      </c>
      <c r="O11" s="92">
        <f>'[39]TGSPDCL MoD'!P6</f>
        <v>155.36028224973234</v>
      </c>
      <c r="P11" s="92">
        <f>'[39]TGSPDCL MoD'!Q6</f>
        <v>182.96374560678586</v>
      </c>
      <c r="Q11" s="263">
        <f t="shared" si="0"/>
        <v>1607.1902346575912</v>
      </c>
    </row>
    <row r="12" spans="2:17" x14ac:dyDescent="0.25">
      <c r="B12" s="85"/>
      <c r="C12" s="1021"/>
      <c r="D12" s="84" t="s">
        <v>317</v>
      </c>
      <c r="E12" s="92">
        <f>'[39]TGSPDCL MoD'!F7</f>
        <v>263.68571575290633</v>
      </c>
      <c r="F12" s="92">
        <f>'[39]TGSPDCL MoD'!G7</f>
        <v>0</v>
      </c>
      <c r="G12" s="92">
        <f>'[39]TGSPDCL MoD'!H7</f>
        <v>148.18701381155068</v>
      </c>
      <c r="H12" s="92">
        <f>'[39]TGSPDCL MoD'!I7</f>
        <v>248.65918810967415</v>
      </c>
      <c r="I12" s="92">
        <f>'[39]TGSPDCL MoD'!J7</f>
        <v>204.91939507960024</v>
      </c>
      <c r="J12" s="92">
        <f>'[39]TGSPDCL MoD'!K7</f>
        <v>224.45974150867229</v>
      </c>
      <c r="K12" s="92">
        <f>'[39]TGSPDCL MoD'!L7</f>
        <v>200.58459487429624</v>
      </c>
      <c r="L12" s="92">
        <f>'[39]TGSPDCL MoD'!M7</f>
        <v>298.57482799284173</v>
      </c>
      <c r="M12" s="92">
        <f>'[39]TGSPDCL MoD'!N7</f>
        <v>259.34161014607258</v>
      </c>
      <c r="N12" s="92">
        <f>'[39]TGSPDCL MoD'!O7</f>
        <v>254.15063455251243</v>
      </c>
      <c r="O12" s="92">
        <f>'[39]TGSPDCL MoD'!P7</f>
        <v>250.95652707799275</v>
      </c>
      <c r="P12" s="92">
        <f>'[39]TGSPDCL MoD'!Q7</f>
        <v>305.0217168924089</v>
      </c>
      <c r="Q12" s="263">
        <f t="shared" si="0"/>
        <v>2658.5409657985283</v>
      </c>
    </row>
    <row r="13" spans="2:17" x14ac:dyDescent="0.25">
      <c r="B13" s="85"/>
      <c r="C13" s="1021"/>
      <c r="D13" s="84" t="s">
        <v>318</v>
      </c>
      <c r="E13" s="92">
        <f>'[39]TGSPDCL MoD'!F8</f>
        <v>19.068181924280484</v>
      </c>
      <c r="F13" s="92">
        <f>'[39]TGSPDCL MoD'!G8</f>
        <v>0</v>
      </c>
      <c r="G13" s="92">
        <f>'[39]TGSPDCL MoD'!H8</f>
        <v>11.577110454027318</v>
      </c>
      <c r="H13" s="92">
        <f>'[39]TGSPDCL MoD'!I8</f>
        <v>16.537107775997974</v>
      </c>
      <c r="I13" s="92">
        <f>'[39]TGSPDCL MoD'!J8</f>
        <v>15.481547705189575</v>
      </c>
      <c r="J13" s="92">
        <f>'[39]TGSPDCL MoD'!K8</f>
        <v>16.003652686449648</v>
      </c>
      <c r="K13" s="92">
        <f>'[39]TGSPDCL MoD'!L8</f>
        <v>15.481547705189575</v>
      </c>
      <c r="L13" s="92">
        <f>'[39]TGSPDCL MoD'!M8</f>
        <v>18.860367069091211</v>
      </c>
      <c r="M13" s="92">
        <f>'[39]TGSPDCL MoD'!N8</f>
        <v>17.064887811402173</v>
      </c>
      <c r="N13" s="92">
        <f>'[39]TGSPDCL MoD'!O8</f>
        <v>17.064887811402173</v>
      </c>
      <c r="O13" s="92">
        <f>'[39]TGSPDCL MoD'!P8</f>
        <v>19.420035281216627</v>
      </c>
      <c r="P13" s="92">
        <f>'[39]TGSPDCL MoD'!Q8</f>
        <v>21.287128094635765</v>
      </c>
      <c r="Q13" s="263">
        <f t="shared" si="0"/>
        <v>187.84645431888251</v>
      </c>
    </row>
    <row r="14" spans="2:17" x14ac:dyDescent="0.25">
      <c r="B14" s="85"/>
      <c r="C14" s="1021"/>
      <c r="D14" s="84" t="s">
        <v>319</v>
      </c>
      <c r="E14" s="92">
        <f>'[39]TGSPDCL MoD'!F9</f>
        <v>193.40584523198703</v>
      </c>
      <c r="F14" s="92">
        <f>'[39]TGSPDCL MoD'!G9</f>
        <v>199.85270673971999</v>
      </c>
      <c r="G14" s="92">
        <f>'[39]TGSPDCL MoD'!H9</f>
        <v>193.40584523198706</v>
      </c>
      <c r="H14" s="92">
        <f>'[39]TGSPDCL MoD'!I9</f>
        <v>204.07494702295344</v>
      </c>
      <c r="I14" s="92">
        <f>'[39]TGSPDCL MoD'!J9</f>
        <v>166.07478447385179</v>
      </c>
      <c r="J14" s="92">
        <f>'[39]TGSPDCL MoD'!K9</f>
        <v>181.83396470996453</v>
      </c>
      <c r="K14" s="92">
        <f>'[39]TGSPDCL MoD'!L9</f>
        <v>0</v>
      </c>
      <c r="L14" s="92">
        <f>'[39]TGSPDCL MoD'!M9</f>
        <v>96.702922615993515</v>
      </c>
      <c r="M14" s="92">
        <f>'[39]TGSPDCL MoD'!N9</f>
        <v>193.30848979450428</v>
      </c>
      <c r="N14" s="92">
        <f>'[39]TGSPDCL MoD'!O9</f>
        <v>174.5192650403188</v>
      </c>
      <c r="O14" s="92">
        <f>'[39]TGSPDCL MoD'!P9</f>
        <v>171.15963298699322</v>
      </c>
      <c r="P14" s="92">
        <f>'[39]TGSPDCL MoD'!Q9</f>
        <v>212.51942758942047</v>
      </c>
      <c r="Q14" s="263">
        <f t="shared" si="0"/>
        <v>1986.8578314376941</v>
      </c>
    </row>
    <row r="15" spans="2:17" x14ac:dyDescent="0.25">
      <c r="B15" s="85"/>
      <c r="C15" s="1021"/>
      <c r="D15" s="84" t="s">
        <v>320</v>
      </c>
      <c r="E15" s="92">
        <f>'[39]TGSPDCL MoD'!F10</f>
        <v>232.08701427838449</v>
      </c>
      <c r="F15" s="92">
        <f>'[39]TGSPDCL MoD'!G10</f>
        <v>239.82324808766396</v>
      </c>
      <c r="G15" s="92">
        <f>'[39]TGSPDCL MoD'!H10</f>
        <v>232.08701427838446</v>
      </c>
      <c r="H15" s="92">
        <f>'[39]TGSPDCL MoD'!I10</f>
        <v>244.8899364275442</v>
      </c>
      <c r="I15" s="92">
        <f>'[39]TGSPDCL MoD'!J10</f>
        <v>204.35642970850242</v>
      </c>
      <c r="J15" s="92">
        <f>'[39]TGSPDCL MoD'!K10</f>
        <v>225.07771542953301</v>
      </c>
      <c r="K15" s="92">
        <f>'[39]TGSPDCL MoD'!L10</f>
        <v>195.87662985461193</v>
      </c>
      <c r="L15" s="92">
        <f>'[39]TGSPDCL MoD'!M10</f>
        <v>0</v>
      </c>
      <c r="M15" s="92">
        <f>'[39]TGSPDCL MoD'!N10</f>
        <v>119.91162404383201</v>
      </c>
      <c r="N15" s="92">
        <f>'[39]TGSPDCL MoD'!O10</f>
        <v>229.31808492770085</v>
      </c>
      <c r="O15" s="92">
        <f>'[39]TGSPDCL MoD'!P10</f>
        <v>220.30099705038816</v>
      </c>
      <c r="P15" s="92">
        <f>'[39]TGSPDCL MoD'!Q10</f>
        <v>270.22337812694536</v>
      </c>
      <c r="Q15" s="263">
        <f t="shared" si="0"/>
        <v>2413.9520722134912</v>
      </c>
    </row>
    <row r="16" spans="2:17" x14ac:dyDescent="0.25">
      <c r="B16" s="85"/>
      <c r="C16" s="1021"/>
      <c r="D16" s="84" t="s">
        <v>321</v>
      </c>
      <c r="E16" s="92">
        <f>'[39]TGSPDCL MoD'!F11+'[39]TGSPDCL MoD'!F12+'[39]TGSPDCL MoD'!F13+'[39]TGSPDCL MoD'!F14</f>
        <v>417.75662570109188</v>
      </c>
      <c r="F16" s="92">
        <f>'[39]TGSPDCL MoD'!G11+'[39]TGSPDCL MoD'!G12+'[39]TGSPDCL MoD'!G13+'[39]TGSPDCL MoD'!G14</f>
        <v>215.84092327889766</v>
      </c>
      <c r="G16" s="92">
        <f>'[39]TGSPDCL MoD'!H11+'[39]TGSPDCL MoD'!H12+'[39]TGSPDCL MoD'!H13+'[39]TGSPDCL MoD'!H14</f>
        <v>313.31746927581906</v>
      </c>
      <c r="H16" s="92">
        <f>'[39]TGSPDCL MoD'!I11+'[39]TGSPDCL MoD'!I12+'[39]TGSPDCL MoD'!I13+'[39]TGSPDCL MoD'!I14</f>
        <v>440.80188556957967</v>
      </c>
      <c r="I16" s="92">
        <f>'[39]TGSPDCL MoD'!J11+'[39]TGSPDCL MoD'!J12+'[39]TGSPDCL MoD'!J13+'[39]TGSPDCL MoD'!J14</f>
        <v>315.13210944431086</v>
      </c>
      <c r="J16" s="92">
        <f>'[39]TGSPDCL MoD'!K11+'[39]TGSPDCL MoD'!K12+'[39]TGSPDCL MoD'!K13+'[39]TGSPDCL MoD'!K14</f>
        <v>300.07870296838996</v>
      </c>
      <c r="K16" s="92">
        <f>'[39]TGSPDCL MoD'!L11+'[39]TGSPDCL MoD'!L12+'[39]TGSPDCL MoD'!L13+'[39]TGSPDCL MoD'!L14</f>
        <v>340.48145643995105</v>
      </c>
      <c r="L16" s="92">
        <f>'[39]TGSPDCL MoD'!M11+'[39]TGSPDCL MoD'!M12+'[39]TGSPDCL MoD'!M13+'[39]TGSPDCL MoD'!M14</f>
        <v>313.31746927581918</v>
      </c>
      <c r="M16" s="92">
        <f>'[39]TGSPDCL MoD'!N11+'[39]TGSPDCL MoD'!N12+'[39]TGSPDCL MoD'!N13+'[39]TGSPDCL MoD'!N14</f>
        <v>377.72161573807057</v>
      </c>
      <c r="N16" s="92">
        <f>'[39]TGSPDCL MoD'!O11+'[39]TGSPDCL MoD'!O12+'[39]TGSPDCL MoD'!O13+'[39]TGSPDCL MoD'!O14</f>
        <v>391.37163825656364</v>
      </c>
      <c r="O16" s="92">
        <f>'[39]TGSPDCL MoD'!P11+'[39]TGSPDCL MoD'!P12+'[39]TGSPDCL MoD'!P13+'[39]TGSPDCL MoD'!P14</f>
        <v>384.93691994087766</v>
      </c>
      <c r="P16" s="92">
        <f>'[39]TGSPDCL MoD'!Q11+'[39]TGSPDCL MoD'!Q12+'[39]TGSPDCL MoD'!Q13+'[39]TGSPDCL MoD'!Q14</f>
        <v>463.7529979081562</v>
      </c>
      <c r="Q16" s="263">
        <f t="shared" si="0"/>
        <v>4274.5098137975274</v>
      </c>
    </row>
    <row r="17" spans="2:18" x14ac:dyDescent="0.25">
      <c r="B17" s="85"/>
      <c r="C17" s="1021"/>
      <c r="D17" s="84" t="s">
        <v>322</v>
      </c>
      <c r="E17" s="92">
        <f>'[39]TGSPDCL MoD'!F15+'[39]TGSPDCL MoD'!F16+'[39]TGSPDCL MoD'!F17+'[39]TGSPDCL MoD'!F18+'[39]TGSPDCL MoD'!F19</f>
        <v>1604.9638989343018</v>
      </c>
      <c r="F17" s="92">
        <f>'[39]TGSPDCL MoD'!G15+'[39]TGSPDCL MoD'!G16+'[39]TGSPDCL MoD'!G17+'[39]TGSPDCL MoD'!G18+'[39]TGSPDCL MoD'!G19</f>
        <v>978.6091967522425</v>
      </c>
      <c r="G17" s="92">
        <f>'[39]TGSPDCL MoD'!H15+'[39]TGSPDCL MoD'!H16+'[39]TGSPDCL MoD'!H17+'[39]TGSPDCL MoD'!H18+'[39]TGSPDCL MoD'!H19</f>
        <v>955.30948477174729</v>
      </c>
      <c r="H17" s="92">
        <f>'[39]TGSPDCL MoD'!I15+'[39]TGSPDCL MoD'!I16+'[39]TGSPDCL MoD'!I17+'[39]TGSPDCL MoD'!I18+'[39]TGSPDCL MoD'!I19</f>
        <v>1043.5942863720225</v>
      </c>
      <c r="I17" s="92">
        <f>'[39]TGSPDCL MoD'!J15+'[39]TGSPDCL MoD'!J16+'[39]TGSPDCL MoD'!J17+'[39]TGSPDCL MoD'!J18+'[39]TGSPDCL MoD'!J19</f>
        <v>1492.7839567363346</v>
      </c>
      <c r="J17" s="92">
        <f>'[39]TGSPDCL MoD'!K15+'[39]TGSPDCL MoD'!K16+'[39]TGSPDCL MoD'!K17+'[39]TGSPDCL MoD'!K18+'[39]TGSPDCL MoD'!K19</f>
        <v>1682.3201956378962</v>
      </c>
      <c r="K17" s="92">
        <f>'[39]TGSPDCL MoD'!L15+'[39]TGSPDCL MoD'!L16+'[39]TGSPDCL MoD'!L17+'[39]TGSPDCL MoD'!L18+'[39]TGSPDCL MoD'!L19</f>
        <v>1529.5674868788512</v>
      </c>
      <c r="L17" s="92">
        <f>'[39]TGSPDCL MoD'!M15+'[39]TGSPDCL MoD'!M16+'[39]TGSPDCL MoD'!M17+'[39]TGSPDCL MoD'!M18+'[39]TGSPDCL MoD'!M19</f>
        <v>1272.5609820303168</v>
      </c>
      <c r="M17" s="92">
        <f>'[39]TGSPDCL MoD'!N15+'[39]TGSPDCL MoD'!N16+'[39]TGSPDCL MoD'!N17+'[39]TGSPDCL MoD'!N18+'[39]TGSPDCL MoD'!N19</f>
        <v>1483.2483524223244</v>
      </c>
      <c r="N17" s="92">
        <f>'[39]TGSPDCL MoD'!O15+'[39]TGSPDCL MoD'!O16+'[39]TGSPDCL MoD'!O17+'[39]TGSPDCL MoD'!O18+'[39]TGSPDCL MoD'!O19</f>
        <v>1651.9174179955908</v>
      </c>
      <c r="O17" s="92">
        <f>'[39]TGSPDCL MoD'!P15+'[39]TGSPDCL MoD'!P16+'[39]TGSPDCL MoD'!P17+'[39]TGSPDCL MoD'!P18+'[39]TGSPDCL MoD'!P19</f>
        <v>1566.7924644894242</v>
      </c>
      <c r="P17" s="92">
        <f>'[39]TGSPDCL MoD'!Q15+'[39]TGSPDCL MoD'!Q16+'[39]TGSPDCL MoD'!Q17+'[39]TGSPDCL MoD'!Q18+'[39]TGSPDCL MoD'!Q19</f>
        <v>1801.4891875129686</v>
      </c>
      <c r="Q17" s="263">
        <f t="shared" si="0"/>
        <v>17063.15691053402</v>
      </c>
    </row>
    <row r="18" spans="2:18" x14ac:dyDescent="0.25">
      <c r="B18" s="85"/>
      <c r="C18" s="1021"/>
      <c r="D18" s="84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263"/>
    </row>
    <row r="19" spans="2:18" x14ac:dyDescent="0.25">
      <c r="B19" s="85"/>
      <c r="C19" s="1021"/>
      <c r="D19" s="84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263"/>
    </row>
    <row r="20" spans="2:18" x14ac:dyDescent="0.25">
      <c r="B20" s="85"/>
      <c r="C20" s="1021"/>
      <c r="D20" s="84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263"/>
    </row>
    <row r="21" spans="2:18" x14ac:dyDescent="0.25">
      <c r="B21" s="85"/>
      <c r="C21" s="1021"/>
      <c r="D21" s="84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263"/>
    </row>
    <row r="22" spans="2:18" x14ac:dyDescent="0.25">
      <c r="B22" s="85"/>
      <c r="C22" s="1021"/>
      <c r="D22" s="84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263"/>
    </row>
    <row r="23" spans="2:18" x14ac:dyDescent="0.25">
      <c r="B23" s="85"/>
      <c r="C23" s="1021"/>
      <c r="D23" s="84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263"/>
    </row>
    <row r="24" spans="2:18" x14ac:dyDescent="0.25">
      <c r="B24" s="85"/>
      <c r="C24" s="1021"/>
      <c r="D24" s="84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263"/>
    </row>
    <row r="25" spans="2:18" x14ac:dyDescent="0.25">
      <c r="B25" s="85"/>
      <c r="C25" s="1021"/>
      <c r="D25" s="84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263"/>
    </row>
    <row r="26" spans="2:18" x14ac:dyDescent="0.25">
      <c r="B26" s="85"/>
      <c r="C26" s="1021"/>
      <c r="D26" s="84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3"/>
    </row>
    <row r="27" spans="2:18" x14ac:dyDescent="0.25">
      <c r="B27" s="85"/>
      <c r="C27" s="1022"/>
      <c r="D27" s="84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263"/>
    </row>
    <row r="28" spans="2:18" x14ac:dyDescent="0.25">
      <c r="C28" s="937" t="s">
        <v>188</v>
      </c>
      <c r="D28" s="938"/>
      <c r="E28" s="263">
        <f t="shared" ref="E28:P28" si="1">SUM(E10:E27)</f>
        <v>3044.2302705789871</v>
      </c>
      <c r="F28" s="263">
        <f t="shared" si="1"/>
        <v>1825.534301031777</v>
      </c>
      <c r="G28" s="263">
        <f t="shared" si="1"/>
        <v>2131.7345887201736</v>
      </c>
      <c r="H28" s="263">
        <f t="shared" si="1"/>
        <v>2342.800669470927</v>
      </c>
      <c r="I28" s="263">
        <f t="shared" si="1"/>
        <v>2588.5608725642333</v>
      </c>
      <c r="J28" s="263">
        <f t="shared" si="1"/>
        <v>2889.3792194626162</v>
      </c>
      <c r="K28" s="263">
        <f t="shared" si="1"/>
        <v>2529.6964790359334</v>
      </c>
      <c r="L28" s="263">
        <f t="shared" si="1"/>
        <v>2338.0660070534341</v>
      </c>
      <c r="M28" s="263">
        <f t="shared" si="1"/>
        <v>2734.198182164323</v>
      </c>
      <c r="N28" s="263">
        <f t="shared" si="1"/>
        <v>3011.1474596115609</v>
      </c>
      <c r="O28" s="263">
        <f t="shared" si="1"/>
        <v>2924.2871413263574</v>
      </c>
      <c r="P28" s="263">
        <f t="shared" si="1"/>
        <v>3427.5546064884065</v>
      </c>
      <c r="Q28" s="264">
        <f>SUM(E28:P28)</f>
        <v>31787.18979750873</v>
      </c>
      <c r="R28" s="492"/>
    </row>
    <row r="29" spans="2:18" x14ac:dyDescent="0.25">
      <c r="C29" s="935" t="s">
        <v>323</v>
      </c>
      <c r="D29" s="93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8" x14ac:dyDescent="0.25">
      <c r="C30" s="1004" t="s">
        <v>314</v>
      </c>
      <c r="D30" s="16" t="str">
        <f>'[41]F9-Year(n+1)'!D29</f>
        <v>PJHES (Inter State)</v>
      </c>
      <c r="E30" s="92">
        <f>SUM('[39]TGSPDCL MoD'!F81:F86)</f>
        <v>13.655898230965734</v>
      </c>
      <c r="F30" s="92">
        <f>SUM('[39]TGSPDCL MoD'!G81:G86)</f>
        <v>14.633228796668087</v>
      </c>
      <c r="G30" s="92">
        <f>SUM('[39]TGSPDCL MoD'!H81:H86)</f>
        <v>15.160733636776966</v>
      </c>
      <c r="H30" s="92">
        <f>SUM('[39]TGSPDCL MoD'!I81:I86)</f>
        <v>33.144788862918695</v>
      </c>
      <c r="I30" s="92">
        <f>SUM('[39]TGSPDCL MoD'!J81:J86)</f>
        <v>77.817913633384023</v>
      </c>
      <c r="J30" s="92">
        <f>SUM('[39]TGSPDCL MoD'!K81:K86)</f>
        <v>39.303210998106863</v>
      </c>
      <c r="K30" s="92">
        <f>SUM('[39]TGSPDCL MoD'!L81:L86)</f>
        <v>43.322080414109173</v>
      </c>
      <c r="L30" s="92">
        <f>SUM('[39]TGSPDCL MoD'!M81:M86)</f>
        <v>14.858578128219524</v>
      </c>
      <c r="M30" s="92">
        <f>SUM('[39]TGSPDCL MoD'!N81:N86)</f>
        <v>25.489964925245669</v>
      </c>
      <c r="N30" s="92">
        <f>SUM('[39]TGSPDCL MoD'!O81:O86)</f>
        <v>48.638359536574661</v>
      </c>
      <c r="O30" s="92">
        <f>SUM('[39]TGSPDCL MoD'!P81:P86)</f>
        <v>45.242780266264042</v>
      </c>
      <c r="P30" s="92">
        <f>SUM('[39]TGSPDCL MoD'!Q81:Q86)</f>
        <v>20.290729264044277</v>
      </c>
      <c r="Q30" s="263">
        <f t="shared" ref="Q30:Q40" si="2">SUM(E30:P30)</f>
        <v>391.55826669327774</v>
      </c>
    </row>
    <row r="31" spans="2:18" x14ac:dyDescent="0.25">
      <c r="C31" s="1005"/>
      <c r="D31" s="16" t="str">
        <f>'[41]F9-Year(n+1)'!D30</f>
        <v>Nagarjuna sagar complex</v>
      </c>
      <c r="E31" s="92">
        <f>SUM('[39]TGSPDCL MoD'!F59:F66)</f>
        <v>47.597224774254926</v>
      </c>
      <c r="F31" s="92">
        <f>SUM('[39]TGSPDCL MoD'!G59:G66)</f>
        <v>51.003681224626042</v>
      </c>
      <c r="G31" s="92">
        <f>SUM('[39]TGSPDCL MoD'!H59:H66)</f>
        <v>52.842283564766205</v>
      </c>
      <c r="H31" s="92">
        <f>SUM('[39]TGSPDCL MoD'!I59:I66)</f>
        <v>115.52517007092516</v>
      </c>
      <c r="I31" s="92">
        <f>SUM('[39]TGSPDCL MoD'!J59:J66)</f>
        <v>271.23201008285474</v>
      </c>
      <c r="J31" s="92">
        <f>SUM('[39]TGSPDCL MoD'!K59:K66)</f>
        <v>136.9901661968203</v>
      </c>
      <c r="K31" s="92">
        <f>SUM('[39]TGSPDCL MoD'!L59:L66)</f>
        <v>150.99781532370702</v>
      </c>
      <c r="L31" s="92">
        <f>SUM('[39]TGSPDCL MoD'!M59:M66)</f>
        <v>51.789129578529256</v>
      </c>
      <c r="M31" s="92">
        <f>SUM('[39]TGSPDCL MoD'!N59:N66)</f>
        <v>88.844510226625474</v>
      </c>
      <c r="N31" s="92">
        <f>SUM('[39]TGSPDCL MoD'!O59:O66)</f>
        <v>169.52754717106959</v>
      </c>
      <c r="O31" s="92">
        <f>SUM('[39]TGSPDCL MoD'!P59:P66)</f>
        <v>157.69235720155959</v>
      </c>
      <c r="P31" s="92">
        <f>SUM('[39]TGSPDCL MoD'!Q59:Q66)</f>
        <v>70.722729862198776</v>
      </c>
      <c r="Q31" s="263">
        <f t="shared" si="2"/>
        <v>1364.7646252779371</v>
      </c>
    </row>
    <row r="32" spans="2:18" x14ac:dyDescent="0.25">
      <c r="C32" s="1005"/>
      <c r="D32" s="16" t="str">
        <f>'[41]F9-Year(n+1)'!D31</f>
        <v>SLBHES</v>
      </c>
      <c r="E32" s="92">
        <f>SUM('[39]TGSPDCL MoD'!F67:F72)</f>
        <v>52.522685503714378</v>
      </c>
      <c r="F32" s="92">
        <f>SUM('[39]TGSPDCL MoD'!G67:G72)</f>
        <v>56.281649217954197</v>
      </c>
      <c r="G32" s="92">
        <f>SUM('[39]TGSPDCL MoD'!H67:H72)</f>
        <v>58.310513987603713</v>
      </c>
      <c r="H32" s="92">
        <f>SUM('[39]TGSPDCL MoD'!I67:I72)</f>
        <v>127.47995716507189</v>
      </c>
      <c r="I32" s="92">
        <f>SUM('[39]TGSPDCL MoD'!J67:J72)</f>
        <v>299.29966782070784</v>
      </c>
      <c r="J32" s="92">
        <f>SUM('[39]TGSPDCL MoD'!K67:K72)</f>
        <v>151.16619614656486</v>
      </c>
      <c r="K32" s="92">
        <f>SUM('[39]TGSPDCL MoD'!L67:L72)</f>
        <v>166.62338620811224</v>
      </c>
      <c r="L32" s="92">
        <f>SUM('[39]TGSPDCL MoD'!M67:M72)</f>
        <v>57.148377416228939</v>
      </c>
      <c r="M32" s="92">
        <f>SUM('[39]TGSPDCL MoD'!N67:N72)</f>
        <v>98.038326635560267</v>
      </c>
      <c r="N32" s="92">
        <f>SUM('[39]TGSPDCL MoD'!O67:O72)</f>
        <v>187.07061360221022</v>
      </c>
      <c r="O32" s="92">
        <f>SUM('[39]TGSPDCL MoD'!P67:P72)</f>
        <v>174.01069333178478</v>
      </c>
      <c r="P32" s="92">
        <f>SUM('[39]TGSPDCL MoD'!Q67:Q72)</f>
        <v>78.041266400170301</v>
      </c>
      <c r="Q32" s="263">
        <f t="shared" si="2"/>
        <v>1505.9933334356838</v>
      </c>
    </row>
    <row r="33" spans="3:18" x14ac:dyDescent="0.25">
      <c r="C33" s="1005"/>
      <c r="D33" s="16" t="str">
        <f>'[41]F9-Year(n+1)'!D32</f>
        <v>LJHES</v>
      </c>
      <c r="E33" s="92">
        <f>SUM('[39]TGSPDCL MoD'!F87:F92)</f>
        <v>14.006049467657169</v>
      </c>
      <c r="F33" s="92">
        <f>SUM('[39]TGSPDCL MoD'!G87:G92)</f>
        <v>15.008439791454451</v>
      </c>
      <c r="G33" s="92">
        <f>SUM('[39]TGSPDCL MoD'!H87:H92)</f>
        <v>15.549470396694328</v>
      </c>
      <c r="H33" s="92">
        <f>SUM('[39]TGSPDCL MoD'!I87:I92)</f>
        <v>33.994655244019178</v>
      </c>
      <c r="I33" s="92">
        <f>SUM('[39]TGSPDCL MoD'!J87:J92)</f>
        <v>79.813244752188751</v>
      </c>
      <c r="J33" s="92">
        <f>SUM('[39]TGSPDCL MoD'!K87:K92)</f>
        <v>40.31098563908396</v>
      </c>
      <c r="K33" s="92">
        <f>SUM('[39]TGSPDCL MoD'!L87:L92)</f>
        <v>44.43290298882993</v>
      </c>
      <c r="L33" s="92">
        <f>SUM('[39]TGSPDCL MoD'!M87:M92)</f>
        <v>15.239567310994387</v>
      </c>
      <c r="M33" s="92">
        <f>SUM('[39]TGSPDCL MoD'!N87:N92)</f>
        <v>26.143553769482736</v>
      </c>
      <c r="N33" s="92">
        <f>SUM('[39]TGSPDCL MoD'!O87:O92)</f>
        <v>49.8854969605894</v>
      </c>
      <c r="O33" s="92">
        <f>SUM('[39]TGSPDCL MoD'!P87:P92)</f>
        <v>46.402851555142604</v>
      </c>
      <c r="P33" s="92">
        <f>SUM('[39]TGSPDCL MoD'!Q87:Q92)</f>
        <v>20.811004373378751</v>
      </c>
      <c r="Q33" s="263">
        <f t="shared" si="2"/>
        <v>401.59822224951569</v>
      </c>
    </row>
    <row r="34" spans="3:18" x14ac:dyDescent="0.25">
      <c r="C34" s="1005"/>
      <c r="D34" s="16" t="str">
        <f>'[41]F9-Year(n+1)'!D33</f>
        <v>PCHES</v>
      </c>
      <c r="E34" s="92">
        <f>SUM('[39]TGSPDCL MoD'!F93:F96)</f>
        <v>7.0030247338285836</v>
      </c>
      <c r="F34" s="92">
        <f>SUM('[39]TGSPDCL MoD'!G93:G96)</f>
        <v>7.5042198957272248</v>
      </c>
      <c r="G34" s="92">
        <f>SUM('[39]TGSPDCL MoD'!H93:H96)</f>
        <v>7.7747351983471624</v>
      </c>
      <c r="H34" s="92">
        <f>SUM('[39]TGSPDCL MoD'!I93:I96)</f>
        <v>16.997327622009585</v>
      </c>
      <c r="I34" s="92">
        <f>SUM('[39]TGSPDCL MoD'!J93:J96)</f>
        <v>39.906622376094376</v>
      </c>
      <c r="J34" s="92">
        <f>SUM('[39]TGSPDCL MoD'!K93:K96)</f>
        <v>20.15549281954198</v>
      </c>
      <c r="K34" s="92">
        <f>SUM('[39]TGSPDCL MoD'!L93:L96)</f>
        <v>22.216451494414962</v>
      </c>
      <c r="L34" s="92">
        <f>SUM('[39]TGSPDCL MoD'!M93:M96)</f>
        <v>7.6197836554971925</v>
      </c>
      <c r="M34" s="92">
        <f>SUM('[39]TGSPDCL MoD'!N93:N96)</f>
        <v>13.07177688474137</v>
      </c>
      <c r="N34" s="92">
        <f>SUM('[39]TGSPDCL MoD'!O93:O96)</f>
        <v>24.942748480294696</v>
      </c>
      <c r="O34" s="92">
        <f>SUM('[39]TGSPDCL MoD'!P93:P96)</f>
        <v>23.201425777571306</v>
      </c>
      <c r="P34" s="92">
        <f>SUM('[39]TGSPDCL MoD'!Q93:Q96)</f>
        <v>10.405502186689372</v>
      </c>
      <c r="Q34" s="263">
        <f t="shared" si="2"/>
        <v>200.79911112475784</v>
      </c>
    </row>
    <row r="35" spans="3:18" x14ac:dyDescent="0.25">
      <c r="C35" s="1005"/>
      <c r="D35" s="16" t="str">
        <f>'[41]F9-Year(n+1)'!D34</f>
        <v>Pochampad-II</v>
      </c>
      <c r="E35" s="92">
        <f>SUM('[39]TGSPDCL MoD'!F77:F78)</f>
        <v>1.0504537100742875</v>
      </c>
      <c r="F35" s="92">
        <f>SUM('[39]TGSPDCL MoD'!G77:G78)</f>
        <v>1.1256329843590838</v>
      </c>
      <c r="G35" s="92">
        <f>SUM('[39]TGSPDCL MoD'!H77:H78)</f>
        <v>1.1662102797520744</v>
      </c>
      <c r="H35" s="92">
        <f>SUM('[39]TGSPDCL MoD'!I77:I78)</f>
        <v>2.5495991433014376</v>
      </c>
      <c r="I35" s="92">
        <f>SUM('[39]TGSPDCL MoD'!J77:J78)</f>
        <v>5.9859933564141565</v>
      </c>
      <c r="J35" s="92">
        <f>SUM('[39]TGSPDCL MoD'!K77:K78)</f>
        <v>3.0233239229312967</v>
      </c>
      <c r="K35" s="92">
        <f>SUM('[39]TGSPDCL MoD'!L77:L78)</f>
        <v>3.3324677241622442</v>
      </c>
      <c r="L35" s="92">
        <f>SUM('[39]TGSPDCL MoD'!M77:M78)</f>
        <v>1.1429675483245789</v>
      </c>
      <c r="M35" s="92">
        <f>SUM('[39]TGSPDCL MoD'!N77:N78)</f>
        <v>1.9607665327112054</v>
      </c>
      <c r="N35" s="92">
        <f>SUM('[39]TGSPDCL MoD'!O77:O78)</f>
        <v>3.7414122720442045</v>
      </c>
      <c r="O35" s="92">
        <f>SUM('[39]TGSPDCL MoD'!P77:P78)</f>
        <v>3.4802138666356961</v>
      </c>
      <c r="P35" s="92">
        <f>SUM('[39]TGSPDCL MoD'!Q77:Q78)</f>
        <v>1.5608253280034059</v>
      </c>
      <c r="Q35" s="263">
        <f t="shared" si="2"/>
        <v>30.119866668713673</v>
      </c>
    </row>
    <row r="36" spans="3:18" x14ac:dyDescent="0.25">
      <c r="C36" s="1005"/>
      <c r="D36" s="16" t="str">
        <f>'[41]F9-Year(n+1)'!D35</f>
        <v>NSPH</v>
      </c>
      <c r="E36" s="92">
        <f>SUM('[39]TGSPDCL MoD'!F73:F74)</f>
        <v>3.5015123669142918</v>
      </c>
      <c r="F36" s="92">
        <f>SUM('[39]TGSPDCL MoD'!G73:G74)</f>
        <v>3.7521099478636124</v>
      </c>
      <c r="G36" s="92">
        <f>SUM('[39]TGSPDCL MoD'!H73:H74)</f>
        <v>3.8873675991735812</v>
      </c>
      <c r="H36" s="92">
        <f>SUM('[39]TGSPDCL MoD'!I73:I74)</f>
        <v>8.4986638110047927</v>
      </c>
      <c r="I36" s="92">
        <f>SUM('[39]TGSPDCL MoD'!J73:J74)</f>
        <v>19.953311188047188</v>
      </c>
      <c r="J36" s="92">
        <f>SUM('[39]TGSPDCL MoD'!K73:K74)</f>
        <v>10.07774640977099</v>
      </c>
      <c r="K36" s="92">
        <f>SUM('[39]TGSPDCL MoD'!L73:L74)</f>
        <v>11.108225747207481</v>
      </c>
      <c r="L36" s="92">
        <f>SUM('[39]TGSPDCL MoD'!M73:M74)</f>
        <v>3.8098918277485962</v>
      </c>
      <c r="M36" s="92">
        <f>SUM('[39]TGSPDCL MoD'!N73:N74)</f>
        <v>6.5358884423706849</v>
      </c>
      <c r="N36" s="92">
        <f>SUM('[39]TGSPDCL MoD'!O73:O74)</f>
        <v>12.471374240147348</v>
      </c>
      <c r="O36" s="92">
        <f>SUM('[39]TGSPDCL MoD'!P73:P74)</f>
        <v>11.600712888785653</v>
      </c>
      <c r="P36" s="92">
        <f>SUM('[39]TGSPDCL MoD'!Q73:Q74)</f>
        <v>5.2027510933446859</v>
      </c>
      <c r="Q36" s="263">
        <f t="shared" si="2"/>
        <v>100.39955556237892</v>
      </c>
    </row>
    <row r="37" spans="3:18" x14ac:dyDescent="0.25">
      <c r="C37" s="1005"/>
      <c r="D37" s="16" t="str">
        <f>'[41]F9-Year(n+1)'!D36</f>
        <v>SINGUR</v>
      </c>
      <c r="E37" s="92">
        <f>SUM('[39]TGSPDCL MoD'!F79+'[39]TGSPDCL MoD'!F80)</f>
        <v>0.87537809172857295</v>
      </c>
      <c r="F37" s="92">
        <f>SUM('[39]TGSPDCL MoD'!G79+'[39]TGSPDCL MoD'!G80)</f>
        <v>0.9380274869659031</v>
      </c>
      <c r="G37" s="92">
        <f>SUM('[39]TGSPDCL MoD'!H79+'[39]TGSPDCL MoD'!H80)</f>
        <v>0.9718418997933953</v>
      </c>
      <c r="H37" s="92">
        <f>SUM('[39]TGSPDCL MoD'!I79+'[39]TGSPDCL MoD'!I80)</f>
        <v>2.1246659527511982</v>
      </c>
      <c r="I37" s="92">
        <f>SUM('[39]TGSPDCL MoD'!J79+'[39]TGSPDCL MoD'!J80)</f>
        <v>4.988327797011797</v>
      </c>
      <c r="J37" s="92">
        <f>SUM('[39]TGSPDCL MoD'!K79+'[39]TGSPDCL MoD'!K80)</f>
        <v>2.5194366024427475</v>
      </c>
      <c r="K37" s="92">
        <f>SUM('[39]TGSPDCL MoD'!L79+'[39]TGSPDCL MoD'!L80)</f>
        <v>2.7770564368018702</v>
      </c>
      <c r="L37" s="92">
        <f>SUM('[39]TGSPDCL MoD'!M79+'[39]TGSPDCL MoD'!M80)</f>
        <v>0.95247295693714906</v>
      </c>
      <c r="M37" s="92">
        <f>SUM('[39]TGSPDCL MoD'!N79+'[39]TGSPDCL MoD'!N80)</f>
        <v>1.6339721105926712</v>
      </c>
      <c r="N37" s="92">
        <f>SUM('[39]TGSPDCL MoD'!O79+'[39]TGSPDCL MoD'!O80)</f>
        <v>3.117843560036837</v>
      </c>
      <c r="O37" s="92">
        <f>SUM('[39]TGSPDCL MoD'!P79+'[39]TGSPDCL MoD'!P80)</f>
        <v>2.9001782221964132</v>
      </c>
      <c r="P37" s="92">
        <f>SUM('[39]TGSPDCL MoD'!Q79+'[39]TGSPDCL MoD'!Q80)</f>
        <v>1.3006877733361715</v>
      </c>
      <c r="Q37" s="263">
        <f t="shared" si="2"/>
        <v>25.09988889059473</v>
      </c>
    </row>
    <row r="38" spans="3:18" x14ac:dyDescent="0.25">
      <c r="C38" s="1005"/>
      <c r="D38" s="16" t="str">
        <f>'[41]F9-Year(n+1)'!D37</f>
        <v>SSLM LCPH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263">
        <f t="shared" si="2"/>
        <v>0</v>
      </c>
    </row>
    <row r="39" spans="3:18" x14ac:dyDescent="0.25">
      <c r="C39" s="1005"/>
      <c r="D39" s="16" t="str">
        <f>'[41]F9-Year(n+1)'!D38</f>
        <v>POCHAMPAD PH</v>
      </c>
      <c r="E39" s="92">
        <f>SUM('[39]TGSPDCL MoD'!F75:F76)</f>
        <v>1.0504537100742875</v>
      </c>
      <c r="F39" s="92">
        <f>SUM('[39]TGSPDCL MoD'!G75:G76)</f>
        <v>1.1256329843590838</v>
      </c>
      <c r="G39" s="92">
        <f>SUM('[39]TGSPDCL MoD'!H75:H76)</f>
        <v>1.1662102797520744</v>
      </c>
      <c r="H39" s="92">
        <f>SUM('[39]TGSPDCL MoD'!I75:I76)</f>
        <v>2.5495991433014376</v>
      </c>
      <c r="I39" s="92">
        <f>SUM('[39]TGSPDCL MoD'!J75:J76)</f>
        <v>5.9859933564141565</v>
      </c>
      <c r="J39" s="92">
        <f>SUM('[39]TGSPDCL MoD'!K75:K76)</f>
        <v>3.0233239229312967</v>
      </c>
      <c r="K39" s="92">
        <f>SUM('[39]TGSPDCL MoD'!L75:L76)</f>
        <v>3.3324677241622442</v>
      </c>
      <c r="L39" s="92">
        <f>SUM('[39]TGSPDCL MoD'!M75:M76)</f>
        <v>1.1429675483245789</v>
      </c>
      <c r="M39" s="92">
        <f>SUM('[39]TGSPDCL MoD'!N75:N76)</f>
        <v>1.9607665327112054</v>
      </c>
      <c r="N39" s="92">
        <f>SUM('[39]TGSPDCL MoD'!O75:O76)</f>
        <v>3.7414122720442045</v>
      </c>
      <c r="O39" s="92">
        <f>SUM('[39]TGSPDCL MoD'!P75:P76)</f>
        <v>3.4802138666356961</v>
      </c>
      <c r="P39" s="92">
        <f>SUM('[39]TGSPDCL MoD'!Q75:Q76)</f>
        <v>1.5608253280034059</v>
      </c>
      <c r="Q39" s="263">
        <f t="shared" si="2"/>
        <v>30.119866668713673</v>
      </c>
    </row>
    <row r="40" spans="3:18" x14ac:dyDescent="0.25">
      <c r="C40" s="1005"/>
      <c r="D40" s="16" t="str">
        <f>'[41]F9-Year(n+1)'!D39</f>
        <v>NIZAMSAGAR PH</v>
      </c>
      <c r="E40" s="92">
        <f>SUM('[39]TGSPDCL MoD'!F57:F58)</f>
        <v>0.58358539448571534</v>
      </c>
      <c r="F40" s="92">
        <f>SUM('[39]TGSPDCL MoD'!G57:G58)</f>
        <v>0.62535165797726877</v>
      </c>
      <c r="G40" s="92">
        <f>SUM('[39]TGSPDCL MoD'!H57:H58)</f>
        <v>0.64789459986226361</v>
      </c>
      <c r="H40" s="92">
        <f>SUM('[39]TGSPDCL MoD'!I57:I58)</f>
        <v>1.416443968500799</v>
      </c>
      <c r="I40" s="92">
        <f>SUM('[39]TGSPDCL MoD'!J57:J58)</f>
        <v>3.3255518646745315</v>
      </c>
      <c r="J40" s="92">
        <f>SUM('[39]TGSPDCL MoD'!K57:K58)</f>
        <v>1.6796244016284985</v>
      </c>
      <c r="K40" s="92">
        <f>SUM('[39]TGSPDCL MoD'!L57:L58)</f>
        <v>1.8513709578679138</v>
      </c>
      <c r="L40" s="92">
        <f>SUM('[39]TGSPDCL MoD'!M57:M58)</f>
        <v>0.63498197129143275</v>
      </c>
      <c r="M40" s="92">
        <f>SUM('[39]TGSPDCL MoD'!N57:N58)</f>
        <v>1.089314740395114</v>
      </c>
      <c r="N40" s="92">
        <f>SUM('[39]TGSPDCL MoD'!O57:O58)</f>
        <v>2.0785623733578915</v>
      </c>
      <c r="O40" s="92">
        <f>SUM('[39]TGSPDCL MoD'!P57:P58)</f>
        <v>1.9334521481309419</v>
      </c>
      <c r="P40" s="92">
        <f>SUM('[39]TGSPDCL MoD'!Q57:Q58)</f>
        <v>0.86712518222411461</v>
      </c>
      <c r="Q40" s="263">
        <f t="shared" si="2"/>
        <v>16.733259260396487</v>
      </c>
    </row>
    <row r="41" spans="3:18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3:18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3:18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16"/>
    </row>
    <row r="44" spans="3:18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16"/>
    </row>
    <row r="45" spans="3:18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16"/>
    </row>
    <row r="46" spans="3:18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16"/>
    </row>
    <row r="47" spans="3:18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16"/>
    </row>
    <row r="48" spans="3:18" x14ac:dyDescent="0.25">
      <c r="C48" s="937" t="s">
        <v>188</v>
      </c>
      <c r="D48" s="938"/>
      <c r="E48" s="263">
        <f t="shared" ref="E48:P48" si="3">SUM(E30:E47)</f>
        <v>141.84626598369795</v>
      </c>
      <c r="F48" s="263">
        <f t="shared" si="3"/>
        <v>151.99797398795491</v>
      </c>
      <c r="G48" s="263">
        <f t="shared" si="3"/>
        <v>157.47726144252178</v>
      </c>
      <c r="H48" s="263">
        <f t="shared" si="3"/>
        <v>344.28087098380422</v>
      </c>
      <c r="I48" s="263">
        <f t="shared" si="3"/>
        <v>808.30863622779157</v>
      </c>
      <c r="J48" s="263">
        <f t="shared" si="3"/>
        <v>408.2495070598228</v>
      </c>
      <c r="K48" s="263">
        <f t="shared" si="3"/>
        <v>449.99422501937511</v>
      </c>
      <c r="L48" s="263">
        <f t="shared" si="3"/>
        <v>154.33871794209566</v>
      </c>
      <c r="M48" s="263">
        <f t="shared" si="3"/>
        <v>264.76884080043641</v>
      </c>
      <c r="N48" s="263">
        <f t="shared" si="3"/>
        <v>505.21537046836903</v>
      </c>
      <c r="O48" s="263">
        <f t="shared" si="3"/>
        <v>469.9448791247068</v>
      </c>
      <c r="P48" s="263">
        <f t="shared" si="3"/>
        <v>210.76344679139322</v>
      </c>
      <c r="Q48" s="264">
        <f>SUM(E48:P48)</f>
        <v>4067.1859958319696</v>
      </c>
      <c r="R48" s="492"/>
    </row>
    <row r="49" spans="3:18" x14ac:dyDescent="0.25">
      <c r="C49" s="935" t="s">
        <v>332</v>
      </c>
      <c r="D49" s="936"/>
      <c r="E49" s="263">
        <f t="shared" ref="E49:Q49" si="4">E28+E48</f>
        <v>3186.0765365626849</v>
      </c>
      <c r="F49" s="263">
        <f t="shared" si="4"/>
        <v>1977.532275019732</v>
      </c>
      <c r="G49" s="263">
        <f t="shared" si="4"/>
        <v>2289.2118501626956</v>
      </c>
      <c r="H49" s="263">
        <f t="shared" si="4"/>
        <v>2687.0815404547311</v>
      </c>
      <c r="I49" s="263">
        <f t="shared" si="4"/>
        <v>3396.869508792025</v>
      </c>
      <c r="J49" s="263">
        <f t="shared" si="4"/>
        <v>3297.6287265224391</v>
      </c>
      <c r="K49" s="263">
        <f t="shared" si="4"/>
        <v>2979.6907040553087</v>
      </c>
      <c r="L49" s="263">
        <f t="shared" si="4"/>
        <v>2492.4047249955297</v>
      </c>
      <c r="M49" s="263">
        <f t="shared" si="4"/>
        <v>2998.9670229647595</v>
      </c>
      <c r="N49" s="263">
        <f t="shared" si="4"/>
        <v>3516.3628300799301</v>
      </c>
      <c r="O49" s="263">
        <f t="shared" si="4"/>
        <v>3394.2320204510643</v>
      </c>
      <c r="P49" s="263">
        <f t="shared" si="4"/>
        <v>3638.3180532797996</v>
      </c>
      <c r="Q49" s="264">
        <f t="shared" si="4"/>
        <v>35854.375793340703</v>
      </c>
      <c r="R49" s="492"/>
    </row>
    <row r="50" spans="3:18" x14ac:dyDescent="0.25">
      <c r="C50" s="1002" t="s">
        <v>333</v>
      </c>
      <c r="D50" s="100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8" x14ac:dyDescent="0.25">
      <c r="C51" s="935" t="s">
        <v>313</v>
      </c>
      <c r="D51" s="93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1004" t="s">
        <v>334</v>
      </c>
      <c r="D52" s="290" t="s">
        <v>335</v>
      </c>
      <c r="E52" s="92">
        <f>SUM('[39]TGSPDCL MoD'!F25:F30)</f>
        <v>98.334406672348024</v>
      </c>
      <c r="F52" s="92">
        <f>SUM('[39]TGSPDCL MoD'!G25:G30)</f>
        <v>125.98166437775069</v>
      </c>
      <c r="G52" s="92">
        <f>SUM('[39]TGSPDCL MoD'!H25:H30)</f>
        <v>128.01362670642419</v>
      </c>
      <c r="H52" s="92">
        <f>SUM('[39]TGSPDCL MoD'!I25:I30)</f>
        <v>93.648584195550058</v>
      </c>
      <c r="I52" s="92">
        <f>SUM('[39]TGSPDCL MoD'!J25:J30)</f>
        <v>80.155833960344083</v>
      </c>
      <c r="J52" s="92">
        <f>SUM('[39]TGSPDCL MoD'!K25:K30)</f>
        <v>85.49481497893342</v>
      </c>
      <c r="K52" s="92">
        <f>SUM('[39]TGSPDCL MoD'!L25:L30)</f>
        <v>79.368448557983129</v>
      </c>
      <c r="L52" s="92">
        <f>SUM('[39]TGSPDCL MoD'!M25:M30)</f>
        <v>119.77370780852715</v>
      </c>
      <c r="M52" s="92">
        <f>SUM('[39]TGSPDCL MoD'!N25:N30)</f>
        <v>74.486659063345229</v>
      </c>
      <c r="N52" s="92">
        <f>SUM('[39]TGSPDCL MoD'!O25:O30)</f>
        <v>78.685243420875736</v>
      </c>
      <c r="O52" s="92">
        <f>SUM('[39]TGSPDCL MoD'!P25:P30)</f>
        <v>100.17574280359878</v>
      </c>
      <c r="P52" s="92">
        <f>SUM('[39]TGSPDCL MoD'!Q25:Q30)</f>
        <v>126.45409561916736</v>
      </c>
      <c r="Q52" s="263">
        <f t="shared" ref="Q52:Q68" si="5">SUM(E52:P52)</f>
        <v>1190.5728281648478</v>
      </c>
    </row>
    <row r="53" spans="3:18" x14ac:dyDescent="0.25">
      <c r="C53" s="1005"/>
      <c r="D53" s="290" t="s">
        <v>336</v>
      </c>
      <c r="E53" s="92">
        <f>'[39]TGSPDCL MoD'!F31</f>
        <v>27.0022897624969</v>
      </c>
      <c r="F53" s="92">
        <f>'[39]TGSPDCL MoD'!G31</f>
        <v>32.826313044604099</v>
      </c>
      <c r="G53" s="92">
        <f>'[39]TGSPDCL MoD'!H31</f>
        <v>31.76739972058461</v>
      </c>
      <c r="H53" s="92">
        <f>'[39]TGSPDCL MoD'!I31</f>
        <v>0</v>
      </c>
      <c r="I53" s="92">
        <f>'[39]TGSPDCL MoD'!J31</f>
        <v>10.258222826438761</v>
      </c>
      <c r="J53" s="92">
        <f>'[39]TGSPDCL MoD'!K31</f>
        <v>22.421312205102318</v>
      </c>
      <c r="K53" s="92">
        <f>'[39]TGSPDCL MoD'!L31</f>
        <v>19.695787826762416</v>
      </c>
      <c r="L53" s="92">
        <f>'[39]TGSPDCL MoD'!M31</f>
        <v>31.76739972058461</v>
      </c>
      <c r="M53" s="92">
        <f>'[39]TGSPDCL MoD'!N31</f>
        <v>25.808228608395659</v>
      </c>
      <c r="N53" s="92">
        <f>'[39]TGSPDCL MoD'!O31</f>
        <v>26.261050435683259</v>
      </c>
      <c r="O53" s="92">
        <f>'[39]TGSPDCL MoD'!P31</f>
        <v>26.102213437080337</v>
      </c>
      <c r="P53" s="92">
        <f>'[39]TGSPDCL MoD'!Q31</f>
        <v>31.576661322749551</v>
      </c>
      <c r="Q53" s="263">
        <f t="shared" si="5"/>
        <v>285.48687891048257</v>
      </c>
    </row>
    <row r="54" spans="3:18" x14ac:dyDescent="0.25">
      <c r="C54" s="1005"/>
      <c r="D54" s="290" t="s">
        <v>337</v>
      </c>
      <c r="E54" s="92">
        <f>SUM('[39]TGSPDCL MoD'!F42:F45)</f>
        <v>90.219990833182109</v>
      </c>
      <c r="F54" s="92">
        <f>SUM('[39]TGSPDCL MoD'!G42:G45)</f>
        <v>89.595090463774781</v>
      </c>
      <c r="G54" s="92">
        <f>SUM('[39]TGSPDCL MoD'!H42:H45)</f>
        <v>86.704926255265917</v>
      </c>
      <c r="H54" s="92">
        <f>SUM('[39]TGSPDCL MoD'!I42:I45)</f>
        <v>96.859557258134899</v>
      </c>
      <c r="I54" s="92">
        <f>SUM('[39]TGSPDCL MoD'!J42:J45)</f>
        <v>91.109260438022304</v>
      </c>
      <c r="J54" s="92">
        <f>SUM('[39]TGSPDCL MoD'!K42:K45)</f>
        <v>93.735055411098287</v>
      </c>
      <c r="K54" s="92">
        <f>SUM('[39]TGSPDCL MoD'!L42:L45)</f>
        <v>85.962857066594736</v>
      </c>
      <c r="L54" s="92">
        <f>SUM('[39]TGSPDCL MoD'!M42:M45)</f>
        <v>65.028694691449431</v>
      </c>
      <c r="M54" s="92">
        <f>SUM('[39]TGSPDCL MoD'!N42:N45)</f>
        <v>57.132004476478002</v>
      </c>
      <c r="N54" s="92">
        <f>SUM('[39]TGSPDCL MoD'!O42:O45)</f>
        <v>79.984806267069203</v>
      </c>
      <c r="O54" s="92">
        <f>SUM('[39]TGSPDCL MoD'!P42:P45)</f>
        <v>90.610553564061675</v>
      </c>
      <c r="P54" s="92">
        <f>SUM('[39]TGSPDCL MoD'!Q42:Q45)</f>
        <v>96.859557258134899</v>
      </c>
      <c r="Q54" s="263">
        <f t="shared" si="5"/>
        <v>1023.8023539832662</v>
      </c>
    </row>
    <row r="55" spans="3:18" x14ac:dyDescent="0.25">
      <c r="C55" s="1005"/>
      <c r="D55" s="290" t="s">
        <v>338</v>
      </c>
      <c r="E55" s="92">
        <f>'[39]TGSPDCL MoD'!F40</f>
        <v>155.10262024392313</v>
      </c>
      <c r="F55" s="92">
        <f>'[39]TGSPDCL MoD'!G40</f>
        <v>200.34088448173404</v>
      </c>
      <c r="G55" s="92">
        <f>'[39]TGSPDCL MoD'!H40</f>
        <v>193.87827530490392</v>
      </c>
      <c r="H55" s="92">
        <f>'[39]TGSPDCL MoD'!I40</f>
        <v>131.15134493775918</v>
      </c>
      <c r="I55" s="92">
        <f>'[39]TGSPDCL MoD'!J40</f>
        <v>120.20453068904042</v>
      </c>
      <c r="J55" s="92">
        <f>'[39]TGSPDCL MoD'!K40</f>
        <v>126.02087894818754</v>
      </c>
      <c r="K55" s="92">
        <f>'[39]TGSPDCL MoD'!L40</f>
        <v>120.20453068904042</v>
      </c>
      <c r="L55" s="92">
        <f>'[39]TGSPDCL MoD'!M40</f>
        <v>0</v>
      </c>
      <c r="M55" s="92">
        <f>'[39]TGSPDCL MoD'!N40</f>
        <v>67.615048512585247</v>
      </c>
      <c r="N55" s="92">
        <f>'[39]TGSPDCL MoD'!O40</f>
        <v>135.23009702517049</v>
      </c>
      <c r="O55" s="92">
        <f>'[39]TGSPDCL MoD'!P40</f>
        <v>159.30331620886273</v>
      </c>
      <c r="P55" s="92">
        <f>'[39]TGSPDCL MoD'!Q40</f>
        <v>177.50409927331236</v>
      </c>
      <c r="Q55" s="263">
        <f t="shared" si="5"/>
        <v>1586.5556263145195</v>
      </c>
    </row>
    <row r="56" spans="3:18" x14ac:dyDescent="0.25">
      <c r="C56" s="1005"/>
      <c r="D56" s="290" t="s">
        <v>339</v>
      </c>
      <c r="E56" s="92">
        <f>'[39]TGSPDCL MoD'!F41</f>
        <v>74.251055308601792</v>
      </c>
      <c r="F56" s="92">
        <f>'[39]TGSPDCL MoD'!G41</f>
        <v>95.393340059404281</v>
      </c>
      <c r="G56" s="92">
        <f>'[39]TGSPDCL MoD'!H41</f>
        <v>0</v>
      </c>
      <c r="H56" s="92">
        <f>'[39]TGSPDCL MoD'!I41</f>
        <v>33.387669020791456</v>
      </c>
      <c r="I56" s="92">
        <f>'[39]TGSPDCL MoD'!J41</f>
        <v>57.236004035642551</v>
      </c>
      <c r="J56" s="92">
        <f>'[39]TGSPDCL MoD'!K41</f>
        <v>60.005488101883323</v>
      </c>
      <c r="K56" s="92">
        <f>'[39]TGSPDCL MoD'!L41</f>
        <v>57.236004035642551</v>
      </c>
      <c r="L56" s="92">
        <f>'[39]TGSPDCL MoD'!M41</f>
        <v>80.418117241963486</v>
      </c>
      <c r="M56" s="92">
        <f>'[39]TGSPDCL MoD'!N41</f>
        <v>66.08305750175262</v>
      </c>
      <c r="N56" s="92">
        <f>'[39]TGSPDCL MoD'!O41</f>
        <v>65.693308163376315</v>
      </c>
      <c r="O56" s="92">
        <f>'[39]TGSPDCL MoD'!P41</f>
        <v>75.85309136981661</v>
      </c>
      <c r="P56" s="92">
        <f>'[39]TGSPDCL MoD'!Q41</f>
        <v>87.442407123492231</v>
      </c>
      <c r="Q56" s="263">
        <f t="shared" si="5"/>
        <v>752.99954196236729</v>
      </c>
    </row>
    <row r="57" spans="3:18" x14ac:dyDescent="0.25">
      <c r="C57" s="1005"/>
      <c r="D57" s="290" t="s">
        <v>340</v>
      </c>
      <c r="E57" s="92">
        <f>SUM('[39]TGSPDCL MoD'!F49:F51)</f>
        <v>80.652211273396176</v>
      </c>
      <c r="F57" s="92">
        <f>SUM('[39]TGSPDCL MoD'!G49:G51)</f>
        <v>104.17577289480307</v>
      </c>
      <c r="G57" s="92">
        <f>SUM('[39]TGSPDCL MoD'!H49:H51)</f>
        <v>67.210176061163565</v>
      </c>
      <c r="H57" s="92">
        <f>SUM('[39]TGSPDCL MoD'!I49:I51)</f>
        <v>56.428543651351745</v>
      </c>
      <c r="I57" s="92">
        <f>SUM('[39]TGSPDCL MoD'!J49:J51)</f>
        <v>62.5054637368819</v>
      </c>
      <c r="J57" s="92">
        <f>SUM('[39]TGSPDCL MoD'!K49:K51)</f>
        <v>65.319309455533244</v>
      </c>
      <c r="K57" s="92">
        <f>SUM('[39]TGSPDCL MoD'!L49:L51)</f>
        <v>62.5054637368819</v>
      </c>
      <c r="L57" s="92">
        <f>SUM('[39]TGSPDCL MoD'!M49:M51)</f>
        <v>51.749829622003233</v>
      </c>
      <c r="M57" s="92">
        <f>SUM('[39]TGSPDCL MoD'!N49:N51)</f>
        <v>56.473255219307674</v>
      </c>
      <c r="N57" s="92">
        <f>SUM('[39]TGSPDCL MoD'!O49:O51)</f>
        <v>68.348274740351371</v>
      </c>
      <c r="O57" s="92">
        <f>SUM('[39]TGSPDCL MoD'!P49:P51)</f>
        <v>82.634587161907348</v>
      </c>
      <c r="P57" s="92">
        <f>SUM('[39]TGSPDCL MoD'!Q49:Q51)</f>
        <v>91.153801282952998</v>
      </c>
      <c r="Q57" s="263">
        <f t="shared" si="5"/>
        <v>849.15668883653416</v>
      </c>
    </row>
    <row r="58" spans="3:18" x14ac:dyDescent="0.25">
      <c r="C58" s="1005"/>
      <c r="D58" s="290" t="s">
        <v>341</v>
      </c>
      <c r="E58" s="92">
        <f>'[39]TGSPDCL MoD'!F53</f>
        <v>13.183722720733451</v>
      </c>
      <c r="F58" s="92">
        <f>'[39]TGSPDCL MoD'!G53</f>
        <v>17.028975180947363</v>
      </c>
      <c r="G58" s="92">
        <f>'[39]TGSPDCL MoD'!H53</f>
        <v>16.479653400916803</v>
      </c>
      <c r="H58" s="92">
        <f>'[39]TGSPDCL MoD'!I53</f>
        <v>11.068833867615801</v>
      </c>
      <c r="I58" s="92">
        <f>'[39]TGSPDCL MoD'!J53</f>
        <v>10.217385108568436</v>
      </c>
      <c r="J58" s="92">
        <f>'[39]TGSPDCL MoD'!K53</f>
        <v>10.711774710595938</v>
      </c>
      <c r="K58" s="92">
        <f>'[39]TGSPDCL MoD'!L53</f>
        <v>10.217385108568436</v>
      </c>
      <c r="L58" s="92">
        <f>'[39]TGSPDCL MoD'!M53</f>
        <v>13.183722720733451</v>
      </c>
      <c r="M58" s="92">
        <f>'[39]TGSPDCL MoD'!N53</f>
        <v>11.494558247139484</v>
      </c>
      <c r="N58" s="92">
        <f>'[39]TGSPDCL MoD'!O53</f>
        <v>11.494558247139484</v>
      </c>
      <c r="O58" s="92">
        <f>'[39]TGSPDCL MoD'!P53</f>
        <v>13.540781877753313</v>
      </c>
      <c r="P58" s="92">
        <f>'[39]TGSPDCL MoD'!Q53</f>
        <v>14.900353283328949</v>
      </c>
      <c r="Q58" s="263">
        <f t="shared" si="5"/>
        <v>153.52170447404089</v>
      </c>
    </row>
    <row r="59" spans="3:18" x14ac:dyDescent="0.25">
      <c r="C59" s="1005"/>
      <c r="D59" s="290" t="s">
        <v>342</v>
      </c>
      <c r="E59" s="92">
        <f>'[39]TGSPDCL MoD'!F54</f>
        <v>56.271024242795669</v>
      </c>
      <c r="F59" s="92">
        <f>'[39]TGSPDCL MoD'!G54</f>
        <v>74.377808050214355</v>
      </c>
      <c r="G59" s="92">
        <f>'[39]TGSPDCL MoD'!H54</f>
        <v>71.978523919562278</v>
      </c>
      <c r="H59" s="92">
        <f>'[39]TGSPDCL MoD'!I54</f>
        <v>48.345575232639334</v>
      </c>
      <c r="I59" s="92">
        <f>'[39]TGSPDCL MoD'!J54</f>
        <v>44.626684830128617</v>
      </c>
      <c r="J59" s="92">
        <f>'[39]TGSPDCL MoD'!K54</f>
        <v>44.986577449726425</v>
      </c>
      <c r="K59" s="92">
        <f>'[39]TGSPDCL MoD'!L54</f>
        <v>44.626684830128617</v>
      </c>
      <c r="L59" s="92">
        <f>'[39]TGSPDCL MoD'!M54</f>
        <v>53.983892939671705</v>
      </c>
      <c r="M59" s="92">
        <f>'[39]TGSPDCL MoD'!N54</f>
        <v>48.345575232639334</v>
      </c>
      <c r="N59" s="92">
        <f>'[39]TGSPDCL MoD'!O54</f>
        <v>48.345575232639334</v>
      </c>
      <c r="O59" s="92">
        <f>'[39]TGSPDCL MoD'!P54</f>
        <v>57.402872825850913</v>
      </c>
      <c r="P59" s="92">
        <f>'[39]TGSPDCL MoD'!Q54</f>
        <v>65.080582043937554</v>
      </c>
      <c r="Q59" s="263">
        <f t="shared" si="5"/>
        <v>658.37137682993409</v>
      </c>
    </row>
    <row r="60" spans="3:18" x14ac:dyDescent="0.25">
      <c r="C60" s="1006"/>
      <c r="D60" s="290" t="s">
        <v>343</v>
      </c>
      <c r="E60" s="92">
        <f>'[39]TGSPDCL MoD'!F55</f>
        <v>266.33383358791201</v>
      </c>
      <c r="F60" s="92">
        <f>'[39]TGSPDCL MoD'!G55</f>
        <v>274.67191308175512</v>
      </c>
      <c r="G60" s="92">
        <f>'[39]TGSPDCL MoD'!H55</f>
        <v>266.44664392650327</v>
      </c>
      <c r="H60" s="92">
        <f>'[39]TGSPDCL MoD'!I55</f>
        <v>273.23720098558459</v>
      </c>
      <c r="I60" s="92">
        <f>'[39]TGSPDCL MoD'!J55</f>
        <v>224.19816176850071</v>
      </c>
      <c r="J60" s="92">
        <f>'[39]TGSPDCL MoD'!K55</f>
        <v>242.27359027964562</v>
      </c>
      <c r="K60" s="92">
        <f>'[39]TGSPDCL MoD'!L55</f>
        <v>213.15208262998871</v>
      </c>
      <c r="L60" s="92">
        <f>'[39]TGSPDCL MoD'!M55</f>
        <v>266.44664392650344</v>
      </c>
      <c r="M60" s="92">
        <f>'[39]TGSPDCL MoD'!N55</f>
        <v>263.69461286247378</v>
      </c>
      <c r="N60" s="92">
        <f>'[39]TGSPDCL MoD'!O55</f>
        <v>239.15869645216929</v>
      </c>
      <c r="O60" s="92">
        <f>'[39]TGSPDCL MoD'!P55</f>
        <v>235.79902525890091</v>
      </c>
      <c r="P60" s="92">
        <f>'[39]TGSPDCL MoD'!Q55</f>
        <v>292.77857751642307</v>
      </c>
      <c r="Q60" s="263">
        <f t="shared" si="5"/>
        <v>3058.1909822763605</v>
      </c>
    </row>
    <row r="61" spans="3:18" x14ac:dyDescent="0.25">
      <c r="C61" s="289"/>
      <c r="D61" s="290" t="s">
        <v>412</v>
      </c>
      <c r="E61" s="92">
        <f>'[39]TGSPDCL MoD'!F56</f>
        <v>260.82949129450589</v>
      </c>
      <c r="F61" s="92">
        <f>'[39]TGSPDCL MoD'!G56</f>
        <v>266.72345219609286</v>
      </c>
      <c r="G61" s="92">
        <f>'[39]TGSPDCL MoD'!H56</f>
        <v>263.66468886850276</v>
      </c>
      <c r="H61" s="92">
        <f>'[39]TGSPDCL MoD'!I56</f>
        <v>259.1827178058046</v>
      </c>
      <c r="I61" s="92">
        <f>'[39]TGSPDCL MoD'!J56</f>
        <v>217.17026229604892</v>
      </c>
      <c r="J61" s="92">
        <f>'[39]TGSPDCL MoD'!K56</f>
        <v>227.01112772052406</v>
      </c>
      <c r="K61" s="92">
        <f>'[39]TGSPDCL MoD'!L56</f>
        <v>209.78550122558767</v>
      </c>
      <c r="L61" s="92">
        <f>'[39]TGSPDCL MoD'!M56</f>
        <v>266.4589047756823</v>
      </c>
      <c r="M61" s="92">
        <f>'[39]TGSPDCL MoD'!N56</f>
        <v>257.25616099489736</v>
      </c>
      <c r="N61" s="92">
        <f>'[39]TGSPDCL MoD'!O56</f>
        <v>234.62144408769581</v>
      </c>
      <c r="O61" s="92">
        <f>'[39]TGSPDCL MoD'!P56</f>
        <v>235.80987582261085</v>
      </c>
      <c r="P61" s="92">
        <f>'[39]TGSPDCL MoD'!Q56</f>
        <v>282.78038562665392</v>
      </c>
      <c r="Q61" s="263">
        <f t="shared" si="5"/>
        <v>2981.2940127146076</v>
      </c>
    </row>
    <row r="62" spans="3:18" x14ac:dyDescent="0.25">
      <c r="C62" s="16"/>
      <c r="D62" s="290" t="s">
        <v>344</v>
      </c>
      <c r="E62" s="92">
        <f>'[39]TGSPDCL MoD'!F33</f>
        <v>1.6448331050593428</v>
      </c>
      <c r="F62" s="92">
        <f>'[39]TGSPDCL MoD'!G33</f>
        <v>2.1931108067458798</v>
      </c>
      <c r="G62" s="92">
        <f>'[39]TGSPDCL MoD'!H33</f>
        <v>2.1223652968507047</v>
      </c>
      <c r="H62" s="92">
        <f>'[39]TGSPDCL MoD'!I33</f>
        <v>1.4255220243847981</v>
      </c>
      <c r="I62" s="92">
        <f>'[39]TGSPDCL MoD'!J33</f>
        <v>1.3158664840475223</v>
      </c>
      <c r="J62" s="92">
        <f>'[39]TGSPDCL MoD'!K33</f>
        <v>1.3264783105317681</v>
      </c>
      <c r="K62" s="92">
        <f>'[39]TGSPDCL MoD'!L33</f>
        <v>1.3158664840475223</v>
      </c>
      <c r="L62" s="92">
        <f>'[39]TGSPDCL MoD'!M33</f>
        <v>1.5917739726380802</v>
      </c>
      <c r="M62" s="92">
        <f>'[39]TGSPDCL MoD'!N33</f>
        <v>1.4255220243847981</v>
      </c>
      <c r="N62" s="92">
        <f>'[39]TGSPDCL MoD'!O33</f>
        <v>1.4255220243847981</v>
      </c>
      <c r="O62" s="92">
        <f>'[39]TGSPDCL MoD'!P33</f>
        <v>1.692586324238472</v>
      </c>
      <c r="P62" s="92">
        <f>'[39]TGSPDCL MoD'!Q33</f>
        <v>1.9189719559025389</v>
      </c>
      <c r="Q62" s="263">
        <f t="shared" si="5"/>
        <v>19.398418813216225</v>
      </c>
    </row>
    <row r="63" spans="3:18" x14ac:dyDescent="0.25">
      <c r="C63" s="16"/>
      <c r="D63" s="290" t="s">
        <v>345</v>
      </c>
      <c r="E63" s="92">
        <f>'[39]TGSPDCL MoD'!F34</f>
        <v>2.9127179830103755</v>
      </c>
      <c r="F63" s="92">
        <f>'[39]TGSPDCL MoD'!G34</f>
        <v>3.0098085824440552</v>
      </c>
      <c r="G63" s="92">
        <f>'[39]TGSPDCL MoD'!H34</f>
        <v>2.9127179830103755</v>
      </c>
      <c r="H63" s="92">
        <f>'[39]TGSPDCL MoD'!I34</f>
        <v>3.0733960877069575</v>
      </c>
      <c r="I63" s="92">
        <f>'[39]TGSPDCL MoD'!J34</f>
        <v>2.5646960456037369</v>
      </c>
      <c r="J63" s="92">
        <f>'[39]TGSPDCL MoD'!K34</f>
        <v>2.7896453921789512</v>
      </c>
      <c r="K63" s="92">
        <f>'[39]TGSPDCL MoD'!L34</f>
        <v>2.3739335298150293</v>
      </c>
      <c r="L63" s="92">
        <f>'[39]TGSPDCL MoD'!M34</f>
        <v>2.9127179830103755</v>
      </c>
      <c r="M63" s="92">
        <f>'[39]TGSPDCL MoD'!N34</f>
        <v>3.0098085824440552</v>
      </c>
      <c r="N63" s="92">
        <f>'[39]TGSPDCL MoD'!O34</f>
        <v>2.7554585613924449</v>
      </c>
      <c r="O63" s="92">
        <f>'[39]TGSPDCL MoD'!P34</f>
        <v>2.7561422980081751</v>
      </c>
      <c r="P63" s="92">
        <f>'[39]TGSPDCL MoD'!Q34</f>
        <v>3.39133361402147</v>
      </c>
      <c r="Q63" s="263">
        <f t="shared" si="5"/>
        <v>34.462376642646007</v>
      </c>
    </row>
    <row r="64" spans="3:18" x14ac:dyDescent="0.25">
      <c r="C64" s="16"/>
      <c r="D64" s="290" t="s">
        <v>346</v>
      </c>
      <c r="E64" s="92">
        <f>'[39]TGSPDCL MoD'!F52</f>
        <v>25.402946892079427</v>
      </c>
      <c r="F64" s="92">
        <f>'[39]TGSPDCL MoD'!G52</f>
        <v>26.249711788482081</v>
      </c>
      <c r="G64" s="92">
        <f>'[39]TGSPDCL MoD'!H52</f>
        <v>25.402946892079427</v>
      </c>
      <c r="H64" s="92">
        <f>'[39]TGSPDCL MoD'!I52</f>
        <v>27.913425915921088</v>
      </c>
      <c r="I64" s="92">
        <f>'[39]TGSPDCL MoD'!J52</f>
        <v>22.367712157791072</v>
      </c>
      <c r="J64" s="92">
        <f>'[39]TGSPDCL MoD'!K52</f>
        <v>25.402946892079427</v>
      </c>
      <c r="K64" s="92">
        <f>'[39]TGSPDCL MoD'!L52</f>
        <v>21.81314078197807</v>
      </c>
      <c r="L64" s="92">
        <f>'[39]TGSPDCL MoD'!M52</f>
        <v>25.402946892079427</v>
      </c>
      <c r="M64" s="92">
        <f>'[39]TGSPDCL MoD'!N52</f>
        <v>26.249711788482081</v>
      </c>
      <c r="N64" s="92">
        <f>'[39]TGSPDCL MoD'!O52</f>
        <v>25.69514041266908</v>
      </c>
      <c r="O64" s="92">
        <f>'[39]TGSPDCL MoD'!P52</f>
        <v>24.556181995676784</v>
      </c>
      <c r="P64" s="92">
        <f>'[39]TGSPDCL MoD'!Q52</f>
        <v>29.577140043360092</v>
      </c>
      <c r="Q64" s="263">
        <f t="shared" si="5"/>
        <v>306.03395245267802</v>
      </c>
    </row>
    <row r="65" spans="3:17" x14ac:dyDescent="0.25">
      <c r="C65" s="16"/>
      <c r="D65" s="290" t="s">
        <v>347</v>
      </c>
      <c r="E65" s="92">
        <f>'[39]TGSPDCL MoD'!F35</f>
        <v>0</v>
      </c>
      <c r="F65" s="92">
        <f>'[39]TGSPDCL MoD'!G35</f>
        <v>0</v>
      </c>
      <c r="G65" s="92">
        <f>'[39]TGSPDCL MoD'!H35</f>
        <v>0</v>
      </c>
      <c r="H65" s="92">
        <f>'[39]TGSPDCL MoD'!I35</f>
        <v>0</v>
      </c>
      <c r="I65" s="92">
        <f>'[39]TGSPDCL MoD'!J35</f>
        <v>0</v>
      </c>
      <c r="J65" s="92">
        <f>'[39]TGSPDCL MoD'!K35</f>
        <v>0</v>
      </c>
      <c r="K65" s="92">
        <f>'[39]TGSPDCL MoD'!L35</f>
        <v>0</v>
      </c>
      <c r="L65" s="92">
        <f>'[39]TGSPDCL MoD'!M35</f>
        <v>0</v>
      </c>
      <c r="M65" s="92">
        <f>'[39]TGSPDCL MoD'!N35</f>
        <v>0</v>
      </c>
      <c r="N65" s="92">
        <f>'[39]TGSPDCL MoD'!O35</f>
        <v>0</v>
      </c>
      <c r="O65" s="92">
        <f>'[39]TGSPDCL MoD'!P35</f>
        <v>0</v>
      </c>
      <c r="P65" s="92">
        <f>'[39]TGSPDCL MoD'!Q35</f>
        <v>0</v>
      </c>
      <c r="Q65" s="263">
        <f t="shared" si="5"/>
        <v>0</v>
      </c>
    </row>
    <row r="66" spans="3:17" x14ac:dyDescent="0.25">
      <c r="C66" s="16"/>
      <c r="D66" s="290" t="s">
        <v>348</v>
      </c>
      <c r="E66" s="92">
        <f t="shared" ref="E66:P66" si="6">E65</f>
        <v>0</v>
      </c>
      <c r="F66" s="92">
        <f t="shared" si="6"/>
        <v>0</v>
      </c>
      <c r="G66" s="92">
        <f t="shared" si="6"/>
        <v>0</v>
      </c>
      <c r="H66" s="92">
        <f t="shared" si="6"/>
        <v>0</v>
      </c>
      <c r="I66" s="92">
        <f t="shared" si="6"/>
        <v>0</v>
      </c>
      <c r="J66" s="92">
        <f t="shared" si="6"/>
        <v>0</v>
      </c>
      <c r="K66" s="92">
        <f t="shared" si="6"/>
        <v>0</v>
      </c>
      <c r="L66" s="92">
        <f t="shared" si="6"/>
        <v>0</v>
      </c>
      <c r="M66" s="92">
        <f t="shared" si="6"/>
        <v>0</v>
      </c>
      <c r="N66" s="92">
        <f t="shared" si="6"/>
        <v>0</v>
      </c>
      <c r="O66" s="92">
        <f t="shared" si="6"/>
        <v>0</v>
      </c>
      <c r="P66" s="92">
        <f t="shared" si="6"/>
        <v>0</v>
      </c>
      <c r="Q66" s="263">
        <f t="shared" si="5"/>
        <v>0</v>
      </c>
    </row>
    <row r="67" spans="3:17" x14ac:dyDescent="0.25">
      <c r="C67" s="16"/>
      <c r="D67" s="290" t="s">
        <v>349</v>
      </c>
      <c r="E67" s="92">
        <f>'[39]TGSPDCL MoD'!F46</f>
        <v>30.643488545872152</v>
      </c>
      <c r="F67" s="92">
        <f>'[39]TGSPDCL MoD'!G46</f>
        <v>39.581172705084882</v>
      </c>
      <c r="G67" s="92">
        <f>'[39]TGSPDCL MoD'!H46</f>
        <v>38.304360682340203</v>
      </c>
      <c r="H67" s="92">
        <f>'[39]TGSPDCL MoD'!I46</f>
        <v>27.269291729618189</v>
      </c>
      <c r="I67" s="92">
        <f>'[39]TGSPDCL MoD'!J46</f>
        <v>23.748703623050901</v>
      </c>
      <c r="J67" s="92">
        <f>'[39]TGSPDCL MoD'!K46</f>
        <v>24.897834443521113</v>
      </c>
      <c r="K67" s="92">
        <f>'[39]TGSPDCL MoD'!L46</f>
        <v>23.748703623050901</v>
      </c>
      <c r="L67" s="92">
        <f>'[39]TGSPDCL MoD'!M46</f>
        <v>32.225295513479686</v>
      </c>
      <c r="M67" s="92">
        <f>'[39]TGSPDCL MoD'!N46</f>
        <v>26.717291575932268</v>
      </c>
      <c r="N67" s="92">
        <f>'[39]TGSPDCL MoD'!O46</f>
        <v>26.717291575932268</v>
      </c>
      <c r="O67" s="92">
        <f>'[39]TGSPDCL MoD'!P46</f>
        <v>31.473416360656195</v>
      </c>
      <c r="P67" s="92">
        <f>'[39]TGSPDCL MoD'!Q46</f>
        <v>35.623055434576379</v>
      </c>
      <c r="Q67" s="263">
        <f t="shared" si="5"/>
        <v>360.94990581311515</v>
      </c>
    </row>
    <row r="68" spans="3:17" x14ac:dyDescent="0.25">
      <c r="C68" s="16"/>
      <c r="D68" s="290" t="s">
        <v>350</v>
      </c>
      <c r="E68" s="92">
        <f>'[39]TGSPDCL MoD'!F47</f>
        <v>48.271292402998178</v>
      </c>
      <c r="F68" s="92">
        <f>'[39]TGSPDCL MoD'!G47</f>
        <v>0</v>
      </c>
      <c r="G68" s="92">
        <f>'[39]TGSPDCL MoD'!H47</f>
        <v>27.127668457883253</v>
      </c>
      <c r="H68" s="92">
        <f>'[39]TGSPDCL MoD'!I47</f>
        <v>46.170227885181824</v>
      </c>
      <c r="I68" s="92">
        <f>'[39]TGSPDCL MoD'!J47</f>
        <v>37.513310156710226</v>
      </c>
      <c r="J68" s="92">
        <f>'[39]TGSPDCL MoD'!K47</f>
        <v>41.4062982610847</v>
      </c>
      <c r="K68" s="92">
        <f>'[39]TGSPDCL MoD'!L47</f>
        <v>38.124747846325626</v>
      </c>
      <c r="L68" s="92">
        <f>'[39]TGSPDCL MoD'!M47</f>
        <v>55.452145818320332</v>
      </c>
      <c r="M68" s="92">
        <f>'[39]TGSPDCL MoD'!N47</f>
        <v>48.64363295045932</v>
      </c>
      <c r="N68" s="92">
        <f>'[39]TGSPDCL MoD'!O47</f>
        <v>47.40693041782054</v>
      </c>
      <c r="O68" s="92">
        <f>'[39]TGSPDCL MoD'!P47</f>
        <v>46.662249322898234</v>
      </c>
      <c r="P68" s="92">
        <f>'[39]TGSPDCL MoD'!Q47</f>
        <v>56.063848146292052</v>
      </c>
      <c r="Q68" s="263">
        <f t="shared" si="5"/>
        <v>492.84235166597426</v>
      </c>
    </row>
    <row r="69" spans="3:17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263"/>
    </row>
    <row r="70" spans="3:17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263"/>
    </row>
    <row r="71" spans="3:17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263"/>
    </row>
    <row r="72" spans="3:17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263"/>
    </row>
    <row r="73" spans="3:17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263"/>
    </row>
    <row r="74" spans="3:17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263"/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263"/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263"/>
    </row>
    <row r="77" spans="3:17" x14ac:dyDescent="0.25">
      <c r="C77" s="937" t="s">
        <v>188</v>
      </c>
      <c r="D77" s="938"/>
      <c r="E77" s="263">
        <f t="shared" ref="E77:P77" si="7">SUM(E52:E76)</f>
        <v>1231.0559248689146</v>
      </c>
      <c r="F77" s="263">
        <f t="shared" si="7"/>
        <v>1352.1490177138373</v>
      </c>
      <c r="G77" s="263">
        <f t="shared" si="7"/>
        <v>1222.0139734759912</v>
      </c>
      <c r="H77" s="263">
        <f t="shared" si="7"/>
        <v>1109.1618905980445</v>
      </c>
      <c r="I77" s="263">
        <f t="shared" si="7"/>
        <v>1005.1920981568201</v>
      </c>
      <c r="J77" s="263">
        <f t="shared" si="7"/>
        <v>1073.8031325606262</v>
      </c>
      <c r="K77" s="263">
        <f t="shared" si="7"/>
        <v>990.13113797239589</v>
      </c>
      <c r="L77" s="263">
        <f t="shared" si="7"/>
        <v>1066.3957936266465</v>
      </c>
      <c r="M77" s="263">
        <f t="shared" si="7"/>
        <v>1034.4351276407169</v>
      </c>
      <c r="N77" s="263">
        <f t="shared" si="7"/>
        <v>1091.8233970643696</v>
      </c>
      <c r="O77" s="263">
        <f t="shared" si="7"/>
        <v>1184.3726366319213</v>
      </c>
      <c r="P77" s="263">
        <f t="shared" si="7"/>
        <v>1393.1048695443055</v>
      </c>
      <c r="Q77" s="264">
        <f>SUM(E77:P77)</f>
        <v>13753.638999854589</v>
      </c>
    </row>
    <row r="78" spans="3:17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3:17" x14ac:dyDescent="0.25">
      <c r="C79" s="1020" t="s">
        <v>352</v>
      </c>
      <c r="D79" s="16" t="s">
        <v>353</v>
      </c>
      <c r="E79" s="92">
        <f>'[39]TGSPDCL MoD'!F32</f>
        <v>10.464499869777079</v>
      </c>
      <c r="F79" s="92">
        <f>'[39]TGSPDCL MoD'!G32</f>
        <v>10.813316532102981</v>
      </c>
      <c r="G79" s="92">
        <f>'[39]TGSPDCL MoD'!H32</f>
        <v>10.464499869777079</v>
      </c>
      <c r="H79" s="92">
        <f>'[39]TGSPDCL MoD'!I32</f>
        <v>10.813316532102981</v>
      </c>
      <c r="I79" s="92">
        <f>'[39]TGSPDCL MoD'!J32</f>
        <v>10.813316532102981</v>
      </c>
      <c r="J79" s="92">
        <f>'[39]TGSPDCL MoD'!K32</f>
        <v>10.464499869777079</v>
      </c>
      <c r="K79" s="92">
        <f>'[39]TGSPDCL MoD'!L32</f>
        <v>10.813316532102981</v>
      </c>
      <c r="L79" s="92">
        <f>'[39]TGSPDCL MoD'!M32</f>
        <v>10.464499869777079</v>
      </c>
      <c r="M79" s="92">
        <f>'[39]TGSPDCL MoD'!N32</f>
        <v>10.813316532102981</v>
      </c>
      <c r="N79" s="92">
        <f>'[39]TGSPDCL MoD'!O32</f>
        <v>10.813316532102981</v>
      </c>
      <c r="O79" s="92">
        <f>'[39]TGSPDCL MoD'!P32</f>
        <v>10.115683207451173</v>
      </c>
      <c r="P79" s="92">
        <f>'[39]TGSPDCL MoD'!Q32</f>
        <v>10.813316532102981</v>
      </c>
      <c r="Q79" s="92">
        <f t="shared" ref="Q79:Q93" si="8">SUM(E79:P79)</f>
        <v>127.66689841128036</v>
      </c>
    </row>
    <row r="80" spans="3:17" x14ac:dyDescent="0.25">
      <c r="C80" s="1021"/>
      <c r="D80" s="16" t="s">
        <v>354</v>
      </c>
      <c r="E80" s="92">
        <f>'[39]TGSPDCL MoD'!F36+'[39]TGSPDCL MoD'!F37</f>
        <v>33.170568768980807</v>
      </c>
      <c r="F80" s="92">
        <f>'[39]TGSPDCL MoD'!G36+'[39]TGSPDCL MoD'!G37</f>
        <v>34.27625439461351</v>
      </c>
      <c r="G80" s="92">
        <f>'[39]TGSPDCL MoD'!H36+'[39]TGSPDCL MoD'!H37</f>
        <v>33.170568768980807</v>
      </c>
      <c r="H80" s="92">
        <f>'[39]TGSPDCL MoD'!I36+'[39]TGSPDCL MoD'!I37</f>
        <v>34.27625439461351</v>
      </c>
      <c r="I80" s="92">
        <f>'[39]TGSPDCL MoD'!J36+'[39]TGSPDCL MoD'!J37</f>
        <v>34.27625439461351</v>
      </c>
      <c r="J80" s="92">
        <f>'[39]TGSPDCL MoD'!K36+'[39]TGSPDCL MoD'!K37</f>
        <v>33.170568768980807</v>
      </c>
      <c r="K80" s="92">
        <f>'[39]TGSPDCL MoD'!L36+'[39]TGSPDCL MoD'!L37</f>
        <v>34.27625439461351</v>
      </c>
      <c r="L80" s="92">
        <f>'[39]TGSPDCL MoD'!M36+'[39]TGSPDCL MoD'!M37</f>
        <v>33.170568768980807</v>
      </c>
      <c r="M80" s="92">
        <f>'[39]TGSPDCL MoD'!N36+'[39]TGSPDCL MoD'!N37</f>
        <v>34.27625439461351</v>
      </c>
      <c r="N80" s="92">
        <f>'[39]TGSPDCL MoD'!O36+'[39]TGSPDCL MoD'!O37</f>
        <v>34.27625439461351</v>
      </c>
      <c r="O80" s="92">
        <f>'[39]TGSPDCL MoD'!P36+'[39]TGSPDCL MoD'!P37</f>
        <v>32.064883143348112</v>
      </c>
      <c r="P80" s="92">
        <f>'[39]TGSPDCL MoD'!Q36+'[39]TGSPDCL MoD'!Q37</f>
        <v>34.27625439461351</v>
      </c>
      <c r="Q80" s="92">
        <f t="shared" si="8"/>
        <v>404.68093898156587</v>
      </c>
    </row>
    <row r="81" spans="3:18" x14ac:dyDescent="0.25">
      <c r="C81" s="1021"/>
      <c r="D81" s="16" t="s">
        <v>355</v>
      </c>
      <c r="E81" s="92">
        <f>'[39]TGSPDCL MoD'!F38+'[39]TGSPDCL MoD'!F39</f>
        <v>33.170568768980807</v>
      </c>
      <c r="F81" s="92">
        <f>'[39]TGSPDCL MoD'!G38+'[39]TGSPDCL MoD'!G39</f>
        <v>34.27625439461351</v>
      </c>
      <c r="G81" s="92">
        <f>'[39]TGSPDCL MoD'!H38+'[39]TGSPDCL MoD'!H39</f>
        <v>33.170568768980807</v>
      </c>
      <c r="H81" s="92">
        <f>'[39]TGSPDCL MoD'!I38+'[39]TGSPDCL MoD'!I39</f>
        <v>34.27625439461351</v>
      </c>
      <c r="I81" s="92">
        <f>'[39]TGSPDCL MoD'!J38+'[39]TGSPDCL MoD'!J39</f>
        <v>34.27625439461351</v>
      </c>
      <c r="J81" s="92">
        <f>'[39]TGSPDCL MoD'!K38+'[39]TGSPDCL MoD'!K39</f>
        <v>33.170568768980807</v>
      </c>
      <c r="K81" s="92">
        <f>'[39]TGSPDCL MoD'!L38+'[39]TGSPDCL MoD'!L39</f>
        <v>34.27625439461351</v>
      </c>
      <c r="L81" s="92">
        <f>'[39]TGSPDCL MoD'!M38+'[39]TGSPDCL MoD'!M39</f>
        <v>33.170568768980807</v>
      </c>
      <c r="M81" s="92">
        <f>'[39]TGSPDCL MoD'!N38+'[39]TGSPDCL MoD'!N39</f>
        <v>34.27625439461351</v>
      </c>
      <c r="N81" s="92">
        <f>'[39]TGSPDCL MoD'!O38+'[39]TGSPDCL MoD'!O39</f>
        <v>34.27625439461351</v>
      </c>
      <c r="O81" s="92">
        <f>'[39]TGSPDCL MoD'!P38+'[39]TGSPDCL MoD'!P39</f>
        <v>32.064883143348112</v>
      </c>
      <c r="P81" s="92">
        <f>'[39]TGSPDCL MoD'!Q38+'[39]TGSPDCL MoD'!Q39</f>
        <v>34.27625439461351</v>
      </c>
      <c r="Q81" s="92">
        <f t="shared" si="8"/>
        <v>404.68093898156587</v>
      </c>
    </row>
    <row r="82" spans="3:18" x14ac:dyDescent="0.25">
      <c r="C82" s="1022"/>
      <c r="D82" s="16" t="s">
        <v>356</v>
      </c>
      <c r="E82" s="92">
        <f>'[39]TGSPDCL MoD'!F48</f>
        <v>25.799983616462132</v>
      </c>
      <c r="F82" s="92">
        <f>'[39]TGSPDCL MoD'!G48</f>
        <v>26.659983070344204</v>
      </c>
      <c r="G82" s="92">
        <f>'[39]TGSPDCL MoD'!H48</f>
        <v>25.799983616462132</v>
      </c>
      <c r="H82" s="92">
        <f>'[39]TGSPDCL MoD'!I48</f>
        <v>26.659983070344204</v>
      </c>
      <c r="I82" s="92">
        <f>'[39]TGSPDCL MoD'!J48</f>
        <v>26.659983070344204</v>
      </c>
      <c r="J82" s="92">
        <f>'[39]TGSPDCL MoD'!K48</f>
        <v>25.799983616462132</v>
      </c>
      <c r="K82" s="92">
        <f>'[39]TGSPDCL MoD'!L48</f>
        <v>26.659983070344204</v>
      </c>
      <c r="L82" s="92">
        <f>'[39]TGSPDCL MoD'!M48</f>
        <v>25.799983616462132</v>
      </c>
      <c r="M82" s="92">
        <f>'[39]TGSPDCL MoD'!N48</f>
        <v>26.659983070344204</v>
      </c>
      <c r="N82" s="92">
        <f>'[39]TGSPDCL MoD'!O48</f>
        <v>26.659983070344204</v>
      </c>
      <c r="O82" s="92">
        <f>'[39]TGSPDCL MoD'!P48</f>
        <v>24.939984162580064</v>
      </c>
      <c r="P82" s="92">
        <f>'[39]TGSPDCL MoD'!Q48</f>
        <v>26.659983070344204</v>
      </c>
      <c r="Q82" s="92">
        <f t="shared" si="8"/>
        <v>314.75980012083801</v>
      </c>
    </row>
    <row r="83" spans="3:18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16">
        <f t="shared" si="8"/>
        <v>0</v>
      </c>
    </row>
    <row r="84" spans="3:18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16">
        <f t="shared" si="8"/>
        <v>0</v>
      </c>
    </row>
    <row r="85" spans="3:18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16">
        <f t="shared" si="8"/>
        <v>0</v>
      </c>
    </row>
    <row r="86" spans="3:18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16">
        <f t="shared" si="8"/>
        <v>0</v>
      </c>
    </row>
    <row r="87" spans="3:18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16">
        <f t="shared" si="8"/>
        <v>0</v>
      </c>
    </row>
    <row r="88" spans="3:18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16">
        <f t="shared" si="8"/>
        <v>0</v>
      </c>
    </row>
    <row r="89" spans="3:18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16">
        <f t="shared" si="8"/>
        <v>0</v>
      </c>
    </row>
    <row r="90" spans="3:18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16">
        <f t="shared" si="8"/>
        <v>0</v>
      </c>
    </row>
    <row r="91" spans="3:18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16">
        <f t="shared" si="8"/>
        <v>0</v>
      </c>
    </row>
    <row r="92" spans="3:18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16">
        <f t="shared" si="8"/>
        <v>0</v>
      </c>
    </row>
    <row r="93" spans="3:18" x14ac:dyDescent="0.25">
      <c r="C93" s="937" t="s">
        <v>188</v>
      </c>
      <c r="D93" s="938"/>
      <c r="E93" s="263">
        <f t="shared" ref="E93:P93" si="9">SUM(E79:E92)</f>
        <v>102.60562102420081</v>
      </c>
      <c r="F93" s="263">
        <f t="shared" si="9"/>
        <v>106.02580839167419</v>
      </c>
      <c r="G93" s="263">
        <f t="shared" si="9"/>
        <v>102.60562102420081</v>
      </c>
      <c r="H93" s="263">
        <f t="shared" si="9"/>
        <v>106.02580839167419</v>
      </c>
      <c r="I93" s="263">
        <f t="shared" si="9"/>
        <v>106.02580839167419</v>
      </c>
      <c r="J93" s="263">
        <f t="shared" si="9"/>
        <v>102.60562102420081</v>
      </c>
      <c r="K93" s="263">
        <f t="shared" si="9"/>
        <v>106.02580839167419</v>
      </c>
      <c r="L93" s="263">
        <f t="shared" si="9"/>
        <v>102.60562102420081</v>
      </c>
      <c r="M93" s="263">
        <f t="shared" si="9"/>
        <v>106.02580839167419</v>
      </c>
      <c r="N93" s="263">
        <f t="shared" si="9"/>
        <v>106.02580839167419</v>
      </c>
      <c r="O93" s="263">
        <f t="shared" si="9"/>
        <v>99.185433656727454</v>
      </c>
      <c r="P93" s="263">
        <f t="shared" si="9"/>
        <v>106.02580839167419</v>
      </c>
      <c r="Q93" s="264">
        <f t="shared" si="8"/>
        <v>1251.78857649525</v>
      </c>
      <c r="R93" s="492"/>
    </row>
    <row r="94" spans="3:18" x14ac:dyDescent="0.25">
      <c r="C94" s="935" t="s">
        <v>358</v>
      </c>
      <c r="D94" s="936"/>
      <c r="E94" s="263">
        <f t="shared" ref="E94:Q94" si="10">E77+E93</f>
        <v>1333.6615458931155</v>
      </c>
      <c r="F94" s="263">
        <f t="shared" si="10"/>
        <v>1458.1748261055116</v>
      </c>
      <c r="G94" s="263">
        <f t="shared" si="10"/>
        <v>1324.6195945001921</v>
      </c>
      <c r="H94" s="263">
        <f t="shared" si="10"/>
        <v>1215.1876989897187</v>
      </c>
      <c r="I94" s="263">
        <f t="shared" si="10"/>
        <v>1111.2179065484943</v>
      </c>
      <c r="J94" s="263">
        <f t="shared" si="10"/>
        <v>1176.4087535848271</v>
      </c>
      <c r="K94" s="263">
        <f t="shared" si="10"/>
        <v>1096.1569463640701</v>
      </c>
      <c r="L94" s="263">
        <f t="shared" si="10"/>
        <v>1169.0014146508474</v>
      </c>
      <c r="M94" s="263">
        <f t="shared" si="10"/>
        <v>1140.4609360323911</v>
      </c>
      <c r="N94" s="263">
        <f t="shared" si="10"/>
        <v>1197.8492054560438</v>
      </c>
      <c r="O94" s="263">
        <f t="shared" si="10"/>
        <v>1283.5580702886487</v>
      </c>
      <c r="P94" s="263">
        <f t="shared" si="10"/>
        <v>1499.1306779359797</v>
      </c>
      <c r="Q94" s="264">
        <f t="shared" si="10"/>
        <v>15005.427576349839</v>
      </c>
      <c r="R94" s="492"/>
    </row>
    <row r="95" spans="3:18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3:18" x14ac:dyDescent="0.25">
      <c r="C96" s="16" t="s">
        <v>360</v>
      </c>
      <c r="D96" s="290" t="s">
        <v>360</v>
      </c>
      <c r="E96" s="92">
        <f>'[39]TGSPDCL MoD'!F23</f>
        <v>103.24018159986142</v>
      </c>
      <c r="F96" s="92">
        <f>'[39]TGSPDCL MoD'!G23</f>
        <v>106.68152098652337</v>
      </c>
      <c r="G96" s="92">
        <f>'[39]TGSPDCL MoD'!H23</f>
        <v>103.24018159986133</v>
      </c>
      <c r="H96" s="92">
        <f>'[39]TGSPDCL MoD'!I23</f>
        <v>110.02748484757011</v>
      </c>
      <c r="I96" s="92">
        <f>'[39]TGSPDCL MoD'!J23</f>
        <v>90.904676333586863</v>
      </c>
      <c r="J96" s="92">
        <f>'[39]TGSPDCL MoD'!K23</f>
        <v>102.79142085899507</v>
      </c>
      <c r="K96" s="92">
        <f>'[39]TGSPDCL MoD'!L23</f>
        <v>88.650841383167361</v>
      </c>
      <c r="L96" s="92">
        <f>'[39]TGSPDCL MoD'!M23</f>
        <v>103.24018159986133</v>
      </c>
      <c r="M96" s="92">
        <f>'[39]TGSPDCL MoD'!N23</f>
        <v>106.68152098652337</v>
      </c>
      <c r="N96" s="92">
        <f>'[39]TGSPDCL MoD'!O23</f>
        <v>104.42768603610386</v>
      </c>
      <c r="O96" s="92">
        <f>'[39]TGSPDCL MoD'!P23</f>
        <v>99.798842213199379</v>
      </c>
      <c r="P96" s="92">
        <f>'[39]TGSPDCL MoD'!Q23</f>
        <v>120.20453068904052</v>
      </c>
      <c r="Q96" s="92">
        <f>SUM(E96:P96)</f>
        <v>1239.889069134294</v>
      </c>
    </row>
    <row r="97" spans="3:18" x14ac:dyDescent="0.25">
      <c r="C97" s="16" t="s">
        <v>361</v>
      </c>
      <c r="D97" s="290" t="s">
        <v>361</v>
      </c>
      <c r="E97" s="92">
        <f>'[39]TGSPDCL MoD'!F24</f>
        <v>0</v>
      </c>
      <c r="F97" s="92">
        <f>'[39]TGSPDCL MoD'!G24</f>
        <v>0</v>
      </c>
      <c r="G97" s="92">
        <f>'[39]TGSPDCL MoD'!H24</f>
        <v>0</v>
      </c>
      <c r="H97" s="92">
        <f>'[39]TGSPDCL MoD'!I24</f>
        <v>0</v>
      </c>
      <c r="I97" s="92">
        <f>'[39]TGSPDCL MoD'!J24</f>
        <v>0</v>
      </c>
      <c r="J97" s="92">
        <f>'[39]TGSPDCL MoD'!K24</f>
        <v>0</v>
      </c>
      <c r="K97" s="92">
        <f>'[39]TGSPDCL MoD'!L24</f>
        <v>0</v>
      </c>
      <c r="L97" s="92">
        <f>'[39]TGSPDCL MoD'!M24</f>
        <v>0</v>
      </c>
      <c r="M97" s="92">
        <f>'[39]TGSPDCL MoD'!N24</f>
        <v>0</v>
      </c>
      <c r="N97" s="92">
        <f>'[39]TGSPDCL MoD'!O24</f>
        <v>0</v>
      </c>
      <c r="O97" s="92">
        <f>'[39]TGSPDCL MoD'!P24</f>
        <v>0</v>
      </c>
      <c r="P97" s="92">
        <f>'[39]TGSPDCL MoD'!Q24</f>
        <v>0</v>
      </c>
      <c r="Q97" s="92">
        <f>SUM(E97:P97)</f>
        <v>0</v>
      </c>
    </row>
    <row r="98" spans="3:18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16"/>
    </row>
    <row r="99" spans="3:18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16"/>
    </row>
    <row r="100" spans="3:18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16"/>
    </row>
    <row r="101" spans="3:18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16"/>
    </row>
    <row r="102" spans="3:18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16"/>
    </row>
    <row r="103" spans="3:18" x14ac:dyDescent="0.25">
      <c r="C103" s="935" t="s">
        <v>362</v>
      </c>
      <c r="D103" s="936"/>
      <c r="E103" s="92">
        <f t="shared" ref="E103:P103" si="11">SUM(E96:E102)</f>
        <v>103.24018159986142</v>
      </c>
      <c r="F103" s="92">
        <f t="shared" si="11"/>
        <v>106.68152098652337</v>
      </c>
      <c r="G103" s="92">
        <f t="shared" si="11"/>
        <v>103.24018159986133</v>
      </c>
      <c r="H103" s="92">
        <f t="shared" si="11"/>
        <v>110.02748484757011</v>
      </c>
      <c r="I103" s="92">
        <f t="shared" si="11"/>
        <v>90.904676333586863</v>
      </c>
      <c r="J103" s="92">
        <f t="shared" si="11"/>
        <v>102.79142085899507</v>
      </c>
      <c r="K103" s="92">
        <f t="shared" si="11"/>
        <v>88.650841383167361</v>
      </c>
      <c r="L103" s="92">
        <f t="shared" si="11"/>
        <v>103.24018159986133</v>
      </c>
      <c r="M103" s="92">
        <f t="shared" si="11"/>
        <v>106.68152098652337</v>
      </c>
      <c r="N103" s="92">
        <f t="shared" si="11"/>
        <v>104.42768603610386</v>
      </c>
      <c r="O103" s="92">
        <f t="shared" si="11"/>
        <v>99.798842213199379</v>
      </c>
      <c r="P103" s="92">
        <f t="shared" si="11"/>
        <v>120.20453068904052</v>
      </c>
      <c r="Q103" s="116">
        <f>SUM(E103:P103)</f>
        <v>1239.889069134294</v>
      </c>
      <c r="R103" s="492"/>
    </row>
    <row r="104" spans="3:18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3:18" x14ac:dyDescent="0.25">
      <c r="C105" s="16" t="s">
        <v>364</v>
      </c>
      <c r="D105" s="290" t="s">
        <v>364</v>
      </c>
      <c r="E105" s="92">
        <f>'[39]TGSPDCL MoD'!F20+'[39]TGSPDCL MoD'!F21+'[39]TGSPDCL MoD'!F22</f>
        <v>708.5647488891409</v>
      </c>
      <c r="F105" s="92">
        <f>'[39]TGSPDCL MoD'!G20+'[39]TGSPDCL MoD'!G21+'[39]TGSPDCL MoD'!G22</f>
        <v>229.68987140790355</v>
      </c>
      <c r="G105" s="92">
        <f>'[39]TGSPDCL MoD'!H20+'[39]TGSPDCL MoD'!H21+'[39]TGSPDCL MoD'!H22</f>
        <v>259.79681788661333</v>
      </c>
      <c r="H105" s="92">
        <f>'[39]TGSPDCL MoD'!I20+'[39]TGSPDCL MoD'!I21+'[39]TGSPDCL MoD'!I22</f>
        <v>591.697336728138</v>
      </c>
      <c r="I105" s="92">
        <f>'[39]TGSPDCL MoD'!J20+'[39]TGSPDCL MoD'!J21+'[39]TGSPDCL MoD'!J22</f>
        <v>555.79900629380188</v>
      </c>
      <c r="J105" s="92">
        <f>'[39]TGSPDCL MoD'!K20+'[39]TGSPDCL MoD'!K21+'[39]TGSPDCL MoD'!K22</f>
        <v>590.71008207485943</v>
      </c>
      <c r="K105" s="92">
        <f>'[39]TGSPDCL MoD'!L20+'[39]TGSPDCL MoD'!L21+'[39]TGSPDCL MoD'!L22</f>
        <v>578.00815372384761</v>
      </c>
      <c r="L105" s="92">
        <f>'[39]TGSPDCL MoD'!M20+'[39]TGSPDCL MoD'!M21+'[39]TGSPDCL MoD'!M22</f>
        <v>757.89716772819588</v>
      </c>
      <c r="M105" s="92">
        <f>'[39]TGSPDCL MoD'!N20+'[39]TGSPDCL MoD'!N21+'[39]TGSPDCL MoD'!N22</f>
        <v>684.36384256297902</v>
      </c>
      <c r="N105" s="92">
        <f>'[39]TGSPDCL MoD'!O20+'[39]TGSPDCL MoD'!O21+'[39]TGSPDCL MoD'!O22</f>
        <v>669.40843771292452</v>
      </c>
      <c r="O105" s="92">
        <f>'[39]TGSPDCL MoD'!P20+'[39]TGSPDCL MoD'!P21+'[39]TGSPDCL MoD'!P22</f>
        <v>655.3215920537142</v>
      </c>
      <c r="P105" s="92">
        <f>'[39]TGSPDCL MoD'!Q20+'[39]TGSPDCL MoD'!Q21+'[39]TGSPDCL MoD'!Q22</f>
        <v>781.3796991269212</v>
      </c>
      <c r="Q105" s="92">
        <f>SUM(E105:P105)</f>
        <v>7062.6367561890393</v>
      </c>
    </row>
    <row r="106" spans="3:18" x14ac:dyDescent="0.25">
      <c r="C106" s="16" t="s">
        <v>365</v>
      </c>
      <c r="D106" s="290" t="s">
        <v>365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16">
        <f>SUM(E106:P106)</f>
        <v>0</v>
      </c>
    </row>
    <row r="107" spans="3:18" x14ac:dyDescent="0.25">
      <c r="C107" s="16" t="s">
        <v>366</v>
      </c>
      <c r="D107" s="290" t="s">
        <v>366</v>
      </c>
      <c r="E107" s="92">
        <f>'[41]F9-Year(n+1)'!I107</f>
        <v>0</v>
      </c>
      <c r="F107" s="92">
        <f>'[41]F9-Year(n+1)'!J107</f>
        <v>0</v>
      </c>
      <c r="G107" s="92">
        <f>'[41]F9-Year(n+1)'!K107</f>
        <v>0</v>
      </c>
      <c r="H107" s="92">
        <f>'[41]F9-Year(n+1)'!L107</f>
        <v>0</v>
      </c>
      <c r="I107" s="92">
        <f>'[41]F9-Year(n+1)'!M107</f>
        <v>0</v>
      </c>
      <c r="J107" s="92">
        <f>'[41]F9-Year(n+1)'!N107</f>
        <v>0</v>
      </c>
      <c r="K107" s="92">
        <f>'[41]F9-Year(n+1)'!O107</f>
        <v>0</v>
      </c>
      <c r="L107" s="92">
        <f>'[41]F9-Year(n+1)'!P107</f>
        <v>0</v>
      </c>
      <c r="M107" s="92">
        <f>'[41]F9-Year(n+1)'!Q107</f>
        <v>0</v>
      </c>
      <c r="N107" s="92">
        <f>'[41]F9-Year(n+1)'!R107</f>
        <v>0</v>
      </c>
      <c r="O107" s="92">
        <f>'[41]F9-Year(n+1)'!S107</f>
        <v>0</v>
      </c>
      <c r="P107" s="92">
        <f>'[41]F9-Year(n+1)'!T107</f>
        <v>0</v>
      </c>
      <c r="Q107" s="16">
        <f>SUM(E107:P107)</f>
        <v>0</v>
      </c>
    </row>
    <row r="108" spans="3:18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16"/>
    </row>
    <row r="109" spans="3:18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16"/>
    </row>
    <row r="110" spans="3:18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16"/>
    </row>
    <row r="111" spans="3:18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16"/>
    </row>
    <row r="112" spans="3:18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16"/>
    </row>
    <row r="113" spans="3:18" x14ac:dyDescent="0.25">
      <c r="C113" s="935" t="s">
        <v>367</v>
      </c>
      <c r="D113" s="936"/>
      <c r="E113" s="92">
        <f t="shared" ref="E113:P113" si="12">SUM(E105:E112)</f>
        <v>708.5647488891409</v>
      </c>
      <c r="F113" s="92">
        <f t="shared" si="12"/>
        <v>229.68987140790355</v>
      </c>
      <c r="G113" s="92">
        <f t="shared" si="12"/>
        <v>259.79681788661333</v>
      </c>
      <c r="H113" s="92">
        <f t="shared" si="12"/>
        <v>591.697336728138</v>
      </c>
      <c r="I113" s="92">
        <f t="shared" si="12"/>
        <v>555.79900629380188</v>
      </c>
      <c r="J113" s="92">
        <f t="shared" si="12"/>
        <v>590.71008207485943</v>
      </c>
      <c r="K113" s="92">
        <f t="shared" si="12"/>
        <v>578.00815372384761</v>
      </c>
      <c r="L113" s="92">
        <f t="shared" si="12"/>
        <v>757.89716772819588</v>
      </c>
      <c r="M113" s="92">
        <f t="shared" si="12"/>
        <v>684.36384256297902</v>
      </c>
      <c r="N113" s="92">
        <f t="shared" si="12"/>
        <v>669.40843771292452</v>
      </c>
      <c r="O113" s="92">
        <f t="shared" si="12"/>
        <v>655.3215920537142</v>
      </c>
      <c r="P113" s="92">
        <f t="shared" si="12"/>
        <v>781.3796991269212</v>
      </c>
      <c r="Q113" s="116">
        <f>SUM(E113:P113)</f>
        <v>7062.6367561890393</v>
      </c>
      <c r="R113" s="492"/>
    </row>
    <row r="114" spans="3:18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3:18" x14ac:dyDescent="0.25">
      <c r="C115" s="16"/>
      <c r="D115" s="290" t="s">
        <v>369</v>
      </c>
      <c r="E115" s="92">
        <f>'[39]TGSPDCL MoD'!$F$104</f>
        <v>3.246513007437709E-2</v>
      </c>
      <c r="F115" s="92">
        <f>'[39]TGSPDCL MoD'!$F$104</f>
        <v>3.246513007437709E-2</v>
      </c>
      <c r="G115" s="92">
        <f>'[39]TGSPDCL MoD'!$F$104</f>
        <v>3.246513007437709E-2</v>
      </c>
      <c r="H115" s="92">
        <f>'[39]TGSPDCL MoD'!$F$104</f>
        <v>3.246513007437709E-2</v>
      </c>
      <c r="I115" s="92">
        <f>'[39]TGSPDCL MoD'!$F$104</f>
        <v>3.246513007437709E-2</v>
      </c>
      <c r="J115" s="92">
        <f>'[39]TGSPDCL MoD'!$F$104</f>
        <v>3.246513007437709E-2</v>
      </c>
      <c r="K115" s="92">
        <f>'[39]TGSPDCL MoD'!$F$104</f>
        <v>3.246513007437709E-2</v>
      </c>
      <c r="L115" s="92">
        <f>'[39]TGSPDCL MoD'!$F$104</f>
        <v>3.246513007437709E-2</v>
      </c>
      <c r="M115" s="92">
        <f>'[39]TGSPDCL MoD'!$F$104</f>
        <v>3.246513007437709E-2</v>
      </c>
      <c r="N115" s="92">
        <f>'[39]TGSPDCL MoD'!$F$104</f>
        <v>3.246513007437709E-2</v>
      </c>
      <c r="O115" s="92">
        <f>'[39]TGSPDCL MoD'!$F$104</f>
        <v>3.246513007437709E-2</v>
      </c>
      <c r="P115" s="92">
        <f>'[39]TGSPDCL MoD'!$F$104</f>
        <v>3.246513007437709E-2</v>
      </c>
      <c r="Q115" s="263">
        <f t="shared" ref="Q115:Q128" si="13">SUM(E115:P115)</f>
        <v>0.38958156089252499</v>
      </c>
    </row>
    <row r="116" spans="3:18" x14ac:dyDescent="0.25">
      <c r="C116" s="16"/>
      <c r="D116" s="290" t="s">
        <v>370</v>
      </c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263">
        <f t="shared" si="13"/>
        <v>0</v>
      </c>
    </row>
    <row r="117" spans="3:18" x14ac:dyDescent="0.25">
      <c r="C117" s="16"/>
      <c r="D117" s="290" t="s">
        <v>371</v>
      </c>
      <c r="E117" s="92">
        <f>'[39]TGSPDCL MoD'!F101</f>
        <v>8.158882717537816</v>
      </c>
      <c r="F117" s="92">
        <f>'[39]TGSPDCL MoD'!G101</f>
        <v>5.7368514429360751</v>
      </c>
      <c r="G117" s="92">
        <f>'[39]TGSPDCL MoD'!H101</f>
        <v>4.7698792582440532</v>
      </c>
      <c r="H117" s="92">
        <f>'[39]TGSPDCL MoD'!I101</f>
        <v>6.7351584771025514</v>
      </c>
      <c r="I117" s="92">
        <f>'[39]TGSPDCL MoD'!J101</f>
        <v>6.7351584771025514</v>
      </c>
      <c r="J117" s="92">
        <f>'[39]TGSPDCL MoD'!K101</f>
        <v>4.8011986946100595</v>
      </c>
      <c r="K117" s="92">
        <f>'[39]TGSPDCL MoD'!L101</f>
        <v>6.7351584771025514</v>
      </c>
      <c r="L117" s="92">
        <f>'[39]TGSPDCL MoD'!M101</f>
        <v>6.3284656287464962</v>
      </c>
      <c r="M117" s="92">
        <f>'[39]TGSPDCL MoD'!N101</f>
        <v>10.328210941434445</v>
      </c>
      <c r="N117" s="92">
        <f>'[39]TGSPDCL MoD'!O101</f>
        <v>10.500791516724886</v>
      </c>
      <c r="O117" s="92">
        <f>'[39]TGSPDCL MoD'!P101</f>
        <v>11.471394222413931</v>
      </c>
      <c r="P117" s="92">
        <f>'[39]TGSPDCL MoD'!Q101</f>
        <v>11.122674478675449</v>
      </c>
      <c r="Q117" s="263">
        <f t="shared" si="13"/>
        <v>93.423824332630872</v>
      </c>
    </row>
    <row r="118" spans="3:18" x14ac:dyDescent="0.25">
      <c r="C118" s="16"/>
      <c r="D118" s="290" t="s">
        <v>372</v>
      </c>
      <c r="E118" s="92">
        <f>'[39]TGSPDCL MoD'!F102</f>
        <v>3.4728501919145072</v>
      </c>
      <c r="F118" s="92">
        <f>'[39]TGSPDCL MoD'!G102</f>
        <v>2.4419061192974212</v>
      </c>
      <c r="G118" s="92">
        <f>'[39]TGSPDCL MoD'!H102</f>
        <v>2.0303118295590461</v>
      </c>
      <c r="H118" s="92">
        <f>'[39]TGSPDCL MoD'!I102</f>
        <v>2.8668381712979074</v>
      </c>
      <c r="I118" s="92">
        <f>'[39]TGSPDCL MoD'!J102</f>
        <v>2.8668381712979074</v>
      </c>
      <c r="J118" s="92">
        <f>'[39]TGSPDCL MoD'!K102</f>
        <v>2.0436430311904337</v>
      </c>
      <c r="K118" s="92">
        <f>'[39]TGSPDCL MoD'!L102</f>
        <v>2.8668381712979074</v>
      </c>
      <c r="L118" s="92">
        <f>'[39]TGSPDCL MoD'!M102</f>
        <v>2.6937282755731391</v>
      </c>
      <c r="M118" s="92">
        <f>'[39]TGSPDCL MoD'!N102</f>
        <v>4.3962305369329355</v>
      </c>
      <c r="N118" s="92">
        <f>'[39]TGSPDCL MoD'!O102</f>
        <v>4.469689919150774</v>
      </c>
      <c r="O118" s="92">
        <f>'[39]TGSPDCL MoD'!P102</f>
        <v>4.8828295498356677</v>
      </c>
      <c r="P118" s="92">
        <f>'[39]TGSPDCL MoD'!Q102</f>
        <v>4.7343960607301847</v>
      </c>
      <c r="Q118" s="263">
        <f t="shared" si="13"/>
        <v>39.76610002807783</v>
      </c>
    </row>
    <row r="119" spans="3:18" x14ac:dyDescent="0.25">
      <c r="C119" s="16"/>
      <c r="D119" s="290" t="s">
        <v>373</v>
      </c>
      <c r="E119" s="92">
        <f>'[39]TGSPDCL MoD'!F99+'[39]TGSPDCL MoD'!F100</f>
        <v>17.510337228080669</v>
      </c>
      <c r="F119" s="92">
        <f>'[39]TGSPDCL MoD'!G99+'[39]TGSPDCL MoD'!G100</f>
        <v>15.015746096423825</v>
      </c>
      <c r="G119" s="92">
        <f>'[39]TGSPDCL MoD'!H99+'[39]TGSPDCL MoD'!H100</f>
        <v>35.717398165913316</v>
      </c>
      <c r="H119" s="92">
        <f>'[39]TGSPDCL MoD'!I99+'[39]TGSPDCL MoD'!I100</f>
        <v>51.953164537341166</v>
      </c>
      <c r="I119" s="92">
        <f>'[39]TGSPDCL MoD'!J99+'[39]TGSPDCL MoD'!J100</f>
        <v>28.34979294651793</v>
      </c>
      <c r="J119" s="92">
        <f>'[39]TGSPDCL MoD'!K99+'[39]TGSPDCL MoD'!K100</f>
        <v>20.84760774937196</v>
      </c>
      <c r="K119" s="92">
        <f>'[39]TGSPDCL MoD'!L99+'[39]TGSPDCL MoD'!L100</f>
        <v>12.642599620908745</v>
      </c>
      <c r="L119" s="92">
        <f>'[39]TGSPDCL MoD'!M99+'[39]TGSPDCL MoD'!M100</f>
        <v>17.555250326297063</v>
      </c>
      <c r="M119" s="92">
        <f>'[39]TGSPDCL MoD'!N99+'[39]TGSPDCL MoD'!N100</f>
        <v>20.073895931776285</v>
      </c>
      <c r="N119" s="92">
        <f>'[39]TGSPDCL MoD'!O99+'[39]TGSPDCL MoD'!O100</f>
        <v>19.414207456285226</v>
      </c>
      <c r="O119" s="92">
        <f>'[39]TGSPDCL MoD'!P99+'[39]TGSPDCL MoD'!P100</f>
        <v>13.311262155732106</v>
      </c>
      <c r="P119" s="92">
        <f>'[39]TGSPDCL MoD'!Q99+'[39]TGSPDCL MoD'!Q100</f>
        <v>17.287885658235187</v>
      </c>
      <c r="Q119" s="263">
        <f t="shared" si="13"/>
        <v>269.6791478728835</v>
      </c>
    </row>
    <row r="120" spans="3:18" x14ac:dyDescent="0.25">
      <c r="C120" s="16"/>
      <c r="D120" s="290" t="s">
        <v>331</v>
      </c>
      <c r="E120" s="92">
        <f>'[39]TGSPDCL MoD'!$F$103</f>
        <v>7.866501343807137E-3</v>
      </c>
      <c r="F120" s="92">
        <f>'[39]TGSPDCL MoD'!$F$103</f>
        <v>7.866501343807137E-3</v>
      </c>
      <c r="G120" s="92">
        <f>'[39]TGSPDCL MoD'!$F$103</f>
        <v>7.866501343807137E-3</v>
      </c>
      <c r="H120" s="92">
        <f>'[39]TGSPDCL MoD'!$F$103</f>
        <v>7.866501343807137E-3</v>
      </c>
      <c r="I120" s="92">
        <f>'[39]TGSPDCL MoD'!$F$103</f>
        <v>7.866501343807137E-3</v>
      </c>
      <c r="J120" s="92">
        <f>'[39]TGSPDCL MoD'!$F$103</f>
        <v>7.866501343807137E-3</v>
      </c>
      <c r="K120" s="92">
        <f>'[39]TGSPDCL MoD'!$F$103</f>
        <v>7.866501343807137E-3</v>
      </c>
      <c r="L120" s="92">
        <f>'[39]TGSPDCL MoD'!$F$103</f>
        <v>7.866501343807137E-3</v>
      </c>
      <c r="M120" s="92">
        <f>'[39]TGSPDCL MoD'!$F$103</f>
        <v>7.866501343807137E-3</v>
      </c>
      <c r="N120" s="92">
        <f>'[39]TGSPDCL MoD'!$F$103</f>
        <v>7.866501343807137E-3</v>
      </c>
      <c r="O120" s="92">
        <f>'[39]TGSPDCL MoD'!$F$103</f>
        <v>7.866501343807137E-3</v>
      </c>
      <c r="P120" s="92">
        <f>'[39]TGSPDCL MoD'!$F$103</f>
        <v>7.866501343807137E-3</v>
      </c>
      <c r="Q120" s="263">
        <f t="shared" si="13"/>
        <v>9.4398016125685616E-2</v>
      </c>
    </row>
    <row r="121" spans="3:18" x14ac:dyDescent="0.25">
      <c r="C121" s="16"/>
      <c r="D121" s="290" t="s">
        <v>374</v>
      </c>
      <c r="E121" s="92">
        <f>'[39]TGSPDCL MoD'!F114</f>
        <v>499.09219194426623</v>
      </c>
      <c r="F121" s="92">
        <f>'[39]TGSPDCL MoD'!G114</f>
        <v>514.64357685668108</v>
      </c>
      <c r="G121" s="92">
        <f>'[39]TGSPDCL MoD'!H114</f>
        <v>481.8354298166077</v>
      </c>
      <c r="H121" s="92">
        <f>'[39]TGSPDCL MoD'!I114</f>
        <v>377.37995784897407</v>
      </c>
      <c r="I121" s="92">
        <f>'[39]TGSPDCL MoD'!J114</f>
        <v>464.15073754043539</v>
      </c>
      <c r="J121" s="92">
        <f>'[39]TGSPDCL MoD'!K114</f>
        <v>409.13391194325771</v>
      </c>
      <c r="K121" s="92">
        <f>'[39]TGSPDCL MoD'!L114</f>
        <v>501.58882539719963</v>
      </c>
      <c r="L121" s="92">
        <f>'[39]TGSPDCL MoD'!M114</f>
        <v>386.76076256204681</v>
      </c>
      <c r="M121" s="92">
        <f>'[39]TGSPDCL MoD'!N114</f>
        <v>423.97498228055429</v>
      </c>
      <c r="N121" s="92">
        <f>'[39]TGSPDCL MoD'!O114</f>
        <v>452.01943136115142</v>
      </c>
      <c r="O121" s="92">
        <f>'[39]TGSPDCL MoD'!P114</f>
        <v>480.53935417252058</v>
      </c>
      <c r="P121" s="92">
        <f>'[39]TGSPDCL MoD'!Q114</f>
        <v>497.50532079547463</v>
      </c>
      <c r="Q121" s="263">
        <f t="shared" si="13"/>
        <v>5488.6244825191689</v>
      </c>
    </row>
    <row r="122" spans="3:18" x14ac:dyDescent="0.25">
      <c r="C122" s="16"/>
      <c r="D122" s="290" t="s">
        <v>375</v>
      </c>
      <c r="E122" s="92">
        <f>'[39]TGSPDCL MoD'!F107</f>
        <v>8.2226287090229508</v>
      </c>
      <c r="F122" s="92">
        <f>'[39]TGSPDCL MoD'!G107</f>
        <v>8.4788404192237152</v>
      </c>
      <c r="G122" s="92">
        <f>'[39]TGSPDCL MoD'!H107</f>
        <v>7.9383206192832683</v>
      </c>
      <c r="H122" s="92">
        <f>'[39]TGSPDCL MoD'!I107</f>
        <v>6.2173989609626377</v>
      </c>
      <c r="I122" s="92">
        <f>'[39]TGSPDCL MoD'!J107</f>
        <v>7.6469623075977822</v>
      </c>
      <c r="J122" s="92">
        <f>'[39]TGSPDCL MoD'!K107</f>
        <v>6.7405507529061399</v>
      </c>
      <c r="K122" s="92">
        <f>'[39]TGSPDCL MoD'!L107</f>
        <v>8.2637611695930602</v>
      </c>
      <c r="L122" s="92">
        <f>'[39]TGSPDCL MoD'!M107</f>
        <v>6.371949313367395</v>
      </c>
      <c r="M122" s="92">
        <f>'[39]TGSPDCL MoD'!N107</f>
        <v>6.9850599097268322</v>
      </c>
      <c r="N122" s="92">
        <f>'[39]TGSPDCL MoD'!O107</f>
        <v>7.4470969759460548</v>
      </c>
      <c r="O122" s="92">
        <f>'[39]TGSPDCL MoD'!P107</f>
        <v>7.9169675527112995</v>
      </c>
      <c r="P122" s="92">
        <f>'[39]TGSPDCL MoD'!Q107</f>
        <v>8.1964847370751155</v>
      </c>
      <c r="Q122" s="263">
        <f t="shared" si="13"/>
        <v>90.426021427416231</v>
      </c>
    </row>
    <row r="123" spans="3:18" x14ac:dyDescent="0.25">
      <c r="C123" s="16"/>
      <c r="D123" s="290" t="s">
        <v>376</v>
      </c>
      <c r="E123" s="92">
        <f>'[39]TGSPDCL MoD'!F108</f>
        <v>71.795353393758575</v>
      </c>
      <c r="F123" s="92">
        <f>'[39]TGSPDCL MoD'!G108</f>
        <v>74.03244945250411</v>
      </c>
      <c r="G123" s="92">
        <f>'[39]TGSPDCL MoD'!H108</f>
        <v>69.312935605251823</v>
      </c>
      <c r="H123" s="92">
        <f>'[39]TGSPDCL MoD'!I108</f>
        <v>54.286818898009173</v>
      </c>
      <c r="I123" s="92">
        <f>'[39]TGSPDCL MoD'!J108</f>
        <v>66.768959257552424</v>
      </c>
      <c r="J123" s="92">
        <f>'[39]TGSPDCL MoD'!K108</f>
        <v>58.854685101179228</v>
      </c>
      <c r="K123" s="92">
        <f>'[39]TGSPDCL MoD'!L108</f>
        <v>72.154498826087931</v>
      </c>
      <c r="L123" s="92">
        <f>'[39]TGSPDCL MoD'!M108</f>
        <v>55.636265353721498</v>
      </c>
      <c r="M123" s="92">
        <f>'[39]TGSPDCL MoD'!N108</f>
        <v>60.98960106822129</v>
      </c>
      <c r="N123" s="92">
        <f>'[39]TGSPDCL MoD'!O108</f>
        <v>65.023847976855706</v>
      </c>
      <c r="O123" s="92">
        <f>'[39]TGSPDCL MoD'!P108</f>
        <v>69.126492678685906</v>
      </c>
      <c r="P123" s="92">
        <f>'[39]TGSPDCL MoD'!Q108</f>
        <v>71.567078985228903</v>
      </c>
      <c r="Q123" s="263">
        <f t="shared" si="13"/>
        <v>789.54898659705657</v>
      </c>
    </row>
    <row r="124" spans="3:18" x14ac:dyDescent="0.25">
      <c r="C124" s="16"/>
      <c r="D124" s="290" t="s">
        <v>377</v>
      </c>
      <c r="E124" s="92">
        <f>'[39]TGSPDCL MoD'!F109</f>
        <v>71.795353393758575</v>
      </c>
      <c r="F124" s="92">
        <f>'[39]TGSPDCL MoD'!G109</f>
        <v>74.03244945250411</v>
      </c>
      <c r="G124" s="92">
        <f>'[39]TGSPDCL MoD'!H109</f>
        <v>69.312935605251823</v>
      </c>
      <c r="H124" s="92">
        <f>'[39]TGSPDCL MoD'!I109</f>
        <v>54.286818898009173</v>
      </c>
      <c r="I124" s="92">
        <f>'[39]TGSPDCL MoD'!J109</f>
        <v>66.768959257552424</v>
      </c>
      <c r="J124" s="92">
        <f>'[39]TGSPDCL MoD'!K109</f>
        <v>58.854685101179236</v>
      </c>
      <c r="K124" s="92">
        <f>'[39]TGSPDCL MoD'!L109</f>
        <v>72.154498826087931</v>
      </c>
      <c r="L124" s="92">
        <f>'[39]TGSPDCL MoD'!M109</f>
        <v>55.636265353721512</v>
      </c>
      <c r="M124" s="92">
        <f>'[39]TGSPDCL MoD'!N109</f>
        <v>60.98960106822129</v>
      </c>
      <c r="N124" s="92">
        <f>'[39]TGSPDCL MoD'!O109</f>
        <v>65.023847976855734</v>
      </c>
      <c r="O124" s="92">
        <f>'[39]TGSPDCL MoD'!P109</f>
        <v>69.126492678685921</v>
      </c>
      <c r="P124" s="92">
        <f>'[39]TGSPDCL MoD'!Q109</f>
        <v>71.567078985228903</v>
      </c>
      <c r="Q124" s="263">
        <f t="shared" si="13"/>
        <v>789.5489865970568</v>
      </c>
    </row>
    <row r="125" spans="3:18" x14ac:dyDescent="0.25">
      <c r="C125" s="16"/>
      <c r="D125" s="290" t="s">
        <v>378</v>
      </c>
      <c r="E125" s="92">
        <f>'[39]TGSPDCL MoD'!F110</f>
        <v>277.30955248339257</v>
      </c>
      <c r="F125" s="92">
        <f>'[39]TGSPDCL MoD'!G110</f>
        <v>285.95033601029718</v>
      </c>
      <c r="G125" s="92">
        <f>'[39]TGSPDCL MoD'!H110</f>
        <v>267.72121377528521</v>
      </c>
      <c r="H125" s="92">
        <f>'[39]TGSPDCL MoD'!I110</f>
        <v>209.68283799356047</v>
      </c>
      <c r="I125" s="92">
        <f>'[39]TGSPDCL MoD'!J110</f>
        <v>257.89510513229629</v>
      </c>
      <c r="J125" s="92">
        <f>'[39]TGSPDCL MoD'!K110</f>
        <v>227.32622120330481</v>
      </c>
      <c r="K125" s="92">
        <f>'[39]TGSPDCL MoD'!L110</f>
        <v>278.69675171576461</v>
      </c>
      <c r="L125" s="92">
        <f>'[39]TGSPDCL MoD'!M110</f>
        <v>214.89507492874932</v>
      </c>
      <c r="M125" s="92">
        <f>'[39]TGSPDCL MoD'!N110</f>
        <v>235.57233412600476</v>
      </c>
      <c r="N125" s="92">
        <f>'[39]TGSPDCL MoD'!O110</f>
        <v>251.15461281060524</v>
      </c>
      <c r="O125" s="92">
        <f>'[39]TGSPDCL MoD'!P110</f>
        <v>267.00107797142437</v>
      </c>
      <c r="P125" s="92">
        <f>'[39]TGSPDCL MoD'!Q110</f>
        <v>276.42784258044668</v>
      </c>
      <c r="Q125" s="263">
        <f t="shared" si="13"/>
        <v>3049.6329607311318</v>
      </c>
    </row>
    <row r="126" spans="3:18" x14ac:dyDescent="0.25">
      <c r="C126" s="16"/>
      <c r="D126" s="290" t="s">
        <v>379</v>
      </c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263">
        <f t="shared" si="13"/>
        <v>0</v>
      </c>
    </row>
    <row r="127" spans="3:18" x14ac:dyDescent="0.25">
      <c r="C127" s="16"/>
      <c r="D127" s="290" t="s">
        <v>380</v>
      </c>
      <c r="E127" s="92">
        <f>'[39]TGSPDCL MoD'!F112</f>
        <v>303.69434485559873</v>
      </c>
      <c r="F127" s="92">
        <f>'[39]TGSPDCL MoD'!G112</f>
        <v>313.15726118409231</v>
      </c>
      <c r="G127" s="92">
        <f>'[39]TGSPDCL MoD'!H112</f>
        <v>293.19371761021512</v>
      </c>
      <c r="H127" s="92">
        <f>'[39]TGSPDCL MoD'!I112</f>
        <v>229.63324393857877</v>
      </c>
      <c r="I127" s="92">
        <f>'[39]TGSPDCL MoD'!J112</f>
        <v>282.43269765944672</v>
      </c>
      <c r="J127" s="92">
        <f>'[39]TGSPDCL MoD'!K112</f>
        <v>248.95531797798807</v>
      </c>
      <c r="K127" s="92">
        <f>'[39]TGSPDCL MoD'!L112</f>
        <v>305.21353003435183</v>
      </c>
      <c r="L127" s="92">
        <f>'[39]TGSPDCL MoD'!M112</f>
        <v>235.34140244624189</v>
      </c>
      <c r="M127" s="92">
        <f>'[39]TGSPDCL MoD'!N112</f>
        <v>257.98601251857599</v>
      </c>
      <c r="N127" s="92">
        <f>'[39]TGSPDCL MoD'!O112</f>
        <v>275.05087694209959</v>
      </c>
      <c r="O127" s="92">
        <f>'[39]TGSPDCL MoD'!P112</f>
        <v>292.40506403084134</v>
      </c>
      <c r="P127" s="92">
        <f>'[39]TGSPDCL MoD'!Q112</f>
        <v>302.7287441075182</v>
      </c>
      <c r="Q127" s="263">
        <f t="shared" si="13"/>
        <v>3339.7922133055481</v>
      </c>
    </row>
    <row r="128" spans="3:18" x14ac:dyDescent="0.25">
      <c r="C128" s="16"/>
      <c r="D128" s="290" t="s">
        <v>381</v>
      </c>
      <c r="E128" s="92">
        <f>'[39]TGSPDCL MoD'!F113</f>
        <v>179.48838348439642</v>
      </c>
      <c r="F128" s="92">
        <f>'[39]TGSPDCL MoD'!G113</f>
        <v>185.08112363126025</v>
      </c>
      <c r="G128" s="92">
        <f>'[39]TGSPDCL MoD'!H113</f>
        <v>173.28233901312956</v>
      </c>
      <c r="H128" s="92">
        <f>'[39]TGSPDCL MoD'!I113</f>
        <v>135.71704724502294</v>
      </c>
      <c r="I128" s="92">
        <f>'[39]TGSPDCL MoD'!J113</f>
        <v>166.92239814388108</v>
      </c>
      <c r="J128" s="92">
        <f>'[39]TGSPDCL MoD'!K113</f>
        <v>147.13671275294806</v>
      </c>
      <c r="K128" s="92">
        <f>'[39]TGSPDCL MoD'!L113</f>
        <v>180.38624706521981</v>
      </c>
      <c r="L128" s="92">
        <f>'[39]TGSPDCL MoD'!M113</f>
        <v>139.09066338430375</v>
      </c>
      <c r="M128" s="92">
        <f>'[39]TGSPDCL MoD'!N113</f>
        <v>152.4740026705532</v>
      </c>
      <c r="N128" s="92">
        <f>'[39]TGSPDCL MoD'!O113</f>
        <v>162.55961994213928</v>
      </c>
      <c r="O128" s="92">
        <f>'[39]TGSPDCL MoD'!P113</f>
        <v>172.81623169671477</v>
      </c>
      <c r="P128" s="92">
        <f>'[39]TGSPDCL MoD'!Q113</f>
        <v>178.91769746307224</v>
      </c>
      <c r="Q128" s="263">
        <f t="shared" si="13"/>
        <v>1973.8724664926415</v>
      </c>
    </row>
    <row r="129" spans="3:18" x14ac:dyDescent="0.25">
      <c r="C129" s="16"/>
      <c r="D129" s="16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263"/>
    </row>
    <row r="130" spans="3:18" x14ac:dyDescent="0.25">
      <c r="C130" s="16"/>
      <c r="D130" s="16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263"/>
    </row>
    <row r="131" spans="3:18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263"/>
    </row>
    <row r="132" spans="3:18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263"/>
    </row>
    <row r="133" spans="3:18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263"/>
    </row>
    <row r="134" spans="3:18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263"/>
    </row>
    <row r="135" spans="3:18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263"/>
    </row>
    <row r="136" spans="3:18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263"/>
    </row>
    <row r="137" spans="3:18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263"/>
    </row>
    <row r="138" spans="3:18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263"/>
    </row>
    <row r="139" spans="3:18" x14ac:dyDescent="0.25">
      <c r="C139" s="935" t="s">
        <v>384</v>
      </c>
      <c r="D139" s="936"/>
      <c r="E139" s="263">
        <f t="shared" ref="E139:P139" si="14">SUM(E115:E138)</f>
        <v>1440.5802100331452</v>
      </c>
      <c r="F139" s="263">
        <f t="shared" si="14"/>
        <v>1478.6108722966383</v>
      </c>
      <c r="G139" s="263">
        <f t="shared" si="14"/>
        <v>1405.1548129301591</v>
      </c>
      <c r="H139" s="263">
        <f t="shared" si="14"/>
        <v>1128.799616600277</v>
      </c>
      <c r="I139" s="263">
        <f t="shared" si="14"/>
        <v>1350.5779405250987</v>
      </c>
      <c r="J139" s="263">
        <f t="shared" si="14"/>
        <v>1184.734865939354</v>
      </c>
      <c r="K139" s="263">
        <f t="shared" si="14"/>
        <v>1440.743040935032</v>
      </c>
      <c r="L139" s="263">
        <f t="shared" si="14"/>
        <v>1120.3501592041871</v>
      </c>
      <c r="M139" s="263">
        <f t="shared" si="14"/>
        <v>1233.8102626834193</v>
      </c>
      <c r="N139" s="263">
        <f t="shared" si="14"/>
        <v>1312.7043545092322</v>
      </c>
      <c r="O139" s="263">
        <f t="shared" si="14"/>
        <v>1388.6374983409839</v>
      </c>
      <c r="P139" s="263">
        <f t="shared" si="14"/>
        <v>1440.0955354831037</v>
      </c>
      <c r="Q139" s="264">
        <f>SUM(E139:P139)</f>
        <v>15924.799169480631</v>
      </c>
      <c r="R139" s="492"/>
    </row>
    <row r="140" spans="3:18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3:18" x14ac:dyDescent="0.25">
      <c r="C141" s="16"/>
      <c r="D141" s="290" t="s">
        <v>386</v>
      </c>
      <c r="E141" s="92">
        <f>'[39]ST,D-D'!D16</f>
        <v>89.042991750812689</v>
      </c>
      <c r="F141" s="92">
        <f>'[39]ST,D-D'!E16</f>
        <v>939.6240586690667</v>
      </c>
      <c r="G141" s="92">
        <f>'[39]ST,D-D'!F16</f>
        <v>466.36897699900123</v>
      </c>
      <c r="H141" s="92">
        <f>'[39]ST,D-D'!G16</f>
        <v>41.188464401083365</v>
      </c>
      <c r="I141" s="92">
        <f>'[39]ST,D-D'!H16</f>
        <v>0</v>
      </c>
      <c r="J141" s="92">
        <f>'[39]ST,D-D'!I16</f>
        <v>6.1991314991241779</v>
      </c>
      <c r="K141" s="92">
        <f>'[39]ST,D-D'!J16</f>
        <v>0</v>
      </c>
      <c r="L141" s="92">
        <f>'[39]ST,D-D'!K16</f>
        <v>58.950508326794306</v>
      </c>
      <c r="M141" s="92">
        <f>'[39]ST,D-D'!L16</f>
        <v>46.213165096585271</v>
      </c>
      <c r="N141" s="92">
        <f>'[39]ST,D-D'!M16</f>
        <v>36.470702368003003</v>
      </c>
      <c r="O141" s="92">
        <f>'[39]ST,D-D'!N16</f>
        <v>249.24110282164656</v>
      </c>
      <c r="P141" s="92">
        <f>'[39]ST,D-D'!O16</f>
        <v>871.01327101043717</v>
      </c>
      <c r="Q141" s="16">
        <f>SUM(E141:P141)</f>
        <v>2804.3123729425542</v>
      </c>
      <c r="R141" s="492"/>
    </row>
    <row r="142" spans="3:18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16"/>
    </row>
    <row r="143" spans="3:18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16"/>
    </row>
    <row r="144" spans="3:18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16"/>
    </row>
    <row r="145" spans="3:18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16"/>
    </row>
    <row r="146" spans="3:18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16"/>
    </row>
    <row r="147" spans="3:18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16"/>
    </row>
    <row r="148" spans="3:18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16"/>
    </row>
    <row r="149" spans="3:18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16"/>
    </row>
    <row r="150" spans="3:18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16"/>
    </row>
    <row r="151" spans="3:18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16"/>
    </row>
    <row r="152" spans="3:18" x14ac:dyDescent="0.25">
      <c r="C152" s="935" t="s">
        <v>387</v>
      </c>
      <c r="D152" s="936"/>
      <c r="E152" s="16">
        <f t="shared" ref="E152:P152" si="15">SUM(E141:E151)</f>
        <v>89.042991750812689</v>
      </c>
      <c r="F152" s="16">
        <f t="shared" si="15"/>
        <v>939.6240586690667</v>
      </c>
      <c r="G152" s="16">
        <f t="shared" si="15"/>
        <v>466.36897699900123</v>
      </c>
      <c r="H152" s="16">
        <f t="shared" si="15"/>
        <v>41.188464401083365</v>
      </c>
      <c r="I152" s="16">
        <f t="shared" si="15"/>
        <v>0</v>
      </c>
      <c r="J152" s="16">
        <f t="shared" si="15"/>
        <v>6.1991314991241779</v>
      </c>
      <c r="K152" s="16">
        <f t="shared" si="15"/>
        <v>0</v>
      </c>
      <c r="L152" s="16">
        <f t="shared" si="15"/>
        <v>58.950508326794306</v>
      </c>
      <c r="M152" s="16">
        <f t="shared" si="15"/>
        <v>46.213165096585271</v>
      </c>
      <c r="N152" s="16">
        <f t="shared" si="15"/>
        <v>36.470702368003003</v>
      </c>
      <c r="O152" s="16">
        <f t="shared" si="15"/>
        <v>249.24110282164656</v>
      </c>
      <c r="P152" s="16">
        <f t="shared" si="15"/>
        <v>871.01327101043717</v>
      </c>
      <c r="Q152" s="116">
        <f>SUM(E152:P152)</f>
        <v>2804.3123729425542</v>
      </c>
      <c r="R152" s="492"/>
    </row>
    <row r="153" spans="3:18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8" x14ac:dyDescent="0.25">
      <c r="C154" s="16" t="s">
        <v>389</v>
      </c>
      <c r="D154" s="290" t="s">
        <v>390</v>
      </c>
      <c r="E154" s="92">
        <f>'[39]ST,D-D'!D20</f>
        <v>283.16847138621142</v>
      </c>
      <c r="F154" s="92">
        <f>'[39]ST,D-D'!E20</f>
        <v>624.45415588715309</v>
      </c>
      <c r="G154" s="92">
        <f>'[39]ST,D-D'!F20</f>
        <v>642.55318908442246</v>
      </c>
      <c r="H154" s="92">
        <f>'[39]ST,D-D'!G20</f>
        <v>457.30961125445083</v>
      </c>
      <c r="I154" s="92">
        <f>'[39]ST,D-D'!H20</f>
        <v>515.12851049554592</v>
      </c>
      <c r="J154" s="92">
        <f>'[39]ST,D-D'!I20</f>
        <v>551.33047279398716</v>
      </c>
      <c r="K154" s="92">
        <f>'[39]ST,D-D'!J20</f>
        <v>416.15245348642839</v>
      </c>
      <c r="L154" s="92">
        <f>'[39]ST,D-D'!K20</f>
        <v>565.60893668346012</v>
      </c>
      <c r="M154" s="92">
        <f>'[39]ST,D-D'!L20</f>
        <v>334.46046209304541</v>
      </c>
      <c r="N154" s="92">
        <f>'[39]ST,D-D'!M20</f>
        <v>310.62553620300696</v>
      </c>
      <c r="O154" s="92">
        <f>'[39]ST,D-D'!N20</f>
        <v>46.652997396592582</v>
      </c>
      <c r="P154" s="92">
        <f>'[39]ST,D-D'!O20</f>
        <v>7.6264039000207049</v>
      </c>
      <c r="Q154" s="16">
        <f>SUM(E154:P154)</f>
        <v>4755.0712006643253</v>
      </c>
      <c r="R154" s="492"/>
    </row>
    <row r="155" spans="3:18" x14ac:dyDescent="0.25">
      <c r="C155" s="16" t="s">
        <v>389</v>
      </c>
      <c r="D155" s="290" t="s">
        <v>391</v>
      </c>
      <c r="E155" s="92">
        <f>'[41]F9-Year(n+1)'!I155</f>
        <v>0</v>
      </c>
      <c r="F155" s="92">
        <f>'[41]F9-Year(n+1)'!J155</f>
        <v>0</v>
      </c>
      <c r="G155" s="92">
        <f>'[41]F9-Year(n+1)'!K155</f>
        <v>0</v>
      </c>
      <c r="H155" s="92">
        <f>'[41]F9-Year(n+1)'!L155</f>
        <v>0</v>
      </c>
      <c r="I155" s="92">
        <f>'[41]F9-Year(n+1)'!M155</f>
        <v>0</v>
      </c>
      <c r="J155" s="92">
        <f>'[41]F9-Year(n+1)'!N155</f>
        <v>0</v>
      </c>
      <c r="K155" s="92">
        <f>'[41]F9-Year(n+1)'!O155</f>
        <v>0</v>
      </c>
      <c r="L155" s="92">
        <f>'[41]F9-Year(n+1)'!P155</f>
        <v>0</v>
      </c>
      <c r="M155" s="92">
        <f>'[41]F9-Year(n+1)'!Q155</f>
        <v>0</v>
      </c>
      <c r="N155" s="92">
        <f>'[41]F9-Year(n+1)'!R155</f>
        <v>0</v>
      </c>
      <c r="O155" s="92">
        <f>-'[39]ST,D-D'!N18</f>
        <v>0</v>
      </c>
      <c r="P155" s="92">
        <f>'[41]F9-Year(n+1)'!T155</f>
        <v>0</v>
      </c>
      <c r="Q155" s="16">
        <f>SUM(E155:P155)</f>
        <v>0</v>
      </c>
    </row>
    <row r="156" spans="3:18" x14ac:dyDescent="0.25">
      <c r="C156" s="16"/>
      <c r="D156" s="160" t="s">
        <v>435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>
        <f>SUM(E156:P156)</f>
        <v>0</v>
      </c>
    </row>
    <row r="157" spans="3:18" x14ac:dyDescent="0.25">
      <c r="C157" s="935" t="s">
        <v>392</v>
      </c>
      <c r="D157" s="936"/>
      <c r="E157" s="292">
        <f t="shared" ref="E157:P157" si="16">SUM(E154:E155)</f>
        <v>283.16847138621142</v>
      </c>
      <c r="F157" s="292">
        <f t="shared" si="16"/>
        <v>624.45415588715309</v>
      </c>
      <c r="G157" s="292">
        <f t="shared" si="16"/>
        <v>642.55318908442246</v>
      </c>
      <c r="H157" s="292">
        <f t="shared" si="16"/>
        <v>457.30961125445083</v>
      </c>
      <c r="I157" s="292">
        <f t="shared" si="16"/>
        <v>515.12851049554592</v>
      </c>
      <c r="J157" s="292">
        <f t="shared" si="16"/>
        <v>551.33047279398716</v>
      </c>
      <c r="K157" s="292">
        <f t="shared" si="16"/>
        <v>416.15245348642839</v>
      </c>
      <c r="L157" s="292">
        <f t="shared" si="16"/>
        <v>565.60893668346012</v>
      </c>
      <c r="M157" s="292">
        <f t="shared" si="16"/>
        <v>334.46046209304541</v>
      </c>
      <c r="N157" s="292">
        <f t="shared" si="16"/>
        <v>310.62553620300696</v>
      </c>
      <c r="O157" s="292">
        <f t="shared" si="16"/>
        <v>46.652997396592582</v>
      </c>
      <c r="P157" s="292">
        <f t="shared" si="16"/>
        <v>7.6264039000207049</v>
      </c>
      <c r="Q157" s="293">
        <f>Q154-Q155</f>
        <v>4755.0712006643253</v>
      </c>
      <c r="R157" s="492"/>
    </row>
    <row r="158" spans="3:18" x14ac:dyDescent="0.25">
      <c r="C158" s="935" t="s">
        <v>201</v>
      </c>
      <c r="D158" s="936"/>
      <c r="E158" s="292">
        <f t="shared" ref="E158:Q158" si="17">E49+E94+E103+E113+E139+E152+E157</f>
        <v>7144.3346861149712</v>
      </c>
      <c r="F158" s="292">
        <f t="shared" si="17"/>
        <v>6814.7675803725288</v>
      </c>
      <c r="G158" s="292">
        <f t="shared" si="17"/>
        <v>6490.9454231629452</v>
      </c>
      <c r="H158" s="292">
        <f t="shared" si="17"/>
        <v>6231.2917532759684</v>
      </c>
      <c r="I158" s="292">
        <f t="shared" si="17"/>
        <v>7020.4975489885528</v>
      </c>
      <c r="J158" s="292">
        <f t="shared" si="17"/>
        <v>6909.8034532735855</v>
      </c>
      <c r="K158" s="292">
        <f t="shared" si="17"/>
        <v>6599.4021399478534</v>
      </c>
      <c r="L158" s="292">
        <f t="shared" si="17"/>
        <v>6267.4530931888767</v>
      </c>
      <c r="M158" s="292">
        <f t="shared" si="17"/>
        <v>6544.9572124197039</v>
      </c>
      <c r="N158" s="292">
        <f t="shared" si="17"/>
        <v>7147.8487523652448</v>
      </c>
      <c r="O158" s="292">
        <f t="shared" si="17"/>
        <v>7117.4421235658492</v>
      </c>
      <c r="P158" s="292">
        <f t="shared" si="17"/>
        <v>8357.7681714253013</v>
      </c>
      <c r="Q158" s="293">
        <f t="shared" si="17"/>
        <v>82646.511938101394</v>
      </c>
      <c r="R158" s="492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48:D48"/>
    <mergeCell ref="C2:P2"/>
    <mergeCell ref="C3:Q3"/>
    <mergeCell ref="C5:C7"/>
    <mergeCell ref="D5:D7"/>
    <mergeCell ref="E5:Q5"/>
    <mergeCell ref="C8:D8"/>
    <mergeCell ref="C9:D9"/>
    <mergeCell ref="C10:C27"/>
    <mergeCell ref="C28:D28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93:D93"/>
    <mergeCell ref="C94:D94"/>
    <mergeCell ref="C95:D95"/>
    <mergeCell ref="C103:D103"/>
    <mergeCell ref="C157:D157"/>
    <mergeCell ref="C158:D158"/>
    <mergeCell ref="C113:D113"/>
    <mergeCell ref="C114:D114"/>
    <mergeCell ref="C139:D139"/>
    <mergeCell ref="C140:D140"/>
    <mergeCell ref="C152:D152"/>
    <mergeCell ref="C153:D153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C00000"/>
  </sheetPr>
  <dimension ref="B2:R163"/>
  <sheetViews>
    <sheetView showGridLines="0" topLeftCell="C105" zoomScale="83" workbookViewId="0">
      <selection activeCell="E65" sqref="E65:Q6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2.81640625" style="4" customWidth="1"/>
    <col min="5" max="5" width="14.1796875" style="4" bestFit="1" customWidth="1"/>
    <col min="6" max="6" width="13.453125" style="4" bestFit="1" customWidth="1"/>
    <col min="7" max="7" width="13.54296875" style="4" bestFit="1" customWidth="1"/>
    <col min="8" max="8" width="14.1796875" style="4" bestFit="1" customWidth="1"/>
    <col min="9" max="9" width="13.453125" style="4" bestFit="1" customWidth="1"/>
    <col min="10" max="10" width="14.81640625" style="4" customWidth="1"/>
    <col min="11" max="11" width="12.54296875" style="4" customWidth="1"/>
    <col min="12" max="12" width="13.453125" style="4" bestFit="1" customWidth="1"/>
    <col min="13" max="13" width="14.1796875" style="4" bestFit="1" customWidth="1"/>
    <col min="14" max="16" width="13.453125" style="4" bestFit="1" customWidth="1"/>
    <col min="17" max="17" width="14.542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ht="14.25" customHeight="1" x14ac:dyDescent="0.25">
      <c r="C3" s="998" t="s">
        <v>447</v>
      </c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</row>
    <row r="4" spans="2:17" x14ac:dyDescent="0.25">
      <c r="C4" s="13"/>
      <c r="Q4" s="25" t="s">
        <v>213</v>
      </c>
    </row>
    <row r="5" spans="2:17" ht="15" customHeight="1" x14ac:dyDescent="0.25">
      <c r="C5" s="940" t="s">
        <v>310</v>
      </c>
      <c r="D5" s="940" t="s">
        <v>311</v>
      </c>
      <c r="E5" s="946" t="s">
        <v>425</v>
      </c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</row>
    <row r="6" spans="2:17" x14ac:dyDescent="0.25">
      <c r="C6" s="942"/>
      <c r="D6" s="942"/>
      <c r="E6" s="12" t="s">
        <v>223</v>
      </c>
      <c r="F6" s="12" t="s">
        <v>224</v>
      </c>
      <c r="G6" s="12" t="s">
        <v>225</v>
      </c>
      <c r="H6" s="12" t="s">
        <v>226</v>
      </c>
      <c r="I6" s="12" t="s">
        <v>227</v>
      </c>
      <c r="J6" s="12" t="s">
        <v>228</v>
      </c>
      <c r="K6" s="12" t="s">
        <v>229</v>
      </c>
      <c r="L6" s="12" t="s">
        <v>230</v>
      </c>
      <c r="M6" s="12" t="s">
        <v>231</v>
      </c>
      <c r="N6" s="12" t="s">
        <v>232</v>
      </c>
      <c r="O6" s="12" t="s">
        <v>233</v>
      </c>
      <c r="P6" s="12" t="s">
        <v>234</v>
      </c>
      <c r="Q6" s="12" t="s">
        <v>90</v>
      </c>
    </row>
    <row r="7" spans="2:17" ht="14.25" customHeight="1" x14ac:dyDescent="0.25">
      <c r="C7" s="944"/>
      <c r="D7" s="944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</row>
    <row r="8" spans="2:17" x14ac:dyDescent="0.25">
      <c r="B8" s="85"/>
      <c r="C8" s="1002" t="s">
        <v>312</v>
      </c>
      <c r="D8" s="100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2:17" x14ac:dyDescent="0.25">
      <c r="C9" s="935" t="s">
        <v>313</v>
      </c>
      <c r="D9" s="93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B10" s="85"/>
      <c r="C10" s="1020" t="s">
        <v>314</v>
      </c>
      <c r="D10" s="84" t="s">
        <v>315</v>
      </c>
      <c r="E10" s="92">
        <f>'[40]TGSPDCL MoD'!F4+'[40]TGSPDCL MoD'!F5</f>
        <v>164.1814336769427</v>
      </c>
      <c r="F10" s="92">
        <f>'[40]TGSPDCL MoD'!G4+'[40]TGSPDCL MoD'!G5</f>
        <v>196.51929742391309</v>
      </c>
      <c r="G10" s="92">
        <f>'[40]TGSPDCL MoD'!H4+'[40]TGSPDCL MoD'!H5</f>
        <v>190.02275354867726</v>
      </c>
      <c r="H10" s="92">
        <f>'[40]TGSPDCL MoD'!I4+'[40]TGSPDCL MoD'!I5</f>
        <v>0</v>
      </c>
      <c r="I10" s="92">
        <f>'[40]TGSPDCL MoD'!J4+'[40]TGSPDCL MoD'!J5</f>
        <v>65.417489322408954</v>
      </c>
      <c r="J10" s="92">
        <f>'[40]TGSPDCL MoD'!K4+'[40]TGSPDCL MoD'!K5</f>
        <v>141.85105101614687</v>
      </c>
      <c r="K10" s="92">
        <f>'[40]TGSPDCL MoD'!L4+'[40]TGSPDCL MoD'!L5</f>
        <v>126.52173759059316</v>
      </c>
      <c r="L10" s="92">
        <f>'[40]TGSPDCL MoD'!M4+'[40]TGSPDCL MoD'!M5</f>
        <v>193.40016339911043</v>
      </c>
      <c r="M10" s="92">
        <f>'[40]TGSPDCL MoD'!N4+'[40]TGSPDCL MoD'!N5</f>
        <v>162.61404373089982</v>
      </c>
      <c r="N10" s="92">
        <f>'[40]TGSPDCL MoD'!O4+'[40]TGSPDCL MoD'!O5</f>
        <v>163.92019937654786</v>
      </c>
      <c r="O10" s="92">
        <f>'[40]TGSPDCL MoD'!P4+'[40]TGSPDCL MoD'!P5</f>
        <v>157.31724611611961</v>
      </c>
      <c r="P10" s="92">
        <f>'[40]TGSPDCL MoD'!Q4+'[40]TGSPDCL MoD'!Q5</f>
        <v>191.22035340396462</v>
      </c>
      <c r="Q10" s="263">
        <f>SUM(E10:P10)</f>
        <v>1752.9857686053242</v>
      </c>
    </row>
    <row r="11" spans="2:17" x14ac:dyDescent="0.25">
      <c r="B11" s="85"/>
      <c r="C11" s="1021"/>
      <c r="D11" s="84" t="s">
        <v>316</v>
      </c>
      <c r="E11" s="92">
        <f>'[40]TGSPDCL MoD'!F6</f>
        <v>171.14872983809326</v>
      </c>
      <c r="F11" s="92">
        <f>'[40]TGSPDCL MoD'!G6</f>
        <v>0</v>
      </c>
      <c r="G11" s="92">
        <f>'[40]TGSPDCL MoD'!H6</f>
        <v>98.787133822567199</v>
      </c>
      <c r="H11" s="92">
        <f>'[40]TGSPDCL MoD'!I6</f>
        <v>169.15268215482061</v>
      </c>
      <c r="I11" s="92">
        <f>'[40]TGSPDCL MoD'!J6</f>
        <v>140.359713900016</v>
      </c>
      <c r="J11" s="92">
        <f>'[40]TGSPDCL MoD'!K6</f>
        <v>147.48501669284684</v>
      </c>
      <c r="K11" s="92">
        <f>'[40]TGSPDCL MoD'!L6</f>
        <v>147.27138744788823</v>
      </c>
      <c r="L11" s="92">
        <f>'[40]TGSPDCL MoD'!M6</f>
        <v>193.40016339911043</v>
      </c>
      <c r="M11" s="92">
        <f>'[40]TGSPDCL MoD'!N6</f>
        <v>173.96738918706555</v>
      </c>
      <c r="N11" s="92">
        <f>'[40]TGSPDCL MoD'!O6</f>
        <v>170.49440216898765</v>
      </c>
      <c r="O11" s="92">
        <f>'[40]TGSPDCL MoD'!P6</f>
        <v>163.71850571379062</v>
      </c>
      <c r="P11" s="92">
        <f>'[40]TGSPDCL MoD'!Q6</f>
        <v>195.53359445818938</v>
      </c>
      <c r="Q11" s="263">
        <f t="shared" ref="Q11:Q17" si="0">SUM(E11:P11)</f>
        <v>1771.3187187833755</v>
      </c>
    </row>
    <row r="12" spans="2:17" x14ac:dyDescent="0.25">
      <c r="B12" s="85"/>
      <c r="C12" s="1021"/>
      <c r="D12" s="84" t="s">
        <v>317</v>
      </c>
      <c r="E12" s="92">
        <f>'[40]TGSPDCL MoD'!F7</f>
        <v>301.27097902620221</v>
      </c>
      <c r="F12" s="92">
        <f>'[40]TGSPDCL MoD'!G7</f>
        <v>0</v>
      </c>
      <c r="G12" s="92">
        <f>'[40]TGSPDCL MoD'!H7</f>
        <v>158.05941411610763</v>
      </c>
      <c r="H12" s="92">
        <f>'[40]TGSPDCL MoD'!I7</f>
        <v>296.95671461701903</v>
      </c>
      <c r="I12" s="92">
        <f>'[40]TGSPDCL MoD'!J7</f>
        <v>240.51740521627377</v>
      </c>
      <c r="J12" s="92">
        <f>'[40]TGSPDCL MoD'!K7</f>
        <v>240.0706835505201</v>
      </c>
      <c r="K12" s="92">
        <f>'[40]TGSPDCL MoD'!L7</f>
        <v>243.84189426550685</v>
      </c>
      <c r="L12" s="92">
        <f>'[40]TGSPDCL MoD'!M7</f>
        <v>312.39185539598577</v>
      </c>
      <c r="M12" s="92">
        <f>'[40]TGSPDCL MoD'!N7</f>
        <v>278.70871313089748</v>
      </c>
      <c r="N12" s="92">
        <f>'[40]TGSPDCL MoD'!O7</f>
        <v>278.34782269930508</v>
      </c>
      <c r="O12" s="92">
        <f>'[40]TGSPDCL MoD'!P7</f>
        <v>268.15047720051678</v>
      </c>
      <c r="P12" s="92">
        <f>'[40]TGSPDCL MoD'!Q7</f>
        <v>322.05030210921257</v>
      </c>
      <c r="Q12" s="263">
        <f t="shared" si="0"/>
        <v>2940.3662613275478</v>
      </c>
    </row>
    <row r="13" spans="2:17" x14ac:dyDescent="0.25">
      <c r="B13" s="85"/>
      <c r="C13" s="1021"/>
      <c r="D13" s="84" t="s">
        <v>318</v>
      </c>
      <c r="E13" s="92">
        <f>'[40]TGSPDCL MoD'!F8</f>
        <v>20.52267920961793</v>
      </c>
      <c r="F13" s="92">
        <f>'[40]TGSPDCL MoD'!G8</f>
        <v>0</v>
      </c>
      <c r="G13" s="92">
        <f>'[40]TGSPDCL MoD'!H8</f>
        <v>11.82662869706783</v>
      </c>
      <c r="H13" s="92">
        <f>'[40]TGSPDCL MoD'!I8</f>
        <v>19.589303121270881</v>
      </c>
      <c r="I13" s="92">
        <f>'[40]TGSPDCL MoD'!J8</f>
        <v>16.354372330602249</v>
      </c>
      <c r="J13" s="92">
        <f>'[40]TGSPDCL MoD'!K8</f>
        <v>17.392101025099901</v>
      </c>
      <c r="K13" s="92">
        <f>'[40]TGSPDCL MoD'!L8</f>
        <v>15.815217198824145</v>
      </c>
      <c r="L13" s="92">
        <f>'[40]TGSPDCL MoD'!M8</f>
        <v>24.159737516766334</v>
      </c>
      <c r="M13" s="92">
        <f>'[40]TGSPDCL MoD'!N8</f>
        <v>19.204915915506412</v>
      </c>
      <c r="N13" s="92">
        <f>'[40]TGSPDCL MoD'!O8</f>
        <v>20.128458253048983</v>
      </c>
      <c r="O13" s="92">
        <f>'[40]TGSPDCL MoD'!P8</f>
        <v>19.641479424346208</v>
      </c>
      <c r="P13" s="92">
        <f>'[40]TGSPDCL MoD'!Q8</f>
        <v>23.90254417549572</v>
      </c>
      <c r="Q13" s="263">
        <f t="shared" si="0"/>
        <v>208.53743686764659</v>
      </c>
    </row>
    <row r="14" spans="2:17" x14ac:dyDescent="0.25">
      <c r="B14" s="85"/>
      <c r="C14" s="1021"/>
      <c r="D14" s="84" t="s">
        <v>319</v>
      </c>
      <c r="E14" s="92">
        <f>'[40]TGSPDCL MoD'!F9</f>
        <v>197.5742676451344</v>
      </c>
      <c r="F14" s="92">
        <f>'[40]TGSPDCL MoD'!G9</f>
        <v>204.16007656663891</v>
      </c>
      <c r="G14" s="92">
        <f>'[40]TGSPDCL MoD'!H9</f>
        <v>198.2796231991334</v>
      </c>
      <c r="H14" s="92">
        <f>'[40]TGSPDCL MoD'!I9</f>
        <v>208.47331762086367</v>
      </c>
      <c r="I14" s="92">
        <f>'[40]TGSPDCL MoD'!J9</f>
        <v>169.65414813284079</v>
      </c>
      <c r="J14" s="92">
        <f>'[40]TGSPDCL MoD'!K9</f>
        <v>185.05195490706251</v>
      </c>
      <c r="K14" s="92">
        <f>'[40]TGSPDCL MoD'!L9</f>
        <v>0</v>
      </c>
      <c r="L14" s="92">
        <f>'[40]TGSPDCL MoD'!M9</f>
        <v>98.787133822567199</v>
      </c>
      <c r="M14" s="92">
        <f>'[40]TGSPDCL MoD'!N9</f>
        <v>198.84743259346848</v>
      </c>
      <c r="N14" s="92">
        <f>'[40]TGSPDCL MoD'!O9</f>
        <v>178.28063024129031</v>
      </c>
      <c r="O14" s="92">
        <f>'[40]TGSPDCL MoD'!P9</f>
        <v>179.24272262942085</v>
      </c>
      <c r="P14" s="92">
        <f>'[40]TGSPDCL MoD'!Q9</f>
        <v>218.77658484962578</v>
      </c>
      <c r="Q14" s="263">
        <f t="shared" si="0"/>
        <v>2037.1278922080464</v>
      </c>
    </row>
    <row r="15" spans="2:17" x14ac:dyDescent="0.25">
      <c r="B15" s="85"/>
      <c r="C15" s="1021"/>
      <c r="D15" s="84" t="s">
        <v>320</v>
      </c>
      <c r="E15" s="92">
        <f>'[40]TGSPDCL MoD'!F10</f>
        <v>247.10697136461891</v>
      </c>
      <c r="F15" s="92">
        <f>'[40]TGSPDCL MoD'!G10</f>
        <v>250.99527877986074</v>
      </c>
      <c r="G15" s="92">
        <f>'[40]TGSPDCL MoD'!H10</f>
        <v>247.10697136461891</v>
      </c>
      <c r="H15" s="92">
        <f>'[40]TGSPDCL MoD'!I10</f>
        <v>274.10142105451331</v>
      </c>
      <c r="I15" s="92">
        <f>'[40]TGSPDCL MoD'!J10</f>
        <v>226.04222693562733</v>
      </c>
      <c r="J15" s="92">
        <f>'[40]TGSPDCL MoD'!K10</f>
        <v>256.01663801007294</v>
      </c>
      <c r="K15" s="92">
        <f>'[40]TGSPDCL MoD'!L10</f>
        <v>229.89752491745838</v>
      </c>
      <c r="L15" s="92">
        <f>'[40]TGSPDCL MoD'!M10</f>
        <v>0</v>
      </c>
      <c r="M15" s="92">
        <f>'[40]TGSPDCL MoD'!N10</f>
        <v>126.95416137361995</v>
      </c>
      <c r="N15" s="92">
        <f>'[40]TGSPDCL MoD'!O10</f>
        <v>255.34387041010621</v>
      </c>
      <c r="O15" s="92">
        <f>'[40]TGSPDCL MoD'!P10</f>
        <v>248.65559489282413</v>
      </c>
      <c r="P15" s="92">
        <f>'[40]TGSPDCL MoD'!Q10</f>
        <v>276.04742747038506</v>
      </c>
      <c r="Q15" s="263">
        <f t="shared" si="0"/>
        <v>2638.2680865737057</v>
      </c>
    </row>
    <row r="16" spans="2:17" x14ac:dyDescent="0.25">
      <c r="B16" s="85"/>
      <c r="C16" s="1021"/>
      <c r="D16" s="84" t="s">
        <v>321</v>
      </c>
      <c r="E16" s="92">
        <f>'[40]TGSPDCL MoD'!F11+'[40]TGSPDCL MoD'!F12+'[40]TGSPDCL MoD'!F13+'[40]TGSPDCL MoD'!F14</f>
        <v>438.69739182340021</v>
      </c>
      <c r="F16" s="92">
        <f>'[40]TGSPDCL MoD'!G11+'[40]TGSPDCL MoD'!G12+'[40]TGSPDCL MoD'!G13+'[40]TGSPDCL MoD'!G14</f>
        <v>225.15118303053291</v>
      </c>
      <c r="G16" s="92">
        <f>'[40]TGSPDCL MoD'!H11+'[40]TGSPDCL MoD'!H12+'[40]TGSPDCL MoD'!H13+'[40]TGSPDCL MoD'!H14</f>
        <v>327.72163483951175</v>
      </c>
      <c r="H16" s="92">
        <f>'[40]TGSPDCL MoD'!I11+'[40]TGSPDCL MoD'!I12+'[40]TGSPDCL MoD'!I13+'[40]TGSPDCL MoD'!I14</f>
        <v>470.25230580840491</v>
      </c>
      <c r="I16" s="92">
        <f>'[40]TGSPDCL MoD'!J11+'[40]TGSPDCL MoD'!J12+'[40]TGSPDCL MoD'!J13+'[40]TGSPDCL MoD'!J14</f>
        <v>342.00244376160595</v>
      </c>
      <c r="J16" s="92">
        <f>'[40]TGSPDCL MoD'!K11+'[40]TGSPDCL MoD'!K12+'[40]TGSPDCL MoD'!K13+'[40]TGSPDCL MoD'!K14</f>
        <v>340.35646022079408</v>
      </c>
      <c r="K16" s="92">
        <f>'[40]TGSPDCL MoD'!L11+'[40]TGSPDCL MoD'!L12+'[40]TGSPDCL MoD'!L13+'[40]TGSPDCL MoD'!L14</f>
        <v>391.24122288047658</v>
      </c>
      <c r="L16" s="92">
        <f>'[40]TGSPDCL MoD'!M11+'[40]TGSPDCL MoD'!M12+'[40]TGSPDCL MoD'!M13+'[40]TGSPDCL MoD'!M14</f>
        <v>327.37773178394781</v>
      </c>
      <c r="M16" s="92">
        <f>'[40]TGSPDCL MoD'!N11+'[40]TGSPDCL MoD'!N12+'[40]TGSPDCL MoD'!N13+'[40]TGSPDCL MoD'!N14</f>
        <v>394.01457030343227</v>
      </c>
      <c r="N16" s="92">
        <f>'[40]TGSPDCL MoD'!O11+'[40]TGSPDCL MoD'!O12+'[40]TGSPDCL MoD'!O13+'[40]TGSPDCL MoD'!O14</f>
        <v>446.13587129620407</v>
      </c>
      <c r="O16" s="92">
        <f>'[40]TGSPDCL MoD'!P11+'[40]TGSPDCL MoD'!P12+'[40]TGSPDCL MoD'!P13+'[40]TGSPDCL MoD'!P14</f>
        <v>422.0118164602614</v>
      </c>
      <c r="P16" s="92">
        <f>'[40]TGSPDCL MoD'!Q11+'[40]TGSPDCL MoD'!Q12+'[40]TGSPDCL MoD'!Q13+'[40]TGSPDCL MoD'!Q14</f>
        <v>496.88536944669289</v>
      </c>
      <c r="Q16" s="263">
        <f t="shared" si="0"/>
        <v>4621.8480016552649</v>
      </c>
    </row>
    <row r="17" spans="2:18" x14ac:dyDescent="0.25">
      <c r="B17" s="85"/>
      <c r="C17" s="1021"/>
      <c r="D17" s="84" t="s">
        <v>322</v>
      </c>
      <c r="E17" s="92">
        <f>'[40]TGSPDCL MoD'!F15+'[40]TGSPDCL MoD'!F16+'[40]TGSPDCL MoD'!F17+'[40]TGSPDCL MoD'!F18+'[40]TGSPDCL MoD'!F19</f>
        <v>1728.3187014334237</v>
      </c>
      <c r="F17" s="92">
        <f>'[40]TGSPDCL MoD'!G15+'[40]TGSPDCL MoD'!G16+'[40]TGSPDCL MoD'!G17+'[40]TGSPDCL MoD'!G18+'[40]TGSPDCL MoD'!G19</f>
        <v>1040.4554685458727</v>
      </c>
      <c r="G17" s="92">
        <f>'[40]TGSPDCL MoD'!H15+'[40]TGSPDCL MoD'!H16+'[40]TGSPDCL MoD'!H17+'[40]TGSPDCL MoD'!H18+'[40]TGSPDCL MoD'!H19</f>
        <v>1027.7328850830741</v>
      </c>
      <c r="H17" s="92">
        <f>'[40]TGSPDCL MoD'!I15+'[40]TGSPDCL MoD'!I16+'[40]TGSPDCL MoD'!I17+'[40]TGSPDCL MoD'!I18+'[40]TGSPDCL MoD'!I19</f>
        <v>1104.1897098815402</v>
      </c>
      <c r="I17" s="92">
        <f>'[40]TGSPDCL MoD'!J15+'[40]TGSPDCL MoD'!J16+'[40]TGSPDCL MoD'!J17+'[40]TGSPDCL MoD'!J18+'[40]TGSPDCL MoD'!J19</f>
        <v>1700.3652156241733</v>
      </c>
      <c r="J17" s="92">
        <f>'[40]TGSPDCL MoD'!K15+'[40]TGSPDCL MoD'!K16+'[40]TGSPDCL MoD'!K17+'[40]TGSPDCL MoD'!K18+'[40]TGSPDCL MoD'!K19</f>
        <v>1780.9511449702259</v>
      </c>
      <c r="K17" s="92">
        <f>'[40]TGSPDCL MoD'!L15+'[40]TGSPDCL MoD'!L16+'[40]TGSPDCL MoD'!L17+'[40]TGSPDCL MoD'!L18+'[40]TGSPDCL MoD'!L19</f>
        <v>1651.4350353182031</v>
      </c>
      <c r="L17" s="92">
        <f>'[40]TGSPDCL MoD'!M15+'[40]TGSPDCL MoD'!M16+'[40]TGSPDCL MoD'!M17+'[40]TGSPDCL MoD'!M18+'[40]TGSPDCL MoD'!M19</f>
        <v>1344.8088489553227</v>
      </c>
      <c r="M17" s="92">
        <f>'[40]TGSPDCL MoD'!N15+'[40]TGSPDCL MoD'!N16+'[40]TGSPDCL MoD'!N17+'[40]TGSPDCL MoD'!N18+'[40]TGSPDCL MoD'!N19</f>
        <v>1606.9873296151829</v>
      </c>
      <c r="N17" s="92">
        <f>'[40]TGSPDCL MoD'!O15+'[40]TGSPDCL MoD'!O16+'[40]TGSPDCL MoD'!O17+'[40]TGSPDCL MoD'!O18+'[40]TGSPDCL MoD'!O19</f>
        <v>1785.4074775140805</v>
      </c>
      <c r="O17" s="92">
        <f>'[40]TGSPDCL MoD'!P15+'[40]TGSPDCL MoD'!P16+'[40]TGSPDCL MoD'!P17+'[40]TGSPDCL MoD'!P18+'[40]TGSPDCL MoD'!P19</f>
        <v>1662.2210686388773</v>
      </c>
      <c r="P17" s="92">
        <f>'[40]TGSPDCL MoD'!Q15+'[40]TGSPDCL MoD'!Q16+'[40]TGSPDCL MoD'!Q17+'[40]TGSPDCL MoD'!Q18+'[40]TGSPDCL MoD'!Q19</f>
        <v>1840.3161831359002</v>
      </c>
      <c r="Q17" s="263">
        <f t="shared" si="0"/>
        <v>18273.189068715878</v>
      </c>
    </row>
    <row r="18" spans="2:18" x14ac:dyDescent="0.25">
      <c r="B18" s="85"/>
      <c r="C18" s="1021"/>
      <c r="D18" s="84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263"/>
    </row>
    <row r="19" spans="2:18" x14ac:dyDescent="0.25">
      <c r="B19" s="85"/>
      <c r="C19" s="1021"/>
      <c r="D19" s="84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263"/>
    </row>
    <row r="20" spans="2:18" x14ac:dyDescent="0.25">
      <c r="B20" s="85"/>
      <c r="C20" s="1021"/>
      <c r="D20" s="84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263"/>
    </row>
    <row r="21" spans="2:18" x14ac:dyDescent="0.25">
      <c r="B21" s="85"/>
      <c r="C21" s="1021"/>
      <c r="D21" s="84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263"/>
    </row>
    <row r="22" spans="2:18" x14ac:dyDescent="0.25">
      <c r="B22" s="85"/>
      <c r="C22" s="1021"/>
      <c r="D22" s="84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263"/>
    </row>
    <row r="23" spans="2:18" x14ac:dyDescent="0.25">
      <c r="B23" s="85"/>
      <c r="C23" s="1021"/>
      <c r="D23" s="84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263"/>
    </row>
    <row r="24" spans="2:18" x14ac:dyDescent="0.25">
      <c r="B24" s="85"/>
      <c r="C24" s="1021"/>
      <c r="D24" s="84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263"/>
    </row>
    <row r="25" spans="2:18" x14ac:dyDescent="0.25">
      <c r="B25" s="85"/>
      <c r="C25" s="1021"/>
      <c r="D25" s="84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263"/>
    </row>
    <row r="26" spans="2:18" x14ac:dyDescent="0.25">
      <c r="B26" s="85"/>
      <c r="C26" s="1021"/>
      <c r="D26" s="84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263"/>
    </row>
    <row r="27" spans="2:18" x14ac:dyDescent="0.25">
      <c r="B27" s="85"/>
      <c r="C27" s="1022"/>
      <c r="D27" s="84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263"/>
    </row>
    <row r="28" spans="2:18" x14ac:dyDescent="0.25">
      <c r="C28" s="937" t="s">
        <v>188</v>
      </c>
      <c r="D28" s="938"/>
      <c r="E28" s="263">
        <f>SUM(E10:E27)</f>
        <v>3268.8211540174334</v>
      </c>
      <c r="F28" s="263">
        <f t="shared" ref="F28:P28" si="1">SUM(F10:F27)</f>
        <v>1917.2813043468184</v>
      </c>
      <c r="G28" s="263">
        <f t="shared" si="1"/>
        <v>2259.5370446707584</v>
      </c>
      <c r="H28" s="263">
        <f t="shared" si="1"/>
        <v>2542.7154542584326</v>
      </c>
      <c r="I28" s="263">
        <f t="shared" si="1"/>
        <v>2900.7130152235486</v>
      </c>
      <c r="J28" s="263">
        <f t="shared" si="1"/>
        <v>3109.1750503927692</v>
      </c>
      <c r="K28" s="263">
        <f t="shared" si="1"/>
        <v>2806.0240196189502</v>
      </c>
      <c r="L28" s="263">
        <f t="shared" si="1"/>
        <v>2494.3256342728109</v>
      </c>
      <c r="M28" s="263">
        <f t="shared" si="1"/>
        <v>2961.2985558500732</v>
      </c>
      <c r="N28" s="263">
        <f t="shared" si="1"/>
        <v>3298.0587319595707</v>
      </c>
      <c r="O28" s="263">
        <f t="shared" si="1"/>
        <v>3120.9589110761572</v>
      </c>
      <c r="P28" s="263">
        <f t="shared" si="1"/>
        <v>3564.7323590494661</v>
      </c>
      <c r="Q28" s="264">
        <f>SUM(E28:P28)</f>
        <v>34243.641234736788</v>
      </c>
      <c r="R28" s="492"/>
    </row>
    <row r="29" spans="2:18" x14ac:dyDescent="0.25">
      <c r="C29" s="935" t="s">
        <v>323</v>
      </c>
      <c r="D29" s="93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8" x14ac:dyDescent="0.25">
      <c r="C30" s="1004" t="s">
        <v>314</v>
      </c>
      <c r="D30" s="16" t="e">
        <f>'F9-Year(n+1)'!#REF!</f>
        <v>#REF!</v>
      </c>
      <c r="E30" s="92">
        <f>SUM('[40]TGSPDCL MoD'!F81:F86)</f>
        <v>13.655898230965743</v>
      </c>
      <c r="F30" s="92">
        <f>SUM('[40]TGSPDCL MoD'!G81:G86)</f>
        <v>14.633228796668094</v>
      </c>
      <c r="G30" s="92">
        <f>SUM('[40]TGSPDCL MoD'!H81:H86)</f>
        <v>15.160733636776966</v>
      </c>
      <c r="H30" s="92">
        <f>SUM('[40]TGSPDCL MoD'!I81:I86)</f>
        <v>33.144788862918695</v>
      </c>
      <c r="I30" s="92">
        <f>SUM('[40]TGSPDCL MoD'!J81:J86)</f>
        <v>77.817913633384023</v>
      </c>
      <c r="J30" s="92">
        <f>SUM('[40]TGSPDCL MoD'!K81:K86)</f>
        <v>39.30321099810687</v>
      </c>
      <c r="K30" s="92">
        <f>SUM('[40]TGSPDCL MoD'!L81:L86)</f>
        <v>43.322080414109173</v>
      </c>
      <c r="L30" s="92">
        <f>SUM('[40]TGSPDCL MoD'!M81:M86)</f>
        <v>14.858578128219531</v>
      </c>
      <c r="M30" s="92">
        <f>SUM('[40]TGSPDCL MoD'!N81:N86)</f>
        <v>25.489964925245669</v>
      </c>
      <c r="N30" s="92">
        <f>SUM('[40]TGSPDCL MoD'!O81:O86)</f>
        <v>48.638359536574676</v>
      </c>
      <c r="O30" s="92">
        <f>SUM('[40]TGSPDCL MoD'!P81:P86)</f>
        <v>43.682684395013567</v>
      </c>
      <c r="P30" s="92">
        <f>SUM('[40]TGSPDCL MoD'!Q81:Q86)</f>
        <v>20.29072926404428</v>
      </c>
      <c r="Q30" s="263">
        <f t="shared" ref="Q30:Q35" si="2">SUM(E30:P30)</f>
        <v>389.99817082202725</v>
      </c>
    </row>
    <row r="31" spans="2:18" x14ac:dyDescent="0.25">
      <c r="C31" s="1005"/>
      <c r="D31" s="16" t="e">
        <f>'F9-Year(n+1)'!#REF!</f>
        <v>#REF!</v>
      </c>
      <c r="E31" s="92">
        <f>SUM('[40]TGSPDCL MoD'!F59:F66)</f>
        <v>47.59722477425494</v>
      </c>
      <c r="F31" s="92">
        <f>SUM('[40]TGSPDCL MoD'!G59:G66)</f>
        <v>51.003681224626042</v>
      </c>
      <c r="G31" s="92">
        <f>SUM('[40]TGSPDCL MoD'!H59:H66)</f>
        <v>52.842283564766205</v>
      </c>
      <c r="H31" s="92">
        <f>SUM('[40]TGSPDCL MoD'!I59:I66)</f>
        <v>115.52517007092516</v>
      </c>
      <c r="I31" s="92">
        <f>SUM('[40]TGSPDCL MoD'!J59:J66)</f>
        <v>271.23201008285474</v>
      </c>
      <c r="J31" s="92">
        <f>SUM('[40]TGSPDCL MoD'!K59:K66)</f>
        <v>136.99016619682038</v>
      </c>
      <c r="K31" s="92">
        <f>SUM('[40]TGSPDCL MoD'!L59:L66)</f>
        <v>150.99781532370702</v>
      </c>
      <c r="L31" s="92">
        <f>SUM('[40]TGSPDCL MoD'!M59:M66)</f>
        <v>51.789129578529256</v>
      </c>
      <c r="M31" s="92">
        <f>SUM('[40]TGSPDCL MoD'!N59:N66)</f>
        <v>88.844510226625474</v>
      </c>
      <c r="N31" s="92">
        <f>SUM('[40]TGSPDCL MoD'!O59:O66)</f>
        <v>169.52754717106973</v>
      </c>
      <c r="O31" s="92">
        <f>SUM('[40]TGSPDCL MoD'!P59:P66)</f>
        <v>152.25468971185072</v>
      </c>
      <c r="P31" s="92">
        <f>SUM('[40]TGSPDCL MoD'!Q59:Q66)</f>
        <v>70.72272986219879</v>
      </c>
      <c r="Q31" s="263">
        <f t="shared" si="2"/>
        <v>1359.3269577882286</v>
      </c>
    </row>
    <row r="32" spans="2:18" x14ac:dyDescent="0.25">
      <c r="C32" s="1005"/>
      <c r="D32" s="16" t="e">
        <f>'F9-Year(n+1)'!#REF!</f>
        <v>#REF!</v>
      </c>
      <c r="E32" s="92">
        <f>SUM('[40]TGSPDCL MoD'!F67:F72)</f>
        <v>52.522685503714392</v>
      </c>
      <c r="F32" s="92">
        <f>SUM('[40]TGSPDCL MoD'!G67:G72)</f>
        <v>56.281649217954197</v>
      </c>
      <c r="G32" s="92">
        <f>SUM('[40]TGSPDCL MoD'!H67:H72)</f>
        <v>58.310513987603713</v>
      </c>
      <c r="H32" s="92">
        <f>SUM('[40]TGSPDCL MoD'!I67:I72)</f>
        <v>127.47995716507189</v>
      </c>
      <c r="I32" s="92">
        <f>SUM('[40]TGSPDCL MoD'!J67:J72)</f>
        <v>299.29966782070784</v>
      </c>
      <c r="J32" s="92">
        <f>SUM('[40]TGSPDCL MoD'!K67:K72)</f>
        <v>151.16619614656489</v>
      </c>
      <c r="K32" s="92">
        <f>SUM('[40]TGSPDCL MoD'!L67:L72)</f>
        <v>166.62338620811224</v>
      </c>
      <c r="L32" s="92">
        <f>SUM('[40]TGSPDCL MoD'!M67:M72)</f>
        <v>57.148377416228961</v>
      </c>
      <c r="M32" s="92">
        <f>SUM('[40]TGSPDCL MoD'!N67:N72)</f>
        <v>98.038326635560267</v>
      </c>
      <c r="N32" s="92">
        <f>SUM('[40]TGSPDCL MoD'!O67:O72)</f>
        <v>187.07061360221027</v>
      </c>
      <c r="O32" s="92">
        <f>SUM('[40]TGSPDCL MoD'!P67:P72)</f>
        <v>168.010324596206</v>
      </c>
      <c r="P32" s="92">
        <f>SUM('[40]TGSPDCL MoD'!Q67:Q72)</f>
        <v>78.041266400170329</v>
      </c>
      <c r="Q32" s="263">
        <f t="shared" si="2"/>
        <v>1499.9929647001049</v>
      </c>
    </row>
    <row r="33" spans="3:18" x14ac:dyDescent="0.25">
      <c r="C33" s="1005"/>
      <c r="D33" s="16" t="e">
        <f>'F9-Year(n+1)'!#REF!</f>
        <v>#REF!</v>
      </c>
      <c r="E33" s="92">
        <f>SUM('[40]TGSPDCL MoD'!F87:F92)</f>
        <v>14.006049467657173</v>
      </c>
      <c r="F33" s="92">
        <f>SUM('[40]TGSPDCL MoD'!G87:G92)</f>
        <v>15.008439791454455</v>
      </c>
      <c r="G33" s="92">
        <f>SUM('[40]TGSPDCL MoD'!H87:H92)</f>
        <v>15.549470396694328</v>
      </c>
      <c r="H33" s="92">
        <f>SUM('[40]TGSPDCL MoD'!I87:I92)</f>
        <v>33.994655244019178</v>
      </c>
      <c r="I33" s="92">
        <f>SUM('[40]TGSPDCL MoD'!J87:J92)</f>
        <v>79.813244752188751</v>
      </c>
      <c r="J33" s="92">
        <f>SUM('[40]TGSPDCL MoD'!K87:K92)</f>
        <v>40.310985639083967</v>
      </c>
      <c r="K33" s="92">
        <f>SUM('[40]TGSPDCL MoD'!L87:L92)</f>
        <v>44.43290298882993</v>
      </c>
      <c r="L33" s="92">
        <f>SUM('[40]TGSPDCL MoD'!M87:M92)</f>
        <v>15.239567310994389</v>
      </c>
      <c r="M33" s="92">
        <f>SUM('[40]TGSPDCL MoD'!N87:N92)</f>
        <v>26.143553769482736</v>
      </c>
      <c r="N33" s="92">
        <f>SUM('[40]TGSPDCL MoD'!O87:O92)</f>
        <v>49.885496960589414</v>
      </c>
      <c r="O33" s="92">
        <f>SUM('[40]TGSPDCL MoD'!P87:P92)</f>
        <v>44.802753225654946</v>
      </c>
      <c r="P33" s="92">
        <f>SUM('[40]TGSPDCL MoD'!Q87:Q92)</f>
        <v>20.811004373378754</v>
      </c>
      <c r="Q33" s="263">
        <f t="shared" si="2"/>
        <v>399.99812392002804</v>
      </c>
    </row>
    <row r="34" spans="3:18" x14ac:dyDescent="0.25">
      <c r="C34" s="1005"/>
      <c r="D34" s="16" t="e">
        <f>'F9-Year(n+1)'!#REF!</f>
        <v>#REF!</v>
      </c>
      <c r="E34" s="92">
        <f>SUM('[40]TGSPDCL MoD'!F93:F96)</f>
        <v>7.0030247338285845</v>
      </c>
      <c r="F34" s="92">
        <f>SUM('[40]TGSPDCL MoD'!G93:G96)</f>
        <v>7.5042198957272266</v>
      </c>
      <c r="G34" s="92">
        <f>SUM('[40]TGSPDCL MoD'!H93:H96)</f>
        <v>7.7747351983471624</v>
      </c>
      <c r="H34" s="92">
        <f>SUM('[40]TGSPDCL MoD'!I93:I96)</f>
        <v>16.997327622009585</v>
      </c>
      <c r="I34" s="92">
        <f>SUM('[40]TGSPDCL MoD'!J93:J96)</f>
        <v>39.906622376094376</v>
      </c>
      <c r="J34" s="92">
        <f>SUM('[40]TGSPDCL MoD'!K93:K96)</f>
        <v>20.155492819541987</v>
      </c>
      <c r="K34" s="92">
        <f>SUM('[40]TGSPDCL MoD'!L93:L96)</f>
        <v>22.216451494414962</v>
      </c>
      <c r="L34" s="92">
        <f>SUM('[40]TGSPDCL MoD'!M93:M96)</f>
        <v>7.6197836554971934</v>
      </c>
      <c r="M34" s="92">
        <f>SUM('[40]TGSPDCL MoD'!N93:N96)</f>
        <v>13.07177688474137</v>
      </c>
      <c r="N34" s="92">
        <f>SUM('[40]TGSPDCL MoD'!O93:O96)</f>
        <v>24.942748480294707</v>
      </c>
      <c r="O34" s="92">
        <f>SUM('[40]TGSPDCL MoD'!P93:P96)</f>
        <v>22.40137661282747</v>
      </c>
      <c r="P34" s="92">
        <f>SUM('[40]TGSPDCL MoD'!Q93:Q96)</f>
        <v>10.405502186689375</v>
      </c>
      <c r="Q34" s="263">
        <f t="shared" si="2"/>
        <v>199.99906196001405</v>
      </c>
    </row>
    <row r="35" spans="3:18" x14ac:dyDescent="0.25">
      <c r="C35" s="1005"/>
      <c r="D35" s="16" t="e">
        <f>'F9-Year(n+1)'!#REF!</f>
        <v>#REF!</v>
      </c>
      <c r="E35" s="92">
        <f>SUM('[40]TGSPDCL MoD'!F77:F78)</f>
        <v>1.0504537100742879</v>
      </c>
      <c r="F35" s="92">
        <f>SUM('[40]TGSPDCL MoD'!G77:G78)</f>
        <v>1.125632984359084</v>
      </c>
      <c r="G35" s="92">
        <f>SUM('[40]TGSPDCL MoD'!H77:H78)</f>
        <v>1.1662102797520744</v>
      </c>
      <c r="H35" s="92">
        <f>SUM('[40]TGSPDCL MoD'!I77:I78)</f>
        <v>2.5495991433014376</v>
      </c>
      <c r="I35" s="92">
        <f>SUM('[40]TGSPDCL MoD'!J77:J78)</f>
        <v>5.9859933564141565</v>
      </c>
      <c r="J35" s="92">
        <f>SUM('[40]TGSPDCL MoD'!K77:K78)</f>
        <v>3.0233239229312985</v>
      </c>
      <c r="K35" s="92">
        <f>SUM('[40]TGSPDCL MoD'!L77:L78)</f>
        <v>3.3324677241622442</v>
      </c>
      <c r="L35" s="92">
        <f>SUM('[40]TGSPDCL MoD'!M77:M78)</f>
        <v>1.1429675483245791</v>
      </c>
      <c r="M35" s="92">
        <f>SUM('[40]TGSPDCL MoD'!N77:N78)</f>
        <v>1.9607665327112054</v>
      </c>
      <c r="N35" s="92">
        <f>SUM('[40]TGSPDCL MoD'!O77:O78)</f>
        <v>3.7414122720442062</v>
      </c>
      <c r="O35" s="92">
        <f>SUM('[40]TGSPDCL MoD'!P77:P78)</f>
        <v>3.3602064919241204</v>
      </c>
      <c r="P35" s="92">
        <f>SUM('[40]TGSPDCL MoD'!Q77:Q78)</f>
        <v>1.5608253280034068</v>
      </c>
      <c r="Q35" s="263">
        <f t="shared" si="2"/>
        <v>29.9998592940021</v>
      </c>
    </row>
    <row r="36" spans="3:18" x14ac:dyDescent="0.25">
      <c r="C36" s="1005"/>
      <c r="D36" s="16" t="e">
        <f>'F9-Year(n+1)'!#REF!</f>
        <v>#REF!</v>
      </c>
      <c r="E36" s="92">
        <f>SUM('[40]TGSPDCL MoD'!F73:F74)</f>
        <v>3.5015123669142922</v>
      </c>
      <c r="F36" s="92">
        <f>SUM('[40]TGSPDCL MoD'!G73:G74)</f>
        <v>3.7521099478636133</v>
      </c>
      <c r="G36" s="92">
        <f>SUM('[40]TGSPDCL MoD'!H73:H74)</f>
        <v>3.8873675991735812</v>
      </c>
      <c r="H36" s="92">
        <f>SUM('[40]TGSPDCL MoD'!I73:I74)</f>
        <v>8.4986638110047927</v>
      </c>
      <c r="I36" s="92">
        <f>SUM('[40]TGSPDCL MoD'!J73:J74)</f>
        <v>19.953311188047188</v>
      </c>
      <c r="J36" s="92">
        <f>SUM('[40]TGSPDCL MoD'!K73:K74)</f>
        <v>10.077746409770993</v>
      </c>
      <c r="K36" s="92">
        <f>SUM('[40]TGSPDCL MoD'!L73:L74)</f>
        <v>11.108225747207481</v>
      </c>
      <c r="L36" s="92">
        <f>SUM('[40]TGSPDCL MoD'!M73:M74)</f>
        <v>3.8098918277485967</v>
      </c>
      <c r="M36" s="92">
        <f>SUM('[40]TGSPDCL MoD'!N73:N74)</f>
        <v>6.5358884423706849</v>
      </c>
      <c r="N36" s="92">
        <f>SUM('[40]TGSPDCL MoD'!O73:O74)</f>
        <v>12.471374240147354</v>
      </c>
      <c r="O36" s="92">
        <f>SUM('[40]TGSPDCL MoD'!P73:P74)</f>
        <v>11.200688306413735</v>
      </c>
      <c r="P36" s="92">
        <f>SUM('[40]TGSPDCL MoD'!Q73:Q74)</f>
        <v>5.2027510933446877</v>
      </c>
      <c r="Q36" s="263">
        <f>SUM(E36:P36)</f>
        <v>99.999530980007023</v>
      </c>
    </row>
    <row r="37" spans="3:18" x14ac:dyDescent="0.25">
      <c r="C37" s="1005"/>
      <c r="D37" s="16" t="e">
        <f>'F9-Year(n+1)'!#REF!</f>
        <v>#REF!</v>
      </c>
      <c r="E37" s="92">
        <f>SUM('[40]TGSPDCL MoD'!F79+'[40]TGSPDCL MoD'!F80)</f>
        <v>0.87537809172857306</v>
      </c>
      <c r="F37" s="92">
        <f>SUM('[40]TGSPDCL MoD'!G79+'[40]TGSPDCL MoD'!G80)</f>
        <v>0.93802748696590332</v>
      </c>
      <c r="G37" s="92">
        <f>SUM('[40]TGSPDCL MoD'!H79+'[40]TGSPDCL MoD'!H80)</f>
        <v>0.9718418997933953</v>
      </c>
      <c r="H37" s="92">
        <f>SUM('[40]TGSPDCL MoD'!I79+'[40]TGSPDCL MoD'!I80)</f>
        <v>2.1246659527511982</v>
      </c>
      <c r="I37" s="92">
        <f>SUM('[40]TGSPDCL MoD'!J79+'[40]TGSPDCL MoD'!J80)</f>
        <v>4.988327797011797</v>
      </c>
      <c r="J37" s="92">
        <f>SUM('[40]TGSPDCL MoD'!K79+'[40]TGSPDCL MoD'!K80)</f>
        <v>2.5194366024427484</v>
      </c>
      <c r="K37" s="92">
        <f>SUM('[40]TGSPDCL MoD'!L79+'[40]TGSPDCL MoD'!L80)</f>
        <v>2.7770564368018702</v>
      </c>
      <c r="L37" s="92">
        <f>SUM('[40]TGSPDCL MoD'!M79+'[40]TGSPDCL MoD'!M80)</f>
        <v>0.95247295693714917</v>
      </c>
      <c r="M37" s="92">
        <f>SUM('[40]TGSPDCL MoD'!N79+'[40]TGSPDCL MoD'!N80)</f>
        <v>1.6339721105926712</v>
      </c>
      <c r="N37" s="92">
        <f>SUM('[40]TGSPDCL MoD'!O79+'[40]TGSPDCL MoD'!O80)</f>
        <v>3.1178435600368384</v>
      </c>
      <c r="O37" s="92">
        <f>SUM('[40]TGSPDCL MoD'!P79+'[40]TGSPDCL MoD'!P80)</f>
        <v>2.8001720766034337</v>
      </c>
      <c r="P37" s="92">
        <f>SUM('[40]TGSPDCL MoD'!Q79+'[40]TGSPDCL MoD'!Q80)</f>
        <v>1.3006877733361719</v>
      </c>
      <c r="Q37" s="263">
        <f>SUM(E37:P37)</f>
        <v>24.999882745001756</v>
      </c>
    </row>
    <row r="38" spans="3:18" x14ac:dyDescent="0.25">
      <c r="C38" s="1005"/>
      <c r="D38" s="16" t="e">
        <f>'F9-Year(n+1)'!#REF!</f>
        <v>#REF!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263">
        <f>SUM(E38:P38)</f>
        <v>0</v>
      </c>
    </row>
    <row r="39" spans="3:18" x14ac:dyDescent="0.25">
      <c r="C39" s="1005"/>
      <c r="D39" s="16" t="e">
        <f>'F9-Year(n+1)'!#REF!</f>
        <v>#REF!</v>
      </c>
      <c r="E39" s="92">
        <f>SUM('[40]TGSPDCL MoD'!F75:F76)</f>
        <v>1.0504537100742879</v>
      </c>
      <c r="F39" s="92">
        <f>SUM('[40]TGSPDCL MoD'!G75:G76)</f>
        <v>1.125632984359084</v>
      </c>
      <c r="G39" s="92">
        <f>SUM('[40]TGSPDCL MoD'!H75:H76)</f>
        <v>1.1662102797520744</v>
      </c>
      <c r="H39" s="92">
        <f>SUM('[40]TGSPDCL MoD'!I75:I76)</f>
        <v>2.5495991433014376</v>
      </c>
      <c r="I39" s="92">
        <f>SUM('[40]TGSPDCL MoD'!J75:J76)</f>
        <v>5.9859933564141565</v>
      </c>
      <c r="J39" s="92">
        <f>SUM('[40]TGSPDCL MoD'!K75:K76)</f>
        <v>3.0233239229312985</v>
      </c>
      <c r="K39" s="92">
        <f>SUM('[40]TGSPDCL MoD'!L75:L76)</f>
        <v>3.3324677241622442</v>
      </c>
      <c r="L39" s="92">
        <f>SUM('[40]TGSPDCL MoD'!M75:M76)</f>
        <v>1.1429675483245791</v>
      </c>
      <c r="M39" s="92">
        <f>SUM('[40]TGSPDCL MoD'!N75:N76)</f>
        <v>1.9607665327112054</v>
      </c>
      <c r="N39" s="92">
        <f>SUM('[40]TGSPDCL MoD'!O75:O76)</f>
        <v>3.7414122720442062</v>
      </c>
      <c r="O39" s="92">
        <f>SUM('[40]TGSPDCL MoD'!P75:P76)</f>
        <v>3.3602064919241204</v>
      </c>
      <c r="P39" s="92">
        <f>SUM('[40]TGSPDCL MoD'!Q75:Q76)</f>
        <v>1.5608253280034068</v>
      </c>
      <c r="Q39" s="263">
        <f>SUM(E39:P39)</f>
        <v>29.9998592940021</v>
      </c>
    </row>
    <row r="40" spans="3:18" x14ac:dyDescent="0.25">
      <c r="C40" s="1005"/>
      <c r="D40" s="16" t="e">
        <f>'F9-Year(n+1)'!#REF!</f>
        <v>#REF!</v>
      </c>
      <c r="E40" s="92">
        <f>SUM('[40]TGSPDCL MoD'!F57:F58)</f>
        <v>0.58358539448571556</v>
      </c>
      <c r="F40" s="92">
        <f>SUM('[40]TGSPDCL MoD'!G57:G58)</f>
        <v>0.62535165797726899</v>
      </c>
      <c r="G40" s="92">
        <f>SUM('[40]TGSPDCL MoD'!H57:H58)</f>
        <v>0.64789459986226361</v>
      </c>
      <c r="H40" s="92">
        <f>SUM('[40]TGSPDCL MoD'!I57:I58)</f>
        <v>1.416443968500799</v>
      </c>
      <c r="I40" s="92">
        <f>SUM('[40]TGSPDCL MoD'!J57:J58)</f>
        <v>3.3255518646745315</v>
      </c>
      <c r="J40" s="92">
        <f>SUM('[40]TGSPDCL MoD'!K57:K58)</f>
        <v>1.6796244016284989</v>
      </c>
      <c r="K40" s="92">
        <f>SUM('[40]TGSPDCL MoD'!L57:L58)</f>
        <v>1.8513709578679138</v>
      </c>
      <c r="L40" s="92">
        <f>SUM('[40]TGSPDCL MoD'!M57:M58)</f>
        <v>0.63498197129143286</v>
      </c>
      <c r="M40" s="92">
        <f>SUM('[40]TGSPDCL MoD'!N57:N58)</f>
        <v>1.089314740395114</v>
      </c>
      <c r="N40" s="92">
        <f>SUM('[40]TGSPDCL MoD'!O57:O58)</f>
        <v>2.0785623733578924</v>
      </c>
      <c r="O40" s="92">
        <f>SUM('[40]TGSPDCL MoD'!P57:P58)</f>
        <v>1.8667813844022894</v>
      </c>
      <c r="P40" s="92">
        <f>SUM('[40]TGSPDCL MoD'!Q57:Q58)</f>
        <v>0.86712518222411472</v>
      </c>
      <c r="Q40" s="263">
        <f>SUM(E40:P40)</f>
        <v>16.666588496667835</v>
      </c>
    </row>
    <row r="41" spans="3:18" x14ac:dyDescent="0.25">
      <c r="C41" s="1005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3:18" x14ac:dyDescent="0.25">
      <c r="C42" s="1005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3:18" x14ac:dyDescent="0.25">
      <c r="C43" s="1005"/>
      <c r="D43" s="16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16"/>
    </row>
    <row r="44" spans="3:18" x14ac:dyDescent="0.25">
      <c r="C44" s="1005"/>
      <c r="D44" s="16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16"/>
    </row>
    <row r="45" spans="3:18" x14ac:dyDescent="0.25">
      <c r="C45" s="1005"/>
      <c r="D45" s="16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16"/>
    </row>
    <row r="46" spans="3:18" x14ac:dyDescent="0.25">
      <c r="C46" s="1005"/>
      <c r="D46" s="16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16"/>
    </row>
    <row r="47" spans="3:18" x14ac:dyDescent="0.25">
      <c r="C47" s="1006"/>
      <c r="D47" s="156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16"/>
    </row>
    <row r="48" spans="3:18" x14ac:dyDescent="0.25">
      <c r="C48" s="937" t="s">
        <v>188</v>
      </c>
      <c r="D48" s="938"/>
      <c r="E48" s="263">
        <f>SUM(E30:E47)</f>
        <v>141.846265983698</v>
      </c>
      <c r="F48" s="263">
        <f t="shared" ref="F48:P48" si="3">SUM(F30:F47)</f>
        <v>151.99797398795494</v>
      </c>
      <c r="G48" s="263">
        <f t="shared" si="3"/>
        <v>157.47726144252178</v>
      </c>
      <c r="H48" s="263">
        <f t="shared" si="3"/>
        <v>344.28087098380422</v>
      </c>
      <c r="I48" s="263">
        <f t="shared" si="3"/>
        <v>808.30863622779157</v>
      </c>
      <c r="J48" s="263">
        <f t="shared" si="3"/>
        <v>408.24950705982292</v>
      </c>
      <c r="K48" s="263">
        <f t="shared" si="3"/>
        <v>449.99422501937511</v>
      </c>
      <c r="L48" s="263">
        <f t="shared" si="3"/>
        <v>154.33871794209568</v>
      </c>
      <c r="M48" s="263">
        <f t="shared" si="3"/>
        <v>264.76884080043641</v>
      </c>
      <c r="N48" s="263">
        <f t="shared" si="3"/>
        <v>505.21537046836926</v>
      </c>
      <c r="O48" s="263">
        <f t="shared" si="3"/>
        <v>453.73988329282042</v>
      </c>
      <c r="P48" s="263">
        <f t="shared" si="3"/>
        <v>210.76344679139331</v>
      </c>
      <c r="Q48" s="264">
        <f>SUM(E48:P48)</f>
        <v>4050.9810000000834</v>
      </c>
      <c r="R48" s="492"/>
    </row>
    <row r="49" spans="3:17" x14ac:dyDescent="0.25">
      <c r="C49" s="935" t="s">
        <v>332</v>
      </c>
      <c r="D49" s="936"/>
      <c r="E49" s="263">
        <f>E28+E48</f>
        <v>3410.6674200011312</v>
      </c>
      <c r="F49" s="263">
        <f t="shared" ref="F49:P49" si="4">F28+F48</f>
        <v>2069.2792783347732</v>
      </c>
      <c r="G49" s="263">
        <f t="shared" si="4"/>
        <v>2417.0143061132803</v>
      </c>
      <c r="H49" s="263">
        <f t="shared" si="4"/>
        <v>2886.9963252422367</v>
      </c>
      <c r="I49" s="263">
        <f t="shared" si="4"/>
        <v>3709.0216514513404</v>
      </c>
      <c r="J49" s="263">
        <f t="shared" si="4"/>
        <v>3517.4245574525921</v>
      </c>
      <c r="K49" s="263">
        <f t="shared" si="4"/>
        <v>3256.0182446383251</v>
      </c>
      <c r="L49" s="263">
        <f t="shared" si="4"/>
        <v>2648.6643522149066</v>
      </c>
      <c r="M49" s="263">
        <f t="shared" si="4"/>
        <v>3226.0673966505096</v>
      </c>
      <c r="N49" s="263">
        <f t="shared" si="4"/>
        <v>3803.2741024279399</v>
      </c>
      <c r="O49" s="263">
        <f t="shared" si="4"/>
        <v>3574.6987943689774</v>
      </c>
      <c r="P49" s="263">
        <f t="shared" si="4"/>
        <v>3775.4958058408592</v>
      </c>
      <c r="Q49" s="264">
        <f>Q28+Q48</f>
        <v>38294.622234736875</v>
      </c>
    </row>
    <row r="50" spans="3:17" x14ac:dyDescent="0.25">
      <c r="C50" s="1002" t="s">
        <v>333</v>
      </c>
      <c r="D50" s="100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3:17" x14ac:dyDescent="0.25">
      <c r="C51" s="935" t="s">
        <v>313</v>
      </c>
      <c r="D51" s="93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7" x14ac:dyDescent="0.25">
      <c r="C52" s="1004" t="s">
        <v>334</v>
      </c>
      <c r="D52" s="290" t="s">
        <v>335</v>
      </c>
      <c r="E52" s="92">
        <f>SUM('[40]TGSPDCL MoD'!F25:F30)</f>
        <v>105.1429961966472</v>
      </c>
      <c r="F52" s="92">
        <f>SUM('[40]TGSPDCL MoD'!G25:G30)</f>
        <v>135.13175777395898</v>
      </c>
      <c r="G52" s="92">
        <f>SUM('[40]TGSPDCL MoD'!H25:H30)</f>
        <v>137.31130225418426</v>
      </c>
      <c r="H52" s="92">
        <f>SUM('[40]TGSPDCL MoD'!I25:I30)</f>
        <v>112.95275668970231</v>
      </c>
      <c r="I52" s="92">
        <f>SUM('[40]TGSPDCL MoD'!J25:J30)</f>
        <v>92.018292198457985</v>
      </c>
      <c r="J52" s="92">
        <f>SUM('[40]TGSPDCL MoD'!K25:K30)</f>
        <v>98.079501610131686</v>
      </c>
      <c r="K52" s="92">
        <f>SUM('[40]TGSPDCL MoD'!L25:L30)</f>
        <v>95.267262628595461</v>
      </c>
      <c r="L52" s="92">
        <f>SUM('[40]TGSPDCL MoD'!M25:M30)</f>
        <v>134.04198553384651</v>
      </c>
      <c r="M52" s="92">
        <f>SUM('[40]TGSPDCL MoD'!N25:N30)</f>
        <v>90.087838515972663</v>
      </c>
      <c r="N52" s="92">
        <f>SUM('[40]TGSPDCL MoD'!O25:O30)</f>
        <v>90.749364172817394</v>
      </c>
      <c r="O52" s="92">
        <f>SUM('[40]TGSPDCL MoD'!P25:P30)</f>
        <v>105.34464987754895</v>
      </c>
      <c r="P52" s="92">
        <f>SUM('[40]TGSPDCL MoD'!Q25:Q30)</f>
        <v>135.13175777395909</v>
      </c>
      <c r="Q52" s="263">
        <f t="shared" ref="Q52:Q68" si="5">SUM(E52:P52)</f>
        <v>1331.2594652258226</v>
      </c>
    </row>
    <row r="53" spans="3:17" x14ac:dyDescent="0.25">
      <c r="C53" s="1005"/>
      <c r="D53" s="290" t="s">
        <v>336</v>
      </c>
      <c r="E53" s="92">
        <f>'[40]TGSPDCL MoD'!F31</f>
        <v>30.018168130916976</v>
      </c>
      <c r="F53" s="92">
        <f>'[40]TGSPDCL MoD'!G31</f>
        <v>35.210499915724249</v>
      </c>
      <c r="G53" s="92">
        <f>'[40]TGSPDCL MoD'!H31</f>
        <v>34.07467733779766</v>
      </c>
      <c r="H53" s="92">
        <f>'[40]TGSPDCL MoD'!I31</f>
        <v>0</v>
      </c>
      <c r="I53" s="92">
        <f>'[40]TGSPDCL MoD'!J31</f>
        <v>11.736833305241399</v>
      </c>
      <c r="J53" s="92">
        <f>'[40]TGSPDCL MoD'!K31</f>
        <v>24.339055241284015</v>
      </c>
      <c r="K53" s="92">
        <f>'[40]TGSPDCL MoD'!L31</f>
        <v>25.15035708266015</v>
      </c>
      <c r="L53" s="92">
        <f>'[40]TGSPDCL MoD'!M31</f>
        <v>33.263375496421531</v>
      </c>
      <c r="M53" s="92">
        <f>'[40]TGSPDCL MoD'!N31</f>
        <v>29.342083263103525</v>
      </c>
      <c r="N53" s="92">
        <f>'[40]TGSPDCL MoD'!O31</f>
        <v>29.342083263103525</v>
      </c>
      <c r="O53" s="92">
        <f>'[40]TGSPDCL MoD'!P31</f>
        <v>28.016956922189181</v>
      </c>
      <c r="P53" s="92">
        <f>'[40]TGSPDCL MoD'!Q31</f>
        <v>33.5338094435469</v>
      </c>
      <c r="Q53" s="263">
        <f t="shared" si="5"/>
        <v>314.02789940198909</v>
      </c>
    </row>
    <row r="54" spans="3:17" x14ac:dyDescent="0.25">
      <c r="C54" s="1005"/>
      <c r="D54" s="290" t="s">
        <v>337</v>
      </c>
      <c r="E54" s="92">
        <f>SUM('[40]TGSPDCL MoD'!F42:F45)</f>
        <v>95.755301000907465</v>
      </c>
      <c r="F54" s="92">
        <f>SUM('[40]TGSPDCL MoD'!G42:G45)</f>
        <v>98.24736240504653</v>
      </c>
      <c r="G54" s="92">
        <f>SUM('[40]TGSPDCL MoD'!H42:H45)</f>
        <v>95.755301000907465</v>
      </c>
      <c r="H54" s="92">
        <f>SUM('[40]TGSPDCL MoD'!I42:I45)</f>
        <v>98.947144367604352</v>
      </c>
      <c r="I54" s="92">
        <f>SUM('[40]TGSPDCL MoD'!J42:J45)</f>
        <v>98.947144367604352</v>
      </c>
      <c r="J54" s="92">
        <f>SUM('[40]TGSPDCL MoD'!K42:K45)</f>
        <v>95.755301000907465</v>
      </c>
      <c r="K54" s="92">
        <f>SUM('[40]TGSPDCL MoD'!L42:L45)</f>
        <v>91.526108540034031</v>
      </c>
      <c r="L54" s="92">
        <f>SUM('[40]TGSPDCL MoD'!M42:M45)</f>
        <v>71.816475750680596</v>
      </c>
      <c r="M54" s="92">
        <f>SUM('[40]TGSPDCL MoD'!N42:N45)</f>
        <v>61.841965229752716</v>
      </c>
      <c r="N54" s="92">
        <f>SUM('[40]TGSPDCL MoD'!O42:O45)</f>
        <v>86.578751321653812</v>
      </c>
      <c r="O54" s="92">
        <f>SUM('[40]TGSPDCL MoD'!P42:P45)</f>
        <v>89.371614267513621</v>
      </c>
      <c r="P54" s="92">
        <f>SUM('[40]TGSPDCL MoD'!Q42:Q45)</f>
        <v>98.947144367604352</v>
      </c>
      <c r="Q54" s="263">
        <f t="shared" si="5"/>
        <v>1083.4896136202167</v>
      </c>
    </row>
    <row r="55" spans="3:17" x14ac:dyDescent="0.25">
      <c r="C55" s="1005"/>
      <c r="D55" s="290" t="s">
        <v>338</v>
      </c>
      <c r="E55" s="92">
        <f>'[40]TGSPDCL MoD'!F40</f>
        <v>173.23304061701711</v>
      </c>
      <c r="F55" s="92">
        <f>'[40]TGSPDCL MoD'!G40</f>
        <v>209.91007299196531</v>
      </c>
      <c r="G55" s="92">
        <f>'[40]TGSPDCL MoD'!H40</f>
        <v>203.41278950088778</v>
      </c>
      <c r="H55" s="92">
        <f>'[40]TGSPDCL MoD'!I40</f>
        <v>163.72702069424591</v>
      </c>
      <c r="I55" s="92">
        <f>'[40]TGSPDCL MoD'!J40</f>
        <v>127.91173491737963</v>
      </c>
      <c r="J55" s="92">
        <f>'[40]TGSPDCL MoD'!K40</f>
        <v>143.59123790725195</v>
      </c>
      <c r="K55" s="92">
        <f>'[40]TGSPDCL MoD'!L40</f>
        <v>127.07560819370346</v>
      </c>
      <c r="L55" s="92">
        <f>'[40]TGSPDCL MoD'!M40</f>
        <v>0</v>
      </c>
      <c r="M55" s="92">
        <f>'[40]TGSPDCL MoD'!N40</f>
        <v>84.421745045470544</v>
      </c>
      <c r="N55" s="92">
        <f>'[40]TGSPDCL MoD'!O40</f>
        <v>168.84349009094109</v>
      </c>
      <c r="O55" s="92">
        <f>'[40]TGSPDCL MoD'!P40</f>
        <v>166.36777909254022</v>
      </c>
      <c r="P55" s="92">
        <f>'[40]TGSPDCL MoD'!Q40</f>
        <v>201.77285887618345</v>
      </c>
      <c r="Q55" s="263">
        <f t="shared" si="5"/>
        <v>1770.267377927586</v>
      </c>
    </row>
    <row r="56" spans="3:17" x14ac:dyDescent="0.25">
      <c r="C56" s="1005"/>
      <c r="D56" s="290" t="s">
        <v>339</v>
      </c>
      <c r="E56" s="92">
        <f>'[40]TGSPDCL MoD'!F41</f>
        <v>82.517574602480792</v>
      </c>
      <c r="F56" s="92">
        <f>'[40]TGSPDCL MoD'!G41</f>
        <v>102.3217925070762</v>
      </c>
      <c r="G56" s="92">
        <f>'[40]TGSPDCL MoD'!H41</f>
        <v>0</v>
      </c>
      <c r="H56" s="92">
        <f>'[40]TGSPDCL MoD'!I41</f>
        <v>38.97973047888609</v>
      </c>
      <c r="I56" s="92">
        <f>'[40]TGSPDCL MoD'!J41</f>
        <v>61.252903146588842</v>
      </c>
      <c r="J56" s="92">
        <f>'[40]TGSPDCL MoD'!K41</f>
        <v>69.239938020413419</v>
      </c>
      <c r="K56" s="92">
        <f>'[40]TGSPDCL MoD'!L41</f>
        <v>64.81197256118395</v>
      </c>
      <c r="L56" s="92">
        <f>'[40]TGSPDCL MoD'!M41</f>
        <v>96.66344453433463</v>
      </c>
      <c r="M56" s="92">
        <f>'[40]TGSPDCL MoD'!N41</f>
        <v>82.809420385340573</v>
      </c>
      <c r="N56" s="92">
        <f>'[40]TGSPDCL MoD'!O41</f>
        <v>80.395694112702714</v>
      </c>
      <c r="O56" s="92">
        <f>'[40]TGSPDCL MoD'!P41</f>
        <v>79.216871618381546</v>
      </c>
      <c r="P56" s="92">
        <f>'[40]TGSPDCL MoD'!Q41</f>
        <v>97.449326197215427</v>
      </c>
      <c r="Q56" s="263">
        <f t="shared" si="5"/>
        <v>855.65866816460414</v>
      </c>
    </row>
    <row r="57" spans="3:17" x14ac:dyDescent="0.25">
      <c r="C57" s="1005"/>
      <c r="D57" s="290" t="s">
        <v>340</v>
      </c>
      <c r="E57" s="92">
        <f>SUM('[40]TGSPDCL MoD'!F49:F51)</f>
        <v>87.539891333235857</v>
      </c>
      <c r="F57" s="92">
        <f>SUM('[40]TGSPDCL MoD'!G49:G51)</f>
        <v>106.4210443658942</v>
      </c>
      <c r="G57" s="92">
        <f>SUM('[40]TGSPDCL MoD'!H49:H51)</f>
        <v>68.658738300577212</v>
      </c>
      <c r="H57" s="92">
        <f>SUM('[40]TGSPDCL MoD'!I49:I51)</f>
        <v>66.675692961299902</v>
      </c>
      <c r="I57" s="92">
        <f>SUM('[40]TGSPDCL MoD'!J49:J51)</f>
        <v>66.513152728683963</v>
      </c>
      <c r="J57" s="92">
        <f>SUM('[40]TGSPDCL MoD'!K49:K51)</f>
        <v>72.091675215605918</v>
      </c>
      <c r="K57" s="92">
        <f>SUM('[40]TGSPDCL MoD'!L49:L51)</f>
        <v>63.852626619536586</v>
      </c>
      <c r="L57" s="92">
        <f>SUM('[40]TGSPDCL MoD'!M49:M51)</f>
        <v>68.658738300577212</v>
      </c>
      <c r="M57" s="92">
        <f>SUM('[40]TGSPDCL MoD'!N49:N51)</f>
        <v>64.350055233313043</v>
      </c>
      <c r="N57" s="92">
        <f>SUM('[40]TGSPDCL MoD'!O49:O51)</f>
        <v>79.731230424895941</v>
      </c>
      <c r="O57" s="92">
        <f>SUM('[40]TGSPDCL MoD'!P49:P51)</f>
        <v>84.10695441820701</v>
      </c>
      <c r="P57" s="92">
        <f>SUM('[40]TGSPDCL MoD'!Q49:Q51)</f>
        <v>103.7605182567473</v>
      </c>
      <c r="Q57" s="263">
        <f t="shared" si="5"/>
        <v>932.36031815857405</v>
      </c>
    </row>
    <row r="58" spans="3:17" x14ac:dyDescent="0.25">
      <c r="C58" s="1005"/>
      <c r="D58" s="290" t="s">
        <v>341</v>
      </c>
      <c r="E58" s="92">
        <f>'[40]TGSPDCL MoD'!F53</f>
        <v>14.309609570757161</v>
      </c>
      <c r="F58" s="92">
        <f>'[40]TGSPDCL MoD'!G53</f>
        <v>17.395995948763598</v>
      </c>
      <c r="G58" s="92">
        <f>'[40]TGSPDCL MoD'!H53</f>
        <v>16.834834789126063</v>
      </c>
      <c r="H58" s="92">
        <f>'[40]TGSPDCL MoD'!I53</f>
        <v>13.778332841525705</v>
      </c>
      <c r="I58" s="92">
        <f>'[40]TGSPDCL MoD'!J53</f>
        <v>10.872497467977267</v>
      </c>
      <c r="J58" s="92">
        <f>'[40]TGSPDCL MoD'!K53</f>
        <v>11.78438435238826</v>
      </c>
      <c r="K58" s="92">
        <f>'[40]TGSPDCL MoD'!L53</f>
        <v>10.437597569258177</v>
      </c>
      <c r="L58" s="92">
        <f>'[40]TGSPDCL MoD'!M53</f>
        <v>17.255705658854215</v>
      </c>
      <c r="M58" s="92">
        <f>'[40]TGSPDCL MoD'!N53</f>
        <v>13.481896860291798</v>
      </c>
      <c r="N58" s="92">
        <f>'[40]TGSPDCL MoD'!O53</f>
        <v>13.916796759010888</v>
      </c>
      <c r="O58" s="92">
        <f>'[40]TGSPDCL MoD'!P53</f>
        <v>13.748448411119623</v>
      </c>
      <c r="P58" s="92">
        <f>'[40]TGSPDCL MoD'!Q53</f>
        <v>16.961096050044507</v>
      </c>
      <c r="Q58" s="263">
        <f t="shared" si="5"/>
        <v>170.77719627911725</v>
      </c>
    </row>
    <row r="59" spans="3:17" x14ac:dyDescent="0.25">
      <c r="C59" s="1005"/>
      <c r="D59" s="290" t="s">
        <v>342</v>
      </c>
      <c r="E59" s="92">
        <f>'[40]TGSPDCL MoD'!F54</f>
        <v>62.50037847950373</v>
      </c>
      <c r="F59" s="92">
        <f>'[40]TGSPDCL MoD'!G54</f>
        <v>75.980852269200625</v>
      </c>
      <c r="G59" s="92">
        <f>'[40]TGSPDCL MoD'!H54</f>
        <v>73.529857034710275</v>
      </c>
      <c r="H59" s="92">
        <f>'[40]TGSPDCL MoD'!I54</f>
        <v>55.086117895170453</v>
      </c>
      <c r="I59" s="92">
        <f>'[40]TGSPDCL MoD'!J54</f>
        <v>47.488032668250383</v>
      </c>
      <c r="J59" s="92">
        <f>'[40]TGSPDCL MoD'!K54</f>
        <v>49.514507265393085</v>
      </c>
      <c r="K59" s="92">
        <f>'[40]TGSPDCL MoD'!L54</f>
        <v>45.588511361520368</v>
      </c>
      <c r="L59" s="92">
        <f>'[40]TGSPDCL MoD'!M54</f>
        <v>73.529857034710275</v>
      </c>
      <c r="M59" s="92">
        <f>'[40]TGSPDCL MoD'!N54</f>
        <v>53.302612141844222</v>
      </c>
      <c r="N59" s="92">
        <f>'[40]TGSPDCL MoD'!O54</f>
        <v>53.320365987800166</v>
      </c>
      <c r="O59" s="92">
        <f>'[40]TGSPDCL MoD'!P54</f>
        <v>60.049383245013395</v>
      </c>
      <c r="P59" s="92">
        <f>'[40]TGSPDCL MoD'!Q54</f>
        <v>72.206051774167548</v>
      </c>
      <c r="Q59" s="263">
        <f t="shared" si="5"/>
        <v>722.09652715728453</v>
      </c>
    </row>
    <row r="60" spans="3:17" x14ac:dyDescent="0.25">
      <c r="C60" s="1006"/>
      <c r="D60" s="290" t="s">
        <v>343</v>
      </c>
      <c r="E60" s="92">
        <f>'[40]TGSPDCL MoD'!F55</f>
        <v>272.18929436769832</v>
      </c>
      <c r="F60" s="92">
        <f>'[40]TGSPDCL MoD'!G55</f>
        <v>281.26227084662156</v>
      </c>
      <c r="G60" s="92">
        <f>'[40]TGSPDCL MoD'!H55</f>
        <v>272.18929436769832</v>
      </c>
      <c r="H60" s="92">
        <f>'[40]TGSPDCL MoD'!I55</f>
        <v>287.03540162268638</v>
      </c>
      <c r="I60" s="92">
        <f>'[40]TGSPDCL MoD'!J55</f>
        <v>229.68852271186856</v>
      </c>
      <c r="J60" s="92">
        <f>'[40]TGSPDCL MoD'!K55</f>
        <v>249.20324283174995</v>
      </c>
      <c r="K60" s="92">
        <f>'[40]TGSPDCL MoD'!L55</f>
        <v>218.59961181811525</v>
      </c>
      <c r="L60" s="92">
        <f>'[40]TGSPDCL MoD'!M55</f>
        <v>272.18929436769832</v>
      </c>
      <c r="M60" s="92">
        <f>'[40]TGSPDCL MoD'!N55</f>
        <v>269.37794954324318</v>
      </c>
      <c r="N60" s="92">
        <f>'[40]TGSPDCL MoD'!O55</f>
        <v>245.48702310160422</v>
      </c>
      <c r="O60" s="92">
        <f>'[40]TGSPDCL MoD'!P55</f>
        <v>243.30911571647775</v>
      </c>
      <c r="P60" s="92">
        <f>'[40]TGSPDCL MoD'!Q55</f>
        <v>299.08875280168911</v>
      </c>
      <c r="Q60" s="263">
        <f t="shared" si="5"/>
        <v>3139.6197740971511</v>
      </c>
    </row>
    <row r="61" spans="3:17" x14ac:dyDescent="0.25">
      <c r="C61" s="289"/>
      <c r="D61" s="290" t="s">
        <v>412</v>
      </c>
      <c r="E61" s="92">
        <f>'[40]TGSPDCL MoD'!F56</f>
        <v>271.04113058171049</v>
      </c>
      <c r="F61" s="92">
        <f>'[40]TGSPDCL MoD'!G56</f>
        <v>281.27521345393586</v>
      </c>
      <c r="G61" s="92">
        <f>'[40]TGSPDCL MoD'!H56</f>
        <v>272.20181947155072</v>
      </c>
      <c r="H61" s="92">
        <f>'[40]TGSPDCL MoD'!I56</f>
        <v>272.18249405940929</v>
      </c>
      <c r="I61" s="92">
        <f>'[40]TGSPDCL MoD'!J56</f>
        <v>224.10388440498755</v>
      </c>
      <c r="J61" s="92">
        <f>'[40]TGSPDCL MoD'!K56</f>
        <v>238.52064373119254</v>
      </c>
      <c r="K61" s="92">
        <f>'[40]TGSPDCL MoD'!L56</f>
        <v>215.10457295904041</v>
      </c>
      <c r="L61" s="92">
        <f>'[40]TGSPDCL MoD'!M56</f>
        <v>272.20181947155083</v>
      </c>
      <c r="M61" s="92">
        <f>'[40]TGSPDCL MoD'!N56</f>
        <v>262.06902910592538</v>
      </c>
      <c r="N61" s="92">
        <f>'[40]TGSPDCL MoD'!O56</f>
        <v>239.6781748445508</v>
      </c>
      <c r="O61" s="92">
        <f>'[40]TGSPDCL MoD'!P56</f>
        <v>243.15490298688974</v>
      </c>
      <c r="P61" s="92">
        <f>'[40]TGSPDCL MoD'!Q56</f>
        <v>298.25250275833156</v>
      </c>
      <c r="Q61" s="263">
        <f t="shared" si="5"/>
        <v>3089.7861878290755</v>
      </c>
    </row>
    <row r="62" spans="3:17" x14ac:dyDescent="0.25">
      <c r="C62" s="16"/>
      <c r="D62" s="290" t="s">
        <v>344</v>
      </c>
      <c r="E62" s="92">
        <f>'[40]TGSPDCL MoD'!F33</f>
        <v>1.8428918391432096</v>
      </c>
      <c r="F62" s="92">
        <f>'[40]TGSPDCL MoD'!G33</f>
        <v>2.2403783142526454</v>
      </c>
      <c r="G62" s="92">
        <f>'[40]TGSPDCL MoD'!H33</f>
        <v>2.1681080460507975</v>
      </c>
      <c r="H62" s="92">
        <f>'[40]TGSPDCL MoD'!I33</f>
        <v>1.6242742778331158</v>
      </c>
      <c r="I62" s="92">
        <f>'[40]TGSPDCL MoD'!J33</f>
        <v>1.4002364464078885</v>
      </c>
      <c r="J62" s="92">
        <f>'[40]TGSPDCL MoD'!K33</f>
        <v>1.4092702299330924</v>
      </c>
      <c r="K62" s="92">
        <f>'[40]TGSPDCL MoD'!L33</f>
        <v>1.3442269885515816</v>
      </c>
      <c r="L62" s="92">
        <f>'[40]TGSPDCL MoD'!M33</f>
        <v>2.1681080460507975</v>
      </c>
      <c r="M62" s="92">
        <f>'[40]TGSPDCL MoD'!N33</f>
        <v>1.568264819976809</v>
      </c>
      <c r="N62" s="92">
        <f>'[40]TGSPDCL MoD'!O33</f>
        <v>1.5122553621205019</v>
      </c>
      <c r="O62" s="92">
        <f>'[40]TGSPDCL MoD'!P33</f>
        <v>1.7706215709415094</v>
      </c>
      <c r="P62" s="92">
        <f>'[40]TGSPDCL MoD'!Q33</f>
        <v>2.0723499406835701</v>
      </c>
      <c r="Q62" s="263">
        <f t="shared" si="5"/>
        <v>21.120985881945519</v>
      </c>
    </row>
    <row r="63" spans="3:17" x14ac:dyDescent="0.25">
      <c r="C63" s="16"/>
      <c r="D63" s="290" t="s">
        <v>345</v>
      </c>
      <c r="E63" s="92">
        <f>'[40]TGSPDCL MoD'!F34</f>
        <v>3.1012201240937318</v>
      </c>
      <c r="F63" s="92">
        <f>'[40]TGSPDCL MoD'!G34</f>
        <v>3.1396361391444434</v>
      </c>
      <c r="G63" s="92">
        <f>'[40]TGSPDCL MoD'!H34</f>
        <v>3.1012201240937318</v>
      </c>
      <c r="H63" s="92">
        <f>'[40]TGSPDCL MoD'!I34</f>
        <v>3.3345101064016842</v>
      </c>
      <c r="I63" s="92">
        <f>'[40]TGSPDCL MoD'!J34</f>
        <v>2.8148461937157077</v>
      </c>
      <c r="J63" s="92">
        <f>'[40]TGSPDCL MoD'!K34</f>
        <v>3.1640826941767131</v>
      </c>
      <c r="K63" s="92">
        <f>'[40]TGSPDCL MoD'!L34</f>
        <v>2.8798041828014549</v>
      </c>
      <c r="L63" s="92">
        <f>'[40]TGSPDCL MoD'!M34</f>
        <v>3.1012201240937318</v>
      </c>
      <c r="M63" s="92">
        <f>'[40]TGSPDCL MoD'!N34</f>
        <v>3.1396361391444434</v>
      </c>
      <c r="N63" s="92">
        <f>'[40]TGSPDCL MoD'!O34</f>
        <v>3.2045941282301902</v>
      </c>
      <c r="O63" s="92">
        <f>'[40]TGSPDCL MoD'!P34</f>
        <v>3.0118155799757145</v>
      </c>
      <c r="P63" s="92">
        <f>'[40]TGSPDCL MoD'!Q34</f>
        <v>3.4644260845731787</v>
      </c>
      <c r="Q63" s="263">
        <f t="shared" si="5"/>
        <v>37.457011620444725</v>
      </c>
    </row>
    <row r="64" spans="3:17" x14ac:dyDescent="0.25">
      <c r="C64" s="16"/>
      <c r="D64" s="290" t="s">
        <v>346</v>
      </c>
      <c r="E64" s="92">
        <f>'[40]TGSPDCL MoD'!F52</f>
        <v>27.046947412182895</v>
      </c>
      <c r="F64" s="92">
        <f>'[40]TGSPDCL MoD'!G52</f>
        <v>27.94851232592233</v>
      </c>
      <c r="G64" s="92">
        <f>'[40]TGSPDCL MoD'!H52</f>
        <v>27.046947412182895</v>
      </c>
      <c r="H64" s="92">
        <f>'[40]TGSPDCL MoD'!I52</f>
        <v>30.21460791991603</v>
      </c>
      <c r="I64" s="92">
        <f>'[40]TGSPDCL MoD'!J52</f>
        <v>25.115892833430202</v>
      </c>
      <c r="J64" s="92">
        <f>'[40]TGSPDCL MoD'!K52</f>
        <v>29.239943148305834</v>
      </c>
      <c r="K64" s="92">
        <f>'[40]TGSPDCL MoD'!L52</f>
        <v>26.248940630427054</v>
      </c>
      <c r="L64" s="92">
        <f>'[40]TGSPDCL MoD'!M52</f>
        <v>27.046947412182895</v>
      </c>
      <c r="M64" s="92">
        <f>'[40]TGSPDCL MoD'!N52</f>
        <v>27.94851232592233</v>
      </c>
      <c r="N64" s="92">
        <f>'[40]TGSPDCL MoD'!O52</f>
        <v>27.94851232592233</v>
      </c>
      <c r="O64" s="92">
        <f>'[40]TGSPDCL MoD'!P52</f>
        <v>27.290613605085444</v>
      </c>
      <c r="P64" s="92">
        <f>'[40]TGSPDCL MoD'!Q52</f>
        <v>30.21460791991603</v>
      </c>
      <c r="Q64" s="263">
        <f t="shared" si="5"/>
        <v>333.31098527139631</v>
      </c>
    </row>
    <row r="65" spans="3:17" x14ac:dyDescent="0.25">
      <c r="C65" s="16"/>
      <c r="D65" s="290" t="s">
        <v>347</v>
      </c>
      <c r="E65" s="92">
        <f>'[40]TGSPDCL MoD'!F35</f>
        <v>0</v>
      </c>
      <c r="F65" s="92">
        <f>'[40]TGSPDCL MoD'!G35</f>
        <v>0</v>
      </c>
      <c r="G65" s="92">
        <f>'[40]TGSPDCL MoD'!H35</f>
        <v>0</v>
      </c>
      <c r="H65" s="92">
        <f>'[40]TGSPDCL MoD'!I35</f>
        <v>0</v>
      </c>
      <c r="I65" s="92">
        <f>'[40]TGSPDCL MoD'!J35</f>
        <v>0</v>
      </c>
      <c r="J65" s="92">
        <f>'[40]TGSPDCL MoD'!K35</f>
        <v>0</v>
      </c>
      <c r="K65" s="92">
        <f>'[40]TGSPDCL MoD'!L35</f>
        <v>0</v>
      </c>
      <c r="L65" s="92">
        <f>'[40]TGSPDCL MoD'!M35</f>
        <v>0</v>
      </c>
      <c r="M65" s="92">
        <f>'[40]TGSPDCL MoD'!N35</f>
        <v>0</v>
      </c>
      <c r="N65" s="92">
        <f>'[40]TGSPDCL MoD'!O35</f>
        <v>0</v>
      </c>
      <c r="O65" s="92">
        <f>'[40]TGSPDCL MoD'!P35</f>
        <v>0</v>
      </c>
      <c r="P65" s="92">
        <f>'[40]TGSPDCL MoD'!Q35</f>
        <v>0</v>
      </c>
      <c r="Q65" s="263">
        <f t="shared" si="5"/>
        <v>0</v>
      </c>
    </row>
    <row r="66" spans="3:17" x14ac:dyDescent="0.25">
      <c r="C66" s="16"/>
      <c r="D66" s="290" t="s">
        <v>348</v>
      </c>
      <c r="E66" s="92">
        <f>E65</f>
        <v>0</v>
      </c>
      <c r="F66" s="92">
        <f t="shared" ref="F66:P66" si="6">F65</f>
        <v>0</v>
      </c>
      <c r="G66" s="92">
        <f t="shared" si="6"/>
        <v>0</v>
      </c>
      <c r="H66" s="92">
        <f t="shared" si="6"/>
        <v>0</v>
      </c>
      <c r="I66" s="92">
        <f t="shared" si="6"/>
        <v>0</v>
      </c>
      <c r="J66" s="92">
        <f t="shared" si="6"/>
        <v>0</v>
      </c>
      <c r="K66" s="92">
        <f t="shared" si="6"/>
        <v>0</v>
      </c>
      <c r="L66" s="92">
        <f t="shared" si="6"/>
        <v>0</v>
      </c>
      <c r="M66" s="92">
        <f t="shared" si="6"/>
        <v>0</v>
      </c>
      <c r="N66" s="92">
        <f t="shared" si="6"/>
        <v>0</v>
      </c>
      <c r="O66" s="92">
        <f t="shared" si="6"/>
        <v>0</v>
      </c>
      <c r="P66" s="92">
        <f t="shared" si="6"/>
        <v>0</v>
      </c>
      <c r="Q66" s="263">
        <f t="shared" si="5"/>
        <v>0</v>
      </c>
    </row>
    <row r="67" spans="3:17" x14ac:dyDescent="0.25">
      <c r="C67" s="16"/>
      <c r="D67" s="290" t="s">
        <v>349</v>
      </c>
      <c r="E67" s="92">
        <f>'[40]TGSPDCL MoD'!F46</f>
        <v>34.238683429174337</v>
      </c>
      <c r="F67" s="92">
        <f>'[40]TGSPDCL MoD'!G46</f>
        <v>42.455967452176182</v>
      </c>
      <c r="G67" s="92">
        <f>'[40]TGSPDCL MoD'!H46</f>
        <v>41.086420115009219</v>
      </c>
      <c r="H67" s="92">
        <f>'[40]TGSPDCL MoD'!I46</f>
        <v>32.347403773086604</v>
      </c>
      <c r="I67" s="92">
        <f>'[40]TGSPDCL MoD'!J46</f>
        <v>25.271409197723891</v>
      </c>
      <c r="J67" s="92">
        <f>'[40]TGSPDCL MoD'!K46</f>
        <v>28.369194841315867</v>
      </c>
      <c r="K67" s="92">
        <f>'[40]TGSPDCL MoD'!L46</f>
        <v>25.468996109899919</v>
      </c>
      <c r="L67" s="92">
        <f>'[40]TGSPDCL MoD'!M46</f>
        <v>40.108172017032807</v>
      </c>
      <c r="M67" s="92">
        <f>'[40]TGSPDCL MoD'!N46</f>
        <v>33.358260140995561</v>
      </c>
      <c r="N67" s="92">
        <f>'[40]TGSPDCL MoD'!O46</f>
        <v>33.358260140995561</v>
      </c>
      <c r="O67" s="92">
        <f>'[40]TGSPDCL MoD'!P46</f>
        <v>32.869136092007366</v>
      </c>
      <c r="P67" s="92">
        <f>'[40]TGSPDCL MoD'!Q46</f>
        <v>40.434254716358275</v>
      </c>
      <c r="Q67" s="263">
        <f t="shared" si="5"/>
        <v>409.36615802577563</v>
      </c>
    </row>
    <row r="68" spans="3:17" x14ac:dyDescent="0.25">
      <c r="C68" s="16"/>
      <c r="D68" s="290" t="s">
        <v>350</v>
      </c>
      <c r="E68" s="92">
        <f>'[40]TGSPDCL MoD'!F47</f>
        <v>56.647290500782816</v>
      </c>
      <c r="F68" s="92">
        <f>'[40]TGSPDCL MoD'!G47</f>
        <v>0</v>
      </c>
      <c r="G68" s="92">
        <f>'[40]TGSPDCL MoD'!H47</f>
        <v>28.934946946443024</v>
      </c>
      <c r="H68" s="92">
        <f>'[40]TGSPDCL MoD'!I47</f>
        <v>55.838868079978567</v>
      </c>
      <c r="I68" s="92">
        <f>'[40]TGSPDCL MoD'!J47</f>
        <v>45.901965132408968</v>
      </c>
      <c r="J68" s="92">
        <f>'[40]TGSPDCL MoD'!K47</f>
        <v>48.089066756060284</v>
      </c>
      <c r="K68" s="92">
        <f>'[40]TGSPDCL MoD'!L47</f>
        <v>44.638608293902315</v>
      </c>
      <c r="L68" s="92">
        <f>'[40]TGSPDCL MoD'!M47</f>
        <v>57.869893892886218</v>
      </c>
      <c r="M68" s="92">
        <f>'[40]TGSPDCL MoD'!N47</f>
        <v>52.516863214377977</v>
      </c>
      <c r="N68" s="92">
        <f>'[40]TGSPDCL MoD'!O47</f>
        <v>50.95539248643562</v>
      </c>
      <c r="O68" s="92">
        <f>'[40]TGSPDCL MoD'!P47</f>
        <v>49.802009414392458</v>
      </c>
      <c r="P68" s="92">
        <f>'[40]TGSPDCL MoD'!Q47</f>
        <v>62.325604032995564</v>
      </c>
      <c r="Q68" s="263">
        <f t="shared" si="5"/>
        <v>553.52050875066391</v>
      </c>
    </row>
    <row r="69" spans="3:17" x14ac:dyDescent="0.25">
      <c r="C69" s="16"/>
      <c r="D69" s="16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263"/>
    </row>
    <row r="70" spans="3:17" x14ac:dyDescent="0.25">
      <c r="C70" s="16"/>
      <c r="D70" s="16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263"/>
    </row>
    <row r="71" spans="3:17" x14ac:dyDescent="0.25">
      <c r="C71" s="16"/>
      <c r="D71" s="16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263"/>
    </row>
    <row r="72" spans="3:17" x14ac:dyDescent="0.25">
      <c r="C72" s="16"/>
      <c r="D72" s="16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263"/>
    </row>
    <row r="73" spans="3:17" x14ac:dyDescent="0.25">
      <c r="C73" s="16"/>
      <c r="D73" s="16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263"/>
    </row>
    <row r="74" spans="3:17" x14ac:dyDescent="0.25">
      <c r="C74" s="16"/>
      <c r="D74" s="16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263"/>
    </row>
    <row r="75" spans="3:17" x14ac:dyDescent="0.25">
      <c r="C75" s="16"/>
      <c r="D75" s="16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263"/>
    </row>
    <row r="76" spans="3:17" x14ac:dyDescent="0.25">
      <c r="C76" s="16"/>
      <c r="D76" s="16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263"/>
    </row>
    <row r="77" spans="3:17" x14ac:dyDescent="0.25">
      <c r="C77" s="937" t="s">
        <v>188</v>
      </c>
      <c r="D77" s="938"/>
      <c r="E77" s="263">
        <f t="shared" ref="E77:P77" si="7">SUM(E52:E76)</f>
        <v>1317.1244181862521</v>
      </c>
      <c r="F77" s="263">
        <f t="shared" si="7"/>
        <v>1418.9413567096826</v>
      </c>
      <c r="G77" s="263">
        <f t="shared" si="7"/>
        <v>1276.3062567012191</v>
      </c>
      <c r="H77" s="263">
        <f t="shared" si="7"/>
        <v>1232.7243557677464</v>
      </c>
      <c r="I77" s="263">
        <f t="shared" si="7"/>
        <v>1071.0373477207265</v>
      </c>
      <c r="J77" s="263">
        <f t="shared" si="7"/>
        <v>1162.3910448461099</v>
      </c>
      <c r="K77" s="263">
        <f t="shared" si="7"/>
        <v>1057.9948055392299</v>
      </c>
      <c r="L77" s="263">
        <f t="shared" si="7"/>
        <v>1169.9150376409204</v>
      </c>
      <c r="M77" s="263">
        <f t="shared" si="7"/>
        <v>1129.6161319646747</v>
      </c>
      <c r="N77" s="263">
        <f t="shared" si="7"/>
        <v>1205.0219885227846</v>
      </c>
      <c r="O77" s="263">
        <f t="shared" si="7"/>
        <v>1227.4308728182837</v>
      </c>
      <c r="P77" s="263">
        <f t="shared" si="7"/>
        <v>1495.6150609940162</v>
      </c>
      <c r="Q77" s="264">
        <f>SUM(E77:P77)</f>
        <v>14764.118677411647</v>
      </c>
    </row>
    <row r="78" spans="3:17" x14ac:dyDescent="0.25">
      <c r="C78" s="935" t="s">
        <v>351</v>
      </c>
      <c r="D78" s="93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3:17" x14ac:dyDescent="0.25">
      <c r="C79" s="1020" t="s">
        <v>352</v>
      </c>
      <c r="D79" s="16" t="s">
        <v>353</v>
      </c>
      <c r="E79" s="92">
        <f>'[40]TGSPDCL MoD'!F32</f>
        <v>10.690038326214289</v>
      </c>
      <c r="F79" s="92">
        <f>'[40]TGSPDCL MoD'!G32</f>
        <v>11.046372937088101</v>
      </c>
      <c r="G79" s="92">
        <f>'[40]TGSPDCL MoD'!H32</f>
        <v>10.690038326214289</v>
      </c>
      <c r="H79" s="92">
        <f>'[40]TGSPDCL MoD'!I32</f>
        <v>11.046372937088101</v>
      </c>
      <c r="I79" s="92">
        <f>'[40]TGSPDCL MoD'!J32</f>
        <v>11.046372937088101</v>
      </c>
      <c r="J79" s="92">
        <f>'[40]TGSPDCL MoD'!K32</f>
        <v>10.690038326214289</v>
      </c>
      <c r="K79" s="92">
        <f>'[40]TGSPDCL MoD'!L32</f>
        <v>11.046372937088101</v>
      </c>
      <c r="L79" s="92">
        <f>'[40]TGSPDCL MoD'!M32</f>
        <v>10.690038326214289</v>
      </c>
      <c r="M79" s="92">
        <f>'[40]TGSPDCL MoD'!N32</f>
        <v>11.046372937088101</v>
      </c>
      <c r="N79" s="92">
        <f>'[40]TGSPDCL MoD'!O32</f>
        <v>11.046372937088101</v>
      </c>
      <c r="O79" s="92">
        <f>'[40]TGSPDCL MoD'!P32</f>
        <v>9.9773691044666712</v>
      </c>
      <c r="P79" s="92">
        <f>'[40]TGSPDCL MoD'!Q32</f>
        <v>11.046372937088101</v>
      </c>
      <c r="Q79" s="92">
        <f t="shared" ref="Q79:Q92" si="8">SUM(E79:P79)</f>
        <v>130.06213296894055</v>
      </c>
    </row>
    <row r="80" spans="3:17" x14ac:dyDescent="0.25">
      <c r="C80" s="1021"/>
      <c r="D80" s="16" t="s">
        <v>354</v>
      </c>
      <c r="E80" s="92">
        <f>'[40]TGSPDCL MoD'!F36+'[40]TGSPDCL MoD'!F37</f>
        <v>33.885484815843903</v>
      </c>
      <c r="F80" s="92">
        <f>'[40]TGSPDCL MoD'!G36+'[40]TGSPDCL MoD'!G37</f>
        <v>35.015000976372029</v>
      </c>
      <c r="G80" s="92">
        <f>'[40]TGSPDCL MoD'!H36+'[40]TGSPDCL MoD'!H37</f>
        <v>33.885484815843903</v>
      </c>
      <c r="H80" s="92">
        <f>'[40]TGSPDCL MoD'!I36+'[40]TGSPDCL MoD'!I37</f>
        <v>35.015000976372029</v>
      </c>
      <c r="I80" s="92">
        <f>'[40]TGSPDCL MoD'!J36+'[40]TGSPDCL MoD'!J37</f>
        <v>35.015000976372029</v>
      </c>
      <c r="J80" s="92">
        <f>'[40]TGSPDCL MoD'!K36+'[40]TGSPDCL MoD'!K37</f>
        <v>33.885484815843903</v>
      </c>
      <c r="K80" s="92">
        <f>'[40]TGSPDCL MoD'!L36+'[40]TGSPDCL MoD'!L37</f>
        <v>35.015000976372029</v>
      </c>
      <c r="L80" s="92">
        <f>'[40]TGSPDCL MoD'!M36+'[40]TGSPDCL MoD'!M37</f>
        <v>33.885484815843903</v>
      </c>
      <c r="M80" s="92">
        <f>'[40]TGSPDCL MoD'!N36+'[40]TGSPDCL MoD'!N37</f>
        <v>35.015000976372029</v>
      </c>
      <c r="N80" s="92">
        <f>'[40]TGSPDCL MoD'!O36+'[40]TGSPDCL MoD'!O37</f>
        <v>35.015000976372029</v>
      </c>
      <c r="O80" s="92">
        <f>'[40]TGSPDCL MoD'!P36+'[40]TGSPDCL MoD'!P37</f>
        <v>31.626452494787635</v>
      </c>
      <c r="P80" s="92">
        <f>'[40]TGSPDCL MoD'!Q36+'[40]TGSPDCL MoD'!Q37</f>
        <v>35.015000976372029</v>
      </c>
      <c r="Q80" s="92">
        <f t="shared" si="8"/>
        <v>412.27339859276753</v>
      </c>
    </row>
    <row r="81" spans="3:18" x14ac:dyDescent="0.25">
      <c r="C81" s="1021"/>
      <c r="D81" s="16" t="s">
        <v>355</v>
      </c>
      <c r="E81" s="92">
        <f>'[40]TGSPDCL MoD'!F38+'[40]TGSPDCL MoD'!F39</f>
        <v>33.885484815843903</v>
      </c>
      <c r="F81" s="92">
        <f>'[40]TGSPDCL MoD'!G38+'[40]TGSPDCL MoD'!G39</f>
        <v>35.015000976372029</v>
      </c>
      <c r="G81" s="92">
        <f>'[40]TGSPDCL MoD'!H38+'[40]TGSPDCL MoD'!H39</f>
        <v>33.885484815843903</v>
      </c>
      <c r="H81" s="92">
        <f>'[40]TGSPDCL MoD'!I38+'[40]TGSPDCL MoD'!I39</f>
        <v>35.015000976372029</v>
      </c>
      <c r="I81" s="92">
        <f>'[40]TGSPDCL MoD'!J38+'[40]TGSPDCL MoD'!J39</f>
        <v>35.015000976372029</v>
      </c>
      <c r="J81" s="92">
        <f>'[40]TGSPDCL MoD'!K38+'[40]TGSPDCL MoD'!K39</f>
        <v>33.885484815843903</v>
      </c>
      <c r="K81" s="92">
        <f>'[40]TGSPDCL MoD'!L38+'[40]TGSPDCL MoD'!L39</f>
        <v>35.015000976372029</v>
      </c>
      <c r="L81" s="92">
        <f>'[40]TGSPDCL MoD'!M38+'[40]TGSPDCL MoD'!M39</f>
        <v>33.885484815843903</v>
      </c>
      <c r="M81" s="92">
        <f>'[40]TGSPDCL MoD'!N38+'[40]TGSPDCL MoD'!N39</f>
        <v>35.015000976372029</v>
      </c>
      <c r="N81" s="92">
        <f>'[40]TGSPDCL MoD'!O38+'[40]TGSPDCL MoD'!O39</f>
        <v>35.015000976372029</v>
      </c>
      <c r="O81" s="92">
        <f>'[40]TGSPDCL MoD'!P38+'[40]TGSPDCL MoD'!P39</f>
        <v>31.626452494787635</v>
      </c>
      <c r="P81" s="92">
        <f>'[40]TGSPDCL MoD'!Q38+'[40]TGSPDCL MoD'!Q39</f>
        <v>35.015000976372029</v>
      </c>
      <c r="Q81" s="92">
        <f t="shared" si="8"/>
        <v>412.27339859276753</v>
      </c>
    </row>
    <row r="82" spans="3:18" x14ac:dyDescent="0.25">
      <c r="C82" s="1022"/>
      <c r="D82" s="16" t="s">
        <v>356</v>
      </c>
      <c r="E82" s="92">
        <f>'[40]TGSPDCL MoD'!F48</f>
        <v>26.356043490643792</v>
      </c>
      <c r="F82" s="92">
        <f>'[40]TGSPDCL MoD'!G48</f>
        <v>27.234578273665253</v>
      </c>
      <c r="G82" s="92">
        <f>'[40]TGSPDCL MoD'!H48</f>
        <v>26.356043490643792</v>
      </c>
      <c r="H82" s="92">
        <f>'[40]TGSPDCL MoD'!I48</f>
        <v>27.234578273665253</v>
      </c>
      <c r="I82" s="92">
        <f>'[40]TGSPDCL MoD'!J48</f>
        <v>27.234578273665253</v>
      </c>
      <c r="J82" s="92">
        <f>'[40]TGSPDCL MoD'!K48</f>
        <v>26.356043490643792</v>
      </c>
      <c r="K82" s="92">
        <f>'[40]TGSPDCL MoD'!L48</f>
        <v>27.234578273665253</v>
      </c>
      <c r="L82" s="92">
        <f>'[40]TGSPDCL MoD'!M48</f>
        <v>26.356043490643792</v>
      </c>
      <c r="M82" s="92">
        <f>'[40]TGSPDCL MoD'!N48</f>
        <v>27.234578273665253</v>
      </c>
      <c r="N82" s="92">
        <f>'[40]TGSPDCL MoD'!O48</f>
        <v>27.234578273665253</v>
      </c>
      <c r="O82" s="92">
        <f>'[40]TGSPDCL MoD'!P48</f>
        <v>24.598973924600877</v>
      </c>
      <c r="P82" s="92">
        <f>'[40]TGSPDCL MoD'!Q48</f>
        <v>27.234578273665253</v>
      </c>
      <c r="Q82" s="92">
        <f t="shared" si="8"/>
        <v>320.66519580283284</v>
      </c>
    </row>
    <row r="83" spans="3:18" x14ac:dyDescent="0.25">
      <c r="C83" s="16"/>
      <c r="D83" s="16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16">
        <f t="shared" si="8"/>
        <v>0</v>
      </c>
    </row>
    <row r="84" spans="3:18" x14ac:dyDescent="0.25">
      <c r="C84" s="16"/>
      <c r="D84" s="16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16">
        <f t="shared" si="8"/>
        <v>0</v>
      </c>
    </row>
    <row r="85" spans="3:18" x14ac:dyDescent="0.25">
      <c r="C85" s="16"/>
      <c r="D85" s="1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16">
        <f t="shared" si="8"/>
        <v>0</v>
      </c>
    </row>
    <row r="86" spans="3:18" x14ac:dyDescent="0.25">
      <c r="C86" s="16"/>
      <c r="D86" s="16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16">
        <f t="shared" si="8"/>
        <v>0</v>
      </c>
    </row>
    <row r="87" spans="3:18" x14ac:dyDescent="0.25">
      <c r="C87" s="16"/>
      <c r="D87" s="16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16">
        <f t="shared" si="8"/>
        <v>0</v>
      </c>
    </row>
    <row r="88" spans="3:18" x14ac:dyDescent="0.25">
      <c r="C88" s="16"/>
      <c r="D88" s="16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16">
        <f t="shared" si="8"/>
        <v>0</v>
      </c>
    </row>
    <row r="89" spans="3:18" x14ac:dyDescent="0.25">
      <c r="C89" s="16"/>
      <c r="D89" s="16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16">
        <f t="shared" si="8"/>
        <v>0</v>
      </c>
    </row>
    <row r="90" spans="3:18" x14ac:dyDescent="0.25">
      <c r="C90" s="16"/>
      <c r="D90" s="16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16">
        <f t="shared" si="8"/>
        <v>0</v>
      </c>
    </row>
    <row r="91" spans="3:18" x14ac:dyDescent="0.25">
      <c r="C91" s="16"/>
      <c r="D91" s="16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16">
        <f t="shared" si="8"/>
        <v>0</v>
      </c>
    </row>
    <row r="92" spans="3:18" x14ac:dyDescent="0.25">
      <c r="C92" s="16"/>
      <c r="D92" s="16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16">
        <f t="shared" si="8"/>
        <v>0</v>
      </c>
    </row>
    <row r="93" spans="3:18" x14ac:dyDescent="0.25">
      <c r="C93" s="937" t="s">
        <v>188</v>
      </c>
      <c r="D93" s="938"/>
      <c r="E93" s="263">
        <f>SUM(E79:E92)</f>
        <v>104.8170514485459</v>
      </c>
      <c r="F93" s="263">
        <f t="shared" ref="F93:P93" si="9">SUM(F79:F92)</f>
        <v>108.3109531634974</v>
      </c>
      <c r="G93" s="263">
        <f t="shared" si="9"/>
        <v>104.8170514485459</v>
      </c>
      <c r="H93" s="263">
        <f t="shared" si="9"/>
        <v>108.3109531634974</v>
      </c>
      <c r="I93" s="263">
        <f t="shared" si="9"/>
        <v>108.3109531634974</v>
      </c>
      <c r="J93" s="263">
        <f t="shared" si="9"/>
        <v>104.8170514485459</v>
      </c>
      <c r="K93" s="263">
        <f t="shared" si="9"/>
        <v>108.3109531634974</v>
      </c>
      <c r="L93" s="263">
        <f t="shared" si="9"/>
        <v>104.8170514485459</v>
      </c>
      <c r="M93" s="263">
        <f t="shared" si="9"/>
        <v>108.3109531634974</v>
      </c>
      <c r="N93" s="263">
        <f t="shared" si="9"/>
        <v>108.3109531634974</v>
      </c>
      <c r="O93" s="263">
        <f t="shared" si="9"/>
        <v>97.829248018642801</v>
      </c>
      <c r="P93" s="263">
        <f t="shared" si="9"/>
        <v>108.3109531634974</v>
      </c>
      <c r="Q93" s="264">
        <f>SUM(E93:P93)</f>
        <v>1275.2741259573081</v>
      </c>
      <c r="R93" s="492"/>
    </row>
    <row r="94" spans="3:18" x14ac:dyDescent="0.25">
      <c r="C94" s="935" t="s">
        <v>358</v>
      </c>
      <c r="D94" s="936"/>
      <c r="E94" s="263">
        <f>E77+E93</f>
        <v>1421.9414696347981</v>
      </c>
      <c r="F94" s="263">
        <f t="shared" ref="F94:P94" si="10">F77+F93</f>
        <v>1527.2523098731799</v>
      </c>
      <c r="G94" s="263">
        <f t="shared" si="10"/>
        <v>1381.1233081497651</v>
      </c>
      <c r="H94" s="263">
        <f t="shared" si="10"/>
        <v>1341.0353089312439</v>
      </c>
      <c r="I94" s="263">
        <f t="shared" si="10"/>
        <v>1179.348300884224</v>
      </c>
      <c r="J94" s="263">
        <f t="shared" si="10"/>
        <v>1267.2080962946559</v>
      </c>
      <c r="K94" s="263">
        <f t="shared" si="10"/>
        <v>1166.3057587027274</v>
      </c>
      <c r="L94" s="263">
        <f t="shared" si="10"/>
        <v>1274.7320890894664</v>
      </c>
      <c r="M94" s="263">
        <f t="shared" si="10"/>
        <v>1237.9270851281722</v>
      </c>
      <c r="N94" s="263">
        <f t="shared" si="10"/>
        <v>1313.3329416862821</v>
      </c>
      <c r="O94" s="263">
        <f t="shared" si="10"/>
        <v>1325.2601208369265</v>
      </c>
      <c r="P94" s="263">
        <f t="shared" si="10"/>
        <v>1603.9260141575137</v>
      </c>
      <c r="Q94" s="264">
        <f>Q77+Q93</f>
        <v>16039.392803368955</v>
      </c>
      <c r="R94" s="492"/>
    </row>
    <row r="95" spans="3:18" x14ac:dyDescent="0.25">
      <c r="C95" s="1002" t="s">
        <v>359</v>
      </c>
      <c r="D95" s="100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3:18" x14ac:dyDescent="0.25">
      <c r="C96" s="16" t="s">
        <v>360</v>
      </c>
      <c r="D96" s="290" t="s">
        <v>360</v>
      </c>
      <c r="E96" s="92">
        <f>'[40]TGSPDCL MoD'!F23</f>
        <v>109.92156832899988</v>
      </c>
      <c r="F96" s="92">
        <f>'[40]TGSPDCL MoD'!G23</f>
        <v>113.58562060663309</v>
      </c>
      <c r="G96" s="92">
        <f>'[40]TGSPDCL MoD'!H23</f>
        <v>109.92156832899978</v>
      </c>
      <c r="H96" s="92">
        <f>'[40]TGSPDCL MoD'!I23</f>
        <v>122.79526552068445</v>
      </c>
      <c r="I96" s="92">
        <f>'[40]TGSPDCL MoD'!J23</f>
        <v>102.07356446406901</v>
      </c>
      <c r="J96" s="92">
        <f>'[40]TGSPDCL MoD'!K23</f>
        <v>118.8341279232431</v>
      </c>
      <c r="K96" s="92">
        <f>'[40]TGSPDCL MoD'!L23</f>
        <v>106.67838692109468</v>
      </c>
      <c r="L96" s="92">
        <f>'[40]TGSPDCL MoD'!M23</f>
        <v>109.92156832899978</v>
      </c>
      <c r="M96" s="92">
        <f>'[40]TGSPDCL MoD'!N23</f>
        <v>113.58562060663309</v>
      </c>
      <c r="N96" s="92">
        <f>'[40]TGSPDCL MoD'!O23</f>
        <v>113.58562060663309</v>
      </c>
      <c r="O96" s="92">
        <f>'[40]TGSPDCL MoD'!P23</f>
        <v>110.91185272836024</v>
      </c>
      <c r="P96" s="92">
        <f>'[40]TGSPDCL MoD'!Q23</f>
        <v>122.79526552068452</v>
      </c>
      <c r="Q96" s="92">
        <f t="shared" ref="Q96:Q97" si="11">SUM(E96:P96)</f>
        <v>1354.6100298850347</v>
      </c>
    </row>
    <row r="97" spans="3:18" x14ac:dyDescent="0.25">
      <c r="C97" s="16" t="s">
        <v>361</v>
      </c>
      <c r="D97" s="290" t="s">
        <v>361</v>
      </c>
      <c r="E97" s="92">
        <f>'[40]TGSPDCL MoD'!F24</f>
        <v>0</v>
      </c>
      <c r="F97" s="92">
        <f>'[40]TGSPDCL MoD'!G24</f>
        <v>0</v>
      </c>
      <c r="G97" s="92">
        <f>'[40]TGSPDCL MoD'!H24</f>
        <v>0</v>
      </c>
      <c r="H97" s="92">
        <f>'[40]TGSPDCL MoD'!I24</f>
        <v>0</v>
      </c>
      <c r="I97" s="92">
        <f>'[40]TGSPDCL MoD'!J24</f>
        <v>0</v>
      </c>
      <c r="J97" s="92">
        <f>'[40]TGSPDCL MoD'!K24</f>
        <v>0</v>
      </c>
      <c r="K97" s="92">
        <f>'[40]TGSPDCL MoD'!L24</f>
        <v>0</v>
      </c>
      <c r="L97" s="92">
        <f>'[40]TGSPDCL MoD'!M24</f>
        <v>0</v>
      </c>
      <c r="M97" s="92">
        <f>'[40]TGSPDCL MoD'!N24</f>
        <v>0</v>
      </c>
      <c r="N97" s="92">
        <f>'[40]TGSPDCL MoD'!O24</f>
        <v>0</v>
      </c>
      <c r="O97" s="92">
        <f>'[40]TGSPDCL MoD'!P24</f>
        <v>0</v>
      </c>
      <c r="P97" s="92">
        <f>'[40]TGSPDCL MoD'!Q24</f>
        <v>0</v>
      </c>
      <c r="Q97" s="92">
        <f t="shared" si="11"/>
        <v>0</v>
      </c>
    </row>
    <row r="98" spans="3:18" x14ac:dyDescent="0.25">
      <c r="C98" s="16"/>
      <c r="D98" s="16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16"/>
    </row>
    <row r="99" spans="3:18" x14ac:dyDescent="0.25">
      <c r="C99" s="16"/>
      <c r="D99" s="16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16"/>
    </row>
    <row r="100" spans="3:18" x14ac:dyDescent="0.25">
      <c r="C100" s="16"/>
      <c r="D100" s="1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16"/>
    </row>
    <row r="101" spans="3:18" x14ac:dyDescent="0.25">
      <c r="C101" s="16"/>
      <c r="D101" s="16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16"/>
    </row>
    <row r="102" spans="3:18" x14ac:dyDescent="0.25">
      <c r="C102" s="16"/>
      <c r="D102" s="16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16"/>
    </row>
    <row r="103" spans="3:18" x14ac:dyDescent="0.25">
      <c r="C103" s="935" t="s">
        <v>362</v>
      </c>
      <c r="D103" s="936"/>
      <c r="E103" s="92">
        <f>SUM(E96:E102)</f>
        <v>109.92156832899988</v>
      </c>
      <c r="F103" s="92">
        <f t="shared" ref="F103:P103" si="12">SUM(F96:F102)</f>
        <v>113.58562060663309</v>
      </c>
      <c r="G103" s="92">
        <f t="shared" si="12"/>
        <v>109.92156832899978</v>
      </c>
      <c r="H103" s="92">
        <f t="shared" si="12"/>
        <v>122.79526552068445</v>
      </c>
      <c r="I103" s="92">
        <f t="shared" si="12"/>
        <v>102.07356446406901</v>
      </c>
      <c r="J103" s="92">
        <f t="shared" si="12"/>
        <v>118.8341279232431</v>
      </c>
      <c r="K103" s="92">
        <f t="shared" si="12"/>
        <v>106.67838692109468</v>
      </c>
      <c r="L103" s="92">
        <f t="shared" si="12"/>
        <v>109.92156832899978</v>
      </c>
      <c r="M103" s="92">
        <f t="shared" si="12"/>
        <v>113.58562060663309</v>
      </c>
      <c r="N103" s="92">
        <f t="shared" si="12"/>
        <v>113.58562060663309</v>
      </c>
      <c r="O103" s="92">
        <f t="shared" si="12"/>
        <v>110.91185272836024</v>
      </c>
      <c r="P103" s="92">
        <f t="shared" si="12"/>
        <v>122.79526552068452</v>
      </c>
      <c r="Q103" s="116">
        <f>SUM(E103:P103)</f>
        <v>1354.6100298850347</v>
      </c>
      <c r="R103" s="492"/>
    </row>
    <row r="104" spans="3:18" x14ac:dyDescent="0.25">
      <c r="C104" s="1002" t="s">
        <v>363</v>
      </c>
      <c r="D104" s="1003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3:18" x14ac:dyDescent="0.25">
      <c r="C105" s="16" t="s">
        <v>364</v>
      </c>
      <c r="D105" s="290" t="s">
        <v>364</v>
      </c>
      <c r="E105" s="92">
        <f>'[40]TGSPDCL MoD'!F20+'[40]TGSPDCL MoD'!F21+'[40]TGSPDCL MoD'!F22</f>
        <v>790.29707058053805</v>
      </c>
      <c r="F105" s="92">
        <f>'[40]TGSPDCL MoD'!G20+'[40]TGSPDCL MoD'!G21+'[40]TGSPDCL MoD'!G22</f>
        <v>248.13832033943962</v>
      </c>
      <c r="G105" s="92">
        <f>'[40]TGSPDCL MoD'!H20+'[40]TGSPDCL MoD'!H21+'[40]TGSPDCL MoD'!H22</f>
        <v>282.44772064762191</v>
      </c>
      <c r="H105" s="92">
        <f>'[40]TGSPDCL MoD'!I20+'[40]TGSPDCL MoD'!I21+'[40]TGSPDCL MoD'!I22</f>
        <v>717.37800877164045</v>
      </c>
      <c r="I105" s="92">
        <f>'[40]TGSPDCL MoD'!J20+'[40]TGSPDCL MoD'!J21+'[40]TGSPDCL MoD'!J22</f>
        <v>689.01076136437268</v>
      </c>
      <c r="J105" s="92">
        <f>'[40]TGSPDCL MoD'!K20+'[40]TGSPDCL MoD'!K21+'[40]TGSPDCL MoD'!K22</f>
        <v>774.54500815712549</v>
      </c>
      <c r="K105" s="92">
        <f>'[40]TGSPDCL MoD'!L20+'[40]TGSPDCL MoD'!L21+'[40]TGSPDCL MoD'!L22</f>
        <v>662.92622872492325</v>
      </c>
      <c r="L105" s="92">
        <f>'[40]TGSPDCL MoD'!M20+'[40]TGSPDCL MoD'!M21+'[40]TGSPDCL MoD'!M22</f>
        <v>800.45237118063233</v>
      </c>
      <c r="M105" s="92">
        <f>'[40]TGSPDCL MoD'!N20+'[40]TGSPDCL MoD'!N21+'[40]TGSPDCL MoD'!N22</f>
        <v>818.07725334378449</v>
      </c>
      <c r="N105" s="92">
        <f>'[40]TGSPDCL MoD'!O20+'[40]TGSPDCL MoD'!O21+'[40]TGSPDCL MoD'!O22</f>
        <v>754.08154377589062</v>
      </c>
      <c r="O105" s="92">
        <f>'[40]TGSPDCL MoD'!P20+'[40]TGSPDCL MoD'!P21+'[40]TGSPDCL MoD'!P22</f>
        <v>738.10561008580794</v>
      </c>
      <c r="P105" s="92">
        <f>'[40]TGSPDCL MoD'!Q20+'[40]TGSPDCL MoD'!Q21+'[40]TGSPDCL MoD'!Q22</f>
        <v>916.38013537909637</v>
      </c>
      <c r="Q105" s="92">
        <f t="shared" ref="Q105:Q107" si="13">SUM(E105:P105)</f>
        <v>8191.840032350874</v>
      </c>
    </row>
    <row r="106" spans="3:18" x14ac:dyDescent="0.25">
      <c r="C106" s="16" t="s">
        <v>365</v>
      </c>
      <c r="D106" s="290" t="s">
        <v>365</v>
      </c>
      <c r="E106" s="92">
        <v>0</v>
      </c>
      <c r="F106" s="92">
        <v>0</v>
      </c>
      <c r="G106" s="92">
        <v>0</v>
      </c>
      <c r="H106" s="92">
        <v>0</v>
      </c>
      <c r="I106" s="92">
        <v>0</v>
      </c>
      <c r="J106" s="92">
        <v>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2">
        <v>0</v>
      </c>
      <c r="Q106" s="16">
        <f t="shared" si="13"/>
        <v>0</v>
      </c>
    </row>
    <row r="107" spans="3:18" x14ac:dyDescent="0.25">
      <c r="C107" s="16" t="s">
        <v>366</v>
      </c>
      <c r="D107" s="290" t="s">
        <v>366</v>
      </c>
      <c r="E107" s="92" t="e">
        <f>'F9-Year(n+1)'!#REF!</f>
        <v>#REF!</v>
      </c>
      <c r="F107" s="92" t="e">
        <f>'F9-Year(n+1)'!#REF!</f>
        <v>#REF!</v>
      </c>
      <c r="G107" s="92" t="e">
        <f>'F9-Year(n+1)'!#REF!</f>
        <v>#REF!</v>
      </c>
      <c r="H107" s="92" t="e">
        <f>'F9-Year(n+1)'!#REF!</f>
        <v>#REF!</v>
      </c>
      <c r="I107" s="92" t="e">
        <f>'F9-Year(n+1)'!#REF!</f>
        <v>#REF!</v>
      </c>
      <c r="J107" s="92" t="e">
        <f>'F9-Year(n+1)'!#REF!</f>
        <v>#REF!</v>
      </c>
      <c r="K107" s="92" t="e">
        <f>'F9-Year(n+1)'!#REF!</f>
        <v>#REF!</v>
      </c>
      <c r="L107" s="92" t="e">
        <f>'F9-Year(n+1)'!#REF!</f>
        <v>#REF!</v>
      </c>
      <c r="M107" s="92" t="e">
        <f>'F9-Year(n+1)'!#REF!</f>
        <v>#REF!</v>
      </c>
      <c r="N107" s="92" t="e">
        <f>'F9-Year(n+1)'!#REF!</f>
        <v>#REF!</v>
      </c>
      <c r="O107" s="92" t="e">
        <f>'F9-Year(n+1)'!#REF!</f>
        <v>#REF!</v>
      </c>
      <c r="P107" s="92" t="e">
        <f>'F9-Year(n+1)'!#REF!</f>
        <v>#REF!</v>
      </c>
      <c r="Q107" s="16" t="e">
        <f t="shared" si="13"/>
        <v>#REF!</v>
      </c>
    </row>
    <row r="108" spans="3:18" x14ac:dyDescent="0.25">
      <c r="C108" s="16"/>
      <c r="D108" s="16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16"/>
    </row>
    <row r="109" spans="3:18" x14ac:dyDescent="0.25">
      <c r="C109" s="16"/>
      <c r="D109" s="16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16"/>
    </row>
    <row r="110" spans="3:18" x14ac:dyDescent="0.25">
      <c r="C110" s="16"/>
      <c r="D110" s="16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16"/>
    </row>
    <row r="111" spans="3:18" x14ac:dyDescent="0.25">
      <c r="C111" s="16"/>
      <c r="D111" s="16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16"/>
    </row>
    <row r="112" spans="3:18" x14ac:dyDescent="0.25">
      <c r="C112" s="16"/>
      <c r="D112" s="16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16"/>
    </row>
    <row r="113" spans="3:18" x14ac:dyDescent="0.25">
      <c r="C113" s="935" t="s">
        <v>367</v>
      </c>
      <c r="D113" s="936"/>
      <c r="E113" s="92" t="e">
        <f>SUM(E105:E112)</f>
        <v>#REF!</v>
      </c>
      <c r="F113" s="92" t="e">
        <f t="shared" ref="F113:P113" si="14">SUM(F105:F112)</f>
        <v>#REF!</v>
      </c>
      <c r="G113" s="92" t="e">
        <f t="shared" si="14"/>
        <v>#REF!</v>
      </c>
      <c r="H113" s="92" t="e">
        <f t="shared" si="14"/>
        <v>#REF!</v>
      </c>
      <c r="I113" s="92" t="e">
        <f t="shared" si="14"/>
        <v>#REF!</v>
      </c>
      <c r="J113" s="92" t="e">
        <f t="shared" si="14"/>
        <v>#REF!</v>
      </c>
      <c r="K113" s="92" t="e">
        <f t="shared" si="14"/>
        <v>#REF!</v>
      </c>
      <c r="L113" s="92" t="e">
        <f t="shared" si="14"/>
        <v>#REF!</v>
      </c>
      <c r="M113" s="92" t="e">
        <f t="shared" si="14"/>
        <v>#REF!</v>
      </c>
      <c r="N113" s="92" t="e">
        <f t="shared" si="14"/>
        <v>#REF!</v>
      </c>
      <c r="O113" s="92" t="e">
        <f t="shared" si="14"/>
        <v>#REF!</v>
      </c>
      <c r="P113" s="92" t="e">
        <f t="shared" si="14"/>
        <v>#REF!</v>
      </c>
      <c r="Q113" s="116" t="e">
        <f>SUM(E113:P113)</f>
        <v>#REF!</v>
      </c>
      <c r="R113" s="492"/>
    </row>
    <row r="114" spans="3:18" x14ac:dyDescent="0.25">
      <c r="C114" s="1002" t="s">
        <v>368</v>
      </c>
      <c r="D114" s="1003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3:18" x14ac:dyDescent="0.25">
      <c r="C115" s="16"/>
      <c r="D115" s="290" t="s">
        <v>369</v>
      </c>
      <c r="E115" s="92">
        <f>'[40]TGSPDCL MoD'!$F$104</f>
        <v>3.246513007437709E-2</v>
      </c>
      <c r="F115" s="92">
        <f>'[40]TGSPDCL MoD'!$F$104</f>
        <v>3.246513007437709E-2</v>
      </c>
      <c r="G115" s="92">
        <f>'[40]TGSPDCL MoD'!$F$104</f>
        <v>3.246513007437709E-2</v>
      </c>
      <c r="H115" s="92">
        <f>'[40]TGSPDCL MoD'!$F$104</f>
        <v>3.246513007437709E-2</v>
      </c>
      <c r="I115" s="92">
        <f>'[40]TGSPDCL MoD'!$F$104</f>
        <v>3.246513007437709E-2</v>
      </c>
      <c r="J115" s="92">
        <f>'[40]TGSPDCL MoD'!$F$104</f>
        <v>3.246513007437709E-2</v>
      </c>
      <c r="K115" s="92">
        <f>'[40]TGSPDCL MoD'!$F$104</f>
        <v>3.246513007437709E-2</v>
      </c>
      <c r="L115" s="92">
        <f>'[40]TGSPDCL MoD'!$F$104</f>
        <v>3.246513007437709E-2</v>
      </c>
      <c r="M115" s="92">
        <f>'[40]TGSPDCL MoD'!$F$104</f>
        <v>3.246513007437709E-2</v>
      </c>
      <c r="N115" s="92">
        <f>'[40]TGSPDCL MoD'!$F$104</f>
        <v>3.246513007437709E-2</v>
      </c>
      <c r="O115" s="92">
        <f>'[40]TGSPDCL MoD'!$F$104</f>
        <v>3.246513007437709E-2</v>
      </c>
      <c r="P115" s="92">
        <f>'[40]TGSPDCL MoD'!$F$104</f>
        <v>3.246513007437709E-2</v>
      </c>
      <c r="Q115" s="263">
        <f t="shared" ref="Q115:Q128" si="15">SUM(E115:P115)</f>
        <v>0.38958156089252499</v>
      </c>
    </row>
    <row r="116" spans="3:18" x14ac:dyDescent="0.25">
      <c r="C116" s="16"/>
      <c r="D116" s="290" t="s">
        <v>370</v>
      </c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263">
        <f t="shared" si="15"/>
        <v>0</v>
      </c>
    </row>
    <row r="117" spans="3:18" x14ac:dyDescent="0.25">
      <c r="C117" s="16"/>
      <c r="D117" s="290" t="s">
        <v>371</v>
      </c>
      <c r="E117" s="92">
        <f>'[40]TGSPDCL MoD'!F101</f>
        <v>8.3347288484819533</v>
      </c>
      <c r="F117" s="92">
        <f>'[40]TGSPDCL MoD'!G101</f>
        <v>5.8604962071723774</v>
      </c>
      <c r="G117" s="92">
        <f>'[40]TGSPDCL MoD'!H101</f>
        <v>4.8726831398135166</v>
      </c>
      <c r="H117" s="92">
        <f>'[40]TGSPDCL MoD'!I101</f>
        <v>6.8803194753049519</v>
      </c>
      <c r="I117" s="92">
        <f>'[40]TGSPDCL MoD'!J101</f>
        <v>6.8803194753049519</v>
      </c>
      <c r="J117" s="92">
        <f>'[40]TGSPDCL MoD'!K101</f>
        <v>4.9046775952843431</v>
      </c>
      <c r="K117" s="92">
        <f>'[40]TGSPDCL MoD'!L101</f>
        <v>6.8803194753049519</v>
      </c>
      <c r="L117" s="92">
        <f>'[40]TGSPDCL MoD'!M101</f>
        <v>6.4648612890537516</v>
      </c>
      <c r="M117" s="92">
        <f>'[40]TGSPDCL MoD'!N101</f>
        <v>10.55081200048904</v>
      </c>
      <c r="N117" s="92">
        <f>'[40]TGSPDCL MoD'!O101</f>
        <v>10.727112156939254</v>
      </c>
      <c r="O117" s="92">
        <f>'[40]TGSPDCL MoD'!P101</f>
        <v>11.314543165563308</v>
      </c>
      <c r="P117" s="92">
        <f>'[40]TGSPDCL MoD'!Q101</f>
        <v>11.362398389477837</v>
      </c>
      <c r="Q117" s="263">
        <f t="shared" si="15"/>
        <v>95.033271218190222</v>
      </c>
    </row>
    <row r="118" spans="3:18" x14ac:dyDescent="0.25">
      <c r="C118" s="16"/>
      <c r="D118" s="290" t="s">
        <v>372</v>
      </c>
      <c r="E118" s="92">
        <f>'[40]TGSPDCL MoD'!F102</f>
        <v>3.5476995666069602</v>
      </c>
      <c r="F118" s="92">
        <f>'[40]TGSPDCL MoD'!G102</f>
        <v>2.4945358430075384</v>
      </c>
      <c r="G118" s="92">
        <f>'[40]TGSPDCL MoD'!H102</f>
        <v>2.0740705759705658</v>
      </c>
      <c r="H118" s="92">
        <f>'[40]TGSPDCL MoD'!I102</f>
        <v>2.9286263373885997</v>
      </c>
      <c r="I118" s="92">
        <f>'[40]TGSPDCL MoD'!J102</f>
        <v>2.9286263373885997</v>
      </c>
      <c r="J118" s="92">
        <f>'[40]TGSPDCL MoD'!K102</f>
        <v>2.0876891012844818</v>
      </c>
      <c r="K118" s="92">
        <f>'[40]TGSPDCL MoD'!L102</f>
        <v>2.9286263373885997</v>
      </c>
      <c r="L118" s="92">
        <f>'[40]TGSPDCL MoD'!M102</f>
        <v>2.7517854522078959</v>
      </c>
      <c r="M118" s="92">
        <f>'[40]TGSPDCL MoD'!N102</f>
        <v>4.490981271490794</v>
      </c>
      <c r="N118" s="92">
        <f>'[40]TGSPDCL MoD'!O102</f>
        <v>4.5660239033509873</v>
      </c>
      <c r="O118" s="92">
        <f>'[40]TGSPDCL MoD'!P102</f>
        <v>4.8160654790990236</v>
      </c>
      <c r="P118" s="92">
        <f>'[40]TGSPDCL MoD'!Q102</f>
        <v>4.836435182808386</v>
      </c>
      <c r="Q118" s="263">
        <f t="shared" si="15"/>
        <v>40.45116538799244</v>
      </c>
    </row>
    <row r="119" spans="3:18" x14ac:dyDescent="0.25">
      <c r="C119" s="16"/>
      <c r="D119" s="290" t="s">
        <v>373</v>
      </c>
      <c r="E119" s="92">
        <f>'[40]TGSPDCL MoD'!F99+'[40]TGSPDCL MoD'!F100</f>
        <v>17.887732658274363</v>
      </c>
      <c r="F119" s="92">
        <f>'[40]TGSPDCL MoD'!G99+'[40]TGSPDCL MoD'!G100</f>
        <v>15.339376297483083</v>
      </c>
      <c r="G119" s="92">
        <f>'[40]TGSPDCL MoD'!H99+'[40]TGSPDCL MoD'!H100</f>
        <v>36.487205318719461</v>
      </c>
      <c r="H119" s="92">
        <f>'[40]TGSPDCL MoD'!I99+'[40]TGSPDCL MoD'!I100</f>
        <v>53.072896649013508</v>
      </c>
      <c r="I119" s="92">
        <f>'[40]TGSPDCL MoD'!J99+'[40]TGSPDCL MoD'!J100</f>
        <v>28.960808152312797</v>
      </c>
      <c r="J119" s="92">
        <f>'[40]TGSPDCL MoD'!K99+'[40]TGSPDCL MoD'!K100</f>
        <v>21.296930443309936</v>
      </c>
      <c r="K119" s="92">
        <f>'[40]TGSPDCL MoD'!L99+'[40]TGSPDCL MoD'!L100</f>
        <v>12.915082055744326</v>
      </c>
      <c r="L119" s="92">
        <f>'[40]TGSPDCL MoD'!M99+'[40]TGSPDCL MoD'!M100</f>
        <v>17.933613756010239</v>
      </c>
      <c r="M119" s="92">
        <f>'[40]TGSPDCL MoD'!N99+'[40]TGSPDCL MoD'!N100</f>
        <v>20.506543030010757</v>
      </c>
      <c r="N119" s="92">
        <f>'[40]TGSPDCL MoD'!O99+'[40]TGSPDCL MoD'!O100</f>
        <v>19.832636472208723</v>
      </c>
      <c r="O119" s="92">
        <f>'[40]TGSPDCL MoD'!P99+'[40]TGSPDCL MoD'!P100</f>
        <v>13.598156088284551</v>
      </c>
      <c r="P119" s="92">
        <f>'[40]TGSPDCL MoD'!Q99+'[40]TGSPDCL MoD'!Q100</f>
        <v>17.660486651588197</v>
      </c>
      <c r="Q119" s="263">
        <f t="shared" si="15"/>
        <v>275.49146757295995</v>
      </c>
    </row>
    <row r="120" spans="3:18" x14ac:dyDescent="0.25">
      <c r="C120" s="16"/>
      <c r="D120" s="290" t="s">
        <v>331</v>
      </c>
      <c r="E120" s="92">
        <f>'[40]TGSPDCL MoD'!$F$103</f>
        <v>7.8979694305466013E-3</v>
      </c>
      <c r="F120" s="92">
        <f>'[40]TGSPDCL MoD'!$F$103</f>
        <v>7.8979694305466013E-3</v>
      </c>
      <c r="G120" s="92">
        <f>'[40]TGSPDCL MoD'!$F$103</f>
        <v>7.8979694305466013E-3</v>
      </c>
      <c r="H120" s="92">
        <f>'[40]TGSPDCL MoD'!$F$103</f>
        <v>7.8979694305466013E-3</v>
      </c>
      <c r="I120" s="92">
        <f>'[40]TGSPDCL MoD'!$F$103</f>
        <v>7.8979694305466013E-3</v>
      </c>
      <c r="J120" s="92">
        <f>'[40]TGSPDCL MoD'!$F$103</f>
        <v>7.8979694305466013E-3</v>
      </c>
      <c r="K120" s="92">
        <f>'[40]TGSPDCL MoD'!$F$103</f>
        <v>7.8979694305466013E-3</v>
      </c>
      <c r="L120" s="92">
        <f>'[40]TGSPDCL MoD'!$F$103</f>
        <v>7.8979694305466013E-3</v>
      </c>
      <c r="M120" s="92">
        <f>'[40]TGSPDCL MoD'!$F$103</f>
        <v>7.8979694305466013E-3</v>
      </c>
      <c r="N120" s="92">
        <f>'[40]TGSPDCL MoD'!$F$103</f>
        <v>7.8979694305466013E-3</v>
      </c>
      <c r="O120" s="92">
        <f>'[40]TGSPDCL MoD'!$F$103</f>
        <v>7.8979694305466013E-3</v>
      </c>
      <c r="P120" s="92">
        <f>'[40]TGSPDCL MoD'!$F$103</f>
        <v>7.8979694305466013E-3</v>
      </c>
      <c r="Q120" s="263">
        <f t="shared" si="15"/>
        <v>9.4775633166559223E-2</v>
      </c>
    </row>
    <row r="121" spans="3:18" x14ac:dyDescent="0.25">
      <c r="C121" s="16"/>
      <c r="D121" s="290" t="s">
        <v>374</v>
      </c>
      <c r="E121" s="92">
        <f>'[40]TGSPDCL MoD'!F114</f>
        <v>509.84898720364379</v>
      </c>
      <c r="F121" s="92">
        <f>'[40]TGSPDCL MoD'!G114</f>
        <v>525.73554679160497</v>
      </c>
      <c r="G121" s="92">
        <f>'[40]TGSPDCL MoD'!H114</f>
        <v>492.22029487943399</v>
      </c>
      <c r="H121" s="92">
        <f>'[40]TGSPDCL MoD'!I114</f>
        <v>385.51352316435231</v>
      </c>
      <c r="I121" s="92">
        <f>'[40]TGSPDCL MoD'!J114</f>
        <v>474.15444934718926</v>
      </c>
      <c r="J121" s="92">
        <f>'[40]TGSPDCL MoD'!K114</f>
        <v>417.95186140325103</v>
      </c>
      <c r="K121" s="92">
        <f>'[40]TGSPDCL MoD'!L114</f>
        <v>512.39942990329428</v>
      </c>
      <c r="L121" s="92">
        <f>'[40]TGSPDCL MoD'!M114</f>
        <v>395.09650975342998</v>
      </c>
      <c r="M121" s="92">
        <f>'[40]TGSPDCL MoD'!N114</f>
        <v>433.11279720353235</v>
      </c>
      <c r="N121" s="92">
        <f>'[40]TGSPDCL MoD'!O114</f>
        <v>461.76168049847143</v>
      </c>
      <c r="O121" s="92">
        <f>'[40]TGSPDCL MoD'!P114</f>
        <v>473.96882716430366</v>
      </c>
      <c r="P121" s="92">
        <f>'[40]TGSPDCL MoD'!Q114</f>
        <v>508.22791466215142</v>
      </c>
      <c r="Q121" s="263">
        <f t="shared" si="15"/>
        <v>5589.9918219746587</v>
      </c>
    </row>
    <row r="122" spans="3:18" x14ac:dyDescent="0.25">
      <c r="C122" s="16"/>
      <c r="D122" s="290" t="s">
        <v>375</v>
      </c>
      <c r="E122" s="92">
        <f>'[40]TGSPDCL MoD'!F107</f>
        <v>8.3998487395994204</v>
      </c>
      <c r="F122" s="92">
        <f>'[40]TGSPDCL MoD'!G107</f>
        <v>8.6615825095602226</v>
      </c>
      <c r="G122" s="92">
        <f>'[40]TGSPDCL MoD'!H107</f>
        <v>8.1094130366426267</v>
      </c>
      <c r="H122" s="92">
        <f>'[40]TGSPDCL MoD'!I107</f>
        <v>6.351400832257009</v>
      </c>
      <c r="I122" s="92">
        <f>'[40]TGSPDCL MoD'!J107</f>
        <v>7.8117751602664764</v>
      </c>
      <c r="J122" s="92">
        <f>'[40]TGSPDCL MoD'!K107</f>
        <v>6.8858279693298154</v>
      </c>
      <c r="K122" s="92">
        <f>'[40]TGSPDCL MoD'!L107</f>
        <v>8.4418677166568816</v>
      </c>
      <c r="L122" s="92">
        <f>'[40]TGSPDCL MoD'!M107</f>
        <v>6.5092821654403012</v>
      </c>
      <c r="M122" s="92">
        <f>'[40]TGSPDCL MoD'!N107</f>
        <v>7.1356069640309947</v>
      </c>
      <c r="N122" s="92">
        <f>'[40]TGSPDCL MoD'!O107</f>
        <v>7.6076021866866119</v>
      </c>
      <c r="O122" s="92">
        <f>'[40]TGSPDCL MoD'!P107</f>
        <v>7.8087170032472661</v>
      </c>
      <c r="P122" s="92">
        <f>'[40]TGSPDCL MoD'!Q107</f>
        <v>8.3731412938925303</v>
      </c>
      <c r="Q122" s="263">
        <f t="shared" si="15"/>
        <v>92.096065577610148</v>
      </c>
    </row>
    <row r="123" spans="3:18" x14ac:dyDescent="0.25">
      <c r="C123" s="16"/>
      <c r="D123" s="290" t="s">
        <v>376</v>
      </c>
      <c r="E123" s="92">
        <f>'[40]TGSPDCL MoD'!F108</f>
        <v>73.342738685487532</v>
      </c>
      <c r="F123" s="92">
        <f>'[40]TGSPDCL MoD'!G108</f>
        <v>75.628050253647729</v>
      </c>
      <c r="G123" s="92">
        <f>'[40]TGSPDCL MoD'!H108</f>
        <v>70.806818036526906</v>
      </c>
      <c r="H123" s="92">
        <f>'[40]TGSPDCL MoD'!I108</f>
        <v>55.456847613333181</v>
      </c>
      <c r="I123" s="92">
        <f>'[40]TGSPDCL MoD'!J108</f>
        <v>68.208012073861383</v>
      </c>
      <c r="J123" s="92">
        <f>'[40]TGSPDCL MoD'!K108</f>
        <v>60.123163766858731</v>
      </c>
      <c r="K123" s="92">
        <f>'[40]TGSPDCL MoD'!L108</f>
        <v>73.709624679473151</v>
      </c>
      <c r="L123" s="92">
        <f>'[40]TGSPDCL MoD'!M108</f>
        <v>56.835378313343234</v>
      </c>
      <c r="M123" s="92">
        <f>'[40]TGSPDCL MoD'!N108</f>
        <v>62.304092984206285</v>
      </c>
      <c r="N123" s="92">
        <f>'[40]TGSPDCL MoD'!O108</f>
        <v>66.425288894893626</v>
      </c>
      <c r="O123" s="92">
        <f>'[40]TGSPDCL MoD'!P108</f>
        <v>68.181309972660245</v>
      </c>
      <c r="P123" s="92">
        <f>'[40]TGSPDCL MoD'!Q108</f>
        <v>73.109544342093827</v>
      </c>
      <c r="Q123" s="263">
        <f t="shared" si="15"/>
        <v>804.13086961638578</v>
      </c>
    </row>
    <row r="124" spans="3:18" x14ac:dyDescent="0.25">
      <c r="C124" s="16"/>
      <c r="D124" s="290" t="s">
        <v>377</v>
      </c>
      <c r="E124" s="92">
        <f>'[40]TGSPDCL MoD'!F109</f>
        <v>73.342738685487504</v>
      </c>
      <c r="F124" s="92">
        <f>'[40]TGSPDCL MoD'!G109</f>
        <v>75.628050253647729</v>
      </c>
      <c r="G124" s="92">
        <f>'[40]TGSPDCL MoD'!H109</f>
        <v>70.806818036526892</v>
      </c>
      <c r="H124" s="92">
        <f>'[40]TGSPDCL MoD'!I109</f>
        <v>55.456847613333167</v>
      </c>
      <c r="I124" s="92">
        <f>'[40]TGSPDCL MoD'!J109</f>
        <v>68.208012073861369</v>
      </c>
      <c r="J124" s="92">
        <f>'[40]TGSPDCL MoD'!K109</f>
        <v>60.123163766858731</v>
      </c>
      <c r="K124" s="92">
        <f>'[40]TGSPDCL MoD'!L109</f>
        <v>73.709624679473137</v>
      </c>
      <c r="L124" s="92">
        <f>'[40]TGSPDCL MoD'!M109</f>
        <v>56.835378313343227</v>
      </c>
      <c r="M124" s="92">
        <f>'[40]TGSPDCL MoD'!N109</f>
        <v>62.304092984206278</v>
      </c>
      <c r="N124" s="92">
        <f>'[40]TGSPDCL MoD'!O109</f>
        <v>66.425288894893626</v>
      </c>
      <c r="O124" s="92">
        <f>'[40]TGSPDCL MoD'!P109</f>
        <v>68.18130997266023</v>
      </c>
      <c r="P124" s="92">
        <f>'[40]TGSPDCL MoD'!Q109</f>
        <v>73.109544342093812</v>
      </c>
      <c r="Q124" s="263">
        <f t="shared" si="15"/>
        <v>804.13086961638555</v>
      </c>
    </row>
    <row r="125" spans="3:18" x14ac:dyDescent="0.25">
      <c r="C125" s="16"/>
      <c r="D125" s="290" t="s">
        <v>378</v>
      </c>
      <c r="E125" s="92">
        <f>'[40]TGSPDCL MoD'!F110</f>
        <v>283.28632817269556</v>
      </c>
      <c r="F125" s="92">
        <f>'[40]TGSPDCL MoD'!G110</f>
        <v>292.11334410471437</v>
      </c>
      <c r="G125" s="92">
        <f>'[40]TGSPDCL MoD'!H110</f>
        <v>273.49133466608515</v>
      </c>
      <c r="H125" s="92">
        <f>'[40]TGSPDCL MoD'!I110</f>
        <v>214.20207390649941</v>
      </c>
      <c r="I125" s="92">
        <f>'[40]TGSPDCL MoD'!J110</f>
        <v>263.45344663528959</v>
      </c>
      <c r="J125" s="92">
        <f>'[40]TGSPDCL MoD'!K110</f>
        <v>232.22572004949185</v>
      </c>
      <c r="K125" s="92">
        <f>'[40]TGSPDCL MoD'!L110</f>
        <v>284.70342532446506</v>
      </c>
      <c r="L125" s="92">
        <f>'[40]TGSPDCL MoD'!M110</f>
        <v>219.52664873528823</v>
      </c>
      <c r="M125" s="92">
        <f>'[40]TGSPDCL MoD'!N110</f>
        <v>240.64955915149676</v>
      </c>
      <c r="N125" s="92">
        <f>'[40]TGSPDCL MoD'!O110</f>
        <v>256.56767835652664</v>
      </c>
      <c r="O125" s="92">
        <f>'[40]TGSPDCL MoD'!P110</f>
        <v>263.35030976940016</v>
      </c>
      <c r="P125" s="92">
        <f>'[40]TGSPDCL MoD'!Q110</f>
        <v>282.3856150213374</v>
      </c>
      <c r="Q125" s="263">
        <f t="shared" si="15"/>
        <v>3105.9554838932904</v>
      </c>
    </row>
    <row r="126" spans="3:18" x14ac:dyDescent="0.25">
      <c r="C126" s="16"/>
      <c r="D126" s="290" t="s">
        <v>379</v>
      </c>
      <c r="E126" s="92">
        <f>'[40]TGSPDCL MoD'!F111</f>
        <v>0</v>
      </c>
      <c r="F126" s="92">
        <f>'[40]TGSPDCL MoD'!G111</f>
        <v>0</v>
      </c>
      <c r="G126" s="92">
        <f>'[40]TGSPDCL MoD'!H111</f>
        <v>0</v>
      </c>
      <c r="H126" s="92">
        <f>'[40]TGSPDCL MoD'!I111</f>
        <v>0</v>
      </c>
      <c r="I126" s="92">
        <f>'[40]TGSPDCL MoD'!J111</f>
        <v>0</v>
      </c>
      <c r="J126" s="92">
        <f>'[40]TGSPDCL MoD'!K111</f>
        <v>0</v>
      </c>
      <c r="K126" s="92">
        <f>'[40]TGSPDCL MoD'!L111</f>
        <v>0</v>
      </c>
      <c r="L126" s="92">
        <f>'[40]TGSPDCL MoD'!M111</f>
        <v>0</v>
      </c>
      <c r="M126" s="92">
        <f>'[40]TGSPDCL MoD'!N111</f>
        <v>0</v>
      </c>
      <c r="N126" s="92">
        <f>'[40]TGSPDCL MoD'!O111</f>
        <v>0</v>
      </c>
      <c r="O126" s="92">
        <f>'[40]TGSPDCL MoD'!P111</f>
        <v>0</v>
      </c>
      <c r="P126" s="92">
        <f>'[40]TGSPDCL MoD'!Q111</f>
        <v>0</v>
      </c>
      <c r="Q126" s="263">
        <f t="shared" si="15"/>
        <v>0</v>
      </c>
    </row>
    <row r="127" spans="3:18" x14ac:dyDescent="0.25">
      <c r="C127" s="16"/>
      <c r="D127" s="290" t="s">
        <v>380</v>
      </c>
      <c r="E127" s="92">
        <f>'[40]TGSPDCL MoD'!F112</f>
        <v>310.2397846396122</v>
      </c>
      <c r="F127" s="92">
        <f>'[40]TGSPDCL MoD'!G112</f>
        <v>319.90665257292983</v>
      </c>
      <c r="G127" s="92">
        <f>'[40]TGSPDCL MoD'!H112</f>
        <v>299.51284029450875</v>
      </c>
      <c r="H127" s="92">
        <f>'[40]TGSPDCL MoD'!I112</f>
        <v>234.58246540439927</v>
      </c>
      <c r="I127" s="92">
        <f>'[40]TGSPDCL MoD'!J112</f>
        <v>288.51989107243361</v>
      </c>
      <c r="J127" s="92">
        <f>'[40]TGSPDCL MoD'!K112</f>
        <v>254.3209827338124</v>
      </c>
      <c r="K127" s="92">
        <f>'[40]TGSPDCL MoD'!L112</f>
        <v>311.79171239417138</v>
      </c>
      <c r="L127" s="92">
        <f>'[40]TGSPDCL MoD'!M112</f>
        <v>240.41365026544182</v>
      </c>
      <c r="M127" s="92">
        <f>'[40]TGSPDCL MoD'!N112</f>
        <v>263.54631332319252</v>
      </c>
      <c r="N127" s="92">
        <f>'[40]TGSPDCL MoD'!O112</f>
        <v>280.97897202539997</v>
      </c>
      <c r="O127" s="92">
        <f>'[40]TGSPDCL MoD'!P112</f>
        <v>288.40694118435277</v>
      </c>
      <c r="P127" s="92">
        <f>'[40]TGSPDCL MoD'!Q112</f>
        <v>309.25337256705683</v>
      </c>
      <c r="Q127" s="263">
        <f t="shared" si="15"/>
        <v>3401.4735784773111</v>
      </c>
    </row>
    <row r="128" spans="3:18" x14ac:dyDescent="0.25">
      <c r="C128" s="16"/>
      <c r="D128" s="290" t="s">
        <v>381</v>
      </c>
      <c r="E128" s="92">
        <f>'[40]TGSPDCL MoD'!F113</f>
        <v>183.35684671371882</v>
      </c>
      <c r="F128" s="92">
        <f>'[40]TGSPDCL MoD'!G113</f>
        <v>189.07012563411931</v>
      </c>
      <c r="G128" s="92">
        <f>'[40]TGSPDCL MoD'!H113</f>
        <v>177.01704509131724</v>
      </c>
      <c r="H128" s="92">
        <f>'[40]TGSPDCL MoD'!I113</f>
        <v>138.64211903333293</v>
      </c>
      <c r="I128" s="92">
        <f>'[40]TGSPDCL MoD'!J113</f>
        <v>170.52003018465345</v>
      </c>
      <c r="J128" s="92">
        <f>'[40]TGSPDCL MoD'!K113</f>
        <v>150.30790941714682</v>
      </c>
      <c r="K128" s="92">
        <f>'[40]TGSPDCL MoD'!L113</f>
        <v>184.27406169868283</v>
      </c>
      <c r="L128" s="92">
        <f>'[40]TGSPDCL MoD'!M113</f>
        <v>142.08844578335805</v>
      </c>
      <c r="M128" s="92">
        <f>'[40]TGSPDCL MoD'!N113</f>
        <v>155.76023246051568</v>
      </c>
      <c r="N128" s="92">
        <f>'[40]TGSPDCL MoD'!O113</f>
        <v>166.06322223723404</v>
      </c>
      <c r="O128" s="92">
        <f>'[40]TGSPDCL MoD'!P113</f>
        <v>170.45327493165055</v>
      </c>
      <c r="P128" s="92">
        <f>'[40]TGSPDCL MoD'!Q113</f>
        <v>182.77386085523455</v>
      </c>
      <c r="Q128" s="263">
        <f t="shared" si="15"/>
        <v>2010.3271740409643</v>
      </c>
    </row>
    <row r="129" spans="3:18" x14ac:dyDescent="0.25">
      <c r="C129" s="16"/>
      <c r="D129" s="16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263"/>
    </row>
    <row r="130" spans="3:18" x14ac:dyDescent="0.25">
      <c r="C130" s="16"/>
      <c r="D130" s="16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263"/>
    </row>
    <row r="131" spans="3:18" x14ac:dyDescent="0.25">
      <c r="C131" s="16"/>
      <c r="D131" s="16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263"/>
    </row>
    <row r="132" spans="3:18" x14ac:dyDescent="0.25">
      <c r="C132" s="16"/>
      <c r="D132" s="16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263"/>
    </row>
    <row r="133" spans="3:18" x14ac:dyDescent="0.25">
      <c r="C133" s="16"/>
      <c r="D133" s="16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263"/>
    </row>
    <row r="134" spans="3:18" x14ac:dyDescent="0.25">
      <c r="C134" s="16"/>
      <c r="D134" s="1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263"/>
    </row>
    <row r="135" spans="3:18" x14ac:dyDescent="0.25">
      <c r="C135" s="16"/>
      <c r="D135" s="16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263"/>
    </row>
    <row r="136" spans="3:18" x14ac:dyDescent="0.25">
      <c r="C136" s="16"/>
      <c r="D136" s="16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263"/>
    </row>
    <row r="137" spans="3:18" x14ac:dyDescent="0.25">
      <c r="C137" s="16"/>
      <c r="D137" s="16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263"/>
    </row>
    <row r="138" spans="3:18" x14ac:dyDescent="0.25">
      <c r="C138" s="16"/>
      <c r="D138" s="16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263"/>
    </row>
    <row r="139" spans="3:18" x14ac:dyDescent="0.25">
      <c r="C139" s="935" t="s">
        <v>384</v>
      </c>
      <c r="D139" s="936"/>
      <c r="E139" s="263">
        <f>SUM(E115:E138)</f>
        <v>1471.627797013113</v>
      </c>
      <c r="F139" s="263">
        <f t="shared" ref="F139:P139" si="16">SUM(F115:F138)</f>
        <v>1510.478123567392</v>
      </c>
      <c r="G139" s="263">
        <f t="shared" si="16"/>
        <v>1435.4388861750501</v>
      </c>
      <c r="H139" s="263">
        <f t="shared" si="16"/>
        <v>1153.1274831287192</v>
      </c>
      <c r="I139" s="263">
        <f t="shared" si="16"/>
        <v>1379.6857336120665</v>
      </c>
      <c r="J139" s="263">
        <f t="shared" si="16"/>
        <v>1210.2682893461331</v>
      </c>
      <c r="K139" s="263">
        <f t="shared" si="16"/>
        <v>1471.7941373641595</v>
      </c>
      <c r="L139" s="263">
        <f t="shared" si="16"/>
        <v>1144.4959169264216</v>
      </c>
      <c r="M139" s="263">
        <f t="shared" si="16"/>
        <v>1260.4013944726764</v>
      </c>
      <c r="N139" s="263">
        <f t="shared" si="16"/>
        <v>1340.9958687261098</v>
      </c>
      <c r="O139" s="263">
        <f t="shared" si="16"/>
        <v>1370.1198178307268</v>
      </c>
      <c r="P139" s="263">
        <f t="shared" si="16"/>
        <v>1471.1326764072398</v>
      </c>
      <c r="Q139" s="264">
        <f>SUM(E139:P139)</f>
        <v>16219.566124569807</v>
      </c>
      <c r="R139" s="492"/>
    </row>
    <row r="140" spans="3:18" x14ac:dyDescent="0.25">
      <c r="C140" s="1002" t="s">
        <v>385</v>
      </c>
      <c r="D140" s="1003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3:18" x14ac:dyDescent="0.25">
      <c r="C141" s="16"/>
      <c r="D141" s="290" t="s">
        <v>386</v>
      </c>
      <c r="E141" s="92">
        <f>'[40]ST,D-D'!D16</f>
        <v>305.64274306391098</v>
      </c>
      <c r="F141" s="92">
        <f>'[40]ST,D-D'!E16</f>
        <v>1474.9039322748213</v>
      </c>
      <c r="G141" s="92">
        <f>'[40]ST,D-D'!F16</f>
        <v>950.11572416364334</v>
      </c>
      <c r="H141" s="92">
        <f>'[40]ST,D-D'!G16</f>
        <v>126.67266359404471</v>
      </c>
      <c r="I141" s="92">
        <f>'[40]ST,D-D'!H16</f>
        <v>5.3909255787484653</v>
      </c>
      <c r="J141" s="92">
        <f>'[40]ST,D-D'!I16</f>
        <v>62.190507379184965</v>
      </c>
      <c r="K141" s="92">
        <f>'[40]ST,D-D'!J16</f>
        <v>0</v>
      </c>
      <c r="L141" s="92">
        <f>'[40]ST,D-D'!K16</f>
        <v>389.95646861500063</v>
      </c>
      <c r="M141" s="92">
        <f>'[40]ST,D-D'!L16</f>
        <v>158.43539302808313</v>
      </c>
      <c r="N141" s="92">
        <f>'[40]ST,D-D'!M16</f>
        <v>134.84134133022644</v>
      </c>
      <c r="O141" s="92">
        <f>'[40]ST,D-D'!N16</f>
        <v>661.42014674555639</v>
      </c>
      <c r="P141" s="92">
        <f>'[40]ST,D-D'!O16</f>
        <v>1253.5802448641052</v>
      </c>
      <c r="Q141" s="16">
        <f t="shared" ref="Q141" si="17">SUM(E141:P141)</f>
        <v>5523.1500906373258</v>
      </c>
    </row>
    <row r="142" spans="3:18" x14ac:dyDescent="0.25">
      <c r="C142" s="16"/>
      <c r="D142" s="16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16"/>
    </row>
    <row r="143" spans="3:18" x14ac:dyDescent="0.25">
      <c r="C143" s="16"/>
      <c r="D143" s="16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16"/>
    </row>
    <row r="144" spans="3:18" x14ac:dyDescent="0.25">
      <c r="C144" s="16"/>
      <c r="D144" s="16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16"/>
    </row>
    <row r="145" spans="3:18" x14ac:dyDescent="0.25">
      <c r="C145" s="16"/>
      <c r="D145" s="16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16"/>
    </row>
    <row r="146" spans="3:18" x14ac:dyDescent="0.25">
      <c r="C146" s="16"/>
      <c r="D146" s="16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16"/>
    </row>
    <row r="147" spans="3:18" x14ac:dyDescent="0.25">
      <c r="C147" s="16"/>
      <c r="D147" s="16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16"/>
    </row>
    <row r="148" spans="3:18" x14ac:dyDescent="0.25">
      <c r="C148" s="16"/>
      <c r="D148" s="16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16"/>
    </row>
    <row r="149" spans="3:18" x14ac:dyDescent="0.25">
      <c r="C149" s="16"/>
      <c r="D149" s="16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16"/>
    </row>
    <row r="150" spans="3:18" x14ac:dyDescent="0.25">
      <c r="C150" s="16"/>
      <c r="D150" s="16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16"/>
    </row>
    <row r="151" spans="3:18" x14ac:dyDescent="0.25">
      <c r="C151" s="16"/>
      <c r="D151" s="16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16"/>
    </row>
    <row r="152" spans="3:18" x14ac:dyDescent="0.25">
      <c r="C152" s="935" t="s">
        <v>387</v>
      </c>
      <c r="D152" s="936"/>
      <c r="E152" s="16">
        <f>SUM(E141:E151)</f>
        <v>305.64274306391098</v>
      </c>
      <c r="F152" s="16">
        <f t="shared" ref="F152:P152" si="18">SUM(F141:F151)</f>
        <v>1474.9039322748213</v>
      </c>
      <c r="G152" s="16">
        <f t="shared" si="18"/>
        <v>950.11572416364334</v>
      </c>
      <c r="H152" s="16">
        <f t="shared" si="18"/>
        <v>126.67266359404471</v>
      </c>
      <c r="I152" s="16">
        <f t="shared" si="18"/>
        <v>5.3909255787484653</v>
      </c>
      <c r="J152" s="16">
        <f t="shared" si="18"/>
        <v>62.190507379184965</v>
      </c>
      <c r="K152" s="16">
        <f t="shared" si="18"/>
        <v>0</v>
      </c>
      <c r="L152" s="16">
        <f t="shared" si="18"/>
        <v>389.95646861500063</v>
      </c>
      <c r="M152" s="16">
        <f t="shared" si="18"/>
        <v>158.43539302808313</v>
      </c>
      <c r="N152" s="16">
        <f t="shared" si="18"/>
        <v>134.84134133022644</v>
      </c>
      <c r="O152" s="16">
        <f t="shared" si="18"/>
        <v>661.42014674555639</v>
      </c>
      <c r="P152" s="16">
        <f t="shared" si="18"/>
        <v>1253.5802448641052</v>
      </c>
      <c r="Q152" s="116">
        <f>SUM(E152:P152)</f>
        <v>5523.1500906373258</v>
      </c>
      <c r="R152" s="492"/>
    </row>
    <row r="153" spans="3:18" x14ac:dyDescent="0.25">
      <c r="C153" s="1002" t="s">
        <v>388</v>
      </c>
      <c r="D153" s="1003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8" x14ac:dyDescent="0.25">
      <c r="C154" s="16" t="s">
        <v>389</v>
      </c>
      <c r="D154" s="290" t="s">
        <v>390</v>
      </c>
      <c r="E154" s="92">
        <f>'[40]ST,D-D'!D20</f>
        <v>361.25585928604551</v>
      </c>
      <c r="F154" s="92">
        <f>'[40]ST,D-D'!E20</f>
        <v>638.22009050709221</v>
      </c>
      <c r="G154" s="92">
        <f>'[40]ST,D-D'!F20</f>
        <v>660.96766373912988</v>
      </c>
      <c r="H154" s="92">
        <f>'[40]ST,D-D'!G20</f>
        <v>572.23438007479149</v>
      </c>
      <c r="I154" s="92">
        <f>'[40]ST,D-D'!H20</f>
        <v>706.41513561055854</v>
      </c>
      <c r="J154" s="92">
        <f>'[40]ST,D-D'!I20</f>
        <v>681.54916852458337</v>
      </c>
      <c r="K154" s="92">
        <f>'[40]ST,D-D'!J20</f>
        <v>685.25713523233298</v>
      </c>
      <c r="L154" s="92">
        <f>'[40]ST,D-D'!K20</f>
        <v>622.45114767828363</v>
      </c>
      <c r="M154" s="92">
        <f>'[40]ST,D-D'!L20</f>
        <v>443.51197135112943</v>
      </c>
      <c r="N154" s="92">
        <f>'[40]ST,D-D'!M20</f>
        <v>426.17658938351497</v>
      </c>
      <c r="O154" s="92">
        <f>'[40]ST,D-D'!N20</f>
        <v>59.748476047714121</v>
      </c>
      <c r="P154" s="92">
        <f>'[40]ST,D-D'!O20</f>
        <v>59.932747906500481</v>
      </c>
      <c r="Q154" s="16">
        <f t="shared" ref="Q154:Q156" si="19">SUM(E154:P154)</f>
        <v>5917.7203653416773</v>
      </c>
    </row>
    <row r="155" spans="3:18" x14ac:dyDescent="0.25">
      <c r="C155" s="16" t="s">
        <v>389</v>
      </c>
      <c r="D155" s="290" t="s">
        <v>391</v>
      </c>
      <c r="E155" s="92" t="e">
        <f>'F9-Year(n+1)'!#REF!</f>
        <v>#REF!</v>
      </c>
      <c r="F155" s="92" t="e">
        <f>'F9-Year(n+1)'!#REF!</f>
        <v>#REF!</v>
      </c>
      <c r="G155" s="92" t="e">
        <f>'F9-Year(n+1)'!#REF!</f>
        <v>#REF!</v>
      </c>
      <c r="H155" s="92" t="e">
        <f>'F9-Year(n+1)'!#REF!</f>
        <v>#REF!</v>
      </c>
      <c r="I155" s="92" t="e">
        <f>'F9-Year(n+1)'!#REF!</f>
        <v>#REF!</v>
      </c>
      <c r="J155" s="92" t="e">
        <f>'F9-Year(n+1)'!#REF!</f>
        <v>#REF!</v>
      </c>
      <c r="K155" s="92" t="e">
        <f>'F9-Year(n+1)'!#REF!</f>
        <v>#REF!</v>
      </c>
      <c r="L155" s="92" t="e">
        <f>'F9-Year(n+1)'!#REF!</f>
        <v>#REF!</v>
      </c>
      <c r="M155" s="92" t="e">
        <f>'F9-Year(n+1)'!#REF!</f>
        <v>#REF!</v>
      </c>
      <c r="N155" s="92" t="e">
        <f>'F9-Year(n+1)'!#REF!</f>
        <v>#REF!</v>
      </c>
      <c r="O155" s="92">
        <f>-'[40]ST,D-D'!N18</f>
        <v>0</v>
      </c>
      <c r="P155" s="92" t="e">
        <f>'F9-Year(n+1)'!#REF!</f>
        <v>#REF!</v>
      </c>
      <c r="Q155" s="16" t="e">
        <f t="shared" si="19"/>
        <v>#REF!</v>
      </c>
    </row>
    <row r="156" spans="3:18" x14ac:dyDescent="0.25">
      <c r="C156" s="16"/>
      <c r="D156" s="160" t="s">
        <v>435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>
        <f t="shared" si="19"/>
        <v>0</v>
      </c>
    </row>
    <row r="157" spans="3:18" x14ac:dyDescent="0.25">
      <c r="C157" s="935" t="s">
        <v>392</v>
      </c>
      <c r="D157" s="936"/>
      <c r="E157" s="265" t="e">
        <f>SUM(E154:E155)</f>
        <v>#REF!</v>
      </c>
      <c r="F157" s="265" t="e">
        <f t="shared" ref="F157:P157" si="20">SUM(F154:F155)</f>
        <v>#REF!</v>
      </c>
      <c r="G157" s="265" t="e">
        <f t="shared" si="20"/>
        <v>#REF!</v>
      </c>
      <c r="H157" s="265" t="e">
        <f t="shared" si="20"/>
        <v>#REF!</v>
      </c>
      <c r="I157" s="265" t="e">
        <f t="shared" si="20"/>
        <v>#REF!</v>
      </c>
      <c r="J157" s="265" t="e">
        <f t="shared" si="20"/>
        <v>#REF!</v>
      </c>
      <c r="K157" s="265" t="e">
        <f t="shared" si="20"/>
        <v>#REF!</v>
      </c>
      <c r="L157" s="265" t="e">
        <f t="shared" si="20"/>
        <v>#REF!</v>
      </c>
      <c r="M157" s="265" t="e">
        <f t="shared" si="20"/>
        <v>#REF!</v>
      </c>
      <c r="N157" s="265" t="e">
        <f t="shared" si="20"/>
        <v>#REF!</v>
      </c>
      <c r="O157" s="265">
        <f t="shared" si="20"/>
        <v>59.748476047714121</v>
      </c>
      <c r="P157" s="265" t="e">
        <f t="shared" si="20"/>
        <v>#REF!</v>
      </c>
      <c r="Q157" s="266" t="e">
        <f>Q154-Q155</f>
        <v>#REF!</v>
      </c>
      <c r="R157" s="492"/>
    </row>
    <row r="158" spans="3:18" x14ac:dyDescent="0.25">
      <c r="C158" s="935" t="s">
        <v>201</v>
      </c>
      <c r="D158" s="936"/>
      <c r="E158" s="265" t="e">
        <f t="shared" ref="E158:Q158" si="21">E49+E94+E103+E113+E139+E152+E157</f>
        <v>#REF!</v>
      </c>
      <c r="F158" s="265" t="e">
        <f t="shared" si="21"/>
        <v>#REF!</v>
      </c>
      <c r="G158" s="265" t="e">
        <f t="shared" si="21"/>
        <v>#REF!</v>
      </c>
      <c r="H158" s="265" t="e">
        <f t="shared" si="21"/>
        <v>#REF!</v>
      </c>
      <c r="I158" s="265" t="e">
        <f t="shared" si="21"/>
        <v>#REF!</v>
      </c>
      <c r="J158" s="265" t="e">
        <f t="shared" si="21"/>
        <v>#REF!</v>
      </c>
      <c r="K158" s="265" t="e">
        <f t="shared" si="21"/>
        <v>#REF!</v>
      </c>
      <c r="L158" s="265" t="e">
        <f t="shared" si="21"/>
        <v>#REF!</v>
      </c>
      <c r="M158" s="265" t="e">
        <f t="shared" si="21"/>
        <v>#REF!</v>
      </c>
      <c r="N158" s="265" t="e">
        <f t="shared" si="21"/>
        <v>#REF!</v>
      </c>
      <c r="O158" s="265" t="e">
        <f t="shared" si="21"/>
        <v>#REF!</v>
      </c>
      <c r="P158" s="265" t="e">
        <f t="shared" si="21"/>
        <v>#REF!</v>
      </c>
      <c r="Q158" s="266" t="e">
        <f t="shared" si="21"/>
        <v>#REF!</v>
      </c>
      <c r="R158" s="492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48:D48"/>
    <mergeCell ref="C2:P2"/>
    <mergeCell ref="C3:Q3"/>
    <mergeCell ref="C5:C7"/>
    <mergeCell ref="D5:D7"/>
    <mergeCell ref="E5:Q5"/>
    <mergeCell ref="C8:D8"/>
    <mergeCell ref="C9:D9"/>
    <mergeCell ref="C10:C27"/>
    <mergeCell ref="C28:D28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93:D93"/>
    <mergeCell ref="C94:D94"/>
    <mergeCell ref="C95:D95"/>
    <mergeCell ref="C103:D103"/>
    <mergeCell ref="C157:D157"/>
    <mergeCell ref="C158:D158"/>
    <mergeCell ref="C113:D113"/>
    <mergeCell ref="C114:D114"/>
    <mergeCell ref="C139:D139"/>
    <mergeCell ref="C140:D140"/>
    <mergeCell ref="C152:D152"/>
    <mergeCell ref="C153:D153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B2:L344"/>
  <sheetViews>
    <sheetView showGridLines="0" view="pageBreakPreview" zoomScale="60" zoomScaleNormal="66" workbookViewId="0">
      <selection activeCell="E82" sqref="E82"/>
    </sheetView>
  </sheetViews>
  <sheetFormatPr defaultColWidth="9.1796875" defaultRowHeight="14" x14ac:dyDescent="0.25"/>
  <cols>
    <col min="1" max="1" width="3.1796875" style="401" customWidth="1"/>
    <col min="2" max="2" width="8.1796875" style="401" customWidth="1"/>
    <col min="3" max="3" width="22.1796875" style="401" customWidth="1"/>
    <col min="4" max="4" width="47.81640625" style="401" customWidth="1"/>
    <col min="5" max="5" width="19.1796875" style="401" customWidth="1"/>
    <col min="6" max="6" width="13.81640625" style="401" bestFit="1" customWidth="1"/>
    <col min="7" max="9" width="11.81640625" style="401" bestFit="1" customWidth="1"/>
    <col min="10" max="10" width="11.453125" style="401" bestFit="1" customWidth="1"/>
    <col min="11" max="11" width="12.453125" style="401" customWidth="1"/>
    <col min="12" max="12" width="12.81640625" style="401" customWidth="1"/>
    <col min="13" max="16384" width="9.1796875" style="401"/>
  </cols>
  <sheetData>
    <row r="2" spans="2:5" x14ac:dyDescent="0.25">
      <c r="C2" s="974"/>
      <c r="D2" s="974"/>
      <c r="E2" s="974"/>
    </row>
    <row r="3" spans="2:5" ht="14.25" customHeight="1" x14ac:dyDescent="0.25">
      <c r="C3" s="1019" t="s">
        <v>448</v>
      </c>
      <c r="D3" s="1019"/>
      <c r="E3" s="1019"/>
    </row>
    <row r="4" spans="2:5" x14ac:dyDescent="0.25">
      <c r="C4" s="719" t="s">
        <v>449</v>
      </c>
    </row>
    <row r="5" spans="2:5" x14ac:dyDescent="0.25">
      <c r="B5" s="724"/>
      <c r="C5" s="724"/>
      <c r="D5" s="865"/>
      <c r="E5" s="723" t="s">
        <v>1250</v>
      </c>
    </row>
    <row r="6" spans="2:5" x14ac:dyDescent="0.25">
      <c r="C6" s="1009" t="s">
        <v>310</v>
      </c>
      <c r="D6" s="955" t="s">
        <v>311</v>
      </c>
      <c r="E6" s="978" t="s">
        <v>1251</v>
      </c>
    </row>
    <row r="7" spans="2:5" ht="27.65" customHeight="1" x14ac:dyDescent="0.25">
      <c r="C7" s="1010"/>
      <c r="D7" s="957"/>
      <c r="E7" s="980"/>
    </row>
    <row r="8" spans="2:5" ht="15" customHeight="1" x14ac:dyDescent="0.25">
      <c r="C8" s="1011"/>
      <c r="D8" s="959"/>
      <c r="E8" s="872" t="s">
        <v>115</v>
      </c>
    </row>
    <row r="9" spans="2:5" x14ac:dyDescent="0.25">
      <c r="C9" s="989" t="s">
        <v>312</v>
      </c>
      <c r="D9" s="990"/>
      <c r="E9" s="403"/>
    </row>
    <row r="10" spans="2:5" x14ac:dyDescent="0.25">
      <c r="C10" s="953" t="s">
        <v>313</v>
      </c>
      <c r="D10" s="954"/>
      <c r="E10" s="403"/>
    </row>
    <row r="11" spans="2:5" ht="14.25" customHeight="1" x14ac:dyDescent="0.25">
      <c r="C11" s="991" t="s">
        <v>314</v>
      </c>
      <c r="D11" s="403" t="s">
        <v>315</v>
      </c>
      <c r="E11" s="402">
        <v>952.21385551293849</v>
      </c>
    </row>
    <row r="12" spans="2:5" ht="14.25" customHeight="1" x14ac:dyDescent="0.25">
      <c r="C12" s="992"/>
      <c r="D12" s="403" t="s">
        <v>316</v>
      </c>
      <c r="E12" s="402">
        <v>988.14852129273231</v>
      </c>
    </row>
    <row r="13" spans="2:5" ht="14.25" customHeight="1" x14ac:dyDescent="0.25">
      <c r="C13" s="992"/>
      <c r="D13" s="403" t="s">
        <v>317</v>
      </c>
      <c r="E13" s="402">
        <v>1981.6599831288286</v>
      </c>
    </row>
    <row r="14" spans="2:5" x14ac:dyDescent="0.25">
      <c r="C14" s="992"/>
      <c r="D14" s="403" t="s">
        <v>318</v>
      </c>
      <c r="E14" s="402">
        <v>0</v>
      </c>
    </row>
    <row r="15" spans="2:5" ht="14.25" customHeight="1" x14ac:dyDescent="0.25">
      <c r="C15" s="992"/>
      <c r="D15" s="403" t="s">
        <v>319</v>
      </c>
      <c r="E15" s="402">
        <v>998.46964554040551</v>
      </c>
    </row>
    <row r="16" spans="2:5" ht="14.25" customHeight="1" x14ac:dyDescent="0.25">
      <c r="C16" s="992"/>
      <c r="D16" s="403" t="s">
        <v>320</v>
      </c>
      <c r="E16" s="402">
        <v>1330.2981389333193</v>
      </c>
    </row>
    <row r="17" spans="3:5" x14ac:dyDescent="0.25">
      <c r="C17" s="992"/>
      <c r="D17" s="403" t="s">
        <v>321</v>
      </c>
      <c r="E17" s="402">
        <v>2499.7803282122782</v>
      </c>
    </row>
    <row r="18" spans="3:5" x14ac:dyDescent="0.25">
      <c r="C18" s="992"/>
      <c r="D18" s="403" t="s">
        <v>322</v>
      </c>
      <c r="E18" s="402">
        <v>10296.10757215836</v>
      </c>
    </row>
    <row r="19" spans="3:5" x14ac:dyDescent="0.25">
      <c r="C19" s="953" t="s">
        <v>188</v>
      </c>
      <c r="D19" s="954"/>
      <c r="E19" s="864">
        <v>19046.678044778862</v>
      </c>
    </row>
    <row r="20" spans="3:5" x14ac:dyDescent="0.25">
      <c r="C20" s="953" t="s">
        <v>323</v>
      </c>
      <c r="D20" s="954"/>
      <c r="E20" s="402"/>
    </row>
    <row r="21" spans="3:5" x14ac:dyDescent="0.25">
      <c r="C21" s="991" t="s">
        <v>314</v>
      </c>
      <c r="D21" s="403" t="s">
        <v>324</v>
      </c>
      <c r="E21" s="402">
        <v>40.749445135288163</v>
      </c>
    </row>
    <row r="22" spans="3:5" x14ac:dyDescent="0.25">
      <c r="C22" s="992"/>
      <c r="D22" s="403" t="s">
        <v>325</v>
      </c>
      <c r="E22" s="402">
        <v>284.06194403710259</v>
      </c>
    </row>
    <row r="23" spans="3:5" x14ac:dyDescent="0.25">
      <c r="C23" s="992"/>
      <c r="D23" s="403" t="s">
        <v>326</v>
      </c>
      <c r="E23" s="402">
        <v>313.45727027144727</v>
      </c>
    </row>
    <row r="24" spans="3:5" x14ac:dyDescent="0.25">
      <c r="C24" s="992"/>
      <c r="D24" s="403" t="s">
        <v>327</v>
      </c>
      <c r="E24" s="402">
        <v>83.588605405719278</v>
      </c>
    </row>
    <row r="25" spans="3:5" x14ac:dyDescent="0.25">
      <c r="C25" s="992"/>
      <c r="D25" s="403" t="s">
        <v>328</v>
      </c>
      <c r="E25" s="402">
        <v>41.794302702859639</v>
      </c>
    </row>
    <row r="26" spans="3:5" x14ac:dyDescent="0.25">
      <c r="C26" s="992"/>
      <c r="D26" s="721" t="s">
        <v>329</v>
      </c>
      <c r="E26" s="402">
        <v>6.2691454054289473</v>
      </c>
    </row>
    <row r="27" spans="3:5" x14ac:dyDescent="0.25">
      <c r="C27" s="992"/>
      <c r="D27" s="722" t="s">
        <v>407</v>
      </c>
      <c r="E27" s="402">
        <v>20.897151351429819</v>
      </c>
    </row>
    <row r="28" spans="3:5" x14ac:dyDescent="0.25">
      <c r="C28" s="992"/>
      <c r="D28" s="722" t="s">
        <v>408</v>
      </c>
      <c r="E28" s="402">
        <v>5.2242878378574549</v>
      </c>
    </row>
    <row r="29" spans="3:5" x14ac:dyDescent="0.25">
      <c r="C29" s="992"/>
      <c r="D29" s="722" t="s">
        <v>409</v>
      </c>
      <c r="E29" s="402">
        <v>0</v>
      </c>
    </row>
    <row r="30" spans="3:5" x14ac:dyDescent="0.25">
      <c r="C30" s="992"/>
      <c r="D30" s="722" t="s">
        <v>410</v>
      </c>
      <c r="E30" s="402">
        <v>6.2691454054289473</v>
      </c>
    </row>
    <row r="31" spans="3:5" x14ac:dyDescent="0.25">
      <c r="C31" s="992"/>
      <c r="D31" s="722" t="s">
        <v>411</v>
      </c>
      <c r="E31" s="402">
        <v>3.4828585585716363</v>
      </c>
    </row>
    <row r="32" spans="3:5" x14ac:dyDescent="0.25">
      <c r="C32" s="992"/>
      <c r="D32" s="403" t="s">
        <v>1244</v>
      </c>
      <c r="E32" s="402">
        <v>0.6965717117143273</v>
      </c>
    </row>
    <row r="33" spans="3:5" x14ac:dyDescent="0.25">
      <c r="C33" s="992"/>
      <c r="D33" s="403" t="s">
        <v>1245</v>
      </c>
      <c r="E33" s="402">
        <v>3.1902984396516194</v>
      </c>
    </row>
    <row r="34" spans="3:5" x14ac:dyDescent="0.3">
      <c r="C34" s="992"/>
      <c r="D34" s="500" t="s">
        <v>1260</v>
      </c>
      <c r="E34" s="402">
        <v>1164.71</v>
      </c>
    </row>
    <row r="35" spans="3:5" x14ac:dyDescent="0.25">
      <c r="C35" s="953" t="s">
        <v>188</v>
      </c>
      <c r="D35" s="954"/>
      <c r="E35" s="864">
        <v>1974.3910262624997</v>
      </c>
    </row>
    <row r="36" spans="3:5" x14ac:dyDescent="0.25">
      <c r="C36" s="953" t="s">
        <v>332</v>
      </c>
      <c r="D36" s="954"/>
      <c r="E36" s="864">
        <v>21021.069071041362</v>
      </c>
    </row>
    <row r="37" spans="3:5" x14ac:dyDescent="0.25">
      <c r="C37" s="989" t="s">
        <v>333</v>
      </c>
      <c r="D37" s="990"/>
      <c r="E37" s="402"/>
    </row>
    <row r="38" spans="3:5" x14ac:dyDescent="0.25">
      <c r="C38" s="953" t="s">
        <v>313</v>
      </c>
      <c r="D38" s="954"/>
      <c r="E38" s="402"/>
    </row>
    <row r="39" spans="3:5" x14ac:dyDescent="0.25">
      <c r="C39" s="991" t="s">
        <v>334</v>
      </c>
      <c r="D39" s="403" t="s">
        <v>335</v>
      </c>
      <c r="E39" s="402">
        <v>574.84933195068663</v>
      </c>
    </row>
    <row r="40" spans="3:5" x14ac:dyDescent="0.25">
      <c r="C40" s="992"/>
      <c r="D40" s="403" t="s">
        <v>336</v>
      </c>
      <c r="E40" s="402">
        <v>150.54902271086212</v>
      </c>
    </row>
    <row r="41" spans="3:5" x14ac:dyDescent="0.25">
      <c r="C41" s="992"/>
      <c r="D41" s="403" t="s">
        <v>337</v>
      </c>
      <c r="E41" s="402">
        <v>275.64192528469539</v>
      </c>
    </row>
    <row r="42" spans="3:5" x14ac:dyDescent="0.25">
      <c r="C42" s="992"/>
      <c r="D42" s="403" t="s">
        <v>338</v>
      </c>
      <c r="E42" s="402">
        <v>1049.7350029110899</v>
      </c>
    </row>
    <row r="43" spans="3:5" x14ac:dyDescent="0.25">
      <c r="C43" s="992"/>
      <c r="D43" s="403" t="s">
        <v>339</v>
      </c>
      <c r="E43" s="402">
        <v>519.13195258248095</v>
      </c>
    </row>
    <row r="44" spans="3:5" x14ac:dyDescent="0.25">
      <c r="C44" s="992"/>
      <c r="D44" s="403" t="s">
        <v>340</v>
      </c>
      <c r="E44" s="402">
        <v>670.67026149612809</v>
      </c>
    </row>
    <row r="45" spans="3:5" x14ac:dyDescent="0.25">
      <c r="C45" s="992"/>
      <c r="D45" s="403" t="s">
        <v>341</v>
      </c>
      <c r="E45" s="402">
        <v>65.989992298953041</v>
      </c>
    </row>
    <row r="46" spans="3:5" x14ac:dyDescent="0.25">
      <c r="C46" s="992"/>
      <c r="D46" s="403" t="s">
        <v>342</v>
      </c>
      <c r="E46" s="402">
        <v>265.94068661404827</v>
      </c>
    </row>
    <row r="47" spans="3:5" x14ac:dyDescent="0.25">
      <c r="C47" s="993"/>
      <c r="D47" s="403" t="s">
        <v>343</v>
      </c>
      <c r="E47" s="402">
        <v>1424.5929439324395</v>
      </c>
    </row>
    <row r="48" spans="3:5" x14ac:dyDescent="0.25">
      <c r="C48" s="403"/>
      <c r="D48" s="403" t="s">
        <v>344</v>
      </c>
      <c r="E48" s="402">
        <v>1399.8454487680851</v>
      </c>
    </row>
    <row r="49" spans="3:5" x14ac:dyDescent="0.25">
      <c r="C49" s="403"/>
      <c r="D49" s="403" t="s">
        <v>345</v>
      </c>
      <c r="E49" s="402">
        <v>98.680703123031222</v>
      </c>
    </row>
    <row r="50" spans="3:5" x14ac:dyDescent="0.25">
      <c r="C50" s="403"/>
      <c r="D50" s="403" t="s">
        <v>346</v>
      </c>
      <c r="E50" s="402">
        <v>141.96346119779332</v>
      </c>
    </row>
    <row r="51" spans="3:5" x14ac:dyDescent="0.25">
      <c r="C51" s="403"/>
      <c r="D51" s="403" t="s">
        <v>347</v>
      </c>
      <c r="E51" s="402">
        <v>91.457832652195719</v>
      </c>
    </row>
    <row r="52" spans="3:5" x14ac:dyDescent="0.25">
      <c r="C52" s="403"/>
      <c r="D52" s="403" t="s">
        <v>348</v>
      </c>
      <c r="E52" s="402">
        <v>7.9136299962062955</v>
      </c>
    </row>
    <row r="53" spans="3:5" x14ac:dyDescent="0.25">
      <c r="C53" s="403"/>
      <c r="D53" s="403" t="s">
        <v>349</v>
      </c>
      <c r="E53" s="402">
        <v>142.66473321484685</v>
      </c>
    </row>
    <row r="54" spans="3:5" x14ac:dyDescent="0.25">
      <c r="C54" s="403"/>
      <c r="D54" s="403" t="s">
        <v>350</v>
      </c>
      <c r="E54" s="402">
        <v>194.22425009756768</v>
      </c>
    </row>
    <row r="55" spans="3:5" x14ac:dyDescent="0.25">
      <c r="C55" s="403"/>
      <c r="D55" s="911" t="s">
        <v>426</v>
      </c>
      <c r="E55" s="402">
        <v>0</v>
      </c>
    </row>
    <row r="56" spans="3:5" x14ac:dyDescent="0.25">
      <c r="C56" s="403"/>
      <c r="D56" s="911" t="s">
        <v>427</v>
      </c>
      <c r="E56" s="402">
        <v>0</v>
      </c>
    </row>
    <row r="57" spans="3:5" x14ac:dyDescent="0.3">
      <c r="C57" s="403"/>
      <c r="D57" s="397" t="s">
        <v>429</v>
      </c>
      <c r="E57" s="402">
        <v>0</v>
      </c>
    </row>
    <row r="58" spans="3:5" x14ac:dyDescent="0.3">
      <c r="C58" s="403"/>
      <c r="D58" s="397" t="s">
        <v>430</v>
      </c>
      <c r="E58" s="402">
        <v>0</v>
      </c>
    </row>
    <row r="59" spans="3:5" x14ac:dyDescent="0.25">
      <c r="C59" s="403"/>
      <c r="D59" s="911" t="s">
        <v>431</v>
      </c>
      <c r="E59" s="402">
        <v>0</v>
      </c>
    </row>
    <row r="60" spans="3:5" x14ac:dyDescent="0.25">
      <c r="C60" s="403"/>
      <c r="D60" s="911" t="s">
        <v>432</v>
      </c>
      <c r="E60" s="402">
        <v>0</v>
      </c>
    </row>
    <row r="61" spans="3:5" x14ac:dyDescent="0.3">
      <c r="C61" s="403"/>
      <c r="D61" s="397" t="s">
        <v>456</v>
      </c>
      <c r="E61" s="402">
        <v>0</v>
      </c>
    </row>
    <row r="62" spans="3:5" x14ac:dyDescent="0.25">
      <c r="C62" s="953" t="s">
        <v>188</v>
      </c>
      <c r="D62" s="954"/>
      <c r="E62" s="864">
        <v>7155.1973361321388</v>
      </c>
    </row>
    <row r="63" spans="3:5" x14ac:dyDescent="0.25">
      <c r="C63" s="953" t="s">
        <v>351</v>
      </c>
      <c r="D63" s="954"/>
      <c r="E63" s="402"/>
    </row>
    <row r="64" spans="3:5" x14ac:dyDescent="0.25">
      <c r="C64" s="991" t="s">
        <v>352</v>
      </c>
      <c r="D64" s="403" t="s">
        <v>353</v>
      </c>
      <c r="E64" s="402">
        <v>23.300976095200003</v>
      </c>
    </row>
    <row r="65" spans="3:5" x14ac:dyDescent="0.25">
      <c r="C65" s="992"/>
      <c r="D65" s="403" t="s">
        <v>354</v>
      </c>
      <c r="E65" s="402">
        <v>95.847527471901174</v>
      </c>
    </row>
    <row r="66" spans="3:5" x14ac:dyDescent="0.25">
      <c r="C66" s="992"/>
      <c r="D66" s="403" t="s">
        <v>355</v>
      </c>
      <c r="E66" s="402">
        <v>102.05576124073546</v>
      </c>
    </row>
    <row r="67" spans="3:5" x14ac:dyDescent="0.25">
      <c r="C67" s="993"/>
      <c r="D67" s="403" t="s">
        <v>356</v>
      </c>
      <c r="E67" s="402">
        <v>100.69618821096776</v>
      </c>
    </row>
    <row r="68" spans="3:5" x14ac:dyDescent="0.25">
      <c r="C68" s="953" t="s">
        <v>188</v>
      </c>
      <c r="D68" s="954"/>
      <c r="E68" s="864">
        <v>321.90045301880446</v>
      </c>
    </row>
    <row r="69" spans="3:5" x14ac:dyDescent="0.25">
      <c r="C69" s="953" t="s">
        <v>358</v>
      </c>
      <c r="D69" s="954"/>
      <c r="E69" s="864">
        <v>7477.0977891509438</v>
      </c>
    </row>
    <row r="70" spans="3:5" x14ac:dyDescent="0.25">
      <c r="C70" s="989" t="s">
        <v>359</v>
      </c>
      <c r="D70" s="990"/>
      <c r="E70" s="402"/>
    </row>
    <row r="71" spans="3:5" x14ac:dyDescent="0.25">
      <c r="C71" s="403" t="s">
        <v>360</v>
      </c>
      <c r="D71" s="403" t="s">
        <v>360</v>
      </c>
      <c r="E71" s="402">
        <v>579.22286116072883</v>
      </c>
    </row>
    <row r="72" spans="3:5" x14ac:dyDescent="0.25">
      <c r="C72" s="403" t="s">
        <v>361</v>
      </c>
      <c r="D72" s="403" t="s">
        <v>361</v>
      </c>
      <c r="E72" s="402"/>
    </row>
    <row r="73" spans="3:5" x14ac:dyDescent="0.25">
      <c r="C73" s="953" t="s">
        <v>362</v>
      </c>
      <c r="D73" s="954"/>
      <c r="E73" s="864">
        <v>579.22286116072883</v>
      </c>
    </row>
    <row r="74" spans="3:5" x14ac:dyDescent="0.25">
      <c r="C74" s="989" t="s">
        <v>363</v>
      </c>
      <c r="D74" s="990"/>
      <c r="E74" s="402"/>
    </row>
    <row r="75" spans="3:5" x14ac:dyDescent="0.25">
      <c r="C75" s="403" t="s">
        <v>364</v>
      </c>
      <c r="D75" s="403" t="s">
        <v>364</v>
      </c>
      <c r="E75" s="402">
        <v>2489.4788448282438</v>
      </c>
    </row>
    <row r="76" spans="3:5" x14ac:dyDescent="0.25">
      <c r="C76" s="403" t="s">
        <v>365</v>
      </c>
      <c r="D76" s="403" t="s">
        <v>365</v>
      </c>
      <c r="E76" s="402">
        <v>0</v>
      </c>
    </row>
    <row r="77" spans="3:5" x14ac:dyDescent="0.25">
      <c r="C77" s="403" t="s">
        <v>366</v>
      </c>
      <c r="D77" s="403" t="s">
        <v>366</v>
      </c>
      <c r="E77" s="402">
        <v>0</v>
      </c>
    </row>
    <row r="78" spans="3:5" x14ac:dyDescent="0.25">
      <c r="C78" s="953" t="s">
        <v>367</v>
      </c>
      <c r="D78" s="954"/>
      <c r="E78" s="864">
        <v>2489.4788448282438</v>
      </c>
    </row>
    <row r="79" spans="3:5" x14ac:dyDescent="0.25">
      <c r="C79" s="989" t="s">
        <v>368</v>
      </c>
      <c r="D79" s="990"/>
      <c r="E79" s="402"/>
    </row>
    <row r="80" spans="3:5" x14ac:dyDescent="0.25">
      <c r="C80" s="403"/>
      <c r="D80" s="403" t="s">
        <v>369</v>
      </c>
      <c r="E80" s="402">
        <v>0.19435805999999939</v>
      </c>
    </row>
    <row r="81" spans="3:5" x14ac:dyDescent="0.25">
      <c r="C81" s="403"/>
      <c r="D81" s="403" t="s">
        <v>370</v>
      </c>
      <c r="E81" s="402">
        <v>0</v>
      </c>
    </row>
    <row r="82" spans="3:5" x14ac:dyDescent="0.25">
      <c r="C82" s="403"/>
      <c r="D82" s="403" t="s">
        <v>371</v>
      </c>
      <c r="E82" s="402">
        <v>191.2141147033056</v>
      </c>
    </row>
    <row r="83" spans="3:5" x14ac:dyDescent="0.25">
      <c r="C83" s="403"/>
      <c r="D83" s="403" t="s">
        <v>372</v>
      </c>
      <c r="E83" s="402">
        <v>31.379876702416858</v>
      </c>
    </row>
    <row r="84" spans="3:5" x14ac:dyDescent="0.25">
      <c r="C84" s="403"/>
      <c r="D84" s="403" t="s">
        <v>373</v>
      </c>
      <c r="E84" s="402">
        <v>121.54988907382119</v>
      </c>
    </row>
    <row r="85" spans="3:5" x14ac:dyDescent="0.25">
      <c r="C85" s="403"/>
      <c r="D85" s="403" t="s">
        <v>331</v>
      </c>
      <c r="E85" s="402">
        <v>1.7147915492957556E-2</v>
      </c>
    </row>
    <row r="86" spans="3:5" x14ac:dyDescent="0.25">
      <c r="C86" s="403"/>
      <c r="D86" s="403" t="s">
        <v>374</v>
      </c>
      <c r="E86" s="402">
        <v>2226.4618080924024</v>
      </c>
    </row>
    <row r="87" spans="3:5" x14ac:dyDescent="0.25">
      <c r="C87" s="403"/>
      <c r="D87" s="403" t="s">
        <v>375</v>
      </c>
      <c r="E87" s="402">
        <v>79.216096159692412</v>
      </c>
    </row>
    <row r="88" spans="3:5" x14ac:dyDescent="0.25">
      <c r="C88" s="403"/>
      <c r="D88" s="403" t="s">
        <v>376</v>
      </c>
      <c r="E88" s="402">
        <v>259.80554273749311</v>
      </c>
    </row>
    <row r="89" spans="3:5" x14ac:dyDescent="0.25">
      <c r="C89" s="403"/>
      <c r="D89" s="403" t="s">
        <v>377</v>
      </c>
      <c r="E89" s="402">
        <v>151.0407315964793</v>
      </c>
    </row>
    <row r="90" spans="3:5" x14ac:dyDescent="0.25">
      <c r="C90" s="403"/>
      <c r="D90" s="403" t="s">
        <v>378</v>
      </c>
      <c r="E90" s="402">
        <v>600.99134267838315</v>
      </c>
    </row>
    <row r="91" spans="3:5" x14ac:dyDescent="0.25">
      <c r="C91" s="403"/>
      <c r="D91" s="403" t="s">
        <v>379</v>
      </c>
      <c r="E91" s="402">
        <v>23.187508912664811</v>
      </c>
    </row>
    <row r="92" spans="3:5" x14ac:dyDescent="0.25">
      <c r="C92" s="403"/>
      <c r="D92" s="403" t="s">
        <v>380</v>
      </c>
      <c r="E92" s="402">
        <v>648.75525748584914</v>
      </c>
    </row>
    <row r="93" spans="3:5" x14ac:dyDescent="0.25">
      <c r="C93" s="403"/>
      <c r="D93" s="403" t="s">
        <v>381</v>
      </c>
      <c r="E93" s="402">
        <v>331.8277943257184</v>
      </c>
    </row>
    <row r="94" spans="3:5" x14ac:dyDescent="0.3">
      <c r="C94" s="403"/>
      <c r="D94" s="397" t="s">
        <v>382</v>
      </c>
      <c r="E94" s="402">
        <v>0</v>
      </c>
    </row>
    <row r="95" spans="3:5" x14ac:dyDescent="0.3">
      <c r="C95" s="403"/>
      <c r="D95" s="397" t="s">
        <v>383</v>
      </c>
      <c r="E95" s="402">
        <v>0</v>
      </c>
    </row>
    <row r="96" spans="3:5" x14ac:dyDescent="0.25">
      <c r="C96" s="953" t="s">
        <v>384</v>
      </c>
      <c r="D96" s="954"/>
      <c r="E96" s="864">
        <v>4665.6414684437195</v>
      </c>
    </row>
    <row r="97" spans="3:5" x14ac:dyDescent="0.25">
      <c r="C97" s="989" t="s">
        <v>385</v>
      </c>
      <c r="D97" s="990"/>
      <c r="E97" s="402"/>
    </row>
    <row r="98" spans="3:5" x14ac:dyDescent="0.25">
      <c r="C98" s="403"/>
      <c r="D98" s="704" t="s">
        <v>458</v>
      </c>
      <c r="E98" s="402">
        <v>2808.2107986978194</v>
      </c>
    </row>
    <row r="99" spans="3:5" x14ac:dyDescent="0.25">
      <c r="C99" s="403"/>
      <c r="D99" s="704" t="s">
        <v>459</v>
      </c>
      <c r="E99" s="402">
        <v>-107.69907953987749</v>
      </c>
    </row>
    <row r="100" spans="3:5" x14ac:dyDescent="0.25">
      <c r="C100" s="403"/>
      <c r="D100" s="403" t="s">
        <v>1252</v>
      </c>
      <c r="E100" s="402">
        <v>-421.11161374160332</v>
      </c>
    </row>
    <row r="101" spans="3:5" x14ac:dyDescent="0.3">
      <c r="C101" s="403"/>
      <c r="D101" s="397" t="s">
        <v>460</v>
      </c>
      <c r="E101" s="402">
        <v>0</v>
      </c>
    </row>
    <row r="102" spans="3:5" x14ac:dyDescent="0.3">
      <c r="C102" s="403"/>
      <c r="D102" s="397" t="s">
        <v>461</v>
      </c>
      <c r="E102" s="402">
        <v>0</v>
      </c>
    </row>
    <row r="103" spans="3:5" x14ac:dyDescent="0.3">
      <c r="C103" s="403"/>
      <c r="D103" s="398" t="s">
        <v>462</v>
      </c>
      <c r="E103" s="402">
        <v>0</v>
      </c>
    </row>
    <row r="104" spans="3:5" x14ac:dyDescent="0.3">
      <c r="C104" s="403"/>
      <c r="D104" s="397" t="s">
        <v>463</v>
      </c>
      <c r="E104" s="402">
        <v>0</v>
      </c>
    </row>
    <row r="105" spans="3:5" x14ac:dyDescent="0.3">
      <c r="C105" s="403"/>
      <c r="D105" s="397" t="s">
        <v>464</v>
      </c>
      <c r="E105" s="402">
        <v>0</v>
      </c>
    </row>
    <row r="106" spans="3:5" x14ac:dyDescent="0.3">
      <c r="C106" s="403"/>
      <c r="D106" s="397" t="s">
        <v>465</v>
      </c>
      <c r="E106" s="402">
        <v>0</v>
      </c>
    </row>
    <row r="107" spans="3:5" x14ac:dyDescent="0.3">
      <c r="C107" s="403"/>
      <c r="D107" s="397" t="s">
        <v>466</v>
      </c>
      <c r="E107" s="402">
        <v>0</v>
      </c>
    </row>
    <row r="108" spans="3:5" x14ac:dyDescent="0.3">
      <c r="C108" s="403"/>
      <c r="D108" s="397" t="s">
        <v>467</v>
      </c>
      <c r="E108" s="402">
        <v>0</v>
      </c>
    </row>
    <row r="109" spans="3:5" x14ac:dyDescent="0.3">
      <c r="C109" s="403"/>
      <c r="D109" s="397" t="s">
        <v>468</v>
      </c>
      <c r="E109" s="402">
        <v>0</v>
      </c>
    </row>
    <row r="110" spans="3:5" x14ac:dyDescent="0.3">
      <c r="C110" s="403"/>
      <c r="D110" s="397" t="s">
        <v>469</v>
      </c>
      <c r="E110" s="402">
        <v>0</v>
      </c>
    </row>
    <row r="111" spans="3:5" x14ac:dyDescent="0.3">
      <c r="C111" s="403"/>
      <c r="D111" s="397" t="s">
        <v>470</v>
      </c>
      <c r="E111" s="402">
        <v>0</v>
      </c>
    </row>
    <row r="112" spans="3:5" x14ac:dyDescent="0.25">
      <c r="C112" s="403"/>
      <c r="D112" s="403" t="s">
        <v>441</v>
      </c>
      <c r="E112" s="402">
        <v>0</v>
      </c>
    </row>
    <row r="113" spans="2:12" x14ac:dyDescent="0.25">
      <c r="C113" s="953" t="s">
        <v>387</v>
      </c>
      <c r="D113" s="954"/>
      <c r="E113" s="864">
        <v>2279.4001054163386</v>
      </c>
    </row>
    <row r="114" spans="2:12" x14ac:dyDescent="0.25">
      <c r="C114" s="989" t="s">
        <v>388</v>
      </c>
      <c r="D114" s="990"/>
      <c r="E114" s="402"/>
    </row>
    <row r="115" spans="2:12" x14ac:dyDescent="0.25">
      <c r="C115" s="403" t="s">
        <v>389</v>
      </c>
      <c r="D115" s="403" t="s">
        <v>390</v>
      </c>
      <c r="E115" s="402">
        <v>5.9981807550376756</v>
      </c>
    </row>
    <row r="116" spans="2:12" x14ac:dyDescent="0.25">
      <c r="C116" s="403" t="s">
        <v>389</v>
      </c>
      <c r="D116" s="403" t="s">
        <v>391</v>
      </c>
      <c r="E116" s="402">
        <v>25.854975600904041</v>
      </c>
    </row>
    <row r="117" spans="2:12" x14ac:dyDescent="0.25">
      <c r="C117" s="953" t="s">
        <v>392</v>
      </c>
      <c r="D117" s="954"/>
      <c r="E117" s="864">
        <v>-19.856794845866364</v>
      </c>
    </row>
    <row r="118" spans="2:12" x14ac:dyDescent="0.25">
      <c r="C118" s="953" t="s">
        <v>201</v>
      </c>
      <c r="D118" s="954"/>
      <c r="E118" s="864">
        <v>38492.053345195469</v>
      </c>
    </row>
    <row r="120" spans="2:12" x14ac:dyDescent="0.25">
      <c r="C120" s="719" t="s">
        <v>471</v>
      </c>
    </row>
    <row r="121" spans="2:12" ht="5" customHeight="1" x14ac:dyDescent="0.25">
      <c r="B121" s="724"/>
      <c r="C121" s="724"/>
      <c r="D121" s="865"/>
      <c r="L121" s="723"/>
    </row>
    <row r="122" spans="2:12" x14ac:dyDescent="0.25">
      <c r="C122" s="989" t="s">
        <v>312</v>
      </c>
      <c r="D122" s="990"/>
      <c r="E122" s="403"/>
    </row>
    <row r="123" spans="2:12" x14ac:dyDescent="0.25">
      <c r="C123" s="953" t="s">
        <v>313</v>
      </c>
      <c r="D123" s="954"/>
      <c r="E123" s="403"/>
    </row>
    <row r="124" spans="2:12" x14ac:dyDescent="0.25">
      <c r="C124" s="991" t="s">
        <v>314</v>
      </c>
      <c r="D124" s="403" t="s">
        <v>315</v>
      </c>
      <c r="E124" s="402">
        <v>362.21780999999999</v>
      </c>
    </row>
    <row r="125" spans="2:12" x14ac:dyDescent="0.25">
      <c r="C125" s="992"/>
      <c r="D125" s="403" t="s">
        <v>316</v>
      </c>
      <c r="E125" s="402">
        <v>364.09443999999996</v>
      </c>
    </row>
    <row r="126" spans="2:12" x14ac:dyDescent="0.25">
      <c r="C126" s="992"/>
      <c r="D126" s="403" t="s">
        <v>317</v>
      </c>
      <c r="E126" s="402">
        <v>924.78350999999986</v>
      </c>
    </row>
    <row r="127" spans="2:12" x14ac:dyDescent="0.25">
      <c r="C127" s="992"/>
      <c r="D127" s="403" t="s">
        <v>318</v>
      </c>
      <c r="E127" s="402">
        <v>0</v>
      </c>
    </row>
    <row r="128" spans="2:12" x14ac:dyDescent="0.25">
      <c r="C128" s="992"/>
      <c r="D128" s="403" t="s">
        <v>319</v>
      </c>
      <c r="E128" s="402">
        <v>316.80477500000001</v>
      </c>
    </row>
    <row r="129" spans="3:5" x14ac:dyDescent="0.25">
      <c r="C129" s="992"/>
      <c r="D129" s="403" t="s">
        <v>320</v>
      </c>
      <c r="E129" s="402">
        <v>549.47161999999992</v>
      </c>
    </row>
    <row r="130" spans="3:5" x14ac:dyDescent="0.25">
      <c r="C130" s="992"/>
      <c r="D130" s="403" t="s">
        <v>321</v>
      </c>
      <c r="E130" s="402">
        <v>1208.5779400000001</v>
      </c>
    </row>
    <row r="131" spans="3:5" x14ac:dyDescent="0.25">
      <c r="C131" s="992"/>
      <c r="D131" s="403" t="s">
        <v>322</v>
      </c>
      <c r="E131" s="402">
        <v>4751.6977100000004</v>
      </c>
    </row>
    <row r="132" spans="3:5" x14ac:dyDescent="0.25">
      <c r="C132" s="1023" t="s">
        <v>188</v>
      </c>
      <c r="D132" s="1024"/>
      <c r="E132" s="864">
        <v>8477.6478049999987</v>
      </c>
    </row>
    <row r="133" spans="3:5" x14ac:dyDescent="0.25">
      <c r="C133" s="953" t="s">
        <v>323</v>
      </c>
      <c r="D133" s="954"/>
      <c r="E133" s="402"/>
    </row>
    <row r="134" spans="3:5" x14ac:dyDescent="0.25">
      <c r="C134" s="991" t="s">
        <v>314</v>
      </c>
      <c r="D134" s="403" t="s">
        <v>324</v>
      </c>
      <c r="E134" s="402">
        <v>40.749445135288163</v>
      </c>
    </row>
    <row r="135" spans="3:5" x14ac:dyDescent="0.25">
      <c r="C135" s="992"/>
      <c r="D135" s="403" t="s">
        <v>325</v>
      </c>
      <c r="E135" s="402">
        <v>284.06194403710259</v>
      </c>
    </row>
    <row r="136" spans="3:5" x14ac:dyDescent="0.25">
      <c r="C136" s="992"/>
      <c r="D136" s="403" t="s">
        <v>326</v>
      </c>
      <c r="E136" s="402">
        <v>313.45727027144727</v>
      </c>
    </row>
    <row r="137" spans="3:5" x14ac:dyDescent="0.25">
      <c r="C137" s="992"/>
      <c r="D137" s="403" t="s">
        <v>327</v>
      </c>
      <c r="E137" s="402">
        <v>83.588605405719278</v>
      </c>
    </row>
    <row r="138" spans="3:5" x14ac:dyDescent="0.25">
      <c r="C138" s="992"/>
      <c r="D138" s="403" t="s">
        <v>328</v>
      </c>
      <c r="E138" s="402">
        <v>41.794302702859639</v>
      </c>
    </row>
    <row r="139" spans="3:5" x14ac:dyDescent="0.25">
      <c r="C139" s="992"/>
      <c r="D139" s="721" t="s">
        <v>329</v>
      </c>
      <c r="E139" s="402">
        <v>6.2691454054289473</v>
      </c>
    </row>
    <row r="140" spans="3:5" x14ac:dyDescent="0.25">
      <c r="C140" s="992"/>
      <c r="D140" s="722" t="s">
        <v>407</v>
      </c>
      <c r="E140" s="402">
        <v>20.897151351429819</v>
      </c>
    </row>
    <row r="141" spans="3:5" x14ac:dyDescent="0.25">
      <c r="C141" s="992"/>
      <c r="D141" s="722" t="s">
        <v>408</v>
      </c>
      <c r="E141" s="402">
        <v>5.2242878378574549</v>
      </c>
    </row>
    <row r="142" spans="3:5" x14ac:dyDescent="0.25">
      <c r="C142" s="992"/>
      <c r="D142" s="722" t="s">
        <v>409</v>
      </c>
      <c r="E142" s="402">
        <v>0</v>
      </c>
    </row>
    <row r="143" spans="3:5" x14ac:dyDescent="0.25">
      <c r="C143" s="992"/>
      <c r="D143" s="722" t="s">
        <v>410</v>
      </c>
      <c r="E143" s="402">
        <v>6.2691454054289473</v>
      </c>
    </row>
    <row r="144" spans="3:5" x14ac:dyDescent="0.25">
      <c r="C144" s="992"/>
      <c r="D144" s="722" t="s">
        <v>411</v>
      </c>
      <c r="E144" s="402">
        <v>3.4828585585716363</v>
      </c>
    </row>
    <row r="145" spans="3:5" x14ac:dyDescent="0.25">
      <c r="C145" s="992"/>
      <c r="D145" s="403" t="s">
        <v>1244</v>
      </c>
      <c r="E145" s="402">
        <v>0.6965717117143273</v>
      </c>
    </row>
    <row r="146" spans="3:5" x14ac:dyDescent="0.25">
      <c r="C146" s="992"/>
      <c r="D146" s="403" t="s">
        <v>1245</v>
      </c>
      <c r="E146" s="402">
        <v>3.1902984396516194</v>
      </c>
    </row>
    <row r="147" spans="3:5" x14ac:dyDescent="0.3">
      <c r="C147" s="992"/>
      <c r="D147" s="500" t="s">
        <v>1260</v>
      </c>
      <c r="E147" s="402">
        <v>1164.71</v>
      </c>
    </row>
    <row r="148" spans="3:5" x14ac:dyDescent="0.25">
      <c r="C148" s="953" t="s">
        <v>188</v>
      </c>
      <c r="D148" s="954"/>
      <c r="E148" s="864">
        <v>1974.3910262624997</v>
      </c>
    </row>
    <row r="149" spans="3:5" x14ac:dyDescent="0.25">
      <c r="C149" s="953" t="s">
        <v>332</v>
      </c>
      <c r="D149" s="954"/>
      <c r="E149" s="864">
        <v>10452.038831262498</v>
      </c>
    </row>
    <row r="150" spans="3:5" x14ac:dyDescent="0.25">
      <c r="C150" s="989" t="s">
        <v>333</v>
      </c>
      <c r="D150" s="990"/>
      <c r="E150" s="402"/>
    </row>
    <row r="151" spans="3:5" x14ac:dyDescent="0.25">
      <c r="C151" s="953" t="s">
        <v>313</v>
      </c>
      <c r="D151" s="954"/>
      <c r="E151" s="402"/>
    </row>
    <row r="152" spans="3:5" x14ac:dyDescent="0.25">
      <c r="C152" s="991" t="s">
        <v>334</v>
      </c>
      <c r="D152" s="403" t="s">
        <v>335</v>
      </c>
      <c r="E152" s="402">
        <v>131.88186012730898</v>
      </c>
    </row>
    <row r="153" spans="3:5" x14ac:dyDescent="0.25">
      <c r="C153" s="992"/>
      <c r="D153" s="403" t="s">
        <v>336</v>
      </c>
      <c r="E153" s="402">
        <v>37.460055116912002</v>
      </c>
    </row>
    <row r="154" spans="3:5" x14ac:dyDescent="0.25">
      <c r="C154" s="992"/>
      <c r="D154" s="403" t="s">
        <v>337</v>
      </c>
      <c r="E154" s="402">
        <v>94.737960383935004</v>
      </c>
    </row>
    <row r="155" spans="3:5" x14ac:dyDescent="0.25">
      <c r="C155" s="992"/>
      <c r="D155" s="403" t="s">
        <v>338</v>
      </c>
      <c r="E155" s="402">
        <v>354.13447398310507</v>
      </c>
    </row>
    <row r="156" spans="3:5" x14ac:dyDescent="0.25">
      <c r="C156" s="992"/>
      <c r="D156" s="403" t="s">
        <v>339</v>
      </c>
      <c r="E156" s="402">
        <v>192.439381118927</v>
      </c>
    </row>
    <row r="157" spans="3:5" x14ac:dyDescent="0.25">
      <c r="C157" s="992"/>
      <c r="D157" s="403" t="s">
        <v>340</v>
      </c>
      <c r="E157" s="402">
        <v>233.51599067963701</v>
      </c>
    </row>
    <row r="158" spans="3:5" x14ac:dyDescent="0.25">
      <c r="C158" s="992"/>
      <c r="D158" s="403" t="s">
        <v>341</v>
      </c>
      <c r="E158" s="402">
        <v>0</v>
      </c>
    </row>
    <row r="159" spans="3:5" x14ac:dyDescent="0.25">
      <c r="C159" s="992"/>
      <c r="D159" s="403" t="s">
        <v>342</v>
      </c>
      <c r="E159" s="402">
        <v>0</v>
      </c>
    </row>
    <row r="160" spans="3:5" x14ac:dyDescent="0.25">
      <c r="C160" s="993"/>
      <c r="D160" s="403" t="s">
        <v>343</v>
      </c>
      <c r="E160" s="402">
        <v>566.96871221472952</v>
      </c>
    </row>
    <row r="161" spans="3:5" x14ac:dyDescent="0.25">
      <c r="C161" s="403"/>
      <c r="D161" s="403" t="s">
        <v>344</v>
      </c>
      <c r="E161" s="402">
        <v>566.96871221472952</v>
      </c>
    </row>
    <row r="162" spans="3:5" x14ac:dyDescent="0.25">
      <c r="C162" s="403"/>
      <c r="D162" s="403" t="s">
        <v>345</v>
      </c>
      <c r="E162" s="402">
        <v>88.643520666333131</v>
      </c>
    </row>
    <row r="163" spans="3:5" x14ac:dyDescent="0.25">
      <c r="C163" s="403"/>
      <c r="D163" s="403" t="s">
        <v>346</v>
      </c>
      <c r="E163" s="402">
        <v>133.65350796735015</v>
      </c>
    </row>
    <row r="164" spans="3:5" x14ac:dyDescent="0.25">
      <c r="C164" s="403"/>
      <c r="D164" s="403" t="s">
        <v>347</v>
      </c>
      <c r="E164" s="402">
        <v>0.88207083613034754</v>
      </c>
    </row>
    <row r="165" spans="3:5" x14ac:dyDescent="0.25">
      <c r="C165" s="403"/>
      <c r="D165" s="403" t="s">
        <v>348</v>
      </c>
      <c r="E165" s="402">
        <v>1.941037078847291</v>
      </c>
    </row>
    <row r="166" spans="3:5" x14ac:dyDescent="0.25">
      <c r="C166" s="403"/>
      <c r="D166" s="403" t="s">
        <v>349</v>
      </c>
      <c r="E166" s="402">
        <v>75.062086292250399</v>
      </c>
    </row>
    <row r="167" spans="3:5" x14ac:dyDescent="0.25">
      <c r="C167" s="403"/>
      <c r="D167" s="403" t="s">
        <v>350</v>
      </c>
      <c r="E167" s="402">
        <v>5.2639695928759149</v>
      </c>
    </row>
    <row r="168" spans="3:5" x14ac:dyDescent="0.25">
      <c r="C168" s="953" t="s">
        <v>188</v>
      </c>
      <c r="D168" s="954"/>
      <c r="E168" s="864">
        <v>2483.5533382730719</v>
      </c>
    </row>
    <row r="169" spans="3:5" x14ac:dyDescent="0.25">
      <c r="C169" s="953" t="s">
        <v>351</v>
      </c>
      <c r="D169" s="954"/>
      <c r="E169" s="402"/>
    </row>
    <row r="170" spans="3:5" x14ac:dyDescent="0.25">
      <c r="C170" s="991" t="s">
        <v>352</v>
      </c>
      <c r="D170" s="403" t="s">
        <v>353</v>
      </c>
      <c r="E170" s="402">
        <v>0</v>
      </c>
    </row>
    <row r="171" spans="3:5" x14ac:dyDescent="0.25">
      <c r="C171" s="992"/>
      <c r="D171" s="403" t="s">
        <v>354</v>
      </c>
      <c r="E171" s="402">
        <v>0</v>
      </c>
    </row>
    <row r="172" spans="3:5" x14ac:dyDescent="0.25">
      <c r="C172" s="992"/>
      <c r="D172" s="403" t="s">
        <v>355</v>
      </c>
      <c r="E172" s="402">
        <v>0</v>
      </c>
    </row>
    <row r="173" spans="3:5" x14ac:dyDescent="0.25">
      <c r="C173" s="993"/>
      <c r="D173" s="403" t="s">
        <v>356</v>
      </c>
      <c r="E173" s="402">
        <v>0</v>
      </c>
    </row>
    <row r="174" spans="3:5" x14ac:dyDescent="0.25">
      <c r="C174" s="953" t="s">
        <v>188</v>
      </c>
      <c r="D174" s="954"/>
      <c r="E174" s="864">
        <v>0</v>
      </c>
    </row>
    <row r="175" spans="3:5" x14ac:dyDescent="0.25">
      <c r="C175" s="953" t="s">
        <v>358</v>
      </c>
      <c r="D175" s="954"/>
      <c r="E175" s="864">
        <v>2483.5533382730719</v>
      </c>
    </row>
    <row r="176" spans="3:5" x14ac:dyDescent="0.25">
      <c r="C176" s="989" t="s">
        <v>359</v>
      </c>
      <c r="D176" s="990"/>
      <c r="E176" s="402"/>
    </row>
    <row r="177" spans="3:5" x14ac:dyDescent="0.25">
      <c r="C177" s="403" t="s">
        <v>360</v>
      </c>
      <c r="D177" s="403" t="s">
        <v>360</v>
      </c>
      <c r="E177" s="402">
        <v>217.596200634334</v>
      </c>
    </row>
    <row r="178" spans="3:5" x14ac:dyDescent="0.25">
      <c r="C178" s="403" t="s">
        <v>361</v>
      </c>
      <c r="D178" s="403" t="s">
        <v>361</v>
      </c>
      <c r="E178" s="402">
        <v>0</v>
      </c>
    </row>
    <row r="179" spans="3:5" x14ac:dyDescent="0.25">
      <c r="C179" s="953" t="s">
        <v>362</v>
      </c>
      <c r="D179" s="954"/>
      <c r="E179" s="864">
        <v>217.596200634334</v>
      </c>
    </row>
    <row r="180" spans="3:5" x14ac:dyDescent="0.25">
      <c r="C180" s="989" t="s">
        <v>363</v>
      </c>
      <c r="D180" s="990"/>
      <c r="E180" s="402"/>
    </row>
    <row r="181" spans="3:5" x14ac:dyDescent="0.25">
      <c r="C181" s="403" t="s">
        <v>364</v>
      </c>
      <c r="D181" s="403" t="s">
        <v>364</v>
      </c>
      <c r="E181" s="402">
        <v>973.80816936323515</v>
      </c>
    </row>
    <row r="182" spans="3:5" x14ac:dyDescent="0.25">
      <c r="C182" s="403" t="s">
        <v>365</v>
      </c>
      <c r="D182" s="403" t="s">
        <v>365</v>
      </c>
      <c r="E182" s="402">
        <v>0</v>
      </c>
    </row>
    <row r="183" spans="3:5" x14ac:dyDescent="0.25">
      <c r="C183" s="403" t="s">
        <v>366</v>
      </c>
      <c r="D183" s="403" t="s">
        <v>366</v>
      </c>
      <c r="E183" s="402">
        <v>0</v>
      </c>
    </row>
    <row r="184" spans="3:5" x14ac:dyDescent="0.25">
      <c r="C184" s="953" t="s">
        <v>367</v>
      </c>
      <c r="D184" s="954"/>
      <c r="E184" s="864">
        <v>973.80816936323515</v>
      </c>
    </row>
    <row r="185" spans="3:5" x14ac:dyDescent="0.25">
      <c r="C185" s="989" t="s">
        <v>368</v>
      </c>
      <c r="D185" s="990"/>
      <c r="E185" s="402"/>
    </row>
    <row r="186" spans="3:5" x14ac:dyDescent="0.25">
      <c r="C186" s="403"/>
      <c r="D186" s="403" t="s">
        <v>369</v>
      </c>
      <c r="E186" s="402">
        <v>0</v>
      </c>
    </row>
    <row r="187" spans="3:5" x14ac:dyDescent="0.25">
      <c r="C187" s="403"/>
      <c r="D187" s="403" t="s">
        <v>370</v>
      </c>
      <c r="E187" s="402">
        <v>0</v>
      </c>
    </row>
    <row r="188" spans="3:5" x14ac:dyDescent="0.25">
      <c r="C188" s="403"/>
      <c r="D188" s="403" t="s">
        <v>371</v>
      </c>
      <c r="E188" s="402">
        <v>0</v>
      </c>
    </row>
    <row r="189" spans="3:5" x14ac:dyDescent="0.25">
      <c r="C189" s="403"/>
      <c r="D189" s="403" t="s">
        <v>372</v>
      </c>
      <c r="E189" s="402">
        <v>0</v>
      </c>
    </row>
    <row r="190" spans="3:5" x14ac:dyDescent="0.25">
      <c r="C190" s="403"/>
      <c r="D190" s="403" t="s">
        <v>373</v>
      </c>
      <c r="E190" s="402">
        <v>0</v>
      </c>
    </row>
    <row r="191" spans="3:5" x14ac:dyDescent="0.25">
      <c r="C191" s="403"/>
      <c r="D191" s="403" t="s">
        <v>331</v>
      </c>
      <c r="E191" s="402">
        <v>0</v>
      </c>
    </row>
    <row r="192" spans="3:5" x14ac:dyDescent="0.25">
      <c r="C192" s="403"/>
      <c r="D192" s="403" t="s">
        <v>374</v>
      </c>
      <c r="E192" s="402">
        <v>0</v>
      </c>
    </row>
    <row r="193" spans="3:5" x14ac:dyDescent="0.25">
      <c r="C193" s="403"/>
      <c r="D193" s="403" t="s">
        <v>375</v>
      </c>
      <c r="E193" s="402">
        <v>0</v>
      </c>
    </row>
    <row r="194" spans="3:5" x14ac:dyDescent="0.25">
      <c r="C194" s="403"/>
      <c r="D194" s="403" t="s">
        <v>376</v>
      </c>
      <c r="E194" s="402">
        <v>0</v>
      </c>
    </row>
    <row r="195" spans="3:5" x14ac:dyDescent="0.25">
      <c r="C195" s="403"/>
      <c r="D195" s="403" t="s">
        <v>377</v>
      </c>
      <c r="E195" s="402">
        <v>0</v>
      </c>
    </row>
    <row r="196" spans="3:5" x14ac:dyDescent="0.25">
      <c r="C196" s="403"/>
      <c r="D196" s="403" t="s">
        <v>378</v>
      </c>
      <c r="E196" s="402">
        <v>0</v>
      </c>
    </row>
    <row r="197" spans="3:5" x14ac:dyDescent="0.25">
      <c r="C197" s="403"/>
      <c r="D197" s="403" t="s">
        <v>379</v>
      </c>
      <c r="E197" s="402">
        <v>0</v>
      </c>
    </row>
    <row r="198" spans="3:5" x14ac:dyDescent="0.25">
      <c r="C198" s="403"/>
      <c r="D198" s="403" t="s">
        <v>380</v>
      </c>
      <c r="E198" s="402">
        <v>0</v>
      </c>
    </row>
    <row r="199" spans="3:5" x14ac:dyDescent="0.25">
      <c r="C199" s="403"/>
      <c r="D199" s="403" t="s">
        <v>381</v>
      </c>
      <c r="E199" s="402">
        <v>0</v>
      </c>
    </row>
    <row r="200" spans="3:5" x14ac:dyDescent="0.3">
      <c r="C200" s="403"/>
      <c r="D200" s="397" t="s">
        <v>382</v>
      </c>
      <c r="E200" s="402">
        <v>0</v>
      </c>
    </row>
    <row r="201" spans="3:5" x14ac:dyDescent="0.3">
      <c r="C201" s="403"/>
      <c r="D201" s="397" t="s">
        <v>383</v>
      </c>
      <c r="E201" s="402">
        <v>0</v>
      </c>
    </row>
    <row r="202" spans="3:5" x14ac:dyDescent="0.25">
      <c r="C202" s="403"/>
      <c r="D202" s="403" t="s">
        <v>457</v>
      </c>
      <c r="E202" s="402">
        <v>0</v>
      </c>
    </row>
    <row r="203" spans="3:5" x14ac:dyDescent="0.25">
      <c r="C203" s="953" t="s">
        <v>384</v>
      </c>
      <c r="D203" s="954"/>
      <c r="E203" s="864">
        <v>0</v>
      </c>
    </row>
    <row r="204" spans="3:5" x14ac:dyDescent="0.25">
      <c r="C204" s="989" t="s">
        <v>385</v>
      </c>
      <c r="D204" s="990"/>
      <c r="E204" s="402"/>
    </row>
    <row r="205" spans="3:5" x14ac:dyDescent="0.3">
      <c r="C205" s="403"/>
      <c r="D205" s="397" t="s">
        <v>460</v>
      </c>
      <c r="E205" s="402">
        <v>0</v>
      </c>
    </row>
    <row r="206" spans="3:5" x14ac:dyDescent="0.3">
      <c r="C206" s="403"/>
      <c r="D206" s="397" t="s">
        <v>461</v>
      </c>
      <c r="E206" s="402">
        <v>0</v>
      </c>
    </row>
    <row r="207" spans="3:5" x14ac:dyDescent="0.3">
      <c r="C207" s="403"/>
      <c r="D207" s="398" t="s">
        <v>462</v>
      </c>
      <c r="E207" s="402">
        <v>0</v>
      </c>
    </row>
    <row r="208" spans="3:5" x14ac:dyDescent="0.3">
      <c r="C208" s="403"/>
      <c r="D208" s="397" t="s">
        <v>463</v>
      </c>
      <c r="E208" s="402">
        <v>0</v>
      </c>
    </row>
    <row r="209" spans="3:5" x14ac:dyDescent="0.3">
      <c r="C209" s="403"/>
      <c r="D209" s="397" t="s">
        <v>464</v>
      </c>
      <c r="E209" s="402">
        <v>0</v>
      </c>
    </row>
    <row r="210" spans="3:5" x14ac:dyDescent="0.3">
      <c r="C210" s="403"/>
      <c r="D210" s="397" t="s">
        <v>465</v>
      </c>
      <c r="E210" s="402">
        <v>0</v>
      </c>
    </row>
    <row r="211" spans="3:5" x14ac:dyDescent="0.3">
      <c r="C211" s="403"/>
      <c r="D211" s="397" t="s">
        <v>466</v>
      </c>
      <c r="E211" s="402">
        <v>0</v>
      </c>
    </row>
    <row r="212" spans="3:5" x14ac:dyDescent="0.3">
      <c r="C212" s="403"/>
      <c r="D212" s="397" t="s">
        <v>467</v>
      </c>
      <c r="E212" s="402">
        <v>0</v>
      </c>
    </row>
    <row r="213" spans="3:5" x14ac:dyDescent="0.3">
      <c r="C213" s="403"/>
      <c r="D213" s="397" t="s">
        <v>468</v>
      </c>
      <c r="E213" s="402">
        <v>0</v>
      </c>
    </row>
    <row r="214" spans="3:5" x14ac:dyDescent="0.3">
      <c r="C214" s="403"/>
      <c r="D214" s="397" t="s">
        <v>469</v>
      </c>
      <c r="E214" s="402">
        <v>0</v>
      </c>
    </row>
    <row r="215" spans="3:5" x14ac:dyDescent="0.3">
      <c r="C215" s="403"/>
      <c r="D215" s="397" t="s">
        <v>470</v>
      </c>
      <c r="E215" s="402">
        <v>0</v>
      </c>
    </row>
    <row r="216" spans="3:5" x14ac:dyDescent="0.25">
      <c r="C216" s="403"/>
      <c r="D216" s="403" t="s">
        <v>441</v>
      </c>
      <c r="E216" s="402">
        <v>0</v>
      </c>
    </row>
    <row r="217" spans="3:5" x14ac:dyDescent="0.25">
      <c r="C217" s="953" t="s">
        <v>387</v>
      </c>
      <c r="D217" s="954"/>
      <c r="E217" s="864">
        <v>0</v>
      </c>
    </row>
    <row r="218" spans="3:5" x14ac:dyDescent="0.25">
      <c r="C218" s="989" t="s">
        <v>388</v>
      </c>
      <c r="D218" s="990"/>
      <c r="E218" s="402"/>
    </row>
    <row r="219" spans="3:5" x14ac:dyDescent="0.25">
      <c r="C219" s="403" t="s">
        <v>389</v>
      </c>
      <c r="D219" s="403" t="s">
        <v>390</v>
      </c>
      <c r="E219" s="402">
        <v>0</v>
      </c>
    </row>
    <row r="220" spans="3:5" x14ac:dyDescent="0.25">
      <c r="C220" s="403" t="s">
        <v>389</v>
      </c>
      <c r="D220" s="403" t="s">
        <v>391</v>
      </c>
      <c r="E220" s="402">
        <v>0</v>
      </c>
    </row>
    <row r="221" spans="3:5" x14ac:dyDescent="0.25">
      <c r="C221" s="714"/>
      <c r="D221" s="717" t="s">
        <v>435</v>
      </c>
      <c r="E221" s="402"/>
    </row>
    <row r="222" spans="3:5" x14ac:dyDescent="0.25">
      <c r="C222" s="953" t="s">
        <v>392</v>
      </c>
      <c r="D222" s="954"/>
      <c r="E222" s="864">
        <v>0</v>
      </c>
    </row>
    <row r="223" spans="3:5" x14ac:dyDescent="0.25">
      <c r="C223" s="953" t="s">
        <v>201</v>
      </c>
      <c r="D223" s="954"/>
      <c r="E223" s="864">
        <v>14126.996539533138</v>
      </c>
    </row>
    <row r="225" spans="2:12" x14ac:dyDescent="0.25">
      <c r="C225" s="719" t="s">
        <v>477</v>
      </c>
    </row>
    <row r="226" spans="2:12" ht="5" customHeight="1" x14ac:dyDescent="0.25">
      <c r="B226" s="724"/>
      <c r="C226" s="724"/>
      <c r="D226" s="865"/>
      <c r="L226" s="723"/>
    </row>
    <row r="227" spans="2:12" x14ac:dyDescent="0.25">
      <c r="C227" s="989" t="s">
        <v>312</v>
      </c>
      <c r="D227" s="990"/>
      <c r="E227" s="403"/>
    </row>
    <row r="228" spans="2:12" x14ac:dyDescent="0.25">
      <c r="C228" s="953" t="s">
        <v>313</v>
      </c>
      <c r="D228" s="954"/>
      <c r="E228" s="403"/>
    </row>
    <row r="229" spans="2:12" ht="14.25" customHeight="1" x14ac:dyDescent="0.25">
      <c r="C229" s="991" t="s">
        <v>314</v>
      </c>
      <c r="D229" s="403" t="s">
        <v>315</v>
      </c>
      <c r="E229" s="402">
        <v>589.99604551293851</v>
      </c>
    </row>
    <row r="230" spans="2:12" x14ac:dyDescent="0.25">
      <c r="C230" s="992"/>
      <c r="D230" s="403" t="s">
        <v>316</v>
      </c>
      <c r="E230" s="402">
        <v>624.05408129273246</v>
      </c>
    </row>
    <row r="231" spans="2:12" x14ac:dyDescent="0.25">
      <c r="C231" s="992"/>
      <c r="D231" s="403" t="s">
        <v>317</v>
      </c>
      <c r="E231" s="402">
        <v>1056.8764731288288</v>
      </c>
    </row>
    <row r="232" spans="2:12" x14ac:dyDescent="0.25">
      <c r="C232" s="992"/>
      <c r="D232" s="403" t="s">
        <v>318</v>
      </c>
      <c r="E232" s="402">
        <v>0</v>
      </c>
    </row>
    <row r="233" spans="2:12" x14ac:dyDescent="0.25">
      <c r="C233" s="992"/>
      <c r="D233" s="403" t="s">
        <v>319</v>
      </c>
      <c r="E233" s="402">
        <v>681.66487054040556</v>
      </c>
    </row>
    <row r="234" spans="2:12" x14ac:dyDescent="0.25">
      <c r="C234" s="992"/>
      <c r="D234" s="403" t="s">
        <v>320</v>
      </c>
      <c r="E234" s="402">
        <v>780.82651893331945</v>
      </c>
    </row>
    <row r="235" spans="2:12" x14ac:dyDescent="0.25">
      <c r="C235" s="992"/>
      <c r="D235" s="403" t="s">
        <v>321</v>
      </c>
      <c r="E235" s="402">
        <v>1291.202388212278</v>
      </c>
    </row>
    <row r="236" spans="2:12" x14ac:dyDescent="0.25">
      <c r="C236" s="992"/>
      <c r="D236" s="403" t="s">
        <v>322</v>
      </c>
      <c r="E236" s="402">
        <v>5544.4098621583589</v>
      </c>
    </row>
    <row r="237" spans="2:12" x14ac:dyDescent="0.25">
      <c r="C237" s="953" t="s">
        <v>188</v>
      </c>
      <c r="D237" s="954"/>
      <c r="E237" s="864">
        <v>10569.030239778862</v>
      </c>
    </row>
    <row r="238" spans="2:12" x14ac:dyDescent="0.25">
      <c r="C238" s="953" t="s">
        <v>323</v>
      </c>
      <c r="D238" s="954"/>
      <c r="E238" s="402"/>
    </row>
    <row r="239" spans="2:12" x14ac:dyDescent="0.25">
      <c r="C239" s="991" t="s">
        <v>314</v>
      </c>
      <c r="D239" s="403" t="s">
        <v>324</v>
      </c>
      <c r="E239" s="402">
        <v>0</v>
      </c>
    </row>
    <row r="240" spans="2:12" x14ac:dyDescent="0.25">
      <c r="C240" s="992"/>
      <c r="D240" s="403" t="s">
        <v>325</v>
      </c>
      <c r="E240" s="402">
        <v>0</v>
      </c>
    </row>
    <row r="241" spans="3:5" x14ac:dyDescent="0.25">
      <c r="C241" s="992"/>
      <c r="D241" s="403" t="s">
        <v>326</v>
      </c>
      <c r="E241" s="402">
        <v>0</v>
      </c>
    </row>
    <row r="242" spans="3:5" x14ac:dyDescent="0.25">
      <c r="C242" s="992"/>
      <c r="D242" s="403" t="s">
        <v>327</v>
      </c>
      <c r="E242" s="402">
        <v>0</v>
      </c>
    </row>
    <row r="243" spans="3:5" x14ac:dyDescent="0.25">
      <c r="C243" s="992"/>
      <c r="D243" s="403" t="s">
        <v>328</v>
      </c>
      <c r="E243" s="402">
        <v>0</v>
      </c>
    </row>
    <row r="244" spans="3:5" x14ac:dyDescent="0.25">
      <c r="C244" s="992"/>
      <c r="D244" s="721" t="s">
        <v>329</v>
      </c>
      <c r="E244" s="402">
        <v>0</v>
      </c>
    </row>
    <row r="245" spans="3:5" x14ac:dyDescent="0.25">
      <c r="C245" s="992"/>
      <c r="D245" s="722" t="s">
        <v>407</v>
      </c>
      <c r="E245" s="402">
        <v>0</v>
      </c>
    </row>
    <row r="246" spans="3:5" x14ac:dyDescent="0.25">
      <c r="C246" s="992"/>
      <c r="D246" s="722" t="s">
        <v>408</v>
      </c>
      <c r="E246" s="402">
        <v>0</v>
      </c>
    </row>
    <row r="247" spans="3:5" x14ac:dyDescent="0.25">
      <c r="C247" s="992"/>
      <c r="D247" s="722" t="s">
        <v>409</v>
      </c>
      <c r="E247" s="402">
        <v>0</v>
      </c>
    </row>
    <row r="248" spans="3:5" x14ac:dyDescent="0.25">
      <c r="C248" s="992"/>
      <c r="D248" s="722" t="s">
        <v>410</v>
      </c>
      <c r="E248" s="402">
        <v>0</v>
      </c>
    </row>
    <row r="249" spans="3:5" x14ac:dyDescent="0.25">
      <c r="C249" s="992"/>
      <c r="D249" s="722" t="s">
        <v>411</v>
      </c>
      <c r="E249" s="402">
        <v>0</v>
      </c>
    </row>
    <row r="250" spans="3:5" x14ac:dyDescent="0.25">
      <c r="C250" s="992"/>
      <c r="D250" s="403" t="s">
        <v>1244</v>
      </c>
      <c r="E250" s="402">
        <v>0</v>
      </c>
    </row>
    <row r="251" spans="3:5" x14ac:dyDescent="0.25">
      <c r="C251" s="992"/>
      <c r="D251" s="403" t="s">
        <v>1245</v>
      </c>
      <c r="E251" s="402">
        <v>0</v>
      </c>
    </row>
    <row r="252" spans="3:5" x14ac:dyDescent="0.3">
      <c r="C252" s="992"/>
      <c r="D252" s="500" t="s">
        <v>1260</v>
      </c>
      <c r="E252" s="402">
        <v>0</v>
      </c>
    </row>
    <row r="253" spans="3:5" x14ac:dyDescent="0.3">
      <c r="C253" s="992"/>
      <c r="D253" s="397"/>
      <c r="E253" s="402"/>
    </row>
    <row r="254" spans="3:5" x14ac:dyDescent="0.25">
      <c r="C254" s="992"/>
      <c r="D254" s="717"/>
      <c r="E254" s="402"/>
    </row>
    <row r="255" spans="3:5" x14ac:dyDescent="0.25">
      <c r="C255" s="992"/>
      <c r="D255" s="717"/>
      <c r="E255" s="402"/>
    </row>
    <row r="256" spans="3:5" x14ac:dyDescent="0.25">
      <c r="C256" s="993"/>
      <c r="D256" s="717"/>
      <c r="E256" s="402"/>
    </row>
    <row r="257" spans="3:5" x14ac:dyDescent="0.25">
      <c r="C257" s="953" t="s">
        <v>188</v>
      </c>
      <c r="D257" s="954"/>
      <c r="E257" s="864">
        <v>0</v>
      </c>
    </row>
    <row r="258" spans="3:5" x14ac:dyDescent="0.25">
      <c r="C258" s="953" t="s">
        <v>332</v>
      </c>
      <c r="D258" s="954"/>
      <c r="E258" s="864">
        <v>10569.030239778862</v>
      </c>
    </row>
    <row r="259" spans="3:5" x14ac:dyDescent="0.25">
      <c r="C259" s="989" t="s">
        <v>333</v>
      </c>
      <c r="D259" s="990"/>
      <c r="E259" s="402"/>
    </row>
    <row r="260" spans="3:5" x14ac:dyDescent="0.25">
      <c r="C260" s="953" t="s">
        <v>313</v>
      </c>
      <c r="D260" s="954"/>
      <c r="E260" s="402"/>
    </row>
    <row r="261" spans="3:5" x14ac:dyDescent="0.25">
      <c r="C261" s="991" t="s">
        <v>334</v>
      </c>
      <c r="D261" s="403" t="s">
        <v>335</v>
      </c>
      <c r="E261" s="402">
        <v>442.96747182337771</v>
      </c>
    </row>
    <row r="262" spans="3:5" x14ac:dyDescent="0.25">
      <c r="C262" s="992"/>
      <c r="D262" s="403" t="s">
        <v>336</v>
      </c>
      <c r="E262" s="402">
        <v>113.0889675939501</v>
      </c>
    </row>
    <row r="263" spans="3:5" x14ac:dyDescent="0.25">
      <c r="C263" s="992"/>
      <c r="D263" s="403" t="s">
        <v>337</v>
      </c>
      <c r="E263" s="402">
        <v>180.90396490076046</v>
      </c>
    </row>
    <row r="264" spans="3:5" x14ac:dyDescent="0.25">
      <c r="C264" s="992"/>
      <c r="D264" s="403" t="s">
        <v>338</v>
      </c>
      <c r="E264" s="402">
        <v>695.6005289279849</v>
      </c>
    </row>
    <row r="265" spans="3:5" x14ac:dyDescent="0.25">
      <c r="C265" s="992"/>
      <c r="D265" s="403" t="s">
        <v>339</v>
      </c>
      <c r="E265" s="402">
        <v>326.69257146355392</v>
      </c>
    </row>
    <row r="266" spans="3:5" x14ac:dyDescent="0.25">
      <c r="C266" s="992"/>
      <c r="D266" s="403" t="s">
        <v>340</v>
      </c>
      <c r="E266" s="402">
        <v>437.15427081649108</v>
      </c>
    </row>
    <row r="267" spans="3:5" x14ac:dyDescent="0.25">
      <c r="C267" s="992"/>
      <c r="D267" s="403" t="s">
        <v>341</v>
      </c>
      <c r="E267" s="402">
        <v>65.989992298953041</v>
      </c>
    </row>
    <row r="268" spans="3:5" x14ac:dyDescent="0.25">
      <c r="C268" s="992"/>
      <c r="D268" s="403" t="s">
        <v>342</v>
      </c>
      <c r="E268" s="402">
        <v>265.94068661404827</v>
      </c>
    </row>
    <row r="269" spans="3:5" x14ac:dyDescent="0.25">
      <c r="C269" s="993"/>
      <c r="D269" s="403" t="s">
        <v>343</v>
      </c>
      <c r="E269" s="402">
        <v>857.62423171771002</v>
      </c>
    </row>
    <row r="270" spans="3:5" x14ac:dyDescent="0.25">
      <c r="C270" s="403"/>
      <c r="D270" s="403" t="s">
        <v>344</v>
      </c>
      <c r="E270" s="402">
        <v>832.8767365533555</v>
      </c>
    </row>
    <row r="271" spans="3:5" x14ac:dyDescent="0.25">
      <c r="C271" s="403"/>
      <c r="D271" s="403" t="s">
        <v>345</v>
      </c>
      <c r="E271" s="402">
        <v>10.037182456698067</v>
      </c>
    </row>
    <row r="272" spans="3:5" x14ac:dyDescent="0.25">
      <c r="C272" s="403"/>
      <c r="D272" s="403" t="s">
        <v>346</v>
      </c>
      <c r="E272" s="402">
        <v>8.3099532304431705</v>
      </c>
    </row>
    <row r="273" spans="3:5" x14ac:dyDescent="0.25">
      <c r="C273" s="403"/>
      <c r="D273" s="403" t="s">
        <v>347</v>
      </c>
      <c r="E273" s="402">
        <v>90.575761816065366</v>
      </c>
    </row>
    <row r="274" spans="3:5" x14ac:dyDescent="0.25">
      <c r="C274" s="403"/>
      <c r="D274" s="403" t="s">
        <v>348</v>
      </c>
      <c r="E274" s="402">
        <v>5.9725929173590053</v>
      </c>
    </row>
    <row r="275" spans="3:5" x14ac:dyDescent="0.25">
      <c r="C275" s="403"/>
      <c r="D275" s="403" t="s">
        <v>349</v>
      </c>
      <c r="E275" s="402">
        <v>6.2840710087780334</v>
      </c>
    </row>
    <row r="276" spans="3:5" x14ac:dyDescent="0.25">
      <c r="C276" s="403"/>
      <c r="D276" s="403" t="s">
        <v>350</v>
      </c>
      <c r="E276" s="402">
        <v>137.40076362197092</v>
      </c>
    </row>
    <row r="277" spans="3:5" x14ac:dyDescent="0.25">
      <c r="C277" s="403"/>
      <c r="D277" s="911" t="s">
        <v>426</v>
      </c>
      <c r="E277" s="402">
        <v>194.22425009756768</v>
      </c>
    </row>
    <row r="278" spans="3:5" x14ac:dyDescent="0.25">
      <c r="C278" s="403"/>
      <c r="D278" s="911" t="s">
        <v>427</v>
      </c>
      <c r="E278" s="402">
        <v>0</v>
      </c>
    </row>
    <row r="279" spans="3:5" x14ac:dyDescent="0.3">
      <c r="C279" s="403"/>
      <c r="D279" s="397" t="s">
        <v>429</v>
      </c>
      <c r="E279" s="402">
        <v>0</v>
      </c>
    </row>
    <row r="280" spans="3:5" x14ac:dyDescent="0.3">
      <c r="C280" s="403"/>
      <c r="D280" s="397" t="s">
        <v>430</v>
      </c>
      <c r="E280" s="402">
        <v>0</v>
      </c>
    </row>
    <row r="281" spans="3:5" x14ac:dyDescent="0.25">
      <c r="C281" s="403"/>
      <c r="D281" s="911" t="s">
        <v>431</v>
      </c>
      <c r="E281" s="402">
        <v>0</v>
      </c>
    </row>
    <row r="282" spans="3:5" x14ac:dyDescent="0.25">
      <c r="C282" s="403"/>
      <c r="D282" s="911" t="s">
        <v>432</v>
      </c>
      <c r="E282" s="402">
        <v>0</v>
      </c>
    </row>
    <row r="283" spans="3:5" x14ac:dyDescent="0.3">
      <c r="C283" s="403"/>
      <c r="D283" s="397" t="s">
        <v>456</v>
      </c>
      <c r="E283" s="402">
        <v>0</v>
      </c>
    </row>
    <row r="284" spans="3:5" x14ac:dyDescent="0.25">
      <c r="C284" s="953" t="s">
        <v>188</v>
      </c>
      <c r="D284" s="954"/>
      <c r="E284" s="864">
        <v>4671.643997859067</v>
      </c>
    </row>
    <row r="285" spans="3:5" x14ac:dyDescent="0.25">
      <c r="C285" s="953" t="s">
        <v>351</v>
      </c>
      <c r="D285" s="954"/>
      <c r="E285" s="402"/>
    </row>
    <row r="286" spans="3:5" x14ac:dyDescent="0.25">
      <c r="C286" s="991" t="s">
        <v>352</v>
      </c>
      <c r="D286" s="403" t="s">
        <v>353</v>
      </c>
      <c r="E286" s="402">
        <v>23.300976095200003</v>
      </c>
    </row>
    <row r="287" spans="3:5" x14ac:dyDescent="0.25">
      <c r="C287" s="992"/>
      <c r="D287" s="403" t="s">
        <v>354</v>
      </c>
      <c r="E287" s="402">
        <v>95.847527471901174</v>
      </c>
    </row>
    <row r="288" spans="3:5" x14ac:dyDescent="0.25">
      <c r="C288" s="992"/>
      <c r="D288" s="403" t="s">
        <v>355</v>
      </c>
      <c r="E288" s="402">
        <v>102.05576124073546</v>
      </c>
    </row>
    <row r="289" spans="3:5" x14ac:dyDescent="0.25">
      <c r="C289" s="993"/>
      <c r="D289" s="403" t="s">
        <v>356</v>
      </c>
      <c r="E289" s="402">
        <v>100.69618821096776</v>
      </c>
    </row>
    <row r="290" spans="3:5" x14ac:dyDescent="0.25">
      <c r="C290" s="953" t="s">
        <v>188</v>
      </c>
      <c r="D290" s="954"/>
      <c r="E290" s="864">
        <v>321.90045301880446</v>
      </c>
    </row>
    <row r="291" spans="3:5" x14ac:dyDescent="0.25">
      <c r="C291" s="953" t="s">
        <v>358</v>
      </c>
      <c r="D291" s="954"/>
      <c r="E291" s="864">
        <v>4993.544450877871</v>
      </c>
    </row>
    <row r="292" spans="3:5" x14ac:dyDescent="0.25">
      <c r="C292" s="989" t="s">
        <v>359</v>
      </c>
      <c r="D292" s="990"/>
      <c r="E292" s="402"/>
    </row>
    <row r="293" spans="3:5" x14ac:dyDescent="0.25">
      <c r="C293" s="403" t="s">
        <v>360</v>
      </c>
      <c r="D293" s="403" t="s">
        <v>360</v>
      </c>
      <c r="E293" s="402">
        <v>361.62666052639491</v>
      </c>
    </row>
    <row r="294" spans="3:5" x14ac:dyDescent="0.25">
      <c r="C294" s="403" t="s">
        <v>361</v>
      </c>
      <c r="D294" s="403" t="s">
        <v>361</v>
      </c>
      <c r="E294" s="402">
        <v>0</v>
      </c>
    </row>
    <row r="295" spans="3:5" x14ac:dyDescent="0.25">
      <c r="C295" s="953" t="s">
        <v>362</v>
      </c>
      <c r="D295" s="954"/>
      <c r="E295" s="864">
        <v>361.62666052639491</v>
      </c>
    </row>
    <row r="296" spans="3:5" x14ac:dyDescent="0.25">
      <c r="C296" s="989" t="s">
        <v>363</v>
      </c>
      <c r="D296" s="990"/>
      <c r="E296" s="402"/>
    </row>
    <row r="297" spans="3:5" x14ac:dyDescent="0.25">
      <c r="C297" s="403" t="s">
        <v>364</v>
      </c>
      <c r="D297" s="403" t="s">
        <v>364</v>
      </c>
      <c r="E297" s="402">
        <v>1515.6706754650088</v>
      </c>
    </row>
    <row r="298" spans="3:5" x14ac:dyDescent="0.25">
      <c r="C298" s="403" t="s">
        <v>365</v>
      </c>
      <c r="D298" s="403" t="s">
        <v>365</v>
      </c>
      <c r="E298" s="402">
        <v>0</v>
      </c>
    </row>
    <row r="299" spans="3:5" x14ac:dyDescent="0.25">
      <c r="C299" s="403" t="s">
        <v>366</v>
      </c>
      <c r="D299" s="403" t="s">
        <v>366</v>
      </c>
      <c r="E299" s="402">
        <v>0</v>
      </c>
    </row>
    <row r="300" spans="3:5" x14ac:dyDescent="0.25">
      <c r="C300" s="953" t="s">
        <v>367</v>
      </c>
      <c r="D300" s="954"/>
      <c r="E300" s="864">
        <v>1515.6706754650088</v>
      </c>
    </row>
    <row r="301" spans="3:5" x14ac:dyDescent="0.25">
      <c r="C301" s="989" t="s">
        <v>368</v>
      </c>
      <c r="D301" s="990"/>
      <c r="E301" s="402"/>
    </row>
    <row r="302" spans="3:5" x14ac:dyDescent="0.25">
      <c r="C302" s="403"/>
      <c r="D302" s="403" t="s">
        <v>369</v>
      </c>
      <c r="E302" s="402">
        <v>0.19435805999999939</v>
      </c>
    </row>
    <row r="303" spans="3:5" x14ac:dyDescent="0.25">
      <c r="C303" s="403"/>
      <c r="D303" s="403" t="s">
        <v>370</v>
      </c>
      <c r="E303" s="402">
        <v>0</v>
      </c>
    </row>
    <row r="304" spans="3:5" x14ac:dyDescent="0.25">
      <c r="C304" s="403"/>
      <c r="D304" s="403" t="s">
        <v>371</v>
      </c>
      <c r="E304" s="402">
        <v>191.2141147033056</v>
      </c>
    </row>
    <row r="305" spans="3:5" x14ac:dyDescent="0.25">
      <c r="C305" s="403"/>
      <c r="D305" s="403" t="s">
        <v>372</v>
      </c>
      <c r="E305" s="402">
        <v>31.379876702416858</v>
      </c>
    </row>
    <row r="306" spans="3:5" x14ac:dyDescent="0.25">
      <c r="C306" s="403"/>
      <c r="D306" s="403" t="s">
        <v>373</v>
      </c>
      <c r="E306" s="402">
        <v>121.54988907382119</v>
      </c>
    </row>
    <row r="307" spans="3:5" x14ac:dyDescent="0.25">
      <c r="C307" s="403"/>
      <c r="D307" s="403" t="s">
        <v>331</v>
      </c>
      <c r="E307" s="402">
        <v>1.7147915492957556E-2</v>
      </c>
    </row>
    <row r="308" spans="3:5" x14ac:dyDescent="0.25">
      <c r="C308" s="403"/>
      <c r="D308" s="403" t="s">
        <v>374</v>
      </c>
      <c r="E308" s="402">
        <v>2226.4618080924024</v>
      </c>
    </row>
    <row r="309" spans="3:5" x14ac:dyDescent="0.25">
      <c r="C309" s="403"/>
      <c r="D309" s="403" t="s">
        <v>375</v>
      </c>
      <c r="E309" s="402">
        <v>79.216096159692412</v>
      </c>
    </row>
    <row r="310" spans="3:5" x14ac:dyDescent="0.25">
      <c r="C310" s="403"/>
      <c r="D310" s="403" t="s">
        <v>376</v>
      </c>
      <c r="E310" s="402">
        <v>259.80554273749311</v>
      </c>
    </row>
    <row r="311" spans="3:5" x14ac:dyDescent="0.25">
      <c r="C311" s="403"/>
      <c r="D311" s="403" t="s">
        <v>377</v>
      </c>
      <c r="E311" s="402">
        <v>151.0407315964793</v>
      </c>
    </row>
    <row r="312" spans="3:5" x14ac:dyDescent="0.25">
      <c r="C312" s="403"/>
      <c r="D312" s="403" t="s">
        <v>378</v>
      </c>
      <c r="E312" s="402">
        <v>600.99134267838315</v>
      </c>
    </row>
    <row r="313" spans="3:5" x14ac:dyDescent="0.25">
      <c r="C313" s="403"/>
      <c r="D313" s="403" t="s">
        <v>379</v>
      </c>
      <c r="E313" s="402">
        <v>23.187508912664811</v>
      </c>
    </row>
    <row r="314" spans="3:5" x14ac:dyDescent="0.25">
      <c r="C314" s="403"/>
      <c r="D314" s="403" t="s">
        <v>380</v>
      </c>
      <c r="E314" s="402">
        <v>648.75525748584914</v>
      </c>
    </row>
    <row r="315" spans="3:5" x14ac:dyDescent="0.25">
      <c r="C315" s="403"/>
      <c r="D315" s="403" t="s">
        <v>381</v>
      </c>
      <c r="E315" s="402">
        <v>331.8277943257184</v>
      </c>
    </row>
    <row r="316" spans="3:5" x14ac:dyDescent="0.3">
      <c r="C316" s="403"/>
      <c r="D316" s="397" t="s">
        <v>382</v>
      </c>
      <c r="E316" s="402">
        <v>0</v>
      </c>
    </row>
    <row r="317" spans="3:5" x14ac:dyDescent="0.3">
      <c r="C317" s="403"/>
      <c r="D317" s="397" t="s">
        <v>383</v>
      </c>
      <c r="E317" s="402">
        <v>0</v>
      </c>
    </row>
    <row r="318" spans="3:5" x14ac:dyDescent="0.25">
      <c r="C318" s="403"/>
      <c r="D318" s="403" t="s">
        <v>457</v>
      </c>
      <c r="E318" s="402"/>
    </row>
    <row r="319" spans="3:5" x14ac:dyDescent="0.25">
      <c r="C319" s="953" t="s">
        <v>384</v>
      </c>
      <c r="D319" s="954"/>
      <c r="E319" s="864">
        <v>4665.6414684437195</v>
      </c>
    </row>
    <row r="320" spans="3:5" x14ac:dyDescent="0.25">
      <c r="C320" s="989" t="s">
        <v>385</v>
      </c>
      <c r="D320" s="990"/>
      <c r="E320" s="402"/>
    </row>
    <row r="321" spans="3:5" x14ac:dyDescent="0.25">
      <c r="C321" s="403"/>
      <c r="D321" s="403" t="s">
        <v>433</v>
      </c>
      <c r="E321" s="402">
        <v>2808.2107986978194</v>
      </c>
    </row>
    <row r="322" spans="3:5" x14ac:dyDescent="0.25">
      <c r="C322" s="403"/>
      <c r="D322" s="403" t="s">
        <v>386</v>
      </c>
      <c r="E322" s="402">
        <v>-107.69907953987749</v>
      </c>
    </row>
    <row r="323" spans="3:5" x14ac:dyDescent="0.25">
      <c r="C323" s="403"/>
      <c r="D323" s="403" t="s">
        <v>478</v>
      </c>
      <c r="E323" s="402">
        <v>-421.11161374160332</v>
      </c>
    </row>
    <row r="324" spans="3:5" x14ac:dyDescent="0.3">
      <c r="C324" s="403"/>
      <c r="D324" s="397" t="s">
        <v>460</v>
      </c>
      <c r="E324" s="402">
        <v>0</v>
      </c>
    </row>
    <row r="325" spans="3:5" x14ac:dyDescent="0.3">
      <c r="C325" s="403"/>
      <c r="D325" s="397" t="s">
        <v>461</v>
      </c>
      <c r="E325" s="402">
        <v>0</v>
      </c>
    </row>
    <row r="326" spans="3:5" x14ac:dyDescent="0.3">
      <c r="C326" s="403"/>
      <c r="D326" s="398" t="s">
        <v>462</v>
      </c>
      <c r="E326" s="402">
        <v>0</v>
      </c>
    </row>
    <row r="327" spans="3:5" x14ac:dyDescent="0.3">
      <c r="C327" s="403"/>
      <c r="D327" s="397" t="s">
        <v>463</v>
      </c>
      <c r="E327" s="402">
        <v>0</v>
      </c>
    </row>
    <row r="328" spans="3:5" x14ac:dyDescent="0.3">
      <c r="C328" s="403"/>
      <c r="D328" s="397" t="s">
        <v>464</v>
      </c>
      <c r="E328" s="402">
        <v>0</v>
      </c>
    </row>
    <row r="329" spans="3:5" x14ac:dyDescent="0.3">
      <c r="C329" s="403"/>
      <c r="D329" s="397" t="s">
        <v>465</v>
      </c>
      <c r="E329" s="402">
        <v>0</v>
      </c>
    </row>
    <row r="330" spans="3:5" x14ac:dyDescent="0.3">
      <c r="C330" s="403"/>
      <c r="D330" s="397" t="s">
        <v>466</v>
      </c>
      <c r="E330" s="402">
        <v>0</v>
      </c>
    </row>
    <row r="331" spans="3:5" x14ac:dyDescent="0.3">
      <c r="C331" s="403"/>
      <c r="D331" s="397" t="s">
        <v>467</v>
      </c>
      <c r="E331" s="402">
        <v>0</v>
      </c>
    </row>
    <row r="332" spans="3:5" x14ac:dyDescent="0.3">
      <c r="C332" s="403"/>
      <c r="D332" s="397" t="s">
        <v>468</v>
      </c>
      <c r="E332" s="402">
        <v>0</v>
      </c>
    </row>
    <row r="333" spans="3:5" x14ac:dyDescent="0.3">
      <c r="C333" s="403"/>
      <c r="D333" s="397" t="s">
        <v>469</v>
      </c>
      <c r="E333" s="402">
        <v>0</v>
      </c>
    </row>
    <row r="334" spans="3:5" x14ac:dyDescent="0.3">
      <c r="C334" s="403"/>
      <c r="D334" s="397" t="s">
        <v>470</v>
      </c>
      <c r="E334" s="402">
        <v>0</v>
      </c>
    </row>
    <row r="335" spans="3:5" x14ac:dyDescent="0.25">
      <c r="C335" s="953" t="s">
        <v>387</v>
      </c>
      <c r="D335" s="954"/>
      <c r="E335" s="864">
        <v>2279.4001054163391</v>
      </c>
    </row>
    <row r="336" spans="3:5" x14ac:dyDescent="0.25">
      <c r="C336" s="989" t="s">
        <v>388</v>
      </c>
      <c r="D336" s="990"/>
      <c r="E336" s="402"/>
    </row>
    <row r="337" spans="3:5" x14ac:dyDescent="0.25">
      <c r="C337" s="403" t="s">
        <v>389</v>
      </c>
      <c r="D337" s="403" t="s">
        <v>390</v>
      </c>
      <c r="E337" s="402">
        <v>5.9841819258159612</v>
      </c>
    </row>
    <row r="338" spans="3:5" x14ac:dyDescent="0.25">
      <c r="C338" s="403" t="s">
        <v>389</v>
      </c>
      <c r="D338" s="403" t="s">
        <v>391</v>
      </c>
      <c r="E338" s="402">
        <v>25.794634073572666</v>
      </c>
    </row>
    <row r="339" spans="3:5" x14ac:dyDescent="0.25">
      <c r="C339" s="714"/>
      <c r="D339" s="912"/>
      <c r="E339" s="402"/>
    </row>
    <row r="340" spans="3:5" x14ac:dyDescent="0.25">
      <c r="C340" s="953" t="s">
        <v>392</v>
      </c>
      <c r="D340" s="954"/>
      <c r="E340" s="864">
        <f>E337-E338</f>
        <v>-19.810452147756706</v>
      </c>
    </row>
    <row r="341" spans="3:5" x14ac:dyDescent="0.25">
      <c r="C341" s="953" t="s">
        <v>201</v>
      </c>
      <c r="D341" s="954"/>
      <c r="E341" s="864">
        <v>24365.056805662331</v>
      </c>
    </row>
    <row r="343" spans="3:5" x14ac:dyDescent="0.25">
      <c r="D343" s="719"/>
    </row>
    <row r="344" spans="3:5" x14ac:dyDescent="0.25">
      <c r="D344" s="720"/>
      <c r="E344" s="705"/>
    </row>
  </sheetData>
  <mergeCells count="86">
    <mergeCell ref="C295:D295"/>
    <mergeCell ref="C296:D296"/>
    <mergeCell ref="C300:D300"/>
    <mergeCell ref="C261:C269"/>
    <mergeCell ref="C284:D284"/>
    <mergeCell ref="C286:C289"/>
    <mergeCell ref="C291:D291"/>
    <mergeCell ref="C290:D290"/>
    <mergeCell ref="C292:D292"/>
    <mergeCell ref="C341:D341"/>
    <mergeCell ref="C301:D301"/>
    <mergeCell ref="C319:D319"/>
    <mergeCell ref="C320:D320"/>
    <mergeCell ref="C335:D335"/>
    <mergeCell ref="C336:D336"/>
    <mergeCell ref="C340:D340"/>
    <mergeCell ref="C227:D227"/>
    <mergeCell ref="C203:D203"/>
    <mergeCell ref="C204:D204"/>
    <mergeCell ref="C217:D217"/>
    <mergeCell ref="C218:D218"/>
    <mergeCell ref="C229:C236"/>
    <mergeCell ref="C237:D237"/>
    <mergeCell ref="C238:D238"/>
    <mergeCell ref="C285:D285"/>
    <mergeCell ref="C228:D228"/>
    <mergeCell ref="C239:C256"/>
    <mergeCell ref="C257:D257"/>
    <mergeCell ref="C258:D258"/>
    <mergeCell ref="C259:D259"/>
    <mergeCell ref="C260:D260"/>
    <mergeCell ref="C223:D223"/>
    <mergeCell ref="C185:D185"/>
    <mergeCell ref="C151:D151"/>
    <mergeCell ref="C152:C160"/>
    <mergeCell ref="C168:D168"/>
    <mergeCell ref="C169:D169"/>
    <mergeCell ref="C174:D174"/>
    <mergeCell ref="C175:D175"/>
    <mergeCell ref="C176:D176"/>
    <mergeCell ref="C179:D179"/>
    <mergeCell ref="C180:D180"/>
    <mergeCell ref="C222:D222"/>
    <mergeCell ref="C150:D150"/>
    <mergeCell ref="C184:D184"/>
    <mergeCell ref="C122:D122"/>
    <mergeCell ref="C123:D123"/>
    <mergeCell ref="C124:C131"/>
    <mergeCell ref="C132:D132"/>
    <mergeCell ref="C133:D133"/>
    <mergeCell ref="C148:D148"/>
    <mergeCell ref="C149:D149"/>
    <mergeCell ref="C134:C147"/>
    <mergeCell ref="C170:C173"/>
    <mergeCell ref="C113:D113"/>
    <mergeCell ref="C114:D114"/>
    <mergeCell ref="C117:D117"/>
    <mergeCell ref="C118:D118"/>
    <mergeCell ref="C97:D97"/>
    <mergeCell ref="C68:D68"/>
    <mergeCell ref="C74:D74"/>
    <mergeCell ref="C63:D63"/>
    <mergeCell ref="C62:D62"/>
    <mergeCell ref="C96:D96"/>
    <mergeCell ref="C73:D73"/>
    <mergeCell ref="C78:D78"/>
    <mergeCell ref="C69:D69"/>
    <mergeCell ref="C70:D70"/>
    <mergeCell ref="C64:C67"/>
    <mergeCell ref="C79:D79"/>
    <mergeCell ref="C2:E2"/>
    <mergeCell ref="C3:E3"/>
    <mergeCell ref="C39:C47"/>
    <mergeCell ref="C35:D35"/>
    <mergeCell ref="C11:C18"/>
    <mergeCell ref="C20:D20"/>
    <mergeCell ref="C9:D9"/>
    <mergeCell ref="C6:C8"/>
    <mergeCell ref="D6:D8"/>
    <mergeCell ref="C10:D10"/>
    <mergeCell ref="C21:C34"/>
    <mergeCell ref="C36:D36"/>
    <mergeCell ref="C37:D37"/>
    <mergeCell ref="C38:D38"/>
    <mergeCell ref="C19:D19"/>
    <mergeCell ref="E6:E7"/>
  </mergeCells>
  <pageMargins left="0.7" right="0.7" top="0.75" bottom="0.75" header="0.3" footer="0.3"/>
  <pageSetup scale="79" fitToWidth="0" fitToHeight="6" orientation="portrait" r:id="rId1"/>
  <rowBreaks count="4" manualBreakCount="4">
    <brk id="62" min="2" max="4" man="1"/>
    <brk id="118" min="2" max="4" man="1"/>
    <brk id="168" min="2" max="4" man="1"/>
    <brk id="223" min="2" max="4" man="1"/>
  </rowBreaks>
  <colBreaks count="1" manualBreakCount="1">
    <brk id="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50"/>
  </sheetPr>
  <dimension ref="B2:T517"/>
  <sheetViews>
    <sheetView showGridLines="0" view="pageLayout" topLeftCell="E113" zoomScale="90" zoomScaleNormal="66" zoomScalePageLayoutView="90" workbookViewId="0">
      <selection activeCell="G113" sqref="G113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39.81640625" style="4" customWidth="1"/>
    <col min="5" max="5" width="13.81640625" style="4" bestFit="1" customWidth="1"/>
    <col min="6" max="6" width="12.54296875" style="4" bestFit="1" customWidth="1"/>
    <col min="7" max="7" width="13.453125" style="4" bestFit="1" customWidth="1"/>
    <col min="8" max="8" width="15" style="4" customWidth="1"/>
    <col min="9" max="9" width="12.54296875" style="4" bestFit="1" customWidth="1"/>
    <col min="10" max="10" width="14.81640625" style="4" customWidth="1"/>
    <col min="11" max="11" width="12.54296875" style="4" customWidth="1"/>
    <col min="12" max="12" width="11.81640625" style="4" bestFit="1" customWidth="1"/>
    <col min="13" max="13" width="13.81640625" style="4" bestFit="1" customWidth="1"/>
    <col min="14" max="16" width="11.81640625" style="4" bestFit="1" customWidth="1"/>
    <col min="17" max="17" width="11.453125" style="4" bestFit="1" customWidth="1"/>
    <col min="18" max="18" width="12.453125" style="4" customWidth="1"/>
    <col min="19" max="19" width="12.81640625" style="4" customWidth="1"/>
    <col min="20" max="20" width="11.1796875" style="4" bestFit="1" customWidth="1"/>
    <col min="21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479</v>
      </c>
    </row>
    <row r="4" spans="2:17" x14ac:dyDescent="0.25">
      <c r="C4" s="22" t="s">
        <v>480</v>
      </c>
      <c r="J4" s="25"/>
    </row>
    <row r="5" spans="2:17" x14ac:dyDescent="0.25">
      <c r="C5" s="22"/>
      <c r="J5" s="25"/>
    </row>
    <row r="6" spans="2:17" x14ac:dyDescent="0.25">
      <c r="C6" s="50"/>
      <c r="Q6" s="25" t="s">
        <v>101</v>
      </c>
    </row>
    <row r="7" spans="2:17" x14ac:dyDescent="0.25">
      <c r="C7" s="1025" t="s">
        <v>310</v>
      </c>
      <c r="D7" s="940" t="s">
        <v>311</v>
      </c>
      <c r="E7" s="946" t="s">
        <v>481</v>
      </c>
      <c r="F7" s="946"/>
      <c r="G7" s="946"/>
      <c r="H7" s="946"/>
      <c r="I7" s="946"/>
      <c r="J7" s="946"/>
      <c r="K7" s="946"/>
      <c r="L7" s="946"/>
      <c r="M7" s="946"/>
      <c r="N7" s="946"/>
      <c r="O7" s="946"/>
      <c r="P7" s="946"/>
      <c r="Q7" s="946"/>
    </row>
    <row r="8" spans="2:17" x14ac:dyDescent="0.25">
      <c r="C8" s="1026"/>
      <c r="D8" s="942"/>
      <c r="E8" s="12" t="s">
        <v>223</v>
      </c>
      <c r="F8" s="12" t="s">
        <v>224</v>
      </c>
      <c r="G8" s="12" t="s">
        <v>225</v>
      </c>
      <c r="H8" s="12" t="s">
        <v>226</v>
      </c>
      <c r="I8" s="12" t="s">
        <v>227</v>
      </c>
      <c r="J8" s="12" t="s">
        <v>228</v>
      </c>
      <c r="K8" s="12" t="s">
        <v>229</v>
      </c>
      <c r="L8" s="12" t="s">
        <v>230</v>
      </c>
      <c r="M8" s="12" t="s">
        <v>231</v>
      </c>
      <c r="N8" s="12" t="s">
        <v>232</v>
      </c>
      <c r="O8" s="12" t="s">
        <v>233</v>
      </c>
      <c r="P8" s="12" t="s">
        <v>234</v>
      </c>
      <c r="Q8" s="12" t="s">
        <v>90</v>
      </c>
    </row>
    <row r="9" spans="2:17" x14ac:dyDescent="0.25">
      <c r="B9" s="85"/>
      <c r="C9" s="1002" t="s">
        <v>312</v>
      </c>
      <c r="D9" s="100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ht="14.25" customHeight="1" x14ac:dyDescent="0.25">
      <c r="C10" s="935" t="s">
        <v>313</v>
      </c>
      <c r="D10" s="93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x14ac:dyDescent="0.25">
      <c r="B11" s="85"/>
      <c r="C11" s="999" t="s">
        <v>314</v>
      </c>
      <c r="D11" s="84" t="s">
        <v>315</v>
      </c>
      <c r="E11" s="16">
        <f t="shared" ref="E11:P11" si="0">E181+E352</f>
        <v>37.182425099747981</v>
      </c>
      <c r="F11" s="16">
        <f t="shared" si="0"/>
        <v>38.23007369574038</v>
      </c>
      <c r="G11" s="16">
        <f t="shared" si="0"/>
        <v>36.036496554232905</v>
      </c>
      <c r="H11" s="16">
        <f t="shared" si="0"/>
        <v>22.279803799938794</v>
      </c>
      <c r="I11" s="16">
        <f t="shared" si="0"/>
        <v>32.651651153769691</v>
      </c>
      <c r="J11" s="16">
        <f t="shared" si="0"/>
        <v>38.800014140827649</v>
      </c>
      <c r="K11" s="16">
        <f t="shared" si="0"/>
        <v>38.648156594596898</v>
      </c>
      <c r="L11" s="16">
        <f t="shared" si="0"/>
        <v>37.597349843546752</v>
      </c>
      <c r="M11" s="16">
        <f t="shared" si="0"/>
        <v>42.040112829630701</v>
      </c>
      <c r="N11" s="16">
        <f t="shared" si="0"/>
        <v>32.792516924599994</v>
      </c>
      <c r="O11" s="16">
        <f t="shared" si="0"/>
        <v>30.571480178449995</v>
      </c>
      <c r="P11" s="16">
        <f t="shared" si="0"/>
        <v>32.247626251100002</v>
      </c>
      <c r="Q11" s="16">
        <f t="shared" ref="Q11:Q29" si="1">SUM(E11:P11)</f>
        <v>419.07770706618169</v>
      </c>
    </row>
    <row r="12" spans="2:17" x14ac:dyDescent="0.25">
      <c r="B12" s="85"/>
      <c r="C12" s="1000"/>
      <c r="D12" s="84" t="s">
        <v>316</v>
      </c>
      <c r="E12" s="16">
        <f t="shared" ref="E12:P12" si="2">E182+E353</f>
        <v>43.25628746532459</v>
      </c>
      <c r="F12" s="16">
        <f t="shared" si="2"/>
        <v>40.663179857864492</v>
      </c>
      <c r="G12" s="16">
        <f t="shared" si="2"/>
        <v>41.193275452975662</v>
      </c>
      <c r="H12" s="16">
        <f t="shared" si="2"/>
        <v>45.67757780184661</v>
      </c>
      <c r="I12" s="16">
        <f t="shared" si="2"/>
        <v>45.025511190010185</v>
      </c>
      <c r="J12" s="16">
        <f t="shared" si="2"/>
        <v>45.103998754535596</v>
      </c>
      <c r="K12" s="16">
        <f t="shared" si="2"/>
        <v>40.471119848192345</v>
      </c>
      <c r="L12" s="16">
        <f t="shared" si="2"/>
        <v>45.046598097896002</v>
      </c>
      <c r="M12" s="16">
        <f t="shared" si="2"/>
        <v>45.150444057017879</v>
      </c>
      <c r="N12" s="16">
        <f t="shared" si="2"/>
        <v>35.845890715850004</v>
      </c>
      <c r="O12" s="16">
        <f t="shared" si="2"/>
        <v>34.915792717099997</v>
      </c>
      <c r="P12" s="16">
        <f t="shared" si="2"/>
        <v>38.327171516500002</v>
      </c>
      <c r="Q12" s="16">
        <f t="shared" si="1"/>
        <v>500.67684747511328</v>
      </c>
    </row>
    <row r="13" spans="2:17" x14ac:dyDescent="0.25">
      <c r="B13" s="85"/>
      <c r="C13" s="1000"/>
      <c r="D13" s="84" t="s">
        <v>317</v>
      </c>
      <c r="E13" s="16">
        <f t="shared" ref="E13:P13" si="3">E183+E354</f>
        <v>59.96772814783742</v>
      </c>
      <c r="F13" s="16">
        <f t="shared" si="3"/>
        <v>70.122952575669458</v>
      </c>
      <c r="G13" s="16">
        <f t="shared" si="3"/>
        <v>67.538871871683</v>
      </c>
      <c r="H13" s="16">
        <f t="shared" si="3"/>
        <v>3.3761997996049264</v>
      </c>
      <c r="I13" s="16">
        <f t="shared" si="3"/>
        <v>-0.38890822289908988</v>
      </c>
      <c r="J13" s="16">
        <f t="shared" si="3"/>
        <v>4.2170839484725242</v>
      </c>
      <c r="K13" s="16">
        <f t="shared" si="3"/>
        <v>56.633009120896425</v>
      </c>
      <c r="L13" s="16">
        <f t="shared" si="3"/>
        <v>50.243917205937557</v>
      </c>
      <c r="M13" s="16">
        <f t="shared" si="3"/>
        <v>67.28056210180101</v>
      </c>
      <c r="N13" s="16">
        <f t="shared" si="3"/>
        <v>58.500107491149997</v>
      </c>
      <c r="O13" s="16">
        <f t="shared" si="3"/>
        <v>57.710379589550001</v>
      </c>
      <c r="P13" s="16">
        <f t="shared" si="3"/>
        <v>58.699593044499991</v>
      </c>
      <c r="Q13" s="16">
        <f t="shared" si="1"/>
        <v>553.90149667420326</v>
      </c>
    </row>
    <row r="14" spans="2:17" x14ac:dyDescent="0.25">
      <c r="B14" s="85"/>
      <c r="C14" s="1000"/>
      <c r="D14" s="84" t="s">
        <v>318</v>
      </c>
      <c r="E14" s="16">
        <f t="shared" ref="E14:P14" si="4">E184+E355</f>
        <v>2.42296025999826</v>
      </c>
      <c r="F14" s="16">
        <f t="shared" si="4"/>
        <v>6.2473367207766604</v>
      </c>
      <c r="G14" s="16">
        <f t="shared" si="4"/>
        <v>5.835311905174402</v>
      </c>
      <c r="H14" s="16">
        <f t="shared" si="4"/>
        <v>4.7591170894787878</v>
      </c>
      <c r="I14" s="16">
        <f t="shared" si="4"/>
        <v>6.084644614124068</v>
      </c>
      <c r="J14" s="16">
        <f t="shared" si="4"/>
        <v>5.572715254199113</v>
      </c>
      <c r="K14" s="16">
        <f t="shared" si="4"/>
        <v>3.9023893536037768</v>
      </c>
      <c r="L14" s="16">
        <f t="shared" si="4"/>
        <v>4.7510950621984556</v>
      </c>
      <c r="M14" s="16">
        <f t="shared" si="4"/>
        <v>2.2951557992860234</v>
      </c>
      <c r="N14" s="16">
        <f t="shared" si="4"/>
        <v>3.29170474865</v>
      </c>
      <c r="O14" s="16">
        <f t="shared" si="4"/>
        <v>3.7261230239000001</v>
      </c>
      <c r="P14" s="16">
        <f t="shared" si="4"/>
        <v>3.8378246356999997</v>
      </c>
      <c r="Q14" s="16">
        <f t="shared" si="1"/>
        <v>52.726378467089553</v>
      </c>
    </row>
    <row r="15" spans="2:17" x14ac:dyDescent="0.25">
      <c r="B15" s="85"/>
      <c r="C15" s="1000"/>
      <c r="D15" s="84" t="s">
        <v>319</v>
      </c>
      <c r="E15" s="16">
        <f t="shared" ref="E15:P15" si="5">E185+E356</f>
        <v>39.831857085398731</v>
      </c>
      <c r="F15" s="16">
        <f t="shared" si="5"/>
        <v>34.968280475803979</v>
      </c>
      <c r="G15" s="16">
        <f t="shared" si="5"/>
        <v>-0.21404572625693788</v>
      </c>
      <c r="H15" s="16">
        <f t="shared" si="5"/>
        <v>9.0848772624915455</v>
      </c>
      <c r="I15" s="16">
        <f t="shared" si="5"/>
        <v>42.330506073429916</v>
      </c>
      <c r="J15" s="16">
        <f t="shared" si="5"/>
        <v>42.773397045063085</v>
      </c>
      <c r="K15" s="16">
        <f t="shared" si="5"/>
        <v>41.76739227827278</v>
      </c>
      <c r="L15" s="16">
        <f t="shared" si="5"/>
        <v>46.250943180555254</v>
      </c>
      <c r="M15" s="16">
        <f t="shared" si="5"/>
        <v>49.462674850689112</v>
      </c>
      <c r="N15" s="16">
        <f t="shared" si="5"/>
        <v>44.237556335299992</v>
      </c>
      <c r="O15" s="16">
        <f t="shared" si="5"/>
        <v>38.2778493044</v>
      </c>
      <c r="P15" s="16">
        <f t="shared" si="5"/>
        <v>45.253430580749992</v>
      </c>
      <c r="Q15" s="16">
        <f t="shared" si="1"/>
        <v>434.02471874589742</v>
      </c>
    </row>
    <row r="16" spans="2:17" x14ac:dyDescent="0.25">
      <c r="B16" s="85"/>
      <c r="C16" s="1000"/>
      <c r="D16" s="84" t="s">
        <v>320</v>
      </c>
      <c r="E16" s="16">
        <f t="shared" ref="E16:P16" si="6">E186+E357</f>
        <v>48.973355884102219</v>
      </c>
      <c r="F16" s="16">
        <f t="shared" si="6"/>
        <v>55.035672388841192</v>
      </c>
      <c r="G16" s="16">
        <f t="shared" si="6"/>
        <v>54.139522352954366</v>
      </c>
      <c r="H16" s="16">
        <f t="shared" si="6"/>
        <v>53.977020701733188</v>
      </c>
      <c r="I16" s="16">
        <f t="shared" si="6"/>
        <v>48.185114945819521</v>
      </c>
      <c r="J16" s="16">
        <f t="shared" si="6"/>
        <v>53.194658775627829</v>
      </c>
      <c r="K16" s="16">
        <f t="shared" si="6"/>
        <v>53.908426926113208</v>
      </c>
      <c r="L16" s="16">
        <f t="shared" si="6"/>
        <v>41.540777867486895</v>
      </c>
      <c r="M16" s="16">
        <f t="shared" si="6"/>
        <v>57.147924121213578</v>
      </c>
      <c r="N16" s="16">
        <f t="shared" si="6"/>
        <v>47.857492053750001</v>
      </c>
      <c r="O16" s="16">
        <f t="shared" si="6"/>
        <v>48.716101002100004</v>
      </c>
      <c r="P16" s="16">
        <f t="shared" si="6"/>
        <v>50.590606960750002</v>
      </c>
      <c r="Q16" s="16">
        <f t="shared" si="1"/>
        <v>613.26667398049199</v>
      </c>
    </row>
    <row r="17" spans="2:17" x14ac:dyDescent="0.25">
      <c r="B17" s="85"/>
      <c r="C17" s="1000"/>
      <c r="D17" s="84" t="s">
        <v>321</v>
      </c>
      <c r="E17" s="16">
        <f t="shared" ref="E17:P17" si="7">E187+E358</f>
        <v>79.501429424183812</v>
      </c>
      <c r="F17" s="16">
        <f t="shared" si="7"/>
        <v>72.85090956128326</v>
      </c>
      <c r="G17" s="16">
        <f t="shared" si="7"/>
        <v>64.455563814511535</v>
      </c>
      <c r="H17" s="16">
        <f t="shared" si="7"/>
        <v>47.911760986240232</v>
      </c>
      <c r="I17" s="16">
        <f t="shared" si="7"/>
        <v>67.575680794527401</v>
      </c>
      <c r="J17" s="16">
        <f t="shared" si="7"/>
        <v>75.886402617779481</v>
      </c>
      <c r="K17" s="16">
        <f t="shared" si="7"/>
        <v>84.814535718670314</v>
      </c>
      <c r="L17" s="16">
        <f t="shared" si="7"/>
        <v>75.58518290657716</v>
      </c>
      <c r="M17" s="16">
        <f t="shared" si="7"/>
        <v>80.027874342005404</v>
      </c>
      <c r="N17" s="16">
        <f t="shared" si="7"/>
        <v>93.658424933999996</v>
      </c>
      <c r="O17" s="16">
        <f t="shared" si="7"/>
        <v>85.501608457349988</v>
      </c>
      <c r="P17" s="16">
        <f t="shared" si="7"/>
        <v>76.57193242065</v>
      </c>
      <c r="Q17" s="16">
        <f t="shared" si="1"/>
        <v>904.34130597777846</v>
      </c>
    </row>
    <row r="18" spans="2:17" x14ac:dyDescent="0.25">
      <c r="B18" s="85"/>
      <c r="C18" s="1000"/>
      <c r="D18" s="84" t="s">
        <v>322</v>
      </c>
      <c r="E18" s="16">
        <f t="shared" ref="E18:P18" si="8">E188+E359</f>
        <v>0</v>
      </c>
      <c r="F18" s="16">
        <f t="shared" si="8"/>
        <v>0</v>
      </c>
      <c r="G18" s="16">
        <f t="shared" si="8"/>
        <v>0</v>
      </c>
      <c r="H18" s="16">
        <f t="shared" si="8"/>
        <v>0</v>
      </c>
      <c r="I18" s="16">
        <f t="shared" si="8"/>
        <v>0</v>
      </c>
      <c r="J18" s="16">
        <f t="shared" si="8"/>
        <v>0</v>
      </c>
      <c r="K18" s="16">
        <f t="shared" si="8"/>
        <v>0</v>
      </c>
      <c r="L18" s="16">
        <f t="shared" si="8"/>
        <v>0</v>
      </c>
      <c r="M18" s="16">
        <f t="shared" si="8"/>
        <v>0</v>
      </c>
      <c r="N18" s="16">
        <f t="shared" si="8"/>
        <v>0</v>
      </c>
      <c r="O18" s="16">
        <f t="shared" si="8"/>
        <v>0</v>
      </c>
      <c r="P18" s="16">
        <f t="shared" si="8"/>
        <v>0</v>
      </c>
      <c r="Q18" s="16">
        <f t="shared" si="1"/>
        <v>0</v>
      </c>
    </row>
    <row r="19" spans="2:17" x14ac:dyDescent="0.3">
      <c r="B19" s="85"/>
      <c r="C19" s="1000"/>
      <c r="D19" s="397" t="s">
        <v>451</v>
      </c>
      <c r="E19" s="16">
        <f t="shared" ref="E19:P19" si="9">E189+E360</f>
        <v>0</v>
      </c>
      <c r="F19" s="16">
        <f t="shared" si="9"/>
        <v>0</v>
      </c>
      <c r="G19" s="16">
        <f t="shared" si="9"/>
        <v>0</v>
      </c>
      <c r="H19" s="16">
        <f t="shared" si="9"/>
        <v>0</v>
      </c>
      <c r="I19" s="16">
        <f t="shared" si="9"/>
        <v>0</v>
      </c>
      <c r="J19" s="16">
        <f t="shared" si="9"/>
        <v>0</v>
      </c>
      <c r="K19" s="16">
        <f t="shared" si="9"/>
        <v>0</v>
      </c>
      <c r="L19" s="16">
        <f t="shared" si="9"/>
        <v>0</v>
      </c>
      <c r="M19" s="16">
        <f t="shared" si="9"/>
        <v>0</v>
      </c>
      <c r="N19" s="16">
        <f t="shared" si="9"/>
        <v>0</v>
      </c>
      <c r="O19" s="16">
        <f t="shared" si="9"/>
        <v>0</v>
      </c>
      <c r="P19" s="16">
        <f t="shared" si="9"/>
        <v>7.023151036749999</v>
      </c>
      <c r="Q19" s="16">
        <f t="shared" si="1"/>
        <v>7.023151036749999</v>
      </c>
    </row>
    <row r="20" spans="2:17" x14ac:dyDescent="0.25">
      <c r="B20" s="85"/>
      <c r="C20" s="1000"/>
      <c r="D20" s="84"/>
      <c r="E20" s="16">
        <f t="shared" ref="E20:P20" si="10">E190+E361</f>
        <v>0</v>
      </c>
      <c r="F20" s="16">
        <f t="shared" si="10"/>
        <v>0</v>
      </c>
      <c r="G20" s="16">
        <f t="shared" si="10"/>
        <v>0</v>
      </c>
      <c r="H20" s="16">
        <f t="shared" si="10"/>
        <v>0</v>
      </c>
      <c r="I20" s="16">
        <f t="shared" si="10"/>
        <v>0</v>
      </c>
      <c r="J20" s="16">
        <f t="shared" si="10"/>
        <v>0</v>
      </c>
      <c r="K20" s="16">
        <f t="shared" si="10"/>
        <v>0</v>
      </c>
      <c r="L20" s="16">
        <f t="shared" si="10"/>
        <v>0</v>
      </c>
      <c r="M20" s="16">
        <f t="shared" si="10"/>
        <v>0</v>
      </c>
      <c r="N20" s="16">
        <f t="shared" si="10"/>
        <v>0</v>
      </c>
      <c r="O20" s="16">
        <f t="shared" si="10"/>
        <v>0</v>
      </c>
      <c r="P20" s="16">
        <f t="shared" si="10"/>
        <v>0</v>
      </c>
      <c r="Q20" s="16">
        <f t="shared" si="1"/>
        <v>0</v>
      </c>
    </row>
    <row r="21" spans="2:17" x14ac:dyDescent="0.25">
      <c r="B21" s="85"/>
      <c r="C21" s="1000"/>
      <c r="D21" s="84"/>
      <c r="E21" s="16">
        <f t="shared" ref="E21:P21" si="11">E191+E362</f>
        <v>0</v>
      </c>
      <c r="F21" s="16">
        <f t="shared" si="11"/>
        <v>0</v>
      </c>
      <c r="G21" s="16">
        <f t="shared" si="11"/>
        <v>0</v>
      </c>
      <c r="H21" s="16">
        <f t="shared" si="11"/>
        <v>0</v>
      </c>
      <c r="I21" s="16">
        <f t="shared" si="11"/>
        <v>0</v>
      </c>
      <c r="J21" s="16">
        <f t="shared" si="11"/>
        <v>0</v>
      </c>
      <c r="K21" s="16">
        <f t="shared" si="11"/>
        <v>0</v>
      </c>
      <c r="L21" s="16">
        <f t="shared" si="11"/>
        <v>0</v>
      </c>
      <c r="M21" s="16">
        <f t="shared" si="11"/>
        <v>0</v>
      </c>
      <c r="N21" s="16">
        <f t="shared" si="11"/>
        <v>0</v>
      </c>
      <c r="O21" s="16">
        <f t="shared" si="11"/>
        <v>0</v>
      </c>
      <c r="P21" s="16">
        <f t="shared" si="11"/>
        <v>0</v>
      </c>
      <c r="Q21" s="16">
        <f t="shared" si="1"/>
        <v>0</v>
      </c>
    </row>
    <row r="22" spans="2:17" x14ac:dyDescent="0.25">
      <c r="B22" s="85"/>
      <c r="C22" s="1000"/>
      <c r="D22" s="84"/>
      <c r="E22" s="16">
        <f t="shared" ref="E22:P22" si="12">E192+E363</f>
        <v>0</v>
      </c>
      <c r="F22" s="16">
        <f t="shared" si="12"/>
        <v>0</v>
      </c>
      <c r="G22" s="16">
        <f t="shared" si="12"/>
        <v>0</v>
      </c>
      <c r="H22" s="16">
        <f t="shared" si="12"/>
        <v>0</v>
      </c>
      <c r="I22" s="16">
        <f t="shared" si="12"/>
        <v>0</v>
      </c>
      <c r="J22" s="16">
        <f t="shared" si="12"/>
        <v>0</v>
      </c>
      <c r="K22" s="16">
        <f t="shared" si="12"/>
        <v>0</v>
      </c>
      <c r="L22" s="16">
        <f t="shared" si="12"/>
        <v>0</v>
      </c>
      <c r="M22" s="16">
        <f t="shared" si="12"/>
        <v>0</v>
      </c>
      <c r="N22" s="16">
        <f t="shared" si="12"/>
        <v>0</v>
      </c>
      <c r="O22" s="16">
        <f t="shared" si="12"/>
        <v>0</v>
      </c>
      <c r="P22" s="16">
        <f t="shared" si="12"/>
        <v>0</v>
      </c>
      <c r="Q22" s="16">
        <f t="shared" si="1"/>
        <v>0</v>
      </c>
    </row>
    <row r="23" spans="2:17" x14ac:dyDescent="0.25">
      <c r="B23" s="85"/>
      <c r="C23" s="1000"/>
      <c r="D23" s="84"/>
      <c r="E23" s="16">
        <f t="shared" ref="E23:P23" si="13">E193+E364</f>
        <v>0</v>
      </c>
      <c r="F23" s="16">
        <f t="shared" si="13"/>
        <v>0</v>
      </c>
      <c r="G23" s="16">
        <f t="shared" si="13"/>
        <v>0</v>
      </c>
      <c r="H23" s="16">
        <f t="shared" si="13"/>
        <v>0</v>
      </c>
      <c r="I23" s="16">
        <f t="shared" si="13"/>
        <v>0</v>
      </c>
      <c r="J23" s="16">
        <f t="shared" si="13"/>
        <v>0</v>
      </c>
      <c r="K23" s="16">
        <f t="shared" si="13"/>
        <v>0</v>
      </c>
      <c r="L23" s="16">
        <f t="shared" si="13"/>
        <v>0</v>
      </c>
      <c r="M23" s="16">
        <f t="shared" si="13"/>
        <v>0</v>
      </c>
      <c r="N23" s="16">
        <f t="shared" si="13"/>
        <v>0</v>
      </c>
      <c r="O23" s="16">
        <f t="shared" si="13"/>
        <v>0</v>
      </c>
      <c r="P23" s="16">
        <f t="shared" si="13"/>
        <v>0</v>
      </c>
      <c r="Q23" s="16">
        <f t="shared" si="1"/>
        <v>0</v>
      </c>
    </row>
    <row r="24" spans="2:17" x14ac:dyDescent="0.25">
      <c r="B24" s="85"/>
      <c r="C24" s="1000"/>
      <c r="D24" s="84"/>
      <c r="E24" s="16">
        <f t="shared" ref="E24:P24" si="14">E194+E365</f>
        <v>0</v>
      </c>
      <c r="F24" s="16">
        <f t="shared" si="14"/>
        <v>0</v>
      </c>
      <c r="G24" s="16">
        <f t="shared" si="14"/>
        <v>0</v>
      </c>
      <c r="H24" s="16">
        <f t="shared" si="14"/>
        <v>0</v>
      </c>
      <c r="I24" s="16">
        <f t="shared" si="14"/>
        <v>0</v>
      </c>
      <c r="J24" s="16">
        <f t="shared" si="14"/>
        <v>0</v>
      </c>
      <c r="K24" s="16">
        <f t="shared" si="14"/>
        <v>0</v>
      </c>
      <c r="L24" s="16">
        <f t="shared" si="14"/>
        <v>0</v>
      </c>
      <c r="M24" s="16">
        <f t="shared" si="14"/>
        <v>0</v>
      </c>
      <c r="N24" s="16">
        <f t="shared" si="14"/>
        <v>0</v>
      </c>
      <c r="O24" s="16">
        <f t="shared" si="14"/>
        <v>0</v>
      </c>
      <c r="P24" s="16">
        <f t="shared" si="14"/>
        <v>0</v>
      </c>
      <c r="Q24" s="16">
        <f t="shared" si="1"/>
        <v>0</v>
      </c>
    </row>
    <row r="25" spans="2:17" x14ac:dyDescent="0.25">
      <c r="B25" s="85"/>
      <c r="C25" s="1000"/>
      <c r="D25" s="84"/>
      <c r="E25" s="16">
        <f t="shared" ref="E25:P25" si="15">E195+E366</f>
        <v>0</v>
      </c>
      <c r="F25" s="16">
        <f t="shared" si="15"/>
        <v>0</v>
      </c>
      <c r="G25" s="16">
        <f t="shared" si="15"/>
        <v>0</v>
      </c>
      <c r="H25" s="16">
        <f t="shared" si="15"/>
        <v>0</v>
      </c>
      <c r="I25" s="16">
        <f t="shared" si="15"/>
        <v>0</v>
      </c>
      <c r="J25" s="16">
        <f t="shared" si="15"/>
        <v>0</v>
      </c>
      <c r="K25" s="16">
        <f t="shared" si="15"/>
        <v>0</v>
      </c>
      <c r="L25" s="16">
        <f t="shared" si="15"/>
        <v>0</v>
      </c>
      <c r="M25" s="16">
        <f t="shared" si="15"/>
        <v>0</v>
      </c>
      <c r="N25" s="16">
        <f t="shared" si="15"/>
        <v>0</v>
      </c>
      <c r="O25" s="16">
        <f t="shared" si="15"/>
        <v>0</v>
      </c>
      <c r="P25" s="16">
        <f t="shared" si="15"/>
        <v>0</v>
      </c>
      <c r="Q25" s="16">
        <f t="shared" si="1"/>
        <v>0</v>
      </c>
    </row>
    <row r="26" spans="2:17" x14ac:dyDescent="0.25">
      <c r="B26" s="85"/>
      <c r="C26" s="1000"/>
      <c r="D26" s="84"/>
      <c r="E26" s="16">
        <f t="shared" ref="E26:P26" si="16">E196+E367</f>
        <v>0</v>
      </c>
      <c r="F26" s="16">
        <f t="shared" si="16"/>
        <v>0</v>
      </c>
      <c r="G26" s="16">
        <f t="shared" si="16"/>
        <v>0</v>
      </c>
      <c r="H26" s="16">
        <f t="shared" si="16"/>
        <v>0</v>
      </c>
      <c r="I26" s="16">
        <f t="shared" si="16"/>
        <v>0</v>
      </c>
      <c r="J26" s="16">
        <f t="shared" si="16"/>
        <v>0</v>
      </c>
      <c r="K26" s="16">
        <f t="shared" si="16"/>
        <v>0</v>
      </c>
      <c r="L26" s="16">
        <f t="shared" si="16"/>
        <v>0</v>
      </c>
      <c r="M26" s="16">
        <f t="shared" si="16"/>
        <v>0</v>
      </c>
      <c r="N26" s="16">
        <f t="shared" si="16"/>
        <v>0</v>
      </c>
      <c r="O26" s="16">
        <f t="shared" si="16"/>
        <v>0</v>
      </c>
      <c r="P26" s="16">
        <f t="shared" si="16"/>
        <v>0</v>
      </c>
      <c r="Q26" s="16">
        <f t="shared" si="1"/>
        <v>0</v>
      </c>
    </row>
    <row r="27" spans="2:17" x14ac:dyDescent="0.25">
      <c r="B27" s="85"/>
      <c r="C27" s="1000"/>
      <c r="D27" s="84"/>
      <c r="E27" s="16">
        <f t="shared" ref="E27:P27" si="17">E197+E368</f>
        <v>0</v>
      </c>
      <c r="F27" s="16">
        <f t="shared" si="17"/>
        <v>0</v>
      </c>
      <c r="G27" s="16">
        <f t="shared" si="17"/>
        <v>0</v>
      </c>
      <c r="H27" s="16">
        <f t="shared" si="17"/>
        <v>0</v>
      </c>
      <c r="I27" s="16">
        <f t="shared" si="17"/>
        <v>0</v>
      </c>
      <c r="J27" s="16">
        <f t="shared" si="17"/>
        <v>0</v>
      </c>
      <c r="K27" s="16">
        <f t="shared" si="17"/>
        <v>0</v>
      </c>
      <c r="L27" s="16">
        <f t="shared" si="17"/>
        <v>0</v>
      </c>
      <c r="M27" s="16">
        <f t="shared" si="17"/>
        <v>0</v>
      </c>
      <c r="N27" s="16">
        <f t="shared" si="17"/>
        <v>0</v>
      </c>
      <c r="O27" s="16">
        <f t="shared" si="17"/>
        <v>0</v>
      </c>
      <c r="P27" s="16">
        <f t="shared" si="17"/>
        <v>0</v>
      </c>
      <c r="Q27" s="16">
        <f t="shared" si="1"/>
        <v>0</v>
      </c>
    </row>
    <row r="28" spans="2:17" x14ac:dyDescent="0.25">
      <c r="B28" s="85"/>
      <c r="C28" s="1001"/>
      <c r="D28" s="84"/>
      <c r="E28" s="16">
        <f t="shared" ref="E28:P28" si="18">E198+E369</f>
        <v>0</v>
      </c>
      <c r="F28" s="16">
        <f t="shared" si="18"/>
        <v>0</v>
      </c>
      <c r="G28" s="16">
        <f t="shared" si="18"/>
        <v>0</v>
      </c>
      <c r="H28" s="16">
        <f t="shared" si="18"/>
        <v>0</v>
      </c>
      <c r="I28" s="16">
        <f t="shared" si="18"/>
        <v>0</v>
      </c>
      <c r="J28" s="16">
        <f t="shared" si="18"/>
        <v>0</v>
      </c>
      <c r="K28" s="16">
        <f t="shared" si="18"/>
        <v>0</v>
      </c>
      <c r="L28" s="16">
        <f t="shared" si="18"/>
        <v>0</v>
      </c>
      <c r="M28" s="16">
        <f t="shared" si="18"/>
        <v>0</v>
      </c>
      <c r="N28" s="16">
        <f t="shared" si="18"/>
        <v>0</v>
      </c>
      <c r="O28" s="16">
        <f t="shared" si="18"/>
        <v>0</v>
      </c>
      <c r="P28" s="16">
        <f t="shared" si="18"/>
        <v>0</v>
      </c>
      <c r="Q28" s="16">
        <f t="shared" si="1"/>
        <v>0</v>
      </c>
    </row>
    <row r="29" spans="2:17" x14ac:dyDescent="0.25">
      <c r="C29" s="937" t="s">
        <v>188</v>
      </c>
      <c r="D29" s="938"/>
      <c r="E29" s="28">
        <f t="shared" ref="E29:P29" si="19">SUM(E11:E28)</f>
        <v>311.13604336659301</v>
      </c>
      <c r="F29" s="28">
        <f t="shared" si="19"/>
        <v>318.1184052759794</v>
      </c>
      <c r="G29" s="28">
        <f t="shared" si="19"/>
        <v>268.98499622527493</v>
      </c>
      <c r="H29" s="28">
        <f t="shared" si="19"/>
        <v>187.06635744133411</v>
      </c>
      <c r="I29" s="28">
        <f t="shared" si="19"/>
        <v>241.46420054878172</v>
      </c>
      <c r="J29" s="28">
        <f t="shared" si="19"/>
        <v>265.54827053650524</v>
      </c>
      <c r="K29" s="28">
        <f t="shared" si="19"/>
        <v>320.14502984034573</v>
      </c>
      <c r="L29" s="28">
        <f t="shared" si="19"/>
        <v>301.01586416419809</v>
      </c>
      <c r="M29" s="28">
        <f t="shared" si="19"/>
        <v>343.40474810164369</v>
      </c>
      <c r="N29" s="28">
        <f t="shared" si="19"/>
        <v>316.18369320329998</v>
      </c>
      <c r="O29" s="28">
        <f t="shared" si="19"/>
        <v>299.41933427284999</v>
      </c>
      <c r="P29" s="28">
        <f t="shared" si="19"/>
        <v>312.55133644669996</v>
      </c>
      <c r="Q29" s="28">
        <f t="shared" si="1"/>
        <v>3485.0382794235056</v>
      </c>
    </row>
    <row r="30" spans="2:17" x14ac:dyDescent="0.25">
      <c r="C30" s="935" t="s">
        <v>323</v>
      </c>
      <c r="D30" s="93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x14ac:dyDescent="0.25">
      <c r="C31" s="1004" t="s">
        <v>314</v>
      </c>
      <c r="D31" s="16" t="s">
        <v>324</v>
      </c>
      <c r="E31" s="16">
        <f t="shared" ref="E31:P31" si="20">E201+E372</f>
        <v>0</v>
      </c>
      <c r="F31" s="16">
        <f t="shared" si="20"/>
        <v>0</v>
      </c>
      <c r="G31" s="16">
        <f t="shared" si="20"/>
        <v>0</v>
      </c>
      <c r="H31" s="16">
        <f t="shared" si="20"/>
        <v>0</v>
      </c>
      <c r="I31" s="16">
        <f t="shared" si="20"/>
        <v>0</v>
      </c>
      <c r="J31" s="16">
        <f t="shared" si="20"/>
        <v>0</v>
      </c>
      <c r="K31" s="16">
        <f t="shared" si="20"/>
        <v>0</v>
      </c>
      <c r="L31" s="16">
        <f t="shared" si="20"/>
        <v>0</v>
      </c>
      <c r="M31" s="16">
        <f t="shared" si="20"/>
        <v>0</v>
      </c>
      <c r="N31" s="16">
        <f t="shared" si="20"/>
        <v>0</v>
      </c>
      <c r="O31" s="16">
        <f t="shared" si="20"/>
        <v>0</v>
      </c>
      <c r="P31" s="16">
        <f t="shared" si="20"/>
        <v>0</v>
      </c>
      <c r="Q31" s="16">
        <f t="shared" ref="Q31:Q50" si="21">SUM(E31:P31)</f>
        <v>0</v>
      </c>
    </row>
    <row r="32" spans="2:17" x14ac:dyDescent="0.25">
      <c r="C32" s="1005"/>
      <c r="D32" s="16" t="s">
        <v>325</v>
      </c>
      <c r="E32" s="16">
        <f t="shared" ref="E32:P32" si="22">E202+E373</f>
        <v>0</v>
      </c>
      <c r="F32" s="16">
        <f t="shared" si="22"/>
        <v>0</v>
      </c>
      <c r="G32" s="16">
        <f t="shared" si="22"/>
        <v>0</v>
      </c>
      <c r="H32" s="16">
        <f t="shared" si="22"/>
        <v>0</v>
      </c>
      <c r="I32" s="16">
        <f t="shared" si="22"/>
        <v>0</v>
      </c>
      <c r="J32" s="16">
        <f t="shared" si="22"/>
        <v>0</v>
      </c>
      <c r="K32" s="16">
        <f t="shared" si="22"/>
        <v>0</v>
      </c>
      <c r="L32" s="16">
        <f t="shared" si="22"/>
        <v>0</v>
      </c>
      <c r="M32" s="16">
        <f t="shared" si="22"/>
        <v>0</v>
      </c>
      <c r="N32" s="16">
        <f t="shared" si="22"/>
        <v>0</v>
      </c>
      <c r="O32" s="16">
        <f t="shared" si="22"/>
        <v>0</v>
      </c>
      <c r="P32" s="16">
        <f t="shared" si="22"/>
        <v>0</v>
      </c>
      <c r="Q32" s="16">
        <f t="shared" si="21"/>
        <v>0</v>
      </c>
    </row>
    <row r="33" spans="3:17" x14ac:dyDescent="0.25">
      <c r="C33" s="1005"/>
      <c r="D33" s="16" t="s">
        <v>326</v>
      </c>
      <c r="E33" s="16">
        <f t="shared" ref="E33:P33" si="23">E203+E374</f>
        <v>0</v>
      </c>
      <c r="F33" s="16">
        <f t="shared" si="23"/>
        <v>0</v>
      </c>
      <c r="G33" s="16">
        <f t="shared" si="23"/>
        <v>0</v>
      </c>
      <c r="H33" s="16">
        <f t="shared" si="23"/>
        <v>0</v>
      </c>
      <c r="I33" s="16">
        <f t="shared" si="23"/>
        <v>0</v>
      </c>
      <c r="J33" s="16">
        <f t="shared" si="23"/>
        <v>0</v>
      </c>
      <c r="K33" s="16">
        <f t="shared" si="23"/>
        <v>0</v>
      </c>
      <c r="L33" s="16">
        <f t="shared" si="23"/>
        <v>0</v>
      </c>
      <c r="M33" s="16">
        <f t="shared" si="23"/>
        <v>0</v>
      </c>
      <c r="N33" s="16">
        <f t="shared" si="23"/>
        <v>0</v>
      </c>
      <c r="O33" s="16">
        <f t="shared" si="23"/>
        <v>0</v>
      </c>
      <c r="P33" s="16">
        <f t="shared" si="23"/>
        <v>0</v>
      </c>
      <c r="Q33" s="16">
        <f t="shared" si="21"/>
        <v>0</v>
      </c>
    </row>
    <row r="34" spans="3:17" x14ac:dyDescent="0.25">
      <c r="C34" s="1005"/>
      <c r="D34" s="16" t="s">
        <v>327</v>
      </c>
      <c r="E34" s="16">
        <f t="shared" ref="E34:P34" si="24">E204+E375</f>
        <v>0</v>
      </c>
      <c r="F34" s="16">
        <f t="shared" si="24"/>
        <v>0</v>
      </c>
      <c r="G34" s="16">
        <f t="shared" si="24"/>
        <v>0</v>
      </c>
      <c r="H34" s="16">
        <f t="shared" si="24"/>
        <v>0</v>
      </c>
      <c r="I34" s="16">
        <f t="shared" si="24"/>
        <v>0</v>
      </c>
      <c r="J34" s="16">
        <f t="shared" si="24"/>
        <v>0</v>
      </c>
      <c r="K34" s="16">
        <f t="shared" si="24"/>
        <v>0</v>
      </c>
      <c r="L34" s="16">
        <f t="shared" si="24"/>
        <v>0</v>
      </c>
      <c r="M34" s="16">
        <f t="shared" si="24"/>
        <v>0</v>
      </c>
      <c r="N34" s="16">
        <f t="shared" si="24"/>
        <v>0</v>
      </c>
      <c r="O34" s="16">
        <f t="shared" si="24"/>
        <v>0</v>
      </c>
      <c r="P34" s="16">
        <f t="shared" si="24"/>
        <v>0</v>
      </c>
      <c r="Q34" s="16">
        <f t="shared" si="21"/>
        <v>0</v>
      </c>
    </row>
    <row r="35" spans="3:17" x14ac:dyDescent="0.25">
      <c r="C35" s="1005"/>
      <c r="D35" s="16" t="s">
        <v>328</v>
      </c>
      <c r="E35" s="16">
        <f t="shared" ref="E35:P35" si="25">E205+E376</f>
        <v>0</v>
      </c>
      <c r="F35" s="16">
        <f t="shared" si="25"/>
        <v>0</v>
      </c>
      <c r="G35" s="16">
        <f t="shared" si="25"/>
        <v>0</v>
      </c>
      <c r="H35" s="16">
        <f t="shared" si="25"/>
        <v>0</v>
      </c>
      <c r="I35" s="16">
        <f t="shared" si="25"/>
        <v>0</v>
      </c>
      <c r="J35" s="16">
        <f t="shared" si="25"/>
        <v>0</v>
      </c>
      <c r="K35" s="16">
        <f t="shared" si="25"/>
        <v>0</v>
      </c>
      <c r="L35" s="16">
        <f t="shared" si="25"/>
        <v>0</v>
      </c>
      <c r="M35" s="16">
        <f t="shared" si="25"/>
        <v>0</v>
      </c>
      <c r="N35" s="16">
        <f t="shared" si="25"/>
        <v>0</v>
      </c>
      <c r="O35" s="16">
        <f t="shared" si="25"/>
        <v>0</v>
      </c>
      <c r="P35" s="16">
        <f t="shared" si="25"/>
        <v>0</v>
      </c>
      <c r="Q35" s="16">
        <f t="shared" si="21"/>
        <v>0</v>
      </c>
    </row>
    <row r="36" spans="3:17" x14ac:dyDescent="0.25">
      <c r="C36" s="1005"/>
      <c r="D36" s="16" t="s">
        <v>329</v>
      </c>
      <c r="E36" s="16">
        <f t="shared" ref="E36:P36" si="26">E206+E377</f>
        <v>0</v>
      </c>
      <c r="F36" s="16">
        <f t="shared" si="26"/>
        <v>0</v>
      </c>
      <c r="G36" s="16">
        <f t="shared" si="26"/>
        <v>0</v>
      </c>
      <c r="H36" s="16">
        <f t="shared" si="26"/>
        <v>0</v>
      </c>
      <c r="I36" s="16">
        <f t="shared" si="26"/>
        <v>0</v>
      </c>
      <c r="J36" s="16">
        <f t="shared" si="26"/>
        <v>0</v>
      </c>
      <c r="K36" s="16">
        <f t="shared" si="26"/>
        <v>0</v>
      </c>
      <c r="L36" s="16">
        <f t="shared" si="26"/>
        <v>0</v>
      </c>
      <c r="M36" s="16">
        <f t="shared" si="26"/>
        <v>0</v>
      </c>
      <c r="N36" s="16">
        <f t="shared" si="26"/>
        <v>0</v>
      </c>
      <c r="O36" s="16">
        <f t="shared" si="26"/>
        <v>0</v>
      </c>
      <c r="P36" s="16">
        <f t="shared" si="26"/>
        <v>0</v>
      </c>
      <c r="Q36" s="16">
        <f t="shared" si="21"/>
        <v>0</v>
      </c>
    </row>
    <row r="37" spans="3:17" x14ac:dyDescent="0.25">
      <c r="C37" s="1005"/>
      <c r="D37" s="16" t="s">
        <v>330</v>
      </c>
      <c r="E37" s="16">
        <f t="shared" ref="E37:P37" si="27">E207+E378</f>
        <v>0</v>
      </c>
      <c r="F37" s="16">
        <f t="shared" si="27"/>
        <v>0</v>
      </c>
      <c r="G37" s="16">
        <f t="shared" si="27"/>
        <v>0</v>
      </c>
      <c r="H37" s="16">
        <f t="shared" si="27"/>
        <v>0</v>
      </c>
      <c r="I37" s="16">
        <f t="shared" si="27"/>
        <v>0</v>
      </c>
      <c r="J37" s="16">
        <f t="shared" si="27"/>
        <v>0</v>
      </c>
      <c r="K37" s="16">
        <f t="shared" si="27"/>
        <v>0</v>
      </c>
      <c r="L37" s="16">
        <f t="shared" si="27"/>
        <v>0</v>
      </c>
      <c r="M37" s="16">
        <f t="shared" si="27"/>
        <v>0</v>
      </c>
      <c r="N37" s="16">
        <f t="shared" si="27"/>
        <v>0</v>
      </c>
      <c r="O37" s="16">
        <f t="shared" si="27"/>
        <v>0</v>
      </c>
      <c r="P37" s="16">
        <f t="shared" si="27"/>
        <v>0</v>
      </c>
      <c r="Q37" s="16">
        <f t="shared" si="21"/>
        <v>0</v>
      </c>
    </row>
    <row r="38" spans="3:17" x14ac:dyDescent="0.25">
      <c r="C38" s="1005"/>
      <c r="D38" s="16" t="s">
        <v>331</v>
      </c>
      <c r="E38" s="16">
        <f t="shared" ref="E38:P38" si="28">E208+E379</f>
        <v>0</v>
      </c>
      <c r="F38" s="16">
        <f t="shared" si="28"/>
        <v>0</v>
      </c>
      <c r="G38" s="16">
        <f t="shared" si="28"/>
        <v>0</v>
      </c>
      <c r="H38" s="16">
        <f t="shared" si="28"/>
        <v>0</v>
      </c>
      <c r="I38" s="16">
        <f t="shared" si="28"/>
        <v>0</v>
      </c>
      <c r="J38" s="16">
        <f t="shared" si="28"/>
        <v>0</v>
      </c>
      <c r="K38" s="16">
        <f t="shared" si="28"/>
        <v>0</v>
      </c>
      <c r="L38" s="16">
        <f t="shared" si="28"/>
        <v>0</v>
      </c>
      <c r="M38" s="16">
        <f t="shared" si="28"/>
        <v>0</v>
      </c>
      <c r="N38" s="16">
        <f t="shared" si="28"/>
        <v>0</v>
      </c>
      <c r="O38" s="16">
        <f t="shared" si="28"/>
        <v>0</v>
      </c>
      <c r="P38" s="16">
        <f t="shared" si="28"/>
        <v>0</v>
      </c>
      <c r="Q38" s="16">
        <f t="shared" si="21"/>
        <v>0</v>
      </c>
    </row>
    <row r="39" spans="3:17" x14ac:dyDescent="0.25">
      <c r="C39" s="1005"/>
      <c r="D39" s="16"/>
      <c r="E39" s="16">
        <f t="shared" ref="E39:P39" si="29">E209+E380</f>
        <v>32.659804593149993</v>
      </c>
      <c r="F39" s="16">
        <f t="shared" si="29"/>
        <v>32.659804593149993</v>
      </c>
      <c r="G39" s="16">
        <f t="shared" si="29"/>
        <v>32.659804593149993</v>
      </c>
      <c r="H39" s="16">
        <f t="shared" si="29"/>
        <v>32.659804593149993</v>
      </c>
      <c r="I39" s="16">
        <f t="shared" si="29"/>
        <v>32.659804593149993</v>
      </c>
      <c r="J39" s="16">
        <f t="shared" si="29"/>
        <v>32.659804583333333</v>
      </c>
      <c r="K39" s="16">
        <f t="shared" si="29"/>
        <v>32.659804583333333</v>
      </c>
      <c r="L39" s="16">
        <f t="shared" si="29"/>
        <v>32.659804583333333</v>
      </c>
      <c r="M39" s="16">
        <f t="shared" si="29"/>
        <v>32.659804583333333</v>
      </c>
      <c r="N39" s="16">
        <f t="shared" si="29"/>
        <v>32.659804583333333</v>
      </c>
      <c r="O39" s="16">
        <f t="shared" si="29"/>
        <v>32.659804583333333</v>
      </c>
      <c r="P39" s="16">
        <f t="shared" si="29"/>
        <v>32.659804583333333</v>
      </c>
      <c r="Q39" s="16">
        <f t="shared" si="21"/>
        <v>391.91765504908324</v>
      </c>
    </row>
    <row r="40" spans="3:17" x14ac:dyDescent="0.3">
      <c r="C40" s="1005"/>
      <c r="D40" s="397" t="s">
        <v>452</v>
      </c>
      <c r="E40" s="16">
        <f t="shared" ref="E40:P40" si="30">E210+E381</f>
        <v>32.086756686299999</v>
      </c>
      <c r="F40" s="16">
        <f t="shared" si="30"/>
        <v>32.086756686299999</v>
      </c>
      <c r="G40" s="16">
        <f t="shared" si="30"/>
        <v>32.086756686299999</v>
      </c>
      <c r="H40" s="16">
        <f t="shared" si="30"/>
        <v>32.086756686299999</v>
      </c>
      <c r="I40" s="16">
        <f t="shared" si="30"/>
        <v>32.086756686299999</v>
      </c>
      <c r="J40" s="16">
        <f t="shared" si="30"/>
        <v>32.086756686299999</v>
      </c>
      <c r="K40" s="16">
        <f t="shared" si="30"/>
        <v>32.086756686299999</v>
      </c>
      <c r="L40" s="16">
        <f t="shared" si="30"/>
        <v>32.086756686299999</v>
      </c>
      <c r="M40" s="16">
        <f t="shared" si="30"/>
        <v>32.086756686299999</v>
      </c>
      <c r="N40" s="16">
        <f t="shared" si="30"/>
        <v>32.086756686299999</v>
      </c>
      <c r="O40" s="16">
        <f t="shared" si="30"/>
        <v>32.086756686299999</v>
      </c>
      <c r="P40" s="16">
        <f t="shared" si="30"/>
        <v>32.086756686299999</v>
      </c>
      <c r="Q40" s="16">
        <f t="shared" si="21"/>
        <v>385.04108023560008</v>
      </c>
    </row>
    <row r="41" spans="3:17" x14ac:dyDescent="0.3">
      <c r="C41" s="1005"/>
      <c r="D41" s="397" t="s">
        <v>453</v>
      </c>
      <c r="E41" s="16">
        <f t="shared" ref="E41:P41" si="31">E211+E382</f>
        <v>0</v>
      </c>
      <c r="F41" s="16">
        <f t="shared" si="31"/>
        <v>0</v>
      </c>
      <c r="G41" s="16">
        <f t="shared" si="31"/>
        <v>0</v>
      </c>
      <c r="H41" s="16">
        <f t="shared" si="31"/>
        <v>0</v>
      </c>
      <c r="I41" s="16">
        <f t="shared" si="31"/>
        <v>0</v>
      </c>
      <c r="J41" s="16">
        <f t="shared" si="31"/>
        <v>0</v>
      </c>
      <c r="K41" s="16">
        <f t="shared" si="31"/>
        <v>0</v>
      </c>
      <c r="L41" s="16">
        <f t="shared" si="31"/>
        <v>0</v>
      </c>
      <c r="M41" s="16">
        <f t="shared" si="31"/>
        <v>0</v>
      </c>
      <c r="N41" s="16">
        <f t="shared" si="31"/>
        <v>0</v>
      </c>
      <c r="O41" s="16">
        <f t="shared" si="31"/>
        <v>0</v>
      </c>
      <c r="P41" s="16">
        <f t="shared" si="31"/>
        <v>336.51038957164997</v>
      </c>
      <c r="Q41" s="16">
        <f t="shared" si="21"/>
        <v>336.51038957164997</v>
      </c>
    </row>
    <row r="42" spans="3:17" x14ac:dyDescent="0.3">
      <c r="C42" s="1005"/>
      <c r="D42" s="397"/>
      <c r="E42" s="16">
        <f t="shared" ref="E42:P42" si="32">E212+E383</f>
        <v>0</v>
      </c>
      <c r="F42" s="16">
        <f t="shared" si="32"/>
        <v>0</v>
      </c>
      <c r="G42" s="16">
        <f t="shared" si="32"/>
        <v>0</v>
      </c>
      <c r="H42" s="16">
        <f t="shared" si="32"/>
        <v>0</v>
      </c>
      <c r="I42" s="16">
        <f t="shared" si="32"/>
        <v>0</v>
      </c>
      <c r="J42" s="16">
        <f t="shared" si="32"/>
        <v>0</v>
      </c>
      <c r="K42" s="16">
        <f t="shared" si="32"/>
        <v>0</v>
      </c>
      <c r="L42" s="16">
        <f t="shared" si="32"/>
        <v>0</v>
      </c>
      <c r="M42" s="16">
        <f t="shared" si="32"/>
        <v>0</v>
      </c>
      <c r="N42" s="16">
        <f t="shared" si="32"/>
        <v>0</v>
      </c>
      <c r="O42" s="16">
        <f t="shared" si="32"/>
        <v>0</v>
      </c>
      <c r="P42" s="16">
        <f t="shared" si="32"/>
        <v>0</v>
      </c>
      <c r="Q42" s="16">
        <f t="shared" si="21"/>
        <v>0</v>
      </c>
    </row>
    <row r="43" spans="3:17" x14ac:dyDescent="0.25">
      <c r="C43" s="1005"/>
      <c r="D43" s="16"/>
      <c r="E43" s="16">
        <f t="shared" ref="E43:P43" si="33">E213+E384</f>
        <v>0</v>
      </c>
      <c r="F43" s="16">
        <f t="shared" si="33"/>
        <v>0</v>
      </c>
      <c r="G43" s="16">
        <f t="shared" si="33"/>
        <v>0</v>
      </c>
      <c r="H43" s="16">
        <f t="shared" si="33"/>
        <v>0</v>
      </c>
      <c r="I43" s="16">
        <f t="shared" si="33"/>
        <v>0</v>
      </c>
      <c r="J43" s="16">
        <f t="shared" si="33"/>
        <v>0</v>
      </c>
      <c r="K43" s="16">
        <f t="shared" si="33"/>
        <v>0</v>
      </c>
      <c r="L43" s="16">
        <f t="shared" si="33"/>
        <v>0</v>
      </c>
      <c r="M43" s="16">
        <f t="shared" si="33"/>
        <v>0</v>
      </c>
      <c r="N43" s="16">
        <f t="shared" si="33"/>
        <v>0</v>
      </c>
      <c r="O43" s="16">
        <f t="shared" si="33"/>
        <v>0</v>
      </c>
      <c r="P43" s="16">
        <f t="shared" si="33"/>
        <v>0</v>
      </c>
      <c r="Q43" s="16">
        <f t="shared" si="21"/>
        <v>0</v>
      </c>
    </row>
    <row r="44" spans="3:17" x14ac:dyDescent="0.25">
      <c r="C44" s="1005"/>
      <c r="D44" s="16"/>
      <c r="E44" s="16">
        <f t="shared" ref="E44:P44" si="34">E214+E385</f>
        <v>0</v>
      </c>
      <c r="F44" s="16">
        <f t="shared" si="34"/>
        <v>0</v>
      </c>
      <c r="G44" s="16">
        <f t="shared" si="34"/>
        <v>0</v>
      </c>
      <c r="H44" s="16">
        <f t="shared" si="34"/>
        <v>0</v>
      </c>
      <c r="I44" s="16">
        <f t="shared" si="34"/>
        <v>0</v>
      </c>
      <c r="J44" s="16">
        <f t="shared" si="34"/>
        <v>0</v>
      </c>
      <c r="K44" s="16">
        <f t="shared" si="34"/>
        <v>0</v>
      </c>
      <c r="L44" s="16">
        <f t="shared" si="34"/>
        <v>0</v>
      </c>
      <c r="M44" s="16">
        <f t="shared" si="34"/>
        <v>0</v>
      </c>
      <c r="N44" s="16">
        <f t="shared" si="34"/>
        <v>0</v>
      </c>
      <c r="O44" s="16">
        <f t="shared" si="34"/>
        <v>0</v>
      </c>
      <c r="P44" s="16">
        <f t="shared" si="34"/>
        <v>0</v>
      </c>
      <c r="Q44" s="16">
        <f t="shared" si="21"/>
        <v>0</v>
      </c>
    </row>
    <row r="45" spans="3:17" x14ac:dyDescent="0.25">
      <c r="C45" s="1005"/>
      <c r="D45" s="16"/>
      <c r="E45" s="16">
        <f t="shared" ref="E45:P45" si="35">E215+E386</f>
        <v>0</v>
      </c>
      <c r="F45" s="16">
        <f t="shared" si="35"/>
        <v>0</v>
      </c>
      <c r="G45" s="16">
        <f t="shared" si="35"/>
        <v>0</v>
      </c>
      <c r="H45" s="16">
        <f t="shared" si="35"/>
        <v>0</v>
      </c>
      <c r="I45" s="16">
        <f t="shared" si="35"/>
        <v>0</v>
      </c>
      <c r="J45" s="16">
        <f t="shared" si="35"/>
        <v>0</v>
      </c>
      <c r="K45" s="16">
        <f t="shared" si="35"/>
        <v>0</v>
      </c>
      <c r="L45" s="16">
        <f t="shared" si="35"/>
        <v>0</v>
      </c>
      <c r="M45" s="16">
        <f t="shared" si="35"/>
        <v>0</v>
      </c>
      <c r="N45" s="16">
        <f t="shared" si="35"/>
        <v>0</v>
      </c>
      <c r="O45" s="16">
        <f t="shared" si="35"/>
        <v>0</v>
      </c>
      <c r="P45" s="16">
        <f t="shared" si="35"/>
        <v>0</v>
      </c>
      <c r="Q45" s="16">
        <f t="shared" si="21"/>
        <v>0</v>
      </c>
    </row>
    <row r="46" spans="3:17" x14ac:dyDescent="0.25">
      <c r="C46" s="1005"/>
      <c r="D46" s="16"/>
      <c r="E46" s="16">
        <f t="shared" ref="E46:P46" si="36">E216+E387</f>
        <v>0</v>
      </c>
      <c r="F46" s="16">
        <f t="shared" si="36"/>
        <v>0</v>
      </c>
      <c r="G46" s="16">
        <f t="shared" si="36"/>
        <v>0</v>
      </c>
      <c r="H46" s="16">
        <f t="shared" si="36"/>
        <v>0</v>
      </c>
      <c r="I46" s="16">
        <f t="shared" si="36"/>
        <v>0</v>
      </c>
      <c r="J46" s="16">
        <f t="shared" si="36"/>
        <v>0</v>
      </c>
      <c r="K46" s="16">
        <f t="shared" si="36"/>
        <v>0</v>
      </c>
      <c r="L46" s="16">
        <f t="shared" si="36"/>
        <v>0</v>
      </c>
      <c r="M46" s="16">
        <f t="shared" si="36"/>
        <v>0</v>
      </c>
      <c r="N46" s="16">
        <f t="shared" si="36"/>
        <v>0</v>
      </c>
      <c r="O46" s="16">
        <f t="shared" si="36"/>
        <v>0</v>
      </c>
      <c r="P46" s="16">
        <f t="shared" si="36"/>
        <v>0</v>
      </c>
      <c r="Q46" s="16">
        <f t="shared" si="21"/>
        <v>0</v>
      </c>
    </row>
    <row r="47" spans="3:17" x14ac:dyDescent="0.25">
      <c r="C47" s="1005"/>
      <c r="D47" s="16"/>
      <c r="E47" s="16">
        <f t="shared" ref="E47:P47" si="37">E217+E388</f>
        <v>0</v>
      </c>
      <c r="F47" s="16">
        <f t="shared" si="37"/>
        <v>0</v>
      </c>
      <c r="G47" s="16">
        <f t="shared" si="37"/>
        <v>0</v>
      </c>
      <c r="H47" s="16">
        <f t="shared" si="37"/>
        <v>0</v>
      </c>
      <c r="I47" s="16">
        <f t="shared" si="37"/>
        <v>0</v>
      </c>
      <c r="J47" s="16">
        <f t="shared" si="37"/>
        <v>0</v>
      </c>
      <c r="K47" s="16">
        <f t="shared" si="37"/>
        <v>0</v>
      </c>
      <c r="L47" s="16">
        <f t="shared" si="37"/>
        <v>0</v>
      </c>
      <c r="M47" s="16">
        <f t="shared" si="37"/>
        <v>0</v>
      </c>
      <c r="N47" s="16">
        <f t="shared" si="37"/>
        <v>0</v>
      </c>
      <c r="O47" s="16">
        <f t="shared" si="37"/>
        <v>0</v>
      </c>
      <c r="P47" s="16">
        <f t="shared" si="37"/>
        <v>0</v>
      </c>
      <c r="Q47" s="16">
        <f t="shared" si="21"/>
        <v>0</v>
      </c>
    </row>
    <row r="48" spans="3:17" x14ac:dyDescent="0.25">
      <c r="C48" s="1006"/>
      <c r="D48" s="156"/>
      <c r="E48" s="16">
        <f t="shared" ref="E48:P48" si="38">E218+E389</f>
        <v>0</v>
      </c>
      <c r="F48" s="16">
        <f t="shared" si="38"/>
        <v>0</v>
      </c>
      <c r="G48" s="16">
        <f t="shared" si="38"/>
        <v>0</v>
      </c>
      <c r="H48" s="16">
        <f t="shared" si="38"/>
        <v>0</v>
      </c>
      <c r="I48" s="16">
        <f t="shared" si="38"/>
        <v>0</v>
      </c>
      <c r="J48" s="16">
        <f t="shared" si="38"/>
        <v>0</v>
      </c>
      <c r="K48" s="16">
        <f t="shared" si="38"/>
        <v>0</v>
      </c>
      <c r="L48" s="16">
        <f t="shared" si="38"/>
        <v>0</v>
      </c>
      <c r="M48" s="16">
        <f t="shared" si="38"/>
        <v>0</v>
      </c>
      <c r="N48" s="16">
        <f t="shared" si="38"/>
        <v>0</v>
      </c>
      <c r="O48" s="16">
        <f t="shared" si="38"/>
        <v>0</v>
      </c>
      <c r="P48" s="16">
        <f t="shared" si="38"/>
        <v>0</v>
      </c>
      <c r="Q48" s="16">
        <f t="shared" si="21"/>
        <v>0</v>
      </c>
    </row>
    <row r="49" spans="3:17" x14ac:dyDescent="0.25">
      <c r="C49" s="937" t="s">
        <v>188</v>
      </c>
      <c r="D49" s="938"/>
      <c r="E49" s="28">
        <f t="shared" ref="E49:P49" si="39">SUM(E31:E48)</f>
        <v>64.746561279449992</v>
      </c>
      <c r="F49" s="28">
        <f t="shared" si="39"/>
        <v>64.746561279449992</v>
      </c>
      <c r="G49" s="28">
        <f t="shared" si="39"/>
        <v>64.746561279449992</v>
      </c>
      <c r="H49" s="28">
        <f t="shared" si="39"/>
        <v>64.746561279449992</v>
      </c>
      <c r="I49" s="28">
        <f t="shared" si="39"/>
        <v>64.746561279449992</v>
      </c>
      <c r="J49" s="28">
        <f t="shared" si="39"/>
        <v>64.746561269633332</v>
      </c>
      <c r="K49" s="28">
        <f t="shared" si="39"/>
        <v>64.746561269633332</v>
      </c>
      <c r="L49" s="28">
        <f t="shared" si="39"/>
        <v>64.746561269633332</v>
      </c>
      <c r="M49" s="28">
        <f t="shared" si="39"/>
        <v>64.746561269633332</v>
      </c>
      <c r="N49" s="28">
        <f t="shared" si="39"/>
        <v>64.746561269633332</v>
      </c>
      <c r="O49" s="28">
        <f t="shared" si="39"/>
        <v>64.746561269633332</v>
      </c>
      <c r="P49" s="28">
        <f t="shared" si="39"/>
        <v>401.2569508412833</v>
      </c>
      <c r="Q49" s="28">
        <f t="shared" si="21"/>
        <v>1113.4691248563331</v>
      </c>
    </row>
    <row r="50" spans="3:17" x14ac:dyDescent="0.25">
      <c r="C50" s="935" t="s">
        <v>332</v>
      </c>
      <c r="D50" s="936"/>
      <c r="E50" s="28">
        <f t="shared" ref="E50:P50" si="40">E29+E49</f>
        <v>375.88260464604298</v>
      </c>
      <c r="F50" s="28">
        <f t="shared" si="40"/>
        <v>382.86496655542942</v>
      </c>
      <c r="G50" s="28">
        <f t="shared" si="40"/>
        <v>333.73155750472495</v>
      </c>
      <c r="H50" s="28">
        <f t="shared" si="40"/>
        <v>251.8129187207841</v>
      </c>
      <c r="I50" s="28">
        <f t="shared" si="40"/>
        <v>306.21076182823174</v>
      </c>
      <c r="J50" s="28">
        <f t="shared" si="40"/>
        <v>330.29483180613857</v>
      </c>
      <c r="K50" s="28">
        <f t="shared" si="40"/>
        <v>384.89159110997906</v>
      </c>
      <c r="L50" s="28">
        <f t="shared" si="40"/>
        <v>365.76242543383142</v>
      </c>
      <c r="M50" s="28">
        <f t="shared" si="40"/>
        <v>408.15130937127702</v>
      </c>
      <c r="N50" s="28">
        <f t="shared" si="40"/>
        <v>380.93025447293331</v>
      </c>
      <c r="O50" s="28">
        <f t="shared" si="40"/>
        <v>364.16589554248333</v>
      </c>
      <c r="P50" s="28">
        <f t="shared" si="40"/>
        <v>713.80828728798326</v>
      </c>
      <c r="Q50" s="28">
        <f t="shared" si="21"/>
        <v>4598.5074042798396</v>
      </c>
    </row>
    <row r="51" spans="3:17" x14ac:dyDescent="0.25">
      <c r="C51" s="1002" t="s">
        <v>333</v>
      </c>
      <c r="D51" s="100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7" x14ac:dyDescent="0.25">
      <c r="C52" s="935" t="s">
        <v>313</v>
      </c>
      <c r="D52" s="93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7" x14ac:dyDescent="0.25">
      <c r="C53" s="1004" t="s">
        <v>334</v>
      </c>
      <c r="D53" s="16" t="s">
        <v>335</v>
      </c>
      <c r="E53" s="16">
        <f t="shared" ref="E53:P53" si="41">E223+E394</f>
        <v>21.479859191145849</v>
      </c>
      <c r="F53" s="16">
        <f t="shared" si="41"/>
        <v>25.327781283526399</v>
      </c>
      <c r="G53" s="16">
        <f t="shared" si="41"/>
        <v>36.904629555749196</v>
      </c>
      <c r="H53" s="16">
        <f t="shared" si="41"/>
        <v>31.645912626375395</v>
      </c>
      <c r="I53" s="16">
        <f t="shared" si="41"/>
        <v>21.824980856783402</v>
      </c>
      <c r="J53" s="16">
        <f t="shared" si="41"/>
        <v>20.532850738729998</v>
      </c>
      <c r="K53" s="16">
        <f t="shared" si="41"/>
        <v>14.03886512657995</v>
      </c>
      <c r="L53" s="16">
        <f t="shared" si="41"/>
        <v>12.9257076319542</v>
      </c>
      <c r="M53" s="16">
        <f t="shared" si="41"/>
        <v>16.06262798225</v>
      </c>
      <c r="N53" s="16">
        <f t="shared" si="41"/>
        <v>20.547229172366901</v>
      </c>
      <c r="O53" s="16">
        <f t="shared" si="41"/>
        <v>29.131047602772149</v>
      </c>
      <c r="P53" s="16">
        <f t="shared" si="41"/>
        <v>37.144760849135579</v>
      </c>
      <c r="Q53" s="16">
        <f t="shared" ref="Q53:Q78" si="42">SUM(E53:P53)</f>
        <v>287.566252617369</v>
      </c>
    </row>
    <row r="54" spans="3:17" x14ac:dyDescent="0.25">
      <c r="C54" s="1005"/>
      <c r="D54" s="16" t="s">
        <v>336</v>
      </c>
      <c r="E54" s="16">
        <f t="shared" ref="E54:P54" si="43">E224+E395</f>
        <v>6.2135474783718507</v>
      </c>
      <c r="F54" s="16">
        <f t="shared" si="43"/>
        <v>6.9870810678459998</v>
      </c>
      <c r="G54" s="16">
        <f t="shared" si="43"/>
        <v>3.0404120123438001</v>
      </c>
      <c r="H54" s="16">
        <f t="shared" si="43"/>
        <v>-9.3838302000000002E-3</v>
      </c>
      <c r="I54" s="16">
        <f t="shared" si="43"/>
        <v>4.3229187501275996</v>
      </c>
      <c r="J54" s="16">
        <f t="shared" si="43"/>
        <v>7.1871890681500012</v>
      </c>
      <c r="K54" s="16">
        <f t="shared" si="43"/>
        <v>5.1247834851263994</v>
      </c>
      <c r="L54" s="16">
        <f t="shared" si="43"/>
        <v>4.5973422725330995</v>
      </c>
      <c r="M54" s="16">
        <f t="shared" si="43"/>
        <v>5.8224459214807993</v>
      </c>
      <c r="N54" s="16">
        <f t="shared" si="43"/>
        <v>6.5604857655807489</v>
      </c>
      <c r="O54" s="16">
        <f t="shared" si="43"/>
        <v>7.7839655215907992</v>
      </c>
      <c r="P54" s="16">
        <f t="shared" si="43"/>
        <v>8.0503557232085505</v>
      </c>
      <c r="Q54" s="16">
        <f t="shared" si="42"/>
        <v>65.681143236159642</v>
      </c>
    </row>
    <row r="55" spans="3:17" x14ac:dyDescent="0.25">
      <c r="C55" s="1005"/>
      <c r="D55" s="16" t="s">
        <v>337</v>
      </c>
      <c r="E55" s="16">
        <f t="shared" ref="E55:P55" si="44">E225+E396</f>
        <v>10.651268129943299</v>
      </c>
      <c r="F55" s="16">
        <f t="shared" si="44"/>
        <v>11.734208608684149</v>
      </c>
      <c r="G55" s="16">
        <f t="shared" si="44"/>
        <v>12.0000753695948</v>
      </c>
      <c r="H55" s="16">
        <f t="shared" si="44"/>
        <v>16.62407700115175</v>
      </c>
      <c r="I55" s="16">
        <f t="shared" si="44"/>
        <v>14.1743086299143</v>
      </c>
      <c r="J55" s="16">
        <f t="shared" si="44"/>
        <v>12.905758966682349</v>
      </c>
      <c r="K55" s="16">
        <f t="shared" si="44"/>
        <v>23.082297858160548</v>
      </c>
      <c r="L55" s="16">
        <f t="shared" si="44"/>
        <v>7.0229430582583987</v>
      </c>
      <c r="M55" s="16">
        <f t="shared" si="44"/>
        <v>9.1038778287755981</v>
      </c>
      <c r="N55" s="16">
        <f t="shared" si="44"/>
        <v>9.0551754692612985</v>
      </c>
      <c r="O55" s="16">
        <f t="shared" si="44"/>
        <v>9.4818520824169994</v>
      </c>
      <c r="P55" s="16">
        <f t="shared" si="44"/>
        <v>14.365019623911596</v>
      </c>
      <c r="Q55" s="16">
        <f t="shared" si="42"/>
        <v>150.20086262675508</v>
      </c>
    </row>
    <row r="56" spans="3:17" ht="14.25" customHeight="1" x14ac:dyDescent="0.25">
      <c r="C56" s="1005"/>
      <c r="D56" s="16" t="s">
        <v>338</v>
      </c>
      <c r="E56" s="16">
        <f t="shared" ref="E56:P56" si="45">E226+E397</f>
        <v>50.22816763986004</v>
      </c>
      <c r="F56" s="16">
        <f t="shared" si="45"/>
        <v>61.630733895321143</v>
      </c>
      <c r="G56" s="16">
        <f t="shared" si="45"/>
        <v>48.585537689453204</v>
      </c>
      <c r="H56" s="16">
        <f t="shared" si="45"/>
        <v>47.570959501543442</v>
      </c>
      <c r="I56" s="16">
        <f t="shared" si="45"/>
        <v>42.045193973924007</v>
      </c>
      <c r="J56" s="16">
        <f t="shared" si="45"/>
        <v>43.965771255180996</v>
      </c>
      <c r="K56" s="16">
        <f t="shared" si="45"/>
        <v>49.557789675974846</v>
      </c>
      <c r="L56" s="16">
        <f t="shared" si="45"/>
        <v>15.672209410586998</v>
      </c>
      <c r="M56" s="16">
        <f t="shared" si="45"/>
        <v>44.402048191199995</v>
      </c>
      <c r="N56" s="16">
        <f t="shared" si="45"/>
        <v>57.004517124439445</v>
      </c>
      <c r="O56" s="16">
        <f t="shared" si="45"/>
        <v>90.547205173681789</v>
      </c>
      <c r="P56" s="16">
        <f t="shared" si="45"/>
        <v>74.185810692654997</v>
      </c>
      <c r="Q56" s="16">
        <f t="shared" si="42"/>
        <v>625.39594422382083</v>
      </c>
    </row>
    <row r="57" spans="3:17" x14ac:dyDescent="0.25">
      <c r="C57" s="1005"/>
      <c r="D57" s="16" t="s">
        <v>339</v>
      </c>
      <c r="E57" s="16">
        <f t="shared" ref="E57:P57" si="46">E227+E398</f>
        <v>24.887706579848746</v>
      </c>
      <c r="F57" s="16">
        <f t="shared" si="46"/>
        <v>32.129653924866744</v>
      </c>
      <c r="G57" s="16">
        <f t="shared" si="46"/>
        <v>12.7929833115859</v>
      </c>
      <c r="H57" s="16">
        <f t="shared" si="46"/>
        <v>20.984586880329999</v>
      </c>
      <c r="I57" s="16">
        <f t="shared" si="46"/>
        <v>23.646852985819997</v>
      </c>
      <c r="J57" s="16">
        <f t="shared" si="46"/>
        <v>19.932714755806398</v>
      </c>
      <c r="K57" s="16">
        <f t="shared" si="46"/>
        <v>33.417923127717444</v>
      </c>
      <c r="L57" s="16">
        <f t="shared" si="46"/>
        <v>20.488291086389999</v>
      </c>
      <c r="M57" s="16">
        <f t="shared" si="46"/>
        <v>23.721404823527045</v>
      </c>
      <c r="N57" s="16">
        <f t="shared" si="46"/>
        <v>27.801855573404996</v>
      </c>
      <c r="O57" s="16">
        <f t="shared" si="46"/>
        <v>30.187201023431196</v>
      </c>
      <c r="P57" s="16">
        <f t="shared" si="46"/>
        <v>34.7406084600075</v>
      </c>
      <c r="Q57" s="16">
        <f t="shared" si="42"/>
        <v>304.73178253273596</v>
      </c>
    </row>
    <row r="58" spans="3:17" x14ac:dyDescent="0.25">
      <c r="C58" s="1005"/>
      <c r="D58" s="16" t="s">
        <v>340</v>
      </c>
      <c r="E58" s="16">
        <f t="shared" ref="E58:P58" si="47">E228+E399</f>
        <v>26.442813413190148</v>
      </c>
      <c r="F58" s="16">
        <f t="shared" si="47"/>
        <v>26.456289345569246</v>
      </c>
      <c r="G58" s="16">
        <f t="shared" si="47"/>
        <v>32.333190594212397</v>
      </c>
      <c r="H58" s="16">
        <f t="shared" si="47"/>
        <v>27.899741469386797</v>
      </c>
      <c r="I58" s="16">
        <f t="shared" si="47"/>
        <v>26.479014271382248</v>
      </c>
      <c r="J58" s="16">
        <f t="shared" si="47"/>
        <v>29.396506533927749</v>
      </c>
      <c r="K58" s="16">
        <f t="shared" si="47"/>
        <v>15.929228178157649</v>
      </c>
      <c r="L58" s="16">
        <f t="shared" si="47"/>
        <v>7.099828499800001</v>
      </c>
      <c r="M58" s="16">
        <f t="shared" si="47"/>
        <v>16.635136844545997</v>
      </c>
      <c r="N58" s="16">
        <f t="shared" si="47"/>
        <v>23.079360129100497</v>
      </c>
      <c r="O58" s="16">
        <f t="shared" si="47"/>
        <v>32.111720242082995</v>
      </c>
      <c r="P58" s="16">
        <f t="shared" si="47"/>
        <v>23.972987044350997</v>
      </c>
      <c r="Q58" s="16">
        <f t="shared" si="42"/>
        <v>287.83581656570669</v>
      </c>
    </row>
    <row r="59" spans="3:17" x14ac:dyDescent="0.25">
      <c r="C59" s="1005"/>
      <c r="D59" s="16" t="s">
        <v>341</v>
      </c>
      <c r="E59" s="16">
        <f t="shared" ref="E59:P59" si="48">E229+E400</f>
        <v>13.019760213450001</v>
      </c>
      <c r="F59" s="16">
        <f t="shared" si="48"/>
        <v>16.5344744392</v>
      </c>
      <c r="G59" s="16">
        <f t="shared" si="48"/>
        <v>22.57737303755</v>
      </c>
      <c r="H59" s="16">
        <f t="shared" si="48"/>
        <v>13.018228751905802</v>
      </c>
      <c r="I59" s="16">
        <f t="shared" si="48"/>
        <v>17.57872470205</v>
      </c>
      <c r="J59" s="16">
        <f t="shared" si="48"/>
        <v>13.056403246104949</v>
      </c>
      <c r="K59" s="16">
        <f t="shared" si="48"/>
        <v>12.053643598349998</v>
      </c>
      <c r="L59" s="16">
        <f t="shared" si="48"/>
        <v>17.403284484699999</v>
      </c>
      <c r="M59" s="16">
        <f t="shared" si="48"/>
        <v>13.537166026549999</v>
      </c>
      <c r="N59" s="16">
        <f t="shared" si="48"/>
        <v>14.722139374249998</v>
      </c>
      <c r="O59" s="16">
        <f t="shared" si="48"/>
        <v>24.779702937549999</v>
      </c>
      <c r="P59" s="16">
        <f t="shared" si="48"/>
        <v>52.686629873409224</v>
      </c>
      <c r="Q59" s="16">
        <f t="shared" si="42"/>
        <v>230.96753068506996</v>
      </c>
    </row>
    <row r="60" spans="3:17" x14ac:dyDescent="0.25">
      <c r="C60" s="1005"/>
      <c r="D60" s="16" t="s">
        <v>342</v>
      </c>
      <c r="E60" s="16">
        <f t="shared" ref="E60:P60" si="49">E230+E401</f>
        <v>3.9890412326399995</v>
      </c>
      <c r="F60" s="16">
        <f t="shared" si="49"/>
        <v>3.4667308536469994</v>
      </c>
      <c r="G60" s="16">
        <f t="shared" si="49"/>
        <v>4.2742501325384996</v>
      </c>
      <c r="H60" s="16">
        <f t="shared" si="49"/>
        <v>3.8406337212995001</v>
      </c>
      <c r="I60" s="16">
        <f t="shared" si="49"/>
        <v>3.5963048496754997</v>
      </c>
      <c r="J60" s="16">
        <f t="shared" si="49"/>
        <v>4.0031664268459997</v>
      </c>
      <c r="K60" s="16">
        <f t="shared" si="49"/>
        <v>3.1299128189794998</v>
      </c>
      <c r="L60" s="16">
        <f t="shared" si="49"/>
        <v>4.1655440534044992</v>
      </c>
      <c r="M60" s="16">
        <f t="shared" si="49"/>
        <v>2.4476279823149998</v>
      </c>
      <c r="N60" s="16">
        <f t="shared" si="49"/>
        <v>4.3278493593034995</v>
      </c>
      <c r="O60" s="16">
        <f t="shared" si="49"/>
        <v>2.9511088715164995</v>
      </c>
      <c r="P60" s="16">
        <f t="shared" si="49"/>
        <v>19.024625973743738</v>
      </c>
      <c r="Q60" s="16">
        <f t="shared" si="42"/>
        <v>59.216796275909232</v>
      </c>
    </row>
    <row r="61" spans="3:17" x14ac:dyDescent="0.25">
      <c r="C61" s="1006"/>
      <c r="D61" s="16" t="s">
        <v>343</v>
      </c>
      <c r="E61" s="16">
        <f t="shared" ref="E61:P61" si="50">E231+E402</f>
        <v>0</v>
      </c>
      <c r="F61" s="16">
        <f t="shared" si="50"/>
        <v>0</v>
      </c>
      <c r="G61" s="16">
        <f t="shared" si="50"/>
        <v>0</v>
      </c>
      <c r="H61" s="16">
        <f t="shared" si="50"/>
        <v>0</v>
      </c>
      <c r="I61" s="16">
        <f t="shared" si="50"/>
        <v>0</v>
      </c>
      <c r="J61" s="16">
        <f t="shared" si="50"/>
        <v>0</v>
      </c>
      <c r="K61" s="16">
        <f t="shared" si="50"/>
        <v>0</v>
      </c>
      <c r="L61" s="16">
        <f t="shared" si="50"/>
        <v>0</v>
      </c>
      <c r="M61" s="16">
        <f t="shared" si="50"/>
        <v>0</v>
      </c>
      <c r="N61" s="16">
        <f t="shared" si="50"/>
        <v>0</v>
      </c>
      <c r="O61" s="16">
        <f t="shared" si="50"/>
        <v>0</v>
      </c>
      <c r="P61" s="16">
        <f t="shared" si="50"/>
        <v>0</v>
      </c>
      <c r="Q61" s="16">
        <f t="shared" si="42"/>
        <v>0</v>
      </c>
    </row>
    <row r="62" spans="3:17" x14ac:dyDescent="0.25">
      <c r="C62" s="16"/>
      <c r="D62" s="16" t="s">
        <v>344</v>
      </c>
      <c r="E62" s="16">
        <f t="shared" ref="E62:P62" si="51">E232+E403</f>
        <v>0.69096536100883321</v>
      </c>
      <c r="F62" s="16">
        <f t="shared" si="51"/>
        <v>0.96881918269999989</v>
      </c>
      <c r="G62" s="16">
        <f t="shared" si="51"/>
        <v>0.67302361792327103</v>
      </c>
      <c r="H62" s="16">
        <f t="shared" si="51"/>
        <v>0.69702283559999989</v>
      </c>
      <c r="I62" s="16">
        <f t="shared" si="51"/>
        <v>0.42904191269999997</v>
      </c>
      <c r="J62" s="16">
        <f t="shared" si="51"/>
        <v>0.27335089479999997</v>
      </c>
      <c r="K62" s="16">
        <f t="shared" si="51"/>
        <v>0.22104233990857886</v>
      </c>
      <c r="L62" s="16">
        <f t="shared" si="51"/>
        <v>0.39475020753750001</v>
      </c>
      <c r="M62" s="16">
        <f t="shared" si="51"/>
        <v>0.45362379824999999</v>
      </c>
      <c r="N62" s="16">
        <f t="shared" si="51"/>
        <v>0.64863791672274995</v>
      </c>
      <c r="O62" s="16">
        <f t="shared" si="51"/>
        <v>0.55467194175750012</v>
      </c>
      <c r="P62" s="16">
        <f t="shared" si="51"/>
        <v>33.940752660986163</v>
      </c>
      <c r="Q62" s="16">
        <f t="shared" si="42"/>
        <v>39.945702669894594</v>
      </c>
    </row>
    <row r="63" spans="3:17" x14ac:dyDescent="0.25">
      <c r="C63" s="16"/>
      <c r="D63" s="16" t="s">
        <v>345</v>
      </c>
      <c r="E63" s="16">
        <f t="shared" ref="E63:P63" si="52">E233+E404</f>
        <v>0.86799943136390034</v>
      </c>
      <c r="F63" s="16">
        <f t="shared" si="52"/>
        <v>1.7656319296999998</v>
      </c>
      <c r="G63" s="16">
        <f t="shared" si="52"/>
        <v>0.82253749870000004</v>
      </c>
      <c r="H63" s="16">
        <f t="shared" si="52"/>
        <v>1.4392812540499997</v>
      </c>
      <c r="I63" s="16">
        <f t="shared" si="52"/>
        <v>1.1852448766999999</v>
      </c>
      <c r="J63" s="16">
        <f t="shared" si="52"/>
        <v>0.90699244169999993</v>
      </c>
      <c r="K63" s="16">
        <f t="shared" si="52"/>
        <v>0.35532200417714666</v>
      </c>
      <c r="L63" s="16">
        <f t="shared" si="52"/>
        <v>0.35319080458924329</v>
      </c>
      <c r="M63" s="16">
        <f t="shared" si="52"/>
        <v>0.32450180464999995</v>
      </c>
      <c r="N63" s="16">
        <f t="shared" si="52"/>
        <v>0.25932836903674999</v>
      </c>
      <c r="O63" s="16">
        <f t="shared" si="52"/>
        <v>0.61235858676784272</v>
      </c>
      <c r="P63" s="16">
        <f t="shared" si="52"/>
        <v>1.1084821943966472</v>
      </c>
      <c r="Q63" s="16">
        <f t="shared" si="42"/>
        <v>10.000871195831529</v>
      </c>
    </row>
    <row r="64" spans="3:17" x14ac:dyDescent="0.25">
      <c r="C64" s="16"/>
      <c r="D64" s="16" t="s">
        <v>346</v>
      </c>
      <c r="E64" s="16">
        <f t="shared" ref="E64:P64" si="53">E234+E405</f>
        <v>4.1798857784704504</v>
      </c>
      <c r="F64" s="16">
        <f t="shared" si="53"/>
        <v>4.9514208429999993</v>
      </c>
      <c r="G64" s="16">
        <f t="shared" si="53"/>
        <v>4.2931715700499833</v>
      </c>
      <c r="H64" s="16">
        <f t="shared" si="53"/>
        <v>5.0724576336</v>
      </c>
      <c r="I64" s="16">
        <f t="shared" si="53"/>
        <v>4.5722161639999994</v>
      </c>
      <c r="J64" s="16">
        <f t="shared" si="53"/>
        <v>4.3058715419999993</v>
      </c>
      <c r="K64" s="16">
        <f t="shared" si="53"/>
        <v>4.226402715771501</v>
      </c>
      <c r="L64" s="16">
        <f t="shared" si="53"/>
        <v>4.1850025681707166</v>
      </c>
      <c r="M64" s="16">
        <f t="shared" si="53"/>
        <v>2.6988731563999999</v>
      </c>
      <c r="N64" s="16">
        <f t="shared" si="53"/>
        <v>4.3785681271878207</v>
      </c>
      <c r="O64" s="16">
        <f t="shared" si="53"/>
        <v>4.4922545741481077</v>
      </c>
      <c r="P64" s="16">
        <f t="shared" si="53"/>
        <v>5.0458646411475421</v>
      </c>
      <c r="Q64" s="16">
        <f t="shared" si="42"/>
        <v>52.401989313946117</v>
      </c>
    </row>
    <row r="65" spans="3:20" x14ac:dyDescent="0.25">
      <c r="C65" s="16"/>
      <c r="D65" s="16" t="s">
        <v>347</v>
      </c>
      <c r="E65" s="16">
        <f t="shared" ref="E65:P65" si="54">E235+E406</f>
        <v>0</v>
      </c>
      <c r="F65" s="16">
        <f t="shared" si="54"/>
        <v>0</v>
      </c>
      <c r="G65" s="16">
        <f t="shared" si="54"/>
        <v>0</v>
      </c>
      <c r="H65" s="16">
        <f t="shared" si="54"/>
        <v>0</v>
      </c>
      <c r="I65" s="16">
        <f t="shared" si="54"/>
        <v>0</v>
      </c>
      <c r="J65" s="16">
        <f t="shared" si="54"/>
        <v>0</v>
      </c>
      <c r="K65" s="16">
        <f t="shared" si="54"/>
        <v>0.32870951369118601</v>
      </c>
      <c r="L65" s="16">
        <f t="shared" si="54"/>
        <v>0.46277909515420002</v>
      </c>
      <c r="M65" s="16">
        <f t="shared" si="54"/>
        <v>0.43610405214999998</v>
      </c>
      <c r="N65" s="16">
        <f t="shared" si="54"/>
        <v>0.41032104834999999</v>
      </c>
      <c r="O65" s="16">
        <f t="shared" si="54"/>
        <v>0.48828258382099998</v>
      </c>
      <c r="P65" s="16">
        <f t="shared" si="54"/>
        <v>0.36541227200275</v>
      </c>
      <c r="Q65" s="16">
        <f t="shared" si="42"/>
        <v>2.4916085651691362</v>
      </c>
    </row>
    <row r="66" spans="3:20" x14ac:dyDescent="0.25">
      <c r="C66" s="16"/>
      <c r="D66" s="16" t="s">
        <v>348</v>
      </c>
      <c r="E66" s="16">
        <f t="shared" ref="E66:P66" si="55">E236+E407</f>
        <v>0</v>
      </c>
      <c r="F66" s="16">
        <f t="shared" si="55"/>
        <v>0</v>
      </c>
      <c r="G66" s="16">
        <f t="shared" si="55"/>
        <v>0</v>
      </c>
      <c r="H66" s="16">
        <f t="shared" si="55"/>
        <v>0</v>
      </c>
      <c r="I66" s="16">
        <f t="shared" si="55"/>
        <v>0</v>
      </c>
      <c r="J66" s="16">
        <f t="shared" si="55"/>
        <v>0</v>
      </c>
      <c r="K66" s="16">
        <f t="shared" si="55"/>
        <v>0.35907424473931404</v>
      </c>
      <c r="L66" s="16">
        <f t="shared" si="55"/>
        <v>0.16791902676488413</v>
      </c>
      <c r="M66" s="16">
        <f t="shared" si="55"/>
        <v>0.30616661749999996</v>
      </c>
      <c r="N66" s="16">
        <f t="shared" si="55"/>
        <v>0.13320628879024998</v>
      </c>
      <c r="O66" s="16">
        <f t="shared" si="55"/>
        <v>0.35417253240000002</v>
      </c>
      <c r="P66" s="16">
        <f t="shared" si="55"/>
        <v>0.14316641930115348</v>
      </c>
      <c r="Q66" s="16">
        <f t="shared" si="42"/>
        <v>1.4637051294956016</v>
      </c>
    </row>
    <row r="67" spans="3:20" x14ac:dyDescent="0.25">
      <c r="C67" s="16"/>
      <c r="D67" s="16" t="s">
        <v>349</v>
      </c>
      <c r="E67" s="16">
        <f t="shared" ref="E67:P67" si="56">E238+E408</f>
        <v>11.823068548775</v>
      </c>
      <c r="F67" s="16">
        <f t="shared" si="56"/>
        <v>14.215638896150001</v>
      </c>
      <c r="G67" s="16">
        <f t="shared" si="56"/>
        <v>12.573293354199999</v>
      </c>
      <c r="H67" s="16">
        <f t="shared" si="56"/>
        <v>8.5171801058499987</v>
      </c>
      <c r="I67" s="16">
        <f t="shared" si="56"/>
        <v>8.3979149978000009</v>
      </c>
      <c r="J67" s="16">
        <f t="shared" si="56"/>
        <v>9.8729026392999994</v>
      </c>
      <c r="K67" s="16">
        <f t="shared" si="56"/>
        <v>6.7248625003999996</v>
      </c>
      <c r="L67" s="16">
        <f t="shared" si="56"/>
        <v>7.6261909413999991</v>
      </c>
      <c r="M67" s="16">
        <f t="shared" si="56"/>
        <v>7.7812510381085005</v>
      </c>
      <c r="N67" s="16">
        <f t="shared" si="56"/>
        <v>7.3565816985500003</v>
      </c>
      <c r="O67" s="16">
        <f t="shared" si="56"/>
        <v>9.8202690407807509</v>
      </c>
      <c r="P67" s="16">
        <f t="shared" si="56"/>
        <v>33.656502559449997</v>
      </c>
      <c r="Q67" s="16">
        <f t="shared" si="42"/>
        <v>138.36565632076423</v>
      </c>
    </row>
    <row r="68" spans="3:20" x14ac:dyDescent="0.25">
      <c r="C68" s="16"/>
      <c r="D68" s="16" t="s">
        <v>350</v>
      </c>
      <c r="E68" s="16">
        <f t="shared" ref="E68:P68" si="57">E239+E409</f>
        <v>8.9959009290499985</v>
      </c>
      <c r="F68" s="16">
        <f t="shared" si="57"/>
        <v>23.559525863070181</v>
      </c>
      <c r="G68" s="16">
        <f t="shared" si="57"/>
        <v>15.040729533149999</v>
      </c>
      <c r="H68" s="16">
        <f t="shared" si="57"/>
        <v>13.09906570615</v>
      </c>
      <c r="I68" s="16">
        <f t="shared" si="57"/>
        <v>14.57640510685</v>
      </c>
      <c r="J68" s="16">
        <f t="shared" si="57"/>
        <v>10.542429011199999</v>
      </c>
      <c r="K68" s="16">
        <f t="shared" si="57"/>
        <v>9.8004110909882662</v>
      </c>
      <c r="L68" s="16">
        <f t="shared" si="57"/>
        <v>8.9462976461500006</v>
      </c>
      <c r="M68" s="16">
        <f t="shared" si="57"/>
        <v>13.9291678791</v>
      </c>
      <c r="N68" s="16">
        <f t="shared" si="57"/>
        <v>13.958255644099999</v>
      </c>
      <c r="O68" s="16">
        <f t="shared" si="57"/>
        <v>17.921439181849998</v>
      </c>
      <c r="P68" s="16">
        <f t="shared" si="57"/>
        <v>32.914711218000001</v>
      </c>
      <c r="Q68" s="16">
        <f t="shared" si="42"/>
        <v>183.28433880965844</v>
      </c>
    </row>
    <row r="69" spans="3:20" x14ac:dyDescent="0.25">
      <c r="C69" s="16"/>
      <c r="D69" s="400" t="s">
        <v>426</v>
      </c>
      <c r="E69" s="16">
        <f t="shared" ref="E69:P69" si="58">E240+E410</f>
        <v>0</v>
      </c>
      <c r="F69" s="16">
        <f t="shared" si="58"/>
        <v>0</v>
      </c>
      <c r="G69" s="16">
        <f t="shared" si="58"/>
        <v>0</v>
      </c>
      <c r="H69" s="16">
        <f t="shared" si="58"/>
        <v>0</v>
      </c>
      <c r="I69" s="16">
        <f t="shared" si="58"/>
        <v>0</v>
      </c>
      <c r="J69" s="16">
        <f t="shared" si="58"/>
        <v>0</v>
      </c>
      <c r="K69" s="16">
        <f t="shared" si="58"/>
        <v>0</v>
      </c>
      <c r="L69" s="16">
        <f t="shared" si="58"/>
        <v>0</v>
      </c>
      <c r="M69" s="16">
        <f t="shared" si="58"/>
        <v>0</v>
      </c>
      <c r="N69" s="16">
        <f t="shared" si="58"/>
        <v>0</v>
      </c>
      <c r="O69" s="16">
        <f t="shared" si="58"/>
        <v>0</v>
      </c>
      <c r="P69" s="16">
        <f t="shared" si="58"/>
        <v>0</v>
      </c>
      <c r="Q69" s="16">
        <f t="shared" si="42"/>
        <v>0</v>
      </c>
    </row>
    <row r="70" spans="3:20" x14ac:dyDescent="0.25">
      <c r="C70" s="16"/>
      <c r="D70" s="400" t="s">
        <v>427</v>
      </c>
      <c r="E70" s="16">
        <f t="shared" ref="E70:P70" si="59">E241+E411</f>
        <v>0</v>
      </c>
      <c r="F70" s="16">
        <f t="shared" si="59"/>
        <v>0</v>
      </c>
      <c r="G70" s="16">
        <f t="shared" si="59"/>
        <v>0</v>
      </c>
      <c r="H70" s="16">
        <f t="shared" si="59"/>
        <v>0</v>
      </c>
      <c r="I70" s="16">
        <f t="shared" si="59"/>
        <v>0</v>
      </c>
      <c r="J70" s="16">
        <f t="shared" si="59"/>
        <v>0</v>
      </c>
      <c r="K70" s="16">
        <f t="shared" si="59"/>
        <v>0</v>
      </c>
      <c r="L70" s="16">
        <f t="shared" si="59"/>
        <v>0</v>
      </c>
      <c r="M70" s="16">
        <f t="shared" si="59"/>
        <v>0</v>
      </c>
      <c r="N70" s="16">
        <f t="shared" si="59"/>
        <v>0</v>
      </c>
      <c r="O70" s="16">
        <f t="shared" si="59"/>
        <v>0</v>
      </c>
      <c r="P70" s="16">
        <f t="shared" si="59"/>
        <v>0</v>
      </c>
      <c r="Q70" s="16">
        <f t="shared" si="42"/>
        <v>0</v>
      </c>
    </row>
    <row r="71" spans="3:20" x14ac:dyDescent="0.3">
      <c r="C71" s="16"/>
      <c r="D71" s="399" t="s">
        <v>429</v>
      </c>
      <c r="E71" s="16">
        <f t="shared" ref="E71:P71" si="60">E242+E412</f>
        <v>0</v>
      </c>
      <c r="F71" s="16">
        <f t="shared" si="60"/>
        <v>0</v>
      </c>
      <c r="G71" s="16">
        <f t="shared" si="60"/>
        <v>0</v>
      </c>
      <c r="H71" s="16">
        <f t="shared" si="60"/>
        <v>0</v>
      </c>
      <c r="I71" s="16">
        <f t="shared" si="60"/>
        <v>0</v>
      </c>
      <c r="J71" s="16">
        <f t="shared" si="60"/>
        <v>0</v>
      </c>
      <c r="K71" s="16">
        <f t="shared" si="60"/>
        <v>0</v>
      </c>
      <c r="L71" s="16">
        <f t="shared" si="60"/>
        <v>0</v>
      </c>
      <c r="M71" s="16">
        <f t="shared" si="60"/>
        <v>0</v>
      </c>
      <c r="N71" s="16">
        <f t="shared" si="60"/>
        <v>0</v>
      </c>
      <c r="O71" s="16">
        <f t="shared" si="60"/>
        <v>0</v>
      </c>
      <c r="P71" s="16">
        <f t="shared" si="60"/>
        <v>0</v>
      </c>
      <c r="Q71" s="16">
        <f t="shared" si="42"/>
        <v>0</v>
      </c>
    </row>
    <row r="72" spans="3:20" x14ac:dyDescent="0.3">
      <c r="C72" s="16"/>
      <c r="D72" s="399" t="s">
        <v>430</v>
      </c>
      <c r="E72" s="16">
        <f t="shared" ref="E72:P72" si="61">E243+E413</f>
        <v>0</v>
      </c>
      <c r="F72" s="16">
        <f t="shared" si="61"/>
        <v>0</v>
      </c>
      <c r="G72" s="16">
        <f t="shared" si="61"/>
        <v>0</v>
      </c>
      <c r="H72" s="16">
        <f t="shared" si="61"/>
        <v>0</v>
      </c>
      <c r="I72" s="16">
        <f t="shared" si="61"/>
        <v>0</v>
      </c>
      <c r="J72" s="16">
        <f t="shared" si="61"/>
        <v>0</v>
      </c>
      <c r="K72" s="16">
        <f t="shared" si="61"/>
        <v>0</v>
      </c>
      <c r="L72" s="16">
        <f t="shared" si="61"/>
        <v>0</v>
      </c>
      <c r="M72" s="16">
        <f t="shared" si="61"/>
        <v>0</v>
      </c>
      <c r="N72" s="16">
        <f t="shared" si="61"/>
        <v>0</v>
      </c>
      <c r="O72" s="16">
        <f t="shared" si="61"/>
        <v>0</v>
      </c>
      <c r="P72" s="16">
        <f t="shared" si="61"/>
        <v>0</v>
      </c>
      <c r="Q72" s="16">
        <f t="shared" si="42"/>
        <v>0</v>
      </c>
    </row>
    <row r="73" spans="3:20" x14ac:dyDescent="0.25">
      <c r="C73" s="16"/>
      <c r="D73" s="400" t="s">
        <v>431</v>
      </c>
      <c r="E73" s="16">
        <f t="shared" ref="E73:P73" si="62">E244+E414</f>
        <v>0</v>
      </c>
      <c r="F73" s="16">
        <f t="shared" si="62"/>
        <v>0</v>
      </c>
      <c r="G73" s="16">
        <f t="shared" si="62"/>
        <v>0</v>
      </c>
      <c r="H73" s="16">
        <f t="shared" si="62"/>
        <v>0</v>
      </c>
      <c r="I73" s="16">
        <f t="shared" si="62"/>
        <v>0</v>
      </c>
      <c r="J73" s="16">
        <f t="shared" si="62"/>
        <v>0</v>
      </c>
      <c r="K73" s="16">
        <f t="shared" si="62"/>
        <v>0</v>
      </c>
      <c r="L73" s="16">
        <f t="shared" si="62"/>
        <v>0</v>
      </c>
      <c r="M73" s="16">
        <f t="shared" si="62"/>
        <v>0</v>
      </c>
      <c r="N73" s="16">
        <f t="shared" si="62"/>
        <v>0</v>
      </c>
      <c r="O73" s="16">
        <f t="shared" si="62"/>
        <v>0</v>
      </c>
      <c r="P73" s="16">
        <f t="shared" si="62"/>
        <v>0</v>
      </c>
      <c r="Q73" s="16">
        <f t="shared" si="42"/>
        <v>0</v>
      </c>
    </row>
    <row r="74" spans="3:20" x14ac:dyDescent="0.25">
      <c r="C74" s="16"/>
      <c r="D74" s="400" t="s">
        <v>432</v>
      </c>
      <c r="E74" s="16">
        <f t="shared" ref="E74:P74" si="63">E245+E415</f>
        <v>0</v>
      </c>
      <c r="F74" s="16">
        <f t="shared" si="63"/>
        <v>0</v>
      </c>
      <c r="G74" s="16">
        <f t="shared" si="63"/>
        <v>0</v>
      </c>
      <c r="H74" s="16">
        <f t="shared" si="63"/>
        <v>0</v>
      </c>
      <c r="I74" s="16">
        <f t="shared" si="63"/>
        <v>0</v>
      </c>
      <c r="J74" s="16">
        <f t="shared" si="63"/>
        <v>0</v>
      </c>
      <c r="K74" s="16">
        <f t="shared" si="63"/>
        <v>0</v>
      </c>
      <c r="L74" s="16">
        <f t="shared" si="63"/>
        <v>0</v>
      </c>
      <c r="M74" s="16">
        <f t="shared" si="63"/>
        <v>0</v>
      </c>
      <c r="N74" s="16">
        <f t="shared" si="63"/>
        <v>0</v>
      </c>
      <c r="O74" s="16">
        <f t="shared" si="63"/>
        <v>0</v>
      </c>
      <c r="P74" s="16">
        <f t="shared" si="63"/>
        <v>0</v>
      </c>
      <c r="Q74" s="16">
        <f t="shared" si="42"/>
        <v>0</v>
      </c>
    </row>
    <row r="75" spans="3:20" x14ac:dyDescent="0.3">
      <c r="C75" s="16"/>
      <c r="D75" s="397" t="s">
        <v>456</v>
      </c>
      <c r="E75" s="16">
        <f t="shared" ref="E75:P75" si="64">E246+E416</f>
        <v>0</v>
      </c>
      <c r="F75" s="16">
        <f t="shared" si="64"/>
        <v>0</v>
      </c>
      <c r="G75" s="16">
        <f t="shared" si="64"/>
        <v>0</v>
      </c>
      <c r="H75" s="16">
        <f t="shared" si="64"/>
        <v>0</v>
      </c>
      <c r="I75" s="16">
        <f t="shared" si="64"/>
        <v>0</v>
      </c>
      <c r="J75" s="16">
        <f t="shared" si="64"/>
        <v>0</v>
      </c>
      <c r="K75" s="16">
        <f t="shared" si="64"/>
        <v>0</v>
      </c>
      <c r="L75" s="16">
        <f t="shared" si="64"/>
        <v>0</v>
      </c>
      <c r="M75" s="16">
        <f t="shared" si="64"/>
        <v>0</v>
      </c>
      <c r="N75" s="16">
        <f t="shared" si="64"/>
        <v>0</v>
      </c>
      <c r="O75" s="16">
        <f t="shared" si="64"/>
        <v>0</v>
      </c>
      <c r="P75" s="16">
        <f t="shared" si="64"/>
        <v>0.52445293305000007</v>
      </c>
      <c r="Q75" s="16">
        <f t="shared" si="42"/>
        <v>0.52445293305000007</v>
      </c>
    </row>
    <row r="76" spans="3:20" x14ac:dyDescent="0.25">
      <c r="C76" s="16"/>
      <c r="D76" s="16"/>
      <c r="E76" s="16">
        <f t="shared" ref="E76:P76" si="65">E247+E417</f>
        <v>0</v>
      </c>
      <c r="F76" s="16">
        <f t="shared" si="65"/>
        <v>0</v>
      </c>
      <c r="G76" s="16">
        <f t="shared" si="65"/>
        <v>0</v>
      </c>
      <c r="H76" s="16">
        <f t="shared" si="65"/>
        <v>0</v>
      </c>
      <c r="I76" s="16">
        <f t="shared" si="65"/>
        <v>0</v>
      </c>
      <c r="J76" s="16">
        <f t="shared" si="65"/>
        <v>0</v>
      </c>
      <c r="K76" s="16">
        <f t="shared" si="65"/>
        <v>0</v>
      </c>
      <c r="L76" s="16">
        <f t="shared" si="65"/>
        <v>0</v>
      </c>
      <c r="M76" s="16">
        <f t="shared" si="65"/>
        <v>0</v>
      </c>
      <c r="N76" s="16">
        <f t="shared" si="65"/>
        <v>0</v>
      </c>
      <c r="O76" s="16">
        <f t="shared" si="65"/>
        <v>0</v>
      </c>
      <c r="P76" s="16">
        <f t="shared" si="65"/>
        <v>0</v>
      </c>
      <c r="Q76" s="16">
        <f t="shared" si="42"/>
        <v>0</v>
      </c>
    </row>
    <row r="77" spans="3:20" x14ac:dyDescent="0.25">
      <c r="C77" s="16"/>
      <c r="D77" s="16"/>
      <c r="E77" s="16">
        <f t="shared" ref="E77:P77" si="66">E248+E418</f>
        <v>0</v>
      </c>
      <c r="F77" s="16">
        <f t="shared" si="66"/>
        <v>0</v>
      </c>
      <c r="G77" s="16">
        <f t="shared" si="66"/>
        <v>0</v>
      </c>
      <c r="H77" s="16">
        <f t="shared" si="66"/>
        <v>0</v>
      </c>
      <c r="I77" s="16">
        <f t="shared" si="66"/>
        <v>0</v>
      </c>
      <c r="J77" s="16">
        <f t="shared" si="66"/>
        <v>0</v>
      </c>
      <c r="K77" s="16">
        <f t="shared" si="66"/>
        <v>0</v>
      </c>
      <c r="L77" s="16">
        <f t="shared" si="66"/>
        <v>0</v>
      </c>
      <c r="M77" s="16">
        <f t="shared" si="66"/>
        <v>0</v>
      </c>
      <c r="N77" s="16">
        <f t="shared" si="66"/>
        <v>0</v>
      </c>
      <c r="O77" s="16">
        <f t="shared" si="66"/>
        <v>0</v>
      </c>
      <c r="P77" s="16">
        <f t="shared" si="66"/>
        <v>0</v>
      </c>
      <c r="Q77" s="16">
        <f t="shared" si="42"/>
        <v>0</v>
      </c>
    </row>
    <row r="78" spans="3:20" x14ac:dyDescent="0.25">
      <c r="C78" s="937" t="s">
        <v>188</v>
      </c>
      <c r="D78" s="938"/>
      <c r="E78" s="28">
        <f t="shared" ref="E78:P78" si="67">SUM(E53:E77)</f>
        <v>183.46998392711816</v>
      </c>
      <c r="F78" s="28">
        <f t="shared" si="67"/>
        <v>229.72799013328085</v>
      </c>
      <c r="G78" s="28">
        <f t="shared" si="67"/>
        <v>205.91120727705103</v>
      </c>
      <c r="H78" s="28">
        <f t="shared" si="67"/>
        <v>190.39976365704268</v>
      </c>
      <c r="I78" s="28">
        <f t="shared" si="67"/>
        <v>182.82912207772708</v>
      </c>
      <c r="J78" s="28">
        <f t="shared" si="67"/>
        <v>176.88190752042843</v>
      </c>
      <c r="K78" s="28">
        <f t="shared" si="67"/>
        <v>178.35026827872235</v>
      </c>
      <c r="L78" s="28">
        <f t="shared" si="67"/>
        <v>111.51128078739374</v>
      </c>
      <c r="M78" s="28">
        <f t="shared" si="67"/>
        <v>157.66202394680292</v>
      </c>
      <c r="N78" s="28">
        <f t="shared" si="67"/>
        <v>190.24351106044497</v>
      </c>
      <c r="O78" s="28">
        <f t="shared" si="67"/>
        <v>261.21725189656763</v>
      </c>
      <c r="P78" s="28">
        <f t="shared" si="67"/>
        <v>371.87014313875642</v>
      </c>
      <c r="Q78" s="28">
        <f t="shared" si="42"/>
        <v>2440.0744537013361</v>
      </c>
    </row>
    <row r="79" spans="3:20" x14ac:dyDescent="0.25">
      <c r="C79" s="935" t="s">
        <v>351</v>
      </c>
      <c r="D79" s="93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</row>
    <row r="80" spans="3:20" x14ac:dyDescent="0.25">
      <c r="C80" s="1004" t="s">
        <v>352</v>
      </c>
      <c r="D80" s="16" t="s">
        <v>353</v>
      </c>
      <c r="E80" s="16">
        <f t="shared" ref="E80:P80" si="68">E251+E421</f>
        <v>0.43599473374999992</v>
      </c>
      <c r="F80" s="16">
        <f t="shared" si="68"/>
        <v>0.33468926645000002</v>
      </c>
      <c r="G80" s="16">
        <f t="shared" si="68"/>
        <v>0.39832379569999998</v>
      </c>
      <c r="H80" s="16">
        <f t="shared" si="68"/>
        <v>0.55339268234999994</v>
      </c>
      <c r="I80" s="16">
        <f t="shared" si="68"/>
        <v>0.40008057654999996</v>
      </c>
      <c r="J80" s="16">
        <f t="shared" si="68"/>
        <v>0.49196010014999991</v>
      </c>
      <c r="K80" s="16">
        <f t="shared" si="68"/>
        <v>0.47217208559999996</v>
      </c>
      <c r="L80" s="16">
        <f t="shared" si="68"/>
        <v>0.52259269435</v>
      </c>
      <c r="M80" s="16">
        <f t="shared" si="68"/>
        <v>0.54476769029999994</v>
      </c>
      <c r="N80" s="16">
        <f t="shared" si="68"/>
        <v>0.54236427579999991</v>
      </c>
      <c r="O80" s="16">
        <f t="shared" si="68"/>
        <v>0.37111818019999998</v>
      </c>
      <c r="P80" s="16">
        <f t="shared" si="68"/>
        <v>0.50965224654999997</v>
      </c>
      <c r="Q80" s="16">
        <f t="shared" ref="Q80:Q95" si="69">SUM(E80:P80)</f>
        <v>5.5771083277499995</v>
      </c>
      <c r="T80" s="4">
        <v>10000000</v>
      </c>
    </row>
    <row r="81" spans="3:17" x14ac:dyDescent="0.25">
      <c r="C81" s="1005"/>
      <c r="D81" s="16" t="s">
        <v>354</v>
      </c>
      <c r="E81" s="16">
        <f t="shared" ref="E81:P81" si="70">E252+E422</f>
        <v>9.75065825145</v>
      </c>
      <c r="F81" s="16">
        <f t="shared" si="70"/>
        <v>10.1228503848</v>
      </c>
      <c r="G81" s="16">
        <f t="shared" si="70"/>
        <v>10.8331156485</v>
      </c>
      <c r="H81" s="16">
        <f t="shared" si="70"/>
        <v>10.22600369235</v>
      </c>
      <c r="I81" s="16">
        <f t="shared" si="70"/>
        <v>9.9853850294999997</v>
      </c>
      <c r="J81" s="16">
        <f t="shared" si="70"/>
        <v>7.8640911630999994</v>
      </c>
      <c r="K81" s="16">
        <f t="shared" si="70"/>
        <v>9.4946059921499995</v>
      </c>
      <c r="L81" s="16">
        <f t="shared" si="70"/>
        <v>8.9659198866499992</v>
      </c>
      <c r="M81" s="16">
        <f t="shared" si="70"/>
        <v>7.2268164874999998</v>
      </c>
      <c r="N81" s="16">
        <f t="shared" si="70"/>
        <v>9.9749819053499991</v>
      </c>
      <c r="O81" s="16">
        <f t="shared" si="70"/>
        <v>8.8339257229000001</v>
      </c>
      <c r="P81" s="16">
        <f t="shared" si="70"/>
        <v>19.427386872099998</v>
      </c>
      <c r="Q81" s="16">
        <f t="shared" si="69"/>
        <v>122.70574103635001</v>
      </c>
    </row>
    <row r="82" spans="3:17" x14ac:dyDescent="0.25">
      <c r="C82" s="1005"/>
      <c r="D82" s="16" t="s">
        <v>355</v>
      </c>
      <c r="E82" s="16">
        <f t="shared" ref="E82:P82" si="71">E253+E423</f>
        <v>0</v>
      </c>
      <c r="F82" s="16">
        <f t="shared" si="71"/>
        <v>0</v>
      </c>
      <c r="G82" s="16">
        <f t="shared" si="71"/>
        <v>0</v>
      </c>
      <c r="H82" s="16">
        <f t="shared" si="71"/>
        <v>0</v>
      </c>
      <c r="I82" s="16">
        <f t="shared" si="71"/>
        <v>0</v>
      </c>
      <c r="J82" s="16">
        <f t="shared" si="71"/>
        <v>0</v>
      </c>
      <c r="K82" s="16">
        <f t="shared" si="71"/>
        <v>0</v>
      </c>
      <c r="L82" s="16">
        <f t="shared" si="71"/>
        <v>0</v>
      </c>
      <c r="M82" s="16">
        <f t="shared" si="71"/>
        <v>0</v>
      </c>
      <c r="N82" s="16">
        <f t="shared" si="71"/>
        <v>0</v>
      </c>
      <c r="O82" s="16">
        <f t="shared" si="71"/>
        <v>0</v>
      </c>
      <c r="P82" s="16">
        <f t="shared" si="71"/>
        <v>0</v>
      </c>
      <c r="Q82" s="16">
        <f t="shared" si="69"/>
        <v>0</v>
      </c>
    </row>
    <row r="83" spans="3:17" x14ac:dyDescent="0.25">
      <c r="C83" s="1006"/>
      <c r="D83" s="16" t="s">
        <v>356</v>
      </c>
      <c r="E83" s="16">
        <f t="shared" ref="E83:P83" si="72">E254+E424</f>
        <v>0</v>
      </c>
      <c r="F83" s="16">
        <f t="shared" si="72"/>
        <v>0</v>
      </c>
      <c r="G83" s="16">
        <f t="shared" si="72"/>
        <v>5.1638116219499999</v>
      </c>
      <c r="H83" s="16">
        <f t="shared" si="72"/>
        <v>4.1079317897000003</v>
      </c>
      <c r="I83" s="16">
        <f t="shared" si="72"/>
        <v>4.3119319102500002</v>
      </c>
      <c r="J83" s="16">
        <f t="shared" si="72"/>
        <v>4.4465164370999997</v>
      </c>
      <c r="K83" s="16">
        <f t="shared" si="72"/>
        <v>4.6102113759999996</v>
      </c>
      <c r="L83" s="16">
        <f t="shared" si="72"/>
        <v>4.6278845565999998</v>
      </c>
      <c r="M83" s="16">
        <f t="shared" si="72"/>
        <v>4.8184349799499993</v>
      </c>
      <c r="N83" s="16">
        <f t="shared" si="72"/>
        <v>4.2125454344</v>
      </c>
      <c r="O83" s="16">
        <f t="shared" si="72"/>
        <v>4.4789516658000004</v>
      </c>
      <c r="P83" s="16">
        <f t="shared" si="72"/>
        <v>4.9825168623999998</v>
      </c>
      <c r="Q83" s="16">
        <f t="shared" si="69"/>
        <v>45.760736634149985</v>
      </c>
    </row>
    <row r="84" spans="3:17" x14ac:dyDescent="0.25">
      <c r="C84" s="16"/>
      <c r="D84" s="16"/>
      <c r="E84" s="16">
        <f t="shared" ref="E84:P84" si="73">E255+E425</f>
        <v>0</v>
      </c>
      <c r="F84" s="16">
        <f t="shared" si="73"/>
        <v>0</v>
      </c>
      <c r="G84" s="16">
        <f t="shared" si="73"/>
        <v>0</v>
      </c>
      <c r="H84" s="16">
        <f t="shared" si="73"/>
        <v>0</v>
      </c>
      <c r="I84" s="16">
        <f t="shared" si="73"/>
        <v>0</v>
      </c>
      <c r="J84" s="16">
        <f t="shared" si="73"/>
        <v>0</v>
      </c>
      <c r="K84" s="16">
        <f t="shared" si="73"/>
        <v>0</v>
      </c>
      <c r="L84" s="16">
        <f t="shared" si="73"/>
        <v>0</v>
      </c>
      <c r="M84" s="16">
        <f t="shared" si="73"/>
        <v>0</v>
      </c>
      <c r="N84" s="16">
        <f t="shared" si="73"/>
        <v>0</v>
      </c>
      <c r="O84" s="16">
        <f t="shared" si="73"/>
        <v>0</v>
      </c>
      <c r="P84" s="16">
        <f t="shared" si="73"/>
        <v>0</v>
      </c>
      <c r="Q84" s="16">
        <f t="shared" si="69"/>
        <v>0</v>
      </c>
    </row>
    <row r="85" spans="3:17" x14ac:dyDescent="0.25">
      <c r="C85" s="16"/>
      <c r="D85" s="16"/>
      <c r="E85" s="16">
        <f t="shared" ref="E85:P85" si="74">E256+E426</f>
        <v>0</v>
      </c>
      <c r="F85" s="16">
        <f t="shared" si="74"/>
        <v>0</v>
      </c>
      <c r="G85" s="16">
        <f t="shared" si="74"/>
        <v>0</v>
      </c>
      <c r="H85" s="16">
        <f t="shared" si="74"/>
        <v>0</v>
      </c>
      <c r="I85" s="16">
        <f t="shared" si="74"/>
        <v>0</v>
      </c>
      <c r="J85" s="16">
        <f t="shared" si="74"/>
        <v>0</v>
      </c>
      <c r="K85" s="16">
        <f t="shared" si="74"/>
        <v>0</v>
      </c>
      <c r="L85" s="16">
        <f t="shared" si="74"/>
        <v>0</v>
      </c>
      <c r="M85" s="16">
        <f t="shared" si="74"/>
        <v>0</v>
      </c>
      <c r="N85" s="16">
        <f t="shared" si="74"/>
        <v>0</v>
      </c>
      <c r="O85" s="16">
        <f t="shared" si="74"/>
        <v>0</v>
      </c>
      <c r="P85" s="16">
        <f t="shared" si="74"/>
        <v>0</v>
      </c>
      <c r="Q85" s="16">
        <f t="shared" si="69"/>
        <v>0</v>
      </c>
    </row>
    <row r="86" spans="3:17" x14ac:dyDescent="0.25">
      <c r="C86" s="16"/>
      <c r="D86" s="16"/>
      <c r="E86" s="16">
        <f t="shared" ref="E86:P86" si="75">E257+E427</f>
        <v>0</v>
      </c>
      <c r="F86" s="16">
        <f t="shared" si="75"/>
        <v>0</v>
      </c>
      <c r="G86" s="16">
        <f t="shared" si="75"/>
        <v>0</v>
      </c>
      <c r="H86" s="16">
        <f t="shared" si="75"/>
        <v>0</v>
      </c>
      <c r="I86" s="16">
        <f t="shared" si="75"/>
        <v>0</v>
      </c>
      <c r="J86" s="16">
        <f t="shared" si="75"/>
        <v>0</v>
      </c>
      <c r="K86" s="16">
        <f t="shared" si="75"/>
        <v>0</v>
      </c>
      <c r="L86" s="16">
        <f t="shared" si="75"/>
        <v>0</v>
      </c>
      <c r="M86" s="16">
        <f t="shared" si="75"/>
        <v>0</v>
      </c>
      <c r="N86" s="16">
        <f t="shared" si="75"/>
        <v>0</v>
      </c>
      <c r="O86" s="16">
        <f t="shared" si="75"/>
        <v>0</v>
      </c>
      <c r="P86" s="16">
        <f t="shared" si="75"/>
        <v>0</v>
      </c>
      <c r="Q86" s="16">
        <f t="shared" si="69"/>
        <v>0</v>
      </c>
    </row>
    <row r="87" spans="3:17" x14ac:dyDescent="0.25">
      <c r="C87" s="16"/>
      <c r="D87" s="16"/>
      <c r="E87" s="16">
        <f t="shared" ref="E87:P87" si="76">E258+E428</f>
        <v>0</v>
      </c>
      <c r="F87" s="16">
        <f t="shared" si="76"/>
        <v>0</v>
      </c>
      <c r="G87" s="16">
        <f t="shared" si="76"/>
        <v>0</v>
      </c>
      <c r="H87" s="16">
        <f t="shared" si="76"/>
        <v>0</v>
      </c>
      <c r="I87" s="16">
        <f t="shared" si="76"/>
        <v>0</v>
      </c>
      <c r="J87" s="16">
        <f t="shared" si="76"/>
        <v>0</v>
      </c>
      <c r="K87" s="16">
        <f t="shared" si="76"/>
        <v>0</v>
      </c>
      <c r="L87" s="16">
        <f t="shared" si="76"/>
        <v>0</v>
      </c>
      <c r="M87" s="16">
        <f t="shared" si="76"/>
        <v>0</v>
      </c>
      <c r="N87" s="16">
        <f t="shared" si="76"/>
        <v>0</v>
      </c>
      <c r="O87" s="16">
        <f t="shared" si="76"/>
        <v>0</v>
      </c>
      <c r="P87" s="16">
        <f t="shared" si="76"/>
        <v>0</v>
      </c>
      <c r="Q87" s="16">
        <f t="shared" si="69"/>
        <v>0</v>
      </c>
    </row>
    <row r="88" spans="3:17" x14ac:dyDescent="0.25">
      <c r="C88" s="16"/>
      <c r="D88" s="16"/>
      <c r="E88" s="16">
        <f t="shared" ref="E88:P88" si="77">E259+E429</f>
        <v>0</v>
      </c>
      <c r="F88" s="16">
        <f t="shared" si="77"/>
        <v>0</v>
      </c>
      <c r="G88" s="16">
        <f t="shared" si="77"/>
        <v>0</v>
      </c>
      <c r="H88" s="16">
        <f t="shared" si="77"/>
        <v>0</v>
      </c>
      <c r="I88" s="16">
        <f t="shared" si="77"/>
        <v>0</v>
      </c>
      <c r="J88" s="16">
        <f t="shared" si="77"/>
        <v>0</v>
      </c>
      <c r="K88" s="16">
        <f t="shared" si="77"/>
        <v>0</v>
      </c>
      <c r="L88" s="16">
        <f t="shared" si="77"/>
        <v>0</v>
      </c>
      <c r="M88" s="16">
        <f t="shared" si="77"/>
        <v>0</v>
      </c>
      <c r="N88" s="16">
        <f t="shared" si="77"/>
        <v>0</v>
      </c>
      <c r="O88" s="16">
        <f t="shared" si="77"/>
        <v>0</v>
      </c>
      <c r="P88" s="16">
        <f t="shared" si="77"/>
        <v>0</v>
      </c>
      <c r="Q88" s="16">
        <f t="shared" si="69"/>
        <v>0</v>
      </c>
    </row>
    <row r="89" spans="3:17" x14ac:dyDescent="0.25">
      <c r="C89" s="16"/>
      <c r="D89" s="16"/>
      <c r="E89" s="16">
        <f t="shared" ref="E89:P89" si="78">E260+E430</f>
        <v>0</v>
      </c>
      <c r="F89" s="16">
        <f t="shared" si="78"/>
        <v>0</v>
      </c>
      <c r="G89" s="16">
        <f t="shared" si="78"/>
        <v>0</v>
      </c>
      <c r="H89" s="16">
        <f t="shared" si="78"/>
        <v>0</v>
      </c>
      <c r="I89" s="16">
        <f t="shared" si="78"/>
        <v>0</v>
      </c>
      <c r="J89" s="16">
        <f t="shared" si="78"/>
        <v>0</v>
      </c>
      <c r="K89" s="16">
        <f t="shared" si="78"/>
        <v>0</v>
      </c>
      <c r="L89" s="16">
        <f t="shared" si="78"/>
        <v>0</v>
      </c>
      <c r="M89" s="16">
        <f t="shared" si="78"/>
        <v>0</v>
      </c>
      <c r="N89" s="16">
        <f t="shared" si="78"/>
        <v>0</v>
      </c>
      <c r="O89" s="16">
        <f t="shared" si="78"/>
        <v>0</v>
      </c>
      <c r="P89" s="16">
        <f t="shared" si="78"/>
        <v>0</v>
      </c>
      <c r="Q89" s="16">
        <f t="shared" si="69"/>
        <v>0</v>
      </c>
    </row>
    <row r="90" spans="3:17" x14ac:dyDescent="0.25">
      <c r="C90" s="16"/>
      <c r="D90" s="16"/>
      <c r="E90" s="16">
        <f t="shared" ref="E90:P90" si="79">E261+E431</f>
        <v>0</v>
      </c>
      <c r="F90" s="16">
        <f t="shared" si="79"/>
        <v>0</v>
      </c>
      <c r="G90" s="16">
        <f t="shared" si="79"/>
        <v>0</v>
      </c>
      <c r="H90" s="16">
        <f t="shared" si="79"/>
        <v>0</v>
      </c>
      <c r="I90" s="16">
        <f t="shared" si="79"/>
        <v>0</v>
      </c>
      <c r="J90" s="16">
        <f t="shared" si="79"/>
        <v>0</v>
      </c>
      <c r="K90" s="16">
        <f t="shared" si="79"/>
        <v>0</v>
      </c>
      <c r="L90" s="16">
        <f t="shared" si="79"/>
        <v>0</v>
      </c>
      <c r="M90" s="16">
        <f t="shared" si="79"/>
        <v>0</v>
      </c>
      <c r="N90" s="16">
        <f t="shared" si="79"/>
        <v>0</v>
      </c>
      <c r="O90" s="16">
        <f t="shared" si="79"/>
        <v>0</v>
      </c>
      <c r="P90" s="16">
        <f t="shared" si="79"/>
        <v>0</v>
      </c>
      <c r="Q90" s="16">
        <f t="shared" si="69"/>
        <v>0</v>
      </c>
    </row>
    <row r="91" spans="3:17" x14ac:dyDescent="0.25">
      <c r="C91" s="16"/>
      <c r="D91" s="16"/>
      <c r="E91" s="16">
        <f t="shared" ref="E91:P91" si="80">E262+E432</f>
        <v>0</v>
      </c>
      <c r="F91" s="16">
        <f t="shared" si="80"/>
        <v>0</v>
      </c>
      <c r="G91" s="16">
        <f t="shared" si="80"/>
        <v>0</v>
      </c>
      <c r="H91" s="16">
        <f t="shared" si="80"/>
        <v>0</v>
      </c>
      <c r="I91" s="16">
        <f t="shared" si="80"/>
        <v>0</v>
      </c>
      <c r="J91" s="16">
        <f t="shared" si="80"/>
        <v>0</v>
      </c>
      <c r="K91" s="16">
        <f t="shared" si="80"/>
        <v>0</v>
      </c>
      <c r="L91" s="16">
        <f t="shared" si="80"/>
        <v>0</v>
      </c>
      <c r="M91" s="16">
        <f t="shared" si="80"/>
        <v>0</v>
      </c>
      <c r="N91" s="16">
        <f t="shared" si="80"/>
        <v>0</v>
      </c>
      <c r="O91" s="16">
        <f t="shared" si="80"/>
        <v>0</v>
      </c>
      <c r="P91" s="16">
        <f t="shared" si="80"/>
        <v>0</v>
      </c>
      <c r="Q91" s="16">
        <f t="shared" si="69"/>
        <v>0</v>
      </c>
    </row>
    <row r="92" spans="3:17" x14ac:dyDescent="0.25">
      <c r="C92" s="16"/>
      <c r="D92" s="16"/>
      <c r="E92" s="16">
        <f t="shared" ref="E92:P92" si="81">E263+E433</f>
        <v>0</v>
      </c>
      <c r="F92" s="16">
        <f t="shared" si="81"/>
        <v>0</v>
      </c>
      <c r="G92" s="16">
        <f t="shared" si="81"/>
        <v>0</v>
      </c>
      <c r="H92" s="16">
        <f t="shared" si="81"/>
        <v>0</v>
      </c>
      <c r="I92" s="16">
        <f t="shared" si="81"/>
        <v>0</v>
      </c>
      <c r="J92" s="16">
        <f t="shared" si="81"/>
        <v>0</v>
      </c>
      <c r="K92" s="16">
        <f t="shared" si="81"/>
        <v>0</v>
      </c>
      <c r="L92" s="16">
        <f t="shared" si="81"/>
        <v>0</v>
      </c>
      <c r="M92" s="16">
        <f t="shared" si="81"/>
        <v>0</v>
      </c>
      <c r="N92" s="16">
        <f t="shared" si="81"/>
        <v>0</v>
      </c>
      <c r="O92" s="16">
        <f t="shared" si="81"/>
        <v>0</v>
      </c>
      <c r="P92" s="16">
        <f t="shared" si="81"/>
        <v>0</v>
      </c>
      <c r="Q92" s="16">
        <f t="shared" si="69"/>
        <v>0</v>
      </c>
    </row>
    <row r="93" spans="3:17" x14ac:dyDescent="0.25">
      <c r="C93" s="16"/>
      <c r="D93" s="16"/>
      <c r="E93" s="16">
        <f t="shared" ref="E93:P93" si="82">E264+E434</f>
        <v>0</v>
      </c>
      <c r="F93" s="16">
        <f t="shared" si="82"/>
        <v>0</v>
      </c>
      <c r="G93" s="16">
        <f t="shared" si="82"/>
        <v>0</v>
      </c>
      <c r="H93" s="16">
        <f t="shared" si="82"/>
        <v>0</v>
      </c>
      <c r="I93" s="16">
        <f t="shared" si="82"/>
        <v>0</v>
      </c>
      <c r="J93" s="16">
        <f t="shared" si="82"/>
        <v>0</v>
      </c>
      <c r="K93" s="16">
        <f t="shared" si="82"/>
        <v>0</v>
      </c>
      <c r="L93" s="16">
        <f t="shared" si="82"/>
        <v>0</v>
      </c>
      <c r="M93" s="16">
        <f t="shared" si="82"/>
        <v>0</v>
      </c>
      <c r="N93" s="16">
        <f t="shared" si="82"/>
        <v>0</v>
      </c>
      <c r="O93" s="16">
        <f t="shared" si="82"/>
        <v>0</v>
      </c>
      <c r="P93" s="16">
        <f t="shared" si="82"/>
        <v>0</v>
      </c>
      <c r="Q93" s="16">
        <f t="shared" si="69"/>
        <v>0</v>
      </c>
    </row>
    <row r="94" spans="3:17" x14ac:dyDescent="0.25">
      <c r="C94" s="937" t="s">
        <v>188</v>
      </c>
      <c r="D94" s="938"/>
      <c r="E94" s="28">
        <f t="shared" ref="E94:P94" si="83">SUM(E80:E93)</f>
        <v>10.1866529852</v>
      </c>
      <c r="F94" s="28">
        <f t="shared" si="83"/>
        <v>10.45753965125</v>
      </c>
      <c r="G94" s="28">
        <f t="shared" si="83"/>
        <v>16.395251066149999</v>
      </c>
      <c r="H94" s="28">
        <f t="shared" si="83"/>
        <v>14.8873281644</v>
      </c>
      <c r="I94" s="28">
        <f t="shared" si="83"/>
        <v>14.697397516300001</v>
      </c>
      <c r="J94" s="28">
        <f t="shared" si="83"/>
        <v>12.802567700349998</v>
      </c>
      <c r="K94" s="28">
        <f t="shared" si="83"/>
        <v>14.576989453749999</v>
      </c>
      <c r="L94" s="28">
        <f t="shared" si="83"/>
        <v>14.116397137599998</v>
      </c>
      <c r="M94" s="28">
        <f t="shared" si="83"/>
        <v>12.59001915775</v>
      </c>
      <c r="N94" s="28">
        <f t="shared" si="83"/>
        <v>14.729891615549999</v>
      </c>
      <c r="O94" s="28">
        <f t="shared" si="83"/>
        <v>13.6839955689</v>
      </c>
      <c r="P94" s="28">
        <f t="shared" si="83"/>
        <v>24.919555981049999</v>
      </c>
      <c r="Q94" s="28">
        <f t="shared" si="69"/>
        <v>174.04358599824999</v>
      </c>
    </row>
    <row r="95" spans="3:17" x14ac:dyDescent="0.25">
      <c r="C95" s="935" t="s">
        <v>358</v>
      </c>
      <c r="D95" s="936"/>
      <c r="E95" s="28">
        <f t="shared" ref="E95:P95" si="84">E78+E94</f>
        <v>193.65663691231816</v>
      </c>
      <c r="F95" s="28">
        <f t="shared" si="84"/>
        <v>240.18552978453084</v>
      </c>
      <c r="G95" s="28">
        <f t="shared" si="84"/>
        <v>222.30645834320103</v>
      </c>
      <c r="H95" s="28">
        <f t="shared" si="84"/>
        <v>205.28709182144269</v>
      </c>
      <c r="I95" s="28">
        <f t="shared" si="84"/>
        <v>197.52651959402709</v>
      </c>
      <c r="J95" s="28">
        <f t="shared" si="84"/>
        <v>189.68447522077844</v>
      </c>
      <c r="K95" s="28">
        <f t="shared" si="84"/>
        <v>192.92725773247236</v>
      </c>
      <c r="L95" s="28">
        <f t="shared" si="84"/>
        <v>125.62767792499375</v>
      </c>
      <c r="M95" s="28">
        <f t="shared" si="84"/>
        <v>170.25204310455291</v>
      </c>
      <c r="N95" s="28">
        <f t="shared" si="84"/>
        <v>204.97340267599498</v>
      </c>
      <c r="O95" s="28">
        <f t="shared" si="84"/>
        <v>274.90124746546763</v>
      </c>
      <c r="P95" s="28">
        <f t="shared" si="84"/>
        <v>396.78969911980641</v>
      </c>
      <c r="Q95" s="28">
        <f t="shared" si="69"/>
        <v>2614.1180396995865</v>
      </c>
    </row>
    <row r="96" spans="3:17" x14ac:dyDescent="0.25">
      <c r="C96" s="1002" t="s">
        <v>359</v>
      </c>
      <c r="D96" s="1003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</row>
    <row r="97" spans="3:17" x14ac:dyDescent="0.25">
      <c r="C97" s="16" t="s">
        <v>360</v>
      </c>
      <c r="D97" s="16" t="s">
        <v>360</v>
      </c>
      <c r="E97" s="16">
        <f t="shared" ref="E97:P97" si="85">E268+E438</f>
        <v>55.38982401925</v>
      </c>
      <c r="F97" s="16">
        <f t="shared" si="85"/>
        <v>60.743368179149996</v>
      </c>
      <c r="G97" s="16">
        <f t="shared" si="85"/>
        <v>35.344520692800003</v>
      </c>
      <c r="H97" s="16">
        <f t="shared" si="85"/>
        <v>58.055101293</v>
      </c>
      <c r="I97" s="16">
        <f t="shared" si="85"/>
        <v>59.206686115499998</v>
      </c>
      <c r="J97" s="16">
        <f t="shared" si="85"/>
        <v>48.899168033199999</v>
      </c>
      <c r="K97" s="16">
        <f t="shared" si="85"/>
        <v>45.455923862600002</v>
      </c>
      <c r="L97" s="16">
        <f t="shared" si="85"/>
        <v>53.995726869449996</v>
      </c>
      <c r="M97" s="16">
        <f t="shared" si="85"/>
        <v>54.076832316699999</v>
      </c>
      <c r="N97" s="16">
        <f t="shared" si="85"/>
        <v>56.386369287299999</v>
      </c>
      <c r="O97" s="16">
        <f t="shared" si="85"/>
        <v>59.120717183339991</v>
      </c>
      <c r="P97" s="16">
        <f t="shared" si="85"/>
        <v>131.55718712379999</v>
      </c>
      <c r="Q97" s="16">
        <f t="shared" ref="Q97:Q104" si="86">SUM(E97:P97)</f>
        <v>718.2314249760899</v>
      </c>
    </row>
    <row r="98" spans="3:17" x14ac:dyDescent="0.25">
      <c r="C98" s="16" t="s">
        <v>361</v>
      </c>
      <c r="D98" s="16" t="s">
        <v>361</v>
      </c>
      <c r="E98" s="16">
        <f t="shared" ref="E98:P98" si="87">E269+E439</f>
        <v>19.488908216599999</v>
      </c>
      <c r="F98" s="16">
        <f t="shared" si="87"/>
        <v>20.655961298199998</v>
      </c>
      <c r="G98" s="16">
        <f t="shared" si="87"/>
        <v>14.994767654399999</v>
      </c>
      <c r="H98" s="16">
        <f t="shared" si="87"/>
        <v>21.303949118099997</v>
      </c>
      <c r="I98" s="16">
        <f t="shared" si="87"/>
        <v>21.509164964099998</v>
      </c>
      <c r="J98" s="16">
        <f t="shared" si="87"/>
        <v>19.1848478631</v>
      </c>
      <c r="K98" s="16">
        <f t="shared" si="87"/>
        <v>21.7149922359805</v>
      </c>
      <c r="L98" s="16">
        <f t="shared" si="87"/>
        <v>30.030283153399999</v>
      </c>
      <c r="M98" s="16">
        <f t="shared" si="87"/>
        <v>22.454045596499999</v>
      </c>
      <c r="N98" s="16">
        <f t="shared" si="87"/>
        <v>21.96343006555</v>
      </c>
      <c r="O98" s="16">
        <f t="shared" si="87"/>
        <v>21.9719271857</v>
      </c>
      <c r="P98" s="16">
        <f t="shared" si="87"/>
        <v>-15.176010932994009</v>
      </c>
      <c r="Q98" s="16">
        <f t="shared" si="86"/>
        <v>220.09626641863647</v>
      </c>
    </row>
    <row r="99" spans="3:17" x14ac:dyDescent="0.25">
      <c r="C99" s="16"/>
      <c r="D99" s="16"/>
      <c r="E99" s="16">
        <f t="shared" ref="E99:P99" si="88">E270+E440</f>
        <v>0</v>
      </c>
      <c r="F99" s="16">
        <f t="shared" si="88"/>
        <v>0</v>
      </c>
      <c r="G99" s="16">
        <f t="shared" si="88"/>
        <v>0</v>
      </c>
      <c r="H99" s="16">
        <f t="shared" si="88"/>
        <v>0</v>
      </c>
      <c r="I99" s="16">
        <f t="shared" si="88"/>
        <v>0</v>
      </c>
      <c r="J99" s="16">
        <f t="shared" si="88"/>
        <v>0</v>
      </c>
      <c r="K99" s="16">
        <f t="shared" si="88"/>
        <v>0</v>
      </c>
      <c r="L99" s="16">
        <f t="shared" si="88"/>
        <v>0</v>
      </c>
      <c r="M99" s="16">
        <f t="shared" si="88"/>
        <v>0</v>
      </c>
      <c r="N99" s="16">
        <f t="shared" si="88"/>
        <v>0</v>
      </c>
      <c r="O99" s="16">
        <f t="shared" si="88"/>
        <v>0</v>
      </c>
      <c r="P99" s="16">
        <f t="shared" si="88"/>
        <v>0</v>
      </c>
      <c r="Q99" s="16">
        <f t="shared" si="86"/>
        <v>0</v>
      </c>
    </row>
    <row r="100" spans="3:17" x14ac:dyDescent="0.25">
      <c r="C100" s="16"/>
      <c r="D100" s="16"/>
      <c r="E100" s="16">
        <f t="shared" ref="E100:P100" si="89">E271+E441</f>
        <v>0</v>
      </c>
      <c r="F100" s="16">
        <f t="shared" si="89"/>
        <v>0</v>
      </c>
      <c r="G100" s="16">
        <f t="shared" si="89"/>
        <v>0</v>
      </c>
      <c r="H100" s="16">
        <f t="shared" si="89"/>
        <v>0</v>
      </c>
      <c r="I100" s="16">
        <f t="shared" si="89"/>
        <v>0</v>
      </c>
      <c r="J100" s="16">
        <f t="shared" si="89"/>
        <v>0</v>
      </c>
      <c r="K100" s="16">
        <f t="shared" si="89"/>
        <v>0</v>
      </c>
      <c r="L100" s="16">
        <f t="shared" si="89"/>
        <v>0</v>
      </c>
      <c r="M100" s="16">
        <f t="shared" si="89"/>
        <v>0</v>
      </c>
      <c r="N100" s="16">
        <f t="shared" si="89"/>
        <v>0</v>
      </c>
      <c r="O100" s="16">
        <f t="shared" si="89"/>
        <v>0</v>
      </c>
      <c r="P100" s="16">
        <f t="shared" si="89"/>
        <v>0</v>
      </c>
      <c r="Q100" s="16">
        <f t="shared" si="86"/>
        <v>0</v>
      </c>
    </row>
    <row r="101" spans="3:17" x14ac:dyDescent="0.25">
      <c r="C101" s="16"/>
      <c r="D101" s="16"/>
      <c r="E101" s="16">
        <f t="shared" ref="E101:P101" si="90">E272+E442</f>
        <v>0</v>
      </c>
      <c r="F101" s="16">
        <f t="shared" si="90"/>
        <v>0</v>
      </c>
      <c r="G101" s="16">
        <f t="shared" si="90"/>
        <v>0</v>
      </c>
      <c r="H101" s="16">
        <f t="shared" si="90"/>
        <v>0</v>
      </c>
      <c r="I101" s="16">
        <f t="shared" si="90"/>
        <v>0</v>
      </c>
      <c r="J101" s="16">
        <f t="shared" si="90"/>
        <v>0</v>
      </c>
      <c r="K101" s="16">
        <f t="shared" si="90"/>
        <v>0</v>
      </c>
      <c r="L101" s="16">
        <f t="shared" si="90"/>
        <v>0</v>
      </c>
      <c r="M101" s="16">
        <f t="shared" si="90"/>
        <v>0</v>
      </c>
      <c r="N101" s="16">
        <f t="shared" si="90"/>
        <v>0</v>
      </c>
      <c r="O101" s="16">
        <f t="shared" si="90"/>
        <v>0</v>
      </c>
      <c r="P101" s="16">
        <f t="shared" si="90"/>
        <v>0</v>
      </c>
      <c r="Q101" s="16">
        <f t="shared" si="86"/>
        <v>0</v>
      </c>
    </row>
    <row r="102" spans="3:17" ht="14.25" customHeight="1" x14ac:dyDescent="0.25">
      <c r="C102" s="16"/>
      <c r="D102" s="16"/>
      <c r="E102" s="16">
        <f t="shared" ref="E102:P102" si="91">E273+E443</f>
        <v>0</v>
      </c>
      <c r="F102" s="16">
        <f t="shared" si="91"/>
        <v>0</v>
      </c>
      <c r="G102" s="16">
        <f t="shared" si="91"/>
        <v>0</v>
      </c>
      <c r="H102" s="16">
        <f t="shared" si="91"/>
        <v>0</v>
      </c>
      <c r="I102" s="16">
        <f t="shared" si="91"/>
        <v>0</v>
      </c>
      <c r="J102" s="16">
        <f t="shared" si="91"/>
        <v>0</v>
      </c>
      <c r="K102" s="16">
        <f t="shared" si="91"/>
        <v>0</v>
      </c>
      <c r="L102" s="16">
        <f t="shared" si="91"/>
        <v>0</v>
      </c>
      <c r="M102" s="16">
        <f t="shared" si="91"/>
        <v>0</v>
      </c>
      <c r="N102" s="16">
        <f t="shared" si="91"/>
        <v>0</v>
      </c>
      <c r="O102" s="16">
        <f t="shared" si="91"/>
        <v>0</v>
      </c>
      <c r="P102" s="16">
        <f t="shared" si="91"/>
        <v>0</v>
      </c>
      <c r="Q102" s="16">
        <f t="shared" si="86"/>
        <v>0</v>
      </c>
    </row>
    <row r="103" spans="3:17" x14ac:dyDescent="0.25">
      <c r="C103" s="16"/>
      <c r="D103" s="16"/>
      <c r="E103" s="16">
        <f t="shared" ref="E103:P103" si="92">E274+E444</f>
        <v>0</v>
      </c>
      <c r="F103" s="16">
        <f t="shared" si="92"/>
        <v>0</v>
      </c>
      <c r="G103" s="16">
        <f t="shared" si="92"/>
        <v>0</v>
      </c>
      <c r="H103" s="16">
        <f t="shared" si="92"/>
        <v>0</v>
      </c>
      <c r="I103" s="16">
        <f t="shared" si="92"/>
        <v>0</v>
      </c>
      <c r="J103" s="16">
        <f t="shared" si="92"/>
        <v>0</v>
      </c>
      <c r="K103" s="16">
        <f t="shared" si="92"/>
        <v>0</v>
      </c>
      <c r="L103" s="16">
        <f t="shared" si="92"/>
        <v>0</v>
      </c>
      <c r="M103" s="16">
        <f t="shared" si="92"/>
        <v>0</v>
      </c>
      <c r="N103" s="16">
        <f t="shared" si="92"/>
        <v>0</v>
      </c>
      <c r="O103" s="16">
        <f t="shared" si="92"/>
        <v>0</v>
      </c>
      <c r="P103" s="16">
        <f t="shared" si="92"/>
        <v>0</v>
      </c>
      <c r="Q103" s="16">
        <f t="shared" si="86"/>
        <v>0</v>
      </c>
    </row>
    <row r="104" spans="3:17" x14ac:dyDescent="0.25">
      <c r="C104" s="935" t="s">
        <v>362</v>
      </c>
      <c r="D104" s="936"/>
      <c r="E104" s="28">
        <f t="shared" ref="E104:P104" si="93">SUM(E97:E103)</f>
        <v>74.878732235849995</v>
      </c>
      <c r="F104" s="28">
        <f t="shared" si="93"/>
        <v>81.399329477349994</v>
      </c>
      <c r="G104" s="28">
        <f t="shared" si="93"/>
        <v>50.339288347200004</v>
      </c>
      <c r="H104" s="28">
        <f t="shared" si="93"/>
        <v>79.3590504111</v>
      </c>
      <c r="I104" s="28">
        <f t="shared" si="93"/>
        <v>80.7158510796</v>
      </c>
      <c r="J104" s="28">
        <f t="shared" si="93"/>
        <v>68.084015896300002</v>
      </c>
      <c r="K104" s="28">
        <f t="shared" si="93"/>
        <v>67.170916098580506</v>
      </c>
      <c r="L104" s="28">
        <f t="shared" si="93"/>
        <v>84.026010022849988</v>
      </c>
      <c r="M104" s="28">
        <f t="shared" si="93"/>
        <v>76.530877913200001</v>
      </c>
      <c r="N104" s="28">
        <f t="shared" si="93"/>
        <v>78.349799352849999</v>
      </c>
      <c r="O104" s="28">
        <f t="shared" si="93"/>
        <v>81.092644369039988</v>
      </c>
      <c r="P104" s="28">
        <f t="shared" si="93"/>
        <v>116.38117619080599</v>
      </c>
      <c r="Q104" s="28">
        <f t="shared" si="86"/>
        <v>938.32769139472634</v>
      </c>
    </row>
    <row r="105" spans="3:17" x14ac:dyDescent="0.25">
      <c r="C105" s="1002" t="s">
        <v>363</v>
      </c>
      <c r="D105" s="1003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</row>
    <row r="106" spans="3:17" x14ac:dyDescent="0.25">
      <c r="C106" s="16" t="s">
        <v>364</v>
      </c>
      <c r="D106" s="16" t="s">
        <v>364</v>
      </c>
      <c r="E106" s="16">
        <f t="shared" ref="E106:P106" si="94">E277+E447</f>
        <v>102.88170590666665</v>
      </c>
      <c r="F106" s="16">
        <f t="shared" si="94"/>
        <v>96.23816002964999</v>
      </c>
      <c r="G106" s="16">
        <f t="shared" si="94"/>
        <v>102.83167299734998</v>
      </c>
      <c r="H106" s="16">
        <f t="shared" si="94"/>
        <v>107.97938687626666</v>
      </c>
      <c r="I106" s="16">
        <f t="shared" si="94"/>
        <v>103.99214183446666</v>
      </c>
      <c r="J106" s="16">
        <f t="shared" si="94"/>
        <v>110.56683148126665</v>
      </c>
      <c r="K106" s="16">
        <f t="shared" si="94"/>
        <v>111.62830701966666</v>
      </c>
      <c r="L106" s="16">
        <f t="shared" si="94"/>
        <v>114.50860684216666</v>
      </c>
      <c r="M106" s="16">
        <f t="shared" si="94"/>
        <v>113.58564705221666</v>
      </c>
      <c r="N106" s="16">
        <f t="shared" si="94"/>
        <v>117.76398849091666</v>
      </c>
      <c r="O106" s="16">
        <f t="shared" si="94"/>
        <v>70.791123253066658</v>
      </c>
      <c r="P106" s="16">
        <f t="shared" si="94"/>
        <v>151.02712827405</v>
      </c>
      <c r="Q106" s="16">
        <f t="shared" ref="Q106:Q114" si="95">SUM(E106:P106)</f>
        <v>1303.7947000577499</v>
      </c>
    </row>
    <row r="107" spans="3:17" x14ac:dyDescent="0.25">
      <c r="C107" s="16" t="s">
        <v>365</v>
      </c>
      <c r="D107" s="16" t="s">
        <v>365</v>
      </c>
      <c r="E107" s="16">
        <f t="shared" ref="E107:P107" si="96">E278+E448</f>
        <v>0</v>
      </c>
      <c r="F107" s="16">
        <f t="shared" si="96"/>
        <v>0</v>
      </c>
      <c r="G107" s="16">
        <f t="shared" si="96"/>
        <v>0</v>
      </c>
      <c r="H107" s="16">
        <f t="shared" si="96"/>
        <v>0</v>
      </c>
      <c r="I107" s="16">
        <f t="shared" si="96"/>
        <v>0</v>
      </c>
      <c r="J107" s="16">
        <f t="shared" si="96"/>
        <v>0</v>
      </c>
      <c r="K107" s="16">
        <f t="shared" si="96"/>
        <v>0</v>
      </c>
      <c r="L107" s="16">
        <f t="shared" si="96"/>
        <v>0</v>
      </c>
      <c r="M107" s="16">
        <f t="shared" si="96"/>
        <v>0</v>
      </c>
      <c r="N107" s="16">
        <f t="shared" si="96"/>
        <v>0</v>
      </c>
      <c r="O107" s="16">
        <f t="shared" si="96"/>
        <v>0</v>
      </c>
      <c r="P107" s="16">
        <f t="shared" si="96"/>
        <v>216.51180191259999</v>
      </c>
      <c r="Q107" s="16">
        <f t="shared" si="95"/>
        <v>216.51180191259999</v>
      </c>
    </row>
    <row r="108" spans="3:17" x14ac:dyDescent="0.25">
      <c r="C108" s="16" t="s">
        <v>366</v>
      </c>
      <c r="D108" s="16" t="s">
        <v>366</v>
      </c>
      <c r="E108" s="16">
        <f t="shared" ref="E108:P108" si="97">E279+E449</f>
        <v>0</v>
      </c>
      <c r="F108" s="16">
        <f t="shared" si="97"/>
        <v>0</v>
      </c>
      <c r="G108" s="16">
        <f t="shared" si="97"/>
        <v>0</v>
      </c>
      <c r="H108" s="16">
        <f t="shared" si="97"/>
        <v>0</v>
      </c>
      <c r="I108" s="16">
        <f t="shared" si="97"/>
        <v>0</v>
      </c>
      <c r="J108" s="16">
        <f t="shared" si="97"/>
        <v>0</v>
      </c>
      <c r="K108" s="16">
        <f t="shared" si="97"/>
        <v>0</v>
      </c>
      <c r="L108" s="16">
        <f t="shared" si="97"/>
        <v>0</v>
      </c>
      <c r="M108" s="16">
        <f t="shared" si="97"/>
        <v>0</v>
      </c>
      <c r="N108" s="16">
        <f t="shared" si="97"/>
        <v>0</v>
      </c>
      <c r="O108" s="16">
        <f t="shared" si="97"/>
        <v>0</v>
      </c>
      <c r="P108" s="16">
        <f t="shared" si="97"/>
        <v>0</v>
      </c>
      <c r="Q108" s="16">
        <f t="shared" si="95"/>
        <v>0</v>
      </c>
    </row>
    <row r="109" spans="3:17" x14ac:dyDescent="0.25">
      <c r="C109" s="16"/>
      <c r="D109" s="16"/>
      <c r="E109" s="16">
        <f t="shared" ref="E109:P109" si="98">E280+E450</f>
        <v>0</v>
      </c>
      <c r="F109" s="16">
        <f t="shared" si="98"/>
        <v>0</v>
      </c>
      <c r="G109" s="16">
        <f t="shared" si="98"/>
        <v>0</v>
      </c>
      <c r="H109" s="16">
        <f t="shared" si="98"/>
        <v>0</v>
      </c>
      <c r="I109" s="16">
        <f t="shared" si="98"/>
        <v>0</v>
      </c>
      <c r="J109" s="16">
        <f t="shared" si="98"/>
        <v>0</v>
      </c>
      <c r="K109" s="16">
        <f t="shared" si="98"/>
        <v>0</v>
      </c>
      <c r="L109" s="16">
        <f t="shared" si="98"/>
        <v>0</v>
      </c>
      <c r="M109" s="16">
        <f t="shared" si="98"/>
        <v>0</v>
      </c>
      <c r="N109" s="16">
        <f t="shared" si="98"/>
        <v>0</v>
      </c>
      <c r="O109" s="16">
        <f t="shared" si="98"/>
        <v>0</v>
      </c>
      <c r="P109" s="16">
        <f t="shared" si="98"/>
        <v>0</v>
      </c>
      <c r="Q109" s="16">
        <f t="shared" si="95"/>
        <v>0</v>
      </c>
    </row>
    <row r="110" spans="3:17" x14ac:dyDescent="0.25">
      <c r="C110" s="16"/>
      <c r="D110" s="16"/>
      <c r="E110" s="16">
        <f t="shared" ref="E110:P110" si="99">E281+E451</f>
        <v>0</v>
      </c>
      <c r="F110" s="16">
        <f t="shared" si="99"/>
        <v>0</v>
      </c>
      <c r="G110" s="16">
        <f t="shared" si="99"/>
        <v>0</v>
      </c>
      <c r="H110" s="16">
        <f t="shared" si="99"/>
        <v>0</v>
      </c>
      <c r="I110" s="16">
        <f t="shared" si="99"/>
        <v>0</v>
      </c>
      <c r="J110" s="16">
        <f t="shared" si="99"/>
        <v>0</v>
      </c>
      <c r="K110" s="16">
        <f t="shared" si="99"/>
        <v>0</v>
      </c>
      <c r="L110" s="16">
        <f t="shared" si="99"/>
        <v>0</v>
      </c>
      <c r="M110" s="16">
        <f t="shared" si="99"/>
        <v>0</v>
      </c>
      <c r="N110" s="16">
        <f t="shared" si="99"/>
        <v>0</v>
      </c>
      <c r="O110" s="16">
        <f t="shared" si="99"/>
        <v>0</v>
      </c>
      <c r="P110" s="16">
        <f t="shared" si="99"/>
        <v>0</v>
      </c>
      <c r="Q110" s="16">
        <f t="shared" si="95"/>
        <v>0</v>
      </c>
    </row>
    <row r="111" spans="3:17" x14ac:dyDescent="0.25">
      <c r="C111" s="16"/>
      <c r="D111" s="16"/>
      <c r="E111" s="16">
        <f t="shared" ref="E111:P111" si="100">E282+E452</f>
        <v>0</v>
      </c>
      <c r="F111" s="16">
        <f t="shared" si="100"/>
        <v>0</v>
      </c>
      <c r="G111" s="16">
        <f t="shared" si="100"/>
        <v>0</v>
      </c>
      <c r="H111" s="16">
        <f t="shared" si="100"/>
        <v>0</v>
      </c>
      <c r="I111" s="16">
        <f t="shared" si="100"/>
        <v>0</v>
      </c>
      <c r="J111" s="16">
        <f t="shared" si="100"/>
        <v>0</v>
      </c>
      <c r="K111" s="16">
        <f t="shared" si="100"/>
        <v>0</v>
      </c>
      <c r="L111" s="16">
        <f t="shared" si="100"/>
        <v>0</v>
      </c>
      <c r="M111" s="16">
        <f t="shared" si="100"/>
        <v>0</v>
      </c>
      <c r="N111" s="16">
        <f t="shared" si="100"/>
        <v>0</v>
      </c>
      <c r="O111" s="16">
        <f t="shared" si="100"/>
        <v>0</v>
      </c>
      <c r="P111" s="16">
        <f t="shared" si="100"/>
        <v>0</v>
      </c>
      <c r="Q111" s="16">
        <f t="shared" si="95"/>
        <v>0</v>
      </c>
    </row>
    <row r="112" spans="3:17" x14ac:dyDescent="0.25">
      <c r="C112" s="16"/>
      <c r="D112" s="16"/>
      <c r="E112" s="16">
        <f t="shared" ref="E112:P112" si="101">E283+E453</f>
        <v>0</v>
      </c>
      <c r="F112" s="16">
        <f t="shared" si="101"/>
        <v>0</v>
      </c>
      <c r="G112" s="16">
        <f t="shared" si="101"/>
        <v>0</v>
      </c>
      <c r="H112" s="16">
        <f t="shared" si="101"/>
        <v>0</v>
      </c>
      <c r="I112" s="16">
        <f t="shared" si="101"/>
        <v>0</v>
      </c>
      <c r="J112" s="16">
        <f t="shared" si="101"/>
        <v>0</v>
      </c>
      <c r="K112" s="16">
        <f t="shared" si="101"/>
        <v>0</v>
      </c>
      <c r="L112" s="16">
        <f t="shared" si="101"/>
        <v>0</v>
      </c>
      <c r="M112" s="16">
        <f t="shared" si="101"/>
        <v>0</v>
      </c>
      <c r="N112" s="16">
        <f t="shared" si="101"/>
        <v>0</v>
      </c>
      <c r="O112" s="16">
        <f t="shared" si="101"/>
        <v>0</v>
      </c>
      <c r="P112" s="16">
        <f t="shared" si="101"/>
        <v>0</v>
      </c>
      <c r="Q112" s="16">
        <f t="shared" si="95"/>
        <v>0</v>
      </c>
    </row>
    <row r="113" spans="3:17" x14ac:dyDescent="0.25">
      <c r="C113" s="16"/>
      <c r="D113" s="16"/>
      <c r="E113" s="16">
        <f t="shared" ref="E113:P113" si="102">E284+E454</f>
        <v>0</v>
      </c>
      <c r="F113" s="16">
        <f t="shared" si="102"/>
        <v>0</v>
      </c>
      <c r="G113" s="16">
        <f t="shared" si="102"/>
        <v>0</v>
      </c>
      <c r="H113" s="16">
        <f t="shared" si="102"/>
        <v>0</v>
      </c>
      <c r="I113" s="16">
        <f t="shared" si="102"/>
        <v>0</v>
      </c>
      <c r="J113" s="16">
        <f t="shared" si="102"/>
        <v>0</v>
      </c>
      <c r="K113" s="16">
        <f t="shared" si="102"/>
        <v>0</v>
      </c>
      <c r="L113" s="16">
        <f t="shared" si="102"/>
        <v>0</v>
      </c>
      <c r="M113" s="16">
        <f t="shared" si="102"/>
        <v>0</v>
      </c>
      <c r="N113" s="16">
        <f t="shared" si="102"/>
        <v>0</v>
      </c>
      <c r="O113" s="16">
        <f t="shared" si="102"/>
        <v>0</v>
      </c>
      <c r="P113" s="16">
        <f t="shared" si="102"/>
        <v>0</v>
      </c>
      <c r="Q113" s="16">
        <f t="shared" si="95"/>
        <v>0</v>
      </c>
    </row>
    <row r="114" spans="3:17" x14ac:dyDescent="0.25">
      <c r="C114" s="935" t="s">
        <v>367</v>
      </c>
      <c r="D114" s="936"/>
      <c r="E114" s="28">
        <f t="shared" ref="E114:P114" si="103">SUM(E106:E113)</f>
        <v>102.88170590666665</v>
      </c>
      <c r="F114" s="28">
        <f t="shared" si="103"/>
        <v>96.23816002964999</v>
      </c>
      <c r="G114" s="28">
        <f t="shared" si="103"/>
        <v>102.83167299734998</v>
      </c>
      <c r="H114" s="28">
        <f t="shared" si="103"/>
        <v>107.97938687626666</v>
      </c>
      <c r="I114" s="28">
        <f t="shared" si="103"/>
        <v>103.99214183446666</v>
      </c>
      <c r="J114" s="28">
        <f t="shared" si="103"/>
        <v>110.56683148126665</v>
      </c>
      <c r="K114" s="28">
        <f t="shared" si="103"/>
        <v>111.62830701966666</v>
      </c>
      <c r="L114" s="28">
        <f t="shared" si="103"/>
        <v>114.50860684216666</v>
      </c>
      <c r="M114" s="28">
        <f t="shared" si="103"/>
        <v>113.58564705221666</v>
      </c>
      <c r="N114" s="28">
        <f t="shared" si="103"/>
        <v>117.76398849091666</v>
      </c>
      <c r="O114" s="28">
        <f t="shared" si="103"/>
        <v>70.791123253066658</v>
      </c>
      <c r="P114" s="28">
        <f t="shared" si="103"/>
        <v>367.53893018664996</v>
      </c>
      <c r="Q114" s="28">
        <f t="shared" si="95"/>
        <v>1520.3065019703499</v>
      </c>
    </row>
    <row r="115" spans="3:17" x14ac:dyDescent="0.25">
      <c r="C115" s="1002" t="s">
        <v>368</v>
      </c>
      <c r="D115" s="1003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</row>
    <row r="116" spans="3:17" x14ac:dyDescent="0.25">
      <c r="C116" s="16"/>
      <c r="D116" s="16" t="s">
        <v>369</v>
      </c>
      <c r="E116" s="16">
        <f t="shared" ref="E116:P116" si="104">E287+E457</f>
        <v>4.3913263118210182</v>
      </c>
      <c r="F116" s="16">
        <f t="shared" si="104"/>
        <v>2.4688052658888928</v>
      </c>
      <c r="G116" s="16">
        <f t="shared" si="104"/>
        <v>2.9591051467096787</v>
      </c>
      <c r="H116" s="16">
        <f t="shared" si="104"/>
        <v>1.6528262153333266</v>
      </c>
      <c r="I116" s="16">
        <f t="shared" si="104"/>
        <v>0</v>
      </c>
      <c r="J116" s="16">
        <f t="shared" si="104"/>
        <v>0.94738400700000092</v>
      </c>
      <c r="K116" s="16">
        <f t="shared" si="104"/>
        <v>0.39468567972222734</v>
      </c>
      <c r="L116" s="16">
        <f t="shared" si="104"/>
        <v>0.35107283166963371</v>
      </c>
      <c r="M116" s="16">
        <f t="shared" si="104"/>
        <v>0</v>
      </c>
      <c r="N116" s="16">
        <f t="shared" si="104"/>
        <v>0</v>
      </c>
      <c r="O116" s="16">
        <f t="shared" si="104"/>
        <v>0</v>
      </c>
      <c r="P116" s="16">
        <f t="shared" si="104"/>
        <v>0</v>
      </c>
      <c r="Q116" s="16">
        <f t="shared" ref="Q116:Q140" si="105">SUM(E116:P116)</f>
        <v>13.165205458144777</v>
      </c>
    </row>
    <row r="117" spans="3:17" x14ac:dyDescent="0.25">
      <c r="C117" s="16"/>
      <c r="D117" s="16" t="s">
        <v>370</v>
      </c>
      <c r="E117" s="16">
        <f t="shared" ref="E117:P117" si="106">E288+E458</f>
        <v>12.459997215000001</v>
      </c>
      <c r="F117" s="16">
        <f t="shared" si="106"/>
        <v>0</v>
      </c>
      <c r="G117" s="16">
        <f t="shared" si="106"/>
        <v>-4.5178903500000436E-2</v>
      </c>
      <c r="H117" s="16">
        <f t="shared" si="106"/>
        <v>-4.6489853100000006E-2</v>
      </c>
      <c r="I117" s="16">
        <f t="shared" si="106"/>
        <v>-4.9546597699999875E-2</v>
      </c>
      <c r="J117" s="16">
        <f t="shared" si="106"/>
        <v>-5.2657282499999812E-2</v>
      </c>
      <c r="K117" s="16">
        <f t="shared" si="106"/>
        <v>-5.4717546000000138E-2</v>
      </c>
      <c r="L117" s="16">
        <f t="shared" si="106"/>
        <v>2.2516918322680128</v>
      </c>
      <c r="M117" s="16">
        <f t="shared" si="106"/>
        <v>9.003774993495993</v>
      </c>
      <c r="N117" s="16">
        <f t="shared" si="106"/>
        <v>7.1280089889360054</v>
      </c>
      <c r="O117" s="16">
        <f t="shared" si="106"/>
        <v>8.7229747843119991</v>
      </c>
      <c r="P117" s="16">
        <f t="shared" si="106"/>
        <v>10.220007086457992</v>
      </c>
      <c r="Q117" s="16">
        <f t="shared" si="105"/>
        <v>49.537864717669997</v>
      </c>
    </row>
    <row r="118" spans="3:17" x14ac:dyDescent="0.25">
      <c r="C118" s="16"/>
      <c r="D118" s="16" t="s">
        <v>371</v>
      </c>
      <c r="E118" s="16">
        <f t="shared" ref="E118:P118" si="107">E289+E459</f>
        <v>0</v>
      </c>
      <c r="F118" s="16">
        <f t="shared" si="107"/>
        <v>0</v>
      </c>
      <c r="G118" s="16">
        <f t="shared" si="107"/>
        <v>0</v>
      </c>
      <c r="H118" s="16">
        <f t="shared" si="107"/>
        <v>0</v>
      </c>
      <c r="I118" s="16">
        <f t="shared" si="107"/>
        <v>0</v>
      </c>
      <c r="J118" s="16">
        <f t="shared" si="107"/>
        <v>0</v>
      </c>
      <c r="K118" s="16">
        <f t="shared" si="107"/>
        <v>0</v>
      </c>
      <c r="L118" s="16">
        <f t="shared" si="107"/>
        <v>0</v>
      </c>
      <c r="M118" s="16">
        <f t="shared" si="107"/>
        <v>0</v>
      </c>
      <c r="N118" s="16">
        <f t="shared" si="107"/>
        <v>0</v>
      </c>
      <c r="O118" s="16">
        <f t="shared" si="107"/>
        <v>0</v>
      </c>
      <c r="P118" s="16">
        <f t="shared" si="107"/>
        <v>0</v>
      </c>
      <c r="Q118" s="16">
        <f t="shared" si="105"/>
        <v>0</v>
      </c>
    </row>
    <row r="119" spans="3:17" x14ac:dyDescent="0.25">
      <c r="C119" s="16"/>
      <c r="D119" s="16" t="s">
        <v>372</v>
      </c>
      <c r="E119" s="16">
        <f t="shared" ref="E119:P119" si="108">E290+E460</f>
        <v>0</v>
      </c>
      <c r="F119" s="16">
        <f t="shared" si="108"/>
        <v>0</v>
      </c>
      <c r="G119" s="16">
        <f t="shared" si="108"/>
        <v>0</v>
      </c>
      <c r="H119" s="16">
        <f t="shared" si="108"/>
        <v>0</v>
      </c>
      <c r="I119" s="16">
        <f t="shared" si="108"/>
        <v>0</v>
      </c>
      <c r="J119" s="16">
        <f t="shared" si="108"/>
        <v>0</v>
      </c>
      <c r="K119" s="16">
        <f t="shared" si="108"/>
        <v>0</v>
      </c>
      <c r="L119" s="16">
        <f t="shared" si="108"/>
        <v>0</v>
      </c>
      <c r="M119" s="16">
        <f t="shared" si="108"/>
        <v>0</v>
      </c>
      <c r="N119" s="16">
        <f t="shared" si="108"/>
        <v>0</v>
      </c>
      <c r="O119" s="16">
        <f t="shared" si="108"/>
        <v>0</v>
      </c>
      <c r="P119" s="16">
        <f t="shared" si="108"/>
        <v>-0.22285489999999999</v>
      </c>
      <c r="Q119" s="16">
        <f t="shared" si="105"/>
        <v>-0.22285489999999999</v>
      </c>
    </row>
    <row r="120" spans="3:17" x14ac:dyDescent="0.25">
      <c r="C120" s="16"/>
      <c r="D120" s="16" t="s">
        <v>373</v>
      </c>
      <c r="E120" s="16">
        <f t="shared" ref="E120:P120" si="109">E291+E461</f>
        <v>0</v>
      </c>
      <c r="F120" s="16">
        <f t="shared" si="109"/>
        <v>0</v>
      </c>
      <c r="G120" s="16">
        <f t="shared" si="109"/>
        <v>0</v>
      </c>
      <c r="H120" s="16">
        <f t="shared" si="109"/>
        <v>0</v>
      </c>
      <c r="I120" s="16">
        <f t="shared" si="109"/>
        <v>0</v>
      </c>
      <c r="J120" s="16">
        <f t="shared" si="109"/>
        <v>0</v>
      </c>
      <c r="K120" s="16">
        <f t="shared" si="109"/>
        <v>0</v>
      </c>
      <c r="L120" s="16">
        <f t="shared" si="109"/>
        <v>0</v>
      </c>
      <c r="M120" s="16">
        <f t="shared" si="109"/>
        <v>0</v>
      </c>
      <c r="N120" s="16">
        <f t="shared" si="109"/>
        <v>0</v>
      </c>
      <c r="O120" s="16">
        <f t="shared" si="109"/>
        <v>0</v>
      </c>
      <c r="P120" s="16">
        <f t="shared" si="109"/>
        <v>0</v>
      </c>
      <c r="Q120" s="16">
        <f t="shared" si="105"/>
        <v>0</v>
      </c>
    </row>
    <row r="121" spans="3:17" x14ac:dyDescent="0.25">
      <c r="C121" s="16"/>
      <c r="D121" s="16" t="s">
        <v>331</v>
      </c>
      <c r="E121" s="16">
        <f t="shared" ref="E121:P121" si="110">E292+E462</f>
        <v>0</v>
      </c>
      <c r="F121" s="16">
        <f t="shared" si="110"/>
        <v>0</v>
      </c>
      <c r="G121" s="16">
        <f t="shared" si="110"/>
        <v>0</v>
      </c>
      <c r="H121" s="16">
        <f t="shared" si="110"/>
        <v>1.1702716033232672E-2</v>
      </c>
      <c r="I121" s="16">
        <f t="shared" si="110"/>
        <v>3.0826387634408696E-2</v>
      </c>
      <c r="J121" s="16">
        <f t="shared" si="110"/>
        <v>8.7098669354838718E-2</v>
      </c>
      <c r="K121" s="16">
        <f t="shared" si="110"/>
        <v>6.7487497222222123E-2</v>
      </c>
      <c r="L121" s="16">
        <f t="shared" si="110"/>
        <v>2.9815496774193494E-2</v>
      </c>
      <c r="M121" s="16">
        <f t="shared" si="110"/>
        <v>-7.3727999999999997E-3</v>
      </c>
      <c r="N121" s="16">
        <f t="shared" si="110"/>
        <v>-5.8894000000000004E-3</v>
      </c>
      <c r="O121" s="16">
        <f t="shared" si="110"/>
        <v>-7.1681000000000002E-3</v>
      </c>
      <c r="P121" s="16">
        <f t="shared" si="110"/>
        <v>1.5717999999999999E-3</v>
      </c>
      <c r="Q121" s="16">
        <f t="shared" si="105"/>
        <v>0.2080722670188957</v>
      </c>
    </row>
    <row r="122" spans="3:17" x14ac:dyDescent="0.25">
      <c r="C122" s="16"/>
      <c r="D122" s="16" t="s">
        <v>374</v>
      </c>
      <c r="E122" s="16">
        <f t="shared" ref="E122:P122" si="111">E293+E463</f>
        <v>88.140203225048353</v>
      </c>
      <c r="F122" s="16">
        <f t="shared" si="111"/>
        <v>86.056825714300018</v>
      </c>
      <c r="G122" s="16">
        <f t="shared" si="111"/>
        <v>81.263592312</v>
      </c>
      <c r="H122" s="16">
        <f t="shared" si="111"/>
        <v>47.927135055000015</v>
      </c>
      <c r="I122" s="16">
        <f t="shared" si="111"/>
        <v>65.293328426499968</v>
      </c>
      <c r="J122" s="16">
        <f t="shared" si="111"/>
        <v>66.012552460799981</v>
      </c>
      <c r="K122" s="16">
        <f t="shared" si="111"/>
        <v>69.101561093099974</v>
      </c>
      <c r="L122" s="16">
        <f t="shared" si="111"/>
        <v>81.336067478400025</v>
      </c>
      <c r="M122" s="16">
        <f t="shared" si="111"/>
        <v>71.139122812099941</v>
      </c>
      <c r="N122" s="16">
        <f t="shared" si="111"/>
        <v>78.291633890400036</v>
      </c>
      <c r="O122" s="16">
        <f t="shared" si="111"/>
        <v>96.752610666799981</v>
      </c>
      <c r="P122" s="16">
        <f t="shared" si="111"/>
        <v>95.996529187015028</v>
      </c>
      <c r="Q122" s="16">
        <f t="shared" si="105"/>
        <v>927.31116232146337</v>
      </c>
    </row>
    <row r="123" spans="3:17" x14ac:dyDescent="0.25">
      <c r="C123" s="16"/>
      <c r="D123" s="16" t="s">
        <v>375</v>
      </c>
      <c r="E123" s="16">
        <f t="shared" ref="E123:P123" si="112">E294+E464</f>
        <v>8.78331080305</v>
      </c>
      <c r="F123" s="16">
        <f t="shared" si="112"/>
        <v>11.424755546499998</v>
      </c>
      <c r="G123" s="16">
        <f t="shared" si="112"/>
        <v>9.2051756329499987</v>
      </c>
      <c r="H123" s="16">
        <f t="shared" si="112"/>
        <v>10.138652842499999</v>
      </c>
      <c r="I123" s="16">
        <f t="shared" si="112"/>
        <v>3.7343745015999996</v>
      </c>
      <c r="J123" s="16">
        <f t="shared" si="112"/>
        <v>10.280454091849998</v>
      </c>
      <c r="K123" s="16">
        <f t="shared" si="112"/>
        <v>9.4003275009999996</v>
      </c>
      <c r="L123" s="16">
        <f t="shared" si="112"/>
        <v>8.5910851164499995</v>
      </c>
      <c r="M123" s="16">
        <f t="shared" si="112"/>
        <v>10.821157623249999</v>
      </c>
      <c r="N123" s="16">
        <f t="shared" si="112"/>
        <v>8.4635393280799978</v>
      </c>
      <c r="O123" s="16">
        <f t="shared" si="112"/>
        <v>11.34701652875</v>
      </c>
      <c r="P123" s="16">
        <f t="shared" si="112"/>
        <v>13.651327302349999</v>
      </c>
      <c r="Q123" s="16">
        <f t="shared" si="105"/>
        <v>115.84117681833</v>
      </c>
    </row>
    <row r="124" spans="3:17" x14ac:dyDescent="0.25">
      <c r="C124" s="16"/>
      <c r="D124" s="16" t="s">
        <v>376</v>
      </c>
      <c r="E124" s="16">
        <f t="shared" ref="E124:P124" si="113">E295+E465</f>
        <v>3.6824002286499997</v>
      </c>
      <c r="F124" s="16">
        <f t="shared" si="113"/>
        <v>3.8467078747999994</v>
      </c>
      <c r="G124" s="16">
        <f t="shared" si="113"/>
        <v>4.5788619393499994</v>
      </c>
      <c r="H124" s="16">
        <f t="shared" si="113"/>
        <v>4.5766356371499999</v>
      </c>
      <c r="I124" s="16">
        <f t="shared" si="113"/>
        <v>8.2450281405759984</v>
      </c>
      <c r="J124" s="16">
        <f t="shared" si="113"/>
        <v>10.812680234599998</v>
      </c>
      <c r="K124" s="16">
        <f t="shared" si="113"/>
        <v>12.47922990695</v>
      </c>
      <c r="L124" s="16">
        <f t="shared" si="113"/>
        <v>11.36456937665</v>
      </c>
      <c r="M124" s="16">
        <f t="shared" si="113"/>
        <v>15.8870754426</v>
      </c>
      <c r="N124" s="16">
        <f t="shared" si="113"/>
        <v>21.482880780199999</v>
      </c>
      <c r="O124" s="16">
        <f t="shared" si="113"/>
        <v>22.04734913635</v>
      </c>
      <c r="P124" s="16">
        <f t="shared" si="113"/>
        <v>1.13799544395</v>
      </c>
      <c r="Q124" s="16">
        <f t="shared" si="105"/>
        <v>120.14141414182596</v>
      </c>
    </row>
    <row r="125" spans="3:17" x14ac:dyDescent="0.25">
      <c r="C125" s="16"/>
      <c r="D125" s="16" t="s">
        <v>377</v>
      </c>
      <c r="E125" s="16">
        <f t="shared" ref="E125:P125" si="114">E296+E466</f>
        <v>3.7773540951774991</v>
      </c>
      <c r="F125" s="16">
        <f t="shared" si="114"/>
        <v>4.2998203621500002</v>
      </c>
      <c r="G125" s="16">
        <f t="shared" si="114"/>
        <v>3.8439410767499997</v>
      </c>
      <c r="H125" s="16">
        <f t="shared" si="114"/>
        <v>3.5234281862499999</v>
      </c>
      <c r="I125" s="16">
        <f t="shared" si="114"/>
        <v>3.8573859441500002</v>
      </c>
      <c r="J125" s="16">
        <f t="shared" si="114"/>
        <v>4.6119432539299989</v>
      </c>
      <c r="K125" s="16">
        <f t="shared" si="114"/>
        <v>4.7367033962500003</v>
      </c>
      <c r="L125" s="16">
        <f t="shared" si="114"/>
        <v>3.9600695831000001</v>
      </c>
      <c r="M125" s="16">
        <f t="shared" si="114"/>
        <v>4.0045928882500004</v>
      </c>
      <c r="N125" s="16">
        <f t="shared" si="114"/>
        <v>4.3782768702499997</v>
      </c>
      <c r="O125" s="16">
        <f t="shared" si="114"/>
        <v>4.1590670630725004</v>
      </c>
      <c r="P125" s="16">
        <f t="shared" si="114"/>
        <v>4.7057000854499993</v>
      </c>
      <c r="Q125" s="16">
        <f t="shared" si="105"/>
        <v>49.858282804779996</v>
      </c>
    </row>
    <row r="126" spans="3:17" x14ac:dyDescent="0.25">
      <c r="C126" s="16"/>
      <c r="D126" s="16" t="s">
        <v>378</v>
      </c>
      <c r="E126" s="16">
        <f t="shared" ref="E126:P126" si="115">E297+E467</f>
        <v>0</v>
      </c>
      <c r="F126" s="16">
        <f t="shared" si="115"/>
        <v>0</v>
      </c>
      <c r="G126" s="16">
        <f t="shared" si="115"/>
        <v>0</v>
      </c>
      <c r="H126" s="16">
        <f t="shared" si="115"/>
        <v>0</v>
      </c>
      <c r="I126" s="16">
        <f t="shared" si="115"/>
        <v>0</v>
      </c>
      <c r="J126" s="16">
        <f t="shared" si="115"/>
        <v>0</v>
      </c>
      <c r="K126" s="16">
        <f t="shared" si="115"/>
        <v>0</v>
      </c>
      <c r="L126" s="16">
        <f t="shared" si="115"/>
        <v>0</v>
      </c>
      <c r="M126" s="16">
        <f t="shared" si="115"/>
        <v>0</v>
      </c>
      <c r="N126" s="16">
        <f t="shared" si="115"/>
        <v>0</v>
      </c>
      <c r="O126" s="16">
        <f t="shared" si="115"/>
        <v>0</v>
      </c>
      <c r="P126" s="16">
        <f t="shared" si="115"/>
        <v>0</v>
      </c>
      <c r="Q126" s="16">
        <f t="shared" si="105"/>
        <v>0</v>
      </c>
    </row>
    <row r="127" spans="3:17" x14ac:dyDescent="0.25">
      <c r="C127" s="16"/>
      <c r="D127" s="16" t="s">
        <v>379</v>
      </c>
      <c r="E127" s="16">
        <f t="shared" ref="E127:P127" si="116">E298+E468</f>
        <v>0</v>
      </c>
      <c r="F127" s="16">
        <f t="shared" si="116"/>
        <v>0</v>
      </c>
      <c r="G127" s="16">
        <f t="shared" si="116"/>
        <v>0</v>
      </c>
      <c r="H127" s="16">
        <f t="shared" si="116"/>
        <v>0</v>
      </c>
      <c r="I127" s="16">
        <f t="shared" si="116"/>
        <v>0</v>
      </c>
      <c r="J127" s="16">
        <f t="shared" si="116"/>
        <v>0</v>
      </c>
      <c r="K127" s="16">
        <f t="shared" si="116"/>
        <v>0</v>
      </c>
      <c r="L127" s="16">
        <f t="shared" si="116"/>
        <v>0</v>
      </c>
      <c r="M127" s="16">
        <f t="shared" si="116"/>
        <v>0</v>
      </c>
      <c r="N127" s="16">
        <f t="shared" si="116"/>
        <v>0</v>
      </c>
      <c r="O127" s="16">
        <f t="shared" si="116"/>
        <v>0</v>
      </c>
      <c r="P127" s="16">
        <f t="shared" si="116"/>
        <v>0</v>
      </c>
      <c r="Q127" s="16">
        <f t="shared" si="105"/>
        <v>0</v>
      </c>
    </row>
    <row r="128" spans="3:17" x14ac:dyDescent="0.25">
      <c r="C128" s="16"/>
      <c r="D128" s="16" t="s">
        <v>380</v>
      </c>
      <c r="E128" s="16">
        <f t="shared" ref="E128:P128" si="117">E299+E469</f>
        <v>0</v>
      </c>
      <c r="F128" s="16">
        <f t="shared" si="117"/>
        <v>0</v>
      </c>
      <c r="G128" s="16">
        <f t="shared" si="117"/>
        <v>0</v>
      </c>
      <c r="H128" s="16">
        <f t="shared" si="117"/>
        <v>0</v>
      </c>
      <c r="I128" s="16">
        <f t="shared" si="117"/>
        <v>0</v>
      </c>
      <c r="J128" s="16">
        <f t="shared" si="117"/>
        <v>0</v>
      </c>
      <c r="K128" s="16">
        <f t="shared" si="117"/>
        <v>0</v>
      </c>
      <c r="L128" s="16">
        <f t="shared" si="117"/>
        <v>0</v>
      </c>
      <c r="M128" s="16">
        <f t="shared" si="117"/>
        <v>0</v>
      </c>
      <c r="N128" s="16">
        <f t="shared" si="117"/>
        <v>0</v>
      </c>
      <c r="O128" s="16">
        <f t="shared" si="117"/>
        <v>0</v>
      </c>
      <c r="P128" s="16">
        <f t="shared" si="117"/>
        <v>0</v>
      </c>
      <c r="Q128" s="16">
        <f t="shared" si="105"/>
        <v>0</v>
      </c>
    </row>
    <row r="129" spans="3:20" x14ac:dyDescent="0.25">
      <c r="C129" s="16"/>
      <c r="D129" s="16" t="s">
        <v>381</v>
      </c>
      <c r="E129" s="16">
        <f t="shared" ref="E129:P129" si="118">E300+E470</f>
        <v>0</v>
      </c>
      <c r="F129" s="16">
        <f t="shared" si="118"/>
        <v>0</v>
      </c>
      <c r="G129" s="16">
        <f t="shared" si="118"/>
        <v>0</v>
      </c>
      <c r="H129" s="16">
        <f t="shared" si="118"/>
        <v>0</v>
      </c>
      <c r="I129" s="16">
        <f t="shared" si="118"/>
        <v>0</v>
      </c>
      <c r="J129" s="16">
        <f t="shared" si="118"/>
        <v>0</v>
      </c>
      <c r="K129" s="16">
        <f t="shared" si="118"/>
        <v>0</v>
      </c>
      <c r="L129" s="16">
        <f t="shared" si="118"/>
        <v>0</v>
      </c>
      <c r="M129" s="16">
        <f t="shared" si="118"/>
        <v>0</v>
      </c>
      <c r="N129" s="16">
        <f t="shared" si="118"/>
        <v>0</v>
      </c>
      <c r="O129" s="16">
        <f t="shared" si="118"/>
        <v>0</v>
      </c>
      <c r="P129" s="16">
        <f t="shared" si="118"/>
        <v>0</v>
      </c>
      <c r="Q129" s="16">
        <f t="shared" si="105"/>
        <v>0</v>
      </c>
    </row>
    <row r="130" spans="3:20" x14ac:dyDescent="0.3">
      <c r="C130" s="16"/>
      <c r="D130" s="399" t="s">
        <v>382</v>
      </c>
      <c r="E130" s="16">
        <f t="shared" ref="E130:P130" si="119">E301+E471</f>
        <v>1.2273657171124999</v>
      </c>
      <c r="F130" s="16">
        <f t="shared" si="119"/>
        <v>1.0282043508349998</v>
      </c>
      <c r="G130" s="16">
        <f t="shared" si="119"/>
        <v>1.2366133074894998</v>
      </c>
      <c r="H130" s="16">
        <f t="shared" si="119"/>
        <v>0.45184840176050001</v>
      </c>
      <c r="I130" s="16">
        <f t="shared" si="119"/>
        <v>0.78260728240150002</v>
      </c>
      <c r="J130" s="16">
        <f t="shared" si="119"/>
        <v>0.89486303467825001</v>
      </c>
      <c r="K130" s="16">
        <f t="shared" si="119"/>
        <v>0.73667043777124996</v>
      </c>
      <c r="L130" s="16">
        <f t="shared" si="119"/>
        <v>0.89530146463249993</v>
      </c>
      <c r="M130" s="16">
        <f t="shared" si="119"/>
        <v>0.70605892388125002</v>
      </c>
      <c r="N130" s="16">
        <f t="shared" si="119"/>
        <v>1.7232677059469999</v>
      </c>
      <c r="O130" s="16">
        <f t="shared" si="119"/>
        <v>1.575789807122</v>
      </c>
      <c r="P130" s="16">
        <f t="shared" si="119"/>
        <v>1.8311414730094999</v>
      </c>
      <c r="Q130" s="16">
        <f t="shared" si="105"/>
        <v>13.08973190664075</v>
      </c>
    </row>
    <row r="131" spans="3:20" x14ac:dyDescent="0.3">
      <c r="C131" s="16"/>
      <c r="D131" s="399" t="s">
        <v>383</v>
      </c>
      <c r="E131" s="16">
        <f t="shared" ref="E131:P131" si="120">E302+E472</f>
        <v>0</v>
      </c>
      <c r="F131" s="16">
        <f t="shared" si="120"/>
        <v>0</v>
      </c>
      <c r="G131" s="16">
        <f t="shared" si="120"/>
        <v>0</v>
      </c>
      <c r="H131" s="16">
        <f t="shared" si="120"/>
        <v>0</v>
      </c>
      <c r="I131" s="16">
        <f t="shared" si="120"/>
        <v>0</v>
      </c>
      <c r="J131" s="16">
        <f t="shared" si="120"/>
        <v>0</v>
      </c>
      <c r="K131" s="16">
        <f t="shared" si="120"/>
        <v>0</v>
      </c>
      <c r="L131" s="16">
        <f t="shared" si="120"/>
        <v>0</v>
      </c>
      <c r="M131" s="16">
        <f t="shared" si="120"/>
        <v>0</v>
      </c>
      <c r="N131" s="16">
        <f t="shared" si="120"/>
        <v>0</v>
      </c>
      <c r="O131" s="16">
        <f t="shared" si="120"/>
        <v>0</v>
      </c>
      <c r="P131" s="16">
        <f t="shared" si="120"/>
        <v>23.140718553549998</v>
      </c>
      <c r="Q131" s="16">
        <f t="shared" si="105"/>
        <v>23.140718553549998</v>
      </c>
    </row>
    <row r="132" spans="3:20" x14ac:dyDescent="0.25">
      <c r="C132" s="16"/>
      <c r="D132" s="16"/>
      <c r="E132" s="16">
        <f t="shared" ref="E132:P132" si="121">E303+E473</f>
        <v>0</v>
      </c>
      <c r="F132" s="16">
        <f t="shared" si="121"/>
        <v>0</v>
      </c>
      <c r="G132" s="16">
        <f t="shared" si="121"/>
        <v>0</v>
      </c>
      <c r="H132" s="16">
        <f t="shared" si="121"/>
        <v>0</v>
      </c>
      <c r="I132" s="16">
        <f t="shared" si="121"/>
        <v>0</v>
      </c>
      <c r="J132" s="16">
        <f t="shared" si="121"/>
        <v>0</v>
      </c>
      <c r="K132" s="16">
        <f t="shared" si="121"/>
        <v>0</v>
      </c>
      <c r="L132" s="16">
        <f t="shared" si="121"/>
        <v>0</v>
      </c>
      <c r="M132" s="16">
        <f t="shared" si="121"/>
        <v>0</v>
      </c>
      <c r="N132" s="16">
        <f t="shared" si="121"/>
        <v>0</v>
      </c>
      <c r="O132" s="16">
        <f t="shared" si="121"/>
        <v>0</v>
      </c>
      <c r="P132" s="16">
        <f t="shared" si="121"/>
        <v>0</v>
      </c>
      <c r="Q132" s="16">
        <f t="shared" si="105"/>
        <v>0</v>
      </c>
    </row>
    <row r="133" spans="3:20" x14ac:dyDescent="0.25">
      <c r="C133" s="16"/>
      <c r="D133" s="16"/>
      <c r="E133" s="16">
        <f t="shared" ref="E133:P133" si="122">E304+E474</f>
        <v>0</v>
      </c>
      <c r="F133" s="16">
        <f t="shared" si="122"/>
        <v>0</v>
      </c>
      <c r="G133" s="16">
        <f t="shared" si="122"/>
        <v>0</v>
      </c>
      <c r="H133" s="16">
        <f t="shared" si="122"/>
        <v>0</v>
      </c>
      <c r="I133" s="16">
        <f t="shared" si="122"/>
        <v>0</v>
      </c>
      <c r="J133" s="16">
        <f t="shared" si="122"/>
        <v>0</v>
      </c>
      <c r="K133" s="16">
        <f t="shared" si="122"/>
        <v>0</v>
      </c>
      <c r="L133" s="16">
        <f t="shared" si="122"/>
        <v>0</v>
      </c>
      <c r="M133" s="16">
        <f t="shared" si="122"/>
        <v>0</v>
      </c>
      <c r="N133" s="16">
        <f t="shared" si="122"/>
        <v>0</v>
      </c>
      <c r="O133" s="16">
        <f t="shared" si="122"/>
        <v>0</v>
      </c>
      <c r="P133" s="16">
        <f t="shared" si="122"/>
        <v>0</v>
      </c>
      <c r="Q133" s="16">
        <f t="shared" si="105"/>
        <v>0</v>
      </c>
    </row>
    <row r="134" spans="3:20" x14ac:dyDescent="0.25">
      <c r="C134" s="16"/>
      <c r="D134" s="16"/>
      <c r="E134" s="16">
        <f t="shared" ref="E134:P134" si="123">E305+E475</f>
        <v>0</v>
      </c>
      <c r="F134" s="16">
        <f t="shared" si="123"/>
        <v>0</v>
      </c>
      <c r="G134" s="16">
        <f t="shared" si="123"/>
        <v>0</v>
      </c>
      <c r="H134" s="16">
        <f t="shared" si="123"/>
        <v>0</v>
      </c>
      <c r="I134" s="16">
        <f t="shared" si="123"/>
        <v>0</v>
      </c>
      <c r="J134" s="16">
        <f t="shared" si="123"/>
        <v>0</v>
      </c>
      <c r="K134" s="16">
        <f t="shared" si="123"/>
        <v>0</v>
      </c>
      <c r="L134" s="16">
        <f t="shared" si="123"/>
        <v>0</v>
      </c>
      <c r="M134" s="16">
        <f t="shared" si="123"/>
        <v>0</v>
      </c>
      <c r="N134" s="16">
        <f t="shared" si="123"/>
        <v>0</v>
      </c>
      <c r="O134" s="16">
        <f t="shared" si="123"/>
        <v>0</v>
      </c>
      <c r="P134" s="16">
        <f t="shared" si="123"/>
        <v>0</v>
      </c>
      <c r="Q134" s="16">
        <f t="shared" si="105"/>
        <v>0</v>
      </c>
    </row>
    <row r="135" spans="3:20" x14ac:dyDescent="0.25">
      <c r="C135" s="16"/>
      <c r="D135" s="16"/>
      <c r="E135" s="16">
        <f t="shared" ref="E135:P135" si="124">E306+E476</f>
        <v>0</v>
      </c>
      <c r="F135" s="16">
        <f t="shared" si="124"/>
        <v>0</v>
      </c>
      <c r="G135" s="16">
        <f t="shared" si="124"/>
        <v>0</v>
      </c>
      <c r="H135" s="16">
        <f t="shared" si="124"/>
        <v>0</v>
      </c>
      <c r="I135" s="16">
        <f t="shared" si="124"/>
        <v>0</v>
      </c>
      <c r="J135" s="16">
        <f t="shared" si="124"/>
        <v>0</v>
      </c>
      <c r="K135" s="16">
        <f t="shared" si="124"/>
        <v>0</v>
      </c>
      <c r="L135" s="16">
        <f t="shared" si="124"/>
        <v>0</v>
      </c>
      <c r="M135" s="16">
        <f t="shared" si="124"/>
        <v>0</v>
      </c>
      <c r="N135" s="16">
        <f t="shared" si="124"/>
        <v>0</v>
      </c>
      <c r="O135" s="16">
        <f t="shared" si="124"/>
        <v>0</v>
      </c>
      <c r="P135" s="16">
        <f t="shared" si="124"/>
        <v>0</v>
      </c>
      <c r="Q135" s="16">
        <f t="shared" si="105"/>
        <v>0</v>
      </c>
    </row>
    <row r="136" spans="3:20" x14ac:dyDescent="0.25">
      <c r="C136" s="16"/>
      <c r="D136" s="16"/>
      <c r="E136" s="16">
        <f t="shared" ref="E136:P136" si="125">E307+E477</f>
        <v>0</v>
      </c>
      <c r="F136" s="16">
        <f t="shared" si="125"/>
        <v>0</v>
      </c>
      <c r="G136" s="16">
        <f t="shared" si="125"/>
        <v>0</v>
      </c>
      <c r="H136" s="16">
        <f t="shared" si="125"/>
        <v>0</v>
      </c>
      <c r="I136" s="16">
        <f t="shared" si="125"/>
        <v>0</v>
      </c>
      <c r="J136" s="16">
        <f t="shared" si="125"/>
        <v>0</v>
      </c>
      <c r="K136" s="16">
        <f t="shared" si="125"/>
        <v>0</v>
      </c>
      <c r="L136" s="16">
        <f t="shared" si="125"/>
        <v>0</v>
      </c>
      <c r="M136" s="16">
        <f t="shared" si="125"/>
        <v>0</v>
      </c>
      <c r="N136" s="16">
        <f t="shared" si="125"/>
        <v>0</v>
      </c>
      <c r="O136" s="16">
        <f t="shared" si="125"/>
        <v>0</v>
      </c>
      <c r="P136" s="16">
        <f t="shared" si="125"/>
        <v>0</v>
      </c>
      <c r="Q136" s="16">
        <f t="shared" si="105"/>
        <v>0</v>
      </c>
    </row>
    <row r="137" spans="3:20" x14ac:dyDescent="0.25">
      <c r="C137" s="16"/>
      <c r="D137" s="16"/>
      <c r="E137" s="16">
        <f t="shared" ref="E137:P137" si="126">E308+E478</f>
        <v>0</v>
      </c>
      <c r="F137" s="16">
        <f t="shared" si="126"/>
        <v>0</v>
      </c>
      <c r="G137" s="16">
        <f t="shared" si="126"/>
        <v>0</v>
      </c>
      <c r="H137" s="16">
        <f t="shared" si="126"/>
        <v>0</v>
      </c>
      <c r="I137" s="16">
        <f t="shared" si="126"/>
        <v>0</v>
      </c>
      <c r="J137" s="16">
        <f t="shared" si="126"/>
        <v>0</v>
      </c>
      <c r="K137" s="16">
        <f t="shared" si="126"/>
        <v>0</v>
      </c>
      <c r="L137" s="16">
        <f t="shared" si="126"/>
        <v>0</v>
      </c>
      <c r="M137" s="16">
        <f t="shared" si="126"/>
        <v>0</v>
      </c>
      <c r="N137" s="16">
        <f t="shared" si="126"/>
        <v>0</v>
      </c>
      <c r="O137" s="16">
        <f t="shared" si="126"/>
        <v>0</v>
      </c>
      <c r="P137" s="16">
        <f t="shared" si="126"/>
        <v>0</v>
      </c>
      <c r="Q137" s="16">
        <f t="shared" si="105"/>
        <v>0</v>
      </c>
    </row>
    <row r="138" spans="3:20" x14ac:dyDescent="0.25">
      <c r="C138" s="16"/>
      <c r="D138" s="16"/>
      <c r="E138" s="16">
        <f t="shared" ref="E138:P138" si="127">E309+E479</f>
        <v>0</v>
      </c>
      <c r="F138" s="16">
        <f t="shared" si="127"/>
        <v>0</v>
      </c>
      <c r="G138" s="16">
        <f t="shared" si="127"/>
        <v>0</v>
      </c>
      <c r="H138" s="16">
        <f t="shared" si="127"/>
        <v>0</v>
      </c>
      <c r="I138" s="16">
        <f t="shared" si="127"/>
        <v>0</v>
      </c>
      <c r="J138" s="16">
        <f t="shared" si="127"/>
        <v>0</v>
      </c>
      <c r="K138" s="16">
        <f t="shared" si="127"/>
        <v>0</v>
      </c>
      <c r="L138" s="16">
        <f t="shared" si="127"/>
        <v>0</v>
      </c>
      <c r="M138" s="16">
        <f t="shared" si="127"/>
        <v>0</v>
      </c>
      <c r="N138" s="16">
        <f t="shared" si="127"/>
        <v>0</v>
      </c>
      <c r="O138" s="16">
        <f t="shared" si="127"/>
        <v>0</v>
      </c>
      <c r="P138" s="16">
        <f t="shared" si="127"/>
        <v>0</v>
      </c>
      <c r="Q138" s="16">
        <f t="shared" si="105"/>
        <v>0</v>
      </c>
    </row>
    <row r="139" spans="3:20" x14ac:dyDescent="0.25">
      <c r="C139" s="16"/>
      <c r="D139" s="16"/>
      <c r="E139" s="16">
        <f t="shared" ref="E139:P139" si="128">E310+E480</f>
        <v>0</v>
      </c>
      <c r="F139" s="16">
        <f t="shared" si="128"/>
        <v>0</v>
      </c>
      <c r="G139" s="16">
        <f t="shared" si="128"/>
        <v>0</v>
      </c>
      <c r="H139" s="16">
        <f t="shared" si="128"/>
        <v>0</v>
      </c>
      <c r="I139" s="16">
        <f t="shared" si="128"/>
        <v>0</v>
      </c>
      <c r="J139" s="16">
        <f t="shared" si="128"/>
        <v>0</v>
      </c>
      <c r="K139" s="16">
        <f t="shared" si="128"/>
        <v>0</v>
      </c>
      <c r="L139" s="16">
        <f t="shared" si="128"/>
        <v>0</v>
      </c>
      <c r="M139" s="16">
        <f t="shared" si="128"/>
        <v>0</v>
      </c>
      <c r="N139" s="16">
        <f t="shared" si="128"/>
        <v>0</v>
      </c>
      <c r="O139" s="16">
        <f t="shared" si="128"/>
        <v>0</v>
      </c>
      <c r="P139" s="16">
        <f t="shared" si="128"/>
        <v>0</v>
      </c>
      <c r="Q139" s="16">
        <f t="shared" si="105"/>
        <v>0</v>
      </c>
    </row>
    <row r="140" spans="3:20" x14ac:dyDescent="0.25">
      <c r="C140" s="935" t="s">
        <v>384</v>
      </c>
      <c r="D140" s="936"/>
      <c r="E140" s="28">
        <f t="shared" ref="E140:P140" si="129">SUM(E116:E139)</f>
        <v>122.46195759585937</v>
      </c>
      <c r="F140" s="28">
        <f t="shared" si="129"/>
        <v>109.1251191144739</v>
      </c>
      <c r="G140" s="28">
        <f t="shared" si="129"/>
        <v>103.04211051174919</v>
      </c>
      <c r="H140" s="28">
        <f t="shared" si="129"/>
        <v>68.235739200927085</v>
      </c>
      <c r="I140" s="28">
        <f t="shared" si="129"/>
        <v>81.894004085161868</v>
      </c>
      <c r="J140" s="28">
        <f t="shared" si="129"/>
        <v>93.594318469713059</v>
      </c>
      <c r="K140" s="28">
        <f t="shared" si="129"/>
        <v>96.861947966015677</v>
      </c>
      <c r="L140" s="28">
        <f t="shared" si="129"/>
        <v>108.77967317994435</v>
      </c>
      <c r="M140" s="28">
        <f t="shared" si="129"/>
        <v>111.55440988357718</v>
      </c>
      <c r="N140" s="28">
        <f t="shared" si="129"/>
        <v>121.46171816381303</v>
      </c>
      <c r="O140" s="28">
        <f t="shared" si="129"/>
        <v>144.59763988640648</v>
      </c>
      <c r="P140" s="28">
        <f t="shared" si="129"/>
        <v>150.46213603178251</v>
      </c>
      <c r="Q140" s="28">
        <f t="shared" si="105"/>
        <v>1312.0707740894236</v>
      </c>
    </row>
    <row r="141" spans="3:20" x14ac:dyDescent="0.25">
      <c r="C141" s="1002" t="s">
        <v>385</v>
      </c>
      <c r="D141" s="1003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</row>
    <row r="142" spans="3:20" x14ac:dyDescent="0.25">
      <c r="C142" s="16"/>
      <c r="D142" s="16" t="s">
        <v>386</v>
      </c>
      <c r="E142" s="16">
        <f t="shared" ref="E142:P142" si="130">E313+E483</f>
        <v>405.21333536217759</v>
      </c>
      <c r="F142" s="16">
        <f t="shared" si="130"/>
        <v>61.248794249015774</v>
      </c>
      <c r="G142" s="16">
        <f t="shared" si="130"/>
        <v>82.528528999537954</v>
      </c>
      <c r="H142" s="16">
        <f t="shared" si="130"/>
        <v>74.765531897010163</v>
      </c>
      <c r="I142" s="16">
        <f t="shared" si="130"/>
        <v>62.804454978485801</v>
      </c>
      <c r="J142" s="16">
        <f t="shared" si="130"/>
        <v>66.248001902326081</v>
      </c>
      <c r="K142" s="16">
        <f t="shared" si="130"/>
        <v>12.306252502050173</v>
      </c>
      <c r="L142" s="16">
        <f t="shared" si="130"/>
        <v>38.033048793944488</v>
      </c>
      <c r="M142" s="16">
        <f t="shared" si="130"/>
        <v>155.57970671796366</v>
      </c>
      <c r="N142" s="16">
        <f t="shared" si="130"/>
        <v>222.42758568916062</v>
      </c>
      <c r="O142" s="16">
        <f t="shared" si="130"/>
        <v>306.39139253281462</v>
      </c>
      <c r="P142" s="16">
        <f t="shared" si="130"/>
        <v>321.65379864466689</v>
      </c>
      <c r="Q142" s="16">
        <f t="shared" ref="Q142:Q163" si="131">SUM(E142:P142)</f>
        <v>1809.2004322691537</v>
      </c>
    </row>
    <row r="143" spans="3:20" x14ac:dyDescent="0.25">
      <c r="C143" s="16"/>
      <c r="D143" s="16"/>
      <c r="E143" s="16">
        <f t="shared" ref="E143:P143" si="132">E314+E499</f>
        <v>0</v>
      </c>
      <c r="F143" s="16">
        <f t="shared" si="132"/>
        <v>0</v>
      </c>
      <c r="G143" s="16">
        <f t="shared" si="132"/>
        <v>0</v>
      </c>
      <c r="H143" s="16">
        <f t="shared" si="132"/>
        <v>0</v>
      </c>
      <c r="I143" s="16">
        <f t="shared" si="132"/>
        <v>0</v>
      </c>
      <c r="J143" s="16">
        <f t="shared" si="132"/>
        <v>0</v>
      </c>
      <c r="K143" s="16">
        <f t="shared" si="132"/>
        <v>0</v>
      </c>
      <c r="L143" s="16">
        <f t="shared" si="132"/>
        <v>0</v>
      </c>
      <c r="M143" s="16">
        <f t="shared" si="132"/>
        <v>0</v>
      </c>
      <c r="N143" s="16">
        <f t="shared" si="132"/>
        <v>0</v>
      </c>
      <c r="O143" s="16">
        <f t="shared" si="132"/>
        <v>0</v>
      </c>
      <c r="P143" s="16">
        <f t="shared" si="132"/>
        <v>0</v>
      </c>
      <c r="Q143" s="16">
        <f t="shared" si="131"/>
        <v>0</v>
      </c>
    </row>
    <row r="144" spans="3:20" x14ac:dyDescent="0.3">
      <c r="C144" s="16"/>
      <c r="D144" s="16"/>
      <c r="E144" s="16">
        <f>E315+E500</f>
        <v>0</v>
      </c>
      <c r="F144" s="16">
        <f t="shared" ref="F144:P144" si="133">F330+F500</f>
        <v>0</v>
      </c>
      <c r="G144" s="16">
        <f t="shared" si="133"/>
        <v>0</v>
      </c>
      <c r="H144" s="16">
        <f t="shared" si="133"/>
        <v>0</v>
      </c>
      <c r="I144" s="16">
        <f t="shared" si="133"/>
        <v>0</v>
      </c>
      <c r="J144" s="16">
        <f t="shared" si="133"/>
        <v>0</v>
      </c>
      <c r="K144" s="16">
        <f t="shared" si="133"/>
        <v>0</v>
      </c>
      <c r="L144" s="16">
        <f t="shared" si="133"/>
        <v>0</v>
      </c>
      <c r="M144" s="16">
        <f t="shared" si="133"/>
        <v>0</v>
      </c>
      <c r="N144" s="16">
        <f t="shared" si="133"/>
        <v>0</v>
      </c>
      <c r="O144" s="16">
        <f t="shared" si="133"/>
        <v>0</v>
      </c>
      <c r="P144" s="16">
        <f t="shared" si="133"/>
        <v>0</v>
      </c>
      <c r="Q144" s="16">
        <f t="shared" si="131"/>
        <v>0</v>
      </c>
      <c r="T144" s="397"/>
    </row>
    <row r="145" spans="3:17" x14ac:dyDescent="0.25">
      <c r="C145" s="16"/>
      <c r="D145" s="16"/>
      <c r="E145" s="16">
        <f>E316+E501</f>
        <v>0</v>
      </c>
      <c r="F145" s="16">
        <f t="shared" ref="F145:P145" si="134">F331+F501</f>
        <v>0</v>
      </c>
      <c r="G145" s="16">
        <f t="shared" si="134"/>
        <v>0</v>
      </c>
      <c r="H145" s="16">
        <f t="shared" si="134"/>
        <v>0</v>
      </c>
      <c r="I145" s="16">
        <f t="shared" si="134"/>
        <v>0</v>
      </c>
      <c r="J145" s="16">
        <f t="shared" si="134"/>
        <v>0</v>
      </c>
      <c r="K145" s="16">
        <f t="shared" si="134"/>
        <v>0</v>
      </c>
      <c r="L145" s="16">
        <f t="shared" si="134"/>
        <v>0</v>
      </c>
      <c r="M145" s="16">
        <f t="shared" si="134"/>
        <v>0</v>
      </c>
      <c r="N145" s="16">
        <f t="shared" si="134"/>
        <v>0</v>
      </c>
      <c r="O145" s="16">
        <f t="shared" si="134"/>
        <v>0</v>
      </c>
      <c r="P145" s="16">
        <f t="shared" si="134"/>
        <v>0</v>
      </c>
      <c r="Q145" s="16">
        <f t="shared" si="131"/>
        <v>0</v>
      </c>
    </row>
    <row r="146" spans="3:17" x14ac:dyDescent="0.25">
      <c r="C146" s="16"/>
      <c r="D146" s="16"/>
      <c r="E146" s="16">
        <f>E317+E502</f>
        <v>0</v>
      </c>
      <c r="F146" s="16">
        <f t="shared" ref="F146:P146" si="135">F332+F502</f>
        <v>0</v>
      </c>
      <c r="G146" s="16">
        <f t="shared" si="135"/>
        <v>0</v>
      </c>
      <c r="H146" s="16">
        <f t="shared" si="135"/>
        <v>0</v>
      </c>
      <c r="I146" s="16">
        <f t="shared" si="135"/>
        <v>0</v>
      </c>
      <c r="J146" s="16">
        <f t="shared" si="135"/>
        <v>0</v>
      </c>
      <c r="K146" s="16">
        <f t="shared" si="135"/>
        <v>0</v>
      </c>
      <c r="L146" s="16">
        <f t="shared" si="135"/>
        <v>0</v>
      </c>
      <c r="M146" s="16">
        <f t="shared" si="135"/>
        <v>0</v>
      </c>
      <c r="N146" s="16">
        <f t="shared" si="135"/>
        <v>0</v>
      </c>
      <c r="O146" s="16">
        <f t="shared" si="135"/>
        <v>0</v>
      </c>
      <c r="P146" s="16">
        <f t="shared" si="135"/>
        <v>0</v>
      </c>
      <c r="Q146" s="16">
        <f t="shared" si="131"/>
        <v>0</v>
      </c>
    </row>
    <row r="147" spans="3:17" x14ac:dyDescent="0.3">
      <c r="C147" s="16"/>
      <c r="D147" s="397" t="s">
        <v>460</v>
      </c>
      <c r="E147" s="16">
        <f t="shared" ref="E147:P147" si="136">E318+E488</f>
        <v>35.043421006699994</v>
      </c>
      <c r="F147" s="16">
        <f t="shared" si="136"/>
        <v>30.179859261649995</v>
      </c>
      <c r="G147" s="16">
        <f t="shared" si="136"/>
        <v>30.331190648799996</v>
      </c>
      <c r="H147" s="16">
        <f t="shared" si="136"/>
        <v>33.71490544345</v>
      </c>
      <c r="I147" s="16">
        <f t="shared" si="136"/>
        <v>30.264954035350002</v>
      </c>
      <c r="J147" s="16">
        <f t="shared" si="136"/>
        <v>31.671886997099996</v>
      </c>
      <c r="K147" s="16">
        <f t="shared" si="136"/>
        <v>30.788079656899999</v>
      </c>
      <c r="L147" s="16">
        <f t="shared" si="136"/>
        <v>35.829503233899999</v>
      </c>
      <c r="M147" s="16">
        <f t="shared" si="136"/>
        <v>31.897822155</v>
      </c>
      <c r="N147" s="16">
        <f t="shared" si="136"/>
        <v>35.983543402599999</v>
      </c>
      <c r="O147" s="16">
        <f t="shared" si="136"/>
        <v>45.92414967765</v>
      </c>
      <c r="P147" s="16">
        <f t="shared" si="136"/>
        <v>343.28332672324996</v>
      </c>
      <c r="Q147" s="16">
        <f t="shared" si="131"/>
        <v>714.91264224234988</v>
      </c>
    </row>
    <row r="148" spans="3:17" x14ac:dyDescent="0.3">
      <c r="C148" s="16"/>
      <c r="D148" s="397" t="s">
        <v>461</v>
      </c>
      <c r="E148" s="16">
        <f t="shared" ref="E148:P148" si="137">E319+E489</f>
        <v>1.7591574649999997E-2</v>
      </c>
      <c r="F148" s="16">
        <f t="shared" si="137"/>
        <v>1.7591574649999997E-2</v>
      </c>
      <c r="G148" s="16">
        <f t="shared" si="137"/>
        <v>1.7591574649999997E-2</v>
      </c>
      <c r="H148" s="16">
        <f t="shared" si="137"/>
        <v>1.7591574649999997E-2</v>
      </c>
      <c r="I148" s="16">
        <f t="shared" si="137"/>
        <v>0.44843833059999999</v>
      </c>
      <c r="J148" s="16">
        <f t="shared" si="137"/>
        <v>1.7591574649999997E-2</v>
      </c>
      <c r="K148" s="16">
        <f t="shared" si="137"/>
        <v>1.7591574649999997E-2</v>
      </c>
      <c r="L148" s="16">
        <f t="shared" si="137"/>
        <v>1.7591574649999997E-2</v>
      </c>
      <c r="M148" s="16">
        <f t="shared" si="137"/>
        <v>1.7591574649999997E-2</v>
      </c>
      <c r="N148" s="16">
        <f t="shared" si="137"/>
        <v>1.7591574649999997E-2</v>
      </c>
      <c r="O148" s="16">
        <f t="shared" si="137"/>
        <v>0.75486340129999996</v>
      </c>
      <c r="P148" s="16">
        <f t="shared" si="137"/>
        <v>1.7591574649999997E-2</v>
      </c>
      <c r="Q148" s="16">
        <f t="shared" si="131"/>
        <v>1.3792174783999995</v>
      </c>
    </row>
    <row r="149" spans="3:17" x14ac:dyDescent="0.3">
      <c r="C149" s="16"/>
      <c r="D149" s="398" t="s">
        <v>462</v>
      </c>
      <c r="E149" s="16">
        <f t="shared" ref="E149:P149" si="138">E320+E490</f>
        <v>0.55678894469999995</v>
      </c>
      <c r="F149" s="16">
        <f t="shared" si="138"/>
        <v>3.2869019038142855</v>
      </c>
      <c r="G149" s="16">
        <f t="shared" si="138"/>
        <v>4.1092839780357142</v>
      </c>
      <c r="H149" s="16">
        <f t="shared" si="138"/>
        <v>1.8297997689999999</v>
      </c>
      <c r="I149" s="16">
        <f t="shared" si="138"/>
        <v>5.2285543420785707</v>
      </c>
      <c r="J149" s="16">
        <f t="shared" si="138"/>
        <v>4.2455663268357142</v>
      </c>
      <c r="K149" s="16">
        <f t="shared" si="138"/>
        <v>2.7620111670642857</v>
      </c>
      <c r="L149" s="16">
        <f t="shared" si="138"/>
        <v>0.68764237532142847</v>
      </c>
      <c r="M149" s="16">
        <f t="shared" si="138"/>
        <v>1.5903471200000002E-2</v>
      </c>
      <c r="N149" s="16">
        <f t="shared" si="138"/>
        <v>2.5386758173000001</v>
      </c>
      <c r="O149" s="16">
        <f t="shared" si="138"/>
        <v>10.775346637885713</v>
      </c>
      <c r="P149" s="16">
        <f t="shared" si="138"/>
        <v>-3.825566977735714</v>
      </c>
      <c r="Q149" s="16">
        <f t="shared" si="131"/>
        <v>32.210907755500003</v>
      </c>
    </row>
    <row r="150" spans="3:17" x14ac:dyDescent="0.3">
      <c r="C150" s="16"/>
      <c r="D150" s="397" t="s">
        <v>463</v>
      </c>
      <c r="E150" s="16">
        <f t="shared" ref="E150:P150" si="139">E321+E491</f>
        <v>0.2845437249071428</v>
      </c>
      <c r="F150" s="16">
        <f t="shared" si="139"/>
        <v>1.3713356865499999</v>
      </c>
      <c r="G150" s="16">
        <f t="shared" si="139"/>
        <v>1.3738670402642856</v>
      </c>
      <c r="H150" s="16">
        <f t="shared" si="139"/>
        <v>1.3420171092785713</v>
      </c>
      <c r="I150" s="16">
        <f t="shared" si="139"/>
        <v>0.8755637593071427</v>
      </c>
      <c r="J150" s="16">
        <f t="shared" si="139"/>
        <v>0.55022268014285713</v>
      </c>
      <c r="K150" s="16">
        <f t="shared" si="139"/>
        <v>0.76581621390714283</v>
      </c>
      <c r="L150" s="16">
        <f t="shared" si="139"/>
        <v>0.8263229385928571</v>
      </c>
      <c r="M150" s="16">
        <f t="shared" si="139"/>
        <v>0.65872445688571413</v>
      </c>
      <c r="N150" s="16">
        <f t="shared" si="139"/>
        <v>0.79042974979285696</v>
      </c>
      <c r="O150" s="16">
        <f t="shared" si="139"/>
        <v>0.45710355134999991</v>
      </c>
      <c r="P150" s="16">
        <f t="shared" si="139"/>
        <v>0.28993007942142857</v>
      </c>
      <c r="Q150" s="16">
        <f t="shared" si="131"/>
        <v>9.5858769903999992</v>
      </c>
    </row>
    <row r="151" spans="3:17" x14ac:dyDescent="0.3">
      <c r="C151" s="16"/>
      <c r="D151" s="397" t="s">
        <v>464</v>
      </c>
      <c r="E151" s="16">
        <f t="shared" ref="E151:P151" si="140">E322+E492</f>
        <v>0</v>
      </c>
      <c r="F151" s="16">
        <f t="shared" si="140"/>
        <v>0</v>
      </c>
      <c r="G151" s="16">
        <f t="shared" si="140"/>
        <v>0</v>
      </c>
      <c r="H151" s="16">
        <f t="shared" si="140"/>
        <v>0</v>
      </c>
      <c r="I151" s="16">
        <f t="shared" si="140"/>
        <v>0</v>
      </c>
      <c r="J151" s="16">
        <f t="shared" si="140"/>
        <v>0</v>
      </c>
      <c r="K151" s="16">
        <f t="shared" si="140"/>
        <v>0</v>
      </c>
      <c r="L151" s="16">
        <f t="shared" si="140"/>
        <v>0</v>
      </c>
      <c r="M151" s="16">
        <f t="shared" si="140"/>
        <v>0</v>
      </c>
      <c r="N151" s="16">
        <f t="shared" si="140"/>
        <v>0</v>
      </c>
      <c r="O151" s="16">
        <f t="shared" si="140"/>
        <v>-2.0309847640499998</v>
      </c>
      <c r="P151" s="16">
        <f t="shared" si="140"/>
        <v>-0.83329723290000002</v>
      </c>
      <c r="Q151" s="16">
        <f t="shared" si="131"/>
        <v>-2.86428199695</v>
      </c>
    </row>
    <row r="152" spans="3:17" x14ac:dyDescent="0.3">
      <c r="C152" s="16"/>
      <c r="D152" s="397" t="s">
        <v>465</v>
      </c>
      <c r="E152" s="16">
        <f t="shared" ref="E152:P152" si="141">E323+E493</f>
        <v>7.6048204899999999E-2</v>
      </c>
      <c r="F152" s="16">
        <f t="shared" si="141"/>
        <v>7.6456959450981257E-2</v>
      </c>
      <c r="G152" s="16">
        <f t="shared" si="141"/>
        <v>9.2770415549999999E-2</v>
      </c>
      <c r="H152" s="16">
        <f t="shared" si="141"/>
        <v>8.1072257100000003E-2</v>
      </c>
      <c r="I152" s="16">
        <f t="shared" si="141"/>
        <v>8.2238212049999995E-2</v>
      </c>
      <c r="J152" s="16">
        <f t="shared" si="141"/>
        <v>8.3416535999999999E-2</v>
      </c>
      <c r="K152" s="16">
        <f t="shared" si="141"/>
        <v>8.3493341599999993E-2</v>
      </c>
      <c r="L152" s="16">
        <f t="shared" si="141"/>
        <v>8.3453377949999991E-2</v>
      </c>
      <c r="M152" s="16">
        <f t="shared" si="141"/>
        <v>7.9411742765805121E-2</v>
      </c>
      <c r="N152" s="16">
        <f t="shared" si="141"/>
        <v>8.3836658410605655E-2</v>
      </c>
      <c r="O152" s="16">
        <f t="shared" si="141"/>
        <v>8.3836658410605655E-2</v>
      </c>
      <c r="P152" s="16">
        <f t="shared" si="141"/>
        <v>0.29875723309999996</v>
      </c>
      <c r="Q152" s="16">
        <f t="shared" si="131"/>
        <v>1.2047915972879975</v>
      </c>
    </row>
    <row r="153" spans="3:17" x14ac:dyDescent="0.3">
      <c r="C153" s="16"/>
      <c r="D153" s="397" t="s">
        <v>466</v>
      </c>
      <c r="E153" s="16">
        <f t="shared" ref="E153:P153" si="142">E324+E494</f>
        <v>83.785994700000003</v>
      </c>
      <c r="F153" s="16">
        <f t="shared" si="142"/>
        <v>83.785994700000003</v>
      </c>
      <c r="G153" s="16">
        <f t="shared" si="142"/>
        <v>83.785994700000003</v>
      </c>
      <c r="H153" s="16">
        <f t="shared" si="142"/>
        <v>83.785994700000003</v>
      </c>
      <c r="I153" s="16">
        <f t="shared" si="142"/>
        <v>83.785994700000003</v>
      </c>
      <c r="J153" s="16">
        <f t="shared" si="142"/>
        <v>83.785994700000003</v>
      </c>
      <c r="K153" s="16">
        <f t="shared" si="142"/>
        <v>83.785994700000003</v>
      </c>
      <c r="L153" s="16">
        <f t="shared" si="142"/>
        <v>83.785994700000003</v>
      </c>
      <c r="M153" s="16">
        <f t="shared" si="142"/>
        <v>83.785994700000003</v>
      </c>
      <c r="N153" s="16">
        <f t="shared" si="142"/>
        <v>83.785994700000003</v>
      </c>
      <c r="O153" s="16">
        <f t="shared" si="142"/>
        <v>83.785994700000003</v>
      </c>
      <c r="P153" s="16">
        <f t="shared" si="142"/>
        <v>84.302728200000004</v>
      </c>
      <c r="Q153" s="16">
        <f t="shared" si="131"/>
        <v>1005.9486698999999</v>
      </c>
    </row>
    <row r="154" spans="3:17" x14ac:dyDescent="0.3">
      <c r="C154" s="16"/>
      <c r="D154" s="397" t="s">
        <v>467</v>
      </c>
      <c r="E154" s="16">
        <f t="shared" ref="E154:P154" si="143">E325+E495</f>
        <v>1.9007908</v>
      </c>
      <c r="F154" s="16">
        <f t="shared" si="143"/>
        <v>0.94393260000000001</v>
      </c>
      <c r="G154" s="16">
        <f t="shared" si="143"/>
        <v>0.94393260000000001</v>
      </c>
      <c r="H154" s="16">
        <f t="shared" si="143"/>
        <v>0.94393260000000001</v>
      </c>
      <c r="I154" s="16">
        <f t="shared" si="143"/>
        <v>0.94393260000000001</v>
      </c>
      <c r="J154" s="16">
        <f t="shared" si="143"/>
        <v>1.895562</v>
      </c>
      <c r="K154" s="16">
        <f t="shared" si="143"/>
        <v>0.94393260000000001</v>
      </c>
      <c r="L154" s="16">
        <f t="shared" si="143"/>
        <v>0.94393260000000001</v>
      </c>
      <c r="M154" s="16">
        <f t="shared" si="143"/>
        <v>0.94393260000000001</v>
      </c>
      <c r="N154" s="16">
        <f t="shared" si="143"/>
        <v>0.94393260000000001</v>
      </c>
      <c r="O154" s="16">
        <f t="shared" si="143"/>
        <v>0.94393260000000001</v>
      </c>
      <c r="P154" s="16">
        <f t="shared" si="143"/>
        <v>0.94393260000000001</v>
      </c>
      <c r="Q154" s="16">
        <f t="shared" si="131"/>
        <v>13.235678800000001</v>
      </c>
    </row>
    <row r="155" spans="3:17" x14ac:dyDescent="0.3">
      <c r="C155" s="16"/>
      <c r="D155" s="397" t="s">
        <v>468</v>
      </c>
      <c r="E155" s="16">
        <f t="shared" ref="E155:P155" si="144">E326+E496</f>
        <v>0</v>
      </c>
      <c r="F155" s="16">
        <f t="shared" si="144"/>
        <v>0</v>
      </c>
      <c r="G155" s="16">
        <f t="shared" si="144"/>
        <v>0</v>
      </c>
      <c r="H155" s="16">
        <f t="shared" si="144"/>
        <v>0</v>
      </c>
      <c r="I155" s="16">
        <f t="shared" si="144"/>
        <v>0</v>
      </c>
      <c r="J155" s="16">
        <f t="shared" si="144"/>
        <v>0</v>
      </c>
      <c r="K155" s="16">
        <f t="shared" si="144"/>
        <v>0</v>
      </c>
      <c r="L155" s="16">
        <f t="shared" si="144"/>
        <v>0</v>
      </c>
      <c r="M155" s="16">
        <f t="shared" si="144"/>
        <v>0</v>
      </c>
      <c r="N155" s="16">
        <f t="shared" si="144"/>
        <v>0</v>
      </c>
      <c r="O155" s="16">
        <f t="shared" si="144"/>
        <v>0</v>
      </c>
      <c r="P155" s="16">
        <f t="shared" si="144"/>
        <v>-2.6582839884</v>
      </c>
      <c r="Q155" s="16">
        <f t="shared" si="131"/>
        <v>-2.6582839884</v>
      </c>
    </row>
    <row r="156" spans="3:17" x14ac:dyDescent="0.3">
      <c r="C156" s="16"/>
      <c r="D156" s="397" t="s">
        <v>469</v>
      </c>
      <c r="E156" s="16">
        <f t="shared" ref="E156:P156" si="145">E327+E497</f>
        <v>1.0757496106367932</v>
      </c>
      <c r="F156" s="16">
        <f t="shared" si="145"/>
        <v>0.3747040163455817</v>
      </c>
      <c r="G156" s="16">
        <f t="shared" si="145"/>
        <v>0.36706835560555046</v>
      </c>
      <c r="H156" s="16">
        <f t="shared" si="145"/>
        <v>0.49412513235724947</v>
      </c>
      <c r="I156" s="16">
        <f t="shared" si="145"/>
        <v>0.69495715628696508</v>
      </c>
      <c r="J156" s="16">
        <f t="shared" si="145"/>
        <v>0.83615748740619267</v>
      </c>
      <c r="K156" s="16">
        <f t="shared" si="145"/>
        <v>0.64381424335756232</v>
      </c>
      <c r="L156" s="16">
        <f t="shared" si="145"/>
        <v>0.3446922661321824</v>
      </c>
      <c r="M156" s="16">
        <f t="shared" si="145"/>
        <v>0.65234802726343966</v>
      </c>
      <c r="N156" s="16">
        <f t="shared" si="145"/>
        <v>0.814559318909574</v>
      </c>
      <c r="O156" s="16">
        <f t="shared" si="145"/>
        <v>1.1042024315404997</v>
      </c>
      <c r="P156" s="16">
        <f t="shared" si="145"/>
        <v>14.665182789056196</v>
      </c>
      <c r="Q156" s="16">
        <f t="shared" si="131"/>
        <v>22.067560834897787</v>
      </c>
    </row>
    <row r="157" spans="3:17" x14ac:dyDescent="0.3">
      <c r="C157" s="16"/>
      <c r="D157" s="397" t="s">
        <v>470</v>
      </c>
      <c r="E157" s="16">
        <f t="shared" ref="E157:P157" si="146">E328+E498</f>
        <v>1.29608272E-2</v>
      </c>
      <c r="F157" s="16">
        <f t="shared" si="146"/>
        <v>1.2939269799999998E-2</v>
      </c>
      <c r="G157" s="16">
        <f t="shared" si="146"/>
        <v>1.4724646599999999E-2</v>
      </c>
      <c r="H157" s="16">
        <f t="shared" si="146"/>
        <v>1.2917830199999999E-2</v>
      </c>
      <c r="I157" s="16">
        <f t="shared" si="146"/>
        <v>1.2893121649999999E-2</v>
      </c>
      <c r="J157" s="16">
        <f t="shared" si="146"/>
        <v>1.288681935E-2</v>
      </c>
      <c r="K157" s="16">
        <f t="shared" si="146"/>
        <v>1.2882372399999998E-2</v>
      </c>
      <c r="L157" s="16">
        <f t="shared" si="146"/>
        <v>1.2882372399999998E-2</v>
      </c>
      <c r="M157" s="16">
        <f t="shared" si="146"/>
        <v>1.28698267E-2</v>
      </c>
      <c r="N157" s="16">
        <f t="shared" si="146"/>
        <v>1.2761480149999999E-2</v>
      </c>
      <c r="O157" s="16">
        <f t="shared" si="146"/>
        <v>1.28416725E-2</v>
      </c>
      <c r="P157" s="16">
        <f t="shared" si="146"/>
        <v>4.7506030599999999E-2</v>
      </c>
      <c r="Q157" s="16">
        <f t="shared" si="131"/>
        <v>0.19106626955</v>
      </c>
    </row>
    <row r="158" spans="3:17" x14ac:dyDescent="0.25">
      <c r="C158" s="16"/>
      <c r="D158" s="16"/>
      <c r="E158" s="16">
        <f t="shared" ref="E158:P158" si="147">E329+E499</f>
        <v>0</v>
      </c>
      <c r="F158" s="16">
        <f t="shared" si="147"/>
        <v>0</v>
      </c>
      <c r="G158" s="16">
        <f t="shared" si="147"/>
        <v>0</v>
      </c>
      <c r="H158" s="16">
        <f t="shared" si="147"/>
        <v>0</v>
      </c>
      <c r="I158" s="16">
        <f t="shared" si="147"/>
        <v>0</v>
      </c>
      <c r="J158" s="16">
        <f t="shared" si="147"/>
        <v>0</v>
      </c>
      <c r="K158" s="16">
        <f t="shared" si="147"/>
        <v>0</v>
      </c>
      <c r="L158" s="16">
        <f t="shared" si="147"/>
        <v>0</v>
      </c>
      <c r="M158" s="16">
        <f t="shared" si="147"/>
        <v>0</v>
      </c>
      <c r="N158" s="16">
        <f t="shared" si="147"/>
        <v>0</v>
      </c>
      <c r="O158" s="16">
        <f t="shared" si="147"/>
        <v>0</v>
      </c>
      <c r="P158" s="16">
        <f t="shared" si="147"/>
        <v>0</v>
      </c>
      <c r="Q158" s="16">
        <f t="shared" si="131"/>
        <v>0</v>
      </c>
    </row>
    <row r="159" spans="3:17" x14ac:dyDescent="0.3">
      <c r="C159" s="406"/>
      <c r="D159" s="397"/>
      <c r="E159" s="16">
        <f t="shared" ref="E159:P159" si="148">E330+E500</f>
        <v>0</v>
      </c>
      <c r="F159" s="16">
        <f t="shared" si="148"/>
        <v>0</v>
      </c>
      <c r="G159" s="16">
        <f t="shared" si="148"/>
        <v>0</v>
      </c>
      <c r="H159" s="16">
        <f t="shared" si="148"/>
        <v>0</v>
      </c>
      <c r="I159" s="16">
        <f t="shared" si="148"/>
        <v>0</v>
      </c>
      <c r="J159" s="16">
        <f t="shared" si="148"/>
        <v>0</v>
      </c>
      <c r="K159" s="16">
        <f t="shared" si="148"/>
        <v>0</v>
      </c>
      <c r="L159" s="16">
        <f t="shared" si="148"/>
        <v>0</v>
      </c>
      <c r="M159" s="16">
        <f t="shared" si="148"/>
        <v>0</v>
      </c>
      <c r="N159" s="16">
        <f t="shared" si="148"/>
        <v>0</v>
      </c>
      <c r="O159" s="16">
        <f t="shared" si="148"/>
        <v>0</v>
      </c>
      <c r="P159" s="16">
        <f t="shared" si="148"/>
        <v>0</v>
      </c>
      <c r="Q159" s="16">
        <f t="shared" si="131"/>
        <v>0</v>
      </c>
    </row>
    <row r="160" spans="3:17" x14ac:dyDescent="0.3">
      <c r="C160" s="16"/>
      <c r="D160" s="397"/>
      <c r="E160" s="16">
        <f t="shared" ref="E160:P160" si="149">E331+E501</f>
        <v>0</v>
      </c>
      <c r="F160" s="16">
        <f t="shared" si="149"/>
        <v>0</v>
      </c>
      <c r="G160" s="16">
        <f t="shared" si="149"/>
        <v>0</v>
      </c>
      <c r="H160" s="16">
        <f t="shared" si="149"/>
        <v>0</v>
      </c>
      <c r="I160" s="16">
        <f t="shared" si="149"/>
        <v>0</v>
      </c>
      <c r="J160" s="16">
        <f t="shared" si="149"/>
        <v>0</v>
      </c>
      <c r="K160" s="16">
        <f t="shared" si="149"/>
        <v>0</v>
      </c>
      <c r="L160" s="16">
        <f t="shared" si="149"/>
        <v>0</v>
      </c>
      <c r="M160" s="16">
        <f t="shared" si="149"/>
        <v>0</v>
      </c>
      <c r="N160" s="16">
        <f t="shared" si="149"/>
        <v>0</v>
      </c>
      <c r="O160" s="16">
        <f t="shared" si="149"/>
        <v>0</v>
      </c>
      <c r="P160" s="16">
        <f t="shared" si="149"/>
        <v>0</v>
      </c>
      <c r="Q160" s="16">
        <f t="shared" si="131"/>
        <v>0</v>
      </c>
    </row>
    <row r="161" spans="3:17" x14ac:dyDescent="0.25">
      <c r="C161" s="16"/>
      <c r="D161" s="16"/>
      <c r="E161" s="16">
        <f t="shared" ref="E161:P161" si="150">E332+E502</f>
        <v>0</v>
      </c>
      <c r="F161" s="16">
        <f t="shared" si="150"/>
        <v>0</v>
      </c>
      <c r="G161" s="16">
        <f t="shared" si="150"/>
        <v>0</v>
      </c>
      <c r="H161" s="16">
        <f t="shared" si="150"/>
        <v>0</v>
      </c>
      <c r="I161" s="16">
        <f t="shared" si="150"/>
        <v>0</v>
      </c>
      <c r="J161" s="16">
        <f t="shared" si="150"/>
        <v>0</v>
      </c>
      <c r="K161" s="16">
        <f t="shared" si="150"/>
        <v>0</v>
      </c>
      <c r="L161" s="16">
        <f t="shared" si="150"/>
        <v>0</v>
      </c>
      <c r="M161" s="16">
        <f t="shared" si="150"/>
        <v>0</v>
      </c>
      <c r="N161" s="16">
        <f t="shared" si="150"/>
        <v>0</v>
      </c>
      <c r="O161" s="16">
        <f t="shared" si="150"/>
        <v>0</v>
      </c>
      <c r="P161" s="16">
        <f t="shared" si="150"/>
        <v>0</v>
      </c>
      <c r="Q161" s="16">
        <f t="shared" si="131"/>
        <v>0</v>
      </c>
    </row>
    <row r="162" spans="3:17" x14ac:dyDescent="0.25">
      <c r="C162" s="16"/>
      <c r="D162" s="16"/>
      <c r="E162" s="16">
        <f t="shared" ref="E162:P162" si="151">E333+E503</f>
        <v>0</v>
      </c>
      <c r="F162" s="16">
        <f t="shared" si="151"/>
        <v>0</v>
      </c>
      <c r="G162" s="16">
        <f t="shared" si="151"/>
        <v>0</v>
      </c>
      <c r="H162" s="16">
        <f t="shared" si="151"/>
        <v>0</v>
      </c>
      <c r="I162" s="16">
        <f t="shared" si="151"/>
        <v>0</v>
      </c>
      <c r="J162" s="16">
        <f t="shared" si="151"/>
        <v>0</v>
      </c>
      <c r="K162" s="16">
        <f t="shared" si="151"/>
        <v>0</v>
      </c>
      <c r="L162" s="16">
        <f t="shared" si="151"/>
        <v>0</v>
      </c>
      <c r="M162" s="16">
        <f t="shared" si="151"/>
        <v>0</v>
      </c>
      <c r="N162" s="16">
        <f t="shared" si="151"/>
        <v>0</v>
      </c>
      <c r="O162" s="16">
        <f t="shared" si="151"/>
        <v>0</v>
      </c>
      <c r="P162" s="16">
        <f t="shared" si="151"/>
        <v>0</v>
      </c>
      <c r="Q162" s="16">
        <f t="shared" si="131"/>
        <v>0</v>
      </c>
    </row>
    <row r="163" spans="3:17" x14ac:dyDescent="0.25">
      <c r="C163" s="16"/>
      <c r="D163" s="16"/>
      <c r="E163" s="16">
        <f t="shared" ref="E163:P163" si="152">E334+E504</f>
        <v>0</v>
      </c>
      <c r="F163" s="16">
        <f t="shared" si="152"/>
        <v>0</v>
      </c>
      <c r="G163" s="16">
        <f t="shared" si="152"/>
        <v>0</v>
      </c>
      <c r="H163" s="16">
        <f t="shared" si="152"/>
        <v>0</v>
      </c>
      <c r="I163" s="16">
        <f t="shared" si="152"/>
        <v>0</v>
      </c>
      <c r="J163" s="16">
        <f t="shared" si="152"/>
        <v>0</v>
      </c>
      <c r="K163" s="16">
        <f t="shared" si="152"/>
        <v>0</v>
      </c>
      <c r="L163" s="16">
        <f t="shared" si="152"/>
        <v>0</v>
      </c>
      <c r="M163" s="16">
        <f t="shared" si="152"/>
        <v>0</v>
      </c>
      <c r="N163" s="16">
        <f t="shared" si="152"/>
        <v>0</v>
      </c>
      <c r="O163" s="16">
        <f t="shared" si="152"/>
        <v>0</v>
      </c>
      <c r="P163" s="16">
        <f t="shared" si="152"/>
        <v>0</v>
      </c>
      <c r="Q163" s="16">
        <f t="shared" si="131"/>
        <v>0</v>
      </c>
    </row>
    <row r="164" spans="3:17" x14ac:dyDescent="0.25">
      <c r="C164" s="16"/>
      <c r="D164" s="16"/>
      <c r="E164" s="16">
        <f t="shared" ref="E164:P164" si="153">E335+E505</f>
        <v>0</v>
      </c>
      <c r="F164" s="16">
        <f t="shared" si="153"/>
        <v>0</v>
      </c>
      <c r="G164" s="16">
        <f t="shared" si="153"/>
        <v>0</v>
      </c>
      <c r="H164" s="16">
        <f t="shared" si="153"/>
        <v>0</v>
      </c>
      <c r="I164" s="16">
        <f t="shared" si="153"/>
        <v>0</v>
      </c>
      <c r="J164" s="16">
        <f t="shared" si="153"/>
        <v>0</v>
      </c>
      <c r="K164" s="16">
        <f t="shared" si="153"/>
        <v>0</v>
      </c>
      <c r="L164" s="16">
        <f t="shared" si="153"/>
        <v>0</v>
      </c>
      <c r="M164" s="16">
        <f t="shared" si="153"/>
        <v>0</v>
      </c>
      <c r="N164" s="16">
        <f t="shared" si="153"/>
        <v>0</v>
      </c>
      <c r="O164" s="16">
        <f t="shared" si="153"/>
        <v>0</v>
      </c>
      <c r="P164" s="16">
        <f t="shared" si="153"/>
        <v>0</v>
      </c>
      <c r="Q164" s="16"/>
    </row>
    <row r="165" spans="3:17" x14ac:dyDescent="0.25">
      <c r="C165" s="16"/>
      <c r="D165" s="16"/>
      <c r="E165" s="16">
        <f t="shared" ref="E165:J165" si="154">E336+E506</f>
        <v>0</v>
      </c>
      <c r="F165" s="16">
        <f t="shared" si="154"/>
        <v>0</v>
      </c>
      <c r="G165" s="16">
        <f t="shared" si="154"/>
        <v>0</v>
      </c>
      <c r="H165" s="16">
        <f t="shared" si="154"/>
        <v>0</v>
      </c>
      <c r="I165" s="16">
        <f t="shared" si="154"/>
        <v>0</v>
      </c>
      <c r="J165" s="16">
        <f t="shared" si="154"/>
        <v>0</v>
      </c>
      <c r="K165" s="16">
        <f>K339+K506</f>
        <v>0</v>
      </c>
      <c r="L165" s="16">
        <f>L336+L506</f>
        <v>0</v>
      </c>
      <c r="M165" s="16">
        <f>M336+M506</f>
        <v>0</v>
      </c>
      <c r="N165" s="16">
        <f>N336+N506</f>
        <v>0</v>
      </c>
      <c r="O165" s="16">
        <f>O336+O506</f>
        <v>0</v>
      </c>
      <c r="P165" s="16">
        <f>P336+P506</f>
        <v>0</v>
      </c>
      <c r="Q165" s="16">
        <f>SUM(E165:P165)</f>
        <v>0</v>
      </c>
    </row>
    <row r="166" spans="3:17" x14ac:dyDescent="0.25">
      <c r="C166" s="935" t="s">
        <v>387</v>
      </c>
      <c r="D166" s="936"/>
      <c r="E166" s="28">
        <f t="shared" ref="E166:P166" si="155">SUM(E142:E165)</f>
        <v>527.96722475587148</v>
      </c>
      <c r="F166" s="28">
        <f t="shared" si="155"/>
        <v>181.29851022127664</v>
      </c>
      <c r="G166" s="28">
        <f t="shared" si="155"/>
        <v>203.5649529590435</v>
      </c>
      <c r="H166" s="28">
        <f t="shared" si="155"/>
        <v>196.987888313046</v>
      </c>
      <c r="I166" s="28">
        <f t="shared" si="155"/>
        <v>185.14198123580849</v>
      </c>
      <c r="J166" s="28">
        <f t="shared" si="155"/>
        <v>189.34728702381082</v>
      </c>
      <c r="K166" s="28">
        <f t="shared" si="155"/>
        <v>132.10986837192914</v>
      </c>
      <c r="L166" s="28">
        <f t="shared" si="155"/>
        <v>160.56506423289093</v>
      </c>
      <c r="M166" s="28">
        <f t="shared" si="155"/>
        <v>273.64430527242865</v>
      </c>
      <c r="N166" s="28">
        <f t="shared" si="155"/>
        <v>347.39891099097366</v>
      </c>
      <c r="O166" s="28">
        <f t="shared" si="155"/>
        <v>448.20267909940139</v>
      </c>
      <c r="P166" s="28">
        <f t="shared" si="155"/>
        <v>758.18560567570898</v>
      </c>
      <c r="Q166" s="28">
        <f>SUM(E166:P166)</f>
        <v>3604.4142781521896</v>
      </c>
    </row>
    <row r="167" spans="3:17" x14ac:dyDescent="0.25">
      <c r="C167" s="1002" t="s">
        <v>388</v>
      </c>
      <c r="D167" s="1003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</row>
    <row r="168" spans="3:17" x14ac:dyDescent="0.25">
      <c r="C168" s="16" t="s">
        <v>389</v>
      </c>
      <c r="D168" s="16" t="s">
        <v>390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</row>
    <row r="169" spans="3:17" x14ac:dyDescent="0.25">
      <c r="C169" s="16" t="s">
        <v>389</v>
      </c>
      <c r="D169" s="16" t="s">
        <v>391</v>
      </c>
      <c r="E169" s="16">
        <f t="shared" ref="E169:P169" si="156">E339+E509</f>
        <v>0</v>
      </c>
      <c r="F169" s="16">
        <f t="shared" si="156"/>
        <v>0</v>
      </c>
      <c r="G169" s="16">
        <f t="shared" si="156"/>
        <v>0</v>
      </c>
      <c r="H169" s="16">
        <f t="shared" si="156"/>
        <v>0</v>
      </c>
      <c r="I169" s="16">
        <f t="shared" si="156"/>
        <v>0</v>
      </c>
      <c r="J169" s="16">
        <f t="shared" si="156"/>
        <v>0</v>
      </c>
      <c r="K169" s="16">
        <f t="shared" si="156"/>
        <v>0</v>
      </c>
      <c r="L169" s="16">
        <f t="shared" si="156"/>
        <v>0</v>
      </c>
      <c r="M169" s="16">
        <f t="shared" si="156"/>
        <v>0</v>
      </c>
      <c r="N169" s="16">
        <f t="shared" si="156"/>
        <v>0</v>
      </c>
      <c r="O169" s="16">
        <f t="shared" si="156"/>
        <v>0</v>
      </c>
      <c r="P169" s="16">
        <f t="shared" si="156"/>
        <v>0</v>
      </c>
      <c r="Q169" s="16">
        <f>SUM(E169:P169)</f>
        <v>0</v>
      </c>
    </row>
    <row r="170" spans="3:17" x14ac:dyDescent="0.25">
      <c r="C170" s="16"/>
      <c r="D170" s="16"/>
      <c r="E170" s="16">
        <f t="shared" ref="E170:P170" si="157">E340+E511</f>
        <v>0</v>
      </c>
      <c r="F170" s="16">
        <f t="shared" si="157"/>
        <v>0</v>
      </c>
      <c r="G170" s="16">
        <f t="shared" si="157"/>
        <v>0</v>
      </c>
      <c r="H170" s="16">
        <f t="shared" si="157"/>
        <v>0</v>
      </c>
      <c r="I170" s="16">
        <f t="shared" si="157"/>
        <v>0</v>
      </c>
      <c r="J170" s="16">
        <f t="shared" si="157"/>
        <v>0</v>
      </c>
      <c r="K170" s="16">
        <f t="shared" si="157"/>
        <v>0</v>
      </c>
      <c r="L170" s="16">
        <f t="shared" si="157"/>
        <v>0</v>
      </c>
      <c r="M170" s="16">
        <f t="shared" si="157"/>
        <v>0</v>
      </c>
      <c r="N170" s="16">
        <f t="shared" si="157"/>
        <v>0</v>
      </c>
      <c r="O170" s="16">
        <f t="shared" si="157"/>
        <v>0</v>
      </c>
      <c r="P170" s="16">
        <f t="shared" si="157"/>
        <v>0</v>
      </c>
      <c r="Q170" s="16">
        <f>SUM(E170:P170)</f>
        <v>0</v>
      </c>
    </row>
    <row r="171" spans="3:17" x14ac:dyDescent="0.25">
      <c r="C171" s="935" t="s">
        <v>392</v>
      </c>
      <c r="D171" s="936"/>
      <c r="E171" s="28">
        <f t="shared" ref="E171:P171" si="158">E169+E170</f>
        <v>0</v>
      </c>
      <c r="F171" s="28">
        <f t="shared" si="158"/>
        <v>0</v>
      </c>
      <c r="G171" s="28">
        <f t="shared" si="158"/>
        <v>0</v>
      </c>
      <c r="H171" s="28">
        <f t="shared" si="158"/>
        <v>0</v>
      </c>
      <c r="I171" s="28">
        <f t="shared" si="158"/>
        <v>0</v>
      </c>
      <c r="J171" s="28">
        <f t="shared" si="158"/>
        <v>0</v>
      </c>
      <c r="K171" s="28">
        <f t="shared" si="158"/>
        <v>0</v>
      </c>
      <c r="L171" s="28">
        <f t="shared" si="158"/>
        <v>0</v>
      </c>
      <c r="M171" s="28">
        <f t="shared" si="158"/>
        <v>0</v>
      </c>
      <c r="N171" s="28">
        <f t="shared" si="158"/>
        <v>0</v>
      </c>
      <c r="O171" s="28">
        <f t="shared" si="158"/>
        <v>0</v>
      </c>
      <c r="P171" s="28">
        <f t="shared" si="158"/>
        <v>0</v>
      </c>
      <c r="Q171" s="28">
        <f>SUM(E171:P171)</f>
        <v>0</v>
      </c>
    </row>
    <row r="172" spans="3:17" x14ac:dyDescent="0.25">
      <c r="C172" s="935" t="s">
        <v>201</v>
      </c>
      <c r="D172" s="936"/>
      <c r="E172" s="28">
        <f t="shared" ref="E172:P172" si="159">E50+E95+E104+E114+E140+E166+E171</f>
        <v>1397.7288620526087</v>
      </c>
      <c r="F172" s="28">
        <f t="shared" si="159"/>
        <v>1091.1116151827109</v>
      </c>
      <c r="G172" s="28">
        <f t="shared" si="159"/>
        <v>1015.8160406632686</v>
      </c>
      <c r="H172" s="28">
        <f t="shared" si="159"/>
        <v>909.66207534356658</v>
      </c>
      <c r="I172" s="28">
        <f t="shared" si="159"/>
        <v>955.48125965729582</v>
      </c>
      <c r="J172" s="28">
        <f t="shared" si="159"/>
        <v>981.57175989800749</v>
      </c>
      <c r="K172" s="28">
        <f t="shared" si="159"/>
        <v>985.58988829864336</v>
      </c>
      <c r="L172" s="28">
        <f t="shared" si="159"/>
        <v>959.26945763667698</v>
      </c>
      <c r="M172" s="28">
        <f t="shared" si="159"/>
        <v>1153.7185925972524</v>
      </c>
      <c r="N172" s="28">
        <f t="shared" si="159"/>
        <v>1250.8780741474816</v>
      </c>
      <c r="O172" s="28">
        <f t="shared" si="159"/>
        <v>1383.7512296158657</v>
      </c>
      <c r="P172" s="28">
        <f t="shared" si="159"/>
        <v>2503.1658344927373</v>
      </c>
      <c r="Q172" s="28">
        <f>SUM(E172:P172)</f>
        <v>14587.744689586114</v>
      </c>
    </row>
    <row r="174" spans="3:17" x14ac:dyDescent="0.25">
      <c r="C174" s="22" t="s">
        <v>471</v>
      </c>
      <c r="J174" s="25"/>
    </row>
    <row r="175" spans="3:17" x14ac:dyDescent="0.25">
      <c r="C175" s="22"/>
      <c r="J175" s="25"/>
    </row>
    <row r="176" spans="3:17" x14ac:dyDescent="0.25">
      <c r="C176" s="22"/>
      <c r="J176" s="25"/>
    </row>
    <row r="177" spans="2:17" x14ac:dyDescent="0.25">
      <c r="C177" s="940" t="s">
        <v>310</v>
      </c>
      <c r="D177" s="940" t="s">
        <v>311</v>
      </c>
      <c r="E177" s="946" t="s">
        <v>481</v>
      </c>
      <c r="F177" s="946"/>
      <c r="G177" s="946"/>
      <c r="H177" s="946"/>
      <c r="I177" s="946"/>
      <c r="J177" s="946"/>
      <c r="K177" s="946"/>
      <c r="L177" s="946"/>
      <c r="M177" s="946"/>
      <c r="N177" s="946"/>
      <c r="O177" s="946"/>
      <c r="P177" s="946"/>
      <c r="Q177" s="946"/>
    </row>
    <row r="178" spans="2:17" x14ac:dyDescent="0.25">
      <c r="C178" s="942"/>
      <c r="D178" s="942"/>
      <c r="E178" s="12" t="s">
        <v>223</v>
      </c>
      <c r="F178" s="12" t="s">
        <v>224</v>
      </c>
      <c r="G178" s="12" t="s">
        <v>225</v>
      </c>
      <c r="H178" s="12" t="s">
        <v>226</v>
      </c>
      <c r="I178" s="12" t="s">
        <v>227</v>
      </c>
      <c r="J178" s="12" t="s">
        <v>228</v>
      </c>
      <c r="K178" s="12" t="s">
        <v>229</v>
      </c>
      <c r="L178" s="12" t="s">
        <v>230</v>
      </c>
      <c r="M178" s="12" t="s">
        <v>231</v>
      </c>
      <c r="N178" s="12" t="s">
        <v>232</v>
      </c>
      <c r="O178" s="12" t="s">
        <v>233</v>
      </c>
      <c r="P178" s="12" t="s">
        <v>234</v>
      </c>
      <c r="Q178" s="12" t="s">
        <v>90</v>
      </c>
    </row>
    <row r="179" spans="2:17" x14ac:dyDescent="0.25">
      <c r="B179" s="85"/>
      <c r="C179" s="1002" t="s">
        <v>312</v>
      </c>
      <c r="D179" s="1003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</row>
    <row r="180" spans="2:17" x14ac:dyDescent="0.25">
      <c r="C180" s="935" t="s">
        <v>313</v>
      </c>
      <c r="D180" s="93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</row>
    <row r="181" spans="2:17" x14ac:dyDescent="0.25">
      <c r="B181" s="85"/>
      <c r="C181" s="999" t="s">
        <v>314</v>
      </c>
      <c r="D181" s="84" t="s">
        <v>315</v>
      </c>
      <c r="E181" s="16">
        <f>'[45]2022-23'!H219/10000000</f>
        <v>9.1395620931499995</v>
      </c>
      <c r="F181" s="16">
        <f>'[45]2022-23'!M219/10000000</f>
        <v>9.1395620931499995</v>
      </c>
      <c r="G181" s="16">
        <f>'[45]2022-23'!R219/10000000</f>
        <v>9.1395620931499995</v>
      </c>
      <c r="H181" s="16">
        <f>'[45]2022-23'!W219/10000000</f>
        <v>7.7594882087499988</v>
      </c>
      <c r="I181" s="16">
        <f>'[45]2022-23'!AB219/10000000</f>
        <v>8.0005441451999992</v>
      </c>
      <c r="J181" s="16">
        <f>'[45]2022-23'!AG219/10000000</f>
        <v>9.8010378952499995</v>
      </c>
      <c r="K181" s="16">
        <f>'[45]2022-23'!AL219/10000000</f>
        <v>9.5017172247499992</v>
      </c>
      <c r="L181" s="16">
        <f>'[45]2022-23'!AQ219/10000000</f>
        <v>9.2366699341499992</v>
      </c>
      <c r="M181" s="16">
        <f>'[45]2022-23'!AV219/10000000</f>
        <v>10.260300897299999</v>
      </c>
      <c r="N181" s="16">
        <f>'[45]2022-23'!BA219/10000000</f>
        <v>9.4171762877499994</v>
      </c>
      <c r="O181" s="16">
        <f>'[45]2022-23'!BF219/10000000</f>
        <v>9.1395620931499995</v>
      </c>
      <c r="P181" s="16">
        <f>('[45]2022-23'!BK219+'[45]2022-23'!BR219+'[45]2022-23'!BU219)/10000000</f>
        <v>9.1395620931499995</v>
      </c>
      <c r="Q181" s="16">
        <f t="shared" ref="Q181:Q199" si="160">SUM(E181:P181)</f>
        <v>109.6747450589</v>
      </c>
    </row>
    <row r="182" spans="2:17" x14ac:dyDescent="0.25">
      <c r="B182" s="85"/>
      <c r="C182" s="1000"/>
      <c r="D182" s="84" t="s">
        <v>316</v>
      </c>
      <c r="E182" s="16">
        <f>'[45]2022-23'!H220/10000000</f>
        <v>12.805596250000001</v>
      </c>
      <c r="F182" s="16">
        <f>'[45]2022-23'!M220/10000000</f>
        <v>12.805596250000001</v>
      </c>
      <c r="G182" s="16">
        <f>'[45]2022-23'!R220/10000000</f>
        <v>12.805596250000001</v>
      </c>
      <c r="H182" s="16">
        <f>'[45]2022-23'!W220/10000000</f>
        <v>12.805596250000001</v>
      </c>
      <c r="I182" s="16">
        <f>'[45]2022-23'!AB220/10000000</f>
        <v>12.805596250000001</v>
      </c>
      <c r="J182" s="16">
        <f>'[45]2022-23'!AG220/10000000</f>
        <v>12.805596250000001</v>
      </c>
      <c r="K182" s="16">
        <f>'[45]2022-23'!AL220/10000000</f>
        <v>12.805596250000001</v>
      </c>
      <c r="L182" s="16">
        <f>'[45]2022-23'!AQ220/10000000</f>
        <v>12.805596250000001</v>
      </c>
      <c r="M182" s="16">
        <f>'[45]2022-23'!AV220/10000000</f>
        <v>12.805596250000001</v>
      </c>
      <c r="N182" s="16">
        <f>'[45]2022-23'!BA220/10000000</f>
        <v>12.805596250000001</v>
      </c>
      <c r="O182" s="16">
        <f>'[45]2022-23'!BF220/10000000</f>
        <v>12.805596250000001</v>
      </c>
      <c r="P182" s="16">
        <f>('[45]2022-23'!BK220+'[45]2022-23'!BR220+'[45]2022-23'!BU220)/10000000</f>
        <v>12.805596250000001</v>
      </c>
      <c r="Q182" s="16">
        <f t="shared" si="160"/>
        <v>153.66715500000007</v>
      </c>
    </row>
    <row r="183" spans="2:17" x14ac:dyDescent="0.25">
      <c r="B183" s="85"/>
      <c r="C183" s="1000"/>
      <c r="D183" s="84" t="s">
        <v>317</v>
      </c>
      <c r="E183" s="16">
        <f>'[45]2022-23'!H221/10000000</f>
        <v>24.0499010445</v>
      </c>
      <c r="F183" s="16">
        <f>'[45]2022-23'!M221/10000000</f>
        <v>27.406413404249996</v>
      </c>
      <c r="G183" s="16">
        <f>'[45]2022-23'!R221/10000000</f>
        <v>26.637723051249999</v>
      </c>
      <c r="H183" s="16">
        <f>'[45]2022-23'!W221/10000000</f>
        <v>1.6782561651499999</v>
      </c>
      <c r="I183" s="16">
        <f>'[45]2022-23'!AB221/10000000</f>
        <v>-0.2541884277</v>
      </c>
      <c r="J183" s="16">
        <f>'[45]2022-23'!AG221/10000000</f>
        <v>1.7548189498999998</v>
      </c>
      <c r="K183" s="16">
        <f>'[45]2022-23'!AL221/10000000</f>
        <v>21.648892197199999</v>
      </c>
      <c r="L183" s="16">
        <f>'[45]2022-23'!AQ221/10000000</f>
        <v>19.186633122099998</v>
      </c>
      <c r="M183" s="16">
        <f>'[45]2022-23'!AV221/10000000</f>
        <v>24.4970276721</v>
      </c>
      <c r="N183" s="16">
        <f>'[45]2022-23'!BA221/10000000</f>
        <v>25.477031287449996</v>
      </c>
      <c r="O183" s="16">
        <f>'[45]2022-23'!BF221/10000000</f>
        <v>26.068095968049999</v>
      </c>
      <c r="P183" s="16">
        <f>('[45]2022-23'!BK221+'[45]2022-23'!BR221+'[45]2022-23'!BU221)/10000000</f>
        <v>25.584219186099997</v>
      </c>
      <c r="Q183" s="16">
        <f t="shared" si="160"/>
        <v>223.73482362034994</v>
      </c>
    </row>
    <row r="184" spans="2:17" x14ac:dyDescent="0.25">
      <c r="B184" s="85"/>
      <c r="C184" s="1000"/>
      <c r="D184" s="84" t="s">
        <v>318</v>
      </c>
      <c r="E184" s="16">
        <f>'[45]2022-23'!H222/10000000</f>
        <v>1.0419766050499999</v>
      </c>
      <c r="F184" s="16">
        <f>'[45]2022-23'!M222/10000000</f>
        <v>2.5701101288500001</v>
      </c>
      <c r="G184" s="16">
        <f>'[45]2022-23'!R222/10000000</f>
        <v>2.4685803998</v>
      </c>
      <c r="H184" s="16">
        <f>'[45]2022-23'!W222/10000000</f>
        <v>1.9320291711499999</v>
      </c>
      <c r="I184" s="16">
        <f>'[45]2022-23'!AB222/10000000</f>
        <v>2.4478298119999997</v>
      </c>
      <c r="J184" s="16">
        <f>'[45]2022-23'!AG222/10000000</f>
        <v>2.2366183288500001</v>
      </c>
      <c r="K184" s="16">
        <f>'[45]2022-23'!AL222/10000000</f>
        <v>3.0525616191499996</v>
      </c>
      <c r="L184" s="16">
        <f>'[45]2022-23'!AQ222/10000000</f>
        <v>2.3211029279999997</v>
      </c>
      <c r="M184" s="16">
        <f>'[45]2022-23'!AV222/10000000</f>
        <v>0.89486967314999999</v>
      </c>
      <c r="N184" s="16">
        <f>'[45]2022-23'!BA222/10000000</f>
        <v>1.6478200318999998</v>
      </c>
      <c r="O184" s="16">
        <f>'[45]2022-23'!BF222/10000000</f>
        <v>1.9676016199999999</v>
      </c>
      <c r="P184" s="16">
        <f>('[45]2022-23'!BK222+'[45]2022-23'!BR222+'[45]2022-23'!BU222)/10000000</f>
        <v>2.2484758117999997</v>
      </c>
      <c r="Q184" s="16">
        <f t="shared" si="160"/>
        <v>24.829576129699998</v>
      </c>
    </row>
    <row r="185" spans="2:17" x14ac:dyDescent="0.25">
      <c r="B185" s="85"/>
      <c r="C185" s="1000"/>
      <c r="D185" s="84" t="s">
        <v>319</v>
      </c>
      <c r="E185" s="16">
        <f>'[45]2022-23'!H223/10000000</f>
        <v>12.026152906849999</v>
      </c>
      <c r="F185" s="16">
        <f>'[45]2022-23'!M223/10000000</f>
        <v>11.776610246099999</v>
      </c>
      <c r="G185" s="16">
        <f>'[45]2022-23'!R223/10000000</f>
        <v>0.13078441664999998</v>
      </c>
      <c r="H185" s="16">
        <f>'[45]2022-23'!W223/10000000</f>
        <v>2.7103942025499999</v>
      </c>
      <c r="I185" s="16">
        <f>'[45]2022-23'!AB223/10000000</f>
        <v>12.8394215187</v>
      </c>
      <c r="J185" s="16">
        <f>'[45]2022-23'!AG223/10000000</f>
        <v>13.615108367099999</v>
      </c>
      <c r="K185" s="16">
        <f>'[45]2022-23'!AL223/10000000</f>
        <v>13.532428581749999</v>
      </c>
      <c r="L185" s="16">
        <f>'[45]2022-23'!AQ223/10000000</f>
        <v>13.908245833399999</v>
      </c>
      <c r="M185" s="16">
        <f>'[45]2022-23'!AV223/10000000</f>
        <v>14.856808658199999</v>
      </c>
      <c r="N185" s="16">
        <f>'[45]2022-23'!BA223/10000000</f>
        <v>14.928965575699999</v>
      </c>
      <c r="O185" s="16">
        <f>'[45]2022-23'!BF223/10000000</f>
        <v>13.33099052285</v>
      </c>
      <c r="P185" s="16">
        <f>('[45]2022-23'!BK223+'[45]2022-23'!BR223+'[45]2022-23'!BU223)/10000000</f>
        <v>15.173998440149999</v>
      </c>
      <c r="Q185" s="16">
        <f t="shared" si="160"/>
        <v>138.82990927</v>
      </c>
    </row>
    <row r="186" spans="2:17" x14ac:dyDescent="0.25">
      <c r="B186" s="85"/>
      <c r="C186" s="1000"/>
      <c r="D186" s="84" t="s">
        <v>320</v>
      </c>
      <c r="E186" s="16">
        <f>'[45]2022-23'!H224/10000000</f>
        <v>17.67269959315</v>
      </c>
      <c r="F186" s="16">
        <f>'[45]2022-23'!M224/10000000</f>
        <v>17.67269959315</v>
      </c>
      <c r="G186" s="16">
        <f>'[45]2022-23'!R224/10000000</f>
        <v>17.67269959315</v>
      </c>
      <c r="H186" s="16">
        <f>'[45]2022-23'!W224/10000000</f>
        <v>17.67269959315</v>
      </c>
      <c r="I186" s="16">
        <f>'[45]2022-23'!AB224/10000000</f>
        <v>17.67269959315</v>
      </c>
      <c r="J186" s="16">
        <f>'[45]2022-23'!AG224/10000000</f>
        <v>17.67269959315</v>
      </c>
      <c r="K186" s="16">
        <f>'[45]2022-23'!AL224/10000000</f>
        <v>17.67269959315</v>
      </c>
      <c r="L186" s="16">
        <f>'[45]2022-23'!AQ224/10000000</f>
        <v>17.67269959315</v>
      </c>
      <c r="M186" s="16">
        <f>'[45]2022-23'!AV224/10000000</f>
        <v>17.67269959315</v>
      </c>
      <c r="N186" s="16">
        <f>'[45]2022-23'!BA224/10000000</f>
        <v>17.67269959315</v>
      </c>
      <c r="O186" s="16">
        <f>'[45]2022-23'!BF224/10000000</f>
        <v>17.67269959315</v>
      </c>
      <c r="P186" s="16">
        <f>('[45]2022-23'!BK224+'[45]2022-23'!BR224+'[45]2022-23'!BU224)/10000000</f>
        <v>17.67269959315</v>
      </c>
      <c r="Q186" s="16">
        <f t="shared" si="160"/>
        <v>212.07239511780006</v>
      </c>
    </row>
    <row r="187" spans="2:17" x14ac:dyDescent="0.25">
      <c r="B187" s="85"/>
      <c r="C187" s="1000"/>
      <c r="D187" s="84" t="s">
        <v>321</v>
      </c>
      <c r="E187" s="16">
        <f>'[45]2022-23'!H225/10000000</f>
        <v>39.308169216599993</v>
      </c>
      <c r="F187" s="16">
        <f>'[45]2022-23'!M225/10000000</f>
        <v>33.668786979049997</v>
      </c>
      <c r="G187" s="16">
        <f>'[45]2022-23'!R225/10000000</f>
        <v>30.676005914899999</v>
      </c>
      <c r="H187" s="16">
        <f>'[45]2022-23'!W225/10000000</f>
        <v>21.01647002755</v>
      </c>
      <c r="I187" s="16">
        <f>'[45]2022-23'!AB225/10000000</f>
        <v>30.832345245099997</v>
      </c>
      <c r="J187" s="16">
        <f>'[45]2022-23'!AG225/10000000</f>
        <v>34.986504022449999</v>
      </c>
      <c r="K187" s="16">
        <f>'[45]2022-23'!AL225/10000000</f>
        <v>38.939655123199998</v>
      </c>
      <c r="L187" s="16">
        <f>'[45]2022-23'!AQ225/10000000</f>
        <v>35.500190329999995</v>
      </c>
      <c r="M187" s="16">
        <f>'[45]2022-23'!AV225/10000000</f>
        <v>37.236673385949999</v>
      </c>
      <c r="N187" s="16">
        <f>'[45]2022-23'!BA225/10000000</f>
        <v>49.207797642549998</v>
      </c>
      <c r="O187" s="16">
        <f>'[45]2022-23'!BF225/10000000</f>
        <v>46.37693942245</v>
      </c>
      <c r="P187" s="16">
        <f>('[45]2022-23'!BK225+'[45]2022-23'!BR225+'[45]2022-23'!BU225)/10000000</f>
        <v>39.978194824899994</v>
      </c>
      <c r="Q187" s="16">
        <f t="shared" si="160"/>
        <v>437.72773213469998</v>
      </c>
    </row>
    <row r="188" spans="2:17" x14ac:dyDescent="0.25">
      <c r="B188" s="85"/>
      <c r="C188" s="1000"/>
      <c r="D188" s="84" t="s">
        <v>322</v>
      </c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>
        <f t="shared" si="160"/>
        <v>0</v>
      </c>
    </row>
    <row r="189" spans="2:17" x14ac:dyDescent="0.3">
      <c r="B189" s="85"/>
      <c r="C189" s="1000"/>
      <c r="D189" s="397" t="s">
        <v>451</v>
      </c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>
        <f>'[45]2022-23'!$BK$228/10000000</f>
        <v>7.023151036749999</v>
      </c>
      <c r="Q189" s="16">
        <f t="shared" si="160"/>
        <v>7.023151036749999</v>
      </c>
    </row>
    <row r="190" spans="2:17" x14ac:dyDescent="0.25">
      <c r="B190" s="85"/>
      <c r="C190" s="1000"/>
      <c r="D190" s="8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>
        <f t="shared" si="160"/>
        <v>0</v>
      </c>
    </row>
    <row r="191" spans="2:17" x14ac:dyDescent="0.25">
      <c r="B191" s="85"/>
      <c r="C191" s="1000"/>
      <c r="D191" s="8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>
        <f t="shared" si="160"/>
        <v>0</v>
      </c>
    </row>
    <row r="192" spans="2:17" x14ac:dyDescent="0.25">
      <c r="B192" s="85"/>
      <c r="C192" s="1000"/>
      <c r="D192" s="84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>
        <f t="shared" si="160"/>
        <v>0</v>
      </c>
    </row>
    <row r="193" spans="2:17" x14ac:dyDescent="0.25">
      <c r="B193" s="85"/>
      <c r="C193" s="1000"/>
      <c r="D193" s="8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>
        <f t="shared" si="160"/>
        <v>0</v>
      </c>
    </row>
    <row r="194" spans="2:17" x14ac:dyDescent="0.25">
      <c r="B194" s="85"/>
      <c r="C194" s="1000"/>
      <c r="D194" s="8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>
        <f t="shared" si="160"/>
        <v>0</v>
      </c>
    </row>
    <row r="195" spans="2:17" x14ac:dyDescent="0.25">
      <c r="B195" s="85"/>
      <c r="C195" s="1000"/>
      <c r="D195" s="8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>
        <f t="shared" si="160"/>
        <v>0</v>
      </c>
    </row>
    <row r="196" spans="2:17" x14ac:dyDescent="0.25">
      <c r="B196" s="85"/>
      <c r="C196" s="1000"/>
      <c r="D196" s="8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>
        <f t="shared" si="160"/>
        <v>0</v>
      </c>
    </row>
    <row r="197" spans="2:17" x14ac:dyDescent="0.25">
      <c r="B197" s="85"/>
      <c r="C197" s="1000"/>
      <c r="D197" s="8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>
        <f t="shared" si="160"/>
        <v>0</v>
      </c>
    </row>
    <row r="198" spans="2:17" x14ac:dyDescent="0.25">
      <c r="B198" s="85"/>
      <c r="C198" s="1001"/>
      <c r="D198" s="8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>
        <f t="shared" si="160"/>
        <v>0</v>
      </c>
    </row>
    <row r="199" spans="2:17" x14ac:dyDescent="0.25">
      <c r="C199" s="937" t="s">
        <v>188</v>
      </c>
      <c r="D199" s="938"/>
      <c r="E199" s="16">
        <f t="shared" ref="E199:P199" si="161">SUM(E181:E198)</f>
        <v>116.04405770930001</v>
      </c>
      <c r="F199" s="16">
        <f t="shared" si="161"/>
        <v>115.03977869454999</v>
      </c>
      <c r="G199" s="16">
        <f t="shared" si="161"/>
        <v>99.530951718899999</v>
      </c>
      <c r="H199" s="16">
        <f t="shared" si="161"/>
        <v>65.574933618299994</v>
      </c>
      <c r="I199" s="16">
        <f t="shared" si="161"/>
        <v>84.344248136449991</v>
      </c>
      <c r="J199" s="16">
        <f t="shared" si="161"/>
        <v>92.872383406699996</v>
      </c>
      <c r="K199" s="16">
        <f t="shared" si="161"/>
        <v>117.15355058919999</v>
      </c>
      <c r="L199" s="16">
        <f t="shared" si="161"/>
        <v>110.6311379908</v>
      </c>
      <c r="M199" s="16">
        <f t="shared" si="161"/>
        <v>118.22397612984999</v>
      </c>
      <c r="N199" s="16">
        <f t="shared" si="161"/>
        <v>131.1570866685</v>
      </c>
      <c r="O199" s="16">
        <f t="shared" si="161"/>
        <v>127.36148546965001</v>
      </c>
      <c r="P199" s="16">
        <f t="shared" si="161"/>
        <v>129.62589723599999</v>
      </c>
      <c r="Q199" s="116">
        <f t="shared" si="160"/>
        <v>1307.5594873681998</v>
      </c>
    </row>
    <row r="200" spans="2:17" x14ac:dyDescent="0.25">
      <c r="C200" s="935" t="s">
        <v>323</v>
      </c>
      <c r="D200" s="93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</row>
    <row r="201" spans="2:17" x14ac:dyDescent="0.25">
      <c r="C201" s="1004" t="s">
        <v>314</v>
      </c>
      <c r="D201" s="16" t="s">
        <v>324</v>
      </c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>
        <f t="shared" ref="Q201:Q219" si="162">SUM(E201:P201)</f>
        <v>0</v>
      </c>
    </row>
    <row r="202" spans="2:17" x14ac:dyDescent="0.25">
      <c r="C202" s="1005"/>
      <c r="D202" s="16" t="s">
        <v>325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>
        <f t="shared" si="162"/>
        <v>0</v>
      </c>
    </row>
    <row r="203" spans="2:17" x14ac:dyDescent="0.25">
      <c r="C203" s="1005"/>
      <c r="D203" s="16" t="s">
        <v>326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>
        <f t="shared" si="162"/>
        <v>0</v>
      </c>
    </row>
    <row r="204" spans="2:17" x14ac:dyDescent="0.25">
      <c r="C204" s="1005"/>
      <c r="D204" s="16" t="s">
        <v>327</v>
      </c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>
        <f t="shared" si="162"/>
        <v>0</v>
      </c>
    </row>
    <row r="205" spans="2:17" x14ac:dyDescent="0.25">
      <c r="C205" s="1005"/>
      <c r="D205" s="16" t="s">
        <v>328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>
        <f t="shared" si="162"/>
        <v>0</v>
      </c>
    </row>
    <row r="206" spans="2:17" x14ac:dyDescent="0.25">
      <c r="C206" s="1005"/>
      <c r="D206" s="16" t="s">
        <v>329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>
        <f t="shared" si="162"/>
        <v>0</v>
      </c>
    </row>
    <row r="207" spans="2:17" x14ac:dyDescent="0.25">
      <c r="C207" s="1005"/>
      <c r="D207" s="16" t="s">
        <v>330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si="162"/>
        <v>0</v>
      </c>
    </row>
    <row r="208" spans="2:17" x14ac:dyDescent="0.25">
      <c r="C208" s="1005"/>
      <c r="D208" s="16" t="s">
        <v>331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f t="shared" si="162"/>
        <v>0</v>
      </c>
    </row>
    <row r="209" spans="3:17" x14ac:dyDescent="0.25">
      <c r="C209" s="1005"/>
      <c r="D209" s="16"/>
      <c r="E209" s="16">
        <f>'[45]2022-23'!$H$227/10000000</f>
        <v>32.659804593149993</v>
      </c>
      <c r="F209" s="16">
        <f>'[45]2022-23'!$M$227/10000000</f>
        <v>32.659804593149993</v>
      </c>
      <c r="G209" s="16">
        <f>'[45]2022-23'!$R$227/10000000</f>
        <v>32.659804593149993</v>
      </c>
      <c r="H209" s="16">
        <f>'[45]2022-23'!$W$227/10000000</f>
        <v>32.659804593149993</v>
      </c>
      <c r="I209" s="16">
        <f>'[45]2022-23'!$AB$227/10000000</f>
        <v>32.659804593149993</v>
      </c>
      <c r="J209" s="16">
        <f>'[45]2022-23'!$AG$227/10000000</f>
        <v>32.659804583333333</v>
      </c>
      <c r="K209" s="16">
        <f>'[45]2022-23'!$AL$227/10000000</f>
        <v>32.659804583333333</v>
      </c>
      <c r="L209" s="16">
        <f>'[45]2022-23'!$AQ$227/10000000</f>
        <v>32.659804583333333</v>
      </c>
      <c r="M209" s="16">
        <f>'[45]2022-23'!$AV$227/10000000</f>
        <v>32.659804583333333</v>
      </c>
      <c r="N209" s="16">
        <f>'[45]2022-23'!$BA$227/10000000</f>
        <v>32.659804583333333</v>
      </c>
      <c r="O209" s="16">
        <f>'[45]2022-23'!$BF$227/10000000</f>
        <v>32.659804583333333</v>
      </c>
      <c r="P209" s="16">
        <f>('[45]2022-23'!$BK$227+'[45]2022-23'!$BP$227+'[45]2022-23'!$BU$227)/10000000</f>
        <v>32.659804583333333</v>
      </c>
      <c r="Q209" s="16">
        <f t="shared" si="162"/>
        <v>391.91765504908324</v>
      </c>
    </row>
    <row r="210" spans="3:17" x14ac:dyDescent="0.3">
      <c r="C210" s="1005"/>
      <c r="D210" s="397" t="s">
        <v>452</v>
      </c>
      <c r="E210" s="16">
        <f>'[45]2022-23'!$H$226/10000000</f>
        <v>32.086756686299999</v>
      </c>
      <c r="F210" s="16">
        <f>'[45]2022-23'!$M$226/10000000</f>
        <v>32.086756686299999</v>
      </c>
      <c r="G210" s="16">
        <f>'[45]2022-23'!$R$226/10000000</f>
        <v>32.086756686299999</v>
      </c>
      <c r="H210" s="16">
        <f>'[45]2022-23'!$W$226/10000000</f>
        <v>32.086756686299999</v>
      </c>
      <c r="I210" s="16">
        <f>'[45]2022-23'!$AB$226/10000000</f>
        <v>32.086756686299999</v>
      </c>
      <c r="J210" s="16">
        <f>'[45]2022-23'!$AG$226/10000000</f>
        <v>32.086756686299999</v>
      </c>
      <c r="K210" s="16">
        <f>'[45]2022-23'!$AL$226/10000000</f>
        <v>32.086756686299999</v>
      </c>
      <c r="L210" s="16">
        <f>'[45]2022-23'!$AQ$226/10000000</f>
        <v>32.086756686299999</v>
      </c>
      <c r="M210" s="16">
        <f>'[45]2022-23'!$AV$226/10000000</f>
        <v>32.086756686299999</v>
      </c>
      <c r="N210" s="16">
        <f>'[45]2022-23'!$BA$226/10000000</f>
        <v>32.086756686299999</v>
      </c>
      <c r="O210" s="16">
        <f>'[45]2022-23'!$BF$226/10000000</f>
        <v>32.086756686299999</v>
      </c>
      <c r="P210" s="16">
        <f>('[45]2022-23'!$BK$226+'[45]2022-23'!$BP$226+'[45]2022-23'!$BU$226)/10000000</f>
        <v>32.086756686299999</v>
      </c>
      <c r="Q210" s="16">
        <f t="shared" si="162"/>
        <v>385.04108023560008</v>
      </c>
    </row>
    <row r="211" spans="3:17" x14ac:dyDescent="0.3">
      <c r="C211" s="1005"/>
      <c r="D211" s="397" t="s">
        <v>453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>
        <f>'[45]2022-23'!$BU$229/10000000</f>
        <v>222.71338918544998</v>
      </c>
      <c r="Q211" s="16">
        <f t="shared" si="162"/>
        <v>222.71338918544998</v>
      </c>
    </row>
    <row r="212" spans="3:17" x14ac:dyDescent="0.25">
      <c r="C212" s="1005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62"/>
        <v>0</v>
      </c>
    </row>
    <row r="213" spans="3:17" x14ac:dyDescent="0.25">
      <c r="C213" s="100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62"/>
        <v>0</v>
      </c>
    </row>
    <row r="214" spans="3:17" x14ac:dyDescent="0.25">
      <c r="C214" s="100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62"/>
        <v>0</v>
      </c>
    </row>
    <row r="215" spans="3:17" x14ac:dyDescent="0.25">
      <c r="C215" s="100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62"/>
        <v>0</v>
      </c>
    </row>
    <row r="216" spans="3:17" x14ac:dyDescent="0.25">
      <c r="C216" s="100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62"/>
        <v>0</v>
      </c>
    </row>
    <row r="217" spans="3:17" x14ac:dyDescent="0.25">
      <c r="C217" s="100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f t="shared" si="162"/>
        <v>0</v>
      </c>
    </row>
    <row r="218" spans="3:17" x14ac:dyDescent="0.25">
      <c r="C218" s="1006"/>
      <c r="D218" s="15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f t="shared" si="162"/>
        <v>0</v>
      </c>
    </row>
    <row r="219" spans="3:17" x14ac:dyDescent="0.25">
      <c r="C219" s="937" t="s">
        <v>188</v>
      </c>
      <c r="D219" s="938"/>
      <c r="E219" s="16">
        <f t="shared" ref="E219:P219" si="163">SUM(E201:E218)</f>
        <v>64.746561279449992</v>
      </c>
      <c r="F219" s="16">
        <f t="shared" si="163"/>
        <v>64.746561279449992</v>
      </c>
      <c r="G219" s="16">
        <f t="shared" si="163"/>
        <v>64.746561279449992</v>
      </c>
      <c r="H219" s="16">
        <f t="shared" si="163"/>
        <v>64.746561279449992</v>
      </c>
      <c r="I219" s="16">
        <f t="shared" si="163"/>
        <v>64.746561279449992</v>
      </c>
      <c r="J219" s="16">
        <f t="shared" si="163"/>
        <v>64.746561269633332</v>
      </c>
      <c r="K219" s="16">
        <f t="shared" si="163"/>
        <v>64.746561269633332</v>
      </c>
      <c r="L219" s="16">
        <f t="shared" si="163"/>
        <v>64.746561269633332</v>
      </c>
      <c r="M219" s="16">
        <f t="shared" si="163"/>
        <v>64.746561269633332</v>
      </c>
      <c r="N219" s="16">
        <f t="shared" si="163"/>
        <v>64.746561269633332</v>
      </c>
      <c r="O219" s="16">
        <f t="shared" si="163"/>
        <v>64.746561269633332</v>
      </c>
      <c r="P219" s="16">
        <f t="shared" si="163"/>
        <v>287.45995045508334</v>
      </c>
      <c r="Q219" s="116">
        <f t="shared" si="162"/>
        <v>999.67212447013321</v>
      </c>
    </row>
    <row r="220" spans="3:17" x14ac:dyDescent="0.25">
      <c r="C220" s="935" t="s">
        <v>332</v>
      </c>
      <c r="D220" s="936"/>
      <c r="E220" s="16">
        <f t="shared" ref="E220:Q220" si="164">E199+E219</f>
        <v>180.79061898875</v>
      </c>
      <c r="F220" s="16">
        <f t="shared" si="164"/>
        <v>179.78633997399999</v>
      </c>
      <c r="G220" s="16">
        <f t="shared" si="164"/>
        <v>164.27751299835001</v>
      </c>
      <c r="H220" s="16">
        <f t="shared" si="164"/>
        <v>130.32149489774997</v>
      </c>
      <c r="I220" s="16">
        <f t="shared" si="164"/>
        <v>149.09080941589997</v>
      </c>
      <c r="J220" s="16">
        <f t="shared" si="164"/>
        <v>157.61894467633334</v>
      </c>
      <c r="K220" s="16">
        <f t="shared" si="164"/>
        <v>181.90011185883333</v>
      </c>
      <c r="L220" s="16">
        <f t="shared" si="164"/>
        <v>175.37769926043333</v>
      </c>
      <c r="M220" s="16">
        <f t="shared" si="164"/>
        <v>182.97053739948331</v>
      </c>
      <c r="N220" s="16">
        <f t="shared" si="164"/>
        <v>195.90364793813333</v>
      </c>
      <c r="O220" s="16">
        <f t="shared" si="164"/>
        <v>192.10804673928334</v>
      </c>
      <c r="P220" s="16">
        <f t="shared" si="164"/>
        <v>417.08584769108336</v>
      </c>
      <c r="Q220" s="116">
        <f t="shared" si="164"/>
        <v>2307.2316118383333</v>
      </c>
    </row>
    <row r="221" spans="3:17" x14ac:dyDescent="0.25">
      <c r="C221" s="1002" t="s">
        <v>333</v>
      </c>
      <c r="D221" s="1003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</row>
    <row r="222" spans="3:17" x14ac:dyDescent="0.25">
      <c r="C222" s="935" t="s">
        <v>313</v>
      </c>
      <c r="D222" s="93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</row>
    <row r="223" spans="3:17" x14ac:dyDescent="0.25">
      <c r="C223" s="1004" t="s">
        <v>334</v>
      </c>
      <c r="D223" s="16" t="s">
        <v>335</v>
      </c>
      <c r="E223" s="16">
        <f>'[45]2022-23'!H195/10000000</f>
        <v>4.4415494000999995</v>
      </c>
      <c r="F223" s="16">
        <f>'[45]2022-23'!M195/10000000</f>
        <v>4.3409490836</v>
      </c>
      <c r="G223" s="16">
        <f>'[45]2022-23'!R195/10000000</f>
        <v>4.1660821988499999</v>
      </c>
      <c r="H223" s="16">
        <f>'[45]2022-23'!W195/10000000</f>
        <v>4.3185407258499993</v>
      </c>
      <c r="I223" s="16">
        <f>'[45]2022-23'!AB195/10000000</f>
        <v>4.2482606273999997</v>
      </c>
      <c r="J223" s="16">
        <f>'[45]2022-23'!AG195/10000000</f>
        <v>4.2091153339999998</v>
      </c>
      <c r="K223" s="16">
        <f>'[45]2022-23'!AL195/10000000</f>
        <v>4.9430141048999996</v>
      </c>
      <c r="L223" s="16">
        <f>'[45]2022-23'!AQ195/10000000</f>
        <v>4.6856002248499999</v>
      </c>
      <c r="M223" s="16">
        <f>'[45]2022-23'!AV195/10000000</f>
        <v>5.1875958247999998</v>
      </c>
      <c r="N223" s="16">
        <f>'[45]2022-23'!BA195/10000000</f>
        <v>3.3801974339000003</v>
      </c>
      <c r="O223" s="16">
        <f>'[45]2022-23'!BF195/10000000</f>
        <v>5.4201468662999996</v>
      </c>
      <c r="P223" s="16">
        <f>('[45]2022-23'!BK195+'[45]2022-23'!BP195+'[45]2022-23'!BU195)/10000000</f>
        <v>6.9569908460500001</v>
      </c>
      <c r="Q223" s="16">
        <f t="shared" ref="Q223:Q249" si="165">SUM(E223:P223)</f>
        <v>56.298042670599997</v>
      </c>
    </row>
    <row r="224" spans="3:17" x14ac:dyDescent="0.25">
      <c r="C224" s="1005"/>
      <c r="D224" s="16" t="s">
        <v>336</v>
      </c>
      <c r="E224" s="16">
        <f>'[45]2022-23'!H196/10000000</f>
        <v>1.3418508177499999</v>
      </c>
      <c r="F224" s="16">
        <f>'[45]2022-23'!M196/10000000</f>
        <v>1.5622139767500001</v>
      </c>
      <c r="G224" s="16">
        <f>'[45]2022-23'!R196/10000000</f>
        <v>0.67147516674999996</v>
      </c>
      <c r="H224" s="16">
        <f>'[45]2022-23'!W196/10000000</f>
        <v>-9.3838302000000002E-3</v>
      </c>
      <c r="I224" s="16">
        <f>'[45]2022-23'!AB196/10000000</f>
        <v>0.77710162639999991</v>
      </c>
      <c r="J224" s="16">
        <f>'[45]2022-23'!AG196/10000000</f>
        <v>1.48302822775</v>
      </c>
      <c r="K224" s="16">
        <f>'[45]2022-23'!AL196/10000000</f>
        <v>1.7232014298999998</v>
      </c>
      <c r="L224" s="16">
        <f>'[45]2022-23'!AQ196/10000000</f>
        <v>1.4701837280499999</v>
      </c>
      <c r="M224" s="16">
        <f>'[45]2022-23'!AV196/10000000</f>
        <v>1.746344948</v>
      </c>
      <c r="N224" s="16">
        <f>'[45]2022-23'!BA196/10000000</f>
        <v>1.2598166942</v>
      </c>
      <c r="O224" s="16">
        <f>'[45]2022-23'!BF196/10000000</f>
        <v>1.7092167439999997</v>
      </c>
      <c r="P224" s="16">
        <f>('[45]2022-23'!BK196+'[45]2022-23'!BP196+'[45]2022-23'!BU196)/10000000</f>
        <v>1.5902107076000001</v>
      </c>
      <c r="Q224" s="16">
        <f t="shared" si="165"/>
        <v>15.325260236949999</v>
      </c>
    </row>
    <row r="225" spans="3:17" x14ac:dyDescent="0.25">
      <c r="C225" s="1005"/>
      <c r="D225" s="16" t="s">
        <v>337</v>
      </c>
      <c r="E225" s="16">
        <f>'[45]2022-23'!H199/10000000</f>
        <v>3.0084845109499998</v>
      </c>
      <c r="F225" s="16">
        <f>'[45]2022-23'!M199/10000000</f>
        <v>3.9022885947499999</v>
      </c>
      <c r="G225" s="16">
        <f>'[45]2022-23'!R199/10000000</f>
        <v>3.2337642885499998</v>
      </c>
      <c r="H225" s="16">
        <f>'[45]2022-23'!W199/10000000</f>
        <v>3.6656316342499999</v>
      </c>
      <c r="I225" s="16">
        <f>'[45]2022-23'!AB199/10000000</f>
        <v>3.27203756745</v>
      </c>
      <c r="J225" s="16">
        <f>'[45]2022-23'!AG199/10000000</f>
        <v>3.1740890467499998</v>
      </c>
      <c r="K225" s="16">
        <f>'[45]2022-23'!AL199/10000000</f>
        <v>15.359247775149997</v>
      </c>
      <c r="L225" s="16">
        <f>'[45]2022-23'!AQ199/10000000</f>
        <v>2.1089374709999995</v>
      </c>
      <c r="M225" s="16">
        <f>'[45]2022-23'!AV199/10000000</f>
        <v>3.2176215066499996</v>
      </c>
      <c r="N225" s="16">
        <f>'[45]2022-23'!BA199/10000000</f>
        <v>2.6678085601499997</v>
      </c>
      <c r="O225" s="16">
        <f>'[45]2022-23'!BF199/10000000</f>
        <v>3.1695475327999998</v>
      </c>
      <c r="P225" s="16">
        <f>('[45]2022-23'!BK199+'[45]2022-23'!BP199+'[45]2022-23'!BU199)/10000000</f>
        <v>3.88614445815</v>
      </c>
      <c r="Q225" s="16">
        <f t="shared" si="165"/>
        <v>50.665602946599989</v>
      </c>
    </row>
    <row r="226" spans="3:17" x14ac:dyDescent="0.25">
      <c r="C226" s="1005"/>
      <c r="D226" s="16" t="s">
        <v>338</v>
      </c>
      <c r="E226" s="16">
        <f>'[45]2022-23'!H197/10000000</f>
        <v>9.0359144378999989</v>
      </c>
      <c r="F226" s="16">
        <f>'[45]2022-23'!M197/10000000</f>
        <v>23.848845953399998</v>
      </c>
      <c r="G226" s="16">
        <f>'[45]2022-23'!R197/10000000</f>
        <v>8.7926870056999995</v>
      </c>
      <c r="H226" s="16">
        <f>'[45]2022-23'!W197/10000000</f>
        <v>8.5776346535499997</v>
      </c>
      <c r="I226" s="16">
        <f>'[45]2022-23'!AB197/10000000</f>
        <v>8.7113167146000006</v>
      </c>
      <c r="J226" s="16">
        <f>'[45]2022-23'!AG197/10000000</f>
        <v>8.7388581189999996</v>
      </c>
      <c r="K226" s="16">
        <f>'[45]2022-23'!AL197/10000000</f>
        <v>35.487875164599998</v>
      </c>
      <c r="L226" s="16">
        <f>'[45]2022-23'!AQ197/10000000</f>
        <v>9.9805346733999993</v>
      </c>
      <c r="M226" s="16">
        <f>'[45]2022-23'!AV197/10000000</f>
        <v>8.8920428535499987</v>
      </c>
      <c r="N226" s="16">
        <f>'[45]2022-23'!BA197/10000000</f>
        <v>11.997901698549999</v>
      </c>
      <c r="O226" s="16">
        <f>'[45]2022-23'!BF197/10000000</f>
        <v>41.158057066200001</v>
      </c>
      <c r="P226" s="16">
        <f>('[45]2022-23'!BK197+'[45]2022-23'!BP197+'[45]2022-23'!BU197)/10000000</f>
        <v>21.37544832875</v>
      </c>
      <c r="Q226" s="16">
        <f t="shared" si="165"/>
        <v>196.59711666920001</v>
      </c>
    </row>
    <row r="227" spans="3:17" x14ac:dyDescent="0.25">
      <c r="C227" s="1005"/>
      <c r="D227" s="16" t="s">
        <v>339</v>
      </c>
      <c r="E227" s="16">
        <f>'[45]2022-23'!H198/10000000</f>
        <v>6.3042554210999997</v>
      </c>
      <c r="F227" s="16">
        <f>'[45]2022-23'!M198/10000000</f>
        <v>17.935469927549999</v>
      </c>
      <c r="G227" s="16">
        <f>'[45]2022-23'!R198/10000000</f>
        <v>3.5812438078</v>
      </c>
      <c r="H227" s="16">
        <f>'[45]2022-23'!W198/10000000</f>
        <v>5.81720239775</v>
      </c>
      <c r="I227" s="16">
        <f>'[45]2022-23'!AB198/10000000</f>
        <v>7.5331393372500006</v>
      </c>
      <c r="J227" s="16">
        <f>'[45]2022-23'!AG198/10000000</f>
        <v>6.5695041791499991</v>
      </c>
      <c r="K227" s="16">
        <f>'[45]2022-23'!AL198/10000000</f>
        <v>20.462989319149997</v>
      </c>
      <c r="L227" s="16">
        <f>'[45]2022-23'!AQ198/10000000</f>
        <v>7.77849576885</v>
      </c>
      <c r="M227" s="16">
        <f>'[45]2022-23'!AV198/10000000</f>
        <v>6.4411298621499995</v>
      </c>
      <c r="N227" s="16">
        <f>'[45]2022-23'!BA198/10000000</f>
        <v>8.2138053778</v>
      </c>
      <c r="O227" s="16">
        <f>'[45]2022-23'!BF198/10000000</f>
        <v>7.8517400097999994</v>
      </c>
      <c r="P227" s="16">
        <f>('[45]2022-23'!BK198+'[45]2022-23'!BP198+'[45]2022-23'!BU198)/10000000</f>
        <v>8.394231067849999</v>
      </c>
      <c r="Q227" s="16">
        <f t="shared" si="165"/>
        <v>106.8832064762</v>
      </c>
    </row>
    <row r="228" spans="3:17" x14ac:dyDescent="0.25">
      <c r="C228" s="1005"/>
      <c r="D228" s="16" t="s">
        <v>340</v>
      </c>
      <c r="E228" s="16">
        <f>'[45]2022-23'!$H200/10000000</f>
        <v>6.985758519</v>
      </c>
      <c r="F228" s="16">
        <f>'[45]2022-23'!$M$200/10000000</f>
        <v>7.8007181792999996</v>
      </c>
      <c r="G228" s="16">
        <f>'[45]2022-23'!$R$200/10000000</f>
        <v>7.8077673312999991</v>
      </c>
      <c r="H228" s="16">
        <f>'[45]2022-23'!$W$200/10000000</f>
        <v>7.8424737734499992</v>
      </c>
      <c r="I228" s="16">
        <f>'[45]2022-23'!AB$200/10000000</f>
        <v>7.8396287561999989</v>
      </c>
      <c r="J228" s="16">
        <f>'[45]2022-23'!$AG$200/10000000</f>
        <v>10.070434891949999</v>
      </c>
      <c r="K228" s="16">
        <f>'[45]2022-23'!$AL$200/10000000</f>
        <v>14.6759384204</v>
      </c>
      <c r="L228" s="16">
        <f>'[45]2022-23'!$AQ$200/10000000</f>
        <v>6.9093059656000007</v>
      </c>
      <c r="M228" s="16">
        <f>'[45]2022-23'!$AV$200/10000000</f>
        <v>6.9221004591999993</v>
      </c>
      <c r="N228" s="16">
        <f>'[45]2022-23'!$BA$200/10000000</f>
        <v>7.4048891814499989</v>
      </c>
      <c r="O228" s="16">
        <f>'[45]2022-23'!$BF$200/10000000</f>
        <v>8.9043158759999983</v>
      </c>
      <c r="P228" s="16">
        <f>('[45]2022-23'!$BK$200+'[45]2022-23'!$BP$200+'[45]2022-23'!$BU$200)/10000000</f>
        <v>9.0353982677499989</v>
      </c>
      <c r="Q228" s="16">
        <f t="shared" si="165"/>
        <v>102.19872962159999</v>
      </c>
    </row>
    <row r="229" spans="3:17" x14ac:dyDescent="0.25">
      <c r="C229" s="1005"/>
      <c r="D229" s="16" t="s">
        <v>341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>
        <f>'[45]2022-23'!$BP$215/10000000</f>
        <v>15.373670382549998</v>
      </c>
      <c r="Q229" s="16">
        <f t="shared" si="165"/>
        <v>15.373670382549998</v>
      </c>
    </row>
    <row r="230" spans="3:17" x14ac:dyDescent="0.25">
      <c r="C230" s="1005"/>
      <c r="D230" s="16" t="s">
        <v>342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>
        <f t="shared" si="165"/>
        <v>0</v>
      </c>
    </row>
    <row r="231" spans="3:17" x14ac:dyDescent="0.25">
      <c r="C231" s="1006"/>
      <c r="D231" s="16" t="s">
        <v>343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>
        <f t="shared" si="165"/>
        <v>0</v>
      </c>
    </row>
    <row r="232" spans="3:17" x14ac:dyDescent="0.25">
      <c r="C232" s="16"/>
      <c r="D232" s="16" t="s">
        <v>344</v>
      </c>
      <c r="E232" s="16">
        <f>'[45]2022-23'!H190/10000000</f>
        <v>0.18014087967918324</v>
      </c>
      <c r="F232" s="16">
        <f>'[45]2022-23'!M190/10000000</f>
        <v>0.10296123465</v>
      </c>
      <c r="G232" s="16">
        <f>'[45]2022-23'!R190/10000000</f>
        <v>9.0449666823271019E-2</v>
      </c>
      <c r="H232" s="16">
        <f>'[45]2022-23'!W190/10000000</f>
        <v>6.2603072450000005E-2</v>
      </c>
      <c r="I232" s="16">
        <f>'[45]2022-23'!AB190/10000000</f>
        <v>4.5386072349999994E-2</v>
      </c>
      <c r="J232" s="16">
        <f>'[45]2022-23'!AG190/10000000</f>
        <v>3.944176655E-2</v>
      </c>
      <c r="K232" s="16">
        <f>'[45]2022-23'!AL190/10000000</f>
        <v>2.6640828408578829E-2</v>
      </c>
      <c r="L232" s="16">
        <f>'[45]2022-23'!AQ190/10000000</f>
        <v>0.10147632883749999</v>
      </c>
      <c r="M232" s="16">
        <f>'[45]2022-23'!AV190/10000000</f>
        <v>9.2394103450000001E-2</v>
      </c>
      <c r="N232" s="16">
        <f>'[45]2022-23'!BA190/10000000</f>
        <v>0.13368562096599998</v>
      </c>
      <c r="O232" s="16">
        <f>'[45]2022-23'!BF190/10000000</f>
        <v>0.13417120640750005</v>
      </c>
      <c r="P232" s="16">
        <f>('[45]2022-23'!BK190+'[45]2022-23'!BP190+'[45]2022-23'!BU190)/10000000</f>
        <v>8.6801512815500015</v>
      </c>
      <c r="Q232" s="16">
        <f t="shared" si="165"/>
        <v>9.6895020621220347</v>
      </c>
    </row>
    <row r="233" spans="3:17" x14ac:dyDescent="0.25">
      <c r="C233" s="16"/>
      <c r="D233" s="16" t="s">
        <v>345</v>
      </c>
      <c r="E233" s="16">
        <f>'[45]2022-23'!H191/10000000</f>
        <v>0.23601303948950031</v>
      </c>
      <c r="F233" s="16">
        <f>'[45]2022-23'!M191/10000000</f>
        <v>0.14392382865</v>
      </c>
      <c r="G233" s="16">
        <f>'[45]2022-23'!R191/10000000</f>
        <v>0.10202130845</v>
      </c>
      <c r="H233" s="16">
        <f>'[45]2022-23'!W191/10000000</f>
        <v>0.12624587714999999</v>
      </c>
      <c r="I233" s="16">
        <f>'[45]2022-23'!AB191/10000000</f>
        <v>0.12297560189999998</v>
      </c>
      <c r="J233" s="16">
        <f>'[45]2022-23'!AG191/10000000</f>
        <v>0.11160878540000001</v>
      </c>
      <c r="K233" s="16">
        <f>'[45]2022-23'!AL191/10000000</f>
        <v>5.5331171096896649E-2</v>
      </c>
      <c r="L233" s="16">
        <f>'[45]2022-23'!AQ191/10000000</f>
        <v>0.10760918606749333</v>
      </c>
      <c r="M233" s="16">
        <f>'[45]2022-23'!AV191/10000000</f>
        <v>5.8093452850000005E-2</v>
      </c>
      <c r="N233" s="16">
        <f>'[45]2022-23'!BA191/10000000</f>
        <v>5.4950682258500007E-2</v>
      </c>
      <c r="O233" s="16">
        <f>'[45]2022-23'!BF191/10000000</f>
        <v>0.15263763721784268</v>
      </c>
      <c r="P233" s="16">
        <f>('[45]2022-23'!BK191+'[45]2022-23'!BP191+'[45]2022-23'!BU191)/10000000</f>
        <v>0.68246138049664717</v>
      </c>
      <c r="Q233" s="16">
        <f t="shared" si="165"/>
        <v>1.9538719510268798</v>
      </c>
    </row>
    <row r="234" spans="3:17" x14ac:dyDescent="0.25">
      <c r="C234" s="16"/>
      <c r="D234" s="16" t="s">
        <v>346</v>
      </c>
      <c r="E234" s="16">
        <f>'[45]2022-23'!$H$194/10000000</f>
        <v>1.9002057647275001</v>
      </c>
      <c r="F234" s="16">
        <f>'[45]2022-23'!$M$194/10000000</f>
        <v>2.0585742602999999</v>
      </c>
      <c r="G234" s="16">
        <f>'[45]2022-23'!$R$194/10000000</f>
        <v>1.9351521895283337</v>
      </c>
      <c r="H234" s="16">
        <f>'[45]2022-23'!$W$194/10000000</f>
        <v>2.0915548441</v>
      </c>
      <c r="I234" s="16">
        <f>'[45]2022-23'!$AB$194/10000000</f>
        <v>1.9704899876499999</v>
      </c>
      <c r="J234" s="16">
        <f>'[45]2022-23'!$AG$194/10000000</f>
        <v>1.9225824062999997</v>
      </c>
      <c r="K234" s="16">
        <f>'[45]2022-23'!$AL$194/10000000</f>
        <v>1.8917673384275009</v>
      </c>
      <c r="L234" s="16">
        <f>'[45]2022-23'!$AQ$194/10000000</f>
        <v>1.9207136744654174</v>
      </c>
      <c r="M234" s="16">
        <f>'[45]2022-23'!$AV$194/10000000</f>
        <v>1.7220567673</v>
      </c>
      <c r="N234" s="16">
        <f>'[45]2022-23'!$BA$194/10000000</f>
        <v>1.9631041804500711</v>
      </c>
      <c r="O234" s="16">
        <f>'[45]2022-23'!$BF$194/10000000</f>
        <v>2.0959693006981084</v>
      </c>
      <c r="P234" s="16">
        <f>('[45]2022-23'!$BK$194+'[45]2022-23'!$BP$194+'[45]2022-23'!$BU$194)/10000000</f>
        <v>2.1972557723697919</v>
      </c>
      <c r="Q234" s="16">
        <f t="shared" si="165"/>
        <v>23.669426486316727</v>
      </c>
    </row>
    <row r="235" spans="3:17" x14ac:dyDescent="0.25">
      <c r="C235" s="16"/>
      <c r="D235" s="16" t="s">
        <v>347</v>
      </c>
      <c r="E235" s="16"/>
      <c r="F235" s="16"/>
      <c r="G235" s="16"/>
      <c r="H235" s="16"/>
      <c r="I235" s="16"/>
      <c r="J235" s="16"/>
      <c r="K235" s="16">
        <f>'[45]2022-23'!AL192/10000000</f>
        <v>9.3764484636185988E-2</v>
      </c>
      <c r="L235" s="16">
        <f>'[45]2022-23'!AQ192/10000000</f>
        <v>0.12549928725500001</v>
      </c>
      <c r="M235" s="16">
        <f>'[45]2022-23'!AV192/10000000</f>
        <v>0.11607873584999999</v>
      </c>
      <c r="N235" s="16">
        <f>'[45]2022-23'!BA192/10000000</f>
        <v>0.12283718689999999</v>
      </c>
      <c r="O235" s="16">
        <f>'[45]2022-23'!BF192/10000000</f>
        <v>0.15293210597099996</v>
      </c>
      <c r="P235" s="16">
        <f>('[45]2022-23'!BK192+'[45]2022-23'!BP192+'[45]2022-23'!BU192)/10000000</f>
        <v>0.11875058695275004</v>
      </c>
      <c r="Q235" s="16">
        <f t="shared" si="165"/>
        <v>0.72986238756493593</v>
      </c>
    </row>
    <row r="236" spans="3:17" x14ac:dyDescent="0.25">
      <c r="C236" s="16"/>
      <c r="D236" s="16" t="s">
        <v>348</v>
      </c>
      <c r="E236" s="16"/>
      <c r="F236" s="16"/>
      <c r="G236" s="16"/>
      <c r="H236" s="16"/>
      <c r="I236" s="16"/>
      <c r="J236" s="16"/>
      <c r="K236" s="16">
        <f>'[45]2022-23'!AL193/10000000</f>
        <v>0.16197976633931405</v>
      </c>
      <c r="L236" s="16">
        <f>'[45]2022-23'!AQ193/10000000</f>
        <v>8.5279735164884143E-2</v>
      </c>
      <c r="M236" s="16">
        <f>'[45]2022-23'!AV193/10000000</f>
        <v>0.14225153985</v>
      </c>
      <c r="N236" s="16">
        <f>'[45]2022-23'!BA193/10000000</f>
        <v>6.0585298190250006E-2</v>
      </c>
      <c r="O236" s="16">
        <f>'[45]2022-23'!BF193/10000000</f>
        <v>0.16871121629999999</v>
      </c>
      <c r="P236" s="16">
        <f>('[45]2022-23'!BK193+'[45]2022-23'!BP193+'[45]2022-23'!BU193)/10000000</f>
        <v>5.1911824701153471E-2</v>
      </c>
      <c r="Q236" s="16">
        <f t="shared" si="165"/>
        <v>0.67071938054560165</v>
      </c>
    </row>
    <row r="237" spans="3:17" x14ac:dyDescent="0.25">
      <c r="C237" s="16"/>
      <c r="D237" s="16" t="s">
        <v>343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>
        <f t="shared" si="165"/>
        <v>0</v>
      </c>
    </row>
    <row r="238" spans="3:17" x14ac:dyDescent="0.25">
      <c r="C238" s="16"/>
      <c r="D238" s="16" t="s">
        <v>349</v>
      </c>
      <c r="E238" s="16">
        <f>'[45]2022-23'!H202/10000000</f>
        <v>4.2460189670249999</v>
      </c>
      <c r="F238" s="16">
        <f>'[45]2022-23'!M202/10000000</f>
        <v>3.5311064491499997</v>
      </c>
      <c r="G238" s="16">
        <f>'[45]2022-23'!R202/10000000</f>
        <v>3.4310075777999995</v>
      </c>
      <c r="H238" s="16">
        <f>'[45]2022-23'!W202/10000000</f>
        <v>3.2820540130999998</v>
      </c>
      <c r="I238" s="16">
        <f>'[45]2022-23'!AB202/10000000</f>
        <v>3.0773154337999999</v>
      </c>
      <c r="J238" s="16">
        <f>'[45]2022-23'!AG202/10000000</f>
        <v>3.5144187538999998</v>
      </c>
      <c r="K238" s="16">
        <f>'[45]2022-23'!AL202/10000000</f>
        <v>3.2066583318499999</v>
      </c>
      <c r="L238" s="16">
        <f>'[45]2022-23'!AQ202/10000000</f>
        <v>3.0797949765499997</v>
      </c>
      <c r="M238" s="16">
        <f>'[45]2022-23'!AV202/10000000</f>
        <v>3.1865427743999999</v>
      </c>
      <c r="N238" s="16">
        <f>'[45]2022-23'!BA202/10000000</f>
        <v>3.2294544577499997</v>
      </c>
      <c r="O238" s="16">
        <f>'[45]2022-23'!BF202/10000000</f>
        <v>3.5626398732024995</v>
      </c>
      <c r="P238" s="16">
        <f>('[45]2022-23'!BK202+'[45]2022-23'!BP202+'[45]2022-23'!BU202)/10000000</f>
        <v>27.062730755699999</v>
      </c>
      <c r="Q238" s="16">
        <f t="shared" si="165"/>
        <v>64.409742364227498</v>
      </c>
    </row>
    <row r="239" spans="3:17" x14ac:dyDescent="0.25">
      <c r="C239" s="16"/>
      <c r="D239" s="16" t="s">
        <v>350</v>
      </c>
      <c r="E239" s="16">
        <f>'[45]2022-23'!H203/10000000</f>
        <v>2.3263164025999998</v>
      </c>
      <c r="F239" s="16">
        <f>'[45]2022-23'!M203/10000000</f>
        <v>4.5124029461236823</v>
      </c>
      <c r="G239" s="16">
        <f>'[45]2022-23'!R203/10000000</f>
        <v>4.1256610136500003</v>
      </c>
      <c r="H239" s="16">
        <f>'[45]2022-23'!W203/10000000</f>
        <v>3.7388921905000001</v>
      </c>
      <c r="I239" s="16">
        <f>'[45]2022-23'!AB203/10000000</f>
        <v>4.0313152881500001</v>
      </c>
      <c r="J239" s="16">
        <f>'[45]2022-23'!AG203/10000000</f>
        <v>4.0538841778499997</v>
      </c>
      <c r="K239" s="16">
        <f>'[45]2022-23'!AL203/10000000</f>
        <v>3.9172333601882667</v>
      </c>
      <c r="L239" s="16">
        <f>'[45]2022-23'!AQ203/10000000</f>
        <v>3.8635692661499998</v>
      </c>
      <c r="M239" s="16">
        <f>'[45]2022-23'!AV203/10000000</f>
        <v>4.1411433203999994</v>
      </c>
      <c r="N239" s="16">
        <f>'[45]2022-23'!BA203/10000000</f>
        <v>4.0377139485500004</v>
      </c>
      <c r="O239" s="16">
        <f>'[45]2022-23'!BF203/10000000</f>
        <v>7.3304581643999995</v>
      </c>
      <c r="P239" s="16">
        <f>('[45]2022-23'!BK203+'[45]2022-23'!BP203+'[45]2022-23'!BU203)/10000000</f>
        <v>4.4088325410499998</v>
      </c>
      <c r="Q239" s="16">
        <f t="shared" si="165"/>
        <v>50.487422619611948</v>
      </c>
    </row>
    <row r="240" spans="3:17" x14ac:dyDescent="0.25">
      <c r="C240" s="16"/>
      <c r="D240" s="400" t="s">
        <v>426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>
        <f t="shared" si="165"/>
        <v>0</v>
      </c>
    </row>
    <row r="241" spans="3:17" x14ac:dyDescent="0.25">
      <c r="C241" s="16"/>
      <c r="D241" s="400" t="s">
        <v>427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>
        <f t="shared" si="165"/>
        <v>0</v>
      </c>
    </row>
    <row r="242" spans="3:17" x14ac:dyDescent="0.3">
      <c r="C242" s="16"/>
      <c r="D242" s="399" t="s">
        <v>429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>
        <f t="shared" si="165"/>
        <v>0</v>
      </c>
    </row>
    <row r="243" spans="3:17" x14ac:dyDescent="0.3">
      <c r="C243" s="16"/>
      <c r="D243" s="399" t="s">
        <v>430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>
        <f t="shared" si="165"/>
        <v>0</v>
      </c>
    </row>
    <row r="244" spans="3:17" x14ac:dyDescent="0.25">
      <c r="C244" s="16"/>
      <c r="D244" s="400" t="s">
        <v>431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>
        <f t="shared" si="165"/>
        <v>0</v>
      </c>
    </row>
    <row r="245" spans="3:17" x14ac:dyDescent="0.25">
      <c r="C245" s="16"/>
      <c r="D245" s="400" t="s">
        <v>432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>
        <f t="shared" si="165"/>
        <v>0</v>
      </c>
    </row>
    <row r="246" spans="3:17" x14ac:dyDescent="0.3">
      <c r="C246" s="16"/>
      <c r="D246" s="397" t="s">
        <v>456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>
        <f t="shared" si="165"/>
        <v>0</v>
      </c>
    </row>
    <row r="247" spans="3:17" x14ac:dyDescent="0.25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f t="shared" si="165"/>
        <v>0</v>
      </c>
    </row>
    <row r="248" spans="3:17" x14ac:dyDescent="0.25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f t="shared" si="165"/>
        <v>0</v>
      </c>
    </row>
    <row r="249" spans="3:17" x14ac:dyDescent="0.25">
      <c r="C249" s="937" t="s">
        <v>188</v>
      </c>
      <c r="D249" s="938"/>
      <c r="E249" s="16">
        <f t="shared" ref="E249:P249" si="166">SUM(E223:E248)</f>
        <v>40.006508160321182</v>
      </c>
      <c r="F249" s="16">
        <f t="shared" si="166"/>
        <v>69.739454434223688</v>
      </c>
      <c r="G249" s="16">
        <f t="shared" si="166"/>
        <v>37.93731155520161</v>
      </c>
      <c r="H249" s="16">
        <f t="shared" si="166"/>
        <v>39.513449351950001</v>
      </c>
      <c r="I249" s="16">
        <f t="shared" si="166"/>
        <v>41.628967013149996</v>
      </c>
      <c r="J249" s="16">
        <f t="shared" si="166"/>
        <v>43.8869656886</v>
      </c>
      <c r="K249" s="16">
        <f t="shared" si="166"/>
        <v>102.00564149504672</v>
      </c>
      <c r="L249" s="16">
        <f t="shared" si="166"/>
        <v>42.217000286240292</v>
      </c>
      <c r="M249" s="16">
        <f t="shared" si="166"/>
        <v>41.86539614845001</v>
      </c>
      <c r="N249" s="16">
        <f t="shared" si="166"/>
        <v>44.526750321114818</v>
      </c>
      <c r="O249" s="16">
        <f t="shared" si="166"/>
        <v>81.810543599296949</v>
      </c>
      <c r="P249" s="16">
        <f t="shared" si="166"/>
        <v>109.81418820152034</v>
      </c>
      <c r="Q249" s="116">
        <f t="shared" si="165"/>
        <v>694.95217625511566</v>
      </c>
    </row>
    <row r="250" spans="3:17" x14ac:dyDescent="0.25">
      <c r="C250" s="935" t="s">
        <v>351</v>
      </c>
      <c r="D250" s="93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</row>
    <row r="251" spans="3:17" x14ac:dyDescent="0.25">
      <c r="C251" s="1004" t="s">
        <v>352</v>
      </c>
      <c r="D251" s="16" t="s">
        <v>353</v>
      </c>
      <c r="E251" s="16">
        <f>'[45]2022-23'!$H$188/10000000</f>
        <v>0</v>
      </c>
      <c r="F251" s="16">
        <f>'[45]2022-23'!$M$188/10000000</f>
        <v>0</v>
      </c>
      <c r="G251" s="16">
        <f>'[45]2022-23'!$R$188/10000000</f>
        <v>0</v>
      </c>
      <c r="H251" s="16">
        <f>'[45]2022-23'!$W$188/10000000</f>
        <v>0</v>
      </c>
      <c r="I251" s="16">
        <f>'[45]2022-23'!$AB$188/10000000</f>
        <v>0</v>
      </c>
      <c r="J251" s="16">
        <f>'[45]2022-23'!$AG$188/10000000</f>
        <v>0</v>
      </c>
      <c r="K251" s="16">
        <f>'[45]2022-23'!$AL$188/10000000</f>
        <v>0</v>
      </c>
      <c r="L251" s="16">
        <f>'[45]2022-23'!$AQ$188/10000000</f>
        <v>0</v>
      </c>
      <c r="M251" s="16">
        <f>'[45]2022-23'!$AV$188/10000000</f>
        <v>0</v>
      </c>
      <c r="N251" s="16">
        <f>'[45]2022-23'!$BA$188/10000000</f>
        <v>0</v>
      </c>
      <c r="O251" s="16">
        <f>'[45]2022-23'!$BF$188/10000000</f>
        <v>0</v>
      </c>
      <c r="P251" s="16">
        <f>('[45]2022-23'!$BK$188+'[45]2022-23'!$BP$188+'[45]2022-23'!$BU$188)/10000000</f>
        <v>0</v>
      </c>
      <c r="Q251" s="16">
        <f t="shared" ref="Q251:Q265" si="167">SUM(E251:P251)</f>
        <v>0</v>
      </c>
    </row>
    <row r="252" spans="3:17" x14ac:dyDescent="0.25">
      <c r="C252" s="1005"/>
      <c r="D252" s="16" t="s">
        <v>354</v>
      </c>
      <c r="E252" s="16">
        <f>'[45]2022-23'!$H$187/10000000</f>
        <v>0</v>
      </c>
      <c r="F252" s="16">
        <f>'[45]2022-23'!$M$187/10000000</f>
        <v>0</v>
      </c>
      <c r="G252" s="16">
        <f>'[45]2022-23'!$R$187/10000000</f>
        <v>0</v>
      </c>
      <c r="H252" s="16">
        <f>'[45]2022-23'!$W$187/10000000</f>
        <v>0</v>
      </c>
      <c r="I252" s="16">
        <f>'[45]2022-23'!$AB$187/10000000</f>
        <v>0</v>
      </c>
      <c r="J252" s="16">
        <f>'[45]2022-23'!$AG$187/10000000</f>
        <v>0</v>
      </c>
      <c r="K252" s="16">
        <f>'[45]2022-23'!$AL$187/10000000</f>
        <v>0</v>
      </c>
      <c r="L252" s="16">
        <f>'[45]2022-23'!$AQ$187/10000000</f>
        <v>0</v>
      </c>
      <c r="M252" s="16">
        <f>'[45]2022-23'!$AV$187/10000000</f>
        <v>0</v>
      </c>
      <c r="N252" s="16">
        <f>'[45]2022-23'!$BA$187/10000000</f>
        <v>0</v>
      </c>
      <c r="O252" s="16">
        <f>'[45]2022-23'!$BF$187/10000000</f>
        <v>0</v>
      </c>
      <c r="P252" s="16">
        <f>('[45]2022-23'!$BK$188+'[45]2022-23'!$BP$187+'[45]2022-23'!$BU$187)/10000000</f>
        <v>0</v>
      </c>
      <c r="Q252" s="16">
        <f t="shared" si="167"/>
        <v>0</v>
      </c>
    </row>
    <row r="253" spans="3:17" x14ac:dyDescent="0.25">
      <c r="C253" s="1005"/>
      <c r="D253" s="16" t="s">
        <v>355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67"/>
        <v>0</v>
      </c>
    </row>
    <row r="254" spans="3:17" x14ac:dyDescent="0.25">
      <c r="C254" s="1006"/>
      <c r="D254" s="16" t="s">
        <v>356</v>
      </c>
      <c r="E254" s="16">
        <f>'[45]2022-23'!$H$189/10000000</f>
        <v>0</v>
      </c>
      <c r="F254" s="16">
        <f>'[45]2022-23'!$M$189/10000000</f>
        <v>0</v>
      </c>
      <c r="G254" s="16">
        <f>'[45]2022-23'!$R$189/10000000</f>
        <v>0</v>
      </c>
      <c r="H254" s="16">
        <f>'[45]2022-23'!$W$189/10000000</f>
        <v>0</v>
      </c>
      <c r="I254" s="16">
        <f>'[45]2022-23'!$AB$189/10000000</f>
        <v>0</v>
      </c>
      <c r="J254" s="16">
        <f>'[45]2022-23'!$AG$189/10000000</f>
        <v>0</v>
      </c>
      <c r="K254" s="16">
        <f>'[45]2022-23'!$AL$189/10000000</f>
        <v>0</v>
      </c>
      <c r="L254" s="16">
        <f>'[45]2022-23'!$AQ$189/10000000</f>
        <v>0</v>
      </c>
      <c r="M254" s="16">
        <f>'[45]2022-23'!$AV$189/10000000</f>
        <v>0</v>
      </c>
      <c r="N254" s="16">
        <f>'[45]2022-23'!$BA$189/10000000</f>
        <v>0</v>
      </c>
      <c r="O254" s="16">
        <f>'[45]2022-23'!$BF$189/10000000</f>
        <v>0</v>
      </c>
      <c r="P254" s="16">
        <f>('[45]2022-23'!$BK$189+'[45]2022-23'!$BP$189+'[45]2022-23'!$BU$189)/10000000</f>
        <v>0</v>
      </c>
      <c r="Q254" s="16">
        <f t="shared" si="167"/>
        <v>0</v>
      </c>
    </row>
    <row r="255" spans="3:17" x14ac:dyDescent="0.25"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>
        <f t="shared" si="167"/>
        <v>0</v>
      </c>
    </row>
    <row r="256" spans="3:17" x14ac:dyDescent="0.25"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>
        <f t="shared" si="167"/>
        <v>0</v>
      </c>
    </row>
    <row r="257" spans="3:17" x14ac:dyDescent="0.25"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>
        <f t="shared" si="167"/>
        <v>0</v>
      </c>
    </row>
    <row r="258" spans="3:17" x14ac:dyDescent="0.25"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>
        <f t="shared" si="167"/>
        <v>0</v>
      </c>
    </row>
    <row r="259" spans="3:17" x14ac:dyDescent="0.25"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>
        <f t="shared" si="167"/>
        <v>0</v>
      </c>
    </row>
    <row r="260" spans="3:17" x14ac:dyDescent="0.25"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>
        <f t="shared" si="167"/>
        <v>0</v>
      </c>
    </row>
    <row r="261" spans="3:17" x14ac:dyDescent="0.25"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>
        <f t="shared" si="167"/>
        <v>0</v>
      </c>
    </row>
    <row r="262" spans="3:17" x14ac:dyDescent="0.25"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>
        <f t="shared" si="167"/>
        <v>0</v>
      </c>
    </row>
    <row r="263" spans="3:17" x14ac:dyDescent="0.25"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>
        <f t="shared" si="167"/>
        <v>0</v>
      </c>
    </row>
    <row r="264" spans="3:17" x14ac:dyDescent="0.25"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>
        <f t="shared" si="167"/>
        <v>0</v>
      </c>
    </row>
    <row r="265" spans="3:17" x14ac:dyDescent="0.25">
      <c r="C265" s="937" t="s">
        <v>188</v>
      </c>
      <c r="D265" s="938"/>
      <c r="E265" s="16">
        <f t="shared" ref="E265:P265" si="168">SUM(E251:E264)</f>
        <v>0</v>
      </c>
      <c r="F265" s="16">
        <f t="shared" si="168"/>
        <v>0</v>
      </c>
      <c r="G265" s="16">
        <f t="shared" si="168"/>
        <v>0</v>
      </c>
      <c r="H265" s="16">
        <f t="shared" si="168"/>
        <v>0</v>
      </c>
      <c r="I265" s="16">
        <f t="shared" si="168"/>
        <v>0</v>
      </c>
      <c r="J265" s="16">
        <f t="shared" si="168"/>
        <v>0</v>
      </c>
      <c r="K265" s="16">
        <f t="shared" si="168"/>
        <v>0</v>
      </c>
      <c r="L265" s="16">
        <f t="shared" si="168"/>
        <v>0</v>
      </c>
      <c r="M265" s="16">
        <f t="shared" si="168"/>
        <v>0</v>
      </c>
      <c r="N265" s="16">
        <f t="shared" si="168"/>
        <v>0</v>
      </c>
      <c r="O265" s="16">
        <f t="shared" si="168"/>
        <v>0</v>
      </c>
      <c r="P265" s="16">
        <f t="shared" si="168"/>
        <v>0</v>
      </c>
      <c r="Q265" s="116">
        <f t="shared" si="167"/>
        <v>0</v>
      </c>
    </row>
    <row r="266" spans="3:17" x14ac:dyDescent="0.25">
      <c r="C266" s="935" t="s">
        <v>358</v>
      </c>
      <c r="D266" s="936"/>
      <c r="E266" s="16">
        <f t="shared" ref="E266:Q266" si="169">E249+E265</f>
        <v>40.006508160321182</v>
      </c>
      <c r="F266" s="16">
        <f t="shared" si="169"/>
        <v>69.739454434223688</v>
      </c>
      <c r="G266" s="16">
        <f t="shared" si="169"/>
        <v>37.93731155520161</v>
      </c>
      <c r="H266" s="16">
        <f t="shared" si="169"/>
        <v>39.513449351950001</v>
      </c>
      <c r="I266" s="16">
        <f t="shared" si="169"/>
        <v>41.628967013149996</v>
      </c>
      <c r="J266" s="16">
        <f t="shared" si="169"/>
        <v>43.8869656886</v>
      </c>
      <c r="K266" s="16">
        <f t="shared" si="169"/>
        <v>102.00564149504672</v>
      </c>
      <c r="L266" s="16">
        <f t="shared" si="169"/>
        <v>42.217000286240292</v>
      </c>
      <c r="M266" s="16">
        <f t="shared" si="169"/>
        <v>41.86539614845001</v>
      </c>
      <c r="N266" s="16">
        <f t="shared" si="169"/>
        <v>44.526750321114818</v>
      </c>
      <c r="O266" s="16">
        <f t="shared" si="169"/>
        <v>81.810543599296949</v>
      </c>
      <c r="P266" s="16">
        <f t="shared" si="169"/>
        <v>109.81418820152034</v>
      </c>
      <c r="Q266" s="116">
        <f t="shared" si="169"/>
        <v>694.95217625511566</v>
      </c>
    </row>
    <row r="267" spans="3:17" x14ac:dyDescent="0.25">
      <c r="C267" s="1002" t="s">
        <v>359</v>
      </c>
      <c r="D267" s="1003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</row>
    <row r="268" spans="3:17" x14ac:dyDescent="0.25">
      <c r="C268" s="16" t="s">
        <v>360</v>
      </c>
      <c r="D268" s="16" t="s">
        <v>360</v>
      </c>
      <c r="E268" s="16">
        <f>'[45]2022-23'!H206/10000000</f>
        <v>27.453048892849999</v>
      </c>
      <c r="F268" s="16">
        <f>'[45]2022-23'!M206/10000000</f>
        <v>28.063508194899999</v>
      </c>
      <c r="G268" s="16">
        <f>'[45]2022-23'!R206/10000000</f>
        <v>17.180073098400001</v>
      </c>
      <c r="H268" s="16">
        <f>'[45]2022-23'!W206/10000000</f>
        <v>28.063508194899999</v>
      </c>
      <c r="I268" s="16">
        <f>'[45]2022-23'!AB206/10000000</f>
        <v>28.176790594349999</v>
      </c>
      <c r="J268" s="16">
        <f>'[45]2022-23'!AG206/10000000</f>
        <v>26.728247462549998</v>
      </c>
      <c r="K268" s="16">
        <f>'[45]2022-23'!AL206/10000000</f>
        <v>28.0679929587</v>
      </c>
      <c r="L268" s="16">
        <f>'[45]2022-23'!AQ206/10000000</f>
        <v>27.158233748399997</v>
      </c>
      <c r="M268" s="16">
        <f>'[45]2022-23'!AV206/10000000</f>
        <v>28.063508194899999</v>
      </c>
      <c r="N268" s="16">
        <f>'[45]2022-23'!BA206/10000000</f>
        <v>27.795305218999999</v>
      </c>
      <c r="O268" s="16">
        <f>'[45]2022-23'!BF206/10000000</f>
        <v>26.748709151739998</v>
      </c>
      <c r="P268" s="16">
        <f>('[45]2022-23'!BK206+'[45]2022-23'!BP206+'[45]2022-23'!BU206)/10000000</f>
        <v>36.500750015899996</v>
      </c>
      <c r="Q268" s="16">
        <f t="shared" ref="Q268:Q275" si="170">SUM(E268:P268)</f>
        <v>329.99967572659</v>
      </c>
    </row>
    <row r="269" spans="3:17" x14ac:dyDescent="0.25">
      <c r="C269" s="16" t="s">
        <v>361</v>
      </c>
      <c r="D269" s="16" t="s">
        <v>361</v>
      </c>
      <c r="E269" s="16">
        <f>'[45]2022-23'!H207/10000000</f>
        <v>7.6995985120499997</v>
      </c>
      <c r="F269" s="16">
        <f>'[45]2022-23'!M207/10000000</f>
        <v>8.0211001568500002</v>
      </c>
      <c r="G269" s="16">
        <f>'[45]2022-23'!R207/10000000</f>
        <v>7.188232039899999</v>
      </c>
      <c r="H269" s="16">
        <f>'[45]2022-23'!W207/10000000</f>
        <v>8.4260731146499985</v>
      </c>
      <c r="I269" s="16">
        <f>'[45]2022-23'!AB207/10000000</f>
        <v>8.124087896499999</v>
      </c>
      <c r="J269" s="16">
        <f>'[45]2022-23'!AG207/10000000</f>
        <v>7.4646810157999992</v>
      </c>
      <c r="K269" s="16">
        <f>'[45]2022-23'!AL207/10000000</f>
        <v>8.1494737081499995</v>
      </c>
      <c r="L269" s="16">
        <f>'[45]2022-23'!AQ207/10000000</f>
        <v>7.7828222683499995</v>
      </c>
      <c r="M269" s="16">
        <f>'[45]2022-23'!AV207/10000000</f>
        <v>8.0878829205499994</v>
      </c>
      <c r="N269" s="16">
        <f>'[45]2022-23'!BA207/10000000</f>
        <v>8.0251188155000008</v>
      </c>
      <c r="O269" s="16">
        <f>'[45]2022-23'!BF207/10000000</f>
        <v>7.4061897817999993</v>
      </c>
      <c r="P269" s="16">
        <f>('[45]2022-23'!BK207+'[45]2022-23'!BP207+'[45]2022-23'!BU207)/10000000</f>
        <v>9.8506622054499982</v>
      </c>
      <c r="Q269" s="16">
        <f t="shared" si="170"/>
        <v>96.225922435549975</v>
      </c>
    </row>
    <row r="270" spans="3:17" x14ac:dyDescent="0.25"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>
        <f t="shared" si="170"/>
        <v>0</v>
      </c>
    </row>
    <row r="271" spans="3:17" x14ac:dyDescent="0.25"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>
        <f t="shared" si="170"/>
        <v>0</v>
      </c>
    </row>
    <row r="272" spans="3:17" x14ac:dyDescent="0.25"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>
        <f t="shared" si="170"/>
        <v>0</v>
      </c>
    </row>
    <row r="273" spans="3:17" x14ac:dyDescent="0.25"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>
        <f t="shared" si="170"/>
        <v>0</v>
      </c>
    </row>
    <row r="274" spans="3:17" x14ac:dyDescent="0.25"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>
        <f t="shared" si="170"/>
        <v>0</v>
      </c>
    </row>
    <row r="275" spans="3:17" x14ac:dyDescent="0.25">
      <c r="C275" s="935" t="s">
        <v>362</v>
      </c>
      <c r="D275" s="936"/>
      <c r="E275" s="16">
        <f t="shared" ref="E275:P275" si="171">SUM(E268:E274)</f>
        <v>35.152647404900002</v>
      </c>
      <c r="F275" s="16">
        <f t="shared" si="171"/>
        <v>36.084608351749999</v>
      </c>
      <c r="G275" s="16">
        <f t="shared" si="171"/>
        <v>24.368305138300002</v>
      </c>
      <c r="H275" s="16">
        <f t="shared" si="171"/>
        <v>36.489581309549997</v>
      </c>
      <c r="I275" s="16">
        <f t="shared" si="171"/>
        <v>36.300878490849996</v>
      </c>
      <c r="J275" s="16">
        <f t="shared" si="171"/>
        <v>34.192928478349998</v>
      </c>
      <c r="K275" s="16">
        <f t="shared" si="171"/>
        <v>36.217466666850001</v>
      </c>
      <c r="L275" s="16">
        <f t="shared" si="171"/>
        <v>34.941056016749997</v>
      </c>
      <c r="M275" s="16">
        <f t="shared" si="171"/>
        <v>36.151391115449997</v>
      </c>
      <c r="N275" s="16">
        <f t="shared" si="171"/>
        <v>35.8204240345</v>
      </c>
      <c r="O275" s="16">
        <f t="shared" si="171"/>
        <v>34.154898933539997</v>
      </c>
      <c r="P275" s="16">
        <f t="shared" si="171"/>
        <v>46.351412221349996</v>
      </c>
      <c r="Q275" s="116">
        <f t="shared" si="170"/>
        <v>426.22559816213993</v>
      </c>
    </row>
    <row r="276" spans="3:17" x14ac:dyDescent="0.25">
      <c r="C276" s="1002" t="s">
        <v>363</v>
      </c>
      <c r="D276" s="1003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</row>
    <row r="277" spans="3:17" x14ac:dyDescent="0.25">
      <c r="C277" s="16" t="s">
        <v>364</v>
      </c>
      <c r="D277" s="16" t="s">
        <v>364</v>
      </c>
      <c r="E277" s="16">
        <f>'[45]2022-23'!H231/10000000</f>
        <v>34.754926666666663</v>
      </c>
      <c r="F277" s="16">
        <f>'[45]2022-23'!M231/10000000</f>
        <v>34.754926656849996</v>
      </c>
      <c r="G277" s="16">
        <f>'[45]2022-23'!R231/10000000</f>
        <v>34.754926656849996</v>
      </c>
      <c r="H277" s="16">
        <f>'[45]2022-23'!W231/10000000</f>
        <v>34.754926666666663</v>
      </c>
      <c r="I277" s="16">
        <f>'[45]2022-23'!AB231/10000000</f>
        <v>34.754926666666663</v>
      </c>
      <c r="J277" s="16">
        <f>'[45]2022-23'!AG231/10000000</f>
        <v>34.754926666666663</v>
      </c>
      <c r="K277" s="16">
        <f>'[45]2022-23'!AL231/10000000</f>
        <v>34.754926666666663</v>
      </c>
      <c r="L277" s="16">
        <f>'[45]2022-23'!AQ231/10000000</f>
        <v>34.754926666666663</v>
      </c>
      <c r="M277" s="16">
        <f>'[45]2022-23'!AV231/10000000</f>
        <v>34.754926666666663</v>
      </c>
      <c r="N277" s="16">
        <f>'[45]2022-23'!BA231/10000000</f>
        <v>34.754926666666663</v>
      </c>
      <c r="O277" s="16">
        <f>'[45]2022-23'!BF231/10000000</f>
        <v>34.754926666666663</v>
      </c>
      <c r="P277" s="16">
        <f>('[45]2022-23'!BK231+'[45]2022-23'!BP231+'[45]2022-23'!BU231)/10000000</f>
        <v>29.778554006849998</v>
      </c>
      <c r="Q277" s="16">
        <f t="shared" ref="Q277:Q285" si="172">SUM(E277:P277)</f>
        <v>412.08274732055008</v>
      </c>
    </row>
    <row r="278" spans="3:17" x14ac:dyDescent="0.25">
      <c r="C278" s="16" t="s">
        <v>365</v>
      </c>
      <c r="D278" s="16" t="s">
        <v>365</v>
      </c>
      <c r="E278" s="16">
        <f>'[45]2022-23'!H232/10000000</f>
        <v>0</v>
      </c>
      <c r="F278" s="16">
        <f>'[45]2022-23'!M232/10000000</f>
        <v>0</v>
      </c>
      <c r="G278" s="16">
        <f>'[45]2022-23'!R232/10000000</f>
        <v>0</v>
      </c>
      <c r="H278" s="16">
        <f>'[45]2022-23'!W232/10000000</f>
        <v>0</v>
      </c>
      <c r="I278" s="16">
        <f>'[45]2022-23'!AB232/10000000</f>
        <v>0</v>
      </c>
      <c r="J278" s="16">
        <f>'[45]2022-23'!AG232/10000000</f>
        <v>0</v>
      </c>
      <c r="K278" s="16">
        <f>'[45]2022-23'!AL232/10000000</f>
        <v>0</v>
      </c>
      <c r="L278" s="16">
        <f>'[45]2022-23'!AQ232/10000000</f>
        <v>0</v>
      </c>
      <c r="M278" s="16">
        <f>'[45]2022-23'!AV232/10000000</f>
        <v>0</v>
      </c>
      <c r="N278" s="16">
        <f>'[45]2022-23'!BA232/10000000</f>
        <v>0</v>
      </c>
      <c r="O278" s="16">
        <f>'[45]2022-23'!BF232/10000000</f>
        <v>0</v>
      </c>
      <c r="P278" s="16">
        <f>('[45]2022-23'!BK232+'[45]2022-23'!BP232+'[45]2022-23'!BU232)/10000000</f>
        <v>0</v>
      </c>
      <c r="Q278" s="16">
        <f t="shared" si="172"/>
        <v>0</v>
      </c>
    </row>
    <row r="279" spans="3:17" x14ac:dyDescent="0.25">
      <c r="C279" s="16" t="s">
        <v>366</v>
      </c>
      <c r="D279" s="16" t="s">
        <v>366</v>
      </c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72"/>
        <v>0</v>
      </c>
    </row>
    <row r="280" spans="3:17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72"/>
        <v>0</v>
      </c>
    </row>
    <row r="281" spans="3:17" x14ac:dyDescent="0.25"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>
        <f t="shared" si="172"/>
        <v>0</v>
      </c>
    </row>
    <row r="282" spans="3:17" x14ac:dyDescent="0.25"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>
        <f t="shared" si="172"/>
        <v>0</v>
      </c>
    </row>
    <row r="283" spans="3:17" x14ac:dyDescent="0.25"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>
        <f t="shared" si="172"/>
        <v>0</v>
      </c>
    </row>
    <row r="284" spans="3:17" x14ac:dyDescent="0.25"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>
        <f t="shared" si="172"/>
        <v>0</v>
      </c>
    </row>
    <row r="285" spans="3:17" x14ac:dyDescent="0.25">
      <c r="C285" s="935" t="s">
        <v>367</v>
      </c>
      <c r="D285" s="936"/>
      <c r="E285" s="16">
        <f t="shared" ref="E285:P285" si="173">SUM(E277:E284)</f>
        <v>34.754926666666663</v>
      </c>
      <c r="F285" s="16">
        <f t="shared" si="173"/>
        <v>34.754926656849996</v>
      </c>
      <c r="G285" s="16">
        <f t="shared" si="173"/>
        <v>34.754926656849996</v>
      </c>
      <c r="H285" s="16">
        <f t="shared" si="173"/>
        <v>34.754926666666663</v>
      </c>
      <c r="I285" s="16">
        <f t="shared" si="173"/>
        <v>34.754926666666663</v>
      </c>
      <c r="J285" s="16">
        <f t="shared" si="173"/>
        <v>34.754926666666663</v>
      </c>
      <c r="K285" s="16">
        <f t="shared" si="173"/>
        <v>34.754926666666663</v>
      </c>
      <c r="L285" s="16">
        <f t="shared" si="173"/>
        <v>34.754926666666663</v>
      </c>
      <c r="M285" s="16">
        <f t="shared" si="173"/>
        <v>34.754926666666663</v>
      </c>
      <c r="N285" s="16">
        <f t="shared" si="173"/>
        <v>34.754926666666663</v>
      </c>
      <c r="O285" s="16">
        <f t="shared" si="173"/>
        <v>34.754926666666663</v>
      </c>
      <c r="P285" s="16">
        <f t="shared" si="173"/>
        <v>29.778554006849998</v>
      </c>
      <c r="Q285" s="116">
        <f t="shared" si="172"/>
        <v>412.08274732055008</v>
      </c>
    </row>
    <row r="286" spans="3:17" x14ac:dyDescent="0.25">
      <c r="C286" s="1002" t="s">
        <v>368</v>
      </c>
      <c r="D286" s="1003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</row>
    <row r="287" spans="3:17" x14ac:dyDescent="0.25">
      <c r="C287" s="16"/>
      <c r="D287" s="16" t="s">
        <v>369</v>
      </c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ref="Q287:Q311" si="174">SUM(E287:P287)</f>
        <v>0</v>
      </c>
    </row>
    <row r="288" spans="3:17" x14ac:dyDescent="0.25">
      <c r="C288" s="16"/>
      <c r="D288" s="16" t="s">
        <v>370</v>
      </c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74"/>
        <v>0</v>
      </c>
    </row>
    <row r="289" spans="3:17" x14ac:dyDescent="0.25">
      <c r="C289" s="16"/>
      <c r="D289" s="16" t="s">
        <v>371</v>
      </c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74"/>
        <v>0</v>
      </c>
    </row>
    <row r="290" spans="3:17" x14ac:dyDescent="0.25">
      <c r="C290" s="16"/>
      <c r="D290" s="16" t="s">
        <v>372</v>
      </c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74"/>
        <v>0</v>
      </c>
    </row>
    <row r="291" spans="3:17" x14ac:dyDescent="0.25">
      <c r="C291" s="16"/>
      <c r="D291" s="16" t="s">
        <v>373</v>
      </c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>
        <f t="shared" si="174"/>
        <v>0</v>
      </c>
    </row>
    <row r="292" spans="3:17" x14ac:dyDescent="0.25">
      <c r="C292" s="16"/>
      <c r="D292" s="16" t="s">
        <v>331</v>
      </c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>
        <f t="shared" si="174"/>
        <v>0</v>
      </c>
    </row>
    <row r="293" spans="3:17" x14ac:dyDescent="0.25">
      <c r="C293" s="16"/>
      <c r="D293" s="16" t="s">
        <v>374</v>
      </c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>
        <f t="shared" si="174"/>
        <v>0</v>
      </c>
    </row>
    <row r="294" spans="3:17" x14ac:dyDescent="0.25">
      <c r="C294" s="16"/>
      <c r="D294" s="16" t="s">
        <v>375</v>
      </c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>
        <f t="shared" si="174"/>
        <v>0</v>
      </c>
    </row>
    <row r="295" spans="3:17" x14ac:dyDescent="0.25">
      <c r="C295" s="16"/>
      <c r="D295" s="16" t="s">
        <v>376</v>
      </c>
      <c r="E295" s="16">
        <f>'[45]2022-23'!$H$216/10000000</f>
        <v>1.7712996999999999E-3</v>
      </c>
      <c r="F295" s="16">
        <f>'[45]2022-23'!$M$216/10000000</f>
        <v>0</v>
      </c>
      <c r="G295" s="16">
        <f>'[45]2022-23'!$R$216/10000000</f>
        <v>5.7686659999999996E-3</v>
      </c>
      <c r="H295" s="16">
        <f>'[45]2022-23'!$W$216/10000000</f>
        <v>2.97659985E-3</v>
      </c>
      <c r="I295" s="16">
        <f>'[45]2022-23'!$AB$216/10000000</f>
        <v>3.2779095734999995E-3</v>
      </c>
      <c r="J295" s="16">
        <f>'[45]2022-23'!$AG$216/10000000</f>
        <v>10.808328496449999</v>
      </c>
      <c r="K295" s="16">
        <f>'[45]2022-23'!$AL$216/10000000</f>
        <v>4.6097496E-3</v>
      </c>
      <c r="L295" s="16">
        <f>'[45]2022-23'!$AQ$216/10000000</f>
        <v>4.5490826000000005E-3</v>
      </c>
      <c r="M295" s="16">
        <f>'[45]2022-23'!$AV$216/10000000</f>
        <v>0</v>
      </c>
      <c r="N295" s="16"/>
      <c r="O295" s="16"/>
      <c r="P295" s="16">
        <f>('[45]2022-23'!$BK$216+'[45]2022-23'!$BP$216+'[45]2022-23'!$BU$216)/10000000</f>
        <v>9.5286947499999986E-3</v>
      </c>
      <c r="Q295" s="16">
        <f t="shared" si="174"/>
        <v>10.840810498523499</v>
      </c>
    </row>
    <row r="296" spans="3:17" x14ac:dyDescent="0.25">
      <c r="C296" s="16"/>
      <c r="D296" s="16" t="s">
        <v>377</v>
      </c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>
        <f t="shared" si="174"/>
        <v>0</v>
      </c>
    </row>
    <row r="297" spans="3:17" x14ac:dyDescent="0.25">
      <c r="C297" s="16"/>
      <c r="D297" s="16" t="s">
        <v>378</v>
      </c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>
        <f t="shared" si="174"/>
        <v>0</v>
      </c>
    </row>
    <row r="298" spans="3:17" x14ac:dyDescent="0.25">
      <c r="C298" s="16"/>
      <c r="D298" s="16" t="s">
        <v>379</v>
      </c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>
        <f t="shared" si="174"/>
        <v>0</v>
      </c>
    </row>
    <row r="299" spans="3:17" x14ac:dyDescent="0.25">
      <c r="C299" s="16"/>
      <c r="D299" s="16" t="s">
        <v>380</v>
      </c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>
        <f t="shared" si="174"/>
        <v>0</v>
      </c>
    </row>
    <row r="300" spans="3:17" x14ac:dyDescent="0.25">
      <c r="C300" s="16"/>
      <c r="D300" s="16" t="s">
        <v>381</v>
      </c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>
        <f t="shared" si="174"/>
        <v>0</v>
      </c>
    </row>
    <row r="301" spans="3:17" x14ac:dyDescent="0.3">
      <c r="C301" s="16"/>
      <c r="D301" s="399" t="s">
        <v>382</v>
      </c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>
        <f t="shared" si="174"/>
        <v>0</v>
      </c>
    </row>
    <row r="302" spans="3:17" x14ac:dyDescent="0.3">
      <c r="C302" s="16"/>
      <c r="D302" s="399" t="s">
        <v>383</v>
      </c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>
        <f>'[45]2022-23'!$BK$217/10000000</f>
        <v>3.5624192499999997E-3</v>
      </c>
      <c r="Q302" s="16">
        <f t="shared" si="174"/>
        <v>3.5624192499999997E-3</v>
      </c>
    </row>
    <row r="303" spans="3:17" x14ac:dyDescent="0.25"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>
        <f t="shared" si="174"/>
        <v>0</v>
      </c>
    </row>
    <row r="304" spans="3:17" x14ac:dyDescent="0.25"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>
        <f t="shared" si="174"/>
        <v>0</v>
      </c>
    </row>
    <row r="305" spans="3:17" x14ac:dyDescent="0.25"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>
        <f t="shared" si="174"/>
        <v>0</v>
      </c>
    </row>
    <row r="306" spans="3:17" x14ac:dyDescent="0.25"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>
        <f t="shared" si="174"/>
        <v>0</v>
      </c>
    </row>
    <row r="307" spans="3:17" x14ac:dyDescent="0.25"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>
        <f t="shared" si="174"/>
        <v>0</v>
      </c>
    </row>
    <row r="308" spans="3:17" x14ac:dyDescent="0.25"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>
        <f t="shared" si="174"/>
        <v>0</v>
      </c>
    </row>
    <row r="309" spans="3:17" x14ac:dyDescent="0.25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>
        <f t="shared" si="174"/>
        <v>0</v>
      </c>
    </row>
    <row r="310" spans="3:17" x14ac:dyDescent="0.25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>
        <f t="shared" si="174"/>
        <v>0</v>
      </c>
    </row>
    <row r="311" spans="3:17" x14ac:dyDescent="0.25">
      <c r="C311" s="935" t="s">
        <v>384</v>
      </c>
      <c r="D311" s="936"/>
      <c r="E311" s="16">
        <f t="shared" ref="E311:P311" si="175">SUM(E287:E310)</f>
        <v>1.7712996999999999E-3</v>
      </c>
      <c r="F311" s="16">
        <f t="shared" si="175"/>
        <v>0</v>
      </c>
      <c r="G311" s="16">
        <f t="shared" si="175"/>
        <v>5.7686659999999996E-3</v>
      </c>
      <c r="H311" s="16">
        <f t="shared" si="175"/>
        <v>2.97659985E-3</v>
      </c>
      <c r="I311" s="16">
        <f t="shared" si="175"/>
        <v>3.2779095734999995E-3</v>
      </c>
      <c r="J311" s="16">
        <f t="shared" si="175"/>
        <v>10.808328496449999</v>
      </c>
      <c r="K311" s="16">
        <f t="shared" si="175"/>
        <v>4.6097496E-3</v>
      </c>
      <c r="L311" s="16">
        <f t="shared" si="175"/>
        <v>4.5490826000000005E-3</v>
      </c>
      <c r="M311" s="16">
        <f t="shared" si="175"/>
        <v>0</v>
      </c>
      <c r="N311" s="16">
        <f t="shared" si="175"/>
        <v>0</v>
      </c>
      <c r="O311" s="16">
        <f t="shared" si="175"/>
        <v>0</v>
      </c>
      <c r="P311" s="16">
        <f t="shared" si="175"/>
        <v>1.3091113999999997E-2</v>
      </c>
      <c r="Q311" s="116">
        <f t="shared" si="174"/>
        <v>10.8443729177735</v>
      </c>
    </row>
    <row r="312" spans="3:17" x14ac:dyDescent="0.25">
      <c r="C312" s="1002" t="s">
        <v>385</v>
      </c>
      <c r="D312" s="1003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</row>
    <row r="313" spans="3:17" x14ac:dyDescent="0.25">
      <c r="C313" s="16"/>
      <c r="D313" s="16" t="s">
        <v>386</v>
      </c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>
        <f>SUM(E313:P313)</f>
        <v>0</v>
      </c>
    </row>
    <row r="314" spans="3:17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f>SUM(E314:P314)</f>
        <v>0</v>
      </c>
    </row>
    <row r="315" spans="3:17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f>SUM(E315:P315)</f>
        <v>0</v>
      </c>
    </row>
    <row r="316" spans="3:17" x14ac:dyDescent="0.3">
      <c r="C316" s="16"/>
      <c r="D316" s="397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</row>
    <row r="317" spans="3:17" x14ac:dyDescent="0.3">
      <c r="C317" s="16"/>
      <c r="D317" s="397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</row>
    <row r="318" spans="3:17" x14ac:dyDescent="0.3">
      <c r="C318" s="16"/>
      <c r="D318" s="397" t="s">
        <v>460</v>
      </c>
      <c r="E318" s="16">
        <f>'[45]2022-23'!H233/10000000</f>
        <v>35.043421006699994</v>
      </c>
      <c r="F318" s="16">
        <f>'[45]2022-23'!M233/10000000</f>
        <v>30.179859261649995</v>
      </c>
      <c r="G318" s="16">
        <f>'[45]2022-23'!R233/10000000</f>
        <v>30.331190648799996</v>
      </c>
      <c r="H318" s="16">
        <f>'[45]2022-23'!W233/10000000</f>
        <v>33.71490544345</v>
      </c>
      <c r="I318" s="16">
        <f>'[45]2022-23'!AB233/10000000</f>
        <v>30.264954035350002</v>
      </c>
      <c r="J318" s="16">
        <f>'[45]2022-23'!AG233/10000000</f>
        <v>31.671886997099996</v>
      </c>
      <c r="K318" s="16">
        <f>'[45]2022-23'!AL233/10000000</f>
        <v>30.788079656899999</v>
      </c>
      <c r="L318" s="16">
        <f>'[45]2022-23'!AQ233/10000000</f>
        <v>35.829503233899999</v>
      </c>
      <c r="M318" s="16">
        <f>'[45]2022-23'!AV233/10000000</f>
        <v>31.897822155</v>
      </c>
      <c r="N318" s="16">
        <f>'[45]2022-23'!BA233/10000000</f>
        <v>35.983543402599999</v>
      </c>
      <c r="O318" s="16">
        <f>'[45]2022-23'!BF233/10000000</f>
        <v>45.92414967765</v>
      </c>
      <c r="P318" s="16">
        <f>('[45]2022-23'!BK233+'[45]2022-23'!BP233+'[45]2022-23'!BU234)/10000000</f>
        <v>341.33497179734997</v>
      </c>
      <c r="Q318" s="16">
        <f t="shared" ref="Q318:Q337" si="176">SUM(E318:P318)</f>
        <v>712.96428731644994</v>
      </c>
    </row>
    <row r="319" spans="3:17" x14ac:dyDescent="0.3">
      <c r="C319" s="16"/>
      <c r="D319" s="397" t="s">
        <v>461</v>
      </c>
      <c r="E319" s="16">
        <f>'[45]2022-23'!H234/10000000</f>
        <v>1.7591574649999997E-2</v>
      </c>
      <c r="F319" s="16">
        <f>'[45]2022-23'!M234/10000000</f>
        <v>1.7591574649999997E-2</v>
      </c>
      <c r="G319" s="16">
        <f>'[45]2022-23'!R234/10000000</f>
        <v>1.7591574649999997E-2</v>
      </c>
      <c r="H319" s="16">
        <f>'[45]2022-23'!W234/10000000</f>
        <v>1.7591574649999997E-2</v>
      </c>
      <c r="I319" s="16">
        <f>'[45]2022-23'!AB234/10000000</f>
        <v>0.44843833059999999</v>
      </c>
      <c r="J319" s="16">
        <f>'[45]2022-23'!AG234/10000000</f>
        <v>1.7591574649999997E-2</v>
      </c>
      <c r="K319" s="16">
        <f>'[45]2022-23'!AL234/10000000</f>
        <v>1.7591574649999997E-2</v>
      </c>
      <c r="L319" s="16">
        <f>'[45]2022-23'!AQ234/10000000</f>
        <v>1.7591574649999997E-2</v>
      </c>
      <c r="M319" s="16">
        <f>'[45]2022-23'!AV234/10000000</f>
        <v>1.7591574649999997E-2</v>
      </c>
      <c r="N319" s="16">
        <f>'[45]2022-23'!BA234/10000000</f>
        <v>1.7591574649999997E-2</v>
      </c>
      <c r="O319" s="16">
        <f>'[45]2022-23'!BF234/10000000</f>
        <v>0.75486340129999996</v>
      </c>
      <c r="P319" s="16">
        <f>('[45]2022-23'!BK234+'[45]2022-23'!BP234+'[45]2022-23'!BU235)/10000000</f>
        <v>1.7591574649999997E-2</v>
      </c>
      <c r="Q319" s="16">
        <f t="shared" si="176"/>
        <v>1.3792174783999995</v>
      </c>
    </row>
    <row r="320" spans="3:17" x14ac:dyDescent="0.3">
      <c r="C320" s="16"/>
      <c r="D320" s="398" t="s">
        <v>462</v>
      </c>
      <c r="E320" s="16">
        <f>'[45]2022-23'!H235/10000000</f>
        <v>0</v>
      </c>
      <c r="F320" s="16">
        <f>'[45]2022-23'!M235/10000000</f>
        <v>0</v>
      </c>
      <c r="G320" s="16">
        <f>'[45]2022-23'!R235/10000000</f>
        <v>0</v>
      </c>
      <c r="H320" s="16">
        <f>'[45]2022-23'!W235/10000000</f>
        <v>0</v>
      </c>
      <c r="I320" s="16">
        <f>'[45]2022-23'!AB235/10000000</f>
        <v>0</v>
      </c>
      <c r="J320" s="16">
        <f>'[45]2022-23'!AG235/10000000</f>
        <v>0</v>
      </c>
      <c r="K320" s="16">
        <f>'[45]2022-23'!AL235/10000000</f>
        <v>0</v>
      </c>
      <c r="L320" s="16">
        <f>'[45]2022-23'!AQ235/10000000</f>
        <v>0</v>
      </c>
      <c r="M320" s="16">
        <f>'[45]2022-23'!AV235/10000000</f>
        <v>0</v>
      </c>
      <c r="N320" s="16">
        <f>'[45]2022-23'!BA235/10000000</f>
        <v>0</v>
      </c>
      <c r="O320" s="16">
        <f>'[45]2022-23'!BF235/10000000</f>
        <v>0</v>
      </c>
      <c r="P320" s="16">
        <f>('[45]2022-23'!BK235+'[45]2022-23'!BP235+'[45]2022-23'!BU236)/10000000</f>
        <v>0</v>
      </c>
      <c r="Q320" s="16">
        <f t="shared" si="176"/>
        <v>0</v>
      </c>
    </row>
    <row r="321" spans="3:17" x14ac:dyDescent="0.3">
      <c r="C321" s="16"/>
      <c r="D321" s="397" t="s">
        <v>463</v>
      </c>
      <c r="E321" s="16">
        <f>'[45]2022-23'!H236/10000000</f>
        <v>0.2845437249071428</v>
      </c>
      <c r="F321" s="16">
        <f>'[45]2022-23'!M236/10000000</f>
        <v>1.3713356865499999</v>
      </c>
      <c r="G321" s="16">
        <f>'[45]2022-23'!R236/10000000</f>
        <v>1.3738670402642856</v>
      </c>
      <c r="H321" s="16">
        <f>'[45]2022-23'!W236/10000000</f>
        <v>1.3420171092785713</v>
      </c>
      <c r="I321" s="16">
        <f>'[45]2022-23'!AB236/10000000</f>
        <v>0.8755637593071427</v>
      </c>
      <c r="J321" s="16">
        <f>'[45]2022-23'!AG236/10000000</f>
        <v>0.55022268014285713</v>
      </c>
      <c r="K321" s="16">
        <f>'[45]2022-23'!AL236/10000000</f>
        <v>0.76581621390714283</v>
      </c>
      <c r="L321" s="16">
        <f>'[45]2022-23'!AQ236/10000000</f>
        <v>0.8263229385928571</v>
      </c>
      <c r="M321" s="16">
        <f>'[45]2022-23'!AV236/10000000</f>
        <v>0.65872445688571413</v>
      </c>
      <c r="N321" s="16">
        <f>'[45]2022-23'!BA236/10000000</f>
        <v>0.79042974979285696</v>
      </c>
      <c r="O321" s="16">
        <f>'[45]2022-23'!BF236/10000000</f>
        <v>0.45710355134999991</v>
      </c>
      <c r="P321" s="16">
        <f>('[45]2022-23'!BK236+'[45]2022-23'!BP236+'[45]2022-23'!BU237)/10000000</f>
        <v>0.28993007942142857</v>
      </c>
      <c r="Q321" s="16">
        <f t="shared" si="176"/>
        <v>9.5858769903999992</v>
      </c>
    </row>
    <row r="322" spans="3:17" x14ac:dyDescent="0.3">
      <c r="C322" s="16"/>
      <c r="D322" s="397" t="s">
        <v>464</v>
      </c>
      <c r="E322" s="16">
        <f>'[45]2022-23'!H237/10000000</f>
        <v>0</v>
      </c>
      <c r="F322" s="16">
        <f>'[45]2022-23'!M237/10000000</f>
        <v>0</v>
      </c>
      <c r="G322" s="16">
        <f>'[45]2022-23'!R237/10000000</f>
        <v>0</v>
      </c>
      <c r="H322" s="16">
        <f>'[45]2022-23'!W237/10000000</f>
        <v>0</v>
      </c>
      <c r="I322" s="16">
        <f>'[45]2022-23'!AB237/10000000</f>
        <v>0</v>
      </c>
      <c r="J322" s="16">
        <f>'[45]2022-23'!AG237/10000000</f>
        <v>0</v>
      </c>
      <c r="K322" s="16">
        <f>'[45]2022-23'!AL237/10000000</f>
        <v>0</v>
      </c>
      <c r="L322" s="16">
        <f>'[45]2022-23'!AQ237/10000000</f>
        <v>0</v>
      </c>
      <c r="M322" s="16">
        <f>'[45]2022-23'!AV237/10000000</f>
        <v>0</v>
      </c>
      <c r="N322" s="16">
        <f>'[45]2022-23'!BA237/10000000</f>
        <v>0</v>
      </c>
      <c r="O322" s="16">
        <f>'[45]2022-23'!BF237/10000000</f>
        <v>0</v>
      </c>
      <c r="P322" s="16">
        <f>('[45]2022-23'!BK237+'[45]2022-23'!BP237+'[45]2022-23'!BU238)/10000000</f>
        <v>0</v>
      </c>
      <c r="Q322" s="16">
        <f t="shared" si="176"/>
        <v>0</v>
      </c>
    </row>
    <row r="323" spans="3:17" x14ac:dyDescent="0.3">
      <c r="C323" s="16"/>
      <c r="D323" s="397" t="s">
        <v>465</v>
      </c>
      <c r="E323" s="16">
        <f>'[45]2022-23'!H238/10000000</f>
        <v>7.6048204899999999E-2</v>
      </c>
      <c r="F323" s="16">
        <f>'[45]2022-23'!M238/10000000</f>
        <v>7.6456959450981257E-2</v>
      </c>
      <c r="G323" s="16">
        <f>'[45]2022-23'!R238/10000000</f>
        <v>9.2770415549999999E-2</v>
      </c>
      <c r="H323" s="16">
        <f>'[45]2022-23'!W238/10000000</f>
        <v>8.1072257100000003E-2</v>
      </c>
      <c r="I323" s="16">
        <f>'[45]2022-23'!AB238/10000000</f>
        <v>8.2238212049999995E-2</v>
      </c>
      <c r="J323" s="16">
        <f>'[45]2022-23'!AG238/10000000</f>
        <v>8.3416535999999999E-2</v>
      </c>
      <c r="K323" s="16">
        <f>'[45]2022-23'!AL238/10000000</f>
        <v>8.3493341599999993E-2</v>
      </c>
      <c r="L323" s="16">
        <f>'[45]2022-23'!AQ238/10000000</f>
        <v>8.3453377949999991E-2</v>
      </c>
      <c r="M323" s="16">
        <f>'[45]2022-23'!AV238/10000000</f>
        <v>7.9411742765805121E-2</v>
      </c>
      <c r="N323" s="16">
        <f>'[45]2022-23'!BA238/10000000</f>
        <v>8.3836658410605655E-2</v>
      </c>
      <c r="O323" s="16">
        <f>'[45]2022-23'!BF238/10000000</f>
        <v>8.3836658410605655E-2</v>
      </c>
      <c r="P323" s="16">
        <f>('[45]2022-23'!BK238+'[45]2022-23'!BP238+'[45]2022-23'!BU239)/10000000</f>
        <v>0.29875723309999996</v>
      </c>
      <c r="Q323" s="16">
        <f t="shared" si="176"/>
        <v>1.2047915972879975</v>
      </c>
    </row>
    <row r="324" spans="3:17" x14ac:dyDescent="0.3">
      <c r="C324" s="16"/>
      <c r="D324" s="397" t="s">
        <v>466</v>
      </c>
      <c r="E324" s="16">
        <f>'[45]2022-23'!H239/10000000</f>
        <v>83.785994700000003</v>
      </c>
      <c r="F324" s="16">
        <f>'[45]2022-23'!M239/10000000</f>
        <v>83.785994700000003</v>
      </c>
      <c r="G324" s="16">
        <f>'[45]2022-23'!R239/10000000</f>
        <v>83.785994700000003</v>
      </c>
      <c r="H324" s="16">
        <f>'[45]2022-23'!W239/10000000</f>
        <v>83.785994700000003</v>
      </c>
      <c r="I324" s="16">
        <f>'[45]2022-23'!AB239/10000000</f>
        <v>83.785994700000003</v>
      </c>
      <c r="J324" s="16">
        <f>'[45]2022-23'!AG239/10000000</f>
        <v>83.785994700000003</v>
      </c>
      <c r="K324" s="16">
        <f>'[45]2022-23'!AL239/10000000</f>
        <v>83.785994700000003</v>
      </c>
      <c r="L324" s="16">
        <f>'[45]2022-23'!AQ239/10000000</f>
        <v>83.785994700000003</v>
      </c>
      <c r="M324" s="16">
        <f>'[45]2022-23'!AV239/10000000</f>
        <v>83.785994700000003</v>
      </c>
      <c r="N324" s="16">
        <f>'[45]2022-23'!BA239/10000000</f>
        <v>83.785994700000003</v>
      </c>
      <c r="O324" s="16">
        <f>'[45]2022-23'!BF239/10000000</f>
        <v>83.785994700000003</v>
      </c>
      <c r="P324" s="16">
        <f>('[45]2022-23'!BK239+'[45]2022-23'!BP239+'[45]2022-23'!BU240)/10000000</f>
        <v>83.785994700000003</v>
      </c>
      <c r="Q324" s="16">
        <f t="shared" si="176"/>
        <v>1005.4319363999998</v>
      </c>
    </row>
    <row r="325" spans="3:17" x14ac:dyDescent="0.3">
      <c r="C325" s="16"/>
      <c r="D325" s="397" t="s">
        <v>467</v>
      </c>
      <c r="E325" s="16">
        <f>'[45]2022-23'!$H$241/10000000</f>
        <v>1.9007908</v>
      </c>
      <c r="F325" s="16">
        <f>'[45]2022-23'!$M$241/10000000</f>
        <v>0.94393260000000001</v>
      </c>
      <c r="G325" s="16">
        <f>'[45]2022-23'!$R$241/10000000</f>
        <v>0.94393260000000001</v>
      </c>
      <c r="H325" s="16">
        <f>'[45]2022-23'!$W$241/10000000</f>
        <v>0.94393260000000001</v>
      </c>
      <c r="I325" s="16">
        <f>'[45]2022-23'!$AB$241/10000000</f>
        <v>0.94393260000000001</v>
      </c>
      <c r="J325" s="16">
        <f>'[45]2022-23'!$AG$241/10000000</f>
        <v>1.895562</v>
      </c>
      <c r="K325" s="16">
        <f>'[45]2022-23'!$AL$241/10000000</f>
        <v>0.94393260000000001</v>
      </c>
      <c r="L325" s="16">
        <f>'[45]2022-23'!$AQ$241/10000000</f>
        <v>0.94393260000000001</v>
      </c>
      <c r="M325" s="16">
        <f>'[45]2022-23'!$AV$241/10000000</f>
        <v>0.94393260000000001</v>
      </c>
      <c r="N325" s="16">
        <f>'[45]2022-23'!$BA$241/10000000</f>
        <v>0.94393260000000001</v>
      </c>
      <c r="O325" s="16">
        <f>'[45]2022-23'!$BF$241/10000000</f>
        <v>0.94393260000000001</v>
      </c>
      <c r="P325" s="16">
        <f>('[45]2022-23'!$BK$241+'[45]2022-23'!$BP$241+'[45]2022-23'!$BU$241)/10000000</f>
        <v>0.94393260000000001</v>
      </c>
      <c r="Q325" s="16">
        <f t="shared" si="176"/>
        <v>13.235678800000001</v>
      </c>
    </row>
    <row r="326" spans="3:17" x14ac:dyDescent="0.3">
      <c r="C326" s="16"/>
      <c r="D326" s="397" t="s">
        <v>468</v>
      </c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>
        <f>'[45]2022-23'!$BP$243/10000000</f>
        <v>-2.6582839884</v>
      </c>
      <c r="Q326" s="16">
        <f t="shared" si="176"/>
        <v>-2.6582839884</v>
      </c>
    </row>
    <row r="327" spans="3:17" x14ac:dyDescent="0.3">
      <c r="C327" s="16"/>
      <c r="D327" s="397" t="s">
        <v>469</v>
      </c>
      <c r="E327" s="16">
        <f>'[45]2022-23'!H245/10000000</f>
        <v>1.0757496106367932</v>
      </c>
      <c r="F327" s="16">
        <f>'[45]2022-23'!M245/10000000</f>
        <v>0.3747040163455817</v>
      </c>
      <c r="G327" s="16">
        <f>'[45]2022-23'!R245/10000000</f>
        <v>0.36706835560555046</v>
      </c>
      <c r="H327" s="16">
        <f>'[45]2022-23'!W245/10000000</f>
        <v>0.49412513235724947</v>
      </c>
      <c r="I327" s="16">
        <f>'[45]2022-23'!AB245/10000000</f>
        <v>0.69495715628696508</v>
      </c>
      <c r="J327" s="16">
        <f>'[45]2022-23'!AG245/10000000</f>
        <v>0.83615748740619267</v>
      </c>
      <c r="K327" s="16">
        <f>'[45]2022-23'!AL245/10000000</f>
        <v>0.64381424335756232</v>
      </c>
      <c r="L327" s="16">
        <f>'[45]2022-23'!AQ245/10000000</f>
        <v>0.3446922661321824</v>
      </c>
      <c r="M327" s="16">
        <f>'[45]2022-23'!AV245/10000000</f>
        <v>0.65234802726343966</v>
      </c>
      <c r="N327" s="16">
        <f>'[45]2022-23'!BA245/10000000</f>
        <v>0.814559318909574</v>
      </c>
      <c r="O327" s="16">
        <f>'[45]2022-23'!BF245/10000000</f>
        <v>1.1042024315404997</v>
      </c>
      <c r="P327" s="16">
        <f>('[45]2022-23'!BK245+'[45]2022-23'!BP245+'[45]2022-23'!BU245)/10000000</f>
        <v>14.665182789056196</v>
      </c>
      <c r="Q327" s="16">
        <f t="shared" si="176"/>
        <v>22.067560834897787</v>
      </c>
    </row>
    <row r="328" spans="3:17" x14ac:dyDescent="0.3">
      <c r="C328" s="16"/>
      <c r="D328" s="397" t="s">
        <v>470</v>
      </c>
      <c r="E328" s="16">
        <f>'[45]2022-23'!H246/10000000</f>
        <v>1.29608272E-2</v>
      </c>
      <c r="F328" s="16">
        <f>'[45]2022-23'!M246/10000000</f>
        <v>1.2939269799999998E-2</v>
      </c>
      <c r="G328" s="16">
        <f>'[45]2022-23'!R246/10000000</f>
        <v>1.4724646599999999E-2</v>
      </c>
      <c r="H328" s="16">
        <f>'[45]2022-23'!W246/10000000</f>
        <v>1.2917830199999999E-2</v>
      </c>
      <c r="I328" s="16">
        <f>'[45]2022-23'!AB246/10000000</f>
        <v>1.2893121649999999E-2</v>
      </c>
      <c r="J328" s="16">
        <f>'[45]2022-23'!AG246/10000000</f>
        <v>1.288681935E-2</v>
      </c>
      <c r="K328" s="16">
        <f>'[45]2022-23'!AL246/10000000</f>
        <v>1.2882372399999998E-2</v>
      </c>
      <c r="L328" s="16">
        <f>'[45]2022-23'!AQ246/10000000</f>
        <v>1.2882372399999998E-2</v>
      </c>
      <c r="M328" s="16">
        <f>'[45]2022-23'!AV246/10000000</f>
        <v>1.28698267E-2</v>
      </c>
      <c r="N328" s="16">
        <f>'[45]2022-23'!BA246/10000000</f>
        <v>1.2761480149999999E-2</v>
      </c>
      <c r="O328" s="16">
        <f>'[45]2022-23'!BF246/10000000</f>
        <v>1.28416725E-2</v>
      </c>
      <c r="P328" s="16">
        <f>('[45]2022-23'!BK246+'[45]2022-23'!BP246+'[45]2022-23'!BU246)/10000000</f>
        <v>4.7506030599999999E-2</v>
      </c>
      <c r="Q328" s="16">
        <f t="shared" si="176"/>
        <v>0.19106626955</v>
      </c>
    </row>
    <row r="329" spans="3:17" x14ac:dyDescent="0.25"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>
        <f t="shared" si="176"/>
        <v>0</v>
      </c>
    </row>
    <row r="330" spans="3:17" x14ac:dyDescent="0.25"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>
        <f t="shared" si="176"/>
        <v>0</v>
      </c>
    </row>
    <row r="331" spans="3:17" x14ac:dyDescent="0.25"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>
        <f t="shared" si="176"/>
        <v>0</v>
      </c>
    </row>
    <row r="332" spans="3:17" x14ac:dyDescent="0.25"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>
        <f t="shared" si="176"/>
        <v>0</v>
      </c>
    </row>
    <row r="333" spans="3:17" x14ac:dyDescent="0.25"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>
        <f t="shared" si="176"/>
        <v>0</v>
      </c>
    </row>
    <row r="334" spans="3:17" x14ac:dyDescent="0.25"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>
        <f t="shared" si="176"/>
        <v>0</v>
      </c>
    </row>
    <row r="335" spans="3:17" x14ac:dyDescent="0.25"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>
        <f t="shared" si="176"/>
        <v>0</v>
      </c>
    </row>
    <row r="336" spans="3:17" x14ac:dyDescent="0.25"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>
        <f t="shared" si="176"/>
        <v>0</v>
      </c>
    </row>
    <row r="337" spans="2:17" x14ac:dyDescent="0.25">
      <c r="C337" s="935" t="s">
        <v>387</v>
      </c>
      <c r="D337" s="936"/>
      <c r="E337" s="16">
        <f t="shared" ref="E337:P337" si="177">SUM(E313:E336)</f>
        <v>122.19710044899394</v>
      </c>
      <c r="F337" s="16">
        <f t="shared" si="177"/>
        <v>116.76281406844656</v>
      </c>
      <c r="G337" s="16">
        <f t="shared" si="177"/>
        <v>116.92713998146984</v>
      </c>
      <c r="H337" s="16">
        <f t="shared" si="177"/>
        <v>120.39255664703582</v>
      </c>
      <c r="I337" s="16">
        <f t="shared" si="177"/>
        <v>117.1089719152441</v>
      </c>
      <c r="J337" s="16">
        <f t="shared" si="177"/>
        <v>118.85371879464905</v>
      </c>
      <c r="K337" s="16">
        <f t="shared" si="177"/>
        <v>117.04160470281471</v>
      </c>
      <c r="L337" s="16">
        <f t="shared" si="177"/>
        <v>121.84437306362504</v>
      </c>
      <c r="M337" s="16">
        <f t="shared" si="177"/>
        <v>118.04869508326496</v>
      </c>
      <c r="N337" s="16">
        <f t="shared" si="177"/>
        <v>122.43264948451304</v>
      </c>
      <c r="O337" s="16">
        <f t="shared" si="177"/>
        <v>133.06692469275112</v>
      </c>
      <c r="P337" s="16">
        <f t="shared" si="177"/>
        <v>438.72558281577756</v>
      </c>
      <c r="Q337" s="116">
        <f t="shared" si="176"/>
        <v>1763.4021316985859</v>
      </c>
    </row>
    <row r="338" spans="2:17" x14ac:dyDescent="0.25">
      <c r="C338" s="1002" t="s">
        <v>388</v>
      </c>
      <c r="D338" s="1003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</row>
    <row r="339" spans="2:17" x14ac:dyDescent="0.25">
      <c r="C339" s="16" t="s">
        <v>389</v>
      </c>
      <c r="D339" s="16" t="s">
        <v>390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>
        <f>SUM(E339:P339)</f>
        <v>0</v>
      </c>
    </row>
    <row r="340" spans="2:17" x14ac:dyDescent="0.25">
      <c r="C340" s="16" t="s">
        <v>389</v>
      </c>
      <c r="D340" s="16" t="s">
        <v>391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>
        <f>SUM(E340:P340)</f>
        <v>0</v>
      </c>
    </row>
    <row r="341" spans="2:17" x14ac:dyDescent="0.25">
      <c r="C341" s="159"/>
      <c r="D341" s="15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</row>
    <row r="342" spans="2:17" x14ac:dyDescent="0.25">
      <c r="C342" s="935" t="s">
        <v>392</v>
      </c>
      <c r="D342" s="936"/>
      <c r="E342" s="16">
        <f t="shared" ref="E342:Q342" si="178">E339+E340</f>
        <v>0</v>
      </c>
      <c r="F342" s="16">
        <f t="shared" si="178"/>
        <v>0</v>
      </c>
      <c r="G342" s="16">
        <f t="shared" si="178"/>
        <v>0</v>
      </c>
      <c r="H342" s="16">
        <f t="shared" si="178"/>
        <v>0</v>
      </c>
      <c r="I342" s="16">
        <f t="shared" si="178"/>
        <v>0</v>
      </c>
      <c r="J342" s="16">
        <f t="shared" si="178"/>
        <v>0</v>
      </c>
      <c r="K342" s="16">
        <f t="shared" si="178"/>
        <v>0</v>
      </c>
      <c r="L342" s="16">
        <f t="shared" si="178"/>
        <v>0</v>
      </c>
      <c r="M342" s="16">
        <f t="shared" si="178"/>
        <v>0</v>
      </c>
      <c r="N342" s="16">
        <f t="shared" si="178"/>
        <v>0</v>
      </c>
      <c r="O342" s="16">
        <f t="shared" si="178"/>
        <v>0</v>
      </c>
      <c r="P342" s="16">
        <f t="shared" si="178"/>
        <v>0</v>
      </c>
      <c r="Q342" s="16">
        <f t="shared" si="178"/>
        <v>0</v>
      </c>
    </row>
    <row r="343" spans="2:17" x14ac:dyDescent="0.25">
      <c r="C343" s="935" t="s">
        <v>201</v>
      </c>
      <c r="D343" s="936"/>
      <c r="E343" s="16">
        <f t="shared" ref="E343:Q343" si="179">E220+E266+E275+E285+E311+E337+E342</f>
        <v>412.90357296933178</v>
      </c>
      <c r="F343" s="16">
        <f t="shared" si="179"/>
        <v>437.12814348527024</v>
      </c>
      <c r="G343" s="16">
        <f t="shared" si="179"/>
        <v>378.27096499617147</v>
      </c>
      <c r="H343" s="16">
        <f t="shared" si="179"/>
        <v>361.47498547280242</v>
      </c>
      <c r="I343" s="16">
        <f t="shared" si="179"/>
        <v>378.88783141138424</v>
      </c>
      <c r="J343" s="16">
        <f t="shared" si="179"/>
        <v>400.11581280104906</v>
      </c>
      <c r="K343" s="16">
        <f t="shared" si="179"/>
        <v>471.92436113981142</v>
      </c>
      <c r="L343" s="16">
        <f t="shared" si="179"/>
        <v>409.13960437631533</v>
      </c>
      <c r="M343" s="16">
        <f t="shared" si="179"/>
        <v>413.79094641331494</v>
      </c>
      <c r="N343" s="16">
        <f t="shared" si="179"/>
        <v>433.43839844492783</v>
      </c>
      <c r="O343" s="16">
        <f t="shared" si="179"/>
        <v>475.89534063153809</v>
      </c>
      <c r="P343" s="16">
        <f t="shared" si="179"/>
        <v>1041.7686760505812</v>
      </c>
      <c r="Q343" s="116">
        <f t="shared" si="179"/>
        <v>5614.7386381924989</v>
      </c>
    </row>
    <row r="345" spans="2:17" x14ac:dyDescent="0.25">
      <c r="C345" s="22" t="s">
        <v>482</v>
      </c>
      <c r="J345" s="25"/>
    </row>
    <row r="346" spans="2:17" x14ac:dyDescent="0.25">
      <c r="C346" s="22"/>
      <c r="J346" s="25"/>
    </row>
    <row r="347" spans="2:17" x14ac:dyDescent="0.25">
      <c r="C347" s="13"/>
      <c r="Q347" s="25" t="s">
        <v>101</v>
      </c>
    </row>
    <row r="348" spans="2:17" x14ac:dyDescent="0.25">
      <c r="C348" s="940" t="s">
        <v>310</v>
      </c>
      <c r="D348" s="940" t="s">
        <v>311</v>
      </c>
      <c r="E348" s="946" t="s">
        <v>481</v>
      </c>
      <c r="F348" s="946"/>
      <c r="G348" s="946"/>
      <c r="H348" s="946"/>
      <c r="I348" s="946"/>
      <c r="J348" s="946"/>
      <c r="K348" s="946"/>
      <c r="L348" s="946"/>
      <c r="M348" s="946"/>
      <c r="N348" s="946"/>
      <c r="O348" s="946"/>
      <c r="P348" s="946"/>
      <c r="Q348" s="946"/>
    </row>
    <row r="349" spans="2:17" x14ac:dyDescent="0.25">
      <c r="C349" s="942"/>
      <c r="D349" s="942"/>
      <c r="E349" s="12" t="s">
        <v>223</v>
      </c>
      <c r="F349" s="12" t="s">
        <v>224</v>
      </c>
      <c r="G349" s="12" t="s">
        <v>225</v>
      </c>
      <c r="H349" s="12" t="s">
        <v>226</v>
      </c>
      <c r="I349" s="12" t="s">
        <v>227</v>
      </c>
      <c r="J349" s="12" t="s">
        <v>228</v>
      </c>
      <c r="K349" s="12" t="s">
        <v>229</v>
      </c>
      <c r="L349" s="12" t="s">
        <v>230</v>
      </c>
      <c r="M349" s="12" t="s">
        <v>231</v>
      </c>
      <c r="N349" s="12" t="s">
        <v>232</v>
      </c>
      <c r="O349" s="12" t="s">
        <v>233</v>
      </c>
      <c r="P349" s="12" t="s">
        <v>234</v>
      </c>
      <c r="Q349" s="12" t="s">
        <v>90</v>
      </c>
    </row>
    <row r="350" spans="2:17" x14ac:dyDescent="0.25">
      <c r="B350" s="85"/>
      <c r="C350" s="1002" t="s">
        <v>312</v>
      </c>
      <c r="D350" s="1003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</row>
    <row r="351" spans="2:17" x14ac:dyDescent="0.25">
      <c r="C351" s="935" t="s">
        <v>313</v>
      </c>
      <c r="D351" s="93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</row>
    <row r="352" spans="2:17" x14ac:dyDescent="0.25">
      <c r="B352" s="85"/>
      <c r="C352" s="999" t="s">
        <v>314</v>
      </c>
      <c r="D352" s="84" t="s">
        <v>315</v>
      </c>
      <c r="E352" s="16">
        <f>'[45]2022-23'!I219/10000000</f>
        <v>28.042863006597983</v>
      </c>
      <c r="F352" s="16">
        <f>'[45]2022-23'!N219/10000000</f>
        <v>29.090511602590382</v>
      </c>
      <c r="G352" s="16">
        <f>'[45]2022-23'!S219/10000000</f>
        <v>26.896934461082907</v>
      </c>
      <c r="H352" s="16">
        <f>'[45]2022-23'!X219/10000000</f>
        <v>14.520315591188794</v>
      </c>
      <c r="I352" s="16">
        <f>'[45]2022-23'!AC219/10000000</f>
        <v>24.651107008569696</v>
      </c>
      <c r="J352" s="16">
        <f>'[45]2022-23'!AH219/10000000</f>
        <v>28.998976245577651</v>
      </c>
      <c r="K352" s="16">
        <f>'[45]2022-23'!AM219/10000000</f>
        <v>29.146439369846899</v>
      </c>
      <c r="L352" s="16">
        <f>'[45]2022-23'!AR219/10000000</f>
        <v>28.360679909396755</v>
      </c>
      <c r="M352" s="16">
        <f>'[45]2022-23'!AW219/10000000</f>
        <v>31.779811932330702</v>
      </c>
      <c r="N352" s="16">
        <f>'[45]2022-23'!BB219/10000000</f>
        <v>23.375340636849998</v>
      </c>
      <c r="O352" s="16">
        <f>'[45]2022-23'!BG219/10000000</f>
        <v>21.431918085299998</v>
      </c>
      <c r="P352" s="16">
        <f>('[45]2022-23'!BL219+'[45]2022-23'!BQ219+'[45]2022-23'!BV219)/10000000</f>
        <v>23.10806415795</v>
      </c>
      <c r="Q352" s="16">
        <f t="shared" ref="Q352:Q370" si="180">SUM(E352:P352)</f>
        <v>309.40296200728176</v>
      </c>
    </row>
    <row r="353" spans="2:17" x14ac:dyDescent="0.25">
      <c r="B353" s="85"/>
      <c r="C353" s="1000"/>
      <c r="D353" s="84" t="s">
        <v>316</v>
      </c>
      <c r="E353" s="16">
        <f>'[45]2022-23'!I220/10000000</f>
        <v>30.450691215324593</v>
      </c>
      <c r="F353" s="16">
        <f>'[45]2022-23'!N220/10000000</f>
        <v>27.857583607864495</v>
      </c>
      <c r="G353" s="16">
        <f>'[45]2022-23'!S220/10000000</f>
        <v>28.387679202975661</v>
      </c>
      <c r="H353" s="16">
        <f>'[45]2022-23'!X220/10000000</f>
        <v>32.871981551846609</v>
      </c>
      <c r="I353" s="16">
        <f>'[45]2022-23'!AC220/10000000</f>
        <v>32.219914940010185</v>
      </c>
      <c r="J353" s="16">
        <f>'[45]2022-23'!AH220/10000000</f>
        <v>32.298402504535595</v>
      </c>
      <c r="K353" s="16">
        <f>'[45]2022-23'!AM220/10000000</f>
        <v>27.66552359819234</v>
      </c>
      <c r="L353" s="16">
        <f>'[45]2022-23'!AR220/10000000</f>
        <v>32.241001847896001</v>
      </c>
      <c r="M353" s="16">
        <f>'[45]2022-23'!AW220/10000000</f>
        <v>32.344847807017878</v>
      </c>
      <c r="N353" s="16">
        <f>'[45]2022-23'!BB220/10000000</f>
        <v>23.04029446585</v>
      </c>
      <c r="O353" s="16">
        <f>'[45]2022-23'!BG220/10000000</f>
        <v>22.110196467099996</v>
      </c>
      <c r="P353" s="16">
        <f>('[45]2022-23'!BL220+'[45]2022-23'!BQ220+'[45]2022-23'!BV220)/10000000</f>
        <v>25.521575266499998</v>
      </c>
      <c r="Q353" s="16">
        <f t="shared" si="180"/>
        <v>347.00969247511341</v>
      </c>
    </row>
    <row r="354" spans="2:17" x14ac:dyDescent="0.25">
      <c r="B354" s="85"/>
      <c r="C354" s="1000"/>
      <c r="D354" s="84" t="s">
        <v>317</v>
      </c>
      <c r="E354" s="16">
        <f>'[45]2022-23'!I221/10000000</f>
        <v>35.917827103337423</v>
      </c>
      <c r="F354" s="16">
        <f>'[45]2022-23'!N221/10000000</f>
        <v>42.716539171419463</v>
      </c>
      <c r="G354" s="16">
        <f>'[45]2022-23'!S221/10000000</f>
        <v>40.901148820433008</v>
      </c>
      <c r="H354" s="16">
        <f>'[45]2022-23'!X221/10000000</f>
        <v>1.6979436344549266</v>
      </c>
      <c r="I354" s="16">
        <f>'[45]2022-23'!AC221/10000000</f>
        <v>-0.13471979519908989</v>
      </c>
      <c r="J354" s="16">
        <f>'[45]2022-23'!AH221/10000000</f>
        <v>2.4622649985725245</v>
      </c>
      <c r="K354" s="16">
        <f>'[45]2022-23'!AM221/10000000</f>
        <v>34.984116923696426</v>
      </c>
      <c r="L354" s="16">
        <f>'[45]2022-23'!AR221/10000000</f>
        <v>31.057284083837558</v>
      </c>
      <c r="M354" s="16">
        <f>'[45]2022-23'!AW221/10000000</f>
        <v>42.783534429701014</v>
      </c>
      <c r="N354" s="16">
        <f>'[45]2022-23'!BB221/10000000</f>
        <v>33.023076203700001</v>
      </c>
      <c r="O354" s="16">
        <f>'[45]2022-23'!BG221/10000000</f>
        <v>31.642283621499999</v>
      </c>
      <c r="P354" s="16">
        <f>('[45]2022-23'!BL221+'[45]2022-23'!BQ221+'[45]2022-23'!BV221)/10000000</f>
        <v>33.115373858399998</v>
      </c>
      <c r="Q354" s="16">
        <f t="shared" si="180"/>
        <v>330.16667305385323</v>
      </c>
    </row>
    <row r="355" spans="2:17" x14ac:dyDescent="0.25">
      <c r="B355" s="85"/>
      <c r="C355" s="1000"/>
      <c r="D355" s="84" t="s">
        <v>318</v>
      </c>
      <c r="E355" s="16">
        <f>'[45]2022-23'!I222/10000000</f>
        <v>1.3809836549482604</v>
      </c>
      <c r="F355" s="16">
        <f>'[45]2022-23'!N222/10000000</f>
        <v>3.6772265919266598</v>
      </c>
      <c r="G355" s="16">
        <f>'[45]2022-23'!S222/10000000</f>
        <v>3.3667315053744025</v>
      </c>
      <c r="H355" s="16">
        <f>'[45]2022-23'!X222/10000000</f>
        <v>2.8270879183287878</v>
      </c>
      <c r="I355" s="16">
        <f>'[45]2022-23'!AC222/10000000</f>
        <v>3.6368148021240683</v>
      </c>
      <c r="J355" s="16">
        <f>'[45]2022-23'!AH222/10000000</f>
        <v>3.3360969253491128</v>
      </c>
      <c r="K355" s="16">
        <f>'[45]2022-23'!AM222/10000000</f>
        <v>0.84982773445377724</v>
      </c>
      <c r="L355" s="16">
        <f>'[45]2022-23'!AR222/10000000</f>
        <v>2.4299921341984558</v>
      </c>
      <c r="M355" s="16">
        <f>'[45]2022-23'!AW222/10000000</f>
        <v>1.4002861261360233</v>
      </c>
      <c r="N355" s="16">
        <f>'[45]2022-23'!BB222/10000000</f>
        <v>1.6438847167499999</v>
      </c>
      <c r="O355" s="16">
        <f>'[45]2022-23'!BG222/10000000</f>
        <v>1.7585214039000001</v>
      </c>
      <c r="P355" s="16">
        <f>('[45]2022-23'!BL222+'[45]2022-23'!BQ222+'[45]2022-23'!BV222)/10000000</f>
        <v>1.5893488239</v>
      </c>
      <c r="Q355" s="16">
        <f t="shared" si="180"/>
        <v>27.896802337389552</v>
      </c>
    </row>
    <row r="356" spans="2:17" x14ac:dyDescent="0.25">
      <c r="B356" s="85"/>
      <c r="C356" s="1000"/>
      <c r="D356" s="84" t="s">
        <v>319</v>
      </c>
      <c r="E356" s="16">
        <f>'[45]2022-23'!I223/10000000</f>
        <v>27.80570417854873</v>
      </c>
      <c r="F356" s="16">
        <f>'[45]2022-23'!N223/10000000</f>
        <v>23.191670229703981</v>
      </c>
      <c r="G356" s="16">
        <f>'[45]2022-23'!S223/10000000</f>
        <v>-0.34483014290693786</v>
      </c>
      <c r="H356" s="16">
        <f>'[45]2022-23'!X223/10000000</f>
        <v>6.3744830599415447</v>
      </c>
      <c r="I356" s="16">
        <f>'[45]2022-23'!AC223/10000000</f>
        <v>29.491084554729916</v>
      </c>
      <c r="J356" s="16">
        <f>'[45]2022-23'!AH223/10000000</f>
        <v>29.158288677963085</v>
      </c>
      <c r="K356" s="16">
        <f>'[45]2022-23'!AM223/10000000</f>
        <v>28.234963696522783</v>
      </c>
      <c r="L356" s="16">
        <f>'[45]2022-23'!AR223/10000000</f>
        <v>32.342697347155259</v>
      </c>
      <c r="M356" s="16">
        <f>'[45]2022-23'!AW223/10000000</f>
        <v>34.60586619248911</v>
      </c>
      <c r="N356" s="16">
        <f>'[45]2022-23'!BB223/10000000</f>
        <v>29.308590759599994</v>
      </c>
      <c r="O356" s="16">
        <f>'[45]2022-23'!BG223/10000000</f>
        <v>24.946858781549999</v>
      </c>
      <c r="P356" s="16">
        <f>('[45]2022-23'!BL223+'[45]2022-23'!BQ223+'[45]2022-23'!BV223)/10000000</f>
        <v>30.079432140599994</v>
      </c>
      <c r="Q356" s="16">
        <f t="shared" si="180"/>
        <v>295.19480947589744</v>
      </c>
    </row>
    <row r="357" spans="2:17" x14ac:dyDescent="0.25">
      <c r="B357" s="85"/>
      <c r="C357" s="1000"/>
      <c r="D357" s="84" t="s">
        <v>320</v>
      </c>
      <c r="E357" s="16">
        <f>'[45]2022-23'!I224/10000000</f>
        <v>31.300656290952222</v>
      </c>
      <c r="F357" s="16">
        <f>'[45]2022-23'!N224/10000000</f>
        <v>37.362972795691192</v>
      </c>
      <c r="G357" s="16">
        <f>'[45]2022-23'!S224/10000000</f>
        <v>36.466822759804366</v>
      </c>
      <c r="H357" s="16">
        <f>'[45]2022-23'!X224/10000000</f>
        <v>36.304321108583189</v>
      </c>
      <c r="I357" s="16">
        <f>'[45]2022-23'!AC224/10000000</f>
        <v>30.512415352669517</v>
      </c>
      <c r="J357" s="16">
        <f>'[45]2022-23'!AH224/10000000</f>
        <v>35.521959182477829</v>
      </c>
      <c r="K357" s="16">
        <f>'[45]2022-23'!AM224/10000000</f>
        <v>36.235727332963208</v>
      </c>
      <c r="L357" s="16">
        <f>'[45]2022-23'!AR224/10000000</f>
        <v>23.868078274336899</v>
      </c>
      <c r="M357" s="16">
        <f>'[45]2022-23'!AW224/10000000</f>
        <v>39.475224528063578</v>
      </c>
      <c r="N357" s="16">
        <f>'[45]2022-23'!BB224/10000000</f>
        <v>30.184792460600001</v>
      </c>
      <c r="O357" s="16">
        <f>'[45]2022-23'!BG224/10000000</f>
        <v>31.04340140895</v>
      </c>
      <c r="P357" s="16">
        <f>('[45]2022-23'!BL224+'[45]2022-23'!BQ224+'[45]2022-23'!BV224)/10000000</f>
        <v>32.917907367600002</v>
      </c>
      <c r="Q357" s="16">
        <f t="shared" si="180"/>
        <v>401.19427886269199</v>
      </c>
    </row>
    <row r="358" spans="2:17" x14ac:dyDescent="0.25">
      <c r="B358" s="85"/>
      <c r="C358" s="1000"/>
      <c r="D358" s="84" t="s">
        <v>321</v>
      </c>
      <c r="E358" s="16">
        <f>'[45]2022-23'!I225/10000000</f>
        <v>40.193260207583826</v>
      </c>
      <c r="F358" s="16">
        <f>'[45]2022-23'!N225/10000000</f>
        <v>39.182122582233269</v>
      </c>
      <c r="G358" s="16">
        <f>'[45]2022-23'!S225/10000000</f>
        <v>33.77955789961154</v>
      </c>
      <c r="H358" s="16">
        <f>'[45]2022-23'!X225/10000000</f>
        <v>26.895290958690232</v>
      </c>
      <c r="I358" s="16">
        <f>'[45]2022-23'!AC225/10000000</f>
        <v>36.743335549427407</v>
      </c>
      <c r="J358" s="16">
        <f>'[45]2022-23'!AH225/10000000</f>
        <v>40.899898595329482</v>
      </c>
      <c r="K358" s="16">
        <f>'[45]2022-23'!AM225/10000000</f>
        <v>45.874880595470316</v>
      </c>
      <c r="L358" s="16">
        <f>'[45]2022-23'!AR225/10000000</f>
        <v>40.084992576577157</v>
      </c>
      <c r="M358" s="16">
        <f>'[45]2022-23'!AW225/10000000</f>
        <v>42.791200956055405</v>
      </c>
      <c r="N358" s="16">
        <f>'[45]2022-23'!BB225/10000000</f>
        <v>44.450627291449997</v>
      </c>
      <c r="O358" s="16">
        <f>'[45]2022-23'!BG225/10000000</f>
        <v>39.124669034899995</v>
      </c>
      <c r="P358" s="16">
        <f>('[45]2022-23'!BL225+'[45]2022-23'!BQ225+'[45]2022-23'!BV225)/10000000</f>
        <v>36.59373759575</v>
      </c>
      <c r="Q358" s="16">
        <f t="shared" si="180"/>
        <v>466.6135738430786</v>
      </c>
    </row>
    <row r="359" spans="2:17" x14ac:dyDescent="0.25">
      <c r="B359" s="85"/>
      <c r="C359" s="1000"/>
      <c r="D359" s="84" t="s">
        <v>322</v>
      </c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>
        <f t="shared" si="180"/>
        <v>0</v>
      </c>
    </row>
    <row r="360" spans="2:17" x14ac:dyDescent="0.3">
      <c r="B360" s="85"/>
      <c r="C360" s="1000"/>
      <c r="D360" s="397" t="s">
        <v>451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>
        <f t="shared" si="180"/>
        <v>0</v>
      </c>
    </row>
    <row r="361" spans="2:17" x14ac:dyDescent="0.25">
      <c r="B361" s="85"/>
      <c r="C361" s="1000"/>
      <c r="D361" s="84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>
        <f t="shared" si="180"/>
        <v>0</v>
      </c>
    </row>
    <row r="362" spans="2:17" x14ac:dyDescent="0.25">
      <c r="B362" s="85"/>
      <c r="C362" s="1000"/>
      <c r="D362" s="84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>
        <f t="shared" si="180"/>
        <v>0</v>
      </c>
    </row>
    <row r="363" spans="2:17" x14ac:dyDescent="0.25">
      <c r="B363" s="85"/>
      <c r="C363" s="1000"/>
      <c r="D363" s="84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>
        <f t="shared" si="180"/>
        <v>0</v>
      </c>
    </row>
    <row r="364" spans="2:17" x14ac:dyDescent="0.25">
      <c r="B364" s="85"/>
      <c r="C364" s="1000"/>
      <c r="D364" s="84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>
        <f t="shared" si="180"/>
        <v>0</v>
      </c>
    </row>
    <row r="365" spans="2:17" x14ac:dyDescent="0.25">
      <c r="B365" s="85"/>
      <c r="C365" s="1000"/>
      <c r="D365" s="84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>
        <f t="shared" si="180"/>
        <v>0</v>
      </c>
    </row>
    <row r="366" spans="2:17" x14ac:dyDescent="0.25">
      <c r="B366" s="85"/>
      <c r="C366" s="1000"/>
      <c r="D366" s="84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>
        <f t="shared" si="180"/>
        <v>0</v>
      </c>
    </row>
    <row r="367" spans="2:17" x14ac:dyDescent="0.25">
      <c r="B367" s="85"/>
      <c r="C367" s="1000"/>
      <c r="D367" s="84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>
        <f t="shared" si="180"/>
        <v>0</v>
      </c>
    </row>
    <row r="368" spans="2:17" x14ac:dyDescent="0.25">
      <c r="B368" s="85"/>
      <c r="C368" s="1000"/>
      <c r="D368" s="8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>
        <f t="shared" si="180"/>
        <v>0</v>
      </c>
    </row>
    <row r="369" spans="2:17" x14ac:dyDescent="0.25">
      <c r="B369" s="85"/>
      <c r="C369" s="1001"/>
      <c r="D369" s="8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>
        <f t="shared" si="180"/>
        <v>0</v>
      </c>
    </row>
    <row r="370" spans="2:17" x14ac:dyDescent="0.25">
      <c r="C370" s="937" t="s">
        <v>188</v>
      </c>
      <c r="D370" s="938"/>
      <c r="E370" s="16">
        <f t="shared" ref="E370:P370" si="181">SUM(E352:E369)</f>
        <v>195.09198565729304</v>
      </c>
      <c r="F370" s="16">
        <f t="shared" si="181"/>
        <v>203.07862658142943</v>
      </c>
      <c r="G370" s="16">
        <f t="shared" si="181"/>
        <v>169.45404450637494</v>
      </c>
      <c r="H370" s="16">
        <f t="shared" si="181"/>
        <v>121.4914238230341</v>
      </c>
      <c r="I370" s="16">
        <f t="shared" si="181"/>
        <v>157.11995241233171</v>
      </c>
      <c r="J370" s="16">
        <f t="shared" si="181"/>
        <v>172.67588712980529</v>
      </c>
      <c r="K370" s="16">
        <f t="shared" si="181"/>
        <v>202.99147925114573</v>
      </c>
      <c r="L370" s="16">
        <f t="shared" si="181"/>
        <v>190.38472617339809</v>
      </c>
      <c r="M370" s="16">
        <f t="shared" si="181"/>
        <v>225.18077197179369</v>
      </c>
      <c r="N370" s="16">
        <f t="shared" si="181"/>
        <v>185.02660653479998</v>
      </c>
      <c r="O370" s="16">
        <f t="shared" si="181"/>
        <v>172.05784880319999</v>
      </c>
      <c r="P370" s="16">
        <f t="shared" si="181"/>
        <v>182.92543921070001</v>
      </c>
      <c r="Q370" s="116">
        <f t="shared" si="180"/>
        <v>2177.4787920553063</v>
      </c>
    </row>
    <row r="371" spans="2:17" x14ac:dyDescent="0.25">
      <c r="C371" s="935" t="s">
        <v>323</v>
      </c>
      <c r="D371" s="93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</row>
    <row r="372" spans="2:17" x14ac:dyDescent="0.25">
      <c r="C372" s="1004" t="s">
        <v>314</v>
      </c>
      <c r="D372" s="16" t="s">
        <v>324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ref="Q372:Q390" si="182">SUM(E372:P372)</f>
        <v>0</v>
      </c>
    </row>
    <row r="373" spans="2:17" x14ac:dyDescent="0.25">
      <c r="C373" s="1005"/>
      <c r="D373" s="16" t="s">
        <v>325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82"/>
        <v>0</v>
      </c>
    </row>
    <row r="374" spans="2:17" x14ac:dyDescent="0.25">
      <c r="C374" s="1005"/>
      <c r="D374" s="16" t="s">
        <v>326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82"/>
        <v>0</v>
      </c>
    </row>
    <row r="375" spans="2:17" x14ac:dyDescent="0.25">
      <c r="C375" s="1005"/>
      <c r="D375" s="16" t="s">
        <v>327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82"/>
        <v>0</v>
      </c>
    </row>
    <row r="376" spans="2:17" x14ac:dyDescent="0.25">
      <c r="C376" s="1005"/>
      <c r="D376" s="16" t="s">
        <v>328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82"/>
        <v>0</v>
      </c>
    </row>
    <row r="377" spans="2:17" x14ac:dyDescent="0.25">
      <c r="C377" s="1005"/>
      <c r="D377" s="16" t="s">
        <v>329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>
        <f t="shared" si="182"/>
        <v>0</v>
      </c>
    </row>
    <row r="378" spans="2:17" x14ac:dyDescent="0.25">
      <c r="C378" s="1005"/>
      <c r="D378" s="16" t="s">
        <v>330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>
        <f t="shared" si="182"/>
        <v>0</v>
      </c>
    </row>
    <row r="379" spans="2:17" x14ac:dyDescent="0.25">
      <c r="C379" s="1005"/>
      <c r="D379" s="16" t="s">
        <v>331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>
        <f t="shared" si="182"/>
        <v>0</v>
      </c>
    </row>
    <row r="380" spans="2:17" x14ac:dyDescent="0.25">
      <c r="C380" s="1005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>
        <f t="shared" si="182"/>
        <v>0</v>
      </c>
    </row>
    <row r="381" spans="2:17" x14ac:dyDescent="0.3">
      <c r="C381" s="1005"/>
      <c r="D381" s="397" t="s">
        <v>452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>
        <f t="shared" si="182"/>
        <v>0</v>
      </c>
    </row>
    <row r="382" spans="2:17" x14ac:dyDescent="0.3">
      <c r="C382" s="1005"/>
      <c r="D382" s="397" t="s">
        <v>453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>
        <f>'[45]2022-23'!$BV$229/10000000</f>
        <v>113.7970003862</v>
      </c>
      <c r="Q382" s="16">
        <f t="shared" si="182"/>
        <v>113.7970003862</v>
      </c>
    </row>
    <row r="383" spans="2:17" x14ac:dyDescent="0.25">
      <c r="C383" s="1005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>
        <f t="shared" si="182"/>
        <v>0</v>
      </c>
    </row>
    <row r="384" spans="2:17" x14ac:dyDescent="0.25">
      <c r="C384" s="1005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>
        <f t="shared" si="182"/>
        <v>0</v>
      </c>
    </row>
    <row r="385" spans="3:17" x14ac:dyDescent="0.25">
      <c r="C385" s="1005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>
        <f t="shared" si="182"/>
        <v>0</v>
      </c>
    </row>
    <row r="386" spans="3:17" x14ac:dyDescent="0.25">
      <c r="C386" s="100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>
        <f t="shared" si="182"/>
        <v>0</v>
      </c>
    </row>
    <row r="387" spans="3:17" x14ac:dyDescent="0.25">
      <c r="C387" s="100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f t="shared" si="182"/>
        <v>0</v>
      </c>
    </row>
    <row r="388" spans="3:17" x14ac:dyDescent="0.25">
      <c r="C388" s="100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f t="shared" si="182"/>
        <v>0</v>
      </c>
    </row>
    <row r="389" spans="3:17" x14ac:dyDescent="0.25">
      <c r="C389" s="100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>
        <f t="shared" si="182"/>
        <v>0</v>
      </c>
    </row>
    <row r="390" spans="3:17" x14ac:dyDescent="0.25">
      <c r="C390" s="937" t="s">
        <v>188</v>
      </c>
      <c r="D390" s="938"/>
      <c r="E390" s="16">
        <f t="shared" ref="E390:P390" si="183">SUM(E372:E389)</f>
        <v>0</v>
      </c>
      <c r="F390" s="16">
        <f t="shared" si="183"/>
        <v>0</v>
      </c>
      <c r="G390" s="16">
        <f t="shared" si="183"/>
        <v>0</v>
      </c>
      <c r="H390" s="16">
        <f t="shared" si="183"/>
        <v>0</v>
      </c>
      <c r="I390" s="16">
        <f t="shared" si="183"/>
        <v>0</v>
      </c>
      <c r="J390" s="16">
        <f t="shared" si="183"/>
        <v>0</v>
      </c>
      <c r="K390" s="16">
        <f t="shared" si="183"/>
        <v>0</v>
      </c>
      <c r="L390" s="16">
        <f t="shared" si="183"/>
        <v>0</v>
      </c>
      <c r="M390" s="16">
        <f t="shared" si="183"/>
        <v>0</v>
      </c>
      <c r="N390" s="16">
        <f t="shared" si="183"/>
        <v>0</v>
      </c>
      <c r="O390" s="16">
        <f t="shared" si="183"/>
        <v>0</v>
      </c>
      <c r="P390" s="16">
        <f t="shared" si="183"/>
        <v>113.7970003862</v>
      </c>
      <c r="Q390" s="116">
        <f t="shared" si="182"/>
        <v>113.7970003862</v>
      </c>
    </row>
    <row r="391" spans="3:17" x14ac:dyDescent="0.25">
      <c r="C391" s="935" t="s">
        <v>332</v>
      </c>
      <c r="D391" s="936"/>
      <c r="E391" s="16">
        <f t="shared" ref="E391:Q391" si="184">E370+E390</f>
        <v>195.09198565729304</v>
      </c>
      <c r="F391" s="16">
        <f t="shared" si="184"/>
        <v>203.07862658142943</v>
      </c>
      <c r="G391" s="16">
        <f t="shared" si="184"/>
        <v>169.45404450637494</v>
      </c>
      <c r="H391" s="16">
        <f t="shared" si="184"/>
        <v>121.4914238230341</v>
      </c>
      <c r="I391" s="16">
        <f t="shared" si="184"/>
        <v>157.11995241233171</v>
      </c>
      <c r="J391" s="16">
        <f t="shared" si="184"/>
        <v>172.67588712980529</v>
      </c>
      <c r="K391" s="16">
        <f t="shared" si="184"/>
        <v>202.99147925114573</v>
      </c>
      <c r="L391" s="16">
        <f t="shared" si="184"/>
        <v>190.38472617339809</v>
      </c>
      <c r="M391" s="16">
        <f t="shared" si="184"/>
        <v>225.18077197179369</v>
      </c>
      <c r="N391" s="16">
        <f t="shared" si="184"/>
        <v>185.02660653479998</v>
      </c>
      <c r="O391" s="16">
        <f t="shared" si="184"/>
        <v>172.05784880319999</v>
      </c>
      <c r="P391" s="16">
        <f t="shared" si="184"/>
        <v>296.72243959690002</v>
      </c>
      <c r="Q391" s="116">
        <f t="shared" si="184"/>
        <v>2291.2757924415064</v>
      </c>
    </row>
    <row r="392" spans="3:17" x14ac:dyDescent="0.25">
      <c r="C392" s="1002" t="s">
        <v>333</v>
      </c>
      <c r="D392" s="1003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</row>
    <row r="393" spans="3:17" x14ac:dyDescent="0.25">
      <c r="C393" s="935" t="s">
        <v>313</v>
      </c>
      <c r="D393" s="93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</row>
    <row r="394" spans="3:17" x14ac:dyDescent="0.25">
      <c r="C394" s="1004" t="s">
        <v>334</v>
      </c>
      <c r="D394" s="16" t="s">
        <v>335</v>
      </c>
      <c r="E394" s="16">
        <f>'[45]2022-23'!I195/10000000</f>
        <v>17.038309791045851</v>
      </c>
      <c r="F394" s="16">
        <f>'[45]2022-23'!N195/10000000</f>
        <v>20.986832199926397</v>
      </c>
      <c r="G394" s="16">
        <f>'[45]2022-23'!S195/10000000</f>
        <v>32.738547356899197</v>
      </c>
      <c r="H394" s="16">
        <f>'[45]2022-23'!X195/10000000</f>
        <v>27.327371900525396</v>
      </c>
      <c r="I394" s="16">
        <f>'[45]2022-23'!AC195/10000000</f>
        <v>17.576720229383401</v>
      </c>
      <c r="J394" s="16">
        <f>'[45]2022-23'!AH195/10000000</f>
        <v>16.323735404729998</v>
      </c>
      <c r="K394" s="16">
        <f>'[45]2022-23'!AM195/10000000</f>
        <v>9.09585102167995</v>
      </c>
      <c r="L394" s="16">
        <f>'[45]2022-23'!AR195/10000000</f>
        <v>8.2401074071041993</v>
      </c>
      <c r="M394" s="16">
        <f>'[45]2022-23'!AW195/10000000</f>
        <v>10.875032157449999</v>
      </c>
      <c r="N394" s="16">
        <f>'[45]2022-23'!BB195/10000000</f>
        <v>17.1670317384669</v>
      </c>
      <c r="O394" s="16">
        <f>'[45]2022-23'!BG195/10000000</f>
        <v>23.710900736472148</v>
      </c>
      <c r="P394" s="16">
        <f>('[45]2022-23'!BL195+'[45]2022-23'!BQ195+'[45]2022-23'!BV195)/10000000</f>
        <v>30.187770003085578</v>
      </c>
      <c r="Q394" s="16">
        <f t="shared" ref="Q394:Q419" si="185">SUM(E394:P394)</f>
        <v>231.26820994676899</v>
      </c>
    </row>
    <row r="395" spans="3:17" x14ac:dyDescent="0.25">
      <c r="C395" s="1005"/>
      <c r="D395" s="16" t="s">
        <v>336</v>
      </c>
      <c r="E395" s="16">
        <f>'[45]2022-23'!I196/10000000</f>
        <v>4.8716966606218506</v>
      </c>
      <c r="F395" s="16">
        <f>'[45]2022-23'!N196/10000000</f>
        <v>5.424867091096</v>
      </c>
      <c r="G395" s="16">
        <f>'[45]2022-23'!S196/10000000</f>
        <v>2.3689368455938</v>
      </c>
      <c r="H395" s="16">
        <f>'[45]2022-23'!X196/10000000</f>
        <v>0</v>
      </c>
      <c r="I395" s="16">
        <f>'[45]2022-23'!AC196/10000000</f>
        <v>3.5458171237275997</v>
      </c>
      <c r="J395" s="16">
        <f>'[45]2022-23'!AH196/10000000</f>
        <v>5.704160840400001</v>
      </c>
      <c r="K395" s="16">
        <f>'[45]2022-23'!AM196/10000000</f>
        <v>3.4015820552263998</v>
      </c>
      <c r="L395" s="16">
        <f>'[45]2022-23'!AR196/10000000</f>
        <v>3.1271585444831</v>
      </c>
      <c r="M395" s="16">
        <f>'[45]2022-23'!AW196/10000000</f>
        <v>4.0761009734807994</v>
      </c>
      <c r="N395" s="16">
        <f>'[45]2022-23'!BB196/10000000</f>
        <v>5.3006690713807494</v>
      </c>
      <c r="O395" s="16">
        <f>'[45]2022-23'!BG196/10000000</f>
        <v>6.0747487775907993</v>
      </c>
      <c r="P395" s="16">
        <f>('[45]2022-23'!BL196+'[45]2022-23'!BQ196+'[45]2022-23'!BV196)/10000000</f>
        <v>6.4601450156085498</v>
      </c>
      <c r="Q395" s="16">
        <f t="shared" si="185"/>
        <v>50.355882999209641</v>
      </c>
    </row>
    <row r="396" spans="3:17" x14ac:dyDescent="0.25">
      <c r="C396" s="1005"/>
      <c r="D396" s="16" t="s">
        <v>337</v>
      </c>
      <c r="E396" s="16">
        <f>'[45]2022-23'!I199/10000000</f>
        <v>7.6427836189932989</v>
      </c>
      <c r="F396" s="16">
        <f>'[45]2022-23'!N199/10000000</f>
        <v>7.8319200139341492</v>
      </c>
      <c r="G396" s="16">
        <f>'[45]2022-23'!S199/10000000</f>
        <v>8.7663110810447993</v>
      </c>
      <c r="H396" s="16">
        <f>'[45]2022-23'!X199/10000000</f>
        <v>12.958445366901749</v>
      </c>
      <c r="I396" s="16">
        <f>'[45]2022-23'!AC199/10000000</f>
        <v>10.902271062464299</v>
      </c>
      <c r="J396" s="16">
        <f>'[45]2022-23'!AH199/10000000</f>
        <v>9.7316699199323491</v>
      </c>
      <c r="K396" s="16">
        <f>'[45]2022-23'!AM199/10000000</f>
        <v>7.7230500830105502</v>
      </c>
      <c r="L396" s="16">
        <f>'[45]2022-23'!AR199/10000000</f>
        <v>4.9140055872583996</v>
      </c>
      <c r="M396" s="16">
        <f>'[45]2022-23'!AW199/10000000</f>
        <v>5.8862563221255995</v>
      </c>
      <c r="N396" s="16">
        <f>'[45]2022-23'!BB199/10000000</f>
        <v>6.3873669091112992</v>
      </c>
      <c r="O396" s="16">
        <f>'[45]2022-23'!BG199/10000000</f>
        <v>6.312304549617</v>
      </c>
      <c r="P396" s="16">
        <f>('[45]2022-23'!BL199+'[45]2022-23'!BQ199+'[45]2022-23'!BV199)/10000000</f>
        <v>10.478875165761597</v>
      </c>
      <c r="Q396" s="16">
        <f t="shared" si="185"/>
        <v>99.535259680155093</v>
      </c>
    </row>
    <row r="397" spans="3:17" x14ac:dyDescent="0.25">
      <c r="C397" s="1005"/>
      <c r="D397" s="16" t="s">
        <v>338</v>
      </c>
      <c r="E397" s="16">
        <f>'[45]2022-23'!I197/10000000</f>
        <v>41.192253201960042</v>
      </c>
      <c r="F397" s="16">
        <f>'[45]2022-23'!N197/10000000</f>
        <v>37.781887941921148</v>
      </c>
      <c r="G397" s="16">
        <f>'[45]2022-23'!S197/10000000</f>
        <v>39.792850683753201</v>
      </c>
      <c r="H397" s="16">
        <f>'[45]2022-23'!X197/10000000</f>
        <v>38.993324847993442</v>
      </c>
      <c r="I397" s="16">
        <f>'[45]2022-23'!AC197/10000000</f>
        <v>33.333877259324005</v>
      </c>
      <c r="J397" s="16">
        <f>'[45]2022-23'!AH197/10000000</f>
        <v>35.226913136180997</v>
      </c>
      <c r="K397" s="16">
        <f>'[45]2022-23'!AM197/10000000</f>
        <v>14.069914511374849</v>
      </c>
      <c r="L397" s="16">
        <f>'[45]2022-23'!AR197/10000000</f>
        <v>5.6916747371869993</v>
      </c>
      <c r="M397" s="16">
        <f>'[45]2022-23'!AW197/10000000</f>
        <v>35.51000533765</v>
      </c>
      <c r="N397" s="16">
        <f>'[45]2022-23'!BB197/10000000</f>
        <v>45.00661542588945</v>
      </c>
      <c r="O397" s="16">
        <f>'[45]2022-23'!BG197/10000000</f>
        <v>49.389148107481795</v>
      </c>
      <c r="P397" s="16">
        <f>('[45]2022-23'!BL197+'[45]2022-23'!BQ197+'[45]2022-23'!BV197)/10000000</f>
        <v>52.810362363905</v>
      </c>
      <c r="Q397" s="16">
        <f t="shared" si="185"/>
        <v>428.79882755462086</v>
      </c>
    </row>
    <row r="398" spans="3:17" x14ac:dyDescent="0.25">
      <c r="C398" s="1005"/>
      <c r="D398" s="16" t="s">
        <v>339</v>
      </c>
      <c r="E398" s="16">
        <f>'[45]2022-23'!I198/10000000</f>
        <v>18.583451158748748</v>
      </c>
      <c r="F398" s="16">
        <f>'[45]2022-23'!N198/10000000</f>
        <v>14.194183997316747</v>
      </c>
      <c r="G398" s="16">
        <f>'[45]2022-23'!S198/10000000</f>
        <v>9.2117395037858998</v>
      </c>
      <c r="H398" s="16">
        <f>'[45]2022-23'!X198/10000000</f>
        <v>15.167384482580001</v>
      </c>
      <c r="I398" s="16">
        <f>'[45]2022-23'!AC198/10000000</f>
        <v>16.113713648569995</v>
      </c>
      <c r="J398" s="16">
        <f>'[45]2022-23'!AH198/10000000</f>
        <v>13.363210576656398</v>
      </c>
      <c r="K398" s="16">
        <f>'[45]2022-23'!AM198/10000000</f>
        <v>12.954933808567448</v>
      </c>
      <c r="L398" s="16">
        <f>'[45]2022-23'!AR198/10000000</f>
        <v>12.709795317539999</v>
      </c>
      <c r="M398" s="16">
        <f>'[45]2022-23'!AW198/10000000</f>
        <v>17.280274961377046</v>
      </c>
      <c r="N398" s="16">
        <f>'[45]2022-23'!BB198/10000000</f>
        <v>19.588050195604996</v>
      </c>
      <c r="O398" s="16">
        <f>'[45]2022-23'!BG198/10000000</f>
        <v>22.335461013631196</v>
      </c>
      <c r="P398" s="16">
        <f>('[45]2022-23'!BL198+'[45]2022-23'!BQ198+'[45]2022-23'!BV198)/10000000</f>
        <v>26.3463773921575</v>
      </c>
      <c r="Q398" s="16">
        <f t="shared" si="185"/>
        <v>197.84857605653602</v>
      </c>
    </row>
    <row r="399" spans="3:17" x14ac:dyDescent="0.25">
      <c r="C399" s="1005"/>
      <c r="D399" s="16" t="s">
        <v>340</v>
      </c>
      <c r="E399" s="16">
        <f>'[45]2022-23'!$I$200/10000000</f>
        <v>19.457054894190147</v>
      </c>
      <c r="F399" s="16">
        <f>'[45]2022-23'!$N$200/10000000</f>
        <v>18.655571166269247</v>
      </c>
      <c r="G399" s="16">
        <f>'[45]2022-23'!$S$200/10000000</f>
        <v>24.525423262912398</v>
      </c>
      <c r="H399" s="16">
        <f>'[45]2022-23'!$X$200/10000000</f>
        <v>20.057267695936797</v>
      </c>
      <c r="I399" s="16">
        <f>'[45]2022-23'!$AC$200/10000000</f>
        <v>18.639385515182248</v>
      </c>
      <c r="J399" s="16">
        <f>'[45]2022-23'!$AH$200/10000000</f>
        <v>19.326071641977748</v>
      </c>
      <c r="K399" s="16">
        <f>'[45]2022-23'!$AM$200/10000000</f>
        <v>1.2532897577576498</v>
      </c>
      <c r="L399" s="16">
        <f>'[45]2022-23'!$AR$200/10000000</f>
        <v>0.19052253419999998</v>
      </c>
      <c r="M399" s="16">
        <f>'[45]2022-23'!$AW$200/10000000</f>
        <v>9.7130363853459976</v>
      </c>
      <c r="N399" s="16">
        <f>'[45]2022-23'!$BB$200/10000000</f>
        <v>15.674470947650498</v>
      </c>
      <c r="O399" s="16">
        <f>'[45]2022-23'!$BG$200/10000000</f>
        <v>23.207404366082997</v>
      </c>
      <c r="P399" s="16">
        <f>('[45]2022-23'!$BL$200+'[45]2022-23'!$BQ$200+'[45]2022-23'!$BV$200)/10000000</f>
        <v>14.937588776600998</v>
      </c>
      <c r="Q399" s="16">
        <f t="shared" si="185"/>
        <v>185.63708694410673</v>
      </c>
    </row>
    <row r="400" spans="3:17" x14ac:dyDescent="0.25">
      <c r="C400" s="1005"/>
      <c r="D400" s="16" t="s">
        <v>341</v>
      </c>
      <c r="E400" s="16">
        <f>'[45]2022-23'!$I$215/10000000</f>
        <v>13.019760213450001</v>
      </c>
      <c r="F400" s="16">
        <f>'[45]2022-23'!$N$215/10000000</f>
        <v>16.5344744392</v>
      </c>
      <c r="G400" s="16">
        <f>'[45]2022-23'!$S$215/10000000</f>
        <v>22.57737303755</v>
      </c>
      <c r="H400" s="16">
        <f>'[45]2022-23'!$X$215/10000000</f>
        <v>13.018228751905802</v>
      </c>
      <c r="I400" s="16">
        <f>'[45]2022-23'!$AC$215/10000000</f>
        <v>17.57872470205</v>
      </c>
      <c r="J400" s="16">
        <f>'[45]2022-23'!$AH$215/10000000</f>
        <v>13.056403246104949</v>
      </c>
      <c r="K400" s="16">
        <f>'[45]2022-23'!$AM$215/10000000</f>
        <v>12.053643598349998</v>
      </c>
      <c r="L400" s="16">
        <f>'[45]2022-23'!$AR$215/10000000</f>
        <v>17.403284484699999</v>
      </c>
      <c r="M400" s="16">
        <f>'[45]2022-23'!$AW$215/10000000</f>
        <v>13.537166026549999</v>
      </c>
      <c r="N400" s="16">
        <f>'[45]2022-23'!$BB$215/10000000</f>
        <v>14.722139374249998</v>
      </c>
      <c r="O400" s="16">
        <f>'[45]2022-23'!$BG$215/10000000</f>
        <v>24.779702937549999</v>
      </c>
      <c r="P400" s="16">
        <f>('[45]2022-23'!$BL$215+'[45]2022-23'!$BQ$215+'[45]2022-23'!$BV$215)/10000000</f>
        <v>37.312959490859228</v>
      </c>
      <c r="Q400" s="16">
        <f t="shared" si="185"/>
        <v>215.59386030251994</v>
      </c>
    </row>
    <row r="401" spans="3:17" x14ac:dyDescent="0.25">
      <c r="C401" s="1005"/>
      <c r="D401" s="16" t="s">
        <v>342</v>
      </c>
      <c r="E401" s="16">
        <f>'[45]2022-23'!$I$213/10000000</f>
        <v>3.9890412326399995</v>
      </c>
      <c r="F401" s="16">
        <f>'[45]2022-23'!$N$213/10000000</f>
        <v>3.4667308536469994</v>
      </c>
      <c r="G401" s="16">
        <f>'[45]2022-23'!$S$213/10000000</f>
        <v>4.2742501325384996</v>
      </c>
      <c r="H401" s="16">
        <f>'[45]2022-23'!$X$213/10000000</f>
        <v>3.8406337212995001</v>
      </c>
      <c r="I401" s="16">
        <f>'[45]2022-23'!$AC$213/10000000</f>
        <v>3.5963048496754997</v>
      </c>
      <c r="J401" s="16">
        <f>'[45]2022-23'!$AH$213/10000000</f>
        <v>4.0031664268459997</v>
      </c>
      <c r="K401" s="16">
        <f>'[45]2022-23'!$AM$213/10000000</f>
        <v>3.1299128189794998</v>
      </c>
      <c r="L401" s="16">
        <f>'[45]2022-23'!$AR$213/10000000</f>
        <v>4.1655440534044992</v>
      </c>
      <c r="M401" s="16">
        <f>'[45]2022-23'!$AW$213/10000000</f>
        <v>2.4476279823149998</v>
      </c>
      <c r="N401" s="16">
        <f>'[45]2022-23'!$BB$213/10000000</f>
        <v>4.3278493593034995</v>
      </c>
      <c r="O401" s="16">
        <f>'[45]2022-23'!$BG$213/10000000</f>
        <v>2.9511088715164995</v>
      </c>
      <c r="P401" s="16">
        <f>('[45]2022-23'!$BL$213+'[45]2022-23'!$BQ$213+'[45]2022-23'!$BV$213)/10000000</f>
        <v>19.024625973743738</v>
      </c>
      <c r="Q401" s="16">
        <f t="shared" si="185"/>
        <v>59.216796275909232</v>
      </c>
    </row>
    <row r="402" spans="3:17" x14ac:dyDescent="0.25">
      <c r="C402" s="1006"/>
      <c r="D402" s="16" t="s">
        <v>343</v>
      </c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>
        <f t="shared" si="185"/>
        <v>0</v>
      </c>
    </row>
    <row r="403" spans="3:17" x14ac:dyDescent="0.25">
      <c r="C403" s="16"/>
      <c r="D403" s="16" t="s">
        <v>344</v>
      </c>
      <c r="E403" s="16">
        <f>'[45]2022-23'!I190/10000000</f>
        <v>0.51082448132964997</v>
      </c>
      <c r="F403" s="16">
        <f>'[45]2022-23'!N190/10000000</f>
        <v>0.86585794804999994</v>
      </c>
      <c r="G403" s="16">
        <f>'[45]2022-23'!S190/10000000</f>
        <v>0.58257395109999999</v>
      </c>
      <c r="H403" s="16">
        <f>'[45]2022-23'!X190/10000000</f>
        <v>0.63441976314999993</v>
      </c>
      <c r="I403" s="16">
        <f>'[45]2022-23'!AC190/10000000</f>
        <v>0.38365584035</v>
      </c>
      <c r="J403" s="16">
        <f>'[45]2022-23'!AH190/10000000</f>
        <v>0.23390912824999999</v>
      </c>
      <c r="K403" s="16">
        <f>'[45]2022-23'!AM190/10000000</f>
        <v>0.19440151150000001</v>
      </c>
      <c r="L403" s="16">
        <f>'[45]2022-23'!AR190/10000000</f>
        <v>0.29327387869999999</v>
      </c>
      <c r="M403" s="16">
        <f>'[45]2022-23'!AW190/10000000</f>
        <v>0.3612296948</v>
      </c>
      <c r="N403" s="16">
        <f>'[45]2022-23'!BB190/10000000</f>
        <v>0.51495229575674994</v>
      </c>
      <c r="O403" s="16">
        <f>'[45]2022-23'!BG190/10000000</f>
        <v>0.42050073535000004</v>
      </c>
      <c r="P403" s="16">
        <f>('[45]2022-23'!BL190+'[45]2022-23'!BQ190+'[45]2022-23'!BV190)/10000000</f>
        <v>25.260601379436164</v>
      </c>
      <c r="Q403" s="16">
        <f t="shared" si="185"/>
        <v>30.256200607772563</v>
      </c>
    </row>
    <row r="404" spans="3:17" x14ac:dyDescent="0.25">
      <c r="C404" s="16"/>
      <c r="D404" s="16" t="s">
        <v>345</v>
      </c>
      <c r="E404" s="16">
        <f>'[45]2022-23'!I191/10000000</f>
        <v>0.63198639187439998</v>
      </c>
      <c r="F404" s="16">
        <f>'[45]2022-23'!N191/10000000</f>
        <v>1.6217081010499999</v>
      </c>
      <c r="G404" s="16">
        <f>'[45]2022-23'!S191/10000000</f>
        <v>0.72051619025000002</v>
      </c>
      <c r="H404" s="16">
        <f>'[45]2022-23'!X191/10000000</f>
        <v>1.3130353768999998</v>
      </c>
      <c r="I404" s="16">
        <f>'[45]2022-23'!AC191/10000000</f>
        <v>1.0622692748</v>
      </c>
      <c r="J404" s="16">
        <f>'[45]2022-23'!AH191/10000000</f>
        <v>0.79538365629999996</v>
      </c>
      <c r="K404" s="16">
        <f>'[45]2022-23'!AM191/10000000</f>
        <v>0.29999083308024999</v>
      </c>
      <c r="L404" s="16">
        <f>'[45]2022-23'!AR191/10000000</f>
        <v>0.24558161852174998</v>
      </c>
      <c r="M404" s="16">
        <f>'[45]2022-23'!AW191/10000000</f>
        <v>0.26640835179999994</v>
      </c>
      <c r="N404" s="16">
        <f>'[45]2022-23'!BB191/10000000</f>
        <v>0.20437768677825</v>
      </c>
      <c r="O404" s="16">
        <f>'[45]2022-23'!BG191/10000000</f>
        <v>0.45972094955000004</v>
      </c>
      <c r="P404" s="16">
        <f>('[45]2022-23'!BL191+'[45]2022-23'!BQ191+'[45]2022-23'!BV191)/10000000</f>
        <v>0.42602081389999996</v>
      </c>
      <c r="Q404" s="16">
        <f t="shared" si="185"/>
        <v>8.0469992448046508</v>
      </c>
    </row>
    <row r="405" spans="3:17" x14ac:dyDescent="0.25">
      <c r="C405" s="16"/>
      <c r="D405" s="16" t="s">
        <v>346</v>
      </c>
      <c r="E405" s="16">
        <f>'[45]2022-23'!$I$194/10000000</f>
        <v>2.2796800137429503</v>
      </c>
      <c r="F405" s="16">
        <f>'[45]2022-23'!$N$194/10000000</f>
        <v>2.8928465826999998</v>
      </c>
      <c r="G405" s="16">
        <f>'[45]2022-23'!$S$194/10000000</f>
        <v>2.3580193805216494</v>
      </c>
      <c r="H405" s="16">
        <f>'[45]2022-23'!$X$194/10000000</f>
        <v>2.9809027895</v>
      </c>
      <c r="I405" s="16">
        <f>'[45]2022-23'!$AC$194/10000000</f>
        <v>2.6017261763499997</v>
      </c>
      <c r="J405" s="16">
        <f>'[45]2022-23'!$AH$194/10000000</f>
        <v>2.3832891356999997</v>
      </c>
      <c r="K405" s="16">
        <f>'[45]2022-23'!$AM$194/10000000</f>
        <v>2.3346353773440001</v>
      </c>
      <c r="L405" s="16">
        <f>'[45]2022-23'!$AR$194/10000000</f>
        <v>2.2642888937052996</v>
      </c>
      <c r="M405" s="16">
        <f>'[45]2022-23'!$AW$194/10000000</f>
        <v>0.9768163890999999</v>
      </c>
      <c r="N405" s="16">
        <f>'[45]2022-23'!$BB$194/10000000</f>
        <v>2.4154639467377499</v>
      </c>
      <c r="O405" s="16">
        <f>'[45]2022-23'!$BG$194/10000000</f>
        <v>2.3962852734499998</v>
      </c>
      <c r="P405" s="16">
        <f>('[45]2022-23'!$BL$194+'[45]2022-23'!$BQ$194+'[45]2022-23'!$BV$194)/10000000</f>
        <v>2.8486088687777502</v>
      </c>
      <c r="Q405" s="16">
        <f t="shared" si="185"/>
        <v>28.732562827629398</v>
      </c>
    </row>
    <row r="406" spans="3:17" x14ac:dyDescent="0.25">
      <c r="C406" s="16"/>
      <c r="D406" s="16" t="s">
        <v>347</v>
      </c>
      <c r="E406" s="16"/>
      <c r="F406" s="16"/>
      <c r="G406" s="16"/>
      <c r="H406" s="16"/>
      <c r="I406" s="16"/>
      <c r="J406" s="16"/>
      <c r="K406" s="16">
        <f>'[45]2022-23'!AM192/10000000</f>
        <v>0.234945029055</v>
      </c>
      <c r="L406" s="16">
        <f>'[45]2022-23'!AR192/10000000</f>
        <v>0.33727980789919998</v>
      </c>
      <c r="M406" s="16">
        <f>'[45]2022-23'!AW192/10000000</f>
        <v>0.32002531629999997</v>
      </c>
      <c r="N406" s="16">
        <f>'[45]2022-23'!BB192/10000000</f>
        <v>0.28748386144999999</v>
      </c>
      <c r="O406" s="16">
        <f>'[45]2022-23'!BG192/10000000</f>
        <v>0.33535047784999999</v>
      </c>
      <c r="P406" s="16">
        <f>('[45]2022-23'!BL192+'[45]2022-23'!BQ192+'[45]2022-23'!BV192)/10000000</f>
        <v>0.24666168504999997</v>
      </c>
      <c r="Q406" s="16">
        <f t="shared" si="185"/>
        <v>1.7617461776041998</v>
      </c>
    </row>
    <row r="407" spans="3:17" x14ac:dyDescent="0.25">
      <c r="C407" s="16"/>
      <c r="D407" s="16" t="s">
        <v>348</v>
      </c>
      <c r="E407" s="16"/>
      <c r="F407" s="16"/>
      <c r="G407" s="16"/>
      <c r="H407" s="16"/>
      <c r="I407" s="16"/>
      <c r="J407" s="16"/>
      <c r="K407" s="16">
        <f>'[45]2022-23'!AM193/10000000</f>
        <v>0.19709447839999999</v>
      </c>
      <c r="L407" s="16">
        <f>'[45]2022-23'!AR193/10000000</f>
        <v>8.2639291599999998E-2</v>
      </c>
      <c r="M407" s="16">
        <f>'[45]2022-23'!AW193/10000000</f>
        <v>0.16391507764999999</v>
      </c>
      <c r="N407" s="16">
        <f>'[45]2022-23'!BB193/10000000</f>
        <v>7.2620990599999991E-2</v>
      </c>
      <c r="O407" s="16">
        <f>'[45]2022-23'!BG193/10000000</f>
        <v>0.1854613161</v>
      </c>
      <c r="P407" s="16">
        <f>('[45]2022-23'!BL193+'[45]2022-23'!BQ193+'[45]2022-23'!BV193)/10000000</f>
        <v>9.1254594600000002E-2</v>
      </c>
      <c r="Q407" s="16">
        <f t="shared" si="185"/>
        <v>0.79298574894999996</v>
      </c>
    </row>
    <row r="408" spans="3:17" x14ac:dyDescent="0.25">
      <c r="C408" s="16"/>
      <c r="D408" s="16" t="s">
        <v>349</v>
      </c>
      <c r="E408" s="16">
        <f>'[45]2022-23'!I202/10000000</f>
        <v>7.5770495817499999</v>
      </c>
      <c r="F408" s="16">
        <f>'[45]2022-23'!N202/10000000</f>
        <v>10.684532447</v>
      </c>
      <c r="G408" s="16">
        <f>'[45]2022-23'!S202/10000000</f>
        <v>9.1422857763999996</v>
      </c>
      <c r="H408" s="16">
        <f>'[45]2022-23'!X202/10000000</f>
        <v>5.2351260927499998</v>
      </c>
      <c r="I408" s="16">
        <f>'[45]2022-23'!AC202/10000000</f>
        <v>5.3205995640000001</v>
      </c>
      <c r="J408" s="16">
        <f>'[45]2022-23'!AH202/10000000</f>
        <v>6.3584838853999992</v>
      </c>
      <c r="K408" s="16">
        <f>'[45]2022-23'!AM202/10000000</f>
        <v>3.5182041685499996</v>
      </c>
      <c r="L408" s="16">
        <f>'[45]2022-23'!AR202/10000000</f>
        <v>4.5463959648499994</v>
      </c>
      <c r="M408" s="16">
        <f>'[45]2022-23'!AW202/10000000</f>
        <v>4.5947082637085002</v>
      </c>
      <c r="N408" s="16">
        <f>'[45]2022-23'!BB202/10000000</f>
        <v>4.1271272408000002</v>
      </c>
      <c r="O408" s="16">
        <f>'[45]2022-23'!BG202/10000000</f>
        <v>6.2576291675782505</v>
      </c>
      <c r="P408" s="16">
        <f>('[45]2022-23'!BL202+'[45]2022-23'!BQ202+'[45]2022-23'!BV202)/10000000</f>
        <v>6.5937718037499993</v>
      </c>
      <c r="Q408" s="16">
        <f t="shared" si="185"/>
        <v>73.955913956536747</v>
      </c>
    </row>
    <row r="409" spans="3:17" x14ac:dyDescent="0.25">
      <c r="C409" s="16"/>
      <c r="D409" s="16" t="s">
        <v>350</v>
      </c>
      <c r="E409" s="16">
        <f>'[45]2022-23'!I203/10000000</f>
        <v>6.6695845264499996</v>
      </c>
      <c r="F409" s="16">
        <f>'[45]2022-23'!N203/10000000</f>
        <v>19.047122916946499</v>
      </c>
      <c r="G409" s="16">
        <f>'[45]2022-23'!S203/10000000</f>
        <v>10.9150685195</v>
      </c>
      <c r="H409" s="16">
        <f>'[45]2022-23'!X203/10000000</f>
        <v>9.3601735156500006</v>
      </c>
      <c r="I409" s="16">
        <f>'[45]2022-23'!AC203/10000000</f>
        <v>10.545089818699999</v>
      </c>
      <c r="J409" s="16">
        <f>'[45]2022-23'!AH203/10000000</f>
        <v>6.4885448333499998</v>
      </c>
      <c r="K409" s="16">
        <f>'[45]2022-23'!AM203/10000000</f>
        <v>5.8831777307999999</v>
      </c>
      <c r="L409" s="16">
        <f>'[45]2022-23'!AR203/10000000</f>
        <v>5.0827283799999998</v>
      </c>
      <c r="M409" s="16">
        <f>'[45]2022-23'!AW203/10000000</f>
        <v>9.7880245587000001</v>
      </c>
      <c r="N409" s="16">
        <f>'[45]2022-23'!BB203/10000000</f>
        <v>9.9205416955499999</v>
      </c>
      <c r="O409" s="16">
        <f>'[45]2022-23'!BG203/10000000</f>
        <v>10.590981017449998</v>
      </c>
      <c r="P409" s="16">
        <f>('[45]2022-23'!BL203+'[45]2022-23'!BQ203+'[45]2022-23'!BV203)/10000000</f>
        <v>28.505878676950001</v>
      </c>
      <c r="Q409" s="16">
        <f t="shared" si="185"/>
        <v>132.79691619004652</v>
      </c>
    </row>
    <row r="410" spans="3:17" x14ac:dyDescent="0.25">
      <c r="C410" s="16"/>
      <c r="D410" s="400" t="s">
        <v>426</v>
      </c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>
        <f t="shared" si="185"/>
        <v>0</v>
      </c>
    </row>
    <row r="411" spans="3:17" x14ac:dyDescent="0.25">
      <c r="C411" s="16"/>
      <c r="D411" s="400" t="s">
        <v>427</v>
      </c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>
        <f t="shared" si="185"/>
        <v>0</v>
      </c>
    </row>
    <row r="412" spans="3:17" x14ac:dyDescent="0.3">
      <c r="C412" s="16"/>
      <c r="D412" s="399" t="s">
        <v>429</v>
      </c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>
        <f t="shared" si="185"/>
        <v>0</v>
      </c>
    </row>
    <row r="413" spans="3:17" x14ac:dyDescent="0.3">
      <c r="C413" s="16"/>
      <c r="D413" s="399" t="s">
        <v>430</v>
      </c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>
        <f t="shared" si="185"/>
        <v>0</v>
      </c>
    </row>
    <row r="414" spans="3:17" x14ac:dyDescent="0.25">
      <c r="C414" s="16"/>
      <c r="D414" s="400" t="s">
        <v>431</v>
      </c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>
        <f t="shared" si="185"/>
        <v>0</v>
      </c>
    </row>
    <row r="415" spans="3:17" x14ac:dyDescent="0.25">
      <c r="C415" s="16"/>
      <c r="D415" s="400" t="s">
        <v>432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>
        <f t="shared" si="185"/>
        <v>0</v>
      </c>
    </row>
    <row r="416" spans="3:17" x14ac:dyDescent="0.3">
      <c r="C416" s="16"/>
      <c r="D416" s="397" t="s">
        <v>456</v>
      </c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>
        <f>'[45]2022-23'!$BV$201/10000000</f>
        <v>0.52445293305000007</v>
      </c>
      <c r="Q416" s="16">
        <f t="shared" si="185"/>
        <v>0.52445293305000007</v>
      </c>
    </row>
    <row r="417" spans="3:17" x14ac:dyDescent="0.25"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>
        <f t="shared" si="185"/>
        <v>0</v>
      </c>
    </row>
    <row r="418" spans="3:17" x14ac:dyDescent="0.25"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>
        <f t="shared" si="185"/>
        <v>0</v>
      </c>
    </row>
    <row r="419" spans="3:17" x14ac:dyDescent="0.25">
      <c r="C419" s="937" t="s">
        <v>188</v>
      </c>
      <c r="D419" s="938"/>
      <c r="E419" s="16">
        <f t="shared" ref="E419:P419" si="186">SUM(E394:E418)</f>
        <v>143.46347576679696</v>
      </c>
      <c r="F419" s="16">
        <f t="shared" si="186"/>
        <v>159.98853569905719</v>
      </c>
      <c r="G419" s="16">
        <f t="shared" si="186"/>
        <v>167.97389572184946</v>
      </c>
      <c r="H419" s="16">
        <f t="shared" si="186"/>
        <v>150.88631430509267</v>
      </c>
      <c r="I419" s="16">
        <f t="shared" si="186"/>
        <v>141.20015506457705</v>
      </c>
      <c r="J419" s="16">
        <f t="shared" si="186"/>
        <v>132.99494183182844</v>
      </c>
      <c r="K419" s="16">
        <f t="shared" si="186"/>
        <v>76.344626783675594</v>
      </c>
      <c r="L419" s="16">
        <f t="shared" si="186"/>
        <v>69.294280501153452</v>
      </c>
      <c r="M419" s="16">
        <f t="shared" si="186"/>
        <v>115.79662779835294</v>
      </c>
      <c r="N419" s="16">
        <f t="shared" si="186"/>
        <v>145.7167607393302</v>
      </c>
      <c r="O419" s="16">
        <f t="shared" si="186"/>
        <v>179.40670829727065</v>
      </c>
      <c r="P419" s="16">
        <f t="shared" si="186"/>
        <v>262.05595493723609</v>
      </c>
      <c r="Q419" s="116">
        <f t="shared" si="185"/>
        <v>1745.1222774462208</v>
      </c>
    </row>
    <row r="420" spans="3:17" x14ac:dyDescent="0.25">
      <c r="C420" s="935" t="s">
        <v>351</v>
      </c>
      <c r="D420" s="93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</row>
    <row r="421" spans="3:17" x14ac:dyDescent="0.25">
      <c r="C421" s="1004" t="s">
        <v>352</v>
      </c>
      <c r="D421" s="16" t="s">
        <v>353</v>
      </c>
      <c r="E421" s="16">
        <f>'[45]2022-23'!$I$188/10000000</f>
        <v>0.43599473374999992</v>
      </c>
      <c r="F421" s="16">
        <f>'[45]2022-23'!$N$188/10000000</f>
        <v>0.33468926645000002</v>
      </c>
      <c r="G421" s="16">
        <f>'[45]2022-23'!$S$188/10000000</f>
        <v>0.39832379569999998</v>
      </c>
      <c r="H421" s="16">
        <f>'[45]2022-23'!$X$188/10000000</f>
        <v>0.55339268234999994</v>
      </c>
      <c r="I421" s="16">
        <f>'[45]2022-23'!$AC$188/10000000</f>
        <v>0.40008057654999996</v>
      </c>
      <c r="J421" s="16">
        <f>'[45]2022-23'!$AH$188/10000000</f>
        <v>0.49196010014999991</v>
      </c>
      <c r="K421" s="16">
        <f>'[45]2022-23'!$AM$188/10000000</f>
        <v>0.47217208559999996</v>
      </c>
      <c r="L421" s="16">
        <f>'[45]2022-23'!$AR$188/10000000</f>
        <v>0.52259269435</v>
      </c>
      <c r="M421" s="16">
        <f>'[45]2022-23'!$AW$188/10000000</f>
        <v>0.54476769029999994</v>
      </c>
      <c r="N421" s="16">
        <f>'[45]2022-23'!$BB$188/10000000</f>
        <v>0.54236427579999991</v>
      </c>
      <c r="O421" s="16">
        <f>'[45]2022-23'!$BG$188/10000000</f>
        <v>0.37111818019999998</v>
      </c>
      <c r="P421" s="16">
        <f>('[45]2022-23'!$BL$188+'[45]2022-23'!$BQ$188+'[45]2022-23'!$BV$188)/10000000</f>
        <v>0.50965224654999997</v>
      </c>
      <c r="Q421" s="16">
        <f t="shared" ref="Q421:Q436" si="187">SUM(E421:P421)</f>
        <v>5.5771083277499995</v>
      </c>
    </row>
    <row r="422" spans="3:17" x14ac:dyDescent="0.25">
      <c r="C422" s="1005"/>
      <c r="D422" s="16" t="s">
        <v>354</v>
      </c>
      <c r="E422" s="16">
        <f>'[45]2022-23'!$I$187/10000000</f>
        <v>9.75065825145</v>
      </c>
      <c r="F422" s="16">
        <f>'[45]2022-23'!$N$187/10000000</f>
        <v>10.1228503848</v>
      </c>
      <c r="G422" s="16">
        <f>'[45]2022-23'!$S$187/10000000</f>
        <v>10.8331156485</v>
      </c>
      <c r="H422" s="16">
        <f>'[45]2022-23'!$X$187/10000000</f>
        <v>10.22600369235</v>
      </c>
      <c r="I422" s="16">
        <f>'[45]2022-23'!$AC$187/10000000</f>
        <v>9.9853850294999997</v>
      </c>
      <c r="J422" s="16">
        <f>'[45]2022-23'!$AH$187/10000000</f>
        <v>7.8640911630999994</v>
      </c>
      <c r="K422" s="16">
        <f>'[45]2022-23'!$AM$187/10000000</f>
        <v>9.4946059921499995</v>
      </c>
      <c r="L422" s="16">
        <f>'[45]2022-23'!$AR$187/10000000</f>
        <v>8.9659198866499992</v>
      </c>
      <c r="M422" s="16">
        <f>'[45]2022-23'!$AW$187/10000000</f>
        <v>7.2268164874999998</v>
      </c>
      <c r="N422" s="16">
        <f>'[45]2022-23'!$BB$187/10000000</f>
        <v>9.9749819053499991</v>
      </c>
      <c r="O422" s="16">
        <f>'[45]2022-23'!$BG$187/10000000</f>
        <v>8.8339257229000001</v>
      </c>
      <c r="P422" s="16">
        <f>('[45]2022-23'!$BL$187+'[45]2022-23'!$BQ$187+'[45]2022-23'!$BV$187)/10000000</f>
        <v>19.427386872099998</v>
      </c>
      <c r="Q422" s="16">
        <f t="shared" si="187"/>
        <v>122.70574103635001</v>
      </c>
    </row>
    <row r="423" spans="3:17" x14ac:dyDescent="0.25">
      <c r="C423" s="1005"/>
      <c r="D423" s="16" t="s">
        <v>355</v>
      </c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f t="shared" si="187"/>
        <v>0</v>
      </c>
    </row>
    <row r="424" spans="3:17" x14ac:dyDescent="0.25">
      <c r="C424" s="1006"/>
      <c r="D424" s="16" t="s">
        <v>356</v>
      </c>
      <c r="E424" s="16">
        <f>'[45]2022-23'!$I$189/10000000</f>
        <v>0</v>
      </c>
      <c r="F424" s="16">
        <f>'[45]2022-23'!$N$189/10000000</f>
        <v>0</v>
      </c>
      <c r="G424" s="16">
        <f>'[45]2022-23'!$S$189/10000000</f>
        <v>5.1638116219499999</v>
      </c>
      <c r="H424" s="16">
        <f>'[45]2022-23'!$X$189/10000000</f>
        <v>4.1079317897000003</v>
      </c>
      <c r="I424" s="16">
        <f>'[45]2022-23'!$AC$189/10000000</f>
        <v>4.3119319102500002</v>
      </c>
      <c r="J424" s="16">
        <f>'[45]2022-23'!$AH$189/10000000</f>
        <v>4.4465164370999997</v>
      </c>
      <c r="K424" s="16">
        <f>'[45]2022-23'!$AM$189/10000000</f>
        <v>4.6102113759999996</v>
      </c>
      <c r="L424" s="16">
        <f>'[45]2022-23'!$AR$189/10000000</f>
        <v>4.6278845565999998</v>
      </c>
      <c r="M424" s="16">
        <f>'[45]2022-23'!$AW$189/10000000</f>
        <v>4.8184349799499993</v>
      </c>
      <c r="N424" s="16">
        <f>'[45]2022-23'!$BB$189/10000000</f>
        <v>4.2125454344</v>
      </c>
      <c r="O424" s="16">
        <f>'[45]2022-23'!$BG$189/10000000</f>
        <v>4.4789516658000004</v>
      </c>
      <c r="P424" s="16">
        <f>('[45]2022-23'!$BL$189+'[45]2022-23'!$BQ$189+'[45]2022-23'!$BV$189)/10000000</f>
        <v>4.9825168623999998</v>
      </c>
      <c r="Q424" s="16">
        <f t="shared" si="187"/>
        <v>45.760736634149985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>
        <f t="shared" si="187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>
        <f t="shared" si="187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f t="shared" si="187"/>
        <v>0</v>
      </c>
    </row>
    <row r="428" spans="3:17" x14ac:dyDescent="0.25"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>
        <f t="shared" si="187"/>
        <v>0</v>
      </c>
    </row>
    <row r="429" spans="3:17" x14ac:dyDescent="0.25"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>
        <f t="shared" si="187"/>
        <v>0</v>
      </c>
    </row>
    <row r="430" spans="3:17" x14ac:dyDescent="0.25"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>
        <f t="shared" si="187"/>
        <v>0</v>
      </c>
    </row>
    <row r="431" spans="3:17" x14ac:dyDescent="0.25"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>
        <f t="shared" si="187"/>
        <v>0</v>
      </c>
    </row>
    <row r="432" spans="3:17" x14ac:dyDescent="0.25"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>
        <f t="shared" si="187"/>
        <v>0</v>
      </c>
    </row>
    <row r="433" spans="3:17" x14ac:dyDescent="0.25"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>
        <f t="shared" si="187"/>
        <v>0</v>
      </c>
    </row>
    <row r="434" spans="3:17" x14ac:dyDescent="0.25"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>
        <f t="shared" si="187"/>
        <v>0</v>
      </c>
    </row>
    <row r="435" spans="3:17" x14ac:dyDescent="0.25">
      <c r="C435" s="937" t="s">
        <v>188</v>
      </c>
      <c r="D435" s="938"/>
      <c r="E435" s="16">
        <f t="shared" ref="E435:P435" si="188">SUM(E421:E434)</f>
        <v>10.1866529852</v>
      </c>
      <c r="F435" s="16">
        <f t="shared" si="188"/>
        <v>10.45753965125</v>
      </c>
      <c r="G435" s="16">
        <f t="shared" si="188"/>
        <v>16.395251066149999</v>
      </c>
      <c r="H435" s="16">
        <f t="shared" si="188"/>
        <v>14.8873281644</v>
      </c>
      <c r="I435" s="16">
        <f t="shared" si="188"/>
        <v>14.697397516300001</v>
      </c>
      <c r="J435" s="16">
        <f t="shared" si="188"/>
        <v>12.802567700349998</v>
      </c>
      <c r="K435" s="16">
        <f t="shared" si="188"/>
        <v>14.576989453749999</v>
      </c>
      <c r="L435" s="16">
        <f t="shared" si="188"/>
        <v>14.116397137599998</v>
      </c>
      <c r="M435" s="16">
        <f t="shared" si="188"/>
        <v>12.59001915775</v>
      </c>
      <c r="N435" s="16">
        <f t="shared" si="188"/>
        <v>14.729891615549999</v>
      </c>
      <c r="O435" s="16">
        <f t="shared" si="188"/>
        <v>13.6839955689</v>
      </c>
      <c r="P435" s="16">
        <f t="shared" si="188"/>
        <v>24.919555981049999</v>
      </c>
      <c r="Q435" s="28">
        <f t="shared" si="187"/>
        <v>174.04358599824999</v>
      </c>
    </row>
    <row r="436" spans="3:17" x14ac:dyDescent="0.25">
      <c r="C436" s="935" t="s">
        <v>358</v>
      </c>
      <c r="D436" s="936"/>
      <c r="E436" s="16">
        <f t="shared" ref="E436:P436" si="189">E419+E435</f>
        <v>153.65012875199696</v>
      </c>
      <c r="F436" s="16">
        <f t="shared" si="189"/>
        <v>170.44607535030718</v>
      </c>
      <c r="G436" s="16">
        <f t="shared" si="189"/>
        <v>184.36914678799945</v>
      </c>
      <c r="H436" s="16">
        <f t="shared" si="189"/>
        <v>165.77364246949267</v>
      </c>
      <c r="I436" s="16">
        <f t="shared" si="189"/>
        <v>155.89755258087706</v>
      </c>
      <c r="J436" s="16">
        <f t="shared" si="189"/>
        <v>145.79750953217845</v>
      </c>
      <c r="K436" s="16">
        <f t="shared" si="189"/>
        <v>90.921616237425596</v>
      </c>
      <c r="L436" s="16">
        <f t="shared" si="189"/>
        <v>83.410677638753455</v>
      </c>
      <c r="M436" s="16">
        <f t="shared" si="189"/>
        <v>128.38664695610294</v>
      </c>
      <c r="N436" s="16">
        <f t="shared" si="189"/>
        <v>160.4466523548802</v>
      </c>
      <c r="O436" s="16">
        <f t="shared" si="189"/>
        <v>193.09070386617066</v>
      </c>
      <c r="P436" s="16">
        <f t="shared" si="189"/>
        <v>286.97551091828609</v>
      </c>
      <c r="Q436" s="28">
        <f t="shared" si="187"/>
        <v>1919.1658634444707</v>
      </c>
    </row>
    <row r="437" spans="3:17" x14ac:dyDescent="0.25">
      <c r="C437" s="1002" t="s">
        <v>359</v>
      </c>
      <c r="D437" s="1003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</row>
    <row r="438" spans="3:17" x14ac:dyDescent="0.25">
      <c r="C438" s="16" t="s">
        <v>360</v>
      </c>
      <c r="D438" s="16" t="s">
        <v>360</v>
      </c>
      <c r="E438" s="16">
        <f>'[45]2022-23'!I206/10000000</f>
        <v>27.936775126400001</v>
      </c>
      <c r="F438" s="16">
        <f>'[45]2022-23'!N206/10000000</f>
        <v>32.679859984249994</v>
      </c>
      <c r="G438" s="16">
        <f>'[45]2022-23'!S206/10000000</f>
        <v>18.164447594399999</v>
      </c>
      <c r="H438" s="16">
        <f>'[45]2022-23'!X206/10000000</f>
        <v>29.991593098100001</v>
      </c>
      <c r="I438" s="16">
        <f>'[45]2022-23'!AC206/10000000</f>
        <v>31.029895521149999</v>
      </c>
      <c r="J438" s="16">
        <f>'[45]2022-23'!AH206/10000000</f>
        <v>22.170920570650001</v>
      </c>
      <c r="K438" s="16">
        <f>'[45]2022-23'!AM206/10000000</f>
        <v>17.387930903899999</v>
      </c>
      <c r="L438" s="16">
        <f>'[45]2022-23'!AR206/10000000</f>
        <v>26.837493121049999</v>
      </c>
      <c r="M438" s="16">
        <f>'[45]2022-23'!AW206/10000000</f>
        <v>26.0133241218</v>
      </c>
      <c r="N438" s="16">
        <f>'[45]2022-23'!BB206/10000000</f>
        <v>28.591064068299996</v>
      </c>
      <c r="O438" s="16">
        <f>'[45]2022-23'!BG206/10000000</f>
        <v>32.372008031599997</v>
      </c>
      <c r="P438" s="16">
        <f>('[45]2022-23'!BL206+'[45]2022-23'!BQ206+'[45]2022-23'!BV206)/10000000</f>
        <v>95.056437107899995</v>
      </c>
      <c r="Q438" s="16">
        <f t="shared" ref="Q438:Q443" si="190">SUM(E438:P438)</f>
        <v>388.23174924950001</v>
      </c>
    </row>
    <row r="439" spans="3:17" x14ac:dyDescent="0.25">
      <c r="C439" s="16" t="s">
        <v>361</v>
      </c>
      <c r="D439" s="16" t="s">
        <v>361</v>
      </c>
      <c r="E439" s="16">
        <f>'[45]2022-23'!I207/10000000</f>
        <v>11.78930970455</v>
      </c>
      <c r="F439" s="16">
        <f>'[45]2022-23'!N207/10000000</f>
        <v>12.634861141349999</v>
      </c>
      <c r="G439" s="16">
        <f>'[45]2022-23'!S207/10000000</f>
        <v>7.8065356144999996</v>
      </c>
      <c r="H439" s="16">
        <f>'[45]2022-23'!X207/10000000</f>
        <v>12.877876003449998</v>
      </c>
      <c r="I439" s="16">
        <f>'[45]2022-23'!AC207/10000000</f>
        <v>13.385077067599999</v>
      </c>
      <c r="J439" s="16">
        <f>'[45]2022-23'!AH207/10000000</f>
        <v>11.7201668473</v>
      </c>
      <c r="K439" s="16">
        <f>'[45]2022-23'!AM207/10000000</f>
        <v>13.5655185278305</v>
      </c>
      <c r="L439" s="16">
        <f>'[45]2022-23'!AR207/10000000</f>
        <v>22.24746088505</v>
      </c>
      <c r="M439" s="16">
        <f>'[45]2022-23'!AW207/10000000</f>
        <v>14.366162675949999</v>
      </c>
      <c r="N439" s="16">
        <f>'[45]2022-23'!BB207/10000000</f>
        <v>13.938311250049999</v>
      </c>
      <c r="O439" s="16">
        <f>'[45]2022-23'!BG207/10000000</f>
        <v>14.5657374039</v>
      </c>
      <c r="P439" s="16">
        <f>('[45]2022-23'!BL207+'[45]2022-23'!BQ207+'[45]2022-23'!BV207)/10000000</f>
        <v>-25.026673138444007</v>
      </c>
      <c r="Q439" s="16">
        <f t="shared" si="190"/>
        <v>123.87034398308649</v>
      </c>
    </row>
    <row r="440" spans="3:17" x14ac:dyDescent="0.25"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>
        <f t="shared" si="190"/>
        <v>0</v>
      </c>
    </row>
    <row r="441" spans="3:17" x14ac:dyDescent="0.25"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>
        <f t="shared" si="190"/>
        <v>0</v>
      </c>
    </row>
    <row r="442" spans="3:17" x14ac:dyDescent="0.25"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>
        <f t="shared" si="190"/>
        <v>0</v>
      </c>
    </row>
    <row r="443" spans="3:17" x14ac:dyDescent="0.25"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>
        <f t="shared" si="190"/>
        <v>0</v>
      </c>
    </row>
    <row r="444" spans="3:17" x14ac:dyDescent="0.25"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</row>
    <row r="445" spans="3:17" x14ac:dyDescent="0.25">
      <c r="C445" s="935" t="s">
        <v>362</v>
      </c>
      <c r="D445" s="936"/>
      <c r="E445" s="16">
        <f t="shared" ref="E445:P445" si="191">SUM(E438:E444)</f>
        <v>39.726084830950001</v>
      </c>
      <c r="F445" s="16">
        <f t="shared" si="191"/>
        <v>45.314721125599995</v>
      </c>
      <c r="G445" s="16">
        <f t="shared" si="191"/>
        <v>25.970983208899998</v>
      </c>
      <c r="H445" s="16">
        <f t="shared" si="191"/>
        <v>42.869469101549996</v>
      </c>
      <c r="I445" s="16">
        <f t="shared" si="191"/>
        <v>44.414972588749997</v>
      </c>
      <c r="J445" s="16">
        <f t="shared" si="191"/>
        <v>33.891087417950004</v>
      </c>
      <c r="K445" s="16">
        <f t="shared" si="191"/>
        <v>30.953449431730498</v>
      </c>
      <c r="L445" s="16">
        <f t="shared" si="191"/>
        <v>49.084954006099998</v>
      </c>
      <c r="M445" s="16">
        <f t="shared" si="191"/>
        <v>40.379486797749998</v>
      </c>
      <c r="N445" s="16">
        <f t="shared" si="191"/>
        <v>42.529375318349992</v>
      </c>
      <c r="O445" s="16">
        <f t="shared" si="191"/>
        <v>46.937745435499998</v>
      </c>
      <c r="P445" s="16">
        <f t="shared" si="191"/>
        <v>70.029763969455985</v>
      </c>
      <c r="Q445" s="116">
        <f>SUM(E445:P445)</f>
        <v>512.10209323258653</v>
      </c>
    </row>
    <row r="446" spans="3:17" x14ac:dyDescent="0.25">
      <c r="C446" s="1002" t="s">
        <v>363</v>
      </c>
      <c r="D446" s="1003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3:17" x14ac:dyDescent="0.25">
      <c r="C447" s="16" t="s">
        <v>364</v>
      </c>
      <c r="D447" s="16" t="s">
        <v>364</v>
      </c>
      <c r="E447" s="16">
        <f>'[45]2022-23'!I231/10000000</f>
        <v>68.126779239999991</v>
      </c>
      <c r="F447" s="16">
        <f>'[45]2022-23'!N231/10000000</f>
        <v>61.483233372799994</v>
      </c>
      <c r="G447" s="16">
        <f>'[45]2022-23'!S231/10000000</f>
        <v>68.076746340499994</v>
      </c>
      <c r="H447" s="16">
        <f>'[45]2022-23'!X231/10000000</f>
        <v>73.224460209599997</v>
      </c>
      <c r="I447" s="16">
        <f>'[45]2022-23'!AC231/10000000</f>
        <v>69.237215167800002</v>
      </c>
      <c r="J447" s="16">
        <f>'[45]2022-23'!AH231/10000000</f>
        <v>75.811904814599984</v>
      </c>
      <c r="K447" s="16">
        <f>'[45]2022-23'!AM231/10000000</f>
        <v>76.873380353000002</v>
      </c>
      <c r="L447" s="16">
        <f>'[45]2022-23'!AR231/10000000</f>
        <v>79.753680175499994</v>
      </c>
      <c r="M447" s="16">
        <f>'[45]2022-23'!AW231/10000000</f>
        <v>78.830720385549995</v>
      </c>
      <c r="N447" s="16">
        <f>'[45]2022-23'!BB231/10000000</f>
        <v>83.009061824249997</v>
      </c>
      <c r="O447" s="16">
        <f>'[45]2022-23'!BG231/10000000</f>
        <v>36.036196586399996</v>
      </c>
      <c r="P447" s="16">
        <f>('[45]2022-23'!BL231+'[45]2022-23'!BQ231+'[45]2022-23'!BV231)/10000000</f>
        <v>121.2485742672</v>
      </c>
      <c r="Q447" s="16">
        <f t="shared" ref="Q447:Q455" si="192">SUM(E447:P447)</f>
        <v>891.71195273719991</v>
      </c>
    </row>
    <row r="448" spans="3:17" x14ac:dyDescent="0.25">
      <c r="C448" s="16" t="s">
        <v>365</v>
      </c>
      <c r="D448" s="16" t="s">
        <v>365</v>
      </c>
      <c r="E448" s="16">
        <f>'[45]2022-23'!I232/10000000</f>
        <v>0</v>
      </c>
      <c r="F448" s="16">
        <f>'[45]2022-23'!N232/10000000</f>
        <v>0</v>
      </c>
      <c r="G448" s="16">
        <f>'[45]2022-23'!S232/10000000</f>
        <v>0</v>
      </c>
      <c r="H448" s="16">
        <f>'[45]2022-23'!X232/10000000</f>
        <v>0</v>
      </c>
      <c r="I448" s="16">
        <f>'[45]2022-23'!AC232/10000000</f>
        <v>0</v>
      </c>
      <c r="J448" s="16">
        <f>'[45]2022-23'!AH232/10000000</f>
        <v>0</v>
      </c>
      <c r="K448" s="16">
        <f>'[45]2022-23'!AM232/10000000</f>
        <v>0</v>
      </c>
      <c r="L448" s="16">
        <f>'[45]2022-23'!AR232/10000000</f>
        <v>0</v>
      </c>
      <c r="M448" s="16">
        <f>'[45]2022-23'!AW232/10000000</f>
        <v>0</v>
      </c>
      <c r="N448" s="16">
        <f>'[45]2022-23'!BB232/10000000</f>
        <v>0</v>
      </c>
      <c r="O448" s="16">
        <f>'[45]2022-23'!BG232/10000000</f>
        <v>0</v>
      </c>
      <c r="P448" s="16">
        <f>('[45]2022-23'!BL232+'[45]2022-23'!BQ232+'[45]2022-23'!BV232)/10000000</f>
        <v>216.51180191259999</v>
      </c>
      <c r="Q448" s="16">
        <f t="shared" si="192"/>
        <v>216.51180191259999</v>
      </c>
    </row>
    <row r="449" spans="3:17" x14ac:dyDescent="0.25">
      <c r="C449" s="16" t="s">
        <v>366</v>
      </c>
      <c r="D449" s="16" t="s">
        <v>366</v>
      </c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>
        <f t="shared" si="192"/>
        <v>0</v>
      </c>
    </row>
    <row r="450" spans="3:17" x14ac:dyDescent="0.25"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>
        <f t="shared" si="192"/>
        <v>0</v>
      </c>
    </row>
    <row r="451" spans="3:17" x14ac:dyDescent="0.25"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>
        <f t="shared" si="192"/>
        <v>0</v>
      </c>
    </row>
    <row r="452" spans="3:17" x14ac:dyDescent="0.25"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>
        <f t="shared" si="192"/>
        <v>0</v>
      </c>
    </row>
    <row r="453" spans="3:17" x14ac:dyDescent="0.25"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>
        <f t="shared" si="192"/>
        <v>0</v>
      </c>
    </row>
    <row r="454" spans="3:17" x14ac:dyDescent="0.25"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>
        <f t="shared" si="192"/>
        <v>0</v>
      </c>
    </row>
    <row r="455" spans="3:17" x14ac:dyDescent="0.25">
      <c r="C455" s="935" t="s">
        <v>367</v>
      </c>
      <c r="D455" s="936"/>
      <c r="E455" s="16">
        <f t="shared" ref="E455:P455" si="193">SUM(E447:E454)</f>
        <v>68.126779239999991</v>
      </c>
      <c r="F455" s="16">
        <f t="shared" si="193"/>
        <v>61.483233372799994</v>
      </c>
      <c r="G455" s="16">
        <f t="shared" si="193"/>
        <v>68.076746340499994</v>
      </c>
      <c r="H455" s="16">
        <f t="shared" si="193"/>
        <v>73.224460209599997</v>
      </c>
      <c r="I455" s="16">
        <f t="shared" si="193"/>
        <v>69.237215167800002</v>
      </c>
      <c r="J455" s="16">
        <f t="shared" si="193"/>
        <v>75.811904814599984</v>
      </c>
      <c r="K455" s="16">
        <f t="shared" si="193"/>
        <v>76.873380353000002</v>
      </c>
      <c r="L455" s="16">
        <f t="shared" si="193"/>
        <v>79.753680175499994</v>
      </c>
      <c r="M455" s="16">
        <f t="shared" si="193"/>
        <v>78.830720385549995</v>
      </c>
      <c r="N455" s="16">
        <f t="shared" si="193"/>
        <v>83.009061824249997</v>
      </c>
      <c r="O455" s="16">
        <f t="shared" si="193"/>
        <v>36.036196586399996</v>
      </c>
      <c r="P455" s="16">
        <f t="shared" si="193"/>
        <v>337.76037617980001</v>
      </c>
      <c r="Q455" s="116">
        <f t="shared" si="192"/>
        <v>1108.2237546498</v>
      </c>
    </row>
    <row r="456" spans="3:17" x14ac:dyDescent="0.25">
      <c r="C456" s="1002" t="s">
        <v>368</v>
      </c>
      <c r="D456" s="1003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</row>
    <row r="457" spans="3:17" x14ac:dyDescent="0.25">
      <c r="C457" s="16"/>
      <c r="D457" s="16" t="s">
        <v>369</v>
      </c>
      <c r="E457" s="16">
        <f>'[45]NCEs NP 22-23'!$F$47/10000000</f>
        <v>4.3913263118210182</v>
      </c>
      <c r="F457" s="16">
        <f>'[45]NCEs NP 22-23'!$H$47/10000000</f>
        <v>2.4688052658888928</v>
      </c>
      <c r="G457" s="16">
        <f>'[45]NCEs NP 22-23'!$J$47/10000000</f>
        <v>2.9591051467096787</v>
      </c>
      <c r="H457" s="16">
        <f>'[45]NCEs NP 22-23'!$L$47/10000000</f>
        <v>1.6528262153333266</v>
      </c>
      <c r="I457" s="16">
        <f>'[45]NCEs NP 22-23'!$N$47/10000000</f>
        <v>0</v>
      </c>
      <c r="J457" s="16">
        <f>'[45]NCEs NP 22-23'!$P$47/10000000</f>
        <v>0.94738400700000092</v>
      </c>
      <c r="K457" s="16">
        <f>'[45]NCEs NP 22-23'!$R$47/10000000</f>
        <v>0.39468567972222734</v>
      </c>
      <c r="L457" s="16">
        <f>'[45]NCEs NP 22-23'!$T$47/10000000</f>
        <v>0.35107283166963371</v>
      </c>
      <c r="M457" s="16">
        <f>'[45]NCEs NP 22-23'!$V$47/10000000</f>
        <v>0</v>
      </c>
      <c r="N457" s="16">
        <f>'[45]NCEs NP 22-23'!$X$47/10000000</f>
        <v>0</v>
      </c>
      <c r="O457" s="16">
        <f>'[45]NCEs NP 22-23'!$Z$47/10000000</f>
        <v>0</v>
      </c>
      <c r="P457" s="16">
        <f>('[45]NCEs NP 22-23'!$AB$47+'[45]NCEs NP 22-23'!$AD$47)/10000000</f>
        <v>0</v>
      </c>
      <c r="Q457" s="16">
        <f t="shared" ref="Q457:Q481" si="194">SUM(E457:P457)</f>
        <v>13.165205458144777</v>
      </c>
    </row>
    <row r="458" spans="3:17" x14ac:dyDescent="0.25">
      <c r="C458" s="16"/>
      <c r="D458" s="16" t="s">
        <v>370</v>
      </c>
      <c r="E458" s="16">
        <f>'[45]NCEs NP 22-23'!$F$52/10000000</f>
        <v>12.459997215000001</v>
      </c>
      <c r="F458" s="16">
        <f>'[45]NCEs NP 22-23'!$H$52/10000000</f>
        <v>0</v>
      </c>
      <c r="G458" s="16">
        <f>'[45]NCEs NP 22-23'!$J$52/10000000</f>
        <v>-4.5178903500000436E-2</v>
      </c>
      <c r="H458" s="16">
        <f>'[45]NCEs NP 22-23'!$L$52/10000000</f>
        <v>-4.6489853100000006E-2</v>
      </c>
      <c r="I458" s="16">
        <f>'[45]NCEs NP 22-23'!$N$52/10000000</f>
        <v>-4.9546597699999875E-2</v>
      </c>
      <c r="J458" s="16">
        <f>'[45]NCEs NP 22-23'!$P$52/10000000</f>
        <v>-5.2657282499999812E-2</v>
      </c>
      <c r="K458" s="16">
        <f>'[45]NCEs NP 22-23'!$R$52/10000000</f>
        <v>-5.4717546000000138E-2</v>
      </c>
      <c r="L458" s="16">
        <f>'[45]NCEs NP 22-23'!$T$52/10000000</f>
        <v>2.2516918322680128</v>
      </c>
      <c r="M458" s="16">
        <f>'[45]NCEs NP 22-23'!$V$52/10000000</f>
        <v>9.003774993495993</v>
      </c>
      <c r="N458" s="16">
        <f>'[45]NCEs NP 22-23'!$X$52/10000000</f>
        <v>7.1280089889360054</v>
      </c>
      <c r="O458" s="16">
        <f>'[45]NCEs NP 22-23'!$Z$52/10000000</f>
        <v>8.7229747843119991</v>
      </c>
      <c r="P458" s="16">
        <f>('[45]NCEs NP 22-23'!$AB$52+'[45]NCEs NP 22-23'!$AD$52)/10000000</f>
        <v>10.220007086457992</v>
      </c>
      <c r="Q458" s="16">
        <f t="shared" si="194"/>
        <v>49.537864717669997</v>
      </c>
    </row>
    <row r="459" spans="3:17" x14ac:dyDescent="0.25">
      <c r="C459" s="16"/>
      <c r="D459" s="16" t="s">
        <v>371</v>
      </c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>
        <f t="shared" si="194"/>
        <v>0</v>
      </c>
    </row>
    <row r="460" spans="3:17" x14ac:dyDescent="0.25">
      <c r="C460" s="16"/>
      <c r="D460" s="16" t="s">
        <v>372</v>
      </c>
      <c r="E460" s="16">
        <f>'[45]NCEs NP 22-23'!$F$55/10000000</f>
        <v>0</v>
      </c>
      <c r="F460" s="16">
        <f>'[45]NCEs NP 22-23'!$H$55/10000000</f>
        <v>0</v>
      </c>
      <c r="G460" s="16"/>
      <c r="H460" s="16"/>
      <c r="I460" s="16"/>
      <c r="J460" s="16"/>
      <c r="K460" s="16"/>
      <c r="L460" s="16"/>
      <c r="M460" s="16"/>
      <c r="N460" s="16"/>
      <c r="O460" s="16"/>
      <c r="P460" s="16">
        <f>'[45]NCEs NP 22-23'!$AD$55/10000000</f>
        <v>-0.22285489999999999</v>
      </c>
      <c r="Q460" s="16">
        <f t="shared" si="194"/>
        <v>-0.22285489999999999</v>
      </c>
    </row>
    <row r="461" spans="3:17" x14ac:dyDescent="0.25">
      <c r="C461" s="16"/>
      <c r="D461" s="16" t="s">
        <v>373</v>
      </c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>
        <f t="shared" si="194"/>
        <v>0</v>
      </c>
    </row>
    <row r="462" spans="3:17" x14ac:dyDescent="0.25">
      <c r="C462" s="16"/>
      <c r="D462" s="16" t="s">
        <v>331</v>
      </c>
      <c r="E462" s="16">
        <f>'[45]NCEs NP 22-23'!$F$43/10000000</f>
        <v>0</v>
      </c>
      <c r="F462" s="16">
        <f>'[45]NCEs NP 22-23'!$H$43/10000000</f>
        <v>0</v>
      </c>
      <c r="G462" s="16">
        <f>'[45]NCEs NP 22-23'!$J$43/10000000</f>
        <v>0</v>
      </c>
      <c r="H462" s="16">
        <f>'[45]NCEs NP 22-23'!$L$43/10000000</f>
        <v>1.1702716033232672E-2</v>
      </c>
      <c r="I462" s="16">
        <f>'[45]NCEs NP 22-23'!$N$43/10000000</f>
        <v>3.0826387634408696E-2</v>
      </c>
      <c r="J462" s="16">
        <f>'[45]NCEs NP 22-23'!$P$43/10000000</f>
        <v>8.7098669354838718E-2</v>
      </c>
      <c r="K462" s="16">
        <f>'[45]NCEs NP 22-23'!$R$43/10000000</f>
        <v>6.7487497222222123E-2</v>
      </c>
      <c r="L462" s="16">
        <f>'[45]NCEs NP 22-23'!$T$43/10000000</f>
        <v>2.9815496774193494E-2</v>
      </c>
      <c r="M462" s="16">
        <f>'[45]NCEs NP 22-23'!$V$43/10000000</f>
        <v>-7.3727999999999997E-3</v>
      </c>
      <c r="N462" s="16">
        <f>'[45]NCEs NP 22-23'!$X$43/10000000</f>
        <v>-5.8894000000000004E-3</v>
      </c>
      <c r="O462" s="16">
        <f>'[45]NCEs NP 22-23'!$Z$43/10000000</f>
        <v>-7.1681000000000002E-3</v>
      </c>
      <c r="P462" s="16">
        <f>('[45]NCEs NP 22-23'!$AB$43+'[45]NCEs NP 22-23'!$AD$43)/10000000</f>
        <v>1.5717999999999999E-3</v>
      </c>
      <c r="Q462" s="16">
        <f t="shared" si="194"/>
        <v>0.2080722670188957</v>
      </c>
    </row>
    <row r="463" spans="3:17" x14ac:dyDescent="0.25">
      <c r="C463" s="16"/>
      <c r="D463" s="16" t="s">
        <v>374</v>
      </c>
      <c r="E463" s="16">
        <f>'[45]NCEs NP 22-23'!$F$39/10000000</f>
        <v>88.140203225048353</v>
      </c>
      <c r="F463" s="16">
        <f>'[45]NCEs NP 22-23'!$H$39/10000000</f>
        <v>86.056825714300018</v>
      </c>
      <c r="G463" s="16">
        <f>'[45]NCEs NP 22-23'!$J$39/10000000</f>
        <v>81.263592312</v>
      </c>
      <c r="H463" s="16">
        <f>'[45]NCEs NP 22-23'!$L$39/10000000</f>
        <v>47.927135055000015</v>
      </c>
      <c r="I463" s="16">
        <f>'[45]NCEs NP 22-23'!$N$39/10000000</f>
        <v>65.293328426499968</v>
      </c>
      <c r="J463" s="16">
        <f>'[45]NCEs NP 22-23'!$P$39/10000000</f>
        <v>66.012552460799981</v>
      </c>
      <c r="K463" s="16">
        <f>'[45]NCEs NP 22-23'!$R$39/10000000</f>
        <v>69.101561093099974</v>
      </c>
      <c r="L463" s="16">
        <f>'[45]NCEs NP 22-23'!$T$39/10000000</f>
        <v>81.336067478400025</v>
      </c>
      <c r="M463" s="16">
        <f>'[45]NCEs NP 22-23'!$V$39/10000000</f>
        <v>71.139122812099941</v>
      </c>
      <c r="N463" s="16">
        <f>'[45]NCEs NP 22-23'!$X$39/10000000</f>
        <v>78.291633890400036</v>
      </c>
      <c r="O463" s="16">
        <f>'[45]NCEs NP 22-23'!$Z$39/10000000</f>
        <v>96.752610666799981</v>
      </c>
      <c r="P463" s="16">
        <f>('[45]NCEs NP 22-23'!$AB$39+'[45]NCEs NP 22-23'!$AD$39)/10000000</f>
        <v>95.996529187015028</v>
      </c>
      <c r="Q463" s="16">
        <f t="shared" si="194"/>
        <v>927.31116232146337</v>
      </c>
    </row>
    <row r="464" spans="3:17" x14ac:dyDescent="0.25">
      <c r="C464" s="16"/>
      <c r="D464" s="16" t="s">
        <v>375</v>
      </c>
      <c r="E464" s="16">
        <f>'[45]2022-23'!$I$214/10000000</f>
        <v>8.78331080305</v>
      </c>
      <c r="F464" s="16">
        <f>'[45]2022-23'!$N$214/10000000</f>
        <v>11.424755546499998</v>
      </c>
      <c r="G464" s="16">
        <f>'[45]2022-23'!$S$214/10000000</f>
        <v>9.2051756329499987</v>
      </c>
      <c r="H464" s="16">
        <f>'[45]2022-23'!$X$214/10000000</f>
        <v>10.138652842499999</v>
      </c>
      <c r="I464" s="16">
        <f>'[45]2022-23'!$AC$214/10000000</f>
        <v>3.7343745015999996</v>
      </c>
      <c r="J464" s="16">
        <f>'[45]2022-23'!$AH$214/10000000</f>
        <v>10.280454091849998</v>
      </c>
      <c r="K464" s="16">
        <f>'[45]2022-23'!$AM$214/10000000</f>
        <v>9.4003275009999996</v>
      </c>
      <c r="L464" s="16">
        <f>'[45]2022-23'!$AR$214/10000000</f>
        <v>8.5910851164499995</v>
      </c>
      <c r="M464" s="16">
        <f>'[45]2022-23'!$AW$214/10000000</f>
        <v>10.821157623249999</v>
      </c>
      <c r="N464" s="16">
        <f>'[45]2022-23'!$BB$214/10000000</f>
        <v>8.4635393280799978</v>
      </c>
      <c r="O464" s="16">
        <f>'[45]2022-23'!$BG$214/10000000</f>
        <v>11.34701652875</v>
      </c>
      <c r="P464" s="16">
        <f>('[45]2022-23'!$BL$214+'[45]2022-23'!$BQ$214+'[45]2022-23'!$BV$214)/10000000</f>
        <v>13.651327302349999</v>
      </c>
      <c r="Q464" s="16">
        <f t="shared" si="194"/>
        <v>115.84117681833</v>
      </c>
    </row>
    <row r="465" spans="3:19" x14ac:dyDescent="0.25">
      <c r="C465" s="16"/>
      <c r="D465" s="16" t="s">
        <v>376</v>
      </c>
      <c r="E465" s="16">
        <f>'[45]2022-23'!$I$216/10000000</f>
        <v>3.6806289289499996</v>
      </c>
      <c r="F465" s="16">
        <f>'[45]2022-23'!$N$216/10000000</f>
        <v>3.8467078747999994</v>
      </c>
      <c r="G465" s="16">
        <f>'[45]2022-23'!$S$216/10000000</f>
        <v>4.5730932733499996</v>
      </c>
      <c r="H465" s="16">
        <f>'[45]2022-23'!$X$216/10000000</f>
        <v>4.5736590372999997</v>
      </c>
      <c r="I465" s="16">
        <f>'[45]2022-23'!$AC$216/10000000</f>
        <v>8.2417502310024986</v>
      </c>
      <c r="J465" s="16">
        <f>'[45]2022-23'!$AH$216/10000000</f>
        <v>4.3517381499999994E-3</v>
      </c>
      <c r="K465" s="16">
        <f>'[45]2022-23'!$AM$216/10000000</f>
        <v>12.47462015735</v>
      </c>
      <c r="L465" s="16">
        <f>'[45]2022-23'!$AR$216/10000000</f>
        <v>11.360020294049999</v>
      </c>
      <c r="M465" s="16">
        <f>'[45]2022-23'!$AW$216/10000000</f>
        <v>15.8870754426</v>
      </c>
      <c r="N465" s="16">
        <f>'[45]2022-23'!$BB$216/10000000</f>
        <v>21.482880780199999</v>
      </c>
      <c r="O465" s="16">
        <f>'[45]2022-23'!$BG$216/10000000</f>
        <v>22.04734913635</v>
      </c>
      <c r="P465" s="16">
        <f>('[45]2022-23'!$BL$216+'[45]2022-23'!$BQ$216+'[45]2022-23'!$BV$216)/10000000</f>
        <v>1.1284667492</v>
      </c>
      <c r="Q465" s="16">
        <f t="shared" si="194"/>
        <v>109.30060364330249</v>
      </c>
    </row>
    <row r="466" spans="3:19" x14ac:dyDescent="0.25">
      <c r="C466" s="16"/>
      <c r="D466" s="16" t="s">
        <v>377</v>
      </c>
      <c r="E466" s="16">
        <f>'[45]2022-23'!$I$218/10000000</f>
        <v>3.7773540951774991</v>
      </c>
      <c r="F466" s="16">
        <f>'[45]2022-23'!$N$218/10000000</f>
        <v>4.2998203621500002</v>
      </c>
      <c r="G466" s="16">
        <f>'[45]2022-23'!$S$218/10000000</f>
        <v>3.8439410767499997</v>
      </c>
      <c r="H466" s="16">
        <f>'[45]2022-23'!$X$218/10000000</f>
        <v>3.5234281862499999</v>
      </c>
      <c r="I466" s="16">
        <f>'[45]2022-23'!$AC$218/10000000</f>
        <v>3.8573859441500002</v>
      </c>
      <c r="J466" s="16">
        <f>'[45]2022-23'!$AH$218/10000000</f>
        <v>4.6119432539299989</v>
      </c>
      <c r="K466" s="16">
        <f>'[45]2022-23'!$AM$218/10000000</f>
        <v>4.7367033962500003</v>
      </c>
      <c r="L466" s="16">
        <f>'[45]2022-23'!$AR$218/10000000</f>
        <v>3.9600695831000001</v>
      </c>
      <c r="M466" s="405">
        <f>'[45]2022-23'!$AW$218/10000000</f>
        <v>4.0045928882500004</v>
      </c>
      <c r="N466" s="16">
        <f>'[45]2022-23'!$BB$218/10000000</f>
        <v>4.3782768702499997</v>
      </c>
      <c r="O466" s="16">
        <f>'[45]2022-23'!$BG$218/10000000</f>
        <v>4.1590670630725004</v>
      </c>
      <c r="P466" s="16">
        <f>('[45]2022-23'!$BL$218+'[45]2022-23'!$BQ$218+'[45]2022-23'!$BV$218)/10000000</f>
        <v>4.7057000854499993</v>
      </c>
      <c r="Q466" s="16">
        <f t="shared" si="194"/>
        <v>49.858282804779996</v>
      </c>
    </row>
    <row r="467" spans="3:19" x14ac:dyDescent="0.25">
      <c r="C467" s="16"/>
      <c r="D467" s="16" t="s">
        <v>378</v>
      </c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>
        <f t="shared" si="194"/>
        <v>0</v>
      </c>
    </row>
    <row r="468" spans="3:19" x14ac:dyDescent="0.25">
      <c r="C468" s="16"/>
      <c r="D468" s="16" t="s">
        <v>379</v>
      </c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>
        <f t="shared" si="194"/>
        <v>0</v>
      </c>
    </row>
    <row r="469" spans="3:19" x14ac:dyDescent="0.25">
      <c r="C469" s="16"/>
      <c r="D469" s="16" t="s">
        <v>380</v>
      </c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>
        <f t="shared" si="194"/>
        <v>0</v>
      </c>
    </row>
    <row r="470" spans="3:19" x14ac:dyDescent="0.25">
      <c r="C470" s="16"/>
      <c r="D470" s="16" t="s">
        <v>381</v>
      </c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>
        <f t="shared" si="194"/>
        <v>0</v>
      </c>
    </row>
    <row r="471" spans="3:19" x14ac:dyDescent="0.3">
      <c r="C471" s="16"/>
      <c r="D471" s="399" t="s">
        <v>382</v>
      </c>
      <c r="E471" s="16">
        <f>'[45]2022-23'!$I$212/10000000</f>
        <v>1.2273657171124999</v>
      </c>
      <c r="F471" s="16">
        <f>'[45]2022-23'!$N$212/10000000</f>
        <v>1.0282043508349998</v>
      </c>
      <c r="G471" s="16">
        <f>'[45]2022-23'!$S$212/10000000</f>
        <v>1.2366133074894998</v>
      </c>
      <c r="H471" s="16">
        <f>'[45]2022-23'!$X$212/10000000</f>
        <v>0.45184840176050001</v>
      </c>
      <c r="I471" s="16">
        <f>'[45]2022-23'!$AC$212/10000000</f>
        <v>0.78260728240150002</v>
      </c>
      <c r="J471" s="16">
        <f>'[45]2022-23'!$AH$212/10000000</f>
        <v>0.89486303467825001</v>
      </c>
      <c r="K471" s="16">
        <f>'[45]2022-23'!$AM$212/10000000</f>
        <v>0.73667043777124996</v>
      </c>
      <c r="L471" s="16">
        <f>'[45]2022-23'!$AR$212/10000000</f>
        <v>0.89530146463249993</v>
      </c>
      <c r="M471" s="16">
        <f>'[45]2022-23'!$AW$212/10000000</f>
        <v>0.70605892388125002</v>
      </c>
      <c r="N471" s="16">
        <f>'[45]2022-23'!$BB$212/10000000</f>
        <v>1.7232677059469999</v>
      </c>
      <c r="O471" s="16">
        <f>'[45]2022-23'!$BG$212/10000000</f>
        <v>1.575789807122</v>
      </c>
      <c r="P471" s="16">
        <f>('[45]2022-23'!$BL$212+'[45]2022-23'!$BQ$212+'[45]2022-23'!$BV$212)/10000000</f>
        <v>1.8311414730094999</v>
      </c>
      <c r="Q471" s="16">
        <f t="shared" si="194"/>
        <v>13.08973190664075</v>
      </c>
    </row>
    <row r="472" spans="3:19" x14ac:dyDescent="0.3">
      <c r="C472" s="16"/>
      <c r="D472" s="399" t="s">
        <v>383</v>
      </c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>
        <f>'[45]2022-23'!$BL$217/10000000</f>
        <v>23.1371561343</v>
      </c>
      <c r="Q472" s="16">
        <f t="shared" si="194"/>
        <v>23.1371561343</v>
      </c>
    </row>
    <row r="473" spans="3:19" x14ac:dyDescent="0.25"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>
        <f t="shared" si="194"/>
        <v>0</v>
      </c>
    </row>
    <row r="474" spans="3:19" x14ac:dyDescent="0.25"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>
        <f t="shared" si="194"/>
        <v>0</v>
      </c>
      <c r="S474" s="404"/>
    </row>
    <row r="475" spans="3:19" x14ac:dyDescent="0.25"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>
        <f t="shared" si="194"/>
        <v>0</v>
      </c>
    </row>
    <row r="476" spans="3:19" x14ac:dyDescent="0.25"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>
        <f t="shared" si="194"/>
        <v>0</v>
      </c>
    </row>
    <row r="477" spans="3:19" x14ac:dyDescent="0.25"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>
        <f t="shared" si="194"/>
        <v>0</v>
      </c>
    </row>
    <row r="478" spans="3:19" x14ac:dyDescent="0.25"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>
        <f t="shared" si="194"/>
        <v>0</v>
      </c>
    </row>
    <row r="479" spans="3:19" x14ac:dyDescent="0.25"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>
        <f t="shared" si="194"/>
        <v>0</v>
      </c>
    </row>
    <row r="480" spans="3:19" x14ac:dyDescent="0.25"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>
        <f t="shared" si="194"/>
        <v>0</v>
      </c>
    </row>
    <row r="481" spans="3:17" x14ac:dyDescent="0.25">
      <c r="C481" s="935" t="s">
        <v>384</v>
      </c>
      <c r="D481" s="936"/>
      <c r="E481" s="16">
        <f t="shared" ref="E481:P481" si="195">SUM(E457:E480)</f>
        <v>122.46018629615938</v>
      </c>
      <c r="F481" s="16">
        <f t="shared" si="195"/>
        <v>109.1251191144739</v>
      </c>
      <c r="G481" s="16">
        <f t="shared" si="195"/>
        <v>103.03634184574918</v>
      </c>
      <c r="H481" s="16">
        <f t="shared" si="195"/>
        <v>68.232762601077084</v>
      </c>
      <c r="I481" s="16">
        <f t="shared" si="195"/>
        <v>81.89072617558837</v>
      </c>
      <c r="J481" s="16">
        <f t="shared" si="195"/>
        <v>82.785989973263071</v>
      </c>
      <c r="K481" s="16">
        <f t="shared" si="195"/>
        <v>96.857338216415698</v>
      </c>
      <c r="L481" s="16">
        <f t="shared" si="195"/>
        <v>108.77512409734436</v>
      </c>
      <c r="M481" s="16">
        <f t="shared" si="195"/>
        <v>111.55440988357718</v>
      </c>
      <c r="N481" s="16">
        <f t="shared" si="195"/>
        <v>121.46171816381303</v>
      </c>
      <c r="O481" s="16">
        <f t="shared" si="195"/>
        <v>144.59763988640648</v>
      </c>
      <c r="P481" s="16">
        <f t="shared" si="195"/>
        <v>150.44904491778252</v>
      </c>
      <c r="Q481" s="116">
        <f t="shared" si="194"/>
        <v>1301.2264011716502</v>
      </c>
    </row>
    <row r="482" spans="3:17" x14ac:dyDescent="0.25">
      <c r="C482" s="1002" t="s">
        <v>385</v>
      </c>
      <c r="D482" s="1003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</row>
    <row r="483" spans="3:17" x14ac:dyDescent="0.25">
      <c r="C483" s="16"/>
      <c r="D483" s="16" t="s">
        <v>386</v>
      </c>
      <c r="E483" s="16">
        <f>'[45]2022-23'!$I$209/10000000</f>
        <v>405.21333536217759</v>
      </c>
      <c r="F483" s="16">
        <f>'[45]2022-23'!$N$209/10000000</f>
        <v>61.248794249015774</v>
      </c>
      <c r="G483" s="16">
        <f>'[45]2022-23'!$S$209/10000000</f>
        <v>82.528528999537954</v>
      </c>
      <c r="H483" s="16">
        <f>'[45]2022-23'!$X$209/10000000</f>
        <v>74.765531897010163</v>
      </c>
      <c r="I483" s="16">
        <f>'[45]2022-23'!$AC$209/10000000</f>
        <v>62.804454978485801</v>
      </c>
      <c r="J483" s="16">
        <f>'[45]2022-23'!$AH$209/10000000</f>
        <v>66.248001902326081</v>
      </c>
      <c r="K483" s="16">
        <f>'[45]2022-23'!$AM$209/10000000</f>
        <v>12.306252502050173</v>
      </c>
      <c r="L483" s="16">
        <f>'[45]2022-23'!$AR$209/10000000</f>
        <v>38.033048793944488</v>
      </c>
      <c r="M483" s="16">
        <f>'[45]2022-23'!$AW$209/10000000</f>
        <v>155.57970671796366</v>
      </c>
      <c r="N483" s="16">
        <f>'[45]2022-23'!$BB$209/10000000</f>
        <v>222.42758568916062</v>
      </c>
      <c r="O483" s="16">
        <f>'[45]2022-23'!$BG$209/10000000</f>
        <v>306.39139253281462</v>
      </c>
      <c r="P483" s="16">
        <f>('[45]2022-23'!$BL$209+'[45]2022-23'!$BQ$209+'[45]2022-23'!$BV$209)/10000000</f>
        <v>321.65379864466689</v>
      </c>
      <c r="Q483" s="16">
        <f>SUM(E483:P483)</f>
        <v>1809.2004322691537</v>
      </c>
    </row>
    <row r="484" spans="3:17" x14ac:dyDescent="0.25"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>SUM(E484:P484)</f>
        <v>0</v>
      </c>
    </row>
    <row r="485" spans="3:17" x14ac:dyDescent="0.3">
      <c r="C485" s="16"/>
      <c r="D485" s="397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>
        <f>SUM(E485:P485)</f>
        <v>0</v>
      </c>
    </row>
    <row r="486" spans="3:17" x14ac:dyDescent="0.3">
      <c r="C486" s="16"/>
      <c r="D486" s="397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</row>
    <row r="487" spans="3:17" x14ac:dyDescent="0.3">
      <c r="C487" s="16"/>
      <c r="D487" s="397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f t="shared" ref="Q487:Q507" si="196">SUM(E487:P487)</f>
        <v>0</v>
      </c>
    </row>
    <row r="488" spans="3:17" x14ac:dyDescent="0.3">
      <c r="C488" s="16"/>
      <c r="D488" s="397" t="s">
        <v>460</v>
      </c>
      <c r="E488" s="16">
        <f>'[45]2022-23'!I233/10000000</f>
        <v>0</v>
      </c>
      <c r="F488" s="16">
        <f>'[45]2022-23'!N233/10000000</f>
        <v>0</v>
      </c>
      <c r="G488" s="16">
        <f>'[45]2022-23'!S233/10000000</f>
        <v>0</v>
      </c>
      <c r="H488" s="16">
        <f>'[45]2022-23'!X233/10000000</f>
        <v>0</v>
      </c>
      <c r="I488" s="16">
        <f>'[45]2022-23'!AC233/10000000</f>
        <v>0</v>
      </c>
      <c r="J488" s="16">
        <f>'[45]2022-23'!AH233/10000000</f>
        <v>0</v>
      </c>
      <c r="K488" s="16">
        <f>'[45]2022-23'!AM233/10000000</f>
        <v>0</v>
      </c>
      <c r="L488" s="16">
        <f>'[45]2022-23'!AR233/10000000</f>
        <v>0</v>
      </c>
      <c r="M488" s="16">
        <f>'[45]2022-23'!AW233/10000000</f>
        <v>0</v>
      </c>
      <c r="N488" s="16">
        <f>'[45]2022-23'!BB233/10000000</f>
        <v>0</v>
      </c>
      <c r="O488" s="16">
        <f>'[45]2022-23'!BG233/10000000</f>
        <v>0</v>
      </c>
      <c r="P488" s="16">
        <f>('[45]2022-23'!BL233+'[45]2022-23'!BQ233+'[45]2022-23'!BV233)/10000000</f>
        <v>1.9483549258999999</v>
      </c>
      <c r="Q488" s="16">
        <f t="shared" si="196"/>
        <v>1.9483549258999999</v>
      </c>
    </row>
    <row r="489" spans="3:17" x14ac:dyDescent="0.3">
      <c r="C489" s="16"/>
      <c r="D489" s="397" t="s">
        <v>461</v>
      </c>
      <c r="E489" s="16">
        <f>'[45]2022-23'!I234/10000000</f>
        <v>0</v>
      </c>
      <c r="F489" s="16">
        <f>'[45]2022-23'!N234/10000000</f>
        <v>0</v>
      </c>
      <c r="G489" s="16">
        <f>'[45]2022-23'!S234/10000000</f>
        <v>0</v>
      </c>
      <c r="H489" s="16">
        <f>'[45]2022-23'!X234/10000000</f>
        <v>0</v>
      </c>
      <c r="I489" s="16">
        <f>'[45]2022-23'!AC234/10000000</f>
        <v>0</v>
      </c>
      <c r="J489" s="16">
        <f>'[45]2022-23'!AH234/10000000</f>
        <v>0</v>
      </c>
      <c r="K489" s="16">
        <f>'[45]2022-23'!AM234/10000000</f>
        <v>0</v>
      </c>
      <c r="L489" s="16">
        <f>'[45]2022-23'!AR234/10000000</f>
        <v>0</v>
      </c>
      <c r="M489" s="16">
        <f>'[45]2022-23'!AW234/10000000</f>
        <v>0</v>
      </c>
      <c r="N489" s="16">
        <f>'[45]2022-23'!BB234/10000000</f>
        <v>0</v>
      </c>
      <c r="O489" s="16">
        <f>'[45]2022-23'!BG234/10000000</f>
        <v>0</v>
      </c>
      <c r="P489" s="16">
        <f>('[45]2022-23'!BL234+'[45]2022-23'!BQ234+'[45]2022-23'!BV234)/10000000</f>
        <v>0</v>
      </c>
      <c r="Q489" s="16">
        <f t="shared" si="196"/>
        <v>0</v>
      </c>
    </row>
    <row r="490" spans="3:17" x14ac:dyDescent="0.3">
      <c r="C490" s="16"/>
      <c r="D490" s="398" t="s">
        <v>462</v>
      </c>
      <c r="E490" s="16">
        <f>'[45]2022-23'!I235/10000000</f>
        <v>0.55678894469999995</v>
      </c>
      <c r="F490" s="16">
        <f>'[45]2022-23'!N235/10000000</f>
        <v>3.2869019038142855</v>
      </c>
      <c r="G490" s="16">
        <f>'[45]2022-23'!S235/10000000</f>
        <v>4.1092839780357142</v>
      </c>
      <c r="H490" s="16">
        <f>'[45]2022-23'!X235/10000000</f>
        <v>1.8297997689999999</v>
      </c>
      <c r="I490" s="16">
        <f>'[45]2022-23'!AC235/10000000</f>
        <v>5.2285543420785707</v>
      </c>
      <c r="J490" s="16">
        <f>'[45]2022-23'!AH235/10000000</f>
        <v>4.2455663268357142</v>
      </c>
      <c r="K490" s="16">
        <f>'[45]2022-23'!AM235/10000000</f>
        <v>2.7620111670642857</v>
      </c>
      <c r="L490" s="16">
        <f>'[45]2022-23'!AR235/10000000</f>
        <v>0.68764237532142847</v>
      </c>
      <c r="M490" s="16">
        <f>'[45]2022-23'!AW235/10000000</f>
        <v>1.5903471200000002E-2</v>
      </c>
      <c r="N490" s="16">
        <f>'[45]2022-23'!BB235/10000000</f>
        <v>2.5386758173000001</v>
      </c>
      <c r="O490" s="16">
        <f>'[45]2022-23'!BG235/10000000</f>
        <v>10.775346637885713</v>
      </c>
      <c r="P490" s="16">
        <f>('[45]2022-23'!BL235+'[45]2022-23'!BQ235+'[45]2022-23'!BV235)/10000000</f>
        <v>-3.825566977735714</v>
      </c>
      <c r="Q490" s="16">
        <f t="shared" si="196"/>
        <v>32.210907755500003</v>
      </c>
    </row>
    <row r="491" spans="3:17" x14ac:dyDescent="0.3">
      <c r="C491" s="16"/>
      <c r="D491" s="397" t="s">
        <v>463</v>
      </c>
      <c r="E491" s="16">
        <f>'[45]2022-23'!I236/10000000</f>
        <v>0</v>
      </c>
      <c r="F491" s="16">
        <f>'[45]2022-23'!N236/10000000</f>
        <v>0</v>
      </c>
      <c r="G491" s="16">
        <f>'[45]2022-23'!S236/10000000</f>
        <v>0</v>
      </c>
      <c r="H491" s="16">
        <f>'[45]2022-23'!X236/10000000</f>
        <v>0</v>
      </c>
      <c r="I491" s="16">
        <f>'[45]2022-23'!AC236/10000000</f>
        <v>0</v>
      </c>
      <c r="J491" s="16">
        <f>'[45]2022-23'!AH236/10000000</f>
        <v>0</v>
      </c>
      <c r="K491" s="16">
        <f>'[45]2022-23'!AM236/10000000</f>
        <v>0</v>
      </c>
      <c r="L491" s="16">
        <f>'[45]2022-23'!AR236/10000000</f>
        <v>0</v>
      </c>
      <c r="M491" s="16">
        <f>'[45]2022-23'!AW236/10000000</f>
        <v>0</v>
      </c>
      <c r="N491" s="16">
        <f>'[45]2022-23'!BB236/10000000</f>
        <v>0</v>
      </c>
      <c r="O491" s="16">
        <f>'[45]2022-23'!BG236/10000000</f>
        <v>0</v>
      </c>
      <c r="P491" s="16">
        <f>('[45]2022-23'!BL236+'[45]2022-23'!BQ236+'[45]2022-23'!BV236)/10000000</f>
        <v>0</v>
      </c>
      <c r="Q491" s="16">
        <f t="shared" si="196"/>
        <v>0</v>
      </c>
    </row>
    <row r="492" spans="3:17" x14ac:dyDescent="0.3">
      <c r="C492" s="16"/>
      <c r="D492" s="397" t="s">
        <v>464</v>
      </c>
      <c r="E492" s="16">
        <f>'[45]2022-23'!I237/10000000</f>
        <v>0</v>
      </c>
      <c r="F492" s="16">
        <f>'[45]2022-23'!N237/10000000</f>
        <v>0</v>
      </c>
      <c r="G492" s="16">
        <f>'[45]2022-23'!S237/10000000</f>
        <v>0</v>
      </c>
      <c r="H492" s="16">
        <f>'[45]2022-23'!X237/10000000</f>
        <v>0</v>
      </c>
      <c r="I492" s="16">
        <f>'[45]2022-23'!AC237/10000000</f>
        <v>0</v>
      </c>
      <c r="J492" s="16">
        <f>'[45]2022-23'!AH237/10000000</f>
        <v>0</v>
      </c>
      <c r="K492" s="16">
        <f>'[45]2022-23'!AM237/10000000</f>
        <v>0</v>
      </c>
      <c r="L492" s="16">
        <f>'[45]2022-23'!AR237/10000000</f>
        <v>0</v>
      </c>
      <c r="M492" s="16">
        <f>'[45]2022-23'!AW237/10000000</f>
        <v>0</v>
      </c>
      <c r="N492" s="16">
        <f>'[45]2022-23'!BB237/10000000</f>
        <v>0</v>
      </c>
      <c r="O492" s="16">
        <f>'[45]2022-23'!BG237/10000000</f>
        <v>-2.0309847640499998</v>
      </c>
      <c r="P492" s="16">
        <f>('[45]2022-23'!BL237+'[45]2022-23'!BQ237+'[45]2022-23'!BV237)/10000000</f>
        <v>-0.83329723290000002</v>
      </c>
      <c r="Q492" s="16">
        <f t="shared" si="196"/>
        <v>-2.86428199695</v>
      </c>
    </row>
    <row r="493" spans="3:17" x14ac:dyDescent="0.3">
      <c r="C493" s="16"/>
      <c r="D493" s="397" t="s">
        <v>465</v>
      </c>
      <c r="E493" s="16">
        <f>'[45]2022-23'!I238/10000000</f>
        <v>0</v>
      </c>
      <c r="F493" s="16">
        <f>'[45]2022-23'!N238/10000000</f>
        <v>0</v>
      </c>
      <c r="G493" s="16">
        <f>'[45]2022-23'!S238/10000000</f>
        <v>0</v>
      </c>
      <c r="H493" s="16">
        <f>'[45]2022-23'!X238/10000000</f>
        <v>0</v>
      </c>
      <c r="I493" s="16">
        <f>'[45]2022-23'!AC238/10000000</f>
        <v>0</v>
      </c>
      <c r="J493" s="16">
        <f>'[45]2022-23'!AH238/10000000</f>
        <v>0</v>
      </c>
      <c r="K493" s="16">
        <f>'[45]2022-23'!AM238/10000000</f>
        <v>0</v>
      </c>
      <c r="L493" s="16">
        <f>'[45]2022-23'!AR238/10000000</f>
        <v>0</v>
      </c>
      <c r="M493" s="16">
        <f>'[45]2022-23'!AW238/10000000</f>
        <v>0</v>
      </c>
      <c r="N493" s="16">
        <f>'[45]2022-23'!BB238/10000000</f>
        <v>0</v>
      </c>
      <c r="O493" s="16">
        <f>'[45]2022-23'!BG238/10000000</f>
        <v>0</v>
      </c>
      <c r="P493" s="16">
        <f>('[45]2022-23'!BL238+'[45]2022-23'!BQ238+'[45]2022-23'!BV238)/10000000</f>
        <v>0</v>
      </c>
      <c r="Q493" s="16">
        <f t="shared" si="196"/>
        <v>0</v>
      </c>
    </row>
    <row r="494" spans="3:17" x14ac:dyDescent="0.3">
      <c r="C494" s="16"/>
      <c r="D494" s="397" t="s">
        <v>466</v>
      </c>
      <c r="E494" s="16">
        <f>'[45]2022-23'!I239/10000000</f>
        <v>0</v>
      </c>
      <c r="F494" s="16">
        <f>'[45]2022-23'!N239/10000000</f>
        <v>0</v>
      </c>
      <c r="G494" s="16">
        <f>'[45]2022-23'!S239/10000000</f>
        <v>0</v>
      </c>
      <c r="H494" s="16">
        <f>'[45]2022-23'!X239/10000000</f>
        <v>0</v>
      </c>
      <c r="I494" s="16">
        <f>'[45]2022-23'!AC239/10000000</f>
        <v>0</v>
      </c>
      <c r="J494" s="16">
        <f>'[45]2022-23'!AH239/10000000</f>
        <v>0</v>
      </c>
      <c r="K494" s="16">
        <f>'[45]2022-23'!AM239/10000000</f>
        <v>0</v>
      </c>
      <c r="L494" s="16">
        <f>'[45]2022-23'!AR239/10000000</f>
        <v>0</v>
      </c>
      <c r="M494" s="16">
        <f>'[45]2022-23'!AW239/10000000</f>
        <v>0</v>
      </c>
      <c r="N494" s="16">
        <f>'[45]2022-23'!BB239/10000000</f>
        <v>0</v>
      </c>
      <c r="O494" s="16">
        <f>'[45]2022-23'!BG239/10000000</f>
        <v>0</v>
      </c>
      <c r="P494" s="16">
        <f>('[45]2022-23'!BL239+'[45]2022-23'!BQ239+'[45]2022-23'!BV239)/10000000</f>
        <v>0.51673349999999996</v>
      </c>
      <c r="Q494" s="16">
        <f t="shared" si="196"/>
        <v>0.51673349999999996</v>
      </c>
    </row>
    <row r="495" spans="3:17" x14ac:dyDescent="0.3">
      <c r="C495" s="16"/>
      <c r="D495" s="397" t="s">
        <v>467</v>
      </c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f t="shared" si="196"/>
        <v>0</v>
      </c>
    </row>
    <row r="496" spans="3:17" x14ac:dyDescent="0.3">
      <c r="C496" s="16"/>
      <c r="D496" s="397" t="s">
        <v>468</v>
      </c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>
        <f t="shared" si="196"/>
        <v>0</v>
      </c>
    </row>
    <row r="497" spans="3:17" x14ac:dyDescent="0.3">
      <c r="C497" s="16"/>
      <c r="D497" s="397" t="s">
        <v>469</v>
      </c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>
        <f t="shared" si="196"/>
        <v>0</v>
      </c>
    </row>
    <row r="498" spans="3:17" x14ac:dyDescent="0.3">
      <c r="C498" s="16"/>
      <c r="D498" s="397" t="s">
        <v>470</v>
      </c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>
        <f t="shared" si="196"/>
        <v>0</v>
      </c>
    </row>
    <row r="499" spans="3:17" x14ac:dyDescent="0.25"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>
        <f t="shared" si="196"/>
        <v>0</v>
      </c>
    </row>
    <row r="500" spans="3:17" x14ac:dyDescent="0.25"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>
        <f t="shared" si="196"/>
        <v>0</v>
      </c>
    </row>
    <row r="501" spans="3:17" x14ac:dyDescent="0.25"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>
        <f t="shared" si="196"/>
        <v>0</v>
      </c>
    </row>
    <row r="502" spans="3:17" x14ac:dyDescent="0.25"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>
        <f t="shared" si="196"/>
        <v>0</v>
      </c>
    </row>
    <row r="503" spans="3:17" x14ac:dyDescent="0.25"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>
        <f t="shared" si="196"/>
        <v>0</v>
      </c>
    </row>
    <row r="504" spans="3:17" x14ac:dyDescent="0.25"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>
        <f t="shared" si="196"/>
        <v>0</v>
      </c>
    </row>
    <row r="505" spans="3:17" x14ac:dyDescent="0.25"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>
        <f t="shared" si="196"/>
        <v>0</v>
      </c>
    </row>
    <row r="506" spans="3:17" x14ac:dyDescent="0.25"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>
        <f t="shared" si="196"/>
        <v>0</v>
      </c>
    </row>
    <row r="507" spans="3:17" x14ac:dyDescent="0.25">
      <c r="C507" s="935" t="s">
        <v>387</v>
      </c>
      <c r="D507" s="936"/>
      <c r="E507" s="16">
        <f t="shared" ref="E507:P507" si="197">SUM(E483:E506)</f>
        <v>405.77012430687756</v>
      </c>
      <c r="F507" s="16">
        <f t="shared" si="197"/>
        <v>64.535696152830056</v>
      </c>
      <c r="G507" s="16">
        <f t="shared" si="197"/>
        <v>86.637812977573674</v>
      </c>
      <c r="H507" s="16">
        <f t="shared" si="197"/>
        <v>76.595331666010168</v>
      </c>
      <c r="I507" s="16">
        <f t="shared" si="197"/>
        <v>68.033009320564375</v>
      </c>
      <c r="J507" s="16">
        <f t="shared" si="197"/>
        <v>70.493568229161795</v>
      </c>
      <c r="K507" s="16">
        <f t="shared" si="197"/>
        <v>15.068263669114458</v>
      </c>
      <c r="L507" s="16">
        <f t="shared" si="197"/>
        <v>38.720691169265919</v>
      </c>
      <c r="M507" s="16">
        <f t="shared" si="197"/>
        <v>155.59561018916366</v>
      </c>
      <c r="N507" s="16">
        <f t="shared" si="197"/>
        <v>224.96626150646063</v>
      </c>
      <c r="O507" s="16">
        <f t="shared" si="197"/>
        <v>315.13575440665034</v>
      </c>
      <c r="P507" s="16">
        <f t="shared" si="197"/>
        <v>319.46002285993114</v>
      </c>
      <c r="Q507" s="116">
        <f t="shared" si="196"/>
        <v>1841.0121464536037</v>
      </c>
    </row>
    <row r="508" spans="3:17" x14ac:dyDescent="0.25">
      <c r="C508" s="1002" t="s">
        <v>388</v>
      </c>
      <c r="D508" s="1003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</row>
    <row r="509" spans="3:17" x14ac:dyDescent="0.25">
      <c r="C509" s="16" t="s">
        <v>389</v>
      </c>
      <c r="D509" s="16" t="s">
        <v>390</v>
      </c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>
        <f>SUM(E509:P509)</f>
        <v>0</v>
      </c>
    </row>
    <row r="510" spans="3:17" x14ac:dyDescent="0.25">
      <c r="C510" s="16" t="s">
        <v>389</v>
      </c>
      <c r="D510" s="16" t="s">
        <v>391</v>
      </c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</row>
    <row r="511" spans="3:17" x14ac:dyDescent="0.25">
      <c r="C511" s="16"/>
      <c r="D511" s="396" t="s">
        <v>435</v>
      </c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>
        <f>SUM(E511:P511)</f>
        <v>0</v>
      </c>
    </row>
    <row r="512" spans="3:17" x14ac:dyDescent="0.25">
      <c r="C512" s="935" t="s">
        <v>392</v>
      </c>
      <c r="D512" s="936"/>
      <c r="E512" s="16">
        <f t="shared" ref="E512:Q512" si="198">E509+E511</f>
        <v>0</v>
      </c>
      <c r="F512" s="16">
        <f t="shared" si="198"/>
        <v>0</v>
      </c>
      <c r="G512" s="16">
        <f t="shared" si="198"/>
        <v>0</v>
      </c>
      <c r="H512" s="16">
        <f t="shared" si="198"/>
        <v>0</v>
      </c>
      <c r="I512" s="16">
        <f t="shared" si="198"/>
        <v>0</v>
      </c>
      <c r="J512" s="16">
        <f t="shared" si="198"/>
        <v>0</v>
      </c>
      <c r="K512" s="16">
        <f t="shared" si="198"/>
        <v>0</v>
      </c>
      <c r="L512" s="16">
        <f t="shared" si="198"/>
        <v>0</v>
      </c>
      <c r="M512" s="16">
        <f t="shared" si="198"/>
        <v>0</v>
      </c>
      <c r="N512" s="16">
        <f t="shared" si="198"/>
        <v>0</v>
      </c>
      <c r="O512" s="16">
        <f t="shared" si="198"/>
        <v>0</v>
      </c>
      <c r="P512" s="16">
        <f t="shared" si="198"/>
        <v>0</v>
      </c>
      <c r="Q512" s="16">
        <f t="shared" si="198"/>
        <v>0</v>
      </c>
    </row>
    <row r="513" spans="3:17" x14ac:dyDescent="0.25">
      <c r="C513" s="935" t="s">
        <v>201</v>
      </c>
      <c r="D513" s="936"/>
      <c r="E513" s="16">
        <f t="shared" ref="E513:Q513" si="199">E391+E436+E445+E455+E481+E507+E512</f>
        <v>984.82528908327686</v>
      </c>
      <c r="F513" s="16">
        <f t="shared" si="199"/>
        <v>653.98347169744056</v>
      </c>
      <c r="G513" s="16">
        <f t="shared" si="199"/>
        <v>637.54507566709731</v>
      </c>
      <c r="H513" s="16">
        <f t="shared" si="199"/>
        <v>548.187089870764</v>
      </c>
      <c r="I513" s="16">
        <f t="shared" si="199"/>
        <v>576.59342824591158</v>
      </c>
      <c r="J513" s="16">
        <f t="shared" si="199"/>
        <v>581.45594709695865</v>
      </c>
      <c r="K513" s="16">
        <f t="shared" si="199"/>
        <v>513.66552715883199</v>
      </c>
      <c r="L513" s="16">
        <f t="shared" si="199"/>
        <v>550.12985326036187</v>
      </c>
      <c r="M513" s="16">
        <f t="shared" si="199"/>
        <v>739.92764618393744</v>
      </c>
      <c r="N513" s="16">
        <f t="shared" si="199"/>
        <v>817.43967570255381</v>
      </c>
      <c r="O513" s="16">
        <f t="shared" si="199"/>
        <v>907.85588898432741</v>
      </c>
      <c r="P513" s="16">
        <f t="shared" si="199"/>
        <v>1461.3971584421556</v>
      </c>
      <c r="Q513" s="116">
        <f t="shared" si="199"/>
        <v>8973.0060513936187</v>
      </c>
    </row>
    <row r="514" spans="3:17" x14ac:dyDescent="0.25">
      <c r="D514" s="22"/>
      <c r="E514" s="22"/>
    </row>
    <row r="515" spans="3:17" x14ac:dyDescent="0.25">
      <c r="D515" s="24"/>
      <c r="E515" s="24"/>
    </row>
    <row r="516" spans="3:17" x14ac:dyDescent="0.25">
      <c r="E516" s="24"/>
    </row>
    <row r="517" spans="3:17" x14ac:dyDescent="0.25">
      <c r="E517" s="24"/>
    </row>
  </sheetData>
  <mergeCells count="91">
    <mergeCell ref="C2:Q2"/>
    <mergeCell ref="C348:C349"/>
    <mergeCell ref="D348:D349"/>
    <mergeCell ref="C221:D221"/>
    <mergeCell ref="C222:D222"/>
    <mergeCell ref="C311:D311"/>
    <mergeCell ref="E348:Q348"/>
    <mergeCell ref="C249:D249"/>
    <mergeCell ref="C250:D250"/>
    <mergeCell ref="C251:C254"/>
    <mergeCell ref="C265:D265"/>
    <mergeCell ref="C266:D266"/>
    <mergeCell ref="C267:D267"/>
    <mergeCell ref="C223:C231"/>
    <mergeCell ref="C275:D275"/>
    <mergeCell ref="C276:D276"/>
    <mergeCell ref="C351:D351"/>
    <mergeCell ref="C312:D312"/>
    <mergeCell ref="C337:D337"/>
    <mergeCell ref="C338:D338"/>
    <mergeCell ref="C343:D343"/>
    <mergeCell ref="C342:D342"/>
    <mergeCell ref="C436:D436"/>
    <mergeCell ref="C437:D437"/>
    <mergeCell ref="C350:D350"/>
    <mergeCell ref="C352:C369"/>
    <mergeCell ref="C392:D392"/>
    <mergeCell ref="C393:D393"/>
    <mergeCell ref="C394:C402"/>
    <mergeCell ref="C419:D419"/>
    <mergeCell ref="C391:D391"/>
    <mergeCell ref="C370:D370"/>
    <mergeCell ref="C371:D371"/>
    <mergeCell ref="C372:C389"/>
    <mergeCell ref="C390:D390"/>
    <mergeCell ref="C420:D420"/>
    <mergeCell ref="C421:C424"/>
    <mergeCell ref="C435:D435"/>
    <mergeCell ref="C513:D513"/>
    <mergeCell ref="C445:D445"/>
    <mergeCell ref="C446:D446"/>
    <mergeCell ref="C455:D455"/>
    <mergeCell ref="C456:D456"/>
    <mergeCell ref="C481:D481"/>
    <mergeCell ref="C512:D512"/>
    <mergeCell ref="C482:D482"/>
    <mergeCell ref="C507:D507"/>
    <mergeCell ref="C508:D508"/>
    <mergeCell ref="C285:D285"/>
    <mergeCell ref="C286:D286"/>
    <mergeCell ref="C141:D141"/>
    <mergeCell ref="C220:D220"/>
    <mergeCell ref="C166:D166"/>
    <mergeCell ref="C167:D167"/>
    <mergeCell ref="C171:D171"/>
    <mergeCell ref="C172:D172"/>
    <mergeCell ref="C200:D200"/>
    <mergeCell ref="C177:C178"/>
    <mergeCell ref="D177:D178"/>
    <mergeCell ref="C201:C218"/>
    <mergeCell ref="C219:D219"/>
    <mergeCell ref="E177:Q177"/>
    <mergeCell ref="C179:D179"/>
    <mergeCell ref="C180:D180"/>
    <mergeCell ref="C181:C198"/>
    <mergeCell ref="C199:D199"/>
    <mergeCell ref="C94:D94"/>
    <mergeCell ref="C96:D96"/>
    <mergeCell ref="C78:D78"/>
    <mergeCell ref="C79:D79"/>
    <mergeCell ref="C80:C83"/>
    <mergeCell ref="C95:D95"/>
    <mergeCell ref="C140:D140"/>
    <mergeCell ref="C104:D104"/>
    <mergeCell ref="C105:D105"/>
    <mergeCell ref="C114:D114"/>
    <mergeCell ref="C115:D115"/>
    <mergeCell ref="E7:Q7"/>
    <mergeCell ref="C10:D10"/>
    <mergeCell ref="C53:C61"/>
    <mergeCell ref="C11:C28"/>
    <mergeCell ref="C29:D29"/>
    <mergeCell ref="C30:D30"/>
    <mergeCell ref="C9:D9"/>
    <mergeCell ref="C31:C48"/>
    <mergeCell ref="C7:C8"/>
    <mergeCell ref="D7:D8"/>
    <mergeCell ref="C49:D49"/>
    <mergeCell ref="C50:D50"/>
    <mergeCell ref="C51:D51"/>
    <mergeCell ref="C52:D5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C000"/>
  </sheetPr>
  <dimension ref="B2:S679"/>
  <sheetViews>
    <sheetView showGridLines="0" zoomScale="59" zoomScaleNormal="59" workbookViewId="0">
      <pane xSplit="4" ySplit="7" topLeftCell="E222" activePane="bottomRight" state="frozen"/>
      <selection activeCell="E65" sqref="E65:Q66"/>
      <selection pane="topRight" activeCell="E65" sqref="E65:Q66"/>
      <selection pane="bottomLeft" activeCell="E65" sqref="E65:Q66"/>
      <selection pane="bottomRight" activeCell="E65" sqref="E65:Q6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38.453125" style="4" customWidth="1"/>
    <col min="5" max="5" width="14.1796875" style="4" bestFit="1" customWidth="1"/>
    <col min="6" max="6" width="12.81640625" style="4" bestFit="1" customWidth="1"/>
    <col min="7" max="7" width="15.1796875" style="4" bestFit="1" customWidth="1"/>
    <col min="8" max="8" width="15.81640625" style="4" customWidth="1"/>
    <col min="9" max="9" width="12.81640625" style="4" bestFit="1" customWidth="1"/>
    <col min="10" max="10" width="13.81640625" style="4" customWidth="1"/>
    <col min="11" max="11" width="12.54296875" style="4" customWidth="1"/>
    <col min="12" max="12" width="10.54296875" style="4" bestFit="1" customWidth="1"/>
    <col min="13" max="13" width="14.1796875" style="4" bestFit="1" customWidth="1"/>
    <col min="14" max="16" width="12.1796875" style="4" bestFit="1" customWidth="1"/>
    <col min="17" max="17" width="13.45312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87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483</v>
      </c>
    </row>
    <row r="4" spans="2:17" x14ac:dyDescent="0.25">
      <c r="C4" s="22" t="s">
        <v>480</v>
      </c>
      <c r="J4" s="25"/>
    </row>
    <row r="5" spans="2:17" x14ac:dyDescent="0.25">
      <c r="C5" s="13"/>
      <c r="Q5" s="25" t="s">
        <v>101</v>
      </c>
    </row>
    <row r="6" spans="2:17" x14ac:dyDescent="0.25">
      <c r="C6" s="1025" t="s">
        <v>310</v>
      </c>
      <c r="D6" s="940" t="s">
        <v>311</v>
      </c>
      <c r="E6" s="946" t="s">
        <v>484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1025"/>
      <c r="D7" s="940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x14ac:dyDescent="0.25">
      <c r="C8" s="1025"/>
      <c r="D8" s="940"/>
      <c r="E8" s="12" t="s">
        <v>113</v>
      </c>
      <c r="F8" s="12" t="s">
        <v>113</v>
      </c>
      <c r="G8" s="12" t="s">
        <v>113</v>
      </c>
      <c r="H8" s="12" t="s">
        <v>113</v>
      </c>
      <c r="I8" s="12" t="s">
        <v>113</v>
      </c>
      <c r="J8" s="12" t="s">
        <v>113</v>
      </c>
      <c r="K8" s="12" t="s">
        <v>114</v>
      </c>
      <c r="L8" s="12" t="s">
        <v>114</v>
      </c>
      <c r="M8" s="12" t="s">
        <v>114</v>
      </c>
      <c r="N8" s="12" t="s">
        <v>114</v>
      </c>
      <c r="O8" s="12" t="s">
        <v>114</v>
      </c>
      <c r="P8" s="12" t="s">
        <v>114</v>
      </c>
      <c r="Q8" s="12" t="s">
        <v>114</v>
      </c>
    </row>
    <row r="9" spans="2:17" x14ac:dyDescent="0.25">
      <c r="B9" s="85"/>
      <c r="C9" s="1002" t="s">
        <v>312</v>
      </c>
      <c r="D9" s="1002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C10" s="935" t="s">
        <v>313</v>
      </c>
      <c r="D10" s="935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ht="14.25" customHeight="1" x14ac:dyDescent="0.25">
      <c r="B11" s="85"/>
      <c r="C11" s="999" t="s">
        <v>314</v>
      </c>
      <c r="D11" s="84" t="s">
        <v>315</v>
      </c>
      <c r="E11" s="263">
        <f t="shared" ref="E11:P11" si="0">E180+E350+E519</f>
        <v>94.648796916400002</v>
      </c>
      <c r="F11" s="263">
        <f t="shared" si="0"/>
        <v>89.067638693950002</v>
      </c>
      <c r="G11" s="263">
        <f t="shared" si="0"/>
        <v>102.64182879509922</v>
      </c>
      <c r="H11" s="263">
        <f t="shared" si="0"/>
        <v>99.133459665990515</v>
      </c>
      <c r="I11" s="263">
        <f t="shared" si="0"/>
        <v>100.72276008494589</v>
      </c>
      <c r="J11" s="263">
        <f t="shared" si="0"/>
        <v>96.985342366400005</v>
      </c>
      <c r="K11" s="263">
        <f t="shared" si="0"/>
        <v>74.755275543200113</v>
      </c>
      <c r="L11" s="263">
        <f t="shared" si="0"/>
        <v>124.83030608132451</v>
      </c>
      <c r="M11" s="263">
        <f t="shared" si="0"/>
        <v>100.96992332905</v>
      </c>
      <c r="N11" s="263">
        <f t="shared" si="0"/>
        <v>102.34878399435</v>
      </c>
      <c r="O11" s="263">
        <f t="shared" si="0"/>
        <v>94.111537995250004</v>
      </c>
      <c r="P11" s="263">
        <f t="shared" si="0"/>
        <v>99.305046332049997</v>
      </c>
      <c r="Q11" s="263">
        <f t="shared" ref="Q11:Q29" si="1">SUM(E11:P11)</f>
        <v>1179.5206997980104</v>
      </c>
    </row>
    <row r="12" spans="2:17" x14ac:dyDescent="0.25">
      <c r="B12" s="85"/>
      <c r="C12" s="999"/>
      <c r="D12" s="84" t="s">
        <v>316</v>
      </c>
      <c r="E12" s="263">
        <f t="shared" ref="E12:P12" si="2">E181+E351+E520</f>
        <v>116.58704558754999</v>
      </c>
      <c r="F12" s="263">
        <f t="shared" si="2"/>
        <v>114.39003216380002</v>
      </c>
      <c r="G12" s="263">
        <f t="shared" si="2"/>
        <v>119.67661419944145</v>
      </c>
      <c r="H12" s="263">
        <f t="shared" si="2"/>
        <v>124.54874161409873</v>
      </c>
      <c r="I12" s="263">
        <f t="shared" si="2"/>
        <v>109.75515178412653</v>
      </c>
      <c r="J12" s="263">
        <f t="shared" si="2"/>
        <v>106.18412129994999</v>
      </c>
      <c r="K12" s="263">
        <f t="shared" si="2"/>
        <v>94.473453357400189</v>
      </c>
      <c r="L12" s="263">
        <f t="shared" si="2"/>
        <v>101.98897219018963</v>
      </c>
      <c r="M12" s="263">
        <f t="shared" si="2"/>
        <v>96.882550734200009</v>
      </c>
      <c r="N12" s="263">
        <f t="shared" si="2"/>
        <v>112.63074776715001</v>
      </c>
      <c r="O12" s="263">
        <f t="shared" si="2"/>
        <v>105.57897726395001</v>
      </c>
      <c r="P12" s="263">
        <f t="shared" si="2"/>
        <v>107.82366590845001</v>
      </c>
      <c r="Q12" s="263">
        <f t="shared" si="1"/>
        <v>1310.5200738703065</v>
      </c>
    </row>
    <row r="13" spans="2:17" x14ac:dyDescent="0.25">
      <c r="B13" s="85"/>
      <c r="C13" s="999"/>
      <c r="D13" s="84" t="s">
        <v>317</v>
      </c>
      <c r="E13" s="263">
        <f t="shared" ref="E13:P13" si="3">E182+E352+E521</f>
        <v>197.24130639769999</v>
      </c>
      <c r="F13" s="263">
        <f t="shared" si="3"/>
        <v>203.91269027884999</v>
      </c>
      <c r="G13" s="263">
        <f t="shared" si="3"/>
        <v>203.6922782126365</v>
      </c>
      <c r="H13" s="263">
        <f t="shared" si="3"/>
        <v>218.55932250473631</v>
      </c>
      <c r="I13" s="263">
        <f t="shared" si="3"/>
        <v>193.12925381754371</v>
      </c>
      <c r="J13" s="263">
        <f t="shared" si="3"/>
        <v>178.25707681275</v>
      </c>
      <c r="K13" s="263">
        <f t="shared" si="3"/>
        <v>170.85395475165004</v>
      </c>
      <c r="L13" s="263">
        <f t="shared" si="3"/>
        <v>196.8490405306257</v>
      </c>
      <c r="M13" s="263">
        <f t="shared" si="3"/>
        <v>205.27293188199999</v>
      </c>
      <c r="N13" s="263">
        <f t="shared" si="3"/>
        <v>204.49775740749999</v>
      </c>
      <c r="O13" s="263">
        <f t="shared" si="3"/>
        <v>194.14680561170002</v>
      </c>
      <c r="P13" s="263">
        <f t="shared" si="3"/>
        <v>203.55160832385002</v>
      </c>
      <c r="Q13" s="263">
        <f t="shared" si="1"/>
        <v>2369.964026531542</v>
      </c>
    </row>
    <row r="14" spans="2:17" x14ac:dyDescent="0.25">
      <c r="B14" s="85"/>
      <c r="C14" s="999"/>
      <c r="D14" s="84" t="s">
        <v>318</v>
      </c>
      <c r="E14" s="263">
        <f t="shared" ref="E14:P14" si="4">E183+E353+E522</f>
        <v>10.2730255111</v>
      </c>
      <c r="F14" s="263">
        <f t="shared" si="4"/>
        <v>14.258369330899999</v>
      </c>
      <c r="G14" s="263">
        <f t="shared" si="4"/>
        <v>11.886676311610092</v>
      </c>
      <c r="H14" s="263">
        <f t="shared" si="4"/>
        <v>13.890663214694444</v>
      </c>
      <c r="I14" s="263">
        <f t="shared" si="4"/>
        <v>13.547295000064913</v>
      </c>
      <c r="J14" s="263">
        <f t="shared" si="4"/>
        <v>2.0428407204000001</v>
      </c>
      <c r="K14" s="263">
        <f t="shared" si="4"/>
        <v>0.69295698605</v>
      </c>
      <c r="L14" s="263">
        <f t="shared" si="4"/>
        <v>10.780851941868296</v>
      </c>
      <c r="M14" s="263">
        <f t="shared" si="4"/>
        <v>12.786021872900001</v>
      </c>
      <c r="N14" s="263">
        <f t="shared" si="4"/>
        <v>13.693285560300001</v>
      </c>
      <c r="O14" s="263">
        <f t="shared" si="4"/>
        <v>11.41514923135</v>
      </c>
      <c r="P14" s="263">
        <f t="shared" si="4"/>
        <v>7.3507125120499994</v>
      </c>
      <c r="Q14" s="263">
        <f t="shared" si="1"/>
        <v>122.61784819328774</v>
      </c>
    </row>
    <row r="15" spans="2:17" x14ac:dyDescent="0.25">
      <c r="B15" s="85"/>
      <c r="C15" s="999"/>
      <c r="D15" s="84" t="s">
        <v>319</v>
      </c>
      <c r="E15" s="263">
        <f t="shared" ref="E15:P15" si="5">E184+E354+E523</f>
        <v>90.882040419199996</v>
      </c>
      <c r="F15" s="263">
        <f t="shared" si="5"/>
        <v>94.943342249250009</v>
      </c>
      <c r="G15" s="263">
        <f t="shared" si="5"/>
        <v>95.704273904392949</v>
      </c>
      <c r="H15" s="263">
        <f t="shared" si="5"/>
        <v>98.580928585981511</v>
      </c>
      <c r="I15" s="263">
        <f t="shared" si="5"/>
        <v>95.030524817141014</v>
      </c>
      <c r="J15" s="263">
        <f t="shared" si="5"/>
        <v>95.625216041950011</v>
      </c>
      <c r="K15" s="263">
        <f t="shared" si="5"/>
        <v>85.076578701500011</v>
      </c>
      <c r="L15" s="263">
        <f t="shared" si="5"/>
        <v>110.57632945093006</v>
      </c>
      <c r="M15" s="263">
        <f t="shared" si="5"/>
        <v>101.27221907325001</v>
      </c>
      <c r="N15" s="263">
        <f t="shared" si="5"/>
        <v>101.78351199635</v>
      </c>
      <c r="O15" s="263">
        <f t="shared" si="5"/>
        <v>96.064598126100009</v>
      </c>
      <c r="P15" s="263">
        <f t="shared" si="5"/>
        <v>102.48018287550001</v>
      </c>
      <c r="Q15" s="263">
        <f t="shared" si="1"/>
        <v>1168.0197462415456</v>
      </c>
    </row>
    <row r="16" spans="2:17" x14ac:dyDescent="0.25">
      <c r="B16" s="85"/>
      <c r="C16" s="999"/>
      <c r="D16" s="84" t="s">
        <v>320</v>
      </c>
      <c r="E16" s="263">
        <f t="shared" ref="E16:P16" si="6">E185+E355+E524</f>
        <v>138.19414060139999</v>
      </c>
      <c r="F16" s="263">
        <f t="shared" si="6"/>
        <v>126.46225135994999</v>
      </c>
      <c r="G16" s="263">
        <f t="shared" si="6"/>
        <v>124.82799840612009</v>
      </c>
      <c r="H16" s="263">
        <f t="shared" si="6"/>
        <v>108.79922707700803</v>
      </c>
      <c r="I16" s="263">
        <f t="shared" si="6"/>
        <v>133.64665517282228</v>
      </c>
      <c r="J16" s="263">
        <f t="shared" si="6"/>
        <v>126.69641153680001</v>
      </c>
      <c r="K16" s="263">
        <f t="shared" si="6"/>
        <v>116.17460541959994</v>
      </c>
      <c r="L16" s="263">
        <f t="shared" si="6"/>
        <v>141.36350118462022</v>
      </c>
      <c r="M16" s="263">
        <f t="shared" si="6"/>
        <v>131.5856463307</v>
      </c>
      <c r="N16" s="263">
        <f t="shared" si="6"/>
        <v>133.79709075695001</v>
      </c>
      <c r="O16" s="263">
        <f t="shared" si="6"/>
        <v>126.9034750813</v>
      </c>
      <c r="P16" s="263">
        <f t="shared" si="6"/>
        <v>139.73934476220001</v>
      </c>
      <c r="Q16" s="263">
        <f t="shared" si="1"/>
        <v>1548.1903476894706</v>
      </c>
    </row>
    <row r="17" spans="2:17" x14ac:dyDescent="0.25">
      <c r="B17" s="85"/>
      <c r="C17" s="999"/>
      <c r="D17" s="84" t="s">
        <v>321</v>
      </c>
      <c r="E17" s="263">
        <f t="shared" ref="E17:P17" si="7">E186+E356+E525</f>
        <v>187.55638907299999</v>
      </c>
      <c r="F17" s="263">
        <f t="shared" si="7"/>
        <v>200.68711246079999</v>
      </c>
      <c r="G17" s="263">
        <f t="shared" si="7"/>
        <v>191.29473388326565</v>
      </c>
      <c r="H17" s="263">
        <f t="shared" si="7"/>
        <v>148.02259497932678</v>
      </c>
      <c r="I17" s="263">
        <f t="shared" si="7"/>
        <v>158.75574825454547</v>
      </c>
      <c r="J17" s="263">
        <f t="shared" si="7"/>
        <v>175.64432712504998</v>
      </c>
      <c r="K17" s="263">
        <f t="shared" si="7"/>
        <v>161.15501843644989</v>
      </c>
      <c r="L17" s="263">
        <f t="shared" si="7"/>
        <v>253.74306802546198</v>
      </c>
      <c r="M17" s="263">
        <f t="shared" si="7"/>
        <v>212.44541943195</v>
      </c>
      <c r="N17" s="263">
        <f t="shared" si="7"/>
        <v>225.51041893360002</v>
      </c>
      <c r="O17" s="263">
        <f t="shared" si="7"/>
        <v>219.61479861944997</v>
      </c>
      <c r="P17" s="263">
        <f t="shared" si="7"/>
        <v>215.5509215733</v>
      </c>
      <c r="Q17" s="263">
        <f t="shared" si="1"/>
        <v>2349.9805507961996</v>
      </c>
    </row>
    <row r="18" spans="2:17" x14ac:dyDescent="0.25">
      <c r="B18" s="85"/>
      <c r="C18" s="999"/>
      <c r="D18" s="84" t="s">
        <v>322</v>
      </c>
      <c r="E18" s="263">
        <f t="shared" ref="E18:P18" si="8">E187+E357+E526</f>
        <v>0</v>
      </c>
      <c r="F18" s="263">
        <f t="shared" si="8"/>
        <v>0</v>
      </c>
      <c r="G18" s="263">
        <f t="shared" si="8"/>
        <v>0</v>
      </c>
      <c r="H18" s="263">
        <f t="shared" si="8"/>
        <v>0</v>
      </c>
      <c r="I18" s="263">
        <f t="shared" si="8"/>
        <v>0</v>
      </c>
      <c r="J18" s="263">
        <f t="shared" si="8"/>
        <v>0</v>
      </c>
      <c r="K18" s="263">
        <f t="shared" si="8"/>
        <v>0</v>
      </c>
      <c r="L18" s="263">
        <f t="shared" si="8"/>
        <v>0</v>
      </c>
      <c r="M18" s="263">
        <f t="shared" si="8"/>
        <v>0</v>
      </c>
      <c r="N18" s="263">
        <f t="shared" si="8"/>
        <v>0</v>
      </c>
      <c r="O18" s="263">
        <f t="shared" si="8"/>
        <v>0</v>
      </c>
      <c r="P18" s="263">
        <f t="shared" si="8"/>
        <v>0</v>
      </c>
      <c r="Q18" s="263">
        <f t="shared" si="1"/>
        <v>0</v>
      </c>
    </row>
    <row r="19" spans="2:17" x14ac:dyDescent="0.3">
      <c r="B19" s="85"/>
      <c r="C19" s="999"/>
      <c r="D19" s="397" t="s">
        <v>451</v>
      </c>
      <c r="E19" s="263">
        <f t="shared" ref="E19:P19" si="9">E188+E358+E527</f>
        <v>0</v>
      </c>
      <c r="F19" s="263">
        <f t="shared" si="9"/>
        <v>0</v>
      </c>
      <c r="G19" s="263">
        <f t="shared" si="9"/>
        <v>0</v>
      </c>
      <c r="H19" s="263">
        <f t="shared" si="9"/>
        <v>0</v>
      </c>
      <c r="I19" s="263">
        <f t="shared" si="9"/>
        <v>0</v>
      </c>
      <c r="J19" s="263">
        <f t="shared" si="9"/>
        <v>0</v>
      </c>
      <c r="K19" s="263">
        <f t="shared" si="9"/>
        <v>0</v>
      </c>
      <c r="L19" s="263">
        <f t="shared" si="9"/>
        <v>0</v>
      </c>
      <c r="M19" s="263">
        <f t="shared" si="9"/>
        <v>0</v>
      </c>
      <c r="N19" s="263">
        <f t="shared" si="9"/>
        <v>0</v>
      </c>
      <c r="O19" s="263">
        <f t="shared" si="9"/>
        <v>0</v>
      </c>
      <c r="P19" s="263">
        <f t="shared" si="9"/>
        <v>0</v>
      </c>
      <c r="Q19" s="263">
        <f t="shared" si="1"/>
        <v>0</v>
      </c>
    </row>
    <row r="20" spans="2:17" x14ac:dyDescent="0.25">
      <c r="B20" s="85"/>
      <c r="C20" s="999"/>
      <c r="D20" s="84"/>
      <c r="E20" s="263">
        <f t="shared" ref="E20:P20" si="10">E189+E359+E528</f>
        <v>0</v>
      </c>
      <c r="F20" s="263">
        <f t="shared" si="10"/>
        <v>0</v>
      </c>
      <c r="G20" s="263">
        <f t="shared" si="10"/>
        <v>0</v>
      </c>
      <c r="H20" s="263">
        <f t="shared" si="10"/>
        <v>0</v>
      </c>
      <c r="I20" s="263">
        <f t="shared" si="10"/>
        <v>0</v>
      </c>
      <c r="J20" s="263">
        <f t="shared" si="10"/>
        <v>0</v>
      </c>
      <c r="K20" s="263">
        <f t="shared" si="10"/>
        <v>0</v>
      </c>
      <c r="L20" s="263">
        <f t="shared" si="10"/>
        <v>0</v>
      </c>
      <c r="M20" s="263">
        <f t="shared" si="10"/>
        <v>0</v>
      </c>
      <c r="N20" s="263">
        <f t="shared" si="10"/>
        <v>0</v>
      </c>
      <c r="O20" s="263">
        <f t="shared" si="10"/>
        <v>0</v>
      </c>
      <c r="P20" s="263">
        <f t="shared" si="10"/>
        <v>0</v>
      </c>
      <c r="Q20" s="263">
        <f t="shared" si="1"/>
        <v>0</v>
      </c>
    </row>
    <row r="21" spans="2:17" x14ac:dyDescent="0.25">
      <c r="B21" s="85"/>
      <c r="C21" s="999"/>
      <c r="D21" s="84"/>
      <c r="E21" s="263">
        <f t="shared" ref="E21:P21" si="11">E190+E360+E529</f>
        <v>0</v>
      </c>
      <c r="F21" s="263">
        <f t="shared" si="11"/>
        <v>0</v>
      </c>
      <c r="G21" s="263">
        <f t="shared" si="11"/>
        <v>0</v>
      </c>
      <c r="H21" s="263">
        <f t="shared" si="11"/>
        <v>0</v>
      </c>
      <c r="I21" s="263">
        <f t="shared" si="11"/>
        <v>0</v>
      </c>
      <c r="J21" s="263">
        <f t="shared" si="11"/>
        <v>0</v>
      </c>
      <c r="K21" s="263">
        <f t="shared" si="11"/>
        <v>0</v>
      </c>
      <c r="L21" s="263">
        <f t="shared" si="11"/>
        <v>0</v>
      </c>
      <c r="M21" s="263">
        <f t="shared" si="11"/>
        <v>0</v>
      </c>
      <c r="N21" s="263">
        <f t="shared" si="11"/>
        <v>0</v>
      </c>
      <c r="O21" s="263">
        <f t="shared" si="11"/>
        <v>0</v>
      </c>
      <c r="P21" s="263">
        <f t="shared" si="11"/>
        <v>0</v>
      </c>
      <c r="Q21" s="263">
        <f t="shared" si="1"/>
        <v>0</v>
      </c>
    </row>
    <row r="22" spans="2:17" x14ac:dyDescent="0.25">
      <c r="B22" s="85"/>
      <c r="C22" s="999"/>
      <c r="D22" s="84"/>
      <c r="E22" s="263">
        <f t="shared" ref="E22:P22" si="12">E191+E361+E530</f>
        <v>0</v>
      </c>
      <c r="F22" s="263">
        <f t="shared" si="12"/>
        <v>0</v>
      </c>
      <c r="G22" s="263">
        <f t="shared" si="12"/>
        <v>0</v>
      </c>
      <c r="H22" s="263">
        <f t="shared" si="12"/>
        <v>0</v>
      </c>
      <c r="I22" s="263">
        <f t="shared" si="12"/>
        <v>0</v>
      </c>
      <c r="J22" s="263">
        <f t="shared" si="12"/>
        <v>0</v>
      </c>
      <c r="K22" s="263">
        <f t="shared" si="12"/>
        <v>0</v>
      </c>
      <c r="L22" s="263">
        <f t="shared" si="12"/>
        <v>0</v>
      </c>
      <c r="M22" s="263">
        <f t="shared" si="12"/>
        <v>0</v>
      </c>
      <c r="N22" s="263">
        <f t="shared" si="12"/>
        <v>0</v>
      </c>
      <c r="O22" s="263">
        <f t="shared" si="12"/>
        <v>0</v>
      </c>
      <c r="P22" s="263">
        <f t="shared" si="12"/>
        <v>0</v>
      </c>
      <c r="Q22" s="263">
        <f t="shared" si="1"/>
        <v>0</v>
      </c>
    </row>
    <row r="23" spans="2:17" x14ac:dyDescent="0.25">
      <c r="B23" s="85"/>
      <c r="C23" s="999"/>
      <c r="D23" s="84"/>
      <c r="E23" s="263">
        <f t="shared" ref="E23:P23" si="13">E192+E362+E531</f>
        <v>0</v>
      </c>
      <c r="F23" s="263">
        <f t="shared" si="13"/>
        <v>0</v>
      </c>
      <c r="G23" s="263">
        <f t="shared" si="13"/>
        <v>0</v>
      </c>
      <c r="H23" s="263">
        <f t="shared" si="13"/>
        <v>0</v>
      </c>
      <c r="I23" s="263">
        <f t="shared" si="13"/>
        <v>0</v>
      </c>
      <c r="J23" s="263">
        <f t="shared" si="13"/>
        <v>0</v>
      </c>
      <c r="K23" s="263">
        <f t="shared" si="13"/>
        <v>0</v>
      </c>
      <c r="L23" s="263">
        <f t="shared" si="13"/>
        <v>0</v>
      </c>
      <c r="M23" s="263">
        <f t="shared" si="13"/>
        <v>0</v>
      </c>
      <c r="N23" s="263">
        <f t="shared" si="13"/>
        <v>0</v>
      </c>
      <c r="O23" s="263">
        <f t="shared" si="13"/>
        <v>0</v>
      </c>
      <c r="P23" s="263">
        <f t="shared" si="13"/>
        <v>0</v>
      </c>
      <c r="Q23" s="263">
        <f t="shared" si="1"/>
        <v>0</v>
      </c>
    </row>
    <row r="24" spans="2:17" x14ac:dyDescent="0.25">
      <c r="B24" s="85"/>
      <c r="C24" s="999"/>
      <c r="D24" s="84"/>
      <c r="E24" s="263">
        <f t="shared" ref="E24:P24" si="14">E193+E363+E532</f>
        <v>0</v>
      </c>
      <c r="F24" s="263">
        <f t="shared" si="14"/>
        <v>0</v>
      </c>
      <c r="G24" s="263">
        <f t="shared" si="14"/>
        <v>0</v>
      </c>
      <c r="H24" s="263">
        <f t="shared" si="14"/>
        <v>0</v>
      </c>
      <c r="I24" s="263">
        <f t="shared" si="14"/>
        <v>0</v>
      </c>
      <c r="J24" s="263">
        <f t="shared" si="14"/>
        <v>0</v>
      </c>
      <c r="K24" s="263">
        <f t="shared" si="14"/>
        <v>0</v>
      </c>
      <c r="L24" s="263">
        <f t="shared" si="14"/>
        <v>0</v>
      </c>
      <c r="M24" s="263">
        <f t="shared" si="14"/>
        <v>0</v>
      </c>
      <c r="N24" s="263">
        <f t="shared" si="14"/>
        <v>0</v>
      </c>
      <c r="O24" s="263">
        <f t="shared" si="14"/>
        <v>0</v>
      </c>
      <c r="P24" s="263">
        <f t="shared" si="14"/>
        <v>0</v>
      </c>
      <c r="Q24" s="263">
        <f t="shared" si="1"/>
        <v>0</v>
      </c>
    </row>
    <row r="25" spans="2:17" x14ac:dyDescent="0.25">
      <c r="B25" s="85"/>
      <c r="C25" s="999"/>
      <c r="D25" s="84"/>
      <c r="E25" s="263">
        <f>E194+E533+E364</f>
        <v>0</v>
      </c>
      <c r="F25" s="263">
        <f t="shared" ref="F25:P25" si="15">F194+F364+F533</f>
        <v>0</v>
      </c>
      <c r="G25" s="263">
        <f t="shared" si="15"/>
        <v>0</v>
      </c>
      <c r="H25" s="263">
        <f t="shared" si="15"/>
        <v>0</v>
      </c>
      <c r="I25" s="263">
        <f t="shared" si="15"/>
        <v>0</v>
      </c>
      <c r="J25" s="263">
        <f t="shared" si="15"/>
        <v>0</v>
      </c>
      <c r="K25" s="263">
        <f t="shared" si="15"/>
        <v>0</v>
      </c>
      <c r="L25" s="263">
        <f t="shared" si="15"/>
        <v>0</v>
      </c>
      <c r="M25" s="263">
        <f t="shared" si="15"/>
        <v>0</v>
      </c>
      <c r="N25" s="263">
        <f t="shared" si="15"/>
        <v>0</v>
      </c>
      <c r="O25" s="263">
        <f t="shared" si="15"/>
        <v>0</v>
      </c>
      <c r="P25" s="263">
        <f t="shared" si="15"/>
        <v>0</v>
      </c>
      <c r="Q25" s="263">
        <f t="shared" si="1"/>
        <v>0</v>
      </c>
    </row>
    <row r="26" spans="2:17" x14ac:dyDescent="0.25">
      <c r="B26" s="85"/>
      <c r="C26" s="999"/>
      <c r="D26" s="84"/>
      <c r="E26" s="263">
        <f>E195+E365+E534</f>
        <v>0</v>
      </c>
      <c r="F26" s="263">
        <f t="shared" ref="F26:P26" si="16">F195+F365+F534</f>
        <v>0</v>
      </c>
      <c r="G26" s="263">
        <f t="shared" si="16"/>
        <v>0</v>
      </c>
      <c r="H26" s="263">
        <f t="shared" si="16"/>
        <v>0</v>
      </c>
      <c r="I26" s="263">
        <f t="shared" si="16"/>
        <v>0</v>
      </c>
      <c r="J26" s="263">
        <f t="shared" si="16"/>
        <v>0</v>
      </c>
      <c r="K26" s="263">
        <f t="shared" si="16"/>
        <v>0</v>
      </c>
      <c r="L26" s="263">
        <f t="shared" si="16"/>
        <v>0</v>
      </c>
      <c r="M26" s="263">
        <f t="shared" si="16"/>
        <v>0</v>
      </c>
      <c r="N26" s="263">
        <f t="shared" si="16"/>
        <v>0</v>
      </c>
      <c r="O26" s="263">
        <f t="shared" si="16"/>
        <v>0</v>
      </c>
      <c r="P26" s="263">
        <f t="shared" si="16"/>
        <v>0</v>
      </c>
      <c r="Q26" s="263">
        <f t="shared" si="1"/>
        <v>0</v>
      </c>
    </row>
    <row r="27" spans="2:17" x14ac:dyDescent="0.25">
      <c r="B27" s="85"/>
      <c r="C27" s="999"/>
      <c r="D27" s="84"/>
      <c r="E27" s="263">
        <f>E196+E366+E535</f>
        <v>0</v>
      </c>
      <c r="F27" s="263">
        <f t="shared" ref="F27:P27" si="17">F196+F366+F535</f>
        <v>0</v>
      </c>
      <c r="G27" s="263">
        <f t="shared" si="17"/>
        <v>0</v>
      </c>
      <c r="H27" s="263">
        <f t="shared" si="17"/>
        <v>0</v>
      </c>
      <c r="I27" s="263">
        <f t="shared" si="17"/>
        <v>0</v>
      </c>
      <c r="J27" s="263">
        <f t="shared" si="17"/>
        <v>0</v>
      </c>
      <c r="K27" s="263">
        <f t="shared" si="17"/>
        <v>0</v>
      </c>
      <c r="L27" s="263">
        <f t="shared" si="17"/>
        <v>0</v>
      </c>
      <c r="M27" s="263">
        <f t="shared" si="17"/>
        <v>0</v>
      </c>
      <c r="N27" s="263">
        <f t="shared" si="17"/>
        <v>0</v>
      </c>
      <c r="O27" s="263">
        <f t="shared" si="17"/>
        <v>0</v>
      </c>
      <c r="P27" s="263">
        <f t="shared" si="17"/>
        <v>0</v>
      </c>
      <c r="Q27" s="263">
        <f t="shared" si="1"/>
        <v>0</v>
      </c>
    </row>
    <row r="28" spans="2:17" x14ac:dyDescent="0.25">
      <c r="B28" s="85"/>
      <c r="C28" s="999"/>
      <c r="D28" s="84"/>
      <c r="E28" s="263">
        <f>E197+E367+E536</f>
        <v>0</v>
      </c>
      <c r="F28" s="263">
        <f t="shared" ref="F28:P28" si="18">F197+F367+F536</f>
        <v>0</v>
      </c>
      <c r="G28" s="263">
        <f t="shared" si="18"/>
        <v>0</v>
      </c>
      <c r="H28" s="263">
        <f t="shared" si="18"/>
        <v>0</v>
      </c>
      <c r="I28" s="263">
        <f t="shared" si="18"/>
        <v>0</v>
      </c>
      <c r="J28" s="263">
        <f t="shared" si="18"/>
        <v>0</v>
      </c>
      <c r="K28" s="263">
        <f t="shared" si="18"/>
        <v>0</v>
      </c>
      <c r="L28" s="263">
        <f t="shared" si="18"/>
        <v>0</v>
      </c>
      <c r="M28" s="263">
        <f t="shared" si="18"/>
        <v>0</v>
      </c>
      <c r="N28" s="263">
        <f t="shared" si="18"/>
        <v>0</v>
      </c>
      <c r="O28" s="263">
        <f t="shared" si="18"/>
        <v>0</v>
      </c>
      <c r="P28" s="263">
        <f t="shared" si="18"/>
        <v>0</v>
      </c>
      <c r="Q28" s="263">
        <f t="shared" si="1"/>
        <v>0</v>
      </c>
    </row>
    <row r="29" spans="2:17" x14ac:dyDescent="0.25">
      <c r="C29" s="937" t="s">
        <v>188</v>
      </c>
      <c r="D29" s="937"/>
      <c r="E29" s="413">
        <f t="shared" ref="E29:P29" si="19">SUM(E11:E28)</f>
        <v>835.38274450634992</v>
      </c>
      <c r="F29" s="413">
        <f t="shared" si="19"/>
        <v>843.72143653749993</v>
      </c>
      <c r="G29" s="413">
        <f t="shared" si="19"/>
        <v>849.72440371256585</v>
      </c>
      <c r="H29" s="413">
        <f t="shared" si="19"/>
        <v>811.53493764183634</v>
      </c>
      <c r="I29" s="413">
        <f t="shared" si="19"/>
        <v>804.58738893118982</v>
      </c>
      <c r="J29" s="413">
        <f t="shared" si="19"/>
        <v>781.43533590330003</v>
      </c>
      <c r="K29" s="413">
        <f t="shared" si="19"/>
        <v>703.18184319585021</v>
      </c>
      <c r="L29" s="413">
        <f t="shared" si="19"/>
        <v>940.13206940502039</v>
      </c>
      <c r="M29" s="413">
        <f t="shared" si="19"/>
        <v>861.21471265405</v>
      </c>
      <c r="N29" s="413">
        <f t="shared" si="19"/>
        <v>894.26159641620006</v>
      </c>
      <c r="O29" s="413">
        <f t="shared" si="19"/>
        <v>847.83534192910008</v>
      </c>
      <c r="P29" s="413">
        <f t="shared" si="19"/>
        <v>875.80148228739995</v>
      </c>
      <c r="Q29" s="413">
        <f t="shared" si="1"/>
        <v>10048.813293120362</v>
      </c>
    </row>
    <row r="30" spans="2:17" x14ac:dyDescent="0.25">
      <c r="C30" s="935" t="s">
        <v>323</v>
      </c>
      <c r="D30" s="935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</row>
    <row r="31" spans="2:17" x14ac:dyDescent="0.25">
      <c r="C31" s="1004" t="s">
        <v>314</v>
      </c>
      <c r="D31" s="16" t="s">
        <v>324</v>
      </c>
      <c r="E31" s="263">
        <f t="shared" ref="E31:P31" si="20">E200+E370+E539</f>
        <v>0</v>
      </c>
      <c r="F31" s="263">
        <f t="shared" si="20"/>
        <v>0</v>
      </c>
      <c r="G31" s="263">
        <f t="shared" si="20"/>
        <v>0</v>
      </c>
      <c r="H31" s="263">
        <f t="shared" si="20"/>
        <v>0</v>
      </c>
      <c r="I31" s="263">
        <f t="shared" si="20"/>
        <v>0</v>
      </c>
      <c r="J31" s="263">
        <f t="shared" si="20"/>
        <v>0</v>
      </c>
      <c r="K31" s="263">
        <f t="shared" si="20"/>
        <v>0</v>
      </c>
      <c r="L31" s="263">
        <f t="shared" si="20"/>
        <v>0</v>
      </c>
      <c r="M31" s="263">
        <f t="shared" si="20"/>
        <v>0</v>
      </c>
      <c r="N31" s="263">
        <f t="shared" si="20"/>
        <v>0</v>
      </c>
      <c r="O31" s="263">
        <f t="shared" si="20"/>
        <v>0</v>
      </c>
      <c r="P31" s="263">
        <f t="shared" si="20"/>
        <v>0</v>
      </c>
      <c r="Q31" s="263">
        <f t="shared" ref="Q31:Q49" si="21">SUM(E31:P31)</f>
        <v>0</v>
      </c>
    </row>
    <row r="32" spans="2:17" x14ac:dyDescent="0.25">
      <c r="C32" s="1004"/>
      <c r="D32" s="16" t="s">
        <v>325</v>
      </c>
      <c r="E32" s="263">
        <f t="shared" ref="E32:P32" si="22">E201+E371+E540</f>
        <v>0</v>
      </c>
      <c r="F32" s="263">
        <f t="shared" si="22"/>
        <v>0</v>
      </c>
      <c r="G32" s="263">
        <f t="shared" si="22"/>
        <v>0</v>
      </c>
      <c r="H32" s="263">
        <f t="shared" si="22"/>
        <v>0</v>
      </c>
      <c r="I32" s="263">
        <f t="shared" si="22"/>
        <v>0</v>
      </c>
      <c r="J32" s="263">
        <f t="shared" si="22"/>
        <v>0</v>
      </c>
      <c r="K32" s="263">
        <f t="shared" si="22"/>
        <v>0</v>
      </c>
      <c r="L32" s="263">
        <f t="shared" si="22"/>
        <v>0</v>
      </c>
      <c r="M32" s="263">
        <f t="shared" si="22"/>
        <v>0</v>
      </c>
      <c r="N32" s="263">
        <f t="shared" si="22"/>
        <v>0</v>
      </c>
      <c r="O32" s="263">
        <f t="shared" si="22"/>
        <v>0</v>
      </c>
      <c r="P32" s="263">
        <f t="shared" si="22"/>
        <v>0</v>
      </c>
      <c r="Q32" s="263">
        <f t="shared" si="21"/>
        <v>0</v>
      </c>
    </row>
    <row r="33" spans="3:17" x14ac:dyDescent="0.25">
      <c r="C33" s="1004"/>
      <c r="D33" s="16" t="s">
        <v>326</v>
      </c>
      <c r="E33" s="263">
        <f t="shared" ref="E33:P33" si="23">E202+E372+E541</f>
        <v>0</v>
      </c>
      <c r="F33" s="263">
        <f t="shared" si="23"/>
        <v>0</v>
      </c>
      <c r="G33" s="263">
        <f t="shared" si="23"/>
        <v>0</v>
      </c>
      <c r="H33" s="263">
        <f t="shared" si="23"/>
        <v>0</v>
      </c>
      <c r="I33" s="263">
        <f t="shared" si="23"/>
        <v>0</v>
      </c>
      <c r="J33" s="263">
        <f t="shared" si="23"/>
        <v>0</v>
      </c>
      <c r="K33" s="263">
        <f t="shared" si="23"/>
        <v>0</v>
      </c>
      <c r="L33" s="263">
        <f t="shared" si="23"/>
        <v>0</v>
      </c>
      <c r="M33" s="263">
        <f t="shared" si="23"/>
        <v>0</v>
      </c>
      <c r="N33" s="263">
        <f t="shared" si="23"/>
        <v>0</v>
      </c>
      <c r="O33" s="263">
        <f t="shared" si="23"/>
        <v>0</v>
      </c>
      <c r="P33" s="263">
        <f t="shared" si="23"/>
        <v>0</v>
      </c>
      <c r="Q33" s="263">
        <f t="shared" si="21"/>
        <v>0</v>
      </c>
    </row>
    <row r="34" spans="3:17" x14ac:dyDescent="0.25">
      <c r="C34" s="1004"/>
      <c r="D34" s="16" t="s">
        <v>327</v>
      </c>
      <c r="E34" s="263">
        <f t="shared" ref="E34:P34" si="24">E203+E373+E542</f>
        <v>0</v>
      </c>
      <c r="F34" s="263">
        <f t="shared" si="24"/>
        <v>0</v>
      </c>
      <c r="G34" s="263">
        <f t="shared" si="24"/>
        <v>0</v>
      </c>
      <c r="H34" s="263">
        <f t="shared" si="24"/>
        <v>0</v>
      </c>
      <c r="I34" s="263">
        <f t="shared" si="24"/>
        <v>0</v>
      </c>
      <c r="J34" s="263">
        <f t="shared" si="24"/>
        <v>0</v>
      </c>
      <c r="K34" s="263">
        <f t="shared" si="24"/>
        <v>0</v>
      </c>
      <c r="L34" s="263">
        <f t="shared" si="24"/>
        <v>0</v>
      </c>
      <c r="M34" s="263">
        <f t="shared" si="24"/>
        <v>0</v>
      </c>
      <c r="N34" s="263">
        <f t="shared" si="24"/>
        <v>0</v>
      </c>
      <c r="O34" s="263">
        <f t="shared" si="24"/>
        <v>0</v>
      </c>
      <c r="P34" s="263">
        <f t="shared" si="24"/>
        <v>0</v>
      </c>
      <c r="Q34" s="263">
        <f t="shared" si="21"/>
        <v>0</v>
      </c>
    </row>
    <row r="35" spans="3:17" x14ac:dyDescent="0.25">
      <c r="C35" s="1004"/>
      <c r="D35" s="16" t="s">
        <v>328</v>
      </c>
      <c r="E35" s="263">
        <f t="shared" ref="E35:P35" si="25">E204+E374+E543</f>
        <v>0</v>
      </c>
      <c r="F35" s="263">
        <f t="shared" si="25"/>
        <v>0</v>
      </c>
      <c r="G35" s="263">
        <f t="shared" si="25"/>
        <v>0</v>
      </c>
      <c r="H35" s="263">
        <f t="shared" si="25"/>
        <v>0</v>
      </c>
      <c r="I35" s="263">
        <f t="shared" si="25"/>
        <v>0</v>
      </c>
      <c r="J35" s="263">
        <f t="shared" si="25"/>
        <v>0</v>
      </c>
      <c r="K35" s="263">
        <f t="shared" si="25"/>
        <v>0</v>
      </c>
      <c r="L35" s="263">
        <f t="shared" si="25"/>
        <v>0</v>
      </c>
      <c r="M35" s="263">
        <f t="shared" si="25"/>
        <v>0</v>
      </c>
      <c r="N35" s="263">
        <f t="shared" si="25"/>
        <v>0</v>
      </c>
      <c r="O35" s="263">
        <f t="shared" si="25"/>
        <v>0</v>
      </c>
      <c r="P35" s="263">
        <f t="shared" si="25"/>
        <v>0</v>
      </c>
      <c r="Q35" s="263">
        <f t="shared" si="21"/>
        <v>0</v>
      </c>
    </row>
    <row r="36" spans="3:17" x14ac:dyDescent="0.25">
      <c r="C36" s="1004"/>
      <c r="D36" s="16" t="s">
        <v>329</v>
      </c>
      <c r="E36" s="263">
        <f t="shared" ref="E36:P36" si="26">E205+E375+E544</f>
        <v>0</v>
      </c>
      <c r="F36" s="263">
        <f t="shared" si="26"/>
        <v>0</v>
      </c>
      <c r="G36" s="263">
        <f t="shared" si="26"/>
        <v>0</v>
      </c>
      <c r="H36" s="263">
        <f t="shared" si="26"/>
        <v>0</v>
      </c>
      <c r="I36" s="263">
        <f t="shared" si="26"/>
        <v>0</v>
      </c>
      <c r="J36" s="263">
        <f t="shared" si="26"/>
        <v>0</v>
      </c>
      <c r="K36" s="263">
        <f t="shared" si="26"/>
        <v>0</v>
      </c>
      <c r="L36" s="263">
        <f t="shared" si="26"/>
        <v>0</v>
      </c>
      <c r="M36" s="263">
        <f t="shared" si="26"/>
        <v>0</v>
      </c>
      <c r="N36" s="263">
        <f t="shared" si="26"/>
        <v>0</v>
      </c>
      <c r="O36" s="263">
        <f t="shared" si="26"/>
        <v>0</v>
      </c>
      <c r="P36" s="263">
        <f t="shared" si="26"/>
        <v>0</v>
      </c>
      <c r="Q36" s="263">
        <f t="shared" si="21"/>
        <v>0</v>
      </c>
    </row>
    <row r="37" spans="3:17" x14ac:dyDescent="0.25">
      <c r="C37" s="1004"/>
      <c r="D37" s="16" t="s">
        <v>330</v>
      </c>
      <c r="E37" s="263">
        <f t="shared" ref="E37:P37" si="27">E206+E376+E545</f>
        <v>0</v>
      </c>
      <c r="F37" s="263">
        <f t="shared" si="27"/>
        <v>0</v>
      </c>
      <c r="G37" s="263">
        <f t="shared" si="27"/>
        <v>0</v>
      </c>
      <c r="H37" s="263">
        <f t="shared" si="27"/>
        <v>0</v>
      </c>
      <c r="I37" s="263">
        <f t="shared" si="27"/>
        <v>0</v>
      </c>
      <c r="J37" s="263">
        <f t="shared" si="27"/>
        <v>0</v>
      </c>
      <c r="K37" s="263">
        <f t="shared" si="27"/>
        <v>0</v>
      </c>
      <c r="L37" s="263">
        <f t="shared" si="27"/>
        <v>0</v>
      </c>
      <c r="M37" s="263">
        <f t="shared" si="27"/>
        <v>0</v>
      </c>
      <c r="N37" s="263">
        <f t="shared" si="27"/>
        <v>0</v>
      </c>
      <c r="O37" s="263">
        <f t="shared" si="27"/>
        <v>0</v>
      </c>
      <c r="P37" s="263">
        <f t="shared" si="27"/>
        <v>0</v>
      </c>
      <c r="Q37" s="263">
        <f t="shared" si="21"/>
        <v>0</v>
      </c>
    </row>
    <row r="38" spans="3:17" x14ac:dyDescent="0.25">
      <c r="C38" s="1004"/>
      <c r="D38" s="16" t="s">
        <v>331</v>
      </c>
      <c r="E38" s="263">
        <f t="shared" ref="E38:P38" si="28">E207+E377+E546</f>
        <v>0</v>
      </c>
      <c r="F38" s="263">
        <f t="shared" si="28"/>
        <v>0</v>
      </c>
      <c r="G38" s="263">
        <f t="shared" si="28"/>
        <v>0</v>
      </c>
      <c r="H38" s="263">
        <f t="shared" si="28"/>
        <v>0</v>
      </c>
      <c r="I38" s="263">
        <f t="shared" si="28"/>
        <v>0</v>
      </c>
      <c r="J38" s="263">
        <f t="shared" si="28"/>
        <v>0</v>
      </c>
      <c r="K38" s="263">
        <f t="shared" si="28"/>
        <v>0</v>
      </c>
      <c r="L38" s="263">
        <f t="shared" si="28"/>
        <v>0</v>
      </c>
      <c r="M38" s="263">
        <f t="shared" si="28"/>
        <v>0</v>
      </c>
      <c r="N38" s="263">
        <f t="shared" si="28"/>
        <v>0</v>
      </c>
      <c r="O38" s="263">
        <f t="shared" si="28"/>
        <v>0</v>
      </c>
      <c r="P38" s="263">
        <f t="shared" si="28"/>
        <v>0</v>
      </c>
      <c r="Q38" s="263">
        <f t="shared" si="21"/>
        <v>0</v>
      </c>
    </row>
    <row r="39" spans="3:17" x14ac:dyDescent="0.3">
      <c r="C39" s="1004"/>
      <c r="D39" s="397" t="s">
        <v>452</v>
      </c>
      <c r="E39" s="263">
        <f>E208+E378+E548</f>
        <v>68.673370000000006</v>
      </c>
      <c r="F39" s="263">
        <f t="shared" ref="F39:P39" si="29">F208+F378+F548</f>
        <v>68.673370000000006</v>
      </c>
      <c r="G39" s="263">
        <f t="shared" si="29"/>
        <v>68.673370000000006</v>
      </c>
      <c r="H39" s="263">
        <f t="shared" si="29"/>
        <v>68.673370000000006</v>
      </c>
      <c r="I39" s="263">
        <f t="shared" si="29"/>
        <v>68.673370000000006</v>
      </c>
      <c r="J39" s="263">
        <f t="shared" si="29"/>
        <v>68.673370000000006</v>
      </c>
      <c r="K39" s="263">
        <f t="shared" si="29"/>
        <v>68.673370000000006</v>
      </c>
      <c r="L39" s="263">
        <f t="shared" si="29"/>
        <v>68.673370000000006</v>
      </c>
      <c r="M39" s="263">
        <f t="shared" si="29"/>
        <v>68.673370000000006</v>
      </c>
      <c r="N39" s="263">
        <f t="shared" si="29"/>
        <v>68.673370000000006</v>
      </c>
      <c r="O39" s="263">
        <f t="shared" si="29"/>
        <v>68.673370000000006</v>
      </c>
      <c r="P39" s="263">
        <f t="shared" si="29"/>
        <v>68.673370000000006</v>
      </c>
      <c r="Q39" s="263">
        <f t="shared" si="21"/>
        <v>824.08043999999984</v>
      </c>
    </row>
    <row r="40" spans="3:17" x14ac:dyDescent="0.3">
      <c r="C40" s="1004"/>
      <c r="D40" s="397" t="s">
        <v>453</v>
      </c>
      <c r="E40" s="263">
        <f t="shared" ref="E40:P40" si="30">E209+E379+E549</f>
        <v>0</v>
      </c>
      <c r="F40" s="263">
        <f t="shared" si="30"/>
        <v>0</v>
      </c>
      <c r="G40" s="263">
        <f t="shared" si="30"/>
        <v>0</v>
      </c>
      <c r="H40" s="263">
        <f t="shared" si="30"/>
        <v>0</v>
      </c>
      <c r="I40" s="263">
        <f t="shared" si="30"/>
        <v>0</v>
      </c>
      <c r="J40" s="263">
        <f t="shared" si="30"/>
        <v>0</v>
      </c>
      <c r="K40" s="263">
        <f t="shared" si="30"/>
        <v>0</v>
      </c>
      <c r="L40" s="263">
        <f t="shared" si="30"/>
        <v>0</v>
      </c>
      <c r="M40" s="263">
        <f t="shared" si="30"/>
        <v>0</v>
      </c>
      <c r="N40" s="263">
        <f t="shared" si="30"/>
        <v>0</v>
      </c>
      <c r="O40" s="263">
        <f t="shared" si="30"/>
        <v>0</v>
      </c>
      <c r="P40" s="263">
        <f t="shared" si="30"/>
        <v>0</v>
      </c>
      <c r="Q40" s="263">
        <f t="shared" si="21"/>
        <v>0</v>
      </c>
    </row>
    <row r="41" spans="3:17" x14ac:dyDescent="0.3">
      <c r="C41" s="1004"/>
      <c r="D41" s="399" t="s">
        <v>454</v>
      </c>
      <c r="E41" s="263">
        <f t="shared" ref="E41" si="31">E210+E380+E550</f>
        <v>4.0166466666666656</v>
      </c>
      <c r="F41" s="263">
        <f t="shared" ref="F41:P41" si="32">F210+F380+F550</f>
        <v>4.0166466666666656</v>
      </c>
      <c r="G41" s="263">
        <f t="shared" si="32"/>
        <v>4.0166466666666656</v>
      </c>
      <c r="H41" s="263">
        <f t="shared" si="32"/>
        <v>4.0166466666666656</v>
      </c>
      <c r="I41" s="263">
        <f t="shared" si="32"/>
        <v>4.0166466666666656</v>
      </c>
      <c r="J41" s="263">
        <f t="shared" si="32"/>
        <v>4.0166466666666656</v>
      </c>
      <c r="K41" s="263">
        <f t="shared" si="32"/>
        <v>4.0166466666666656</v>
      </c>
      <c r="L41" s="263">
        <f t="shared" si="32"/>
        <v>4.0166466666666656</v>
      </c>
      <c r="M41" s="263">
        <f t="shared" si="32"/>
        <v>4.0166466666666656</v>
      </c>
      <c r="N41" s="263">
        <f t="shared" si="32"/>
        <v>4.0166466666666656</v>
      </c>
      <c r="O41" s="263">
        <f t="shared" si="32"/>
        <v>4.0166466666666656</v>
      </c>
      <c r="P41" s="263">
        <f t="shared" si="32"/>
        <v>4.0166466666666656</v>
      </c>
      <c r="Q41" s="263">
        <f t="shared" si="21"/>
        <v>48.199759999999991</v>
      </c>
    </row>
    <row r="42" spans="3:17" x14ac:dyDescent="0.25">
      <c r="C42" s="1004"/>
      <c r="D42" s="16" t="s">
        <v>455</v>
      </c>
      <c r="E42" s="263">
        <f>E211+E381+E551</f>
        <v>73.039533125000005</v>
      </c>
      <c r="F42" s="263">
        <f t="shared" ref="F42:P42" si="33">F211+F381+F551</f>
        <v>73.039533125000005</v>
      </c>
      <c r="G42" s="263">
        <f t="shared" si="33"/>
        <v>73.039533125000005</v>
      </c>
      <c r="H42" s="263">
        <f t="shared" si="33"/>
        <v>73.039533125000005</v>
      </c>
      <c r="I42" s="263">
        <f t="shared" si="33"/>
        <v>73.039533125000005</v>
      </c>
      <c r="J42" s="263">
        <f t="shared" si="33"/>
        <v>73.039533125000005</v>
      </c>
      <c r="K42" s="263">
        <f t="shared" si="33"/>
        <v>73.039533125000005</v>
      </c>
      <c r="L42" s="263">
        <f t="shared" si="33"/>
        <v>73.039533125000005</v>
      </c>
      <c r="M42" s="263">
        <f t="shared" si="33"/>
        <v>73.039533125000005</v>
      </c>
      <c r="N42" s="263">
        <f t="shared" si="33"/>
        <v>73.039533125000005</v>
      </c>
      <c r="O42" s="263">
        <f t="shared" si="33"/>
        <v>73.039533125000005</v>
      </c>
      <c r="P42" s="263">
        <f t="shared" si="33"/>
        <v>73.039533125000005</v>
      </c>
      <c r="Q42" s="263">
        <f t="shared" si="21"/>
        <v>876.47439750000024</v>
      </c>
    </row>
    <row r="43" spans="3:17" x14ac:dyDescent="0.25">
      <c r="C43" s="1004"/>
      <c r="D43" s="16"/>
      <c r="E43" s="263">
        <f>E212+E382+E552</f>
        <v>0</v>
      </c>
      <c r="F43" s="263">
        <f t="shared" ref="F43:P43" si="34">F212+F382+F552</f>
        <v>0</v>
      </c>
      <c r="G43" s="263">
        <f t="shared" si="34"/>
        <v>0</v>
      </c>
      <c r="H43" s="263">
        <f t="shared" si="34"/>
        <v>0</v>
      </c>
      <c r="I43" s="263">
        <f t="shared" si="34"/>
        <v>0</v>
      </c>
      <c r="J43" s="263">
        <f t="shared" si="34"/>
        <v>0</v>
      </c>
      <c r="K43" s="263">
        <f t="shared" si="34"/>
        <v>0</v>
      </c>
      <c r="L43" s="263">
        <f t="shared" si="34"/>
        <v>0</v>
      </c>
      <c r="M43" s="263">
        <f t="shared" si="34"/>
        <v>0</v>
      </c>
      <c r="N43" s="263">
        <f t="shared" si="34"/>
        <v>0</v>
      </c>
      <c r="O43" s="263">
        <f t="shared" si="34"/>
        <v>0</v>
      </c>
      <c r="P43" s="263">
        <f t="shared" si="34"/>
        <v>0</v>
      </c>
      <c r="Q43" s="263">
        <f t="shared" si="21"/>
        <v>0</v>
      </c>
    </row>
    <row r="44" spans="3:17" x14ac:dyDescent="0.25">
      <c r="C44" s="1004"/>
      <c r="D44" s="16"/>
      <c r="E44" s="263">
        <f t="shared" ref="E44:P44" si="35">E213+E383+E553</f>
        <v>0</v>
      </c>
      <c r="F44" s="263">
        <f t="shared" si="35"/>
        <v>0</v>
      </c>
      <c r="G44" s="263">
        <f t="shared" si="35"/>
        <v>0</v>
      </c>
      <c r="H44" s="263">
        <f t="shared" si="35"/>
        <v>0</v>
      </c>
      <c r="I44" s="263">
        <f t="shared" si="35"/>
        <v>0</v>
      </c>
      <c r="J44" s="263">
        <f t="shared" si="35"/>
        <v>0</v>
      </c>
      <c r="K44" s="263">
        <f t="shared" si="35"/>
        <v>0</v>
      </c>
      <c r="L44" s="263">
        <f t="shared" si="35"/>
        <v>0</v>
      </c>
      <c r="M44" s="263">
        <f t="shared" si="35"/>
        <v>0</v>
      </c>
      <c r="N44" s="263">
        <f t="shared" si="35"/>
        <v>0</v>
      </c>
      <c r="O44" s="263">
        <f t="shared" si="35"/>
        <v>0</v>
      </c>
      <c r="P44" s="263">
        <f t="shared" si="35"/>
        <v>0</v>
      </c>
      <c r="Q44" s="263">
        <f t="shared" si="21"/>
        <v>0</v>
      </c>
    </row>
    <row r="45" spans="3:17" x14ac:dyDescent="0.25">
      <c r="C45" s="1004"/>
      <c r="D45" s="16"/>
      <c r="E45" s="263">
        <f t="shared" ref="E45:P45" si="36">E214+E384+E554</f>
        <v>0</v>
      </c>
      <c r="F45" s="263">
        <f t="shared" si="36"/>
        <v>0</v>
      </c>
      <c r="G45" s="263">
        <f t="shared" si="36"/>
        <v>0</v>
      </c>
      <c r="H45" s="263">
        <f t="shared" si="36"/>
        <v>0</v>
      </c>
      <c r="I45" s="263">
        <f t="shared" si="36"/>
        <v>0</v>
      </c>
      <c r="J45" s="263">
        <f t="shared" si="36"/>
        <v>0</v>
      </c>
      <c r="K45" s="263">
        <f t="shared" si="36"/>
        <v>0</v>
      </c>
      <c r="L45" s="263">
        <f t="shared" si="36"/>
        <v>0</v>
      </c>
      <c r="M45" s="263">
        <f t="shared" si="36"/>
        <v>0</v>
      </c>
      <c r="N45" s="263">
        <f t="shared" si="36"/>
        <v>0</v>
      </c>
      <c r="O45" s="263">
        <f t="shared" si="36"/>
        <v>0</v>
      </c>
      <c r="P45" s="263">
        <f t="shared" si="36"/>
        <v>0</v>
      </c>
      <c r="Q45" s="263">
        <f t="shared" si="21"/>
        <v>0</v>
      </c>
    </row>
    <row r="46" spans="3:17" x14ac:dyDescent="0.25">
      <c r="C46" s="1004"/>
      <c r="D46" s="16"/>
      <c r="E46" s="263">
        <f t="shared" ref="E46:P46" si="37">E215+E385+E555</f>
        <v>0</v>
      </c>
      <c r="F46" s="263">
        <f t="shared" si="37"/>
        <v>0</v>
      </c>
      <c r="G46" s="263">
        <f t="shared" si="37"/>
        <v>0</v>
      </c>
      <c r="H46" s="263">
        <f t="shared" si="37"/>
        <v>0</v>
      </c>
      <c r="I46" s="263">
        <f t="shared" si="37"/>
        <v>0</v>
      </c>
      <c r="J46" s="263">
        <f t="shared" si="37"/>
        <v>0</v>
      </c>
      <c r="K46" s="263">
        <f t="shared" si="37"/>
        <v>0</v>
      </c>
      <c r="L46" s="263">
        <f t="shared" si="37"/>
        <v>0</v>
      </c>
      <c r="M46" s="263">
        <f t="shared" si="37"/>
        <v>0</v>
      </c>
      <c r="N46" s="263">
        <f t="shared" si="37"/>
        <v>0</v>
      </c>
      <c r="O46" s="263">
        <f t="shared" si="37"/>
        <v>0</v>
      </c>
      <c r="P46" s="263">
        <f t="shared" si="37"/>
        <v>0</v>
      </c>
      <c r="Q46" s="263">
        <f t="shared" si="21"/>
        <v>0</v>
      </c>
    </row>
    <row r="47" spans="3:17" x14ac:dyDescent="0.25">
      <c r="C47" s="1004"/>
      <c r="D47" s="156"/>
      <c r="E47" s="263">
        <f t="shared" ref="E47:P47" si="38">E216+E386+E556</f>
        <v>0</v>
      </c>
      <c r="F47" s="263">
        <f t="shared" si="38"/>
        <v>0</v>
      </c>
      <c r="G47" s="263">
        <f t="shared" si="38"/>
        <v>0</v>
      </c>
      <c r="H47" s="263">
        <f t="shared" si="38"/>
        <v>0</v>
      </c>
      <c r="I47" s="263">
        <f t="shared" si="38"/>
        <v>0</v>
      </c>
      <c r="J47" s="263">
        <f t="shared" si="38"/>
        <v>0</v>
      </c>
      <c r="K47" s="263">
        <f t="shared" si="38"/>
        <v>0</v>
      </c>
      <c r="L47" s="263">
        <f t="shared" si="38"/>
        <v>0</v>
      </c>
      <c r="M47" s="263">
        <f t="shared" si="38"/>
        <v>0</v>
      </c>
      <c r="N47" s="263">
        <f t="shared" si="38"/>
        <v>0</v>
      </c>
      <c r="O47" s="263">
        <f t="shared" si="38"/>
        <v>0</v>
      </c>
      <c r="P47" s="263">
        <f t="shared" si="38"/>
        <v>0</v>
      </c>
      <c r="Q47" s="263">
        <f t="shared" si="21"/>
        <v>0</v>
      </c>
    </row>
    <row r="48" spans="3:17" x14ac:dyDescent="0.25">
      <c r="C48" s="937" t="s">
        <v>188</v>
      </c>
      <c r="D48" s="937"/>
      <c r="E48" s="413">
        <f t="shared" ref="E48:P48" si="39">SUM(E31:E47)</f>
        <v>145.72954979166667</v>
      </c>
      <c r="F48" s="413">
        <f t="shared" si="39"/>
        <v>145.72954979166667</v>
      </c>
      <c r="G48" s="413">
        <f t="shared" si="39"/>
        <v>145.72954979166667</v>
      </c>
      <c r="H48" s="413">
        <f t="shared" si="39"/>
        <v>145.72954979166667</v>
      </c>
      <c r="I48" s="413">
        <f t="shared" si="39"/>
        <v>145.72954979166667</v>
      </c>
      <c r="J48" s="413">
        <f t="shared" si="39"/>
        <v>145.72954979166667</v>
      </c>
      <c r="K48" s="413">
        <f t="shared" si="39"/>
        <v>145.72954979166667</v>
      </c>
      <c r="L48" s="413">
        <f t="shared" si="39"/>
        <v>145.72954979166667</v>
      </c>
      <c r="M48" s="413">
        <f t="shared" si="39"/>
        <v>145.72954979166667</v>
      </c>
      <c r="N48" s="413">
        <f t="shared" si="39"/>
        <v>145.72954979166667</v>
      </c>
      <c r="O48" s="413">
        <f t="shared" si="39"/>
        <v>145.72954979166667</v>
      </c>
      <c r="P48" s="413">
        <f t="shared" si="39"/>
        <v>145.72954979166667</v>
      </c>
      <c r="Q48" s="413">
        <f t="shared" si="21"/>
        <v>1748.7545974999996</v>
      </c>
    </row>
    <row r="49" spans="3:17" x14ac:dyDescent="0.25">
      <c r="C49" s="935" t="s">
        <v>332</v>
      </c>
      <c r="D49" s="935"/>
      <c r="E49" s="413">
        <f t="shared" ref="E49:P49" si="40">E29+E48</f>
        <v>981.11229429801665</v>
      </c>
      <c r="F49" s="413">
        <f t="shared" si="40"/>
        <v>989.45098632916665</v>
      </c>
      <c r="G49" s="413">
        <f t="shared" si="40"/>
        <v>995.45395350423246</v>
      </c>
      <c r="H49" s="413">
        <f t="shared" si="40"/>
        <v>957.26448743350306</v>
      </c>
      <c r="I49" s="413">
        <f t="shared" si="40"/>
        <v>950.31693872285655</v>
      </c>
      <c r="J49" s="413">
        <f t="shared" si="40"/>
        <v>927.16488569496664</v>
      </c>
      <c r="K49" s="413">
        <f t="shared" si="40"/>
        <v>848.91139298751682</v>
      </c>
      <c r="L49" s="413">
        <f t="shared" si="40"/>
        <v>1085.8616191966871</v>
      </c>
      <c r="M49" s="413">
        <f t="shared" si="40"/>
        <v>1006.9442624457167</v>
      </c>
      <c r="N49" s="413">
        <f t="shared" si="40"/>
        <v>1039.9911462078667</v>
      </c>
      <c r="O49" s="413">
        <f t="shared" si="40"/>
        <v>993.56489172076681</v>
      </c>
      <c r="P49" s="413">
        <f t="shared" si="40"/>
        <v>1021.5310320790666</v>
      </c>
      <c r="Q49" s="414">
        <f t="shared" si="21"/>
        <v>11797.567890620363</v>
      </c>
    </row>
    <row r="50" spans="3:17" x14ac:dyDescent="0.25">
      <c r="C50" s="1002" t="s">
        <v>333</v>
      </c>
      <c r="D50" s="1002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</row>
    <row r="51" spans="3:17" x14ac:dyDescent="0.25">
      <c r="C51" s="935" t="s">
        <v>313</v>
      </c>
      <c r="D51" s="935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</row>
    <row r="52" spans="3:17" x14ac:dyDescent="0.25">
      <c r="C52" s="1004" t="s">
        <v>334</v>
      </c>
      <c r="D52" s="16" t="s">
        <v>335</v>
      </c>
      <c r="E52" s="263">
        <f t="shared" ref="E52:P52" si="41">E221+E391+E561</f>
        <v>56.439755751667008</v>
      </c>
      <c r="F52" s="263">
        <f t="shared" si="41"/>
        <v>51.876048317190801</v>
      </c>
      <c r="G52" s="263">
        <f t="shared" si="41"/>
        <v>46.863195322686103</v>
      </c>
      <c r="H52" s="263">
        <f t="shared" si="41"/>
        <v>103.95550802288726</v>
      </c>
      <c r="I52" s="263">
        <f t="shared" si="41"/>
        <v>62.954724523467753</v>
      </c>
      <c r="J52" s="263">
        <f t="shared" si="41"/>
        <v>38.482360890899997</v>
      </c>
      <c r="K52" s="263">
        <f t="shared" si="41"/>
        <v>52.798112681612508</v>
      </c>
      <c r="L52" s="263">
        <f t="shared" si="41"/>
        <v>62.63149775535566</v>
      </c>
      <c r="M52" s="263">
        <f t="shared" si="41"/>
        <v>56.88919845294668</v>
      </c>
      <c r="N52" s="263">
        <f t="shared" si="41"/>
        <v>58.527071826735053</v>
      </c>
      <c r="O52" s="263">
        <f t="shared" si="41"/>
        <v>54.931431304753204</v>
      </c>
      <c r="P52" s="263">
        <f t="shared" si="41"/>
        <v>62.071539915446913</v>
      </c>
      <c r="Q52" s="263">
        <f t="shared" ref="Q52:Q77" si="42">SUM(E52:P52)</f>
        <v>708.42044476564899</v>
      </c>
    </row>
    <row r="53" spans="3:17" x14ac:dyDescent="0.25">
      <c r="C53" s="1004"/>
      <c r="D53" s="16" t="s">
        <v>336</v>
      </c>
      <c r="E53" s="263">
        <f t="shared" ref="E53:P53" si="43">E222+E392+E562</f>
        <v>13.249947327966149</v>
      </c>
      <c r="F53" s="263">
        <f t="shared" si="43"/>
        <v>13.0525395201115</v>
      </c>
      <c r="G53" s="263">
        <f t="shared" si="43"/>
        <v>15.706627485756002</v>
      </c>
      <c r="H53" s="263">
        <f t="shared" si="43"/>
        <v>15.699739115684501</v>
      </c>
      <c r="I53" s="263">
        <f t="shared" si="43"/>
        <v>17.9709435773838</v>
      </c>
      <c r="J53" s="263">
        <f t="shared" si="43"/>
        <v>14.651656514299999</v>
      </c>
      <c r="K53" s="263">
        <f t="shared" si="43"/>
        <v>15.29999515938685</v>
      </c>
      <c r="L53" s="263">
        <f t="shared" si="43"/>
        <v>16.767791105842104</v>
      </c>
      <c r="M53" s="263">
        <f t="shared" si="43"/>
        <v>11.761418120918455</v>
      </c>
      <c r="N53" s="263">
        <f t="shared" si="43"/>
        <v>14.338854418116375</v>
      </c>
      <c r="O53" s="263">
        <f t="shared" si="43"/>
        <v>14.627634543323875</v>
      </c>
      <c r="P53" s="263">
        <f t="shared" si="43"/>
        <v>14.308818831814408</v>
      </c>
      <c r="Q53" s="263">
        <f t="shared" si="42"/>
        <v>177.43596572060403</v>
      </c>
    </row>
    <row r="54" spans="3:17" x14ac:dyDescent="0.25">
      <c r="C54" s="1004"/>
      <c r="D54" s="16" t="s">
        <v>337</v>
      </c>
      <c r="E54" s="263">
        <f t="shared" ref="E54:P54" si="44">E223+E393+E563</f>
        <v>56.272193616950403</v>
      </c>
      <c r="F54" s="263">
        <f t="shared" si="44"/>
        <v>26.269439887557098</v>
      </c>
      <c r="G54" s="263">
        <f t="shared" si="44"/>
        <v>24.7691793075238</v>
      </c>
      <c r="H54" s="263">
        <f t="shared" si="44"/>
        <v>26.957072105513753</v>
      </c>
      <c r="I54" s="263">
        <f t="shared" si="44"/>
        <v>24.012546023777002</v>
      </c>
      <c r="J54" s="263">
        <f t="shared" si="44"/>
        <v>23.865465278750001</v>
      </c>
      <c r="K54" s="263">
        <f t="shared" si="44"/>
        <v>30.624569107483051</v>
      </c>
      <c r="L54" s="263">
        <f t="shared" si="44"/>
        <v>26.393208346903656</v>
      </c>
      <c r="M54" s="263">
        <f t="shared" si="44"/>
        <v>26.596013093715925</v>
      </c>
      <c r="N54" s="263">
        <f t="shared" si="44"/>
        <v>26.481451940915157</v>
      </c>
      <c r="O54" s="263">
        <f t="shared" si="44"/>
        <v>26.309558826453284</v>
      </c>
      <c r="P54" s="263">
        <f t="shared" si="44"/>
        <v>26.727468168917952</v>
      </c>
      <c r="Q54" s="263">
        <f t="shared" si="42"/>
        <v>345.27816570446106</v>
      </c>
    </row>
    <row r="55" spans="3:17" x14ac:dyDescent="0.25">
      <c r="C55" s="1004"/>
      <c r="D55" s="16" t="s">
        <v>338</v>
      </c>
      <c r="E55" s="263">
        <f t="shared" ref="E55:P55" si="45">E224+E394+E564</f>
        <v>94.602865200622006</v>
      </c>
      <c r="F55" s="263">
        <f t="shared" si="45"/>
        <v>94.866014870555006</v>
      </c>
      <c r="G55" s="263">
        <f t="shared" si="45"/>
        <v>112.46645410860224</v>
      </c>
      <c r="H55" s="263">
        <f t="shared" si="45"/>
        <v>113.98723091711452</v>
      </c>
      <c r="I55" s="263">
        <f t="shared" si="45"/>
        <v>106.9332339718987</v>
      </c>
      <c r="J55" s="263">
        <f t="shared" si="45"/>
        <v>96.344372546550005</v>
      </c>
      <c r="K55" s="263">
        <f t="shared" si="45"/>
        <v>107.29421080161359</v>
      </c>
      <c r="L55" s="263">
        <f t="shared" si="45"/>
        <v>84.391267677238957</v>
      </c>
      <c r="M55" s="263">
        <f t="shared" si="45"/>
        <v>66.031894915163576</v>
      </c>
      <c r="N55" s="263">
        <f t="shared" si="45"/>
        <v>113.96811331484301</v>
      </c>
      <c r="O55" s="263">
        <f t="shared" si="45"/>
        <v>117.52064817205626</v>
      </c>
      <c r="P55" s="263">
        <f t="shared" si="45"/>
        <v>118.03808288426627</v>
      </c>
      <c r="Q55" s="263">
        <f t="shared" si="42"/>
        <v>1226.4443893805242</v>
      </c>
    </row>
    <row r="56" spans="3:17" x14ac:dyDescent="0.25">
      <c r="C56" s="1004"/>
      <c r="D56" s="16" t="s">
        <v>339</v>
      </c>
      <c r="E56" s="263">
        <f t="shared" ref="E56:P56" si="46">E225+E395+E565</f>
        <v>52.441986631650252</v>
      </c>
      <c r="F56" s="263">
        <f t="shared" si="46"/>
        <v>48.0627075327982</v>
      </c>
      <c r="G56" s="263">
        <f t="shared" si="46"/>
        <v>52.285261637775506</v>
      </c>
      <c r="H56" s="263">
        <f t="shared" si="46"/>
        <v>35.375392770217196</v>
      </c>
      <c r="I56" s="263">
        <f t="shared" si="46"/>
        <v>48.886766567998748</v>
      </c>
      <c r="J56" s="263">
        <f t="shared" si="46"/>
        <v>51.084650104299996</v>
      </c>
      <c r="K56" s="263">
        <f t="shared" si="46"/>
        <v>49.65092136037525</v>
      </c>
      <c r="L56" s="263">
        <f t="shared" si="46"/>
        <v>56.061772173299879</v>
      </c>
      <c r="M56" s="263">
        <f t="shared" si="46"/>
        <v>59.740080431773499</v>
      </c>
      <c r="N56" s="263">
        <f t="shared" si="46"/>
        <v>61.361867148089203</v>
      </c>
      <c r="O56" s="263">
        <f t="shared" si="46"/>
        <v>55.344784287455113</v>
      </c>
      <c r="P56" s="263">
        <f t="shared" si="46"/>
        <v>57.898656523493628</v>
      </c>
      <c r="Q56" s="263">
        <f t="shared" si="42"/>
        <v>628.19484716922648</v>
      </c>
    </row>
    <row r="57" spans="3:17" ht="14.25" customHeight="1" x14ac:dyDescent="0.25">
      <c r="C57" s="1004"/>
      <c r="D57" s="16" t="s">
        <v>340</v>
      </c>
      <c r="E57" s="263">
        <f t="shared" ref="E57:P57" si="47">E226+E396+E566</f>
        <v>30.766949030239349</v>
      </c>
      <c r="F57" s="263">
        <f t="shared" si="47"/>
        <v>40.938246382661355</v>
      </c>
      <c r="G57" s="263">
        <f t="shared" si="47"/>
        <v>55.410801162954499</v>
      </c>
      <c r="H57" s="263">
        <f t="shared" si="47"/>
        <v>38.603279096300597</v>
      </c>
      <c r="I57" s="263">
        <f t="shared" si="47"/>
        <v>55.627873679060549</v>
      </c>
      <c r="J57" s="263">
        <f t="shared" si="47"/>
        <v>54.600848205950001</v>
      </c>
      <c r="K57" s="263">
        <f t="shared" si="47"/>
        <v>62.388033884549998</v>
      </c>
      <c r="L57" s="263">
        <f t="shared" si="47"/>
        <v>17.009532445917507</v>
      </c>
      <c r="M57" s="263">
        <f t="shared" si="47"/>
        <v>37.811770784222809</v>
      </c>
      <c r="N57" s="263">
        <f t="shared" si="47"/>
        <v>59.958235311389231</v>
      </c>
      <c r="O57" s="263">
        <f t="shared" si="47"/>
        <v>39.362478124149817</v>
      </c>
      <c r="P57" s="263">
        <f t="shared" si="47"/>
        <v>32.631592574023756</v>
      </c>
      <c r="Q57" s="263">
        <f t="shared" si="42"/>
        <v>525.10964068141948</v>
      </c>
    </row>
    <row r="58" spans="3:17" x14ac:dyDescent="0.25">
      <c r="C58" s="1004"/>
      <c r="D58" s="16" t="s">
        <v>341</v>
      </c>
      <c r="E58" s="263">
        <f t="shared" ref="E58:P58" si="48">E227+E397+E567</f>
        <v>36.4390913676</v>
      </c>
      <c r="F58" s="263">
        <f t="shared" si="48"/>
        <v>31.201466422599999</v>
      </c>
      <c r="G58" s="263">
        <f t="shared" si="48"/>
        <v>55.66753655035</v>
      </c>
      <c r="H58" s="263">
        <f t="shared" si="48"/>
        <v>45.224990985858284</v>
      </c>
      <c r="I58" s="263">
        <f t="shared" si="48"/>
        <v>48.113279426958798</v>
      </c>
      <c r="J58" s="263">
        <f t="shared" si="48"/>
        <v>67.083945704315298</v>
      </c>
      <c r="K58" s="263">
        <f t="shared" si="48"/>
        <v>56.386119977299998</v>
      </c>
      <c r="L58" s="263">
        <f t="shared" si="48"/>
        <v>60.892751609249999</v>
      </c>
      <c r="M58" s="263">
        <f t="shared" si="48"/>
        <v>46.209211997849998</v>
      </c>
      <c r="N58" s="263">
        <f t="shared" si="48"/>
        <v>41.614705190750001</v>
      </c>
      <c r="O58" s="263">
        <f t="shared" si="48"/>
        <v>41.58619170275</v>
      </c>
      <c r="P58" s="263">
        <f t="shared" si="48"/>
        <v>39.773425044300005</v>
      </c>
      <c r="Q58" s="263">
        <f t="shared" si="42"/>
        <v>570.19271597988234</v>
      </c>
    </row>
    <row r="59" spans="3:17" x14ac:dyDescent="0.25">
      <c r="C59" s="1004"/>
      <c r="D59" s="16" t="s">
        <v>342</v>
      </c>
      <c r="E59" s="263">
        <f t="shared" ref="E59:P59" si="49">E228+E398+E568</f>
        <v>10.437169788841501</v>
      </c>
      <c r="F59" s="263">
        <f t="shared" si="49"/>
        <v>8.8901154902720005</v>
      </c>
      <c r="G59" s="263">
        <f t="shared" si="49"/>
        <v>9.6425959289780003</v>
      </c>
      <c r="H59" s="263">
        <f t="shared" si="49"/>
        <v>8.6350678557110001</v>
      </c>
      <c r="I59" s="263">
        <f t="shared" si="49"/>
        <v>11.450853057531502</v>
      </c>
      <c r="J59" s="263">
        <f t="shared" si="49"/>
        <v>9.6874813797900003</v>
      </c>
      <c r="K59" s="263">
        <f t="shared" si="49"/>
        <v>8.6711887819584987</v>
      </c>
      <c r="L59" s="263">
        <f t="shared" si="49"/>
        <v>8.1216703915414996</v>
      </c>
      <c r="M59" s="263">
        <f t="shared" si="49"/>
        <v>9.2014395962824995</v>
      </c>
      <c r="N59" s="263">
        <f t="shared" si="49"/>
        <v>10.4183629113035</v>
      </c>
      <c r="O59" s="263">
        <f t="shared" si="49"/>
        <v>12.925881910547584</v>
      </c>
      <c r="P59" s="263">
        <f t="shared" si="49"/>
        <v>14.822425595073501</v>
      </c>
      <c r="Q59" s="263">
        <f t="shared" si="42"/>
        <v>122.9042526878311</v>
      </c>
    </row>
    <row r="60" spans="3:17" x14ac:dyDescent="0.25">
      <c r="C60" s="1004"/>
      <c r="D60" s="16" t="s">
        <v>343</v>
      </c>
      <c r="E60" s="263">
        <f t="shared" ref="E60:P60" si="50">E229+E399+E569</f>
        <v>0</v>
      </c>
      <c r="F60" s="263">
        <f t="shared" si="50"/>
        <v>0</v>
      </c>
      <c r="G60" s="263">
        <f t="shared" si="50"/>
        <v>0</v>
      </c>
      <c r="H60" s="263">
        <f t="shared" si="50"/>
        <v>0</v>
      </c>
      <c r="I60" s="263">
        <f t="shared" si="50"/>
        <v>0</v>
      </c>
      <c r="J60" s="263">
        <f t="shared" si="50"/>
        <v>2.2779835882000006</v>
      </c>
      <c r="K60" s="263">
        <f t="shared" si="50"/>
        <v>205.097540807575</v>
      </c>
      <c r="L60" s="263">
        <f t="shared" si="50"/>
        <v>100.19935251192305</v>
      </c>
      <c r="M60" s="263">
        <f t="shared" si="50"/>
        <v>97.805384136434483</v>
      </c>
      <c r="N60" s="263">
        <f t="shared" si="50"/>
        <v>142.71742018829769</v>
      </c>
      <c r="O60" s="263">
        <f t="shared" si="50"/>
        <v>153.07413925893653</v>
      </c>
      <c r="P60" s="263">
        <f t="shared" si="50"/>
        <v>271.42087725513449</v>
      </c>
      <c r="Q60" s="263">
        <f t="shared" si="42"/>
        <v>972.59269774650124</v>
      </c>
    </row>
    <row r="61" spans="3:17" x14ac:dyDescent="0.25">
      <c r="C61" s="16"/>
      <c r="D61" s="16" t="s">
        <v>344</v>
      </c>
      <c r="E61" s="263">
        <f t="shared" ref="E61:P61" si="51">E230+E400+E570</f>
        <v>0.69852391594681518</v>
      </c>
      <c r="F61" s="263">
        <f t="shared" si="51"/>
        <v>20.703222940063952</v>
      </c>
      <c r="G61" s="263">
        <f t="shared" si="51"/>
        <v>0.69426004984125</v>
      </c>
      <c r="H61" s="263">
        <f t="shared" si="51"/>
        <v>17.914034804624322</v>
      </c>
      <c r="I61" s="263">
        <f t="shared" si="51"/>
        <v>0.50921599276070006</v>
      </c>
      <c r="J61" s="263">
        <f t="shared" si="51"/>
        <v>1.0167911514000001</v>
      </c>
      <c r="K61" s="263">
        <f t="shared" si="51"/>
        <v>0.86079329901177182</v>
      </c>
      <c r="L61" s="263">
        <f t="shared" si="51"/>
        <v>0.46964168338009993</v>
      </c>
      <c r="M61" s="263">
        <f t="shared" si="51"/>
        <v>5.2298464894606003</v>
      </c>
      <c r="N61" s="263">
        <f t="shared" si="51"/>
        <v>0.8605918991589</v>
      </c>
      <c r="O61" s="263">
        <f t="shared" si="51"/>
        <v>0.75753554812010004</v>
      </c>
      <c r="P61" s="263">
        <f t="shared" si="51"/>
        <v>0.89383594813216249</v>
      </c>
      <c r="Q61" s="263">
        <f t="shared" si="42"/>
        <v>50.608293721900679</v>
      </c>
    </row>
    <row r="62" spans="3:17" x14ac:dyDescent="0.25">
      <c r="C62" s="16"/>
      <c r="D62" s="16" t="s">
        <v>345</v>
      </c>
      <c r="E62" s="263">
        <f t="shared" ref="E62:P62" si="52">E231+E401+E571</f>
        <v>0.70688059295000005</v>
      </c>
      <c r="F62" s="263">
        <f t="shared" si="52"/>
        <v>0.27054408127393748</v>
      </c>
      <c r="G62" s="263">
        <f t="shared" si="52"/>
        <v>0.30425736169207745</v>
      </c>
      <c r="H62" s="263">
        <f t="shared" si="52"/>
        <v>26.290270120099287</v>
      </c>
      <c r="I62" s="263">
        <f t="shared" si="52"/>
        <v>0.70271094685000002</v>
      </c>
      <c r="J62" s="263">
        <f t="shared" si="52"/>
        <v>0.95795392660049994</v>
      </c>
      <c r="K62" s="263">
        <f t="shared" si="52"/>
        <v>0.93307720070111666</v>
      </c>
      <c r="L62" s="263">
        <f t="shared" si="52"/>
        <v>0.22564303889414988</v>
      </c>
      <c r="M62" s="263">
        <f t="shared" si="52"/>
        <v>0.4159049636038501</v>
      </c>
      <c r="N62" s="263">
        <f t="shared" si="52"/>
        <v>0.80416880439663696</v>
      </c>
      <c r="O62" s="263">
        <f t="shared" si="52"/>
        <v>0.72731660963896272</v>
      </c>
      <c r="P62" s="263">
        <f t="shared" si="52"/>
        <v>0.92124550863249999</v>
      </c>
      <c r="Q62" s="263">
        <f t="shared" si="42"/>
        <v>33.259973155333014</v>
      </c>
    </row>
    <row r="63" spans="3:17" x14ac:dyDescent="0.25">
      <c r="C63" s="16"/>
      <c r="D63" s="16" t="s">
        <v>346</v>
      </c>
      <c r="E63" s="263">
        <f t="shared" ref="E63:P63" si="53">E232+E402+E572</f>
        <v>12.115294328494375</v>
      </c>
      <c r="F63" s="263">
        <f t="shared" si="53"/>
        <v>10.616026543829001</v>
      </c>
      <c r="G63" s="263">
        <f t="shared" si="53"/>
        <v>11.985602345327489</v>
      </c>
      <c r="H63" s="263">
        <f t="shared" si="53"/>
        <v>30.373670657899094</v>
      </c>
      <c r="I63" s="263">
        <f t="shared" si="53"/>
        <v>8.5930444511110622</v>
      </c>
      <c r="J63" s="263">
        <f t="shared" si="53"/>
        <v>7.00850705615</v>
      </c>
      <c r="K63" s="263">
        <f t="shared" si="53"/>
        <v>10.992736044850002</v>
      </c>
      <c r="L63" s="263">
        <f t="shared" si="53"/>
        <v>11.42786854975</v>
      </c>
      <c r="M63" s="263">
        <f t="shared" si="53"/>
        <v>13.080978871208401</v>
      </c>
      <c r="N63" s="263">
        <f t="shared" si="53"/>
        <v>13.480472939734057</v>
      </c>
      <c r="O63" s="263">
        <f t="shared" si="53"/>
        <v>9.7655660747773609</v>
      </c>
      <c r="P63" s="263">
        <f t="shared" si="53"/>
        <v>12.766961033705002</v>
      </c>
      <c r="Q63" s="263">
        <f t="shared" si="42"/>
        <v>152.20672889683584</v>
      </c>
    </row>
    <row r="64" spans="3:17" x14ac:dyDescent="0.25">
      <c r="C64" s="16"/>
      <c r="D64" s="16" t="s">
        <v>347</v>
      </c>
      <c r="E64" s="263">
        <f t="shared" ref="E64:P64" si="54">E233+E403+E573</f>
        <v>0.91988772887160009</v>
      </c>
      <c r="F64" s="263">
        <f t="shared" si="54"/>
        <v>0.721333618405396</v>
      </c>
      <c r="G64" s="263">
        <f t="shared" si="54"/>
        <v>0.63039051505949995</v>
      </c>
      <c r="H64" s="263">
        <f t="shared" si="54"/>
        <v>1.8748449733221979</v>
      </c>
      <c r="I64" s="263">
        <f t="shared" si="54"/>
        <v>0.87916173109559992</v>
      </c>
      <c r="J64" s="263">
        <f t="shared" si="54"/>
        <v>1.2513173987404214</v>
      </c>
      <c r="K64" s="263">
        <f t="shared" si="54"/>
        <v>0.85055739739480518</v>
      </c>
      <c r="L64" s="263">
        <f t="shared" si="54"/>
        <v>0.58149063125170009</v>
      </c>
      <c r="M64" s="263">
        <f t="shared" si="54"/>
        <v>0.57112139853989996</v>
      </c>
      <c r="N64" s="263">
        <f t="shared" si="54"/>
        <v>1.2791820226423003</v>
      </c>
      <c r="O64" s="263">
        <f t="shared" si="54"/>
        <v>0.95936872980990007</v>
      </c>
      <c r="P64" s="263">
        <f t="shared" si="54"/>
        <v>0.98917122952269998</v>
      </c>
      <c r="Q64" s="263">
        <f t="shared" si="42"/>
        <v>11.507827374656021</v>
      </c>
    </row>
    <row r="65" spans="3:17" x14ac:dyDescent="0.25">
      <c r="C65" s="16"/>
      <c r="D65" s="16" t="s">
        <v>348</v>
      </c>
      <c r="E65" s="263">
        <f t="shared" ref="E65:P65" si="55">E234+E404+E574</f>
        <v>0.99101336228400572</v>
      </c>
      <c r="F65" s="263">
        <f t="shared" si="55"/>
        <v>0.66242617357139999</v>
      </c>
      <c r="G65" s="263">
        <f t="shared" si="55"/>
        <v>0.72942905728500007</v>
      </c>
      <c r="H65" s="263">
        <f t="shared" si="55"/>
        <v>1.3166841628432082</v>
      </c>
      <c r="I65" s="263">
        <f t="shared" si="55"/>
        <v>0.49035653190900003</v>
      </c>
      <c r="J65" s="263">
        <f t="shared" si="55"/>
        <v>1.0144522538335803</v>
      </c>
      <c r="K65" s="263">
        <f t="shared" si="55"/>
        <v>0.76825175315173544</v>
      </c>
      <c r="L65" s="263">
        <f t="shared" si="55"/>
        <v>0.89738226454995007</v>
      </c>
      <c r="M65" s="263">
        <f t="shared" si="55"/>
        <v>0.54369383088485002</v>
      </c>
      <c r="N65" s="263">
        <f t="shared" si="55"/>
        <v>0.72376045649999998</v>
      </c>
      <c r="O65" s="263">
        <f t="shared" si="55"/>
        <v>0.49268972882329476</v>
      </c>
      <c r="P65" s="263">
        <f t="shared" si="55"/>
        <v>0.77089909229300013</v>
      </c>
      <c r="Q65" s="263">
        <f t="shared" si="42"/>
        <v>9.4010386679290239</v>
      </c>
    </row>
    <row r="66" spans="3:17" x14ac:dyDescent="0.25">
      <c r="C66" s="16"/>
      <c r="D66" s="16" t="s">
        <v>349</v>
      </c>
      <c r="E66" s="263">
        <f t="shared" ref="E66:P66" si="56">E235+E405+E575</f>
        <v>21.846215544268002</v>
      </c>
      <c r="F66" s="263">
        <f t="shared" si="56"/>
        <v>16.815567012683701</v>
      </c>
      <c r="G66" s="263">
        <f t="shared" si="56"/>
        <v>20.2930681759</v>
      </c>
      <c r="H66" s="263">
        <f t="shared" si="56"/>
        <v>24.908049040154246</v>
      </c>
      <c r="I66" s="263">
        <f t="shared" si="56"/>
        <v>20.635039538239333</v>
      </c>
      <c r="J66" s="263">
        <f t="shared" si="56"/>
        <v>16.27844222585</v>
      </c>
      <c r="K66" s="263">
        <f t="shared" si="56"/>
        <v>17.063614872169858</v>
      </c>
      <c r="L66" s="263">
        <f t="shared" si="56"/>
        <v>10.301271038912001</v>
      </c>
      <c r="M66" s="263">
        <f t="shared" si="56"/>
        <v>11.672313129568501</v>
      </c>
      <c r="N66" s="263">
        <f t="shared" si="56"/>
        <v>7.8616130834583693</v>
      </c>
      <c r="O66" s="263">
        <f t="shared" si="56"/>
        <v>8.5350696638833004</v>
      </c>
      <c r="P66" s="263">
        <f t="shared" si="56"/>
        <v>9.8781916812150001</v>
      </c>
      <c r="Q66" s="263">
        <f t="shared" si="42"/>
        <v>186.0884550063023</v>
      </c>
    </row>
    <row r="67" spans="3:17" x14ac:dyDescent="0.25">
      <c r="C67" s="16"/>
      <c r="D67" s="16" t="s">
        <v>350</v>
      </c>
      <c r="E67" s="263">
        <f t="shared" ref="E67:P67" si="57">E236+E406+E576</f>
        <v>27.50572887125</v>
      </c>
      <c r="F67" s="263">
        <f t="shared" si="57"/>
        <v>19.967788088300001</v>
      </c>
      <c r="G67" s="263">
        <f t="shared" si="57"/>
        <v>29.829237033647253</v>
      </c>
      <c r="H67" s="263">
        <f t="shared" si="57"/>
        <v>19.093271735666939</v>
      </c>
      <c r="I67" s="263">
        <f t="shared" si="57"/>
        <v>16.168961101912</v>
      </c>
      <c r="J67" s="263">
        <f t="shared" si="57"/>
        <v>27.67758437767132</v>
      </c>
      <c r="K67" s="263">
        <f t="shared" si="57"/>
        <v>34.818723599790381</v>
      </c>
      <c r="L67" s="263">
        <f t="shared" si="57"/>
        <v>19.849040162599998</v>
      </c>
      <c r="M67" s="263">
        <f t="shared" si="57"/>
        <v>16.200556893255971</v>
      </c>
      <c r="N67" s="263">
        <f t="shared" si="57"/>
        <v>20.683528833299501</v>
      </c>
      <c r="O67" s="263">
        <f t="shared" si="57"/>
        <v>20.793356814978402</v>
      </c>
      <c r="P67" s="263">
        <f t="shared" si="57"/>
        <v>26.179006928718252</v>
      </c>
      <c r="Q67" s="263">
        <f t="shared" si="42"/>
        <v>278.76678444109007</v>
      </c>
    </row>
    <row r="68" spans="3:17" x14ac:dyDescent="0.25">
      <c r="C68" s="16"/>
      <c r="D68" s="400" t="s">
        <v>426</v>
      </c>
      <c r="E68" s="263">
        <f t="shared" ref="E68:P68" si="58">E237+E407+E577</f>
        <v>0</v>
      </c>
      <c r="F68" s="263">
        <f t="shared" si="58"/>
        <v>0</v>
      </c>
      <c r="G68" s="263">
        <f t="shared" si="58"/>
        <v>5.2397293597850003E-2</v>
      </c>
      <c r="H68" s="263">
        <f t="shared" si="58"/>
        <v>-5.8203750000000003E-5</v>
      </c>
      <c r="I68" s="263">
        <f t="shared" si="58"/>
        <v>3.5015376000000005E-3</v>
      </c>
      <c r="J68" s="263">
        <f t="shared" si="58"/>
        <v>3.8428585000000002E-4</v>
      </c>
      <c r="K68" s="263">
        <f t="shared" si="58"/>
        <v>3.7723085000000001E-4</v>
      </c>
      <c r="L68" s="263">
        <f t="shared" si="58"/>
        <v>3.8590850000000003E-4</v>
      </c>
      <c r="M68" s="263">
        <f t="shared" si="58"/>
        <v>-6.0320249999999996E-5</v>
      </c>
      <c r="N68" s="263">
        <f t="shared" si="58"/>
        <v>1.0716545000000001E-4</v>
      </c>
      <c r="O68" s="263">
        <f t="shared" si="58"/>
        <v>7.0126699999999999E-4</v>
      </c>
      <c r="P68" s="263">
        <f t="shared" si="58"/>
        <v>-2.6738450000000002E-4</v>
      </c>
      <c r="Q68" s="263">
        <f t="shared" si="42"/>
        <v>5.7468780347849996E-2</v>
      </c>
    </row>
    <row r="69" spans="3:17" x14ac:dyDescent="0.25">
      <c r="C69" s="16"/>
      <c r="D69" s="400" t="s">
        <v>427</v>
      </c>
      <c r="E69" s="263">
        <f t="shared" ref="E69:P69" si="59">E238+E408+E578</f>
        <v>0</v>
      </c>
      <c r="F69" s="263">
        <f t="shared" si="59"/>
        <v>0</v>
      </c>
      <c r="G69" s="263">
        <f t="shared" si="59"/>
        <v>0.40515201148800001</v>
      </c>
      <c r="H69" s="263">
        <f t="shared" si="59"/>
        <v>-1.3436247499999999E-3</v>
      </c>
      <c r="I69" s="263">
        <f t="shared" si="59"/>
        <v>1.7588820500000003E-3</v>
      </c>
      <c r="J69" s="263">
        <f t="shared" si="59"/>
        <v>-3.5484533499999999E-3</v>
      </c>
      <c r="K69" s="263">
        <f t="shared" si="59"/>
        <v>6.4156758999999999E-3</v>
      </c>
      <c r="L69" s="263">
        <f t="shared" si="59"/>
        <v>-1.8233647499999999E-3</v>
      </c>
      <c r="M69" s="263">
        <f t="shared" si="59"/>
        <v>3.9148195E-4</v>
      </c>
      <c r="N69" s="263">
        <f t="shared" si="59"/>
        <v>0</v>
      </c>
      <c r="O69" s="263">
        <f t="shared" si="59"/>
        <v>-1.1486739350000002E-2</v>
      </c>
      <c r="P69" s="263">
        <f t="shared" si="59"/>
        <v>-4.3091940000000007E-4</v>
      </c>
      <c r="Q69" s="263">
        <f t="shared" si="42"/>
        <v>0.39508494978800002</v>
      </c>
    </row>
    <row r="70" spans="3:17" x14ac:dyDescent="0.3">
      <c r="C70" s="16"/>
      <c r="D70" s="399" t="s">
        <v>429</v>
      </c>
      <c r="E70" s="263">
        <f t="shared" ref="E70:P70" si="60">E239+E409+E579</f>
        <v>0</v>
      </c>
      <c r="F70" s="263">
        <f t="shared" si="60"/>
        <v>7.3013605999999995E-2</v>
      </c>
      <c r="G70" s="263">
        <f t="shared" si="60"/>
        <v>1.3898349999999999E-5</v>
      </c>
      <c r="H70" s="263">
        <f t="shared" si="60"/>
        <v>4.6210250000000004E-5</v>
      </c>
      <c r="I70" s="263">
        <f t="shared" si="60"/>
        <v>6.2620180000000001E-4</v>
      </c>
      <c r="J70" s="263">
        <f t="shared" si="60"/>
        <v>-5.4704470000000002E-4</v>
      </c>
      <c r="K70" s="263">
        <f t="shared" si="60"/>
        <v>1.8046690000000001E-4</v>
      </c>
      <c r="L70" s="263">
        <f t="shared" si="60"/>
        <v>1.474495E-4</v>
      </c>
      <c r="M70" s="263">
        <f t="shared" si="60"/>
        <v>1.3270455000000001E-4</v>
      </c>
      <c r="N70" s="263">
        <f t="shared" si="60"/>
        <v>2.4657225E-4</v>
      </c>
      <c r="O70" s="263">
        <f t="shared" si="60"/>
        <v>-8.9810149999999993E-5</v>
      </c>
      <c r="P70" s="263">
        <f t="shared" si="60"/>
        <v>1.0406125E-4</v>
      </c>
      <c r="Q70" s="263">
        <f t="shared" si="42"/>
        <v>7.3874315999999982E-2</v>
      </c>
    </row>
    <row r="71" spans="3:17" x14ac:dyDescent="0.3">
      <c r="C71" s="16"/>
      <c r="D71" s="399" t="s">
        <v>430</v>
      </c>
      <c r="E71" s="263">
        <f t="shared" ref="E71:P71" si="61">E240+E410+E580</f>
        <v>0</v>
      </c>
      <c r="F71" s="263">
        <f t="shared" si="61"/>
        <v>0.19133773785000002</v>
      </c>
      <c r="G71" s="263">
        <f t="shared" si="61"/>
        <v>5.1219299999999999E-5</v>
      </c>
      <c r="H71" s="263">
        <f t="shared" si="61"/>
        <v>-3.322905E-5</v>
      </c>
      <c r="I71" s="263">
        <f t="shared" si="61"/>
        <v>0</v>
      </c>
      <c r="J71" s="263">
        <f t="shared" si="61"/>
        <v>0</v>
      </c>
      <c r="K71" s="263">
        <f t="shared" si="61"/>
        <v>0</v>
      </c>
      <c r="L71" s="263">
        <f t="shared" si="61"/>
        <v>0</v>
      </c>
      <c r="M71" s="263">
        <f t="shared" si="61"/>
        <v>-6.5526134499999996E-3</v>
      </c>
      <c r="N71" s="263">
        <f t="shared" si="61"/>
        <v>3.1400394E-3</v>
      </c>
      <c r="O71" s="263">
        <f t="shared" si="61"/>
        <v>0</v>
      </c>
      <c r="P71" s="263">
        <f t="shared" si="61"/>
        <v>0.98295094015449991</v>
      </c>
      <c r="Q71" s="263">
        <f t="shared" si="42"/>
        <v>1.1708940942044999</v>
      </c>
    </row>
    <row r="72" spans="3:17" x14ac:dyDescent="0.25">
      <c r="C72" s="16"/>
      <c r="D72" s="400" t="s">
        <v>431</v>
      </c>
      <c r="E72" s="263">
        <f t="shared" ref="E72:P72" si="62">E241+E411+E581</f>
        <v>0</v>
      </c>
      <c r="F72" s="263">
        <f t="shared" si="62"/>
        <v>0</v>
      </c>
      <c r="G72" s="263">
        <f t="shared" si="62"/>
        <v>0</v>
      </c>
      <c r="H72" s="263">
        <f t="shared" si="62"/>
        <v>0</v>
      </c>
      <c r="I72" s="263">
        <f t="shared" si="62"/>
        <v>0</v>
      </c>
      <c r="J72" s="263">
        <f t="shared" si="62"/>
        <v>2.6381466999999999E-3</v>
      </c>
      <c r="K72" s="263">
        <f t="shared" si="62"/>
        <v>2.52722799E-2</v>
      </c>
      <c r="L72" s="263">
        <f t="shared" si="62"/>
        <v>-4.398087000000001E-4</v>
      </c>
      <c r="M72" s="263">
        <f t="shared" si="62"/>
        <v>0</v>
      </c>
      <c r="N72" s="263">
        <f t="shared" si="62"/>
        <v>0</v>
      </c>
      <c r="O72" s="263">
        <f t="shared" si="62"/>
        <v>8.0494728000000005E-3</v>
      </c>
      <c r="P72" s="263">
        <f t="shared" si="62"/>
        <v>-3.4357849999999998E-3</v>
      </c>
      <c r="Q72" s="263">
        <f t="shared" si="42"/>
        <v>3.2084305700000003E-2</v>
      </c>
    </row>
    <row r="73" spans="3:17" x14ac:dyDescent="0.25">
      <c r="C73" s="16"/>
      <c r="D73" s="400" t="s">
        <v>432</v>
      </c>
      <c r="E73" s="263">
        <f t="shared" ref="E73:P73" si="63">E242+E412+E582</f>
        <v>0</v>
      </c>
      <c r="F73" s="263">
        <f t="shared" si="63"/>
        <v>0</v>
      </c>
      <c r="G73" s="263">
        <f t="shared" si="63"/>
        <v>0</v>
      </c>
      <c r="H73" s="263">
        <f t="shared" si="63"/>
        <v>0</v>
      </c>
      <c r="I73" s="263">
        <f t="shared" si="63"/>
        <v>0</v>
      </c>
      <c r="J73" s="263">
        <f t="shared" si="63"/>
        <v>5.9262000000000001E-6</v>
      </c>
      <c r="K73" s="263">
        <f t="shared" si="63"/>
        <v>0</v>
      </c>
      <c r="L73" s="263">
        <f t="shared" si="63"/>
        <v>0</v>
      </c>
      <c r="M73" s="263">
        <f t="shared" si="63"/>
        <v>-4.2330000000000004E-7</v>
      </c>
      <c r="N73" s="263">
        <f t="shared" si="63"/>
        <v>-4.2330000000000004E-7</v>
      </c>
      <c r="O73" s="263">
        <f t="shared" si="63"/>
        <v>-2.00362E-5</v>
      </c>
      <c r="P73" s="263">
        <f t="shared" si="63"/>
        <v>-2.1165000000000002E-7</v>
      </c>
      <c r="Q73" s="263">
        <f t="shared" si="42"/>
        <v>-1.5168249999999998E-5</v>
      </c>
    </row>
    <row r="74" spans="3:17" x14ac:dyDescent="0.3">
      <c r="C74" s="16"/>
      <c r="D74" s="397" t="s">
        <v>456</v>
      </c>
      <c r="E74" s="263">
        <f t="shared" ref="E74:P74" si="64">E243+E413+E583</f>
        <v>0</v>
      </c>
      <c r="F74" s="263">
        <f t="shared" si="64"/>
        <v>0</v>
      </c>
      <c r="G74" s="263">
        <f t="shared" si="64"/>
        <v>0</v>
      </c>
      <c r="H74" s="263">
        <f t="shared" si="64"/>
        <v>0</v>
      </c>
      <c r="I74" s="263">
        <f t="shared" si="64"/>
        <v>0</v>
      </c>
      <c r="J74" s="263">
        <f t="shared" si="64"/>
        <v>0</v>
      </c>
      <c r="K74" s="263">
        <f t="shared" si="64"/>
        <v>0</v>
      </c>
      <c r="L74" s="263">
        <f t="shared" si="64"/>
        <v>0</v>
      </c>
      <c r="M74" s="263">
        <f t="shared" si="64"/>
        <v>0</v>
      </c>
      <c r="N74" s="263">
        <f t="shared" si="64"/>
        <v>0</v>
      </c>
      <c r="O74" s="263">
        <f t="shared" si="64"/>
        <v>0</v>
      </c>
      <c r="P74" s="263">
        <f t="shared" si="64"/>
        <v>0</v>
      </c>
      <c r="Q74" s="263">
        <f t="shared" si="42"/>
        <v>0</v>
      </c>
    </row>
    <row r="75" spans="3:17" x14ac:dyDescent="0.25">
      <c r="C75" s="16"/>
      <c r="D75" s="16"/>
      <c r="E75" s="263">
        <f t="shared" ref="E75:P75" si="65">E244+E414+E584</f>
        <v>0</v>
      </c>
      <c r="F75" s="263">
        <f t="shared" si="65"/>
        <v>0</v>
      </c>
      <c r="G75" s="263">
        <f t="shared" si="65"/>
        <v>0</v>
      </c>
      <c r="H75" s="263">
        <f t="shared" si="65"/>
        <v>0</v>
      </c>
      <c r="I75" s="263">
        <f t="shared" si="65"/>
        <v>0</v>
      </c>
      <c r="J75" s="263">
        <f t="shared" si="65"/>
        <v>0</v>
      </c>
      <c r="K75" s="263">
        <f t="shared" si="65"/>
        <v>0</v>
      </c>
      <c r="L75" s="263">
        <f t="shared" si="65"/>
        <v>0</v>
      </c>
      <c r="M75" s="263">
        <f t="shared" si="65"/>
        <v>0</v>
      </c>
      <c r="N75" s="263">
        <f t="shared" si="65"/>
        <v>0</v>
      </c>
      <c r="O75" s="263">
        <f t="shared" si="65"/>
        <v>0</v>
      </c>
      <c r="P75" s="263">
        <f t="shared" si="65"/>
        <v>0</v>
      </c>
      <c r="Q75" s="263">
        <f t="shared" si="42"/>
        <v>0</v>
      </c>
    </row>
    <row r="76" spans="3:17" x14ac:dyDescent="0.25">
      <c r="C76" s="16"/>
      <c r="D76" s="16"/>
      <c r="E76" s="263">
        <f t="shared" ref="E76:P76" si="66">E245+E415+E585</f>
        <v>0</v>
      </c>
      <c r="F76" s="263">
        <f t="shared" si="66"/>
        <v>0</v>
      </c>
      <c r="G76" s="263">
        <f t="shared" si="66"/>
        <v>0</v>
      </c>
      <c r="H76" s="263">
        <f t="shared" si="66"/>
        <v>0</v>
      </c>
      <c r="I76" s="263">
        <f t="shared" si="66"/>
        <v>0</v>
      </c>
      <c r="J76" s="263">
        <f t="shared" si="66"/>
        <v>0</v>
      </c>
      <c r="K76" s="263">
        <f t="shared" si="66"/>
        <v>0</v>
      </c>
      <c r="L76" s="263">
        <f t="shared" si="66"/>
        <v>0</v>
      </c>
      <c r="M76" s="263">
        <f t="shared" si="66"/>
        <v>0</v>
      </c>
      <c r="N76" s="263">
        <f t="shared" si="66"/>
        <v>0</v>
      </c>
      <c r="O76" s="263">
        <f t="shared" si="66"/>
        <v>0</v>
      </c>
      <c r="P76" s="263">
        <f t="shared" si="66"/>
        <v>0</v>
      </c>
      <c r="Q76" s="263">
        <f t="shared" si="42"/>
        <v>0</v>
      </c>
    </row>
    <row r="77" spans="3:17" x14ac:dyDescent="0.25">
      <c r="C77" s="937" t="s">
        <v>188</v>
      </c>
      <c r="D77" s="937"/>
      <c r="E77" s="413">
        <f t="shared" ref="E77:P77" si="67">SUM(E52:E76)</f>
        <v>415.43350305960132</v>
      </c>
      <c r="F77" s="413">
        <f t="shared" si="67"/>
        <v>385.17783822572341</v>
      </c>
      <c r="G77" s="413">
        <f t="shared" si="67"/>
        <v>437.73551046611459</v>
      </c>
      <c r="H77" s="413">
        <f t="shared" si="67"/>
        <v>510.20771751659629</v>
      </c>
      <c r="I77" s="413">
        <f t="shared" si="67"/>
        <v>423.93459774340454</v>
      </c>
      <c r="J77" s="413">
        <f t="shared" si="67"/>
        <v>413.28274546400115</v>
      </c>
      <c r="K77" s="413">
        <f t="shared" si="67"/>
        <v>654.5306923824744</v>
      </c>
      <c r="L77" s="413">
        <f t="shared" si="67"/>
        <v>476.21945157116016</v>
      </c>
      <c r="M77" s="413">
        <f t="shared" si="67"/>
        <v>459.75473793533007</v>
      </c>
      <c r="N77" s="413">
        <f t="shared" si="67"/>
        <v>575.08289364342909</v>
      </c>
      <c r="O77" s="413">
        <f t="shared" si="67"/>
        <v>557.71080545455698</v>
      </c>
      <c r="P77" s="413">
        <f t="shared" si="67"/>
        <v>691.07111891554428</v>
      </c>
      <c r="Q77" s="413">
        <f t="shared" si="42"/>
        <v>6000.1416123779372</v>
      </c>
    </row>
    <row r="78" spans="3:17" x14ac:dyDescent="0.25">
      <c r="C78" s="935" t="s">
        <v>351</v>
      </c>
      <c r="D78" s="935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263"/>
      <c r="P78" s="263"/>
      <c r="Q78" s="263"/>
    </row>
    <row r="79" spans="3:17" x14ac:dyDescent="0.25">
      <c r="C79" s="1004" t="s">
        <v>352</v>
      </c>
      <c r="D79" s="16" t="s">
        <v>353</v>
      </c>
      <c r="E79" s="263">
        <f t="shared" ref="E79:P79" si="68">E249+E418+E588</f>
        <v>1.2122852719499999</v>
      </c>
      <c r="F79" s="263">
        <f t="shared" si="68"/>
        <v>1.2447578848500001</v>
      </c>
      <c r="G79" s="263">
        <f t="shared" si="68"/>
        <v>1.1142927329500001</v>
      </c>
      <c r="H79" s="263">
        <f t="shared" si="68"/>
        <v>0</v>
      </c>
      <c r="I79" s="263">
        <f t="shared" si="68"/>
        <v>0</v>
      </c>
      <c r="J79" s="263">
        <f t="shared" si="68"/>
        <v>0.60841064209999995</v>
      </c>
      <c r="K79" s="263">
        <f t="shared" si="68"/>
        <v>1.0675690200500001</v>
      </c>
      <c r="L79" s="263">
        <f t="shared" si="68"/>
        <v>1.2012786959000001</v>
      </c>
      <c r="M79" s="263">
        <f t="shared" si="68"/>
        <v>1.3072457130499999</v>
      </c>
      <c r="N79" s="263">
        <f t="shared" si="68"/>
        <v>1.2528597057500002</v>
      </c>
      <c r="O79" s="263">
        <f t="shared" si="68"/>
        <v>1.12905461495</v>
      </c>
      <c r="P79" s="263">
        <f t="shared" si="68"/>
        <v>1.24918786045</v>
      </c>
      <c r="Q79" s="263">
        <f t="shared" ref="Q79:Q94" si="69">SUM(E79:P79)</f>
        <v>11.386942142000001</v>
      </c>
    </row>
    <row r="80" spans="3:17" x14ac:dyDescent="0.25">
      <c r="C80" s="1004"/>
      <c r="D80" s="16" t="s">
        <v>354</v>
      </c>
      <c r="E80" s="263">
        <f t="shared" ref="E80:P80" si="70">E250+E419+E589</f>
        <v>23.497565019</v>
      </c>
      <c r="F80" s="263">
        <f t="shared" si="70"/>
        <v>21.146160328000001</v>
      </c>
      <c r="G80" s="263">
        <f t="shared" si="70"/>
        <v>20.337674471650001</v>
      </c>
      <c r="H80" s="263">
        <f t="shared" si="70"/>
        <v>22.252067911250002</v>
      </c>
      <c r="I80" s="263">
        <f t="shared" si="70"/>
        <v>24.10334167685</v>
      </c>
      <c r="J80" s="263">
        <f t="shared" si="70"/>
        <v>23.257458888150001</v>
      </c>
      <c r="K80" s="263">
        <f t="shared" si="70"/>
        <v>19.570299793499998</v>
      </c>
      <c r="L80" s="263">
        <f t="shared" si="70"/>
        <v>21.523207748000001</v>
      </c>
      <c r="M80" s="263">
        <f t="shared" si="70"/>
        <v>23.993982756800001</v>
      </c>
      <c r="N80" s="263">
        <f t="shared" si="70"/>
        <v>22.185002940150003</v>
      </c>
      <c r="O80" s="263">
        <f t="shared" si="70"/>
        <v>23.2580426894</v>
      </c>
      <c r="P80" s="263">
        <f t="shared" si="70"/>
        <v>24.792850672750003</v>
      </c>
      <c r="Q80" s="263">
        <f t="shared" si="69"/>
        <v>269.91765489549999</v>
      </c>
    </row>
    <row r="81" spans="3:17" x14ac:dyDescent="0.25">
      <c r="C81" s="1004"/>
      <c r="D81" s="16" t="s">
        <v>355</v>
      </c>
      <c r="E81" s="263">
        <f t="shared" ref="E81:P81" si="71">E251+E420+E590</f>
        <v>0</v>
      </c>
      <c r="F81" s="263">
        <f t="shared" si="71"/>
        <v>0</v>
      </c>
      <c r="G81" s="263">
        <f t="shared" si="71"/>
        <v>0</v>
      </c>
      <c r="H81" s="263">
        <f t="shared" si="71"/>
        <v>0</v>
      </c>
      <c r="I81" s="263">
        <f t="shared" si="71"/>
        <v>0</v>
      </c>
      <c r="J81" s="263">
        <f t="shared" si="71"/>
        <v>0</v>
      </c>
      <c r="K81" s="263">
        <f t="shared" si="71"/>
        <v>0</v>
      </c>
      <c r="L81" s="263">
        <f t="shared" si="71"/>
        <v>0</v>
      </c>
      <c r="M81" s="263">
        <f t="shared" si="71"/>
        <v>0</v>
      </c>
      <c r="N81" s="263">
        <f t="shared" si="71"/>
        <v>0</v>
      </c>
      <c r="O81" s="263">
        <f t="shared" si="71"/>
        <v>0</v>
      </c>
      <c r="P81" s="263">
        <f t="shared" si="71"/>
        <v>0</v>
      </c>
      <c r="Q81" s="263">
        <f t="shared" si="69"/>
        <v>0</v>
      </c>
    </row>
    <row r="82" spans="3:17" x14ac:dyDescent="0.25">
      <c r="C82" s="1004"/>
      <c r="D82" s="16" t="s">
        <v>356</v>
      </c>
      <c r="E82" s="263">
        <f t="shared" ref="E82:P82" si="72">E252+E421+E591</f>
        <v>8.4428858445999992</v>
      </c>
      <c r="F82" s="263">
        <f t="shared" si="72"/>
        <v>2.3870962182</v>
      </c>
      <c r="G82" s="263">
        <f t="shared" si="72"/>
        <v>0.86931392524999995</v>
      </c>
      <c r="H82" s="263">
        <f t="shared" si="72"/>
        <v>3.8415950200500006</v>
      </c>
      <c r="I82" s="263">
        <f t="shared" si="72"/>
        <v>11.212768513649999</v>
      </c>
      <c r="J82" s="263">
        <f t="shared" si="72"/>
        <v>11.025915568749999</v>
      </c>
      <c r="K82" s="263">
        <f t="shared" si="72"/>
        <v>11.5417809079</v>
      </c>
      <c r="L82" s="263">
        <f t="shared" si="72"/>
        <v>11.346450533900001</v>
      </c>
      <c r="M82" s="263">
        <f t="shared" si="72"/>
        <v>8.7859654149999997</v>
      </c>
      <c r="N82" s="263">
        <f t="shared" si="72"/>
        <v>11.4219408682</v>
      </c>
      <c r="O82" s="263">
        <f t="shared" si="72"/>
        <v>9.6745591031499991</v>
      </c>
      <c r="P82" s="263">
        <f t="shared" si="72"/>
        <v>10.4606190899</v>
      </c>
      <c r="Q82" s="263">
        <f t="shared" si="69"/>
        <v>101.01089100855</v>
      </c>
    </row>
    <row r="83" spans="3:17" x14ac:dyDescent="0.25">
      <c r="C83" s="16"/>
      <c r="D83" s="16"/>
      <c r="E83" s="263">
        <f t="shared" ref="E83:P83" si="73">E253+E422+E592</f>
        <v>0</v>
      </c>
      <c r="F83" s="263">
        <f t="shared" si="73"/>
        <v>0</v>
      </c>
      <c r="G83" s="263">
        <f t="shared" si="73"/>
        <v>0</v>
      </c>
      <c r="H83" s="263">
        <f t="shared" si="73"/>
        <v>0</v>
      </c>
      <c r="I83" s="263">
        <f t="shared" si="73"/>
        <v>0</v>
      </c>
      <c r="J83" s="263">
        <f t="shared" si="73"/>
        <v>0</v>
      </c>
      <c r="K83" s="263">
        <f t="shared" si="73"/>
        <v>0</v>
      </c>
      <c r="L83" s="263">
        <f t="shared" si="73"/>
        <v>0</v>
      </c>
      <c r="M83" s="263">
        <f t="shared" si="73"/>
        <v>0</v>
      </c>
      <c r="N83" s="263">
        <f t="shared" si="73"/>
        <v>0</v>
      </c>
      <c r="O83" s="263">
        <f t="shared" si="73"/>
        <v>0</v>
      </c>
      <c r="P83" s="263">
        <f t="shared" si="73"/>
        <v>0</v>
      </c>
      <c r="Q83" s="263">
        <f t="shared" si="69"/>
        <v>0</v>
      </c>
    </row>
    <row r="84" spans="3:17" x14ac:dyDescent="0.25">
      <c r="C84" s="16"/>
      <c r="D84" s="16"/>
      <c r="E84" s="263">
        <f t="shared" ref="E84:P84" si="74">E254+E423+E593</f>
        <v>0</v>
      </c>
      <c r="F84" s="263">
        <f t="shared" si="74"/>
        <v>0</v>
      </c>
      <c r="G84" s="263">
        <f t="shared" si="74"/>
        <v>0</v>
      </c>
      <c r="H84" s="263">
        <f t="shared" si="74"/>
        <v>0</v>
      </c>
      <c r="I84" s="263">
        <f t="shared" si="74"/>
        <v>0</v>
      </c>
      <c r="J84" s="263">
        <f t="shared" si="74"/>
        <v>0</v>
      </c>
      <c r="K84" s="263">
        <f t="shared" si="74"/>
        <v>0</v>
      </c>
      <c r="L84" s="263">
        <f t="shared" si="74"/>
        <v>0</v>
      </c>
      <c r="M84" s="263">
        <f t="shared" si="74"/>
        <v>0</v>
      </c>
      <c r="N84" s="263">
        <f t="shared" si="74"/>
        <v>0</v>
      </c>
      <c r="O84" s="263">
        <f t="shared" si="74"/>
        <v>0</v>
      </c>
      <c r="P84" s="263">
        <f t="shared" si="74"/>
        <v>0</v>
      </c>
      <c r="Q84" s="263">
        <f t="shared" si="69"/>
        <v>0</v>
      </c>
    </row>
    <row r="85" spans="3:17" x14ac:dyDescent="0.25">
      <c r="C85" s="16"/>
      <c r="D85" s="16"/>
      <c r="E85" s="263">
        <f t="shared" ref="E85:P85" si="75">E255+E424+E594</f>
        <v>0</v>
      </c>
      <c r="F85" s="263">
        <f t="shared" si="75"/>
        <v>0</v>
      </c>
      <c r="G85" s="263">
        <f t="shared" si="75"/>
        <v>0</v>
      </c>
      <c r="H85" s="263">
        <f t="shared" si="75"/>
        <v>0</v>
      </c>
      <c r="I85" s="263">
        <f t="shared" si="75"/>
        <v>0</v>
      </c>
      <c r="J85" s="263">
        <f t="shared" si="75"/>
        <v>0</v>
      </c>
      <c r="K85" s="263">
        <f t="shared" si="75"/>
        <v>0</v>
      </c>
      <c r="L85" s="263">
        <f t="shared" si="75"/>
        <v>0</v>
      </c>
      <c r="M85" s="263">
        <f t="shared" si="75"/>
        <v>0</v>
      </c>
      <c r="N85" s="263">
        <f t="shared" si="75"/>
        <v>0</v>
      </c>
      <c r="O85" s="263">
        <f t="shared" si="75"/>
        <v>0</v>
      </c>
      <c r="P85" s="263">
        <f t="shared" si="75"/>
        <v>0</v>
      </c>
      <c r="Q85" s="263">
        <f t="shared" si="69"/>
        <v>0</v>
      </c>
    </row>
    <row r="86" spans="3:17" x14ac:dyDescent="0.25">
      <c r="C86" s="16"/>
      <c r="D86" s="16"/>
      <c r="E86" s="263">
        <f t="shared" ref="E86:P86" si="76">E256+E425+E595</f>
        <v>0</v>
      </c>
      <c r="F86" s="263">
        <f t="shared" si="76"/>
        <v>0</v>
      </c>
      <c r="G86" s="263">
        <f t="shared" si="76"/>
        <v>0</v>
      </c>
      <c r="H86" s="263">
        <f t="shared" si="76"/>
        <v>0</v>
      </c>
      <c r="I86" s="263">
        <f t="shared" si="76"/>
        <v>0</v>
      </c>
      <c r="J86" s="263">
        <f t="shared" si="76"/>
        <v>0</v>
      </c>
      <c r="K86" s="263">
        <f t="shared" si="76"/>
        <v>0</v>
      </c>
      <c r="L86" s="263">
        <f t="shared" si="76"/>
        <v>0</v>
      </c>
      <c r="M86" s="263">
        <f t="shared" si="76"/>
        <v>0</v>
      </c>
      <c r="N86" s="263">
        <f t="shared" si="76"/>
        <v>0</v>
      </c>
      <c r="O86" s="263">
        <f t="shared" si="76"/>
        <v>0</v>
      </c>
      <c r="P86" s="263">
        <f t="shared" si="76"/>
        <v>0</v>
      </c>
      <c r="Q86" s="263">
        <f t="shared" si="69"/>
        <v>0</v>
      </c>
    </row>
    <row r="87" spans="3:17" x14ac:dyDescent="0.25">
      <c r="C87" s="16"/>
      <c r="D87" s="16"/>
      <c r="E87" s="263">
        <f t="shared" ref="E87:P87" si="77">E257+E426+E596</f>
        <v>0</v>
      </c>
      <c r="F87" s="263">
        <f t="shared" si="77"/>
        <v>0</v>
      </c>
      <c r="G87" s="263">
        <f t="shared" si="77"/>
        <v>0</v>
      </c>
      <c r="H87" s="263">
        <f t="shared" si="77"/>
        <v>0</v>
      </c>
      <c r="I87" s="263">
        <f t="shared" si="77"/>
        <v>0</v>
      </c>
      <c r="J87" s="263">
        <f t="shared" si="77"/>
        <v>0</v>
      </c>
      <c r="K87" s="263">
        <f t="shared" si="77"/>
        <v>0</v>
      </c>
      <c r="L87" s="263">
        <f t="shared" si="77"/>
        <v>0</v>
      </c>
      <c r="M87" s="263">
        <f t="shared" si="77"/>
        <v>0</v>
      </c>
      <c r="N87" s="263">
        <f t="shared" si="77"/>
        <v>0</v>
      </c>
      <c r="O87" s="263">
        <f t="shared" si="77"/>
        <v>0</v>
      </c>
      <c r="P87" s="263">
        <f t="shared" si="77"/>
        <v>0</v>
      </c>
      <c r="Q87" s="263">
        <f t="shared" si="69"/>
        <v>0</v>
      </c>
    </row>
    <row r="88" spans="3:17" x14ac:dyDescent="0.25">
      <c r="C88" s="16"/>
      <c r="D88" s="16"/>
      <c r="E88" s="263">
        <f t="shared" ref="E88:P88" si="78">E258+E427+E597</f>
        <v>0</v>
      </c>
      <c r="F88" s="263">
        <f t="shared" si="78"/>
        <v>0</v>
      </c>
      <c r="G88" s="263">
        <f t="shared" si="78"/>
        <v>0</v>
      </c>
      <c r="H88" s="263">
        <f t="shared" si="78"/>
        <v>0</v>
      </c>
      <c r="I88" s="263">
        <f t="shared" si="78"/>
        <v>0</v>
      </c>
      <c r="J88" s="263">
        <f t="shared" si="78"/>
        <v>0</v>
      </c>
      <c r="K88" s="263">
        <f t="shared" si="78"/>
        <v>0</v>
      </c>
      <c r="L88" s="263">
        <f t="shared" si="78"/>
        <v>0</v>
      </c>
      <c r="M88" s="263">
        <f t="shared" si="78"/>
        <v>0</v>
      </c>
      <c r="N88" s="263">
        <f t="shared" si="78"/>
        <v>0</v>
      </c>
      <c r="O88" s="263">
        <f t="shared" si="78"/>
        <v>0</v>
      </c>
      <c r="P88" s="263">
        <f t="shared" si="78"/>
        <v>0</v>
      </c>
      <c r="Q88" s="263">
        <f t="shared" si="69"/>
        <v>0</v>
      </c>
    </row>
    <row r="89" spans="3:17" x14ac:dyDescent="0.25">
      <c r="C89" s="16"/>
      <c r="D89" s="16"/>
      <c r="E89" s="263">
        <f t="shared" ref="E89:P89" si="79">E259+E428+E598</f>
        <v>0</v>
      </c>
      <c r="F89" s="263">
        <f t="shared" si="79"/>
        <v>0</v>
      </c>
      <c r="G89" s="263">
        <f t="shared" si="79"/>
        <v>0</v>
      </c>
      <c r="H89" s="263">
        <f t="shared" si="79"/>
        <v>0</v>
      </c>
      <c r="I89" s="263">
        <f t="shared" si="79"/>
        <v>0</v>
      </c>
      <c r="J89" s="263">
        <f t="shared" si="79"/>
        <v>0</v>
      </c>
      <c r="K89" s="263">
        <f t="shared" si="79"/>
        <v>0</v>
      </c>
      <c r="L89" s="263">
        <f t="shared" si="79"/>
        <v>0</v>
      </c>
      <c r="M89" s="263">
        <f t="shared" si="79"/>
        <v>0</v>
      </c>
      <c r="N89" s="263">
        <f t="shared" si="79"/>
        <v>0</v>
      </c>
      <c r="O89" s="263">
        <f t="shared" si="79"/>
        <v>0</v>
      </c>
      <c r="P89" s="263">
        <f t="shared" si="79"/>
        <v>0</v>
      </c>
      <c r="Q89" s="263">
        <f t="shared" si="69"/>
        <v>0</v>
      </c>
    </row>
    <row r="90" spans="3:17" x14ac:dyDescent="0.25">
      <c r="C90" s="16"/>
      <c r="D90" s="16"/>
      <c r="E90" s="263">
        <f t="shared" ref="E90:P90" si="80">E260+E429+E599</f>
        <v>0</v>
      </c>
      <c r="F90" s="263">
        <f t="shared" si="80"/>
        <v>0</v>
      </c>
      <c r="G90" s="263">
        <f t="shared" si="80"/>
        <v>0</v>
      </c>
      <c r="H90" s="263">
        <f t="shared" si="80"/>
        <v>0</v>
      </c>
      <c r="I90" s="263">
        <f t="shared" si="80"/>
        <v>0</v>
      </c>
      <c r="J90" s="263">
        <f t="shared" si="80"/>
        <v>0</v>
      </c>
      <c r="K90" s="263">
        <f t="shared" si="80"/>
        <v>0</v>
      </c>
      <c r="L90" s="263">
        <f t="shared" si="80"/>
        <v>0</v>
      </c>
      <c r="M90" s="263">
        <f t="shared" si="80"/>
        <v>0</v>
      </c>
      <c r="N90" s="263">
        <f t="shared" si="80"/>
        <v>0</v>
      </c>
      <c r="O90" s="263">
        <f t="shared" si="80"/>
        <v>0</v>
      </c>
      <c r="P90" s="263">
        <f t="shared" si="80"/>
        <v>0</v>
      </c>
      <c r="Q90" s="263">
        <f t="shared" si="69"/>
        <v>0</v>
      </c>
    </row>
    <row r="91" spans="3:17" x14ac:dyDescent="0.25">
      <c r="C91" s="16"/>
      <c r="D91" s="16"/>
      <c r="E91" s="263">
        <f t="shared" ref="E91:P91" si="81">E261+E430+E600</f>
        <v>0</v>
      </c>
      <c r="F91" s="263">
        <f t="shared" si="81"/>
        <v>0</v>
      </c>
      <c r="G91" s="263">
        <f t="shared" si="81"/>
        <v>0</v>
      </c>
      <c r="H91" s="263">
        <f t="shared" si="81"/>
        <v>0</v>
      </c>
      <c r="I91" s="263">
        <f t="shared" si="81"/>
        <v>0</v>
      </c>
      <c r="J91" s="263">
        <f t="shared" si="81"/>
        <v>0</v>
      </c>
      <c r="K91" s="263">
        <f t="shared" si="81"/>
        <v>0</v>
      </c>
      <c r="L91" s="263">
        <f t="shared" si="81"/>
        <v>0</v>
      </c>
      <c r="M91" s="263">
        <f t="shared" si="81"/>
        <v>0</v>
      </c>
      <c r="N91" s="263">
        <f t="shared" si="81"/>
        <v>0</v>
      </c>
      <c r="O91" s="263">
        <f t="shared" si="81"/>
        <v>0</v>
      </c>
      <c r="P91" s="263">
        <f t="shared" si="81"/>
        <v>0</v>
      </c>
      <c r="Q91" s="263">
        <f t="shared" si="69"/>
        <v>0</v>
      </c>
    </row>
    <row r="92" spans="3:17" x14ac:dyDescent="0.25">
      <c r="C92" s="16"/>
      <c r="D92" s="16"/>
      <c r="E92" s="263">
        <f t="shared" ref="E92:P92" si="82">E262+E431+E601</f>
        <v>0</v>
      </c>
      <c r="F92" s="263">
        <f t="shared" si="82"/>
        <v>0</v>
      </c>
      <c r="G92" s="263">
        <f t="shared" si="82"/>
        <v>0</v>
      </c>
      <c r="H92" s="263">
        <f t="shared" si="82"/>
        <v>0</v>
      </c>
      <c r="I92" s="263">
        <f t="shared" si="82"/>
        <v>0</v>
      </c>
      <c r="J92" s="263">
        <f t="shared" si="82"/>
        <v>0</v>
      </c>
      <c r="K92" s="263">
        <f t="shared" si="82"/>
        <v>0</v>
      </c>
      <c r="L92" s="263">
        <f t="shared" si="82"/>
        <v>0</v>
      </c>
      <c r="M92" s="263">
        <f t="shared" si="82"/>
        <v>0</v>
      </c>
      <c r="N92" s="263">
        <f t="shared" si="82"/>
        <v>0</v>
      </c>
      <c r="O92" s="263">
        <f t="shared" si="82"/>
        <v>0</v>
      </c>
      <c r="P92" s="263">
        <f t="shared" si="82"/>
        <v>0</v>
      </c>
      <c r="Q92" s="263">
        <f t="shared" si="69"/>
        <v>0</v>
      </c>
    </row>
    <row r="93" spans="3:17" x14ac:dyDescent="0.25">
      <c r="C93" s="937" t="s">
        <v>188</v>
      </c>
      <c r="D93" s="937"/>
      <c r="E93" s="413">
        <f>SUM(E79:E92)</f>
        <v>33.152736135550001</v>
      </c>
      <c r="F93" s="413">
        <f t="shared" ref="F93:P93" si="83">SUM(F79:F92)</f>
        <v>24.77801443105</v>
      </c>
      <c r="G93" s="413">
        <f t="shared" si="83"/>
        <v>22.321281129850004</v>
      </c>
      <c r="H93" s="413">
        <f t="shared" si="83"/>
        <v>26.093662931300003</v>
      </c>
      <c r="I93" s="413">
        <f t="shared" si="83"/>
        <v>35.316110190499998</v>
      </c>
      <c r="J93" s="413">
        <f t="shared" si="83"/>
        <v>34.891785099000003</v>
      </c>
      <c r="K93" s="413">
        <f t="shared" si="83"/>
        <v>32.179649721449998</v>
      </c>
      <c r="L93" s="413">
        <f t="shared" si="83"/>
        <v>34.070936977800002</v>
      </c>
      <c r="M93" s="413">
        <f t="shared" si="83"/>
        <v>34.087193884850002</v>
      </c>
      <c r="N93" s="413">
        <f t="shared" si="83"/>
        <v>34.859803514100008</v>
      </c>
      <c r="O93" s="413">
        <f t="shared" si="83"/>
        <v>34.061656407499996</v>
      </c>
      <c r="P93" s="413">
        <f t="shared" si="83"/>
        <v>36.502657623100006</v>
      </c>
      <c r="Q93" s="413">
        <f t="shared" si="69"/>
        <v>382.31548804605001</v>
      </c>
    </row>
    <row r="94" spans="3:17" x14ac:dyDescent="0.25">
      <c r="C94" s="935" t="s">
        <v>358</v>
      </c>
      <c r="D94" s="935"/>
      <c r="E94" s="413">
        <f t="shared" ref="E94:P94" si="84">E77+E93</f>
        <v>448.58623919515134</v>
      </c>
      <c r="F94" s="413">
        <f t="shared" si="84"/>
        <v>409.9558526567734</v>
      </c>
      <c r="G94" s="413">
        <f t="shared" si="84"/>
        <v>460.05679159596457</v>
      </c>
      <c r="H94" s="413">
        <f t="shared" si="84"/>
        <v>536.30138044789624</v>
      </c>
      <c r="I94" s="413">
        <f t="shared" si="84"/>
        <v>459.25070793390455</v>
      </c>
      <c r="J94" s="413">
        <f t="shared" si="84"/>
        <v>448.17453056300116</v>
      </c>
      <c r="K94" s="413">
        <f t="shared" si="84"/>
        <v>686.7103421039244</v>
      </c>
      <c r="L94" s="413">
        <f t="shared" si="84"/>
        <v>510.29038854896015</v>
      </c>
      <c r="M94" s="413">
        <f t="shared" si="84"/>
        <v>493.84193182018009</v>
      </c>
      <c r="N94" s="413">
        <f t="shared" si="84"/>
        <v>609.9426971575291</v>
      </c>
      <c r="O94" s="413">
        <f t="shared" si="84"/>
        <v>591.77246186205696</v>
      </c>
      <c r="P94" s="413">
        <f t="shared" si="84"/>
        <v>727.57377653864432</v>
      </c>
      <c r="Q94" s="414">
        <f t="shared" si="69"/>
        <v>6382.457100423986</v>
      </c>
    </row>
    <row r="95" spans="3:17" x14ac:dyDescent="0.25">
      <c r="C95" s="1002" t="s">
        <v>359</v>
      </c>
      <c r="D95" s="1002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263"/>
      <c r="P95" s="263"/>
      <c r="Q95" s="263"/>
    </row>
    <row r="96" spans="3:17" x14ac:dyDescent="0.25">
      <c r="C96" s="16" t="s">
        <v>360</v>
      </c>
      <c r="D96" s="16" t="s">
        <v>360</v>
      </c>
      <c r="E96" s="263">
        <f t="shared" ref="E96:P96" si="85">E266+E435+E605</f>
        <v>139.16501986580499</v>
      </c>
      <c r="F96" s="263">
        <f t="shared" si="85"/>
        <v>141.7785858805</v>
      </c>
      <c r="G96" s="263">
        <f t="shared" si="85"/>
        <v>133.97567777960404</v>
      </c>
      <c r="H96" s="263">
        <f t="shared" si="85"/>
        <v>145.0635281516833</v>
      </c>
      <c r="I96" s="263">
        <f t="shared" si="85"/>
        <v>156.0315849454</v>
      </c>
      <c r="J96" s="263">
        <f t="shared" si="85"/>
        <v>148.1375940451</v>
      </c>
      <c r="K96" s="263">
        <f t="shared" si="85"/>
        <v>139.55698105490001</v>
      </c>
      <c r="L96" s="263">
        <f t="shared" si="85"/>
        <v>110.92590924624781</v>
      </c>
      <c r="M96" s="263">
        <f t="shared" si="85"/>
        <v>81.616506846856339</v>
      </c>
      <c r="N96" s="263">
        <f t="shared" si="85"/>
        <v>141.09158162124999</v>
      </c>
      <c r="O96" s="263">
        <f t="shared" si="85"/>
        <v>132.08970653835001</v>
      </c>
      <c r="P96" s="263">
        <f t="shared" si="85"/>
        <v>164.79649697050002</v>
      </c>
      <c r="Q96" s="263">
        <f t="shared" ref="Q96:Q103" si="86">SUM(E96:P96)</f>
        <v>1634.2291729461963</v>
      </c>
    </row>
    <row r="97" spans="3:17" x14ac:dyDescent="0.25">
      <c r="C97" s="16" t="s">
        <v>361</v>
      </c>
      <c r="D97" s="16" t="s">
        <v>361</v>
      </c>
      <c r="E97" s="263">
        <f t="shared" ref="E97:P97" si="87">E267+E436+E606</f>
        <v>54.498807759006297</v>
      </c>
      <c r="F97" s="263">
        <f t="shared" si="87"/>
        <v>56.461198628645462</v>
      </c>
      <c r="G97" s="263">
        <f t="shared" si="87"/>
        <v>52.303805680935753</v>
      </c>
      <c r="H97" s="263">
        <f t="shared" si="87"/>
        <v>61.379844402211006</v>
      </c>
      <c r="I97" s="263">
        <f t="shared" si="87"/>
        <v>51.843632507199999</v>
      </c>
      <c r="J97" s="263">
        <f t="shared" si="87"/>
        <v>50.241443273995799</v>
      </c>
      <c r="K97" s="263">
        <f t="shared" si="87"/>
        <v>48.110088623331549</v>
      </c>
      <c r="L97" s="263">
        <f t="shared" si="87"/>
        <v>48.647825322062744</v>
      </c>
      <c r="M97" s="263">
        <f t="shared" si="87"/>
        <v>45.286701278676006</v>
      </c>
      <c r="N97" s="263">
        <f t="shared" si="87"/>
        <v>56.179644073621077</v>
      </c>
      <c r="O97" s="263">
        <f t="shared" si="87"/>
        <v>51.509236893969998</v>
      </c>
      <c r="P97" s="263">
        <f t="shared" si="87"/>
        <v>60.485914028449997</v>
      </c>
      <c r="Q97" s="263">
        <f t="shared" si="86"/>
        <v>636.94814247210559</v>
      </c>
    </row>
    <row r="98" spans="3:17" x14ac:dyDescent="0.25">
      <c r="C98" s="16"/>
      <c r="D98" s="16"/>
      <c r="E98" s="263">
        <f t="shared" ref="E98:P98" si="88">E268+E437+E607</f>
        <v>0</v>
      </c>
      <c r="F98" s="263">
        <f t="shared" si="88"/>
        <v>0</v>
      </c>
      <c r="G98" s="263">
        <f t="shared" si="88"/>
        <v>0</v>
      </c>
      <c r="H98" s="263">
        <f t="shared" si="88"/>
        <v>0</v>
      </c>
      <c r="I98" s="263">
        <f t="shared" si="88"/>
        <v>0</v>
      </c>
      <c r="J98" s="263">
        <f t="shared" si="88"/>
        <v>0</v>
      </c>
      <c r="K98" s="263">
        <f t="shared" si="88"/>
        <v>0</v>
      </c>
      <c r="L98" s="263">
        <f t="shared" si="88"/>
        <v>0</v>
      </c>
      <c r="M98" s="263">
        <f t="shared" si="88"/>
        <v>0</v>
      </c>
      <c r="N98" s="263">
        <f t="shared" si="88"/>
        <v>0</v>
      </c>
      <c r="O98" s="263">
        <f t="shared" si="88"/>
        <v>0</v>
      </c>
      <c r="P98" s="263">
        <f t="shared" si="88"/>
        <v>0</v>
      </c>
      <c r="Q98" s="263">
        <f t="shared" si="86"/>
        <v>0</v>
      </c>
    </row>
    <row r="99" spans="3:17" x14ac:dyDescent="0.25">
      <c r="C99" s="16"/>
      <c r="D99" s="16"/>
      <c r="E99" s="263">
        <f t="shared" ref="E99:P99" si="89">E269+E438+E608</f>
        <v>0</v>
      </c>
      <c r="F99" s="263">
        <f t="shared" si="89"/>
        <v>0</v>
      </c>
      <c r="G99" s="263">
        <f t="shared" si="89"/>
        <v>0</v>
      </c>
      <c r="H99" s="263">
        <f t="shared" si="89"/>
        <v>0</v>
      </c>
      <c r="I99" s="263">
        <f t="shared" si="89"/>
        <v>0</v>
      </c>
      <c r="J99" s="263">
        <f t="shared" si="89"/>
        <v>0</v>
      </c>
      <c r="K99" s="263">
        <f t="shared" si="89"/>
        <v>0</v>
      </c>
      <c r="L99" s="263">
        <f t="shared" si="89"/>
        <v>0</v>
      </c>
      <c r="M99" s="263">
        <f t="shared" si="89"/>
        <v>0</v>
      </c>
      <c r="N99" s="263">
        <f t="shared" si="89"/>
        <v>0</v>
      </c>
      <c r="O99" s="263">
        <f t="shared" si="89"/>
        <v>0</v>
      </c>
      <c r="P99" s="263">
        <f t="shared" si="89"/>
        <v>0</v>
      </c>
      <c r="Q99" s="263">
        <f t="shared" si="86"/>
        <v>0</v>
      </c>
    </row>
    <row r="100" spans="3:17" x14ac:dyDescent="0.25">
      <c r="C100" s="16"/>
      <c r="D100" s="16"/>
      <c r="E100" s="263">
        <f t="shared" ref="E100:P100" si="90">E270+E439+E609</f>
        <v>0</v>
      </c>
      <c r="F100" s="263">
        <f t="shared" si="90"/>
        <v>0</v>
      </c>
      <c r="G100" s="263">
        <f t="shared" si="90"/>
        <v>0</v>
      </c>
      <c r="H100" s="263">
        <f t="shared" si="90"/>
        <v>0</v>
      </c>
      <c r="I100" s="263">
        <f t="shared" si="90"/>
        <v>0</v>
      </c>
      <c r="J100" s="263">
        <f t="shared" si="90"/>
        <v>0</v>
      </c>
      <c r="K100" s="263">
        <f t="shared" si="90"/>
        <v>0</v>
      </c>
      <c r="L100" s="263">
        <f t="shared" si="90"/>
        <v>0</v>
      </c>
      <c r="M100" s="263">
        <f t="shared" si="90"/>
        <v>0</v>
      </c>
      <c r="N100" s="263">
        <f t="shared" si="90"/>
        <v>0</v>
      </c>
      <c r="O100" s="263">
        <f t="shared" si="90"/>
        <v>0</v>
      </c>
      <c r="P100" s="263">
        <f t="shared" si="90"/>
        <v>0</v>
      </c>
      <c r="Q100" s="263">
        <f t="shared" si="86"/>
        <v>0</v>
      </c>
    </row>
    <row r="101" spans="3:17" x14ac:dyDescent="0.25">
      <c r="C101" s="16"/>
      <c r="D101" s="16"/>
      <c r="E101" s="263">
        <f t="shared" ref="E101:P101" si="91">E271+E440+E610</f>
        <v>0</v>
      </c>
      <c r="F101" s="263">
        <f t="shared" si="91"/>
        <v>0</v>
      </c>
      <c r="G101" s="263">
        <f t="shared" si="91"/>
        <v>0</v>
      </c>
      <c r="H101" s="263">
        <f t="shared" si="91"/>
        <v>0</v>
      </c>
      <c r="I101" s="263">
        <f t="shared" si="91"/>
        <v>0</v>
      </c>
      <c r="J101" s="263">
        <f t="shared" si="91"/>
        <v>0</v>
      </c>
      <c r="K101" s="263">
        <f t="shared" si="91"/>
        <v>0</v>
      </c>
      <c r="L101" s="263">
        <f t="shared" si="91"/>
        <v>0</v>
      </c>
      <c r="M101" s="263">
        <f t="shared" si="91"/>
        <v>0</v>
      </c>
      <c r="N101" s="263">
        <f t="shared" si="91"/>
        <v>0</v>
      </c>
      <c r="O101" s="263">
        <f t="shared" si="91"/>
        <v>0</v>
      </c>
      <c r="P101" s="263">
        <f t="shared" si="91"/>
        <v>0</v>
      </c>
      <c r="Q101" s="263">
        <f t="shared" si="86"/>
        <v>0</v>
      </c>
    </row>
    <row r="102" spans="3:17" x14ac:dyDescent="0.25">
      <c r="C102" s="16"/>
      <c r="D102" s="16"/>
      <c r="E102" s="263">
        <f t="shared" ref="E102:P102" si="92">E272+E441+E611</f>
        <v>0</v>
      </c>
      <c r="F102" s="263">
        <f t="shared" si="92"/>
        <v>0</v>
      </c>
      <c r="G102" s="263">
        <f t="shared" si="92"/>
        <v>0</v>
      </c>
      <c r="H102" s="263">
        <f t="shared" si="92"/>
        <v>0</v>
      </c>
      <c r="I102" s="263">
        <f t="shared" si="92"/>
        <v>0</v>
      </c>
      <c r="J102" s="263">
        <f t="shared" si="92"/>
        <v>0</v>
      </c>
      <c r="K102" s="263">
        <f t="shared" si="92"/>
        <v>0</v>
      </c>
      <c r="L102" s="263">
        <f t="shared" si="92"/>
        <v>0</v>
      </c>
      <c r="M102" s="263">
        <f t="shared" si="92"/>
        <v>0</v>
      </c>
      <c r="N102" s="263">
        <f t="shared" si="92"/>
        <v>0</v>
      </c>
      <c r="O102" s="263">
        <f t="shared" si="92"/>
        <v>0</v>
      </c>
      <c r="P102" s="263">
        <f t="shared" si="92"/>
        <v>0</v>
      </c>
      <c r="Q102" s="263">
        <f t="shared" si="86"/>
        <v>0</v>
      </c>
    </row>
    <row r="103" spans="3:17" x14ac:dyDescent="0.25">
      <c r="C103" s="935" t="s">
        <v>362</v>
      </c>
      <c r="D103" s="935"/>
      <c r="E103" s="413">
        <f t="shared" ref="E103:P103" si="93">SUM(E96:E102)</f>
        <v>193.66382762481129</v>
      </c>
      <c r="F103" s="413">
        <f t="shared" si="93"/>
        <v>198.23978450914547</v>
      </c>
      <c r="G103" s="413">
        <f t="shared" si="93"/>
        <v>186.27948346053978</v>
      </c>
      <c r="H103" s="413">
        <f t="shared" si="93"/>
        <v>206.44337255389431</v>
      </c>
      <c r="I103" s="413">
        <f t="shared" si="93"/>
        <v>207.8752174526</v>
      </c>
      <c r="J103" s="413">
        <f t="shared" si="93"/>
        <v>198.3790373190958</v>
      </c>
      <c r="K103" s="413">
        <f t="shared" si="93"/>
        <v>187.66706967823154</v>
      </c>
      <c r="L103" s="413">
        <f t="shared" si="93"/>
        <v>159.57373456831056</v>
      </c>
      <c r="M103" s="413">
        <f t="shared" si="93"/>
        <v>126.90320812553234</v>
      </c>
      <c r="N103" s="413">
        <f t="shared" si="93"/>
        <v>197.27122569487108</v>
      </c>
      <c r="O103" s="413">
        <f t="shared" si="93"/>
        <v>183.59894343232003</v>
      </c>
      <c r="P103" s="413">
        <f t="shared" si="93"/>
        <v>225.28241099895001</v>
      </c>
      <c r="Q103" s="414">
        <f t="shared" si="86"/>
        <v>2271.1773154183024</v>
      </c>
    </row>
    <row r="104" spans="3:17" ht="14.25" customHeight="1" x14ac:dyDescent="0.25">
      <c r="C104" s="1002" t="s">
        <v>363</v>
      </c>
      <c r="D104" s="1002"/>
      <c r="E104" s="263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3"/>
      <c r="Q104" s="263"/>
    </row>
    <row r="105" spans="3:17" x14ac:dyDescent="0.25">
      <c r="C105" s="16" t="s">
        <v>364</v>
      </c>
      <c r="D105" s="16" t="s">
        <v>364</v>
      </c>
      <c r="E105" s="263">
        <f t="shared" ref="E105:P105" si="94">E275+E444+E614</f>
        <v>213.79473058249999</v>
      </c>
      <c r="F105" s="263">
        <f t="shared" si="94"/>
        <v>306.12756240105</v>
      </c>
      <c r="G105" s="263">
        <f t="shared" si="94"/>
        <v>177.71284804545002</v>
      </c>
      <c r="H105" s="263">
        <f t="shared" si="94"/>
        <v>245.08829833689998</v>
      </c>
      <c r="I105" s="263">
        <f t="shared" si="94"/>
        <v>313.63174014105005</v>
      </c>
      <c r="J105" s="263">
        <f t="shared" si="94"/>
        <v>282.71613596895003</v>
      </c>
      <c r="K105" s="263">
        <f t="shared" si="94"/>
        <v>304.43492440235002</v>
      </c>
      <c r="L105" s="263">
        <f t="shared" si="94"/>
        <v>231.65889065940002</v>
      </c>
      <c r="M105" s="263">
        <f t="shared" si="94"/>
        <v>225.53387278725</v>
      </c>
      <c r="N105" s="263">
        <f t="shared" si="94"/>
        <v>300.13477801655</v>
      </c>
      <c r="O105" s="263">
        <f t="shared" si="94"/>
        <v>256.49517812055001</v>
      </c>
      <c r="P105" s="263">
        <f t="shared" si="94"/>
        <v>275.06611924435003</v>
      </c>
      <c r="Q105" s="263">
        <f t="shared" ref="Q105:Q113" si="95">SUM(E105:P105)</f>
        <v>3132.3950787063504</v>
      </c>
    </row>
    <row r="106" spans="3:17" x14ac:dyDescent="0.25">
      <c r="C106" s="16" t="s">
        <v>365</v>
      </c>
      <c r="D106" s="16" t="s">
        <v>365</v>
      </c>
      <c r="E106" s="263">
        <f t="shared" ref="E106:P106" si="96">E276+E445+E615</f>
        <v>0</v>
      </c>
      <c r="F106" s="263">
        <f t="shared" si="96"/>
        <v>0</v>
      </c>
      <c r="G106" s="263">
        <f t="shared" si="96"/>
        <v>0</v>
      </c>
      <c r="H106" s="263">
        <f t="shared" si="96"/>
        <v>0</v>
      </c>
      <c r="I106" s="263">
        <f t="shared" si="96"/>
        <v>0</v>
      </c>
      <c r="J106" s="263">
        <f t="shared" si="96"/>
        <v>0</v>
      </c>
      <c r="K106" s="263">
        <f t="shared" si="96"/>
        <v>0</v>
      </c>
      <c r="L106" s="263">
        <f t="shared" si="96"/>
        <v>0</v>
      </c>
      <c r="M106" s="263">
        <f t="shared" si="96"/>
        <v>0</v>
      </c>
      <c r="N106" s="263">
        <f t="shared" si="96"/>
        <v>0</v>
      </c>
      <c r="O106" s="263">
        <f t="shared" si="96"/>
        <v>0</v>
      </c>
      <c r="P106" s="263">
        <f t="shared" si="96"/>
        <v>0</v>
      </c>
      <c r="Q106" s="263">
        <f t="shared" si="95"/>
        <v>0</v>
      </c>
    </row>
    <row r="107" spans="3:17" x14ac:dyDescent="0.25">
      <c r="C107" s="16" t="s">
        <v>366</v>
      </c>
      <c r="D107" s="16" t="s">
        <v>366</v>
      </c>
      <c r="E107" s="263">
        <f t="shared" ref="E107:P107" si="97">E277+E446+E616</f>
        <v>0</v>
      </c>
      <c r="F107" s="263">
        <f t="shared" si="97"/>
        <v>0</v>
      </c>
      <c r="G107" s="263">
        <f t="shared" si="97"/>
        <v>0</v>
      </c>
      <c r="H107" s="263">
        <f t="shared" si="97"/>
        <v>0</v>
      </c>
      <c r="I107" s="263">
        <f t="shared" si="97"/>
        <v>0</v>
      </c>
      <c r="J107" s="263">
        <f t="shared" si="97"/>
        <v>0</v>
      </c>
      <c r="K107" s="263">
        <f t="shared" si="97"/>
        <v>0</v>
      </c>
      <c r="L107" s="263">
        <f t="shared" si="97"/>
        <v>0</v>
      </c>
      <c r="M107" s="263">
        <f t="shared" si="97"/>
        <v>0</v>
      </c>
      <c r="N107" s="263">
        <f t="shared" si="97"/>
        <v>0</v>
      </c>
      <c r="O107" s="263">
        <f t="shared" si="97"/>
        <v>0</v>
      </c>
      <c r="P107" s="263">
        <f t="shared" si="97"/>
        <v>0</v>
      </c>
      <c r="Q107" s="263">
        <f t="shared" si="95"/>
        <v>0</v>
      </c>
    </row>
    <row r="108" spans="3:17" x14ac:dyDescent="0.25">
      <c r="C108" s="16"/>
      <c r="D108" s="16"/>
      <c r="E108" s="263">
        <f t="shared" ref="E108:P108" si="98">E278+E447+E617</f>
        <v>0</v>
      </c>
      <c r="F108" s="263">
        <f t="shared" si="98"/>
        <v>0</v>
      </c>
      <c r="G108" s="263">
        <f t="shared" si="98"/>
        <v>0</v>
      </c>
      <c r="H108" s="263">
        <f t="shared" si="98"/>
        <v>0</v>
      </c>
      <c r="I108" s="263">
        <f t="shared" si="98"/>
        <v>0</v>
      </c>
      <c r="J108" s="263">
        <f t="shared" si="98"/>
        <v>0</v>
      </c>
      <c r="K108" s="263">
        <f t="shared" si="98"/>
        <v>0</v>
      </c>
      <c r="L108" s="263">
        <f t="shared" si="98"/>
        <v>0</v>
      </c>
      <c r="M108" s="263">
        <f t="shared" si="98"/>
        <v>0</v>
      </c>
      <c r="N108" s="263">
        <f t="shared" si="98"/>
        <v>0</v>
      </c>
      <c r="O108" s="263">
        <f t="shared" si="98"/>
        <v>0</v>
      </c>
      <c r="P108" s="263">
        <f t="shared" si="98"/>
        <v>0</v>
      </c>
      <c r="Q108" s="263">
        <f t="shared" si="95"/>
        <v>0</v>
      </c>
    </row>
    <row r="109" spans="3:17" x14ac:dyDescent="0.25">
      <c r="C109" s="16"/>
      <c r="D109" s="16"/>
      <c r="E109" s="263">
        <f t="shared" ref="E109:P109" si="99">E279+E448+E618</f>
        <v>0</v>
      </c>
      <c r="F109" s="263">
        <f t="shared" si="99"/>
        <v>0</v>
      </c>
      <c r="G109" s="263">
        <f t="shared" si="99"/>
        <v>0</v>
      </c>
      <c r="H109" s="263">
        <f t="shared" si="99"/>
        <v>0</v>
      </c>
      <c r="I109" s="263">
        <f t="shared" si="99"/>
        <v>0</v>
      </c>
      <c r="J109" s="263">
        <f t="shared" si="99"/>
        <v>0</v>
      </c>
      <c r="K109" s="263">
        <f t="shared" si="99"/>
        <v>0</v>
      </c>
      <c r="L109" s="263">
        <f t="shared" si="99"/>
        <v>0</v>
      </c>
      <c r="M109" s="263">
        <f t="shared" si="99"/>
        <v>0</v>
      </c>
      <c r="N109" s="263">
        <f t="shared" si="99"/>
        <v>0</v>
      </c>
      <c r="O109" s="263">
        <f t="shared" si="99"/>
        <v>0</v>
      </c>
      <c r="P109" s="263">
        <f t="shared" si="99"/>
        <v>0</v>
      </c>
      <c r="Q109" s="263">
        <f t="shared" si="95"/>
        <v>0</v>
      </c>
    </row>
    <row r="110" spans="3:17" x14ac:dyDescent="0.25">
      <c r="C110" s="16"/>
      <c r="D110" s="16"/>
      <c r="E110" s="263">
        <f t="shared" ref="E110:P110" si="100">E280+E449+E619</f>
        <v>0</v>
      </c>
      <c r="F110" s="263">
        <f t="shared" si="100"/>
        <v>0</v>
      </c>
      <c r="G110" s="263">
        <f t="shared" si="100"/>
        <v>0</v>
      </c>
      <c r="H110" s="263">
        <f t="shared" si="100"/>
        <v>0</v>
      </c>
      <c r="I110" s="263">
        <f t="shared" si="100"/>
        <v>0</v>
      </c>
      <c r="J110" s="263">
        <f t="shared" si="100"/>
        <v>0</v>
      </c>
      <c r="K110" s="263">
        <f t="shared" si="100"/>
        <v>0</v>
      </c>
      <c r="L110" s="263">
        <f t="shared" si="100"/>
        <v>0</v>
      </c>
      <c r="M110" s="263">
        <f t="shared" si="100"/>
        <v>0</v>
      </c>
      <c r="N110" s="263">
        <f t="shared" si="100"/>
        <v>0</v>
      </c>
      <c r="O110" s="263">
        <f t="shared" si="100"/>
        <v>0</v>
      </c>
      <c r="P110" s="263">
        <f t="shared" si="100"/>
        <v>0</v>
      </c>
      <c r="Q110" s="263">
        <f t="shared" si="95"/>
        <v>0</v>
      </c>
    </row>
    <row r="111" spans="3:17" x14ac:dyDescent="0.25">
      <c r="C111" s="16"/>
      <c r="D111" s="16"/>
      <c r="E111" s="263">
        <f t="shared" ref="E111:P111" si="101">E281+E450+E620</f>
        <v>0</v>
      </c>
      <c r="F111" s="263">
        <f t="shared" si="101"/>
        <v>0</v>
      </c>
      <c r="G111" s="263">
        <f t="shared" si="101"/>
        <v>0</v>
      </c>
      <c r="H111" s="263">
        <f t="shared" si="101"/>
        <v>0</v>
      </c>
      <c r="I111" s="263">
        <f t="shared" si="101"/>
        <v>0</v>
      </c>
      <c r="J111" s="263">
        <f t="shared" si="101"/>
        <v>0</v>
      </c>
      <c r="K111" s="263">
        <f t="shared" si="101"/>
        <v>0</v>
      </c>
      <c r="L111" s="263">
        <f t="shared" si="101"/>
        <v>0</v>
      </c>
      <c r="M111" s="263">
        <f t="shared" si="101"/>
        <v>0</v>
      </c>
      <c r="N111" s="263">
        <f t="shared" si="101"/>
        <v>0</v>
      </c>
      <c r="O111" s="263">
        <f t="shared" si="101"/>
        <v>0</v>
      </c>
      <c r="P111" s="263">
        <f t="shared" si="101"/>
        <v>0</v>
      </c>
      <c r="Q111" s="263">
        <f t="shared" si="95"/>
        <v>0</v>
      </c>
    </row>
    <row r="112" spans="3:17" x14ac:dyDescent="0.25">
      <c r="C112" s="16"/>
      <c r="D112" s="16"/>
      <c r="E112" s="263">
        <f t="shared" ref="E112:P112" si="102">E282+E451+E621</f>
        <v>0</v>
      </c>
      <c r="F112" s="263">
        <f t="shared" si="102"/>
        <v>0</v>
      </c>
      <c r="G112" s="263">
        <f t="shared" si="102"/>
        <v>0</v>
      </c>
      <c r="H112" s="263">
        <f t="shared" si="102"/>
        <v>0</v>
      </c>
      <c r="I112" s="263">
        <f t="shared" si="102"/>
        <v>0</v>
      </c>
      <c r="J112" s="263">
        <f t="shared" si="102"/>
        <v>0</v>
      </c>
      <c r="K112" s="263">
        <f t="shared" si="102"/>
        <v>0</v>
      </c>
      <c r="L112" s="263">
        <f t="shared" si="102"/>
        <v>0</v>
      </c>
      <c r="M112" s="263">
        <f t="shared" si="102"/>
        <v>0</v>
      </c>
      <c r="N112" s="263">
        <f t="shared" si="102"/>
        <v>0</v>
      </c>
      <c r="O112" s="263">
        <f t="shared" si="102"/>
        <v>0</v>
      </c>
      <c r="P112" s="263">
        <f t="shared" si="102"/>
        <v>0</v>
      </c>
      <c r="Q112" s="263">
        <f t="shared" si="95"/>
        <v>0</v>
      </c>
    </row>
    <row r="113" spans="3:17" x14ac:dyDescent="0.25">
      <c r="C113" s="935" t="s">
        <v>367</v>
      </c>
      <c r="D113" s="935"/>
      <c r="E113" s="413">
        <f t="shared" ref="E113:P113" si="103">SUM(E105:E112)</f>
        <v>213.79473058249999</v>
      </c>
      <c r="F113" s="413">
        <f t="shared" si="103"/>
        <v>306.12756240105</v>
      </c>
      <c r="G113" s="413">
        <f t="shared" si="103"/>
        <v>177.71284804545002</v>
      </c>
      <c r="H113" s="413">
        <f t="shared" si="103"/>
        <v>245.08829833689998</v>
      </c>
      <c r="I113" s="413">
        <f t="shared" si="103"/>
        <v>313.63174014105005</v>
      </c>
      <c r="J113" s="413">
        <f t="shared" si="103"/>
        <v>282.71613596895003</v>
      </c>
      <c r="K113" s="413">
        <f t="shared" si="103"/>
        <v>304.43492440235002</v>
      </c>
      <c r="L113" s="413">
        <f t="shared" si="103"/>
        <v>231.65889065940002</v>
      </c>
      <c r="M113" s="413">
        <f t="shared" si="103"/>
        <v>225.53387278725</v>
      </c>
      <c r="N113" s="413">
        <f t="shared" si="103"/>
        <v>300.13477801655</v>
      </c>
      <c r="O113" s="413">
        <f t="shared" si="103"/>
        <v>256.49517812055001</v>
      </c>
      <c r="P113" s="413">
        <f t="shared" si="103"/>
        <v>275.06611924435003</v>
      </c>
      <c r="Q113" s="414">
        <f t="shared" si="95"/>
        <v>3132.3950787063504</v>
      </c>
    </row>
    <row r="114" spans="3:17" x14ac:dyDescent="0.25">
      <c r="C114" s="1002" t="s">
        <v>368</v>
      </c>
      <c r="D114" s="1002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</row>
    <row r="115" spans="3:17" x14ac:dyDescent="0.25">
      <c r="C115" s="16"/>
      <c r="D115" s="16" t="s">
        <v>369</v>
      </c>
      <c r="E115" s="263">
        <f t="shared" ref="E115:P115" si="104">E285+E454+E624</f>
        <v>0</v>
      </c>
      <c r="F115" s="263">
        <f t="shared" si="104"/>
        <v>0</v>
      </c>
      <c r="G115" s="263">
        <f t="shared" si="104"/>
        <v>0</v>
      </c>
      <c r="H115" s="263">
        <f t="shared" si="104"/>
        <v>0</v>
      </c>
      <c r="I115" s="263">
        <f t="shared" si="104"/>
        <v>0</v>
      </c>
      <c r="J115" s="263">
        <f t="shared" si="104"/>
        <v>0</v>
      </c>
      <c r="K115" s="263">
        <f t="shared" si="104"/>
        <v>0</v>
      </c>
      <c r="L115" s="263">
        <f t="shared" si="104"/>
        <v>0</v>
      </c>
      <c r="M115" s="263">
        <f t="shared" si="104"/>
        <v>0</v>
      </c>
      <c r="N115" s="263">
        <f t="shared" si="104"/>
        <v>0</v>
      </c>
      <c r="O115" s="263">
        <f t="shared" si="104"/>
        <v>0</v>
      </c>
      <c r="P115" s="263">
        <f t="shared" si="104"/>
        <v>0</v>
      </c>
      <c r="Q115" s="263">
        <f t="shared" ref="Q115:Q139" si="105">SUM(E115:P115)</f>
        <v>0</v>
      </c>
    </row>
    <row r="116" spans="3:17" x14ac:dyDescent="0.25">
      <c r="C116" s="16"/>
      <c r="D116" s="16" t="s">
        <v>370</v>
      </c>
      <c r="E116" s="263">
        <f t="shared" ref="E116:P116" si="106">E286+E455+E625</f>
        <v>0</v>
      </c>
      <c r="F116" s="263">
        <f t="shared" si="106"/>
        <v>0</v>
      </c>
      <c r="G116" s="263">
        <f t="shared" si="106"/>
        <v>0</v>
      </c>
      <c r="H116" s="263">
        <f t="shared" si="106"/>
        <v>0</v>
      </c>
      <c r="I116" s="263">
        <f t="shared" si="106"/>
        <v>0</v>
      </c>
      <c r="J116" s="263">
        <f t="shared" si="106"/>
        <v>0</v>
      </c>
      <c r="K116" s="263">
        <f t="shared" si="106"/>
        <v>0</v>
      </c>
      <c r="L116" s="263">
        <f t="shared" si="106"/>
        <v>0</v>
      </c>
      <c r="M116" s="263">
        <f t="shared" si="106"/>
        <v>0</v>
      </c>
      <c r="N116" s="263">
        <f t="shared" si="106"/>
        <v>0</v>
      </c>
      <c r="O116" s="263">
        <f t="shared" si="106"/>
        <v>0</v>
      </c>
      <c r="P116" s="263">
        <f t="shared" si="106"/>
        <v>0</v>
      </c>
      <c r="Q116" s="263">
        <f t="shared" si="105"/>
        <v>0</v>
      </c>
    </row>
    <row r="117" spans="3:17" x14ac:dyDescent="0.25">
      <c r="C117" s="16"/>
      <c r="D117" s="16" t="s">
        <v>371</v>
      </c>
      <c r="E117" s="263">
        <f t="shared" ref="E117:P117" si="107">E287+E456+E626</f>
        <v>0</v>
      </c>
      <c r="F117" s="263">
        <f t="shared" si="107"/>
        <v>0</v>
      </c>
      <c r="G117" s="263">
        <f t="shared" si="107"/>
        <v>0</v>
      </c>
      <c r="H117" s="263">
        <f t="shared" si="107"/>
        <v>0</v>
      </c>
      <c r="I117" s="263">
        <f t="shared" si="107"/>
        <v>0</v>
      </c>
      <c r="J117" s="263">
        <f t="shared" si="107"/>
        <v>0</v>
      </c>
      <c r="K117" s="263">
        <f t="shared" si="107"/>
        <v>0</v>
      </c>
      <c r="L117" s="263">
        <f t="shared" si="107"/>
        <v>0</v>
      </c>
      <c r="M117" s="263">
        <f t="shared" si="107"/>
        <v>0</v>
      </c>
      <c r="N117" s="263">
        <f t="shared" si="107"/>
        <v>0</v>
      </c>
      <c r="O117" s="263">
        <f t="shared" si="107"/>
        <v>0</v>
      </c>
      <c r="P117" s="263">
        <f t="shared" si="107"/>
        <v>0</v>
      </c>
      <c r="Q117" s="263">
        <f t="shared" si="105"/>
        <v>0</v>
      </c>
    </row>
    <row r="118" spans="3:17" x14ac:dyDescent="0.25">
      <c r="C118" s="16"/>
      <c r="D118" s="16" t="s">
        <v>372</v>
      </c>
      <c r="E118" s="263">
        <f t="shared" ref="E118:P118" si="108">E288+E457+E627</f>
        <v>0</v>
      </c>
      <c r="F118" s="263">
        <f t="shared" si="108"/>
        <v>0</v>
      </c>
      <c r="G118" s="263">
        <f t="shared" si="108"/>
        <v>0</v>
      </c>
      <c r="H118" s="263">
        <f t="shared" si="108"/>
        <v>0</v>
      </c>
      <c r="I118" s="263">
        <f t="shared" si="108"/>
        <v>0</v>
      </c>
      <c r="J118" s="263">
        <f t="shared" si="108"/>
        <v>0</v>
      </c>
      <c r="K118" s="263">
        <f t="shared" si="108"/>
        <v>0</v>
      </c>
      <c r="L118" s="263">
        <f t="shared" si="108"/>
        <v>0</v>
      </c>
      <c r="M118" s="263">
        <f t="shared" si="108"/>
        <v>0</v>
      </c>
      <c r="N118" s="263">
        <f t="shared" si="108"/>
        <v>0</v>
      </c>
      <c r="O118" s="263">
        <f t="shared" si="108"/>
        <v>0</v>
      </c>
      <c r="P118" s="263">
        <f t="shared" si="108"/>
        <v>0</v>
      </c>
      <c r="Q118" s="263">
        <f t="shared" si="105"/>
        <v>0</v>
      </c>
    </row>
    <row r="119" spans="3:17" x14ac:dyDescent="0.25">
      <c r="C119" s="16"/>
      <c r="D119" s="16" t="s">
        <v>373</v>
      </c>
      <c r="E119" s="263">
        <f t="shared" ref="E119:P119" si="109">E289+E458+E628</f>
        <v>0</v>
      </c>
      <c r="F119" s="263">
        <f t="shared" si="109"/>
        <v>0</v>
      </c>
      <c r="G119" s="263">
        <f t="shared" si="109"/>
        <v>0</v>
      </c>
      <c r="H119" s="263">
        <f t="shared" si="109"/>
        <v>0</v>
      </c>
      <c r="I119" s="263">
        <f t="shared" si="109"/>
        <v>0</v>
      </c>
      <c r="J119" s="263">
        <f t="shared" si="109"/>
        <v>0</v>
      </c>
      <c r="K119" s="263">
        <f t="shared" si="109"/>
        <v>0</v>
      </c>
      <c r="L119" s="263">
        <f t="shared" si="109"/>
        <v>0</v>
      </c>
      <c r="M119" s="263">
        <f t="shared" si="109"/>
        <v>0</v>
      </c>
      <c r="N119" s="263">
        <f t="shared" si="109"/>
        <v>0</v>
      </c>
      <c r="O119" s="263">
        <f t="shared" si="109"/>
        <v>0</v>
      </c>
      <c r="P119" s="263">
        <f t="shared" si="109"/>
        <v>0</v>
      </c>
      <c r="Q119" s="263">
        <f t="shared" si="105"/>
        <v>0</v>
      </c>
    </row>
    <row r="120" spans="3:17" x14ac:dyDescent="0.25">
      <c r="C120" s="16"/>
      <c r="D120" s="16" t="s">
        <v>331</v>
      </c>
      <c r="E120" s="263">
        <f t="shared" ref="E120:P120" si="110">E290+E459+E629</f>
        <v>0</v>
      </c>
      <c r="F120" s="263">
        <f t="shared" si="110"/>
        <v>0</v>
      </c>
      <c r="G120" s="263">
        <f t="shared" si="110"/>
        <v>0</v>
      </c>
      <c r="H120" s="263">
        <f t="shared" si="110"/>
        <v>0</v>
      </c>
      <c r="I120" s="263">
        <f t="shared" si="110"/>
        <v>0</v>
      </c>
      <c r="J120" s="263">
        <f t="shared" si="110"/>
        <v>0</v>
      </c>
      <c r="K120" s="263">
        <f t="shared" si="110"/>
        <v>0</v>
      </c>
      <c r="L120" s="263">
        <f t="shared" si="110"/>
        <v>0</v>
      </c>
      <c r="M120" s="263">
        <f t="shared" si="110"/>
        <v>0</v>
      </c>
      <c r="N120" s="263">
        <f t="shared" si="110"/>
        <v>0</v>
      </c>
      <c r="O120" s="263">
        <f t="shared" si="110"/>
        <v>0</v>
      </c>
      <c r="P120" s="263">
        <f t="shared" si="110"/>
        <v>0</v>
      </c>
      <c r="Q120" s="263">
        <f t="shared" si="105"/>
        <v>0</v>
      </c>
    </row>
    <row r="121" spans="3:17" x14ac:dyDescent="0.25">
      <c r="C121" s="16"/>
      <c r="D121" s="16" t="s">
        <v>374</v>
      </c>
      <c r="E121" s="263">
        <f t="shared" ref="E121:P121" si="111">E291+E460+E630</f>
        <v>0</v>
      </c>
      <c r="F121" s="263">
        <f t="shared" si="111"/>
        <v>0</v>
      </c>
      <c r="G121" s="263">
        <f t="shared" si="111"/>
        <v>0</v>
      </c>
      <c r="H121" s="263">
        <f t="shared" si="111"/>
        <v>0</v>
      </c>
      <c r="I121" s="263">
        <f t="shared" si="111"/>
        <v>0</v>
      </c>
      <c r="J121" s="263">
        <f t="shared" si="111"/>
        <v>0</v>
      </c>
      <c r="K121" s="263">
        <f t="shared" si="111"/>
        <v>0</v>
      </c>
      <c r="L121" s="263">
        <f t="shared" si="111"/>
        <v>0</v>
      </c>
      <c r="M121" s="263">
        <f t="shared" si="111"/>
        <v>0</v>
      </c>
      <c r="N121" s="263">
        <f t="shared" si="111"/>
        <v>0</v>
      </c>
      <c r="O121" s="263">
        <f t="shared" si="111"/>
        <v>0</v>
      </c>
      <c r="P121" s="263">
        <f t="shared" si="111"/>
        <v>0</v>
      </c>
      <c r="Q121" s="263">
        <f t="shared" si="105"/>
        <v>0</v>
      </c>
    </row>
    <row r="122" spans="3:17" x14ac:dyDescent="0.25">
      <c r="C122" s="16"/>
      <c r="D122" s="16" t="s">
        <v>375</v>
      </c>
      <c r="E122" s="263">
        <f t="shared" ref="E122:P122" si="112">E292+E461+E631</f>
        <v>0</v>
      </c>
      <c r="F122" s="263">
        <f t="shared" si="112"/>
        <v>0</v>
      </c>
      <c r="G122" s="263">
        <f t="shared" si="112"/>
        <v>0</v>
      </c>
      <c r="H122" s="263">
        <f t="shared" si="112"/>
        <v>0</v>
      </c>
      <c r="I122" s="263">
        <f t="shared" si="112"/>
        <v>0</v>
      </c>
      <c r="J122" s="263">
        <f t="shared" si="112"/>
        <v>0</v>
      </c>
      <c r="K122" s="263">
        <f t="shared" si="112"/>
        <v>0</v>
      </c>
      <c r="L122" s="263">
        <f t="shared" si="112"/>
        <v>0</v>
      </c>
      <c r="M122" s="263">
        <f t="shared" si="112"/>
        <v>0</v>
      </c>
      <c r="N122" s="263">
        <f t="shared" si="112"/>
        <v>0</v>
      </c>
      <c r="O122" s="263">
        <f t="shared" si="112"/>
        <v>0</v>
      </c>
      <c r="P122" s="263">
        <f t="shared" si="112"/>
        <v>0</v>
      </c>
      <c r="Q122" s="263">
        <f t="shared" si="105"/>
        <v>0</v>
      </c>
    </row>
    <row r="123" spans="3:17" x14ac:dyDescent="0.25">
      <c r="C123" s="16"/>
      <c r="D123" s="16" t="s">
        <v>376</v>
      </c>
      <c r="E123" s="263">
        <f t="shared" ref="E123:P123" si="113">E293+E462+E632</f>
        <v>0</v>
      </c>
      <c r="F123" s="263">
        <f t="shared" si="113"/>
        <v>0</v>
      </c>
      <c r="G123" s="263">
        <f t="shared" si="113"/>
        <v>0</v>
      </c>
      <c r="H123" s="263">
        <f t="shared" si="113"/>
        <v>0</v>
      </c>
      <c r="I123" s="263">
        <f t="shared" si="113"/>
        <v>0</v>
      </c>
      <c r="J123" s="263">
        <f t="shared" si="113"/>
        <v>0</v>
      </c>
      <c r="K123" s="263">
        <f t="shared" si="113"/>
        <v>0</v>
      </c>
      <c r="L123" s="263">
        <f t="shared" si="113"/>
        <v>0</v>
      </c>
      <c r="M123" s="263">
        <f t="shared" si="113"/>
        <v>0</v>
      </c>
      <c r="N123" s="263">
        <f t="shared" si="113"/>
        <v>0</v>
      </c>
      <c r="O123" s="263">
        <f t="shared" si="113"/>
        <v>0</v>
      </c>
      <c r="P123" s="263">
        <f t="shared" si="113"/>
        <v>0</v>
      </c>
      <c r="Q123" s="263">
        <f t="shared" si="105"/>
        <v>0</v>
      </c>
    </row>
    <row r="124" spans="3:17" x14ac:dyDescent="0.25">
      <c r="C124" s="16"/>
      <c r="D124" s="16" t="s">
        <v>377</v>
      </c>
      <c r="E124" s="263">
        <f t="shared" ref="E124:P124" si="114">E294+E463+E633</f>
        <v>0</v>
      </c>
      <c r="F124" s="263">
        <f t="shared" si="114"/>
        <v>0</v>
      </c>
      <c r="G124" s="263">
        <f t="shared" si="114"/>
        <v>0</v>
      </c>
      <c r="H124" s="263">
        <f t="shared" si="114"/>
        <v>0</v>
      </c>
      <c r="I124" s="263">
        <f t="shared" si="114"/>
        <v>0</v>
      </c>
      <c r="J124" s="263">
        <f t="shared" si="114"/>
        <v>0</v>
      </c>
      <c r="K124" s="263">
        <f t="shared" si="114"/>
        <v>0</v>
      </c>
      <c r="L124" s="263">
        <f t="shared" si="114"/>
        <v>0</v>
      </c>
      <c r="M124" s="263">
        <f t="shared" si="114"/>
        <v>0</v>
      </c>
      <c r="N124" s="263">
        <f t="shared" si="114"/>
        <v>0</v>
      </c>
      <c r="O124" s="263">
        <f t="shared" si="114"/>
        <v>0</v>
      </c>
      <c r="P124" s="263">
        <f t="shared" si="114"/>
        <v>0</v>
      </c>
      <c r="Q124" s="263">
        <f t="shared" si="105"/>
        <v>0</v>
      </c>
    </row>
    <row r="125" spans="3:17" x14ac:dyDescent="0.25">
      <c r="C125" s="16"/>
      <c r="D125" s="16" t="s">
        <v>378</v>
      </c>
      <c r="E125" s="263">
        <f t="shared" ref="E125:P125" si="115">E295+E464+E634</f>
        <v>0</v>
      </c>
      <c r="F125" s="263">
        <f t="shared" si="115"/>
        <v>0</v>
      </c>
      <c r="G125" s="263">
        <f t="shared" si="115"/>
        <v>0</v>
      </c>
      <c r="H125" s="263">
        <f t="shared" si="115"/>
        <v>0</v>
      </c>
      <c r="I125" s="263">
        <f t="shared" si="115"/>
        <v>0</v>
      </c>
      <c r="J125" s="263">
        <f t="shared" si="115"/>
        <v>0</v>
      </c>
      <c r="K125" s="263">
        <f t="shared" si="115"/>
        <v>0</v>
      </c>
      <c r="L125" s="263">
        <f t="shared" si="115"/>
        <v>0</v>
      </c>
      <c r="M125" s="263">
        <f t="shared" si="115"/>
        <v>0</v>
      </c>
      <c r="N125" s="263">
        <f t="shared" si="115"/>
        <v>0</v>
      </c>
      <c r="O125" s="263">
        <f t="shared" si="115"/>
        <v>0</v>
      </c>
      <c r="P125" s="263">
        <f t="shared" si="115"/>
        <v>0</v>
      </c>
      <c r="Q125" s="263">
        <f t="shared" si="105"/>
        <v>0</v>
      </c>
    </row>
    <row r="126" spans="3:17" x14ac:dyDescent="0.25">
      <c r="C126" s="16"/>
      <c r="D126" s="16" t="s">
        <v>379</v>
      </c>
      <c r="E126" s="263">
        <f t="shared" ref="E126:P126" si="116">E296+E465+E635</f>
        <v>0</v>
      </c>
      <c r="F126" s="263">
        <f t="shared" si="116"/>
        <v>0</v>
      </c>
      <c r="G126" s="263">
        <f t="shared" si="116"/>
        <v>0</v>
      </c>
      <c r="H126" s="263">
        <f t="shared" si="116"/>
        <v>0</v>
      </c>
      <c r="I126" s="263">
        <f t="shared" si="116"/>
        <v>0</v>
      </c>
      <c r="J126" s="263">
        <f t="shared" si="116"/>
        <v>0</v>
      </c>
      <c r="K126" s="263">
        <f t="shared" si="116"/>
        <v>0</v>
      </c>
      <c r="L126" s="263">
        <f t="shared" si="116"/>
        <v>0</v>
      </c>
      <c r="M126" s="263">
        <f t="shared" si="116"/>
        <v>0</v>
      </c>
      <c r="N126" s="263">
        <f t="shared" si="116"/>
        <v>0</v>
      </c>
      <c r="O126" s="263">
        <f t="shared" si="116"/>
        <v>0</v>
      </c>
      <c r="P126" s="263">
        <f t="shared" si="116"/>
        <v>0</v>
      </c>
      <c r="Q126" s="263">
        <f t="shared" si="105"/>
        <v>0</v>
      </c>
    </row>
    <row r="127" spans="3:17" x14ac:dyDescent="0.25">
      <c r="C127" s="16"/>
      <c r="D127" s="16" t="s">
        <v>380</v>
      </c>
      <c r="E127" s="263">
        <f t="shared" ref="E127:P127" si="117">E297+E466+E636</f>
        <v>0</v>
      </c>
      <c r="F127" s="263">
        <f t="shared" si="117"/>
        <v>0</v>
      </c>
      <c r="G127" s="263">
        <f t="shared" si="117"/>
        <v>0</v>
      </c>
      <c r="H127" s="263">
        <f t="shared" si="117"/>
        <v>0</v>
      </c>
      <c r="I127" s="263">
        <f t="shared" si="117"/>
        <v>0</v>
      </c>
      <c r="J127" s="263">
        <f t="shared" si="117"/>
        <v>0</v>
      </c>
      <c r="K127" s="263">
        <f t="shared" si="117"/>
        <v>0</v>
      </c>
      <c r="L127" s="263">
        <f t="shared" si="117"/>
        <v>0</v>
      </c>
      <c r="M127" s="263">
        <f t="shared" si="117"/>
        <v>0</v>
      </c>
      <c r="N127" s="263">
        <f t="shared" si="117"/>
        <v>0</v>
      </c>
      <c r="O127" s="263">
        <f t="shared" si="117"/>
        <v>0</v>
      </c>
      <c r="P127" s="263">
        <f t="shared" si="117"/>
        <v>0</v>
      </c>
      <c r="Q127" s="263">
        <f t="shared" si="105"/>
        <v>0</v>
      </c>
    </row>
    <row r="128" spans="3:17" x14ac:dyDescent="0.25">
      <c r="C128" s="16"/>
      <c r="D128" s="16" t="s">
        <v>381</v>
      </c>
      <c r="E128" s="263">
        <f t="shared" ref="E128:P128" si="118">E298+E467+E637</f>
        <v>0</v>
      </c>
      <c r="F128" s="263">
        <f t="shared" si="118"/>
        <v>0</v>
      </c>
      <c r="G128" s="263">
        <f t="shared" si="118"/>
        <v>0</v>
      </c>
      <c r="H128" s="263">
        <f t="shared" si="118"/>
        <v>0</v>
      </c>
      <c r="I128" s="263">
        <f t="shared" si="118"/>
        <v>0</v>
      </c>
      <c r="J128" s="263">
        <f t="shared" si="118"/>
        <v>0</v>
      </c>
      <c r="K128" s="263">
        <f t="shared" si="118"/>
        <v>0</v>
      </c>
      <c r="L128" s="263">
        <f t="shared" si="118"/>
        <v>0</v>
      </c>
      <c r="M128" s="263">
        <f t="shared" si="118"/>
        <v>0</v>
      </c>
      <c r="N128" s="263">
        <f t="shared" si="118"/>
        <v>0</v>
      </c>
      <c r="O128" s="263">
        <f t="shared" si="118"/>
        <v>0</v>
      </c>
      <c r="P128" s="263">
        <f t="shared" si="118"/>
        <v>0</v>
      </c>
      <c r="Q128" s="263">
        <f t="shared" si="105"/>
        <v>0</v>
      </c>
    </row>
    <row r="129" spans="3:17" x14ac:dyDescent="0.3">
      <c r="C129" s="16"/>
      <c r="D129" s="399" t="s">
        <v>382</v>
      </c>
      <c r="E129" s="263">
        <f t="shared" ref="E129:P129" si="119">E299+E468+E638</f>
        <v>0</v>
      </c>
      <c r="F129" s="263">
        <f t="shared" si="119"/>
        <v>0</v>
      </c>
      <c r="G129" s="263">
        <f t="shared" si="119"/>
        <v>0</v>
      </c>
      <c r="H129" s="263">
        <f t="shared" si="119"/>
        <v>0</v>
      </c>
      <c r="I129" s="263">
        <f t="shared" si="119"/>
        <v>0</v>
      </c>
      <c r="J129" s="263">
        <f t="shared" si="119"/>
        <v>0</v>
      </c>
      <c r="K129" s="263">
        <f t="shared" si="119"/>
        <v>0</v>
      </c>
      <c r="L129" s="263">
        <f t="shared" si="119"/>
        <v>0</v>
      </c>
      <c r="M129" s="263">
        <f t="shared" si="119"/>
        <v>0</v>
      </c>
      <c r="N129" s="263">
        <f t="shared" si="119"/>
        <v>0</v>
      </c>
      <c r="O129" s="263">
        <f t="shared" si="119"/>
        <v>0</v>
      </c>
      <c r="P129" s="263">
        <f t="shared" si="119"/>
        <v>0</v>
      </c>
      <c r="Q129" s="263">
        <f t="shared" si="105"/>
        <v>0</v>
      </c>
    </row>
    <row r="130" spans="3:17" x14ac:dyDescent="0.3">
      <c r="C130" s="16"/>
      <c r="D130" s="399" t="s">
        <v>383</v>
      </c>
      <c r="E130" s="263">
        <f t="shared" ref="E130:P130" si="120">E300+E469+E639</f>
        <v>0</v>
      </c>
      <c r="F130" s="263">
        <f t="shared" si="120"/>
        <v>0</v>
      </c>
      <c r="G130" s="263">
        <f t="shared" si="120"/>
        <v>0</v>
      </c>
      <c r="H130" s="263">
        <f t="shared" si="120"/>
        <v>0</v>
      </c>
      <c r="I130" s="263">
        <f t="shared" si="120"/>
        <v>0</v>
      </c>
      <c r="J130" s="263">
        <f t="shared" si="120"/>
        <v>0</v>
      </c>
      <c r="K130" s="263">
        <f t="shared" si="120"/>
        <v>0</v>
      </c>
      <c r="L130" s="263">
        <f t="shared" si="120"/>
        <v>0</v>
      </c>
      <c r="M130" s="263">
        <f t="shared" si="120"/>
        <v>0</v>
      </c>
      <c r="N130" s="263">
        <f t="shared" si="120"/>
        <v>0</v>
      </c>
      <c r="O130" s="263">
        <f t="shared" si="120"/>
        <v>0</v>
      </c>
      <c r="P130" s="263">
        <f t="shared" si="120"/>
        <v>0</v>
      </c>
      <c r="Q130" s="263">
        <f t="shared" si="105"/>
        <v>0</v>
      </c>
    </row>
    <row r="131" spans="3:17" x14ac:dyDescent="0.25">
      <c r="C131" s="16"/>
      <c r="D131" s="16" t="s">
        <v>457</v>
      </c>
      <c r="E131" s="263">
        <f t="shared" ref="E131:P131" si="121">E301+E470+E640</f>
        <v>389.34539783610052</v>
      </c>
      <c r="F131" s="263">
        <f t="shared" si="121"/>
        <v>329.83078206407095</v>
      </c>
      <c r="G131" s="263">
        <f t="shared" si="121"/>
        <v>380.48438329227309</v>
      </c>
      <c r="H131" s="263">
        <f t="shared" si="121"/>
        <v>241.72542545540622</v>
      </c>
      <c r="I131" s="263">
        <f t="shared" si="121"/>
        <v>282.76460924930871</v>
      </c>
      <c r="J131" s="263">
        <f t="shared" si="121"/>
        <v>269.03245683615751</v>
      </c>
      <c r="K131" s="263">
        <f t="shared" si="121"/>
        <v>303.11204331643455</v>
      </c>
      <c r="L131" s="263">
        <f t="shared" si="121"/>
        <v>258.12816735541986</v>
      </c>
      <c r="M131" s="263">
        <f t="shared" si="121"/>
        <v>270.19328823636511</v>
      </c>
      <c r="N131" s="263">
        <f t="shared" si="121"/>
        <v>283.494324218587</v>
      </c>
      <c r="O131" s="263">
        <f t="shared" si="121"/>
        <v>310.01081030814476</v>
      </c>
      <c r="P131" s="263">
        <f t="shared" si="121"/>
        <v>450.49085138410504</v>
      </c>
      <c r="Q131" s="263">
        <f t="shared" si="105"/>
        <v>3768.6125395523732</v>
      </c>
    </row>
    <row r="132" spans="3:17" x14ac:dyDescent="0.25">
      <c r="C132" s="16"/>
      <c r="D132" s="16"/>
      <c r="E132" s="263">
        <f t="shared" ref="E132:P132" si="122">E302+E471+E641</f>
        <v>0</v>
      </c>
      <c r="F132" s="263">
        <f t="shared" si="122"/>
        <v>0</v>
      </c>
      <c r="G132" s="263">
        <f t="shared" si="122"/>
        <v>0</v>
      </c>
      <c r="H132" s="263">
        <f t="shared" si="122"/>
        <v>0</v>
      </c>
      <c r="I132" s="263">
        <f t="shared" si="122"/>
        <v>0</v>
      </c>
      <c r="J132" s="263">
        <f t="shared" si="122"/>
        <v>0</v>
      </c>
      <c r="K132" s="263">
        <f t="shared" si="122"/>
        <v>0</v>
      </c>
      <c r="L132" s="263">
        <f t="shared" si="122"/>
        <v>0</v>
      </c>
      <c r="M132" s="263">
        <f t="shared" si="122"/>
        <v>0</v>
      </c>
      <c r="N132" s="263">
        <f t="shared" si="122"/>
        <v>0</v>
      </c>
      <c r="O132" s="263">
        <f t="shared" si="122"/>
        <v>0</v>
      </c>
      <c r="P132" s="263">
        <f t="shared" si="122"/>
        <v>0</v>
      </c>
      <c r="Q132" s="263">
        <f t="shared" si="105"/>
        <v>0</v>
      </c>
    </row>
    <row r="133" spans="3:17" x14ac:dyDescent="0.25">
      <c r="C133" s="16"/>
      <c r="D133" s="16"/>
      <c r="E133" s="263">
        <f t="shared" ref="E133:P133" si="123">E303+E472+E642</f>
        <v>0</v>
      </c>
      <c r="F133" s="263">
        <f t="shared" si="123"/>
        <v>0</v>
      </c>
      <c r="G133" s="263">
        <f t="shared" si="123"/>
        <v>0</v>
      </c>
      <c r="H133" s="263">
        <f t="shared" si="123"/>
        <v>0</v>
      </c>
      <c r="I133" s="263">
        <f t="shared" si="123"/>
        <v>0</v>
      </c>
      <c r="J133" s="263">
        <f t="shared" si="123"/>
        <v>0</v>
      </c>
      <c r="K133" s="263">
        <f t="shared" si="123"/>
        <v>0</v>
      </c>
      <c r="L133" s="263">
        <f t="shared" si="123"/>
        <v>0</v>
      </c>
      <c r="M133" s="263">
        <f t="shared" si="123"/>
        <v>0</v>
      </c>
      <c r="N133" s="263">
        <f t="shared" si="123"/>
        <v>0</v>
      </c>
      <c r="O133" s="263">
        <f t="shared" si="123"/>
        <v>0</v>
      </c>
      <c r="P133" s="263">
        <f t="shared" si="123"/>
        <v>0</v>
      </c>
      <c r="Q133" s="263">
        <f t="shared" si="105"/>
        <v>0</v>
      </c>
    </row>
    <row r="134" spans="3:17" x14ac:dyDescent="0.25">
      <c r="C134" s="16"/>
      <c r="D134" s="16"/>
      <c r="E134" s="263">
        <f t="shared" ref="E134:P134" si="124">E304+E473+E643</f>
        <v>0</v>
      </c>
      <c r="F134" s="263">
        <f t="shared" si="124"/>
        <v>0</v>
      </c>
      <c r="G134" s="263">
        <f t="shared" si="124"/>
        <v>0</v>
      </c>
      <c r="H134" s="263">
        <f t="shared" si="124"/>
        <v>0</v>
      </c>
      <c r="I134" s="263">
        <f t="shared" si="124"/>
        <v>0</v>
      </c>
      <c r="J134" s="263">
        <f t="shared" si="124"/>
        <v>0</v>
      </c>
      <c r="K134" s="263">
        <f t="shared" si="124"/>
        <v>0</v>
      </c>
      <c r="L134" s="263">
        <f t="shared" si="124"/>
        <v>0</v>
      </c>
      <c r="M134" s="263">
        <f t="shared" si="124"/>
        <v>0</v>
      </c>
      <c r="N134" s="263">
        <f t="shared" si="124"/>
        <v>0</v>
      </c>
      <c r="O134" s="263">
        <f t="shared" si="124"/>
        <v>0</v>
      </c>
      <c r="P134" s="263">
        <f t="shared" si="124"/>
        <v>0</v>
      </c>
      <c r="Q134" s="263">
        <f t="shared" si="105"/>
        <v>0</v>
      </c>
    </row>
    <row r="135" spans="3:17" x14ac:dyDescent="0.25">
      <c r="C135" s="16"/>
      <c r="D135" s="16"/>
      <c r="E135" s="263">
        <f t="shared" ref="E135:P135" si="125">E305+E474+E644</f>
        <v>0</v>
      </c>
      <c r="F135" s="263">
        <f t="shared" si="125"/>
        <v>0</v>
      </c>
      <c r="G135" s="263">
        <f t="shared" si="125"/>
        <v>0</v>
      </c>
      <c r="H135" s="263">
        <f t="shared" si="125"/>
        <v>0</v>
      </c>
      <c r="I135" s="263">
        <f t="shared" si="125"/>
        <v>0</v>
      </c>
      <c r="J135" s="263">
        <f t="shared" si="125"/>
        <v>0</v>
      </c>
      <c r="K135" s="263">
        <f t="shared" si="125"/>
        <v>0</v>
      </c>
      <c r="L135" s="263">
        <f t="shared" si="125"/>
        <v>0</v>
      </c>
      <c r="M135" s="263">
        <f t="shared" si="125"/>
        <v>0</v>
      </c>
      <c r="N135" s="263">
        <f t="shared" si="125"/>
        <v>0</v>
      </c>
      <c r="O135" s="263">
        <f t="shared" si="125"/>
        <v>0</v>
      </c>
      <c r="P135" s="263">
        <f t="shared" si="125"/>
        <v>0</v>
      </c>
      <c r="Q135" s="263">
        <f t="shared" si="105"/>
        <v>0</v>
      </c>
    </row>
    <row r="136" spans="3:17" x14ac:dyDescent="0.25">
      <c r="C136" s="16"/>
      <c r="D136" s="16"/>
      <c r="E136" s="263">
        <f t="shared" ref="E136:P136" si="126">E306+E475+E645</f>
        <v>0</v>
      </c>
      <c r="F136" s="263">
        <f t="shared" si="126"/>
        <v>0</v>
      </c>
      <c r="G136" s="263">
        <f t="shared" si="126"/>
        <v>0</v>
      </c>
      <c r="H136" s="263">
        <f t="shared" si="126"/>
        <v>0</v>
      </c>
      <c r="I136" s="263">
        <f t="shared" si="126"/>
        <v>0</v>
      </c>
      <c r="J136" s="263">
        <f t="shared" si="126"/>
        <v>0</v>
      </c>
      <c r="K136" s="263">
        <f t="shared" si="126"/>
        <v>0</v>
      </c>
      <c r="L136" s="263">
        <f t="shared" si="126"/>
        <v>0</v>
      </c>
      <c r="M136" s="263">
        <f t="shared" si="126"/>
        <v>0</v>
      </c>
      <c r="N136" s="263">
        <f t="shared" si="126"/>
        <v>0</v>
      </c>
      <c r="O136" s="263">
        <f t="shared" si="126"/>
        <v>0</v>
      </c>
      <c r="P136" s="263">
        <f t="shared" si="126"/>
        <v>0</v>
      </c>
      <c r="Q136" s="263">
        <f t="shared" si="105"/>
        <v>0</v>
      </c>
    </row>
    <row r="137" spans="3:17" x14ac:dyDescent="0.25">
      <c r="C137" s="16"/>
      <c r="D137" s="16"/>
      <c r="E137" s="263">
        <f t="shared" ref="E137:P137" si="127">E307+E476+E646</f>
        <v>0</v>
      </c>
      <c r="F137" s="263">
        <f t="shared" si="127"/>
        <v>0</v>
      </c>
      <c r="G137" s="263">
        <f t="shared" si="127"/>
        <v>0</v>
      </c>
      <c r="H137" s="263">
        <f t="shared" si="127"/>
        <v>0</v>
      </c>
      <c r="I137" s="263">
        <f t="shared" si="127"/>
        <v>0</v>
      </c>
      <c r="J137" s="263">
        <f t="shared" si="127"/>
        <v>0</v>
      </c>
      <c r="K137" s="263">
        <f t="shared" si="127"/>
        <v>0</v>
      </c>
      <c r="L137" s="263">
        <f t="shared" si="127"/>
        <v>0</v>
      </c>
      <c r="M137" s="263">
        <f t="shared" si="127"/>
        <v>0</v>
      </c>
      <c r="N137" s="263">
        <f t="shared" si="127"/>
        <v>0</v>
      </c>
      <c r="O137" s="263">
        <f t="shared" si="127"/>
        <v>0</v>
      </c>
      <c r="P137" s="263">
        <f t="shared" si="127"/>
        <v>0</v>
      </c>
      <c r="Q137" s="263">
        <f t="shared" si="105"/>
        <v>0</v>
      </c>
    </row>
    <row r="138" spans="3:17" x14ac:dyDescent="0.25">
      <c r="C138" s="16"/>
      <c r="D138" s="16"/>
      <c r="E138" s="263">
        <f t="shared" ref="E138:P138" si="128">E308+E477+E647</f>
        <v>0</v>
      </c>
      <c r="F138" s="263">
        <f t="shared" si="128"/>
        <v>0</v>
      </c>
      <c r="G138" s="263">
        <f t="shared" si="128"/>
        <v>0</v>
      </c>
      <c r="H138" s="263">
        <f t="shared" si="128"/>
        <v>0</v>
      </c>
      <c r="I138" s="263">
        <f t="shared" si="128"/>
        <v>0</v>
      </c>
      <c r="J138" s="263">
        <f t="shared" si="128"/>
        <v>0</v>
      </c>
      <c r="K138" s="263">
        <f t="shared" si="128"/>
        <v>0</v>
      </c>
      <c r="L138" s="263">
        <f t="shared" si="128"/>
        <v>0</v>
      </c>
      <c r="M138" s="263">
        <f t="shared" si="128"/>
        <v>0</v>
      </c>
      <c r="N138" s="263">
        <f t="shared" si="128"/>
        <v>0</v>
      </c>
      <c r="O138" s="263">
        <f t="shared" si="128"/>
        <v>0</v>
      </c>
      <c r="P138" s="263">
        <f t="shared" si="128"/>
        <v>0</v>
      </c>
      <c r="Q138" s="263">
        <f t="shared" si="105"/>
        <v>0</v>
      </c>
    </row>
    <row r="139" spans="3:17" x14ac:dyDescent="0.25">
      <c r="C139" s="935" t="s">
        <v>384</v>
      </c>
      <c r="D139" s="935"/>
      <c r="E139" s="413">
        <f t="shared" ref="E139:P139" si="129">SUM(E115:E138)</f>
        <v>389.34539783610052</v>
      </c>
      <c r="F139" s="413">
        <f t="shared" si="129"/>
        <v>329.83078206407095</v>
      </c>
      <c r="G139" s="413">
        <f t="shared" si="129"/>
        <v>380.48438329227309</v>
      </c>
      <c r="H139" s="413">
        <f t="shared" si="129"/>
        <v>241.72542545540622</v>
      </c>
      <c r="I139" s="413">
        <f t="shared" si="129"/>
        <v>282.76460924930871</v>
      </c>
      <c r="J139" s="413">
        <f t="shared" si="129"/>
        <v>269.03245683615751</v>
      </c>
      <c r="K139" s="413">
        <f t="shared" si="129"/>
        <v>303.11204331643455</v>
      </c>
      <c r="L139" s="413">
        <f t="shared" si="129"/>
        <v>258.12816735541986</v>
      </c>
      <c r="M139" s="413">
        <f t="shared" si="129"/>
        <v>270.19328823636511</v>
      </c>
      <c r="N139" s="413">
        <f t="shared" si="129"/>
        <v>283.494324218587</v>
      </c>
      <c r="O139" s="413">
        <f t="shared" si="129"/>
        <v>310.01081030814476</v>
      </c>
      <c r="P139" s="413">
        <f t="shared" si="129"/>
        <v>450.49085138410504</v>
      </c>
      <c r="Q139" s="414">
        <f t="shared" si="105"/>
        <v>3768.6125395523732</v>
      </c>
    </row>
    <row r="140" spans="3:17" x14ac:dyDescent="0.25">
      <c r="C140" s="1002" t="s">
        <v>385</v>
      </c>
      <c r="D140" s="1002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</row>
    <row r="141" spans="3:17" x14ac:dyDescent="0.25">
      <c r="C141" s="16"/>
      <c r="D141" s="16"/>
      <c r="E141" s="263">
        <f t="shared" ref="E141:P141" si="130">E311+E480+E650</f>
        <v>0</v>
      </c>
      <c r="F141" s="263">
        <f t="shared" si="130"/>
        <v>0</v>
      </c>
      <c r="G141" s="263">
        <f t="shared" si="130"/>
        <v>0</v>
      </c>
      <c r="H141" s="263">
        <f t="shared" si="130"/>
        <v>0</v>
      </c>
      <c r="I141" s="263">
        <f t="shared" si="130"/>
        <v>0</v>
      </c>
      <c r="J141" s="263">
        <f t="shared" si="130"/>
        <v>0</v>
      </c>
      <c r="K141" s="263">
        <f t="shared" si="130"/>
        <v>0</v>
      </c>
      <c r="L141" s="263">
        <f t="shared" si="130"/>
        <v>0</v>
      </c>
      <c r="M141" s="263">
        <f t="shared" si="130"/>
        <v>0</v>
      </c>
      <c r="N141" s="263">
        <f t="shared" si="130"/>
        <v>0</v>
      </c>
      <c r="O141" s="263">
        <f t="shared" si="130"/>
        <v>0</v>
      </c>
      <c r="P141" s="263">
        <f t="shared" si="130"/>
        <v>0</v>
      </c>
      <c r="Q141" s="263">
        <f t="shared" ref="Q141:Q165" si="131">SUM(E141:P141)</f>
        <v>0</v>
      </c>
    </row>
    <row r="142" spans="3:17" x14ac:dyDescent="0.25">
      <c r="C142" s="16"/>
      <c r="D142" s="16"/>
      <c r="E142" s="263">
        <f t="shared" ref="E142:P142" si="132">E312+E481+E651</f>
        <v>0</v>
      </c>
      <c r="F142" s="263">
        <f t="shared" si="132"/>
        <v>0</v>
      </c>
      <c r="G142" s="263">
        <f t="shared" si="132"/>
        <v>0</v>
      </c>
      <c r="H142" s="263">
        <f t="shared" si="132"/>
        <v>0</v>
      </c>
      <c r="I142" s="263">
        <f t="shared" si="132"/>
        <v>0</v>
      </c>
      <c r="J142" s="263">
        <f t="shared" si="132"/>
        <v>0</v>
      </c>
      <c r="K142" s="263">
        <f t="shared" si="132"/>
        <v>0</v>
      </c>
      <c r="L142" s="263">
        <f t="shared" si="132"/>
        <v>0</v>
      </c>
      <c r="M142" s="263">
        <f t="shared" si="132"/>
        <v>0</v>
      </c>
      <c r="N142" s="263">
        <f t="shared" si="132"/>
        <v>0</v>
      </c>
      <c r="O142" s="263">
        <f t="shared" si="132"/>
        <v>0</v>
      </c>
      <c r="P142" s="263">
        <f t="shared" si="132"/>
        <v>0</v>
      </c>
      <c r="Q142" s="263">
        <f t="shared" si="131"/>
        <v>0</v>
      </c>
    </row>
    <row r="143" spans="3:17" x14ac:dyDescent="0.25">
      <c r="C143" s="16"/>
      <c r="D143" s="16"/>
      <c r="E143" s="263">
        <f t="shared" ref="E143:P143" si="133">E313+E482+E652</f>
        <v>0</v>
      </c>
      <c r="F143" s="263">
        <f t="shared" si="133"/>
        <v>0</v>
      </c>
      <c r="G143" s="263">
        <f t="shared" si="133"/>
        <v>0</v>
      </c>
      <c r="H143" s="263">
        <f t="shared" si="133"/>
        <v>0</v>
      </c>
      <c r="I143" s="263">
        <f t="shared" si="133"/>
        <v>0</v>
      </c>
      <c r="J143" s="263">
        <f t="shared" si="133"/>
        <v>0</v>
      </c>
      <c r="K143" s="263">
        <f t="shared" si="133"/>
        <v>0</v>
      </c>
      <c r="L143" s="263">
        <f t="shared" si="133"/>
        <v>0</v>
      </c>
      <c r="M143" s="263">
        <f t="shared" si="133"/>
        <v>0</v>
      </c>
      <c r="N143" s="263">
        <f t="shared" si="133"/>
        <v>0</v>
      </c>
      <c r="O143" s="263">
        <f t="shared" si="133"/>
        <v>0</v>
      </c>
      <c r="P143" s="263">
        <f t="shared" si="133"/>
        <v>0</v>
      </c>
      <c r="Q143" s="263">
        <f t="shared" si="131"/>
        <v>0</v>
      </c>
    </row>
    <row r="144" spans="3:17" x14ac:dyDescent="0.3">
      <c r="C144" s="16"/>
      <c r="D144" s="397"/>
      <c r="E144" s="263">
        <f t="shared" ref="E144:P144" si="134">E314+E483+E653</f>
        <v>0</v>
      </c>
      <c r="F144" s="263">
        <f t="shared" si="134"/>
        <v>0</v>
      </c>
      <c r="G144" s="263">
        <f t="shared" si="134"/>
        <v>0</v>
      </c>
      <c r="H144" s="263">
        <f t="shared" si="134"/>
        <v>0</v>
      </c>
      <c r="I144" s="263">
        <f t="shared" si="134"/>
        <v>0</v>
      </c>
      <c r="J144" s="263">
        <f t="shared" si="134"/>
        <v>0</v>
      </c>
      <c r="K144" s="263">
        <f t="shared" si="134"/>
        <v>0</v>
      </c>
      <c r="L144" s="263">
        <f t="shared" si="134"/>
        <v>0</v>
      </c>
      <c r="M144" s="263">
        <f t="shared" si="134"/>
        <v>0</v>
      </c>
      <c r="N144" s="263">
        <f t="shared" si="134"/>
        <v>0</v>
      </c>
      <c r="O144" s="263">
        <f t="shared" si="134"/>
        <v>0</v>
      </c>
      <c r="P144" s="263">
        <f t="shared" si="134"/>
        <v>0</v>
      </c>
      <c r="Q144" s="263">
        <f t="shared" si="131"/>
        <v>0</v>
      </c>
    </row>
    <row r="145" spans="3:17" x14ac:dyDescent="0.3">
      <c r="C145" s="16"/>
      <c r="D145" s="397"/>
      <c r="E145" s="263">
        <f t="shared" ref="E145:P145" si="135">E315+E484+E654</f>
        <v>0</v>
      </c>
      <c r="F145" s="263">
        <f t="shared" si="135"/>
        <v>0</v>
      </c>
      <c r="G145" s="263">
        <f t="shared" si="135"/>
        <v>0</v>
      </c>
      <c r="H145" s="263">
        <f t="shared" si="135"/>
        <v>0</v>
      </c>
      <c r="I145" s="263">
        <f t="shared" si="135"/>
        <v>0</v>
      </c>
      <c r="J145" s="263">
        <f t="shared" si="135"/>
        <v>0</v>
      </c>
      <c r="K145" s="263">
        <f t="shared" si="135"/>
        <v>0</v>
      </c>
      <c r="L145" s="263">
        <f t="shared" si="135"/>
        <v>0</v>
      </c>
      <c r="M145" s="263">
        <f t="shared" si="135"/>
        <v>0</v>
      </c>
      <c r="N145" s="263">
        <f t="shared" si="135"/>
        <v>0</v>
      </c>
      <c r="O145" s="263">
        <f t="shared" si="135"/>
        <v>0</v>
      </c>
      <c r="P145" s="263">
        <f t="shared" si="135"/>
        <v>0</v>
      </c>
      <c r="Q145" s="263">
        <f t="shared" si="131"/>
        <v>0</v>
      </c>
    </row>
    <row r="146" spans="3:17" x14ac:dyDescent="0.3">
      <c r="C146" s="16"/>
      <c r="D146" s="397" t="s">
        <v>460</v>
      </c>
      <c r="E146" s="263">
        <f t="shared" ref="E146:P146" si="136">E316+E485+E655</f>
        <v>0</v>
      </c>
      <c r="F146" s="263">
        <f t="shared" si="136"/>
        <v>0</v>
      </c>
      <c r="G146" s="263">
        <f t="shared" si="136"/>
        <v>0</v>
      </c>
      <c r="H146" s="263">
        <f t="shared" si="136"/>
        <v>0</v>
      </c>
      <c r="I146" s="263">
        <f t="shared" si="136"/>
        <v>0</v>
      </c>
      <c r="J146" s="263">
        <f t="shared" si="136"/>
        <v>0</v>
      </c>
      <c r="K146" s="263">
        <f t="shared" si="136"/>
        <v>0</v>
      </c>
      <c r="L146" s="263">
        <f t="shared" si="136"/>
        <v>0</v>
      </c>
      <c r="M146" s="263">
        <f t="shared" si="136"/>
        <v>0</v>
      </c>
      <c r="N146" s="263">
        <f t="shared" si="136"/>
        <v>0</v>
      </c>
      <c r="O146" s="263">
        <f t="shared" si="136"/>
        <v>0</v>
      </c>
      <c r="P146" s="263">
        <f t="shared" si="136"/>
        <v>0</v>
      </c>
      <c r="Q146" s="263">
        <f t="shared" si="131"/>
        <v>0</v>
      </c>
    </row>
    <row r="147" spans="3:17" x14ac:dyDescent="0.3">
      <c r="C147" s="16"/>
      <c r="D147" s="397" t="s">
        <v>461</v>
      </c>
      <c r="E147" s="263">
        <f t="shared" ref="E147:P147" si="137">E317+E486+E656</f>
        <v>0</v>
      </c>
      <c r="F147" s="263">
        <f t="shared" si="137"/>
        <v>0</v>
      </c>
      <c r="G147" s="263">
        <f t="shared" si="137"/>
        <v>0</v>
      </c>
      <c r="H147" s="263">
        <f t="shared" si="137"/>
        <v>0</v>
      </c>
      <c r="I147" s="263">
        <f t="shared" si="137"/>
        <v>0</v>
      </c>
      <c r="J147" s="263">
        <f t="shared" si="137"/>
        <v>0</v>
      </c>
      <c r="K147" s="263">
        <f t="shared" si="137"/>
        <v>0</v>
      </c>
      <c r="L147" s="263">
        <f t="shared" si="137"/>
        <v>0</v>
      </c>
      <c r="M147" s="263">
        <f t="shared" si="137"/>
        <v>0</v>
      </c>
      <c r="N147" s="263">
        <f t="shared" si="137"/>
        <v>0</v>
      </c>
      <c r="O147" s="263">
        <f t="shared" si="137"/>
        <v>0</v>
      </c>
      <c r="P147" s="263">
        <f t="shared" si="137"/>
        <v>0</v>
      </c>
      <c r="Q147" s="263">
        <f t="shared" si="131"/>
        <v>0</v>
      </c>
    </row>
    <row r="148" spans="3:17" x14ac:dyDescent="0.3">
      <c r="C148" s="16"/>
      <c r="D148" s="398" t="s">
        <v>462</v>
      </c>
      <c r="E148" s="263">
        <f t="shared" ref="E148:P148" si="138">E318+E487+E657</f>
        <v>0</v>
      </c>
      <c r="F148" s="263">
        <f t="shared" si="138"/>
        <v>0</v>
      </c>
      <c r="G148" s="263">
        <f t="shared" si="138"/>
        <v>0</v>
      </c>
      <c r="H148" s="263">
        <f t="shared" si="138"/>
        <v>0</v>
      </c>
      <c r="I148" s="263">
        <f t="shared" si="138"/>
        <v>0</v>
      </c>
      <c r="J148" s="263">
        <f t="shared" si="138"/>
        <v>0</v>
      </c>
      <c r="K148" s="263">
        <f t="shared" si="138"/>
        <v>0</v>
      </c>
      <c r="L148" s="263">
        <f t="shared" si="138"/>
        <v>0</v>
      </c>
      <c r="M148" s="263">
        <f t="shared" si="138"/>
        <v>0</v>
      </c>
      <c r="N148" s="263">
        <f t="shared" si="138"/>
        <v>0</v>
      </c>
      <c r="O148" s="263">
        <f t="shared" si="138"/>
        <v>0</v>
      </c>
      <c r="P148" s="263">
        <f t="shared" si="138"/>
        <v>0</v>
      </c>
      <c r="Q148" s="263">
        <f t="shared" si="131"/>
        <v>0</v>
      </c>
    </row>
    <row r="149" spans="3:17" x14ac:dyDescent="0.3">
      <c r="C149" s="16"/>
      <c r="D149" s="397" t="s">
        <v>463</v>
      </c>
      <c r="E149" s="263">
        <f t="shared" ref="E149:P149" si="139">E319+E488+E658</f>
        <v>0</v>
      </c>
      <c r="F149" s="263">
        <f t="shared" si="139"/>
        <v>0</v>
      </c>
      <c r="G149" s="263">
        <f t="shared" si="139"/>
        <v>0</v>
      </c>
      <c r="H149" s="263">
        <f t="shared" si="139"/>
        <v>0</v>
      </c>
      <c r="I149" s="263">
        <f t="shared" si="139"/>
        <v>0</v>
      </c>
      <c r="J149" s="263">
        <f t="shared" si="139"/>
        <v>0</v>
      </c>
      <c r="K149" s="263">
        <f t="shared" si="139"/>
        <v>0</v>
      </c>
      <c r="L149" s="263">
        <f t="shared" si="139"/>
        <v>0</v>
      </c>
      <c r="M149" s="263">
        <f t="shared" si="139"/>
        <v>0</v>
      </c>
      <c r="N149" s="263">
        <f t="shared" si="139"/>
        <v>0</v>
      </c>
      <c r="O149" s="263">
        <f t="shared" si="139"/>
        <v>0</v>
      </c>
      <c r="P149" s="263">
        <f t="shared" si="139"/>
        <v>0</v>
      </c>
      <c r="Q149" s="263">
        <f t="shared" si="131"/>
        <v>0</v>
      </c>
    </row>
    <row r="150" spans="3:17" x14ac:dyDescent="0.3">
      <c r="C150" s="16"/>
      <c r="D150" s="397" t="s">
        <v>464</v>
      </c>
      <c r="E150" s="263">
        <f t="shared" ref="E150:P150" si="140">E320+E489+E659</f>
        <v>0</v>
      </c>
      <c r="F150" s="263">
        <f t="shared" si="140"/>
        <v>0</v>
      </c>
      <c r="G150" s="263">
        <f t="shared" si="140"/>
        <v>0</v>
      </c>
      <c r="H150" s="263">
        <f t="shared" si="140"/>
        <v>0</v>
      </c>
      <c r="I150" s="263">
        <f t="shared" si="140"/>
        <v>0</v>
      </c>
      <c r="J150" s="263">
        <f t="shared" si="140"/>
        <v>0</v>
      </c>
      <c r="K150" s="263">
        <f t="shared" si="140"/>
        <v>0</v>
      </c>
      <c r="L150" s="263">
        <f t="shared" si="140"/>
        <v>0</v>
      </c>
      <c r="M150" s="263">
        <f t="shared" si="140"/>
        <v>0</v>
      </c>
      <c r="N150" s="263">
        <f t="shared" si="140"/>
        <v>0</v>
      </c>
      <c r="O150" s="263">
        <f t="shared" si="140"/>
        <v>0</v>
      </c>
      <c r="P150" s="263">
        <f t="shared" si="140"/>
        <v>0</v>
      </c>
      <c r="Q150" s="263">
        <f t="shared" si="131"/>
        <v>0</v>
      </c>
    </row>
    <row r="151" spans="3:17" x14ac:dyDescent="0.3">
      <c r="C151" s="16"/>
      <c r="D151" s="397" t="s">
        <v>465</v>
      </c>
      <c r="E151" s="263">
        <f t="shared" ref="E151:P151" si="141">E321+E490+E660</f>
        <v>0</v>
      </c>
      <c r="F151" s="263">
        <f t="shared" si="141"/>
        <v>0</v>
      </c>
      <c r="G151" s="263">
        <f t="shared" si="141"/>
        <v>0</v>
      </c>
      <c r="H151" s="263">
        <f t="shared" si="141"/>
        <v>0</v>
      </c>
      <c r="I151" s="263">
        <f t="shared" si="141"/>
        <v>0</v>
      </c>
      <c r="J151" s="263">
        <f t="shared" si="141"/>
        <v>0</v>
      </c>
      <c r="K151" s="263">
        <f t="shared" si="141"/>
        <v>0</v>
      </c>
      <c r="L151" s="263">
        <f t="shared" si="141"/>
        <v>0</v>
      </c>
      <c r="M151" s="263">
        <f t="shared" si="141"/>
        <v>0</v>
      </c>
      <c r="N151" s="263">
        <f t="shared" si="141"/>
        <v>0</v>
      </c>
      <c r="O151" s="263">
        <f t="shared" si="141"/>
        <v>0</v>
      </c>
      <c r="P151" s="263">
        <f t="shared" si="141"/>
        <v>0</v>
      </c>
      <c r="Q151" s="263">
        <f t="shared" si="131"/>
        <v>0</v>
      </c>
    </row>
    <row r="152" spans="3:17" x14ac:dyDescent="0.3">
      <c r="C152" s="16"/>
      <c r="D152" s="397" t="s">
        <v>466</v>
      </c>
      <c r="E152" s="263">
        <f t="shared" ref="E152:P152" si="142">E322+E491+E661</f>
        <v>0</v>
      </c>
      <c r="F152" s="263">
        <f t="shared" si="142"/>
        <v>0</v>
      </c>
      <c r="G152" s="263">
        <f t="shared" si="142"/>
        <v>0</v>
      </c>
      <c r="H152" s="263">
        <f t="shared" si="142"/>
        <v>0</v>
      </c>
      <c r="I152" s="263">
        <f t="shared" si="142"/>
        <v>0</v>
      </c>
      <c r="J152" s="263">
        <f t="shared" si="142"/>
        <v>0</v>
      </c>
      <c r="K152" s="263">
        <f t="shared" si="142"/>
        <v>0</v>
      </c>
      <c r="L152" s="263">
        <f t="shared" si="142"/>
        <v>0</v>
      </c>
      <c r="M152" s="263">
        <f t="shared" si="142"/>
        <v>0</v>
      </c>
      <c r="N152" s="263">
        <f t="shared" si="142"/>
        <v>0</v>
      </c>
      <c r="O152" s="263">
        <f t="shared" si="142"/>
        <v>0</v>
      </c>
      <c r="P152" s="263">
        <f t="shared" si="142"/>
        <v>0</v>
      </c>
      <c r="Q152" s="263">
        <f t="shared" si="131"/>
        <v>0</v>
      </c>
    </row>
    <row r="153" spans="3:17" x14ac:dyDescent="0.3">
      <c r="C153" s="16"/>
      <c r="D153" s="397" t="s">
        <v>467</v>
      </c>
      <c r="E153" s="263">
        <f t="shared" ref="E153:P153" si="143">E323+E492+E662</f>
        <v>0</v>
      </c>
      <c r="F153" s="263">
        <f t="shared" si="143"/>
        <v>0</v>
      </c>
      <c r="G153" s="263">
        <f t="shared" si="143"/>
        <v>0</v>
      </c>
      <c r="H153" s="263">
        <f t="shared" si="143"/>
        <v>0</v>
      </c>
      <c r="I153" s="263">
        <f t="shared" si="143"/>
        <v>0</v>
      </c>
      <c r="J153" s="263">
        <f t="shared" si="143"/>
        <v>0</v>
      </c>
      <c r="K153" s="263">
        <f t="shared" si="143"/>
        <v>0</v>
      </c>
      <c r="L153" s="263">
        <f t="shared" si="143"/>
        <v>0</v>
      </c>
      <c r="M153" s="263">
        <f t="shared" si="143"/>
        <v>0</v>
      </c>
      <c r="N153" s="263">
        <f t="shared" si="143"/>
        <v>0</v>
      </c>
      <c r="O153" s="263">
        <f t="shared" si="143"/>
        <v>0</v>
      </c>
      <c r="P153" s="263">
        <f t="shared" si="143"/>
        <v>0</v>
      </c>
      <c r="Q153" s="263">
        <f t="shared" si="131"/>
        <v>0</v>
      </c>
    </row>
    <row r="154" spans="3:17" x14ac:dyDescent="0.3">
      <c r="C154" s="16"/>
      <c r="D154" s="397" t="s">
        <v>468</v>
      </c>
      <c r="E154" s="263">
        <f t="shared" ref="E154:P154" si="144">E324+E493+E663</f>
        <v>0</v>
      </c>
      <c r="F154" s="263">
        <f t="shared" si="144"/>
        <v>0</v>
      </c>
      <c r="G154" s="263">
        <f t="shared" si="144"/>
        <v>0</v>
      </c>
      <c r="H154" s="263">
        <f t="shared" si="144"/>
        <v>0</v>
      </c>
      <c r="I154" s="263">
        <f t="shared" si="144"/>
        <v>0</v>
      </c>
      <c r="J154" s="263">
        <f t="shared" si="144"/>
        <v>0</v>
      </c>
      <c r="K154" s="263">
        <f t="shared" si="144"/>
        <v>0</v>
      </c>
      <c r="L154" s="263">
        <f t="shared" si="144"/>
        <v>0</v>
      </c>
      <c r="M154" s="263">
        <f t="shared" si="144"/>
        <v>0</v>
      </c>
      <c r="N154" s="263">
        <f t="shared" si="144"/>
        <v>0</v>
      </c>
      <c r="O154" s="263">
        <f t="shared" si="144"/>
        <v>0</v>
      </c>
      <c r="P154" s="263">
        <f t="shared" si="144"/>
        <v>0</v>
      </c>
      <c r="Q154" s="263">
        <f t="shared" si="131"/>
        <v>0</v>
      </c>
    </row>
    <row r="155" spans="3:17" x14ac:dyDescent="0.3">
      <c r="C155" s="16"/>
      <c r="D155" s="397" t="s">
        <v>469</v>
      </c>
      <c r="E155" s="263">
        <f t="shared" ref="E155:P155" si="145">E325+E494+E664</f>
        <v>0</v>
      </c>
      <c r="F155" s="263">
        <f t="shared" si="145"/>
        <v>0</v>
      </c>
      <c r="G155" s="263">
        <f t="shared" si="145"/>
        <v>0</v>
      </c>
      <c r="H155" s="263">
        <f t="shared" si="145"/>
        <v>0</v>
      </c>
      <c r="I155" s="263">
        <f t="shared" si="145"/>
        <v>0</v>
      </c>
      <c r="J155" s="263">
        <f t="shared" si="145"/>
        <v>0</v>
      </c>
      <c r="K155" s="263">
        <f t="shared" si="145"/>
        <v>0</v>
      </c>
      <c r="L155" s="263">
        <f t="shared" si="145"/>
        <v>0</v>
      </c>
      <c r="M155" s="263">
        <f t="shared" si="145"/>
        <v>0</v>
      </c>
      <c r="N155" s="263">
        <f t="shared" si="145"/>
        <v>0</v>
      </c>
      <c r="O155" s="263">
        <f t="shared" si="145"/>
        <v>0</v>
      </c>
      <c r="P155" s="263">
        <f t="shared" si="145"/>
        <v>0</v>
      </c>
      <c r="Q155" s="263">
        <f t="shared" si="131"/>
        <v>0</v>
      </c>
    </row>
    <row r="156" spans="3:17" x14ac:dyDescent="0.3">
      <c r="C156" s="16"/>
      <c r="D156" s="397" t="s">
        <v>470</v>
      </c>
      <c r="E156" s="263">
        <f t="shared" ref="E156:P156" si="146">E326+E495+E665</f>
        <v>0</v>
      </c>
      <c r="F156" s="263">
        <f t="shared" si="146"/>
        <v>0</v>
      </c>
      <c r="G156" s="263">
        <f t="shared" si="146"/>
        <v>0</v>
      </c>
      <c r="H156" s="263">
        <f t="shared" si="146"/>
        <v>0</v>
      </c>
      <c r="I156" s="263">
        <f t="shared" si="146"/>
        <v>0</v>
      </c>
      <c r="J156" s="263">
        <f t="shared" si="146"/>
        <v>0</v>
      </c>
      <c r="K156" s="263">
        <f t="shared" si="146"/>
        <v>0</v>
      </c>
      <c r="L156" s="263">
        <f t="shared" si="146"/>
        <v>0</v>
      </c>
      <c r="M156" s="263">
        <f t="shared" si="146"/>
        <v>0</v>
      </c>
      <c r="N156" s="263">
        <f t="shared" si="146"/>
        <v>0</v>
      </c>
      <c r="O156" s="263">
        <f t="shared" si="146"/>
        <v>0</v>
      </c>
      <c r="P156" s="263">
        <f t="shared" si="146"/>
        <v>0</v>
      </c>
      <c r="Q156" s="263">
        <f t="shared" si="131"/>
        <v>0</v>
      </c>
    </row>
    <row r="157" spans="3:17" x14ac:dyDescent="0.25">
      <c r="C157" s="16"/>
      <c r="D157" s="16" t="s">
        <v>441</v>
      </c>
      <c r="E157" s="263">
        <f t="shared" ref="E157:P157" si="147">E327+E496+E666</f>
        <v>475.81551628497135</v>
      </c>
      <c r="F157" s="263">
        <f t="shared" si="147"/>
        <v>110.32240307854597</v>
      </c>
      <c r="G157" s="263">
        <f t="shared" si="147"/>
        <v>260.68716002101274</v>
      </c>
      <c r="H157" s="263">
        <f t="shared" si="147"/>
        <v>327.7963155569069</v>
      </c>
      <c r="I157" s="263">
        <f t="shared" si="147"/>
        <v>799.48180141532532</v>
      </c>
      <c r="J157" s="263">
        <f t="shared" si="147"/>
        <v>486.97924299250042</v>
      </c>
      <c r="K157" s="263">
        <f t="shared" si="147"/>
        <v>991.58015919199624</v>
      </c>
      <c r="L157" s="263">
        <f t="shared" si="147"/>
        <v>355.38603002204474</v>
      </c>
      <c r="M157" s="263">
        <f t="shared" si="147"/>
        <v>432.47219945966594</v>
      </c>
      <c r="N157" s="263">
        <f t="shared" si="147"/>
        <v>537.34350178491684</v>
      </c>
      <c r="O157" s="263">
        <f t="shared" si="147"/>
        <v>576.99205768568993</v>
      </c>
      <c r="P157" s="263">
        <f t="shared" si="147"/>
        <v>688.27129275033531</v>
      </c>
      <c r="Q157" s="414">
        <f t="shared" si="131"/>
        <v>6043.1276802439124</v>
      </c>
    </row>
    <row r="158" spans="3:17" x14ac:dyDescent="0.25">
      <c r="C158" s="16"/>
      <c r="D158" s="16"/>
      <c r="E158" s="263">
        <f t="shared" ref="E158:P158" si="148">E328+E497+E667</f>
        <v>0</v>
      </c>
      <c r="F158" s="263">
        <f t="shared" si="148"/>
        <v>0</v>
      </c>
      <c r="G158" s="263">
        <f t="shared" si="148"/>
        <v>0</v>
      </c>
      <c r="H158" s="263">
        <f t="shared" si="148"/>
        <v>0</v>
      </c>
      <c r="I158" s="263">
        <f t="shared" si="148"/>
        <v>0</v>
      </c>
      <c r="J158" s="263">
        <f t="shared" si="148"/>
        <v>0</v>
      </c>
      <c r="K158" s="263">
        <f t="shared" si="148"/>
        <v>0</v>
      </c>
      <c r="L158" s="263">
        <f t="shared" si="148"/>
        <v>0</v>
      </c>
      <c r="M158" s="263">
        <f t="shared" si="148"/>
        <v>0</v>
      </c>
      <c r="N158" s="263">
        <f t="shared" si="148"/>
        <v>0</v>
      </c>
      <c r="O158" s="263">
        <f t="shared" si="148"/>
        <v>0</v>
      </c>
      <c r="P158" s="263">
        <f t="shared" si="148"/>
        <v>0</v>
      </c>
      <c r="Q158" s="263">
        <f t="shared" si="131"/>
        <v>0</v>
      </c>
    </row>
    <row r="159" spans="3:17" x14ac:dyDescent="0.25">
      <c r="C159" s="16"/>
      <c r="D159" s="16"/>
      <c r="E159" s="263">
        <f t="shared" ref="E159:P159" si="149">E329+E498+E668</f>
        <v>0</v>
      </c>
      <c r="F159" s="263">
        <f t="shared" si="149"/>
        <v>0</v>
      </c>
      <c r="G159" s="263">
        <f t="shared" si="149"/>
        <v>0</v>
      </c>
      <c r="H159" s="263">
        <f t="shared" si="149"/>
        <v>0</v>
      </c>
      <c r="I159" s="263">
        <f t="shared" si="149"/>
        <v>0</v>
      </c>
      <c r="J159" s="263">
        <f t="shared" si="149"/>
        <v>0</v>
      </c>
      <c r="K159" s="263">
        <f t="shared" si="149"/>
        <v>0</v>
      </c>
      <c r="L159" s="263">
        <f t="shared" si="149"/>
        <v>0</v>
      </c>
      <c r="M159" s="263">
        <f t="shared" si="149"/>
        <v>0</v>
      </c>
      <c r="N159" s="263">
        <f t="shared" si="149"/>
        <v>0</v>
      </c>
      <c r="O159" s="263">
        <f t="shared" si="149"/>
        <v>0</v>
      </c>
      <c r="P159" s="263">
        <f t="shared" si="149"/>
        <v>0</v>
      </c>
      <c r="Q159" s="263">
        <f t="shared" si="131"/>
        <v>0</v>
      </c>
    </row>
    <row r="160" spans="3:17" x14ac:dyDescent="0.25">
      <c r="C160" s="16"/>
      <c r="D160" s="16"/>
      <c r="E160" s="263">
        <f t="shared" ref="E160:P160" si="150">E330+E499+E669</f>
        <v>0</v>
      </c>
      <c r="F160" s="263">
        <f t="shared" si="150"/>
        <v>0</v>
      </c>
      <c r="G160" s="263">
        <f t="shared" si="150"/>
        <v>0</v>
      </c>
      <c r="H160" s="263">
        <f t="shared" si="150"/>
        <v>0</v>
      </c>
      <c r="I160" s="263">
        <f t="shared" si="150"/>
        <v>0</v>
      </c>
      <c r="J160" s="263">
        <f t="shared" si="150"/>
        <v>0</v>
      </c>
      <c r="K160" s="263">
        <f t="shared" si="150"/>
        <v>0</v>
      </c>
      <c r="L160" s="263">
        <f t="shared" si="150"/>
        <v>0</v>
      </c>
      <c r="M160" s="263">
        <f t="shared" si="150"/>
        <v>0</v>
      </c>
      <c r="N160" s="263">
        <f t="shared" si="150"/>
        <v>0</v>
      </c>
      <c r="O160" s="263">
        <f t="shared" si="150"/>
        <v>0</v>
      </c>
      <c r="P160" s="263">
        <f t="shared" si="150"/>
        <v>0</v>
      </c>
      <c r="Q160" s="263">
        <f t="shared" si="131"/>
        <v>0</v>
      </c>
    </row>
    <row r="161" spans="3:19" x14ac:dyDescent="0.25">
      <c r="C161" s="16"/>
      <c r="D161" s="16"/>
      <c r="E161" s="263">
        <f t="shared" ref="E161:P161" si="151">E331+E500+E670</f>
        <v>0</v>
      </c>
      <c r="F161" s="263">
        <f t="shared" si="151"/>
        <v>0</v>
      </c>
      <c r="G161" s="263">
        <f t="shared" si="151"/>
        <v>0</v>
      </c>
      <c r="H161" s="263">
        <f t="shared" si="151"/>
        <v>0</v>
      </c>
      <c r="I161" s="263">
        <f t="shared" si="151"/>
        <v>0</v>
      </c>
      <c r="J161" s="263">
        <f t="shared" si="151"/>
        <v>0</v>
      </c>
      <c r="K161" s="263">
        <f t="shared" si="151"/>
        <v>0</v>
      </c>
      <c r="L161" s="263">
        <f t="shared" si="151"/>
        <v>0</v>
      </c>
      <c r="M161" s="263">
        <f t="shared" si="151"/>
        <v>0</v>
      </c>
      <c r="N161" s="263">
        <f t="shared" si="151"/>
        <v>0</v>
      </c>
      <c r="O161" s="263">
        <f t="shared" si="151"/>
        <v>0</v>
      </c>
      <c r="P161" s="263">
        <f t="shared" si="151"/>
        <v>0</v>
      </c>
      <c r="Q161" s="263">
        <f t="shared" si="131"/>
        <v>0</v>
      </c>
    </row>
    <row r="162" spans="3:19" x14ac:dyDescent="0.25">
      <c r="C162" s="16"/>
      <c r="D162" s="16"/>
      <c r="E162" s="263">
        <f t="shared" ref="E162:P162" si="152">E332+E501+E671</f>
        <v>0</v>
      </c>
      <c r="F162" s="263">
        <f t="shared" si="152"/>
        <v>0</v>
      </c>
      <c r="G162" s="263">
        <f t="shared" si="152"/>
        <v>0</v>
      </c>
      <c r="H162" s="263">
        <f t="shared" si="152"/>
        <v>0</v>
      </c>
      <c r="I162" s="263">
        <f t="shared" si="152"/>
        <v>0</v>
      </c>
      <c r="J162" s="263">
        <f t="shared" si="152"/>
        <v>0</v>
      </c>
      <c r="K162" s="263">
        <f t="shared" si="152"/>
        <v>0</v>
      </c>
      <c r="L162" s="263">
        <f t="shared" si="152"/>
        <v>0</v>
      </c>
      <c r="M162" s="263">
        <f t="shared" si="152"/>
        <v>0</v>
      </c>
      <c r="N162" s="263">
        <f t="shared" si="152"/>
        <v>0</v>
      </c>
      <c r="O162" s="263">
        <f t="shared" si="152"/>
        <v>0</v>
      </c>
      <c r="P162" s="263">
        <f t="shared" si="152"/>
        <v>0</v>
      </c>
      <c r="Q162" s="263">
        <f t="shared" si="131"/>
        <v>0</v>
      </c>
    </row>
    <row r="163" spans="3:19" x14ac:dyDescent="0.25">
      <c r="C163" s="16"/>
      <c r="D163" s="16"/>
      <c r="E163" s="263">
        <f t="shared" ref="E163:P163" si="153">E333+E502+E672</f>
        <v>0</v>
      </c>
      <c r="F163" s="263">
        <f t="shared" si="153"/>
        <v>0</v>
      </c>
      <c r="G163" s="263">
        <f t="shared" si="153"/>
        <v>0</v>
      </c>
      <c r="H163" s="263">
        <f t="shared" si="153"/>
        <v>0</v>
      </c>
      <c r="I163" s="263">
        <f t="shared" si="153"/>
        <v>0</v>
      </c>
      <c r="J163" s="263">
        <f t="shared" si="153"/>
        <v>0</v>
      </c>
      <c r="K163" s="263">
        <f t="shared" si="153"/>
        <v>0</v>
      </c>
      <c r="L163" s="263">
        <f t="shared" si="153"/>
        <v>0</v>
      </c>
      <c r="M163" s="263">
        <f t="shared" si="153"/>
        <v>0</v>
      </c>
      <c r="N163" s="263">
        <f t="shared" si="153"/>
        <v>0</v>
      </c>
      <c r="O163" s="263">
        <f t="shared" si="153"/>
        <v>0</v>
      </c>
      <c r="P163" s="263">
        <f t="shared" si="153"/>
        <v>0</v>
      </c>
      <c r="Q163" s="263">
        <f t="shared" si="131"/>
        <v>0</v>
      </c>
    </row>
    <row r="164" spans="3:19" x14ac:dyDescent="0.25">
      <c r="C164" s="16"/>
      <c r="D164" s="16"/>
      <c r="E164" s="263">
        <f t="shared" ref="E164:P164" si="154">E334+E503+E673</f>
        <v>0</v>
      </c>
      <c r="F164" s="263">
        <f t="shared" si="154"/>
        <v>0</v>
      </c>
      <c r="G164" s="263">
        <f t="shared" si="154"/>
        <v>0</v>
      </c>
      <c r="H164" s="263">
        <f t="shared" si="154"/>
        <v>0</v>
      </c>
      <c r="I164" s="263">
        <f t="shared" si="154"/>
        <v>0</v>
      </c>
      <c r="J164" s="263">
        <f t="shared" si="154"/>
        <v>0</v>
      </c>
      <c r="K164" s="263">
        <f t="shared" si="154"/>
        <v>0</v>
      </c>
      <c r="L164" s="263">
        <f t="shared" si="154"/>
        <v>0</v>
      </c>
      <c r="M164" s="263">
        <f t="shared" si="154"/>
        <v>0</v>
      </c>
      <c r="N164" s="263">
        <f t="shared" si="154"/>
        <v>0</v>
      </c>
      <c r="O164" s="263">
        <f t="shared" si="154"/>
        <v>0</v>
      </c>
      <c r="P164" s="263">
        <f t="shared" si="154"/>
        <v>0</v>
      </c>
      <c r="Q164" s="263">
        <f t="shared" si="131"/>
        <v>0</v>
      </c>
    </row>
    <row r="165" spans="3:19" x14ac:dyDescent="0.25">
      <c r="C165" s="935" t="s">
        <v>387</v>
      </c>
      <c r="D165" s="935"/>
      <c r="E165" s="413">
        <f t="shared" ref="E165:P165" si="155">SUM(E141:E164)</f>
        <v>475.81551628497135</v>
      </c>
      <c r="F165" s="413">
        <f t="shared" si="155"/>
        <v>110.32240307854597</v>
      </c>
      <c r="G165" s="413">
        <f t="shared" si="155"/>
        <v>260.68716002101274</v>
      </c>
      <c r="H165" s="413">
        <f t="shared" si="155"/>
        <v>327.7963155569069</v>
      </c>
      <c r="I165" s="413">
        <f t="shared" si="155"/>
        <v>799.48180141532532</v>
      </c>
      <c r="J165" s="413">
        <f t="shared" si="155"/>
        <v>486.97924299250042</v>
      </c>
      <c r="K165" s="413">
        <f t="shared" si="155"/>
        <v>991.58015919199624</v>
      </c>
      <c r="L165" s="413">
        <f t="shared" si="155"/>
        <v>355.38603002204474</v>
      </c>
      <c r="M165" s="413">
        <f t="shared" si="155"/>
        <v>432.47219945966594</v>
      </c>
      <c r="N165" s="413">
        <f t="shared" si="155"/>
        <v>537.34350178491684</v>
      </c>
      <c r="O165" s="413">
        <f t="shared" si="155"/>
        <v>576.99205768568993</v>
      </c>
      <c r="P165" s="413">
        <f t="shared" si="155"/>
        <v>688.27129275033531</v>
      </c>
      <c r="Q165" s="413">
        <f t="shared" si="131"/>
        <v>6043.1276802439124</v>
      </c>
    </row>
    <row r="166" spans="3:19" x14ac:dyDescent="0.25">
      <c r="C166" s="1002" t="s">
        <v>388</v>
      </c>
      <c r="D166" s="1002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</row>
    <row r="167" spans="3:19" x14ac:dyDescent="0.25">
      <c r="C167" s="16" t="s">
        <v>389</v>
      </c>
      <c r="D167" s="16" t="s">
        <v>390</v>
      </c>
      <c r="E167" s="263">
        <f t="shared" ref="E167:P167" si="156">E337+E506</f>
        <v>0</v>
      </c>
      <c r="F167" s="263">
        <f t="shared" si="156"/>
        <v>0</v>
      </c>
      <c r="G167" s="263">
        <f t="shared" si="156"/>
        <v>0</v>
      </c>
      <c r="H167" s="263">
        <f t="shared" si="156"/>
        <v>0</v>
      </c>
      <c r="I167" s="263">
        <f t="shared" si="156"/>
        <v>0</v>
      </c>
      <c r="J167" s="263">
        <f t="shared" si="156"/>
        <v>0</v>
      </c>
      <c r="K167" s="263">
        <f t="shared" si="156"/>
        <v>0</v>
      </c>
      <c r="L167" s="263">
        <f t="shared" si="156"/>
        <v>0</v>
      </c>
      <c r="M167" s="263">
        <f t="shared" si="156"/>
        <v>0</v>
      </c>
      <c r="N167" s="263">
        <f t="shared" si="156"/>
        <v>0</v>
      </c>
      <c r="O167" s="263">
        <f t="shared" si="156"/>
        <v>0</v>
      </c>
      <c r="P167" s="263">
        <f t="shared" si="156"/>
        <v>0</v>
      </c>
      <c r="Q167" s="263">
        <f>SUM(E167:P167)</f>
        <v>0</v>
      </c>
    </row>
    <row r="168" spans="3:19" x14ac:dyDescent="0.25">
      <c r="C168" s="16" t="s">
        <v>389</v>
      </c>
      <c r="D168" s="16" t="s">
        <v>391</v>
      </c>
      <c r="E168" s="263">
        <f t="shared" ref="E168:P168" si="157">E338+E507</f>
        <v>0</v>
      </c>
      <c r="F168" s="263">
        <f t="shared" si="157"/>
        <v>0</v>
      </c>
      <c r="G168" s="263">
        <f t="shared" si="157"/>
        <v>0</v>
      </c>
      <c r="H168" s="263">
        <f t="shared" si="157"/>
        <v>0</v>
      </c>
      <c r="I168" s="263">
        <f t="shared" si="157"/>
        <v>0</v>
      </c>
      <c r="J168" s="263">
        <f t="shared" si="157"/>
        <v>0</v>
      </c>
      <c r="K168" s="263">
        <f t="shared" si="157"/>
        <v>0</v>
      </c>
      <c r="L168" s="263">
        <f t="shared" si="157"/>
        <v>0</v>
      </c>
      <c r="M168" s="263">
        <f t="shared" si="157"/>
        <v>0</v>
      </c>
      <c r="N168" s="263">
        <f t="shared" si="157"/>
        <v>0</v>
      </c>
      <c r="O168" s="263">
        <f t="shared" si="157"/>
        <v>0</v>
      </c>
      <c r="P168" s="263">
        <f t="shared" si="157"/>
        <v>0</v>
      </c>
      <c r="Q168" s="263">
        <f>SUM(E168:P168)</f>
        <v>0</v>
      </c>
    </row>
    <row r="169" spans="3:19" x14ac:dyDescent="0.25">
      <c r="C169" s="159"/>
      <c r="D169" s="156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</row>
    <row r="170" spans="3:19" x14ac:dyDescent="0.25">
      <c r="C170" s="1027" t="s">
        <v>392</v>
      </c>
      <c r="D170" s="1027"/>
      <c r="E170" s="411">
        <f t="shared" ref="E170:P170" si="158">E167+E168</f>
        <v>0</v>
      </c>
      <c r="F170" s="411">
        <f t="shared" si="158"/>
        <v>0</v>
      </c>
      <c r="G170" s="411">
        <f t="shared" si="158"/>
        <v>0</v>
      </c>
      <c r="H170" s="411">
        <f t="shared" si="158"/>
        <v>0</v>
      </c>
      <c r="I170" s="411">
        <f t="shared" si="158"/>
        <v>0</v>
      </c>
      <c r="J170" s="411">
        <f t="shared" si="158"/>
        <v>0</v>
      </c>
      <c r="K170" s="411">
        <f t="shared" si="158"/>
        <v>0</v>
      </c>
      <c r="L170" s="411">
        <f t="shared" si="158"/>
        <v>0</v>
      </c>
      <c r="M170" s="411">
        <f t="shared" si="158"/>
        <v>0</v>
      </c>
      <c r="N170" s="411">
        <f t="shared" si="158"/>
        <v>0</v>
      </c>
      <c r="O170" s="411">
        <f t="shared" si="158"/>
        <v>0</v>
      </c>
      <c r="P170" s="411">
        <f t="shared" si="158"/>
        <v>0</v>
      </c>
      <c r="Q170" s="411">
        <f>SUM(E170:P170)</f>
        <v>0</v>
      </c>
    </row>
    <row r="171" spans="3:19" x14ac:dyDescent="0.25">
      <c r="C171" s="1027" t="s">
        <v>201</v>
      </c>
      <c r="D171" s="1027"/>
      <c r="E171" s="411">
        <f t="shared" ref="E171:P171" si="159">E49+E94+E103+E113+E139+E165+E170</f>
        <v>2702.3180058215512</v>
      </c>
      <c r="F171" s="411">
        <f t="shared" si="159"/>
        <v>2343.9273710387524</v>
      </c>
      <c r="G171" s="411">
        <f t="shared" si="159"/>
        <v>2460.6746199194727</v>
      </c>
      <c r="H171" s="411">
        <f t="shared" si="159"/>
        <v>2514.6192797845065</v>
      </c>
      <c r="I171" s="411">
        <f t="shared" si="159"/>
        <v>3013.321014915045</v>
      </c>
      <c r="J171" s="411">
        <f t="shared" si="159"/>
        <v>2612.4462893746718</v>
      </c>
      <c r="K171" s="411">
        <f t="shared" si="159"/>
        <v>3322.4159316804539</v>
      </c>
      <c r="L171" s="411">
        <f t="shared" si="159"/>
        <v>2600.8988303508227</v>
      </c>
      <c r="M171" s="411">
        <f t="shared" si="159"/>
        <v>2555.8887628747098</v>
      </c>
      <c r="N171" s="411">
        <f t="shared" si="159"/>
        <v>2968.1776730803208</v>
      </c>
      <c r="O171" s="411">
        <f t="shared" si="159"/>
        <v>2912.4343431295283</v>
      </c>
      <c r="P171" s="411">
        <f t="shared" si="159"/>
        <v>3388.2154829954511</v>
      </c>
      <c r="Q171" s="411">
        <f>SUM(E171:P171)</f>
        <v>33395.337604965287</v>
      </c>
      <c r="S171" s="487" t="e">
        <f>Q171-'F12'!#REF!</f>
        <v>#REF!</v>
      </c>
    </row>
    <row r="173" spans="3:19" x14ac:dyDescent="0.25">
      <c r="C173" s="22" t="s">
        <v>471</v>
      </c>
      <c r="J173" s="25"/>
    </row>
    <row r="174" spans="3:19" x14ac:dyDescent="0.25">
      <c r="C174" s="13"/>
      <c r="Q174" s="25" t="s">
        <v>101</v>
      </c>
    </row>
    <row r="175" spans="3:19" x14ac:dyDescent="0.25">
      <c r="C175" s="940" t="s">
        <v>310</v>
      </c>
      <c r="D175" s="940" t="s">
        <v>311</v>
      </c>
      <c r="E175" s="946" t="s">
        <v>484</v>
      </c>
      <c r="F175" s="946"/>
      <c r="G175" s="946"/>
      <c r="H175" s="946"/>
      <c r="I175" s="946"/>
      <c r="J175" s="946"/>
      <c r="K175" s="946"/>
      <c r="L175" s="946"/>
      <c r="M175" s="946"/>
      <c r="N175" s="946"/>
      <c r="O175" s="946"/>
      <c r="P175" s="946"/>
      <c r="Q175" s="946"/>
    </row>
    <row r="176" spans="3:19" x14ac:dyDescent="0.25">
      <c r="C176" s="940"/>
      <c r="D176" s="940"/>
      <c r="E176" s="12" t="s">
        <v>223</v>
      </c>
      <c r="F176" s="12" t="s">
        <v>224</v>
      </c>
      <c r="G176" s="12" t="s">
        <v>225</v>
      </c>
      <c r="H176" s="12" t="s">
        <v>226</v>
      </c>
      <c r="I176" s="12" t="s">
        <v>227</v>
      </c>
      <c r="J176" s="12" t="s">
        <v>228</v>
      </c>
      <c r="K176" s="12" t="s">
        <v>229</v>
      </c>
      <c r="L176" s="12" t="s">
        <v>230</v>
      </c>
      <c r="M176" s="12" t="s">
        <v>231</v>
      </c>
      <c r="N176" s="12" t="s">
        <v>232</v>
      </c>
      <c r="O176" s="12" t="s">
        <v>233</v>
      </c>
      <c r="P176" s="12" t="s">
        <v>234</v>
      </c>
      <c r="Q176" s="12" t="s">
        <v>90</v>
      </c>
    </row>
    <row r="177" spans="2:17" x14ac:dyDescent="0.25">
      <c r="C177" s="940"/>
      <c r="D177" s="940"/>
      <c r="E177" s="12" t="s">
        <v>113</v>
      </c>
      <c r="F177" s="12" t="s">
        <v>113</v>
      </c>
      <c r="G177" s="12" t="s">
        <v>113</v>
      </c>
      <c r="H177" s="12" t="s">
        <v>113</v>
      </c>
      <c r="I177" s="12" t="s">
        <v>113</v>
      </c>
      <c r="J177" s="12" t="s">
        <v>113</v>
      </c>
      <c r="K177" s="12" t="s">
        <v>114</v>
      </c>
      <c r="L177" s="12" t="s">
        <v>114</v>
      </c>
      <c r="M177" s="12" t="s">
        <v>114</v>
      </c>
      <c r="N177" s="12" t="s">
        <v>114</v>
      </c>
      <c r="O177" s="12" t="s">
        <v>114</v>
      </c>
      <c r="P177" s="12" t="s">
        <v>114</v>
      </c>
      <c r="Q177" s="12" t="s">
        <v>114</v>
      </c>
    </row>
    <row r="178" spans="2:17" x14ac:dyDescent="0.25">
      <c r="B178" s="85"/>
      <c r="C178" s="1002" t="s">
        <v>312</v>
      </c>
      <c r="D178" s="1002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</row>
    <row r="179" spans="2:17" x14ac:dyDescent="0.25">
      <c r="C179" s="935" t="s">
        <v>313</v>
      </c>
      <c r="D179" s="935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</row>
    <row r="180" spans="2:17" x14ac:dyDescent="0.25">
      <c r="B180" s="85"/>
      <c r="C180" s="999" t="s">
        <v>314</v>
      </c>
      <c r="D180" s="84" t="s">
        <v>315</v>
      </c>
      <c r="E180" s="92">
        <f>'[46]2023-24'!$H137/10^7</f>
        <v>22.489576249999999</v>
      </c>
      <c r="F180" s="92">
        <f>'[46]2023-24'!$N137/10^7</f>
        <v>22.489576249999999</v>
      </c>
      <c r="G180" s="92">
        <f>'[46]2023-24'!$T137/10^7</f>
        <v>22.489576249999999</v>
      </c>
      <c r="H180" s="92">
        <f>'[46]2023-24'!$Z137/10^7</f>
        <v>22.489576249999999</v>
      </c>
      <c r="I180" s="92">
        <f>'[46]2023-24'!$AF137/10^7</f>
        <v>22.489576249999999</v>
      </c>
      <c r="J180" s="92">
        <f>'[46]2023-24'!$AL137/10^7</f>
        <v>22.489576249999999</v>
      </c>
      <c r="K180" s="92">
        <f>'[46]2023-24'!$AR137/10^7</f>
        <v>22.489576249999999</v>
      </c>
      <c r="L180" s="92">
        <f>'[46]2023-24'!$AX137/10^7</f>
        <v>22.489576249999999</v>
      </c>
      <c r="M180" s="92">
        <f>'[46]2023-24'!$BD137/10^7</f>
        <v>22.489576249999999</v>
      </c>
      <c r="N180" s="92">
        <f>'[46]2023-24'!$BJ137/10^7</f>
        <v>22.489576249999999</v>
      </c>
      <c r="O180" s="92">
        <f>'[46]2023-24'!$BP137/10^7</f>
        <v>22.489576249999999</v>
      </c>
      <c r="P180" s="92">
        <f>'[46]2023-24'!$BV137/10^7</f>
        <v>22.489576249999999</v>
      </c>
      <c r="Q180" s="92">
        <f t="shared" ref="Q180:Q198" si="160">SUM(E180:P180)</f>
        <v>269.87491499999999</v>
      </c>
    </row>
    <row r="181" spans="2:17" x14ac:dyDescent="0.25">
      <c r="B181" s="85"/>
      <c r="C181" s="999"/>
      <c r="D181" s="84" t="s">
        <v>316</v>
      </c>
      <c r="E181" s="92">
        <f>'[46]2023-24'!$H138/10^7</f>
        <v>35.150361643149999</v>
      </c>
      <c r="F181" s="92">
        <f>'[46]2023-24'!$N138/10^7</f>
        <v>35.150361643149999</v>
      </c>
      <c r="G181" s="92">
        <f>'[46]2023-24'!$T138/10^7</f>
        <v>35.150361643149999</v>
      </c>
      <c r="H181" s="92">
        <f>'[46]2023-24'!$Z138/10^7</f>
        <v>35.150361643149999</v>
      </c>
      <c r="I181" s="92">
        <f>'[46]2023-24'!$AF138/10^7</f>
        <v>35.150361643149999</v>
      </c>
      <c r="J181" s="92">
        <f>'[46]2023-24'!$AL138/10^7</f>
        <v>35.150361643149999</v>
      </c>
      <c r="K181" s="92">
        <f>'[46]2023-24'!$AR138/10^7</f>
        <v>35.150361643149999</v>
      </c>
      <c r="L181" s="92">
        <f>'[46]2023-24'!$AX138/10^7</f>
        <v>35.150361643149999</v>
      </c>
      <c r="M181" s="92">
        <f>'[46]2023-24'!$BD138/10^7</f>
        <v>35.150361643149999</v>
      </c>
      <c r="N181" s="92">
        <f>'[46]2023-24'!$BJ138/10^7</f>
        <v>35.150361643149999</v>
      </c>
      <c r="O181" s="92">
        <f>'[46]2023-24'!$BP138/10^7</f>
        <v>35.150361643149999</v>
      </c>
      <c r="P181" s="92">
        <f>'[46]2023-24'!$BV138/10^7</f>
        <v>35.150361643149999</v>
      </c>
      <c r="Q181" s="92">
        <f t="shared" si="160"/>
        <v>421.80433971780002</v>
      </c>
    </row>
    <row r="182" spans="2:17" x14ac:dyDescent="0.25">
      <c r="B182" s="85"/>
      <c r="C182" s="999"/>
      <c r="D182" s="84" t="s">
        <v>317</v>
      </c>
      <c r="E182" s="92">
        <f>'[46]2023-24'!$H139/10^7</f>
        <v>79.098896249999996</v>
      </c>
      <c r="F182" s="92">
        <f>'[46]2023-24'!$N139/10^7</f>
        <v>79.098896249999996</v>
      </c>
      <c r="G182" s="92">
        <f>'[46]2023-24'!$T139/10^7</f>
        <v>79.098896249999996</v>
      </c>
      <c r="H182" s="92">
        <f>'[46]2023-24'!$Z139/10^7</f>
        <v>79.098896249999996</v>
      </c>
      <c r="I182" s="92">
        <f>'[46]2023-24'!$AF139/10^7</f>
        <v>79.098896249999996</v>
      </c>
      <c r="J182" s="92">
        <f>'[46]2023-24'!$AL139/10^7</f>
        <v>79.098896249999996</v>
      </c>
      <c r="K182" s="92">
        <f>'[46]2023-24'!$AR139/10^7</f>
        <v>79.098896249999996</v>
      </c>
      <c r="L182" s="92">
        <f>'[46]2023-24'!$AX139/10^7</f>
        <v>79.098896249999996</v>
      </c>
      <c r="M182" s="92">
        <f>'[46]2023-24'!$BD139/10^7</f>
        <v>79.098896249999996</v>
      </c>
      <c r="N182" s="92">
        <f>'[46]2023-24'!$BJ139/10^7</f>
        <v>79.098896249999996</v>
      </c>
      <c r="O182" s="92">
        <f>'[46]2023-24'!$BP139/10^7</f>
        <v>79.098896249999996</v>
      </c>
      <c r="P182" s="92">
        <f>'[46]2023-24'!$BV139/10^7</f>
        <v>79.098896249999996</v>
      </c>
      <c r="Q182" s="92">
        <f t="shared" si="160"/>
        <v>949.18675500000018</v>
      </c>
    </row>
    <row r="183" spans="2:17" x14ac:dyDescent="0.25">
      <c r="B183" s="85"/>
      <c r="C183" s="999"/>
      <c r="D183" s="84" t="s">
        <v>318</v>
      </c>
      <c r="E183" s="92">
        <f>'[46]2023-24'!$H140/10^7</f>
        <v>4.4775056288500004</v>
      </c>
      <c r="F183" s="92">
        <f>'[46]2023-24'!$N140/10^7</f>
        <v>6.2212206282000002</v>
      </c>
      <c r="G183" s="92">
        <f>'[46]2023-24'!$T140/10^7</f>
        <v>4.8561725241000007</v>
      </c>
      <c r="H183" s="92">
        <f>'[46]2023-24'!$Z140/10^7</f>
        <v>5.4361794539999995</v>
      </c>
      <c r="I183" s="92">
        <f>'[46]2023-24'!$AF140/10^7</f>
        <v>5.2985663171999997</v>
      </c>
      <c r="J183" s="92">
        <f>'[46]2023-24'!$AL140/10^7</f>
        <v>0.8635453339500001</v>
      </c>
      <c r="K183" s="92">
        <f>'[46]2023-24'!$AR140/10^7</f>
        <v>0.32325226894999998</v>
      </c>
      <c r="L183" s="92">
        <f>'[46]2023-24'!$AX140/10^7</f>
        <v>4.2429167902000007</v>
      </c>
      <c r="M183" s="92">
        <f>'[46]2023-24'!$BD140/10^7</f>
        <v>5.0953792130000002</v>
      </c>
      <c r="N183" s="92">
        <f>'[46]2023-24'!$BJ140/10^7</f>
        <v>5.4758933188999999</v>
      </c>
      <c r="O183" s="92">
        <f>'[46]2023-24'!$BP140/10^7</f>
        <v>4.7268716588500004</v>
      </c>
      <c r="P183" s="92">
        <f>'[46]2023-24'!$BV140/10^7</f>
        <v>2.81229464815</v>
      </c>
      <c r="Q183" s="92">
        <f t="shared" si="160"/>
        <v>49.829797784349999</v>
      </c>
    </row>
    <row r="184" spans="2:17" x14ac:dyDescent="0.25">
      <c r="B184" s="85"/>
      <c r="C184" s="999"/>
      <c r="D184" s="84" t="s">
        <v>319</v>
      </c>
      <c r="E184" s="92">
        <f>'[46]2023-24'!$H141/10^7</f>
        <v>24.68485710685</v>
      </c>
      <c r="F184" s="92">
        <f>'[46]2023-24'!$N141/10^7</f>
        <v>24.68485710685</v>
      </c>
      <c r="G184" s="92">
        <f>'[46]2023-24'!$T141/10^7</f>
        <v>24.68485710685</v>
      </c>
      <c r="H184" s="92">
        <f>'[46]2023-24'!$Z141/10^7</f>
        <v>24.68485710685</v>
      </c>
      <c r="I184" s="92">
        <f>'[46]2023-24'!$AF141/10^7</f>
        <v>24.68485710685</v>
      </c>
      <c r="J184" s="92">
        <f>'[46]2023-24'!$AL141/10^7</f>
        <v>24.68485710685</v>
      </c>
      <c r="K184" s="92">
        <f>'[46]2023-24'!$AR141/10^7</f>
        <v>24.68485710685</v>
      </c>
      <c r="L184" s="92">
        <f>'[46]2023-24'!$AX141/10^7</f>
        <v>24.68485710685</v>
      </c>
      <c r="M184" s="92">
        <f>'[46]2023-24'!$BD141/10^7</f>
        <v>24.68485710685</v>
      </c>
      <c r="N184" s="92">
        <f>'[46]2023-24'!$BJ141/10^7</f>
        <v>24.68485710685</v>
      </c>
      <c r="O184" s="92">
        <f>'[46]2023-24'!$BP141/10^7</f>
        <v>24.68485710685</v>
      </c>
      <c r="P184" s="92">
        <f>'[46]2023-24'!$BV141/10^7</f>
        <v>24.68485710685</v>
      </c>
      <c r="Q184" s="92">
        <f t="shared" si="160"/>
        <v>296.21828528219999</v>
      </c>
    </row>
    <row r="185" spans="2:17" x14ac:dyDescent="0.25">
      <c r="B185" s="85"/>
      <c r="C185" s="999"/>
      <c r="D185" s="84" t="s">
        <v>320</v>
      </c>
      <c r="E185" s="92">
        <f>'[46]2023-24'!$H142/10^7</f>
        <v>44.046716643149999</v>
      </c>
      <c r="F185" s="92">
        <f>'[46]2023-24'!$N142/10^7</f>
        <v>44.046716643149999</v>
      </c>
      <c r="G185" s="92">
        <f>'[46]2023-24'!$T142/10^7</f>
        <v>44.046716643149999</v>
      </c>
      <c r="H185" s="92">
        <f>'[46]2023-24'!$Z142/10^7</f>
        <v>44.046716643149999</v>
      </c>
      <c r="I185" s="92">
        <f>'[46]2023-24'!$AF142/10^7</f>
        <v>44.046716643149999</v>
      </c>
      <c r="J185" s="92">
        <f>'[46]2023-24'!$AL142/10^7</f>
        <v>44.046716643149999</v>
      </c>
      <c r="K185" s="92">
        <f>'[46]2023-24'!$AR142/10^7</f>
        <v>44.046716643149999</v>
      </c>
      <c r="L185" s="92">
        <f>'[46]2023-24'!$AX142/10^7</f>
        <v>44.046716643149999</v>
      </c>
      <c r="M185" s="92">
        <f>'[46]2023-24'!$BD142/10^7</f>
        <v>44.046716643149999</v>
      </c>
      <c r="N185" s="92">
        <f>'[46]2023-24'!$BJ142/10^7</f>
        <v>44.046716643149999</v>
      </c>
      <c r="O185" s="92">
        <f>'[46]2023-24'!$BP142/10^7</f>
        <v>44.046716643149999</v>
      </c>
      <c r="P185" s="92">
        <f>'[46]2023-24'!$BV142/10^7</f>
        <v>44.046716643149999</v>
      </c>
      <c r="Q185" s="92">
        <f t="shared" si="160"/>
        <v>528.56059971779985</v>
      </c>
    </row>
    <row r="186" spans="2:17" x14ac:dyDescent="0.25">
      <c r="B186" s="85"/>
      <c r="C186" s="999"/>
      <c r="D186" s="84" t="s">
        <v>321</v>
      </c>
      <c r="E186" s="92">
        <f>'[46]2023-24'!$H143/10^7</f>
        <v>71.200564408199995</v>
      </c>
      <c r="F186" s="92">
        <f>'[46]2023-24'!$N143/10^7</f>
        <v>73.93073772755001</v>
      </c>
      <c r="G186" s="92">
        <f>'[46]2023-24'!$T143/10^7</f>
        <v>71.946942841950005</v>
      </c>
      <c r="H186" s="92">
        <f>'[46]2023-24'!$Z143/10^7</f>
        <v>53.424975199999999</v>
      </c>
      <c r="I186" s="92">
        <f>'[46]2023-24'!$AF143/10^7</f>
        <v>56.626545417449996</v>
      </c>
      <c r="J186" s="92">
        <f>'[46]2023-24'!$AL143/10^7</f>
        <v>64.424234791700002</v>
      </c>
      <c r="K186" s="92">
        <f>'[46]2023-24'!$AR143/10^7</f>
        <v>71.789810424999999</v>
      </c>
      <c r="L186" s="92">
        <f>'[46]2023-24'!$AX143/10^7</f>
        <v>82.533730094899994</v>
      </c>
      <c r="M186" s="92">
        <f>'[46]2023-24'!$BD143/10^7</f>
        <v>77.250157134250003</v>
      </c>
      <c r="N186" s="92">
        <f>'[46]2023-24'!$BJ143/10^7</f>
        <v>84.949638862550003</v>
      </c>
      <c r="O186" s="92">
        <f>'[46]2023-24'!$BP143/10^7</f>
        <v>86.579886250949997</v>
      </c>
      <c r="P186" s="92">
        <f>'[46]2023-24'!$BV143/10^7</f>
        <v>77.584063229250006</v>
      </c>
      <c r="Q186" s="92">
        <f t="shared" si="160"/>
        <v>872.24128638375009</v>
      </c>
    </row>
    <row r="187" spans="2:17" x14ac:dyDescent="0.25">
      <c r="B187" s="85"/>
      <c r="C187" s="999"/>
      <c r="D187" s="84" t="s">
        <v>322</v>
      </c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16">
        <f t="shared" si="160"/>
        <v>0</v>
      </c>
    </row>
    <row r="188" spans="2:17" x14ac:dyDescent="0.3">
      <c r="B188" s="85"/>
      <c r="C188" s="999"/>
      <c r="D188" s="397" t="s">
        <v>451</v>
      </c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16">
        <f t="shared" si="160"/>
        <v>0</v>
      </c>
    </row>
    <row r="189" spans="2:17" x14ac:dyDescent="0.25">
      <c r="B189" s="85"/>
      <c r="C189" s="999"/>
      <c r="D189" s="84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>
        <f t="shared" si="160"/>
        <v>0</v>
      </c>
    </row>
    <row r="190" spans="2:17" x14ac:dyDescent="0.25">
      <c r="B190" s="85"/>
      <c r="C190" s="999"/>
      <c r="D190" s="8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>
        <f t="shared" si="160"/>
        <v>0</v>
      </c>
    </row>
    <row r="191" spans="2:17" x14ac:dyDescent="0.25">
      <c r="B191" s="85"/>
      <c r="C191" s="999"/>
      <c r="D191" s="8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>
        <f t="shared" si="160"/>
        <v>0</v>
      </c>
    </row>
    <row r="192" spans="2:17" x14ac:dyDescent="0.25">
      <c r="B192" s="85"/>
      <c r="C192" s="999"/>
      <c r="D192" s="84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>
        <f t="shared" si="160"/>
        <v>0</v>
      </c>
    </row>
    <row r="193" spans="2:17" x14ac:dyDescent="0.25">
      <c r="B193" s="85"/>
      <c r="C193" s="999"/>
      <c r="D193" s="8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>
        <f t="shared" si="160"/>
        <v>0</v>
      </c>
    </row>
    <row r="194" spans="2:17" x14ac:dyDescent="0.25">
      <c r="B194" s="85"/>
      <c r="C194" s="999"/>
      <c r="D194" s="8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>
        <f t="shared" si="160"/>
        <v>0</v>
      </c>
    </row>
    <row r="195" spans="2:17" x14ac:dyDescent="0.25">
      <c r="B195" s="85"/>
      <c r="C195" s="999"/>
      <c r="D195" s="8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>
        <f t="shared" si="160"/>
        <v>0</v>
      </c>
    </row>
    <row r="196" spans="2:17" x14ac:dyDescent="0.25">
      <c r="B196" s="85"/>
      <c r="C196" s="999"/>
      <c r="D196" s="8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>
        <f t="shared" si="160"/>
        <v>0</v>
      </c>
    </row>
    <row r="197" spans="2:17" x14ac:dyDescent="0.25">
      <c r="B197" s="85"/>
      <c r="C197" s="999"/>
      <c r="D197" s="8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>
        <f t="shared" si="160"/>
        <v>0</v>
      </c>
    </row>
    <row r="198" spans="2:17" x14ac:dyDescent="0.25">
      <c r="C198" s="937" t="s">
        <v>188</v>
      </c>
      <c r="D198" s="937"/>
      <c r="E198" s="92">
        <f t="shared" ref="E198:P198" si="161">SUM(E180:E197)</f>
        <v>281.14847793019999</v>
      </c>
      <c r="F198" s="92">
        <f t="shared" si="161"/>
        <v>285.62236624889999</v>
      </c>
      <c r="G198" s="92">
        <f t="shared" si="161"/>
        <v>282.27352325920003</v>
      </c>
      <c r="H198" s="92">
        <f t="shared" si="161"/>
        <v>264.33156254714999</v>
      </c>
      <c r="I198" s="92">
        <f t="shared" si="161"/>
        <v>267.39551962780001</v>
      </c>
      <c r="J198" s="92">
        <f t="shared" si="161"/>
        <v>270.75818801879996</v>
      </c>
      <c r="K198" s="92">
        <f t="shared" si="161"/>
        <v>277.58347058710001</v>
      </c>
      <c r="L198" s="92">
        <f t="shared" si="161"/>
        <v>292.24705477825</v>
      </c>
      <c r="M198" s="92">
        <f t="shared" si="161"/>
        <v>287.81594424039997</v>
      </c>
      <c r="N198" s="92">
        <f t="shared" si="161"/>
        <v>295.89594007459999</v>
      </c>
      <c r="O198" s="92">
        <f t="shared" si="161"/>
        <v>296.77716580294998</v>
      </c>
      <c r="P198" s="92">
        <f t="shared" si="161"/>
        <v>285.86676577054999</v>
      </c>
      <c r="Q198" s="116">
        <f t="shared" si="160"/>
        <v>3387.7159788858999</v>
      </c>
    </row>
    <row r="199" spans="2:17" x14ac:dyDescent="0.25">
      <c r="C199" s="935" t="s">
        <v>323</v>
      </c>
      <c r="D199" s="935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</row>
    <row r="200" spans="2:17" x14ac:dyDescent="0.25">
      <c r="C200" s="1004" t="s">
        <v>314</v>
      </c>
      <c r="D200" s="16" t="s">
        <v>324</v>
      </c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>
        <f t="shared" ref="Q200:Q208" si="162">SUM(E200:P200)</f>
        <v>0</v>
      </c>
    </row>
    <row r="201" spans="2:17" x14ac:dyDescent="0.25">
      <c r="C201" s="1004"/>
      <c r="D201" s="16" t="s">
        <v>325</v>
      </c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>
        <f t="shared" si="162"/>
        <v>0</v>
      </c>
    </row>
    <row r="202" spans="2:17" x14ac:dyDescent="0.25">
      <c r="C202" s="1004"/>
      <c r="D202" s="16" t="s">
        <v>326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>
        <f t="shared" si="162"/>
        <v>0</v>
      </c>
    </row>
    <row r="203" spans="2:17" x14ac:dyDescent="0.25">
      <c r="C203" s="1004"/>
      <c r="D203" s="16" t="s">
        <v>327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>
        <f t="shared" si="162"/>
        <v>0</v>
      </c>
    </row>
    <row r="204" spans="2:17" x14ac:dyDescent="0.25">
      <c r="C204" s="1004"/>
      <c r="D204" s="16" t="s">
        <v>328</v>
      </c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>
        <f t="shared" si="162"/>
        <v>0</v>
      </c>
    </row>
    <row r="205" spans="2:17" x14ac:dyDescent="0.25">
      <c r="C205" s="1004"/>
      <c r="D205" s="16" t="s">
        <v>329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>
        <f t="shared" si="162"/>
        <v>0</v>
      </c>
    </row>
    <row r="206" spans="2:17" x14ac:dyDescent="0.25">
      <c r="C206" s="1004"/>
      <c r="D206" s="16" t="s">
        <v>330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>
        <f t="shared" si="162"/>
        <v>0</v>
      </c>
    </row>
    <row r="207" spans="2:17" x14ac:dyDescent="0.25">
      <c r="C207" s="1004"/>
      <c r="D207" s="16" t="s">
        <v>331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si="162"/>
        <v>0</v>
      </c>
    </row>
    <row r="208" spans="2:17" x14ac:dyDescent="0.3">
      <c r="C208" s="1004"/>
      <c r="D208" s="397" t="s">
        <v>452</v>
      </c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16">
        <f t="shared" si="162"/>
        <v>0</v>
      </c>
    </row>
    <row r="209" spans="3:18" x14ac:dyDescent="0.3">
      <c r="C209" s="1004"/>
      <c r="D209" s="397" t="s">
        <v>453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f t="shared" ref="Q209:Q217" si="163">SUM(E209:P209)</f>
        <v>0</v>
      </c>
    </row>
    <row r="210" spans="3:18" x14ac:dyDescent="0.3">
      <c r="C210" s="1004"/>
      <c r="D210" s="399" t="s">
        <v>454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f t="shared" si="163"/>
        <v>0</v>
      </c>
    </row>
    <row r="211" spans="3:18" x14ac:dyDescent="0.3">
      <c r="C211" s="1004"/>
      <c r="D211" s="397" t="s">
        <v>455</v>
      </c>
      <c r="E211" s="92">
        <f>'[46]2023-24'!$H146/10^7</f>
        <v>73.039533125000005</v>
      </c>
      <c r="F211" s="92">
        <f>'[46]2023-24'!$N146/10^7</f>
        <v>73.039533125000005</v>
      </c>
      <c r="G211" s="92">
        <f>'[46]2023-24'!$T146/10^7</f>
        <v>73.039533125000005</v>
      </c>
      <c r="H211" s="92">
        <f>'[46]2023-24'!$Z146/10^7</f>
        <v>73.039533125000005</v>
      </c>
      <c r="I211" s="92">
        <f>'[46]2023-24'!$AF146/10^7</f>
        <v>73.039533125000005</v>
      </c>
      <c r="J211" s="92">
        <f>'[46]2023-24'!$AL146/10^7</f>
        <v>73.039533125000005</v>
      </c>
      <c r="K211" s="92">
        <f>'[46]2023-24'!$AR146/10^7</f>
        <v>73.039533125000005</v>
      </c>
      <c r="L211" s="92">
        <f>'[46]2023-24'!$AX146/10^7</f>
        <v>73.039533125000005</v>
      </c>
      <c r="M211" s="92">
        <f>'[46]2023-24'!$BD146/10^7</f>
        <v>73.039533125000005</v>
      </c>
      <c r="N211" s="92">
        <f>'[46]2023-24'!$BJ146/10^7</f>
        <v>73.039533125000005</v>
      </c>
      <c r="O211" s="92">
        <f>'[46]2023-24'!$BP146/10^7</f>
        <v>73.039533125000005</v>
      </c>
      <c r="P211" s="92">
        <f>'[46]2023-24'!$BV146/10^7</f>
        <v>73.039533125000005</v>
      </c>
      <c r="Q211" s="16">
        <f t="shared" si="163"/>
        <v>876.47439750000024</v>
      </c>
    </row>
    <row r="212" spans="3:18" x14ac:dyDescent="0.25">
      <c r="C212" s="1004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63"/>
        <v>0</v>
      </c>
    </row>
    <row r="213" spans="3:18" x14ac:dyDescent="0.25">
      <c r="C213" s="1004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63"/>
        <v>0</v>
      </c>
    </row>
    <row r="214" spans="3:18" x14ac:dyDescent="0.25">
      <c r="C214" s="1004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63"/>
        <v>0</v>
      </c>
    </row>
    <row r="215" spans="3:18" x14ac:dyDescent="0.25">
      <c r="C215" s="1004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63"/>
        <v>0</v>
      </c>
    </row>
    <row r="216" spans="3:18" x14ac:dyDescent="0.25">
      <c r="C216" s="1004"/>
      <c r="D216" s="15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63"/>
        <v>0</v>
      </c>
    </row>
    <row r="217" spans="3:18" x14ac:dyDescent="0.25">
      <c r="C217" s="937" t="s">
        <v>188</v>
      </c>
      <c r="D217" s="937"/>
      <c r="E217" s="4">
        <f t="shared" ref="E217:P217" si="164">SUM(E200:E216)</f>
        <v>73.039533125000005</v>
      </c>
      <c r="F217" s="4">
        <f t="shared" si="164"/>
        <v>73.039533125000005</v>
      </c>
      <c r="G217" s="4">
        <f t="shared" si="164"/>
        <v>73.039533125000005</v>
      </c>
      <c r="H217" s="4">
        <f t="shared" si="164"/>
        <v>73.039533125000005</v>
      </c>
      <c r="I217" s="4">
        <f t="shared" si="164"/>
        <v>73.039533125000005</v>
      </c>
      <c r="J217" s="4">
        <f t="shared" si="164"/>
        <v>73.039533125000005</v>
      </c>
      <c r="K217" s="4">
        <f t="shared" si="164"/>
        <v>73.039533125000005</v>
      </c>
      <c r="L217" s="4">
        <f t="shared" si="164"/>
        <v>73.039533125000005</v>
      </c>
      <c r="M217" s="4">
        <f t="shared" si="164"/>
        <v>73.039533125000005</v>
      </c>
      <c r="N217" s="4">
        <f t="shared" si="164"/>
        <v>73.039533125000005</v>
      </c>
      <c r="O217" s="4">
        <f t="shared" si="164"/>
        <v>73.039533125000005</v>
      </c>
      <c r="P217" s="4">
        <f t="shared" si="164"/>
        <v>73.039533125000005</v>
      </c>
      <c r="Q217" s="16">
        <f t="shared" si="163"/>
        <v>876.47439750000024</v>
      </c>
    </row>
    <row r="218" spans="3:18" x14ac:dyDescent="0.25">
      <c r="C218" s="935" t="s">
        <v>332</v>
      </c>
      <c r="D218" s="935"/>
      <c r="E218" s="263">
        <f t="shared" ref="E218:P218" si="165">E198+E211</f>
        <v>354.18801105519998</v>
      </c>
      <c r="F218" s="263">
        <f t="shared" si="165"/>
        <v>358.66189937389998</v>
      </c>
      <c r="G218" s="263">
        <f t="shared" si="165"/>
        <v>355.31305638420002</v>
      </c>
      <c r="H218" s="263">
        <f t="shared" si="165"/>
        <v>337.37109567214998</v>
      </c>
      <c r="I218" s="263">
        <f t="shared" si="165"/>
        <v>340.4350527528</v>
      </c>
      <c r="J218" s="263">
        <f t="shared" si="165"/>
        <v>343.79772114379995</v>
      </c>
      <c r="K218" s="263">
        <f t="shared" si="165"/>
        <v>350.6230037121</v>
      </c>
      <c r="L218" s="263">
        <f t="shared" si="165"/>
        <v>365.28658790324999</v>
      </c>
      <c r="M218" s="263">
        <f t="shared" si="165"/>
        <v>360.85547736539996</v>
      </c>
      <c r="N218" s="263">
        <f t="shared" si="165"/>
        <v>368.93547319959998</v>
      </c>
      <c r="O218" s="263">
        <f t="shared" si="165"/>
        <v>369.81669892794997</v>
      </c>
      <c r="P218" s="263">
        <f t="shared" si="165"/>
        <v>358.90629889554998</v>
      </c>
      <c r="Q218" s="264">
        <f t="shared" ref="Q218" si="166">Q198+Q217</f>
        <v>4264.1903763859</v>
      </c>
      <c r="R218" s="410"/>
    </row>
    <row r="219" spans="3:18" x14ac:dyDescent="0.25">
      <c r="C219" s="1002" t="s">
        <v>333</v>
      </c>
      <c r="D219" s="1002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</row>
    <row r="220" spans="3:18" x14ac:dyDescent="0.25">
      <c r="C220" s="935" t="s">
        <v>313</v>
      </c>
      <c r="D220" s="935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</row>
    <row r="221" spans="3:18" x14ac:dyDescent="0.25">
      <c r="C221" s="1004" t="s">
        <v>334</v>
      </c>
      <c r="D221" s="16" t="s">
        <v>335</v>
      </c>
      <c r="E221" s="92">
        <f>'[46]2023-24'!$H118/10^7</f>
        <v>10.54998526875</v>
      </c>
      <c r="F221" s="92">
        <f>'[46]2023-24'!$N118/10^7</f>
        <v>9.5024329063500002</v>
      </c>
      <c r="G221" s="92">
        <f>'[46]2023-24'!$T118/10^7</f>
        <v>9.4274893345500015</v>
      </c>
      <c r="H221" s="92">
        <f>'[46]2023-24'!$Z118/10^7</f>
        <v>55.435780576400006</v>
      </c>
      <c r="I221" s="92">
        <f>'[46]2023-24'!$AF118/10^7</f>
        <v>10.1623918231</v>
      </c>
      <c r="J221" s="92">
        <f>'[46]2023-24'!$AL118/10^7</f>
        <v>-10.520990559200001</v>
      </c>
      <c r="K221" s="92">
        <f>'[46]2023-24'!$AR118/10^7</f>
        <v>13.989047810100001</v>
      </c>
      <c r="L221" s="92">
        <f>'[46]2023-24'!$AX118/10^7</f>
        <v>13.0132241971</v>
      </c>
      <c r="M221" s="92">
        <f>'[46]2023-24'!$BD118/10^7</f>
        <v>13.747581404699998</v>
      </c>
      <c r="N221" s="92">
        <f>'[46]2023-24'!$BJ118/10^7</f>
        <v>12.012382989700001</v>
      </c>
      <c r="O221" s="92">
        <f>'[46]2023-24'!$BP118/10^7</f>
        <v>11.654865009049999</v>
      </c>
      <c r="P221" s="92">
        <f>'[46]2023-24'!$BV118/10^7</f>
        <v>12.169674003050002</v>
      </c>
      <c r="Q221" s="92">
        <f t="shared" ref="Q221:Q247" si="167">SUM(E221:P221)</f>
        <v>161.14386476365004</v>
      </c>
    </row>
    <row r="222" spans="3:18" x14ac:dyDescent="0.25">
      <c r="C222" s="1004"/>
      <c r="D222" s="16" t="s">
        <v>336</v>
      </c>
      <c r="E222" s="92">
        <f>'[46]2023-24'!$H119/10^7</f>
        <v>3.1568487841000001</v>
      </c>
      <c r="F222" s="92">
        <f>'[46]2023-24'!$N119/10^7</f>
        <v>2.8825696442499997</v>
      </c>
      <c r="G222" s="92">
        <f>'[46]2023-24'!$T119/10^7</f>
        <v>3.7395812016000001</v>
      </c>
      <c r="H222" s="92">
        <f>'[46]2023-24'!$Z119/10^7</f>
        <v>3.0056407328499999</v>
      </c>
      <c r="I222" s="92">
        <f>'[46]2023-24'!$AF119/10^7</f>
        <v>3.0648901749499999</v>
      </c>
      <c r="J222" s="92">
        <f>'[46]2023-24'!$AL119/10^7</f>
        <v>2.85447705755</v>
      </c>
      <c r="K222" s="92">
        <f>'[46]2023-24'!$AR119/10^7</f>
        <v>3.0511560653500003</v>
      </c>
      <c r="L222" s="92">
        <f>'[46]2023-24'!$AX119/10^7</f>
        <v>3.0517502374499998</v>
      </c>
      <c r="M222" s="92">
        <f>'[46]2023-24'!$BD119/10^7</f>
        <v>3.042925914</v>
      </c>
      <c r="N222" s="92">
        <f>'[46]2023-24'!$BJ119/10^7</f>
        <v>3.0597678922</v>
      </c>
      <c r="O222" s="92">
        <f>'[46]2023-24'!$BP119/10^7</f>
        <v>2.8520015286000002</v>
      </c>
      <c r="P222" s="92">
        <f>'[46]2023-24'!$BV119/10^7</f>
        <v>2.9943956272500003</v>
      </c>
      <c r="Q222" s="92">
        <f t="shared" si="167"/>
        <v>36.756004860150007</v>
      </c>
    </row>
    <row r="223" spans="3:18" x14ac:dyDescent="0.25">
      <c r="C223" s="1004"/>
      <c r="D223" s="16" t="s">
        <v>337</v>
      </c>
      <c r="E223" s="92">
        <f>'[46]2023-24'!$H122/10^7</f>
        <v>41.006748679000005</v>
      </c>
      <c r="F223" s="92">
        <f>'[46]2023-24'!$N122/10^7</f>
        <v>9.5312699366500002</v>
      </c>
      <c r="G223" s="92">
        <f>'[46]2023-24'!$T122/10^7</f>
        <v>9.6163094251000008</v>
      </c>
      <c r="H223" s="92">
        <f>'[46]2023-24'!$Z122/10^7</f>
        <v>8.3310384849499997</v>
      </c>
      <c r="I223" s="92">
        <f>'[46]2023-24'!$AF122/10^7</f>
        <v>7.8347037845000003</v>
      </c>
      <c r="J223" s="92">
        <f>'[46]2023-24'!$AL122/10^7</f>
        <v>8.4934256070000007</v>
      </c>
      <c r="K223" s="92">
        <f>'[46]2023-24'!$AR122/10^7</f>
        <v>11.021908117100001</v>
      </c>
      <c r="L223" s="92">
        <f>'[46]2023-24'!$AX122/10^7</f>
        <v>9.308604118549999</v>
      </c>
      <c r="M223" s="92">
        <f>'[46]2023-24'!$BD122/10^7</f>
        <v>9.9619000816500005</v>
      </c>
      <c r="N223" s="92">
        <f>'[46]2023-24'!$BJ122/10^7</f>
        <v>11.444457747300001</v>
      </c>
      <c r="O223" s="92">
        <f>'[46]2023-24'!$BP122/10^7</f>
        <v>9.5743817717499997</v>
      </c>
      <c r="P223" s="92">
        <f>'[46]2023-24'!$BV122/10^7</f>
        <v>9.5126428318000009</v>
      </c>
      <c r="Q223" s="92">
        <f t="shared" si="167"/>
        <v>145.63739058535003</v>
      </c>
    </row>
    <row r="224" spans="3:18" x14ac:dyDescent="0.25">
      <c r="C224" s="1004"/>
      <c r="D224" s="16" t="s">
        <v>338</v>
      </c>
      <c r="E224" s="92">
        <f>'[46]2023-24'!$H120/10^7</f>
        <v>23.335450219950001</v>
      </c>
      <c r="F224" s="92">
        <f>'[46]2023-24'!$N120/10^7</f>
        <v>49.614964427250001</v>
      </c>
      <c r="G224" s="92">
        <f>'[46]2023-24'!$T120/10^7</f>
        <v>28.474703349150001</v>
      </c>
      <c r="H224" s="92">
        <f>'[46]2023-24'!$Z120/10^7</f>
        <v>26.373806751549999</v>
      </c>
      <c r="I224" s="92">
        <f>'[46]2023-24'!$AF120/10^7</f>
        <v>23.842957218400002</v>
      </c>
      <c r="J224" s="92">
        <f>'[46]2023-24'!$AL120/10^7</f>
        <v>23.0693668736</v>
      </c>
      <c r="K224" s="92">
        <f>'[46]2023-24'!$AR120/10^7</f>
        <v>25.22788539535</v>
      </c>
      <c r="L224" s="92">
        <f>'[46]2023-24'!$AX120/10^7</f>
        <v>23.931069512099999</v>
      </c>
      <c r="M224" s="92">
        <f>'[46]2023-24'!$BD120/10^7</f>
        <v>25.606227760599999</v>
      </c>
      <c r="N224" s="92">
        <f>'[46]2023-24'!$BJ120/10^7</f>
        <v>25.68302644465</v>
      </c>
      <c r="O224" s="92">
        <f>'[46]2023-24'!$BP120/10^7</f>
        <v>22.76204719335</v>
      </c>
      <c r="P224" s="92">
        <f>'[46]2023-24'!$BV120/10^7</f>
        <v>26.835185337999999</v>
      </c>
      <c r="Q224" s="92">
        <f t="shared" si="167"/>
        <v>324.75669048394997</v>
      </c>
    </row>
    <row r="225" spans="3:17" x14ac:dyDescent="0.25">
      <c r="C225" s="1004"/>
      <c r="D225" s="16" t="s">
        <v>339</v>
      </c>
      <c r="E225" s="92">
        <f>'[46]2023-24'!$H121/10^7</f>
        <v>14.4363274729</v>
      </c>
      <c r="F225" s="92">
        <f>'[46]2023-24'!$N121/10^7</f>
        <v>28.096380737900002</v>
      </c>
      <c r="G225" s="92">
        <f>'[46]2023-24'!$T121/10^7</f>
        <v>14.735796349149998</v>
      </c>
      <c r="H225" s="92">
        <f>'[46]2023-24'!$Z121/10^7</f>
        <v>14.991002155399999</v>
      </c>
      <c r="I225" s="92">
        <f>'[46]2023-24'!$AF121/10^7</f>
        <v>19.233577906899999</v>
      </c>
      <c r="J225" s="92">
        <f>'[46]2023-24'!$AL121/10^7</f>
        <v>17.9876894583</v>
      </c>
      <c r="K225" s="92">
        <f>'[46]2023-24'!$AR121/10^7</f>
        <v>15.824547230650001</v>
      </c>
      <c r="L225" s="92">
        <f>'[46]2023-24'!$AX121/10^7</f>
        <v>15.206256131600002</v>
      </c>
      <c r="M225" s="92">
        <f>'[46]2023-24'!$BD121/10^7</f>
        <v>16.288942676199998</v>
      </c>
      <c r="N225" s="92">
        <f>'[46]2023-24'!$BJ121/10^7</f>
        <v>16.81419370515</v>
      </c>
      <c r="O225" s="92">
        <f>'[46]2023-24'!$BP121/10^7</f>
        <v>14.85399553695</v>
      </c>
      <c r="P225" s="92">
        <f>'[46]2023-24'!$BV121/10^7</f>
        <v>16.838816148999999</v>
      </c>
      <c r="Q225" s="92">
        <f t="shared" si="167"/>
        <v>205.30752551009999</v>
      </c>
    </row>
    <row r="226" spans="3:17" x14ac:dyDescent="0.25">
      <c r="C226" s="1004"/>
      <c r="D226" s="16" t="s">
        <v>340</v>
      </c>
      <c r="E226" s="92">
        <f>'[46]2023-24'!$H123/10^7</f>
        <v>17.5058905271</v>
      </c>
      <c r="F226" s="92">
        <f>'[46]2023-24'!$N123/10^7</f>
        <v>23.430880312400003</v>
      </c>
      <c r="G226" s="92">
        <f>'[46]2023-24'!$T123/10^7</f>
        <v>17.212457485550001</v>
      </c>
      <c r="H226" s="92">
        <f>'[46]2023-24'!$Z123/10^7</f>
        <v>17.980733651600001</v>
      </c>
      <c r="I226" s="92">
        <f>'[46]2023-24'!$AF123/10^7</f>
        <v>18.493209557100002</v>
      </c>
      <c r="J226" s="92">
        <f>'[46]2023-24'!$AL123/10^7</f>
        <v>18.215936698549999</v>
      </c>
      <c r="K226" s="92">
        <f>'[46]2023-24'!$AR123/10^7</f>
        <v>18.279419140650003</v>
      </c>
      <c r="L226" s="92">
        <f>'[46]2023-24'!$AX123/10^7</f>
        <v>17.919923996250002</v>
      </c>
      <c r="M226" s="92">
        <f>'[46]2023-24'!$BD123/10^7</f>
        <v>18.541196467750002</v>
      </c>
      <c r="N226" s="92">
        <f>'[46]2023-24'!$BJ123/10^7</f>
        <v>17.9913662421</v>
      </c>
      <c r="O226" s="92">
        <f>'[46]2023-24'!$BP123/10^7</f>
        <v>15.818202739700002</v>
      </c>
      <c r="P226" s="92">
        <f>'[46]2023-24'!$BV123/10^7</f>
        <v>16.860234776250003</v>
      </c>
      <c r="Q226" s="92">
        <f t="shared" si="167"/>
        <v>218.24945159500004</v>
      </c>
    </row>
    <row r="227" spans="3:17" x14ac:dyDescent="0.25">
      <c r="C227" s="1004"/>
      <c r="D227" s="16" t="s">
        <v>341</v>
      </c>
      <c r="E227" s="92">
        <f>'[46]2023-24'!$H136/10^7</f>
        <v>0</v>
      </c>
      <c r="F227" s="92">
        <f>'[46]2023-24'!$N136/10^7</f>
        <v>0</v>
      </c>
      <c r="G227" s="92">
        <f>'[46]2023-24'!$T136/10^7</f>
        <v>0</v>
      </c>
      <c r="H227" s="92">
        <f>'[46]2023-24'!$Z136/10^7</f>
        <v>0</v>
      </c>
      <c r="I227" s="92">
        <f>'[46]2023-24'!$AF136/10^7</f>
        <v>0</v>
      </c>
      <c r="J227" s="92">
        <f>'[46]2023-24'!$AL136/10^7</f>
        <v>0</v>
      </c>
      <c r="K227" s="92">
        <f>'[46]2023-24'!$AR136/10^7</f>
        <v>0</v>
      </c>
      <c r="L227" s="92">
        <f>'[46]2023-24'!$AX136/10^7</f>
        <v>0</v>
      </c>
      <c r="M227" s="92">
        <f>'[46]2023-24'!$BD136/10^7</f>
        <v>0</v>
      </c>
      <c r="N227" s="92">
        <f>'[46]2023-24'!$BJ136/10^7</f>
        <v>0</v>
      </c>
      <c r="O227" s="92">
        <f>'[46]2023-24'!$BP136/10^7</f>
        <v>0</v>
      </c>
      <c r="P227" s="92">
        <f>'[46]2023-24'!$BV136/10^7</f>
        <v>0</v>
      </c>
      <c r="Q227" s="92">
        <f t="shared" si="167"/>
        <v>0</v>
      </c>
    </row>
    <row r="228" spans="3:17" x14ac:dyDescent="0.25">
      <c r="C228" s="1004"/>
      <c r="D228" s="16" t="s">
        <v>342</v>
      </c>
      <c r="E228" s="92">
        <f>'[46]2023-24'!$H135/10^7</f>
        <v>0</v>
      </c>
      <c r="F228" s="92">
        <f>'[46]2023-24'!$N135/10^7</f>
        <v>0</v>
      </c>
      <c r="G228" s="92">
        <f>'[46]2023-24'!$T135/10^7</f>
        <v>0</v>
      </c>
      <c r="H228" s="92">
        <f>'[46]2023-24'!$Z135/10^7</f>
        <v>0</v>
      </c>
      <c r="I228" s="92">
        <f>'[46]2023-24'!$AF135/10^7</f>
        <v>0</v>
      </c>
      <c r="J228" s="92">
        <f>'[46]2023-24'!$AL135/10^7</f>
        <v>0</v>
      </c>
      <c r="K228" s="92">
        <f>'[46]2023-24'!$AR135/10^7</f>
        <v>0</v>
      </c>
      <c r="L228" s="92">
        <f>'[46]2023-24'!$AX135/10^7</f>
        <v>0</v>
      </c>
      <c r="M228" s="92">
        <f>'[46]2023-24'!$BD135/10^7</f>
        <v>0</v>
      </c>
      <c r="N228" s="92">
        <f>'[46]2023-24'!$BJ135/10^7</f>
        <v>0</v>
      </c>
      <c r="O228" s="92">
        <f>'[46]2023-24'!$BP135/10^7</f>
        <v>0</v>
      </c>
      <c r="P228" s="92">
        <f>('[46]2023-24'!$BV135/10^7)</f>
        <v>0</v>
      </c>
      <c r="Q228" s="92">
        <f t="shared" si="167"/>
        <v>0</v>
      </c>
    </row>
    <row r="229" spans="3:17" x14ac:dyDescent="0.25">
      <c r="C229" s="1004"/>
      <c r="D229" s="16" t="s">
        <v>343</v>
      </c>
      <c r="E229" s="92">
        <f>'[46]2023-24'!$H124/10^7</f>
        <v>0</v>
      </c>
      <c r="F229" s="92">
        <f>'[46]2023-24'!$N124/10^7</f>
        <v>0</v>
      </c>
      <c r="G229" s="92">
        <f>'[46]2023-24'!$T124/10^7</f>
        <v>0</v>
      </c>
      <c r="H229" s="92">
        <f>'[46]2023-24'!$Z124/10^7</f>
        <v>0</v>
      </c>
      <c r="I229" s="92">
        <f>'[46]2023-24'!$AF124/10^7</f>
        <v>0</v>
      </c>
      <c r="J229" s="92">
        <f>'[46]2023-24'!$AL124/10^7</f>
        <v>3.7470798200000002E-2</v>
      </c>
      <c r="K229" s="92">
        <f>'[46]2023-24'!$AR124/10^7</f>
        <v>62.6362500201</v>
      </c>
      <c r="L229" s="92">
        <f>'[46]2023-24'!$AX124/10^7</f>
        <v>46.220291452049999</v>
      </c>
      <c r="M229" s="92">
        <f>'[46]2023-24'!$BD124/10^7</f>
        <v>44.787070247999999</v>
      </c>
      <c r="N229" s="92">
        <f>'[46]2023-24'!$BJ124/10^7</f>
        <v>55.724174795850004</v>
      </c>
      <c r="O229" s="92">
        <f>'[46]2023-24'!$BP124/10^7</f>
        <v>55.283301566900001</v>
      </c>
      <c r="P229" s="92">
        <f>'[46]2023-24'!$BV124/10^7</f>
        <v>59.519198067700003</v>
      </c>
      <c r="Q229" s="92">
        <f t="shared" si="167"/>
        <v>324.20775694880001</v>
      </c>
    </row>
    <row r="230" spans="3:17" x14ac:dyDescent="0.25">
      <c r="C230" s="16"/>
      <c r="D230" s="16" t="s">
        <v>344</v>
      </c>
      <c r="E230" s="92">
        <f>'[46]2023-24'!$H106/10^7</f>
        <v>0.14548041999681519</v>
      </c>
      <c r="F230" s="92">
        <f>'[46]2023-24'!$N106/10^7</f>
        <v>0.11871744101395135</v>
      </c>
      <c r="G230" s="92">
        <f>'[46]2023-24'!$T106/10^7</f>
        <v>0.13539638524999995</v>
      </c>
      <c r="H230" s="92">
        <f>'[46]2023-24'!$Z106/10^7</f>
        <v>8.7485212376267246E-2</v>
      </c>
      <c r="I230" s="92">
        <f>'[46]2023-24'!$AF106/10^7</f>
        <v>7.0052260860700002E-2</v>
      </c>
      <c r="J230" s="92">
        <f>'[46]2023-24'!$AL106/10^7</f>
        <v>8.1355861299999999E-2</v>
      </c>
      <c r="K230" s="92">
        <f>'[46]2023-24'!$AR106/10^7</f>
        <v>8.382601468457189E-2</v>
      </c>
      <c r="L230" s="92">
        <f>'[46]2023-24'!$AX106/10^7</f>
        <v>9.4873422754599951E-2</v>
      </c>
      <c r="M230" s="92">
        <f>'[46]2023-24'!$BD106/10^7</f>
        <v>0.10443784590000001</v>
      </c>
      <c r="N230" s="92">
        <f>'[46]2023-24'!$BJ106/10^7</f>
        <v>0.10960944310000001</v>
      </c>
      <c r="O230" s="92">
        <f>'[46]2023-24'!$BP106/10^7</f>
        <v>0.11293234330260002</v>
      </c>
      <c r="P230" s="92">
        <f>'[46]2023-24'!$BV106/10^7</f>
        <v>0.15756204730366258</v>
      </c>
      <c r="Q230" s="92">
        <f t="shared" si="167"/>
        <v>1.3017286978431681</v>
      </c>
    </row>
    <row r="231" spans="3:17" x14ac:dyDescent="0.25">
      <c r="C231" s="16"/>
      <c r="D231" s="16" t="s">
        <v>345</v>
      </c>
      <c r="E231" s="92">
        <f>'[46]2023-24'!$H107/10^7</f>
        <v>0.15670805870000001</v>
      </c>
      <c r="F231" s="92">
        <f>'[46]2023-24'!$N107/10^7</f>
        <v>7.4798308873937472E-2</v>
      </c>
      <c r="G231" s="92">
        <f>'[46]2023-24'!$T107/10^7</f>
        <v>2.0150112992077439E-2</v>
      </c>
      <c r="H231" s="92">
        <f>'[46]2023-24'!$Z107/10^7</f>
        <v>8.9206024000500012E-2</v>
      </c>
      <c r="I231" s="92">
        <f>'[46]2023-24'!$AF107/10^7</f>
        <v>0.1078689746</v>
      </c>
      <c r="J231" s="92">
        <f>'[46]2023-24'!$AL107/10^7</f>
        <v>8.5794514549999992E-2</v>
      </c>
      <c r="K231" s="92">
        <f>'[46]2023-24'!$AR107/10^7</f>
        <v>0.12363369865111665</v>
      </c>
      <c r="L231" s="92">
        <f>'[46]2023-24'!$AX107/10^7</f>
        <v>0.10409670701899994</v>
      </c>
      <c r="M231" s="92">
        <f>'[46]2023-24'!$BD107/10^7</f>
        <v>9.4356995555250039E-2</v>
      </c>
      <c r="N231" s="92">
        <f>'[46]2023-24'!$BJ107/10^7</f>
        <v>0.1481343209951369</v>
      </c>
      <c r="O231" s="92">
        <f>'[46]2023-24'!$BP107/10^7</f>
        <v>0.16284840683746266</v>
      </c>
      <c r="P231" s="92">
        <f>'[46]2023-24'!$BV107/10^7</f>
        <v>0.19841884135000001</v>
      </c>
      <c r="Q231" s="92">
        <f t="shared" si="167"/>
        <v>1.3660149641244812</v>
      </c>
    </row>
    <row r="232" spans="3:17" x14ac:dyDescent="0.25">
      <c r="C232" s="16"/>
      <c r="D232" s="16" t="s">
        <v>346</v>
      </c>
      <c r="E232" s="92">
        <f>'[46]2023-24'!$H108/10^7</f>
        <v>4.7714131023943755</v>
      </c>
      <c r="F232" s="92">
        <f>'[46]2023-24'!$N108/10^7</f>
        <v>4.5426165706032506</v>
      </c>
      <c r="G232" s="92">
        <f>'[46]2023-24'!$T108/10^7</f>
        <v>4.8868327020274904</v>
      </c>
      <c r="H232" s="92">
        <f>'[46]2023-24'!$Z108/10^7</f>
        <v>4.6420466241745837</v>
      </c>
      <c r="I232" s="92">
        <f>'[46]2023-24'!$AF108/10^7</f>
        <v>3.8160752372610616</v>
      </c>
      <c r="J232" s="92">
        <f>'[46]2023-24'!$AL108/10^7</f>
        <v>2.8854904848</v>
      </c>
      <c r="K232" s="92">
        <f>'[46]2023-24'!$AR108/10^7</f>
        <v>4.3874913777</v>
      </c>
      <c r="L232" s="92">
        <f>'[46]2023-24'!$AX108/10^7</f>
        <v>4.8626250976500005</v>
      </c>
      <c r="M232" s="92">
        <f>'[46]2023-24'!$BD108/10^7</f>
        <v>5.5256091278500001</v>
      </c>
      <c r="N232" s="92">
        <f>'[46]2023-24'!$BJ108/10^7</f>
        <v>5.6169990768840572</v>
      </c>
      <c r="O232" s="92">
        <f>'[46]2023-24'!$BP108/10^7</f>
        <v>4.4029929517557616</v>
      </c>
      <c r="P232" s="92">
        <f>'[46]2023-24'!$BV108/10^7</f>
        <v>4.800762504715002</v>
      </c>
      <c r="Q232" s="92">
        <f t="shared" si="167"/>
        <v>55.140954857815593</v>
      </c>
    </row>
    <row r="233" spans="3:17" x14ac:dyDescent="0.25">
      <c r="C233" s="16"/>
      <c r="D233" s="16" t="s">
        <v>347</v>
      </c>
      <c r="E233" s="92">
        <f>'[46]2023-24'!$H109/10^7</f>
        <v>0.19705680305000001</v>
      </c>
      <c r="F233" s="92">
        <f>'[46]2023-24'!$N109/10^7</f>
        <v>0.19907494103749604</v>
      </c>
      <c r="G233" s="92">
        <f>'[46]2023-24'!$T109/10^7</f>
        <v>0.16451944570949995</v>
      </c>
      <c r="H233" s="92">
        <f>'[46]2023-24'!$Z109/10^7</f>
        <v>0.29065024312499266</v>
      </c>
      <c r="I233" s="92">
        <f>'[46]2023-24'!$AF109/10^7</f>
        <v>0.20769528165300005</v>
      </c>
      <c r="J233" s="92">
        <f>'[46]2023-24'!$AL109/10^7</f>
        <v>0.19981678390092136</v>
      </c>
      <c r="K233" s="92">
        <f>'[46]2023-24'!$AR109/10^7</f>
        <v>0.12768008918120524</v>
      </c>
      <c r="L233" s="92">
        <f>'[46]2023-24'!$AX109/10^7</f>
        <v>0.20745305105</v>
      </c>
      <c r="M233" s="92">
        <f>'[46]2023-24'!$BD109/10^7</f>
        <v>0.15125579116510002</v>
      </c>
      <c r="N233" s="92">
        <f>'[46]2023-24'!$BJ109/10^7</f>
        <v>0.3177281785520002</v>
      </c>
      <c r="O233" s="92">
        <f>'[46]2023-24'!$BP109/10^7</f>
        <v>0.23539648220990003</v>
      </c>
      <c r="P233" s="92">
        <f>'[46]2023-24'!$BV109/10^7</f>
        <v>0.23954626714445004</v>
      </c>
      <c r="Q233" s="92">
        <f t="shared" si="167"/>
        <v>2.5378733577785657</v>
      </c>
    </row>
    <row r="234" spans="3:17" x14ac:dyDescent="0.25">
      <c r="C234" s="16"/>
      <c r="D234" s="16" t="s">
        <v>348</v>
      </c>
      <c r="E234" s="92">
        <f>'[46]2023-24'!$H110/10^7</f>
        <v>0.40436252469420575</v>
      </c>
      <c r="F234" s="92">
        <f>'[46]2023-24'!$N110/10^7</f>
        <v>0.28529296477139998</v>
      </c>
      <c r="G234" s="92">
        <f>'[46]2023-24'!$T110/10^7</f>
        <v>0.29430677366900004</v>
      </c>
      <c r="H234" s="92">
        <f>'[46]2023-24'!$Z110/10^7</f>
        <v>0.42438045914</v>
      </c>
      <c r="I234" s="92">
        <f>'[46]2023-24'!$AF110/10^7</f>
        <v>0.20735625645</v>
      </c>
      <c r="J234" s="92">
        <f>'[46]2023-24'!$AL110/10^7</f>
        <v>0.41393690033058039</v>
      </c>
      <c r="K234" s="92">
        <f>'[46]2023-24'!$AR110/10^7</f>
        <v>0.30888786474493546</v>
      </c>
      <c r="L234" s="92">
        <f>'[46]2023-24'!$AX110/10^7</f>
        <v>0.38792373111900003</v>
      </c>
      <c r="M234" s="92">
        <f>'[46]2023-24'!$BD110/10^7</f>
        <v>0.22684714036609996</v>
      </c>
      <c r="N234" s="92">
        <f>'[46]2023-24'!$BJ110/10^7</f>
        <v>0.29646048315000001</v>
      </c>
      <c r="O234" s="92">
        <f>'[46]2023-24'!$BP110/10^7</f>
        <v>0.21266650674329471</v>
      </c>
      <c r="P234" s="92">
        <f>'[46]2023-24'!$BV110/10^7</f>
        <v>0.31675113160200014</v>
      </c>
      <c r="Q234" s="92">
        <f t="shared" si="167"/>
        <v>3.7791727367805161</v>
      </c>
    </row>
    <row r="235" spans="3:17" x14ac:dyDescent="0.25">
      <c r="C235" s="16"/>
      <c r="D235" s="16" t="s">
        <v>349</v>
      </c>
      <c r="E235" s="92">
        <f>'[46]2023-24'!$H125/10^7</f>
        <v>7.8795659651000012</v>
      </c>
      <c r="F235" s="92">
        <f>'[46]2023-24'!$N125/10^7</f>
        <v>5.8844092136499997</v>
      </c>
      <c r="G235" s="92">
        <f>'[46]2023-24'!$T125/10^7</f>
        <v>7.6978343857999993</v>
      </c>
      <c r="H235" s="92">
        <f>'[46]2023-24'!$Z125/10^7</f>
        <v>8.4889799693000008</v>
      </c>
      <c r="I235" s="92">
        <f>'[46]2023-24'!$AF125/10^7</f>
        <v>6.4791830980950005</v>
      </c>
      <c r="J235" s="92">
        <f>'[46]2023-24'!$AL125/10^7</f>
        <v>5.4456870542000004</v>
      </c>
      <c r="K235" s="92">
        <f>'[46]2023-24'!$AR125/10^7</f>
        <v>5.48250152575</v>
      </c>
      <c r="L235" s="92">
        <f>'[46]2023-24'!$AX125/10^7</f>
        <v>4.8408492052000005</v>
      </c>
      <c r="M235" s="92">
        <f>'[46]2023-24'!$BD125/10^7</f>
        <v>3.0877178268000001</v>
      </c>
      <c r="N235" s="92">
        <f>'[46]2023-24'!$BJ125/10^7</f>
        <v>2.9809686218000002</v>
      </c>
      <c r="O235" s="92">
        <f>'[46]2023-24'!$BP125/10^7</f>
        <v>3.9082390193000003</v>
      </c>
      <c r="P235" s="92">
        <f>'[46]2023-24'!$BV125/10^7</f>
        <v>2.7508352978500001</v>
      </c>
      <c r="Q235" s="92">
        <f t="shared" si="167"/>
        <v>64.926771182845016</v>
      </c>
    </row>
    <row r="236" spans="3:17" x14ac:dyDescent="0.25">
      <c r="C236" s="16"/>
      <c r="D236" s="16" t="s">
        <v>350</v>
      </c>
      <c r="E236" s="92">
        <f>'[46]2023-24'!$H126/10^7</f>
        <v>9.1546947783500006</v>
      </c>
      <c r="F236" s="92">
        <f>'[46]2023-24'!$N126/10^7</f>
        <v>7.7752191286999999</v>
      </c>
      <c r="G236" s="92">
        <f>'[46]2023-24'!$T126/10^7</f>
        <v>10.107136357247251</v>
      </c>
      <c r="H236" s="92">
        <f>'[46]2023-24'!$Z126/10^7</f>
        <v>6.0727361598669392</v>
      </c>
      <c r="I236" s="92">
        <f>'[46]2023-24'!$AF126/10^7</f>
        <v>4.8258078041000001</v>
      </c>
      <c r="J236" s="92">
        <f>'[46]2023-24'!$AL126/10^7</f>
        <v>7.4053740352551189</v>
      </c>
      <c r="K236" s="92">
        <f>'[46]2023-24'!$AR126/10^7</f>
        <v>10.30236874789038</v>
      </c>
      <c r="L236" s="92">
        <f>'[46]2023-24'!$AX126/10^7</f>
        <v>6.2907664194999997</v>
      </c>
      <c r="M236" s="92">
        <f>'[46]2023-24'!$BD126/10^7</f>
        <v>6.4278907183311205</v>
      </c>
      <c r="N236" s="92">
        <f>'[46]2023-24'!$BJ126/10^7</f>
        <v>6.0687737116770011</v>
      </c>
      <c r="O236" s="92">
        <f>'[46]2023-24'!$BP126/10^7</f>
        <v>7.718696373550002</v>
      </c>
      <c r="P236" s="92">
        <f>'[46]2023-24'!$BV126/10^7</f>
        <v>8.4274570534500022</v>
      </c>
      <c r="Q236" s="92">
        <f t="shared" si="167"/>
        <v>90.576921287917813</v>
      </c>
    </row>
    <row r="237" spans="3:17" x14ac:dyDescent="0.25">
      <c r="C237" s="16"/>
      <c r="D237" s="400" t="s">
        <v>426</v>
      </c>
      <c r="E237" s="92">
        <f>'[46]2023-24'!$H111/10^7</f>
        <v>0</v>
      </c>
      <c r="F237" s="92">
        <f>'[46]2023-24'!$N111/10^7</f>
        <v>0</v>
      </c>
      <c r="G237" s="92">
        <f>'[46]2023-24'!$T111/10^7</f>
        <v>8.6279828000000013E-3</v>
      </c>
      <c r="H237" s="92">
        <f>'[46]2023-24'!$Z111/10^7</f>
        <v>-5.8203750000000003E-5</v>
      </c>
      <c r="I237" s="92">
        <f>'[46]2023-24'!$AF111/10^7</f>
        <v>3.5015376000000005E-3</v>
      </c>
      <c r="J237" s="92">
        <f>'[46]2023-24'!$AL111/10^7</f>
        <v>3.8428585000000002E-4</v>
      </c>
      <c r="K237" s="92">
        <f>'[46]2023-24'!$AR111/10^7</f>
        <v>3.7723085000000001E-4</v>
      </c>
      <c r="L237" s="92">
        <f>'[46]2023-24'!$AX111/10^7</f>
        <v>3.8590850000000003E-4</v>
      </c>
      <c r="M237" s="92">
        <f>'[46]2023-24'!$BD111/10^7</f>
        <v>-6.0320249999999996E-5</v>
      </c>
      <c r="N237" s="92">
        <f>'[46]2023-24'!$BJ111/10^7</f>
        <v>1.0716545000000001E-4</v>
      </c>
      <c r="O237" s="92">
        <f>'[46]2023-24'!$BP111/10^7</f>
        <v>7.0126699999999999E-4</v>
      </c>
      <c r="P237" s="92">
        <f>'[46]2023-24'!$BV111/10^7</f>
        <v>-2.6738450000000002E-4</v>
      </c>
      <c r="Q237" s="92">
        <f t="shared" si="167"/>
        <v>1.3699469550000003E-2</v>
      </c>
    </row>
    <row r="238" spans="3:17" x14ac:dyDescent="0.25">
      <c r="C238" s="16"/>
      <c r="D238" s="400" t="s">
        <v>427</v>
      </c>
      <c r="E238" s="92">
        <f>'[46]2023-24'!$H112/10^7</f>
        <v>0</v>
      </c>
      <c r="F238" s="92">
        <f>'[46]2023-24'!$N112/10^7</f>
        <v>0</v>
      </c>
      <c r="G238" s="92">
        <f>'[46]2023-24'!$T112/10^7</f>
        <v>9.2445827450000004E-2</v>
      </c>
      <c r="H238" s="92">
        <f>'[46]2023-24'!$Z112/10^7</f>
        <v>-1.3436247499999999E-3</v>
      </c>
      <c r="I238" s="92">
        <f>'[46]2023-24'!$AF112/10^7</f>
        <v>1.7588820500000003E-3</v>
      </c>
      <c r="J238" s="92">
        <f>'[46]2023-24'!$AL112/10^7</f>
        <v>-3.5484533499999999E-3</v>
      </c>
      <c r="K238" s="92">
        <f>'[46]2023-24'!$AR112/10^7</f>
        <v>6.4156758999999999E-3</v>
      </c>
      <c r="L238" s="92">
        <f>'[46]2023-24'!$AX112/10^7</f>
        <v>-1.8233647499999999E-3</v>
      </c>
      <c r="M238" s="92">
        <f>'[46]2023-24'!$BD112/10^7</f>
        <v>3.9148195E-4</v>
      </c>
      <c r="N238" s="92">
        <f>'[46]2023-24'!$BJ112/10^7</f>
        <v>0</v>
      </c>
      <c r="O238" s="92">
        <f>'[46]2023-24'!$BP112/10^7</f>
        <v>-1.6275179500000001E-3</v>
      </c>
      <c r="P238" s="92">
        <f>'[46]2023-24'!$BV112/10^7</f>
        <v>-4.3091940000000007E-4</v>
      </c>
      <c r="Q238" s="92">
        <f t="shared" si="167"/>
        <v>9.2237987150000006E-2</v>
      </c>
    </row>
    <row r="239" spans="3:17" x14ac:dyDescent="0.3">
      <c r="C239" s="16"/>
      <c r="D239" s="399" t="s">
        <v>429</v>
      </c>
      <c r="E239" s="92">
        <f>'[46]2023-24'!$H114/10^7</f>
        <v>0</v>
      </c>
      <c r="F239" s="92">
        <f>'[46]2023-24'!$N114/10^7</f>
        <v>1.53697408E-2</v>
      </c>
      <c r="G239" s="92">
        <f>'[46]2023-24'!$T114/10^7</f>
        <v>1.3898349999999999E-5</v>
      </c>
      <c r="H239" s="92">
        <f>'[46]2023-24'!$Z114/10^7</f>
        <v>4.6210250000000004E-5</v>
      </c>
      <c r="I239" s="92">
        <f>'[46]2023-24'!$AF114/10^7</f>
        <v>6.2620180000000001E-4</v>
      </c>
      <c r="J239" s="92">
        <f>'[46]2023-24'!$AL114/10^7</f>
        <v>-5.4704470000000002E-4</v>
      </c>
      <c r="K239" s="92">
        <f>'[46]2023-24'!$AR114/10^7</f>
        <v>1.8046690000000001E-4</v>
      </c>
      <c r="L239" s="92">
        <f>'[46]2023-24'!$AX114/10^7</f>
        <v>1.474495E-4</v>
      </c>
      <c r="M239" s="92">
        <f>'[46]2023-24'!$BD114/10^7</f>
        <v>1.3270455000000001E-4</v>
      </c>
      <c r="N239" s="92">
        <f>'[46]2023-24'!$BJ114/10^7</f>
        <v>2.4657225E-4</v>
      </c>
      <c r="O239" s="92">
        <f>'[46]2023-24'!$BP114/10^7</f>
        <v>-8.9810149999999993E-5</v>
      </c>
      <c r="P239" s="92">
        <f>'[46]2023-24'!$BV114/10^7</f>
        <v>1.0406125E-4</v>
      </c>
      <c r="Q239" s="92">
        <f t="shared" si="167"/>
        <v>1.6230450799999997E-2</v>
      </c>
    </row>
    <row r="240" spans="3:17" x14ac:dyDescent="0.3">
      <c r="C240" s="16"/>
      <c r="D240" s="399" t="s">
        <v>430</v>
      </c>
      <c r="E240" s="92">
        <f>'[46]2023-24'!$H115/10^7</f>
        <v>0</v>
      </c>
      <c r="F240" s="92">
        <f>'[46]2023-24'!$N115/10^7</f>
        <v>7.9300739800000006E-2</v>
      </c>
      <c r="G240" s="92">
        <f>'[46]2023-24'!$T115/10^7</f>
        <v>5.1219299999999999E-5</v>
      </c>
      <c r="H240" s="92">
        <f>'[46]2023-24'!$Z115/10^7</f>
        <v>-3.322905E-5</v>
      </c>
      <c r="I240" s="92">
        <f>'[46]2023-24'!$AF115/10^7</f>
        <v>0</v>
      </c>
      <c r="J240" s="92">
        <f>'[46]2023-24'!$AL115/10^7</f>
        <v>0</v>
      </c>
      <c r="K240" s="92">
        <f>'[46]2023-24'!$AR115/10^7</f>
        <v>0</v>
      </c>
      <c r="L240" s="92">
        <f>'[46]2023-24'!$AX115/10^7</f>
        <v>0</v>
      </c>
      <c r="M240" s="92">
        <f>'[46]2023-24'!$BD115/10^7</f>
        <v>0</v>
      </c>
      <c r="N240" s="92">
        <f>'[46]2023-24'!$BJ115/10^7</f>
        <v>3.1400394E-3</v>
      </c>
      <c r="O240" s="92">
        <f>'[46]2023-24'!$BP115/10^7</f>
        <v>0</v>
      </c>
      <c r="P240" s="92">
        <f>('[46]2023-24'!$BV115/10^7)</f>
        <v>0</v>
      </c>
      <c r="Q240" s="92">
        <f t="shared" si="167"/>
        <v>8.2458769450000011E-2</v>
      </c>
    </row>
    <row r="241" spans="3:17" x14ac:dyDescent="0.25">
      <c r="C241" s="16"/>
      <c r="D241" s="400" t="s">
        <v>431</v>
      </c>
      <c r="E241" s="92">
        <f>'[46]2023-24'!$H116/10^7</f>
        <v>0</v>
      </c>
      <c r="F241" s="92">
        <f>'[46]2023-24'!$N116/10^7</f>
        <v>0</v>
      </c>
      <c r="G241" s="92">
        <f>'[46]2023-24'!$T116/10^7</f>
        <v>0</v>
      </c>
      <c r="H241" s="92">
        <f>'[46]2023-24'!$Z116/10^7</f>
        <v>0</v>
      </c>
      <c r="I241" s="92">
        <f>'[46]2023-24'!$AF116/10^7</f>
        <v>0</v>
      </c>
      <c r="J241" s="92">
        <f>'[46]2023-24'!$AL116/10^7</f>
        <v>2.6381466999999999E-3</v>
      </c>
      <c r="K241" s="92">
        <f>'[46]2023-24'!$AR116/10^7</f>
        <v>9.4179311499999994E-3</v>
      </c>
      <c r="L241" s="92">
        <f>'[46]2023-24'!$AX116/10^7</f>
        <v>1.4949545E-4</v>
      </c>
      <c r="M241" s="92">
        <f>'[46]2023-24'!$BD116/10^7</f>
        <v>0</v>
      </c>
      <c r="N241" s="92">
        <f>'[46]2023-24'!$BJ116/10^7</f>
        <v>0</v>
      </c>
      <c r="O241" s="92">
        <f>'[46]2023-24'!$BP116/10^7</f>
        <v>0</v>
      </c>
      <c r="P241" s="92">
        <f>'[46]2023-24'!$BV116/10^7</f>
        <v>0</v>
      </c>
      <c r="Q241" s="92">
        <f t="shared" si="167"/>
        <v>1.22055733E-2</v>
      </c>
    </row>
    <row r="242" spans="3:17" x14ac:dyDescent="0.25">
      <c r="C242" s="16"/>
      <c r="D242" s="400" t="s">
        <v>432</v>
      </c>
      <c r="E242" s="92">
        <f>'[46]2023-24'!$H117/10^7</f>
        <v>0</v>
      </c>
      <c r="F242" s="92">
        <f>'[46]2023-24'!$N117/10^7</f>
        <v>0</v>
      </c>
      <c r="G242" s="92">
        <f>'[46]2023-24'!$T117/10^7</f>
        <v>0</v>
      </c>
      <c r="H242" s="92">
        <f>'[46]2023-24'!$Z117/10^7</f>
        <v>0</v>
      </c>
      <c r="I242" s="92">
        <f>'[46]2023-24'!$AF117/10^7</f>
        <v>0</v>
      </c>
      <c r="J242" s="92">
        <f>'[46]2023-24'!$AL117/10^7</f>
        <v>5.9262000000000001E-6</v>
      </c>
      <c r="K242" s="92">
        <f>'[46]2023-24'!$AR117/10^7</f>
        <v>0</v>
      </c>
      <c r="L242" s="92">
        <f>'[46]2023-24'!$AX117/10^7</f>
        <v>0</v>
      </c>
      <c r="M242" s="92">
        <f>'[46]2023-24'!$BD117/10^7</f>
        <v>-4.2330000000000004E-7</v>
      </c>
      <c r="N242" s="92">
        <f>'[46]2023-24'!$BJ117/10^7</f>
        <v>-4.2330000000000004E-7</v>
      </c>
      <c r="O242" s="92">
        <f>'[46]2023-24'!$BP117/10^7</f>
        <v>-2.00362E-5</v>
      </c>
      <c r="P242" s="92">
        <f>'[46]2023-24'!$BV117/10^7</f>
        <v>-2.1165000000000002E-7</v>
      </c>
      <c r="Q242" s="92">
        <f t="shared" si="167"/>
        <v>-1.5168249999999998E-5</v>
      </c>
    </row>
    <row r="243" spans="3:17" x14ac:dyDescent="0.3">
      <c r="C243" s="16"/>
      <c r="D243" s="397" t="s">
        <v>456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92">
        <f t="shared" si="167"/>
        <v>0</v>
      </c>
    </row>
    <row r="244" spans="3:17" x14ac:dyDescent="0.25"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92">
        <f t="shared" si="167"/>
        <v>0</v>
      </c>
    </row>
    <row r="245" spans="3:17" x14ac:dyDescent="0.2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92">
        <f t="shared" si="167"/>
        <v>0</v>
      </c>
    </row>
    <row r="246" spans="3:17" x14ac:dyDescent="0.25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92">
        <f t="shared" si="167"/>
        <v>0</v>
      </c>
    </row>
    <row r="247" spans="3:17" x14ac:dyDescent="0.25">
      <c r="C247" s="937" t="s">
        <v>188</v>
      </c>
      <c r="D247" s="937"/>
      <c r="E247" s="263">
        <f t="shared" ref="E247:P247" si="168">SUM(E221:E246)</f>
        <v>132.7005326040854</v>
      </c>
      <c r="F247" s="263">
        <f t="shared" si="168"/>
        <v>142.03329701405005</v>
      </c>
      <c r="G247" s="263">
        <f t="shared" si="168"/>
        <v>106.61365223569535</v>
      </c>
      <c r="H247" s="263">
        <f t="shared" si="168"/>
        <v>146.21209819743328</v>
      </c>
      <c r="I247" s="263">
        <f t="shared" si="168"/>
        <v>98.351655999419762</v>
      </c>
      <c r="J247" s="263">
        <f t="shared" si="168"/>
        <v>76.653764429036627</v>
      </c>
      <c r="K247" s="263">
        <f t="shared" si="168"/>
        <v>170.86299440270221</v>
      </c>
      <c r="L247" s="263">
        <f t="shared" si="168"/>
        <v>145.43856676809258</v>
      </c>
      <c r="M247" s="263">
        <f t="shared" si="168"/>
        <v>147.59442344181758</v>
      </c>
      <c r="N247" s="263">
        <f t="shared" si="168"/>
        <v>158.2715370069082</v>
      </c>
      <c r="O247" s="263">
        <f t="shared" si="168"/>
        <v>149.551531332699</v>
      </c>
      <c r="P247" s="263">
        <f t="shared" si="168"/>
        <v>161.62088548216508</v>
      </c>
      <c r="Q247" s="264">
        <f t="shared" si="167"/>
        <v>1635.9049389141051</v>
      </c>
    </row>
    <row r="248" spans="3:17" x14ac:dyDescent="0.25">
      <c r="C248" s="935" t="s">
        <v>351</v>
      </c>
      <c r="D248" s="935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</row>
    <row r="249" spans="3:17" x14ac:dyDescent="0.25">
      <c r="C249" s="1004" t="s">
        <v>352</v>
      </c>
      <c r="D249" s="16" t="s">
        <v>353</v>
      </c>
      <c r="E249" s="92">
        <f>'[46]2023-24'!$H104/10^7</f>
        <v>0</v>
      </c>
      <c r="F249" s="92">
        <f>'[46]2023-24'!$N104/10^7</f>
        <v>0</v>
      </c>
      <c r="G249" s="92">
        <f>'[46]2023-24'!$T104/10^7</f>
        <v>0</v>
      </c>
      <c r="H249" s="92">
        <f>'[46]2023-24'!$Z104/10^7</f>
        <v>0</v>
      </c>
      <c r="I249" s="92">
        <f>'[46]2023-24'!$AF104/10^7</f>
        <v>0</v>
      </c>
      <c r="J249" s="92">
        <f>'[46]2023-24'!$AL104/10^7</f>
        <v>0</v>
      </c>
      <c r="K249" s="92">
        <f>'[46]2023-24'!$AR104/10^7</f>
        <v>0</v>
      </c>
      <c r="L249" s="92">
        <f>'[46]2023-24'!$AX104/10^7</f>
        <v>0</v>
      </c>
      <c r="M249" s="92">
        <f>'[46]2023-24'!$BD104/10^7</f>
        <v>0</v>
      </c>
      <c r="N249" s="92">
        <f>'[46]2023-24'!$BJ104/10^7</f>
        <v>0</v>
      </c>
      <c r="O249" s="92">
        <f>'[46]2023-24'!$BP104/10^7</f>
        <v>0</v>
      </c>
      <c r="P249" s="92">
        <f>'[46]2023-24'!$BV104/10^7</f>
        <v>0</v>
      </c>
      <c r="Q249" s="16">
        <f t="shared" ref="Q249:Q263" si="169">SUM(E249:P249)</f>
        <v>0</v>
      </c>
    </row>
    <row r="250" spans="3:17" x14ac:dyDescent="0.25">
      <c r="C250" s="1004"/>
      <c r="D250" s="16" t="s">
        <v>354</v>
      </c>
      <c r="E250" s="92">
        <f>'[46]2023-24'!$H103/10^7</f>
        <v>0</v>
      </c>
      <c r="F250" s="92">
        <f>'[46]2023-24'!$N103/10^7</f>
        <v>0</v>
      </c>
      <c r="G250" s="92">
        <f>'[46]2023-24'!$T103/10^7</f>
        <v>0</v>
      </c>
      <c r="H250" s="92">
        <f>'[46]2023-24'!$Z103/10^7</f>
        <v>0</v>
      </c>
      <c r="I250" s="92">
        <f>'[46]2023-24'!$AF103/10^7</f>
        <v>0</v>
      </c>
      <c r="J250" s="92">
        <f>'[46]2023-24'!$AL103/10^7</f>
        <v>0</v>
      </c>
      <c r="K250" s="92">
        <f>'[46]2023-24'!$AR103/10^7</f>
        <v>0</v>
      </c>
      <c r="L250" s="92">
        <f>'[46]2023-24'!$AX103/10^7</f>
        <v>0</v>
      </c>
      <c r="M250" s="92">
        <f>'[46]2023-24'!$BD103/10^7</f>
        <v>0</v>
      </c>
      <c r="N250" s="92">
        <f>'[46]2023-24'!$BJ103/10^7</f>
        <v>0</v>
      </c>
      <c r="O250" s="92">
        <f>'[46]2023-24'!$BP103/10^7</f>
        <v>0</v>
      </c>
      <c r="P250" s="92">
        <f>('[46]2023-24'!$BV103/10^7)</f>
        <v>0</v>
      </c>
      <c r="Q250" s="16">
        <f t="shared" si="169"/>
        <v>0</v>
      </c>
    </row>
    <row r="251" spans="3:17" x14ac:dyDescent="0.25">
      <c r="C251" s="1004"/>
      <c r="D251" s="16" t="s">
        <v>355</v>
      </c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16">
        <f t="shared" si="169"/>
        <v>0</v>
      </c>
    </row>
    <row r="252" spans="3:17" x14ac:dyDescent="0.25">
      <c r="C252" s="1004"/>
      <c r="D252" s="16" t="s">
        <v>356</v>
      </c>
      <c r="E252" s="92">
        <f>'[46]2023-24'!$H105/10^7</f>
        <v>0</v>
      </c>
      <c r="F252" s="92">
        <f>'[46]2023-24'!$N105/10^7</f>
        <v>0</v>
      </c>
      <c r="G252" s="92">
        <f>'[46]2023-24'!$T105/10^7</f>
        <v>0</v>
      </c>
      <c r="H252" s="92">
        <f>'[46]2023-24'!$Z105/10^7</f>
        <v>0</v>
      </c>
      <c r="I252" s="92">
        <f>'[46]2023-24'!$AF105/10^7</f>
        <v>0</v>
      </c>
      <c r="J252" s="92">
        <f>'[46]2023-24'!$AL105/10^7</f>
        <v>0</v>
      </c>
      <c r="K252" s="92">
        <f>'[46]2023-24'!$AR105/10^7</f>
        <v>0</v>
      </c>
      <c r="L252" s="92">
        <f>'[46]2023-24'!$AX105/10^7</f>
        <v>0</v>
      </c>
      <c r="M252" s="92">
        <f>'[46]2023-24'!$BD105/10^7</f>
        <v>0</v>
      </c>
      <c r="N252" s="92">
        <f>'[46]2023-24'!$BJ105/10^7</f>
        <v>0</v>
      </c>
      <c r="O252" s="92">
        <f>'[46]2023-24'!$BP105/10^7</f>
        <v>0</v>
      </c>
      <c r="P252" s="92">
        <f>'[46]2023-24'!$BV105/10^7</f>
        <v>0</v>
      </c>
      <c r="Q252" s="16">
        <f t="shared" si="169"/>
        <v>0</v>
      </c>
    </row>
    <row r="253" spans="3:17" x14ac:dyDescent="0.25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69"/>
        <v>0</v>
      </c>
    </row>
    <row r="254" spans="3:17" x14ac:dyDescent="0.25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>
        <f t="shared" si="169"/>
        <v>0</v>
      </c>
    </row>
    <row r="255" spans="3:17" x14ac:dyDescent="0.25"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>
        <f t="shared" si="169"/>
        <v>0</v>
      </c>
    </row>
    <row r="256" spans="3:17" x14ac:dyDescent="0.25"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>
        <f t="shared" si="169"/>
        <v>0</v>
      </c>
    </row>
    <row r="257" spans="3:17" x14ac:dyDescent="0.25"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>
        <f t="shared" si="169"/>
        <v>0</v>
      </c>
    </row>
    <row r="258" spans="3:17" x14ac:dyDescent="0.25"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>
        <f t="shared" si="169"/>
        <v>0</v>
      </c>
    </row>
    <row r="259" spans="3:17" x14ac:dyDescent="0.25"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>
        <f t="shared" si="169"/>
        <v>0</v>
      </c>
    </row>
    <row r="260" spans="3:17" x14ac:dyDescent="0.25"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>
        <f t="shared" si="169"/>
        <v>0</v>
      </c>
    </row>
    <row r="261" spans="3:17" x14ac:dyDescent="0.25"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>
        <f t="shared" si="169"/>
        <v>0</v>
      </c>
    </row>
    <row r="262" spans="3:17" x14ac:dyDescent="0.25"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>
        <f t="shared" si="169"/>
        <v>0</v>
      </c>
    </row>
    <row r="263" spans="3:17" x14ac:dyDescent="0.25">
      <c r="C263" s="937" t="s">
        <v>188</v>
      </c>
      <c r="D263" s="937"/>
      <c r="E263" s="16">
        <f t="shared" ref="E263:P263" si="170">SUM(E249:E262)</f>
        <v>0</v>
      </c>
      <c r="F263" s="16">
        <f t="shared" si="170"/>
        <v>0</v>
      </c>
      <c r="G263" s="16">
        <f t="shared" si="170"/>
        <v>0</v>
      </c>
      <c r="H263" s="16">
        <f t="shared" si="170"/>
        <v>0</v>
      </c>
      <c r="I263" s="16">
        <f t="shared" si="170"/>
        <v>0</v>
      </c>
      <c r="J263" s="16">
        <f t="shared" si="170"/>
        <v>0</v>
      </c>
      <c r="K263" s="16">
        <f t="shared" si="170"/>
        <v>0</v>
      </c>
      <c r="L263" s="16">
        <f t="shared" si="170"/>
        <v>0</v>
      </c>
      <c r="M263" s="16">
        <f t="shared" si="170"/>
        <v>0</v>
      </c>
      <c r="N263" s="16">
        <f t="shared" si="170"/>
        <v>0</v>
      </c>
      <c r="O263" s="16">
        <f t="shared" si="170"/>
        <v>0</v>
      </c>
      <c r="P263" s="16">
        <f t="shared" si="170"/>
        <v>0</v>
      </c>
      <c r="Q263" s="116">
        <f t="shared" si="169"/>
        <v>0</v>
      </c>
    </row>
    <row r="264" spans="3:17" x14ac:dyDescent="0.25">
      <c r="C264" s="935" t="s">
        <v>358</v>
      </c>
      <c r="D264" s="935"/>
      <c r="E264" s="263">
        <f t="shared" ref="E264:Q264" si="171">E247+E263</f>
        <v>132.7005326040854</v>
      </c>
      <c r="F264" s="263">
        <f t="shared" si="171"/>
        <v>142.03329701405005</v>
      </c>
      <c r="G264" s="263">
        <f t="shared" si="171"/>
        <v>106.61365223569535</v>
      </c>
      <c r="H264" s="263">
        <f t="shared" si="171"/>
        <v>146.21209819743328</v>
      </c>
      <c r="I264" s="263">
        <f t="shared" si="171"/>
        <v>98.351655999419762</v>
      </c>
      <c r="J264" s="263">
        <f t="shared" si="171"/>
        <v>76.653764429036627</v>
      </c>
      <c r="K264" s="263">
        <f t="shared" si="171"/>
        <v>170.86299440270221</v>
      </c>
      <c r="L264" s="263">
        <f t="shared" si="171"/>
        <v>145.43856676809258</v>
      </c>
      <c r="M264" s="263">
        <f t="shared" si="171"/>
        <v>147.59442344181758</v>
      </c>
      <c r="N264" s="263">
        <f t="shared" si="171"/>
        <v>158.2715370069082</v>
      </c>
      <c r="O264" s="263">
        <f t="shared" si="171"/>
        <v>149.551531332699</v>
      </c>
      <c r="P264" s="263">
        <f t="shared" si="171"/>
        <v>161.62088548216508</v>
      </c>
      <c r="Q264" s="264">
        <f t="shared" si="171"/>
        <v>1635.9049389141051</v>
      </c>
    </row>
    <row r="265" spans="3:17" x14ac:dyDescent="0.25">
      <c r="C265" s="1002" t="s">
        <v>359</v>
      </c>
      <c r="D265" s="1002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</row>
    <row r="266" spans="3:17" x14ac:dyDescent="0.25">
      <c r="C266" s="16" t="s">
        <v>360</v>
      </c>
      <c r="D266" s="16" t="s">
        <v>360</v>
      </c>
      <c r="E266" s="92">
        <f>'[46]2023-24'!$H129/10^7</f>
        <v>65.665310044155007</v>
      </c>
      <c r="F266" s="92">
        <f>'[46]2023-24'!$N129/10^7</f>
        <v>67.042707707049999</v>
      </c>
      <c r="G266" s="92">
        <f>'[46]2023-24'!$T129/10^7</f>
        <v>65.554885810004038</v>
      </c>
      <c r="H266" s="92">
        <f>'[46]2023-24'!$Z129/10^7</f>
        <v>67.286247520933301</v>
      </c>
      <c r="I266" s="92">
        <f>'[46]2023-24'!$AF129/10^7</f>
        <v>67.041739761049996</v>
      </c>
      <c r="J266" s="92">
        <f>'[46]2023-24'!$AL129/10^7</f>
        <v>64.879646047500003</v>
      </c>
      <c r="K266" s="92">
        <f>'[46]2023-24'!$AR129/10^7</f>
        <v>63.111370476650002</v>
      </c>
      <c r="L266" s="92">
        <f>'[46]2023-24'!$AX129/10^7</f>
        <v>52.781377646347799</v>
      </c>
      <c r="M266" s="92">
        <f>'[46]2023-24'!$BD129/10^7</f>
        <v>38.604650338906346</v>
      </c>
      <c r="N266" s="92">
        <f>'[46]2023-24'!$BJ129/10^7</f>
        <v>68.623774196599996</v>
      </c>
      <c r="O266" s="92">
        <f>'[46]2023-24'!$BP129/10^7</f>
        <v>64.747418697699999</v>
      </c>
      <c r="P266" s="92">
        <f>'[46]2023-24'!$BV129/10^7</f>
        <v>101.35490240335001</v>
      </c>
      <c r="Q266" s="16">
        <f t="shared" ref="Q266:Q273" si="172">SUM(E266:P266)</f>
        <v>786.69403065024653</v>
      </c>
    </row>
    <row r="267" spans="3:17" x14ac:dyDescent="0.25">
      <c r="C267" s="16" t="s">
        <v>361</v>
      </c>
      <c r="D267" s="16" t="s">
        <v>361</v>
      </c>
      <c r="E267" s="92">
        <f>'[46]2023-24'!$H130/10^7</f>
        <v>18.407203891518996</v>
      </c>
      <c r="F267" s="92">
        <f>'[46]2023-24'!$N130/10^7</f>
        <v>19.036723135345465</v>
      </c>
      <c r="G267" s="92">
        <f>'[46]2023-24'!$T130/10^7</f>
        <v>18.4167076769</v>
      </c>
      <c r="H267" s="92">
        <f>'[46]2023-24'!$Z130/10^7</f>
        <v>19.080392691899998</v>
      </c>
      <c r="I267" s="92">
        <f>'[46]2023-24'!$AF130/10^7</f>
        <v>18.93395918245</v>
      </c>
      <c r="J267" s="92">
        <f>'[46]2023-24'!$AL130/10^7</f>
        <v>18.333602316699999</v>
      </c>
      <c r="K267" s="92">
        <f>'[46]2023-24'!$AR130/10^7</f>
        <v>18.649954372350003</v>
      </c>
      <c r="L267" s="92">
        <f>'[46]2023-24'!$AX130/10^7</f>
        <v>17.733677851899998</v>
      </c>
      <c r="M267" s="92">
        <f>'[46]2023-24'!$BD130/10^7</f>
        <v>17.739340477100001</v>
      </c>
      <c r="N267" s="92">
        <f>'[46]2023-24'!$BJ130/10^7</f>
        <v>19.0186872632</v>
      </c>
      <c r="O267" s="92">
        <f>'[46]2023-24'!$BP130/10^7</f>
        <v>17.836914054925</v>
      </c>
      <c r="P267" s="92">
        <f>'[46]2023-24'!$BV130/10^7</f>
        <v>19.00110697925</v>
      </c>
      <c r="Q267" s="16">
        <f t="shared" si="172"/>
        <v>222.18826989353946</v>
      </c>
    </row>
    <row r="268" spans="3:17" x14ac:dyDescent="0.25">
      <c r="C268" s="16"/>
      <c r="D268" s="16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16">
        <f t="shared" si="172"/>
        <v>0</v>
      </c>
    </row>
    <row r="269" spans="3:17" x14ac:dyDescent="0.25">
      <c r="C269" s="16"/>
      <c r="D269" s="16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16">
        <f t="shared" si="172"/>
        <v>0</v>
      </c>
    </row>
    <row r="270" spans="3:17" x14ac:dyDescent="0.25">
      <c r="C270" s="16"/>
      <c r="D270" s="16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16">
        <f t="shared" si="172"/>
        <v>0</v>
      </c>
    </row>
    <row r="271" spans="3:17" x14ac:dyDescent="0.25">
      <c r="C271" s="16"/>
      <c r="D271" s="16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16">
        <f t="shared" si="172"/>
        <v>0</v>
      </c>
    </row>
    <row r="272" spans="3:17" x14ac:dyDescent="0.25"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>
        <f t="shared" si="172"/>
        <v>0</v>
      </c>
    </row>
    <row r="273" spans="3:17" x14ac:dyDescent="0.25">
      <c r="C273" s="935" t="s">
        <v>362</v>
      </c>
      <c r="D273" s="935"/>
      <c r="E273" s="263">
        <f t="shared" ref="E273:P273" si="173">SUM(E266:E272)</f>
        <v>84.07251393567401</v>
      </c>
      <c r="F273" s="263">
        <f t="shared" si="173"/>
        <v>86.079430842395467</v>
      </c>
      <c r="G273" s="263">
        <f t="shared" si="173"/>
        <v>83.971593486904041</v>
      </c>
      <c r="H273" s="263">
        <f t="shared" si="173"/>
        <v>86.366640212833303</v>
      </c>
      <c r="I273" s="263">
        <f t="shared" si="173"/>
        <v>85.975698943499992</v>
      </c>
      <c r="J273" s="263">
        <f t="shared" si="173"/>
        <v>83.213248364199998</v>
      </c>
      <c r="K273" s="263">
        <f t="shared" si="173"/>
        <v>81.761324849000005</v>
      </c>
      <c r="L273" s="263">
        <f t="shared" si="173"/>
        <v>70.51505549824779</v>
      </c>
      <c r="M273" s="263">
        <f t="shared" si="173"/>
        <v>56.343990816006347</v>
      </c>
      <c r="N273" s="263">
        <f t="shared" si="173"/>
        <v>87.642461459799989</v>
      </c>
      <c r="O273" s="263">
        <f t="shared" si="173"/>
        <v>82.584332752625002</v>
      </c>
      <c r="P273" s="263">
        <f t="shared" si="173"/>
        <v>120.35600938260001</v>
      </c>
      <c r="Q273" s="264">
        <f t="shared" si="172"/>
        <v>1008.882300543786</v>
      </c>
    </row>
    <row r="274" spans="3:17" x14ac:dyDescent="0.25">
      <c r="C274" s="1002" t="s">
        <v>363</v>
      </c>
      <c r="D274" s="1002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</row>
    <row r="275" spans="3:17" x14ac:dyDescent="0.25">
      <c r="C275" s="16" t="s">
        <v>364</v>
      </c>
      <c r="D275" s="16" t="s">
        <v>364</v>
      </c>
      <c r="E275" s="92">
        <f>'[46]2023-24'!$H151/10^7</f>
        <v>78.175279143150007</v>
      </c>
      <c r="F275" s="92">
        <f>'[46]2023-24'!$N151/10^7</f>
        <v>78.175279143150007</v>
      </c>
      <c r="G275" s="92">
        <f>'[46]2023-24'!$T151/10^7</f>
        <v>78.175279143150007</v>
      </c>
      <c r="H275" s="92">
        <f>'[46]2023-24'!$Z151/10^7</f>
        <v>78.347979899150005</v>
      </c>
      <c r="I275" s="92">
        <f>'[46]2023-24'!$AF151/10^7</f>
        <v>78.207449308199998</v>
      </c>
      <c r="J275" s="92">
        <f>'[46]2023-24'!$AL151/10^7</f>
        <v>78.175279143150007</v>
      </c>
      <c r="K275" s="92">
        <f>'[46]2023-24'!$AR151/10^7</f>
        <v>78.175279143150007</v>
      </c>
      <c r="L275" s="92">
        <f>'[46]2023-24'!$AX151/10^7</f>
        <v>78.175279143150007</v>
      </c>
      <c r="M275" s="92">
        <f>'[46]2023-24'!$BD151/10^7</f>
        <v>75.389503534500008</v>
      </c>
      <c r="N275" s="92">
        <f>'[46]2023-24'!$BJ151/10^7</f>
        <v>78.175279143150007</v>
      </c>
      <c r="O275" s="92">
        <f>'[46]2023-24'!$BP151/10^7</f>
        <v>78.175279143150007</v>
      </c>
      <c r="P275" s="92">
        <f>'[46]2023-24'!$BV151/10^7</f>
        <v>78.175279143150007</v>
      </c>
      <c r="Q275" s="16">
        <f t="shared" ref="Q275:Q283" si="174">SUM(E275:P275)</f>
        <v>935.52244503019995</v>
      </c>
    </row>
    <row r="276" spans="3:17" x14ac:dyDescent="0.25">
      <c r="C276" s="16" t="s">
        <v>365</v>
      </c>
      <c r="D276" s="16" t="s">
        <v>365</v>
      </c>
      <c r="E276" s="92">
        <f>'[46]2023-24'!$H152/10^7</f>
        <v>0</v>
      </c>
      <c r="F276" s="92">
        <f>'[46]2023-24'!$N152/10^7</f>
        <v>0</v>
      </c>
      <c r="G276" s="92">
        <f>'[46]2023-24'!$T152/10^7</f>
        <v>0</v>
      </c>
      <c r="H276" s="92">
        <f>'[46]2023-24'!$Z152/10^7</f>
        <v>0</v>
      </c>
      <c r="I276" s="92">
        <f>'[46]2023-24'!$AF152/10^7</f>
        <v>0</v>
      </c>
      <c r="J276" s="92">
        <f>'[46]2023-24'!$AL152/10^7</f>
        <v>0</v>
      </c>
      <c r="K276" s="92">
        <f>'[46]2023-24'!$AR152/10^7</f>
        <v>0</v>
      </c>
      <c r="L276" s="92">
        <f>'[46]2023-24'!$AX152/10^7</f>
        <v>0</v>
      </c>
      <c r="M276" s="92">
        <f>'[46]2023-24'!$BD152/10^7</f>
        <v>0</v>
      </c>
      <c r="N276" s="92">
        <f>'[46]2023-24'!$BJ152/10^7</f>
        <v>0</v>
      </c>
      <c r="O276" s="92">
        <f>'[46]2023-24'!$BP152/10^7</f>
        <v>0</v>
      </c>
      <c r="P276" s="92">
        <f>'[46]2023-24'!$BV152/10^7</f>
        <v>0</v>
      </c>
      <c r="Q276" s="16">
        <f t="shared" si="174"/>
        <v>0</v>
      </c>
    </row>
    <row r="277" spans="3:17" x14ac:dyDescent="0.25">
      <c r="C277" s="16" t="s">
        <v>366</v>
      </c>
      <c r="D277" s="16" t="s">
        <v>366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>
        <f t="shared" si="174"/>
        <v>0</v>
      </c>
    </row>
    <row r="278" spans="3:17" x14ac:dyDescent="0.25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>
        <f t="shared" si="174"/>
        <v>0</v>
      </c>
    </row>
    <row r="279" spans="3:17" x14ac:dyDescent="0.25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74"/>
        <v>0</v>
      </c>
    </row>
    <row r="280" spans="3:17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74"/>
        <v>0</v>
      </c>
    </row>
    <row r="281" spans="3:17" x14ac:dyDescent="0.25"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>
        <f t="shared" si="174"/>
        <v>0</v>
      </c>
    </row>
    <row r="282" spans="3:17" x14ac:dyDescent="0.25"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>
        <f t="shared" si="174"/>
        <v>0</v>
      </c>
    </row>
    <row r="283" spans="3:17" x14ac:dyDescent="0.25">
      <c r="C283" s="935" t="s">
        <v>367</v>
      </c>
      <c r="D283" s="935"/>
      <c r="E283" s="92">
        <f t="shared" ref="E283:P283" si="175">SUM(E275:E282)</f>
        <v>78.175279143150007</v>
      </c>
      <c r="F283" s="92">
        <f t="shared" si="175"/>
        <v>78.175279143150007</v>
      </c>
      <c r="G283" s="92">
        <f t="shared" si="175"/>
        <v>78.175279143150007</v>
      </c>
      <c r="H283" s="92">
        <f t="shared" si="175"/>
        <v>78.347979899150005</v>
      </c>
      <c r="I283" s="92">
        <f t="shared" si="175"/>
        <v>78.207449308199998</v>
      </c>
      <c r="J283" s="92">
        <f t="shared" si="175"/>
        <v>78.175279143150007</v>
      </c>
      <c r="K283" s="92">
        <f t="shared" si="175"/>
        <v>78.175279143150007</v>
      </c>
      <c r="L283" s="92">
        <f t="shared" si="175"/>
        <v>78.175279143150007</v>
      </c>
      <c r="M283" s="92">
        <f t="shared" si="175"/>
        <v>75.389503534500008</v>
      </c>
      <c r="N283" s="92">
        <f t="shared" si="175"/>
        <v>78.175279143150007</v>
      </c>
      <c r="O283" s="92">
        <f t="shared" si="175"/>
        <v>78.175279143150007</v>
      </c>
      <c r="P283" s="92">
        <f t="shared" si="175"/>
        <v>78.175279143150007</v>
      </c>
      <c r="Q283" s="116">
        <f t="shared" si="174"/>
        <v>935.52244503019995</v>
      </c>
    </row>
    <row r="284" spans="3:17" x14ac:dyDescent="0.25">
      <c r="C284" s="1002" t="s">
        <v>368</v>
      </c>
      <c r="D284" s="1002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</row>
    <row r="285" spans="3:17" x14ac:dyDescent="0.25">
      <c r="C285" s="16"/>
      <c r="D285" s="16" t="s">
        <v>369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>
        <f t="shared" ref="Q285:Q309" si="176">SUM(E285:P285)</f>
        <v>0</v>
      </c>
    </row>
    <row r="286" spans="3:17" x14ac:dyDescent="0.25">
      <c r="C286" s="16"/>
      <c r="D286" s="16" t="s">
        <v>370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>
        <f t="shared" si="176"/>
        <v>0</v>
      </c>
    </row>
    <row r="287" spans="3:17" x14ac:dyDescent="0.25">
      <c r="C287" s="16"/>
      <c r="D287" s="16" t="s">
        <v>371</v>
      </c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si="176"/>
        <v>0</v>
      </c>
    </row>
    <row r="288" spans="3:17" x14ac:dyDescent="0.25">
      <c r="C288" s="16"/>
      <c r="D288" s="16" t="s">
        <v>372</v>
      </c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76"/>
        <v>0</v>
      </c>
    </row>
    <row r="289" spans="3:17" x14ac:dyDescent="0.25">
      <c r="C289" s="16"/>
      <c r="D289" s="16" t="s">
        <v>373</v>
      </c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76"/>
        <v>0</v>
      </c>
    </row>
    <row r="290" spans="3:17" x14ac:dyDescent="0.25">
      <c r="C290" s="16"/>
      <c r="D290" s="16" t="s">
        <v>331</v>
      </c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76"/>
        <v>0</v>
      </c>
    </row>
    <row r="291" spans="3:17" x14ac:dyDescent="0.25">
      <c r="C291" s="16"/>
      <c r="D291" s="16" t="s">
        <v>374</v>
      </c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>
        <f t="shared" si="176"/>
        <v>0</v>
      </c>
    </row>
    <row r="292" spans="3:17" x14ac:dyDescent="0.25">
      <c r="C292" s="16"/>
      <c r="D292" s="16" t="s">
        <v>375</v>
      </c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>
        <f t="shared" si="176"/>
        <v>0</v>
      </c>
    </row>
    <row r="293" spans="3:17" x14ac:dyDescent="0.25">
      <c r="C293" s="16"/>
      <c r="D293" s="16" t="s">
        <v>376</v>
      </c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>
        <f t="shared" si="176"/>
        <v>0</v>
      </c>
    </row>
    <row r="294" spans="3:17" x14ac:dyDescent="0.25">
      <c r="C294" s="16"/>
      <c r="D294" s="16" t="s">
        <v>377</v>
      </c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>
        <f t="shared" si="176"/>
        <v>0</v>
      </c>
    </row>
    <row r="295" spans="3:17" x14ac:dyDescent="0.25">
      <c r="C295" s="16"/>
      <c r="D295" s="16" t="s">
        <v>378</v>
      </c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>
        <f t="shared" si="176"/>
        <v>0</v>
      </c>
    </row>
    <row r="296" spans="3:17" x14ac:dyDescent="0.25">
      <c r="C296" s="16"/>
      <c r="D296" s="16" t="s">
        <v>379</v>
      </c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>
        <f t="shared" si="176"/>
        <v>0</v>
      </c>
    </row>
    <row r="297" spans="3:17" x14ac:dyDescent="0.25">
      <c r="C297" s="16"/>
      <c r="D297" s="16" t="s">
        <v>380</v>
      </c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>
        <f t="shared" si="176"/>
        <v>0</v>
      </c>
    </row>
    <row r="298" spans="3:17" x14ac:dyDescent="0.25">
      <c r="C298" s="16"/>
      <c r="D298" s="16" t="s">
        <v>381</v>
      </c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>
        <f t="shared" si="176"/>
        <v>0</v>
      </c>
    </row>
    <row r="299" spans="3:17" x14ac:dyDescent="0.3">
      <c r="C299" s="16"/>
      <c r="D299" s="399" t="s">
        <v>382</v>
      </c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>
        <f t="shared" si="176"/>
        <v>0</v>
      </c>
    </row>
    <row r="300" spans="3:17" x14ac:dyDescent="0.3">
      <c r="C300" s="16"/>
      <c r="D300" s="399" t="s">
        <v>383</v>
      </c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>
        <f t="shared" si="176"/>
        <v>0</v>
      </c>
    </row>
    <row r="301" spans="3:17" x14ac:dyDescent="0.25"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>
        <f t="shared" si="176"/>
        <v>0</v>
      </c>
    </row>
    <row r="302" spans="3:17" x14ac:dyDescent="0.25"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>
        <f t="shared" si="176"/>
        <v>0</v>
      </c>
    </row>
    <row r="303" spans="3:17" x14ac:dyDescent="0.25"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>
        <f t="shared" si="176"/>
        <v>0</v>
      </c>
    </row>
    <row r="304" spans="3:17" x14ac:dyDescent="0.25"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>
        <f t="shared" si="176"/>
        <v>0</v>
      </c>
    </row>
    <row r="305" spans="3:17" x14ac:dyDescent="0.25"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>
        <f t="shared" si="176"/>
        <v>0</v>
      </c>
    </row>
    <row r="306" spans="3:17" x14ac:dyDescent="0.25"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>
        <f t="shared" si="176"/>
        <v>0</v>
      </c>
    </row>
    <row r="307" spans="3:17" x14ac:dyDescent="0.25"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>
        <f t="shared" si="176"/>
        <v>0</v>
      </c>
    </row>
    <row r="308" spans="3:17" x14ac:dyDescent="0.25"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>
        <f t="shared" si="176"/>
        <v>0</v>
      </c>
    </row>
    <row r="309" spans="3:17" x14ac:dyDescent="0.25">
      <c r="C309" s="935" t="s">
        <v>384</v>
      </c>
      <c r="D309" s="935"/>
      <c r="E309" s="140">
        <v>0</v>
      </c>
      <c r="F309" s="140">
        <v>0</v>
      </c>
      <c r="G309" s="140">
        <v>0</v>
      </c>
      <c r="H309" s="140">
        <v>0</v>
      </c>
      <c r="I309" s="140">
        <v>0</v>
      </c>
      <c r="J309" s="140">
        <v>0</v>
      </c>
      <c r="K309" s="140">
        <v>0</v>
      </c>
      <c r="L309" s="140">
        <v>0</v>
      </c>
      <c r="M309" s="140">
        <v>0</v>
      </c>
      <c r="N309" s="140">
        <v>0</v>
      </c>
      <c r="O309" s="140">
        <v>0</v>
      </c>
      <c r="P309" s="412">
        <v>0</v>
      </c>
      <c r="Q309" s="28">
        <f t="shared" si="176"/>
        <v>0</v>
      </c>
    </row>
    <row r="310" spans="3:17" x14ac:dyDescent="0.25">
      <c r="C310" s="1002" t="s">
        <v>385</v>
      </c>
      <c r="D310" s="1002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263"/>
    </row>
    <row r="311" spans="3:17" x14ac:dyDescent="0.25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263">
        <f t="shared" ref="Q311:Q319" si="177">SUM(E311:P311)</f>
        <v>0</v>
      </c>
    </row>
    <row r="312" spans="3:17" x14ac:dyDescent="0.25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263">
        <f t="shared" si="177"/>
        <v>0</v>
      </c>
    </row>
    <row r="313" spans="3:17" x14ac:dyDescent="0.25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263">
        <f t="shared" si="177"/>
        <v>0</v>
      </c>
    </row>
    <row r="314" spans="3:17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263">
        <f t="shared" si="177"/>
        <v>0</v>
      </c>
    </row>
    <row r="315" spans="3:17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263">
        <f t="shared" si="177"/>
        <v>0</v>
      </c>
    </row>
    <row r="316" spans="3:17" x14ac:dyDescent="0.3">
      <c r="C316" s="16"/>
      <c r="D316" s="397" t="s">
        <v>460</v>
      </c>
      <c r="E316" s="92">
        <v>0</v>
      </c>
      <c r="F316" s="92">
        <v>0</v>
      </c>
      <c r="G316" s="92">
        <v>0</v>
      </c>
      <c r="H316" s="92">
        <v>0</v>
      </c>
      <c r="I316" s="92">
        <v>0</v>
      </c>
      <c r="J316" s="92">
        <v>0</v>
      </c>
      <c r="K316" s="92">
        <v>0</v>
      </c>
      <c r="L316" s="92">
        <v>0</v>
      </c>
      <c r="M316" s="92">
        <v>0</v>
      </c>
      <c r="N316" s="92">
        <v>0</v>
      </c>
      <c r="O316" s="92">
        <v>0</v>
      </c>
      <c r="P316" s="92">
        <v>0</v>
      </c>
      <c r="Q316" s="263">
        <f t="shared" si="177"/>
        <v>0</v>
      </c>
    </row>
    <row r="317" spans="3:17" x14ac:dyDescent="0.3">
      <c r="C317" s="16"/>
      <c r="D317" s="397" t="s">
        <v>461</v>
      </c>
      <c r="E317" s="92">
        <v>0</v>
      </c>
      <c r="F317" s="92">
        <v>0</v>
      </c>
      <c r="G317" s="92">
        <v>0</v>
      </c>
      <c r="H317" s="92">
        <v>0</v>
      </c>
      <c r="I317" s="92">
        <v>0</v>
      </c>
      <c r="J317" s="92">
        <v>0</v>
      </c>
      <c r="K317" s="92">
        <v>0</v>
      </c>
      <c r="L317" s="92">
        <v>0</v>
      </c>
      <c r="M317" s="92">
        <v>0</v>
      </c>
      <c r="N317" s="92">
        <v>0</v>
      </c>
      <c r="O317" s="92">
        <v>0</v>
      </c>
      <c r="P317" s="92">
        <v>0</v>
      </c>
      <c r="Q317" s="263">
        <f t="shared" si="177"/>
        <v>0</v>
      </c>
    </row>
    <row r="318" spans="3:17" x14ac:dyDescent="0.3">
      <c r="C318" s="16"/>
      <c r="D318" s="398" t="s">
        <v>462</v>
      </c>
      <c r="E318" s="92">
        <v>0</v>
      </c>
      <c r="F318" s="92">
        <v>0</v>
      </c>
      <c r="G318" s="92">
        <v>0</v>
      </c>
      <c r="H318" s="92">
        <v>0</v>
      </c>
      <c r="I318" s="92">
        <v>0</v>
      </c>
      <c r="J318" s="92">
        <v>0</v>
      </c>
      <c r="K318" s="92">
        <v>0</v>
      </c>
      <c r="L318" s="92">
        <v>0</v>
      </c>
      <c r="M318" s="92">
        <v>0</v>
      </c>
      <c r="N318" s="92">
        <v>0</v>
      </c>
      <c r="O318" s="92">
        <v>0</v>
      </c>
      <c r="P318" s="92">
        <v>0</v>
      </c>
      <c r="Q318" s="263">
        <f t="shared" si="177"/>
        <v>0</v>
      </c>
    </row>
    <row r="319" spans="3:17" x14ac:dyDescent="0.3">
      <c r="C319" s="16"/>
      <c r="D319" s="397" t="s">
        <v>463</v>
      </c>
      <c r="E319" s="92">
        <v>0</v>
      </c>
      <c r="F319" s="92">
        <v>0</v>
      </c>
      <c r="G319" s="92">
        <v>0</v>
      </c>
      <c r="H319" s="92">
        <v>0</v>
      </c>
      <c r="I319" s="92">
        <v>0</v>
      </c>
      <c r="J319" s="92">
        <v>0</v>
      </c>
      <c r="K319" s="92">
        <v>0</v>
      </c>
      <c r="L319" s="92">
        <v>0</v>
      </c>
      <c r="M319" s="92">
        <v>0</v>
      </c>
      <c r="N319" s="92">
        <v>0</v>
      </c>
      <c r="O319" s="92">
        <v>0</v>
      </c>
      <c r="P319" s="92">
        <v>0</v>
      </c>
      <c r="Q319" s="263">
        <f t="shared" si="177"/>
        <v>0</v>
      </c>
    </row>
    <row r="320" spans="3:17" x14ac:dyDescent="0.3">
      <c r="C320" s="16"/>
      <c r="D320" s="397" t="s">
        <v>464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  <c r="N320" s="92">
        <v>0</v>
      </c>
      <c r="O320" s="92">
        <v>0</v>
      </c>
      <c r="P320" s="92">
        <v>0</v>
      </c>
      <c r="Q320" s="263">
        <f>SUM(E321:P321)</f>
        <v>0</v>
      </c>
    </row>
    <row r="321" spans="3:17" x14ac:dyDescent="0.3">
      <c r="C321" s="16"/>
      <c r="D321" s="397" t="s">
        <v>465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2">
        <v>0</v>
      </c>
      <c r="N321" s="92">
        <v>0</v>
      </c>
      <c r="O321" s="92">
        <v>0</v>
      </c>
      <c r="P321" s="92">
        <v>0</v>
      </c>
      <c r="Q321" s="263">
        <f>SUM(E322:P322)</f>
        <v>0</v>
      </c>
    </row>
    <row r="322" spans="3:17" x14ac:dyDescent="0.3">
      <c r="C322" s="16"/>
      <c r="D322" s="397" t="s">
        <v>485</v>
      </c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263">
        <f>SUM(E323:P323)</f>
        <v>0</v>
      </c>
    </row>
    <row r="323" spans="3:17" x14ac:dyDescent="0.3">
      <c r="C323" s="16"/>
      <c r="D323" s="397" t="s">
        <v>467</v>
      </c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263">
        <f>SUM(E324:P324)</f>
        <v>0</v>
      </c>
    </row>
    <row r="324" spans="3:17" x14ac:dyDescent="0.3">
      <c r="C324" s="16"/>
      <c r="D324" s="397" t="s">
        <v>468</v>
      </c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263">
        <f t="shared" ref="Q324:Q335" si="178">SUM(E324:P324)</f>
        <v>0</v>
      </c>
    </row>
    <row r="325" spans="3:17" x14ac:dyDescent="0.3">
      <c r="C325" s="16"/>
      <c r="D325" s="397" t="s">
        <v>469</v>
      </c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263">
        <f t="shared" si="178"/>
        <v>0</v>
      </c>
    </row>
    <row r="326" spans="3:17" x14ac:dyDescent="0.3">
      <c r="C326" s="16"/>
      <c r="D326" s="397" t="s">
        <v>470</v>
      </c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263">
        <f t="shared" si="178"/>
        <v>0</v>
      </c>
    </row>
    <row r="327" spans="3:17" x14ac:dyDescent="0.25">
      <c r="C327" s="16"/>
      <c r="D327" s="16" t="s">
        <v>441</v>
      </c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263">
        <f t="shared" si="178"/>
        <v>0</v>
      </c>
    </row>
    <row r="328" spans="3:17" x14ac:dyDescent="0.25"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263">
        <f t="shared" si="178"/>
        <v>0</v>
      </c>
    </row>
    <row r="329" spans="3:17" x14ac:dyDescent="0.25"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263">
        <f t="shared" si="178"/>
        <v>0</v>
      </c>
    </row>
    <row r="330" spans="3:17" x14ac:dyDescent="0.25"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263">
        <f t="shared" si="178"/>
        <v>0</v>
      </c>
    </row>
    <row r="331" spans="3:17" x14ac:dyDescent="0.25"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263">
        <f t="shared" si="178"/>
        <v>0</v>
      </c>
    </row>
    <row r="332" spans="3:17" x14ac:dyDescent="0.25"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263">
        <f t="shared" si="178"/>
        <v>0</v>
      </c>
    </row>
    <row r="333" spans="3:17" x14ac:dyDescent="0.25"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263">
        <f t="shared" si="178"/>
        <v>0</v>
      </c>
    </row>
    <row r="334" spans="3:17" x14ac:dyDescent="0.25"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263">
        <f t="shared" si="178"/>
        <v>0</v>
      </c>
    </row>
    <row r="335" spans="3:17" x14ac:dyDescent="0.25">
      <c r="C335" s="935" t="s">
        <v>387</v>
      </c>
      <c r="D335" s="935"/>
      <c r="E335" s="263">
        <f t="shared" ref="E335:P335" si="179">SUM(E311:E334)</f>
        <v>0</v>
      </c>
      <c r="F335" s="263">
        <f t="shared" si="179"/>
        <v>0</v>
      </c>
      <c r="G335" s="263">
        <f t="shared" si="179"/>
        <v>0</v>
      </c>
      <c r="H335" s="263">
        <f t="shared" si="179"/>
        <v>0</v>
      </c>
      <c r="I335" s="263">
        <f t="shared" si="179"/>
        <v>0</v>
      </c>
      <c r="J335" s="263">
        <f t="shared" si="179"/>
        <v>0</v>
      </c>
      <c r="K335" s="263">
        <f t="shared" si="179"/>
        <v>0</v>
      </c>
      <c r="L335" s="263">
        <f t="shared" si="179"/>
        <v>0</v>
      </c>
      <c r="M335" s="263">
        <f t="shared" si="179"/>
        <v>0</v>
      </c>
      <c r="N335" s="263">
        <f t="shared" si="179"/>
        <v>0</v>
      </c>
      <c r="O335" s="263">
        <f t="shared" si="179"/>
        <v>0</v>
      </c>
      <c r="P335" s="263">
        <f t="shared" si="179"/>
        <v>0</v>
      </c>
      <c r="Q335" s="263">
        <f t="shared" si="178"/>
        <v>0</v>
      </c>
    </row>
    <row r="336" spans="3:17" x14ac:dyDescent="0.25">
      <c r="C336" s="1002" t="s">
        <v>388</v>
      </c>
      <c r="D336" s="1002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</row>
    <row r="337" spans="2:17" x14ac:dyDescent="0.25">
      <c r="C337" s="16" t="s">
        <v>389</v>
      </c>
      <c r="D337" s="16" t="s">
        <v>390</v>
      </c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>
        <f>SUM(E337:P337)</f>
        <v>0</v>
      </c>
    </row>
    <row r="338" spans="2:17" x14ac:dyDescent="0.25">
      <c r="C338" s="16" t="s">
        <v>389</v>
      </c>
      <c r="D338" s="16" t="s">
        <v>391</v>
      </c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>
        <f>SUM(E338:P338)</f>
        <v>0</v>
      </c>
    </row>
    <row r="339" spans="2:17" x14ac:dyDescent="0.25">
      <c r="C339" s="159"/>
      <c r="D339" s="15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</row>
    <row r="340" spans="2:17" x14ac:dyDescent="0.25">
      <c r="C340" s="935" t="s">
        <v>392</v>
      </c>
      <c r="D340" s="935"/>
      <c r="E340" s="16">
        <f t="shared" ref="E340:Q340" si="180">E337+E338</f>
        <v>0</v>
      </c>
      <c r="F340" s="16">
        <f t="shared" si="180"/>
        <v>0</v>
      </c>
      <c r="G340" s="16">
        <f t="shared" si="180"/>
        <v>0</v>
      </c>
      <c r="H340" s="16">
        <f t="shared" si="180"/>
        <v>0</v>
      </c>
      <c r="I340" s="16">
        <f t="shared" si="180"/>
        <v>0</v>
      </c>
      <c r="J340" s="16">
        <f t="shared" si="180"/>
        <v>0</v>
      </c>
      <c r="K340" s="16">
        <f t="shared" si="180"/>
        <v>0</v>
      </c>
      <c r="L340" s="16">
        <f t="shared" si="180"/>
        <v>0</v>
      </c>
      <c r="M340" s="16">
        <f t="shared" si="180"/>
        <v>0</v>
      </c>
      <c r="N340" s="16">
        <f t="shared" si="180"/>
        <v>0</v>
      </c>
      <c r="O340" s="16">
        <f t="shared" si="180"/>
        <v>0</v>
      </c>
      <c r="P340" s="16">
        <f t="shared" si="180"/>
        <v>0</v>
      </c>
      <c r="Q340" s="16">
        <f t="shared" si="180"/>
        <v>0</v>
      </c>
    </row>
    <row r="341" spans="2:17" x14ac:dyDescent="0.25">
      <c r="C341" s="1027" t="s">
        <v>201</v>
      </c>
      <c r="D341" s="1027"/>
      <c r="E341" s="411">
        <f t="shared" ref="E341:Q341" si="181">E218+E264+E273+E283+E309+E335+E340</f>
        <v>649.13633673810932</v>
      </c>
      <c r="F341" s="411">
        <f t="shared" si="181"/>
        <v>664.94990637349542</v>
      </c>
      <c r="G341" s="411">
        <f t="shared" si="181"/>
        <v>624.07358124994937</v>
      </c>
      <c r="H341" s="411">
        <f t="shared" si="181"/>
        <v>648.29781398156661</v>
      </c>
      <c r="I341" s="411">
        <f t="shared" si="181"/>
        <v>602.96985700391974</v>
      </c>
      <c r="J341" s="411">
        <f t="shared" si="181"/>
        <v>581.84001308018662</v>
      </c>
      <c r="K341" s="411">
        <f t="shared" si="181"/>
        <v>681.42260210695213</v>
      </c>
      <c r="L341" s="411">
        <f t="shared" si="181"/>
        <v>659.41548931274031</v>
      </c>
      <c r="M341" s="411">
        <f t="shared" si="181"/>
        <v>640.18339515772391</v>
      </c>
      <c r="N341" s="411">
        <f t="shared" si="181"/>
        <v>693.02475080945806</v>
      </c>
      <c r="O341" s="411">
        <f t="shared" si="181"/>
        <v>680.12784215642387</v>
      </c>
      <c r="P341" s="411">
        <f t="shared" si="181"/>
        <v>719.05847290346492</v>
      </c>
      <c r="Q341" s="411">
        <f t="shared" si="181"/>
        <v>7844.5000608739911</v>
      </c>
    </row>
    <row r="343" spans="2:17" x14ac:dyDescent="0.25">
      <c r="C343" s="22" t="s">
        <v>482</v>
      </c>
      <c r="J343" s="25"/>
    </row>
    <row r="344" spans="2:17" x14ac:dyDescent="0.25">
      <c r="C344" s="13"/>
      <c r="Q344" s="25" t="s">
        <v>101</v>
      </c>
    </row>
    <row r="345" spans="2:17" x14ac:dyDescent="0.25">
      <c r="C345" s="940" t="s">
        <v>310</v>
      </c>
      <c r="D345" s="940" t="s">
        <v>311</v>
      </c>
      <c r="E345" s="946" t="s">
        <v>484</v>
      </c>
      <c r="F345" s="946"/>
      <c r="G345" s="946"/>
      <c r="H345" s="946"/>
      <c r="I345" s="946"/>
      <c r="J345" s="946"/>
      <c r="K345" s="946"/>
      <c r="L345" s="946"/>
      <c r="M345" s="946"/>
      <c r="N345" s="946"/>
      <c r="O345" s="946"/>
      <c r="P345" s="946"/>
      <c r="Q345" s="946"/>
    </row>
    <row r="346" spans="2:17" x14ac:dyDescent="0.25">
      <c r="C346" s="940"/>
      <c r="D346" s="940"/>
      <c r="E346" s="12" t="s">
        <v>223</v>
      </c>
      <c r="F346" s="12" t="s">
        <v>224</v>
      </c>
      <c r="G346" s="12" t="s">
        <v>225</v>
      </c>
      <c r="H346" s="12" t="s">
        <v>226</v>
      </c>
      <c r="I346" s="12" t="s">
        <v>227</v>
      </c>
      <c r="J346" s="12" t="s">
        <v>228</v>
      </c>
      <c r="K346" s="12" t="s">
        <v>229</v>
      </c>
      <c r="L346" s="12" t="s">
        <v>230</v>
      </c>
      <c r="M346" s="12" t="s">
        <v>231</v>
      </c>
      <c r="N346" s="12" t="s">
        <v>232</v>
      </c>
      <c r="O346" s="12" t="s">
        <v>233</v>
      </c>
      <c r="P346" s="12" t="s">
        <v>234</v>
      </c>
      <c r="Q346" s="12" t="s">
        <v>90</v>
      </c>
    </row>
    <row r="347" spans="2:17" x14ac:dyDescent="0.25">
      <c r="C347" s="940"/>
      <c r="D347" s="940"/>
      <c r="E347" s="12" t="s">
        <v>113</v>
      </c>
      <c r="F347" s="12" t="s">
        <v>113</v>
      </c>
      <c r="G347" s="12" t="s">
        <v>113</v>
      </c>
      <c r="H347" s="12" t="s">
        <v>113</v>
      </c>
      <c r="I347" s="12" t="s">
        <v>113</v>
      </c>
      <c r="J347" s="12" t="s">
        <v>113</v>
      </c>
      <c r="K347" s="12" t="s">
        <v>114</v>
      </c>
      <c r="L347" s="12" t="s">
        <v>114</v>
      </c>
      <c r="M347" s="12" t="s">
        <v>114</v>
      </c>
      <c r="N347" s="12" t="s">
        <v>114</v>
      </c>
      <c r="O347" s="12" t="s">
        <v>114</v>
      </c>
      <c r="P347" s="12" t="s">
        <v>114</v>
      </c>
      <c r="Q347" s="12" t="s">
        <v>114</v>
      </c>
    </row>
    <row r="348" spans="2:17" x14ac:dyDescent="0.25">
      <c r="B348" s="85"/>
      <c r="C348" s="1002" t="s">
        <v>312</v>
      </c>
      <c r="D348" s="1002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</row>
    <row r="349" spans="2:17" x14ac:dyDescent="0.25">
      <c r="C349" s="935" t="s">
        <v>313</v>
      </c>
      <c r="D349" s="935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</row>
    <row r="350" spans="2:17" x14ac:dyDescent="0.25">
      <c r="B350" s="85"/>
      <c r="C350" s="999" t="s">
        <v>314</v>
      </c>
      <c r="D350" s="84" t="s">
        <v>315</v>
      </c>
      <c r="E350" s="92">
        <f>'[46]2023-24'!$I137/10^7</f>
        <v>72.159220666400003</v>
      </c>
      <c r="F350" s="92">
        <f>'[46]2023-24'!$O137/10^7</f>
        <v>66.578062443950003</v>
      </c>
      <c r="G350" s="92">
        <f>'[46]2023-24'!$U137/10^7</f>
        <v>80.152252545099216</v>
      </c>
      <c r="H350" s="92">
        <f>'[46]2023-24'!$AA137/10^7</f>
        <v>76.643883415990516</v>
      </c>
      <c r="I350" s="92">
        <f>'[46]2023-24'!$AG137/10^7</f>
        <v>78.233183834945891</v>
      </c>
      <c r="J350" s="92">
        <f>'[46]2023-24'!$AM137/10^7</f>
        <v>74.495766116400006</v>
      </c>
      <c r="K350" s="92">
        <f>'[46]2023-24'!$AS137/10^7</f>
        <v>52.265699293200115</v>
      </c>
      <c r="L350" s="92">
        <f>'[46]2023-24'!$AY137/10^7</f>
        <v>102.34072983132451</v>
      </c>
      <c r="M350" s="92">
        <f>'[46]2023-24'!$BE137/10^7</f>
        <v>78.480347079050006</v>
      </c>
      <c r="N350" s="92">
        <f>'[46]2023-24'!$BK137/10^7</f>
        <v>79.859207744350002</v>
      </c>
      <c r="O350" s="92">
        <f>'[46]2023-24'!$BQ137/10^7</f>
        <v>71.621961745250005</v>
      </c>
      <c r="P350" s="92">
        <f>'[46]2023-24'!$BW137/10^7</f>
        <v>76.815470082049998</v>
      </c>
      <c r="Q350" s="263">
        <f t="shared" ref="Q350:Q368" si="182">SUM(E350:P350)</f>
        <v>909.64578479801025</v>
      </c>
    </row>
    <row r="351" spans="2:17" x14ac:dyDescent="0.25">
      <c r="B351" s="85"/>
      <c r="C351" s="999"/>
      <c r="D351" s="84" t="s">
        <v>316</v>
      </c>
      <c r="E351" s="92">
        <f>'[46]2023-24'!$I138/10^7</f>
        <v>81.436683944400002</v>
      </c>
      <c r="F351" s="92">
        <f>'[46]2023-24'!$O138/10^7</f>
        <v>79.239670520650009</v>
      </c>
      <c r="G351" s="92">
        <f>'[46]2023-24'!$U138/10^7</f>
        <v>84.526252556291439</v>
      </c>
      <c r="H351" s="92">
        <f>'[46]2023-24'!$AA138/10^7</f>
        <v>89.398379970948724</v>
      </c>
      <c r="I351" s="92">
        <f>'[46]2023-24'!$AG138/10^7</f>
        <v>74.604790140976519</v>
      </c>
      <c r="J351" s="92">
        <f>'[46]2023-24'!$AM138/10^7</f>
        <v>71.033759656800001</v>
      </c>
      <c r="K351" s="92">
        <f>'[46]2023-24'!$AS138/10^7</f>
        <v>59.323091714250182</v>
      </c>
      <c r="L351" s="92">
        <f>'[46]2023-24'!$AY138/10^7</f>
        <v>66.838610547039636</v>
      </c>
      <c r="M351" s="92">
        <f>'[46]2023-24'!$BE138/10^7</f>
        <v>61.732189091050003</v>
      </c>
      <c r="N351" s="92">
        <f>'[46]2023-24'!$BK138/10^7</f>
        <v>77.480386124000006</v>
      </c>
      <c r="O351" s="92">
        <f>'[46]2023-24'!$BQ138/10^7</f>
        <v>70.428615620800002</v>
      </c>
      <c r="P351" s="92">
        <f>'[46]2023-24'!$BW138/10^7</f>
        <v>72.673304265300004</v>
      </c>
      <c r="Q351" s="263">
        <f t="shared" si="182"/>
        <v>888.71573415250646</v>
      </c>
    </row>
    <row r="352" spans="2:17" x14ac:dyDescent="0.25">
      <c r="B352" s="85"/>
      <c r="C352" s="999"/>
      <c r="D352" s="84" t="s">
        <v>317</v>
      </c>
      <c r="E352" s="92">
        <f>'[46]2023-24'!$I139/10^7</f>
        <v>118.14241014770001</v>
      </c>
      <c r="F352" s="92">
        <f>'[46]2023-24'!$O139/10^7</f>
        <v>124.81379402885001</v>
      </c>
      <c r="G352" s="92">
        <f>'[46]2023-24'!$U139/10^7</f>
        <v>124.59338196263651</v>
      </c>
      <c r="H352" s="92">
        <f>'[46]2023-24'!$AA139/10^7</f>
        <v>139.46042625473632</v>
      </c>
      <c r="I352" s="92">
        <f>'[46]2023-24'!$AG139/10^7</f>
        <v>114.0303575675437</v>
      </c>
      <c r="J352" s="92">
        <f>'[46]2023-24'!$AM139/10^7</f>
        <v>99.158180562750005</v>
      </c>
      <c r="K352" s="92">
        <f>'[46]2023-24'!$AS139/10^7</f>
        <v>91.755058501650041</v>
      </c>
      <c r="L352" s="92">
        <f>'[46]2023-24'!$AY139/10^7</f>
        <v>117.7501442806257</v>
      </c>
      <c r="M352" s="92">
        <f>'[46]2023-24'!$BE139/10^7</f>
        <v>126.174035632</v>
      </c>
      <c r="N352" s="92">
        <f>'[46]2023-24'!$BK139/10^7</f>
        <v>125.39886115750001</v>
      </c>
      <c r="O352" s="92">
        <f>'[46]2023-24'!$BQ139/10^7</f>
        <v>115.04790936170001</v>
      </c>
      <c r="P352" s="92">
        <f>'[46]2023-24'!$BW139/10^7</f>
        <v>124.45271207385001</v>
      </c>
      <c r="Q352" s="263">
        <f t="shared" si="182"/>
        <v>1420.7772715315425</v>
      </c>
    </row>
    <row r="353" spans="2:17" x14ac:dyDescent="0.25">
      <c r="B353" s="85"/>
      <c r="C353" s="999"/>
      <c r="D353" s="84" t="s">
        <v>318</v>
      </c>
      <c r="E353" s="92">
        <f>'[46]2023-24'!$I140/10^7</f>
        <v>5.7955198822499998</v>
      </c>
      <c r="F353" s="92">
        <f>'[46]2023-24'!$O140/10^7</f>
        <v>8.0371487026999997</v>
      </c>
      <c r="G353" s="92">
        <f>'[46]2023-24'!$U140/10^7</f>
        <v>7.0305037875100922</v>
      </c>
      <c r="H353" s="92">
        <f>'[46]2023-24'!$AA140/10^7</f>
        <v>8.4544837606944441</v>
      </c>
      <c r="I353" s="92">
        <f>'[46]2023-24'!$AG140/10^7</f>
        <v>8.2487286828649129</v>
      </c>
      <c r="J353" s="92">
        <f>'[46]2023-24'!$AM140/10^7</f>
        <v>1.1792953864500002</v>
      </c>
      <c r="K353" s="92">
        <f>'[46]2023-24'!$AS140/10^7</f>
        <v>0.36970471710000002</v>
      </c>
      <c r="L353" s="92">
        <f>'[46]2023-24'!$AY140/10^7</f>
        <v>6.5379351516682958</v>
      </c>
      <c r="M353" s="92">
        <f>'[46]2023-24'!$BE140/10^7</f>
        <v>7.6906426599000008</v>
      </c>
      <c r="N353" s="92">
        <f>'[46]2023-24'!$BK140/10^7</f>
        <v>8.2173922414000007</v>
      </c>
      <c r="O353" s="92">
        <f>'[46]2023-24'!$BQ140/10^7</f>
        <v>6.6882775725000005</v>
      </c>
      <c r="P353" s="92">
        <f>'[46]2023-24'!$BW140/10^7</f>
        <v>4.5384178638999995</v>
      </c>
      <c r="Q353" s="263">
        <f t="shared" si="182"/>
        <v>72.788050408937735</v>
      </c>
    </row>
    <row r="354" spans="2:17" x14ac:dyDescent="0.25">
      <c r="B354" s="85"/>
      <c r="C354" s="999"/>
      <c r="D354" s="84" t="s">
        <v>319</v>
      </c>
      <c r="E354" s="92">
        <f>'[46]2023-24'!$I141/10^7</f>
        <v>66.197183312349992</v>
      </c>
      <c r="F354" s="92">
        <f>'[46]2023-24'!$O141/10^7</f>
        <v>70.258485142400005</v>
      </c>
      <c r="G354" s="92">
        <f>'[46]2023-24'!$U141/10^7</f>
        <v>71.019416797542945</v>
      </c>
      <c r="H354" s="92">
        <f>'[46]2023-24'!$AA141/10^7</f>
        <v>73.896071479131507</v>
      </c>
      <c r="I354" s="92">
        <f>'[46]2023-24'!$AG141/10^7</f>
        <v>70.345667710291011</v>
      </c>
      <c r="J354" s="92">
        <f>'[46]2023-24'!$AM141/10^7</f>
        <v>70.940358935100008</v>
      </c>
      <c r="K354" s="92">
        <f>'[46]2023-24'!$AS141/10^7</f>
        <v>60.391721594650008</v>
      </c>
      <c r="L354" s="92">
        <f>'[46]2023-24'!$AY141/10^7</f>
        <v>85.891472344080057</v>
      </c>
      <c r="M354" s="92">
        <f>'[46]2023-24'!$BE141/10^7</f>
        <v>76.58736196640001</v>
      </c>
      <c r="N354" s="92">
        <f>'[46]2023-24'!$BK141/10^7</f>
        <v>77.098654889499997</v>
      </c>
      <c r="O354" s="92">
        <f>'[46]2023-24'!$BQ141/10^7</f>
        <v>71.379741019250005</v>
      </c>
      <c r="P354" s="92">
        <f>'[46]2023-24'!$BW141/10^7</f>
        <v>77.795325768650002</v>
      </c>
      <c r="Q354" s="263">
        <f t="shared" si="182"/>
        <v>871.8014609593456</v>
      </c>
    </row>
    <row r="355" spans="2:17" x14ac:dyDescent="0.25">
      <c r="B355" s="85"/>
      <c r="C355" s="999"/>
      <c r="D355" s="84" t="s">
        <v>320</v>
      </c>
      <c r="E355" s="92">
        <f>'[46]2023-24'!$I142/10^7</f>
        <v>94.147423958250002</v>
      </c>
      <c r="F355" s="92">
        <f>'[46]2023-24'!$O142/10^7</f>
        <v>82.415534716799996</v>
      </c>
      <c r="G355" s="92">
        <f>'[46]2023-24'!$U142/10^7</f>
        <v>80.781281762970096</v>
      </c>
      <c r="H355" s="92">
        <f>'[46]2023-24'!$AA142/10^7</f>
        <v>64.752510433858021</v>
      </c>
      <c r="I355" s="92">
        <f>'[46]2023-24'!$AG142/10^7</f>
        <v>89.599938529672272</v>
      </c>
      <c r="J355" s="92">
        <f>'[46]2023-24'!$AM142/10^7</f>
        <v>82.649694893650008</v>
      </c>
      <c r="K355" s="92">
        <f>'[46]2023-24'!$AS142/10^7</f>
        <v>72.127888776449936</v>
      </c>
      <c r="L355" s="92">
        <f>'[46]2023-24'!$AY142/10^7</f>
        <v>97.316784541470213</v>
      </c>
      <c r="M355" s="92">
        <f>'[46]2023-24'!$BE142/10^7</f>
        <v>87.538929687549995</v>
      </c>
      <c r="N355" s="92">
        <f>'[46]2023-24'!$BK142/10^7</f>
        <v>89.750374113800007</v>
      </c>
      <c r="O355" s="92">
        <f>'[46]2023-24'!$BQ142/10^7</f>
        <v>82.856758438149996</v>
      </c>
      <c r="P355" s="92">
        <f>'[46]2023-24'!$BW142/10^7</f>
        <v>95.692628119049999</v>
      </c>
      <c r="Q355" s="263">
        <f t="shared" si="182"/>
        <v>1019.6297479716706</v>
      </c>
    </row>
    <row r="356" spans="2:17" x14ac:dyDescent="0.25">
      <c r="B356" s="85"/>
      <c r="C356" s="999"/>
      <c r="D356" s="84" t="s">
        <v>321</v>
      </c>
      <c r="E356" s="92">
        <f>'[46]2023-24'!$I143/10^7</f>
        <v>116.3558246648</v>
      </c>
      <c r="F356" s="92">
        <f>'[46]2023-24'!$O143/10^7</f>
        <v>126.75637473325</v>
      </c>
      <c r="G356" s="92">
        <f>'[46]2023-24'!$U143/10^7</f>
        <v>119.34779104131565</v>
      </c>
      <c r="H356" s="92">
        <f>'[46]2023-24'!$AA143/10^7</f>
        <v>94.597619779326791</v>
      </c>
      <c r="I356" s="92">
        <f>'[46]2023-24'!$AG143/10^7</f>
        <v>102.12920283709546</v>
      </c>
      <c r="J356" s="92">
        <f>'[46]2023-24'!$AM143/10^7</f>
        <v>111.22009233335</v>
      </c>
      <c r="K356" s="92">
        <f>'[46]2023-24'!$AS143/10^7</f>
        <v>89.36520801144988</v>
      </c>
      <c r="L356" s="92">
        <f>'[46]2023-24'!$AY143/10^7</f>
        <v>171.20933793056199</v>
      </c>
      <c r="M356" s="92">
        <f>'[46]2023-24'!$BE143/10^7</f>
        <v>135.1952622977</v>
      </c>
      <c r="N356" s="92">
        <f>'[46]2023-24'!$BK143/10^7</f>
        <v>140.56078007105</v>
      </c>
      <c r="O356" s="92">
        <f>'[46]2023-24'!$BQ143/10^7</f>
        <v>133.03491236849999</v>
      </c>
      <c r="P356" s="92">
        <f>'[46]2023-24'!$BW143/10^7</f>
        <v>137.96685834405</v>
      </c>
      <c r="Q356" s="263">
        <f t="shared" si="182"/>
        <v>1477.7392644124498</v>
      </c>
    </row>
    <row r="357" spans="2:17" x14ac:dyDescent="0.25">
      <c r="B357" s="85"/>
      <c r="C357" s="999"/>
      <c r="D357" s="84" t="s">
        <v>322</v>
      </c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263">
        <f t="shared" si="182"/>
        <v>0</v>
      </c>
    </row>
    <row r="358" spans="2:17" x14ac:dyDescent="0.3">
      <c r="B358" s="85"/>
      <c r="C358" s="999"/>
      <c r="D358" s="397" t="s">
        <v>451</v>
      </c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263">
        <f t="shared" si="182"/>
        <v>0</v>
      </c>
    </row>
    <row r="359" spans="2:17" x14ac:dyDescent="0.25">
      <c r="B359" s="85"/>
      <c r="C359" s="999"/>
      <c r="D359" s="84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263">
        <f t="shared" si="182"/>
        <v>0</v>
      </c>
    </row>
    <row r="360" spans="2:17" x14ac:dyDescent="0.25">
      <c r="B360" s="85"/>
      <c r="C360" s="999"/>
      <c r="D360" s="84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263">
        <f t="shared" si="182"/>
        <v>0</v>
      </c>
    </row>
    <row r="361" spans="2:17" x14ac:dyDescent="0.25">
      <c r="B361" s="85"/>
      <c r="C361" s="999"/>
      <c r="D361" s="84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263">
        <f t="shared" si="182"/>
        <v>0</v>
      </c>
    </row>
    <row r="362" spans="2:17" x14ac:dyDescent="0.25">
      <c r="B362" s="85"/>
      <c r="C362" s="999"/>
      <c r="D362" s="84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263">
        <f t="shared" si="182"/>
        <v>0</v>
      </c>
    </row>
    <row r="363" spans="2:17" x14ac:dyDescent="0.25">
      <c r="B363" s="85"/>
      <c r="C363" s="999"/>
      <c r="D363" s="84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263">
        <f t="shared" si="182"/>
        <v>0</v>
      </c>
    </row>
    <row r="364" spans="2:17" x14ac:dyDescent="0.25">
      <c r="B364" s="85"/>
      <c r="C364" s="999"/>
      <c r="D364" s="84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263">
        <f t="shared" si="182"/>
        <v>0</v>
      </c>
    </row>
    <row r="365" spans="2:17" x14ac:dyDescent="0.25">
      <c r="B365" s="85"/>
      <c r="C365" s="999"/>
      <c r="D365" s="84"/>
      <c r="E365" s="92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263">
        <f t="shared" si="182"/>
        <v>0</v>
      </c>
    </row>
    <row r="366" spans="2:17" x14ac:dyDescent="0.25">
      <c r="B366" s="85"/>
      <c r="C366" s="999"/>
      <c r="D366" s="84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263">
        <f t="shared" si="182"/>
        <v>0</v>
      </c>
    </row>
    <row r="367" spans="2:17" x14ac:dyDescent="0.25">
      <c r="B367" s="85"/>
      <c r="C367" s="999"/>
      <c r="D367" s="84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263">
        <f t="shared" si="182"/>
        <v>0</v>
      </c>
    </row>
    <row r="368" spans="2:17" x14ac:dyDescent="0.25">
      <c r="C368" s="937" t="s">
        <v>188</v>
      </c>
      <c r="D368" s="937"/>
      <c r="E368" s="263">
        <f t="shared" ref="E368:P368" si="183">SUM(E350:E367)</f>
        <v>554.23426657614993</v>
      </c>
      <c r="F368" s="263">
        <f t="shared" si="183"/>
        <v>558.09907028859993</v>
      </c>
      <c r="G368" s="263">
        <f t="shared" si="183"/>
        <v>567.45088045336593</v>
      </c>
      <c r="H368" s="263">
        <f t="shared" si="183"/>
        <v>547.20337509468629</v>
      </c>
      <c r="I368" s="263">
        <f t="shared" si="183"/>
        <v>537.19186930338981</v>
      </c>
      <c r="J368" s="263">
        <f t="shared" si="183"/>
        <v>510.67714788450007</v>
      </c>
      <c r="K368" s="263">
        <f t="shared" si="183"/>
        <v>425.5983726087502</v>
      </c>
      <c r="L368" s="263">
        <f t="shared" si="183"/>
        <v>647.88501462677038</v>
      </c>
      <c r="M368" s="263">
        <f t="shared" si="183"/>
        <v>573.39876841364992</v>
      </c>
      <c r="N368" s="263">
        <f t="shared" si="183"/>
        <v>598.3656563415999</v>
      </c>
      <c r="O368" s="263">
        <f t="shared" si="183"/>
        <v>551.05817612614999</v>
      </c>
      <c r="P368" s="263">
        <f t="shared" si="183"/>
        <v>589.93471651685002</v>
      </c>
      <c r="Q368" s="264">
        <f t="shared" si="182"/>
        <v>6661.0973142344628</v>
      </c>
    </row>
    <row r="369" spans="3:17" x14ac:dyDescent="0.25">
      <c r="C369" s="935" t="s">
        <v>323</v>
      </c>
      <c r="D369" s="935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</row>
    <row r="370" spans="3:17" x14ac:dyDescent="0.25">
      <c r="C370" s="1004" t="s">
        <v>314</v>
      </c>
      <c r="D370" s="16" t="s">
        <v>324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>
        <f t="shared" ref="Q370:Q387" si="184">SUM(E370:P370)</f>
        <v>0</v>
      </c>
    </row>
    <row r="371" spans="3:17" x14ac:dyDescent="0.25">
      <c r="C371" s="1004"/>
      <c r="D371" s="16" t="s">
        <v>325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>
        <f t="shared" si="184"/>
        <v>0</v>
      </c>
    </row>
    <row r="372" spans="3:17" x14ac:dyDescent="0.25">
      <c r="C372" s="1004"/>
      <c r="D372" s="16" t="s">
        <v>326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si="184"/>
        <v>0</v>
      </c>
    </row>
    <row r="373" spans="3:17" x14ac:dyDescent="0.25">
      <c r="C373" s="1004"/>
      <c r="D373" s="16" t="s">
        <v>327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84"/>
        <v>0</v>
      </c>
    </row>
    <row r="374" spans="3:17" x14ac:dyDescent="0.25">
      <c r="C374" s="1004"/>
      <c r="D374" s="16" t="s">
        <v>328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84"/>
        <v>0</v>
      </c>
    </row>
    <row r="375" spans="3:17" x14ac:dyDescent="0.25">
      <c r="C375" s="1004"/>
      <c r="D375" s="16" t="s">
        <v>329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84"/>
        <v>0</v>
      </c>
    </row>
    <row r="376" spans="3:17" x14ac:dyDescent="0.25">
      <c r="C376" s="1004"/>
      <c r="D376" s="16" t="s">
        <v>330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84"/>
        <v>0</v>
      </c>
    </row>
    <row r="377" spans="3:17" x14ac:dyDescent="0.25">
      <c r="C377" s="1004"/>
      <c r="D377" s="16" t="s">
        <v>331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>
        <f t="shared" si="184"/>
        <v>0</v>
      </c>
    </row>
    <row r="378" spans="3:17" x14ac:dyDescent="0.3">
      <c r="C378" s="1004"/>
      <c r="D378" s="397" t="s">
        <v>452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>
        <f t="shared" si="184"/>
        <v>0</v>
      </c>
    </row>
    <row r="379" spans="3:17" x14ac:dyDescent="0.3">
      <c r="C379" s="1004"/>
      <c r="D379" s="397" t="s">
        <v>453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>
        <f t="shared" si="184"/>
        <v>0</v>
      </c>
    </row>
    <row r="380" spans="3:17" x14ac:dyDescent="0.3">
      <c r="C380" s="1004"/>
      <c r="D380" s="399" t="s">
        <v>454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>
        <f t="shared" si="184"/>
        <v>0</v>
      </c>
    </row>
    <row r="381" spans="3:17" x14ac:dyDescent="0.3">
      <c r="C381" s="1004"/>
      <c r="D381" s="397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>
        <f t="shared" si="184"/>
        <v>0</v>
      </c>
    </row>
    <row r="382" spans="3:17" x14ac:dyDescent="0.25">
      <c r="C382" s="1004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>
        <f t="shared" si="184"/>
        <v>0</v>
      </c>
    </row>
    <row r="383" spans="3:17" x14ac:dyDescent="0.25">
      <c r="C383" s="1004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>
        <f t="shared" si="184"/>
        <v>0</v>
      </c>
    </row>
    <row r="384" spans="3:17" x14ac:dyDescent="0.25">
      <c r="C384" s="1004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>
        <f t="shared" si="184"/>
        <v>0</v>
      </c>
    </row>
    <row r="385" spans="3:17" x14ac:dyDescent="0.25">
      <c r="C385" s="1004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>
        <f t="shared" si="184"/>
        <v>0</v>
      </c>
    </row>
    <row r="386" spans="3:17" x14ac:dyDescent="0.25">
      <c r="C386" s="1004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>
        <f t="shared" si="184"/>
        <v>0</v>
      </c>
    </row>
    <row r="387" spans="3:17" x14ac:dyDescent="0.25">
      <c r="C387" s="937" t="s">
        <v>188</v>
      </c>
      <c r="D387" s="937"/>
      <c r="E387" s="16">
        <f t="shared" ref="E387:P387" si="185">SUM(E370:E386)</f>
        <v>0</v>
      </c>
      <c r="F387" s="16">
        <f t="shared" si="185"/>
        <v>0</v>
      </c>
      <c r="G387" s="16">
        <f t="shared" si="185"/>
        <v>0</v>
      </c>
      <c r="H387" s="16">
        <f t="shared" si="185"/>
        <v>0</v>
      </c>
      <c r="I387" s="16">
        <f t="shared" si="185"/>
        <v>0</v>
      </c>
      <c r="J387" s="16">
        <f t="shared" si="185"/>
        <v>0</v>
      </c>
      <c r="K387" s="16">
        <f t="shared" si="185"/>
        <v>0</v>
      </c>
      <c r="L387" s="16">
        <f t="shared" si="185"/>
        <v>0</v>
      </c>
      <c r="M387" s="16">
        <f t="shared" si="185"/>
        <v>0</v>
      </c>
      <c r="N387" s="16">
        <f t="shared" si="185"/>
        <v>0</v>
      </c>
      <c r="O387" s="16">
        <f t="shared" si="185"/>
        <v>0</v>
      </c>
      <c r="P387" s="16">
        <f t="shared" si="185"/>
        <v>0</v>
      </c>
      <c r="Q387" s="116">
        <f t="shared" si="184"/>
        <v>0</v>
      </c>
    </row>
    <row r="388" spans="3:17" x14ac:dyDescent="0.25">
      <c r="C388" s="935" t="s">
        <v>332</v>
      </c>
      <c r="D388" s="935"/>
      <c r="E388" s="263">
        <f t="shared" ref="E388:Q388" si="186">E368+E387</f>
        <v>554.23426657614993</v>
      </c>
      <c r="F388" s="263">
        <f t="shared" si="186"/>
        <v>558.09907028859993</v>
      </c>
      <c r="G388" s="263">
        <f t="shared" si="186"/>
        <v>567.45088045336593</v>
      </c>
      <c r="H388" s="263">
        <f t="shared" si="186"/>
        <v>547.20337509468629</v>
      </c>
      <c r="I388" s="263">
        <f t="shared" si="186"/>
        <v>537.19186930338981</v>
      </c>
      <c r="J388" s="263">
        <f t="shared" si="186"/>
        <v>510.67714788450007</v>
      </c>
      <c r="K388" s="263">
        <f t="shared" si="186"/>
        <v>425.5983726087502</v>
      </c>
      <c r="L388" s="263">
        <f t="shared" si="186"/>
        <v>647.88501462677038</v>
      </c>
      <c r="M388" s="263">
        <f t="shared" si="186"/>
        <v>573.39876841364992</v>
      </c>
      <c r="N388" s="263">
        <f t="shared" si="186"/>
        <v>598.3656563415999</v>
      </c>
      <c r="O388" s="263">
        <f t="shared" si="186"/>
        <v>551.05817612614999</v>
      </c>
      <c r="P388" s="263">
        <f t="shared" si="186"/>
        <v>589.93471651685002</v>
      </c>
      <c r="Q388" s="264">
        <f t="shared" si="186"/>
        <v>6661.0973142344628</v>
      </c>
    </row>
    <row r="389" spans="3:17" x14ac:dyDescent="0.25">
      <c r="C389" s="1002" t="s">
        <v>333</v>
      </c>
      <c r="D389" s="1002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</row>
    <row r="390" spans="3:17" x14ac:dyDescent="0.25">
      <c r="C390" s="935" t="s">
        <v>313</v>
      </c>
      <c r="D390" s="935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</row>
    <row r="391" spans="3:17" x14ac:dyDescent="0.25">
      <c r="C391" s="1004" t="s">
        <v>334</v>
      </c>
      <c r="D391" s="16" t="s">
        <v>335</v>
      </c>
      <c r="E391" s="92">
        <f>'[46]2023-24'!$I118/10^7</f>
        <v>45.889770482917008</v>
      </c>
      <c r="F391" s="92">
        <f>'[46]2023-24'!$O118/10^7</f>
        <v>42.373615410840799</v>
      </c>
      <c r="G391" s="92">
        <f>'[46]2023-24'!$U118/10^7</f>
        <v>37.4357059881361</v>
      </c>
      <c r="H391" s="92">
        <f>'[46]2023-24'!$AA118/10^7</f>
        <v>48.519727446487252</v>
      </c>
      <c r="I391" s="92">
        <f>'[46]2023-24'!$AG118/10^7</f>
        <v>52.792332700367751</v>
      </c>
      <c r="J391" s="92">
        <f>'[46]2023-24'!$AM118/10^7</f>
        <v>49.003351450099998</v>
      </c>
      <c r="K391" s="92">
        <f>'[46]2023-24'!$AS118/10^7</f>
        <v>38.809064871512504</v>
      </c>
      <c r="L391" s="92">
        <f>'[46]2023-24'!$AY118/10^7</f>
        <v>50.693060847750004</v>
      </c>
      <c r="M391" s="92">
        <f>'[46]2023-24'!$BE118/10^7</f>
        <v>42.486400227179494</v>
      </c>
      <c r="N391" s="92">
        <f>'[46]2023-24'!$BK118/10^7</f>
        <v>45.877852729630007</v>
      </c>
      <c r="O391" s="92">
        <f>'[46]2023-24'!$BQ118/10^7</f>
        <v>42.709219751012405</v>
      </c>
      <c r="P391" s="92">
        <f>'[46]2023-24'!$BW118/10^7</f>
        <v>49.405128972826709</v>
      </c>
      <c r="Q391" s="263">
        <f t="shared" ref="Q391:Q396" si="187">SUM(E391:P391)</f>
        <v>545.99523087876003</v>
      </c>
    </row>
    <row r="392" spans="3:17" x14ac:dyDescent="0.25">
      <c r="C392" s="1004"/>
      <c r="D392" s="16" t="s">
        <v>336</v>
      </c>
      <c r="E392" s="92">
        <f>'[46]2023-24'!$I119/10^7</f>
        <v>10.162848224666149</v>
      </c>
      <c r="F392" s="92">
        <f>'[46]2023-24'!$O119/10^7</f>
        <v>10.169969875861501</v>
      </c>
      <c r="G392" s="92">
        <f>'[46]2023-24'!$U119/10^7</f>
        <v>11.967046284156002</v>
      </c>
      <c r="H392" s="92">
        <f>'[46]2023-24'!$AA119/10^7</f>
        <v>12.6940983828345</v>
      </c>
      <c r="I392" s="92">
        <f>'[46]2023-24'!$AG119/10^7</f>
        <v>14.9060534024338</v>
      </c>
      <c r="J392" s="92">
        <f>'[46]2023-24'!$AM119/10^7</f>
        <v>11.797179456749999</v>
      </c>
      <c r="K392" s="92">
        <f>'[46]2023-24'!$AS119/10^7</f>
        <v>12.24883909403685</v>
      </c>
      <c r="L392" s="92">
        <f>'[46]2023-24'!$AY119/10^7</f>
        <v>12.489541460080501</v>
      </c>
      <c r="M392" s="92">
        <f>'[46]2023-24'!$BE119/10^7</f>
        <v>8.5830310086242996</v>
      </c>
      <c r="N392" s="92">
        <f>'[46]2023-24'!$BK119/10^7</f>
        <v>11.123064706487</v>
      </c>
      <c r="O392" s="92">
        <f>'[46]2023-24'!$BQ119/10^7</f>
        <v>11.621256979971001</v>
      </c>
      <c r="P392" s="92">
        <f>'[46]2023-24'!$BW119/10^7</f>
        <v>11.201796314710151</v>
      </c>
      <c r="Q392" s="263">
        <f t="shared" si="187"/>
        <v>138.96472519061177</v>
      </c>
    </row>
    <row r="393" spans="3:17" x14ac:dyDescent="0.25">
      <c r="C393" s="1004"/>
      <c r="D393" s="16" t="s">
        <v>337</v>
      </c>
      <c r="E393" s="92">
        <f>'[46]2023-24'!$I122/10^7</f>
        <v>15.265444937950399</v>
      </c>
      <c r="F393" s="92">
        <f>'[46]2023-24'!$O122/10^7</f>
        <v>16.7381699509071</v>
      </c>
      <c r="G393" s="92">
        <f>'[46]2023-24'!$U122/10^7</f>
        <v>15.152869882423801</v>
      </c>
      <c r="H393" s="92">
        <f>'[46]2023-24'!$AA122/10^7</f>
        <v>18.626033620563753</v>
      </c>
      <c r="I393" s="92">
        <f>'[46]2023-24'!$AG122/10^7</f>
        <v>16.177842239277002</v>
      </c>
      <c r="J393" s="92">
        <f>'[46]2023-24'!$AM122/10^7</f>
        <v>15.372039671750001</v>
      </c>
      <c r="K393" s="92">
        <f>'[46]2023-24'!$AS122/10^7</f>
        <v>19.60266099038305</v>
      </c>
      <c r="L393" s="92">
        <f>'[46]2023-24'!$AY122/10^7</f>
        <v>14.6894337817</v>
      </c>
      <c r="M393" s="92">
        <f>'[46]2023-24'!$BE122/10^7</f>
        <v>16.327795545372503</v>
      </c>
      <c r="N393" s="92">
        <f>'[46]2023-24'!$BK122/10^7</f>
        <v>14.748848140068999</v>
      </c>
      <c r="O393" s="92">
        <f>'[46]2023-24'!$BQ122/10^7</f>
        <v>16.515782456437353</v>
      </c>
      <c r="P393" s="92">
        <f>'[46]2023-24'!$BW122/10^7</f>
        <v>17.043464216710003</v>
      </c>
      <c r="Q393" s="263">
        <f t="shared" si="187"/>
        <v>196.26038543354395</v>
      </c>
    </row>
    <row r="394" spans="3:17" x14ac:dyDescent="0.25">
      <c r="C394" s="1004"/>
      <c r="D394" s="16" t="s">
        <v>338</v>
      </c>
      <c r="E394" s="92">
        <f>'[46]2023-24'!$I120/10^7</f>
        <v>71.267414980672001</v>
      </c>
      <c r="F394" s="92">
        <f>'[46]2023-24'!$O120/10^7</f>
        <v>45.251050443305004</v>
      </c>
      <c r="G394" s="92">
        <f>'[46]2023-24'!$U120/10^7</f>
        <v>83.991750759452231</v>
      </c>
      <c r="H394" s="92">
        <f>'[46]2023-24'!$AA120/10^7</f>
        <v>87.61342416556451</v>
      </c>
      <c r="I394" s="92">
        <f>'[46]2023-24'!$AG120/10^7</f>
        <v>83.090276753498699</v>
      </c>
      <c r="J394" s="92">
        <f>'[46]2023-24'!$AM120/10^7</f>
        <v>73.275005672950002</v>
      </c>
      <c r="K394" s="92">
        <f>'[46]2023-24'!$AS120/10^7</f>
        <v>82.066325406263587</v>
      </c>
      <c r="L394" s="92">
        <f>'[46]2023-24'!$AY120/10^7</f>
        <v>52.339360602805705</v>
      </c>
      <c r="M394" s="92">
        <f>'[46]2023-24'!$BE120/10^7</f>
        <v>39.665150053744497</v>
      </c>
      <c r="N394" s="92">
        <f>'[46]2023-24'!$BK120/10^7</f>
        <v>87.044993911731211</v>
      </c>
      <c r="O394" s="92">
        <f>'[46]2023-24'!$BQ120/10^7</f>
        <v>93.516335950615499</v>
      </c>
      <c r="P394" s="92">
        <f>'[46]2023-24'!$BW120/10^7</f>
        <v>90.295038744220705</v>
      </c>
      <c r="Q394" s="263">
        <f t="shared" si="187"/>
        <v>889.4161274448237</v>
      </c>
    </row>
    <row r="395" spans="3:17" x14ac:dyDescent="0.25">
      <c r="C395" s="1004"/>
      <c r="D395" s="16" t="s">
        <v>339</v>
      </c>
      <c r="E395" s="92">
        <f>'[46]2023-24'!$I121/10^7</f>
        <v>38.005659158750255</v>
      </c>
      <c r="F395" s="92">
        <f>'[46]2023-24'!$O121/10^7</f>
        <v>19.966326794898201</v>
      </c>
      <c r="G395" s="92">
        <f>'[46]2023-24'!$U121/10^7</f>
        <v>37.549465288625505</v>
      </c>
      <c r="H395" s="92">
        <f>'[46]2023-24'!$AA121/10^7</f>
        <v>20.3843906148172</v>
      </c>
      <c r="I395" s="92">
        <f>'[46]2023-24'!$AG121/10^7</f>
        <v>29.653188661098753</v>
      </c>
      <c r="J395" s="92">
        <f>'[46]2023-24'!$AM121/10^7</f>
        <v>33.096960645999999</v>
      </c>
      <c r="K395" s="92">
        <f>'[46]2023-24'!$AS121/10^7</f>
        <v>33.826374129725245</v>
      </c>
      <c r="L395" s="92">
        <f>'[46]2023-24'!$AY121/10^7</f>
        <v>36.911202218436593</v>
      </c>
      <c r="M395" s="92">
        <f>'[46]2023-24'!$BE121/10^7</f>
        <v>42.763086127931402</v>
      </c>
      <c r="N395" s="92">
        <f>'[46]2023-24'!$BK121/10^7</f>
        <v>43.879991780453501</v>
      </c>
      <c r="O395" s="92">
        <f>'[46]2023-24'!$BQ121/10^7</f>
        <v>39.959963154674853</v>
      </c>
      <c r="P395" s="92">
        <f>'[46]2023-24'!$BW121/10^7</f>
        <v>40.651119396350801</v>
      </c>
      <c r="Q395" s="263">
        <f t="shared" si="187"/>
        <v>416.64772797176232</v>
      </c>
    </row>
    <row r="396" spans="3:17" x14ac:dyDescent="0.25">
      <c r="C396" s="1004"/>
      <c r="D396" s="16" t="s">
        <v>340</v>
      </c>
      <c r="E396" s="92">
        <f>'[46]2023-24'!$I123/10^7</f>
        <v>13.261058503139349</v>
      </c>
      <c r="F396" s="92">
        <f>'[46]2023-24'!$O123/10^7</f>
        <v>17.507366070261352</v>
      </c>
      <c r="G396" s="92">
        <f>'[46]2023-24'!$U123/10^7</f>
        <v>38.198343677404502</v>
      </c>
      <c r="H396" s="92">
        <f>'[46]2023-24'!$AA123/10^7</f>
        <v>20.622545444700599</v>
      </c>
      <c r="I396" s="92">
        <f>'[46]2023-24'!$AG123/10^7</f>
        <v>37.134664121960547</v>
      </c>
      <c r="J396" s="92">
        <f>'[46]2023-24'!$AM123/10^7</f>
        <v>36.384911507399998</v>
      </c>
      <c r="K396" s="92">
        <f>'[46]2023-24'!$AS123/10^7</f>
        <v>44.108614743899999</v>
      </c>
      <c r="L396" s="92">
        <f>'[46]2023-24'!$AY123/10^7</f>
        <v>16.781935674308002</v>
      </c>
      <c r="M396" s="92">
        <f>'[46]2023-24'!$BE123/10^7</f>
        <v>18.8561554550935</v>
      </c>
      <c r="N396" s="92">
        <f>'[46]2023-24'!$BK123/10^7</f>
        <v>41.314460397698404</v>
      </c>
      <c r="O396" s="92">
        <f>'[46]2023-24'!$BQ123/10^7</f>
        <v>23.235614960807503</v>
      </c>
      <c r="P396" s="92">
        <f>'[46]2023-24'!$BW123/10^7</f>
        <v>15.614365351457501</v>
      </c>
      <c r="Q396" s="263">
        <f t="shared" si="187"/>
        <v>323.02003590813126</v>
      </c>
    </row>
    <row r="397" spans="3:17" x14ac:dyDescent="0.25">
      <c r="C397" s="1004"/>
      <c r="D397" s="16" t="s">
        <v>341</v>
      </c>
      <c r="E397" s="92">
        <f>'[46]2023-24'!$I136/10^7</f>
        <v>36.4390913676</v>
      </c>
      <c r="F397" s="92">
        <f>'[46]2023-24'!$O136/10^7</f>
        <v>31.201466422599999</v>
      </c>
      <c r="G397" s="92">
        <f>'[46]2023-24'!$U136/10^7</f>
        <v>55.66753655035</v>
      </c>
      <c r="H397" s="92">
        <f>'[46]2023-24'!$AA136/10^7</f>
        <v>45.224990985858284</v>
      </c>
      <c r="I397" s="92">
        <f>'[46]2023-24'!$AG136/10^7</f>
        <v>48.113279426958798</v>
      </c>
      <c r="J397" s="92">
        <f>'[46]2023-24'!$AM136/10^7</f>
        <v>67.083945704315298</v>
      </c>
      <c r="K397" s="92">
        <f>'[46]2023-24'!$AS136/10^7</f>
        <v>56.386119977299998</v>
      </c>
      <c r="L397" s="92">
        <f>'[46]2023-24'!$AY136/10^7</f>
        <v>60.892751609249999</v>
      </c>
      <c r="M397" s="92">
        <f>'[46]2023-24'!$BE136/10^7</f>
        <v>46.209211997849998</v>
      </c>
      <c r="N397" s="92">
        <f>'[46]2023-24'!$BK136/10^7</f>
        <v>41.614705190750001</v>
      </c>
      <c r="O397" s="92">
        <f>'[46]2023-24'!$BQ136/10^7</f>
        <v>41.58619170275</v>
      </c>
      <c r="P397" s="92">
        <f>'[46]2023-24'!$BW136/10^7</f>
        <v>39.773425044300005</v>
      </c>
      <c r="Q397" s="263">
        <f>SUM(E398:P398)</f>
        <v>122.9042526878311</v>
      </c>
    </row>
    <row r="398" spans="3:17" x14ac:dyDescent="0.25">
      <c r="C398" s="1004"/>
      <c r="D398" s="16" t="s">
        <v>342</v>
      </c>
      <c r="E398" s="92">
        <f>'[46]2023-24'!$I135/10^7</f>
        <v>10.437169788841501</v>
      </c>
      <c r="F398" s="92">
        <f>'[46]2023-24'!$O135/10^7</f>
        <v>8.8901154902720005</v>
      </c>
      <c r="G398" s="92">
        <f>'[46]2023-24'!$U135/10^7</f>
        <v>9.6425959289780003</v>
      </c>
      <c r="H398" s="92">
        <f>'[46]2023-24'!$AA135/10^7</f>
        <v>8.6350678557110001</v>
      </c>
      <c r="I398" s="92">
        <f>'[46]2023-24'!$AG135/10^7</f>
        <v>11.450853057531502</v>
      </c>
      <c r="J398" s="92">
        <f>'[46]2023-24'!$AM135/10^7</f>
        <v>9.6874813797900003</v>
      </c>
      <c r="K398" s="92">
        <f>'[46]2023-24'!$AS135/10^7</f>
        <v>8.6711887819584987</v>
      </c>
      <c r="L398" s="92">
        <f>'[46]2023-24'!$AY135/10^7</f>
        <v>8.1216703915414996</v>
      </c>
      <c r="M398" s="92">
        <f>'[46]2023-24'!$BE135/10^7</f>
        <v>9.2014395962824995</v>
      </c>
      <c r="N398" s="92">
        <f>'[46]2023-24'!$BK135/10^7</f>
        <v>10.4183629113035</v>
      </c>
      <c r="O398" s="92">
        <f>'[46]2023-24'!$BQ135/10^7</f>
        <v>12.925881910547584</v>
      </c>
      <c r="P398" s="92">
        <f>'[46]2023-24'!$BW135/10^7</f>
        <v>14.822425595073501</v>
      </c>
      <c r="Q398" s="263">
        <f>SUM(E397:P397)</f>
        <v>570.19271597988234</v>
      </c>
    </row>
    <row r="399" spans="3:17" x14ac:dyDescent="0.25">
      <c r="C399" s="1004"/>
      <c r="D399" s="16" t="s">
        <v>343</v>
      </c>
      <c r="E399" s="92">
        <f>'[46]2023-24'!$I124/10^7</f>
        <v>0</v>
      </c>
      <c r="F399" s="92">
        <f>'[46]2023-24'!$O124/10^7</f>
        <v>0</v>
      </c>
      <c r="G399" s="92">
        <f>'[46]2023-24'!$U124/10^7</f>
        <v>0</v>
      </c>
      <c r="H399" s="92">
        <f>'[46]2023-24'!$AA124/10^7</f>
        <v>0</v>
      </c>
      <c r="I399" s="92">
        <f>'[46]2023-24'!$AG124/10^7</f>
        <v>0</v>
      </c>
      <c r="J399" s="92">
        <f>'[46]2023-24'!$AM124/10^7</f>
        <v>2.2405127900000004</v>
      </c>
      <c r="K399" s="92">
        <f>'[46]2023-24'!$AS124/10^7</f>
        <v>142.46129078747501</v>
      </c>
      <c r="L399" s="92">
        <f>'[46]2023-24'!$AY124/10^7</f>
        <v>50.898767786300006</v>
      </c>
      <c r="M399" s="92">
        <f>'[46]2023-24'!$BE124/10^7</f>
        <v>51.891848151179751</v>
      </c>
      <c r="N399" s="92">
        <f>'[46]2023-24'!$BK124/10^7</f>
        <v>85.440329733166593</v>
      </c>
      <c r="O399" s="92">
        <f>'[46]2023-24'!$BQ124/10^7</f>
        <v>96.50882068800945</v>
      </c>
      <c r="P399" s="92">
        <f>'[46]2023-24'!$BW124/10^7</f>
        <v>209.79235141612151</v>
      </c>
      <c r="Q399" s="263">
        <f t="shared" ref="Q399:Q406" si="188">SUM(E399:P399)</f>
        <v>639.23392135225231</v>
      </c>
    </row>
    <row r="400" spans="3:17" x14ac:dyDescent="0.25">
      <c r="C400" s="16"/>
      <c r="D400" s="16" t="s">
        <v>344</v>
      </c>
      <c r="E400" s="92">
        <f>'[46]2023-24'!$I106/10^7</f>
        <v>0.55304349595000002</v>
      </c>
      <c r="F400" s="92">
        <f>'[46]2023-24'!$O106/10^7</f>
        <v>0.39911383735</v>
      </c>
      <c r="G400" s="92">
        <f>'[46]2023-24'!$U106/10^7</f>
        <v>0.55886366459125003</v>
      </c>
      <c r="H400" s="92">
        <f>'[46]2023-24'!$AA106/10^7</f>
        <v>0.44536035005000002</v>
      </c>
      <c r="I400" s="92">
        <f>'[46]2023-24'!$AG106/10^7</f>
        <v>0.43916373190000002</v>
      </c>
      <c r="J400" s="92">
        <f>'[46]2023-24'!$AM106/10^7</f>
        <v>0.93543529010000004</v>
      </c>
      <c r="K400" s="92">
        <f>'[46]2023-24'!$AS106/10^7</f>
        <v>0.77696728432719997</v>
      </c>
      <c r="L400" s="92">
        <f>'[46]2023-24'!$AY106/10^7</f>
        <v>0.3747682606255</v>
      </c>
      <c r="M400" s="92">
        <f>'[46]2023-24'!$BE106/10^7</f>
        <v>5.1254086435606006</v>
      </c>
      <c r="N400" s="92">
        <f>'[46]2023-24'!$BK106/10^7</f>
        <v>0.75098245605890002</v>
      </c>
      <c r="O400" s="92">
        <f>'[46]2023-24'!$BQ106/10^7</f>
        <v>0.6446032048175</v>
      </c>
      <c r="P400" s="92">
        <f>'[46]2023-24'!$BW106/10^7</f>
        <v>0.73627390082849997</v>
      </c>
      <c r="Q400" s="263">
        <f t="shared" si="188"/>
        <v>11.739984120159452</v>
      </c>
    </row>
    <row r="401" spans="3:17" x14ac:dyDescent="0.25">
      <c r="C401" s="16"/>
      <c r="D401" s="16" t="s">
        <v>345</v>
      </c>
      <c r="E401" s="92">
        <f>'[46]2023-24'!$I107/10^7</f>
        <v>0.55017253425000001</v>
      </c>
      <c r="F401" s="92">
        <f>'[46]2023-24'!$O107/10^7</f>
        <v>0.19574577239999999</v>
      </c>
      <c r="G401" s="92">
        <f>'[46]2023-24'!$U107/10^7</f>
        <v>0.28410724870000004</v>
      </c>
      <c r="H401" s="92">
        <f>'[46]2023-24'!$AA107/10^7</f>
        <v>0.48472887269999998</v>
      </c>
      <c r="I401" s="92">
        <f>'[46]2023-24'!$AG107/10^7</f>
        <v>0.59484197225000002</v>
      </c>
      <c r="J401" s="92">
        <f>'[46]2023-24'!$AM107/10^7</f>
        <v>0.87215941205049996</v>
      </c>
      <c r="K401" s="92">
        <f>'[46]2023-24'!$AS107/10^7</f>
        <v>0.80944350205000004</v>
      </c>
      <c r="L401" s="92">
        <f>'[46]2023-24'!$AY107/10^7</f>
        <v>0.12154633187514993</v>
      </c>
      <c r="M401" s="92">
        <f>'[46]2023-24'!$BE107/10^7</f>
        <v>0.32154796804860009</v>
      </c>
      <c r="N401" s="92">
        <f>'[46]2023-24'!$BK107/10^7</f>
        <v>0.65603448340150006</v>
      </c>
      <c r="O401" s="92">
        <f>'[46]2023-24'!$BQ107/10^7</f>
        <v>0.56446820280150001</v>
      </c>
      <c r="P401" s="92">
        <f>'[46]2023-24'!$BW107/10^7</f>
        <v>0.7228266672825</v>
      </c>
      <c r="Q401" s="263">
        <f t="shared" si="188"/>
        <v>6.1776229678097501</v>
      </c>
    </row>
    <row r="402" spans="3:17" x14ac:dyDescent="0.25">
      <c r="C402" s="16"/>
      <c r="D402" s="16" t="s">
        <v>346</v>
      </c>
      <c r="E402" s="92">
        <f>'[46]2023-24'!$I108/10^7</f>
        <v>7.3438812261000006</v>
      </c>
      <c r="F402" s="92">
        <f>'[46]2023-24'!$O108/10^7</f>
        <v>6.0734099732257496</v>
      </c>
      <c r="G402" s="92">
        <f>'[46]2023-24'!$U108/10^7</f>
        <v>7.0987696432999998</v>
      </c>
      <c r="H402" s="92">
        <f>'[46]2023-24'!$AA108/10^7</f>
        <v>7.1111221937677502</v>
      </c>
      <c r="I402" s="92">
        <f>'[46]2023-24'!$AG108/10^7</f>
        <v>4.7769692138500002</v>
      </c>
      <c r="J402" s="92">
        <f>'[46]2023-24'!$AM108/10^7</f>
        <v>4.12301657135</v>
      </c>
      <c r="K402" s="92">
        <f>'[46]2023-24'!$AS108/10^7</f>
        <v>6.6052446671500009</v>
      </c>
      <c r="L402" s="92">
        <f>'[46]2023-24'!$AY108/10^7</f>
        <v>6.5652434520999998</v>
      </c>
      <c r="M402" s="92">
        <f>'[46]2023-24'!$BE108/10^7</f>
        <v>7.5553697433584004</v>
      </c>
      <c r="N402" s="92">
        <f>'[46]2023-24'!$BK108/10^7</f>
        <v>7.8634738628500003</v>
      </c>
      <c r="O402" s="92">
        <f>'[46]2023-24'!$BQ108/10^7</f>
        <v>5.3625731230215994</v>
      </c>
      <c r="P402" s="92">
        <f>'[46]2023-24'!$BW108/10^7</f>
        <v>7.9661985289900006</v>
      </c>
      <c r="Q402" s="263">
        <f t="shared" si="188"/>
        <v>78.44527219906351</v>
      </c>
    </row>
    <row r="403" spans="3:17" x14ac:dyDescent="0.25">
      <c r="C403" s="16"/>
      <c r="D403" s="16" t="s">
        <v>347</v>
      </c>
      <c r="E403" s="92">
        <f>'[46]2023-24'!$I109/10^7</f>
        <v>0.72283092582160002</v>
      </c>
      <c r="F403" s="92">
        <f>'[46]2023-24'!$O109/10^7</f>
        <v>0.52225867736789999</v>
      </c>
      <c r="G403" s="92">
        <f>'[46]2023-24'!$U109/10^7</f>
        <v>0.46587106935</v>
      </c>
      <c r="H403" s="92">
        <f>'[46]2023-24'!$AA109/10^7</f>
        <v>1.0362413837006001</v>
      </c>
      <c r="I403" s="92">
        <f>'[46]2023-24'!$AG109/10^7</f>
        <v>0.67146644944259992</v>
      </c>
      <c r="J403" s="92">
        <f>'[46]2023-24'!$AM109/10^7</f>
        <v>1.0515006148395001</v>
      </c>
      <c r="K403" s="92">
        <f>'[46]2023-24'!$AS109/10^7</f>
        <v>0.72287730821359997</v>
      </c>
      <c r="L403" s="92">
        <f>'[46]2023-24'!$AY109/10^7</f>
        <v>0.37403758020170003</v>
      </c>
      <c r="M403" s="92">
        <f>'[46]2023-24'!$BE109/10^7</f>
        <v>0.4198656073748</v>
      </c>
      <c r="N403" s="92">
        <f>'[46]2023-24'!$BK109/10^7</f>
        <v>0.9614538440903001</v>
      </c>
      <c r="O403" s="92">
        <f>'[46]2023-24'!$BQ109/10^7</f>
        <v>0.72397224760000001</v>
      </c>
      <c r="P403" s="92">
        <f>'[46]2023-24'!$BW109/10^7</f>
        <v>0.74962496237824994</v>
      </c>
      <c r="Q403" s="263">
        <f t="shared" si="188"/>
        <v>8.4220006703808519</v>
      </c>
    </row>
    <row r="404" spans="3:17" x14ac:dyDescent="0.25">
      <c r="C404" s="16"/>
      <c r="D404" s="16" t="s">
        <v>348</v>
      </c>
      <c r="E404" s="92">
        <f>'[46]2023-24'!$I110/10^7</f>
        <v>0.58665083758979997</v>
      </c>
      <c r="F404" s="92">
        <f>'[46]2023-24'!$O110/10^7</f>
        <v>0.37713320880000001</v>
      </c>
      <c r="G404" s="92">
        <f>'[46]2023-24'!$U110/10^7</f>
        <v>0.43512228361600003</v>
      </c>
      <c r="H404" s="92">
        <f>'[46]2023-24'!$AA110/10^7</f>
        <v>0.66525115444999994</v>
      </c>
      <c r="I404" s="92">
        <f>'[46]2023-24'!$AG110/10^7</f>
        <v>0.28300027545900003</v>
      </c>
      <c r="J404" s="92">
        <f>'[46]2023-24'!$AM110/10^7</f>
        <v>0.600515353503</v>
      </c>
      <c r="K404" s="92">
        <f>'[46]2023-24'!$AS110/10^7</f>
        <v>0.45936388840680004</v>
      </c>
      <c r="L404" s="92">
        <f>'[46]2023-24'!$AY110/10^7</f>
        <v>0.50945853343095004</v>
      </c>
      <c r="M404" s="92">
        <f>'[46]2023-24'!$BE110/10^7</f>
        <v>0.31684669051875003</v>
      </c>
      <c r="N404" s="92">
        <f>'[46]2023-24'!$BK110/10^7</f>
        <v>0.42729997335000003</v>
      </c>
      <c r="O404" s="92">
        <f>'[46]2023-24'!$BQ110/10^7</f>
        <v>0.28002322208000002</v>
      </c>
      <c r="P404" s="92">
        <f>'[46]2023-24'!$BW110/10^7</f>
        <v>0.45414796069100005</v>
      </c>
      <c r="Q404" s="263">
        <f t="shared" si="188"/>
        <v>5.3948133818952995</v>
      </c>
    </row>
    <row r="405" spans="3:17" x14ac:dyDescent="0.25">
      <c r="C405" s="16"/>
      <c r="D405" s="16" t="s">
        <v>349</v>
      </c>
      <c r="E405" s="92">
        <f>'[46]2023-24'!$I125/10^7</f>
        <v>13.966649579168001</v>
      </c>
      <c r="F405" s="92">
        <f>'[46]2023-24'!$O125/10^7</f>
        <v>10.9311577990337</v>
      </c>
      <c r="G405" s="92">
        <f>'[46]2023-24'!$U125/10^7</f>
        <v>12.5952337901</v>
      </c>
      <c r="H405" s="92">
        <f>'[46]2023-24'!$AA125/10^7</f>
        <v>16.419069070854245</v>
      </c>
      <c r="I405" s="92">
        <f>'[46]2023-24'!$AG125/10^7</f>
        <v>14.155856440144333</v>
      </c>
      <c r="J405" s="92">
        <f>'[46]2023-24'!$AM125/10^7</f>
        <v>10.83275517165</v>
      </c>
      <c r="K405" s="92">
        <f>'[46]2023-24'!$AS125/10^7</f>
        <v>11.581113346419857</v>
      </c>
      <c r="L405" s="92">
        <f>'[46]2023-24'!$AY125/10^7</f>
        <v>5.4604218337120001</v>
      </c>
      <c r="M405" s="92">
        <f>'[46]2023-24'!$BE125/10^7</f>
        <v>8.5845953027685002</v>
      </c>
      <c r="N405" s="92">
        <f>'[46]2023-24'!$BK125/10^7</f>
        <v>4.8806444616583686</v>
      </c>
      <c r="O405" s="92">
        <f>'[46]2023-24'!$BQ125/10^7</f>
        <v>4.6268306445832996</v>
      </c>
      <c r="P405" s="92">
        <f>'[46]2023-24'!$BW125/10^7</f>
        <v>7.1273563833649991</v>
      </c>
      <c r="Q405" s="263">
        <f t="shared" si="188"/>
        <v>121.1616838234573</v>
      </c>
    </row>
    <row r="406" spans="3:17" x14ac:dyDescent="0.25">
      <c r="C406" s="16"/>
      <c r="D406" s="16" t="s">
        <v>350</v>
      </c>
      <c r="E406" s="92">
        <f>'[46]2023-24'!$I126/10^7</f>
        <v>18.351034092899997</v>
      </c>
      <c r="F406" s="92">
        <f>'[46]2023-24'!$O126/10^7</f>
        <v>12.192568959600001</v>
      </c>
      <c r="G406" s="92">
        <f>'[46]2023-24'!$U126/10^7</f>
        <v>19.7221006764</v>
      </c>
      <c r="H406" s="92">
        <f>'[46]2023-24'!$AA126/10^7</f>
        <v>13.0205355758</v>
      </c>
      <c r="I406" s="92">
        <f>'[46]2023-24'!$AG126/10^7</f>
        <v>11.343153297812</v>
      </c>
      <c r="J406" s="92">
        <f>'[46]2023-24'!$AM126/10^7</f>
        <v>20.272210342416201</v>
      </c>
      <c r="K406" s="92">
        <f>'[46]2023-24'!$AS126/10^7</f>
        <v>24.516354851900001</v>
      </c>
      <c r="L406" s="92">
        <f>'[46]2023-24'!$AY126/10^7</f>
        <v>13.558273743099999</v>
      </c>
      <c r="M406" s="92">
        <f>'[46]2023-24'!$BE126/10^7</f>
        <v>9.7726661749248525</v>
      </c>
      <c r="N406" s="92">
        <f>'[46]2023-24'!$BK126/10^7</f>
        <v>14.614755121622499</v>
      </c>
      <c r="O406" s="92">
        <f>'[46]2023-24'!$BQ126/10^7</f>
        <v>13.074660441428401</v>
      </c>
      <c r="P406" s="92">
        <f>'[46]2023-24'!$BW126/10^7</f>
        <v>17.75154987526825</v>
      </c>
      <c r="Q406" s="263">
        <f t="shared" si="188"/>
        <v>188.18986315317218</v>
      </c>
    </row>
    <row r="407" spans="3:17" x14ac:dyDescent="0.25">
      <c r="C407" s="16"/>
      <c r="D407" s="400" t="s">
        <v>426</v>
      </c>
      <c r="E407" s="92">
        <f>'[46]2023-24'!$I111/10^7</f>
        <v>0</v>
      </c>
      <c r="F407" s="92">
        <f>'[46]2023-24'!$O111/10^7</f>
        <v>0</v>
      </c>
      <c r="G407" s="92">
        <f>'[46]2023-24'!$U111/10^7</f>
        <v>4.376931079785E-2</v>
      </c>
      <c r="H407" s="92">
        <f>'[46]2023-24'!$AA111/10^7</f>
        <v>0</v>
      </c>
      <c r="I407" s="92">
        <f>'[46]2023-24'!$AG111/10^7</f>
        <v>0</v>
      </c>
      <c r="J407" s="92">
        <f>'[46]2023-24'!$AM111/10^7</f>
        <v>0</v>
      </c>
      <c r="K407" s="92">
        <f>'[46]2023-24'!$AS111/10^7</f>
        <v>0</v>
      </c>
      <c r="L407" s="92">
        <f>'[46]2023-24'!$AY111/10^7</f>
        <v>0</v>
      </c>
      <c r="M407" s="92">
        <f>'[46]2023-24'!$BE111/10^7</f>
        <v>0</v>
      </c>
      <c r="N407" s="92">
        <f>'[46]2023-24'!$BK111/10^7</f>
        <v>0</v>
      </c>
      <c r="O407" s="92">
        <f>'[46]2023-24'!$BQ111/10^7</f>
        <v>0</v>
      </c>
      <c r="P407" s="92">
        <f>'[46]2023-24'!$BW111/10^7</f>
        <v>0</v>
      </c>
      <c r="Q407" s="263">
        <f t="shared" ref="Q407:Q413" si="189">SUM(E408:P408)</f>
        <v>0.30284696263799998</v>
      </c>
    </row>
    <row r="408" spans="3:17" x14ac:dyDescent="0.25">
      <c r="C408" s="16"/>
      <c r="D408" s="400" t="s">
        <v>427</v>
      </c>
      <c r="E408" s="92">
        <f>'[46]2023-24'!$I112/10^7</f>
        <v>0</v>
      </c>
      <c r="F408" s="92">
        <f>'[46]2023-24'!$O112/10^7</f>
        <v>0</v>
      </c>
      <c r="G408" s="92">
        <f>'[46]2023-24'!$U112/10^7</f>
        <v>0.31270618403799999</v>
      </c>
      <c r="H408" s="92">
        <f>'[46]2023-24'!$AA112/10^7</f>
        <v>0</v>
      </c>
      <c r="I408" s="92">
        <f>'[46]2023-24'!$AG112/10^7</f>
        <v>0</v>
      </c>
      <c r="J408" s="92">
        <f>'[46]2023-24'!$AM112/10^7</f>
        <v>0</v>
      </c>
      <c r="K408" s="92">
        <f>'[46]2023-24'!$AS112/10^7</f>
        <v>0</v>
      </c>
      <c r="L408" s="92">
        <f>'[46]2023-24'!$AY112/10^7</f>
        <v>0</v>
      </c>
      <c r="M408" s="92">
        <f>'[46]2023-24'!$BE112/10^7</f>
        <v>0</v>
      </c>
      <c r="N408" s="92">
        <f>'[46]2023-24'!$BK112/10^7</f>
        <v>0</v>
      </c>
      <c r="O408" s="92">
        <f>'[46]2023-24'!$BQ112/10^7</f>
        <v>-9.8592214000000015E-3</v>
      </c>
      <c r="P408" s="92">
        <f>'[46]2023-24'!$BW112/10^7</f>
        <v>0</v>
      </c>
      <c r="Q408" s="263">
        <f t="shared" si="189"/>
        <v>5.7643865199999998E-2</v>
      </c>
    </row>
    <row r="409" spans="3:17" x14ac:dyDescent="0.3">
      <c r="C409" s="16"/>
      <c r="D409" s="399" t="s">
        <v>429</v>
      </c>
      <c r="E409" s="92">
        <f>'[46]2023-24'!$I114/10^7</f>
        <v>0</v>
      </c>
      <c r="F409" s="92">
        <f>'[46]2023-24'!$O114/10^7</f>
        <v>5.7643865199999998E-2</v>
      </c>
      <c r="G409" s="92">
        <f>'[46]2023-24'!$U114/10^7</f>
        <v>0</v>
      </c>
      <c r="H409" s="92">
        <f>'[46]2023-24'!$AA114/10^7</f>
        <v>0</v>
      </c>
      <c r="I409" s="92">
        <f>'[46]2023-24'!$AG114/10^7</f>
        <v>0</v>
      </c>
      <c r="J409" s="92">
        <f>'[46]2023-24'!$AM114/10^7</f>
        <v>0</v>
      </c>
      <c r="K409" s="92">
        <f>'[46]2023-24'!$AS114/10^7</f>
        <v>0</v>
      </c>
      <c r="L409" s="92">
        <f>'[46]2023-24'!$AY114/10^7</f>
        <v>0</v>
      </c>
      <c r="M409" s="92">
        <f>'[46]2023-24'!$BE114/10^7</f>
        <v>0</v>
      </c>
      <c r="N409" s="92">
        <f>'[46]2023-24'!$BK114/10^7</f>
        <v>0</v>
      </c>
      <c r="O409" s="92">
        <f>'[46]2023-24'!$BQ114/10^7</f>
        <v>0</v>
      </c>
      <c r="P409" s="92">
        <f>'[46]2023-24'!$BW114/10^7</f>
        <v>0</v>
      </c>
      <c r="Q409" s="263">
        <f t="shared" si="189"/>
        <v>1.0884353247545</v>
      </c>
    </row>
    <row r="410" spans="3:17" x14ac:dyDescent="0.3">
      <c r="C410" s="16"/>
      <c r="D410" s="399" t="s">
        <v>430</v>
      </c>
      <c r="E410" s="92">
        <f>'[46]2023-24'!$I115/10^7</f>
        <v>0</v>
      </c>
      <c r="F410" s="92">
        <f>'[46]2023-24'!$O115/10^7</f>
        <v>0.11203699805</v>
      </c>
      <c r="G410" s="92">
        <f>'[46]2023-24'!$U115/10^7</f>
        <v>0</v>
      </c>
      <c r="H410" s="92">
        <f>'[46]2023-24'!$AA115/10^7</f>
        <v>0</v>
      </c>
      <c r="I410" s="92">
        <f>'[46]2023-24'!$AG115/10^7</f>
        <v>0</v>
      </c>
      <c r="J410" s="92">
        <f>'[46]2023-24'!$AM115/10^7</f>
        <v>0</v>
      </c>
      <c r="K410" s="92">
        <f>'[46]2023-24'!$AS115/10^7</f>
        <v>0</v>
      </c>
      <c r="L410" s="92">
        <f>'[46]2023-24'!$AY115/10^7</f>
        <v>0</v>
      </c>
      <c r="M410" s="92">
        <f>'[46]2023-24'!$BE115/10^7</f>
        <v>-6.5526134499999996E-3</v>
      </c>
      <c r="N410" s="92">
        <f>'[46]2023-24'!$BK115/10^7</f>
        <v>0</v>
      </c>
      <c r="O410" s="92">
        <f>'[46]2023-24'!$BQ115/10^7</f>
        <v>0</v>
      </c>
      <c r="P410" s="92">
        <f>('[46]2023-24'!$BW115+'[46]2023-24'!$CC$115)/10^7</f>
        <v>0.98295094015449991</v>
      </c>
      <c r="Q410" s="263">
        <f t="shared" si="189"/>
        <v>1.9878732399999998E-2</v>
      </c>
    </row>
    <row r="411" spans="3:17" x14ac:dyDescent="0.25">
      <c r="C411" s="16"/>
      <c r="D411" s="400" t="s">
        <v>431</v>
      </c>
      <c r="E411" s="92">
        <f>'[46]2023-24'!$I116/10^7</f>
        <v>0</v>
      </c>
      <c r="F411" s="92">
        <f>'[46]2023-24'!$O116/10^7</f>
        <v>0</v>
      </c>
      <c r="G411" s="92">
        <f>'[46]2023-24'!$U116/10^7</f>
        <v>0</v>
      </c>
      <c r="H411" s="92">
        <f>'[46]2023-24'!$AA116/10^7</f>
        <v>0</v>
      </c>
      <c r="I411" s="92">
        <f>'[46]2023-24'!$AG116/10^7</f>
        <v>0</v>
      </c>
      <c r="J411" s="92">
        <f>'[46]2023-24'!$AM116/10^7</f>
        <v>0</v>
      </c>
      <c r="K411" s="92">
        <f>'[46]2023-24'!$AS116/10^7</f>
        <v>1.585434875E-2</v>
      </c>
      <c r="L411" s="92">
        <f>'[46]2023-24'!$AY116/10^7</f>
        <v>-5.8930415000000007E-4</v>
      </c>
      <c r="M411" s="92">
        <f>'[46]2023-24'!$BE116/10^7</f>
        <v>0</v>
      </c>
      <c r="N411" s="92">
        <f>'[46]2023-24'!$BK116/10^7</f>
        <v>0</v>
      </c>
      <c r="O411" s="92">
        <f>'[46]2023-24'!$BQ116/10^7</f>
        <v>8.0494728000000005E-3</v>
      </c>
      <c r="P411" s="92">
        <f>'[46]2023-24'!$BW116/10^7</f>
        <v>-3.4357849999999998E-3</v>
      </c>
      <c r="Q411" s="263">
        <f t="shared" si="189"/>
        <v>0</v>
      </c>
    </row>
    <row r="412" spans="3:17" x14ac:dyDescent="0.25">
      <c r="C412" s="16"/>
      <c r="D412" s="400" t="s">
        <v>432</v>
      </c>
      <c r="E412" s="92">
        <f>'[46]2023-24'!$I117/10^7</f>
        <v>0</v>
      </c>
      <c r="F412" s="92">
        <f>'[46]2023-24'!$O117/10^7</f>
        <v>0</v>
      </c>
      <c r="G412" s="92">
        <f>'[46]2023-24'!$U117/10^7</f>
        <v>0</v>
      </c>
      <c r="H412" s="92">
        <f>'[46]2023-24'!$AA117/10^7</f>
        <v>0</v>
      </c>
      <c r="I412" s="92">
        <f>'[46]2023-24'!$AG117/10^7</f>
        <v>0</v>
      </c>
      <c r="J412" s="92">
        <f>'[46]2023-24'!$AM117/10^7</f>
        <v>0</v>
      </c>
      <c r="K412" s="92">
        <f>'[46]2023-24'!$AS117/10^7</f>
        <v>0</v>
      </c>
      <c r="L412" s="92">
        <f>'[46]2023-24'!$AY117/10^7</f>
        <v>0</v>
      </c>
      <c r="M412" s="92">
        <f>'[46]2023-24'!$BE117/10^7</f>
        <v>0</v>
      </c>
      <c r="N412" s="92">
        <f>'[46]2023-24'!$BK117/10^7</f>
        <v>0</v>
      </c>
      <c r="O412" s="92">
        <f>'[46]2023-24'!$BQ117/10^7</f>
        <v>0</v>
      </c>
      <c r="P412" s="92">
        <f>'[46]2023-24'!$BW117/10^7</f>
        <v>0</v>
      </c>
      <c r="Q412" s="263">
        <f t="shared" si="189"/>
        <v>0</v>
      </c>
    </row>
    <row r="413" spans="3:17" x14ac:dyDescent="0.3">
      <c r="C413" s="16"/>
      <c r="D413" s="397" t="s">
        <v>456</v>
      </c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263">
        <f t="shared" si="189"/>
        <v>0</v>
      </c>
    </row>
    <row r="414" spans="3:17" x14ac:dyDescent="0.25"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263">
        <f>SUM(E414:P414)</f>
        <v>0</v>
      </c>
    </row>
    <row r="415" spans="3:17" x14ac:dyDescent="0.25"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263">
        <f>SUM(E415:P415)</f>
        <v>0</v>
      </c>
    </row>
    <row r="416" spans="3:17" x14ac:dyDescent="0.25">
      <c r="C416" s="937" t="s">
        <v>188</v>
      </c>
      <c r="D416" s="937"/>
      <c r="E416" s="263">
        <f t="shared" ref="E416:P416" si="190">SUM(E391:E415)</f>
        <v>282.80272013631605</v>
      </c>
      <c r="F416" s="263">
        <f t="shared" si="190"/>
        <v>222.95914954997326</v>
      </c>
      <c r="G416" s="263">
        <f t="shared" si="190"/>
        <v>331.12185823041921</v>
      </c>
      <c r="H416" s="263">
        <f t="shared" si="190"/>
        <v>301.50258711785966</v>
      </c>
      <c r="I416" s="263">
        <f t="shared" si="190"/>
        <v>325.58294174398486</v>
      </c>
      <c r="J416" s="263">
        <f t="shared" si="190"/>
        <v>336.62898103496445</v>
      </c>
      <c r="K416" s="263">
        <f t="shared" si="190"/>
        <v>483.66769797977224</v>
      </c>
      <c r="L416" s="263">
        <f t="shared" si="190"/>
        <v>330.78088480306764</v>
      </c>
      <c r="M416" s="263">
        <f t="shared" si="190"/>
        <v>308.07386568036242</v>
      </c>
      <c r="N416" s="263">
        <f t="shared" si="190"/>
        <v>411.61725370432089</v>
      </c>
      <c r="O416" s="263">
        <f t="shared" si="190"/>
        <v>403.85438889255795</v>
      </c>
      <c r="P416" s="263">
        <f t="shared" si="190"/>
        <v>525.08660848572902</v>
      </c>
      <c r="Q416" s="264">
        <f>SUM(E416:P416)</f>
        <v>4263.6789373593274</v>
      </c>
    </row>
    <row r="417" spans="3:17" x14ac:dyDescent="0.25">
      <c r="C417" s="935" t="s">
        <v>351</v>
      </c>
      <c r="D417" s="935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</row>
    <row r="418" spans="3:17" x14ac:dyDescent="0.25">
      <c r="C418" s="1004" t="s">
        <v>352</v>
      </c>
      <c r="D418" s="16" t="s">
        <v>353</v>
      </c>
      <c r="E418" s="92">
        <f>'[46]2023-24'!$I104/10^7</f>
        <v>1.2122852719499999</v>
      </c>
      <c r="F418" s="92">
        <f>'[46]2023-24'!$O104/10^7</f>
        <v>1.2447578848500001</v>
      </c>
      <c r="G418" s="92">
        <f>'[46]2023-24'!$U104/10^7</f>
        <v>1.1142927329500001</v>
      </c>
      <c r="H418" s="92">
        <f>'[46]2023-24'!$AA104/10^7</f>
        <v>0</v>
      </c>
      <c r="I418" s="92">
        <f>'[46]2023-24'!$AG104/10^7</f>
        <v>0</v>
      </c>
      <c r="J418" s="92">
        <f>'[46]2023-24'!$AM104/10^7</f>
        <v>0.60841064209999995</v>
      </c>
      <c r="K418" s="92">
        <f>'[46]2023-24'!$AS104/10^7</f>
        <v>1.0675690200500001</v>
      </c>
      <c r="L418" s="92">
        <f>'[46]2023-24'!$AY104/10^7</f>
        <v>1.2012786959000001</v>
      </c>
      <c r="M418" s="92">
        <f>'[46]2023-24'!$BE104/10^7</f>
        <v>1.3072457130499999</v>
      </c>
      <c r="N418" s="92">
        <f>'[46]2023-24'!$BK104/10^7</f>
        <v>1.2528597057500002</v>
      </c>
      <c r="O418" s="92">
        <f>'[46]2023-24'!$BQ104/10^7</f>
        <v>1.12905461495</v>
      </c>
      <c r="P418" s="92">
        <f>'[46]2023-24'!$BW104/10^7</f>
        <v>1.24918786045</v>
      </c>
      <c r="Q418" s="263">
        <f t="shared" ref="Q418:Q432" si="191">SUM(E418:P418)</f>
        <v>11.386942142000001</v>
      </c>
    </row>
    <row r="419" spans="3:17" x14ac:dyDescent="0.25">
      <c r="C419" s="1004"/>
      <c r="D419" s="16" t="s">
        <v>354</v>
      </c>
      <c r="E419" s="92">
        <f>'[46]2023-24'!$I103/10^7</f>
        <v>23.497565019</v>
      </c>
      <c r="F419" s="92">
        <f>'[46]2023-24'!$O103/10^7</f>
        <v>21.146160328000001</v>
      </c>
      <c r="G419" s="92">
        <f>'[46]2023-24'!$U103/10^7</f>
        <v>20.337674471650001</v>
      </c>
      <c r="H419" s="92">
        <f>'[46]2023-24'!$AA103/10^7</f>
        <v>22.252067911250002</v>
      </c>
      <c r="I419" s="92">
        <f>'[46]2023-24'!$AG103/10^7</f>
        <v>24.10334167685</v>
      </c>
      <c r="J419" s="92">
        <f>'[46]2023-24'!$AM103/10^7</f>
        <v>23.257458888150001</v>
      </c>
      <c r="K419" s="92">
        <f>'[46]2023-24'!$AS103/10^7</f>
        <v>19.570299793499998</v>
      </c>
      <c r="L419" s="92">
        <f>'[46]2023-24'!$AY103/10^7</f>
        <v>21.523207748000001</v>
      </c>
      <c r="M419" s="92">
        <f>'[46]2023-24'!$BE103/10^7</f>
        <v>23.993982756800001</v>
      </c>
      <c r="N419" s="92">
        <f>'[46]2023-24'!$BK103/10^7</f>
        <v>22.185002940150003</v>
      </c>
      <c r="O419" s="92">
        <f>'[46]2023-24'!$BQ103/10^7</f>
        <v>23.2580426894</v>
      </c>
      <c r="P419" s="92">
        <f>('[46]2023-24'!$BW103+'[46]2023-24'!$CC$103)/10^7</f>
        <v>24.792850672750003</v>
      </c>
      <c r="Q419" s="263">
        <f t="shared" si="191"/>
        <v>269.91765489549999</v>
      </c>
    </row>
    <row r="420" spans="3:17" x14ac:dyDescent="0.25">
      <c r="C420" s="1004"/>
      <c r="D420" s="16" t="s">
        <v>355</v>
      </c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263">
        <f t="shared" si="191"/>
        <v>0</v>
      </c>
    </row>
    <row r="421" spans="3:17" x14ac:dyDescent="0.25">
      <c r="C421" s="1004"/>
      <c r="D421" s="16" t="s">
        <v>356</v>
      </c>
      <c r="E421" s="92">
        <f>'[46]2023-24'!$I105/10^7</f>
        <v>8.4428858445999992</v>
      </c>
      <c r="F421" s="92">
        <f>'[46]2023-24'!$O105/10^7</f>
        <v>2.3870962182</v>
      </c>
      <c r="G421" s="92">
        <f>'[46]2023-24'!$U105/10^7</f>
        <v>0.86931392524999995</v>
      </c>
      <c r="H421" s="92">
        <f>'[46]2023-24'!$AA105/10^7</f>
        <v>3.1156841995500004</v>
      </c>
      <c r="I421" s="92">
        <f>'[46]2023-24'!$AG105/10^7</f>
        <v>11.212768513649999</v>
      </c>
      <c r="J421" s="92">
        <f>'[46]2023-24'!$AM105/10^7</f>
        <v>11.025915568749999</v>
      </c>
      <c r="K421" s="92">
        <f>'[46]2023-24'!$AS105/10^7</f>
        <v>11.5417809079</v>
      </c>
      <c r="L421" s="92">
        <f>'[46]2023-24'!$AY105/10^7</f>
        <v>11.346450533900001</v>
      </c>
      <c r="M421" s="92">
        <f>'[46]2023-24'!$BE105/10^7</f>
        <v>8.7859654149999997</v>
      </c>
      <c r="N421" s="92">
        <f>'[46]2023-24'!$BK105/10^7</f>
        <v>11.4219408682</v>
      </c>
      <c r="O421" s="92">
        <f>'[46]2023-24'!$BQ105/10^7</f>
        <v>9.6745591031499991</v>
      </c>
      <c r="P421" s="92">
        <f>'[46]2023-24'!$BW105/10^7</f>
        <v>10.4606190899</v>
      </c>
      <c r="Q421" s="263">
        <f t="shared" si="191"/>
        <v>100.28498018805001</v>
      </c>
    </row>
    <row r="422" spans="3:17" x14ac:dyDescent="0.25"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263">
        <f t="shared" si="191"/>
        <v>0</v>
      </c>
    </row>
    <row r="423" spans="3:17" x14ac:dyDescent="0.25"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263">
        <f t="shared" si="191"/>
        <v>0</v>
      </c>
    </row>
    <row r="424" spans="3:17" x14ac:dyDescent="0.25"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263">
        <f t="shared" si="191"/>
        <v>0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263">
        <f t="shared" si="191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263">
        <f t="shared" si="191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263">
        <f t="shared" si="191"/>
        <v>0</v>
      </c>
    </row>
    <row r="428" spans="3:17" x14ac:dyDescent="0.25"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263">
        <f t="shared" si="191"/>
        <v>0</v>
      </c>
    </row>
    <row r="429" spans="3:17" x14ac:dyDescent="0.25"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263">
        <f t="shared" si="191"/>
        <v>0</v>
      </c>
    </row>
    <row r="430" spans="3:17" x14ac:dyDescent="0.25"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263">
        <f t="shared" si="191"/>
        <v>0</v>
      </c>
    </row>
    <row r="431" spans="3:17" x14ac:dyDescent="0.25"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263">
        <f t="shared" si="191"/>
        <v>0</v>
      </c>
    </row>
    <row r="432" spans="3:17" x14ac:dyDescent="0.25">
      <c r="C432" s="937" t="s">
        <v>188</v>
      </c>
      <c r="D432" s="937"/>
      <c r="E432" s="263">
        <f t="shared" ref="E432:P432" si="192">SUM(E418:E431)</f>
        <v>33.152736135550001</v>
      </c>
      <c r="F432" s="263">
        <f t="shared" si="192"/>
        <v>24.77801443105</v>
      </c>
      <c r="G432" s="263">
        <f t="shared" si="192"/>
        <v>22.321281129850004</v>
      </c>
      <c r="H432" s="263">
        <f t="shared" si="192"/>
        <v>25.367752110800001</v>
      </c>
      <c r="I432" s="263">
        <f t="shared" si="192"/>
        <v>35.316110190499998</v>
      </c>
      <c r="J432" s="263">
        <f t="shared" si="192"/>
        <v>34.891785099000003</v>
      </c>
      <c r="K432" s="263">
        <f t="shared" si="192"/>
        <v>32.179649721449998</v>
      </c>
      <c r="L432" s="263">
        <f t="shared" si="192"/>
        <v>34.070936977800002</v>
      </c>
      <c r="M432" s="263">
        <f t="shared" si="192"/>
        <v>34.087193884850002</v>
      </c>
      <c r="N432" s="263">
        <f t="shared" si="192"/>
        <v>34.859803514100008</v>
      </c>
      <c r="O432" s="263">
        <f t="shared" si="192"/>
        <v>34.061656407499996</v>
      </c>
      <c r="P432" s="263">
        <f t="shared" si="192"/>
        <v>36.502657623100006</v>
      </c>
      <c r="Q432" s="264">
        <f t="shared" si="191"/>
        <v>381.58957722554999</v>
      </c>
    </row>
    <row r="433" spans="3:17" x14ac:dyDescent="0.25">
      <c r="C433" s="935" t="s">
        <v>358</v>
      </c>
      <c r="D433" s="935"/>
      <c r="E433" s="263">
        <f t="shared" ref="E433:Q433" si="193">E416+E432</f>
        <v>315.95545627186607</v>
      </c>
      <c r="F433" s="263">
        <f t="shared" si="193"/>
        <v>247.73716398102326</v>
      </c>
      <c r="G433" s="263">
        <f t="shared" si="193"/>
        <v>353.44313936026919</v>
      </c>
      <c r="H433" s="263">
        <f t="shared" si="193"/>
        <v>326.87033922865965</v>
      </c>
      <c r="I433" s="263">
        <f t="shared" si="193"/>
        <v>360.89905193448487</v>
      </c>
      <c r="J433" s="263">
        <f t="shared" si="193"/>
        <v>371.52076613396446</v>
      </c>
      <c r="K433" s="263">
        <f t="shared" si="193"/>
        <v>515.84734770122225</v>
      </c>
      <c r="L433" s="263">
        <f t="shared" si="193"/>
        <v>364.85182178086762</v>
      </c>
      <c r="M433" s="263">
        <f t="shared" si="193"/>
        <v>342.16105956521244</v>
      </c>
      <c r="N433" s="263">
        <f t="shared" si="193"/>
        <v>446.4770572184209</v>
      </c>
      <c r="O433" s="263">
        <f t="shared" si="193"/>
        <v>437.91604530005793</v>
      </c>
      <c r="P433" s="263">
        <f t="shared" si="193"/>
        <v>561.58926610882907</v>
      </c>
      <c r="Q433" s="264">
        <f t="shared" si="193"/>
        <v>4645.2685145848773</v>
      </c>
    </row>
    <row r="434" spans="3:17" x14ac:dyDescent="0.25">
      <c r="C434" s="1002" t="s">
        <v>359</v>
      </c>
      <c r="D434" s="1002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</row>
    <row r="435" spans="3:17" x14ac:dyDescent="0.25">
      <c r="C435" s="16" t="s">
        <v>360</v>
      </c>
      <c r="D435" s="16" t="s">
        <v>360</v>
      </c>
      <c r="E435" s="92">
        <f>'[46]2023-24'!$I129/10^7</f>
        <v>73.499709821650001</v>
      </c>
      <c r="F435" s="92">
        <f>'[46]2023-24'!$O129/10^7</f>
        <v>74.735878173450004</v>
      </c>
      <c r="G435" s="92">
        <f>'[46]2023-24'!$U129/10^7</f>
        <v>68.420791969600003</v>
      </c>
      <c r="H435" s="92">
        <f>'[46]2023-24'!$AA129/10^7</f>
        <v>77.777280630749999</v>
      </c>
      <c r="I435" s="92">
        <f>'[46]2023-24'!$AG129/10^7</f>
        <v>88.989845184350003</v>
      </c>
      <c r="J435" s="92">
        <f>'[46]2023-24'!$AM129/10^7</f>
        <v>83.257947997600013</v>
      </c>
      <c r="K435" s="92">
        <f>'[46]2023-24'!$AS129/10^7</f>
        <v>76.445610578249998</v>
      </c>
      <c r="L435" s="92">
        <f>'[46]2023-24'!$AY129/10^7</f>
        <v>58.144531599900006</v>
      </c>
      <c r="M435" s="92">
        <f>'[46]2023-24'!$BE129/10^7</f>
        <v>43.010685448499999</v>
      </c>
      <c r="N435" s="92">
        <f>'[46]2023-24'!$BK129/10^7</f>
        <v>72.467807424650005</v>
      </c>
      <c r="O435" s="92">
        <f>'[46]2023-24'!$BQ129/10^7</f>
        <v>67.342287840650002</v>
      </c>
      <c r="P435" s="92">
        <f>'[46]2023-24'!$BW129/10^7</f>
        <v>63.424633006700006</v>
      </c>
      <c r="Q435" s="263">
        <f t="shared" ref="Q435:Q442" si="194">SUM(E435:P435)</f>
        <v>847.51700967604995</v>
      </c>
    </row>
    <row r="436" spans="3:17" x14ac:dyDescent="0.25">
      <c r="C436" s="16" t="s">
        <v>361</v>
      </c>
      <c r="D436" s="16" t="s">
        <v>361</v>
      </c>
      <c r="E436" s="92">
        <f>'[46]2023-24'!$I130/10^7</f>
        <v>36.091603867487301</v>
      </c>
      <c r="F436" s="92">
        <f>'[46]2023-24'!$O130/10^7</f>
        <v>37.424475493300001</v>
      </c>
      <c r="G436" s="92">
        <f>'[46]2023-24'!$U130/10^7</f>
        <v>33.887098004035757</v>
      </c>
      <c r="H436" s="92">
        <f>'[46]2023-24'!$AA130/10^7</f>
        <v>42.299451710311004</v>
      </c>
      <c r="I436" s="92">
        <f>'[46]2023-24'!$AG130/10^7</f>
        <v>32.909673324750003</v>
      </c>
      <c r="J436" s="92">
        <f>'[46]2023-24'!$AM130/10^7</f>
        <v>31.9078409572958</v>
      </c>
      <c r="K436" s="92">
        <f>'[46]2023-24'!$AS130/10^7</f>
        <v>29.460134250981547</v>
      </c>
      <c r="L436" s="92">
        <f>'[46]2023-24'!$AY130/10^7</f>
        <v>30.914147470162749</v>
      </c>
      <c r="M436" s="92">
        <f>'[46]2023-24'!$BE130/10^7</f>
        <v>27.547360801576001</v>
      </c>
      <c r="N436" s="92">
        <f>'[46]2023-24'!$BK130/10^7</f>
        <v>37.160956810421077</v>
      </c>
      <c r="O436" s="92">
        <f>'[46]2023-24'!$BQ130/10^7</f>
        <v>33.672322839045002</v>
      </c>
      <c r="P436" s="92">
        <f>'[46]2023-24'!$BW130/10^7</f>
        <v>41.484807049200001</v>
      </c>
      <c r="Q436" s="263">
        <f t="shared" si="194"/>
        <v>414.75987257856627</v>
      </c>
    </row>
    <row r="437" spans="3:17" x14ac:dyDescent="0.25"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263">
        <f t="shared" si="194"/>
        <v>0</v>
      </c>
    </row>
    <row r="438" spans="3:17" x14ac:dyDescent="0.25"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263">
        <f t="shared" si="194"/>
        <v>0</v>
      </c>
    </row>
    <row r="439" spans="3:17" x14ac:dyDescent="0.25"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263">
        <f t="shared" si="194"/>
        <v>0</v>
      </c>
    </row>
    <row r="440" spans="3:17" x14ac:dyDescent="0.25"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263">
        <f t="shared" si="194"/>
        <v>0</v>
      </c>
    </row>
    <row r="441" spans="3:17" x14ac:dyDescent="0.25"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263">
        <f t="shared" si="194"/>
        <v>0</v>
      </c>
    </row>
    <row r="442" spans="3:17" x14ac:dyDescent="0.25">
      <c r="C442" s="935" t="s">
        <v>362</v>
      </c>
      <c r="D442" s="935"/>
      <c r="E442" s="263">
        <f t="shared" ref="E442:P442" si="195">SUM(E435:E441)</f>
        <v>109.59131368913731</v>
      </c>
      <c r="F442" s="263">
        <f t="shared" si="195"/>
        <v>112.16035366675001</v>
      </c>
      <c r="G442" s="263">
        <f t="shared" si="195"/>
        <v>102.30788997363575</v>
      </c>
      <c r="H442" s="263">
        <f t="shared" si="195"/>
        <v>120.076732341061</v>
      </c>
      <c r="I442" s="263">
        <f t="shared" si="195"/>
        <v>121.89951850910001</v>
      </c>
      <c r="J442" s="263">
        <f t="shared" si="195"/>
        <v>115.16578895489582</v>
      </c>
      <c r="K442" s="263">
        <f t="shared" si="195"/>
        <v>105.90574482923154</v>
      </c>
      <c r="L442" s="263">
        <f t="shared" si="195"/>
        <v>89.058679070062752</v>
      </c>
      <c r="M442" s="263">
        <f t="shared" si="195"/>
        <v>70.558046250076004</v>
      </c>
      <c r="N442" s="263">
        <f t="shared" si="195"/>
        <v>109.62876423507109</v>
      </c>
      <c r="O442" s="263">
        <f t="shared" si="195"/>
        <v>101.01461067969501</v>
      </c>
      <c r="P442" s="263">
        <f t="shared" si="195"/>
        <v>104.90944005590001</v>
      </c>
      <c r="Q442" s="264">
        <f t="shared" si="194"/>
        <v>1262.2768822546161</v>
      </c>
    </row>
    <row r="443" spans="3:17" x14ac:dyDescent="0.25">
      <c r="C443" s="1002" t="s">
        <v>363</v>
      </c>
      <c r="D443" s="1002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</row>
    <row r="444" spans="3:17" x14ac:dyDescent="0.25">
      <c r="C444" s="16" t="s">
        <v>364</v>
      </c>
      <c r="D444" s="16" t="s">
        <v>364</v>
      </c>
      <c r="E444" s="92">
        <f>'[46]2023-24'!$I151/10^7</f>
        <v>181.39934643935001</v>
      </c>
      <c r="F444" s="92">
        <f>'[46]2023-24'!$O151/10^7</f>
        <v>204.67783825789999</v>
      </c>
      <c r="G444" s="92">
        <f>'[46]2023-24'!$U151/10^7</f>
        <v>99.537568902299995</v>
      </c>
      <c r="H444" s="92">
        <f>'[46]2023-24'!$AA151/10^7</f>
        <v>177.48987907399999</v>
      </c>
      <c r="I444" s="92">
        <f>'[46]2023-24'!$AG151/10^7</f>
        <v>234.69149221585002</v>
      </c>
      <c r="J444" s="92">
        <f>'[46]2023-24'!$AM151/10^7</f>
        <v>194.72896558650001</v>
      </c>
      <c r="K444" s="92">
        <f>'[46]2023-24'!$AS151/10^7</f>
        <v>226.2596452592</v>
      </c>
      <c r="L444" s="92">
        <f>'[46]2023-24'!$AY151/10^7</f>
        <v>153.48361151625002</v>
      </c>
      <c r="M444" s="92">
        <f>'[46]2023-24'!$BE151/10^7</f>
        <v>150.14436925275001</v>
      </c>
      <c r="N444" s="92">
        <f>'[46]2023-24'!$BK151/10^7</f>
        <v>221.95545268980001</v>
      </c>
      <c r="O444" s="92">
        <f>'[46]2023-24'!$BQ151/10^7</f>
        <v>175.5381694818</v>
      </c>
      <c r="P444" s="92">
        <f>'[46]2023-24'!$BW151/10^7</f>
        <v>196.89084010120001</v>
      </c>
      <c r="Q444" s="16">
        <f t="shared" ref="Q444:Q452" si="196">SUM(E444:P444)</f>
        <v>2216.7971787769002</v>
      </c>
    </row>
    <row r="445" spans="3:17" x14ac:dyDescent="0.25">
      <c r="C445" s="16" t="s">
        <v>365</v>
      </c>
      <c r="D445" s="16" t="s">
        <v>365</v>
      </c>
      <c r="E445" s="92">
        <f>'[46]2023-24'!$I152/10^7</f>
        <v>0</v>
      </c>
      <c r="F445" s="92">
        <f>'[46]2023-24'!$O152/10^7</f>
        <v>0</v>
      </c>
      <c r="G445" s="92">
        <f>'[46]2023-24'!$U152/10^7</f>
        <v>0</v>
      </c>
      <c r="H445" s="92">
        <f>'[46]2023-24'!$AA152/10^7</f>
        <v>0</v>
      </c>
      <c r="I445" s="92">
        <f>'[46]2023-24'!$AG152/10^7</f>
        <v>0</v>
      </c>
      <c r="J445" s="92">
        <f>'[46]2023-24'!$AM152/10^7</f>
        <v>0</v>
      </c>
      <c r="K445" s="92">
        <f>'[46]2023-24'!$AS152/10^7</f>
        <v>0</v>
      </c>
      <c r="L445" s="92">
        <f>'[46]2023-24'!$AY152/10^7</f>
        <v>0</v>
      </c>
      <c r="M445" s="92">
        <f>'[46]2023-24'!$BE152/10^7</f>
        <v>0</v>
      </c>
      <c r="N445" s="92">
        <f>'[46]2023-24'!$BK152/10^7</f>
        <v>0</v>
      </c>
      <c r="O445" s="92">
        <f>'[46]2023-24'!$BQ152/10^7</f>
        <v>0</v>
      </c>
      <c r="P445" s="92">
        <f>'[46]2023-24'!$BW152/10^7</f>
        <v>0</v>
      </c>
      <c r="Q445" s="16">
        <f t="shared" si="196"/>
        <v>0</v>
      </c>
    </row>
    <row r="446" spans="3:17" x14ac:dyDescent="0.25">
      <c r="C446" s="16" t="s">
        <v>366</v>
      </c>
      <c r="D446" s="16" t="s">
        <v>366</v>
      </c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>
        <f t="shared" si="196"/>
        <v>0</v>
      </c>
    </row>
    <row r="447" spans="3:17" x14ac:dyDescent="0.25"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>
        <f t="shared" si="196"/>
        <v>0</v>
      </c>
    </row>
    <row r="448" spans="3:17" x14ac:dyDescent="0.25"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>
        <f t="shared" si="196"/>
        <v>0</v>
      </c>
    </row>
    <row r="449" spans="3:17" x14ac:dyDescent="0.25"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>
        <f t="shared" si="196"/>
        <v>0</v>
      </c>
    </row>
    <row r="450" spans="3:17" x14ac:dyDescent="0.25"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>
        <f t="shared" si="196"/>
        <v>0</v>
      </c>
    </row>
    <row r="451" spans="3:17" x14ac:dyDescent="0.25"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>
        <f t="shared" si="196"/>
        <v>0</v>
      </c>
    </row>
    <row r="452" spans="3:17" x14ac:dyDescent="0.25">
      <c r="C452" s="935" t="s">
        <v>367</v>
      </c>
      <c r="D452" s="935"/>
      <c r="E452" s="263">
        <f t="shared" ref="E452:P452" si="197">SUM(E444:E451)</f>
        <v>181.39934643935001</v>
      </c>
      <c r="F452" s="263">
        <f t="shared" si="197"/>
        <v>204.67783825789999</v>
      </c>
      <c r="G452" s="263">
        <f t="shared" si="197"/>
        <v>99.537568902299995</v>
      </c>
      <c r="H452" s="263">
        <f t="shared" si="197"/>
        <v>177.48987907399999</v>
      </c>
      <c r="I452" s="263">
        <f t="shared" si="197"/>
        <v>234.69149221585002</v>
      </c>
      <c r="J452" s="263">
        <f t="shared" si="197"/>
        <v>194.72896558650001</v>
      </c>
      <c r="K452" s="263">
        <f t="shared" si="197"/>
        <v>226.2596452592</v>
      </c>
      <c r="L452" s="263">
        <f t="shared" si="197"/>
        <v>153.48361151625002</v>
      </c>
      <c r="M452" s="263">
        <f t="shared" si="197"/>
        <v>150.14436925275001</v>
      </c>
      <c r="N452" s="263">
        <f t="shared" si="197"/>
        <v>221.95545268980001</v>
      </c>
      <c r="O452" s="263">
        <f t="shared" si="197"/>
        <v>175.5381694818</v>
      </c>
      <c r="P452" s="263">
        <f t="shared" si="197"/>
        <v>196.89084010120001</v>
      </c>
      <c r="Q452" s="264">
        <f t="shared" si="196"/>
        <v>2216.7971787769002</v>
      </c>
    </row>
    <row r="453" spans="3:17" x14ac:dyDescent="0.25">
      <c r="C453" s="1002" t="s">
        <v>368</v>
      </c>
      <c r="D453" s="1002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</row>
    <row r="454" spans="3:17" x14ac:dyDescent="0.25">
      <c r="C454" s="16"/>
      <c r="D454" s="16" t="s">
        <v>369</v>
      </c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>
        <f t="shared" ref="Q454:Q466" si="198">SUM(E454:P454)</f>
        <v>0</v>
      </c>
    </row>
    <row r="455" spans="3:17" x14ac:dyDescent="0.25">
      <c r="C455" s="16"/>
      <c r="D455" s="16" t="s">
        <v>370</v>
      </c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>
        <f t="shared" si="198"/>
        <v>0</v>
      </c>
    </row>
    <row r="456" spans="3:17" x14ac:dyDescent="0.25">
      <c r="C456" s="16"/>
      <c r="D456" s="16" t="s">
        <v>371</v>
      </c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>
        <f t="shared" si="198"/>
        <v>0</v>
      </c>
    </row>
    <row r="457" spans="3:17" x14ac:dyDescent="0.25">
      <c r="C457" s="16"/>
      <c r="D457" s="16" t="s">
        <v>372</v>
      </c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>
        <f t="shared" si="198"/>
        <v>0</v>
      </c>
    </row>
    <row r="458" spans="3:17" x14ac:dyDescent="0.25">
      <c r="C458" s="16"/>
      <c r="D458" s="16" t="s">
        <v>373</v>
      </c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>
        <f t="shared" si="198"/>
        <v>0</v>
      </c>
    </row>
    <row r="459" spans="3:17" x14ac:dyDescent="0.25">
      <c r="C459" s="16"/>
      <c r="D459" s="16" t="s">
        <v>331</v>
      </c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>
        <f t="shared" si="198"/>
        <v>0</v>
      </c>
    </row>
    <row r="460" spans="3:17" x14ac:dyDescent="0.25">
      <c r="C460" s="16"/>
      <c r="D460" s="16" t="s">
        <v>374</v>
      </c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>
        <f t="shared" si="198"/>
        <v>0</v>
      </c>
    </row>
    <row r="461" spans="3:17" x14ac:dyDescent="0.25">
      <c r="C461" s="16"/>
      <c r="D461" s="16" t="s">
        <v>486</v>
      </c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>
        <f t="shared" si="198"/>
        <v>0</v>
      </c>
    </row>
    <row r="462" spans="3:17" x14ac:dyDescent="0.25">
      <c r="C462" s="16"/>
      <c r="D462" s="16" t="s">
        <v>376</v>
      </c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>
        <f t="shared" si="198"/>
        <v>0</v>
      </c>
    </row>
    <row r="463" spans="3:17" x14ac:dyDescent="0.25">
      <c r="C463" s="16"/>
      <c r="D463" s="16" t="s">
        <v>377</v>
      </c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>
        <f t="shared" si="198"/>
        <v>0</v>
      </c>
    </row>
    <row r="464" spans="3:17" x14ac:dyDescent="0.25">
      <c r="C464" s="16"/>
      <c r="D464" s="16" t="s">
        <v>378</v>
      </c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92">
        <f t="shared" si="198"/>
        <v>0</v>
      </c>
    </row>
    <row r="465" spans="3:17" x14ac:dyDescent="0.25">
      <c r="C465" s="16"/>
      <c r="D465" s="16" t="s">
        <v>379</v>
      </c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92">
        <f t="shared" si="198"/>
        <v>0</v>
      </c>
    </row>
    <row r="466" spans="3:17" x14ac:dyDescent="0.25">
      <c r="C466" s="16"/>
      <c r="D466" s="16" t="s">
        <v>380</v>
      </c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92">
        <f t="shared" si="198"/>
        <v>0</v>
      </c>
    </row>
    <row r="467" spans="3:17" x14ac:dyDescent="0.25">
      <c r="C467" s="16"/>
      <c r="D467" s="16" t="s">
        <v>381</v>
      </c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92">
        <f t="shared" ref="Q467:Q477" si="199">SUM(E467:P467)</f>
        <v>0</v>
      </c>
    </row>
    <row r="468" spans="3:17" x14ac:dyDescent="0.3">
      <c r="C468" s="16"/>
      <c r="D468" s="399" t="s">
        <v>382</v>
      </c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>
        <f t="shared" si="199"/>
        <v>0</v>
      </c>
    </row>
    <row r="469" spans="3:17" x14ac:dyDescent="0.3">
      <c r="C469" s="16"/>
      <c r="D469" s="399" t="s">
        <v>383</v>
      </c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>
        <f t="shared" si="199"/>
        <v>0</v>
      </c>
    </row>
    <row r="470" spans="3:17" x14ac:dyDescent="0.25">
      <c r="C470" s="16"/>
      <c r="D470" s="16" t="s">
        <v>487</v>
      </c>
      <c r="E470" s="140">
        <f>'[46]2023-24'!$I134/10^7</f>
        <v>389.34539783610052</v>
      </c>
      <c r="F470" s="140">
        <f>'[46]2023-24'!$O134/10^7</f>
        <v>329.83078206407095</v>
      </c>
      <c r="G470" s="140">
        <f>'[46]2023-24'!$U134/10^7</f>
        <v>380.48438329227309</v>
      </c>
      <c r="H470" s="140">
        <f>'[46]2023-24'!$AA134/10^7</f>
        <v>241.72542545540622</v>
      </c>
      <c r="I470" s="140">
        <f>'[46]2023-24'!$AG134/10^7</f>
        <v>282.76460924930871</v>
      </c>
      <c r="J470" s="140">
        <f>'[46]2023-24'!$AM134/10^7</f>
        <v>269.03245683615751</v>
      </c>
      <c r="K470" s="140">
        <f>'[46]2023-24'!$AS134/10^7</f>
        <v>303.11204331643455</v>
      </c>
      <c r="L470" s="140">
        <f>'[46]2023-24'!$AY134/10^7</f>
        <v>258.12816735541986</v>
      </c>
      <c r="M470" s="140">
        <f>'[46]2023-24'!$BE134/10^7</f>
        <v>270.19328823636511</v>
      </c>
      <c r="N470" s="140">
        <f>'[46]2023-24'!$BK134/10^7</f>
        <v>283.494324218587</v>
      </c>
      <c r="O470" s="140">
        <f>'[46]2023-24'!$BQ134/10^7</f>
        <v>310.01081030814476</v>
      </c>
      <c r="P470" s="140">
        <f>('[46]2023-24'!$BW134+'[46]2023-24'!$CC134)/10^7</f>
        <v>450.49085138410504</v>
      </c>
      <c r="Q470" s="405">
        <f t="shared" si="199"/>
        <v>3768.6125395523732</v>
      </c>
    </row>
    <row r="471" spans="3:17" x14ac:dyDescent="0.25"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92">
        <f t="shared" si="199"/>
        <v>0</v>
      </c>
    </row>
    <row r="472" spans="3:17" x14ac:dyDescent="0.25"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92">
        <f t="shared" si="199"/>
        <v>0</v>
      </c>
    </row>
    <row r="473" spans="3:17" x14ac:dyDescent="0.25"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92">
        <f t="shared" si="199"/>
        <v>0</v>
      </c>
    </row>
    <row r="474" spans="3:17" x14ac:dyDescent="0.25"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92">
        <f t="shared" si="199"/>
        <v>0</v>
      </c>
    </row>
    <row r="475" spans="3:17" x14ac:dyDescent="0.25"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92">
        <f t="shared" si="199"/>
        <v>0</v>
      </c>
    </row>
    <row r="476" spans="3:17" x14ac:dyDescent="0.25"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92">
        <f t="shared" si="199"/>
        <v>0</v>
      </c>
    </row>
    <row r="477" spans="3:17" x14ac:dyDescent="0.25">
      <c r="C477" s="16"/>
      <c r="D477" s="16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92">
        <f t="shared" si="199"/>
        <v>0</v>
      </c>
    </row>
    <row r="478" spans="3:17" s="22" customFormat="1" x14ac:dyDescent="0.25">
      <c r="C478" s="935" t="s">
        <v>384</v>
      </c>
      <c r="D478" s="935"/>
      <c r="E478" s="140">
        <f t="shared" ref="E478:P478" si="200">SUM(E454:E477)</f>
        <v>389.34539783610052</v>
      </c>
      <c r="F478" s="140">
        <f t="shared" si="200"/>
        <v>329.83078206407095</v>
      </c>
      <c r="G478" s="140">
        <f t="shared" si="200"/>
        <v>380.48438329227309</v>
      </c>
      <c r="H478" s="140">
        <f t="shared" si="200"/>
        <v>241.72542545540622</v>
      </c>
      <c r="I478" s="140">
        <f t="shared" si="200"/>
        <v>282.76460924930871</v>
      </c>
      <c r="J478" s="140">
        <f t="shared" si="200"/>
        <v>269.03245683615751</v>
      </c>
      <c r="K478" s="140">
        <f t="shared" si="200"/>
        <v>303.11204331643455</v>
      </c>
      <c r="L478" s="140">
        <f t="shared" si="200"/>
        <v>258.12816735541986</v>
      </c>
      <c r="M478" s="140">
        <f t="shared" si="200"/>
        <v>270.19328823636511</v>
      </c>
      <c r="N478" s="140">
        <f t="shared" si="200"/>
        <v>283.494324218587</v>
      </c>
      <c r="O478" s="140">
        <f t="shared" si="200"/>
        <v>310.01081030814476</v>
      </c>
      <c r="P478" s="140">
        <f t="shared" si="200"/>
        <v>450.49085138410504</v>
      </c>
      <c r="Q478" s="140">
        <f>SUM(E470:P470)</f>
        <v>3768.6125395523732</v>
      </c>
    </row>
    <row r="479" spans="3:17" x14ac:dyDescent="0.25">
      <c r="C479" s="1002" t="s">
        <v>385</v>
      </c>
      <c r="D479" s="1002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</row>
    <row r="480" spans="3:17" x14ac:dyDescent="0.25">
      <c r="C480" s="16"/>
      <c r="D480" s="16"/>
      <c r="E480" s="263">
        <f>'[47]2023-24'!J108/10^7</f>
        <v>0</v>
      </c>
      <c r="F480" s="263">
        <f>'[47]2023-24'!P108/10^7</f>
        <v>0</v>
      </c>
      <c r="G480" s="263">
        <f>'[47]2023-24'!V108/10^7</f>
        <v>0</v>
      </c>
      <c r="H480" s="263">
        <f>'[47]2023-24'!AB108/10^7</f>
        <v>0</v>
      </c>
      <c r="I480" s="263">
        <f>'[47]2023-24'!AH108/10^7</f>
        <v>0</v>
      </c>
      <c r="J480" s="263">
        <f>'[47]2023-24'!AN108/10^7</f>
        <v>0</v>
      </c>
      <c r="K480" s="263">
        <f>'[47]2023-24'!AT108/10^7</f>
        <v>0</v>
      </c>
      <c r="L480" s="263">
        <f>'[47]2023-24'!AZ108/10^7</f>
        <v>0</v>
      </c>
      <c r="M480" s="263">
        <f>'[47]2023-24'!BF108/10^7</f>
        <v>0</v>
      </c>
      <c r="N480" s="263">
        <f>'[47]2023-24'!BL108/10^7</f>
        <v>0</v>
      </c>
      <c r="O480" s="263">
        <f>'[47]2023-24'!BR108/10^7</f>
        <v>0</v>
      </c>
      <c r="P480" s="263">
        <f>'[47]2023-24'!BX108/10^7</f>
        <v>0</v>
      </c>
      <c r="Q480" s="263">
        <f t="shared" ref="Q480:Q504" si="201">SUM(E480:P480)</f>
        <v>0</v>
      </c>
    </row>
    <row r="481" spans="3:17" x14ac:dyDescent="0.25"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>
        <f t="shared" si="201"/>
        <v>0</v>
      </c>
    </row>
    <row r="482" spans="3:17" x14ac:dyDescent="0.25"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>
        <f t="shared" si="201"/>
        <v>0</v>
      </c>
    </row>
    <row r="483" spans="3:17" x14ac:dyDescent="0.25"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>
        <f t="shared" si="201"/>
        <v>0</v>
      </c>
    </row>
    <row r="484" spans="3:17" x14ac:dyDescent="0.3">
      <c r="C484" s="16"/>
      <c r="D484" s="397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 t="shared" si="201"/>
        <v>0</v>
      </c>
    </row>
    <row r="485" spans="3:17" x14ac:dyDescent="0.3">
      <c r="C485" s="16"/>
      <c r="D485" s="397" t="s">
        <v>460</v>
      </c>
      <c r="E485" s="92">
        <v>0</v>
      </c>
      <c r="F485" s="92">
        <v>0</v>
      </c>
      <c r="G485" s="92">
        <v>0</v>
      </c>
      <c r="H485" s="92">
        <v>0</v>
      </c>
      <c r="I485" s="92">
        <v>0</v>
      </c>
      <c r="J485" s="92">
        <v>0</v>
      </c>
      <c r="K485" s="92">
        <v>0</v>
      </c>
      <c r="L485" s="92">
        <v>0</v>
      </c>
      <c r="M485" s="92">
        <v>0</v>
      </c>
      <c r="N485" s="92">
        <v>0</v>
      </c>
      <c r="O485" s="92">
        <v>0</v>
      </c>
      <c r="P485" s="92">
        <v>0</v>
      </c>
      <c r="Q485" s="16">
        <f t="shared" si="201"/>
        <v>0</v>
      </c>
    </row>
    <row r="486" spans="3:17" x14ac:dyDescent="0.3">
      <c r="C486" s="16"/>
      <c r="D486" s="397" t="s">
        <v>461</v>
      </c>
      <c r="E486" s="92">
        <v>0</v>
      </c>
      <c r="F486" s="92">
        <v>0</v>
      </c>
      <c r="G486" s="92">
        <v>0</v>
      </c>
      <c r="H486" s="92">
        <v>0</v>
      </c>
      <c r="I486" s="92">
        <v>0</v>
      </c>
      <c r="J486" s="92">
        <v>0</v>
      </c>
      <c r="K486" s="92">
        <v>0</v>
      </c>
      <c r="L486" s="92">
        <v>0</v>
      </c>
      <c r="M486" s="92">
        <v>0</v>
      </c>
      <c r="N486" s="92">
        <v>0</v>
      </c>
      <c r="O486" s="92">
        <v>0</v>
      </c>
      <c r="P486" s="92">
        <v>0</v>
      </c>
      <c r="Q486" s="16">
        <f t="shared" si="201"/>
        <v>0</v>
      </c>
    </row>
    <row r="487" spans="3:17" x14ac:dyDescent="0.3">
      <c r="C487" s="16"/>
      <c r="D487" s="398" t="s">
        <v>462</v>
      </c>
      <c r="E487" s="92">
        <v>0</v>
      </c>
      <c r="F487" s="92">
        <v>0</v>
      </c>
      <c r="G487" s="92">
        <v>0</v>
      </c>
      <c r="H487" s="92">
        <v>0</v>
      </c>
      <c r="I487" s="92">
        <v>0</v>
      </c>
      <c r="J487" s="92">
        <v>0</v>
      </c>
      <c r="K487" s="92">
        <v>0</v>
      </c>
      <c r="L487" s="92">
        <v>0</v>
      </c>
      <c r="M487" s="92">
        <v>0</v>
      </c>
      <c r="N487" s="92">
        <v>0</v>
      </c>
      <c r="O487" s="92">
        <v>0</v>
      </c>
      <c r="P487" s="92">
        <v>0</v>
      </c>
      <c r="Q487" s="16">
        <f t="shared" si="201"/>
        <v>0</v>
      </c>
    </row>
    <row r="488" spans="3:17" x14ac:dyDescent="0.3">
      <c r="C488" s="16"/>
      <c r="D488" s="397" t="s">
        <v>463</v>
      </c>
      <c r="E488" s="92">
        <v>0</v>
      </c>
      <c r="F488" s="92">
        <v>0</v>
      </c>
      <c r="G488" s="92">
        <v>0</v>
      </c>
      <c r="H488" s="92">
        <v>0</v>
      </c>
      <c r="I488" s="92">
        <v>0</v>
      </c>
      <c r="J488" s="92">
        <v>0</v>
      </c>
      <c r="K488" s="92">
        <v>0</v>
      </c>
      <c r="L488" s="92">
        <v>0</v>
      </c>
      <c r="M488" s="92">
        <v>0</v>
      </c>
      <c r="N488" s="92">
        <v>0</v>
      </c>
      <c r="O488" s="92">
        <v>0</v>
      </c>
      <c r="P488" s="92">
        <v>0</v>
      </c>
      <c r="Q488" s="16">
        <f t="shared" si="201"/>
        <v>0</v>
      </c>
    </row>
    <row r="489" spans="3:17" x14ac:dyDescent="0.3">
      <c r="C489" s="16"/>
      <c r="D489" s="397" t="s">
        <v>464</v>
      </c>
      <c r="E489" s="92">
        <v>0</v>
      </c>
      <c r="F489" s="92">
        <v>0</v>
      </c>
      <c r="G489" s="92">
        <v>0</v>
      </c>
      <c r="H489" s="92">
        <v>0</v>
      </c>
      <c r="I489" s="92">
        <v>0</v>
      </c>
      <c r="J489" s="92">
        <v>0</v>
      </c>
      <c r="K489" s="92">
        <v>0</v>
      </c>
      <c r="L489" s="92">
        <v>0</v>
      </c>
      <c r="M489" s="92">
        <v>0</v>
      </c>
      <c r="N489" s="92">
        <v>0</v>
      </c>
      <c r="O489" s="92">
        <v>0</v>
      </c>
      <c r="P489" s="92">
        <v>0</v>
      </c>
      <c r="Q489" s="16">
        <f t="shared" si="201"/>
        <v>0</v>
      </c>
    </row>
    <row r="490" spans="3:17" x14ac:dyDescent="0.3">
      <c r="C490" s="16"/>
      <c r="D490" s="397" t="s">
        <v>465</v>
      </c>
      <c r="E490" s="92">
        <v>0</v>
      </c>
      <c r="F490" s="92">
        <v>0</v>
      </c>
      <c r="G490" s="92">
        <v>0</v>
      </c>
      <c r="H490" s="92">
        <v>0</v>
      </c>
      <c r="I490" s="92">
        <v>0</v>
      </c>
      <c r="J490" s="92">
        <v>0</v>
      </c>
      <c r="K490" s="92">
        <v>0</v>
      </c>
      <c r="L490" s="92">
        <v>0</v>
      </c>
      <c r="M490" s="92">
        <v>0</v>
      </c>
      <c r="N490" s="92">
        <v>0</v>
      </c>
      <c r="O490" s="92">
        <v>0</v>
      </c>
      <c r="P490" s="92">
        <v>0</v>
      </c>
      <c r="Q490" s="16">
        <f t="shared" si="201"/>
        <v>0</v>
      </c>
    </row>
    <row r="491" spans="3:17" x14ac:dyDescent="0.3">
      <c r="C491" s="16"/>
      <c r="D491" s="397" t="s">
        <v>485</v>
      </c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16">
        <f t="shared" si="201"/>
        <v>0</v>
      </c>
    </row>
    <row r="492" spans="3:17" x14ac:dyDescent="0.3">
      <c r="C492" s="16"/>
      <c r="D492" s="397" t="s">
        <v>488</v>
      </c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16">
        <f t="shared" si="201"/>
        <v>0</v>
      </c>
    </row>
    <row r="493" spans="3:17" x14ac:dyDescent="0.3">
      <c r="C493" s="16"/>
      <c r="D493" s="397" t="s">
        <v>468</v>
      </c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16">
        <f t="shared" si="201"/>
        <v>0</v>
      </c>
    </row>
    <row r="494" spans="3:17" x14ac:dyDescent="0.3">
      <c r="C494" s="16"/>
      <c r="D494" s="397" t="s">
        <v>469</v>
      </c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16">
        <f t="shared" si="201"/>
        <v>0</v>
      </c>
    </row>
    <row r="495" spans="3:17" x14ac:dyDescent="0.3">
      <c r="C495" s="16"/>
      <c r="D495" s="397" t="s">
        <v>470</v>
      </c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f t="shared" si="201"/>
        <v>0</v>
      </c>
    </row>
    <row r="496" spans="3:17" x14ac:dyDescent="0.25">
      <c r="C496" s="16"/>
      <c r="D496" s="16" t="s">
        <v>441</v>
      </c>
      <c r="E496" s="92">
        <f>'[46]2023-24'!$I132/10^7</f>
        <v>475.81551628497135</v>
      </c>
      <c r="F496" s="92">
        <f>'[46]2023-24'!$O132/10^7</f>
        <v>110.32240307854597</v>
      </c>
      <c r="G496" s="92">
        <f>'[46]2023-24'!$U132/10^7</f>
        <v>260.68716002101274</v>
      </c>
      <c r="H496" s="92">
        <f>'[46]2023-24'!$AA132/10^7</f>
        <v>327.7963155569069</v>
      </c>
      <c r="I496" s="92">
        <f>'[46]2023-24'!$AG132/10^7</f>
        <v>799.48180141532532</v>
      </c>
      <c r="J496" s="92">
        <f>'[46]2023-24'!$AM132/10^7</f>
        <v>486.97924299250042</v>
      </c>
      <c r="K496" s="92">
        <f>'[46]2023-24'!$AS132/10^7</f>
        <v>991.58015919199624</v>
      </c>
      <c r="L496" s="92">
        <f>'[46]2023-24'!$AY132/10^7</f>
        <v>355.38603002204474</v>
      </c>
      <c r="M496" s="92">
        <f>'[46]2023-24'!$BE132/10^7</f>
        <v>432.47219945966594</v>
      </c>
      <c r="N496" s="92">
        <f>'[46]2023-24'!$BK132/10^7</f>
        <v>537.34350178491684</v>
      </c>
      <c r="O496" s="92">
        <f>'[46]2023-24'!$BQ132/10^7</f>
        <v>576.99205768568993</v>
      </c>
      <c r="P496" s="92">
        <f>'[46]2023-24'!$BW132/10^7</f>
        <v>688.27129275033531</v>
      </c>
      <c r="Q496" s="16">
        <f t="shared" si="201"/>
        <v>6043.1276802439124</v>
      </c>
    </row>
    <row r="497" spans="3:17" x14ac:dyDescent="0.25"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>
        <f t="shared" si="201"/>
        <v>0</v>
      </c>
    </row>
    <row r="498" spans="3:17" x14ac:dyDescent="0.25"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92">
        <f t="shared" si="201"/>
        <v>0</v>
      </c>
    </row>
    <row r="499" spans="3:17" x14ac:dyDescent="0.25"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92">
        <f t="shared" si="201"/>
        <v>0</v>
      </c>
    </row>
    <row r="500" spans="3:17" x14ac:dyDescent="0.25"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92">
        <f t="shared" si="201"/>
        <v>0</v>
      </c>
    </row>
    <row r="501" spans="3:17" x14ac:dyDescent="0.25"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92">
        <f t="shared" si="201"/>
        <v>0</v>
      </c>
    </row>
    <row r="502" spans="3:17" x14ac:dyDescent="0.25"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92">
        <f t="shared" si="201"/>
        <v>0</v>
      </c>
    </row>
    <row r="503" spans="3:17" x14ac:dyDescent="0.25"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92">
        <f t="shared" si="201"/>
        <v>0</v>
      </c>
    </row>
    <row r="504" spans="3:17" x14ac:dyDescent="0.25">
      <c r="C504" s="935" t="s">
        <v>387</v>
      </c>
      <c r="D504" s="935"/>
      <c r="E504" s="263">
        <f t="shared" ref="E504:P504" si="202">SUM(E480:E503)</f>
        <v>475.81551628497135</v>
      </c>
      <c r="F504" s="263">
        <f t="shared" si="202"/>
        <v>110.32240307854597</v>
      </c>
      <c r="G504" s="263">
        <f t="shared" si="202"/>
        <v>260.68716002101274</v>
      </c>
      <c r="H504" s="263">
        <f t="shared" si="202"/>
        <v>327.7963155569069</v>
      </c>
      <c r="I504" s="263">
        <f t="shared" si="202"/>
        <v>799.48180141532532</v>
      </c>
      <c r="J504" s="263">
        <f t="shared" si="202"/>
        <v>486.97924299250042</v>
      </c>
      <c r="K504" s="263">
        <f t="shared" si="202"/>
        <v>991.58015919199624</v>
      </c>
      <c r="L504" s="263">
        <f t="shared" si="202"/>
        <v>355.38603002204474</v>
      </c>
      <c r="M504" s="263">
        <f t="shared" si="202"/>
        <v>432.47219945966594</v>
      </c>
      <c r="N504" s="263">
        <f t="shared" si="202"/>
        <v>537.34350178491684</v>
      </c>
      <c r="O504" s="263">
        <f t="shared" si="202"/>
        <v>576.99205768568993</v>
      </c>
      <c r="P504" s="263">
        <f t="shared" si="202"/>
        <v>688.27129275033531</v>
      </c>
      <c r="Q504" s="116">
        <f t="shared" si="201"/>
        <v>6043.1276802439124</v>
      </c>
    </row>
    <row r="505" spans="3:17" x14ac:dyDescent="0.25">
      <c r="C505" s="1002" t="s">
        <v>388</v>
      </c>
      <c r="D505" s="1002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</row>
    <row r="506" spans="3:17" x14ac:dyDescent="0.25">
      <c r="C506" s="16" t="s">
        <v>389</v>
      </c>
      <c r="D506" s="16" t="s">
        <v>390</v>
      </c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>
        <f>SUM(E506:P506)</f>
        <v>0</v>
      </c>
    </row>
    <row r="507" spans="3:17" x14ac:dyDescent="0.25">
      <c r="C507" s="16" t="s">
        <v>389</v>
      </c>
      <c r="D507" s="16" t="s">
        <v>391</v>
      </c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>
        <f>SUM(E507:P507)</f>
        <v>0</v>
      </c>
    </row>
    <row r="508" spans="3:17" x14ac:dyDescent="0.25">
      <c r="C508" s="159"/>
      <c r="D508" s="15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</row>
    <row r="509" spans="3:17" x14ac:dyDescent="0.25">
      <c r="C509" s="935" t="s">
        <v>392</v>
      </c>
      <c r="D509" s="935"/>
      <c r="E509" s="16">
        <f t="shared" ref="E509:Q509" si="203">E506+E507</f>
        <v>0</v>
      </c>
      <c r="F509" s="16">
        <f t="shared" si="203"/>
        <v>0</v>
      </c>
      <c r="G509" s="16">
        <f t="shared" si="203"/>
        <v>0</v>
      </c>
      <c r="H509" s="16">
        <f t="shared" si="203"/>
        <v>0</v>
      </c>
      <c r="I509" s="16">
        <f t="shared" si="203"/>
        <v>0</v>
      </c>
      <c r="J509" s="16">
        <f t="shared" si="203"/>
        <v>0</v>
      </c>
      <c r="K509" s="16">
        <f t="shared" si="203"/>
        <v>0</v>
      </c>
      <c r="L509" s="16">
        <f t="shared" si="203"/>
        <v>0</v>
      </c>
      <c r="M509" s="16">
        <f t="shared" si="203"/>
        <v>0</v>
      </c>
      <c r="N509" s="16">
        <f t="shared" si="203"/>
        <v>0</v>
      </c>
      <c r="O509" s="16">
        <f t="shared" si="203"/>
        <v>0</v>
      </c>
      <c r="P509" s="16">
        <f t="shared" si="203"/>
        <v>0</v>
      </c>
      <c r="Q509" s="16">
        <f t="shared" si="203"/>
        <v>0</v>
      </c>
    </row>
    <row r="510" spans="3:17" x14ac:dyDescent="0.25">
      <c r="C510" s="935" t="s">
        <v>201</v>
      </c>
      <c r="D510" s="935"/>
      <c r="E510" s="263">
        <f t="shared" ref="E510:P510" si="204">E388+E433+E442+E452+E470+E504+E509</f>
        <v>2026.3412970975753</v>
      </c>
      <c r="F510" s="263">
        <f t="shared" si="204"/>
        <v>1562.82761133689</v>
      </c>
      <c r="G510" s="263">
        <f t="shared" si="204"/>
        <v>1763.9110220028567</v>
      </c>
      <c r="H510" s="263">
        <f t="shared" si="204"/>
        <v>1741.1620667507198</v>
      </c>
      <c r="I510" s="263">
        <f t="shared" si="204"/>
        <v>2336.9283426274587</v>
      </c>
      <c r="J510" s="263">
        <f t="shared" si="204"/>
        <v>1948.1043683885182</v>
      </c>
      <c r="K510" s="263">
        <f t="shared" si="204"/>
        <v>2568.3033129068349</v>
      </c>
      <c r="L510" s="263">
        <f t="shared" si="204"/>
        <v>1868.7933243714153</v>
      </c>
      <c r="M510" s="263">
        <f t="shared" si="204"/>
        <v>1838.9277311777194</v>
      </c>
      <c r="N510" s="263">
        <f t="shared" si="204"/>
        <v>2197.264756488396</v>
      </c>
      <c r="O510" s="263">
        <f t="shared" si="204"/>
        <v>2152.5298695815377</v>
      </c>
      <c r="P510" s="263">
        <f t="shared" si="204"/>
        <v>2592.0864069172194</v>
      </c>
      <c r="Q510" s="264">
        <f t="shared" ref="Q510" si="205">Q388+Q433+Q442+Q452+Q478+Q504+Q509</f>
        <v>24597.180109647143</v>
      </c>
    </row>
    <row r="511" spans="3:17" x14ac:dyDescent="0.25">
      <c r="D511" s="22"/>
      <c r="E511" s="22"/>
      <c r="Q511" s="410"/>
    </row>
    <row r="512" spans="3:17" x14ac:dyDescent="0.25">
      <c r="C512" s="22" t="s">
        <v>403</v>
      </c>
      <c r="D512" s="24"/>
      <c r="E512" s="24"/>
    </row>
    <row r="513" spans="3:17" x14ac:dyDescent="0.25">
      <c r="E513" s="24"/>
    </row>
    <row r="514" spans="3:17" x14ac:dyDescent="0.25">
      <c r="C514" s="409" t="s">
        <v>310</v>
      </c>
      <c r="D514" s="940" t="s">
        <v>311</v>
      </c>
      <c r="E514" s="946" t="s">
        <v>484</v>
      </c>
      <c r="F514" s="946"/>
      <c r="G514" s="946"/>
      <c r="H514" s="946"/>
      <c r="I514" s="946"/>
      <c r="J514" s="946"/>
      <c r="K514" s="946"/>
      <c r="L514" s="946"/>
      <c r="M514" s="946"/>
      <c r="N514" s="946"/>
      <c r="O514" s="946"/>
      <c r="P514" s="946"/>
      <c r="Q514" s="946"/>
    </row>
    <row r="515" spans="3:17" x14ac:dyDescent="0.25">
      <c r="C515" s="408"/>
      <c r="D515" s="940"/>
      <c r="E515" s="12" t="s">
        <v>223</v>
      </c>
      <c r="F515" s="12" t="s">
        <v>224</v>
      </c>
      <c r="G515" s="12" t="s">
        <v>225</v>
      </c>
      <c r="H515" s="12" t="s">
        <v>226</v>
      </c>
      <c r="I515" s="12" t="s">
        <v>227</v>
      </c>
      <c r="J515" s="12" t="s">
        <v>228</v>
      </c>
      <c r="K515" s="12" t="s">
        <v>229</v>
      </c>
      <c r="L515" s="12" t="s">
        <v>230</v>
      </c>
      <c r="M515" s="12" t="s">
        <v>231</v>
      </c>
      <c r="N515" s="12" t="s">
        <v>232</v>
      </c>
      <c r="O515" s="12" t="s">
        <v>233</v>
      </c>
      <c r="P515" s="12" t="s">
        <v>234</v>
      </c>
      <c r="Q515" s="12" t="s">
        <v>90</v>
      </c>
    </row>
    <row r="516" spans="3:17" x14ac:dyDescent="0.25">
      <c r="C516" s="407"/>
      <c r="D516" s="940"/>
      <c r="E516" s="12" t="s">
        <v>113</v>
      </c>
      <c r="F516" s="12" t="s">
        <v>113</v>
      </c>
      <c r="G516" s="12" t="s">
        <v>113</v>
      </c>
      <c r="H516" s="12" t="s">
        <v>113</v>
      </c>
      <c r="I516" s="12" t="s">
        <v>113</v>
      </c>
      <c r="J516" s="12" t="s">
        <v>113</v>
      </c>
      <c r="K516" s="12" t="s">
        <v>114</v>
      </c>
      <c r="L516" s="12" t="s">
        <v>114</v>
      </c>
      <c r="M516" s="12" t="s">
        <v>114</v>
      </c>
      <c r="N516" s="12" t="s">
        <v>114</v>
      </c>
      <c r="O516" s="12" t="s">
        <v>114</v>
      </c>
      <c r="P516" s="12" t="s">
        <v>114</v>
      </c>
      <c r="Q516" s="12" t="s">
        <v>114</v>
      </c>
    </row>
    <row r="517" spans="3:17" x14ac:dyDescent="0.25">
      <c r="C517" s="1002" t="s">
        <v>312</v>
      </c>
      <c r="D517" s="1002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</row>
    <row r="518" spans="3:17" x14ac:dyDescent="0.25">
      <c r="C518" s="935" t="s">
        <v>313</v>
      </c>
      <c r="D518" s="935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</row>
    <row r="519" spans="3:17" x14ac:dyDescent="0.25">
      <c r="C519" s="999" t="s">
        <v>314</v>
      </c>
      <c r="D519" s="84" t="s">
        <v>315</v>
      </c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>
        <f t="shared" ref="Q519:Q537" si="206">SUM(E519:P519)</f>
        <v>0</v>
      </c>
    </row>
    <row r="520" spans="3:17" x14ac:dyDescent="0.25">
      <c r="C520" s="999"/>
      <c r="D520" s="84" t="s">
        <v>316</v>
      </c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>
        <f t="shared" si="206"/>
        <v>0</v>
      </c>
    </row>
    <row r="521" spans="3:17" x14ac:dyDescent="0.25">
      <c r="C521" s="999"/>
      <c r="D521" s="84" t="s">
        <v>317</v>
      </c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>
        <f t="shared" si="206"/>
        <v>0</v>
      </c>
    </row>
    <row r="522" spans="3:17" x14ac:dyDescent="0.25">
      <c r="C522" s="999"/>
      <c r="D522" s="84" t="s">
        <v>318</v>
      </c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>
        <f t="shared" si="206"/>
        <v>0</v>
      </c>
    </row>
    <row r="523" spans="3:17" x14ac:dyDescent="0.25">
      <c r="C523" s="999"/>
      <c r="D523" s="84" t="s">
        <v>319</v>
      </c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>
        <f t="shared" si="206"/>
        <v>0</v>
      </c>
    </row>
    <row r="524" spans="3:17" x14ac:dyDescent="0.25">
      <c r="C524" s="999"/>
      <c r="D524" s="84" t="s">
        <v>320</v>
      </c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>
        <f t="shared" si="206"/>
        <v>0</v>
      </c>
    </row>
    <row r="525" spans="3:17" x14ac:dyDescent="0.25">
      <c r="C525" s="999"/>
      <c r="D525" s="84" t="s">
        <v>321</v>
      </c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>
        <f t="shared" si="206"/>
        <v>0</v>
      </c>
    </row>
    <row r="526" spans="3:17" x14ac:dyDescent="0.25">
      <c r="C526" s="999"/>
      <c r="D526" s="84" t="s">
        <v>322</v>
      </c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>
        <f t="shared" si="206"/>
        <v>0</v>
      </c>
    </row>
    <row r="527" spans="3:17" x14ac:dyDescent="0.3">
      <c r="C527" s="999"/>
      <c r="D527" s="397" t="s">
        <v>451</v>
      </c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>
        <f t="shared" si="206"/>
        <v>0</v>
      </c>
    </row>
    <row r="528" spans="3:17" x14ac:dyDescent="0.25">
      <c r="C528" s="999"/>
      <c r="D528" s="84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>
        <f t="shared" si="206"/>
        <v>0</v>
      </c>
    </row>
    <row r="529" spans="3:17" x14ac:dyDescent="0.25">
      <c r="C529" s="999"/>
      <c r="D529" s="84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>
        <f t="shared" si="206"/>
        <v>0</v>
      </c>
    </row>
    <row r="530" spans="3:17" x14ac:dyDescent="0.25">
      <c r="C530" s="999"/>
      <c r="D530" s="84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>
        <f t="shared" si="206"/>
        <v>0</v>
      </c>
    </row>
    <row r="531" spans="3:17" x14ac:dyDescent="0.25">
      <c r="C531" s="999"/>
      <c r="D531" s="84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>
        <f t="shared" si="206"/>
        <v>0</v>
      </c>
    </row>
    <row r="532" spans="3:17" x14ac:dyDescent="0.25">
      <c r="C532" s="999"/>
      <c r="D532" s="84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>
        <f t="shared" si="206"/>
        <v>0</v>
      </c>
    </row>
    <row r="533" spans="3:17" x14ac:dyDescent="0.25">
      <c r="C533" s="999"/>
      <c r="D533" s="84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>
        <f t="shared" si="206"/>
        <v>0</v>
      </c>
    </row>
    <row r="534" spans="3:17" x14ac:dyDescent="0.25">
      <c r="C534" s="999"/>
      <c r="D534" s="84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>
        <f t="shared" si="206"/>
        <v>0</v>
      </c>
    </row>
    <row r="535" spans="3:17" x14ac:dyDescent="0.25">
      <c r="C535" s="999"/>
      <c r="D535" s="84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>
        <f t="shared" si="206"/>
        <v>0</v>
      </c>
    </row>
    <row r="536" spans="3:17" x14ac:dyDescent="0.25">
      <c r="C536" s="999"/>
      <c r="D536" s="84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>
        <f t="shared" si="206"/>
        <v>0</v>
      </c>
    </row>
    <row r="537" spans="3:17" x14ac:dyDescent="0.25">
      <c r="C537" s="937" t="s">
        <v>188</v>
      </c>
      <c r="D537" s="937"/>
      <c r="E537" s="16">
        <f t="shared" ref="E537:P537" si="207">SUM(E519:E536)</f>
        <v>0</v>
      </c>
      <c r="F537" s="16">
        <f t="shared" si="207"/>
        <v>0</v>
      </c>
      <c r="G537" s="16">
        <f t="shared" si="207"/>
        <v>0</v>
      </c>
      <c r="H537" s="16">
        <f t="shared" si="207"/>
        <v>0</v>
      </c>
      <c r="I537" s="16">
        <f t="shared" si="207"/>
        <v>0</v>
      </c>
      <c r="J537" s="16">
        <f t="shared" si="207"/>
        <v>0</v>
      </c>
      <c r="K537" s="16">
        <f t="shared" si="207"/>
        <v>0</v>
      </c>
      <c r="L537" s="16">
        <f t="shared" si="207"/>
        <v>0</v>
      </c>
      <c r="M537" s="16">
        <f t="shared" si="207"/>
        <v>0</v>
      </c>
      <c r="N537" s="16">
        <f t="shared" si="207"/>
        <v>0</v>
      </c>
      <c r="O537" s="16">
        <f t="shared" si="207"/>
        <v>0</v>
      </c>
      <c r="P537" s="16">
        <f t="shared" si="207"/>
        <v>0</v>
      </c>
      <c r="Q537" s="116">
        <f t="shared" si="206"/>
        <v>0</v>
      </c>
    </row>
    <row r="538" spans="3:17" x14ac:dyDescent="0.25">
      <c r="C538" s="935" t="s">
        <v>323</v>
      </c>
      <c r="D538" s="935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</row>
    <row r="539" spans="3:17" x14ac:dyDescent="0.25">
      <c r="C539" s="1004" t="s">
        <v>314</v>
      </c>
      <c r="D539" s="16" t="s">
        <v>324</v>
      </c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>
        <f t="shared" ref="Q539:Q557" si="208">SUM(E539:P539)</f>
        <v>0</v>
      </c>
    </row>
    <row r="540" spans="3:17" x14ac:dyDescent="0.25">
      <c r="C540" s="1004"/>
      <c r="D540" s="16" t="s">
        <v>325</v>
      </c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>
        <f t="shared" si="208"/>
        <v>0</v>
      </c>
    </row>
    <row r="541" spans="3:17" x14ac:dyDescent="0.25">
      <c r="C541" s="1004"/>
      <c r="D541" s="16" t="s">
        <v>326</v>
      </c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>
        <f t="shared" si="208"/>
        <v>0</v>
      </c>
    </row>
    <row r="542" spans="3:17" x14ac:dyDescent="0.25">
      <c r="C542" s="1004"/>
      <c r="D542" s="16" t="s">
        <v>327</v>
      </c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>
        <f t="shared" si="208"/>
        <v>0</v>
      </c>
    </row>
    <row r="543" spans="3:17" x14ac:dyDescent="0.25">
      <c r="C543" s="1004"/>
      <c r="D543" s="16" t="s">
        <v>328</v>
      </c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>
        <f t="shared" si="208"/>
        <v>0</v>
      </c>
    </row>
    <row r="544" spans="3:17" x14ac:dyDescent="0.25">
      <c r="C544" s="1004"/>
      <c r="D544" s="16" t="s">
        <v>329</v>
      </c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>
        <f t="shared" si="208"/>
        <v>0</v>
      </c>
    </row>
    <row r="545" spans="3:17" x14ac:dyDescent="0.25">
      <c r="C545" s="1004"/>
      <c r="D545" s="16" t="s">
        <v>330</v>
      </c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>
        <f t="shared" si="208"/>
        <v>0</v>
      </c>
    </row>
    <row r="546" spans="3:17" x14ac:dyDescent="0.25">
      <c r="C546" s="1004"/>
      <c r="D546" s="16" t="s">
        <v>331</v>
      </c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>
        <f t="shared" si="208"/>
        <v>0</v>
      </c>
    </row>
    <row r="547" spans="3:17" x14ac:dyDescent="0.25">
      <c r="C547" s="1004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>
        <f t="shared" si="208"/>
        <v>0</v>
      </c>
    </row>
    <row r="548" spans="3:17" x14ac:dyDescent="0.3">
      <c r="C548" s="1004"/>
      <c r="D548" s="397" t="s">
        <v>452</v>
      </c>
      <c r="E548" s="92">
        <f>'[46]2023-24'!$J145/10^7</f>
        <v>68.673370000000006</v>
      </c>
      <c r="F548" s="92">
        <f>'[46]2023-24'!$P145/10^7</f>
        <v>68.673370000000006</v>
      </c>
      <c r="G548" s="92">
        <f>'[46]2023-24'!$V145/10^7</f>
        <v>68.673370000000006</v>
      </c>
      <c r="H548" s="92">
        <f>'[46]2023-24'!$AB145/10^7</f>
        <v>68.673370000000006</v>
      </c>
      <c r="I548" s="92">
        <f>'[46]2023-24'!$AH145/10^7</f>
        <v>68.673370000000006</v>
      </c>
      <c r="J548" s="92">
        <f>'[46]2023-24'!$AN145/10^7</f>
        <v>68.673370000000006</v>
      </c>
      <c r="K548" s="92">
        <f>'[46]2023-24'!$AT145/10^7</f>
        <v>68.673370000000006</v>
      </c>
      <c r="L548" s="92">
        <f>'[46]2023-24'!$AZ145/10^7</f>
        <v>68.673370000000006</v>
      </c>
      <c r="M548" s="92">
        <f>'[46]2023-24'!$BF145/10^7</f>
        <v>68.673370000000006</v>
      </c>
      <c r="N548" s="92">
        <f>'[46]2023-24'!$BL145/10^7</f>
        <v>68.673370000000006</v>
      </c>
      <c r="O548" s="92">
        <f>'[46]2023-24'!$BR145/10^7</f>
        <v>68.673370000000006</v>
      </c>
      <c r="P548" s="92">
        <f>'[46]2023-24'!$BX145/10^7</f>
        <v>68.673370000000006</v>
      </c>
      <c r="Q548" s="92">
        <f t="shared" si="208"/>
        <v>824.08043999999984</v>
      </c>
    </row>
    <row r="549" spans="3:17" x14ac:dyDescent="0.3">
      <c r="C549" s="1004"/>
      <c r="D549" s="397" t="s">
        <v>453</v>
      </c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16">
        <f t="shared" si="208"/>
        <v>0</v>
      </c>
    </row>
    <row r="550" spans="3:17" x14ac:dyDescent="0.3">
      <c r="C550" s="1004"/>
      <c r="D550" s="399" t="s">
        <v>454</v>
      </c>
      <c r="E550" s="92">
        <f>'[46]2023-24'!$J147/10^7</f>
        <v>4.0166466666666656</v>
      </c>
      <c r="F550" s="92">
        <f>'[46]2023-24'!$P147/10^7</f>
        <v>4.0166466666666656</v>
      </c>
      <c r="G550" s="92">
        <f>'[46]2023-24'!$V147/10^7</f>
        <v>4.0166466666666656</v>
      </c>
      <c r="H550" s="92">
        <f>'[46]2023-24'!$AB147/10^7</f>
        <v>4.0166466666666656</v>
      </c>
      <c r="I550" s="92">
        <f>'[46]2023-24'!$AH147/10^7</f>
        <v>4.0166466666666656</v>
      </c>
      <c r="J550" s="92">
        <f>'[46]2023-24'!$AN147/10^7</f>
        <v>4.0166466666666656</v>
      </c>
      <c r="K550" s="92">
        <f>'[46]2023-24'!$AT147/10^7</f>
        <v>4.0166466666666656</v>
      </c>
      <c r="L550" s="92">
        <f>'[46]2023-24'!$AZ147/10^7</f>
        <v>4.0166466666666656</v>
      </c>
      <c r="M550" s="92">
        <f>'[46]2023-24'!$BF147/10^7</f>
        <v>4.0166466666666656</v>
      </c>
      <c r="N550" s="92">
        <f>'[46]2023-24'!$BL147/10^7</f>
        <v>4.0166466666666656</v>
      </c>
      <c r="O550" s="92">
        <f>'[46]2023-24'!$BR147/10^7</f>
        <v>4.0166466666666656</v>
      </c>
      <c r="P550" s="92">
        <f>'[46]2023-24'!$BX147/10^7</f>
        <v>4.0166466666666656</v>
      </c>
      <c r="Q550" s="92">
        <f t="shared" si="208"/>
        <v>48.199759999999991</v>
      </c>
    </row>
    <row r="551" spans="3:17" x14ac:dyDescent="0.3">
      <c r="C551" s="1004"/>
      <c r="D551" s="397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>
        <f t="shared" si="208"/>
        <v>0</v>
      </c>
    </row>
    <row r="552" spans="3:17" x14ac:dyDescent="0.25">
      <c r="C552" s="1004"/>
      <c r="D552" s="16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>
        <f t="shared" si="208"/>
        <v>0</v>
      </c>
    </row>
    <row r="553" spans="3:17" x14ac:dyDescent="0.25">
      <c r="C553" s="1004"/>
      <c r="D553" s="16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>
        <f t="shared" si="208"/>
        <v>0</v>
      </c>
    </row>
    <row r="554" spans="3:17" x14ac:dyDescent="0.25">
      <c r="C554" s="1004"/>
      <c r="D554" s="16"/>
      <c r="Q554" s="92">
        <f t="shared" si="208"/>
        <v>0</v>
      </c>
    </row>
    <row r="555" spans="3:17" x14ac:dyDescent="0.25">
      <c r="C555" s="1004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>
        <f t="shared" si="208"/>
        <v>0</v>
      </c>
    </row>
    <row r="556" spans="3:17" x14ac:dyDescent="0.25">
      <c r="C556" s="1004"/>
      <c r="D556" s="15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>
        <f t="shared" si="208"/>
        <v>0</v>
      </c>
    </row>
    <row r="557" spans="3:17" x14ac:dyDescent="0.25">
      <c r="C557" s="937" t="s">
        <v>188</v>
      </c>
      <c r="D557" s="937"/>
      <c r="E557" s="292">
        <f t="shared" ref="E557:P557" si="209">SUM(E539:E556)</f>
        <v>72.690016666666665</v>
      </c>
      <c r="F557" s="292">
        <f t="shared" si="209"/>
        <v>72.690016666666665</v>
      </c>
      <c r="G557" s="292">
        <f t="shared" si="209"/>
        <v>72.690016666666665</v>
      </c>
      <c r="H557" s="292">
        <f t="shared" si="209"/>
        <v>72.690016666666665</v>
      </c>
      <c r="I557" s="292">
        <f t="shared" si="209"/>
        <v>72.690016666666665</v>
      </c>
      <c r="J557" s="292">
        <f t="shared" si="209"/>
        <v>72.690016666666665</v>
      </c>
      <c r="K557" s="292">
        <f t="shared" si="209"/>
        <v>72.690016666666665</v>
      </c>
      <c r="L557" s="292">
        <f t="shared" si="209"/>
        <v>72.690016666666665</v>
      </c>
      <c r="M557" s="292">
        <f t="shared" si="209"/>
        <v>72.690016666666665</v>
      </c>
      <c r="N557" s="292">
        <f t="shared" si="209"/>
        <v>72.690016666666665</v>
      </c>
      <c r="O557" s="292">
        <f t="shared" si="209"/>
        <v>72.690016666666665</v>
      </c>
      <c r="P557" s="292">
        <f t="shared" si="209"/>
        <v>72.690016666666665</v>
      </c>
      <c r="Q557" s="293">
        <f t="shared" si="208"/>
        <v>872.28020000000004</v>
      </c>
    </row>
    <row r="558" spans="3:17" x14ac:dyDescent="0.25">
      <c r="C558" s="935" t="s">
        <v>332</v>
      </c>
      <c r="D558" s="935"/>
      <c r="E558" s="292">
        <f t="shared" ref="E558:Q558" si="210">E537+E557</f>
        <v>72.690016666666665</v>
      </c>
      <c r="F558" s="292">
        <f t="shared" si="210"/>
        <v>72.690016666666665</v>
      </c>
      <c r="G558" s="292">
        <f t="shared" si="210"/>
        <v>72.690016666666665</v>
      </c>
      <c r="H558" s="292">
        <f t="shared" si="210"/>
        <v>72.690016666666665</v>
      </c>
      <c r="I558" s="292">
        <f t="shared" si="210"/>
        <v>72.690016666666665</v>
      </c>
      <c r="J558" s="292">
        <f t="shared" si="210"/>
        <v>72.690016666666665</v>
      </c>
      <c r="K558" s="292">
        <f t="shared" si="210"/>
        <v>72.690016666666665</v>
      </c>
      <c r="L558" s="292">
        <f t="shared" si="210"/>
        <v>72.690016666666665</v>
      </c>
      <c r="M558" s="292">
        <f t="shared" si="210"/>
        <v>72.690016666666665</v>
      </c>
      <c r="N558" s="292">
        <f t="shared" si="210"/>
        <v>72.690016666666665</v>
      </c>
      <c r="O558" s="292">
        <f t="shared" si="210"/>
        <v>72.690016666666665</v>
      </c>
      <c r="P558" s="292">
        <f t="shared" si="210"/>
        <v>72.690016666666665</v>
      </c>
      <c r="Q558" s="293">
        <f t="shared" si="210"/>
        <v>872.28020000000004</v>
      </c>
    </row>
    <row r="559" spans="3:17" x14ac:dyDescent="0.25">
      <c r="C559" s="1002" t="s">
        <v>333</v>
      </c>
      <c r="D559" s="1002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</row>
    <row r="560" spans="3:17" x14ac:dyDescent="0.25">
      <c r="C560" s="935" t="s">
        <v>313</v>
      </c>
      <c r="D560" s="935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</row>
    <row r="561" spans="3:17" x14ac:dyDescent="0.25">
      <c r="C561" s="1004" t="s">
        <v>334</v>
      </c>
      <c r="D561" s="16" t="s">
        <v>335</v>
      </c>
      <c r="E561" s="92">
        <f>'[46]2023-24'!$J118/10^7</f>
        <v>0</v>
      </c>
      <c r="F561" s="92">
        <f>'[46]2023-24'!$P118/10^7</f>
        <v>0</v>
      </c>
      <c r="G561" s="92">
        <f>'[46]2023-24'!$V118/10^7</f>
        <v>0</v>
      </c>
      <c r="H561" s="92">
        <f>'[46]2023-24'!$AB118/10^7</f>
        <v>0</v>
      </c>
      <c r="I561" s="92">
        <f>'[46]2023-24'!$AH118/10^7</f>
        <v>0</v>
      </c>
      <c r="J561" s="92">
        <f>'[46]2023-24'!$AN118/10^7</f>
        <v>0</v>
      </c>
      <c r="K561" s="92">
        <f>'[46]2023-24'!$AT118/10^7</f>
        <v>0</v>
      </c>
      <c r="L561" s="92">
        <f>'[46]2023-24'!$AZ118/10^7</f>
        <v>-1.0747872894943458</v>
      </c>
      <c r="M561" s="92">
        <f>'[46]2023-24'!$BF118/10^7</f>
        <v>0.65521682106718804</v>
      </c>
      <c r="N561" s="92">
        <f>'[46]2023-24'!$BL118/10^7</f>
        <v>0.6368361074050477</v>
      </c>
      <c r="O561" s="92">
        <f>'[46]2023-24'!$BR118/10^7</f>
        <v>0.56734654469080226</v>
      </c>
      <c r="P561" s="92">
        <f>'[46]2023-24'!$BX118/10^7</f>
        <v>0.49673693957020426</v>
      </c>
      <c r="Q561" s="263">
        <f t="shared" ref="Q561:Q582" si="211">SUM(E561:P561)</f>
        <v>1.2813491232388965</v>
      </c>
    </row>
    <row r="562" spans="3:17" x14ac:dyDescent="0.25">
      <c r="C562" s="1004"/>
      <c r="D562" s="16" t="s">
        <v>336</v>
      </c>
      <c r="E562" s="92">
        <f>'[46]2023-24'!$J119/10^7</f>
        <v>-6.9749680799999991E-2</v>
      </c>
      <c r="F562" s="92">
        <f>'[46]2023-24'!$P119/10^7</f>
        <v>0</v>
      </c>
      <c r="G562" s="92">
        <f>'[46]2023-24'!$V119/10^7</f>
        <v>0</v>
      </c>
      <c r="H562" s="92">
        <f>'[46]2023-24'!$AB119/10^7</f>
        <v>0</v>
      </c>
      <c r="I562" s="92">
        <f>'[46]2023-24'!$AH119/10^7</f>
        <v>0</v>
      </c>
      <c r="J562" s="92">
        <f>'[46]2023-24'!$AN119/10^7</f>
        <v>0</v>
      </c>
      <c r="K562" s="92">
        <f>'[46]2023-24'!$AT119/10^7</f>
        <v>0</v>
      </c>
      <c r="L562" s="92">
        <f>'[46]2023-24'!$AZ119/10^7</f>
        <v>1.226499408311603</v>
      </c>
      <c r="M562" s="92">
        <f>'[46]2023-24'!$BF119/10^7</f>
        <v>0.13546119829415615</v>
      </c>
      <c r="N562" s="92">
        <f>'[46]2023-24'!$BL119/10^7</f>
        <v>0.15602181942937474</v>
      </c>
      <c r="O562" s="92">
        <f>'[46]2023-24'!$BR119/10^7</f>
        <v>0.15437603475287379</v>
      </c>
      <c r="P562" s="92">
        <f>'[46]2023-24'!$BX119/10^7</f>
        <v>0.11262688985425695</v>
      </c>
      <c r="Q562" s="263">
        <f t="shared" si="211"/>
        <v>1.7152356698422646</v>
      </c>
    </row>
    <row r="563" spans="3:17" x14ac:dyDescent="0.25">
      <c r="C563" s="1004"/>
      <c r="D563" s="16" t="s">
        <v>337</v>
      </c>
      <c r="E563" s="92">
        <f>'[46]2023-24'!$J122/10^7</f>
        <v>0</v>
      </c>
      <c r="F563" s="92">
        <f>'[46]2023-24'!$P122/10^7</f>
        <v>0</v>
      </c>
      <c r="G563" s="92">
        <f>'[46]2023-24'!$V122/10^7</f>
        <v>0</v>
      </c>
      <c r="H563" s="92">
        <f>'[46]2023-24'!$AB122/10^7</f>
        <v>0</v>
      </c>
      <c r="I563" s="92">
        <f>'[46]2023-24'!$AH122/10^7</f>
        <v>0</v>
      </c>
      <c r="J563" s="92">
        <f>'[46]2023-24'!$AN122/10^7</f>
        <v>0</v>
      </c>
      <c r="K563" s="92">
        <f>'[46]2023-24'!$AT122/10^7</f>
        <v>0</v>
      </c>
      <c r="L563" s="92">
        <f>'[46]2023-24'!$AZ122/10^7</f>
        <v>2.3951704466536583</v>
      </c>
      <c r="M563" s="92">
        <f>'[46]2023-24'!$BF122/10^7</f>
        <v>0.30631746669342008</v>
      </c>
      <c r="N563" s="92">
        <f>'[46]2023-24'!$BL122/10^7</f>
        <v>0.2881460535461583</v>
      </c>
      <c r="O563" s="92">
        <f>'[46]2023-24'!$BR122/10^7</f>
        <v>0.2193945982659303</v>
      </c>
      <c r="P563" s="92">
        <f>'[46]2023-24'!$BX122/10^7</f>
        <v>0.17136112040794918</v>
      </c>
      <c r="Q563" s="263">
        <f t="shared" si="211"/>
        <v>3.3803896855671161</v>
      </c>
    </row>
    <row r="564" spans="3:17" x14ac:dyDescent="0.25">
      <c r="C564" s="1005"/>
      <c r="D564" s="16" t="s">
        <v>338</v>
      </c>
      <c r="E564" s="92">
        <f>'[46]2023-24'!$J120/10^7</f>
        <v>0</v>
      </c>
      <c r="F564" s="92">
        <f>'[46]2023-24'!$P120/10^7</f>
        <v>0</v>
      </c>
      <c r="G564" s="92">
        <f>'[46]2023-24'!$V120/10^7</f>
        <v>0</v>
      </c>
      <c r="H564" s="92">
        <f>'[46]2023-24'!$AB120/10^7</f>
        <v>0</v>
      </c>
      <c r="I564" s="92">
        <f>'[46]2023-24'!$AH120/10^7</f>
        <v>0</v>
      </c>
      <c r="J564" s="92">
        <f>'[46]2023-24'!$AN120/10^7</f>
        <v>0</v>
      </c>
      <c r="K564" s="92">
        <f>'[46]2023-24'!$AT120/10^7</f>
        <v>0</v>
      </c>
      <c r="L564" s="92">
        <f>'[46]2023-24'!$AZ120/10^7</f>
        <v>8.1208375623332447</v>
      </c>
      <c r="M564" s="92">
        <f>'[46]2023-24'!$BF120/10^7</f>
        <v>0.76051710081907631</v>
      </c>
      <c r="N564" s="92">
        <f>'[46]2023-24'!$BL120/10^7</f>
        <v>1.2400929584617977</v>
      </c>
      <c r="O564" s="92">
        <f>'[46]2023-24'!$BR120/10^7</f>
        <v>1.2422650280907619</v>
      </c>
      <c r="P564" s="92">
        <f>'[46]2023-24'!$BX120/10^7</f>
        <v>0.90785880204556735</v>
      </c>
      <c r="Q564" s="263">
        <f t="shared" si="211"/>
        <v>12.271571451750447</v>
      </c>
    </row>
    <row r="565" spans="3:17" x14ac:dyDescent="0.25">
      <c r="C565" s="1004"/>
      <c r="D565" s="16" t="s">
        <v>339</v>
      </c>
      <c r="E565" s="92">
        <f>'[46]2023-24'!$J121/10^7</f>
        <v>0</v>
      </c>
      <c r="F565" s="92">
        <f>'[46]2023-24'!$P121/10^7</f>
        <v>0</v>
      </c>
      <c r="G565" s="92">
        <f>'[46]2023-24'!$V121/10^7</f>
        <v>0</v>
      </c>
      <c r="H565" s="92">
        <f>'[46]2023-24'!$AB121/10^7</f>
        <v>0</v>
      </c>
      <c r="I565" s="92">
        <f>'[46]2023-24'!$AH121/10^7</f>
        <v>0</v>
      </c>
      <c r="J565" s="92">
        <f>'[46]2023-24'!$AN121/10^7</f>
        <v>0</v>
      </c>
      <c r="K565" s="92">
        <f>'[46]2023-24'!$AT121/10^7</f>
        <v>0</v>
      </c>
      <c r="L565" s="92">
        <f>'[46]2023-24'!$AZ121/10^7</f>
        <v>3.9443138232632888</v>
      </c>
      <c r="M565" s="92">
        <f>'[46]2023-24'!$BF121/10^7</f>
        <v>0.68805162764210626</v>
      </c>
      <c r="N565" s="92">
        <f>'[46]2023-24'!$BL121/10^7</f>
        <v>0.66768166248570626</v>
      </c>
      <c r="O565" s="92">
        <f>'[46]2023-24'!$BR121/10^7</f>
        <v>0.53082559583025712</v>
      </c>
      <c r="P565" s="92">
        <f>'[46]2023-24'!$BX121/10^7</f>
        <v>0.40872097814282726</v>
      </c>
      <c r="Q565" s="263">
        <f t="shared" si="211"/>
        <v>6.2395936873641853</v>
      </c>
    </row>
    <row r="566" spans="3:17" x14ac:dyDescent="0.25">
      <c r="C566" s="1004"/>
      <c r="D566" s="16" t="s">
        <v>340</v>
      </c>
      <c r="E566" s="467">
        <f>'[46]2023-24'!$J123/10^7</f>
        <v>0</v>
      </c>
      <c r="F566" s="467">
        <f>'[46]2023-24'!$P123/10^7</f>
        <v>0</v>
      </c>
      <c r="G566" s="467">
        <f>'[46]2023-24'!$V123/10^7</f>
        <v>0</v>
      </c>
      <c r="H566" s="467">
        <f>'[46]2023-24'!$AB123/10^7</f>
        <v>0</v>
      </c>
      <c r="I566" s="467">
        <f>'[46]2023-24'!$AH123/10^7</f>
        <v>0</v>
      </c>
      <c r="J566" s="467">
        <f>'[46]2023-24'!$AN123/10^7</f>
        <v>0</v>
      </c>
      <c r="K566" s="467">
        <f>'[46]2023-24'!$AT123/10^7</f>
        <v>0</v>
      </c>
      <c r="L566" s="467">
        <f>'[46]2023-24'!$AZ123/10^7</f>
        <v>-17.692327224640501</v>
      </c>
      <c r="M566" s="467">
        <f>'[46]2023-24'!$BF123/10^7</f>
        <v>0.41441886137931344</v>
      </c>
      <c r="N566" s="467">
        <f>'[46]2023-24'!$BL123/10^7</f>
        <v>0.6524086715908245</v>
      </c>
      <c r="O566" s="467">
        <f>'[46]2023-24'!$BR123/10^7</f>
        <v>0.30866042364231111</v>
      </c>
      <c r="P566" s="467">
        <f>'[46]2023-24'!$BX123/10^7</f>
        <v>0.15699244631625264</v>
      </c>
      <c r="Q566" s="263">
        <f t="shared" si="211"/>
        <v>-16.159846821711799</v>
      </c>
    </row>
    <row r="567" spans="3:17" x14ac:dyDescent="0.25">
      <c r="C567" s="1004"/>
      <c r="D567" s="159" t="s">
        <v>341</v>
      </c>
      <c r="E567" s="92">
        <f>'[46]2023-24'!$J136/10^7</f>
        <v>0</v>
      </c>
      <c r="F567" s="92">
        <f>'[46]2023-24'!$P136/10^7</f>
        <v>0</v>
      </c>
      <c r="G567" s="92">
        <f>'[46]2023-24'!$V136/10^7</f>
        <v>0</v>
      </c>
      <c r="H567" s="92">
        <f>'[46]2023-24'!$AB136/10^7</f>
        <v>0</v>
      </c>
      <c r="I567" s="92">
        <f>'[46]2023-24'!$AH136/10^7</f>
        <v>0</v>
      </c>
      <c r="J567" s="92">
        <f>'[46]2023-24'!$AN136/10^7</f>
        <v>0</v>
      </c>
      <c r="K567" s="92">
        <f>'[46]2023-24'!$AT136/10^7</f>
        <v>0</v>
      </c>
      <c r="L567" s="92">
        <f>'[46]2023-24'!$AZ136/10^7</f>
        <v>0</v>
      </c>
      <c r="M567" s="92">
        <f>'[46]2023-24'!$BF136/10^7</f>
        <v>0</v>
      </c>
      <c r="N567" s="92">
        <f>'[46]2023-24'!$BL136/10^7</f>
        <v>0</v>
      </c>
      <c r="O567" s="92">
        <f>'[46]2023-24'!$BR136/10^7</f>
        <v>0</v>
      </c>
      <c r="P567" s="92">
        <f>'[46]2023-24'!$BX136/10^7</f>
        <v>0</v>
      </c>
      <c r="Q567" s="466">
        <f t="shared" si="211"/>
        <v>0</v>
      </c>
    </row>
    <row r="568" spans="3:17" x14ac:dyDescent="0.25">
      <c r="C568" s="1004"/>
      <c r="D568" s="159" t="s">
        <v>342</v>
      </c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466">
        <f t="shared" si="211"/>
        <v>0</v>
      </c>
    </row>
    <row r="569" spans="3:17" x14ac:dyDescent="0.25">
      <c r="C569" s="1004"/>
      <c r="D569" s="16" t="s">
        <v>343</v>
      </c>
      <c r="E569" s="468">
        <f>'[46]2023-24'!$J124/10^7</f>
        <v>0</v>
      </c>
      <c r="F569" s="468">
        <f>'[46]2023-24'!$P124/10^7</f>
        <v>0</v>
      </c>
      <c r="G569" s="468">
        <f>'[46]2023-24'!$V124/10^7</f>
        <v>0</v>
      </c>
      <c r="H569" s="468">
        <f>'[46]2023-24'!$AB124/10^7</f>
        <v>0</v>
      </c>
      <c r="I569" s="468">
        <f>'[46]2023-24'!$AH124/10^7</f>
        <v>0</v>
      </c>
      <c r="J569" s="468">
        <f>'[46]2023-24'!$AN124/10^7</f>
        <v>0</v>
      </c>
      <c r="K569" s="468">
        <f>'[46]2023-24'!$AT124/10^7</f>
        <v>0</v>
      </c>
      <c r="L569" s="468">
        <f>'[46]2023-24'!$AZ124/10^7</f>
        <v>3.0802932735730493</v>
      </c>
      <c r="M569" s="468">
        <f>'[46]2023-24'!$BF124/10^7</f>
        <v>1.12646573725474</v>
      </c>
      <c r="N569" s="468">
        <f>'[46]2023-24'!$BL124/10^7</f>
        <v>1.5529156592810911</v>
      </c>
      <c r="O569" s="468">
        <f>'[46]2023-24'!$BR124/10^7</f>
        <v>1.2820170040270626</v>
      </c>
      <c r="P569" s="468">
        <f>'[46]2023-24'!$BX124/10^7</f>
        <v>2.1093277713129419</v>
      </c>
      <c r="Q569" s="263">
        <f t="shared" si="211"/>
        <v>9.1510194454488847</v>
      </c>
    </row>
    <row r="570" spans="3:17" x14ac:dyDescent="0.25">
      <c r="C570" s="16"/>
      <c r="D570" s="16" t="s">
        <v>344</v>
      </c>
      <c r="E570" s="92">
        <f>'[46]2023-24'!$J106/10^7</f>
        <v>0</v>
      </c>
      <c r="F570" s="92">
        <f>'[46]2023-24'!$P106/10^7</f>
        <v>20.185391661700002</v>
      </c>
      <c r="G570" s="92">
        <f>'[46]2023-24'!$V106/10^7</f>
        <v>0</v>
      </c>
      <c r="H570" s="92">
        <f>'[46]2023-24'!$AB106/10^7</f>
        <v>17.381189242198055</v>
      </c>
      <c r="I570" s="92">
        <f>'[46]2023-24'!$AH106/10^7</f>
        <v>0</v>
      </c>
      <c r="J570" s="92">
        <f>'[46]2023-24'!$AN106/10^7</f>
        <v>0</v>
      </c>
      <c r="K570" s="92">
        <f>'[46]2023-24'!$AT106/10^7</f>
        <v>0</v>
      </c>
      <c r="L570" s="92">
        <f>'[46]2023-24'!$AZ106/10^7</f>
        <v>0</v>
      </c>
      <c r="M570" s="92">
        <f>'[46]2023-24'!$BF106/10^7</f>
        <v>0</v>
      </c>
      <c r="N570" s="92">
        <f>'[46]2023-24'!$BL106/10^7</f>
        <v>0</v>
      </c>
      <c r="O570" s="92">
        <f>'[46]2023-24'!$BR106/10^7</f>
        <v>0</v>
      </c>
      <c r="P570" s="92">
        <f>'[46]2023-24'!$BX106/10^7</f>
        <v>0</v>
      </c>
      <c r="Q570" s="263">
        <f t="shared" si="211"/>
        <v>37.566580903898057</v>
      </c>
    </row>
    <row r="571" spans="3:17" x14ac:dyDescent="0.25">
      <c r="C571" s="16"/>
      <c r="D571" s="16" t="s">
        <v>345</v>
      </c>
      <c r="E571" s="92">
        <f>'[46]2023-24'!$J107/10^7</f>
        <v>0</v>
      </c>
      <c r="F571" s="92">
        <f>'[46]2023-24'!$P107/10^7</f>
        <v>0</v>
      </c>
      <c r="G571" s="92">
        <f>'[46]2023-24'!$V107/10^7</f>
        <v>0</v>
      </c>
      <c r="H571" s="92">
        <f>'[46]2023-24'!$AB107/10^7</f>
        <v>25.716335223398787</v>
      </c>
      <c r="I571" s="92">
        <f>'[46]2023-24'!$AH107/10^7</f>
        <v>0</v>
      </c>
      <c r="J571" s="92">
        <f>'[46]2023-24'!$AN107/10^7</f>
        <v>0</v>
      </c>
      <c r="K571" s="92">
        <f>'[46]2023-24'!$AT107/10^7</f>
        <v>0</v>
      </c>
      <c r="L571" s="92">
        <f>'[46]2023-24'!$AZ107/10^7</f>
        <v>0</v>
      </c>
      <c r="M571" s="92">
        <f>'[46]2023-24'!$BF107/10^7</f>
        <v>0</v>
      </c>
      <c r="N571" s="92">
        <f>'[46]2023-24'!$BL107/10^7</f>
        <v>0</v>
      </c>
      <c r="O571" s="92">
        <f>'[46]2023-24'!$BR107/10^7</f>
        <v>0</v>
      </c>
      <c r="P571" s="92">
        <f>'[46]2023-24'!$BX107/10^7</f>
        <v>0</v>
      </c>
      <c r="Q571" s="263">
        <f t="shared" si="211"/>
        <v>25.716335223398787</v>
      </c>
    </row>
    <row r="572" spans="3:17" x14ac:dyDescent="0.25">
      <c r="C572" s="16"/>
      <c r="D572" s="16" t="s">
        <v>346</v>
      </c>
      <c r="E572" s="92">
        <f>'[46]2023-24'!$J108/10^7</f>
        <v>0</v>
      </c>
      <c r="F572" s="92">
        <f>'[46]2023-24'!$P108/10^7</f>
        <v>0</v>
      </c>
      <c r="G572" s="92">
        <f>'[46]2023-24'!$V108/10^7</f>
        <v>0</v>
      </c>
      <c r="H572" s="92">
        <f>'[46]2023-24'!$AB108/10^7</f>
        <v>18.620501839956759</v>
      </c>
      <c r="I572" s="92">
        <f>'[46]2023-24'!$AH108/10^7</f>
        <v>0</v>
      </c>
      <c r="J572" s="92">
        <f>'[46]2023-24'!$AN108/10^7</f>
        <v>0</v>
      </c>
      <c r="K572" s="92">
        <f>'[46]2023-24'!$AT108/10^7</f>
        <v>0</v>
      </c>
      <c r="L572" s="92">
        <f>'[46]2023-24'!$AZ108/10^7</f>
        <v>0</v>
      </c>
      <c r="M572" s="92">
        <f>'[46]2023-24'!$BF108/10^7</f>
        <v>0</v>
      </c>
      <c r="N572" s="92">
        <f>'[46]2023-24'!$BL108/10^7</f>
        <v>0</v>
      </c>
      <c r="O572" s="92">
        <f>'[46]2023-24'!$BR108/10^7</f>
        <v>0</v>
      </c>
      <c r="P572" s="92">
        <f>'[46]2023-24'!$BX108/10^7</f>
        <v>0</v>
      </c>
      <c r="Q572" s="263">
        <f t="shared" si="211"/>
        <v>18.620501839956759</v>
      </c>
    </row>
    <row r="573" spans="3:17" x14ac:dyDescent="0.25">
      <c r="C573" s="16"/>
      <c r="D573" s="16" t="s">
        <v>347</v>
      </c>
      <c r="E573" s="92">
        <f>'[46]2023-24'!$J109/10^7</f>
        <v>0</v>
      </c>
      <c r="F573" s="92">
        <f>'[46]2023-24'!$P109/10^7</f>
        <v>0</v>
      </c>
      <c r="G573" s="92">
        <f>'[46]2023-24'!$V109/10^7</f>
        <v>0</v>
      </c>
      <c r="H573" s="92">
        <f>'[46]2023-24'!$AB109/10^7</f>
        <v>0.54795334649660499</v>
      </c>
      <c r="I573" s="92">
        <f>'[46]2023-24'!$AH109/10^7</f>
        <v>0</v>
      </c>
      <c r="J573" s="92">
        <f>'[46]2023-24'!$AN109/10^7</f>
        <v>0</v>
      </c>
      <c r="K573" s="92">
        <f>'[46]2023-24'!$AT109/10^7</f>
        <v>0</v>
      </c>
      <c r="L573" s="92">
        <f>'[46]2023-24'!$AZ109/10^7</f>
        <v>0</v>
      </c>
      <c r="M573" s="92">
        <f>'[46]2023-24'!$BF109/10^7</f>
        <v>0</v>
      </c>
      <c r="N573" s="92">
        <f>'[46]2023-24'!$BL109/10^7</f>
        <v>0</v>
      </c>
      <c r="O573" s="92">
        <f>'[46]2023-24'!$BR109/10^7</f>
        <v>0</v>
      </c>
      <c r="P573" s="92">
        <f>'[46]2023-24'!$BX109/10^7</f>
        <v>0</v>
      </c>
      <c r="Q573" s="263">
        <f t="shared" si="211"/>
        <v>0.54795334649660499</v>
      </c>
    </row>
    <row r="574" spans="3:17" x14ac:dyDescent="0.25">
      <c r="C574" s="16"/>
      <c r="D574" s="16" t="s">
        <v>348</v>
      </c>
      <c r="E574" s="92">
        <f>'[46]2023-24'!$J110/10^7</f>
        <v>0</v>
      </c>
      <c r="F574" s="92">
        <f>'[46]2023-24'!$P110/10^7</f>
        <v>0</v>
      </c>
      <c r="G574" s="92">
        <f>'[46]2023-24'!$V110/10^7</f>
        <v>0</v>
      </c>
      <c r="H574" s="92">
        <f>'[46]2023-24'!$AB110/10^7</f>
        <v>0.22705254925320828</v>
      </c>
      <c r="I574" s="92">
        <f>'[46]2023-24'!$AH110/10^7</f>
        <v>0</v>
      </c>
      <c r="J574" s="92">
        <f>'[46]2023-24'!$AN110/10^7</f>
        <v>0</v>
      </c>
      <c r="K574" s="92">
        <f>'[46]2023-24'!$AT110/10^7</f>
        <v>0</v>
      </c>
      <c r="L574" s="92">
        <f>'[46]2023-24'!$AZ110/10^7</f>
        <v>0</v>
      </c>
      <c r="M574" s="92">
        <f>'[46]2023-24'!$BF110/10^7</f>
        <v>0</v>
      </c>
      <c r="N574" s="92">
        <f>'[46]2023-24'!$BL110/10^7</f>
        <v>0</v>
      </c>
      <c r="O574" s="92">
        <f>'[46]2023-24'!$BR110/10^7</f>
        <v>0</v>
      </c>
      <c r="P574" s="92">
        <f>'[46]2023-24'!$BX110/10^7</f>
        <v>0</v>
      </c>
      <c r="Q574" s="263">
        <f t="shared" si="211"/>
        <v>0.22705254925320828</v>
      </c>
    </row>
    <row r="575" spans="3:17" x14ac:dyDescent="0.25">
      <c r="C575" s="16"/>
      <c r="D575" s="16" t="s">
        <v>349</v>
      </c>
      <c r="E575" s="92">
        <f>'[46]2023-24'!$J125/10^7</f>
        <v>0</v>
      </c>
      <c r="F575" s="92">
        <f>'[46]2023-24'!$P125/10^7</f>
        <v>0</v>
      </c>
      <c r="G575" s="92">
        <f>'[46]2023-24'!$V125/10^7</f>
        <v>0</v>
      </c>
      <c r="H575" s="92">
        <f>'[46]2023-24'!$AB125/10^7</f>
        <v>0</v>
      </c>
      <c r="I575" s="92">
        <f>'[46]2023-24'!$AH125/10^7</f>
        <v>0</v>
      </c>
      <c r="J575" s="92">
        <f>'[46]2023-24'!$AN125/10^7</f>
        <v>0</v>
      </c>
      <c r="K575" s="92">
        <f>'[46]2023-24'!$AT125/10^7</f>
        <v>0</v>
      </c>
      <c r="L575" s="92">
        <f>'[46]2023-24'!$AZ125/10^7</f>
        <v>0</v>
      </c>
      <c r="M575" s="92">
        <f>'[46]2023-24'!$BF125/10^7</f>
        <v>0</v>
      </c>
      <c r="N575" s="92">
        <f>'[46]2023-24'!$BL125/10^7</f>
        <v>0</v>
      </c>
      <c r="O575" s="92">
        <f>'[46]2023-24'!$BR125/10^7</f>
        <v>0</v>
      </c>
      <c r="P575" s="92">
        <f>'[46]2023-24'!$BX125/10^7</f>
        <v>0</v>
      </c>
      <c r="Q575" s="263">
        <f t="shared" si="211"/>
        <v>0</v>
      </c>
    </row>
    <row r="576" spans="3:17" x14ac:dyDescent="0.25">
      <c r="C576" s="16"/>
      <c r="D576" s="16" t="s">
        <v>350</v>
      </c>
      <c r="E576" s="92">
        <f>'[46]2023-24'!$J126/10^7</f>
        <v>0</v>
      </c>
      <c r="F576" s="92">
        <f>'[46]2023-24'!$P126/10^7</f>
        <v>0</v>
      </c>
      <c r="G576" s="92">
        <f>'[46]2023-24'!$V126/10^7</f>
        <v>0</v>
      </c>
      <c r="H576" s="92">
        <f>'[46]2023-24'!$AB126/10^7</f>
        <v>0</v>
      </c>
      <c r="I576" s="92">
        <f>'[46]2023-24'!$AH126/10^7</f>
        <v>0</v>
      </c>
      <c r="J576" s="92">
        <f>'[46]2023-24'!$AN126/10^7</f>
        <v>0</v>
      </c>
      <c r="K576" s="92">
        <f>'[46]2023-24'!$AT126/10^7</f>
        <v>0</v>
      </c>
      <c r="L576" s="92">
        <f>'[46]2023-24'!$AZ126/10^7</f>
        <v>0</v>
      </c>
      <c r="M576" s="92">
        <f>'[46]2023-24'!$BF126/10^7</f>
        <v>0</v>
      </c>
      <c r="N576" s="92">
        <f>'[46]2023-24'!$BL126/10^7</f>
        <v>0</v>
      </c>
      <c r="O576" s="92">
        <f>'[46]2023-24'!$BR126/10^7</f>
        <v>0</v>
      </c>
      <c r="P576" s="92">
        <f>'[46]2023-24'!$BX126/10^7</f>
        <v>0</v>
      </c>
      <c r="Q576" s="263">
        <f t="shared" si="211"/>
        <v>0</v>
      </c>
    </row>
    <row r="577" spans="3:18" x14ac:dyDescent="0.25">
      <c r="C577" s="16"/>
      <c r="D577" s="400" t="s">
        <v>426</v>
      </c>
      <c r="E577" s="92">
        <f>'[46]2023-24'!$J111/10^7</f>
        <v>0</v>
      </c>
      <c r="F577" s="92">
        <f>'[46]2023-24'!$P111/10^7</f>
        <v>0</v>
      </c>
      <c r="G577" s="92">
        <f>'[46]2023-24'!$V111/10^7</f>
        <v>0</v>
      </c>
      <c r="H577" s="92">
        <f>'[46]2023-24'!$AB111/10^7</f>
        <v>0</v>
      </c>
      <c r="I577" s="92">
        <f>'[46]2023-24'!$AH111/10^7</f>
        <v>0</v>
      </c>
      <c r="J577" s="92">
        <f>'[46]2023-24'!$AN111/10^7</f>
        <v>0</v>
      </c>
      <c r="K577" s="92">
        <f>'[46]2023-24'!$AT111/10^7</f>
        <v>0</v>
      </c>
      <c r="L577" s="92">
        <f>'[46]2023-24'!$AZ111/10^7</f>
        <v>0</v>
      </c>
      <c r="M577" s="92">
        <f>'[46]2023-24'!$BF111/10^7</f>
        <v>0</v>
      </c>
      <c r="N577" s="92">
        <f>'[46]2023-24'!$BL111/10^7</f>
        <v>0</v>
      </c>
      <c r="O577" s="92">
        <f>'[46]2023-24'!$BR111/10^7</f>
        <v>0</v>
      </c>
      <c r="P577" s="92">
        <f>'[46]2023-24'!$BX111/10^7</f>
        <v>0</v>
      </c>
      <c r="Q577" s="263">
        <f t="shared" si="211"/>
        <v>0</v>
      </c>
    </row>
    <row r="578" spans="3:18" x14ac:dyDescent="0.25">
      <c r="C578" s="16"/>
      <c r="D578" s="400" t="s">
        <v>427</v>
      </c>
      <c r="E578" s="92">
        <f>'[46]2023-24'!$J112/10^7</f>
        <v>0</v>
      </c>
      <c r="F578" s="92">
        <f>'[46]2023-24'!$P112/10^7</f>
        <v>0</v>
      </c>
      <c r="G578" s="92">
        <f>'[46]2023-24'!$V112/10^7</f>
        <v>0</v>
      </c>
      <c r="H578" s="92">
        <f>'[46]2023-24'!$AB112/10^7</f>
        <v>0</v>
      </c>
      <c r="I578" s="92">
        <f>'[46]2023-24'!$AH112/10^7</f>
        <v>0</v>
      </c>
      <c r="J578" s="92">
        <f>'[46]2023-24'!$AN112/10^7</f>
        <v>0</v>
      </c>
      <c r="K578" s="92">
        <f>'[46]2023-24'!$AT112/10^7</f>
        <v>0</v>
      </c>
      <c r="L578" s="92">
        <f>'[46]2023-24'!$AZ112/10^7</f>
        <v>0</v>
      </c>
      <c r="M578" s="92">
        <f>'[46]2023-24'!$BF112/10^7</f>
        <v>0</v>
      </c>
      <c r="N578" s="92">
        <f>'[46]2023-24'!$BL112/10^7</f>
        <v>0</v>
      </c>
      <c r="O578" s="92">
        <f>'[46]2023-24'!$BR112/10^7</f>
        <v>0</v>
      </c>
      <c r="P578" s="92">
        <f>'[46]2023-24'!$BX112/10^7</f>
        <v>0</v>
      </c>
      <c r="Q578" s="263">
        <f t="shared" si="211"/>
        <v>0</v>
      </c>
    </row>
    <row r="579" spans="3:18" x14ac:dyDescent="0.3">
      <c r="C579" s="16"/>
      <c r="D579" s="399" t="s">
        <v>429</v>
      </c>
      <c r="E579" s="92">
        <f>'[46]2023-24'!$J114/10^7</f>
        <v>0</v>
      </c>
      <c r="F579" s="92">
        <f>'[46]2023-24'!$P114/10^7</f>
        <v>0</v>
      </c>
      <c r="G579" s="92">
        <f>'[46]2023-24'!$V114/10^7</f>
        <v>0</v>
      </c>
      <c r="H579" s="92">
        <f>'[46]2023-24'!$AB114/10^7</f>
        <v>0</v>
      </c>
      <c r="I579" s="92">
        <f>'[46]2023-24'!$AH114/10^7</f>
        <v>0</v>
      </c>
      <c r="J579" s="92">
        <f>'[46]2023-24'!$AN114/10^7</f>
        <v>0</v>
      </c>
      <c r="K579" s="92">
        <f>'[46]2023-24'!$AT114/10^7</f>
        <v>0</v>
      </c>
      <c r="L579" s="92">
        <f>'[46]2023-24'!$AZ114/10^7</f>
        <v>0</v>
      </c>
      <c r="M579" s="92">
        <f>'[46]2023-24'!$BF114/10^7</f>
        <v>0</v>
      </c>
      <c r="N579" s="92">
        <f>'[46]2023-24'!$BL114/10^7</f>
        <v>0</v>
      </c>
      <c r="O579" s="92">
        <f>'[46]2023-24'!$BR114/10^7</f>
        <v>0</v>
      </c>
      <c r="P579" s="92">
        <f>'[46]2023-24'!$BX114/10^7</f>
        <v>0</v>
      </c>
      <c r="Q579" s="263">
        <f t="shared" si="211"/>
        <v>0</v>
      </c>
    </row>
    <row r="580" spans="3:18" x14ac:dyDescent="0.3">
      <c r="C580" s="16"/>
      <c r="D580" s="399" t="s">
        <v>430</v>
      </c>
      <c r="E580" s="92">
        <f>'[46]2023-24'!$J115/10^7</f>
        <v>0</v>
      </c>
      <c r="F580" s="92">
        <f>'[46]2023-24'!$P115/10^7</f>
        <v>0</v>
      </c>
      <c r="G580" s="92">
        <f>'[46]2023-24'!$V115/10^7</f>
        <v>0</v>
      </c>
      <c r="H580" s="92">
        <f>'[46]2023-24'!$AB115/10^7</f>
        <v>0</v>
      </c>
      <c r="I580" s="92">
        <f>'[46]2023-24'!$AH115/10^7</f>
        <v>0</v>
      </c>
      <c r="J580" s="92">
        <f>'[46]2023-24'!$AN115/10^7</f>
        <v>0</v>
      </c>
      <c r="K580" s="92">
        <f>'[46]2023-24'!$AT115/10^7</f>
        <v>0</v>
      </c>
      <c r="L580" s="92">
        <f>'[46]2023-24'!$AZ115/10^7</f>
        <v>0</v>
      </c>
      <c r="M580" s="92">
        <f>'[46]2023-24'!$BF115/10^7</f>
        <v>0</v>
      </c>
      <c r="N580" s="92">
        <f>'[46]2023-24'!$BL115/10^7</f>
        <v>0</v>
      </c>
      <c r="O580" s="92">
        <f>'[46]2023-24'!$BR115/10^7</f>
        <v>0</v>
      </c>
      <c r="P580" s="92">
        <f>'[46]2023-24'!$BX115/10^7</f>
        <v>0</v>
      </c>
      <c r="Q580" s="263">
        <f t="shared" si="211"/>
        <v>0</v>
      </c>
    </row>
    <row r="581" spans="3:18" x14ac:dyDescent="0.25">
      <c r="C581" s="16"/>
      <c r="D581" s="400" t="s">
        <v>431</v>
      </c>
      <c r="E581" s="92">
        <f>'[46]2023-24'!$J116/10^7</f>
        <v>0</v>
      </c>
      <c r="F581" s="92">
        <f>'[46]2023-24'!$P116/10^7</f>
        <v>0</v>
      </c>
      <c r="G581" s="92">
        <f>'[46]2023-24'!$V116/10^7</f>
        <v>0</v>
      </c>
      <c r="H581" s="92">
        <f>'[46]2023-24'!$AB116/10^7</f>
        <v>0</v>
      </c>
      <c r="I581" s="92">
        <f>'[46]2023-24'!$AH116/10^7</f>
        <v>0</v>
      </c>
      <c r="J581" s="92">
        <f>'[46]2023-24'!$AN116/10^7</f>
        <v>0</v>
      </c>
      <c r="K581" s="92">
        <f>'[46]2023-24'!$AT116/10^7</f>
        <v>0</v>
      </c>
      <c r="L581" s="92">
        <f>'[46]2023-24'!$AZ116/10^7</f>
        <v>0</v>
      </c>
      <c r="M581" s="92">
        <f>'[46]2023-24'!$BF116/10^7</f>
        <v>0</v>
      </c>
      <c r="N581" s="92">
        <f>'[46]2023-24'!$BL116/10^7</f>
        <v>0</v>
      </c>
      <c r="O581" s="92">
        <f>'[46]2023-24'!$BR116/10^7</f>
        <v>0</v>
      </c>
      <c r="P581" s="92">
        <f>'[46]2023-24'!$BX116/10^7</f>
        <v>0</v>
      </c>
      <c r="Q581" s="263">
        <f t="shared" si="211"/>
        <v>0</v>
      </c>
    </row>
    <row r="582" spans="3:18" x14ac:dyDescent="0.25">
      <c r="C582" s="16"/>
      <c r="D582" s="400" t="s">
        <v>432</v>
      </c>
      <c r="E582" s="92">
        <f>'[46]2023-24'!$J117/10^7</f>
        <v>0</v>
      </c>
      <c r="F582" s="92">
        <f>'[46]2023-24'!$P117/10^7</f>
        <v>0</v>
      </c>
      <c r="G582" s="92">
        <f>'[46]2023-24'!$V117/10^7</f>
        <v>0</v>
      </c>
      <c r="H582" s="92">
        <f>'[46]2023-24'!$AB117/10^7</f>
        <v>0</v>
      </c>
      <c r="I582" s="92">
        <f>'[46]2023-24'!$AH117/10^7</f>
        <v>0</v>
      </c>
      <c r="J582" s="92">
        <f>'[46]2023-24'!$AN117/10^7</f>
        <v>0</v>
      </c>
      <c r="K582" s="92">
        <f>'[46]2023-24'!$AT117/10^7</f>
        <v>0</v>
      </c>
      <c r="L582" s="92">
        <f>'[46]2023-24'!$AZ117/10^7</f>
        <v>0</v>
      </c>
      <c r="M582" s="92">
        <f>'[46]2023-24'!$BF117/10^7</f>
        <v>0</v>
      </c>
      <c r="N582" s="92">
        <f>'[46]2023-24'!$BL117/10^7</f>
        <v>0</v>
      </c>
      <c r="O582" s="92">
        <f>'[46]2023-24'!$BR117/10^7</f>
        <v>0</v>
      </c>
      <c r="P582" s="92">
        <f>'[46]2023-24'!$BX117/10^7</f>
        <v>0</v>
      </c>
      <c r="Q582" s="263">
        <f t="shared" si="211"/>
        <v>0</v>
      </c>
    </row>
    <row r="583" spans="3:18" x14ac:dyDescent="0.3">
      <c r="C583" s="16"/>
      <c r="D583" s="397" t="s">
        <v>456</v>
      </c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263">
        <f>SUM(E582:P582)</f>
        <v>0</v>
      </c>
    </row>
    <row r="584" spans="3:18" x14ac:dyDescent="0.25"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263">
        <f>SUM(E584:P584)</f>
        <v>0</v>
      </c>
    </row>
    <row r="585" spans="3:18" x14ac:dyDescent="0.25"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263">
        <f>SUM(E585:P585)</f>
        <v>0</v>
      </c>
    </row>
    <row r="586" spans="3:18" x14ac:dyDescent="0.25">
      <c r="C586" s="937" t="s">
        <v>188</v>
      </c>
      <c r="D586" s="938"/>
      <c r="E586" s="263">
        <f t="shared" ref="E586:P586" si="212">SUM(E561:E585)</f>
        <v>-6.9749680799999991E-2</v>
      </c>
      <c r="F586" s="263">
        <f t="shared" si="212"/>
        <v>20.185391661700002</v>
      </c>
      <c r="G586" s="263">
        <f t="shared" si="212"/>
        <v>0</v>
      </c>
      <c r="H586" s="263">
        <f t="shared" si="212"/>
        <v>62.493032201303414</v>
      </c>
      <c r="I586" s="263">
        <f t="shared" si="212"/>
        <v>0</v>
      </c>
      <c r="J586" s="263">
        <f t="shared" si="212"/>
        <v>0</v>
      </c>
      <c r="K586" s="263">
        <f t="shared" si="212"/>
        <v>0</v>
      </c>
      <c r="L586" s="263">
        <f t="shared" si="212"/>
        <v>-2.2204460492503131E-15</v>
      </c>
      <c r="M586" s="263">
        <f t="shared" si="212"/>
        <v>4.0864488131500005</v>
      </c>
      <c r="N586" s="263">
        <f t="shared" si="212"/>
        <v>5.1941029321999999</v>
      </c>
      <c r="O586" s="263">
        <f t="shared" si="212"/>
        <v>4.3048852292999991</v>
      </c>
      <c r="P586" s="263">
        <f t="shared" si="212"/>
        <v>4.3636249476499991</v>
      </c>
      <c r="Q586" s="264">
        <f>SUM(E586:P586)</f>
        <v>100.55773610450341</v>
      </c>
      <c r="R586" s="410">
        <f>Q586+Q416</f>
        <v>4364.2366734638308</v>
      </c>
    </row>
    <row r="587" spans="3:18" x14ac:dyDescent="0.25">
      <c r="C587" s="935" t="s">
        <v>351</v>
      </c>
      <c r="D587" s="93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</row>
    <row r="588" spans="3:18" x14ac:dyDescent="0.25">
      <c r="C588" s="1004" t="s">
        <v>352</v>
      </c>
      <c r="D588" s="16" t="s">
        <v>353</v>
      </c>
      <c r="E588" s="92">
        <f>'[46]2023-24'!$J104/10^7</f>
        <v>0</v>
      </c>
      <c r="F588" s="92">
        <f>'[46]2023-24'!$P104/10^7</f>
        <v>0</v>
      </c>
      <c r="G588" s="92">
        <f>'[46]2023-24'!$V104/10^7</f>
        <v>0</v>
      </c>
      <c r="H588" s="92">
        <f>'[46]2023-24'!$AB104/10^7</f>
        <v>0</v>
      </c>
      <c r="I588" s="92">
        <f>'[46]2023-24'!$AH104/10^7</f>
        <v>0</v>
      </c>
      <c r="J588" s="92">
        <f>'[46]2023-24'!$AN104/10^7</f>
        <v>0</v>
      </c>
      <c r="K588" s="92">
        <f>'[46]2023-24'!$AT104/10^7</f>
        <v>0</v>
      </c>
      <c r="L588" s="92">
        <f>'[46]2023-24'!$AZ104/10^7</f>
        <v>0</v>
      </c>
      <c r="M588" s="92">
        <f>'[46]2023-24'!$BF104/10^7</f>
        <v>0</v>
      </c>
      <c r="N588" s="92">
        <f>'[46]2023-24'!$BL104/10^7</f>
        <v>0</v>
      </c>
      <c r="O588" s="92">
        <f>'[46]2023-24'!$BR104/10^7</f>
        <v>0</v>
      </c>
      <c r="P588" s="92">
        <f>'[46]2023-24'!$BX104/10^7</f>
        <v>0</v>
      </c>
      <c r="Q588" s="16">
        <f t="shared" ref="Q588:Q602" si="213">SUM(E588:P588)</f>
        <v>0</v>
      </c>
    </row>
    <row r="589" spans="3:18" x14ac:dyDescent="0.25">
      <c r="C589" s="1005"/>
      <c r="D589" s="16" t="s">
        <v>354</v>
      </c>
      <c r="E589" s="92">
        <f>'[46]2023-24'!$J103/10^7</f>
        <v>0</v>
      </c>
      <c r="F589" s="92">
        <f>'[46]2023-24'!$P103/10^7</f>
        <v>0</v>
      </c>
      <c r="G589" s="92">
        <f>'[46]2023-24'!$V103/10^7</f>
        <v>0</v>
      </c>
      <c r="H589" s="92">
        <f>'[46]2023-24'!$AB103/10^7</f>
        <v>0</v>
      </c>
      <c r="I589" s="92">
        <f>'[46]2023-24'!$AH103/10^7</f>
        <v>0</v>
      </c>
      <c r="J589" s="92">
        <f>'[46]2023-24'!$AN103/10^7</f>
        <v>0</v>
      </c>
      <c r="K589" s="92">
        <f>'[46]2023-24'!$AT103/10^7</f>
        <v>0</v>
      </c>
      <c r="L589" s="92">
        <f>'[46]2023-24'!$AZ103/10^7</f>
        <v>0</v>
      </c>
      <c r="M589" s="92">
        <f>'[46]2023-24'!$BF103/10^7</f>
        <v>0</v>
      </c>
      <c r="N589" s="92">
        <f>'[46]2023-24'!$BL103/10^7</f>
        <v>0</v>
      </c>
      <c r="O589" s="92">
        <f>'[46]2023-24'!$BR103/10^7</f>
        <v>0</v>
      </c>
      <c r="P589" s="92">
        <f>'[46]2023-24'!$BX103/10^7</f>
        <v>0</v>
      </c>
      <c r="Q589" s="16">
        <f t="shared" si="213"/>
        <v>0</v>
      </c>
    </row>
    <row r="590" spans="3:18" x14ac:dyDescent="0.25">
      <c r="C590" s="1005"/>
      <c r="D590" s="16" t="s">
        <v>355</v>
      </c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>
        <f t="shared" si="213"/>
        <v>0</v>
      </c>
    </row>
    <row r="591" spans="3:18" x14ac:dyDescent="0.25">
      <c r="C591" s="1006"/>
      <c r="D591" s="16" t="s">
        <v>356</v>
      </c>
      <c r="E591" s="92">
        <f>'[46]2023-24'!$J105/10^7</f>
        <v>0</v>
      </c>
      <c r="F591" s="92">
        <f>'[46]2023-24'!$P105/10^7</f>
        <v>0</v>
      </c>
      <c r="G591" s="92">
        <f>'[46]2023-24'!$V105/10^7</f>
        <v>0</v>
      </c>
      <c r="H591" s="92">
        <f>'[46]2023-24'!$AB105/10^7</f>
        <v>0.7259108205</v>
      </c>
      <c r="I591" s="92">
        <f>'[46]2023-24'!$AH105/10^7</f>
        <v>0</v>
      </c>
      <c r="J591" s="92">
        <f>'[46]2023-24'!$AN105/10^7</f>
        <v>0</v>
      </c>
      <c r="K591" s="92">
        <f>'[46]2023-24'!$AT105/10^7</f>
        <v>0</v>
      </c>
      <c r="L591" s="92">
        <f>'[46]2023-24'!$AZ105/10^7</f>
        <v>0</v>
      </c>
      <c r="M591" s="92">
        <f>'[46]2023-24'!$BF105/10^7</f>
        <v>0</v>
      </c>
      <c r="N591" s="92">
        <f>'[46]2023-24'!$BL105/10^7</f>
        <v>0</v>
      </c>
      <c r="O591" s="92">
        <f>'[46]2023-24'!$BR105/10^7</f>
        <v>0</v>
      </c>
      <c r="P591" s="92">
        <f>'[46]2023-24'!$BX105/10^7</f>
        <v>0</v>
      </c>
      <c r="Q591" s="16">
        <f>SUM(E591:P591)</f>
        <v>0.7259108205</v>
      </c>
    </row>
    <row r="592" spans="3:18" x14ac:dyDescent="0.25"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>
        <f>SUM(E592:P592)</f>
        <v>0</v>
      </c>
    </row>
    <row r="593" spans="3:18" x14ac:dyDescent="0.25"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>
        <f t="shared" si="213"/>
        <v>0</v>
      </c>
    </row>
    <row r="594" spans="3:18" x14ac:dyDescent="0.25"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>
        <f t="shared" si="213"/>
        <v>0</v>
      </c>
    </row>
    <row r="595" spans="3:18" x14ac:dyDescent="0.25"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>
        <f t="shared" si="213"/>
        <v>0</v>
      </c>
    </row>
    <row r="596" spans="3:18" x14ac:dyDescent="0.25"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>
        <f t="shared" si="213"/>
        <v>0</v>
      </c>
    </row>
    <row r="597" spans="3:18" x14ac:dyDescent="0.25"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>
        <f t="shared" si="213"/>
        <v>0</v>
      </c>
    </row>
    <row r="598" spans="3:18" x14ac:dyDescent="0.25"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>
        <f t="shared" si="213"/>
        <v>0</v>
      </c>
    </row>
    <row r="599" spans="3:18" x14ac:dyDescent="0.25"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>
        <f t="shared" si="213"/>
        <v>0</v>
      </c>
    </row>
    <row r="600" spans="3:18" x14ac:dyDescent="0.25"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>
        <f t="shared" si="213"/>
        <v>0</v>
      </c>
    </row>
    <row r="601" spans="3:18" x14ac:dyDescent="0.25"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>
        <f t="shared" si="213"/>
        <v>0</v>
      </c>
    </row>
    <row r="602" spans="3:18" x14ac:dyDescent="0.25">
      <c r="C602" s="937" t="s">
        <v>188</v>
      </c>
      <c r="D602" s="938"/>
      <c r="E602" s="263">
        <f t="shared" ref="E602:P602" si="214">SUM(E588:E601)</f>
        <v>0</v>
      </c>
      <c r="F602" s="263">
        <f t="shared" si="214"/>
        <v>0</v>
      </c>
      <c r="G602" s="263">
        <f t="shared" si="214"/>
        <v>0</v>
      </c>
      <c r="H602" s="263">
        <f t="shared" si="214"/>
        <v>0.7259108205</v>
      </c>
      <c r="I602" s="263">
        <f t="shared" si="214"/>
        <v>0</v>
      </c>
      <c r="J602" s="263">
        <f t="shared" si="214"/>
        <v>0</v>
      </c>
      <c r="K602" s="263">
        <f t="shared" si="214"/>
        <v>0</v>
      </c>
      <c r="L602" s="263">
        <f t="shared" si="214"/>
        <v>0</v>
      </c>
      <c r="M602" s="263">
        <f t="shared" si="214"/>
        <v>0</v>
      </c>
      <c r="N602" s="263">
        <f t="shared" si="214"/>
        <v>0</v>
      </c>
      <c r="O602" s="263">
        <f t="shared" si="214"/>
        <v>0</v>
      </c>
      <c r="P602" s="263">
        <f t="shared" si="214"/>
        <v>0</v>
      </c>
      <c r="Q602" s="264">
        <f t="shared" si="213"/>
        <v>0.7259108205</v>
      </c>
      <c r="R602" s="410">
        <f>Q602+Q432</f>
        <v>382.31548804605001</v>
      </c>
    </row>
    <row r="603" spans="3:18" x14ac:dyDescent="0.25">
      <c r="C603" s="935" t="s">
        <v>358</v>
      </c>
      <c r="D603" s="936"/>
      <c r="E603" s="413">
        <f t="shared" ref="E603:Q603" si="215">E586+E602</f>
        <v>-6.9749680799999991E-2</v>
      </c>
      <c r="F603" s="413">
        <f t="shared" si="215"/>
        <v>20.185391661700002</v>
      </c>
      <c r="G603" s="413">
        <f t="shared" si="215"/>
        <v>0</v>
      </c>
      <c r="H603" s="413">
        <f t="shared" si="215"/>
        <v>63.218943021803412</v>
      </c>
      <c r="I603" s="413">
        <f t="shared" si="215"/>
        <v>0</v>
      </c>
      <c r="J603" s="413">
        <f t="shared" si="215"/>
        <v>0</v>
      </c>
      <c r="K603" s="413">
        <f t="shared" si="215"/>
        <v>0</v>
      </c>
      <c r="L603" s="413">
        <f t="shared" si="215"/>
        <v>-2.2204460492503131E-15</v>
      </c>
      <c r="M603" s="413">
        <f t="shared" si="215"/>
        <v>4.0864488131500005</v>
      </c>
      <c r="N603" s="413">
        <f t="shared" si="215"/>
        <v>5.1941029321999999</v>
      </c>
      <c r="O603" s="413">
        <f t="shared" si="215"/>
        <v>4.3048852292999991</v>
      </c>
      <c r="P603" s="413">
        <f t="shared" si="215"/>
        <v>4.3636249476499991</v>
      </c>
      <c r="Q603" s="264">
        <f t="shared" si="215"/>
        <v>101.28364692500341</v>
      </c>
    </row>
    <row r="604" spans="3:18" x14ac:dyDescent="0.25">
      <c r="C604" s="1002" t="s">
        <v>359</v>
      </c>
      <c r="D604" s="1003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</row>
    <row r="605" spans="3:18" x14ac:dyDescent="0.25">
      <c r="C605" s="16" t="s">
        <v>360</v>
      </c>
      <c r="D605" s="16" t="s">
        <v>360</v>
      </c>
      <c r="E605" s="92">
        <f>'[46]2023-24'!$J129/10^7</f>
        <v>0</v>
      </c>
      <c r="F605" s="92">
        <f>'[46]2023-24'!$P129/10^7</f>
        <v>0</v>
      </c>
      <c r="G605" s="92">
        <f>'[46]2023-24'!$V129/10^7</f>
        <v>0</v>
      </c>
      <c r="H605" s="92">
        <f>'[46]2023-24'!$AB129/10^7</f>
        <v>0</v>
      </c>
      <c r="I605" s="92">
        <f>'[46]2023-24'!$AH129/10^7</f>
        <v>0</v>
      </c>
      <c r="J605" s="92">
        <f>'[46]2023-24'!$AN129/10^7</f>
        <v>0</v>
      </c>
      <c r="K605" s="92">
        <f>'[46]2023-24'!$AT129/10^7</f>
        <v>0</v>
      </c>
      <c r="L605" s="92">
        <f>'[46]2023-24'!$AZ129/10^7</f>
        <v>0</v>
      </c>
      <c r="M605" s="92">
        <f>'[46]2023-24'!$BF129/10^7</f>
        <v>1.1710594500000001E-3</v>
      </c>
      <c r="N605" s="92">
        <f>'[46]2023-24'!$BL129/10^7</f>
        <v>0</v>
      </c>
      <c r="O605" s="92">
        <f>'[46]2023-24'!$BR129/10^7</f>
        <v>0</v>
      </c>
      <c r="P605" s="92">
        <f>'[46]2023-24'!$BX129/10^7</f>
        <v>1.6961560450000003E-2</v>
      </c>
      <c r="Q605" s="92">
        <f>SUM(E605:P605)</f>
        <v>1.8132619900000004E-2</v>
      </c>
    </row>
    <row r="606" spans="3:18" x14ac:dyDescent="0.25">
      <c r="C606" s="16" t="s">
        <v>361</v>
      </c>
      <c r="D606" s="16" t="s">
        <v>361</v>
      </c>
      <c r="E606" s="92">
        <f>'[46]2023-24'!$J130/10^7</f>
        <v>0</v>
      </c>
      <c r="F606" s="92">
        <f>'[46]2023-24'!$P130/10^7</f>
        <v>0</v>
      </c>
      <c r="G606" s="92">
        <f>'[46]2023-24'!$V130/10^7</f>
        <v>0</v>
      </c>
      <c r="H606" s="92">
        <f>'[46]2023-24'!$AB130/10^7</f>
        <v>0</v>
      </c>
      <c r="I606" s="92">
        <f>'[46]2023-24'!$AH130/10^7</f>
        <v>0</v>
      </c>
      <c r="J606" s="92">
        <f>'[46]2023-24'!$AN130/10^7</f>
        <v>0</v>
      </c>
      <c r="K606" s="92">
        <f>'[46]2023-24'!$AT130/10^7</f>
        <v>0</v>
      </c>
      <c r="L606" s="92">
        <f>'[46]2023-24'!$AZ130/10^7</f>
        <v>0</v>
      </c>
      <c r="M606" s="92">
        <f>'[46]2023-24'!$BF130/10^7</f>
        <v>0</v>
      </c>
      <c r="N606" s="92">
        <f>'[46]2023-24'!$BL130/10^7</f>
        <v>0</v>
      </c>
      <c r="O606" s="92">
        <f>'[46]2023-24'!$BR130/10^7</f>
        <v>0</v>
      </c>
      <c r="P606" s="92">
        <f>'[46]2023-24'!$BX130/10^7</f>
        <v>0</v>
      </c>
      <c r="Q606" s="92">
        <f>SUM(E606:P606)</f>
        <v>0</v>
      </c>
    </row>
    <row r="607" spans="3:18" x14ac:dyDescent="0.25"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</row>
    <row r="608" spans="3:18" x14ac:dyDescent="0.25"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</row>
    <row r="609" spans="3:18" x14ac:dyDescent="0.25"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</row>
    <row r="610" spans="3:18" x14ac:dyDescent="0.25"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</row>
    <row r="611" spans="3:18" x14ac:dyDescent="0.25"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</row>
    <row r="612" spans="3:18" x14ac:dyDescent="0.25">
      <c r="C612" s="935" t="s">
        <v>362</v>
      </c>
      <c r="D612" s="936"/>
      <c r="E612" s="263">
        <f t="shared" ref="E612:P612" si="216">SUM(E605:E611)</f>
        <v>0</v>
      </c>
      <c r="F612" s="263">
        <f t="shared" si="216"/>
        <v>0</v>
      </c>
      <c r="G612" s="263">
        <f t="shared" si="216"/>
        <v>0</v>
      </c>
      <c r="H612" s="263">
        <f t="shared" si="216"/>
        <v>0</v>
      </c>
      <c r="I612" s="263">
        <f t="shared" si="216"/>
        <v>0</v>
      </c>
      <c r="J612" s="263">
        <f t="shared" si="216"/>
        <v>0</v>
      </c>
      <c r="K612" s="263">
        <f t="shared" si="216"/>
        <v>0</v>
      </c>
      <c r="L612" s="263">
        <f t="shared" si="216"/>
        <v>0</v>
      </c>
      <c r="M612" s="263">
        <f t="shared" si="216"/>
        <v>1.1710594500000001E-3</v>
      </c>
      <c r="N612" s="263">
        <f t="shared" si="216"/>
        <v>0</v>
      </c>
      <c r="O612" s="263">
        <f t="shared" si="216"/>
        <v>0</v>
      </c>
      <c r="P612" s="263">
        <f t="shared" si="216"/>
        <v>1.6961560450000003E-2</v>
      </c>
      <c r="Q612" s="264">
        <f>SUM(E612:P612)</f>
        <v>1.8132619900000004E-2</v>
      </c>
    </row>
    <row r="613" spans="3:18" x14ac:dyDescent="0.25">
      <c r="C613" s="1002" t="s">
        <v>363</v>
      </c>
      <c r="D613" s="1003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</row>
    <row r="614" spans="3:18" x14ac:dyDescent="0.25">
      <c r="C614" s="16" t="s">
        <v>364</v>
      </c>
      <c r="D614" s="16" t="s">
        <v>364</v>
      </c>
      <c r="E614" s="92">
        <f>'[46]2023-24'!$J151/10^7</f>
        <v>-45.779895000000003</v>
      </c>
      <c r="F614" s="92">
        <f>'[46]2023-24'!$P151/10^7</f>
        <v>23.274445</v>
      </c>
      <c r="G614" s="92">
        <f>'[46]2023-24'!$V151/10^7</f>
        <v>0</v>
      </c>
      <c r="H614" s="92">
        <f>'[46]2023-24'!$AB151/10^7</f>
        <v>-10.749560636249999</v>
      </c>
      <c r="I614" s="92">
        <f>'[46]2023-24'!$AH151/10^7</f>
        <v>0.73279861700000004</v>
      </c>
      <c r="J614" s="92">
        <f>'[46]2023-24'!$AN151/10^7</f>
        <v>9.8118912393000013</v>
      </c>
      <c r="K614" s="92">
        <f>'[46]2023-24'!$AT151/10^7</f>
        <v>0</v>
      </c>
      <c r="L614" s="92">
        <f>'[46]2023-24'!$AZ151/10^7</f>
        <v>0</v>
      </c>
      <c r="M614" s="92">
        <f>'[46]2023-24'!$BF151/10^7</f>
        <v>0</v>
      </c>
      <c r="N614" s="92">
        <f>'[46]2023-24'!$BL151/10^7</f>
        <v>4.0461836000000003E-3</v>
      </c>
      <c r="O614" s="92">
        <f>'[46]2023-24'!$BR151/10^7</f>
        <v>2.7817294956</v>
      </c>
      <c r="P614" s="92">
        <f>'[46]2023-24'!$BX151/10^7</f>
        <v>0</v>
      </c>
      <c r="Q614" s="16">
        <f t="shared" ref="Q614:Q622" si="217">SUM(E614:P614)</f>
        <v>-19.924545100750002</v>
      </c>
    </row>
    <row r="615" spans="3:18" x14ac:dyDescent="0.25">
      <c r="C615" s="16" t="s">
        <v>365</v>
      </c>
      <c r="D615" s="16" t="s">
        <v>365</v>
      </c>
      <c r="E615" s="92">
        <f>'[46]2023-24'!$J152/10^7</f>
        <v>0</v>
      </c>
      <c r="F615" s="92">
        <f>'[46]2023-24'!$P152/10^7</f>
        <v>0</v>
      </c>
      <c r="G615" s="92">
        <f>'[46]2023-24'!$V152/10^7</f>
        <v>0</v>
      </c>
      <c r="H615" s="92">
        <f>'[46]2023-24'!$AB152/10^7</f>
        <v>0</v>
      </c>
      <c r="I615" s="92">
        <f>'[46]2023-24'!$AH152/10^7</f>
        <v>0</v>
      </c>
      <c r="J615" s="92">
        <f>'[46]2023-24'!$AN152/10^7</f>
        <v>0</v>
      </c>
      <c r="K615" s="92">
        <f>'[46]2023-24'!$AT152/10^7</f>
        <v>0</v>
      </c>
      <c r="L615" s="92">
        <f>'[46]2023-24'!$AZ152/10^7</f>
        <v>0</v>
      </c>
      <c r="M615" s="92">
        <f>'[46]2023-24'!$BF152/10^7</f>
        <v>0</v>
      </c>
      <c r="N615" s="92">
        <f>'[46]2023-24'!$BL152/10^7</f>
        <v>0</v>
      </c>
      <c r="O615" s="92">
        <f>'[46]2023-24'!$BR152/10^7</f>
        <v>0</v>
      </c>
      <c r="P615" s="92">
        <f>'[46]2023-24'!$BX152/10^7</f>
        <v>0</v>
      </c>
      <c r="Q615" s="16">
        <f t="shared" si="217"/>
        <v>0</v>
      </c>
    </row>
    <row r="616" spans="3:18" x14ac:dyDescent="0.25">
      <c r="C616" s="16" t="s">
        <v>366</v>
      </c>
      <c r="D616" s="16" t="s">
        <v>366</v>
      </c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>
        <f t="shared" si="217"/>
        <v>0</v>
      </c>
    </row>
    <row r="617" spans="3:18" x14ac:dyDescent="0.25"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>
        <f t="shared" si="217"/>
        <v>0</v>
      </c>
    </row>
    <row r="618" spans="3:18" x14ac:dyDescent="0.25"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>
        <f t="shared" si="217"/>
        <v>0</v>
      </c>
    </row>
    <row r="619" spans="3:18" x14ac:dyDescent="0.25"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>
        <f t="shared" si="217"/>
        <v>0</v>
      </c>
    </row>
    <row r="620" spans="3:18" x14ac:dyDescent="0.25"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>
        <f t="shared" si="217"/>
        <v>0</v>
      </c>
    </row>
    <row r="621" spans="3:18" x14ac:dyDescent="0.25"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>
        <f t="shared" si="217"/>
        <v>0</v>
      </c>
    </row>
    <row r="622" spans="3:18" x14ac:dyDescent="0.25">
      <c r="C622" s="935" t="s">
        <v>367</v>
      </c>
      <c r="D622" s="936"/>
      <c r="E622" s="263">
        <f t="shared" ref="E622:P622" si="218">SUM(E614:E621)</f>
        <v>-45.779895000000003</v>
      </c>
      <c r="F622" s="263">
        <f t="shared" si="218"/>
        <v>23.274445</v>
      </c>
      <c r="G622" s="263">
        <f t="shared" si="218"/>
        <v>0</v>
      </c>
      <c r="H622" s="263">
        <f t="shared" si="218"/>
        <v>-10.749560636249999</v>
      </c>
      <c r="I622" s="263">
        <f t="shared" si="218"/>
        <v>0.73279861700000004</v>
      </c>
      <c r="J622" s="263">
        <f t="shared" si="218"/>
        <v>9.8118912393000013</v>
      </c>
      <c r="K622" s="263">
        <f t="shared" si="218"/>
        <v>0</v>
      </c>
      <c r="L622" s="263">
        <f t="shared" si="218"/>
        <v>0</v>
      </c>
      <c r="M622" s="263">
        <f t="shared" si="218"/>
        <v>0</v>
      </c>
      <c r="N622" s="263">
        <f t="shared" si="218"/>
        <v>4.0461836000000003E-3</v>
      </c>
      <c r="O622" s="263">
        <f t="shared" si="218"/>
        <v>2.7817294956</v>
      </c>
      <c r="P622" s="263">
        <f t="shared" si="218"/>
        <v>0</v>
      </c>
      <c r="Q622" s="264">
        <f t="shared" si="217"/>
        <v>-19.924545100750002</v>
      </c>
      <c r="R622" s="410">
        <f>Q622+Q444</f>
        <v>2196.8726336761501</v>
      </c>
    </row>
    <row r="623" spans="3:18" x14ac:dyDescent="0.25">
      <c r="C623" s="1002" t="s">
        <v>368</v>
      </c>
      <c r="D623" s="1003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</row>
    <row r="624" spans="3:18" x14ac:dyDescent="0.25">
      <c r="C624" s="16"/>
      <c r="D624" s="16" t="s">
        <v>369</v>
      </c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>
        <f t="shared" ref="Q624:Q648" si="219">SUM(E624:P624)</f>
        <v>0</v>
      </c>
    </row>
    <row r="625" spans="3:17" x14ac:dyDescent="0.25">
      <c r="C625" s="16"/>
      <c r="D625" s="16" t="s">
        <v>370</v>
      </c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>
        <f t="shared" si="219"/>
        <v>0</v>
      </c>
    </row>
    <row r="626" spans="3:17" x14ac:dyDescent="0.25">
      <c r="C626" s="16"/>
      <c r="D626" s="16" t="s">
        <v>371</v>
      </c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>
        <f t="shared" si="219"/>
        <v>0</v>
      </c>
    </row>
    <row r="627" spans="3:17" x14ac:dyDescent="0.25">
      <c r="C627" s="16"/>
      <c r="D627" s="16" t="s">
        <v>372</v>
      </c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>
        <f t="shared" si="219"/>
        <v>0</v>
      </c>
    </row>
    <row r="628" spans="3:17" x14ac:dyDescent="0.25">
      <c r="C628" s="16"/>
      <c r="D628" s="16" t="s">
        <v>373</v>
      </c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>
        <f t="shared" si="219"/>
        <v>0</v>
      </c>
    </row>
    <row r="629" spans="3:17" x14ac:dyDescent="0.25">
      <c r="C629" s="16"/>
      <c r="D629" s="16" t="s">
        <v>331</v>
      </c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>
        <f t="shared" si="219"/>
        <v>0</v>
      </c>
    </row>
    <row r="630" spans="3:17" x14ac:dyDescent="0.25">
      <c r="C630" s="16"/>
      <c r="D630" s="16" t="s">
        <v>374</v>
      </c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>
        <f t="shared" si="219"/>
        <v>0</v>
      </c>
    </row>
    <row r="631" spans="3:17" x14ac:dyDescent="0.25">
      <c r="C631" s="16"/>
      <c r="D631" s="16" t="s">
        <v>375</v>
      </c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>
        <f t="shared" si="219"/>
        <v>0</v>
      </c>
    </row>
    <row r="632" spans="3:17" x14ac:dyDescent="0.25">
      <c r="C632" s="16"/>
      <c r="D632" s="16" t="s">
        <v>376</v>
      </c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>
        <f t="shared" si="219"/>
        <v>0</v>
      </c>
    </row>
    <row r="633" spans="3:17" x14ac:dyDescent="0.25">
      <c r="C633" s="16"/>
      <c r="D633" s="16" t="s">
        <v>377</v>
      </c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>
        <f t="shared" si="219"/>
        <v>0</v>
      </c>
    </row>
    <row r="634" spans="3:17" x14ac:dyDescent="0.25">
      <c r="C634" s="16"/>
      <c r="D634" s="16" t="s">
        <v>378</v>
      </c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>
        <f t="shared" si="219"/>
        <v>0</v>
      </c>
    </row>
    <row r="635" spans="3:17" x14ac:dyDescent="0.25">
      <c r="C635" s="16"/>
      <c r="D635" s="16" t="s">
        <v>379</v>
      </c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>
        <f t="shared" si="219"/>
        <v>0</v>
      </c>
    </row>
    <row r="636" spans="3:17" x14ac:dyDescent="0.25">
      <c r="C636" s="16"/>
      <c r="D636" s="16" t="s">
        <v>380</v>
      </c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>
        <f t="shared" si="219"/>
        <v>0</v>
      </c>
    </row>
    <row r="637" spans="3:17" x14ac:dyDescent="0.25">
      <c r="C637" s="16"/>
      <c r="D637" s="16" t="s">
        <v>381</v>
      </c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>
        <f t="shared" si="219"/>
        <v>0</v>
      </c>
    </row>
    <row r="638" spans="3:17" x14ac:dyDescent="0.3">
      <c r="C638" s="16"/>
      <c r="D638" s="399" t="s">
        <v>382</v>
      </c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>
        <f t="shared" si="219"/>
        <v>0</v>
      </c>
    </row>
    <row r="639" spans="3:17" x14ac:dyDescent="0.3">
      <c r="C639" s="16"/>
      <c r="D639" s="399" t="s">
        <v>383</v>
      </c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>
        <f t="shared" si="219"/>
        <v>0</v>
      </c>
    </row>
    <row r="640" spans="3:17" x14ac:dyDescent="0.25"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>
        <f t="shared" si="219"/>
        <v>0</v>
      </c>
    </row>
    <row r="641" spans="3:17" x14ac:dyDescent="0.25"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>
        <f t="shared" si="219"/>
        <v>0</v>
      </c>
    </row>
    <row r="642" spans="3:17" x14ac:dyDescent="0.25"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>
        <f t="shared" si="219"/>
        <v>0</v>
      </c>
    </row>
    <row r="643" spans="3:17" x14ac:dyDescent="0.25"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>
        <f t="shared" si="219"/>
        <v>0</v>
      </c>
    </row>
    <row r="644" spans="3:17" x14ac:dyDescent="0.25"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>
        <f t="shared" si="219"/>
        <v>0</v>
      </c>
    </row>
    <row r="645" spans="3:17" x14ac:dyDescent="0.25"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>
        <f t="shared" si="219"/>
        <v>0</v>
      </c>
    </row>
    <row r="646" spans="3:17" x14ac:dyDescent="0.25"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>
        <f t="shared" si="219"/>
        <v>0</v>
      </c>
    </row>
    <row r="647" spans="3:17" x14ac:dyDescent="0.25"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>
        <f t="shared" si="219"/>
        <v>0</v>
      </c>
    </row>
    <row r="648" spans="3:17" x14ac:dyDescent="0.25">
      <c r="C648" s="935" t="s">
        <v>384</v>
      </c>
      <c r="D648" s="936"/>
      <c r="E648" s="16">
        <f t="shared" ref="E648:P648" si="220">SUM(E624:E647)</f>
        <v>0</v>
      </c>
      <c r="F648" s="16">
        <f t="shared" si="220"/>
        <v>0</v>
      </c>
      <c r="G648" s="16">
        <f t="shared" si="220"/>
        <v>0</v>
      </c>
      <c r="H648" s="16">
        <f t="shared" si="220"/>
        <v>0</v>
      </c>
      <c r="I648" s="16">
        <f t="shared" si="220"/>
        <v>0</v>
      </c>
      <c r="J648" s="16">
        <f t="shared" si="220"/>
        <v>0</v>
      </c>
      <c r="K648" s="16">
        <f t="shared" si="220"/>
        <v>0</v>
      </c>
      <c r="L648" s="16">
        <f t="shared" si="220"/>
        <v>0</v>
      </c>
      <c r="M648" s="16">
        <f t="shared" si="220"/>
        <v>0</v>
      </c>
      <c r="N648" s="16">
        <f t="shared" si="220"/>
        <v>0</v>
      </c>
      <c r="O648" s="16">
        <f t="shared" si="220"/>
        <v>0</v>
      </c>
      <c r="P648" s="16">
        <f t="shared" si="220"/>
        <v>0</v>
      </c>
      <c r="Q648" s="116">
        <f t="shared" si="219"/>
        <v>0</v>
      </c>
    </row>
    <row r="649" spans="3:17" x14ac:dyDescent="0.25">
      <c r="C649" s="1002" t="s">
        <v>385</v>
      </c>
      <c r="D649" s="1003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</row>
    <row r="650" spans="3:17" x14ac:dyDescent="0.25">
      <c r="C650" s="16"/>
      <c r="D650" s="16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>
        <f t="shared" ref="Q650:Q674" si="221">SUM(E650:P650)</f>
        <v>0</v>
      </c>
    </row>
    <row r="651" spans="3:17" x14ac:dyDescent="0.25"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92">
        <f t="shared" si="221"/>
        <v>0</v>
      </c>
    </row>
    <row r="652" spans="3:17" x14ac:dyDescent="0.25"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92">
        <f t="shared" si="221"/>
        <v>0</v>
      </c>
    </row>
    <row r="653" spans="3:17" x14ac:dyDescent="0.25"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92">
        <f t="shared" si="221"/>
        <v>0</v>
      </c>
    </row>
    <row r="654" spans="3:17" x14ac:dyDescent="0.3">
      <c r="C654" s="16"/>
      <c r="D654" s="397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92">
        <f t="shared" si="221"/>
        <v>0</v>
      </c>
    </row>
    <row r="655" spans="3:17" x14ac:dyDescent="0.3">
      <c r="C655" s="16"/>
      <c r="D655" s="397" t="s">
        <v>460</v>
      </c>
      <c r="E655" s="92">
        <v>0</v>
      </c>
      <c r="F655" s="92">
        <v>0</v>
      </c>
      <c r="G655" s="92">
        <v>0</v>
      </c>
      <c r="H655" s="92">
        <v>0</v>
      </c>
      <c r="I655" s="92">
        <v>0</v>
      </c>
      <c r="J655" s="92">
        <v>0</v>
      </c>
      <c r="K655" s="92">
        <v>0</v>
      </c>
      <c r="L655" s="92">
        <v>0</v>
      </c>
      <c r="M655" s="92">
        <v>0</v>
      </c>
      <c r="N655" s="92">
        <v>0</v>
      </c>
      <c r="O655" s="92">
        <v>0</v>
      </c>
      <c r="P655" s="92">
        <v>0</v>
      </c>
      <c r="Q655" s="92">
        <f t="shared" si="221"/>
        <v>0</v>
      </c>
    </row>
    <row r="656" spans="3:17" x14ac:dyDescent="0.3">
      <c r="C656" s="16"/>
      <c r="D656" s="397" t="s">
        <v>461</v>
      </c>
      <c r="E656" s="92">
        <v>0</v>
      </c>
      <c r="F656" s="92">
        <v>0</v>
      </c>
      <c r="G656" s="92">
        <v>0</v>
      </c>
      <c r="H656" s="92">
        <v>0</v>
      </c>
      <c r="I656" s="92">
        <v>0</v>
      </c>
      <c r="J656" s="92">
        <v>0</v>
      </c>
      <c r="K656" s="92">
        <v>0</v>
      </c>
      <c r="L656" s="92">
        <v>0</v>
      </c>
      <c r="M656" s="92">
        <v>0</v>
      </c>
      <c r="N656" s="92">
        <v>0</v>
      </c>
      <c r="O656" s="92">
        <v>0</v>
      </c>
      <c r="P656" s="92">
        <v>0</v>
      </c>
      <c r="Q656" s="92">
        <f t="shared" si="221"/>
        <v>0</v>
      </c>
    </row>
    <row r="657" spans="3:17" x14ac:dyDescent="0.3">
      <c r="C657" s="16"/>
      <c r="D657" s="398" t="s">
        <v>462</v>
      </c>
      <c r="E657" s="92">
        <v>0</v>
      </c>
      <c r="F657" s="92">
        <v>0</v>
      </c>
      <c r="G657" s="92">
        <v>0</v>
      </c>
      <c r="H657" s="92">
        <v>0</v>
      </c>
      <c r="I657" s="92">
        <v>0</v>
      </c>
      <c r="J657" s="92">
        <v>0</v>
      </c>
      <c r="K657" s="92">
        <v>0</v>
      </c>
      <c r="L657" s="92">
        <v>0</v>
      </c>
      <c r="M657" s="92">
        <v>0</v>
      </c>
      <c r="N657" s="92">
        <v>0</v>
      </c>
      <c r="O657" s="92">
        <v>0</v>
      </c>
      <c r="P657" s="92">
        <v>0</v>
      </c>
      <c r="Q657" s="92">
        <f t="shared" si="221"/>
        <v>0</v>
      </c>
    </row>
    <row r="658" spans="3:17" x14ac:dyDescent="0.3">
      <c r="C658" s="16"/>
      <c r="D658" s="397" t="s">
        <v>463</v>
      </c>
      <c r="E658" s="92">
        <v>0</v>
      </c>
      <c r="F658" s="92">
        <v>0</v>
      </c>
      <c r="G658" s="92">
        <v>0</v>
      </c>
      <c r="H658" s="92">
        <v>0</v>
      </c>
      <c r="I658" s="92">
        <v>0</v>
      </c>
      <c r="J658" s="92">
        <v>0</v>
      </c>
      <c r="K658" s="92">
        <v>0</v>
      </c>
      <c r="L658" s="92">
        <v>0</v>
      </c>
      <c r="M658" s="92">
        <v>0</v>
      </c>
      <c r="N658" s="92">
        <v>0</v>
      </c>
      <c r="O658" s="92">
        <v>0</v>
      </c>
      <c r="P658" s="92">
        <v>0</v>
      </c>
      <c r="Q658" s="92">
        <f t="shared" si="221"/>
        <v>0</v>
      </c>
    </row>
    <row r="659" spans="3:17" x14ac:dyDescent="0.3">
      <c r="C659" s="16"/>
      <c r="D659" s="397" t="s">
        <v>464</v>
      </c>
      <c r="E659" s="92">
        <v>0</v>
      </c>
      <c r="F659" s="92">
        <v>0</v>
      </c>
      <c r="G659" s="92">
        <v>0</v>
      </c>
      <c r="H659" s="92">
        <v>0</v>
      </c>
      <c r="I659" s="92">
        <v>0</v>
      </c>
      <c r="J659" s="92">
        <v>0</v>
      </c>
      <c r="K659" s="92">
        <v>0</v>
      </c>
      <c r="L659" s="92">
        <v>0</v>
      </c>
      <c r="M659" s="92">
        <v>0</v>
      </c>
      <c r="N659" s="92">
        <v>0</v>
      </c>
      <c r="O659" s="92">
        <v>0</v>
      </c>
      <c r="P659" s="92">
        <v>0</v>
      </c>
      <c r="Q659" s="92">
        <f t="shared" si="221"/>
        <v>0</v>
      </c>
    </row>
    <row r="660" spans="3:17" x14ac:dyDescent="0.3">
      <c r="C660" s="16"/>
      <c r="D660" s="397" t="s">
        <v>465</v>
      </c>
      <c r="E660" s="92">
        <v>0</v>
      </c>
      <c r="F660" s="92">
        <v>0</v>
      </c>
      <c r="G660" s="92">
        <v>0</v>
      </c>
      <c r="H660" s="92">
        <v>0</v>
      </c>
      <c r="I660" s="92">
        <v>0</v>
      </c>
      <c r="J660" s="92">
        <v>0</v>
      </c>
      <c r="K660" s="92">
        <v>0</v>
      </c>
      <c r="L660" s="92">
        <v>0</v>
      </c>
      <c r="M660" s="92">
        <v>0</v>
      </c>
      <c r="N660" s="92">
        <v>0</v>
      </c>
      <c r="O660" s="92">
        <v>0</v>
      </c>
      <c r="P660" s="92">
        <v>0</v>
      </c>
      <c r="Q660" s="92">
        <f t="shared" si="221"/>
        <v>0</v>
      </c>
    </row>
    <row r="661" spans="3:17" x14ac:dyDescent="0.3">
      <c r="C661" s="16"/>
      <c r="D661" s="397" t="s">
        <v>485</v>
      </c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>
        <f t="shared" si="221"/>
        <v>0</v>
      </c>
    </row>
    <row r="662" spans="3:17" x14ac:dyDescent="0.3">
      <c r="C662" s="16"/>
      <c r="D662" s="397" t="s">
        <v>467</v>
      </c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>
        <f t="shared" si="221"/>
        <v>0</v>
      </c>
    </row>
    <row r="663" spans="3:17" x14ac:dyDescent="0.3">
      <c r="C663" s="16"/>
      <c r="D663" s="397" t="s">
        <v>468</v>
      </c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>
        <f t="shared" si="221"/>
        <v>0</v>
      </c>
    </row>
    <row r="664" spans="3:17" x14ac:dyDescent="0.3">
      <c r="C664" s="16"/>
      <c r="D664" s="397" t="s">
        <v>469</v>
      </c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>
        <f t="shared" si="221"/>
        <v>0</v>
      </c>
    </row>
    <row r="665" spans="3:17" x14ac:dyDescent="0.3">
      <c r="C665" s="16"/>
      <c r="D665" s="397" t="s">
        <v>470</v>
      </c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>
        <f t="shared" si="221"/>
        <v>0</v>
      </c>
    </row>
    <row r="666" spans="3:17" x14ac:dyDescent="0.25">
      <c r="C666" s="16"/>
      <c r="D666" s="16" t="s">
        <v>441</v>
      </c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92">
        <f t="shared" si="221"/>
        <v>0</v>
      </c>
    </row>
    <row r="667" spans="3:17" x14ac:dyDescent="0.25"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92">
        <f t="shared" si="221"/>
        <v>0</v>
      </c>
    </row>
    <row r="668" spans="3:17" x14ac:dyDescent="0.25"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92">
        <f t="shared" si="221"/>
        <v>0</v>
      </c>
    </row>
    <row r="669" spans="3:17" x14ac:dyDescent="0.25"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92">
        <f t="shared" si="221"/>
        <v>0</v>
      </c>
    </row>
    <row r="670" spans="3:17" x14ac:dyDescent="0.25"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92">
        <f t="shared" si="221"/>
        <v>0</v>
      </c>
    </row>
    <row r="671" spans="3:17" x14ac:dyDescent="0.25"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92">
        <f t="shared" si="221"/>
        <v>0</v>
      </c>
    </row>
    <row r="672" spans="3:17" x14ac:dyDescent="0.25"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92">
        <f t="shared" si="221"/>
        <v>0</v>
      </c>
    </row>
    <row r="673" spans="3:17" x14ac:dyDescent="0.25"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92">
        <f t="shared" si="221"/>
        <v>0</v>
      </c>
    </row>
    <row r="674" spans="3:17" x14ac:dyDescent="0.25">
      <c r="C674" s="935" t="s">
        <v>387</v>
      </c>
      <c r="D674" s="936"/>
      <c r="E674" s="92">
        <f t="shared" ref="E674:P674" si="222">SUM(E650:E673)</f>
        <v>0</v>
      </c>
      <c r="F674" s="92">
        <f t="shared" si="222"/>
        <v>0</v>
      </c>
      <c r="G674" s="92">
        <f t="shared" si="222"/>
        <v>0</v>
      </c>
      <c r="H674" s="92">
        <f t="shared" si="222"/>
        <v>0</v>
      </c>
      <c r="I674" s="92">
        <f t="shared" si="222"/>
        <v>0</v>
      </c>
      <c r="J674" s="92">
        <f t="shared" si="222"/>
        <v>0</v>
      </c>
      <c r="K674" s="92">
        <f t="shared" si="222"/>
        <v>0</v>
      </c>
      <c r="L674" s="92">
        <f t="shared" si="222"/>
        <v>0</v>
      </c>
      <c r="M674" s="92">
        <f t="shared" si="222"/>
        <v>0</v>
      </c>
      <c r="N674" s="92">
        <f t="shared" si="222"/>
        <v>0</v>
      </c>
      <c r="O674" s="92">
        <f t="shared" si="222"/>
        <v>0</v>
      </c>
      <c r="P674" s="92">
        <f t="shared" si="222"/>
        <v>0</v>
      </c>
      <c r="Q674" s="116">
        <f t="shared" si="221"/>
        <v>0</v>
      </c>
    </row>
    <row r="675" spans="3:17" x14ac:dyDescent="0.25">
      <c r="C675" s="1002" t="s">
        <v>388</v>
      </c>
      <c r="D675" s="1003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</row>
    <row r="676" spans="3:17" x14ac:dyDescent="0.25">
      <c r="C676" s="16" t="s">
        <v>389</v>
      </c>
      <c r="D676" s="16" t="s">
        <v>390</v>
      </c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>
        <f>SUM(E676:P676)</f>
        <v>0</v>
      </c>
    </row>
    <row r="677" spans="3:17" x14ac:dyDescent="0.25">
      <c r="C677" s="16" t="s">
        <v>389</v>
      </c>
      <c r="D677" s="16" t="s">
        <v>391</v>
      </c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>
        <f>SUM(E677:P677)</f>
        <v>0</v>
      </c>
    </row>
    <row r="678" spans="3:17" x14ac:dyDescent="0.25">
      <c r="C678" s="935" t="s">
        <v>392</v>
      </c>
      <c r="D678" s="936"/>
      <c r="E678" s="16">
        <f t="shared" ref="E678:Q678" si="223">E676+E677</f>
        <v>0</v>
      </c>
      <c r="F678" s="16">
        <f t="shared" si="223"/>
        <v>0</v>
      </c>
      <c r="G678" s="16">
        <f t="shared" si="223"/>
        <v>0</v>
      </c>
      <c r="H678" s="16">
        <f t="shared" si="223"/>
        <v>0</v>
      </c>
      <c r="I678" s="16">
        <f t="shared" si="223"/>
        <v>0</v>
      </c>
      <c r="J678" s="16">
        <f t="shared" si="223"/>
        <v>0</v>
      </c>
      <c r="K678" s="16">
        <f t="shared" si="223"/>
        <v>0</v>
      </c>
      <c r="L678" s="16">
        <f t="shared" si="223"/>
        <v>0</v>
      </c>
      <c r="M678" s="16">
        <f t="shared" si="223"/>
        <v>0</v>
      </c>
      <c r="N678" s="16">
        <f t="shared" si="223"/>
        <v>0</v>
      </c>
      <c r="O678" s="16">
        <f t="shared" si="223"/>
        <v>0</v>
      </c>
      <c r="P678" s="16">
        <f t="shared" si="223"/>
        <v>0</v>
      </c>
      <c r="Q678" s="16">
        <f t="shared" si="223"/>
        <v>0</v>
      </c>
    </row>
    <row r="679" spans="3:17" x14ac:dyDescent="0.25">
      <c r="C679" s="935" t="s">
        <v>201</v>
      </c>
      <c r="D679" s="936"/>
      <c r="E679" s="263">
        <f t="shared" ref="E679:Q679" si="224">E558+E603+E612+E622+E648+E674+E678</f>
        <v>26.840371985866661</v>
      </c>
      <c r="F679" s="263">
        <f t="shared" si="224"/>
        <v>116.14985332836666</v>
      </c>
      <c r="G679" s="263">
        <f t="shared" si="224"/>
        <v>72.690016666666665</v>
      </c>
      <c r="H679" s="263">
        <f t="shared" si="224"/>
        <v>125.15939905222008</v>
      </c>
      <c r="I679" s="263">
        <f t="shared" si="224"/>
        <v>73.422815283666665</v>
      </c>
      <c r="J679" s="263">
        <f t="shared" si="224"/>
        <v>82.501907905966661</v>
      </c>
      <c r="K679" s="263">
        <f t="shared" si="224"/>
        <v>72.690016666666665</v>
      </c>
      <c r="L679" s="263">
        <f t="shared" si="224"/>
        <v>72.690016666666665</v>
      </c>
      <c r="M679" s="263">
        <f t="shared" si="224"/>
        <v>76.777636539266666</v>
      </c>
      <c r="N679" s="263">
        <f t="shared" si="224"/>
        <v>77.888165782466658</v>
      </c>
      <c r="O679" s="263">
        <f t="shared" si="224"/>
        <v>79.776631391566667</v>
      </c>
      <c r="P679" s="263">
        <f t="shared" si="224"/>
        <v>77.07060317476666</v>
      </c>
      <c r="Q679" s="264">
        <f t="shared" si="224"/>
        <v>953.65743444415341</v>
      </c>
    </row>
  </sheetData>
  <mergeCells count="120">
    <mergeCell ref="C539:C556"/>
    <mergeCell ref="C557:D557"/>
    <mergeCell ref="C2:Q2"/>
    <mergeCell ref="C505:D505"/>
    <mergeCell ref="C509:D509"/>
    <mergeCell ref="C510:D510"/>
    <mergeCell ref="D514:D516"/>
    <mergeCell ref="C603:D603"/>
    <mergeCell ref="C518:D518"/>
    <mergeCell ref="C519:C536"/>
    <mergeCell ref="C537:D537"/>
    <mergeCell ref="C538:D538"/>
    <mergeCell ref="C432:D432"/>
    <mergeCell ref="C433:D433"/>
    <mergeCell ref="C434:D434"/>
    <mergeCell ref="C442:D442"/>
    <mergeCell ref="C443:D443"/>
    <mergeCell ref="E514:Q514"/>
    <mergeCell ref="C559:D559"/>
    <mergeCell ref="C560:D560"/>
    <mergeCell ref="C517:D517"/>
    <mergeCell ref="C452:D452"/>
    <mergeCell ref="C453:D453"/>
    <mergeCell ref="C478:D478"/>
    <mergeCell ref="C479:D479"/>
    <mergeCell ref="C504:D504"/>
    <mergeCell ref="C391:C399"/>
    <mergeCell ref="C416:D416"/>
    <mergeCell ref="C417:D417"/>
    <mergeCell ref="C418:C421"/>
    <mergeCell ref="C369:D369"/>
    <mergeCell ref="C370:C386"/>
    <mergeCell ref="C387:D387"/>
    <mergeCell ref="C388:D388"/>
    <mergeCell ref="C390:D390"/>
    <mergeCell ref="C679:D679"/>
    <mergeCell ref="C623:D623"/>
    <mergeCell ref="C648:D648"/>
    <mergeCell ref="C649:D649"/>
    <mergeCell ref="C674:D674"/>
    <mergeCell ref="C675:D675"/>
    <mergeCell ref="C678:D678"/>
    <mergeCell ref="C558:D558"/>
    <mergeCell ref="C622:D622"/>
    <mergeCell ref="C561:C569"/>
    <mergeCell ref="C586:D586"/>
    <mergeCell ref="C587:D587"/>
    <mergeCell ref="C588:C591"/>
    <mergeCell ref="C602:D602"/>
    <mergeCell ref="C604:D604"/>
    <mergeCell ref="C612:D612"/>
    <mergeCell ref="C613:D613"/>
    <mergeCell ref="C345:C347"/>
    <mergeCell ref="C283:D283"/>
    <mergeCell ref="C284:D284"/>
    <mergeCell ref="C309:D309"/>
    <mergeCell ref="C310:D310"/>
    <mergeCell ref="C335:D335"/>
    <mergeCell ref="C389:D389"/>
    <mergeCell ref="C274:D274"/>
    <mergeCell ref="E345:Q345"/>
    <mergeCell ref="C348:D348"/>
    <mergeCell ref="C349:D349"/>
    <mergeCell ref="C350:C367"/>
    <mergeCell ref="C368:D368"/>
    <mergeCell ref="C336:D336"/>
    <mergeCell ref="C340:D340"/>
    <mergeCell ref="C341:D341"/>
    <mergeCell ref="D345:D347"/>
    <mergeCell ref="C263:D263"/>
    <mergeCell ref="C264:D264"/>
    <mergeCell ref="C265:D265"/>
    <mergeCell ref="C273:D273"/>
    <mergeCell ref="C220:D220"/>
    <mergeCell ref="C221:C229"/>
    <mergeCell ref="C247:D247"/>
    <mergeCell ref="C248:D248"/>
    <mergeCell ref="C249:C252"/>
    <mergeCell ref="C93:D93"/>
    <mergeCell ref="D175:D177"/>
    <mergeCell ref="C139:D139"/>
    <mergeCell ref="C140:D140"/>
    <mergeCell ref="C218:D218"/>
    <mergeCell ref="C219:D219"/>
    <mergeCell ref="C198:D198"/>
    <mergeCell ref="C165:D165"/>
    <mergeCell ref="C166:D166"/>
    <mergeCell ref="C170:D170"/>
    <mergeCell ref="C171:D171"/>
    <mergeCell ref="C175:C177"/>
    <mergeCell ref="C199:D199"/>
    <mergeCell ref="C180:C197"/>
    <mergeCell ref="C178:D178"/>
    <mergeCell ref="C179:D179"/>
    <mergeCell ref="C200:C216"/>
    <mergeCell ref="C217:D217"/>
    <mergeCell ref="C6:C8"/>
    <mergeCell ref="D6:D8"/>
    <mergeCell ref="E6:Q6"/>
    <mergeCell ref="C9:D9"/>
    <mergeCell ref="C10:D10"/>
    <mergeCell ref="C78:D78"/>
    <mergeCell ref="C77:D77"/>
    <mergeCell ref="E175:Q175"/>
    <mergeCell ref="C94:D94"/>
    <mergeCell ref="C95:D95"/>
    <mergeCell ref="C29:D29"/>
    <mergeCell ref="C11:C28"/>
    <mergeCell ref="C30:D30"/>
    <mergeCell ref="C48:D48"/>
    <mergeCell ref="C31:C47"/>
    <mergeCell ref="C49:D49"/>
    <mergeCell ref="C50:D50"/>
    <mergeCell ref="C51:D51"/>
    <mergeCell ref="C52:C60"/>
    <mergeCell ref="C103:D103"/>
    <mergeCell ref="C113:D113"/>
    <mergeCell ref="C104:D104"/>
    <mergeCell ref="C114:D114"/>
    <mergeCell ref="C79:C8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2:F58"/>
  <sheetViews>
    <sheetView showGridLines="0" view="pageBreakPreview" zoomScale="70" zoomScaleNormal="70" zoomScaleSheetLayoutView="70" zoomScalePageLayoutView="77" workbookViewId="0">
      <selection activeCell="H10" sqref="H10"/>
    </sheetView>
  </sheetViews>
  <sheetFormatPr defaultColWidth="9.1796875" defaultRowHeight="14" x14ac:dyDescent="0.25"/>
  <cols>
    <col min="1" max="1" width="6.81640625" style="5" customWidth="1"/>
    <col min="2" max="2" width="7.1796875" style="5" bestFit="1" customWidth="1"/>
    <col min="3" max="3" width="39.453125" style="5" customWidth="1"/>
    <col min="4" max="4" width="14.1796875" style="5" bestFit="1" customWidth="1"/>
    <col min="5" max="5" width="14.81640625" style="828" customWidth="1"/>
    <col min="6" max="6" width="9.1796875" style="5" customWidth="1"/>
    <col min="7" max="16384" width="9.1796875" style="5"/>
  </cols>
  <sheetData>
    <row r="2" spans="2:5" x14ac:dyDescent="0.25">
      <c r="B2" s="842" t="s">
        <v>6</v>
      </c>
      <c r="C2" s="843" t="s">
        <v>7</v>
      </c>
      <c r="D2" s="4"/>
      <c r="E2" s="767"/>
    </row>
    <row r="3" spans="2:5" s="3" customFormat="1" x14ac:dyDescent="0.3">
      <c r="D3" s="4"/>
      <c r="E3" s="767"/>
    </row>
    <row r="4" spans="2:5" x14ac:dyDescent="0.25">
      <c r="B4" s="23" t="s">
        <v>99</v>
      </c>
      <c r="C4" s="26" t="s">
        <v>100</v>
      </c>
    </row>
    <row r="6" spans="2:5" ht="12.75" customHeight="1" x14ac:dyDescent="0.25">
      <c r="B6" s="927" t="s">
        <v>2</v>
      </c>
      <c r="C6" s="930" t="s">
        <v>102</v>
      </c>
      <c r="D6" s="930" t="s">
        <v>103</v>
      </c>
      <c r="E6" s="761" t="s">
        <v>473</v>
      </c>
    </row>
    <row r="7" spans="2:5" x14ac:dyDescent="0.25">
      <c r="B7" s="927"/>
      <c r="C7" s="930"/>
      <c r="D7" s="930"/>
      <c r="E7" s="762" t="s">
        <v>1227</v>
      </c>
    </row>
    <row r="8" spans="2:5" x14ac:dyDescent="0.25">
      <c r="B8" s="927"/>
      <c r="C8" s="930"/>
      <c r="D8" s="930"/>
      <c r="E8" s="762" t="s">
        <v>115</v>
      </c>
    </row>
    <row r="9" spans="2:5" x14ac:dyDescent="0.25">
      <c r="B9" s="1">
        <v>1</v>
      </c>
      <c r="C9" s="2" t="s">
        <v>116</v>
      </c>
      <c r="D9" s="465" t="s">
        <v>32</v>
      </c>
      <c r="E9" s="837">
        <f>E46</f>
        <v>38492.053345195469</v>
      </c>
    </row>
    <row r="10" spans="2:5" x14ac:dyDescent="0.25">
      <c r="B10" s="93">
        <f>B9+1</f>
        <v>2</v>
      </c>
      <c r="C10" s="2" t="s">
        <v>117</v>
      </c>
      <c r="D10" s="465" t="s">
        <v>36</v>
      </c>
      <c r="E10" s="838">
        <f>E47</f>
        <v>2274.6799999999998</v>
      </c>
    </row>
    <row r="11" spans="2:5" x14ac:dyDescent="0.25">
      <c r="B11" s="93">
        <f>B10+1</f>
        <v>3</v>
      </c>
      <c r="C11" s="2" t="s">
        <v>118</v>
      </c>
      <c r="D11" s="465" t="s">
        <v>36</v>
      </c>
      <c r="E11" s="838">
        <f t="shared" ref="E11" si="0">E48</f>
        <v>1789.85</v>
      </c>
    </row>
    <row r="12" spans="2:5" x14ac:dyDescent="0.25">
      <c r="B12" s="93">
        <f>B11+1</f>
        <v>4</v>
      </c>
      <c r="C12" s="2" t="s">
        <v>119</v>
      </c>
      <c r="D12" s="465" t="s">
        <v>36</v>
      </c>
      <c r="E12" s="838">
        <f t="shared" ref="E12" si="1">E49</f>
        <v>68.47</v>
      </c>
    </row>
    <row r="13" spans="2:5" x14ac:dyDescent="0.25">
      <c r="B13" s="93">
        <v>5</v>
      </c>
      <c r="C13" s="2" t="s">
        <v>120</v>
      </c>
      <c r="D13" s="465"/>
      <c r="E13" s="838">
        <f>E50</f>
        <v>6542.0135056899671</v>
      </c>
    </row>
    <row r="14" spans="2:5" x14ac:dyDescent="0.25">
      <c r="B14" s="93">
        <v>6</v>
      </c>
      <c r="C14" s="2" t="s">
        <v>121</v>
      </c>
      <c r="D14" s="465" t="s">
        <v>38</v>
      </c>
      <c r="E14" s="838">
        <f>E51</f>
        <v>452.42049972355954</v>
      </c>
    </row>
    <row r="15" spans="2:5" x14ac:dyDescent="0.25">
      <c r="B15" s="1">
        <f t="shared" ref="B15:B16" si="2">B14+1</f>
        <v>7</v>
      </c>
      <c r="C15" s="8" t="s">
        <v>122</v>
      </c>
      <c r="D15" s="465" t="s">
        <v>48</v>
      </c>
      <c r="E15" s="838">
        <f>E52</f>
        <v>114.87464208678273</v>
      </c>
    </row>
    <row r="16" spans="2:5" x14ac:dyDescent="0.25">
      <c r="B16" s="1">
        <f t="shared" si="2"/>
        <v>8</v>
      </c>
      <c r="C16" s="2" t="s">
        <v>51</v>
      </c>
      <c r="D16" s="1" t="s">
        <v>50</v>
      </c>
      <c r="E16" s="838">
        <f>E53</f>
        <v>93.374040149526664</v>
      </c>
    </row>
    <row r="17" spans="1:5" x14ac:dyDescent="0.25">
      <c r="B17" s="1">
        <f>B16+1</f>
        <v>9</v>
      </c>
      <c r="C17" s="8" t="s">
        <v>123</v>
      </c>
      <c r="D17" s="1" t="s">
        <v>52</v>
      </c>
      <c r="E17" s="838">
        <f t="shared" ref="E17" si="3">E54</f>
        <v>0</v>
      </c>
    </row>
    <row r="18" spans="1:5" x14ac:dyDescent="0.25">
      <c r="B18" s="1">
        <f>B17+1</f>
        <v>10</v>
      </c>
      <c r="C18" s="8" t="s">
        <v>55</v>
      </c>
      <c r="D18" s="1" t="s">
        <v>54</v>
      </c>
      <c r="E18" s="838">
        <f>E55</f>
        <v>48.187293596596618</v>
      </c>
    </row>
    <row r="19" spans="1:5" x14ac:dyDescent="0.25">
      <c r="B19" s="1">
        <f>B18+1</f>
        <v>11</v>
      </c>
      <c r="C19" s="94" t="s">
        <v>124</v>
      </c>
      <c r="D19" s="1" t="s">
        <v>52</v>
      </c>
      <c r="E19" s="838">
        <f>E56</f>
        <v>366.09034756389445</v>
      </c>
    </row>
    <row r="20" spans="1:5" x14ac:dyDescent="0.25">
      <c r="B20" s="6"/>
      <c r="C20" s="9" t="s">
        <v>7</v>
      </c>
      <c r="D20" s="1"/>
      <c r="E20" s="839">
        <f>SUM(E9:E19)</f>
        <v>50242.013674005786</v>
      </c>
    </row>
    <row r="21" spans="1:5" x14ac:dyDescent="0.25">
      <c r="B21" s="46"/>
      <c r="C21" s="95"/>
      <c r="D21" s="96"/>
    </row>
    <row r="22" spans="1:5" x14ac:dyDescent="0.25">
      <c r="E22" s="829"/>
    </row>
    <row r="23" spans="1:5" x14ac:dyDescent="0.25">
      <c r="B23" s="23" t="s">
        <v>125</v>
      </c>
      <c r="C23" s="834" t="s">
        <v>126</v>
      </c>
    </row>
    <row r="24" spans="1:5" x14ac:dyDescent="0.25">
      <c r="E24" s="830"/>
    </row>
    <row r="25" spans="1:5" x14ac:dyDescent="0.25">
      <c r="B25" s="927" t="s">
        <v>2</v>
      </c>
      <c r="C25" s="930" t="s">
        <v>102</v>
      </c>
      <c r="D25" s="930" t="s">
        <v>103</v>
      </c>
      <c r="E25" s="761" t="s">
        <v>473</v>
      </c>
    </row>
    <row r="26" spans="1:5" x14ac:dyDescent="0.25">
      <c r="B26" s="928"/>
      <c r="C26" s="930"/>
      <c r="D26" s="930"/>
      <c r="E26" s="762" t="s">
        <v>1227</v>
      </c>
    </row>
    <row r="27" spans="1:5" x14ac:dyDescent="0.25">
      <c r="B27" s="929"/>
      <c r="C27" s="931"/>
      <c r="D27" s="931"/>
      <c r="E27" s="762" t="s">
        <v>115</v>
      </c>
    </row>
    <row r="28" spans="1:5" x14ac:dyDescent="0.25">
      <c r="A28" s="5" t="s">
        <v>1159</v>
      </c>
      <c r="B28" s="93">
        <v>1</v>
      </c>
      <c r="C28" s="2" t="s">
        <v>121</v>
      </c>
      <c r="D28" s="465" t="s">
        <v>38</v>
      </c>
      <c r="E28" s="838">
        <f>[4]F1!$M$34</f>
        <v>4071.7844975120356</v>
      </c>
    </row>
    <row r="29" spans="1:5" x14ac:dyDescent="0.25">
      <c r="A29" s="5" t="s">
        <v>1159</v>
      </c>
      <c r="B29" s="1">
        <f t="shared" ref="B29:B33" si="4">B28+1</f>
        <v>2</v>
      </c>
      <c r="C29" s="8" t="s">
        <v>122</v>
      </c>
      <c r="D29" s="465" t="s">
        <v>48</v>
      </c>
      <c r="E29" s="838">
        <f>[4]F1!$M$35</f>
        <v>1033.8717787810449</v>
      </c>
    </row>
    <row r="30" spans="1:5" x14ac:dyDescent="0.25">
      <c r="A30" s="5" t="s">
        <v>1159</v>
      </c>
      <c r="B30" s="1">
        <f t="shared" si="4"/>
        <v>3</v>
      </c>
      <c r="C30" s="2" t="s">
        <v>51</v>
      </c>
      <c r="D30" s="1" t="s">
        <v>50</v>
      </c>
      <c r="E30" s="838">
        <f>[4]F1!$M$36</f>
        <v>840.36636134573996</v>
      </c>
    </row>
    <row r="31" spans="1:5" x14ac:dyDescent="0.25">
      <c r="A31" s="5" t="s">
        <v>1159</v>
      </c>
      <c r="B31" s="1">
        <f t="shared" si="4"/>
        <v>4</v>
      </c>
      <c r="C31" s="8" t="s">
        <v>123</v>
      </c>
      <c r="D31" s="1" t="s">
        <v>52</v>
      </c>
      <c r="E31" s="838">
        <f>[4]F1!$M$37</f>
        <v>149.96838968177619</v>
      </c>
    </row>
    <row r="32" spans="1:5" x14ac:dyDescent="0.25">
      <c r="A32" s="5" t="s">
        <v>1159</v>
      </c>
      <c r="B32" s="1">
        <f t="shared" si="4"/>
        <v>5</v>
      </c>
      <c r="C32" s="2" t="s">
        <v>55</v>
      </c>
      <c r="D32" s="1" t="s">
        <v>54</v>
      </c>
      <c r="E32" s="838">
        <f>[4]F1!$M$38</f>
        <v>433.68564236936959</v>
      </c>
    </row>
    <row r="33" spans="1:5" x14ac:dyDescent="0.25">
      <c r="A33" s="5" t="s">
        <v>1159</v>
      </c>
      <c r="B33" s="1">
        <f t="shared" si="4"/>
        <v>6</v>
      </c>
      <c r="C33" s="2" t="s">
        <v>127</v>
      </c>
      <c r="D33" s="1"/>
      <c r="E33" s="838"/>
    </row>
    <row r="34" spans="1:5" x14ac:dyDescent="0.25">
      <c r="A34" s="5" t="s">
        <v>1159</v>
      </c>
      <c r="B34" s="1">
        <v>6.1</v>
      </c>
      <c r="C34" s="2" t="s">
        <v>128</v>
      </c>
      <c r="D34" s="1" t="s">
        <v>60</v>
      </c>
      <c r="E34" s="838">
        <f>[4]F1!$M$40</f>
        <v>1.2</v>
      </c>
    </row>
    <row r="35" spans="1:5" x14ac:dyDescent="0.25">
      <c r="A35" s="5" t="s">
        <v>1159</v>
      </c>
      <c r="B35" s="1">
        <v>6.2</v>
      </c>
      <c r="C35" s="2" t="s">
        <v>57</v>
      </c>
      <c r="D35" s="1" t="s">
        <v>56</v>
      </c>
      <c r="E35" s="838">
        <f>[4]F1!$M$41</f>
        <v>531.65316400000006</v>
      </c>
    </row>
    <row r="36" spans="1:5" x14ac:dyDescent="0.25">
      <c r="A36" s="5" t="s">
        <v>1159</v>
      </c>
      <c r="B36" s="1">
        <v>6.3</v>
      </c>
      <c r="C36" s="2" t="s">
        <v>129</v>
      </c>
      <c r="D36" s="1" t="s">
        <v>58</v>
      </c>
      <c r="E36" s="838">
        <f>[5]F1!M41</f>
        <v>0</v>
      </c>
    </row>
    <row r="37" spans="1:5" x14ac:dyDescent="0.25">
      <c r="A37" s="5" t="s">
        <v>1159</v>
      </c>
      <c r="B37" s="1">
        <f>B33+1</f>
        <v>7</v>
      </c>
      <c r="C37" s="2" t="s">
        <v>130</v>
      </c>
      <c r="D37" s="1"/>
      <c r="E37" s="838"/>
    </row>
    <row r="38" spans="1:5" x14ac:dyDescent="0.25">
      <c r="A38" s="5" t="s">
        <v>1159</v>
      </c>
      <c r="B38" s="1">
        <v>7.1</v>
      </c>
      <c r="C38" s="2" t="s">
        <v>131</v>
      </c>
      <c r="D38" s="1" t="s">
        <v>86</v>
      </c>
      <c r="E38" s="838">
        <v>545.19000000000005</v>
      </c>
    </row>
    <row r="39" spans="1:5" x14ac:dyDescent="0.25">
      <c r="A39" s="5" t="s">
        <v>1159</v>
      </c>
      <c r="B39" s="6"/>
      <c r="C39" s="9" t="s">
        <v>7</v>
      </c>
      <c r="D39" s="1"/>
      <c r="E39" s="839">
        <f t="shared" ref="E39" si="5">SUM(E28:E32)-SUM(E34:E36)+E38</f>
        <v>6542.0135056899671</v>
      </c>
    </row>
    <row r="40" spans="1:5" x14ac:dyDescent="0.25">
      <c r="E40" s="841">
        <f>E39-E38</f>
        <v>5996.8235056899666</v>
      </c>
    </row>
    <row r="41" spans="1:5" x14ac:dyDescent="0.25">
      <c r="B41" s="23" t="s">
        <v>132</v>
      </c>
      <c r="C41" s="26" t="s">
        <v>133</v>
      </c>
    </row>
    <row r="42" spans="1:5" x14ac:dyDescent="0.25">
      <c r="E42" s="833"/>
    </row>
    <row r="43" spans="1:5" x14ac:dyDescent="0.25">
      <c r="B43" s="927" t="s">
        <v>2</v>
      </c>
      <c r="C43" s="930" t="s">
        <v>102</v>
      </c>
      <c r="D43" s="930" t="s">
        <v>103</v>
      </c>
      <c r="E43" s="761" t="s">
        <v>473</v>
      </c>
    </row>
    <row r="44" spans="1:5" ht="12.75" customHeight="1" x14ac:dyDescent="0.25">
      <c r="B44" s="928"/>
      <c r="C44" s="930"/>
      <c r="D44" s="930"/>
      <c r="E44" s="762" t="s">
        <v>1227</v>
      </c>
    </row>
    <row r="45" spans="1:5" x14ac:dyDescent="0.25">
      <c r="B45" s="929"/>
      <c r="C45" s="931"/>
      <c r="D45" s="931"/>
      <c r="E45" s="762" t="s">
        <v>115</v>
      </c>
    </row>
    <row r="46" spans="1:5" x14ac:dyDescent="0.25">
      <c r="B46" s="93">
        <v>1</v>
      </c>
      <c r="C46" s="2" t="s">
        <v>1228</v>
      </c>
      <c r="D46" s="465" t="s">
        <v>32</v>
      </c>
      <c r="E46" s="831">
        <f>'F12'!E118</f>
        <v>38492.053345195469</v>
      </c>
    </row>
    <row r="47" spans="1:5" x14ac:dyDescent="0.25">
      <c r="B47" s="93">
        <f>B46+1</f>
        <v>2</v>
      </c>
      <c r="C47" s="2" t="s">
        <v>1229</v>
      </c>
      <c r="D47" s="465" t="s">
        <v>36</v>
      </c>
      <c r="E47" s="831">
        <f>'F14'!F14</f>
        <v>2274.6799999999998</v>
      </c>
    </row>
    <row r="48" spans="1:5" x14ac:dyDescent="0.25">
      <c r="B48" s="93">
        <f>B47+1</f>
        <v>3</v>
      </c>
      <c r="C48" s="2" t="s">
        <v>1230</v>
      </c>
      <c r="D48" s="465" t="s">
        <v>36</v>
      </c>
      <c r="E48" s="831">
        <f>'F14'!F9</f>
        <v>1789.85</v>
      </c>
    </row>
    <row r="49" spans="1:6" x14ac:dyDescent="0.25">
      <c r="B49" s="93">
        <f>B48+1</f>
        <v>4</v>
      </c>
      <c r="C49" s="2" t="s">
        <v>119</v>
      </c>
      <c r="D49" s="465" t="s">
        <v>36</v>
      </c>
      <c r="E49" s="831">
        <f>'F14'!F19</f>
        <v>68.47</v>
      </c>
    </row>
    <row r="50" spans="1:6" x14ac:dyDescent="0.25">
      <c r="A50" s="5" t="s">
        <v>1158</v>
      </c>
      <c r="B50" s="93">
        <f>B49+1</f>
        <v>5</v>
      </c>
      <c r="C50" s="2" t="s">
        <v>120</v>
      </c>
      <c r="D50" s="465" t="s">
        <v>38</v>
      </c>
      <c r="E50" s="831">
        <f>E39</f>
        <v>6542.0135056899671</v>
      </c>
    </row>
    <row r="51" spans="1:6" x14ac:dyDescent="0.25">
      <c r="A51" s="5" t="s">
        <v>1158</v>
      </c>
      <c r="B51" s="1">
        <f t="shared" ref="B51:B53" si="6">B50+1</f>
        <v>6</v>
      </c>
      <c r="C51" s="8" t="s">
        <v>1231</v>
      </c>
      <c r="D51" s="465" t="s">
        <v>48</v>
      </c>
      <c r="E51" s="831">
        <f>[4]F1!$M$56</f>
        <v>452.42049972355954</v>
      </c>
    </row>
    <row r="52" spans="1:6" x14ac:dyDescent="0.25">
      <c r="A52" s="5" t="s">
        <v>1158</v>
      </c>
      <c r="B52" s="1">
        <f t="shared" si="6"/>
        <v>7</v>
      </c>
      <c r="C52" s="2" t="s">
        <v>1232</v>
      </c>
      <c r="D52" s="1" t="s">
        <v>50</v>
      </c>
      <c r="E52" s="831">
        <f>[4]F1!$M$57</f>
        <v>114.87464208678273</v>
      </c>
    </row>
    <row r="53" spans="1:6" x14ac:dyDescent="0.25">
      <c r="A53" s="5" t="s">
        <v>1158</v>
      </c>
      <c r="B53" s="1">
        <f t="shared" si="6"/>
        <v>8</v>
      </c>
      <c r="C53" s="8" t="s">
        <v>1233</v>
      </c>
      <c r="D53" s="1" t="s">
        <v>52</v>
      </c>
      <c r="E53" s="831">
        <f>[4]F1!$M$58</f>
        <v>93.374040149526664</v>
      </c>
    </row>
    <row r="54" spans="1:6" x14ac:dyDescent="0.25">
      <c r="A54" s="5" t="s">
        <v>1158</v>
      </c>
      <c r="B54" s="1">
        <v>9</v>
      </c>
      <c r="C54" s="2" t="s">
        <v>1234</v>
      </c>
      <c r="D54" s="1" t="s">
        <v>54</v>
      </c>
      <c r="E54" s="831">
        <v>0</v>
      </c>
    </row>
    <row r="55" spans="1:6" x14ac:dyDescent="0.25">
      <c r="B55" s="1">
        <v>10</v>
      </c>
      <c r="C55" s="94" t="s">
        <v>1235</v>
      </c>
      <c r="D55" s="1" t="s">
        <v>52</v>
      </c>
      <c r="E55" s="831">
        <f>[4]F1!$M$61</f>
        <v>48.187293596596618</v>
      </c>
    </row>
    <row r="56" spans="1:6" x14ac:dyDescent="0.25">
      <c r="A56" s="641"/>
      <c r="B56" s="639">
        <v>11</v>
      </c>
      <c r="C56" s="653" t="s">
        <v>1236</v>
      </c>
      <c r="D56" s="639"/>
      <c r="E56" s="831">
        <v>366.09034756389445</v>
      </c>
    </row>
    <row r="57" spans="1:6" s="641" customFormat="1" x14ac:dyDescent="0.25">
      <c r="B57" s="642"/>
      <c r="C57" s="645" t="s">
        <v>1237</v>
      </c>
      <c r="D57" s="644"/>
      <c r="E57" s="832">
        <f>SUM(E46:E56)</f>
        <v>50242.013674005786</v>
      </c>
    </row>
    <row r="58" spans="1:6" s="641" customFormat="1" x14ac:dyDescent="0.25">
      <c r="A58" s="5"/>
      <c r="B58" s="5"/>
      <c r="C58" s="5"/>
      <c r="D58" s="5"/>
      <c r="E58" s="828"/>
      <c r="F58" s="827"/>
    </row>
  </sheetData>
  <mergeCells count="9">
    <mergeCell ref="B43:B45"/>
    <mergeCell ref="C43:C45"/>
    <mergeCell ref="D43:D45"/>
    <mergeCell ref="B6:B8"/>
    <mergeCell ref="C6:C8"/>
    <mergeCell ref="D6:D8"/>
    <mergeCell ref="B25:B27"/>
    <mergeCell ref="C25:C27"/>
    <mergeCell ref="D25:D27"/>
  </mergeCells>
  <pageMargins left="1" right="0.23" top="0.92" bottom="1" header="0.5" footer="0.5"/>
  <pageSetup paperSize="9" scale="8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U530"/>
  <sheetViews>
    <sheetView showGridLines="0" view="pageBreakPreview" topLeftCell="A500" zoomScale="60" zoomScaleNormal="58" workbookViewId="0">
      <selection activeCell="A2" sqref="A2:XFD2"/>
    </sheetView>
  </sheetViews>
  <sheetFormatPr defaultColWidth="9.1796875" defaultRowHeight="14" x14ac:dyDescent="0.25"/>
  <cols>
    <col min="1" max="1" width="3.1796875" style="640" customWidth="1"/>
    <col min="2" max="2" width="8.1796875" style="401" customWidth="1"/>
    <col min="3" max="3" width="22.1796875" style="401" customWidth="1"/>
    <col min="4" max="4" width="40.1796875" style="401" bestFit="1" customWidth="1"/>
    <col min="5" max="5" width="15.1796875" style="401" bestFit="1" customWidth="1"/>
    <col min="6" max="6" width="14.453125" style="401" bestFit="1" customWidth="1"/>
    <col min="7" max="8" width="15.1796875" style="401" bestFit="1" customWidth="1"/>
    <col min="9" max="9" width="14.81640625" style="401" bestFit="1" customWidth="1"/>
    <col min="10" max="10" width="14.81640625" style="401" customWidth="1"/>
    <col min="11" max="11" width="12.54296875" style="401" customWidth="1"/>
    <col min="12" max="12" width="15.1796875" style="401" bestFit="1" customWidth="1"/>
    <col min="13" max="13" width="14.81640625" style="401" bestFit="1" customWidth="1"/>
    <col min="14" max="14" width="14.453125" style="401" bestFit="1" customWidth="1"/>
    <col min="15" max="16" width="15.1796875" style="401" bestFit="1" customWidth="1"/>
    <col min="17" max="17" width="17.1796875" style="401" bestFit="1" customWidth="1"/>
    <col min="18" max="18" width="12.453125" style="401" customWidth="1"/>
    <col min="19" max="19" width="12.81640625" style="401" customWidth="1"/>
    <col min="20" max="16384" width="9.1796875" style="401"/>
  </cols>
  <sheetData>
    <row r="1" spans="2:18" s="640" customFormat="1" x14ac:dyDescent="0.25">
      <c r="R1" s="401"/>
    </row>
    <row r="2" spans="2:18" s="640" customFormat="1" x14ac:dyDescent="0.25">
      <c r="C2" s="974" t="s">
        <v>0</v>
      </c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Q2" s="974"/>
      <c r="R2" s="401"/>
    </row>
    <row r="3" spans="2:18" s="640" customFormat="1" x14ac:dyDescent="0.25">
      <c r="C3" s="401"/>
      <c r="D3" s="401"/>
      <c r="E3" s="401"/>
      <c r="F3" s="401"/>
      <c r="G3" s="401"/>
      <c r="H3" s="401"/>
      <c r="I3" s="401"/>
      <c r="J3" s="723" t="s">
        <v>1253</v>
      </c>
      <c r="K3" s="401"/>
      <c r="L3" s="401"/>
      <c r="M3" s="401"/>
      <c r="N3" s="401"/>
      <c r="O3" s="401"/>
      <c r="P3" s="401"/>
      <c r="Q3" s="401"/>
      <c r="R3" s="401"/>
    </row>
    <row r="4" spans="2:18" s="640" customFormat="1" x14ac:dyDescent="0.25">
      <c r="C4" s="719" t="s">
        <v>480</v>
      </c>
      <c r="D4" s="401"/>
      <c r="E4" s="401"/>
      <c r="F4" s="401"/>
      <c r="G4" s="401"/>
      <c r="H4" s="401"/>
      <c r="I4" s="401"/>
      <c r="J4" s="723"/>
      <c r="K4" s="401"/>
      <c r="L4" s="401"/>
      <c r="M4" s="401"/>
      <c r="N4" s="401"/>
      <c r="O4" s="401"/>
      <c r="P4" s="401"/>
      <c r="Q4" s="401"/>
      <c r="R4" s="401"/>
    </row>
    <row r="5" spans="2:18" s="640" customFormat="1" x14ac:dyDescent="0.25">
      <c r="C5" s="724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723" t="s">
        <v>101</v>
      </c>
      <c r="R5" s="401"/>
    </row>
    <row r="6" spans="2:18" s="640" customFormat="1" ht="15" customHeight="1" x14ac:dyDescent="0.25">
      <c r="C6" s="1030" t="s">
        <v>310</v>
      </c>
      <c r="D6" s="1033" t="s">
        <v>311</v>
      </c>
      <c r="E6" s="1028" t="s">
        <v>1254</v>
      </c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401"/>
    </row>
    <row r="7" spans="2:18" s="640" customFormat="1" x14ac:dyDescent="0.25">
      <c r="C7" s="1031"/>
      <c r="D7" s="1034"/>
      <c r="E7" s="725" t="s">
        <v>223</v>
      </c>
      <c r="F7" s="725" t="s">
        <v>224</v>
      </c>
      <c r="G7" s="725" t="s">
        <v>225</v>
      </c>
      <c r="H7" s="725" t="s">
        <v>226</v>
      </c>
      <c r="I7" s="725" t="s">
        <v>227</v>
      </c>
      <c r="J7" s="725" t="s">
        <v>228</v>
      </c>
      <c r="K7" s="725" t="s">
        <v>229</v>
      </c>
      <c r="L7" s="725" t="s">
        <v>230</v>
      </c>
      <c r="M7" s="725" t="s">
        <v>231</v>
      </c>
      <c r="N7" s="725" t="s">
        <v>232</v>
      </c>
      <c r="O7" s="725" t="s">
        <v>233</v>
      </c>
      <c r="P7" s="725" t="s">
        <v>234</v>
      </c>
      <c r="Q7" s="725" t="s">
        <v>90</v>
      </c>
      <c r="R7" s="401"/>
    </row>
    <row r="8" spans="2:18" s="640" customFormat="1" ht="14.25" customHeight="1" x14ac:dyDescent="0.25">
      <c r="C8" s="1032"/>
      <c r="D8" s="1035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401"/>
    </row>
    <row r="9" spans="2:18" s="640" customFormat="1" x14ac:dyDescent="0.25">
      <c r="B9" s="85"/>
      <c r="C9" s="989" t="s">
        <v>312</v>
      </c>
      <c r="D9" s="990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1"/>
    </row>
    <row r="10" spans="2:18" s="640" customFormat="1" x14ac:dyDescent="0.25">
      <c r="C10" s="953" t="s">
        <v>313</v>
      </c>
      <c r="D10" s="954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1"/>
    </row>
    <row r="11" spans="2:18" s="640" customFormat="1" ht="14.25" customHeight="1" x14ac:dyDescent="0.25">
      <c r="B11" s="85"/>
      <c r="C11" s="991" t="s">
        <v>314</v>
      </c>
      <c r="D11" s="403" t="s">
        <v>315</v>
      </c>
      <c r="E11" s="402">
        <v>105.54144459555394</v>
      </c>
      <c r="F11" s="402">
        <v>100.55673527058417</v>
      </c>
      <c r="G11" s="402">
        <v>87.747539442898727</v>
      </c>
      <c r="H11" s="402">
        <v>63.472379235674538</v>
      </c>
      <c r="I11" s="402">
        <v>47.771063079124659</v>
      </c>
      <c r="J11" s="402">
        <v>78.528480738512854</v>
      </c>
      <c r="K11" s="402">
        <v>49.072401093220734</v>
      </c>
      <c r="L11" s="402">
        <v>49.701939238319568</v>
      </c>
      <c r="M11" s="402">
        <v>87.249930697720885</v>
      </c>
      <c r="N11" s="402">
        <v>90.928532265887284</v>
      </c>
      <c r="O11" s="402">
        <v>86.682419975070871</v>
      </c>
      <c r="P11" s="402">
        <v>104.96098988037029</v>
      </c>
      <c r="Q11" s="402">
        <v>952.21385551293849</v>
      </c>
      <c r="R11" s="401"/>
    </row>
    <row r="12" spans="2:18" s="640" customFormat="1" x14ac:dyDescent="0.25">
      <c r="B12" s="85"/>
      <c r="C12" s="992"/>
      <c r="D12" s="403" t="s">
        <v>316</v>
      </c>
      <c r="E12" s="402">
        <v>108.9499655680778</v>
      </c>
      <c r="F12" s="402">
        <v>0</v>
      </c>
      <c r="G12" s="402">
        <v>18.46443521291814</v>
      </c>
      <c r="H12" s="402">
        <v>102.75445270486374</v>
      </c>
      <c r="I12" s="402">
        <v>99.731400607092183</v>
      </c>
      <c r="J12" s="402">
        <v>84.194999909344872</v>
      </c>
      <c r="K12" s="402">
        <v>101.64558552210936</v>
      </c>
      <c r="L12" s="402">
        <v>86.097716423626821</v>
      </c>
      <c r="M12" s="402">
        <v>91.19197305139329</v>
      </c>
      <c r="N12" s="402">
        <v>94.828844235658423</v>
      </c>
      <c r="O12" s="402">
        <v>90.926332194657093</v>
      </c>
      <c r="P12" s="402">
        <v>109.36281586299063</v>
      </c>
      <c r="Q12" s="402">
        <v>988.14852129273231</v>
      </c>
      <c r="R12" s="401"/>
    </row>
    <row r="13" spans="2:18" s="640" customFormat="1" x14ac:dyDescent="0.25">
      <c r="B13" s="85"/>
      <c r="C13" s="992"/>
      <c r="D13" s="403" t="s">
        <v>317</v>
      </c>
      <c r="E13" s="402">
        <v>206.9966276645558</v>
      </c>
      <c r="F13" s="402">
        <v>0</v>
      </c>
      <c r="G13" s="402">
        <v>36.759801781798124</v>
      </c>
      <c r="H13" s="402">
        <v>201.65674463702896</v>
      </c>
      <c r="I13" s="402">
        <v>203.48757279229488</v>
      </c>
      <c r="J13" s="402">
        <v>178.09176233230613</v>
      </c>
      <c r="K13" s="402">
        <v>199.92301108243248</v>
      </c>
      <c r="L13" s="402">
        <v>167.54044144537727</v>
      </c>
      <c r="M13" s="402">
        <v>178.91510666813519</v>
      </c>
      <c r="N13" s="402">
        <v>184.19401689531628</v>
      </c>
      <c r="O13" s="402">
        <v>198.16234464926248</v>
      </c>
      <c r="P13" s="402">
        <v>225.93255318032112</v>
      </c>
      <c r="Q13" s="402">
        <v>1981.6599831288286</v>
      </c>
      <c r="R13" s="401"/>
    </row>
    <row r="14" spans="2:18" s="640" customFormat="1" x14ac:dyDescent="0.25">
      <c r="B14" s="85"/>
      <c r="C14" s="992"/>
      <c r="D14" s="403" t="s">
        <v>318</v>
      </c>
      <c r="E14" s="402">
        <v>0</v>
      </c>
      <c r="F14" s="402">
        <v>0</v>
      </c>
      <c r="G14" s="402">
        <v>0</v>
      </c>
      <c r="H14" s="402">
        <v>0</v>
      </c>
      <c r="I14" s="402">
        <v>0</v>
      </c>
      <c r="J14" s="402">
        <v>0</v>
      </c>
      <c r="K14" s="402">
        <v>0</v>
      </c>
      <c r="L14" s="402">
        <v>0</v>
      </c>
      <c r="M14" s="402">
        <v>0</v>
      </c>
      <c r="N14" s="402">
        <v>0</v>
      </c>
      <c r="O14" s="402">
        <v>0</v>
      </c>
      <c r="P14" s="402">
        <v>0</v>
      </c>
      <c r="Q14" s="402">
        <v>0</v>
      </c>
      <c r="R14" s="401"/>
    </row>
    <row r="15" spans="2:18" s="640" customFormat="1" x14ac:dyDescent="0.25">
      <c r="B15" s="85"/>
      <c r="C15" s="992"/>
      <c r="D15" s="403" t="s">
        <v>319</v>
      </c>
      <c r="E15" s="402">
        <v>93.991024402249153</v>
      </c>
      <c r="F15" s="402">
        <v>91.343156264757056</v>
      </c>
      <c r="G15" s="402">
        <v>0</v>
      </c>
      <c r="H15" s="402">
        <v>20.128656023173022</v>
      </c>
      <c r="I15" s="402">
        <v>98.112500428211476</v>
      </c>
      <c r="J15" s="402">
        <v>94.571822872032016</v>
      </c>
      <c r="K15" s="402">
        <v>99.14375248785025</v>
      </c>
      <c r="L15" s="402">
        <v>92.072377171873811</v>
      </c>
      <c r="M15" s="402">
        <v>101.69368351773034</v>
      </c>
      <c r="N15" s="402">
        <v>105.74488084630173</v>
      </c>
      <c r="O15" s="402">
        <v>95.907616691212084</v>
      </c>
      <c r="P15" s="402">
        <v>105.76017483501475</v>
      </c>
      <c r="Q15" s="402">
        <v>998.46964554040551</v>
      </c>
      <c r="R15" s="401"/>
    </row>
    <row r="16" spans="2:18" s="640" customFormat="1" x14ac:dyDescent="0.25">
      <c r="B16" s="85"/>
      <c r="C16" s="992"/>
      <c r="D16" s="403" t="s">
        <v>320</v>
      </c>
      <c r="E16" s="402">
        <v>126.66029291099898</v>
      </c>
      <c r="F16" s="402">
        <v>122.78417439906215</v>
      </c>
      <c r="G16" s="402">
        <v>120.76794489402077</v>
      </c>
      <c r="H16" s="402">
        <v>136.8436056832648</v>
      </c>
      <c r="I16" s="402">
        <v>62.229574713431262</v>
      </c>
      <c r="J16" s="402">
        <v>0</v>
      </c>
      <c r="K16" s="402">
        <v>97.115201575723191</v>
      </c>
      <c r="L16" s="402">
        <v>124.22133282371701</v>
      </c>
      <c r="M16" s="402">
        <v>135.94913630263775</v>
      </c>
      <c r="N16" s="402">
        <v>139.02598195614851</v>
      </c>
      <c r="O16" s="402">
        <v>125.67994627755888</v>
      </c>
      <c r="P16" s="402">
        <v>139.02094739675596</v>
      </c>
      <c r="Q16" s="402">
        <v>1330.2981389333193</v>
      </c>
      <c r="R16" s="401"/>
    </row>
    <row r="17" spans="2:18" s="640" customFormat="1" x14ac:dyDescent="0.25">
      <c r="B17" s="85"/>
      <c r="C17" s="992"/>
      <c r="D17" s="403" t="s">
        <v>321</v>
      </c>
      <c r="E17" s="402">
        <v>277.97457022779122</v>
      </c>
      <c r="F17" s="402">
        <v>267.30548463355217</v>
      </c>
      <c r="G17" s="402">
        <v>100.27657434931496</v>
      </c>
      <c r="H17" s="402">
        <v>11.90515691671899</v>
      </c>
      <c r="I17" s="402">
        <v>174.9330081624916</v>
      </c>
      <c r="J17" s="402">
        <v>213.11898460541786</v>
      </c>
      <c r="K17" s="402">
        <v>261.23378877439455</v>
      </c>
      <c r="L17" s="402">
        <v>220.48651429791224</v>
      </c>
      <c r="M17" s="402">
        <v>228.53888720865646</v>
      </c>
      <c r="N17" s="402">
        <v>238.8304425356373</v>
      </c>
      <c r="O17" s="402">
        <v>226.45765336462506</v>
      </c>
      <c r="P17" s="402">
        <v>278.71926313576574</v>
      </c>
      <c r="Q17" s="402">
        <v>2499.7803282122782</v>
      </c>
      <c r="R17" s="401"/>
    </row>
    <row r="18" spans="2:18" s="640" customFormat="1" x14ac:dyDescent="0.25">
      <c r="B18" s="85"/>
      <c r="C18" s="992"/>
      <c r="D18" s="403" t="s">
        <v>322</v>
      </c>
      <c r="E18" s="402">
        <v>1012.5405762819662</v>
      </c>
      <c r="F18" s="402">
        <v>974.6211176500633</v>
      </c>
      <c r="G18" s="402">
        <v>918.66941315447752</v>
      </c>
      <c r="H18" s="402">
        <v>882.90540773985003</v>
      </c>
      <c r="I18" s="402">
        <v>833.70510348509242</v>
      </c>
      <c r="J18" s="402">
        <v>758.02308615603283</v>
      </c>
      <c r="K18" s="402">
        <v>322.66622621515552</v>
      </c>
      <c r="L18" s="402">
        <v>398.52061739876069</v>
      </c>
      <c r="M18" s="402">
        <v>933.51591851453998</v>
      </c>
      <c r="N18" s="402">
        <v>1065.9571976043947</v>
      </c>
      <c r="O18" s="402">
        <v>1038.0366928915325</v>
      </c>
      <c r="P18" s="402">
        <v>1156.9462150664931</v>
      </c>
      <c r="Q18" s="402">
        <v>10296.10757215836</v>
      </c>
      <c r="R18" s="401"/>
    </row>
    <row r="19" spans="2:18" s="640" customFormat="1" hidden="1" x14ac:dyDescent="0.3">
      <c r="B19" s="85"/>
      <c r="C19" s="992"/>
      <c r="D19" s="397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1"/>
    </row>
    <row r="20" spans="2:18" s="640" customFormat="1" hidden="1" x14ac:dyDescent="0.25">
      <c r="B20" s="85"/>
      <c r="C20" s="992"/>
      <c r="D20" s="403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1"/>
    </row>
    <row r="21" spans="2:18" s="640" customFormat="1" hidden="1" x14ac:dyDescent="0.25">
      <c r="B21" s="85"/>
      <c r="C21" s="992"/>
      <c r="D21" s="403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1"/>
    </row>
    <row r="22" spans="2:18" s="640" customFormat="1" hidden="1" x14ac:dyDescent="0.25">
      <c r="B22" s="85"/>
      <c r="C22" s="992"/>
      <c r="D22" s="403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1"/>
    </row>
    <row r="23" spans="2:18" s="640" customFormat="1" hidden="1" x14ac:dyDescent="0.25">
      <c r="B23" s="85"/>
      <c r="C23" s="992"/>
      <c r="D23" s="403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1"/>
    </row>
    <row r="24" spans="2:18" s="640" customFormat="1" hidden="1" x14ac:dyDescent="0.25">
      <c r="B24" s="85"/>
      <c r="C24" s="992"/>
      <c r="D24" s="403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1"/>
    </row>
    <row r="25" spans="2:18" s="640" customFormat="1" hidden="1" x14ac:dyDescent="0.25">
      <c r="B25" s="85"/>
      <c r="C25" s="992"/>
      <c r="D25" s="403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1"/>
    </row>
    <row r="26" spans="2:18" s="640" customFormat="1" hidden="1" x14ac:dyDescent="0.25">
      <c r="B26" s="85"/>
      <c r="C26" s="992"/>
      <c r="D26" s="403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1"/>
    </row>
    <row r="27" spans="2:18" s="640" customFormat="1" hidden="1" x14ac:dyDescent="0.25">
      <c r="B27" s="85"/>
      <c r="C27" s="992"/>
      <c r="D27" s="403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1"/>
    </row>
    <row r="28" spans="2:18" s="640" customFormat="1" hidden="1" x14ac:dyDescent="0.25">
      <c r="B28" s="85"/>
      <c r="C28" s="993"/>
      <c r="D28" s="403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1"/>
    </row>
    <row r="29" spans="2:18" s="640" customFormat="1" x14ac:dyDescent="0.25">
      <c r="C29" s="1027" t="s">
        <v>188</v>
      </c>
      <c r="D29" s="1029"/>
      <c r="E29" s="702">
        <v>1932.6545016511932</v>
      </c>
      <c r="F29" s="702">
        <v>1556.6106682180189</v>
      </c>
      <c r="G29" s="702">
        <v>1282.6857088354282</v>
      </c>
      <c r="H29" s="702">
        <v>1419.6664029405742</v>
      </c>
      <c r="I29" s="702">
        <v>1519.9702232677384</v>
      </c>
      <c r="J29" s="702">
        <v>1406.5291366136466</v>
      </c>
      <c r="K29" s="702">
        <v>1130.7999667508861</v>
      </c>
      <c r="L29" s="702">
        <v>1138.6409387995873</v>
      </c>
      <c r="M29" s="702">
        <v>1757.0546359608138</v>
      </c>
      <c r="N29" s="702">
        <v>1919.5098963393443</v>
      </c>
      <c r="O29" s="702">
        <v>1861.8530060439189</v>
      </c>
      <c r="P29" s="702">
        <v>2120.7029593577117</v>
      </c>
      <c r="Q29" s="702">
        <v>19046.678044778862</v>
      </c>
      <c r="R29" s="401"/>
    </row>
    <row r="30" spans="2:18" s="640" customFormat="1" x14ac:dyDescent="0.25">
      <c r="C30" s="953" t="s">
        <v>323</v>
      </c>
      <c r="D30" s="954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2"/>
      <c r="R30" s="401"/>
    </row>
    <row r="31" spans="2:18" s="640" customFormat="1" x14ac:dyDescent="0.25">
      <c r="C31" s="991" t="s">
        <v>314</v>
      </c>
      <c r="D31" s="403" t="s">
        <v>324</v>
      </c>
      <c r="E31" s="402">
        <v>6.9175946755904022E-2</v>
      </c>
      <c r="F31" s="402">
        <v>1.2452209742289875E-5</v>
      </c>
      <c r="G31" s="402">
        <v>3.3505742934814079E-4</v>
      </c>
      <c r="H31" s="402">
        <v>1.7210528785372252</v>
      </c>
      <c r="I31" s="402">
        <v>9.8078636159323054</v>
      </c>
      <c r="J31" s="402">
        <v>9.7566779183430299</v>
      </c>
      <c r="K31" s="402">
        <v>10.659533026836451</v>
      </c>
      <c r="L31" s="402">
        <v>3.6904665156228749</v>
      </c>
      <c r="M31" s="402">
        <v>1.2621510268950813</v>
      </c>
      <c r="N31" s="402">
        <v>1.3738043517734833</v>
      </c>
      <c r="O31" s="402">
        <v>0.76636312230949732</v>
      </c>
      <c r="P31" s="402">
        <v>1.6420092226432208</v>
      </c>
      <c r="Q31" s="402">
        <v>40.749445135288163</v>
      </c>
      <c r="R31" s="401"/>
    </row>
    <row r="32" spans="2:18" s="640" customFormat="1" x14ac:dyDescent="0.25">
      <c r="C32" s="992"/>
      <c r="D32" s="403" t="s">
        <v>325</v>
      </c>
      <c r="E32" s="402">
        <v>0.48222138610354942</v>
      </c>
      <c r="F32" s="402">
        <v>8.6803609109500985E-5</v>
      </c>
      <c r="G32" s="402">
        <v>2.335665293814901E-3</v>
      </c>
      <c r="H32" s="402">
        <v>11.997356647307347</v>
      </c>
      <c r="I32" s="402">
        <v>68.370030471404988</v>
      </c>
      <c r="J32" s="402">
        <v>68.013218035902327</v>
      </c>
      <c r="K32" s="402">
        <v>74.306966980237647</v>
      </c>
      <c r="L32" s="402">
        <v>25.726021283265087</v>
      </c>
      <c r="M32" s="402">
        <v>8.7983792951763036</v>
      </c>
      <c r="N32" s="402">
        <v>9.5767079427901898</v>
      </c>
      <c r="O32" s="402">
        <v>5.3422714748344058</v>
      </c>
      <c r="P32" s="402">
        <v>11.446348051177862</v>
      </c>
      <c r="Q32" s="402">
        <v>284.06194403710259</v>
      </c>
      <c r="R32" s="401"/>
    </row>
    <row r="33" spans="3:18" s="640" customFormat="1" x14ac:dyDescent="0.25">
      <c r="C33" s="992"/>
      <c r="D33" s="403" t="s">
        <v>326</v>
      </c>
      <c r="E33" s="402">
        <v>0.53212266735310754</v>
      </c>
      <c r="F33" s="402">
        <v>9.5786228786845135E-5</v>
      </c>
      <c r="G33" s="402">
        <v>2.5773648411395434E-3</v>
      </c>
      <c r="H33" s="402">
        <v>13.238868296440184</v>
      </c>
      <c r="I33" s="402">
        <v>75.445104737940781</v>
      </c>
      <c r="J33" s="402">
        <v>75.051368602638675</v>
      </c>
      <c r="K33" s="402">
        <v>81.996407898741893</v>
      </c>
      <c r="L33" s="402">
        <v>28.388203966329794</v>
      </c>
      <c r="M33" s="402">
        <v>9.7088540530390794</v>
      </c>
      <c r="N33" s="402">
        <v>10.567725782872941</v>
      </c>
      <c r="O33" s="402">
        <v>5.8951009408422834</v>
      </c>
      <c r="P33" s="402">
        <v>12.630840174178616</v>
      </c>
      <c r="Q33" s="402">
        <v>313.45727027144727</v>
      </c>
      <c r="R33" s="401"/>
    </row>
    <row r="34" spans="3:18" s="640" customFormat="1" x14ac:dyDescent="0.25">
      <c r="C34" s="992"/>
      <c r="D34" s="403" t="s">
        <v>327</v>
      </c>
      <c r="E34" s="402">
        <v>0.14189937796082869</v>
      </c>
      <c r="F34" s="402">
        <v>2.5542994343158701E-5</v>
      </c>
      <c r="G34" s="402">
        <v>6.8729729097054477E-4</v>
      </c>
      <c r="H34" s="402">
        <v>3.5303648790507158</v>
      </c>
      <c r="I34" s="402">
        <v>20.118694596784206</v>
      </c>
      <c r="J34" s="402">
        <v>20.013698294036981</v>
      </c>
      <c r="K34" s="402">
        <v>21.865708772997838</v>
      </c>
      <c r="L34" s="402">
        <v>7.5701877243546125</v>
      </c>
      <c r="M34" s="402">
        <v>2.589027747477088</v>
      </c>
      <c r="N34" s="402">
        <v>2.8180602087661177</v>
      </c>
      <c r="O34" s="402">
        <v>1.5720269175579418</v>
      </c>
      <c r="P34" s="402">
        <v>3.3682240464476312</v>
      </c>
      <c r="Q34" s="402">
        <v>83.588605405719278</v>
      </c>
      <c r="R34" s="401"/>
    </row>
    <row r="35" spans="3:18" s="640" customFormat="1" x14ac:dyDescent="0.25">
      <c r="C35" s="992"/>
      <c r="D35" s="403" t="s">
        <v>328</v>
      </c>
      <c r="E35" s="402">
        <v>7.0949688980414344E-2</v>
      </c>
      <c r="F35" s="402">
        <v>1.2771497171579351E-5</v>
      </c>
      <c r="G35" s="402">
        <v>3.4364864548527238E-4</v>
      </c>
      <c r="H35" s="402">
        <v>1.7651824395253579</v>
      </c>
      <c r="I35" s="402">
        <v>10.059347298392103</v>
      </c>
      <c r="J35" s="402">
        <v>10.006849147018491</v>
      </c>
      <c r="K35" s="402">
        <v>10.932854386498919</v>
      </c>
      <c r="L35" s="402">
        <v>3.7850938621773063</v>
      </c>
      <c r="M35" s="402">
        <v>1.294513873738544</v>
      </c>
      <c r="N35" s="402">
        <v>1.4090301043830589</v>
      </c>
      <c r="O35" s="402">
        <v>0.78601345877897089</v>
      </c>
      <c r="P35" s="402">
        <v>1.6841120232238156</v>
      </c>
      <c r="Q35" s="402">
        <v>41.794302702859639</v>
      </c>
      <c r="R35" s="401"/>
    </row>
    <row r="36" spans="3:18" s="640" customFormat="1" x14ac:dyDescent="0.25">
      <c r="C36" s="992"/>
      <c r="D36" s="721" t="s">
        <v>329</v>
      </c>
      <c r="E36" s="402">
        <v>1.0642453347062151E-2</v>
      </c>
      <c r="F36" s="402">
        <v>1.9157245757369026E-6</v>
      </c>
      <c r="G36" s="402">
        <v>5.154729682279086E-5</v>
      </c>
      <c r="H36" s="402">
        <v>0.26477736592880369</v>
      </c>
      <c r="I36" s="402">
        <v>1.5089020947588154</v>
      </c>
      <c r="J36" s="402">
        <v>1.5010273720527736</v>
      </c>
      <c r="K36" s="402">
        <v>1.6399281579748382</v>
      </c>
      <c r="L36" s="402">
        <v>0.56776407932659601</v>
      </c>
      <c r="M36" s="402">
        <v>0.19417708106078158</v>
      </c>
      <c r="N36" s="402">
        <v>0.21135451565745886</v>
      </c>
      <c r="O36" s="402">
        <v>0.11790201881684566</v>
      </c>
      <c r="P36" s="402">
        <v>0.25261680348357229</v>
      </c>
      <c r="Q36" s="402">
        <v>6.2691454054289473</v>
      </c>
      <c r="R36" s="401"/>
    </row>
    <row r="37" spans="3:18" s="640" customFormat="1" x14ac:dyDescent="0.25">
      <c r="C37" s="992"/>
      <c r="D37" s="722" t="s">
        <v>407</v>
      </c>
      <c r="E37" s="402">
        <v>3.5474844490207172E-2</v>
      </c>
      <c r="F37" s="402">
        <v>6.3857485857896753E-6</v>
      </c>
      <c r="G37" s="402">
        <v>1.7182432274263619E-4</v>
      </c>
      <c r="H37" s="402">
        <v>0.88259121976267896</v>
      </c>
      <c r="I37" s="402">
        <v>5.0296736491960514</v>
      </c>
      <c r="J37" s="402">
        <v>5.0034245735092453</v>
      </c>
      <c r="K37" s="402">
        <v>5.4664271932494595</v>
      </c>
      <c r="L37" s="402">
        <v>1.8925469310886531</v>
      </c>
      <c r="M37" s="402">
        <v>0.64725693686927199</v>
      </c>
      <c r="N37" s="402">
        <v>0.70451505219152943</v>
      </c>
      <c r="O37" s="402">
        <v>0.39300672938948544</v>
      </c>
      <c r="P37" s="402">
        <v>0.8420560116119078</v>
      </c>
      <c r="Q37" s="402">
        <v>20.897151351429819</v>
      </c>
      <c r="R37" s="401"/>
    </row>
    <row r="38" spans="3:18" s="640" customFormat="1" x14ac:dyDescent="0.25">
      <c r="C38" s="992"/>
      <c r="D38" s="722" t="s">
        <v>408</v>
      </c>
      <c r="E38" s="402">
        <v>8.868711122551793E-3</v>
      </c>
      <c r="F38" s="402">
        <v>1.5964371464474188E-6</v>
      </c>
      <c r="G38" s="402">
        <v>4.2956080685659048E-5</v>
      </c>
      <c r="H38" s="402">
        <v>0.22064780494066974</v>
      </c>
      <c r="I38" s="402">
        <v>1.2574184122990129</v>
      </c>
      <c r="J38" s="402">
        <v>1.2508561433773113</v>
      </c>
      <c r="K38" s="402">
        <v>1.3666067983123649</v>
      </c>
      <c r="L38" s="402">
        <v>0.47313673277216328</v>
      </c>
      <c r="M38" s="402">
        <v>0.161814234217318</v>
      </c>
      <c r="N38" s="402">
        <v>0.17612876304788236</v>
      </c>
      <c r="O38" s="402">
        <v>9.8251682347371361E-2</v>
      </c>
      <c r="P38" s="402">
        <v>0.21051400290297695</v>
      </c>
      <c r="Q38" s="402">
        <v>5.2242878378574549</v>
      </c>
      <c r="R38" s="401"/>
    </row>
    <row r="39" spans="3:18" s="640" customFormat="1" x14ac:dyDescent="0.25">
      <c r="C39" s="992"/>
      <c r="D39" s="722" t="s">
        <v>409</v>
      </c>
      <c r="E39" s="402">
        <v>0</v>
      </c>
      <c r="F39" s="402">
        <v>0</v>
      </c>
      <c r="G39" s="402">
        <v>0</v>
      </c>
      <c r="H39" s="402">
        <v>0</v>
      </c>
      <c r="I39" s="402">
        <v>0</v>
      </c>
      <c r="J39" s="402">
        <v>0</v>
      </c>
      <c r="K39" s="402">
        <v>0</v>
      </c>
      <c r="L39" s="402">
        <v>0</v>
      </c>
      <c r="M39" s="402">
        <v>0</v>
      </c>
      <c r="N39" s="402">
        <v>0</v>
      </c>
      <c r="O39" s="402">
        <v>0</v>
      </c>
      <c r="P39" s="402">
        <v>0</v>
      </c>
      <c r="Q39" s="402">
        <v>0</v>
      </c>
      <c r="R39" s="401"/>
    </row>
    <row r="40" spans="3:18" s="640" customFormat="1" x14ac:dyDescent="0.25">
      <c r="C40" s="992"/>
      <c r="D40" s="722" t="s">
        <v>410</v>
      </c>
      <c r="E40" s="402">
        <v>1.0642453347062151E-2</v>
      </c>
      <c r="F40" s="402">
        <v>1.9157245757369026E-6</v>
      </c>
      <c r="G40" s="402">
        <v>5.154729682279086E-5</v>
      </c>
      <c r="H40" s="402">
        <v>0.26477736592880369</v>
      </c>
      <c r="I40" s="402">
        <v>1.5089020947588154</v>
      </c>
      <c r="J40" s="402">
        <v>1.5010273720527736</v>
      </c>
      <c r="K40" s="402">
        <v>1.6399281579748382</v>
      </c>
      <c r="L40" s="402">
        <v>0.56776407932659601</v>
      </c>
      <c r="M40" s="402">
        <v>0.19417708106078158</v>
      </c>
      <c r="N40" s="402">
        <v>0.21135451565745886</v>
      </c>
      <c r="O40" s="402">
        <v>0.11790201881684566</v>
      </c>
      <c r="P40" s="402">
        <v>0.25261680348357229</v>
      </c>
      <c r="Q40" s="402">
        <v>6.2691454054289473</v>
      </c>
      <c r="R40" s="401"/>
    </row>
    <row r="41" spans="3:18" s="640" customFormat="1" x14ac:dyDescent="0.25">
      <c r="C41" s="992"/>
      <c r="D41" s="722" t="s">
        <v>411</v>
      </c>
      <c r="E41" s="402">
        <v>5.9124740817011953E-3</v>
      </c>
      <c r="F41" s="402">
        <v>1.064291430964946E-6</v>
      </c>
      <c r="G41" s="402">
        <v>2.8637387123772702E-5</v>
      </c>
      <c r="H41" s="402">
        <v>0.14709853662711317</v>
      </c>
      <c r="I41" s="402">
        <v>0.83827894153267535</v>
      </c>
      <c r="J41" s="402">
        <v>0.83390409558487422</v>
      </c>
      <c r="K41" s="402">
        <v>0.91107119887490984</v>
      </c>
      <c r="L41" s="402">
        <v>0.3154244885147755</v>
      </c>
      <c r="M41" s="402">
        <v>0.10787615614487865</v>
      </c>
      <c r="N41" s="402">
        <v>0.11741917536525492</v>
      </c>
      <c r="O41" s="402">
        <v>6.550112156491425E-2</v>
      </c>
      <c r="P41" s="402">
        <v>0.1403426686019846</v>
      </c>
      <c r="Q41" s="402">
        <v>3.4828585585716363</v>
      </c>
      <c r="R41" s="401"/>
    </row>
    <row r="42" spans="3:18" s="640" customFormat="1" x14ac:dyDescent="0.25">
      <c r="C42" s="992"/>
      <c r="D42" s="403" t="s">
        <v>1244</v>
      </c>
      <c r="E42" s="402">
        <v>1.182494816340239E-3</v>
      </c>
      <c r="F42" s="402">
        <v>2.128582861929892E-7</v>
      </c>
      <c r="G42" s="402">
        <v>5.7274774247545404E-6</v>
      </c>
      <c r="H42" s="402">
        <v>2.9419707325422633E-2</v>
      </c>
      <c r="I42" s="402">
        <v>0.16765578830653505</v>
      </c>
      <c r="J42" s="402">
        <v>0.16678081911697484</v>
      </c>
      <c r="K42" s="402">
        <v>0.18221423977498197</v>
      </c>
      <c r="L42" s="402">
        <v>6.3084897702955098E-2</v>
      </c>
      <c r="M42" s="402">
        <v>2.1575231228975734E-2</v>
      </c>
      <c r="N42" s="402">
        <v>2.3483835073050983E-2</v>
      </c>
      <c r="O42" s="402">
        <v>1.3100224312982849E-2</v>
      </c>
      <c r="P42" s="402">
        <v>2.8068533720396922E-2</v>
      </c>
      <c r="Q42" s="402">
        <v>0.6965717117143273</v>
      </c>
      <c r="R42" s="401"/>
    </row>
    <row r="43" spans="3:18" s="640" customFormat="1" x14ac:dyDescent="0.25">
      <c r="C43" s="992"/>
      <c r="D43" s="403" t="s">
        <v>1245</v>
      </c>
      <c r="E43" s="402">
        <v>5.4158262588382949E-3</v>
      </c>
      <c r="F43" s="402">
        <v>9.7489095076389049E-7</v>
      </c>
      <c r="G43" s="402">
        <v>2.6231846605375793E-5</v>
      </c>
      <c r="H43" s="402">
        <v>0.13474225955043564</v>
      </c>
      <c r="I43" s="402">
        <v>0.76786351044393053</v>
      </c>
      <c r="J43" s="402">
        <v>0.76385615155574471</v>
      </c>
      <c r="K43" s="402">
        <v>0.8345412181694174</v>
      </c>
      <c r="L43" s="402">
        <v>0.28892883147953435</v>
      </c>
      <c r="M43" s="402">
        <v>9.8814559028708851E-2</v>
      </c>
      <c r="N43" s="402">
        <v>0.10755596463457349</v>
      </c>
      <c r="O43" s="402">
        <v>5.9999027353461458E-2</v>
      </c>
      <c r="P43" s="402">
        <v>0.1285538844394179</v>
      </c>
      <c r="Q43" s="402">
        <v>3.1902984396516194</v>
      </c>
      <c r="R43" s="401"/>
    </row>
    <row r="44" spans="3:18" s="640" customFormat="1" ht="28" x14ac:dyDescent="0.3">
      <c r="C44" s="992"/>
      <c r="D44" s="500" t="s">
        <v>1260</v>
      </c>
      <c r="E44" s="402">
        <v>0</v>
      </c>
      <c r="F44" s="402">
        <v>0</v>
      </c>
      <c r="G44" s="402">
        <v>0</v>
      </c>
      <c r="H44" s="402">
        <v>0</v>
      </c>
      <c r="I44" s="402">
        <v>0</v>
      </c>
      <c r="J44" s="402">
        <v>0</v>
      </c>
      <c r="K44" s="402">
        <v>0</v>
      </c>
      <c r="L44" s="402">
        <v>0</v>
      </c>
      <c r="M44" s="402">
        <v>0</v>
      </c>
      <c r="N44" s="402">
        <v>0</v>
      </c>
      <c r="O44" s="402">
        <v>0</v>
      </c>
      <c r="P44" s="402">
        <v>0</v>
      </c>
      <c r="Q44" s="402">
        <v>1164.71</v>
      </c>
      <c r="R44" s="401"/>
    </row>
    <row r="45" spans="3:18" s="640" customFormat="1" hidden="1" x14ac:dyDescent="0.3">
      <c r="C45" s="992"/>
      <c r="D45" s="397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1"/>
    </row>
    <row r="46" spans="3:18" s="640" customFormat="1" hidden="1" x14ac:dyDescent="0.25">
      <c r="C46" s="992"/>
      <c r="D46" s="403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1"/>
    </row>
    <row r="47" spans="3:18" s="640" customFormat="1" hidden="1" x14ac:dyDescent="0.25">
      <c r="C47" s="992"/>
      <c r="D47" s="403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1"/>
    </row>
    <row r="48" spans="3:18" s="640" customFormat="1" hidden="1" x14ac:dyDescent="0.25">
      <c r="C48" s="993"/>
      <c r="D48" s="717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1"/>
    </row>
    <row r="49" spans="3:18" s="640" customFormat="1" x14ac:dyDescent="0.25">
      <c r="C49" s="953" t="s">
        <v>188</v>
      </c>
      <c r="D49" s="954"/>
      <c r="E49" s="402">
        <f t="shared" ref="E49:P49" si="0">SUM(E31:E48)</f>
        <v>1.3745083246175669</v>
      </c>
      <c r="F49" s="402">
        <f t="shared" si="0"/>
        <v>2.4742221470500672E-4</v>
      </c>
      <c r="G49" s="402">
        <f t="shared" si="0"/>
        <v>6.6575052089861836E-3</v>
      </c>
      <c r="H49" s="402">
        <f t="shared" si="0"/>
        <v>34.196879400924757</v>
      </c>
      <c r="I49" s="402">
        <f t="shared" si="0"/>
        <v>194.87973521175022</v>
      </c>
      <c r="J49" s="402">
        <f t="shared" si="0"/>
        <v>193.86268852518921</v>
      </c>
      <c r="K49" s="402">
        <f t="shared" si="0"/>
        <v>211.80218802964362</v>
      </c>
      <c r="L49" s="402">
        <f t="shared" si="0"/>
        <v>73.328623391960946</v>
      </c>
      <c r="M49" s="402">
        <f t="shared" si="0"/>
        <v>25.078617275936818</v>
      </c>
      <c r="N49" s="402">
        <f t="shared" si="0"/>
        <v>27.297140212212998</v>
      </c>
      <c r="O49" s="402">
        <f t="shared" si="0"/>
        <v>15.227438736925004</v>
      </c>
      <c r="P49" s="402">
        <f t="shared" si="0"/>
        <v>32.626302225914962</v>
      </c>
      <c r="Q49" s="402">
        <f>SUM(Q31:Q48)</f>
        <v>1974.3910262624997</v>
      </c>
      <c r="R49" s="401"/>
    </row>
    <row r="50" spans="3:18" s="640" customFormat="1" x14ac:dyDescent="0.25">
      <c r="C50" s="1027" t="s">
        <v>332</v>
      </c>
      <c r="D50" s="1029"/>
      <c r="E50" s="702">
        <f>E49+E29</f>
        <v>1934.0290099758108</v>
      </c>
      <c r="F50" s="702">
        <f t="shared" ref="F50:Q50" si="1">F49+F29</f>
        <v>1556.6109156402335</v>
      </c>
      <c r="G50" s="702">
        <f t="shared" si="1"/>
        <v>1282.6923663406371</v>
      </c>
      <c r="H50" s="702">
        <f t="shared" si="1"/>
        <v>1453.8632823414989</v>
      </c>
      <c r="I50" s="702">
        <f t="shared" si="1"/>
        <v>1714.8499584794886</v>
      </c>
      <c r="J50" s="702">
        <f t="shared" si="1"/>
        <v>1600.3918251388359</v>
      </c>
      <c r="K50" s="702">
        <f t="shared" si="1"/>
        <v>1342.6021547805299</v>
      </c>
      <c r="L50" s="702">
        <f t="shared" si="1"/>
        <v>1211.9695621915482</v>
      </c>
      <c r="M50" s="702">
        <f t="shared" si="1"/>
        <v>1782.1332532367505</v>
      </c>
      <c r="N50" s="702">
        <f t="shared" si="1"/>
        <v>1946.8070365515573</v>
      </c>
      <c r="O50" s="702">
        <f t="shared" si="1"/>
        <v>1877.0804447808439</v>
      </c>
      <c r="P50" s="702">
        <f t="shared" si="1"/>
        <v>2153.3292615836267</v>
      </c>
      <c r="Q50" s="702">
        <f t="shared" si="1"/>
        <v>21021.069071041362</v>
      </c>
      <c r="R50" s="401"/>
    </row>
    <row r="51" spans="3:18" s="640" customFormat="1" x14ac:dyDescent="0.25">
      <c r="C51" s="989" t="s">
        <v>333</v>
      </c>
      <c r="D51" s="990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1"/>
    </row>
    <row r="52" spans="3:18" s="640" customFormat="1" x14ac:dyDescent="0.25">
      <c r="C52" s="953" t="s">
        <v>313</v>
      </c>
      <c r="D52" s="954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1"/>
    </row>
    <row r="53" spans="3:18" s="640" customFormat="1" ht="15" customHeight="1" x14ac:dyDescent="0.25">
      <c r="C53" s="991" t="s">
        <v>334</v>
      </c>
      <c r="D53" s="403" t="s">
        <v>335</v>
      </c>
      <c r="E53" s="402">
        <v>53.447617695029862</v>
      </c>
      <c r="F53" s="402">
        <v>55.590113740655532</v>
      </c>
      <c r="G53" s="402">
        <v>51.454597582841131</v>
      </c>
      <c r="H53" s="402">
        <v>51.296596016756126</v>
      </c>
      <c r="I53" s="402">
        <v>54.712032374964259</v>
      </c>
      <c r="J53" s="402">
        <v>51.43669982678918</v>
      </c>
      <c r="K53" s="402">
        <v>31.173664472847051</v>
      </c>
      <c r="L53" s="402">
        <v>28.356699618465555</v>
      </c>
      <c r="M53" s="402">
        <v>43.2917919756934</v>
      </c>
      <c r="N53" s="402">
        <v>50.281956156064737</v>
      </c>
      <c r="O53" s="402">
        <v>48.01858870382118</v>
      </c>
      <c r="P53" s="402">
        <v>55.788973786758646</v>
      </c>
      <c r="Q53" s="402">
        <v>574.84933195068663</v>
      </c>
      <c r="R53" s="401"/>
    </row>
    <row r="54" spans="3:18" s="640" customFormat="1" x14ac:dyDescent="0.25">
      <c r="C54" s="992"/>
      <c r="D54" s="403" t="s">
        <v>336</v>
      </c>
      <c r="E54" s="402">
        <v>15.83231989341464</v>
      </c>
      <c r="F54" s="402">
        <v>15.887963864863444</v>
      </c>
      <c r="G54" s="402">
        <v>13.971041874591375</v>
      </c>
      <c r="H54" s="402">
        <v>15.117187969670724</v>
      </c>
      <c r="I54" s="402">
        <v>14.987726834099503</v>
      </c>
      <c r="J54" s="402">
        <v>13.26239182941843</v>
      </c>
      <c r="K54" s="402">
        <v>0</v>
      </c>
      <c r="L54" s="402">
        <v>2.7381064212387898</v>
      </c>
      <c r="M54" s="402">
        <v>14.403111141584127</v>
      </c>
      <c r="N54" s="402">
        <v>14.82325728169582</v>
      </c>
      <c r="O54" s="402">
        <v>13.988406253582946</v>
      </c>
      <c r="P54" s="402">
        <v>15.537509346702306</v>
      </c>
      <c r="Q54" s="402">
        <v>150.54902271086212</v>
      </c>
      <c r="R54" s="401"/>
    </row>
    <row r="55" spans="3:18" s="640" customFormat="1" ht="14.25" customHeight="1" x14ac:dyDescent="0.25">
      <c r="C55" s="992"/>
      <c r="D55" s="403" t="s">
        <v>337</v>
      </c>
      <c r="E55" s="402">
        <v>26.467128180212278</v>
      </c>
      <c r="F55" s="402">
        <v>25.92491772348297</v>
      </c>
      <c r="G55" s="402">
        <v>21.045883066370592</v>
      </c>
      <c r="H55" s="402">
        <v>21.311245489862827</v>
      </c>
      <c r="I55" s="402">
        <v>26.574379730034515</v>
      </c>
      <c r="J55" s="402">
        <v>26.50775623306334</v>
      </c>
      <c r="K55" s="402">
        <v>13.670555095487227</v>
      </c>
      <c r="L55" s="402">
        <v>15.55994438313375</v>
      </c>
      <c r="M55" s="402">
        <v>26.438675946384027</v>
      </c>
      <c r="N55" s="402">
        <v>21.46738512762623</v>
      </c>
      <c r="O55" s="402">
        <v>22.008980606062089</v>
      </c>
      <c r="P55" s="402">
        <v>28.665073702975597</v>
      </c>
      <c r="Q55" s="402">
        <v>275.64192528469539</v>
      </c>
      <c r="R55" s="401"/>
    </row>
    <row r="56" spans="3:18" s="640" customFormat="1" x14ac:dyDescent="0.25">
      <c r="C56" s="992"/>
      <c r="D56" s="403" t="s">
        <v>338</v>
      </c>
      <c r="E56" s="402">
        <v>113.14102190633986</v>
      </c>
      <c r="F56" s="402">
        <v>111.28899539532972</v>
      </c>
      <c r="G56" s="402">
        <v>96.603327080438532</v>
      </c>
      <c r="H56" s="402">
        <v>106.21257923888662</v>
      </c>
      <c r="I56" s="402">
        <v>0</v>
      </c>
      <c r="J56" s="402">
        <v>18.549232539160585</v>
      </c>
      <c r="K56" s="402">
        <v>103.75892740536898</v>
      </c>
      <c r="L56" s="402">
        <v>90.653514167029869</v>
      </c>
      <c r="M56" s="402">
        <v>98.983760621289477</v>
      </c>
      <c r="N56" s="402">
        <v>102.58057304874382</v>
      </c>
      <c r="O56" s="402">
        <v>96.526798094965386</v>
      </c>
      <c r="P56" s="402">
        <v>111.43627341353712</v>
      </c>
      <c r="Q56" s="402">
        <v>1049.7350029110899</v>
      </c>
      <c r="R56" s="401"/>
    </row>
    <row r="57" spans="3:18" s="640" customFormat="1" x14ac:dyDescent="0.25">
      <c r="C57" s="992"/>
      <c r="D57" s="403" t="s">
        <v>339</v>
      </c>
      <c r="E57" s="402">
        <v>56.348631919663589</v>
      </c>
      <c r="F57" s="402">
        <v>55.033180945416746</v>
      </c>
      <c r="G57" s="402">
        <v>47.846306970138315</v>
      </c>
      <c r="H57" s="402">
        <v>52.81841106990467</v>
      </c>
      <c r="I57" s="402">
        <v>0</v>
      </c>
      <c r="J57" s="402">
        <v>9.0108527845916679</v>
      </c>
      <c r="K57" s="402">
        <v>51.976347374308972</v>
      </c>
      <c r="L57" s="402">
        <v>44.741478667556549</v>
      </c>
      <c r="M57" s="402">
        <v>48.116478804602366</v>
      </c>
      <c r="N57" s="402">
        <v>50.176817333611801</v>
      </c>
      <c r="O57" s="402">
        <v>47.479047532978001</v>
      </c>
      <c r="P57" s="402">
        <v>55.584399179708257</v>
      </c>
      <c r="Q57" s="402">
        <v>519.13195258248095</v>
      </c>
      <c r="R57" s="401"/>
    </row>
    <row r="58" spans="3:18" s="640" customFormat="1" ht="14.25" customHeight="1" x14ac:dyDescent="0.25">
      <c r="C58" s="992"/>
      <c r="D58" s="403" t="s">
        <v>340</v>
      </c>
      <c r="E58" s="402">
        <v>68.194330186258767</v>
      </c>
      <c r="F58" s="402">
        <v>70.060404620425061</v>
      </c>
      <c r="G58" s="402">
        <v>62.835515739766379</v>
      </c>
      <c r="H58" s="402">
        <v>66.562380167721372</v>
      </c>
      <c r="I58" s="402">
        <v>66.609218687824907</v>
      </c>
      <c r="J58" s="402">
        <v>20.619581660734745</v>
      </c>
      <c r="K58" s="402">
        <v>30.329112864865316</v>
      </c>
      <c r="L58" s="402">
        <v>50.611349180062618</v>
      </c>
      <c r="M58" s="402">
        <v>43.804458077715665</v>
      </c>
      <c r="N58" s="402">
        <v>61.979165283018247</v>
      </c>
      <c r="O58" s="402">
        <v>62.656236882102078</v>
      </c>
      <c r="P58" s="402">
        <v>66.408508145632936</v>
      </c>
      <c r="Q58" s="402">
        <v>670.67026149612809</v>
      </c>
      <c r="R58" s="401"/>
    </row>
    <row r="59" spans="3:18" s="640" customFormat="1" x14ac:dyDescent="0.25">
      <c r="C59" s="992"/>
      <c r="D59" s="403" t="s">
        <v>341</v>
      </c>
      <c r="E59" s="402">
        <v>0</v>
      </c>
      <c r="F59" s="402">
        <v>1.3963098544006978</v>
      </c>
      <c r="G59" s="402">
        <v>6.2381777935099176</v>
      </c>
      <c r="H59" s="402">
        <v>6.7164967892305842</v>
      </c>
      <c r="I59" s="402">
        <v>6.6567863690043767</v>
      </c>
      <c r="J59" s="402">
        <v>6.0538990184281172</v>
      </c>
      <c r="K59" s="402">
        <v>6.5066332930117996</v>
      </c>
      <c r="L59" s="402">
        <v>6.0334235989745828</v>
      </c>
      <c r="M59" s="402">
        <v>6.5066332930117996</v>
      </c>
      <c r="N59" s="402">
        <v>6.6909120680936001</v>
      </c>
      <c r="O59" s="402">
        <v>6.3428299373835317</v>
      </c>
      <c r="P59" s="402">
        <v>6.847890283904027</v>
      </c>
      <c r="Q59" s="402">
        <v>65.989992298953041</v>
      </c>
      <c r="R59" s="401"/>
    </row>
    <row r="60" spans="3:18" s="640" customFormat="1" x14ac:dyDescent="0.25">
      <c r="C60" s="992"/>
      <c r="D60" s="403" t="s">
        <v>342</v>
      </c>
      <c r="E60" s="402">
        <v>0</v>
      </c>
      <c r="F60" s="402">
        <v>5.6655022208191594</v>
      </c>
      <c r="G60" s="402">
        <v>25.189404456035433</v>
      </c>
      <c r="H60" s="402">
        <v>27.070441014114142</v>
      </c>
      <c r="I60" s="402">
        <v>26.881768851139309</v>
      </c>
      <c r="J60" s="402">
        <v>24.282556133194646</v>
      </c>
      <c r="K60" s="402">
        <v>26.230393343998436</v>
      </c>
      <c r="L60" s="402">
        <v>24.241423922348798</v>
      </c>
      <c r="M60" s="402">
        <v>26.166286344503497</v>
      </c>
      <c r="N60" s="402">
        <v>26.920866803709739</v>
      </c>
      <c r="O60" s="402">
        <v>25.496227672358419</v>
      </c>
      <c r="P60" s="402">
        <v>27.795815851826699</v>
      </c>
      <c r="Q60" s="402">
        <v>265.94068661404827</v>
      </c>
      <c r="R60" s="401"/>
    </row>
    <row r="61" spans="3:18" s="640" customFormat="1" x14ac:dyDescent="0.25">
      <c r="C61" s="993"/>
      <c r="D61" s="403" t="s">
        <v>343</v>
      </c>
      <c r="E61" s="402">
        <v>77.602505676225462</v>
      </c>
      <c r="F61" s="402">
        <v>0</v>
      </c>
      <c r="G61" s="402">
        <v>93.113252323606645</v>
      </c>
      <c r="H61" s="402">
        <v>150.75999745164285</v>
      </c>
      <c r="I61" s="402">
        <v>142.21974659577913</v>
      </c>
      <c r="J61" s="402">
        <v>124.24660059981113</v>
      </c>
      <c r="K61" s="402">
        <v>149.80924728398458</v>
      </c>
      <c r="L61" s="402">
        <v>125.76668894205741</v>
      </c>
      <c r="M61" s="402">
        <v>128.86247970771313</v>
      </c>
      <c r="N61" s="402">
        <v>134.27792370597177</v>
      </c>
      <c r="O61" s="402">
        <v>133.01108149252553</v>
      </c>
      <c r="P61" s="402">
        <v>164.92342015312192</v>
      </c>
      <c r="Q61" s="402">
        <v>1424.5929439324395</v>
      </c>
      <c r="R61" s="401"/>
    </row>
    <row r="62" spans="3:18" s="640" customFormat="1" x14ac:dyDescent="0.25">
      <c r="C62" s="403"/>
      <c r="D62" s="403" t="s">
        <v>412</v>
      </c>
      <c r="E62" s="402">
        <v>75.443306190256607</v>
      </c>
      <c r="F62" s="402">
        <v>0</v>
      </c>
      <c r="G62" s="402">
        <v>90.670981127695299</v>
      </c>
      <c r="H62" s="402">
        <v>146.22720524812803</v>
      </c>
      <c r="I62" s="402">
        <v>142.55331134350311</v>
      </c>
      <c r="J62" s="402">
        <v>121.43935629757478</v>
      </c>
      <c r="K62" s="402">
        <v>147.95830451930505</v>
      </c>
      <c r="L62" s="402">
        <v>125.15233673734514</v>
      </c>
      <c r="M62" s="402">
        <v>127.98062329438147</v>
      </c>
      <c r="N62" s="402">
        <v>133.75650492063448</v>
      </c>
      <c r="O62" s="402">
        <v>128.30711368432432</v>
      </c>
      <c r="P62" s="402">
        <v>160.35640540493682</v>
      </c>
      <c r="Q62" s="402">
        <v>1399.8454487680851</v>
      </c>
      <c r="R62" s="401"/>
    </row>
    <row r="63" spans="3:18" s="640" customFormat="1" x14ac:dyDescent="0.25">
      <c r="C63" s="403"/>
      <c r="D63" s="403" t="s">
        <v>344</v>
      </c>
      <c r="E63" s="402">
        <v>10.482838719961144</v>
      </c>
      <c r="F63" s="402">
        <v>10.428976500552222</v>
      </c>
      <c r="G63" s="402">
        <v>6.3640036679310761</v>
      </c>
      <c r="H63" s="402">
        <v>6.091448509255601</v>
      </c>
      <c r="I63" s="402">
        <v>6.6642669036454203</v>
      </c>
      <c r="J63" s="402">
        <v>7.5370476421856676</v>
      </c>
      <c r="K63" s="402">
        <v>7.6862913572560005</v>
      </c>
      <c r="L63" s="402">
        <v>5.6867300495544422</v>
      </c>
      <c r="M63" s="402">
        <v>8.6001916188802898</v>
      </c>
      <c r="N63" s="402">
        <v>9.7316058572891784</v>
      </c>
      <c r="O63" s="402">
        <v>9.1295612630492649</v>
      </c>
      <c r="P63" s="402">
        <v>10.2777410334709</v>
      </c>
      <c r="Q63" s="402">
        <v>98.680703123031222</v>
      </c>
      <c r="R63" s="401"/>
    </row>
    <row r="64" spans="3:18" s="640" customFormat="1" x14ac:dyDescent="0.25">
      <c r="C64" s="403"/>
      <c r="D64" s="403" t="s">
        <v>345</v>
      </c>
      <c r="E64" s="402">
        <v>15.012965093537282</v>
      </c>
      <c r="F64" s="402">
        <v>14.98575112200615</v>
      </c>
      <c r="G64" s="402">
        <v>7.6786766710080272</v>
      </c>
      <c r="H64" s="402">
        <v>7.9375767429063897</v>
      </c>
      <c r="I64" s="402">
        <v>14.026855781619876</v>
      </c>
      <c r="J64" s="402">
        <v>12.38919932182459</v>
      </c>
      <c r="K64" s="402">
        <v>13.820438510939692</v>
      </c>
      <c r="L64" s="402">
        <v>12.403279106042223</v>
      </c>
      <c r="M64" s="402">
        <v>6.9757414506409994</v>
      </c>
      <c r="N64" s="402">
        <v>8.7132370119793645</v>
      </c>
      <c r="O64" s="402">
        <v>13.193831527023708</v>
      </c>
      <c r="P64" s="402">
        <v>14.825908858265034</v>
      </c>
      <c r="Q64" s="402">
        <v>141.96346119779332</v>
      </c>
      <c r="R64" s="401"/>
    </row>
    <row r="65" spans="3:18" s="640" customFormat="1" x14ac:dyDescent="0.25">
      <c r="C65" s="403"/>
      <c r="D65" s="403" t="s">
        <v>346</v>
      </c>
      <c r="E65" s="402">
        <v>8.6009400535103637</v>
      </c>
      <c r="F65" s="402">
        <v>8.4259641889608172</v>
      </c>
      <c r="G65" s="402">
        <v>8.4142859990146519</v>
      </c>
      <c r="H65" s="402">
        <v>4.7966177611052743</v>
      </c>
      <c r="I65" s="402">
        <v>5.5123432450647725</v>
      </c>
      <c r="J65" s="402">
        <v>4.2706078095358322</v>
      </c>
      <c r="K65" s="402">
        <v>5.4355645089297715</v>
      </c>
      <c r="L65" s="402">
        <v>8.2670826582500094</v>
      </c>
      <c r="M65" s="402">
        <v>9.2070435285987777</v>
      </c>
      <c r="N65" s="402">
        <v>9.7887102418309695</v>
      </c>
      <c r="O65" s="402">
        <v>8.9216329591142518</v>
      </c>
      <c r="P65" s="402">
        <v>9.8170396982802259</v>
      </c>
      <c r="Q65" s="402">
        <v>91.457832652195719</v>
      </c>
      <c r="R65" s="401"/>
    </row>
    <row r="66" spans="3:18" s="640" customFormat="1" x14ac:dyDescent="0.25">
      <c r="C66" s="403"/>
      <c r="D66" s="403" t="s">
        <v>347</v>
      </c>
      <c r="E66" s="402">
        <v>0.74201588841551058</v>
      </c>
      <c r="F66" s="402">
        <v>0.72898383797802224</v>
      </c>
      <c r="G66" s="402">
        <v>0.67851897856920107</v>
      </c>
      <c r="H66" s="402">
        <v>0.5236162109943705</v>
      </c>
      <c r="I66" s="402">
        <v>0.45094085697202468</v>
      </c>
      <c r="J66" s="402">
        <v>0.68606868079743488</v>
      </c>
      <c r="K66" s="402">
        <v>0.68735209227238414</v>
      </c>
      <c r="L66" s="402">
        <v>0.40690781178216706</v>
      </c>
      <c r="M66" s="402">
        <v>0.61381829182292358</v>
      </c>
      <c r="N66" s="402">
        <v>0.78072582366642107</v>
      </c>
      <c r="O66" s="402">
        <v>0.75722560987451959</v>
      </c>
      <c r="P66" s="402">
        <v>0.85745591306131619</v>
      </c>
      <c r="Q66" s="402">
        <v>7.9136299962062955</v>
      </c>
      <c r="R66" s="401"/>
    </row>
    <row r="67" spans="3:18" s="640" customFormat="1" x14ac:dyDescent="0.25">
      <c r="C67" s="403"/>
      <c r="D67" s="403" t="s">
        <v>348</v>
      </c>
      <c r="E67" s="402">
        <v>7.7207460963999992</v>
      </c>
      <c r="F67" s="402">
        <v>7.2252043288439278</v>
      </c>
      <c r="G67" s="402">
        <v>7.1398029384507264</v>
      </c>
      <c r="H67" s="402">
        <v>4.2370889709917972</v>
      </c>
      <c r="I67" s="402">
        <v>5.0394050211063472</v>
      </c>
      <c r="J67" s="402">
        <v>4.0500832389312658</v>
      </c>
      <c r="K67" s="402">
        <v>5.1134777419631785</v>
      </c>
      <c r="L67" s="402">
        <v>7.3550850883379173</v>
      </c>
      <c r="M67" s="402">
        <v>8.1392057748535329</v>
      </c>
      <c r="N67" s="402">
        <v>8.6161642110405836</v>
      </c>
      <c r="O67" s="402">
        <v>7.9311813871167285</v>
      </c>
      <c r="P67" s="402">
        <v>8.7787125029924375</v>
      </c>
      <c r="Q67" s="402">
        <v>81.346157301028427</v>
      </c>
      <c r="R67" s="401"/>
    </row>
    <row r="68" spans="3:18" s="640" customFormat="1" x14ac:dyDescent="0.25">
      <c r="C68" s="403"/>
      <c r="D68" s="403" t="s">
        <v>349</v>
      </c>
      <c r="E68" s="402">
        <v>15.223147323866849</v>
      </c>
      <c r="F68" s="402">
        <v>14.879874616243365</v>
      </c>
      <c r="G68" s="402">
        <v>8.7206363699483127</v>
      </c>
      <c r="H68" s="402">
        <v>8.7343529823983435</v>
      </c>
      <c r="I68" s="402">
        <v>9.5947087195303187</v>
      </c>
      <c r="J68" s="402">
        <v>10.905747419981672</v>
      </c>
      <c r="K68" s="402">
        <v>11.545641915359983</v>
      </c>
      <c r="L68" s="402">
        <v>8.3587127986736878</v>
      </c>
      <c r="M68" s="402">
        <v>12.468442147025044</v>
      </c>
      <c r="N68" s="402">
        <v>14.014138478997298</v>
      </c>
      <c r="O68" s="402">
        <v>13.231145371564189</v>
      </c>
      <c r="P68" s="402">
        <v>14.988185071257785</v>
      </c>
      <c r="Q68" s="402">
        <v>142.66473321484685</v>
      </c>
      <c r="R68" s="401"/>
    </row>
    <row r="69" spans="3:18" s="640" customFormat="1" x14ac:dyDescent="0.25">
      <c r="C69" s="403"/>
      <c r="D69" s="403" t="s">
        <v>350</v>
      </c>
      <c r="E69" s="402">
        <v>20.677438129736945</v>
      </c>
      <c r="F69" s="402">
        <v>20.657720781699965</v>
      </c>
      <c r="G69" s="402">
        <v>10.303231232682396</v>
      </c>
      <c r="H69" s="402">
        <v>10.510413565884779</v>
      </c>
      <c r="I69" s="402">
        <v>19.475486357669102</v>
      </c>
      <c r="J69" s="402">
        <v>17.122615883618593</v>
      </c>
      <c r="K69" s="402">
        <v>18.873433578529131</v>
      </c>
      <c r="L69" s="402">
        <v>17.072738930775198</v>
      </c>
      <c r="M69" s="402">
        <v>9.3398571772436352</v>
      </c>
      <c r="N69" s="402">
        <v>11.842064255976577</v>
      </c>
      <c r="O69" s="402">
        <v>18.121055357702165</v>
      </c>
      <c r="P69" s="402">
        <v>20.22819484604922</v>
      </c>
      <c r="Q69" s="402">
        <v>194.22425009756768</v>
      </c>
      <c r="R69" s="401"/>
    </row>
    <row r="70" spans="3:18" s="640" customFormat="1" hidden="1" x14ac:dyDescent="0.25">
      <c r="C70" s="648"/>
      <c r="D70" s="648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401"/>
    </row>
    <row r="71" spans="3:18" s="640" customFormat="1" hidden="1" x14ac:dyDescent="0.25">
      <c r="C71" s="648"/>
      <c r="D71" s="648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401"/>
    </row>
    <row r="72" spans="3:18" s="640" customFormat="1" hidden="1" x14ac:dyDescent="0.25">
      <c r="C72" s="648"/>
      <c r="D72" s="648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401"/>
    </row>
    <row r="73" spans="3:18" s="640" customFormat="1" hidden="1" x14ac:dyDescent="0.25">
      <c r="C73" s="648"/>
      <c r="D73" s="648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401"/>
    </row>
    <row r="74" spans="3:18" s="640" customFormat="1" hidden="1" x14ac:dyDescent="0.25">
      <c r="C74" s="648"/>
      <c r="D74" s="648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401"/>
    </row>
    <row r="75" spans="3:18" s="640" customFormat="1" hidden="1" x14ac:dyDescent="0.25">
      <c r="C75" s="648"/>
      <c r="D75" s="648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401"/>
    </row>
    <row r="76" spans="3:18" s="640" customFormat="1" hidden="1" x14ac:dyDescent="0.25">
      <c r="C76" s="648"/>
      <c r="D76" s="648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401"/>
    </row>
    <row r="77" spans="3:18" s="640" customFormat="1" hidden="1" x14ac:dyDescent="0.25">
      <c r="C77" s="648"/>
      <c r="D77" s="648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401"/>
    </row>
    <row r="78" spans="3:18" s="640" customFormat="1" hidden="1" x14ac:dyDescent="0.25">
      <c r="C78" s="648"/>
      <c r="D78" s="648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401"/>
    </row>
    <row r="79" spans="3:18" s="640" customFormat="1" x14ac:dyDescent="0.25">
      <c r="C79" s="1027" t="s">
        <v>188</v>
      </c>
      <c r="D79" s="1029"/>
      <c r="E79" s="702">
        <v>564.93695295282919</v>
      </c>
      <c r="F79" s="702">
        <v>418.17986374167776</v>
      </c>
      <c r="G79" s="702">
        <v>558.26764387259811</v>
      </c>
      <c r="H79" s="702">
        <v>686.92365519945452</v>
      </c>
      <c r="I79" s="702">
        <v>541.95897767195686</v>
      </c>
      <c r="J79" s="702">
        <v>472.3702969196417</v>
      </c>
      <c r="K79" s="702">
        <v>624.57538535842741</v>
      </c>
      <c r="L79" s="702">
        <v>573.4055020816287</v>
      </c>
      <c r="M79" s="702">
        <v>619.89859919594414</v>
      </c>
      <c r="N79" s="702">
        <v>666.44200760995056</v>
      </c>
      <c r="O79" s="702">
        <v>655.12094433554819</v>
      </c>
      <c r="P79" s="702">
        <v>773.11750719248141</v>
      </c>
      <c r="Q79" s="702">
        <v>7155.1973361321388</v>
      </c>
      <c r="R79" s="401"/>
    </row>
    <row r="80" spans="3:18" s="640" customFormat="1" x14ac:dyDescent="0.25">
      <c r="C80" s="935" t="s">
        <v>351</v>
      </c>
      <c r="D80" s="936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401"/>
    </row>
    <row r="81" spans="3:18" s="640" customFormat="1" x14ac:dyDescent="0.25">
      <c r="C81" s="1004" t="s">
        <v>352</v>
      </c>
      <c r="D81" s="648" t="s">
        <v>353</v>
      </c>
      <c r="E81" s="92">
        <v>2.7170174367719393</v>
      </c>
      <c r="F81" s="92">
        <v>2.8075846846643424</v>
      </c>
      <c r="G81" s="92">
        <v>2.7170174367719393</v>
      </c>
      <c r="H81" s="92">
        <v>2.8075846846643424</v>
      </c>
      <c r="I81" s="92">
        <v>2.8075846846643424</v>
      </c>
      <c r="J81" s="92">
        <v>1.6557163185539348</v>
      </c>
      <c r="K81" s="92">
        <v>1.8926699275798531</v>
      </c>
      <c r="L81" s="92">
        <v>2.2826541331130201</v>
      </c>
      <c r="M81" s="92">
        <v>1.5580475601143937</v>
      </c>
      <c r="N81" s="92">
        <v>0.7098483829565182</v>
      </c>
      <c r="O81" s="92">
        <v>0.6308312216522548</v>
      </c>
      <c r="P81" s="92">
        <v>0.71441962369312395</v>
      </c>
      <c r="Q81" s="92">
        <v>23.300976095200003</v>
      </c>
      <c r="R81" s="401"/>
    </row>
    <row r="82" spans="3:18" s="640" customFormat="1" x14ac:dyDescent="0.25">
      <c r="C82" s="1005"/>
      <c r="D82" s="648" t="s">
        <v>354</v>
      </c>
      <c r="E82" s="92">
        <v>11.176330225336754</v>
      </c>
      <c r="F82" s="92">
        <v>11.548874566181334</v>
      </c>
      <c r="G82" s="92">
        <v>11.176330225336754</v>
      </c>
      <c r="H82" s="92">
        <v>11.548874566181334</v>
      </c>
      <c r="I82" s="92">
        <v>11.548874566181334</v>
      </c>
      <c r="J82" s="92">
        <v>6.8107153399880414</v>
      </c>
      <c r="K82" s="92">
        <v>7.7854134581220888</v>
      </c>
      <c r="L82" s="92">
        <v>9.3895961198582114</v>
      </c>
      <c r="M82" s="92">
        <v>6.408959251769538</v>
      </c>
      <c r="N82" s="92">
        <v>2.919929710598054</v>
      </c>
      <c r="O82" s="92">
        <v>2.5948961365572565</v>
      </c>
      <c r="P82" s="92">
        <v>2.9387333057904783</v>
      </c>
      <c r="Q82" s="92">
        <v>95.847527471901174</v>
      </c>
      <c r="R82" s="401"/>
    </row>
    <row r="83" spans="3:18" s="640" customFormat="1" x14ac:dyDescent="0.25">
      <c r="C83" s="1005"/>
      <c r="D83" s="648" t="s">
        <v>355</v>
      </c>
      <c r="E83" s="92">
        <v>11.90024322076504</v>
      </c>
      <c r="F83" s="92">
        <v>12.296917994790563</v>
      </c>
      <c r="G83" s="92">
        <v>11.90024322076504</v>
      </c>
      <c r="H83" s="92">
        <v>12.296917994790563</v>
      </c>
      <c r="I83" s="92">
        <v>12.296917994790563</v>
      </c>
      <c r="J83" s="92">
        <v>7.2518588319370334</v>
      </c>
      <c r="K83" s="92">
        <v>8.2896900733870993</v>
      </c>
      <c r="L83" s="92">
        <v>9.9977788163196166</v>
      </c>
      <c r="M83" s="92">
        <v>6.8240802079317433</v>
      </c>
      <c r="N83" s="92">
        <v>3.1090593283367234</v>
      </c>
      <c r="O83" s="92">
        <v>2.7629726873719362</v>
      </c>
      <c r="P83" s="92">
        <v>3.1290808695495436</v>
      </c>
      <c r="Q83" s="92">
        <v>102.05576124073546</v>
      </c>
      <c r="R83" s="401"/>
    </row>
    <row r="84" spans="3:18" s="640" customFormat="1" x14ac:dyDescent="0.25">
      <c r="C84" s="1006"/>
      <c r="D84" s="648" t="s">
        <v>356</v>
      </c>
      <c r="E84" s="92">
        <v>11.741709792236067</v>
      </c>
      <c r="F84" s="92">
        <v>12.133100118643958</v>
      </c>
      <c r="G84" s="92">
        <v>11.741709792236067</v>
      </c>
      <c r="H84" s="92">
        <v>12.133100118643958</v>
      </c>
      <c r="I84" s="92">
        <v>12.133100118643958</v>
      </c>
      <c r="J84" s="92">
        <v>7.1552505507021582</v>
      </c>
      <c r="K84" s="92">
        <v>8.1792559449078208</v>
      </c>
      <c r="L84" s="92">
        <v>9.8645897609346118</v>
      </c>
      <c r="M84" s="92">
        <v>6.7331707355915142</v>
      </c>
      <c r="N84" s="92">
        <v>3.0676408610266486</v>
      </c>
      <c r="O84" s="92">
        <v>2.7261647394220434</v>
      </c>
      <c r="P84" s="92">
        <v>3.0873956779789622</v>
      </c>
      <c r="Q84" s="92">
        <v>100.69618821096776</v>
      </c>
      <c r="R84" s="401"/>
    </row>
    <row r="85" spans="3:18" s="640" customFormat="1" hidden="1" x14ac:dyDescent="0.25">
      <c r="C85" s="648"/>
      <c r="D85" s="648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401"/>
    </row>
    <row r="86" spans="3:18" s="640" customFormat="1" hidden="1" x14ac:dyDescent="0.25">
      <c r="C86" s="648"/>
      <c r="D86" s="648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401"/>
    </row>
    <row r="87" spans="3:18" s="640" customFormat="1" hidden="1" x14ac:dyDescent="0.25">
      <c r="C87" s="648"/>
      <c r="D87" s="648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401"/>
    </row>
    <row r="88" spans="3:18" s="640" customFormat="1" hidden="1" x14ac:dyDescent="0.25">
      <c r="C88" s="648"/>
      <c r="D88" s="648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401"/>
    </row>
    <row r="89" spans="3:18" s="640" customFormat="1" hidden="1" x14ac:dyDescent="0.25">
      <c r="C89" s="648"/>
      <c r="D89" s="648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401"/>
    </row>
    <row r="90" spans="3:18" s="640" customFormat="1" hidden="1" x14ac:dyDescent="0.25">
      <c r="C90" s="648"/>
      <c r="D90" s="648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401"/>
    </row>
    <row r="91" spans="3:18" s="640" customFormat="1" hidden="1" x14ac:dyDescent="0.25">
      <c r="C91" s="648"/>
      <c r="D91" s="648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401"/>
    </row>
    <row r="92" spans="3:18" s="640" customFormat="1" hidden="1" x14ac:dyDescent="0.25">
      <c r="C92" s="648"/>
      <c r="D92" s="648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401"/>
    </row>
    <row r="93" spans="3:18" s="640" customFormat="1" hidden="1" x14ac:dyDescent="0.25">
      <c r="C93" s="648"/>
      <c r="D93" s="648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401"/>
    </row>
    <row r="94" spans="3:18" s="640" customFormat="1" hidden="1" x14ac:dyDescent="0.25">
      <c r="C94" s="648"/>
      <c r="D94" s="648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401"/>
    </row>
    <row r="95" spans="3:18" s="640" customFormat="1" x14ac:dyDescent="0.25">
      <c r="C95" s="1027" t="s">
        <v>188</v>
      </c>
      <c r="D95" s="1029"/>
      <c r="E95" s="702">
        <v>37.535300675109802</v>
      </c>
      <c r="F95" s="702">
        <v>38.786477364280202</v>
      </c>
      <c r="G95" s="702">
        <v>37.535300675109802</v>
      </c>
      <c r="H95" s="702">
        <v>38.786477364280202</v>
      </c>
      <c r="I95" s="702">
        <v>38.786477364280202</v>
      </c>
      <c r="J95" s="702">
        <v>22.87354104118117</v>
      </c>
      <c r="K95" s="702">
        <v>26.147029403996861</v>
      </c>
      <c r="L95" s="702">
        <v>31.534618830225462</v>
      </c>
      <c r="M95" s="702">
        <v>21.524257755407191</v>
      </c>
      <c r="N95" s="702">
        <v>9.8064782829179435</v>
      </c>
      <c r="O95" s="702">
        <v>8.7148647850034919</v>
      </c>
      <c r="P95" s="702">
        <v>9.8696294770121078</v>
      </c>
      <c r="Q95" s="702">
        <v>321.90045301880446</v>
      </c>
      <c r="R95" s="401"/>
    </row>
    <row r="96" spans="3:18" s="640" customFormat="1" x14ac:dyDescent="0.25">
      <c r="C96" s="1027" t="s">
        <v>358</v>
      </c>
      <c r="D96" s="1029"/>
      <c r="E96" s="702">
        <v>602.47225362793904</v>
      </c>
      <c r="F96" s="702">
        <v>456.96634110595795</v>
      </c>
      <c r="G96" s="702">
        <v>595.80294454770797</v>
      </c>
      <c r="H96" s="702">
        <v>725.71013256373476</v>
      </c>
      <c r="I96" s="702">
        <v>580.7454550362371</v>
      </c>
      <c r="J96" s="702">
        <v>495.24383796082287</v>
      </c>
      <c r="K96" s="702">
        <v>650.72241476242425</v>
      </c>
      <c r="L96" s="702">
        <v>604.94012091185414</v>
      </c>
      <c r="M96" s="702">
        <v>641.42285695135138</v>
      </c>
      <c r="N96" s="702">
        <v>676.24848589286853</v>
      </c>
      <c r="O96" s="702">
        <v>663.83580912055163</v>
      </c>
      <c r="P96" s="702">
        <v>782.98713666949357</v>
      </c>
      <c r="Q96" s="702">
        <v>7477.0977891509438</v>
      </c>
      <c r="R96" s="401"/>
    </row>
    <row r="97" spans="3:18" s="640" customFormat="1" x14ac:dyDescent="0.25">
      <c r="C97" s="1002" t="s">
        <v>359</v>
      </c>
      <c r="D97" s="1003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401"/>
    </row>
    <row r="98" spans="3:18" s="640" customFormat="1" x14ac:dyDescent="0.25">
      <c r="C98" s="648" t="s">
        <v>360</v>
      </c>
      <c r="D98" s="648" t="s">
        <v>360</v>
      </c>
      <c r="E98" s="92">
        <v>54.765960227382635</v>
      </c>
      <c r="F98" s="92">
        <v>53.861185380238133</v>
      </c>
      <c r="G98" s="92">
        <v>53.692043494666521</v>
      </c>
      <c r="H98" s="92">
        <v>60.713350539769294</v>
      </c>
      <c r="I98" s="92">
        <v>57.622474737111844</v>
      </c>
      <c r="J98" s="92">
        <v>53.74193269167742</v>
      </c>
      <c r="K98" s="92">
        <v>58.380541950506597</v>
      </c>
      <c r="L98" s="92">
        <v>51.018215549341647</v>
      </c>
      <c r="M98" s="92">
        <v>0</v>
      </c>
      <c r="N98" s="92">
        <v>14.701895710709312</v>
      </c>
      <c r="O98" s="92">
        <v>57.543563553674375</v>
      </c>
      <c r="P98" s="92">
        <v>63.181697325651072</v>
      </c>
      <c r="Q98" s="402">
        <v>579.22286116072883</v>
      </c>
      <c r="R98" s="401"/>
    </row>
    <row r="99" spans="3:18" s="640" customFormat="1" x14ac:dyDescent="0.25">
      <c r="C99" s="648" t="s">
        <v>361</v>
      </c>
      <c r="D99" s="648" t="s">
        <v>361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2">
        <v>0</v>
      </c>
      <c r="O99" s="92">
        <v>0</v>
      </c>
      <c r="P99" s="92">
        <v>0</v>
      </c>
      <c r="Q99" s="92">
        <v>0</v>
      </c>
      <c r="R99" s="401"/>
    </row>
    <row r="100" spans="3:18" s="640" customFormat="1" ht="15" customHeight="1" x14ac:dyDescent="0.25">
      <c r="C100" s="648"/>
      <c r="D100" s="648"/>
      <c r="E100" s="92">
        <v>0</v>
      </c>
      <c r="F100" s="92">
        <v>0</v>
      </c>
      <c r="G100" s="92">
        <v>0</v>
      </c>
      <c r="H100" s="92">
        <v>0</v>
      </c>
      <c r="I100" s="92">
        <v>0</v>
      </c>
      <c r="J100" s="92">
        <v>0</v>
      </c>
      <c r="K100" s="92">
        <v>0</v>
      </c>
      <c r="L100" s="92">
        <v>0</v>
      </c>
      <c r="M100" s="92">
        <v>0</v>
      </c>
      <c r="N100" s="92">
        <v>0</v>
      </c>
      <c r="O100" s="92">
        <v>0</v>
      </c>
      <c r="P100" s="92">
        <v>0</v>
      </c>
      <c r="Q100" s="92">
        <v>0</v>
      </c>
      <c r="R100" s="401"/>
    </row>
    <row r="101" spans="3:18" s="640" customFormat="1" x14ac:dyDescent="0.25">
      <c r="C101" s="648"/>
      <c r="D101" s="648"/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92">
        <v>0</v>
      </c>
      <c r="P101" s="92">
        <v>0</v>
      </c>
      <c r="Q101" s="92">
        <v>0</v>
      </c>
      <c r="R101" s="401"/>
    </row>
    <row r="102" spans="3:18" s="640" customFormat="1" ht="14.25" customHeight="1" x14ac:dyDescent="0.25">
      <c r="C102" s="648"/>
      <c r="D102" s="648"/>
      <c r="E102" s="92">
        <v>0</v>
      </c>
      <c r="F102" s="92">
        <v>0</v>
      </c>
      <c r="G102" s="92">
        <v>0</v>
      </c>
      <c r="H102" s="92">
        <v>0</v>
      </c>
      <c r="I102" s="92">
        <v>0</v>
      </c>
      <c r="J102" s="92">
        <v>0</v>
      </c>
      <c r="K102" s="92">
        <v>0</v>
      </c>
      <c r="L102" s="92">
        <v>0</v>
      </c>
      <c r="M102" s="92">
        <v>0</v>
      </c>
      <c r="N102" s="92">
        <v>0</v>
      </c>
      <c r="O102" s="92">
        <v>0</v>
      </c>
      <c r="P102" s="92">
        <v>0</v>
      </c>
      <c r="Q102" s="92">
        <v>0</v>
      </c>
      <c r="R102" s="401"/>
    </row>
    <row r="103" spans="3:18" s="640" customFormat="1" x14ac:dyDescent="0.25">
      <c r="C103" s="648"/>
      <c r="D103" s="648"/>
      <c r="E103" s="92">
        <v>0</v>
      </c>
      <c r="F103" s="92">
        <v>0</v>
      </c>
      <c r="G103" s="92">
        <v>0</v>
      </c>
      <c r="H103" s="92">
        <v>0</v>
      </c>
      <c r="I103" s="92">
        <v>0</v>
      </c>
      <c r="J103" s="92">
        <v>0</v>
      </c>
      <c r="K103" s="92">
        <v>0</v>
      </c>
      <c r="L103" s="92">
        <v>0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  <c r="R103" s="401"/>
    </row>
    <row r="104" spans="3:18" s="640" customFormat="1" x14ac:dyDescent="0.25">
      <c r="C104" s="648"/>
      <c r="D104" s="648"/>
      <c r="E104" s="92">
        <v>0</v>
      </c>
      <c r="F104" s="92">
        <v>0</v>
      </c>
      <c r="G104" s="92">
        <v>0</v>
      </c>
      <c r="H104" s="92">
        <v>0</v>
      </c>
      <c r="I104" s="92">
        <v>0</v>
      </c>
      <c r="J104" s="92">
        <v>0</v>
      </c>
      <c r="K104" s="92">
        <v>0</v>
      </c>
      <c r="L104" s="92">
        <v>0</v>
      </c>
      <c r="M104" s="92">
        <v>0</v>
      </c>
      <c r="N104" s="92">
        <v>0</v>
      </c>
      <c r="O104" s="92">
        <v>0</v>
      </c>
      <c r="P104" s="92">
        <v>0</v>
      </c>
      <c r="Q104" s="92">
        <v>0</v>
      </c>
      <c r="R104" s="401"/>
    </row>
    <row r="105" spans="3:18" s="640" customFormat="1" ht="14.25" customHeight="1" x14ac:dyDescent="0.25">
      <c r="C105" s="1027" t="s">
        <v>362</v>
      </c>
      <c r="D105" s="1029"/>
      <c r="E105" s="702">
        <v>54.765960227382635</v>
      </c>
      <c r="F105" s="702">
        <v>53.861185380238133</v>
      </c>
      <c r="G105" s="702">
        <v>53.692043494666521</v>
      </c>
      <c r="H105" s="702">
        <v>60.713350539769294</v>
      </c>
      <c r="I105" s="702">
        <v>57.622474737111844</v>
      </c>
      <c r="J105" s="702">
        <v>53.74193269167742</v>
      </c>
      <c r="K105" s="702">
        <v>58.380541950506597</v>
      </c>
      <c r="L105" s="702">
        <v>51.018215549341647</v>
      </c>
      <c r="M105" s="702">
        <v>0</v>
      </c>
      <c r="N105" s="702">
        <v>14.701895710709312</v>
      </c>
      <c r="O105" s="702">
        <v>57.543563553674375</v>
      </c>
      <c r="P105" s="702">
        <v>63.181697325651072</v>
      </c>
      <c r="Q105" s="702">
        <v>579.22286116072883</v>
      </c>
      <c r="R105" s="401"/>
    </row>
    <row r="106" spans="3:18" s="640" customFormat="1" x14ac:dyDescent="0.25">
      <c r="C106" s="1002" t="s">
        <v>363</v>
      </c>
      <c r="D106" s="1003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401"/>
    </row>
    <row r="107" spans="3:18" s="640" customFormat="1" x14ac:dyDescent="0.25">
      <c r="C107" s="648" t="s">
        <v>364</v>
      </c>
      <c r="D107" s="648" t="s">
        <v>364</v>
      </c>
      <c r="E107" s="92">
        <v>134.5952878081772</v>
      </c>
      <c r="F107" s="92">
        <v>151.90339647534748</v>
      </c>
      <c r="G107" s="92">
        <v>180.45964613277107</v>
      </c>
      <c r="H107" s="92">
        <v>129.82369598934167</v>
      </c>
      <c r="I107" s="92">
        <v>218.77237754977551</v>
      </c>
      <c r="J107" s="92">
        <v>219.27632123344705</v>
      </c>
      <c r="K107" s="92">
        <v>256.76220366498194</v>
      </c>
      <c r="L107" s="92">
        <v>216.73607487160558</v>
      </c>
      <c r="M107" s="92">
        <v>224.27175008254642</v>
      </c>
      <c r="N107" s="92">
        <v>230.81417855671387</v>
      </c>
      <c r="O107" s="92">
        <v>238.43280207107551</v>
      </c>
      <c r="P107" s="92">
        <v>287.63111039246047</v>
      </c>
      <c r="Q107" s="92">
        <v>2489.4788448282438</v>
      </c>
      <c r="R107" s="401"/>
    </row>
    <row r="108" spans="3:18" s="640" customFormat="1" x14ac:dyDescent="0.25">
      <c r="C108" s="648" t="s">
        <v>365</v>
      </c>
      <c r="D108" s="648" t="s">
        <v>365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>
        <v>0</v>
      </c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>
        <v>0</v>
      </c>
      <c r="R108" s="401"/>
    </row>
    <row r="109" spans="3:18" s="640" customFormat="1" x14ac:dyDescent="0.25">
      <c r="C109" s="648" t="s">
        <v>366</v>
      </c>
      <c r="D109" s="648" t="s">
        <v>366</v>
      </c>
      <c r="E109" s="92">
        <v>0</v>
      </c>
      <c r="F109" s="92">
        <v>0</v>
      </c>
      <c r="G109" s="92">
        <v>0</v>
      </c>
      <c r="H109" s="92">
        <v>0</v>
      </c>
      <c r="I109" s="92">
        <v>0</v>
      </c>
      <c r="J109" s="92">
        <v>0</v>
      </c>
      <c r="K109" s="92">
        <v>0</v>
      </c>
      <c r="L109" s="92">
        <v>0</v>
      </c>
      <c r="M109" s="92">
        <v>0</v>
      </c>
      <c r="N109" s="92">
        <v>0</v>
      </c>
      <c r="O109" s="92">
        <v>0</v>
      </c>
      <c r="P109" s="92">
        <v>0</v>
      </c>
      <c r="Q109" s="92">
        <v>0</v>
      </c>
      <c r="R109" s="401"/>
    </row>
    <row r="110" spans="3:18" s="640" customFormat="1" x14ac:dyDescent="0.25">
      <c r="C110" s="648"/>
      <c r="D110" s="648"/>
      <c r="E110" s="92">
        <v>0</v>
      </c>
      <c r="F110" s="92">
        <v>0</v>
      </c>
      <c r="G110" s="92">
        <v>0</v>
      </c>
      <c r="H110" s="92">
        <v>0</v>
      </c>
      <c r="I110" s="92">
        <v>0</v>
      </c>
      <c r="J110" s="92">
        <v>0</v>
      </c>
      <c r="K110" s="92">
        <v>0</v>
      </c>
      <c r="L110" s="92">
        <v>0</v>
      </c>
      <c r="M110" s="92">
        <v>0</v>
      </c>
      <c r="N110" s="92">
        <v>0</v>
      </c>
      <c r="O110" s="92">
        <v>0</v>
      </c>
      <c r="P110" s="92">
        <v>0</v>
      </c>
      <c r="Q110" s="92">
        <v>0</v>
      </c>
      <c r="R110" s="401"/>
    </row>
    <row r="111" spans="3:18" s="640" customFormat="1" x14ac:dyDescent="0.25">
      <c r="C111" s="648"/>
      <c r="D111" s="648"/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2">
        <v>0</v>
      </c>
      <c r="N111" s="92">
        <v>0</v>
      </c>
      <c r="O111" s="92">
        <v>0</v>
      </c>
      <c r="P111" s="92">
        <v>0</v>
      </c>
      <c r="Q111" s="92">
        <v>0</v>
      </c>
      <c r="R111" s="401"/>
    </row>
    <row r="112" spans="3:18" s="640" customFormat="1" x14ac:dyDescent="0.25">
      <c r="C112" s="648"/>
      <c r="D112" s="648"/>
      <c r="E112" s="92">
        <v>0</v>
      </c>
      <c r="F112" s="92">
        <v>0</v>
      </c>
      <c r="G112" s="92">
        <v>0</v>
      </c>
      <c r="H112" s="92">
        <v>0</v>
      </c>
      <c r="I112" s="92">
        <v>0</v>
      </c>
      <c r="J112" s="92">
        <v>0</v>
      </c>
      <c r="K112" s="92">
        <v>0</v>
      </c>
      <c r="L112" s="92">
        <v>0</v>
      </c>
      <c r="M112" s="92">
        <v>0</v>
      </c>
      <c r="N112" s="92">
        <v>0</v>
      </c>
      <c r="O112" s="92">
        <v>0</v>
      </c>
      <c r="P112" s="92">
        <v>0</v>
      </c>
      <c r="Q112" s="92">
        <v>0</v>
      </c>
      <c r="R112" s="401"/>
    </row>
    <row r="113" spans="3:18" s="640" customFormat="1" x14ac:dyDescent="0.25">
      <c r="C113" s="648"/>
      <c r="D113" s="648"/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0</v>
      </c>
      <c r="N113" s="92">
        <v>0</v>
      </c>
      <c r="O113" s="92">
        <v>0</v>
      </c>
      <c r="P113" s="92">
        <v>0</v>
      </c>
      <c r="Q113" s="92">
        <v>0</v>
      </c>
      <c r="R113" s="401"/>
    </row>
    <row r="114" spans="3:18" s="640" customFormat="1" x14ac:dyDescent="0.25">
      <c r="C114" s="648"/>
      <c r="D114" s="648"/>
      <c r="E114" s="92">
        <v>0</v>
      </c>
      <c r="F114" s="92">
        <v>0</v>
      </c>
      <c r="G114" s="92">
        <v>0</v>
      </c>
      <c r="H114" s="92">
        <v>0</v>
      </c>
      <c r="I114" s="92">
        <v>0</v>
      </c>
      <c r="J114" s="92">
        <v>0</v>
      </c>
      <c r="K114" s="92">
        <v>0</v>
      </c>
      <c r="L114" s="92">
        <v>0</v>
      </c>
      <c r="M114" s="92">
        <v>0</v>
      </c>
      <c r="N114" s="92">
        <v>0</v>
      </c>
      <c r="O114" s="92">
        <v>0</v>
      </c>
      <c r="P114" s="92">
        <v>0</v>
      </c>
      <c r="Q114" s="92">
        <v>0</v>
      </c>
      <c r="R114" s="401"/>
    </row>
    <row r="115" spans="3:18" s="640" customFormat="1" x14ac:dyDescent="0.25">
      <c r="C115" s="1027" t="s">
        <v>367</v>
      </c>
      <c r="D115" s="1029"/>
      <c r="E115" s="702">
        <v>134.5952878081772</v>
      </c>
      <c r="F115" s="702">
        <v>151.90339647534748</v>
      </c>
      <c r="G115" s="702">
        <v>180.45964613277107</v>
      </c>
      <c r="H115" s="702">
        <v>129.82369598934167</v>
      </c>
      <c r="I115" s="702">
        <v>218.77237754977551</v>
      </c>
      <c r="J115" s="702">
        <v>219.27632123344705</v>
      </c>
      <c r="K115" s="702">
        <v>256.76220366498194</v>
      </c>
      <c r="L115" s="702">
        <v>216.73607487160558</v>
      </c>
      <c r="M115" s="702">
        <v>224.27175008254642</v>
      </c>
      <c r="N115" s="702">
        <v>230.81417855671387</v>
      </c>
      <c r="O115" s="702">
        <v>238.43280207107551</v>
      </c>
      <c r="P115" s="702">
        <v>287.63111039246047</v>
      </c>
      <c r="Q115" s="702">
        <v>2489.4788448282438</v>
      </c>
      <c r="R115" s="401"/>
    </row>
    <row r="116" spans="3:18" s="640" customFormat="1" x14ac:dyDescent="0.25">
      <c r="C116" s="1002" t="s">
        <v>368</v>
      </c>
      <c r="D116" s="1003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401"/>
    </row>
    <row r="117" spans="3:18" s="640" customFormat="1" x14ac:dyDescent="0.25">
      <c r="C117" s="648"/>
      <c r="D117" s="648" t="s">
        <v>369</v>
      </c>
      <c r="E117" s="92">
        <v>1.5974635068493108E-2</v>
      </c>
      <c r="F117" s="92">
        <v>1.6507122904109522E-2</v>
      </c>
      <c r="G117" s="92">
        <v>1.5974635068493108E-2</v>
      </c>
      <c r="H117" s="92">
        <v>1.6507122904109522E-2</v>
      </c>
      <c r="I117" s="92">
        <v>1.6507122904109522E-2</v>
      </c>
      <c r="J117" s="92">
        <v>1.5974635068493108E-2</v>
      </c>
      <c r="K117" s="92">
        <v>1.6507122904109522E-2</v>
      </c>
      <c r="L117" s="92">
        <v>1.5974635068493108E-2</v>
      </c>
      <c r="M117" s="92">
        <v>1.6507122904109522E-2</v>
      </c>
      <c r="N117" s="92">
        <v>1.6507122904109522E-2</v>
      </c>
      <c r="O117" s="92">
        <v>1.4909659397260291E-2</v>
      </c>
      <c r="P117" s="92">
        <v>1.6507122904109522E-2</v>
      </c>
      <c r="Q117" s="92">
        <v>0.19435805999999939</v>
      </c>
      <c r="R117" s="401"/>
    </row>
    <row r="118" spans="3:18" s="640" customFormat="1" x14ac:dyDescent="0.25">
      <c r="C118" s="648"/>
      <c r="D118" s="648" t="s">
        <v>370</v>
      </c>
      <c r="E118" s="92">
        <v>0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  <c r="L118" s="92">
        <v>0</v>
      </c>
      <c r="M118" s="92">
        <v>0</v>
      </c>
      <c r="N118" s="92">
        <v>0</v>
      </c>
      <c r="O118" s="92">
        <v>0</v>
      </c>
      <c r="P118" s="92">
        <v>0</v>
      </c>
      <c r="Q118" s="92">
        <v>0</v>
      </c>
      <c r="R118" s="401"/>
    </row>
    <row r="119" spans="3:18" s="640" customFormat="1" x14ac:dyDescent="0.25">
      <c r="C119" s="648"/>
      <c r="D119" s="648" t="s">
        <v>371</v>
      </c>
      <c r="E119" s="92">
        <v>15.716228605751134</v>
      </c>
      <c r="F119" s="92">
        <v>16.240102892609528</v>
      </c>
      <c r="G119" s="92">
        <v>15.716228605751134</v>
      </c>
      <c r="H119" s="92">
        <v>16.240102892609528</v>
      </c>
      <c r="I119" s="92">
        <v>16.240102892609528</v>
      </c>
      <c r="J119" s="92">
        <v>15.716228605751134</v>
      </c>
      <c r="K119" s="92">
        <v>16.240102892609528</v>
      </c>
      <c r="L119" s="92">
        <v>15.716228605751134</v>
      </c>
      <c r="M119" s="92">
        <v>16.240102892609528</v>
      </c>
      <c r="N119" s="92">
        <v>16.240102892609528</v>
      </c>
      <c r="O119" s="92">
        <v>14.668480032034344</v>
      </c>
      <c r="P119" s="92">
        <v>16.240102892609528</v>
      </c>
      <c r="Q119" s="92">
        <v>191.2141147033056</v>
      </c>
      <c r="R119" s="401"/>
    </row>
    <row r="120" spans="3:18" s="640" customFormat="1" x14ac:dyDescent="0.25">
      <c r="C120" s="648"/>
      <c r="D120" s="648" t="s">
        <v>372</v>
      </c>
      <c r="E120" s="92">
        <v>2.5791679481438514</v>
      </c>
      <c r="F120" s="92">
        <v>2.6651402130819801</v>
      </c>
      <c r="G120" s="92">
        <v>2.5791679481438514</v>
      </c>
      <c r="H120" s="92">
        <v>2.6651402130819801</v>
      </c>
      <c r="I120" s="92">
        <v>2.6651402130819801</v>
      </c>
      <c r="J120" s="92">
        <v>2.5791679481438514</v>
      </c>
      <c r="K120" s="92">
        <v>2.6651402130819801</v>
      </c>
      <c r="L120" s="92">
        <v>2.5791679481438514</v>
      </c>
      <c r="M120" s="92">
        <v>2.6651402130819801</v>
      </c>
      <c r="N120" s="92">
        <v>2.6651402130819801</v>
      </c>
      <c r="O120" s="92">
        <v>2.4072234182675949</v>
      </c>
      <c r="P120" s="92">
        <v>2.6651402130819801</v>
      </c>
      <c r="Q120" s="92">
        <v>31.379876702416858</v>
      </c>
      <c r="R120" s="401"/>
    </row>
    <row r="121" spans="3:18" s="640" customFormat="1" x14ac:dyDescent="0.25">
      <c r="C121" s="648"/>
      <c r="D121" s="648" t="s">
        <v>373</v>
      </c>
      <c r="E121" s="92">
        <v>6.0704299315016268</v>
      </c>
      <c r="F121" s="92">
        <v>7.8537973140026001</v>
      </c>
      <c r="G121" s="92">
        <v>12.989014630108324</v>
      </c>
      <c r="H121" s="92">
        <v>13.395034233785958</v>
      </c>
      <c r="I121" s="92">
        <v>17.348580873434084</v>
      </c>
      <c r="J121" s="92">
        <v>10.013470995753627</v>
      </c>
      <c r="K121" s="92">
        <v>4.4508390397084243</v>
      </c>
      <c r="L121" s="92">
        <v>8.7315542116904226</v>
      </c>
      <c r="M121" s="92">
        <v>13.761819472979926</v>
      </c>
      <c r="N121" s="92">
        <v>11.654293706136617</v>
      </c>
      <c r="O121" s="92">
        <v>8.1407467640501139</v>
      </c>
      <c r="P121" s="92">
        <v>7.1403079006694785</v>
      </c>
      <c r="Q121" s="92">
        <v>121.54988907382119</v>
      </c>
      <c r="R121" s="401"/>
    </row>
    <row r="122" spans="3:18" s="640" customFormat="1" x14ac:dyDescent="0.25">
      <c r="C122" s="648"/>
      <c r="D122" s="648" t="s">
        <v>331</v>
      </c>
      <c r="E122" s="92">
        <v>1.4094177117499359E-3</v>
      </c>
      <c r="F122" s="92">
        <v>1.4563983021416002E-3</v>
      </c>
      <c r="G122" s="92">
        <v>1.4094177117499359E-3</v>
      </c>
      <c r="H122" s="92">
        <v>1.4563983021416002E-3</v>
      </c>
      <c r="I122" s="92">
        <v>1.4563983021416002E-3</v>
      </c>
      <c r="J122" s="92">
        <v>1.4094177117499359E-3</v>
      </c>
      <c r="K122" s="92">
        <v>1.4563983021416002E-3</v>
      </c>
      <c r="L122" s="92">
        <v>1.4094177117499359E-3</v>
      </c>
      <c r="M122" s="92">
        <v>1.4563983021416002E-3</v>
      </c>
      <c r="N122" s="92">
        <v>1.4563983021416002E-3</v>
      </c>
      <c r="O122" s="92">
        <v>1.3154565309666073E-3</v>
      </c>
      <c r="P122" s="92">
        <v>1.4563983021416002E-3</v>
      </c>
      <c r="Q122" s="92">
        <v>1.7147915492957556E-2</v>
      </c>
      <c r="R122" s="401"/>
    </row>
    <row r="123" spans="3:18" s="640" customFormat="1" x14ac:dyDescent="0.25">
      <c r="C123" s="648"/>
      <c r="D123" s="648" t="s">
        <v>374</v>
      </c>
      <c r="E123" s="92">
        <v>197.52109906963551</v>
      </c>
      <c r="F123" s="92">
        <v>202.74948723359722</v>
      </c>
      <c r="G123" s="92">
        <v>191.55164734231448</v>
      </c>
      <c r="H123" s="92">
        <v>150.1539539062737</v>
      </c>
      <c r="I123" s="92">
        <v>182.81180881937448</v>
      </c>
      <c r="J123" s="92">
        <v>159.47316432440724</v>
      </c>
      <c r="K123" s="92">
        <v>199.40566332142993</v>
      </c>
      <c r="L123" s="92">
        <v>165.77992274092523</v>
      </c>
      <c r="M123" s="92">
        <v>177.3715744297061</v>
      </c>
      <c r="N123" s="92">
        <v>191.75925031894224</v>
      </c>
      <c r="O123" s="92">
        <v>196.82860390956554</v>
      </c>
      <c r="P123" s="92">
        <v>211.05563267623054</v>
      </c>
      <c r="Q123" s="92">
        <v>2226.4618080924024</v>
      </c>
      <c r="R123" s="401"/>
    </row>
    <row r="124" spans="3:18" s="640" customFormat="1" x14ac:dyDescent="0.25">
      <c r="C124" s="648"/>
      <c r="D124" s="648" t="s">
        <v>375</v>
      </c>
      <c r="E124" s="92">
        <v>7.0276751752927469</v>
      </c>
      <c r="F124" s="92">
        <v>7.2136979033948947</v>
      </c>
      <c r="G124" s="92">
        <v>6.8152858765707265</v>
      </c>
      <c r="H124" s="92">
        <v>5.3423822533872771</v>
      </c>
      <c r="I124" s="92">
        <v>6.5043279763107691</v>
      </c>
      <c r="J124" s="92">
        <v>5.6739538374728724</v>
      </c>
      <c r="K124" s="92">
        <v>7.0947267736838144</v>
      </c>
      <c r="L124" s="92">
        <v>5.8983442938296688</v>
      </c>
      <c r="M124" s="92">
        <v>6.3107678941315628</v>
      </c>
      <c r="N124" s="92">
        <v>6.8226722585422497</v>
      </c>
      <c r="O124" s="92">
        <v>7.003036637595474</v>
      </c>
      <c r="P124" s="92">
        <v>7.5092252794803525</v>
      </c>
      <c r="Q124" s="92">
        <v>79.216096159692412</v>
      </c>
      <c r="R124" s="401"/>
    </row>
    <row r="125" spans="3:18" s="640" customFormat="1" x14ac:dyDescent="0.25">
      <c r="C125" s="648"/>
      <c r="D125" s="648" t="s">
        <v>376</v>
      </c>
      <c r="E125" s="92">
        <v>23.048711709032407</v>
      </c>
      <c r="F125" s="92">
        <v>23.658811653097541</v>
      </c>
      <c r="G125" s="92">
        <v>22.352137152835233</v>
      </c>
      <c r="H125" s="92">
        <v>17.521445616991667</v>
      </c>
      <c r="I125" s="92">
        <v>21.332286516890147</v>
      </c>
      <c r="J125" s="92">
        <v>18.60890308505509</v>
      </c>
      <c r="K125" s="92">
        <v>23.268621269789978</v>
      </c>
      <c r="L125" s="92">
        <v>19.344837915539145</v>
      </c>
      <c r="M125" s="92">
        <v>20.697466263926575</v>
      </c>
      <c r="N125" s="92">
        <v>22.376362317543041</v>
      </c>
      <c r="O125" s="92">
        <v>22.967904537649027</v>
      </c>
      <c r="P125" s="92">
        <v>24.628054699143252</v>
      </c>
      <c r="Q125" s="92">
        <v>259.80554273749311</v>
      </c>
      <c r="R125" s="401"/>
    </row>
    <row r="126" spans="3:18" s="640" customFormat="1" x14ac:dyDescent="0.25">
      <c r="C126" s="648"/>
      <c r="D126" s="648" t="s">
        <v>377</v>
      </c>
      <c r="E126" s="92">
        <v>13.399615120629214</v>
      </c>
      <c r="F126" s="92">
        <v>13.754303249787716</v>
      </c>
      <c r="G126" s="92">
        <v>12.994654050626879</v>
      </c>
      <c r="H126" s="92">
        <v>10.18627984889574</v>
      </c>
      <c r="I126" s="92">
        <v>12.401752973347245</v>
      </c>
      <c r="J126" s="92">
        <v>10.818484881266098</v>
      </c>
      <c r="K126" s="92">
        <v>13.527461896305768</v>
      </c>
      <c r="L126" s="92">
        <v>11.246328467790169</v>
      </c>
      <c r="M126" s="92">
        <v>12.032693428159783</v>
      </c>
      <c r="N126" s="92">
        <v>13.008737609283706</v>
      </c>
      <c r="O126" s="92">
        <v>13.352637007093282</v>
      </c>
      <c r="P126" s="92">
        <v>14.317783063293705</v>
      </c>
      <c r="Q126" s="92">
        <v>151.0407315964793</v>
      </c>
      <c r="R126" s="401"/>
    </row>
    <row r="127" spans="3:18" s="640" customFormat="1" x14ac:dyDescent="0.25">
      <c r="C127" s="648"/>
      <c r="D127" s="648" t="s">
        <v>1246</v>
      </c>
      <c r="E127" s="92">
        <v>53.31709266501084</v>
      </c>
      <c r="F127" s="92">
        <v>54.728397368860804</v>
      </c>
      <c r="G127" s="92">
        <v>51.705751839124282</v>
      </c>
      <c r="H127" s="92">
        <v>40.531225839403355</v>
      </c>
      <c r="I127" s="92">
        <v>49.346597386259774</v>
      </c>
      <c r="J127" s="92">
        <v>43.046770800264412</v>
      </c>
      <c r="K127" s="92">
        <v>53.825795215368068</v>
      </c>
      <c r="L127" s="92">
        <v>44.749161200546546</v>
      </c>
      <c r="M127" s="92">
        <v>47.878108792182708</v>
      </c>
      <c r="N127" s="92">
        <v>51.76179034434994</v>
      </c>
      <c r="O127" s="92">
        <v>53.130166666758328</v>
      </c>
      <c r="P127" s="92">
        <v>56.970484560254015</v>
      </c>
      <c r="Q127" s="92">
        <v>600.99134267838315</v>
      </c>
      <c r="R127" s="401"/>
    </row>
    <row r="128" spans="3:18" s="640" customFormat="1" x14ac:dyDescent="0.25">
      <c r="C128" s="648"/>
      <c r="D128" s="648" t="s">
        <v>1247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2">
        <v>7.4024554826367357</v>
      </c>
      <c r="O128" s="92">
        <v>7.4646345833365606</v>
      </c>
      <c r="P128" s="92">
        <v>8.3204188466915134</v>
      </c>
      <c r="Q128" s="92">
        <v>23.187508912664811</v>
      </c>
      <c r="R128" s="401"/>
    </row>
    <row r="129" spans="3:18" s="640" customFormat="1" x14ac:dyDescent="0.25">
      <c r="C129" s="648"/>
      <c r="D129" s="648" t="s">
        <v>1248</v>
      </c>
      <c r="E129" s="92">
        <v>57.554479946637898</v>
      </c>
      <c r="F129" s="92">
        <v>59.077948392051354</v>
      </c>
      <c r="G129" s="92">
        <v>55.815077465835593</v>
      </c>
      <c r="H129" s="92">
        <v>43.752453635144548</v>
      </c>
      <c r="I129" s="92">
        <v>53.268428710969829</v>
      </c>
      <c r="J129" s="92">
        <v>46.46792206689863</v>
      </c>
      <c r="K129" s="92">
        <v>58.103611740400396</v>
      </c>
      <c r="L129" s="92">
        <v>48.30561030639047</v>
      </c>
      <c r="M129" s="92">
        <v>51.683231673488834</v>
      </c>
      <c r="N129" s="92">
        <v>55.875569643185045</v>
      </c>
      <c r="O129" s="92">
        <v>57.352697964909758</v>
      </c>
      <c r="P129" s="92">
        <v>61.498225939936802</v>
      </c>
      <c r="Q129" s="92">
        <v>648.75525748584914</v>
      </c>
      <c r="R129" s="401"/>
    </row>
    <row r="130" spans="3:18" s="640" customFormat="1" x14ac:dyDescent="0.25">
      <c r="C130" s="648"/>
      <c r="D130" s="648" t="s">
        <v>381</v>
      </c>
      <c r="E130" s="92">
        <v>29.438183219152133</v>
      </c>
      <c r="F130" s="92">
        <v>30.21741262520808</v>
      </c>
      <c r="G130" s="92">
        <v>28.548507055468935</v>
      </c>
      <c r="H130" s="92">
        <v>22.378670567313204</v>
      </c>
      <c r="I130" s="92">
        <v>27.245937512488588</v>
      </c>
      <c r="J130" s="92">
        <v>23.767588637529748</v>
      </c>
      <c r="K130" s="92">
        <v>29.719055227225699</v>
      </c>
      <c r="L130" s="92">
        <v>24.707536373031818</v>
      </c>
      <c r="M130" s="92">
        <v>26.435134932548873</v>
      </c>
      <c r="N130" s="92">
        <v>28.579447823273462</v>
      </c>
      <c r="O130" s="92">
        <v>29.334975007490005</v>
      </c>
      <c r="P130" s="92">
        <v>31.455345344987872</v>
      </c>
      <c r="Q130" s="92">
        <v>331.8277943257184</v>
      </c>
      <c r="R130" s="401"/>
    </row>
    <row r="131" spans="3:18" s="640" customFormat="1" x14ac:dyDescent="0.3">
      <c r="C131" s="648"/>
      <c r="D131" s="399" t="s">
        <v>382</v>
      </c>
      <c r="E131" s="92">
        <v>0</v>
      </c>
      <c r="F131" s="92">
        <v>0</v>
      </c>
      <c r="G131" s="92">
        <v>0</v>
      </c>
      <c r="H131" s="92">
        <v>0</v>
      </c>
      <c r="I131" s="92">
        <v>0</v>
      </c>
      <c r="J131" s="92">
        <v>0</v>
      </c>
      <c r="K131" s="92">
        <v>0</v>
      </c>
      <c r="L131" s="92">
        <v>0</v>
      </c>
      <c r="M131" s="92">
        <v>0</v>
      </c>
      <c r="N131" s="92">
        <v>0</v>
      </c>
      <c r="O131" s="92">
        <v>0</v>
      </c>
      <c r="P131" s="92">
        <v>0</v>
      </c>
      <c r="Q131" s="92">
        <v>0</v>
      </c>
      <c r="R131" s="401"/>
    </row>
    <row r="132" spans="3:18" s="640" customFormat="1" x14ac:dyDescent="0.3">
      <c r="C132" s="648"/>
      <c r="D132" s="399" t="s">
        <v>402</v>
      </c>
      <c r="E132" s="92">
        <v>0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0</v>
      </c>
      <c r="L132" s="92">
        <v>0</v>
      </c>
      <c r="M132" s="92">
        <v>0</v>
      </c>
      <c r="N132" s="92">
        <v>0</v>
      </c>
      <c r="O132" s="92">
        <v>0</v>
      </c>
      <c r="P132" s="92">
        <v>0</v>
      </c>
      <c r="Q132" s="92">
        <v>0</v>
      </c>
      <c r="R132" s="401"/>
    </row>
    <row r="133" spans="3:18" s="640" customFormat="1" x14ac:dyDescent="0.25">
      <c r="C133" s="648"/>
      <c r="D133" s="648" t="s">
        <v>402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2">
        <v>0</v>
      </c>
      <c r="O133" s="92">
        <v>0</v>
      </c>
      <c r="P133" s="92">
        <v>0</v>
      </c>
      <c r="Q133" s="92">
        <v>0</v>
      </c>
      <c r="R133" s="401"/>
    </row>
    <row r="134" spans="3:18" s="640" customFormat="1" hidden="1" x14ac:dyDescent="0.25">
      <c r="C134" s="648"/>
      <c r="D134" s="648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401"/>
    </row>
    <row r="135" spans="3:18" s="640" customFormat="1" hidden="1" x14ac:dyDescent="0.25">
      <c r="C135" s="648"/>
      <c r="D135" s="648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401"/>
    </row>
    <row r="136" spans="3:18" s="640" customFormat="1" hidden="1" x14ac:dyDescent="0.25">
      <c r="C136" s="648"/>
      <c r="D136" s="648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401"/>
    </row>
    <row r="137" spans="3:18" s="640" customFormat="1" hidden="1" x14ac:dyDescent="0.25">
      <c r="C137" s="648"/>
      <c r="D137" s="648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401"/>
    </row>
    <row r="138" spans="3:18" s="640" customFormat="1" hidden="1" x14ac:dyDescent="0.25">
      <c r="C138" s="648"/>
      <c r="D138" s="648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401"/>
    </row>
    <row r="139" spans="3:18" s="640" customFormat="1" hidden="1" x14ac:dyDescent="0.25">
      <c r="C139" s="648"/>
      <c r="D139" s="648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401"/>
    </row>
    <row r="140" spans="3:18" s="640" customFormat="1" hidden="1" x14ac:dyDescent="0.25">
      <c r="C140" s="648"/>
      <c r="D140" s="648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401"/>
    </row>
    <row r="141" spans="3:18" s="640" customFormat="1" x14ac:dyDescent="0.25">
      <c r="C141" s="1027" t="s">
        <v>384</v>
      </c>
      <c r="D141" s="1029"/>
      <c r="E141" s="702">
        <v>405.69006744356756</v>
      </c>
      <c r="F141" s="702">
        <v>418.17706236689793</v>
      </c>
      <c r="G141" s="702">
        <v>401.08485601955971</v>
      </c>
      <c r="H141" s="702">
        <v>322.18465252809318</v>
      </c>
      <c r="I141" s="702">
        <v>389.18292739597268</v>
      </c>
      <c r="J141" s="702">
        <v>336.18303923532295</v>
      </c>
      <c r="K141" s="702">
        <v>408.31898111080989</v>
      </c>
      <c r="L141" s="702">
        <v>347.07607611641868</v>
      </c>
      <c r="M141" s="702">
        <v>375.09400351402212</v>
      </c>
      <c r="N141" s="702">
        <v>408.16378613079081</v>
      </c>
      <c r="O141" s="702">
        <v>412.6673316446782</v>
      </c>
      <c r="P141" s="702">
        <v>441.8186849375852</v>
      </c>
      <c r="Q141" s="702">
        <v>4665.6414684437195</v>
      </c>
      <c r="R141" s="401"/>
    </row>
    <row r="142" spans="3:18" s="640" customFormat="1" x14ac:dyDescent="0.25">
      <c r="C142" s="1002" t="s">
        <v>385</v>
      </c>
      <c r="D142" s="1003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401"/>
    </row>
    <row r="143" spans="3:18" s="640" customFormat="1" x14ac:dyDescent="0.25">
      <c r="C143" s="648"/>
      <c r="D143" s="648" t="s">
        <v>433</v>
      </c>
      <c r="E143" s="92">
        <v>141.46134423873619</v>
      </c>
      <c r="F143" s="92">
        <v>137.62337176604558</v>
      </c>
      <c r="G143" s="92">
        <v>134.22257860155099</v>
      </c>
      <c r="H143" s="92">
        <v>236.95935347420948</v>
      </c>
      <c r="I143" s="92">
        <v>224.92036626827903</v>
      </c>
      <c r="J143" s="92">
        <v>162.11559092747251</v>
      </c>
      <c r="K143" s="92">
        <v>206.27069502134853</v>
      </c>
      <c r="L143" s="92">
        <v>122.20297201640847</v>
      </c>
      <c r="M143" s="92">
        <v>190.57417822959223</v>
      </c>
      <c r="N143" s="92">
        <v>277.89946135634142</v>
      </c>
      <c r="O143" s="92">
        <v>432.34390006836145</v>
      </c>
      <c r="P143" s="92">
        <v>541.61698672947398</v>
      </c>
      <c r="Q143" s="92">
        <v>2808.2107986978194</v>
      </c>
      <c r="R143" s="401"/>
    </row>
    <row r="144" spans="3:18" s="640" customFormat="1" x14ac:dyDescent="0.25">
      <c r="C144" s="648"/>
      <c r="D144" s="648" t="s">
        <v>386</v>
      </c>
      <c r="E144" s="92">
        <v>-6.5115701285022141</v>
      </c>
      <c r="F144" s="92">
        <v>-27.100582396471225</v>
      </c>
      <c r="G144" s="92">
        <v>-20.146619624813329</v>
      </c>
      <c r="H144" s="92">
        <v>-0.93327111721758738</v>
      </c>
      <c r="I144" s="92">
        <v>-19.75626898799382</v>
      </c>
      <c r="J144" s="92">
        <v>-7.0093745555082965</v>
      </c>
      <c r="K144" s="92">
        <v>-7.139287691018847</v>
      </c>
      <c r="L144" s="92">
        <v>-14.924378952998214</v>
      </c>
      <c r="M144" s="92">
        <v>-4.1777260853539602</v>
      </c>
      <c r="N144" s="92">
        <v>0</v>
      </c>
      <c r="O144" s="92">
        <v>0</v>
      </c>
      <c r="P144" s="92">
        <v>0</v>
      </c>
      <c r="Q144" s="92">
        <v>-107.69907953987749</v>
      </c>
      <c r="R144" s="401"/>
    </row>
    <row r="145" spans="3:18" s="640" customFormat="1" x14ac:dyDescent="0.25">
      <c r="C145" s="648"/>
      <c r="D145" s="648" t="s">
        <v>478</v>
      </c>
      <c r="E145" s="92">
        <v>-29.395653465283566</v>
      </c>
      <c r="F145" s="92">
        <v>-17.409309084715495</v>
      </c>
      <c r="G145" s="92">
        <v>-27.397715339712374</v>
      </c>
      <c r="H145" s="92">
        <v>-28.338497513646889</v>
      </c>
      <c r="I145" s="92">
        <v>-31.625476710585463</v>
      </c>
      <c r="J145" s="92">
        <v>-51.281813725124763</v>
      </c>
      <c r="K145" s="92">
        <v>-15.458325230691605</v>
      </c>
      <c r="L145" s="92">
        <v>-26.261103099731422</v>
      </c>
      <c r="M145" s="92">
        <v>-54.76378996201565</v>
      </c>
      <c r="N145" s="92">
        <v>-64.28913076287148</v>
      </c>
      <c r="O145" s="92">
        <v>-35.399220423055809</v>
      </c>
      <c r="P145" s="92">
        <v>-39.49157842416885</v>
      </c>
      <c r="Q145" s="92">
        <v>-421.11161374160332</v>
      </c>
      <c r="R145" s="401"/>
    </row>
    <row r="146" spans="3:18" s="640" customFormat="1" x14ac:dyDescent="0.25">
      <c r="C146" s="648"/>
      <c r="D146" s="648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401"/>
    </row>
    <row r="147" spans="3:18" s="640" customFormat="1" x14ac:dyDescent="0.25">
      <c r="C147" s="648"/>
      <c r="D147" s="648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401"/>
    </row>
    <row r="148" spans="3:18" s="640" customFormat="1" x14ac:dyDescent="0.25">
      <c r="C148" s="648"/>
      <c r="D148" s="648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401"/>
    </row>
    <row r="149" spans="3:18" s="640" customFormat="1" x14ac:dyDescent="0.3">
      <c r="C149" s="648"/>
      <c r="D149" s="397" t="s">
        <v>489</v>
      </c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401"/>
    </row>
    <row r="150" spans="3:18" s="640" customFormat="1" x14ac:dyDescent="0.3">
      <c r="C150" s="648"/>
      <c r="D150" s="397" t="s">
        <v>490</v>
      </c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401"/>
    </row>
    <row r="151" spans="3:18" s="640" customFormat="1" x14ac:dyDescent="0.3">
      <c r="C151" s="648"/>
      <c r="D151" s="397" t="s">
        <v>460</v>
      </c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401"/>
    </row>
    <row r="152" spans="3:18" s="640" customFormat="1" x14ac:dyDescent="0.3">
      <c r="C152" s="648"/>
      <c r="D152" s="397" t="s">
        <v>461</v>
      </c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401"/>
    </row>
    <row r="153" spans="3:18" s="640" customFormat="1" x14ac:dyDescent="0.3">
      <c r="C153" s="648"/>
      <c r="D153" s="398" t="s">
        <v>462</v>
      </c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401"/>
    </row>
    <row r="154" spans="3:18" s="640" customFormat="1" x14ac:dyDescent="0.3">
      <c r="C154" s="648"/>
      <c r="D154" s="397" t="s">
        <v>463</v>
      </c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401"/>
    </row>
    <row r="155" spans="3:18" s="640" customFormat="1" x14ac:dyDescent="0.3">
      <c r="C155" s="648"/>
      <c r="D155" s="397" t="s">
        <v>464</v>
      </c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401"/>
    </row>
    <row r="156" spans="3:18" s="640" customFormat="1" x14ac:dyDescent="0.3">
      <c r="C156" s="648"/>
      <c r="D156" s="397" t="s">
        <v>465</v>
      </c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401"/>
    </row>
    <row r="157" spans="3:18" s="640" customFormat="1" x14ac:dyDescent="0.3">
      <c r="C157" s="648"/>
      <c r="D157" s="397" t="s">
        <v>466</v>
      </c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401"/>
    </row>
    <row r="158" spans="3:18" s="640" customFormat="1" x14ac:dyDescent="0.3">
      <c r="C158" s="648"/>
      <c r="D158" s="397" t="s">
        <v>467</v>
      </c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401"/>
    </row>
    <row r="159" spans="3:18" s="640" customFormat="1" x14ac:dyDescent="0.3">
      <c r="C159" s="648"/>
      <c r="D159" s="397" t="s">
        <v>468</v>
      </c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401"/>
    </row>
    <row r="160" spans="3:18" s="640" customFormat="1" x14ac:dyDescent="0.3">
      <c r="C160" s="648"/>
      <c r="D160" s="397" t="s">
        <v>469</v>
      </c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401"/>
    </row>
    <row r="161" spans="3:18" s="640" customFormat="1" x14ac:dyDescent="0.3">
      <c r="C161" s="648"/>
      <c r="D161" s="397" t="s">
        <v>470</v>
      </c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401"/>
    </row>
    <row r="162" spans="3:18" s="640" customFormat="1" x14ac:dyDescent="0.25">
      <c r="C162" s="648"/>
      <c r="D162" s="648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401"/>
    </row>
    <row r="163" spans="3:18" s="640" customFormat="1" hidden="1" x14ac:dyDescent="0.25">
      <c r="C163" s="648"/>
      <c r="D163" s="648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401"/>
    </row>
    <row r="164" spans="3:18" s="640" customFormat="1" hidden="1" x14ac:dyDescent="0.25">
      <c r="C164" s="648"/>
      <c r="D164" s="648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401"/>
    </row>
    <row r="165" spans="3:18" s="640" customFormat="1" hidden="1" x14ac:dyDescent="0.25">
      <c r="C165" s="648"/>
      <c r="D165" s="648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401"/>
    </row>
    <row r="166" spans="3:18" s="640" customFormat="1" hidden="1" x14ac:dyDescent="0.25">
      <c r="C166" s="648"/>
      <c r="D166" s="648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401"/>
    </row>
    <row r="167" spans="3:18" s="640" customFormat="1" hidden="1" x14ac:dyDescent="0.25">
      <c r="C167" s="648"/>
      <c r="D167" s="648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401"/>
    </row>
    <row r="168" spans="3:18" s="640" customFormat="1" hidden="1" x14ac:dyDescent="0.25">
      <c r="C168" s="648"/>
      <c r="D168" s="648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401"/>
    </row>
    <row r="169" spans="3:18" s="640" customFormat="1" hidden="1" x14ac:dyDescent="0.25">
      <c r="C169" s="648"/>
      <c r="D169" s="648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401"/>
    </row>
    <row r="170" spans="3:18" s="640" customFormat="1" hidden="1" x14ac:dyDescent="0.25">
      <c r="C170" s="648"/>
      <c r="D170" s="648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401"/>
    </row>
    <row r="171" spans="3:18" s="640" customFormat="1" hidden="1" x14ac:dyDescent="0.25">
      <c r="C171" s="648"/>
      <c r="D171" s="648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401"/>
    </row>
    <row r="172" spans="3:18" s="640" customFormat="1" hidden="1" x14ac:dyDescent="0.25">
      <c r="C172" s="648"/>
      <c r="D172" s="648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401"/>
    </row>
    <row r="173" spans="3:18" s="640" customFormat="1" hidden="1" x14ac:dyDescent="0.25">
      <c r="C173" s="648"/>
      <c r="D173" s="648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401"/>
    </row>
    <row r="174" spans="3:18" s="640" customFormat="1" x14ac:dyDescent="0.25">
      <c r="C174" s="1027" t="s">
        <v>387</v>
      </c>
      <c r="D174" s="1029"/>
      <c r="E174" s="702">
        <f>SUM(E143:E172)</f>
        <v>105.55412064495042</v>
      </c>
      <c r="F174" s="702">
        <f t="shared" ref="F174:Q174" si="2">SUM(F143:F172)</f>
        <v>93.113480284858866</v>
      </c>
      <c r="G174" s="702">
        <f t="shared" si="2"/>
        <v>86.67824363702529</v>
      </c>
      <c r="H174" s="702">
        <f t="shared" si="2"/>
        <v>207.68758484334498</v>
      </c>
      <c r="I174" s="702">
        <f t="shared" si="2"/>
        <v>173.53862056969973</v>
      </c>
      <c r="J174" s="702">
        <f t="shared" si="2"/>
        <v>103.82440264683946</v>
      </c>
      <c r="K174" s="702">
        <f t="shared" si="2"/>
        <v>183.67308209963809</v>
      </c>
      <c r="L174" s="702">
        <f t="shared" si="2"/>
        <v>81.017489963678827</v>
      </c>
      <c r="M174" s="702">
        <f t="shared" si="2"/>
        <v>131.63266218222265</v>
      </c>
      <c r="N174" s="702">
        <f t="shared" si="2"/>
        <v>213.61033059346994</v>
      </c>
      <c r="O174" s="702">
        <f t="shared" si="2"/>
        <v>396.94467964530565</v>
      </c>
      <c r="P174" s="702">
        <f t="shared" si="2"/>
        <v>502.12540830530514</v>
      </c>
      <c r="Q174" s="702">
        <f t="shared" si="2"/>
        <v>2279.4001054163386</v>
      </c>
      <c r="R174" s="401"/>
    </row>
    <row r="175" spans="3:18" s="640" customFormat="1" x14ac:dyDescent="0.25">
      <c r="C175" s="1002" t="s">
        <v>388</v>
      </c>
      <c r="D175" s="1003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401"/>
    </row>
    <row r="176" spans="3:18" s="640" customFormat="1" x14ac:dyDescent="0.25">
      <c r="C176" s="648" t="s">
        <v>389</v>
      </c>
      <c r="D176" s="648" t="s">
        <v>390</v>
      </c>
      <c r="E176" s="92">
        <v>0.16183918021282701</v>
      </c>
      <c r="F176" s="92">
        <v>0.11354602019621378</v>
      </c>
      <c r="G176" s="92">
        <v>2.342106859465359E-2</v>
      </c>
      <c r="H176" s="92">
        <v>1.301467846569771E-2</v>
      </c>
      <c r="I176" s="92">
        <v>0</v>
      </c>
      <c r="J176" s="92">
        <v>1.4353810403042807E-2</v>
      </c>
      <c r="K176" s="92">
        <v>0.19254583062596325</v>
      </c>
      <c r="L176" s="92">
        <v>6.9951833573888358E-2</v>
      </c>
      <c r="M176" s="92">
        <v>7.0449261001653274E-2</v>
      </c>
      <c r="N176" s="92">
        <v>3.1619156589944666</v>
      </c>
      <c r="O176" s="92">
        <v>2.1771434129692695</v>
      </c>
      <c r="P176" s="92">
        <v>0</v>
      </c>
      <c r="Q176" s="92">
        <v>5.9981807550376756</v>
      </c>
      <c r="R176" s="401"/>
    </row>
    <row r="177" spans="2:18" s="640" customFormat="1" x14ac:dyDescent="0.25">
      <c r="C177" s="648" t="s">
        <v>389</v>
      </c>
      <c r="D177" s="648" t="s">
        <v>391</v>
      </c>
      <c r="E177" s="92">
        <v>2.426507543659187</v>
      </c>
      <c r="F177" s="92">
        <v>1.651223515674306</v>
      </c>
      <c r="G177" s="92">
        <v>2.6924866488430363</v>
      </c>
      <c r="H177" s="92">
        <v>2.6045432857767277</v>
      </c>
      <c r="I177" s="92">
        <v>2.841889953794106</v>
      </c>
      <c r="J177" s="92">
        <v>2.5815503957246317</v>
      </c>
      <c r="K177" s="92">
        <v>1.6109038982227499</v>
      </c>
      <c r="L177" s="92">
        <v>1.5360582528706703</v>
      </c>
      <c r="M177" s="92">
        <v>2.0095109915048321</v>
      </c>
      <c r="N177" s="92">
        <v>2.0955859869117139</v>
      </c>
      <c r="O177" s="92">
        <v>1.6360830217226243</v>
      </c>
      <c r="P177" s="92">
        <v>2.1686321061994538</v>
      </c>
      <c r="Q177" s="92">
        <v>25.854975600904041</v>
      </c>
      <c r="R177" s="401"/>
    </row>
    <row r="178" spans="2:18" s="640" customFormat="1" x14ac:dyDescent="0.25">
      <c r="C178" s="1027" t="s">
        <v>392</v>
      </c>
      <c r="D178" s="1029"/>
      <c r="E178" s="702">
        <f>E176-E177</f>
        <v>-2.26466836344636</v>
      </c>
      <c r="F178" s="702">
        <f t="shared" ref="F178:Q178" si="3">F176-F177</f>
        <v>-1.5376774954780923</v>
      </c>
      <c r="G178" s="702">
        <f t="shared" si="3"/>
        <v>-2.6690655802483829</v>
      </c>
      <c r="H178" s="702">
        <f t="shared" si="3"/>
        <v>-2.5915286073110297</v>
      </c>
      <c r="I178" s="702">
        <f t="shared" si="3"/>
        <v>-2.841889953794106</v>
      </c>
      <c r="J178" s="702">
        <f t="shared" si="3"/>
        <v>-2.567196585321589</v>
      </c>
      <c r="K178" s="702">
        <f t="shared" si="3"/>
        <v>-1.4183580675967866</v>
      </c>
      <c r="L178" s="702">
        <f t="shared" si="3"/>
        <v>-1.4661064192967819</v>
      </c>
      <c r="M178" s="702">
        <f t="shared" si="3"/>
        <v>-1.939061730503179</v>
      </c>
      <c r="N178" s="702">
        <f t="shared" si="3"/>
        <v>1.0663296720827526</v>
      </c>
      <c r="O178" s="702">
        <f t="shared" si="3"/>
        <v>0.54106039124664518</v>
      </c>
      <c r="P178" s="702">
        <f t="shared" si="3"/>
        <v>-2.1686321061994538</v>
      </c>
      <c r="Q178" s="702">
        <f t="shared" si="3"/>
        <v>-19.856794845866364</v>
      </c>
      <c r="R178" s="401"/>
    </row>
    <row r="179" spans="2:18" s="640" customFormat="1" x14ac:dyDescent="0.25">
      <c r="C179" s="1027" t="s">
        <v>201</v>
      </c>
      <c r="D179" s="1029"/>
      <c r="E179" s="702">
        <f>E178+E174+E141+E115+E105+E96+E50</f>
        <v>3234.842031364381</v>
      </c>
      <c r="F179" s="702">
        <f t="shared" ref="F179:Q179" si="4">F178+F174+F141+F115+F105+F96+F50</f>
        <v>2729.0947037580559</v>
      </c>
      <c r="G179" s="702">
        <f t="shared" si="4"/>
        <v>2597.7410345921189</v>
      </c>
      <c r="H179" s="702">
        <f t="shared" si="4"/>
        <v>2897.3911701984716</v>
      </c>
      <c r="I179" s="702">
        <f t="shared" si="4"/>
        <v>3131.8699238144914</v>
      </c>
      <c r="J179" s="702">
        <f t="shared" si="4"/>
        <v>2806.094162321624</v>
      </c>
      <c r="K179" s="702">
        <f t="shared" si="4"/>
        <v>2899.0410203012939</v>
      </c>
      <c r="L179" s="702">
        <f t="shared" si="4"/>
        <v>2511.2914331851503</v>
      </c>
      <c r="M179" s="702">
        <f t="shared" si="4"/>
        <v>3152.6154642363899</v>
      </c>
      <c r="N179" s="702">
        <f t="shared" si="4"/>
        <v>3491.4120431081924</v>
      </c>
      <c r="O179" s="702">
        <f t="shared" si="4"/>
        <v>3647.045691207376</v>
      </c>
      <c r="P179" s="702">
        <f t="shared" si="4"/>
        <v>4228.9046671079232</v>
      </c>
      <c r="Q179" s="702">
        <f t="shared" si="4"/>
        <v>38492.053345195469</v>
      </c>
      <c r="R179" s="705"/>
    </row>
    <row r="180" spans="2:18" s="640" customFormat="1" x14ac:dyDescent="0.25">
      <c r="R180" s="401"/>
    </row>
    <row r="181" spans="2:18" s="640" customFormat="1" x14ac:dyDescent="0.25">
      <c r="C181" s="649" t="s">
        <v>471</v>
      </c>
      <c r="J181" s="650"/>
      <c r="R181" s="401"/>
    </row>
    <row r="182" spans="2:18" s="640" customFormat="1" x14ac:dyDescent="0.25">
      <c r="C182" s="647"/>
      <c r="Q182" s="650" t="s">
        <v>101</v>
      </c>
      <c r="R182" s="401"/>
    </row>
    <row r="183" spans="2:18" s="640" customFormat="1" x14ac:dyDescent="0.25">
      <c r="C183" s="1036" t="s">
        <v>310</v>
      </c>
      <c r="D183" s="1036" t="s">
        <v>311</v>
      </c>
      <c r="E183" s="1039" t="s">
        <v>1160</v>
      </c>
      <c r="F183" s="1039"/>
      <c r="G183" s="1039"/>
      <c r="H183" s="1039"/>
      <c r="I183" s="1039"/>
      <c r="J183" s="1039"/>
      <c r="K183" s="1039"/>
      <c r="L183" s="1039"/>
      <c r="M183" s="1039"/>
      <c r="N183" s="1039"/>
      <c r="O183" s="1039"/>
      <c r="P183" s="1039"/>
      <c r="Q183" s="1039"/>
      <c r="R183" s="401"/>
    </row>
    <row r="184" spans="2:18" s="640" customFormat="1" x14ac:dyDescent="0.25">
      <c r="C184" s="1037"/>
      <c r="D184" s="1037"/>
      <c r="E184" s="695" t="s">
        <v>223</v>
      </c>
      <c r="F184" s="695" t="s">
        <v>224</v>
      </c>
      <c r="G184" s="695" t="s">
        <v>225</v>
      </c>
      <c r="H184" s="695" t="s">
        <v>226</v>
      </c>
      <c r="I184" s="695" t="s">
        <v>227</v>
      </c>
      <c r="J184" s="695" t="s">
        <v>228</v>
      </c>
      <c r="K184" s="695" t="s">
        <v>229</v>
      </c>
      <c r="L184" s="695" t="s">
        <v>230</v>
      </c>
      <c r="M184" s="695" t="s">
        <v>231</v>
      </c>
      <c r="N184" s="695" t="s">
        <v>232</v>
      </c>
      <c r="O184" s="695" t="s">
        <v>233</v>
      </c>
      <c r="P184" s="695" t="s">
        <v>234</v>
      </c>
      <c r="Q184" s="695" t="s">
        <v>90</v>
      </c>
      <c r="R184" s="401"/>
    </row>
    <row r="185" spans="2:18" s="640" customFormat="1" x14ac:dyDescent="0.25">
      <c r="C185" s="1038"/>
      <c r="D185" s="1038"/>
      <c r="E185" s="703"/>
      <c r="F185" s="703"/>
      <c r="G185" s="703"/>
      <c r="H185" s="703"/>
      <c r="I185" s="703"/>
      <c r="J185" s="703"/>
      <c r="K185" s="703"/>
      <c r="L185" s="703"/>
      <c r="M185" s="703"/>
      <c r="N185" s="703"/>
      <c r="O185" s="703"/>
      <c r="P185" s="703"/>
      <c r="Q185" s="703"/>
      <c r="R185" s="401"/>
    </row>
    <row r="186" spans="2:18" s="640" customFormat="1" x14ac:dyDescent="0.25">
      <c r="B186" s="85"/>
      <c r="C186" s="1002" t="s">
        <v>312</v>
      </c>
      <c r="D186" s="1003"/>
      <c r="E186" s="648"/>
      <c r="F186" s="648"/>
      <c r="G186" s="648"/>
      <c r="H186" s="648"/>
      <c r="I186" s="648"/>
      <c r="J186" s="648"/>
      <c r="K186" s="648"/>
      <c r="L186" s="648"/>
      <c r="M186" s="648"/>
      <c r="N186" s="648"/>
      <c r="O186" s="648"/>
      <c r="P186" s="648"/>
      <c r="Q186" s="648"/>
      <c r="R186" s="401"/>
    </row>
    <row r="187" spans="2:18" s="640" customFormat="1" x14ac:dyDescent="0.25">
      <c r="C187" s="935" t="s">
        <v>313</v>
      </c>
      <c r="D187" s="936"/>
      <c r="E187" s="648"/>
      <c r="F187" s="648"/>
      <c r="G187" s="648"/>
      <c r="H187" s="648"/>
      <c r="I187" s="648"/>
      <c r="J187" s="648"/>
      <c r="K187" s="648"/>
      <c r="L187" s="648"/>
      <c r="M187" s="648"/>
      <c r="N187" s="648"/>
      <c r="O187" s="648"/>
      <c r="P187" s="648"/>
      <c r="Q187" s="648"/>
      <c r="R187" s="401"/>
    </row>
    <row r="188" spans="2:18" x14ac:dyDescent="0.25">
      <c r="C188" s="991" t="s">
        <v>314</v>
      </c>
      <c r="D188" s="403" t="s">
        <v>315</v>
      </c>
      <c r="E188" s="501">
        <v>40.147959294944229</v>
      </c>
      <c r="F188" s="501">
        <v>38.251994672052717</v>
      </c>
      <c r="G188" s="501">
        <v>33.379316446443852</v>
      </c>
      <c r="H188" s="501">
        <v>24.067023751681173</v>
      </c>
      <c r="I188" s="501">
        <v>18.068821055437763</v>
      </c>
      <c r="J188" s="501">
        <v>29.867582510210028</v>
      </c>
      <c r="K188" s="501">
        <v>18.77401403064502</v>
      </c>
      <c r="L188" s="501">
        <v>18.979261161991836</v>
      </c>
      <c r="M188" s="501">
        <v>33.190639832701038</v>
      </c>
      <c r="N188" s="501">
        <v>34.589874248041404</v>
      </c>
      <c r="O188" s="501">
        <v>32.974668286897995</v>
      </c>
      <c r="P188" s="501">
        <v>39.926654708952938</v>
      </c>
      <c r="Q188" s="501">
        <v>362.21780999999999</v>
      </c>
    </row>
    <row r="189" spans="2:18" x14ac:dyDescent="0.25">
      <c r="C189" s="992"/>
      <c r="D189" s="403" t="s">
        <v>316</v>
      </c>
      <c r="E189" s="501">
        <v>40.14384057331111</v>
      </c>
      <c r="F189" s="501">
        <v>0</v>
      </c>
      <c r="G189" s="501">
        <v>6.8034288914066243</v>
      </c>
      <c r="H189" s="501">
        <v>37.861034155209438</v>
      </c>
      <c r="I189" s="501">
        <v>36.747156598433854</v>
      </c>
      <c r="J189" s="501">
        <v>31.022594966482423</v>
      </c>
      <c r="K189" s="501">
        <v>37.45245956622847</v>
      </c>
      <c r="L189" s="501">
        <v>31.723672272998986</v>
      </c>
      <c r="M189" s="501">
        <v>33.600708441283103</v>
      </c>
      <c r="N189" s="501">
        <v>34.940754546351222</v>
      </c>
      <c r="O189" s="501">
        <v>33.502830078981901</v>
      </c>
      <c r="P189" s="501">
        <v>40.29595990931282</v>
      </c>
      <c r="Q189" s="501">
        <v>364.09443999999996</v>
      </c>
    </row>
    <row r="190" spans="2:18" x14ac:dyDescent="0.25">
      <c r="C190" s="992"/>
      <c r="D190" s="403" t="s">
        <v>317</v>
      </c>
      <c r="E190" s="501">
        <v>96.599350806664702</v>
      </c>
      <c r="F190" s="501">
        <v>0</v>
      </c>
      <c r="G190" s="501">
        <v>17.154738354761186</v>
      </c>
      <c r="H190" s="501">
        <v>94.107381542901962</v>
      </c>
      <c r="I190" s="501">
        <v>94.961776192866253</v>
      </c>
      <c r="J190" s="501">
        <v>83.11028454625098</v>
      </c>
      <c r="K190" s="501">
        <v>93.298298140262389</v>
      </c>
      <c r="L190" s="501">
        <v>78.186287670891929</v>
      </c>
      <c r="M190" s="501">
        <v>83.494515580489463</v>
      </c>
      <c r="N190" s="501">
        <v>85.958030598418773</v>
      </c>
      <c r="O190" s="501">
        <v>92.476645940657832</v>
      </c>
      <c r="P190" s="501">
        <v>105.43620062583452</v>
      </c>
      <c r="Q190" s="501">
        <v>924.78350999999986</v>
      </c>
    </row>
    <row r="191" spans="2:18" x14ac:dyDescent="0.25">
      <c r="C191" s="992"/>
      <c r="D191" s="403" t="s">
        <v>318</v>
      </c>
      <c r="E191" s="501">
        <v>0</v>
      </c>
      <c r="F191" s="501">
        <v>0</v>
      </c>
      <c r="G191" s="501">
        <v>0</v>
      </c>
      <c r="H191" s="501">
        <v>0</v>
      </c>
      <c r="I191" s="501">
        <v>0</v>
      </c>
      <c r="J191" s="501">
        <v>0</v>
      </c>
      <c r="K191" s="501">
        <v>0</v>
      </c>
      <c r="L191" s="501">
        <v>0</v>
      </c>
      <c r="M191" s="501">
        <v>0</v>
      </c>
      <c r="N191" s="501">
        <v>0</v>
      </c>
      <c r="O191" s="501">
        <v>0</v>
      </c>
      <c r="P191" s="501">
        <v>0</v>
      </c>
      <c r="Q191" s="501">
        <v>0</v>
      </c>
    </row>
    <row r="192" spans="2:18" x14ac:dyDescent="0.25">
      <c r="C192" s="992"/>
      <c r="D192" s="403" t="s">
        <v>319</v>
      </c>
      <c r="E192" s="501">
        <v>29.822444248325478</v>
      </c>
      <c r="F192" s="501">
        <v>28.98230126223217</v>
      </c>
      <c r="G192" s="501">
        <v>0</v>
      </c>
      <c r="H192" s="501">
        <v>6.3866281473407778</v>
      </c>
      <c r="I192" s="501">
        <v>31.130148784867696</v>
      </c>
      <c r="J192" s="501">
        <v>30.006725993255564</v>
      </c>
      <c r="K192" s="501">
        <v>31.457355103238374</v>
      </c>
      <c r="L192" s="501">
        <v>29.213676013018283</v>
      </c>
      <c r="M192" s="501">
        <v>32.266423590993405</v>
      </c>
      <c r="N192" s="501">
        <v>33.551829375626973</v>
      </c>
      <c r="O192" s="501">
        <v>30.430560470569787</v>
      </c>
      <c r="P192" s="501">
        <v>33.556682010531517</v>
      </c>
      <c r="Q192" s="501">
        <v>316.80477500000001</v>
      </c>
    </row>
    <row r="193" spans="3:17" x14ac:dyDescent="0.25">
      <c r="C193" s="992"/>
      <c r="D193" s="403" t="s">
        <v>320</v>
      </c>
      <c r="E193" s="501">
        <v>52.316269788429437</v>
      </c>
      <c r="F193" s="501">
        <v>50.715262423438546</v>
      </c>
      <c r="G193" s="501">
        <v>49.882470991199753</v>
      </c>
      <c r="H193" s="501">
        <v>56.522425688512264</v>
      </c>
      <c r="I193" s="501">
        <v>25.703550376397271</v>
      </c>
      <c r="J193" s="501">
        <v>0</v>
      </c>
      <c r="K193" s="501">
        <v>40.112848071205129</v>
      </c>
      <c r="L193" s="501">
        <v>51.308872039719709</v>
      </c>
      <c r="M193" s="501">
        <v>56.152970507579944</v>
      </c>
      <c r="N193" s="501">
        <v>57.423843040770237</v>
      </c>
      <c r="O193" s="501">
        <v>51.911343526358735</v>
      </c>
      <c r="P193" s="501">
        <v>57.421763546388902</v>
      </c>
      <c r="Q193" s="501">
        <v>549.47161999999992</v>
      </c>
    </row>
    <row r="194" spans="3:17" x14ac:dyDescent="0.25">
      <c r="C194" s="992"/>
      <c r="D194" s="403" t="s">
        <v>321</v>
      </c>
      <c r="E194" s="501">
        <v>134.39700731944282</v>
      </c>
      <c r="F194" s="501">
        <v>129.23263859239344</v>
      </c>
      <c r="G194" s="501">
        <v>48.402213975358315</v>
      </c>
      <c r="H194" s="501">
        <v>5.7832840862794068</v>
      </c>
      <c r="I194" s="501">
        <v>84.631217808141045</v>
      </c>
      <c r="J194" s="501">
        <v>103.03596200468988</v>
      </c>
      <c r="K194" s="501">
        <v>126.29788973212457</v>
      </c>
      <c r="L194" s="501">
        <v>106.59754617307446</v>
      </c>
      <c r="M194" s="501">
        <v>110.49575291612699</v>
      </c>
      <c r="N194" s="501">
        <v>115.46994268778001</v>
      </c>
      <c r="O194" s="501">
        <v>109.486439673654</v>
      </c>
      <c r="P194" s="501">
        <v>134.74804503093512</v>
      </c>
      <c r="Q194" s="501">
        <v>1208.5779400000001</v>
      </c>
    </row>
    <row r="195" spans="3:17" x14ac:dyDescent="0.25">
      <c r="C195" s="992"/>
      <c r="D195" s="403" t="s">
        <v>322</v>
      </c>
      <c r="E195" s="501">
        <v>466.70443546099881</v>
      </c>
      <c r="F195" s="501">
        <v>449.36648477217932</v>
      </c>
      <c r="G195" s="501">
        <v>423.8777709562234</v>
      </c>
      <c r="H195" s="501">
        <v>409.57998370401663</v>
      </c>
      <c r="I195" s="501">
        <v>387.21803828166776</v>
      </c>
      <c r="J195" s="501">
        <v>354.85279115993944</v>
      </c>
      <c r="K195" s="501">
        <v>142.39545421971212</v>
      </c>
      <c r="L195" s="501">
        <v>180.4556417255194</v>
      </c>
      <c r="M195" s="501">
        <v>432.67224240728626</v>
      </c>
      <c r="N195" s="501">
        <v>492.41125001247343</v>
      </c>
      <c r="O195" s="501">
        <v>478.45481810649136</v>
      </c>
      <c r="P195" s="501">
        <v>533.70879919349227</v>
      </c>
      <c r="Q195" s="501">
        <v>4751.6977100000004</v>
      </c>
    </row>
    <row r="196" spans="3:17" x14ac:dyDescent="0.3">
      <c r="C196" s="992"/>
      <c r="D196" s="397"/>
      <c r="E196" s="501"/>
      <c r="F196" s="501"/>
      <c r="G196" s="501"/>
      <c r="H196" s="501"/>
      <c r="I196" s="501"/>
      <c r="J196" s="501"/>
      <c r="K196" s="501"/>
      <c r="L196" s="501"/>
      <c r="M196" s="501"/>
      <c r="N196" s="501"/>
      <c r="O196" s="501"/>
      <c r="P196" s="501"/>
      <c r="Q196" s="501"/>
    </row>
    <row r="197" spans="3:17" hidden="1" x14ac:dyDescent="0.25">
      <c r="C197" s="992"/>
      <c r="D197" s="403"/>
      <c r="E197" s="501"/>
      <c r="F197" s="501"/>
      <c r="G197" s="501"/>
      <c r="H197" s="501"/>
      <c r="I197" s="501"/>
      <c r="J197" s="501"/>
      <c r="K197" s="501"/>
      <c r="L197" s="501"/>
      <c r="M197" s="501"/>
      <c r="N197" s="501"/>
      <c r="O197" s="501"/>
      <c r="P197" s="501"/>
      <c r="Q197" s="501"/>
    </row>
    <row r="198" spans="3:17" hidden="1" x14ac:dyDescent="0.25">
      <c r="C198" s="992"/>
      <c r="D198" s="403"/>
      <c r="E198" s="501"/>
      <c r="F198" s="501"/>
      <c r="G198" s="501"/>
      <c r="H198" s="501"/>
      <c r="I198" s="501"/>
      <c r="J198" s="501"/>
      <c r="K198" s="501"/>
      <c r="L198" s="501"/>
      <c r="M198" s="501"/>
      <c r="N198" s="501"/>
      <c r="O198" s="501"/>
      <c r="P198" s="501"/>
      <c r="Q198" s="501"/>
    </row>
    <row r="199" spans="3:17" hidden="1" x14ac:dyDescent="0.25">
      <c r="C199" s="992"/>
      <c r="D199" s="403"/>
      <c r="E199" s="501"/>
      <c r="F199" s="501"/>
      <c r="G199" s="501"/>
      <c r="H199" s="501"/>
      <c r="I199" s="501"/>
      <c r="J199" s="501"/>
      <c r="K199" s="501"/>
      <c r="L199" s="501"/>
      <c r="M199" s="501"/>
      <c r="N199" s="501"/>
      <c r="O199" s="501"/>
      <c r="P199" s="501"/>
      <c r="Q199" s="501"/>
    </row>
    <row r="200" spans="3:17" hidden="1" x14ac:dyDescent="0.25">
      <c r="C200" s="992"/>
      <c r="D200" s="403"/>
      <c r="E200" s="501"/>
      <c r="F200" s="501"/>
      <c r="G200" s="501"/>
      <c r="H200" s="501"/>
      <c r="I200" s="501"/>
      <c r="J200" s="501"/>
      <c r="K200" s="501"/>
      <c r="L200" s="501"/>
      <c r="M200" s="501"/>
      <c r="N200" s="501"/>
      <c r="O200" s="501"/>
      <c r="P200" s="501"/>
      <c r="Q200" s="501"/>
    </row>
    <row r="201" spans="3:17" hidden="1" x14ac:dyDescent="0.25">
      <c r="C201" s="992"/>
      <c r="D201" s="403"/>
      <c r="E201" s="501"/>
      <c r="F201" s="501"/>
      <c r="G201" s="501"/>
      <c r="H201" s="501"/>
      <c r="I201" s="501"/>
      <c r="J201" s="501"/>
      <c r="K201" s="501"/>
      <c r="L201" s="501"/>
      <c r="M201" s="501"/>
      <c r="N201" s="501"/>
      <c r="O201" s="501"/>
      <c r="P201" s="501"/>
      <c r="Q201" s="501"/>
    </row>
    <row r="202" spans="3:17" hidden="1" x14ac:dyDescent="0.25">
      <c r="C202" s="992"/>
      <c r="D202" s="403"/>
      <c r="E202" s="501"/>
      <c r="F202" s="501"/>
      <c r="G202" s="501"/>
      <c r="H202" s="501"/>
      <c r="I202" s="501"/>
      <c r="J202" s="501"/>
      <c r="K202" s="501"/>
      <c r="L202" s="501"/>
      <c r="M202" s="501"/>
      <c r="N202" s="501"/>
      <c r="O202" s="501"/>
      <c r="P202" s="501"/>
      <c r="Q202" s="501"/>
    </row>
    <row r="203" spans="3:17" hidden="1" x14ac:dyDescent="0.25">
      <c r="C203" s="992"/>
      <c r="D203" s="403"/>
      <c r="E203" s="501"/>
      <c r="F203" s="501"/>
      <c r="G203" s="501"/>
      <c r="H203" s="501"/>
      <c r="I203" s="501"/>
      <c r="J203" s="501"/>
      <c r="K203" s="501"/>
      <c r="L203" s="501"/>
      <c r="M203" s="501"/>
      <c r="N203" s="501"/>
      <c r="O203" s="501"/>
      <c r="P203" s="501"/>
      <c r="Q203" s="501"/>
    </row>
    <row r="204" spans="3:17" hidden="1" x14ac:dyDescent="0.25">
      <c r="C204" s="992"/>
      <c r="D204" s="403"/>
      <c r="E204" s="501"/>
      <c r="F204" s="501"/>
      <c r="G204" s="501"/>
      <c r="H204" s="501"/>
      <c r="I204" s="501"/>
      <c r="J204" s="501"/>
      <c r="K204" s="501"/>
      <c r="L204" s="501"/>
      <c r="M204" s="501"/>
      <c r="N204" s="501"/>
      <c r="O204" s="501"/>
      <c r="P204" s="501"/>
      <c r="Q204" s="501"/>
    </row>
    <row r="205" spans="3:17" hidden="1" x14ac:dyDescent="0.25">
      <c r="C205" s="993"/>
      <c r="D205" s="403"/>
      <c r="E205" s="501"/>
      <c r="F205" s="501"/>
      <c r="G205" s="501"/>
      <c r="H205" s="501"/>
      <c r="I205" s="501"/>
      <c r="J205" s="501"/>
      <c r="K205" s="501"/>
      <c r="L205" s="501"/>
      <c r="M205" s="501"/>
      <c r="N205" s="501"/>
      <c r="O205" s="501"/>
      <c r="P205" s="501"/>
      <c r="Q205" s="501"/>
    </row>
    <row r="206" spans="3:17" x14ac:dyDescent="0.25">
      <c r="C206" s="1027" t="s">
        <v>188</v>
      </c>
      <c r="D206" s="1029"/>
      <c r="E206" s="716">
        <v>860.13130749211655</v>
      </c>
      <c r="F206" s="716">
        <v>696.54868172229612</v>
      </c>
      <c r="G206" s="716">
        <v>579.49993961539315</v>
      </c>
      <c r="H206" s="716">
        <v>634.3077610759417</v>
      </c>
      <c r="I206" s="716">
        <v>678.46070909781156</v>
      </c>
      <c r="J206" s="716">
        <v>631.89594118082834</v>
      </c>
      <c r="K206" s="716">
        <v>489.78831886341607</v>
      </c>
      <c r="L206" s="716">
        <v>496.46495705721463</v>
      </c>
      <c r="M206" s="716">
        <v>781.87325327646022</v>
      </c>
      <c r="N206" s="716">
        <v>854.34552450946205</v>
      </c>
      <c r="O206" s="716">
        <v>829.23730608361166</v>
      </c>
      <c r="P206" s="716">
        <v>945.09410502544813</v>
      </c>
      <c r="Q206" s="411">
        <v>8477.6478049999987</v>
      </c>
    </row>
    <row r="207" spans="3:17" x14ac:dyDescent="0.25">
      <c r="C207" s="953" t="s">
        <v>323</v>
      </c>
      <c r="D207" s="954"/>
      <c r="E207" s="403"/>
      <c r="F207" s="403"/>
      <c r="G207" s="403"/>
      <c r="H207" s="403"/>
      <c r="I207" s="403"/>
      <c r="J207" s="403"/>
      <c r="K207" s="403"/>
      <c r="L207" s="403"/>
      <c r="M207" s="403"/>
      <c r="N207" s="403"/>
      <c r="O207" s="403"/>
      <c r="P207" s="403"/>
      <c r="Q207" s="403"/>
    </row>
    <row r="208" spans="3:17" x14ac:dyDescent="0.25">
      <c r="C208" s="991" t="s">
        <v>314</v>
      </c>
      <c r="D208" s="403" t="s">
        <v>324</v>
      </c>
      <c r="E208" s="501">
        <v>6.9175946755904022E-2</v>
      </c>
      <c r="F208" s="501">
        <v>1.2452209742289875E-5</v>
      </c>
      <c r="G208" s="501">
        <v>3.3505742934814079E-4</v>
      </c>
      <c r="H208" s="501">
        <v>1.7210528785372252</v>
      </c>
      <c r="I208" s="501">
        <v>9.8078636159323054</v>
      </c>
      <c r="J208" s="501">
        <v>9.7566779183430299</v>
      </c>
      <c r="K208" s="501">
        <v>10.659533026836451</v>
      </c>
      <c r="L208" s="501">
        <v>3.6904665156228749</v>
      </c>
      <c r="M208" s="501">
        <v>1.2621510268950813</v>
      </c>
      <c r="N208" s="501">
        <v>1.3738043517734833</v>
      </c>
      <c r="O208" s="501">
        <v>0.76636312230949732</v>
      </c>
      <c r="P208" s="501">
        <v>1.6420092226432208</v>
      </c>
      <c r="Q208" s="727">
        <v>40.749445135288163</v>
      </c>
    </row>
    <row r="209" spans="3:17" x14ac:dyDescent="0.25">
      <c r="C209" s="992"/>
      <c r="D209" s="403" t="s">
        <v>325</v>
      </c>
      <c r="E209" s="501">
        <v>0.48222138610354942</v>
      </c>
      <c r="F209" s="501">
        <v>8.6803609109500985E-5</v>
      </c>
      <c r="G209" s="501">
        <v>2.335665293814901E-3</v>
      </c>
      <c r="H209" s="501">
        <v>11.997356647307347</v>
      </c>
      <c r="I209" s="501">
        <v>68.370030471404988</v>
      </c>
      <c r="J209" s="501">
        <v>68.013218035902327</v>
      </c>
      <c r="K209" s="501">
        <v>74.306966980237647</v>
      </c>
      <c r="L209" s="501">
        <v>25.726021283265087</v>
      </c>
      <c r="M209" s="501">
        <v>8.7983792951763036</v>
      </c>
      <c r="N209" s="501">
        <v>9.5767079427901898</v>
      </c>
      <c r="O209" s="501">
        <v>5.3422714748344058</v>
      </c>
      <c r="P209" s="501">
        <v>11.446348051177862</v>
      </c>
      <c r="Q209" s="727">
        <v>284.06194403710259</v>
      </c>
    </row>
    <row r="210" spans="3:17" x14ac:dyDescent="0.25">
      <c r="C210" s="992"/>
      <c r="D210" s="403" t="s">
        <v>326</v>
      </c>
      <c r="E210" s="501">
        <v>0.53212266735310754</v>
      </c>
      <c r="F210" s="501">
        <v>9.5786228786845135E-5</v>
      </c>
      <c r="G210" s="501">
        <v>2.5773648411395434E-3</v>
      </c>
      <c r="H210" s="501">
        <v>13.238868296440184</v>
      </c>
      <c r="I210" s="501">
        <v>75.445104737940781</v>
      </c>
      <c r="J210" s="501">
        <v>75.051368602638675</v>
      </c>
      <c r="K210" s="501">
        <v>81.996407898741893</v>
      </c>
      <c r="L210" s="501">
        <v>28.388203966329794</v>
      </c>
      <c r="M210" s="501">
        <v>9.7088540530390794</v>
      </c>
      <c r="N210" s="501">
        <v>10.567725782872941</v>
      </c>
      <c r="O210" s="501">
        <v>5.8951009408422834</v>
      </c>
      <c r="P210" s="501">
        <v>12.630840174178616</v>
      </c>
      <c r="Q210" s="727">
        <v>313.45727027144727</v>
      </c>
    </row>
    <row r="211" spans="3:17" x14ac:dyDescent="0.25">
      <c r="C211" s="992"/>
      <c r="D211" s="403" t="s">
        <v>327</v>
      </c>
      <c r="E211" s="501">
        <v>0.14189937796082869</v>
      </c>
      <c r="F211" s="501">
        <v>2.5542994343158701E-5</v>
      </c>
      <c r="G211" s="501">
        <v>6.8729729097054477E-4</v>
      </c>
      <c r="H211" s="501">
        <v>3.5303648790507158</v>
      </c>
      <c r="I211" s="501">
        <v>20.118694596784206</v>
      </c>
      <c r="J211" s="501">
        <v>20.013698294036981</v>
      </c>
      <c r="K211" s="501">
        <v>21.865708772997838</v>
      </c>
      <c r="L211" s="501">
        <v>7.5701877243546125</v>
      </c>
      <c r="M211" s="501">
        <v>2.589027747477088</v>
      </c>
      <c r="N211" s="501">
        <v>2.8180602087661177</v>
      </c>
      <c r="O211" s="501">
        <v>1.5720269175579418</v>
      </c>
      <c r="P211" s="501">
        <v>3.3682240464476312</v>
      </c>
      <c r="Q211" s="727">
        <v>83.588605405719278</v>
      </c>
    </row>
    <row r="212" spans="3:17" x14ac:dyDescent="0.25">
      <c r="C212" s="992"/>
      <c r="D212" s="403" t="s">
        <v>328</v>
      </c>
      <c r="E212" s="501">
        <v>7.0949688980414344E-2</v>
      </c>
      <c r="F212" s="501">
        <v>1.2771497171579351E-5</v>
      </c>
      <c r="G212" s="501">
        <v>3.4364864548527238E-4</v>
      </c>
      <c r="H212" s="501">
        <v>1.7651824395253579</v>
      </c>
      <c r="I212" s="501">
        <v>10.059347298392103</v>
      </c>
      <c r="J212" s="501">
        <v>10.006849147018491</v>
      </c>
      <c r="K212" s="501">
        <v>10.932854386498919</v>
      </c>
      <c r="L212" s="501">
        <v>3.7850938621773063</v>
      </c>
      <c r="M212" s="501">
        <v>1.294513873738544</v>
      </c>
      <c r="N212" s="501">
        <v>1.4090301043830589</v>
      </c>
      <c r="O212" s="501">
        <v>0.78601345877897089</v>
      </c>
      <c r="P212" s="501">
        <v>1.6841120232238156</v>
      </c>
      <c r="Q212" s="727">
        <v>41.794302702859639</v>
      </c>
    </row>
    <row r="213" spans="3:17" x14ac:dyDescent="0.25">
      <c r="C213" s="992"/>
      <c r="D213" s="721" t="s">
        <v>329</v>
      </c>
      <c r="E213" s="501">
        <v>1.0642453347062151E-2</v>
      </c>
      <c r="F213" s="501">
        <v>1.9157245757369026E-6</v>
      </c>
      <c r="G213" s="501">
        <v>5.154729682279086E-5</v>
      </c>
      <c r="H213" s="501">
        <v>0.26477736592880369</v>
      </c>
      <c r="I213" s="501">
        <v>1.5089020947588154</v>
      </c>
      <c r="J213" s="501">
        <v>1.5010273720527736</v>
      </c>
      <c r="K213" s="501">
        <v>1.6399281579748382</v>
      </c>
      <c r="L213" s="501">
        <v>0.56776407932659601</v>
      </c>
      <c r="M213" s="501">
        <v>0.19417708106078158</v>
      </c>
      <c r="N213" s="501">
        <v>0.21135451565745886</v>
      </c>
      <c r="O213" s="501">
        <v>0.11790201881684566</v>
      </c>
      <c r="P213" s="501">
        <v>0.25261680348357229</v>
      </c>
      <c r="Q213" s="727">
        <v>6.2691454054289473</v>
      </c>
    </row>
    <row r="214" spans="3:17" x14ac:dyDescent="0.25">
      <c r="C214" s="992"/>
      <c r="D214" s="722" t="s">
        <v>407</v>
      </c>
      <c r="E214" s="501">
        <v>3.5474844490207172E-2</v>
      </c>
      <c r="F214" s="501">
        <v>6.3857485857896753E-6</v>
      </c>
      <c r="G214" s="501">
        <v>1.7182432274263619E-4</v>
      </c>
      <c r="H214" s="501">
        <v>0.88259121976267896</v>
      </c>
      <c r="I214" s="501">
        <v>5.0296736491960514</v>
      </c>
      <c r="J214" s="501">
        <v>5.0034245735092453</v>
      </c>
      <c r="K214" s="501">
        <v>5.4664271932494595</v>
      </c>
      <c r="L214" s="501">
        <v>1.8925469310886531</v>
      </c>
      <c r="M214" s="501">
        <v>0.64725693686927199</v>
      </c>
      <c r="N214" s="501">
        <v>0.70451505219152943</v>
      </c>
      <c r="O214" s="501">
        <v>0.39300672938948544</v>
      </c>
      <c r="P214" s="501">
        <v>0.8420560116119078</v>
      </c>
      <c r="Q214" s="727">
        <v>20.897151351429819</v>
      </c>
    </row>
    <row r="215" spans="3:17" x14ac:dyDescent="0.25">
      <c r="C215" s="992"/>
      <c r="D215" s="722" t="s">
        <v>408</v>
      </c>
      <c r="E215" s="501">
        <v>8.868711122551793E-3</v>
      </c>
      <c r="F215" s="501">
        <v>1.5964371464474188E-6</v>
      </c>
      <c r="G215" s="501">
        <v>4.2956080685659048E-5</v>
      </c>
      <c r="H215" s="501">
        <v>0.22064780494066974</v>
      </c>
      <c r="I215" s="501">
        <v>1.2574184122990129</v>
      </c>
      <c r="J215" s="501">
        <v>1.2508561433773113</v>
      </c>
      <c r="K215" s="501">
        <v>1.3666067983123649</v>
      </c>
      <c r="L215" s="501">
        <v>0.47313673277216328</v>
      </c>
      <c r="M215" s="501">
        <v>0.161814234217318</v>
      </c>
      <c r="N215" s="501">
        <v>0.17612876304788236</v>
      </c>
      <c r="O215" s="501">
        <v>9.8251682347371361E-2</v>
      </c>
      <c r="P215" s="501">
        <v>0.21051400290297695</v>
      </c>
      <c r="Q215" s="727">
        <v>5.2242878378574549</v>
      </c>
    </row>
    <row r="216" spans="3:17" x14ac:dyDescent="0.25">
      <c r="C216" s="992"/>
      <c r="D216" s="722" t="s">
        <v>409</v>
      </c>
      <c r="E216" s="501">
        <v>0</v>
      </c>
      <c r="F216" s="501">
        <v>0</v>
      </c>
      <c r="G216" s="501">
        <v>0</v>
      </c>
      <c r="H216" s="501">
        <v>0</v>
      </c>
      <c r="I216" s="501">
        <v>0</v>
      </c>
      <c r="J216" s="501">
        <v>0</v>
      </c>
      <c r="K216" s="501">
        <v>0</v>
      </c>
      <c r="L216" s="501">
        <v>0</v>
      </c>
      <c r="M216" s="501">
        <v>0</v>
      </c>
      <c r="N216" s="501">
        <v>0</v>
      </c>
      <c r="O216" s="501">
        <v>0</v>
      </c>
      <c r="P216" s="501">
        <v>0</v>
      </c>
      <c r="Q216" s="727">
        <v>0</v>
      </c>
    </row>
    <row r="217" spans="3:17" x14ac:dyDescent="0.25">
      <c r="C217" s="992"/>
      <c r="D217" s="722" t="s">
        <v>410</v>
      </c>
      <c r="E217" s="501">
        <v>1.0642453347062151E-2</v>
      </c>
      <c r="F217" s="501">
        <v>1.9157245757369026E-6</v>
      </c>
      <c r="G217" s="501">
        <v>5.154729682279086E-5</v>
      </c>
      <c r="H217" s="501">
        <v>0.26477736592880369</v>
      </c>
      <c r="I217" s="501">
        <v>1.5089020947588154</v>
      </c>
      <c r="J217" s="501">
        <v>1.5010273720527736</v>
      </c>
      <c r="K217" s="501">
        <v>1.6399281579748382</v>
      </c>
      <c r="L217" s="501">
        <v>0.56776407932659601</v>
      </c>
      <c r="M217" s="501">
        <v>0.19417708106078158</v>
      </c>
      <c r="N217" s="501">
        <v>0.21135451565745886</v>
      </c>
      <c r="O217" s="501">
        <v>0.11790201881684566</v>
      </c>
      <c r="P217" s="501">
        <v>0.25261680348357229</v>
      </c>
      <c r="Q217" s="727">
        <v>6.2691454054289473</v>
      </c>
    </row>
    <row r="218" spans="3:17" x14ac:dyDescent="0.25">
      <c r="C218" s="992"/>
      <c r="D218" s="722" t="s">
        <v>411</v>
      </c>
      <c r="E218" s="501">
        <v>5.9124740817011953E-3</v>
      </c>
      <c r="F218" s="501">
        <v>1.064291430964946E-6</v>
      </c>
      <c r="G218" s="501">
        <v>2.8637387123772702E-5</v>
      </c>
      <c r="H218" s="501">
        <v>0.14709853662711317</v>
      </c>
      <c r="I218" s="501">
        <v>0.83827894153267535</v>
      </c>
      <c r="J218" s="501">
        <v>0.83390409558487422</v>
      </c>
      <c r="K218" s="501">
        <v>0.91107119887490984</v>
      </c>
      <c r="L218" s="501">
        <v>0.3154244885147755</v>
      </c>
      <c r="M218" s="501">
        <v>0.10787615614487865</v>
      </c>
      <c r="N218" s="501">
        <v>0.11741917536525492</v>
      </c>
      <c r="O218" s="501">
        <v>6.550112156491425E-2</v>
      </c>
      <c r="P218" s="501">
        <v>0.1403426686019846</v>
      </c>
      <c r="Q218" s="727">
        <v>3.4828585585716363</v>
      </c>
    </row>
    <row r="219" spans="3:17" x14ac:dyDescent="0.25">
      <c r="C219" s="992"/>
      <c r="D219" s="403" t="s">
        <v>1244</v>
      </c>
      <c r="E219" s="501">
        <v>1.182494816340239E-3</v>
      </c>
      <c r="F219" s="501">
        <v>2.128582861929892E-7</v>
      </c>
      <c r="G219" s="501">
        <v>5.7274774247545404E-6</v>
      </c>
      <c r="H219" s="501">
        <v>2.9419707325422633E-2</v>
      </c>
      <c r="I219" s="501">
        <v>0.16765578830653505</v>
      </c>
      <c r="J219" s="501">
        <v>0.16678081911697484</v>
      </c>
      <c r="K219" s="501">
        <v>0.18221423977498197</v>
      </c>
      <c r="L219" s="501">
        <v>6.3084897702955098E-2</v>
      </c>
      <c r="M219" s="501">
        <v>2.1575231228975734E-2</v>
      </c>
      <c r="N219" s="501">
        <v>2.3483835073050983E-2</v>
      </c>
      <c r="O219" s="501">
        <v>1.3100224312982849E-2</v>
      </c>
      <c r="P219" s="501">
        <v>2.8068533720396922E-2</v>
      </c>
      <c r="Q219" s="727">
        <v>0.6965717117143273</v>
      </c>
    </row>
    <row r="220" spans="3:17" x14ac:dyDescent="0.25">
      <c r="C220" s="992"/>
      <c r="D220" s="403" t="s">
        <v>1245</v>
      </c>
      <c r="E220" s="501">
        <v>5.4158262588382949E-3</v>
      </c>
      <c r="F220" s="501">
        <v>9.7489095076389049E-7</v>
      </c>
      <c r="G220" s="501">
        <v>2.6231846605375793E-5</v>
      </c>
      <c r="H220" s="501">
        <v>0.13474225955043564</v>
      </c>
      <c r="I220" s="501">
        <v>0.76786351044393053</v>
      </c>
      <c r="J220" s="501">
        <v>0.76385615155574471</v>
      </c>
      <c r="K220" s="501">
        <v>0.8345412181694174</v>
      </c>
      <c r="L220" s="501">
        <v>0.28892883147953435</v>
      </c>
      <c r="M220" s="501">
        <v>9.8814559028708851E-2</v>
      </c>
      <c r="N220" s="501">
        <v>0.10755596463457349</v>
      </c>
      <c r="O220" s="501">
        <v>5.9999027353461458E-2</v>
      </c>
      <c r="P220" s="501">
        <v>0.1285538844394179</v>
      </c>
      <c r="Q220" s="727">
        <v>3.1902984396516194</v>
      </c>
    </row>
    <row r="221" spans="3:17" ht="28" x14ac:dyDescent="0.3">
      <c r="C221" s="992"/>
      <c r="D221" s="500" t="s">
        <v>1260</v>
      </c>
      <c r="E221" s="403"/>
      <c r="F221" s="403"/>
      <c r="G221" s="403"/>
      <c r="H221" s="403"/>
      <c r="I221" s="403"/>
      <c r="J221" s="403"/>
      <c r="K221" s="403"/>
      <c r="L221" s="403"/>
      <c r="M221" s="403"/>
      <c r="N221" s="403"/>
      <c r="O221" s="403"/>
      <c r="P221" s="403"/>
      <c r="Q221" s="402">
        <v>1164.71</v>
      </c>
    </row>
    <row r="222" spans="3:17" x14ac:dyDescent="0.3">
      <c r="C222" s="992"/>
      <c r="D222" s="397"/>
      <c r="E222" s="403"/>
      <c r="F222" s="403"/>
      <c r="G222" s="403"/>
      <c r="H222" s="403"/>
      <c r="I222" s="403"/>
      <c r="J222" s="403"/>
      <c r="K222" s="403"/>
      <c r="L222" s="403"/>
      <c r="M222" s="403"/>
      <c r="N222" s="403"/>
      <c r="O222" s="403"/>
      <c r="P222" s="403"/>
      <c r="Q222" s="402"/>
    </row>
    <row r="223" spans="3:17" hidden="1" x14ac:dyDescent="0.25">
      <c r="C223" s="992"/>
      <c r="D223" s="403"/>
      <c r="E223" s="403"/>
      <c r="F223" s="403"/>
      <c r="G223" s="403"/>
      <c r="H223" s="403"/>
      <c r="I223" s="403"/>
      <c r="J223" s="403"/>
      <c r="K223" s="403"/>
      <c r="L223" s="403"/>
      <c r="M223" s="403"/>
      <c r="N223" s="403"/>
      <c r="O223" s="403"/>
      <c r="P223" s="403"/>
      <c r="Q223" s="403"/>
    </row>
    <row r="224" spans="3:17" hidden="1" x14ac:dyDescent="0.25">
      <c r="C224" s="992"/>
      <c r="D224" s="403"/>
      <c r="E224" s="403"/>
      <c r="F224" s="403"/>
      <c r="G224" s="403"/>
      <c r="H224" s="403"/>
      <c r="I224" s="403"/>
      <c r="J224" s="403"/>
      <c r="K224" s="403"/>
      <c r="L224" s="403"/>
      <c r="M224" s="403"/>
      <c r="N224" s="403"/>
      <c r="O224" s="403"/>
      <c r="P224" s="403"/>
      <c r="Q224" s="403"/>
    </row>
    <row r="225" spans="3:17" hidden="1" x14ac:dyDescent="0.25">
      <c r="C225" s="993"/>
      <c r="D225" s="717"/>
      <c r="E225" s="403"/>
      <c r="F225" s="403"/>
      <c r="G225" s="403"/>
      <c r="H225" s="403"/>
      <c r="I225" s="403"/>
      <c r="J225" s="403"/>
      <c r="K225" s="403"/>
      <c r="L225" s="403"/>
      <c r="M225" s="403"/>
      <c r="N225" s="403"/>
      <c r="O225" s="403"/>
      <c r="P225" s="403"/>
      <c r="Q225" s="403"/>
    </row>
    <row r="226" spans="3:17" x14ac:dyDescent="0.25">
      <c r="C226" s="1027" t="s">
        <v>188</v>
      </c>
      <c r="D226" s="1029"/>
      <c r="E226" s="702">
        <f t="shared" ref="E226:P226" si="5">SUM(E208:E225)</f>
        <v>1.3745083246175669</v>
      </c>
      <c r="F226" s="702">
        <f t="shared" si="5"/>
        <v>2.4742221470500672E-4</v>
      </c>
      <c r="G226" s="702">
        <f t="shared" si="5"/>
        <v>6.6575052089861836E-3</v>
      </c>
      <c r="H226" s="702">
        <f t="shared" si="5"/>
        <v>34.196879400924757</v>
      </c>
      <c r="I226" s="702">
        <f t="shared" si="5"/>
        <v>194.87973521175022</v>
      </c>
      <c r="J226" s="702">
        <f t="shared" si="5"/>
        <v>193.86268852518921</v>
      </c>
      <c r="K226" s="702">
        <f t="shared" si="5"/>
        <v>211.80218802964362</v>
      </c>
      <c r="L226" s="702">
        <f t="shared" si="5"/>
        <v>73.328623391960946</v>
      </c>
      <c r="M226" s="702">
        <f t="shared" si="5"/>
        <v>25.078617275936818</v>
      </c>
      <c r="N226" s="702">
        <f t="shared" si="5"/>
        <v>27.297140212212998</v>
      </c>
      <c r="O226" s="702">
        <f t="shared" si="5"/>
        <v>15.227438736925004</v>
      </c>
      <c r="P226" s="702">
        <f t="shared" si="5"/>
        <v>32.626302225914962</v>
      </c>
      <c r="Q226" s="702">
        <f>SUM(Q208:Q225)</f>
        <v>1974.3910262624997</v>
      </c>
    </row>
    <row r="227" spans="3:17" x14ac:dyDescent="0.25">
      <c r="C227" s="1027" t="s">
        <v>332</v>
      </c>
      <c r="D227" s="1029"/>
      <c r="E227" s="702">
        <f t="shared" ref="E227:P227" si="6">E226+E206</f>
        <v>861.50581581673407</v>
      </c>
      <c r="F227" s="702">
        <f t="shared" si="6"/>
        <v>696.54892914451079</v>
      </c>
      <c r="G227" s="702">
        <f t="shared" si="6"/>
        <v>579.50659712060212</v>
      </c>
      <c r="H227" s="702">
        <f t="shared" si="6"/>
        <v>668.50464047686648</v>
      </c>
      <c r="I227" s="702">
        <f t="shared" si="6"/>
        <v>873.3404443095618</v>
      </c>
      <c r="J227" s="702">
        <f t="shared" si="6"/>
        <v>825.75862970601759</v>
      </c>
      <c r="K227" s="702">
        <f t="shared" si="6"/>
        <v>701.59050689305968</v>
      </c>
      <c r="L227" s="702">
        <f t="shared" si="6"/>
        <v>569.79358044917558</v>
      </c>
      <c r="M227" s="702">
        <f t="shared" si="6"/>
        <v>806.95187055239705</v>
      </c>
      <c r="N227" s="702">
        <f t="shared" si="6"/>
        <v>881.64266472167503</v>
      </c>
      <c r="O227" s="702">
        <f t="shared" si="6"/>
        <v>844.46474482053668</v>
      </c>
      <c r="P227" s="702">
        <f t="shared" si="6"/>
        <v>977.7204072513631</v>
      </c>
      <c r="Q227" s="702">
        <f>Q226+Q206</f>
        <v>10452.038831262498</v>
      </c>
    </row>
    <row r="228" spans="3:17" x14ac:dyDescent="0.25">
      <c r="C228" s="989" t="s">
        <v>333</v>
      </c>
      <c r="D228" s="990"/>
      <c r="E228" s="403"/>
      <c r="F228" s="403"/>
      <c r="G228" s="403"/>
      <c r="H228" s="403"/>
      <c r="I228" s="403"/>
      <c r="J228" s="403"/>
      <c r="K228" s="403"/>
      <c r="L228" s="403"/>
      <c r="M228" s="403"/>
      <c r="N228" s="403"/>
      <c r="O228" s="403"/>
      <c r="P228" s="403"/>
      <c r="Q228" s="403"/>
    </row>
    <row r="229" spans="3:17" x14ac:dyDescent="0.25">
      <c r="C229" s="953" t="s">
        <v>313</v>
      </c>
      <c r="D229" s="954"/>
      <c r="E229" s="403"/>
      <c r="F229" s="403"/>
      <c r="G229" s="403"/>
      <c r="H229" s="403"/>
      <c r="I229" s="403"/>
      <c r="J229" s="403"/>
      <c r="K229" s="403"/>
      <c r="L229" s="403"/>
      <c r="M229" s="403"/>
      <c r="N229" s="403"/>
      <c r="O229" s="403"/>
      <c r="P229" s="403"/>
      <c r="Q229" s="403"/>
    </row>
    <row r="230" spans="3:17" x14ac:dyDescent="0.25">
      <c r="C230" s="991" t="s">
        <v>334</v>
      </c>
      <c r="D230" s="403" t="s">
        <v>335</v>
      </c>
      <c r="E230" s="402">
        <v>11.521430158405007</v>
      </c>
      <c r="F230" s="402">
        <v>12.142457931628735</v>
      </c>
      <c r="G230" s="402">
        <v>11.565366735478205</v>
      </c>
      <c r="H230" s="402">
        <v>11.069378893243677</v>
      </c>
      <c r="I230" s="402">
        <v>12.283705347837191</v>
      </c>
      <c r="J230" s="402">
        <v>11.822231528039874</v>
      </c>
      <c r="K230" s="402">
        <v>8.6029902436823775</v>
      </c>
      <c r="L230" s="402">
        <v>7.8447968678080215</v>
      </c>
      <c r="M230" s="402">
        <v>10.665540156084003</v>
      </c>
      <c r="N230" s="402">
        <v>11.535573495927885</v>
      </c>
      <c r="O230" s="402">
        <v>10.354031365980154</v>
      </c>
      <c r="P230" s="402">
        <v>12.474357403193872</v>
      </c>
      <c r="Q230" s="402">
        <v>131.88186012730898</v>
      </c>
    </row>
    <row r="231" spans="3:17" x14ac:dyDescent="0.25">
      <c r="C231" s="992"/>
      <c r="D231" s="403" t="s">
        <v>336</v>
      </c>
      <c r="E231" s="402">
        <v>3.9394448742117549</v>
      </c>
      <c r="F231" s="402">
        <v>3.9532903725076776</v>
      </c>
      <c r="G231" s="402">
        <v>3.4763161476512083</v>
      </c>
      <c r="H231" s="402">
        <v>3.7615036242658153</v>
      </c>
      <c r="I231" s="402">
        <v>3.7292907198797809</v>
      </c>
      <c r="J231" s="402">
        <v>3.2999877379891687</v>
      </c>
      <c r="K231" s="402">
        <v>0</v>
      </c>
      <c r="L231" s="402">
        <v>0.68130377473500103</v>
      </c>
      <c r="M231" s="402">
        <v>3.5838249063560537</v>
      </c>
      <c r="N231" s="402">
        <v>3.6883669172063587</v>
      </c>
      <c r="O231" s="402">
        <v>3.4806368040220206</v>
      </c>
      <c r="P231" s="402">
        <v>3.8660892380871625</v>
      </c>
      <c r="Q231" s="402">
        <v>37.460055116912002</v>
      </c>
    </row>
    <row r="232" spans="3:17" x14ac:dyDescent="0.25">
      <c r="C232" s="992"/>
      <c r="D232" s="403" t="s">
        <v>337</v>
      </c>
      <c r="E232" s="402">
        <v>9.0968561977720359</v>
      </c>
      <c r="F232" s="402">
        <v>8.9103922678525276</v>
      </c>
      <c r="G232" s="402">
        <v>7.2306324210469732</v>
      </c>
      <c r="H232" s="402">
        <v>7.3202508352386877</v>
      </c>
      <c r="I232" s="402">
        <v>9.133340833967404</v>
      </c>
      <c r="J232" s="402">
        <v>9.1107756740207861</v>
      </c>
      <c r="K232" s="402">
        <v>4.7145097409920327</v>
      </c>
      <c r="L232" s="402">
        <v>5.3599799651708242</v>
      </c>
      <c r="M232" s="402">
        <v>9.0843974001817145</v>
      </c>
      <c r="N232" s="402">
        <v>7.3663825335159698</v>
      </c>
      <c r="O232" s="402">
        <v>7.558084261886183</v>
      </c>
      <c r="P232" s="402">
        <v>9.8523582522898661</v>
      </c>
      <c r="Q232" s="402">
        <v>94.737960383935004</v>
      </c>
    </row>
    <row r="233" spans="3:17" x14ac:dyDescent="0.25">
      <c r="C233" s="992"/>
      <c r="D233" s="403" t="s">
        <v>338</v>
      </c>
      <c r="E233" s="402">
        <v>38.16857946263444</v>
      </c>
      <c r="F233" s="402">
        <v>37.54398278413494</v>
      </c>
      <c r="G233" s="402">
        <v>32.589570339419815</v>
      </c>
      <c r="H233" s="402">
        <v>35.831185199454339</v>
      </c>
      <c r="I233" s="402">
        <v>0</v>
      </c>
      <c r="J233" s="402">
        <v>6.257819928691517</v>
      </c>
      <c r="K233" s="402">
        <v>35.003128244874517</v>
      </c>
      <c r="L233" s="402">
        <v>30.582770099631709</v>
      </c>
      <c r="M233" s="402">
        <v>33.393361794813174</v>
      </c>
      <c r="N233" s="402">
        <v>34.606479381518724</v>
      </c>
      <c r="O233" s="402">
        <v>32.56408773131561</v>
      </c>
      <c r="P233" s="402">
        <v>37.593509016616203</v>
      </c>
      <c r="Q233" s="402">
        <v>354.13447398310507</v>
      </c>
    </row>
    <row r="234" spans="3:17" x14ac:dyDescent="0.25">
      <c r="C234" s="992"/>
      <c r="D234" s="403" t="s">
        <v>339</v>
      </c>
      <c r="E234" s="402">
        <v>20.888105671024139</v>
      </c>
      <c r="F234" s="402">
        <v>20.400621983585449</v>
      </c>
      <c r="G234" s="402">
        <v>17.736475763456884</v>
      </c>
      <c r="H234" s="402">
        <v>19.579238278602023</v>
      </c>
      <c r="I234" s="402">
        <v>0</v>
      </c>
      <c r="J234" s="402">
        <v>3.3403900256408341</v>
      </c>
      <c r="K234" s="402">
        <v>19.266688659039033</v>
      </c>
      <c r="L234" s="402">
        <v>16.585655157799955</v>
      </c>
      <c r="M234" s="402">
        <v>17.837239633712418</v>
      </c>
      <c r="N234" s="402">
        <v>18.600885038461094</v>
      </c>
      <c r="O234" s="402">
        <v>17.600235664207297</v>
      </c>
      <c r="P234" s="402">
        <v>20.603845243397895</v>
      </c>
      <c r="Q234" s="402">
        <v>192.439381118927</v>
      </c>
    </row>
    <row r="235" spans="3:17" x14ac:dyDescent="0.25">
      <c r="C235" s="992"/>
      <c r="D235" s="403" t="s">
        <v>340</v>
      </c>
      <c r="E235" s="402">
        <v>23.742798741442019</v>
      </c>
      <c r="F235" s="402">
        <v>24.392719903595538</v>
      </c>
      <c r="G235" s="402">
        <v>21.879063495656581</v>
      </c>
      <c r="H235" s="402">
        <v>23.176489931254434</v>
      </c>
      <c r="I235" s="402">
        <v>23.192738528425149</v>
      </c>
      <c r="J235" s="402">
        <v>7.2213685944346073</v>
      </c>
      <c r="K235" s="402">
        <v>10.596120623740427</v>
      </c>
      <c r="L235" s="402">
        <v>17.601204456244599</v>
      </c>
      <c r="M235" s="402">
        <v>15.20818389095469</v>
      </c>
      <c r="N235" s="402">
        <v>21.569768183768318</v>
      </c>
      <c r="O235" s="402">
        <v>21.814615473330424</v>
      </c>
      <c r="P235" s="402">
        <v>23.120918856790194</v>
      </c>
      <c r="Q235" s="402">
        <v>233.51599067963701</v>
      </c>
    </row>
    <row r="236" spans="3:17" x14ac:dyDescent="0.25">
      <c r="C236" s="992"/>
      <c r="D236" s="403" t="s">
        <v>341</v>
      </c>
      <c r="E236" s="402">
        <v>0</v>
      </c>
      <c r="F236" s="402">
        <v>0</v>
      </c>
      <c r="G236" s="402">
        <v>0</v>
      </c>
      <c r="H236" s="402">
        <v>0</v>
      </c>
      <c r="I236" s="402">
        <v>0</v>
      </c>
      <c r="J236" s="402">
        <v>0</v>
      </c>
      <c r="K236" s="402">
        <v>0</v>
      </c>
      <c r="L236" s="402">
        <v>0</v>
      </c>
      <c r="M236" s="402">
        <v>0</v>
      </c>
      <c r="N236" s="402">
        <v>0</v>
      </c>
      <c r="O236" s="402">
        <v>0</v>
      </c>
      <c r="P236" s="402">
        <v>0</v>
      </c>
      <c r="Q236" s="402">
        <v>0</v>
      </c>
    </row>
    <row r="237" spans="3:17" x14ac:dyDescent="0.25">
      <c r="C237" s="992"/>
      <c r="D237" s="403" t="s">
        <v>342</v>
      </c>
      <c r="E237" s="402">
        <v>0</v>
      </c>
      <c r="F237" s="402">
        <v>0</v>
      </c>
      <c r="G237" s="402">
        <v>0</v>
      </c>
      <c r="H237" s="402">
        <v>0</v>
      </c>
      <c r="I237" s="402">
        <v>0</v>
      </c>
      <c r="J237" s="402">
        <v>0</v>
      </c>
      <c r="K237" s="402">
        <v>0</v>
      </c>
      <c r="L237" s="402">
        <v>0</v>
      </c>
      <c r="M237" s="402">
        <v>0</v>
      </c>
      <c r="N237" s="402">
        <v>0</v>
      </c>
      <c r="O237" s="402">
        <v>0</v>
      </c>
      <c r="P237" s="402">
        <v>0</v>
      </c>
      <c r="Q237" s="402">
        <v>0</v>
      </c>
    </row>
    <row r="238" spans="3:17" x14ac:dyDescent="0.25">
      <c r="C238" s="993"/>
      <c r="D238" s="403" t="s">
        <v>343</v>
      </c>
      <c r="E238" s="402">
        <v>30.884747039693593</v>
      </c>
      <c r="F238" s="402">
        <v>0</v>
      </c>
      <c r="G238" s="402">
        <v>37.057814293473065</v>
      </c>
      <c r="H238" s="402">
        <v>60.000438702655487</v>
      </c>
      <c r="I238" s="402">
        <v>56.601534439958655</v>
      </c>
      <c r="J238" s="402">
        <v>49.44846556987688</v>
      </c>
      <c r="K238" s="402">
        <v>59.622053002732542</v>
      </c>
      <c r="L238" s="402">
        <v>50.053440158250844</v>
      </c>
      <c r="M238" s="402">
        <v>51.285522986658648</v>
      </c>
      <c r="N238" s="402">
        <v>53.44079640903584</v>
      </c>
      <c r="O238" s="402">
        <v>52.936610352663713</v>
      </c>
      <c r="P238" s="402">
        <v>65.637289259730323</v>
      </c>
      <c r="Q238" s="402">
        <v>566.96871221472952</v>
      </c>
    </row>
    <row r="239" spans="3:17" x14ac:dyDescent="0.25">
      <c r="C239" s="403"/>
      <c r="D239" s="403" t="s">
        <v>412</v>
      </c>
      <c r="E239" s="402">
        <v>30.556226184507718</v>
      </c>
      <c r="F239" s="402">
        <v>0</v>
      </c>
      <c r="G239" s="402">
        <v>36.723775078496004</v>
      </c>
      <c r="H239" s="402">
        <v>59.225288279681592</v>
      </c>
      <c r="I239" s="402">
        <v>57.737279087129771</v>
      </c>
      <c r="J239" s="402">
        <v>49.185655111294054</v>
      </c>
      <c r="K239" s="402">
        <v>59.926422197971519</v>
      </c>
      <c r="L239" s="402">
        <v>50.68949522469206</v>
      </c>
      <c r="M239" s="402">
        <v>51.835014530718524</v>
      </c>
      <c r="N239" s="402">
        <v>54.174375758362096</v>
      </c>
      <c r="O239" s="402">
        <v>51.967250440117866</v>
      </c>
      <c r="P239" s="402">
        <v>64.947930321758335</v>
      </c>
      <c r="Q239" s="402">
        <v>566.96871221472952</v>
      </c>
    </row>
    <row r="240" spans="3:17" x14ac:dyDescent="0.25">
      <c r="C240" s="403"/>
      <c r="D240" s="403" t="s">
        <v>349</v>
      </c>
      <c r="E240" s="402">
        <v>9.474766792864596</v>
      </c>
      <c r="F240" s="402">
        <v>9.3844469159799395</v>
      </c>
      <c r="G240" s="402">
        <v>5.4182283205989554</v>
      </c>
      <c r="H240" s="402">
        <v>5.4240020097723383</v>
      </c>
      <c r="I240" s="402">
        <v>5.9204834967614737</v>
      </c>
      <c r="J240" s="402">
        <v>6.7254223160507332</v>
      </c>
      <c r="K240" s="402">
        <v>7.1454437783924218</v>
      </c>
      <c r="L240" s="402">
        <v>5.1850538049366586</v>
      </c>
      <c r="M240" s="402">
        <v>7.7571820309701032</v>
      </c>
      <c r="N240" s="402">
        <v>8.7122072793263978</v>
      </c>
      <c r="O240" s="402">
        <v>8.2075010909683375</v>
      </c>
      <c r="P240" s="402">
        <v>9.2887828297111845</v>
      </c>
      <c r="Q240" s="402">
        <v>88.643520666333131</v>
      </c>
    </row>
    <row r="241" spans="3:17" x14ac:dyDescent="0.25">
      <c r="C241" s="403"/>
      <c r="D241" s="403" t="s">
        <v>350</v>
      </c>
      <c r="E241" s="402">
        <v>14.228818012969247</v>
      </c>
      <c r="F241" s="402">
        <v>14.215362423225169</v>
      </c>
      <c r="G241" s="402">
        <v>7.1058735981458518</v>
      </c>
      <c r="H241" s="402">
        <v>7.2510979420631125</v>
      </c>
      <c r="I241" s="402">
        <v>13.401827680431627</v>
      </c>
      <c r="J241" s="402">
        <v>11.782827559944502</v>
      </c>
      <c r="K241" s="402">
        <v>12.987446448698268</v>
      </c>
      <c r="L241" s="402">
        <v>11.748519331026007</v>
      </c>
      <c r="M241" s="402">
        <v>6.4082239135424368</v>
      </c>
      <c r="N241" s="402">
        <v>8.1340763552874318</v>
      </c>
      <c r="O241" s="402">
        <v>12.469830556542567</v>
      </c>
      <c r="P241" s="402">
        <v>13.919604145473945</v>
      </c>
      <c r="Q241" s="402">
        <v>133.65350796735015</v>
      </c>
    </row>
    <row r="242" spans="3:17" x14ac:dyDescent="0.25">
      <c r="C242" s="403"/>
      <c r="D242" s="403" t="s">
        <v>344</v>
      </c>
      <c r="E242" s="402">
        <v>8.8589094992285372E-2</v>
      </c>
      <c r="F242" s="402">
        <v>9.1794545781966955E-2</v>
      </c>
      <c r="G242" s="402">
        <v>8.3116864205419333E-2</v>
      </c>
      <c r="H242" s="402">
        <v>5.8449135550203965E-2</v>
      </c>
      <c r="I242" s="402">
        <v>6.5204946412820528E-2</v>
      </c>
      <c r="J242" s="402">
        <v>7.1411551033307347E-2</v>
      </c>
      <c r="K242" s="402">
        <v>4.7745554178297039E-2</v>
      </c>
      <c r="L242" s="402">
        <v>4.4155427031015042E-2</v>
      </c>
      <c r="M242" s="402">
        <v>7.4077428004574342E-2</v>
      </c>
      <c r="N242" s="402">
        <v>8.9587131646626739E-2</v>
      </c>
      <c r="O242" s="402">
        <v>8.1028181793760812E-2</v>
      </c>
      <c r="P242" s="402">
        <v>8.6910975500069862E-2</v>
      </c>
      <c r="Q242" s="402">
        <v>0.88207083613034754</v>
      </c>
    </row>
    <row r="243" spans="3:17" x14ac:dyDescent="0.25">
      <c r="C243" s="403"/>
      <c r="D243" s="403" t="s">
        <v>345</v>
      </c>
      <c r="E243" s="402">
        <v>0.18317368144422233</v>
      </c>
      <c r="F243" s="402">
        <v>0.17995984641885948</v>
      </c>
      <c r="G243" s="402">
        <v>0.13400605895615073</v>
      </c>
      <c r="H243" s="402">
        <v>0.16054125862567126</v>
      </c>
      <c r="I243" s="402">
        <v>0.1463937461394659</v>
      </c>
      <c r="J243" s="402">
        <v>0.14195379694432328</v>
      </c>
      <c r="K243" s="402">
        <v>0.19458382145296821</v>
      </c>
      <c r="L243" s="402">
        <v>0.15296099693339024</v>
      </c>
      <c r="M243" s="402">
        <v>0.13237745533878598</v>
      </c>
      <c r="N243" s="402">
        <v>0.13458110667920167</v>
      </c>
      <c r="O243" s="402">
        <v>0.16879607808020392</v>
      </c>
      <c r="P243" s="402">
        <v>0.21170923183404794</v>
      </c>
      <c r="Q243" s="402">
        <v>1.941037078847291</v>
      </c>
    </row>
    <row r="244" spans="3:17" x14ac:dyDescent="0.25">
      <c r="C244" s="403"/>
      <c r="D244" s="403" t="s">
        <v>346</v>
      </c>
      <c r="E244" s="402">
        <v>7.0544758324918213</v>
      </c>
      <c r="F244" s="402">
        <v>6.9067749363490387</v>
      </c>
      <c r="G244" s="402">
        <v>6.904302218758561</v>
      </c>
      <c r="H244" s="402">
        <v>3.9159022523483431</v>
      </c>
      <c r="I244" s="402">
        <v>4.506280188040626</v>
      </c>
      <c r="J244" s="402">
        <v>3.4895174065984138</v>
      </c>
      <c r="K244" s="402">
        <v>4.4733383636564135</v>
      </c>
      <c r="L244" s="402">
        <v>6.8146491632114738</v>
      </c>
      <c r="M244" s="402">
        <v>7.5687685991595695</v>
      </c>
      <c r="N244" s="402">
        <v>8.0379709069220056</v>
      </c>
      <c r="O244" s="402">
        <v>7.3264605029263938</v>
      </c>
      <c r="P244" s="402">
        <v>8.0636459217877512</v>
      </c>
      <c r="Q244" s="402">
        <v>75.062086292250399</v>
      </c>
    </row>
    <row r="245" spans="3:17" x14ac:dyDescent="0.25">
      <c r="C245" s="403"/>
      <c r="D245" s="403" t="s">
        <v>491</v>
      </c>
      <c r="E245" s="402">
        <v>0.53757151704441697</v>
      </c>
      <c r="F245" s="402">
        <v>0.33480365472114854</v>
      </c>
      <c r="G245" s="402">
        <v>0.28586500710077517</v>
      </c>
      <c r="H245" s="402">
        <v>0.28445663567891066</v>
      </c>
      <c r="I245" s="402">
        <v>0.3901007287336094</v>
      </c>
      <c r="J245" s="402">
        <v>0.47270965180309188</v>
      </c>
      <c r="K245" s="402">
        <v>0.50452047183582238</v>
      </c>
      <c r="L245" s="402">
        <v>0.38155341275466398</v>
      </c>
      <c r="M245" s="402">
        <v>0.46136508743768895</v>
      </c>
      <c r="N245" s="402">
        <v>0.51103377017499951</v>
      </c>
      <c r="O245" s="402">
        <v>0.51034644311338795</v>
      </c>
      <c r="P245" s="402">
        <v>0.58964321247740026</v>
      </c>
      <c r="Q245" s="402">
        <v>5.2639695928759149</v>
      </c>
    </row>
    <row r="246" spans="3:17" x14ac:dyDescent="0.25">
      <c r="C246" s="403"/>
      <c r="D246" s="403"/>
      <c r="E246" s="402"/>
      <c r="F246" s="402"/>
      <c r="G246" s="402"/>
      <c r="H246" s="402"/>
      <c r="I246" s="402"/>
      <c r="J246" s="402"/>
      <c r="K246" s="402"/>
      <c r="L246" s="402"/>
      <c r="M246" s="402"/>
      <c r="N246" s="402"/>
      <c r="O246" s="402"/>
      <c r="P246" s="402"/>
      <c r="Q246" s="402"/>
    </row>
    <row r="247" spans="3:17" hidden="1" x14ac:dyDescent="0.25">
      <c r="C247" s="403"/>
      <c r="D247" s="403"/>
      <c r="E247" s="402"/>
      <c r="F247" s="402"/>
      <c r="G247" s="402"/>
      <c r="H247" s="402"/>
      <c r="I247" s="402"/>
      <c r="J247" s="402"/>
      <c r="K247" s="402"/>
      <c r="L247" s="402"/>
      <c r="M247" s="402"/>
      <c r="N247" s="402"/>
      <c r="O247" s="402"/>
      <c r="P247" s="402"/>
      <c r="Q247" s="402"/>
    </row>
    <row r="248" spans="3:17" hidden="1" x14ac:dyDescent="0.25">
      <c r="C248" s="403"/>
      <c r="D248" s="403"/>
      <c r="E248" s="403"/>
      <c r="F248" s="403"/>
      <c r="G248" s="403"/>
      <c r="H248" s="403"/>
      <c r="I248" s="403"/>
      <c r="J248" s="403"/>
      <c r="K248" s="403"/>
      <c r="L248" s="403"/>
      <c r="M248" s="403"/>
      <c r="N248" s="403"/>
      <c r="O248" s="403"/>
      <c r="P248" s="403"/>
      <c r="Q248" s="403"/>
    </row>
    <row r="249" spans="3:17" hidden="1" x14ac:dyDescent="0.25">
      <c r="C249" s="403"/>
      <c r="D249" s="403"/>
      <c r="E249" s="403"/>
      <c r="F249" s="403"/>
      <c r="G249" s="403"/>
      <c r="H249" s="403"/>
      <c r="I249" s="403"/>
      <c r="J249" s="403"/>
      <c r="K249" s="403"/>
      <c r="L249" s="403"/>
      <c r="M249" s="403"/>
      <c r="N249" s="403"/>
      <c r="O249" s="403"/>
      <c r="P249" s="403"/>
      <c r="Q249" s="403"/>
    </row>
    <row r="250" spans="3:17" hidden="1" x14ac:dyDescent="0.25">
      <c r="C250" s="403"/>
      <c r="D250" s="403"/>
      <c r="E250" s="403"/>
      <c r="F250" s="403"/>
      <c r="G250" s="403"/>
      <c r="H250" s="403"/>
      <c r="I250" s="403"/>
      <c r="J250" s="403"/>
      <c r="K250" s="403"/>
      <c r="L250" s="403"/>
      <c r="M250" s="403"/>
      <c r="N250" s="403"/>
      <c r="O250" s="403"/>
      <c r="P250" s="403"/>
      <c r="Q250" s="403"/>
    </row>
    <row r="251" spans="3:17" hidden="1" x14ac:dyDescent="0.25">
      <c r="C251" s="403"/>
      <c r="D251" s="403"/>
      <c r="E251" s="403"/>
      <c r="F251" s="403"/>
      <c r="G251" s="403"/>
      <c r="H251" s="403"/>
      <c r="I251" s="403"/>
      <c r="J251" s="403"/>
      <c r="K251" s="403"/>
      <c r="L251" s="403"/>
      <c r="M251" s="403"/>
      <c r="N251" s="403"/>
      <c r="O251" s="403"/>
      <c r="P251" s="403"/>
      <c r="Q251" s="403"/>
    </row>
    <row r="252" spans="3:17" hidden="1" x14ac:dyDescent="0.25">
      <c r="C252" s="403"/>
      <c r="D252" s="403"/>
      <c r="E252" s="403"/>
      <c r="F252" s="403"/>
      <c r="G252" s="403"/>
      <c r="H252" s="403"/>
      <c r="I252" s="403"/>
      <c r="J252" s="403"/>
      <c r="K252" s="403"/>
      <c r="L252" s="403"/>
      <c r="M252" s="403"/>
      <c r="N252" s="403"/>
      <c r="O252" s="403"/>
      <c r="P252" s="403"/>
      <c r="Q252" s="403"/>
    </row>
    <row r="253" spans="3:17" hidden="1" x14ac:dyDescent="0.25">
      <c r="C253" s="403"/>
      <c r="D253" s="403"/>
      <c r="E253" s="403"/>
      <c r="F253" s="403"/>
      <c r="G253" s="403"/>
      <c r="H253" s="403"/>
      <c r="I253" s="403"/>
      <c r="J253" s="403"/>
      <c r="K253" s="403"/>
      <c r="L253" s="403"/>
      <c r="M253" s="403"/>
      <c r="N253" s="403"/>
      <c r="O253" s="403"/>
      <c r="P253" s="403"/>
      <c r="Q253" s="403"/>
    </row>
    <row r="254" spans="3:17" hidden="1" x14ac:dyDescent="0.25">
      <c r="C254" s="403"/>
      <c r="D254" s="403"/>
      <c r="E254" s="403"/>
      <c r="F254" s="403"/>
      <c r="G254" s="403"/>
      <c r="H254" s="403"/>
      <c r="I254" s="403"/>
      <c r="J254" s="403"/>
      <c r="K254" s="403"/>
      <c r="L254" s="403"/>
      <c r="M254" s="403"/>
      <c r="N254" s="403"/>
      <c r="O254" s="403"/>
      <c r="P254" s="403"/>
      <c r="Q254" s="403"/>
    </row>
    <row r="255" spans="3:17" hidden="1" x14ac:dyDescent="0.25">
      <c r="C255" s="403"/>
      <c r="D255" s="403"/>
      <c r="E255" s="403"/>
      <c r="F255" s="403"/>
      <c r="G255" s="403"/>
      <c r="H255" s="403"/>
      <c r="I255" s="403"/>
      <c r="J255" s="403"/>
      <c r="K255" s="403"/>
      <c r="L255" s="403"/>
      <c r="M255" s="403"/>
      <c r="N255" s="403"/>
      <c r="O255" s="403"/>
      <c r="P255" s="403"/>
      <c r="Q255" s="403"/>
    </row>
    <row r="256" spans="3:17" x14ac:dyDescent="0.25">
      <c r="C256" s="1027" t="s">
        <v>188</v>
      </c>
      <c r="D256" s="1029"/>
      <c r="E256" s="706">
        <v>200.36558326149728</v>
      </c>
      <c r="F256" s="706">
        <v>138.45660756578098</v>
      </c>
      <c r="G256" s="706">
        <v>188.19040634244445</v>
      </c>
      <c r="H256" s="706">
        <v>237.05822297843466</v>
      </c>
      <c r="I256" s="706">
        <v>187.10817974371759</v>
      </c>
      <c r="J256" s="706">
        <v>162.37053645236213</v>
      </c>
      <c r="K256" s="706">
        <v>223.08499115124667</v>
      </c>
      <c r="L256" s="706">
        <v>203.72553784022625</v>
      </c>
      <c r="M256" s="706">
        <v>215.2950798139324</v>
      </c>
      <c r="N256" s="706">
        <v>230.60208426783294</v>
      </c>
      <c r="O256" s="706">
        <v>227.03951494694792</v>
      </c>
      <c r="P256" s="706">
        <v>270.25659390864826</v>
      </c>
      <c r="Q256" s="702">
        <v>2483.5533382730719</v>
      </c>
    </row>
    <row r="257" spans="3:17" x14ac:dyDescent="0.25">
      <c r="C257" s="953" t="s">
        <v>351</v>
      </c>
      <c r="D257" s="954"/>
      <c r="E257" s="403"/>
      <c r="F257" s="403"/>
      <c r="G257" s="403"/>
      <c r="H257" s="403"/>
      <c r="I257" s="403"/>
      <c r="J257" s="403"/>
      <c r="K257" s="403"/>
      <c r="L257" s="403"/>
      <c r="M257" s="403"/>
      <c r="N257" s="403"/>
      <c r="O257" s="403"/>
      <c r="P257" s="403"/>
      <c r="Q257" s="403"/>
    </row>
    <row r="258" spans="3:17" x14ac:dyDescent="0.25">
      <c r="C258" s="991" t="s">
        <v>352</v>
      </c>
      <c r="D258" s="403" t="s">
        <v>353</v>
      </c>
      <c r="E258" s="402">
        <v>0</v>
      </c>
      <c r="F258" s="402">
        <v>0</v>
      </c>
      <c r="G258" s="402">
        <v>0</v>
      </c>
      <c r="H258" s="402">
        <v>0</v>
      </c>
      <c r="I258" s="402">
        <v>0</v>
      </c>
      <c r="J258" s="402">
        <v>0</v>
      </c>
      <c r="K258" s="402">
        <v>0</v>
      </c>
      <c r="L258" s="402">
        <v>0</v>
      </c>
      <c r="M258" s="402">
        <v>0</v>
      </c>
      <c r="N258" s="402">
        <v>0</v>
      </c>
      <c r="O258" s="402">
        <v>0</v>
      </c>
      <c r="P258" s="402">
        <v>0</v>
      </c>
      <c r="Q258" s="402">
        <v>0</v>
      </c>
    </row>
    <row r="259" spans="3:17" x14ac:dyDescent="0.25">
      <c r="C259" s="992"/>
      <c r="D259" s="403" t="s">
        <v>354</v>
      </c>
      <c r="E259" s="402">
        <v>0</v>
      </c>
      <c r="F259" s="402">
        <v>0</v>
      </c>
      <c r="G259" s="402">
        <v>0</v>
      </c>
      <c r="H259" s="402">
        <v>0</v>
      </c>
      <c r="I259" s="402">
        <v>0</v>
      </c>
      <c r="J259" s="402">
        <v>0</v>
      </c>
      <c r="K259" s="402">
        <v>0</v>
      </c>
      <c r="L259" s="402">
        <v>0</v>
      </c>
      <c r="M259" s="402">
        <v>0</v>
      </c>
      <c r="N259" s="402">
        <v>0</v>
      </c>
      <c r="O259" s="402">
        <v>0</v>
      </c>
      <c r="P259" s="402">
        <v>0</v>
      </c>
      <c r="Q259" s="402">
        <v>0</v>
      </c>
    </row>
    <row r="260" spans="3:17" x14ac:dyDescent="0.25">
      <c r="C260" s="992"/>
      <c r="D260" s="403" t="s">
        <v>355</v>
      </c>
      <c r="E260" s="402">
        <v>0</v>
      </c>
      <c r="F260" s="402">
        <v>0</v>
      </c>
      <c r="G260" s="402">
        <v>0</v>
      </c>
      <c r="H260" s="402">
        <v>0</v>
      </c>
      <c r="I260" s="402">
        <v>0</v>
      </c>
      <c r="J260" s="402">
        <v>0</v>
      </c>
      <c r="K260" s="402">
        <v>0</v>
      </c>
      <c r="L260" s="402">
        <v>0</v>
      </c>
      <c r="M260" s="402">
        <v>0</v>
      </c>
      <c r="N260" s="402">
        <v>0</v>
      </c>
      <c r="O260" s="402">
        <v>0</v>
      </c>
      <c r="P260" s="402">
        <v>0</v>
      </c>
      <c r="Q260" s="402">
        <v>0</v>
      </c>
    </row>
    <row r="261" spans="3:17" x14ac:dyDescent="0.25">
      <c r="C261" s="993"/>
      <c r="D261" s="403" t="s">
        <v>356</v>
      </c>
      <c r="E261" s="402">
        <v>0</v>
      </c>
      <c r="F261" s="402">
        <v>0</v>
      </c>
      <c r="G261" s="402">
        <v>0</v>
      </c>
      <c r="H261" s="402">
        <v>0</v>
      </c>
      <c r="I261" s="402">
        <v>0</v>
      </c>
      <c r="J261" s="402">
        <v>0</v>
      </c>
      <c r="K261" s="402">
        <v>0</v>
      </c>
      <c r="L261" s="402">
        <v>0</v>
      </c>
      <c r="M261" s="402">
        <v>0</v>
      </c>
      <c r="N261" s="402">
        <v>0</v>
      </c>
      <c r="O261" s="402">
        <v>0</v>
      </c>
      <c r="P261" s="402">
        <v>0</v>
      </c>
      <c r="Q261" s="402">
        <v>0</v>
      </c>
    </row>
    <row r="262" spans="3:17" hidden="1" x14ac:dyDescent="0.25">
      <c r="C262" s="403"/>
      <c r="D262" s="403"/>
      <c r="E262" s="402"/>
      <c r="F262" s="402"/>
      <c r="G262" s="402"/>
      <c r="H262" s="402"/>
      <c r="I262" s="402"/>
      <c r="J262" s="402"/>
      <c r="K262" s="402"/>
      <c r="L262" s="402"/>
      <c r="M262" s="402"/>
      <c r="N262" s="402"/>
      <c r="O262" s="402"/>
      <c r="P262" s="402"/>
      <c r="Q262" s="402"/>
    </row>
    <row r="263" spans="3:17" hidden="1" x14ac:dyDescent="0.25">
      <c r="C263" s="403"/>
      <c r="D263" s="403"/>
      <c r="E263" s="402"/>
      <c r="F263" s="402"/>
      <c r="G263" s="402"/>
      <c r="H263" s="402"/>
      <c r="I263" s="402"/>
      <c r="J263" s="402"/>
      <c r="K263" s="402"/>
      <c r="L263" s="402"/>
      <c r="M263" s="402"/>
      <c r="N263" s="402"/>
      <c r="O263" s="402"/>
      <c r="P263" s="402"/>
      <c r="Q263" s="402"/>
    </row>
    <row r="264" spans="3:17" hidden="1" x14ac:dyDescent="0.25">
      <c r="C264" s="403"/>
      <c r="D264" s="403"/>
      <c r="E264" s="402"/>
      <c r="F264" s="402"/>
      <c r="G264" s="402"/>
      <c r="H264" s="402"/>
      <c r="I264" s="402"/>
      <c r="J264" s="402"/>
      <c r="K264" s="402"/>
      <c r="L264" s="402"/>
      <c r="M264" s="402"/>
      <c r="N264" s="402"/>
      <c r="O264" s="402"/>
      <c r="P264" s="402"/>
      <c r="Q264" s="402"/>
    </row>
    <row r="265" spans="3:17" hidden="1" x14ac:dyDescent="0.25">
      <c r="C265" s="403"/>
      <c r="D265" s="403"/>
      <c r="E265" s="402"/>
      <c r="F265" s="402"/>
      <c r="G265" s="402"/>
      <c r="H265" s="402"/>
      <c r="I265" s="402"/>
      <c r="J265" s="402"/>
      <c r="K265" s="402"/>
      <c r="L265" s="402"/>
      <c r="M265" s="402"/>
      <c r="N265" s="402"/>
      <c r="O265" s="402"/>
      <c r="P265" s="402"/>
      <c r="Q265" s="402"/>
    </row>
    <row r="266" spans="3:17" hidden="1" x14ac:dyDescent="0.25">
      <c r="C266" s="403"/>
      <c r="D266" s="403"/>
      <c r="E266" s="402"/>
      <c r="F266" s="402"/>
      <c r="G266" s="402"/>
      <c r="H266" s="402"/>
      <c r="I266" s="402"/>
      <c r="J266" s="402"/>
      <c r="K266" s="402"/>
      <c r="L266" s="402"/>
      <c r="M266" s="402"/>
      <c r="N266" s="402"/>
      <c r="O266" s="402"/>
      <c r="P266" s="402"/>
      <c r="Q266" s="402"/>
    </row>
    <row r="267" spans="3:17" hidden="1" x14ac:dyDescent="0.25">
      <c r="C267" s="403"/>
      <c r="D267" s="403"/>
      <c r="E267" s="402"/>
      <c r="F267" s="402"/>
      <c r="G267" s="402"/>
      <c r="H267" s="402"/>
      <c r="I267" s="402"/>
      <c r="J267" s="402"/>
      <c r="K267" s="402"/>
      <c r="L267" s="402"/>
      <c r="M267" s="402"/>
      <c r="N267" s="402"/>
      <c r="O267" s="402"/>
      <c r="P267" s="402"/>
      <c r="Q267" s="402"/>
    </row>
    <row r="268" spans="3:17" hidden="1" x14ac:dyDescent="0.25">
      <c r="C268" s="403"/>
      <c r="D268" s="403"/>
      <c r="E268" s="402"/>
      <c r="F268" s="402"/>
      <c r="G268" s="402"/>
      <c r="H268" s="402"/>
      <c r="I268" s="402"/>
      <c r="J268" s="402"/>
      <c r="K268" s="402"/>
      <c r="L268" s="402"/>
      <c r="M268" s="402"/>
      <c r="N268" s="402"/>
      <c r="O268" s="402"/>
      <c r="P268" s="402"/>
      <c r="Q268" s="402"/>
    </row>
    <row r="269" spans="3:17" hidden="1" x14ac:dyDescent="0.25">
      <c r="C269" s="403"/>
      <c r="D269" s="403"/>
      <c r="E269" s="402"/>
      <c r="F269" s="402"/>
      <c r="G269" s="402"/>
      <c r="H269" s="402"/>
      <c r="I269" s="402"/>
      <c r="J269" s="402"/>
      <c r="K269" s="402"/>
      <c r="L269" s="402"/>
      <c r="M269" s="402"/>
      <c r="N269" s="402"/>
      <c r="O269" s="402"/>
      <c r="P269" s="402"/>
      <c r="Q269" s="402"/>
    </row>
    <row r="270" spans="3:17" hidden="1" x14ac:dyDescent="0.25">
      <c r="C270" s="403"/>
      <c r="D270" s="403"/>
      <c r="E270" s="402"/>
      <c r="F270" s="402"/>
      <c r="G270" s="402"/>
      <c r="H270" s="402"/>
      <c r="I270" s="402"/>
      <c r="J270" s="402"/>
      <c r="K270" s="402"/>
      <c r="L270" s="402"/>
      <c r="M270" s="402"/>
      <c r="N270" s="402"/>
      <c r="O270" s="402"/>
      <c r="P270" s="402"/>
      <c r="Q270" s="402"/>
    </row>
    <row r="271" spans="3:17" x14ac:dyDescent="0.25">
      <c r="C271" s="403"/>
      <c r="D271" s="403"/>
      <c r="E271" s="402"/>
      <c r="F271" s="402"/>
      <c r="G271" s="402"/>
      <c r="H271" s="402"/>
      <c r="I271" s="402"/>
      <c r="J271" s="402"/>
      <c r="K271" s="402"/>
      <c r="L271" s="402"/>
      <c r="M271" s="402"/>
      <c r="N271" s="402"/>
      <c r="O271" s="402"/>
      <c r="P271" s="402"/>
      <c r="Q271" s="402"/>
    </row>
    <row r="272" spans="3:17" x14ac:dyDescent="0.25">
      <c r="C272" s="1027" t="s">
        <v>188</v>
      </c>
      <c r="D272" s="1029"/>
      <c r="E272" s="706">
        <v>0</v>
      </c>
      <c r="F272" s="706">
        <v>0</v>
      </c>
      <c r="G272" s="706">
        <v>0</v>
      </c>
      <c r="H272" s="706">
        <v>0</v>
      </c>
      <c r="I272" s="706">
        <v>0</v>
      </c>
      <c r="J272" s="706">
        <v>0</v>
      </c>
      <c r="K272" s="706">
        <v>0</v>
      </c>
      <c r="L272" s="706">
        <v>0</v>
      </c>
      <c r="M272" s="706">
        <v>0</v>
      </c>
      <c r="N272" s="706">
        <v>0</v>
      </c>
      <c r="O272" s="706">
        <v>0</v>
      </c>
      <c r="P272" s="706">
        <v>0</v>
      </c>
      <c r="Q272" s="702">
        <v>0</v>
      </c>
    </row>
    <row r="273" spans="3:17" x14ac:dyDescent="0.25">
      <c r="C273" s="1027" t="s">
        <v>358</v>
      </c>
      <c r="D273" s="1029"/>
      <c r="E273" s="706">
        <v>200.36558326149728</v>
      </c>
      <c r="F273" s="706">
        <v>138.45660756578098</v>
      </c>
      <c r="G273" s="706">
        <v>188.19040634244445</v>
      </c>
      <c r="H273" s="706">
        <v>237.05822297843466</v>
      </c>
      <c r="I273" s="706">
        <v>187.10817974371759</v>
      </c>
      <c r="J273" s="706">
        <v>162.37053645236213</v>
      </c>
      <c r="K273" s="706">
        <v>223.08499115124667</v>
      </c>
      <c r="L273" s="706">
        <v>203.72553784022625</v>
      </c>
      <c r="M273" s="706">
        <v>215.2950798139324</v>
      </c>
      <c r="N273" s="706">
        <v>230.60208426783294</v>
      </c>
      <c r="O273" s="706">
        <v>227.03951494694792</v>
      </c>
      <c r="P273" s="706">
        <v>270.25659390864826</v>
      </c>
      <c r="Q273" s="702">
        <v>2483.5533382730719</v>
      </c>
    </row>
    <row r="274" spans="3:17" x14ac:dyDescent="0.25">
      <c r="C274" s="989" t="s">
        <v>359</v>
      </c>
      <c r="D274" s="990"/>
      <c r="E274" s="403"/>
      <c r="F274" s="403"/>
      <c r="G274" s="403"/>
      <c r="H274" s="403"/>
      <c r="I274" s="403"/>
      <c r="J274" s="403"/>
      <c r="K274" s="403"/>
      <c r="L274" s="403"/>
      <c r="M274" s="403"/>
      <c r="N274" s="403"/>
      <c r="O274" s="403"/>
      <c r="P274" s="403"/>
      <c r="Q274" s="403"/>
    </row>
    <row r="275" spans="3:17" x14ac:dyDescent="0.25">
      <c r="C275" s="403" t="s">
        <v>360</v>
      </c>
      <c r="D275" s="403" t="s">
        <v>360</v>
      </c>
      <c r="E275" s="728">
        <v>20.57388557780472</v>
      </c>
      <c r="F275" s="728">
        <v>20.233989516427542</v>
      </c>
      <c r="G275" s="728">
        <v>20.170448116154152</v>
      </c>
      <c r="H275" s="728">
        <v>22.808137059300847</v>
      </c>
      <c r="I275" s="728">
        <v>21.646990156460927</v>
      </c>
      <c r="J275" s="728">
        <v>20.189189951896818</v>
      </c>
      <c r="K275" s="728">
        <v>21.931772675454734</v>
      </c>
      <c r="L275" s="728">
        <v>19.165973256707694</v>
      </c>
      <c r="M275" s="728">
        <v>0</v>
      </c>
      <c r="N275" s="728">
        <v>5.5230496986285988</v>
      </c>
      <c r="O275" s="728">
        <v>21.61734565370573</v>
      </c>
      <c r="P275" s="728">
        <v>23.735418971792217</v>
      </c>
      <c r="Q275" s="402">
        <v>217.596200634334</v>
      </c>
    </row>
    <row r="276" spans="3:17" x14ac:dyDescent="0.25">
      <c r="C276" s="403" t="s">
        <v>361</v>
      </c>
      <c r="D276" s="403" t="s">
        <v>361</v>
      </c>
      <c r="E276" s="729" t="s">
        <v>1255</v>
      </c>
      <c r="F276" s="729" t="s">
        <v>1255</v>
      </c>
      <c r="G276" s="729" t="s">
        <v>1255</v>
      </c>
      <c r="H276" s="729" t="s">
        <v>1255</v>
      </c>
      <c r="I276" s="729" t="s">
        <v>1255</v>
      </c>
      <c r="J276" s="729" t="s">
        <v>1255</v>
      </c>
      <c r="K276" s="729" t="s">
        <v>1255</v>
      </c>
      <c r="L276" s="729" t="s">
        <v>1255</v>
      </c>
      <c r="M276" s="729" t="s">
        <v>1255</v>
      </c>
      <c r="N276" s="729" t="s">
        <v>1255</v>
      </c>
      <c r="O276" s="729" t="s">
        <v>1255</v>
      </c>
      <c r="P276" s="729" t="s">
        <v>1255</v>
      </c>
      <c r="Q276" s="403">
        <v>0</v>
      </c>
    </row>
    <row r="277" spans="3:17" hidden="1" x14ac:dyDescent="0.25">
      <c r="C277" s="403"/>
      <c r="D277" s="403"/>
      <c r="E277" s="403"/>
      <c r="F277" s="403"/>
      <c r="G277" s="403"/>
      <c r="H277" s="403"/>
      <c r="I277" s="403"/>
      <c r="J277" s="403"/>
      <c r="K277" s="403"/>
      <c r="L277" s="403"/>
      <c r="M277" s="403"/>
      <c r="N277" s="403"/>
      <c r="O277" s="403"/>
      <c r="P277" s="403"/>
      <c r="Q277" s="403">
        <v>0</v>
      </c>
    </row>
    <row r="278" spans="3:17" hidden="1" x14ac:dyDescent="0.25">
      <c r="C278" s="403"/>
      <c r="D278" s="403"/>
      <c r="E278" s="403"/>
      <c r="F278" s="403"/>
      <c r="G278" s="403"/>
      <c r="H278" s="403"/>
      <c r="I278" s="403"/>
      <c r="J278" s="403"/>
      <c r="K278" s="403"/>
      <c r="L278" s="403"/>
      <c r="M278" s="403"/>
      <c r="N278" s="403"/>
      <c r="O278" s="403"/>
      <c r="P278" s="403"/>
      <c r="Q278" s="403">
        <v>0</v>
      </c>
    </row>
    <row r="279" spans="3:17" hidden="1" x14ac:dyDescent="0.25">
      <c r="C279" s="403"/>
      <c r="D279" s="403"/>
      <c r="E279" s="403"/>
      <c r="F279" s="403"/>
      <c r="G279" s="403"/>
      <c r="H279" s="403"/>
      <c r="I279" s="403"/>
      <c r="J279" s="403"/>
      <c r="K279" s="403"/>
      <c r="L279" s="403"/>
      <c r="M279" s="403"/>
      <c r="N279" s="403"/>
      <c r="O279" s="403"/>
      <c r="P279" s="403"/>
      <c r="Q279" s="403">
        <v>0</v>
      </c>
    </row>
    <row r="280" spans="3:17" hidden="1" x14ac:dyDescent="0.25">
      <c r="C280" s="403"/>
      <c r="D280" s="403"/>
      <c r="E280" s="403"/>
      <c r="F280" s="403"/>
      <c r="G280" s="403"/>
      <c r="H280" s="403"/>
      <c r="I280" s="403"/>
      <c r="J280" s="403"/>
      <c r="K280" s="403"/>
      <c r="L280" s="403"/>
      <c r="M280" s="403"/>
      <c r="N280" s="403"/>
      <c r="O280" s="403"/>
      <c r="P280" s="403"/>
      <c r="Q280" s="403">
        <v>0</v>
      </c>
    </row>
    <row r="281" spans="3:17" hidden="1" x14ac:dyDescent="0.25">
      <c r="C281" s="403"/>
      <c r="D281" s="403"/>
      <c r="E281" s="403"/>
      <c r="F281" s="403"/>
      <c r="G281" s="403"/>
      <c r="H281" s="403"/>
      <c r="I281" s="403"/>
      <c r="J281" s="403"/>
      <c r="K281" s="403"/>
      <c r="L281" s="403"/>
      <c r="M281" s="403"/>
      <c r="N281" s="403"/>
      <c r="O281" s="403"/>
      <c r="P281" s="403"/>
      <c r="Q281" s="403">
        <v>0</v>
      </c>
    </row>
    <row r="282" spans="3:17" x14ac:dyDescent="0.25">
      <c r="C282" s="1027" t="s">
        <v>362</v>
      </c>
      <c r="D282" s="1029"/>
      <c r="E282" s="706">
        <v>20.57388557780472</v>
      </c>
      <c r="F282" s="706">
        <v>20.233989516427542</v>
      </c>
      <c r="G282" s="706">
        <v>20.170448116154152</v>
      </c>
      <c r="H282" s="706">
        <v>22.808137059300847</v>
      </c>
      <c r="I282" s="706">
        <v>21.646990156460927</v>
      </c>
      <c r="J282" s="706">
        <v>20.189189951896818</v>
      </c>
      <c r="K282" s="706">
        <v>21.931772675454734</v>
      </c>
      <c r="L282" s="706">
        <v>19.165973256707694</v>
      </c>
      <c r="M282" s="706">
        <v>0</v>
      </c>
      <c r="N282" s="706">
        <v>5.5230496986285988</v>
      </c>
      <c r="O282" s="706">
        <v>21.61734565370573</v>
      </c>
      <c r="P282" s="706">
        <v>23.735418971792217</v>
      </c>
      <c r="Q282" s="702">
        <v>217.596200634334</v>
      </c>
    </row>
    <row r="283" spans="3:17" x14ac:dyDescent="0.25">
      <c r="C283" s="989" t="s">
        <v>363</v>
      </c>
      <c r="D283" s="990"/>
      <c r="E283" s="403"/>
      <c r="F283" s="403"/>
      <c r="G283" s="403"/>
      <c r="H283" s="403"/>
      <c r="I283" s="403"/>
      <c r="J283" s="403"/>
      <c r="K283" s="403"/>
      <c r="L283" s="403"/>
      <c r="M283" s="403"/>
      <c r="N283" s="403"/>
      <c r="O283" s="403"/>
      <c r="P283" s="403"/>
      <c r="Q283" s="403"/>
    </row>
    <row r="284" spans="3:17" x14ac:dyDescent="0.25">
      <c r="C284" s="403" t="s">
        <v>364</v>
      </c>
      <c r="D284" s="403" t="s">
        <v>364</v>
      </c>
      <c r="E284" s="402">
        <v>52.80322470932439</v>
      </c>
      <c r="F284" s="402">
        <v>59.539366149092686</v>
      </c>
      <c r="G284" s="402">
        <v>70.524903304037309</v>
      </c>
      <c r="H284" s="402">
        <v>50.635721573446588</v>
      </c>
      <c r="I284" s="402">
        <v>85.52740134105818</v>
      </c>
      <c r="J284" s="402">
        <v>85.770963487859959</v>
      </c>
      <c r="K284" s="402">
        <v>100.43716175933193</v>
      </c>
      <c r="L284" s="402">
        <v>84.779928064068457</v>
      </c>
      <c r="M284" s="402">
        <v>87.726311523260065</v>
      </c>
      <c r="N284" s="402">
        <v>90.286926569918563</v>
      </c>
      <c r="O284" s="402">
        <v>93.264909018415807</v>
      </c>
      <c r="P284" s="402">
        <v>112.51135186342121</v>
      </c>
      <c r="Q284" s="402">
        <v>973.80816936323515</v>
      </c>
    </row>
    <row r="285" spans="3:17" x14ac:dyDescent="0.25">
      <c r="C285" s="403" t="s">
        <v>365</v>
      </c>
      <c r="D285" s="403" t="s">
        <v>365</v>
      </c>
      <c r="E285" s="403">
        <v>0</v>
      </c>
      <c r="F285" s="403">
        <v>0</v>
      </c>
      <c r="G285" s="403">
        <v>0</v>
      </c>
      <c r="H285" s="403">
        <v>0</v>
      </c>
      <c r="I285" s="403">
        <v>0</v>
      </c>
      <c r="J285" s="403">
        <v>0</v>
      </c>
      <c r="K285" s="403">
        <v>0</v>
      </c>
      <c r="L285" s="403">
        <v>0</v>
      </c>
      <c r="M285" s="403">
        <v>0</v>
      </c>
      <c r="N285" s="403">
        <v>0</v>
      </c>
      <c r="O285" s="403">
        <v>0</v>
      </c>
      <c r="P285" s="403">
        <v>0</v>
      </c>
      <c r="Q285" s="403">
        <v>0</v>
      </c>
    </row>
    <row r="286" spans="3:17" x14ac:dyDescent="0.25">
      <c r="C286" s="403" t="s">
        <v>366</v>
      </c>
      <c r="D286" s="403" t="s">
        <v>366</v>
      </c>
      <c r="E286" s="403">
        <v>0</v>
      </c>
      <c r="F286" s="403">
        <v>0</v>
      </c>
      <c r="G286" s="403">
        <v>0</v>
      </c>
      <c r="H286" s="403">
        <v>0</v>
      </c>
      <c r="I286" s="403">
        <v>0</v>
      </c>
      <c r="J286" s="403">
        <v>0</v>
      </c>
      <c r="K286" s="403">
        <v>0</v>
      </c>
      <c r="L286" s="403">
        <v>0</v>
      </c>
      <c r="M286" s="403">
        <v>0</v>
      </c>
      <c r="N286" s="403">
        <v>0</v>
      </c>
      <c r="O286" s="403">
        <v>0</v>
      </c>
      <c r="P286" s="403">
        <v>0</v>
      </c>
      <c r="Q286" s="403">
        <v>0</v>
      </c>
    </row>
    <row r="287" spans="3:17" hidden="1" x14ac:dyDescent="0.25">
      <c r="C287" s="403"/>
      <c r="D287" s="403"/>
      <c r="E287" s="403"/>
      <c r="F287" s="403"/>
      <c r="G287" s="403"/>
      <c r="H287" s="403"/>
      <c r="I287" s="403"/>
      <c r="J287" s="403"/>
      <c r="K287" s="403"/>
      <c r="L287" s="403"/>
      <c r="M287" s="403"/>
      <c r="N287" s="403"/>
      <c r="O287" s="403"/>
      <c r="P287" s="403"/>
      <c r="Q287" s="403">
        <v>0</v>
      </c>
    </row>
    <row r="288" spans="3:17" hidden="1" x14ac:dyDescent="0.25">
      <c r="C288" s="403"/>
      <c r="D288" s="403"/>
      <c r="E288" s="403"/>
      <c r="F288" s="403"/>
      <c r="G288" s="403"/>
      <c r="H288" s="403"/>
      <c r="I288" s="403"/>
      <c r="J288" s="403"/>
      <c r="K288" s="403"/>
      <c r="L288" s="403"/>
      <c r="M288" s="403"/>
      <c r="N288" s="403"/>
      <c r="O288" s="403"/>
      <c r="P288" s="403"/>
      <c r="Q288" s="403">
        <v>0</v>
      </c>
    </row>
    <row r="289" spans="3:17" hidden="1" x14ac:dyDescent="0.25">
      <c r="C289" s="403"/>
      <c r="D289" s="403"/>
      <c r="E289" s="403"/>
      <c r="F289" s="403"/>
      <c r="G289" s="403"/>
      <c r="H289" s="403"/>
      <c r="I289" s="403"/>
      <c r="J289" s="403"/>
      <c r="K289" s="403"/>
      <c r="L289" s="403"/>
      <c r="M289" s="403"/>
      <c r="N289" s="403"/>
      <c r="O289" s="403"/>
      <c r="P289" s="403"/>
      <c r="Q289" s="403">
        <v>0</v>
      </c>
    </row>
    <row r="290" spans="3:17" hidden="1" x14ac:dyDescent="0.25">
      <c r="C290" s="403"/>
      <c r="D290" s="403"/>
      <c r="E290" s="403"/>
      <c r="F290" s="403"/>
      <c r="G290" s="403"/>
      <c r="H290" s="403"/>
      <c r="I290" s="403"/>
      <c r="J290" s="403"/>
      <c r="K290" s="403"/>
      <c r="L290" s="403"/>
      <c r="M290" s="403"/>
      <c r="N290" s="403"/>
      <c r="O290" s="403"/>
      <c r="P290" s="403"/>
      <c r="Q290" s="403">
        <v>0</v>
      </c>
    </row>
    <row r="291" spans="3:17" x14ac:dyDescent="0.25">
      <c r="C291" s="403"/>
      <c r="D291" s="403"/>
      <c r="E291" s="403"/>
      <c r="F291" s="403"/>
      <c r="G291" s="403"/>
      <c r="H291" s="403"/>
      <c r="I291" s="403"/>
      <c r="J291" s="403"/>
      <c r="K291" s="403"/>
      <c r="L291" s="403"/>
      <c r="M291" s="403"/>
      <c r="N291" s="403"/>
      <c r="O291" s="403"/>
      <c r="P291" s="403"/>
      <c r="Q291" s="403">
        <v>0</v>
      </c>
    </row>
    <row r="292" spans="3:17" x14ac:dyDescent="0.25">
      <c r="C292" s="1027" t="s">
        <v>367</v>
      </c>
      <c r="D292" s="1029"/>
      <c r="E292" s="706">
        <v>52.80322470932439</v>
      </c>
      <c r="F292" s="706">
        <v>59.539366149092686</v>
      </c>
      <c r="G292" s="706">
        <v>70.524903304037309</v>
      </c>
      <c r="H292" s="706">
        <v>50.635721573446588</v>
      </c>
      <c r="I292" s="706">
        <v>85.52740134105818</v>
      </c>
      <c r="J292" s="706">
        <v>85.770963487859959</v>
      </c>
      <c r="K292" s="706">
        <v>100.43716175933193</v>
      </c>
      <c r="L292" s="706">
        <v>84.779928064068457</v>
      </c>
      <c r="M292" s="706">
        <v>87.726311523260065</v>
      </c>
      <c r="N292" s="706">
        <v>90.286926569918563</v>
      </c>
      <c r="O292" s="706">
        <v>93.264909018415807</v>
      </c>
      <c r="P292" s="706">
        <v>112.51135186342121</v>
      </c>
      <c r="Q292" s="702">
        <v>973.80816936323515</v>
      </c>
    </row>
    <row r="293" spans="3:17" x14ac:dyDescent="0.25">
      <c r="C293" s="989" t="s">
        <v>368</v>
      </c>
      <c r="D293" s="990"/>
      <c r="E293" s="403"/>
      <c r="F293" s="403"/>
      <c r="G293" s="403"/>
      <c r="H293" s="403"/>
      <c r="I293" s="403"/>
      <c r="J293" s="403"/>
      <c r="K293" s="403"/>
      <c r="L293" s="403"/>
      <c r="M293" s="403"/>
      <c r="N293" s="403"/>
      <c r="O293" s="403"/>
      <c r="P293" s="403"/>
      <c r="Q293" s="403"/>
    </row>
    <row r="294" spans="3:17" x14ac:dyDescent="0.25">
      <c r="C294" s="403"/>
      <c r="D294" s="403" t="s">
        <v>369</v>
      </c>
      <c r="E294" s="403">
        <v>0</v>
      </c>
      <c r="F294" s="403">
        <v>0</v>
      </c>
      <c r="G294" s="403">
        <v>0</v>
      </c>
      <c r="H294" s="403">
        <v>0</v>
      </c>
      <c r="I294" s="403">
        <v>0</v>
      </c>
      <c r="J294" s="403">
        <v>0</v>
      </c>
      <c r="K294" s="403">
        <v>0</v>
      </c>
      <c r="L294" s="403">
        <v>0</v>
      </c>
      <c r="M294" s="403">
        <v>0</v>
      </c>
      <c r="N294" s="403">
        <v>0</v>
      </c>
      <c r="O294" s="403">
        <v>0</v>
      </c>
      <c r="P294" s="403">
        <v>0</v>
      </c>
      <c r="Q294" s="403">
        <v>0</v>
      </c>
    </row>
    <row r="295" spans="3:17" x14ac:dyDescent="0.25">
      <c r="C295" s="403"/>
      <c r="D295" s="403" t="s">
        <v>370</v>
      </c>
      <c r="E295" s="403">
        <v>0</v>
      </c>
      <c r="F295" s="403">
        <v>0</v>
      </c>
      <c r="G295" s="403">
        <v>0</v>
      </c>
      <c r="H295" s="403">
        <v>0</v>
      </c>
      <c r="I295" s="403">
        <v>0</v>
      </c>
      <c r="J295" s="403">
        <v>0</v>
      </c>
      <c r="K295" s="403">
        <v>0</v>
      </c>
      <c r="L295" s="403">
        <v>0</v>
      </c>
      <c r="M295" s="403">
        <v>0</v>
      </c>
      <c r="N295" s="403">
        <v>0</v>
      </c>
      <c r="O295" s="403">
        <v>0</v>
      </c>
      <c r="P295" s="403">
        <v>0</v>
      </c>
      <c r="Q295" s="403">
        <v>0</v>
      </c>
    </row>
    <row r="296" spans="3:17" x14ac:dyDescent="0.25">
      <c r="C296" s="403"/>
      <c r="D296" s="403" t="s">
        <v>371</v>
      </c>
      <c r="E296" s="403">
        <v>0</v>
      </c>
      <c r="F296" s="403">
        <v>0</v>
      </c>
      <c r="G296" s="403">
        <v>0</v>
      </c>
      <c r="H296" s="403">
        <v>0</v>
      </c>
      <c r="I296" s="403">
        <v>0</v>
      </c>
      <c r="J296" s="403">
        <v>0</v>
      </c>
      <c r="K296" s="403">
        <v>0</v>
      </c>
      <c r="L296" s="403">
        <v>0</v>
      </c>
      <c r="M296" s="403">
        <v>0</v>
      </c>
      <c r="N296" s="403">
        <v>0</v>
      </c>
      <c r="O296" s="403">
        <v>0</v>
      </c>
      <c r="P296" s="403">
        <v>0</v>
      </c>
      <c r="Q296" s="403">
        <v>0</v>
      </c>
    </row>
    <row r="297" spans="3:17" x14ac:dyDescent="0.25">
      <c r="C297" s="403"/>
      <c r="D297" s="403" t="s">
        <v>372</v>
      </c>
      <c r="E297" s="403">
        <v>0</v>
      </c>
      <c r="F297" s="403">
        <v>0</v>
      </c>
      <c r="G297" s="403">
        <v>0</v>
      </c>
      <c r="H297" s="403">
        <v>0</v>
      </c>
      <c r="I297" s="403">
        <v>0</v>
      </c>
      <c r="J297" s="403">
        <v>0</v>
      </c>
      <c r="K297" s="403">
        <v>0</v>
      </c>
      <c r="L297" s="403">
        <v>0</v>
      </c>
      <c r="M297" s="403">
        <v>0</v>
      </c>
      <c r="N297" s="403">
        <v>0</v>
      </c>
      <c r="O297" s="403">
        <v>0</v>
      </c>
      <c r="P297" s="403">
        <v>0</v>
      </c>
      <c r="Q297" s="403">
        <v>0</v>
      </c>
    </row>
    <row r="298" spans="3:17" x14ac:dyDescent="0.25">
      <c r="C298" s="403"/>
      <c r="D298" s="403" t="s">
        <v>373</v>
      </c>
      <c r="E298" s="403">
        <v>0</v>
      </c>
      <c r="F298" s="403">
        <v>0</v>
      </c>
      <c r="G298" s="403">
        <v>0</v>
      </c>
      <c r="H298" s="403">
        <v>0</v>
      </c>
      <c r="I298" s="403">
        <v>0</v>
      </c>
      <c r="J298" s="403">
        <v>0</v>
      </c>
      <c r="K298" s="403">
        <v>0</v>
      </c>
      <c r="L298" s="403">
        <v>0</v>
      </c>
      <c r="M298" s="403">
        <v>0</v>
      </c>
      <c r="N298" s="403">
        <v>0</v>
      </c>
      <c r="O298" s="403">
        <v>0</v>
      </c>
      <c r="P298" s="403">
        <v>0</v>
      </c>
      <c r="Q298" s="403">
        <v>0</v>
      </c>
    </row>
    <row r="299" spans="3:17" x14ac:dyDescent="0.25">
      <c r="C299" s="403"/>
      <c r="D299" s="403" t="s">
        <v>331</v>
      </c>
      <c r="E299" s="403">
        <v>0</v>
      </c>
      <c r="F299" s="403">
        <v>0</v>
      </c>
      <c r="G299" s="403">
        <v>0</v>
      </c>
      <c r="H299" s="403">
        <v>0</v>
      </c>
      <c r="I299" s="403">
        <v>0</v>
      </c>
      <c r="J299" s="403">
        <v>0</v>
      </c>
      <c r="K299" s="403">
        <v>0</v>
      </c>
      <c r="L299" s="403">
        <v>0</v>
      </c>
      <c r="M299" s="403">
        <v>0</v>
      </c>
      <c r="N299" s="403">
        <v>0</v>
      </c>
      <c r="O299" s="403">
        <v>0</v>
      </c>
      <c r="P299" s="403">
        <v>0</v>
      </c>
      <c r="Q299" s="403">
        <v>0</v>
      </c>
    </row>
    <row r="300" spans="3:17" x14ac:dyDescent="0.25">
      <c r="C300" s="403"/>
      <c r="D300" s="403" t="s">
        <v>374</v>
      </c>
      <c r="E300" s="403">
        <v>0</v>
      </c>
      <c r="F300" s="403">
        <v>0</v>
      </c>
      <c r="G300" s="403">
        <v>0</v>
      </c>
      <c r="H300" s="403">
        <v>0</v>
      </c>
      <c r="I300" s="403">
        <v>0</v>
      </c>
      <c r="J300" s="403">
        <v>0</v>
      </c>
      <c r="K300" s="403">
        <v>0</v>
      </c>
      <c r="L300" s="403">
        <v>0</v>
      </c>
      <c r="M300" s="403">
        <v>0</v>
      </c>
      <c r="N300" s="403">
        <v>0</v>
      </c>
      <c r="O300" s="403">
        <v>0</v>
      </c>
      <c r="P300" s="403">
        <v>0</v>
      </c>
      <c r="Q300" s="403">
        <v>0</v>
      </c>
    </row>
    <row r="301" spans="3:17" x14ac:dyDescent="0.25">
      <c r="C301" s="403"/>
      <c r="D301" s="403" t="s">
        <v>375</v>
      </c>
      <c r="E301" s="403">
        <v>0</v>
      </c>
      <c r="F301" s="403">
        <v>0</v>
      </c>
      <c r="G301" s="403">
        <v>0</v>
      </c>
      <c r="H301" s="403">
        <v>0</v>
      </c>
      <c r="I301" s="403">
        <v>0</v>
      </c>
      <c r="J301" s="403">
        <v>0</v>
      </c>
      <c r="K301" s="403">
        <v>0</v>
      </c>
      <c r="L301" s="403">
        <v>0</v>
      </c>
      <c r="M301" s="403">
        <v>0</v>
      </c>
      <c r="N301" s="403">
        <v>0</v>
      </c>
      <c r="O301" s="403">
        <v>0</v>
      </c>
      <c r="P301" s="403">
        <v>0</v>
      </c>
      <c r="Q301" s="403">
        <v>0</v>
      </c>
    </row>
    <row r="302" spans="3:17" x14ac:dyDescent="0.25">
      <c r="C302" s="403"/>
      <c r="D302" s="403" t="s">
        <v>376</v>
      </c>
      <c r="E302" s="403">
        <v>0</v>
      </c>
      <c r="F302" s="403">
        <v>0</v>
      </c>
      <c r="G302" s="403">
        <v>0</v>
      </c>
      <c r="H302" s="403">
        <v>0</v>
      </c>
      <c r="I302" s="403">
        <v>0</v>
      </c>
      <c r="J302" s="403">
        <v>0</v>
      </c>
      <c r="K302" s="403">
        <v>0</v>
      </c>
      <c r="L302" s="403">
        <v>0</v>
      </c>
      <c r="M302" s="403">
        <v>0</v>
      </c>
      <c r="N302" s="403">
        <v>0</v>
      </c>
      <c r="O302" s="403">
        <v>0</v>
      </c>
      <c r="P302" s="403">
        <v>0</v>
      </c>
      <c r="Q302" s="403">
        <v>0</v>
      </c>
    </row>
    <row r="303" spans="3:17" x14ac:dyDescent="0.25">
      <c r="C303" s="403"/>
      <c r="D303" s="403" t="s">
        <v>377</v>
      </c>
      <c r="E303" s="403">
        <v>0</v>
      </c>
      <c r="F303" s="403">
        <v>0</v>
      </c>
      <c r="G303" s="403">
        <v>0</v>
      </c>
      <c r="H303" s="403">
        <v>0</v>
      </c>
      <c r="I303" s="403">
        <v>0</v>
      </c>
      <c r="J303" s="403">
        <v>0</v>
      </c>
      <c r="K303" s="403">
        <v>0</v>
      </c>
      <c r="L303" s="403">
        <v>0</v>
      </c>
      <c r="M303" s="403">
        <v>0</v>
      </c>
      <c r="N303" s="403">
        <v>0</v>
      </c>
      <c r="O303" s="403">
        <v>0</v>
      </c>
      <c r="P303" s="403">
        <v>0</v>
      </c>
      <c r="Q303" s="403">
        <v>0</v>
      </c>
    </row>
    <row r="304" spans="3:17" x14ac:dyDescent="0.25">
      <c r="C304" s="403"/>
      <c r="D304" s="403" t="s">
        <v>1246</v>
      </c>
      <c r="E304" s="403">
        <v>0</v>
      </c>
      <c r="F304" s="403">
        <v>0</v>
      </c>
      <c r="G304" s="403">
        <v>0</v>
      </c>
      <c r="H304" s="403">
        <v>0</v>
      </c>
      <c r="I304" s="403">
        <v>0</v>
      </c>
      <c r="J304" s="403">
        <v>0</v>
      </c>
      <c r="K304" s="403">
        <v>0</v>
      </c>
      <c r="L304" s="403">
        <v>0</v>
      </c>
      <c r="M304" s="403">
        <v>0</v>
      </c>
      <c r="N304" s="403">
        <v>0</v>
      </c>
      <c r="O304" s="403">
        <v>0</v>
      </c>
      <c r="P304" s="403">
        <v>0</v>
      </c>
      <c r="Q304" s="403">
        <v>0</v>
      </c>
    </row>
    <row r="305" spans="3:17" x14ac:dyDescent="0.25">
      <c r="C305" s="403"/>
      <c r="D305" s="403" t="s">
        <v>1247</v>
      </c>
      <c r="E305" s="403">
        <v>0</v>
      </c>
      <c r="F305" s="403">
        <v>0</v>
      </c>
      <c r="G305" s="403">
        <v>0</v>
      </c>
      <c r="H305" s="403">
        <v>0</v>
      </c>
      <c r="I305" s="403">
        <v>0</v>
      </c>
      <c r="J305" s="403">
        <v>0</v>
      </c>
      <c r="K305" s="403">
        <v>0</v>
      </c>
      <c r="L305" s="403">
        <v>0</v>
      </c>
      <c r="M305" s="403">
        <v>0</v>
      </c>
      <c r="N305" s="403">
        <v>0</v>
      </c>
      <c r="O305" s="403">
        <v>0</v>
      </c>
      <c r="P305" s="403">
        <v>0</v>
      </c>
      <c r="Q305" s="403">
        <v>0</v>
      </c>
    </row>
    <row r="306" spans="3:17" x14ac:dyDescent="0.25">
      <c r="C306" s="403"/>
      <c r="D306" s="403" t="s">
        <v>1248</v>
      </c>
      <c r="E306" s="403">
        <v>0</v>
      </c>
      <c r="F306" s="403">
        <v>0</v>
      </c>
      <c r="G306" s="403">
        <v>0</v>
      </c>
      <c r="H306" s="403">
        <v>0</v>
      </c>
      <c r="I306" s="403">
        <v>0</v>
      </c>
      <c r="J306" s="403">
        <v>0</v>
      </c>
      <c r="K306" s="403">
        <v>0</v>
      </c>
      <c r="L306" s="403">
        <v>0</v>
      </c>
      <c r="M306" s="403">
        <v>0</v>
      </c>
      <c r="N306" s="403">
        <v>0</v>
      </c>
      <c r="O306" s="403">
        <v>0</v>
      </c>
      <c r="P306" s="403">
        <v>0</v>
      </c>
      <c r="Q306" s="403">
        <v>0</v>
      </c>
    </row>
    <row r="307" spans="3:17" x14ac:dyDescent="0.25">
      <c r="C307" s="403"/>
      <c r="D307" s="403" t="s">
        <v>381</v>
      </c>
      <c r="E307" s="403">
        <v>0</v>
      </c>
      <c r="F307" s="403">
        <v>0</v>
      </c>
      <c r="G307" s="403">
        <v>0</v>
      </c>
      <c r="H307" s="403">
        <v>0</v>
      </c>
      <c r="I307" s="403">
        <v>0</v>
      </c>
      <c r="J307" s="403">
        <v>0</v>
      </c>
      <c r="K307" s="403">
        <v>0</v>
      </c>
      <c r="L307" s="403">
        <v>0</v>
      </c>
      <c r="M307" s="403">
        <v>0</v>
      </c>
      <c r="N307" s="403">
        <v>0</v>
      </c>
      <c r="O307" s="403">
        <v>0</v>
      </c>
      <c r="P307" s="403">
        <v>0</v>
      </c>
      <c r="Q307" s="403">
        <v>0</v>
      </c>
    </row>
    <row r="308" spans="3:17" x14ac:dyDescent="0.3">
      <c r="C308" s="403"/>
      <c r="D308" s="397" t="s">
        <v>382</v>
      </c>
      <c r="E308" s="403"/>
      <c r="F308" s="403"/>
      <c r="G308" s="403"/>
      <c r="H308" s="403"/>
      <c r="I308" s="403"/>
      <c r="J308" s="403"/>
      <c r="K308" s="403"/>
      <c r="L308" s="403"/>
      <c r="M308" s="403"/>
      <c r="N308" s="403"/>
      <c r="O308" s="403"/>
      <c r="P308" s="403"/>
      <c r="Q308" s="403"/>
    </row>
    <row r="309" spans="3:17" x14ac:dyDescent="0.3">
      <c r="C309" s="403"/>
      <c r="D309" s="397" t="s">
        <v>402</v>
      </c>
      <c r="E309" s="403"/>
      <c r="F309" s="403"/>
      <c r="G309" s="403"/>
      <c r="H309" s="403"/>
      <c r="I309" s="403"/>
      <c r="J309" s="403"/>
      <c r="K309" s="403"/>
      <c r="L309" s="403"/>
      <c r="M309" s="403"/>
      <c r="N309" s="403"/>
      <c r="O309" s="403"/>
      <c r="P309" s="403"/>
      <c r="Q309" s="403"/>
    </row>
    <row r="310" spans="3:17" x14ac:dyDescent="0.25">
      <c r="C310" s="403"/>
      <c r="D310" s="403" t="s">
        <v>402</v>
      </c>
      <c r="E310" s="403"/>
      <c r="F310" s="403"/>
      <c r="G310" s="403"/>
      <c r="H310" s="403"/>
      <c r="I310" s="403"/>
      <c r="J310" s="403"/>
      <c r="K310" s="403"/>
      <c r="L310" s="403"/>
      <c r="M310" s="403"/>
      <c r="N310" s="403"/>
      <c r="O310" s="403"/>
      <c r="P310" s="403"/>
      <c r="Q310" s="403"/>
    </row>
    <row r="311" spans="3:17" hidden="1" x14ac:dyDescent="0.25">
      <c r="C311" s="403"/>
      <c r="D311" s="403"/>
      <c r="E311" s="403"/>
      <c r="F311" s="403"/>
      <c r="G311" s="403"/>
      <c r="H311" s="403"/>
      <c r="I311" s="403"/>
      <c r="J311" s="403"/>
      <c r="K311" s="403"/>
      <c r="L311" s="403"/>
      <c r="M311" s="403"/>
      <c r="N311" s="403"/>
      <c r="O311" s="403"/>
      <c r="P311" s="403"/>
      <c r="Q311" s="403"/>
    </row>
    <row r="312" spans="3:17" hidden="1" x14ac:dyDescent="0.25">
      <c r="C312" s="403"/>
      <c r="D312" s="403"/>
      <c r="E312" s="403"/>
      <c r="F312" s="403"/>
      <c r="G312" s="403"/>
      <c r="H312" s="403"/>
      <c r="I312" s="403"/>
      <c r="J312" s="403"/>
      <c r="K312" s="403"/>
      <c r="L312" s="403"/>
      <c r="M312" s="403"/>
      <c r="N312" s="403"/>
      <c r="O312" s="403"/>
      <c r="P312" s="403"/>
      <c r="Q312" s="403"/>
    </row>
    <row r="313" spans="3:17" hidden="1" x14ac:dyDescent="0.25">
      <c r="C313" s="403"/>
      <c r="D313" s="403"/>
      <c r="E313" s="403"/>
      <c r="F313" s="403"/>
      <c r="G313" s="403"/>
      <c r="H313" s="403"/>
      <c r="I313" s="403"/>
      <c r="J313" s="403"/>
      <c r="K313" s="403"/>
      <c r="L313" s="403"/>
      <c r="M313" s="403"/>
      <c r="N313" s="403"/>
      <c r="O313" s="403"/>
      <c r="P313" s="403"/>
      <c r="Q313" s="403"/>
    </row>
    <row r="314" spans="3:17" hidden="1" x14ac:dyDescent="0.25">
      <c r="C314" s="403"/>
      <c r="D314" s="403"/>
      <c r="E314" s="403"/>
      <c r="F314" s="403"/>
      <c r="G314" s="403"/>
      <c r="H314" s="403"/>
      <c r="I314" s="403"/>
      <c r="J314" s="403"/>
      <c r="K314" s="403"/>
      <c r="L314" s="403"/>
      <c r="M314" s="403"/>
      <c r="N314" s="403"/>
      <c r="O314" s="403"/>
      <c r="P314" s="403"/>
      <c r="Q314" s="403"/>
    </row>
    <row r="315" spans="3:17" hidden="1" x14ac:dyDescent="0.25">
      <c r="C315" s="403"/>
      <c r="D315" s="403"/>
      <c r="E315" s="403"/>
      <c r="F315" s="403"/>
      <c r="G315" s="403"/>
      <c r="H315" s="403"/>
      <c r="I315" s="403"/>
      <c r="J315" s="403"/>
      <c r="K315" s="403"/>
      <c r="L315" s="403"/>
      <c r="M315" s="403"/>
      <c r="N315" s="403"/>
      <c r="O315" s="403"/>
      <c r="P315" s="403"/>
      <c r="Q315" s="403"/>
    </row>
    <row r="316" spans="3:17" hidden="1" x14ac:dyDescent="0.25">
      <c r="C316" s="403"/>
      <c r="D316" s="403"/>
      <c r="E316" s="403"/>
      <c r="F316" s="403"/>
      <c r="G316" s="403"/>
      <c r="H316" s="403"/>
      <c r="I316" s="403"/>
      <c r="J316" s="403"/>
      <c r="K316" s="403"/>
      <c r="L316" s="403"/>
      <c r="M316" s="403"/>
      <c r="N316" s="403"/>
      <c r="O316" s="403"/>
      <c r="P316" s="403"/>
      <c r="Q316" s="403"/>
    </row>
    <row r="317" spans="3:17" hidden="1" x14ac:dyDescent="0.25">
      <c r="C317" s="403"/>
      <c r="D317" s="403"/>
      <c r="E317" s="403"/>
      <c r="F317" s="403"/>
      <c r="G317" s="403"/>
      <c r="H317" s="403"/>
      <c r="I317" s="403"/>
      <c r="J317" s="403"/>
      <c r="K317" s="403"/>
      <c r="L317" s="403"/>
      <c r="M317" s="403"/>
      <c r="N317" s="403"/>
      <c r="O317" s="403"/>
      <c r="P317" s="403"/>
      <c r="Q317" s="403"/>
    </row>
    <row r="318" spans="3:17" x14ac:dyDescent="0.25">
      <c r="C318" s="1027" t="s">
        <v>384</v>
      </c>
      <c r="D318" s="1029"/>
      <c r="E318" s="439">
        <v>0</v>
      </c>
      <c r="F318" s="439">
        <v>0</v>
      </c>
      <c r="G318" s="439">
        <v>0</v>
      </c>
      <c r="H318" s="439">
        <v>0</v>
      </c>
      <c r="I318" s="439">
        <v>0</v>
      </c>
      <c r="J318" s="439">
        <v>0</v>
      </c>
      <c r="K318" s="439">
        <v>0</v>
      </c>
      <c r="L318" s="439">
        <v>0</v>
      </c>
      <c r="M318" s="439">
        <v>0</v>
      </c>
      <c r="N318" s="439">
        <v>0</v>
      </c>
      <c r="O318" s="439">
        <v>0</v>
      </c>
      <c r="P318" s="439">
        <v>0</v>
      </c>
      <c r="Q318" s="702">
        <v>0</v>
      </c>
    </row>
    <row r="319" spans="3:17" x14ac:dyDescent="0.25">
      <c r="C319" s="989" t="s">
        <v>385</v>
      </c>
      <c r="D319" s="990"/>
      <c r="E319" s="403"/>
      <c r="F319" s="403"/>
      <c r="G319" s="403"/>
      <c r="H319" s="403"/>
      <c r="I319" s="403"/>
      <c r="J319" s="403"/>
      <c r="K319" s="403"/>
      <c r="L319" s="403"/>
      <c r="M319" s="403"/>
      <c r="N319" s="403"/>
      <c r="O319" s="403"/>
      <c r="P319" s="403"/>
      <c r="Q319" s="403"/>
    </row>
    <row r="320" spans="3:17" x14ac:dyDescent="0.25">
      <c r="C320" s="403"/>
      <c r="D320" s="403" t="s">
        <v>433</v>
      </c>
      <c r="E320" s="403">
        <v>0</v>
      </c>
      <c r="F320" s="403">
        <v>0</v>
      </c>
      <c r="G320" s="403">
        <v>0</v>
      </c>
      <c r="H320" s="403">
        <v>0</v>
      </c>
      <c r="I320" s="403">
        <v>0</v>
      </c>
      <c r="J320" s="403">
        <v>0</v>
      </c>
      <c r="K320" s="403">
        <v>0</v>
      </c>
      <c r="L320" s="403">
        <v>0</v>
      </c>
      <c r="M320" s="403">
        <v>0</v>
      </c>
      <c r="N320" s="403">
        <v>0</v>
      </c>
      <c r="O320" s="403">
        <v>0</v>
      </c>
      <c r="P320" s="403">
        <v>0</v>
      </c>
      <c r="Q320" s="403">
        <v>0</v>
      </c>
    </row>
    <row r="321" spans="3:17" x14ac:dyDescent="0.25">
      <c r="C321" s="403"/>
      <c r="D321" s="403" t="s">
        <v>1256</v>
      </c>
      <c r="E321" s="403"/>
      <c r="F321" s="403"/>
      <c r="G321" s="403"/>
      <c r="H321" s="403"/>
      <c r="I321" s="403"/>
      <c r="J321" s="403"/>
      <c r="K321" s="403"/>
      <c r="L321" s="403"/>
      <c r="M321" s="403"/>
      <c r="N321" s="403"/>
      <c r="O321" s="403"/>
      <c r="P321" s="403"/>
      <c r="Q321" s="403"/>
    </row>
    <row r="322" spans="3:17" x14ac:dyDescent="0.25">
      <c r="C322" s="403"/>
      <c r="D322" s="403" t="s">
        <v>478</v>
      </c>
      <c r="E322" s="403">
        <v>0</v>
      </c>
      <c r="F322" s="403">
        <v>0</v>
      </c>
      <c r="G322" s="403">
        <v>0</v>
      </c>
      <c r="H322" s="403">
        <v>0</v>
      </c>
      <c r="I322" s="403">
        <v>0</v>
      </c>
      <c r="J322" s="403">
        <v>0</v>
      </c>
      <c r="K322" s="403">
        <v>0</v>
      </c>
      <c r="L322" s="403">
        <v>0</v>
      </c>
      <c r="M322" s="403">
        <v>0</v>
      </c>
      <c r="N322" s="403">
        <v>0</v>
      </c>
      <c r="O322" s="403">
        <v>0</v>
      </c>
      <c r="P322" s="403">
        <v>0</v>
      </c>
      <c r="Q322" s="403">
        <v>0</v>
      </c>
    </row>
    <row r="323" spans="3:17" x14ac:dyDescent="0.25">
      <c r="C323" s="403"/>
      <c r="D323" s="403"/>
      <c r="E323" s="403"/>
      <c r="F323" s="403"/>
      <c r="G323" s="403"/>
      <c r="H323" s="403"/>
      <c r="I323" s="403"/>
      <c r="J323" s="403"/>
      <c r="K323" s="403"/>
      <c r="L323" s="403"/>
      <c r="M323" s="403"/>
      <c r="N323" s="403"/>
      <c r="O323" s="403"/>
      <c r="P323" s="403"/>
      <c r="Q323" s="403"/>
    </row>
    <row r="324" spans="3:17" x14ac:dyDescent="0.25">
      <c r="C324" s="403"/>
      <c r="D324" s="403"/>
      <c r="E324" s="403"/>
      <c r="F324" s="403"/>
      <c r="G324" s="403"/>
      <c r="H324" s="403"/>
      <c r="I324" s="403"/>
      <c r="J324" s="403"/>
      <c r="K324" s="403"/>
      <c r="L324" s="403"/>
      <c r="M324" s="403"/>
      <c r="N324" s="403"/>
      <c r="O324" s="403"/>
      <c r="P324" s="403"/>
      <c r="Q324" s="403"/>
    </row>
    <row r="325" spans="3:17" x14ac:dyDescent="0.3">
      <c r="C325" s="403"/>
      <c r="D325" s="397" t="s">
        <v>489</v>
      </c>
      <c r="E325" s="403">
        <v>0</v>
      </c>
      <c r="F325" s="403">
        <v>0</v>
      </c>
      <c r="G325" s="403">
        <v>0</v>
      </c>
      <c r="H325" s="403">
        <v>0</v>
      </c>
      <c r="I325" s="403">
        <v>0</v>
      </c>
      <c r="J325" s="403">
        <v>0</v>
      </c>
      <c r="K325" s="403">
        <v>0</v>
      </c>
      <c r="L325" s="403">
        <v>0</v>
      </c>
      <c r="M325" s="403">
        <v>0</v>
      </c>
      <c r="N325" s="403">
        <v>0</v>
      </c>
      <c r="O325" s="403">
        <v>0</v>
      </c>
      <c r="P325" s="403">
        <v>0</v>
      </c>
      <c r="Q325" s="403">
        <v>0</v>
      </c>
    </row>
    <row r="326" spans="3:17" x14ac:dyDescent="0.3">
      <c r="C326" s="403"/>
      <c r="D326" s="397" t="s">
        <v>490</v>
      </c>
      <c r="E326" s="403">
        <v>0</v>
      </c>
      <c r="F326" s="403">
        <v>0</v>
      </c>
      <c r="G326" s="403">
        <v>0</v>
      </c>
      <c r="H326" s="403">
        <v>0</v>
      </c>
      <c r="I326" s="403">
        <v>0</v>
      </c>
      <c r="J326" s="403">
        <v>0</v>
      </c>
      <c r="K326" s="403">
        <v>0</v>
      </c>
      <c r="L326" s="403">
        <v>0</v>
      </c>
      <c r="M326" s="403">
        <v>0</v>
      </c>
      <c r="N326" s="403">
        <v>0</v>
      </c>
      <c r="O326" s="403">
        <v>0</v>
      </c>
      <c r="P326" s="403">
        <v>0</v>
      </c>
      <c r="Q326" s="403">
        <v>0</v>
      </c>
    </row>
    <row r="327" spans="3:17" x14ac:dyDescent="0.3">
      <c r="C327" s="403"/>
      <c r="D327" s="397" t="s">
        <v>460</v>
      </c>
      <c r="E327" s="403">
        <v>0</v>
      </c>
      <c r="F327" s="403">
        <v>0</v>
      </c>
      <c r="G327" s="403">
        <v>0</v>
      </c>
      <c r="H327" s="403">
        <v>0</v>
      </c>
      <c r="I327" s="403">
        <v>0</v>
      </c>
      <c r="J327" s="403">
        <v>0</v>
      </c>
      <c r="K327" s="403">
        <v>0</v>
      </c>
      <c r="L327" s="403">
        <v>0</v>
      </c>
      <c r="M327" s="403">
        <v>0</v>
      </c>
      <c r="N327" s="403">
        <v>0</v>
      </c>
      <c r="O327" s="403">
        <v>0</v>
      </c>
      <c r="P327" s="403">
        <v>0</v>
      </c>
      <c r="Q327" s="403">
        <v>0</v>
      </c>
    </row>
    <row r="328" spans="3:17" x14ac:dyDescent="0.3">
      <c r="C328" s="403"/>
      <c r="D328" s="397" t="s">
        <v>461</v>
      </c>
      <c r="E328" s="403">
        <v>0</v>
      </c>
      <c r="F328" s="403">
        <v>0</v>
      </c>
      <c r="G328" s="403">
        <v>0</v>
      </c>
      <c r="H328" s="403">
        <v>0</v>
      </c>
      <c r="I328" s="403">
        <v>0</v>
      </c>
      <c r="J328" s="403">
        <v>0</v>
      </c>
      <c r="K328" s="403">
        <v>0</v>
      </c>
      <c r="L328" s="403">
        <v>0</v>
      </c>
      <c r="M328" s="403">
        <v>0</v>
      </c>
      <c r="N328" s="403">
        <v>0</v>
      </c>
      <c r="O328" s="403">
        <v>0</v>
      </c>
      <c r="P328" s="403">
        <v>0</v>
      </c>
      <c r="Q328" s="403">
        <v>0</v>
      </c>
    </row>
    <row r="329" spans="3:17" x14ac:dyDescent="0.3">
      <c r="C329" s="403"/>
      <c r="D329" s="398" t="s">
        <v>462</v>
      </c>
      <c r="E329" s="403">
        <v>0</v>
      </c>
      <c r="F329" s="403">
        <v>0</v>
      </c>
      <c r="G329" s="403">
        <v>0</v>
      </c>
      <c r="H329" s="403">
        <v>0</v>
      </c>
      <c r="I329" s="403">
        <v>0</v>
      </c>
      <c r="J329" s="403">
        <v>0</v>
      </c>
      <c r="K329" s="403">
        <v>0</v>
      </c>
      <c r="L329" s="403">
        <v>0</v>
      </c>
      <c r="M329" s="403">
        <v>0</v>
      </c>
      <c r="N329" s="403">
        <v>0</v>
      </c>
      <c r="O329" s="403">
        <v>0</v>
      </c>
      <c r="P329" s="403">
        <v>0</v>
      </c>
      <c r="Q329" s="403">
        <v>0</v>
      </c>
    </row>
    <row r="330" spans="3:17" x14ac:dyDescent="0.3">
      <c r="C330" s="403"/>
      <c r="D330" s="397" t="s">
        <v>463</v>
      </c>
      <c r="E330" s="403">
        <v>0</v>
      </c>
      <c r="F330" s="403">
        <v>0</v>
      </c>
      <c r="G330" s="403">
        <v>0</v>
      </c>
      <c r="H330" s="403">
        <v>0</v>
      </c>
      <c r="I330" s="403">
        <v>0</v>
      </c>
      <c r="J330" s="403">
        <v>0</v>
      </c>
      <c r="K330" s="403">
        <v>0</v>
      </c>
      <c r="L330" s="403">
        <v>0</v>
      </c>
      <c r="M330" s="403">
        <v>0</v>
      </c>
      <c r="N330" s="403">
        <v>0</v>
      </c>
      <c r="O330" s="403">
        <v>0</v>
      </c>
      <c r="P330" s="403">
        <v>0</v>
      </c>
      <c r="Q330" s="403">
        <v>0</v>
      </c>
    </row>
    <row r="331" spans="3:17" x14ac:dyDescent="0.3">
      <c r="C331" s="403"/>
      <c r="D331" s="397" t="s">
        <v>464</v>
      </c>
      <c r="E331" s="403">
        <v>0</v>
      </c>
      <c r="F331" s="403">
        <v>0</v>
      </c>
      <c r="G331" s="403">
        <v>0</v>
      </c>
      <c r="H331" s="403">
        <v>0</v>
      </c>
      <c r="I331" s="403">
        <v>0</v>
      </c>
      <c r="J331" s="403">
        <v>0</v>
      </c>
      <c r="K331" s="403">
        <v>0</v>
      </c>
      <c r="L331" s="403">
        <v>0</v>
      </c>
      <c r="M331" s="403">
        <v>0</v>
      </c>
      <c r="N331" s="403">
        <v>0</v>
      </c>
      <c r="O331" s="403">
        <v>0</v>
      </c>
      <c r="P331" s="403">
        <v>0</v>
      </c>
      <c r="Q331" s="403">
        <v>0</v>
      </c>
    </row>
    <row r="332" spans="3:17" x14ac:dyDescent="0.3">
      <c r="C332" s="403"/>
      <c r="D332" s="397" t="s">
        <v>465</v>
      </c>
      <c r="E332" s="403">
        <v>0</v>
      </c>
      <c r="F332" s="403">
        <v>0</v>
      </c>
      <c r="G332" s="403">
        <v>0</v>
      </c>
      <c r="H332" s="403">
        <v>0</v>
      </c>
      <c r="I332" s="403">
        <v>0</v>
      </c>
      <c r="J332" s="403">
        <v>0</v>
      </c>
      <c r="K332" s="403">
        <v>0</v>
      </c>
      <c r="L332" s="403">
        <v>0</v>
      </c>
      <c r="M332" s="403">
        <v>0</v>
      </c>
      <c r="N332" s="403">
        <v>0</v>
      </c>
      <c r="O332" s="403">
        <v>0</v>
      </c>
      <c r="P332" s="403">
        <v>0</v>
      </c>
      <c r="Q332" s="403">
        <v>0</v>
      </c>
    </row>
    <row r="333" spans="3:17" x14ac:dyDescent="0.3">
      <c r="C333" s="403"/>
      <c r="D333" s="397" t="s">
        <v>466</v>
      </c>
      <c r="E333" s="403">
        <v>0</v>
      </c>
      <c r="F333" s="403">
        <v>0</v>
      </c>
      <c r="G333" s="403">
        <v>0</v>
      </c>
      <c r="H333" s="403">
        <v>0</v>
      </c>
      <c r="I333" s="403">
        <v>0</v>
      </c>
      <c r="J333" s="403">
        <v>0</v>
      </c>
      <c r="K333" s="403">
        <v>0</v>
      </c>
      <c r="L333" s="403">
        <v>0</v>
      </c>
      <c r="M333" s="403">
        <v>0</v>
      </c>
      <c r="N333" s="403">
        <v>0</v>
      </c>
      <c r="O333" s="403">
        <v>0</v>
      </c>
      <c r="P333" s="403">
        <v>0</v>
      </c>
      <c r="Q333" s="403">
        <v>0</v>
      </c>
    </row>
    <row r="334" spans="3:17" x14ac:dyDescent="0.3">
      <c r="C334" s="403"/>
      <c r="D334" s="397" t="s">
        <v>467</v>
      </c>
      <c r="E334" s="403">
        <v>0</v>
      </c>
      <c r="F334" s="403">
        <v>0</v>
      </c>
      <c r="G334" s="403">
        <v>0</v>
      </c>
      <c r="H334" s="403">
        <v>0</v>
      </c>
      <c r="I334" s="403">
        <v>0</v>
      </c>
      <c r="J334" s="403">
        <v>0</v>
      </c>
      <c r="K334" s="403">
        <v>0</v>
      </c>
      <c r="L334" s="403">
        <v>0</v>
      </c>
      <c r="M334" s="403">
        <v>0</v>
      </c>
      <c r="N334" s="403">
        <v>0</v>
      </c>
      <c r="O334" s="403">
        <v>0</v>
      </c>
      <c r="P334" s="403">
        <v>0</v>
      </c>
      <c r="Q334" s="403">
        <v>0</v>
      </c>
    </row>
    <row r="335" spans="3:17" x14ac:dyDescent="0.3">
      <c r="C335" s="403"/>
      <c r="D335" s="397" t="s">
        <v>468</v>
      </c>
      <c r="E335" s="403">
        <v>0</v>
      </c>
      <c r="F335" s="403">
        <v>0</v>
      </c>
      <c r="G335" s="403">
        <v>0</v>
      </c>
      <c r="H335" s="403">
        <v>0</v>
      </c>
      <c r="I335" s="403">
        <v>0</v>
      </c>
      <c r="J335" s="403">
        <v>0</v>
      </c>
      <c r="K335" s="403">
        <v>0</v>
      </c>
      <c r="L335" s="403">
        <v>0</v>
      </c>
      <c r="M335" s="403">
        <v>0</v>
      </c>
      <c r="N335" s="403">
        <v>0</v>
      </c>
      <c r="O335" s="403">
        <v>0</v>
      </c>
      <c r="P335" s="403">
        <v>0</v>
      </c>
      <c r="Q335" s="403">
        <v>0</v>
      </c>
    </row>
    <row r="336" spans="3:17" x14ac:dyDescent="0.3">
      <c r="C336" s="403"/>
      <c r="D336" s="397" t="s">
        <v>469</v>
      </c>
      <c r="E336" s="403">
        <v>0</v>
      </c>
      <c r="F336" s="403">
        <v>0</v>
      </c>
      <c r="G336" s="403">
        <v>0</v>
      </c>
      <c r="H336" s="403">
        <v>0</v>
      </c>
      <c r="I336" s="403">
        <v>0</v>
      </c>
      <c r="J336" s="403">
        <v>0</v>
      </c>
      <c r="K336" s="403">
        <v>0</v>
      </c>
      <c r="L336" s="403">
        <v>0</v>
      </c>
      <c r="M336" s="403">
        <v>0</v>
      </c>
      <c r="N336" s="403">
        <v>0</v>
      </c>
      <c r="O336" s="403">
        <v>0</v>
      </c>
      <c r="P336" s="403">
        <v>0</v>
      </c>
      <c r="Q336" s="403">
        <v>0</v>
      </c>
    </row>
    <row r="337" spans="3:17" x14ac:dyDescent="0.3">
      <c r="C337" s="403"/>
      <c r="D337" s="397" t="s">
        <v>470</v>
      </c>
      <c r="E337" s="403">
        <v>0</v>
      </c>
      <c r="F337" s="403">
        <v>0</v>
      </c>
      <c r="G337" s="403">
        <v>0</v>
      </c>
      <c r="H337" s="403">
        <v>0</v>
      </c>
      <c r="I337" s="403">
        <v>0</v>
      </c>
      <c r="J337" s="403">
        <v>0</v>
      </c>
      <c r="K337" s="403">
        <v>0</v>
      </c>
      <c r="L337" s="403">
        <v>0</v>
      </c>
      <c r="M337" s="403">
        <v>0</v>
      </c>
      <c r="N337" s="403">
        <v>0</v>
      </c>
      <c r="O337" s="403">
        <v>0</v>
      </c>
      <c r="P337" s="403">
        <v>0</v>
      </c>
      <c r="Q337" s="403">
        <v>0</v>
      </c>
    </row>
    <row r="338" spans="3:17" hidden="1" x14ac:dyDescent="0.25">
      <c r="C338" s="403"/>
      <c r="D338" s="403"/>
      <c r="E338" s="403"/>
      <c r="F338" s="403"/>
      <c r="G338" s="403"/>
      <c r="H338" s="403"/>
      <c r="I338" s="403"/>
      <c r="J338" s="403"/>
      <c r="K338" s="403"/>
      <c r="L338" s="403"/>
      <c r="M338" s="403"/>
      <c r="N338" s="403"/>
      <c r="O338" s="403"/>
      <c r="P338" s="403"/>
      <c r="Q338" s="403"/>
    </row>
    <row r="339" spans="3:17" hidden="1" x14ac:dyDescent="0.25">
      <c r="C339" s="403"/>
      <c r="D339" s="403"/>
      <c r="E339" s="403"/>
      <c r="F339" s="403"/>
      <c r="G339" s="403"/>
      <c r="H339" s="403"/>
      <c r="I339" s="403"/>
      <c r="J339" s="403"/>
      <c r="K339" s="403"/>
      <c r="L339" s="403"/>
      <c r="M339" s="403"/>
      <c r="N339" s="403"/>
      <c r="O339" s="403"/>
      <c r="P339" s="403"/>
      <c r="Q339" s="403">
        <v>0</v>
      </c>
    </row>
    <row r="340" spans="3:17" hidden="1" x14ac:dyDescent="0.25">
      <c r="C340" s="403"/>
      <c r="D340" s="403"/>
      <c r="E340" s="403"/>
      <c r="F340" s="403"/>
      <c r="G340" s="403"/>
      <c r="H340" s="403"/>
      <c r="I340" s="403"/>
      <c r="J340" s="403"/>
      <c r="K340" s="403"/>
      <c r="L340" s="403"/>
      <c r="M340" s="403"/>
      <c r="N340" s="403"/>
      <c r="O340" s="403"/>
      <c r="P340" s="403"/>
      <c r="Q340" s="403">
        <v>0</v>
      </c>
    </row>
    <row r="341" spans="3:17" hidden="1" x14ac:dyDescent="0.25">
      <c r="C341" s="403"/>
      <c r="D341" s="403"/>
      <c r="E341" s="403"/>
      <c r="F341" s="403"/>
      <c r="G341" s="403"/>
      <c r="H341" s="403"/>
      <c r="I341" s="403"/>
      <c r="J341" s="403"/>
      <c r="K341" s="403"/>
      <c r="L341" s="403"/>
      <c r="M341" s="403"/>
      <c r="N341" s="403"/>
      <c r="O341" s="403"/>
      <c r="P341" s="403"/>
      <c r="Q341" s="403">
        <v>0</v>
      </c>
    </row>
    <row r="342" spans="3:17" hidden="1" x14ac:dyDescent="0.25">
      <c r="C342" s="403"/>
      <c r="D342" s="403"/>
      <c r="E342" s="403"/>
      <c r="F342" s="403"/>
      <c r="G342" s="403"/>
      <c r="H342" s="403"/>
      <c r="I342" s="403"/>
      <c r="J342" s="403"/>
      <c r="K342" s="403"/>
      <c r="L342" s="403"/>
      <c r="M342" s="403"/>
      <c r="N342" s="403"/>
      <c r="O342" s="403"/>
      <c r="P342" s="403"/>
      <c r="Q342" s="403">
        <v>0</v>
      </c>
    </row>
    <row r="343" spans="3:17" hidden="1" x14ac:dyDescent="0.25">
      <c r="C343" s="403"/>
      <c r="D343" s="403"/>
      <c r="E343" s="403"/>
      <c r="F343" s="403"/>
      <c r="G343" s="403"/>
      <c r="H343" s="403"/>
      <c r="I343" s="403"/>
      <c r="J343" s="403"/>
      <c r="K343" s="403"/>
      <c r="L343" s="403"/>
      <c r="M343" s="403"/>
      <c r="N343" s="403"/>
      <c r="O343" s="403"/>
      <c r="P343" s="403"/>
      <c r="Q343" s="403">
        <v>0</v>
      </c>
    </row>
    <row r="344" spans="3:17" hidden="1" x14ac:dyDescent="0.25">
      <c r="C344" s="403"/>
      <c r="D344" s="403"/>
      <c r="E344" s="403"/>
      <c r="F344" s="403"/>
      <c r="G344" s="403"/>
      <c r="H344" s="403"/>
      <c r="I344" s="403"/>
      <c r="J344" s="403"/>
      <c r="K344" s="403"/>
      <c r="L344" s="403"/>
      <c r="M344" s="403"/>
      <c r="N344" s="403"/>
      <c r="O344" s="403"/>
      <c r="P344" s="403"/>
      <c r="Q344" s="403">
        <v>0</v>
      </c>
    </row>
    <row r="345" spans="3:17" hidden="1" x14ac:dyDescent="0.25">
      <c r="C345" s="403"/>
      <c r="D345" s="403"/>
      <c r="E345" s="403"/>
      <c r="F345" s="403"/>
      <c r="G345" s="403"/>
      <c r="H345" s="403"/>
      <c r="I345" s="403"/>
      <c r="J345" s="403"/>
      <c r="K345" s="403"/>
      <c r="L345" s="403"/>
      <c r="M345" s="403"/>
      <c r="N345" s="403"/>
      <c r="O345" s="403"/>
      <c r="P345" s="403"/>
      <c r="Q345" s="403">
        <v>0</v>
      </c>
    </row>
    <row r="346" spans="3:17" x14ac:dyDescent="0.25">
      <c r="C346" s="1027" t="s">
        <v>387</v>
      </c>
      <c r="D346" s="1029"/>
      <c r="E346" s="439">
        <v>0</v>
      </c>
      <c r="F346" s="439">
        <v>0</v>
      </c>
      <c r="G346" s="439">
        <v>0</v>
      </c>
      <c r="H346" s="439">
        <v>0</v>
      </c>
      <c r="I346" s="439">
        <v>0</v>
      </c>
      <c r="J346" s="439">
        <v>0</v>
      </c>
      <c r="K346" s="439">
        <v>0</v>
      </c>
      <c r="L346" s="439">
        <v>0</v>
      </c>
      <c r="M346" s="439">
        <v>0</v>
      </c>
      <c r="N346" s="439">
        <v>0</v>
      </c>
      <c r="O346" s="439">
        <v>0</v>
      </c>
      <c r="P346" s="439">
        <v>0</v>
      </c>
      <c r="Q346" s="702">
        <v>0</v>
      </c>
    </row>
    <row r="347" spans="3:17" x14ac:dyDescent="0.25">
      <c r="C347" s="989" t="s">
        <v>388</v>
      </c>
      <c r="D347" s="990"/>
      <c r="E347" s="403"/>
      <c r="F347" s="403"/>
      <c r="G347" s="403"/>
      <c r="H347" s="403"/>
      <c r="I347" s="403"/>
      <c r="J347" s="403"/>
      <c r="K347" s="403"/>
      <c r="L347" s="403"/>
      <c r="M347" s="403"/>
      <c r="N347" s="403"/>
      <c r="O347" s="403"/>
      <c r="P347" s="403"/>
      <c r="Q347" s="403"/>
    </row>
    <row r="348" spans="3:17" x14ac:dyDescent="0.25">
      <c r="C348" s="403" t="s">
        <v>389</v>
      </c>
      <c r="D348" s="403" t="s">
        <v>390</v>
      </c>
      <c r="E348" s="403">
        <v>0</v>
      </c>
      <c r="F348" s="403">
        <v>0</v>
      </c>
      <c r="G348" s="403">
        <v>0</v>
      </c>
      <c r="H348" s="403">
        <v>0</v>
      </c>
      <c r="I348" s="403">
        <v>0</v>
      </c>
      <c r="J348" s="403">
        <v>0</v>
      </c>
      <c r="K348" s="403">
        <v>0</v>
      </c>
      <c r="L348" s="403">
        <v>0</v>
      </c>
      <c r="M348" s="403">
        <v>0</v>
      </c>
      <c r="N348" s="403">
        <v>0</v>
      </c>
      <c r="O348" s="403">
        <v>0</v>
      </c>
      <c r="P348" s="403">
        <v>0</v>
      </c>
      <c r="Q348" s="403">
        <v>0</v>
      </c>
    </row>
    <row r="349" spans="3:17" x14ac:dyDescent="0.25">
      <c r="C349" s="403" t="s">
        <v>389</v>
      </c>
      <c r="D349" s="403" t="s">
        <v>391</v>
      </c>
      <c r="E349" s="403">
        <v>0</v>
      </c>
      <c r="F349" s="403">
        <v>0</v>
      </c>
      <c r="G349" s="403">
        <v>0</v>
      </c>
      <c r="H349" s="403">
        <v>0</v>
      </c>
      <c r="I349" s="403">
        <v>0</v>
      </c>
      <c r="J349" s="403">
        <v>0</v>
      </c>
      <c r="K349" s="403">
        <v>0</v>
      </c>
      <c r="L349" s="403">
        <v>0</v>
      </c>
      <c r="M349" s="403">
        <v>0</v>
      </c>
      <c r="N349" s="403">
        <v>0</v>
      </c>
      <c r="O349" s="403">
        <v>0</v>
      </c>
      <c r="P349" s="403">
        <v>0</v>
      </c>
      <c r="Q349" s="403">
        <v>0</v>
      </c>
    </row>
    <row r="350" spans="3:17" x14ac:dyDescent="0.25">
      <c r="C350" s="953" t="s">
        <v>392</v>
      </c>
      <c r="D350" s="954"/>
      <c r="E350" s="403">
        <v>0</v>
      </c>
      <c r="F350" s="403">
        <v>0</v>
      </c>
      <c r="G350" s="403">
        <v>0</v>
      </c>
      <c r="H350" s="403">
        <v>0</v>
      </c>
      <c r="I350" s="403">
        <v>0</v>
      </c>
      <c r="J350" s="403">
        <v>0</v>
      </c>
      <c r="K350" s="403">
        <v>0</v>
      </c>
      <c r="L350" s="403">
        <v>0</v>
      </c>
      <c r="M350" s="403">
        <v>0</v>
      </c>
      <c r="N350" s="403">
        <v>0</v>
      </c>
      <c r="O350" s="403">
        <v>0</v>
      </c>
      <c r="P350" s="403">
        <v>0</v>
      </c>
      <c r="Q350" s="403">
        <v>0</v>
      </c>
    </row>
    <row r="351" spans="3:17" x14ac:dyDescent="0.25">
      <c r="C351" s="1027" t="s">
        <v>201</v>
      </c>
      <c r="D351" s="1029"/>
      <c r="E351" s="706">
        <v>1135.2485093653606</v>
      </c>
      <c r="F351" s="706">
        <v>914.77889237581201</v>
      </c>
      <c r="G351" s="706">
        <v>858.39235488323811</v>
      </c>
      <c r="H351" s="706">
        <v>979.0067220880486</v>
      </c>
      <c r="I351" s="706">
        <v>1167.6230155507988</v>
      </c>
      <c r="J351" s="706">
        <v>1094.0893195981364</v>
      </c>
      <c r="K351" s="706">
        <v>1047.0444324790928</v>
      </c>
      <c r="L351" s="706">
        <v>877.46501961017805</v>
      </c>
      <c r="M351" s="706">
        <v>1109.9732618895896</v>
      </c>
      <c r="N351" s="706">
        <v>1208.0547252580552</v>
      </c>
      <c r="O351" s="706">
        <v>1186.3865144396063</v>
      </c>
      <c r="P351" s="706">
        <v>1384.2237719952245</v>
      </c>
      <c r="Q351" s="702">
        <f>Q350+Q346+Q318+Q292+Q282+Q256+Q272+Q227</f>
        <v>14126.996539533138</v>
      </c>
    </row>
    <row r="352" spans="3:17" x14ac:dyDescent="0.25">
      <c r="D352" s="719"/>
      <c r="E352" s="719"/>
    </row>
    <row r="353" spans="3:17" x14ac:dyDescent="0.25">
      <c r="C353" s="719" t="s">
        <v>482</v>
      </c>
      <c r="J353" s="723"/>
    </row>
    <row r="354" spans="3:17" x14ac:dyDescent="0.25">
      <c r="C354" s="724"/>
      <c r="Q354" s="723" t="s">
        <v>101</v>
      </c>
    </row>
    <row r="355" spans="3:17" x14ac:dyDescent="0.25">
      <c r="C355" s="1041" t="s">
        <v>310</v>
      </c>
      <c r="D355" s="1041" t="s">
        <v>311</v>
      </c>
      <c r="E355" s="1040" t="s">
        <v>1160</v>
      </c>
      <c r="F355" s="1040"/>
      <c r="G355" s="1040"/>
      <c r="H355" s="1040"/>
      <c r="I355" s="1040"/>
      <c r="J355" s="1040"/>
      <c r="K355" s="1040"/>
      <c r="L355" s="1040"/>
      <c r="M355" s="1040"/>
      <c r="N355" s="1040"/>
      <c r="O355" s="1040"/>
      <c r="P355" s="1040"/>
      <c r="Q355" s="1040"/>
    </row>
    <row r="356" spans="3:17" x14ac:dyDescent="0.25">
      <c r="C356" s="1042"/>
      <c r="D356" s="1042"/>
      <c r="E356" s="715" t="s">
        <v>223</v>
      </c>
      <c r="F356" s="715" t="s">
        <v>224</v>
      </c>
      <c r="G356" s="715" t="s">
        <v>225</v>
      </c>
      <c r="H356" s="715" t="s">
        <v>226</v>
      </c>
      <c r="I356" s="715" t="s">
        <v>227</v>
      </c>
      <c r="J356" s="715" t="s">
        <v>228</v>
      </c>
      <c r="K356" s="715" t="s">
        <v>229</v>
      </c>
      <c r="L356" s="715" t="s">
        <v>230</v>
      </c>
      <c r="M356" s="715" t="s">
        <v>231</v>
      </c>
      <c r="N356" s="715" t="s">
        <v>232</v>
      </c>
      <c r="O356" s="715" t="s">
        <v>233</v>
      </c>
      <c r="P356" s="715" t="s">
        <v>234</v>
      </c>
      <c r="Q356" s="715" t="s">
        <v>90</v>
      </c>
    </row>
    <row r="357" spans="3:17" x14ac:dyDescent="0.25">
      <c r="C357" s="1043"/>
      <c r="D357" s="1043"/>
      <c r="E357" s="730"/>
      <c r="F357" s="730"/>
      <c r="G357" s="730"/>
      <c r="H357" s="730"/>
      <c r="I357" s="730"/>
      <c r="J357" s="730"/>
      <c r="K357" s="730"/>
      <c r="L357" s="730"/>
      <c r="M357" s="730"/>
      <c r="N357" s="730"/>
      <c r="O357" s="730"/>
      <c r="P357" s="730"/>
      <c r="Q357" s="730"/>
    </row>
    <row r="358" spans="3:17" x14ac:dyDescent="0.25">
      <c r="C358" s="989" t="s">
        <v>312</v>
      </c>
      <c r="D358" s="990"/>
      <c r="E358" s="403"/>
      <c r="F358" s="403"/>
      <c r="G358" s="403"/>
      <c r="H358" s="403"/>
      <c r="I358" s="403"/>
      <c r="J358" s="403"/>
      <c r="K358" s="403"/>
      <c r="L358" s="403"/>
      <c r="M358" s="403"/>
      <c r="N358" s="403"/>
      <c r="O358" s="403"/>
      <c r="P358" s="403"/>
      <c r="Q358" s="403"/>
    </row>
    <row r="359" spans="3:17" x14ac:dyDescent="0.25">
      <c r="C359" s="953" t="s">
        <v>313</v>
      </c>
      <c r="D359" s="954"/>
      <c r="E359" s="403"/>
      <c r="F359" s="403"/>
      <c r="G359" s="403"/>
      <c r="H359" s="403"/>
      <c r="I359" s="403"/>
      <c r="J359" s="403"/>
      <c r="K359" s="403"/>
      <c r="L359" s="403"/>
      <c r="M359" s="403"/>
      <c r="N359" s="403"/>
      <c r="O359" s="403"/>
      <c r="P359" s="403"/>
      <c r="Q359" s="403"/>
    </row>
    <row r="360" spans="3:17" x14ac:dyDescent="0.25">
      <c r="C360" s="991" t="s">
        <v>314</v>
      </c>
      <c r="D360" s="403" t="s">
        <v>315</v>
      </c>
      <c r="E360" s="501">
        <v>65.393485300609711</v>
      </c>
      <c r="F360" s="501">
        <v>62.30474059853146</v>
      </c>
      <c r="G360" s="501">
        <v>54.368222996454875</v>
      </c>
      <c r="H360" s="501">
        <v>39.405355483993368</v>
      </c>
      <c r="I360" s="501">
        <v>29.7022420236869</v>
      </c>
      <c r="J360" s="501">
        <v>48.660898228302827</v>
      </c>
      <c r="K360" s="501">
        <v>30.298387062575713</v>
      </c>
      <c r="L360" s="501">
        <v>30.722678076327732</v>
      </c>
      <c r="M360" s="501">
        <v>54.059290865019854</v>
      </c>
      <c r="N360" s="501">
        <v>56.33865801784588</v>
      </c>
      <c r="O360" s="501">
        <v>53.707751688172877</v>
      </c>
      <c r="P360" s="501">
        <v>65.034335171417354</v>
      </c>
      <c r="Q360" s="731">
        <v>589.99604551293851</v>
      </c>
    </row>
    <row r="361" spans="3:17" x14ac:dyDescent="0.25">
      <c r="C361" s="992"/>
      <c r="D361" s="403" t="s">
        <v>316</v>
      </c>
      <c r="E361" s="501">
        <v>68.806124994766691</v>
      </c>
      <c r="F361" s="501">
        <v>0</v>
      </c>
      <c r="G361" s="501">
        <v>11.661006321511515</v>
      </c>
      <c r="H361" s="501">
        <v>64.893418549654299</v>
      </c>
      <c r="I361" s="501">
        <v>62.98424400865833</v>
      </c>
      <c r="J361" s="501">
        <v>53.17240494286245</v>
      </c>
      <c r="K361" s="501">
        <v>64.193125955880888</v>
      </c>
      <c r="L361" s="501">
        <v>54.374044150627832</v>
      </c>
      <c r="M361" s="501">
        <v>57.591264610110194</v>
      </c>
      <c r="N361" s="501">
        <v>59.888089689307201</v>
      </c>
      <c r="O361" s="501">
        <v>57.423502115675191</v>
      </c>
      <c r="P361" s="501">
        <v>69.066855953677816</v>
      </c>
      <c r="Q361" s="501">
        <v>624.05408129273246</v>
      </c>
    </row>
    <row r="362" spans="3:17" x14ac:dyDescent="0.25">
      <c r="C362" s="992"/>
      <c r="D362" s="403" t="s">
        <v>317</v>
      </c>
      <c r="E362" s="501">
        <v>110.3972768578911</v>
      </c>
      <c r="F362" s="501">
        <v>0</v>
      </c>
      <c r="G362" s="501">
        <v>19.605063427036939</v>
      </c>
      <c r="H362" s="501">
        <v>107.54936309412702</v>
      </c>
      <c r="I362" s="501">
        <v>108.52579659942862</v>
      </c>
      <c r="J362" s="501">
        <v>94.981477786055166</v>
      </c>
      <c r="K362" s="501">
        <v>106.62471294217011</v>
      </c>
      <c r="L362" s="501">
        <v>89.354153774485326</v>
      </c>
      <c r="M362" s="501">
        <v>95.420591087645732</v>
      </c>
      <c r="N362" s="501">
        <v>98.235986296897508</v>
      </c>
      <c r="O362" s="501">
        <v>105.68569870860465</v>
      </c>
      <c r="P362" s="501">
        <v>120.49635255448661</v>
      </c>
      <c r="Q362" s="501">
        <v>1056.8764731288288</v>
      </c>
    </row>
    <row r="363" spans="3:17" x14ac:dyDescent="0.25">
      <c r="C363" s="992"/>
      <c r="D363" s="403" t="s">
        <v>318</v>
      </c>
      <c r="E363" s="501">
        <v>0</v>
      </c>
      <c r="F363" s="501">
        <v>0</v>
      </c>
      <c r="G363" s="501">
        <v>0</v>
      </c>
      <c r="H363" s="501">
        <v>0</v>
      </c>
      <c r="I363" s="501">
        <v>0</v>
      </c>
      <c r="J363" s="501">
        <v>0</v>
      </c>
      <c r="K363" s="501">
        <v>0</v>
      </c>
      <c r="L363" s="501">
        <v>0</v>
      </c>
      <c r="M363" s="501">
        <v>0</v>
      </c>
      <c r="N363" s="501">
        <v>0</v>
      </c>
      <c r="O363" s="501">
        <v>0</v>
      </c>
      <c r="P363" s="501">
        <v>0</v>
      </c>
      <c r="Q363" s="501">
        <v>0</v>
      </c>
    </row>
    <row r="364" spans="3:17" x14ac:dyDescent="0.25">
      <c r="C364" s="992"/>
      <c r="D364" s="403" t="s">
        <v>319</v>
      </c>
      <c r="E364" s="501">
        <v>64.168580153923671</v>
      </c>
      <c r="F364" s="501">
        <v>62.360855002524893</v>
      </c>
      <c r="G364" s="501">
        <v>0</v>
      </c>
      <c r="H364" s="501">
        <v>13.742027875832244</v>
      </c>
      <c r="I364" s="501">
        <v>66.982351643343776</v>
      </c>
      <c r="J364" s="501">
        <v>64.565096878776444</v>
      </c>
      <c r="K364" s="501">
        <v>67.68639738461188</v>
      </c>
      <c r="L364" s="501">
        <v>62.858701158855524</v>
      </c>
      <c r="M364" s="501">
        <v>69.427259926736923</v>
      </c>
      <c r="N364" s="501">
        <v>72.19305147067476</v>
      </c>
      <c r="O364" s="501">
        <v>65.477056220642297</v>
      </c>
      <c r="P364" s="501">
        <v>72.203492824483234</v>
      </c>
      <c r="Q364" s="501">
        <v>681.66487054040556</v>
      </c>
    </row>
    <row r="365" spans="3:17" x14ac:dyDescent="0.25">
      <c r="C365" s="992"/>
      <c r="D365" s="403" t="s">
        <v>320</v>
      </c>
      <c r="E365" s="501">
        <v>74.344023122569538</v>
      </c>
      <c r="F365" s="501">
        <v>72.068911975623607</v>
      </c>
      <c r="G365" s="501">
        <v>70.885473902821019</v>
      </c>
      <c r="H365" s="501">
        <v>80.321179994752541</v>
      </c>
      <c r="I365" s="501">
        <v>36.526024337033995</v>
      </c>
      <c r="J365" s="501">
        <v>0</v>
      </c>
      <c r="K365" s="501">
        <v>57.002353504518062</v>
      </c>
      <c r="L365" s="501">
        <v>72.91246078399729</v>
      </c>
      <c r="M365" s="501">
        <v>79.796165795057817</v>
      </c>
      <c r="N365" s="501">
        <v>81.602138915378276</v>
      </c>
      <c r="O365" s="501">
        <v>73.768602751200149</v>
      </c>
      <c r="P365" s="501">
        <v>81.599183850367069</v>
      </c>
      <c r="Q365" s="501">
        <v>780.82651893331945</v>
      </c>
    </row>
    <row r="366" spans="3:17" x14ac:dyDescent="0.25">
      <c r="C366" s="992"/>
      <c r="D366" s="403" t="s">
        <v>321</v>
      </c>
      <c r="E366" s="501">
        <v>143.5775629083484</v>
      </c>
      <c r="F366" s="501">
        <v>138.07284604115873</v>
      </c>
      <c r="G366" s="501">
        <v>51.874360373956641</v>
      </c>
      <c r="H366" s="501">
        <v>6.1218728304395826</v>
      </c>
      <c r="I366" s="501">
        <v>90.301790354350544</v>
      </c>
      <c r="J366" s="501">
        <v>110.08302260072799</v>
      </c>
      <c r="K366" s="501">
        <v>134.93589904226997</v>
      </c>
      <c r="L366" s="501">
        <v>113.88896812483777</v>
      </c>
      <c r="M366" s="501">
        <v>118.04313429252947</v>
      </c>
      <c r="N366" s="501">
        <v>123.3604998478573</v>
      </c>
      <c r="O366" s="501">
        <v>116.97121369097106</v>
      </c>
      <c r="P366" s="501">
        <v>143.97121810483063</v>
      </c>
      <c r="Q366" s="501">
        <v>1291.202388212278</v>
      </c>
    </row>
    <row r="367" spans="3:17" ht="15.65" customHeight="1" x14ac:dyDescent="0.25">
      <c r="C367" s="992"/>
      <c r="D367" s="403" t="s">
        <v>322</v>
      </c>
      <c r="E367" s="501">
        <v>545.83614082096733</v>
      </c>
      <c r="F367" s="501">
        <v>525.25463287788398</v>
      </c>
      <c r="G367" s="501">
        <v>494.79164219825407</v>
      </c>
      <c r="H367" s="501">
        <v>473.32542403583341</v>
      </c>
      <c r="I367" s="501">
        <v>446.48706520342461</v>
      </c>
      <c r="J367" s="501">
        <v>403.17029499609339</v>
      </c>
      <c r="K367" s="501">
        <v>180.2707719954434</v>
      </c>
      <c r="L367" s="501">
        <v>218.06497567324132</v>
      </c>
      <c r="M367" s="501">
        <v>500.84367610725371</v>
      </c>
      <c r="N367" s="501">
        <v>573.54594759192116</v>
      </c>
      <c r="O367" s="501">
        <v>559.58187478504124</v>
      </c>
      <c r="P367" s="501">
        <v>623.23741587300083</v>
      </c>
      <c r="Q367" s="501">
        <v>5544.4098621583589</v>
      </c>
    </row>
    <row r="368" spans="3:17" hidden="1" x14ac:dyDescent="0.3">
      <c r="C368" s="992"/>
      <c r="D368" s="397"/>
      <c r="E368" s="403"/>
      <c r="F368" s="403"/>
      <c r="G368" s="403"/>
      <c r="H368" s="403"/>
      <c r="I368" s="403"/>
      <c r="J368" s="403"/>
      <c r="K368" s="403"/>
      <c r="L368" s="403"/>
      <c r="M368" s="403"/>
      <c r="N368" s="403"/>
      <c r="O368" s="403"/>
      <c r="P368" s="403"/>
      <c r="Q368" s="403"/>
    </row>
    <row r="369" spans="3:17" hidden="1" x14ac:dyDescent="0.25">
      <c r="C369" s="992"/>
      <c r="D369" s="403"/>
      <c r="E369" s="403"/>
      <c r="F369" s="403"/>
      <c r="G369" s="403"/>
      <c r="H369" s="403"/>
      <c r="I369" s="403"/>
      <c r="J369" s="403"/>
      <c r="K369" s="403"/>
      <c r="L369" s="403"/>
      <c r="M369" s="403"/>
      <c r="N369" s="403"/>
      <c r="O369" s="403"/>
      <c r="P369" s="403"/>
      <c r="Q369" s="403"/>
    </row>
    <row r="370" spans="3:17" hidden="1" x14ac:dyDescent="0.25">
      <c r="C370" s="992"/>
      <c r="D370" s="403"/>
      <c r="E370" s="403"/>
      <c r="F370" s="403"/>
      <c r="G370" s="403"/>
      <c r="H370" s="403"/>
      <c r="I370" s="403"/>
      <c r="J370" s="403"/>
      <c r="K370" s="403"/>
      <c r="L370" s="403"/>
      <c r="M370" s="403"/>
      <c r="N370" s="403"/>
      <c r="O370" s="403"/>
      <c r="P370" s="403"/>
      <c r="Q370" s="403"/>
    </row>
    <row r="371" spans="3:17" hidden="1" x14ac:dyDescent="0.25">
      <c r="C371" s="992"/>
      <c r="D371" s="403"/>
      <c r="E371" s="403"/>
      <c r="F371" s="403"/>
      <c r="G371" s="403"/>
      <c r="H371" s="403"/>
      <c r="I371" s="403"/>
      <c r="J371" s="403"/>
      <c r="K371" s="403"/>
      <c r="L371" s="403"/>
      <c r="M371" s="403"/>
      <c r="N371" s="403"/>
      <c r="O371" s="403"/>
      <c r="P371" s="403"/>
      <c r="Q371" s="403"/>
    </row>
    <row r="372" spans="3:17" hidden="1" x14ac:dyDescent="0.25">
      <c r="C372" s="992"/>
      <c r="D372" s="403"/>
      <c r="E372" s="403"/>
      <c r="F372" s="403"/>
      <c r="G372" s="403"/>
      <c r="H372" s="403"/>
      <c r="I372" s="403"/>
      <c r="J372" s="403"/>
      <c r="K372" s="403"/>
      <c r="L372" s="403"/>
      <c r="M372" s="403"/>
      <c r="N372" s="403"/>
      <c r="O372" s="403"/>
      <c r="P372" s="403"/>
      <c r="Q372" s="403"/>
    </row>
    <row r="373" spans="3:17" hidden="1" x14ac:dyDescent="0.25">
      <c r="C373" s="992"/>
      <c r="D373" s="403"/>
      <c r="E373" s="403"/>
      <c r="F373" s="403"/>
      <c r="G373" s="403"/>
      <c r="H373" s="403"/>
      <c r="I373" s="403"/>
      <c r="J373" s="403"/>
      <c r="K373" s="403"/>
      <c r="L373" s="403"/>
      <c r="M373" s="403"/>
      <c r="N373" s="403"/>
      <c r="O373" s="403"/>
      <c r="P373" s="403"/>
      <c r="Q373" s="403"/>
    </row>
    <row r="374" spans="3:17" hidden="1" x14ac:dyDescent="0.25">
      <c r="C374" s="992"/>
      <c r="D374" s="403"/>
      <c r="E374" s="403"/>
      <c r="F374" s="403"/>
      <c r="G374" s="403"/>
      <c r="H374" s="403"/>
      <c r="I374" s="403"/>
      <c r="J374" s="403"/>
      <c r="K374" s="403"/>
      <c r="L374" s="403"/>
      <c r="M374" s="403"/>
      <c r="N374" s="403"/>
      <c r="O374" s="403"/>
      <c r="P374" s="403"/>
      <c r="Q374" s="403"/>
    </row>
    <row r="375" spans="3:17" hidden="1" x14ac:dyDescent="0.25">
      <c r="C375" s="992"/>
      <c r="D375" s="403"/>
      <c r="E375" s="403"/>
      <c r="F375" s="403"/>
      <c r="G375" s="403"/>
      <c r="H375" s="403"/>
      <c r="I375" s="403"/>
      <c r="J375" s="403"/>
      <c r="K375" s="403"/>
      <c r="L375" s="403"/>
      <c r="M375" s="403"/>
      <c r="N375" s="403"/>
      <c r="O375" s="403"/>
      <c r="P375" s="403"/>
      <c r="Q375" s="403"/>
    </row>
    <row r="376" spans="3:17" hidden="1" x14ac:dyDescent="0.25">
      <c r="C376" s="992"/>
      <c r="D376" s="403"/>
      <c r="E376" s="403"/>
      <c r="F376" s="403"/>
      <c r="G376" s="403"/>
      <c r="H376" s="403"/>
      <c r="I376" s="403"/>
      <c r="J376" s="403"/>
      <c r="K376" s="403"/>
      <c r="L376" s="403"/>
      <c r="M376" s="403"/>
      <c r="N376" s="403"/>
      <c r="O376" s="403"/>
      <c r="P376" s="403"/>
      <c r="Q376" s="403"/>
    </row>
    <row r="377" spans="3:17" hidden="1" x14ac:dyDescent="0.25">
      <c r="C377" s="993"/>
      <c r="D377" s="403"/>
      <c r="E377" s="403"/>
      <c r="F377" s="403"/>
      <c r="G377" s="403"/>
      <c r="H377" s="403"/>
      <c r="I377" s="403"/>
      <c r="J377" s="403"/>
      <c r="K377" s="403"/>
      <c r="L377" s="403"/>
      <c r="M377" s="403"/>
      <c r="N377" s="403"/>
      <c r="O377" s="403"/>
      <c r="P377" s="403"/>
      <c r="Q377" s="403"/>
    </row>
    <row r="378" spans="3:17" x14ac:dyDescent="0.25">
      <c r="C378" s="1027" t="s">
        <v>188</v>
      </c>
      <c r="D378" s="1029"/>
      <c r="E378" s="716">
        <v>1072.5231941590764</v>
      </c>
      <c r="F378" s="716">
        <v>860.06198649572264</v>
      </c>
      <c r="G378" s="716">
        <v>703.18576922003501</v>
      </c>
      <c r="H378" s="716">
        <v>785.35864186463255</v>
      </c>
      <c r="I378" s="716">
        <v>841.50951416992689</v>
      </c>
      <c r="J378" s="716">
        <v>774.6331954328183</v>
      </c>
      <c r="K378" s="716">
        <v>641.01164788746996</v>
      </c>
      <c r="L378" s="716">
        <v>642.17598174237276</v>
      </c>
      <c r="M378" s="716">
        <v>975.18138268435382</v>
      </c>
      <c r="N378" s="716">
        <v>1065.1643718298822</v>
      </c>
      <c r="O378" s="716">
        <v>1032.6156999603074</v>
      </c>
      <c r="P378" s="716">
        <v>1175.6088543322635</v>
      </c>
      <c r="Q378" s="411">
        <v>10569.030239778862</v>
      </c>
    </row>
    <row r="379" spans="3:17" x14ac:dyDescent="0.25">
      <c r="C379" s="953" t="s">
        <v>323</v>
      </c>
      <c r="D379" s="954"/>
      <c r="E379" s="403"/>
      <c r="F379" s="403"/>
      <c r="G379" s="403"/>
      <c r="H379" s="403"/>
      <c r="I379" s="403"/>
      <c r="J379" s="403"/>
      <c r="K379" s="403"/>
      <c r="L379" s="403"/>
      <c r="M379" s="403"/>
      <c r="N379" s="403"/>
      <c r="O379" s="403"/>
      <c r="P379" s="403"/>
      <c r="Q379" s="403"/>
    </row>
    <row r="380" spans="3:17" x14ac:dyDescent="0.25">
      <c r="C380" s="991" t="s">
        <v>314</v>
      </c>
      <c r="D380" s="403" t="s">
        <v>324</v>
      </c>
      <c r="E380" s="403">
        <v>0</v>
      </c>
      <c r="F380" s="403">
        <v>0</v>
      </c>
      <c r="G380" s="403">
        <v>0</v>
      </c>
      <c r="H380" s="403">
        <v>0</v>
      </c>
      <c r="I380" s="403">
        <v>0</v>
      </c>
      <c r="J380" s="403">
        <v>0</v>
      </c>
      <c r="K380" s="403">
        <v>0</v>
      </c>
      <c r="L380" s="403">
        <v>0</v>
      </c>
      <c r="M380" s="403">
        <v>0</v>
      </c>
      <c r="N380" s="403">
        <v>0</v>
      </c>
      <c r="O380" s="403">
        <v>0</v>
      </c>
      <c r="P380" s="403">
        <v>0</v>
      </c>
      <c r="Q380" s="403">
        <v>0</v>
      </c>
    </row>
    <row r="381" spans="3:17" x14ac:dyDescent="0.25">
      <c r="C381" s="992"/>
      <c r="D381" s="403" t="s">
        <v>325</v>
      </c>
      <c r="E381" s="403">
        <v>0</v>
      </c>
      <c r="F381" s="403">
        <v>0</v>
      </c>
      <c r="G381" s="403">
        <v>0</v>
      </c>
      <c r="H381" s="403">
        <v>0</v>
      </c>
      <c r="I381" s="403">
        <v>0</v>
      </c>
      <c r="J381" s="403">
        <v>0</v>
      </c>
      <c r="K381" s="403">
        <v>0</v>
      </c>
      <c r="L381" s="403">
        <v>0</v>
      </c>
      <c r="M381" s="403">
        <v>0</v>
      </c>
      <c r="N381" s="403">
        <v>0</v>
      </c>
      <c r="O381" s="403">
        <v>0</v>
      </c>
      <c r="P381" s="403">
        <v>0</v>
      </c>
      <c r="Q381" s="403">
        <v>0</v>
      </c>
    </row>
    <row r="382" spans="3:17" x14ac:dyDescent="0.25">
      <c r="C382" s="992"/>
      <c r="D382" s="403" t="s">
        <v>326</v>
      </c>
      <c r="E382" s="403">
        <v>0</v>
      </c>
      <c r="F382" s="403">
        <v>0</v>
      </c>
      <c r="G382" s="403">
        <v>0</v>
      </c>
      <c r="H382" s="403">
        <v>0</v>
      </c>
      <c r="I382" s="403">
        <v>0</v>
      </c>
      <c r="J382" s="403">
        <v>0</v>
      </c>
      <c r="K382" s="403">
        <v>0</v>
      </c>
      <c r="L382" s="403">
        <v>0</v>
      </c>
      <c r="M382" s="403">
        <v>0</v>
      </c>
      <c r="N382" s="403">
        <v>0</v>
      </c>
      <c r="O382" s="403">
        <v>0</v>
      </c>
      <c r="P382" s="403">
        <v>0</v>
      </c>
      <c r="Q382" s="403">
        <v>0</v>
      </c>
    </row>
    <row r="383" spans="3:17" x14ac:dyDescent="0.25">
      <c r="C383" s="992"/>
      <c r="D383" s="403" t="s">
        <v>327</v>
      </c>
      <c r="E383" s="403">
        <v>0</v>
      </c>
      <c r="F383" s="403">
        <v>0</v>
      </c>
      <c r="G383" s="403">
        <v>0</v>
      </c>
      <c r="H383" s="403">
        <v>0</v>
      </c>
      <c r="I383" s="403">
        <v>0</v>
      </c>
      <c r="J383" s="403">
        <v>0</v>
      </c>
      <c r="K383" s="403">
        <v>0</v>
      </c>
      <c r="L383" s="403">
        <v>0</v>
      </c>
      <c r="M383" s="403">
        <v>0</v>
      </c>
      <c r="N383" s="403">
        <v>0</v>
      </c>
      <c r="O383" s="403">
        <v>0</v>
      </c>
      <c r="P383" s="403">
        <v>0</v>
      </c>
      <c r="Q383" s="403">
        <v>0</v>
      </c>
    </row>
    <row r="384" spans="3:17" x14ac:dyDescent="0.25">
      <c r="C384" s="992"/>
      <c r="D384" s="403" t="s">
        <v>328</v>
      </c>
      <c r="E384" s="403">
        <v>0</v>
      </c>
      <c r="F384" s="403">
        <v>0</v>
      </c>
      <c r="G384" s="403">
        <v>0</v>
      </c>
      <c r="H384" s="403">
        <v>0</v>
      </c>
      <c r="I384" s="403">
        <v>0</v>
      </c>
      <c r="J384" s="403">
        <v>0</v>
      </c>
      <c r="K384" s="403">
        <v>0</v>
      </c>
      <c r="L384" s="403">
        <v>0</v>
      </c>
      <c r="M384" s="403">
        <v>0</v>
      </c>
      <c r="N384" s="403">
        <v>0</v>
      </c>
      <c r="O384" s="403">
        <v>0</v>
      </c>
      <c r="P384" s="403">
        <v>0</v>
      </c>
      <c r="Q384" s="403">
        <v>0</v>
      </c>
    </row>
    <row r="385" spans="3:20" x14ac:dyDescent="0.25">
      <c r="C385" s="992"/>
      <c r="D385" s="721" t="s">
        <v>329</v>
      </c>
      <c r="E385" s="403">
        <v>0</v>
      </c>
      <c r="F385" s="403">
        <v>0</v>
      </c>
      <c r="G385" s="403">
        <v>0</v>
      </c>
      <c r="H385" s="403">
        <v>0</v>
      </c>
      <c r="I385" s="403">
        <v>0</v>
      </c>
      <c r="J385" s="403">
        <v>0</v>
      </c>
      <c r="K385" s="403">
        <v>0</v>
      </c>
      <c r="L385" s="403">
        <v>0</v>
      </c>
      <c r="M385" s="403">
        <v>0</v>
      </c>
      <c r="N385" s="403">
        <v>0</v>
      </c>
      <c r="O385" s="403">
        <v>0</v>
      </c>
      <c r="P385" s="403">
        <v>0</v>
      </c>
      <c r="Q385" s="403">
        <v>0</v>
      </c>
      <c r="T385" s="732">
        <v>0</v>
      </c>
    </row>
    <row r="386" spans="3:20" x14ac:dyDescent="0.25">
      <c r="C386" s="992"/>
      <c r="D386" s="722" t="s">
        <v>407</v>
      </c>
      <c r="E386" s="403">
        <v>0</v>
      </c>
      <c r="F386" s="403">
        <v>0</v>
      </c>
      <c r="G386" s="403">
        <v>0</v>
      </c>
      <c r="H386" s="403">
        <v>0</v>
      </c>
      <c r="I386" s="403">
        <v>0</v>
      </c>
      <c r="J386" s="403">
        <v>0</v>
      </c>
      <c r="K386" s="403">
        <v>0</v>
      </c>
      <c r="L386" s="403">
        <v>0</v>
      </c>
      <c r="M386" s="403">
        <v>0</v>
      </c>
      <c r="N386" s="403">
        <v>0</v>
      </c>
      <c r="O386" s="403">
        <v>0</v>
      </c>
      <c r="P386" s="403">
        <v>0</v>
      </c>
      <c r="Q386" s="403">
        <v>0</v>
      </c>
    </row>
    <row r="387" spans="3:20" x14ac:dyDescent="0.25">
      <c r="C387" s="992"/>
      <c r="D387" s="722" t="s">
        <v>408</v>
      </c>
      <c r="E387" s="403">
        <v>0</v>
      </c>
      <c r="F387" s="403">
        <v>0</v>
      </c>
      <c r="G387" s="403">
        <v>0</v>
      </c>
      <c r="H387" s="403">
        <v>0</v>
      </c>
      <c r="I387" s="403">
        <v>0</v>
      </c>
      <c r="J387" s="403">
        <v>0</v>
      </c>
      <c r="K387" s="403">
        <v>0</v>
      </c>
      <c r="L387" s="403">
        <v>0</v>
      </c>
      <c r="M387" s="403">
        <v>0</v>
      </c>
      <c r="N387" s="403">
        <v>0</v>
      </c>
      <c r="O387" s="403">
        <v>0</v>
      </c>
      <c r="P387" s="403">
        <v>0</v>
      </c>
      <c r="Q387" s="403">
        <v>0</v>
      </c>
    </row>
    <row r="388" spans="3:20" x14ac:dyDescent="0.25">
      <c r="C388" s="992"/>
      <c r="D388" s="722" t="s">
        <v>409</v>
      </c>
      <c r="E388" s="403">
        <v>0</v>
      </c>
      <c r="F388" s="403">
        <v>0</v>
      </c>
      <c r="G388" s="403">
        <v>0</v>
      </c>
      <c r="H388" s="403">
        <v>0</v>
      </c>
      <c r="I388" s="403">
        <v>0</v>
      </c>
      <c r="J388" s="403">
        <v>0</v>
      </c>
      <c r="K388" s="403">
        <v>0</v>
      </c>
      <c r="L388" s="403">
        <v>0</v>
      </c>
      <c r="M388" s="403">
        <v>0</v>
      </c>
      <c r="N388" s="403">
        <v>0</v>
      </c>
      <c r="O388" s="403">
        <v>0</v>
      </c>
      <c r="P388" s="403">
        <v>0</v>
      </c>
      <c r="Q388" s="403">
        <v>0</v>
      </c>
    </row>
    <row r="389" spans="3:20" x14ac:dyDescent="0.25">
      <c r="C389" s="992"/>
      <c r="D389" s="722" t="s">
        <v>410</v>
      </c>
      <c r="E389" s="403">
        <v>0</v>
      </c>
      <c r="F389" s="403">
        <v>0</v>
      </c>
      <c r="G389" s="403">
        <v>0</v>
      </c>
      <c r="H389" s="403">
        <v>0</v>
      </c>
      <c r="I389" s="403">
        <v>0</v>
      </c>
      <c r="J389" s="403">
        <v>0</v>
      </c>
      <c r="K389" s="403">
        <v>0</v>
      </c>
      <c r="L389" s="403">
        <v>0</v>
      </c>
      <c r="M389" s="403">
        <v>0</v>
      </c>
      <c r="N389" s="403">
        <v>0</v>
      </c>
      <c r="O389" s="403">
        <v>0</v>
      </c>
      <c r="P389" s="403">
        <v>0</v>
      </c>
      <c r="Q389" s="403">
        <v>0</v>
      </c>
    </row>
    <row r="390" spans="3:20" x14ac:dyDescent="0.25">
      <c r="C390" s="992"/>
      <c r="D390" s="722" t="s">
        <v>411</v>
      </c>
      <c r="E390" s="403">
        <v>0</v>
      </c>
      <c r="F390" s="403">
        <v>0</v>
      </c>
      <c r="G390" s="403">
        <v>0</v>
      </c>
      <c r="H390" s="403">
        <v>0</v>
      </c>
      <c r="I390" s="403">
        <v>0</v>
      </c>
      <c r="J390" s="403">
        <v>0</v>
      </c>
      <c r="K390" s="403">
        <v>0</v>
      </c>
      <c r="L390" s="403">
        <v>0</v>
      </c>
      <c r="M390" s="403">
        <v>0</v>
      </c>
      <c r="N390" s="403">
        <v>0</v>
      </c>
      <c r="O390" s="403">
        <v>0</v>
      </c>
      <c r="P390" s="403">
        <v>0</v>
      </c>
      <c r="Q390" s="403">
        <v>0</v>
      </c>
    </row>
    <row r="391" spans="3:20" x14ac:dyDescent="0.25">
      <c r="C391" s="992"/>
      <c r="D391" s="403" t="s">
        <v>1244</v>
      </c>
      <c r="E391" s="403">
        <v>0</v>
      </c>
      <c r="F391" s="403">
        <v>0</v>
      </c>
      <c r="G391" s="403">
        <v>0</v>
      </c>
      <c r="H391" s="403">
        <v>0</v>
      </c>
      <c r="I391" s="403">
        <v>0</v>
      </c>
      <c r="J391" s="403">
        <v>0</v>
      </c>
      <c r="K391" s="403">
        <v>0</v>
      </c>
      <c r="L391" s="403">
        <v>0</v>
      </c>
      <c r="M391" s="403">
        <v>0</v>
      </c>
      <c r="N391" s="403">
        <v>0</v>
      </c>
      <c r="O391" s="403">
        <v>0</v>
      </c>
      <c r="P391" s="403">
        <v>0</v>
      </c>
      <c r="Q391" s="403">
        <v>0</v>
      </c>
    </row>
    <row r="392" spans="3:20" x14ac:dyDescent="0.25">
      <c r="C392" s="992"/>
      <c r="D392" s="403" t="s">
        <v>1245</v>
      </c>
      <c r="E392" s="403">
        <v>0</v>
      </c>
      <c r="F392" s="403">
        <v>0</v>
      </c>
      <c r="G392" s="403">
        <v>0</v>
      </c>
      <c r="H392" s="403">
        <v>0</v>
      </c>
      <c r="I392" s="403">
        <v>0</v>
      </c>
      <c r="J392" s="403">
        <v>0</v>
      </c>
      <c r="K392" s="403">
        <v>0</v>
      </c>
      <c r="L392" s="403">
        <v>0</v>
      </c>
      <c r="M392" s="403">
        <v>0</v>
      </c>
      <c r="N392" s="403">
        <v>0</v>
      </c>
      <c r="O392" s="403">
        <v>0</v>
      </c>
      <c r="P392" s="403">
        <v>0</v>
      </c>
      <c r="Q392" s="403">
        <v>0</v>
      </c>
    </row>
    <row r="393" spans="3:20" ht="28" x14ac:dyDescent="0.3">
      <c r="C393" s="992"/>
      <c r="D393" s="500" t="s">
        <v>1152</v>
      </c>
      <c r="E393" s="403"/>
      <c r="F393" s="403"/>
      <c r="G393" s="403"/>
      <c r="H393" s="403"/>
      <c r="I393" s="403"/>
      <c r="J393" s="403"/>
      <c r="K393" s="403"/>
      <c r="L393" s="403"/>
      <c r="M393" s="403"/>
      <c r="N393" s="403"/>
      <c r="O393" s="403"/>
      <c r="P393" s="403"/>
      <c r="Q393" s="403">
        <v>0</v>
      </c>
    </row>
    <row r="394" spans="3:20" x14ac:dyDescent="0.3">
      <c r="C394" s="992"/>
      <c r="D394" s="397" t="s">
        <v>454</v>
      </c>
      <c r="E394" s="403"/>
      <c r="F394" s="403"/>
      <c r="G394" s="403"/>
      <c r="H394" s="403"/>
      <c r="I394" s="403"/>
      <c r="J394" s="403"/>
      <c r="K394" s="403"/>
      <c r="L394" s="403"/>
      <c r="M394" s="403"/>
      <c r="N394" s="403"/>
      <c r="O394" s="403"/>
      <c r="P394" s="403"/>
      <c r="Q394" s="403">
        <v>0</v>
      </c>
    </row>
    <row r="395" spans="3:20" hidden="1" x14ac:dyDescent="0.25">
      <c r="C395" s="992"/>
      <c r="D395" s="403"/>
      <c r="E395" s="403"/>
      <c r="F395" s="403"/>
      <c r="G395" s="403"/>
      <c r="H395" s="403"/>
      <c r="I395" s="403"/>
      <c r="J395" s="403"/>
      <c r="K395" s="403"/>
      <c r="L395" s="403"/>
      <c r="M395" s="403"/>
      <c r="N395" s="403"/>
      <c r="O395" s="403"/>
      <c r="P395" s="403"/>
      <c r="Q395" s="403">
        <v>0</v>
      </c>
    </row>
    <row r="396" spans="3:20" hidden="1" x14ac:dyDescent="0.25">
      <c r="C396" s="992"/>
      <c r="D396" s="403"/>
      <c r="E396" s="403"/>
      <c r="F396" s="403"/>
      <c r="G396" s="403"/>
      <c r="H396" s="403"/>
      <c r="I396" s="403"/>
      <c r="J396" s="403"/>
      <c r="K396" s="403"/>
      <c r="L396" s="403"/>
      <c r="M396" s="403"/>
      <c r="N396" s="403"/>
      <c r="O396" s="403"/>
      <c r="P396" s="403"/>
      <c r="Q396" s="403">
        <v>0</v>
      </c>
    </row>
    <row r="397" spans="3:20" hidden="1" x14ac:dyDescent="0.25">
      <c r="C397" s="993"/>
      <c r="D397" s="717"/>
      <c r="E397" s="403"/>
      <c r="F397" s="403"/>
      <c r="G397" s="403"/>
      <c r="H397" s="403"/>
      <c r="I397" s="403"/>
      <c r="J397" s="403"/>
      <c r="K397" s="403"/>
      <c r="L397" s="403"/>
      <c r="M397" s="403"/>
      <c r="N397" s="403"/>
      <c r="O397" s="403"/>
      <c r="P397" s="403"/>
      <c r="Q397" s="403">
        <v>0</v>
      </c>
    </row>
    <row r="398" spans="3:20" x14ac:dyDescent="0.25">
      <c r="C398" s="1027" t="s">
        <v>188</v>
      </c>
      <c r="D398" s="1029"/>
      <c r="E398" s="439">
        <v>0</v>
      </c>
      <c r="F398" s="439">
        <v>0</v>
      </c>
      <c r="G398" s="439">
        <v>0</v>
      </c>
      <c r="H398" s="439">
        <v>0</v>
      </c>
      <c r="I398" s="439">
        <v>0</v>
      </c>
      <c r="J398" s="439">
        <v>0</v>
      </c>
      <c r="K398" s="439">
        <v>0</v>
      </c>
      <c r="L398" s="439">
        <v>0</v>
      </c>
      <c r="M398" s="439">
        <v>0</v>
      </c>
      <c r="N398" s="439">
        <v>0</v>
      </c>
      <c r="O398" s="439">
        <v>0</v>
      </c>
      <c r="P398" s="439">
        <v>0</v>
      </c>
      <c r="Q398" s="702">
        <v>0</v>
      </c>
    </row>
    <row r="399" spans="3:20" x14ac:dyDescent="0.25">
      <c r="C399" s="1027" t="s">
        <v>332</v>
      </c>
      <c r="D399" s="1029"/>
      <c r="E399" s="439">
        <v>1072.5231941590764</v>
      </c>
      <c r="F399" s="439">
        <v>860.06198649572264</v>
      </c>
      <c r="G399" s="439">
        <v>703.18576922003501</v>
      </c>
      <c r="H399" s="439">
        <v>785.35864186463255</v>
      </c>
      <c r="I399" s="439">
        <v>841.50951416992689</v>
      </c>
      <c r="J399" s="439">
        <v>774.6331954328183</v>
      </c>
      <c r="K399" s="439">
        <v>641.01164788746996</v>
      </c>
      <c r="L399" s="439">
        <v>642.17598174237276</v>
      </c>
      <c r="M399" s="439">
        <v>975.18138268435382</v>
      </c>
      <c r="N399" s="439">
        <v>1065.1643718298822</v>
      </c>
      <c r="O399" s="439">
        <v>1032.6156999603074</v>
      </c>
      <c r="P399" s="439">
        <v>1175.6088543322635</v>
      </c>
      <c r="Q399" s="702">
        <v>10569.030239778862</v>
      </c>
    </row>
    <row r="400" spans="3:20" x14ac:dyDescent="0.25">
      <c r="C400" s="989" t="s">
        <v>333</v>
      </c>
      <c r="D400" s="990"/>
      <c r="E400" s="403"/>
      <c r="F400" s="403"/>
      <c r="G400" s="403"/>
      <c r="H400" s="403"/>
      <c r="I400" s="403"/>
      <c r="J400" s="403"/>
      <c r="K400" s="403"/>
      <c r="L400" s="403"/>
      <c r="M400" s="403"/>
      <c r="N400" s="403"/>
      <c r="O400" s="403"/>
      <c r="P400" s="403"/>
      <c r="Q400" s="403"/>
    </row>
    <row r="401" spans="3:17" x14ac:dyDescent="0.25">
      <c r="C401" s="953" t="s">
        <v>313</v>
      </c>
      <c r="D401" s="954"/>
      <c r="E401" s="403"/>
      <c r="F401" s="403"/>
      <c r="G401" s="403"/>
      <c r="H401" s="403"/>
      <c r="I401" s="403"/>
      <c r="J401" s="403"/>
      <c r="K401" s="403"/>
      <c r="L401" s="403"/>
      <c r="M401" s="403"/>
      <c r="N401" s="403"/>
      <c r="O401" s="403"/>
      <c r="P401" s="403"/>
      <c r="Q401" s="403"/>
    </row>
    <row r="402" spans="3:17" x14ac:dyDescent="0.25">
      <c r="C402" s="1044" t="s">
        <v>334</v>
      </c>
      <c r="D402" s="403" t="s">
        <v>335</v>
      </c>
      <c r="E402" s="402">
        <v>41.926187536624859</v>
      </c>
      <c r="F402" s="402">
        <v>43.447655809026799</v>
      </c>
      <c r="G402" s="402">
        <v>39.889230847362924</v>
      </c>
      <c r="H402" s="402">
        <v>40.227217123512446</v>
      </c>
      <c r="I402" s="402">
        <v>42.428327027127068</v>
      </c>
      <c r="J402" s="402">
        <v>39.614468298749308</v>
      </c>
      <c r="K402" s="402">
        <v>22.570674229164673</v>
      </c>
      <c r="L402" s="402">
        <v>20.511902750657534</v>
      </c>
      <c r="M402" s="402">
        <v>32.626251819609401</v>
      </c>
      <c r="N402" s="402">
        <v>38.746382660136852</v>
      </c>
      <c r="O402" s="402">
        <v>37.664557337841025</v>
      </c>
      <c r="P402" s="402">
        <v>43.314616383564776</v>
      </c>
      <c r="Q402" s="402">
        <v>442.96747182337771</v>
      </c>
    </row>
    <row r="403" spans="3:17" x14ac:dyDescent="0.25">
      <c r="C403" s="1045"/>
      <c r="D403" s="403" t="s">
        <v>336</v>
      </c>
      <c r="E403" s="402">
        <v>11.892875019202885</v>
      </c>
      <c r="F403" s="402">
        <v>11.934673492355767</v>
      </c>
      <c r="G403" s="402">
        <v>10.494725726940166</v>
      </c>
      <c r="H403" s="402">
        <v>11.355684345404908</v>
      </c>
      <c r="I403" s="402">
        <v>11.258436114219721</v>
      </c>
      <c r="J403" s="402">
        <v>9.9624040914292618</v>
      </c>
      <c r="K403" s="402">
        <v>0</v>
      </c>
      <c r="L403" s="402">
        <v>2.056802646503789</v>
      </c>
      <c r="M403" s="402">
        <v>10.819286235228073</v>
      </c>
      <c r="N403" s="402">
        <v>11.134890364489461</v>
      </c>
      <c r="O403" s="402">
        <v>10.507769449560925</v>
      </c>
      <c r="P403" s="402">
        <v>11.671420108615143</v>
      </c>
      <c r="Q403" s="402">
        <v>113.0889675939501</v>
      </c>
    </row>
    <row r="404" spans="3:17" x14ac:dyDescent="0.25">
      <c r="C404" s="1045"/>
      <c r="D404" s="403" t="s">
        <v>337</v>
      </c>
      <c r="E404" s="402">
        <v>17.370271982440244</v>
      </c>
      <c r="F404" s="402">
        <v>17.014525455630444</v>
      </c>
      <c r="G404" s="402">
        <v>13.815250645323621</v>
      </c>
      <c r="H404" s="402">
        <v>13.990994654624139</v>
      </c>
      <c r="I404" s="402">
        <v>17.441038896067113</v>
      </c>
      <c r="J404" s="402">
        <v>17.396980559042554</v>
      </c>
      <c r="K404" s="402">
        <v>8.9560453544951937</v>
      </c>
      <c r="L404" s="402">
        <v>10.199964417962926</v>
      </c>
      <c r="M404" s="402">
        <v>17.354278546202313</v>
      </c>
      <c r="N404" s="402">
        <v>14.101002594110261</v>
      </c>
      <c r="O404" s="402">
        <v>14.450896344175908</v>
      </c>
      <c r="P404" s="402">
        <v>18.812715450685729</v>
      </c>
      <c r="Q404" s="402">
        <v>180.90396490076046</v>
      </c>
    </row>
    <row r="405" spans="3:17" x14ac:dyDescent="0.25">
      <c r="C405" s="1045"/>
      <c r="D405" s="403" t="s">
        <v>338</v>
      </c>
      <c r="E405" s="402">
        <v>74.972442443705418</v>
      </c>
      <c r="F405" s="402">
        <v>73.745012611194781</v>
      </c>
      <c r="G405" s="402">
        <v>64.01375674101871</v>
      </c>
      <c r="H405" s="402">
        <v>70.38139403943228</v>
      </c>
      <c r="I405" s="402">
        <v>0</v>
      </c>
      <c r="J405" s="402">
        <v>12.291412610469068</v>
      </c>
      <c r="K405" s="402">
        <v>68.755799160494462</v>
      </c>
      <c r="L405" s="402">
        <v>60.070744067398159</v>
      </c>
      <c r="M405" s="402">
        <v>65.590398826476303</v>
      </c>
      <c r="N405" s="402">
        <v>67.974093667225091</v>
      </c>
      <c r="O405" s="402">
        <v>63.962710363649769</v>
      </c>
      <c r="P405" s="402">
        <v>73.842764396920913</v>
      </c>
      <c r="Q405" s="402">
        <v>695.6005289279849</v>
      </c>
    </row>
    <row r="406" spans="3:17" x14ac:dyDescent="0.25">
      <c r="C406" s="1045"/>
      <c r="D406" s="403" t="s">
        <v>339</v>
      </c>
      <c r="E406" s="402">
        <v>35.460526248639447</v>
      </c>
      <c r="F406" s="402">
        <v>34.6325589618313</v>
      </c>
      <c r="G406" s="402">
        <v>30.109831206681431</v>
      </c>
      <c r="H406" s="402">
        <v>33.23917279130265</v>
      </c>
      <c r="I406" s="402">
        <v>0</v>
      </c>
      <c r="J406" s="402">
        <v>5.6704627589508334</v>
      </c>
      <c r="K406" s="402">
        <v>32.709658715269939</v>
      </c>
      <c r="L406" s="402">
        <v>28.155823509756594</v>
      </c>
      <c r="M406" s="402">
        <v>30.279239170889952</v>
      </c>
      <c r="N406" s="402">
        <v>31.575932295150707</v>
      </c>
      <c r="O406" s="402">
        <v>29.8788118687707</v>
      </c>
      <c r="P406" s="402">
        <v>34.980553936310358</v>
      </c>
      <c r="Q406" s="402">
        <v>326.69257146355392</v>
      </c>
    </row>
    <row r="407" spans="3:17" x14ac:dyDescent="0.25">
      <c r="C407" s="1045"/>
      <c r="D407" s="403" t="s">
        <v>340</v>
      </c>
      <c r="E407" s="402">
        <v>44.451531444816744</v>
      </c>
      <c r="F407" s="402">
        <v>45.667684716829527</v>
      </c>
      <c r="G407" s="402">
        <v>40.956452244109798</v>
      </c>
      <c r="H407" s="402">
        <v>43.385890236466935</v>
      </c>
      <c r="I407" s="402">
        <v>43.416480159399754</v>
      </c>
      <c r="J407" s="402">
        <v>13.398213066300139</v>
      </c>
      <c r="K407" s="402">
        <v>19.73299224112489</v>
      </c>
      <c r="L407" s="402">
        <v>33.010144723818023</v>
      </c>
      <c r="M407" s="402">
        <v>28.596274186760976</v>
      </c>
      <c r="N407" s="402">
        <v>40.409397099249929</v>
      </c>
      <c r="O407" s="402">
        <v>40.841621408771658</v>
      </c>
      <c r="P407" s="402">
        <v>43.287589288842739</v>
      </c>
      <c r="Q407" s="402">
        <v>437.15427081649108</v>
      </c>
    </row>
    <row r="408" spans="3:17" x14ac:dyDescent="0.25">
      <c r="C408" s="1045"/>
      <c r="D408" s="403" t="s">
        <v>341</v>
      </c>
      <c r="E408" s="402">
        <v>0</v>
      </c>
      <c r="F408" s="402">
        <v>1.3963098544006978</v>
      </c>
      <c r="G408" s="402">
        <v>6.2381777935099176</v>
      </c>
      <c r="H408" s="402">
        <v>6.7164967892305842</v>
      </c>
      <c r="I408" s="402">
        <v>6.6567863690043767</v>
      </c>
      <c r="J408" s="402">
        <v>6.0538990184281172</v>
      </c>
      <c r="K408" s="402">
        <v>6.5066332930117996</v>
      </c>
      <c r="L408" s="402">
        <v>6.0334235989745828</v>
      </c>
      <c r="M408" s="402">
        <v>6.5066332930117996</v>
      </c>
      <c r="N408" s="402">
        <v>6.6909120680936001</v>
      </c>
      <c r="O408" s="402">
        <v>6.3428299373835317</v>
      </c>
      <c r="P408" s="402">
        <v>6.847890283904027</v>
      </c>
      <c r="Q408" s="402">
        <v>65.989992298953041</v>
      </c>
    </row>
    <row r="409" spans="3:17" x14ac:dyDescent="0.25">
      <c r="C409" s="1045"/>
      <c r="D409" s="403" t="s">
        <v>342</v>
      </c>
      <c r="E409" s="402">
        <v>0</v>
      </c>
      <c r="F409" s="402">
        <v>5.6655022208191594</v>
      </c>
      <c r="G409" s="402">
        <v>25.189404456035433</v>
      </c>
      <c r="H409" s="402">
        <v>27.070441014114142</v>
      </c>
      <c r="I409" s="402">
        <v>26.881768851139309</v>
      </c>
      <c r="J409" s="402">
        <v>24.282556133194646</v>
      </c>
      <c r="K409" s="402">
        <v>26.230393343998436</v>
      </c>
      <c r="L409" s="402">
        <v>24.241423922348798</v>
      </c>
      <c r="M409" s="402">
        <v>26.166286344503497</v>
      </c>
      <c r="N409" s="402">
        <v>26.920866803709739</v>
      </c>
      <c r="O409" s="402">
        <v>25.496227672358419</v>
      </c>
      <c r="P409" s="402">
        <v>27.795815851826699</v>
      </c>
      <c r="Q409" s="402">
        <v>265.94068661404827</v>
      </c>
    </row>
    <row r="410" spans="3:17" x14ac:dyDescent="0.25">
      <c r="C410" s="1045"/>
      <c r="D410" s="403" t="s">
        <v>343</v>
      </c>
      <c r="E410" s="402">
        <v>46.717758636531869</v>
      </c>
      <c r="F410" s="402">
        <v>0</v>
      </c>
      <c r="G410" s="402">
        <v>56.055438030133573</v>
      </c>
      <c r="H410" s="402">
        <v>90.759558748987374</v>
      </c>
      <c r="I410" s="402">
        <v>85.618212155820473</v>
      </c>
      <c r="J410" s="402">
        <v>74.798135029934258</v>
      </c>
      <c r="K410" s="402">
        <v>90.187194281252033</v>
      </c>
      <c r="L410" s="402">
        <v>75.713248783806577</v>
      </c>
      <c r="M410" s="402">
        <v>77.576956721054501</v>
      </c>
      <c r="N410" s="402">
        <v>80.837127296935918</v>
      </c>
      <c r="O410" s="402">
        <v>80.074471139861828</v>
      </c>
      <c r="P410" s="402">
        <v>99.286130893391601</v>
      </c>
      <c r="Q410" s="402">
        <v>857.62423171771002</v>
      </c>
    </row>
    <row r="411" spans="3:17" x14ac:dyDescent="0.25">
      <c r="C411" s="1046"/>
      <c r="D411" s="403" t="s">
        <v>412</v>
      </c>
      <c r="E411" s="402">
        <v>44.887080005748885</v>
      </c>
      <c r="F411" s="402">
        <v>0</v>
      </c>
      <c r="G411" s="402">
        <v>53.947206049199295</v>
      </c>
      <c r="H411" s="402">
        <v>87.001916968446423</v>
      </c>
      <c r="I411" s="402">
        <v>84.816032256373333</v>
      </c>
      <c r="J411" s="402">
        <v>72.253701186280722</v>
      </c>
      <c r="K411" s="402">
        <v>88.031882321333526</v>
      </c>
      <c r="L411" s="402">
        <v>74.462841512653085</v>
      </c>
      <c r="M411" s="402">
        <v>76.145608763662949</v>
      </c>
      <c r="N411" s="402">
        <v>79.582129162272381</v>
      </c>
      <c r="O411" s="402">
        <v>76.339863244206455</v>
      </c>
      <c r="P411" s="402">
        <v>95.408475083178473</v>
      </c>
      <c r="Q411" s="402">
        <v>832.8767365533555</v>
      </c>
    </row>
    <row r="412" spans="3:17" x14ac:dyDescent="0.25">
      <c r="C412" s="403"/>
      <c r="D412" s="403" t="s">
        <v>344</v>
      </c>
      <c r="E412" s="402">
        <v>1.0080719270965486</v>
      </c>
      <c r="F412" s="402">
        <v>1.0445295845722826</v>
      </c>
      <c r="G412" s="402">
        <v>0.94577534733212021</v>
      </c>
      <c r="H412" s="402">
        <v>0.66744649948326262</v>
      </c>
      <c r="I412" s="402">
        <v>0.74378340688394629</v>
      </c>
      <c r="J412" s="402">
        <v>0.8116253261349341</v>
      </c>
      <c r="K412" s="402">
        <v>0.54084757886357904</v>
      </c>
      <c r="L412" s="402">
        <v>0.50167624461778393</v>
      </c>
      <c r="M412" s="402">
        <v>0.84300958791018654</v>
      </c>
      <c r="N412" s="402">
        <v>1.0193985779627812</v>
      </c>
      <c r="O412" s="402">
        <v>0.92206017208092694</v>
      </c>
      <c r="P412" s="402">
        <v>0.98895820375971555</v>
      </c>
      <c r="Q412" s="402">
        <v>10.037182456698067</v>
      </c>
    </row>
    <row r="413" spans="3:17" x14ac:dyDescent="0.25">
      <c r="C413" s="403"/>
      <c r="D413" s="403" t="s">
        <v>345</v>
      </c>
      <c r="E413" s="402">
        <v>0.78414708056803561</v>
      </c>
      <c r="F413" s="402">
        <v>0.77038869878098049</v>
      </c>
      <c r="G413" s="402">
        <v>0.57280307286217524</v>
      </c>
      <c r="H413" s="402">
        <v>0.68647880084327739</v>
      </c>
      <c r="I413" s="402">
        <v>0.62502810118825014</v>
      </c>
      <c r="J413" s="402">
        <v>0.60637176188008657</v>
      </c>
      <c r="K413" s="402">
        <v>0.83299206224142275</v>
      </c>
      <c r="L413" s="402">
        <v>0.65475977501621618</v>
      </c>
      <c r="M413" s="402">
        <v>0.56751753709856267</v>
      </c>
      <c r="N413" s="402">
        <v>0.5791606566919334</v>
      </c>
      <c r="O413" s="402">
        <v>0.72400097048114087</v>
      </c>
      <c r="P413" s="402">
        <v>0.9063047127910896</v>
      </c>
      <c r="Q413" s="402">
        <v>8.3099532304431705</v>
      </c>
    </row>
    <row r="414" spans="3:17" x14ac:dyDescent="0.25">
      <c r="C414" s="403"/>
      <c r="D414" s="403" t="s">
        <v>346</v>
      </c>
      <c r="E414" s="402">
        <v>8.5123509585180788</v>
      </c>
      <c r="F414" s="402">
        <v>8.3341696431788499</v>
      </c>
      <c r="G414" s="402">
        <v>8.3311691348092332</v>
      </c>
      <c r="H414" s="402">
        <v>4.7381686255550699</v>
      </c>
      <c r="I414" s="402">
        <v>5.4471382986519519</v>
      </c>
      <c r="J414" s="402">
        <v>4.1991962585025249</v>
      </c>
      <c r="K414" s="402">
        <v>5.3878189547514745</v>
      </c>
      <c r="L414" s="402">
        <v>8.2229272312189945</v>
      </c>
      <c r="M414" s="402">
        <v>9.1329661005942029</v>
      </c>
      <c r="N414" s="402">
        <v>9.6991231101843436</v>
      </c>
      <c r="O414" s="402">
        <v>8.8406047773204914</v>
      </c>
      <c r="P414" s="402">
        <v>9.7301287227801563</v>
      </c>
      <c r="Q414" s="402">
        <v>90.575761816065366</v>
      </c>
    </row>
    <row r="415" spans="3:17" x14ac:dyDescent="0.25">
      <c r="C415" s="403"/>
      <c r="D415" s="403" t="s">
        <v>347</v>
      </c>
      <c r="E415" s="402">
        <v>0.55884220697128828</v>
      </c>
      <c r="F415" s="402">
        <v>0.54902399155916271</v>
      </c>
      <c r="G415" s="402">
        <v>0.54451291961305037</v>
      </c>
      <c r="H415" s="402">
        <v>0.36307495236869919</v>
      </c>
      <c r="I415" s="402">
        <v>0.30454711083255875</v>
      </c>
      <c r="J415" s="402">
        <v>0.54411488385311158</v>
      </c>
      <c r="K415" s="402">
        <v>0.49276827081941593</v>
      </c>
      <c r="L415" s="402">
        <v>0.25394681484877679</v>
      </c>
      <c r="M415" s="402">
        <v>0.48144083648413766</v>
      </c>
      <c r="N415" s="402">
        <v>0.64614471698721943</v>
      </c>
      <c r="O415" s="402">
        <v>0.58842953179431567</v>
      </c>
      <c r="P415" s="402">
        <v>0.6457466812272683</v>
      </c>
      <c r="Q415" s="402">
        <v>5.9725929173590053</v>
      </c>
    </row>
    <row r="416" spans="3:17" x14ac:dyDescent="0.25">
      <c r="C416" s="403"/>
      <c r="D416" s="403" t="s">
        <v>348</v>
      </c>
      <c r="E416" s="402">
        <v>0.66627026390817778</v>
      </c>
      <c r="F416" s="402">
        <v>0.31842939249488894</v>
      </c>
      <c r="G416" s="402">
        <v>0.23550071969216571</v>
      </c>
      <c r="H416" s="402">
        <v>0.32118671864345399</v>
      </c>
      <c r="I416" s="402">
        <v>0.53312483306572134</v>
      </c>
      <c r="J416" s="402">
        <v>0.56056583233285229</v>
      </c>
      <c r="K416" s="402">
        <v>0.64013937830676548</v>
      </c>
      <c r="L416" s="402">
        <v>0.54043592512644378</v>
      </c>
      <c r="M416" s="402">
        <v>0.57043717569396346</v>
      </c>
      <c r="N416" s="402">
        <v>0.57819330411857872</v>
      </c>
      <c r="O416" s="402">
        <v>0.60472088419033432</v>
      </c>
      <c r="P416" s="402">
        <v>0.71506658120468602</v>
      </c>
      <c r="Q416" s="402">
        <v>6.2840710087780334</v>
      </c>
    </row>
    <row r="417" spans="3:17" x14ac:dyDescent="0.25">
      <c r="C417" s="403"/>
      <c r="D417" s="403" t="s">
        <v>349</v>
      </c>
      <c r="E417" s="402">
        <v>14.685575806822431</v>
      </c>
      <c r="F417" s="402">
        <v>14.545070961522216</v>
      </c>
      <c r="G417" s="402">
        <v>8.4347713628475383</v>
      </c>
      <c r="H417" s="402">
        <v>8.4498963467194326</v>
      </c>
      <c r="I417" s="402">
        <v>9.2046079907967098</v>
      </c>
      <c r="J417" s="402">
        <v>10.433037768178581</v>
      </c>
      <c r="K417" s="402">
        <v>11.04112144352416</v>
      </c>
      <c r="L417" s="402">
        <v>7.9771593859190242</v>
      </c>
      <c r="M417" s="402">
        <v>12.007077059587354</v>
      </c>
      <c r="N417" s="402">
        <v>13.503104708822299</v>
      </c>
      <c r="O417" s="402">
        <v>12.720798928450801</v>
      </c>
      <c r="P417" s="402">
        <v>14.398541858780385</v>
      </c>
      <c r="Q417" s="402">
        <v>137.40076362197092</v>
      </c>
    </row>
    <row r="418" spans="3:17" x14ac:dyDescent="0.25">
      <c r="C418" s="403"/>
      <c r="D418" s="403" t="s">
        <v>350</v>
      </c>
      <c r="E418" s="402">
        <v>20.677438129736945</v>
      </c>
      <c r="F418" s="402">
        <v>20.657720781699965</v>
      </c>
      <c r="G418" s="402">
        <v>10.303231232682396</v>
      </c>
      <c r="H418" s="402">
        <v>10.510413565884779</v>
      </c>
      <c r="I418" s="402">
        <v>19.475486357669102</v>
      </c>
      <c r="J418" s="402">
        <v>17.122615883618593</v>
      </c>
      <c r="K418" s="402">
        <v>18.873433578529131</v>
      </c>
      <c r="L418" s="402">
        <v>17.072738930775198</v>
      </c>
      <c r="M418" s="402">
        <v>9.3398571772436352</v>
      </c>
      <c r="N418" s="402">
        <v>11.842064255976577</v>
      </c>
      <c r="O418" s="402">
        <v>18.121055357702165</v>
      </c>
      <c r="P418" s="402">
        <v>20.22819484604922</v>
      </c>
      <c r="Q418" s="402">
        <v>194.22425009756768</v>
      </c>
    </row>
    <row r="419" spans="3:17" hidden="1" x14ac:dyDescent="0.25">
      <c r="C419" s="403"/>
      <c r="E419" s="403"/>
      <c r="F419" s="403"/>
      <c r="G419" s="403"/>
      <c r="H419" s="403"/>
      <c r="I419" s="403"/>
      <c r="J419" s="403"/>
      <c r="K419" s="403"/>
      <c r="L419" s="403"/>
      <c r="M419" s="403"/>
      <c r="N419" s="403"/>
      <c r="O419" s="403"/>
      <c r="P419" s="403"/>
      <c r="Q419" s="403"/>
    </row>
    <row r="420" spans="3:17" hidden="1" x14ac:dyDescent="0.25">
      <c r="C420" s="403"/>
      <c r="D420" s="403"/>
      <c r="E420" s="403"/>
      <c r="F420" s="403"/>
      <c r="G420" s="403"/>
      <c r="H420" s="403"/>
      <c r="I420" s="403"/>
      <c r="J420" s="403"/>
      <c r="K420" s="403"/>
      <c r="L420" s="403"/>
      <c r="M420" s="403"/>
      <c r="N420" s="403"/>
      <c r="O420" s="403"/>
      <c r="P420" s="403"/>
      <c r="Q420" s="403"/>
    </row>
    <row r="421" spans="3:17" hidden="1" x14ac:dyDescent="0.25">
      <c r="C421" s="403"/>
      <c r="D421" s="403"/>
      <c r="E421" s="403"/>
      <c r="F421" s="403"/>
      <c r="G421" s="403"/>
      <c r="H421" s="403"/>
      <c r="I421" s="403"/>
      <c r="J421" s="403"/>
      <c r="K421" s="403"/>
      <c r="L421" s="403"/>
      <c r="M421" s="403"/>
      <c r="N421" s="403"/>
      <c r="O421" s="403"/>
      <c r="P421" s="403"/>
      <c r="Q421" s="403"/>
    </row>
    <row r="422" spans="3:17" hidden="1" x14ac:dyDescent="0.25">
      <c r="C422" s="403"/>
      <c r="D422" s="403"/>
      <c r="E422" s="403"/>
      <c r="F422" s="403"/>
      <c r="G422" s="403"/>
      <c r="H422" s="403"/>
      <c r="I422" s="403"/>
      <c r="J422" s="403"/>
      <c r="K422" s="403"/>
      <c r="L422" s="403"/>
      <c r="M422" s="403"/>
      <c r="N422" s="403"/>
      <c r="O422" s="403"/>
      <c r="P422" s="403"/>
      <c r="Q422" s="403"/>
    </row>
    <row r="423" spans="3:17" hidden="1" x14ac:dyDescent="0.25">
      <c r="C423" s="403"/>
      <c r="D423" s="403"/>
      <c r="E423" s="403"/>
      <c r="F423" s="403"/>
      <c r="G423" s="403"/>
      <c r="H423" s="403"/>
      <c r="I423" s="403"/>
      <c r="J423" s="403"/>
      <c r="K423" s="403"/>
      <c r="L423" s="403"/>
      <c r="M423" s="403"/>
      <c r="N423" s="403"/>
      <c r="O423" s="403"/>
      <c r="P423" s="403"/>
      <c r="Q423" s="403"/>
    </row>
    <row r="424" spans="3:17" hidden="1" x14ac:dyDescent="0.25">
      <c r="C424" s="403"/>
      <c r="D424" s="403"/>
      <c r="E424" s="403"/>
      <c r="F424" s="403"/>
      <c r="G424" s="403"/>
      <c r="H424" s="403"/>
      <c r="I424" s="403"/>
      <c r="J424" s="403"/>
      <c r="K424" s="403"/>
      <c r="L424" s="403"/>
      <c r="M424" s="403"/>
      <c r="N424" s="403"/>
      <c r="O424" s="403"/>
      <c r="P424" s="403"/>
      <c r="Q424" s="403"/>
    </row>
    <row r="425" spans="3:17" hidden="1" x14ac:dyDescent="0.25">
      <c r="C425" s="403"/>
      <c r="D425" s="403"/>
      <c r="E425" s="403"/>
      <c r="F425" s="403"/>
      <c r="G425" s="403"/>
      <c r="H425" s="403"/>
      <c r="I425" s="403"/>
      <c r="J425" s="403"/>
      <c r="K425" s="403"/>
      <c r="L425" s="403"/>
      <c r="M425" s="403"/>
      <c r="N425" s="403"/>
      <c r="O425" s="403"/>
      <c r="P425" s="403"/>
      <c r="Q425" s="403"/>
    </row>
    <row r="426" spans="3:17" hidden="1" x14ac:dyDescent="0.25">
      <c r="C426" s="403"/>
      <c r="D426" s="403"/>
      <c r="E426" s="403"/>
      <c r="F426" s="403"/>
      <c r="G426" s="403"/>
      <c r="H426" s="403"/>
      <c r="I426" s="403"/>
      <c r="J426" s="403"/>
      <c r="K426" s="403"/>
      <c r="L426" s="403"/>
      <c r="M426" s="403"/>
      <c r="N426" s="403"/>
      <c r="O426" s="403"/>
      <c r="P426" s="403"/>
      <c r="Q426" s="403"/>
    </row>
    <row r="427" spans="3:17" hidden="1" x14ac:dyDescent="0.25">
      <c r="C427" s="403"/>
      <c r="D427" s="403"/>
      <c r="E427" s="403"/>
      <c r="F427" s="403"/>
      <c r="G427" s="403"/>
      <c r="H427" s="403"/>
      <c r="I427" s="403"/>
      <c r="J427" s="403"/>
      <c r="K427" s="403"/>
      <c r="L427" s="403"/>
      <c r="M427" s="403"/>
      <c r="N427" s="403"/>
      <c r="O427" s="403"/>
      <c r="P427" s="403"/>
      <c r="Q427" s="403"/>
    </row>
    <row r="428" spans="3:17" hidden="1" x14ac:dyDescent="0.25">
      <c r="C428" s="403"/>
      <c r="D428" s="403"/>
      <c r="E428" s="403"/>
      <c r="F428" s="403"/>
      <c r="G428" s="403"/>
      <c r="H428" s="403"/>
      <c r="I428" s="403"/>
      <c r="J428" s="403"/>
      <c r="K428" s="403"/>
      <c r="L428" s="403"/>
      <c r="M428" s="403"/>
      <c r="N428" s="403"/>
      <c r="O428" s="403"/>
      <c r="P428" s="403"/>
      <c r="Q428" s="403"/>
    </row>
    <row r="429" spans="3:17" x14ac:dyDescent="0.25">
      <c r="C429" s="1027" t="s">
        <v>188</v>
      </c>
      <c r="D429" s="1029"/>
      <c r="E429" s="716">
        <v>364.57136969133188</v>
      </c>
      <c r="F429" s="716">
        <v>279.72325617589684</v>
      </c>
      <c r="G429" s="716">
        <v>370.07723753015352</v>
      </c>
      <c r="H429" s="716">
        <v>449.86543222101994</v>
      </c>
      <c r="I429" s="716">
        <v>354.85079792823944</v>
      </c>
      <c r="J429" s="716">
        <v>309.99976046727966</v>
      </c>
      <c r="K429" s="716">
        <v>401.49039420718088</v>
      </c>
      <c r="L429" s="716">
        <v>369.6799642414025</v>
      </c>
      <c r="M429" s="716">
        <v>404.60351938201177</v>
      </c>
      <c r="N429" s="716">
        <v>435.8399233421178</v>
      </c>
      <c r="O429" s="716">
        <v>428.08142938860044</v>
      </c>
      <c r="P429" s="716">
        <v>502.86091328383293</v>
      </c>
      <c r="Q429" s="411">
        <v>4671.643997859067</v>
      </c>
    </row>
    <row r="430" spans="3:17" x14ac:dyDescent="0.25">
      <c r="C430" s="953" t="s">
        <v>351</v>
      </c>
      <c r="D430" s="954"/>
      <c r="E430" s="403"/>
      <c r="F430" s="403"/>
      <c r="G430" s="403"/>
      <c r="H430" s="403"/>
      <c r="I430" s="403"/>
      <c r="J430" s="403"/>
      <c r="K430" s="403"/>
      <c r="L430" s="403"/>
      <c r="M430" s="403"/>
      <c r="N430" s="403"/>
      <c r="O430" s="403"/>
      <c r="P430" s="403"/>
      <c r="Q430" s="403"/>
    </row>
    <row r="431" spans="3:17" x14ac:dyDescent="0.25">
      <c r="C431" s="991" t="s">
        <v>352</v>
      </c>
      <c r="D431" s="403" t="s">
        <v>353</v>
      </c>
      <c r="E431" s="402">
        <v>2.7170174367719393</v>
      </c>
      <c r="F431" s="402">
        <v>2.8075846846643424</v>
      </c>
      <c r="G431" s="402">
        <v>2.7170174367719393</v>
      </c>
      <c r="H431" s="402">
        <v>2.8075846846643424</v>
      </c>
      <c r="I431" s="402">
        <v>2.8075846846643424</v>
      </c>
      <c r="J431" s="402">
        <v>1.6557163185539348</v>
      </c>
      <c r="K431" s="402">
        <v>1.8926699275798531</v>
      </c>
      <c r="L431" s="402">
        <v>2.2826541331130201</v>
      </c>
      <c r="M431" s="402">
        <v>1.5580475601143937</v>
      </c>
      <c r="N431" s="402">
        <v>0.7098483829565182</v>
      </c>
      <c r="O431" s="402">
        <v>0.6308312216522548</v>
      </c>
      <c r="P431" s="402">
        <v>0.71441962369312395</v>
      </c>
      <c r="Q431" s="402">
        <v>23.300976095200003</v>
      </c>
    </row>
    <row r="432" spans="3:17" x14ac:dyDescent="0.25">
      <c r="C432" s="992"/>
      <c r="D432" s="403" t="s">
        <v>354</v>
      </c>
      <c r="E432" s="402">
        <v>11.176330225336754</v>
      </c>
      <c r="F432" s="402">
        <v>11.548874566181334</v>
      </c>
      <c r="G432" s="402">
        <v>11.176330225336754</v>
      </c>
      <c r="H432" s="402">
        <v>11.548874566181334</v>
      </c>
      <c r="I432" s="402">
        <v>11.548874566181334</v>
      </c>
      <c r="J432" s="402">
        <v>6.8107153399880414</v>
      </c>
      <c r="K432" s="402">
        <v>7.7854134581220888</v>
      </c>
      <c r="L432" s="402">
        <v>9.3895961198582114</v>
      </c>
      <c r="M432" s="402">
        <v>6.408959251769538</v>
      </c>
      <c r="N432" s="402">
        <v>2.919929710598054</v>
      </c>
      <c r="O432" s="402">
        <v>2.5948961365572565</v>
      </c>
      <c r="P432" s="402">
        <v>2.9387333057904783</v>
      </c>
      <c r="Q432" s="402">
        <v>95.847527471901174</v>
      </c>
    </row>
    <row r="433" spans="3:21" x14ac:dyDescent="0.25">
      <c r="C433" s="992"/>
      <c r="D433" s="403" t="s">
        <v>355</v>
      </c>
      <c r="E433" s="402">
        <v>11.90024322076504</v>
      </c>
      <c r="F433" s="402">
        <v>12.296917994790563</v>
      </c>
      <c r="G433" s="402">
        <v>11.90024322076504</v>
      </c>
      <c r="H433" s="402">
        <v>12.296917994790563</v>
      </c>
      <c r="I433" s="402">
        <v>12.296917994790563</v>
      </c>
      <c r="J433" s="402">
        <v>7.2518588319370334</v>
      </c>
      <c r="K433" s="402">
        <v>8.2896900733870993</v>
      </c>
      <c r="L433" s="402">
        <v>9.9977788163196166</v>
      </c>
      <c r="M433" s="402">
        <v>6.8240802079317433</v>
      </c>
      <c r="N433" s="402">
        <v>3.1090593283367234</v>
      </c>
      <c r="O433" s="402">
        <v>2.7629726873719362</v>
      </c>
      <c r="P433" s="402">
        <v>3.1290808695495436</v>
      </c>
      <c r="Q433" s="402">
        <v>102.05576124073546</v>
      </c>
    </row>
    <row r="434" spans="3:21" x14ac:dyDescent="0.25">
      <c r="C434" s="993"/>
      <c r="D434" s="403" t="s">
        <v>492</v>
      </c>
      <c r="E434" s="402">
        <v>11.741709792236067</v>
      </c>
      <c r="F434" s="402">
        <v>12.133100118643958</v>
      </c>
      <c r="G434" s="402">
        <v>11.741709792236067</v>
      </c>
      <c r="H434" s="402">
        <v>12.133100118643958</v>
      </c>
      <c r="I434" s="402">
        <v>12.133100118643958</v>
      </c>
      <c r="J434" s="402">
        <v>7.1552505507021582</v>
      </c>
      <c r="K434" s="402">
        <v>8.1792559449078208</v>
      </c>
      <c r="L434" s="402">
        <v>9.8645897609346118</v>
      </c>
      <c r="M434" s="402">
        <v>6.7331707355915142</v>
      </c>
      <c r="N434" s="402">
        <v>3.0676408610266486</v>
      </c>
      <c r="O434" s="402">
        <v>2.7261647394220434</v>
      </c>
      <c r="P434" s="402">
        <v>3.0873956779789622</v>
      </c>
      <c r="Q434" s="402">
        <v>100.69618821096776</v>
      </c>
    </row>
    <row r="435" spans="3:21" hidden="1" x14ac:dyDescent="0.25">
      <c r="C435" s="403"/>
      <c r="D435" s="403"/>
      <c r="E435" s="403"/>
      <c r="F435" s="403"/>
      <c r="G435" s="403"/>
      <c r="H435" s="403"/>
      <c r="I435" s="403"/>
      <c r="J435" s="403"/>
      <c r="K435" s="403"/>
      <c r="L435" s="403"/>
      <c r="M435" s="403"/>
      <c r="N435" s="403"/>
      <c r="O435" s="403"/>
      <c r="P435" s="403"/>
      <c r="Q435" s="403"/>
    </row>
    <row r="436" spans="3:21" hidden="1" x14ac:dyDescent="0.25">
      <c r="C436" s="403"/>
      <c r="D436" s="403"/>
      <c r="E436" s="403"/>
      <c r="F436" s="403"/>
      <c r="G436" s="403"/>
      <c r="H436" s="403"/>
      <c r="I436" s="403"/>
      <c r="J436" s="403"/>
      <c r="K436" s="403"/>
      <c r="L436" s="403"/>
      <c r="M436" s="403"/>
      <c r="N436" s="403"/>
      <c r="O436" s="403"/>
      <c r="P436" s="403"/>
      <c r="Q436" s="403"/>
    </row>
    <row r="437" spans="3:21" hidden="1" x14ac:dyDescent="0.25">
      <c r="C437" s="403"/>
      <c r="D437" s="403"/>
      <c r="E437" s="403"/>
      <c r="F437" s="403"/>
      <c r="G437" s="403"/>
      <c r="H437" s="403"/>
      <c r="I437" s="403"/>
      <c r="J437" s="403"/>
      <c r="K437" s="403"/>
      <c r="L437" s="403"/>
      <c r="M437" s="403"/>
      <c r="N437" s="403"/>
      <c r="O437" s="403"/>
      <c r="P437" s="403"/>
      <c r="Q437" s="403"/>
    </row>
    <row r="438" spans="3:21" hidden="1" x14ac:dyDescent="0.25">
      <c r="C438" s="403"/>
      <c r="D438" s="403"/>
      <c r="E438" s="403"/>
      <c r="F438" s="403"/>
      <c r="G438" s="403"/>
      <c r="H438" s="403"/>
      <c r="I438" s="403"/>
      <c r="J438" s="403"/>
      <c r="K438" s="403"/>
      <c r="L438" s="403"/>
      <c r="M438" s="403"/>
      <c r="N438" s="403"/>
      <c r="O438" s="403"/>
      <c r="P438" s="403"/>
      <c r="Q438" s="403"/>
    </row>
    <row r="439" spans="3:21" hidden="1" x14ac:dyDescent="0.25">
      <c r="C439" s="403"/>
      <c r="D439" s="403"/>
      <c r="E439" s="403"/>
      <c r="F439" s="403"/>
      <c r="G439" s="403"/>
      <c r="H439" s="403"/>
      <c r="I439" s="403"/>
      <c r="J439" s="403"/>
      <c r="K439" s="403"/>
      <c r="L439" s="403"/>
      <c r="M439" s="403"/>
      <c r="N439" s="403"/>
      <c r="O439" s="403"/>
      <c r="P439" s="403"/>
      <c r="Q439" s="403"/>
    </row>
    <row r="440" spans="3:21" hidden="1" x14ac:dyDescent="0.25">
      <c r="C440" s="403"/>
      <c r="D440" s="403"/>
      <c r="E440" s="403"/>
      <c r="F440" s="403"/>
      <c r="G440" s="403"/>
      <c r="H440" s="403"/>
      <c r="I440" s="403"/>
      <c r="J440" s="403"/>
      <c r="K440" s="403"/>
      <c r="L440" s="403"/>
      <c r="M440" s="403"/>
      <c r="N440" s="403"/>
      <c r="O440" s="403"/>
      <c r="P440" s="403"/>
      <c r="Q440" s="403"/>
    </row>
    <row r="441" spans="3:21" hidden="1" x14ac:dyDescent="0.25">
      <c r="C441" s="403"/>
      <c r="D441" s="403"/>
      <c r="E441" s="403"/>
      <c r="F441" s="403"/>
      <c r="G441" s="403"/>
      <c r="H441" s="403"/>
      <c r="I441" s="403"/>
      <c r="J441" s="403"/>
      <c r="K441" s="403"/>
      <c r="L441" s="403"/>
      <c r="M441" s="403"/>
      <c r="N441" s="403"/>
      <c r="O441" s="403"/>
      <c r="P441" s="403"/>
      <c r="Q441" s="403"/>
    </row>
    <row r="442" spans="3:21" hidden="1" x14ac:dyDescent="0.25">
      <c r="C442" s="403"/>
      <c r="D442" s="403"/>
      <c r="E442" s="403"/>
      <c r="F442" s="403"/>
      <c r="G442" s="403"/>
      <c r="H442" s="403"/>
      <c r="I442" s="403"/>
      <c r="J442" s="403"/>
      <c r="K442" s="403"/>
      <c r="L442" s="403"/>
      <c r="M442" s="403"/>
      <c r="N442" s="403"/>
      <c r="O442" s="403"/>
      <c r="P442" s="403"/>
      <c r="Q442" s="403"/>
    </row>
    <row r="443" spans="3:21" hidden="1" x14ac:dyDescent="0.25">
      <c r="C443" s="403"/>
      <c r="D443" s="403"/>
      <c r="E443" s="403"/>
      <c r="F443" s="403"/>
      <c r="G443" s="403"/>
      <c r="H443" s="403"/>
      <c r="I443" s="403"/>
      <c r="J443" s="403"/>
      <c r="K443" s="403"/>
      <c r="L443" s="403"/>
      <c r="M443" s="403"/>
      <c r="N443" s="403"/>
      <c r="O443" s="403"/>
      <c r="P443" s="403"/>
      <c r="Q443" s="403"/>
    </row>
    <row r="444" spans="3:21" hidden="1" x14ac:dyDescent="0.25">
      <c r="C444" s="403"/>
      <c r="D444" s="403"/>
      <c r="E444" s="403"/>
      <c r="F444" s="403"/>
      <c r="G444" s="403"/>
      <c r="H444" s="403"/>
      <c r="I444" s="403"/>
      <c r="J444" s="403"/>
      <c r="K444" s="403"/>
      <c r="L444" s="403"/>
      <c r="M444" s="403"/>
      <c r="N444" s="403"/>
      <c r="O444" s="403"/>
      <c r="P444" s="403"/>
      <c r="Q444" s="403"/>
      <c r="U444" s="733"/>
    </row>
    <row r="445" spans="3:21" x14ac:dyDescent="0.25">
      <c r="C445" s="1027" t="s">
        <v>188</v>
      </c>
      <c r="D445" s="1029"/>
      <c r="E445" s="706">
        <v>37.535300675109802</v>
      </c>
      <c r="F445" s="706">
        <v>38.786477364280202</v>
      </c>
      <c r="G445" s="706">
        <v>37.535300675109802</v>
      </c>
      <c r="H445" s="706">
        <v>38.786477364280202</v>
      </c>
      <c r="I445" s="706">
        <v>38.786477364280202</v>
      </c>
      <c r="J445" s="706">
        <v>22.87354104118117</v>
      </c>
      <c r="K445" s="706">
        <v>26.147029403996861</v>
      </c>
      <c r="L445" s="706">
        <v>31.534618830225462</v>
      </c>
      <c r="M445" s="706">
        <v>21.524257755407191</v>
      </c>
      <c r="N445" s="706">
        <v>9.8064782829179435</v>
      </c>
      <c r="O445" s="706">
        <v>8.7148647850034919</v>
      </c>
      <c r="P445" s="706">
        <v>9.8696294770121078</v>
      </c>
      <c r="Q445" s="702">
        <v>321.90045301880446</v>
      </c>
    </row>
    <row r="446" spans="3:21" x14ac:dyDescent="0.25">
      <c r="C446" s="1027" t="s">
        <v>358</v>
      </c>
      <c r="D446" s="1029"/>
      <c r="E446" s="706">
        <v>402.10667036644168</v>
      </c>
      <c r="F446" s="706">
        <v>318.50973354017702</v>
      </c>
      <c r="G446" s="706">
        <v>407.61253820526332</v>
      </c>
      <c r="H446" s="706">
        <v>488.65190958530013</v>
      </c>
      <c r="I446" s="706">
        <v>393.63727529251963</v>
      </c>
      <c r="J446" s="706">
        <v>332.87330150846083</v>
      </c>
      <c r="K446" s="706">
        <v>427.63742361117772</v>
      </c>
      <c r="L446" s="706">
        <v>401.21458307162794</v>
      </c>
      <c r="M446" s="706">
        <v>426.12777713741895</v>
      </c>
      <c r="N446" s="706">
        <v>445.64640162503576</v>
      </c>
      <c r="O446" s="706">
        <v>436.79629417360394</v>
      </c>
      <c r="P446" s="706">
        <v>512.73054276084508</v>
      </c>
      <c r="Q446" s="702">
        <v>4993.544450877871</v>
      </c>
    </row>
    <row r="447" spans="3:21" x14ac:dyDescent="0.25">
      <c r="C447" s="989" t="s">
        <v>359</v>
      </c>
      <c r="D447" s="990"/>
      <c r="E447" s="403"/>
      <c r="F447" s="403"/>
      <c r="G447" s="403"/>
      <c r="H447" s="403"/>
      <c r="I447" s="403"/>
      <c r="J447" s="403"/>
      <c r="K447" s="403"/>
      <c r="L447" s="403"/>
      <c r="M447" s="403"/>
      <c r="N447" s="403"/>
      <c r="O447" s="403"/>
      <c r="P447" s="403"/>
      <c r="Q447" s="403"/>
    </row>
    <row r="448" spans="3:21" x14ac:dyDescent="0.25">
      <c r="C448" s="403" t="s">
        <v>360</v>
      </c>
      <c r="D448" s="403" t="s">
        <v>360</v>
      </c>
      <c r="E448" s="402">
        <v>34.192074649577911</v>
      </c>
      <c r="F448" s="402">
        <v>33.627195863810591</v>
      </c>
      <c r="G448" s="402">
        <v>33.521595378512366</v>
      </c>
      <c r="H448" s="402">
        <v>37.905213480468447</v>
      </c>
      <c r="I448" s="402">
        <v>35.975484580650921</v>
      </c>
      <c r="J448" s="402">
        <v>33.552742739780598</v>
      </c>
      <c r="K448" s="402">
        <v>36.448769275051859</v>
      </c>
      <c r="L448" s="402">
        <v>31.852242292633953</v>
      </c>
      <c r="M448" s="402">
        <v>0</v>
      </c>
      <c r="N448" s="402">
        <v>9.1788460120807134</v>
      </c>
      <c r="O448" s="402">
        <v>35.926217899968648</v>
      </c>
      <c r="P448" s="402">
        <v>39.446278353858851</v>
      </c>
      <c r="Q448" s="402">
        <v>361.62666052639491</v>
      </c>
    </row>
    <row r="449" spans="3:17" x14ac:dyDescent="0.25">
      <c r="C449" s="403" t="s">
        <v>361</v>
      </c>
      <c r="D449" s="403" t="s">
        <v>361</v>
      </c>
      <c r="E449" s="402">
        <v>0</v>
      </c>
      <c r="F449" s="402">
        <v>0</v>
      </c>
      <c r="G449" s="402">
        <v>0</v>
      </c>
      <c r="H449" s="402">
        <v>0</v>
      </c>
      <c r="I449" s="402">
        <v>0</v>
      </c>
      <c r="J449" s="402">
        <v>0</v>
      </c>
      <c r="K449" s="402">
        <v>0</v>
      </c>
      <c r="L449" s="402">
        <v>0</v>
      </c>
      <c r="M449" s="402">
        <v>0</v>
      </c>
      <c r="N449" s="402">
        <v>0</v>
      </c>
      <c r="O449" s="402">
        <v>0</v>
      </c>
      <c r="P449" s="402">
        <v>0</v>
      </c>
      <c r="Q449" s="402">
        <v>0</v>
      </c>
    </row>
    <row r="450" spans="3:17" hidden="1" x14ac:dyDescent="0.25">
      <c r="C450" s="403"/>
      <c r="D450" s="403"/>
      <c r="E450" s="402"/>
      <c r="F450" s="402"/>
      <c r="G450" s="402"/>
      <c r="H450" s="402"/>
      <c r="I450" s="402"/>
      <c r="J450" s="402"/>
      <c r="K450" s="402"/>
      <c r="L450" s="402"/>
      <c r="M450" s="402"/>
      <c r="N450" s="402"/>
      <c r="O450" s="402"/>
      <c r="P450" s="402"/>
      <c r="Q450" s="402"/>
    </row>
    <row r="451" spans="3:17" hidden="1" x14ac:dyDescent="0.25">
      <c r="C451" s="403"/>
      <c r="D451" s="403"/>
      <c r="E451" s="402"/>
      <c r="F451" s="402"/>
      <c r="G451" s="402"/>
      <c r="H451" s="402"/>
      <c r="I451" s="402"/>
      <c r="J451" s="402"/>
      <c r="K451" s="402"/>
      <c r="L451" s="402"/>
      <c r="M451" s="402"/>
      <c r="N451" s="402"/>
      <c r="O451" s="402"/>
      <c r="P451" s="402"/>
      <c r="Q451" s="402"/>
    </row>
    <row r="452" spans="3:17" hidden="1" x14ac:dyDescent="0.25">
      <c r="C452" s="403"/>
      <c r="D452" s="403"/>
      <c r="E452" s="402"/>
      <c r="F452" s="402"/>
      <c r="G452" s="402"/>
      <c r="H452" s="402"/>
      <c r="I452" s="402"/>
      <c r="J452" s="402"/>
      <c r="K452" s="402"/>
      <c r="L452" s="402"/>
      <c r="M452" s="402"/>
      <c r="N452" s="402"/>
      <c r="O452" s="402"/>
      <c r="P452" s="402"/>
      <c r="Q452" s="402"/>
    </row>
    <row r="453" spans="3:17" hidden="1" x14ac:dyDescent="0.25">
      <c r="C453" s="403"/>
      <c r="D453" s="403"/>
      <c r="E453" s="402"/>
      <c r="F453" s="402"/>
      <c r="G453" s="402"/>
      <c r="H453" s="402"/>
      <c r="I453" s="402"/>
      <c r="J453" s="402"/>
      <c r="K453" s="402"/>
      <c r="L453" s="402"/>
      <c r="M453" s="402"/>
      <c r="N453" s="402"/>
      <c r="O453" s="402"/>
      <c r="P453" s="402"/>
      <c r="Q453" s="402"/>
    </row>
    <row r="454" spans="3:17" hidden="1" x14ac:dyDescent="0.25">
      <c r="C454" s="403"/>
      <c r="D454" s="403"/>
      <c r="E454" s="402"/>
      <c r="F454" s="402"/>
      <c r="G454" s="402"/>
      <c r="H454" s="402"/>
      <c r="I454" s="402"/>
      <c r="J454" s="402"/>
      <c r="K454" s="402"/>
      <c r="L454" s="402"/>
      <c r="M454" s="402"/>
      <c r="N454" s="402"/>
      <c r="O454" s="402"/>
      <c r="P454" s="402"/>
      <c r="Q454" s="402"/>
    </row>
    <row r="455" spans="3:17" x14ac:dyDescent="0.25">
      <c r="C455" s="1027" t="s">
        <v>362</v>
      </c>
      <c r="D455" s="1029"/>
      <c r="E455" s="706">
        <v>34.192074649577911</v>
      </c>
      <c r="F455" s="706">
        <v>33.627195863810591</v>
      </c>
      <c r="G455" s="706">
        <v>33.521595378512366</v>
      </c>
      <c r="H455" s="706">
        <v>37.905213480468447</v>
      </c>
      <c r="I455" s="706">
        <v>35.975484580650921</v>
      </c>
      <c r="J455" s="706">
        <v>33.552742739780598</v>
      </c>
      <c r="K455" s="706">
        <v>36.448769275051859</v>
      </c>
      <c r="L455" s="706">
        <v>31.852242292633953</v>
      </c>
      <c r="M455" s="706">
        <v>0</v>
      </c>
      <c r="N455" s="706">
        <v>9.1788460120807134</v>
      </c>
      <c r="O455" s="706">
        <v>35.926217899968648</v>
      </c>
      <c r="P455" s="706">
        <v>39.446278353858851</v>
      </c>
      <c r="Q455" s="702">
        <v>361.62666052639491</v>
      </c>
    </row>
    <row r="456" spans="3:17" x14ac:dyDescent="0.25">
      <c r="C456" s="989" t="s">
        <v>363</v>
      </c>
      <c r="D456" s="990"/>
    </row>
    <row r="457" spans="3:17" x14ac:dyDescent="0.25">
      <c r="C457" s="403" t="s">
        <v>364</v>
      </c>
      <c r="D457" s="403" t="s">
        <v>364</v>
      </c>
      <c r="E457" s="402">
        <v>81.792063098852822</v>
      </c>
      <c r="F457" s="402">
        <v>92.364030326254792</v>
      </c>
      <c r="G457" s="402">
        <v>109.93474282873376</v>
      </c>
      <c r="H457" s="402">
        <v>79.187974415895084</v>
      </c>
      <c r="I457" s="402">
        <v>133.24497620871733</v>
      </c>
      <c r="J457" s="402">
        <v>133.50535774558711</v>
      </c>
      <c r="K457" s="402">
        <v>156.32504190565001</v>
      </c>
      <c r="L457" s="402">
        <v>131.95614680753712</v>
      </c>
      <c r="M457" s="402">
        <v>136.54543855928637</v>
      </c>
      <c r="N457" s="402">
        <v>140.52725198679531</v>
      </c>
      <c r="O457" s="402">
        <v>145.16789305265971</v>
      </c>
      <c r="P457" s="402">
        <v>175.11975852903925</v>
      </c>
      <c r="Q457" s="402">
        <v>1515.6706754650088</v>
      </c>
    </row>
    <row r="458" spans="3:17" x14ac:dyDescent="0.25">
      <c r="C458" s="403" t="s">
        <v>365</v>
      </c>
      <c r="D458" s="403" t="s">
        <v>365</v>
      </c>
      <c r="E458" s="403">
        <v>0</v>
      </c>
      <c r="F458" s="403">
        <v>0</v>
      </c>
      <c r="G458" s="403">
        <v>0</v>
      </c>
      <c r="H458" s="403">
        <v>0</v>
      </c>
      <c r="I458" s="403">
        <v>0</v>
      </c>
      <c r="J458" s="403">
        <v>0</v>
      </c>
      <c r="K458" s="403">
        <v>0</v>
      </c>
      <c r="L458" s="403">
        <v>0</v>
      </c>
      <c r="M458" s="403">
        <v>0</v>
      </c>
      <c r="N458" s="403">
        <v>0</v>
      </c>
      <c r="O458" s="403">
        <v>0</v>
      </c>
      <c r="P458" s="403">
        <v>0</v>
      </c>
      <c r="Q458" s="403">
        <v>0</v>
      </c>
    </row>
    <row r="459" spans="3:17" x14ac:dyDescent="0.25">
      <c r="C459" s="403" t="s">
        <v>366</v>
      </c>
      <c r="D459" s="403" t="s">
        <v>366</v>
      </c>
      <c r="E459" s="403">
        <v>0</v>
      </c>
      <c r="F459" s="403">
        <v>0</v>
      </c>
      <c r="G459" s="403">
        <v>0</v>
      </c>
      <c r="H459" s="403">
        <v>0</v>
      </c>
      <c r="I459" s="403">
        <v>0</v>
      </c>
      <c r="J459" s="403">
        <v>0</v>
      </c>
      <c r="K459" s="403">
        <v>0</v>
      </c>
      <c r="L459" s="403">
        <v>0</v>
      </c>
      <c r="M459" s="403">
        <v>0</v>
      </c>
      <c r="N459" s="403">
        <v>0</v>
      </c>
      <c r="O459" s="403">
        <v>0</v>
      </c>
      <c r="P459" s="403">
        <v>0</v>
      </c>
      <c r="Q459" s="403">
        <v>0</v>
      </c>
    </row>
    <row r="460" spans="3:17" hidden="1" x14ac:dyDescent="0.25">
      <c r="C460" s="403"/>
      <c r="D460" s="403"/>
      <c r="E460" s="403"/>
      <c r="F460" s="403"/>
      <c r="G460" s="403"/>
      <c r="H460" s="403"/>
      <c r="I460" s="403"/>
      <c r="J460" s="403"/>
      <c r="K460" s="403"/>
      <c r="L460" s="403"/>
      <c r="M460" s="403"/>
      <c r="N460" s="403"/>
      <c r="O460" s="403"/>
      <c r="P460" s="403"/>
      <c r="Q460" s="403">
        <v>0</v>
      </c>
    </row>
    <row r="461" spans="3:17" hidden="1" x14ac:dyDescent="0.25">
      <c r="C461" s="403"/>
      <c r="D461" s="403"/>
      <c r="E461" s="403"/>
      <c r="F461" s="403"/>
      <c r="G461" s="403"/>
      <c r="H461" s="403"/>
      <c r="I461" s="403"/>
      <c r="J461" s="403"/>
      <c r="K461" s="403"/>
      <c r="L461" s="403"/>
      <c r="M461" s="403"/>
      <c r="N461" s="403"/>
      <c r="O461" s="403"/>
      <c r="P461" s="403"/>
      <c r="Q461" s="403">
        <v>0</v>
      </c>
    </row>
    <row r="462" spans="3:17" hidden="1" x14ac:dyDescent="0.25">
      <c r="C462" s="403"/>
      <c r="D462" s="403"/>
      <c r="E462" s="403"/>
      <c r="F462" s="403"/>
      <c r="G462" s="403"/>
      <c r="H462" s="403"/>
      <c r="I462" s="403"/>
      <c r="J462" s="403"/>
      <c r="K462" s="403"/>
      <c r="L462" s="403"/>
      <c r="M462" s="403"/>
      <c r="N462" s="403"/>
      <c r="O462" s="403"/>
      <c r="P462" s="403"/>
      <c r="Q462" s="403">
        <v>0</v>
      </c>
    </row>
    <row r="463" spans="3:17" hidden="1" x14ac:dyDescent="0.25">
      <c r="C463" s="403"/>
      <c r="D463" s="403"/>
      <c r="E463" s="403"/>
      <c r="F463" s="403"/>
      <c r="G463" s="403"/>
      <c r="H463" s="403"/>
      <c r="I463" s="403"/>
      <c r="J463" s="403"/>
      <c r="K463" s="403"/>
      <c r="L463" s="403"/>
      <c r="M463" s="403"/>
      <c r="N463" s="403"/>
      <c r="O463" s="403"/>
      <c r="P463" s="403"/>
      <c r="Q463" s="403">
        <v>0</v>
      </c>
    </row>
    <row r="464" spans="3:17" hidden="1" x14ac:dyDescent="0.25">
      <c r="C464" s="403"/>
      <c r="D464" s="403"/>
      <c r="E464" s="403"/>
      <c r="F464" s="403"/>
      <c r="G464" s="403"/>
      <c r="H464" s="403"/>
      <c r="I464" s="403"/>
      <c r="J464" s="403"/>
      <c r="K464" s="403"/>
      <c r="L464" s="403"/>
      <c r="M464" s="403"/>
      <c r="N464" s="403"/>
      <c r="O464" s="403"/>
      <c r="P464" s="403"/>
      <c r="Q464" s="403">
        <v>0</v>
      </c>
    </row>
    <row r="465" spans="3:17" x14ac:dyDescent="0.25">
      <c r="C465" s="1027" t="s">
        <v>367</v>
      </c>
      <c r="D465" s="1029"/>
      <c r="E465" s="706">
        <v>81.792063098852822</v>
      </c>
      <c r="F465" s="706">
        <v>92.364030326254792</v>
      </c>
      <c r="G465" s="706">
        <v>109.93474282873376</v>
      </c>
      <c r="H465" s="706">
        <v>79.187974415895084</v>
      </c>
      <c r="I465" s="706">
        <v>133.24497620871733</v>
      </c>
      <c r="J465" s="706">
        <v>133.50535774558711</v>
      </c>
      <c r="K465" s="706">
        <v>156.32504190565001</v>
      </c>
      <c r="L465" s="706">
        <v>131.95614680753712</v>
      </c>
      <c r="M465" s="706">
        <v>136.54543855928637</v>
      </c>
      <c r="N465" s="706">
        <v>140.52725198679531</v>
      </c>
      <c r="O465" s="706">
        <v>145.16789305265971</v>
      </c>
      <c r="P465" s="706">
        <v>175.11975852903925</v>
      </c>
      <c r="Q465" s="702">
        <v>1515.6706754650088</v>
      </c>
    </row>
    <row r="466" spans="3:17" x14ac:dyDescent="0.25">
      <c r="C466" s="989" t="s">
        <v>368</v>
      </c>
      <c r="D466" s="990"/>
      <c r="E466" s="403"/>
      <c r="F466" s="403"/>
      <c r="G466" s="403"/>
      <c r="H466" s="403"/>
      <c r="I466" s="403"/>
      <c r="J466" s="403"/>
      <c r="K466" s="403"/>
      <c r="L466" s="403"/>
      <c r="M466" s="403"/>
      <c r="N466" s="403"/>
      <c r="O466" s="403"/>
      <c r="P466" s="403"/>
      <c r="Q466" s="403"/>
    </row>
    <row r="467" spans="3:17" x14ac:dyDescent="0.25">
      <c r="C467" s="403"/>
      <c r="D467" s="403" t="s">
        <v>369</v>
      </c>
      <c r="E467" s="402">
        <v>1.5974635068493108E-2</v>
      </c>
      <c r="F467" s="402">
        <v>1.6507122904109522E-2</v>
      </c>
      <c r="G467" s="402">
        <v>1.5974635068493108E-2</v>
      </c>
      <c r="H467" s="402">
        <v>1.6507122904109522E-2</v>
      </c>
      <c r="I467" s="402">
        <v>1.6507122904109522E-2</v>
      </c>
      <c r="J467" s="402">
        <v>1.5974635068493108E-2</v>
      </c>
      <c r="K467" s="402">
        <v>1.6507122904109522E-2</v>
      </c>
      <c r="L467" s="402">
        <v>1.5974635068493108E-2</v>
      </c>
      <c r="M467" s="402">
        <v>1.6507122904109522E-2</v>
      </c>
      <c r="N467" s="402">
        <v>1.6507122904109522E-2</v>
      </c>
      <c r="O467" s="402">
        <v>1.4909659397260291E-2</v>
      </c>
      <c r="P467" s="402">
        <v>1.6507122904109522E-2</v>
      </c>
      <c r="Q467" s="402">
        <v>0.19435805999999939</v>
      </c>
    </row>
    <row r="468" spans="3:17" x14ac:dyDescent="0.25">
      <c r="C468" s="403"/>
      <c r="D468" s="403" t="s">
        <v>370</v>
      </c>
      <c r="E468" s="734" t="s">
        <v>1255</v>
      </c>
      <c r="F468" s="735" t="s">
        <v>1255</v>
      </c>
      <c r="G468" s="735" t="s">
        <v>1255</v>
      </c>
      <c r="H468" s="735" t="s">
        <v>1255</v>
      </c>
      <c r="I468" s="735" t="s">
        <v>1255</v>
      </c>
      <c r="J468" s="735" t="s">
        <v>1255</v>
      </c>
      <c r="K468" s="735" t="s">
        <v>1255</v>
      </c>
      <c r="L468" s="735" t="s">
        <v>1255</v>
      </c>
      <c r="M468" s="735" t="s">
        <v>1255</v>
      </c>
      <c r="N468" s="735" t="s">
        <v>1255</v>
      </c>
      <c r="O468" s="735" t="s">
        <v>1255</v>
      </c>
      <c r="P468" s="735" t="s">
        <v>1255</v>
      </c>
      <c r="Q468" s="402">
        <v>0</v>
      </c>
    </row>
    <row r="469" spans="3:17" x14ac:dyDescent="0.25">
      <c r="C469" s="403"/>
      <c r="D469" s="403" t="s">
        <v>371</v>
      </c>
      <c r="E469" s="402">
        <v>15.716228605751134</v>
      </c>
      <c r="F469" s="402">
        <v>16.240102892609528</v>
      </c>
      <c r="G469" s="402">
        <v>15.716228605751134</v>
      </c>
      <c r="H469" s="402">
        <v>16.240102892609528</v>
      </c>
      <c r="I469" s="402">
        <v>16.240102892609528</v>
      </c>
      <c r="J469" s="402">
        <v>15.716228605751134</v>
      </c>
      <c r="K469" s="402">
        <v>16.240102892609528</v>
      </c>
      <c r="L469" s="402">
        <v>15.716228605751134</v>
      </c>
      <c r="M469" s="402">
        <v>16.240102892609528</v>
      </c>
      <c r="N469" s="402">
        <v>16.240102892609528</v>
      </c>
      <c r="O469" s="402">
        <v>14.668480032034344</v>
      </c>
      <c r="P469" s="402">
        <v>16.240102892609528</v>
      </c>
      <c r="Q469" s="402">
        <v>191.2141147033056</v>
      </c>
    </row>
    <row r="470" spans="3:17" x14ac:dyDescent="0.25">
      <c r="C470" s="403"/>
      <c r="D470" s="403" t="s">
        <v>372</v>
      </c>
      <c r="E470" s="402">
        <v>2.5791679481438514</v>
      </c>
      <c r="F470" s="402">
        <v>2.6651402130819801</v>
      </c>
      <c r="G470" s="402">
        <v>2.5791679481438514</v>
      </c>
      <c r="H470" s="402">
        <v>2.6651402130819801</v>
      </c>
      <c r="I470" s="402">
        <v>2.6651402130819801</v>
      </c>
      <c r="J470" s="402">
        <v>2.5791679481438514</v>
      </c>
      <c r="K470" s="402">
        <v>2.6651402130819801</v>
      </c>
      <c r="L470" s="402">
        <v>2.5791679481438514</v>
      </c>
      <c r="M470" s="402">
        <v>2.6651402130819801</v>
      </c>
      <c r="N470" s="402">
        <v>2.6651402130819801</v>
      </c>
      <c r="O470" s="402">
        <v>2.4072234182675949</v>
      </c>
      <c r="P470" s="402">
        <v>2.6651402130819801</v>
      </c>
      <c r="Q470" s="402">
        <v>31.379876702416858</v>
      </c>
    </row>
    <row r="471" spans="3:17" x14ac:dyDescent="0.25">
      <c r="C471" s="403"/>
      <c r="D471" s="403" t="s">
        <v>373</v>
      </c>
      <c r="E471" s="402">
        <v>6.0704299315016268</v>
      </c>
      <c r="F471" s="402">
        <v>7.8537973140026001</v>
      </c>
      <c r="G471" s="402">
        <v>12.989014630108324</v>
      </c>
      <c r="H471" s="402">
        <v>13.395034233785958</v>
      </c>
      <c r="I471" s="402">
        <v>17.348580873434084</v>
      </c>
      <c r="J471" s="402">
        <v>10.013470995753627</v>
      </c>
      <c r="K471" s="402">
        <v>4.4508390397084243</v>
      </c>
      <c r="L471" s="402">
        <v>8.7315542116904226</v>
      </c>
      <c r="M471" s="402">
        <v>13.761819472979926</v>
      </c>
      <c r="N471" s="402">
        <v>11.654293706136617</v>
      </c>
      <c r="O471" s="402">
        <v>8.1407467640501139</v>
      </c>
      <c r="P471" s="402">
        <v>7.1403079006694785</v>
      </c>
      <c r="Q471" s="402">
        <v>121.54988907382119</v>
      </c>
    </row>
    <row r="472" spans="3:17" x14ac:dyDescent="0.25">
      <c r="C472" s="403"/>
      <c r="D472" s="403" t="s">
        <v>331</v>
      </c>
      <c r="E472" s="402">
        <v>1.4094177117499359E-3</v>
      </c>
      <c r="F472" s="402">
        <v>1.4563983021416002E-3</v>
      </c>
      <c r="G472" s="402">
        <v>1.4094177117499359E-3</v>
      </c>
      <c r="H472" s="402">
        <v>1.4563983021416002E-3</v>
      </c>
      <c r="I472" s="402">
        <v>1.4563983021416002E-3</v>
      </c>
      <c r="J472" s="402">
        <v>1.4094177117499359E-3</v>
      </c>
      <c r="K472" s="402">
        <v>1.4563983021416002E-3</v>
      </c>
      <c r="L472" s="402">
        <v>1.4094177117499359E-3</v>
      </c>
      <c r="M472" s="402">
        <v>1.4563983021416002E-3</v>
      </c>
      <c r="N472" s="402">
        <v>1.4563983021416002E-3</v>
      </c>
      <c r="O472" s="402">
        <v>1.3154565309666073E-3</v>
      </c>
      <c r="P472" s="402">
        <v>1.4563983021416002E-3</v>
      </c>
      <c r="Q472" s="402">
        <v>1.7147915492957556E-2</v>
      </c>
    </row>
    <row r="473" spans="3:17" x14ac:dyDescent="0.25">
      <c r="C473" s="403"/>
      <c r="D473" s="403" t="s">
        <v>374</v>
      </c>
      <c r="E473" s="501">
        <v>197.52109906963551</v>
      </c>
      <c r="F473" s="501">
        <v>202.74948723359722</v>
      </c>
      <c r="G473" s="501">
        <v>191.55164734231448</v>
      </c>
      <c r="H473" s="501">
        <v>150.1539539062737</v>
      </c>
      <c r="I473" s="501">
        <v>182.81180881937448</v>
      </c>
      <c r="J473" s="501">
        <v>159.47316432440724</v>
      </c>
      <c r="K473" s="501">
        <v>199.40566332142993</v>
      </c>
      <c r="L473" s="501">
        <v>165.77992274092523</v>
      </c>
      <c r="M473" s="501">
        <v>177.3715744297061</v>
      </c>
      <c r="N473" s="501">
        <v>191.75925031894224</v>
      </c>
      <c r="O473" s="501">
        <v>196.82860390956554</v>
      </c>
      <c r="P473" s="501">
        <v>211.05563267623054</v>
      </c>
      <c r="Q473" s="501">
        <v>2226.4618080924024</v>
      </c>
    </row>
    <row r="474" spans="3:17" x14ac:dyDescent="0.25">
      <c r="C474" s="403"/>
      <c r="D474" s="403" t="s">
        <v>375</v>
      </c>
      <c r="E474" s="402">
        <v>7.0276751752927469</v>
      </c>
      <c r="F474" s="402">
        <v>7.2136979033948947</v>
      </c>
      <c r="G474" s="402">
        <v>6.8152858765707265</v>
      </c>
      <c r="H474" s="402">
        <v>5.3423822533872771</v>
      </c>
      <c r="I474" s="402">
        <v>6.5043279763107691</v>
      </c>
      <c r="J474" s="402">
        <v>5.6739538374728724</v>
      </c>
      <c r="K474" s="402">
        <v>7.0947267736838144</v>
      </c>
      <c r="L474" s="402">
        <v>5.8983442938296688</v>
      </c>
      <c r="M474" s="402">
        <v>6.3107678941315628</v>
      </c>
      <c r="N474" s="402">
        <v>6.8226722585422497</v>
      </c>
      <c r="O474" s="402">
        <v>7.003036637595474</v>
      </c>
      <c r="P474" s="402">
        <v>7.5092252794803525</v>
      </c>
      <c r="Q474" s="402">
        <v>79.216096159692412</v>
      </c>
    </row>
    <row r="475" spans="3:17" x14ac:dyDescent="0.25">
      <c r="C475" s="403"/>
      <c r="D475" s="403" t="s">
        <v>376</v>
      </c>
      <c r="E475" s="402">
        <v>23.048711709032407</v>
      </c>
      <c r="F475" s="402">
        <v>23.658811653097541</v>
      </c>
      <c r="G475" s="402">
        <v>22.352137152835233</v>
      </c>
      <c r="H475" s="402">
        <v>17.521445616991667</v>
      </c>
      <c r="I475" s="402">
        <v>21.332286516890147</v>
      </c>
      <c r="J475" s="402">
        <v>18.60890308505509</v>
      </c>
      <c r="K475" s="402">
        <v>23.268621269789978</v>
      </c>
      <c r="L475" s="402">
        <v>19.344837915539145</v>
      </c>
      <c r="M475" s="402">
        <v>20.697466263926575</v>
      </c>
      <c r="N475" s="402">
        <v>22.376362317543041</v>
      </c>
      <c r="O475" s="402">
        <v>22.967904537649027</v>
      </c>
      <c r="P475" s="402">
        <v>24.628054699143252</v>
      </c>
      <c r="Q475" s="402">
        <v>259.80554273749311</v>
      </c>
    </row>
    <row r="476" spans="3:17" x14ac:dyDescent="0.25">
      <c r="C476" s="403"/>
      <c r="D476" s="403" t="s">
        <v>377</v>
      </c>
      <c r="E476" s="402">
        <v>13.399615120629214</v>
      </c>
      <c r="F476" s="402">
        <v>13.754303249787716</v>
      </c>
      <c r="G476" s="402">
        <v>12.994654050626879</v>
      </c>
      <c r="H476" s="402">
        <v>10.18627984889574</v>
      </c>
      <c r="I476" s="402">
        <v>12.401752973347245</v>
      </c>
      <c r="J476" s="402">
        <v>10.818484881266098</v>
      </c>
      <c r="K476" s="402">
        <v>13.527461896305768</v>
      </c>
      <c r="L476" s="402">
        <v>11.246328467790169</v>
      </c>
      <c r="M476" s="402">
        <v>12.032693428159783</v>
      </c>
      <c r="N476" s="402">
        <v>13.008737609283706</v>
      </c>
      <c r="O476" s="402">
        <v>13.352637007093282</v>
      </c>
      <c r="P476" s="402">
        <v>14.317783063293705</v>
      </c>
      <c r="Q476" s="501">
        <v>151.0407315964793</v>
      </c>
    </row>
    <row r="477" spans="3:17" x14ac:dyDescent="0.25">
      <c r="C477" s="403"/>
      <c r="D477" s="403" t="s">
        <v>1246</v>
      </c>
      <c r="E477" s="402">
        <v>53.31709266501084</v>
      </c>
      <c r="F477" s="402">
        <v>54.728397368860804</v>
      </c>
      <c r="G477" s="402">
        <v>51.705751839124282</v>
      </c>
      <c r="H477" s="402">
        <v>40.531225839403355</v>
      </c>
      <c r="I477" s="402">
        <v>49.346597386259774</v>
      </c>
      <c r="J477" s="402">
        <v>43.046770800264412</v>
      </c>
      <c r="K477" s="402">
        <v>53.825795215368068</v>
      </c>
      <c r="L477" s="402">
        <v>44.749161200546546</v>
      </c>
      <c r="M477" s="402">
        <v>47.878108792182708</v>
      </c>
      <c r="N477" s="402">
        <v>51.76179034434994</v>
      </c>
      <c r="O477" s="402">
        <v>53.130166666758328</v>
      </c>
      <c r="P477" s="402">
        <v>56.970484560254015</v>
      </c>
      <c r="Q477" s="402">
        <v>600.99134267838315</v>
      </c>
    </row>
    <row r="478" spans="3:17" x14ac:dyDescent="0.25">
      <c r="C478" s="403"/>
      <c r="D478" s="403" t="s">
        <v>1247</v>
      </c>
      <c r="E478" s="402">
        <v>0</v>
      </c>
      <c r="F478" s="402">
        <v>0</v>
      </c>
      <c r="G478" s="402">
        <v>0</v>
      </c>
      <c r="H478" s="402">
        <v>0</v>
      </c>
      <c r="I478" s="402">
        <v>0</v>
      </c>
      <c r="J478" s="402">
        <v>0</v>
      </c>
      <c r="K478" s="402">
        <v>0</v>
      </c>
      <c r="L478" s="402">
        <v>0</v>
      </c>
      <c r="M478" s="402">
        <v>0</v>
      </c>
      <c r="N478" s="402">
        <v>7.4024554826367357</v>
      </c>
      <c r="O478" s="402">
        <v>7.4646345833365606</v>
      </c>
      <c r="P478" s="402">
        <v>8.3204188466915134</v>
      </c>
      <c r="Q478" s="402">
        <v>23.187508912664811</v>
      </c>
    </row>
    <row r="479" spans="3:17" x14ac:dyDescent="0.25">
      <c r="C479" s="403"/>
      <c r="D479" s="403" t="s">
        <v>1248</v>
      </c>
      <c r="E479" s="402">
        <v>57.554479946637898</v>
      </c>
      <c r="F479" s="402">
        <v>59.077948392051354</v>
      </c>
      <c r="G479" s="402">
        <v>55.815077465835593</v>
      </c>
      <c r="H479" s="402">
        <v>43.752453635144548</v>
      </c>
      <c r="I479" s="402">
        <v>53.268428710969829</v>
      </c>
      <c r="J479" s="402">
        <v>46.46792206689863</v>
      </c>
      <c r="K479" s="402">
        <v>58.103611740400396</v>
      </c>
      <c r="L479" s="402">
        <v>48.30561030639047</v>
      </c>
      <c r="M479" s="402">
        <v>51.683231673488834</v>
      </c>
      <c r="N479" s="402">
        <v>55.875569643185045</v>
      </c>
      <c r="O479" s="402">
        <v>57.352697964909758</v>
      </c>
      <c r="P479" s="402">
        <v>61.498225939936802</v>
      </c>
      <c r="Q479" s="402">
        <v>648.75525748584914</v>
      </c>
    </row>
    <row r="480" spans="3:17" x14ac:dyDescent="0.25">
      <c r="C480" s="403"/>
      <c r="D480" s="403" t="s">
        <v>381</v>
      </c>
      <c r="E480" s="402">
        <v>29.438183219152133</v>
      </c>
      <c r="F480" s="402">
        <v>30.21741262520808</v>
      </c>
      <c r="G480" s="402">
        <v>28.548507055468935</v>
      </c>
      <c r="H480" s="402">
        <v>22.378670567313204</v>
      </c>
      <c r="I480" s="402">
        <v>27.245937512488588</v>
      </c>
      <c r="J480" s="402">
        <v>23.767588637529748</v>
      </c>
      <c r="K480" s="402">
        <v>29.719055227225699</v>
      </c>
      <c r="L480" s="402">
        <v>24.707536373031818</v>
      </c>
      <c r="M480" s="402">
        <v>26.435134932548873</v>
      </c>
      <c r="N480" s="402">
        <v>28.579447823273462</v>
      </c>
      <c r="O480" s="402">
        <v>29.334975007490005</v>
      </c>
      <c r="P480" s="402">
        <v>31.455345344987872</v>
      </c>
      <c r="Q480" s="402">
        <v>331.8277943257184</v>
      </c>
    </row>
    <row r="481" spans="3:17" x14ac:dyDescent="0.3">
      <c r="C481" s="403"/>
      <c r="D481" s="397" t="s">
        <v>382</v>
      </c>
      <c r="E481" s="403"/>
      <c r="F481" s="403"/>
      <c r="G481" s="403"/>
      <c r="H481" s="403"/>
      <c r="I481" s="403"/>
      <c r="J481" s="403"/>
      <c r="K481" s="403"/>
      <c r="L481" s="403"/>
      <c r="M481" s="403"/>
      <c r="N481" s="403"/>
      <c r="O481" s="403"/>
      <c r="P481" s="403"/>
      <c r="Q481" s="403"/>
    </row>
    <row r="482" spans="3:17" x14ac:dyDescent="0.3">
      <c r="C482" s="403"/>
      <c r="D482" s="397" t="s">
        <v>402</v>
      </c>
      <c r="E482" s="403"/>
      <c r="F482" s="403"/>
      <c r="G482" s="403"/>
      <c r="H482" s="403"/>
      <c r="I482" s="403"/>
      <c r="J482" s="403"/>
      <c r="K482" s="403"/>
      <c r="L482" s="403"/>
      <c r="M482" s="403"/>
      <c r="N482" s="403"/>
      <c r="O482" s="403"/>
      <c r="P482" s="403"/>
      <c r="Q482" s="403"/>
    </row>
    <row r="483" spans="3:17" x14ac:dyDescent="0.25">
      <c r="C483" s="403"/>
      <c r="D483" s="403" t="s">
        <v>402</v>
      </c>
      <c r="E483" s="403"/>
      <c r="F483" s="403"/>
      <c r="G483" s="403"/>
      <c r="H483" s="403"/>
      <c r="I483" s="403"/>
      <c r="J483" s="403"/>
      <c r="K483" s="403"/>
      <c r="L483" s="403"/>
      <c r="M483" s="403"/>
      <c r="N483" s="403"/>
      <c r="O483" s="403"/>
      <c r="P483" s="403"/>
      <c r="Q483" s="403"/>
    </row>
    <row r="484" spans="3:17" hidden="1" x14ac:dyDescent="0.25">
      <c r="C484" s="403"/>
      <c r="D484" s="403"/>
      <c r="E484" s="403"/>
      <c r="F484" s="403"/>
      <c r="G484" s="403"/>
      <c r="H484" s="403"/>
      <c r="I484" s="403"/>
      <c r="J484" s="403"/>
      <c r="K484" s="403"/>
      <c r="L484" s="403"/>
      <c r="M484" s="403"/>
      <c r="N484" s="403"/>
      <c r="O484" s="403"/>
      <c r="P484" s="403"/>
      <c r="Q484" s="403"/>
    </row>
    <row r="485" spans="3:17" hidden="1" x14ac:dyDescent="0.25">
      <c r="C485" s="403"/>
      <c r="D485" s="403"/>
      <c r="E485" s="403"/>
      <c r="F485" s="403"/>
      <c r="G485" s="403"/>
      <c r="H485" s="403"/>
      <c r="I485" s="403"/>
      <c r="J485" s="403"/>
      <c r="K485" s="403"/>
      <c r="L485" s="403"/>
      <c r="M485" s="403"/>
      <c r="N485" s="403"/>
      <c r="O485" s="403"/>
      <c r="P485" s="403"/>
      <c r="Q485" s="403"/>
    </row>
    <row r="486" spans="3:17" hidden="1" x14ac:dyDescent="0.25">
      <c r="C486" s="403"/>
      <c r="D486" s="403"/>
      <c r="E486" s="403"/>
      <c r="F486" s="403"/>
      <c r="G486" s="403"/>
      <c r="H486" s="403"/>
      <c r="I486" s="403"/>
      <c r="J486" s="403"/>
      <c r="K486" s="403"/>
      <c r="L486" s="403"/>
      <c r="M486" s="403"/>
      <c r="N486" s="403"/>
      <c r="O486" s="403"/>
      <c r="P486" s="403"/>
      <c r="Q486" s="403"/>
    </row>
    <row r="487" spans="3:17" hidden="1" x14ac:dyDescent="0.25">
      <c r="C487" s="403"/>
      <c r="D487" s="403"/>
      <c r="E487" s="403"/>
      <c r="F487" s="403"/>
      <c r="G487" s="403"/>
      <c r="H487" s="403"/>
      <c r="I487" s="403"/>
      <c r="J487" s="403"/>
      <c r="K487" s="403"/>
      <c r="L487" s="403"/>
      <c r="M487" s="403"/>
      <c r="N487" s="403"/>
      <c r="O487" s="403"/>
      <c r="P487" s="403"/>
      <c r="Q487" s="403"/>
    </row>
    <row r="488" spans="3:17" hidden="1" x14ac:dyDescent="0.25">
      <c r="C488" s="403"/>
      <c r="D488" s="403"/>
      <c r="E488" s="403"/>
      <c r="F488" s="403"/>
      <c r="G488" s="403"/>
      <c r="H488" s="403"/>
      <c r="I488" s="403"/>
      <c r="J488" s="403"/>
      <c r="K488" s="403"/>
      <c r="L488" s="403"/>
      <c r="M488" s="403"/>
      <c r="N488" s="403"/>
      <c r="O488" s="403"/>
      <c r="P488" s="403"/>
      <c r="Q488" s="403"/>
    </row>
    <row r="489" spans="3:17" hidden="1" x14ac:dyDescent="0.25">
      <c r="C489" s="403"/>
      <c r="D489" s="403"/>
      <c r="E489" s="403"/>
      <c r="F489" s="403"/>
      <c r="G489" s="403"/>
      <c r="H489" s="403"/>
      <c r="I489" s="403"/>
      <c r="J489" s="403"/>
      <c r="K489" s="403"/>
      <c r="L489" s="403"/>
      <c r="M489" s="403"/>
      <c r="N489" s="403"/>
      <c r="O489" s="403"/>
      <c r="P489" s="403"/>
      <c r="Q489" s="403"/>
    </row>
    <row r="490" spans="3:17" hidden="1" x14ac:dyDescent="0.25">
      <c r="C490" s="403"/>
      <c r="D490" s="403"/>
      <c r="E490" s="403"/>
      <c r="F490" s="403"/>
      <c r="G490" s="403"/>
      <c r="H490" s="403"/>
      <c r="I490" s="403"/>
      <c r="J490" s="403"/>
      <c r="K490" s="403"/>
      <c r="L490" s="403"/>
      <c r="M490" s="403"/>
      <c r="N490" s="403"/>
      <c r="O490" s="403"/>
      <c r="P490" s="403"/>
      <c r="Q490" s="403"/>
    </row>
    <row r="491" spans="3:17" x14ac:dyDescent="0.25">
      <c r="C491" s="1027" t="s">
        <v>384</v>
      </c>
      <c r="D491" s="1029"/>
      <c r="E491" s="439">
        <v>405.69006744356756</v>
      </c>
      <c r="F491" s="439">
        <v>418.17706236689793</v>
      </c>
      <c r="G491" s="439">
        <v>401.08485601955971</v>
      </c>
      <c r="H491" s="439">
        <v>322.18465252809318</v>
      </c>
      <c r="I491" s="439">
        <v>389.18292739597268</v>
      </c>
      <c r="J491" s="439">
        <v>336.18303923532295</v>
      </c>
      <c r="K491" s="439">
        <v>408.31898111080989</v>
      </c>
      <c r="L491" s="439">
        <v>347.07607611641868</v>
      </c>
      <c r="M491" s="439">
        <v>375.09400351402212</v>
      </c>
      <c r="N491" s="439">
        <v>408.16378613079081</v>
      </c>
      <c r="O491" s="439">
        <v>412.6673316446782</v>
      </c>
      <c r="P491" s="439">
        <v>441.8186849375852</v>
      </c>
      <c r="Q491" s="702">
        <v>4665.6414684437195</v>
      </c>
    </row>
    <row r="492" spans="3:17" x14ac:dyDescent="0.25">
      <c r="C492" s="989" t="s">
        <v>385</v>
      </c>
      <c r="D492" s="990"/>
      <c r="E492" s="403"/>
      <c r="F492" s="403"/>
      <c r="G492" s="403"/>
      <c r="H492" s="403"/>
      <c r="I492" s="403"/>
      <c r="J492" s="403"/>
      <c r="K492" s="403"/>
      <c r="L492" s="403"/>
      <c r="M492" s="403"/>
      <c r="N492" s="403"/>
      <c r="O492" s="403"/>
      <c r="P492" s="403"/>
      <c r="Q492" s="403"/>
    </row>
    <row r="493" spans="3:17" x14ac:dyDescent="0.25">
      <c r="C493" s="403"/>
      <c r="D493" s="403" t="s">
        <v>433</v>
      </c>
      <c r="E493" s="402">
        <v>141.46134423873619</v>
      </c>
      <c r="F493" s="402">
        <v>137.62337176604558</v>
      </c>
      <c r="G493" s="402">
        <v>134.22257860155099</v>
      </c>
      <c r="H493" s="402">
        <v>236.95935347420948</v>
      </c>
      <c r="I493" s="402">
        <v>224.92036626827903</v>
      </c>
      <c r="J493" s="402">
        <v>162.11559092747251</v>
      </c>
      <c r="K493" s="402">
        <v>206.27069502134853</v>
      </c>
      <c r="L493" s="402">
        <v>122.20297201640847</v>
      </c>
      <c r="M493" s="402">
        <v>190.57417822959223</v>
      </c>
      <c r="N493" s="402">
        <v>277.89946135634142</v>
      </c>
      <c r="O493" s="402">
        <v>432.34390006836145</v>
      </c>
      <c r="P493" s="402">
        <v>541.61698672947398</v>
      </c>
      <c r="Q493" s="402">
        <v>2808.2107986978194</v>
      </c>
    </row>
    <row r="494" spans="3:17" x14ac:dyDescent="0.25">
      <c r="C494" s="403"/>
      <c r="D494" s="403" t="s">
        <v>386</v>
      </c>
      <c r="E494" s="402">
        <v>-6.5115701285022141</v>
      </c>
      <c r="F494" s="402">
        <v>-27.100582396471225</v>
      </c>
      <c r="G494" s="402">
        <v>-20.146619624813329</v>
      </c>
      <c r="H494" s="402">
        <v>-0.93327111721758738</v>
      </c>
      <c r="I494" s="402">
        <v>-19.75626898799382</v>
      </c>
      <c r="J494" s="402">
        <v>-7.0093745555082965</v>
      </c>
      <c r="K494" s="402">
        <v>-7.139287691018847</v>
      </c>
      <c r="L494" s="402">
        <v>-14.924378952998214</v>
      </c>
      <c r="M494" s="402">
        <v>-4.1777260853539602</v>
      </c>
      <c r="N494" s="402">
        <v>0</v>
      </c>
      <c r="O494" s="402">
        <v>0</v>
      </c>
      <c r="P494" s="402">
        <v>0</v>
      </c>
      <c r="Q494" s="402">
        <v>-107.69907953987749</v>
      </c>
    </row>
    <row r="495" spans="3:17" x14ac:dyDescent="0.25">
      <c r="C495" s="403"/>
      <c r="D495" s="403" t="s">
        <v>478</v>
      </c>
      <c r="E495" s="402">
        <v>-29.395653465283566</v>
      </c>
      <c r="F495" s="402">
        <v>-17.409309084715495</v>
      </c>
      <c r="G495" s="402">
        <v>-27.397715339712374</v>
      </c>
      <c r="H495" s="402">
        <v>-28.338497513646889</v>
      </c>
      <c r="I495" s="402">
        <v>-31.625476710585463</v>
      </c>
      <c r="J495" s="402">
        <v>-51.281813725124763</v>
      </c>
      <c r="K495" s="402">
        <v>-15.458325230691605</v>
      </c>
      <c r="L495" s="402">
        <v>-26.261103099731422</v>
      </c>
      <c r="M495" s="402">
        <v>-54.76378996201565</v>
      </c>
      <c r="N495" s="402">
        <v>-64.28913076287148</v>
      </c>
      <c r="O495" s="402">
        <v>-35.399220423055809</v>
      </c>
      <c r="P495" s="402">
        <v>-39.49157842416885</v>
      </c>
      <c r="Q495" s="402">
        <v>-421.11161374160332</v>
      </c>
    </row>
    <row r="496" spans="3:17" x14ac:dyDescent="0.25">
      <c r="C496" s="403"/>
      <c r="D496" s="403"/>
      <c r="E496" s="403"/>
      <c r="F496" s="403"/>
      <c r="G496" s="403"/>
      <c r="H496" s="403"/>
      <c r="I496" s="403"/>
      <c r="J496" s="403"/>
      <c r="K496" s="403"/>
      <c r="L496" s="403"/>
      <c r="M496" s="403"/>
      <c r="N496" s="403"/>
      <c r="O496" s="403"/>
      <c r="P496" s="403"/>
      <c r="Q496" s="403">
        <v>0</v>
      </c>
    </row>
    <row r="497" spans="3:17" x14ac:dyDescent="0.25">
      <c r="C497" s="403"/>
      <c r="D497" s="403"/>
      <c r="E497" s="403"/>
      <c r="F497" s="403"/>
      <c r="G497" s="403"/>
      <c r="H497" s="403"/>
      <c r="I497" s="403"/>
      <c r="J497" s="403"/>
      <c r="K497" s="403"/>
      <c r="L497" s="403"/>
      <c r="M497" s="403"/>
      <c r="N497" s="403"/>
      <c r="O497" s="403"/>
      <c r="P497" s="403"/>
      <c r="Q497" s="403">
        <v>0</v>
      </c>
    </row>
    <row r="498" spans="3:17" x14ac:dyDescent="0.3">
      <c r="C498" s="403"/>
      <c r="D498" s="397" t="s">
        <v>489</v>
      </c>
      <c r="E498" s="403">
        <v>0</v>
      </c>
      <c r="F498" s="403">
        <v>0</v>
      </c>
      <c r="G498" s="403">
        <v>0</v>
      </c>
      <c r="H498" s="403">
        <v>0</v>
      </c>
      <c r="I498" s="403">
        <v>0</v>
      </c>
      <c r="J498" s="403">
        <v>0</v>
      </c>
      <c r="K498" s="403">
        <v>0</v>
      </c>
      <c r="L498" s="403">
        <v>0</v>
      </c>
      <c r="M498" s="403">
        <v>0</v>
      </c>
      <c r="N498" s="403">
        <v>0</v>
      </c>
      <c r="O498" s="403">
        <v>0</v>
      </c>
      <c r="P498" s="403">
        <v>0</v>
      </c>
      <c r="Q498" s="403">
        <v>0</v>
      </c>
    </row>
    <row r="499" spans="3:17" x14ac:dyDescent="0.3">
      <c r="C499" s="403"/>
      <c r="D499" s="397" t="s">
        <v>490</v>
      </c>
      <c r="E499" s="403">
        <v>0</v>
      </c>
      <c r="F499" s="403">
        <v>0</v>
      </c>
      <c r="G499" s="403">
        <v>0</v>
      </c>
      <c r="H499" s="403">
        <v>0</v>
      </c>
      <c r="I499" s="403">
        <v>0</v>
      </c>
      <c r="J499" s="403">
        <v>0</v>
      </c>
      <c r="K499" s="403">
        <v>0</v>
      </c>
      <c r="L499" s="403">
        <v>0</v>
      </c>
      <c r="M499" s="403">
        <v>0</v>
      </c>
      <c r="N499" s="403">
        <v>0</v>
      </c>
      <c r="O499" s="403">
        <v>0</v>
      </c>
      <c r="P499" s="403">
        <v>0</v>
      </c>
      <c r="Q499" s="403">
        <v>0</v>
      </c>
    </row>
    <row r="500" spans="3:17" x14ac:dyDescent="0.3">
      <c r="C500" s="403"/>
      <c r="D500" s="397" t="s">
        <v>460</v>
      </c>
      <c r="E500" s="403">
        <v>0</v>
      </c>
      <c r="F500" s="403">
        <v>0</v>
      </c>
      <c r="G500" s="403">
        <v>0</v>
      </c>
      <c r="H500" s="403">
        <v>0</v>
      </c>
      <c r="I500" s="403">
        <v>0</v>
      </c>
      <c r="J500" s="403">
        <v>0</v>
      </c>
      <c r="K500" s="403">
        <v>0</v>
      </c>
      <c r="L500" s="403">
        <v>0</v>
      </c>
      <c r="M500" s="403">
        <v>0</v>
      </c>
      <c r="N500" s="403">
        <v>0</v>
      </c>
      <c r="O500" s="403">
        <v>0</v>
      </c>
      <c r="P500" s="403">
        <v>0</v>
      </c>
      <c r="Q500" s="403">
        <v>0</v>
      </c>
    </row>
    <row r="501" spans="3:17" x14ac:dyDescent="0.3">
      <c r="C501" s="403"/>
      <c r="D501" s="397" t="s">
        <v>461</v>
      </c>
      <c r="E501" s="403">
        <v>0</v>
      </c>
      <c r="F501" s="403">
        <v>0</v>
      </c>
      <c r="G501" s="403">
        <v>0</v>
      </c>
      <c r="H501" s="403">
        <v>0</v>
      </c>
      <c r="I501" s="403">
        <v>0</v>
      </c>
      <c r="J501" s="403">
        <v>0</v>
      </c>
      <c r="K501" s="403">
        <v>0</v>
      </c>
      <c r="L501" s="403">
        <v>0</v>
      </c>
      <c r="M501" s="403">
        <v>0</v>
      </c>
      <c r="N501" s="403">
        <v>0</v>
      </c>
      <c r="O501" s="403">
        <v>0</v>
      </c>
      <c r="P501" s="403">
        <v>0</v>
      </c>
      <c r="Q501" s="403">
        <v>0</v>
      </c>
    </row>
    <row r="502" spans="3:17" x14ac:dyDescent="0.3">
      <c r="C502" s="403"/>
      <c r="D502" s="398" t="s">
        <v>462</v>
      </c>
      <c r="E502" s="403">
        <v>0</v>
      </c>
      <c r="F502" s="403">
        <v>0</v>
      </c>
      <c r="G502" s="403">
        <v>0</v>
      </c>
      <c r="H502" s="403">
        <v>0</v>
      </c>
      <c r="I502" s="403">
        <v>0</v>
      </c>
      <c r="J502" s="403">
        <v>0</v>
      </c>
      <c r="K502" s="403">
        <v>0</v>
      </c>
      <c r="L502" s="403">
        <v>0</v>
      </c>
      <c r="M502" s="403">
        <v>0</v>
      </c>
      <c r="N502" s="403">
        <v>0</v>
      </c>
      <c r="O502" s="403">
        <v>0</v>
      </c>
      <c r="P502" s="403">
        <v>0</v>
      </c>
      <c r="Q502" s="403">
        <v>0</v>
      </c>
    </row>
    <row r="503" spans="3:17" x14ac:dyDescent="0.3">
      <c r="C503" s="403"/>
      <c r="D503" s="397" t="s">
        <v>463</v>
      </c>
      <c r="E503" s="403">
        <v>0</v>
      </c>
      <c r="F503" s="403">
        <v>0</v>
      </c>
      <c r="G503" s="403">
        <v>0</v>
      </c>
      <c r="H503" s="403">
        <v>0</v>
      </c>
      <c r="I503" s="403">
        <v>0</v>
      </c>
      <c r="J503" s="403">
        <v>0</v>
      </c>
      <c r="K503" s="403">
        <v>0</v>
      </c>
      <c r="L503" s="403">
        <v>0</v>
      </c>
      <c r="M503" s="403">
        <v>0</v>
      </c>
      <c r="N503" s="403">
        <v>0</v>
      </c>
      <c r="O503" s="403">
        <v>0</v>
      </c>
      <c r="P503" s="403">
        <v>0</v>
      </c>
      <c r="Q503" s="403">
        <v>0</v>
      </c>
    </row>
    <row r="504" spans="3:17" x14ac:dyDescent="0.3">
      <c r="C504" s="403"/>
      <c r="D504" s="397" t="s">
        <v>464</v>
      </c>
      <c r="E504" s="403">
        <v>0</v>
      </c>
      <c r="F504" s="403">
        <v>0</v>
      </c>
      <c r="G504" s="403">
        <v>0</v>
      </c>
      <c r="H504" s="403">
        <v>0</v>
      </c>
      <c r="I504" s="403">
        <v>0</v>
      </c>
      <c r="J504" s="403">
        <v>0</v>
      </c>
      <c r="K504" s="403">
        <v>0</v>
      </c>
      <c r="L504" s="403">
        <v>0</v>
      </c>
      <c r="M504" s="403">
        <v>0</v>
      </c>
      <c r="N504" s="403">
        <v>0</v>
      </c>
      <c r="O504" s="403">
        <v>0</v>
      </c>
      <c r="P504" s="403">
        <v>0</v>
      </c>
      <c r="Q504" s="403">
        <v>0</v>
      </c>
    </row>
    <row r="505" spans="3:17" x14ac:dyDescent="0.3">
      <c r="C505" s="403"/>
      <c r="D505" s="397" t="s">
        <v>465</v>
      </c>
      <c r="E505" s="403">
        <v>0</v>
      </c>
      <c r="F505" s="403">
        <v>0</v>
      </c>
      <c r="G505" s="403">
        <v>0</v>
      </c>
      <c r="H505" s="403">
        <v>0</v>
      </c>
      <c r="I505" s="403">
        <v>0</v>
      </c>
      <c r="J505" s="403">
        <v>0</v>
      </c>
      <c r="K505" s="403">
        <v>0</v>
      </c>
      <c r="L505" s="403">
        <v>0</v>
      </c>
      <c r="M505" s="403">
        <v>0</v>
      </c>
      <c r="N505" s="403">
        <v>0</v>
      </c>
      <c r="O505" s="403">
        <v>0</v>
      </c>
      <c r="P505" s="403">
        <v>0</v>
      </c>
      <c r="Q505" s="403">
        <v>0</v>
      </c>
    </row>
    <row r="506" spans="3:17" x14ac:dyDescent="0.3">
      <c r="C506" s="403"/>
      <c r="D506" s="397" t="s">
        <v>466</v>
      </c>
      <c r="E506" s="403">
        <v>0</v>
      </c>
      <c r="F506" s="403">
        <v>0</v>
      </c>
      <c r="G506" s="403">
        <v>0</v>
      </c>
      <c r="H506" s="403">
        <v>0</v>
      </c>
      <c r="I506" s="403">
        <v>0</v>
      </c>
      <c r="J506" s="403">
        <v>0</v>
      </c>
      <c r="K506" s="403">
        <v>0</v>
      </c>
      <c r="L506" s="403">
        <v>0</v>
      </c>
      <c r="M506" s="403">
        <v>0</v>
      </c>
      <c r="N506" s="403">
        <v>0</v>
      </c>
      <c r="O506" s="403">
        <v>0</v>
      </c>
      <c r="P506" s="403">
        <v>0</v>
      </c>
      <c r="Q506" s="403">
        <v>0</v>
      </c>
    </row>
    <row r="507" spans="3:17" x14ac:dyDescent="0.3">
      <c r="C507" s="403"/>
      <c r="D507" s="397" t="s">
        <v>467</v>
      </c>
      <c r="E507" s="403">
        <v>0</v>
      </c>
      <c r="F507" s="403">
        <v>0</v>
      </c>
      <c r="G507" s="403">
        <v>0</v>
      </c>
      <c r="H507" s="403">
        <v>0</v>
      </c>
      <c r="I507" s="403">
        <v>0</v>
      </c>
      <c r="J507" s="403">
        <v>0</v>
      </c>
      <c r="K507" s="403">
        <v>0</v>
      </c>
      <c r="L507" s="403">
        <v>0</v>
      </c>
      <c r="M507" s="403">
        <v>0</v>
      </c>
      <c r="N507" s="403">
        <v>0</v>
      </c>
      <c r="O507" s="403">
        <v>0</v>
      </c>
      <c r="P507" s="403">
        <v>0</v>
      </c>
      <c r="Q507" s="403">
        <v>0</v>
      </c>
    </row>
    <row r="508" spans="3:17" x14ac:dyDescent="0.3">
      <c r="C508" s="403"/>
      <c r="D508" s="397" t="s">
        <v>468</v>
      </c>
      <c r="E508" s="403">
        <v>0</v>
      </c>
      <c r="F508" s="403">
        <v>0</v>
      </c>
      <c r="G508" s="403">
        <v>0</v>
      </c>
      <c r="H508" s="403">
        <v>0</v>
      </c>
      <c r="I508" s="403">
        <v>0</v>
      </c>
      <c r="J508" s="403">
        <v>0</v>
      </c>
      <c r="K508" s="403">
        <v>0</v>
      </c>
      <c r="L508" s="403">
        <v>0</v>
      </c>
      <c r="M508" s="403">
        <v>0</v>
      </c>
      <c r="N508" s="403">
        <v>0</v>
      </c>
      <c r="O508" s="403">
        <v>0</v>
      </c>
      <c r="P508" s="403">
        <v>0</v>
      </c>
      <c r="Q508" s="403">
        <v>0</v>
      </c>
    </row>
    <row r="509" spans="3:17" x14ac:dyDescent="0.3">
      <c r="C509" s="403"/>
      <c r="D509" s="397" t="s">
        <v>469</v>
      </c>
      <c r="E509" s="403">
        <v>0</v>
      </c>
      <c r="F509" s="403">
        <v>0</v>
      </c>
      <c r="G509" s="403">
        <v>0</v>
      </c>
      <c r="H509" s="403">
        <v>0</v>
      </c>
      <c r="I509" s="403">
        <v>0</v>
      </c>
      <c r="J509" s="403">
        <v>0</v>
      </c>
      <c r="K509" s="403">
        <v>0</v>
      </c>
      <c r="L509" s="403">
        <v>0</v>
      </c>
      <c r="M509" s="403">
        <v>0</v>
      </c>
      <c r="N509" s="403">
        <v>0</v>
      </c>
      <c r="O509" s="403">
        <v>0</v>
      </c>
      <c r="P509" s="403">
        <v>0</v>
      </c>
      <c r="Q509" s="403">
        <v>0</v>
      </c>
    </row>
    <row r="510" spans="3:17" x14ac:dyDescent="0.3">
      <c r="C510" s="403"/>
      <c r="D510" s="397" t="s">
        <v>470</v>
      </c>
      <c r="E510" s="403">
        <v>0</v>
      </c>
      <c r="F510" s="403">
        <v>0</v>
      </c>
      <c r="G510" s="403">
        <v>0</v>
      </c>
      <c r="H510" s="403">
        <v>0</v>
      </c>
      <c r="I510" s="403">
        <v>0</v>
      </c>
      <c r="J510" s="403">
        <v>0</v>
      </c>
      <c r="K510" s="403">
        <v>0</v>
      </c>
      <c r="L510" s="403">
        <v>0</v>
      </c>
      <c r="M510" s="403">
        <v>0</v>
      </c>
      <c r="N510" s="403">
        <v>0</v>
      </c>
      <c r="O510" s="403">
        <v>0</v>
      </c>
      <c r="P510" s="403">
        <v>0</v>
      </c>
      <c r="Q510" s="403">
        <v>0</v>
      </c>
    </row>
    <row r="511" spans="3:17" hidden="1" x14ac:dyDescent="0.25">
      <c r="C511" s="403"/>
      <c r="D511" s="403"/>
      <c r="E511" s="403"/>
      <c r="F511" s="403"/>
      <c r="G511" s="403"/>
      <c r="H511" s="403"/>
      <c r="I511" s="403"/>
      <c r="J511" s="403"/>
      <c r="K511" s="403"/>
      <c r="L511" s="403"/>
      <c r="M511" s="403"/>
      <c r="N511" s="403"/>
      <c r="O511" s="403"/>
      <c r="P511" s="403"/>
      <c r="Q511" s="403">
        <v>0</v>
      </c>
    </row>
    <row r="512" spans="3:17" hidden="1" x14ac:dyDescent="0.25">
      <c r="C512" s="403"/>
      <c r="D512" s="403"/>
      <c r="E512" s="403"/>
      <c r="F512" s="403"/>
      <c r="G512" s="403"/>
      <c r="H512" s="403"/>
      <c r="I512" s="403"/>
      <c r="J512" s="403"/>
      <c r="K512" s="403"/>
      <c r="L512" s="403"/>
      <c r="M512" s="403"/>
      <c r="N512" s="403"/>
      <c r="O512" s="403"/>
      <c r="P512" s="403"/>
      <c r="Q512" s="403">
        <v>0</v>
      </c>
    </row>
    <row r="513" spans="3:17" hidden="1" x14ac:dyDescent="0.25">
      <c r="C513" s="403"/>
      <c r="D513" s="403"/>
      <c r="E513" s="403"/>
      <c r="F513" s="403"/>
      <c r="G513" s="403"/>
      <c r="H513" s="403"/>
      <c r="I513" s="403"/>
      <c r="J513" s="403"/>
      <c r="K513" s="403"/>
      <c r="L513" s="403"/>
      <c r="M513" s="403"/>
      <c r="N513" s="403"/>
      <c r="O513" s="403"/>
      <c r="P513" s="403"/>
      <c r="Q513" s="403">
        <v>0</v>
      </c>
    </row>
    <row r="514" spans="3:17" hidden="1" x14ac:dyDescent="0.25">
      <c r="C514" s="403"/>
      <c r="D514" s="403"/>
      <c r="E514" s="403"/>
      <c r="F514" s="403"/>
      <c r="G514" s="403"/>
      <c r="H514" s="403"/>
      <c r="I514" s="403"/>
      <c r="J514" s="403"/>
      <c r="K514" s="403"/>
      <c r="L514" s="403"/>
      <c r="M514" s="403"/>
      <c r="N514" s="403"/>
      <c r="O514" s="403"/>
      <c r="P514" s="403"/>
      <c r="Q514" s="403">
        <v>0</v>
      </c>
    </row>
    <row r="515" spans="3:17" hidden="1" x14ac:dyDescent="0.25">
      <c r="C515" s="403"/>
      <c r="D515" s="403"/>
      <c r="E515" s="403"/>
      <c r="F515" s="403"/>
      <c r="G515" s="403"/>
      <c r="H515" s="403"/>
      <c r="I515" s="403"/>
      <c r="J515" s="403"/>
      <c r="K515" s="403"/>
      <c r="L515" s="403"/>
      <c r="M515" s="403"/>
      <c r="N515" s="403"/>
      <c r="O515" s="403"/>
      <c r="P515" s="403"/>
      <c r="Q515" s="403">
        <v>0</v>
      </c>
    </row>
    <row r="516" spans="3:17" hidden="1" x14ac:dyDescent="0.25">
      <c r="C516" s="403"/>
      <c r="D516" s="403"/>
      <c r="E516" s="403"/>
      <c r="F516" s="403"/>
      <c r="G516" s="403"/>
      <c r="H516" s="403"/>
      <c r="I516" s="403"/>
      <c r="J516" s="403"/>
      <c r="K516" s="403"/>
      <c r="L516" s="403"/>
      <c r="M516" s="403"/>
      <c r="N516" s="403"/>
      <c r="O516" s="403"/>
      <c r="P516" s="403"/>
      <c r="Q516" s="403">
        <v>0</v>
      </c>
    </row>
    <row r="517" spans="3:17" hidden="1" x14ac:dyDescent="0.25">
      <c r="C517" s="403"/>
      <c r="D517" s="403"/>
      <c r="E517" s="403"/>
      <c r="F517" s="403"/>
      <c r="G517" s="403"/>
      <c r="H517" s="403"/>
      <c r="I517" s="403"/>
      <c r="J517" s="403"/>
      <c r="K517" s="403"/>
      <c r="L517" s="403"/>
      <c r="M517" s="403"/>
      <c r="N517" s="403"/>
      <c r="O517" s="403"/>
      <c r="P517" s="403"/>
      <c r="Q517" s="403">
        <v>0</v>
      </c>
    </row>
    <row r="518" spans="3:17" hidden="1" x14ac:dyDescent="0.25">
      <c r="C518" s="403"/>
      <c r="D518" s="403"/>
      <c r="E518" s="403"/>
      <c r="F518" s="403"/>
      <c r="G518" s="403"/>
      <c r="H518" s="403"/>
      <c r="I518" s="403"/>
      <c r="J518" s="403"/>
      <c r="K518" s="403"/>
      <c r="L518" s="403"/>
      <c r="M518" s="403"/>
      <c r="N518" s="403"/>
      <c r="O518" s="403"/>
      <c r="P518" s="403"/>
      <c r="Q518" s="403">
        <v>0</v>
      </c>
    </row>
    <row r="519" spans="3:17" hidden="1" x14ac:dyDescent="0.25">
      <c r="C519" s="403"/>
      <c r="D519" s="403"/>
      <c r="E519" s="403"/>
      <c r="F519" s="403"/>
      <c r="G519" s="403"/>
      <c r="H519" s="403"/>
      <c r="I519" s="403"/>
      <c r="J519" s="403"/>
      <c r="K519" s="403"/>
      <c r="L519" s="403"/>
      <c r="M519" s="403"/>
      <c r="N519" s="403"/>
      <c r="O519" s="403"/>
      <c r="P519" s="403"/>
      <c r="Q519" s="403">
        <v>0</v>
      </c>
    </row>
    <row r="520" spans="3:17" hidden="1" x14ac:dyDescent="0.25">
      <c r="C520" s="403"/>
      <c r="D520" s="403"/>
      <c r="E520" s="403"/>
      <c r="F520" s="403"/>
      <c r="G520" s="403"/>
      <c r="H520" s="403"/>
      <c r="I520" s="403"/>
      <c r="J520" s="403"/>
      <c r="K520" s="403"/>
      <c r="L520" s="403"/>
      <c r="M520" s="403"/>
      <c r="N520" s="403"/>
      <c r="O520" s="403"/>
      <c r="P520" s="403"/>
      <c r="Q520" s="403">
        <v>0</v>
      </c>
    </row>
    <row r="521" spans="3:17" hidden="1" x14ac:dyDescent="0.25">
      <c r="C521" s="403"/>
      <c r="D521" s="403"/>
      <c r="E521" s="403"/>
      <c r="F521" s="403"/>
      <c r="G521" s="403"/>
      <c r="H521" s="403"/>
      <c r="I521" s="403"/>
      <c r="J521" s="403"/>
      <c r="K521" s="403"/>
      <c r="L521" s="403"/>
      <c r="M521" s="403"/>
      <c r="N521" s="403"/>
      <c r="O521" s="403"/>
      <c r="P521" s="403"/>
      <c r="Q521" s="403">
        <v>0</v>
      </c>
    </row>
    <row r="522" spans="3:17" x14ac:dyDescent="0.25">
      <c r="C522" s="1027" t="s">
        <v>387</v>
      </c>
      <c r="D522" s="1029"/>
      <c r="E522" s="439">
        <v>105.55412064495042</v>
      </c>
      <c r="F522" s="439">
        <v>93.113480284858866</v>
      </c>
      <c r="G522" s="439">
        <v>86.67824363702529</v>
      </c>
      <c r="H522" s="439">
        <v>207.68758484334498</v>
      </c>
      <c r="I522" s="439">
        <v>173.53862056969973</v>
      </c>
      <c r="J522" s="439">
        <v>103.82440264683946</v>
      </c>
      <c r="K522" s="439">
        <v>183.67308209963809</v>
      </c>
      <c r="L522" s="439">
        <v>81.017489963678827</v>
      </c>
      <c r="M522" s="439">
        <v>131.63266218222265</v>
      </c>
      <c r="N522" s="439">
        <v>213.61033059346994</v>
      </c>
      <c r="O522" s="439">
        <v>396.94467964530565</v>
      </c>
      <c r="P522" s="439">
        <v>502.12540830530514</v>
      </c>
      <c r="Q522" s="702">
        <v>2279.4001054163391</v>
      </c>
    </row>
    <row r="523" spans="3:17" x14ac:dyDescent="0.25">
      <c r="C523" s="989" t="s">
        <v>388</v>
      </c>
      <c r="D523" s="990"/>
      <c r="E523" s="403"/>
      <c r="F523" s="403"/>
      <c r="G523" s="403"/>
      <c r="H523" s="403"/>
      <c r="I523" s="403"/>
      <c r="J523" s="403"/>
      <c r="K523" s="403"/>
      <c r="L523" s="403"/>
      <c r="M523" s="403"/>
      <c r="N523" s="403"/>
      <c r="O523" s="403"/>
      <c r="P523" s="403"/>
      <c r="Q523" s="403"/>
    </row>
    <row r="524" spans="3:17" x14ac:dyDescent="0.25">
      <c r="C524" s="403" t="s">
        <v>389</v>
      </c>
      <c r="D524" s="403" t="s">
        <v>390</v>
      </c>
      <c r="E524" s="402">
        <v>0.16183918021282701</v>
      </c>
      <c r="F524" s="402">
        <v>0.11354602019621378</v>
      </c>
      <c r="G524" s="402">
        <v>2.342106859465359E-2</v>
      </c>
      <c r="H524" s="402">
        <v>1.301467846569771E-2</v>
      </c>
      <c r="I524" s="402">
        <v>0</v>
      </c>
      <c r="J524" s="402">
        <v>1.4353810403042807E-2</v>
      </c>
      <c r="K524" s="402">
        <v>0.19254583062596325</v>
      </c>
      <c r="L524" s="402">
        <v>6.9951833573888358E-2</v>
      </c>
      <c r="M524" s="402">
        <v>7.0449261001653274E-2</v>
      </c>
      <c r="N524" s="402">
        <v>3.1619156589944666</v>
      </c>
      <c r="O524" s="402">
        <v>2.1771434129692695</v>
      </c>
      <c r="P524" s="402">
        <v>0</v>
      </c>
      <c r="Q524" s="402">
        <v>5.9981807550376756</v>
      </c>
    </row>
    <row r="525" spans="3:17" x14ac:dyDescent="0.25">
      <c r="C525" s="403" t="s">
        <v>389</v>
      </c>
      <c r="D525" s="403" t="s">
        <v>391</v>
      </c>
      <c r="E525" s="402">
        <v>2.426507543659187</v>
      </c>
      <c r="F525" s="402">
        <v>1.651223515674306</v>
      </c>
      <c r="G525" s="402">
        <v>2.6924866488430363</v>
      </c>
      <c r="H525" s="402">
        <v>2.6045432857767277</v>
      </c>
      <c r="I525" s="402">
        <v>2.841889953794106</v>
      </c>
      <c r="J525" s="402">
        <v>2.5815503957246317</v>
      </c>
      <c r="K525" s="402">
        <v>1.6109038982227499</v>
      </c>
      <c r="L525" s="402">
        <v>1.5360582528706703</v>
      </c>
      <c r="M525" s="402">
        <v>2.0095109915048321</v>
      </c>
      <c r="N525" s="402">
        <v>2.0955859869117139</v>
      </c>
      <c r="O525" s="402">
        <v>1.6360830217226243</v>
      </c>
      <c r="P525" s="402">
        <v>2.1686321061994538</v>
      </c>
      <c r="Q525" s="402">
        <v>25.854975600904041</v>
      </c>
    </row>
    <row r="526" spans="3:17" x14ac:dyDescent="0.25">
      <c r="C526" s="1027" t="s">
        <v>392</v>
      </c>
      <c r="D526" s="1029"/>
      <c r="E526" s="706">
        <f>E524-E525</f>
        <v>-2.26466836344636</v>
      </c>
      <c r="F526" s="706">
        <f t="shared" ref="F526:Q526" si="7">F524-F525</f>
        <v>-1.5376774954780923</v>
      </c>
      <c r="G526" s="706">
        <f t="shared" si="7"/>
        <v>-2.6690655802483829</v>
      </c>
      <c r="H526" s="706">
        <f t="shared" si="7"/>
        <v>-2.5915286073110297</v>
      </c>
      <c r="I526" s="706">
        <f t="shared" si="7"/>
        <v>-2.841889953794106</v>
      </c>
      <c r="J526" s="706">
        <f t="shared" si="7"/>
        <v>-2.567196585321589</v>
      </c>
      <c r="K526" s="706">
        <f t="shared" si="7"/>
        <v>-1.4183580675967866</v>
      </c>
      <c r="L526" s="706">
        <f t="shared" si="7"/>
        <v>-1.4661064192967819</v>
      </c>
      <c r="M526" s="706">
        <f t="shared" si="7"/>
        <v>-1.939061730503179</v>
      </c>
      <c r="N526" s="706">
        <f t="shared" si="7"/>
        <v>1.0663296720827526</v>
      </c>
      <c r="O526" s="706">
        <f t="shared" si="7"/>
        <v>0.54106039124664518</v>
      </c>
      <c r="P526" s="706">
        <f t="shared" si="7"/>
        <v>-2.1686321061994538</v>
      </c>
      <c r="Q526" s="706">
        <f t="shared" si="7"/>
        <v>-19.856794845866364</v>
      </c>
    </row>
    <row r="527" spans="3:17" x14ac:dyDescent="0.25">
      <c r="C527" s="1027" t="s">
        <v>201</v>
      </c>
      <c r="D527" s="1029"/>
      <c r="E527" s="411">
        <f>E526+E522+E491+E465+E455+E446+E399</f>
        <v>2099.5935219990206</v>
      </c>
      <c r="F527" s="411">
        <f t="shared" ref="F527:Q527" si="8">F526+F522+F491+F465+F455+F446+F399</f>
        <v>1814.3158113822437</v>
      </c>
      <c r="G527" s="411">
        <f t="shared" si="8"/>
        <v>1739.3486797088813</v>
      </c>
      <c r="H527" s="411">
        <f t="shared" si="8"/>
        <v>1918.3844481104231</v>
      </c>
      <c r="I527" s="411">
        <f t="shared" si="8"/>
        <v>1964.2469082636931</v>
      </c>
      <c r="J527" s="411">
        <f t="shared" si="8"/>
        <v>1712.0048427234876</v>
      </c>
      <c r="K527" s="411">
        <f t="shared" si="8"/>
        <v>1851.9965878222008</v>
      </c>
      <c r="L527" s="411">
        <f t="shared" si="8"/>
        <v>1633.8264135749723</v>
      </c>
      <c r="M527" s="411">
        <f t="shared" si="8"/>
        <v>2042.6422023468008</v>
      </c>
      <c r="N527" s="411">
        <f t="shared" si="8"/>
        <v>2283.3573178501374</v>
      </c>
      <c r="O527" s="411">
        <f t="shared" si="8"/>
        <v>2460.6591767677701</v>
      </c>
      <c r="P527" s="411">
        <f t="shared" si="8"/>
        <v>2844.6808951126977</v>
      </c>
      <c r="Q527" s="411">
        <f t="shared" si="8"/>
        <v>24365.056805662331</v>
      </c>
    </row>
    <row r="528" spans="3:17" x14ac:dyDescent="0.25">
      <c r="D528" s="720"/>
      <c r="E528" s="720"/>
    </row>
    <row r="529" spans="5:17" x14ac:dyDescent="0.25">
      <c r="E529" s="720"/>
      <c r="Q529" s="736"/>
    </row>
    <row r="530" spans="5:17" x14ac:dyDescent="0.25">
      <c r="E530" s="720"/>
    </row>
  </sheetData>
  <mergeCells count="91">
    <mergeCell ref="C429:D429"/>
    <mergeCell ref="C402:C411"/>
    <mergeCell ref="C430:D430"/>
    <mergeCell ref="C431:C434"/>
    <mergeCell ref="C445:D445"/>
    <mergeCell ref="C2:Q2"/>
    <mergeCell ref="C350:D350"/>
    <mergeCell ref="C351:D351"/>
    <mergeCell ref="C355:C357"/>
    <mergeCell ref="D355:D357"/>
    <mergeCell ref="C283:D283"/>
    <mergeCell ref="C292:D292"/>
    <mergeCell ref="C293:D293"/>
    <mergeCell ref="C318:D318"/>
    <mergeCell ref="C346:D346"/>
    <mergeCell ref="C347:D347"/>
    <mergeCell ref="C228:D228"/>
    <mergeCell ref="C229:D229"/>
    <mergeCell ref="C319:D319"/>
    <mergeCell ref="C256:D256"/>
    <mergeCell ref="C257:D257"/>
    <mergeCell ref="C258:C261"/>
    <mergeCell ref="C272:D272"/>
    <mergeCell ref="C273:D273"/>
    <mergeCell ref="C274:D274"/>
    <mergeCell ref="C523:D523"/>
    <mergeCell ref="C400:D400"/>
    <mergeCell ref="C379:D379"/>
    <mergeCell ref="C380:C397"/>
    <mergeCell ref="C398:D398"/>
    <mergeCell ref="C399:D399"/>
    <mergeCell ref="C282:D282"/>
    <mergeCell ref="C446:D446"/>
    <mergeCell ref="C447:D447"/>
    <mergeCell ref="C455:D455"/>
    <mergeCell ref="C456:D456"/>
    <mergeCell ref="C401:D401"/>
    <mergeCell ref="C526:D526"/>
    <mergeCell ref="C527:D527"/>
    <mergeCell ref="C465:D465"/>
    <mergeCell ref="C466:D466"/>
    <mergeCell ref="C491:D491"/>
    <mergeCell ref="C492:D492"/>
    <mergeCell ref="C522:D522"/>
    <mergeCell ref="E355:Q355"/>
    <mergeCell ref="C358:D358"/>
    <mergeCell ref="C359:D359"/>
    <mergeCell ref="C360:C377"/>
    <mergeCell ref="C378:D378"/>
    <mergeCell ref="C230:C238"/>
    <mergeCell ref="E183:Q183"/>
    <mergeCell ref="C186:D186"/>
    <mergeCell ref="C187:D187"/>
    <mergeCell ref="C188:C205"/>
    <mergeCell ref="C206:D206"/>
    <mergeCell ref="C207:D207"/>
    <mergeCell ref="C208:C225"/>
    <mergeCell ref="C226:D226"/>
    <mergeCell ref="C227:D227"/>
    <mergeCell ref="C174:D174"/>
    <mergeCell ref="C175:D175"/>
    <mergeCell ref="C178:D178"/>
    <mergeCell ref="C179:D179"/>
    <mergeCell ref="C183:C185"/>
    <mergeCell ref="D183:D185"/>
    <mergeCell ref="C142:D142"/>
    <mergeCell ref="C141:D141"/>
    <mergeCell ref="C105:D105"/>
    <mergeCell ref="C106:D106"/>
    <mergeCell ref="C115:D115"/>
    <mergeCell ref="C116:D116"/>
    <mergeCell ref="C97:D97"/>
    <mergeCell ref="C79:D79"/>
    <mergeCell ref="C80:D80"/>
    <mergeCell ref="C81:C84"/>
    <mergeCell ref="C96:D96"/>
    <mergeCell ref="C95:D95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</mergeCells>
  <pageMargins left="0.7" right="0.7" top="0.75" bottom="0.75" header="0.3" footer="0.3"/>
  <pageSetup scale="46" orientation="landscape" r:id="rId1"/>
  <rowBreaks count="1" manualBreakCount="1">
    <brk id="465" min="2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C00000"/>
  </sheetPr>
  <dimension ref="B2:U528"/>
  <sheetViews>
    <sheetView showGridLines="0" topLeftCell="A144" zoomScale="57" workbookViewId="0">
      <selection activeCell="J143" sqref="J143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0.1796875" style="4" bestFit="1" customWidth="1"/>
    <col min="5" max="5" width="15.1796875" style="4" bestFit="1" customWidth="1"/>
    <col min="6" max="6" width="14.453125" style="4" bestFit="1" customWidth="1"/>
    <col min="7" max="8" width="15.1796875" style="4" bestFit="1" customWidth="1"/>
    <col min="9" max="9" width="14.81640625" style="4" bestFit="1" customWidth="1"/>
    <col min="10" max="10" width="14.81640625" style="4" customWidth="1"/>
    <col min="11" max="11" width="12.54296875" style="4" customWidth="1"/>
    <col min="12" max="12" width="15.1796875" style="4" bestFit="1" customWidth="1"/>
    <col min="13" max="13" width="14.81640625" style="4" bestFit="1" customWidth="1"/>
    <col min="14" max="14" width="14.453125" style="4" bestFit="1" customWidth="1"/>
    <col min="15" max="16" width="15.1796875" style="4" bestFit="1" customWidth="1"/>
    <col min="17" max="17" width="16.17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493</v>
      </c>
    </row>
    <row r="4" spans="2:17" x14ac:dyDescent="0.25">
      <c r="C4" s="22" t="s">
        <v>480</v>
      </c>
      <c r="J4" s="25"/>
    </row>
    <row r="5" spans="2:17" x14ac:dyDescent="0.25">
      <c r="C5" s="13"/>
      <c r="Q5" s="25" t="s">
        <v>101</v>
      </c>
    </row>
    <row r="6" spans="2:17" ht="15" customHeight="1" x14ac:dyDescent="0.25">
      <c r="C6" s="1025" t="s">
        <v>310</v>
      </c>
      <c r="D6" s="940" t="s">
        <v>311</v>
      </c>
      <c r="E6" s="946" t="s">
        <v>417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1026"/>
      <c r="D7" s="942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ht="14.25" customHeight="1" x14ac:dyDescent="0.25">
      <c r="C8" s="1052"/>
      <c r="D8" s="944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</row>
    <row r="9" spans="2:17" x14ac:dyDescent="0.25">
      <c r="B9" s="85"/>
      <c r="C9" s="1002" t="s">
        <v>312</v>
      </c>
      <c r="D9" s="100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C10" s="935" t="s">
        <v>313</v>
      </c>
      <c r="D10" s="93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ht="14.25" customHeight="1" x14ac:dyDescent="0.25">
      <c r="B11" s="85"/>
      <c r="C11" s="999" t="s">
        <v>314</v>
      </c>
      <c r="D11" s="84" t="s">
        <v>315</v>
      </c>
      <c r="E11" s="92">
        <f t="shared" ref="E11:P11" si="0">E187+E359</f>
        <v>77.602955086506739</v>
      </c>
      <c r="F11" s="92">
        <f t="shared" si="0"/>
        <v>112.69701050117801</v>
      </c>
      <c r="G11" s="92">
        <f t="shared" si="0"/>
        <v>99.616287547794826</v>
      </c>
      <c r="H11" s="92">
        <f t="shared" si="0"/>
        <v>0</v>
      </c>
      <c r="I11" s="92">
        <f t="shared" si="0"/>
        <v>38.143603554244876</v>
      </c>
      <c r="J11" s="92">
        <f t="shared" si="0"/>
        <v>73.826329459828798</v>
      </c>
      <c r="K11" s="92">
        <f t="shared" si="0"/>
        <v>76.287207108489753</v>
      </c>
      <c r="L11" s="92">
        <f t="shared" si="0"/>
        <v>80.539640287951016</v>
      </c>
      <c r="M11" s="92">
        <f t="shared" si="0"/>
        <v>81.488607593159514</v>
      </c>
      <c r="N11" s="92">
        <f t="shared" si="0"/>
        <v>78.887907350824634</v>
      </c>
      <c r="O11" s="92">
        <f t="shared" si="0"/>
        <v>89.548148281077687</v>
      </c>
      <c r="P11" s="92">
        <f t="shared" si="0"/>
        <v>104.89490977417339</v>
      </c>
      <c r="Q11" s="92">
        <f t="shared" ref="Q11:Q29" si="1">SUM(E11:P11)</f>
        <v>913.53260654522921</v>
      </c>
    </row>
    <row r="12" spans="2:17" x14ac:dyDescent="0.25">
      <c r="B12" s="85"/>
      <c r="C12" s="1000"/>
      <c r="D12" s="84" t="s">
        <v>316</v>
      </c>
      <c r="E12" s="92">
        <f t="shared" ref="E12:P12" si="2">E188+E360</f>
        <v>94.462073534514644</v>
      </c>
      <c r="F12" s="92">
        <f t="shared" si="2"/>
        <v>0</v>
      </c>
      <c r="G12" s="92">
        <f t="shared" si="2"/>
        <v>57.101973685046168</v>
      </c>
      <c r="H12" s="92">
        <f t="shared" si="2"/>
        <v>82.677419829782977</v>
      </c>
      <c r="I12" s="92">
        <f t="shared" si="2"/>
        <v>77.400137712988311</v>
      </c>
      <c r="J12" s="92">
        <f t="shared" si="2"/>
        <v>77.456882681986087</v>
      </c>
      <c r="K12" s="92">
        <f t="shared" si="2"/>
        <v>77.400137712988311</v>
      </c>
      <c r="L12" s="92">
        <f t="shared" si="2"/>
        <v>89.315304198075893</v>
      </c>
      <c r="M12" s="92">
        <f t="shared" si="2"/>
        <v>82.677419829782977</v>
      </c>
      <c r="N12" s="92">
        <f t="shared" si="2"/>
        <v>82.854403713502933</v>
      </c>
      <c r="O12" s="92">
        <f t="shared" si="2"/>
        <v>93.742688784352396</v>
      </c>
      <c r="P12" s="92">
        <f t="shared" si="2"/>
        <v>107.71646399186906</v>
      </c>
      <c r="Q12" s="92">
        <f t="shared" si="1"/>
        <v>922.80490567488971</v>
      </c>
    </row>
    <row r="13" spans="2:17" x14ac:dyDescent="0.25">
      <c r="B13" s="85"/>
      <c r="C13" s="1000"/>
      <c r="D13" s="84" t="s">
        <v>317</v>
      </c>
      <c r="E13" s="92">
        <f t="shared" ref="E13:P13" si="3">E189+E361</f>
        <v>190.99182955422447</v>
      </c>
      <c r="F13" s="92">
        <f t="shared" si="3"/>
        <v>0</v>
      </c>
      <c r="G13" s="92">
        <f t="shared" si="3"/>
        <v>109.91997870041646</v>
      </c>
      <c r="H13" s="92">
        <f t="shared" si="3"/>
        <v>172.27332107385459</v>
      </c>
      <c r="I13" s="92">
        <f t="shared" si="3"/>
        <v>147.17190395198415</v>
      </c>
      <c r="J13" s="92">
        <f t="shared" si="3"/>
        <v>161.96984052199315</v>
      </c>
      <c r="K13" s="92">
        <f t="shared" si="3"/>
        <v>146.9910303405569</v>
      </c>
      <c r="L13" s="92">
        <f t="shared" si="3"/>
        <v>210.57957728822464</v>
      </c>
      <c r="M13" s="92">
        <f t="shared" si="3"/>
        <v>179.46364476859807</v>
      </c>
      <c r="N13" s="92">
        <f t="shared" si="3"/>
        <v>182.08407756934974</v>
      </c>
      <c r="O13" s="92">
        <f t="shared" si="3"/>
        <v>182.5533763906916</v>
      </c>
      <c r="P13" s="92">
        <f t="shared" si="3"/>
        <v>222.16290796555364</v>
      </c>
      <c r="Q13" s="92">
        <f t="shared" si="1"/>
        <v>1906.1614881254472</v>
      </c>
    </row>
    <row r="14" spans="2:17" x14ac:dyDescent="0.25">
      <c r="B14" s="85"/>
      <c r="C14" s="1000"/>
      <c r="D14" s="84" t="s">
        <v>318</v>
      </c>
      <c r="E14" s="92">
        <f t="shared" ref="E14:P14" si="4">E190+E362</f>
        <v>15.019716085080688</v>
      </c>
      <c r="F14" s="92">
        <f t="shared" si="4"/>
        <v>0</v>
      </c>
      <c r="G14" s="92">
        <f t="shared" si="4"/>
        <v>9.7380576815358673</v>
      </c>
      <c r="H14" s="92">
        <f t="shared" si="4"/>
        <v>15.520373287916714</v>
      </c>
      <c r="I14" s="92">
        <f t="shared" si="4"/>
        <v>15.008712630073298</v>
      </c>
      <c r="J14" s="92">
        <f t="shared" si="4"/>
        <v>14.524560609748351</v>
      </c>
      <c r="K14" s="92">
        <f t="shared" si="4"/>
        <v>15.008712630073298</v>
      </c>
      <c r="L14" s="92">
        <f t="shared" si="4"/>
        <v>15.514871560413029</v>
      </c>
      <c r="M14" s="92">
        <f t="shared" si="4"/>
        <v>16.03203394576013</v>
      </c>
      <c r="N14" s="92">
        <f t="shared" si="4"/>
        <v>15.520373287916714</v>
      </c>
      <c r="O14" s="92">
        <f t="shared" si="4"/>
        <v>17.253417451579921</v>
      </c>
      <c r="P14" s="92">
        <f t="shared" si="4"/>
        <v>20.636979866350881</v>
      </c>
      <c r="Q14" s="92">
        <f t="shared" si="1"/>
        <v>169.7778090364489</v>
      </c>
    </row>
    <row r="15" spans="2:17" x14ac:dyDescent="0.25">
      <c r="B15" s="85"/>
      <c r="C15" s="1000"/>
      <c r="D15" s="84" t="s">
        <v>319</v>
      </c>
      <c r="E15" s="92">
        <f t="shared" ref="E15:P15" si="5">E191+E363</f>
        <v>94.877264303992831</v>
      </c>
      <c r="F15" s="92">
        <f t="shared" si="5"/>
        <v>98.73702988729849</v>
      </c>
      <c r="G15" s="92">
        <f t="shared" si="5"/>
        <v>96.283636995096003</v>
      </c>
      <c r="H15" s="92">
        <f t="shared" si="5"/>
        <v>91.049058876870816</v>
      </c>
      <c r="I15" s="92">
        <f t="shared" si="5"/>
        <v>69.510969235672206</v>
      </c>
      <c r="J15" s="92">
        <f t="shared" si="5"/>
        <v>74.474325199622641</v>
      </c>
      <c r="K15" s="92">
        <f t="shared" si="5"/>
        <v>0</v>
      </c>
      <c r="L15" s="92">
        <f t="shared" si="5"/>
        <v>49.209381557532865</v>
      </c>
      <c r="M15" s="92">
        <f t="shared" si="5"/>
        <v>88.013865326930329</v>
      </c>
      <c r="N15" s="92">
        <f t="shared" si="5"/>
        <v>85.772444395945229</v>
      </c>
      <c r="O15" s="92">
        <f t="shared" si="5"/>
        <v>85.787326839094902</v>
      </c>
      <c r="P15" s="92">
        <f t="shared" si="5"/>
        <v>105.11520582238646</v>
      </c>
      <c r="Q15" s="92">
        <f t="shared" si="1"/>
        <v>938.83050844044271</v>
      </c>
    </row>
    <row r="16" spans="2:17" x14ac:dyDescent="0.25">
      <c r="B16" s="85"/>
      <c r="C16" s="1000"/>
      <c r="D16" s="84" t="s">
        <v>320</v>
      </c>
      <c r="E16" s="92">
        <f t="shared" ref="E16:P16" si="6">E192+E364</f>
        <v>133.4755352349647</v>
      </c>
      <c r="F16" s="92">
        <f t="shared" si="6"/>
        <v>136.72494319186478</v>
      </c>
      <c r="G16" s="92">
        <f t="shared" si="6"/>
        <v>133.4755352349647</v>
      </c>
      <c r="H16" s="92">
        <f t="shared" si="6"/>
        <v>137.11579526935279</v>
      </c>
      <c r="I16" s="92">
        <f t="shared" si="6"/>
        <v>109.92385496431251</v>
      </c>
      <c r="J16" s="92">
        <f t="shared" si="6"/>
        <v>118.58081600272637</v>
      </c>
      <c r="K16" s="92">
        <f t="shared" si="6"/>
        <v>102.95788938546809</v>
      </c>
      <c r="L16" s="92">
        <f t="shared" si="6"/>
        <v>0</v>
      </c>
      <c r="M16" s="92">
        <f t="shared" si="6"/>
        <v>66.048457341621031</v>
      </c>
      <c r="N16" s="92">
        <f t="shared" si="6"/>
        <v>117.52740203435506</v>
      </c>
      <c r="O16" s="92">
        <f t="shared" si="6"/>
        <v>119.31334229454124</v>
      </c>
      <c r="P16" s="92">
        <f t="shared" si="6"/>
        <v>155.40813492146123</v>
      </c>
      <c r="Q16" s="92">
        <f t="shared" si="1"/>
        <v>1330.5517058756323</v>
      </c>
    </row>
    <row r="17" spans="2:18" x14ac:dyDescent="0.25">
      <c r="B17" s="85"/>
      <c r="C17" s="1000"/>
      <c r="D17" s="84" t="s">
        <v>321</v>
      </c>
      <c r="E17" s="92">
        <f t="shared" ref="E17:P17" si="7">E193+E365</f>
        <v>285.01930629768003</v>
      </c>
      <c r="F17" s="92">
        <f t="shared" si="7"/>
        <v>142.72385042758052</v>
      </c>
      <c r="G17" s="92">
        <f t="shared" si="7"/>
        <v>213.12163874282641</v>
      </c>
      <c r="H17" s="92">
        <f t="shared" si="7"/>
        <v>277.5629538524247</v>
      </c>
      <c r="I17" s="92">
        <f t="shared" si="7"/>
        <v>188.10072300114825</v>
      </c>
      <c r="J17" s="92">
        <f t="shared" si="7"/>
        <v>172.48428309451404</v>
      </c>
      <c r="K17" s="92">
        <f t="shared" si="7"/>
        <v>212.89024075137857</v>
      </c>
      <c r="L17" s="92">
        <f t="shared" si="7"/>
        <v>214.70793733299993</v>
      </c>
      <c r="M17" s="92">
        <f t="shared" si="7"/>
        <v>241.94469535715837</v>
      </c>
      <c r="N17" s="92">
        <f t="shared" si="7"/>
        <v>252.79102001569802</v>
      </c>
      <c r="O17" s="92">
        <f t="shared" si="7"/>
        <v>253.67034268824293</v>
      </c>
      <c r="P17" s="92">
        <f t="shared" si="7"/>
        <v>314.64610474296001</v>
      </c>
      <c r="Q17" s="92">
        <f t="shared" si="1"/>
        <v>2769.6630963046118</v>
      </c>
    </row>
    <row r="18" spans="2:18" x14ac:dyDescent="0.25">
      <c r="B18" s="85"/>
      <c r="C18" s="1000"/>
      <c r="D18" s="84" t="s">
        <v>322</v>
      </c>
      <c r="E18" s="92">
        <f t="shared" ref="E18:P18" si="8">E194+E366</f>
        <v>905.37851486017348</v>
      </c>
      <c r="F18" s="92">
        <f t="shared" si="8"/>
        <v>539.19172205454447</v>
      </c>
      <c r="G18" s="92">
        <f t="shared" si="8"/>
        <v>531.13890770927765</v>
      </c>
      <c r="H18" s="92">
        <f t="shared" si="8"/>
        <v>583.32855508556804</v>
      </c>
      <c r="I18" s="92">
        <f t="shared" si="8"/>
        <v>776.79200695872362</v>
      </c>
      <c r="J18" s="92">
        <f t="shared" si="8"/>
        <v>891.83069178893129</v>
      </c>
      <c r="K18" s="92">
        <f t="shared" si="8"/>
        <v>751.69770755389482</v>
      </c>
      <c r="L18" s="92">
        <f t="shared" si="8"/>
        <v>707.28812449150109</v>
      </c>
      <c r="M18" s="92">
        <f t="shared" si="8"/>
        <v>812.49520967287276</v>
      </c>
      <c r="N18" s="92">
        <f t="shared" si="8"/>
        <v>890.35747567272767</v>
      </c>
      <c r="O18" s="92">
        <f t="shared" si="8"/>
        <v>872.56634583034884</v>
      </c>
      <c r="P18" s="92">
        <f t="shared" si="8"/>
        <v>1015.3665643344962</v>
      </c>
      <c r="Q18" s="92">
        <f t="shared" si="1"/>
        <v>9277.4318260130585</v>
      </c>
    </row>
    <row r="19" spans="2:18" x14ac:dyDescent="0.3">
      <c r="B19" s="85"/>
      <c r="C19" s="1000"/>
      <c r="D19" s="397" t="s">
        <v>451</v>
      </c>
      <c r="E19" s="92">
        <f t="shared" ref="E19:P19" si="9">E195+E367</f>
        <v>0</v>
      </c>
      <c r="F19" s="92">
        <f t="shared" si="9"/>
        <v>0</v>
      </c>
      <c r="G19" s="92">
        <f t="shared" si="9"/>
        <v>0</v>
      </c>
      <c r="H19" s="92">
        <f t="shared" si="9"/>
        <v>0</v>
      </c>
      <c r="I19" s="92">
        <f t="shared" si="9"/>
        <v>0</v>
      </c>
      <c r="J19" s="92">
        <f t="shared" si="9"/>
        <v>0</v>
      </c>
      <c r="K19" s="92">
        <f t="shared" si="9"/>
        <v>0</v>
      </c>
      <c r="L19" s="92">
        <f t="shared" si="9"/>
        <v>0</v>
      </c>
      <c r="M19" s="92">
        <f t="shared" si="9"/>
        <v>0</v>
      </c>
      <c r="N19" s="92">
        <f t="shared" si="9"/>
        <v>0</v>
      </c>
      <c r="O19" s="92">
        <f t="shared" si="9"/>
        <v>0</v>
      </c>
      <c r="P19" s="92">
        <f t="shared" si="9"/>
        <v>0</v>
      </c>
      <c r="Q19" s="92">
        <f t="shared" si="1"/>
        <v>0</v>
      </c>
    </row>
    <row r="20" spans="2:18" x14ac:dyDescent="0.25">
      <c r="B20" s="85"/>
      <c r="C20" s="1000"/>
      <c r="D20" s="84"/>
      <c r="E20" s="92">
        <f t="shared" ref="E20:P20" si="10">E196+E368</f>
        <v>0</v>
      </c>
      <c r="F20" s="92">
        <f t="shared" si="10"/>
        <v>0</v>
      </c>
      <c r="G20" s="92">
        <f t="shared" si="10"/>
        <v>0</v>
      </c>
      <c r="H20" s="92">
        <f t="shared" si="10"/>
        <v>0</v>
      </c>
      <c r="I20" s="92">
        <f t="shared" si="10"/>
        <v>0</v>
      </c>
      <c r="J20" s="92">
        <f t="shared" si="10"/>
        <v>0</v>
      </c>
      <c r="K20" s="92">
        <f t="shared" si="10"/>
        <v>0</v>
      </c>
      <c r="L20" s="92">
        <f t="shared" si="10"/>
        <v>0</v>
      </c>
      <c r="M20" s="92">
        <f t="shared" si="10"/>
        <v>0</v>
      </c>
      <c r="N20" s="92">
        <f t="shared" si="10"/>
        <v>0</v>
      </c>
      <c r="O20" s="92">
        <f t="shared" si="10"/>
        <v>0</v>
      </c>
      <c r="P20" s="92">
        <f t="shared" si="10"/>
        <v>0</v>
      </c>
      <c r="Q20" s="92">
        <f t="shared" si="1"/>
        <v>0</v>
      </c>
    </row>
    <row r="21" spans="2:18" x14ac:dyDescent="0.25">
      <c r="B21" s="85"/>
      <c r="C21" s="1000"/>
      <c r="D21" s="84"/>
      <c r="E21" s="92">
        <f t="shared" ref="E21:P21" si="11">E197+E369</f>
        <v>0</v>
      </c>
      <c r="F21" s="92">
        <f t="shared" si="11"/>
        <v>0</v>
      </c>
      <c r="G21" s="92">
        <f t="shared" si="11"/>
        <v>0</v>
      </c>
      <c r="H21" s="92">
        <f t="shared" si="11"/>
        <v>0</v>
      </c>
      <c r="I21" s="92">
        <f t="shared" si="11"/>
        <v>0</v>
      </c>
      <c r="J21" s="92">
        <f t="shared" si="11"/>
        <v>0</v>
      </c>
      <c r="K21" s="92">
        <f t="shared" si="11"/>
        <v>0</v>
      </c>
      <c r="L21" s="92">
        <f t="shared" si="11"/>
        <v>0</v>
      </c>
      <c r="M21" s="92">
        <f t="shared" si="11"/>
        <v>0</v>
      </c>
      <c r="N21" s="92">
        <f t="shared" si="11"/>
        <v>0</v>
      </c>
      <c r="O21" s="92">
        <f t="shared" si="11"/>
        <v>0</v>
      </c>
      <c r="P21" s="92">
        <f t="shared" si="11"/>
        <v>0</v>
      </c>
      <c r="Q21" s="92">
        <f t="shared" si="1"/>
        <v>0</v>
      </c>
    </row>
    <row r="22" spans="2:18" x14ac:dyDescent="0.25">
      <c r="B22" s="85"/>
      <c r="C22" s="1000"/>
      <c r="D22" s="84"/>
      <c r="E22" s="92">
        <f t="shared" ref="E22:P22" si="12">E198+E370</f>
        <v>0</v>
      </c>
      <c r="F22" s="92">
        <f t="shared" si="12"/>
        <v>0</v>
      </c>
      <c r="G22" s="92">
        <f t="shared" si="12"/>
        <v>0</v>
      </c>
      <c r="H22" s="92">
        <f t="shared" si="12"/>
        <v>0</v>
      </c>
      <c r="I22" s="92">
        <f t="shared" si="12"/>
        <v>0</v>
      </c>
      <c r="J22" s="92">
        <f t="shared" si="12"/>
        <v>0</v>
      </c>
      <c r="K22" s="92">
        <f t="shared" si="12"/>
        <v>0</v>
      </c>
      <c r="L22" s="92">
        <f t="shared" si="12"/>
        <v>0</v>
      </c>
      <c r="M22" s="92">
        <f t="shared" si="12"/>
        <v>0</v>
      </c>
      <c r="N22" s="92">
        <f t="shared" si="12"/>
        <v>0</v>
      </c>
      <c r="O22" s="92">
        <f t="shared" si="12"/>
        <v>0</v>
      </c>
      <c r="P22" s="92">
        <f t="shared" si="12"/>
        <v>0</v>
      </c>
      <c r="Q22" s="92">
        <f t="shared" si="1"/>
        <v>0</v>
      </c>
    </row>
    <row r="23" spans="2:18" x14ac:dyDescent="0.25">
      <c r="B23" s="85"/>
      <c r="C23" s="1000"/>
      <c r="D23" s="84"/>
      <c r="E23" s="92">
        <f t="shared" ref="E23:P23" si="13">E199+E371</f>
        <v>0</v>
      </c>
      <c r="F23" s="92">
        <f t="shared" si="13"/>
        <v>0</v>
      </c>
      <c r="G23" s="92">
        <f t="shared" si="13"/>
        <v>0</v>
      </c>
      <c r="H23" s="92">
        <f t="shared" si="13"/>
        <v>0</v>
      </c>
      <c r="I23" s="92">
        <f t="shared" si="13"/>
        <v>0</v>
      </c>
      <c r="J23" s="92">
        <f t="shared" si="13"/>
        <v>0</v>
      </c>
      <c r="K23" s="92">
        <f t="shared" si="13"/>
        <v>0</v>
      </c>
      <c r="L23" s="92">
        <f t="shared" si="13"/>
        <v>0</v>
      </c>
      <c r="M23" s="92">
        <f t="shared" si="13"/>
        <v>0</v>
      </c>
      <c r="N23" s="92">
        <f t="shared" si="13"/>
        <v>0</v>
      </c>
      <c r="O23" s="92">
        <f t="shared" si="13"/>
        <v>0</v>
      </c>
      <c r="P23" s="92">
        <f t="shared" si="13"/>
        <v>0</v>
      </c>
      <c r="Q23" s="92">
        <f t="shared" si="1"/>
        <v>0</v>
      </c>
    </row>
    <row r="24" spans="2:18" x14ac:dyDescent="0.25">
      <c r="B24" s="85"/>
      <c r="C24" s="1000"/>
      <c r="D24" s="84"/>
      <c r="E24" s="92">
        <f t="shared" ref="E24:P24" si="14">E200+E372</f>
        <v>0</v>
      </c>
      <c r="F24" s="92">
        <f t="shared" si="14"/>
        <v>0</v>
      </c>
      <c r="G24" s="92">
        <f t="shared" si="14"/>
        <v>0</v>
      </c>
      <c r="H24" s="92">
        <f t="shared" si="14"/>
        <v>0</v>
      </c>
      <c r="I24" s="92">
        <f t="shared" si="14"/>
        <v>0</v>
      </c>
      <c r="J24" s="92">
        <f t="shared" si="14"/>
        <v>0</v>
      </c>
      <c r="K24" s="92">
        <f t="shared" si="14"/>
        <v>0</v>
      </c>
      <c r="L24" s="92">
        <f t="shared" si="14"/>
        <v>0</v>
      </c>
      <c r="M24" s="92">
        <f t="shared" si="14"/>
        <v>0</v>
      </c>
      <c r="N24" s="92">
        <f t="shared" si="14"/>
        <v>0</v>
      </c>
      <c r="O24" s="92">
        <f t="shared" si="14"/>
        <v>0</v>
      </c>
      <c r="P24" s="92">
        <f t="shared" si="14"/>
        <v>0</v>
      </c>
      <c r="Q24" s="92">
        <f t="shared" si="1"/>
        <v>0</v>
      </c>
    </row>
    <row r="25" spans="2:18" x14ac:dyDescent="0.25">
      <c r="B25" s="85"/>
      <c r="C25" s="1000"/>
      <c r="D25" s="84"/>
      <c r="E25" s="92">
        <f t="shared" ref="E25:P25" si="15">E201+E373</f>
        <v>0</v>
      </c>
      <c r="F25" s="92">
        <f t="shared" si="15"/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si="15"/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"/>
        <v>0</v>
      </c>
    </row>
    <row r="26" spans="2:18" x14ac:dyDescent="0.25">
      <c r="B26" s="85"/>
      <c r="C26" s="1000"/>
      <c r="D26" s="84"/>
      <c r="E26" s="92">
        <f t="shared" ref="E26:P26" si="16">E202+E374</f>
        <v>0</v>
      </c>
      <c r="F26" s="92">
        <f t="shared" si="16"/>
        <v>0</v>
      </c>
      <c r="G26" s="92">
        <f t="shared" si="16"/>
        <v>0</v>
      </c>
      <c r="H26" s="92">
        <f t="shared" si="16"/>
        <v>0</v>
      </c>
      <c r="I26" s="92">
        <f t="shared" si="16"/>
        <v>0</v>
      </c>
      <c r="J26" s="92">
        <f t="shared" si="16"/>
        <v>0</v>
      </c>
      <c r="K26" s="92">
        <f t="shared" si="16"/>
        <v>0</v>
      </c>
      <c r="L26" s="92">
        <f t="shared" si="16"/>
        <v>0</v>
      </c>
      <c r="M26" s="92">
        <f t="shared" si="16"/>
        <v>0</v>
      </c>
      <c r="N26" s="92">
        <f t="shared" si="16"/>
        <v>0</v>
      </c>
      <c r="O26" s="92">
        <f t="shared" si="16"/>
        <v>0</v>
      </c>
      <c r="P26" s="92">
        <f t="shared" si="16"/>
        <v>0</v>
      </c>
      <c r="Q26" s="92">
        <f t="shared" si="1"/>
        <v>0</v>
      </c>
    </row>
    <row r="27" spans="2:18" x14ac:dyDescent="0.25">
      <c r="B27" s="85"/>
      <c r="C27" s="1000"/>
      <c r="D27" s="84"/>
      <c r="E27" s="92">
        <f t="shared" ref="E27:P27" si="17">E203+E375</f>
        <v>0</v>
      </c>
      <c r="F27" s="92">
        <f t="shared" si="17"/>
        <v>0</v>
      </c>
      <c r="G27" s="92">
        <f t="shared" si="17"/>
        <v>0</v>
      </c>
      <c r="H27" s="92">
        <f t="shared" si="17"/>
        <v>0</v>
      </c>
      <c r="I27" s="92">
        <f t="shared" si="17"/>
        <v>0</v>
      </c>
      <c r="J27" s="92">
        <f t="shared" si="17"/>
        <v>0</v>
      </c>
      <c r="K27" s="92">
        <f t="shared" si="17"/>
        <v>0</v>
      </c>
      <c r="L27" s="92">
        <f t="shared" si="17"/>
        <v>0</v>
      </c>
      <c r="M27" s="92">
        <f t="shared" si="17"/>
        <v>0</v>
      </c>
      <c r="N27" s="92">
        <f t="shared" si="17"/>
        <v>0</v>
      </c>
      <c r="O27" s="92">
        <f t="shared" si="17"/>
        <v>0</v>
      </c>
      <c r="P27" s="92">
        <f t="shared" si="17"/>
        <v>0</v>
      </c>
      <c r="Q27" s="92">
        <f t="shared" si="1"/>
        <v>0</v>
      </c>
    </row>
    <row r="28" spans="2:18" x14ac:dyDescent="0.25">
      <c r="B28" s="85"/>
      <c r="C28" s="1001"/>
      <c r="D28" s="84"/>
      <c r="E28" s="92">
        <f t="shared" ref="E28:P28" si="18">E204+E376</f>
        <v>0</v>
      </c>
      <c r="F28" s="92">
        <f t="shared" si="18"/>
        <v>0</v>
      </c>
      <c r="G28" s="92">
        <f t="shared" si="18"/>
        <v>0</v>
      </c>
      <c r="H28" s="92">
        <f t="shared" si="18"/>
        <v>0</v>
      </c>
      <c r="I28" s="92">
        <f t="shared" si="18"/>
        <v>0</v>
      </c>
      <c r="J28" s="92">
        <f t="shared" si="18"/>
        <v>0</v>
      </c>
      <c r="K28" s="92">
        <f t="shared" si="18"/>
        <v>0</v>
      </c>
      <c r="L28" s="92">
        <f t="shared" si="18"/>
        <v>0</v>
      </c>
      <c r="M28" s="92">
        <f t="shared" si="18"/>
        <v>0</v>
      </c>
      <c r="N28" s="92">
        <f t="shared" si="18"/>
        <v>0</v>
      </c>
      <c r="O28" s="92">
        <f t="shared" si="18"/>
        <v>0</v>
      </c>
      <c r="P28" s="92">
        <f t="shared" si="18"/>
        <v>0</v>
      </c>
      <c r="Q28" s="92">
        <f t="shared" si="1"/>
        <v>0</v>
      </c>
    </row>
    <row r="29" spans="2:18" x14ac:dyDescent="0.25">
      <c r="C29" s="937" t="s">
        <v>188</v>
      </c>
      <c r="D29" s="938"/>
      <c r="E29" s="140">
        <f t="shared" ref="E29:P29" si="19">SUM(E11:E28)</f>
        <v>1796.8271949571376</v>
      </c>
      <c r="F29" s="140">
        <f t="shared" si="19"/>
        <v>1030.0745560624664</v>
      </c>
      <c r="G29" s="140">
        <f t="shared" si="19"/>
        <v>1250.3960162969581</v>
      </c>
      <c r="H29" s="140">
        <f t="shared" si="19"/>
        <v>1359.5274772757707</v>
      </c>
      <c r="I29" s="140">
        <f t="shared" si="19"/>
        <v>1422.0519120091471</v>
      </c>
      <c r="J29" s="140">
        <f t="shared" si="19"/>
        <v>1585.1477293593507</v>
      </c>
      <c r="K29" s="140">
        <f t="shared" si="19"/>
        <v>1383.2329254828496</v>
      </c>
      <c r="L29" s="140">
        <f t="shared" si="19"/>
        <v>1367.1548367166984</v>
      </c>
      <c r="M29" s="140">
        <f t="shared" si="19"/>
        <v>1568.1639338358832</v>
      </c>
      <c r="N29" s="140">
        <f t="shared" si="19"/>
        <v>1705.79510404032</v>
      </c>
      <c r="O29" s="140">
        <f t="shared" si="19"/>
        <v>1714.4349885599295</v>
      </c>
      <c r="P29" s="140">
        <f t="shared" si="19"/>
        <v>2045.9472714192509</v>
      </c>
      <c r="Q29" s="140">
        <f t="shared" si="1"/>
        <v>18228.753946015764</v>
      </c>
      <c r="R29" s="492"/>
    </row>
    <row r="30" spans="2:18" x14ac:dyDescent="0.25">
      <c r="C30" s="935" t="s">
        <v>323</v>
      </c>
      <c r="D30" s="93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8" x14ac:dyDescent="0.25">
      <c r="C31" s="1004" t="s">
        <v>314</v>
      </c>
      <c r="D31" s="16" t="s">
        <v>324</v>
      </c>
      <c r="E31" s="16">
        <f t="shared" ref="E31:P31" si="20">E207+E379</f>
        <v>0</v>
      </c>
      <c r="F31" s="16">
        <f t="shared" si="20"/>
        <v>0</v>
      </c>
      <c r="G31" s="16">
        <f t="shared" si="20"/>
        <v>0</v>
      </c>
      <c r="H31" s="16">
        <f t="shared" si="20"/>
        <v>0</v>
      </c>
      <c r="I31" s="16">
        <f t="shared" si="20"/>
        <v>0</v>
      </c>
      <c r="J31" s="16">
        <f t="shared" si="20"/>
        <v>0</v>
      </c>
      <c r="K31" s="16">
        <f t="shared" si="20"/>
        <v>0</v>
      </c>
      <c r="L31" s="16">
        <f t="shared" si="20"/>
        <v>0</v>
      </c>
      <c r="M31" s="16">
        <f t="shared" si="20"/>
        <v>0</v>
      </c>
      <c r="N31" s="16">
        <f t="shared" si="20"/>
        <v>0</v>
      </c>
      <c r="O31" s="16">
        <f t="shared" si="20"/>
        <v>0</v>
      </c>
      <c r="P31" s="16">
        <f t="shared" si="20"/>
        <v>0</v>
      </c>
      <c r="Q31" s="16">
        <f t="shared" ref="Q31:Q48" si="21">SUM(E31:P31)</f>
        <v>0</v>
      </c>
    </row>
    <row r="32" spans="2:18" x14ac:dyDescent="0.25">
      <c r="C32" s="1005"/>
      <c r="D32" s="16" t="s">
        <v>325</v>
      </c>
      <c r="E32" s="16">
        <f t="shared" ref="E32:P32" si="22">E208+E380</f>
        <v>0</v>
      </c>
      <c r="F32" s="16">
        <f t="shared" si="22"/>
        <v>0</v>
      </c>
      <c r="G32" s="16">
        <f t="shared" si="22"/>
        <v>0</v>
      </c>
      <c r="H32" s="16">
        <f t="shared" si="22"/>
        <v>0</v>
      </c>
      <c r="I32" s="16">
        <f t="shared" si="22"/>
        <v>0</v>
      </c>
      <c r="J32" s="16">
        <f t="shared" si="22"/>
        <v>0</v>
      </c>
      <c r="K32" s="16">
        <f t="shared" si="22"/>
        <v>0</v>
      </c>
      <c r="L32" s="16">
        <f t="shared" si="22"/>
        <v>0</v>
      </c>
      <c r="M32" s="16">
        <f t="shared" si="22"/>
        <v>0</v>
      </c>
      <c r="N32" s="16">
        <f t="shared" si="22"/>
        <v>0</v>
      </c>
      <c r="O32" s="16">
        <f t="shared" si="22"/>
        <v>0</v>
      </c>
      <c r="P32" s="16">
        <f t="shared" si="22"/>
        <v>0</v>
      </c>
      <c r="Q32" s="16">
        <f t="shared" si="21"/>
        <v>0</v>
      </c>
    </row>
    <row r="33" spans="3:17" x14ac:dyDescent="0.25">
      <c r="C33" s="1005"/>
      <c r="D33" s="16" t="s">
        <v>326</v>
      </c>
      <c r="E33" s="16">
        <f t="shared" ref="E33:P33" si="23">E209+E381</f>
        <v>0</v>
      </c>
      <c r="F33" s="16">
        <f t="shared" si="23"/>
        <v>0</v>
      </c>
      <c r="G33" s="16">
        <f t="shared" si="23"/>
        <v>0</v>
      </c>
      <c r="H33" s="16">
        <f t="shared" si="23"/>
        <v>0</v>
      </c>
      <c r="I33" s="16">
        <f t="shared" si="23"/>
        <v>0</v>
      </c>
      <c r="J33" s="16">
        <f t="shared" si="23"/>
        <v>0</v>
      </c>
      <c r="K33" s="16">
        <f t="shared" si="23"/>
        <v>0</v>
      </c>
      <c r="L33" s="16">
        <f t="shared" si="23"/>
        <v>0</v>
      </c>
      <c r="M33" s="16">
        <f t="shared" si="23"/>
        <v>0</v>
      </c>
      <c r="N33" s="16">
        <f t="shared" si="23"/>
        <v>0</v>
      </c>
      <c r="O33" s="16">
        <f t="shared" si="23"/>
        <v>0</v>
      </c>
      <c r="P33" s="16">
        <f t="shared" si="23"/>
        <v>0</v>
      </c>
      <c r="Q33" s="16">
        <f t="shared" si="21"/>
        <v>0</v>
      </c>
    </row>
    <row r="34" spans="3:17" x14ac:dyDescent="0.25">
      <c r="C34" s="1005"/>
      <c r="D34" s="16" t="s">
        <v>327</v>
      </c>
      <c r="E34" s="16">
        <f t="shared" ref="E34:P34" si="24">E210+E382</f>
        <v>0</v>
      </c>
      <c r="F34" s="16">
        <f t="shared" si="24"/>
        <v>0</v>
      </c>
      <c r="G34" s="16">
        <f t="shared" si="24"/>
        <v>0</v>
      </c>
      <c r="H34" s="16">
        <f t="shared" si="24"/>
        <v>0</v>
      </c>
      <c r="I34" s="16">
        <f t="shared" si="24"/>
        <v>0</v>
      </c>
      <c r="J34" s="16">
        <f t="shared" si="24"/>
        <v>0</v>
      </c>
      <c r="K34" s="16">
        <f t="shared" si="24"/>
        <v>0</v>
      </c>
      <c r="L34" s="16">
        <f t="shared" si="24"/>
        <v>0</v>
      </c>
      <c r="M34" s="16">
        <f t="shared" si="24"/>
        <v>0</v>
      </c>
      <c r="N34" s="16">
        <f t="shared" si="24"/>
        <v>0</v>
      </c>
      <c r="O34" s="16">
        <f t="shared" si="24"/>
        <v>0</v>
      </c>
      <c r="P34" s="16">
        <f t="shared" si="24"/>
        <v>0</v>
      </c>
      <c r="Q34" s="16">
        <f t="shared" si="21"/>
        <v>0</v>
      </c>
    </row>
    <row r="35" spans="3:17" x14ac:dyDescent="0.25">
      <c r="C35" s="1005"/>
      <c r="D35" s="16" t="s">
        <v>328</v>
      </c>
      <c r="E35" s="16">
        <f t="shared" ref="E35:P35" si="25">E211+E383</f>
        <v>0</v>
      </c>
      <c r="F35" s="16">
        <f t="shared" si="25"/>
        <v>0</v>
      </c>
      <c r="G35" s="16">
        <f t="shared" si="25"/>
        <v>0</v>
      </c>
      <c r="H35" s="16">
        <f t="shared" si="25"/>
        <v>0</v>
      </c>
      <c r="I35" s="16">
        <f t="shared" si="25"/>
        <v>0</v>
      </c>
      <c r="J35" s="16">
        <f t="shared" si="25"/>
        <v>0</v>
      </c>
      <c r="K35" s="16">
        <f t="shared" si="25"/>
        <v>0</v>
      </c>
      <c r="L35" s="16">
        <f t="shared" si="25"/>
        <v>0</v>
      </c>
      <c r="M35" s="16">
        <f t="shared" si="25"/>
        <v>0</v>
      </c>
      <c r="N35" s="16">
        <f t="shared" si="25"/>
        <v>0</v>
      </c>
      <c r="O35" s="16">
        <f t="shared" si="25"/>
        <v>0</v>
      </c>
      <c r="P35" s="16">
        <f t="shared" si="25"/>
        <v>0</v>
      </c>
      <c r="Q35" s="16">
        <f t="shared" si="21"/>
        <v>0</v>
      </c>
    </row>
    <row r="36" spans="3:17" x14ac:dyDescent="0.25">
      <c r="C36" s="1005"/>
      <c r="D36" s="16" t="s">
        <v>329</v>
      </c>
      <c r="E36" s="16">
        <f t="shared" ref="E36:P36" si="26">E212+E384</f>
        <v>0</v>
      </c>
      <c r="F36" s="16">
        <f t="shared" si="26"/>
        <v>0</v>
      </c>
      <c r="G36" s="16">
        <f t="shared" si="26"/>
        <v>0</v>
      </c>
      <c r="H36" s="16">
        <f t="shared" si="26"/>
        <v>0</v>
      </c>
      <c r="I36" s="16">
        <f t="shared" si="26"/>
        <v>0</v>
      </c>
      <c r="J36" s="16">
        <f t="shared" si="26"/>
        <v>0</v>
      </c>
      <c r="K36" s="16">
        <f t="shared" si="26"/>
        <v>0</v>
      </c>
      <c r="L36" s="16">
        <f t="shared" si="26"/>
        <v>0</v>
      </c>
      <c r="M36" s="16">
        <f t="shared" si="26"/>
        <v>0</v>
      </c>
      <c r="N36" s="16">
        <f t="shared" si="26"/>
        <v>0</v>
      </c>
      <c r="O36" s="16">
        <f t="shared" si="26"/>
        <v>0</v>
      </c>
      <c r="P36" s="16">
        <f t="shared" si="26"/>
        <v>0</v>
      </c>
      <c r="Q36" s="16">
        <f t="shared" si="21"/>
        <v>0</v>
      </c>
    </row>
    <row r="37" spans="3:17" x14ac:dyDescent="0.25">
      <c r="C37" s="1005"/>
      <c r="D37" s="16" t="s">
        <v>330</v>
      </c>
      <c r="E37" s="16">
        <f t="shared" ref="E37:P37" si="27">E213+E385</f>
        <v>0</v>
      </c>
      <c r="F37" s="16">
        <f t="shared" si="27"/>
        <v>0</v>
      </c>
      <c r="G37" s="16">
        <f t="shared" si="27"/>
        <v>0</v>
      </c>
      <c r="H37" s="16">
        <f t="shared" si="27"/>
        <v>0</v>
      </c>
      <c r="I37" s="16">
        <f t="shared" si="27"/>
        <v>0</v>
      </c>
      <c r="J37" s="16">
        <f t="shared" si="27"/>
        <v>0</v>
      </c>
      <c r="K37" s="16">
        <f t="shared" si="27"/>
        <v>0</v>
      </c>
      <c r="L37" s="16">
        <f t="shared" si="27"/>
        <v>0</v>
      </c>
      <c r="M37" s="16">
        <f t="shared" si="27"/>
        <v>0</v>
      </c>
      <c r="N37" s="16">
        <f t="shared" si="27"/>
        <v>0</v>
      </c>
      <c r="O37" s="16">
        <f t="shared" si="27"/>
        <v>0</v>
      </c>
      <c r="P37" s="16">
        <f t="shared" si="27"/>
        <v>0</v>
      </c>
      <c r="Q37" s="16">
        <f t="shared" si="21"/>
        <v>0</v>
      </c>
    </row>
    <row r="38" spans="3:17" x14ac:dyDescent="0.25">
      <c r="C38" s="1005"/>
      <c r="D38" s="16" t="s">
        <v>331</v>
      </c>
      <c r="E38" s="16">
        <f t="shared" ref="E38:P38" si="28">E214+E386</f>
        <v>0</v>
      </c>
      <c r="F38" s="16">
        <f t="shared" si="28"/>
        <v>0</v>
      </c>
      <c r="G38" s="16">
        <f t="shared" si="28"/>
        <v>0</v>
      </c>
      <c r="H38" s="16">
        <f t="shared" si="28"/>
        <v>0</v>
      </c>
      <c r="I38" s="16">
        <f t="shared" si="28"/>
        <v>0</v>
      </c>
      <c r="J38" s="16">
        <f t="shared" si="28"/>
        <v>0</v>
      </c>
      <c r="K38" s="16">
        <f t="shared" si="28"/>
        <v>0</v>
      </c>
      <c r="L38" s="16">
        <f t="shared" si="28"/>
        <v>0</v>
      </c>
      <c r="M38" s="16">
        <f t="shared" si="28"/>
        <v>0</v>
      </c>
      <c r="N38" s="16">
        <f t="shared" si="28"/>
        <v>0</v>
      </c>
      <c r="O38" s="16">
        <f t="shared" si="28"/>
        <v>0</v>
      </c>
      <c r="P38" s="16">
        <f t="shared" si="28"/>
        <v>0</v>
      </c>
      <c r="Q38" s="16">
        <f t="shared" si="21"/>
        <v>0</v>
      </c>
    </row>
    <row r="39" spans="3:17" x14ac:dyDescent="0.25">
      <c r="C39" s="1005"/>
      <c r="D39" s="16"/>
      <c r="E39" s="16">
        <f t="shared" ref="E39:P39" si="29">E215+E387</f>
        <v>0</v>
      </c>
      <c r="F39" s="16">
        <f t="shared" si="29"/>
        <v>0</v>
      </c>
      <c r="G39" s="16">
        <f t="shared" si="29"/>
        <v>0</v>
      </c>
      <c r="H39" s="16">
        <f t="shared" si="29"/>
        <v>0</v>
      </c>
      <c r="I39" s="16">
        <f t="shared" si="29"/>
        <v>0</v>
      </c>
      <c r="J39" s="16">
        <f t="shared" si="29"/>
        <v>0</v>
      </c>
      <c r="K39" s="16">
        <f t="shared" si="29"/>
        <v>0</v>
      </c>
      <c r="L39" s="16">
        <f t="shared" si="29"/>
        <v>0</v>
      </c>
      <c r="M39" s="16">
        <f t="shared" si="29"/>
        <v>0</v>
      </c>
      <c r="N39" s="16">
        <f t="shared" si="29"/>
        <v>0</v>
      </c>
      <c r="O39" s="16">
        <f t="shared" si="29"/>
        <v>0</v>
      </c>
      <c r="P39" s="16">
        <f t="shared" si="29"/>
        <v>0</v>
      </c>
      <c r="Q39" s="16">
        <f t="shared" si="21"/>
        <v>0</v>
      </c>
    </row>
    <row r="40" spans="3:17" x14ac:dyDescent="0.3">
      <c r="C40" s="1005"/>
      <c r="D40" s="397" t="s">
        <v>452</v>
      </c>
      <c r="E40" s="16">
        <f t="shared" ref="E40:P40" si="30">($Q$49-$Q$43)/12</f>
        <v>89.833666666666673</v>
      </c>
      <c r="F40" s="16">
        <f t="shared" si="30"/>
        <v>89.833666666666673</v>
      </c>
      <c r="G40" s="16">
        <f t="shared" si="30"/>
        <v>89.833666666666673</v>
      </c>
      <c r="H40" s="16">
        <f t="shared" si="30"/>
        <v>89.833666666666673</v>
      </c>
      <c r="I40" s="16">
        <f t="shared" si="30"/>
        <v>89.833666666666673</v>
      </c>
      <c r="J40" s="16">
        <f t="shared" si="30"/>
        <v>89.833666666666673</v>
      </c>
      <c r="K40" s="16">
        <f t="shared" si="30"/>
        <v>89.833666666666673</v>
      </c>
      <c r="L40" s="16">
        <f t="shared" si="30"/>
        <v>89.833666666666673</v>
      </c>
      <c r="M40" s="16">
        <f t="shared" si="30"/>
        <v>89.833666666666673</v>
      </c>
      <c r="N40" s="16">
        <f t="shared" si="30"/>
        <v>89.833666666666673</v>
      </c>
      <c r="O40" s="16">
        <f t="shared" si="30"/>
        <v>89.833666666666673</v>
      </c>
      <c r="P40" s="16">
        <f t="shared" si="30"/>
        <v>89.833666666666673</v>
      </c>
      <c r="Q40" s="16">
        <f t="shared" si="21"/>
        <v>1078.0040000000001</v>
      </c>
    </row>
    <row r="41" spans="3:17" x14ac:dyDescent="0.3">
      <c r="C41" s="1005"/>
      <c r="D41" s="397" t="s">
        <v>453</v>
      </c>
      <c r="E41" s="16">
        <f t="shared" ref="E41:P41" si="31">E217+E389</f>
        <v>0</v>
      </c>
      <c r="F41" s="16">
        <f t="shared" si="31"/>
        <v>0</v>
      </c>
      <c r="G41" s="16">
        <f t="shared" si="31"/>
        <v>0</v>
      </c>
      <c r="H41" s="16">
        <f t="shared" si="31"/>
        <v>0</v>
      </c>
      <c r="I41" s="16">
        <f t="shared" si="31"/>
        <v>0</v>
      </c>
      <c r="J41" s="16">
        <f t="shared" si="31"/>
        <v>0</v>
      </c>
      <c r="K41" s="16">
        <f t="shared" si="31"/>
        <v>0</v>
      </c>
      <c r="L41" s="16">
        <f t="shared" si="31"/>
        <v>0</v>
      </c>
      <c r="M41" s="16">
        <f t="shared" si="31"/>
        <v>0</v>
      </c>
      <c r="N41" s="16">
        <f t="shared" si="31"/>
        <v>0</v>
      </c>
      <c r="O41" s="16">
        <f t="shared" si="31"/>
        <v>0</v>
      </c>
      <c r="P41" s="16">
        <f t="shared" si="31"/>
        <v>0</v>
      </c>
      <c r="Q41" s="16">
        <f t="shared" si="21"/>
        <v>0</v>
      </c>
    </row>
    <row r="42" spans="3:17" x14ac:dyDescent="0.3">
      <c r="C42" s="1005"/>
      <c r="D42" s="397"/>
      <c r="E42" s="16">
        <f t="shared" ref="E42:P42" si="32">E218+E390</f>
        <v>0</v>
      </c>
      <c r="F42" s="16">
        <f t="shared" si="32"/>
        <v>0</v>
      </c>
      <c r="G42" s="16">
        <f t="shared" si="32"/>
        <v>0</v>
      </c>
      <c r="H42" s="16">
        <f t="shared" si="32"/>
        <v>0</v>
      </c>
      <c r="I42" s="16">
        <f t="shared" si="32"/>
        <v>0</v>
      </c>
      <c r="J42" s="16">
        <f t="shared" si="32"/>
        <v>0</v>
      </c>
      <c r="K42" s="16">
        <f t="shared" si="32"/>
        <v>0</v>
      </c>
      <c r="L42" s="16">
        <f t="shared" si="32"/>
        <v>0</v>
      </c>
      <c r="M42" s="16">
        <f t="shared" si="32"/>
        <v>0</v>
      </c>
      <c r="N42" s="16">
        <f t="shared" si="32"/>
        <v>0</v>
      </c>
      <c r="O42" s="16">
        <f t="shared" si="32"/>
        <v>0</v>
      </c>
      <c r="P42" s="16">
        <f t="shared" si="32"/>
        <v>0</v>
      </c>
      <c r="Q42" s="16">
        <f t="shared" si="21"/>
        <v>0</v>
      </c>
    </row>
    <row r="43" spans="3:17" x14ac:dyDescent="0.25">
      <c r="C43" s="1005"/>
      <c r="D43" s="16"/>
      <c r="E43" s="16">
        <f t="shared" ref="E43:P43" si="33">E49</f>
        <v>40.974104680225651</v>
      </c>
      <c r="F43" s="16">
        <f t="shared" si="33"/>
        <v>43.906555129765984</v>
      </c>
      <c r="G43" s="16">
        <f t="shared" si="33"/>
        <v>45.48931725733771</v>
      </c>
      <c r="H43" s="16">
        <f t="shared" si="33"/>
        <v>99.449924531047515</v>
      </c>
      <c r="I43" s="16">
        <f t="shared" si="33"/>
        <v>233.49026810853343</v>
      </c>
      <c r="J43" s="16">
        <f t="shared" si="33"/>
        <v>117.92808165878803</v>
      </c>
      <c r="K43" s="16">
        <f t="shared" si="33"/>
        <v>129.98657633722939</v>
      </c>
      <c r="L43" s="16">
        <f t="shared" si="33"/>
        <v>44.582708901889909</v>
      </c>
      <c r="M43" s="16">
        <f t="shared" si="33"/>
        <v>76.481859594851031</v>
      </c>
      <c r="N43" s="16">
        <f t="shared" si="33"/>
        <v>145.93790913050211</v>
      </c>
      <c r="O43" s="16">
        <f t="shared" si="33"/>
        <v>131.06855754504019</v>
      </c>
      <c r="P43" s="16">
        <f t="shared" si="33"/>
        <v>60.881712124788812</v>
      </c>
      <c r="Q43" s="16">
        <f t="shared" si="21"/>
        <v>1170.1775749999999</v>
      </c>
    </row>
    <row r="44" spans="3:17" x14ac:dyDescent="0.25">
      <c r="C44" s="1005"/>
      <c r="D44" s="16"/>
      <c r="E44" s="16">
        <f t="shared" ref="E44:P44" si="34">E220+E392</f>
        <v>0</v>
      </c>
      <c r="F44" s="16">
        <f t="shared" si="34"/>
        <v>0</v>
      </c>
      <c r="G44" s="16">
        <f t="shared" si="34"/>
        <v>0</v>
      </c>
      <c r="H44" s="16">
        <f t="shared" si="34"/>
        <v>0</v>
      </c>
      <c r="I44" s="16">
        <f t="shared" si="34"/>
        <v>0</v>
      </c>
      <c r="J44" s="16">
        <f t="shared" si="34"/>
        <v>0</v>
      </c>
      <c r="K44" s="16">
        <f t="shared" si="34"/>
        <v>0</v>
      </c>
      <c r="L44" s="16">
        <f t="shared" si="34"/>
        <v>0</v>
      </c>
      <c r="M44" s="16">
        <f t="shared" si="34"/>
        <v>0</v>
      </c>
      <c r="N44" s="16">
        <f t="shared" si="34"/>
        <v>0</v>
      </c>
      <c r="O44" s="16">
        <f t="shared" si="34"/>
        <v>0</v>
      </c>
      <c r="P44" s="16">
        <f t="shared" si="34"/>
        <v>0</v>
      </c>
      <c r="Q44" s="16">
        <f t="shared" si="21"/>
        <v>0</v>
      </c>
    </row>
    <row r="45" spans="3:17" x14ac:dyDescent="0.25">
      <c r="C45" s="1005"/>
      <c r="D45" s="16"/>
      <c r="E45" s="16">
        <f t="shared" ref="E45:P45" si="35">E221+E393</f>
        <v>0</v>
      </c>
      <c r="F45" s="16">
        <f t="shared" si="35"/>
        <v>0</v>
      </c>
      <c r="G45" s="16">
        <f t="shared" si="35"/>
        <v>0</v>
      </c>
      <c r="H45" s="16">
        <f t="shared" si="35"/>
        <v>0</v>
      </c>
      <c r="I45" s="16">
        <f t="shared" si="35"/>
        <v>0</v>
      </c>
      <c r="J45" s="16">
        <f t="shared" si="35"/>
        <v>0</v>
      </c>
      <c r="K45" s="16">
        <f t="shared" si="35"/>
        <v>0</v>
      </c>
      <c r="L45" s="16">
        <f t="shared" si="35"/>
        <v>0</v>
      </c>
      <c r="M45" s="16">
        <f t="shared" si="35"/>
        <v>0</v>
      </c>
      <c r="N45" s="16">
        <f t="shared" si="35"/>
        <v>0</v>
      </c>
      <c r="O45" s="16">
        <f t="shared" si="35"/>
        <v>0</v>
      </c>
      <c r="P45" s="16">
        <f t="shared" si="35"/>
        <v>0</v>
      </c>
      <c r="Q45" s="16">
        <f t="shared" si="21"/>
        <v>0</v>
      </c>
    </row>
    <row r="46" spans="3:17" x14ac:dyDescent="0.25">
      <c r="C46" s="1005"/>
      <c r="D46" s="16"/>
      <c r="E46" s="16">
        <f t="shared" ref="E46:P46" si="36">E222+E394</f>
        <v>0</v>
      </c>
      <c r="F46" s="16">
        <f t="shared" si="36"/>
        <v>0</v>
      </c>
      <c r="G46" s="16">
        <f t="shared" si="36"/>
        <v>0</v>
      </c>
      <c r="H46" s="16">
        <f t="shared" si="36"/>
        <v>0</v>
      </c>
      <c r="I46" s="16">
        <f t="shared" si="36"/>
        <v>0</v>
      </c>
      <c r="J46" s="16">
        <f t="shared" si="36"/>
        <v>0</v>
      </c>
      <c r="K46" s="16">
        <f t="shared" si="36"/>
        <v>0</v>
      </c>
      <c r="L46" s="16">
        <f t="shared" si="36"/>
        <v>0</v>
      </c>
      <c r="M46" s="16">
        <f t="shared" si="36"/>
        <v>0</v>
      </c>
      <c r="N46" s="16">
        <f t="shared" si="36"/>
        <v>0</v>
      </c>
      <c r="O46" s="16">
        <f t="shared" si="36"/>
        <v>0</v>
      </c>
      <c r="P46" s="16">
        <f t="shared" si="36"/>
        <v>0</v>
      </c>
      <c r="Q46" s="16">
        <f t="shared" si="21"/>
        <v>0</v>
      </c>
    </row>
    <row r="47" spans="3:17" x14ac:dyDescent="0.25">
      <c r="C47" s="1005"/>
      <c r="D47" s="16"/>
      <c r="E47" s="16">
        <f t="shared" ref="E47:P47" si="37">E223+E395</f>
        <v>0</v>
      </c>
      <c r="F47" s="16">
        <f t="shared" si="37"/>
        <v>0</v>
      </c>
      <c r="G47" s="16">
        <f t="shared" si="37"/>
        <v>0</v>
      </c>
      <c r="H47" s="16">
        <f t="shared" si="37"/>
        <v>0</v>
      </c>
      <c r="I47" s="16">
        <f t="shared" si="37"/>
        <v>0</v>
      </c>
      <c r="J47" s="16">
        <f t="shared" si="37"/>
        <v>0</v>
      </c>
      <c r="K47" s="16">
        <f t="shared" si="37"/>
        <v>0</v>
      </c>
      <c r="L47" s="16">
        <f t="shared" si="37"/>
        <v>0</v>
      </c>
      <c r="M47" s="16">
        <f t="shared" si="37"/>
        <v>0</v>
      </c>
      <c r="N47" s="16">
        <f t="shared" si="37"/>
        <v>0</v>
      </c>
      <c r="O47" s="16">
        <f t="shared" si="37"/>
        <v>0</v>
      </c>
      <c r="P47" s="16">
        <f t="shared" si="37"/>
        <v>0</v>
      </c>
      <c r="Q47" s="16">
        <f t="shared" si="21"/>
        <v>0</v>
      </c>
    </row>
    <row r="48" spans="3:17" x14ac:dyDescent="0.25">
      <c r="C48" s="1006"/>
      <c r="D48" s="156"/>
      <c r="E48" s="16">
        <f t="shared" ref="E48:P48" si="38">E224+E396</f>
        <v>0</v>
      </c>
      <c r="F48" s="16">
        <f t="shared" si="38"/>
        <v>0</v>
      </c>
      <c r="G48" s="16">
        <f t="shared" si="38"/>
        <v>0</v>
      </c>
      <c r="H48" s="16">
        <f t="shared" si="38"/>
        <v>0</v>
      </c>
      <c r="I48" s="16">
        <f t="shared" si="38"/>
        <v>0</v>
      </c>
      <c r="J48" s="16">
        <f t="shared" si="38"/>
        <v>0</v>
      </c>
      <c r="K48" s="16">
        <f t="shared" si="38"/>
        <v>0</v>
      </c>
      <c r="L48" s="16">
        <f t="shared" si="38"/>
        <v>0</v>
      </c>
      <c r="M48" s="16">
        <f t="shared" si="38"/>
        <v>0</v>
      </c>
      <c r="N48" s="16">
        <f t="shared" si="38"/>
        <v>0</v>
      </c>
      <c r="O48" s="16">
        <f t="shared" si="38"/>
        <v>0</v>
      </c>
      <c r="P48" s="16">
        <f t="shared" si="38"/>
        <v>0</v>
      </c>
      <c r="Q48" s="16">
        <f t="shared" si="21"/>
        <v>0</v>
      </c>
    </row>
    <row r="49" spans="3:18" x14ac:dyDescent="0.25">
      <c r="C49" s="937" t="s">
        <v>188</v>
      </c>
      <c r="D49" s="938"/>
      <c r="E49" s="16">
        <f t="shared" ref="E49:Q49" si="39">E225+E397</f>
        <v>40.974104680225651</v>
      </c>
      <c r="F49" s="16">
        <f t="shared" si="39"/>
        <v>43.906555129765984</v>
      </c>
      <c r="G49" s="16">
        <f t="shared" si="39"/>
        <v>45.48931725733771</v>
      </c>
      <c r="H49" s="16">
        <f t="shared" si="39"/>
        <v>99.449924531047515</v>
      </c>
      <c r="I49" s="16">
        <f t="shared" si="39"/>
        <v>233.49026810853343</v>
      </c>
      <c r="J49" s="16">
        <f t="shared" si="39"/>
        <v>117.92808165878803</v>
      </c>
      <c r="K49" s="16">
        <f t="shared" si="39"/>
        <v>129.98657633722939</v>
      </c>
      <c r="L49" s="16">
        <f t="shared" si="39"/>
        <v>44.582708901889909</v>
      </c>
      <c r="M49" s="16">
        <f t="shared" si="39"/>
        <v>76.481859594851031</v>
      </c>
      <c r="N49" s="16">
        <f t="shared" si="39"/>
        <v>145.93790913050211</v>
      </c>
      <c r="O49" s="16">
        <f t="shared" si="39"/>
        <v>131.06855754504019</v>
      </c>
      <c r="P49" s="16">
        <f t="shared" si="39"/>
        <v>60.881712124788812</v>
      </c>
      <c r="Q49" s="16">
        <f t="shared" si="39"/>
        <v>2248.1815750000001</v>
      </c>
      <c r="R49" s="492"/>
    </row>
    <row r="50" spans="3:18" x14ac:dyDescent="0.25">
      <c r="C50" s="935" t="s">
        <v>332</v>
      </c>
      <c r="D50" s="936"/>
      <c r="E50" s="28">
        <f t="shared" ref="E50:Q50" si="40">E29+E49</f>
        <v>1837.8012996373632</v>
      </c>
      <c r="F50" s="28">
        <f t="shared" si="40"/>
        <v>1073.9811111922324</v>
      </c>
      <c r="G50" s="28">
        <f t="shared" si="40"/>
        <v>1295.8853335542958</v>
      </c>
      <c r="H50" s="28">
        <f t="shared" si="40"/>
        <v>1458.9774018068183</v>
      </c>
      <c r="I50" s="28">
        <f t="shared" si="40"/>
        <v>1655.5421801176806</v>
      </c>
      <c r="J50" s="28">
        <f t="shared" si="40"/>
        <v>1703.0758110181387</v>
      </c>
      <c r="K50" s="28">
        <f t="shared" si="40"/>
        <v>1513.2195018200791</v>
      </c>
      <c r="L50" s="28">
        <f t="shared" si="40"/>
        <v>1411.7375456185882</v>
      </c>
      <c r="M50" s="28">
        <f t="shared" si="40"/>
        <v>1644.6457934307343</v>
      </c>
      <c r="N50" s="28">
        <f t="shared" si="40"/>
        <v>1851.733013170822</v>
      </c>
      <c r="O50" s="28">
        <f t="shared" si="40"/>
        <v>1845.5035461049697</v>
      </c>
      <c r="P50" s="28">
        <f t="shared" si="40"/>
        <v>2106.8289835440396</v>
      </c>
      <c r="Q50" s="28">
        <f t="shared" si="40"/>
        <v>20476.935521015763</v>
      </c>
      <c r="R50" s="492"/>
    </row>
    <row r="51" spans="3:18" x14ac:dyDescent="0.25">
      <c r="C51" s="1002" t="s">
        <v>333</v>
      </c>
      <c r="D51" s="100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935" t="s">
        <v>313</v>
      </c>
      <c r="D52" s="93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8" ht="15" customHeight="1" x14ac:dyDescent="0.25">
      <c r="C53" s="1004" t="s">
        <v>334</v>
      </c>
      <c r="D53" s="16" t="s">
        <v>335</v>
      </c>
      <c r="E53" s="92">
        <f t="shared" ref="E53:P53" si="41">E229+E401</f>
        <v>49.454889976809476</v>
      </c>
      <c r="F53" s="92">
        <f t="shared" si="41"/>
        <v>66.65470404575025</v>
      </c>
      <c r="G53" s="92">
        <f t="shared" si="41"/>
        <v>65.556733879410359</v>
      </c>
      <c r="H53" s="92">
        <f t="shared" si="41"/>
        <v>48.549966999867621</v>
      </c>
      <c r="I53" s="92">
        <f t="shared" si="41"/>
        <v>45.473215430006555</v>
      </c>
      <c r="J53" s="92">
        <f t="shared" si="41"/>
        <v>45.703992593216235</v>
      </c>
      <c r="K53" s="92">
        <f t="shared" si="41"/>
        <v>45.473215430006555</v>
      </c>
      <c r="L53" s="92">
        <f t="shared" si="41"/>
        <v>51.702112310367355</v>
      </c>
      <c r="M53" s="92">
        <f t="shared" si="41"/>
        <v>36.931832962317557</v>
      </c>
      <c r="N53" s="92">
        <f t="shared" si="41"/>
        <v>38.306214073239666</v>
      </c>
      <c r="O53" s="92">
        <f t="shared" si="41"/>
        <v>52.329373838997462</v>
      </c>
      <c r="P53" s="92">
        <f t="shared" si="41"/>
        <v>62.74743922548933</v>
      </c>
      <c r="Q53" s="92">
        <f t="shared" ref="Q53:Q79" si="42">SUM(E53:P53)</f>
        <v>608.88369076547838</v>
      </c>
    </row>
    <row r="54" spans="3:18" x14ac:dyDescent="0.25">
      <c r="C54" s="1005"/>
      <c r="D54" s="16" t="s">
        <v>336</v>
      </c>
      <c r="E54" s="92">
        <f t="shared" ref="E54:P54" si="43">E230+E402</f>
        <v>13.533940604900575</v>
      </c>
      <c r="F54" s="92">
        <f t="shared" si="43"/>
        <v>16.981873092339494</v>
      </c>
      <c r="G54" s="92">
        <f t="shared" si="43"/>
        <v>16.434070734522091</v>
      </c>
      <c r="H54" s="92">
        <f t="shared" si="43"/>
        <v>0</v>
      </c>
      <c r="I54" s="92">
        <f t="shared" si="43"/>
        <v>5.4941354122274788</v>
      </c>
      <c r="J54" s="92">
        <f t="shared" si="43"/>
        <v>10.99632674148169</v>
      </c>
      <c r="K54" s="92">
        <f t="shared" si="43"/>
        <v>10.988270824454958</v>
      </c>
      <c r="L54" s="92">
        <f t="shared" si="43"/>
        <v>12.808908072495154</v>
      </c>
      <c r="M54" s="92">
        <f t="shared" si="43"/>
        <v>11.737471107940523</v>
      </c>
      <c r="N54" s="92">
        <f t="shared" si="43"/>
        <v>12.112071249683323</v>
      </c>
      <c r="O54" s="92">
        <f t="shared" si="43"/>
        <v>13.308374928152244</v>
      </c>
      <c r="P54" s="92">
        <f t="shared" si="43"/>
        <v>15.483472525368416</v>
      </c>
      <c r="Q54" s="92">
        <f t="shared" si="42"/>
        <v>139.87891529356597</v>
      </c>
    </row>
    <row r="55" spans="3:18" ht="14.25" customHeight="1" x14ac:dyDescent="0.25">
      <c r="C55" s="1005"/>
      <c r="D55" s="16" t="s">
        <v>337</v>
      </c>
      <c r="E55" s="92">
        <f t="shared" ref="E55:P55" si="44">E231+E403</f>
        <v>29.75134654373219</v>
      </c>
      <c r="F55" s="92">
        <f t="shared" si="44"/>
        <v>28.089952915589819</v>
      </c>
      <c r="G55" s="92">
        <f t="shared" si="44"/>
        <v>27.746249376021979</v>
      </c>
      <c r="H55" s="92">
        <f t="shared" si="44"/>
        <v>30.995810113754281</v>
      </c>
      <c r="I55" s="92">
        <f t="shared" si="44"/>
        <v>25.155378498677329</v>
      </c>
      <c r="J55" s="92">
        <f t="shared" si="44"/>
        <v>29.995945271375106</v>
      </c>
      <c r="K55" s="92">
        <f t="shared" si="44"/>
        <v>26.34906426838748</v>
      </c>
      <c r="L55" s="92">
        <f t="shared" si="44"/>
        <v>20.59895358526428</v>
      </c>
      <c r="M55" s="92">
        <f t="shared" si="44"/>
        <v>17.934752154894831</v>
      </c>
      <c r="N55" s="92">
        <f t="shared" si="44"/>
        <v>25.477335438644179</v>
      </c>
      <c r="O55" s="92">
        <f t="shared" si="44"/>
        <v>27.996215586616771</v>
      </c>
      <c r="P55" s="92">
        <f t="shared" si="44"/>
        <v>30.995810113754281</v>
      </c>
      <c r="Q55" s="92">
        <f t="shared" si="42"/>
        <v>321.08681386671248</v>
      </c>
    </row>
    <row r="56" spans="3:18" x14ac:dyDescent="0.25">
      <c r="C56" s="1005"/>
      <c r="D56" s="16" t="s">
        <v>338</v>
      </c>
      <c r="E56" s="92">
        <f t="shared" ref="E56:P56" si="45">E232+E404</f>
        <v>76.512129650000617</v>
      </c>
      <c r="F56" s="92">
        <f t="shared" si="45"/>
        <v>113.90514863330898</v>
      </c>
      <c r="G56" s="92">
        <f t="shared" si="45"/>
        <v>100.81815016339345</v>
      </c>
      <c r="H56" s="92">
        <f t="shared" si="45"/>
        <v>74.464883969337706</v>
      </c>
      <c r="I56" s="92">
        <f t="shared" si="45"/>
        <v>70.097200147490653</v>
      </c>
      <c r="J56" s="92">
        <f t="shared" si="45"/>
        <v>67.8360001427329</v>
      </c>
      <c r="K56" s="92">
        <f t="shared" si="45"/>
        <v>70.097200147490653</v>
      </c>
      <c r="L56" s="92">
        <f t="shared" si="45"/>
        <v>0</v>
      </c>
      <c r="M56" s="92">
        <f t="shared" si="45"/>
        <v>37.969316746557446</v>
      </c>
      <c r="N56" s="92">
        <f t="shared" si="45"/>
        <v>74.484590087133611</v>
      </c>
      <c r="O56" s="92">
        <f t="shared" si="45"/>
        <v>89.694266855391248</v>
      </c>
      <c r="P56" s="92">
        <f t="shared" si="45"/>
        <v>102.22508354842387</v>
      </c>
      <c r="Q56" s="92">
        <f t="shared" si="42"/>
        <v>878.10397009126109</v>
      </c>
    </row>
    <row r="57" spans="3:18" x14ac:dyDescent="0.25">
      <c r="C57" s="1005"/>
      <c r="D57" s="16" t="s">
        <v>339</v>
      </c>
      <c r="E57" s="92">
        <f t="shared" ref="E57:P57" si="46">E233+E405</f>
        <v>55.619031848115554</v>
      </c>
      <c r="F57" s="92">
        <f t="shared" si="46"/>
        <v>73.718758028178613</v>
      </c>
      <c r="G57" s="92">
        <f t="shared" si="46"/>
        <v>0.45022452658739193</v>
      </c>
      <c r="H57" s="92">
        <f t="shared" si="46"/>
        <v>24.35670769924959</v>
      </c>
      <c r="I57" s="92">
        <f t="shared" si="46"/>
        <v>44.585270383809927</v>
      </c>
      <c r="J57" s="92">
        <f t="shared" si="46"/>
        <v>43.535449368640464</v>
      </c>
      <c r="K57" s="92">
        <f t="shared" si="46"/>
        <v>44.585270383809927</v>
      </c>
      <c r="L57" s="92">
        <f t="shared" si="46"/>
        <v>50.013299390081833</v>
      </c>
      <c r="M57" s="92">
        <f t="shared" si="46"/>
        <v>48.263190871911803</v>
      </c>
      <c r="N57" s="92">
        <f t="shared" si="46"/>
        <v>48.263190871911803</v>
      </c>
      <c r="O57" s="92">
        <f t="shared" si="46"/>
        <v>56.924100408409771</v>
      </c>
      <c r="P57" s="92">
        <f t="shared" si="46"/>
        <v>64.813833068370258</v>
      </c>
      <c r="Q57" s="92">
        <f t="shared" si="42"/>
        <v>555.12832684907698</v>
      </c>
    </row>
    <row r="58" spans="3:18" ht="14.25" customHeight="1" x14ac:dyDescent="0.25">
      <c r="C58" s="1005"/>
      <c r="D58" s="16" t="s">
        <v>340</v>
      </c>
      <c r="E58" s="92">
        <f t="shared" ref="E58:P58" si="47">E234+E406</f>
        <v>52.086836862635138</v>
      </c>
      <c r="F58" s="92">
        <f t="shared" si="47"/>
        <v>81.811058432245488</v>
      </c>
      <c r="G58" s="92">
        <f t="shared" si="47"/>
        <v>43.631159248310496</v>
      </c>
      <c r="H58" s="92">
        <f t="shared" si="47"/>
        <v>44.691681985659457</v>
      </c>
      <c r="I58" s="92">
        <f t="shared" si="47"/>
        <v>51.670142167734042</v>
      </c>
      <c r="J58" s="92">
        <f t="shared" si="47"/>
        <v>50.003363388129728</v>
      </c>
      <c r="K58" s="92">
        <f t="shared" si="47"/>
        <v>51.670142167734042</v>
      </c>
      <c r="L58" s="92">
        <f t="shared" si="47"/>
        <v>36.022828834008905</v>
      </c>
      <c r="M58" s="92">
        <f t="shared" si="47"/>
        <v>44.860421651236933</v>
      </c>
      <c r="N58" s="92">
        <f t="shared" si="47"/>
        <v>53.436608136823452</v>
      </c>
      <c r="O58" s="92">
        <f t="shared" si="47"/>
        <v>62.226407771894905</v>
      </c>
      <c r="P58" s="92">
        <f t="shared" si="47"/>
        <v>75.352290661279014</v>
      </c>
      <c r="Q58" s="92">
        <f t="shared" si="42"/>
        <v>647.46294130769161</v>
      </c>
    </row>
    <row r="59" spans="3:18" x14ac:dyDescent="0.25">
      <c r="C59" s="1005"/>
      <c r="D59" s="16" t="s">
        <v>341</v>
      </c>
      <c r="E59" s="92">
        <f t="shared" ref="E59:P59" si="48">E235+E407</f>
        <v>4.3872873963408603</v>
      </c>
      <c r="F59" s="92">
        <f t="shared" si="48"/>
        <v>6.8909660705193669</v>
      </c>
      <c r="G59" s="92">
        <f t="shared" si="48"/>
        <v>5.9667108590235625</v>
      </c>
      <c r="H59" s="92">
        <f t="shared" si="48"/>
        <v>4.533530309552221</v>
      </c>
      <c r="I59" s="92">
        <f t="shared" si="48"/>
        <v>4.3521890971701342</v>
      </c>
      <c r="J59" s="92">
        <f t="shared" si="48"/>
        <v>4.2117959004872265</v>
      </c>
      <c r="K59" s="92">
        <f t="shared" si="48"/>
        <v>4.3521890971701342</v>
      </c>
      <c r="L59" s="92">
        <f t="shared" si="48"/>
        <v>4.5627788921944932</v>
      </c>
      <c r="M59" s="92">
        <f t="shared" si="48"/>
        <v>4.7148715219343096</v>
      </c>
      <c r="N59" s="92">
        <f t="shared" si="48"/>
        <v>4.533530309552221</v>
      </c>
      <c r="O59" s="92">
        <f t="shared" si="48"/>
        <v>5.2413460094952091</v>
      </c>
      <c r="P59" s="92">
        <f t="shared" si="48"/>
        <v>6.3469424333731013</v>
      </c>
      <c r="Q59" s="92">
        <f t="shared" si="42"/>
        <v>60.094137896812832</v>
      </c>
    </row>
    <row r="60" spans="3:18" x14ac:dyDescent="0.25">
      <c r="C60" s="1005"/>
      <c r="D60" s="16" t="s">
        <v>342</v>
      </c>
      <c r="E60" s="92">
        <f t="shared" ref="E60:P60" si="49">E236+E408</f>
        <v>25.325016854900845</v>
      </c>
      <c r="F60" s="92">
        <f t="shared" si="49"/>
        <v>39.77715980676426</v>
      </c>
      <c r="G60" s="92">
        <f t="shared" si="49"/>
        <v>31.183434464620881</v>
      </c>
      <c r="H60" s="92">
        <f t="shared" si="49"/>
        <v>25.409486847644143</v>
      </c>
      <c r="I60" s="92">
        <f t="shared" si="49"/>
        <v>25.122416720061636</v>
      </c>
      <c r="J60" s="92">
        <f t="shared" si="49"/>
        <v>24.312016180704809</v>
      </c>
      <c r="K60" s="92">
        <f t="shared" si="49"/>
        <v>25.122416720061636</v>
      </c>
      <c r="L60" s="92">
        <f t="shared" si="49"/>
        <v>26.338017529096881</v>
      </c>
      <c r="M60" s="92">
        <f t="shared" si="49"/>
        <v>26.169184083397539</v>
      </c>
      <c r="N60" s="92">
        <f t="shared" si="49"/>
        <v>25.122416720061636</v>
      </c>
      <c r="O60" s="92">
        <f t="shared" si="49"/>
        <v>30.254953469321542</v>
      </c>
      <c r="P60" s="92">
        <f t="shared" si="49"/>
        <v>36.636857716756552</v>
      </c>
      <c r="Q60" s="92">
        <f t="shared" si="42"/>
        <v>340.77337711339231</v>
      </c>
    </row>
    <row r="61" spans="3:18" x14ac:dyDescent="0.25">
      <c r="C61" s="1006"/>
      <c r="D61" s="257" t="s">
        <v>343</v>
      </c>
      <c r="E61" s="92">
        <f t="shared" ref="E61:P61" si="50">E237+E409</f>
        <v>147.89782237342158</v>
      </c>
      <c r="F61" s="92">
        <f t="shared" si="50"/>
        <v>167.17652673033692</v>
      </c>
      <c r="G61" s="92">
        <f t="shared" si="50"/>
        <v>161.78373554548733</v>
      </c>
      <c r="H61" s="92">
        <f t="shared" si="50"/>
        <v>139.81679165673785</v>
      </c>
      <c r="I61" s="92">
        <f t="shared" si="50"/>
        <v>113.08577905173517</v>
      </c>
      <c r="J61" s="92">
        <f t="shared" si="50"/>
        <v>124.44424055889651</v>
      </c>
      <c r="K61" s="92">
        <f t="shared" si="50"/>
        <v>110.31770845813523</v>
      </c>
      <c r="L61" s="92">
        <f t="shared" si="50"/>
        <v>165.35249441781434</v>
      </c>
      <c r="M61" s="92">
        <f t="shared" si="50"/>
        <v>145.05022172191002</v>
      </c>
      <c r="N61" s="92">
        <f t="shared" si="50"/>
        <v>144.83907849513696</v>
      </c>
      <c r="O61" s="92">
        <f t="shared" si="50"/>
        <v>140.6277915075072</v>
      </c>
      <c r="P61" s="92">
        <f t="shared" si="50"/>
        <v>170.22325781879266</v>
      </c>
      <c r="Q61" s="92">
        <f t="shared" si="42"/>
        <v>1730.6154483359117</v>
      </c>
    </row>
    <row r="62" spans="3:18" x14ac:dyDescent="0.25">
      <c r="C62" s="16"/>
      <c r="D62" s="257" t="s">
        <v>412</v>
      </c>
      <c r="E62" s="92">
        <f t="shared" ref="E62:P62" si="51">E238+E410</f>
        <v>145.13654550949181</v>
      </c>
      <c r="F62" s="92">
        <f t="shared" si="51"/>
        <v>168.56630189201587</v>
      </c>
      <c r="G62" s="92">
        <f t="shared" si="51"/>
        <v>163.12867925033783</v>
      </c>
      <c r="H62" s="92">
        <f t="shared" si="51"/>
        <v>136.7093389242844</v>
      </c>
      <c r="I62" s="92">
        <f t="shared" si="51"/>
        <v>112.79068729539291</v>
      </c>
      <c r="J62" s="92">
        <f t="shared" si="51"/>
        <v>123.54598502047645</v>
      </c>
      <c r="K62" s="92">
        <f t="shared" si="51"/>
        <v>109.0723129889514</v>
      </c>
      <c r="L62" s="92">
        <f t="shared" si="51"/>
        <v>164.75852684792392</v>
      </c>
      <c r="M62" s="92">
        <f t="shared" si="51"/>
        <v>144.21371755012888</v>
      </c>
      <c r="N62" s="92">
        <f t="shared" si="51"/>
        <v>139.52271118723002</v>
      </c>
      <c r="O62" s="92">
        <f t="shared" si="51"/>
        <v>138.04164572551451</v>
      </c>
      <c r="P62" s="92">
        <f t="shared" si="51"/>
        <v>168.56630189201587</v>
      </c>
      <c r="Q62" s="92">
        <f t="shared" si="42"/>
        <v>1714.0527540837638</v>
      </c>
    </row>
    <row r="63" spans="3:18" x14ac:dyDescent="0.25">
      <c r="C63" s="16"/>
      <c r="D63" s="16" t="s">
        <v>344</v>
      </c>
      <c r="E63" s="92">
        <f t="shared" ref="E63:P63" si="52">E239+E411</f>
        <v>0.88865533092162396</v>
      </c>
      <c r="F63" s="92">
        <f t="shared" si="52"/>
        <v>1.395781306434245</v>
      </c>
      <c r="G63" s="92">
        <f t="shared" si="52"/>
        <v>1.0663863971059209</v>
      </c>
      <c r="H63" s="92">
        <f t="shared" si="52"/>
        <v>0.88154608827425673</v>
      </c>
      <c r="I63" s="92">
        <f t="shared" si="52"/>
        <v>0.88154608827425673</v>
      </c>
      <c r="J63" s="92">
        <f t="shared" si="52"/>
        <v>0.85310911768476461</v>
      </c>
      <c r="K63" s="92">
        <f t="shared" si="52"/>
        <v>0.88154608827425673</v>
      </c>
      <c r="L63" s="92">
        <f t="shared" si="52"/>
        <v>0.92420154415848332</v>
      </c>
      <c r="M63" s="92">
        <f t="shared" si="52"/>
        <v>0.91827717528567787</v>
      </c>
      <c r="N63" s="92">
        <f t="shared" si="52"/>
        <v>0.88154608827425673</v>
      </c>
      <c r="O63" s="92">
        <f t="shared" si="52"/>
        <v>1.061646902007664</v>
      </c>
      <c r="P63" s="92">
        <f t="shared" si="52"/>
        <v>1.285588045399892</v>
      </c>
      <c r="Q63" s="92">
        <f t="shared" si="42"/>
        <v>11.919830172095301</v>
      </c>
    </row>
    <row r="64" spans="3:18" x14ac:dyDescent="0.25">
      <c r="C64" s="16"/>
      <c r="D64" s="16" t="s">
        <v>345</v>
      </c>
      <c r="E64" s="92">
        <f t="shared" ref="E64:P64" si="53">E240+E412</f>
        <v>0.93489290564628313</v>
      </c>
      <c r="F64" s="92">
        <f t="shared" si="53"/>
        <v>0.94564636864550078</v>
      </c>
      <c r="G64" s="92">
        <f t="shared" si="53"/>
        <v>0.93489290564628313</v>
      </c>
      <c r="H64" s="92">
        <f t="shared" si="53"/>
        <v>0.92523673478984259</v>
      </c>
      <c r="I64" s="92">
        <f t="shared" si="53"/>
        <v>0.74155003008891807</v>
      </c>
      <c r="J64" s="92">
        <f t="shared" si="53"/>
        <v>0.81638535422633185</v>
      </c>
      <c r="K64" s="92">
        <f t="shared" si="53"/>
        <v>0.72114039623325965</v>
      </c>
      <c r="L64" s="92">
        <f t="shared" si="53"/>
        <v>0.93489290564628313</v>
      </c>
      <c r="M64" s="92">
        <f t="shared" si="53"/>
        <v>0.92523673478984259</v>
      </c>
      <c r="N64" s="92">
        <f t="shared" si="53"/>
        <v>0.82318856551155117</v>
      </c>
      <c r="O64" s="92">
        <f t="shared" si="53"/>
        <v>0.83569769593921284</v>
      </c>
      <c r="P64" s="92">
        <f t="shared" si="53"/>
        <v>1.0885138056351089</v>
      </c>
      <c r="Q64" s="92">
        <f t="shared" si="42"/>
        <v>10.627274402798419</v>
      </c>
    </row>
    <row r="65" spans="3:17" x14ac:dyDescent="0.25">
      <c r="C65" s="16"/>
      <c r="D65" s="16" t="s">
        <v>346</v>
      </c>
      <c r="E65" s="92">
        <f t="shared" ref="E65:P65" si="54">E241+E413</f>
        <v>0.10519383697813196</v>
      </c>
      <c r="F65" s="92">
        <f t="shared" si="54"/>
        <v>0.16522445328032095</v>
      </c>
      <c r="G65" s="92">
        <f t="shared" si="54"/>
        <v>0.12623260437375505</v>
      </c>
      <c r="H65" s="92">
        <f t="shared" si="54"/>
        <v>0.10435228628230757</v>
      </c>
      <c r="I65" s="92">
        <f t="shared" si="54"/>
        <v>0.10435228628230757</v>
      </c>
      <c r="J65" s="92">
        <f t="shared" si="54"/>
        <v>0.10098608349900733</v>
      </c>
      <c r="K65" s="92">
        <f t="shared" si="54"/>
        <v>0.10435228628230757</v>
      </c>
      <c r="L65" s="92">
        <f t="shared" si="54"/>
        <v>0.10940159045725657</v>
      </c>
      <c r="M65" s="92">
        <f t="shared" si="54"/>
        <v>0.10870029821073632</v>
      </c>
      <c r="N65" s="92">
        <f t="shared" si="54"/>
        <v>0.10435228628230757</v>
      </c>
      <c r="O65" s="92">
        <f t="shared" si="54"/>
        <v>0.12567157057653738</v>
      </c>
      <c r="P65" s="92">
        <f t="shared" si="54"/>
        <v>0.15218041749502412</v>
      </c>
      <c r="Q65" s="92">
        <f t="shared" si="42"/>
        <v>1.411</v>
      </c>
    </row>
    <row r="66" spans="3:17" x14ac:dyDescent="0.25">
      <c r="C66" s="16"/>
      <c r="D66" s="16" t="s">
        <v>347</v>
      </c>
      <c r="E66" s="92">
        <f t="shared" ref="E66:P66" si="55">E242+E414</f>
        <v>6.5736911811399406</v>
      </c>
      <c r="F66" s="92">
        <f t="shared" si="55"/>
        <v>6.7928142205112723</v>
      </c>
      <c r="G66" s="92">
        <f t="shared" si="55"/>
        <v>6.5736911811399406</v>
      </c>
      <c r="H66" s="92">
        <f t="shared" si="55"/>
        <v>6.9363243800995393</v>
      </c>
      <c r="I66" s="92">
        <f t="shared" si="55"/>
        <v>5.5012227842168766</v>
      </c>
      <c r="J66" s="92">
        <f t="shared" si="55"/>
        <v>6.0181679827337478</v>
      </c>
      <c r="K66" s="92">
        <f t="shared" si="55"/>
        <v>5.1357878784848285</v>
      </c>
      <c r="L66" s="92">
        <f t="shared" si="55"/>
        <v>6.5736911811399406</v>
      </c>
      <c r="M66" s="92">
        <f t="shared" si="55"/>
        <v>6.505793901334739</v>
      </c>
      <c r="N66" s="92">
        <f t="shared" si="55"/>
        <v>5.9317532629816743</v>
      </c>
      <c r="O66" s="92">
        <f t="shared" si="55"/>
        <v>6.0058230227691674</v>
      </c>
      <c r="P66" s="92">
        <f t="shared" si="55"/>
        <v>7.6538751780408703</v>
      </c>
      <c r="Q66" s="92">
        <f t="shared" si="42"/>
        <v>76.20263615459254</v>
      </c>
    </row>
    <row r="67" spans="3:17" x14ac:dyDescent="0.25">
      <c r="C67" s="16"/>
      <c r="D67" s="16" t="s">
        <v>348</v>
      </c>
      <c r="E67" s="92">
        <f t="shared" ref="E67:P67" si="56">E243+E415</f>
        <v>4.7471277932311855</v>
      </c>
      <c r="F67" s="92">
        <f t="shared" si="56"/>
        <v>4.9053653863388913</v>
      </c>
      <c r="G67" s="92">
        <f t="shared" si="56"/>
        <v>4.7471277932311855</v>
      </c>
      <c r="H67" s="92">
        <f t="shared" si="56"/>
        <v>5.0089998663319673</v>
      </c>
      <c r="I67" s="92">
        <f t="shared" si="56"/>
        <v>3.9726550664012166</v>
      </c>
      <c r="J67" s="92">
        <f t="shared" si="56"/>
        <v>4.3459620642257324</v>
      </c>
      <c r="K67" s="92">
        <f t="shared" si="56"/>
        <v>3.7087597677302795</v>
      </c>
      <c r="L67" s="92">
        <f t="shared" si="56"/>
        <v>4.7471277932311855</v>
      </c>
      <c r="M67" s="92">
        <f t="shared" si="56"/>
        <v>4.6980964263527412</v>
      </c>
      <c r="N67" s="92">
        <f t="shared" si="56"/>
        <v>4.2835585063804409</v>
      </c>
      <c r="O67" s="92">
        <f t="shared" si="56"/>
        <v>4.3370472702478349</v>
      </c>
      <c r="P67" s="92">
        <f t="shared" si="56"/>
        <v>5.5271722662973435</v>
      </c>
      <c r="Q67" s="92">
        <f t="shared" si="42"/>
        <v>55.028999999999996</v>
      </c>
    </row>
    <row r="68" spans="3:17" x14ac:dyDescent="0.25">
      <c r="C68" s="16"/>
      <c r="D68" s="16" t="s">
        <v>349</v>
      </c>
      <c r="E68" s="92">
        <f t="shared" ref="E68:P68" si="57">E244+E416</f>
        <v>20.847093506378741</v>
      </c>
      <c r="F68" s="92">
        <f t="shared" si="57"/>
        <v>15.66670627513968</v>
      </c>
      <c r="G68" s="92">
        <f t="shared" si="57"/>
        <v>19.229597292345975</v>
      </c>
      <c r="H68" s="92">
        <f t="shared" si="57"/>
        <v>18.571801248149754</v>
      </c>
      <c r="I68" s="92">
        <f t="shared" si="57"/>
        <v>16.618286489273906</v>
      </c>
      <c r="J68" s="92">
        <f t="shared" si="57"/>
        <v>16.972608027751498</v>
      </c>
      <c r="K68" s="92">
        <f t="shared" si="57"/>
        <v>16.388267704423246</v>
      </c>
      <c r="L68" s="92">
        <f t="shared" si="57"/>
        <v>20.36485231850029</v>
      </c>
      <c r="M68" s="92">
        <f t="shared" si="57"/>
        <v>19.261857602701731</v>
      </c>
      <c r="N68" s="92">
        <f t="shared" si="57"/>
        <v>19.031838817851071</v>
      </c>
      <c r="O68" s="92">
        <f t="shared" si="57"/>
        <v>20.716006396935839</v>
      </c>
      <c r="P68" s="92">
        <f t="shared" si="57"/>
        <v>24.48738285245782</v>
      </c>
      <c r="Q68" s="92">
        <f t="shared" si="42"/>
        <v>228.15629853190956</v>
      </c>
    </row>
    <row r="69" spans="3:17" x14ac:dyDescent="0.25">
      <c r="C69" s="16"/>
      <c r="D69" s="16" t="s">
        <v>350</v>
      </c>
      <c r="E69" s="92">
        <f t="shared" ref="E69:P69" si="58">E245+E417</f>
        <v>16.989867220981374</v>
      </c>
      <c r="F69" s="92">
        <f t="shared" si="58"/>
        <v>0</v>
      </c>
      <c r="G69" s="92">
        <f t="shared" si="58"/>
        <v>9.5480245539399178</v>
      </c>
      <c r="H69" s="92">
        <f t="shared" si="58"/>
        <v>15.379808178552286</v>
      </c>
      <c r="I69" s="92">
        <f t="shared" si="58"/>
        <v>13.203420228757153</v>
      </c>
      <c r="J69" s="92">
        <f t="shared" si="58"/>
        <v>14.462448956703152</v>
      </c>
      <c r="K69" s="92">
        <f t="shared" si="58"/>
        <v>12.768142638798125</v>
      </c>
      <c r="L69" s="92">
        <f t="shared" si="58"/>
        <v>18.674812730500186</v>
      </c>
      <c r="M69" s="92">
        <f t="shared" si="58"/>
        <v>16.685640948429363</v>
      </c>
      <c r="N69" s="92">
        <f t="shared" si="58"/>
        <v>16.250363358470342</v>
      </c>
      <c r="O69" s="92">
        <f t="shared" si="58"/>
        <v>15.857209406249282</v>
      </c>
      <c r="P69" s="92">
        <f t="shared" si="58"/>
        <v>19.732584078142555</v>
      </c>
      <c r="Q69" s="92">
        <f t="shared" si="42"/>
        <v>169.55232229952378</v>
      </c>
    </row>
    <row r="70" spans="3:17" x14ac:dyDescent="0.25">
      <c r="C70" s="16"/>
      <c r="D70" s="16"/>
      <c r="E70" s="92">
        <f t="shared" ref="E70:P70" si="59">E246+E419</f>
        <v>0</v>
      </c>
      <c r="F70" s="92">
        <f t="shared" si="59"/>
        <v>0</v>
      </c>
      <c r="G70" s="92">
        <f t="shared" si="59"/>
        <v>0</v>
      </c>
      <c r="H70" s="92">
        <f t="shared" si="59"/>
        <v>0</v>
      </c>
      <c r="I70" s="92">
        <f t="shared" si="59"/>
        <v>0</v>
      </c>
      <c r="J70" s="92">
        <f t="shared" si="59"/>
        <v>0</v>
      </c>
      <c r="K70" s="92">
        <f t="shared" si="59"/>
        <v>0</v>
      </c>
      <c r="L70" s="92">
        <f t="shared" si="59"/>
        <v>0</v>
      </c>
      <c r="M70" s="92">
        <f t="shared" si="59"/>
        <v>0</v>
      </c>
      <c r="N70" s="92">
        <f t="shared" si="59"/>
        <v>0</v>
      </c>
      <c r="O70" s="92">
        <f t="shared" si="59"/>
        <v>0</v>
      </c>
      <c r="P70" s="92">
        <f t="shared" si="59"/>
        <v>0</v>
      </c>
      <c r="Q70" s="92">
        <f t="shared" si="42"/>
        <v>0</v>
      </c>
    </row>
    <row r="71" spans="3:17" x14ac:dyDescent="0.25">
      <c r="C71" s="16"/>
      <c r="D71" s="16"/>
      <c r="E71" s="92">
        <f t="shared" ref="E71:P71" si="60">E247+E420</f>
        <v>0</v>
      </c>
      <c r="F71" s="92">
        <f t="shared" si="60"/>
        <v>0</v>
      </c>
      <c r="G71" s="92">
        <f t="shared" si="60"/>
        <v>0</v>
      </c>
      <c r="H71" s="92">
        <f t="shared" si="60"/>
        <v>0</v>
      </c>
      <c r="I71" s="92">
        <f t="shared" si="60"/>
        <v>0</v>
      </c>
      <c r="J71" s="92">
        <f t="shared" si="60"/>
        <v>0</v>
      </c>
      <c r="K71" s="92">
        <f t="shared" si="60"/>
        <v>0</v>
      </c>
      <c r="L71" s="92">
        <f t="shared" si="60"/>
        <v>0</v>
      </c>
      <c r="M71" s="92">
        <f t="shared" si="60"/>
        <v>0</v>
      </c>
      <c r="N71" s="92">
        <f t="shared" si="60"/>
        <v>0</v>
      </c>
      <c r="O71" s="92">
        <f t="shared" si="60"/>
        <v>0</v>
      </c>
      <c r="P71" s="92">
        <f t="shared" si="60"/>
        <v>0</v>
      </c>
      <c r="Q71" s="92">
        <f t="shared" si="42"/>
        <v>0</v>
      </c>
    </row>
    <row r="72" spans="3:17" x14ac:dyDescent="0.25">
      <c r="C72" s="16"/>
      <c r="D72" s="16"/>
      <c r="E72" s="92">
        <f t="shared" ref="E72:P72" si="61">E248+E421</f>
        <v>0</v>
      </c>
      <c r="F72" s="92">
        <f t="shared" si="61"/>
        <v>0</v>
      </c>
      <c r="G72" s="92">
        <f t="shared" si="61"/>
        <v>0</v>
      </c>
      <c r="H72" s="92">
        <f t="shared" si="61"/>
        <v>0</v>
      </c>
      <c r="I72" s="92">
        <f t="shared" si="61"/>
        <v>0</v>
      </c>
      <c r="J72" s="92">
        <f t="shared" si="61"/>
        <v>0</v>
      </c>
      <c r="K72" s="92">
        <f t="shared" si="61"/>
        <v>0</v>
      </c>
      <c r="L72" s="92">
        <f t="shared" si="61"/>
        <v>0</v>
      </c>
      <c r="M72" s="92">
        <f t="shared" si="61"/>
        <v>0</v>
      </c>
      <c r="N72" s="92">
        <f t="shared" si="61"/>
        <v>0</v>
      </c>
      <c r="O72" s="92">
        <f t="shared" si="61"/>
        <v>0</v>
      </c>
      <c r="P72" s="92">
        <f t="shared" si="61"/>
        <v>0</v>
      </c>
      <c r="Q72" s="92">
        <f t="shared" si="42"/>
        <v>0</v>
      </c>
    </row>
    <row r="73" spans="3:17" x14ac:dyDescent="0.25">
      <c r="C73" s="16"/>
      <c r="D73" s="16"/>
      <c r="E73" s="92">
        <f t="shared" ref="E73:P73" si="62">E249+E422</f>
        <v>0</v>
      </c>
      <c r="F73" s="92">
        <f t="shared" si="62"/>
        <v>0</v>
      </c>
      <c r="G73" s="92">
        <f t="shared" si="62"/>
        <v>0</v>
      </c>
      <c r="H73" s="92">
        <f t="shared" si="62"/>
        <v>0</v>
      </c>
      <c r="I73" s="92">
        <f t="shared" si="62"/>
        <v>0</v>
      </c>
      <c r="J73" s="92">
        <f t="shared" si="62"/>
        <v>0</v>
      </c>
      <c r="K73" s="92">
        <f t="shared" si="62"/>
        <v>0</v>
      </c>
      <c r="L73" s="92">
        <f t="shared" si="62"/>
        <v>0</v>
      </c>
      <c r="M73" s="92">
        <f t="shared" si="62"/>
        <v>0</v>
      </c>
      <c r="N73" s="92">
        <f t="shared" si="62"/>
        <v>0</v>
      </c>
      <c r="O73" s="92">
        <f t="shared" si="62"/>
        <v>0</v>
      </c>
      <c r="P73" s="92">
        <f t="shared" si="62"/>
        <v>0</v>
      </c>
      <c r="Q73" s="92">
        <f t="shared" si="42"/>
        <v>0</v>
      </c>
    </row>
    <row r="74" spans="3:17" x14ac:dyDescent="0.25">
      <c r="C74" s="16"/>
      <c r="D74" s="16"/>
      <c r="E74" s="92">
        <f t="shared" ref="E74:P74" si="63">E250+E423</f>
        <v>0</v>
      </c>
      <c r="F74" s="92">
        <f t="shared" si="63"/>
        <v>0</v>
      </c>
      <c r="G74" s="92">
        <f t="shared" si="63"/>
        <v>0</v>
      </c>
      <c r="H74" s="92">
        <f t="shared" si="63"/>
        <v>0</v>
      </c>
      <c r="I74" s="92">
        <f t="shared" si="63"/>
        <v>0</v>
      </c>
      <c r="J74" s="92">
        <f t="shared" si="63"/>
        <v>0</v>
      </c>
      <c r="K74" s="92">
        <f t="shared" si="63"/>
        <v>0</v>
      </c>
      <c r="L74" s="92">
        <f t="shared" si="63"/>
        <v>0</v>
      </c>
      <c r="M74" s="92">
        <f t="shared" si="63"/>
        <v>0</v>
      </c>
      <c r="N74" s="92">
        <f t="shared" si="63"/>
        <v>0</v>
      </c>
      <c r="O74" s="92">
        <f t="shared" si="63"/>
        <v>0</v>
      </c>
      <c r="P74" s="92">
        <f t="shared" si="63"/>
        <v>0</v>
      </c>
      <c r="Q74" s="92">
        <f t="shared" si="42"/>
        <v>0</v>
      </c>
    </row>
    <row r="75" spans="3:17" x14ac:dyDescent="0.25">
      <c r="C75" s="16"/>
      <c r="D75" s="16"/>
      <c r="E75" s="92">
        <f t="shared" ref="E75:P75" si="64">E251+E424</f>
        <v>0</v>
      </c>
      <c r="F75" s="92">
        <f t="shared" si="64"/>
        <v>0</v>
      </c>
      <c r="G75" s="92">
        <f t="shared" si="64"/>
        <v>0</v>
      </c>
      <c r="H75" s="92">
        <f t="shared" si="64"/>
        <v>0</v>
      </c>
      <c r="I75" s="92">
        <f t="shared" si="64"/>
        <v>0</v>
      </c>
      <c r="J75" s="92">
        <f t="shared" si="64"/>
        <v>0</v>
      </c>
      <c r="K75" s="92">
        <f t="shared" si="64"/>
        <v>0</v>
      </c>
      <c r="L75" s="92">
        <f t="shared" si="64"/>
        <v>0</v>
      </c>
      <c r="M75" s="92">
        <f t="shared" si="64"/>
        <v>0</v>
      </c>
      <c r="N75" s="92">
        <f t="shared" si="64"/>
        <v>0</v>
      </c>
      <c r="O75" s="92">
        <f t="shared" si="64"/>
        <v>0</v>
      </c>
      <c r="P75" s="92">
        <f t="shared" si="64"/>
        <v>0</v>
      </c>
      <c r="Q75" s="92">
        <f t="shared" si="42"/>
        <v>0</v>
      </c>
    </row>
    <row r="76" spans="3:17" x14ac:dyDescent="0.25">
      <c r="C76" s="16"/>
      <c r="D76" s="16"/>
      <c r="E76" s="92">
        <f t="shared" ref="E76:P76" si="65">E252+E425</f>
        <v>0</v>
      </c>
      <c r="F76" s="92">
        <f t="shared" si="65"/>
        <v>0</v>
      </c>
      <c r="G76" s="92">
        <f t="shared" si="65"/>
        <v>0</v>
      </c>
      <c r="H76" s="92">
        <f t="shared" si="65"/>
        <v>0</v>
      </c>
      <c r="I76" s="92">
        <f t="shared" si="65"/>
        <v>0</v>
      </c>
      <c r="J76" s="92">
        <f t="shared" si="65"/>
        <v>0</v>
      </c>
      <c r="K76" s="92">
        <f t="shared" si="65"/>
        <v>0</v>
      </c>
      <c r="L76" s="92">
        <f t="shared" si="65"/>
        <v>0</v>
      </c>
      <c r="M76" s="92">
        <f t="shared" si="65"/>
        <v>0</v>
      </c>
      <c r="N76" s="92">
        <f t="shared" si="65"/>
        <v>0</v>
      </c>
      <c r="O76" s="92">
        <f t="shared" si="65"/>
        <v>0</v>
      </c>
      <c r="P76" s="92">
        <f t="shared" si="65"/>
        <v>0</v>
      </c>
      <c r="Q76" s="92">
        <f t="shared" si="42"/>
        <v>0</v>
      </c>
    </row>
    <row r="77" spans="3:17" x14ac:dyDescent="0.25">
      <c r="C77" s="16"/>
      <c r="D77" s="16"/>
      <c r="E77" s="92">
        <f t="shared" ref="E77:P77" si="66">E253+E426</f>
        <v>0</v>
      </c>
      <c r="F77" s="92">
        <f t="shared" si="66"/>
        <v>0</v>
      </c>
      <c r="G77" s="92">
        <f t="shared" si="66"/>
        <v>0</v>
      </c>
      <c r="H77" s="92">
        <f t="shared" si="66"/>
        <v>0</v>
      </c>
      <c r="I77" s="92">
        <f t="shared" si="66"/>
        <v>0</v>
      </c>
      <c r="J77" s="92">
        <f t="shared" si="66"/>
        <v>0</v>
      </c>
      <c r="K77" s="92">
        <f t="shared" si="66"/>
        <v>0</v>
      </c>
      <c r="L77" s="92">
        <f t="shared" si="66"/>
        <v>0</v>
      </c>
      <c r="M77" s="92">
        <f t="shared" si="66"/>
        <v>0</v>
      </c>
      <c r="N77" s="92">
        <f t="shared" si="66"/>
        <v>0</v>
      </c>
      <c r="O77" s="92">
        <f t="shared" si="66"/>
        <v>0</v>
      </c>
      <c r="P77" s="92">
        <f t="shared" si="66"/>
        <v>0</v>
      </c>
      <c r="Q77" s="92">
        <f t="shared" si="42"/>
        <v>0</v>
      </c>
    </row>
    <row r="78" spans="3:17" x14ac:dyDescent="0.25">
      <c r="C78" s="16"/>
      <c r="D78" s="16"/>
      <c r="E78" s="92">
        <f t="shared" ref="E78:P78" si="67">E254+E427</f>
        <v>0</v>
      </c>
      <c r="F78" s="92">
        <f t="shared" si="67"/>
        <v>0</v>
      </c>
      <c r="G78" s="92">
        <f t="shared" si="67"/>
        <v>0</v>
      </c>
      <c r="H78" s="92">
        <f t="shared" si="67"/>
        <v>0</v>
      </c>
      <c r="I78" s="92">
        <f t="shared" si="67"/>
        <v>0</v>
      </c>
      <c r="J78" s="92">
        <f t="shared" si="67"/>
        <v>0</v>
      </c>
      <c r="K78" s="92">
        <f t="shared" si="67"/>
        <v>0</v>
      </c>
      <c r="L78" s="92">
        <f t="shared" si="67"/>
        <v>0</v>
      </c>
      <c r="M78" s="92">
        <f t="shared" si="67"/>
        <v>0</v>
      </c>
      <c r="N78" s="92">
        <f t="shared" si="67"/>
        <v>0</v>
      </c>
      <c r="O78" s="92">
        <f t="shared" si="67"/>
        <v>0</v>
      </c>
      <c r="P78" s="92">
        <f t="shared" si="67"/>
        <v>0</v>
      </c>
      <c r="Q78" s="92">
        <f t="shared" si="42"/>
        <v>0</v>
      </c>
    </row>
    <row r="79" spans="3:17" x14ac:dyDescent="0.25">
      <c r="C79" s="937" t="s">
        <v>188</v>
      </c>
      <c r="D79" s="938"/>
      <c r="E79" s="140">
        <f t="shared" ref="E79:P79" si="68">SUM(E53:E78)</f>
        <v>650.79136939562602</v>
      </c>
      <c r="F79" s="140">
        <f t="shared" si="68"/>
        <v>793.44398765739891</v>
      </c>
      <c r="G79" s="140">
        <f t="shared" si="68"/>
        <v>658.92510077549832</v>
      </c>
      <c r="H79" s="140">
        <f t="shared" si="68"/>
        <v>577.336267288567</v>
      </c>
      <c r="I79" s="140">
        <f t="shared" si="68"/>
        <v>538.84944717760061</v>
      </c>
      <c r="J79" s="140">
        <f t="shared" si="68"/>
        <v>568.15478275296539</v>
      </c>
      <c r="K79" s="140">
        <f t="shared" si="68"/>
        <v>537.73578724642846</v>
      </c>
      <c r="L79" s="140">
        <f t="shared" si="68"/>
        <v>584.48689994288077</v>
      </c>
      <c r="M79" s="140">
        <f t="shared" si="68"/>
        <v>566.9485834593346</v>
      </c>
      <c r="N79" s="140">
        <f t="shared" si="68"/>
        <v>613.4043474551687</v>
      </c>
      <c r="O79" s="140">
        <f t="shared" si="68"/>
        <v>665.58357836602625</v>
      </c>
      <c r="P79" s="140">
        <f t="shared" si="68"/>
        <v>793.31858564709194</v>
      </c>
      <c r="Q79" s="140">
        <f t="shared" si="42"/>
        <v>7548.9787371645862</v>
      </c>
    </row>
    <row r="80" spans="3:17" x14ac:dyDescent="0.25">
      <c r="C80" s="935" t="s">
        <v>351</v>
      </c>
      <c r="D80" s="93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3:18" x14ac:dyDescent="0.25">
      <c r="C81" s="1004" t="s">
        <v>352</v>
      </c>
      <c r="D81" s="16" t="s">
        <v>353</v>
      </c>
      <c r="E81" s="16" t="e">
        <f t="shared" ref="E81:P81" si="69">E257+E430</f>
        <v>#REF!</v>
      </c>
      <c r="F81" s="16" t="e">
        <f t="shared" si="69"/>
        <v>#REF!</v>
      </c>
      <c r="G81" s="16" t="e">
        <f t="shared" si="69"/>
        <v>#REF!</v>
      </c>
      <c r="H81" s="16" t="e">
        <f t="shared" si="69"/>
        <v>#REF!</v>
      </c>
      <c r="I81" s="16" t="e">
        <f t="shared" si="69"/>
        <v>#REF!</v>
      </c>
      <c r="J81" s="16" t="e">
        <f t="shared" si="69"/>
        <v>#REF!</v>
      </c>
      <c r="K81" s="16" t="e">
        <f t="shared" si="69"/>
        <v>#REF!</v>
      </c>
      <c r="L81" s="16" t="e">
        <f t="shared" si="69"/>
        <v>#REF!</v>
      </c>
      <c r="M81" s="16" t="e">
        <f t="shared" si="69"/>
        <v>#REF!</v>
      </c>
      <c r="N81" s="16" t="e">
        <f t="shared" si="69"/>
        <v>#REF!</v>
      </c>
      <c r="O81" s="16" t="e">
        <f t="shared" si="69"/>
        <v>#REF!</v>
      </c>
      <c r="P81" s="16" t="e">
        <f t="shared" si="69"/>
        <v>#REF!</v>
      </c>
      <c r="Q81" s="16" t="e">
        <f t="shared" ref="Q81:Q96" si="70">SUM(E81:P81)</f>
        <v>#REF!</v>
      </c>
    </row>
    <row r="82" spans="3:18" x14ac:dyDescent="0.25">
      <c r="C82" s="1005"/>
      <c r="D82" s="16" t="s">
        <v>354</v>
      </c>
      <c r="E82" s="16" t="e">
        <f t="shared" ref="E82:P82" si="71">E258+E431</f>
        <v>#REF!</v>
      </c>
      <c r="F82" s="16" t="e">
        <f t="shared" si="71"/>
        <v>#REF!</v>
      </c>
      <c r="G82" s="16" t="e">
        <f t="shared" si="71"/>
        <v>#REF!</v>
      </c>
      <c r="H82" s="16" t="e">
        <f t="shared" si="71"/>
        <v>#REF!</v>
      </c>
      <c r="I82" s="16" t="e">
        <f t="shared" si="71"/>
        <v>#REF!</v>
      </c>
      <c r="J82" s="16" t="e">
        <f t="shared" si="71"/>
        <v>#REF!</v>
      </c>
      <c r="K82" s="16" t="e">
        <f t="shared" si="71"/>
        <v>#REF!</v>
      </c>
      <c r="L82" s="16" t="e">
        <f t="shared" si="71"/>
        <v>#REF!</v>
      </c>
      <c r="M82" s="16" t="e">
        <f t="shared" si="71"/>
        <v>#REF!</v>
      </c>
      <c r="N82" s="16" t="e">
        <f t="shared" si="71"/>
        <v>#REF!</v>
      </c>
      <c r="O82" s="16" t="e">
        <f t="shared" si="71"/>
        <v>#REF!</v>
      </c>
      <c r="P82" s="16" t="e">
        <f t="shared" si="71"/>
        <v>#REF!</v>
      </c>
      <c r="Q82" s="16" t="e">
        <f t="shared" si="70"/>
        <v>#REF!</v>
      </c>
    </row>
    <row r="83" spans="3:18" x14ac:dyDescent="0.25">
      <c r="C83" s="1005"/>
      <c r="D83" s="16" t="s">
        <v>355</v>
      </c>
      <c r="E83" s="16" t="e">
        <f t="shared" ref="E83:P83" si="72">E259+E432</f>
        <v>#REF!</v>
      </c>
      <c r="F83" s="16" t="e">
        <f t="shared" si="72"/>
        <v>#REF!</v>
      </c>
      <c r="G83" s="16" t="e">
        <f t="shared" si="72"/>
        <v>#REF!</v>
      </c>
      <c r="H83" s="16" t="e">
        <f t="shared" si="72"/>
        <v>#REF!</v>
      </c>
      <c r="I83" s="16" t="e">
        <f t="shared" si="72"/>
        <v>#REF!</v>
      </c>
      <c r="J83" s="16" t="e">
        <f t="shared" si="72"/>
        <v>#REF!</v>
      </c>
      <c r="K83" s="16" t="e">
        <f t="shared" si="72"/>
        <v>#REF!</v>
      </c>
      <c r="L83" s="16" t="e">
        <f t="shared" si="72"/>
        <v>#REF!</v>
      </c>
      <c r="M83" s="16" t="e">
        <f t="shared" si="72"/>
        <v>#REF!</v>
      </c>
      <c r="N83" s="16" t="e">
        <f t="shared" si="72"/>
        <v>#REF!</v>
      </c>
      <c r="O83" s="16" t="e">
        <f t="shared" si="72"/>
        <v>#REF!</v>
      </c>
      <c r="P83" s="16" t="e">
        <f t="shared" si="72"/>
        <v>#REF!</v>
      </c>
      <c r="Q83" s="16" t="e">
        <f t="shared" si="70"/>
        <v>#REF!</v>
      </c>
    </row>
    <row r="84" spans="3:18" x14ac:dyDescent="0.25">
      <c r="C84" s="1006"/>
      <c r="D84" s="16" t="s">
        <v>356</v>
      </c>
      <c r="E84" s="16" t="e">
        <f t="shared" ref="E84:P84" si="73">E260+E433</f>
        <v>#REF!</v>
      </c>
      <c r="F84" s="16" t="e">
        <f t="shared" si="73"/>
        <v>#REF!</v>
      </c>
      <c r="G84" s="16" t="e">
        <f t="shared" si="73"/>
        <v>#REF!</v>
      </c>
      <c r="H84" s="16" t="e">
        <f t="shared" si="73"/>
        <v>#REF!</v>
      </c>
      <c r="I84" s="16" t="e">
        <f t="shared" si="73"/>
        <v>#REF!</v>
      </c>
      <c r="J84" s="16" t="e">
        <f t="shared" si="73"/>
        <v>#REF!</v>
      </c>
      <c r="K84" s="16" t="e">
        <f t="shared" si="73"/>
        <v>#REF!</v>
      </c>
      <c r="L84" s="16" t="e">
        <f t="shared" si="73"/>
        <v>#REF!</v>
      </c>
      <c r="M84" s="16" t="e">
        <f t="shared" si="73"/>
        <v>#REF!</v>
      </c>
      <c r="N84" s="16" t="e">
        <f t="shared" si="73"/>
        <v>#REF!</v>
      </c>
      <c r="O84" s="16" t="e">
        <f t="shared" si="73"/>
        <v>#REF!</v>
      </c>
      <c r="P84" s="16" t="e">
        <f t="shared" si="73"/>
        <v>#REF!</v>
      </c>
      <c r="Q84" s="16" t="e">
        <f t="shared" si="70"/>
        <v>#REF!</v>
      </c>
    </row>
    <row r="85" spans="3:18" x14ac:dyDescent="0.25">
      <c r="C85" s="16"/>
      <c r="D85" s="16"/>
      <c r="E85" s="16">
        <f t="shared" ref="E85:P85" si="74">E261+E434</f>
        <v>0</v>
      </c>
      <c r="F85" s="16">
        <f t="shared" si="74"/>
        <v>0</v>
      </c>
      <c r="G85" s="16">
        <f t="shared" si="74"/>
        <v>0</v>
      </c>
      <c r="H85" s="16">
        <f t="shared" si="74"/>
        <v>0</v>
      </c>
      <c r="I85" s="16">
        <f t="shared" si="74"/>
        <v>0</v>
      </c>
      <c r="J85" s="16">
        <f t="shared" si="74"/>
        <v>0</v>
      </c>
      <c r="K85" s="16">
        <f t="shared" si="74"/>
        <v>0</v>
      </c>
      <c r="L85" s="16">
        <f t="shared" si="74"/>
        <v>0</v>
      </c>
      <c r="M85" s="16">
        <f t="shared" si="74"/>
        <v>0</v>
      </c>
      <c r="N85" s="16">
        <f t="shared" si="74"/>
        <v>0</v>
      </c>
      <c r="O85" s="16">
        <f t="shared" si="74"/>
        <v>0</v>
      </c>
      <c r="P85" s="16">
        <f t="shared" si="74"/>
        <v>0</v>
      </c>
      <c r="Q85" s="16">
        <f t="shared" si="70"/>
        <v>0</v>
      </c>
    </row>
    <row r="86" spans="3:18" x14ac:dyDescent="0.25">
      <c r="C86" s="16"/>
      <c r="D86" s="16"/>
      <c r="E86" s="16">
        <f t="shared" ref="E86:P86" si="75">E262+E435</f>
        <v>0</v>
      </c>
      <c r="F86" s="16">
        <f t="shared" si="75"/>
        <v>0</v>
      </c>
      <c r="G86" s="16">
        <f t="shared" si="75"/>
        <v>0</v>
      </c>
      <c r="H86" s="16">
        <f t="shared" si="75"/>
        <v>0</v>
      </c>
      <c r="I86" s="16">
        <f t="shared" si="75"/>
        <v>0</v>
      </c>
      <c r="J86" s="16">
        <f t="shared" si="75"/>
        <v>0</v>
      </c>
      <c r="K86" s="16">
        <f t="shared" si="75"/>
        <v>0</v>
      </c>
      <c r="L86" s="16">
        <f t="shared" si="75"/>
        <v>0</v>
      </c>
      <c r="M86" s="16">
        <f t="shared" si="75"/>
        <v>0</v>
      </c>
      <c r="N86" s="16">
        <f t="shared" si="75"/>
        <v>0</v>
      </c>
      <c r="O86" s="16">
        <f t="shared" si="75"/>
        <v>0</v>
      </c>
      <c r="P86" s="16">
        <f t="shared" si="75"/>
        <v>0</v>
      </c>
      <c r="Q86" s="16">
        <f t="shared" si="70"/>
        <v>0</v>
      </c>
    </row>
    <row r="87" spans="3:18" x14ac:dyDescent="0.25">
      <c r="C87" s="16"/>
      <c r="D87" s="16"/>
      <c r="E87" s="16">
        <f t="shared" ref="E87:P87" si="76">E263+E436</f>
        <v>0</v>
      </c>
      <c r="F87" s="16">
        <f t="shared" si="76"/>
        <v>0</v>
      </c>
      <c r="G87" s="16">
        <f t="shared" si="76"/>
        <v>0</v>
      </c>
      <c r="H87" s="16">
        <f t="shared" si="76"/>
        <v>0</v>
      </c>
      <c r="I87" s="16">
        <f t="shared" si="76"/>
        <v>0</v>
      </c>
      <c r="J87" s="16">
        <f t="shared" si="76"/>
        <v>0</v>
      </c>
      <c r="K87" s="16">
        <f t="shared" si="76"/>
        <v>0</v>
      </c>
      <c r="L87" s="16">
        <f t="shared" si="76"/>
        <v>0</v>
      </c>
      <c r="M87" s="16">
        <f t="shared" si="76"/>
        <v>0</v>
      </c>
      <c r="N87" s="16">
        <f t="shared" si="76"/>
        <v>0</v>
      </c>
      <c r="O87" s="16">
        <f t="shared" si="76"/>
        <v>0</v>
      </c>
      <c r="P87" s="16">
        <f t="shared" si="76"/>
        <v>0</v>
      </c>
      <c r="Q87" s="16">
        <f t="shared" si="70"/>
        <v>0</v>
      </c>
    </row>
    <row r="88" spans="3:18" x14ac:dyDescent="0.25">
      <c r="C88" s="16"/>
      <c r="D88" s="16"/>
      <c r="E88" s="16">
        <f t="shared" ref="E88:P88" si="77">E264+E437</f>
        <v>0</v>
      </c>
      <c r="F88" s="16">
        <f t="shared" si="77"/>
        <v>0</v>
      </c>
      <c r="G88" s="16">
        <f t="shared" si="77"/>
        <v>0</v>
      </c>
      <c r="H88" s="16">
        <f t="shared" si="77"/>
        <v>0</v>
      </c>
      <c r="I88" s="16">
        <f t="shared" si="77"/>
        <v>0</v>
      </c>
      <c r="J88" s="16">
        <f t="shared" si="77"/>
        <v>0</v>
      </c>
      <c r="K88" s="16">
        <f t="shared" si="77"/>
        <v>0</v>
      </c>
      <c r="L88" s="16">
        <f t="shared" si="77"/>
        <v>0</v>
      </c>
      <c r="M88" s="16">
        <f t="shared" si="77"/>
        <v>0</v>
      </c>
      <c r="N88" s="16">
        <f t="shared" si="77"/>
        <v>0</v>
      </c>
      <c r="O88" s="16">
        <f t="shared" si="77"/>
        <v>0</v>
      </c>
      <c r="P88" s="16">
        <f t="shared" si="77"/>
        <v>0</v>
      </c>
      <c r="Q88" s="16">
        <f t="shared" si="70"/>
        <v>0</v>
      </c>
    </row>
    <row r="89" spans="3:18" x14ac:dyDescent="0.25">
      <c r="C89" s="16"/>
      <c r="D89" s="16"/>
      <c r="E89" s="16">
        <f t="shared" ref="E89:P89" si="78">E265+E438</f>
        <v>0</v>
      </c>
      <c r="F89" s="16">
        <f t="shared" si="78"/>
        <v>0</v>
      </c>
      <c r="G89" s="16">
        <f t="shared" si="78"/>
        <v>0</v>
      </c>
      <c r="H89" s="16">
        <f t="shared" si="78"/>
        <v>0</v>
      </c>
      <c r="I89" s="16">
        <f t="shared" si="78"/>
        <v>0</v>
      </c>
      <c r="J89" s="16">
        <f t="shared" si="78"/>
        <v>0</v>
      </c>
      <c r="K89" s="16">
        <f t="shared" si="78"/>
        <v>0</v>
      </c>
      <c r="L89" s="16">
        <f t="shared" si="78"/>
        <v>0</v>
      </c>
      <c r="M89" s="16">
        <f t="shared" si="78"/>
        <v>0</v>
      </c>
      <c r="N89" s="16">
        <f t="shared" si="78"/>
        <v>0</v>
      </c>
      <c r="O89" s="16">
        <f t="shared" si="78"/>
        <v>0</v>
      </c>
      <c r="P89" s="16">
        <f t="shared" si="78"/>
        <v>0</v>
      </c>
      <c r="Q89" s="16">
        <f t="shared" si="70"/>
        <v>0</v>
      </c>
    </row>
    <row r="90" spans="3:18" x14ac:dyDescent="0.25">
      <c r="C90" s="16"/>
      <c r="D90" s="16"/>
      <c r="E90" s="16">
        <f t="shared" ref="E90:P90" si="79">E266+E439</f>
        <v>0</v>
      </c>
      <c r="F90" s="16">
        <f t="shared" si="79"/>
        <v>0</v>
      </c>
      <c r="G90" s="16">
        <f t="shared" si="79"/>
        <v>0</v>
      </c>
      <c r="H90" s="16">
        <f t="shared" si="79"/>
        <v>0</v>
      </c>
      <c r="I90" s="16">
        <f t="shared" si="79"/>
        <v>0</v>
      </c>
      <c r="J90" s="16">
        <f t="shared" si="79"/>
        <v>0</v>
      </c>
      <c r="K90" s="16">
        <f t="shared" si="79"/>
        <v>0</v>
      </c>
      <c r="L90" s="16">
        <f t="shared" si="79"/>
        <v>0</v>
      </c>
      <c r="M90" s="16">
        <f t="shared" si="79"/>
        <v>0</v>
      </c>
      <c r="N90" s="16">
        <f t="shared" si="79"/>
        <v>0</v>
      </c>
      <c r="O90" s="16">
        <f t="shared" si="79"/>
        <v>0</v>
      </c>
      <c r="P90" s="16">
        <f t="shared" si="79"/>
        <v>0</v>
      </c>
      <c r="Q90" s="16">
        <f t="shared" si="70"/>
        <v>0</v>
      </c>
    </row>
    <row r="91" spans="3:18" x14ac:dyDescent="0.25">
      <c r="C91" s="16"/>
      <c r="D91" s="16"/>
      <c r="E91" s="16">
        <f t="shared" ref="E91:P91" si="80">E267+E440</f>
        <v>0</v>
      </c>
      <c r="F91" s="16">
        <f t="shared" si="80"/>
        <v>0</v>
      </c>
      <c r="G91" s="16">
        <f t="shared" si="80"/>
        <v>0</v>
      </c>
      <c r="H91" s="16">
        <f t="shared" si="80"/>
        <v>0</v>
      </c>
      <c r="I91" s="16">
        <f t="shared" si="80"/>
        <v>0</v>
      </c>
      <c r="J91" s="16">
        <f t="shared" si="80"/>
        <v>0</v>
      </c>
      <c r="K91" s="16">
        <f t="shared" si="80"/>
        <v>0</v>
      </c>
      <c r="L91" s="16">
        <f t="shared" si="80"/>
        <v>0</v>
      </c>
      <c r="M91" s="16">
        <f t="shared" si="80"/>
        <v>0</v>
      </c>
      <c r="N91" s="16">
        <f t="shared" si="80"/>
        <v>0</v>
      </c>
      <c r="O91" s="16">
        <f t="shared" si="80"/>
        <v>0</v>
      </c>
      <c r="P91" s="16">
        <f t="shared" si="80"/>
        <v>0</v>
      </c>
      <c r="Q91" s="16">
        <f t="shared" si="70"/>
        <v>0</v>
      </c>
    </row>
    <row r="92" spans="3:18" x14ac:dyDescent="0.25">
      <c r="C92" s="16"/>
      <c r="D92" s="16"/>
      <c r="E92" s="16">
        <f t="shared" ref="E92:P92" si="81">E268+E441</f>
        <v>0</v>
      </c>
      <c r="F92" s="16">
        <f t="shared" si="81"/>
        <v>0</v>
      </c>
      <c r="G92" s="16">
        <f t="shared" si="81"/>
        <v>0</v>
      </c>
      <c r="H92" s="16">
        <f t="shared" si="81"/>
        <v>0</v>
      </c>
      <c r="I92" s="16">
        <f t="shared" si="81"/>
        <v>0</v>
      </c>
      <c r="J92" s="16">
        <f t="shared" si="81"/>
        <v>0</v>
      </c>
      <c r="K92" s="16">
        <f t="shared" si="81"/>
        <v>0</v>
      </c>
      <c r="L92" s="16">
        <f t="shared" si="81"/>
        <v>0</v>
      </c>
      <c r="M92" s="16">
        <f t="shared" si="81"/>
        <v>0</v>
      </c>
      <c r="N92" s="16">
        <f t="shared" si="81"/>
        <v>0</v>
      </c>
      <c r="O92" s="16">
        <f t="shared" si="81"/>
        <v>0</v>
      </c>
      <c r="P92" s="16">
        <f t="shared" si="81"/>
        <v>0</v>
      </c>
      <c r="Q92" s="16">
        <f t="shared" si="70"/>
        <v>0</v>
      </c>
    </row>
    <row r="93" spans="3:18" x14ac:dyDescent="0.25">
      <c r="C93" s="16"/>
      <c r="D93" s="16"/>
      <c r="E93" s="16">
        <f t="shared" ref="E93:P93" si="82">E269+E442</f>
        <v>0</v>
      </c>
      <c r="F93" s="16">
        <f t="shared" si="82"/>
        <v>0</v>
      </c>
      <c r="G93" s="16">
        <f t="shared" si="82"/>
        <v>0</v>
      </c>
      <c r="H93" s="16">
        <f t="shared" si="82"/>
        <v>0</v>
      </c>
      <c r="I93" s="16">
        <f t="shared" si="82"/>
        <v>0</v>
      </c>
      <c r="J93" s="16">
        <f t="shared" si="82"/>
        <v>0</v>
      </c>
      <c r="K93" s="16">
        <f t="shared" si="82"/>
        <v>0</v>
      </c>
      <c r="L93" s="16">
        <f t="shared" si="82"/>
        <v>0</v>
      </c>
      <c r="M93" s="16">
        <f t="shared" si="82"/>
        <v>0</v>
      </c>
      <c r="N93" s="16">
        <f t="shared" si="82"/>
        <v>0</v>
      </c>
      <c r="O93" s="16">
        <f t="shared" si="82"/>
        <v>0</v>
      </c>
      <c r="P93" s="16">
        <f t="shared" si="82"/>
        <v>0</v>
      </c>
      <c r="Q93" s="16">
        <f t="shared" si="70"/>
        <v>0</v>
      </c>
    </row>
    <row r="94" spans="3:18" x14ac:dyDescent="0.25">
      <c r="C94" s="16"/>
      <c r="D94" s="16"/>
      <c r="E94" s="16">
        <f t="shared" ref="E94:P94" si="83">E270+E443</f>
        <v>0</v>
      </c>
      <c r="F94" s="16">
        <f t="shared" si="83"/>
        <v>0</v>
      </c>
      <c r="G94" s="16">
        <f t="shared" si="83"/>
        <v>0</v>
      </c>
      <c r="H94" s="16">
        <f t="shared" si="83"/>
        <v>0</v>
      </c>
      <c r="I94" s="16">
        <f t="shared" si="83"/>
        <v>0</v>
      </c>
      <c r="J94" s="16">
        <f t="shared" si="83"/>
        <v>0</v>
      </c>
      <c r="K94" s="16">
        <f t="shared" si="83"/>
        <v>0</v>
      </c>
      <c r="L94" s="16">
        <f t="shared" si="83"/>
        <v>0</v>
      </c>
      <c r="M94" s="16">
        <f t="shared" si="83"/>
        <v>0</v>
      </c>
      <c r="N94" s="16">
        <f t="shared" si="83"/>
        <v>0</v>
      </c>
      <c r="O94" s="16">
        <f t="shared" si="83"/>
        <v>0</v>
      </c>
      <c r="P94" s="16">
        <f t="shared" si="83"/>
        <v>0</v>
      </c>
      <c r="Q94" s="16">
        <f t="shared" si="70"/>
        <v>0</v>
      </c>
    </row>
    <row r="95" spans="3:18" x14ac:dyDescent="0.25">
      <c r="C95" s="937" t="s">
        <v>188</v>
      </c>
      <c r="D95" s="938"/>
      <c r="E95" s="28" t="e">
        <f t="shared" ref="E95:P95" si="84">SUM(E81:E94)</f>
        <v>#REF!</v>
      </c>
      <c r="F95" s="28" t="e">
        <f t="shared" si="84"/>
        <v>#REF!</v>
      </c>
      <c r="G95" s="28" t="e">
        <f t="shared" si="84"/>
        <v>#REF!</v>
      </c>
      <c r="H95" s="28" t="e">
        <f t="shared" si="84"/>
        <v>#REF!</v>
      </c>
      <c r="I95" s="28" t="e">
        <f t="shared" si="84"/>
        <v>#REF!</v>
      </c>
      <c r="J95" s="28" t="e">
        <f t="shared" si="84"/>
        <v>#REF!</v>
      </c>
      <c r="K95" s="28" t="e">
        <f t="shared" si="84"/>
        <v>#REF!</v>
      </c>
      <c r="L95" s="28" t="e">
        <f t="shared" si="84"/>
        <v>#REF!</v>
      </c>
      <c r="M95" s="28" t="e">
        <f t="shared" si="84"/>
        <v>#REF!</v>
      </c>
      <c r="N95" s="28" t="e">
        <f t="shared" si="84"/>
        <v>#REF!</v>
      </c>
      <c r="O95" s="28" t="e">
        <f t="shared" si="84"/>
        <v>#REF!</v>
      </c>
      <c r="P95" s="28" t="e">
        <f t="shared" si="84"/>
        <v>#REF!</v>
      </c>
      <c r="Q95" s="28" t="e">
        <f t="shared" si="70"/>
        <v>#REF!</v>
      </c>
      <c r="R95" s="492"/>
    </row>
    <row r="96" spans="3:18" x14ac:dyDescent="0.25">
      <c r="C96" s="935" t="s">
        <v>358</v>
      </c>
      <c r="D96" s="936"/>
      <c r="E96" s="28" t="e">
        <f t="shared" ref="E96:P96" si="85">E79+E95</f>
        <v>#REF!</v>
      </c>
      <c r="F96" s="28" t="e">
        <f t="shared" si="85"/>
        <v>#REF!</v>
      </c>
      <c r="G96" s="28" t="e">
        <f t="shared" si="85"/>
        <v>#REF!</v>
      </c>
      <c r="H96" s="28" t="e">
        <f t="shared" si="85"/>
        <v>#REF!</v>
      </c>
      <c r="I96" s="28" t="e">
        <f t="shared" si="85"/>
        <v>#REF!</v>
      </c>
      <c r="J96" s="28" t="e">
        <f t="shared" si="85"/>
        <v>#REF!</v>
      </c>
      <c r="K96" s="28" t="e">
        <f t="shared" si="85"/>
        <v>#REF!</v>
      </c>
      <c r="L96" s="28" t="e">
        <f t="shared" si="85"/>
        <v>#REF!</v>
      </c>
      <c r="M96" s="28" t="e">
        <f t="shared" si="85"/>
        <v>#REF!</v>
      </c>
      <c r="N96" s="28" t="e">
        <f t="shared" si="85"/>
        <v>#REF!</v>
      </c>
      <c r="O96" s="28" t="e">
        <f t="shared" si="85"/>
        <v>#REF!</v>
      </c>
      <c r="P96" s="28" t="e">
        <f t="shared" si="85"/>
        <v>#REF!</v>
      </c>
      <c r="Q96" s="28" t="e">
        <f t="shared" si="70"/>
        <v>#REF!</v>
      </c>
      <c r="R96" s="492"/>
    </row>
    <row r="97" spans="3:18" x14ac:dyDescent="0.25">
      <c r="C97" s="1002" t="s">
        <v>359</v>
      </c>
      <c r="D97" s="1003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3:18" x14ac:dyDescent="0.25">
      <c r="C98" s="16" t="s">
        <v>360</v>
      </c>
      <c r="D98" s="16" t="s">
        <v>360</v>
      </c>
      <c r="E98" s="16">
        <f t="shared" ref="E98:P98" si="86">E274+E447</f>
        <v>47.315757598300522</v>
      </c>
      <c r="F98" s="16">
        <f t="shared" si="86"/>
        <v>48.892949518243839</v>
      </c>
      <c r="G98" s="16">
        <f t="shared" si="86"/>
        <v>47.315757598300479</v>
      </c>
      <c r="H98" s="16">
        <f t="shared" si="86"/>
        <v>49.765163078500628</v>
      </c>
      <c r="I98" s="16">
        <f t="shared" si="86"/>
        <v>39.596402778859463</v>
      </c>
      <c r="J98" s="16">
        <f t="shared" si="86"/>
        <v>42.885780684192483</v>
      </c>
      <c r="K98" s="16">
        <f t="shared" si="86"/>
        <v>36.497553865731319</v>
      </c>
      <c r="L98" s="16">
        <f t="shared" si="86"/>
        <v>47.315757598300479</v>
      </c>
      <c r="M98" s="16">
        <f t="shared" si="86"/>
        <v>46.827050242825081</v>
      </c>
      <c r="N98" s="16">
        <f t="shared" si="86"/>
        <v>42.052798398313065</v>
      </c>
      <c r="O98" s="16">
        <f t="shared" si="86"/>
        <v>43.153931794564201</v>
      </c>
      <c r="P98" s="16">
        <f t="shared" si="86"/>
        <v>55.090647344500141</v>
      </c>
      <c r="Q98" s="16">
        <f t="shared" ref="Q98:Q105" si="87">SUM(E98:P98)</f>
        <v>546.70955050063174</v>
      </c>
    </row>
    <row r="99" spans="3:18" x14ac:dyDescent="0.25">
      <c r="C99" s="16" t="s">
        <v>361</v>
      </c>
      <c r="D99" s="16" t="s">
        <v>361</v>
      </c>
      <c r="E99" s="16">
        <f t="shared" ref="E99:P99" si="88">E275+E448</f>
        <v>0</v>
      </c>
      <c r="F99" s="16">
        <f t="shared" si="88"/>
        <v>0</v>
      </c>
      <c r="G99" s="16">
        <f t="shared" si="88"/>
        <v>0</v>
      </c>
      <c r="H99" s="16">
        <f t="shared" si="88"/>
        <v>0</v>
      </c>
      <c r="I99" s="16">
        <f t="shared" si="88"/>
        <v>0</v>
      </c>
      <c r="J99" s="16">
        <f t="shared" si="88"/>
        <v>0</v>
      </c>
      <c r="K99" s="16">
        <f t="shared" si="88"/>
        <v>0</v>
      </c>
      <c r="L99" s="16">
        <f t="shared" si="88"/>
        <v>0</v>
      </c>
      <c r="M99" s="16">
        <f t="shared" si="88"/>
        <v>0</v>
      </c>
      <c r="N99" s="16">
        <f t="shared" si="88"/>
        <v>0</v>
      </c>
      <c r="O99" s="16">
        <f t="shared" si="88"/>
        <v>0</v>
      </c>
      <c r="P99" s="16">
        <f t="shared" si="88"/>
        <v>0</v>
      </c>
      <c r="Q99" s="16">
        <f t="shared" si="87"/>
        <v>0</v>
      </c>
    </row>
    <row r="100" spans="3:18" ht="15" customHeight="1" x14ac:dyDescent="0.25">
      <c r="C100" s="16"/>
      <c r="D100" s="16"/>
      <c r="E100" s="16">
        <f t="shared" ref="E100:P100" si="89">E276+E449</f>
        <v>0</v>
      </c>
      <c r="F100" s="16">
        <f t="shared" si="89"/>
        <v>0</v>
      </c>
      <c r="G100" s="16">
        <f t="shared" si="89"/>
        <v>0</v>
      </c>
      <c r="H100" s="16">
        <f t="shared" si="89"/>
        <v>0</v>
      </c>
      <c r="I100" s="16">
        <f t="shared" si="89"/>
        <v>0</v>
      </c>
      <c r="J100" s="16">
        <f t="shared" si="89"/>
        <v>0</v>
      </c>
      <c r="K100" s="16">
        <f t="shared" si="89"/>
        <v>0</v>
      </c>
      <c r="L100" s="16">
        <f t="shared" si="89"/>
        <v>0</v>
      </c>
      <c r="M100" s="16">
        <f t="shared" si="89"/>
        <v>0</v>
      </c>
      <c r="N100" s="16">
        <f t="shared" si="89"/>
        <v>0</v>
      </c>
      <c r="O100" s="16">
        <f t="shared" si="89"/>
        <v>0</v>
      </c>
      <c r="P100" s="16">
        <f t="shared" si="89"/>
        <v>0</v>
      </c>
      <c r="Q100" s="16">
        <f t="shared" si="87"/>
        <v>0</v>
      </c>
    </row>
    <row r="101" spans="3:18" x14ac:dyDescent="0.25">
      <c r="C101" s="16"/>
      <c r="D101" s="16"/>
      <c r="E101" s="16">
        <f t="shared" ref="E101:P101" si="90">E277+E450</f>
        <v>0</v>
      </c>
      <c r="F101" s="16">
        <f t="shared" si="90"/>
        <v>0</v>
      </c>
      <c r="G101" s="16">
        <f t="shared" si="90"/>
        <v>0</v>
      </c>
      <c r="H101" s="16">
        <f t="shared" si="90"/>
        <v>0</v>
      </c>
      <c r="I101" s="16">
        <f t="shared" si="90"/>
        <v>0</v>
      </c>
      <c r="J101" s="16">
        <f t="shared" si="90"/>
        <v>0</v>
      </c>
      <c r="K101" s="16">
        <f t="shared" si="90"/>
        <v>0</v>
      </c>
      <c r="L101" s="16">
        <f t="shared" si="90"/>
        <v>0</v>
      </c>
      <c r="M101" s="16">
        <f t="shared" si="90"/>
        <v>0</v>
      </c>
      <c r="N101" s="16">
        <f t="shared" si="90"/>
        <v>0</v>
      </c>
      <c r="O101" s="16">
        <f t="shared" si="90"/>
        <v>0</v>
      </c>
      <c r="P101" s="16">
        <f t="shared" si="90"/>
        <v>0</v>
      </c>
      <c r="Q101" s="16">
        <f t="shared" si="87"/>
        <v>0</v>
      </c>
    </row>
    <row r="102" spans="3:18" ht="14.25" customHeight="1" x14ac:dyDescent="0.25">
      <c r="C102" s="16"/>
      <c r="D102" s="16"/>
      <c r="E102" s="16">
        <f t="shared" ref="E102:P102" si="91">E278+E451</f>
        <v>0</v>
      </c>
      <c r="F102" s="16">
        <f t="shared" si="91"/>
        <v>0</v>
      </c>
      <c r="G102" s="16">
        <f t="shared" si="91"/>
        <v>0</v>
      </c>
      <c r="H102" s="16">
        <f t="shared" si="91"/>
        <v>0</v>
      </c>
      <c r="I102" s="16">
        <f t="shared" si="91"/>
        <v>0</v>
      </c>
      <c r="J102" s="16">
        <f t="shared" si="91"/>
        <v>0</v>
      </c>
      <c r="K102" s="16">
        <f t="shared" si="91"/>
        <v>0</v>
      </c>
      <c r="L102" s="16">
        <f t="shared" si="91"/>
        <v>0</v>
      </c>
      <c r="M102" s="16">
        <f t="shared" si="91"/>
        <v>0</v>
      </c>
      <c r="N102" s="16">
        <f t="shared" si="91"/>
        <v>0</v>
      </c>
      <c r="O102" s="16">
        <f t="shared" si="91"/>
        <v>0</v>
      </c>
      <c r="P102" s="16">
        <f t="shared" si="91"/>
        <v>0</v>
      </c>
      <c r="Q102" s="16">
        <f t="shared" si="87"/>
        <v>0</v>
      </c>
    </row>
    <row r="103" spans="3:18" x14ac:dyDescent="0.25">
      <c r="C103" s="16"/>
      <c r="D103" s="16"/>
      <c r="E103" s="16">
        <f t="shared" ref="E103:P103" si="92">E279+E452</f>
        <v>0</v>
      </c>
      <c r="F103" s="16">
        <f t="shared" si="92"/>
        <v>0</v>
      </c>
      <c r="G103" s="16">
        <f t="shared" si="92"/>
        <v>0</v>
      </c>
      <c r="H103" s="16">
        <f t="shared" si="92"/>
        <v>0</v>
      </c>
      <c r="I103" s="16">
        <f t="shared" si="92"/>
        <v>0</v>
      </c>
      <c r="J103" s="16">
        <f t="shared" si="92"/>
        <v>0</v>
      </c>
      <c r="K103" s="16">
        <f t="shared" si="92"/>
        <v>0</v>
      </c>
      <c r="L103" s="16">
        <f t="shared" si="92"/>
        <v>0</v>
      </c>
      <c r="M103" s="16">
        <f t="shared" si="92"/>
        <v>0</v>
      </c>
      <c r="N103" s="16">
        <f t="shared" si="92"/>
        <v>0</v>
      </c>
      <c r="O103" s="16">
        <f t="shared" si="92"/>
        <v>0</v>
      </c>
      <c r="P103" s="16">
        <f t="shared" si="92"/>
        <v>0</v>
      </c>
      <c r="Q103" s="16">
        <f t="shared" si="87"/>
        <v>0</v>
      </c>
    </row>
    <row r="104" spans="3:18" x14ac:dyDescent="0.25">
      <c r="C104" s="16"/>
      <c r="D104" s="16"/>
      <c r="E104" s="16">
        <f t="shared" ref="E104:P104" si="93">E280+E453</f>
        <v>0</v>
      </c>
      <c r="F104" s="16">
        <f t="shared" si="93"/>
        <v>0</v>
      </c>
      <c r="G104" s="16">
        <f t="shared" si="93"/>
        <v>0</v>
      </c>
      <c r="H104" s="16">
        <f t="shared" si="93"/>
        <v>0</v>
      </c>
      <c r="I104" s="16">
        <f t="shared" si="93"/>
        <v>0</v>
      </c>
      <c r="J104" s="16">
        <f t="shared" si="93"/>
        <v>0</v>
      </c>
      <c r="K104" s="16">
        <f t="shared" si="93"/>
        <v>0</v>
      </c>
      <c r="L104" s="16">
        <f t="shared" si="93"/>
        <v>0</v>
      </c>
      <c r="M104" s="16">
        <f t="shared" si="93"/>
        <v>0</v>
      </c>
      <c r="N104" s="16">
        <f t="shared" si="93"/>
        <v>0</v>
      </c>
      <c r="O104" s="16">
        <f t="shared" si="93"/>
        <v>0</v>
      </c>
      <c r="P104" s="16">
        <f t="shared" si="93"/>
        <v>0</v>
      </c>
      <c r="Q104" s="16">
        <f t="shared" si="87"/>
        <v>0</v>
      </c>
    </row>
    <row r="105" spans="3:18" ht="14.25" customHeight="1" x14ac:dyDescent="0.25">
      <c r="C105" s="935" t="s">
        <v>362</v>
      </c>
      <c r="D105" s="936"/>
      <c r="E105" s="28">
        <f t="shared" ref="E105:P105" si="94">SUM(E98:E104)</f>
        <v>47.315757598300522</v>
      </c>
      <c r="F105" s="28">
        <f t="shared" si="94"/>
        <v>48.892949518243839</v>
      </c>
      <c r="G105" s="28">
        <f t="shared" si="94"/>
        <v>47.315757598300479</v>
      </c>
      <c r="H105" s="28">
        <f t="shared" si="94"/>
        <v>49.765163078500628</v>
      </c>
      <c r="I105" s="28">
        <f t="shared" si="94"/>
        <v>39.596402778859463</v>
      </c>
      <c r="J105" s="28">
        <f t="shared" si="94"/>
        <v>42.885780684192483</v>
      </c>
      <c r="K105" s="28">
        <f t="shared" si="94"/>
        <v>36.497553865731319</v>
      </c>
      <c r="L105" s="28">
        <f t="shared" si="94"/>
        <v>47.315757598300479</v>
      </c>
      <c r="M105" s="28">
        <f t="shared" si="94"/>
        <v>46.827050242825081</v>
      </c>
      <c r="N105" s="28">
        <f t="shared" si="94"/>
        <v>42.052798398313065</v>
      </c>
      <c r="O105" s="28">
        <f t="shared" si="94"/>
        <v>43.153931794564201</v>
      </c>
      <c r="P105" s="28">
        <f t="shared" si="94"/>
        <v>55.090647344500141</v>
      </c>
      <c r="Q105" s="28">
        <f t="shared" si="87"/>
        <v>546.70955050063174</v>
      </c>
      <c r="R105" s="492"/>
    </row>
    <row r="106" spans="3:18" x14ac:dyDescent="0.25">
      <c r="C106" s="1002" t="s">
        <v>363</v>
      </c>
      <c r="D106" s="1003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3:18" x14ac:dyDescent="0.25">
      <c r="C107" s="16" t="s">
        <v>364</v>
      </c>
      <c r="D107" s="16" t="s">
        <v>364</v>
      </c>
      <c r="E107" s="16">
        <f t="shared" ref="E107:P107" si="95">E283+E456</f>
        <v>234.62179868755433</v>
      </c>
      <c r="F107" s="16">
        <f t="shared" si="95"/>
        <v>142.92918408841899</v>
      </c>
      <c r="G107" s="16">
        <f t="shared" si="95"/>
        <v>69.125332746886173</v>
      </c>
      <c r="H107" s="16">
        <f t="shared" si="95"/>
        <v>150.37407953249578</v>
      </c>
      <c r="I107" s="16">
        <f t="shared" si="95"/>
        <v>184.92177976971502</v>
      </c>
      <c r="J107" s="16">
        <f t="shared" si="95"/>
        <v>191.15814477661149</v>
      </c>
      <c r="K107" s="16">
        <f t="shared" si="95"/>
        <v>184.92177976971502</v>
      </c>
      <c r="L107" s="16">
        <f t="shared" si="95"/>
        <v>235.53658281256463</v>
      </c>
      <c r="M107" s="16">
        <f t="shared" si="95"/>
        <v>205.85684209716959</v>
      </c>
      <c r="N107" s="16">
        <f t="shared" si="95"/>
        <v>204.26291869555442</v>
      </c>
      <c r="O107" s="16">
        <f t="shared" si="95"/>
        <v>227.46648539664</v>
      </c>
      <c r="P107" s="16">
        <f t="shared" si="95"/>
        <v>271.41524385414556</v>
      </c>
      <c r="Q107" s="16">
        <f t="shared" ref="Q107:Q115" si="96">SUM(E107:P107)</f>
        <v>2302.5901722274707</v>
      </c>
    </row>
    <row r="108" spans="3:18" x14ac:dyDescent="0.25">
      <c r="C108" s="16" t="s">
        <v>365</v>
      </c>
      <c r="D108" s="16" t="s">
        <v>365</v>
      </c>
      <c r="E108" s="16">
        <f t="shared" ref="E108:P108" si="97">E284+E457</f>
        <v>0</v>
      </c>
      <c r="F108" s="16">
        <f t="shared" si="97"/>
        <v>0</v>
      </c>
      <c r="G108" s="16">
        <f t="shared" si="97"/>
        <v>0</v>
      </c>
      <c r="H108" s="16">
        <f t="shared" si="97"/>
        <v>0</v>
      </c>
      <c r="I108" s="16">
        <f t="shared" si="97"/>
        <v>0</v>
      </c>
      <c r="J108" s="16">
        <f t="shared" si="97"/>
        <v>0</v>
      </c>
      <c r="K108" s="16">
        <f t="shared" si="97"/>
        <v>0</v>
      </c>
      <c r="L108" s="16">
        <f t="shared" si="97"/>
        <v>0</v>
      </c>
      <c r="M108" s="16">
        <f t="shared" si="97"/>
        <v>0</v>
      </c>
      <c r="N108" s="16">
        <f t="shared" si="97"/>
        <v>0</v>
      </c>
      <c r="O108" s="16">
        <f t="shared" si="97"/>
        <v>0</v>
      </c>
      <c r="P108" s="16">
        <f t="shared" si="97"/>
        <v>0</v>
      </c>
      <c r="Q108" s="16">
        <f t="shared" si="96"/>
        <v>0</v>
      </c>
    </row>
    <row r="109" spans="3:18" x14ac:dyDescent="0.25">
      <c r="C109" s="16" t="s">
        <v>366</v>
      </c>
      <c r="D109" s="16" t="s">
        <v>366</v>
      </c>
      <c r="E109" s="16">
        <f t="shared" ref="E109:P109" si="98">E285+E458</f>
        <v>0</v>
      </c>
      <c r="F109" s="16">
        <f t="shared" si="98"/>
        <v>0</v>
      </c>
      <c r="G109" s="16">
        <f t="shared" si="98"/>
        <v>0</v>
      </c>
      <c r="H109" s="16">
        <f t="shared" si="98"/>
        <v>0</v>
      </c>
      <c r="I109" s="16">
        <f t="shared" si="98"/>
        <v>0</v>
      </c>
      <c r="J109" s="16">
        <f t="shared" si="98"/>
        <v>0</v>
      </c>
      <c r="K109" s="16">
        <f t="shared" si="98"/>
        <v>0</v>
      </c>
      <c r="L109" s="16">
        <f t="shared" si="98"/>
        <v>0</v>
      </c>
      <c r="M109" s="16">
        <f t="shared" si="98"/>
        <v>0</v>
      </c>
      <c r="N109" s="16">
        <f t="shared" si="98"/>
        <v>0</v>
      </c>
      <c r="O109" s="16">
        <f t="shared" si="98"/>
        <v>0</v>
      </c>
      <c r="P109" s="16">
        <f t="shared" si="98"/>
        <v>0</v>
      </c>
      <c r="Q109" s="16">
        <f t="shared" si="96"/>
        <v>0</v>
      </c>
    </row>
    <row r="110" spans="3:18" x14ac:dyDescent="0.25">
      <c r="C110" s="16"/>
      <c r="D110" s="16"/>
      <c r="E110" s="16">
        <f t="shared" ref="E110:P110" si="99">E286+E459</f>
        <v>0</v>
      </c>
      <c r="F110" s="16">
        <f t="shared" si="99"/>
        <v>0</v>
      </c>
      <c r="G110" s="16">
        <f t="shared" si="99"/>
        <v>0</v>
      </c>
      <c r="H110" s="16">
        <f t="shared" si="99"/>
        <v>0</v>
      </c>
      <c r="I110" s="16">
        <f t="shared" si="99"/>
        <v>0</v>
      </c>
      <c r="J110" s="16">
        <f t="shared" si="99"/>
        <v>0</v>
      </c>
      <c r="K110" s="16">
        <f t="shared" si="99"/>
        <v>0</v>
      </c>
      <c r="L110" s="16">
        <f t="shared" si="99"/>
        <v>0</v>
      </c>
      <c r="M110" s="16">
        <f t="shared" si="99"/>
        <v>0</v>
      </c>
      <c r="N110" s="16">
        <f t="shared" si="99"/>
        <v>0</v>
      </c>
      <c r="O110" s="16">
        <f t="shared" si="99"/>
        <v>0</v>
      </c>
      <c r="P110" s="16">
        <f t="shared" si="99"/>
        <v>0</v>
      </c>
      <c r="Q110" s="16">
        <f t="shared" si="96"/>
        <v>0</v>
      </c>
    </row>
    <row r="111" spans="3:18" x14ac:dyDescent="0.25">
      <c r="C111" s="16"/>
      <c r="D111" s="16"/>
      <c r="E111" s="16">
        <f t="shared" ref="E111:P111" si="100">E287+E460</f>
        <v>0</v>
      </c>
      <c r="F111" s="16">
        <f t="shared" si="100"/>
        <v>0</v>
      </c>
      <c r="G111" s="16">
        <f t="shared" si="100"/>
        <v>0</v>
      </c>
      <c r="H111" s="16">
        <f t="shared" si="100"/>
        <v>0</v>
      </c>
      <c r="I111" s="16">
        <f t="shared" si="100"/>
        <v>0</v>
      </c>
      <c r="J111" s="16">
        <f t="shared" si="100"/>
        <v>0</v>
      </c>
      <c r="K111" s="16">
        <f t="shared" si="100"/>
        <v>0</v>
      </c>
      <c r="L111" s="16">
        <f t="shared" si="100"/>
        <v>0</v>
      </c>
      <c r="M111" s="16">
        <f t="shared" si="100"/>
        <v>0</v>
      </c>
      <c r="N111" s="16">
        <f t="shared" si="100"/>
        <v>0</v>
      </c>
      <c r="O111" s="16">
        <f t="shared" si="100"/>
        <v>0</v>
      </c>
      <c r="P111" s="16">
        <f t="shared" si="100"/>
        <v>0</v>
      </c>
      <c r="Q111" s="16">
        <f t="shared" si="96"/>
        <v>0</v>
      </c>
    </row>
    <row r="112" spans="3:18" x14ac:dyDescent="0.25">
      <c r="C112" s="16"/>
      <c r="D112" s="16"/>
      <c r="E112" s="16">
        <f t="shared" ref="E112:P112" si="101">E288+E461</f>
        <v>0</v>
      </c>
      <c r="F112" s="16">
        <f t="shared" si="101"/>
        <v>0</v>
      </c>
      <c r="G112" s="16">
        <f t="shared" si="101"/>
        <v>0</v>
      </c>
      <c r="H112" s="16">
        <f t="shared" si="101"/>
        <v>0</v>
      </c>
      <c r="I112" s="16">
        <f t="shared" si="101"/>
        <v>0</v>
      </c>
      <c r="J112" s="16">
        <f t="shared" si="101"/>
        <v>0</v>
      </c>
      <c r="K112" s="16">
        <f t="shared" si="101"/>
        <v>0</v>
      </c>
      <c r="L112" s="16">
        <f t="shared" si="101"/>
        <v>0</v>
      </c>
      <c r="M112" s="16">
        <f t="shared" si="101"/>
        <v>0</v>
      </c>
      <c r="N112" s="16">
        <f t="shared" si="101"/>
        <v>0</v>
      </c>
      <c r="O112" s="16">
        <f t="shared" si="101"/>
        <v>0</v>
      </c>
      <c r="P112" s="16">
        <f t="shared" si="101"/>
        <v>0</v>
      </c>
      <c r="Q112" s="16">
        <f t="shared" si="96"/>
        <v>0</v>
      </c>
    </row>
    <row r="113" spans="3:18" x14ac:dyDescent="0.25">
      <c r="C113" s="16"/>
      <c r="D113" s="16"/>
      <c r="E113" s="16">
        <f t="shared" ref="E113:P113" si="102">E289+E462</f>
        <v>0</v>
      </c>
      <c r="F113" s="16">
        <f t="shared" si="102"/>
        <v>0</v>
      </c>
      <c r="G113" s="16">
        <f t="shared" si="102"/>
        <v>0</v>
      </c>
      <c r="H113" s="16">
        <f t="shared" si="102"/>
        <v>0</v>
      </c>
      <c r="I113" s="16">
        <f t="shared" si="102"/>
        <v>0</v>
      </c>
      <c r="J113" s="16">
        <f t="shared" si="102"/>
        <v>0</v>
      </c>
      <c r="K113" s="16">
        <f t="shared" si="102"/>
        <v>0</v>
      </c>
      <c r="L113" s="16">
        <f t="shared" si="102"/>
        <v>0</v>
      </c>
      <c r="M113" s="16">
        <f t="shared" si="102"/>
        <v>0</v>
      </c>
      <c r="N113" s="16">
        <f t="shared" si="102"/>
        <v>0</v>
      </c>
      <c r="O113" s="16">
        <f t="shared" si="102"/>
        <v>0</v>
      </c>
      <c r="P113" s="16">
        <f t="shared" si="102"/>
        <v>0</v>
      </c>
      <c r="Q113" s="16">
        <f t="shared" si="96"/>
        <v>0</v>
      </c>
    </row>
    <row r="114" spans="3:18" x14ac:dyDescent="0.25">
      <c r="C114" s="16"/>
      <c r="D114" s="16"/>
      <c r="E114" s="16">
        <f t="shared" ref="E114:P114" si="103">E290+E463</f>
        <v>0</v>
      </c>
      <c r="F114" s="16">
        <f t="shared" si="103"/>
        <v>0</v>
      </c>
      <c r="G114" s="16">
        <f t="shared" si="103"/>
        <v>0</v>
      </c>
      <c r="H114" s="16">
        <f t="shared" si="103"/>
        <v>0</v>
      </c>
      <c r="I114" s="16">
        <f t="shared" si="103"/>
        <v>0</v>
      </c>
      <c r="J114" s="16">
        <f t="shared" si="103"/>
        <v>0</v>
      </c>
      <c r="K114" s="16">
        <f t="shared" si="103"/>
        <v>0</v>
      </c>
      <c r="L114" s="16">
        <f t="shared" si="103"/>
        <v>0</v>
      </c>
      <c r="M114" s="16">
        <f t="shared" si="103"/>
        <v>0</v>
      </c>
      <c r="N114" s="16">
        <f t="shared" si="103"/>
        <v>0</v>
      </c>
      <c r="O114" s="16">
        <f t="shared" si="103"/>
        <v>0</v>
      </c>
      <c r="P114" s="16">
        <f t="shared" si="103"/>
        <v>0</v>
      </c>
      <c r="Q114" s="16">
        <f t="shared" si="96"/>
        <v>0</v>
      </c>
    </row>
    <row r="115" spans="3:18" x14ac:dyDescent="0.25">
      <c r="C115" s="935" t="s">
        <v>367</v>
      </c>
      <c r="D115" s="936"/>
      <c r="E115" s="28">
        <f t="shared" ref="E115:P115" si="104">SUM(E107:E114)</f>
        <v>234.62179868755433</v>
      </c>
      <c r="F115" s="28">
        <f t="shared" si="104"/>
        <v>142.92918408841899</v>
      </c>
      <c r="G115" s="28">
        <f t="shared" si="104"/>
        <v>69.125332746886173</v>
      </c>
      <c r="H115" s="28">
        <f t="shared" si="104"/>
        <v>150.37407953249578</v>
      </c>
      <c r="I115" s="28">
        <f t="shared" si="104"/>
        <v>184.92177976971502</v>
      </c>
      <c r="J115" s="28">
        <f t="shared" si="104"/>
        <v>191.15814477661149</v>
      </c>
      <c r="K115" s="28">
        <f t="shared" si="104"/>
        <v>184.92177976971502</v>
      </c>
      <c r="L115" s="28">
        <f t="shared" si="104"/>
        <v>235.53658281256463</v>
      </c>
      <c r="M115" s="28">
        <f t="shared" si="104"/>
        <v>205.85684209716959</v>
      </c>
      <c r="N115" s="28">
        <f t="shared" si="104"/>
        <v>204.26291869555442</v>
      </c>
      <c r="O115" s="28">
        <f t="shared" si="104"/>
        <v>227.46648539664</v>
      </c>
      <c r="P115" s="28">
        <f t="shared" si="104"/>
        <v>271.41524385414556</v>
      </c>
      <c r="Q115" s="28">
        <f t="shared" si="96"/>
        <v>2302.5901722274707</v>
      </c>
      <c r="R115" s="492"/>
    </row>
    <row r="116" spans="3:18" x14ac:dyDescent="0.25">
      <c r="C116" s="1002" t="s">
        <v>368</v>
      </c>
      <c r="D116" s="1003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3:18" x14ac:dyDescent="0.25">
      <c r="C117" s="16"/>
      <c r="D117" s="16" t="s">
        <v>369</v>
      </c>
      <c r="E117" s="92" t="e">
        <f t="shared" ref="E117:P117" si="105">E293+E466</f>
        <v>#VALUE!</v>
      </c>
      <c r="F117" s="92" t="e">
        <f t="shared" si="105"/>
        <v>#VALUE!</v>
      </c>
      <c r="G117" s="92" t="e">
        <f t="shared" si="105"/>
        <v>#VALUE!</v>
      </c>
      <c r="H117" s="92" t="e">
        <f t="shared" si="105"/>
        <v>#VALUE!</v>
      </c>
      <c r="I117" s="92" t="e">
        <f t="shared" si="105"/>
        <v>#VALUE!</v>
      </c>
      <c r="J117" s="92" t="e">
        <f t="shared" si="105"/>
        <v>#VALUE!</v>
      </c>
      <c r="K117" s="92" t="e">
        <f t="shared" si="105"/>
        <v>#VALUE!</v>
      </c>
      <c r="L117" s="92" t="e">
        <f t="shared" si="105"/>
        <v>#VALUE!</v>
      </c>
      <c r="M117" s="92" t="e">
        <f t="shared" si="105"/>
        <v>#VALUE!</v>
      </c>
      <c r="N117" s="92" t="e">
        <f t="shared" si="105"/>
        <v>#VALUE!</v>
      </c>
      <c r="O117" s="92" t="e">
        <f t="shared" si="105"/>
        <v>#VALUE!</v>
      </c>
      <c r="P117" s="92" t="e">
        <f t="shared" si="105"/>
        <v>#VALUE!</v>
      </c>
      <c r="Q117" s="92" t="e">
        <f t="shared" ref="Q117:Q141" si="106">SUM(E117:P117)</f>
        <v>#VALUE!</v>
      </c>
    </row>
    <row r="118" spans="3:18" x14ac:dyDescent="0.25">
      <c r="C118" s="16"/>
      <c r="D118" s="16" t="s">
        <v>370</v>
      </c>
      <c r="E118" s="92">
        <f t="shared" ref="E118:P118" si="107">E294+E467</f>
        <v>0</v>
      </c>
      <c r="F118" s="92">
        <f t="shared" si="107"/>
        <v>0</v>
      </c>
      <c r="G118" s="92">
        <f t="shared" si="107"/>
        <v>0</v>
      </c>
      <c r="H118" s="92">
        <f t="shared" si="107"/>
        <v>0</v>
      </c>
      <c r="I118" s="92">
        <f t="shared" si="107"/>
        <v>0</v>
      </c>
      <c r="J118" s="92">
        <f t="shared" si="107"/>
        <v>0</v>
      </c>
      <c r="K118" s="92">
        <f t="shared" si="107"/>
        <v>0</v>
      </c>
      <c r="L118" s="92">
        <f t="shared" si="107"/>
        <v>0</v>
      </c>
      <c r="M118" s="92">
        <f t="shared" si="107"/>
        <v>0</v>
      </c>
      <c r="N118" s="92">
        <f t="shared" si="107"/>
        <v>0</v>
      </c>
      <c r="O118" s="92">
        <f t="shared" si="107"/>
        <v>0</v>
      </c>
      <c r="P118" s="92">
        <f t="shared" si="107"/>
        <v>0</v>
      </c>
      <c r="Q118" s="92">
        <f t="shared" si="106"/>
        <v>0</v>
      </c>
    </row>
    <row r="119" spans="3:18" x14ac:dyDescent="0.25">
      <c r="C119" s="16"/>
      <c r="D119" s="16" t="s">
        <v>371</v>
      </c>
      <c r="E119" s="92" t="e">
        <f t="shared" ref="E119:P119" si="108">E295+E468</f>
        <v>#REF!</v>
      </c>
      <c r="F119" s="92" t="e">
        <f t="shared" si="108"/>
        <v>#REF!</v>
      </c>
      <c r="G119" s="92" t="e">
        <f t="shared" si="108"/>
        <v>#REF!</v>
      </c>
      <c r="H119" s="92" t="e">
        <f t="shared" si="108"/>
        <v>#REF!</v>
      </c>
      <c r="I119" s="92" t="e">
        <f t="shared" si="108"/>
        <v>#REF!</v>
      </c>
      <c r="J119" s="92" t="e">
        <f t="shared" si="108"/>
        <v>#REF!</v>
      </c>
      <c r="K119" s="92" t="e">
        <f t="shared" si="108"/>
        <v>#REF!</v>
      </c>
      <c r="L119" s="92" t="e">
        <f t="shared" si="108"/>
        <v>#REF!</v>
      </c>
      <c r="M119" s="92" t="e">
        <f t="shared" si="108"/>
        <v>#REF!</v>
      </c>
      <c r="N119" s="92" t="e">
        <f t="shared" si="108"/>
        <v>#REF!</v>
      </c>
      <c r="O119" s="92" t="e">
        <f t="shared" si="108"/>
        <v>#REF!</v>
      </c>
      <c r="P119" s="92" t="e">
        <f t="shared" si="108"/>
        <v>#REF!</v>
      </c>
      <c r="Q119" s="92" t="e">
        <f t="shared" si="106"/>
        <v>#REF!</v>
      </c>
    </row>
    <row r="120" spans="3:18" x14ac:dyDescent="0.25">
      <c r="C120" s="16"/>
      <c r="D120" s="16" t="s">
        <v>372</v>
      </c>
      <c r="E120" s="92" t="e">
        <f t="shared" ref="E120:P120" si="109">E296+E469</f>
        <v>#REF!</v>
      </c>
      <c r="F120" s="92" t="e">
        <f t="shared" si="109"/>
        <v>#REF!</v>
      </c>
      <c r="G120" s="92" t="e">
        <f t="shared" si="109"/>
        <v>#REF!</v>
      </c>
      <c r="H120" s="92" t="e">
        <f t="shared" si="109"/>
        <v>#REF!</v>
      </c>
      <c r="I120" s="92" t="e">
        <f t="shared" si="109"/>
        <v>#REF!</v>
      </c>
      <c r="J120" s="92" t="e">
        <f t="shared" si="109"/>
        <v>#REF!</v>
      </c>
      <c r="K120" s="92" t="e">
        <f t="shared" si="109"/>
        <v>#REF!</v>
      </c>
      <c r="L120" s="92" t="e">
        <f t="shared" si="109"/>
        <v>#REF!</v>
      </c>
      <c r="M120" s="92" t="e">
        <f t="shared" si="109"/>
        <v>#REF!</v>
      </c>
      <c r="N120" s="92" t="e">
        <f t="shared" si="109"/>
        <v>#REF!</v>
      </c>
      <c r="O120" s="92" t="e">
        <f t="shared" si="109"/>
        <v>#REF!</v>
      </c>
      <c r="P120" s="92" t="e">
        <f t="shared" si="109"/>
        <v>#REF!</v>
      </c>
      <c r="Q120" s="92" t="e">
        <f t="shared" si="106"/>
        <v>#REF!</v>
      </c>
    </row>
    <row r="121" spans="3:18" x14ac:dyDescent="0.25">
      <c r="C121" s="16"/>
      <c r="D121" s="16" t="s">
        <v>373</v>
      </c>
      <c r="E121" s="92" t="e">
        <f t="shared" ref="E121:P121" si="110">E297+E470</f>
        <v>#VALUE!</v>
      </c>
      <c r="F121" s="92" t="e">
        <f t="shared" si="110"/>
        <v>#VALUE!</v>
      </c>
      <c r="G121" s="92" t="e">
        <f t="shared" si="110"/>
        <v>#VALUE!</v>
      </c>
      <c r="H121" s="92" t="e">
        <f t="shared" si="110"/>
        <v>#VALUE!</v>
      </c>
      <c r="I121" s="92" t="e">
        <f t="shared" si="110"/>
        <v>#VALUE!</v>
      </c>
      <c r="J121" s="92" t="e">
        <f t="shared" si="110"/>
        <v>#VALUE!</v>
      </c>
      <c r="K121" s="92" t="e">
        <f t="shared" si="110"/>
        <v>#VALUE!</v>
      </c>
      <c r="L121" s="92" t="e">
        <f t="shared" si="110"/>
        <v>#VALUE!</v>
      </c>
      <c r="M121" s="92" t="e">
        <f t="shared" si="110"/>
        <v>#VALUE!</v>
      </c>
      <c r="N121" s="92" t="e">
        <f t="shared" si="110"/>
        <v>#VALUE!</v>
      </c>
      <c r="O121" s="92" t="e">
        <f t="shared" si="110"/>
        <v>#VALUE!</v>
      </c>
      <c r="P121" s="92" t="e">
        <f t="shared" si="110"/>
        <v>#VALUE!</v>
      </c>
      <c r="Q121" s="92" t="e">
        <f t="shared" si="106"/>
        <v>#VALUE!</v>
      </c>
    </row>
    <row r="122" spans="3:18" x14ac:dyDescent="0.25">
      <c r="C122" s="16"/>
      <c r="D122" s="16" t="s">
        <v>331</v>
      </c>
      <c r="E122" s="92">
        <f t="shared" ref="E122:P122" si="111">E298+E471</f>
        <v>1.6980634275675197E-3</v>
      </c>
      <c r="F122" s="92">
        <f t="shared" si="111"/>
        <v>1.8195910826652884E-3</v>
      </c>
      <c r="G122" s="92">
        <f t="shared" si="111"/>
        <v>1.8851844740119367E-3</v>
      </c>
      <c r="H122" s="92">
        <f t="shared" si="111"/>
        <v>4.1214391635510349E-3</v>
      </c>
      <c r="I122" s="92">
        <f t="shared" si="111"/>
        <v>9.676386782878979E-3</v>
      </c>
      <c r="J122" s="92">
        <f t="shared" si="111"/>
        <v>4.887217527040329E-3</v>
      </c>
      <c r="K122" s="92">
        <f t="shared" si="111"/>
        <v>5.3869499547475434E-3</v>
      </c>
      <c r="L122" s="92">
        <f t="shared" si="111"/>
        <v>1.8476124879117472E-3</v>
      </c>
      <c r="M122" s="92">
        <f t="shared" si="111"/>
        <v>3.1695884428451491E-3</v>
      </c>
      <c r="N122" s="92">
        <f t="shared" si="111"/>
        <v>6.0480107649496266E-3</v>
      </c>
      <c r="O122" s="92">
        <f t="shared" si="111"/>
        <v>5.4317898050051019E-3</v>
      </c>
      <c r="P122" s="92">
        <f t="shared" si="111"/>
        <v>2.5230815797834911E-3</v>
      </c>
      <c r="Q122" s="92">
        <f t="shared" si="106"/>
        <v>4.8494915492957744E-2</v>
      </c>
    </row>
    <row r="123" spans="3:18" x14ac:dyDescent="0.25">
      <c r="C123" s="16"/>
      <c r="D123" s="16" t="s">
        <v>374</v>
      </c>
      <c r="E123" s="92">
        <f t="shared" ref="E123:P123" si="112">E299+E472</f>
        <v>225.83451463663565</v>
      </c>
      <c r="F123" s="92">
        <f t="shared" si="112"/>
        <v>232.87136979147414</v>
      </c>
      <c r="G123" s="92">
        <f t="shared" si="112"/>
        <v>218.0259923591826</v>
      </c>
      <c r="H123" s="92">
        <f t="shared" si="112"/>
        <v>170.76087542546495</v>
      </c>
      <c r="I123" s="92">
        <f t="shared" si="112"/>
        <v>210.02383572128912</v>
      </c>
      <c r="J123" s="92">
        <f t="shared" si="112"/>
        <v>185.12924048190993</v>
      </c>
      <c r="K123" s="92">
        <f t="shared" si="112"/>
        <v>226.96421775195054</v>
      </c>
      <c r="L123" s="92">
        <f t="shared" si="112"/>
        <v>175.00560117648297</v>
      </c>
      <c r="M123" s="92">
        <f t="shared" si="112"/>
        <v>191.84468498376629</v>
      </c>
      <c r="N123" s="92">
        <f t="shared" si="112"/>
        <v>204.53453397077615</v>
      </c>
      <c r="O123" s="92">
        <f t="shared" si="112"/>
        <v>209.94161550191069</v>
      </c>
      <c r="P123" s="92">
        <f t="shared" si="112"/>
        <v>225.11647039258082</v>
      </c>
      <c r="Q123" s="92">
        <f t="shared" si="106"/>
        <v>2476.0529521934241</v>
      </c>
    </row>
    <row r="124" spans="3:18" x14ac:dyDescent="0.25">
      <c r="C124" s="16"/>
      <c r="D124" s="16" t="s">
        <v>375</v>
      </c>
      <c r="E124" s="92">
        <f t="shared" ref="E124:P124" si="113">E300+E473</f>
        <v>6.5780766830627968</v>
      </c>
      <c r="F124" s="92">
        <f t="shared" si="113"/>
        <v>6.7830452322263808</v>
      </c>
      <c r="G124" s="92">
        <f t="shared" si="113"/>
        <v>6.3506311200799388</v>
      </c>
      <c r="H124" s="92">
        <f t="shared" si="113"/>
        <v>4.9738992944589517</v>
      </c>
      <c r="I124" s="92">
        <f t="shared" si="113"/>
        <v>6.11754540207692</v>
      </c>
      <c r="J124" s="92">
        <f t="shared" si="113"/>
        <v>5.3924190557257816</v>
      </c>
      <c r="K124" s="92">
        <f t="shared" si="113"/>
        <v>6.610982520036357</v>
      </c>
      <c r="L124" s="92">
        <f t="shared" si="113"/>
        <v>5.0975390823527293</v>
      </c>
      <c r="M124" s="92">
        <f t="shared" si="113"/>
        <v>5.5880255995932675</v>
      </c>
      <c r="N124" s="92">
        <f t="shared" si="113"/>
        <v>5.9576537756377821</v>
      </c>
      <c r="O124" s="92">
        <f t="shared" si="113"/>
        <v>6.1151505028347035</v>
      </c>
      <c r="P124" s="92">
        <f t="shared" si="113"/>
        <v>6.5571615890753963</v>
      </c>
      <c r="Q124" s="92">
        <f t="shared" si="106"/>
        <v>72.122129857160999</v>
      </c>
    </row>
    <row r="125" spans="3:18" x14ac:dyDescent="0.25">
      <c r="C125" s="16"/>
      <c r="D125" s="16" t="s">
        <v>376</v>
      </c>
      <c r="E125" s="92">
        <f t="shared" ref="E125:P125" si="114">E301+E474</f>
        <v>26.172879363998483</v>
      </c>
      <c r="F125" s="92">
        <f t="shared" si="114"/>
        <v>26.988409095429716</v>
      </c>
      <c r="G125" s="92">
        <f t="shared" si="114"/>
        <v>25.267917994795447</v>
      </c>
      <c r="H125" s="92">
        <f t="shared" si="114"/>
        <v>19.790171576707436</v>
      </c>
      <c r="I125" s="92">
        <f t="shared" si="114"/>
        <v>24.340515552912759</v>
      </c>
      <c r="J125" s="92">
        <f t="shared" si="114"/>
        <v>21.455379775220866</v>
      </c>
      <c r="K125" s="92">
        <f t="shared" si="114"/>
        <v>26.303805247501476</v>
      </c>
      <c r="L125" s="92">
        <f t="shared" si="114"/>
        <v>20.282110088380048</v>
      </c>
      <c r="M125" s="92">
        <f t="shared" si="114"/>
        <v>22.233659920332929</v>
      </c>
      <c r="N125" s="92">
        <f t="shared" si="114"/>
        <v>23.704338072513345</v>
      </c>
      <c r="O125" s="92">
        <f t="shared" si="114"/>
        <v>24.330986717665702</v>
      </c>
      <c r="P125" s="92">
        <f t="shared" si="114"/>
        <v>26.089662299468301</v>
      </c>
      <c r="Q125" s="92">
        <f t="shared" si="106"/>
        <v>286.95983570492649</v>
      </c>
    </row>
    <row r="126" spans="3:18" x14ac:dyDescent="0.25">
      <c r="C126" s="16"/>
      <c r="D126" s="16" t="s">
        <v>377</v>
      </c>
      <c r="E126" s="92">
        <f t="shared" ref="E126:P126" si="115">E302+E475</f>
        <v>22.68002073516265</v>
      </c>
      <c r="F126" s="92">
        <f t="shared" si="115"/>
        <v>23.386715285722651</v>
      </c>
      <c r="G126" s="92">
        <f t="shared" si="115"/>
        <v>21.895829499165966</v>
      </c>
      <c r="H126" s="92">
        <f t="shared" si="115"/>
        <v>17.14910673258003</v>
      </c>
      <c r="I126" s="92">
        <f t="shared" si="115"/>
        <v>21.092192026986581</v>
      </c>
      <c r="J126" s="92">
        <f t="shared" si="115"/>
        <v>18.592087305921027</v>
      </c>
      <c r="K126" s="92">
        <f t="shared" si="115"/>
        <v>22.793474119917168</v>
      </c>
      <c r="L126" s="92">
        <f t="shared" si="115"/>
        <v>17.575394398143747</v>
      </c>
      <c r="M126" s="92">
        <f t="shared" si="115"/>
        <v>19.266503352524861</v>
      </c>
      <c r="N126" s="92">
        <f t="shared" si="115"/>
        <v>20.540914567367476</v>
      </c>
      <c r="O126" s="92">
        <f t="shared" si="115"/>
        <v>21.083934846797131</v>
      </c>
      <c r="P126" s="92">
        <f t="shared" si="115"/>
        <v>22.607909267302524</v>
      </c>
      <c r="Q126" s="92">
        <f t="shared" si="106"/>
        <v>248.66408213759181</v>
      </c>
    </row>
    <row r="127" spans="3:18" x14ac:dyDescent="0.25">
      <c r="C127" s="16"/>
      <c r="D127" s="16" t="s">
        <v>378</v>
      </c>
      <c r="E127" s="92">
        <f t="shared" ref="E127:P127" si="116">E303+E476</f>
        <v>53.974938187116514</v>
      </c>
      <c r="F127" s="92">
        <f t="shared" si="116"/>
        <v>55.656761811929641</v>
      </c>
      <c r="G127" s="92">
        <f t="shared" si="116"/>
        <v>52.108684448460224</v>
      </c>
      <c r="H127" s="92">
        <f t="shared" si="116"/>
        <v>40.81221911848629</v>
      </c>
      <c r="I127" s="92">
        <f t="shared" si="116"/>
        <v>50.196151678219714</v>
      </c>
      <c r="J127" s="92">
        <f t="shared" si="116"/>
        <v>44.24628949085325</v>
      </c>
      <c r="K127" s="92">
        <f t="shared" si="116"/>
        <v>54.244939678770812</v>
      </c>
      <c r="L127" s="92">
        <f t="shared" si="116"/>
        <v>41.826717767645803</v>
      </c>
      <c r="M127" s="92">
        <f t="shared" si="116"/>
        <v>45.851295273383485</v>
      </c>
      <c r="N127" s="92">
        <f t="shared" si="116"/>
        <v>48.884196669256255</v>
      </c>
      <c r="O127" s="92">
        <f t="shared" si="116"/>
        <v>50.176500867687842</v>
      </c>
      <c r="P127" s="92">
        <f t="shared" si="116"/>
        <v>53.803324057403742</v>
      </c>
      <c r="Q127" s="92">
        <f t="shared" si="106"/>
        <v>591.78201904921355</v>
      </c>
    </row>
    <row r="128" spans="3:18" x14ac:dyDescent="0.25">
      <c r="C128" s="16"/>
      <c r="D128" s="16" t="s">
        <v>379</v>
      </c>
      <c r="E128" s="92">
        <f t="shared" ref="E128:P128" si="117">E304+E477</f>
        <v>0</v>
      </c>
      <c r="F128" s="92">
        <f t="shared" si="117"/>
        <v>0</v>
      </c>
      <c r="G128" s="92">
        <f t="shared" si="117"/>
        <v>0</v>
      </c>
      <c r="H128" s="92">
        <f t="shared" si="117"/>
        <v>0</v>
      </c>
      <c r="I128" s="92">
        <f t="shared" si="117"/>
        <v>0</v>
      </c>
      <c r="J128" s="92">
        <f t="shared" si="117"/>
        <v>0</v>
      </c>
      <c r="K128" s="92">
        <f t="shared" si="117"/>
        <v>0</v>
      </c>
      <c r="L128" s="92">
        <f t="shared" si="117"/>
        <v>0</v>
      </c>
      <c r="M128" s="92">
        <f t="shared" si="117"/>
        <v>0</v>
      </c>
      <c r="N128" s="92">
        <f t="shared" si="117"/>
        <v>0</v>
      </c>
      <c r="O128" s="92">
        <f t="shared" si="117"/>
        <v>0</v>
      </c>
      <c r="P128" s="92">
        <f t="shared" si="117"/>
        <v>0</v>
      </c>
      <c r="Q128" s="92">
        <f t="shared" si="106"/>
        <v>0</v>
      </c>
    </row>
    <row r="129" spans="3:18" x14ac:dyDescent="0.25">
      <c r="C129" s="16"/>
      <c r="D129" s="16" t="s">
        <v>380</v>
      </c>
      <c r="E129" s="92">
        <f t="shared" ref="E129:P129" si="118">E305+E478</f>
        <v>65.974841878005833</v>
      </c>
      <c r="F129" s="92">
        <f t="shared" si="118"/>
        <v>68.030574620655372</v>
      </c>
      <c r="G129" s="92">
        <f t="shared" si="118"/>
        <v>63.693675850816646</v>
      </c>
      <c r="H129" s="92">
        <f t="shared" si="118"/>
        <v>49.885739446300313</v>
      </c>
      <c r="I129" s="92">
        <f t="shared" si="118"/>
        <v>61.355941870173737</v>
      </c>
      <c r="J129" s="92">
        <f t="shared" si="118"/>
        <v>54.083284777976736</v>
      </c>
      <c r="K129" s="92">
        <f t="shared" si="118"/>
        <v>66.304871078909486</v>
      </c>
      <c r="L129" s="92">
        <f t="shared" si="118"/>
        <v>51.125785108450323</v>
      </c>
      <c r="M129" s="92">
        <f t="shared" si="118"/>
        <v>56.04512125750405</v>
      </c>
      <c r="N129" s="92">
        <f t="shared" si="118"/>
        <v>59.75230827327448</v>
      </c>
      <c r="O129" s="92">
        <f t="shared" si="118"/>
        <v>61.33192222029254</v>
      </c>
      <c r="P129" s="92">
        <f t="shared" si="118"/>
        <v>65.765073873592726</v>
      </c>
      <c r="Q129" s="92">
        <f t="shared" si="106"/>
        <v>723.34914025595231</v>
      </c>
    </row>
    <row r="130" spans="3:18" x14ac:dyDescent="0.25">
      <c r="C130" s="16"/>
      <c r="D130" s="16" t="s">
        <v>381</v>
      </c>
      <c r="E130" s="92">
        <f t="shared" ref="E130:P130" si="119">E306+E479</f>
        <v>33.76292828392269</v>
      </c>
      <c r="F130" s="92">
        <f t="shared" si="119"/>
        <v>34.814958954785524</v>
      </c>
      <c r="G130" s="92">
        <f t="shared" si="119"/>
        <v>32.595531094519416</v>
      </c>
      <c r="H130" s="92">
        <f t="shared" si="119"/>
        <v>25.529256234221993</v>
      </c>
      <c r="I130" s="92">
        <f t="shared" si="119"/>
        <v>31.399184995179269</v>
      </c>
      <c r="J130" s="92">
        <f t="shared" si="119"/>
        <v>27.677369332605206</v>
      </c>
      <c r="K130" s="92">
        <f t="shared" si="119"/>
        <v>33.931822242961104</v>
      </c>
      <c r="L130" s="92">
        <f t="shared" si="119"/>
        <v>26.163855296048887</v>
      </c>
      <c r="M130" s="92">
        <f t="shared" si="119"/>
        <v>28.681348159648756</v>
      </c>
      <c r="N130" s="92">
        <f t="shared" si="119"/>
        <v>30.578518138168597</v>
      </c>
      <c r="O130" s="92">
        <f t="shared" si="119"/>
        <v>31.386892829055647</v>
      </c>
      <c r="P130" s="92">
        <f t="shared" si="119"/>
        <v>33.655578544421118</v>
      </c>
      <c r="Q130" s="92">
        <f t="shared" si="106"/>
        <v>370.17724410553814</v>
      </c>
    </row>
    <row r="131" spans="3:18" x14ac:dyDescent="0.3">
      <c r="C131" s="16"/>
      <c r="D131" s="399" t="s">
        <v>382</v>
      </c>
      <c r="E131" s="92">
        <f t="shared" ref="E131:P131" si="120">E307+E480</f>
        <v>0</v>
      </c>
      <c r="F131" s="92">
        <f t="shared" si="120"/>
        <v>0</v>
      </c>
      <c r="G131" s="92">
        <f t="shared" si="120"/>
        <v>0</v>
      </c>
      <c r="H131" s="92">
        <f t="shared" si="120"/>
        <v>0</v>
      </c>
      <c r="I131" s="92">
        <f t="shared" si="120"/>
        <v>0</v>
      </c>
      <c r="J131" s="92">
        <f t="shared" si="120"/>
        <v>0</v>
      </c>
      <c r="K131" s="92">
        <f t="shared" si="120"/>
        <v>0</v>
      </c>
      <c r="L131" s="92">
        <f t="shared" si="120"/>
        <v>0</v>
      </c>
      <c r="M131" s="92">
        <f t="shared" si="120"/>
        <v>0</v>
      </c>
      <c r="N131" s="92">
        <f t="shared" si="120"/>
        <v>0</v>
      </c>
      <c r="O131" s="92">
        <f t="shared" si="120"/>
        <v>0</v>
      </c>
      <c r="P131" s="92">
        <f t="shared" si="120"/>
        <v>0</v>
      </c>
      <c r="Q131" s="92">
        <f t="shared" si="106"/>
        <v>0</v>
      </c>
    </row>
    <row r="132" spans="3:18" x14ac:dyDescent="0.3">
      <c r="C132" s="16"/>
      <c r="D132" s="399" t="s">
        <v>383</v>
      </c>
      <c r="E132" s="92">
        <f t="shared" ref="E132:P132" si="121">E308+E481</f>
        <v>0</v>
      </c>
      <c r="F132" s="92">
        <f t="shared" si="121"/>
        <v>0</v>
      </c>
      <c r="G132" s="92">
        <f t="shared" si="121"/>
        <v>0</v>
      </c>
      <c r="H132" s="92">
        <f t="shared" si="121"/>
        <v>0</v>
      </c>
      <c r="I132" s="92">
        <f t="shared" si="121"/>
        <v>0</v>
      </c>
      <c r="J132" s="92">
        <f t="shared" si="121"/>
        <v>0</v>
      </c>
      <c r="K132" s="92">
        <f t="shared" si="121"/>
        <v>0</v>
      </c>
      <c r="L132" s="92">
        <f t="shared" si="121"/>
        <v>0</v>
      </c>
      <c r="M132" s="92">
        <f t="shared" si="121"/>
        <v>0</v>
      </c>
      <c r="N132" s="92">
        <f t="shared" si="121"/>
        <v>0</v>
      </c>
      <c r="O132" s="92">
        <f t="shared" si="121"/>
        <v>0</v>
      </c>
      <c r="P132" s="92">
        <f t="shared" si="121"/>
        <v>0</v>
      </c>
      <c r="Q132" s="92">
        <f t="shared" si="106"/>
        <v>0</v>
      </c>
    </row>
    <row r="133" spans="3:18" x14ac:dyDescent="0.25">
      <c r="C133" s="16"/>
      <c r="D133" s="16"/>
      <c r="E133" s="16">
        <f t="shared" ref="E133:P133" si="122">E309+E482</f>
        <v>0</v>
      </c>
      <c r="F133" s="16">
        <f t="shared" si="122"/>
        <v>0</v>
      </c>
      <c r="G133" s="16">
        <f t="shared" si="122"/>
        <v>0</v>
      </c>
      <c r="H133" s="16">
        <f t="shared" si="122"/>
        <v>0</v>
      </c>
      <c r="I133" s="16">
        <f t="shared" si="122"/>
        <v>0</v>
      </c>
      <c r="J133" s="16">
        <f t="shared" si="122"/>
        <v>0</v>
      </c>
      <c r="K133" s="16">
        <f t="shared" si="122"/>
        <v>0</v>
      </c>
      <c r="L133" s="16">
        <f t="shared" si="122"/>
        <v>0</v>
      </c>
      <c r="M133" s="16">
        <f t="shared" si="122"/>
        <v>0</v>
      </c>
      <c r="N133" s="16">
        <f t="shared" si="122"/>
        <v>0</v>
      </c>
      <c r="O133" s="16">
        <f t="shared" si="122"/>
        <v>0</v>
      </c>
      <c r="P133" s="16">
        <f t="shared" si="122"/>
        <v>0</v>
      </c>
      <c r="Q133" s="16">
        <f t="shared" si="106"/>
        <v>0</v>
      </c>
    </row>
    <row r="134" spans="3:18" x14ac:dyDescent="0.25">
      <c r="C134" s="16"/>
      <c r="D134" s="16"/>
      <c r="E134" s="16">
        <f t="shared" ref="E134:P134" si="123">E310+E483</f>
        <v>0</v>
      </c>
      <c r="F134" s="16">
        <f t="shared" si="123"/>
        <v>0</v>
      </c>
      <c r="G134" s="16">
        <f t="shared" si="123"/>
        <v>0</v>
      </c>
      <c r="H134" s="16">
        <f t="shared" si="123"/>
        <v>0</v>
      </c>
      <c r="I134" s="16">
        <f t="shared" si="123"/>
        <v>0</v>
      </c>
      <c r="J134" s="16">
        <f t="shared" si="123"/>
        <v>0</v>
      </c>
      <c r="K134" s="16">
        <f t="shared" si="123"/>
        <v>0</v>
      </c>
      <c r="L134" s="16">
        <f t="shared" si="123"/>
        <v>0</v>
      </c>
      <c r="M134" s="16">
        <f t="shared" si="123"/>
        <v>0</v>
      </c>
      <c r="N134" s="16">
        <f t="shared" si="123"/>
        <v>0</v>
      </c>
      <c r="O134" s="16">
        <f t="shared" si="123"/>
        <v>0</v>
      </c>
      <c r="P134" s="16">
        <f t="shared" si="123"/>
        <v>0</v>
      </c>
      <c r="Q134" s="16">
        <f t="shared" si="106"/>
        <v>0</v>
      </c>
    </row>
    <row r="135" spans="3:18" x14ac:dyDescent="0.25">
      <c r="C135" s="16"/>
      <c r="D135" s="16"/>
      <c r="E135" s="16">
        <f t="shared" ref="E135:P135" si="124">E311+E484</f>
        <v>0</v>
      </c>
      <c r="F135" s="16">
        <f t="shared" si="124"/>
        <v>0</v>
      </c>
      <c r="G135" s="16">
        <f t="shared" si="124"/>
        <v>0</v>
      </c>
      <c r="H135" s="16">
        <f t="shared" si="124"/>
        <v>0</v>
      </c>
      <c r="I135" s="16">
        <f t="shared" si="124"/>
        <v>0</v>
      </c>
      <c r="J135" s="16">
        <f t="shared" si="124"/>
        <v>0</v>
      </c>
      <c r="K135" s="16">
        <f t="shared" si="124"/>
        <v>0</v>
      </c>
      <c r="L135" s="16">
        <f t="shared" si="124"/>
        <v>0</v>
      </c>
      <c r="M135" s="16">
        <f t="shared" si="124"/>
        <v>0</v>
      </c>
      <c r="N135" s="16">
        <f t="shared" si="124"/>
        <v>0</v>
      </c>
      <c r="O135" s="16">
        <f t="shared" si="124"/>
        <v>0</v>
      </c>
      <c r="P135" s="16">
        <f t="shared" si="124"/>
        <v>0</v>
      </c>
      <c r="Q135" s="16">
        <f t="shared" si="106"/>
        <v>0</v>
      </c>
    </row>
    <row r="136" spans="3:18" x14ac:dyDescent="0.25">
      <c r="C136" s="16"/>
      <c r="D136" s="16"/>
      <c r="E136" s="16">
        <f t="shared" ref="E136:P136" si="125">E312+E485</f>
        <v>0</v>
      </c>
      <c r="F136" s="16">
        <f t="shared" si="125"/>
        <v>0</v>
      </c>
      <c r="G136" s="16">
        <f t="shared" si="125"/>
        <v>0</v>
      </c>
      <c r="H136" s="16">
        <f t="shared" si="125"/>
        <v>0</v>
      </c>
      <c r="I136" s="16">
        <f t="shared" si="125"/>
        <v>0</v>
      </c>
      <c r="J136" s="16">
        <f t="shared" si="125"/>
        <v>0</v>
      </c>
      <c r="K136" s="16">
        <f t="shared" si="125"/>
        <v>0</v>
      </c>
      <c r="L136" s="16">
        <f t="shared" si="125"/>
        <v>0</v>
      </c>
      <c r="M136" s="16">
        <f t="shared" si="125"/>
        <v>0</v>
      </c>
      <c r="N136" s="16">
        <f t="shared" si="125"/>
        <v>0</v>
      </c>
      <c r="O136" s="16">
        <f t="shared" si="125"/>
        <v>0</v>
      </c>
      <c r="P136" s="16">
        <f t="shared" si="125"/>
        <v>0</v>
      </c>
      <c r="Q136" s="16">
        <f t="shared" si="106"/>
        <v>0</v>
      </c>
    </row>
    <row r="137" spans="3:18" x14ac:dyDescent="0.25">
      <c r="C137" s="16"/>
      <c r="D137" s="16"/>
      <c r="E137" s="16">
        <f t="shared" ref="E137:P137" si="126">E313+E486</f>
        <v>0</v>
      </c>
      <c r="F137" s="16">
        <f t="shared" si="126"/>
        <v>0</v>
      </c>
      <c r="G137" s="16">
        <f t="shared" si="126"/>
        <v>0</v>
      </c>
      <c r="H137" s="16">
        <f t="shared" si="126"/>
        <v>0</v>
      </c>
      <c r="I137" s="16">
        <f t="shared" si="126"/>
        <v>0</v>
      </c>
      <c r="J137" s="16">
        <f t="shared" si="126"/>
        <v>0</v>
      </c>
      <c r="K137" s="16">
        <f t="shared" si="126"/>
        <v>0</v>
      </c>
      <c r="L137" s="16">
        <f t="shared" si="126"/>
        <v>0</v>
      </c>
      <c r="M137" s="16">
        <f t="shared" si="126"/>
        <v>0</v>
      </c>
      <c r="N137" s="16">
        <f t="shared" si="126"/>
        <v>0</v>
      </c>
      <c r="O137" s="16">
        <f t="shared" si="126"/>
        <v>0</v>
      </c>
      <c r="P137" s="16">
        <f t="shared" si="126"/>
        <v>0</v>
      </c>
      <c r="Q137" s="16">
        <f t="shared" si="106"/>
        <v>0</v>
      </c>
    </row>
    <row r="138" spans="3:18" x14ac:dyDescent="0.25">
      <c r="C138" s="16"/>
      <c r="D138" s="16"/>
      <c r="E138" s="16">
        <f t="shared" ref="E138:P138" si="127">E314+E487</f>
        <v>0</v>
      </c>
      <c r="F138" s="16">
        <f t="shared" si="127"/>
        <v>0</v>
      </c>
      <c r="G138" s="16">
        <f t="shared" si="127"/>
        <v>0</v>
      </c>
      <c r="H138" s="16">
        <f t="shared" si="127"/>
        <v>0</v>
      </c>
      <c r="I138" s="16">
        <f t="shared" si="127"/>
        <v>0</v>
      </c>
      <c r="J138" s="16">
        <f t="shared" si="127"/>
        <v>0</v>
      </c>
      <c r="K138" s="16">
        <f t="shared" si="127"/>
        <v>0</v>
      </c>
      <c r="L138" s="16">
        <f t="shared" si="127"/>
        <v>0</v>
      </c>
      <c r="M138" s="16">
        <f t="shared" si="127"/>
        <v>0</v>
      </c>
      <c r="N138" s="16">
        <f t="shared" si="127"/>
        <v>0</v>
      </c>
      <c r="O138" s="16">
        <f t="shared" si="127"/>
        <v>0</v>
      </c>
      <c r="P138" s="16">
        <f t="shared" si="127"/>
        <v>0</v>
      </c>
      <c r="Q138" s="16">
        <f t="shared" si="106"/>
        <v>0</v>
      </c>
    </row>
    <row r="139" spans="3:18" x14ac:dyDescent="0.25">
      <c r="C139" s="16"/>
      <c r="D139" s="16"/>
      <c r="E139" s="16">
        <f t="shared" ref="E139:P139" si="128">E315+E488</f>
        <v>0</v>
      </c>
      <c r="F139" s="16">
        <f t="shared" si="128"/>
        <v>0</v>
      </c>
      <c r="G139" s="16">
        <f t="shared" si="128"/>
        <v>0</v>
      </c>
      <c r="H139" s="16">
        <f t="shared" si="128"/>
        <v>0</v>
      </c>
      <c r="I139" s="16">
        <f t="shared" si="128"/>
        <v>0</v>
      </c>
      <c r="J139" s="16">
        <f t="shared" si="128"/>
        <v>0</v>
      </c>
      <c r="K139" s="16">
        <f t="shared" si="128"/>
        <v>0</v>
      </c>
      <c r="L139" s="16">
        <f t="shared" si="128"/>
        <v>0</v>
      </c>
      <c r="M139" s="16">
        <f t="shared" si="128"/>
        <v>0</v>
      </c>
      <c r="N139" s="16">
        <f t="shared" si="128"/>
        <v>0</v>
      </c>
      <c r="O139" s="16">
        <f t="shared" si="128"/>
        <v>0</v>
      </c>
      <c r="P139" s="16">
        <f t="shared" si="128"/>
        <v>0</v>
      </c>
      <c r="Q139" s="16">
        <f t="shared" si="106"/>
        <v>0</v>
      </c>
    </row>
    <row r="140" spans="3:18" x14ac:dyDescent="0.25">
      <c r="C140" s="16"/>
      <c r="D140" s="16"/>
      <c r="E140" s="16">
        <f t="shared" ref="E140:P140" si="129">E316+E489</f>
        <v>0</v>
      </c>
      <c r="F140" s="16">
        <f t="shared" si="129"/>
        <v>0</v>
      </c>
      <c r="G140" s="16">
        <f t="shared" si="129"/>
        <v>0</v>
      </c>
      <c r="H140" s="16">
        <f t="shared" si="129"/>
        <v>0</v>
      </c>
      <c r="I140" s="16">
        <f t="shared" si="129"/>
        <v>0</v>
      </c>
      <c r="J140" s="16">
        <f t="shared" si="129"/>
        <v>0</v>
      </c>
      <c r="K140" s="16">
        <f t="shared" si="129"/>
        <v>0</v>
      </c>
      <c r="L140" s="16">
        <f t="shared" si="129"/>
        <v>0</v>
      </c>
      <c r="M140" s="16">
        <f t="shared" si="129"/>
        <v>0</v>
      </c>
      <c r="N140" s="16">
        <f t="shared" si="129"/>
        <v>0</v>
      </c>
      <c r="O140" s="16">
        <f t="shared" si="129"/>
        <v>0</v>
      </c>
      <c r="P140" s="16">
        <f t="shared" si="129"/>
        <v>0</v>
      </c>
      <c r="Q140" s="16">
        <f t="shared" si="106"/>
        <v>0</v>
      </c>
    </row>
    <row r="141" spans="3:18" x14ac:dyDescent="0.25">
      <c r="C141" s="935" t="s">
        <v>384</v>
      </c>
      <c r="D141" s="936"/>
      <c r="E141" s="140" t="e">
        <f t="shared" ref="E141:P141" si="130">SUM(E117:E140)</f>
        <v>#VALUE!</v>
      </c>
      <c r="F141" s="140" t="e">
        <f t="shared" si="130"/>
        <v>#VALUE!</v>
      </c>
      <c r="G141" s="140" t="e">
        <f t="shared" si="130"/>
        <v>#VALUE!</v>
      </c>
      <c r="H141" s="140" t="e">
        <f t="shared" si="130"/>
        <v>#VALUE!</v>
      </c>
      <c r="I141" s="140" t="e">
        <f t="shared" si="130"/>
        <v>#VALUE!</v>
      </c>
      <c r="J141" s="140" t="e">
        <f t="shared" si="130"/>
        <v>#VALUE!</v>
      </c>
      <c r="K141" s="140" t="e">
        <f t="shared" si="130"/>
        <v>#VALUE!</v>
      </c>
      <c r="L141" s="140" t="e">
        <f t="shared" si="130"/>
        <v>#VALUE!</v>
      </c>
      <c r="M141" s="140" t="e">
        <f t="shared" si="130"/>
        <v>#VALUE!</v>
      </c>
      <c r="N141" s="140" t="e">
        <f t="shared" si="130"/>
        <v>#VALUE!</v>
      </c>
      <c r="O141" s="140" t="e">
        <f t="shared" si="130"/>
        <v>#VALUE!</v>
      </c>
      <c r="P141" s="140" t="e">
        <f t="shared" si="130"/>
        <v>#VALUE!</v>
      </c>
      <c r="Q141" s="140" t="e">
        <f t="shared" si="106"/>
        <v>#VALUE!</v>
      </c>
      <c r="R141" s="492"/>
    </row>
    <row r="142" spans="3:18" x14ac:dyDescent="0.25">
      <c r="C142" s="1002" t="s">
        <v>385</v>
      </c>
      <c r="D142" s="1003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</row>
    <row r="143" spans="3:18" x14ac:dyDescent="0.25">
      <c r="C143" s="16"/>
      <c r="D143" s="16" t="s">
        <v>494</v>
      </c>
      <c r="E143" s="92" t="e">
        <f t="shared" ref="E143:P144" si="131">E319+E492</f>
        <v>#REF!</v>
      </c>
      <c r="F143" s="92" t="e">
        <f t="shared" si="131"/>
        <v>#REF!</v>
      </c>
      <c r="G143" s="92" t="e">
        <f t="shared" si="131"/>
        <v>#REF!</v>
      </c>
      <c r="H143" s="92" t="e">
        <f t="shared" si="131"/>
        <v>#REF!</v>
      </c>
      <c r="I143" s="92" t="e">
        <f t="shared" si="131"/>
        <v>#REF!</v>
      </c>
      <c r="J143" s="92" t="e">
        <f t="shared" si="131"/>
        <v>#REF!</v>
      </c>
      <c r="K143" s="92" t="e">
        <f t="shared" si="131"/>
        <v>#REF!</v>
      </c>
      <c r="L143" s="92" t="e">
        <f t="shared" si="131"/>
        <v>#REF!</v>
      </c>
      <c r="M143" s="92" t="e">
        <f t="shared" si="131"/>
        <v>#REF!</v>
      </c>
      <c r="N143" s="92" t="e">
        <f t="shared" si="131"/>
        <v>#REF!</v>
      </c>
      <c r="O143" s="92" t="e">
        <f t="shared" si="131"/>
        <v>#VALUE!</v>
      </c>
      <c r="P143" s="92" t="e">
        <f t="shared" si="131"/>
        <v>#REF!</v>
      </c>
      <c r="Q143" s="92" t="e">
        <f>SUM(E143:P143)</f>
        <v>#REF!</v>
      </c>
      <c r="R143" s="492"/>
    </row>
    <row r="144" spans="3:18" x14ac:dyDescent="0.25">
      <c r="C144" s="16"/>
      <c r="D144" s="16" t="s">
        <v>386</v>
      </c>
      <c r="E144" s="92" t="e">
        <f t="shared" si="131"/>
        <v>#REF!</v>
      </c>
      <c r="F144" s="92" t="e">
        <f t="shared" si="131"/>
        <v>#REF!</v>
      </c>
      <c r="G144" s="92" t="e">
        <f t="shared" si="131"/>
        <v>#REF!</v>
      </c>
      <c r="H144" s="92" t="e">
        <f t="shared" si="131"/>
        <v>#REF!</v>
      </c>
      <c r="I144" s="92" t="e">
        <f t="shared" si="131"/>
        <v>#REF!</v>
      </c>
      <c r="J144" s="92" t="e">
        <f t="shared" si="131"/>
        <v>#REF!</v>
      </c>
      <c r="K144" s="92" t="e">
        <f t="shared" si="131"/>
        <v>#REF!</v>
      </c>
      <c r="L144" s="92" t="e">
        <f t="shared" si="131"/>
        <v>#REF!</v>
      </c>
      <c r="M144" s="92" t="e">
        <f t="shared" si="131"/>
        <v>#REF!</v>
      </c>
      <c r="N144" s="92" t="e">
        <f t="shared" si="131"/>
        <v>#REF!</v>
      </c>
      <c r="O144" s="92" t="e">
        <f t="shared" si="131"/>
        <v>#REF!</v>
      </c>
      <c r="P144" s="92" t="e">
        <f t="shared" si="131"/>
        <v>#REF!</v>
      </c>
      <c r="Q144" s="92" t="e">
        <f>SUM(E144:P144)</f>
        <v>#REF!</v>
      </c>
      <c r="R144" s="492"/>
    </row>
    <row r="145" spans="3:17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3:17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</row>
    <row r="147" spans="3:17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</row>
    <row r="148" spans="3:17" x14ac:dyDescent="0.3">
      <c r="C148" s="16"/>
      <c r="D148" s="397" t="s">
        <v>489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</row>
    <row r="149" spans="3:17" x14ac:dyDescent="0.3">
      <c r="C149" s="16"/>
      <c r="D149" s="397" t="s">
        <v>490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</row>
    <row r="150" spans="3:17" x14ac:dyDescent="0.3">
      <c r="C150" s="16"/>
      <c r="D150" s="397" t="s">
        <v>460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</row>
    <row r="151" spans="3:17" x14ac:dyDescent="0.3">
      <c r="C151" s="16"/>
      <c r="D151" s="397" t="s">
        <v>461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</row>
    <row r="152" spans="3:17" x14ac:dyDescent="0.3">
      <c r="C152" s="16"/>
      <c r="D152" s="398" t="s">
        <v>462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3:17" x14ac:dyDescent="0.3">
      <c r="C153" s="16"/>
      <c r="D153" s="397" t="s">
        <v>463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7" x14ac:dyDescent="0.3">
      <c r="C154" s="16"/>
      <c r="D154" s="397" t="s">
        <v>464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3:17" x14ac:dyDescent="0.3">
      <c r="C155" s="16"/>
      <c r="D155" s="397" t="s">
        <v>465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</row>
    <row r="156" spans="3:17" x14ac:dyDescent="0.3">
      <c r="C156" s="16"/>
      <c r="D156" s="397" t="s">
        <v>466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</row>
    <row r="157" spans="3:17" x14ac:dyDescent="0.3">
      <c r="C157" s="16"/>
      <c r="D157" s="397" t="s">
        <v>467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</row>
    <row r="158" spans="3:17" x14ac:dyDescent="0.3">
      <c r="C158" s="16"/>
      <c r="D158" s="397" t="s">
        <v>468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</row>
    <row r="159" spans="3:17" x14ac:dyDescent="0.3">
      <c r="C159" s="16"/>
      <c r="D159" s="397" t="s">
        <v>469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</row>
    <row r="160" spans="3:17" x14ac:dyDescent="0.3">
      <c r="C160" s="16"/>
      <c r="D160" s="397" t="s">
        <v>470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</row>
    <row r="161" spans="3:18" x14ac:dyDescent="0.25"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</row>
    <row r="162" spans="3:18" x14ac:dyDescent="0.25"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</row>
    <row r="163" spans="3:18" x14ac:dyDescent="0.25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</row>
    <row r="164" spans="3:18" x14ac:dyDescent="0.25"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</row>
    <row r="165" spans="3:18" x14ac:dyDescent="0.25"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</row>
    <row r="166" spans="3:18" x14ac:dyDescent="0.25">
      <c r="C166" s="16"/>
      <c r="D166" s="16"/>
      <c r="E166" s="16">
        <f t="shared" ref="E166:P166" si="132">E338+E513</f>
        <v>0</v>
      </c>
      <c r="F166" s="16">
        <f t="shared" si="132"/>
        <v>0</v>
      </c>
      <c r="G166" s="16">
        <f t="shared" si="132"/>
        <v>0</v>
      </c>
      <c r="H166" s="16">
        <f t="shared" si="132"/>
        <v>0</v>
      </c>
      <c r="I166" s="16">
        <f t="shared" si="132"/>
        <v>0</v>
      </c>
      <c r="J166" s="16">
        <f t="shared" si="132"/>
        <v>0</v>
      </c>
      <c r="K166" s="16">
        <f t="shared" si="132"/>
        <v>0</v>
      </c>
      <c r="L166" s="16">
        <f t="shared" si="132"/>
        <v>0</v>
      </c>
      <c r="M166" s="16">
        <f t="shared" si="132"/>
        <v>0</v>
      </c>
      <c r="N166" s="16">
        <f t="shared" si="132"/>
        <v>0</v>
      </c>
      <c r="O166" s="16">
        <f t="shared" si="132"/>
        <v>0</v>
      </c>
      <c r="P166" s="16">
        <f t="shared" si="132"/>
        <v>0</v>
      </c>
      <c r="Q166" s="16">
        <f t="shared" ref="Q166:Q173" si="133">SUM(E166:P166)</f>
        <v>0</v>
      </c>
    </row>
    <row r="167" spans="3:18" x14ac:dyDescent="0.25">
      <c r="C167" s="16"/>
      <c r="D167" s="16"/>
      <c r="E167" s="16">
        <f t="shared" ref="E167:P167" si="134">E339+E514</f>
        <v>0</v>
      </c>
      <c r="F167" s="16">
        <f t="shared" si="134"/>
        <v>0</v>
      </c>
      <c r="G167" s="16">
        <f t="shared" si="134"/>
        <v>0</v>
      </c>
      <c r="H167" s="16">
        <f t="shared" si="134"/>
        <v>0</v>
      </c>
      <c r="I167" s="16">
        <f t="shared" si="134"/>
        <v>0</v>
      </c>
      <c r="J167" s="16">
        <f t="shared" si="134"/>
        <v>0</v>
      </c>
      <c r="K167" s="16">
        <f t="shared" si="134"/>
        <v>0</v>
      </c>
      <c r="L167" s="16">
        <f t="shared" si="134"/>
        <v>0</v>
      </c>
      <c r="M167" s="16">
        <f t="shared" si="134"/>
        <v>0</v>
      </c>
      <c r="N167" s="16">
        <f t="shared" si="134"/>
        <v>0</v>
      </c>
      <c r="O167" s="16">
        <f t="shared" si="134"/>
        <v>0</v>
      </c>
      <c r="P167" s="16">
        <f t="shared" si="134"/>
        <v>0</v>
      </c>
      <c r="Q167" s="16">
        <f t="shared" si="133"/>
        <v>0</v>
      </c>
    </row>
    <row r="168" spans="3:18" x14ac:dyDescent="0.25">
      <c r="C168" s="16"/>
      <c r="D168" s="16"/>
      <c r="E168" s="16">
        <f t="shared" ref="E168:P168" si="135">E340+E515</f>
        <v>0</v>
      </c>
      <c r="F168" s="16">
        <f t="shared" si="135"/>
        <v>0</v>
      </c>
      <c r="G168" s="16">
        <f t="shared" si="135"/>
        <v>0</v>
      </c>
      <c r="H168" s="16">
        <f t="shared" si="135"/>
        <v>0</v>
      </c>
      <c r="I168" s="16">
        <f t="shared" si="135"/>
        <v>0</v>
      </c>
      <c r="J168" s="16">
        <f t="shared" si="135"/>
        <v>0</v>
      </c>
      <c r="K168" s="16">
        <f t="shared" si="135"/>
        <v>0</v>
      </c>
      <c r="L168" s="16">
        <f t="shared" si="135"/>
        <v>0</v>
      </c>
      <c r="M168" s="16">
        <f t="shared" si="135"/>
        <v>0</v>
      </c>
      <c r="N168" s="16">
        <f t="shared" si="135"/>
        <v>0</v>
      </c>
      <c r="O168" s="16">
        <f t="shared" si="135"/>
        <v>0</v>
      </c>
      <c r="P168" s="16">
        <f t="shared" si="135"/>
        <v>0</v>
      </c>
      <c r="Q168" s="16">
        <f t="shared" si="133"/>
        <v>0</v>
      </c>
    </row>
    <row r="169" spans="3:18" x14ac:dyDescent="0.25">
      <c r="C169" s="16"/>
      <c r="D169" s="16"/>
      <c r="E169" s="16">
        <f t="shared" ref="E169:P169" si="136">E341+E516</f>
        <v>0</v>
      </c>
      <c r="F169" s="16">
        <f t="shared" si="136"/>
        <v>0</v>
      </c>
      <c r="G169" s="16">
        <f t="shared" si="136"/>
        <v>0</v>
      </c>
      <c r="H169" s="16">
        <f t="shared" si="136"/>
        <v>0</v>
      </c>
      <c r="I169" s="16">
        <f t="shared" si="136"/>
        <v>0</v>
      </c>
      <c r="J169" s="16">
        <f t="shared" si="136"/>
        <v>0</v>
      </c>
      <c r="K169" s="16">
        <f t="shared" si="136"/>
        <v>0</v>
      </c>
      <c r="L169" s="16">
        <f t="shared" si="136"/>
        <v>0</v>
      </c>
      <c r="M169" s="16">
        <f t="shared" si="136"/>
        <v>0</v>
      </c>
      <c r="N169" s="16">
        <f t="shared" si="136"/>
        <v>0</v>
      </c>
      <c r="O169" s="16">
        <f t="shared" si="136"/>
        <v>0</v>
      </c>
      <c r="P169" s="16">
        <f t="shared" si="136"/>
        <v>0</v>
      </c>
      <c r="Q169" s="16">
        <f t="shared" si="133"/>
        <v>0</v>
      </c>
    </row>
    <row r="170" spans="3:18" x14ac:dyDescent="0.25">
      <c r="C170" s="16"/>
      <c r="D170" s="16"/>
      <c r="E170" s="16">
        <f t="shared" ref="E170:P170" si="137">E342+E517</f>
        <v>0</v>
      </c>
      <c r="F170" s="16">
        <f t="shared" si="137"/>
        <v>0</v>
      </c>
      <c r="G170" s="16">
        <f t="shared" si="137"/>
        <v>0</v>
      </c>
      <c r="H170" s="16">
        <f t="shared" si="137"/>
        <v>0</v>
      </c>
      <c r="I170" s="16">
        <f t="shared" si="137"/>
        <v>0</v>
      </c>
      <c r="J170" s="16">
        <f t="shared" si="137"/>
        <v>0</v>
      </c>
      <c r="K170" s="16">
        <f t="shared" si="137"/>
        <v>0</v>
      </c>
      <c r="L170" s="16">
        <f t="shared" si="137"/>
        <v>0</v>
      </c>
      <c r="M170" s="16">
        <f t="shared" si="137"/>
        <v>0</v>
      </c>
      <c r="N170" s="16">
        <f t="shared" si="137"/>
        <v>0</v>
      </c>
      <c r="O170" s="16">
        <f t="shared" si="137"/>
        <v>0</v>
      </c>
      <c r="P170" s="16">
        <f t="shared" si="137"/>
        <v>0</v>
      </c>
      <c r="Q170" s="16">
        <f t="shared" si="133"/>
        <v>0</v>
      </c>
    </row>
    <row r="171" spans="3:18" x14ac:dyDescent="0.25">
      <c r="C171" s="16"/>
      <c r="D171" s="16"/>
      <c r="E171" s="16">
        <f t="shared" ref="E171:P171" si="138">E343+E518</f>
        <v>0</v>
      </c>
      <c r="F171" s="16">
        <f t="shared" si="138"/>
        <v>0</v>
      </c>
      <c r="G171" s="16">
        <f t="shared" si="138"/>
        <v>0</v>
      </c>
      <c r="H171" s="16">
        <f t="shared" si="138"/>
        <v>0</v>
      </c>
      <c r="I171" s="16">
        <f t="shared" si="138"/>
        <v>0</v>
      </c>
      <c r="J171" s="16">
        <f t="shared" si="138"/>
        <v>0</v>
      </c>
      <c r="K171" s="16">
        <f t="shared" si="138"/>
        <v>0</v>
      </c>
      <c r="L171" s="16">
        <f t="shared" si="138"/>
        <v>0</v>
      </c>
      <c r="M171" s="16">
        <f t="shared" si="138"/>
        <v>0</v>
      </c>
      <c r="N171" s="16">
        <f t="shared" si="138"/>
        <v>0</v>
      </c>
      <c r="O171" s="16">
        <f t="shared" si="138"/>
        <v>0</v>
      </c>
      <c r="P171" s="16">
        <f t="shared" si="138"/>
        <v>0</v>
      </c>
      <c r="Q171" s="16">
        <f t="shared" si="133"/>
        <v>0</v>
      </c>
    </row>
    <row r="172" spans="3:18" x14ac:dyDescent="0.25">
      <c r="C172" s="16"/>
      <c r="D172" s="16"/>
      <c r="E172" s="16">
        <f t="shared" ref="E172:P172" si="139">E344+E519</f>
        <v>0</v>
      </c>
      <c r="F172" s="16">
        <f t="shared" si="139"/>
        <v>0</v>
      </c>
      <c r="G172" s="16">
        <f t="shared" si="139"/>
        <v>0</v>
      </c>
      <c r="H172" s="16">
        <f t="shared" si="139"/>
        <v>0</v>
      </c>
      <c r="I172" s="16">
        <f t="shared" si="139"/>
        <v>0</v>
      </c>
      <c r="J172" s="16">
        <f t="shared" si="139"/>
        <v>0</v>
      </c>
      <c r="K172" s="16">
        <f t="shared" si="139"/>
        <v>0</v>
      </c>
      <c r="L172" s="16">
        <f t="shared" si="139"/>
        <v>0</v>
      </c>
      <c r="M172" s="16">
        <f t="shared" si="139"/>
        <v>0</v>
      </c>
      <c r="N172" s="16">
        <f t="shared" si="139"/>
        <v>0</v>
      </c>
      <c r="O172" s="16">
        <f t="shared" si="139"/>
        <v>0</v>
      </c>
      <c r="P172" s="16">
        <f t="shared" si="139"/>
        <v>0</v>
      </c>
      <c r="Q172" s="16">
        <f t="shared" si="133"/>
        <v>0</v>
      </c>
    </row>
    <row r="173" spans="3:18" x14ac:dyDescent="0.25">
      <c r="C173" s="935" t="s">
        <v>387</v>
      </c>
      <c r="D173" s="936"/>
      <c r="E173" s="28" t="e">
        <f t="shared" ref="E173:P173" si="140">SUM(E143:E172)</f>
        <v>#REF!</v>
      </c>
      <c r="F173" s="28" t="e">
        <f t="shared" si="140"/>
        <v>#REF!</v>
      </c>
      <c r="G173" s="28" t="e">
        <f t="shared" si="140"/>
        <v>#REF!</v>
      </c>
      <c r="H173" s="28" t="e">
        <f t="shared" si="140"/>
        <v>#REF!</v>
      </c>
      <c r="I173" s="28" t="e">
        <f t="shared" si="140"/>
        <v>#REF!</v>
      </c>
      <c r="J173" s="28" t="e">
        <f t="shared" si="140"/>
        <v>#REF!</v>
      </c>
      <c r="K173" s="28" t="e">
        <f t="shared" si="140"/>
        <v>#REF!</v>
      </c>
      <c r="L173" s="28" t="e">
        <f t="shared" si="140"/>
        <v>#REF!</v>
      </c>
      <c r="M173" s="28" t="e">
        <f t="shared" si="140"/>
        <v>#REF!</v>
      </c>
      <c r="N173" s="28" t="e">
        <f t="shared" si="140"/>
        <v>#REF!</v>
      </c>
      <c r="O173" s="28" t="e">
        <f t="shared" si="140"/>
        <v>#VALUE!</v>
      </c>
      <c r="P173" s="28" t="e">
        <f t="shared" si="140"/>
        <v>#REF!</v>
      </c>
      <c r="Q173" s="28" t="e">
        <f t="shared" si="133"/>
        <v>#REF!</v>
      </c>
    </row>
    <row r="174" spans="3:18" x14ac:dyDescent="0.25">
      <c r="C174" s="1002" t="s">
        <v>388</v>
      </c>
      <c r="D174" s="1003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</row>
    <row r="175" spans="3:18" x14ac:dyDescent="0.25">
      <c r="C175" s="16" t="s">
        <v>389</v>
      </c>
      <c r="D175" s="16" t="s">
        <v>390</v>
      </c>
      <c r="E175" s="16" t="e">
        <f t="shared" ref="E175:P175" si="141">E347+E522</f>
        <v>#REF!</v>
      </c>
      <c r="F175" s="16" t="e">
        <f t="shared" si="141"/>
        <v>#REF!</v>
      </c>
      <c r="G175" s="16" t="e">
        <f t="shared" si="141"/>
        <v>#REF!</v>
      </c>
      <c r="H175" s="16" t="e">
        <f t="shared" si="141"/>
        <v>#REF!</v>
      </c>
      <c r="I175" s="16" t="e">
        <f t="shared" si="141"/>
        <v>#REF!</v>
      </c>
      <c r="J175" s="16" t="e">
        <f t="shared" si="141"/>
        <v>#REF!</v>
      </c>
      <c r="K175" s="16" t="e">
        <f t="shared" si="141"/>
        <v>#REF!</v>
      </c>
      <c r="L175" s="16" t="e">
        <f t="shared" si="141"/>
        <v>#REF!</v>
      </c>
      <c r="M175" s="16" t="e">
        <f t="shared" si="141"/>
        <v>#REF!</v>
      </c>
      <c r="N175" s="16" t="e">
        <f t="shared" si="141"/>
        <v>#REF!</v>
      </c>
      <c r="O175" s="16" t="e">
        <f t="shared" si="141"/>
        <v>#REF!</v>
      </c>
      <c r="P175" s="16" t="e">
        <f t="shared" si="141"/>
        <v>#REF!</v>
      </c>
      <c r="Q175" s="16" t="e">
        <f>SUM(E175:P175)</f>
        <v>#REF!</v>
      </c>
      <c r="R175" s="492"/>
    </row>
    <row r="176" spans="3:18" x14ac:dyDescent="0.25">
      <c r="C176" s="16" t="s">
        <v>389</v>
      </c>
      <c r="D176" s="16" t="s">
        <v>391</v>
      </c>
      <c r="E176" s="16" t="e">
        <f t="shared" ref="E176:P176" si="142">E348+E523</f>
        <v>#REF!</v>
      </c>
      <c r="F176" s="16" t="e">
        <f t="shared" si="142"/>
        <v>#REF!</v>
      </c>
      <c r="G176" s="16" t="e">
        <f t="shared" si="142"/>
        <v>#REF!</v>
      </c>
      <c r="H176" s="16" t="e">
        <f t="shared" si="142"/>
        <v>#REF!</v>
      </c>
      <c r="I176" s="16" t="e">
        <f t="shared" si="142"/>
        <v>#REF!</v>
      </c>
      <c r="J176" s="16" t="e">
        <f t="shared" si="142"/>
        <v>#REF!</v>
      </c>
      <c r="K176" s="16" t="e">
        <f t="shared" si="142"/>
        <v>#REF!</v>
      </c>
      <c r="L176" s="16" t="e">
        <f t="shared" si="142"/>
        <v>#REF!</v>
      </c>
      <c r="M176" s="16" t="e">
        <f t="shared" si="142"/>
        <v>#REF!</v>
      </c>
      <c r="N176" s="16" t="e">
        <f t="shared" si="142"/>
        <v>#REF!</v>
      </c>
      <c r="O176" s="16" t="e">
        <f t="shared" si="142"/>
        <v>#REF!</v>
      </c>
      <c r="P176" s="16" t="e">
        <f t="shared" si="142"/>
        <v>#REF!</v>
      </c>
      <c r="Q176" s="16" t="e">
        <f>SUM(E176:P176)</f>
        <v>#REF!</v>
      </c>
    </row>
    <row r="177" spans="2:18" x14ac:dyDescent="0.25">
      <c r="C177" s="935" t="s">
        <v>392</v>
      </c>
      <c r="D177" s="936"/>
      <c r="E177" s="28" t="e">
        <f t="shared" ref="E177:P177" si="143">E175+E176</f>
        <v>#REF!</v>
      </c>
      <c r="F177" s="28" t="e">
        <f t="shared" si="143"/>
        <v>#REF!</v>
      </c>
      <c r="G177" s="28" t="e">
        <f t="shared" si="143"/>
        <v>#REF!</v>
      </c>
      <c r="H177" s="28" t="e">
        <f t="shared" si="143"/>
        <v>#REF!</v>
      </c>
      <c r="I177" s="28" t="e">
        <f t="shared" si="143"/>
        <v>#REF!</v>
      </c>
      <c r="J177" s="28" t="e">
        <f t="shared" si="143"/>
        <v>#REF!</v>
      </c>
      <c r="K177" s="28" t="e">
        <f t="shared" si="143"/>
        <v>#REF!</v>
      </c>
      <c r="L177" s="28" t="e">
        <f t="shared" si="143"/>
        <v>#REF!</v>
      </c>
      <c r="M177" s="28" t="e">
        <f t="shared" si="143"/>
        <v>#REF!</v>
      </c>
      <c r="N177" s="28" t="e">
        <f t="shared" si="143"/>
        <v>#REF!</v>
      </c>
      <c r="O177" s="28" t="e">
        <f t="shared" si="143"/>
        <v>#REF!</v>
      </c>
      <c r="P177" s="28" t="e">
        <f t="shared" si="143"/>
        <v>#REF!</v>
      </c>
      <c r="Q177" s="28" t="e">
        <f>SUM(E177:P177)</f>
        <v>#REF!</v>
      </c>
      <c r="R177" s="492"/>
    </row>
    <row r="178" spans="2:18" x14ac:dyDescent="0.25">
      <c r="C178" s="935" t="s">
        <v>201</v>
      </c>
      <c r="D178" s="936"/>
      <c r="E178" s="28" t="e">
        <f t="shared" ref="E178:Q178" si="144">E50+E96+E105+E115+E141+E173+E177</f>
        <v>#REF!</v>
      </c>
      <c r="F178" s="28" t="e">
        <f t="shared" si="144"/>
        <v>#REF!</v>
      </c>
      <c r="G178" s="28" t="e">
        <f t="shared" si="144"/>
        <v>#REF!</v>
      </c>
      <c r="H178" s="28" t="e">
        <f t="shared" si="144"/>
        <v>#REF!</v>
      </c>
      <c r="I178" s="28" t="e">
        <f t="shared" si="144"/>
        <v>#REF!</v>
      </c>
      <c r="J178" s="28" t="e">
        <f t="shared" si="144"/>
        <v>#REF!</v>
      </c>
      <c r="K178" s="28" t="e">
        <f t="shared" si="144"/>
        <v>#REF!</v>
      </c>
      <c r="L178" s="28" t="e">
        <f t="shared" si="144"/>
        <v>#REF!</v>
      </c>
      <c r="M178" s="28" t="e">
        <f t="shared" si="144"/>
        <v>#REF!</v>
      </c>
      <c r="N178" s="28" t="e">
        <f t="shared" si="144"/>
        <v>#REF!</v>
      </c>
      <c r="O178" s="28" t="e">
        <f t="shared" si="144"/>
        <v>#REF!</v>
      </c>
      <c r="P178" s="28" t="e">
        <f t="shared" si="144"/>
        <v>#REF!</v>
      </c>
      <c r="Q178" s="412" t="e">
        <f t="shared" si="144"/>
        <v>#REF!</v>
      </c>
      <c r="R178" s="492"/>
    </row>
    <row r="180" spans="2:18" x14ac:dyDescent="0.25">
      <c r="C180" s="22" t="s">
        <v>471</v>
      </c>
      <c r="J180" s="25"/>
    </row>
    <row r="181" spans="2:18" x14ac:dyDescent="0.25">
      <c r="C181" s="13"/>
      <c r="Q181" s="25" t="s">
        <v>101</v>
      </c>
    </row>
    <row r="182" spans="2:18" x14ac:dyDescent="0.25">
      <c r="C182" s="940" t="s">
        <v>310</v>
      </c>
      <c r="D182" s="940" t="s">
        <v>311</v>
      </c>
      <c r="E182" s="946" t="s">
        <v>417</v>
      </c>
      <c r="F182" s="946"/>
      <c r="G182" s="946"/>
      <c r="H182" s="946"/>
      <c r="I182" s="946"/>
      <c r="J182" s="946"/>
      <c r="K182" s="946"/>
      <c r="L182" s="946"/>
      <c r="M182" s="946"/>
      <c r="N182" s="946"/>
      <c r="O182" s="946"/>
      <c r="P182" s="946"/>
      <c r="Q182" s="946"/>
    </row>
    <row r="183" spans="2:18" x14ac:dyDescent="0.25">
      <c r="C183" s="942"/>
      <c r="D183" s="942"/>
      <c r="E183" s="12" t="s">
        <v>223</v>
      </c>
      <c r="F183" s="12" t="s">
        <v>224</v>
      </c>
      <c r="G183" s="12" t="s">
        <v>225</v>
      </c>
      <c r="H183" s="12" t="s">
        <v>226</v>
      </c>
      <c r="I183" s="12" t="s">
        <v>227</v>
      </c>
      <c r="J183" s="12" t="s">
        <v>228</v>
      </c>
      <c r="K183" s="12" t="s">
        <v>229</v>
      </c>
      <c r="L183" s="12" t="s">
        <v>230</v>
      </c>
      <c r="M183" s="12" t="s">
        <v>231</v>
      </c>
      <c r="N183" s="12" t="s">
        <v>232</v>
      </c>
      <c r="O183" s="12" t="s">
        <v>233</v>
      </c>
      <c r="P183" s="12" t="s">
        <v>234</v>
      </c>
      <c r="Q183" s="12" t="s">
        <v>90</v>
      </c>
    </row>
    <row r="184" spans="2:18" x14ac:dyDescent="0.25">
      <c r="C184" s="944"/>
      <c r="D184" s="944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</row>
    <row r="185" spans="2:18" x14ac:dyDescent="0.25">
      <c r="B185" s="85"/>
      <c r="C185" s="1002" t="s">
        <v>312</v>
      </c>
      <c r="D185" s="1003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</row>
    <row r="186" spans="2:18" x14ac:dyDescent="0.25">
      <c r="C186" s="935" t="s">
        <v>313</v>
      </c>
      <c r="D186" s="93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</row>
    <row r="187" spans="2:18" x14ac:dyDescent="0.25">
      <c r="B187" s="85"/>
      <c r="C187" s="1013" t="s">
        <v>314</v>
      </c>
      <c r="D187" s="84" t="s">
        <v>315</v>
      </c>
      <c r="E187" s="263">
        <f>'[37]TGSPDCL MoD'!U4+'[37]TGSPDCL MoD'!U5</f>
        <v>24.792764150085251</v>
      </c>
      <c r="F187" s="263">
        <f>'[37]TGSPDCL MoD'!V4+'[37]TGSPDCL MoD'!V5</f>
        <v>36.005955687091628</v>
      </c>
      <c r="G187" s="263">
        <f>'[37]TGSPDCL MoD'!W4+'[37]TGSPDCL MoD'!W5</f>
        <v>31.826318276606916</v>
      </c>
      <c r="H187" s="263">
        <f>'[37]TGSPDCL MoD'!X4+'[37]TGSPDCL MoD'!X5</f>
        <v>0</v>
      </c>
      <c r="I187" s="263">
        <f>'[37]TGSPDCL MoD'!Y4+'[37]TGSPDCL MoD'!Y5</f>
        <v>12.186631155631018</v>
      </c>
      <c r="J187" s="263">
        <f>'[37]TGSPDCL MoD'!Z4+'[37]TGSPDCL MoD'!Z5</f>
        <v>23.587028043156806</v>
      </c>
      <c r="K187" s="263">
        <f>'[37]TGSPDCL MoD'!AA4+'[37]TGSPDCL MoD'!AA5</f>
        <v>24.373262311262035</v>
      </c>
      <c r="L187" s="263">
        <f>'[37]TGSPDCL MoD'!AB4+'[37]TGSPDCL MoD'!AB5</f>
        <v>25.731306758882489</v>
      </c>
      <c r="M187" s="263">
        <f>'[37]TGSPDCL MoD'!AC4+'[37]TGSPDCL MoD'!AC5</f>
        <v>26.035075650666265</v>
      </c>
      <c r="N187" s="263">
        <f>'[37]TGSPDCL MoD'!AD4+'[37]TGSPDCL MoD'!AD5</f>
        <v>25.204168980964148</v>
      </c>
      <c r="O187" s="263">
        <f>'[37]TGSPDCL MoD'!AE4+'[37]TGSPDCL MoD'!AE5</f>
        <v>28.609603307668255</v>
      </c>
      <c r="P187" s="263">
        <f>'[37]TGSPDCL MoD'!AF4+'[37]TGSPDCL MoD'!AF5</f>
        <v>33.513235677985286</v>
      </c>
      <c r="Q187" s="263">
        <f t="shared" ref="Q187:Q205" si="145">SUM(E187:P187)</f>
        <v>291.86535000000009</v>
      </c>
    </row>
    <row r="188" spans="2:18" x14ac:dyDescent="0.25">
      <c r="B188" s="85"/>
      <c r="C188" s="1014"/>
      <c r="D188" s="84" t="s">
        <v>316</v>
      </c>
      <c r="E188" s="263">
        <f>'[37]TGSPDCL MoD'!U6</f>
        <v>37.875377374103678</v>
      </c>
      <c r="F188" s="263">
        <f>'[37]TGSPDCL MoD'!V6</f>
        <v>0</v>
      </c>
      <c r="G188" s="263">
        <f>'[37]TGSPDCL MoD'!W6</f>
        <v>22.895525380744793</v>
      </c>
      <c r="H188" s="263">
        <f>'[37]TGSPDCL MoD'!X6</f>
        <v>33.150219545266118</v>
      </c>
      <c r="I188" s="263">
        <f>'[37]TGSPDCL MoD'!Y6</f>
        <v>31.034248084929981</v>
      </c>
      <c r="J188" s="263">
        <f>'[37]TGSPDCL MoD'!Z6</f>
        <v>31.057000466223911</v>
      </c>
      <c r="K188" s="263">
        <f>'[37]TGSPDCL MoD'!AA6</f>
        <v>31.034248084929981</v>
      </c>
      <c r="L188" s="263">
        <f>'[37]TGSPDCL MoD'!AB6</f>
        <v>35.811736130786514</v>
      </c>
      <c r="M188" s="263">
        <f>'[37]TGSPDCL MoD'!AC6</f>
        <v>33.150219545266118</v>
      </c>
      <c r="N188" s="263">
        <f>'[37]TGSPDCL MoD'!AD6</f>
        <v>33.221182749165919</v>
      </c>
      <c r="O188" s="263">
        <f>'[37]TGSPDCL MoD'!AE6</f>
        <v>37.586933897583812</v>
      </c>
      <c r="P188" s="263">
        <f>'[37]TGSPDCL MoD'!AF6</f>
        <v>43.189838740999143</v>
      </c>
      <c r="Q188" s="263">
        <f t="shared" si="145"/>
        <v>370.00653</v>
      </c>
    </row>
    <row r="189" spans="2:18" x14ac:dyDescent="0.25">
      <c r="B189" s="85"/>
      <c r="C189" s="1014"/>
      <c r="D189" s="84" t="s">
        <v>317</v>
      </c>
      <c r="E189" s="263">
        <f>'[37]TGSPDCL MoD'!U7</f>
        <v>97.97218920020488</v>
      </c>
      <c r="F189" s="263">
        <f>'[37]TGSPDCL MoD'!V7</f>
        <v>0</v>
      </c>
      <c r="G189" s="263">
        <f>'[37]TGSPDCL MoD'!W7</f>
        <v>56.385139486096385</v>
      </c>
      <c r="H189" s="263">
        <f>'[37]TGSPDCL MoD'!X7</f>
        <v>88.370243092537606</v>
      </c>
      <c r="I189" s="263">
        <f>'[37]TGSPDCL MoD'!Y7</f>
        <v>75.494086069501449</v>
      </c>
      <c r="J189" s="263">
        <f>'[37]TGSPDCL MoD'!Z7</f>
        <v>83.084914665642742</v>
      </c>
      <c r="K189" s="263">
        <f>'[37]TGSPDCL MoD'!AA7</f>
        <v>75.40130417552497</v>
      </c>
      <c r="L189" s="263">
        <f>'[37]TGSPDCL MoD'!AB7</f>
        <v>108.02002491904389</v>
      </c>
      <c r="M189" s="263">
        <f>'[37]TGSPDCL MoD'!AC7</f>
        <v>92.058629946971735</v>
      </c>
      <c r="N189" s="263">
        <f>'[37]TGSPDCL MoD'!AD7</f>
        <v>93.402821155259929</v>
      </c>
      <c r="O189" s="263">
        <f>'[37]TGSPDCL MoD'!AE7</f>
        <v>93.643555185732581</v>
      </c>
      <c r="P189" s="263">
        <f>'[37]TGSPDCL MoD'!AF7</f>
        <v>113.9618721034839</v>
      </c>
      <c r="Q189" s="263">
        <f t="shared" si="145"/>
        <v>977.79478000000006</v>
      </c>
    </row>
    <row r="190" spans="2:18" x14ac:dyDescent="0.25">
      <c r="B190" s="85"/>
      <c r="C190" s="1014"/>
      <c r="D190" s="84" t="s">
        <v>318</v>
      </c>
      <c r="E190" s="263">
        <f>'[37]TGSPDCL MoD'!U8</f>
        <v>7.8409949917366006</v>
      </c>
      <c r="F190" s="263">
        <f>'[37]TGSPDCL MoD'!V8</f>
        <v>0</v>
      </c>
      <c r="G190" s="263">
        <f>'[37]TGSPDCL MoD'!W8</f>
        <v>5.0837220276094639</v>
      </c>
      <c r="H190" s="263">
        <f>'[37]TGSPDCL MoD'!X8</f>
        <v>8.1023614914611564</v>
      </c>
      <c r="I190" s="263">
        <f>'[37]TGSPDCL MoD'!Y8</f>
        <v>7.8352506730613332</v>
      </c>
      <c r="J190" s="263">
        <f>'[37]TGSPDCL MoD'!Z8</f>
        <v>7.582500651349676</v>
      </c>
      <c r="K190" s="263">
        <f>'[37]TGSPDCL MoD'!AA8</f>
        <v>7.8352506730613332</v>
      </c>
      <c r="L190" s="263">
        <f>'[37]TGSPDCL MoD'!AB8</f>
        <v>8.0994893321235271</v>
      </c>
      <c r="M190" s="263">
        <f>'[37]TGSPDCL MoD'!AC8</f>
        <v>8.3694723098609778</v>
      </c>
      <c r="N190" s="263">
        <f>'[37]TGSPDCL MoD'!AD8</f>
        <v>8.1023614914611564</v>
      </c>
      <c r="O190" s="263">
        <f>'[37]TGSPDCL MoD'!AE8</f>
        <v>9.0070916828154051</v>
      </c>
      <c r="P190" s="263">
        <f>'[37]TGSPDCL MoD'!AF8</f>
        <v>10.773469675459383</v>
      </c>
      <c r="Q190" s="263">
        <f t="shared" si="145"/>
        <v>88.631964999999994</v>
      </c>
    </row>
    <row r="191" spans="2:18" x14ac:dyDescent="0.25">
      <c r="B191" s="85"/>
      <c r="C191" s="1014"/>
      <c r="D191" s="84" t="s">
        <v>319</v>
      </c>
      <c r="E191" s="263">
        <f>'[37]TGSPDCL MoD'!U9</f>
        <v>32.918592560392923</v>
      </c>
      <c r="F191" s="263">
        <f>'[37]TGSPDCL MoD'!V9</f>
        <v>34.257775888954804</v>
      </c>
      <c r="G191" s="263">
        <f>'[37]TGSPDCL MoD'!W9</f>
        <v>33.406547287440638</v>
      </c>
      <c r="H191" s="263">
        <f>'[37]TGSPDCL MoD'!X9</f>
        <v>31.590359335948961</v>
      </c>
      <c r="I191" s="263">
        <f>'[37]TGSPDCL MoD'!Y9</f>
        <v>24.117508989461907</v>
      </c>
      <c r="J191" s="263">
        <f>'[37]TGSPDCL MoD'!Z9</f>
        <v>25.839593768234398</v>
      </c>
      <c r="K191" s="263">
        <f>'[37]TGSPDCL MoD'!AA9</f>
        <v>0</v>
      </c>
      <c r="L191" s="263">
        <f>'[37]TGSPDCL MoD'!AB9</f>
        <v>17.073675063512194</v>
      </c>
      <c r="M191" s="263">
        <f>'[37]TGSPDCL MoD'!AC9</f>
        <v>30.537269319648622</v>
      </c>
      <c r="N191" s="263">
        <f>'[37]TGSPDCL MoD'!AD9</f>
        <v>29.759586458272842</v>
      </c>
      <c r="O191" s="263">
        <f>'[37]TGSPDCL MoD'!AE9</f>
        <v>29.764750067130468</v>
      </c>
      <c r="P191" s="263">
        <f>'[37]TGSPDCL MoD'!AF9</f>
        <v>36.470746261002382</v>
      </c>
      <c r="Q191" s="263">
        <f t="shared" si="145"/>
        <v>325.73640500000016</v>
      </c>
    </row>
    <row r="192" spans="2:18" x14ac:dyDescent="0.25">
      <c r="B192" s="85"/>
      <c r="C192" s="1014"/>
      <c r="D192" s="84" t="s">
        <v>320</v>
      </c>
      <c r="E192" s="263">
        <f>'[37]TGSPDCL MoD'!U10</f>
        <v>60.073444865562315</v>
      </c>
      <c r="F192" s="263">
        <f>'[37]TGSPDCL MoD'!V10</f>
        <v>61.5359086002155</v>
      </c>
      <c r="G192" s="263">
        <f>'[37]TGSPDCL MoD'!W10</f>
        <v>60.073444865562315</v>
      </c>
      <c r="H192" s="263">
        <f>'[37]TGSPDCL MoD'!X10</f>
        <v>61.711819718955212</v>
      </c>
      <c r="I192" s="263">
        <f>'[37]TGSPDCL MoD'!Y10</f>
        <v>49.473520589253795</v>
      </c>
      <c r="J192" s="263">
        <f>'[37]TGSPDCL MoD'!Z10</f>
        <v>53.369766225047627</v>
      </c>
      <c r="K192" s="263">
        <f>'[37]TGSPDCL MoD'!AA10</f>
        <v>46.338342682684939</v>
      </c>
      <c r="L192" s="263">
        <f>'[37]TGSPDCL MoD'!AB10</f>
        <v>0</v>
      </c>
      <c r="M192" s="263">
        <f>'[37]TGSPDCL MoD'!AC10</f>
        <v>29.726483985118637</v>
      </c>
      <c r="N192" s="263">
        <f>'[37]TGSPDCL MoD'!AD10</f>
        <v>52.895655326461096</v>
      </c>
      <c r="O192" s="263">
        <f>'[37]TGSPDCL MoD'!AE10</f>
        <v>53.699454940859482</v>
      </c>
      <c r="P192" s="263">
        <f>'[37]TGSPDCL MoD'!AF10</f>
        <v>69.944668200279125</v>
      </c>
      <c r="Q192" s="263">
        <f t="shared" si="145"/>
        <v>598.84251000000006</v>
      </c>
    </row>
    <row r="193" spans="2:18" x14ac:dyDescent="0.25">
      <c r="B193" s="85"/>
      <c r="C193" s="1014"/>
      <c r="D193" s="84" t="s">
        <v>321</v>
      </c>
      <c r="E193" s="263">
        <f>SUM('[37]TGSPDCL MoD'!U11:U14)</f>
        <v>146.57891928151793</v>
      </c>
      <c r="F193" s="263">
        <f>SUM('[37]TGSPDCL MoD'!V11:V14)</f>
        <v>72.963524288092714</v>
      </c>
      <c r="G193" s="263">
        <f>SUM('[37]TGSPDCL MoD'!W11:W14)</f>
        <v>109.38828056670866</v>
      </c>
      <c r="H193" s="263">
        <f>SUM('[37]TGSPDCL MoD'!X11:X14)</f>
        <v>142.72222871851093</v>
      </c>
      <c r="I193" s="263">
        <f>SUM('[37]TGSPDCL MoD'!Y11:Y14)</f>
        <v>96.978762209177091</v>
      </c>
      <c r="J193" s="263">
        <f>SUM('[37]TGSPDCL MoD'!Z11:Z14)</f>
        <v>89.250960356222123</v>
      </c>
      <c r="K193" s="263">
        <f>SUM('[37]TGSPDCL MoD'!AA11:AA14)</f>
        <v>109.46093944497346</v>
      </c>
      <c r="L193" s="263">
        <f>SUM('[37]TGSPDCL MoD'!AB11:AB14)</f>
        <v>110.13258487279188</v>
      </c>
      <c r="M193" s="263">
        <f>SUM('[37]TGSPDCL MoD'!AC11:AC14)</f>
        <v>124.25064671257695</v>
      </c>
      <c r="N193" s="263">
        <f>SUM('[37]TGSPDCL MoD'!AD11:AD14)</f>
        <v>130.01726506163223</v>
      </c>
      <c r="O193" s="263">
        <f>SUM('[37]TGSPDCL MoD'!AE11:AE14)</f>
        <v>130.45261319201299</v>
      </c>
      <c r="P193" s="263">
        <f>SUM('[37]TGSPDCL MoD'!AF11:AF14)</f>
        <v>161.79153029578322</v>
      </c>
      <c r="Q193" s="263">
        <f t="shared" si="145"/>
        <v>1423.9882550000002</v>
      </c>
    </row>
    <row r="194" spans="2:18" x14ac:dyDescent="0.25">
      <c r="B194" s="85"/>
      <c r="C194" s="1014"/>
      <c r="D194" s="84" t="s">
        <v>322</v>
      </c>
      <c r="E194" s="263">
        <f>SUM('[37]TGSPDCL MoD'!U15:U19)</f>
        <v>497.05179493148671</v>
      </c>
      <c r="F194" s="263">
        <f>SUM('[37]TGSPDCL MoD'!V15:V19)</f>
        <v>293.92039439178336</v>
      </c>
      <c r="G194" s="263">
        <f>SUM('[37]TGSPDCL MoD'!W15:W19)</f>
        <v>292.18744163463259</v>
      </c>
      <c r="H194" s="263">
        <f>SUM('[37]TGSPDCL MoD'!X15:X19)</f>
        <v>323.74653936294294</v>
      </c>
      <c r="I194" s="263">
        <f>SUM('[37]TGSPDCL MoD'!Y15:Y19)</f>
        <v>426.39830678516751</v>
      </c>
      <c r="J194" s="263">
        <f>SUM('[37]TGSPDCL MoD'!Z15:Z19)</f>
        <v>489.24934554552681</v>
      </c>
      <c r="K194" s="263">
        <f>SUM('[37]TGSPDCL MoD'!AA15:AA19)</f>
        <v>412.33808155147801</v>
      </c>
      <c r="L194" s="263">
        <f>SUM('[37]TGSPDCL MoD'!AB15:AB19)</f>
        <v>387.24374243215698</v>
      </c>
      <c r="M194" s="263">
        <f>SUM('[37]TGSPDCL MoD'!AC15:AC19)</f>
        <v>445.3879583364718</v>
      </c>
      <c r="N194" s="263">
        <f>SUM('[37]TGSPDCL MoD'!AD15:AD19)</f>
        <v>488.55806529834314</v>
      </c>
      <c r="O194" s="263">
        <f>SUM('[37]TGSPDCL MoD'!AE15:AE19)</f>
        <v>478.87226264450737</v>
      </c>
      <c r="P194" s="263">
        <f>SUM('[37]TGSPDCL MoD'!AF15:AF19)</f>
        <v>557.67705178279618</v>
      </c>
      <c r="Q194" s="263">
        <f t="shared" si="145"/>
        <v>5092.6309846972936</v>
      </c>
    </row>
    <row r="195" spans="2:18" x14ac:dyDescent="0.3">
      <c r="B195" s="85"/>
      <c r="C195" s="1014"/>
      <c r="D195" s="397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>
        <f t="shared" si="145"/>
        <v>0</v>
      </c>
    </row>
    <row r="196" spans="2:18" x14ac:dyDescent="0.25">
      <c r="B196" s="85"/>
      <c r="C196" s="1014"/>
      <c r="D196" s="84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>
        <f t="shared" si="145"/>
        <v>0</v>
      </c>
    </row>
    <row r="197" spans="2:18" x14ac:dyDescent="0.25">
      <c r="B197" s="85"/>
      <c r="C197" s="1014"/>
      <c r="D197" s="84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>
        <f t="shared" si="145"/>
        <v>0</v>
      </c>
    </row>
    <row r="198" spans="2:18" x14ac:dyDescent="0.25">
      <c r="B198" s="85"/>
      <c r="C198" s="1014"/>
      <c r="D198" s="84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>
        <f t="shared" si="145"/>
        <v>0</v>
      </c>
    </row>
    <row r="199" spans="2:18" x14ac:dyDescent="0.25">
      <c r="B199" s="85"/>
      <c r="C199" s="1014"/>
      <c r="D199" s="84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>
        <f t="shared" si="145"/>
        <v>0</v>
      </c>
    </row>
    <row r="200" spans="2:18" x14ac:dyDescent="0.25">
      <c r="B200" s="85"/>
      <c r="C200" s="1014"/>
      <c r="D200" s="84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>
        <f t="shared" si="145"/>
        <v>0</v>
      </c>
    </row>
    <row r="201" spans="2:18" x14ac:dyDescent="0.25">
      <c r="B201" s="85"/>
      <c r="C201" s="1014"/>
      <c r="D201" s="84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>
        <f t="shared" si="145"/>
        <v>0</v>
      </c>
    </row>
    <row r="202" spans="2:18" x14ac:dyDescent="0.25">
      <c r="B202" s="85"/>
      <c r="C202" s="1014"/>
      <c r="D202" s="84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>
        <f t="shared" si="145"/>
        <v>0</v>
      </c>
    </row>
    <row r="203" spans="2:18" x14ac:dyDescent="0.25">
      <c r="B203" s="85"/>
      <c r="C203" s="1014"/>
      <c r="D203" s="84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>
        <f t="shared" si="145"/>
        <v>0</v>
      </c>
    </row>
    <row r="204" spans="2:18" x14ac:dyDescent="0.25">
      <c r="B204" s="85"/>
      <c r="C204" s="1015"/>
      <c r="D204" s="84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>
        <f t="shared" si="145"/>
        <v>0</v>
      </c>
    </row>
    <row r="205" spans="2:18" x14ac:dyDescent="0.25">
      <c r="C205" s="937" t="s">
        <v>188</v>
      </c>
      <c r="D205" s="938"/>
      <c r="E205" s="263">
        <f t="shared" ref="E205:P205" si="146">SUM(E187:E204)</f>
        <v>905.10407735509034</v>
      </c>
      <c r="F205" s="263">
        <f t="shared" si="146"/>
        <v>498.68355885613801</v>
      </c>
      <c r="G205" s="263">
        <f t="shared" si="146"/>
        <v>611.24641952540173</v>
      </c>
      <c r="H205" s="263">
        <f t="shared" si="146"/>
        <v>689.39377126562295</v>
      </c>
      <c r="I205" s="263">
        <f t="shared" si="146"/>
        <v>723.51831455618412</v>
      </c>
      <c r="J205" s="263">
        <f t="shared" si="146"/>
        <v>803.02110972140406</v>
      </c>
      <c r="K205" s="263">
        <f t="shared" si="146"/>
        <v>706.78142892391475</v>
      </c>
      <c r="L205" s="263">
        <f t="shared" si="146"/>
        <v>692.11255950929751</v>
      </c>
      <c r="M205" s="263">
        <f t="shared" si="146"/>
        <v>789.51575580658118</v>
      </c>
      <c r="N205" s="263">
        <f t="shared" si="146"/>
        <v>861.16110652156044</v>
      </c>
      <c r="O205" s="263">
        <f t="shared" si="146"/>
        <v>861.63626491831042</v>
      </c>
      <c r="P205" s="263">
        <f t="shared" si="146"/>
        <v>1027.3224127377885</v>
      </c>
      <c r="Q205" s="116">
        <f t="shared" si="145"/>
        <v>9169.4967796972942</v>
      </c>
      <c r="R205" s="492"/>
    </row>
    <row r="206" spans="2:18" x14ac:dyDescent="0.25">
      <c r="C206" s="935" t="s">
        <v>323</v>
      </c>
      <c r="D206" s="93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</row>
    <row r="207" spans="2:18" x14ac:dyDescent="0.25">
      <c r="C207" s="1004" t="s">
        <v>314</v>
      </c>
      <c r="D207" s="16" t="s">
        <v>324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ref="Q207:Q217" si="147">SUM(E207:P207)</f>
        <v>0</v>
      </c>
    </row>
    <row r="208" spans="2:18" x14ac:dyDescent="0.25">
      <c r="C208" s="1005"/>
      <c r="D208" s="16" t="s">
        <v>325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f t="shared" si="147"/>
        <v>0</v>
      </c>
    </row>
    <row r="209" spans="3:17" x14ac:dyDescent="0.25">
      <c r="C209" s="1005"/>
      <c r="D209" s="16" t="s">
        <v>326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f t="shared" si="147"/>
        <v>0</v>
      </c>
    </row>
    <row r="210" spans="3:17" x14ac:dyDescent="0.25">
      <c r="C210" s="1005"/>
      <c r="D210" s="16" t="s">
        <v>327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f t="shared" si="147"/>
        <v>0</v>
      </c>
    </row>
    <row r="211" spans="3:17" x14ac:dyDescent="0.25">
      <c r="C211" s="1005"/>
      <c r="D211" s="16" t="s">
        <v>328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>
        <f t="shared" si="147"/>
        <v>0</v>
      </c>
    </row>
    <row r="212" spans="3:17" x14ac:dyDescent="0.25">
      <c r="C212" s="1005"/>
      <c r="D212" s="16" t="s">
        <v>329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47"/>
        <v>0</v>
      </c>
    </row>
    <row r="213" spans="3:17" x14ac:dyDescent="0.25">
      <c r="C213" s="1005"/>
      <c r="D213" s="16" t="s">
        <v>330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47"/>
        <v>0</v>
      </c>
    </row>
    <row r="214" spans="3:17" x14ac:dyDescent="0.25">
      <c r="C214" s="1005"/>
      <c r="D214" s="16" t="s">
        <v>331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47"/>
        <v>0</v>
      </c>
    </row>
    <row r="215" spans="3:17" x14ac:dyDescent="0.25">
      <c r="C215" s="100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47"/>
        <v>0</v>
      </c>
    </row>
    <row r="216" spans="3:17" x14ac:dyDescent="0.25">
      <c r="C216" s="100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47"/>
        <v>0</v>
      </c>
    </row>
    <row r="217" spans="3:17" x14ac:dyDescent="0.25">
      <c r="C217" s="100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f t="shared" si="147"/>
        <v>0</v>
      </c>
    </row>
    <row r="218" spans="3:17" x14ac:dyDescent="0.3">
      <c r="C218" s="1005"/>
      <c r="D218" s="397" t="s">
        <v>452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f>'[37]PP summary'!$G$59+'[37]PP summary'!$G$60</f>
        <v>1078.0040000000001</v>
      </c>
    </row>
    <row r="219" spans="3:17" x14ac:dyDescent="0.3">
      <c r="C219" s="1005"/>
      <c r="D219" s="397" t="s">
        <v>453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>
        <f t="shared" ref="Q219:Q224" si="148">SUM(E219:P219)</f>
        <v>0</v>
      </c>
    </row>
    <row r="220" spans="3:17" x14ac:dyDescent="0.25">
      <c r="C220" s="100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>
        <f t="shared" si="148"/>
        <v>0</v>
      </c>
    </row>
    <row r="221" spans="3:17" x14ac:dyDescent="0.25">
      <c r="C221" s="1005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>
        <f t="shared" si="148"/>
        <v>0</v>
      </c>
    </row>
    <row r="222" spans="3:17" x14ac:dyDescent="0.25">
      <c r="C222" s="1005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>
        <f t="shared" si="148"/>
        <v>0</v>
      </c>
    </row>
    <row r="223" spans="3:17" x14ac:dyDescent="0.25">
      <c r="C223" s="1005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>
        <f t="shared" si="148"/>
        <v>0</v>
      </c>
    </row>
    <row r="224" spans="3:17" x14ac:dyDescent="0.25">
      <c r="C224" s="1006"/>
      <c r="D224" s="15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>
        <f t="shared" si="148"/>
        <v>0</v>
      </c>
    </row>
    <row r="225" spans="3:18" x14ac:dyDescent="0.25">
      <c r="C225" s="937" t="s">
        <v>188</v>
      </c>
      <c r="D225" s="938"/>
      <c r="E225" s="92">
        <f>SUM('[37]TGSPDCL MoD'!U57:U96)</f>
        <v>40.974104680225651</v>
      </c>
      <c r="F225" s="92">
        <f>SUM('[37]TGSPDCL MoD'!V57:V96)</f>
        <v>43.906555129765984</v>
      </c>
      <c r="G225" s="92">
        <f>SUM('[37]TGSPDCL MoD'!W57:W96)</f>
        <v>45.48931725733771</v>
      </c>
      <c r="H225" s="92">
        <f>SUM('[37]TGSPDCL MoD'!X57:X96)</f>
        <v>99.449924531047515</v>
      </c>
      <c r="I225" s="92">
        <f>SUM('[37]TGSPDCL MoD'!Y57:Y96)</f>
        <v>233.49026810853343</v>
      </c>
      <c r="J225" s="92">
        <f>SUM('[37]TGSPDCL MoD'!Z57:Z96)</f>
        <v>117.92808165878803</v>
      </c>
      <c r="K225" s="92">
        <f>SUM('[37]TGSPDCL MoD'!AA57:AA96)</f>
        <v>129.98657633722939</v>
      </c>
      <c r="L225" s="92">
        <f>SUM('[37]TGSPDCL MoD'!AB57:AB96)</f>
        <v>44.582708901889909</v>
      </c>
      <c r="M225" s="92">
        <f>SUM('[37]TGSPDCL MoD'!AC57:AC96)</f>
        <v>76.481859594851031</v>
      </c>
      <c r="N225" s="92">
        <f>SUM('[37]TGSPDCL MoD'!AD57:AD96)</f>
        <v>145.93790913050211</v>
      </c>
      <c r="O225" s="92">
        <f>SUM('[37]TGSPDCL MoD'!AE57:AE96)</f>
        <v>131.06855754504019</v>
      </c>
      <c r="P225" s="92">
        <f>SUM('[37]TGSPDCL MoD'!AF57:AF96)</f>
        <v>60.881712124788812</v>
      </c>
      <c r="Q225" s="116">
        <f>SUM(E225:P225)+Q218</f>
        <v>2248.1815750000001</v>
      </c>
      <c r="R225" s="492"/>
    </row>
    <row r="226" spans="3:18" x14ac:dyDescent="0.25">
      <c r="C226" s="935" t="s">
        <v>332</v>
      </c>
      <c r="D226" s="936"/>
      <c r="E226" s="16">
        <f t="shared" ref="E226:Q226" si="149">E205+E225</f>
        <v>946.07818203531599</v>
      </c>
      <c r="F226" s="16">
        <f t="shared" si="149"/>
        <v>542.59011398590394</v>
      </c>
      <c r="G226" s="16">
        <f t="shared" si="149"/>
        <v>656.73573678273942</v>
      </c>
      <c r="H226" s="16">
        <f t="shared" si="149"/>
        <v>788.84369579667043</v>
      </c>
      <c r="I226" s="16">
        <f t="shared" si="149"/>
        <v>957.00858266471755</v>
      </c>
      <c r="J226" s="16">
        <f t="shared" si="149"/>
        <v>920.94919138019213</v>
      </c>
      <c r="K226" s="16">
        <f t="shared" si="149"/>
        <v>836.76800526114414</v>
      </c>
      <c r="L226" s="16">
        <f t="shared" si="149"/>
        <v>736.69526841118739</v>
      </c>
      <c r="M226" s="16">
        <f t="shared" si="149"/>
        <v>865.9976154014322</v>
      </c>
      <c r="N226" s="16">
        <f t="shared" si="149"/>
        <v>1007.0990156520626</v>
      </c>
      <c r="O226" s="16">
        <f t="shared" si="149"/>
        <v>992.70482246335064</v>
      </c>
      <c r="P226" s="16">
        <f t="shared" si="149"/>
        <v>1088.2041248625774</v>
      </c>
      <c r="Q226" s="116">
        <f t="shared" si="149"/>
        <v>11417.678354697295</v>
      </c>
      <c r="R226" s="492"/>
    </row>
    <row r="227" spans="3:18" x14ac:dyDescent="0.25">
      <c r="C227" s="1002" t="s">
        <v>333</v>
      </c>
      <c r="D227" s="1003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</row>
    <row r="228" spans="3:18" x14ac:dyDescent="0.25">
      <c r="C228" s="935" t="s">
        <v>313</v>
      </c>
      <c r="D228" s="93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</row>
    <row r="229" spans="3:18" x14ac:dyDescent="0.25">
      <c r="C229" s="1004" t="s">
        <v>334</v>
      </c>
      <c r="D229" s="16" t="s">
        <v>335</v>
      </c>
      <c r="E229" s="92">
        <f>SUM('[37]TGSPDCL MoD'!U25:U30)</f>
        <v>13.037859987489361</v>
      </c>
      <c r="F229" s="92">
        <f>SUM('[37]TGSPDCL MoD'!V25:V30)</f>
        <v>17.674096406354309</v>
      </c>
      <c r="G229" s="92">
        <f>SUM('[37]TGSPDCL MoD'!W25:W30)</f>
        <v>17.435538682688502</v>
      </c>
      <c r="H229" s="92">
        <f>SUM('[37]TGSPDCL MoD'!X25:X30)</f>
        <v>12.89215576521751</v>
      </c>
      <c r="I229" s="92">
        <f>SUM('[37]TGSPDCL MoD'!Y25:Y30)</f>
        <v>12.069252205735546</v>
      </c>
      <c r="J229" s="92">
        <f>SUM('[37]TGSPDCL MoD'!Z25:Z30)</f>
        <v>12.129382917062685</v>
      </c>
      <c r="K229" s="92">
        <f>SUM('[37]TGSPDCL MoD'!AA25:AA30)</f>
        <v>12.069252205735546</v>
      </c>
      <c r="L229" s="92">
        <f>SUM('[37]TGSPDCL MoD'!AB25:AB30)</f>
        <v>13.731309353202141</v>
      </c>
      <c r="M229" s="92">
        <f>SUM('[37]TGSPDCL MoD'!AC25:AC30)</f>
        <v>9.645859463423772</v>
      </c>
      <c r="N229" s="92">
        <f>SUM('[37]TGSPDCL MoD'!AD25:AD30)</f>
        <v>10.020741947992358</v>
      </c>
      <c r="O229" s="92">
        <f>SUM('[37]TGSPDCL MoD'!AE25:AE30)</f>
        <v>13.869015415309336</v>
      </c>
      <c r="P229" s="92">
        <f>SUM('[37]TGSPDCL MoD'!AF25:AF30)</f>
        <v>16.686554880558155</v>
      </c>
      <c r="Q229" s="92">
        <f t="shared" ref="Q229:Q255" si="150">SUM(E229:P229)</f>
        <v>161.26101923076925</v>
      </c>
    </row>
    <row r="230" spans="3:18" x14ac:dyDescent="0.25">
      <c r="C230" s="1005"/>
      <c r="D230" s="16" t="s">
        <v>336</v>
      </c>
      <c r="E230" s="92">
        <f>'[37]TGSPDCL MoD'!U31</f>
        <v>3.7149427069604508</v>
      </c>
      <c r="F230" s="92">
        <f>'[37]TGSPDCL MoD'!V31</f>
        <v>4.6613685870670309</v>
      </c>
      <c r="G230" s="92">
        <f>'[37]TGSPDCL MoD'!W31</f>
        <v>4.5110018584519649</v>
      </c>
      <c r="H230" s="92">
        <f>'[37]TGSPDCL MoD'!X31</f>
        <v>0</v>
      </c>
      <c r="I230" s="92">
        <f>'[37]TGSPDCL MoD'!Y31</f>
        <v>1.5080898369922735</v>
      </c>
      <c r="J230" s="92">
        <f>'[37]TGSPDCL MoD'!Z31</f>
        <v>3.0183909494053585</v>
      </c>
      <c r="K230" s="92">
        <f>'[37]TGSPDCL MoD'!AA31</f>
        <v>3.016179673984547</v>
      </c>
      <c r="L230" s="92">
        <f>'[37]TGSPDCL MoD'!AB31</f>
        <v>3.5159279190875603</v>
      </c>
      <c r="M230" s="92">
        <f>'[37]TGSPDCL MoD'!AC31</f>
        <v>3.2218282881198577</v>
      </c>
      <c r="N230" s="92">
        <f>'[37]TGSPDCL MoD'!AD31</f>
        <v>3.324652595187517</v>
      </c>
      <c r="O230" s="92">
        <f>'[37]TGSPDCL MoD'!AE31</f>
        <v>3.6530269951777798</v>
      </c>
      <c r="P230" s="92">
        <f>'[37]TGSPDCL MoD'!AF31</f>
        <v>4.2500713587964247</v>
      </c>
      <c r="Q230" s="92">
        <f t="shared" si="150"/>
        <v>38.395480769230765</v>
      </c>
    </row>
    <row r="231" spans="3:18" x14ac:dyDescent="0.25">
      <c r="C231" s="1005"/>
      <c r="D231" s="16" t="s">
        <v>337</v>
      </c>
      <c r="E231" s="92">
        <f>SUM('[37]TGSPDCL MoD'!U42:U45)</f>
        <v>13.757940502544304</v>
      </c>
      <c r="F231" s="92">
        <f>SUM('[37]TGSPDCL MoD'!V42:V45)</f>
        <v>12.993415743409251</v>
      </c>
      <c r="G231" s="92">
        <f>SUM('[37]TGSPDCL MoD'!W42:W45)</f>
        <v>12.834430678695679</v>
      </c>
      <c r="H231" s="92">
        <f>SUM('[37]TGSPDCL MoD'!X42:X45)</f>
        <v>14.337562199624001</v>
      </c>
      <c r="I231" s="92">
        <f>SUM('[37]TGSPDCL MoD'!Y42:Y45)</f>
        <v>11.635530669164798</v>
      </c>
      <c r="J231" s="92">
        <f>SUM('[37]TGSPDCL MoD'!Z42:Z45)</f>
        <v>13.875060193184515</v>
      </c>
      <c r="K231" s="92">
        <f>SUM('[37]TGSPDCL MoD'!AA42:AA45)</f>
        <v>12.188096681080037</v>
      </c>
      <c r="L231" s="92">
        <f>SUM('[37]TGSPDCL MoD'!AB42:AB45)</f>
        <v>9.4150895622695536</v>
      </c>
      <c r="M231" s="92">
        <f>SUM('[37]TGSPDCL MoD'!AC42:AC45)</f>
        <v>8.1089887367945472</v>
      </c>
      <c r="N231" s="92">
        <f>SUM('[37]TGSPDCL MoD'!AD42:AD45)</f>
        <v>11.721266653303783</v>
      </c>
      <c r="O231" s="92">
        <f>SUM('[37]TGSPDCL MoD'!AE42:AE45)</f>
        <v>12.950056180305548</v>
      </c>
      <c r="P231" s="92">
        <f>SUM('[37]TGSPDCL MoD'!AF42:AF45)</f>
        <v>14.337562199624001</v>
      </c>
      <c r="Q231" s="92">
        <f t="shared" si="150"/>
        <v>148.155</v>
      </c>
    </row>
    <row r="232" spans="3:18" x14ac:dyDescent="0.25">
      <c r="C232" s="1005"/>
      <c r="D232" s="16" t="s">
        <v>338</v>
      </c>
      <c r="E232" s="92">
        <f>'[37]TGSPDCL MoD'!U40</f>
        <v>23.116801501506583</v>
      </c>
      <c r="F232" s="92">
        <f>'[37]TGSPDCL MoD'!V40</f>
        <v>34.414448048967436</v>
      </c>
      <c r="G232" s="92">
        <f>'[37]TGSPDCL MoD'!W40</f>
        <v>30.46044039993901</v>
      </c>
      <c r="H232" s="92">
        <f>'[37]TGSPDCL MoD'!X40</f>
        <v>22.498262032781955</v>
      </c>
      <c r="I232" s="92">
        <f>'[37]TGSPDCL MoD'!Y40</f>
        <v>21.178642772504588</v>
      </c>
      <c r="J232" s="92">
        <f>'[37]TGSPDCL MoD'!Z40</f>
        <v>20.495460747585085</v>
      </c>
      <c r="K232" s="92">
        <f>'[37]TGSPDCL MoD'!AA40</f>
        <v>21.178642772504588</v>
      </c>
      <c r="L232" s="92">
        <f>'[37]TGSPDCL MoD'!AB40</f>
        <v>0</v>
      </c>
      <c r="M232" s="92">
        <f>'[37]TGSPDCL MoD'!AC40</f>
        <v>11.471764835106653</v>
      </c>
      <c r="N232" s="92">
        <f>'[37]TGSPDCL MoD'!AD40</f>
        <v>22.504215891543137</v>
      </c>
      <c r="O232" s="92">
        <f>'[37]TGSPDCL MoD'!AE40</f>
        <v>27.099553655140273</v>
      </c>
      <c r="P232" s="92">
        <f>'[37]TGSPDCL MoD'!AF40</f>
        <v>30.885520709902522</v>
      </c>
      <c r="Q232" s="92">
        <f t="shared" si="150"/>
        <v>265.30375336748182</v>
      </c>
    </row>
    <row r="233" spans="3:18" x14ac:dyDescent="0.25">
      <c r="C233" s="1005"/>
      <c r="D233" s="16" t="s">
        <v>339</v>
      </c>
      <c r="E233" s="92">
        <f>'[37]TGSPDCL MoD'!U41</f>
        <v>26.625084924358742</v>
      </c>
      <c r="F233" s="92">
        <f>'[37]TGSPDCL MoD'!V41</f>
        <v>35.360215699313287</v>
      </c>
      <c r="G233" s="92">
        <f>'[37]TGSPDCL MoD'!W41</f>
        <v>0</v>
      </c>
      <c r="H233" s="92">
        <f>'[37]TGSPDCL MoD'!X41</f>
        <v>11.537536800555451</v>
      </c>
      <c r="I233" s="92">
        <f>'[37]TGSPDCL MoD'!Y41</f>
        <v>21.300067939487001</v>
      </c>
      <c r="J233" s="92">
        <f>'[37]TGSPDCL MoD'!Z41</f>
        <v>20.793412547766103</v>
      </c>
      <c r="K233" s="92">
        <f>'[37]TGSPDCL MoD'!AA41</f>
        <v>21.300067939487001</v>
      </c>
      <c r="L233" s="92">
        <f>'[37]TGSPDCL MoD'!AB41</f>
        <v>23.919695592874319</v>
      </c>
      <c r="M233" s="92">
        <f>'[37]TGSPDCL MoD'!AC41</f>
        <v>23.075073601110912</v>
      </c>
      <c r="N233" s="92">
        <f>'[37]TGSPDCL MoD'!AD41</f>
        <v>23.075073601110912</v>
      </c>
      <c r="O233" s="92">
        <f>'[37]TGSPDCL MoD'!AE41</f>
        <v>27.254925642999488</v>
      </c>
      <c r="P233" s="92">
        <f>'[37]TGSPDCL MoD'!AF41</f>
        <v>31.062599078418536</v>
      </c>
      <c r="Q233" s="92">
        <f t="shared" si="150"/>
        <v>265.30375336748176</v>
      </c>
    </row>
    <row r="234" spans="3:18" x14ac:dyDescent="0.25">
      <c r="C234" s="1005"/>
      <c r="D234" s="16" t="s">
        <v>340</v>
      </c>
      <c r="E234" s="92">
        <f>SUM('[37]TGSPDCL MoD'!U49:U51)</f>
        <v>17.686923656070356</v>
      </c>
      <c r="F234" s="92">
        <f>SUM('[37]TGSPDCL MoD'!V49:V51)</f>
        <v>27.780261422467809</v>
      </c>
      <c r="G234" s="92">
        <f>SUM('[37]TGSPDCL MoD'!W49:W51)</f>
        <v>14.565429367930438</v>
      </c>
      <c r="H234" s="92">
        <f>SUM('[37]TGSPDCL MoD'!X49:X51)</f>
        <v>15.06953450222867</v>
      </c>
      <c r="I234" s="92">
        <f>SUM('[37]TGSPDCL MoD'!Y49:Y51)</f>
        <v>17.545428266821787</v>
      </c>
      <c r="J234" s="92">
        <f>SUM('[37]TGSPDCL MoD'!Z49:Z51)</f>
        <v>16.979446709827538</v>
      </c>
      <c r="K234" s="92">
        <f>SUM('[37]TGSPDCL MoD'!AA49:AA51)</f>
        <v>17.545428266821787</v>
      </c>
      <c r="L234" s="92">
        <f>SUM('[37]TGSPDCL MoD'!AB49:AB51)</f>
        <v>12.172222344123975</v>
      </c>
      <c r="M234" s="92">
        <f>SUM('[37]TGSPDCL MoD'!AC49:AC51)</f>
        <v>15.196825369624957</v>
      </c>
      <c r="N234" s="92">
        <f>SUM('[37]TGSPDCL MoD'!AD49:AD51)</f>
        <v>18.151939077182078</v>
      </c>
      <c r="O234" s="92">
        <f>SUM('[37]TGSPDCL MoD'!AE49:AE51)</f>
        <v>21.129978127785428</v>
      </c>
      <c r="P234" s="92">
        <f>SUM('[37]TGSPDCL MoD'!AF49:AF51)</f>
        <v>25.587082889115173</v>
      </c>
      <c r="Q234" s="92">
        <f t="shared" si="150"/>
        <v>219.41049999999998</v>
      </c>
    </row>
    <row r="235" spans="3:18" x14ac:dyDescent="0.25">
      <c r="C235" s="1005"/>
      <c r="D235" s="16" t="s">
        <v>341</v>
      </c>
      <c r="E235" s="16">
        <f>'[37]TGSPDCL MoD'!U53</f>
        <v>0</v>
      </c>
      <c r="F235" s="16">
        <f>'[37]TGSPDCL MoD'!V53</f>
        <v>0</v>
      </c>
      <c r="G235" s="16">
        <f>'[37]TGSPDCL MoD'!W53</f>
        <v>0</v>
      </c>
      <c r="H235" s="16">
        <f>'[37]TGSPDCL MoD'!X53</f>
        <v>0</v>
      </c>
      <c r="I235" s="16">
        <f>'[37]TGSPDCL MoD'!Y53</f>
        <v>0</v>
      </c>
      <c r="J235" s="16">
        <f>'[37]TGSPDCL MoD'!Z53</f>
        <v>0</v>
      </c>
      <c r="K235" s="16">
        <f>'[37]TGSPDCL MoD'!AA53</f>
        <v>0</v>
      </c>
      <c r="L235" s="16">
        <f>'[37]TGSPDCL MoD'!AB53</f>
        <v>0</v>
      </c>
      <c r="M235" s="16">
        <f>'[37]TGSPDCL MoD'!AC53</f>
        <v>0</v>
      </c>
      <c r="N235" s="16">
        <f>'[37]TGSPDCL MoD'!AD53</f>
        <v>0</v>
      </c>
      <c r="O235" s="16">
        <f>'[37]TGSPDCL MoD'!AE53</f>
        <v>0</v>
      </c>
      <c r="P235" s="16">
        <f>'[37]TGSPDCL MoD'!AF53</f>
        <v>0</v>
      </c>
      <c r="Q235" s="16">
        <f t="shared" si="150"/>
        <v>0</v>
      </c>
    </row>
    <row r="236" spans="3:18" x14ac:dyDescent="0.25">
      <c r="C236" s="1005"/>
      <c r="D236" s="16" t="s">
        <v>342</v>
      </c>
      <c r="E236" s="16">
        <f>'[37]TGSPDCL MoD'!U54</f>
        <v>0</v>
      </c>
      <c r="F236" s="16">
        <f>'[37]TGSPDCL MoD'!V54</f>
        <v>0</v>
      </c>
      <c r="G236" s="16">
        <f>'[37]TGSPDCL MoD'!W54</f>
        <v>0</v>
      </c>
      <c r="H236" s="16">
        <f>'[37]TGSPDCL MoD'!X54</f>
        <v>0</v>
      </c>
      <c r="I236" s="16">
        <f>'[37]TGSPDCL MoD'!Y54</f>
        <v>0</v>
      </c>
      <c r="J236" s="16">
        <f>'[37]TGSPDCL MoD'!Z54</f>
        <v>0</v>
      </c>
      <c r="K236" s="16">
        <f>'[37]TGSPDCL MoD'!AA54</f>
        <v>0</v>
      </c>
      <c r="L236" s="16">
        <f>'[37]TGSPDCL MoD'!AB54</f>
        <v>0</v>
      </c>
      <c r="M236" s="16">
        <f>'[37]TGSPDCL MoD'!AC54</f>
        <v>0</v>
      </c>
      <c r="N236" s="16">
        <f>'[37]TGSPDCL MoD'!AD54</f>
        <v>0</v>
      </c>
      <c r="O236" s="16">
        <f>'[37]TGSPDCL MoD'!AE54</f>
        <v>0</v>
      </c>
      <c r="P236" s="16">
        <f>'[37]TGSPDCL MoD'!AF54</f>
        <v>0</v>
      </c>
      <c r="Q236" s="16">
        <f t="shared" si="150"/>
        <v>0</v>
      </c>
    </row>
    <row r="237" spans="3:18" x14ac:dyDescent="0.25">
      <c r="C237" s="1006"/>
      <c r="D237" s="16" t="s">
        <v>343</v>
      </c>
      <c r="E237" s="92">
        <f>'[37]TGSPDCL MoD'!U55</f>
        <v>67.888562373381134</v>
      </c>
      <c r="F237" s="92">
        <f>'[37]TGSPDCL MoD'!V55</f>
        <v>76.737938937613933</v>
      </c>
      <c r="G237" s="92">
        <f>'[37]TGSPDCL MoD'!W55</f>
        <v>74.262521552529606</v>
      </c>
      <c r="H237" s="92">
        <f>'[37]TGSPDCL MoD'!X55</f>
        <v>64.179180118477959</v>
      </c>
      <c r="I237" s="92">
        <f>'[37]TGSPDCL MoD'!Y55</f>
        <v>51.909019629188137</v>
      </c>
      <c r="J237" s="92">
        <f>'[37]TGSPDCL MoD'!Z55</f>
        <v>57.122819333064953</v>
      </c>
      <c r="K237" s="92">
        <f>'[37]TGSPDCL MoD'!AA55</f>
        <v>50.638410433380919</v>
      </c>
      <c r="L237" s="92">
        <f>'[37]TGSPDCL MoD'!AB55</f>
        <v>75.900665410306033</v>
      </c>
      <c r="M237" s="92">
        <f>'[37]TGSPDCL MoD'!AC55</f>
        <v>66.581447019400358</v>
      </c>
      <c r="N237" s="92">
        <f>'[37]TGSPDCL MoD'!AD55</f>
        <v>66.48452733599683</v>
      </c>
      <c r="O237" s="92">
        <f>'[37]TGSPDCL MoD'!AE55</f>
        <v>64.551448033381718</v>
      </c>
      <c r="P237" s="92">
        <f>'[37]TGSPDCL MoD'!AF55</f>
        <v>78.136459823278557</v>
      </c>
      <c r="Q237" s="92">
        <f t="shared" si="150"/>
        <v>794.39300000000014</v>
      </c>
    </row>
    <row r="238" spans="3:18" x14ac:dyDescent="0.25">
      <c r="C238" s="16"/>
      <c r="D238" s="257" t="s">
        <v>412</v>
      </c>
      <c r="E238" s="92">
        <f>'[37]TGSPDCL MoD'!U56</f>
        <v>67.264823397195954</v>
      </c>
      <c r="F238" s="92">
        <f>'[37]TGSPDCL MoD'!V56</f>
        <v>78.123552463520156</v>
      </c>
      <c r="G238" s="92">
        <f>'[37]TGSPDCL MoD'!W56</f>
        <v>75.603437867922693</v>
      </c>
      <c r="H238" s="92">
        <f>'[37]TGSPDCL MoD'!X56</f>
        <v>63.359159522561484</v>
      </c>
      <c r="I238" s="92">
        <f>'[37]TGSPDCL MoD'!Y56</f>
        <v>52.273847604267146</v>
      </c>
      <c r="J238" s="92">
        <f>'[37]TGSPDCL MoD'!Z56</f>
        <v>57.258486032323809</v>
      </c>
      <c r="K238" s="92">
        <f>'[37]TGSPDCL MoD'!AA56</f>
        <v>50.550533946983613</v>
      </c>
      <c r="L238" s="92">
        <f>'[37]TGSPDCL MoD'!AB56</f>
        <v>76.358805238911984</v>
      </c>
      <c r="M238" s="92">
        <f>'[37]TGSPDCL MoD'!AC56</f>
        <v>66.837130568386812</v>
      </c>
      <c r="N238" s="92">
        <f>'[37]TGSPDCL MoD'!AD56</f>
        <v>64.663041930354012</v>
      </c>
      <c r="O238" s="92">
        <f>'[37]TGSPDCL MoD'!AE56</f>
        <v>63.976628964052125</v>
      </c>
      <c r="P238" s="92">
        <f>'[37]TGSPDCL MoD'!AF56</f>
        <v>78.123552463520156</v>
      </c>
      <c r="Q238" s="92">
        <f t="shared" si="150"/>
        <v>794.3929999999998</v>
      </c>
    </row>
    <row r="239" spans="3:18" x14ac:dyDescent="0.25">
      <c r="C239" s="16"/>
      <c r="D239" s="16" t="s">
        <v>349</v>
      </c>
      <c r="E239" s="16">
        <f>'[37]TGSPDCL MoD'!U46</f>
        <v>0</v>
      </c>
      <c r="F239" s="16">
        <f>'[37]TGSPDCL MoD'!V46</f>
        <v>0</v>
      </c>
      <c r="G239" s="16">
        <f>'[37]TGSPDCL MoD'!W46</f>
        <v>0</v>
      </c>
      <c r="H239" s="16">
        <f>'[37]TGSPDCL MoD'!X46</f>
        <v>0</v>
      </c>
      <c r="I239" s="16">
        <f>'[37]TGSPDCL MoD'!Y46</f>
        <v>0</v>
      </c>
      <c r="J239" s="16">
        <f>'[37]TGSPDCL MoD'!Z46</f>
        <v>0</v>
      </c>
      <c r="K239" s="16">
        <f>'[37]TGSPDCL MoD'!AA46</f>
        <v>0</v>
      </c>
      <c r="L239" s="16">
        <f>'[37]TGSPDCL MoD'!AB46</f>
        <v>0</v>
      </c>
      <c r="M239" s="16">
        <f>'[37]TGSPDCL MoD'!AC46</f>
        <v>0</v>
      </c>
      <c r="N239" s="16">
        <f>'[37]TGSPDCL MoD'!AD46</f>
        <v>0</v>
      </c>
      <c r="O239" s="16">
        <f>'[37]TGSPDCL MoD'!AE46</f>
        <v>0</v>
      </c>
      <c r="P239" s="16">
        <f>'[37]TGSPDCL MoD'!AF46</f>
        <v>0</v>
      </c>
      <c r="Q239" s="16">
        <f t="shared" si="150"/>
        <v>0</v>
      </c>
    </row>
    <row r="240" spans="3:18" x14ac:dyDescent="0.25">
      <c r="C240" s="16"/>
      <c r="D240" s="16" t="s">
        <v>350</v>
      </c>
      <c r="E240" s="16">
        <f>'[37]TGSPDCL MoD'!U35</f>
        <v>0</v>
      </c>
      <c r="F240" s="16">
        <f>'[37]TGSPDCL MoD'!V35</f>
        <v>0</v>
      </c>
      <c r="G240" s="16">
        <f>'[37]TGSPDCL MoD'!W35</f>
        <v>0</v>
      </c>
      <c r="H240" s="16">
        <f>'[37]TGSPDCL MoD'!X35</f>
        <v>0</v>
      </c>
      <c r="I240" s="16">
        <f>'[37]TGSPDCL MoD'!Y35</f>
        <v>0</v>
      </c>
      <c r="J240" s="16">
        <f>'[37]TGSPDCL MoD'!Z35</f>
        <v>0</v>
      </c>
      <c r="K240" s="16">
        <f>'[37]TGSPDCL MoD'!AA35</f>
        <v>0</v>
      </c>
      <c r="L240" s="16">
        <f>'[37]TGSPDCL MoD'!AB35</f>
        <v>0</v>
      </c>
      <c r="M240" s="16">
        <f>'[37]TGSPDCL MoD'!AC35</f>
        <v>0</v>
      </c>
      <c r="N240" s="16">
        <f>'[37]TGSPDCL MoD'!AD35</f>
        <v>0</v>
      </c>
      <c r="O240" s="16">
        <f>'[37]TGSPDCL MoD'!AE35</f>
        <v>0</v>
      </c>
      <c r="P240" s="16">
        <f>'[37]TGSPDCL MoD'!AF35</f>
        <v>0</v>
      </c>
      <c r="Q240" s="16">
        <f t="shared" si="150"/>
        <v>0</v>
      </c>
    </row>
    <row r="241" spans="3:17" x14ac:dyDescent="0.25">
      <c r="C241" s="16"/>
      <c r="D241" s="16" t="s">
        <v>344</v>
      </c>
      <c r="E241" s="92">
        <f>'[37]TGSPDCL MoD'!U33</f>
        <v>0.10519383697813196</v>
      </c>
      <c r="F241" s="92">
        <f>'[37]TGSPDCL MoD'!V33</f>
        <v>0.16522445328032095</v>
      </c>
      <c r="G241" s="92">
        <f>'[37]TGSPDCL MoD'!W33</f>
        <v>0.12623260437375505</v>
      </c>
      <c r="H241" s="92">
        <f>'[37]TGSPDCL MoD'!X33</f>
        <v>0.10435228628230757</v>
      </c>
      <c r="I241" s="92">
        <f>'[37]TGSPDCL MoD'!Y33</f>
        <v>0.10435228628230757</v>
      </c>
      <c r="J241" s="92">
        <f>'[37]TGSPDCL MoD'!Z33</f>
        <v>0.10098608349900733</v>
      </c>
      <c r="K241" s="92">
        <f>'[37]TGSPDCL MoD'!AA33</f>
        <v>0.10435228628230757</v>
      </c>
      <c r="L241" s="92">
        <f>'[37]TGSPDCL MoD'!AB33</f>
        <v>0.10940159045725657</v>
      </c>
      <c r="M241" s="92">
        <f>'[37]TGSPDCL MoD'!AC33</f>
        <v>0.10870029821073632</v>
      </c>
      <c r="N241" s="92">
        <f>'[37]TGSPDCL MoD'!AD33</f>
        <v>0.10435228628230757</v>
      </c>
      <c r="O241" s="92">
        <f>'[37]TGSPDCL MoD'!AE33</f>
        <v>0.12567157057653738</v>
      </c>
      <c r="P241" s="92">
        <f>'[37]TGSPDCL MoD'!AF33</f>
        <v>0.15218041749502412</v>
      </c>
      <c r="Q241" s="92">
        <f t="shared" si="150"/>
        <v>1.411</v>
      </c>
    </row>
    <row r="242" spans="3:17" x14ac:dyDescent="0.25">
      <c r="C242" s="16"/>
      <c r="D242" s="16" t="s">
        <v>345</v>
      </c>
      <c r="E242" s="16">
        <f>'[37]TGSPDCL MoD'!U34</f>
        <v>0</v>
      </c>
      <c r="F242" s="16">
        <f>'[37]TGSPDCL MoD'!V34</f>
        <v>0</v>
      </c>
      <c r="G242" s="16">
        <f>'[37]TGSPDCL MoD'!W34</f>
        <v>0</v>
      </c>
      <c r="H242" s="16">
        <f>'[37]TGSPDCL MoD'!X34</f>
        <v>0</v>
      </c>
      <c r="I242" s="16">
        <f>'[37]TGSPDCL MoD'!Y34</f>
        <v>0</v>
      </c>
      <c r="J242" s="16">
        <f>'[37]TGSPDCL MoD'!Z34</f>
        <v>0</v>
      </c>
      <c r="K242" s="16">
        <f>'[37]TGSPDCL MoD'!AA34</f>
        <v>0</v>
      </c>
      <c r="L242" s="16">
        <f>'[37]TGSPDCL MoD'!AB34</f>
        <v>0</v>
      </c>
      <c r="M242" s="16">
        <f>'[37]TGSPDCL MoD'!AC34</f>
        <v>0</v>
      </c>
      <c r="N242" s="16">
        <f>'[37]TGSPDCL MoD'!AD34</f>
        <v>0</v>
      </c>
      <c r="O242" s="16">
        <f>'[37]TGSPDCL MoD'!AE34</f>
        <v>0</v>
      </c>
      <c r="P242" s="16">
        <f>'[37]TGSPDCL MoD'!AF34</f>
        <v>0</v>
      </c>
      <c r="Q242" s="16">
        <f t="shared" si="150"/>
        <v>0</v>
      </c>
    </row>
    <row r="243" spans="3:17" x14ac:dyDescent="0.25">
      <c r="C243" s="16"/>
      <c r="D243" s="16" t="s">
        <v>346</v>
      </c>
      <c r="E243" s="92">
        <f>'[37]TGSPDCL MoD'!U52</f>
        <v>4.7471277932311855</v>
      </c>
      <c r="F243" s="92">
        <f>'[37]TGSPDCL MoD'!V52</f>
        <v>4.9053653863388913</v>
      </c>
      <c r="G243" s="92">
        <f>'[37]TGSPDCL MoD'!W52</f>
        <v>4.7471277932311855</v>
      </c>
      <c r="H243" s="92">
        <f>'[37]TGSPDCL MoD'!X52</f>
        <v>5.0089998663319673</v>
      </c>
      <c r="I243" s="92">
        <f>'[37]TGSPDCL MoD'!Y52</f>
        <v>3.9726550664012166</v>
      </c>
      <c r="J243" s="92">
        <f>'[37]TGSPDCL MoD'!Z52</f>
        <v>4.3459620642257324</v>
      </c>
      <c r="K243" s="92">
        <f>'[37]TGSPDCL MoD'!AA52</f>
        <v>3.7087597677302795</v>
      </c>
      <c r="L243" s="92">
        <f>'[37]TGSPDCL MoD'!AB52</f>
        <v>4.7471277932311855</v>
      </c>
      <c r="M243" s="92">
        <f>'[37]TGSPDCL MoD'!AC52</f>
        <v>4.6980964263527412</v>
      </c>
      <c r="N243" s="92">
        <f>'[37]TGSPDCL MoD'!AD52</f>
        <v>4.2835585063804409</v>
      </c>
      <c r="O243" s="92">
        <f>'[37]TGSPDCL MoD'!AE52</f>
        <v>4.3370472702478349</v>
      </c>
      <c r="P243" s="92">
        <f>'[37]TGSPDCL MoD'!AF52</f>
        <v>5.5271722662973435</v>
      </c>
      <c r="Q243" s="92">
        <f t="shared" si="150"/>
        <v>55.028999999999996</v>
      </c>
    </row>
    <row r="244" spans="3:17" x14ac:dyDescent="0.25">
      <c r="C244" s="16"/>
      <c r="D244" s="16" t="s">
        <v>491</v>
      </c>
      <c r="E244" s="92">
        <f>'[37]TGSPDCL MoD'!U47</f>
        <v>8.9781525699773645</v>
      </c>
      <c r="F244" s="92">
        <f>'[37]TGSPDCL MoD'!V47</f>
        <v>0</v>
      </c>
      <c r="G244" s="92">
        <f>'[37]TGSPDCL MoD'!W47</f>
        <v>5.0455733451112312</v>
      </c>
      <c r="H244" s="92">
        <f>'[37]TGSPDCL MoD'!X47</f>
        <v>8.1273303980566443</v>
      </c>
      <c r="I244" s="92">
        <f>'[37]TGSPDCL MoD'!Y47</f>
        <v>6.9772364738033472</v>
      </c>
      <c r="J244" s="92">
        <f>'[37]TGSPDCL MoD'!Z47</f>
        <v>7.6425596256832096</v>
      </c>
      <c r="K244" s="92">
        <f>'[37]TGSPDCL MoD'!AA47</f>
        <v>6.747217688952686</v>
      </c>
      <c r="L244" s="92">
        <f>'[37]TGSPDCL MoD'!AB47</f>
        <v>9.8685478661734631</v>
      </c>
      <c r="M244" s="92">
        <f>'[37]TGSPDCL MoD'!AC47</f>
        <v>8.8173867526086216</v>
      </c>
      <c r="N244" s="92">
        <f>'[37]TGSPDCL MoD'!AD47</f>
        <v>8.5873679677579631</v>
      </c>
      <c r="O244" s="92">
        <f>'[37]TGSPDCL MoD'!AE47</f>
        <v>8.3796090653122057</v>
      </c>
      <c r="P244" s="92">
        <f>'[37]TGSPDCL MoD'!AF47</f>
        <v>10.427518246563242</v>
      </c>
      <c r="Q244" s="92">
        <f t="shared" si="150"/>
        <v>89.598499999999987</v>
      </c>
    </row>
    <row r="245" spans="3:17" x14ac:dyDescent="0.2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>
        <f t="shared" si="150"/>
        <v>0</v>
      </c>
    </row>
    <row r="246" spans="3:17" x14ac:dyDescent="0.25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>
        <f t="shared" si="150"/>
        <v>0</v>
      </c>
    </row>
    <row r="247" spans="3:17" x14ac:dyDescent="0.25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f t="shared" si="150"/>
        <v>0</v>
      </c>
    </row>
    <row r="248" spans="3:17" x14ac:dyDescent="0.25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f t="shared" si="150"/>
        <v>0</v>
      </c>
    </row>
    <row r="249" spans="3:17" x14ac:dyDescent="0.25"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>
        <f t="shared" si="150"/>
        <v>0</v>
      </c>
    </row>
    <row r="250" spans="3:17" x14ac:dyDescent="0.25"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>
        <f t="shared" si="150"/>
        <v>0</v>
      </c>
    </row>
    <row r="251" spans="3:17" x14ac:dyDescent="0.25"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>
        <f t="shared" si="150"/>
        <v>0</v>
      </c>
    </row>
    <row r="252" spans="3:17" x14ac:dyDescent="0.25"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>
        <f t="shared" si="150"/>
        <v>0</v>
      </c>
    </row>
    <row r="253" spans="3:17" x14ac:dyDescent="0.25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50"/>
        <v>0</v>
      </c>
    </row>
    <row r="254" spans="3:17" x14ac:dyDescent="0.25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>
        <f t="shared" si="150"/>
        <v>0</v>
      </c>
    </row>
    <row r="255" spans="3:17" x14ac:dyDescent="0.25">
      <c r="C255" s="937" t="s">
        <v>188</v>
      </c>
      <c r="D255" s="938"/>
      <c r="E255" s="92">
        <f t="shared" ref="E255:P255" si="151">SUM(E229:E254)</f>
        <v>246.9234132496936</v>
      </c>
      <c r="F255" s="92">
        <f t="shared" si="151"/>
        <v>292.81588714833242</v>
      </c>
      <c r="G255" s="92">
        <f t="shared" si="151"/>
        <v>239.59173415087409</v>
      </c>
      <c r="H255" s="92">
        <f t="shared" si="151"/>
        <v>217.11407349211797</v>
      </c>
      <c r="I255" s="92">
        <f t="shared" si="151"/>
        <v>200.47412275064812</v>
      </c>
      <c r="J255" s="92">
        <f t="shared" si="151"/>
        <v>213.76196720362805</v>
      </c>
      <c r="K255" s="92">
        <f t="shared" si="151"/>
        <v>199.04694166294328</v>
      </c>
      <c r="L255" s="92">
        <f t="shared" si="151"/>
        <v>229.73879267063745</v>
      </c>
      <c r="M255" s="92">
        <f t="shared" si="151"/>
        <v>217.76310135913999</v>
      </c>
      <c r="N255" s="92">
        <f t="shared" si="151"/>
        <v>232.92073779309135</v>
      </c>
      <c r="O255" s="92">
        <f t="shared" si="151"/>
        <v>247.32696092028829</v>
      </c>
      <c r="P255" s="92">
        <f t="shared" si="151"/>
        <v>295.1762743335691</v>
      </c>
      <c r="Q255" s="116">
        <f t="shared" si="150"/>
        <v>2832.6540067349633</v>
      </c>
    </row>
    <row r="256" spans="3:17" x14ac:dyDescent="0.25">
      <c r="C256" s="935" t="s">
        <v>351</v>
      </c>
      <c r="D256" s="93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</row>
    <row r="257" spans="3:18" x14ac:dyDescent="0.25">
      <c r="C257" s="1004" t="s">
        <v>352</v>
      </c>
      <c r="D257" s="16" t="s">
        <v>353</v>
      </c>
      <c r="E257" s="92">
        <v>0</v>
      </c>
      <c r="F257" s="92">
        <v>0</v>
      </c>
      <c r="G257" s="92">
        <v>0</v>
      </c>
      <c r="H257" s="92">
        <v>0</v>
      </c>
      <c r="I257" s="92">
        <v>0</v>
      </c>
      <c r="J257" s="92">
        <v>0</v>
      </c>
      <c r="K257" s="92">
        <v>0</v>
      </c>
      <c r="L257" s="92">
        <v>0</v>
      </c>
      <c r="M257" s="92">
        <v>0</v>
      </c>
      <c r="N257" s="92">
        <v>0</v>
      </c>
      <c r="O257" s="92">
        <v>0</v>
      </c>
      <c r="P257" s="92">
        <v>0</v>
      </c>
      <c r="Q257" s="92">
        <f t="shared" ref="Q257:Q271" si="152">SUM(E257:P257)</f>
        <v>0</v>
      </c>
    </row>
    <row r="258" spans="3:18" x14ac:dyDescent="0.25">
      <c r="C258" s="1005"/>
      <c r="D258" s="16" t="s">
        <v>354</v>
      </c>
      <c r="E258" s="92">
        <v>0</v>
      </c>
      <c r="F258" s="92">
        <v>0</v>
      </c>
      <c r="G258" s="92">
        <v>0</v>
      </c>
      <c r="H258" s="92">
        <v>0</v>
      </c>
      <c r="I258" s="92">
        <v>0</v>
      </c>
      <c r="J258" s="92">
        <v>0</v>
      </c>
      <c r="K258" s="92">
        <v>0</v>
      </c>
      <c r="L258" s="92">
        <v>0</v>
      </c>
      <c r="M258" s="92">
        <v>0</v>
      </c>
      <c r="N258" s="92">
        <v>0</v>
      </c>
      <c r="O258" s="92">
        <v>0</v>
      </c>
      <c r="P258" s="92">
        <v>0</v>
      </c>
      <c r="Q258" s="92">
        <f t="shared" si="152"/>
        <v>0</v>
      </c>
    </row>
    <row r="259" spans="3:18" x14ac:dyDescent="0.25">
      <c r="C259" s="1005"/>
      <c r="D259" s="16" t="s">
        <v>355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92">
        <v>0</v>
      </c>
      <c r="N259" s="92">
        <v>0</v>
      </c>
      <c r="O259" s="92">
        <v>0</v>
      </c>
      <c r="P259" s="92">
        <v>0</v>
      </c>
      <c r="Q259" s="92">
        <f t="shared" si="152"/>
        <v>0</v>
      </c>
    </row>
    <row r="260" spans="3:18" x14ac:dyDescent="0.25">
      <c r="C260" s="1006"/>
      <c r="D260" s="16" t="s">
        <v>356</v>
      </c>
      <c r="E260" s="92">
        <v>0</v>
      </c>
      <c r="F260" s="92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92">
        <v>0</v>
      </c>
      <c r="N260" s="92">
        <v>0</v>
      </c>
      <c r="O260" s="92">
        <v>0</v>
      </c>
      <c r="P260" s="92">
        <v>0</v>
      </c>
      <c r="Q260" s="92">
        <f t="shared" si="152"/>
        <v>0</v>
      </c>
    </row>
    <row r="261" spans="3:18" x14ac:dyDescent="0.25">
      <c r="C261" s="16"/>
      <c r="D261" s="16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>
        <f t="shared" si="152"/>
        <v>0</v>
      </c>
    </row>
    <row r="262" spans="3:18" x14ac:dyDescent="0.25">
      <c r="C262" s="16"/>
      <c r="D262" s="16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>
        <f t="shared" si="152"/>
        <v>0</v>
      </c>
    </row>
    <row r="263" spans="3:18" x14ac:dyDescent="0.25">
      <c r="C263" s="16"/>
      <c r="D263" s="16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>
        <f t="shared" si="152"/>
        <v>0</v>
      </c>
    </row>
    <row r="264" spans="3:18" x14ac:dyDescent="0.25">
      <c r="C264" s="16"/>
      <c r="D264" s="16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>
        <f t="shared" si="152"/>
        <v>0</v>
      </c>
    </row>
    <row r="265" spans="3:18" x14ac:dyDescent="0.25">
      <c r="C265" s="16"/>
      <c r="D265" s="16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>
        <f t="shared" si="152"/>
        <v>0</v>
      </c>
    </row>
    <row r="266" spans="3:18" x14ac:dyDescent="0.25">
      <c r="C266" s="16"/>
      <c r="D266" s="16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>
        <f t="shared" si="152"/>
        <v>0</v>
      </c>
    </row>
    <row r="267" spans="3:18" x14ac:dyDescent="0.25">
      <c r="C267" s="16"/>
      <c r="D267" s="16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>
        <f t="shared" si="152"/>
        <v>0</v>
      </c>
    </row>
    <row r="268" spans="3:18" x14ac:dyDescent="0.25">
      <c r="C268" s="16"/>
      <c r="D268" s="16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>
        <f t="shared" si="152"/>
        <v>0</v>
      </c>
    </row>
    <row r="269" spans="3:18" x14ac:dyDescent="0.25">
      <c r="C269" s="16"/>
      <c r="D269" s="16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>
        <f t="shared" si="152"/>
        <v>0</v>
      </c>
    </row>
    <row r="270" spans="3:18" x14ac:dyDescent="0.25">
      <c r="C270" s="16"/>
      <c r="D270" s="16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>
        <f t="shared" si="152"/>
        <v>0</v>
      </c>
    </row>
    <row r="271" spans="3:18" x14ac:dyDescent="0.25">
      <c r="C271" s="937" t="s">
        <v>188</v>
      </c>
      <c r="D271" s="938"/>
      <c r="E271" s="92">
        <f t="shared" ref="E271:P271" si="153">SUM(E257:E270)</f>
        <v>0</v>
      </c>
      <c r="F271" s="92">
        <f t="shared" si="153"/>
        <v>0</v>
      </c>
      <c r="G271" s="92">
        <f t="shared" si="153"/>
        <v>0</v>
      </c>
      <c r="H271" s="92">
        <f t="shared" si="153"/>
        <v>0</v>
      </c>
      <c r="I271" s="92">
        <f t="shared" si="153"/>
        <v>0</v>
      </c>
      <c r="J271" s="92">
        <f t="shared" si="153"/>
        <v>0</v>
      </c>
      <c r="K271" s="92">
        <f t="shared" si="153"/>
        <v>0</v>
      </c>
      <c r="L271" s="92">
        <f t="shared" si="153"/>
        <v>0</v>
      </c>
      <c r="M271" s="92">
        <f t="shared" si="153"/>
        <v>0</v>
      </c>
      <c r="N271" s="92">
        <f t="shared" si="153"/>
        <v>0</v>
      </c>
      <c r="O271" s="92">
        <f t="shared" si="153"/>
        <v>0</v>
      </c>
      <c r="P271" s="92">
        <f t="shared" si="153"/>
        <v>0</v>
      </c>
      <c r="Q271" s="116">
        <f t="shared" si="152"/>
        <v>0</v>
      </c>
    </row>
    <row r="272" spans="3:18" x14ac:dyDescent="0.25">
      <c r="C272" s="935" t="s">
        <v>358</v>
      </c>
      <c r="D272" s="936"/>
      <c r="E272" s="92">
        <f t="shared" ref="E272:Q272" si="154">E255+E271</f>
        <v>246.9234132496936</v>
      </c>
      <c r="F272" s="92">
        <f t="shared" si="154"/>
        <v>292.81588714833242</v>
      </c>
      <c r="G272" s="92">
        <f t="shared" si="154"/>
        <v>239.59173415087409</v>
      </c>
      <c r="H272" s="92">
        <f t="shared" si="154"/>
        <v>217.11407349211797</v>
      </c>
      <c r="I272" s="92">
        <f t="shared" si="154"/>
        <v>200.47412275064812</v>
      </c>
      <c r="J272" s="92">
        <f t="shared" si="154"/>
        <v>213.76196720362805</v>
      </c>
      <c r="K272" s="92">
        <f t="shared" si="154"/>
        <v>199.04694166294328</v>
      </c>
      <c r="L272" s="92">
        <f t="shared" si="154"/>
        <v>229.73879267063745</v>
      </c>
      <c r="M272" s="92">
        <f t="shared" si="154"/>
        <v>217.76310135913999</v>
      </c>
      <c r="N272" s="92">
        <f t="shared" si="154"/>
        <v>232.92073779309135</v>
      </c>
      <c r="O272" s="92">
        <f t="shared" si="154"/>
        <v>247.32696092028829</v>
      </c>
      <c r="P272" s="92">
        <f t="shared" si="154"/>
        <v>295.1762743335691</v>
      </c>
      <c r="Q272" s="116">
        <f t="shared" si="154"/>
        <v>2832.6540067349633</v>
      </c>
      <c r="R272" s="492"/>
    </row>
    <row r="273" spans="3:18" x14ac:dyDescent="0.25">
      <c r="C273" s="1002" t="s">
        <v>359</v>
      </c>
      <c r="D273" s="1003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3:18" x14ac:dyDescent="0.25">
      <c r="C274" s="16" t="s">
        <v>360</v>
      </c>
      <c r="D274" s="16" t="s">
        <v>360</v>
      </c>
      <c r="E274" s="92">
        <f>'[37]TGSPDCL MoD'!U23</f>
        <v>19.18148372293323</v>
      </c>
      <c r="F274" s="92">
        <f>'[37]TGSPDCL MoD'!V23</f>
        <v>19.820866513697659</v>
      </c>
      <c r="G274" s="92">
        <f>'[37]TGSPDCL MoD'!W23</f>
        <v>19.181483722933216</v>
      </c>
      <c r="H274" s="92">
        <f>'[37]TGSPDCL MoD'!X23</f>
        <v>20.174455910934491</v>
      </c>
      <c r="I274" s="92">
        <f>'[37]TGSPDCL MoD'!Y23</f>
        <v>16.052110204755152</v>
      </c>
      <c r="J274" s="92">
        <f>'[37]TGSPDCL MoD'!Z23</f>
        <v>17.385601454866464</v>
      </c>
      <c r="K274" s="92">
        <f>'[37]TGSPDCL MoD'!AA23</f>
        <v>14.795858101774311</v>
      </c>
      <c r="L274" s="92">
        <f>'[37]TGSPDCL MoD'!AB23</f>
        <v>19.181483722933216</v>
      </c>
      <c r="M274" s="92">
        <f>'[37]TGSPDCL MoD'!AC23</f>
        <v>18.983365111710434</v>
      </c>
      <c r="N274" s="92">
        <f>'[37]TGSPDCL MoD'!AD23</f>
        <v>17.047916147283821</v>
      </c>
      <c r="O274" s="92">
        <f>'[37]TGSPDCL MoD'!AE23</f>
        <v>17.494308076507163</v>
      </c>
      <c r="P274" s="92">
        <f>'[37]TGSPDCL MoD'!AF23</f>
        <v>22.333370719659349</v>
      </c>
      <c r="Q274" s="16">
        <f t="shared" ref="Q274:Q281" si="155">SUM(E274:P274)</f>
        <v>221.63230340998851</v>
      </c>
    </row>
    <row r="275" spans="3:18" x14ac:dyDescent="0.25">
      <c r="C275" s="16" t="s">
        <v>361</v>
      </c>
      <c r="D275" s="16" t="s">
        <v>361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f t="shared" si="155"/>
        <v>0</v>
      </c>
    </row>
    <row r="276" spans="3:18" x14ac:dyDescent="0.25"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>
        <f t="shared" si="155"/>
        <v>0</v>
      </c>
    </row>
    <row r="277" spans="3:18" x14ac:dyDescent="0.25"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>
        <f t="shared" si="155"/>
        <v>0</v>
      </c>
    </row>
    <row r="278" spans="3:18" x14ac:dyDescent="0.25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>
        <f t="shared" si="155"/>
        <v>0</v>
      </c>
    </row>
    <row r="279" spans="3:18" x14ac:dyDescent="0.25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55"/>
        <v>0</v>
      </c>
    </row>
    <row r="280" spans="3:18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55"/>
        <v>0</v>
      </c>
    </row>
    <row r="281" spans="3:18" x14ac:dyDescent="0.25">
      <c r="C281" s="935" t="s">
        <v>362</v>
      </c>
      <c r="D281" s="936"/>
      <c r="E281" s="92">
        <f t="shared" ref="E281:P281" si="156">SUM(E274:E280)</f>
        <v>19.18148372293323</v>
      </c>
      <c r="F281" s="92">
        <f t="shared" si="156"/>
        <v>19.820866513697659</v>
      </c>
      <c r="G281" s="92">
        <f t="shared" si="156"/>
        <v>19.181483722933216</v>
      </c>
      <c r="H281" s="92">
        <f t="shared" si="156"/>
        <v>20.174455910934491</v>
      </c>
      <c r="I281" s="92">
        <f t="shared" si="156"/>
        <v>16.052110204755152</v>
      </c>
      <c r="J281" s="92">
        <f t="shared" si="156"/>
        <v>17.385601454866464</v>
      </c>
      <c r="K281" s="92">
        <f t="shared" si="156"/>
        <v>14.795858101774311</v>
      </c>
      <c r="L281" s="92">
        <f t="shared" si="156"/>
        <v>19.181483722933216</v>
      </c>
      <c r="M281" s="92">
        <f t="shared" si="156"/>
        <v>18.983365111710434</v>
      </c>
      <c r="N281" s="92">
        <f t="shared" si="156"/>
        <v>17.047916147283821</v>
      </c>
      <c r="O281" s="92">
        <f t="shared" si="156"/>
        <v>17.494308076507163</v>
      </c>
      <c r="P281" s="92">
        <f t="shared" si="156"/>
        <v>22.333370719659349</v>
      </c>
      <c r="Q281" s="116">
        <f t="shared" si="155"/>
        <v>221.63230340998851</v>
      </c>
      <c r="R281" s="492"/>
    </row>
    <row r="282" spans="3:18" x14ac:dyDescent="0.25">
      <c r="C282" s="1002" t="s">
        <v>363</v>
      </c>
      <c r="D282" s="1003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3:18" x14ac:dyDescent="0.25">
      <c r="C283" s="16" t="s">
        <v>364</v>
      </c>
      <c r="D283" s="16" t="s">
        <v>364</v>
      </c>
      <c r="E283" s="92">
        <f>'[37]TGSPDCL MoD'!U20+'[37]TGSPDCL MoD'!U21</f>
        <v>96.229871721682315</v>
      </c>
      <c r="F283" s="92">
        <f>'[37]TGSPDCL MoD'!V20+'[37]TGSPDCL MoD'!V21</f>
        <v>58.64330624258686</v>
      </c>
      <c r="G283" s="92">
        <f>'[37]TGSPDCL MoD'!W20+'[37]TGSPDCL MoD'!W21</f>
        <v>28.341843466644804</v>
      </c>
      <c r="H283" s="92">
        <f>'[37]TGSPDCL MoD'!X20+'[37]TGSPDCL MoD'!X21</f>
        <v>61.668672731286307</v>
      </c>
      <c r="I283" s="92">
        <f>'[37]TGSPDCL MoD'!Y20+'[37]TGSPDCL MoD'!Y21</f>
        <v>75.845937851579265</v>
      </c>
      <c r="J283" s="92">
        <f>'[37]TGSPDCL MoD'!Z20+'[37]TGSPDCL MoD'!Z21</f>
        <v>78.40379206065009</v>
      </c>
      <c r="K283" s="92">
        <f>'[37]TGSPDCL MoD'!AA20+'[37]TGSPDCL MoD'!AA21</f>
        <v>75.845937851579265</v>
      </c>
      <c r="L283" s="92">
        <f>'[37]TGSPDCL MoD'!AB20+'[37]TGSPDCL MoD'!AB21</f>
        <v>96.604360609996249</v>
      </c>
      <c r="M283" s="92">
        <f>'[37]TGSPDCL MoD'!AC20+'[37]TGSPDCL MoD'!AC21</f>
        <v>84.432191248317508</v>
      </c>
      <c r="N283" s="92">
        <f>'[37]TGSPDCL MoD'!AD20+'[37]TGSPDCL MoD'!AD21</f>
        <v>83.778672115009115</v>
      </c>
      <c r="O283" s="92">
        <f>'[37]TGSPDCL MoD'!AE20+'[37]TGSPDCL MoD'!AE21</f>
        <v>93.295393252485255</v>
      </c>
      <c r="P283" s="92">
        <f>'[37]TGSPDCL MoD'!AF20+'[37]TGSPDCL MoD'!AF21</f>
        <v>111.32054084818272</v>
      </c>
      <c r="Q283" s="92">
        <f t="shared" ref="Q283:Q291" si="157">SUM(E283:P283)</f>
        <v>944.41051999999979</v>
      </c>
    </row>
    <row r="284" spans="3:18" x14ac:dyDescent="0.25">
      <c r="C284" s="16" t="s">
        <v>365</v>
      </c>
      <c r="D284" s="16" t="s">
        <v>365</v>
      </c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>
        <f t="shared" si="157"/>
        <v>0</v>
      </c>
    </row>
    <row r="285" spans="3:18" x14ac:dyDescent="0.25">
      <c r="C285" s="16" t="s">
        <v>366</v>
      </c>
      <c r="D285" s="16" t="s">
        <v>366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>
        <f t="shared" si="157"/>
        <v>0</v>
      </c>
    </row>
    <row r="286" spans="3:18" x14ac:dyDescent="0.25"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>
        <f t="shared" si="157"/>
        <v>0</v>
      </c>
    </row>
    <row r="287" spans="3:18" x14ac:dyDescent="0.25"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si="157"/>
        <v>0</v>
      </c>
    </row>
    <row r="288" spans="3:18" x14ac:dyDescent="0.25"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57"/>
        <v>0</v>
      </c>
    </row>
    <row r="289" spans="3:18" x14ac:dyDescent="0.25"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57"/>
        <v>0</v>
      </c>
    </row>
    <row r="290" spans="3:18" x14ac:dyDescent="0.25"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57"/>
        <v>0</v>
      </c>
    </row>
    <row r="291" spans="3:18" x14ac:dyDescent="0.25">
      <c r="C291" s="935" t="s">
        <v>367</v>
      </c>
      <c r="D291" s="936"/>
      <c r="E291" s="92">
        <f t="shared" ref="E291:P291" si="158">SUM(E283:E290)</f>
        <v>96.229871721682315</v>
      </c>
      <c r="F291" s="92">
        <f t="shared" si="158"/>
        <v>58.64330624258686</v>
      </c>
      <c r="G291" s="92">
        <f t="shared" si="158"/>
        <v>28.341843466644804</v>
      </c>
      <c r="H291" s="92">
        <f t="shared" si="158"/>
        <v>61.668672731286307</v>
      </c>
      <c r="I291" s="92">
        <f t="shared" si="158"/>
        <v>75.845937851579265</v>
      </c>
      <c r="J291" s="92">
        <f t="shared" si="158"/>
        <v>78.40379206065009</v>
      </c>
      <c r="K291" s="92">
        <f t="shared" si="158"/>
        <v>75.845937851579265</v>
      </c>
      <c r="L291" s="92">
        <f t="shared" si="158"/>
        <v>96.604360609996249</v>
      </c>
      <c r="M291" s="92">
        <f t="shared" si="158"/>
        <v>84.432191248317508</v>
      </c>
      <c r="N291" s="92">
        <f t="shared" si="158"/>
        <v>83.778672115009115</v>
      </c>
      <c r="O291" s="92">
        <f t="shared" si="158"/>
        <v>93.295393252485255</v>
      </c>
      <c r="P291" s="92">
        <f t="shared" si="158"/>
        <v>111.32054084818272</v>
      </c>
      <c r="Q291" s="116">
        <f t="shared" si="157"/>
        <v>944.41051999999979</v>
      </c>
      <c r="R291" s="492"/>
    </row>
    <row r="292" spans="3:18" x14ac:dyDescent="0.25">
      <c r="C292" s="1002" t="s">
        <v>368</v>
      </c>
      <c r="D292" s="100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</row>
    <row r="293" spans="3:18" x14ac:dyDescent="0.25">
      <c r="C293" s="16"/>
      <c r="D293" s="16" t="s">
        <v>369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f t="shared" ref="Q293:Q317" si="159">SUM(E293:P293)</f>
        <v>0</v>
      </c>
    </row>
    <row r="294" spans="3:18" x14ac:dyDescent="0.25">
      <c r="C294" s="16"/>
      <c r="D294" s="16" t="s">
        <v>370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f t="shared" si="159"/>
        <v>0</v>
      </c>
    </row>
    <row r="295" spans="3:18" x14ac:dyDescent="0.25">
      <c r="C295" s="16"/>
      <c r="D295" s="16" t="s">
        <v>371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f t="shared" si="159"/>
        <v>0</v>
      </c>
    </row>
    <row r="296" spans="3:18" x14ac:dyDescent="0.25">
      <c r="C296" s="16"/>
      <c r="D296" s="16" t="s">
        <v>372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f t="shared" si="159"/>
        <v>0</v>
      </c>
    </row>
    <row r="297" spans="3:18" x14ac:dyDescent="0.25">
      <c r="C297" s="16"/>
      <c r="D297" s="16" t="s">
        <v>373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f t="shared" si="159"/>
        <v>0</v>
      </c>
    </row>
    <row r="298" spans="3:18" x14ac:dyDescent="0.25">
      <c r="C298" s="16"/>
      <c r="D298" s="16" t="s">
        <v>331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f t="shared" si="159"/>
        <v>0</v>
      </c>
    </row>
    <row r="299" spans="3:18" x14ac:dyDescent="0.25">
      <c r="C299" s="16"/>
      <c r="D299" s="16" t="s">
        <v>374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f t="shared" si="159"/>
        <v>0</v>
      </c>
    </row>
    <row r="300" spans="3:18" x14ac:dyDescent="0.25">
      <c r="C300" s="16"/>
      <c r="D300" s="16" t="s">
        <v>375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f t="shared" si="159"/>
        <v>0</v>
      </c>
    </row>
    <row r="301" spans="3:18" x14ac:dyDescent="0.25">
      <c r="C301" s="16"/>
      <c r="D301" s="16" t="s">
        <v>376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f t="shared" si="159"/>
        <v>0</v>
      </c>
    </row>
    <row r="302" spans="3:18" x14ac:dyDescent="0.25">
      <c r="C302" s="16"/>
      <c r="D302" s="16" t="s">
        <v>377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f t="shared" si="159"/>
        <v>0</v>
      </c>
    </row>
    <row r="303" spans="3:18" x14ac:dyDescent="0.25">
      <c r="C303" s="16"/>
      <c r="D303" s="16" t="s">
        <v>378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f t="shared" si="159"/>
        <v>0</v>
      </c>
    </row>
    <row r="304" spans="3:18" x14ac:dyDescent="0.25">
      <c r="C304" s="16"/>
      <c r="D304" s="16" t="s">
        <v>379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f t="shared" si="159"/>
        <v>0</v>
      </c>
    </row>
    <row r="305" spans="3:18" x14ac:dyDescent="0.25">
      <c r="C305" s="16"/>
      <c r="D305" s="16" t="s">
        <v>380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f t="shared" si="159"/>
        <v>0</v>
      </c>
    </row>
    <row r="306" spans="3:18" x14ac:dyDescent="0.25">
      <c r="C306" s="16"/>
      <c r="D306" s="16" t="s">
        <v>381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f t="shared" si="159"/>
        <v>0</v>
      </c>
    </row>
    <row r="307" spans="3:18" x14ac:dyDescent="0.3">
      <c r="C307" s="16"/>
      <c r="D307" s="399" t="s">
        <v>382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f t="shared" si="159"/>
        <v>0</v>
      </c>
    </row>
    <row r="308" spans="3:18" x14ac:dyDescent="0.3">
      <c r="C308" s="16"/>
      <c r="D308" s="399" t="s">
        <v>383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f t="shared" si="159"/>
        <v>0</v>
      </c>
    </row>
    <row r="309" spans="3:18" x14ac:dyDescent="0.25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>
        <f t="shared" si="159"/>
        <v>0</v>
      </c>
    </row>
    <row r="310" spans="3:18" x14ac:dyDescent="0.25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>
        <f t="shared" si="159"/>
        <v>0</v>
      </c>
    </row>
    <row r="311" spans="3:18" x14ac:dyDescent="0.25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>
        <f t="shared" si="159"/>
        <v>0</v>
      </c>
    </row>
    <row r="312" spans="3:18" x14ac:dyDescent="0.25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>
        <f t="shared" si="159"/>
        <v>0</v>
      </c>
    </row>
    <row r="313" spans="3:18" x14ac:dyDescent="0.25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>
        <f t="shared" si="159"/>
        <v>0</v>
      </c>
    </row>
    <row r="314" spans="3:18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f t="shared" si="159"/>
        <v>0</v>
      </c>
    </row>
    <row r="315" spans="3:18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f t="shared" si="159"/>
        <v>0</v>
      </c>
    </row>
    <row r="316" spans="3:18" x14ac:dyDescent="0.25"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>
        <f t="shared" si="159"/>
        <v>0</v>
      </c>
    </row>
    <row r="317" spans="3:18" x14ac:dyDescent="0.25">
      <c r="C317" s="935" t="s">
        <v>384</v>
      </c>
      <c r="D317" s="936"/>
      <c r="E317" s="16">
        <f t="shared" ref="E317:P317" si="160">SUM(E293:E316)</f>
        <v>0</v>
      </c>
      <c r="F317" s="16">
        <f t="shared" si="160"/>
        <v>0</v>
      </c>
      <c r="G317" s="16">
        <f t="shared" si="160"/>
        <v>0</v>
      </c>
      <c r="H317" s="16">
        <f t="shared" si="160"/>
        <v>0</v>
      </c>
      <c r="I317" s="16">
        <f t="shared" si="160"/>
        <v>0</v>
      </c>
      <c r="J317" s="16">
        <f t="shared" si="160"/>
        <v>0</v>
      </c>
      <c r="K317" s="16">
        <f t="shared" si="160"/>
        <v>0</v>
      </c>
      <c r="L317" s="16">
        <f t="shared" si="160"/>
        <v>0</v>
      </c>
      <c r="M317" s="16">
        <f t="shared" si="160"/>
        <v>0</v>
      </c>
      <c r="N317" s="16">
        <f t="shared" si="160"/>
        <v>0</v>
      </c>
      <c r="O317" s="16">
        <f t="shared" si="160"/>
        <v>0</v>
      </c>
      <c r="P317" s="16">
        <f t="shared" si="160"/>
        <v>0</v>
      </c>
      <c r="Q317" s="116">
        <f t="shared" si="159"/>
        <v>0</v>
      </c>
      <c r="R317" s="492"/>
    </row>
    <row r="318" spans="3:18" x14ac:dyDescent="0.25">
      <c r="C318" s="1002" t="s">
        <v>385</v>
      </c>
      <c r="D318" s="1003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</row>
    <row r="319" spans="3:18" x14ac:dyDescent="0.25">
      <c r="C319" s="16"/>
      <c r="D319" s="16" t="s">
        <v>386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f>SUM(E319:P319)</f>
        <v>0</v>
      </c>
    </row>
    <row r="320" spans="3:18" x14ac:dyDescent="0.2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>
        <f>SUM(E320:P320)</f>
        <v>0</v>
      </c>
    </row>
    <row r="321" spans="3:17" x14ac:dyDescent="0.25"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>
        <f>SUM(E321:P321)</f>
        <v>0</v>
      </c>
    </row>
    <row r="322" spans="3:17" x14ac:dyDescent="0.25"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>
        <f>SUM(E322:P322)</f>
        <v>0</v>
      </c>
    </row>
    <row r="323" spans="3:17" x14ac:dyDescent="0.25"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</row>
    <row r="324" spans="3:17" x14ac:dyDescent="0.3">
      <c r="C324" s="16"/>
      <c r="D324" s="397" t="s">
        <v>489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/>
    </row>
    <row r="325" spans="3:17" x14ac:dyDescent="0.3">
      <c r="C325" s="16"/>
      <c r="D325" s="397" t="s">
        <v>490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/>
    </row>
    <row r="326" spans="3:17" x14ac:dyDescent="0.3">
      <c r="C326" s="16"/>
      <c r="D326" s="397" t="s">
        <v>460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/>
    </row>
    <row r="327" spans="3:17" x14ac:dyDescent="0.3">
      <c r="C327" s="16"/>
      <c r="D327" s="397" t="s">
        <v>461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/>
    </row>
    <row r="328" spans="3:17" x14ac:dyDescent="0.3">
      <c r="C328" s="16"/>
      <c r="D328" s="398" t="s">
        <v>462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/>
    </row>
    <row r="329" spans="3:17" x14ac:dyDescent="0.3">
      <c r="C329" s="16"/>
      <c r="D329" s="397" t="s">
        <v>463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/>
    </row>
    <row r="330" spans="3:17" x14ac:dyDescent="0.3">
      <c r="C330" s="16"/>
      <c r="D330" s="397" t="s">
        <v>464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/>
    </row>
    <row r="331" spans="3:17" x14ac:dyDescent="0.3">
      <c r="C331" s="16"/>
      <c r="D331" s="397" t="s">
        <v>465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/>
    </row>
    <row r="332" spans="3:17" x14ac:dyDescent="0.3">
      <c r="C332" s="16"/>
      <c r="D332" s="397" t="s">
        <v>466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/>
    </row>
    <row r="333" spans="3:17" x14ac:dyDescent="0.3">
      <c r="C333" s="16"/>
      <c r="D333" s="397" t="s">
        <v>467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/>
    </row>
    <row r="334" spans="3:17" x14ac:dyDescent="0.3">
      <c r="C334" s="16"/>
      <c r="D334" s="397" t="s">
        <v>468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/>
    </row>
    <row r="335" spans="3:17" x14ac:dyDescent="0.3">
      <c r="C335" s="16"/>
      <c r="D335" s="397" t="s">
        <v>469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/>
    </row>
    <row r="336" spans="3:17" x14ac:dyDescent="0.3">
      <c r="C336" s="16"/>
      <c r="D336" s="397" t="s">
        <v>470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/>
    </row>
    <row r="337" spans="3:18" x14ac:dyDescent="0.25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</row>
    <row r="338" spans="3:18" x14ac:dyDescent="0.25"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>
        <f t="shared" ref="Q338:Q345" si="161">SUM(E338:P338)</f>
        <v>0</v>
      </c>
    </row>
    <row r="339" spans="3:18" x14ac:dyDescent="0.25"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>
        <f t="shared" si="161"/>
        <v>0</v>
      </c>
    </row>
    <row r="340" spans="3:18" x14ac:dyDescent="0.25"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>
        <f t="shared" si="161"/>
        <v>0</v>
      </c>
    </row>
    <row r="341" spans="3:18" x14ac:dyDescent="0.25"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>
        <f t="shared" si="161"/>
        <v>0</v>
      </c>
    </row>
    <row r="342" spans="3:18" x14ac:dyDescent="0.25"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>
        <f t="shared" si="161"/>
        <v>0</v>
      </c>
    </row>
    <row r="343" spans="3:18" x14ac:dyDescent="0.25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>
        <f t="shared" si="161"/>
        <v>0</v>
      </c>
    </row>
    <row r="344" spans="3:18" x14ac:dyDescent="0.25"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>
        <f t="shared" si="161"/>
        <v>0</v>
      </c>
    </row>
    <row r="345" spans="3:18" x14ac:dyDescent="0.25">
      <c r="C345" s="935" t="s">
        <v>387</v>
      </c>
      <c r="D345" s="936"/>
      <c r="E345" s="16">
        <f t="shared" ref="E345:P345" si="162">SUM(E319:E344)</f>
        <v>0</v>
      </c>
      <c r="F345" s="16">
        <f t="shared" si="162"/>
        <v>0</v>
      </c>
      <c r="G345" s="16">
        <f t="shared" si="162"/>
        <v>0</v>
      </c>
      <c r="H345" s="16">
        <f t="shared" si="162"/>
        <v>0</v>
      </c>
      <c r="I345" s="16">
        <f t="shared" si="162"/>
        <v>0</v>
      </c>
      <c r="J345" s="16">
        <f t="shared" si="162"/>
        <v>0</v>
      </c>
      <c r="K345" s="16">
        <f t="shared" si="162"/>
        <v>0</v>
      </c>
      <c r="L345" s="16">
        <f t="shared" si="162"/>
        <v>0</v>
      </c>
      <c r="M345" s="16">
        <f t="shared" si="162"/>
        <v>0</v>
      </c>
      <c r="N345" s="16">
        <f t="shared" si="162"/>
        <v>0</v>
      </c>
      <c r="O345" s="16">
        <f t="shared" si="162"/>
        <v>0</v>
      </c>
      <c r="P345" s="16">
        <f t="shared" si="162"/>
        <v>0</v>
      </c>
      <c r="Q345" s="116">
        <f t="shared" si="161"/>
        <v>0</v>
      </c>
      <c r="R345" s="492"/>
    </row>
    <row r="346" spans="3:18" x14ac:dyDescent="0.25">
      <c r="C346" s="1002" t="s">
        <v>388</v>
      </c>
      <c r="D346" s="1003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</row>
    <row r="347" spans="3:18" x14ac:dyDescent="0.25">
      <c r="C347" s="16" t="s">
        <v>389</v>
      </c>
      <c r="D347" s="16" t="s">
        <v>390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2">
        <v>0</v>
      </c>
      <c r="O347" s="92">
        <v>0</v>
      </c>
      <c r="P347" s="92">
        <v>0</v>
      </c>
      <c r="Q347" s="16">
        <f>SUM(E347:P347)</f>
        <v>0</v>
      </c>
    </row>
    <row r="348" spans="3:18" x14ac:dyDescent="0.25">
      <c r="C348" s="16" t="s">
        <v>389</v>
      </c>
      <c r="D348" s="16" t="s">
        <v>391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2">
        <v>0</v>
      </c>
      <c r="O348" s="92">
        <v>0</v>
      </c>
      <c r="P348" s="92">
        <v>0</v>
      </c>
      <c r="Q348" s="16">
        <f>SUM(E348:P348)</f>
        <v>0</v>
      </c>
    </row>
    <row r="349" spans="3:18" x14ac:dyDescent="0.25">
      <c r="C349" s="935" t="s">
        <v>392</v>
      </c>
      <c r="D349" s="936"/>
      <c r="E349" s="16">
        <f t="shared" ref="E349:Q349" si="163">E347+E348</f>
        <v>0</v>
      </c>
      <c r="F349" s="16">
        <f t="shared" si="163"/>
        <v>0</v>
      </c>
      <c r="G349" s="16">
        <f t="shared" si="163"/>
        <v>0</v>
      </c>
      <c r="H349" s="16">
        <f t="shared" si="163"/>
        <v>0</v>
      </c>
      <c r="I349" s="16">
        <f t="shared" si="163"/>
        <v>0</v>
      </c>
      <c r="J349" s="16">
        <f t="shared" si="163"/>
        <v>0</v>
      </c>
      <c r="K349" s="16">
        <f t="shared" si="163"/>
        <v>0</v>
      </c>
      <c r="L349" s="16">
        <f t="shared" si="163"/>
        <v>0</v>
      </c>
      <c r="M349" s="16">
        <f t="shared" si="163"/>
        <v>0</v>
      </c>
      <c r="N349" s="16">
        <f t="shared" si="163"/>
        <v>0</v>
      </c>
      <c r="O349" s="16">
        <f t="shared" si="163"/>
        <v>0</v>
      </c>
      <c r="P349" s="16">
        <f t="shared" si="163"/>
        <v>0</v>
      </c>
      <c r="Q349" s="16">
        <f t="shared" si="163"/>
        <v>0</v>
      </c>
    </row>
    <row r="350" spans="3:18" x14ac:dyDescent="0.25">
      <c r="C350" s="935" t="s">
        <v>201</v>
      </c>
      <c r="D350" s="936"/>
      <c r="E350" s="92">
        <f t="shared" ref="E350:Q350" si="164">E226+E272+E281+E291+E317+E345+E349</f>
        <v>1308.4129507296252</v>
      </c>
      <c r="F350" s="92">
        <f t="shared" si="164"/>
        <v>913.87017389052085</v>
      </c>
      <c r="G350" s="92">
        <f t="shared" si="164"/>
        <v>943.85079812319157</v>
      </c>
      <c r="H350" s="92">
        <f t="shared" si="164"/>
        <v>1087.8008979310091</v>
      </c>
      <c r="I350" s="92">
        <f t="shared" si="164"/>
        <v>1249.3807534717</v>
      </c>
      <c r="J350" s="92">
        <f t="shared" si="164"/>
        <v>1230.5005520993368</v>
      </c>
      <c r="K350" s="92">
        <f t="shared" si="164"/>
        <v>1126.456742877441</v>
      </c>
      <c r="L350" s="92">
        <f t="shared" si="164"/>
        <v>1082.2199054147543</v>
      </c>
      <c r="M350" s="92">
        <f t="shared" si="164"/>
        <v>1187.1762731205999</v>
      </c>
      <c r="N350" s="92">
        <f t="shared" si="164"/>
        <v>1340.846341707447</v>
      </c>
      <c r="O350" s="92">
        <f t="shared" si="164"/>
        <v>1350.8214847126312</v>
      </c>
      <c r="P350" s="92">
        <f t="shared" si="164"/>
        <v>1517.0343107639885</v>
      </c>
      <c r="Q350" s="116">
        <f t="shared" si="164"/>
        <v>15416.375184842245</v>
      </c>
      <c r="R350" s="492"/>
    </row>
    <row r="351" spans="3:18" x14ac:dyDescent="0.25">
      <c r="D351" s="22"/>
      <c r="E351" s="22"/>
    </row>
    <row r="352" spans="3:18" x14ac:dyDescent="0.25">
      <c r="C352" s="22" t="s">
        <v>482</v>
      </c>
      <c r="J352" s="25"/>
    </row>
    <row r="353" spans="2:17" x14ac:dyDescent="0.25">
      <c r="C353" s="13"/>
      <c r="Q353" s="25" t="s">
        <v>101</v>
      </c>
    </row>
    <row r="354" spans="2:17" x14ac:dyDescent="0.25">
      <c r="C354" s="940" t="s">
        <v>310</v>
      </c>
      <c r="D354" s="940" t="s">
        <v>311</v>
      </c>
      <c r="E354" s="946" t="s">
        <v>417</v>
      </c>
      <c r="F354" s="946"/>
      <c r="G354" s="946"/>
      <c r="H354" s="946"/>
      <c r="I354" s="946"/>
      <c r="J354" s="946"/>
      <c r="K354" s="946"/>
      <c r="L354" s="946"/>
      <c r="M354" s="946"/>
      <c r="N354" s="946"/>
      <c r="O354" s="946"/>
      <c r="P354" s="946"/>
      <c r="Q354" s="946"/>
    </row>
    <row r="355" spans="2:17" x14ac:dyDescent="0.25">
      <c r="C355" s="942"/>
      <c r="D355" s="942"/>
      <c r="E355" s="12" t="s">
        <v>223</v>
      </c>
      <c r="F355" s="12" t="s">
        <v>224</v>
      </c>
      <c r="G355" s="12" t="s">
        <v>225</v>
      </c>
      <c r="H355" s="12" t="s">
        <v>226</v>
      </c>
      <c r="I355" s="12" t="s">
        <v>227</v>
      </c>
      <c r="J355" s="12" t="s">
        <v>228</v>
      </c>
      <c r="K355" s="12" t="s">
        <v>229</v>
      </c>
      <c r="L355" s="12" t="s">
        <v>230</v>
      </c>
      <c r="M355" s="12" t="s">
        <v>231</v>
      </c>
      <c r="N355" s="12" t="s">
        <v>232</v>
      </c>
      <c r="O355" s="12" t="s">
        <v>233</v>
      </c>
      <c r="P355" s="12" t="s">
        <v>234</v>
      </c>
      <c r="Q355" s="12" t="s">
        <v>90</v>
      </c>
    </row>
    <row r="356" spans="2:17" x14ac:dyDescent="0.25">
      <c r="C356" s="944"/>
      <c r="D356" s="944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</row>
    <row r="357" spans="2:17" x14ac:dyDescent="0.25">
      <c r="B357" s="85"/>
      <c r="C357" s="1002" t="s">
        <v>312</v>
      </c>
      <c r="D357" s="1003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</row>
    <row r="358" spans="2:17" x14ac:dyDescent="0.25">
      <c r="C358" s="935" t="s">
        <v>313</v>
      </c>
      <c r="D358" s="93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</row>
    <row r="359" spans="2:17" x14ac:dyDescent="0.25">
      <c r="B359" s="85"/>
      <c r="C359" s="999" t="s">
        <v>314</v>
      </c>
      <c r="D359" s="84" t="s">
        <v>315</v>
      </c>
      <c r="E359" s="263">
        <f>'[37]TGSPDCL MoD'!AJ4+'[37]TGSPDCL MoD'!AJ5</f>
        <v>52.810190936421492</v>
      </c>
      <c r="F359" s="263">
        <f>'[37]TGSPDCL MoD'!AK4+'[37]TGSPDCL MoD'!AK5</f>
        <v>76.691054814086385</v>
      </c>
      <c r="G359" s="263">
        <f>'[37]TGSPDCL MoD'!AL4+'[37]TGSPDCL MoD'!AL5</f>
        <v>67.789969271187914</v>
      </c>
      <c r="H359" s="263">
        <f>'[37]TGSPDCL MoD'!AM4+'[37]TGSPDCL MoD'!AM5</f>
        <v>0</v>
      </c>
      <c r="I359" s="263">
        <f>'[37]TGSPDCL MoD'!AN4+'[37]TGSPDCL MoD'!AN5</f>
        <v>25.956972398613857</v>
      </c>
      <c r="J359" s="263">
        <f>'[37]TGSPDCL MoD'!AO4+'[37]TGSPDCL MoD'!AO5</f>
        <v>50.239301416671985</v>
      </c>
      <c r="K359" s="263">
        <f>'[37]TGSPDCL MoD'!AP4+'[37]TGSPDCL MoD'!AP5</f>
        <v>51.913944797227714</v>
      </c>
      <c r="L359" s="263">
        <f>'[37]TGSPDCL MoD'!AQ4+'[37]TGSPDCL MoD'!AQ5</f>
        <v>54.80833352906852</v>
      </c>
      <c r="M359" s="263">
        <f>'[37]TGSPDCL MoD'!AR4+'[37]TGSPDCL MoD'!AR5</f>
        <v>55.453531942493257</v>
      </c>
      <c r="N359" s="263">
        <f>'[37]TGSPDCL MoD'!AS4+'[37]TGSPDCL MoD'!AS5</f>
        <v>53.683738369860478</v>
      </c>
      <c r="O359" s="263">
        <f>'[37]TGSPDCL MoD'!AT4+'[37]TGSPDCL MoD'!AT5</f>
        <v>60.938544973409428</v>
      </c>
      <c r="P359" s="263">
        <f>'[37]TGSPDCL MoD'!AU4+'[37]TGSPDCL MoD'!AU5</f>
        <v>71.381674096188107</v>
      </c>
      <c r="Q359" s="263">
        <f t="shared" ref="Q359:Q377" si="165">SUM(E359:P359)</f>
        <v>621.66725654522918</v>
      </c>
    </row>
    <row r="360" spans="2:17" x14ac:dyDescent="0.25">
      <c r="B360" s="85"/>
      <c r="C360" s="1000"/>
      <c r="D360" s="84" t="s">
        <v>316</v>
      </c>
      <c r="E360" s="263">
        <f>'[37]TGSPDCL MoD'!AJ6</f>
        <v>56.586696160410973</v>
      </c>
      <c r="F360" s="263">
        <f>'[37]TGSPDCL MoD'!AK6</f>
        <v>0</v>
      </c>
      <c r="G360" s="263">
        <f>'[37]TGSPDCL MoD'!AL6</f>
        <v>34.206448304301375</v>
      </c>
      <c r="H360" s="263">
        <f>'[37]TGSPDCL MoD'!AM6</f>
        <v>49.527200284516859</v>
      </c>
      <c r="I360" s="263">
        <f>'[37]TGSPDCL MoD'!AN6</f>
        <v>46.365889628058333</v>
      </c>
      <c r="J360" s="263">
        <f>'[37]TGSPDCL MoD'!AO6</f>
        <v>46.399882215762176</v>
      </c>
      <c r="K360" s="263">
        <f>'[37]TGSPDCL MoD'!AP6</f>
        <v>46.365889628058333</v>
      </c>
      <c r="L360" s="263">
        <f>'[37]TGSPDCL MoD'!AQ6</f>
        <v>53.503568067289379</v>
      </c>
      <c r="M360" s="263">
        <f>'[37]TGSPDCL MoD'!AR6</f>
        <v>49.527200284516859</v>
      </c>
      <c r="N360" s="263">
        <f>'[37]TGSPDCL MoD'!AS6</f>
        <v>49.633220964337013</v>
      </c>
      <c r="O360" s="263">
        <f>'[37]TGSPDCL MoD'!AT6</f>
        <v>56.155754886768591</v>
      </c>
      <c r="P360" s="263">
        <f>'[37]TGSPDCL MoD'!AU6</f>
        <v>64.526625250869913</v>
      </c>
      <c r="Q360" s="263">
        <f t="shared" si="165"/>
        <v>552.79837567488983</v>
      </c>
    </row>
    <row r="361" spans="2:17" x14ac:dyDescent="0.25">
      <c r="B361" s="85"/>
      <c r="C361" s="1000"/>
      <c r="D361" s="84" t="s">
        <v>317</v>
      </c>
      <c r="E361" s="263">
        <f>'[37]TGSPDCL MoD'!AJ7</f>
        <v>93.019640354019572</v>
      </c>
      <c r="F361" s="263">
        <f>'[37]TGSPDCL MoD'!AK7</f>
        <v>0</v>
      </c>
      <c r="G361" s="263">
        <f>'[37]TGSPDCL MoD'!AL7</f>
        <v>53.534839214320087</v>
      </c>
      <c r="H361" s="263">
        <f>'[37]TGSPDCL MoD'!AM7</f>
        <v>83.903077981316983</v>
      </c>
      <c r="I361" s="263">
        <f>'[37]TGSPDCL MoD'!AN7</f>
        <v>71.677817882482699</v>
      </c>
      <c r="J361" s="263">
        <f>'[37]TGSPDCL MoD'!AO7</f>
        <v>78.884925856350392</v>
      </c>
      <c r="K361" s="263">
        <f>'[37]TGSPDCL MoD'!AP7</f>
        <v>71.589726165031948</v>
      </c>
      <c r="L361" s="263">
        <f>'[37]TGSPDCL MoD'!AQ7</f>
        <v>102.55955236918074</v>
      </c>
      <c r="M361" s="263">
        <f>'[37]TGSPDCL MoD'!AR7</f>
        <v>87.405014821626338</v>
      </c>
      <c r="N361" s="263">
        <f>'[37]TGSPDCL MoD'!AS7</f>
        <v>88.681256414089816</v>
      </c>
      <c r="O361" s="263">
        <f>'[37]TGSPDCL MoD'!AT7</f>
        <v>88.909821204959002</v>
      </c>
      <c r="P361" s="263">
        <f>'[37]TGSPDCL MoD'!AU7</f>
        <v>108.20103586206974</v>
      </c>
      <c r="Q361" s="263">
        <f t="shared" si="165"/>
        <v>928.3667081254473</v>
      </c>
    </row>
    <row r="362" spans="2:17" x14ac:dyDescent="0.25">
      <c r="B362" s="85"/>
      <c r="C362" s="1000"/>
      <c r="D362" s="84" t="s">
        <v>318</v>
      </c>
      <c r="E362" s="263">
        <f>'[37]TGSPDCL MoD'!AJ8</f>
        <v>7.1787210933440875</v>
      </c>
      <c r="F362" s="263">
        <f>'[37]TGSPDCL MoD'!AK8</f>
        <v>0</v>
      </c>
      <c r="G362" s="263">
        <f>'[37]TGSPDCL MoD'!AL8</f>
        <v>4.6543356539264042</v>
      </c>
      <c r="H362" s="263">
        <f>'[37]TGSPDCL MoD'!AM8</f>
        <v>7.4180117964555574</v>
      </c>
      <c r="I362" s="263">
        <f>'[37]TGSPDCL MoD'!AN8</f>
        <v>7.1734619570119644</v>
      </c>
      <c r="J362" s="263">
        <f>'[37]TGSPDCL MoD'!AO8</f>
        <v>6.9420599583986746</v>
      </c>
      <c r="K362" s="263">
        <f>'[37]TGSPDCL MoD'!AP8</f>
        <v>7.1734619570119644</v>
      </c>
      <c r="L362" s="263">
        <f>'[37]TGSPDCL MoD'!AQ8</f>
        <v>7.4153822282895021</v>
      </c>
      <c r="M362" s="263">
        <f>'[37]TGSPDCL MoD'!AR8</f>
        <v>7.6625616358991522</v>
      </c>
      <c r="N362" s="263">
        <f>'[37]TGSPDCL MoD'!AS8</f>
        <v>7.4180117964555574</v>
      </c>
      <c r="O362" s="263">
        <f>'[37]TGSPDCL MoD'!AT8</f>
        <v>8.2463257687645175</v>
      </c>
      <c r="P362" s="263">
        <f>'[37]TGSPDCL MoD'!AU8</f>
        <v>9.8635101908914979</v>
      </c>
      <c r="Q362" s="263">
        <f t="shared" si="165"/>
        <v>81.145844036448892</v>
      </c>
    </row>
    <row r="363" spans="2:17" x14ac:dyDescent="0.25">
      <c r="B363" s="85"/>
      <c r="C363" s="1000"/>
      <c r="D363" s="84" t="s">
        <v>319</v>
      </c>
      <c r="E363" s="263">
        <f>'[37]TGSPDCL MoD'!AJ9</f>
        <v>61.958671743599908</v>
      </c>
      <c r="F363" s="263">
        <f>'[37]TGSPDCL MoD'!AK9</f>
        <v>64.479253998343694</v>
      </c>
      <c r="G363" s="263">
        <f>'[37]TGSPDCL MoD'!AL9</f>
        <v>62.877089707655372</v>
      </c>
      <c r="H363" s="263">
        <f>'[37]TGSPDCL MoD'!AM9</f>
        <v>59.458699540921863</v>
      </c>
      <c r="I363" s="263">
        <f>'[37]TGSPDCL MoD'!AN9</f>
        <v>45.393460246210296</v>
      </c>
      <c r="J363" s="263">
        <f>'[37]TGSPDCL MoD'!AO9</f>
        <v>48.634731431388246</v>
      </c>
      <c r="K363" s="263">
        <f>'[37]TGSPDCL MoD'!AP9</f>
        <v>0</v>
      </c>
      <c r="L363" s="263">
        <f>'[37]TGSPDCL MoD'!AQ9</f>
        <v>32.135706494020674</v>
      </c>
      <c r="M363" s="263">
        <f>'[37]TGSPDCL MoD'!AR9</f>
        <v>57.476596007281714</v>
      </c>
      <c r="N363" s="263">
        <f>'[37]TGSPDCL MoD'!AS9</f>
        <v>56.012857937672393</v>
      </c>
      <c r="O363" s="263">
        <f>'[37]TGSPDCL MoD'!AT9</f>
        <v>56.022576771964438</v>
      </c>
      <c r="P363" s="263">
        <f>'[37]TGSPDCL MoD'!AU9</f>
        <v>68.644459561384068</v>
      </c>
      <c r="Q363" s="263">
        <f t="shared" si="165"/>
        <v>613.09410344044272</v>
      </c>
    </row>
    <row r="364" spans="2:17" x14ac:dyDescent="0.25">
      <c r="B364" s="85"/>
      <c r="C364" s="1000"/>
      <c r="D364" s="84" t="s">
        <v>320</v>
      </c>
      <c r="E364" s="263">
        <f>'[37]TGSPDCL MoD'!AJ10</f>
        <v>73.402090369402373</v>
      </c>
      <c r="F364" s="263">
        <f>'[37]TGSPDCL MoD'!AK10</f>
        <v>75.189034591649289</v>
      </c>
      <c r="G364" s="263">
        <f>'[37]TGSPDCL MoD'!AL10</f>
        <v>73.402090369402373</v>
      </c>
      <c r="H364" s="263">
        <f>'[37]TGSPDCL MoD'!AM10</f>
        <v>75.403975550397575</v>
      </c>
      <c r="I364" s="263">
        <f>'[37]TGSPDCL MoD'!AN10</f>
        <v>60.450334375058709</v>
      </c>
      <c r="J364" s="263">
        <f>'[37]TGSPDCL MoD'!AO10</f>
        <v>65.211049777678738</v>
      </c>
      <c r="K364" s="263">
        <f>'[37]TGSPDCL MoD'!AP10</f>
        <v>56.619546702783147</v>
      </c>
      <c r="L364" s="263">
        <f>'[37]TGSPDCL MoD'!AQ10</f>
        <v>0</v>
      </c>
      <c r="M364" s="263">
        <f>'[37]TGSPDCL MoD'!AR10</f>
        <v>36.321973356502397</v>
      </c>
      <c r="N364" s="263">
        <f>'[37]TGSPDCL MoD'!AS10</f>
        <v>64.631746707893967</v>
      </c>
      <c r="O364" s="263">
        <f>'[37]TGSPDCL MoD'!AT10</f>
        <v>65.613887353681761</v>
      </c>
      <c r="P364" s="263">
        <f>'[37]TGSPDCL MoD'!AU10</f>
        <v>85.463466721182087</v>
      </c>
      <c r="Q364" s="263">
        <f t="shared" si="165"/>
        <v>731.70919587563242</v>
      </c>
    </row>
    <row r="365" spans="2:17" x14ac:dyDescent="0.25">
      <c r="B365" s="85"/>
      <c r="C365" s="1000"/>
      <c r="D365" s="84" t="s">
        <v>321</v>
      </c>
      <c r="E365" s="263">
        <f>SUM('[37]TGSPDCL MoD'!AJ11:AJ14)</f>
        <v>138.44038701616211</v>
      </c>
      <c r="F365" s="263">
        <f>SUM('[37]TGSPDCL MoD'!AK11:AK14)</f>
        <v>69.760326139487802</v>
      </c>
      <c r="G365" s="263">
        <f>SUM('[37]TGSPDCL MoD'!AL11:AL14)</f>
        <v>103.73335817611775</v>
      </c>
      <c r="H365" s="263">
        <f>SUM('[37]TGSPDCL MoD'!AM11:AM14)</f>
        <v>134.84072513391374</v>
      </c>
      <c r="I365" s="263">
        <f>SUM('[37]TGSPDCL MoD'!AN11:AN14)</f>
        <v>91.121960791971176</v>
      </c>
      <c r="J365" s="263">
        <f>SUM('[37]TGSPDCL MoD'!AO11:AO14)</f>
        <v>83.233322738291918</v>
      </c>
      <c r="K365" s="263">
        <f>SUM('[37]TGSPDCL MoD'!AP11:AP14)</f>
        <v>103.42930130640511</v>
      </c>
      <c r="L365" s="263">
        <f>SUM('[37]TGSPDCL MoD'!AQ11:AQ14)</f>
        <v>104.57535246020805</v>
      </c>
      <c r="M365" s="263">
        <f>SUM('[37]TGSPDCL MoD'!AR11:AR14)</f>
        <v>117.69404864458141</v>
      </c>
      <c r="N365" s="263">
        <f>SUM('[37]TGSPDCL MoD'!AS11:AS14)</f>
        <v>122.77375495406579</v>
      </c>
      <c r="O365" s="263">
        <f>SUM('[37]TGSPDCL MoD'!AT11:AT14)</f>
        <v>123.21772949622994</v>
      </c>
      <c r="P365" s="263">
        <f>SUM('[37]TGSPDCL MoD'!AU11:AU14)</f>
        <v>152.85457444717679</v>
      </c>
      <c r="Q365" s="263">
        <f t="shared" si="165"/>
        <v>1345.6748413046112</v>
      </c>
    </row>
    <row r="366" spans="2:17" x14ac:dyDescent="0.25">
      <c r="B366" s="85"/>
      <c r="C366" s="1000"/>
      <c r="D366" s="84" t="s">
        <v>322</v>
      </c>
      <c r="E366" s="263">
        <f>SUM('[37]TGSPDCL MoD'!AJ15:AJ19)+SUM('[37]TGSPDCL MoD'!$AW$15:$AW$19)/12</f>
        <v>408.32671992868671</v>
      </c>
      <c r="F366" s="263">
        <f>SUM('[37]TGSPDCL MoD'!AK15:AK19)+SUM('[37]TGSPDCL MoD'!$AW$15:$AW$19)/12</f>
        <v>245.27132766276114</v>
      </c>
      <c r="G366" s="263">
        <f>SUM('[37]TGSPDCL MoD'!AL15:AL19)+SUM('[37]TGSPDCL MoD'!$AW$15:$AW$19)/12</f>
        <v>238.95146607464503</v>
      </c>
      <c r="H366" s="263">
        <f>SUM('[37]TGSPDCL MoD'!AM15:AM19)+SUM('[37]TGSPDCL MoD'!$AW$15:$AW$19)/12</f>
        <v>259.5820157226251</v>
      </c>
      <c r="I366" s="263">
        <f>SUM('[37]TGSPDCL MoD'!AN15:AN19)+SUM('[37]TGSPDCL MoD'!$AW$15:$AW$19)/12</f>
        <v>350.39370017355611</v>
      </c>
      <c r="J366" s="263">
        <f>SUM('[37]TGSPDCL MoD'!AO15:AO19)+SUM('[37]TGSPDCL MoD'!$AW$15:$AW$19)/12</f>
        <v>402.58134624340454</v>
      </c>
      <c r="K366" s="263">
        <f>SUM('[37]TGSPDCL MoD'!AP15:AP19)+SUM('[37]TGSPDCL MoD'!$AW$15:$AW$19)/12</f>
        <v>339.35962600241686</v>
      </c>
      <c r="L366" s="263">
        <f>SUM('[37]TGSPDCL MoD'!AQ15:AQ19)+SUM('[37]TGSPDCL MoD'!$AW$15:$AW$19)/12</f>
        <v>320.04438205934406</v>
      </c>
      <c r="M366" s="263">
        <f>SUM('[37]TGSPDCL MoD'!AR15:AR19)+SUM('[37]TGSPDCL MoD'!$AW$15:$AW$19)/12</f>
        <v>367.10725133640091</v>
      </c>
      <c r="N366" s="263">
        <f>SUM('[37]TGSPDCL MoD'!AS15:AS19)+SUM('[37]TGSPDCL MoD'!$AW$15:$AW$19)/12</f>
        <v>401.79941037438454</v>
      </c>
      <c r="O366" s="263">
        <f>SUM('[37]TGSPDCL MoD'!AT15:AT19)+SUM('[37]TGSPDCL MoD'!$AW$15:$AW$19)/12</f>
        <v>393.69408318584146</v>
      </c>
      <c r="P366" s="263">
        <f>SUM('[37]TGSPDCL MoD'!AU15:AU19)+SUM('[37]TGSPDCL MoD'!$AW$15:$AW$19)/12</f>
        <v>457.68951255169992</v>
      </c>
      <c r="Q366" s="263">
        <f t="shared" si="165"/>
        <v>4184.8008413157668</v>
      </c>
    </row>
    <row r="367" spans="2:17" x14ac:dyDescent="0.3">
      <c r="B367" s="85"/>
      <c r="C367" s="1000"/>
      <c r="D367" s="397" t="s">
        <v>451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>
        <f t="shared" si="165"/>
        <v>0</v>
      </c>
    </row>
    <row r="368" spans="2:17" x14ac:dyDescent="0.25">
      <c r="B368" s="85"/>
      <c r="C368" s="1000"/>
      <c r="D368" s="8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>
        <f t="shared" si="165"/>
        <v>0</v>
      </c>
    </row>
    <row r="369" spans="2:18" x14ac:dyDescent="0.25">
      <c r="B369" s="85"/>
      <c r="C369" s="1000"/>
      <c r="D369" s="8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>
        <f t="shared" si="165"/>
        <v>0</v>
      </c>
    </row>
    <row r="370" spans="2:18" x14ac:dyDescent="0.25">
      <c r="B370" s="85"/>
      <c r="C370" s="1000"/>
      <c r="D370" s="84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>
        <f t="shared" si="165"/>
        <v>0</v>
      </c>
    </row>
    <row r="371" spans="2:18" x14ac:dyDescent="0.25">
      <c r="B371" s="85"/>
      <c r="C371" s="1000"/>
      <c r="D371" s="84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>
        <f t="shared" si="165"/>
        <v>0</v>
      </c>
    </row>
    <row r="372" spans="2:18" x14ac:dyDescent="0.25">
      <c r="B372" s="85"/>
      <c r="C372" s="1000"/>
      <c r="D372" s="84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si="165"/>
        <v>0</v>
      </c>
    </row>
    <row r="373" spans="2:18" x14ac:dyDescent="0.25">
      <c r="B373" s="85"/>
      <c r="C373" s="1000"/>
      <c r="D373" s="84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65"/>
        <v>0</v>
      </c>
    </row>
    <row r="374" spans="2:18" x14ac:dyDescent="0.25">
      <c r="B374" s="85"/>
      <c r="C374" s="1000"/>
      <c r="D374" s="84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65"/>
        <v>0</v>
      </c>
    </row>
    <row r="375" spans="2:18" x14ac:dyDescent="0.25">
      <c r="B375" s="85"/>
      <c r="C375" s="1000"/>
      <c r="D375" s="84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65"/>
        <v>0</v>
      </c>
    </row>
    <row r="376" spans="2:18" x14ac:dyDescent="0.25">
      <c r="B376" s="85"/>
      <c r="C376" s="1001"/>
      <c r="D376" s="84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65"/>
        <v>0</v>
      </c>
    </row>
    <row r="377" spans="2:18" x14ac:dyDescent="0.25">
      <c r="C377" s="937" t="s">
        <v>188</v>
      </c>
      <c r="D377" s="938"/>
      <c r="E377" s="263">
        <f t="shared" ref="E377:P377" si="166">SUM(E359:E376)</f>
        <v>891.72311760204718</v>
      </c>
      <c r="F377" s="263">
        <f t="shared" si="166"/>
        <v>531.39099720632828</v>
      </c>
      <c r="G377" s="263">
        <f t="shared" si="166"/>
        <v>639.14959677155628</v>
      </c>
      <c r="H377" s="263">
        <f t="shared" si="166"/>
        <v>670.13370601014765</v>
      </c>
      <c r="I377" s="263">
        <f t="shared" si="166"/>
        <v>698.53359745296314</v>
      </c>
      <c r="J377" s="263">
        <f t="shared" si="166"/>
        <v>782.12661963794676</v>
      </c>
      <c r="K377" s="263">
        <f t="shared" si="166"/>
        <v>676.4514965589351</v>
      </c>
      <c r="L377" s="263">
        <f t="shared" si="166"/>
        <v>675.04227720740096</v>
      </c>
      <c r="M377" s="263">
        <f t="shared" si="166"/>
        <v>778.64817802930202</v>
      </c>
      <c r="N377" s="263">
        <f t="shared" si="166"/>
        <v>844.63399751875954</v>
      </c>
      <c r="O377" s="263">
        <f t="shared" si="166"/>
        <v>852.79872364161906</v>
      </c>
      <c r="P377" s="263">
        <f t="shared" si="166"/>
        <v>1018.624858681462</v>
      </c>
      <c r="Q377" s="264">
        <f t="shared" si="165"/>
        <v>9059.2571663184681</v>
      </c>
      <c r="R377" s="492"/>
    </row>
    <row r="378" spans="2:18" x14ac:dyDescent="0.25">
      <c r="C378" s="935" t="s">
        <v>323</v>
      </c>
      <c r="D378" s="93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</row>
    <row r="379" spans="2:18" x14ac:dyDescent="0.25">
      <c r="C379" s="1004" t="s">
        <v>314</v>
      </c>
      <c r="D379" s="16" t="s">
        <v>324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f t="shared" ref="Q379:Q397" si="167">SUM(E379:P379)</f>
        <v>0</v>
      </c>
    </row>
    <row r="380" spans="2:18" x14ac:dyDescent="0.25">
      <c r="C380" s="1005"/>
      <c r="D380" s="16" t="s">
        <v>325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f t="shared" si="167"/>
        <v>0</v>
      </c>
    </row>
    <row r="381" spans="2:18" x14ac:dyDescent="0.25">
      <c r="C381" s="1005"/>
      <c r="D381" s="16" t="s">
        <v>326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f t="shared" si="167"/>
        <v>0</v>
      </c>
    </row>
    <row r="382" spans="2:18" x14ac:dyDescent="0.25">
      <c r="C382" s="1005"/>
      <c r="D382" s="16" t="s">
        <v>327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f t="shared" si="167"/>
        <v>0</v>
      </c>
    </row>
    <row r="383" spans="2:18" x14ac:dyDescent="0.25">
      <c r="C383" s="1005"/>
      <c r="D383" s="16" t="s">
        <v>328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f t="shared" si="167"/>
        <v>0</v>
      </c>
    </row>
    <row r="384" spans="2:18" x14ac:dyDescent="0.25">
      <c r="C384" s="1005"/>
      <c r="D384" s="16" t="s">
        <v>329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f t="shared" si="167"/>
        <v>0</v>
      </c>
    </row>
    <row r="385" spans="3:18" x14ac:dyDescent="0.25">
      <c r="C385" s="1005"/>
      <c r="D385" s="16" t="s">
        <v>330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f t="shared" si="167"/>
        <v>0</v>
      </c>
    </row>
    <row r="386" spans="3:18" x14ac:dyDescent="0.25">
      <c r="C386" s="1005"/>
      <c r="D386" s="16" t="s">
        <v>331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f t="shared" si="167"/>
        <v>0</v>
      </c>
    </row>
    <row r="387" spans="3:18" x14ac:dyDescent="0.25">
      <c r="C387" s="100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f t="shared" si="167"/>
        <v>0</v>
      </c>
    </row>
    <row r="388" spans="3:18" x14ac:dyDescent="0.25">
      <c r="C388" s="100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f t="shared" si="167"/>
        <v>0</v>
      </c>
    </row>
    <row r="389" spans="3:18" x14ac:dyDescent="0.25">
      <c r="C389" s="100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>
        <f t="shared" si="167"/>
        <v>0</v>
      </c>
    </row>
    <row r="390" spans="3:18" x14ac:dyDescent="0.3">
      <c r="C390" s="1005"/>
      <c r="D390" s="397" t="s">
        <v>452</v>
      </c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>
        <f t="shared" si="167"/>
        <v>0</v>
      </c>
    </row>
    <row r="391" spans="3:18" x14ac:dyDescent="0.3">
      <c r="C391" s="1005"/>
      <c r="D391" s="397" t="s">
        <v>453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>
        <f t="shared" si="167"/>
        <v>0</v>
      </c>
    </row>
    <row r="392" spans="3:18" x14ac:dyDescent="0.25">
      <c r="C392" s="100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>
        <f t="shared" si="167"/>
        <v>0</v>
      </c>
    </row>
    <row r="393" spans="3:18" x14ac:dyDescent="0.25">
      <c r="C393" s="100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>
        <f t="shared" si="167"/>
        <v>0</v>
      </c>
    </row>
    <row r="394" spans="3:18" x14ac:dyDescent="0.25">
      <c r="C394" s="100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>
        <f t="shared" si="167"/>
        <v>0</v>
      </c>
    </row>
    <row r="395" spans="3:18" x14ac:dyDescent="0.25">
      <c r="C395" s="100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>
        <f t="shared" si="167"/>
        <v>0</v>
      </c>
    </row>
    <row r="396" spans="3:18" x14ac:dyDescent="0.25">
      <c r="C396" s="1006"/>
      <c r="D396" s="15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>
        <f t="shared" si="167"/>
        <v>0</v>
      </c>
    </row>
    <row r="397" spans="3:18" x14ac:dyDescent="0.25">
      <c r="C397" s="937" t="s">
        <v>188</v>
      </c>
      <c r="D397" s="938"/>
      <c r="E397" s="16">
        <f t="shared" ref="E397:P397" si="168">SUM(E379:E396)</f>
        <v>0</v>
      </c>
      <c r="F397" s="16">
        <f t="shared" si="168"/>
        <v>0</v>
      </c>
      <c r="G397" s="16">
        <f t="shared" si="168"/>
        <v>0</v>
      </c>
      <c r="H397" s="16">
        <f t="shared" si="168"/>
        <v>0</v>
      </c>
      <c r="I397" s="16">
        <f t="shared" si="168"/>
        <v>0</v>
      </c>
      <c r="J397" s="16">
        <f t="shared" si="168"/>
        <v>0</v>
      </c>
      <c r="K397" s="16">
        <f t="shared" si="168"/>
        <v>0</v>
      </c>
      <c r="L397" s="16">
        <f t="shared" si="168"/>
        <v>0</v>
      </c>
      <c r="M397" s="16">
        <f t="shared" si="168"/>
        <v>0</v>
      </c>
      <c r="N397" s="16">
        <f t="shared" si="168"/>
        <v>0</v>
      </c>
      <c r="O397" s="16">
        <f t="shared" si="168"/>
        <v>0</v>
      </c>
      <c r="P397" s="16">
        <f t="shared" si="168"/>
        <v>0</v>
      </c>
      <c r="Q397" s="116">
        <f t="shared" si="167"/>
        <v>0</v>
      </c>
    </row>
    <row r="398" spans="3:18" x14ac:dyDescent="0.25">
      <c r="C398" s="935" t="s">
        <v>332</v>
      </c>
      <c r="D398" s="936"/>
      <c r="E398" s="16">
        <f t="shared" ref="E398:Q398" si="169">E377+E397</f>
        <v>891.72311760204718</v>
      </c>
      <c r="F398" s="16">
        <f t="shared" si="169"/>
        <v>531.39099720632828</v>
      </c>
      <c r="G398" s="16">
        <f t="shared" si="169"/>
        <v>639.14959677155628</v>
      </c>
      <c r="H398" s="16">
        <f t="shared" si="169"/>
        <v>670.13370601014765</v>
      </c>
      <c r="I398" s="16">
        <f t="shared" si="169"/>
        <v>698.53359745296314</v>
      </c>
      <c r="J398" s="16">
        <f t="shared" si="169"/>
        <v>782.12661963794676</v>
      </c>
      <c r="K398" s="16">
        <f t="shared" si="169"/>
        <v>676.4514965589351</v>
      </c>
      <c r="L398" s="16">
        <f t="shared" si="169"/>
        <v>675.04227720740096</v>
      </c>
      <c r="M398" s="16">
        <f t="shared" si="169"/>
        <v>778.64817802930202</v>
      </c>
      <c r="N398" s="16">
        <f t="shared" si="169"/>
        <v>844.63399751875954</v>
      </c>
      <c r="O398" s="16">
        <f t="shared" si="169"/>
        <v>852.79872364161906</v>
      </c>
      <c r="P398" s="16">
        <f t="shared" si="169"/>
        <v>1018.624858681462</v>
      </c>
      <c r="Q398" s="116">
        <f t="shared" si="169"/>
        <v>9059.2571663184681</v>
      </c>
      <c r="R398" s="492"/>
    </row>
    <row r="399" spans="3:18" x14ac:dyDescent="0.25">
      <c r="C399" s="1002" t="s">
        <v>333</v>
      </c>
      <c r="D399" s="1003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</row>
    <row r="400" spans="3:18" x14ac:dyDescent="0.25">
      <c r="C400" s="935" t="s">
        <v>313</v>
      </c>
      <c r="D400" s="93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</row>
    <row r="401" spans="3:17" x14ac:dyDescent="0.25">
      <c r="C401" s="1049" t="s">
        <v>334</v>
      </c>
      <c r="D401" s="16" t="s">
        <v>335</v>
      </c>
      <c r="E401" s="92">
        <f>SUM('[37]TGSPDCL MoD'!AJ25:AJ30)+'[37]TGSPDCL MoD'!$AW$25/12</f>
        <v>36.417029989320113</v>
      </c>
      <c r="F401" s="92">
        <f>SUM('[37]TGSPDCL MoD'!AK25:AK30)+'[37]TGSPDCL MoD'!$AW$25/12</f>
        <v>48.980607639395942</v>
      </c>
      <c r="G401" s="92">
        <f>SUM('[37]TGSPDCL MoD'!AL25:AL30)+'[37]TGSPDCL MoD'!$AW$25/12</f>
        <v>48.121195196721857</v>
      </c>
      <c r="H401" s="92">
        <f>SUM('[37]TGSPDCL MoD'!AM25:AM30)+'[37]TGSPDCL MoD'!$AW$25/12</f>
        <v>35.657811234650111</v>
      </c>
      <c r="I401" s="92">
        <f>SUM('[37]TGSPDCL MoD'!AN25:AN30)+'[37]TGSPDCL MoD'!$AW$25/12</f>
        <v>33.40396322427101</v>
      </c>
      <c r="J401" s="92">
        <f>SUM('[37]TGSPDCL MoD'!AO25:AO30)+'[37]TGSPDCL MoD'!$AW$25/12</f>
        <v>33.57460967615355</v>
      </c>
      <c r="K401" s="92">
        <f>SUM('[37]TGSPDCL MoD'!AP25:AP30)+'[37]TGSPDCL MoD'!$AW$25/12</f>
        <v>33.40396322427101</v>
      </c>
      <c r="L401" s="92">
        <f>SUM('[37]TGSPDCL MoD'!AQ25:AQ30)+'[37]TGSPDCL MoD'!$AW$25/12</f>
        <v>37.970802957165212</v>
      </c>
      <c r="M401" s="92">
        <f>SUM('[37]TGSPDCL MoD'!AR25:AR30)+'[37]TGSPDCL MoD'!$AW$25/12</f>
        <v>27.285973498893782</v>
      </c>
      <c r="N401" s="92">
        <f>SUM('[37]TGSPDCL MoD'!AS25:AS30)+'[37]TGSPDCL MoD'!$AW$25/12</f>
        <v>28.285472125247306</v>
      </c>
      <c r="O401" s="92">
        <f>SUM('[37]TGSPDCL MoD'!AT25:AT30)+'[37]TGSPDCL MoD'!$AW$25/12</f>
        <v>38.460358423688128</v>
      </c>
      <c r="P401" s="92">
        <f>SUM('[37]TGSPDCL MoD'!AU25:AU30)+'[37]TGSPDCL MoD'!$AW$25/12</f>
        <v>46.060884344931175</v>
      </c>
      <c r="Q401" s="92">
        <f t="shared" ref="Q401:Q428" si="170">SUM(E401:P401)</f>
        <v>447.6226715347093</v>
      </c>
    </row>
    <row r="402" spans="3:17" x14ac:dyDescent="0.25">
      <c r="C402" s="1050"/>
      <c r="D402" s="16" t="s">
        <v>336</v>
      </c>
      <c r="E402" s="92">
        <f>'[37]TGSPDCL MoD'!AJ31</f>
        <v>9.8189978979401253</v>
      </c>
      <c r="F402" s="92">
        <f>'[37]TGSPDCL MoD'!AK31</f>
        <v>12.320504505272464</v>
      </c>
      <c r="G402" s="92">
        <f>'[37]TGSPDCL MoD'!AL31</f>
        <v>11.923068876070126</v>
      </c>
      <c r="H402" s="92">
        <f>'[37]TGSPDCL MoD'!AM31</f>
        <v>0</v>
      </c>
      <c r="I402" s="92">
        <f>'[37]TGSPDCL MoD'!AN31</f>
        <v>3.9860455752352051</v>
      </c>
      <c r="J402" s="92">
        <f>'[37]TGSPDCL MoD'!AO31</f>
        <v>7.9779357920763321</v>
      </c>
      <c r="K402" s="92">
        <f>'[37]TGSPDCL MoD'!AP31</f>
        <v>7.9720911504704102</v>
      </c>
      <c r="L402" s="92">
        <f>'[37]TGSPDCL MoD'!AQ31</f>
        <v>9.2929801534075942</v>
      </c>
      <c r="M402" s="92">
        <f>'[37]TGSPDCL MoD'!AR31</f>
        <v>8.5156428198206662</v>
      </c>
      <c r="N402" s="92">
        <f>'[37]TGSPDCL MoD'!AS31</f>
        <v>8.7874186544958057</v>
      </c>
      <c r="O402" s="92">
        <f>'[37]TGSPDCL MoD'!AT31</f>
        <v>9.6553479329744647</v>
      </c>
      <c r="P402" s="92">
        <f>'[37]TGSPDCL MoD'!AU31</f>
        <v>11.233401166571991</v>
      </c>
      <c r="Q402" s="92">
        <f t="shared" si="170"/>
        <v>101.48343452433519</v>
      </c>
    </row>
    <row r="403" spans="3:17" x14ac:dyDescent="0.25">
      <c r="C403" s="1050"/>
      <c r="D403" s="16" t="s">
        <v>337</v>
      </c>
      <c r="E403" s="92">
        <f>SUM('[37]TGSPDCL MoD'!AJ42:AJ45)</f>
        <v>15.993406041187887</v>
      </c>
      <c r="F403" s="92">
        <f>SUM('[37]TGSPDCL MoD'!AK42:AK45)</f>
        <v>15.096537172180568</v>
      </c>
      <c r="G403" s="92">
        <f>SUM('[37]TGSPDCL MoD'!AL42:AL45)</f>
        <v>14.911818697326302</v>
      </c>
      <c r="H403" s="92">
        <f>SUM('[37]TGSPDCL MoD'!AM42:AM45)</f>
        <v>16.658247914130282</v>
      </c>
      <c r="I403" s="92">
        <f>SUM('[37]TGSPDCL MoD'!AN42:AN45)</f>
        <v>13.519847829512534</v>
      </c>
      <c r="J403" s="92">
        <f>SUM('[37]TGSPDCL MoD'!AO42:AO45)</f>
        <v>16.120885078190593</v>
      </c>
      <c r="K403" s="92">
        <f>SUM('[37]TGSPDCL MoD'!AP42:AP45)</f>
        <v>14.160967587307441</v>
      </c>
      <c r="L403" s="92">
        <f>SUM('[37]TGSPDCL MoD'!AQ42:AQ45)</f>
        <v>11.183864022994726</v>
      </c>
      <c r="M403" s="92">
        <f>SUM('[37]TGSPDCL MoD'!AR42:AR45)</f>
        <v>9.8257634181002835</v>
      </c>
      <c r="N403" s="92">
        <f>SUM('[37]TGSPDCL MoD'!AS42:AS45)</f>
        <v>13.756068785340396</v>
      </c>
      <c r="O403" s="92">
        <f>SUM('[37]TGSPDCL MoD'!AT42:AT45)</f>
        <v>15.046159406311224</v>
      </c>
      <c r="P403" s="92">
        <f>SUM('[37]TGSPDCL MoD'!AU42:AU45)</f>
        <v>16.658247914130282</v>
      </c>
      <c r="Q403" s="92">
        <f t="shared" si="170"/>
        <v>172.9318138667125</v>
      </c>
    </row>
    <row r="404" spans="3:17" x14ac:dyDescent="0.25">
      <c r="C404" s="1050"/>
      <c r="D404" s="16" t="s">
        <v>338</v>
      </c>
      <c r="E404" s="92">
        <f>'[37]TGSPDCL MoD'!AJ40</f>
        <v>53.395328148494038</v>
      </c>
      <c r="F404" s="92">
        <f>'[37]TGSPDCL MoD'!AK40</f>
        <v>79.490700584341539</v>
      </c>
      <c r="G404" s="92">
        <f>'[37]TGSPDCL MoD'!AL40</f>
        <v>70.357709763454451</v>
      </c>
      <c r="H404" s="92">
        <f>'[37]TGSPDCL MoD'!AM40</f>
        <v>51.966621936555747</v>
      </c>
      <c r="I404" s="92">
        <f>'[37]TGSPDCL MoD'!AN40</f>
        <v>48.918557374986065</v>
      </c>
      <c r="J404" s="92">
        <f>'[37]TGSPDCL MoD'!AO40</f>
        <v>47.340539395147808</v>
      </c>
      <c r="K404" s="92">
        <f>'[37]TGSPDCL MoD'!AP40</f>
        <v>48.918557374986065</v>
      </c>
      <c r="L404" s="92">
        <f>'[37]TGSPDCL MoD'!AQ40</f>
        <v>0</v>
      </c>
      <c r="M404" s="92">
        <f>'[37]TGSPDCL MoD'!AR40</f>
        <v>26.497551911450792</v>
      </c>
      <c r="N404" s="92">
        <f>'[37]TGSPDCL MoD'!AS40</f>
        <v>51.980374195590478</v>
      </c>
      <c r="O404" s="92">
        <f>'[37]TGSPDCL MoD'!AT40</f>
        <v>62.594713200250979</v>
      </c>
      <c r="P404" s="92">
        <f>'[37]TGSPDCL MoD'!AU40</f>
        <v>71.339562838521346</v>
      </c>
      <c r="Q404" s="92">
        <f t="shared" si="170"/>
        <v>612.80021672377927</v>
      </c>
    </row>
    <row r="405" spans="3:17" x14ac:dyDescent="0.25">
      <c r="C405" s="1050"/>
      <c r="D405" s="16" t="s">
        <v>339</v>
      </c>
      <c r="E405" s="92">
        <f>'[37]TGSPDCL MoD'!AJ41+'[37]TGSPDCL MoD'!$AW$41/12</f>
        <v>28.993946923756813</v>
      </c>
      <c r="F405" s="92">
        <f>'[37]TGSPDCL MoD'!AK41+'[37]TGSPDCL MoD'!$AW$41/12</f>
        <v>38.358542328865326</v>
      </c>
      <c r="G405" s="92">
        <f>'[37]TGSPDCL MoD'!AL41+'[37]TGSPDCL MoD'!$AW$41/12</f>
        <v>0.45022452658739193</v>
      </c>
      <c r="H405" s="92">
        <f>'[37]TGSPDCL MoD'!AM41+'[37]TGSPDCL MoD'!$AW$41/12</f>
        <v>12.819170898694138</v>
      </c>
      <c r="I405" s="92">
        <f>'[37]TGSPDCL MoD'!AN41+'[37]TGSPDCL MoD'!$AW$41/12</f>
        <v>23.285202444322927</v>
      </c>
      <c r="J405" s="92">
        <f>'[37]TGSPDCL MoD'!AO41+'[37]TGSPDCL MoD'!$AW$41/12</f>
        <v>22.742036820874361</v>
      </c>
      <c r="K405" s="92">
        <f>'[37]TGSPDCL MoD'!AP41+'[37]TGSPDCL MoD'!$AW$41/12</f>
        <v>23.285202444322927</v>
      </c>
      <c r="L405" s="92">
        <f>'[37]TGSPDCL MoD'!AQ41+'[37]TGSPDCL MoD'!$AW$41/12</f>
        <v>26.093603797207514</v>
      </c>
      <c r="M405" s="92">
        <f>'[37]TGSPDCL MoD'!AR41+'[37]TGSPDCL MoD'!$AW$41/12</f>
        <v>25.188117270800891</v>
      </c>
      <c r="N405" s="92">
        <f>'[37]TGSPDCL MoD'!AS41+'[37]TGSPDCL MoD'!$AW$41/12</f>
        <v>25.188117270800891</v>
      </c>
      <c r="O405" s="92">
        <f>'[37]TGSPDCL MoD'!AT41+'[37]TGSPDCL MoD'!$AW$41/12</f>
        <v>29.669174765410286</v>
      </c>
      <c r="P405" s="92">
        <f>'[37]TGSPDCL MoD'!AU41+'[37]TGSPDCL MoD'!$AW$41/12</f>
        <v>33.751233989951722</v>
      </c>
      <c r="Q405" s="92">
        <f t="shared" si="170"/>
        <v>289.82457348159522</v>
      </c>
    </row>
    <row r="406" spans="3:17" x14ac:dyDescent="0.25">
      <c r="C406" s="1050"/>
      <c r="D406" s="16" t="s">
        <v>340</v>
      </c>
      <c r="E406" s="92">
        <f>SUM('[37]TGSPDCL MoD'!AJ49:AJ51)</f>
        <v>34.399913206564783</v>
      </c>
      <c r="F406" s="92">
        <f>SUM('[37]TGSPDCL MoD'!AK49:AK51)</f>
        <v>54.030797009777686</v>
      </c>
      <c r="G406" s="92">
        <f>SUM('[37]TGSPDCL MoD'!AL49:AL51)</f>
        <v>29.065729880380054</v>
      </c>
      <c r="H406" s="92">
        <f>SUM('[37]TGSPDCL MoD'!AM49:AM51)</f>
        <v>29.622147483430783</v>
      </c>
      <c r="I406" s="92">
        <f>SUM('[37]TGSPDCL MoD'!AN49:AN51)</f>
        <v>34.124713900912255</v>
      </c>
      <c r="J406" s="92">
        <f>SUM('[37]TGSPDCL MoD'!AO49:AO51)</f>
        <v>33.023916678302186</v>
      </c>
      <c r="K406" s="92">
        <f>SUM('[37]TGSPDCL MoD'!AP49:AP51)</f>
        <v>34.124713900912255</v>
      </c>
      <c r="L406" s="92">
        <f>SUM('[37]TGSPDCL MoD'!AQ49:AQ51)</f>
        <v>23.850606489884928</v>
      </c>
      <c r="M406" s="92">
        <f>SUM('[37]TGSPDCL MoD'!AR49:AR51)</f>
        <v>29.663596281611973</v>
      </c>
      <c r="N406" s="92">
        <f>SUM('[37]TGSPDCL MoD'!AS49:AS51)</f>
        <v>35.284669059641374</v>
      </c>
      <c r="O406" s="92">
        <f>SUM('[37]TGSPDCL MoD'!AT49:AT51)</f>
        <v>41.096429644109477</v>
      </c>
      <c r="P406" s="92">
        <f>SUM('[37]TGSPDCL MoD'!AU49:AU51)</f>
        <v>49.765207772163841</v>
      </c>
      <c r="Q406" s="92">
        <f t="shared" si="170"/>
        <v>428.05244130769154</v>
      </c>
    </row>
    <row r="407" spans="3:17" x14ac:dyDescent="0.25">
      <c r="C407" s="1050"/>
      <c r="D407" s="16" t="s">
        <v>341</v>
      </c>
      <c r="E407" s="92">
        <f>'[37]TGSPDCL MoD'!AJ53</f>
        <v>4.3872873963408603</v>
      </c>
      <c r="F407" s="92">
        <f>'[37]TGSPDCL MoD'!AK53</f>
        <v>6.8909660705193669</v>
      </c>
      <c r="G407" s="92">
        <f>'[37]TGSPDCL MoD'!AL53</f>
        <v>5.9667108590235625</v>
      </c>
      <c r="H407" s="92">
        <f>'[37]TGSPDCL MoD'!AM53</f>
        <v>4.533530309552221</v>
      </c>
      <c r="I407" s="92">
        <f>'[37]TGSPDCL MoD'!AN53</f>
        <v>4.3521890971701342</v>
      </c>
      <c r="J407" s="92">
        <f>'[37]TGSPDCL MoD'!AO53</f>
        <v>4.2117959004872265</v>
      </c>
      <c r="K407" s="92">
        <f>'[37]TGSPDCL MoD'!AP53</f>
        <v>4.3521890971701342</v>
      </c>
      <c r="L407" s="92">
        <f>'[37]TGSPDCL MoD'!AQ53</f>
        <v>4.5627788921944932</v>
      </c>
      <c r="M407" s="92">
        <f>'[37]TGSPDCL MoD'!AR53</f>
        <v>4.7148715219343096</v>
      </c>
      <c r="N407" s="92">
        <f>'[37]TGSPDCL MoD'!AS53</f>
        <v>4.533530309552221</v>
      </c>
      <c r="O407" s="92">
        <f>'[37]TGSPDCL MoD'!AT53</f>
        <v>5.2413460094952091</v>
      </c>
      <c r="P407" s="92">
        <f>'[37]TGSPDCL MoD'!AU53</f>
        <v>6.3469424333731013</v>
      </c>
      <c r="Q407" s="92">
        <f t="shared" si="170"/>
        <v>60.094137896812832</v>
      </c>
    </row>
    <row r="408" spans="3:17" x14ac:dyDescent="0.25">
      <c r="C408" s="1050"/>
      <c r="D408" s="16" t="s">
        <v>342</v>
      </c>
      <c r="E408" s="92">
        <f>'[37]TGSPDCL MoD'!AJ54</f>
        <v>25.325016854900845</v>
      </c>
      <c r="F408" s="92">
        <f>'[37]TGSPDCL MoD'!AK54</f>
        <v>39.77715980676426</v>
      </c>
      <c r="G408" s="92">
        <f>'[37]TGSPDCL MoD'!AL54</f>
        <v>31.183434464620881</v>
      </c>
      <c r="H408" s="92">
        <f>'[37]TGSPDCL MoD'!AM54</f>
        <v>25.409486847644143</v>
      </c>
      <c r="I408" s="92">
        <f>'[37]TGSPDCL MoD'!AN54</f>
        <v>25.122416720061636</v>
      </c>
      <c r="J408" s="92">
        <f>'[37]TGSPDCL MoD'!AO54</f>
        <v>24.312016180704809</v>
      </c>
      <c r="K408" s="92">
        <f>'[37]TGSPDCL MoD'!AP54</f>
        <v>25.122416720061636</v>
      </c>
      <c r="L408" s="92">
        <f>'[37]TGSPDCL MoD'!AQ54</f>
        <v>26.338017529096881</v>
      </c>
      <c r="M408" s="92">
        <f>'[37]TGSPDCL MoD'!AR54</f>
        <v>26.169184083397539</v>
      </c>
      <c r="N408" s="92">
        <f>'[37]TGSPDCL MoD'!AS54</f>
        <v>25.122416720061636</v>
      </c>
      <c r="O408" s="92">
        <f>'[37]TGSPDCL MoD'!AT54</f>
        <v>30.254953469321542</v>
      </c>
      <c r="P408" s="92">
        <f>'[37]TGSPDCL MoD'!AU54</f>
        <v>36.636857716756552</v>
      </c>
      <c r="Q408" s="92">
        <f t="shared" si="170"/>
        <v>340.77337711339231</v>
      </c>
    </row>
    <row r="409" spans="3:17" x14ac:dyDescent="0.25">
      <c r="C409" s="1050"/>
      <c r="D409" s="257" t="s">
        <v>343</v>
      </c>
      <c r="E409" s="92">
        <f>'[37]TGSPDCL MoD'!AJ55</f>
        <v>80.009260000040442</v>
      </c>
      <c r="F409" s="92">
        <f>'[37]TGSPDCL MoD'!AK55</f>
        <v>90.438587792722984</v>
      </c>
      <c r="G409" s="92">
        <f>'[37]TGSPDCL MoD'!AL55</f>
        <v>87.521213992957726</v>
      </c>
      <c r="H409" s="92">
        <f>'[37]TGSPDCL MoD'!AM55</f>
        <v>75.63761153825989</v>
      </c>
      <c r="I409" s="92">
        <f>'[37]TGSPDCL MoD'!AN55</f>
        <v>61.176759422547036</v>
      </c>
      <c r="J409" s="92">
        <f>'[37]TGSPDCL MoD'!AO55</f>
        <v>67.321421225831557</v>
      </c>
      <c r="K409" s="92">
        <f>'[37]TGSPDCL MoD'!AP55</f>
        <v>59.679298024754303</v>
      </c>
      <c r="L409" s="92">
        <f>'[37]TGSPDCL MoD'!AQ55</f>
        <v>89.451829007508294</v>
      </c>
      <c r="M409" s="92">
        <f>'[37]TGSPDCL MoD'!AR55</f>
        <v>78.468774702509677</v>
      </c>
      <c r="N409" s="92">
        <f>'[37]TGSPDCL MoD'!AS55</f>
        <v>78.354551159140115</v>
      </c>
      <c r="O409" s="92">
        <f>'[37]TGSPDCL MoD'!AT55</f>
        <v>76.076343474125494</v>
      </c>
      <c r="P409" s="92">
        <f>'[37]TGSPDCL MoD'!AU55</f>
        <v>92.086797995514104</v>
      </c>
      <c r="Q409" s="92">
        <f t="shared" si="170"/>
        <v>936.22244833591151</v>
      </c>
    </row>
    <row r="410" spans="3:17" x14ac:dyDescent="0.25">
      <c r="C410" s="1051"/>
      <c r="D410" s="257" t="s">
        <v>412</v>
      </c>
      <c r="E410" s="92">
        <f>'[37]TGSPDCL MoD'!AJ56</f>
        <v>77.871722112295856</v>
      </c>
      <c r="F410" s="92">
        <f>'[37]TGSPDCL MoD'!AK56</f>
        <v>90.442749428495702</v>
      </c>
      <c r="G410" s="92">
        <f>'[37]TGSPDCL MoD'!AL56</f>
        <v>87.525241382415146</v>
      </c>
      <c r="H410" s="92">
        <f>'[37]TGSPDCL MoD'!AM56</f>
        <v>73.350179401722912</v>
      </c>
      <c r="I410" s="92">
        <f>'[37]TGSPDCL MoD'!AN56</f>
        <v>60.516839691125767</v>
      </c>
      <c r="J410" s="92">
        <f>'[37]TGSPDCL MoD'!AO56</f>
        <v>66.287498988152649</v>
      </c>
      <c r="K410" s="92">
        <f>'[37]TGSPDCL MoD'!AP56</f>
        <v>58.521779041967783</v>
      </c>
      <c r="L410" s="92">
        <f>'[37]TGSPDCL MoD'!AQ56</f>
        <v>88.399721609011948</v>
      </c>
      <c r="M410" s="92">
        <f>'[37]TGSPDCL MoD'!AR56</f>
        <v>77.376586981742079</v>
      </c>
      <c r="N410" s="92">
        <f>'[37]TGSPDCL MoD'!AS56</f>
        <v>74.859669256876003</v>
      </c>
      <c r="O410" s="92">
        <f>'[37]TGSPDCL MoD'!AT56</f>
        <v>74.065016761462374</v>
      </c>
      <c r="P410" s="92">
        <f>'[37]TGSPDCL MoD'!AU56</f>
        <v>90.442749428495702</v>
      </c>
      <c r="Q410" s="92">
        <f t="shared" si="170"/>
        <v>919.65975408376403</v>
      </c>
    </row>
    <row r="411" spans="3:17" x14ac:dyDescent="0.25">
      <c r="C411" s="16"/>
      <c r="D411" s="16" t="s">
        <v>344</v>
      </c>
      <c r="E411" s="92">
        <f>'[37]TGSPDCL MoD'!AJ33</f>
        <v>0.88865533092162396</v>
      </c>
      <c r="F411" s="92">
        <f>'[37]TGSPDCL MoD'!AK33</f>
        <v>1.395781306434245</v>
      </c>
      <c r="G411" s="92">
        <f>'[37]TGSPDCL MoD'!AL33</f>
        <v>1.0663863971059209</v>
      </c>
      <c r="H411" s="92">
        <f>'[37]TGSPDCL MoD'!AM33</f>
        <v>0.88154608827425673</v>
      </c>
      <c r="I411" s="92">
        <f>'[37]TGSPDCL MoD'!AN33</f>
        <v>0.88154608827425673</v>
      </c>
      <c r="J411" s="92">
        <f>'[37]TGSPDCL MoD'!AO33</f>
        <v>0.85310911768476461</v>
      </c>
      <c r="K411" s="92">
        <f>'[37]TGSPDCL MoD'!AP33</f>
        <v>0.88154608827425673</v>
      </c>
      <c r="L411" s="92">
        <f>'[37]TGSPDCL MoD'!AQ33</f>
        <v>0.92420154415848332</v>
      </c>
      <c r="M411" s="92">
        <f>'[37]TGSPDCL MoD'!AR33</f>
        <v>0.91827717528567787</v>
      </c>
      <c r="N411" s="92">
        <f>'[37]TGSPDCL MoD'!AS33</f>
        <v>0.88154608827425673</v>
      </c>
      <c r="O411" s="92">
        <f>'[37]TGSPDCL MoD'!AT33</f>
        <v>1.061646902007664</v>
      </c>
      <c r="P411" s="92">
        <f>'[37]TGSPDCL MoD'!AU33</f>
        <v>1.285588045399892</v>
      </c>
      <c r="Q411" s="92">
        <f t="shared" si="170"/>
        <v>11.919830172095301</v>
      </c>
    </row>
    <row r="412" spans="3:17" x14ac:dyDescent="0.25">
      <c r="C412" s="16"/>
      <c r="D412" s="16" t="s">
        <v>345</v>
      </c>
      <c r="E412" s="92">
        <f>'[37]TGSPDCL MoD'!AJ34</f>
        <v>0.93489290564628313</v>
      </c>
      <c r="F412" s="92">
        <f>'[37]TGSPDCL MoD'!AK34</f>
        <v>0.94564636864550078</v>
      </c>
      <c r="G412" s="92">
        <f>'[37]TGSPDCL MoD'!AL34</f>
        <v>0.93489290564628313</v>
      </c>
      <c r="H412" s="92">
        <f>'[37]TGSPDCL MoD'!AM34</f>
        <v>0.92523673478984259</v>
      </c>
      <c r="I412" s="92">
        <f>'[37]TGSPDCL MoD'!AN34</f>
        <v>0.74155003008891807</v>
      </c>
      <c r="J412" s="92">
        <f>'[37]TGSPDCL MoD'!AO34</f>
        <v>0.81638535422633185</v>
      </c>
      <c r="K412" s="92">
        <f>'[37]TGSPDCL MoD'!AP34</f>
        <v>0.72114039623325965</v>
      </c>
      <c r="L412" s="92">
        <f>'[37]TGSPDCL MoD'!AQ34</f>
        <v>0.93489290564628313</v>
      </c>
      <c r="M412" s="92">
        <f>'[37]TGSPDCL MoD'!AR34</f>
        <v>0.92523673478984259</v>
      </c>
      <c r="N412" s="92">
        <f>'[37]TGSPDCL MoD'!AS34</f>
        <v>0.82318856551155117</v>
      </c>
      <c r="O412" s="92">
        <f>'[37]TGSPDCL MoD'!AT34</f>
        <v>0.83569769593921284</v>
      </c>
      <c r="P412" s="92">
        <f>'[37]TGSPDCL MoD'!AU34</f>
        <v>1.0885138056351089</v>
      </c>
      <c r="Q412" s="92">
        <f t="shared" si="170"/>
        <v>10.627274402798419</v>
      </c>
    </row>
    <row r="413" spans="3:17" x14ac:dyDescent="0.25">
      <c r="C413" s="16"/>
      <c r="D413" s="16" t="s">
        <v>346</v>
      </c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16">
        <f t="shared" si="170"/>
        <v>0</v>
      </c>
    </row>
    <row r="414" spans="3:17" x14ac:dyDescent="0.25">
      <c r="C414" s="16"/>
      <c r="D414" s="16" t="s">
        <v>347</v>
      </c>
      <c r="E414" s="92">
        <f>'[37]TGSPDCL MoD'!AJ52</f>
        <v>6.5736911811399406</v>
      </c>
      <c r="F414" s="92">
        <f>'[37]TGSPDCL MoD'!AK52</f>
        <v>6.7928142205112723</v>
      </c>
      <c r="G414" s="92">
        <f>'[37]TGSPDCL MoD'!AL52</f>
        <v>6.5736911811399406</v>
      </c>
      <c r="H414" s="92">
        <f>'[37]TGSPDCL MoD'!AM52</f>
        <v>6.9363243800995393</v>
      </c>
      <c r="I414" s="92">
        <f>'[37]TGSPDCL MoD'!AN52</f>
        <v>5.5012227842168766</v>
      </c>
      <c r="J414" s="92">
        <f>'[37]TGSPDCL MoD'!AO52</f>
        <v>6.0181679827337478</v>
      </c>
      <c r="K414" s="92">
        <f>'[37]TGSPDCL MoD'!AP52</f>
        <v>5.1357878784848285</v>
      </c>
      <c r="L414" s="92">
        <f>'[37]TGSPDCL MoD'!AQ52</f>
        <v>6.5736911811399406</v>
      </c>
      <c r="M414" s="92">
        <f>'[37]TGSPDCL MoD'!AR52</f>
        <v>6.505793901334739</v>
      </c>
      <c r="N414" s="92">
        <f>'[37]TGSPDCL MoD'!AS52</f>
        <v>5.9317532629816743</v>
      </c>
      <c r="O414" s="92">
        <f>'[37]TGSPDCL MoD'!AT52</f>
        <v>6.0058230227691674</v>
      </c>
      <c r="P414" s="92">
        <f>'[37]TGSPDCL MoD'!AU52</f>
        <v>7.6538751780408703</v>
      </c>
      <c r="Q414" s="16">
        <f t="shared" si="170"/>
        <v>76.20263615459254</v>
      </c>
    </row>
    <row r="415" spans="3:17" x14ac:dyDescent="0.25">
      <c r="C415" s="16"/>
      <c r="D415" s="16" t="s">
        <v>348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>
        <f t="shared" si="170"/>
        <v>0</v>
      </c>
    </row>
    <row r="416" spans="3:17" x14ac:dyDescent="0.25">
      <c r="C416" s="16"/>
      <c r="D416" s="16" t="s">
        <v>349</v>
      </c>
      <c r="E416" s="92">
        <f>'[37]TGSPDCL MoD'!AJ46</f>
        <v>11.868940936401378</v>
      </c>
      <c r="F416" s="92">
        <f>'[37]TGSPDCL MoD'!AK46</f>
        <v>15.66670627513968</v>
      </c>
      <c r="G416" s="92">
        <f>'[37]TGSPDCL MoD'!AL46</f>
        <v>14.184023947234744</v>
      </c>
      <c r="H416" s="92">
        <f>'[37]TGSPDCL MoD'!AM46</f>
        <v>10.444470850093108</v>
      </c>
      <c r="I416" s="92">
        <f>'[37]TGSPDCL MoD'!AN46</f>
        <v>9.6410500154705598</v>
      </c>
      <c r="J416" s="92">
        <f>'[37]TGSPDCL MoD'!AO46</f>
        <v>9.3300484020682877</v>
      </c>
      <c r="K416" s="92">
        <f>'[37]TGSPDCL MoD'!AP46</f>
        <v>9.6410500154705598</v>
      </c>
      <c r="L416" s="92">
        <f>'[37]TGSPDCL MoD'!AQ46</f>
        <v>10.496304452326825</v>
      </c>
      <c r="M416" s="92">
        <f>'[37]TGSPDCL MoD'!AR46</f>
        <v>10.444470850093108</v>
      </c>
      <c r="N416" s="92">
        <f>'[37]TGSPDCL MoD'!AS46</f>
        <v>10.444470850093108</v>
      </c>
      <c r="O416" s="92">
        <f>'[37]TGSPDCL MoD'!AT46</f>
        <v>12.336397331623632</v>
      </c>
      <c r="P416" s="92">
        <f>'[37]TGSPDCL MoD'!AU46</f>
        <v>14.059864605894578</v>
      </c>
      <c r="Q416" s="92">
        <f t="shared" si="170"/>
        <v>138.55779853190958</v>
      </c>
    </row>
    <row r="417" spans="3:17" x14ac:dyDescent="0.25">
      <c r="C417" s="16"/>
      <c r="D417" s="16" t="s">
        <v>350</v>
      </c>
      <c r="E417" s="92">
        <f>'[37]TGSPDCL MoD'!AJ47</f>
        <v>16.989867220981374</v>
      </c>
      <c r="F417" s="92">
        <f>'[37]TGSPDCL MoD'!AK47</f>
        <v>0</v>
      </c>
      <c r="G417" s="92">
        <f>'[37]TGSPDCL MoD'!AL47</f>
        <v>9.5480245539399178</v>
      </c>
      <c r="H417" s="92">
        <f>'[37]TGSPDCL MoD'!AM47</f>
        <v>15.379808178552286</v>
      </c>
      <c r="I417" s="92">
        <f>'[37]TGSPDCL MoD'!AN47</f>
        <v>13.203420228757153</v>
      </c>
      <c r="J417" s="92">
        <f>'[37]TGSPDCL MoD'!AO47</f>
        <v>14.462448956703152</v>
      </c>
      <c r="K417" s="92">
        <f>'[37]TGSPDCL MoD'!AP47</f>
        <v>12.768142638798125</v>
      </c>
      <c r="L417" s="92">
        <f>'[37]TGSPDCL MoD'!AQ47</f>
        <v>18.674812730500186</v>
      </c>
      <c r="M417" s="92">
        <f>'[37]TGSPDCL MoD'!AR47</f>
        <v>16.685640948429363</v>
      </c>
      <c r="N417" s="92">
        <f>'[37]TGSPDCL MoD'!AS47</f>
        <v>16.250363358470342</v>
      </c>
      <c r="O417" s="92">
        <f>'[37]TGSPDCL MoD'!AT47</f>
        <v>15.857209406249282</v>
      </c>
      <c r="P417" s="92">
        <f>'[37]TGSPDCL MoD'!AU47</f>
        <v>19.732584078142555</v>
      </c>
      <c r="Q417" s="92">
        <f t="shared" si="170"/>
        <v>169.55232229952378</v>
      </c>
    </row>
    <row r="418" spans="3:17" x14ac:dyDescent="0.25">
      <c r="C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>
        <f t="shared" si="170"/>
        <v>0</v>
      </c>
    </row>
    <row r="419" spans="3:17" x14ac:dyDescent="0.25"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>
        <f t="shared" si="170"/>
        <v>0</v>
      </c>
    </row>
    <row r="420" spans="3:17" x14ac:dyDescent="0.25"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>
        <f t="shared" si="170"/>
        <v>0</v>
      </c>
    </row>
    <row r="421" spans="3:17" x14ac:dyDescent="0.25"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>
        <f t="shared" si="170"/>
        <v>0</v>
      </c>
    </row>
    <row r="422" spans="3:17" x14ac:dyDescent="0.25"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>
        <f t="shared" si="170"/>
        <v>0</v>
      </c>
    </row>
    <row r="423" spans="3:17" x14ac:dyDescent="0.25"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f t="shared" si="170"/>
        <v>0</v>
      </c>
    </row>
    <row r="424" spans="3:17" x14ac:dyDescent="0.25"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>
        <f t="shared" si="170"/>
        <v>0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>
        <f t="shared" si="170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>
        <f t="shared" si="170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f t="shared" si="170"/>
        <v>0</v>
      </c>
    </row>
    <row r="428" spans="3:17" x14ac:dyDescent="0.25">
      <c r="C428" s="937" t="s">
        <v>188</v>
      </c>
      <c r="D428" s="938"/>
      <c r="E428" s="263">
        <f t="shared" ref="E428:P428" si="171">SUM(E401:E427)</f>
        <v>403.86795614593234</v>
      </c>
      <c r="F428" s="263">
        <f t="shared" si="171"/>
        <v>500.62810050906648</v>
      </c>
      <c r="G428" s="263">
        <f t="shared" si="171"/>
        <v>419.33336662462426</v>
      </c>
      <c r="H428" s="263">
        <f t="shared" si="171"/>
        <v>360.22219379644935</v>
      </c>
      <c r="I428" s="263">
        <f t="shared" si="171"/>
        <v>338.37532442695237</v>
      </c>
      <c r="J428" s="263">
        <f t="shared" si="171"/>
        <v>354.3928155493374</v>
      </c>
      <c r="K428" s="263">
        <f t="shared" si="171"/>
        <v>338.68884558348498</v>
      </c>
      <c r="L428" s="263">
        <f t="shared" si="171"/>
        <v>354.74810727224337</v>
      </c>
      <c r="M428" s="263">
        <f t="shared" si="171"/>
        <v>349.18548210019469</v>
      </c>
      <c r="N428" s="263">
        <f t="shared" si="171"/>
        <v>380.48360966207719</v>
      </c>
      <c r="O428" s="263">
        <f t="shared" si="171"/>
        <v>418.25661744573813</v>
      </c>
      <c r="P428" s="263">
        <f t="shared" si="171"/>
        <v>498.14231131352278</v>
      </c>
      <c r="Q428" s="264">
        <f t="shared" si="170"/>
        <v>4716.3247304296228</v>
      </c>
    </row>
    <row r="429" spans="3:17" x14ac:dyDescent="0.25">
      <c r="C429" s="935" t="s">
        <v>351</v>
      </c>
      <c r="D429" s="93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</row>
    <row r="430" spans="3:17" x14ac:dyDescent="0.25">
      <c r="C430" s="1004" t="s">
        <v>352</v>
      </c>
      <c r="D430" s="257" t="s">
        <v>353</v>
      </c>
      <c r="E430" s="92" t="e">
        <f>'[37]TGSPDCL MoD'!AJ32</f>
        <v>#REF!</v>
      </c>
      <c r="F430" s="92" t="e">
        <f>'[37]TGSPDCL MoD'!AK32</f>
        <v>#REF!</v>
      </c>
      <c r="G430" s="92" t="e">
        <f>'[37]TGSPDCL MoD'!AL32</f>
        <v>#REF!</v>
      </c>
      <c r="H430" s="92" t="e">
        <f>'[37]TGSPDCL MoD'!AM32</f>
        <v>#REF!</v>
      </c>
      <c r="I430" s="92" t="e">
        <f>'[37]TGSPDCL MoD'!AN32</f>
        <v>#REF!</v>
      </c>
      <c r="J430" s="92" t="e">
        <f>'[37]TGSPDCL MoD'!AO32</f>
        <v>#REF!</v>
      </c>
      <c r="K430" s="92" t="e">
        <f>'[37]TGSPDCL MoD'!AP32</f>
        <v>#REF!</v>
      </c>
      <c r="L430" s="92" t="e">
        <f>'[37]TGSPDCL MoD'!AQ32</f>
        <v>#REF!</v>
      </c>
      <c r="M430" s="92" t="e">
        <f>'[37]TGSPDCL MoD'!AR32</f>
        <v>#REF!</v>
      </c>
      <c r="N430" s="92" t="e">
        <f>'[37]TGSPDCL MoD'!AS32</f>
        <v>#REF!</v>
      </c>
      <c r="O430" s="92" t="e">
        <f>'[37]TGSPDCL MoD'!AT32</f>
        <v>#REF!</v>
      </c>
      <c r="P430" s="92" t="e">
        <f>'[37]TGSPDCL MoD'!AU32</f>
        <v>#REF!</v>
      </c>
      <c r="Q430" s="92" t="e">
        <f t="shared" ref="Q430:Q444" si="172">SUM(E430:P430)</f>
        <v>#REF!</v>
      </c>
    </row>
    <row r="431" spans="3:17" x14ac:dyDescent="0.25">
      <c r="C431" s="1005"/>
      <c r="D431" s="257" t="s">
        <v>354</v>
      </c>
      <c r="E431" s="92" t="e">
        <f>'[37]TGSPDCL MoD'!AJ37+'[37]TGSPDCL MoD'!AJ36</f>
        <v>#REF!</v>
      </c>
      <c r="F431" s="92" t="e">
        <f>'[37]TGSPDCL MoD'!AK37+'[37]TGSPDCL MoD'!AK36</f>
        <v>#REF!</v>
      </c>
      <c r="G431" s="92" t="e">
        <f>'[37]TGSPDCL MoD'!AL37+'[37]TGSPDCL MoD'!AL36</f>
        <v>#REF!</v>
      </c>
      <c r="H431" s="92" t="e">
        <f>'[37]TGSPDCL MoD'!AM37+'[37]TGSPDCL MoD'!AM36</f>
        <v>#REF!</v>
      </c>
      <c r="I431" s="92" t="e">
        <f>'[37]TGSPDCL MoD'!AN37+'[37]TGSPDCL MoD'!AN36</f>
        <v>#REF!</v>
      </c>
      <c r="J431" s="92" t="e">
        <f>'[37]TGSPDCL MoD'!AO37+'[37]TGSPDCL MoD'!AO36</f>
        <v>#REF!</v>
      </c>
      <c r="K431" s="92" t="e">
        <f>'[37]TGSPDCL MoD'!AP37+'[37]TGSPDCL MoD'!AP36</f>
        <v>#REF!</v>
      </c>
      <c r="L431" s="92" t="e">
        <f>'[37]TGSPDCL MoD'!AQ37+'[37]TGSPDCL MoD'!AQ36</f>
        <v>#REF!</v>
      </c>
      <c r="M431" s="92" t="e">
        <f>'[37]TGSPDCL MoD'!AR37+'[37]TGSPDCL MoD'!AR36</f>
        <v>#REF!</v>
      </c>
      <c r="N431" s="92" t="e">
        <f>'[37]TGSPDCL MoD'!AS37+'[37]TGSPDCL MoD'!AS36</f>
        <v>#REF!</v>
      </c>
      <c r="O431" s="92" t="e">
        <f>'[37]TGSPDCL MoD'!AT37+'[37]TGSPDCL MoD'!AT36</f>
        <v>#REF!</v>
      </c>
      <c r="P431" s="92" t="e">
        <f>'[37]TGSPDCL MoD'!AU37+'[37]TGSPDCL MoD'!AU36</f>
        <v>#REF!</v>
      </c>
      <c r="Q431" s="92" t="e">
        <f t="shared" si="172"/>
        <v>#REF!</v>
      </c>
    </row>
    <row r="432" spans="3:17" x14ac:dyDescent="0.25">
      <c r="C432" s="1005"/>
      <c r="D432" s="257" t="s">
        <v>355</v>
      </c>
      <c r="E432" s="92" t="e">
        <f>'[37]TGSPDCL MoD'!AJ38+'[37]TGSPDCL MoD'!AJ39</f>
        <v>#REF!</v>
      </c>
      <c r="F432" s="92" t="e">
        <f>'[37]TGSPDCL MoD'!AK38+'[37]TGSPDCL MoD'!AK39</f>
        <v>#REF!</v>
      </c>
      <c r="G432" s="92" t="e">
        <f>'[37]TGSPDCL MoD'!AL38+'[37]TGSPDCL MoD'!AL39</f>
        <v>#REF!</v>
      </c>
      <c r="H432" s="92" t="e">
        <f>'[37]TGSPDCL MoD'!AM38+'[37]TGSPDCL MoD'!AM39</f>
        <v>#REF!</v>
      </c>
      <c r="I432" s="92" t="e">
        <f>'[37]TGSPDCL MoD'!AN38+'[37]TGSPDCL MoD'!AN39</f>
        <v>#REF!</v>
      </c>
      <c r="J432" s="92" t="e">
        <f>'[37]TGSPDCL MoD'!AO38+'[37]TGSPDCL MoD'!AO39</f>
        <v>#REF!</v>
      </c>
      <c r="K432" s="92" t="e">
        <f>'[37]TGSPDCL MoD'!AP38+'[37]TGSPDCL MoD'!AP39</f>
        <v>#REF!</v>
      </c>
      <c r="L432" s="92" t="e">
        <f>'[37]TGSPDCL MoD'!AQ38+'[37]TGSPDCL MoD'!AQ39</f>
        <v>#REF!</v>
      </c>
      <c r="M432" s="92" t="e">
        <f>'[37]TGSPDCL MoD'!AR38+'[37]TGSPDCL MoD'!AR39</f>
        <v>#REF!</v>
      </c>
      <c r="N432" s="92" t="e">
        <f>'[37]TGSPDCL MoD'!AS38+'[37]TGSPDCL MoD'!AS39</f>
        <v>#REF!</v>
      </c>
      <c r="O432" s="92" t="e">
        <f>'[37]TGSPDCL MoD'!AT38+'[37]TGSPDCL MoD'!AT39</f>
        <v>#REF!</v>
      </c>
      <c r="P432" s="92" t="e">
        <f>'[37]TGSPDCL MoD'!AU38+'[37]TGSPDCL MoD'!AU39</f>
        <v>#REF!</v>
      </c>
      <c r="Q432" s="92" t="e">
        <f t="shared" si="172"/>
        <v>#REF!</v>
      </c>
    </row>
    <row r="433" spans="3:21" x14ac:dyDescent="0.25">
      <c r="C433" s="1006"/>
      <c r="D433" s="257" t="s">
        <v>356</v>
      </c>
      <c r="E433" s="92" t="e">
        <f>'[37]TGSPDCL MoD'!AJ48</f>
        <v>#REF!</v>
      </c>
      <c r="F433" s="92" t="e">
        <f>'[37]TGSPDCL MoD'!AK48</f>
        <v>#REF!</v>
      </c>
      <c r="G433" s="92" t="e">
        <f>'[37]TGSPDCL MoD'!AL48</f>
        <v>#REF!</v>
      </c>
      <c r="H433" s="92" t="e">
        <f>'[37]TGSPDCL MoD'!AM48</f>
        <v>#REF!</v>
      </c>
      <c r="I433" s="92" t="e">
        <f>'[37]TGSPDCL MoD'!AN48</f>
        <v>#REF!</v>
      </c>
      <c r="J433" s="92" t="e">
        <f>'[37]TGSPDCL MoD'!AO48</f>
        <v>#REF!</v>
      </c>
      <c r="K433" s="92" t="e">
        <f>'[37]TGSPDCL MoD'!AP48</f>
        <v>#REF!</v>
      </c>
      <c r="L433" s="92" t="e">
        <f>'[37]TGSPDCL MoD'!AQ48</f>
        <v>#REF!</v>
      </c>
      <c r="M433" s="92" t="e">
        <f>'[37]TGSPDCL MoD'!AR48</f>
        <v>#REF!</v>
      </c>
      <c r="N433" s="92" t="e">
        <f>'[37]TGSPDCL MoD'!AS48</f>
        <v>#REF!</v>
      </c>
      <c r="O433" s="92" t="e">
        <f>'[37]TGSPDCL MoD'!AT48</f>
        <v>#REF!</v>
      </c>
      <c r="P433" s="92" t="e">
        <f>'[37]TGSPDCL MoD'!AU48</f>
        <v>#REF!</v>
      </c>
      <c r="Q433" s="92" t="e">
        <f t="shared" si="172"/>
        <v>#REF!</v>
      </c>
    </row>
    <row r="434" spans="3:21" x14ac:dyDescent="0.25">
      <c r="C434" s="16"/>
      <c r="D434" s="16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>
        <f t="shared" si="172"/>
        <v>0</v>
      </c>
    </row>
    <row r="435" spans="3:21" x14ac:dyDescent="0.25">
      <c r="C435" s="16"/>
      <c r="D435" s="16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>
        <f t="shared" si="172"/>
        <v>0</v>
      </c>
    </row>
    <row r="436" spans="3:21" x14ac:dyDescent="0.25">
      <c r="C436" s="16"/>
      <c r="D436" s="16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>
        <f t="shared" si="172"/>
        <v>0</v>
      </c>
    </row>
    <row r="437" spans="3:21" x14ac:dyDescent="0.25">
      <c r="C437" s="16"/>
      <c r="D437" s="16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>
        <f t="shared" si="172"/>
        <v>0</v>
      </c>
    </row>
    <row r="438" spans="3:21" x14ac:dyDescent="0.25">
      <c r="C438" s="16"/>
      <c r="D438" s="16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>
        <f t="shared" si="172"/>
        <v>0</v>
      </c>
    </row>
    <row r="439" spans="3:21" x14ac:dyDescent="0.25">
      <c r="C439" s="16"/>
      <c r="D439" s="16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>
        <f t="shared" si="172"/>
        <v>0</v>
      </c>
    </row>
    <row r="440" spans="3:21" x14ac:dyDescent="0.25">
      <c r="C440" s="16"/>
      <c r="D440" s="16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>
        <f t="shared" si="172"/>
        <v>0</v>
      </c>
    </row>
    <row r="441" spans="3:21" x14ac:dyDescent="0.25">
      <c r="C441" s="16"/>
      <c r="D441" s="16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>
        <f t="shared" si="172"/>
        <v>0</v>
      </c>
      <c r="U441" s="4">
        <f>(5408/3439)</f>
        <v>1.5725501599302123</v>
      </c>
    </row>
    <row r="442" spans="3:21" x14ac:dyDescent="0.25">
      <c r="C442" s="16"/>
      <c r="D442" s="16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>
        <f t="shared" si="172"/>
        <v>0</v>
      </c>
      <c r="U442" s="4">
        <f>U441^(1/5)</f>
        <v>1.0947649924397851</v>
      </c>
    </row>
    <row r="443" spans="3:21" x14ac:dyDescent="0.25">
      <c r="C443" s="16"/>
      <c r="D443" s="16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>
        <f t="shared" si="172"/>
        <v>0</v>
      </c>
      <c r="U443" s="183">
        <f>U442-1</f>
        <v>9.476499243978509E-2</v>
      </c>
    </row>
    <row r="444" spans="3:21" x14ac:dyDescent="0.25">
      <c r="C444" s="937" t="s">
        <v>188</v>
      </c>
      <c r="D444" s="938"/>
      <c r="E444" s="92" t="e">
        <f t="shared" ref="E444:P444" si="173">SUM(E430:E443)</f>
        <v>#REF!</v>
      </c>
      <c r="F444" s="92" t="e">
        <f t="shared" si="173"/>
        <v>#REF!</v>
      </c>
      <c r="G444" s="92" t="e">
        <f t="shared" si="173"/>
        <v>#REF!</v>
      </c>
      <c r="H444" s="92" t="e">
        <f t="shared" si="173"/>
        <v>#REF!</v>
      </c>
      <c r="I444" s="92" t="e">
        <f t="shared" si="173"/>
        <v>#REF!</v>
      </c>
      <c r="J444" s="92" t="e">
        <f t="shared" si="173"/>
        <v>#REF!</v>
      </c>
      <c r="K444" s="92" t="e">
        <f t="shared" si="173"/>
        <v>#REF!</v>
      </c>
      <c r="L444" s="92" t="e">
        <f t="shared" si="173"/>
        <v>#REF!</v>
      </c>
      <c r="M444" s="92" t="e">
        <f t="shared" si="173"/>
        <v>#REF!</v>
      </c>
      <c r="N444" s="92" t="e">
        <f t="shared" si="173"/>
        <v>#REF!</v>
      </c>
      <c r="O444" s="92" t="e">
        <f t="shared" si="173"/>
        <v>#REF!</v>
      </c>
      <c r="P444" s="92" t="e">
        <f t="shared" si="173"/>
        <v>#REF!</v>
      </c>
      <c r="Q444" s="116" t="e">
        <f t="shared" si="172"/>
        <v>#REF!</v>
      </c>
      <c r="R444" s="492"/>
    </row>
    <row r="445" spans="3:21" x14ac:dyDescent="0.25">
      <c r="C445" s="935" t="s">
        <v>358</v>
      </c>
      <c r="D445" s="936"/>
      <c r="E445" s="92" t="e">
        <f t="shared" ref="E445:Q445" si="174">E428+E444</f>
        <v>#REF!</v>
      </c>
      <c r="F445" s="92" t="e">
        <f t="shared" si="174"/>
        <v>#REF!</v>
      </c>
      <c r="G445" s="92" t="e">
        <f t="shared" si="174"/>
        <v>#REF!</v>
      </c>
      <c r="H445" s="92" t="e">
        <f t="shared" si="174"/>
        <v>#REF!</v>
      </c>
      <c r="I445" s="92" t="e">
        <f t="shared" si="174"/>
        <v>#REF!</v>
      </c>
      <c r="J445" s="92" t="e">
        <f t="shared" si="174"/>
        <v>#REF!</v>
      </c>
      <c r="K445" s="92" t="e">
        <f t="shared" si="174"/>
        <v>#REF!</v>
      </c>
      <c r="L445" s="92" t="e">
        <f t="shared" si="174"/>
        <v>#REF!</v>
      </c>
      <c r="M445" s="92" t="e">
        <f t="shared" si="174"/>
        <v>#REF!</v>
      </c>
      <c r="N445" s="92" t="e">
        <f t="shared" si="174"/>
        <v>#REF!</v>
      </c>
      <c r="O445" s="92" t="e">
        <f t="shared" si="174"/>
        <v>#REF!</v>
      </c>
      <c r="P445" s="92" t="e">
        <f t="shared" si="174"/>
        <v>#REF!</v>
      </c>
      <c r="Q445" s="116" t="e">
        <f t="shared" si="174"/>
        <v>#REF!</v>
      </c>
      <c r="R445" s="492"/>
    </row>
    <row r="446" spans="3:21" x14ac:dyDescent="0.25">
      <c r="C446" s="1002" t="s">
        <v>359</v>
      </c>
      <c r="D446" s="1003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3:21" x14ac:dyDescent="0.25">
      <c r="C447" s="16" t="s">
        <v>360</v>
      </c>
      <c r="D447" s="16" t="s">
        <v>360</v>
      </c>
      <c r="E447" s="92">
        <f>'[37]TGSPDCL MoD'!AJ23</f>
        <v>28.134273875367292</v>
      </c>
      <c r="F447" s="92">
        <f>'[37]TGSPDCL MoD'!AK23</f>
        <v>29.07208300454618</v>
      </c>
      <c r="G447" s="92">
        <f>'[37]TGSPDCL MoD'!AL23</f>
        <v>28.134273875367267</v>
      </c>
      <c r="H447" s="92">
        <f>'[37]TGSPDCL MoD'!AM23</f>
        <v>29.590707167566137</v>
      </c>
      <c r="I447" s="92">
        <f>'[37]TGSPDCL MoD'!AN23</f>
        <v>23.544292574104311</v>
      </c>
      <c r="J447" s="92">
        <f>'[37]TGSPDCL MoD'!AO23</f>
        <v>25.500179229326022</v>
      </c>
      <c r="K447" s="92">
        <f>'[37]TGSPDCL MoD'!AP23</f>
        <v>21.701695763957012</v>
      </c>
      <c r="L447" s="92">
        <f>'[37]TGSPDCL MoD'!AQ23</f>
        <v>28.134273875367267</v>
      </c>
      <c r="M447" s="92">
        <f>'[37]TGSPDCL MoD'!AR23</f>
        <v>27.843685131114647</v>
      </c>
      <c r="N447" s="92">
        <f>'[37]TGSPDCL MoD'!AS23</f>
        <v>25.004882251029244</v>
      </c>
      <c r="O447" s="92">
        <f>'[37]TGSPDCL MoD'!AT23</f>
        <v>25.659623718057038</v>
      </c>
      <c r="P447" s="92">
        <f>'[37]TGSPDCL MoD'!AU23</f>
        <v>32.757276624840792</v>
      </c>
      <c r="Q447" s="92">
        <f>SUM(E447:P447)</f>
        <v>325.07724709064325</v>
      </c>
    </row>
    <row r="448" spans="3:21" x14ac:dyDescent="0.25">
      <c r="C448" s="16" t="s">
        <v>361</v>
      </c>
      <c r="D448" s="16" t="s">
        <v>361</v>
      </c>
      <c r="E448" s="92">
        <f>'[37]TGSPDCL MoD'!AJ24</f>
        <v>0</v>
      </c>
      <c r="F448" s="92">
        <f>'[37]TGSPDCL MoD'!AK24</f>
        <v>0</v>
      </c>
      <c r="G448" s="92">
        <f>'[37]TGSPDCL MoD'!AL24</f>
        <v>0</v>
      </c>
      <c r="H448" s="92">
        <f>'[37]TGSPDCL MoD'!AM24</f>
        <v>0</v>
      </c>
      <c r="I448" s="92">
        <f>'[37]TGSPDCL MoD'!AN24</f>
        <v>0</v>
      </c>
      <c r="J448" s="92">
        <f>'[37]TGSPDCL MoD'!AO24</f>
        <v>0</v>
      </c>
      <c r="K448" s="92">
        <f>'[37]TGSPDCL MoD'!AP24</f>
        <v>0</v>
      </c>
      <c r="L448" s="92">
        <f>'[37]TGSPDCL MoD'!AQ24</f>
        <v>0</v>
      </c>
      <c r="M448" s="92">
        <f>'[37]TGSPDCL MoD'!AR24</f>
        <v>0</v>
      </c>
      <c r="N448" s="92">
        <f>'[37]TGSPDCL MoD'!AS24</f>
        <v>0</v>
      </c>
      <c r="O448" s="92">
        <f>'[37]TGSPDCL MoD'!AT24</f>
        <v>0</v>
      </c>
      <c r="P448" s="92">
        <f>'[37]TGSPDCL MoD'!AU24</f>
        <v>0</v>
      </c>
      <c r="Q448" s="92">
        <f>SUM(E448:P448)</f>
        <v>0</v>
      </c>
    </row>
    <row r="449" spans="3:18" x14ac:dyDescent="0.25">
      <c r="C449" s="16"/>
      <c r="D449" s="16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</row>
    <row r="450" spans="3:18" x14ac:dyDescent="0.25">
      <c r="C450" s="16"/>
      <c r="D450" s="16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</row>
    <row r="451" spans="3:18" x14ac:dyDescent="0.25">
      <c r="C451" s="16"/>
      <c r="D451" s="16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</row>
    <row r="452" spans="3:18" x14ac:dyDescent="0.25">
      <c r="C452" s="16"/>
      <c r="D452" s="16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</row>
    <row r="453" spans="3:18" x14ac:dyDescent="0.25">
      <c r="C453" s="16"/>
      <c r="D453" s="16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</row>
    <row r="454" spans="3:18" x14ac:dyDescent="0.25">
      <c r="C454" s="935" t="s">
        <v>362</v>
      </c>
      <c r="D454" s="936"/>
      <c r="E454" s="92">
        <f t="shared" ref="E454:P454" si="175">SUM(E447:E453)</f>
        <v>28.134273875367292</v>
      </c>
      <c r="F454" s="92">
        <f t="shared" si="175"/>
        <v>29.07208300454618</v>
      </c>
      <c r="G454" s="92">
        <f t="shared" si="175"/>
        <v>28.134273875367267</v>
      </c>
      <c r="H454" s="92">
        <f t="shared" si="175"/>
        <v>29.590707167566137</v>
      </c>
      <c r="I454" s="92">
        <f t="shared" si="175"/>
        <v>23.544292574104311</v>
      </c>
      <c r="J454" s="92">
        <f t="shared" si="175"/>
        <v>25.500179229326022</v>
      </c>
      <c r="K454" s="92">
        <f t="shared" si="175"/>
        <v>21.701695763957012</v>
      </c>
      <c r="L454" s="92">
        <f t="shared" si="175"/>
        <v>28.134273875367267</v>
      </c>
      <c r="M454" s="92">
        <f t="shared" si="175"/>
        <v>27.843685131114647</v>
      </c>
      <c r="N454" s="92">
        <f t="shared" si="175"/>
        <v>25.004882251029244</v>
      </c>
      <c r="O454" s="92">
        <f t="shared" si="175"/>
        <v>25.659623718057038</v>
      </c>
      <c r="P454" s="92">
        <f t="shared" si="175"/>
        <v>32.757276624840792</v>
      </c>
      <c r="Q454" s="116">
        <f>SUM(E454:P454)</f>
        <v>325.07724709064325</v>
      </c>
      <c r="R454" s="492"/>
    </row>
    <row r="455" spans="3:18" x14ac:dyDescent="0.25">
      <c r="C455" s="1002" t="s">
        <v>363</v>
      </c>
      <c r="D455" s="1003"/>
    </row>
    <row r="456" spans="3:18" x14ac:dyDescent="0.25">
      <c r="C456" s="16" t="s">
        <v>364</v>
      </c>
      <c r="D456" s="16" t="s">
        <v>364</v>
      </c>
      <c r="E456" s="92">
        <f>SUM('[37]TGSPDCL MoD'!AJ20:AJ22)</f>
        <v>138.39192696587202</v>
      </c>
      <c r="F456" s="92">
        <f>SUM('[37]TGSPDCL MoD'!AK20:AK22)</f>
        <v>84.285877845832147</v>
      </c>
      <c r="G456" s="92">
        <f>SUM('[37]TGSPDCL MoD'!AL20:AL22)</f>
        <v>40.783489280241369</v>
      </c>
      <c r="H456" s="92">
        <f>SUM('[37]TGSPDCL MoD'!AM20:AM22)</f>
        <v>88.705406801209477</v>
      </c>
      <c r="I456" s="92">
        <f>SUM('[37]TGSPDCL MoD'!AN20:AN22)</f>
        <v>109.07584191813575</v>
      </c>
      <c r="J456" s="92">
        <f>SUM('[37]TGSPDCL MoD'!AO20:AO22)</f>
        <v>112.7543527159614</v>
      </c>
      <c r="K456" s="92">
        <f>SUM('[37]TGSPDCL MoD'!AP20:AP22)</f>
        <v>109.07584191813575</v>
      </c>
      <c r="L456" s="92">
        <f>SUM('[37]TGSPDCL MoD'!AQ20:AQ22)</f>
        <v>138.93222220256837</v>
      </c>
      <c r="M456" s="92">
        <f>SUM('[37]TGSPDCL MoD'!AR20:AR22)</f>
        <v>121.42465084885208</v>
      </c>
      <c r="N456" s="92">
        <f>SUM('[37]TGSPDCL MoD'!AS20:AS22)</f>
        <v>120.4842465805453</v>
      </c>
      <c r="O456" s="92">
        <f>SUM('[37]TGSPDCL MoD'!AT20:AT22)</f>
        <v>134.17109214415473</v>
      </c>
      <c r="P456" s="92">
        <f>SUM('[37]TGSPDCL MoD'!AU20:AU22)</f>
        <v>160.09470300596286</v>
      </c>
      <c r="Q456" s="92">
        <f>SUM(E456:P456)</f>
        <v>1358.1796522274713</v>
      </c>
    </row>
    <row r="457" spans="3:18" x14ac:dyDescent="0.25">
      <c r="C457" s="16" t="s">
        <v>365</v>
      </c>
      <c r="D457" s="16" t="s">
        <v>365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</row>
    <row r="458" spans="3:18" x14ac:dyDescent="0.25">
      <c r="C458" s="16" t="s">
        <v>366</v>
      </c>
      <c r="D458" s="16" t="s">
        <v>366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</row>
    <row r="459" spans="3:18" x14ac:dyDescent="0.25"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>
        <f t="shared" ref="Q459:Q464" si="176">SUM(E459:P459)</f>
        <v>0</v>
      </c>
    </row>
    <row r="460" spans="3:18" x14ac:dyDescent="0.25"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>
        <f t="shared" si="176"/>
        <v>0</v>
      </c>
    </row>
    <row r="461" spans="3:18" x14ac:dyDescent="0.25"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>
        <f t="shared" si="176"/>
        <v>0</v>
      </c>
    </row>
    <row r="462" spans="3:18" x14ac:dyDescent="0.25"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>
        <f t="shared" si="176"/>
        <v>0</v>
      </c>
    </row>
    <row r="463" spans="3:18" x14ac:dyDescent="0.25"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>
        <f t="shared" si="176"/>
        <v>0</v>
      </c>
    </row>
    <row r="464" spans="3:18" x14ac:dyDescent="0.25">
      <c r="C464" s="935" t="s">
        <v>367</v>
      </c>
      <c r="D464" s="936"/>
      <c r="E464" s="92">
        <f t="shared" ref="E464:P464" si="177">SUM(E456:E463)</f>
        <v>138.39192696587202</v>
      </c>
      <c r="F464" s="92">
        <f t="shared" si="177"/>
        <v>84.285877845832147</v>
      </c>
      <c r="G464" s="92">
        <f t="shared" si="177"/>
        <v>40.783489280241369</v>
      </c>
      <c r="H464" s="92">
        <f t="shared" si="177"/>
        <v>88.705406801209477</v>
      </c>
      <c r="I464" s="92">
        <f t="shared" si="177"/>
        <v>109.07584191813575</v>
      </c>
      <c r="J464" s="92">
        <f t="shared" si="177"/>
        <v>112.7543527159614</v>
      </c>
      <c r="K464" s="92">
        <f t="shared" si="177"/>
        <v>109.07584191813575</v>
      </c>
      <c r="L464" s="92">
        <f t="shared" si="177"/>
        <v>138.93222220256837</v>
      </c>
      <c r="M464" s="92">
        <f t="shared" si="177"/>
        <v>121.42465084885208</v>
      </c>
      <c r="N464" s="92">
        <f t="shared" si="177"/>
        <v>120.4842465805453</v>
      </c>
      <c r="O464" s="92">
        <f t="shared" si="177"/>
        <v>134.17109214415473</v>
      </c>
      <c r="P464" s="92">
        <f t="shared" si="177"/>
        <v>160.09470300596286</v>
      </c>
      <c r="Q464" s="116">
        <f t="shared" si="176"/>
        <v>1358.1796522274713</v>
      </c>
      <c r="R464" s="492"/>
    </row>
    <row r="465" spans="3:17" x14ac:dyDescent="0.25">
      <c r="C465" s="1002" t="s">
        <v>368</v>
      </c>
      <c r="D465" s="1003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</row>
    <row r="466" spans="3:17" x14ac:dyDescent="0.25">
      <c r="C466" s="16"/>
      <c r="D466" s="16" t="s">
        <v>369</v>
      </c>
      <c r="E466" s="92" t="e">
        <f>'[37]TGSPDCL MoD'!F104*[37]Gen_Cost!$BN231/10</f>
        <v>#VALUE!</v>
      </c>
      <c r="F466" s="92" t="e">
        <f>'[37]TGSPDCL MoD'!G104*[37]Gen_Cost!$BN231/10</f>
        <v>#VALUE!</v>
      </c>
      <c r="G466" s="92" t="e">
        <f>'[37]TGSPDCL MoD'!H104*[37]Gen_Cost!$BN231/10</f>
        <v>#VALUE!</v>
      </c>
      <c r="H466" s="92" t="e">
        <f>'[37]TGSPDCL MoD'!I104*[37]Gen_Cost!$BN231/10</f>
        <v>#VALUE!</v>
      </c>
      <c r="I466" s="92" t="e">
        <f>'[37]TGSPDCL MoD'!J104*[37]Gen_Cost!$BN231/10</f>
        <v>#VALUE!</v>
      </c>
      <c r="J466" s="92" t="e">
        <f>'[37]TGSPDCL MoD'!K104*[37]Gen_Cost!$BN231/10</f>
        <v>#VALUE!</v>
      </c>
      <c r="K466" s="92" t="e">
        <f>'[37]TGSPDCL MoD'!L104*[37]Gen_Cost!$BN231/10</f>
        <v>#VALUE!</v>
      </c>
      <c r="L466" s="92" t="e">
        <f>'[37]TGSPDCL MoD'!M104*[37]Gen_Cost!$BN231/10</f>
        <v>#VALUE!</v>
      </c>
      <c r="M466" s="92" t="e">
        <f>'[37]TGSPDCL MoD'!N104*[37]Gen_Cost!$BN231/10</f>
        <v>#VALUE!</v>
      </c>
      <c r="N466" s="92" t="e">
        <f>'[37]TGSPDCL MoD'!O104*[37]Gen_Cost!$BN231/10</f>
        <v>#VALUE!</v>
      </c>
      <c r="O466" s="92" t="e">
        <f>'[37]TGSPDCL MoD'!P104*[37]Gen_Cost!$BN231/10</f>
        <v>#VALUE!</v>
      </c>
      <c r="P466" s="92" t="e">
        <f>'[37]TGSPDCL MoD'!Q104*[37]Gen_Cost!$BN231/10</f>
        <v>#VALUE!</v>
      </c>
      <c r="Q466" s="92" t="e">
        <f>SUM(E466:P466)</f>
        <v>#VALUE!</v>
      </c>
    </row>
    <row r="467" spans="3:17" x14ac:dyDescent="0.25">
      <c r="C467" s="16"/>
      <c r="D467" s="16" t="s">
        <v>370</v>
      </c>
      <c r="E467" s="92">
        <v>0</v>
      </c>
      <c r="F467" s="92">
        <v>0</v>
      </c>
      <c r="G467" s="92">
        <v>0</v>
      </c>
      <c r="H467" s="92">
        <v>0</v>
      </c>
      <c r="I467" s="92">
        <v>0</v>
      </c>
      <c r="J467" s="92">
        <v>0</v>
      </c>
      <c r="K467" s="92">
        <v>0</v>
      </c>
      <c r="L467" s="92">
        <v>0</v>
      </c>
      <c r="M467" s="92">
        <v>0</v>
      </c>
      <c r="N467" s="92">
        <v>0</v>
      </c>
      <c r="O467" s="92">
        <v>0</v>
      </c>
      <c r="P467" s="92">
        <v>0</v>
      </c>
      <c r="Q467" s="92">
        <v>0</v>
      </c>
    </row>
    <row r="468" spans="3:17" x14ac:dyDescent="0.25">
      <c r="C468" s="16"/>
      <c r="D468" s="16" t="s">
        <v>371</v>
      </c>
      <c r="E468" s="92" t="e">
        <f>'[37]TGSPDCL MoD'!F101*[37]Gen_Cost!$BN$233/10</f>
        <v>#REF!</v>
      </c>
      <c r="F468" s="92" t="e">
        <f>'[37]TGSPDCL MoD'!G101*[37]Gen_Cost!$BN$233/10</f>
        <v>#REF!</v>
      </c>
      <c r="G468" s="92" t="e">
        <f>'[37]TGSPDCL MoD'!H101*[37]Gen_Cost!$BN$233/10</f>
        <v>#REF!</v>
      </c>
      <c r="H468" s="92" t="e">
        <f>'[37]TGSPDCL MoD'!I101*[37]Gen_Cost!$BN$233/10</f>
        <v>#REF!</v>
      </c>
      <c r="I468" s="92" t="e">
        <f>'[37]TGSPDCL MoD'!J101*[37]Gen_Cost!$BN$233/10</f>
        <v>#REF!</v>
      </c>
      <c r="J468" s="92" t="e">
        <f>'[37]TGSPDCL MoD'!K101*[37]Gen_Cost!$BN$233/10</f>
        <v>#REF!</v>
      </c>
      <c r="K468" s="92" t="e">
        <f>'[37]TGSPDCL MoD'!L101*[37]Gen_Cost!$BN$233/10</f>
        <v>#REF!</v>
      </c>
      <c r="L468" s="92" t="e">
        <f>'[37]TGSPDCL MoD'!M101*[37]Gen_Cost!$BN$233/10</f>
        <v>#REF!</v>
      </c>
      <c r="M468" s="92" t="e">
        <f>'[37]TGSPDCL MoD'!N101*[37]Gen_Cost!$BN$233/10</f>
        <v>#REF!</v>
      </c>
      <c r="N468" s="92" t="e">
        <f>'[37]TGSPDCL MoD'!O101*[37]Gen_Cost!$BN$233/10</f>
        <v>#REF!</v>
      </c>
      <c r="O468" s="92" t="e">
        <f>'[37]TGSPDCL MoD'!P101*[37]Gen_Cost!$BN$233/10</f>
        <v>#REF!</v>
      </c>
      <c r="P468" s="92" t="e">
        <f>'[37]TGSPDCL MoD'!Q101*[37]Gen_Cost!$BN$233/10</f>
        <v>#REF!</v>
      </c>
      <c r="Q468" s="92" t="e">
        <f t="shared" ref="Q468:Q490" si="178">SUM(E468:P468)</f>
        <v>#REF!</v>
      </c>
    </row>
    <row r="469" spans="3:17" x14ac:dyDescent="0.25">
      <c r="C469" s="16"/>
      <c r="D469" s="16" t="s">
        <v>372</v>
      </c>
      <c r="E469" s="92" t="e">
        <f>'[37]TGSPDCL MoD'!F102*[37]Gen_Cost!$BN$234/10</f>
        <v>#REF!</v>
      </c>
      <c r="F469" s="92" t="e">
        <f>'[37]TGSPDCL MoD'!G102*[37]Gen_Cost!$BN$234/10</f>
        <v>#REF!</v>
      </c>
      <c r="G469" s="92" t="e">
        <f>'[37]TGSPDCL MoD'!H102*[37]Gen_Cost!$BN$234/10</f>
        <v>#REF!</v>
      </c>
      <c r="H469" s="92" t="e">
        <f>'[37]TGSPDCL MoD'!I102*[37]Gen_Cost!$BN$234/10</f>
        <v>#REF!</v>
      </c>
      <c r="I469" s="92" t="e">
        <f>'[37]TGSPDCL MoD'!J102*[37]Gen_Cost!$BN$234/10</f>
        <v>#REF!</v>
      </c>
      <c r="J469" s="92" t="e">
        <f>'[37]TGSPDCL MoD'!K102*[37]Gen_Cost!$BN$234/10</f>
        <v>#REF!</v>
      </c>
      <c r="K469" s="92" t="e">
        <f>'[37]TGSPDCL MoD'!L102*[37]Gen_Cost!$BN$234/10</f>
        <v>#REF!</v>
      </c>
      <c r="L469" s="92" t="e">
        <f>'[37]TGSPDCL MoD'!M102*[37]Gen_Cost!$BN$234/10</f>
        <v>#REF!</v>
      </c>
      <c r="M469" s="92" t="e">
        <f>'[37]TGSPDCL MoD'!N102*[37]Gen_Cost!$BN$234/10</f>
        <v>#REF!</v>
      </c>
      <c r="N469" s="92" t="e">
        <f>'[37]TGSPDCL MoD'!O102*[37]Gen_Cost!$BN$234/10</f>
        <v>#REF!</v>
      </c>
      <c r="O469" s="92" t="e">
        <f>'[37]TGSPDCL MoD'!P102*[37]Gen_Cost!$BN$234/10</f>
        <v>#REF!</v>
      </c>
      <c r="P469" s="92" t="e">
        <f>'[37]TGSPDCL MoD'!Q102*[37]Gen_Cost!$BN$234/10</f>
        <v>#REF!</v>
      </c>
      <c r="Q469" s="92" t="e">
        <f t="shared" si="178"/>
        <v>#REF!</v>
      </c>
    </row>
    <row r="470" spans="3:17" x14ac:dyDescent="0.25">
      <c r="C470" s="16"/>
      <c r="D470" s="16" t="s">
        <v>373</v>
      </c>
      <c r="E470" s="92" t="e">
        <f>SUM('[37]TGSPDCL MoD'!F99:F100)*[37]Gen_Cost!$BN$235/10</f>
        <v>#VALUE!</v>
      </c>
      <c r="F470" s="92" t="e">
        <f>SUM('[37]TGSPDCL MoD'!G99:G100)*[37]Gen_Cost!$BN$235/10</f>
        <v>#VALUE!</v>
      </c>
      <c r="G470" s="92" t="e">
        <f>SUM('[37]TGSPDCL MoD'!H99:H100)*[37]Gen_Cost!$BN$235/10</f>
        <v>#VALUE!</v>
      </c>
      <c r="H470" s="92" t="e">
        <f>SUM('[37]TGSPDCL MoD'!I99:I100)*[37]Gen_Cost!$BN$235/10</f>
        <v>#VALUE!</v>
      </c>
      <c r="I470" s="92" t="e">
        <f>SUM('[37]TGSPDCL MoD'!J99:J100)*[37]Gen_Cost!$BN$235/10</f>
        <v>#VALUE!</v>
      </c>
      <c r="J470" s="92" t="e">
        <f>SUM('[37]TGSPDCL MoD'!K99:K100)*[37]Gen_Cost!$BN$235/10</f>
        <v>#VALUE!</v>
      </c>
      <c r="K470" s="92" t="e">
        <f>SUM('[37]TGSPDCL MoD'!L99:L100)*[37]Gen_Cost!$BN$235/10</f>
        <v>#VALUE!</v>
      </c>
      <c r="L470" s="92" t="e">
        <f>SUM('[37]TGSPDCL MoD'!M99:M100)*[37]Gen_Cost!$BN$235/10</f>
        <v>#VALUE!</v>
      </c>
      <c r="M470" s="92" t="e">
        <f>SUM('[37]TGSPDCL MoD'!N99:N100)*[37]Gen_Cost!$BN$235/10</f>
        <v>#VALUE!</v>
      </c>
      <c r="N470" s="92" t="e">
        <f>SUM('[37]TGSPDCL MoD'!O99:O100)*[37]Gen_Cost!$BN$235/10</f>
        <v>#VALUE!</v>
      </c>
      <c r="O470" s="92" t="e">
        <f>SUM('[37]TGSPDCL MoD'!P99:P100)*[37]Gen_Cost!$BN$235/10</f>
        <v>#VALUE!</v>
      </c>
      <c r="P470" s="92" t="e">
        <f>SUM('[37]TGSPDCL MoD'!Q99:Q100)*[37]Gen_Cost!$BN$235/10</f>
        <v>#VALUE!</v>
      </c>
      <c r="Q470" s="92" t="e">
        <f t="shared" si="178"/>
        <v>#VALUE!</v>
      </c>
    </row>
    <row r="471" spans="3:17" x14ac:dyDescent="0.25">
      <c r="C471" s="16"/>
      <c r="D471" s="16" t="s">
        <v>331</v>
      </c>
      <c r="E471" s="92">
        <f>'[37]TGSPDCL MoD'!F103*[37]Gen_Cost!$BN$236/10</f>
        <v>1.6980634275675197E-3</v>
      </c>
      <c r="F471" s="92">
        <f>'[37]TGSPDCL MoD'!G103*[37]Gen_Cost!$BN$236/10</f>
        <v>1.8195910826652884E-3</v>
      </c>
      <c r="G471" s="92">
        <f>'[37]TGSPDCL MoD'!H103*[37]Gen_Cost!$BN$236/10</f>
        <v>1.8851844740119367E-3</v>
      </c>
      <c r="H471" s="92">
        <f>'[37]TGSPDCL MoD'!I103*[37]Gen_Cost!$BN$236/10</f>
        <v>4.1214391635510349E-3</v>
      </c>
      <c r="I471" s="92">
        <f>'[37]TGSPDCL MoD'!J103*[37]Gen_Cost!$BN$236/10</f>
        <v>9.676386782878979E-3</v>
      </c>
      <c r="J471" s="92">
        <f>'[37]TGSPDCL MoD'!K103*[37]Gen_Cost!$BN$236/10</f>
        <v>4.887217527040329E-3</v>
      </c>
      <c r="K471" s="92">
        <f>'[37]TGSPDCL MoD'!L103*[37]Gen_Cost!$BN$236/10</f>
        <v>5.3869499547475434E-3</v>
      </c>
      <c r="L471" s="92">
        <f>'[37]TGSPDCL MoD'!M103*[37]Gen_Cost!$BN$236/10</f>
        <v>1.8476124879117472E-3</v>
      </c>
      <c r="M471" s="92">
        <f>'[37]TGSPDCL MoD'!N103*[37]Gen_Cost!$BN$236/10</f>
        <v>3.1695884428451491E-3</v>
      </c>
      <c r="N471" s="92">
        <f>'[37]TGSPDCL MoD'!O103*[37]Gen_Cost!$BN$236/10</f>
        <v>6.0480107649496266E-3</v>
      </c>
      <c r="O471" s="92">
        <f>'[37]TGSPDCL MoD'!P103*[37]Gen_Cost!$BN$236/10</f>
        <v>5.4317898050051019E-3</v>
      </c>
      <c r="P471" s="92">
        <f>'[37]TGSPDCL MoD'!Q103*[37]Gen_Cost!$BN$236/10</f>
        <v>2.5230815797834911E-3</v>
      </c>
      <c r="Q471" s="92">
        <f t="shared" si="178"/>
        <v>4.8494915492957744E-2</v>
      </c>
    </row>
    <row r="472" spans="3:17" x14ac:dyDescent="0.25">
      <c r="C472" s="16"/>
      <c r="D472" s="16" t="s">
        <v>374</v>
      </c>
      <c r="E472" s="263">
        <f>'[37]TGSPDCL MoD'!F114*[37]Gen_Cost!$BN237/10</f>
        <v>225.83451463663565</v>
      </c>
      <c r="F472" s="263">
        <f>'[37]TGSPDCL MoD'!G114*[37]Gen_Cost!$BN237/10</f>
        <v>232.87136979147414</v>
      </c>
      <c r="G472" s="263">
        <f>'[37]TGSPDCL MoD'!H114*[37]Gen_Cost!$BN237/10</f>
        <v>218.0259923591826</v>
      </c>
      <c r="H472" s="263">
        <f>'[37]TGSPDCL MoD'!I114*[37]Gen_Cost!$BN237/10</f>
        <v>170.76087542546495</v>
      </c>
      <c r="I472" s="263">
        <f>'[37]TGSPDCL MoD'!J114*[37]Gen_Cost!$BN237/10</f>
        <v>210.02383572128912</v>
      </c>
      <c r="J472" s="263">
        <f>'[37]TGSPDCL MoD'!K114*[37]Gen_Cost!$BN237/10</f>
        <v>185.12924048190993</v>
      </c>
      <c r="K472" s="263">
        <f>'[37]TGSPDCL MoD'!L114*[37]Gen_Cost!$BN237/10</f>
        <v>226.96421775195054</v>
      </c>
      <c r="L472" s="263">
        <f>'[37]TGSPDCL MoD'!M114*[37]Gen_Cost!$BN237/10</f>
        <v>175.00560117648297</v>
      </c>
      <c r="M472" s="263">
        <f>'[37]TGSPDCL MoD'!N114*[37]Gen_Cost!$BN237/10</f>
        <v>191.84468498376629</v>
      </c>
      <c r="N472" s="263">
        <f>'[37]TGSPDCL MoD'!O114*[37]Gen_Cost!$BN237/10</f>
        <v>204.53453397077615</v>
      </c>
      <c r="O472" s="263">
        <f>'[37]TGSPDCL MoD'!P114*[37]Gen_Cost!$BN237/10</f>
        <v>209.94161550191069</v>
      </c>
      <c r="P472" s="263">
        <f>'[37]TGSPDCL MoD'!Q114*[37]Gen_Cost!$BN237/10</f>
        <v>225.11647039258082</v>
      </c>
      <c r="Q472" s="263">
        <f t="shared" si="178"/>
        <v>2476.0529521934241</v>
      </c>
    </row>
    <row r="473" spans="3:17" x14ac:dyDescent="0.25">
      <c r="C473" s="16"/>
      <c r="D473" s="16" t="s">
        <v>375</v>
      </c>
      <c r="E473" s="92">
        <f>'[37]TGSPDCL MoD'!F107*[37]Gen_Cost!$BN$242/10</f>
        <v>6.5780766830627968</v>
      </c>
      <c r="F473" s="92">
        <f>'[37]TGSPDCL MoD'!G107*[37]Gen_Cost!$BN$242/10</f>
        <v>6.7830452322263808</v>
      </c>
      <c r="G473" s="92">
        <f>'[37]TGSPDCL MoD'!H107*[37]Gen_Cost!$BN$242/10</f>
        <v>6.3506311200799388</v>
      </c>
      <c r="H473" s="92">
        <f>'[37]TGSPDCL MoD'!I107*[37]Gen_Cost!$BN$242/10</f>
        <v>4.9738992944589517</v>
      </c>
      <c r="I473" s="92">
        <f>'[37]TGSPDCL MoD'!J107*[37]Gen_Cost!$BN$242/10</f>
        <v>6.11754540207692</v>
      </c>
      <c r="J473" s="92">
        <f>'[37]TGSPDCL MoD'!K107*[37]Gen_Cost!$BN$242/10</f>
        <v>5.3924190557257816</v>
      </c>
      <c r="K473" s="92">
        <f>'[37]TGSPDCL MoD'!L107*[37]Gen_Cost!$BN$242/10</f>
        <v>6.610982520036357</v>
      </c>
      <c r="L473" s="92">
        <f>'[37]TGSPDCL MoD'!M107*[37]Gen_Cost!$BN$242/10</f>
        <v>5.0975390823527293</v>
      </c>
      <c r="M473" s="92">
        <f>'[37]TGSPDCL MoD'!N107*[37]Gen_Cost!$BN$242/10</f>
        <v>5.5880255995932675</v>
      </c>
      <c r="N473" s="92">
        <f>'[37]TGSPDCL MoD'!O107*[37]Gen_Cost!$BN$242/10</f>
        <v>5.9576537756377821</v>
      </c>
      <c r="O473" s="92">
        <f>'[37]TGSPDCL MoD'!P107*[37]Gen_Cost!$BN$242/10</f>
        <v>6.1151505028347035</v>
      </c>
      <c r="P473" s="92">
        <f>'[37]TGSPDCL MoD'!Q107*[37]Gen_Cost!$BN$242/10</f>
        <v>6.5571615890753963</v>
      </c>
      <c r="Q473" s="92">
        <f t="shared" si="178"/>
        <v>72.122129857160999</v>
      </c>
    </row>
    <row r="474" spans="3:17" x14ac:dyDescent="0.25">
      <c r="C474" s="16"/>
      <c r="D474" s="16" t="s">
        <v>376</v>
      </c>
      <c r="E474" s="92">
        <f>'[37]TGSPDCL MoD'!F108*[37]Gen_Cost!$BN$243/10</f>
        <v>26.172879363998483</v>
      </c>
      <c r="F474" s="92">
        <f>'[37]TGSPDCL MoD'!G108*[37]Gen_Cost!$BN$243/10</f>
        <v>26.988409095429716</v>
      </c>
      <c r="G474" s="92">
        <f>'[37]TGSPDCL MoD'!H108*[37]Gen_Cost!$BN$243/10</f>
        <v>25.267917994795447</v>
      </c>
      <c r="H474" s="92">
        <f>'[37]TGSPDCL MoD'!I108*[37]Gen_Cost!$BN$243/10</f>
        <v>19.790171576707436</v>
      </c>
      <c r="I474" s="92">
        <f>'[37]TGSPDCL MoD'!J108*[37]Gen_Cost!$BN$243/10</f>
        <v>24.340515552912759</v>
      </c>
      <c r="J474" s="92">
        <f>'[37]TGSPDCL MoD'!K108*[37]Gen_Cost!$BN$243/10</f>
        <v>21.455379775220866</v>
      </c>
      <c r="K474" s="92">
        <f>'[37]TGSPDCL MoD'!L108*[37]Gen_Cost!$BN$243/10</f>
        <v>26.303805247501476</v>
      </c>
      <c r="L474" s="92">
        <f>'[37]TGSPDCL MoD'!M108*[37]Gen_Cost!$BN$243/10</f>
        <v>20.282110088380048</v>
      </c>
      <c r="M474" s="92">
        <f>'[37]TGSPDCL MoD'!N108*[37]Gen_Cost!$BN$243/10</f>
        <v>22.233659920332929</v>
      </c>
      <c r="N474" s="92">
        <f>'[37]TGSPDCL MoD'!O108*[37]Gen_Cost!$BN$243/10</f>
        <v>23.704338072513345</v>
      </c>
      <c r="O474" s="92">
        <f>'[37]TGSPDCL MoD'!P108*[37]Gen_Cost!$BN$243/10</f>
        <v>24.330986717665702</v>
      </c>
      <c r="P474" s="92">
        <f>'[37]TGSPDCL MoD'!Q108*[37]Gen_Cost!$BN$243/10</f>
        <v>26.089662299468301</v>
      </c>
      <c r="Q474" s="92">
        <f t="shared" si="178"/>
        <v>286.95983570492649</v>
      </c>
    </row>
    <row r="475" spans="3:17" x14ac:dyDescent="0.25">
      <c r="C475" s="16"/>
      <c r="D475" s="16" t="s">
        <v>377</v>
      </c>
      <c r="E475" s="263">
        <f>'[37]TGSPDCL MoD'!F109*[37]Gen_Cost!$BN$240/10</f>
        <v>22.68002073516265</v>
      </c>
      <c r="F475" s="263">
        <f>'[37]TGSPDCL MoD'!G109*[37]Gen_Cost!$BN$240/10</f>
        <v>23.386715285722651</v>
      </c>
      <c r="G475" s="263">
        <f>'[37]TGSPDCL MoD'!H109*[37]Gen_Cost!$BN$240/10</f>
        <v>21.895829499165966</v>
      </c>
      <c r="H475" s="263">
        <f>'[37]TGSPDCL MoD'!I109*[37]Gen_Cost!$BN$240/10</f>
        <v>17.14910673258003</v>
      </c>
      <c r="I475" s="263">
        <f>'[37]TGSPDCL MoD'!J109*[37]Gen_Cost!$BN$240/10</f>
        <v>21.092192026986581</v>
      </c>
      <c r="J475" s="263">
        <f>'[37]TGSPDCL MoD'!K109*[37]Gen_Cost!$BN$240/10</f>
        <v>18.592087305921027</v>
      </c>
      <c r="K475" s="263">
        <f>'[37]TGSPDCL MoD'!L109*[37]Gen_Cost!$BN$240/10</f>
        <v>22.793474119917168</v>
      </c>
      <c r="L475" s="263">
        <f>'[37]TGSPDCL MoD'!M109*[37]Gen_Cost!$BN$240/10</f>
        <v>17.575394398143747</v>
      </c>
      <c r="M475" s="263">
        <f>'[37]TGSPDCL MoD'!N109*[37]Gen_Cost!$BN$240/10</f>
        <v>19.266503352524861</v>
      </c>
      <c r="N475" s="263">
        <f>'[37]TGSPDCL MoD'!O109*[37]Gen_Cost!$BN$240/10</f>
        <v>20.540914567367476</v>
      </c>
      <c r="O475" s="263">
        <f>'[37]TGSPDCL MoD'!P109*[37]Gen_Cost!$BN$240/10</f>
        <v>21.083934846797131</v>
      </c>
      <c r="P475" s="263">
        <f>'[37]TGSPDCL MoD'!Q109*[37]Gen_Cost!$BN$240/10</f>
        <v>22.607909267302524</v>
      </c>
      <c r="Q475" s="263">
        <f t="shared" si="178"/>
        <v>248.66408213759181</v>
      </c>
    </row>
    <row r="476" spans="3:17" x14ac:dyDescent="0.25">
      <c r="C476" s="16"/>
      <c r="D476" s="16" t="s">
        <v>378</v>
      </c>
      <c r="E476" s="92">
        <f>'[37]TGSPDCL MoD'!F110*[37]Gen_Cost!$BN$239/10</f>
        <v>53.974938187116514</v>
      </c>
      <c r="F476" s="92">
        <f>'[37]TGSPDCL MoD'!G110*[37]Gen_Cost!$BN$239/10</f>
        <v>55.656761811929641</v>
      </c>
      <c r="G476" s="92">
        <f>'[37]TGSPDCL MoD'!H110*[37]Gen_Cost!$BN$239/10</f>
        <v>52.108684448460224</v>
      </c>
      <c r="H476" s="92">
        <f>'[37]TGSPDCL MoD'!I110*[37]Gen_Cost!$BN$239/10</f>
        <v>40.81221911848629</v>
      </c>
      <c r="I476" s="92">
        <f>'[37]TGSPDCL MoD'!J110*[37]Gen_Cost!$BN$239/10</f>
        <v>50.196151678219714</v>
      </c>
      <c r="J476" s="92">
        <f>'[37]TGSPDCL MoD'!K110*[37]Gen_Cost!$BN$239/10</f>
        <v>44.24628949085325</v>
      </c>
      <c r="K476" s="92">
        <f>'[37]TGSPDCL MoD'!L110*[37]Gen_Cost!$BN$239/10</f>
        <v>54.244939678770812</v>
      </c>
      <c r="L476" s="92">
        <f>'[37]TGSPDCL MoD'!M110*[37]Gen_Cost!$BN$239/10</f>
        <v>41.826717767645803</v>
      </c>
      <c r="M476" s="92">
        <f>'[37]TGSPDCL MoD'!N110*[37]Gen_Cost!$BN$239/10</f>
        <v>45.851295273383485</v>
      </c>
      <c r="N476" s="92">
        <f>'[37]TGSPDCL MoD'!O110*[37]Gen_Cost!$BN$239/10</f>
        <v>48.884196669256255</v>
      </c>
      <c r="O476" s="92">
        <f>'[37]TGSPDCL MoD'!P110*[37]Gen_Cost!$BN$239/10</f>
        <v>50.176500867687842</v>
      </c>
      <c r="P476" s="92">
        <f>'[37]TGSPDCL MoD'!Q110*[37]Gen_Cost!$BN$239/10</f>
        <v>53.803324057403742</v>
      </c>
      <c r="Q476" s="92">
        <f t="shared" si="178"/>
        <v>591.78201904921355</v>
      </c>
    </row>
    <row r="477" spans="3:17" x14ac:dyDescent="0.25">
      <c r="C477" s="16"/>
      <c r="D477" s="16" t="s">
        <v>379</v>
      </c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>
        <f t="shared" si="178"/>
        <v>0</v>
      </c>
    </row>
    <row r="478" spans="3:17" x14ac:dyDescent="0.25">
      <c r="C478" s="16"/>
      <c r="D478" s="16" t="s">
        <v>380</v>
      </c>
      <c r="E478" s="92">
        <f>[37]Gen_Cost!$BN238*'[37]TGSPDCL MoD'!F112/10</f>
        <v>65.974841878005833</v>
      </c>
      <c r="F478" s="92">
        <f>[37]Gen_Cost!$BN238*'[37]TGSPDCL MoD'!G112/10</f>
        <v>68.030574620655372</v>
      </c>
      <c r="G478" s="92">
        <f>[37]Gen_Cost!$BN238*'[37]TGSPDCL MoD'!H112/10</f>
        <v>63.693675850816646</v>
      </c>
      <c r="H478" s="92">
        <f>[37]Gen_Cost!$BN238*'[37]TGSPDCL MoD'!I112/10</f>
        <v>49.885739446300313</v>
      </c>
      <c r="I478" s="92">
        <f>[37]Gen_Cost!$BN238*'[37]TGSPDCL MoD'!J112/10</f>
        <v>61.355941870173737</v>
      </c>
      <c r="J478" s="92">
        <f>[37]Gen_Cost!$BN238*'[37]TGSPDCL MoD'!K112/10</f>
        <v>54.083284777976736</v>
      </c>
      <c r="K478" s="92">
        <f>[37]Gen_Cost!$BN238*'[37]TGSPDCL MoD'!L112/10</f>
        <v>66.304871078909486</v>
      </c>
      <c r="L478" s="92">
        <f>[37]Gen_Cost!$BN238*'[37]TGSPDCL MoD'!M112/10</f>
        <v>51.125785108450323</v>
      </c>
      <c r="M478" s="92">
        <f>[37]Gen_Cost!$BN238*'[37]TGSPDCL MoD'!N112/10</f>
        <v>56.04512125750405</v>
      </c>
      <c r="N478" s="92">
        <f>[37]Gen_Cost!$BN238*'[37]TGSPDCL MoD'!O112/10</f>
        <v>59.75230827327448</v>
      </c>
      <c r="O478" s="92">
        <f>[37]Gen_Cost!$BN238*'[37]TGSPDCL MoD'!P112/10</f>
        <v>61.33192222029254</v>
      </c>
      <c r="P478" s="92">
        <f>[37]Gen_Cost!$BN238*'[37]TGSPDCL MoD'!Q112/10</f>
        <v>65.765073873592726</v>
      </c>
      <c r="Q478" s="92">
        <f t="shared" si="178"/>
        <v>723.34914025595231</v>
      </c>
    </row>
    <row r="479" spans="3:17" x14ac:dyDescent="0.25">
      <c r="C479" s="16"/>
      <c r="D479" s="16" t="s">
        <v>381</v>
      </c>
      <c r="E479" s="92">
        <f>'[37]TGSPDCL MoD'!F113*[37]Gen_Cost!$BN241/10</f>
        <v>33.76292828392269</v>
      </c>
      <c r="F479" s="92">
        <f>'[37]TGSPDCL MoD'!G113*[37]Gen_Cost!$BN241/10</f>
        <v>34.814958954785524</v>
      </c>
      <c r="G479" s="92">
        <f>'[37]TGSPDCL MoD'!H113*[37]Gen_Cost!$BN241/10</f>
        <v>32.595531094519416</v>
      </c>
      <c r="H479" s="92">
        <f>'[37]TGSPDCL MoD'!I113*[37]Gen_Cost!$BN241/10</f>
        <v>25.529256234221993</v>
      </c>
      <c r="I479" s="92">
        <f>'[37]TGSPDCL MoD'!J113*[37]Gen_Cost!$BN241/10</f>
        <v>31.399184995179269</v>
      </c>
      <c r="J479" s="92">
        <f>'[37]TGSPDCL MoD'!K113*[37]Gen_Cost!$BN241/10</f>
        <v>27.677369332605206</v>
      </c>
      <c r="K479" s="92">
        <f>'[37]TGSPDCL MoD'!L113*[37]Gen_Cost!$BN241/10</f>
        <v>33.931822242961104</v>
      </c>
      <c r="L479" s="92">
        <f>'[37]TGSPDCL MoD'!M113*[37]Gen_Cost!$BN241/10</f>
        <v>26.163855296048887</v>
      </c>
      <c r="M479" s="92">
        <f>'[37]TGSPDCL MoD'!N113*[37]Gen_Cost!$BN241/10</f>
        <v>28.681348159648756</v>
      </c>
      <c r="N479" s="92">
        <f>'[37]TGSPDCL MoD'!O113*[37]Gen_Cost!$BN241/10</f>
        <v>30.578518138168597</v>
      </c>
      <c r="O479" s="92">
        <f>'[37]TGSPDCL MoD'!P113*[37]Gen_Cost!$BN241/10</f>
        <v>31.386892829055647</v>
      </c>
      <c r="P479" s="92">
        <f>'[37]TGSPDCL MoD'!Q113*[37]Gen_Cost!$BN241/10</f>
        <v>33.655578544421118</v>
      </c>
      <c r="Q479" s="92">
        <f t="shared" si="178"/>
        <v>370.17724410553814</v>
      </c>
    </row>
    <row r="480" spans="3:17" x14ac:dyDescent="0.3">
      <c r="C480" s="16"/>
      <c r="D480" s="415" t="s">
        <v>382</v>
      </c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>
        <f t="shared" si="178"/>
        <v>0</v>
      </c>
    </row>
    <row r="481" spans="3:18" x14ac:dyDescent="0.3">
      <c r="C481" s="16"/>
      <c r="D481" s="415" t="s">
        <v>383</v>
      </c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>
        <f t="shared" si="178"/>
        <v>0</v>
      </c>
    </row>
    <row r="482" spans="3:18" x14ac:dyDescent="0.25"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>
        <f t="shared" si="178"/>
        <v>0</v>
      </c>
    </row>
    <row r="483" spans="3:18" x14ac:dyDescent="0.25"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>
        <f t="shared" si="178"/>
        <v>0</v>
      </c>
    </row>
    <row r="484" spans="3:18" x14ac:dyDescent="0.25"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 t="shared" si="178"/>
        <v>0</v>
      </c>
    </row>
    <row r="485" spans="3:18" x14ac:dyDescent="0.25"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>
        <f t="shared" si="178"/>
        <v>0</v>
      </c>
    </row>
    <row r="486" spans="3:18" x14ac:dyDescent="0.25"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>
        <f t="shared" si="178"/>
        <v>0</v>
      </c>
    </row>
    <row r="487" spans="3:18" x14ac:dyDescent="0.25"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f t="shared" si="178"/>
        <v>0</v>
      </c>
    </row>
    <row r="488" spans="3:18" x14ac:dyDescent="0.25"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>
        <f t="shared" si="178"/>
        <v>0</v>
      </c>
    </row>
    <row r="489" spans="3:18" x14ac:dyDescent="0.25"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>
        <f t="shared" si="178"/>
        <v>0</v>
      </c>
    </row>
    <row r="490" spans="3:18" x14ac:dyDescent="0.25">
      <c r="C490" s="1047" t="s">
        <v>384</v>
      </c>
      <c r="D490" s="1048"/>
      <c r="E490" s="16" t="e">
        <f t="shared" ref="E490:P490" si="179">SUM(E466:E489)</f>
        <v>#VALUE!</v>
      </c>
      <c r="F490" s="16" t="e">
        <f t="shared" si="179"/>
        <v>#VALUE!</v>
      </c>
      <c r="G490" s="16" t="e">
        <f t="shared" si="179"/>
        <v>#VALUE!</v>
      </c>
      <c r="H490" s="16" t="e">
        <f t="shared" si="179"/>
        <v>#VALUE!</v>
      </c>
      <c r="I490" s="16" t="e">
        <f t="shared" si="179"/>
        <v>#VALUE!</v>
      </c>
      <c r="J490" s="16" t="e">
        <f t="shared" si="179"/>
        <v>#VALUE!</v>
      </c>
      <c r="K490" s="16" t="e">
        <f t="shared" si="179"/>
        <v>#VALUE!</v>
      </c>
      <c r="L490" s="16" t="e">
        <f t="shared" si="179"/>
        <v>#VALUE!</v>
      </c>
      <c r="M490" s="16" t="e">
        <f t="shared" si="179"/>
        <v>#VALUE!</v>
      </c>
      <c r="N490" s="16" t="e">
        <f t="shared" si="179"/>
        <v>#VALUE!</v>
      </c>
      <c r="O490" s="16" t="e">
        <f t="shared" si="179"/>
        <v>#VALUE!</v>
      </c>
      <c r="P490" s="16" t="e">
        <f t="shared" si="179"/>
        <v>#VALUE!</v>
      </c>
      <c r="Q490" s="116" t="e">
        <f t="shared" si="178"/>
        <v>#VALUE!</v>
      </c>
      <c r="R490" s="492"/>
    </row>
    <row r="491" spans="3:18" x14ac:dyDescent="0.25">
      <c r="C491" s="1002" t="s">
        <v>385</v>
      </c>
      <c r="D491" s="1003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</row>
    <row r="492" spans="3:18" x14ac:dyDescent="0.25">
      <c r="C492" s="16"/>
      <c r="D492" s="16" t="s">
        <v>433</v>
      </c>
      <c r="E492" s="92" t="e">
        <f>'[37]ST,D-D'!D17</f>
        <v>#REF!</v>
      </c>
      <c r="F492" s="92" t="e">
        <f>'[37]ST,D-D'!E17</f>
        <v>#REF!</v>
      </c>
      <c r="G492" s="92" t="e">
        <f>'[37]ST,D-D'!F17</f>
        <v>#REF!</v>
      </c>
      <c r="H492" s="92" t="e">
        <f>'[37]ST,D-D'!G17</f>
        <v>#REF!</v>
      </c>
      <c r="I492" s="92" t="e">
        <f>'[37]ST,D-D'!H17</f>
        <v>#REF!</v>
      </c>
      <c r="J492" s="92" t="e">
        <f>'[37]ST,D-D'!I17</f>
        <v>#REF!</v>
      </c>
      <c r="K492" s="92" t="e">
        <f>'[37]ST,D-D'!J17</f>
        <v>#REF!</v>
      </c>
      <c r="L492" s="92" t="e">
        <f>'[37]ST,D-D'!K17</f>
        <v>#REF!</v>
      </c>
      <c r="M492" s="92" t="e">
        <f>'[37]ST,D-D'!L17</f>
        <v>#REF!</v>
      </c>
      <c r="N492" s="92" t="e">
        <f>'[37]ST,D-D'!M17</f>
        <v>#REF!</v>
      </c>
      <c r="O492" s="92" t="e">
        <f>'[37]ST,D-D'!N17</f>
        <v>#VALUE!</v>
      </c>
      <c r="P492" s="92" t="e">
        <f>'[37]ST,D-D'!O17</f>
        <v>#REF!</v>
      </c>
      <c r="Q492" s="92" t="e">
        <f>SUM(E492:P492)</f>
        <v>#REF!</v>
      </c>
      <c r="R492" s="492"/>
    </row>
    <row r="493" spans="3:18" x14ac:dyDescent="0.25">
      <c r="C493" s="16"/>
      <c r="D493" s="16" t="s">
        <v>386</v>
      </c>
      <c r="E493" s="92" t="e">
        <f>-'[37]ST,D-D'!D19</f>
        <v>#REF!</v>
      </c>
      <c r="F493" s="92" t="e">
        <f>-'[37]ST,D-D'!E19</f>
        <v>#REF!</v>
      </c>
      <c r="G493" s="92" t="e">
        <f>-'[37]ST,D-D'!F19</f>
        <v>#REF!</v>
      </c>
      <c r="H493" s="92" t="e">
        <f>-'[37]ST,D-D'!G19</f>
        <v>#REF!</v>
      </c>
      <c r="I493" s="92" t="e">
        <f>-'[37]ST,D-D'!H19</f>
        <v>#REF!</v>
      </c>
      <c r="J493" s="92" t="e">
        <f>-'[37]ST,D-D'!I19</f>
        <v>#REF!</v>
      </c>
      <c r="K493" s="92" t="e">
        <f>-'[37]ST,D-D'!J19</f>
        <v>#REF!</v>
      </c>
      <c r="L493" s="92" t="e">
        <f>-'[37]ST,D-D'!K19</f>
        <v>#REF!</v>
      </c>
      <c r="M493" s="92" t="e">
        <f>-'[37]ST,D-D'!L19</f>
        <v>#REF!</v>
      </c>
      <c r="N493" s="92" t="e">
        <f>-'[37]ST,D-D'!M19</f>
        <v>#REF!</v>
      </c>
      <c r="O493" s="92" t="e">
        <f>-'[37]ST,D-D'!N19</f>
        <v>#REF!</v>
      </c>
      <c r="P493" s="92" t="e">
        <f>-'[37]ST,D-D'!O19</f>
        <v>#REF!</v>
      </c>
      <c r="Q493" s="16" t="e">
        <f>SUM(E493:P493)</f>
        <v>#REF!</v>
      </c>
      <c r="R493" s="492"/>
    </row>
    <row r="494" spans="3:18" x14ac:dyDescent="0.2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>
        <f>SUM(E494:P494)</f>
        <v>0</v>
      </c>
    </row>
    <row r="495" spans="3:18" x14ac:dyDescent="0.25"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v>0</v>
      </c>
    </row>
    <row r="496" spans="3:18" x14ac:dyDescent="0.3">
      <c r="C496" s="16"/>
      <c r="D496" s="415" t="s">
        <v>489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</row>
    <row r="497" spans="3:17" x14ac:dyDescent="0.3">
      <c r="C497" s="16"/>
      <c r="D497" s="397" t="s">
        <v>490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</row>
    <row r="498" spans="3:17" x14ac:dyDescent="0.3">
      <c r="C498" s="16"/>
      <c r="D498" s="397" t="s">
        <v>460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</row>
    <row r="499" spans="3:17" x14ac:dyDescent="0.3">
      <c r="C499" s="16"/>
      <c r="D499" s="397" t="s">
        <v>461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</row>
    <row r="500" spans="3:17" x14ac:dyDescent="0.3">
      <c r="C500" s="16"/>
      <c r="D500" s="398" t="s">
        <v>462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</row>
    <row r="501" spans="3:17" x14ac:dyDescent="0.3">
      <c r="C501" s="16"/>
      <c r="D501" s="397" t="s">
        <v>463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</row>
    <row r="502" spans="3:17" x14ac:dyDescent="0.3">
      <c r="C502" s="16"/>
      <c r="D502" s="397" t="s">
        <v>464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</row>
    <row r="503" spans="3:17" x14ac:dyDescent="0.3">
      <c r="C503" s="16"/>
      <c r="D503" s="397" t="s">
        <v>465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</row>
    <row r="504" spans="3:17" x14ac:dyDescent="0.3">
      <c r="C504" s="16"/>
      <c r="D504" s="397" t="s">
        <v>466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</row>
    <row r="505" spans="3:17" x14ac:dyDescent="0.3">
      <c r="C505" s="16"/>
      <c r="D505" s="397" t="s">
        <v>467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</row>
    <row r="506" spans="3:17" x14ac:dyDescent="0.3">
      <c r="C506" s="16"/>
      <c r="D506" s="397" t="s">
        <v>468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</row>
    <row r="507" spans="3:17" x14ac:dyDescent="0.3">
      <c r="C507" s="16"/>
      <c r="D507" s="397" t="s">
        <v>469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</row>
    <row r="508" spans="3:17" x14ac:dyDescent="0.3">
      <c r="C508" s="16"/>
      <c r="D508" s="397" t="s">
        <v>470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</row>
    <row r="509" spans="3:17" x14ac:dyDescent="0.25"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>
        <v>0</v>
      </c>
    </row>
    <row r="510" spans="3:17" x14ac:dyDescent="0.25"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>
        <v>0</v>
      </c>
    </row>
    <row r="511" spans="3:17" x14ac:dyDescent="0.25"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>
        <v>0</v>
      </c>
    </row>
    <row r="512" spans="3:17" x14ac:dyDescent="0.25"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>
        <f t="shared" ref="Q512:Q520" si="180">SUM(E512:P512)</f>
        <v>0</v>
      </c>
    </row>
    <row r="513" spans="3:18" x14ac:dyDescent="0.25"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>
        <f t="shared" si="180"/>
        <v>0</v>
      </c>
    </row>
    <row r="514" spans="3:18" x14ac:dyDescent="0.25"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>
        <f t="shared" si="180"/>
        <v>0</v>
      </c>
    </row>
    <row r="515" spans="3:18" x14ac:dyDescent="0.25"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>
        <f t="shared" si="180"/>
        <v>0</v>
      </c>
    </row>
    <row r="516" spans="3:18" x14ac:dyDescent="0.25"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>
        <f t="shared" si="180"/>
        <v>0</v>
      </c>
    </row>
    <row r="517" spans="3:18" x14ac:dyDescent="0.25"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>
        <f t="shared" si="180"/>
        <v>0</v>
      </c>
    </row>
    <row r="518" spans="3:18" x14ac:dyDescent="0.25"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>
        <f t="shared" si="180"/>
        <v>0</v>
      </c>
    </row>
    <row r="519" spans="3:18" x14ac:dyDescent="0.25"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>
        <f t="shared" si="180"/>
        <v>0</v>
      </c>
    </row>
    <row r="520" spans="3:18" x14ac:dyDescent="0.25">
      <c r="C520" s="935" t="s">
        <v>387</v>
      </c>
      <c r="D520" s="936"/>
      <c r="E520" s="16" t="e">
        <f t="shared" ref="E520:P520" si="181">SUM(E492:E519)</f>
        <v>#REF!</v>
      </c>
      <c r="F520" s="16" t="e">
        <f t="shared" si="181"/>
        <v>#REF!</v>
      </c>
      <c r="G520" s="16" t="e">
        <f t="shared" si="181"/>
        <v>#REF!</v>
      </c>
      <c r="H520" s="16" t="e">
        <f t="shared" si="181"/>
        <v>#REF!</v>
      </c>
      <c r="I520" s="16" t="e">
        <f t="shared" si="181"/>
        <v>#REF!</v>
      </c>
      <c r="J520" s="16" t="e">
        <f t="shared" si="181"/>
        <v>#REF!</v>
      </c>
      <c r="K520" s="16" t="e">
        <f t="shared" si="181"/>
        <v>#REF!</v>
      </c>
      <c r="L520" s="16" t="e">
        <f t="shared" si="181"/>
        <v>#REF!</v>
      </c>
      <c r="M520" s="16" t="e">
        <f t="shared" si="181"/>
        <v>#REF!</v>
      </c>
      <c r="N520" s="16" t="e">
        <f t="shared" si="181"/>
        <v>#REF!</v>
      </c>
      <c r="O520" s="16" t="e">
        <f t="shared" si="181"/>
        <v>#VALUE!</v>
      </c>
      <c r="P520" s="16" t="e">
        <f t="shared" si="181"/>
        <v>#REF!</v>
      </c>
      <c r="Q520" s="116" t="e">
        <f t="shared" si="180"/>
        <v>#REF!</v>
      </c>
    </row>
    <row r="521" spans="3:18" x14ac:dyDescent="0.25">
      <c r="C521" s="1002" t="s">
        <v>388</v>
      </c>
      <c r="D521" s="1003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3:18" x14ac:dyDescent="0.25">
      <c r="C522" s="16" t="s">
        <v>389</v>
      </c>
      <c r="D522" s="16" t="s">
        <v>390</v>
      </c>
      <c r="E522" s="92" t="e">
        <f>'[37]ST,D-D'!D21</f>
        <v>#REF!</v>
      </c>
      <c r="F522" s="92" t="e">
        <f>'[37]ST,D-D'!E21</f>
        <v>#REF!</v>
      </c>
      <c r="G522" s="92" t="e">
        <f>'[37]ST,D-D'!F21</f>
        <v>#REF!</v>
      </c>
      <c r="H522" s="92" t="e">
        <f>'[37]ST,D-D'!G21</f>
        <v>#REF!</v>
      </c>
      <c r="I522" s="92" t="e">
        <f>'[37]ST,D-D'!H21</f>
        <v>#REF!</v>
      </c>
      <c r="J522" s="92" t="e">
        <f>'[37]ST,D-D'!I21</f>
        <v>#REF!</v>
      </c>
      <c r="K522" s="92" t="e">
        <f>'[37]ST,D-D'!J21</f>
        <v>#REF!</v>
      </c>
      <c r="L522" s="92" t="e">
        <f>'[37]ST,D-D'!K21</f>
        <v>#REF!</v>
      </c>
      <c r="M522" s="92" t="e">
        <f>'[37]ST,D-D'!L21</f>
        <v>#REF!</v>
      </c>
      <c r="N522" s="92" t="e">
        <f>'[37]ST,D-D'!M21</f>
        <v>#REF!</v>
      </c>
      <c r="O522" s="92" t="e">
        <f>'[37]ST,D-D'!N21</f>
        <v>#REF!</v>
      </c>
      <c r="P522" s="92" t="e">
        <f>'[37]ST,D-D'!O21</f>
        <v>#REF!</v>
      </c>
      <c r="Q522" s="92" t="e">
        <f>SUM(E522:P522)</f>
        <v>#REF!</v>
      </c>
      <c r="R522" s="492"/>
    </row>
    <row r="523" spans="3:18" x14ac:dyDescent="0.25">
      <c r="C523" s="16" t="s">
        <v>389</v>
      </c>
      <c r="D523" s="16" t="s">
        <v>391</v>
      </c>
      <c r="E523" s="92" t="e">
        <f>IF('[37]ST,D-D'!D19&lt;0,'[37]ST,D-D'!D19,0)</f>
        <v>#REF!</v>
      </c>
      <c r="F523" s="92" t="e">
        <f>IF('[37]ST,D-D'!E19&lt;0,'[37]ST,D-D'!E19,0)</f>
        <v>#REF!</v>
      </c>
      <c r="G523" s="92" t="e">
        <f>IF('[37]ST,D-D'!F19&lt;0,'[37]ST,D-D'!F19,0)</f>
        <v>#REF!</v>
      </c>
      <c r="H523" s="92" t="e">
        <f>IF('[37]ST,D-D'!G19&lt;0,'[37]ST,D-D'!G19,0)</f>
        <v>#REF!</v>
      </c>
      <c r="I523" s="92" t="e">
        <f>IF('[37]ST,D-D'!H19&lt;0,'[37]ST,D-D'!H19,0)</f>
        <v>#REF!</v>
      </c>
      <c r="J523" s="92" t="e">
        <f>IF('[37]ST,D-D'!I19&lt;0,'[37]ST,D-D'!I19,0)</f>
        <v>#REF!</v>
      </c>
      <c r="K523" s="92" t="e">
        <f>IF('[37]ST,D-D'!J19&lt;0,'[37]ST,D-D'!J19,0)</f>
        <v>#REF!</v>
      </c>
      <c r="L523" s="92" t="e">
        <f>IF('[37]ST,D-D'!K19&lt;0,'[37]ST,D-D'!K19,0)</f>
        <v>#REF!</v>
      </c>
      <c r="M523" s="92" t="e">
        <f>IF('[37]ST,D-D'!L19&lt;0,'[37]ST,D-D'!L19,0)</f>
        <v>#REF!</v>
      </c>
      <c r="N523" s="92" t="e">
        <f>IF('[37]ST,D-D'!M19&lt;0,'[37]ST,D-D'!M19,0)</f>
        <v>#REF!</v>
      </c>
      <c r="O523" s="92" t="e">
        <f>IF('[37]ST,D-D'!N19&lt;0,'[37]ST,D-D'!N19,0)</f>
        <v>#REF!</v>
      </c>
      <c r="P523" s="92" t="e">
        <f>IF('[37]ST,D-D'!O19&lt;0,'[37]ST,D-D'!O19,0)</f>
        <v>#REF!</v>
      </c>
      <c r="Q523" s="92" t="e">
        <f>SUM(E523:P523)</f>
        <v>#REF!</v>
      </c>
    </row>
    <row r="524" spans="3:18" x14ac:dyDescent="0.25">
      <c r="C524" s="935" t="s">
        <v>392</v>
      </c>
      <c r="D524" s="936"/>
      <c r="E524" s="92" t="e">
        <f t="shared" ref="E524:Q524" si="182">E522+E523</f>
        <v>#REF!</v>
      </c>
      <c r="F524" s="92" t="e">
        <f t="shared" si="182"/>
        <v>#REF!</v>
      </c>
      <c r="G524" s="92" t="e">
        <f t="shared" si="182"/>
        <v>#REF!</v>
      </c>
      <c r="H524" s="92" t="e">
        <f t="shared" si="182"/>
        <v>#REF!</v>
      </c>
      <c r="I524" s="92" t="e">
        <f t="shared" si="182"/>
        <v>#REF!</v>
      </c>
      <c r="J524" s="92" t="e">
        <f t="shared" si="182"/>
        <v>#REF!</v>
      </c>
      <c r="K524" s="92" t="e">
        <f t="shared" si="182"/>
        <v>#REF!</v>
      </c>
      <c r="L524" s="92" t="e">
        <f t="shared" si="182"/>
        <v>#REF!</v>
      </c>
      <c r="M524" s="92" t="e">
        <f t="shared" si="182"/>
        <v>#REF!</v>
      </c>
      <c r="N524" s="92" t="e">
        <f t="shared" si="182"/>
        <v>#REF!</v>
      </c>
      <c r="O524" s="92" t="e">
        <f t="shared" si="182"/>
        <v>#REF!</v>
      </c>
      <c r="P524" s="92" t="e">
        <f t="shared" si="182"/>
        <v>#REF!</v>
      </c>
      <c r="Q524" s="92" t="e">
        <f t="shared" si="182"/>
        <v>#REF!</v>
      </c>
      <c r="R524" s="492"/>
    </row>
    <row r="525" spans="3:18" x14ac:dyDescent="0.25">
      <c r="C525" s="935" t="s">
        <v>201</v>
      </c>
      <c r="D525" s="936"/>
      <c r="E525" s="413" t="e">
        <f t="shared" ref="E525:Q525" si="183">E398+E445+E454+E464+E490+E520+E524</f>
        <v>#REF!</v>
      </c>
      <c r="F525" s="413" t="e">
        <f t="shared" si="183"/>
        <v>#REF!</v>
      </c>
      <c r="G525" s="413" t="e">
        <f t="shared" si="183"/>
        <v>#REF!</v>
      </c>
      <c r="H525" s="413" t="e">
        <f t="shared" si="183"/>
        <v>#REF!</v>
      </c>
      <c r="I525" s="413" t="e">
        <f t="shared" si="183"/>
        <v>#REF!</v>
      </c>
      <c r="J525" s="413" t="e">
        <f t="shared" si="183"/>
        <v>#REF!</v>
      </c>
      <c r="K525" s="413" t="e">
        <f t="shared" si="183"/>
        <v>#REF!</v>
      </c>
      <c r="L525" s="413" t="e">
        <f t="shared" si="183"/>
        <v>#REF!</v>
      </c>
      <c r="M525" s="413" t="e">
        <f t="shared" si="183"/>
        <v>#REF!</v>
      </c>
      <c r="N525" s="413" t="e">
        <f t="shared" si="183"/>
        <v>#REF!</v>
      </c>
      <c r="O525" s="413" t="e">
        <f t="shared" si="183"/>
        <v>#REF!</v>
      </c>
      <c r="P525" s="413" t="e">
        <f t="shared" si="183"/>
        <v>#REF!</v>
      </c>
      <c r="Q525" s="264" t="e">
        <f t="shared" si="183"/>
        <v>#REF!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  <mergeCell ref="C95:D95"/>
    <mergeCell ref="C97:D97"/>
    <mergeCell ref="C79:D79"/>
    <mergeCell ref="C80:D80"/>
    <mergeCell ref="C81:C84"/>
    <mergeCell ref="C96:D96"/>
    <mergeCell ref="E182:Q182"/>
    <mergeCell ref="C142:D142"/>
    <mergeCell ref="C141:D141"/>
    <mergeCell ref="C105:D105"/>
    <mergeCell ref="C106:D106"/>
    <mergeCell ref="C227:D227"/>
    <mergeCell ref="C115:D115"/>
    <mergeCell ref="C116:D116"/>
    <mergeCell ref="C206:D206"/>
    <mergeCell ref="C187:C204"/>
    <mergeCell ref="C205:D205"/>
    <mergeCell ref="C186:D186"/>
    <mergeCell ref="C173:D173"/>
    <mergeCell ref="C174:D174"/>
    <mergeCell ref="C177:D177"/>
    <mergeCell ref="C178:D178"/>
    <mergeCell ref="C185:D185"/>
    <mergeCell ref="C182:C184"/>
    <mergeCell ref="D182:D184"/>
    <mergeCell ref="C207:C224"/>
    <mergeCell ref="C225:D225"/>
    <mergeCell ref="C226:D226"/>
    <mergeCell ref="C2:Q2"/>
    <mergeCell ref="C429:D429"/>
    <mergeCell ref="E354:Q354"/>
    <mergeCell ref="C359:C376"/>
    <mergeCell ref="C377:D377"/>
    <mergeCell ref="C271:D271"/>
    <mergeCell ref="C228:D228"/>
    <mergeCell ref="C229:C237"/>
    <mergeCell ref="C379:C396"/>
    <mergeCell ref="C317:D317"/>
    <mergeCell ref="C318:D318"/>
    <mergeCell ref="C272:D272"/>
    <mergeCell ref="C273:D273"/>
    <mergeCell ref="C255:D255"/>
    <mergeCell ref="C256:D256"/>
    <mergeCell ref="C257:C260"/>
    <mergeCell ref="C378:D378"/>
    <mergeCell ref="C357:D357"/>
    <mergeCell ref="C358:D358"/>
    <mergeCell ref="C281:D281"/>
    <mergeCell ref="C282:D282"/>
    <mergeCell ref="C291:D291"/>
    <mergeCell ref="C292:D292"/>
    <mergeCell ref="C345:D345"/>
    <mergeCell ref="C346:D346"/>
    <mergeCell ref="C349:D349"/>
    <mergeCell ref="C350:D350"/>
    <mergeCell ref="C354:C356"/>
    <mergeCell ref="D354:D356"/>
    <mergeCell ref="C397:D397"/>
    <mergeCell ref="C398:D398"/>
    <mergeCell ref="C399:D399"/>
    <mergeCell ref="C400:D400"/>
    <mergeCell ref="C401:C410"/>
    <mergeCell ref="C428:D428"/>
    <mergeCell ref="C430:C433"/>
    <mergeCell ref="C444:D444"/>
    <mergeCell ref="C445:D445"/>
    <mergeCell ref="C446:D446"/>
    <mergeCell ref="C520:D520"/>
    <mergeCell ref="C521:D521"/>
    <mergeCell ref="C524:D524"/>
    <mergeCell ref="C525:D525"/>
    <mergeCell ref="C454:D454"/>
    <mergeCell ref="C464:D464"/>
    <mergeCell ref="C465:D465"/>
    <mergeCell ref="C490:D490"/>
    <mergeCell ref="C491:D491"/>
    <mergeCell ref="C455:D455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C00000"/>
  </sheetPr>
  <dimension ref="B2:U528"/>
  <sheetViews>
    <sheetView showGridLines="0" topLeftCell="B487" zoomScale="56" workbookViewId="0">
      <selection activeCell="H500" sqref="H500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0.1796875" style="4" bestFit="1" customWidth="1"/>
    <col min="5" max="5" width="15.1796875" style="4" bestFit="1" customWidth="1"/>
    <col min="6" max="6" width="14.453125" style="4" bestFit="1" customWidth="1"/>
    <col min="7" max="8" width="15.1796875" style="4" bestFit="1" customWidth="1"/>
    <col min="9" max="9" width="14.81640625" style="4" bestFit="1" customWidth="1"/>
    <col min="10" max="10" width="14.81640625" style="4" customWidth="1"/>
    <col min="11" max="11" width="12.54296875" style="4" customWidth="1"/>
    <col min="12" max="12" width="15.1796875" style="4" bestFit="1" customWidth="1"/>
    <col min="13" max="13" width="14.81640625" style="4" bestFit="1" customWidth="1"/>
    <col min="14" max="14" width="14.453125" style="4" bestFit="1" customWidth="1"/>
    <col min="15" max="16" width="15.1796875" style="4" bestFit="1" customWidth="1"/>
    <col min="17" max="17" width="16.17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495</v>
      </c>
    </row>
    <row r="4" spans="2:17" x14ac:dyDescent="0.25">
      <c r="C4" s="22" t="s">
        <v>480</v>
      </c>
      <c r="J4" s="25"/>
    </row>
    <row r="5" spans="2:17" x14ac:dyDescent="0.25">
      <c r="C5" s="13"/>
      <c r="Q5" s="25" t="s">
        <v>101</v>
      </c>
    </row>
    <row r="6" spans="2:17" ht="15" customHeight="1" x14ac:dyDescent="0.25">
      <c r="C6" s="1025" t="s">
        <v>310</v>
      </c>
      <c r="D6" s="940" t="s">
        <v>311</v>
      </c>
      <c r="E6" s="946" t="s">
        <v>421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1026"/>
      <c r="D7" s="942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ht="14.25" customHeight="1" x14ac:dyDescent="0.25">
      <c r="C8" s="1052"/>
      <c r="D8" s="944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</row>
    <row r="9" spans="2:17" x14ac:dyDescent="0.25">
      <c r="B9" s="85"/>
      <c r="C9" s="1002" t="s">
        <v>312</v>
      </c>
      <c r="D9" s="100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C10" s="935" t="s">
        <v>313</v>
      </c>
      <c r="D10" s="93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ht="14.25" customHeight="1" x14ac:dyDescent="0.25">
      <c r="B11" s="85"/>
      <c r="C11" s="999" t="s">
        <v>314</v>
      </c>
      <c r="D11" s="84" t="s">
        <v>315</v>
      </c>
      <c r="E11" s="92">
        <f t="shared" ref="E11:P11" si="0">E187+E359</f>
        <v>96.784649486931244</v>
      </c>
      <c r="F11" s="92">
        <f t="shared" si="0"/>
        <v>118.76283030792189</v>
      </c>
      <c r="G11" s="92">
        <f t="shared" si="0"/>
        <v>114.93177126573087</v>
      </c>
      <c r="H11" s="92">
        <f t="shared" si="0"/>
        <v>0</v>
      </c>
      <c r="I11" s="92">
        <f t="shared" si="0"/>
        <v>39.289958898861386</v>
      </c>
      <c r="J11" s="92">
        <f t="shared" si="0"/>
        <v>79.936272122886521</v>
      </c>
      <c r="K11" s="92">
        <f t="shared" si="0"/>
        <v>78.579917797722771</v>
      </c>
      <c r="L11" s="92">
        <f t="shared" si="0"/>
        <v>94.192203518531301</v>
      </c>
      <c r="M11" s="92">
        <f t="shared" si="0"/>
        <v>85.881863276402072</v>
      </c>
      <c r="N11" s="92">
        <f t="shared" si="0"/>
        <v>85.620773685939426</v>
      </c>
      <c r="O11" s="92">
        <f t="shared" si="0"/>
        <v>91.293283443524601</v>
      </c>
      <c r="P11" s="92">
        <f t="shared" si="0"/>
        <v>108.04738697186879</v>
      </c>
      <c r="Q11" s="92">
        <f t="shared" ref="Q11:Q29" si="1">SUM(E11:P11)</f>
        <v>993.32091077632094</v>
      </c>
    </row>
    <row r="12" spans="2:17" x14ac:dyDescent="0.25">
      <c r="B12" s="85"/>
      <c r="C12" s="1000"/>
      <c r="D12" s="84" t="s">
        <v>316</v>
      </c>
      <c r="E12" s="92">
        <f t="shared" ref="E12:P12" si="2">E188+E360</f>
        <v>99.073066988232625</v>
      </c>
      <c r="F12" s="92">
        <f t="shared" si="2"/>
        <v>0</v>
      </c>
      <c r="G12" s="92">
        <f t="shared" si="2"/>
        <v>59.07834026436187</v>
      </c>
      <c r="H12" s="92">
        <f t="shared" si="2"/>
        <v>89.775909225255788</v>
      </c>
      <c r="I12" s="92">
        <f t="shared" si="2"/>
        <v>79.00280011822511</v>
      </c>
      <c r="J12" s="92">
        <f t="shared" si="2"/>
        <v>81.667117424264944</v>
      </c>
      <c r="K12" s="92">
        <f t="shared" si="2"/>
        <v>79.00280011822511</v>
      </c>
      <c r="L12" s="92">
        <f t="shared" si="2"/>
        <v>112.41988446622334</v>
      </c>
      <c r="M12" s="92">
        <f t="shared" si="2"/>
        <v>89.890142230032737</v>
      </c>
      <c r="N12" s="92">
        <f t="shared" si="2"/>
        <v>96.241205000606882</v>
      </c>
      <c r="O12" s="92">
        <f t="shared" si="2"/>
        <v>95.683743251691979</v>
      </c>
      <c r="P12" s="92">
        <f t="shared" si="2"/>
        <v>108.6288501625595</v>
      </c>
      <c r="Q12" s="92">
        <f t="shared" si="1"/>
        <v>990.46385924968001</v>
      </c>
    </row>
    <row r="13" spans="2:17" x14ac:dyDescent="0.25">
      <c r="B13" s="85"/>
      <c r="C13" s="1000"/>
      <c r="D13" s="84" t="s">
        <v>317</v>
      </c>
      <c r="E13" s="92">
        <f t="shared" ref="E13:P13" si="3">E189+E361</f>
        <v>204.7295921544939</v>
      </c>
      <c r="F13" s="92">
        <f t="shared" si="3"/>
        <v>0</v>
      </c>
      <c r="G13" s="92">
        <f t="shared" si="3"/>
        <v>115.64158604219233</v>
      </c>
      <c r="H13" s="92">
        <f t="shared" si="3"/>
        <v>187.78614963730621</v>
      </c>
      <c r="I13" s="92">
        <f t="shared" si="3"/>
        <v>157.59437863661356</v>
      </c>
      <c r="J13" s="92">
        <f t="shared" si="3"/>
        <v>165.93184621794148</v>
      </c>
      <c r="K13" s="92">
        <f t="shared" si="3"/>
        <v>154.64227780544147</v>
      </c>
      <c r="L13" s="92">
        <f t="shared" si="3"/>
        <v>230.68961815484511</v>
      </c>
      <c r="M13" s="92">
        <f t="shared" si="3"/>
        <v>201.91766201870755</v>
      </c>
      <c r="N13" s="92">
        <f t="shared" si="3"/>
        <v>196.81744447965278</v>
      </c>
      <c r="O13" s="92">
        <f t="shared" si="3"/>
        <v>187.29401974676637</v>
      </c>
      <c r="P13" s="92">
        <f t="shared" si="3"/>
        <v>213.24912123415754</v>
      </c>
      <c r="Q13" s="92">
        <f t="shared" si="1"/>
        <v>2016.293696128118</v>
      </c>
    </row>
    <row r="14" spans="2:17" x14ac:dyDescent="0.25">
      <c r="B14" s="85"/>
      <c r="C14" s="1000"/>
      <c r="D14" s="84" t="s">
        <v>318</v>
      </c>
      <c r="E14" s="92">
        <f t="shared" ref="E14:P14" si="4">E190+E362</f>
        <v>18.677760339017642</v>
      </c>
      <c r="F14" s="92">
        <f t="shared" si="4"/>
        <v>0</v>
      </c>
      <c r="G14" s="92">
        <f t="shared" si="4"/>
        <v>11.207114859948117</v>
      </c>
      <c r="H14" s="92">
        <f t="shared" si="4"/>
        <v>16.3696905773878</v>
      </c>
      <c r="I14" s="92">
        <f t="shared" si="4"/>
        <v>15.324816710746008</v>
      </c>
      <c r="J14" s="92">
        <f t="shared" si="4"/>
        <v>15.336051913613129</v>
      </c>
      <c r="K14" s="92">
        <f t="shared" si="4"/>
        <v>15.324816710746008</v>
      </c>
      <c r="L14" s="92">
        <f t="shared" si="4"/>
        <v>17.863972558714238</v>
      </c>
      <c r="M14" s="92">
        <f t="shared" si="4"/>
        <v>16.3696905773878</v>
      </c>
      <c r="N14" s="92">
        <f t="shared" si="4"/>
        <v>16.3696905773878</v>
      </c>
      <c r="O14" s="92">
        <f t="shared" si="4"/>
        <v>17.616798095637705</v>
      </c>
      <c r="P14" s="92">
        <f t="shared" si="4"/>
        <v>21.071622977275865</v>
      </c>
      <c r="Q14" s="92">
        <f t="shared" si="1"/>
        <v>181.53202589786213</v>
      </c>
    </row>
    <row r="15" spans="2:17" x14ac:dyDescent="0.25">
      <c r="B15" s="85"/>
      <c r="C15" s="1000"/>
      <c r="D15" s="84" t="s">
        <v>319</v>
      </c>
      <c r="E15" s="92">
        <f t="shared" ref="E15:P15" si="5">E191+E363</f>
        <v>100.0662415247476</v>
      </c>
      <c r="F15" s="92">
        <f t="shared" si="5"/>
        <v>101.17008975259859</v>
      </c>
      <c r="G15" s="92">
        <f t="shared" si="5"/>
        <v>97.906538470256677</v>
      </c>
      <c r="H15" s="92">
        <f t="shared" si="5"/>
        <v>101.53450171490626</v>
      </c>
      <c r="I15" s="92">
        <f t="shared" si="5"/>
        <v>83.316544502139976</v>
      </c>
      <c r="J15" s="92">
        <f t="shared" si="5"/>
        <v>88.285737690298447</v>
      </c>
      <c r="K15" s="92">
        <f t="shared" si="5"/>
        <v>0</v>
      </c>
      <c r="L15" s="92">
        <f t="shared" si="5"/>
        <v>50.884704486980091</v>
      </c>
      <c r="M15" s="92">
        <f t="shared" si="5"/>
        <v>98.938396596291227</v>
      </c>
      <c r="N15" s="92">
        <f t="shared" si="5"/>
        <v>90.011623971061951</v>
      </c>
      <c r="O15" s="92">
        <f t="shared" si="5"/>
        <v>87.347990203856426</v>
      </c>
      <c r="P15" s="92">
        <f t="shared" si="5"/>
        <v>106.34861296706532</v>
      </c>
      <c r="Q15" s="92">
        <f t="shared" si="1"/>
        <v>1005.8109818802025</v>
      </c>
    </row>
    <row r="16" spans="2:17" x14ac:dyDescent="0.25">
      <c r="B16" s="85"/>
      <c r="C16" s="1000"/>
      <c r="D16" s="84" t="s">
        <v>320</v>
      </c>
      <c r="E16" s="92">
        <f t="shared" ref="E16:P16" si="6">E192+E364</f>
        <v>136.14346112565616</v>
      </c>
      <c r="F16" s="92">
        <f t="shared" si="6"/>
        <v>135.24461147288656</v>
      </c>
      <c r="G16" s="92">
        <f t="shared" si="6"/>
        <v>136.14346112565613</v>
      </c>
      <c r="H16" s="92">
        <f t="shared" si="6"/>
        <v>143.65372247883204</v>
      </c>
      <c r="I16" s="92">
        <f t="shared" si="6"/>
        <v>116.90440863794609</v>
      </c>
      <c r="J16" s="92">
        <f t="shared" si="6"/>
        <v>129.85304502105197</v>
      </c>
      <c r="K16" s="92">
        <f t="shared" si="6"/>
        <v>110.96011667330475</v>
      </c>
      <c r="L16" s="92">
        <f t="shared" si="6"/>
        <v>0</v>
      </c>
      <c r="M16" s="92">
        <f t="shared" si="6"/>
        <v>69.542613545535801</v>
      </c>
      <c r="N16" s="92">
        <f t="shared" si="6"/>
        <v>128.79299256722874</v>
      </c>
      <c r="O16" s="92">
        <f t="shared" si="6"/>
        <v>119.01367352862528</v>
      </c>
      <c r="P16" s="92">
        <f t="shared" si="6"/>
        <v>143.65372247883204</v>
      </c>
      <c r="Q16" s="92">
        <f t="shared" si="1"/>
        <v>1369.9058286555555</v>
      </c>
    </row>
    <row r="17" spans="2:18" x14ac:dyDescent="0.25">
      <c r="B17" s="85"/>
      <c r="C17" s="1000"/>
      <c r="D17" s="84" t="s">
        <v>321</v>
      </c>
      <c r="E17" s="92">
        <f t="shared" ref="E17:P17" si="7">E193+E365</f>
        <v>291.32101662681163</v>
      </c>
      <c r="F17" s="92">
        <f t="shared" si="7"/>
        <v>145.33100063739576</v>
      </c>
      <c r="G17" s="92">
        <f t="shared" si="7"/>
        <v>216.23827216497818</v>
      </c>
      <c r="H17" s="92">
        <f t="shared" si="7"/>
        <v>302.88806355036377</v>
      </c>
      <c r="I17" s="92">
        <f t="shared" si="7"/>
        <v>216.94895743746162</v>
      </c>
      <c r="J17" s="92">
        <f t="shared" si="7"/>
        <v>197.27057654740202</v>
      </c>
      <c r="K17" s="92">
        <f t="shared" si="7"/>
        <v>234.48877557111115</v>
      </c>
      <c r="L17" s="92">
        <f t="shared" si="7"/>
        <v>220.55155974966766</v>
      </c>
      <c r="M17" s="92">
        <f t="shared" si="7"/>
        <v>252.85059375763535</v>
      </c>
      <c r="N17" s="92">
        <f t="shared" si="7"/>
        <v>266.79393253276845</v>
      </c>
      <c r="O17" s="92">
        <f t="shared" si="7"/>
        <v>251.754845357688</v>
      </c>
      <c r="P17" s="92">
        <f t="shared" si="7"/>
        <v>310.88956864912296</v>
      </c>
      <c r="Q17" s="92">
        <f t="shared" si="1"/>
        <v>2907.3271625824059</v>
      </c>
    </row>
    <row r="18" spans="2:18" x14ac:dyDescent="0.25">
      <c r="B18" s="85"/>
      <c r="C18" s="1000"/>
      <c r="D18" s="84" t="s">
        <v>322</v>
      </c>
      <c r="E18" s="92">
        <f t="shared" ref="E18:P18" si="8">E194+E366</f>
        <v>890.47060590212686</v>
      </c>
      <c r="F18" s="92">
        <f t="shared" si="8"/>
        <v>540.82366161934601</v>
      </c>
      <c r="G18" s="92">
        <f t="shared" si="8"/>
        <v>527.34247144722519</v>
      </c>
      <c r="H18" s="92">
        <f t="shared" si="8"/>
        <v>569.88807071500071</v>
      </c>
      <c r="I18" s="92">
        <f t="shared" si="8"/>
        <v>802.48868641223862</v>
      </c>
      <c r="J18" s="92">
        <f t="shared" si="8"/>
        <v>902.97648919036692</v>
      </c>
      <c r="K18" s="92">
        <f t="shared" si="8"/>
        <v>816.78499799221822</v>
      </c>
      <c r="L18" s="92">
        <f t="shared" si="8"/>
        <v>706.95589383695915</v>
      </c>
      <c r="M18" s="92">
        <f t="shared" si="8"/>
        <v>820.00834465355592</v>
      </c>
      <c r="N18" s="92">
        <f t="shared" si="8"/>
        <v>905.42252392349792</v>
      </c>
      <c r="O18" s="92">
        <f t="shared" si="8"/>
        <v>831.79698750316743</v>
      </c>
      <c r="P18" s="92">
        <f t="shared" si="8"/>
        <v>994.10601308579908</v>
      </c>
      <c r="Q18" s="92">
        <f t="shared" si="1"/>
        <v>9309.0647462815014</v>
      </c>
    </row>
    <row r="19" spans="2:18" x14ac:dyDescent="0.3">
      <c r="B19" s="85"/>
      <c r="C19" s="1000"/>
      <c r="D19" s="397" t="s">
        <v>451</v>
      </c>
      <c r="E19" s="92">
        <f t="shared" ref="E19:P19" si="9">E195+E367</f>
        <v>0</v>
      </c>
      <c r="F19" s="92">
        <f t="shared" si="9"/>
        <v>0</v>
      </c>
      <c r="G19" s="92">
        <f t="shared" si="9"/>
        <v>0</v>
      </c>
      <c r="H19" s="92">
        <f t="shared" si="9"/>
        <v>0</v>
      </c>
      <c r="I19" s="92">
        <f t="shared" si="9"/>
        <v>0</v>
      </c>
      <c r="J19" s="92">
        <f t="shared" si="9"/>
        <v>0</v>
      </c>
      <c r="K19" s="92">
        <f t="shared" si="9"/>
        <v>0</v>
      </c>
      <c r="L19" s="92">
        <f t="shared" si="9"/>
        <v>0</v>
      </c>
      <c r="M19" s="92">
        <f t="shared" si="9"/>
        <v>0</v>
      </c>
      <c r="N19" s="92">
        <f t="shared" si="9"/>
        <v>0</v>
      </c>
      <c r="O19" s="92">
        <f t="shared" si="9"/>
        <v>0</v>
      </c>
      <c r="P19" s="92">
        <f t="shared" si="9"/>
        <v>0</v>
      </c>
      <c r="Q19" s="92">
        <f t="shared" si="1"/>
        <v>0</v>
      </c>
    </row>
    <row r="20" spans="2:18" x14ac:dyDescent="0.25">
      <c r="B20" s="85"/>
      <c r="C20" s="1000"/>
      <c r="D20" s="84"/>
      <c r="E20" s="92">
        <f t="shared" ref="E20:P20" si="10">E196+E368</f>
        <v>0</v>
      </c>
      <c r="F20" s="92">
        <f t="shared" si="10"/>
        <v>0</v>
      </c>
      <c r="G20" s="92">
        <f t="shared" si="10"/>
        <v>0</v>
      </c>
      <c r="H20" s="92">
        <f t="shared" si="10"/>
        <v>0</v>
      </c>
      <c r="I20" s="92">
        <f t="shared" si="10"/>
        <v>0</v>
      </c>
      <c r="J20" s="92">
        <f t="shared" si="10"/>
        <v>0</v>
      </c>
      <c r="K20" s="92">
        <f t="shared" si="10"/>
        <v>0</v>
      </c>
      <c r="L20" s="92">
        <f t="shared" si="10"/>
        <v>0</v>
      </c>
      <c r="M20" s="92">
        <f t="shared" si="10"/>
        <v>0</v>
      </c>
      <c r="N20" s="92">
        <f t="shared" si="10"/>
        <v>0</v>
      </c>
      <c r="O20" s="92">
        <f t="shared" si="10"/>
        <v>0</v>
      </c>
      <c r="P20" s="92">
        <f t="shared" si="10"/>
        <v>0</v>
      </c>
      <c r="Q20" s="92">
        <f t="shared" si="1"/>
        <v>0</v>
      </c>
    </row>
    <row r="21" spans="2:18" x14ac:dyDescent="0.25">
      <c r="B21" s="85"/>
      <c r="C21" s="1000"/>
      <c r="D21" s="84"/>
      <c r="E21" s="92">
        <f t="shared" ref="E21:P21" si="11">E197+E369</f>
        <v>0</v>
      </c>
      <c r="F21" s="92">
        <f t="shared" si="11"/>
        <v>0</v>
      </c>
      <c r="G21" s="92">
        <f t="shared" si="11"/>
        <v>0</v>
      </c>
      <c r="H21" s="92">
        <f t="shared" si="11"/>
        <v>0</v>
      </c>
      <c r="I21" s="92">
        <f t="shared" si="11"/>
        <v>0</v>
      </c>
      <c r="J21" s="92">
        <f t="shared" si="11"/>
        <v>0</v>
      </c>
      <c r="K21" s="92">
        <f t="shared" si="11"/>
        <v>0</v>
      </c>
      <c r="L21" s="92">
        <f t="shared" si="11"/>
        <v>0</v>
      </c>
      <c r="M21" s="92">
        <f t="shared" si="11"/>
        <v>0</v>
      </c>
      <c r="N21" s="92">
        <f t="shared" si="11"/>
        <v>0</v>
      </c>
      <c r="O21" s="92">
        <f t="shared" si="11"/>
        <v>0</v>
      </c>
      <c r="P21" s="92">
        <f t="shared" si="11"/>
        <v>0</v>
      </c>
      <c r="Q21" s="92">
        <f t="shared" si="1"/>
        <v>0</v>
      </c>
    </row>
    <row r="22" spans="2:18" x14ac:dyDescent="0.25">
      <c r="B22" s="85"/>
      <c r="C22" s="1000"/>
      <c r="D22" s="84"/>
      <c r="E22" s="92">
        <f t="shared" ref="E22:P22" si="12">E198+E370</f>
        <v>0</v>
      </c>
      <c r="F22" s="92">
        <f t="shared" si="12"/>
        <v>0</v>
      </c>
      <c r="G22" s="92">
        <f t="shared" si="12"/>
        <v>0</v>
      </c>
      <c r="H22" s="92">
        <f t="shared" si="12"/>
        <v>0</v>
      </c>
      <c r="I22" s="92">
        <f t="shared" si="12"/>
        <v>0</v>
      </c>
      <c r="J22" s="92">
        <f t="shared" si="12"/>
        <v>0</v>
      </c>
      <c r="K22" s="92">
        <f t="shared" si="12"/>
        <v>0</v>
      </c>
      <c r="L22" s="92">
        <f t="shared" si="12"/>
        <v>0</v>
      </c>
      <c r="M22" s="92">
        <f t="shared" si="12"/>
        <v>0</v>
      </c>
      <c r="N22" s="92">
        <f t="shared" si="12"/>
        <v>0</v>
      </c>
      <c r="O22" s="92">
        <f t="shared" si="12"/>
        <v>0</v>
      </c>
      <c r="P22" s="92">
        <f t="shared" si="12"/>
        <v>0</v>
      </c>
      <c r="Q22" s="92">
        <f t="shared" si="1"/>
        <v>0</v>
      </c>
    </row>
    <row r="23" spans="2:18" x14ac:dyDescent="0.25">
      <c r="B23" s="85"/>
      <c r="C23" s="1000"/>
      <c r="D23" s="84"/>
      <c r="E23" s="92">
        <f t="shared" ref="E23:P23" si="13">E199+E371</f>
        <v>0</v>
      </c>
      <c r="F23" s="92">
        <f t="shared" si="13"/>
        <v>0</v>
      </c>
      <c r="G23" s="92">
        <f t="shared" si="13"/>
        <v>0</v>
      </c>
      <c r="H23" s="92">
        <f t="shared" si="13"/>
        <v>0</v>
      </c>
      <c r="I23" s="92">
        <f t="shared" si="13"/>
        <v>0</v>
      </c>
      <c r="J23" s="92">
        <f t="shared" si="13"/>
        <v>0</v>
      </c>
      <c r="K23" s="92">
        <f t="shared" si="13"/>
        <v>0</v>
      </c>
      <c r="L23" s="92">
        <f t="shared" si="13"/>
        <v>0</v>
      </c>
      <c r="M23" s="92">
        <f t="shared" si="13"/>
        <v>0</v>
      </c>
      <c r="N23" s="92">
        <f t="shared" si="13"/>
        <v>0</v>
      </c>
      <c r="O23" s="92">
        <f t="shared" si="13"/>
        <v>0</v>
      </c>
      <c r="P23" s="92">
        <f t="shared" si="13"/>
        <v>0</v>
      </c>
      <c r="Q23" s="92">
        <f t="shared" si="1"/>
        <v>0</v>
      </c>
    </row>
    <row r="24" spans="2:18" x14ac:dyDescent="0.25">
      <c r="B24" s="85"/>
      <c r="C24" s="1000"/>
      <c r="D24" s="84"/>
      <c r="E24" s="92">
        <f t="shared" ref="E24:P24" si="14">E200+E372</f>
        <v>0</v>
      </c>
      <c r="F24" s="92">
        <f t="shared" si="14"/>
        <v>0</v>
      </c>
      <c r="G24" s="92">
        <f t="shared" si="14"/>
        <v>0</v>
      </c>
      <c r="H24" s="92">
        <f t="shared" si="14"/>
        <v>0</v>
      </c>
      <c r="I24" s="92">
        <f t="shared" si="14"/>
        <v>0</v>
      </c>
      <c r="J24" s="92">
        <f t="shared" si="14"/>
        <v>0</v>
      </c>
      <c r="K24" s="92">
        <f t="shared" si="14"/>
        <v>0</v>
      </c>
      <c r="L24" s="92">
        <f t="shared" si="14"/>
        <v>0</v>
      </c>
      <c r="M24" s="92">
        <f t="shared" si="14"/>
        <v>0</v>
      </c>
      <c r="N24" s="92">
        <f t="shared" si="14"/>
        <v>0</v>
      </c>
      <c r="O24" s="92">
        <f t="shared" si="14"/>
        <v>0</v>
      </c>
      <c r="P24" s="92">
        <f t="shared" si="14"/>
        <v>0</v>
      </c>
      <c r="Q24" s="92">
        <f t="shared" si="1"/>
        <v>0</v>
      </c>
    </row>
    <row r="25" spans="2:18" x14ac:dyDescent="0.25">
      <c r="B25" s="85"/>
      <c r="C25" s="1000"/>
      <c r="D25" s="84"/>
      <c r="E25" s="92">
        <f t="shared" ref="E25:P25" si="15">E201+E373</f>
        <v>0</v>
      </c>
      <c r="F25" s="92">
        <f t="shared" si="15"/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si="15"/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"/>
        <v>0</v>
      </c>
    </row>
    <row r="26" spans="2:18" x14ac:dyDescent="0.25">
      <c r="B26" s="85"/>
      <c r="C26" s="1000"/>
      <c r="D26" s="84"/>
      <c r="E26" s="92">
        <f t="shared" ref="E26:P26" si="16">E202+E374</f>
        <v>0</v>
      </c>
      <c r="F26" s="92">
        <f t="shared" si="16"/>
        <v>0</v>
      </c>
      <c r="G26" s="92">
        <f t="shared" si="16"/>
        <v>0</v>
      </c>
      <c r="H26" s="92">
        <f t="shared" si="16"/>
        <v>0</v>
      </c>
      <c r="I26" s="92">
        <f t="shared" si="16"/>
        <v>0</v>
      </c>
      <c r="J26" s="92">
        <f t="shared" si="16"/>
        <v>0</v>
      </c>
      <c r="K26" s="92">
        <f t="shared" si="16"/>
        <v>0</v>
      </c>
      <c r="L26" s="92">
        <f t="shared" si="16"/>
        <v>0</v>
      </c>
      <c r="M26" s="92">
        <f t="shared" si="16"/>
        <v>0</v>
      </c>
      <c r="N26" s="92">
        <f t="shared" si="16"/>
        <v>0</v>
      </c>
      <c r="O26" s="92">
        <f t="shared" si="16"/>
        <v>0</v>
      </c>
      <c r="P26" s="92">
        <f t="shared" si="16"/>
        <v>0</v>
      </c>
      <c r="Q26" s="92">
        <f t="shared" si="1"/>
        <v>0</v>
      </c>
    </row>
    <row r="27" spans="2:18" x14ac:dyDescent="0.25">
      <c r="B27" s="85"/>
      <c r="C27" s="1000"/>
      <c r="D27" s="84"/>
      <c r="E27" s="92">
        <f t="shared" ref="E27:P27" si="17">E203+E375</f>
        <v>0</v>
      </c>
      <c r="F27" s="92">
        <f t="shared" si="17"/>
        <v>0</v>
      </c>
      <c r="G27" s="92">
        <f t="shared" si="17"/>
        <v>0</v>
      </c>
      <c r="H27" s="92">
        <f t="shared" si="17"/>
        <v>0</v>
      </c>
      <c r="I27" s="92">
        <f t="shared" si="17"/>
        <v>0</v>
      </c>
      <c r="J27" s="92">
        <f t="shared" si="17"/>
        <v>0</v>
      </c>
      <c r="K27" s="92">
        <f t="shared" si="17"/>
        <v>0</v>
      </c>
      <c r="L27" s="92">
        <f t="shared" si="17"/>
        <v>0</v>
      </c>
      <c r="M27" s="92">
        <f t="shared" si="17"/>
        <v>0</v>
      </c>
      <c r="N27" s="92">
        <f t="shared" si="17"/>
        <v>0</v>
      </c>
      <c r="O27" s="92">
        <f t="shared" si="17"/>
        <v>0</v>
      </c>
      <c r="P27" s="92">
        <f t="shared" si="17"/>
        <v>0</v>
      </c>
      <c r="Q27" s="92">
        <f t="shared" si="1"/>
        <v>0</v>
      </c>
    </row>
    <row r="28" spans="2:18" x14ac:dyDescent="0.25">
      <c r="B28" s="85"/>
      <c r="C28" s="1001"/>
      <c r="D28" s="84"/>
      <c r="E28" s="92">
        <f t="shared" ref="E28:P28" si="18">E204+E376</f>
        <v>0</v>
      </c>
      <c r="F28" s="92">
        <f t="shared" si="18"/>
        <v>0</v>
      </c>
      <c r="G28" s="92">
        <f t="shared" si="18"/>
        <v>0</v>
      </c>
      <c r="H28" s="92">
        <f t="shared" si="18"/>
        <v>0</v>
      </c>
      <c r="I28" s="92">
        <f t="shared" si="18"/>
        <v>0</v>
      </c>
      <c r="J28" s="92">
        <f t="shared" si="18"/>
        <v>0</v>
      </c>
      <c r="K28" s="92">
        <f t="shared" si="18"/>
        <v>0</v>
      </c>
      <c r="L28" s="92">
        <f t="shared" si="18"/>
        <v>0</v>
      </c>
      <c r="M28" s="92">
        <f t="shared" si="18"/>
        <v>0</v>
      </c>
      <c r="N28" s="92">
        <f t="shared" si="18"/>
        <v>0</v>
      </c>
      <c r="O28" s="92">
        <f t="shared" si="18"/>
        <v>0</v>
      </c>
      <c r="P28" s="92">
        <f t="shared" si="18"/>
        <v>0</v>
      </c>
      <c r="Q28" s="92">
        <f t="shared" si="1"/>
        <v>0</v>
      </c>
    </row>
    <row r="29" spans="2:18" x14ac:dyDescent="0.25">
      <c r="C29" s="937" t="s">
        <v>188</v>
      </c>
      <c r="D29" s="938"/>
      <c r="E29" s="140">
        <f t="shared" ref="E29:P29" si="19">SUM(E11:E28)</f>
        <v>1837.2663941480175</v>
      </c>
      <c r="F29" s="140">
        <f t="shared" si="19"/>
        <v>1041.3321937901487</v>
      </c>
      <c r="G29" s="140">
        <f t="shared" si="19"/>
        <v>1278.4895556403494</v>
      </c>
      <c r="H29" s="140">
        <f t="shared" si="19"/>
        <v>1411.8961078990526</v>
      </c>
      <c r="I29" s="140">
        <f t="shared" si="19"/>
        <v>1510.8705513542322</v>
      </c>
      <c r="J29" s="140">
        <f t="shared" si="19"/>
        <v>1661.2571361278253</v>
      </c>
      <c r="K29" s="140">
        <f t="shared" si="19"/>
        <v>1489.7837026687694</v>
      </c>
      <c r="L29" s="140">
        <f t="shared" si="19"/>
        <v>1433.5578367719208</v>
      </c>
      <c r="M29" s="140">
        <f t="shared" si="19"/>
        <v>1635.3993066555486</v>
      </c>
      <c r="N29" s="140">
        <f t="shared" si="19"/>
        <v>1786.070186738144</v>
      </c>
      <c r="O29" s="140">
        <f t="shared" si="19"/>
        <v>1681.8013411309578</v>
      </c>
      <c r="P29" s="140">
        <f t="shared" si="19"/>
        <v>2005.994898526681</v>
      </c>
      <c r="Q29" s="140">
        <f t="shared" si="1"/>
        <v>18773.719211451647</v>
      </c>
      <c r="R29" s="492"/>
    </row>
    <row r="30" spans="2:18" x14ac:dyDescent="0.25">
      <c r="C30" s="935" t="s">
        <v>323</v>
      </c>
      <c r="D30" s="93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8" x14ac:dyDescent="0.25">
      <c r="C31" s="1004" t="s">
        <v>314</v>
      </c>
      <c r="D31" s="16" t="s">
        <v>324</v>
      </c>
      <c r="E31" s="16">
        <f t="shared" ref="E31:P31" si="20">E207+E379</f>
        <v>0</v>
      </c>
      <c r="F31" s="16">
        <f t="shared" si="20"/>
        <v>0</v>
      </c>
      <c r="G31" s="16">
        <f t="shared" si="20"/>
        <v>0</v>
      </c>
      <c r="H31" s="16">
        <f t="shared" si="20"/>
        <v>0</v>
      </c>
      <c r="I31" s="16">
        <f t="shared" si="20"/>
        <v>0</v>
      </c>
      <c r="J31" s="16">
        <f t="shared" si="20"/>
        <v>0</v>
      </c>
      <c r="K31" s="16">
        <f t="shared" si="20"/>
        <v>0</v>
      </c>
      <c r="L31" s="16">
        <f t="shared" si="20"/>
        <v>0</v>
      </c>
      <c r="M31" s="16">
        <f t="shared" si="20"/>
        <v>0</v>
      </c>
      <c r="N31" s="16">
        <f t="shared" si="20"/>
        <v>0</v>
      </c>
      <c r="O31" s="16">
        <f t="shared" si="20"/>
        <v>0</v>
      </c>
      <c r="P31" s="16">
        <f t="shared" si="20"/>
        <v>0</v>
      </c>
      <c r="Q31" s="16">
        <f t="shared" ref="Q31:Q48" si="21">SUM(E31:P31)</f>
        <v>0</v>
      </c>
    </row>
    <row r="32" spans="2:18" x14ac:dyDescent="0.25">
      <c r="C32" s="1005"/>
      <c r="D32" s="16" t="s">
        <v>325</v>
      </c>
      <c r="E32" s="16">
        <f t="shared" ref="E32:P32" si="22">E208+E380</f>
        <v>0</v>
      </c>
      <c r="F32" s="16">
        <f t="shared" si="22"/>
        <v>0</v>
      </c>
      <c r="G32" s="16">
        <f t="shared" si="22"/>
        <v>0</v>
      </c>
      <c r="H32" s="16">
        <f t="shared" si="22"/>
        <v>0</v>
      </c>
      <c r="I32" s="16">
        <f t="shared" si="22"/>
        <v>0</v>
      </c>
      <c r="J32" s="16">
        <f t="shared" si="22"/>
        <v>0</v>
      </c>
      <c r="K32" s="16">
        <f t="shared" si="22"/>
        <v>0</v>
      </c>
      <c r="L32" s="16">
        <f t="shared" si="22"/>
        <v>0</v>
      </c>
      <c r="M32" s="16">
        <f t="shared" si="22"/>
        <v>0</v>
      </c>
      <c r="N32" s="16">
        <f t="shared" si="22"/>
        <v>0</v>
      </c>
      <c r="O32" s="16">
        <f t="shared" si="22"/>
        <v>0</v>
      </c>
      <c r="P32" s="16">
        <f t="shared" si="22"/>
        <v>0</v>
      </c>
      <c r="Q32" s="16">
        <f t="shared" si="21"/>
        <v>0</v>
      </c>
    </row>
    <row r="33" spans="3:18" x14ac:dyDescent="0.25">
      <c r="C33" s="1005"/>
      <c r="D33" s="16" t="s">
        <v>326</v>
      </c>
      <c r="E33" s="16">
        <f t="shared" ref="E33:P33" si="23">E209+E381</f>
        <v>0</v>
      </c>
      <c r="F33" s="16">
        <f t="shared" si="23"/>
        <v>0</v>
      </c>
      <c r="G33" s="16">
        <f t="shared" si="23"/>
        <v>0</v>
      </c>
      <c r="H33" s="16">
        <f t="shared" si="23"/>
        <v>0</v>
      </c>
      <c r="I33" s="16">
        <f t="shared" si="23"/>
        <v>0</v>
      </c>
      <c r="J33" s="16">
        <f t="shared" si="23"/>
        <v>0</v>
      </c>
      <c r="K33" s="16">
        <f t="shared" si="23"/>
        <v>0</v>
      </c>
      <c r="L33" s="16">
        <f t="shared" si="23"/>
        <v>0</v>
      </c>
      <c r="M33" s="16">
        <f t="shared" si="23"/>
        <v>0</v>
      </c>
      <c r="N33" s="16">
        <f t="shared" si="23"/>
        <v>0</v>
      </c>
      <c r="O33" s="16">
        <f t="shared" si="23"/>
        <v>0</v>
      </c>
      <c r="P33" s="16">
        <f t="shared" si="23"/>
        <v>0</v>
      </c>
      <c r="Q33" s="16">
        <f t="shared" si="21"/>
        <v>0</v>
      </c>
    </row>
    <row r="34" spans="3:18" x14ac:dyDescent="0.25">
      <c r="C34" s="1005"/>
      <c r="D34" s="16" t="s">
        <v>327</v>
      </c>
      <c r="E34" s="16">
        <f t="shared" ref="E34:P34" si="24">E210+E382</f>
        <v>0</v>
      </c>
      <c r="F34" s="16">
        <f t="shared" si="24"/>
        <v>0</v>
      </c>
      <c r="G34" s="16">
        <f t="shared" si="24"/>
        <v>0</v>
      </c>
      <c r="H34" s="16">
        <f t="shared" si="24"/>
        <v>0</v>
      </c>
      <c r="I34" s="16">
        <f t="shared" si="24"/>
        <v>0</v>
      </c>
      <c r="J34" s="16">
        <f t="shared" si="24"/>
        <v>0</v>
      </c>
      <c r="K34" s="16">
        <f t="shared" si="24"/>
        <v>0</v>
      </c>
      <c r="L34" s="16">
        <f t="shared" si="24"/>
        <v>0</v>
      </c>
      <c r="M34" s="16">
        <f t="shared" si="24"/>
        <v>0</v>
      </c>
      <c r="N34" s="16">
        <f t="shared" si="24"/>
        <v>0</v>
      </c>
      <c r="O34" s="16">
        <f t="shared" si="24"/>
        <v>0</v>
      </c>
      <c r="P34" s="16">
        <f t="shared" si="24"/>
        <v>0</v>
      </c>
      <c r="Q34" s="16">
        <f t="shared" si="21"/>
        <v>0</v>
      </c>
    </row>
    <row r="35" spans="3:18" x14ac:dyDescent="0.25">
      <c r="C35" s="1005"/>
      <c r="D35" s="16" t="s">
        <v>328</v>
      </c>
      <c r="E35" s="16">
        <f t="shared" ref="E35:P35" si="25">E211+E383</f>
        <v>0</v>
      </c>
      <c r="F35" s="16">
        <f t="shared" si="25"/>
        <v>0</v>
      </c>
      <c r="G35" s="16">
        <f t="shared" si="25"/>
        <v>0</v>
      </c>
      <c r="H35" s="16">
        <f t="shared" si="25"/>
        <v>0</v>
      </c>
      <c r="I35" s="16">
        <f t="shared" si="25"/>
        <v>0</v>
      </c>
      <c r="J35" s="16">
        <f t="shared" si="25"/>
        <v>0</v>
      </c>
      <c r="K35" s="16">
        <f t="shared" si="25"/>
        <v>0</v>
      </c>
      <c r="L35" s="16">
        <f t="shared" si="25"/>
        <v>0</v>
      </c>
      <c r="M35" s="16">
        <f t="shared" si="25"/>
        <v>0</v>
      </c>
      <c r="N35" s="16">
        <f t="shared" si="25"/>
        <v>0</v>
      </c>
      <c r="O35" s="16">
        <f t="shared" si="25"/>
        <v>0</v>
      </c>
      <c r="P35" s="16">
        <f t="shared" si="25"/>
        <v>0</v>
      </c>
      <c r="Q35" s="16">
        <f t="shared" si="21"/>
        <v>0</v>
      </c>
    </row>
    <row r="36" spans="3:18" x14ac:dyDescent="0.25">
      <c r="C36" s="1005"/>
      <c r="D36" s="16" t="s">
        <v>329</v>
      </c>
      <c r="E36" s="16">
        <f t="shared" ref="E36:P36" si="26">E212+E384</f>
        <v>0</v>
      </c>
      <c r="F36" s="16">
        <f t="shared" si="26"/>
        <v>0</v>
      </c>
      <c r="G36" s="16">
        <f t="shared" si="26"/>
        <v>0</v>
      </c>
      <c r="H36" s="16">
        <f t="shared" si="26"/>
        <v>0</v>
      </c>
      <c r="I36" s="16">
        <f t="shared" si="26"/>
        <v>0</v>
      </c>
      <c r="J36" s="16">
        <f t="shared" si="26"/>
        <v>0</v>
      </c>
      <c r="K36" s="16">
        <f t="shared" si="26"/>
        <v>0</v>
      </c>
      <c r="L36" s="16">
        <f t="shared" si="26"/>
        <v>0</v>
      </c>
      <c r="M36" s="16">
        <f t="shared" si="26"/>
        <v>0</v>
      </c>
      <c r="N36" s="16">
        <f t="shared" si="26"/>
        <v>0</v>
      </c>
      <c r="O36" s="16">
        <f t="shared" si="26"/>
        <v>0</v>
      </c>
      <c r="P36" s="16">
        <f t="shared" si="26"/>
        <v>0</v>
      </c>
      <c r="Q36" s="16">
        <f t="shared" si="21"/>
        <v>0</v>
      </c>
    </row>
    <row r="37" spans="3:18" x14ac:dyDescent="0.25">
      <c r="C37" s="1005"/>
      <c r="D37" s="16" t="s">
        <v>330</v>
      </c>
      <c r="E37" s="16">
        <f t="shared" ref="E37:P37" si="27">E213+E385</f>
        <v>0</v>
      </c>
      <c r="F37" s="16">
        <f t="shared" si="27"/>
        <v>0</v>
      </c>
      <c r="G37" s="16">
        <f t="shared" si="27"/>
        <v>0</v>
      </c>
      <c r="H37" s="16">
        <f t="shared" si="27"/>
        <v>0</v>
      </c>
      <c r="I37" s="16">
        <f t="shared" si="27"/>
        <v>0</v>
      </c>
      <c r="J37" s="16">
        <f t="shared" si="27"/>
        <v>0</v>
      </c>
      <c r="K37" s="16">
        <f t="shared" si="27"/>
        <v>0</v>
      </c>
      <c r="L37" s="16">
        <f t="shared" si="27"/>
        <v>0</v>
      </c>
      <c r="M37" s="16">
        <f t="shared" si="27"/>
        <v>0</v>
      </c>
      <c r="N37" s="16">
        <f t="shared" si="27"/>
        <v>0</v>
      </c>
      <c r="O37" s="16">
        <f t="shared" si="27"/>
        <v>0</v>
      </c>
      <c r="P37" s="16">
        <f t="shared" si="27"/>
        <v>0</v>
      </c>
      <c r="Q37" s="16">
        <f t="shared" si="21"/>
        <v>0</v>
      </c>
    </row>
    <row r="38" spans="3:18" x14ac:dyDescent="0.25">
      <c r="C38" s="1005"/>
      <c r="D38" s="16" t="s">
        <v>331</v>
      </c>
      <c r="E38" s="16">
        <f t="shared" ref="E38:P38" si="28">E214+E386</f>
        <v>0</v>
      </c>
      <c r="F38" s="16">
        <f t="shared" si="28"/>
        <v>0</v>
      </c>
      <c r="G38" s="16">
        <f t="shared" si="28"/>
        <v>0</v>
      </c>
      <c r="H38" s="16">
        <f t="shared" si="28"/>
        <v>0</v>
      </c>
      <c r="I38" s="16">
        <f t="shared" si="28"/>
        <v>0</v>
      </c>
      <c r="J38" s="16">
        <f t="shared" si="28"/>
        <v>0</v>
      </c>
      <c r="K38" s="16">
        <f t="shared" si="28"/>
        <v>0</v>
      </c>
      <c r="L38" s="16">
        <f t="shared" si="28"/>
        <v>0</v>
      </c>
      <c r="M38" s="16">
        <f t="shared" si="28"/>
        <v>0</v>
      </c>
      <c r="N38" s="16">
        <f t="shared" si="28"/>
        <v>0</v>
      </c>
      <c r="O38" s="16">
        <f t="shared" si="28"/>
        <v>0</v>
      </c>
      <c r="P38" s="16">
        <f t="shared" si="28"/>
        <v>0</v>
      </c>
      <c r="Q38" s="16">
        <f t="shared" si="21"/>
        <v>0</v>
      </c>
    </row>
    <row r="39" spans="3:18" x14ac:dyDescent="0.25">
      <c r="C39" s="1005"/>
      <c r="D39" s="16"/>
      <c r="E39" s="16">
        <f t="shared" ref="E39:P39" si="29">E215+E387</f>
        <v>0</v>
      </c>
      <c r="F39" s="16">
        <f t="shared" si="29"/>
        <v>0</v>
      </c>
      <c r="G39" s="16">
        <f t="shared" si="29"/>
        <v>0</v>
      </c>
      <c r="H39" s="16">
        <f t="shared" si="29"/>
        <v>0</v>
      </c>
      <c r="I39" s="16">
        <f t="shared" si="29"/>
        <v>0</v>
      </c>
      <c r="J39" s="16">
        <f t="shared" si="29"/>
        <v>0</v>
      </c>
      <c r="K39" s="16">
        <f t="shared" si="29"/>
        <v>0</v>
      </c>
      <c r="L39" s="16">
        <f t="shared" si="29"/>
        <v>0</v>
      </c>
      <c r="M39" s="16">
        <f t="shared" si="29"/>
        <v>0</v>
      </c>
      <c r="N39" s="16">
        <f t="shared" si="29"/>
        <v>0</v>
      </c>
      <c r="O39" s="16">
        <f t="shared" si="29"/>
        <v>0</v>
      </c>
      <c r="P39" s="16">
        <f t="shared" si="29"/>
        <v>0</v>
      </c>
      <c r="Q39" s="16">
        <f t="shared" si="21"/>
        <v>0</v>
      </c>
    </row>
    <row r="40" spans="3:18" x14ac:dyDescent="0.3">
      <c r="C40" s="1005"/>
      <c r="D40" s="397" t="s">
        <v>452</v>
      </c>
      <c r="E40" s="16">
        <f t="shared" ref="E40:P40" si="30">($Q$49-$Q$43)/12</f>
        <v>97.450127083333356</v>
      </c>
      <c r="F40" s="16">
        <f t="shared" si="30"/>
        <v>97.450127083333356</v>
      </c>
      <c r="G40" s="16">
        <f t="shared" si="30"/>
        <v>97.450127083333356</v>
      </c>
      <c r="H40" s="16">
        <f t="shared" si="30"/>
        <v>97.450127083333356</v>
      </c>
      <c r="I40" s="16">
        <f t="shared" si="30"/>
        <v>97.450127083333356</v>
      </c>
      <c r="J40" s="16">
        <f t="shared" si="30"/>
        <v>97.450127083333356</v>
      </c>
      <c r="K40" s="16">
        <f t="shared" si="30"/>
        <v>97.450127083333356</v>
      </c>
      <c r="L40" s="16">
        <f t="shared" si="30"/>
        <v>97.450127083333356</v>
      </c>
      <c r="M40" s="16">
        <f t="shared" si="30"/>
        <v>97.450127083333356</v>
      </c>
      <c r="N40" s="16">
        <f t="shared" si="30"/>
        <v>97.450127083333356</v>
      </c>
      <c r="O40" s="16">
        <f t="shared" si="30"/>
        <v>97.450127083333356</v>
      </c>
      <c r="P40" s="16">
        <f t="shared" si="30"/>
        <v>97.450127083333356</v>
      </c>
      <c r="Q40" s="16">
        <f>SUM(E40:P40)</f>
        <v>1169.4015250000002</v>
      </c>
      <c r="R40" s="492"/>
    </row>
    <row r="41" spans="3:18" x14ac:dyDescent="0.3">
      <c r="C41" s="1005"/>
      <c r="D41" s="397" t="s">
        <v>453</v>
      </c>
      <c r="E41" s="16">
        <f t="shared" ref="E41:P41" si="31">E217+E389</f>
        <v>0</v>
      </c>
      <c r="F41" s="16">
        <f t="shared" si="31"/>
        <v>0</v>
      </c>
      <c r="G41" s="16">
        <f t="shared" si="31"/>
        <v>0</v>
      </c>
      <c r="H41" s="16">
        <f t="shared" si="31"/>
        <v>0</v>
      </c>
      <c r="I41" s="16">
        <f t="shared" si="31"/>
        <v>0</v>
      </c>
      <c r="J41" s="16">
        <f t="shared" si="31"/>
        <v>0</v>
      </c>
      <c r="K41" s="16">
        <f t="shared" si="31"/>
        <v>0</v>
      </c>
      <c r="L41" s="16">
        <f t="shared" si="31"/>
        <v>0</v>
      </c>
      <c r="M41" s="16">
        <f t="shared" si="31"/>
        <v>0</v>
      </c>
      <c r="N41" s="16">
        <f t="shared" si="31"/>
        <v>0</v>
      </c>
      <c r="O41" s="16">
        <f t="shared" si="31"/>
        <v>0</v>
      </c>
      <c r="P41" s="16">
        <f t="shared" si="31"/>
        <v>0</v>
      </c>
      <c r="Q41" s="16">
        <f>SUM(E41:P41)</f>
        <v>0</v>
      </c>
    </row>
    <row r="42" spans="3:18" x14ac:dyDescent="0.3">
      <c r="C42" s="1005"/>
      <c r="D42" s="397"/>
      <c r="E42" s="16">
        <f t="shared" ref="E42:P42" si="32">E218+E390</f>
        <v>0</v>
      </c>
      <c r="F42" s="16">
        <f t="shared" si="32"/>
        <v>0</v>
      </c>
      <c r="G42" s="16">
        <f t="shared" si="32"/>
        <v>0</v>
      </c>
      <c r="H42" s="16">
        <f t="shared" si="32"/>
        <v>0</v>
      </c>
      <c r="I42" s="16">
        <f t="shared" si="32"/>
        <v>0</v>
      </c>
      <c r="J42" s="16">
        <f t="shared" si="32"/>
        <v>0</v>
      </c>
      <c r="K42" s="16">
        <f t="shared" si="32"/>
        <v>0</v>
      </c>
      <c r="L42" s="16">
        <f t="shared" si="32"/>
        <v>0</v>
      </c>
      <c r="M42" s="16">
        <f t="shared" si="32"/>
        <v>0</v>
      </c>
      <c r="N42" s="16">
        <f t="shared" si="32"/>
        <v>0</v>
      </c>
      <c r="O42" s="16">
        <f t="shared" si="32"/>
        <v>0</v>
      </c>
      <c r="P42" s="16">
        <f t="shared" si="32"/>
        <v>0</v>
      </c>
      <c r="Q42" s="16">
        <f>SUM(E42:P42)</f>
        <v>0</v>
      </c>
    </row>
    <row r="43" spans="3:18" x14ac:dyDescent="0.25">
      <c r="C43" s="1005"/>
      <c r="D43" s="16"/>
      <c r="E43" s="16">
        <f t="shared" ref="E43:P43" si="33">E49</f>
        <v>41.391837239923404</v>
      </c>
      <c r="F43" s="16">
        <f t="shared" si="33"/>
        <v>44.354184133621132</v>
      </c>
      <c r="G43" s="16">
        <f t="shared" si="33"/>
        <v>45.953082581439666</v>
      </c>
      <c r="H43" s="16">
        <f t="shared" si="33"/>
        <v>100.46382030400757</v>
      </c>
      <c r="I43" s="16">
        <f t="shared" si="33"/>
        <v>235.87071029568278</v>
      </c>
      <c r="J43" s="16">
        <f t="shared" si="33"/>
        <v>119.1303629483008</v>
      </c>
      <c r="K43" s="16">
        <f t="shared" si="33"/>
        <v>131.3117944398204</v>
      </c>
      <c r="L43" s="16">
        <f t="shared" si="33"/>
        <v>45.037231319235879</v>
      </c>
      <c r="M43" s="16">
        <f t="shared" si="33"/>
        <v>77.261595069935524</v>
      </c>
      <c r="N43" s="16">
        <f t="shared" si="33"/>
        <v>147.42575167919929</v>
      </c>
      <c r="O43" s="16">
        <f t="shared" si="33"/>
        <v>132.40480648730448</v>
      </c>
      <c r="P43" s="16">
        <f t="shared" si="33"/>
        <v>61.502403501529045</v>
      </c>
      <c r="Q43" s="16">
        <f>SUM(E43:P43)</f>
        <v>1182.1075799999999</v>
      </c>
      <c r="R43" s="492"/>
    </row>
    <row r="44" spans="3:18" x14ac:dyDescent="0.25">
      <c r="C44" s="1005"/>
      <c r="D44" s="16"/>
      <c r="E44" s="16">
        <f t="shared" ref="E44:P44" si="34">E220+E392</f>
        <v>0</v>
      </c>
      <c r="F44" s="16">
        <f t="shared" si="34"/>
        <v>0</v>
      </c>
      <c r="G44" s="16">
        <f t="shared" si="34"/>
        <v>0</v>
      </c>
      <c r="H44" s="16">
        <f t="shared" si="34"/>
        <v>0</v>
      </c>
      <c r="I44" s="16">
        <f t="shared" si="34"/>
        <v>0</v>
      </c>
      <c r="J44" s="16">
        <f t="shared" si="34"/>
        <v>0</v>
      </c>
      <c r="K44" s="16">
        <f t="shared" si="34"/>
        <v>0</v>
      </c>
      <c r="L44" s="16">
        <f t="shared" si="34"/>
        <v>0</v>
      </c>
      <c r="M44" s="16">
        <f t="shared" si="34"/>
        <v>0</v>
      </c>
      <c r="N44" s="16">
        <f t="shared" si="34"/>
        <v>0</v>
      </c>
      <c r="O44" s="16">
        <f t="shared" si="34"/>
        <v>0</v>
      </c>
      <c r="P44" s="16">
        <f t="shared" si="34"/>
        <v>0</v>
      </c>
      <c r="Q44" s="16">
        <f t="shared" si="21"/>
        <v>0</v>
      </c>
    </row>
    <row r="45" spans="3:18" x14ac:dyDescent="0.25">
      <c r="C45" s="1005"/>
      <c r="D45" s="16"/>
      <c r="E45" s="16">
        <f t="shared" ref="E45:P45" si="35">E221+E393</f>
        <v>0</v>
      </c>
      <c r="F45" s="16">
        <f t="shared" si="35"/>
        <v>0</v>
      </c>
      <c r="G45" s="16">
        <f t="shared" si="35"/>
        <v>0</v>
      </c>
      <c r="H45" s="16">
        <f t="shared" si="35"/>
        <v>0</v>
      </c>
      <c r="I45" s="16">
        <f t="shared" si="35"/>
        <v>0</v>
      </c>
      <c r="J45" s="16">
        <f t="shared" si="35"/>
        <v>0</v>
      </c>
      <c r="K45" s="16">
        <f t="shared" si="35"/>
        <v>0</v>
      </c>
      <c r="L45" s="16">
        <f t="shared" si="35"/>
        <v>0</v>
      </c>
      <c r="M45" s="16">
        <f t="shared" si="35"/>
        <v>0</v>
      </c>
      <c r="N45" s="16">
        <f t="shared" si="35"/>
        <v>0</v>
      </c>
      <c r="O45" s="16">
        <f t="shared" si="35"/>
        <v>0</v>
      </c>
      <c r="P45" s="16">
        <f t="shared" si="35"/>
        <v>0</v>
      </c>
      <c r="Q45" s="16">
        <f t="shared" si="21"/>
        <v>0</v>
      </c>
    </row>
    <row r="46" spans="3:18" x14ac:dyDescent="0.25">
      <c r="C46" s="1005"/>
      <c r="D46" s="16"/>
      <c r="E46" s="16">
        <f t="shared" ref="E46:P46" si="36">E222+E394</f>
        <v>0</v>
      </c>
      <c r="F46" s="16">
        <f t="shared" si="36"/>
        <v>0</v>
      </c>
      <c r="G46" s="16">
        <f t="shared" si="36"/>
        <v>0</v>
      </c>
      <c r="H46" s="16">
        <f t="shared" si="36"/>
        <v>0</v>
      </c>
      <c r="I46" s="16">
        <f t="shared" si="36"/>
        <v>0</v>
      </c>
      <c r="J46" s="16">
        <f t="shared" si="36"/>
        <v>0</v>
      </c>
      <c r="K46" s="16">
        <f t="shared" si="36"/>
        <v>0</v>
      </c>
      <c r="L46" s="16">
        <f t="shared" si="36"/>
        <v>0</v>
      </c>
      <c r="M46" s="16">
        <f t="shared" si="36"/>
        <v>0</v>
      </c>
      <c r="N46" s="16">
        <f t="shared" si="36"/>
        <v>0</v>
      </c>
      <c r="O46" s="16">
        <f t="shared" si="36"/>
        <v>0</v>
      </c>
      <c r="P46" s="16">
        <f t="shared" si="36"/>
        <v>0</v>
      </c>
      <c r="Q46" s="16">
        <f t="shared" si="21"/>
        <v>0</v>
      </c>
    </row>
    <row r="47" spans="3:18" x14ac:dyDescent="0.25">
      <c r="C47" s="1005"/>
      <c r="D47" s="16"/>
      <c r="E47" s="16">
        <f t="shared" ref="E47:P47" si="37">E223+E395</f>
        <v>0</v>
      </c>
      <c r="F47" s="16">
        <f t="shared" si="37"/>
        <v>0</v>
      </c>
      <c r="G47" s="16">
        <f t="shared" si="37"/>
        <v>0</v>
      </c>
      <c r="H47" s="16">
        <f t="shared" si="37"/>
        <v>0</v>
      </c>
      <c r="I47" s="16">
        <f t="shared" si="37"/>
        <v>0</v>
      </c>
      <c r="J47" s="16">
        <f t="shared" si="37"/>
        <v>0</v>
      </c>
      <c r="K47" s="16">
        <f t="shared" si="37"/>
        <v>0</v>
      </c>
      <c r="L47" s="16">
        <f t="shared" si="37"/>
        <v>0</v>
      </c>
      <c r="M47" s="16">
        <f t="shared" si="37"/>
        <v>0</v>
      </c>
      <c r="N47" s="16">
        <f t="shared" si="37"/>
        <v>0</v>
      </c>
      <c r="O47" s="16">
        <f t="shared" si="37"/>
        <v>0</v>
      </c>
      <c r="P47" s="16">
        <f t="shared" si="37"/>
        <v>0</v>
      </c>
      <c r="Q47" s="16">
        <f t="shared" si="21"/>
        <v>0</v>
      </c>
    </row>
    <row r="48" spans="3:18" x14ac:dyDescent="0.25">
      <c r="C48" s="1006"/>
      <c r="D48" s="156"/>
      <c r="E48" s="16">
        <f t="shared" ref="E48:P48" si="38">E224+E396</f>
        <v>0</v>
      </c>
      <c r="F48" s="16">
        <f t="shared" si="38"/>
        <v>0</v>
      </c>
      <c r="G48" s="16">
        <f t="shared" si="38"/>
        <v>0</v>
      </c>
      <c r="H48" s="16">
        <f t="shared" si="38"/>
        <v>0</v>
      </c>
      <c r="I48" s="16">
        <f t="shared" si="38"/>
        <v>0</v>
      </c>
      <c r="J48" s="16">
        <f t="shared" si="38"/>
        <v>0</v>
      </c>
      <c r="K48" s="16">
        <f t="shared" si="38"/>
        <v>0</v>
      </c>
      <c r="L48" s="16">
        <f t="shared" si="38"/>
        <v>0</v>
      </c>
      <c r="M48" s="16">
        <f t="shared" si="38"/>
        <v>0</v>
      </c>
      <c r="N48" s="16">
        <f t="shared" si="38"/>
        <v>0</v>
      </c>
      <c r="O48" s="16">
        <f t="shared" si="38"/>
        <v>0</v>
      </c>
      <c r="P48" s="16">
        <f t="shared" si="38"/>
        <v>0</v>
      </c>
      <c r="Q48" s="16">
        <f t="shared" si="21"/>
        <v>0</v>
      </c>
    </row>
    <row r="49" spans="3:18" x14ac:dyDescent="0.25">
      <c r="C49" s="937" t="s">
        <v>188</v>
      </c>
      <c r="D49" s="938"/>
      <c r="E49" s="16">
        <f t="shared" ref="E49:Q49" si="39">E225+E397</f>
        <v>41.391837239923404</v>
      </c>
      <c r="F49" s="16">
        <f t="shared" si="39"/>
        <v>44.354184133621132</v>
      </c>
      <c r="G49" s="16">
        <f t="shared" si="39"/>
        <v>45.953082581439666</v>
      </c>
      <c r="H49" s="16">
        <f t="shared" si="39"/>
        <v>100.46382030400757</v>
      </c>
      <c r="I49" s="16">
        <f t="shared" si="39"/>
        <v>235.87071029568278</v>
      </c>
      <c r="J49" s="16">
        <f t="shared" si="39"/>
        <v>119.1303629483008</v>
      </c>
      <c r="K49" s="16">
        <f t="shared" si="39"/>
        <v>131.3117944398204</v>
      </c>
      <c r="L49" s="16">
        <f t="shared" si="39"/>
        <v>45.037231319235879</v>
      </c>
      <c r="M49" s="16">
        <f t="shared" si="39"/>
        <v>77.261595069935524</v>
      </c>
      <c r="N49" s="16">
        <f t="shared" si="39"/>
        <v>147.42575167919929</v>
      </c>
      <c r="O49" s="16">
        <f t="shared" si="39"/>
        <v>132.40480648730448</v>
      </c>
      <c r="P49" s="16">
        <f t="shared" si="39"/>
        <v>61.502403501529045</v>
      </c>
      <c r="Q49" s="16">
        <f t="shared" si="39"/>
        <v>2351.5091050000001</v>
      </c>
      <c r="R49" s="492"/>
    </row>
    <row r="50" spans="3:18" x14ac:dyDescent="0.25">
      <c r="C50" s="935" t="s">
        <v>332</v>
      </c>
      <c r="D50" s="936"/>
      <c r="E50" s="28">
        <f t="shared" ref="E50:Q50" si="40">E29+E49</f>
        <v>1878.658231387941</v>
      </c>
      <c r="F50" s="28">
        <f t="shared" si="40"/>
        <v>1085.6863779237699</v>
      </c>
      <c r="G50" s="28">
        <f t="shared" si="40"/>
        <v>1324.4426382217891</v>
      </c>
      <c r="H50" s="28">
        <f t="shared" si="40"/>
        <v>1512.3599282030602</v>
      </c>
      <c r="I50" s="28">
        <f t="shared" si="40"/>
        <v>1746.741261649915</v>
      </c>
      <c r="J50" s="28">
        <f t="shared" si="40"/>
        <v>1780.3874990761262</v>
      </c>
      <c r="K50" s="28">
        <f t="shared" si="40"/>
        <v>1621.0954971085898</v>
      </c>
      <c r="L50" s="28">
        <f t="shared" si="40"/>
        <v>1478.5950680911567</v>
      </c>
      <c r="M50" s="28">
        <f t="shared" si="40"/>
        <v>1712.6609017254841</v>
      </c>
      <c r="N50" s="28">
        <f t="shared" si="40"/>
        <v>1933.4959384173433</v>
      </c>
      <c r="O50" s="28">
        <f t="shared" si="40"/>
        <v>1814.2061476182623</v>
      </c>
      <c r="P50" s="28">
        <f t="shared" si="40"/>
        <v>2067.49730202821</v>
      </c>
      <c r="Q50" s="28">
        <f t="shared" si="40"/>
        <v>21125.228316451648</v>
      </c>
      <c r="R50" s="492"/>
    </row>
    <row r="51" spans="3:18" x14ac:dyDescent="0.25">
      <c r="C51" s="1002" t="s">
        <v>333</v>
      </c>
      <c r="D51" s="100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935" t="s">
        <v>313</v>
      </c>
      <c r="D52" s="93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8" ht="15" customHeight="1" x14ac:dyDescent="0.25">
      <c r="C53" s="1004" t="s">
        <v>334</v>
      </c>
      <c r="D53" s="16" t="s">
        <v>335</v>
      </c>
      <c r="E53" s="92">
        <f t="shared" ref="E53:P53" si="41">E229+E401</f>
        <v>50.711964099957392</v>
      </c>
      <c r="F53" s="92">
        <f t="shared" si="41"/>
        <v>67.951585219203125</v>
      </c>
      <c r="G53" s="92">
        <f t="shared" si="41"/>
        <v>69.148734321112414</v>
      </c>
      <c r="H53" s="92">
        <f t="shared" si="41"/>
        <v>50.202413589195615</v>
      </c>
      <c r="I53" s="92">
        <f t="shared" si="41"/>
        <v>43.784656541672945</v>
      </c>
      <c r="J53" s="92">
        <f t="shared" si="41"/>
        <v>45.7300504179643</v>
      </c>
      <c r="K53" s="92">
        <f t="shared" si="41"/>
        <v>43.784656541672945</v>
      </c>
      <c r="L53" s="92">
        <f t="shared" si="41"/>
        <v>62.70174576204014</v>
      </c>
      <c r="M53" s="92">
        <f t="shared" si="41"/>
        <v>38.742392560843726</v>
      </c>
      <c r="N53" s="92">
        <f t="shared" si="41"/>
        <v>40.689273851910492</v>
      </c>
      <c r="O53" s="92">
        <f t="shared" si="41"/>
        <v>52.53491301957547</v>
      </c>
      <c r="P53" s="92">
        <f t="shared" si="41"/>
        <v>62.798397520181339</v>
      </c>
      <c r="Q53" s="92">
        <f t="shared" ref="Q53:Q79" si="42">SUM(E53:P53)</f>
        <v>628.7807834453298</v>
      </c>
    </row>
    <row r="54" spans="3:18" x14ac:dyDescent="0.25">
      <c r="C54" s="1005"/>
      <c r="D54" s="16" t="s">
        <v>336</v>
      </c>
      <c r="E54" s="92">
        <f t="shared" ref="E54:P54" si="43">E230+E402</f>
        <v>14.176347123325197</v>
      </c>
      <c r="F54" s="92">
        <f t="shared" si="43"/>
        <v>17.323907093315608</v>
      </c>
      <c r="G54" s="92">
        <f t="shared" si="43"/>
        <v>16.765071380628012</v>
      </c>
      <c r="H54" s="92">
        <f t="shared" si="43"/>
        <v>0</v>
      </c>
      <c r="I54" s="92">
        <f t="shared" si="43"/>
        <v>5.6047934713668113</v>
      </c>
      <c r="J54" s="92">
        <f t="shared" si="43"/>
        <v>11.587622866022294</v>
      </c>
      <c r="K54" s="92">
        <f t="shared" si="43"/>
        <v>11.209586942733623</v>
      </c>
      <c r="L54" s="92">
        <f t="shared" si="43"/>
        <v>16.025435878541479</v>
      </c>
      <c r="M54" s="92">
        <f t="shared" si="43"/>
        <v>13.884602008613239</v>
      </c>
      <c r="N54" s="92">
        <f t="shared" si="43"/>
        <v>14.266747018024656</v>
      </c>
      <c r="O54" s="92">
        <f t="shared" si="43"/>
        <v>13.576420549410567</v>
      </c>
      <c r="P54" s="92">
        <f t="shared" si="43"/>
        <v>15.413182046258793</v>
      </c>
      <c r="Q54" s="92">
        <f t="shared" si="42"/>
        <v>149.83371637824027</v>
      </c>
    </row>
    <row r="55" spans="3:18" ht="14.25" customHeight="1" x14ac:dyDescent="0.25">
      <c r="C55" s="1005"/>
      <c r="D55" s="16" t="s">
        <v>337</v>
      </c>
      <c r="E55" s="92">
        <f t="shared" ref="E55:P55" si="44">E231+E403</f>
        <v>28.669993290463701</v>
      </c>
      <c r="F55" s="92">
        <f t="shared" si="44"/>
        <v>28.424619474013788</v>
      </c>
      <c r="G55" s="92">
        <f t="shared" si="44"/>
        <v>28.088844777819162</v>
      </c>
      <c r="H55" s="92">
        <f t="shared" si="44"/>
        <v>30.22617986321184</v>
      </c>
      <c r="I55" s="92">
        <f t="shared" si="44"/>
        <v>27.223579214548412</v>
      </c>
      <c r="J55" s="92">
        <f t="shared" si="44"/>
        <v>30.755104893834304</v>
      </c>
      <c r="K55" s="92">
        <f t="shared" si="44"/>
        <v>28.424619474013788</v>
      </c>
      <c r="L55" s="92">
        <f t="shared" si="44"/>
        <v>20.854766203039166</v>
      </c>
      <c r="M55" s="92">
        <f t="shared" si="44"/>
        <v>18.165378656706</v>
      </c>
      <c r="N55" s="92">
        <f t="shared" si="44"/>
        <v>25.802987729638016</v>
      </c>
      <c r="O55" s="92">
        <f t="shared" si="44"/>
        <v>27.021504686104095</v>
      </c>
      <c r="P55" s="92">
        <f t="shared" si="44"/>
        <v>32.027740252409892</v>
      </c>
      <c r="Q55" s="92">
        <f t="shared" si="42"/>
        <v>325.68531851580218</v>
      </c>
    </row>
    <row r="56" spans="3:18" x14ac:dyDescent="0.25">
      <c r="C56" s="1005"/>
      <c r="D56" s="16" t="s">
        <v>338</v>
      </c>
      <c r="E56" s="92">
        <f t="shared" ref="E56:P56" si="45">E232+E404</f>
        <v>92.276921850847998</v>
      </c>
      <c r="F56" s="92">
        <f t="shared" si="45"/>
        <v>116.27760676387408</v>
      </c>
      <c r="G56" s="92">
        <f t="shared" si="45"/>
        <v>114.18829056333982</v>
      </c>
      <c r="H56" s="92">
        <f t="shared" si="45"/>
        <v>77.474165637274467</v>
      </c>
      <c r="I56" s="92">
        <f t="shared" si="45"/>
        <v>71.514614434407207</v>
      </c>
      <c r="J56" s="92">
        <f t="shared" si="45"/>
        <v>74.974999003814006</v>
      </c>
      <c r="K56" s="92">
        <f t="shared" si="45"/>
        <v>71.514614434407207</v>
      </c>
      <c r="L56" s="92">
        <f t="shared" si="45"/>
        <v>0</v>
      </c>
      <c r="M56" s="92">
        <f t="shared" si="45"/>
        <v>40.226970619354063</v>
      </c>
      <c r="N56" s="92">
        <f t="shared" si="45"/>
        <v>80.453941238708126</v>
      </c>
      <c r="O56" s="92">
        <f t="shared" si="45"/>
        <v>88.853035887309062</v>
      </c>
      <c r="P56" s="92">
        <f t="shared" si="45"/>
        <v>104.29214605017719</v>
      </c>
      <c r="Q56" s="92">
        <f t="shared" si="42"/>
        <v>932.04730648351324</v>
      </c>
    </row>
    <row r="57" spans="3:18" x14ac:dyDescent="0.25">
      <c r="C57" s="1005"/>
      <c r="D57" s="16" t="s">
        <v>339</v>
      </c>
      <c r="E57" s="92">
        <f t="shared" ref="E57:P57" si="46">E233+E405</f>
        <v>57.878488299195752</v>
      </c>
      <c r="F57" s="92">
        <f t="shared" si="46"/>
        <v>74.60966489085628</v>
      </c>
      <c r="G57" s="92">
        <f t="shared" si="46"/>
        <v>0.51445427064540661</v>
      </c>
      <c r="H57" s="92">
        <f t="shared" si="46"/>
        <v>24.595397722213917</v>
      </c>
      <c r="I57" s="92">
        <f t="shared" si="46"/>
        <v>44.971580642771919</v>
      </c>
      <c r="J57" s="92">
        <f t="shared" si="46"/>
        <v>47.122731918842561</v>
      </c>
      <c r="K57" s="92">
        <f t="shared" si="46"/>
        <v>44.971580642771919</v>
      </c>
      <c r="L57" s="92">
        <f t="shared" si="46"/>
        <v>60.908526085003487</v>
      </c>
      <c r="M57" s="92">
        <f t="shared" si="46"/>
        <v>50.528721439287743</v>
      </c>
      <c r="N57" s="92">
        <f t="shared" si="46"/>
        <v>50.528721439287743</v>
      </c>
      <c r="O57" s="92">
        <f t="shared" si="46"/>
        <v>57.400454682291169</v>
      </c>
      <c r="P57" s="92">
        <f t="shared" si="46"/>
        <v>65.347763563329934</v>
      </c>
      <c r="Q57" s="92">
        <f t="shared" si="42"/>
        <v>579.37808559649784</v>
      </c>
    </row>
    <row r="58" spans="3:18" ht="14.25" customHeight="1" x14ac:dyDescent="0.25">
      <c r="C58" s="1005"/>
      <c r="D58" s="16" t="s">
        <v>340</v>
      </c>
      <c r="E58" s="92">
        <f t="shared" ref="E58:P58" si="47">E234+E406</f>
        <v>65.346662357461355</v>
      </c>
      <c r="F58" s="92">
        <f t="shared" si="47"/>
        <v>84.827400378273211</v>
      </c>
      <c r="G58" s="92">
        <f t="shared" si="47"/>
        <v>54.275502490059367</v>
      </c>
      <c r="H58" s="92">
        <f t="shared" si="47"/>
        <v>47.011782323698149</v>
      </c>
      <c r="I58" s="92">
        <f t="shared" si="47"/>
        <v>52.277329885968982</v>
      </c>
      <c r="J58" s="92">
        <f t="shared" si="47"/>
        <v>51.598585383965009</v>
      </c>
      <c r="K58" s="92">
        <f t="shared" si="47"/>
        <v>52.277329885968982</v>
      </c>
      <c r="L58" s="92">
        <f t="shared" si="47"/>
        <v>42.198342013177466</v>
      </c>
      <c r="M58" s="92">
        <f t="shared" si="47"/>
        <v>47.182024451391818</v>
      </c>
      <c r="N58" s="92">
        <f t="shared" si="47"/>
        <v>56.633774043133101</v>
      </c>
      <c r="O58" s="92">
        <f t="shared" si="47"/>
        <v>62.957644593855257</v>
      </c>
      <c r="P58" s="92">
        <f t="shared" si="47"/>
        <v>76.237772750371633</v>
      </c>
      <c r="Q58" s="92">
        <f t="shared" si="42"/>
        <v>692.8241505573244</v>
      </c>
    </row>
    <row r="59" spans="3:18" x14ac:dyDescent="0.25">
      <c r="C59" s="1005"/>
      <c r="D59" s="16" t="s">
        <v>341</v>
      </c>
      <c r="E59" s="92">
        <f t="shared" ref="E59:P59" si="48">E235+E407</f>
        <v>5.8728388493936352</v>
      </c>
      <c r="F59" s="92">
        <f t="shared" si="48"/>
        <v>7.3961064259551019</v>
      </c>
      <c r="G59" s="92">
        <f t="shared" si="48"/>
        <v>7.1575223476984888</v>
      </c>
      <c r="H59" s="92">
        <f t="shared" si="48"/>
        <v>4.930737617303409</v>
      </c>
      <c r="I59" s="92">
        <f t="shared" si="48"/>
        <v>4.5514501082800711</v>
      </c>
      <c r="J59" s="92">
        <f t="shared" si="48"/>
        <v>4.5881553510887816</v>
      </c>
      <c r="K59" s="92">
        <f t="shared" si="48"/>
        <v>4.5514501082800711</v>
      </c>
      <c r="L59" s="92">
        <f t="shared" si="48"/>
        <v>5.6071132914872592</v>
      </c>
      <c r="M59" s="92">
        <f t="shared" si="48"/>
        <v>4.930737617303409</v>
      </c>
      <c r="N59" s="92">
        <f t="shared" si="48"/>
        <v>4.930737617303409</v>
      </c>
      <c r="O59" s="92">
        <f t="shared" si="48"/>
        <v>5.4813162594340588</v>
      </c>
      <c r="P59" s="92">
        <f t="shared" si="48"/>
        <v>6.6375314079084289</v>
      </c>
      <c r="Q59" s="92">
        <f t="shared" si="42"/>
        <v>66.635697001436128</v>
      </c>
    </row>
    <row r="60" spans="3:18" x14ac:dyDescent="0.25">
      <c r="C60" s="1005"/>
      <c r="D60" s="16" t="s">
        <v>342</v>
      </c>
      <c r="E60" s="92">
        <f t="shared" ref="E60:P60" si="49">E236+E408</f>
        <v>32.84077959041624</v>
      </c>
      <c r="F60" s="92">
        <f t="shared" si="49"/>
        <v>41.598320814527234</v>
      </c>
      <c r="G60" s="92">
        <f t="shared" si="49"/>
        <v>41.315819484717203</v>
      </c>
      <c r="H60" s="92">
        <f t="shared" si="49"/>
        <v>28.462008978360739</v>
      </c>
      <c r="I60" s="92">
        <f t="shared" si="49"/>
        <v>26.27262367233299</v>
      </c>
      <c r="J60" s="92">
        <f t="shared" si="49"/>
        <v>25.425119682902896</v>
      </c>
      <c r="K60" s="92">
        <f t="shared" si="49"/>
        <v>26.27262367233299</v>
      </c>
      <c r="L60" s="92">
        <f t="shared" si="49"/>
        <v>31.781399603628625</v>
      </c>
      <c r="M60" s="92">
        <f t="shared" si="49"/>
        <v>28.462008978360739</v>
      </c>
      <c r="N60" s="92">
        <f t="shared" si="49"/>
        <v>28.462008978360739</v>
      </c>
      <c r="O60" s="92">
        <f t="shared" si="49"/>
        <v>31.640148938723609</v>
      </c>
      <c r="P60" s="92">
        <f t="shared" si="49"/>
        <v>37.576300736724157</v>
      </c>
      <c r="Q60" s="92">
        <f t="shared" si="42"/>
        <v>380.10916313138813</v>
      </c>
    </row>
    <row r="61" spans="3:18" x14ac:dyDescent="0.25">
      <c r="C61" s="1006"/>
      <c r="D61" s="257" t="s">
        <v>343</v>
      </c>
      <c r="E61" s="92">
        <f t="shared" ref="E61:P61" si="50">E237+E409</f>
        <v>162.11607444076026</v>
      </c>
      <c r="F61" s="92">
        <f t="shared" si="50"/>
        <v>166.52740146814455</v>
      </c>
      <c r="G61" s="92">
        <f t="shared" si="50"/>
        <v>161.15554980788181</v>
      </c>
      <c r="H61" s="92">
        <f t="shared" si="50"/>
        <v>160.91387957517918</v>
      </c>
      <c r="I61" s="92">
        <f t="shared" si="50"/>
        <v>129.83515559923453</v>
      </c>
      <c r="J61" s="92">
        <f t="shared" si="50"/>
        <v>141.61204975968036</v>
      </c>
      <c r="K61" s="92">
        <f t="shared" si="50"/>
        <v>129.68071669985611</v>
      </c>
      <c r="L61" s="92">
        <f t="shared" si="50"/>
        <v>164.71045164187927</v>
      </c>
      <c r="M61" s="92">
        <f t="shared" si="50"/>
        <v>162.26713194913776</v>
      </c>
      <c r="N61" s="92">
        <f t="shared" si="50"/>
        <v>145.84131400437536</v>
      </c>
      <c r="O61" s="92">
        <f t="shared" si="50"/>
        <v>143.27622537075337</v>
      </c>
      <c r="P61" s="92">
        <f t="shared" si="50"/>
        <v>170.72388721687821</v>
      </c>
      <c r="Q61" s="92">
        <f t="shared" si="42"/>
        <v>1838.6598375337608</v>
      </c>
    </row>
    <row r="62" spans="3:18" x14ac:dyDescent="0.25">
      <c r="C62" s="16"/>
      <c r="D62" s="257" t="s">
        <v>412</v>
      </c>
      <c r="E62" s="92">
        <f t="shared" ref="E62:P62" si="51">E238+E410</f>
        <v>160.77977114543978</v>
      </c>
      <c r="F62" s="92">
        <f t="shared" si="51"/>
        <v>168.6269409739258</v>
      </c>
      <c r="G62" s="92">
        <f t="shared" si="51"/>
        <v>163.18736223283128</v>
      </c>
      <c r="H62" s="92">
        <f t="shared" si="51"/>
        <v>160.069379987719</v>
      </c>
      <c r="I62" s="92">
        <f t="shared" si="51"/>
        <v>123.84724857992035</v>
      </c>
      <c r="J62" s="92">
        <f t="shared" si="51"/>
        <v>129.82999632385827</v>
      </c>
      <c r="K62" s="92">
        <f t="shared" si="51"/>
        <v>127.44825824340894</v>
      </c>
      <c r="L62" s="92">
        <f t="shared" si="51"/>
        <v>166.7870834585556</v>
      </c>
      <c r="M62" s="92">
        <f t="shared" si="51"/>
        <v>151.78755210891552</v>
      </c>
      <c r="N62" s="92">
        <f t="shared" si="51"/>
        <v>146.30866937443557</v>
      </c>
      <c r="O62" s="92">
        <f t="shared" si="51"/>
        <v>141.85795447436357</v>
      </c>
      <c r="P62" s="92">
        <f t="shared" si="51"/>
        <v>168.6269409739258</v>
      </c>
      <c r="Q62" s="92">
        <f t="shared" si="42"/>
        <v>1809.1571578772996</v>
      </c>
    </row>
    <row r="63" spans="3:18" x14ac:dyDescent="0.25">
      <c r="C63" s="16"/>
      <c r="D63" s="16" t="s">
        <v>344</v>
      </c>
      <c r="E63" s="92">
        <f t="shared" ref="E63:P63" si="52">E239+E411</f>
        <v>1.1523835905758508</v>
      </c>
      <c r="F63" s="92">
        <f t="shared" si="52"/>
        <v>1.4596858813961366</v>
      </c>
      <c r="G63" s="92">
        <f t="shared" si="52"/>
        <v>1.4497729042728069</v>
      </c>
      <c r="H63" s="92">
        <f t="shared" si="52"/>
        <v>0.99873244516576132</v>
      </c>
      <c r="I63" s="92">
        <f t="shared" si="52"/>
        <v>0.92190687246071445</v>
      </c>
      <c r="J63" s="92">
        <f t="shared" si="52"/>
        <v>0.89216794109101394</v>
      </c>
      <c r="K63" s="92">
        <f t="shared" si="52"/>
        <v>0.92190687246071445</v>
      </c>
      <c r="L63" s="92">
        <f t="shared" si="52"/>
        <v>1.1152099263637312</v>
      </c>
      <c r="M63" s="92">
        <f t="shared" si="52"/>
        <v>0.99873244516576132</v>
      </c>
      <c r="N63" s="92">
        <f t="shared" si="52"/>
        <v>0.99873244516576132</v>
      </c>
      <c r="O63" s="92">
        <f t="shared" si="52"/>
        <v>1.1102534378021058</v>
      </c>
      <c r="P63" s="92">
        <f t="shared" si="52"/>
        <v>1.3060347359859497</v>
      </c>
      <c r="Q63" s="92">
        <f t="shared" si="42"/>
        <v>13.325519497906306</v>
      </c>
    </row>
    <row r="64" spans="3:18" x14ac:dyDescent="0.25">
      <c r="C64" s="16"/>
      <c r="D64" s="16" t="s">
        <v>345</v>
      </c>
      <c r="E64" s="92">
        <f t="shared" ref="E64:P64" si="53">E240+E412</f>
        <v>0.97769612524437266</v>
      </c>
      <c r="F64" s="92">
        <f t="shared" si="53"/>
        <v>0.96759785540616794</v>
      </c>
      <c r="G64" s="92">
        <f t="shared" si="53"/>
        <v>0.97769612524437266</v>
      </c>
      <c r="H64" s="92">
        <f t="shared" si="53"/>
        <v>1.0316300664256937</v>
      </c>
      <c r="I64" s="92">
        <f t="shared" si="53"/>
        <v>0.83953343336711639</v>
      </c>
      <c r="J64" s="92">
        <f t="shared" si="53"/>
        <v>0.90391029197463868</v>
      </c>
      <c r="K64" s="92">
        <f t="shared" si="53"/>
        <v>0.79684529268743243</v>
      </c>
      <c r="L64" s="92">
        <f t="shared" si="53"/>
        <v>0.97769612524437266</v>
      </c>
      <c r="M64" s="92">
        <f t="shared" si="53"/>
        <v>0.98894192574600992</v>
      </c>
      <c r="N64" s="92">
        <f t="shared" si="53"/>
        <v>0.92490971472648398</v>
      </c>
      <c r="O64" s="92">
        <f t="shared" si="53"/>
        <v>0.84672119064098594</v>
      </c>
      <c r="P64" s="92">
        <f t="shared" si="53"/>
        <v>1.0316300664256937</v>
      </c>
      <c r="Q64" s="92">
        <f t="shared" si="42"/>
        <v>11.264808213133341</v>
      </c>
    </row>
    <row r="65" spans="3:17" x14ac:dyDescent="0.25">
      <c r="C65" s="16"/>
      <c r="D65" s="16" t="s">
        <v>346</v>
      </c>
      <c r="E65" s="92">
        <f t="shared" ref="E65:P65" si="54">E241+E413</f>
        <v>0.12202250325460132</v>
      </c>
      <c r="F65" s="92">
        <f t="shared" si="54"/>
        <v>0.15456183745583457</v>
      </c>
      <c r="G65" s="92">
        <f t="shared" si="54"/>
        <v>0.15351218151384929</v>
      </c>
      <c r="H65" s="92">
        <f t="shared" si="54"/>
        <v>0.10575283615399036</v>
      </c>
      <c r="I65" s="92">
        <f t="shared" si="54"/>
        <v>9.7618002603684625E-2</v>
      </c>
      <c r="J65" s="92">
        <f t="shared" si="54"/>
        <v>9.4469034777759323E-2</v>
      </c>
      <c r="K65" s="92">
        <f t="shared" si="54"/>
        <v>9.7618002603684625E-2</v>
      </c>
      <c r="L65" s="92">
        <f t="shared" si="54"/>
        <v>0.11808629347219531</v>
      </c>
      <c r="M65" s="92">
        <f t="shared" si="54"/>
        <v>0.10575283615399036</v>
      </c>
      <c r="N65" s="92">
        <f t="shared" si="54"/>
        <v>0.10575283615399036</v>
      </c>
      <c r="O65" s="92">
        <f t="shared" si="54"/>
        <v>0.11756146550120683</v>
      </c>
      <c r="P65" s="92">
        <f t="shared" si="54"/>
        <v>0.1382921703552133</v>
      </c>
      <c r="Q65" s="92">
        <f t="shared" si="42"/>
        <v>1.4110000000000005</v>
      </c>
    </row>
    <row r="66" spans="3:17" x14ac:dyDescent="0.25">
      <c r="C66" s="16"/>
      <c r="D66" s="16" t="s">
        <v>347</v>
      </c>
      <c r="E66" s="92">
        <f t="shared" ref="E66:P66" si="55">E242+E414</f>
        <v>6.8746616404267682</v>
      </c>
      <c r="F66" s="92">
        <f t="shared" si="55"/>
        <v>7.1038170284409929</v>
      </c>
      <c r="G66" s="92">
        <f t="shared" si="55"/>
        <v>6.8746616404267682</v>
      </c>
      <c r="H66" s="92">
        <f t="shared" si="55"/>
        <v>7.253897669886932</v>
      </c>
      <c r="I66" s="92">
        <f t="shared" si="55"/>
        <v>5.9653014868732184</v>
      </c>
      <c r="J66" s="92">
        <f t="shared" si="55"/>
        <v>6.5841829795636642</v>
      </c>
      <c r="K66" s="92">
        <f t="shared" si="55"/>
        <v>5.6030106139816294</v>
      </c>
      <c r="L66" s="92">
        <f t="shared" si="55"/>
        <v>6.8746616404267682</v>
      </c>
      <c r="M66" s="92">
        <f t="shared" si="55"/>
        <v>7.1038170284409929</v>
      </c>
      <c r="N66" s="92">
        <f t="shared" si="55"/>
        <v>6.6535751041031856</v>
      </c>
      <c r="O66" s="92">
        <f t="shared" si="55"/>
        <v>6.1452374475927538</v>
      </c>
      <c r="P66" s="92">
        <f t="shared" si="55"/>
        <v>7.5540589527788047</v>
      </c>
      <c r="Q66" s="92">
        <f t="shared" si="42"/>
        <v>80.590883232942474</v>
      </c>
    </row>
    <row r="67" spans="3:17" x14ac:dyDescent="0.25">
      <c r="C67" s="16"/>
      <c r="D67" s="16" t="s">
        <v>348</v>
      </c>
      <c r="E67" s="92">
        <f t="shared" ref="E67:P67" si="56">E243+E415</f>
        <v>4.6941507554592432</v>
      </c>
      <c r="F67" s="92">
        <f t="shared" si="56"/>
        <v>4.8506224473078854</v>
      </c>
      <c r="G67" s="92">
        <f t="shared" si="56"/>
        <v>4.6941507554592432</v>
      </c>
      <c r="H67" s="92">
        <f t="shared" si="56"/>
        <v>4.9531003863355174</v>
      </c>
      <c r="I67" s="92">
        <f t="shared" si="56"/>
        <v>4.0732222101638955</v>
      </c>
      <c r="J67" s="92">
        <f t="shared" si="56"/>
        <v>4.4958063573412463</v>
      </c>
      <c r="K67" s="92">
        <f t="shared" si="56"/>
        <v>3.8258430570315722</v>
      </c>
      <c r="L67" s="92">
        <f t="shared" si="56"/>
        <v>4.6941507554592432</v>
      </c>
      <c r="M67" s="92">
        <f t="shared" si="56"/>
        <v>4.8506224473078854</v>
      </c>
      <c r="N67" s="92">
        <f t="shared" si="56"/>
        <v>4.543188630224992</v>
      </c>
      <c r="O67" s="92">
        <f t="shared" si="56"/>
        <v>4.1960859335184981</v>
      </c>
      <c r="P67" s="92">
        <f t="shared" si="56"/>
        <v>5.1580562643907797</v>
      </c>
      <c r="Q67" s="92">
        <f t="shared" si="42"/>
        <v>55.028999999999996</v>
      </c>
    </row>
    <row r="68" spans="3:17" x14ac:dyDescent="0.25">
      <c r="C68" s="16"/>
      <c r="D68" s="16" t="s">
        <v>349</v>
      </c>
      <c r="E68" s="92">
        <f t="shared" ref="E68:P68" si="57">E244+E416</f>
        <v>22.262407727938339</v>
      </c>
      <c r="F68" s="92">
        <f t="shared" si="57"/>
        <v>16.804094505521032</v>
      </c>
      <c r="G68" s="92">
        <f t="shared" si="57"/>
        <v>21.041750628063319</v>
      </c>
      <c r="H68" s="92">
        <f t="shared" si="57"/>
        <v>20.147059544593656</v>
      </c>
      <c r="I68" s="92">
        <f t="shared" si="57"/>
        <v>16.909963970276934</v>
      </c>
      <c r="J68" s="92">
        <f t="shared" si="57"/>
        <v>18.021063259288464</v>
      </c>
      <c r="K68" s="92">
        <f t="shared" si="57"/>
        <v>17.345762306466149</v>
      </c>
      <c r="L68" s="92">
        <f t="shared" si="57"/>
        <v>22.560215473865647</v>
      </c>
      <c r="M68" s="92">
        <f t="shared" si="57"/>
        <v>19.913464402947863</v>
      </c>
      <c r="N68" s="92">
        <f t="shared" si="57"/>
        <v>19.913464402947863</v>
      </c>
      <c r="O68" s="92">
        <f t="shared" si="57"/>
        <v>21.036110315254561</v>
      </c>
      <c r="P68" s="92">
        <f t="shared" si="57"/>
        <v>24.456995059823988</v>
      </c>
      <c r="Q68" s="92">
        <f t="shared" si="42"/>
        <v>240.4123515969878</v>
      </c>
    </row>
    <row r="69" spans="3:17" x14ac:dyDescent="0.25">
      <c r="C69" s="16"/>
      <c r="D69" s="16" t="s">
        <v>350</v>
      </c>
      <c r="E69" s="92">
        <f t="shared" ref="E69:P69" si="58">E245+E417</f>
        <v>19.329707934324567</v>
      </c>
      <c r="F69" s="92">
        <f t="shared" si="58"/>
        <v>0</v>
      </c>
      <c r="G69" s="92">
        <f t="shared" si="58"/>
        <v>9.9851721558117337</v>
      </c>
      <c r="H69" s="92">
        <f t="shared" si="58"/>
        <v>19.270403322270049</v>
      </c>
      <c r="I69" s="92">
        <f t="shared" si="58"/>
        <v>14.263133167664446</v>
      </c>
      <c r="J69" s="92">
        <f t="shared" si="58"/>
        <v>15.565121301706569</v>
      </c>
      <c r="K69" s="92">
        <f t="shared" si="58"/>
        <v>15.173545923047286</v>
      </c>
      <c r="L69" s="92">
        <f t="shared" si="58"/>
        <v>20.410866612615216</v>
      </c>
      <c r="M69" s="92">
        <f t="shared" si="58"/>
        <v>17.904784189195794</v>
      </c>
      <c r="N69" s="92">
        <f t="shared" si="58"/>
        <v>17.904784189195794</v>
      </c>
      <c r="O69" s="92">
        <f t="shared" si="58"/>
        <v>16.994371433812958</v>
      </c>
      <c r="P69" s="92">
        <f t="shared" si="58"/>
        <v>20.37555054826808</v>
      </c>
      <c r="Q69" s="92">
        <f t="shared" si="42"/>
        <v>187.17744077791249</v>
      </c>
    </row>
    <row r="70" spans="3:17" x14ac:dyDescent="0.25">
      <c r="C70" s="16"/>
      <c r="D70" s="16"/>
      <c r="E70" s="92">
        <f t="shared" ref="E70:P70" si="59">E246+E419</f>
        <v>0</v>
      </c>
      <c r="F70" s="92">
        <f t="shared" si="59"/>
        <v>0</v>
      </c>
      <c r="G70" s="92">
        <f t="shared" si="59"/>
        <v>0</v>
      </c>
      <c r="H70" s="92">
        <f t="shared" si="59"/>
        <v>0</v>
      </c>
      <c r="I70" s="92">
        <f t="shared" si="59"/>
        <v>0</v>
      </c>
      <c r="J70" s="92">
        <f t="shared" si="59"/>
        <v>0</v>
      </c>
      <c r="K70" s="92">
        <f t="shared" si="59"/>
        <v>0</v>
      </c>
      <c r="L70" s="92">
        <f t="shared" si="59"/>
        <v>0</v>
      </c>
      <c r="M70" s="92">
        <f t="shared" si="59"/>
        <v>0</v>
      </c>
      <c r="N70" s="92">
        <f t="shared" si="59"/>
        <v>0</v>
      </c>
      <c r="O70" s="92">
        <f t="shared" si="59"/>
        <v>0</v>
      </c>
      <c r="P70" s="92">
        <f t="shared" si="59"/>
        <v>0</v>
      </c>
      <c r="Q70" s="92">
        <f t="shared" si="42"/>
        <v>0</v>
      </c>
    </row>
    <row r="71" spans="3:17" x14ac:dyDescent="0.25">
      <c r="C71" s="16"/>
      <c r="D71" s="16"/>
      <c r="E71" s="92">
        <f t="shared" ref="E71:P71" si="60">E247+E420</f>
        <v>0</v>
      </c>
      <c r="F71" s="92">
        <f t="shared" si="60"/>
        <v>0</v>
      </c>
      <c r="G71" s="92">
        <f t="shared" si="60"/>
        <v>0</v>
      </c>
      <c r="H71" s="92">
        <f t="shared" si="60"/>
        <v>0</v>
      </c>
      <c r="I71" s="92">
        <f t="shared" si="60"/>
        <v>0</v>
      </c>
      <c r="J71" s="92">
        <f t="shared" si="60"/>
        <v>0</v>
      </c>
      <c r="K71" s="92">
        <f t="shared" si="60"/>
        <v>0</v>
      </c>
      <c r="L71" s="92">
        <f t="shared" si="60"/>
        <v>0</v>
      </c>
      <c r="M71" s="92">
        <f t="shared" si="60"/>
        <v>0</v>
      </c>
      <c r="N71" s="92">
        <f t="shared" si="60"/>
        <v>0</v>
      </c>
      <c r="O71" s="92">
        <f t="shared" si="60"/>
        <v>0</v>
      </c>
      <c r="P71" s="92">
        <f t="shared" si="60"/>
        <v>0</v>
      </c>
      <c r="Q71" s="92">
        <f t="shared" si="42"/>
        <v>0</v>
      </c>
    </row>
    <row r="72" spans="3:17" x14ac:dyDescent="0.25">
      <c r="C72" s="16"/>
      <c r="D72" s="16"/>
      <c r="E72" s="92">
        <f t="shared" ref="E72:P72" si="61">E248+E421</f>
        <v>0</v>
      </c>
      <c r="F72" s="92">
        <f t="shared" si="61"/>
        <v>0</v>
      </c>
      <c r="G72" s="92">
        <f t="shared" si="61"/>
        <v>0</v>
      </c>
      <c r="H72" s="92">
        <f t="shared" si="61"/>
        <v>0</v>
      </c>
      <c r="I72" s="92">
        <f t="shared" si="61"/>
        <v>0</v>
      </c>
      <c r="J72" s="92">
        <f t="shared" si="61"/>
        <v>0</v>
      </c>
      <c r="K72" s="92">
        <f t="shared" si="61"/>
        <v>0</v>
      </c>
      <c r="L72" s="92">
        <f t="shared" si="61"/>
        <v>0</v>
      </c>
      <c r="M72" s="92">
        <f t="shared" si="61"/>
        <v>0</v>
      </c>
      <c r="N72" s="92">
        <f t="shared" si="61"/>
        <v>0</v>
      </c>
      <c r="O72" s="92">
        <f t="shared" si="61"/>
        <v>0</v>
      </c>
      <c r="P72" s="92">
        <f t="shared" si="61"/>
        <v>0</v>
      </c>
      <c r="Q72" s="92">
        <f t="shared" si="42"/>
        <v>0</v>
      </c>
    </row>
    <row r="73" spans="3:17" x14ac:dyDescent="0.25">
      <c r="C73" s="16"/>
      <c r="D73" s="16"/>
      <c r="E73" s="92">
        <f t="shared" ref="E73:P73" si="62">E249+E422</f>
        <v>0</v>
      </c>
      <c r="F73" s="92">
        <f t="shared" si="62"/>
        <v>0</v>
      </c>
      <c r="G73" s="92">
        <f t="shared" si="62"/>
        <v>0</v>
      </c>
      <c r="H73" s="92">
        <f t="shared" si="62"/>
        <v>0</v>
      </c>
      <c r="I73" s="92">
        <f t="shared" si="62"/>
        <v>0</v>
      </c>
      <c r="J73" s="92">
        <f t="shared" si="62"/>
        <v>0</v>
      </c>
      <c r="K73" s="92">
        <f t="shared" si="62"/>
        <v>0</v>
      </c>
      <c r="L73" s="92">
        <f t="shared" si="62"/>
        <v>0</v>
      </c>
      <c r="M73" s="92">
        <f t="shared" si="62"/>
        <v>0</v>
      </c>
      <c r="N73" s="92">
        <f t="shared" si="62"/>
        <v>0</v>
      </c>
      <c r="O73" s="92">
        <f t="shared" si="62"/>
        <v>0</v>
      </c>
      <c r="P73" s="92">
        <f t="shared" si="62"/>
        <v>0</v>
      </c>
      <c r="Q73" s="92">
        <f t="shared" si="42"/>
        <v>0</v>
      </c>
    </row>
    <row r="74" spans="3:17" x14ac:dyDescent="0.25">
      <c r="C74" s="16"/>
      <c r="D74" s="16"/>
      <c r="E74" s="92">
        <f t="shared" ref="E74:P74" si="63">E250+E423</f>
        <v>0</v>
      </c>
      <c r="F74" s="92">
        <f t="shared" si="63"/>
        <v>0</v>
      </c>
      <c r="G74" s="92">
        <f t="shared" si="63"/>
        <v>0</v>
      </c>
      <c r="H74" s="92">
        <f t="shared" si="63"/>
        <v>0</v>
      </c>
      <c r="I74" s="92">
        <f t="shared" si="63"/>
        <v>0</v>
      </c>
      <c r="J74" s="92">
        <f t="shared" si="63"/>
        <v>0</v>
      </c>
      <c r="K74" s="92">
        <f t="shared" si="63"/>
        <v>0</v>
      </c>
      <c r="L74" s="92">
        <f t="shared" si="63"/>
        <v>0</v>
      </c>
      <c r="M74" s="92">
        <f t="shared" si="63"/>
        <v>0</v>
      </c>
      <c r="N74" s="92">
        <f t="shared" si="63"/>
        <v>0</v>
      </c>
      <c r="O74" s="92">
        <f t="shared" si="63"/>
        <v>0</v>
      </c>
      <c r="P74" s="92">
        <f t="shared" si="63"/>
        <v>0</v>
      </c>
      <c r="Q74" s="92">
        <f t="shared" si="42"/>
        <v>0</v>
      </c>
    </row>
    <row r="75" spans="3:17" x14ac:dyDescent="0.25">
      <c r="C75" s="16"/>
      <c r="D75" s="16"/>
      <c r="E75" s="92">
        <f t="shared" ref="E75:P75" si="64">E251+E424</f>
        <v>0</v>
      </c>
      <c r="F75" s="92">
        <f t="shared" si="64"/>
        <v>0</v>
      </c>
      <c r="G75" s="92">
        <f t="shared" si="64"/>
        <v>0</v>
      </c>
      <c r="H75" s="92">
        <f t="shared" si="64"/>
        <v>0</v>
      </c>
      <c r="I75" s="92">
        <f t="shared" si="64"/>
        <v>0</v>
      </c>
      <c r="J75" s="92">
        <f t="shared" si="64"/>
        <v>0</v>
      </c>
      <c r="K75" s="92">
        <f t="shared" si="64"/>
        <v>0</v>
      </c>
      <c r="L75" s="92">
        <f t="shared" si="64"/>
        <v>0</v>
      </c>
      <c r="M75" s="92">
        <f t="shared" si="64"/>
        <v>0</v>
      </c>
      <c r="N75" s="92">
        <f t="shared" si="64"/>
        <v>0</v>
      </c>
      <c r="O75" s="92">
        <f t="shared" si="64"/>
        <v>0</v>
      </c>
      <c r="P75" s="92">
        <f t="shared" si="64"/>
        <v>0</v>
      </c>
      <c r="Q75" s="92">
        <f t="shared" si="42"/>
        <v>0</v>
      </c>
    </row>
    <row r="76" spans="3:17" x14ac:dyDescent="0.25">
      <c r="C76" s="16"/>
      <c r="D76" s="16"/>
      <c r="E76" s="92">
        <f t="shared" ref="E76:P76" si="65">E252+E425</f>
        <v>0</v>
      </c>
      <c r="F76" s="92">
        <f t="shared" si="65"/>
        <v>0</v>
      </c>
      <c r="G76" s="92">
        <f t="shared" si="65"/>
        <v>0</v>
      </c>
      <c r="H76" s="92">
        <f t="shared" si="65"/>
        <v>0</v>
      </c>
      <c r="I76" s="92">
        <f t="shared" si="65"/>
        <v>0</v>
      </c>
      <c r="J76" s="92">
        <f t="shared" si="65"/>
        <v>0</v>
      </c>
      <c r="K76" s="92">
        <f t="shared" si="65"/>
        <v>0</v>
      </c>
      <c r="L76" s="92">
        <f t="shared" si="65"/>
        <v>0</v>
      </c>
      <c r="M76" s="92">
        <f t="shared" si="65"/>
        <v>0</v>
      </c>
      <c r="N76" s="92">
        <f t="shared" si="65"/>
        <v>0</v>
      </c>
      <c r="O76" s="92">
        <f t="shared" si="65"/>
        <v>0</v>
      </c>
      <c r="P76" s="92">
        <f t="shared" si="65"/>
        <v>0</v>
      </c>
      <c r="Q76" s="92">
        <f t="shared" si="42"/>
        <v>0</v>
      </c>
    </row>
    <row r="77" spans="3:17" x14ac:dyDescent="0.25">
      <c r="C77" s="16"/>
      <c r="D77" s="16"/>
      <c r="E77" s="92">
        <f t="shared" ref="E77:P77" si="66">E253+E426</f>
        <v>0</v>
      </c>
      <c r="F77" s="92">
        <f t="shared" si="66"/>
        <v>0</v>
      </c>
      <c r="G77" s="92">
        <f t="shared" si="66"/>
        <v>0</v>
      </c>
      <c r="H77" s="92">
        <f t="shared" si="66"/>
        <v>0</v>
      </c>
      <c r="I77" s="92">
        <f t="shared" si="66"/>
        <v>0</v>
      </c>
      <c r="J77" s="92">
        <f t="shared" si="66"/>
        <v>0</v>
      </c>
      <c r="K77" s="92">
        <f t="shared" si="66"/>
        <v>0</v>
      </c>
      <c r="L77" s="92">
        <f t="shared" si="66"/>
        <v>0</v>
      </c>
      <c r="M77" s="92">
        <f t="shared" si="66"/>
        <v>0</v>
      </c>
      <c r="N77" s="92">
        <f t="shared" si="66"/>
        <v>0</v>
      </c>
      <c r="O77" s="92">
        <f t="shared" si="66"/>
        <v>0</v>
      </c>
      <c r="P77" s="92">
        <f t="shared" si="66"/>
        <v>0</v>
      </c>
      <c r="Q77" s="92">
        <f t="shared" si="42"/>
        <v>0</v>
      </c>
    </row>
    <row r="78" spans="3:17" x14ac:dyDescent="0.25">
      <c r="C78" s="16"/>
      <c r="D78" s="16"/>
      <c r="E78" s="92">
        <f t="shared" ref="E78:P78" si="67">E254+E427</f>
        <v>0</v>
      </c>
      <c r="F78" s="92">
        <f t="shared" si="67"/>
        <v>0</v>
      </c>
      <c r="G78" s="92">
        <f t="shared" si="67"/>
        <v>0</v>
      </c>
      <c r="H78" s="92">
        <f t="shared" si="67"/>
        <v>0</v>
      </c>
      <c r="I78" s="92">
        <f t="shared" si="67"/>
        <v>0</v>
      </c>
      <c r="J78" s="92">
        <f t="shared" si="67"/>
        <v>0</v>
      </c>
      <c r="K78" s="92">
        <f t="shared" si="67"/>
        <v>0</v>
      </c>
      <c r="L78" s="92">
        <f t="shared" si="67"/>
        <v>0</v>
      </c>
      <c r="M78" s="92">
        <f t="shared" si="67"/>
        <v>0</v>
      </c>
      <c r="N78" s="92">
        <f t="shared" si="67"/>
        <v>0</v>
      </c>
      <c r="O78" s="92">
        <f t="shared" si="67"/>
        <v>0</v>
      </c>
      <c r="P78" s="92">
        <f t="shared" si="67"/>
        <v>0</v>
      </c>
      <c r="Q78" s="92">
        <f t="shared" si="42"/>
        <v>0</v>
      </c>
    </row>
    <row r="79" spans="3:17" x14ac:dyDescent="0.25">
      <c r="C79" s="937" t="s">
        <v>188</v>
      </c>
      <c r="D79" s="938"/>
      <c r="E79" s="140">
        <f t="shared" ref="E79:P79" si="68">SUM(E53:E78)</f>
        <v>726.08287132448504</v>
      </c>
      <c r="F79" s="140">
        <f t="shared" si="68"/>
        <v>804.90393305761677</v>
      </c>
      <c r="G79" s="140">
        <f t="shared" si="68"/>
        <v>700.97386806752502</v>
      </c>
      <c r="H79" s="140">
        <f t="shared" si="68"/>
        <v>637.64652156498778</v>
      </c>
      <c r="I79" s="140">
        <f t="shared" si="68"/>
        <v>572.95371129391424</v>
      </c>
      <c r="J79" s="140">
        <f t="shared" si="68"/>
        <v>609.78113676771613</v>
      </c>
      <c r="K79" s="140">
        <f t="shared" si="68"/>
        <v>583.89996871372489</v>
      </c>
      <c r="L79" s="140">
        <f t="shared" si="68"/>
        <v>628.32575076479964</v>
      </c>
      <c r="M79" s="140">
        <f t="shared" si="68"/>
        <v>608.04363566487211</v>
      </c>
      <c r="N79" s="140">
        <f t="shared" si="68"/>
        <v>644.96258261769526</v>
      </c>
      <c r="O79" s="140">
        <f t="shared" si="68"/>
        <v>675.04595968594333</v>
      </c>
      <c r="P79" s="140">
        <f t="shared" si="68"/>
        <v>799.70228031619376</v>
      </c>
      <c r="Q79" s="140">
        <f t="shared" si="42"/>
        <v>7992.3222198394742</v>
      </c>
    </row>
    <row r="80" spans="3:17" x14ac:dyDescent="0.25">
      <c r="C80" s="935" t="s">
        <v>351</v>
      </c>
      <c r="D80" s="93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3:18" x14ac:dyDescent="0.25">
      <c r="C81" s="1004" t="s">
        <v>352</v>
      </c>
      <c r="D81" s="16" t="s">
        <v>353</v>
      </c>
      <c r="E81" s="16">
        <f t="shared" ref="E81:P81" si="69">E257+E430</f>
        <v>2.7848910929069661</v>
      </c>
      <c r="F81" s="16">
        <f t="shared" si="69"/>
        <v>2.8777207960038651</v>
      </c>
      <c r="G81" s="16">
        <f t="shared" si="69"/>
        <v>2.7848910929069661</v>
      </c>
      <c r="H81" s="16">
        <f t="shared" si="69"/>
        <v>2.8777207960038651</v>
      </c>
      <c r="I81" s="16">
        <f t="shared" si="69"/>
        <v>2.8777207960038651</v>
      </c>
      <c r="J81" s="16">
        <f t="shared" si="69"/>
        <v>2.7848910929069661</v>
      </c>
      <c r="K81" s="16">
        <f t="shared" si="69"/>
        <v>2.8777207960038651</v>
      </c>
      <c r="L81" s="16">
        <f t="shared" si="69"/>
        <v>2.7848910929069661</v>
      </c>
      <c r="M81" s="16">
        <f t="shared" si="69"/>
        <v>2.8777207960038651</v>
      </c>
      <c r="N81" s="16">
        <f t="shared" si="69"/>
        <v>2.8777207960038651</v>
      </c>
      <c r="O81" s="16">
        <f t="shared" si="69"/>
        <v>2.5992316867131686</v>
      </c>
      <c r="P81" s="16">
        <f t="shared" si="69"/>
        <v>2.8777207960038651</v>
      </c>
      <c r="Q81" s="16">
        <f t="shared" ref="Q81:Q96" si="70">SUM(E81:P81)</f>
        <v>33.882841630368084</v>
      </c>
    </row>
    <row r="82" spans="3:18" x14ac:dyDescent="0.25">
      <c r="C82" s="1005"/>
      <c r="D82" s="16" t="s">
        <v>354</v>
      </c>
      <c r="E82" s="16">
        <f t="shared" ref="E82:P82" si="71">E258+E431</f>
        <v>11.93360772532397</v>
      </c>
      <c r="F82" s="16">
        <f t="shared" si="71"/>
        <v>12.331394649501433</v>
      </c>
      <c r="G82" s="16">
        <f t="shared" si="71"/>
        <v>11.93360772532397</v>
      </c>
      <c r="H82" s="16">
        <f t="shared" si="71"/>
        <v>12.331394649501433</v>
      </c>
      <c r="I82" s="16">
        <f t="shared" si="71"/>
        <v>12.331394649501433</v>
      </c>
      <c r="J82" s="16">
        <f t="shared" si="71"/>
        <v>11.93360772532397</v>
      </c>
      <c r="K82" s="16">
        <f t="shared" si="71"/>
        <v>12.331394649501433</v>
      </c>
      <c r="L82" s="16">
        <f t="shared" si="71"/>
        <v>11.93360772532397</v>
      </c>
      <c r="M82" s="16">
        <f t="shared" si="71"/>
        <v>12.331394649501433</v>
      </c>
      <c r="N82" s="16">
        <f t="shared" si="71"/>
        <v>12.331394649501433</v>
      </c>
      <c r="O82" s="16">
        <f t="shared" si="71"/>
        <v>11.138033876969034</v>
      </c>
      <c r="P82" s="16">
        <f t="shared" si="71"/>
        <v>12.331394649501433</v>
      </c>
      <c r="Q82" s="16">
        <f t="shared" si="70"/>
        <v>145.19222732477493</v>
      </c>
    </row>
    <row r="83" spans="3:18" x14ac:dyDescent="0.25">
      <c r="C83" s="1005"/>
      <c r="D83" s="16" t="s">
        <v>355</v>
      </c>
      <c r="E83" s="16">
        <f t="shared" ref="E83:P83" si="72">E259+E432</f>
        <v>11.93360772532397</v>
      </c>
      <c r="F83" s="16">
        <f t="shared" si="72"/>
        <v>12.331394649501433</v>
      </c>
      <c r="G83" s="16">
        <f t="shared" si="72"/>
        <v>11.93360772532397</v>
      </c>
      <c r="H83" s="16">
        <f t="shared" si="72"/>
        <v>12.331394649501433</v>
      </c>
      <c r="I83" s="16">
        <f t="shared" si="72"/>
        <v>12.331394649501433</v>
      </c>
      <c r="J83" s="16">
        <f t="shared" si="72"/>
        <v>11.93360772532397</v>
      </c>
      <c r="K83" s="16">
        <f t="shared" si="72"/>
        <v>12.331394649501433</v>
      </c>
      <c r="L83" s="16">
        <f t="shared" si="72"/>
        <v>11.93360772532397</v>
      </c>
      <c r="M83" s="16">
        <f t="shared" si="72"/>
        <v>12.331394649501433</v>
      </c>
      <c r="N83" s="16">
        <f t="shared" si="72"/>
        <v>12.331394649501433</v>
      </c>
      <c r="O83" s="16">
        <f t="shared" si="72"/>
        <v>11.138033876969034</v>
      </c>
      <c r="P83" s="16">
        <f t="shared" si="72"/>
        <v>12.331394649501433</v>
      </c>
      <c r="Q83" s="16">
        <f t="shared" si="70"/>
        <v>145.19222732477493</v>
      </c>
    </row>
    <row r="84" spans="3:18" x14ac:dyDescent="0.25">
      <c r="C84" s="1006"/>
      <c r="D84" s="16" t="s">
        <v>356</v>
      </c>
      <c r="E84" s="16">
        <f t="shared" ref="E84:P84" si="73">E260+E433</f>
        <v>11.189175397062446</v>
      </c>
      <c r="F84" s="16">
        <f t="shared" si="73"/>
        <v>11.56214791029786</v>
      </c>
      <c r="G84" s="16">
        <f t="shared" si="73"/>
        <v>11.189175397062446</v>
      </c>
      <c r="H84" s="16">
        <f t="shared" si="73"/>
        <v>11.56214791029786</v>
      </c>
      <c r="I84" s="16">
        <f t="shared" si="73"/>
        <v>11.56214791029786</v>
      </c>
      <c r="J84" s="16">
        <f t="shared" si="73"/>
        <v>11.189175397062446</v>
      </c>
      <c r="K84" s="16">
        <f t="shared" si="73"/>
        <v>11.56214791029786</v>
      </c>
      <c r="L84" s="16">
        <f t="shared" si="73"/>
        <v>11.189175397062446</v>
      </c>
      <c r="M84" s="16">
        <f t="shared" si="73"/>
        <v>11.56214791029786</v>
      </c>
      <c r="N84" s="16">
        <f t="shared" si="73"/>
        <v>11.56214791029786</v>
      </c>
      <c r="O84" s="16">
        <f t="shared" si="73"/>
        <v>10.443230370591611</v>
      </c>
      <c r="P84" s="16">
        <f t="shared" si="73"/>
        <v>11.56214791029786</v>
      </c>
      <c r="Q84" s="16">
        <f t="shared" si="70"/>
        <v>136.1349673309264</v>
      </c>
    </row>
    <row r="85" spans="3:18" x14ac:dyDescent="0.25">
      <c r="C85" s="16"/>
      <c r="D85" s="16"/>
      <c r="E85" s="16">
        <f t="shared" ref="E85:P85" si="74">E261+E434</f>
        <v>0</v>
      </c>
      <c r="F85" s="16">
        <f t="shared" si="74"/>
        <v>0</v>
      </c>
      <c r="G85" s="16">
        <f t="shared" si="74"/>
        <v>0</v>
      </c>
      <c r="H85" s="16">
        <f t="shared" si="74"/>
        <v>0</v>
      </c>
      <c r="I85" s="16">
        <f t="shared" si="74"/>
        <v>0</v>
      </c>
      <c r="J85" s="16">
        <f t="shared" si="74"/>
        <v>0</v>
      </c>
      <c r="K85" s="16">
        <f t="shared" si="74"/>
        <v>0</v>
      </c>
      <c r="L85" s="16">
        <f t="shared" si="74"/>
        <v>0</v>
      </c>
      <c r="M85" s="16">
        <f t="shared" si="74"/>
        <v>0</v>
      </c>
      <c r="N85" s="16">
        <f t="shared" si="74"/>
        <v>0</v>
      </c>
      <c r="O85" s="16">
        <f t="shared" si="74"/>
        <v>0</v>
      </c>
      <c r="P85" s="16">
        <f t="shared" si="74"/>
        <v>0</v>
      </c>
      <c r="Q85" s="16">
        <f t="shared" si="70"/>
        <v>0</v>
      </c>
    </row>
    <row r="86" spans="3:18" x14ac:dyDescent="0.25">
      <c r="C86" s="16"/>
      <c r="D86" s="16"/>
      <c r="E86" s="16">
        <f t="shared" ref="E86:P86" si="75">E262+E435</f>
        <v>0</v>
      </c>
      <c r="F86" s="16">
        <f t="shared" si="75"/>
        <v>0</v>
      </c>
      <c r="G86" s="16">
        <f t="shared" si="75"/>
        <v>0</v>
      </c>
      <c r="H86" s="16">
        <f t="shared" si="75"/>
        <v>0</v>
      </c>
      <c r="I86" s="16">
        <f t="shared" si="75"/>
        <v>0</v>
      </c>
      <c r="J86" s="16">
        <f t="shared" si="75"/>
        <v>0</v>
      </c>
      <c r="K86" s="16">
        <f t="shared" si="75"/>
        <v>0</v>
      </c>
      <c r="L86" s="16">
        <f t="shared" si="75"/>
        <v>0</v>
      </c>
      <c r="M86" s="16">
        <f t="shared" si="75"/>
        <v>0</v>
      </c>
      <c r="N86" s="16">
        <f t="shared" si="75"/>
        <v>0</v>
      </c>
      <c r="O86" s="16">
        <f t="shared" si="75"/>
        <v>0</v>
      </c>
      <c r="P86" s="16">
        <f t="shared" si="75"/>
        <v>0</v>
      </c>
      <c r="Q86" s="16">
        <f t="shared" si="70"/>
        <v>0</v>
      </c>
    </row>
    <row r="87" spans="3:18" x14ac:dyDescent="0.25">
      <c r="C87" s="16"/>
      <c r="D87" s="16"/>
      <c r="E87" s="16">
        <f t="shared" ref="E87:P87" si="76">E263+E436</f>
        <v>0</v>
      </c>
      <c r="F87" s="16">
        <f t="shared" si="76"/>
        <v>0</v>
      </c>
      <c r="G87" s="16">
        <f t="shared" si="76"/>
        <v>0</v>
      </c>
      <c r="H87" s="16">
        <f t="shared" si="76"/>
        <v>0</v>
      </c>
      <c r="I87" s="16">
        <f t="shared" si="76"/>
        <v>0</v>
      </c>
      <c r="J87" s="16">
        <f t="shared" si="76"/>
        <v>0</v>
      </c>
      <c r="K87" s="16">
        <f t="shared" si="76"/>
        <v>0</v>
      </c>
      <c r="L87" s="16">
        <f t="shared" si="76"/>
        <v>0</v>
      </c>
      <c r="M87" s="16">
        <f t="shared" si="76"/>
        <v>0</v>
      </c>
      <c r="N87" s="16">
        <f t="shared" si="76"/>
        <v>0</v>
      </c>
      <c r="O87" s="16">
        <f t="shared" si="76"/>
        <v>0</v>
      </c>
      <c r="P87" s="16">
        <f t="shared" si="76"/>
        <v>0</v>
      </c>
      <c r="Q87" s="16">
        <f t="shared" si="70"/>
        <v>0</v>
      </c>
    </row>
    <row r="88" spans="3:18" x14ac:dyDescent="0.25">
      <c r="C88" s="16"/>
      <c r="D88" s="16"/>
      <c r="E88" s="16">
        <f t="shared" ref="E88:P88" si="77">E264+E437</f>
        <v>0</v>
      </c>
      <c r="F88" s="16">
        <f t="shared" si="77"/>
        <v>0</v>
      </c>
      <c r="G88" s="16">
        <f t="shared" si="77"/>
        <v>0</v>
      </c>
      <c r="H88" s="16">
        <f t="shared" si="77"/>
        <v>0</v>
      </c>
      <c r="I88" s="16">
        <f t="shared" si="77"/>
        <v>0</v>
      </c>
      <c r="J88" s="16">
        <f t="shared" si="77"/>
        <v>0</v>
      </c>
      <c r="K88" s="16">
        <f t="shared" si="77"/>
        <v>0</v>
      </c>
      <c r="L88" s="16">
        <f t="shared" si="77"/>
        <v>0</v>
      </c>
      <c r="M88" s="16">
        <f t="shared" si="77"/>
        <v>0</v>
      </c>
      <c r="N88" s="16">
        <f t="shared" si="77"/>
        <v>0</v>
      </c>
      <c r="O88" s="16">
        <f t="shared" si="77"/>
        <v>0</v>
      </c>
      <c r="P88" s="16">
        <f t="shared" si="77"/>
        <v>0</v>
      </c>
      <c r="Q88" s="16">
        <f t="shared" si="70"/>
        <v>0</v>
      </c>
    </row>
    <row r="89" spans="3:18" x14ac:dyDescent="0.25">
      <c r="C89" s="16"/>
      <c r="D89" s="16"/>
      <c r="E89" s="16">
        <f t="shared" ref="E89:P89" si="78">E265+E438</f>
        <v>0</v>
      </c>
      <c r="F89" s="16">
        <f t="shared" si="78"/>
        <v>0</v>
      </c>
      <c r="G89" s="16">
        <f t="shared" si="78"/>
        <v>0</v>
      </c>
      <c r="H89" s="16">
        <f t="shared" si="78"/>
        <v>0</v>
      </c>
      <c r="I89" s="16">
        <f t="shared" si="78"/>
        <v>0</v>
      </c>
      <c r="J89" s="16">
        <f t="shared" si="78"/>
        <v>0</v>
      </c>
      <c r="K89" s="16">
        <f t="shared" si="78"/>
        <v>0</v>
      </c>
      <c r="L89" s="16">
        <f t="shared" si="78"/>
        <v>0</v>
      </c>
      <c r="M89" s="16">
        <f t="shared" si="78"/>
        <v>0</v>
      </c>
      <c r="N89" s="16">
        <f t="shared" si="78"/>
        <v>0</v>
      </c>
      <c r="O89" s="16">
        <f t="shared" si="78"/>
        <v>0</v>
      </c>
      <c r="P89" s="16">
        <f t="shared" si="78"/>
        <v>0</v>
      </c>
      <c r="Q89" s="16">
        <f t="shared" si="70"/>
        <v>0</v>
      </c>
    </row>
    <row r="90" spans="3:18" x14ac:dyDescent="0.25">
      <c r="C90" s="16"/>
      <c r="D90" s="16"/>
      <c r="E90" s="16">
        <f t="shared" ref="E90:P90" si="79">E266+E439</f>
        <v>0</v>
      </c>
      <c r="F90" s="16">
        <f t="shared" si="79"/>
        <v>0</v>
      </c>
      <c r="G90" s="16">
        <f t="shared" si="79"/>
        <v>0</v>
      </c>
      <c r="H90" s="16">
        <f t="shared" si="79"/>
        <v>0</v>
      </c>
      <c r="I90" s="16">
        <f t="shared" si="79"/>
        <v>0</v>
      </c>
      <c r="J90" s="16">
        <f t="shared" si="79"/>
        <v>0</v>
      </c>
      <c r="K90" s="16">
        <f t="shared" si="79"/>
        <v>0</v>
      </c>
      <c r="L90" s="16">
        <f t="shared" si="79"/>
        <v>0</v>
      </c>
      <c r="M90" s="16">
        <f t="shared" si="79"/>
        <v>0</v>
      </c>
      <c r="N90" s="16">
        <f t="shared" si="79"/>
        <v>0</v>
      </c>
      <c r="O90" s="16">
        <f t="shared" si="79"/>
        <v>0</v>
      </c>
      <c r="P90" s="16">
        <f t="shared" si="79"/>
        <v>0</v>
      </c>
      <c r="Q90" s="16">
        <f t="shared" si="70"/>
        <v>0</v>
      </c>
    </row>
    <row r="91" spans="3:18" x14ac:dyDescent="0.25">
      <c r="C91" s="16"/>
      <c r="D91" s="16"/>
      <c r="E91" s="16">
        <f t="shared" ref="E91:P91" si="80">E267+E440</f>
        <v>0</v>
      </c>
      <c r="F91" s="16">
        <f t="shared" si="80"/>
        <v>0</v>
      </c>
      <c r="G91" s="16">
        <f t="shared" si="80"/>
        <v>0</v>
      </c>
      <c r="H91" s="16">
        <f t="shared" si="80"/>
        <v>0</v>
      </c>
      <c r="I91" s="16">
        <f t="shared" si="80"/>
        <v>0</v>
      </c>
      <c r="J91" s="16">
        <f t="shared" si="80"/>
        <v>0</v>
      </c>
      <c r="K91" s="16">
        <f t="shared" si="80"/>
        <v>0</v>
      </c>
      <c r="L91" s="16">
        <f t="shared" si="80"/>
        <v>0</v>
      </c>
      <c r="M91" s="16">
        <f t="shared" si="80"/>
        <v>0</v>
      </c>
      <c r="N91" s="16">
        <f t="shared" si="80"/>
        <v>0</v>
      </c>
      <c r="O91" s="16">
        <f t="shared" si="80"/>
        <v>0</v>
      </c>
      <c r="P91" s="16">
        <f t="shared" si="80"/>
        <v>0</v>
      </c>
      <c r="Q91" s="16">
        <f t="shared" si="70"/>
        <v>0</v>
      </c>
    </row>
    <row r="92" spans="3:18" x14ac:dyDescent="0.25">
      <c r="C92" s="16"/>
      <c r="D92" s="16"/>
      <c r="E92" s="16">
        <f t="shared" ref="E92:P92" si="81">E268+E441</f>
        <v>0</v>
      </c>
      <c r="F92" s="16">
        <f t="shared" si="81"/>
        <v>0</v>
      </c>
      <c r="G92" s="16">
        <f t="shared" si="81"/>
        <v>0</v>
      </c>
      <c r="H92" s="16">
        <f t="shared" si="81"/>
        <v>0</v>
      </c>
      <c r="I92" s="16">
        <f t="shared" si="81"/>
        <v>0</v>
      </c>
      <c r="J92" s="16">
        <f t="shared" si="81"/>
        <v>0</v>
      </c>
      <c r="K92" s="16">
        <f t="shared" si="81"/>
        <v>0</v>
      </c>
      <c r="L92" s="16">
        <f t="shared" si="81"/>
        <v>0</v>
      </c>
      <c r="M92" s="16">
        <f t="shared" si="81"/>
        <v>0</v>
      </c>
      <c r="N92" s="16">
        <f t="shared" si="81"/>
        <v>0</v>
      </c>
      <c r="O92" s="16">
        <f t="shared" si="81"/>
        <v>0</v>
      </c>
      <c r="P92" s="16">
        <f t="shared" si="81"/>
        <v>0</v>
      </c>
      <c r="Q92" s="16">
        <f t="shared" si="70"/>
        <v>0</v>
      </c>
    </row>
    <row r="93" spans="3:18" x14ac:dyDescent="0.25">
      <c r="C93" s="16"/>
      <c r="D93" s="16"/>
      <c r="E93" s="16">
        <f t="shared" ref="E93:P93" si="82">E269+E442</f>
        <v>0</v>
      </c>
      <c r="F93" s="16">
        <f t="shared" si="82"/>
        <v>0</v>
      </c>
      <c r="G93" s="16">
        <f t="shared" si="82"/>
        <v>0</v>
      </c>
      <c r="H93" s="16">
        <f t="shared" si="82"/>
        <v>0</v>
      </c>
      <c r="I93" s="16">
        <f t="shared" si="82"/>
        <v>0</v>
      </c>
      <c r="J93" s="16">
        <f t="shared" si="82"/>
        <v>0</v>
      </c>
      <c r="K93" s="16">
        <f t="shared" si="82"/>
        <v>0</v>
      </c>
      <c r="L93" s="16">
        <f t="shared" si="82"/>
        <v>0</v>
      </c>
      <c r="M93" s="16">
        <f t="shared" si="82"/>
        <v>0</v>
      </c>
      <c r="N93" s="16">
        <f t="shared" si="82"/>
        <v>0</v>
      </c>
      <c r="O93" s="16">
        <f t="shared" si="82"/>
        <v>0</v>
      </c>
      <c r="P93" s="16">
        <f t="shared" si="82"/>
        <v>0</v>
      </c>
      <c r="Q93" s="16">
        <f t="shared" si="70"/>
        <v>0</v>
      </c>
    </row>
    <row r="94" spans="3:18" x14ac:dyDescent="0.25">
      <c r="C94" s="16"/>
      <c r="D94" s="16"/>
      <c r="E94" s="16">
        <f t="shared" ref="E94:P94" si="83">E270+E443</f>
        <v>0</v>
      </c>
      <c r="F94" s="16">
        <f t="shared" si="83"/>
        <v>0</v>
      </c>
      <c r="G94" s="16">
        <f t="shared" si="83"/>
        <v>0</v>
      </c>
      <c r="H94" s="16">
        <f t="shared" si="83"/>
        <v>0</v>
      </c>
      <c r="I94" s="16">
        <f t="shared" si="83"/>
        <v>0</v>
      </c>
      <c r="J94" s="16">
        <f t="shared" si="83"/>
        <v>0</v>
      </c>
      <c r="K94" s="16">
        <f t="shared" si="83"/>
        <v>0</v>
      </c>
      <c r="L94" s="16">
        <f t="shared" si="83"/>
        <v>0</v>
      </c>
      <c r="M94" s="16">
        <f t="shared" si="83"/>
        <v>0</v>
      </c>
      <c r="N94" s="16">
        <f t="shared" si="83"/>
        <v>0</v>
      </c>
      <c r="O94" s="16">
        <f t="shared" si="83"/>
        <v>0</v>
      </c>
      <c r="P94" s="16">
        <f t="shared" si="83"/>
        <v>0</v>
      </c>
      <c r="Q94" s="16">
        <f t="shared" si="70"/>
        <v>0</v>
      </c>
    </row>
    <row r="95" spans="3:18" x14ac:dyDescent="0.25">
      <c r="C95" s="937" t="s">
        <v>188</v>
      </c>
      <c r="D95" s="938"/>
      <c r="E95" s="28">
        <f t="shared" ref="E95:P95" si="84">SUM(E81:E94)</f>
        <v>37.84128194061735</v>
      </c>
      <c r="F95" s="28">
        <f t="shared" si="84"/>
        <v>39.10265800530459</v>
      </c>
      <c r="G95" s="28">
        <f t="shared" si="84"/>
        <v>37.84128194061735</v>
      </c>
      <c r="H95" s="28">
        <f t="shared" si="84"/>
        <v>39.10265800530459</v>
      </c>
      <c r="I95" s="28">
        <f t="shared" si="84"/>
        <v>39.10265800530459</v>
      </c>
      <c r="J95" s="28">
        <f t="shared" si="84"/>
        <v>37.84128194061735</v>
      </c>
      <c r="K95" s="28">
        <f t="shared" si="84"/>
        <v>39.10265800530459</v>
      </c>
      <c r="L95" s="28">
        <f t="shared" si="84"/>
        <v>37.84128194061735</v>
      </c>
      <c r="M95" s="28">
        <f t="shared" si="84"/>
        <v>39.10265800530459</v>
      </c>
      <c r="N95" s="28">
        <f t="shared" si="84"/>
        <v>39.10265800530459</v>
      </c>
      <c r="O95" s="28">
        <f t="shared" si="84"/>
        <v>35.318529811242854</v>
      </c>
      <c r="P95" s="28">
        <f t="shared" si="84"/>
        <v>39.10265800530459</v>
      </c>
      <c r="Q95" s="28">
        <f t="shared" si="70"/>
        <v>460.40226361084439</v>
      </c>
      <c r="R95" s="492"/>
    </row>
    <row r="96" spans="3:18" x14ac:dyDescent="0.25">
      <c r="C96" s="935" t="s">
        <v>358</v>
      </c>
      <c r="D96" s="936"/>
      <c r="E96" s="28">
        <f t="shared" ref="E96:P96" si="85">E79+E95</f>
        <v>763.9241532651024</v>
      </c>
      <c r="F96" s="28">
        <f t="shared" si="85"/>
        <v>844.00659106292142</v>
      </c>
      <c r="G96" s="28">
        <f t="shared" si="85"/>
        <v>738.81515000814238</v>
      </c>
      <c r="H96" s="28">
        <f t="shared" si="85"/>
        <v>676.74917957029243</v>
      </c>
      <c r="I96" s="28">
        <f t="shared" si="85"/>
        <v>612.05636929921889</v>
      </c>
      <c r="J96" s="28">
        <f t="shared" si="85"/>
        <v>647.6224187083335</v>
      </c>
      <c r="K96" s="28">
        <f t="shared" si="85"/>
        <v>623.00262671902942</v>
      </c>
      <c r="L96" s="28">
        <f t="shared" si="85"/>
        <v>666.167032705417</v>
      </c>
      <c r="M96" s="28">
        <f t="shared" si="85"/>
        <v>647.14629367017665</v>
      </c>
      <c r="N96" s="28">
        <f t="shared" si="85"/>
        <v>684.06524062299991</v>
      </c>
      <c r="O96" s="28">
        <f t="shared" si="85"/>
        <v>710.36448949718624</v>
      </c>
      <c r="P96" s="28">
        <f t="shared" si="85"/>
        <v>838.80493832149841</v>
      </c>
      <c r="Q96" s="28">
        <f t="shared" si="70"/>
        <v>8452.7244834503199</v>
      </c>
      <c r="R96" s="492"/>
    </row>
    <row r="97" spans="3:18" x14ac:dyDescent="0.25">
      <c r="C97" s="1002" t="s">
        <v>359</v>
      </c>
      <c r="D97" s="1003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3:18" x14ac:dyDescent="0.25">
      <c r="C98" s="16" t="s">
        <v>360</v>
      </c>
      <c r="D98" s="16" t="s">
        <v>360</v>
      </c>
      <c r="E98" s="16">
        <f t="shared" ref="E98:P98" si="86">E274+E447</f>
        <v>48.382215066221619</v>
      </c>
      <c r="F98" s="16">
        <f t="shared" si="86"/>
        <v>49.720581607884512</v>
      </c>
      <c r="G98" s="16">
        <f t="shared" si="86"/>
        <v>48.382215066221583</v>
      </c>
      <c r="H98" s="16">
        <f t="shared" si="86"/>
        <v>51.051187024100003</v>
      </c>
      <c r="I98" s="16">
        <f t="shared" si="86"/>
        <v>41.545103923060715</v>
      </c>
      <c r="J98" s="16">
        <f t="shared" si="86"/>
        <v>46.337896119761552</v>
      </c>
      <c r="K98" s="16">
        <f t="shared" si="86"/>
        <v>39.432641011718637</v>
      </c>
      <c r="L98" s="16">
        <f t="shared" si="86"/>
        <v>48.382215066221583</v>
      </c>
      <c r="M98" s="16">
        <f t="shared" si="86"/>
        <v>49.994955568428971</v>
      </c>
      <c r="N98" s="16">
        <f t="shared" si="86"/>
        <v>46.393198428150534</v>
      </c>
      <c r="O98" s="16">
        <f t="shared" si="86"/>
        <v>42.928890150671648</v>
      </c>
      <c r="P98" s="16">
        <f t="shared" si="86"/>
        <v>53.01603001802826</v>
      </c>
      <c r="Q98" s="16">
        <f t="shared" ref="Q98:Q105" si="87">SUM(E98:P98)</f>
        <v>565.56712905046959</v>
      </c>
    </row>
    <row r="99" spans="3:18" x14ac:dyDescent="0.25">
      <c r="C99" s="16" t="s">
        <v>361</v>
      </c>
      <c r="D99" s="16" t="s">
        <v>361</v>
      </c>
      <c r="E99" s="16">
        <f t="shared" ref="E99:P99" si="88">E275+E448</f>
        <v>0</v>
      </c>
      <c r="F99" s="16">
        <f t="shared" si="88"/>
        <v>0</v>
      </c>
      <c r="G99" s="16">
        <f t="shared" si="88"/>
        <v>0</v>
      </c>
      <c r="H99" s="16">
        <f t="shared" si="88"/>
        <v>0</v>
      </c>
      <c r="I99" s="16">
        <f t="shared" si="88"/>
        <v>0</v>
      </c>
      <c r="J99" s="16">
        <f t="shared" si="88"/>
        <v>0</v>
      </c>
      <c r="K99" s="16">
        <f t="shared" si="88"/>
        <v>0</v>
      </c>
      <c r="L99" s="16">
        <f t="shared" si="88"/>
        <v>0</v>
      </c>
      <c r="M99" s="16">
        <f t="shared" si="88"/>
        <v>0</v>
      </c>
      <c r="N99" s="16">
        <f t="shared" si="88"/>
        <v>0</v>
      </c>
      <c r="O99" s="16">
        <f t="shared" si="88"/>
        <v>0</v>
      </c>
      <c r="P99" s="16">
        <f t="shared" si="88"/>
        <v>0</v>
      </c>
      <c r="Q99" s="16">
        <f t="shared" si="87"/>
        <v>0</v>
      </c>
    </row>
    <row r="100" spans="3:18" ht="15" customHeight="1" x14ac:dyDescent="0.25">
      <c r="C100" s="16"/>
      <c r="D100" s="16"/>
      <c r="E100" s="16">
        <f t="shared" ref="E100:P100" si="89">E276+E449</f>
        <v>0</v>
      </c>
      <c r="F100" s="16">
        <f t="shared" si="89"/>
        <v>0</v>
      </c>
      <c r="G100" s="16">
        <f t="shared" si="89"/>
        <v>0</v>
      </c>
      <c r="H100" s="16">
        <f t="shared" si="89"/>
        <v>0</v>
      </c>
      <c r="I100" s="16">
        <f t="shared" si="89"/>
        <v>0</v>
      </c>
      <c r="J100" s="16">
        <f t="shared" si="89"/>
        <v>0</v>
      </c>
      <c r="K100" s="16">
        <f t="shared" si="89"/>
        <v>0</v>
      </c>
      <c r="L100" s="16">
        <f t="shared" si="89"/>
        <v>0</v>
      </c>
      <c r="M100" s="16">
        <f t="shared" si="89"/>
        <v>0</v>
      </c>
      <c r="N100" s="16">
        <f t="shared" si="89"/>
        <v>0</v>
      </c>
      <c r="O100" s="16">
        <f t="shared" si="89"/>
        <v>0</v>
      </c>
      <c r="P100" s="16">
        <f t="shared" si="89"/>
        <v>0</v>
      </c>
      <c r="Q100" s="16">
        <f t="shared" si="87"/>
        <v>0</v>
      </c>
    </row>
    <row r="101" spans="3:18" x14ac:dyDescent="0.25">
      <c r="C101" s="16"/>
      <c r="D101" s="16"/>
      <c r="E101" s="16">
        <f t="shared" ref="E101:P101" si="90">E277+E450</f>
        <v>0</v>
      </c>
      <c r="F101" s="16">
        <f t="shared" si="90"/>
        <v>0</v>
      </c>
      <c r="G101" s="16">
        <f t="shared" si="90"/>
        <v>0</v>
      </c>
      <c r="H101" s="16">
        <f t="shared" si="90"/>
        <v>0</v>
      </c>
      <c r="I101" s="16">
        <f t="shared" si="90"/>
        <v>0</v>
      </c>
      <c r="J101" s="16">
        <f t="shared" si="90"/>
        <v>0</v>
      </c>
      <c r="K101" s="16">
        <f t="shared" si="90"/>
        <v>0</v>
      </c>
      <c r="L101" s="16">
        <f t="shared" si="90"/>
        <v>0</v>
      </c>
      <c r="M101" s="16">
        <f t="shared" si="90"/>
        <v>0</v>
      </c>
      <c r="N101" s="16">
        <f t="shared" si="90"/>
        <v>0</v>
      </c>
      <c r="O101" s="16">
        <f t="shared" si="90"/>
        <v>0</v>
      </c>
      <c r="P101" s="16">
        <f t="shared" si="90"/>
        <v>0</v>
      </c>
      <c r="Q101" s="16">
        <f t="shared" si="87"/>
        <v>0</v>
      </c>
    </row>
    <row r="102" spans="3:18" ht="14.25" customHeight="1" x14ac:dyDescent="0.25">
      <c r="C102" s="16"/>
      <c r="D102" s="16"/>
      <c r="E102" s="16">
        <f t="shared" ref="E102:P102" si="91">E278+E451</f>
        <v>0</v>
      </c>
      <c r="F102" s="16">
        <f t="shared" si="91"/>
        <v>0</v>
      </c>
      <c r="G102" s="16">
        <f t="shared" si="91"/>
        <v>0</v>
      </c>
      <c r="H102" s="16">
        <f t="shared" si="91"/>
        <v>0</v>
      </c>
      <c r="I102" s="16">
        <f t="shared" si="91"/>
        <v>0</v>
      </c>
      <c r="J102" s="16">
        <f t="shared" si="91"/>
        <v>0</v>
      </c>
      <c r="K102" s="16">
        <f t="shared" si="91"/>
        <v>0</v>
      </c>
      <c r="L102" s="16">
        <f t="shared" si="91"/>
        <v>0</v>
      </c>
      <c r="M102" s="16">
        <f t="shared" si="91"/>
        <v>0</v>
      </c>
      <c r="N102" s="16">
        <f t="shared" si="91"/>
        <v>0</v>
      </c>
      <c r="O102" s="16">
        <f t="shared" si="91"/>
        <v>0</v>
      </c>
      <c r="P102" s="16">
        <f t="shared" si="91"/>
        <v>0</v>
      </c>
      <c r="Q102" s="16">
        <f t="shared" si="87"/>
        <v>0</v>
      </c>
    </row>
    <row r="103" spans="3:18" x14ac:dyDescent="0.25">
      <c r="C103" s="16"/>
      <c r="D103" s="16"/>
      <c r="E103" s="16">
        <f t="shared" ref="E103:P103" si="92">E279+E452</f>
        <v>0</v>
      </c>
      <c r="F103" s="16">
        <f t="shared" si="92"/>
        <v>0</v>
      </c>
      <c r="G103" s="16">
        <f t="shared" si="92"/>
        <v>0</v>
      </c>
      <c r="H103" s="16">
        <f t="shared" si="92"/>
        <v>0</v>
      </c>
      <c r="I103" s="16">
        <f t="shared" si="92"/>
        <v>0</v>
      </c>
      <c r="J103" s="16">
        <f t="shared" si="92"/>
        <v>0</v>
      </c>
      <c r="K103" s="16">
        <f t="shared" si="92"/>
        <v>0</v>
      </c>
      <c r="L103" s="16">
        <f t="shared" si="92"/>
        <v>0</v>
      </c>
      <c r="M103" s="16">
        <f t="shared" si="92"/>
        <v>0</v>
      </c>
      <c r="N103" s="16">
        <f t="shared" si="92"/>
        <v>0</v>
      </c>
      <c r="O103" s="16">
        <f t="shared" si="92"/>
        <v>0</v>
      </c>
      <c r="P103" s="16">
        <f t="shared" si="92"/>
        <v>0</v>
      </c>
      <c r="Q103" s="16">
        <f t="shared" si="87"/>
        <v>0</v>
      </c>
    </row>
    <row r="104" spans="3:18" x14ac:dyDescent="0.25">
      <c r="C104" s="16"/>
      <c r="D104" s="16"/>
      <c r="E104" s="16">
        <f t="shared" ref="E104:P104" si="93">E280+E453</f>
        <v>0</v>
      </c>
      <c r="F104" s="16">
        <f t="shared" si="93"/>
        <v>0</v>
      </c>
      <c r="G104" s="16">
        <f t="shared" si="93"/>
        <v>0</v>
      </c>
      <c r="H104" s="16">
        <f t="shared" si="93"/>
        <v>0</v>
      </c>
      <c r="I104" s="16">
        <f t="shared" si="93"/>
        <v>0</v>
      </c>
      <c r="J104" s="16">
        <f t="shared" si="93"/>
        <v>0</v>
      </c>
      <c r="K104" s="16">
        <f t="shared" si="93"/>
        <v>0</v>
      </c>
      <c r="L104" s="16">
        <f t="shared" si="93"/>
        <v>0</v>
      </c>
      <c r="M104" s="16">
        <f t="shared" si="93"/>
        <v>0</v>
      </c>
      <c r="N104" s="16">
        <f t="shared" si="93"/>
        <v>0</v>
      </c>
      <c r="O104" s="16">
        <f t="shared" si="93"/>
        <v>0</v>
      </c>
      <c r="P104" s="16">
        <f t="shared" si="93"/>
        <v>0</v>
      </c>
      <c r="Q104" s="16">
        <f t="shared" si="87"/>
        <v>0</v>
      </c>
    </row>
    <row r="105" spans="3:18" ht="14.25" customHeight="1" x14ac:dyDescent="0.25">
      <c r="C105" s="935" t="s">
        <v>362</v>
      </c>
      <c r="D105" s="936"/>
      <c r="E105" s="28">
        <f t="shared" ref="E105:P105" si="94">SUM(E98:E104)</f>
        <v>48.382215066221619</v>
      </c>
      <c r="F105" s="28">
        <f t="shared" si="94"/>
        <v>49.720581607884512</v>
      </c>
      <c r="G105" s="28">
        <f t="shared" si="94"/>
        <v>48.382215066221583</v>
      </c>
      <c r="H105" s="28">
        <f t="shared" si="94"/>
        <v>51.051187024100003</v>
      </c>
      <c r="I105" s="28">
        <f t="shared" si="94"/>
        <v>41.545103923060715</v>
      </c>
      <c r="J105" s="28">
        <f t="shared" si="94"/>
        <v>46.337896119761552</v>
      </c>
      <c r="K105" s="28">
        <f t="shared" si="94"/>
        <v>39.432641011718637</v>
      </c>
      <c r="L105" s="28">
        <f t="shared" si="94"/>
        <v>48.382215066221583</v>
      </c>
      <c r="M105" s="28">
        <f t="shared" si="94"/>
        <v>49.994955568428971</v>
      </c>
      <c r="N105" s="28">
        <f t="shared" si="94"/>
        <v>46.393198428150534</v>
      </c>
      <c r="O105" s="28">
        <f t="shared" si="94"/>
        <v>42.928890150671648</v>
      </c>
      <c r="P105" s="28">
        <f t="shared" si="94"/>
        <v>53.01603001802826</v>
      </c>
      <c r="Q105" s="28">
        <f t="shared" si="87"/>
        <v>565.56712905046959</v>
      </c>
      <c r="R105" s="492"/>
    </row>
    <row r="106" spans="3:18" x14ac:dyDescent="0.25">
      <c r="C106" s="1002" t="s">
        <v>363</v>
      </c>
      <c r="D106" s="1003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3:18" x14ac:dyDescent="0.25">
      <c r="C107" s="16" t="s">
        <v>364</v>
      </c>
      <c r="D107" s="16" t="s">
        <v>364</v>
      </c>
      <c r="E107" s="16">
        <f t="shared" ref="E107:P107" si="95">E283+E456</f>
        <v>244.28176477669842</v>
      </c>
      <c r="F107" s="16">
        <f t="shared" si="95"/>
        <v>139.5774911599616</v>
      </c>
      <c r="G107" s="16">
        <f t="shared" si="95"/>
        <v>67.089788934200456</v>
      </c>
      <c r="H107" s="16">
        <f t="shared" si="95"/>
        <v>176.05957852392459</v>
      </c>
      <c r="I107" s="16">
        <f t="shared" si="95"/>
        <v>186.2447464997077</v>
      </c>
      <c r="J107" s="16">
        <f t="shared" si="95"/>
        <v>207.80517650923412</v>
      </c>
      <c r="K107" s="16">
        <f t="shared" si="95"/>
        <v>193.50325336846214</v>
      </c>
      <c r="L107" s="16">
        <f t="shared" si="95"/>
        <v>272.50619222866248</v>
      </c>
      <c r="M107" s="16">
        <f t="shared" si="95"/>
        <v>241.31118618886563</v>
      </c>
      <c r="N107" s="16">
        <f t="shared" si="95"/>
        <v>235.2225604878588</v>
      </c>
      <c r="O107" s="16">
        <f t="shared" si="95"/>
        <v>397.22469629997249</v>
      </c>
      <c r="P107" s="16">
        <f t="shared" si="95"/>
        <v>475.41512442329713</v>
      </c>
      <c r="Q107" s="16">
        <f t="shared" ref="Q107:Q115" si="96">SUM(E107:P107)</f>
        <v>2836.2415594008453</v>
      </c>
    </row>
    <row r="108" spans="3:18" x14ac:dyDescent="0.25">
      <c r="C108" s="16" t="s">
        <v>365</v>
      </c>
      <c r="D108" s="16" t="s">
        <v>365</v>
      </c>
      <c r="E108" s="16">
        <f t="shared" ref="E108:P108" si="97">E284+E457</f>
        <v>0</v>
      </c>
      <c r="F108" s="16">
        <f t="shared" si="97"/>
        <v>0</v>
      </c>
      <c r="G108" s="16">
        <f t="shared" si="97"/>
        <v>0</v>
      </c>
      <c r="H108" s="16">
        <f t="shared" si="97"/>
        <v>0</v>
      </c>
      <c r="I108" s="16">
        <f t="shared" si="97"/>
        <v>0</v>
      </c>
      <c r="J108" s="16">
        <f t="shared" si="97"/>
        <v>0</v>
      </c>
      <c r="K108" s="16">
        <f t="shared" si="97"/>
        <v>0</v>
      </c>
      <c r="L108" s="16">
        <f t="shared" si="97"/>
        <v>0</v>
      </c>
      <c r="M108" s="16">
        <f t="shared" si="97"/>
        <v>0</v>
      </c>
      <c r="N108" s="16">
        <f t="shared" si="97"/>
        <v>0</v>
      </c>
      <c r="O108" s="16">
        <f t="shared" si="97"/>
        <v>0</v>
      </c>
      <c r="P108" s="16">
        <f t="shared" si="97"/>
        <v>0</v>
      </c>
      <c r="Q108" s="16">
        <f t="shared" si="96"/>
        <v>0</v>
      </c>
    </row>
    <row r="109" spans="3:18" x14ac:dyDescent="0.25">
      <c r="C109" s="16" t="s">
        <v>366</v>
      </c>
      <c r="D109" s="16" t="s">
        <v>366</v>
      </c>
      <c r="E109" s="16">
        <f t="shared" ref="E109:P109" si="98">E285+E458</f>
        <v>0</v>
      </c>
      <c r="F109" s="16">
        <f t="shared" si="98"/>
        <v>0</v>
      </c>
      <c r="G109" s="16">
        <f t="shared" si="98"/>
        <v>0</v>
      </c>
      <c r="H109" s="16">
        <f t="shared" si="98"/>
        <v>0</v>
      </c>
      <c r="I109" s="16">
        <f t="shared" si="98"/>
        <v>0</v>
      </c>
      <c r="J109" s="16">
        <f t="shared" si="98"/>
        <v>0</v>
      </c>
      <c r="K109" s="16">
        <f t="shared" si="98"/>
        <v>0</v>
      </c>
      <c r="L109" s="16">
        <f t="shared" si="98"/>
        <v>0</v>
      </c>
      <c r="M109" s="16">
        <f t="shared" si="98"/>
        <v>0</v>
      </c>
      <c r="N109" s="16">
        <f t="shared" si="98"/>
        <v>0</v>
      </c>
      <c r="O109" s="16">
        <f t="shared" si="98"/>
        <v>0</v>
      </c>
      <c r="P109" s="16">
        <f t="shared" si="98"/>
        <v>0</v>
      </c>
      <c r="Q109" s="16">
        <f t="shared" si="96"/>
        <v>0</v>
      </c>
    </row>
    <row r="110" spans="3:18" x14ac:dyDescent="0.25">
      <c r="C110" s="16"/>
      <c r="D110" s="16"/>
      <c r="E110" s="16">
        <f t="shared" ref="E110:P110" si="99">E286+E459</f>
        <v>0</v>
      </c>
      <c r="F110" s="16">
        <f t="shared" si="99"/>
        <v>0</v>
      </c>
      <c r="G110" s="16">
        <f t="shared" si="99"/>
        <v>0</v>
      </c>
      <c r="H110" s="16">
        <f t="shared" si="99"/>
        <v>0</v>
      </c>
      <c r="I110" s="16">
        <f t="shared" si="99"/>
        <v>0</v>
      </c>
      <c r="J110" s="16">
        <f t="shared" si="99"/>
        <v>0</v>
      </c>
      <c r="K110" s="16">
        <f t="shared" si="99"/>
        <v>0</v>
      </c>
      <c r="L110" s="16">
        <f t="shared" si="99"/>
        <v>0</v>
      </c>
      <c r="M110" s="16">
        <f t="shared" si="99"/>
        <v>0</v>
      </c>
      <c r="N110" s="16">
        <f t="shared" si="99"/>
        <v>0</v>
      </c>
      <c r="O110" s="16">
        <f t="shared" si="99"/>
        <v>0</v>
      </c>
      <c r="P110" s="16">
        <f t="shared" si="99"/>
        <v>0</v>
      </c>
      <c r="Q110" s="16">
        <f t="shared" si="96"/>
        <v>0</v>
      </c>
    </row>
    <row r="111" spans="3:18" x14ac:dyDescent="0.25">
      <c r="C111" s="16"/>
      <c r="D111" s="16"/>
      <c r="E111" s="16">
        <f t="shared" ref="E111:P111" si="100">E287+E460</f>
        <v>0</v>
      </c>
      <c r="F111" s="16">
        <f t="shared" si="100"/>
        <v>0</v>
      </c>
      <c r="G111" s="16">
        <f t="shared" si="100"/>
        <v>0</v>
      </c>
      <c r="H111" s="16">
        <f t="shared" si="100"/>
        <v>0</v>
      </c>
      <c r="I111" s="16">
        <f t="shared" si="100"/>
        <v>0</v>
      </c>
      <c r="J111" s="16">
        <f t="shared" si="100"/>
        <v>0</v>
      </c>
      <c r="K111" s="16">
        <f t="shared" si="100"/>
        <v>0</v>
      </c>
      <c r="L111" s="16">
        <f t="shared" si="100"/>
        <v>0</v>
      </c>
      <c r="M111" s="16">
        <f t="shared" si="100"/>
        <v>0</v>
      </c>
      <c r="N111" s="16">
        <f t="shared" si="100"/>
        <v>0</v>
      </c>
      <c r="O111" s="16">
        <f t="shared" si="100"/>
        <v>0</v>
      </c>
      <c r="P111" s="16">
        <f t="shared" si="100"/>
        <v>0</v>
      </c>
      <c r="Q111" s="16">
        <f t="shared" si="96"/>
        <v>0</v>
      </c>
    </row>
    <row r="112" spans="3:18" x14ac:dyDescent="0.25">
      <c r="C112" s="16"/>
      <c r="D112" s="16"/>
      <c r="E112" s="16">
        <f t="shared" ref="E112:P112" si="101">E288+E461</f>
        <v>0</v>
      </c>
      <c r="F112" s="16">
        <f t="shared" si="101"/>
        <v>0</v>
      </c>
      <c r="G112" s="16">
        <f t="shared" si="101"/>
        <v>0</v>
      </c>
      <c r="H112" s="16">
        <f t="shared" si="101"/>
        <v>0</v>
      </c>
      <c r="I112" s="16">
        <f t="shared" si="101"/>
        <v>0</v>
      </c>
      <c r="J112" s="16">
        <f t="shared" si="101"/>
        <v>0</v>
      </c>
      <c r="K112" s="16">
        <f t="shared" si="101"/>
        <v>0</v>
      </c>
      <c r="L112" s="16">
        <f t="shared" si="101"/>
        <v>0</v>
      </c>
      <c r="M112" s="16">
        <f t="shared" si="101"/>
        <v>0</v>
      </c>
      <c r="N112" s="16">
        <f t="shared" si="101"/>
        <v>0</v>
      </c>
      <c r="O112" s="16">
        <f t="shared" si="101"/>
        <v>0</v>
      </c>
      <c r="P112" s="16">
        <f t="shared" si="101"/>
        <v>0</v>
      </c>
      <c r="Q112" s="16">
        <f t="shared" si="96"/>
        <v>0</v>
      </c>
    </row>
    <row r="113" spans="3:18" x14ac:dyDescent="0.25">
      <c r="C113" s="16"/>
      <c r="D113" s="16"/>
      <c r="E113" s="16">
        <f t="shared" ref="E113:P113" si="102">E289+E462</f>
        <v>0</v>
      </c>
      <c r="F113" s="16">
        <f t="shared" si="102"/>
        <v>0</v>
      </c>
      <c r="G113" s="16">
        <f t="shared" si="102"/>
        <v>0</v>
      </c>
      <c r="H113" s="16">
        <f t="shared" si="102"/>
        <v>0</v>
      </c>
      <c r="I113" s="16">
        <f t="shared" si="102"/>
        <v>0</v>
      </c>
      <c r="J113" s="16">
        <f t="shared" si="102"/>
        <v>0</v>
      </c>
      <c r="K113" s="16">
        <f t="shared" si="102"/>
        <v>0</v>
      </c>
      <c r="L113" s="16">
        <f t="shared" si="102"/>
        <v>0</v>
      </c>
      <c r="M113" s="16">
        <f t="shared" si="102"/>
        <v>0</v>
      </c>
      <c r="N113" s="16">
        <f t="shared" si="102"/>
        <v>0</v>
      </c>
      <c r="O113" s="16">
        <f t="shared" si="102"/>
        <v>0</v>
      </c>
      <c r="P113" s="16">
        <f t="shared" si="102"/>
        <v>0</v>
      </c>
      <c r="Q113" s="16">
        <f t="shared" si="96"/>
        <v>0</v>
      </c>
    </row>
    <row r="114" spans="3:18" x14ac:dyDescent="0.25">
      <c r="C114" s="16"/>
      <c r="D114" s="16"/>
      <c r="E114" s="16">
        <f t="shared" ref="E114:P114" si="103">E290+E463</f>
        <v>0</v>
      </c>
      <c r="F114" s="16">
        <f t="shared" si="103"/>
        <v>0</v>
      </c>
      <c r="G114" s="16">
        <f t="shared" si="103"/>
        <v>0</v>
      </c>
      <c r="H114" s="16">
        <f t="shared" si="103"/>
        <v>0</v>
      </c>
      <c r="I114" s="16">
        <f t="shared" si="103"/>
        <v>0</v>
      </c>
      <c r="J114" s="16">
        <f t="shared" si="103"/>
        <v>0</v>
      </c>
      <c r="K114" s="16">
        <f t="shared" si="103"/>
        <v>0</v>
      </c>
      <c r="L114" s="16">
        <f t="shared" si="103"/>
        <v>0</v>
      </c>
      <c r="M114" s="16">
        <f t="shared" si="103"/>
        <v>0</v>
      </c>
      <c r="N114" s="16">
        <f t="shared" si="103"/>
        <v>0</v>
      </c>
      <c r="O114" s="16">
        <f t="shared" si="103"/>
        <v>0</v>
      </c>
      <c r="P114" s="16">
        <f t="shared" si="103"/>
        <v>0</v>
      </c>
      <c r="Q114" s="16">
        <f t="shared" si="96"/>
        <v>0</v>
      </c>
    </row>
    <row r="115" spans="3:18" x14ac:dyDescent="0.25">
      <c r="C115" s="935" t="s">
        <v>367</v>
      </c>
      <c r="D115" s="936"/>
      <c r="E115" s="28">
        <f t="shared" ref="E115:P115" si="104">SUM(E107:E114)</f>
        <v>244.28176477669842</v>
      </c>
      <c r="F115" s="28">
        <f t="shared" si="104"/>
        <v>139.5774911599616</v>
      </c>
      <c r="G115" s="28">
        <f t="shared" si="104"/>
        <v>67.089788934200456</v>
      </c>
      <c r="H115" s="28">
        <f t="shared" si="104"/>
        <v>176.05957852392459</v>
      </c>
      <c r="I115" s="28">
        <f t="shared" si="104"/>
        <v>186.2447464997077</v>
      </c>
      <c r="J115" s="28">
        <f t="shared" si="104"/>
        <v>207.80517650923412</v>
      </c>
      <c r="K115" s="28">
        <f t="shared" si="104"/>
        <v>193.50325336846214</v>
      </c>
      <c r="L115" s="28">
        <f t="shared" si="104"/>
        <v>272.50619222866248</v>
      </c>
      <c r="M115" s="28">
        <f t="shared" si="104"/>
        <v>241.31118618886563</v>
      </c>
      <c r="N115" s="28">
        <f t="shared" si="104"/>
        <v>235.2225604878588</v>
      </c>
      <c r="O115" s="28">
        <f t="shared" si="104"/>
        <v>397.22469629997249</v>
      </c>
      <c r="P115" s="28">
        <f t="shared" si="104"/>
        <v>475.41512442329713</v>
      </c>
      <c r="Q115" s="28">
        <f t="shared" si="96"/>
        <v>2836.2415594008453</v>
      </c>
      <c r="R115" s="492"/>
    </row>
    <row r="116" spans="3:18" x14ac:dyDescent="0.25">
      <c r="C116" s="1002" t="s">
        <v>368</v>
      </c>
      <c r="D116" s="1003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3:18" x14ac:dyDescent="0.25">
      <c r="C117" s="16"/>
      <c r="D117" s="16" t="s">
        <v>369</v>
      </c>
      <c r="E117" s="92">
        <f t="shared" ref="E117:P117" si="105">E293+E466</f>
        <v>2.4381312685857193E-2</v>
      </c>
      <c r="F117" s="92">
        <f t="shared" si="105"/>
        <v>2.0907855515269132E-2</v>
      </c>
      <c r="G117" s="92">
        <f t="shared" si="105"/>
        <v>4.973274024739318E-2</v>
      </c>
      <c r="H117" s="92">
        <f t="shared" si="105"/>
        <v>7.2339346358981885E-2</v>
      </c>
      <c r="I117" s="92">
        <f t="shared" si="105"/>
        <v>3.9474120766783555E-2</v>
      </c>
      <c r="J117" s="92">
        <f t="shared" si="105"/>
        <v>2.9028112746704193E-2</v>
      </c>
      <c r="K117" s="92">
        <f t="shared" si="105"/>
        <v>1.7603497323007453E-2</v>
      </c>
      <c r="L117" s="92">
        <f t="shared" si="105"/>
        <v>2.4443849476385046E-2</v>
      </c>
      <c r="M117" s="92">
        <f t="shared" si="105"/>
        <v>2.7950799985229126E-2</v>
      </c>
      <c r="N117" s="92">
        <f t="shared" si="105"/>
        <v>2.7032252798690065E-2</v>
      </c>
      <c r="O117" s="92">
        <f t="shared" si="105"/>
        <v>1.8534539948314627E-2</v>
      </c>
      <c r="P117" s="92">
        <f t="shared" si="105"/>
        <v>2.4071572147384597E-2</v>
      </c>
      <c r="Q117" s="92">
        <f t="shared" ref="Q117:Q141" si="106">SUM(E117:P117)</f>
        <v>0.37550000000000006</v>
      </c>
    </row>
    <row r="118" spans="3:18" x14ac:dyDescent="0.25">
      <c r="C118" s="16"/>
      <c r="D118" s="16" t="s">
        <v>370</v>
      </c>
      <c r="E118" s="92">
        <f t="shared" ref="E118:P118" si="107">E294+E467</f>
        <v>0</v>
      </c>
      <c r="F118" s="92">
        <f t="shared" si="107"/>
        <v>0</v>
      </c>
      <c r="G118" s="92">
        <f t="shared" si="107"/>
        <v>0</v>
      </c>
      <c r="H118" s="92">
        <f t="shared" si="107"/>
        <v>0</v>
      </c>
      <c r="I118" s="92">
        <f t="shared" si="107"/>
        <v>0</v>
      </c>
      <c r="J118" s="92">
        <f t="shared" si="107"/>
        <v>0</v>
      </c>
      <c r="K118" s="92">
        <f t="shared" si="107"/>
        <v>0</v>
      </c>
      <c r="L118" s="92">
        <f t="shared" si="107"/>
        <v>0</v>
      </c>
      <c r="M118" s="92">
        <f t="shared" si="107"/>
        <v>0</v>
      </c>
      <c r="N118" s="92">
        <f t="shared" si="107"/>
        <v>0</v>
      </c>
      <c r="O118" s="92">
        <f t="shared" si="107"/>
        <v>0</v>
      </c>
      <c r="P118" s="92">
        <f t="shared" si="107"/>
        <v>0</v>
      </c>
      <c r="Q118" s="92">
        <f t="shared" si="106"/>
        <v>0</v>
      </c>
    </row>
    <row r="119" spans="3:18" x14ac:dyDescent="0.25">
      <c r="C119" s="16"/>
      <c r="D119" s="16" t="s">
        <v>371</v>
      </c>
      <c r="E119" s="92">
        <f t="shared" ref="E119:P119" si="108">E295+E468</f>
        <v>0</v>
      </c>
      <c r="F119" s="92">
        <f t="shared" si="108"/>
        <v>0</v>
      </c>
      <c r="G119" s="92">
        <f t="shared" si="108"/>
        <v>0</v>
      </c>
      <c r="H119" s="92">
        <f t="shared" si="108"/>
        <v>0</v>
      </c>
      <c r="I119" s="92">
        <f t="shared" si="108"/>
        <v>0</v>
      </c>
      <c r="J119" s="92">
        <f t="shared" si="108"/>
        <v>0</v>
      </c>
      <c r="K119" s="92">
        <f t="shared" si="108"/>
        <v>0</v>
      </c>
      <c r="L119" s="92">
        <f t="shared" si="108"/>
        <v>0</v>
      </c>
      <c r="M119" s="92">
        <f t="shared" si="108"/>
        <v>0</v>
      </c>
      <c r="N119" s="92">
        <f t="shared" si="108"/>
        <v>0</v>
      </c>
      <c r="O119" s="92">
        <f t="shared" si="108"/>
        <v>0</v>
      </c>
      <c r="P119" s="92">
        <f t="shared" si="108"/>
        <v>0</v>
      </c>
      <c r="Q119" s="92">
        <f t="shared" si="106"/>
        <v>0</v>
      </c>
    </row>
    <row r="120" spans="3:18" x14ac:dyDescent="0.25">
      <c r="C120" s="16"/>
      <c r="D120" s="16" t="s">
        <v>372</v>
      </c>
      <c r="E120" s="92">
        <f t="shared" ref="E120:P120" si="109">E296+E469</f>
        <v>0</v>
      </c>
      <c r="F120" s="92">
        <f t="shared" si="109"/>
        <v>0</v>
      </c>
      <c r="G120" s="92">
        <f t="shared" si="109"/>
        <v>0</v>
      </c>
      <c r="H120" s="92">
        <f t="shared" si="109"/>
        <v>0</v>
      </c>
      <c r="I120" s="92">
        <f t="shared" si="109"/>
        <v>0</v>
      </c>
      <c r="J120" s="92">
        <f t="shared" si="109"/>
        <v>0</v>
      </c>
      <c r="K120" s="92">
        <f t="shared" si="109"/>
        <v>0</v>
      </c>
      <c r="L120" s="92">
        <f t="shared" si="109"/>
        <v>0</v>
      </c>
      <c r="M120" s="92">
        <f t="shared" si="109"/>
        <v>0</v>
      </c>
      <c r="N120" s="92">
        <f t="shared" si="109"/>
        <v>0</v>
      </c>
      <c r="O120" s="92">
        <f t="shared" si="109"/>
        <v>0</v>
      </c>
      <c r="P120" s="92">
        <f t="shared" si="109"/>
        <v>0</v>
      </c>
      <c r="Q120" s="92">
        <f t="shared" si="106"/>
        <v>0</v>
      </c>
    </row>
    <row r="121" spans="3:18" x14ac:dyDescent="0.25">
      <c r="C121" s="16"/>
      <c r="D121" s="16" t="s">
        <v>373</v>
      </c>
      <c r="E121" s="92">
        <f t="shared" ref="E121:P121" si="110">E297+E470</f>
        <v>0</v>
      </c>
      <c r="F121" s="92">
        <f t="shared" si="110"/>
        <v>0</v>
      </c>
      <c r="G121" s="92">
        <f t="shared" si="110"/>
        <v>0</v>
      </c>
      <c r="H121" s="92">
        <f t="shared" si="110"/>
        <v>0</v>
      </c>
      <c r="I121" s="92">
        <f t="shared" si="110"/>
        <v>0</v>
      </c>
      <c r="J121" s="92">
        <f t="shared" si="110"/>
        <v>0</v>
      </c>
      <c r="K121" s="92">
        <f t="shared" si="110"/>
        <v>0</v>
      </c>
      <c r="L121" s="92">
        <f t="shared" si="110"/>
        <v>0</v>
      </c>
      <c r="M121" s="92">
        <f t="shared" si="110"/>
        <v>0</v>
      </c>
      <c r="N121" s="92">
        <f t="shared" si="110"/>
        <v>0</v>
      </c>
      <c r="O121" s="92">
        <f t="shared" si="110"/>
        <v>0</v>
      </c>
      <c r="P121" s="92">
        <f t="shared" si="110"/>
        <v>0</v>
      </c>
      <c r="Q121" s="92">
        <f t="shared" si="106"/>
        <v>0</v>
      </c>
    </row>
    <row r="122" spans="3:18" x14ac:dyDescent="0.25">
      <c r="C122" s="16"/>
      <c r="D122" s="16" t="s">
        <v>331</v>
      </c>
      <c r="E122" s="92">
        <f t="shared" ref="E122:P122" si="111">E298+E471</f>
        <v>1.6980634275675197E-3</v>
      </c>
      <c r="F122" s="92">
        <f t="shared" si="111"/>
        <v>1.8195910826652884E-3</v>
      </c>
      <c r="G122" s="92">
        <f t="shared" si="111"/>
        <v>1.8851844740119367E-3</v>
      </c>
      <c r="H122" s="92">
        <f t="shared" si="111"/>
        <v>4.1214391635510331E-3</v>
      </c>
      <c r="I122" s="92">
        <f t="shared" si="111"/>
        <v>9.6763867828789756E-3</v>
      </c>
      <c r="J122" s="92">
        <f t="shared" si="111"/>
        <v>4.8872175270403282E-3</v>
      </c>
      <c r="K122" s="92">
        <f t="shared" si="111"/>
        <v>5.3869499547475452E-3</v>
      </c>
      <c r="L122" s="92">
        <f t="shared" si="111"/>
        <v>1.847612487911747E-3</v>
      </c>
      <c r="M122" s="92">
        <f t="shared" si="111"/>
        <v>3.1695884428451491E-3</v>
      </c>
      <c r="N122" s="92">
        <f t="shared" si="111"/>
        <v>6.0480107649496231E-3</v>
      </c>
      <c r="O122" s="92">
        <f t="shared" si="111"/>
        <v>5.4317898050051036E-3</v>
      </c>
      <c r="P122" s="92">
        <f t="shared" si="111"/>
        <v>2.5230815797834902E-3</v>
      </c>
      <c r="Q122" s="92">
        <f t="shared" si="106"/>
        <v>4.8494915492957737E-2</v>
      </c>
    </row>
    <row r="123" spans="3:18" x14ac:dyDescent="0.25">
      <c r="C123" s="16"/>
      <c r="D123" s="16" t="s">
        <v>374</v>
      </c>
      <c r="E123" s="92">
        <f t="shared" ref="E123:P123" si="112">E299+E472</f>
        <v>289.24489753107741</v>
      </c>
      <c r="F123" s="92">
        <f t="shared" si="112"/>
        <v>298.25757857089627</v>
      </c>
      <c r="G123" s="92">
        <f t="shared" si="112"/>
        <v>279.24387873355192</v>
      </c>
      <c r="H123" s="92">
        <f t="shared" si="112"/>
        <v>218.70754341614352</v>
      </c>
      <c r="I123" s="92">
        <f t="shared" si="112"/>
        <v>268.994856432956</v>
      </c>
      <c r="J123" s="92">
        <f t="shared" si="112"/>
        <v>237.11029414327419</v>
      </c>
      <c r="K123" s="92">
        <f t="shared" si="112"/>
        <v>290.69180152781831</v>
      </c>
      <c r="L123" s="92">
        <f t="shared" si="112"/>
        <v>224.14411393715608</v>
      </c>
      <c r="M123" s="92">
        <f t="shared" si="112"/>
        <v>245.71131803875966</v>
      </c>
      <c r="N123" s="92">
        <f t="shared" si="112"/>
        <v>261.9642547337474</v>
      </c>
      <c r="O123" s="92">
        <f t="shared" si="112"/>
        <v>268.88955021363267</v>
      </c>
      <c r="P123" s="92">
        <f t="shared" si="112"/>
        <v>288.32523901861066</v>
      </c>
      <c r="Q123" s="92">
        <f t="shared" si="106"/>
        <v>3171.2853262976241</v>
      </c>
    </row>
    <row r="124" spans="3:18" x14ac:dyDescent="0.25">
      <c r="C124" s="16"/>
      <c r="D124" s="16" t="s">
        <v>375</v>
      </c>
      <c r="E124" s="92">
        <f t="shared" ref="E124:P124" si="113">E300+E473</f>
        <v>8.4250855951112875</v>
      </c>
      <c r="F124" s="92">
        <f t="shared" si="113"/>
        <v>8.6876057289150417</v>
      </c>
      <c r="G124" s="92">
        <f t="shared" si="113"/>
        <v>8.1337772950282563</v>
      </c>
      <c r="H124" s="92">
        <f t="shared" si="113"/>
        <v>6.3704832455326175</v>
      </c>
      <c r="I124" s="92">
        <f t="shared" si="113"/>
        <v>7.835245183015985</v>
      </c>
      <c r="J124" s="92">
        <f t="shared" si="113"/>
        <v>6.9065160377616097</v>
      </c>
      <c r="K124" s="92">
        <f t="shared" si="113"/>
        <v>8.4672308157340357</v>
      </c>
      <c r="L124" s="92">
        <f t="shared" si="113"/>
        <v>6.5288389239710556</v>
      </c>
      <c r="M124" s="92">
        <f t="shared" si="113"/>
        <v>7.1570454788808844</v>
      </c>
      <c r="N124" s="92">
        <f t="shared" si="113"/>
        <v>7.6304587836479438</v>
      </c>
      <c r="O124" s="92">
        <f t="shared" si="113"/>
        <v>7.8321778379424174</v>
      </c>
      <c r="P124" s="92">
        <f t="shared" si="113"/>
        <v>8.3982979084418208</v>
      </c>
      <c r="Q124" s="92">
        <f t="shared" si="106"/>
        <v>92.372762833982947</v>
      </c>
    </row>
    <row r="125" spans="3:18" x14ac:dyDescent="0.25">
      <c r="C125" s="16"/>
      <c r="D125" s="16" t="s">
        <v>376</v>
      </c>
      <c r="E125" s="92">
        <f t="shared" ref="E125:P125" si="114">E301+E474</f>
        <v>33.521766245135765</v>
      </c>
      <c r="F125" s="92">
        <f t="shared" si="114"/>
        <v>34.566282465257913</v>
      </c>
      <c r="G125" s="92">
        <f t="shared" si="114"/>
        <v>32.362707547106922</v>
      </c>
      <c r="H125" s="92">
        <f t="shared" si="114"/>
        <v>25.346905715618128</v>
      </c>
      <c r="I125" s="92">
        <f t="shared" si="114"/>
        <v>31.174906715581983</v>
      </c>
      <c r="J125" s="92">
        <f t="shared" si="114"/>
        <v>27.479675259378517</v>
      </c>
      <c r="K125" s="92">
        <f t="shared" si="114"/>
        <v>33.689453827429908</v>
      </c>
      <c r="L125" s="92">
        <f t="shared" si="114"/>
        <v>25.976971959607788</v>
      </c>
      <c r="M125" s="92">
        <f t="shared" si="114"/>
        <v>28.476482860668398</v>
      </c>
      <c r="N125" s="92">
        <f t="shared" si="114"/>
        <v>30.36010172252864</v>
      </c>
      <c r="O125" s="92">
        <f t="shared" si="114"/>
        <v>31.162702350013404</v>
      </c>
      <c r="P125" s="92">
        <f t="shared" si="114"/>
        <v>33.415183283972382</v>
      </c>
      <c r="Q125" s="92">
        <f t="shared" si="106"/>
        <v>367.53313995229973</v>
      </c>
    </row>
    <row r="126" spans="3:18" x14ac:dyDescent="0.25">
      <c r="C126" s="16"/>
      <c r="D126" s="16" t="s">
        <v>377</v>
      </c>
      <c r="E126" s="92">
        <f t="shared" ref="E126:P126" si="115">E302+E475</f>
        <v>29.048173987487701</v>
      </c>
      <c r="F126" s="92">
        <f t="shared" si="115"/>
        <v>29.953296010980843</v>
      </c>
      <c r="G126" s="92">
        <f t="shared" si="115"/>
        <v>28.04379556435082</v>
      </c>
      <c r="H126" s="92">
        <f t="shared" si="115"/>
        <v>21.964276043436737</v>
      </c>
      <c r="I126" s="92">
        <f t="shared" si="115"/>
        <v>27.014510741937084</v>
      </c>
      <c r="J126" s="92">
        <f t="shared" si="115"/>
        <v>23.812420330623763</v>
      </c>
      <c r="K126" s="92">
        <f t="shared" si="115"/>
        <v>29.193483098899105</v>
      </c>
      <c r="L126" s="92">
        <f t="shared" si="115"/>
        <v>22.510257831663971</v>
      </c>
      <c r="M126" s="92">
        <f t="shared" si="115"/>
        <v>24.67620061065362</v>
      </c>
      <c r="N126" s="92">
        <f t="shared" si="115"/>
        <v>26.308444210985073</v>
      </c>
      <c r="O126" s="92">
        <f t="shared" si="115"/>
        <v>27.003935089930849</v>
      </c>
      <c r="P126" s="92">
        <f t="shared" si="115"/>
        <v>28.95581488035311</v>
      </c>
      <c r="Q126" s="92">
        <f t="shared" si="106"/>
        <v>318.48460840130264</v>
      </c>
    </row>
    <row r="127" spans="3:18" x14ac:dyDescent="0.25">
      <c r="C127" s="16"/>
      <c r="D127" s="16" t="s">
        <v>378</v>
      </c>
      <c r="E127" s="92">
        <f t="shared" ref="E127:P127" si="116">E303+E476</f>
        <v>69.130157054594534</v>
      </c>
      <c r="F127" s="92">
        <f t="shared" si="116"/>
        <v>71.284207345831618</v>
      </c>
      <c r="G127" s="92">
        <f t="shared" si="116"/>
        <v>66.739891898388635</v>
      </c>
      <c r="H127" s="92">
        <f t="shared" si="116"/>
        <v>52.27157662740823</v>
      </c>
      <c r="I127" s="92">
        <f t="shared" si="116"/>
        <v>64.290353367738788</v>
      </c>
      <c r="J127" s="92">
        <f t="shared" si="116"/>
        <v>56.669873914109417</v>
      </c>
      <c r="K127" s="92">
        <f t="shared" si="116"/>
        <v>69.475970244010881</v>
      </c>
      <c r="L127" s="92">
        <f t="shared" si="116"/>
        <v>53.570928758297939</v>
      </c>
      <c r="M127" s="92">
        <f t="shared" si="116"/>
        <v>58.725537256144165</v>
      </c>
      <c r="N127" s="92">
        <f t="shared" si="116"/>
        <v>62.610024332367047</v>
      </c>
      <c r="O127" s="92">
        <f t="shared" si="116"/>
        <v>64.265184953212596</v>
      </c>
      <c r="P127" s="92">
        <f t="shared" si="116"/>
        <v>68.910356678006764</v>
      </c>
      <c r="Q127" s="92">
        <f t="shared" si="106"/>
        <v>757.94406243011076</v>
      </c>
    </row>
    <row r="128" spans="3:18" x14ac:dyDescent="0.25">
      <c r="C128" s="16"/>
      <c r="D128" s="16" t="s">
        <v>379</v>
      </c>
      <c r="E128" s="92">
        <f t="shared" ref="E128:P128" si="117">E304+E477</f>
        <v>0</v>
      </c>
      <c r="F128" s="92">
        <f t="shared" si="117"/>
        <v>0</v>
      </c>
      <c r="G128" s="92">
        <f t="shared" si="117"/>
        <v>0</v>
      </c>
      <c r="H128" s="92">
        <f t="shared" si="117"/>
        <v>0</v>
      </c>
      <c r="I128" s="92">
        <f t="shared" si="117"/>
        <v>0</v>
      </c>
      <c r="J128" s="92">
        <f t="shared" si="117"/>
        <v>0</v>
      </c>
      <c r="K128" s="92">
        <f t="shared" si="117"/>
        <v>0</v>
      </c>
      <c r="L128" s="92">
        <f t="shared" si="117"/>
        <v>0</v>
      </c>
      <c r="M128" s="92">
        <f t="shared" si="117"/>
        <v>0</v>
      </c>
      <c r="N128" s="92">
        <f t="shared" si="117"/>
        <v>0</v>
      </c>
      <c r="O128" s="92">
        <f t="shared" si="117"/>
        <v>0</v>
      </c>
      <c r="P128" s="92">
        <f t="shared" si="117"/>
        <v>0</v>
      </c>
      <c r="Q128" s="92">
        <f t="shared" si="106"/>
        <v>0</v>
      </c>
    </row>
    <row r="129" spans="3:18" x14ac:dyDescent="0.25">
      <c r="C129" s="16"/>
      <c r="D129" s="16" t="s">
        <v>380</v>
      </c>
      <c r="E129" s="92">
        <f t="shared" ref="E129:P129" si="118">E305+E478</f>
        <v>84.499423878307113</v>
      </c>
      <c r="F129" s="92">
        <f t="shared" si="118"/>
        <v>87.132370429704181</v>
      </c>
      <c r="G129" s="92">
        <f t="shared" si="118"/>
        <v>81.577746317871615</v>
      </c>
      <c r="H129" s="92">
        <f t="shared" si="118"/>
        <v>63.892782808790415</v>
      </c>
      <c r="I129" s="92">
        <f t="shared" si="118"/>
        <v>78.583617511768026</v>
      </c>
      <c r="J129" s="92">
        <f t="shared" si="118"/>
        <v>69.268925473680696</v>
      </c>
      <c r="K129" s="92">
        <f t="shared" si="118"/>
        <v>84.922119508119209</v>
      </c>
      <c r="L129" s="92">
        <f t="shared" si="118"/>
        <v>65.48101161012994</v>
      </c>
      <c r="M129" s="92">
        <f t="shared" si="118"/>
        <v>71.78161133308808</v>
      </c>
      <c r="N129" s="92">
        <f t="shared" si="118"/>
        <v>76.529711641096114</v>
      </c>
      <c r="O129" s="92">
        <f t="shared" si="118"/>
        <v>78.552853564194251</v>
      </c>
      <c r="P129" s="92">
        <f t="shared" si="118"/>
        <v>84.230756686140381</v>
      </c>
      <c r="Q129" s="92">
        <f t="shared" si="106"/>
        <v>926.45293076288999</v>
      </c>
    </row>
    <row r="130" spans="3:18" x14ac:dyDescent="0.25">
      <c r="C130" s="16"/>
      <c r="D130" s="16" t="s">
        <v>381</v>
      </c>
      <c r="E130" s="92">
        <f t="shared" ref="E130:P130" si="119">E306+E479</f>
        <v>43.242968186440784</v>
      </c>
      <c r="F130" s="92">
        <f t="shared" si="119"/>
        <v>44.590390674464309</v>
      </c>
      <c r="G130" s="92">
        <f t="shared" si="119"/>
        <v>41.747786278704908</v>
      </c>
      <c r="H130" s="92">
        <f t="shared" si="119"/>
        <v>32.697424994550722</v>
      </c>
      <c r="I130" s="92">
        <f t="shared" si="119"/>
        <v>40.21552711330623</v>
      </c>
      <c r="J130" s="92">
        <f t="shared" si="119"/>
        <v>35.448690690260399</v>
      </c>
      <c r="K130" s="92">
        <f t="shared" si="119"/>
        <v>43.459284615992274</v>
      </c>
      <c r="L130" s="92">
        <f t="shared" si="119"/>
        <v>33.510208376695715</v>
      </c>
      <c r="M130" s="92">
        <f t="shared" si="119"/>
        <v>36.734569216927689</v>
      </c>
      <c r="N130" s="92">
        <f t="shared" si="119"/>
        <v>39.164431352566844</v>
      </c>
      <c r="O130" s="92">
        <f t="shared" si="119"/>
        <v>40.199783521869008</v>
      </c>
      <c r="P130" s="92">
        <f t="shared" si="119"/>
        <v>43.105476517144474</v>
      </c>
      <c r="Q130" s="92">
        <f t="shared" si="106"/>
        <v>474.1165415389234</v>
      </c>
    </row>
    <row r="131" spans="3:18" x14ac:dyDescent="0.3">
      <c r="C131" s="16"/>
      <c r="D131" s="399" t="s">
        <v>382</v>
      </c>
      <c r="E131" s="92">
        <f t="shared" ref="E131:P131" si="120">E307+E480</f>
        <v>0</v>
      </c>
      <c r="F131" s="92">
        <f t="shared" si="120"/>
        <v>0</v>
      </c>
      <c r="G131" s="92">
        <f t="shared" si="120"/>
        <v>0</v>
      </c>
      <c r="H131" s="92">
        <f t="shared" si="120"/>
        <v>0</v>
      </c>
      <c r="I131" s="92">
        <f t="shared" si="120"/>
        <v>0</v>
      </c>
      <c r="J131" s="92">
        <f t="shared" si="120"/>
        <v>0</v>
      </c>
      <c r="K131" s="92">
        <f t="shared" si="120"/>
        <v>0</v>
      </c>
      <c r="L131" s="92">
        <f t="shared" si="120"/>
        <v>0</v>
      </c>
      <c r="M131" s="92">
        <f t="shared" si="120"/>
        <v>0</v>
      </c>
      <c r="N131" s="92">
        <f t="shared" si="120"/>
        <v>0</v>
      </c>
      <c r="O131" s="92">
        <f t="shared" si="120"/>
        <v>0</v>
      </c>
      <c r="P131" s="92">
        <f t="shared" si="120"/>
        <v>0</v>
      </c>
      <c r="Q131" s="92">
        <f t="shared" si="106"/>
        <v>0</v>
      </c>
    </row>
    <row r="132" spans="3:18" x14ac:dyDescent="0.3">
      <c r="C132" s="16"/>
      <c r="D132" s="399" t="s">
        <v>383</v>
      </c>
      <c r="E132" s="92">
        <f t="shared" ref="E132:P132" si="121">E308+E481</f>
        <v>0</v>
      </c>
      <c r="F132" s="92">
        <f t="shared" si="121"/>
        <v>0</v>
      </c>
      <c r="G132" s="92">
        <f t="shared" si="121"/>
        <v>0</v>
      </c>
      <c r="H132" s="92">
        <f t="shared" si="121"/>
        <v>0</v>
      </c>
      <c r="I132" s="92">
        <f t="shared" si="121"/>
        <v>0</v>
      </c>
      <c r="J132" s="92">
        <f t="shared" si="121"/>
        <v>0</v>
      </c>
      <c r="K132" s="92">
        <f t="shared" si="121"/>
        <v>0</v>
      </c>
      <c r="L132" s="92">
        <f t="shared" si="121"/>
        <v>0</v>
      </c>
      <c r="M132" s="92">
        <f t="shared" si="121"/>
        <v>0</v>
      </c>
      <c r="N132" s="92">
        <f t="shared" si="121"/>
        <v>0</v>
      </c>
      <c r="O132" s="92">
        <f t="shared" si="121"/>
        <v>0</v>
      </c>
      <c r="P132" s="92">
        <f t="shared" si="121"/>
        <v>0</v>
      </c>
      <c r="Q132" s="92">
        <f t="shared" si="106"/>
        <v>0</v>
      </c>
    </row>
    <row r="133" spans="3:18" x14ac:dyDescent="0.25">
      <c r="C133" s="16"/>
      <c r="D133" s="16"/>
      <c r="E133" s="16">
        <f t="shared" ref="E133:P133" si="122">E309+E482</f>
        <v>0</v>
      </c>
      <c r="F133" s="16">
        <f t="shared" si="122"/>
        <v>0</v>
      </c>
      <c r="G133" s="16">
        <f t="shared" si="122"/>
        <v>0</v>
      </c>
      <c r="H133" s="16">
        <f t="shared" si="122"/>
        <v>0</v>
      </c>
      <c r="I133" s="16">
        <f t="shared" si="122"/>
        <v>0</v>
      </c>
      <c r="J133" s="16">
        <f t="shared" si="122"/>
        <v>0</v>
      </c>
      <c r="K133" s="16">
        <f t="shared" si="122"/>
        <v>0</v>
      </c>
      <c r="L133" s="16">
        <f t="shared" si="122"/>
        <v>0</v>
      </c>
      <c r="M133" s="16">
        <f t="shared" si="122"/>
        <v>0</v>
      </c>
      <c r="N133" s="16">
        <f t="shared" si="122"/>
        <v>0</v>
      </c>
      <c r="O133" s="16">
        <f t="shared" si="122"/>
        <v>0</v>
      </c>
      <c r="P133" s="16">
        <f t="shared" si="122"/>
        <v>0</v>
      </c>
      <c r="Q133" s="16">
        <f t="shared" si="106"/>
        <v>0</v>
      </c>
    </row>
    <row r="134" spans="3:18" x14ac:dyDescent="0.25">
      <c r="C134" s="16"/>
      <c r="D134" s="16"/>
      <c r="E134" s="16">
        <f t="shared" ref="E134:P134" si="123">E310+E483</f>
        <v>0</v>
      </c>
      <c r="F134" s="16">
        <f t="shared" si="123"/>
        <v>0</v>
      </c>
      <c r="G134" s="16">
        <f t="shared" si="123"/>
        <v>0</v>
      </c>
      <c r="H134" s="16">
        <f t="shared" si="123"/>
        <v>0</v>
      </c>
      <c r="I134" s="16">
        <f t="shared" si="123"/>
        <v>0</v>
      </c>
      <c r="J134" s="16">
        <f t="shared" si="123"/>
        <v>0</v>
      </c>
      <c r="K134" s="16">
        <f t="shared" si="123"/>
        <v>0</v>
      </c>
      <c r="L134" s="16">
        <f t="shared" si="123"/>
        <v>0</v>
      </c>
      <c r="M134" s="16">
        <f t="shared" si="123"/>
        <v>0</v>
      </c>
      <c r="N134" s="16">
        <f t="shared" si="123"/>
        <v>0</v>
      </c>
      <c r="O134" s="16">
        <f t="shared" si="123"/>
        <v>0</v>
      </c>
      <c r="P134" s="16">
        <f t="shared" si="123"/>
        <v>0</v>
      </c>
      <c r="Q134" s="16">
        <f t="shared" si="106"/>
        <v>0</v>
      </c>
    </row>
    <row r="135" spans="3:18" x14ac:dyDescent="0.25">
      <c r="C135" s="16"/>
      <c r="D135" s="16"/>
      <c r="E135" s="16">
        <f t="shared" ref="E135:P135" si="124">E311+E484</f>
        <v>0</v>
      </c>
      <c r="F135" s="16">
        <f t="shared" si="124"/>
        <v>0</v>
      </c>
      <c r="G135" s="16">
        <f t="shared" si="124"/>
        <v>0</v>
      </c>
      <c r="H135" s="16">
        <f t="shared" si="124"/>
        <v>0</v>
      </c>
      <c r="I135" s="16">
        <f t="shared" si="124"/>
        <v>0</v>
      </c>
      <c r="J135" s="16">
        <f t="shared" si="124"/>
        <v>0</v>
      </c>
      <c r="K135" s="16">
        <f t="shared" si="124"/>
        <v>0</v>
      </c>
      <c r="L135" s="16">
        <f t="shared" si="124"/>
        <v>0</v>
      </c>
      <c r="M135" s="16">
        <f t="shared" si="124"/>
        <v>0</v>
      </c>
      <c r="N135" s="16">
        <f t="shared" si="124"/>
        <v>0</v>
      </c>
      <c r="O135" s="16">
        <f t="shared" si="124"/>
        <v>0</v>
      </c>
      <c r="P135" s="16">
        <f t="shared" si="124"/>
        <v>0</v>
      </c>
      <c r="Q135" s="16">
        <f t="shared" si="106"/>
        <v>0</v>
      </c>
    </row>
    <row r="136" spans="3:18" x14ac:dyDescent="0.25">
      <c r="C136" s="16"/>
      <c r="D136" s="16"/>
      <c r="E136" s="16">
        <f t="shared" ref="E136:P136" si="125">E312+E485</f>
        <v>0</v>
      </c>
      <c r="F136" s="16">
        <f t="shared" si="125"/>
        <v>0</v>
      </c>
      <c r="G136" s="16">
        <f t="shared" si="125"/>
        <v>0</v>
      </c>
      <c r="H136" s="16">
        <f t="shared" si="125"/>
        <v>0</v>
      </c>
      <c r="I136" s="16">
        <f t="shared" si="125"/>
        <v>0</v>
      </c>
      <c r="J136" s="16">
        <f t="shared" si="125"/>
        <v>0</v>
      </c>
      <c r="K136" s="16">
        <f t="shared" si="125"/>
        <v>0</v>
      </c>
      <c r="L136" s="16">
        <f t="shared" si="125"/>
        <v>0</v>
      </c>
      <c r="M136" s="16">
        <f t="shared" si="125"/>
        <v>0</v>
      </c>
      <c r="N136" s="16">
        <f t="shared" si="125"/>
        <v>0</v>
      </c>
      <c r="O136" s="16">
        <f t="shared" si="125"/>
        <v>0</v>
      </c>
      <c r="P136" s="16">
        <f t="shared" si="125"/>
        <v>0</v>
      </c>
      <c r="Q136" s="16">
        <f t="shared" si="106"/>
        <v>0</v>
      </c>
    </row>
    <row r="137" spans="3:18" x14ac:dyDescent="0.25">
      <c r="C137" s="16"/>
      <c r="D137" s="16"/>
      <c r="E137" s="16">
        <f t="shared" ref="E137:P137" si="126">E313+E486</f>
        <v>0</v>
      </c>
      <c r="F137" s="16">
        <f t="shared" si="126"/>
        <v>0</v>
      </c>
      <c r="G137" s="16">
        <f t="shared" si="126"/>
        <v>0</v>
      </c>
      <c r="H137" s="16">
        <f t="shared" si="126"/>
        <v>0</v>
      </c>
      <c r="I137" s="16">
        <f t="shared" si="126"/>
        <v>0</v>
      </c>
      <c r="J137" s="16">
        <f t="shared" si="126"/>
        <v>0</v>
      </c>
      <c r="K137" s="16">
        <f t="shared" si="126"/>
        <v>0</v>
      </c>
      <c r="L137" s="16">
        <f t="shared" si="126"/>
        <v>0</v>
      </c>
      <c r="M137" s="16">
        <f t="shared" si="126"/>
        <v>0</v>
      </c>
      <c r="N137" s="16">
        <f t="shared" si="126"/>
        <v>0</v>
      </c>
      <c r="O137" s="16">
        <f t="shared" si="126"/>
        <v>0</v>
      </c>
      <c r="P137" s="16">
        <f t="shared" si="126"/>
        <v>0</v>
      </c>
      <c r="Q137" s="16">
        <f t="shared" si="106"/>
        <v>0</v>
      </c>
    </row>
    <row r="138" spans="3:18" x14ac:dyDescent="0.25">
      <c r="C138" s="16"/>
      <c r="D138" s="16"/>
      <c r="E138" s="16">
        <f t="shared" ref="E138:P138" si="127">E314+E487</f>
        <v>0</v>
      </c>
      <c r="F138" s="16">
        <f t="shared" si="127"/>
        <v>0</v>
      </c>
      <c r="G138" s="16">
        <f t="shared" si="127"/>
        <v>0</v>
      </c>
      <c r="H138" s="16">
        <f t="shared" si="127"/>
        <v>0</v>
      </c>
      <c r="I138" s="16">
        <f t="shared" si="127"/>
        <v>0</v>
      </c>
      <c r="J138" s="16">
        <f t="shared" si="127"/>
        <v>0</v>
      </c>
      <c r="K138" s="16">
        <f t="shared" si="127"/>
        <v>0</v>
      </c>
      <c r="L138" s="16">
        <f t="shared" si="127"/>
        <v>0</v>
      </c>
      <c r="M138" s="16">
        <f t="shared" si="127"/>
        <v>0</v>
      </c>
      <c r="N138" s="16">
        <f t="shared" si="127"/>
        <v>0</v>
      </c>
      <c r="O138" s="16">
        <f t="shared" si="127"/>
        <v>0</v>
      </c>
      <c r="P138" s="16">
        <f t="shared" si="127"/>
        <v>0</v>
      </c>
      <c r="Q138" s="16">
        <f t="shared" si="106"/>
        <v>0</v>
      </c>
    </row>
    <row r="139" spans="3:18" x14ac:dyDescent="0.25">
      <c r="C139" s="16"/>
      <c r="D139" s="16"/>
      <c r="E139" s="16">
        <f t="shared" ref="E139:P139" si="128">E315+E488</f>
        <v>0</v>
      </c>
      <c r="F139" s="16">
        <f t="shared" si="128"/>
        <v>0</v>
      </c>
      <c r="G139" s="16">
        <f t="shared" si="128"/>
        <v>0</v>
      </c>
      <c r="H139" s="16">
        <f t="shared" si="128"/>
        <v>0</v>
      </c>
      <c r="I139" s="16">
        <f t="shared" si="128"/>
        <v>0</v>
      </c>
      <c r="J139" s="16">
        <f t="shared" si="128"/>
        <v>0</v>
      </c>
      <c r="K139" s="16">
        <f t="shared" si="128"/>
        <v>0</v>
      </c>
      <c r="L139" s="16">
        <f t="shared" si="128"/>
        <v>0</v>
      </c>
      <c r="M139" s="16">
        <f t="shared" si="128"/>
        <v>0</v>
      </c>
      <c r="N139" s="16">
        <f t="shared" si="128"/>
        <v>0</v>
      </c>
      <c r="O139" s="16">
        <f t="shared" si="128"/>
        <v>0</v>
      </c>
      <c r="P139" s="16">
        <f t="shared" si="128"/>
        <v>0</v>
      </c>
      <c r="Q139" s="16">
        <f t="shared" si="106"/>
        <v>0</v>
      </c>
    </row>
    <row r="140" spans="3:18" x14ac:dyDescent="0.25">
      <c r="C140" s="16"/>
      <c r="D140" s="16"/>
      <c r="E140" s="16">
        <f t="shared" ref="E140:P140" si="129">E316+E489</f>
        <v>0</v>
      </c>
      <c r="F140" s="16">
        <f t="shared" si="129"/>
        <v>0</v>
      </c>
      <c r="G140" s="16">
        <f t="shared" si="129"/>
        <v>0</v>
      </c>
      <c r="H140" s="16">
        <f t="shared" si="129"/>
        <v>0</v>
      </c>
      <c r="I140" s="16">
        <f t="shared" si="129"/>
        <v>0</v>
      </c>
      <c r="J140" s="16">
        <f t="shared" si="129"/>
        <v>0</v>
      </c>
      <c r="K140" s="16">
        <f t="shared" si="129"/>
        <v>0</v>
      </c>
      <c r="L140" s="16">
        <f t="shared" si="129"/>
        <v>0</v>
      </c>
      <c r="M140" s="16">
        <f t="shared" si="129"/>
        <v>0</v>
      </c>
      <c r="N140" s="16">
        <f t="shared" si="129"/>
        <v>0</v>
      </c>
      <c r="O140" s="16">
        <f t="shared" si="129"/>
        <v>0</v>
      </c>
      <c r="P140" s="16">
        <f t="shared" si="129"/>
        <v>0</v>
      </c>
      <c r="Q140" s="16">
        <f t="shared" si="106"/>
        <v>0</v>
      </c>
    </row>
    <row r="141" spans="3:18" x14ac:dyDescent="0.25">
      <c r="C141" s="935" t="s">
        <v>384</v>
      </c>
      <c r="D141" s="936"/>
      <c r="E141" s="140">
        <f t="shared" ref="E141:P141" si="130">SUM(E117:E140)</f>
        <v>557.13855185426803</v>
      </c>
      <c r="F141" s="140">
        <f t="shared" si="130"/>
        <v>574.49445867264819</v>
      </c>
      <c r="G141" s="140">
        <f t="shared" si="130"/>
        <v>537.90120155972454</v>
      </c>
      <c r="H141" s="140">
        <f t="shared" si="130"/>
        <v>421.32745363700292</v>
      </c>
      <c r="I141" s="140">
        <f t="shared" si="130"/>
        <v>518.1581675738538</v>
      </c>
      <c r="J141" s="140">
        <f t="shared" si="130"/>
        <v>456.73031117936227</v>
      </c>
      <c r="K141" s="140">
        <f t="shared" si="130"/>
        <v>559.92233408528148</v>
      </c>
      <c r="L141" s="140">
        <f t="shared" si="130"/>
        <v>431.74862285948677</v>
      </c>
      <c r="M141" s="140">
        <f t="shared" si="130"/>
        <v>473.29388518355057</v>
      </c>
      <c r="N141" s="140">
        <f t="shared" si="130"/>
        <v>504.60050704050269</v>
      </c>
      <c r="O141" s="140">
        <f t="shared" si="130"/>
        <v>517.93015386054856</v>
      </c>
      <c r="P141" s="140">
        <f t="shared" si="130"/>
        <v>555.36771962639671</v>
      </c>
      <c r="Q141" s="140">
        <f t="shared" si="106"/>
        <v>6108.6133671326261</v>
      </c>
      <c r="R141" s="492"/>
    </row>
    <row r="142" spans="3:18" x14ac:dyDescent="0.25">
      <c r="C142" s="1002" t="s">
        <v>385</v>
      </c>
      <c r="D142" s="1003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</row>
    <row r="143" spans="3:18" x14ac:dyDescent="0.25">
      <c r="C143" s="16"/>
      <c r="D143" s="16" t="s">
        <v>386</v>
      </c>
      <c r="E143" s="92">
        <f t="shared" ref="E143:P143" si="131">E319+E492</f>
        <v>0</v>
      </c>
      <c r="F143" s="92">
        <f t="shared" si="131"/>
        <v>171.52099112744045</v>
      </c>
      <c r="G143" s="92">
        <f t="shared" si="131"/>
        <v>53.749163707384355</v>
      </c>
      <c r="H143" s="92">
        <f t="shared" si="131"/>
        <v>7.0945681359816932</v>
      </c>
      <c r="I143" s="92">
        <f t="shared" si="131"/>
        <v>0</v>
      </c>
      <c r="J143" s="92">
        <f t="shared" si="131"/>
        <v>0</v>
      </c>
      <c r="K143" s="92">
        <f t="shared" si="131"/>
        <v>0</v>
      </c>
      <c r="L143" s="92">
        <f t="shared" si="131"/>
        <v>0</v>
      </c>
      <c r="M143" s="92">
        <f t="shared" si="131"/>
        <v>0</v>
      </c>
      <c r="N143" s="92">
        <f t="shared" si="131"/>
        <v>0</v>
      </c>
      <c r="O143" s="92">
        <f t="shared" si="131"/>
        <v>40.14536095574929</v>
      </c>
      <c r="P143" s="92">
        <f t="shared" si="131"/>
        <v>220.08380843072365</v>
      </c>
      <c r="Q143" s="92">
        <f>SUM(E143:P143)</f>
        <v>492.59389235727946</v>
      </c>
      <c r="R143" s="492"/>
    </row>
    <row r="144" spans="3:18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3:17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3:17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</row>
    <row r="147" spans="3:17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</row>
    <row r="148" spans="3:17" x14ac:dyDescent="0.3">
      <c r="C148" s="16"/>
      <c r="D148" s="397" t="s">
        <v>489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</row>
    <row r="149" spans="3:17" x14ac:dyDescent="0.3">
      <c r="C149" s="16"/>
      <c r="D149" s="397" t="s">
        <v>490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</row>
    <row r="150" spans="3:17" x14ac:dyDescent="0.3">
      <c r="C150" s="16"/>
      <c r="D150" s="397" t="s">
        <v>460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</row>
    <row r="151" spans="3:17" x14ac:dyDescent="0.3">
      <c r="C151" s="16"/>
      <c r="D151" s="397" t="s">
        <v>461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</row>
    <row r="152" spans="3:17" x14ac:dyDescent="0.3">
      <c r="C152" s="16"/>
      <c r="D152" s="398" t="s">
        <v>462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3:17" x14ac:dyDescent="0.3">
      <c r="C153" s="16"/>
      <c r="D153" s="397" t="s">
        <v>463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7" x14ac:dyDescent="0.3">
      <c r="C154" s="16"/>
      <c r="D154" s="397" t="s">
        <v>464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3:17" x14ac:dyDescent="0.3">
      <c r="C155" s="16"/>
      <c r="D155" s="397" t="s">
        <v>465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</row>
    <row r="156" spans="3:17" x14ac:dyDescent="0.3">
      <c r="C156" s="16"/>
      <c r="D156" s="397" t="s">
        <v>466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</row>
    <row r="157" spans="3:17" x14ac:dyDescent="0.3">
      <c r="C157" s="16"/>
      <c r="D157" s="397" t="s">
        <v>467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</row>
    <row r="158" spans="3:17" x14ac:dyDescent="0.3">
      <c r="C158" s="16"/>
      <c r="D158" s="397" t="s">
        <v>468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</row>
    <row r="159" spans="3:17" x14ac:dyDescent="0.3">
      <c r="C159" s="16"/>
      <c r="D159" s="397" t="s">
        <v>469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</row>
    <row r="160" spans="3:17" x14ac:dyDescent="0.3">
      <c r="C160" s="16"/>
      <c r="D160" s="397" t="s">
        <v>470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</row>
    <row r="161" spans="3:18" x14ac:dyDescent="0.25"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</row>
    <row r="162" spans="3:18" x14ac:dyDescent="0.25"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</row>
    <row r="163" spans="3:18" x14ac:dyDescent="0.25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</row>
    <row r="164" spans="3:18" x14ac:dyDescent="0.25"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</row>
    <row r="165" spans="3:18" x14ac:dyDescent="0.25"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</row>
    <row r="166" spans="3:18" x14ac:dyDescent="0.25">
      <c r="C166" s="16"/>
      <c r="D166" s="16"/>
      <c r="E166" s="16">
        <f t="shared" ref="E166:P166" si="132">E338+E513</f>
        <v>0</v>
      </c>
      <c r="F166" s="16">
        <f t="shared" si="132"/>
        <v>0</v>
      </c>
      <c r="G166" s="16">
        <f t="shared" si="132"/>
        <v>0</v>
      </c>
      <c r="H166" s="16">
        <f t="shared" si="132"/>
        <v>0</v>
      </c>
      <c r="I166" s="16">
        <f t="shared" si="132"/>
        <v>0</v>
      </c>
      <c r="J166" s="16">
        <f t="shared" si="132"/>
        <v>0</v>
      </c>
      <c r="K166" s="16">
        <f t="shared" si="132"/>
        <v>0</v>
      </c>
      <c r="L166" s="16">
        <f t="shared" si="132"/>
        <v>0</v>
      </c>
      <c r="M166" s="16">
        <f t="shared" si="132"/>
        <v>0</v>
      </c>
      <c r="N166" s="16">
        <f t="shared" si="132"/>
        <v>0</v>
      </c>
      <c r="O166" s="16">
        <f t="shared" si="132"/>
        <v>0</v>
      </c>
      <c r="P166" s="16">
        <f t="shared" si="132"/>
        <v>0</v>
      </c>
      <c r="Q166" s="16">
        <f t="shared" ref="Q166:Q173" si="133">SUM(E166:P166)</f>
        <v>0</v>
      </c>
    </row>
    <row r="167" spans="3:18" x14ac:dyDescent="0.25">
      <c r="C167" s="16"/>
      <c r="D167" s="16"/>
      <c r="E167" s="16">
        <f t="shared" ref="E167:P167" si="134">E339+E514</f>
        <v>0</v>
      </c>
      <c r="F167" s="16">
        <f t="shared" si="134"/>
        <v>0</v>
      </c>
      <c r="G167" s="16">
        <f t="shared" si="134"/>
        <v>0</v>
      </c>
      <c r="H167" s="16">
        <f t="shared" si="134"/>
        <v>0</v>
      </c>
      <c r="I167" s="16">
        <f t="shared" si="134"/>
        <v>0</v>
      </c>
      <c r="J167" s="16">
        <f t="shared" si="134"/>
        <v>0</v>
      </c>
      <c r="K167" s="16">
        <f t="shared" si="134"/>
        <v>0</v>
      </c>
      <c r="L167" s="16">
        <f t="shared" si="134"/>
        <v>0</v>
      </c>
      <c r="M167" s="16">
        <f t="shared" si="134"/>
        <v>0</v>
      </c>
      <c r="N167" s="16">
        <f t="shared" si="134"/>
        <v>0</v>
      </c>
      <c r="O167" s="16">
        <f t="shared" si="134"/>
        <v>0</v>
      </c>
      <c r="P167" s="16">
        <f t="shared" si="134"/>
        <v>0</v>
      </c>
      <c r="Q167" s="16">
        <f t="shared" si="133"/>
        <v>0</v>
      </c>
    </row>
    <row r="168" spans="3:18" x14ac:dyDescent="0.25">
      <c r="C168" s="16"/>
      <c r="D168" s="16"/>
      <c r="E168" s="16">
        <f t="shared" ref="E168:P168" si="135">E340+E515</f>
        <v>0</v>
      </c>
      <c r="F168" s="16">
        <f t="shared" si="135"/>
        <v>0</v>
      </c>
      <c r="G168" s="16">
        <f t="shared" si="135"/>
        <v>0</v>
      </c>
      <c r="H168" s="16">
        <f t="shared" si="135"/>
        <v>0</v>
      </c>
      <c r="I168" s="16">
        <f t="shared" si="135"/>
        <v>0</v>
      </c>
      <c r="J168" s="16">
        <f t="shared" si="135"/>
        <v>0</v>
      </c>
      <c r="K168" s="16">
        <f t="shared" si="135"/>
        <v>0</v>
      </c>
      <c r="L168" s="16">
        <f t="shared" si="135"/>
        <v>0</v>
      </c>
      <c r="M168" s="16">
        <f t="shared" si="135"/>
        <v>0</v>
      </c>
      <c r="N168" s="16">
        <f t="shared" si="135"/>
        <v>0</v>
      </c>
      <c r="O168" s="16">
        <f t="shared" si="135"/>
        <v>0</v>
      </c>
      <c r="P168" s="16">
        <f t="shared" si="135"/>
        <v>0</v>
      </c>
      <c r="Q168" s="16">
        <f t="shared" si="133"/>
        <v>0</v>
      </c>
    </row>
    <row r="169" spans="3:18" x14ac:dyDescent="0.25">
      <c r="C169" s="16"/>
      <c r="D169" s="16"/>
      <c r="E169" s="16">
        <f t="shared" ref="E169:P169" si="136">E341+E516</f>
        <v>0</v>
      </c>
      <c r="F169" s="16">
        <f t="shared" si="136"/>
        <v>0</v>
      </c>
      <c r="G169" s="16">
        <f t="shared" si="136"/>
        <v>0</v>
      </c>
      <c r="H169" s="16">
        <f t="shared" si="136"/>
        <v>0</v>
      </c>
      <c r="I169" s="16">
        <f t="shared" si="136"/>
        <v>0</v>
      </c>
      <c r="J169" s="16">
        <f t="shared" si="136"/>
        <v>0</v>
      </c>
      <c r="K169" s="16">
        <f t="shared" si="136"/>
        <v>0</v>
      </c>
      <c r="L169" s="16">
        <f t="shared" si="136"/>
        <v>0</v>
      </c>
      <c r="M169" s="16">
        <f t="shared" si="136"/>
        <v>0</v>
      </c>
      <c r="N169" s="16">
        <f t="shared" si="136"/>
        <v>0</v>
      </c>
      <c r="O169" s="16">
        <f t="shared" si="136"/>
        <v>0</v>
      </c>
      <c r="P169" s="16">
        <f t="shared" si="136"/>
        <v>0</v>
      </c>
      <c r="Q169" s="16">
        <f t="shared" si="133"/>
        <v>0</v>
      </c>
    </row>
    <row r="170" spans="3:18" x14ac:dyDescent="0.25">
      <c r="C170" s="16"/>
      <c r="D170" s="16"/>
      <c r="E170" s="16">
        <f t="shared" ref="E170:P170" si="137">E342+E517</f>
        <v>0</v>
      </c>
      <c r="F170" s="16">
        <f t="shared" si="137"/>
        <v>0</v>
      </c>
      <c r="G170" s="16">
        <f t="shared" si="137"/>
        <v>0</v>
      </c>
      <c r="H170" s="16">
        <f t="shared" si="137"/>
        <v>0</v>
      </c>
      <c r="I170" s="16">
        <f t="shared" si="137"/>
        <v>0</v>
      </c>
      <c r="J170" s="16">
        <f t="shared" si="137"/>
        <v>0</v>
      </c>
      <c r="K170" s="16">
        <f t="shared" si="137"/>
        <v>0</v>
      </c>
      <c r="L170" s="16">
        <f t="shared" si="137"/>
        <v>0</v>
      </c>
      <c r="M170" s="16">
        <f t="shared" si="137"/>
        <v>0</v>
      </c>
      <c r="N170" s="16">
        <f t="shared" si="137"/>
        <v>0</v>
      </c>
      <c r="O170" s="16">
        <f t="shared" si="137"/>
        <v>0</v>
      </c>
      <c r="P170" s="16">
        <f t="shared" si="137"/>
        <v>0</v>
      </c>
      <c r="Q170" s="16">
        <f t="shared" si="133"/>
        <v>0</v>
      </c>
    </row>
    <row r="171" spans="3:18" x14ac:dyDescent="0.25">
      <c r="C171" s="16"/>
      <c r="D171" s="16"/>
      <c r="E171" s="16">
        <f t="shared" ref="E171:P171" si="138">E343+E518</f>
        <v>0</v>
      </c>
      <c r="F171" s="16">
        <f t="shared" si="138"/>
        <v>0</v>
      </c>
      <c r="G171" s="16">
        <f t="shared" si="138"/>
        <v>0</v>
      </c>
      <c r="H171" s="16">
        <f t="shared" si="138"/>
        <v>0</v>
      </c>
      <c r="I171" s="16">
        <f t="shared" si="138"/>
        <v>0</v>
      </c>
      <c r="J171" s="16">
        <f t="shared" si="138"/>
        <v>0</v>
      </c>
      <c r="K171" s="16">
        <f t="shared" si="138"/>
        <v>0</v>
      </c>
      <c r="L171" s="16">
        <f t="shared" si="138"/>
        <v>0</v>
      </c>
      <c r="M171" s="16">
        <f t="shared" si="138"/>
        <v>0</v>
      </c>
      <c r="N171" s="16">
        <f t="shared" si="138"/>
        <v>0</v>
      </c>
      <c r="O171" s="16">
        <f t="shared" si="138"/>
        <v>0</v>
      </c>
      <c r="P171" s="16">
        <f t="shared" si="138"/>
        <v>0</v>
      </c>
      <c r="Q171" s="16">
        <f t="shared" si="133"/>
        <v>0</v>
      </c>
    </row>
    <row r="172" spans="3:18" x14ac:dyDescent="0.25">
      <c r="C172" s="16"/>
      <c r="D172" s="16"/>
      <c r="E172" s="16">
        <f t="shared" ref="E172:P172" si="139">E344+E519</f>
        <v>0</v>
      </c>
      <c r="F172" s="16">
        <f t="shared" si="139"/>
        <v>0</v>
      </c>
      <c r="G172" s="16">
        <f t="shared" si="139"/>
        <v>0</v>
      </c>
      <c r="H172" s="16">
        <f t="shared" si="139"/>
        <v>0</v>
      </c>
      <c r="I172" s="16">
        <f t="shared" si="139"/>
        <v>0</v>
      </c>
      <c r="J172" s="16">
        <f t="shared" si="139"/>
        <v>0</v>
      </c>
      <c r="K172" s="16">
        <f t="shared" si="139"/>
        <v>0</v>
      </c>
      <c r="L172" s="16">
        <f t="shared" si="139"/>
        <v>0</v>
      </c>
      <c r="M172" s="16">
        <f t="shared" si="139"/>
        <v>0</v>
      </c>
      <c r="N172" s="16">
        <f t="shared" si="139"/>
        <v>0</v>
      </c>
      <c r="O172" s="16">
        <f t="shared" si="139"/>
        <v>0</v>
      </c>
      <c r="P172" s="16">
        <f t="shared" si="139"/>
        <v>0</v>
      </c>
      <c r="Q172" s="16">
        <f t="shared" si="133"/>
        <v>0</v>
      </c>
    </row>
    <row r="173" spans="3:18" x14ac:dyDescent="0.25">
      <c r="C173" s="935" t="s">
        <v>387</v>
      </c>
      <c r="D173" s="936"/>
      <c r="E173" s="28">
        <f t="shared" ref="E173:P173" si="140">SUM(E143:E172)</f>
        <v>0</v>
      </c>
      <c r="F173" s="28">
        <f t="shared" si="140"/>
        <v>171.52099112744045</v>
      </c>
      <c r="G173" s="28">
        <f t="shared" si="140"/>
        <v>53.749163707384355</v>
      </c>
      <c r="H173" s="28">
        <f t="shared" si="140"/>
        <v>7.0945681359816932</v>
      </c>
      <c r="I173" s="28">
        <f t="shared" si="140"/>
        <v>0</v>
      </c>
      <c r="J173" s="28">
        <f t="shared" si="140"/>
        <v>0</v>
      </c>
      <c r="K173" s="28">
        <f t="shared" si="140"/>
        <v>0</v>
      </c>
      <c r="L173" s="28">
        <f t="shared" si="140"/>
        <v>0</v>
      </c>
      <c r="M173" s="28">
        <f t="shared" si="140"/>
        <v>0</v>
      </c>
      <c r="N173" s="28">
        <f t="shared" si="140"/>
        <v>0</v>
      </c>
      <c r="O173" s="28">
        <f t="shared" si="140"/>
        <v>40.14536095574929</v>
      </c>
      <c r="P173" s="28">
        <f t="shared" si="140"/>
        <v>220.08380843072365</v>
      </c>
      <c r="Q173" s="28">
        <f t="shared" si="133"/>
        <v>492.59389235727946</v>
      </c>
    </row>
    <row r="174" spans="3:18" x14ac:dyDescent="0.25">
      <c r="C174" s="1002" t="s">
        <v>388</v>
      </c>
      <c r="D174" s="1003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</row>
    <row r="175" spans="3:18" x14ac:dyDescent="0.25">
      <c r="C175" s="16" t="s">
        <v>389</v>
      </c>
      <c r="D175" s="16" t="s">
        <v>390</v>
      </c>
      <c r="E175" s="92">
        <f>E522+E347</f>
        <v>83.955887969624001</v>
      </c>
      <c r="F175" s="92">
        <f t="shared" ref="F175:P175" si="141">F522+F347</f>
        <v>250.88192363869672</v>
      </c>
      <c r="G175" s="92">
        <f t="shared" si="141"/>
        <v>234.45915876922044</v>
      </c>
      <c r="H175" s="92">
        <f t="shared" si="141"/>
        <v>130.21950802150238</v>
      </c>
      <c r="I175" s="92">
        <f t="shared" si="141"/>
        <v>125.82956587640024</v>
      </c>
      <c r="J175" s="92">
        <f t="shared" si="141"/>
        <v>162.26814062283211</v>
      </c>
      <c r="K175" s="92">
        <f t="shared" si="141"/>
        <v>90.53515625247735</v>
      </c>
      <c r="L175" s="92">
        <f t="shared" si="141"/>
        <v>157.66765065217572</v>
      </c>
      <c r="M175" s="92">
        <f t="shared" si="141"/>
        <v>92.735480025009835</v>
      </c>
      <c r="N175" s="92">
        <f t="shared" si="141"/>
        <v>74.99972746843882</v>
      </c>
      <c r="O175" s="92">
        <f t="shared" si="141"/>
        <v>0</v>
      </c>
      <c r="P175" s="92">
        <f t="shared" si="141"/>
        <v>0</v>
      </c>
      <c r="Q175" s="92">
        <f>SUM(E175:P175)</f>
        <v>1403.5521992963775</v>
      </c>
      <c r="R175" s="492"/>
    </row>
    <row r="176" spans="3:18" x14ac:dyDescent="0.25">
      <c r="C176" s="16" t="s">
        <v>389</v>
      </c>
      <c r="D176" s="16" t="s">
        <v>391</v>
      </c>
      <c r="E176" s="92">
        <f>E523+E348</f>
        <v>0</v>
      </c>
      <c r="F176" s="92">
        <f t="shared" ref="F176:P176" si="142">F523+F348</f>
        <v>0</v>
      </c>
      <c r="G176" s="92">
        <f t="shared" si="142"/>
        <v>0</v>
      </c>
      <c r="H176" s="92">
        <f t="shared" si="142"/>
        <v>0</v>
      </c>
      <c r="I176" s="92">
        <f t="shared" si="142"/>
        <v>0</v>
      </c>
      <c r="J176" s="92">
        <f t="shared" si="142"/>
        <v>0</v>
      </c>
      <c r="K176" s="92">
        <f t="shared" si="142"/>
        <v>0</v>
      </c>
      <c r="L176" s="92">
        <f t="shared" si="142"/>
        <v>0</v>
      </c>
      <c r="M176" s="92">
        <f t="shared" si="142"/>
        <v>0</v>
      </c>
      <c r="N176" s="92">
        <f t="shared" si="142"/>
        <v>0</v>
      </c>
      <c r="O176" s="92">
        <f t="shared" si="142"/>
        <v>0</v>
      </c>
      <c r="P176" s="92">
        <f t="shared" si="142"/>
        <v>0</v>
      </c>
      <c r="Q176" s="92">
        <f>SUM(E176:P176)</f>
        <v>0</v>
      </c>
    </row>
    <row r="177" spans="2:18" x14ac:dyDescent="0.25">
      <c r="C177" s="935" t="s">
        <v>392</v>
      </c>
      <c r="D177" s="936"/>
      <c r="E177" s="140">
        <f>E175+E176</f>
        <v>83.955887969624001</v>
      </c>
      <c r="F177" s="140">
        <f t="shared" ref="F177:P177" si="143">F175+F176</f>
        <v>250.88192363869672</v>
      </c>
      <c r="G177" s="140">
        <f t="shared" si="143"/>
        <v>234.45915876922044</v>
      </c>
      <c r="H177" s="140">
        <f t="shared" si="143"/>
        <v>130.21950802150238</v>
      </c>
      <c r="I177" s="140">
        <f t="shared" si="143"/>
        <v>125.82956587640024</v>
      </c>
      <c r="J177" s="140">
        <f t="shared" si="143"/>
        <v>162.26814062283211</v>
      </c>
      <c r="K177" s="140">
        <f t="shared" si="143"/>
        <v>90.53515625247735</v>
      </c>
      <c r="L177" s="140">
        <f t="shared" si="143"/>
        <v>157.66765065217572</v>
      </c>
      <c r="M177" s="140">
        <f t="shared" si="143"/>
        <v>92.735480025009835</v>
      </c>
      <c r="N177" s="140">
        <f t="shared" si="143"/>
        <v>74.99972746843882</v>
      </c>
      <c r="O177" s="140">
        <f t="shared" si="143"/>
        <v>0</v>
      </c>
      <c r="P177" s="140">
        <f t="shared" si="143"/>
        <v>0</v>
      </c>
      <c r="Q177" s="140">
        <f>SUM(E177:P177)</f>
        <v>1403.5521992963775</v>
      </c>
    </row>
    <row r="178" spans="2:18" x14ac:dyDescent="0.25">
      <c r="C178" s="935" t="s">
        <v>201</v>
      </c>
      <c r="D178" s="936"/>
      <c r="E178" s="28">
        <f t="shared" ref="E178:P178" si="144">E50+E96+E105+E115+E141+E173+E177</f>
        <v>3576.3408043198556</v>
      </c>
      <c r="F178" s="28">
        <f t="shared" si="144"/>
        <v>3115.888415193323</v>
      </c>
      <c r="G178" s="28">
        <f t="shared" si="144"/>
        <v>3004.839316266683</v>
      </c>
      <c r="H178" s="28">
        <f t="shared" si="144"/>
        <v>2974.8614031158641</v>
      </c>
      <c r="I178" s="28">
        <f t="shared" si="144"/>
        <v>3230.5752148221563</v>
      </c>
      <c r="J178" s="28">
        <f t="shared" si="144"/>
        <v>3301.1514422156492</v>
      </c>
      <c r="K178" s="28">
        <f t="shared" si="144"/>
        <v>3127.4915085455586</v>
      </c>
      <c r="L178" s="28">
        <f t="shared" si="144"/>
        <v>3055.06678160312</v>
      </c>
      <c r="M178" s="28">
        <f t="shared" si="144"/>
        <v>3217.1427023615156</v>
      </c>
      <c r="N178" s="28">
        <f t="shared" si="144"/>
        <v>3478.7771724652944</v>
      </c>
      <c r="O178" s="28">
        <f t="shared" si="144"/>
        <v>3522.7997383823904</v>
      </c>
      <c r="P178" s="28">
        <f t="shared" si="144"/>
        <v>4210.1849228481542</v>
      </c>
      <c r="Q178" s="140">
        <f>Q50+Q96+Q105+Q115+Q141+Q173+Q177</f>
        <v>40984.520947139565</v>
      </c>
      <c r="R178" s="492"/>
    </row>
    <row r="180" spans="2:18" x14ac:dyDescent="0.25">
      <c r="C180" s="22" t="s">
        <v>471</v>
      </c>
      <c r="J180" s="25"/>
    </row>
    <row r="181" spans="2:18" x14ac:dyDescent="0.25">
      <c r="C181" s="13"/>
      <c r="Q181" s="25" t="s">
        <v>101</v>
      </c>
    </row>
    <row r="182" spans="2:18" x14ac:dyDescent="0.25">
      <c r="C182" s="940" t="s">
        <v>310</v>
      </c>
      <c r="D182" s="940" t="s">
        <v>311</v>
      </c>
      <c r="E182" s="946" t="s">
        <v>421</v>
      </c>
      <c r="F182" s="946"/>
      <c r="G182" s="946"/>
      <c r="H182" s="946"/>
      <c r="I182" s="946"/>
      <c r="J182" s="946"/>
      <c r="K182" s="946"/>
      <c r="L182" s="946"/>
      <c r="M182" s="946"/>
      <c r="N182" s="946"/>
      <c r="O182" s="946"/>
      <c r="P182" s="946"/>
      <c r="Q182" s="946"/>
    </row>
    <row r="183" spans="2:18" x14ac:dyDescent="0.25">
      <c r="C183" s="942"/>
      <c r="D183" s="942"/>
      <c r="E183" s="12" t="s">
        <v>223</v>
      </c>
      <c r="F183" s="12" t="s">
        <v>224</v>
      </c>
      <c r="G183" s="12" t="s">
        <v>225</v>
      </c>
      <c r="H183" s="12" t="s">
        <v>226</v>
      </c>
      <c r="I183" s="12" t="s">
        <v>227</v>
      </c>
      <c r="J183" s="12" t="s">
        <v>228</v>
      </c>
      <c r="K183" s="12" t="s">
        <v>229</v>
      </c>
      <c r="L183" s="12" t="s">
        <v>230</v>
      </c>
      <c r="M183" s="12" t="s">
        <v>231</v>
      </c>
      <c r="N183" s="12" t="s">
        <v>232</v>
      </c>
      <c r="O183" s="12" t="s">
        <v>233</v>
      </c>
      <c r="P183" s="12" t="s">
        <v>234</v>
      </c>
      <c r="Q183" s="12" t="s">
        <v>90</v>
      </c>
    </row>
    <row r="184" spans="2:18" x14ac:dyDescent="0.25">
      <c r="C184" s="944"/>
      <c r="D184" s="944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</row>
    <row r="185" spans="2:18" x14ac:dyDescent="0.25">
      <c r="B185" s="85"/>
      <c r="C185" s="1002" t="s">
        <v>312</v>
      </c>
      <c r="D185" s="1003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</row>
    <row r="186" spans="2:18" x14ac:dyDescent="0.25">
      <c r="C186" s="935" t="s">
        <v>313</v>
      </c>
      <c r="D186" s="93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</row>
    <row r="187" spans="2:18" x14ac:dyDescent="0.25">
      <c r="B187" s="85"/>
      <c r="C187" s="1013" t="s">
        <v>314</v>
      </c>
      <c r="D187" s="84" t="s">
        <v>315</v>
      </c>
      <c r="E187" s="263">
        <f>'[38]TGSPDCL MoD'!U4+'[38]TGSPDCL MoD'!U5</f>
        <v>29.916243250941982</v>
      </c>
      <c r="F187" s="263">
        <f>'[38]TGSPDCL MoD'!V4+'[38]TGSPDCL MoD'!V5</f>
        <v>36.709723489176724</v>
      </c>
      <c r="G187" s="263">
        <f>'[38]TGSPDCL MoD'!W4+'[38]TGSPDCL MoD'!W5</f>
        <v>35.525538860493604</v>
      </c>
      <c r="H187" s="263">
        <f>'[38]TGSPDCL MoD'!X4+'[38]TGSPDCL MoD'!X5</f>
        <v>0</v>
      </c>
      <c r="I187" s="263">
        <f>'[38]TGSPDCL MoD'!Y4+'[38]TGSPDCL MoD'!Y5</f>
        <v>12.144570176870499</v>
      </c>
      <c r="J187" s="263">
        <f>'[38]TGSPDCL MoD'!Z4+'[38]TGSPDCL MoD'!Z5</f>
        <v>24.707416855304764</v>
      </c>
      <c r="K187" s="263">
        <f>'[38]TGSPDCL MoD'!AA4+'[38]TGSPDCL MoD'!AA5</f>
        <v>24.289140353740997</v>
      </c>
      <c r="L187" s="263">
        <f>'[38]TGSPDCL MoD'!AB4+'[38]TGSPDCL MoD'!AB5</f>
        <v>29.114915306720324</v>
      </c>
      <c r="M187" s="263">
        <f>'[38]TGSPDCL MoD'!AC4+'[38]TGSPDCL MoD'!AC5</f>
        <v>26.54562668727916</v>
      </c>
      <c r="N187" s="263">
        <f>'[38]TGSPDCL MoD'!AD4+'[38]TGSPDCL MoD'!AD5</f>
        <v>26.464727007260681</v>
      </c>
      <c r="O187" s="263">
        <f>'[38]TGSPDCL MoD'!AE4+'[38]TGSPDCL MoD'!AE5</f>
        <v>28.218130025817317</v>
      </c>
      <c r="P187" s="263">
        <f>'[38]TGSPDCL MoD'!AF4+'[38]TGSPDCL MoD'!AF5</f>
        <v>33.397567986393867</v>
      </c>
      <c r="Q187" s="263">
        <f t="shared" ref="Q187:Q205" si="145">SUM(E187:P187)</f>
        <v>307.03359999999992</v>
      </c>
    </row>
    <row r="188" spans="2:18" x14ac:dyDescent="0.25">
      <c r="B188" s="85"/>
      <c r="C188" s="1014"/>
      <c r="D188" s="84" t="s">
        <v>316</v>
      </c>
      <c r="E188" s="263">
        <f>'[38]TGSPDCL MoD'!U6</f>
        <v>38.266042810415328</v>
      </c>
      <c r="F188" s="263">
        <f>'[38]TGSPDCL MoD'!V6</f>
        <v>0</v>
      </c>
      <c r="G188" s="263">
        <f>'[38]TGSPDCL MoD'!W6</f>
        <v>22.818454767256455</v>
      </c>
      <c r="H188" s="263">
        <f>'[38]TGSPDCL MoD'!X6</f>
        <v>34.675102832595599</v>
      </c>
      <c r="I188" s="263">
        <f>'[38]TGSPDCL MoD'!Y6</f>
        <v>30.514090492684129</v>
      </c>
      <c r="J188" s="263">
        <f>'[38]TGSPDCL MoD'!Z6</f>
        <v>31.54315806061922</v>
      </c>
      <c r="K188" s="263">
        <f>'[38]TGSPDCL MoD'!AA6</f>
        <v>30.514090492684129</v>
      </c>
      <c r="L188" s="263">
        <f>'[38]TGSPDCL MoD'!AB6</f>
        <v>43.421125867006822</v>
      </c>
      <c r="M188" s="263">
        <f>'[38]TGSPDCL MoD'!AC6</f>
        <v>34.719224259175398</v>
      </c>
      <c r="N188" s="263">
        <f>'[38]TGSPDCL MoD'!AD6</f>
        <v>37.17226268080104</v>
      </c>
      <c r="O188" s="263">
        <f>'[38]TGSPDCL MoD'!AE6</f>
        <v>36.956948309321241</v>
      </c>
      <c r="P188" s="263">
        <f>'[38]TGSPDCL MoD'!AF6</f>
        <v>41.956874427440674</v>
      </c>
      <c r="Q188" s="263">
        <f t="shared" si="145"/>
        <v>382.55737500000004</v>
      </c>
    </row>
    <row r="189" spans="2:18" x14ac:dyDescent="0.25">
      <c r="B189" s="85"/>
      <c r="C189" s="1014"/>
      <c r="D189" s="84" t="s">
        <v>317</v>
      </c>
      <c r="E189" s="263">
        <f>'[38]TGSPDCL MoD'!U7</f>
        <v>105.61328467054322</v>
      </c>
      <c r="F189" s="263">
        <f>'[38]TGSPDCL MoD'!V7</f>
        <v>0</v>
      </c>
      <c r="G189" s="263">
        <f>'[38]TGSPDCL MoD'!W7</f>
        <v>59.655703007559033</v>
      </c>
      <c r="H189" s="263">
        <f>'[38]TGSPDCL MoD'!X7</f>
        <v>96.872718155291423</v>
      </c>
      <c r="I189" s="263">
        <f>'[38]TGSPDCL MoD'!Y7</f>
        <v>81.297773312936769</v>
      </c>
      <c r="J189" s="263">
        <f>'[38]TGSPDCL MoD'!Z7</f>
        <v>85.598799499877686</v>
      </c>
      <c r="K189" s="263">
        <f>'[38]TGSPDCL MoD'!AA7</f>
        <v>79.774881276775005</v>
      </c>
      <c r="L189" s="263">
        <f>'[38]TGSPDCL MoD'!AB7</f>
        <v>119.00521100213493</v>
      </c>
      <c r="M189" s="263">
        <f>'[38]TGSPDCL MoD'!AC7</f>
        <v>104.16270210072901</v>
      </c>
      <c r="N189" s="263">
        <f>'[38]TGSPDCL MoD'!AD7</f>
        <v>101.53166707953183</v>
      </c>
      <c r="O189" s="263">
        <f>'[38]TGSPDCL MoD'!AE7</f>
        <v>96.618844478909338</v>
      </c>
      <c r="P189" s="263">
        <f>'[38]TGSPDCL MoD'!AF7</f>
        <v>110.00823041571179</v>
      </c>
      <c r="Q189" s="263">
        <f t="shared" si="145"/>
        <v>1040.139815</v>
      </c>
    </row>
    <row r="190" spans="2:18" x14ac:dyDescent="0.25">
      <c r="B190" s="85"/>
      <c r="C190" s="1014"/>
      <c r="D190" s="84" t="s">
        <v>318</v>
      </c>
      <c r="E190" s="263">
        <f>'[38]TGSPDCL MoD'!U8</f>
        <v>9.5345157242817677</v>
      </c>
      <c r="F190" s="263">
        <f>'[38]TGSPDCL MoD'!V8</f>
        <v>0</v>
      </c>
      <c r="G190" s="263">
        <f>'[38]TGSPDCL MoD'!W8</f>
        <v>5.7209435669216422</v>
      </c>
      <c r="H190" s="263">
        <f>'[38]TGSPDCL MoD'!X8</f>
        <v>8.3563055408569369</v>
      </c>
      <c r="I190" s="263">
        <f>'[38]TGSPDCL MoD'!Y8</f>
        <v>7.8229243361213792</v>
      </c>
      <c r="J190" s="263">
        <f>'[38]TGSPDCL MoD'!Z8</f>
        <v>7.8286596178927308</v>
      </c>
      <c r="K190" s="263">
        <f>'[38]TGSPDCL MoD'!AA8</f>
        <v>7.8229243361213792</v>
      </c>
      <c r="L190" s="263">
        <f>'[38]TGSPDCL MoD'!AB8</f>
        <v>9.1190980164465003</v>
      </c>
      <c r="M190" s="263">
        <f>'[38]TGSPDCL MoD'!AC8</f>
        <v>8.3563055408569369</v>
      </c>
      <c r="N190" s="263">
        <f>'[38]TGSPDCL MoD'!AD8</f>
        <v>8.3563055408569369</v>
      </c>
      <c r="O190" s="263">
        <f>'[38]TGSPDCL MoD'!AE8</f>
        <v>8.9929218174768089</v>
      </c>
      <c r="P190" s="263">
        <f>'[38]TGSPDCL MoD'!AF8</f>
        <v>10.756520962166949</v>
      </c>
      <c r="Q190" s="263">
        <f t="shared" si="145"/>
        <v>92.667424999999966</v>
      </c>
    </row>
    <row r="191" spans="2:18" x14ac:dyDescent="0.25">
      <c r="B191" s="85"/>
      <c r="C191" s="1014"/>
      <c r="D191" s="84" t="s">
        <v>319</v>
      </c>
      <c r="E191" s="263">
        <f>'[38]TGSPDCL MoD'!U9</f>
        <v>33.370595002763444</v>
      </c>
      <c r="F191" s="263">
        <f>'[38]TGSPDCL MoD'!V9</f>
        <v>33.73871187809371</v>
      </c>
      <c r="G191" s="263">
        <f>'[38]TGSPDCL MoD'!W9</f>
        <v>32.65036633363907</v>
      </c>
      <c r="H191" s="263">
        <f>'[38]TGSPDCL MoD'!X9</f>
        <v>33.860237817541773</v>
      </c>
      <c r="I191" s="263">
        <f>'[38]TGSPDCL MoD'!Y9</f>
        <v>27.784821546665398</v>
      </c>
      <c r="J191" s="263">
        <f>'[38]TGSPDCL MoD'!Z9</f>
        <v>29.441973157896012</v>
      </c>
      <c r="K191" s="263">
        <f>'[38]TGSPDCL MoD'!AA9</f>
        <v>0</v>
      </c>
      <c r="L191" s="263">
        <f>'[38]TGSPDCL MoD'!AB9</f>
        <v>16.969287937634427</v>
      </c>
      <c r="M191" s="263">
        <f>'[38]TGSPDCL MoD'!AC9</f>
        <v>32.99447558666516</v>
      </c>
      <c r="N191" s="263">
        <f>'[38]TGSPDCL MoD'!AD9</f>
        <v>30.017530420951015</v>
      </c>
      <c r="O191" s="263">
        <f>'[38]TGSPDCL MoD'!AE9</f>
        <v>29.129248395697594</v>
      </c>
      <c r="P191" s="263">
        <f>'[38]TGSPDCL MoD'!AF9</f>
        <v>35.46567192245233</v>
      </c>
      <c r="Q191" s="263">
        <f t="shared" si="145"/>
        <v>335.42291999999986</v>
      </c>
    </row>
    <row r="192" spans="2:18" x14ac:dyDescent="0.25">
      <c r="B192" s="85"/>
      <c r="C192" s="1014"/>
      <c r="D192" s="84" t="s">
        <v>320</v>
      </c>
      <c r="E192" s="263">
        <f>'[38]TGSPDCL MoD'!U10</f>
        <v>59.38072294936039</v>
      </c>
      <c r="F192" s="263">
        <f>'[38]TGSPDCL MoD'!V10</f>
        <v>58.988678103703215</v>
      </c>
      <c r="G192" s="263">
        <f>'[38]TGSPDCL MoD'!W10</f>
        <v>59.380722949360383</v>
      </c>
      <c r="H192" s="263">
        <f>'[38]TGSPDCL MoD'!X10</f>
        <v>62.656420107365008</v>
      </c>
      <c r="I192" s="263">
        <f>'[38]TGSPDCL MoD'!Y10</f>
        <v>50.98936257013154</v>
      </c>
      <c r="J192" s="263">
        <f>'[38]TGSPDCL MoD'!Z10</f>
        <v>56.637076997837674</v>
      </c>
      <c r="K192" s="263">
        <f>'[38]TGSPDCL MoD'!AA10</f>
        <v>48.396683117412984</v>
      </c>
      <c r="L192" s="263">
        <f>'[38]TGSPDCL MoD'!AB10</f>
        <v>0</v>
      </c>
      <c r="M192" s="263">
        <f>'[38]TGSPDCL MoD'!AC10</f>
        <v>30.331906020154044</v>
      </c>
      <c r="N192" s="263">
        <f>'[38]TGSPDCL MoD'!AD10</f>
        <v>56.174721475568639</v>
      </c>
      <c r="O192" s="263">
        <f>'[38]TGSPDCL MoD'!AE10</f>
        <v>51.909345601741357</v>
      </c>
      <c r="P192" s="263">
        <f>'[38]TGSPDCL MoD'!AF10</f>
        <v>62.656420107365022</v>
      </c>
      <c r="Q192" s="263">
        <f t="shared" si="145"/>
        <v>597.50206000000026</v>
      </c>
    </row>
    <row r="193" spans="2:18" x14ac:dyDescent="0.25">
      <c r="B193" s="85"/>
      <c r="C193" s="1014"/>
      <c r="D193" s="84" t="s">
        <v>321</v>
      </c>
      <c r="E193" s="263">
        <f>SUM('[38]TGSPDCL MoD'!U11:U14)</f>
        <v>147.13373126923284</v>
      </c>
      <c r="F193" s="263">
        <f>SUM('[38]TGSPDCL MoD'!V11:V14)</f>
        <v>73.175223109136596</v>
      </c>
      <c r="G193" s="263">
        <f>SUM('[38]TGSPDCL MoD'!W11:W14)</f>
        <v>109.09081775397722</v>
      </c>
      <c r="H193" s="263">
        <f>SUM('[38]TGSPDCL MoD'!X11:X14)</f>
        <v>152.96594910223286</v>
      </c>
      <c r="I193" s="263">
        <f>SUM('[38]TGSPDCL MoD'!Y11:Y14)</f>
        <v>109.75326066084929</v>
      </c>
      <c r="J193" s="263">
        <f>SUM('[38]TGSPDCL MoD'!Z11:Z14)</f>
        <v>100.02639239815488</v>
      </c>
      <c r="K193" s="263">
        <f>SUM('[38]TGSPDCL MoD'!AA11:AA14)</f>
        <v>118.43373086931727</v>
      </c>
      <c r="L193" s="263">
        <f>SUM('[38]TGSPDCL MoD'!AB11:AB14)</f>
        <v>111.18832008990107</v>
      </c>
      <c r="M193" s="263">
        <f>SUM('[38]TGSPDCL MoD'!AC11:AC14)</f>
        <v>127.60055527708596</v>
      </c>
      <c r="N193" s="263">
        <f>SUM('[38]TGSPDCL MoD'!AD11:AD14)</f>
        <v>134.73821026993642</v>
      </c>
      <c r="O193" s="263">
        <f>SUM('[38]TGSPDCL MoD'!AE11:AE14)</f>
        <v>127.15947998631083</v>
      </c>
      <c r="P193" s="263">
        <f>SUM('[38]TGSPDCL MoD'!AF11:AF14)</f>
        <v>157.02798421386461</v>
      </c>
      <c r="Q193" s="263">
        <f t="shared" si="145"/>
        <v>1468.2936549999997</v>
      </c>
    </row>
    <row r="194" spans="2:18" x14ac:dyDescent="0.25">
      <c r="B194" s="85"/>
      <c r="C194" s="1014"/>
      <c r="D194" s="84" t="s">
        <v>322</v>
      </c>
      <c r="E194" s="263">
        <f>SUM('[38]TGSPDCL MoD'!U15:U19)</f>
        <v>472.96817223748525</v>
      </c>
      <c r="F194" s="263">
        <f>SUM('[38]TGSPDCL MoD'!V15:V19)</f>
        <v>285.87340990043441</v>
      </c>
      <c r="G194" s="263">
        <f>SUM('[38]TGSPDCL MoD'!W15:W19)</f>
        <v>280.448191539562</v>
      </c>
      <c r="H194" s="263">
        <f>SUM('[38]TGSPDCL MoD'!X15:X19)</f>
        <v>304.86930913274819</v>
      </c>
      <c r="I194" s="263">
        <f>SUM('[38]TGSPDCL MoD'!Y15:Y19)</f>
        <v>426.1217955975543</v>
      </c>
      <c r="J194" s="263">
        <f>SUM('[38]TGSPDCL MoD'!Z15:Z19)</f>
        <v>479.5246967748925</v>
      </c>
      <c r="K194" s="263">
        <f>SUM('[38]TGSPDCL MoD'!AA15:AA19)</f>
        <v>433.56280766852228</v>
      </c>
      <c r="L194" s="263">
        <f>SUM('[38]TGSPDCL MoD'!AB15:AB19)</f>
        <v>374.81711734879389</v>
      </c>
      <c r="M194" s="263">
        <f>SUM('[38]TGSPDCL MoD'!AC15:AC19)</f>
        <v>435.2209827441925</v>
      </c>
      <c r="N194" s="263">
        <f>SUM('[38]TGSPDCL MoD'!AD15:AD19)</f>
        <v>480.84641204108198</v>
      </c>
      <c r="O194" s="263">
        <f>SUM('[38]TGSPDCL MoD'!AE15:AE19)</f>
        <v>441.78424146173961</v>
      </c>
      <c r="P194" s="263">
        <f>SUM('[38]TGSPDCL MoD'!AF15:AF19)</f>
        <v>527.97635357929607</v>
      </c>
      <c r="Q194" s="263">
        <f t="shared" si="145"/>
        <v>4944.0134900263038</v>
      </c>
    </row>
    <row r="195" spans="2:18" x14ac:dyDescent="0.3">
      <c r="B195" s="85"/>
      <c r="C195" s="1014"/>
      <c r="D195" s="397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>
        <f t="shared" si="145"/>
        <v>0</v>
      </c>
    </row>
    <row r="196" spans="2:18" x14ac:dyDescent="0.25">
      <c r="B196" s="85"/>
      <c r="C196" s="1014"/>
      <c r="D196" s="84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>
        <f t="shared" si="145"/>
        <v>0</v>
      </c>
    </row>
    <row r="197" spans="2:18" x14ac:dyDescent="0.25">
      <c r="B197" s="85"/>
      <c r="C197" s="1014"/>
      <c r="D197" s="84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>
        <f t="shared" si="145"/>
        <v>0</v>
      </c>
    </row>
    <row r="198" spans="2:18" x14ac:dyDescent="0.25">
      <c r="B198" s="85"/>
      <c r="C198" s="1014"/>
      <c r="D198" s="84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>
        <f t="shared" si="145"/>
        <v>0</v>
      </c>
    </row>
    <row r="199" spans="2:18" x14ac:dyDescent="0.25">
      <c r="B199" s="85"/>
      <c r="C199" s="1014"/>
      <c r="D199" s="84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>
        <f t="shared" si="145"/>
        <v>0</v>
      </c>
    </row>
    <row r="200" spans="2:18" x14ac:dyDescent="0.25">
      <c r="B200" s="85"/>
      <c r="C200" s="1014"/>
      <c r="D200" s="84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>
        <f t="shared" si="145"/>
        <v>0</v>
      </c>
    </row>
    <row r="201" spans="2:18" x14ac:dyDescent="0.25">
      <c r="B201" s="85"/>
      <c r="C201" s="1014"/>
      <c r="D201" s="84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>
        <f t="shared" si="145"/>
        <v>0</v>
      </c>
    </row>
    <row r="202" spans="2:18" x14ac:dyDescent="0.25">
      <c r="B202" s="85"/>
      <c r="C202" s="1014"/>
      <c r="D202" s="84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>
        <f t="shared" si="145"/>
        <v>0</v>
      </c>
    </row>
    <row r="203" spans="2:18" x14ac:dyDescent="0.25">
      <c r="B203" s="85"/>
      <c r="C203" s="1014"/>
      <c r="D203" s="84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>
        <f t="shared" si="145"/>
        <v>0</v>
      </c>
    </row>
    <row r="204" spans="2:18" x14ac:dyDescent="0.25">
      <c r="B204" s="85"/>
      <c r="C204" s="1015"/>
      <c r="D204" s="84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>
        <f t="shared" si="145"/>
        <v>0</v>
      </c>
    </row>
    <row r="205" spans="2:18" x14ac:dyDescent="0.25">
      <c r="C205" s="937" t="s">
        <v>188</v>
      </c>
      <c r="D205" s="938"/>
      <c r="E205" s="263">
        <f t="shared" ref="E205:P205" si="146">SUM(E187:E204)</f>
        <v>896.18330791502422</v>
      </c>
      <c r="F205" s="263">
        <f t="shared" si="146"/>
        <v>488.48574648054466</v>
      </c>
      <c r="G205" s="263">
        <f t="shared" si="146"/>
        <v>605.29073877876942</v>
      </c>
      <c r="H205" s="263">
        <f t="shared" si="146"/>
        <v>694.25604268863185</v>
      </c>
      <c r="I205" s="263">
        <f t="shared" si="146"/>
        <v>746.42859869381334</v>
      </c>
      <c r="J205" s="263">
        <f t="shared" si="146"/>
        <v>815.30817336247549</v>
      </c>
      <c r="K205" s="263">
        <f t="shared" si="146"/>
        <v>742.79425811457406</v>
      </c>
      <c r="L205" s="263">
        <f t="shared" si="146"/>
        <v>703.63507556863794</v>
      </c>
      <c r="M205" s="263">
        <f t="shared" si="146"/>
        <v>799.93177821613813</v>
      </c>
      <c r="N205" s="263">
        <f t="shared" si="146"/>
        <v>875.3018365159885</v>
      </c>
      <c r="O205" s="263">
        <f t="shared" si="146"/>
        <v>820.76916007701413</v>
      </c>
      <c r="P205" s="263">
        <f t="shared" si="146"/>
        <v>979.24562361469134</v>
      </c>
      <c r="Q205" s="264">
        <f t="shared" si="145"/>
        <v>9167.6303400263041</v>
      </c>
      <c r="R205" s="492"/>
    </row>
    <row r="206" spans="2:18" x14ac:dyDescent="0.25">
      <c r="C206" s="935" t="s">
        <v>323</v>
      </c>
      <c r="D206" s="93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</row>
    <row r="207" spans="2:18" x14ac:dyDescent="0.25">
      <c r="C207" s="1004" t="s">
        <v>314</v>
      </c>
      <c r="D207" s="16" t="s">
        <v>324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ref="Q207:Q217" si="147">SUM(E207:P207)</f>
        <v>0</v>
      </c>
    </row>
    <row r="208" spans="2:18" x14ac:dyDescent="0.25">
      <c r="C208" s="1005"/>
      <c r="D208" s="16" t="s">
        <v>325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f t="shared" si="147"/>
        <v>0</v>
      </c>
    </row>
    <row r="209" spans="3:17" x14ac:dyDescent="0.25">
      <c r="C209" s="1005"/>
      <c r="D209" s="16" t="s">
        <v>326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f t="shared" si="147"/>
        <v>0</v>
      </c>
    </row>
    <row r="210" spans="3:17" x14ac:dyDescent="0.25">
      <c r="C210" s="1005"/>
      <c r="D210" s="16" t="s">
        <v>327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f t="shared" si="147"/>
        <v>0</v>
      </c>
    </row>
    <row r="211" spans="3:17" x14ac:dyDescent="0.25">
      <c r="C211" s="1005"/>
      <c r="D211" s="16" t="s">
        <v>328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>
        <f t="shared" si="147"/>
        <v>0</v>
      </c>
    </row>
    <row r="212" spans="3:17" x14ac:dyDescent="0.25">
      <c r="C212" s="1005"/>
      <c r="D212" s="16" t="s">
        <v>329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47"/>
        <v>0</v>
      </c>
    </row>
    <row r="213" spans="3:17" x14ac:dyDescent="0.25">
      <c r="C213" s="1005"/>
      <c r="D213" s="16" t="s">
        <v>330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47"/>
        <v>0</v>
      </c>
    </row>
    <row r="214" spans="3:17" x14ac:dyDescent="0.25">
      <c r="C214" s="1005"/>
      <c r="D214" s="16" t="s">
        <v>331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47"/>
        <v>0</v>
      </c>
    </row>
    <row r="215" spans="3:17" x14ac:dyDescent="0.25">
      <c r="C215" s="100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47"/>
        <v>0</v>
      </c>
    </row>
    <row r="216" spans="3:17" x14ac:dyDescent="0.25">
      <c r="C216" s="100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47"/>
        <v>0</v>
      </c>
    </row>
    <row r="217" spans="3:17" x14ac:dyDescent="0.25">
      <c r="C217" s="100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f t="shared" si="147"/>
        <v>0</v>
      </c>
    </row>
    <row r="218" spans="3:17" x14ac:dyDescent="0.3">
      <c r="C218" s="1005"/>
      <c r="D218" s="397" t="s">
        <v>452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f>'[38]PP summary'!$G$59+'[38]PP summary'!$G$60</f>
        <v>1169.401525</v>
      </c>
    </row>
    <row r="219" spans="3:17" x14ac:dyDescent="0.3">
      <c r="C219" s="1005"/>
      <c r="D219" s="397" t="s">
        <v>453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>
        <f t="shared" ref="Q219:Q224" si="148">SUM(E219:P219)</f>
        <v>0</v>
      </c>
    </row>
    <row r="220" spans="3:17" x14ac:dyDescent="0.25">
      <c r="C220" s="100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>
        <f t="shared" si="148"/>
        <v>0</v>
      </c>
    </row>
    <row r="221" spans="3:17" x14ac:dyDescent="0.25">
      <c r="C221" s="1005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>
        <f t="shared" si="148"/>
        <v>0</v>
      </c>
    </row>
    <row r="222" spans="3:17" x14ac:dyDescent="0.25">
      <c r="C222" s="1005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>
        <f t="shared" si="148"/>
        <v>0</v>
      </c>
    </row>
    <row r="223" spans="3:17" x14ac:dyDescent="0.25">
      <c r="C223" s="1005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>
        <f t="shared" si="148"/>
        <v>0</v>
      </c>
    </row>
    <row r="224" spans="3:17" x14ac:dyDescent="0.25">
      <c r="C224" s="1006"/>
      <c r="D224" s="15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>
        <f t="shared" si="148"/>
        <v>0</v>
      </c>
    </row>
    <row r="225" spans="3:18" x14ac:dyDescent="0.25">
      <c r="C225" s="937" t="s">
        <v>188</v>
      </c>
      <c r="D225" s="938"/>
      <c r="E225" s="92">
        <f>SUM('[38]TGSPDCL MoD'!U57:U96)</f>
        <v>41.391837239923404</v>
      </c>
      <c r="F225" s="92">
        <f>SUM('[38]TGSPDCL MoD'!V57:V96)</f>
        <v>44.354184133621132</v>
      </c>
      <c r="G225" s="92">
        <f>SUM('[38]TGSPDCL MoD'!W57:W96)</f>
        <v>45.953082581439666</v>
      </c>
      <c r="H225" s="92">
        <f>SUM('[38]TGSPDCL MoD'!X57:X96)</f>
        <v>100.46382030400757</v>
      </c>
      <c r="I225" s="92">
        <f>SUM('[38]TGSPDCL MoD'!Y57:Y96)</f>
        <v>235.87071029568278</v>
      </c>
      <c r="J225" s="92">
        <f>SUM('[38]TGSPDCL MoD'!Z57:Z96)</f>
        <v>119.1303629483008</v>
      </c>
      <c r="K225" s="92">
        <f>SUM('[38]TGSPDCL MoD'!AA57:AA96)</f>
        <v>131.3117944398204</v>
      </c>
      <c r="L225" s="92">
        <f>SUM('[38]TGSPDCL MoD'!AB57:AB96)</f>
        <v>45.037231319235879</v>
      </c>
      <c r="M225" s="92">
        <f>SUM('[38]TGSPDCL MoD'!AC57:AC96)</f>
        <v>77.261595069935524</v>
      </c>
      <c r="N225" s="92">
        <f>SUM('[38]TGSPDCL MoD'!AD57:AD96)</f>
        <v>147.42575167919929</v>
      </c>
      <c r="O225" s="92">
        <f>SUM('[38]TGSPDCL MoD'!AE57:AE96)</f>
        <v>132.40480648730448</v>
      </c>
      <c r="P225" s="92">
        <f>SUM('[38]TGSPDCL MoD'!AF57:AF96)</f>
        <v>61.502403501529045</v>
      </c>
      <c r="Q225" s="116">
        <f>SUM(E225:P225)+Q218</f>
        <v>2351.5091050000001</v>
      </c>
      <c r="R225" s="492"/>
    </row>
    <row r="226" spans="3:18" x14ac:dyDescent="0.25">
      <c r="C226" s="935" t="s">
        <v>332</v>
      </c>
      <c r="D226" s="936"/>
      <c r="E226" s="16">
        <f t="shared" ref="E226:Q226" si="149">E205+E225</f>
        <v>937.57514515494768</v>
      </c>
      <c r="F226" s="16">
        <f t="shared" si="149"/>
        <v>532.83993061416584</v>
      </c>
      <c r="G226" s="16">
        <f t="shared" si="149"/>
        <v>651.24382136020904</v>
      </c>
      <c r="H226" s="16">
        <f t="shared" si="149"/>
        <v>794.71986299263938</v>
      </c>
      <c r="I226" s="16">
        <f t="shared" si="149"/>
        <v>982.29930898949613</v>
      </c>
      <c r="J226" s="16">
        <f t="shared" si="149"/>
        <v>934.43853631077627</v>
      </c>
      <c r="K226" s="16">
        <f t="shared" si="149"/>
        <v>874.10605255439441</v>
      </c>
      <c r="L226" s="16">
        <f t="shared" si="149"/>
        <v>748.67230688787379</v>
      </c>
      <c r="M226" s="16">
        <f t="shared" si="149"/>
        <v>877.19337328607367</v>
      </c>
      <c r="N226" s="16">
        <f t="shared" si="149"/>
        <v>1022.7275881951878</v>
      </c>
      <c r="O226" s="16">
        <f t="shared" si="149"/>
        <v>953.17396656431856</v>
      </c>
      <c r="P226" s="16">
        <f t="shared" si="149"/>
        <v>1040.7480271162203</v>
      </c>
      <c r="Q226" s="116">
        <f t="shared" si="149"/>
        <v>11519.139445026303</v>
      </c>
      <c r="R226" s="492"/>
    </row>
    <row r="227" spans="3:18" x14ac:dyDescent="0.25">
      <c r="C227" s="1002" t="s">
        <v>333</v>
      </c>
      <c r="D227" s="1003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</row>
    <row r="228" spans="3:18" x14ac:dyDescent="0.25">
      <c r="C228" s="935" t="s">
        <v>313</v>
      </c>
      <c r="D228" s="93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</row>
    <row r="229" spans="3:18" x14ac:dyDescent="0.25">
      <c r="C229" s="1004" t="s">
        <v>334</v>
      </c>
      <c r="D229" s="16" t="s">
        <v>335</v>
      </c>
      <c r="E229" s="92">
        <f>SUM('[38]TGSPDCL MoD'!U25:U30)</f>
        <v>12.943176611938803</v>
      </c>
      <c r="F229" s="92">
        <f>SUM('[38]TGSPDCL MoD'!V25:V30)</f>
        <v>17.466182715392822</v>
      </c>
      <c r="G229" s="92">
        <f>SUM('[38]TGSPDCL MoD'!W25:W30)</f>
        <v>17.844607616000644</v>
      </c>
      <c r="H229" s="92">
        <f>SUM('[38]TGSPDCL MoD'!X25:X30)</f>
        <v>12.9109571948044</v>
      </c>
      <c r="I229" s="92">
        <f>SUM('[38]TGSPDCL MoD'!Y25:Y30)</f>
        <v>11.249737530799973</v>
      </c>
      <c r="J229" s="92">
        <f>SUM('[38]TGSPDCL MoD'!Z25:Z30)</f>
        <v>11.756563377274249</v>
      </c>
      <c r="K229" s="92">
        <f>SUM('[38]TGSPDCL MoD'!AA25:AA30)</f>
        <v>11.249737530799973</v>
      </c>
      <c r="L229" s="92">
        <f>SUM('[38]TGSPDCL MoD'!AB25:AB30)</f>
        <v>16.151532645982044</v>
      </c>
      <c r="M229" s="92">
        <f>SUM('[38]TGSPDCL MoD'!AC25:AC30)</f>
        <v>9.7437435987990035</v>
      </c>
      <c r="N229" s="92">
        <f>SUM('[38]TGSPDCL MoD'!AD25:AD30)</f>
        <v>10.262409272057274</v>
      </c>
      <c r="O229" s="92">
        <f>SUM('[38]TGSPDCL MoD'!AE25:AE30)</f>
        <v>13.489721498011253</v>
      </c>
      <c r="P229" s="92">
        <f>SUM('[38]TGSPDCL MoD'!AF25:AF30)</f>
        <v>16.19264963890879</v>
      </c>
      <c r="Q229" s="92">
        <f t="shared" ref="Q229:Q255" si="150">SUM(E229:P229)</f>
        <v>161.26101923076922</v>
      </c>
    </row>
    <row r="230" spans="3:18" x14ac:dyDescent="0.25">
      <c r="C230" s="1005"/>
      <c r="D230" s="16" t="s">
        <v>336</v>
      </c>
      <c r="E230" s="92">
        <f>'[38]TGSPDCL MoD'!U31</f>
        <v>3.6327448621612115</v>
      </c>
      <c r="F230" s="92">
        <f>'[38]TGSPDCL MoD'!V31</f>
        <v>4.4393195185135133</v>
      </c>
      <c r="G230" s="92">
        <f>'[38]TGSPDCL MoD'!W31</f>
        <v>4.296115663077595</v>
      </c>
      <c r="H230" s="92">
        <f>'[38]TGSPDCL MoD'!X31</f>
        <v>0</v>
      </c>
      <c r="I230" s="92">
        <f>'[38]TGSPDCL MoD'!Y31</f>
        <v>1.4362504324602532</v>
      </c>
      <c r="J230" s="92">
        <f>'[38]TGSPDCL MoD'!Z31</f>
        <v>2.9693740612448059</v>
      </c>
      <c r="K230" s="92">
        <f>'[38]TGSPDCL MoD'!AA31</f>
        <v>2.8725008649205064</v>
      </c>
      <c r="L230" s="92">
        <f>'[38]TGSPDCL MoD'!AB31</f>
        <v>4.1065811485300525</v>
      </c>
      <c r="M230" s="92">
        <f>'[38]TGSPDCL MoD'!AC31</f>
        <v>3.5579840258674471</v>
      </c>
      <c r="N230" s="92">
        <f>'[38]TGSPDCL MoD'!AD31</f>
        <v>3.6559101917170205</v>
      </c>
      <c r="O230" s="92">
        <f>'[38]TGSPDCL MoD'!AE31</f>
        <v>3.4790113114726511</v>
      </c>
      <c r="P230" s="92">
        <f>'[38]TGSPDCL MoD'!AF31</f>
        <v>3.949688689265713</v>
      </c>
      <c r="Q230" s="92">
        <f t="shared" si="150"/>
        <v>38.395480769230772</v>
      </c>
    </row>
    <row r="231" spans="3:18" x14ac:dyDescent="0.25">
      <c r="C231" s="1005"/>
      <c r="D231" s="16" t="s">
        <v>337</v>
      </c>
      <c r="E231" s="92">
        <f>SUM('[38]TGSPDCL MoD'!U42:U45)</f>
        <v>13.075450565119104</v>
      </c>
      <c r="F231" s="92">
        <f>SUM('[38]TGSPDCL MoD'!V42:V45)</f>
        <v>12.963543555777996</v>
      </c>
      <c r="G231" s="92">
        <f>SUM('[38]TGSPDCL MoD'!W42:W45)</f>
        <v>12.810407648258582</v>
      </c>
      <c r="H231" s="92">
        <f>SUM('[38]TGSPDCL MoD'!X42:X45)</f>
        <v>13.785176598045615</v>
      </c>
      <c r="I231" s="92">
        <f>SUM('[38]TGSPDCL MoD'!Y42:Y45)</f>
        <v>12.415788194266248</v>
      </c>
      <c r="J231" s="92">
        <f>SUM('[38]TGSPDCL MoD'!Z42:Z45)</f>
        <v>14.02249108726626</v>
      </c>
      <c r="K231" s="92">
        <f>SUM('[38]TGSPDCL MoD'!AA42:AA45)</f>
        <v>12.963543555777996</v>
      </c>
      <c r="L231" s="92">
        <f>SUM('[38]TGSPDCL MoD'!AB42:AB45)</f>
        <v>9.3959383558687293</v>
      </c>
      <c r="M231" s="92">
        <f>SUM('[38]TGSPDCL MoD'!AC42:AC45)</f>
        <v>8.0939031465876177</v>
      </c>
      <c r="N231" s="92">
        <f>SUM('[38]TGSPDCL MoD'!AD42:AD45)</f>
        <v>11.70292201547228</v>
      </c>
      <c r="O231" s="92">
        <f>SUM('[38]TGSPDCL MoD'!AE42:AE45)</f>
        <v>12.319025637246371</v>
      </c>
      <c r="P231" s="92">
        <f>SUM('[38]TGSPDCL MoD'!AF42:AF45)</f>
        <v>14.60680964031323</v>
      </c>
      <c r="Q231" s="92">
        <f t="shared" si="150"/>
        <v>148.15500000000006</v>
      </c>
    </row>
    <row r="232" spans="3:18" x14ac:dyDescent="0.25">
      <c r="C232" s="1005"/>
      <c r="D232" s="16" t="s">
        <v>338</v>
      </c>
      <c r="E232" s="92">
        <f>'[38]TGSPDCL MoD'!U40</f>
        <v>26.26627805898908</v>
      </c>
      <c r="F232" s="92">
        <f>'[38]TGSPDCL MoD'!V40</f>
        <v>33.097982572829373</v>
      </c>
      <c r="G232" s="92">
        <f>'[38]TGSPDCL MoD'!W40</f>
        <v>32.503266589941624</v>
      </c>
      <c r="H232" s="92">
        <f>'[38]TGSPDCL MoD'!X40</f>
        <v>22.052729287026246</v>
      </c>
      <c r="I232" s="92">
        <f>'[38]TGSPDCL MoD'!Y40</f>
        <v>20.356365495716538</v>
      </c>
      <c r="J232" s="92">
        <f>'[38]TGSPDCL MoD'!Z40</f>
        <v>21.34135092292863</v>
      </c>
      <c r="K232" s="92">
        <f>'[38]TGSPDCL MoD'!AA40</f>
        <v>20.356365495716538</v>
      </c>
      <c r="L232" s="92">
        <f>'[38]TGSPDCL MoD'!AB40</f>
        <v>0</v>
      </c>
      <c r="M232" s="92">
        <f>'[38]TGSPDCL MoD'!AC40</f>
        <v>11.450455591340553</v>
      </c>
      <c r="N232" s="92">
        <f>'[38]TGSPDCL MoD'!AD40</f>
        <v>22.900911182681106</v>
      </c>
      <c r="O232" s="92">
        <f>'[38]TGSPDCL MoD'!AE40</f>
        <v>25.291681822392171</v>
      </c>
      <c r="P232" s="92">
        <f>'[38]TGSPDCL MoD'!AF40</f>
        <v>29.68636634791995</v>
      </c>
      <c r="Q232" s="92">
        <f t="shared" si="150"/>
        <v>265.30375336748182</v>
      </c>
    </row>
    <row r="233" spans="3:18" x14ac:dyDescent="0.25">
      <c r="C233" s="1005"/>
      <c r="D233" s="16" t="s">
        <v>339</v>
      </c>
      <c r="E233" s="92">
        <f>'[38]TGSPDCL MoD'!U41</f>
        <v>26.550541681096689</v>
      </c>
      <c r="F233" s="92">
        <f>'[38]TGSPDCL MoD'!V41</f>
        <v>34.294449671416558</v>
      </c>
      <c r="G233" s="92">
        <f>'[38]TGSPDCL MoD'!W41</f>
        <v>0</v>
      </c>
      <c r="H233" s="92">
        <f>'[38]TGSPDCL MoD'!X41</f>
        <v>11.145696143210372</v>
      </c>
      <c r="I233" s="92">
        <f>'[38]TGSPDCL MoD'!Y41</f>
        <v>20.576669802849931</v>
      </c>
      <c r="J233" s="92">
        <f>'[38]TGSPDCL MoD'!Z41</f>
        <v>21.572315115891058</v>
      </c>
      <c r="K233" s="92">
        <f>'[38]TGSPDCL MoD'!AA41</f>
        <v>20.576669802849931</v>
      </c>
      <c r="L233" s="92">
        <f>'[38]TGSPDCL MoD'!AB41</f>
        <v>27.952973464177813</v>
      </c>
      <c r="M233" s="92">
        <f>'[38]TGSPDCL MoD'!AC41</f>
        <v>23.148753528206178</v>
      </c>
      <c r="N233" s="92">
        <f>'[38]TGSPDCL MoD'!AD41</f>
        <v>23.148753528206178</v>
      </c>
      <c r="O233" s="92">
        <f>'[38]TGSPDCL MoD'!AE41</f>
        <v>26.32928716708755</v>
      </c>
      <c r="P233" s="92">
        <f>'[38]TGSPDCL MoD'!AF41</f>
        <v>30.007643462489494</v>
      </c>
      <c r="Q233" s="92">
        <f t="shared" si="150"/>
        <v>265.30375336748176</v>
      </c>
    </row>
    <row r="234" spans="3:18" x14ac:dyDescent="0.25">
      <c r="C234" s="1005"/>
      <c r="D234" s="16" t="s">
        <v>340</v>
      </c>
      <c r="E234" s="92">
        <f>SUM('[38]TGSPDCL MoD'!U49:U51)</f>
        <v>20.73780882662458</v>
      </c>
      <c r="F234" s="92">
        <f>SUM('[38]TGSPDCL MoD'!V49:V51)</f>
        <v>26.921993858174631</v>
      </c>
      <c r="G234" s="92">
        <f>SUM('[38]TGSPDCL MoD'!W49:W51)</f>
        <v>16.861625335164121</v>
      </c>
      <c r="H234" s="92">
        <f>SUM('[38]TGSPDCL MoD'!X49:X51)</f>
        <v>14.794276995871625</v>
      </c>
      <c r="I234" s="92">
        <f>SUM('[38]TGSPDCL MoD'!Y49:Y51)</f>
        <v>16.590247061299635</v>
      </c>
      <c r="J234" s="92">
        <f>SUM('[38]TGSPDCL MoD'!Z49:Z51)</f>
        <v>16.384814906220122</v>
      </c>
      <c r="K234" s="92">
        <f>SUM('[38]TGSPDCL MoD'!AA49:AA51)</f>
        <v>16.590247061299635</v>
      </c>
      <c r="L234" s="92">
        <f>SUM('[38]TGSPDCL MoD'!AB49:AB51)</f>
        <v>13.418436509411812</v>
      </c>
      <c r="M234" s="92">
        <f>SUM('[38]TGSPDCL MoD'!AC49:AC51)</f>
        <v>14.964519123565296</v>
      </c>
      <c r="N234" s="92">
        <f>SUM('[38]TGSPDCL MoD'!AD49:AD51)</f>
        <v>17.972767649741282</v>
      </c>
      <c r="O234" s="92">
        <f>SUM('[38]TGSPDCL MoD'!AE49:AE51)</f>
        <v>19.979652374898528</v>
      </c>
      <c r="P234" s="92">
        <f>SUM('[38]TGSPDCL MoD'!AF49:AF51)</f>
        <v>24.194110297728699</v>
      </c>
      <c r="Q234" s="92">
        <f t="shared" si="150"/>
        <v>219.41049999999996</v>
      </c>
    </row>
    <row r="235" spans="3:18" x14ac:dyDescent="0.25">
      <c r="C235" s="1005"/>
      <c r="D235" s="16" t="s">
        <v>341</v>
      </c>
      <c r="E235" s="16">
        <f>'[38]TGSPDCL MoD'!U53</f>
        <v>0</v>
      </c>
      <c r="F235" s="16">
        <f>'[38]TGSPDCL MoD'!V53</f>
        <v>0</v>
      </c>
      <c r="G235" s="16">
        <f>'[38]TGSPDCL MoD'!W53</f>
        <v>0</v>
      </c>
      <c r="H235" s="16">
        <f>'[38]TGSPDCL MoD'!X53</f>
        <v>0</v>
      </c>
      <c r="I235" s="16">
        <f>'[38]TGSPDCL MoD'!Y53</f>
        <v>0</v>
      </c>
      <c r="J235" s="16">
        <f>'[38]TGSPDCL MoD'!Z53</f>
        <v>0</v>
      </c>
      <c r="K235" s="16">
        <f>'[38]TGSPDCL MoD'!AA53</f>
        <v>0</v>
      </c>
      <c r="L235" s="16">
        <f>'[38]TGSPDCL MoD'!AB53</f>
        <v>0</v>
      </c>
      <c r="M235" s="16">
        <f>'[38]TGSPDCL MoD'!AC53</f>
        <v>0</v>
      </c>
      <c r="N235" s="16">
        <f>'[38]TGSPDCL MoD'!AD53</f>
        <v>0</v>
      </c>
      <c r="O235" s="16">
        <f>'[38]TGSPDCL MoD'!AE53</f>
        <v>0</v>
      </c>
      <c r="P235" s="16">
        <f>'[38]TGSPDCL MoD'!AF53</f>
        <v>0</v>
      </c>
      <c r="Q235" s="16">
        <f t="shared" si="150"/>
        <v>0</v>
      </c>
    </row>
    <row r="236" spans="3:18" x14ac:dyDescent="0.25">
      <c r="C236" s="1005"/>
      <c r="D236" s="16" t="s">
        <v>342</v>
      </c>
      <c r="E236" s="16">
        <f>'[38]TGSPDCL MoD'!U54</f>
        <v>0</v>
      </c>
      <c r="F236" s="16">
        <f>'[38]TGSPDCL MoD'!V54</f>
        <v>0</v>
      </c>
      <c r="G236" s="16">
        <f>'[38]TGSPDCL MoD'!W54</f>
        <v>0</v>
      </c>
      <c r="H236" s="16">
        <f>'[38]TGSPDCL MoD'!X54</f>
        <v>0</v>
      </c>
      <c r="I236" s="16">
        <f>'[38]TGSPDCL MoD'!Y54</f>
        <v>0</v>
      </c>
      <c r="J236" s="16">
        <f>'[38]TGSPDCL MoD'!Z54</f>
        <v>0</v>
      </c>
      <c r="K236" s="16">
        <f>'[38]TGSPDCL MoD'!AA54</f>
        <v>0</v>
      </c>
      <c r="L236" s="16">
        <f>'[38]TGSPDCL MoD'!AB54</f>
        <v>0</v>
      </c>
      <c r="M236" s="16">
        <f>'[38]TGSPDCL MoD'!AC54</f>
        <v>0</v>
      </c>
      <c r="N236" s="16">
        <f>'[38]TGSPDCL MoD'!AD54</f>
        <v>0</v>
      </c>
      <c r="O236" s="16">
        <f>'[38]TGSPDCL MoD'!AE54</f>
        <v>0</v>
      </c>
      <c r="P236" s="16">
        <f>'[38]TGSPDCL MoD'!AF54</f>
        <v>0</v>
      </c>
      <c r="Q236" s="16">
        <f t="shared" si="150"/>
        <v>0</v>
      </c>
    </row>
    <row r="237" spans="3:18" x14ac:dyDescent="0.25">
      <c r="C237" s="1006"/>
      <c r="D237" s="16" t="s">
        <v>343</v>
      </c>
      <c r="E237" s="92">
        <f>'[38]TGSPDCL MoD'!U55</f>
        <v>70.042251478098194</v>
      </c>
      <c r="F237" s="92">
        <f>'[38]TGSPDCL MoD'!V55</f>
        <v>71.948165361530457</v>
      </c>
      <c r="G237" s="92">
        <f>'[38]TGSPDCL MoD'!W55</f>
        <v>69.627256801481082</v>
      </c>
      <c r="H237" s="92">
        <f>'[38]TGSPDCL MoD'!X55</f>
        <v>69.522843175182032</v>
      </c>
      <c r="I237" s="92">
        <f>'[38]TGSPDCL MoD'!Y55</f>
        <v>56.095280190754089</v>
      </c>
      <c r="J237" s="92">
        <f>'[38]TGSPDCL MoD'!Z55</f>
        <v>61.183487422901933</v>
      </c>
      <c r="K237" s="92">
        <f>'[38]TGSPDCL MoD'!AA55</f>
        <v>56.02855486283346</v>
      </c>
      <c r="L237" s="92">
        <f>'[38]TGSPDCL MoD'!AB55</f>
        <v>71.163152172102016</v>
      </c>
      <c r="M237" s="92">
        <f>'[38]TGSPDCL MoD'!AC55</f>
        <v>70.107515876005266</v>
      </c>
      <c r="N237" s="92">
        <f>'[38]TGSPDCL MoD'!AD55</f>
        <v>63.010741079370788</v>
      </c>
      <c r="O237" s="92">
        <f>'[38]TGSPDCL MoD'!AE55</f>
        <v>61.902494511227928</v>
      </c>
      <c r="P237" s="92">
        <f>'[38]TGSPDCL MoD'!AF55</f>
        <v>73.761257068512705</v>
      </c>
      <c r="Q237" s="92">
        <f t="shared" si="150"/>
        <v>794.3929999999998</v>
      </c>
    </row>
    <row r="238" spans="3:18" x14ac:dyDescent="0.25">
      <c r="C238" s="16"/>
      <c r="D238" s="257" t="s">
        <v>412</v>
      </c>
      <c r="E238" s="92">
        <f>'[38]TGSPDCL MoD'!U56</f>
        <v>70.597694723987999</v>
      </c>
      <c r="F238" s="92">
        <f>'[38]TGSPDCL MoD'!V56</f>
        <v>74.043352694838134</v>
      </c>
      <c r="G238" s="92">
        <f>'[38]TGSPDCL MoD'!W56</f>
        <v>71.654857446617484</v>
      </c>
      <c r="H238" s="92">
        <f>'[38]TGSPDCL MoD'!X56</f>
        <v>70.285765071830298</v>
      </c>
      <c r="I238" s="92">
        <f>'[38]TGSPDCL MoD'!Y56</f>
        <v>54.380785501566265</v>
      </c>
      <c r="J238" s="92">
        <f>'[38]TGSPDCL MoD'!Z56</f>
        <v>57.007783884684287</v>
      </c>
      <c r="K238" s="92">
        <f>'[38]TGSPDCL MoD'!AA56</f>
        <v>55.96197310439679</v>
      </c>
      <c r="L238" s="92">
        <f>'[38]TGSPDCL MoD'!AB56</f>
        <v>73.235479302057627</v>
      </c>
      <c r="M238" s="92">
        <f>'[38]TGSPDCL MoD'!AC56</f>
        <v>66.649250651023664</v>
      </c>
      <c r="N238" s="92">
        <f>'[38]TGSPDCL MoD'!AD56</f>
        <v>64.24349719110954</v>
      </c>
      <c r="O238" s="92">
        <f>'[38]TGSPDCL MoD'!AE56</f>
        <v>62.289207733049821</v>
      </c>
      <c r="P238" s="92">
        <f>'[38]TGSPDCL MoD'!AF56</f>
        <v>74.043352694838134</v>
      </c>
      <c r="Q238" s="92">
        <f t="shared" si="150"/>
        <v>794.39300000000003</v>
      </c>
    </row>
    <row r="239" spans="3:18" x14ac:dyDescent="0.25">
      <c r="C239" s="16"/>
      <c r="D239" s="16" t="s">
        <v>349</v>
      </c>
      <c r="E239" s="16">
        <f>'[38]TGSPDCL MoD'!U46</f>
        <v>0</v>
      </c>
      <c r="F239" s="16">
        <f>'[38]TGSPDCL MoD'!V46</f>
        <v>0</v>
      </c>
      <c r="G239" s="16">
        <f>'[38]TGSPDCL MoD'!W46</f>
        <v>0</v>
      </c>
      <c r="H239" s="16">
        <f>'[38]TGSPDCL MoD'!X46</f>
        <v>0</v>
      </c>
      <c r="I239" s="16">
        <f>'[38]TGSPDCL MoD'!Y46</f>
        <v>0</v>
      </c>
      <c r="J239" s="16">
        <f>'[38]TGSPDCL MoD'!Z46</f>
        <v>0</v>
      </c>
      <c r="K239" s="16">
        <f>'[38]TGSPDCL MoD'!AA46</f>
        <v>0</v>
      </c>
      <c r="L239" s="16">
        <f>'[38]TGSPDCL MoD'!AB46</f>
        <v>0</v>
      </c>
      <c r="M239" s="16">
        <f>'[38]TGSPDCL MoD'!AC46</f>
        <v>0</v>
      </c>
      <c r="N239" s="16">
        <f>'[38]TGSPDCL MoD'!AD46</f>
        <v>0</v>
      </c>
      <c r="O239" s="16">
        <f>'[38]TGSPDCL MoD'!AE46</f>
        <v>0</v>
      </c>
      <c r="P239" s="16">
        <f>'[38]TGSPDCL MoD'!AF46</f>
        <v>0</v>
      </c>
      <c r="Q239" s="16">
        <f t="shared" si="150"/>
        <v>0</v>
      </c>
    </row>
    <row r="240" spans="3:18" x14ac:dyDescent="0.25">
      <c r="C240" s="16"/>
      <c r="D240" s="16" t="s">
        <v>350</v>
      </c>
      <c r="E240" s="16">
        <f>'[38]TGSPDCL MoD'!U35</f>
        <v>0</v>
      </c>
      <c r="F240" s="16">
        <f>'[38]TGSPDCL MoD'!V35</f>
        <v>0</v>
      </c>
      <c r="G240" s="16">
        <f>'[38]TGSPDCL MoD'!W35</f>
        <v>0</v>
      </c>
      <c r="H240" s="16">
        <f>'[38]TGSPDCL MoD'!X35</f>
        <v>0</v>
      </c>
      <c r="I240" s="16">
        <f>'[38]TGSPDCL MoD'!Y35</f>
        <v>0</v>
      </c>
      <c r="J240" s="16">
        <f>'[38]TGSPDCL MoD'!Z35</f>
        <v>0</v>
      </c>
      <c r="K240" s="16">
        <f>'[38]TGSPDCL MoD'!AA35</f>
        <v>0</v>
      </c>
      <c r="L240" s="16">
        <f>'[38]TGSPDCL MoD'!AB35</f>
        <v>0</v>
      </c>
      <c r="M240" s="16">
        <f>'[38]TGSPDCL MoD'!AC35</f>
        <v>0</v>
      </c>
      <c r="N240" s="16">
        <f>'[38]TGSPDCL MoD'!AD35</f>
        <v>0</v>
      </c>
      <c r="O240" s="16">
        <f>'[38]TGSPDCL MoD'!AE35</f>
        <v>0</v>
      </c>
      <c r="P240" s="16">
        <f>'[38]TGSPDCL MoD'!AF35</f>
        <v>0</v>
      </c>
      <c r="Q240" s="16">
        <f t="shared" si="150"/>
        <v>0</v>
      </c>
    </row>
    <row r="241" spans="3:17" x14ac:dyDescent="0.25">
      <c r="C241" s="16"/>
      <c r="D241" s="16" t="s">
        <v>344</v>
      </c>
      <c r="E241" s="92">
        <f>'[38]TGSPDCL MoD'!U33</f>
        <v>0.12202250325460132</v>
      </c>
      <c r="F241" s="92">
        <f>'[38]TGSPDCL MoD'!V33</f>
        <v>0.15456183745583457</v>
      </c>
      <c r="G241" s="92">
        <f>'[38]TGSPDCL MoD'!W33</f>
        <v>0.15351218151384929</v>
      </c>
      <c r="H241" s="92">
        <f>'[38]TGSPDCL MoD'!X33</f>
        <v>0.10575283615399036</v>
      </c>
      <c r="I241" s="92">
        <f>'[38]TGSPDCL MoD'!Y33</f>
        <v>9.7618002603684625E-2</v>
      </c>
      <c r="J241" s="92">
        <f>'[38]TGSPDCL MoD'!Z33</f>
        <v>9.4469034777759323E-2</v>
      </c>
      <c r="K241" s="92">
        <f>'[38]TGSPDCL MoD'!AA33</f>
        <v>9.7618002603684625E-2</v>
      </c>
      <c r="L241" s="92">
        <f>'[38]TGSPDCL MoD'!AB33</f>
        <v>0.11808629347219531</v>
      </c>
      <c r="M241" s="92">
        <f>'[38]TGSPDCL MoD'!AC33</f>
        <v>0.10575283615399036</v>
      </c>
      <c r="N241" s="92">
        <f>'[38]TGSPDCL MoD'!AD33</f>
        <v>0.10575283615399036</v>
      </c>
      <c r="O241" s="92">
        <f>'[38]TGSPDCL MoD'!AE33</f>
        <v>0.11756146550120683</v>
      </c>
      <c r="P241" s="92">
        <f>'[38]TGSPDCL MoD'!AF33</f>
        <v>0.1382921703552133</v>
      </c>
      <c r="Q241" s="92">
        <f t="shared" si="150"/>
        <v>1.4110000000000005</v>
      </c>
    </row>
    <row r="242" spans="3:17" x14ac:dyDescent="0.25">
      <c r="C242" s="16"/>
      <c r="D242" s="16" t="s">
        <v>345</v>
      </c>
      <c r="E242" s="16">
        <f>'[38]TGSPDCL MoD'!U34</f>
        <v>0</v>
      </c>
      <c r="F242" s="16">
        <f>'[38]TGSPDCL MoD'!V34</f>
        <v>0</v>
      </c>
      <c r="G242" s="16">
        <f>'[38]TGSPDCL MoD'!W34</f>
        <v>0</v>
      </c>
      <c r="H242" s="16">
        <f>'[38]TGSPDCL MoD'!X34</f>
        <v>0</v>
      </c>
      <c r="I242" s="16">
        <f>'[38]TGSPDCL MoD'!Y34</f>
        <v>0</v>
      </c>
      <c r="J242" s="16">
        <f>'[38]TGSPDCL MoD'!Z34</f>
        <v>0</v>
      </c>
      <c r="K242" s="16">
        <f>'[38]TGSPDCL MoD'!AA34</f>
        <v>0</v>
      </c>
      <c r="L242" s="16">
        <f>'[38]TGSPDCL MoD'!AB34</f>
        <v>0</v>
      </c>
      <c r="M242" s="16">
        <f>'[38]TGSPDCL MoD'!AC34</f>
        <v>0</v>
      </c>
      <c r="N242" s="16">
        <f>'[38]TGSPDCL MoD'!AD34</f>
        <v>0</v>
      </c>
      <c r="O242" s="16">
        <f>'[38]TGSPDCL MoD'!AE34</f>
        <v>0</v>
      </c>
      <c r="P242" s="16">
        <f>'[38]TGSPDCL MoD'!AF34</f>
        <v>0</v>
      </c>
      <c r="Q242" s="16">
        <f t="shared" si="150"/>
        <v>0</v>
      </c>
    </row>
    <row r="243" spans="3:17" x14ac:dyDescent="0.25">
      <c r="C243" s="16"/>
      <c r="D243" s="16" t="s">
        <v>346</v>
      </c>
      <c r="E243" s="92">
        <f>'[38]TGSPDCL MoD'!U52</f>
        <v>4.6941507554592432</v>
      </c>
      <c r="F243" s="92">
        <f>'[38]TGSPDCL MoD'!V52</f>
        <v>4.8506224473078854</v>
      </c>
      <c r="G243" s="92">
        <f>'[38]TGSPDCL MoD'!W52</f>
        <v>4.6941507554592432</v>
      </c>
      <c r="H243" s="92">
        <f>'[38]TGSPDCL MoD'!X52</f>
        <v>4.9531003863355174</v>
      </c>
      <c r="I243" s="92">
        <f>'[38]TGSPDCL MoD'!Y52</f>
        <v>4.0732222101638955</v>
      </c>
      <c r="J243" s="92">
        <f>'[38]TGSPDCL MoD'!Z52</f>
        <v>4.4958063573412463</v>
      </c>
      <c r="K243" s="92">
        <f>'[38]TGSPDCL MoD'!AA52</f>
        <v>3.8258430570315722</v>
      </c>
      <c r="L243" s="92">
        <f>'[38]TGSPDCL MoD'!AB52</f>
        <v>4.6941507554592432</v>
      </c>
      <c r="M243" s="92">
        <f>'[38]TGSPDCL MoD'!AC52</f>
        <v>4.8506224473078854</v>
      </c>
      <c r="N243" s="92">
        <f>'[38]TGSPDCL MoD'!AD52</f>
        <v>4.543188630224992</v>
      </c>
      <c r="O243" s="92">
        <f>'[38]TGSPDCL MoD'!AE52</f>
        <v>4.1960859335184981</v>
      </c>
      <c r="P243" s="92">
        <f>'[38]TGSPDCL MoD'!AF52</f>
        <v>5.1580562643907797</v>
      </c>
      <c r="Q243" s="92">
        <f t="shared" si="150"/>
        <v>55.028999999999996</v>
      </c>
    </row>
    <row r="244" spans="3:17" x14ac:dyDescent="0.25">
      <c r="C244" s="16"/>
      <c r="D244" s="16" t="s">
        <v>491</v>
      </c>
      <c r="E244" s="92">
        <f>'[38]TGSPDCL MoD'!U47</f>
        <v>9.2527861752768992</v>
      </c>
      <c r="F244" s="92">
        <f>'[38]TGSPDCL MoD'!V47</f>
        <v>0</v>
      </c>
      <c r="G244" s="92">
        <f>'[38]TGSPDCL MoD'!W47</f>
        <v>4.7797236872365101</v>
      </c>
      <c r="H244" s="92">
        <f>'[38]TGSPDCL MoD'!X47</f>
        <v>9.2243981160049948</v>
      </c>
      <c r="I244" s="92">
        <f>'[38]TGSPDCL MoD'!Y47</f>
        <v>6.8275072669643277</v>
      </c>
      <c r="J244" s="92">
        <f>'[38]TGSPDCL MoD'!Z47</f>
        <v>7.4507457477510517</v>
      </c>
      <c r="K244" s="92">
        <f>'[38]TGSPDCL MoD'!AA47</f>
        <v>7.2633056031535403</v>
      </c>
      <c r="L244" s="92">
        <f>'[38]TGSPDCL MoD'!AB47</f>
        <v>9.770317537145246</v>
      </c>
      <c r="M244" s="92">
        <f>'[38]TGSPDCL MoD'!AC47</f>
        <v>8.5707006117211773</v>
      </c>
      <c r="N244" s="92">
        <f>'[38]TGSPDCL MoD'!AD47</f>
        <v>8.5707006117211773</v>
      </c>
      <c r="O244" s="92">
        <f>'[38]TGSPDCL MoD'!AE47</f>
        <v>8.1349022755319655</v>
      </c>
      <c r="P244" s="92">
        <f>'[38]TGSPDCL MoD'!AF47</f>
        <v>9.753412367493091</v>
      </c>
      <c r="Q244" s="92">
        <f t="shared" si="150"/>
        <v>89.598500000000001</v>
      </c>
    </row>
    <row r="245" spans="3:17" x14ac:dyDescent="0.2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>
        <f t="shared" si="150"/>
        <v>0</v>
      </c>
    </row>
    <row r="246" spans="3:17" x14ac:dyDescent="0.25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>
        <f t="shared" si="150"/>
        <v>0</v>
      </c>
    </row>
    <row r="247" spans="3:17" x14ac:dyDescent="0.25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f t="shared" si="150"/>
        <v>0</v>
      </c>
    </row>
    <row r="248" spans="3:17" x14ac:dyDescent="0.25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f t="shared" si="150"/>
        <v>0</v>
      </c>
    </row>
    <row r="249" spans="3:17" x14ac:dyDescent="0.25"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>
        <f t="shared" si="150"/>
        <v>0</v>
      </c>
    </row>
    <row r="250" spans="3:17" x14ac:dyDescent="0.25"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>
        <f t="shared" si="150"/>
        <v>0</v>
      </c>
    </row>
    <row r="251" spans="3:17" x14ac:dyDescent="0.25"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>
        <f t="shared" si="150"/>
        <v>0</v>
      </c>
    </row>
    <row r="252" spans="3:17" x14ac:dyDescent="0.25"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>
        <f t="shared" si="150"/>
        <v>0</v>
      </c>
    </row>
    <row r="253" spans="3:17" x14ac:dyDescent="0.25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50"/>
        <v>0</v>
      </c>
    </row>
    <row r="254" spans="3:17" x14ac:dyDescent="0.25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>
        <f t="shared" si="150"/>
        <v>0</v>
      </c>
    </row>
    <row r="255" spans="3:17" x14ac:dyDescent="0.25">
      <c r="C255" s="937" t="s">
        <v>188</v>
      </c>
      <c r="D255" s="938"/>
      <c r="E255" s="92">
        <f t="shared" ref="E255:P255" si="151">SUM(E229:E254)</f>
        <v>257.9149062420064</v>
      </c>
      <c r="F255" s="92">
        <f t="shared" si="151"/>
        <v>280.18017423323721</v>
      </c>
      <c r="G255" s="92">
        <f t="shared" si="151"/>
        <v>235.22552372475073</v>
      </c>
      <c r="H255" s="92">
        <f t="shared" si="151"/>
        <v>228.78069580446507</v>
      </c>
      <c r="I255" s="92">
        <f t="shared" si="151"/>
        <v>204.09947168944484</v>
      </c>
      <c r="J255" s="92">
        <f t="shared" si="151"/>
        <v>218.27920191828139</v>
      </c>
      <c r="K255" s="92">
        <f t="shared" si="151"/>
        <v>207.78635894138364</v>
      </c>
      <c r="L255" s="92">
        <f t="shared" si="151"/>
        <v>230.00664818420677</v>
      </c>
      <c r="M255" s="92">
        <f t="shared" si="151"/>
        <v>221.24320143657809</v>
      </c>
      <c r="N255" s="92">
        <f t="shared" si="151"/>
        <v>230.11755418845564</v>
      </c>
      <c r="O255" s="92">
        <f t="shared" si="151"/>
        <v>237.52863172993798</v>
      </c>
      <c r="P255" s="92">
        <f t="shared" si="151"/>
        <v>281.49163864221578</v>
      </c>
      <c r="Q255" s="116">
        <f t="shared" si="150"/>
        <v>2832.6540067349633</v>
      </c>
    </row>
    <row r="256" spans="3:17" x14ac:dyDescent="0.25">
      <c r="C256" s="935" t="s">
        <v>351</v>
      </c>
      <c r="D256" s="93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</row>
    <row r="257" spans="3:18" x14ac:dyDescent="0.25">
      <c r="C257" s="1004" t="s">
        <v>352</v>
      </c>
      <c r="D257" s="16" t="s">
        <v>353</v>
      </c>
      <c r="E257" s="92">
        <v>0</v>
      </c>
      <c r="F257" s="92">
        <v>0</v>
      </c>
      <c r="G257" s="92">
        <v>0</v>
      </c>
      <c r="H257" s="92">
        <v>0</v>
      </c>
      <c r="I257" s="92">
        <v>0</v>
      </c>
      <c r="J257" s="92">
        <v>0</v>
      </c>
      <c r="K257" s="92">
        <v>0</v>
      </c>
      <c r="L257" s="92">
        <v>0</v>
      </c>
      <c r="M257" s="92">
        <v>0</v>
      </c>
      <c r="N257" s="92">
        <v>0</v>
      </c>
      <c r="O257" s="92">
        <v>0</v>
      </c>
      <c r="P257" s="92">
        <v>0</v>
      </c>
      <c r="Q257" s="92">
        <f t="shared" ref="Q257:Q271" si="152">SUM(E257:P257)</f>
        <v>0</v>
      </c>
    </row>
    <row r="258" spans="3:18" x14ac:dyDescent="0.25">
      <c r="C258" s="1005"/>
      <c r="D258" s="16" t="s">
        <v>354</v>
      </c>
      <c r="E258" s="92">
        <v>0</v>
      </c>
      <c r="F258" s="92">
        <v>0</v>
      </c>
      <c r="G258" s="92">
        <v>0</v>
      </c>
      <c r="H258" s="92">
        <v>0</v>
      </c>
      <c r="I258" s="92">
        <v>0</v>
      </c>
      <c r="J258" s="92">
        <v>0</v>
      </c>
      <c r="K258" s="92">
        <v>0</v>
      </c>
      <c r="L258" s="92">
        <v>0</v>
      </c>
      <c r="M258" s="92">
        <v>0</v>
      </c>
      <c r="N258" s="92">
        <v>0</v>
      </c>
      <c r="O258" s="92">
        <v>0</v>
      </c>
      <c r="P258" s="92">
        <v>0</v>
      </c>
      <c r="Q258" s="92">
        <f t="shared" si="152"/>
        <v>0</v>
      </c>
    </row>
    <row r="259" spans="3:18" x14ac:dyDescent="0.25">
      <c r="C259" s="1005"/>
      <c r="D259" s="16" t="s">
        <v>355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92">
        <v>0</v>
      </c>
      <c r="N259" s="92">
        <v>0</v>
      </c>
      <c r="O259" s="92">
        <v>0</v>
      </c>
      <c r="P259" s="92">
        <v>0</v>
      </c>
      <c r="Q259" s="92">
        <f t="shared" si="152"/>
        <v>0</v>
      </c>
    </row>
    <row r="260" spans="3:18" x14ac:dyDescent="0.25">
      <c r="C260" s="1006"/>
      <c r="D260" s="16" t="s">
        <v>356</v>
      </c>
      <c r="E260" s="92">
        <v>0</v>
      </c>
      <c r="F260" s="92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92">
        <v>0</v>
      </c>
      <c r="N260" s="92">
        <v>0</v>
      </c>
      <c r="O260" s="92">
        <v>0</v>
      </c>
      <c r="P260" s="92">
        <v>0</v>
      </c>
      <c r="Q260" s="92">
        <f t="shared" si="152"/>
        <v>0</v>
      </c>
    </row>
    <row r="261" spans="3:18" x14ac:dyDescent="0.25">
      <c r="C261" s="16"/>
      <c r="D261" s="16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>
        <f t="shared" si="152"/>
        <v>0</v>
      </c>
    </row>
    <row r="262" spans="3:18" x14ac:dyDescent="0.25">
      <c r="C262" s="16"/>
      <c r="D262" s="16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>
        <f t="shared" si="152"/>
        <v>0</v>
      </c>
    </row>
    <row r="263" spans="3:18" x14ac:dyDescent="0.25">
      <c r="C263" s="16"/>
      <c r="D263" s="16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>
        <f t="shared" si="152"/>
        <v>0</v>
      </c>
    </row>
    <row r="264" spans="3:18" x14ac:dyDescent="0.25">
      <c r="C264" s="16"/>
      <c r="D264" s="16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>
        <f t="shared" si="152"/>
        <v>0</v>
      </c>
    </row>
    <row r="265" spans="3:18" x14ac:dyDescent="0.25">
      <c r="C265" s="16"/>
      <c r="D265" s="16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>
        <f t="shared" si="152"/>
        <v>0</v>
      </c>
    </row>
    <row r="266" spans="3:18" x14ac:dyDescent="0.25">
      <c r="C266" s="16"/>
      <c r="D266" s="16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>
        <f t="shared" si="152"/>
        <v>0</v>
      </c>
    </row>
    <row r="267" spans="3:18" x14ac:dyDescent="0.25">
      <c r="C267" s="16"/>
      <c r="D267" s="16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>
        <f t="shared" si="152"/>
        <v>0</v>
      </c>
    </row>
    <row r="268" spans="3:18" x14ac:dyDescent="0.25">
      <c r="C268" s="16"/>
      <c r="D268" s="16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>
        <f t="shared" si="152"/>
        <v>0</v>
      </c>
    </row>
    <row r="269" spans="3:18" x14ac:dyDescent="0.25">
      <c r="C269" s="16"/>
      <c r="D269" s="16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>
        <f t="shared" si="152"/>
        <v>0</v>
      </c>
    </row>
    <row r="270" spans="3:18" x14ac:dyDescent="0.25">
      <c r="C270" s="16"/>
      <c r="D270" s="16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>
        <f t="shared" si="152"/>
        <v>0</v>
      </c>
    </row>
    <row r="271" spans="3:18" x14ac:dyDescent="0.25">
      <c r="C271" s="937" t="s">
        <v>188</v>
      </c>
      <c r="D271" s="938"/>
      <c r="E271" s="92">
        <f t="shared" ref="E271:P271" si="153">SUM(E257:E270)</f>
        <v>0</v>
      </c>
      <c r="F271" s="92">
        <f t="shared" si="153"/>
        <v>0</v>
      </c>
      <c r="G271" s="92">
        <f t="shared" si="153"/>
        <v>0</v>
      </c>
      <c r="H271" s="92">
        <f t="shared" si="153"/>
        <v>0</v>
      </c>
      <c r="I271" s="92">
        <f t="shared" si="153"/>
        <v>0</v>
      </c>
      <c r="J271" s="92">
        <f t="shared" si="153"/>
        <v>0</v>
      </c>
      <c r="K271" s="92">
        <f t="shared" si="153"/>
        <v>0</v>
      </c>
      <c r="L271" s="92">
        <f t="shared" si="153"/>
        <v>0</v>
      </c>
      <c r="M271" s="92">
        <f t="shared" si="153"/>
        <v>0</v>
      </c>
      <c r="N271" s="92">
        <f t="shared" si="153"/>
        <v>0</v>
      </c>
      <c r="O271" s="92">
        <f t="shared" si="153"/>
        <v>0</v>
      </c>
      <c r="P271" s="92">
        <f t="shared" si="153"/>
        <v>0</v>
      </c>
      <c r="Q271" s="116">
        <f t="shared" si="152"/>
        <v>0</v>
      </c>
      <c r="R271" s="492"/>
    </row>
    <row r="272" spans="3:18" x14ac:dyDescent="0.25">
      <c r="C272" s="935" t="s">
        <v>358</v>
      </c>
      <c r="D272" s="936"/>
      <c r="E272" s="92">
        <f t="shared" ref="E272:Q272" si="154">E255+E271</f>
        <v>257.9149062420064</v>
      </c>
      <c r="F272" s="92">
        <f t="shared" si="154"/>
        <v>280.18017423323721</v>
      </c>
      <c r="G272" s="92">
        <f t="shared" si="154"/>
        <v>235.22552372475073</v>
      </c>
      <c r="H272" s="92">
        <f t="shared" si="154"/>
        <v>228.78069580446507</v>
      </c>
      <c r="I272" s="92">
        <f t="shared" si="154"/>
        <v>204.09947168944484</v>
      </c>
      <c r="J272" s="92">
        <f t="shared" si="154"/>
        <v>218.27920191828139</v>
      </c>
      <c r="K272" s="92">
        <f t="shared" si="154"/>
        <v>207.78635894138364</v>
      </c>
      <c r="L272" s="92">
        <f t="shared" si="154"/>
        <v>230.00664818420677</v>
      </c>
      <c r="M272" s="92">
        <f t="shared" si="154"/>
        <v>221.24320143657809</v>
      </c>
      <c r="N272" s="92">
        <f t="shared" si="154"/>
        <v>230.11755418845564</v>
      </c>
      <c r="O272" s="92">
        <f t="shared" si="154"/>
        <v>237.52863172993798</v>
      </c>
      <c r="P272" s="92">
        <f t="shared" si="154"/>
        <v>281.49163864221578</v>
      </c>
      <c r="Q272" s="116">
        <f t="shared" si="154"/>
        <v>2832.6540067349633</v>
      </c>
      <c r="R272" s="492"/>
    </row>
    <row r="273" spans="3:18" x14ac:dyDescent="0.25">
      <c r="C273" s="1002" t="s">
        <v>359</v>
      </c>
      <c r="D273" s="1003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3:18" x14ac:dyDescent="0.25">
      <c r="C274" s="16" t="s">
        <v>360</v>
      </c>
      <c r="D274" s="16" t="s">
        <v>360</v>
      </c>
      <c r="E274" s="92">
        <f>'[38]TGSPDCL MoD'!U23</f>
        <v>18.959839103816179</v>
      </c>
      <c r="F274" s="92">
        <f>'[38]TGSPDCL MoD'!V23</f>
        <v>19.484313112646241</v>
      </c>
      <c r="G274" s="92">
        <f>'[38]TGSPDCL MoD'!W23</f>
        <v>18.959839103816165</v>
      </c>
      <c r="H274" s="92">
        <f>'[38]TGSPDCL MoD'!X23</f>
        <v>20.005745721045461</v>
      </c>
      <c r="I274" s="92">
        <f>'[38]TGSPDCL MoD'!Y23</f>
        <v>16.28053789712666</v>
      </c>
      <c r="J274" s="92">
        <f>'[38]TGSPDCL MoD'!Z23</f>
        <v>18.1587191416831</v>
      </c>
      <c r="K274" s="92">
        <f>'[38]TGSPDCL MoD'!AA23</f>
        <v>15.45271393625581</v>
      </c>
      <c r="L274" s="92">
        <f>'[38]TGSPDCL MoD'!AB23</f>
        <v>18.959839103816165</v>
      </c>
      <c r="M274" s="92">
        <f>'[38]TGSPDCL MoD'!AC23</f>
        <v>19.591833740610038</v>
      </c>
      <c r="N274" s="92">
        <f>'[38]TGSPDCL MoD'!AD23</f>
        <v>18.180390800735701</v>
      </c>
      <c r="O274" s="92">
        <f>'[38]TGSPDCL MoD'!AE23</f>
        <v>16.822810800375713</v>
      </c>
      <c r="P274" s="92">
        <f>'[38]TGSPDCL MoD'!AF23</f>
        <v>20.775720948061238</v>
      </c>
      <c r="Q274" s="16">
        <f t="shared" ref="Q274:Q281" si="155">SUM(E274:P274)</f>
        <v>221.63230340998848</v>
      </c>
    </row>
    <row r="275" spans="3:18" x14ac:dyDescent="0.25">
      <c r="C275" s="16" t="s">
        <v>361</v>
      </c>
      <c r="D275" s="16" t="s">
        <v>361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f t="shared" si="155"/>
        <v>0</v>
      </c>
    </row>
    <row r="276" spans="3:18" x14ac:dyDescent="0.25"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>
        <f t="shared" si="155"/>
        <v>0</v>
      </c>
    </row>
    <row r="277" spans="3:18" x14ac:dyDescent="0.25"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>
        <f t="shared" si="155"/>
        <v>0</v>
      </c>
    </row>
    <row r="278" spans="3:18" x14ac:dyDescent="0.25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>
        <f t="shared" si="155"/>
        <v>0</v>
      </c>
    </row>
    <row r="279" spans="3:18" x14ac:dyDescent="0.25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55"/>
        <v>0</v>
      </c>
    </row>
    <row r="280" spans="3:18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55"/>
        <v>0</v>
      </c>
    </row>
    <row r="281" spans="3:18" x14ac:dyDescent="0.25">
      <c r="C281" s="935" t="s">
        <v>362</v>
      </c>
      <c r="D281" s="936"/>
      <c r="E281" s="92">
        <f t="shared" ref="E281:P281" si="156">SUM(E274:E280)</f>
        <v>18.959839103816179</v>
      </c>
      <c r="F281" s="92">
        <f t="shared" si="156"/>
        <v>19.484313112646241</v>
      </c>
      <c r="G281" s="92">
        <f t="shared" si="156"/>
        <v>18.959839103816165</v>
      </c>
      <c r="H281" s="92">
        <f t="shared" si="156"/>
        <v>20.005745721045461</v>
      </c>
      <c r="I281" s="92">
        <f t="shared" si="156"/>
        <v>16.28053789712666</v>
      </c>
      <c r="J281" s="92">
        <f t="shared" si="156"/>
        <v>18.1587191416831</v>
      </c>
      <c r="K281" s="92">
        <f t="shared" si="156"/>
        <v>15.45271393625581</v>
      </c>
      <c r="L281" s="92">
        <f t="shared" si="156"/>
        <v>18.959839103816165</v>
      </c>
      <c r="M281" s="92">
        <f t="shared" si="156"/>
        <v>19.591833740610038</v>
      </c>
      <c r="N281" s="92">
        <f t="shared" si="156"/>
        <v>18.180390800735701</v>
      </c>
      <c r="O281" s="92">
        <f t="shared" si="156"/>
        <v>16.822810800375713</v>
      </c>
      <c r="P281" s="92">
        <f t="shared" si="156"/>
        <v>20.775720948061238</v>
      </c>
      <c r="Q281" s="116">
        <f t="shared" si="155"/>
        <v>221.63230340998848</v>
      </c>
      <c r="R281" s="492"/>
    </row>
    <row r="282" spans="3:18" x14ac:dyDescent="0.25">
      <c r="C282" s="1002" t="s">
        <v>363</v>
      </c>
      <c r="D282" s="1003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3:18" x14ac:dyDescent="0.25">
      <c r="C283" s="16" t="s">
        <v>364</v>
      </c>
      <c r="D283" s="16" t="s">
        <v>364</v>
      </c>
      <c r="E283" s="92">
        <f>'[38]TGSPDCL MoD'!U20+'[38]TGSPDCL MoD'!U21+'[38]TGSPDCL MoD'!U22</f>
        <v>94.000387376656192</v>
      </c>
      <c r="F283" s="92">
        <f>'[38]TGSPDCL MoD'!V20+'[38]TGSPDCL MoD'!V21+'[38]TGSPDCL MoD'!V22</f>
        <v>53.999986361366709</v>
      </c>
      <c r="G283" s="92">
        <f>'[38]TGSPDCL MoD'!W20+'[38]TGSPDCL MoD'!W21+'[38]TGSPDCL MoD'!W22</f>
        <v>25.681318870364198</v>
      </c>
      <c r="H283" s="92">
        <f>'[38]TGSPDCL MoD'!X20+'[38]TGSPDCL MoD'!X21+'[38]TGSPDCL MoD'!X22</f>
        <v>67.624175528946409</v>
      </c>
      <c r="I283" s="92">
        <f>'[38]TGSPDCL MoD'!Y20+'[38]TGSPDCL MoD'!Y21+'[38]TGSPDCL MoD'!Y22</f>
        <v>71.674797685636292</v>
      </c>
      <c r="J283" s="92">
        <f>'[38]TGSPDCL MoD'!Z20+'[38]TGSPDCL MoD'!Z21+'[38]TGSPDCL MoD'!Z22</f>
        <v>79.968141115625855</v>
      </c>
      <c r="K283" s="92">
        <f>'[38]TGSPDCL MoD'!AA20+'[38]TGSPDCL MoD'!AA21+'[38]TGSPDCL MoD'!AA22</f>
        <v>74.448478346574007</v>
      </c>
      <c r="L283" s="92">
        <f>'[38]TGSPDCL MoD'!AB20+'[38]TGSPDCL MoD'!AB21+'[38]TGSPDCL MoD'!AB22</f>
        <v>104.86657250561986</v>
      </c>
      <c r="M283" s="92">
        <f>'[38]TGSPDCL MoD'!AC20+'[38]TGSPDCL MoD'!AC21+'[38]TGSPDCL MoD'!AC22</f>
        <v>92.866686872679736</v>
      </c>
      <c r="N283" s="92">
        <f>'[38]TGSPDCL MoD'!AD20+'[38]TGSPDCL MoD'!AD21+'[38]TGSPDCL MoD'!AD22</f>
        <v>90.517331966159787</v>
      </c>
      <c r="O283" s="92">
        <f>'[38]TGSPDCL MoD'!AE20+'[38]TGSPDCL MoD'!AE21+'[38]TGSPDCL MoD'!AE22</f>
        <v>170.72628453348898</v>
      </c>
      <c r="P283" s="92">
        <f>'[38]TGSPDCL MoD'!AF20+'[38]TGSPDCL MoD'!AF21+'[38]TGSPDCL MoD'!AF22</f>
        <v>204.2248638368817</v>
      </c>
      <c r="Q283" s="92">
        <f t="shared" ref="Q283:Q291" si="157">SUM(E283:P283)</f>
        <v>1130.5990249999995</v>
      </c>
    </row>
    <row r="284" spans="3:18" x14ac:dyDescent="0.25">
      <c r="C284" s="16" t="s">
        <v>365</v>
      </c>
      <c r="D284" s="16" t="s">
        <v>365</v>
      </c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>
        <f t="shared" si="157"/>
        <v>0</v>
      </c>
    </row>
    <row r="285" spans="3:18" x14ac:dyDescent="0.25">
      <c r="C285" s="16" t="s">
        <v>366</v>
      </c>
      <c r="D285" s="16" t="s">
        <v>366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>
        <f t="shared" si="157"/>
        <v>0</v>
      </c>
    </row>
    <row r="286" spans="3:18" x14ac:dyDescent="0.25"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>
        <f t="shared" si="157"/>
        <v>0</v>
      </c>
    </row>
    <row r="287" spans="3:18" x14ac:dyDescent="0.25"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si="157"/>
        <v>0</v>
      </c>
    </row>
    <row r="288" spans="3:18" x14ac:dyDescent="0.25"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57"/>
        <v>0</v>
      </c>
    </row>
    <row r="289" spans="3:18" x14ac:dyDescent="0.25"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57"/>
        <v>0</v>
      </c>
    </row>
    <row r="290" spans="3:18" x14ac:dyDescent="0.25"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57"/>
        <v>0</v>
      </c>
    </row>
    <row r="291" spans="3:18" x14ac:dyDescent="0.25">
      <c r="C291" s="935" t="s">
        <v>367</v>
      </c>
      <c r="D291" s="936"/>
      <c r="E291" s="92">
        <f t="shared" ref="E291:P291" si="158">SUM(E283:E290)</f>
        <v>94.000387376656192</v>
      </c>
      <c r="F291" s="92">
        <f t="shared" si="158"/>
        <v>53.999986361366709</v>
      </c>
      <c r="G291" s="92">
        <f t="shared" si="158"/>
        <v>25.681318870364198</v>
      </c>
      <c r="H291" s="92">
        <f t="shared" si="158"/>
        <v>67.624175528946409</v>
      </c>
      <c r="I291" s="92">
        <f t="shared" si="158"/>
        <v>71.674797685636292</v>
      </c>
      <c r="J291" s="92">
        <f t="shared" si="158"/>
        <v>79.968141115625855</v>
      </c>
      <c r="K291" s="92">
        <f t="shared" si="158"/>
        <v>74.448478346574007</v>
      </c>
      <c r="L291" s="92">
        <f t="shared" si="158"/>
        <v>104.86657250561986</v>
      </c>
      <c r="M291" s="92">
        <f t="shared" si="158"/>
        <v>92.866686872679736</v>
      </c>
      <c r="N291" s="92">
        <f t="shared" si="158"/>
        <v>90.517331966159787</v>
      </c>
      <c r="O291" s="92">
        <f t="shared" si="158"/>
        <v>170.72628453348898</v>
      </c>
      <c r="P291" s="92">
        <f t="shared" si="158"/>
        <v>204.2248638368817</v>
      </c>
      <c r="Q291" s="116">
        <f t="shared" si="157"/>
        <v>1130.5990249999995</v>
      </c>
      <c r="R291" s="492"/>
    </row>
    <row r="292" spans="3:18" x14ac:dyDescent="0.25">
      <c r="C292" s="1002" t="s">
        <v>368</v>
      </c>
      <c r="D292" s="100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</row>
    <row r="293" spans="3:18" x14ac:dyDescent="0.25">
      <c r="C293" s="16"/>
      <c r="D293" s="16" t="s">
        <v>369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f t="shared" ref="Q293:Q317" si="159">SUM(E293:P293)</f>
        <v>0</v>
      </c>
    </row>
    <row r="294" spans="3:18" x14ac:dyDescent="0.25">
      <c r="C294" s="16"/>
      <c r="D294" s="16" t="s">
        <v>370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f t="shared" si="159"/>
        <v>0</v>
      </c>
    </row>
    <row r="295" spans="3:18" x14ac:dyDescent="0.25">
      <c r="C295" s="16"/>
      <c r="D295" s="16" t="s">
        <v>371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f t="shared" si="159"/>
        <v>0</v>
      </c>
    </row>
    <row r="296" spans="3:18" x14ac:dyDescent="0.25">
      <c r="C296" s="16"/>
      <c r="D296" s="16" t="s">
        <v>372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f t="shared" si="159"/>
        <v>0</v>
      </c>
    </row>
    <row r="297" spans="3:18" x14ac:dyDescent="0.25">
      <c r="C297" s="16"/>
      <c r="D297" s="16" t="s">
        <v>373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f t="shared" si="159"/>
        <v>0</v>
      </c>
    </row>
    <row r="298" spans="3:18" x14ac:dyDescent="0.25">
      <c r="C298" s="16"/>
      <c r="D298" s="16" t="s">
        <v>331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f t="shared" si="159"/>
        <v>0</v>
      </c>
    </row>
    <row r="299" spans="3:18" x14ac:dyDescent="0.25">
      <c r="C299" s="16"/>
      <c r="D299" s="16" t="s">
        <v>374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f t="shared" si="159"/>
        <v>0</v>
      </c>
    </row>
    <row r="300" spans="3:18" x14ac:dyDescent="0.25">
      <c r="C300" s="16"/>
      <c r="D300" s="16" t="s">
        <v>375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f t="shared" si="159"/>
        <v>0</v>
      </c>
    </row>
    <row r="301" spans="3:18" x14ac:dyDescent="0.25">
      <c r="C301" s="16"/>
      <c r="D301" s="16" t="s">
        <v>376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f t="shared" si="159"/>
        <v>0</v>
      </c>
    </row>
    <row r="302" spans="3:18" x14ac:dyDescent="0.25">
      <c r="C302" s="16"/>
      <c r="D302" s="16" t="s">
        <v>377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f t="shared" si="159"/>
        <v>0</v>
      </c>
    </row>
    <row r="303" spans="3:18" x14ac:dyDescent="0.25">
      <c r="C303" s="16"/>
      <c r="D303" s="16" t="s">
        <v>378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f t="shared" si="159"/>
        <v>0</v>
      </c>
    </row>
    <row r="304" spans="3:18" x14ac:dyDescent="0.25">
      <c r="C304" s="16"/>
      <c r="D304" s="16" t="s">
        <v>379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f t="shared" si="159"/>
        <v>0</v>
      </c>
    </row>
    <row r="305" spans="3:17" x14ac:dyDescent="0.25">
      <c r="C305" s="16"/>
      <c r="D305" s="16" t="s">
        <v>380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f t="shared" si="159"/>
        <v>0</v>
      </c>
    </row>
    <row r="306" spans="3:17" x14ac:dyDescent="0.25">
      <c r="C306" s="16"/>
      <c r="D306" s="16" t="s">
        <v>381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f t="shared" si="159"/>
        <v>0</v>
      </c>
    </row>
    <row r="307" spans="3:17" x14ac:dyDescent="0.3">
      <c r="C307" s="16"/>
      <c r="D307" s="399" t="s">
        <v>382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f t="shared" si="159"/>
        <v>0</v>
      </c>
    </row>
    <row r="308" spans="3:17" x14ac:dyDescent="0.3">
      <c r="C308" s="16"/>
      <c r="D308" s="399" t="s">
        <v>383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f t="shared" si="159"/>
        <v>0</v>
      </c>
    </row>
    <row r="309" spans="3:17" x14ac:dyDescent="0.25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>
        <f t="shared" si="159"/>
        <v>0</v>
      </c>
    </row>
    <row r="310" spans="3:17" x14ac:dyDescent="0.25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>
        <f t="shared" si="159"/>
        <v>0</v>
      </c>
    </row>
    <row r="311" spans="3:17" x14ac:dyDescent="0.25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>
        <f t="shared" si="159"/>
        <v>0</v>
      </c>
    </row>
    <row r="312" spans="3:17" x14ac:dyDescent="0.25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>
        <f t="shared" si="159"/>
        <v>0</v>
      </c>
    </row>
    <row r="313" spans="3:17" x14ac:dyDescent="0.25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>
        <f t="shared" si="159"/>
        <v>0</v>
      </c>
    </row>
    <row r="314" spans="3:17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f t="shared" si="159"/>
        <v>0</v>
      </c>
    </row>
    <row r="315" spans="3:17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f t="shared" si="159"/>
        <v>0</v>
      </c>
    </row>
    <row r="316" spans="3:17" x14ac:dyDescent="0.25"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>
        <f t="shared" si="159"/>
        <v>0</v>
      </c>
    </row>
    <row r="317" spans="3:17" x14ac:dyDescent="0.25">
      <c r="C317" s="935" t="s">
        <v>384</v>
      </c>
      <c r="D317" s="936"/>
      <c r="E317" s="16">
        <f t="shared" ref="E317:P317" si="160">SUM(E293:E316)</f>
        <v>0</v>
      </c>
      <c r="F317" s="16">
        <f t="shared" si="160"/>
        <v>0</v>
      </c>
      <c r="G317" s="16">
        <f t="shared" si="160"/>
        <v>0</v>
      </c>
      <c r="H317" s="16">
        <f t="shared" si="160"/>
        <v>0</v>
      </c>
      <c r="I317" s="16">
        <f t="shared" si="160"/>
        <v>0</v>
      </c>
      <c r="J317" s="16">
        <f t="shared" si="160"/>
        <v>0</v>
      </c>
      <c r="K317" s="16">
        <f t="shared" si="160"/>
        <v>0</v>
      </c>
      <c r="L317" s="16">
        <f t="shared" si="160"/>
        <v>0</v>
      </c>
      <c r="M317" s="16">
        <f t="shared" si="160"/>
        <v>0</v>
      </c>
      <c r="N317" s="16">
        <f t="shared" si="160"/>
        <v>0</v>
      </c>
      <c r="O317" s="16">
        <f t="shared" si="160"/>
        <v>0</v>
      </c>
      <c r="P317" s="16">
        <f t="shared" si="160"/>
        <v>0</v>
      </c>
      <c r="Q317" s="116">
        <f t="shared" si="159"/>
        <v>0</v>
      </c>
    </row>
    <row r="318" spans="3:17" x14ac:dyDescent="0.25">
      <c r="C318" s="1002" t="s">
        <v>385</v>
      </c>
      <c r="D318" s="1003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</row>
    <row r="319" spans="3:17" x14ac:dyDescent="0.25">
      <c r="C319" s="16"/>
      <c r="D319" s="16" t="s">
        <v>386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f>SUM(E319:P319)</f>
        <v>0</v>
      </c>
    </row>
    <row r="320" spans="3:17" x14ac:dyDescent="0.2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>
        <f>SUM(E320:P320)</f>
        <v>0</v>
      </c>
    </row>
    <row r="321" spans="3:17" x14ac:dyDescent="0.25"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>
        <f>SUM(E321:P321)</f>
        <v>0</v>
      </c>
    </row>
    <row r="322" spans="3:17" x14ac:dyDescent="0.25"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>
        <f>SUM(E322:P322)</f>
        <v>0</v>
      </c>
    </row>
    <row r="323" spans="3:17" x14ac:dyDescent="0.25"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</row>
    <row r="324" spans="3:17" x14ac:dyDescent="0.3">
      <c r="C324" s="16"/>
      <c r="D324" s="397" t="s">
        <v>489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/>
    </row>
    <row r="325" spans="3:17" x14ac:dyDescent="0.3">
      <c r="C325" s="16"/>
      <c r="D325" s="397" t="s">
        <v>490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/>
    </row>
    <row r="326" spans="3:17" x14ac:dyDescent="0.3">
      <c r="C326" s="16"/>
      <c r="D326" s="397" t="s">
        <v>460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/>
    </row>
    <row r="327" spans="3:17" x14ac:dyDescent="0.3">
      <c r="C327" s="16"/>
      <c r="D327" s="397" t="s">
        <v>461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/>
    </row>
    <row r="328" spans="3:17" x14ac:dyDescent="0.3">
      <c r="C328" s="16"/>
      <c r="D328" s="398" t="s">
        <v>462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/>
    </row>
    <row r="329" spans="3:17" x14ac:dyDescent="0.3">
      <c r="C329" s="16"/>
      <c r="D329" s="397" t="s">
        <v>463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/>
    </row>
    <row r="330" spans="3:17" x14ac:dyDescent="0.3">
      <c r="C330" s="16"/>
      <c r="D330" s="397" t="s">
        <v>464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/>
    </row>
    <row r="331" spans="3:17" x14ac:dyDescent="0.3">
      <c r="C331" s="16"/>
      <c r="D331" s="397" t="s">
        <v>465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/>
    </row>
    <row r="332" spans="3:17" x14ac:dyDescent="0.3">
      <c r="C332" s="16"/>
      <c r="D332" s="397" t="s">
        <v>466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/>
    </row>
    <row r="333" spans="3:17" x14ac:dyDescent="0.3">
      <c r="C333" s="16"/>
      <c r="D333" s="397" t="s">
        <v>467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/>
    </row>
    <row r="334" spans="3:17" x14ac:dyDescent="0.3">
      <c r="C334" s="16"/>
      <c r="D334" s="397" t="s">
        <v>468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/>
    </row>
    <row r="335" spans="3:17" x14ac:dyDescent="0.3">
      <c r="C335" s="16"/>
      <c r="D335" s="397" t="s">
        <v>469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/>
    </row>
    <row r="336" spans="3:17" x14ac:dyDescent="0.3">
      <c r="C336" s="16"/>
      <c r="D336" s="397" t="s">
        <v>470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/>
    </row>
    <row r="337" spans="3:17" x14ac:dyDescent="0.25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</row>
    <row r="338" spans="3:17" x14ac:dyDescent="0.25"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>
        <f t="shared" ref="Q338:Q348" si="161">SUM(E338:P338)</f>
        <v>0</v>
      </c>
    </row>
    <row r="339" spans="3:17" x14ac:dyDescent="0.25"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>
        <f t="shared" si="161"/>
        <v>0</v>
      </c>
    </row>
    <row r="340" spans="3:17" x14ac:dyDescent="0.25"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>
        <f t="shared" si="161"/>
        <v>0</v>
      </c>
    </row>
    <row r="341" spans="3:17" x14ac:dyDescent="0.25"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>
        <f t="shared" si="161"/>
        <v>0</v>
      </c>
    </row>
    <row r="342" spans="3:17" x14ac:dyDescent="0.25"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>
        <f t="shared" si="161"/>
        <v>0</v>
      </c>
    </row>
    <row r="343" spans="3:17" x14ac:dyDescent="0.25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>
        <f t="shared" si="161"/>
        <v>0</v>
      </c>
    </row>
    <row r="344" spans="3:17" x14ac:dyDescent="0.25"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>
        <f t="shared" si="161"/>
        <v>0</v>
      </c>
    </row>
    <row r="345" spans="3:17" x14ac:dyDescent="0.25">
      <c r="C345" s="935" t="s">
        <v>387</v>
      </c>
      <c r="D345" s="936"/>
      <c r="E345" s="16">
        <f t="shared" ref="E345:P345" si="162">SUM(E319:E344)</f>
        <v>0</v>
      </c>
      <c r="F345" s="16">
        <f t="shared" si="162"/>
        <v>0</v>
      </c>
      <c r="G345" s="16">
        <f t="shared" si="162"/>
        <v>0</v>
      </c>
      <c r="H345" s="16">
        <f t="shared" si="162"/>
        <v>0</v>
      </c>
      <c r="I345" s="16">
        <f t="shared" si="162"/>
        <v>0</v>
      </c>
      <c r="J345" s="16">
        <f t="shared" si="162"/>
        <v>0</v>
      </c>
      <c r="K345" s="16">
        <f t="shared" si="162"/>
        <v>0</v>
      </c>
      <c r="L345" s="16">
        <f t="shared" si="162"/>
        <v>0</v>
      </c>
      <c r="M345" s="16">
        <f t="shared" si="162"/>
        <v>0</v>
      </c>
      <c r="N345" s="16">
        <f t="shared" si="162"/>
        <v>0</v>
      </c>
      <c r="O345" s="16">
        <f t="shared" si="162"/>
        <v>0</v>
      </c>
      <c r="P345" s="16">
        <f t="shared" si="162"/>
        <v>0</v>
      </c>
      <c r="Q345" s="116">
        <f t="shared" si="161"/>
        <v>0</v>
      </c>
    </row>
    <row r="346" spans="3:17" x14ac:dyDescent="0.25">
      <c r="C346" s="1002" t="s">
        <v>388</v>
      </c>
      <c r="D346" s="1003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</row>
    <row r="347" spans="3:17" x14ac:dyDescent="0.25">
      <c r="C347" s="16" t="s">
        <v>389</v>
      </c>
      <c r="D347" s="16" t="s">
        <v>390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f t="shared" si="161"/>
        <v>0</v>
      </c>
    </row>
    <row r="348" spans="3:17" x14ac:dyDescent="0.25">
      <c r="C348" s="16" t="s">
        <v>389</v>
      </c>
      <c r="D348" s="16" t="s">
        <v>391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f t="shared" si="161"/>
        <v>0</v>
      </c>
    </row>
    <row r="349" spans="3:17" x14ac:dyDescent="0.25">
      <c r="C349" s="935" t="s">
        <v>392</v>
      </c>
      <c r="D349" s="936"/>
      <c r="E349" s="16">
        <f>E347+E348</f>
        <v>0</v>
      </c>
      <c r="F349" s="16">
        <f t="shared" ref="F349:P349" si="163">F347+F348</f>
        <v>0</v>
      </c>
      <c r="G349" s="16">
        <f t="shared" si="163"/>
        <v>0</v>
      </c>
      <c r="H349" s="16">
        <f t="shared" si="163"/>
        <v>0</v>
      </c>
      <c r="I349" s="16">
        <f t="shared" si="163"/>
        <v>0</v>
      </c>
      <c r="J349" s="16">
        <f t="shared" si="163"/>
        <v>0</v>
      </c>
      <c r="K349" s="16">
        <f t="shared" si="163"/>
        <v>0</v>
      </c>
      <c r="L349" s="16">
        <f t="shared" si="163"/>
        <v>0</v>
      </c>
      <c r="M349" s="16">
        <f t="shared" si="163"/>
        <v>0</v>
      </c>
      <c r="N349" s="16">
        <f t="shared" si="163"/>
        <v>0</v>
      </c>
      <c r="O349" s="16">
        <f t="shared" si="163"/>
        <v>0</v>
      </c>
      <c r="P349" s="16">
        <f t="shared" si="163"/>
        <v>0</v>
      </c>
      <c r="Q349" s="16">
        <f>Q347+Q348</f>
        <v>0</v>
      </c>
    </row>
    <row r="350" spans="3:17" x14ac:dyDescent="0.25">
      <c r="C350" s="935" t="s">
        <v>201</v>
      </c>
      <c r="D350" s="936"/>
      <c r="E350" s="92">
        <f t="shared" ref="E350:Q350" si="164">E226+E272+E281+E291+E317+E345+E349</f>
        <v>1308.4502778774265</v>
      </c>
      <c r="F350" s="92">
        <f t="shared" si="164"/>
        <v>886.5044043214159</v>
      </c>
      <c r="G350" s="92">
        <f t="shared" si="164"/>
        <v>931.11050305914011</v>
      </c>
      <c r="H350" s="92">
        <f t="shared" si="164"/>
        <v>1111.1304800470962</v>
      </c>
      <c r="I350" s="92">
        <f t="shared" si="164"/>
        <v>1274.3541162617039</v>
      </c>
      <c r="J350" s="92">
        <f t="shared" si="164"/>
        <v>1250.8445984863667</v>
      </c>
      <c r="K350" s="92">
        <f t="shared" si="164"/>
        <v>1171.793603778608</v>
      </c>
      <c r="L350" s="92">
        <f t="shared" si="164"/>
        <v>1102.5053666815165</v>
      </c>
      <c r="M350" s="92">
        <f t="shared" si="164"/>
        <v>1210.8950953359417</v>
      </c>
      <c r="N350" s="92">
        <f t="shared" si="164"/>
        <v>1361.542865150539</v>
      </c>
      <c r="O350" s="92">
        <f t="shared" si="164"/>
        <v>1378.2516936281213</v>
      </c>
      <c r="P350" s="92">
        <f t="shared" si="164"/>
        <v>1547.240250543379</v>
      </c>
      <c r="Q350" s="116">
        <f t="shared" si="164"/>
        <v>15704.024780171254</v>
      </c>
    </row>
    <row r="351" spans="3:17" x14ac:dyDescent="0.25">
      <c r="D351" s="22"/>
      <c r="E351" s="22"/>
    </row>
    <row r="352" spans="3:17" x14ac:dyDescent="0.25">
      <c r="C352" s="22" t="s">
        <v>482</v>
      </c>
      <c r="J352" s="25"/>
    </row>
    <row r="353" spans="2:17" x14ac:dyDescent="0.25">
      <c r="C353" s="13"/>
      <c r="Q353" s="25" t="s">
        <v>101</v>
      </c>
    </row>
    <row r="354" spans="2:17" x14ac:dyDescent="0.25">
      <c r="C354" s="940" t="s">
        <v>310</v>
      </c>
      <c r="D354" s="940" t="s">
        <v>311</v>
      </c>
      <c r="E354" s="946" t="s">
        <v>421</v>
      </c>
      <c r="F354" s="946"/>
      <c r="G354" s="946"/>
      <c r="H354" s="946"/>
      <c r="I354" s="946"/>
      <c r="J354" s="946"/>
      <c r="K354" s="946"/>
      <c r="L354" s="946"/>
      <c r="M354" s="946"/>
      <c r="N354" s="946"/>
      <c r="O354" s="946"/>
      <c r="P354" s="946"/>
      <c r="Q354" s="946"/>
    </row>
    <row r="355" spans="2:17" x14ac:dyDescent="0.25">
      <c r="C355" s="942"/>
      <c r="D355" s="942"/>
      <c r="E355" s="12" t="s">
        <v>223</v>
      </c>
      <c r="F355" s="12" t="s">
        <v>224</v>
      </c>
      <c r="G355" s="12" t="s">
        <v>225</v>
      </c>
      <c r="H355" s="12" t="s">
        <v>226</v>
      </c>
      <c r="I355" s="12" t="s">
        <v>227</v>
      </c>
      <c r="J355" s="12" t="s">
        <v>228</v>
      </c>
      <c r="K355" s="12" t="s">
        <v>229</v>
      </c>
      <c r="L355" s="12" t="s">
        <v>230</v>
      </c>
      <c r="M355" s="12" t="s">
        <v>231</v>
      </c>
      <c r="N355" s="12" t="s">
        <v>232</v>
      </c>
      <c r="O355" s="12" t="s">
        <v>233</v>
      </c>
      <c r="P355" s="12" t="s">
        <v>234</v>
      </c>
      <c r="Q355" s="12" t="s">
        <v>90</v>
      </c>
    </row>
    <row r="356" spans="2:17" x14ac:dyDescent="0.25">
      <c r="C356" s="944"/>
      <c r="D356" s="944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</row>
    <row r="357" spans="2:17" x14ac:dyDescent="0.25">
      <c r="B357" s="85"/>
      <c r="C357" s="1002" t="s">
        <v>312</v>
      </c>
      <c r="D357" s="1003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</row>
    <row r="358" spans="2:17" x14ac:dyDescent="0.25">
      <c r="C358" s="935" t="s">
        <v>313</v>
      </c>
      <c r="D358" s="93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</row>
    <row r="359" spans="2:17" x14ac:dyDescent="0.25">
      <c r="B359" s="85"/>
      <c r="C359" s="999" t="s">
        <v>314</v>
      </c>
      <c r="D359" s="84" t="s">
        <v>315</v>
      </c>
      <c r="E359" s="263">
        <f>'[38]TGSPDCL MoD'!AJ4+'[38]TGSPDCL MoD'!AJ5</f>
        <v>66.868406235989269</v>
      </c>
      <c r="F359" s="263">
        <f>'[38]TGSPDCL MoD'!AK4+'[38]TGSPDCL MoD'!AK5</f>
        <v>82.053106818745164</v>
      </c>
      <c r="G359" s="263">
        <f>'[38]TGSPDCL MoD'!AL4+'[38]TGSPDCL MoD'!AL5</f>
        <v>79.406232405237262</v>
      </c>
      <c r="H359" s="263">
        <f>'[38]TGSPDCL MoD'!AM4+'[38]TGSPDCL MoD'!AM5</f>
        <v>0</v>
      </c>
      <c r="I359" s="263">
        <f>'[38]TGSPDCL MoD'!AN4+'[38]TGSPDCL MoD'!AN5</f>
        <v>27.145388721990884</v>
      </c>
      <c r="J359" s="263">
        <f>'[38]TGSPDCL MoD'!AO4+'[38]TGSPDCL MoD'!AO5</f>
        <v>55.228855267581757</v>
      </c>
      <c r="K359" s="263">
        <f>'[38]TGSPDCL MoD'!AP4+'[38]TGSPDCL MoD'!AP5</f>
        <v>54.290777443981767</v>
      </c>
      <c r="L359" s="263">
        <f>'[38]TGSPDCL MoD'!AQ4+'[38]TGSPDCL MoD'!AQ5</f>
        <v>65.077288211810981</v>
      </c>
      <c r="M359" s="263">
        <f>'[38]TGSPDCL MoD'!AR4+'[38]TGSPDCL MoD'!AR5</f>
        <v>59.336236589122919</v>
      </c>
      <c r="N359" s="263">
        <f>'[38]TGSPDCL MoD'!AS4+'[38]TGSPDCL MoD'!AS5</f>
        <v>59.156046678678749</v>
      </c>
      <c r="O359" s="263">
        <f>'[38]TGSPDCL MoD'!AT4+'[38]TGSPDCL MoD'!AT5</f>
        <v>63.075153417707284</v>
      </c>
      <c r="P359" s="263">
        <f>'[38]TGSPDCL MoD'!AU4+'[38]TGSPDCL MoD'!AU5</f>
        <v>74.649818985474923</v>
      </c>
      <c r="Q359" s="263">
        <f t="shared" ref="Q359:Q377" si="165">SUM(E359:P359)</f>
        <v>686.28731077632085</v>
      </c>
    </row>
    <row r="360" spans="2:17" x14ac:dyDescent="0.25">
      <c r="B360" s="85"/>
      <c r="C360" s="1000"/>
      <c r="D360" s="84" t="s">
        <v>316</v>
      </c>
      <c r="E360" s="263">
        <f>'[38]TGSPDCL MoD'!AJ6</f>
        <v>60.807024177817297</v>
      </c>
      <c r="F360" s="263">
        <f>'[38]TGSPDCL MoD'!AK6</f>
        <v>0</v>
      </c>
      <c r="G360" s="263">
        <f>'[38]TGSPDCL MoD'!AL6</f>
        <v>36.259885497105415</v>
      </c>
      <c r="H360" s="263">
        <f>'[38]TGSPDCL MoD'!AM6</f>
        <v>55.100806392660196</v>
      </c>
      <c r="I360" s="263">
        <f>'[38]TGSPDCL MoD'!AN6</f>
        <v>48.488709625540977</v>
      </c>
      <c r="J360" s="263">
        <f>'[38]TGSPDCL MoD'!AO6</f>
        <v>50.123959363645724</v>
      </c>
      <c r="K360" s="263">
        <f>'[38]TGSPDCL MoD'!AP6</f>
        <v>48.488709625540977</v>
      </c>
      <c r="L360" s="263">
        <f>'[38]TGSPDCL MoD'!AQ6</f>
        <v>68.998758599216515</v>
      </c>
      <c r="M360" s="263">
        <f>'[38]TGSPDCL MoD'!AR6</f>
        <v>55.170917970857339</v>
      </c>
      <c r="N360" s="263">
        <f>'[38]TGSPDCL MoD'!AS6</f>
        <v>59.068942319805842</v>
      </c>
      <c r="O360" s="263">
        <f>'[38]TGSPDCL MoD'!AT6</f>
        <v>58.726794942370738</v>
      </c>
      <c r="P360" s="263">
        <f>'[38]TGSPDCL MoD'!AU6</f>
        <v>66.671975735118835</v>
      </c>
      <c r="Q360" s="263">
        <f t="shared" si="165"/>
        <v>607.90648424967981</v>
      </c>
    </row>
    <row r="361" spans="2:17" x14ac:dyDescent="0.25">
      <c r="B361" s="85"/>
      <c r="C361" s="1000"/>
      <c r="D361" s="84" t="s">
        <v>317</v>
      </c>
      <c r="E361" s="263">
        <f>'[38]TGSPDCL MoD'!AJ7</f>
        <v>99.116307483950663</v>
      </c>
      <c r="F361" s="263">
        <f>'[38]TGSPDCL MoD'!AK7</f>
        <v>0</v>
      </c>
      <c r="G361" s="263">
        <f>'[38]TGSPDCL MoD'!AL7</f>
        <v>55.985883034633289</v>
      </c>
      <c r="H361" s="263">
        <f>'[38]TGSPDCL MoD'!AM7</f>
        <v>90.913431482014786</v>
      </c>
      <c r="I361" s="263">
        <f>'[38]TGSPDCL MoD'!AN7</f>
        <v>76.296605323676786</v>
      </c>
      <c r="J361" s="263">
        <f>'[38]TGSPDCL MoD'!AO7</f>
        <v>80.333046718063784</v>
      </c>
      <c r="K361" s="263">
        <f>'[38]TGSPDCL MoD'!AP7</f>
        <v>74.867396528666461</v>
      </c>
      <c r="L361" s="263">
        <f>'[38]TGSPDCL MoD'!AQ7</f>
        <v>111.68440715271018</v>
      </c>
      <c r="M361" s="263">
        <f>'[38]TGSPDCL MoD'!AR7</f>
        <v>97.754959917978539</v>
      </c>
      <c r="N361" s="263">
        <f>'[38]TGSPDCL MoD'!AS7</f>
        <v>95.285777400120949</v>
      </c>
      <c r="O361" s="263">
        <f>'[38]TGSPDCL MoD'!AT7</f>
        <v>90.675175267857043</v>
      </c>
      <c r="P361" s="263">
        <f>'[38]TGSPDCL MoD'!AU7</f>
        <v>103.24089081844576</v>
      </c>
      <c r="Q361" s="263">
        <f t="shared" si="165"/>
        <v>976.15388112811831</v>
      </c>
    </row>
    <row r="362" spans="2:17" x14ac:dyDescent="0.25">
      <c r="B362" s="85"/>
      <c r="C362" s="1000"/>
      <c r="D362" s="84" t="s">
        <v>318</v>
      </c>
      <c r="E362" s="263">
        <f>'[38]TGSPDCL MoD'!AJ8</f>
        <v>9.1432446147358739</v>
      </c>
      <c r="F362" s="263">
        <f>'[38]TGSPDCL MoD'!AK8</f>
        <v>0</v>
      </c>
      <c r="G362" s="263">
        <f>'[38]TGSPDCL MoD'!AL8</f>
        <v>5.4861712930264748</v>
      </c>
      <c r="H362" s="263">
        <f>'[38]TGSPDCL MoD'!AM8</f>
        <v>8.0133850365308632</v>
      </c>
      <c r="I362" s="263">
        <f>'[38]TGSPDCL MoD'!AN8</f>
        <v>7.5018923746246289</v>
      </c>
      <c r="J362" s="263">
        <f>'[38]TGSPDCL MoD'!AO8</f>
        <v>7.5073922957203978</v>
      </c>
      <c r="K362" s="263">
        <f>'[38]TGSPDCL MoD'!AP8</f>
        <v>7.5018923746246289</v>
      </c>
      <c r="L362" s="263">
        <f>'[38]TGSPDCL MoD'!AQ8</f>
        <v>8.7448745422677376</v>
      </c>
      <c r="M362" s="263">
        <f>'[38]TGSPDCL MoD'!AR8</f>
        <v>8.0133850365308632</v>
      </c>
      <c r="N362" s="263">
        <f>'[38]TGSPDCL MoD'!AS8</f>
        <v>8.0133850365308632</v>
      </c>
      <c r="O362" s="263">
        <f>'[38]TGSPDCL MoD'!AT8</f>
        <v>8.6238762781608962</v>
      </c>
      <c r="P362" s="263">
        <f>'[38]TGSPDCL MoD'!AU8</f>
        <v>10.315102015108915</v>
      </c>
      <c r="Q362" s="263">
        <f t="shared" si="165"/>
        <v>88.864600897862147</v>
      </c>
    </row>
    <row r="363" spans="2:17" x14ac:dyDescent="0.25">
      <c r="B363" s="85"/>
      <c r="C363" s="1000"/>
      <c r="D363" s="84" t="s">
        <v>319</v>
      </c>
      <c r="E363" s="263">
        <f>'[38]TGSPDCL MoD'!AJ9</f>
        <v>66.695646521984145</v>
      </c>
      <c r="F363" s="263">
        <f>'[38]TGSPDCL MoD'!AK9</f>
        <v>67.431377874504875</v>
      </c>
      <c r="G363" s="263">
        <f>'[38]TGSPDCL MoD'!AL9</f>
        <v>65.256172136617607</v>
      </c>
      <c r="H363" s="263">
        <f>'[38]TGSPDCL MoD'!AM9</f>
        <v>67.674263897364483</v>
      </c>
      <c r="I363" s="263">
        <f>'[38]TGSPDCL MoD'!AN9</f>
        <v>55.531722955474585</v>
      </c>
      <c r="J363" s="263">
        <f>'[38]TGSPDCL MoD'!AO9</f>
        <v>58.843764532402439</v>
      </c>
      <c r="K363" s="263">
        <f>'[38]TGSPDCL MoD'!AP9</f>
        <v>0</v>
      </c>
      <c r="L363" s="263">
        <f>'[38]TGSPDCL MoD'!AQ9</f>
        <v>33.915416549345665</v>
      </c>
      <c r="M363" s="263">
        <f>'[38]TGSPDCL MoD'!AR9</f>
        <v>65.943921009626067</v>
      </c>
      <c r="N363" s="263">
        <f>'[38]TGSPDCL MoD'!AS9</f>
        <v>59.994093550110939</v>
      </c>
      <c r="O363" s="263">
        <f>'[38]TGSPDCL MoD'!AT9</f>
        <v>58.218741808158839</v>
      </c>
      <c r="P363" s="263">
        <f>'[38]TGSPDCL MoD'!AU9</f>
        <v>70.882941044612991</v>
      </c>
      <c r="Q363" s="263">
        <f t="shared" si="165"/>
        <v>670.3880618802026</v>
      </c>
    </row>
    <row r="364" spans="2:17" x14ac:dyDescent="0.25">
      <c r="B364" s="85"/>
      <c r="C364" s="1000"/>
      <c r="D364" s="84" t="s">
        <v>320</v>
      </c>
      <c r="E364" s="263">
        <f>'[38]TGSPDCL MoD'!AJ10</f>
        <v>76.76273817629577</v>
      </c>
      <c r="F364" s="263">
        <f>'[38]TGSPDCL MoD'!AK10</f>
        <v>76.255933369183339</v>
      </c>
      <c r="G364" s="263">
        <f>'[38]TGSPDCL MoD'!AL10</f>
        <v>76.762738176295755</v>
      </c>
      <c r="H364" s="263">
        <f>'[38]TGSPDCL MoD'!AM10</f>
        <v>80.997302371467015</v>
      </c>
      <c r="I364" s="263">
        <f>'[38]TGSPDCL MoD'!AN10</f>
        <v>65.915046067814544</v>
      </c>
      <c r="J364" s="263">
        <f>'[38]TGSPDCL MoD'!AO10</f>
        <v>73.215968023214288</v>
      </c>
      <c r="K364" s="263">
        <f>'[38]TGSPDCL MoD'!AP10</f>
        <v>62.563433555891763</v>
      </c>
      <c r="L364" s="263">
        <f>'[38]TGSPDCL MoD'!AQ10</f>
        <v>0</v>
      </c>
      <c r="M364" s="263">
        <f>'[38]TGSPDCL MoD'!AR10</f>
        <v>39.21070752538175</v>
      </c>
      <c r="N364" s="263">
        <f>'[38]TGSPDCL MoD'!AS10</f>
        <v>72.618271091660091</v>
      </c>
      <c r="O364" s="263">
        <f>'[38]TGSPDCL MoD'!AT10</f>
        <v>67.104327926883926</v>
      </c>
      <c r="P364" s="263">
        <f>'[38]TGSPDCL MoD'!AU10</f>
        <v>80.997302371467029</v>
      </c>
      <c r="Q364" s="263">
        <f t="shared" si="165"/>
        <v>772.40376865555527</v>
      </c>
    </row>
    <row r="365" spans="2:17" x14ac:dyDescent="0.25">
      <c r="B365" s="85"/>
      <c r="C365" s="1000"/>
      <c r="D365" s="84" t="s">
        <v>321</v>
      </c>
      <c r="E365" s="263">
        <f>SUM('[38]TGSPDCL MoD'!AJ11:AJ14)</f>
        <v>144.18728535757879</v>
      </c>
      <c r="F365" s="263">
        <f>SUM('[38]TGSPDCL MoD'!AK11:AK14)</f>
        <v>72.155777528259165</v>
      </c>
      <c r="G365" s="263">
        <f>SUM('[38]TGSPDCL MoD'!AL11:AL14)</f>
        <v>107.14745441100098</v>
      </c>
      <c r="H365" s="263">
        <f>SUM('[38]TGSPDCL MoD'!AM11:AM14)</f>
        <v>149.92211444813091</v>
      </c>
      <c r="I365" s="263">
        <f>SUM('[38]TGSPDCL MoD'!AN11:AN14)</f>
        <v>107.19569677661232</v>
      </c>
      <c r="J365" s="263">
        <f>SUM('[38]TGSPDCL MoD'!AO11:AO14)</f>
        <v>97.244184149247133</v>
      </c>
      <c r="K365" s="263">
        <f>SUM('[38]TGSPDCL MoD'!AP11:AP14)</f>
        <v>116.05504470179386</v>
      </c>
      <c r="L365" s="263">
        <f>SUM('[38]TGSPDCL MoD'!AQ11:AQ14)</f>
        <v>109.36323965976658</v>
      </c>
      <c r="M365" s="263">
        <f>SUM('[38]TGSPDCL MoD'!AR11:AR14)</f>
        <v>125.25003848054941</v>
      </c>
      <c r="N365" s="263">
        <f>SUM('[38]TGSPDCL MoD'!AS11:AS14)</f>
        <v>132.05572226283203</v>
      </c>
      <c r="O365" s="263">
        <f>SUM('[38]TGSPDCL MoD'!AT11:AT14)</f>
        <v>124.59536537137718</v>
      </c>
      <c r="P365" s="263">
        <f>SUM('[38]TGSPDCL MoD'!AU11:AU14)</f>
        <v>153.86158443525835</v>
      </c>
      <c r="Q365" s="263">
        <f t="shared" si="165"/>
        <v>1439.0335075824069</v>
      </c>
    </row>
    <row r="366" spans="2:17" x14ac:dyDescent="0.25">
      <c r="B366" s="85"/>
      <c r="C366" s="1000"/>
      <c r="D366" s="84" t="s">
        <v>322</v>
      </c>
      <c r="E366" s="263">
        <f>SUM('[38]TGSPDCL MoD'!AJ15:AJ19)+'[38]TGSPDCL MoD'!$AW$15/12</f>
        <v>417.50243366464161</v>
      </c>
      <c r="F366" s="263">
        <f>SUM('[38]TGSPDCL MoD'!AK15:AK19)+'[38]TGSPDCL MoD'!$AW$15/12</f>
        <v>254.9502517189116</v>
      </c>
      <c r="G366" s="263">
        <f>SUM('[38]TGSPDCL MoD'!AL15:AL19)+'[38]TGSPDCL MoD'!$AW$15/12</f>
        <v>246.89427990766322</v>
      </c>
      <c r="H366" s="263">
        <f>SUM('[38]TGSPDCL MoD'!AM15:AM19)+'[38]TGSPDCL MoD'!$AW$15/12</f>
        <v>265.01876158225252</v>
      </c>
      <c r="I366" s="263">
        <f>SUM('[38]TGSPDCL MoD'!AN15:AN19)+'[38]TGSPDCL MoD'!$AW$15/12</f>
        <v>376.36689081468427</v>
      </c>
      <c r="J366" s="263">
        <f>SUM('[38]TGSPDCL MoD'!AO15:AO19)+'[38]TGSPDCL MoD'!$AW$15/12</f>
        <v>423.45179241547447</v>
      </c>
      <c r="K366" s="263">
        <f>SUM('[38]TGSPDCL MoD'!AP15:AP19)+'[38]TGSPDCL MoD'!$AW$15/12</f>
        <v>383.22219032369588</v>
      </c>
      <c r="L366" s="263">
        <f>SUM('[38]TGSPDCL MoD'!AQ15:AQ19)+'[38]TGSPDCL MoD'!$AW$15/12</f>
        <v>332.13877648816521</v>
      </c>
      <c r="M366" s="263">
        <f>SUM('[38]TGSPDCL MoD'!AR15:AR19)+'[38]TGSPDCL MoD'!$AW$15/12</f>
        <v>384.78736190936348</v>
      </c>
      <c r="N366" s="263">
        <f>SUM('[38]TGSPDCL MoD'!AS15:AS19)+'[38]TGSPDCL MoD'!$AW$15/12</f>
        <v>424.576111882416</v>
      </c>
      <c r="O366" s="263">
        <f>SUM('[38]TGSPDCL MoD'!AT15:AT19)+'[38]TGSPDCL MoD'!$AW$15/12</f>
        <v>390.01274604142782</v>
      </c>
      <c r="P366" s="263">
        <f>SUM('[38]TGSPDCL MoD'!AU15:AU19)+'[38]TGSPDCL MoD'!$AW$15/12</f>
        <v>466.12965950650306</v>
      </c>
      <c r="Q366" s="263">
        <f t="shared" si="165"/>
        <v>4365.0512562551994</v>
      </c>
    </row>
    <row r="367" spans="2:17" x14ac:dyDescent="0.3">
      <c r="B367" s="85"/>
      <c r="C367" s="1000"/>
      <c r="D367" s="397" t="s">
        <v>451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>
        <f t="shared" si="165"/>
        <v>0</v>
      </c>
    </row>
    <row r="368" spans="2:17" x14ac:dyDescent="0.25">
      <c r="B368" s="85"/>
      <c r="C368" s="1000"/>
      <c r="D368" s="8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>
        <f t="shared" si="165"/>
        <v>0</v>
      </c>
    </row>
    <row r="369" spans="2:18" x14ac:dyDescent="0.25">
      <c r="B369" s="85"/>
      <c r="C369" s="1000"/>
      <c r="D369" s="8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>
        <f t="shared" si="165"/>
        <v>0</v>
      </c>
    </row>
    <row r="370" spans="2:18" x14ac:dyDescent="0.25">
      <c r="B370" s="85"/>
      <c r="C370" s="1000"/>
      <c r="D370" s="84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>
        <f t="shared" si="165"/>
        <v>0</v>
      </c>
    </row>
    <row r="371" spans="2:18" x14ac:dyDescent="0.25">
      <c r="B371" s="85"/>
      <c r="C371" s="1000"/>
      <c r="D371" s="84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>
        <f t="shared" si="165"/>
        <v>0</v>
      </c>
    </row>
    <row r="372" spans="2:18" x14ac:dyDescent="0.25">
      <c r="B372" s="85"/>
      <c r="C372" s="1000"/>
      <c r="D372" s="84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si="165"/>
        <v>0</v>
      </c>
    </row>
    <row r="373" spans="2:18" x14ac:dyDescent="0.25">
      <c r="B373" s="85"/>
      <c r="C373" s="1000"/>
      <c r="D373" s="84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65"/>
        <v>0</v>
      </c>
    </row>
    <row r="374" spans="2:18" x14ac:dyDescent="0.25">
      <c r="B374" s="85"/>
      <c r="C374" s="1000"/>
      <c r="D374" s="84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65"/>
        <v>0</v>
      </c>
    </row>
    <row r="375" spans="2:18" x14ac:dyDescent="0.25">
      <c r="B375" s="85"/>
      <c r="C375" s="1000"/>
      <c r="D375" s="84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65"/>
        <v>0</v>
      </c>
    </row>
    <row r="376" spans="2:18" x14ac:dyDescent="0.25">
      <c r="B376" s="85"/>
      <c r="C376" s="1001"/>
      <c r="D376" s="84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65"/>
        <v>0</v>
      </c>
    </row>
    <row r="377" spans="2:18" x14ac:dyDescent="0.25">
      <c r="C377" s="937" t="s">
        <v>188</v>
      </c>
      <c r="D377" s="938"/>
      <c r="E377" s="263">
        <f t="shared" ref="E377:P377" si="166">SUM(E359:E376)</f>
        <v>941.08308623299331</v>
      </c>
      <c r="F377" s="263">
        <f t="shared" si="166"/>
        <v>552.84644730960417</v>
      </c>
      <c r="G377" s="263">
        <f t="shared" si="166"/>
        <v>673.19881686157999</v>
      </c>
      <c r="H377" s="263">
        <f t="shared" si="166"/>
        <v>717.64006521042074</v>
      </c>
      <c r="I377" s="263">
        <f t="shared" si="166"/>
        <v>764.44195266041902</v>
      </c>
      <c r="J377" s="263">
        <f t="shared" si="166"/>
        <v>845.94896276534996</v>
      </c>
      <c r="K377" s="263">
        <f t="shared" si="166"/>
        <v>746.98944455419542</v>
      </c>
      <c r="L377" s="263">
        <f t="shared" si="166"/>
        <v>729.92276120328279</v>
      </c>
      <c r="M377" s="263">
        <f t="shared" si="166"/>
        <v>835.46752843941033</v>
      </c>
      <c r="N377" s="263">
        <f t="shared" si="166"/>
        <v>910.7683502221555</v>
      </c>
      <c r="O377" s="263">
        <f t="shared" si="166"/>
        <v>861.03218105394376</v>
      </c>
      <c r="P377" s="263">
        <f t="shared" si="166"/>
        <v>1026.7492749119899</v>
      </c>
      <c r="Q377" s="264">
        <f t="shared" si="165"/>
        <v>9606.088871425347</v>
      </c>
      <c r="R377" s="492"/>
    </row>
    <row r="378" spans="2:18" x14ac:dyDescent="0.25">
      <c r="C378" s="935" t="s">
        <v>323</v>
      </c>
      <c r="D378" s="93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</row>
    <row r="379" spans="2:18" x14ac:dyDescent="0.25">
      <c r="C379" s="1004" t="s">
        <v>314</v>
      </c>
      <c r="D379" s="16" t="s">
        <v>324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f t="shared" ref="Q379:Q397" si="167">SUM(E379:P379)</f>
        <v>0</v>
      </c>
    </row>
    <row r="380" spans="2:18" x14ac:dyDescent="0.25">
      <c r="C380" s="1005"/>
      <c r="D380" s="16" t="s">
        <v>325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f t="shared" si="167"/>
        <v>0</v>
      </c>
    </row>
    <row r="381" spans="2:18" x14ac:dyDescent="0.25">
      <c r="C381" s="1005"/>
      <c r="D381" s="16" t="s">
        <v>326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f t="shared" si="167"/>
        <v>0</v>
      </c>
    </row>
    <row r="382" spans="2:18" x14ac:dyDescent="0.25">
      <c r="C382" s="1005"/>
      <c r="D382" s="16" t="s">
        <v>327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f t="shared" si="167"/>
        <v>0</v>
      </c>
    </row>
    <row r="383" spans="2:18" x14ac:dyDescent="0.25">
      <c r="C383" s="1005"/>
      <c r="D383" s="16" t="s">
        <v>328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f t="shared" si="167"/>
        <v>0</v>
      </c>
    </row>
    <row r="384" spans="2:18" x14ac:dyDescent="0.25">
      <c r="C384" s="1005"/>
      <c r="D384" s="16" t="s">
        <v>329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f t="shared" si="167"/>
        <v>0</v>
      </c>
    </row>
    <row r="385" spans="3:18" x14ac:dyDescent="0.25">
      <c r="C385" s="1005"/>
      <c r="D385" s="16" t="s">
        <v>330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f t="shared" si="167"/>
        <v>0</v>
      </c>
    </row>
    <row r="386" spans="3:18" x14ac:dyDescent="0.25">
      <c r="C386" s="1005"/>
      <c r="D386" s="16" t="s">
        <v>331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f t="shared" si="167"/>
        <v>0</v>
      </c>
    </row>
    <row r="387" spans="3:18" x14ac:dyDescent="0.25">
      <c r="C387" s="100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f t="shared" si="167"/>
        <v>0</v>
      </c>
    </row>
    <row r="388" spans="3:18" x14ac:dyDescent="0.25">
      <c r="C388" s="100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f t="shared" si="167"/>
        <v>0</v>
      </c>
    </row>
    <row r="389" spans="3:18" x14ac:dyDescent="0.25">
      <c r="C389" s="100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>
        <f t="shared" si="167"/>
        <v>0</v>
      </c>
    </row>
    <row r="390" spans="3:18" x14ac:dyDescent="0.3">
      <c r="C390" s="1005"/>
      <c r="D390" s="397" t="s">
        <v>452</v>
      </c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>
        <f t="shared" si="167"/>
        <v>0</v>
      </c>
    </row>
    <row r="391" spans="3:18" x14ac:dyDescent="0.3">
      <c r="C391" s="1005"/>
      <c r="D391" s="397" t="s">
        <v>453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>
        <f t="shared" si="167"/>
        <v>0</v>
      </c>
    </row>
    <row r="392" spans="3:18" x14ac:dyDescent="0.25">
      <c r="C392" s="100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>
        <f t="shared" si="167"/>
        <v>0</v>
      </c>
    </row>
    <row r="393" spans="3:18" x14ac:dyDescent="0.25">
      <c r="C393" s="100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>
        <f t="shared" si="167"/>
        <v>0</v>
      </c>
    </row>
    <row r="394" spans="3:18" x14ac:dyDescent="0.25">
      <c r="C394" s="100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>
        <f t="shared" si="167"/>
        <v>0</v>
      </c>
    </row>
    <row r="395" spans="3:18" x14ac:dyDescent="0.25">
      <c r="C395" s="100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>
        <f t="shared" si="167"/>
        <v>0</v>
      </c>
    </row>
    <row r="396" spans="3:18" x14ac:dyDescent="0.25">
      <c r="C396" s="1006"/>
      <c r="D396" s="15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>
        <f t="shared" si="167"/>
        <v>0</v>
      </c>
    </row>
    <row r="397" spans="3:18" x14ac:dyDescent="0.25">
      <c r="C397" s="937" t="s">
        <v>188</v>
      </c>
      <c r="D397" s="938"/>
      <c r="E397" s="16">
        <f t="shared" ref="E397:P397" si="168">SUM(E379:E396)</f>
        <v>0</v>
      </c>
      <c r="F397" s="16">
        <f t="shared" si="168"/>
        <v>0</v>
      </c>
      <c r="G397" s="16">
        <f t="shared" si="168"/>
        <v>0</v>
      </c>
      <c r="H397" s="16">
        <f t="shared" si="168"/>
        <v>0</v>
      </c>
      <c r="I397" s="16">
        <f t="shared" si="168"/>
        <v>0</v>
      </c>
      <c r="J397" s="16">
        <f t="shared" si="168"/>
        <v>0</v>
      </c>
      <c r="K397" s="16">
        <f t="shared" si="168"/>
        <v>0</v>
      </c>
      <c r="L397" s="16">
        <f t="shared" si="168"/>
        <v>0</v>
      </c>
      <c r="M397" s="16">
        <f t="shared" si="168"/>
        <v>0</v>
      </c>
      <c r="N397" s="16">
        <f t="shared" si="168"/>
        <v>0</v>
      </c>
      <c r="O397" s="16">
        <f t="shared" si="168"/>
        <v>0</v>
      </c>
      <c r="P397" s="16">
        <f t="shared" si="168"/>
        <v>0</v>
      </c>
      <c r="Q397" s="116">
        <f t="shared" si="167"/>
        <v>0</v>
      </c>
    </row>
    <row r="398" spans="3:18" x14ac:dyDescent="0.25">
      <c r="C398" s="935" t="s">
        <v>332</v>
      </c>
      <c r="D398" s="936"/>
      <c r="E398" s="16">
        <f t="shared" ref="E398:Q398" si="169">E377+E397</f>
        <v>941.08308623299331</v>
      </c>
      <c r="F398" s="16">
        <f t="shared" si="169"/>
        <v>552.84644730960417</v>
      </c>
      <c r="G398" s="16">
        <f t="shared" si="169"/>
        <v>673.19881686157999</v>
      </c>
      <c r="H398" s="16">
        <f t="shared" si="169"/>
        <v>717.64006521042074</v>
      </c>
      <c r="I398" s="16">
        <f t="shared" si="169"/>
        <v>764.44195266041902</v>
      </c>
      <c r="J398" s="16">
        <f t="shared" si="169"/>
        <v>845.94896276534996</v>
      </c>
      <c r="K398" s="16">
        <f t="shared" si="169"/>
        <v>746.98944455419542</v>
      </c>
      <c r="L398" s="16">
        <f t="shared" si="169"/>
        <v>729.92276120328279</v>
      </c>
      <c r="M398" s="16">
        <f t="shared" si="169"/>
        <v>835.46752843941033</v>
      </c>
      <c r="N398" s="16">
        <f t="shared" si="169"/>
        <v>910.7683502221555</v>
      </c>
      <c r="O398" s="16">
        <f t="shared" si="169"/>
        <v>861.03218105394376</v>
      </c>
      <c r="P398" s="16">
        <f t="shared" si="169"/>
        <v>1026.7492749119899</v>
      </c>
      <c r="Q398" s="116">
        <f t="shared" si="169"/>
        <v>9606.088871425347</v>
      </c>
      <c r="R398" s="492"/>
    </row>
    <row r="399" spans="3:18" x14ac:dyDescent="0.25">
      <c r="C399" s="1002" t="s">
        <v>333</v>
      </c>
      <c r="D399" s="1003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</row>
    <row r="400" spans="3:18" x14ac:dyDescent="0.25">
      <c r="C400" s="935" t="s">
        <v>313</v>
      </c>
      <c r="D400" s="93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</row>
    <row r="401" spans="3:17" x14ac:dyDescent="0.25">
      <c r="C401" s="1049" t="s">
        <v>334</v>
      </c>
      <c r="D401" s="16" t="s">
        <v>335</v>
      </c>
      <c r="E401" s="92">
        <f>SUM('[38]TGSPDCL MoD'!AJ25:AJ30)+'[38]TGSPDCL MoD'!$AW$25/12</f>
        <v>37.768787488018589</v>
      </c>
      <c r="F401" s="92">
        <f>SUM('[38]TGSPDCL MoD'!AK25:AK30)+'[38]TGSPDCL MoD'!$AW$25/12</f>
        <v>50.485402503810306</v>
      </c>
      <c r="G401" s="92">
        <f>SUM('[38]TGSPDCL MoD'!AL25:AL30)+'[38]TGSPDCL MoD'!$AW$25/12</f>
        <v>51.30412670511177</v>
      </c>
      <c r="H401" s="92">
        <f>SUM('[38]TGSPDCL MoD'!AM25:AM30)+'[38]TGSPDCL MoD'!$AW$25/12</f>
        <v>37.291456394391219</v>
      </c>
      <c r="I401" s="92">
        <f>SUM('[38]TGSPDCL MoD'!AN25:AN30)+'[38]TGSPDCL MoD'!$AW$25/12</f>
        <v>32.534919010872976</v>
      </c>
      <c r="J401" s="92">
        <f>SUM('[38]TGSPDCL MoD'!AO25:AO30)+'[38]TGSPDCL MoD'!$AW$25/12</f>
        <v>33.973487040690053</v>
      </c>
      <c r="K401" s="92">
        <f>SUM('[38]TGSPDCL MoD'!AP25:AP30)+'[38]TGSPDCL MoD'!$AW$25/12</f>
        <v>32.534919010872976</v>
      </c>
      <c r="L401" s="92">
        <f>SUM('[38]TGSPDCL MoD'!AQ25:AQ30)+'[38]TGSPDCL MoD'!$AW$25/12</f>
        <v>46.550213116058096</v>
      </c>
      <c r="M401" s="92">
        <f>SUM('[38]TGSPDCL MoD'!AR25:AR30)+'[38]TGSPDCL MoD'!$AW$25/12</f>
        <v>28.998648962044719</v>
      </c>
      <c r="N401" s="92">
        <f>SUM('[38]TGSPDCL MoD'!AS25:AS30)+'[38]TGSPDCL MoD'!$AW$25/12</f>
        <v>30.426864579853216</v>
      </c>
      <c r="O401" s="92">
        <f>SUM('[38]TGSPDCL MoD'!AT25:AT30)+'[38]TGSPDCL MoD'!$AW$25/12</f>
        <v>39.04519152156422</v>
      </c>
      <c r="P401" s="92">
        <f>SUM('[38]TGSPDCL MoD'!AU25:AU30)+'[38]TGSPDCL MoD'!$AW$25/12</f>
        <v>46.605747881272549</v>
      </c>
      <c r="Q401" s="92">
        <f t="shared" ref="Q401:Q428" si="170">SUM(E401:P401)</f>
        <v>467.51976421456072</v>
      </c>
    </row>
    <row r="402" spans="3:17" x14ac:dyDescent="0.25">
      <c r="C402" s="1050"/>
      <c r="D402" s="16" t="s">
        <v>336</v>
      </c>
      <c r="E402" s="92">
        <f>'[38]TGSPDCL MoD'!AJ31</f>
        <v>10.543602261163985</v>
      </c>
      <c r="F402" s="92">
        <f>'[38]TGSPDCL MoD'!AK31</f>
        <v>12.884587574802094</v>
      </c>
      <c r="G402" s="92">
        <f>'[38]TGSPDCL MoD'!AL31</f>
        <v>12.468955717550417</v>
      </c>
      <c r="H402" s="92">
        <f>'[38]TGSPDCL MoD'!AM31</f>
        <v>0</v>
      </c>
      <c r="I402" s="92">
        <f>'[38]TGSPDCL MoD'!AN31</f>
        <v>4.1685430389065576</v>
      </c>
      <c r="J402" s="92">
        <f>'[38]TGSPDCL MoD'!AO31</f>
        <v>8.6182488047774886</v>
      </c>
      <c r="K402" s="92">
        <f>'[38]TGSPDCL MoD'!AP31</f>
        <v>8.3370860778131153</v>
      </c>
      <c r="L402" s="92">
        <f>'[38]TGSPDCL MoD'!AQ31</f>
        <v>11.918854730011425</v>
      </c>
      <c r="M402" s="92">
        <f>'[38]TGSPDCL MoD'!AR31</f>
        <v>10.326617982745793</v>
      </c>
      <c r="N402" s="92">
        <f>'[38]TGSPDCL MoD'!AS31</f>
        <v>10.610836826307635</v>
      </c>
      <c r="O402" s="92">
        <f>'[38]TGSPDCL MoD'!AT31</f>
        <v>10.097409237937917</v>
      </c>
      <c r="P402" s="92">
        <f>'[38]TGSPDCL MoD'!AU31</f>
        <v>11.46349335699308</v>
      </c>
      <c r="Q402" s="92">
        <f t="shared" si="170"/>
        <v>111.43823560900951</v>
      </c>
    </row>
    <row r="403" spans="3:17" x14ac:dyDescent="0.25">
      <c r="C403" s="1050"/>
      <c r="D403" s="16" t="s">
        <v>337</v>
      </c>
      <c r="E403" s="92">
        <f>SUM('[38]TGSPDCL MoD'!AJ42:AJ45)</f>
        <v>15.594542725344596</v>
      </c>
      <c r="F403" s="92">
        <f>SUM('[38]TGSPDCL MoD'!AK42:AK45)</f>
        <v>15.461075918235792</v>
      </c>
      <c r="G403" s="92">
        <f>SUM('[38]TGSPDCL MoD'!AL42:AL45)</f>
        <v>15.278437129560581</v>
      </c>
      <c r="H403" s="92">
        <f>SUM('[38]TGSPDCL MoD'!AM42:AM45)</f>
        <v>16.441003265166223</v>
      </c>
      <c r="I403" s="92">
        <f>SUM('[38]TGSPDCL MoD'!AN42:AN45)</f>
        <v>14.807791020282163</v>
      </c>
      <c r="J403" s="92">
        <f>SUM('[38]TGSPDCL MoD'!AO42:AO45)</f>
        <v>16.732613806568043</v>
      </c>
      <c r="K403" s="92">
        <f>SUM('[38]TGSPDCL MoD'!AP42:AP45)</f>
        <v>15.461075918235792</v>
      </c>
      <c r="L403" s="92">
        <f>SUM('[38]TGSPDCL MoD'!AQ42:AQ45)</f>
        <v>11.458827847170436</v>
      </c>
      <c r="M403" s="92">
        <f>SUM('[38]TGSPDCL MoD'!AR42:AR45)</f>
        <v>10.071475510118383</v>
      </c>
      <c r="N403" s="92">
        <f>SUM('[38]TGSPDCL MoD'!AS42:AS45)</f>
        <v>14.100065714165735</v>
      </c>
      <c r="O403" s="92">
        <f>SUM('[38]TGSPDCL MoD'!AT42:AT45)</f>
        <v>14.702479048857725</v>
      </c>
      <c r="P403" s="92">
        <f>SUM('[38]TGSPDCL MoD'!AU42:AU45)</f>
        <v>17.420930612096662</v>
      </c>
      <c r="Q403" s="92">
        <f t="shared" si="170"/>
        <v>177.53031851580215</v>
      </c>
    </row>
    <row r="404" spans="3:17" x14ac:dyDescent="0.25">
      <c r="C404" s="1050"/>
      <c r="D404" s="16" t="s">
        <v>338</v>
      </c>
      <c r="E404" s="92">
        <f>'[38]TGSPDCL MoD'!AJ40</f>
        <v>66.010643791858925</v>
      </c>
      <c r="F404" s="92">
        <f>'[38]TGSPDCL MoD'!AK40</f>
        <v>83.179624191044695</v>
      </c>
      <c r="G404" s="92">
        <f>'[38]TGSPDCL MoD'!AL40</f>
        <v>81.685023973398202</v>
      </c>
      <c r="H404" s="92">
        <f>'[38]TGSPDCL MoD'!AM40</f>
        <v>55.421436350248214</v>
      </c>
      <c r="I404" s="92">
        <f>'[38]TGSPDCL MoD'!AN40</f>
        <v>51.158248938690676</v>
      </c>
      <c r="J404" s="92">
        <f>'[38]TGSPDCL MoD'!AO40</f>
        <v>53.633648080885379</v>
      </c>
      <c r="K404" s="92">
        <f>'[38]TGSPDCL MoD'!AP40</f>
        <v>51.158248938690676</v>
      </c>
      <c r="L404" s="92">
        <f>'[38]TGSPDCL MoD'!AQ40</f>
        <v>0</v>
      </c>
      <c r="M404" s="92">
        <f>'[38]TGSPDCL MoD'!AR40</f>
        <v>28.776515028013506</v>
      </c>
      <c r="N404" s="92">
        <f>'[38]TGSPDCL MoD'!AS40</f>
        <v>57.553030056027012</v>
      </c>
      <c r="O404" s="92">
        <f>'[38]TGSPDCL MoD'!AT40</f>
        <v>63.561354064916898</v>
      </c>
      <c r="P404" s="92">
        <f>'[38]TGSPDCL MoD'!AU40</f>
        <v>74.605779702257237</v>
      </c>
      <c r="Q404" s="92">
        <f t="shared" si="170"/>
        <v>666.74355311603153</v>
      </c>
    </row>
    <row r="405" spans="3:17" x14ac:dyDescent="0.25">
      <c r="C405" s="1050"/>
      <c r="D405" s="16" t="s">
        <v>339</v>
      </c>
      <c r="E405" s="92">
        <f>'[38]TGSPDCL MoD'!AJ41+'[38]TGSPDCL MoD'!$AW$41/12</f>
        <v>31.327946618099059</v>
      </c>
      <c r="F405" s="92">
        <f>'[38]TGSPDCL MoD'!AK41+'[38]TGSPDCL MoD'!$AW$41/12</f>
        <v>40.315215219439722</v>
      </c>
      <c r="G405" s="92">
        <f>'[38]TGSPDCL MoD'!AL41+'[38]TGSPDCL MoD'!$AW$41/12</f>
        <v>0.51445427064540661</v>
      </c>
      <c r="H405" s="92">
        <f>'[38]TGSPDCL MoD'!AM41+'[38]TGSPDCL MoD'!$AW$41/12</f>
        <v>13.449701579003547</v>
      </c>
      <c r="I405" s="92">
        <f>'[38]TGSPDCL MoD'!AN41+'[38]TGSPDCL MoD'!$AW$41/12</f>
        <v>24.394910839921987</v>
      </c>
      <c r="J405" s="92">
        <f>'[38]TGSPDCL MoD'!AO41+'[38]TGSPDCL MoD'!$AW$41/12</f>
        <v>25.550416802951499</v>
      </c>
      <c r="K405" s="92">
        <f>'[38]TGSPDCL MoD'!AP41+'[38]TGSPDCL MoD'!$AW$41/12</f>
        <v>24.394910839921987</v>
      </c>
      <c r="L405" s="92">
        <f>'[38]TGSPDCL MoD'!AQ41+'[38]TGSPDCL MoD'!$AW$41/12</f>
        <v>32.955552620825678</v>
      </c>
      <c r="M405" s="92">
        <f>'[38]TGSPDCL MoD'!AR41+'[38]TGSPDCL MoD'!$AW$41/12</f>
        <v>27.379967911081565</v>
      </c>
      <c r="N405" s="92">
        <f>'[38]TGSPDCL MoD'!AS41+'[38]TGSPDCL MoD'!$AW$41/12</f>
        <v>27.379967911081565</v>
      </c>
      <c r="O405" s="92">
        <f>'[38]TGSPDCL MoD'!AT41+'[38]TGSPDCL MoD'!$AW$41/12</f>
        <v>31.071167515203616</v>
      </c>
      <c r="P405" s="92">
        <f>'[38]TGSPDCL MoD'!AU41+'[38]TGSPDCL MoD'!$AW$41/12</f>
        <v>35.340120100840437</v>
      </c>
      <c r="Q405" s="92">
        <f t="shared" si="170"/>
        <v>314.07433222901602</v>
      </c>
    </row>
    <row r="406" spans="3:17" x14ac:dyDescent="0.25">
      <c r="C406" s="1050"/>
      <c r="D406" s="16" t="s">
        <v>340</v>
      </c>
      <c r="E406" s="92">
        <f>SUM('[38]TGSPDCL MoD'!AJ49:AJ51)</f>
        <v>44.608853530836768</v>
      </c>
      <c r="F406" s="92">
        <f>SUM('[38]TGSPDCL MoD'!AK49:AK51)</f>
        <v>57.905406520098587</v>
      </c>
      <c r="G406" s="92">
        <f>SUM('[38]TGSPDCL MoD'!AL49:AL51)</f>
        <v>37.413877154895246</v>
      </c>
      <c r="H406" s="92">
        <f>SUM('[38]TGSPDCL MoD'!AM49:AM51)</f>
        <v>32.217505327826522</v>
      </c>
      <c r="I406" s="92">
        <f>SUM('[38]TGSPDCL MoD'!AN49:AN51)</f>
        <v>35.687082824669346</v>
      </c>
      <c r="J406" s="92">
        <f>SUM('[38]TGSPDCL MoD'!AO49:AO51)</f>
        <v>35.213770477744887</v>
      </c>
      <c r="K406" s="92">
        <f>SUM('[38]TGSPDCL MoD'!AP49:AP51)</f>
        <v>35.687082824669346</v>
      </c>
      <c r="L406" s="92">
        <f>SUM('[38]TGSPDCL MoD'!AQ49:AQ51)</f>
        <v>28.779905503765651</v>
      </c>
      <c r="M406" s="92">
        <f>SUM('[38]TGSPDCL MoD'!AR49:AR51)</f>
        <v>32.217505327826522</v>
      </c>
      <c r="N406" s="92">
        <f>SUM('[38]TGSPDCL MoD'!AS49:AS51)</f>
        <v>38.661006393391823</v>
      </c>
      <c r="O406" s="92">
        <f>SUM('[38]TGSPDCL MoD'!AT49:AT51)</f>
        <v>42.977992218956729</v>
      </c>
      <c r="P406" s="92">
        <f>SUM('[38]TGSPDCL MoD'!AU49:AU51)</f>
        <v>52.043662452642934</v>
      </c>
      <c r="Q406" s="92">
        <f t="shared" si="170"/>
        <v>473.41365055732433</v>
      </c>
    </row>
    <row r="407" spans="3:17" x14ac:dyDescent="0.25">
      <c r="C407" s="1050"/>
      <c r="D407" s="16" t="s">
        <v>341</v>
      </c>
      <c r="E407" s="92">
        <f>'[38]TGSPDCL MoD'!AJ53</f>
        <v>5.8728388493936352</v>
      </c>
      <c r="F407" s="92">
        <f>'[38]TGSPDCL MoD'!AK53</f>
        <v>7.3961064259551019</v>
      </c>
      <c r="G407" s="92">
        <f>'[38]TGSPDCL MoD'!AL53</f>
        <v>7.1575223476984888</v>
      </c>
      <c r="H407" s="92">
        <f>'[38]TGSPDCL MoD'!AM53</f>
        <v>4.930737617303409</v>
      </c>
      <c r="I407" s="92">
        <f>'[38]TGSPDCL MoD'!AN53</f>
        <v>4.5514501082800711</v>
      </c>
      <c r="J407" s="92">
        <f>'[38]TGSPDCL MoD'!AO53</f>
        <v>4.5881553510887816</v>
      </c>
      <c r="K407" s="92">
        <f>'[38]TGSPDCL MoD'!AP53</f>
        <v>4.5514501082800711</v>
      </c>
      <c r="L407" s="92">
        <f>'[38]TGSPDCL MoD'!AQ53</f>
        <v>5.6071132914872592</v>
      </c>
      <c r="M407" s="92">
        <f>'[38]TGSPDCL MoD'!AR53</f>
        <v>4.930737617303409</v>
      </c>
      <c r="N407" s="92">
        <f>'[38]TGSPDCL MoD'!AS53</f>
        <v>4.930737617303409</v>
      </c>
      <c r="O407" s="92">
        <f>'[38]TGSPDCL MoD'!AT53</f>
        <v>5.4813162594340588</v>
      </c>
      <c r="P407" s="92">
        <f>'[38]TGSPDCL MoD'!AU53</f>
        <v>6.6375314079084289</v>
      </c>
      <c r="Q407" s="92">
        <f t="shared" si="170"/>
        <v>66.635697001436128</v>
      </c>
    </row>
    <row r="408" spans="3:17" x14ac:dyDescent="0.25">
      <c r="C408" s="1050"/>
      <c r="D408" s="16" t="s">
        <v>342</v>
      </c>
      <c r="E408" s="92">
        <f>'[38]TGSPDCL MoD'!AJ54</f>
        <v>32.84077959041624</v>
      </c>
      <c r="F408" s="92">
        <f>'[38]TGSPDCL MoD'!AK54</f>
        <v>41.598320814527234</v>
      </c>
      <c r="G408" s="92">
        <f>'[38]TGSPDCL MoD'!AL54</f>
        <v>41.315819484717203</v>
      </c>
      <c r="H408" s="92">
        <f>'[38]TGSPDCL MoD'!AM54</f>
        <v>28.462008978360739</v>
      </c>
      <c r="I408" s="92">
        <f>'[38]TGSPDCL MoD'!AN54</f>
        <v>26.27262367233299</v>
      </c>
      <c r="J408" s="92">
        <f>'[38]TGSPDCL MoD'!AO54</f>
        <v>25.425119682902896</v>
      </c>
      <c r="K408" s="92">
        <f>'[38]TGSPDCL MoD'!AP54</f>
        <v>26.27262367233299</v>
      </c>
      <c r="L408" s="92">
        <f>'[38]TGSPDCL MoD'!AQ54</f>
        <v>31.781399603628625</v>
      </c>
      <c r="M408" s="92">
        <f>'[38]TGSPDCL MoD'!AR54</f>
        <v>28.462008978360739</v>
      </c>
      <c r="N408" s="92">
        <f>'[38]TGSPDCL MoD'!AS54</f>
        <v>28.462008978360739</v>
      </c>
      <c r="O408" s="92">
        <f>'[38]TGSPDCL MoD'!AT54</f>
        <v>31.640148938723609</v>
      </c>
      <c r="P408" s="92">
        <f>'[38]TGSPDCL MoD'!AU54</f>
        <v>37.576300736724157</v>
      </c>
      <c r="Q408" s="92">
        <f t="shared" si="170"/>
        <v>380.10916313138813</v>
      </c>
    </row>
    <row r="409" spans="3:17" x14ac:dyDescent="0.25">
      <c r="C409" s="1050"/>
      <c r="D409" s="257" t="s">
        <v>343</v>
      </c>
      <c r="E409" s="92">
        <f>'[38]TGSPDCL MoD'!AJ55</f>
        <v>92.073822962662049</v>
      </c>
      <c r="F409" s="92">
        <f>'[38]TGSPDCL MoD'!AK55</f>
        <v>94.579236106614104</v>
      </c>
      <c r="G409" s="92">
        <f>'[38]TGSPDCL MoD'!AL55</f>
        <v>91.52829300640073</v>
      </c>
      <c r="H409" s="92">
        <f>'[38]TGSPDCL MoD'!AM55</f>
        <v>91.391036399997162</v>
      </c>
      <c r="I409" s="92">
        <f>'[38]TGSPDCL MoD'!AN55</f>
        <v>73.73987540848043</v>
      </c>
      <c r="J409" s="92">
        <f>'[38]TGSPDCL MoD'!AO55</f>
        <v>80.428562336778441</v>
      </c>
      <c r="K409" s="92">
        <f>'[38]TGSPDCL MoD'!AP55</f>
        <v>73.652161837022646</v>
      </c>
      <c r="L409" s="92">
        <f>'[38]TGSPDCL MoD'!AQ55</f>
        <v>93.547299469777244</v>
      </c>
      <c r="M409" s="92">
        <f>'[38]TGSPDCL MoD'!AR55</f>
        <v>92.159616073132511</v>
      </c>
      <c r="N409" s="92">
        <f>'[38]TGSPDCL MoD'!AS55</f>
        <v>82.830572925004589</v>
      </c>
      <c r="O409" s="92">
        <f>'[38]TGSPDCL MoD'!AT55</f>
        <v>81.373730859525423</v>
      </c>
      <c r="P409" s="92">
        <f>'[38]TGSPDCL MoD'!AU55</f>
        <v>96.96263014836552</v>
      </c>
      <c r="Q409" s="92">
        <f t="shared" si="170"/>
        <v>1044.2668375337607</v>
      </c>
    </row>
    <row r="410" spans="3:17" x14ac:dyDescent="0.25">
      <c r="C410" s="1051"/>
      <c r="D410" s="257" t="s">
        <v>412</v>
      </c>
      <c r="E410" s="92">
        <f>'[38]TGSPDCL MoD'!AJ56</f>
        <v>90.182076421451768</v>
      </c>
      <c r="F410" s="92">
        <f>'[38]TGSPDCL MoD'!AK56</f>
        <v>94.58358827908765</v>
      </c>
      <c r="G410" s="92">
        <f>'[38]TGSPDCL MoD'!AL56</f>
        <v>91.532504786213778</v>
      </c>
      <c r="H410" s="92">
        <f>'[38]TGSPDCL MoD'!AM56</f>
        <v>89.783614915888705</v>
      </c>
      <c r="I410" s="92">
        <f>'[38]TGSPDCL MoD'!AN56</f>
        <v>69.466463078354082</v>
      </c>
      <c r="J410" s="92">
        <f>'[38]TGSPDCL MoD'!AO56</f>
        <v>72.822212439173967</v>
      </c>
      <c r="K410" s="92">
        <f>'[38]TGSPDCL MoD'!AP56</f>
        <v>71.486285139012153</v>
      </c>
      <c r="L410" s="92">
        <f>'[38]TGSPDCL MoD'!AQ56</f>
        <v>93.551604156497973</v>
      </c>
      <c r="M410" s="92">
        <f>'[38]TGSPDCL MoD'!AR56</f>
        <v>85.138301457891842</v>
      </c>
      <c r="N410" s="92">
        <f>'[38]TGSPDCL MoD'!AS56</f>
        <v>82.065172183326041</v>
      </c>
      <c r="O410" s="92">
        <f>'[38]TGSPDCL MoD'!AT56</f>
        <v>79.568746741313745</v>
      </c>
      <c r="P410" s="92">
        <f>'[38]TGSPDCL MoD'!AU56</f>
        <v>94.58358827908765</v>
      </c>
      <c r="Q410" s="92">
        <f t="shared" si="170"/>
        <v>1014.7641578772993</v>
      </c>
    </row>
    <row r="411" spans="3:17" x14ac:dyDescent="0.25">
      <c r="C411" s="16"/>
      <c r="D411" s="16" t="s">
        <v>344</v>
      </c>
      <c r="E411" s="92">
        <f>'[38]TGSPDCL MoD'!AJ33</f>
        <v>1.1523835905758508</v>
      </c>
      <c r="F411" s="92">
        <f>'[38]TGSPDCL MoD'!AK33</f>
        <v>1.4596858813961366</v>
      </c>
      <c r="G411" s="92">
        <f>'[38]TGSPDCL MoD'!AL33</f>
        <v>1.4497729042728069</v>
      </c>
      <c r="H411" s="92">
        <f>'[38]TGSPDCL MoD'!AM33</f>
        <v>0.99873244516576132</v>
      </c>
      <c r="I411" s="92">
        <f>'[38]TGSPDCL MoD'!AN33</f>
        <v>0.92190687246071445</v>
      </c>
      <c r="J411" s="92">
        <f>'[38]TGSPDCL MoD'!AO33</f>
        <v>0.89216794109101394</v>
      </c>
      <c r="K411" s="92">
        <f>'[38]TGSPDCL MoD'!AP33</f>
        <v>0.92190687246071445</v>
      </c>
      <c r="L411" s="92">
        <f>'[38]TGSPDCL MoD'!AQ33</f>
        <v>1.1152099263637312</v>
      </c>
      <c r="M411" s="92">
        <f>'[38]TGSPDCL MoD'!AR33</f>
        <v>0.99873244516576132</v>
      </c>
      <c r="N411" s="92">
        <f>'[38]TGSPDCL MoD'!AS33</f>
        <v>0.99873244516576132</v>
      </c>
      <c r="O411" s="92">
        <f>'[38]TGSPDCL MoD'!AT33</f>
        <v>1.1102534378021058</v>
      </c>
      <c r="P411" s="92">
        <f>'[38]TGSPDCL MoD'!AU33</f>
        <v>1.3060347359859497</v>
      </c>
      <c r="Q411" s="92">
        <f t="shared" si="170"/>
        <v>13.325519497906306</v>
      </c>
    </row>
    <row r="412" spans="3:17" x14ac:dyDescent="0.25">
      <c r="C412" s="16"/>
      <c r="D412" s="16" t="s">
        <v>345</v>
      </c>
      <c r="E412" s="92">
        <f>'[38]TGSPDCL MoD'!AJ34</f>
        <v>0.97769612524437266</v>
      </c>
      <c r="F412" s="92">
        <f>'[38]TGSPDCL MoD'!AK34</f>
        <v>0.96759785540616794</v>
      </c>
      <c r="G412" s="92">
        <f>'[38]TGSPDCL MoD'!AL34</f>
        <v>0.97769612524437266</v>
      </c>
      <c r="H412" s="92">
        <f>'[38]TGSPDCL MoD'!AM34</f>
        <v>1.0316300664256937</v>
      </c>
      <c r="I412" s="92">
        <f>'[38]TGSPDCL MoD'!AN34</f>
        <v>0.83953343336711639</v>
      </c>
      <c r="J412" s="92">
        <f>'[38]TGSPDCL MoD'!AO34</f>
        <v>0.90391029197463868</v>
      </c>
      <c r="K412" s="92">
        <f>'[38]TGSPDCL MoD'!AP34</f>
        <v>0.79684529268743243</v>
      </c>
      <c r="L412" s="92">
        <f>'[38]TGSPDCL MoD'!AQ34</f>
        <v>0.97769612524437266</v>
      </c>
      <c r="M412" s="92">
        <f>'[38]TGSPDCL MoD'!AR34</f>
        <v>0.98894192574600992</v>
      </c>
      <c r="N412" s="92">
        <f>'[38]TGSPDCL MoD'!AS34</f>
        <v>0.92490971472648398</v>
      </c>
      <c r="O412" s="92">
        <f>'[38]TGSPDCL MoD'!AT34</f>
        <v>0.84672119064098594</v>
      </c>
      <c r="P412" s="92">
        <f>'[38]TGSPDCL MoD'!AU34</f>
        <v>1.0316300664256937</v>
      </c>
      <c r="Q412" s="92">
        <f t="shared" si="170"/>
        <v>11.264808213133341</v>
      </c>
    </row>
    <row r="413" spans="3:17" x14ac:dyDescent="0.25">
      <c r="C413" s="16"/>
      <c r="D413" s="16" t="s">
        <v>346</v>
      </c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16">
        <f t="shared" si="170"/>
        <v>0</v>
      </c>
    </row>
    <row r="414" spans="3:17" x14ac:dyDescent="0.25">
      <c r="C414" s="16"/>
      <c r="D414" s="16" t="s">
        <v>347</v>
      </c>
      <c r="E414" s="92">
        <f>'[38]TGSPDCL MoD'!AJ52</f>
        <v>6.8746616404267682</v>
      </c>
      <c r="F414" s="92">
        <f>'[38]TGSPDCL MoD'!AK52</f>
        <v>7.1038170284409929</v>
      </c>
      <c r="G414" s="92">
        <f>'[38]TGSPDCL MoD'!AL52</f>
        <v>6.8746616404267682</v>
      </c>
      <c r="H414" s="92">
        <f>'[38]TGSPDCL MoD'!AM52</f>
        <v>7.253897669886932</v>
      </c>
      <c r="I414" s="92">
        <f>'[38]TGSPDCL MoD'!AN52</f>
        <v>5.9653014868732184</v>
      </c>
      <c r="J414" s="92">
        <f>'[38]TGSPDCL MoD'!AO52</f>
        <v>6.5841829795636642</v>
      </c>
      <c r="K414" s="92">
        <f>'[38]TGSPDCL MoD'!AP52</f>
        <v>5.6030106139816294</v>
      </c>
      <c r="L414" s="92">
        <f>'[38]TGSPDCL MoD'!AQ52</f>
        <v>6.8746616404267682</v>
      </c>
      <c r="M414" s="92">
        <f>'[38]TGSPDCL MoD'!AR52</f>
        <v>7.1038170284409929</v>
      </c>
      <c r="N414" s="92">
        <f>'[38]TGSPDCL MoD'!AS52</f>
        <v>6.6535751041031856</v>
      </c>
      <c r="O414" s="92">
        <f>'[38]TGSPDCL MoD'!AT52</f>
        <v>6.1452374475927538</v>
      </c>
      <c r="P414" s="92">
        <f>'[38]TGSPDCL MoD'!AU52</f>
        <v>7.5540589527788047</v>
      </c>
      <c r="Q414" s="16">
        <f t="shared" si="170"/>
        <v>80.590883232942474</v>
      </c>
    </row>
    <row r="415" spans="3:17" x14ac:dyDescent="0.25">
      <c r="C415" s="16"/>
      <c r="D415" s="16" t="s">
        <v>348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>
        <f t="shared" si="170"/>
        <v>0</v>
      </c>
    </row>
    <row r="416" spans="3:17" x14ac:dyDescent="0.25">
      <c r="C416" s="16"/>
      <c r="D416" s="16" t="s">
        <v>349</v>
      </c>
      <c r="E416" s="92">
        <f>'[38]TGSPDCL MoD'!AJ46</f>
        <v>13.009621552661439</v>
      </c>
      <c r="F416" s="92">
        <f>'[38]TGSPDCL MoD'!AK46</f>
        <v>16.804094505521032</v>
      </c>
      <c r="G416" s="92">
        <f>'[38]TGSPDCL MoD'!AL46</f>
        <v>16.262026940826807</v>
      </c>
      <c r="H416" s="92">
        <f>'[38]TGSPDCL MoD'!AM46</f>
        <v>10.922661428588661</v>
      </c>
      <c r="I416" s="92">
        <f>'[38]TGSPDCL MoD'!AN46</f>
        <v>10.082456703312607</v>
      </c>
      <c r="J416" s="92">
        <f>'[38]TGSPDCL MoD'!AO46</f>
        <v>10.570317511537413</v>
      </c>
      <c r="K416" s="92">
        <f>'[38]TGSPDCL MoD'!AP46</f>
        <v>10.082456703312607</v>
      </c>
      <c r="L416" s="92">
        <f>'[38]TGSPDCL MoD'!AQ46</f>
        <v>12.789897936720399</v>
      </c>
      <c r="M416" s="92">
        <f>'[38]TGSPDCL MoD'!AR46</f>
        <v>11.342763791226686</v>
      </c>
      <c r="N416" s="92">
        <f>'[38]TGSPDCL MoD'!AS46</f>
        <v>11.342763791226686</v>
      </c>
      <c r="O416" s="92">
        <f>'[38]TGSPDCL MoD'!AT46</f>
        <v>12.901208039722595</v>
      </c>
      <c r="P416" s="92">
        <f>'[38]TGSPDCL MoD'!AU46</f>
        <v>14.703582692330897</v>
      </c>
      <c r="Q416" s="92">
        <f t="shared" si="170"/>
        <v>150.81385159698783</v>
      </c>
    </row>
    <row r="417" spans="3:17" x14ac:dyDescent="0.25">
      <c r="C417" s="16"/>
      <c r="D417" s="16" t="s">
        <v>350</v>
      </c>
      <c r="E417" s="92">
        <f>'[38]TGSPDCL MoD'!AJ47</f>
        <v>19.329707934324567</v>
      </c>
      <c r="F417" s="92">
        <f>'[38]TGSPDCL MoD'!AK47</f>
        <v>0</v>
      </c>
      <c r="G417" s="92">
        <f>'[38]TGSPDCL MoD'!AL47</f>
        <v>9.9851721558117337</v>
      </c>
      <c r="H417" s="92">
        <f>'[38]TGSPDCL MoD'!AM47</f>
        <v>19.270403322270049</v>
      </c>
      <c r="I417" s="92">
        <f>'[38]TGSPDCL MoD'!AN47</f>
        <v>14.263133167664446</v>
      </c>
      <c r="J417" s="92">
        <f>'[38]TGSPDCL MoD'!AO47</f>
        <v>15.565121301706569</v>
      </c>
      <c r="K417" s="92">
        <f>'[38]TGSPDCL MoD'!AP47</f>
        <v>15.173545923047286</v>
      </c>
      <c r="L417" s="92">
        <f>'[38]TGSPDCL MoD'!AQ47</f>
        <v>20.410866612615216</v>
      </c>
      <c r="M417" s="92">
        <f>'[38]TGSPDCL MoD'!AR47</f>
        <v>17.904784189195794</v>
      </c>
      <c r="N417" s="92">
        <f>'[38]TGSPDCL MoD'!AS47</f>
        <v>17.904784189195794</v>
      </c>
      <c r="O417" s="92">
        <f>'[38]TGSPDCL MoD'!AT47</f>
        <v>16.994371433812958</v>
      </c>
      <c r="P417" s="92">
        <f>'[38]TGSPDCL MoD'!AU47</f>
        <v>20.37555054826808</v>
      </c>
      <c r="Q417" s="92">
        <f t="shared" si="170"/>
        <v>187.17744077791249</v>
      </c>
    </row>
    <row r="418" spans="3:17" x14ac:dyDescent="0.25">
      <c r="C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>
        <f t="shared" si="170"/>
        <v>0</v>
      </c>
    </row>
    <row r="419" spans="3:17" x14ac:dyDescent="0.25"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>
        <f t="shared" si="170"/>
        <v>0</v>
      </c>
    </row>
    <row r="420" spans="3:17" x14ac:dyDescent="0.25"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>
        <f t="shared" si="170"/>
        <v>0</v>
      </c>
    </row>
    <row r="421" spans="3:17" x14ac:dyDescent="0.25"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>
        <f t="shared" si="170"/>
        <v>0</v>
      </c>
    </row>
    <row r="422" spans="3:17" x14ac:dyDescent="0.25"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>
        <f t="shared" si="170"/>
        <v>0</v>
      </c>
    </row>
    <row r="423" spans="3:17" x14ac:dyDescent="0.25"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f t="shared" si="170"/>
        <v>0</v>
      </c>
    </row>
    <row r="424" spans="3:17" x14ac:dyDescent="0.25"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>
        <f t="shared" si="170"/>
        <v>0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>
        <f t="shared" si="170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>
        <f t="shared" si="170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f t="shared" si="170"/>
        <v>0</v>
      </c>
    </row>
    <row r="428" spans="3:17" x14ac:dyDescent="0.25">
      <c r="C428" s="937" t="s">
        <v>188</v>
      </c>
      <c r="D428" s="938"/>
      <c r="E428" s="263">
        <f t="shared" ref="E428:P428" si="171">SUM(E401:E427)</f>
        <v>468.16796508247864</v>
      </c>
      <c r="F428" s="263">
        <f t="shared" si="171"/>
        <v>524.72375882437962</v>
      </c>
      <c r="G428" s="263">
        <f t="shared" si="171"/>
        <v>465.74834434277432</v>
      </c>
      <c r="H428" s="263">
        <f t="shared" si="171"/>
        <v>408.86582576052291</v>
      </c>
      <c r="I428" s="263">
        <f t="shared" si="171"/>
        <v>368.8542396044694</v>
      </c>
      <c r="J428" s="263">
        <f t="shared" si="171"/>
        <v>391.50193484943475</v>
      </c>
      <c r="K428" s="263">
        <f t="shared" si="171"/>
        <v>376.11360977234142</v>
      </c>
      <c r="L428" s="263">
        <f t="shared" si="171"/>
        <v>398.31910258059293</v>
      </c>
      <c r="M428" s="263">
        <f t="shared" si="171"/>
        <v>386.80043422829419</v>
      </c>
      <c r="N428" s="263">
        <f t="shared" si="171"/>
        <v>414.84502842923962</v>
      </c>
      <c r="O428" s="263">
        <f t="shared" si="171"/>
        <v>437.51732795600537</v>
      </c>
      <c r="P428" s="263">
        <f t="shared" si="171"/>
        <v>518.21064167397799</v>
      </c>
      <c r="Q428" s="264">
        <f t="shared" si="170"/>
        <v>5159.6682131045118</v>
      </c>
    </row>
    <row r="429" spans="3:17" x14ac:dyDescent="0.25">
      <c r="C429" s="935" t="s">
        <v>351</v>
      </c>
      <c r="D429" s="93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</row>
    <row r="430" spans="3:17" x14ac:dyDescent="0.25">
      <c r="C430" s="1004" t="s">
        <v>352</v>
      </c>
      <c r="D430" s="257" t="s">
        <v>353</v>
      </c>
      <c r="E430" s="92">
        <f>'[38]TGSPDCL MoD'!AJ32</f>
        <v>2.7848910929069661</v>
      </c>
      <c r="F430" s="92">
        <f>'[38]TGSPDCL MoD'!AK32</f>
        <v>2.8777207960038651</v>
      </c>
      <c r="G430" s="92">
        <f>'[38]TGSPDCL MoD'!AL32</f>
        <v>2.7848910929069661</v>
      </c>
      <c r="H430" s="92">
        <f>'[38]TGSPDCL MoD'!AM32</f>
        <v>2.8777207960038651</v>
      </c>
      <c r="I430" s="92">
        <f>'[38]TGSPDCL MoD'!AN32</f>
        <v>2.8777207960038651</v>
      </c>
      <c r="J430" s="92">
        <f>'[38]TGSPDCL MoD'!AO32</f>
        <v>2.7848910929069661</v>
      </c>
      <c r="K430" s="92">
        <f>'[38]TGSPDCL MoD'!AP32</f>
        <v>2.8777207960038651</v>
      </c>
      <c r="L430" s="92">
        <f>'[38]TGSPDCL MoD'!AQ32</f>
        <v>2.7848910929069661</v>
      </c>
      <c r="M430" s="92">
        <f>'[38]TGSPDCL MoD'!AR32</f>
        <v>2.8777207960038651</v>
      </c>
      <c r="N430" s="92">
        <f>'[38]TGSPDCL MoD'!AS32</f>
        <v>2.8777207960038651</v>
      </c>
      <c r="O430" s="92">
        <f>'[38]TGSPDCL MoD'!AT32</f>
        <v>2.5992316867131686</v>
      </c>
      <c r="P430" s="92">
        <f>'[38]TGSPDCL MoD'!AU32</f>
        <v>2.8777207960038651</v>
      </c>
      <c r="Q430" s="92">
        <f t="shared" ref="Q430:Q444" si="172">SUM(E430:P430)</f>
        <v>33.882841630368084</v>
      </c>
    </row>
    <row r="431" spans="3:17" x14ac:dyDescent="0.25">
      <c r="C431" s="1005"/>
      <c r="D431" s="257" t="s">
        <v>354</v>
      </c>
      <c r="E431" s="92">
        <f>'[38]TGSPDCL MoD'!AJ37+'[38]TGSPDCL MoD'!AJ36</f>
        <v>11.93360772532397</v>
      </c>
      <c r="F431" s="92">
        <f>'[38]TGSPDCL MoD'!AK37+'[38]TGSPDCL MoD'!AK36</f>
        <v>12.331394649501433</v>
      </c>
      <c r="G431" s="92">
        <f>'[38]TGSPDCL MoD'!AL37+'[38]TGSPDCL MoD'!AL36</f>
        <v>11.93360772532397</v>
      </c>
      <c r="H431" s="92">
        <f>'[38]TGSPDCL MoD'!AM37+'[38]TGSPDCL MoD'!AM36</f>
        <v>12.331394649501433</v>
      </c>
      <c r="I431" s="92">
        <f>'[38]TGSPDCL MoD'!AN37+'[38]TGSPDCL MoD'!AN36</f>
        <v>12.331394649501433</v>
      </c>
      <c r="J431" s="92">
        <f>'[38]TGSPDCL MoD'!AO37+'[38]TGSPDCL MoD'!AO36</f>
        <v>11.93360772532397</v>
      </c>
      <c r="K431" s="92">
        <f>'[38]TGSPDCL MoD'!AP37+'[38]TGSPDCL MoD'!AP36</f>
        <v>12.331394649501433</v>
      </c>
      <c r="L431" s="92">
        <f>'[38]TGSPDCL MoD'!AQ37+'[38]TGSPDCL MoD'!AQ36</f>
        <v>11.93360772532397</v>
      </c>
      <c r="M431" s="92">
        <f>'[38]TGSPDCL MoD'!AR37+'[38]TGSPDCL MoD'!AR36</f>
        <v>12.331394649501433</v>
      </c>
      <c r="N431" s="92">
        <f>'[38]TGSPDCL MoD'!AS37+'[38]TGSPDCL MoD'!AS36</f>
        <v>12.331394649501433</v>
      </c>
      <c r="O431" s="92">
        <f>'[38]TGSPDCL MoD'!AT37+'[38]TGSPDCL MoD'!AT36</f>
        <v>11.138033876969034</v>
      </c>
      <c r="P431" s="92">
        <f>'[38]TGSPDCL MoD'!AU37+'[38]TGSPDCL MoD'!AU36</f>
        <v>12.331394649501433</v>
      </c>
      <c r="Q431" s="92">
        <f t="shared" si="172"/>
        <v>145.19222732477493</v>
      </c>
    </row>
    <row r="432" spans="3:17" x14ac:dyDescent="0.25">
      <c r="C432" s="1005"/>
      <c r="D432" s="257" t="s">
        <v>355</v>
      </c>
      <c r="E432" s="92">
        <f>'[38]TGSPDCL MoD'!AJ38+'[38]TGSPDCL MoD'!AJ39</f>
        <v>11.93360772532397</v>
      </c>
      <c r="F432" s="92">
        <f>'[38]TGSPDCL MoD'!AK38+'[38]TGSPDCL MoD'!AK39</f>
        <v>12.331394649501433</v>
      </c>
      <c r="G432" s="92">
        <f>'[38]TGSPDCL MoD'!AL38+'[38]TGSPDCL MoD'!AL39</f>
        <v>11.93360772532397</v>
      </c>
      <c r="H432" s="92">
        <f>'[38]TGSPDCL MoD'!AM38+'[38]TGSPDCL MoD'!AM39</f>
        <v>12.331394649501433</v>
      </c>
      <c r="I432" s="92">
        <f>'[38]TGSPDCL MoD'!AN38+'[38]TGSPDCL MoD'!AN39</f>
        <v>12.331394649501433</v>
      </c>
      <c r="J432" s="92">
        <f>'[38]TGSPDCL MoD'!AO38+'[38]TGSPDCL MoD'!AO39</f>
        <v>11.93360772532397</v>
      </c>
      <c r="K432" s="92">
        <f>'[38]TGSPDCL MoD'!AP38+'[38]TGSPDCL MoD'!AP39</f>
        <v>12.331394649501433</v>
      </c>
      <c r="L432" s="92">
        <f>'[38]TGSPDCL MoD'!AQ38+'[38]TGSPDCL MoD'!AQ39</f>
        <v>11.93360772532397</v>
      </c>
      <c r="M432" s="92">
        <f>'[38]TGSPDCL MoD'!AR38+'[38]TGSPDCL MoD'!AR39</f>
        <v>12.331394649501433</v>
      </c>
      <c r="N432" s="92">
        <f>'[38]TGSPDCL MoD'!AS38+'[38]TGSPDCL MoD'!AS39</f>
        <v>12.331394649501433</v>
      </c>
      <c r="O432" s="92">
        <f>'[38]TGSPDCL MoD'!AT38+'[38]TGSPDCL MoD'!AT39</f>
        <v>11.138033876969034</v>
      </c>
      <c r="P432" s="92">
        <f>'[38]TGSPDCL MoD'!AU38+'[38]TGSPDCL MoD'!AU39</f>
        <v>12.331394649501433</v>
      </c>
      <c r="Q432" s="92">
        <f t="shared" si="172"/>
        <v>145.19222732477493</v>
      </c>
    </row>
    <row r="433" spans="3:21" x14ac:dyDescent="0.25">
      <c r="C433" s="1006"/>
      <c r="D433" s="257" t="s">
        <v>356</v>
      </c>
      <c r="E433" s="92">
        <f>'[38]TGSPDCL MoD'!AJ48</f>
        <v>11.189175397062446</v>
      </c>
      <c r="F433" s="92">
        <f>'[38]TGSPDCL MoD'!AK48</f>
        <v>11.56214791029786</v>
      </c>
      <c r="G433" s="92">
        <f>'[38]TGSPDCL MoD'!AL48</f>
        <v>11.189175397062446</v>
      </c>
      <c r="H433" s="92">
        <f>'[38]TGSPDCL MoD'!AM48</f>
        <v>11.56214791029786</v>
      </c>
      <c r="I433" s="92">
        <f>'[38]TGSPDCL MoD'!AN48</f>
        <v>11.56214791029786</v>
      </c>
      <c r="J433" s="92">
        <f>'[38]TGSPDCL MoD'!AO48</f>
        <v>11.189175397062446</v>
      </c>
      <c r="K433" s="92">
        <f>'[38]TGSPDCL MoD'!AP48</f>
        <v>11.56214791029786</v>
      </c>
      <c r="L433" s="92">
        <f>'[38]TGSPDCL MoD'!AQ48</f>
        <v>11.189175397062446</v>
      </c>
      <c r="M433" s="92">
        <f>'[38]TGSPDCL MoD'!AR48</f>
        <v>11.56214791029786</v>
      </c>
      <c r="N433" s="92">
        <f>'[38]TGSPDCL MoD'!AS48</f>
        <v>11.56214791029786</v>
      </c>
      <c r="O433" s="92">
        <f>'[38]TGSPDCL MoD'!AT48</f>
        <v>10.443230370591611</v>
      </c>
      <c r="P433" s="92">
        <f>'[38]TGSPDCL MoD'!AU48</f>
        <v>11.56214791029786</v>
      </c>
      <c r="Q433" s="92">
        <f t="shared" si="172"/>
        <v>136.1349673309264</v>
      </c>
    </row>
    <row r="434" spans="3:21" x14ac:dyDescent="0.25">
      <c r="C434" s="16"/>
      <c r="D434" s="16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>
        <f t="shared" si="172"/>
        <v>0</v>
      </c>
    </row>
    <row r="435" spans="3:21" x14ac:dyDescent="0.25">
      <c r="C435" s="16"/>
      <c r="D435" s="16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>
        <f t="shared" si="172"/>
        <v>0</v>
      </c>
    </row>
    <row r="436" spans="3:21" x14ac:dyDescent="0.25">
      <c r="C436" s="16"/>
      <c r="D436" s="16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>
        <f t="shared" si="172"/>
        <v>0</v>
      </c>
    </row>
    <row r="437" spans="3:21" x14ac:dyDescent="0.25">
      <c r="C437" s="16"/>
      <c r="D437" s="16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>
        <f t="shared" si="172"/>
        <v>0</v>
      </c>
    </row>
    <row r="438" spans="3:21" x14ac:dyDescent="0.25">
      <c r="C438" s="16"/>
      <c r="D438" s="16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>
        <f t="shared" si="172"/>
        <v>0</v>
      </c>
    </row>
    <row r="439" spans="3:21" x14ac:dyDescent="0.25">
      <c r="C439" s="16"/>
      <c r="D439" s="16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>
        <f t="shared" si="172"/>
        <v>0</v>
      </c>
    </row>
    <row r="440" spans="3:21" x14ac:dyDescent="0.25">
      <c r="C440" s="16"/>
      <c r="D440" s="16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>
        <f t="shared" si="172"/>
        <v>0</v>
      </c>
    </row>
    <row r="441" spans="3:21" x14ac:dyDescent="0.25">
      <c r="C441" s="16"/>
      <c r="D441" s="16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>
        <f t="shared" si="172"/>
        <v>0</v>
      </c>
      <c r="U441" s="4">
        <f>(5408/3439)</f>
        <v>1.5725501599302123</v>
      </c>
    </row>
    <row r="442" spans="3:21" x14ac:dyDescent="0.25">
      <c r="C442" s="16"/>
      <c r="D442" s="16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>
        <f t="shared" si="172"/>
        <v>0</v>
      </c>
      <c r="U442" s="4">
        <f>U441^(1/5)</f>
        <v>1.0947649924397851</v>
      </c>
    </row>
    <row r="443" spans="3:21" x14ac:dyDescent="0.25">
      <c r="C443" s="16"/>
      <c r="D443" s="16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>
        <f t="shared" si="172"/>
        <v>0</v>
      </c>
      <c r="U443" s="183">
        <f>U442-1</f>
        <v>9.476499243978509E-2</v>
      </c>
    </row>
    <row r="444" spans="3:21" x14ac:dyDescent="0.25">
      <c r="C444" s="937" t="s">
        <v>188</v>
      </c>
      <c r="D444" s="938"/>
      <c r="E444" s="92">
        <f t="shared" ref="E444:P444" si="173">SUM(E430:E443)</f>
        <v>37.84128194061735</v>
      </c>
      <c r="F444" s="92">
        <f t="shared" si="173"/>
        <v>39.10265800530459</v>
      </c>
      <c r="G444" s="92">
        <f t="shared" si="173"/>
        <v>37.84128194061735</v>
      </c>
      <c r="H444" s="92">
        <f t="shared" si="173"/>
        <v>39.10265800530459</v>
      </c>
      <c r="I444" s="92">
        <f t="shared" si="173"/>
        <v>39.10265800530459</v>
      </c>
      <c r="J444" s="92">
        <f t="shared" si="173"/>
        <v>37.84128194061735</v>
      </c>
      <c r="K444" s="92">
        <f t="shared" si="173"/>
        <v>39.10265800530459</v>
      </c>
      <c r="L444" s="92">
        <f t="shared" si="173"/>
        <v>37.84128194061735</v>
      </c>
      <c r="M444" s="92">
        <f t="shared" si="173"/>
        <v>39.10265800530459</v>
      </c>
      <c r="N444" s="92">
        <f t="shared" si="173"/>
        <v>39.10265800530459</v>
      </c>
      <c r="O444" s="92">
        <f t="shared" si="173"/>
        <v>35.318529811242854</v>
      </c>
      <c r="P444" s="92">
        <f t="shared" si="173"/>
        <v>39.10265800530459</v>
      </c>
      <c r="Q444" s="116">
        <f t="shared" si="172"/>
        <v>460.40226361084439</v>
      </c>
      <c r="R444" s="492"/>
    </row>
    <row r="445" spans="3:21" x14ac:dyDescent="0.25">
      <c r="C445" s="935" t="s">
        <v>358</v>
      </c>
      <c r="D445" s="936"/>
      <c r="E445" s="92">
        <f t="shared" ref="E445:Q445" si="174">E428+E444</f>
        <v>506.00924702309601</v>
      </c>
      <c r="F445" s="92">
        <f t="shared" si="174"/>
        <v>563.82641682968415</v>
      </c>
      <c r="G445" s="92">
        <f t="shared" si="174"/>
        <v>503.58962628339168</v>
      </c>
      <c r="H445" s="92">
        <f t="shared" si="174"/>
        <v>447.9684837658275</v>
      </c>
      <c r="I445" s="92">
        <f t="shared" si="174"/>
        <v>407.95689760977399</v>
      </c>
      <c r="J445" s="92">
        <f t="shared" si="174"/>
        <v>429.34321679005211</v>
      </c>
      <c r="K445" s="92">
        <f t="shared" si="174"/>
        <v>415.21626777764601</v>
      </c>
      <c r="L445" s="92">
        <f t="shared" si="174"/>
        <v>436.16038452121029</v>
      </c>
      <c r="M445" s="92">
        <f t="shared" si="174"/>
        <v>425.90309223359878</v>
      </c>
      <c r="N445" s="92">
        <f t="shared" si="174"/>
        <v>453.94768643454421</v>
      </c>
      <c r="O445" s="92">
        <f t="shared" si="174"/>
        <v>472.83585776724823</v>
      </c>
      <c r="P445" s="92">
        <f t="shared" si="174"/>
        <v>557.31329967928264</v>
      </c>
      <c r="Q445" s="116">
        <f t="shared" si="174"/>
        <v>5620.0704767153566</v>
      </c>
      <c r="R445" s="492"/>
    </row>
    <row r="446" spans="3:21" x14ac:dyDescent="0.25">
      <c r="C446" s="1002" t="s">
        <v>359</v>
      </c>
      <c r="D446" s="1003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3:21" x14ac:dyDescent="0.25">
      <c r="C447" s="16" t="s">
        <v>360</v>
      </c>
      <c r="D447" s="16" t="s">
        <v>360</v>
      </c>
      <c r="E447" s="92">
        <f>'[38]TGSPDCL MoD'!AJ23</f>
        <v>29.422375962405436</v>
      </c>
      <c r="F447" s="92">
        <f>'[38]TGSPDCL MoD'!AK23</f>
        <v>30.236268495238271</v>
      </c>
      <c r="G447" s="92">
        <f>'[38]TGSPDCL MoD'!AL23</f>
        <v>29.422375962405418</v>
      </c>
      <c r="H447" s="92">
        <f>'[38]TGSPDCL MoD'!AM23</f>
        <v>31.045441303054542</v>
      </c>
      <c r="I447" s="92">
        <f>'[38]TGSPDCL MoD'!AN23</f>
        <v>25.264566025934055</v>
      </c>
      <c r="J447" s="92">
        <f>'[38]TGSPDCL MoD'!AO23</f>
        <v>28.179176978078452</v>
      </c>
      <c r="K447" s="92">
        <f>'[38]TGSPDCL MoD'!AP23</f>
        <v>23.979927075462829</v>
      </c>
      <c r="L447" s="92">
        <f>'[38]TGSPDCL MoD'!AQ23</f>
        <v>29.422375962405418</v>
      </c>
      <c r="M447" s="92">
        <f>'[38]TGSPDCL MoD'!AR23</f>
        <v>30.403121827818932</v>
      </c>
      <c r="N447" s="92">
        <f>'[38]TGSPDCL MoD'!AS23</f>
        <v>28.212807627414833</v>
      </c>
      <c r="O447" s="92">
        <f>'[38]TGSPDCL MoD'!AT23</f>
        <v>26.106079350295936</v>
      </c>
      <c r="P447" s="92">
        <f>'[38]TGSPDCL MoD'!AU23</f>
        <v>32.240309069967019</v>
      </c>
      <c r="Q447" s="92">
        <f>SUM(E447:P447)</f>
        <v>343.93482564048117</v>
      </c>
    </row>
    <row r="448" spans="3:21" x14ac:dyDescent="0.25">
      <c r="C448" s="16" t="s">
        <v>361</v>
      </c>
      <c r="D448" s="16" t="s">
        <v>361</v>
      </c>
      <c r="E448" s="92">
        <f>'[38]TGSPDCL MoD'!AJ24</f>
        <v>0</v>
      </c>
      <c r="F448" s="92">
        <f>'[38]TGSPDCL MoD'!AK24</f>
        <v>0</v>
      </c>
      <c r="G448" s="92">
        <f>'[38]TGSPDCL MoD'!AL24</f>
        <v>0</v>
      </c>
      <c r="H448" s="92">
        <f>'[38]TGSPDCL MoD'!AM24</f>
        <v>0</v>
      </c>
      <c r="I448" s="92">
        <f>'[38]TGSPDCL MoD'!AN24</f>
        <v>0</v>
      </c>
      <c r="J448" s="92">
        <f>'[38]TGSPDCL MoD'!AO24</f>
        <v>0</v>
      </c>
      <c r="K448" s="92">
        <f>'[38]TGSPDCL MoD'!AP24</f>
        <v>0</v>
      </c>
      <c r="L448" s="92">
        <f>'[38]TGSPDCL MoD'!AQ24</f>
        <v>0</v>
      </c>
      <c r="M448" s="92">
        <f>'[38]TGSPDCL MoD'!AR24</f>
        <v>0</v>
      </c>
      <c r="N448" s="92">
        <f>'[38]TGSPDCL MoD'!AS24</f>
        <v>0</v>
      </c>
      <c r="O448" s="92">
        <f>'[38]TGSPDCL MoD'!AT24</f>
        <v>0</v>
      </c>
      <c r="P448" s="92">
        <f>'[38]TGSPDCL MoD'!AU24</f>
        <v>0</v>
      </c>
      <c r="Q448" s="92">
        <f>SUM(E448:P448)</f>
        <v>0</v>
      </c>
    </row>
    <row r="449" spans="3:18" x14ac:dyDescent="0.25">
      <c r="C449" s="16"/>
      <c r="D449" s="16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</row>
    <row r="450" spans="3:18" x14ac:dyDescent="0.25">
      <c r="C450" s="16"/>
      <c r="D450" s="16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</row>
    <row r="451" spans="3:18" x14ac:dyDescent="0.25">
      <c r="C451" s="16"/>
      <c r="D451" s="16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</row>
    <row r="452" spans="3:18" x14ac:dyDescent="0.25">
      <c r="C452" s="16"/>
      <c r="D452" s="16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</row>
    <row r="453" spans="3:18" x14ac:dyDescent="0.25">
      <c r="C453" s="16"/>
      <c r="D453" s="16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</row>
    <row r="454" spans="3:18" x14ac:dyDescent="0.25">
      <c r="C454" s="935" t="s">
        <v>362</v>
      </c>
      <c r="D454" s="936"/>
      <c r="E454" s="92">
        <f t="shared" ref="E454:P454" si="175">SUM(E447:E453)</f>
        <v>29.422375962405436</v>
      </c>
      <c r="F454" s="92">
        <f t="shared" si="175"/>
        <v>30.236268495238271</v>
      </c>
      <c r="G454" s="92">
        <f t="shared" si="175"/>
        <v>29.422375962405418</v>
      </c>
      <c r="H454" s="92">
        <f t="shared" si="175"/>
        <v>31.045441303054542</v>
      </c>
      <c r="I454" s="92">
        <f t="shared" si="175"/>
        <v>25.264566025934055</v>
      </c>
      <c r="J454" s="92">
        <f t="shared" si="175"/>
        <v>28.179176978078452</v>
      </c>
      <c r="K454" s="92">
        <f t="shared" si="175"/>
        <v>23.979927075462829</v>
      </c>
      <c r="L454" s="92">
        <f t="shared" si="175"/>
        <v>29.422375962405418</v>
      </c>
      <c r="M454" s="92">
        <f t="shared" si="175"/>
        <v>30.403121827818932</v>
      </c>
      <c r="N454" s="92">
        <f t="shared" si="175"/>
        <v>28.212807627414833</v>
      </c>
      <c r="O454" s="92">
        <f t="shared" si="175"/>
        <v>26.106079350295936</v>
      </c>
      <c r="P454" s="92">
        <f t="shared" si="175"/>
        <v>32.240309069967019</v>
      </c>
      <c r="Q454" s="116">
        <f>SUM(E454:P454)</f>
        <v>343.93482564048117</v>
      </c>
      <c r="R454" s="492"/>
    </row>
    <row r="455" spans="3:18" x14ac:dyDescent="0.25">
      <c r="C455" s="1002" t="s">
        <v>363</v>
      </c>
      <c r="D455" s="1003"/>
    </row>
    <row r="456" spans="3:18" x14ac:dyDescent="0.25">
      <c r="C456" s="16" t="s">
        <v>364</v>
      </c>
      <c r="D456" s="16" t="s">
        <v>364</v>
      </c>
      <c r="E456" s="92">
        <f>SUM('[38]TGSPDCL MoD'!AJ20:AJ22)</f>
        <v>150.28137740004223</v>
      </c>
      <c r="F456" s="92">
        <f>SUM('[38]TGSPDCL MoD'!AK20:AK22)</f>
        <v>85.577504798594902</v>
      </c>
      <c r="G456" s="92">
        <f>SUM('[38]TGSPDCL MoD'!AL20:AL22)</f>
        <v>41.408470063836255</v>
      </c>
      <c r="H456" s="92">
        <f>SUM('[38]TGSPDCL MoD'!AM20:AM22)</f>
        <v>108.43540299497818</v>
      </c>
      <c r="I456" s="92">
        <f>SUM('[38]TGSPDCL MoD'!AN20:AN22)</f>
        <v>114.56994881407141</v>
      </c>
      <c r="J456" s="92">
        <f>SUM('[38]TGSPDCL MoD'!AO20:AO22)</f>
        <v>127.83703539360825</v>
      </c>
      <c r="K456" s="92">
        <f>SUM('[38]TGSPDCL MoD'!AP20:AP22)</f>
        <v>119.05477502188813</v>
      </c>
      <c r="L456" s="92">
        <f>SUM('[38]TGSPDCL MoD'!AQ20:AQ22)</f>
        <v>167.63961972304261</v>
      </c>
      <c r="M456" s="92">
        <f>SUM('[38]TGSPDCL MoD'!AR20:AR22)</f>
        <v>148.4444993161859</v>
      </c>
      <c r="N456" s="92">
        <f>SUM('[38]TGSPDCL MoD'!AS20:AS22)</f>
        <v>144.70522852169901</v>
      </c>
      <c r="O456" s="92">
        <f>SUM('[38]TGSPDCL MoD'!AT20:AT22)</f>
        <v>226.49841176648349</v>
      </c>
      <c r="P456" s="92">
        <f>SUM('[38]TGSPDCL MoD'!AU20:AU22)</f>
        <v>271.19026058641543</v>
      </c>
      <c r="Q456" s="92">
        <f>SUM(E456:P456)</f>
        <v>1705.6425344008458</v>
      </c>
    </row>
    <row r="457" spans="3:18" x14ac:dyDescent="0.25">
      <c r="C457" s="16" t="s">
        <v>365</v>
      </c>
      <c r="D457" s="16" t="s">
        <v>365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</row>
    <row r="458" spans="3:18" x14ac:dyDescent="0.25">
      <c r="C458" s="16" t="s">
        <v>366</v>
      </c>
      <c r="D458" s="16" t="s">
        <v>366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</row>
    <row r="459" spans="3:18" x14ac:dyDescent="0.25"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>
        <f t="shared" ref="Q459:Q464" si="176">SUM(E459:P459)</f>
        <v>0</v>
      </c>
    </row>
    <row r="460" spans="3:18" x14ac:dyDescent="0.25"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>
        <f t="shared" si="176"/>
        <v>0</v>
      </c>
    </row>
    <row r="461" spans="3:18" x14ac:dyDescent="0.25"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>
        <f t="shared" si="176"/>
        <v>0</v>
      </c>
    </row>
    <row r="462" spans="3:18" x14ac:dyDescent="0.25"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>
        <f t="shared" si="176"/>
        <v>0</v>
      </c>
    </row>
    <row r="463" spans="3:18" x14ac:dyDescent="0.25"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>
        <f t="shared" si="176"/>
        <v>0</v>
      </c>
    </row>
    <row r="464" spans="3:18" x14ac:dyDescent="0.25">
      <c r="C464" s="935" t="s">
        <v>367</v>
      </c>
      <c r="D464" s="936"/>
      <c r="E464" s="92">
        <f t="shared" ref="E464:P464" si="177">SUM(E456:E463)</f>
        <v>150.28137740004223</v>
      </c>
      <c r="F464" s="92">
        <f t="shared" si="177"/>
        <v>85.577504798594902</v>
      </c>
      <c r="G464" s="92">
        <f t="shared" si="177"/>
        <v>41.408470063836255</v>
      </c>
      <c r="H464" s="92">
        <f t="shared" si="177"/>
        <v>108.43540299497818</v>
      </c>
      <c r="I464" s="92">
        <f t="shared" si="177"/>
        <v>114.56994881407141</v>
      </c>
      <c r="J464" s="92">
        <f t="shared" si="177"/>
        <v>127.83703539360825</v>
      </c>
      <c r="K464" s="92">
        <f t="shared" si="177"/>
        <v>119.05477502188813</v>
      </c>
      <c r="L464" s="92">
        <f t="shared" si="177"/>
        <v>167.63961972304261</v>
      </c>
      <c r="M464" s="92">
        <f t="shared" si="177"/>
        <v>148.4444993161859</v>
      </c>
      <c r="N464" s="92">
        <f t="shared" si="177"/>
        <v>144.70522852169901</v>
      </c>
      <c r="O464" s="92">
        <f t="shared" si="177"/>
        <v>226.49841176648349</v>
      </c>
      <c r="P464" s="92">
        <f t="shared" si="177"/>
        <v>271.19026058641543</v>
      </c>
      <c r="Q464" s="116">
        <f t="shared" si="176"/>
        <v>1705.6425344008458</v>
      </c>
      <c r="R464" s="492"/>
    </row>
    <row r="465" spans="3:17" x14ac:dyDescent="0.25">
      <c r="C465" s="1002" t="s">
        <v>368</v>
      </c>
      <c r="D465" s="1003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</row>
    <row r="466" spans="3:17" x14ac:dyDescent="0.25">
      <c r="C466" s="16"/>
      <c r="D466" s="16" t="s">
        <v>369</v>
      </c>
      <c r="E466" s="92">
        <f>'[38]TGSPDCL MoD'!F104*[38]Gen_Cost!$BN231/10</f>
        <v>2.4381312685857193E-2</v>
      </c>
      <c r="F466" s="92">
        <f>'[38]TGSPDCL MoD'!G104*[38]Gen_Cost!$BN231/10</f>
        <v>2.0907855515269132E-2</v>
      </c>
      <c r="G466" s="92">
        <f>'[38]TGSPDCL MoD'!H104*[38]Gen_Cost!$BN231/10</f>
        <v>4.973274024739318E-2</v>
      </c>
      <c r="H466" s="92">
        <f>'[38]TGSPDCL MoD'!I104*[38]Gen_Cost!$BN231/10</f>
        <v>7.2339346358981885E-2</v>
      </c>
      <c r="I466" s="92">
        <f>'[38]TGSPDCL MoD'!J104*[38]Gen_Cost!$BN231/10</f>
        <v>3.9474120766783555E-2</v>
      </c>
      <c r="J466" s="92">
        <f>'[38]TGSPDCL MoD'!K104*[38]Gen_Cost!$BN231/10</f>
        <v>2.9028112746704193E-2</v>
      </c>
      <c r="K466" s="92">
        <f>'[38]TGSPDCL MoD'!L104*[38]Gen_Cost!$BN231/10</f>
        <v>1.7603497323007453E-2</v>
      </c>
      <c r="L466" s="92">
        <f>'[38]TGSPDCL MoD'!M104*[38]Gen_Cost!$BN231/10</f>
        <v>2.4443849476385046E-2</v>
      </c>
      <c r="M466" s="92">
        <f>'[38]TGSPDCL MoD'!N104*[38]Gen_Cost!$BN231/10</f>
        <v>2.7950799985229126E-2</v>
      </c>
      <c r="N466" s="92">
        <f>'[38]TGSPDCL MoD'!O104*[38]Gen_Cost!$BN231/10</f>
        <v>2.7032252798690065E-2</v>
      </c>
      <c r="O466" s="92">
        <f>'[38]TGSPDCL MoD'!P104*[38]Gen_Cost!$BN231/10</f>
        <v>1.8534539948314627E-2</v>
      </c>
      <c r="P466" s="92">
        <f>'[38]TGSPDCL MoD'!Q104*[38]Gen_Cost!$BN231/10</f>
        <v>2.4071572147384597E-2</v>
      </c>
      <c r="Q466" s="92">
        <f>SUM(E466:P466)</f>
        <v>0.37550000000000006</v>
      </c>
    </row>
    <row r="467" spans="3:17" x14ac:dyDescent="0.25">
      <c r="C467" s="16"/>
      <c r="D467" s="16" t="s">
        <v>370</v>
      </c>
      <c r="E467" s="92">
        <v>0</v>
      </c>
      <c r="F467" s="92">
        <v>0</v>
      </c>
      <c r="G467" s="92">
        <v>0</v>
      </c>
      <c r="H467" s="92">
        <v>0</v>
      </c>
      <c r="I467" s="92">
        <v>0</v>
      </c>
      <c r="J467" s="92">
        <v>0</v>
      </c>
      <c r="K467" s="92">
        <v>0</v>
      </c>
      <c r="L467" s="92">
        <v>0</v>
      </c>
      <c r="M467" s="92">
        <v>0</v>
      </c>
      <c r="N467" s="92">
        <v>0</v>
      </c>
      <c r="O467" s="92">
        <v>0</v>
      </c>
      <c r="P467" s="92">
        <v>0</v>
      </c>
      <c r="Q467" s="92">
        <v>0</v>
      </c>
    </row>
    <row r="468" spans="3:17" x14ac:dyDescent="0.25">
      <c r="C468" s="16"/>
      <c r="D468" s="16" t="s">
        <v>371</v>
      </c>
      <c r="E468" s="92">
        <f>'[38]TGSPDCL MoD'!F101*[38]Gen_Cost!$BN$233/10</f>
        <v>0</v>
      </c>
      <c r="F468" s="92">
        <f>'[38]TGSPDCL MoD'!G101*[38]Gen_Cost!$BN$233/10</f>
        <v>0</v>
      </c>
      <c r="G468" s="92">
        <f>'[38]TGSPDCL MoD'!H101*[38]Gen_Cost!$BN$233/10</f>
        <v>0</v>
      </c>
      <c r="H468" s="92">
        <f>'[38]TGSPDCL MoD'!I101*[38]Gen_Cost!$BN$233/10</f>
        <v>0</v>
      </c>
      <c r="I468" s="92">
        <f>'[38]TGSPDCL MoD'!J101*[38]Gen_Cost!$BN$233/10</f>
        <v>0</v>
      </c>
      <c r="J468" s="92">
        <f>'[38]TGSPDCL MoD'!K101*[38]Gen_Cost!$BN$233/10</f>
        <v>0</v>
      </c>
      <c r="K468" s="92">
        <f>'[38]TGSPDCL MoD'!L101*[38]Gen_Cost!$BN$233/10</f>
        <v>0</v>
      </c>
      <c r="L468" s="92">
        <f>'[38]TGSPDCL MoD'!M101*[38]Gen_Cost!$BN$233/10</f>
        <v>0</v>
      </c>
      <c r="M468" s="92">
        <f>'[38]TGSPDCL MoD'!N101*[38]Gen_Cost!$BN$233/10</f>
        <v>0</v>
      </c>
      <c r="N468" s="92">
        <f>'[38]TGSPDCL MoD'!O101*[38]Gen_Cost!$BN$233/10</f>
        <v>0</v>
      </c>
      <c r="O468" s="92">
        <f>'[38]TGSPDCL MoD'!P101*[38]Gen_Cost!$BN$233/10</f>
        <v>0</v>
      </c>
      <c r="P468" s="92">
        <f>'[38]TGSPDCL MoD'!Q101*[38]Gen_Cost!$BN$233/10</f>
        <v>0</v>
      </c>
      <c r="Q468" s="92">
        <f t="shared" ref="Q468:Q490" si="178">SUM(E468:P468)</f>
        <v>0</v>
      </c>
    </row>
    <row r="469" spans="3:17" x14ac:dyDescent="0.25">
      <c r="C469" s="16"/>
      <c r="D469" s="16" t="s">
        <v>372</v>
      </c>
      <c r="E469" s="92">
        <f>'[38]TGSPDCL MoD'!F102*[38]Gen_Cost!$BN$234/10</f>
        <v>0</v>
      </c>
      <c r="F469" s="92">
        <f>'[38]TGSPDCL MoD'!G102*[38]Gen_Cost!$BN$234/10</f>
        <v>0</v>
      </c>
      <c r="G469" s="92">
        <f>'[38]TGSPDCL MoD'!H102*[38]Gen_Cost!$BN$234/10</f>
        <v>0</v>
      </c>
      <c r="H469" s="92">
        <f>'[38]TGSPDCL MoD'!I102*[38]Gen_Cost!$BN$234/10</f>
        <v>0</v>
      </c>
      <c r="I469" s="92">
        <f>'[38]TGSPDCL MoD'!J102*[38]Gen_Cost!$BN$234/10</f>
        <v>0</v>
      </c>
      <c r="J469" s="92">
        <f>'[38]TGSPDCL MoD'!K102*[38]Gen_Cost!$BN$234/10</f>
        <v>0</v>
      </c>
      <c r="K469" s="92">
        <f>'[38]TGSPDCL MoD'!L102*[38]Gen_Cost!$BN$234/10</f>
        <v>0</v>
      </c>
      <c r="L469" s="92">
        <f>'[38]TGSPDCL MoD'!M102*[38]Gen_Cost!$BN$234/10</f>
        <v>0</v>
      </c>
      <c r="M469" s="92">
        <f>'[38]TGSPDCL MoD'!N102*[38]Gen_Cost!$BN$234/10</f>
        <v>0</v>
      </c>
      <c r="N469" s="92">
        <f>'[38]TGSPDCL MoD'!O102*[38]Gen_Cost!$BN$234/10</f>
        <v>0</v>
      </c>
      <c r="O469" s="92">
        <f>'[38]TGSPDCL MoD'!P102*[38]Gen_Cost!$BN$234/10</f>
        <v>0</v>
      </c>
      <c r="P469" s="92">
        <f>'[38]TGSPDCL MoD'!Q102*[38]Gen_Cost!$BN$234/10</f>
        <v>0</v>
      </c>
      <c r="Q469" s="92">
        <f t="shared" si="178"/>
        <v>0</v>
      </c>
    </row>
    <row r="470" spans="3:17" x14ac:dyDescent="0.25">
      <c r="C470" s="16"/>
      <c r="D470" s="16" t="s">
        <v>373</v>
      </c>
      <c r="E470" s="92">
        <f>SUM('[38]TGSPDCL MoD'!F99:F100)*[38]Gen_Cost!$BN$235/10</f>
        <v>0</v>
      </c>
      <c r="F470" s="92">
        <f>SUM('[38]TGSPDCL MoD'!G99:G100)*[38]Gen_Cost!$BN$235/10</f>
        <v>0</v>
      </c>
      <c r="G470" s="92">
        <f>SUM('[38]TGSPDCL MoD'!H99:H100)*[38]Gen_Cost!$BN$235/10</f>
        <v>0</v>
      </c>
      <c r="H470" s="92">
        <f>SUM('[38]TGSPDCL MoD'!I99:I100)*[38]Gen_Cost!$BN$235/10</f>
        <v>0</v>
      </c>
      <c r="I470" s="92">
        <f>SUM('[38]TGSPDCL MoD'!J99:J100)*[38]Gen_Cost!$BN$235/10</f>
        <v>0</v>
      </c>
      <c r="J470" s="92">
        <f>SUM('[38]TGSPDCL MoD'!K99:K100)*[38]Gen_Cost!$BN$235/10</f>
        <v>0</v>
      </c>
      <c r="K470" s="92">
        <f>SUM('[38]TGSPDCL MoD'!L99:L100)*[38]Gen_Cost!$BN$235/10</f>
        <v>0</v>
      </c>
      <c r="L470" s="92">
        <f>SUM('[38]TGSPDCL MoD'!M99:M100)*[38]Gen_Cost!$BN$235/10</f>
        <v>0</v>
      </c>
      <c r="M470" s="92">
        <f>SUM('[38]TGSPDCL MoD'!N99:N100)*[38]Gen_Cost!$BN$235/10</f>
        <v>0</v>
      </c>
      <c r="N470" s="92">
        <f>SUM('[38]TGSPDCL MoD'!O99:O100)*[38]Gen_Cost!$BN$235/10</f>
        <v>0</v>
      </c>
      <c r="O470" s="92">
        <f>SUM('[38]TGSPDCL MoD'!P99:P100)*[38]Gen_Cost!$BN$235/10</f>
        <v>0</v>
      </c>
      <c r="P470" s="92">
        <f>SUM('[38]TGSPDCL MoD'!Q99:Q100)*[38]Gen_Cost!$BN$235/10</f>
        <v>0</v>
      </c>
      <c r="Q470" s="92">
        <f t="shared" si="178"/>
        <v>0</v>
      </c>
    </row>
    <row r="471" spans="3:17" x14ac:dyDescent="0.25">
      <c r="C471" s="16"/>
      <c r="D471" s="16" t="s">
        <v>331</v>
      </c>
      <c r="E471" s="92">
        <f>'[38]TGSPDCL MoD'!F103*[38]Gen_Cost!$BN$236/10</f>
        <v>1.6980634275675197E-3</v>
      </c>
      <c r="F471" s="92">
        <f>'[38]TGSPDCL MoD'!G103*[38]Gen_Cost!$BN$236/10</f>
        <v>1.8195910826652884E-3</v>
      </c>
      <c r="G471" s="92">
        <f>'[38]TGSPDCL MoD'!H103*[38]Gen_Cost!$BN$236/10</f>
        <v>1.8851844740119367E-3</v>
      </c>
      <c r="H471" s="92">
        <f>'[38]TGSPDCL MoD'!I103*[38]Gen_Cost!$BN$236/10</f>
        <v>4.1214391635510331E-3</v>
      </c>
      <c r="I471" s="92">
        <f>'[38]TGSPDCL MoD'!J103*[38]Gen_Cost!$BN$236/10</f>
        <v>9.6763867828789756E-3</v>
      </c>
      <c r="J471" s="92">
        <f>'[38]TGSPDCL MoD'!K103*[38]Gen_Cost!$BN$236/10</f>
        <v>4.8872175270403282E-3</v>
      </c>
      <c r="K471" s="92">
        <f>'[38]TGSPDCL MoD'!L103*[38]Gen_Cost!$BN$236/10</f>
        <v>5.3869499547475452E-3</v>
      </c>
      <c r="L471" s="92">
        <f>'[38]TGSPDCL MoD'!M103*[38]Gen_Cost!$BN$236/10</f>
        <v>1.847612487911747E-3</v>
      </c>
      <c r="M471" s="92">
        <f>'[38]TGSPDCL MoD'!N103*[38]Gen_Cost!$BN$236/10</f>
        <v>3.1695884428451491E-3</v>
      </c>
      <c r="N471" s="92">
        <f>'[38]TGSPDCL MoD'!O103*[38]Gen_Cost!$BN$236/10</f>
        <v>6.0480107649496231E-3</v>
      </c>
      <c r="O471" s="92">
        <f>'[38]TGSPDCL MoD'!P103*[38]Gen_Cost!$BN$236/10</f>
        <v>5.4317898050051036E-3</v>
      </c>
      <c r="P471" s="92">
        <f>'[38]TGSPDCL MoD'!Q103*[38]Gen_Cost!$BN$236/10</f>
        <v>2.5230815797834902E-3</v>
      </c>
      <c r="Q471" s="92">
        <f t="shared" si="178"/>
        <v>4.8494915492957737E-2</v>
      </c>
    </row>
    <row r="472" spans="3:17" x14ac:dyDescent="0.25">
      <c r="C472" s="16"/>
      <c r="D472" s="16" t="s">
        <v>374</v>
      </c>
      <c r="E472" s="263">
        <f>'[38]TGSPDCL MoD'!F114*[38]Gen_Cost!$BN237/10</f>
        <v>289.24489753107741</v>
      </c>
      <c r="F472" s="263">
        <f>'[38]TGSPDCL MoD'!G114*[38]Gen_Cost!$BN237/10</f>
        <v>298.25757857089627</v>
      </c>
      <c r="G472" s="263">
        <f>'[38]TGSPDCL MoD'!H114*[38]Gen_Cost!$BN237/10</f>
        <v>279.24387873355192</v>
      </c>
      <c r="H472" s="263">
        <f>'[38]TGSPDCL MoD'!I114*[38]Gen_Cost!$BN237/10</f>
        <v>218.70754341614352</v>
      </c>
      <c r="I472" s="263">
        <f>'[38]TGSPDCL MoD'!J114*[38]Gen_Cost!$BN237/10</f>
        <v>268.994856432956</v>
      </c>
      <c r="J472" s="263">
        <f>'[38]TGSPDCL MoD'!K114*[38]Gen_Cost!$BN237/10</f>
        <v>237.11029414327419</v>
      </c>
      <c r="K472" s="263">
        <f>'[38]TGSPDCL MoD'!L114*[38]Gen_Cost!$BN237/10</f>
        <v>290.69180152781831</v>
      </c>
      <c r="L472" s="263">
        <f>'[38]TGSPDCL MoD'!M114*[38]Gen_Cost!$BN237/10</f>
        <v>224.14411393715608</v>
      </c>
      <c r="M472" s="263">
        <f>'[38]TGSPDCL MoD'!N114*[38]Gen_Cost!$BN237/10</f>
        <v>245.71131803875966</v>
      </c>
      <c r="N472" s="263">
        <f>'[38]TGSPDCL MoD'!O114*[38]Gen_Cost!$BN237/10</f>
        <v>261.9642547337474</v>
      </c>
      <c r="O472" s="263">
        <f>'[38]TGSPDCL MoD'!P114*[38]Gen_Cost!$BN237/10</f>
        <v>268.88955021363267</v>
      </c>
      <c r="P472" s="263">
        <f>'[38]TGSPDCL MoD'!Q114*[38]Gen_Cost!$BN237/10</f>
        <v>288.32523901861066</v>
      </c>
      <c r="Q472" s="263">
        <f t="shared" si="178"/>
        <v>3171.2853262976241</v>
      </c>
    </row>
    <row r="473" spans="3:17" x14ac:dyDescent="0.25">
      <c r="C473" s="16"/>
      <c r="D473" s="16" t="s">
        <v>375</v>
      </c>
      <c r="E473" s="92">
        <f>'[38]TGSPDCL MoD'!F107*[38]Gen_Cost!$BN$242/10</f>
        <v>8.4250855951112875</v>
      </c>
      <c r="F473" s="92">
        <f>'[38]TGSPDCL MoD'!G107*[38]Gen_Cost!$BN$242/10</f>
        <v>8.6876057289150417</v>
      </c>
      <c r="G473" s="92">
        <f>'[38]TGSPDCL MoD'!H107*[38]Gen_Cost!$BN$242/10</f>
        <v>8.1337772950282563</v>
      </c>
      <c r="H473" s="92">
        <f>'[38]TGSPDCL MoD'!I107*[38]Gen_Cost!$BN$242/10</f>
        <v>6.3704832455326175</v>
      </c>
      <c r="I473" s="92">
        <f>'[38]TGSPDCL MoD'!J107*[38]Gen_Cost!$BN$242/10</f>
        <v>7.835245183015985</v>
      </c>
      <c r="J473" s="92">
        <f>'[38]TGSPDCL MoD'!K107*[38]Gen_Cost!$BN$242/10</f>
        <v>6.9065160377616097</v>
      </c>
      <c r="K473" s="92">
        <f>'[38]TGSPDCL MoD'!L107*[38]Gen_Cost!$BN$242/10</f>
        <v>8.4672308157340357</v>
      </c>
      <c r="L473" s="92">
        <f>'[38]TGSPDCL MoD'!M107*[38]Gen_Cost!$BN$242/10</f>
        <v>6.5288389239710556</v>
      </c>
      <c r="M473" s="92">
        <f>'[38]TGSPDCL MoD'!N107*[38]Gen_Cost!$BN$242/10</f>
        <v>7.1570454788808844</v>
      </c>
      <c r="N473" s="92">
        <f>'[38]TGSPDCL MoD'!O107*[38]Gen_Cost!$BN$242/10</f>
        <v>7.6304587836479438</v>
      </c>
      <c r="O473" s="92">
        <f>'[38]TGSPDCL MoD'!P107*[38]Gen_Cost!$BN$242/10</f>
        <v>7.8321778379424174</v>
      </c>
      <c r="P473" s="92">
        <f>'[38]TGSPDCL MoD'!Q107*[38]Gen_Cost!$BN$242/10</f>
        <v>8.3982979084418208</v>
      </c>
      <c r="Q473" s="92">
        <f t="shared" si="178"/>
        <v>92.372762833982947</v>
      </c>
    </row>
    <row r="474" spans="3:17" x14ac:dyDescent="0.25">
      <c r="C474" s="16"/>
      <c r="D474" s="16" t="s">
        <v>376</v>
      </c>
      <c r="E474" s="92">
        <f>'[38]TGSPDCL MoD'!F108*[38]Gen_Cost!$BN$243/10</f>
        <v>33.521766245135765</v>
      </c>
      <c r="F474" s="92">
        <f>'[38]TGSPDCL MoD'!G108*[38]Gen_Cost!$BN$243/10</f>
        <v>34.566282465257913</v>
      </c>
      <c r="G474" s="92">
        <f>'[38]TGSPDCL MoD'!H108*[38]Gen_Cost!$BN$243/10</f>
        <v>32.362707547106922</v>
      </c>
      <c r="H474" s="92">
        <f>'[38]TGSPDCL MoD'!I108*[38]Gen_Cost!$BN$243/10</f>
        <v>25.346905715618128</v>
      </c>
      <c r="I474" s="92">
        <f>'[38]TGSPDCL MoD'!J108*[38]Gen_Cost!$BN$243/10</f>
        <v>31.174906715581983</v>
      </c>
      <c r="J474" s="92">
        <f>'[38]TGSPDCL MoD'!K108*[38]Gen_Cost!$BN$243/10</f>
        <v>27.479675259378517</v>
      </c>
      <c r="K474" s="92">
        <f>'[38]TGSPDCL MoD'!L108*[38]Gen_Cost!$BN$243/10</f>
        <v>33.689453827429908</v>
      </c>
      <c r="L474" s="92">
        <f>'[38]TGSPDCL MoD'!M108*[38]Gen_Cost!$BN$243/10</f>
        <v>25.976971959607788</v>
      </c>
      <c r="M474" s="92">
        <f>'[38]TGSPDCL MoD'!N108*[38]Gen_Cost!$BN$243/10</f>
        <v>28.476482860668398</v>
      </c>
      <c r="N474" s="92">
        <f>'[38]TGSPDCL MoD'!O108*[38]Gen_Cost!$BN$243/10</f>
        <v>30.36010172252864</v>
      </c>
      <c r="O474" s="92">
        <f>'[38]TGSPDCL MoD'!P108*[38]Gen_Cost!$BN$243/10</f>
        <v>31.162702350013404</v>
      </c>
      <c r="P474" s="92">
        <f>'[38]TGSPDCL MoD'!Q108*[38]Gen_Cost!$BN$243/10</f>
        <v>33.415183283972382</v>
      </c>
      <c r="Q474" s="92">
        <f t="shared" si="178"/>
        <v>367.53313995229973</v>
      </c>
    </row>
    <row r="475" spans="3:17" x14ac:dyDescent="0.25">
      <c r="C475" s="16"/>
      <c r="D475" s="16" t="s">
        <v>377</v>
      </c>
      <c r="E475" s="263">
        <f>'[38]TGSPDCL MoD'!F109*[38]Gen_Cost!$BN$240/10</f>
        <v>29.048173987487701</v>
      </c>
      <c r="F475" s="263">
        <f>'[38]TGSPDCL MoD'!G109*[38]Gen_Cost!$BN$240/10</f>
        <v>29.953296010980843</v>
      </c>
      <c r="G475" s="263">
        <f>'[38]TGSPDCL MoD'!H109*[38]Gen_Cost!$BN$240/10</f>
        <v>28.04379556435082</v>
      </c>
      <c r="H475" s="263">
        <f>'[38]TGSPDCL MoD'!I109*[38]Gen_Cost!$BN$240/10</f>
        <v>21.964276043436737</v>
      </c>
      <c r="I475" s="263">
        <f>'[38]TGSPDCL MoD'!J109*[38]Gen_Cost!$BN$240/10</f>
        <v>27.014510741937084</v>
      </c>
      <c r="J475" s="263">
        <f>'[38]TGSPDCL MoD'!K109*[38]Gen_Cost!$BN$240/10</f>
        <v>23.812420330623763</v>
      </c>
      <c r="K475" s="263">
        <f>'[38]TGSPDCL MoD'!L109*[38]Gen_Cost!$BN$240/10</f>
        <v>29.193483098899105</v>
      </c>
      <c r="L475" s="263">
        <f>'[38]TGSPDCL MoD'!M109*[38]Gen_Cost!$BN$240/10</f>
        <v>22.510257831663971</v>
      </c>
      <c r="M475" s="263">
        <f>'[38]TGSPDCL MoD'!N109*[38]Gen_Cost!$BN$240/10</f>
        <v>24.67620061065362</v>
      </c>
      <c r="N475" s="263">
        <f>'[38]TGSPDCL MoD'!O109*[38]Gen_Cost!$BN$240/10</f>
        <v>26.308444210985073</v>
      </c>
      <c r="O475" s="263">
        <f>'[38]TGSPDCL MoD'!P109*[38]Gen_Cost!$BN$240/10</f>
        <v>27.003935089930849</v>
      </c>
      <c r="P475" s="263">
        <f>'[38]TGSPDCL MoD'!Q109*[38]Gen_Cost!$BN$240/10</f>
        <v>28.95581488035311</v>
      </c>
      <c r="Q475" s="263">
        <f t="shared" si="178"/>
        <v>318.48460840130264</v>
      </c>
    </row>
    <row r="476" spans="3:17" x14ac:dyDescent="0.25">
      <c r="C476" s="16"/>
      <c r="D476" s="16" t="s">
        <v>378</v>
      </c>
      <c r="E476" s="92">
        <f>'[38]TGSPDCL MoD'!F110*[38]Gen_Cost!$BN$239/10</f>
        <v>69.130157054594534</v>
      </c>
      <c r="F476" s="92">
        <f>'[38]TGSPDCL MoD'!G110*[38]Gen_Cost!$BN$239/10</f>
        <v>71.284207345831618</v>
      </c>
      <c r="G476" s="92">
        <f>'[38]TGSPDCL MoD'!H110*[38]Gen_Cost!$BN$239/10</f>
        <v>66.739891898388635</v>
      </c>
      <c r="H476" s="92">
        <f>'[38]TGSPDCL MoD'!I110*[38]Gen_Cost!$BN$239/10</f>
        <v>52.27157662740823</v>
      </c>
      <c r="I476" s="92">
        <f>'[38]TGSPDCL MoD'!J110*[38]Gen_Cost!$BN$239/10</f>
        <v>64.290353367738788</v>
      </c>
      <c r="J476" s="92">
        <f>'[38]TGSPDCL MoD'!K110*[38]Gen_Cost!$BN$239/10</f>
        <v>56.669873914109417</v>
      </c>
      <c r="K476" s="92">
        <f>'[38]TGSPDCL MoD'!L110*[38]Gen_Cost!$BN$239/10</f>
        <v>69.475970244010881</v>
      </c>
      <c r="L476" s="92">
        <f>'[38]TGSPDCL MoD'!M110*[38]Gen_Cost!$BN$239/10</f>
        <v>53.570928758297939</v>
      </c>
      <c r="M476" s="92">
        <f>'[38]TGSPDCL MoD'!N110*[38]Gen_Cost!$BN$239/10</f>
        <v>58.725537256144165</v>
      </c>
      <c r="N476" s="92">
        <f>'[38]TGSPDCL MoD'!O110*[38]Gen_Cost!$BN$239/10</f>
        <v>62.610024332367047</v>
      </c>
      <c r="O476" s="92">
        <f>'[38]TGSPDCL MoD'!P110*[38]Gen_Cost!$BN$239/10</f>
        <v>64.265184953212596</v>
      </c>
      <c r="P476" s="92">
        <f>'[38]TGSPDCL MoD'!Q110*[38]Gen_Cost!$BN$239/10</f>
        <v>68.910356678006764</v>
      </c>
      <c r="Q476" s="92">
        <f t="shared" si="178"/>
        <v>757.94406243011076</v>
      </c>
    </row>
    <row r="477" spans="3:17" x14ac:dyDescent="0.25">
      <c r="C477" s="16"/>
      <c r="D477" s="16" t="s">
        <v>379</v>
      </c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>
        <f t="shared" si="178"/>
        <v>0</v>
      </c>
    </row>
    <row r="478" spans="3:17" x14ac:dyDescent="0.25">
      <c r="C478" s="16"/>
      <c r="D478" s="16" t="s">
        <v>380</v>
      </c>
      <c r="E478" s="92">
        <f>[38]Gen_Cost!$BN238*'[38]TGSPDCL MoD'!F112/10</f>
        <v>84.499423878307113</v>
      </c>
      <c r="F478" s="92">
        <f>[38]Gen_Cost!$BN238*'[38]TGSPDCL MoD'!G112/10</f>
        <v>87.132370429704181</v>
      </c>
      <c r="G478" s="92">
        <f>[38]Gen_Cost!$BN238*'[38]TGSPDCL MoD'!H112/10</f>
        <v>81.577746317871615</v>
      </c>
      <c r="H478" s="92">
        <f>[38]Gen_Cost!$BN238*'[38]TGSPDCL MoD'!I112/10</f>
        <v>63.892782808790415</v>
      </c>
      <c r="I478" s="92">
        <f>[38]Gen_Cost!$BN238*'[38]TGSPDCL MoD'!J112/10</f>
        <v>78.583617511768026</v>
      </c>
      <c r="J478" s="92">
        <f>[38]Gen_Cost!$BN238*'[38]TGSPDCL MoD'!K112/10</f>
        <v>69.268925473680696</v>
      </c>
      <c r="K478" s="92">
        <f>[38]Gen_Cost!$BN238*'[38]TGSPDCL MoD'!L112/10</f>
        <v>84.922119508119209</v>
      </c>
      <c r="L478" s="92">
        <f>[38]Gen_Cost!$BN238*'[38]TGSPDCL MoD'!M112/10</f>
        <v>65.48101161012994</v>
      </c>
      <c r="M478" s="92">
        <f>[38]Gen_Cost!$BN238*'[38]TGSPDCL MoD'!N112/10</f>
        <v>71.78161133308808</v>
      </c>
      <c r="N478" s="92">
        <f>[38]Gen_Cost!$BN238*'[38]TGSPDCL MoD'!O112/10</f>
        <v>76.529711641096114</v>
      </c>
      <c r="O478" s="92">
        <f>[38]Gen_Cost!$BN238*'[38]TGSPDCL MoD'!P112/10</f>
        <v>78.552853564194251</v>
      </c>
      <c r="P478" s="92">
        <f>[38]Gen_Cost!$BN238*'[38]TGSPDCL MoD'!Q112/10</f>
        <v>84.230756686140381</v>
      </c>
      <c r="Q478" s="92">
        <f t="shared" si="178"/>
        <v>926.45293076288999</v>
      </c>
    </row>
    <row r="479" spans="3:17" x14ac:dyDescent="0.25">
      <c r="C479" s="16"/>
      <c r="D479" s="16" t="s">
        <v>381</v>
      </c>
      <c r="E479" s="92">
        <f>'[38]TGSPDCL MoD'!F113*[38]Gen_Cost!$BN241/10</f>
        <v>43.242968186440784</v>
      </c>
      <c r="F479" s="92">
        <f>'[38]TGSPDCL MoD'!G113*[38]Gen_Cost!$BN241/10</f>
        <v>44.590390674464309</v>
      </c>
      <c r="G479" s="92">
        <f>'[38]TGSPDCL MoD'!H113*[38]Gen_Cost!$BN241/10</f>
        <v>41.747786278704908</v>
      </c>
      <c r="H479" s="92">
        <f>'[38]TGSPDCL MoD'!I113*[38]Gen_Cost!$BN241/10</f>
        <v>32.697424994550722</v>
      </c>
      <c r="I479" s="92">
        <f>'[38]TGSPDCL MoD'!J113*[38]Gen_Cost!$BN241/10</f>
        <v>40.21552711330623</v>
      </c>
      <c r="J479" s="92">
        <f>'[38]TGSPDCL MoD'!K113*[38]Gen_Cost!$BN241/10</f>
        <v>35.448690690260399</v>
      </c>
      <c r="K479" s="92">
        <f>'[38]TGSPDCL MoD'!L113*[38]Gen_Cost!$BN241/10</f>
        <v>43.459284615992274</v>
      </c>
      <c r="L479" s="92">
        <f>'[38]TGSPDCL MoD'!M113*[38]Gen_Cost!$BN241/10</f>
        <v>33.510208376695715</v>
      </c>
      <c r="M479" s="92">
        <f>'[38]TGSPDCL MoD'!N113*[38]Gen_Cost!$BN241/10</f>
        <v>36.734569216927689</v>
      </c>
      <c r="N479" s="92">
        <f>'[38]TGSPDCL MoD'!O113*[38]Gen_Cost!$BN241/10</f>
        <v>39.164431352566844</v>
      </c>
      <c r="O479" s="92">
        <f>'[38]TGSPDCL MoD'!P113*[38]Gen_Cost!$BN241/10</f>
        <v>40.199783521869008</v>
      </c>
      <c r="P479" s="92">
        <f>'[38]TGSPDCL MoD'!Q113*[38]Gen_Cost!$BN241/10</f>
        <v>43.105476517144474</v>
      </c>
      <c r="Q479" s="92">
        <f t="shared" si="178"/>
        <v>474.1165415389234</v>
      </c>
    </row>
    <row r="480" spans="3:17" x14ac:dyDescent="0.3">
      <c r="C480" s="16"/>
      <c r="D480" s="415" t="s">
        <v>382</v>
      </c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>
        <f t="shared" si="178"/>
        <v>0</v>
      </c>
    </row>
    <row r="481" spans="3:18" x14ac:dyDescent="0.3">
      <c r="C481" s="16"/>
      <c r="D481" s="415" t="s">
        <v>383</v>
      </c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>
        <f t="shared" si="178"/>
        <v>0</v>
      </c>
    </row>
    <row r="482" spans="3:18" x14ac:dyDescent="0.25"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>
        <f t="shared" si="178"/>
        <v>0</v>
      </c>
    </row>
    <row r="483" spans="3:18" x14ac:dyDescent="0.25"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>
        <f t="shared" si="178"/>
        <v>0</v>
      </c>
    </row>
    <row r="484" spans="3:18" x14ac:dyDescent="0.25"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 t="shared" si="178"/>
        <v>0</v>
      </c>
    </row>
    <row r="485" spans="3:18" x14ac:dyDescent="0.25"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>
        <f t="shared" si="178"/>
        <v>0</v>
      </c>
    </row>
    <row r="486" spans="3:18" x14ac:dyDescent="0.25"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>
        <f t="shared" si="178"/>
        <v>0</v>
      </c>
    </row>
    <row r="487" spans="3:18" x14ac:dyDescent="0.25"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f t="shared" si="178"/>
        <v>0</v>
      </c>
    </row>
    <row r="488" spans="3:18" x14ac:dyDescent="0.25"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>
        <f t="shared" si="178"/>
        <v>0</v>
      </c>
    </row>
    <row r="489" spans="3:18" x14ac:dyDescent="0.25"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>
        <f t="shared" si="178"/>
        <v>0</v>
      </c>
    </row>
    <row r="490" spans="3:18" x14ac:dyDescent="0.25">
      <c r="C490" s="1047" t="s">
        <v>384</v>
      </c>
      <c r="D490" s="1048"/>
      <c r="E490" s="16">
        <f t="shared" ref="E490:P490" si="179">SUM(E466:E489)</f>
        <v>557.13855185426803</v>
      </c>
      <c r="F490" s="16">
        <f t="shared" si="179"/>
        <v>574.49445867264819</v>
      </c>
      <c r="G490" s="16">
        <f t="shared" si="179"/>
        <v>537.90120155972454</v>
      </c>
      <c r="H490" s="16">
        <f t="shared" si="179"/>
        <v>421.32745363700292</v>
      </c>
      <c r="I490" s="16">
        <f t="shared" si="179"/>
        <v>518.1581675738538</v>
      </c>
      <c r="J490" s="16">
        <f t="shared" si="179"/>
        <v>456.73031117936227</v>
      </c>
      <c r="K490" s="16">
        <f t="shared" si="179"/>
        <v>559.92233408528148</v>
      </c>
      <c r="L490" s="16">
        <f t="shared" si="179"/>
        <v>431.74862285948677</v>
      </c>
      <c r="M490" s="16">
        <f t="shared" si="179"/>
        <v>473.29388518355057</v>
      </c>
      <c r="N490" s="16">
        <f t="shared" si="179"/>
        <v>504.60050704050269</v>
      </c>
      <c r="O490" s="16">
        <f t="shared" si="179"/>
        <v>517.93015386054856</v>
      </c>
      <c r="P490" s="16">
        <f t="shared" si="179"/>
        <v>555.36771962639671</v>
      </c>
      <c r="Q490" s="116">
        <f t="shared" si="178"/>
        <v>6108.6133671326261</v>
      </c>
      <c r="R490" s="492"/>
    </row>
    <row r="491" spans="3:18" x14ac:dyDescent="0.25">
      <c r="C491" s="1002" t="s">
        <v>385</v>
      </c>
      <c r="D491" s="1003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</row>
    <row r="492" spans="3:18" x14ac:dyDescent="0.25">
      <c r="C492" s="16"/>
      <c r="D492" s="16" t="s">
        <v>386</v>
      </c>
      <c r="E492" s="92">
        <f>'[38]ST,D-D'!D17</f>
        <v>0</v>
      </c>
      <c r="F492" s="92">
        <f>'[38]ST,D-D'!E17</f>
        <v>171.52099112744045</v>
      </c>
      <c r="G492" s="92">
        <f>'[38]ST,D-D'!F17</f>
        <v>53.749163707384355</v>
      </c>
      <c r="H492" s="92">
        <f>'[38]ST,D-D'!G17</f>
        <v>7.0945681359816932</v>
      </c>
      <c r="I492" s="92">
        <f>'[38]ST,D-D'!H17</f>
        <v>0</v>
      </c>
      <c r="J492" s="92">
        <f>'[38]ST,D-D'!I17</f>
        <v>0</v>
      </c>
      <c r="K492" s="92">
        <f>'[38]ST,D-D'!J17</f>
        <v>0</v>
      </c>
      <c r="L492" s="92">
        <f>'[38]ST,D-D'!K17</f>
        <v>0</v>
      </c>
      <c r="M492" s="92">
        <f>'[38]ST,D-D'!L17</f>
        <v>0</v>
      </c>
      <c r="N492" s="92">
        <f>'[38]ST,D-D'!M17</f>
        <v>0</v>
      </c>
      <c r="O492" s="92">
        <f>'[38]ST,D-D'!N17</f>
        <v>40.14536095574929</v>
      </c>
      <c r="P492" s="92">
        <f>'[38]ST,D-D'!O17</f>
        <v>220.08380843072365</v>
      </c>
      <c r="Q492" s="92">
        <f>SUM(E492:P492)</f>
        <v>492.59389235727946</v>
      </c>
      <c r="R492" s="492"/>
    </row>
    <row r="493" spans="3:18" x14ac:dyDescent="0.25"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>
        <f>SUM(E493:P493)</f>
        <v>0</v>
      </c>
    </row>
    <row r="494" spans="3:18" x14ac:dyDescent="0.2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>
        <f>SUM(E494:P494)</f>
        <v>0</v>
      </c>
    </row>
    <row r="495" spans="3:18" x14ac:dyDescent="0.25"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v>0</v>
      </c>
    </row>
    <row r="496" spans="3:18" x14ac:dyDescent="0.3">
      <c r="C496" s="16"/>
      <c r="D496" s="415" t="s">
        <v>489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</row>
    <row r="497" spans="3:17" x14ac:dyDescent="0.3">
      <c r="C497" s="16"/>
      <c r="D497" s="397" t="s">
        <v>490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</row>
    <row r="498" spans="3:17" x14ac:dyDescent="0.3">
      <c r="C498" s="16"/>
      <c r="D498" s="397" t="s">
        <v>460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</row>
    <row r="499" spans="3:17" x14ac:dyDescent="0.3">
      <c r="C499" s="16"/>
      <c r="D499" s="397" t="s">
        <v>461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</row>
    <row r="500" spans="3:17" x14ac:dyDescent="0.3">
      <c r="C500" s="16"/>
      <c r="D500" s="398" t="s">
        <v>462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</row>
    <row r="501" spans="3:17" x14ac:dyDescent="0.3">
      <c r="C501" s="16"/>
      <c r="D501" s="397" t="s">
        <v>463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</row>
    <row r="502" spans="3:17" x14ac:dyDescent="0.3">
      <c r="C502" s="16"/>
      <c r="D502" s="397" t="s">
        <v>464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</row>
    <row r="503" spans="3:17" x14ac:dyDescent="0.3">
      <c r="C503" s="16"/>
      <c r="D503" s="397" t="s">
        <v>465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</row>
    <row r="504" spans="3:17" x14ac:dyDescent="0.3">
      <c r="C504" s="16"/>
      <c r="D504" s="397" t="s">
        <v>466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</row>
    <row r="505" spans="3:17" x14ac:dyDescent="0.3">
      <c r="C505" s="16"/>
      <c r="D505" s="397" t="s">
        <v>467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</row>
    <row r="506" spans="3:17" x14ac:dyDescent="0.3">
      <c r="C506" s="16"/>
      <c r="D506" s="397" t="s">
        <v>468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</row>
    <row r="507" spans="3:17" x14ac:dyDescent="0.3">
      <c r="C507" s="16"/>
      <c r="D507" s="397" t="s">
        <v>469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</row>
    <row r="508" spans="3:17" x14ac:dyDescent="0.3">
      <c r="C508" s="16"/>
      <c r="D508" s="397" t="s">
        <v>470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</row>
    <row r="509" spans="3:17" x14ac:dyDescent="0.25"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>
        <v>0</v>
      </c>
    </row>
    <row r="510" spans="3:17" x14ac:dyDescent="0.25"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>
        <v>0</v>
      </c>
    </row>
    <row r="511" spans="3:17" x14ac:dyDescent="0.25"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>
        <v>0</v>
      </c>
    </row>
    <row r="512" spans="3:17" x14ac:dyDescent="0.25"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>
        <f t="shared" ref="Q512:Q523" si="180">SUM(E512:P512)</f>
        <v>0</v>
      </c>
    </row>
    <row r="513" spans="3:18" x14ac:dyDescent="0.25"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>
        <f t="shared" si="180"/>
        <v>0</v>
      </c>
    </row>
    <row r="514" spans="3:18" x14ac:dyDescent="0.25"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>
        <f t="shared" si="180"/>
        <v>0</v>
      </c>
    </row>
    <row r="515" spans="3:18" x14ac:dyDescent="0.25"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>
        <f t="shared" si="180"/>
        <v>0</v>
      </c>
    </row>
    <row r="516" spans="3:18" x14ac:dyDescent="0.25"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>
        <f t="shared" si="180"/>
        <v>0</v>
      </c>
    </row>
    <row r="517" spans="3:18" x14ac:dyDescent="0.25"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>
        <f t="shared" si="180"/>
        <v>0</v>
      </c>
    </row>
    <row r="518" spans="3:18" x14ac:dyDescent="0.25"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>
        <f t="shared" si="180"/>
        <v>0</v>
      </c>
    </row>
    <row r="519" spans="3:18" x14ac:dyDescent="0.25"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>
        <f t="shared" si="180"/>
        <v>0</v>
      </c>
    </row>
    <row r="520" spans="3:18" x14ac:dyDescent="0.25">
      <c r="C520" s="935" t="s">
        <v>387</v>
      </c>
      <c r="D520" s="936"/>
      <c r="E520" s="16">
        <f t="shared" ref="E520:P520" si="181">SUM(E492:E519)</f>
        <v>0</v>
      </c>
      <c r="F520" s="16">
        <f t="shared" si="181"/>
        <v>171.52099112744045</v>
      </c>
      <c r="G520" s="16">
        <f t="shared" si="181"/>
        <v>53.749163707384355</v>
      </c>
      <c r="H520" s="16">
        <f t="shared" si="181"/>
        <v>7.0945681359816932</v>
      </c>
      <c r="I520" s="16">
        <f t="shared" si="181"/>
        <v>0</v>
      </c>
      <c r="J520" s="16">
        <f t="shared" si="181"/>
        <v>0</v>
      </c>
      <c r="K520" s="16">
        <f t="shared" si="181"/>
        <v>0</v>
      </c>
      <c r="L520" s="16">
        <f t="shared" si="181"/>
        <v>0</v>
      </c>
      <c r="M520" s="16">
        <f t="shared" si="181"/>
        <v>0</v>
      </c>
      <c r="N520" s="16">
        <f t="shared" si="181"/>
        <v>0</v>
      </c>
      <c r="O520" s="16">
        <f t="shared" si="181"/>
        <v>40.14536095574929</v>
      </c>
      <c r="P520" s="16">
        <f t="shared" si="181"/>
        <v>220.08380843072365</v>
      </c>
      <c r="Q520" s="116">
        <f t="shared" si="180"/>
        <v>492.59389235727946</v>
      </c>
      <c r="R520" s="492"/>
    </row>
    <row r="521" spans="3:18" x14ac:dyDescent="0.25">
      <c r="C521" s="1002" t="s">
        <v>388</v>
      </c>
      <c r="D521" s="1003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3:18" x14ac:dyDescent="0.25">
      <c r="C522" s="16" t="s">
        <v>389</v>
      </c>
      <c r="D522" s="16" t="s">
        <v>390</v>
      </c>
      <c r="E522" s="92">
        <f>'[38]ST,D-D'!D21</f>
        <v>83.955887969624001</v>
      </c>
      <c r="F522" s="92">
        <f>'[38]ST,D-D'!E21</f>
        <v>250.88192363869672</v>
      </c>
      <c r="G522" s="92">
        <f>'[38]ST,D-D'!F21</f>
        <v>234.45915876922044</v>
      </c>
      <c r="H522" s="92">
        <f>'[38]ST,D-D'!G21</f>
        <v>130.21950802150238</v>
      </c>
      <c r="I522" s="92">
        <f>'[38]ST,D-D'!H21</f>
        <v>125.82956587640024</v>
      </c>
      <c r="J522" s="92">
        <f>'[38]ST,D-D'!I21</f>
        <v>162.26814062283211</v>
      </c>
      <c r="K522" s="92">
        <f>'[38]ST,D-D'!J21</f>
        <v>90.53515625247735</v>
      </c>
      <c r="L522" s="92">
        <f>'[38]ST,D-D'!K21</f>
        <v>157.66765065217572</v>
      </c>
      <c r="M522" s="92">
        <f>'[38]ST,D-D'!L21</f>
        <v>92.735480025009835</v>
      </c>
      <c r="N522" s="92">
        <f>'[38]ST,D-D'!M21</f>
        <v>74.99972746843882</v>
      </c>
      <c r="O522" s="92">
        <f>'[38]ST,D-D'!N21</f>
        <v>0</v>
      </c>
      <c r="P522" s="92">
        <f>'[38]ST,D-D'!O21</f>
        <v>0</v>
      </c>
      <c r="Q522" s="16">
        <f t="shared" si="180"/>
        <v>1403.5521992963775</v>
      </c>
    </row>
    <row r="523" spans="3:18" x14ac:dyDescent="0.25">
      <c r="C523" s="16" t="s">
        <v>389</v>
      </c>
      <c r="D523" s="16" t="s">
        <v>391</v>
      </c>
      <c r="E523" s="92">
        <v>0</v>
      </c>
      <c r="F523" s="92">
        <v>0</v>
      </c>
      <c r="G523" s="92">
        <v>0</v>
      </c>
      <c r="H523" s="92">
        <v>0</v>
      </c>
      <c r="I523" s="92">
        <v>0</v>
      </c>
      <c r="J523" s="92">
        <v>0</v>
      </c>
      <c r="K523" s="92">
        <v>0</v>
      </c>
      <c r="L523" s="92">
        <v>0</v>
      </c>
      <c r="M523" s="92">
        <v>0</v>
      </c>
      <c r="N523" s="92">
        <v>0</v>
      </c>
      <c r="O523" s="92">
        <v>0</v>
      </c>
      <c r="P523" s="92">
        <v>0</v>
      </c>
      <c r="Q523" s="16">
        <f t="shared" si="180"/>
        <v>0</v>
      </c>
    </row>
    <row r="524" spans="3:18" x14ac:dyDescent="0.25">
      <c r="C524" s="935" t="s">
        <v>392</v>
      </c>
      <c r="D524" s="936"/>
      <c r="E524" s="92">
        <f>E522+E523</f>
        <v>83.955887969624001</v>
      </c>
      <c r="F524" s="92">
        <f t="shared" ref="F524:P524" si="182">F522+F523</f>
        <v>250.88192363869672</v>
      </c>
      <c r="G524" s="92">
        <f t="shared" si="182"/>
        <v>234.45915876922044</v>
      </c>
      <c r="H524" s="92">
        <f t="shared" si="182"/>
        <v>130.21950802150238</v>
      </c>
      <c r="I524" s="92">
        <f t="shared" si="182"/>
        <v>125.82956587640024</v>
      </c>
      <c r="J524" s="92">
        <f t="shared" si="182"/>
        <v>162.26814062283211</v>
      </c>
      <c r="K524" s="92">
        <f t="shared" si="182"/>
        <v>90.53515625247735</v>
      </c>
      <c r="L524" s="92">
        <f t="shared" si="182"/>
        <v>157.66765065217572</v>
      </c>
      <c r="M524" s="92">
        <f t="shared" si="182"/>
        <v>92.735480025009835</v>
      </c>
      <c r="N524" s="92">
        <f t="shared" si="182"/>
        <v>74.99972746843882</v>
      </c>
      <c r="O524" s="92">
        <f t="shared" si="182"/>
        <v>0</v>
      </c>
      <c r="P524" s="92">
        <f t="shared" si="182"/>
        <v>0</v>
      </c>
      <c r="Q524" s="92">
        <f>Q522+Q523</f>
        <v>1403.5521992963775</v>
      </c>
    </row>
    <row r="525" spans="3:18" x14ac:dyDescent="0.25">
      <c r="C525" s="935" t="s">
        <v>201</v>
      </c>
      <c r="D525" s="936"/>
      <c r="E525" s="413">
        <f t="shared" ref="E525:Q525" si="183">E398+E445+E454+E464+E490+E520+E524</f>
        <v>2267.8905264424288</v>
      </c>
      <c r="F525" s="413">
        <f t="shared" si="183"/>
        <v>2229.3840108719069</v>
      </c>
      <c r="G525" s="413">
        <f t="shared" si="183"/>
        <v>2073.7288132075423</v>
      </c>
      <c r="H525" s="413">
        <f t="shared" si="183"/>
        <v>1863.7309230687679</v>
      </c>
      <c r="I525" s="413">
        <f t="shared" si="183"/>
        <v>1956.2210985604527</v>
      </c>
      <c r="J525" s="413">
        <f t="shared" si="183"/>
        <v>2050.3068437292832</v>
      </c>
      <c r="K525" s="413">
        <f t="shared" si="183"/>
        <v>1955.6979047669515</v>
      </c>
      <c r="L525" s="413">
        <f t="shared" si="183"/>
        <v>1952.5614149216035</v>
      </c>
      <c r="M525" s="413">
        <f t="shared" si="183"/>
        <v>2006.2476070255746</v>
      </c>
      <c r="N525" s="413">
        <f t="shared" si="183"/>
        <v>2117.2343073147549</v>
      </c>
      <c r="O525" s="413">
        <f t="shared" si="183"/>
        <v>2144.5480447542691</v>
      </c>
      <c r="P525" s="413">
        <f t="shared" si="183"/>
        <v>2662.9446723047754</v>
      </c>
      <c r="Q525" s="264">
        <f t="shared" si="183"/>
        <v>25280.496166968314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C520:D520"/>
    <mergeCell ref="C521:D521"/>
    <mergeCell ref="C524:D524"/>
    <mergeCell ref="C525:D525"/>
    <mergeCell ref="C454:D454"/>
    <mergeCell ref="C464:D464"/>
    <mergeCell ref="C465:D465"/>
    <mergeCell ref="C490:D490"/>
    <mergeCell ref="C491:D491"/>
    <mergeCell ref="C397:D397"/>
    <mergeCell ref="C398:D398"/>
    <mergeCell ref="C399:D399"/>
    <mergeCell ref="C400:D400"/>
    <mergeCell ref="C401:C410"/>
    <mergeCell ref="C428:D428"/>
    <mergeCell ref="C430:C433"/>
    <mergeCell ref="C444:D444"/>
    <mergeCell ref="C445:D445"/>
    <mergeCell ref="C446:D446"/>
    <mergeCell ref="E354:Q354"/>
    <mergeCell ref="C357:D357"/>
    <mergeCell ref="C358:D358"/>
    <mergeCell ref="C359:C376"/>
    <mergeCell ref="C377:D377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105:D105"/>
    <mergeCell ref="C106:D106"/>
    <mergeCell ref="C115:D115"/>
    <mergeCell ref="C49:D49"/>
    <mergeCell ref="C31:C48"/>
    <mergeCell ref="C50:D50"/>
    <mergeCell ref="C51:D51"/>
    <mergeCell ref="C52:D52"/>
    <mergeCell ref="C95:D95"/>
    <mergeCell ref="C96:D96"/>
    <mergeCell ref="C97:D97"/>
    <mergeCell ref="C79:D79"/>
    <mergeCell ref="C80:D80"/>
    <mergeCell ref="C81:C84"/>
    <mergeCell ref="C116:D116"/>
    <mergeCell ref="C173:D173"/>
    <mergeCell ref="C174:D174"/>
    <mergeCell ref="C177:D177"/>
    <mergeCell ref="C178:D178"/>
    <mergeCell ref="C142:D142"/>
    <mergeCell ref="C141:D141"/>
    <mergeCell ref="C228:D228"/>
    <mergeCell ref="C271:D271"/>
    <mergeCell ref="E182:Q182"/>
    <mergeCell ref="C185:D185"/>
    <mergeCell ref="C206:D206"/>
    <mergeCell ref="C187:C204"/>
    <mergeCell ref="C205:D205"/>
    <mergeCell ref="C186:D186"/>
    <mergeCell ref="C182:C184"/>
    <mergeCell ref="D182:D184"/>
    <mergeCell ref="C2:Q2"/>
    <mergeCell ref="C429:D429"/>
    <mergeCell ref="C455:D455"/>
    <mergeCell ref="C350:D350"/>
    <mergeCell ref="C354:C356"/>
    <mergeCell ref="D354:D356"/>
    <mergeCell ref="C378:D378"/>
    <mergeCell ref="C379:C396"/>
    <mergeCell ref="C317:D317"/>
    <mergeCell ref="C318:D318"/>
    <mergeCell ref="C257:C260"/>
    <mergeCell ref="C272:D272"/>
    <mergeCell ref="C207:C224"/>
    <mergeCell ref="C225:D225"/>
    <mergeCell ref="C226:D226"/>
    <mergeCell ref="C227:D227"/>
    <mergeCell ref="C346:D346"/>
    <mergeCell ref="C349:D349"/>
    <mergeCell ref="C229:C237"/>
    <mergeCell ref="C255:D255"/>
    <mergeCell ref="C256:D256"/>
    <mergeCell ref="C273:D273"/>
    <mergeCell ref="C281:D281"/>
    <mergeCell ref="C282:D282"/>
    <mergeCell ref="C291:D291"/>
    <mergeCell ref="C292:D292"/>
    <mergeCell ref="C345:D345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C00000"/>
  </sheetPr>
  <dimension ref="B2:U528"/>
  <sheetViews>
    <sheetView showGridLines="0" topLeftCell="A498" zoomScale="49" workbookViewId="0">
      <selection activeCell="H500" sqref="H500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0.1796875" style="4" bestFit="1" customWidth="1"/>
    <col min="5" max="5" width="15.1796875" style="4" bestFit="1" customWidth="1"/>
    <col min="6" max="6" width="14.453125" style="4" bestFit="1" customWidth="1"/>
    <col min="7" max="8" width="15.1796875" style="4" bestFit="1" customWidth="1"/>
    <col min="9" max="9" width="14.81640625" style="4" bestFit="1" customWidth="1"/>
    <col min="10" max="10" width="14.81640625" style="4" customWidth="1"/>
    <col min="11" max="11" width="12.54296875" style="4" customWidth="1"/>
    <col min="12" max="12" width="15.1796875" style="4" bestFit="1" customWidth="1"/>
    <col min="13" max="13" width="14.81640625" style="4" bestFit="1" customWidth="1"/>
    <col min="14" max="14" width="14.453125" style="4" bestFit="1" customWidth="1"/>
    <col min="15" max="16" width="15.1796875" style="4" bestFit="1" customWidth="1"/>
    <col min="17" max="17" width="16.17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496</v>
      </c>
    </row>
    <row r="4" spans="2:17" x14ac:dyDescent="0.25">
      <c r="C4" s="22" t="s">
        <v>480</v>
      </c>
      <c r="J4" s="25"/>
    </row>
    <row r="5" spans="2:17" x14ac:dyDescent="0.25">
      <c r="C5" s="13"/>
      <c r="Q5" s="25" t="s">
        <v>101</v>
      </c>
    </row>
    <row r="6" spans="2:17" ht="15" customHeight="1" x14ac:dyDescent="0.25">
      <c r="C6" s="1025" t="s">
        <v>310</v>
      </c>
      <c r="D6" s="940" t="s">
        <v>311</v>
      </c>
      <c r="E6" s="946" t="s">
        <v>423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1026"/>
      <c r="D7" s="942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ht="14.25" customHeight="1" x14ac:dyDescent="0.25">
      <c r="C8" s="1052"/>
      <c r="D8" s="944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</row>
    <row r="9" spans="2:17" x14ac:dyDescent="0.25">
      <c r="B9" s="85"/>
      <c r="C9" s="1002" t="s">
        <v>312</v>
      </c>
      <c r="D9" s="100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C10" s="935" t="s">
        <v>313</v>
      </c>
      <c r="D10" s="93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ht="14.25" customHeight="1" x14ac:dyDescent="0.25">
      <c r="B11" s="85"/>
      <c r="C11" s="999" t="s">
        <v>314</v>
      </c>
      <c r="D11" s="84" t="s">
        <v>315</v>
      </c>
      <c r="E11" s="92">
        <f t="shared" ref="E11:P11" si="0">E187+E359</f>
        <v>100.63810486138706</v>
      </c>
      <c r="F11" s="92">
        <f t="shared" si="0"/>
        <v>126.27686014750235</v>
      </c>
      <c r="G11" s="92">
        <f t="shared" si="0"/>
        <v>122.20341304597011</v>
      </c>
      <c r="H11" s="92">
        <f t="shared" si="0"/>
        <v>0</v>
      </c>
      <c r="I11" s="92">
        <f t="shared" si="0"/>
        <v>40.854278283015475</v>
      </c>
      <c r="J11" s="92">
        <f t="shared" si="0"/>
        <v>84.46412372294985</v>
      </c>
      <c r="K11" s="92">
        <f t="shared" si="0"/>
        <v>81.70855656603095</v>
      </c>
      <c r="L11" s="92">
        <f t="shared" si="0"/>
        <v>101.23110011721077</v>
      </c>
      <c r="M11" s="92">
        <f t="shared" si="0"/>
        <v>90.065113487556829</v>
      </c>
      <c r="N11" s="92">
        <f t="shared" si="0"/>
        <v>90.065113487556829</v>
      </c>
      <c r="O11" s="92">
        <f t="shared" si="0"/>
        <v>102.49511751061507</v>
      </c>
      <c r="P11" s="92">
        <f t="shared" si="0"/>
        <v>112.34926527829253</v>
      </c>
      <c r="Q11" s="92">
        <f t="shared" ref="Q11:Q29" si="1">SUM(E11:P11)</f>
        <v>1052.3510465080876</v>
      </c>
    </row>
    <row r="12" spans="2:17" x14ac:dyDescent="0.25">
      <c r="B12" s="85"/>
      <c r="C12" s="1000"/>
      <c r="D12" s="84" t="s">
        <v>316</v>
      </c>
      <c r="E12" s="92">
        <f t="shared" ref="E12:P12" si="2">E188+E360</f>
        <v>105.30858604719111</v>
      </c>
      <c r="F12" s="92">
        <f t="shared" si="2"/>
        <v>0</v>
      </c>
      <c r="G12" s="92">
        <f t="shared" si="2"/>
        <v>60.686303823805048</v>
      </c>
      <c r="H12" s="92">
        <f t="shared" si="2"/>
        <v>94.51401827753179</v>
      </c>
      <c r="I12" s="92">
        <f t="shared" si="2"/>
        <v>83.796346593855546</v>
      </c>
      <c r="J12" s="92">
        <f t="shared" si="2"/>
        <v>86.213898781283476</v>
      </c>
      <c r="K12" s="92">
        <f t="shared" si="2"/>
        <v>81.153057270264824</v>
      </c>
      <c r="L12" s="92">
        <f t="shared" si="2"/>
        <v>120.96040314378266</v>
      </c>
      <c r="M12" s="92">
        <f t="shared" si="2"/>
        <v>96.374364100061513</v>
      </c>
      <c r="N12" s="92">
        <f t="shared" si="2"/>
        <v>102.4051481083213</v>
      </c>
      <c r="O12" s="92">
        <f t="shared" si="2"/>
        <v>101.79829984561812</v>
      </c>
      <c r="P12" s="92">
        <f t="shared" si="2"/>
        <v>119.88519824016393</v>
      </c>
      <c r="Q12" s="92">
        <f t="shared" si="1"/>
        <v>1053.0956242318794</v>
      </c>
    </row>
    <row r="13" spans="2:17" x14ac:dyDescent="0.25">
      <c r="B13" s="85"/>
      <c r="C13" s="1000"/>
      <c r="D13" s="84" t="s">
        <v>317</v>
      </c>
      <c r="E13" s="92">
        <f t="shared" ref="E13:P13" si="3">E189+E361</f>
        <v>208.17200405865447</v>
      </c>
      <c r="F13" s="92">
        <f t="shared" si="3"/>
        <v>0</v>
      </c>
      <c r="G13" s="92">
        <f t="shared" si="3"/>
        <v>116.9892254213926</v>
      </c>
      <c r="H13" s="92">
        <f t="shared" si="3"/>
        <v>196.30900888425646</v>
      </c>
      <c r="I13" s="92">
        <f t="shared" si="3"/>
        <v>161.77774750673947</v>
      </c>
      <c r="J13" s="92">
        <f t="shared" si="3"/>
        <v>177.20426791769756</v>
      </c>
      <c r="K13" s="92">
        <f t="shared" si="3"/>
        <v>158.35555209749856</v>
      </c>
      <c r="L13" s="92">
        <f t="shared" si="3"/>
        <v>235.71591706158938</v>
      </c>
      <c r="M13" s="92">
        <f t="shared" si="3"/>
        <v>204.74246231258417</v>
      </c>
      <c r="N13" s="92">
        <f t="shared" si="3"/>
        <v>200.64434198306429</v>
      </c>
      <c r="O13" s="92">
        <f t="shared" si="3"/>
        <v>198.12268944587271</v>
      </c>
      <c r="P13" s="92">
        <f t="shared" si="3"/>
        <v>240.80554346905092</v>
      </c>
      <c r="Q13" s="92">
        <f t="shared" si="1"/>
        <v>2098.8387601584009</v>
      </c>
    </row>
    <row r="14" spans="2:17" x14ac:dyDescent="0.25">
      <c r="B14" s="85"/>
      <c r="C14" s="1000"/>
      <c r="D14" s="84" t="s">
        <v>318</v>
      </c>
      <c r="E14" s="92">
        <f t="shared" ref="E14:P14" si="4">E190+E362</f>
        <v>19.494002396079491</v>
      </c>
      <c r="F14" s="92">
        <f t="shared" si="4"/>
        <v>0</v>
      </c>
      <c r="G14" s="92">
        <f t="shared" si="4"/>
        <v>11.835644311905284</v>
      </c>
      <c r="H14" s="92">
        <f t="shared" si="4"/>
        <v>16.906405649456993</v>
      </c>
      <c r="I14" s="92">
        <f t="shared" si="4"/>
        <v>15.82727337395972</v>
      </c>
      <c r="J14" s="92">
        <f t="shared" si="4"/>
        <v>16.361037725280958</v>
      </c>
      <c r="K14" s="92">
        <f t="shared" si="4"/>
        <v>15.82727337395972</v>
      </c>
      <c r="L14" s="92">
        <f t="shared" si="4"/>
        <v>19.281546730348609</v>
      </c>
      <c r="M14" s="92">
        <f t="shared" si="4"/>
        <v>17.445971787205629</v>
      </c>
      <c r="N14" s="92">
        <f t="shared" si="4"/>
        <v>17.445971787205629</v>
      </c>
      <c r="O14" s="92">
        <f t="shared" si="4"/>
        <v>19.853713154578593</v>
      </c>
      <c r="P14" s="92">
        <f t="shared" si="4"/>
        <v>21.762500889194719</v>
      </c>
      <c r="Q14" s="92">
        <f t="shared" si="1"/>
        <v>192.04134117917533</v>
      </c>
    </row>
    <row r="15" spans="2:17" x14ac:dyDescent="0.25">
      <c r="B15" s="85"/>
      <c r="C15" s="1000"/>
      <c r="D15" s="84" t="s">
        <v>319</v>
      </c>
      <c r="E15" s="92">
        <f t="shared" ref="E15:P15" si="5">E191+E363</f>
        <v>104.8065753951567</v>
      </c>
      <c r="F15" s="92">
        <f t="shared" si="5"/>
        <v>108.30012790832862</v>
      </c>
      <c r="G15" s="92">
        <f t="shared" si="5"/>
        <v>104.80657539515673</v>
      </c>
      <c r="H15" s="92">
        <f t="shared" si="5"/>
        <v>110.5881587796313</v>
      </c>
      <c r="I15" s="92">
        <f t="shared" si="5"/>
        <v>89.995880937906861</v>
      </c>
      <c r="J15" s="92">
        <f t="shared" si="5"/>
        <v>98.535776459683206</v>
      </c>
      <c r="K15" s="92">
        <f t="shared" si="5"/>
        <v>0</v>
      </c>
      <c r="L15" s="92">
        <f t="shared" si="5"/>
        <v>52.403287697578349</v>
      </c>
      <c r="M15" s="92">
        <f t="shared" si="5"/>
        <v>104.75381850982873</v>
      </c>
      <c r="N15" s="92">
        <f t="shared" si="5"/>
        <v>94.571942680512279</v>
      </c>
      <c r="O15" s="92">
        <f t="shared" si="5"/>
        <v>92.751358976464971</v>
      </c>
      <c r="P15" s="92">
        <f t="shared" si="5"/>
        <v>115.16422052223673</v>
      </c>
      <c r="Q15" s="92">
        <f t="shared" si="1"/>
        <v>1076.6777232624845</v>
      </c>
    </row>
    <row r="16" spans="2:17" x14ac:dyDescent="0.25">
      <c r="B16" s="85"/>
      <c r="C16" s="1000"/>
      <c r="D16" s="84" t="s">
        <v>320</v>
      </c>
      <c r="E16" s="92">
        <f t="shared" ref="E16:P16" si="6">E192+E364</f>
        <v>137.51721460132342</v>
      </c>
      <c r="F16" s="92">
        <f t="shared" si="6"/>
        <v>142.10112175470084</v>
      </c>
      <c r="G16" s="92">
        <f t="shared" si="6"/>
        <v>137.51721460132339</v>
      </c>
      <c r="H16" s="92">
        <f t="shared" si="6"/>
        <v>145.10325812980017</v>
      </c>
      <c r="I16" s="92">
        <f t="shared" si="6"/>
        <v>121.08616712900566</v>
      </c>
      <c r="J16" s="92">
        <f t="shared" si="6"/>
        <v>133.36403413580138</v>
      </c>
      <c r="K16" s="92">
        <f t="shared" si="6"/>
        <v>116.06167896490275</v>
      </c>
      <c r="L16" s="92">
        <f t="shared" si="6"/>
        <v>0</v>
      </c>
      <c r="M16" s="92">
        <f t="shared" si="6"/>
        <v>71.050560877350449</v>
      </c>
      <c r="N16" s="92">
        <f t="shared" si="6"/>
        <v>135.87655645025109</v>
      </c>
      <c r="O16" s="92">
        <f t="shared" si="6"/>
        <v>130.53371203235517</v>
      </c>
      <c r="P16" s="92">
        <f t="shared" si="6"/>
        <v>160.11394000529677</v>
      </c>
      <c r="Q16" s="92">
        <f t="shared" si="1"/>
        <v>1430.325458682111</v>
      </c>
    </row>
    <row r="17" spans="2:18" x14ac:dyDescent="0.25">
      <c r="B17" s="85"/>
      <c r="C17" s="1000"/>
      <c r="D17" s="84" t="s">
        <v>321</v>
      </c>
      <c r="E17" s="92">
        <f t="shared" ref="E17:P17" si="7">E193+E365</f>
        <v>295.15292040459383</v>
      </c>
      <c r="F17" s="92">
        <f t="shared" si="7"/>
        <v>152.03259642884078</v>
      </c>
      <c r="G17" s="92">
        <f t="shared" si="7"/>
        <v>221.14061976463927</v>
      </c>
      <c r="H17" s="92">
        <f t="shared" si="7"/>
        <v>311.43483033301652</v>
      </c>
      <c r="I17" s="92">
        <f t="shared" si="7"/>
        <v>222.8887982311492</v>
      </c>
      <c r="J17" s="92">
        <f t="shared" si="7"/>
        <v>212.56510476188208</v>
      </c>
      <c r="K17" s="92">
        <f t="shared" si="7"/>
        <v>240.556558602054</v>
      </c>
      <c r="L17" s="92">
        <f t="shared" si="7"/>
        <v>221.23454465371469</v>
      </c>
      <c r="M17" s="92">
        <f t="shared" si="7"/>
        <v>266.800190280126</v>
      </c>
      <c r="N17" s="92">
        <f t="shared" si="7"/>
        <v>276.49822550311217</v>
      </c>
      <c r="O17" s="92">
        <f t="shared" si="7"/>
        <v>271.93764602386716</v>
      </c>
      <c r="P17" s="92">
        <f t="shared" si="7"/>
        <v>327.63288384665577</v>
      </c>
      <c r="Q17" s="92">
        <f t="shared" si="1"/>
        <v>3019.8749188336519</v>
      </c>
    </row>
    <row r="18" spans="2:18" x14ac:dyDescent="0.25">
      <c r="B18" s="85"/>
      <c r="C18" s="1000"/>
      <c r="D18" s="84" t="s">
        <v>322</v>
      </c>
      <c r="E18" s="92">
        <f t="shared" ref="E18:P18" si="8">E194+E366</f>
        <v>901.36707366780979</v>
      </c>
      <c r="F18" s="92">
        <f t="shared" si="8"/>
        <v>547.15543707891652</v>
      </c>
      <c r="G18" s="92">
        <f t="shared" si="8"/>
        <v>537.10287772627498</v>
      </c>
      <c r="H18" s="92">
        <f t="shared" si="8"/>
        <v>589.90841606411959</v>
      </c>
      <c r="I18" s="92">
        <f t="shared" si="8"/>
        <v>838.03881475300909</v>
      </c>
      <c r="J18" s="92">
        <f t="shared" si="8"/>
        <v>944.68748424037892</v>
      </c>
      <c r="K18" s="92">
        <f t="shared" si="8"/>
        <v>858.76980557724892</v>
      </c>
      <c r="L18" s="92">
        <f t="shared" si="8"/>
        <v>713.86790796398304</v>
      </c>
      <c r="M18" s="92">
        <f t="shared" si="8"/>
        <v>832.51532760336477</v>
      </c>
      <c r="N18" s="92">
        <f t="shared" si="8"/>
        <v>927.70902705361277</v>
      </c>
      <c r="O18" s="92">
        <f t="shared" si="8"/>
        <v>879.83015310829728</v>
      </c>
      <c r="P18" s="92">
        <f t="shared" si="8"/>
        <v>1011.9192116029963</v>
      </c>
      <c r="Q18" s="92">
        <f t="shared" si="1"/>
        <v>9582.8715364400123</v>
      </c>
    </row>
    <row r="19" spans="2:18" x14ac:dyDescent="0.3">
      <c r="B19" s="85"/>
      <c r="C19" s="1000"/>
      <c r="D19" s="397" t="s">
        <v>451</v>
      </c>
      <c r="E19" s="92">
        <f t="shared" ref="E19:P19" si="9">E195+E367</f>
        <v>0</v>
      </c>
      <c r="F19" s="92">
        <f t="shared" si="9"/>
        <v>0</v>
      </c>
      <c r="G19" s="92">
        <f t="shared" si="9"/>
        <v>0</v>
      </c>
      <c r="H19" s="92">
        <f t="shared" si="9"/>
        <v>0</v>
      </c>
      <c r="I19" s="92">
        <f t="shared" si="9"/>
        <v>0</v>
      </c>
      <c r="J19" s="92">
        <f t="shared" si="9"/>
        <v>0</v>
      </c>
      <c r="K19" s="92">
        <f t="shared" si="9"/>
        <v>0</v>
      </c>
      <c r="L19" s="92">
        <f t="shared" si="9"/>
        <v>0</v>
      </c>
      <c r="M19" s="92">
        <f t="shared" si="9"/>
        <v>0</v>
      </c>
      <c r="N19" s="92">
        <f t="shared" si="9"/>
        <v>0</v>
      </c>
      <c r="O19" s="92">
        <f t="shared" si="9"/>
        <v>0</v>
      </c>
      <c r="P19" s="92">
        <f t="shared" si="9"/>
        <v>0</v>
      </c>
      <c r="Q19" s="92">
        <f t="shared" si="1"/>
        <v>0</v>
      </c>
    </row>
    <row r="20" spans="2:18" x14ac:dyDescent="0.25">
      <c r="B20" s="85"/>
      <c r="C20" s="1000"/>
      <c r="D20" s="84"/>
      <c r="E20" s="92">
        <f t="shared" ref="E20:P20" si="10">E196+E368</f>
        <v>0</v>
      </c>
      <c r="F20" s="92">
        <f t="shared" si="10"/>
        <v>0</v>
      </c>
      <c r="G20" s="92">
        <f t="shared" si="10"/>
        <v>0</v>
      </c>
      <c r="H20" s="92">
        <f t="shared" si="10"/>
        <v>0</v>
      </c>
      <c r="I20" s="92">
        <f t="shared" si="10"/>
        <v>0</v>
      </c>
      <c r="J20" s="92">
        <f t="shared" si="10"/>
        <v>0</v>
      </c>
      <c r="K20" s="92">
        <f t="shared" si="10"/>
        <v>0</v>
      </c>
      <c r="L20" s="92">
        <f t="shared" si="10"/>
        <v>0</v>
      </c>
      <c r="M20" s="92">
        <f t="shared" si="10"/>
        <v>0</v>
      </c>
      <c r="N20" s="92">
        <f t="shared" si="10"/>
        <v>0</v>
      </c>
      <c r="O20" s="92">
        <f t="shared" si="10"/>
        <v>0</v>
      </c>
      <c r="P20" s="92">
        <f t="shared" si="10"/>
        <v>0</v>
      </c>
      <c r="Q20" s="92">
        <f t="shared" si="1"/>
        <v>0</v>
      </c>
    </row>
    <row r="21" spans="2:18" x14ac:dyDescent="0.25">
      <c r="B21" s="85"/>
      <c r="C21" s="1000"/>
      <c r="D21" s="84"/>
      <c r="E21" s="92">
        <f t="shared" ref="E21:P21" si="11">E197+E369</f>
        <v>0</v>
      </c>
      <c r="F21" s="92">
        <f t="shared" si="11"/>
        <v>0</v>
      </c>
      <c r="G21" s="92">
        <f t="shared" si="11"/>
        <v>0</v>
      </c>
      <c r="H21" s="92">
        <f t="shared" si="11"/>
        <v>0</v>
      </c>
      <c r="I21" s="92">
        <f t="shared" si="11"/>
        <v>0</v>
      </c>
      <c r="J21" s="92">
        <f t="shared" si="11"/>
        <v>0</v>
      </c>
      <c r="K21" s="92">
        <f t="shared" si="11"/>
        <v>0</v>
      </c>
      <c r="L21" s="92">
        <f t="shared" si="11"/>
        <v>0</v>
      </c>
      <c r="M21" s="92">
        <f t="shared" si="11"/>
        <v>0</v>
      </c>
      <c r="N21" s="92">
        <f t="shared" si="11"/>
        <v>0</v>
      </c>
      <c r="O21" s="92">
        <f t="shared" si="11"/>
        <v>0</v>
      </c>
      <c r="P21" s="92">
        <f t="shared" si="11"/>
        <v>0</v>
      </c>
      <c r="Q21" s="92">
        <f t="shared" si="1"/>
        <v>0</v>
      </c>
    </row>
    <row r="22" spans="2:18" x14ac:dyDescent="0.25">
      <c r="B22" s="85"/>
      <c r="C22" s="1000"/>
      <c r="D22" s="84"/>
      <c r="E22" s="92">
        <f t="shared" ref="E22:P22" si="12">E198+E370</f>
        <v>0</v>
      </c>
      <c r="F22" s="92">
        <f t="shared" si="12"/>
        <v>0</v>
      </c>
      <c r="G22" s="92">
        <f t="shared" si="12"/>
        <v>0</v>
      </c>
      <c r="H22" s="92">
        <f t="shared" si="12"/>
        <v>0</v>
      </c>
      <c r="I22" s="92">
        <f t="shared" si="12"/>
        <v>0</v>
      </c>
      <c r="J22" s="92">
        <f t="shared" si="12"/>
        <v>0</v>
      </c>
      <c r="K22" s="92">
        <f t="shared" si="12"/>
        <v>0</v>
      </c>
      <c r="L22" s="92">
        <f t="shared" si="12"/>
        <v>0</v>
      </c>
      <c r="M22" s="92">
        <f t="shared" si="12"/>
        <v>0</v>
      </c>
      <c r="N22" s="92">
        <f t="shared" si="12"/>
        <v>0</v>
      </c>
      <c r="O22" s="92">
        <f t="shared" si="12"/>
        <v>0</v>
      </c>
      <c r="P22" s="92">
        <f t="shared" si="12"/>
        <v>0</v>
      </c>
      <c r="Q22" s="92">
        <f t="shared" si="1"/>
        <v>0</v>
      </c>
    </row>
    <row r="23" spans="2:18" x14ac:dyDescent="0.25">
      <c r="B23" s="85"/>
      <c r="C23" s="1000"/>
      <c r="D23" s="84"/>
      <c r="E23" s="92">
        <f t="shared" ref="E23:P23" si="13">E199+E371</f>
        <v>0</v>
      </c>
      <c r="F23" s="92">
        <f t="shared" si="13"/>
        <v>0</v>
      </c>
      <c r="G23" s="92">
        <f t="shared" si="13"/>
        <v>0</v>
      </c>
      <c r="H23" s="92">
        <f t="shared" si="13"/>
        <v>0</v>
      </c>
      <c r="I23" s="92">
        <f t="shared" si="13"/>
        <v>0</v>
      </c>
      <c r="J23" s="92">
        <f t="shared" si="13"/>
        <v>0</v>
      </c>
      <c r="K23" s="92">
        <f t="shared" si="13"/>
        <v>0</v>
      </c>
      <c r="L23" s="92">
        <f t="shared" si="13"/>
        <v>0</v>
      </c>
      <c r="M23" s="92">
        <f t="shared" si="13"/>
        <v>0</v>
      </c>
      <c r="N23" s="92">
        <f t="shared" si="13"/>
        <v>0</v>
      </c>
      <c r="O23" s="92">
        <f t="shared" si="13"/>
        <v>0</v>
      </c>
      <c r="P23" s="92">
        <f t="shared" si="13"/>
        <v>0</v>
      </c>
      <c r="Q23" s="92">
        <f t="shared" si="1"/>
        <v>0</v>
      </c>
    </row>
    <row r="24" spans="2:18" x14ac:dyDescent="0.25">
      <c r="B24" s="85"/>
      <c r="C24" s="1000"/>
      <c r="D24" s="84"/>
      <c r="E24" s="92">
        <f t="shared" ref="E24:P24" si="14">E200+E372</f>
        <v>0</v>
      </c>
      <c r="F24" s="92">
        <f t="shared" si="14"/>
        <v>0</v>
      </c>
      <c r="G24" s="92">
        <f t="shared" si="14"/>
        <v>0</v>
      </c>
      <c r="H24" s="92">
        <f t="shared" si="14"/>
        <v>0</v>
      </c>
      <c r="I24" s="92">
        <f t="shared" si="14"/>
        <v>0</v>
      </c>
      <c r="J24" s="92">
        <f t="shared" si="14"/>
        <v>0</v>
      </c>
      <c r="K24" s="92">
        <f t="shared" si="14"/>
        <v>0</v>
      </c>
      <c r="L24" s="92">
        <f t="shared" si="14"/>
        <v>0</v>
      </c>
      <c r="M24" s="92">
        <f t="shared" si="14"/>
        <v>0</v>
      </c>
      <c r="N24" s="92">
        <f t="shared" si="14"/>
        <v>0</v>
      </c>
      <c r="O24" s="92">
        <f t="shared" si="14"/>
        <v>0</v>
      </c>
      <c r="P24" s="92">
        <f t="shared" si="14"/>
        <v>0</v>
      </c>
      <c r="Q24" s="92">
        <f t="shared" si="1"/>
        <v>0</v>
      </c>
    </row>
    <row r="25" spans="2:18" x14ac:dyDescent="0.25">
      <c r="B25" s="85"/>
      <c r="C25" s="1000"/>
      <c r="D25" s="84"/>
      <c r="E25" s="92">
        <f t="shared" ref="E25:P25" si="15">E201+E373</f>
        <v>0</v>
      </c>
      <c r="F25" s="92">
        <f t="shared" si="15"/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si="15"/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"/>
        <v>0</v>
      </c>
    </row>
    <row r="26" spans="2:18" x14ac:dyDescent="0.25">
      <c r="B26" s="85"/>
      <c r="C26" s="1000"/>
      <c r="D26" s="84"/>
      <c r="E26" s="92">
        <f t="shared" ref="E26:P26" si="16">E202+E374</f>
        <v>0</v>
      </c>
      <c r="F26" s="92">
        <f t="shared" si="16"/>
        <v>0</v>
      </c>
      <c r="G26" s="92">
        <f t="shared" si="16"/>
        <v>0</v>
      </c>
      <c r="H26" s="92">
        <f t="shared" si="16"/>
        <v>0</v>
      </c>
      <c r="I26" s="92">
        <f t="shared" si="16"/>
        <v>0</v>
      </c>
      <c r="J26" s="92">
        <f t="shared" si="16"/>
        <v>0</v>
      </c>
      <c r="K26" s="92">
        <f t="shared" si="16"/>
        <v>0</v>
      </c>
      <c r="L26" s="92">
        <f t="shared" si="16"/>
        <v>0</v>
      </c>
      <c r="M26" s="92">
        <f t="shared" si="16"/>
        <v>0</v>
      </c>
      <c r="N26" s="92">
        <f t="shared" si="16"/>
        <v>0</v>
      </c>
      <c r="O26" s="92">
        <f t="shared" si="16"/>
        <v>0</v>
      </c>
      <c r="P26" s="92">
        <f t="shared" si="16"/>
        <v>0</v>
      </c>
      <c r="Q26" s="92">
        <f t="shared" si="1"/>
        <v>0</v>
      </c>
    </row>
    <row r="27" spans="2:18" x14ac:dyDescent="0.25">
      <c r="B27" s="85"/>
      <c r="C27" s="1000"/>
      <c r="D27" s="84"/>
      <c r="E27" s="92">
        <f t="shared" ref="E27:P27" si="17">E203+E375</f>
        <v>0</v>
      </c>
      <c r="F27" s="92">
        <f t="shared" si="17"/>
        <v>0</v>
      </c>
      <c r="G27" s="92">
        <f t="shared" si="17"/>
        <v>0</v>
      </c>
      <c r="H27" s="92">
        <f t="shared" si="17"/>
        <v>0</v>
      </c>
      <c r="I27" s="92">
        <f t="shared" si="17"/>
        <v>0</v>
      </c>
      <c r="J27" s="92">
        <f t="shared" si="17"/>
        <v>0</v>
      </c>
      <c r="K27" s="92">
        <f t="shared" si="17"/>
        <v>0</v>
      </c>
      <c r="L27" s="92">
        <f t="shared" si="17"/>
        <v>0</v>
      </c>
      <c r="M27" s="92">
        <f t="shared" si="17"/>
        <v>0</v>
      </c>
      <c r="N27" s="92">
        <f t="shared" si="17"/>
        <v>0</v>
      </c>
      <c r="O27" s="92">
        <f t="shared" si="17"/>
        <v>0</v>
      </c>
      <c r="P27" s="92">
        <f t="shared" si="17"/>
        <v>0</v>
      </c>
      <c r="Q27" s="92">
        <f t="shared" si="1"/>
        <v>0</v>
      </c>
    </row>
    <row r="28" spans="2:18" x14ac:dyDescent="0.25">
      <c r="B28" s="85"/>
      <c r="C28" s="1001"/>
      <c r="D28" s="84"/>
      <c r="E28" s="92">
        <f t="shared" ref="E28:P28" si="18">E204+E376</f>
        <v>0</v>
      </c>
      <c r="F28" s="92">
        <f t="shared" si="18"/>
        <v>0</v>
      </c>
      <c r="G28" s="92">
        <f t="shared" si="18"/>
        <v>0</v>
      </c>
      <c r="H28" s="92">
        <f t="shared" si="18"/>
        <v>0</v>
      </c>
      <c r="I28" s="92">
        <f t="shared" si="18"/>
        <v>0</v>
      </c>
      <c r="J28" s="92">
        <f t="shared" si="18"/>
        <v>0</v>
      </c>
      <c r="K28" s="92">
        <f t="shared" si="18"/>
        <v>0</v>
      </c>
      <c r="L28" s="92">
        <f t="shared" si="18"/>
        <v>0</v>
      </c>
      <c r="M28" s="92">
        <f t="shared" si="18"/>
        <v>0</v>
      </c>
      <c r="N28" s="92">
        <f t="shared" si="18"/>
        <v>0</v>
      </c>
      <c r="O28" s="92">
        <f t="shared" si="18"/>
        <v>0</v>
      </c>
      <c r="P28" s="92">
        <f t="shared" si="18"/>
        <v>0</v>
      </c>
      <c r="Q28" s="92">
        <f t="shared" si="1"/>
        <v>0</v>
      </c>
    </row>
    <row r="29" spans="2:18" x14ac:dyDescent="0.25">
      <c r="C29" s="937" t="s">
        <v>188</v>
      </c>
      <c r="D29" s="938"/>
      <c r="E29" s="140">
        <f t="shared" ref="E29:P29" si="19">SUM(E11:E28)</f>
        <v>1872.4564814321959</v>
      </c>
      <c r="F29" s="140">
        <f t="shared" si="19"/>
        <v>1075.8661433182892</v>
      </c>
      <c r="G29" s="140">
        <f t="shared" si="19"/>
        <v>1312.2818740904675</v>
      </c>
      <c r="H29" s="140">
        <f t="shared" si="19"/>
        <v>1464.7640961178126</v>
      </c>
      <c r="I29" s="140">
        <f t="shared" si="19"/>
        <v>1574.2653068086411</v>
      </c>
      <c r="J29" s="140">
        <f t="shared" si="19"/>
        <v>1753.3957277449572</v>
      </c>
      <c r="K29" s="140">
        <f t="shared" si="19"/>
        <v>1552.4324824519597</v>
      </c>
      <c r="L29" s="140">
        <f t="shared" si="19"/>
        <v>1464.6947073682077</v>
      </c>
      <c r="M29" s="140">
        <f t="shared" si="19"/>
        <v>1683.7478089580782</v>
      </c>
      <c r="N29" s="140">
        <f t="shared" si="19"/>
        <v>1845.2163270536362</v>
      </c>
      <c r="O29" s="140">
        <f t="shared" si="19"/>
        <v>1797.3226900976692</v>
      </c>
      <c r="P29" s="140">
        <f t="shared" si="19"/>
        <v>2109.6327638538878</v>
      </c>
      <c r="Q29" s="140">
        <f t="shared" si="1"/>
        <v>19506.076409295798</v>
      </c>
      <c r="R29" s="492"/>
    </row>
    <row r="30" spans="2:18" x14ac:dyDescent="0.25">
      <c r="C30" s="935" t="s">
        <v>323</v>
      </c>
      <c r="D30" s="93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8" x14ac:dyDescent="0.25">
      <c r="C31" s="1004" t="s">
        <v>314</v>
      </c>
      <c r="D31" s="16" t="s">
        <v>324</v>
      </c>
      <c r="E31" s="16">
        <f t="shared" ref="E31:P31" si="20">E207+E379</f>
        <v>0</v>
      </c>
      <c r="F31" s="16">
        <f t="shared" si="20"/>
        <v>0</v>
      </c>
      <c r="G31" s="16">
        <f t="shared" si="20"/>
        <v>0</v>
      </c>
      <c r="H31" s="16">
        <f t="shared" si="20"/>
        <v>0</v>
      </c>
      <c r="I31" s="16">
        <f t="shared" si="20"/>
        <v>0</v>
      </c>
      <c r="J31" s="16">
        <f t="shared" si="20"/>
        <v>0</v>
      </c>
      <c r="K31" s="16">
        <f t="shared" si="20"/>
        <v>0</v>
      </c>
      <c r="L31" s="16">
        <f t="shared" si="20"/>
        <v>0</v>
      </c>
      <c r="M31" s="16">
        <f t="shared" si="20"/>
        <v>0</v>
      </c>
      <c r="N31" s="16">
        <f t="shared" si="20"/>
        <v>0</v>
      </c>
      <c r="O31" s="16">
        <f t="shared" si="20"/>
        <v>0</v>
      </c>
      <c r="P31" s="16">
        <f t="shared" si="20"/>
        <v>0</v>
      </c>
      <c r="Q31" s="16">
        <f t="shared" ref="Q31:Q48" si="21">SUM(E31:P31)</f>
        <v>0</v>
      </c>
    </row>
    <row r="32" spans="2:18" x14ac:dyDescent="0.25">
      <c r="C32" s="1005"/>
      <c r="D32" s="16" t="s">
        <v>325</v>
      </c>
      <c r="E32" s="16">
        <f t="shared" ref="E32:P32" si="22">E208+E380</f>
        <v>0</v>
      </c>
      <c r="F32" s="16">
        <f t="shared" si="22"/>
        <v>0</v>
      </c>
      <c r="G32" s="16">
        <f t="shared" si="22"/>
        <v>0</v>
      </c>
      <c r="H32" s="16">
        <f t="shared" si="22"/>
        <v>0</v>
      </c>
      <c r="I32" s="16">
        <f t="shared" si="22"/>
        <v>0</v>
      </c>
      <c r="J32" s="16">
        <f t="shared" si="22"/>
        <v>0</v>
      </c>
      <c r="K32" s="16">
        <f t="shared" si="22"/>
        <v>0</v>
      </c>
      <c r="L32" s="16">
        <f t="shared" si="22"/>
        <v>0</v>
      </c>
      <c r="M32" s="16">
        <f t="shared" si="22"/>
        <v>0</v>
      </c>
      <c r="N32" s="16">
        <f t="shared" si="22"/>
        <v>0</v>
      </c>
      <c r="O32" s="16">
        <f t="shared" si="22"/>
        <v>0</v>
      </c>
      <c r="P32" s="16">
        <f t="shared" si="22"/>
        <v>0</v>
      </c>
      <c r="Q32" s="16">
        <f t="shared" si="21"/>
        <v>0</v>
      </c>
    </row>
    <row r="33" spans="3:17" x14ac:dyDescent="0.25">
      <c r="C33" s="1005"/>
      <c r="D33" s="16" t="s">
        <v>326</v>
      </c>
      <c r="E33" s="16">
        <f t="shared" ref="E33:P33" si="23">E209+E381</f>
        <v>0</v>
      </c>
      <c r="F33" s="16">
        <f t="shared" si="23"/>
        <v>0</v>
      </c>
      <c r="G33" s="16">
        <f t="shared" si="23"/>
        <v>0</v>
      </c>
      <c r="H33" s="16">
        <f t="shared" si="23"/>
        <v>0</v>
      </c>
      <c r="I33" s="16">
        <f t="shared" si="23"/>
        <v>0</v>
      </c>
      <c r="J33" s="16">
        <f t="shared" si="23"/>
        <v>0</v>
      </c>
      <c r="K33" s="16">
        <f t="shared" si="23"/>
        <v>0</v>
      </c>
      <c r="L33" s="16">
        <f t="shared" si="23"/>
        <v>0</v>
      </c>
      <c r="M33" s="16">
        <f t="shared" si="23"/>
        <v>0</v>
      </c>
      <c r="N33" s="16">
        <f t="shared" si="23"/>
        <v>0</v>
      </c>
      <c r="O33" s="16">
        <f t="shared" si="23"/>
        <v>0</v>
      </c>
      <c r="P33" s="16">
        <f t="shared" si="23"/>
        <v>0</v>
      </c>
      <c r="Q33" s="16">
        <f t="shared" si="21"/>
        <v>0</v>
      </c>
    </row>
    <row r="34" spans="3:17" x14ac:dyDescent="0.25">
      <c r="C34" s="1005"/>
      <c r="D34" s="16" t="s">
        <v>327</v>
      </c>
      <c r="E34" s="16">
        <f t="shared" ref="E34:P34" si="24">E210+E382</f>
        <v>0</v>
      </c>
      <c r="F34" s="16">
        <f t="shared" si="24"/>
        <v>0</v>
      </c>
      <c r="G34" s="16">
        <f t="shared" si="24"/>
        <v>0</v>
      </c>
      <c r="H34" s="16">
        <f t="shared" si="24"/>
        <v>0</v>
      </c>
      <c r="I34" s="16">
        <f t="shared" si="24"/>
        <v>0</v>
      </c>
      <c r="J34" s="16">
        <f t="shared" si="24"/>
        <v>0</v>
      </c>
      <c r="K34" s="16">
        <f t="shared" si="24"/>
        <v>0</v>
      </c>
      <c r="L34" s="16">
        <f t="shared" si="24"/>
        <v>0</v>
      </c>
      <c r="M34" s="16">
        <f t="shared" si="24"/>
        <v>0</v>
      </c>
      <c r="N34" s="16">
        <f t="shared" si="24"/>
        <v>0</v>
      </c>
      <c r="O34" s="16">
        <f t="shared" si="24"/>
        <v>0</v>
      </c>
      <c r="P34" s="16">
        <f t="shared" si="24"/>
        <v>0</v>
      </c>
      <c r="Q34" s="16">
        <f t="shared" si="21"/>
        <v>0</v>
      </c>
    </row>
    <row r="35" spans="3:17" x14ac:dyDescent="0.25">
      <c r="C35" s="1005"/>
      <c r="D35" s="16" t="s">
        <v>328</v>
      </c>
      <c r="E35" s="16">
        <f t="shared" ref="E35:P35" si="25">E211+E383</f>
        <v>0</v>
      </c>
      <c r="F35" s="16">
        <f t="shared" si="25"/>
        <v>0</v>
      </c>
      <c r="G35" s="16">
        <f t="shared" si="25"/>
        <v>0</v>
      </c>
      <c r="H35" s="16">
        <f t="shared" si="25"/>
        <v>0</v>
      </c>
      <c r="I35" s="16">
        <f t="shared" si="25"/>
        <v>0</v>
      </c>
      <c r="J35" s="16">
        <f t="shared" si="25"/>
        <v>0</v>
      </c>
      <c r="K35" s="16">
        <f t="shared" si="25"/>
        <v>0</v>
      </c>
      <c r="L35" s="16">
        <f t="shared" si="25"/>
        <v>0</v>
      </c>
      <c r="M35" s="16">
        <f t="shared" si="25"/>
        <v>0</v>
      </c>
      <c r="N35" s="16">
        <f t="shared" si="25"/>
        <v>0</v>
      </c>
      <c r="O35" s="16">
        <f t="shared" si="25"/>
        <v>0</v>
      </c>
      <c r="P35" s="16">
        <f t="shared" si="25"/>
        <v>0</v>
      </c>
      <c r="Q35" s="16">
        <f t="shared" si="21"/>
        <v>0</v>
      </c>
    </row>
    <row r="36" spans="3:17" x14ac:dyDescent="0.25">
      <c r="C36" s="1005"/>
      <c r="D36" s="16" t="s">
        <v>329</v>
      </c>
      <c r="E36" s="16">
        <f t="shared" ref="E36:P36" si="26">E212+E384</f>
        <v>0</v>
      </c>
      <c r="F36" s="16">
        <f t="shared" si="26"/>
        <v>0</v>
      </c>
      <c r="G36" s="16">
        <f t="shared" si="26"/>
        <v>0</v>
      </c>
      <c r="H36" s="16">
        <f t="shared" si="26"/>
        <v>0</v>
      </c>
      <c r="I36" s="16">
        <f t="shared" si="26"/>
        <v>0</v>
      </c>
      <c r="J36" s="16">
        <f t="shared" si="26"/>
        <v>0</v>
      </c>
      <c r="K36" s="16">
        <f t="shared" si="26"/>
        <v>0</v>
      </c>
      <c r="L36" s="16">
        <f t="shared" si="26"/>
        <v>0</v>
      </c>
      <c r="M36" s="16">
        <f t="shared" si="26"/>
        <v>0</v>
      </c>
      <c r="N36" s="16">
        <f t="shared" si="26"/>
        <v>0</v>
      </c>
      <c r="O36" s="16">
        <f t="shared" si="26"/>
        <v>0</v>
      </c>
      <c r="P36" s="16">
        <f t="shared" si="26"/>
        <v>0</v>
      </c>
      <c r="Q36" s="16">
        <f t="shared" si="21"/>
        <v>0</v>
      </c>
    </row>
    <row r="37" spans="3:17" x14ac:dyDescent="0.25">
      <c r="C37" s="1005"/>
      <c r="D37" s="16" t="s">
        <v>330</v>
      </c>
      <c r="E37" s="16">
        <f t="shared" ref="E37:P37" si="27">E213+E385</f>
        <v>0</v>
      </c>
      <c r="F37" s="16">
        <f t="shared" si="27"/>
        <v>0</v>
      </c>
      <c r="G37" s="16">
        <f t="shared" si="27"/>
        <v>0</v>
      </c>
      <c r="H37" s="16">
        <f t="shared" si="27"/>
        <v>0</v>
      </c>
      <c r="I37" s="16">
        <f t="shared" si="27"/>
        <v>0</v>
      </c>
      <c r="J37" s="16">
        <f t="shared" si="27"/>
        <v>0</v>
      </c>
      <c r="K37" s="16">
        <f t="shared" si="27"/>
        <v>0</v>
      </c>
      <c r="L37" s="16">
        <f t="shared" si="27"/>
        <v>0</v>
      </c>
      <c r="M37" s="16">
        <f t="shared" si="27"/>
        <v>0</v>
      </c>
      <c r="N37" s="16">
        <f t="shared" si="27"/>
        <v>0</v>
      </c>
      <c r="O37" s="16">
        <f t="shared" si="27"/>
        <v>0</v>
      </c>
      <c r="P37" s="16">
        <f t="shared" si="27"/>
        <v>0</v>
      </c>
      <c r="Q37" s="16">
        <f t="shared" si="21"/>
        <v>0</v>
      </c>
    </row>
    <row r="38" spans="3:17" x14ac:dyDescent="0.25">
      <c r="C38" s="1005"/>
      <c r="D38" s="16" t="s">
        <v>331</v>
      </c>
      <c r="E38" s="16">
        <f t="shared" ref="E38:P38" si="28">E214+E386</f>
        <v>0</v>
      </c>
      <c r="F38" s="16">
        <f t="shared" si="28"/>
        <v>0</v>
      </c>
      <c r="G38" s="16">
        <f t="shared" si="28"/>
        <v>0</v>
      </c>
      <c r="H38" s="16">
        <f t="shared" si="28"/>
        <v>0</v>
      </c>
      <c r="I38" s="16">
        <f t="shared" si="28"/>
        <v>0</v>
      </c>
      <c r="J38" s="16">
        <f t="shared" si="28"/>
        <v>0</v>
      </c>
      <c r="K38" s="16">
        <f t="shared" si="28"/>
        <v>0</v>
      </c>
      <c r="L38" s="16">
        <f t="shared" si="28"/>
        <v>0</v>
      </c>
      <c r="M38" s="16">
        <f t="shared" si="28"/>
        <v>0</v>
      </c>
      <c r="N38" s="16">
        <f t="shared" si="28"/>
        <v>0</v>
      </c>
      <c r="O38" s="16">
        <f t="shared" si="28"/>
        <v>0</v>
      </c>
      <c r="P38" s="16">
        <f t="shared" si="28"/>
        <v>0</v>
      </c>
      <c r="Q38" s="16">
        <f t="shared" si="21"/>
        <v>0</v>
      </c>
    </row>
    <row r="39" spans="3:17" x14ac:dyDescent="0.25">
      <c r="C39" s="1005"/>
      <c r="D39" s="16"/>
      <c r="E39" s="16">
        <f t="shared" ref="E39:P39" si="29">E215+E387</f>
        <v>0</v>
      </c>
      <c r="F39" s="16">
        <f t="shared" si="29"/>
        <v>0</v>
      </c>
      <c r="G39" s="16">
        <f t="shared" si="29"/>
        <v>0</v>
      </c>
      <c r="H39" s="16">
        <f t="shared" si="29"/>
        <v>0</v>
      </c>
      <c r="I39" s="16">
        <f t="shared" si="29"/>
        <v>0</v>
      </c>
      <c r="J39" s="16">
        <f t="shared" si="29"/>
        <v>0</v>
      </c>
      <c r="K39" s="16">
        <f t="shared" si="29"/>
        <v>0</v>
      </c>
      <c r="L39" s="16">
        <f t="shared" si="29"/>
        <v>0</v>
      </c>
      <c r="M39" s="16">
        <f t="shared" si="29"/>
        <v>0</v>
      </c>
      <c r="N39" s="16">
        <f t="shared" si="29"/>
        <v>0</v>
      </c>
      <c r="O39" s="16">
        <f t="shared" si="29"/>
        <v>0</v>
      </c>
      <c r="P39" s="16">
        <f t="shared" si="29"/>
        <v>0</v>
      </c>
      <c r="Q39" s="16">
        <f t="shared" si="21"/>
        <v>0</v>
      </c>
    </row>
    <row r="40" spans="3:17" x14ac:dyDescent="0.3">
      <c r="C40" s="1005"/>
      <c r="D40" s="397" t="s">
        <v>452</v>
      </c>
      <c r="E40" s="16">
        <f t="shared" ref="E40:P40" si="30">($Q$49-$Q$43)/12</f>
        <v>107.3041983333333</v>
      </c>
      <c r="F40" s="16">
        <f t="shared" si="30"/>
        <v>107.3041983333333</v>
      </c>
      <c r="G40" s="16">
        <f t="shared" si="30"/>
        <v>107.3041983333333</v>
      </c>
      <c r="H40" s="16">
        <f t="shared" si="30"/>
        <v>107.3041983333333</v>
      </c>
      <c r="I40" s="16">
        <f t="shared" si="30"/>
        <v>107.3041983333333</v>
      </c>
      <c r="J40" s="16">
        <f t="shared" si="30"/>
        <v>107.3041983333333</v>
      </c>
      <c r="K40" s="16">
        <f t="shared" si="30"/>
        <v>107.3041983333333</v>
      </c>
      <c r="L40" s="16">
        <f t="shared" si="30"/>
        <v>107.3041983333333</v>
      </c>
      <c r="M40" s="16">
        <f t="shared" si="30"/>
        <v>107.3041983333333</v>
      </c>
      <c r="N40" s="16">
        <f t="shared" si="30"/>
        <v>107.3041983333333</v>
      </c>
      <c r="O40" s="16">
        <f t="shared" si="30"/>
        <v>107.3041983333333</v>
      </c>
      <c r="P40" s="16">
        <f t="shared" si="30"/>
        <v>107.3041983333333</v>
      </c>
      <c r="Q40" s="16">
        <f>SUM(E40:P40)</f>
        <v>1287.6503799999994</v>
      </c>
    </row>
    <row r="41" spans="3:17" x14ac:dyDescent="0.3">
      <c r="C41" s="1005"/>
      <c r="D41" s="397" t="s">
        <v>453</v>
      </c>
      <c r="E41" s="16">
        <f t="shared" ref="E41:P41" si="31">E217+E389</f>
        <v>0</v>
      </c>
      <c r="F41" s="16">
        <f t="shared" si="31"/>
        <v>0</v>
      </c>
      <c r="G41" s="16">
        <f t="shared" si="31"/>
        <v>0</v>
      </c>
      <c r="H41" s="16">
        <f t="shared" si="31"/>
        <v>0</v>
      </c>
      <c r="I41" s="16">
        <f t="shared" si="31"/>
        <v>0</v>
      </c>
      <c r="J41" s="16">
        <f t="shared" si="31"/>
        <v>0</v>
      </c>
      <c r="K41" s="16">
        <f t="shared" si="31"/>
        <v>0</v>
      </c>
      <c r="L41" s="16">
        <f t="shared" si="31"/>
        <v>0</v>
      </c>
      <c r="M41" s="16">
        <f t="shared" si="31"/>
        <v>0</v>
      </c>
      <c r="N41" s="16">
        <f t="shared" si="31"/>
        <v>0</v>
      </c>
      <c r="O41" s="16">
        <f t="shared" si="31"/>
        <v>0</v>
      </c>
      <c r="P41" s="16">
        <f t="shared" si="31"/>
        <v>0</v>
      </c>
      <c r="Q41" s="16">
        <f>SUM(E41:P41)</f>
        <v>0</v>
      </c>
    </row>
    <row r="42" spans="3:17" x14ac:dyDescent="0.3">
      <c r="C42" s="1005"/>
      <c r="D42" s="397"/>
      <c r="E42" s="16">
        <f t="shared" ref="E42:P42" si="32">E218+E390</f>
        <v>0</v>
      </c>
      <c r="F42" s="16">
        <f t="shared" si="32"/>
        <v>0</v>
      </c>
      <c r="G42" s="16">
        <f t="shared" si="32"/>
        <v>0</v>
      </c>
      <c r="H42" s="16">
        <f t="shared" si="32"/>
        <v>0</v>
      </c>
      <c r="I42" s="16">
        <f t="shared" si="32"/>
        <v>0</v>
      </c>
      <c r="J42" s="16">
        <f t="shared" si="32"/>
        <v>0</v>
      </c>
      <c r="K42" s="16">
        <f t="shared" si="32"/>
        <v>0</v>
      </c>
      <c r="L42" s="16">
        <f t="shared" si="32"/>
        <v>0</v>
      </c>
      <c r="M42" s="16">
        <f t="shared" si="32"/>
        <v>0</v>
      </c>
      <c r="N42" s="16">
        <f t="shared" si="32"/>
        <v>0</v>
      </c>
      <c r="O42" s="16">
        <f t="shared" si="32"/>
        <v>0</v>
      </c>
      <c r="P42" s="16">
        <f t="shared" si="32"/>
        <v>0</v>
      </c>
      <c r="Q42" s="16">
        <f>SUM(E42:P42)</f>
        <v>0</v>
      </c>
    </row>
    <row r="43" spans="3:17" x14ac:dyDescent="0.25">
      <c r="C43" s="1005"/>
      <c r="D43" s="16"/>
      <c r="E43" s="16">
        <f t="shared" ref="E43:P43" si="33">E49</f>
        <v>41.782250339836843</v>
      </c>
      <c r="F43" s="16">
        <f t="shared" si="33"/>
        <v>44.772538468109019</v>
      </c>
      <c r="G43" s="16">
        <f t="shared" si="33"/>
        <v>46.386517930472507</v>
      </c>
      <c r="H43" s="16">
        <f t="shared" si="33"/>
        <v>101.41140789927859</v>
      </c>
      <c r="I43" s="16">
        <f t="shared" si="33"/>
        <v>238.09547298624781</v>
      </c>
      <c r="J43" s="16">
        <f t="shared" si="33"/>
        <v>120.25401575991349</v>
      </c>
      <c r="K43" s="16">
        <f t="shared" si="33"/>
        <v>132.55034407039821</v>
      </c>
      <c r="L43" s="16">
        <f t="shared" si="33"/>
        <v>45.462028242091542</v>
      </c>
      <c r="M43" s="16">
        <f t="shared" si="33"/>
        <v>77.990336310887756</v>
      </c>
      <c r="N43" s="16">
        <f t="shared" si="33"/>
        <v>148.816290214286</v>
      </c>
      <c r="O43" s="16">
        <f t="shared" si="33"/>
        <v>138.42701074534813</v>
      </c>
      <c r="P43" s="16">
        <f t="shared" si="33"/>
        <v>62.082502033130282</v>
      </c>
      <c r="Q43" s="16">
        <f>SUM(E43:P43)</f>
        <v>1198.0307150000003</v>
      </c>
    </row>
    <row r="44" spans="3:17" x14ac:dyDescent="0.25">
      <c r="C44" s="1005"/>
      <c r="D44" s="16"/>
      <c r="E44" s="16">
        <f t="shared" ref="E44:P44" si="34">E220+E392</f>
        <v>0</v>
      </c>
      <c r="F44" s="16">
        <f t="shared" si="34"/>
        <v>0</v>
      </c>
      <c r="G44" s="16">
        <f t="shared" si="34"/>
        <v>0</v>
      </c>
      <c r="H44" s="16">
        <f t="shared" si="34"/>
        <v>0</v>
      </c>
      <c r="I44" s="16">
        <f t="shared" si="34"/>
        <v>0</v>
      </c>
      <c r="J44" s="16">
        <f t="shared" si="34"/>
        <v>0</v>
      </c>
      <c r="K44" s="16">
        <f t="shared" si="34"/>
        <v>0</v>
      </c>
      <c r="L44" s="16">
        <f t="shared" si="34"/>
        <v>0</v>
      </c>
      <c r="M44" s="16">
        <f t="shared" si="34"/>
        <v>0</v>
      </c>
      <c r="N44" s="16">
        <f t="shared" si="34"/>
        <v>0</v>
      </c>
      <c r="O44" s="16">
        <f t="shared" si="34"/>
        <v>0</v>
      </c>
      <c r="P44" s="16">
        <f t="shared" si="34"/>
        <v>0</v>
      </c>
      <c r="Q44" s="16">
        <f t="shared" si="21"/>
        <v>0</v>
      </c>
    </row>
    <row r="45" spans="3:17" x14ac:dyDescent="0.25">
      <c r="C45" s="1005"/>
      <c r="D45" s="16"/>
      <c r="E45" s="16">
        <f t="shared" ref="E45:P45" si="35">E221+E393</f>
        <v>0</v>
      </c>
      <c r="F45" s="16">
        <f t="shared" si="35"/>
        <v>0</v>
      </c>
      <c r="G45" s="16">
        <f t="shared" si="35"/>
        <v>0</v>
      </c>
      <c r="H45" s="16">
        <f t="shared" si="35"/>
        <v>0</v>
      </c>
      <c r="I45" s="16">
        <f t="shared" si="35"/>
        <v>0</v>
      </c>
      <c r="J45" s="16">
        <f t="shared" si="35"/>
        <v>0</v>
      </c>
      <c r="K45" s="16">
        <f t="shared" si="35"/>
        <v>0</v>
      </c>
      <c r="L45" s="16">
        <f t="shared" si="35"/>
        <v>0</v>
      </c>
      <c r="M45" s="16">
        <f t="shared" si="35"/>
        <v>0</v>
      </c>
      <c r="N45" s="16">
        <f t="shared" si="35"/>
        <v>0</v>
      </c>
      <c r="O45" s="16">
        <f t="shared" si="35"/>
        <v>0</v>
      </c>
      <c r="P45" s="16">
        <f t="shared" si="35"/>
        <v>0</v>
      </c>
      <c r="Q45" s="16">
        <f t="shared" si="21"/>
        <v>0</v>
      </c>
    </row>
    <row r="46" spans="3:17" x14ac:dyDescent="0.25">
      <c r="C46" s="1005"/>
      <c r="D46" s="16"/>
      <c r="E46" s="16">
        <f t="shared" ref="E46:P46" si="36">E222+E394</f>
        <v>0</v>
      </c>
      <c r="F46" s="16">
        <f t="shared" si="36"/>
        <v>0</v>
      </c>
      <c r="G46" s="16">
        <f t="shared" si="36"/>
        <v>0</v>
      </c>
      <c r="H46" s="16">
        <f t="shared" si="36"/>
        <v>0</v>
      </c>
      <c r="I46" s="16">
        <f t="shared" si="36"/>
        <v>0</v>
      </c>
      <c r="J46" s="16">
        <f t="shared" si="36"/>
        <v>0</v>
      </c>
      <c r="K46" s="16">
        <f t="shared" si="36"/>
        <v>0</v>
      </c>
      <c r="L46" s="16">
        <f t="shared" si="36"/>
        <v>0</v>
      </c>
      <c r="M46" s="16">
        <f t="shared" si="36"/>
        <v>0</v>
      </c>
      <c r="N46" s="16">
        <f t="shared" si="36"/>
        <v>0</v>
      </c>
      <c r="O46" s="16">
        <f t="shared" si="36"/>
        <v>0</v>
      </c>
      <c r="P46" s="16">
        <f t="shared" si="36"/>
        <v>0</v>
      </c>
      <c r="Q46" s="16">
        <f t="shared" si="21"/>
        <v>0</v>
      </c>
    </row>
    <row r="47" spans="3:17" x14ac:dyDescent="0.25">
      <c r="C47" s="1005"/>
      <c r="D47" s="16"/>
      <c r="E47" s="16">
        <f t="shared" ref="E47:P47" si="37">E223+E395</f>
        <v>0</v>
      </c>
      <c r="F47" s="16">
        <f t="shared" si="37"/>
        <v>0</v>
      </c>
      <c r="G47" s="16">
        <f t="shared" si="37"/>
        <v>0</v>
      </c>
      <c r="H47" s="16">
        <f t="shared" si="37"/>
        <v>0</v>
      </c>
      <c r="I47" s="16">
        <f t="shared" si="37"/>
        <v>0</v>
      </c>
      <c r="J47" s="16">
        <f t="shared" si="37"/>
        <v>0</v>
      </c>
      <c r="K47" s="16">
        <f t="shared" si="37"/>
        <v>0</v>
      </c>
      <c r="L47" s="16">
        <f t="shared" si="37"/>
        <v>0</v>
      </c>
      <c r="M47" s="16">
        <f t="shared" si="37"/>
        <v>0</v>
      </c>
      <c r="N47" s="16">
        <f t="shared" si="37"/>
        <v>0</v>
      </c>
      <c r="O47" s="16">
        <f t="shared" si="37"/>
        <v>0</v>
      </c>
      <c r="P47" s="16">
        <f t="shared" si="37"/>
        <v>0</v>
      </c>
      <c r="Q47" s="16">
        <f t="shared" si="21"/>
        <v>0</v>
      </c>
    </row>
    <row r="48" spans="3:17" x14ac:dyDescent="0.25">
      <c r="C48" s="1006"/>
      <c r="D48" s="156"/>
      <c r="E48" s="16">
        <f t="shared" ref="E48:P48" si="38">E224+E396</f>
        <v>0</v>
      </c>
      <c r="F48" s="16">
        <f t="shared" si="38"/>
        <v>0</v>
      </c>
      <c r="G48" s="16">
        <f t="shared" si="38"/>
        <v>0</v>
      </c>
      <c r="H48" s="16">
        <f t="shared" si="38"/>
        <v>0</v>
      </c>
      <c r="I48" s="16">
        <f t="shared" si="38"/>
        <v>0</v>
      </c>
      <c r="J48" s="16">
        <f t="shared" si="38"/>
        <v>0</v>
      </c>
      <c r="K48" s="16">
        <f t="shared" si="38"/>
        <v>0</v>
      </c>
      <c r="L48" s="16">
        <f t="shared" si="38"/>
        <v>0</v>
      </c>
      <c r="M48" s="16">
        <f t="shared" si="38"/>
        <v>0</v>
      </c>
      <c r="N48" s="16">
        <f t="shared" si="38"/>
        <v>0</v>
      </c>
      <c r="O48" s="16">
        <f t="shared" si="38"/>
        <v>0</v>
      </c>
      <c r="P48" s="16">
        <f t="shared" si="38"/>
        <v>0</v>
      </c>
      <c r="Q48" s="16">
        <f t="shared" si="21"/>
        <v>0</v>
      </c>
    </row>
    <row r="49" spans="3:18" x14ac:dyDescent="0.25">
      <c r="C49" s="937" t="s">
        <v>188</v>
      </c>
      <c r="D49" s="938"/>
      <c r="E49" s="16">
        <f t="shared" ref="E49:Q49" si="39">E225+E397</f>
        <v>41.782250339836843</v>
      </c>
      <c r="F49" s="16">
        <f t="shared" si="39"/>
        <v>44.772538468109019</v>
      </c>
      <c r="G49" s="16">
        <f t="shared" si="39"/>
        <v>46.386517930472507</v>
      </c>
      <c r="H49" s="16">
        <f t="shared" si="39"/>
        <v>101.41140789927859</v>
      </c>
      <c r="I49" s="16">
        <f t="shared" si="39"/>
        <v>238.09547298624781</v>
      </c>
      <c r="J49" s="16">
        <f t="shared" si="39"/>
        <v>120.25401575991349</v>
      </c>
      <c r="K49" s="16">
        <f t="shared" si="39"/>
        <v>132.55034407039821</v>
      </c>
      <c r="L49" s="16">
        <f t="shared" si="39"/>
        <v>45.462028242091542</v>
      </c>
      <c r="M49" s="16">
        <f t="shared" si="39"/>
        <v>77.990336310887756</v>
      </c>
      <c r="N49" s="16">
        <f t="shared" si="39"/>
        <v>148.816290214286</v>
      </c>
      <c r="O49" s="16">
        <f t="shared" si="39"/>
        <v>138.42701074534813</v>
      </c>
      <c r="P49" s="16">
        <f t="shared" si="39"/>
        <v>62.082502033130282</v>
      </c>
      <c r="Q49" s="16">
        <f t="shared" si="39"/>
        <v>2485.6810949999999</v>
      </c>
      <c r="R49" s="492"/>
    </row>
    <row r="50" spans="3:18" x14ac:dyDescent="0.25">
      <c r="C50" s="935" t="s">
        <v>332</v>
      </c>
      <c r="D50" s="936"/>
      <c r="E50" s="28">
        <f t="shared" ref="E50:P50" si="40">E29+E49</f>
        <v>1914.2387317720327</v>
      </c>
      <c r="F50" s="28">
        <f t="shared" si="40"/>
        <v>1120.6386817863981</v>
      </c>
      <c r="G50" s="28">
        <f t="shared" si="40"/>
        <v>1358.66839202094</v>
      </c>
      <c r="H50" s="28">
        <f t="shared" si="40"/>
        <v>1566.1755040170913</v>
      </c>
      <c r="I50" s="28">
        <f t="shared" si="40"/>
        <v>1812.3607797948889</v>
      </c>
      <c r="J50" s="28">
        <f t="shared" si="40"/>
        <v>1873.6497435048707</v>
      </c>
      <c r="K50" s="28">
        <f t="shared" si="40"/>
        <v>1684.982826522358</v>
      </c>
      <c r="L50" s="28">
        <f t="shared" si="40"/>
        <v>1510.1567356102992</v>
      </c>
      <c r="M50" s="28">
        <f t="shared" si="40"/>
        <v>1761.738145268966</v>
      </c>
      <c r="N50" s="28">
        <f t="shared" si="40"/>
        <v>1994.0326172679222</v>
      </c>
      <c r="O50" s="28">
        <f t="shared" si="40"/>
        <v>1935.7497008430173</v>
      </c>
      <c r="P50" s="28">
        <f t="shared" si="40"/>
        <v>2171.7152658870182</v>
      </c>
      <c r="Q50" s="140">
        <f>Q29+Q49</f>
        <v>21991.757504295798</v>
      </c>
      <c r="R50" s="492"/>
    </row>
    <row r="51" spans="3:18" x14ac:dyDescent="0.25">
      <c r="C51" s="1002" t="s">
        <v>333</v>
      </c>
      <c r="D51" s="100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935" t="s">
        <v>313</v>
      </c>
      <c r="D52" s="93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8" ht="15" customHeight="1" x14ac:dyDescent="0.25">
      <c r="C53" s="1004" t="s">
        <v>334</v>
      </c>
      <c r="D53" s="16" t="s">
        <v>335</v>
      </c>
      <c r="E53" s="92">
        <f t="shared" ref="E53:P53" si="41">E229+E401</f>
        <v>54.248632018489893</v>
      </c>
      <c r="F53" s="92">
        <f t="shared" si="41"/>
        <v>69.550909727916064</v>
      </c>
      <c r="G53" s="92">
        <f t="shared" si="41"/>
        <v>70.779959555390576</v>
      </c>
      <c r="H53" s="92">
        <f t="shared" si="41"/>
        <v>51.85331393468725</v>
      </c>
      <c r="I53" s="92">
        <f t="shared" si="41"/>
        <v>44.438340873804236</v>
      </c>
      <c r="J53" s="92">
        <f t="shared" si="41"/>
        <v>47.339078508442327</v>
      </c>
      <c r="K53" s="92">
        <f t="shared" si="41"/>
        <v>44.024080318679552</v>
      </c>
      <c r="L53" s="92">
        <f t="shared" si="41"/>
        <v>66.18869614567248</v>
      </c>
      <c r="M53" s="92">
        <f t="shared" si="41"/>
        <v>40.920791949269088</v>
      </c>
      <c r="N53" s="92">
        <f t="shared" si="41"/>
        <v>43.291156732714242</v>
      </c>
      <c r="O53" s="92">
        <f t="shared" si="41"/>
        <v>55.393643752410142</v>
      </c>
      <c r="P53" s="92">
        <f t="shared" si="41"/>
        <v>69.903366287691483</v>
      </c>
      <c r="Q53" s="92">
        <f t="shared" ref="Q53:Q79" si="42">SUM(E53:P53)</f>
        <v>657.93196980516745</v>
      </c>
    </row>
    <row r="54" spans="3:18" x14ac:dyDescent="0.25">
      <c r="C54" s="1005"/>
      <c r="D54" s="16" t="s">
        <v>336</v>
      </c>
      <c r="E54" s="92">
        <f t="shared" ref="E54:P54" si="43">E230+E402</f>
        <v>14.48982733385969</v>
      </c>
      <c r="F54" s="92">
        <f t="shared" si="43"/>
        <v>17.615084209790226</v>
      </c>
      <c r="G54" s="92">
        <f t="shared" si="43"/>
        <v>17.046855686893764</v>
      </c>
      <c r="H54" s="92">
        <f t="shared" si="43"/>
        <v>0</v>
      </c>
      <c r="I54" s="92">
        <f t="shared" si="43"/>
        <v>5.504713815559434</v>
      </c>
      <c r="J54" s="92">
        <f t="shared" si="43"/>
        <v>12.031607145469419</v>
      </c>
      <c r="K54" s="92">
        <f t="shared" si="43"/>
        <v>10.569050525874111</v>
      </c>
      <c r="L54" s="92">
        <f t="shared" si="43"/>
        <v>17.046855686893764</v>
      </c>
      <c r="M54" s="92">
        <f t="shared" si="43"/>
        <v>13.849076490091383</v>
      </c>
      <c r="N54" s="92">
        <f t="shared" si="43"/>
        <v>14.092067367832168</v>
      </c>
      <c r="O54" s="92">
        <f t="shared" si="43"/>
        <v>14.0068330893977</v>
      </c>
      <c r="P54" s="92">
        <f t="shared" si="43"/>
        <v>16.944502646656204</v>
      </c>
      <c r="Q54" s="92">
        <f t="shared" si="42"/>
        <v>153.19647399831786</v>
      </c>
    </row>
    <row r="55" spans="3:18" ht="14.25" customHeight="1" x14ac:dyDescent="0.25">
      <c r="C55" s="1005"/>
      <c r="D55" s="16" t="s">
        <v>337</v>
      </c>
      <c r="E55" s="92">
        <f t="shared" ref="E55:P55" si="44">E231+E403</f>
        <v>30.069880324343004</v>
      </c>
      <c r="F55" s="92">
        <f t="shared" si="44"/>
        <v>29.861604096988245</v>
      </c>
      <c r="G55" s="92">
        <f t="shared" si="44"/>
        <v>28.8983265454725</v>
      </c>
      <c r="H55" s="92">
        <f t="shared" si="44"/>
        <v>32.282815239987293</v>
      </c>
      <c r="I55" s="92">
        <f t="shared" si="44"/>
        <v>30.363453685252331</v>
      </c>
      <c r="J55" s="92">
        <f t="shared" si="44"/>
        <v>31.241434103213514</v>
      </c>
      <c r="K55" s="92">
        <f t="shared" si="44"/>
        <v>28.650998525488728</v>
      </c>
      <c r="L55" s="92">
        <f t="shared" si="44"/>
        <v>21.47160095472535</v>
      </c>
      <c r="M55" s="92">
        <f t="shared" si="44"/>
        <v>18.709185218022004</v>
      </c>
      <c r="N55" s="92">
        <f t="shared" si="44"/>
        <v>26.545506776184475</v>
      </c>
      <c r="O55" s="92">
        <f t="shared" si="44"/>
        <v>30.200052966439721</v>
      </c>
      <c r="P55" s="92">
        <f t="shared" si="44"/>
        <v>32.282815239987293</v>
      </c>
      <c r="Q55" s="92">
        <f t="shared" si="42"/>
        <v>340.5776736761045</v>
      </c>
    </row>
    <row r="56" spans="3:18" x14ac:dyDescent="0.25">
      <c r="C56" s="1005"/>
      <c r="D56" s="16" t="s">
        <v>338</v>
      </c>
      <c r="E56" s="92">
        <f t="shared" ref="E56:P56" si="45">E232+E404</f>
        <v>94.916574597311751</v>
      </c>
      <c r="F56" s="92">
        <f t="shared" si="45"/>
        <v>122.60057552152769</v>
      </c>
      <c r="G56" s="92">
        <f t="shared" si="45"/>
        <v>118.64571824663969</v>
      </c>
      <c r="H56" s="92">
        <f t="shared" si="45"/>
        <v>80.259356004079564</v>
      </c>
      <c r="I56" s="92">
        <f t="shared" si="45"/>
        <v>73.56034531291661</v>
      </c>
      <c r="J56" s="92">
        <f t="shared" si="45"/>
        <v>77.119716860315805</v>
      </c>
      <c r="K56" s="92">
        <f t="shared" si="45"/>
        <v>73.56034531291661</v>
      </c>
      <c r="L56" s="92">
        <f t="shared" si="45"/>
        <v>0</v>
      </c>
      <c r="M56" s="92">
        <f t="shared" si="45"/>
        <v>41.377694238515602</v>
      </c>
      <c r="N56" s="92">
        <f t="shared" si="45"/>
        <v>82.755388477031204</v>
      </c>
      <c r="O56" s="92">
        <f t="shared" si="45"/>
        <v>97.487231825988957</v>
      </c>
      <c r="P56" s="92">
        <f t="shared" si="45"/>
        <v>108.62538010968314</v>
      </c>
      <c r="Q56" s="92">
        <f t="shared" si="42"/>
        <v>970.90832650692641</v>
      </c>
    </row>
    <row r="57" spans="3:18" x14ac:dyDescent="0.25">
      <c r="C57" s="1005"/>
      <c r="D57" s="16" t="s">
        <v>339</v>
      </c>
      <c r="E57" s="92">
        <f t="shared" ref="E57:P57" si="46">E233+E405</f>
        <v>59.082683246064853</v>
      </c>
      <c r="F57" s="92">
        <f t="shared" si="46"/>
        <v>75.74972369088664</v>
      </c>
      <c r="G57" s="92">
        <f t="shared" si="46"/>
        <v>0.54854862032661345</v>
      </c>
      <c r="H57" s="92">
        <f t="shared" si="46"/>
        <v>26.868959895022591</v>
      </c>
      <c r="I57" s="92">
        <f t="shared" si="46"/>
        <v>45.669253662662619</v>
      </c>
      <c r="J57" s="92">
        <f t="shared" si="46"/>
        <v>47.852513584065974</v>
      </c>
      <c r="K57" s="92">
        <f t="shared" si="46"/>
        <v>45.669253662662619</v>
      </c>
      <c r="L57" s="92">
        <f t="shared" si="46"/>
        <v>63.944346584751983</v>
      </c>
      <c r="M57" s="92">
        <f t="shared" si="46"/>
        <v>52.643627514644749</v>
      </c>
      <c r="N57" s="92">
        <f t="shared" si="46"/>
        <v>52.336377467517565</v>
      </c>
      <c r="O57" s="92">
        <f t="shared" si="46"/>
        <v>60.345612023207394</v>
      </c>
      <c r="P57" s="92">
        <f t="shared" si="46"/>
        <v>69.481786125062229</v>
      </c>
      <c r="Q57" s="92">
        <f t="shared" si="42"/>
        <v>600.19268607687582</v>
      </c>
    </row>
    <row r="58" spans="3:18" ht="14.25" customHeight="1" x14ac:dyDescent="0.25">
      <c r="C58" s="1005"/>
      <c r="D58" s="16" t="s">
        <v>340</v>
      </c>
      <c r="E58" s="92">
        <f t="shared" ref="E58:P58" si="47">E234+E406</f>
        <v>69.019137884079043</v>
      </c>
      <c r="F58" s="92">
        <f t="shared" si="47"/>
        <v>89.149719766935164</v>
      </c>
      <c r="G58" s="92">
        <f t="shared" si="47"/>
        <v>56.993820412840066</v>
      </c>
      <c r="H58" s="92">
        <f t="shared" si="47"/>
        <v>48.114083612899364</v>
      </c>
      <c r="I58" s="92">
        <f t="shared" si="47"/>
        <v>53.489831860161146</v>
      </c>
      <c r="J58" s="92">
        <f t="shared" si="47"/>
        <v>55.901609398767775</v>
      </c>
      <c r="K58" s="92">
        <f t="shared" si="47"/>
        <v>53.489831860161146</v>
      </c>
      <c r="L58" s="92">
        <f t="shared" si="47"/>
        <v>44.340729186990593</v>
      </c>
      <c r="M58" s="92">
        <f t="shared" si="47"/>
        <v>48.318227984588901</v>
      </c>
      <c r="N58" s="92">
        <f t="shared" si="47"/>
        <v>58.499741317250837</v>
      </c>
      <c r="O58" s="92">
        <f t="shared" si="47"/>
        <v>70.719218772022003</v>
      </c>
      <c r="P58" s="92">
        <f t="shared" si="47"/>
        <v>78.006004796068538</v>
      </c>
      <c r="Q58" s="92">
        <f t="shared" si="42"/>
        <v>726.04195685276454</v>
      </c>
    </row>
    <row r="59" spans="3:18" x14ac:dyDescent="0.25">
      <c r="C59" s="1005"/>
      <c r="D59" s="16" t="s">
        <v>341</v>
      </c>
      <c r="E59" s="92">
        <f t="shared" ref="E59:P59" si="48">E235+E407</f>
        <v>6.1370453651974906</v>
      </c>
      <c r="F59" s="92">
        <f t="shared" si="48"/>
        <v>7.9270169300467526</v>
      </c>
      <c r="G59" s="92">
        <f t="shared" si="48"/>
        <v>7.6713067064968588</v>
      </c>
      <c r="H59" s="92">
        <f t="shared" si="48"/>
        <v>5.1525610045303969</v>
      </c>
      <c r="I59" s="92">
        <f t="shared" si="48"/>
        <v>4.7562101580280602</v>
      </c>
      <c r="J59" s="92">
        <f t="shared" si="48"/>
        <v>4.9863493592229648</v>
      </c>
      <c r="K59" s="92">
        <f t="shared" si="48"/>
        <v>4.7562101580280602</v>
      </c>
      <c r="L59" s="92">
        <f t="shared" si="48"/>
        <v>6.1370453651974906</v>
      </c>
      <c r="M59" s="92">
        <f t="shared" si="48"/>
        <v>5.3507364277815643</v>
      </c>
      <c r="N59" s="92">
        <f t="shared" si="48"/>
        <v>5.3507364277815643</v>
      </c>
      <c r="O59" s="92">
        <f t="shared" si="48"/>
        <v>6.3032570105049217</v>
      </c>
      <c r="P59" s="92">
        <f t="shared" si="48"/>
        <v>6.9361398137909118</v>
      </c>
      <c r="Q59" s="92">
        <f t="shared" si="42"/>
        <v>71.464614726607039</v>
      </c>
    </row>
    <row r="60" spans="3:18" x14ac:dyDescent="0.25">
      <c r="C60" s="1005"/>
      <c r="D60" s="16" t="s">
        <v>342</v>
      </c>
      <c r="E60" s="92">
        <f t="shared" ref="E60:P60" si="49">E236+E408</f>
        <v>34.618232406867399</v>
      </c>
      <c r="F60" s="92">
        <f t="shared" si="49"/>
        <v>45.757621789252333</v>
      </c>
      <c r="G60" s="92">
        <f t="shared" si="49"/>
        <v>44.28156947347</v>
      </c>
      <c r="H60" s="92">
        <f t="shared" si="49"/>
        <v>29.74245416301402</v>
      </c>
      <c r="I60" s="92">
        <f t="shared" si="49"/>
        <v>27.454573073551405</v>
      </c>
      <c r="J60" s="92">
        <f t="shared" si="49"/>
        <v>27.67598092091875</v>
      </c>
      <c r="K60" s="92">
        <f t="shared" si="49"/>
        <v>27.454573073551405</v>
      </c>
      <c r="L60" s="92">
        <f t="shared" si="49"/>
        <v>33.211177105102493</v>
      </c>
      <c r="M60" s="92">
        <f t="shared" si="49"/>
        <v>29.74245416301402</v>
      </c>
      <c r="N60" s="92">
        <f t="shared" si="49"/>
        <v>29.74245416301402</v>
      </c>
      <c r="O60" s="92">
        <f t="shared" si="49"/>
        <v>35.314551655092323</v>
      </c>
      <c r="P60" s="92">
        <f t="shared" si="49"/>
        <v>40.037919065595787</v>
      </c>
      <c r="Q60" s="92">
        <f t="shared" si="42"/>
        <v>405.03356105244404</v>
      </c>
    </row>
    <row r="61" spans="3:18" x14ac:dyDescent="0.25">
      <c r="C61" s="1006"/>
      <c r="D61" s="257" t="s">
        <v>343</v>
      </c>
      <c r="E61" s="92">
        <f t="shared" ref="E61:P61" si="50">E237+E409</f>
        <v>169.00599102732053</v>
      </c>
      <c r="F61" s="92">
        <f t="shared" si="50"/>
        <v>174.29704011837185</v>
      </c>
      <c r="G61" s="92">
        <f t="shared" si="50"/>
        <v>169.0775764613411</v>
      </c>
      <c r="H61" s="92">
        <f t="shared" si="50"/>
        <v>173.38662278090601</v>
      </c>
      <c r="I61" s="92">
        <f t="shared" si="50"/>
        <v>142.26819028488887</v>
      </c>
      <c r="J61" s="92">
        <f t="shared" si="50"/>
        <v>153.73821520668002</v>
      </c>
      <c r="K61" s="92">
        <f t="shared" si="50"/>
        <v>135.25874080330726</v>
      </c>
      <c r="L61" s="92">
        <f t="shared" si="50"/>
        <v>169.07757646134118</v>
      </c>
      <c r="M61" s="92">
        <f t="shared" si="50"/>
        <v>167.33123529601272</v>
      </c>
      <c r="N61" s="92">
        <f t="shared" si="50"/>
        <v>151.76161421999481</v>
      </c>
      <c r="O61" s="92">
        <f t="shared" si="50"/>
        <v>149.629686211093</v>
      </c>
      <c r="P61" s="92">
        <f t="shared" si="50"/>
        <v>185.78688624777885</v>
      </c>
      <c r="Q61" s="92">
        <f t="shared" si="42"/>
        <v>1940.6193751190358</v>
      </c>
    </row>
    <row r="62" spans="3:18" x14ac:dyDescent="0.25">
      <c r="C62" s="16"/>
      <c r="D62" s="257" t="s">
        <v>412</v>
      </c>
      <c r="E62" s="92">
        <f t="shared" ref="E62:P62" si="51">E238+E410</f>
        <v>167.26069019392349</v>
      </c>
      <c r="F62" s="92">
        <f t="shared" si="51"/>
        <v>171.04027801385422</v>
      </c>
      <c r="G62" s="92">
        <f t="shared" si="51"/>
        <v>169.07880171463114</v>
      </c>
      <c r="H62" s="92">
        <f t="shared" si="51"/>
        <v>166.20467283581644</v>
      </c>
      <c r="I62" s="92">
        <f t="shared" si="51"/>
        <v>139.26357706314198</v>
      </c>
      <c r="J62" s="92">
        <f t="shared" si="51"/>
        <v>145.57417459118273</v>
      </c>
      <c r="K62" s="92">
        <f t="shared" si="51"/>
        <v>134.52799203618693</v>
      </c>
      <c r="L62" s="92">
        <f t="shared" si="51"/>
        <v>170.8706331477492</v>
      </c>
      <c r="M62" s="92">
        <f t="shared" si="51"/>
        <v>164.96924036884013</v>
      </c>
      <c r="N62" s="92">
        <f t="shared" si="51"/>
        <v>150.45440022000167</v>
      </c>
      <c r="O62" s="92">
        <f t="shared" si="51"/>
        <v>151.21649928803157</v>
      </c>
      <c r="P62" s="92">
        <f t="shared" si="51"/>
        <v>181.3370192092778</v>
      </c>
      <c r="Q62" s="92">
        <f t="shared" si="42"/>
        <v>1911.7979786826372</v>
      </c>
    </row>
    <row r="63" spans="3:18" x14ac:dyDescent="0.25">
      <c r="C63" s="16"/>
      <c r="D63" s="16" t="s">
        <v>344</v>
      </c>
      <c r="E63" s="92">
        <f t="shared" ref="E63:P63" si="52">E239+E411</f>
        <v>1.2042268747427607</v>
      </c>
      <c r="F63" s="92">
        <f t="shared" si="52"/>
        <v>1.6056358329904132</v>
      </c>
      <c r="G63" s="92">
        <f t="shared" si="52"/>
        <v>1.5538411287002925</v>
      </c>
      <c r="H63" s="92">
        <f t="shared" si="52"/>
        <v>1.0436632914437511</v>
      </c>
      <c r="I63" s="92">
        <f t="shared" si="52"/>
        <v>0.9633814997942437</v>
      </c>
      <c r="J63" s="92">
        <f t="shared" si="52"/>
        <v>0.97115070543773963</v>
      </c>
      <c r="K63" s="92">
        <f t="shared" si="52"/>
        <v>0.9633814997942437</v>
      </c>
      <c r="L63" s="92">
        <f t="shared" si="52"/>
        <v>1.1653808465252571</v>
      </c>
      <c r="M63" s="92">
        <f t="shared" si="52"/>
        <v>1.0436632914437511</v>
      </c>
      <c r="N63" s="92">
        <f t="shared" si="52"/>
        <v>1.0436632914437511</v>
      </c>
      <c r="O63" s="92">
        <f t="shared" si="52"/>
        <v>1.2391883001385087</v>
      </c>
      <c r="P63" s="92">
        <f t="shared" si="52"/>
        <v>1.404931353866534</v>
      </c>
      <c r="Q63" s="92">
        <f t="shared" si="42"/>
        <v>14.202107916321248</v>
      </c>
    </row>
    <row r="64" spans="3:18" x14ac:dyDescent="0.25">
      <c r="C64" s="16"/>
      <c r="D64" s="16" t="s">
        <v>345</v>
      </c>
      <c r="E64" s="92">
        <f t="shared" ref="E64:P64" si="53">E240+E412</f>
        <v>1.021680592278134</v>
      </c>
      <c r="F64" s="92">
        <f t="shared" si="53"/>
        <v>1.0557366120207388</v>
      </c>
      <c r="G64" s="92">
        <f t="shared" si="53"/>
        <v>1.021680592278134</v>
      </c>
      <c r="H64" s="92">
        <f t="shared" si="53"/>
        <v>1.0780409066408949</v>
      </c>
      <c r="I64" s="92">
        <f t="shared" si="53"/>
        <v>0.89960654967964349</v>
      </c>
      <c r="J64" s="92">
        <f t="shared" si="53"/>
        <v>0.97851098978750861</v>
      </c>
      <c r="K64" s="92">
        <f t="shared" si="53"/>
        <v>0.83269366581917414</v>
      </c>
      <c r="L64" s="92">
        <f t="shared" si="53"/>
        <v>1.021680592278134</v>
      </c>
      <c r="M64" s="92">
        <f t="shared" si="53"/>
        <v>1.0557366120207388</v>
      </c>
      <c r="N64" s="92">
        <f t="shared" si="53"/>
        <v>0.96651943354011283</v>
      </c>
      <c r="O64" s="92">
        <f t="shared" si="53"/>
        <v>0.9667592646650609</v>
      </c>
      <c r="P64" s="92">
        <f t="shared" si="53"/>
        <v>1.1895623797416772</v>
      </c>
      <c r="Q64" s="92">
        <f t="shared" si="42"/>
        <v>12.088208190749951</v>
      </c>
    </row>
    <row r="65" spans="3:17" x14ac:dyDescent="0.25">
      <c r="C65" s="16"/>
      <c r="D65" s="16" t="s">
        <v>346</v>
      </c>
      <c r="E65" s="92">
        <f t="shared" ref="E65:P65" si="54">E241+E413</f>
        <v>0.11964168490153027</v>
      </c>
      <c r="F65" s="92">
        <f t="shared" si="54"/>
        <v>0.15952224653538022</v>
      </c>
      <c r="G65" s="92">
        <f t="shared" si="54"/>
        <v>0.15437636761487342</v>
      </c>
      <c r="H65" s="92">
        <f t="shared" si="54"/>
        <v>0.10368946024799541</v>
      </c>
      <c r="I65" s="92">
        <f t="shared" si="54"/>
        <v>9.5713347921227723E-2</v>
      </c>
      <c r="J65" s="92">
        <f t="shared" si="54"/>
        <v>9.648522975930153E-2</v>
      </c>
      <c r="K65" s="92">
        <f t="shared" si="54"/>
        <v>9.5713347921227723E-2</v>
      </c>
      <c r="L65" s="92">
        <f t="shared" si="54"/>
        <v>0.1157822757111588</v>
      </c>
      <c r="M65" s="92">
        <f t="shared" si="54"/>
        <v>0.10368946024799541</v>
      </c>
      <c r="N65" s="92">
        <f t="shared" si="54"/>
        <v>0.10368946024799541</v>
      </c>
      <c r="O65" s="92">
        <f t="shared" si="54"/>
        <v>0.12311515317286408</v>
      </c>
      <c r="P65" s="92">
        <f t="shared" si="54"/>
        <v>0.13958196571844997</v>
      </c>
      <c r="Q65" s="92">
        <f t="shared" si="42"/>
        <v>1.4110000000000003</v>
      </c>
    </row>
    <row r="66" spans="3:17" x14ac:dyDescent="0.25">
      <c r="C66" s="16"/>
      <c r="D66" s="16" t="s">
        <v>347</v>
      </c>
      <c r="E66" s="92">
        <f t="shared" ref="E66:P66" si="55">E242+E414</f>
        <v>7.1839380305894434</v>
      </c>
      <c r="F66" s="92">
        <f t="shared" si="55"/>
        <v>7.4234026316090933</v>
      </c>
      <c r="G66" s="92">
        <f t="shared" si="55"/>
        <v>7.1839380305894434</v>
      </c>
      <c r="H66" s="92">
        <f t="shared" si="55"/>
        <v>7.8938999814998114</v>
      </c>
      <c r="I66" s="92">
        <f t="shared" si="55"/>
        <v>6.325575481864087</v>
      </c>
      <c r="J66" s="92">
        <f t="shared" si="55"/>
        <v>7.1839380305894434</v>
      </c>
      <c r="K66" s="92">
        <f t="shared" si="55"/>
        <v>6.1687430319005152</v>
      </c>
      <c r="L66" s="92">
        <f t="shared" si="55"/>
        <v>7.1839380305894434</v>
      </c>
      <c r="M66" s="92">
        <f t="shared" si="55"/>
        <v>7.4234026316090933</v>
      </c>
      <c r="N66" s="92">
        <f t="shared" si="55"/>
        <v>7.2665701816455215</v>
      </c>
      <c r="O66" s="92">
        <f t="shared" si="55"/>
        <v>6.944473429569797</v>
      </c>
      <c r="P66" s="92">
        <f t="shared" si="55"/>
        <v>8.3643973313905278</v>
      </c>
      <c r="Q66" s="92">
        <f t="shared" si="42"/>
        <v>86.54621682344623</v>
      </c>
    </row>
    <row r="67" spans="3:17" x14ac:dyDescent="0.25">
      <c r="C67" s="16"/>
      <c r="D67" s="16" t="s">
        <v>348</v>
      </c>
      <c r="E67" s="92">
        <f t="shared" ref="E67:P67" si="56">E243+E415</f>
        <v>4.5677897936517216</v>
      </c>
      <c r="F67" s="92">
        <f t="shared" si="56"/>
        <v>4.7200494534401134</v>
      </c>
      <c r="G67" s="92">
        <f t="shared" si="56"/>
        <v>4.5677897936517216</v>
      </c>
      <c r="H67" s="92">
        <f t="shared" si="56"/>
        <v>5.0192075173905426</v>
      </c>
      <c r="I67" s="92">
        <f t="shared" si="56"/>
        <v>4.0220139708891107</v>
      </c>
      <c r="J67" s="92">
        <f t="shared" si="56"/>
        <v>4.5677897936517216</v>
      </c>
      <c r="K67" s="92">
        <f t="shared" si="56"/>
        <v>3.9222946162389674</v>
      </c>
      <c r="L67" s="92">
        <f t="shared" si="56"/>
        <v>4.5677897936517216</v>
      </c>
      <c r="M67" s="92">
        <f t="shared" si="56"/>
        <v>4.7200494534401134</v>
      </c>
      <c r="N67" s="92">
        <f t="shared" si="56"/>
        <v>4.6203300987899691</v>
      </c>
      <c r="O67" s="92">
        <f t="shared" si="56"/>
        <v>4.4155301338633315</v>
      </c>
      <c r="P67" s="92">
        <f t="shared" si="56"/>
        <v>5.3183655813409727</v>
      </c>
      <c r="Q67" s="92">
        <f t="shared" si="42"/>
        <v>55.029000000000011</v>
      </c>
    </row>
    <row r="68" spans="3:17" x14ac:dyDescent="0.25">
      <c r="C68" s="16"/>
      <c r="D68" s="16" t="s">
        <v>349</v>
      </c>
      <c r="E68" s="92">
        <f t="shared" ref="E68:P68" si="57">E244+E416</f>
        <v>22.370594225047142</v>
      </c>
      <c r="F68" s="92">
        <f t="shared" si="57"/>
        <v>17.560074939242767</v>
      </c>
      <c r="G68" s="92">
        <f t="shared" si="57"/>
        <v>21.925417849908399</v>
      </c>
      <c r="H68" s="92">
        <f t="shared" si="57"/>
        <v>20.491668875313966</v>
      </c>
      <c r="I68" s="92">
        <f t="shared" si="57"/>
        <v>17.355946517692161</v>
      </c>
      <c r="J68" s="92">
        <f t="shared" si="57"/>
        <v>18.573498490252792</v>
      </c>
      <c r="K68" s="92">
        <f t="shared" si="57"/>
        <v>17.467105592491269</v>
      </c>
      <c r="L68" s="92">
        <f t="shared" si="57"/>
        <v>24.377834057901424</v>
      </c>
      <c r="M68" s="92">
        <f t="shared" si="57"/>
        <v>20.696439412442562</v>
      </c>
      <c r="N68" s="92">
        <f t="shared" si="57"/>
        <v>20.471607493075098</v>
      </c>
      <c r="O68" s="92">
        <f t="shared" si="57"/>
        <v>22.446266094811225</v>
      </c>
      <c r="P68" s="92">
        <f t="shared" si="57"/>
        <v>25.996447789976983</v>
      </c>
      <c r="Q68" s="92">
        <f t="shared" si="42"/>
        <v>249.73290133815578</v>
      </c>
    </row>
    <row r="69" spans="3:17" x14ac:dyDescent="0.25">
      <c r="C69" s="16"/>
      <c r="D69" s="16" t="s">
        <v>350</v>
      </c>
      <c r="E69" s="92">
        <f t="shared" ref="E69:P69" si="58">E245+E417</f>
        <v>18.567065275845152</v>
      </c>
      <c r="F69" s="92">
        <f t="shared" si="58"/>
        <v>0</v>
      </c>
      <c r="G69" s="92">
        <f t="shared" si="58"/>
        <v>10.434383791384045</v>
      </c>
      <c r="H69" s="92">
        <f t="shared" si="58"/>
        <v>17.758912021414464</v>
      </c>
      <c r="I69" s="92">
        <f t="shared" si="58"/>
        <v>14.429116017399249</v>
      </c>
      <c r="J69" s="92">
        <f t="shared" si="58"/>
        <v>15.926514588138989</v>
      </c>
      <c r="K69" s="92">
        <f t="shared" si="58"/>
        <v>14.664299351634899</v>
      </c>
      <c r="L69" s="92">
        <f t="shared" si="58"/>
        <v>21.32910804415274</v>
      </c>
      <c r="M69" s="92">
        <f t="shared" si="58"/>
        <v>18.710282308275914</v>
      </c>
      <c r="N69" s="92">
        <f t="shared" si="58"/>
        <v>18.234597164845177</v>
      </c>
      <c r="O69" s="92">
        <f t="shared" si="58"/>
        <v>17.948163099983645</v>
      </c>
      <c r="P69" s="92">
        <f t="shared" si="58"/>
        <v>21.564393168860356</v>
      </c>
      <c r="Q69" s="92">
        <f t="shared" si="42"/>
        <v>189.56683483193464</v>
      </c>
    </row>
    <row r="70" spans="3:17" x14ac:dyDescent="0.25">
      <c r="C70" s="16"/>
      <c r="D70" s="16"/>
      <c r="E70" s="92">
        <f t="shared" ref="E70:P70" si="59">E246+E419</f>
        <v>0</v>
      </c>
      <c r="F70" s="92">
        <f t="shared" si="59"/>
        <v>0</v>
      </c>
      <c r="G70" s="92">
        <f t="shared" si="59"/>
        <v>0</v>
      </c>
      <c r="H70" s="92">
        <f t="shared" si="59"/>
        <v>0</v>
      </c>
      <c r="I70" s="92">
        <f t="shared" si="59"/>
        <v>0</v>
      </c>
      <c r="J70" s="92">
        <f t="shared" si="59"/>
        <v>0</v>
      </c>
      <c r="K70" s="92">
        <f t="shared" si="59"/>
        <v>0</v>
      </c>
      <c r="L70" s="92">
        <f t="shared" si="59"/>
        <v>0</v>
      </c>
      <c r="M70" s="92">
        <f t="shared" si="59"/>
        <v>0</v>
      </c>
      <c r="N70" s="92">
        <f t="shared" si="59"/>
        <v>0</v>
      </c>
      <c r="O70" s="92">
        <f t="shared" si="59"/>
        <v>0</v>
      </c>
      <c r="P70" s="92">
        <f t="shared" si="59"/>
        <v>0</v>
      </c>
      <c r="Q70" s="92">
        <f t="shared" si="42"/>
        <v>0</v>
      </c>
    </row>
    <row r="71" spans="3:17" x14ac:dyDescent="0.25">
      <c r="C71" s="16"/>
      <c r="D71" s="16"/>
      <c r="E71" s="92">
        <f t="shared" ref="E71:P71" si="60">E247+E420</f>
        <v>0</v>
      </c>
      <c r="F71" s="92">
        <f t="shared" si="60"/>
        <v>0</v>
      </c>
      <c r="G71" s="92">
        <f t="shared" si="60"/>
        <v>0</v>
      </c>
      <c r="H71" s="92">
        <f t="shared" si="60"/>
        <v>0</v>
      </c>
      <c r="I71" s="92">
        <f t="shared" si="60"/>
        <v>0</v>
      </c>
      <c r="J71" s="92">
        <f t="shared" si="60"/>
        <v>0</v>
      </c>
      <c r="K71" s="92">
        <f t="shared" si="60"/>
        <v>0</v>
      </c>
      <c r="L71" s="92">
        <f t="shared" si="60"/>
        <v>0</v>
      </c>
      <c r="M71" s="92">
        <f t="shared" si="60"/>
        <v>0</v>
      </c>
      <c r="N71" s="92">
        <f t="shared" si="60"/>
        <v>0</v>
      </c>
      <c r="O71" s="92">
        <f t="shared" si="60"/>
        <v>0</v>
      </c>
      <c r="P71" s="92">
        <f t="shared" si="60"/>
        <v>0</v>
      </c>
      <c r="Q71" s="92">
        <f t="shared" si="42"/>
        <v>0</v>
      </c>
    </row>
    <row r="72" spans="3:17" x14ac:dyDescent="0.25">
      <c r="C72" s="16"/>
      <c r="D72" s="16"/>
      <c r="E72" s="92">
        <f t="shared" ref="E72:P72" si="61">E248+E421</f>
        <v>0</v>
      </c>
      <c r="F72" s="92">
        <f t="shared" si="61"/>
        <v>0</v>
      </c>
      <c r="G72" s="92">
        <f t="shared" si="61"/>
        <v>0</v>
      </c>
      <c r="H72" s="92">
        <f t="shared" si="61"/>
        <v>0</v>
      </c>
      <c r="I72" s="92">
        <f t="shared" si="61"/>
        <v>0</v>
      </c>
      <c r="J72" s="92">
        <f t="shared" si="61"/>
        <v>0</v>
      </c>
      <c r="K72" s="92">
        <f t="shared" si="61"/>
        <v>0</v>
      </c>
      <c r="L72" s="92">
        <f t="shared" si="61"/>
        <v>0</v>
      </c>
      <c r="M72" s="92">
        <f t="shared" si="61"/>
        <v>0</v>
      </c>
      <c r="N72" s="92">
        <f t="shared" si="61"/>
        <v>0</v>
      </c>
      <c r="O72" s="92">
        <f t="shared" si="61"/>
        <v>0</v>
      </c>
      <c r="P72" s="92">
        <f t="shared" si="61"/>
        <v>0</v>
      </c>
      <c r="Q72" s="92">
        <f t="shared" si="42"/>
        <v>0</v>
      </c>
    </row>
    <row r="73" spans="3:17" x14ac:dyDescent="0.25">
      <c r="C73" s="16"/>
      <c r="D73" s="16"/>
      <c r="E73" s="92">
        <f t="shared" ref="E73:P73" si="62">E249+E422</f>
        <v>0</v>
      </c>
      <c r="F73" s="92">
        <f t="shared" si="62"/>
        <v>0</v>
      </c>
      <c r="G73" s="92">
        <f t="shared" si="62"/>
        <v>0</v>
      </c>
      <c r="H73" s="92">
        <f t="shared" si="62"/>
        <v>0</v>
      </c>
      <c r="I73" s="92">
        <f t="shared" si="62"/>
        <v>0</v>
      </c>
      <c r="J73" s="92">
        <f t="shared" si="62"/>
        <v>0</v>
      </c>
      <c r="K73" s="92">
        <f t="shared" si="62"/>
        <v>0</v>
      </c>
      <c r="L73" s="92">
        <f t="shared" si="62"/>
        <v>0</v>
      </c>
      <c r="M73" s="92">
        <f t="shared" si="62"/>
        <v>0</v>
      </c>
      <c r="N73" s="92">
        <f t="shared" si="62"/>
        <v>0</v>
      </c>
      <c r="O73" s="92">
        <f t="shared" si="62"/>
        <v>0</v>
      </c>
      <c r="P73" s="92">
        <f t="shared" si="62"/>
        <v>0</v>
      </c>
      <c r="Q73" s="92">
        <f t="shared" si="42"/>
        <v>0</v>
      </c>
    </row>
    <row r="74" spans="3:17" x14ac:dyDescent="0.25">
      <c r="C74" s="16"/>
      <c r="D74" s="16"/>
      <c r="E74" s="92">
        <f t="shared" ref="E74:P74" si="63">E250+E423</f>
        <v>0</v>
      </c>
      <c r="F74" s="92">
        <f t="shared" si="63"/>
        <v>0</v>
      </c>
      <c r="G74" s="92">
        <f t="shared" si="63"/>
        <v>0</v>
      </c>
      <c r="H74" s="92">
        <f t="shared" si="63"/>
        <v>0</v>
      </c>
      <c r="I74" s="92">
        <f t="shared" si="63"/>
        <v>0</v>
      </c>
      <c r="J74" s="92">
        <f t="shared" si="63"/>
        <v>0</v>
      </c>
      <c r="K74" s="92">
        <f t="shared" si="63"/>
        <v>0</v>
      </c>
      <c r="L74" s="92">
        <f t="shared" si="63"/>
        <v>0</v>
      </c>
      <c r="M74" s="92">
        <f t="shared" si="63"/>
        <v>0</v>
      </c>
      <c r="N74" s="92">
        <f t="shared" si="63"/>
        <v>0</v>
      </c>
      <c r="O74" s="92">
        <f t="shared" si="63"/>
        <v>0</v>
      </c>
      <c r="P74" s="92">
        <f t="shared" si="63"/>
        <v>0</v>
      </c>
      <c r="Q74" s="92">
        <f t="shared" si="42"/>
        <v>0</v>
      </c>
    </row>
    <row r="75" spans="3:17" x14ac:dyDescent="0.25">
      <c r="C75" s="16"/>
      <c r="D75" s="16"/>
      <c r="E75" s="92">
        <f t="shared" ref="E75:P75" si="64">E251+E424</f>
        <v>0</v>
      </c>
      <c r="F75" s="92">
        <f t="shared" si="64"/>
        <v>0</v>
      </c>
      <c r="G75" s="92">
        <f t="shared" si="64"/>
        <v>0</v>
      </c>
      <c r="H75" s="92">
        <f t="shared" si="64"/>
        <v>0</v>
      </c>
      <c r="I75" s="92">
        <f t="shared" si="64"/>
        <v>0</v>
      </c>
      <c r="J75" s="92">
        <f t="shared" si="64"/>
        <v>0</v>
      </c>
      <c r="K75" s="92">
        <f t="shared" si="64"/>
        <v>0</v>
      </c>
      <c r="L75" s="92">
        <f t="shared" si="64"/>
        <v>0</v>
      </c>
      <c r="M75" s="92">
        <f t="shared" si="64"/>
        <v>0</v>
      </c>
      <c r="N75" s="92">
        <f t="shared" si="64"/>
        <v>0</v>
      </c>
      <c r="O75" s="92">
        <f t="shared" si="64"/>
        <v>0</v>
      </c>
      <c r="P75" s="92">
        <f t="shared" si="64"/>
        <v>0</v>
      </c>
      <c r="Q75" s="92">
        <f t="shared" si="42"/>
        <v>0</v>
      </c>
    </row>
    <row r="76" spans="3:17" x14ac:dyDescent="0.25">
      <c r="C76" s="16"/>
      <c r="D76" s="16"/>
      <c r="E76" s="92">
        <f t="shared" ref="E76:P76" si="65">E252+E425</f>
        <v>0</v>
      </c>
      <c r="F76" s="92">
        <f t="shared" si="65"/>
        <v>0</v>
      </c>
      <c r="G76" s="92">
        <f t="shared" si="65"/>
        <v>0</v>
      </c>
      <c r="H76" s="92">
        <f t="shared" si="65"/>
        <v>0</v>
      </c>
      <c r="I76" s="92">
        <f t="shared" si="65"/>
        <v>0</v>
      </c>
      <c r="J76" s="92">
        <f t="shared" si="65"/>
        <v>0</v>
      </c>
      <c r="K76" s="92">
        <f t="shared" si="65"/>
        <v>0</v>
      </c>
      <c r="L76" s="92">
        <f t="shared" si="65"/>
        <v>0</v>
      </c>
      <c r="M76" s="92">
        <f t="shared" si="65"/>
        <v>0</v>
      </c>
      <c r="N76" s="92">
        <f t="shared" si="65"/>
        <v>0</v>
      </c>
      <c r="O76" s="92">
        <f t="shared" si="65"/>
        <v>0</v>
      </c>
      <c r="P76" s="92">
        <f t="shared" si="65"/>
        <v>0</v>
      </c>
      <c r="Q76" s="92">
        <f t="shared" si="42"/>
        <v>0</v>
      </c>
    </row>
    <row r="77" spans="3:17" x14ac:dyDescent="0.25">
      <c r="C77" s="16"/>
      <c r="D77" s="16"/>
      <c r="E77" s="92">
        <f t="shared" ref="E77:P77" si="66">E253+E426</f>
        <v>0</v>
      </c>
      <c r="F77" s="92">
        <f t="shared" si="66"/>
        <v>0</v>
      </c>
      <c r="G77" s="92">
        <f t="shared" si="66"/>
        <v>0</v>
      </c>
      <c r="H77" s="92">
        <f t="shared" si="66"/>
        <v>0</v>
      </c>
      <c r="I77" s="92">
        <f t="shared" si="66"/>
        <v>0</v>
      </c>
      <c r="J77" s="92">
        <f t="shared" si="66"/>
        <v>0</v>
      </c>
      <c r="K77" s="92">
        <f t="shared" si="66"/>
        <v>0</v>
      </c>
      <c r="L77" s="92">
        <f t="shared" si="66"/>
        <v>0</v>
      </c>
      <c r="M77" s="92">
        <f t="shared" si="66"/>
        <v>0</v>
      </c>
      <c r="N77" s="92">
        <f t="shared" si="66"/>
        <v>0</v>
      </c>
      <c r="O77" s="92">
        <f t="shared" si="66"/>
        <v>0</v>
      </c>
      <c r="P77" s="92">
        <f t="shared" si="66"/>
        <v>0</v>
      </c>
      <c r="Q77" s="92">
        <f t="shared" si="42"/>
        <v>0</v>
      </c>
    </row>
    <row r="78" spans="3:17" x14ac:dyDescent="0.25">
      <c r="C78" s="16"/>
      <c r="D78" s="16"/>
      <c r="E78" s="92">
        <f t="shared" ref="E78:P78" si="67">E254+E427</f>
        <v>0</v>
      </c>
      <c r="F78" s="92">
        <f t="shared" si="67"/>
        <v>0</v>
      </c>
      <c r="G78" s="92">
        <f t="shared" si="67"/>
        <v>0</v>
      </c>
      <c r="H78" s="92">
        <f t="shared" si="67"/>
        <v>0</v>
      </c>
      <c r="I78" s="92">
        <f t="shared" si="67"/>
        <v>0</v>
      </c>
      <c r="J78" s="92">
        <f t="shared" si="67"/>
        <v>0</v>
      </c>
      <c r="K78" s="92">
        <f t="shared" si="67"/>
        <v>0</v>
      </c>
      <c r="L78" s="92">
        <f t="shared" si="67"/>
        <v>0</v>
      </c>
      <c r="M78" s="92">
        <f t="shared" si="67"/>
        <v>0</v>
      </c>
      <c r="N78" s="92">
        <f t="shared" si="67"/>
        <v>0</v>
      </c>
      <c r="O78" s="92">
        <f t="shared" si="67"/>
        <v>0</v>
      </c>
      <c r="P78" s="92">
        <f t="shared" si="67"/>
        <v>0</v>
      </c>
      <c r="Q78" s="92">
        <f t="shared" si="42"/>
        <v>0</v>
      </c>
    </row>
    <row r="79" spans="3:17" x14ac:dyDescent="0.25">
      <c r="C79" s="937" t="s">
        <v>188</v>
      </c>
      <c r="D79" s="938"/>
      <c r="E79" s="140">
        <f t="shared" ref="E79:P79" si="68">SUM(E53:E78)</f>
        <v>753.88363087451307</v>
      </c>
      <c r="F79" s="140">
        <f t="shared" si="68"/>
        <v>836.07399558140776</v>
      </c>
      <c r="G79" s="140">
        <f t="shared" si="68"/>
        <v>729.86391097762908</v>
      </c>
      <c r="H79" s="140">
        <f t="shared" si="68"/>
        <v>667.25392152489439</v>
      </c>
      <c r="I79" s="140">
        <f t="shared" si="68"/>
        <v>610.85984317520638</v>
      </c>
      <c r="J79" s="140">
        <f t="shared" si="68"/>
        <v>651.75856750589674</v>
      </c>
      <c r="K79" s="140">
        <f t="shared" si="68"/>
        <v>602.07530738265666</v>
      </c>
      <c r="L79" s="140">
        <f t="shared" si="68"/>
        <v>652.05017427923428</v>
      </c>
      <c r="M79" s="140">
        <f t="shared" si="68"/>
        <v>636.96553282026036</v>
      </c>
      <c r="N79" s="140">
        <f t="shared" si="68"/>
        <v>667.53642029291018</v>
      </c>
      <c r="O79" s="140">
        <f t="shared" si="68"/>
        <v>724.70008207039211</v>
      </c>
      <c r="P79" s="140">
        <f t="shared" si="68"/>
        <v>853.31949911248773</v>
      </c>
      <c r="Q79" s="140">
        <f t="shared" si="42"/>
        <v>8386.3408855974903</v>
      </c>
    </row>
    <row r="80" spans="3:17" x14ac:dyDescent="0.25">
      <c r="C80" s="935" t="s">
        <v>351</v>
      </c>
      <c r="D80" s="93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3:18" x14ac:dyDescent="0.25">
      <c r="C81" s="1004" t="s">
        <v>352</v>
      </c>
      <c r="D81" s="16" t="s">
        <v>353</v>
      </c>
      <c r="E81" s="16">
        <f t="shared" ref="E81:P81" si="69">E257+E430</f>
        <v>2.8254149648398115</v>
      </c>
      <c r="F81" s="16">
        <f t="shared" si="69"/>
        <v>2.9195954636678048</v>
      </c>
      <c r="G81" s="16">
        <f t="shared" si="69"/>
        <v>2.8254149648398115</v>
      </c>
      <c r="H81" s="16">
        <f t="shared" si="69"/>
        <v>2.9195954636678048</v>
      </c>
      <c r="I81" s="16">
        <f t="shared" si="69"/>
        <v>2.9195954636678048</v>
      </c>
      <c r="J81" s="16">
        <f t="shared" si="69"/>
        <v>2.8254149648398115</v>
      </c>
      <c r="K81" s="16">
        <f t="shared" si="69"/>
        <v>2.9195954636678048</v>
      </c>
      <c r="L81" s="16">
        <f t="shared" si="69"/>
        <v>2.8254149648398115</v>
      </c>
      <c r="M81" s="16">
        <f t="shared" si="69"/>
        <v>2.9195954636678048</v>
      </c>
      <c r="N81" s="16">
        <f t="shared" si="69"/>
        <v>2.9195954636678048</v>
      </c>
      <c r="O81" s="16">
        <f t="shared" si="69"/>
        <v>2.7312344660118173</v>
      </c>
      <c r="P81" s="16">
        <f t="shared" si="69"/>
        <v>2.9195954636678048</v>
      </c>
      <c r="Q81" s="16">
        <f t="shared" ref="Q81:Q96" si="70">SUM(E81:P81)</f>
        <v>34.470062571045695</v>
      </c>
    </row>
    <row r="82" spans="3:18" x14ac:dyDescent="0.25">
      <c r="C82" s="1005"/>
      <c r="D82" s="16" t="s">
        <v>354</v>
      </c>
      <c r="E82" s="16">
        <f t="shared" ref="E82:P82" si="71">E258+E431</f>
        <v>12.107257600677993</v>
      </c>
      <c r="F82" s="16">
        <f t="shared" si="71"/>
        <v>12.51083285403393</v>
      </c>
      <c r="G82" s="16">
        <f t="shared" si="71"/>
        <v>12.107257600677993</v>
      </c>
      <c r="H82" s="16">
        <f t="shared" si="71"/>
        <v>12.51083285403393</v>
      </c>
      <c r="I82" s="16">
        <f t="shared" si="71"/>
        <v>12.51083285403393</v>
      </c>
      <c r="J82" s="16">
        <f t="shared" si="71"/>
        <v>12.107257600677993</v>
      </c>
      <c r="K82" s="16">
        <f t="shared" si="71"/>
        <v>12.51083285403393</v>
      </c>
      <c r="L82" s="16">
        <f t="shared" si="71"/>
        <v>12.107257600677993</v>
      </c>
      <c r="M82" s="16">
        <f t="shared" si="71"/>
        <v>12.51083285403393</v>
      </c>
      <c r="N82" s="16">
        <f t="shared" si="71"/>
        <v>12.51083285403393</v>
      </c>
      <c r="O82" s="16">
        <f t="shared" si="71"/>
        <v>11.703682347322061</v>
      </c>
      <c r="P82" s="16">
        <f t="shared" si="71"/>
        <v>12.51083285403393</v>
      </c>
      <c r="Q82" s="16">
        <f t="shared" si="70"/>
        <v>147.70854272827157</v>
      </c>
    </row>
    <row r="83" spans="3:18" x14ac:dyDescent="0.25">
      <c r="C83" s="1005"/>
      <c r="D83" s="16" t="s">
        <v>355</v>
      </c>
      <c r="E83" s="16">
        <f t="shared" ref="E83:P83" si="72">E259+E432</f>
        <v>12.107257600677993</v>
      </c>
      <c r="F83" s="16">
        <f t="shared" si="72"/>
        <v>12.51083285403393</v>
      </c>
      <c r="G83" s="16">
        <f t="shared" si="72"/>
        <v>12.107257600677993</v>
      </c>
      <c r="H83" s="16">
        <f t="shared" si="72"/>
        <v>12.51083285403393</v>
      </c>
      <c r="I83" s="16">
        <f t="shared" si="72"/>
        <v>12.51083285403393</v>
      </c>
      <c r="J83" s="16">
        <f t="shared" si="72"/>
        <v>12.107257600677993</v>
      </c>
      <c r="K83" s="16">
        <f t="shared" si="72"/>
        <v>12.51083285403393</v>
      </c>
      <c r="L83" s="16">
        <f t="shared" si="72"/>
        <v>12.107257600677993</v>
      </c>
      <c r="M83" s="16">
        <f t="shared" si="72"/>
        <v>12.51083285403393</v>
      </c>
      <c r="N83" s="16">
        <f t="shared" si="72"/>
        <v>12.51083285403393</v>
      </c>
      <c r="O83" s="16">
        <f t="shared" si="72"/>
        <v>11.703682347322061</v>
      </c>
      <c r="P83" s="16">
        <f t="shared" si="72"/>
        <v>12.51083285403393</v>
      </c>
      <c r="Q83" s="16">
        <f t="shared" si="70"/>
        <v>147.70854272827157</v>
      </c>
    </row>
    <row r="84" spans="3:18" x14ac:dyDescent="0.25">
      <c r="C84" s="1006"/>
      <c r="D84" s="16" t="s">
        <v>356</v>
      </c>
      <c r="E84" s="16">
        <f t="shared" ref="E84:P84" si="73">E260+E433</f>
        <v>11.351992791243338</v>
      </c>
      <c r="F84" s="16">
        <f t="shared" si="73"/>
        <v>11.73039255095145</v>
      </c>
      <c r="G84" s="16">
        <f t="shared" si="73"/>
        <v>11.351992791243338</v>
      </c>
      <c r="H84" s="16">
        <f t="shared" si="73"/>
        <v>11.73039255095145</v>
      </c>
      <c r="I84" s="16">
        <f t="shared" si="73"/>
        <v>11.73039255095145</v>
      </c>
      <c r="J84" s="16">
        <f t="shared" si="73"/>
        <v>11.351992791243338</v>
      </c>
      <c r="K84" s="16">
        <f t="shared" si="73"/>
        <v>11.73039255095145</v>
      </c>
      <c r="L84" s="16">
        <f t="shared" si="73"/>
        <v>11.351992791243338</v>
      </c>
      <c r="M84" s="16">
        <f t="shared" si="73"/>
        <v>11.73039255095145</v>
      </c>
      <c r="N84" s="16">
        <f t="shared" si="73"/>
        <v>11.73039255095145</v>
      </c>
      <c r="O84" s="16">
        <f t="shared" si="73"/>
        <v>10.973593031535229</v>
      </c>
      <c r="P84" s="16">
        <f t="shared" si="73"/>
        <v>11.73039255095145</v>
      </c>
      <c r="Q84" s="16">
        <f t="shared" si="70"/>
        <v>138.49431205316873</v>
      </c>
    </row>
    <row r="85" spans="3:18" x14ac:dyDescent="0.25">
      <c r="C85" s="16"/>
      <c r="D85" s="16"/>
      <c r="E85" s="16">
        <f t="shared" ref="E85:P85" si="74">E261+E434</f>
        <v>0</v>
      </c>
      <c r="F85" s="16">
        <f t="shared" si="74"/>
        <v>0</v>
      </c>
      <c r="G85" s="16">
        <f t="shared" si="74"/>
        <v>0</v>
      </c>
      <c r="H85" s="16">
        <f t="shared" si="74"/>
        <v>0</v>
      </c>
      <c r="I85" s="16">
        <f t="shared" si="74"/>
        <v>0</v>
      </c>
      <c r="J85" s="16">
        <f t="shared" si="74"/>
        <v>0</v>
      </c>
      <c r="K85" s="16">
        <f t="shared" si="74"/>
        <v>0</v>
      </c>
      <c r="L85" s="16">
        <f t="shared" si="74"/>
        <v>0</v>
      </c>
      <c r="M85" s="16">
        <f t="shared" si="74"/>
        <v>0</v>
      </c>
      <c r="N85" s="16">
        <f t="shared" si="74"/>
        <v>0</v>
      </c>
      <c r="O85" s="16">
        <f t="shared" si="74"/>
        <v>0</v>
      </c>
      <c r="P85" s="16">
        <f t="shared" si="74"/>
        <v>0</v>
      </c>
      <c r="Q85" s="16">
        <f t="shared" si="70"/>
        <v>0</v>
      </c>
    </row>
    <row r="86" spans="3:18" x14ac:dyDescent="0.25">
      <c r="C86" s="16"/>
      <c r="D86" s="16"/>
      <c r="E86" s="16">
        <f t="shared" ref="E86:P86" si="75">E262+E435</f>
        <v>0</v>
      </c>
      <c r="F86" s="16">
        <f t="shared" si="75"/>
        <v>0</v>
      </c>
      <c r="G86" s="16">
        <f t="shared" si="75"/>
        <v>0</v>
      </c>
      <c r="H86" s="16">
        <f t="shared" si="75"/>
        <v>0</v>
      </c>
      <c r="I86" s="16">
        <f t="shared" si="75"/>
        <v>0</v>
      </c>
      <c r="J86" s="16">
        <f t="shared" si="75"/>
        <v>0</v>
      </c>
      <c r="K86" s="16">
        <f t="shared" si="75"/>
        <v>0</v>
      </c>
      <c r="L86" s="16">
        <f t="shared" si="75"/>
        <v>0</v>
      </c>
      <c r="M86" s="16">
        <f t="shared" si="75"/>
        <v>0</v>
      </c>
      <c r="N86" s="16">
        <f t="shared" si="75"/>
        <v>0</v>
      </c>
      <c r="O86" s="16">
        <f t="shared" si="75"/>
        <v>0</v>
      </c>
      <c r="P86" s="16">
        <f t="shared" si="75"/>
        <v>0</v>
      </c>
      <c r="Q86" s="16">
        <f t="shared" si="70"/>
        <v>0</v>
      </c>
    </row>
    <row r="87" spans="3:18" x14ac:dyDescent="0.25">
      <c r="C87" s="16"/>
      <c r="D87" s="16"/>
      <c r="E87" s="16">
        <f t="shared" ref="E87:P87" si="76">E263+E436</f>
        <v>0</v>
      </c>
      <c r="F87" s="16">
        <f t="shared" si="76"/>
        <v>0</v>
      </c>
      <c r="G87" s="16">
        <f t="shared" si="76"/>
        <v>0</v>
      </c>
      <c r="H87" s="16">
        <f t="shared" si="76"/>
        <v>0</v>
      </c>
      <c r="I87" s="16">
        <f t="shared" si="76"/>
        <v>0</v>
      </c>
      <c r="J87" s="16">
        <f t="shared" si="76"/>
        <v>0</v>
      </c>
      <c r="K87" s="16">
        <f t="shared" si="76"/>
        <v>0</v>
      </c>
      <c r="L87" s="16">
        <f t="shared" si="76"/>
        <v>0</v>
      </c>
      <c r="M87" s="16">
        <f t="shared" si="76"/>
        <v>0</v>
      </c>
      <c r="N87" s="16">
        <f t="shared" si="76"/>
        <v>0</v>
      </c>
      <c r="O87" s="16">
        <f t="shared" si="76"/>
        <v>0</v>
      </c>
      <c r="P87" s="16">
        <f t="shared" si="76"/>
        <v>0</v>
      </c>
      <c r="Q87" s="16">
        <f t="shared" si="70"/>
        <v>0</v>
      </c>
    </row>
    <row r="88" spans="3:18" x14ac:dyDescent="0.25">
      <c r="C88" s="16"/>
      <c r="D88" s="16"/>
      <c r="E88" s="16">
        <f t="shared" ref="E88:P88" si="77">E264+E437</f>
        <v>0</v>
      </c>
      <c r="F88" s="16">
        <f t="shared" si="77"/>
        <v>0</v>
      </c>
      <c r="G88" s="16">
        <f t="shared" si="77"/>
        <v>0</v>
      </c>
      <c r="H88" s="16">
        <f t="shared" si="77"/>
        <v>0</v>
      </c>
      <c r="I88" s="16">
        <f t="shared" si="77"/>
        <v>0</v>
      </c>
      <c r="J88" s="16">
        <f t="shared" si="77"/>
        <v>0</v>
      </c>
      <c r="K88" s="16">
        <f t="shared" si="77"/>
        <v>0</v>
      </c>
      <c r="L88" s="16">
        <f t="shared" si="77"/>
        <v>0</v>
      </c>
      <c r="M88" s="16">
        <f t="shared" si="77"/>
        <v>0</v>
      </c>
      <c r="N88" s="16">
        <f t="shared" si="77"/>
        <v>0</v>
      </c>
      <c r="O88" s="16">
        <f t="shared" si="77"/>
        <v>0</v>
      </c>
      <c r="P88" s="16">
        <f t="shared" si="77"/>
        <v>0</v>
      </c>
      <c r="Q88" s="16">
        <f t="shared" si="70"/>
        <v>0</v>
      </c>
    </row>
    <row r="89" spans="3:18" x14ac:dyDescent="0.25">
      <c r="C89" s="16"/>
      <c r="D89" s="16"/>
      <c r="E89" s="16">
        <f t="shared" ref="E89:P89" si="78">E265+E438</f>
        <v>0</v>
      </c>
      <c r="F89" s="16">
        <f t="shared" si="78"/>
        <v>0</v>
      </c>
      <c r="G89" s="16">
        <f t="shared" si="78"/>
        <v>0</v>
      </c>
      <c r="H89" s="16">
        <f t="shared" si="78"/>
        <v>0</v>
      </c>
      <c r="I89" s="16">
        <f t="shared" si="78"/>
        <v>0</v>
      </c>
      <c r="J89" s="16">
        <f t="shared" si="78"/>
        <v>0</v>
      </c>
      <c r="K89" s="16">
        <f t="shared" si="78"/>
        <v>0</v>
      </c>
      <c r="L89" s="16">
        <f t="shared" si="78"/>
        <v>0</v>
      </c>
      <c r="M89" s="16">
        <f t="shared" si="78"/>
        <v>0</v>
      </c>
      <c r="N89" s="16">
        <f t="shared" si="78"/>
        <v>0</v>
      </c>
      <c r="O89" s="16">
        <f t="shared" si="78"/>
        <v>0</v>
      </c>
      <c r="P89" s="16">
        <f t="shared" si="78"/>
        <v>0</v>
      </c>
      <c r="Q89" s="16">
        <f t="shared" si="70"/>
        <v>0</v>
      </c>
    </row>
    <row r="90" spans="3:18" x14ac:dyDescent="0.25">
      <c r="C90" s="16"/>
      <c r="D90" s="16"/>
      <c r="E90" s="16">
        <f t="shared" ref="E90:P90" si="79">E266+E439</f>
        <v>0</v>
      </c>
      <c r="F90" s="16">
        <f t="shared" si="79"/>
        <v>0</v>
      </c>
      <c r="G90" s="16">
        <f t="shared" si="79"/>
        <v>0</v>
      </c>
      <c r="H90" s="16">
        <f t="shared" si="79"/>
        <v>0</v>
      </c>
      <c r="I90" s="16">
        <f t="shared" si="79"/>
        <v>0</v>
      </c>
      <c r="J90" s="16">
        <f t="shared" si="79"/>
        <v>0</v>
      </c>
      <c r="K90" s="16">
        <f t="shared" si="79"/>
        <v>0</v>
      </c>
      <c r="L90" s="16">
        <f t="shared" si="79"/>
        <v>0</v>
      </c>
      <c r="M90" s="16">
        <f t="shared" si="79"/>
        <v>0</v>
      </c>
      <c r="N90" s="16">
        <f t="shared" si="79"/>
        <v>0</v>
      </c>
      <c r="O90" s="16">
        <f t="shared" si="79"/>
        <v>0</v>
      </c>
      <c r="P90" s="16">
        <f t="shared" si="79"/>
        <v>0</v>
      </c>
      <c r="Q90" s="16">
        <f t="shared" si="70"/>
        <v>0</v>
      </c>
    </row>
    <row r="91" spans="3:18" x14ac:dyDescent="0.25">
      <c r="C91" s="16"/>
      <c r="D91" s="16"/>
      <c r="E91" s="16">
        <f t="shared" ref="E91:P91" si="80">E267+E440</f>
        <v>0</v>
      </c>
      <c r="F91" s="16">
        <f t="shared" si="80"/>
        <v>0</v>
      </c>
      <c r="G91" s="16">
        <f t="shared" si="80"/>
        <v>0</v>
      </c>
      <c r="H91" s="16">
        <f t="shared" si="80"/>
        <v>0</v>
      </c>
      <c r="I91" s="16">
        <f t="shared" si="80"/>
        <v>0</v>
      </c>
      <c r="J91" s="16">
        <f t="shared" si="80"/>
        <v>0</v>
      </c>
      <c r="K91" s="16">
        <f t="shared" si="80"/>
        <v>0</v>
      </c>
      <c r="L91" s="16">
        <f t="shared" si="80"/>
        <v>0</v>
      </c>
      <c r="M91" s="16">
        <f t="shared" si="80"/>
        <v>0</v>
      </c>
      <c r="N91" s="16">
        <f t="shared" si="80"/>
        <v>0</v>
      </c>
      <c r="O91" s="16">
        <f t="shared" si="80"/>
        <v>0</v>
      </c>
      <c r="P91" s="16">
        <f t="shared" si="80"/>
        <v>0</v>
      </c>
      <c r="Q91" s="16">
        <f t="shared" si="70"/>
        <v>0</v>
      </c>
    </row>
    <row r="92" spans="3:18" x14ac:dyDescent="0.25">
      <c r="C92" s="16"/>
      <c r="D92" s="16"/>
      <c r="E92" s="16">
        <f t="shared" ref="E92:P92" si="81">E268+E441</f>
        <v>0</v>
      </c>
      <c r="F92" s="16">
        <f t="shared" si="81"/>
        <v>0</v>
      </c>
      <c r="G92" s="16">
        <f t="shared" si="81"/>
        <v>0</v>
      </c>
      <c r="H92" s="16">
        <f t="shared" si="81"/>
        <v>0</v>
      </c>
      <c r="I92" s="16">
        <f t="shared" si="81"/>
        <v>0</v>
      </c>
      <c r="J92" s="16">
        <f t="shared" si="81"/>
        <v>0</v>
      </c>
      <c r="K92" s="16">
        <f t="shared" si="81"/>
        <v>0</v>
      </c>
      <c r="L92" s="16">
        <f t="shared" si="81"/>
        <v>0</v>
      </c>
      <c r="M92" s="16">
        <f t="shared" si="81"/>
        <v>0</v>
      </c>
      <c r="N92" s="16">
        <f t="shared" si="81"/>
        <v>0</v>
      </c>
      <c r="O92" s="16">
        <f t="shared" si="81"/>
        <v>0</v>
      </c>
      <c r="P92" s="16">
        <f t="shared" si="81"/>
        <v>0</v>
      </c>
      <c r="Q92" s="16">
        <f t="shared" si="70"/>
        <v>0</v>
      </c>
    </row>
    <row r="93" spans="3:18" x14ac:dyDescent="0.25">
      <c r="C93" s="16"/>
      <c r="D93" s="16"/>
      <c r="E93" s="16">
        <f t="shared" ref="E93:P93" si="82">E269+E442</f>
        <v>0</v>
      </c>
      <c r="F93" s="16">
        <f t="shared" si="82"/>
        <v>0</v>
      </c>
      <c r="G93" s="16">
        <f t="shared" si="82"/>
        <v>0</v>
      </c>
      <c r="H93" s="16">
        <f t="shared" si="82"/>
        <v>0</v>
      </c>
      <c r="I93" s="16">
        <f t="shared" si="82"/>
        <v>0</v>
      </c>
      <c r="J93" s="16">
        <f t="shared" si="82"/>
        <v>0</v>
      </c>
      <c r="K93" s="16">
        <f t="shared" si="82"/>
        <v>0</v>
      </c>
      <c r="L93" s="16">
        <f t="shared" si="82"/>
        <v>0</v>
      </c>
      <c r="M93" s="16">
        <f t="shared" si="82"/>
        <v>0</v>
      </c>
      <c r="N93" s="16">
        <f t="shared" si="82"/>
        <v>0</v>
      </c>
      <c r="O93" s="16">
        <f t="shared" si="82"/>
        <v>0</v>
      </c>
      <c r="P93" s="16">
        <f t="shared" si="82"/>
        <v>0</v>
      </c>
      <c r="Q93" s="16">
        <f t="shared" si="70"/>
        <v>0</v>
      </c>
    </row>
    <row r="94" spans="3:18" x14ac:dyDescent="0.25">
      <c r="C94" s="16"/>
      <c r="D94" s="16"/>
      <c r="E94" s="16">
        <f t="shared" ref="E94:P94" si="83">E270+E443</f>
        <v>0</v>
      </c>
      <c r="F94" s="16">
        <f t="shared" si="83"/>
        <v>0</v>
      </c>
      <c r="G94" s="16">
        <f t="shared" si="83"/>
        <v>0</v>
      </c>
      <c r="H94" s="16">
        <f t="shared" si="83"/>
        <v>0</v>
      </c>
      <c r="I94" s="16">
        <f t="shared" si="83"/>
        <v>0</v>
      </c>
      <c r="J94" s="16">
        <f t="shared" si="83"/>
        <v>0</v>
      </c>
      <c r="K94" s="16">
        <f t="shared" si="83"/>
        <v>0</v>
      </c>
      <c r="L94" s="16">
        <f t="shared" si="83"/>
        <v>0</v>
      </c>
      <c r="M94" s="16">
        <f t="shared" si="83"/>
        <v>0</v>
      </c>
      <c r="N94" s="16">
        <f t="shared" si="83"/>
        <v>0</v>
      </c>
      <c r="O94" s="16">
        <f t="shared" si="83"/>
        <v>0</v>
      </c>
      <c r="P94" s="16">
        <f t="shared" si="83"/>
        <v>0</v>
      </c>
      <c r="Q94" s="16">
        <f t="shared" si="70"/>
        <v>0</v>
      </c>
    </row>
    <row r="95" spans="3:18" x14ac:dyDescent="0.25">
      <c r="C95" s="937" t="s">
        <v>188</v>
      </c>
      <c r="D95" s="938"/>
      <c r="E95" s="28">
        <f t="shared" ref="E95:P95" si="84">SUM(E81:E94)</f>
        <v>38.391922957439135</v>
      </c>
      <c r="F95" s="28">
        <f t="shared" si="84"/>
        <v>39.671653722687118</v>
      </c>
      <c r="G95" s="28">
        <f t="shared" si="84"/>
        <v>38.391922957439135</v>
      </c>
      <c r="H95" s="28">
        <f t="shared" si="84"/>
        <v>39.671653722687118</v>
      </c>
      <c r="I95" s="28">
        <f t="shared" si="84"/>
        <v>39.671653722687118</v>
      </c>
      <c r="J95" s="28">
        <f t="shared" si="84"/>
        <v>38.391922957439135</v>
      </c>
      <c r="K95" s="28">
        <f t="shared" si="84"/>
        <v>39.671653722687118</v>
      </c>
      <c r="L95" s="28">
        <f t="shared" si="84"/>
        <v>38.391922957439135</v>
      </c>
      <c r="M95" s="28">
        <f t="shared" si="84"/>
        <v>39.671653722687118</v>
      </c>
      <c r="N95" s="28">
        <f t="shared" si="84"/>
        <v>39.671653722687118</v>
      </c>
      <c r="O95" s="28">
        <f t="shared" si="84"/>
        <v>37.112192192191166</v>
      </c>
      <c r="P95" s="28">
        <f t="shared" si="84"/>
        <v>39.671653722687118</v>
      </c>
      <c r="Q95" s="28">
        <f t="shared" si="70"/>
        <v>468.38146008075751</v>
      </c>
      <c r="R95" s="492"/>
    </row>
    <row r="96" spans="3:18" x14ac:dyDescent="0.25">
      <c r="C96" s="935" t="s">
        <v>358</v>
      </c>
      <c r="D96" s="936"/>
      <c r="E96" s="28">
        <f t="shared" ref="E96:P96" si="85">E79+E95</f>
        <v>792.27555383195227</v>
      </c>
      <c r="F96" s="28">
        <f t="shared" si="85"/>
        <v>875.74564930409485</v>
      </c>
      <c r="G96" s="28">
        <f t="shared" si="85"/>
        <v>768.25583393506827</v>
      </c>
      <c r="H96" s="28">
        <f t="shared" si="85"/>
        <v>706.92557524758149</v>
      </c>
      <c r="I96" s="28">
        <f t="shared" si="85"/>
        <v>650.53149689789348</v>
      </c>
      <c r="J96" s="28">
        <f t="shared" si="85"/>
        <v>690.15049046333593</v>
      </c>
      <c r="K96" s="28">
        <f t="shared" si="85"/>
        <v>641.74696110534376</v>
      </c>
      <c r="L96" s="28">
        <f t="shared" si="85"/>
        <v>690.44209723667336</v>
      </c>
      <c r="M96" s="28">
        <f t="shared" si="85"/>
        <v>676.63718654294746</v>
      </c>
      <c r="N96" s="28">
        <f t="shared" si="85"/>
        <v>707.20807401559728</v>
      </c>
      <c r="O96" s="28">
        <f t="shared" si="85"/>
        <v>761.81227426258329</v>
      </c>
      <c r="P96" s="28">
        <f t="shared" si="85"/>
        <v>892.99115283517483</v>
      </c>
      <c r="Q96" s="28">
        <f t="shared" si="70"/>
        <v>8854.7223456782449</v>
      </c>
      <c r="R96" s="492"/>
    </row>
    <row r="97" spans="3:18" x14ac:dyDescent="0.25">
      <c r="C97" s="1002" t="s">
        <v>359</v>
      </c>
      <c r="D97" s="1003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3:18" x14ac:dyDescent="0.25">
      <c r="C98" s="16" t="s">
        <v>360</v>
      </c>
      <c r="D98" s="16" t="s">
        <v>360</v>
      </c>
      <c r="E98" s="16">
        <f t="shared" ref="E98:P98" si="86">E274+E447</f>
        <v>49.200386021453788</v>
      </c>
      <c r="F98" s="16">
        <f t="shared" si="86"/>
        <v>50.840398888835537</v>
      </c>
      <c r="G98" s="16">
        <f t="shared" si="86"/>
        <v>49.200386021453745</v>
      </c>
      <c r="H98" s="16">
        <f t="shared" si="86"/>
        <v>52.434959369321504</v>
      </c>
      <c r="I98" s="16">
        <f t="shared" si="86"/>
        <v>43.321748348937348</v>
      </c>
      <c r="J98" s="16">
        <f t="shared" si="86"/>
        <v>48.986523537489234</v>
      </c>
      <c r="K98" s="16">
        <f t="shared" si="86"/>
        <v>42.247655414666177</v>
      </c>
      <c r="L98" s="16">
        <f t="shared" si="86"/>
        <v>49.200386021453745</v>
      </c>
      <c r="M98" s="16">
        <f t="shared" si="86"/>
        <v>50.840398888835537</v>
      </c>
      <c r="N98" s="16">
        <f t="shared" si="86"/>
        <v>49.766305954564366</v>
      </c>
      <c r="O98" s="16">
        <f t="shared" si="86"/>
        <v>47.560373154071996</v>
      </c>
      <c r="P98" s="16">
        <f t="shared" si="86"/>
        <v>57.284956494462634</v>
      </c>
      <c r="Q98" s="16">
        <f t="shared" ref="Q98:Q105" si="87">SUM(E98:P98)</f>
        <v>590.88447811554556</v>
      </c>
    </row>
    <row r="99" spans="3:18" x14ac:dyDescent="0.25">
      <c r="C99" s="16" t="s">
        <v>361</v>
      </c>
      <c r="D99" s="16" t="s">
        <v>361</v>
      </c>
      <c r="E99" s="16">
        <f t="shared" ref="E99:P99" si="88">E275+E448</f>
        <v>0</v>
      </c>
      <c r="F99" s="16">
        <f t="shared" si="88"/>
        <v>0</v>
      </c>
      <c r="G99" s="16">
        <f t="shared" si="88"/>
        <v>0</v>
      </c>
      <c r="H99" s="16">
        <f t="shared" si="88"/>
        <v>0</v>
      </c>
      <c r="I99" s="16">
        <f t="shared" si="88"/>
        <v>0</v>
      </c>
      <c r="J99" s="16">
        <f t="shared" si="88"/>
        <v>0</v>
      </c>
      <c r="K99" s="16">
        <f t="shared" si="88"/>
        <v>0</v>
      </c>
      <c r="L99" s="16">
        <f t="shared" si="88"/>
        <v>0</v>
      </c>
      <c r="M99" s="16">
        <f t="shared" si="88"/>
        <v>0</v>
      </c>
      <c r="N99" s="16">
        <f t="shared" si="88"/>
        <v>0</v>
      </c>
      <c r="O99" s="16">
        <f t="shared" si="88"/>
        <v>0</v>
      </c>
      <c r="P99" s="16">
        <f t="shared" si="88"/>
        <v>0</v>
      </c>
      <c r="Q99" s="16">
        <f t="shared" si="87"/>
        <v>0</v>
      </c>
    </row>
    <row r="100" spans="3:18" ht="15" customHeight="1" x14ac:dyDescent="0.25">
      <c r="C100" s="16"/>
      <c r="D100" s="16"/>
      <c r="E100" s="16">
        <f t="shared" ref="E100:P100" si="89">E276+E449</f>
        <v>0</v>
      </c>
      <c r="F100" s="16">
        <f t="shared" si="89"/>
        <v>0</v>
      </c>
      <c r="G100" s="16">
        <f t="shared" si="89"/>
        <v>0</v>
      </c>
      <c r="H100" s="16">
        <f t="shared" si="89"/>
        <v>0</v>
      </c>
      <c r="I100" s="16">
        <f t="shared" si="89"/>
        <v>0</v>
      </c>
      <c r="J100" s="16">
        <f t="shared" si="89"/>
        <v>0</v>
      </c>
      <c r="K100" s="16">
        <f t="shared" si="89"/>
        <v>0</v>
      </c>
      <c r="L100" s="16">
        <f t="shared" si="89"/>
        <v>0</v>
      </c>
      <c r="M100" s="16">
        <f t="shared" si="89"/>
        <v>0</v>
      </c>
      <c r="N100" s="16">
        <f t="shared" si="89"/>
        <v>0</v>
      </c>
      <c r="O100" s="16">
        <f t="shared" si="89"/>
        <v>0</v>
      </c>
      <c r="P100" s="16">
        <f t="shared" si="89"/>
        <v>0</v>
      </c>
      <c r="Q100" s="16">
        <f t="shared" si="87"/>
        <v>0</v>
      </c>
    </row>
    <row r="101" spans="3:18" x14ac:dyDescent="0.25">
      <c r="C101" s="16"/>
      <c r="D101" s="16"/>
      <c r="E101" s="16">
        <f t="shared" ref="E101:P101" si="90">E277+E450</f>
        <v>0</v>
      </c>
      <c r="F101" s="16">
        <f t="shared" si="90"/>
        <v>0</v>
      </c>
      <c r="G101" s="16">
        <f t="shared" si="90"/>
        <v>0</v>
      </c>
      <c r="H101" s="16">
        <f t="shared" si="90"/>
        <v>0</v>
      </c>
      <c r="I101" s="16">
        <f t="shared" si="90"/>
        <v>0</v>
      </c>
      <c r="J101" s="16">
        <f t="shared" si="90"/>
        <v>0</v>
      </c>
      <c r="K101" s="16">
        <f t="shared" si="90"/>
        <v>0</v>
      </c>
      <c r="L101" s="16">
        <f t="shared" si="90"/>
        <v>0</v>
      </c>
      <c r="M101" s="16">
        <f t="shared" si="90"/>
        <v>0</v>
      </c>
      <c r="N101" s="16">
        <f t="shared" si="90"/>
        <v>0</v>
      </c>
      <c r="O101" s="16">
        <f t="shared" si="90"/>
        <v>0</v>
      </c>
      <c r="P101" s="16">
        <f t="shared" si="90"/>
        <v>0</v>
      </c>
      <c r="Q101" s="16">
        <f t="shared" si="87"/>
        <v>0</v>
      </c>
    </row>
    <row r="102" spans="3:18" ht="14.25" customHeight="1" x14ac:dyDescent="0.25">
      <c r="C102" s="16"/>
      <c r="D102" s="16"/>
      <c r="E102" s="16">
        <f t="shared" ref="E102:P102" si="91">E278+E451</f>
        <v>0</v>
      </c>
      <c r="F102" s="16">
        <f t="shared" si="91"/>
        <v>0</v>
      </c>
      <c r="G102" s="16">
        <f t="shared" si="91"/>
        <v>0</v>
      </c>
      <c r="H102" s="16">
        <f t="shared" si="91"/>
        <v>0</v>
      </c>
      <c r="I102" s="16">
        <f t="shared" si="91"/>
        <v>0</v>
      </c>
      <c r="J102" s="16">
        <f t="shared" si="91"/>
        <v>0</v>
      </c>
      <c r="K102" s="16">
        <f t="shared" si="91"/>
        <v>0</v>
      </c>
      <c r="L102" s="16">
        <f t="shared" si="91"/>
        <v>0</v>
      </c>
      <c r="M102" s="16">
        <f t="shared" si="91"/>
        <v>0</v>
      </c>
      <c r="N102" s="16">
        <f t="shared" si="91"/>
        <v>0</v>
      </c>
      <c r="O102" s="16">
        <f t="shared" si="91"/>
        <v>0</v>
      </c>
      <c r="P102" s="16">
        <f t="shared" si="91"/>
        <v>0</v>
      </c>
      <c r="Q102" s="16">
        <f t="shared" si="87"/>
        <v>0</v>
      </c>
    </row>
    <row r="103" spans="3:18" x14ac:dyDescent="0.25">
      <c r="C103" s="16"/>
      <c r="D103" s="16"/>
      <c r="E103" s="16">
        <f t="shared" ref="E103:P103" si="92">E279+E452</f>
        <v>0</v>
      </c>
      <c r="F103" s="16">
        <f t="shared" si="92"/>
        <v>0</v>
      </c>
      <c r="G103" s="16">
        <f t="shared" si="92"/>
        <v>0</v>
      </c>
      <c r="H103" s="16">
        <f t="shared" si="92"/>
        <v>0</v>
      </c>
      <c r="I103" s="16">
        <f t="shared" si="92"/>
        <v>0</v>
      </c>
      <c r="J103" s="16">
        <f t="shared" si="92"/>
        <v>0</v>
      </c>
      <c r="K103" s="16">
        <f t="shared" si="92"/>
        <v>0</v>
      </c>
      <c r="L103" s="16">
        <f t="shared" si="92"/>
        <v>0</v>
      </c>
      <c r="M103" s="16">
        <f t="shared" si="92"/>
        <v>0</v>
      </c>
      <c r="N103" s="16">
        <f t="shared" si="92"/>
        <v>0</v>
      </c>
      <c r="O103" s="16">
        <f t="shared" si="92"/>
        <v>0</v>
      </c>
      <c r="P103" s="16">
        <f t="shared" si="92"/>
        <v>0</v>
      </c>
      <c r="Q103" s="16">
        <f t="shared" si="87"/>
        <v>0</v>
      </c>
    </row>
    <row r="104" spans="3:18" x14ac:dyDescent="0.25">
      <c r="C104" s="16"/>
      <c r="D104" s="16"/>
      <c r="E104" s="16">
        <f t="shared" ref="E104:P104" si="93">E280+E453</f>
        <v>0</v>
      </c>
      <c r="F104" s="16">
        <f t="shared" si="93"/>
        <v>0</v>
      </c>
      <c r="G104" s="16">
        <f t="shared" si="93"/>
        <v>0</v>
      </c>
      <c r="H104" s="16">
        <f t="shared" si="93"/>
        <v>0</v>
      </c>
      <c r="I104" s="16">
        <f t="shared" si="93"/>
        <v>0</v>
      </c>
      <c r="J104" s="16">
        <f t="shared" si="93"/>
        <v>0</v>
      </c>
      <c r="K104" s="16">
        <f t="shared" si="93"/>
        <v>0</v>
      </c>
      <c r="L104" s="16">
        <f t="shared" si="93"/>
        <v>0</v>
      </c>
      <c r="M104" s="16">
        <f t="shared" si="93"/>
        <v>0</v>
      </c>
      <c r="N104" s="16">
        <f t="shared" si="93"/>
        <v>0</v>
      </c>
      <c r="O104" s="16">
        <f t="shared" si="93"/>
        <v>0</v>
      </c>
      <c r="P104" s="16">
        <f t="shared" si="93"/>
        <v>0</v>
      </c>
      <c r="Q104" s="16">
        <f t="shared" si="87"/>
        <v>0</v>
      </c>
    </row>
    <row r="105" spans="3:18" ht="14.25" customHeight="1" x14ac:dyDescent="0.25">
      <c r="C105" s="935" t="s">
        <v>362</v>
      </c>
      <c r="D105" s="936"/>
      <c r="E105" s="28">
        <f t="shared" ref="E105:P105" si="94">SUM(E98:E104)</f>
        <v>49.200386021453788</v>
      </c>
      <c r="F105" s="28">
        <f t="shared" si="94"/>
        <v>50.840398888835537</v>
      </c>
      <c r="G105" s="28">
        <f t="shared" si="94"/>
        <v>49.200386021453745</v>
      </c>
      <c r="H105" s="28">
        <f t="shared" si="94"/>
        <v>52.434959369321504</v>
      </c>
      <c r="I105" s="28">
        <f t="shared" si="94"/>
        <v>43.321748348937348</v>
      </c>
      <c r="J105" s="28">
        <f t="shared" si="94"/>
        <v>48.986523537489234</v>
      </c>
      <c r="K105" s="28">
        <f t="shared" si="94"/>
        <v>42.247655414666177</v>
      </c>
      <c r="L105" s="28">
        <f t="shared" si="94"/>
        <v>49.200386021453745</v>
      </c>
      <c r="M105" s="28">
        <f t="shared" si="94"/>
        <v>50.840398888835537</v>
      </c>
      <c r="N105" s="28">
        <f t="shared" si="94"/>
        <v>49.766305954564366</v>
      </c>
      <c r="O105" s="28">
        <f t="shared" si="94"/>
        <v>47.560373154071996</v>
      </c>
      <c r="P105" s="28">
        <f t="shared" si="94"/>
        <v>57.284956494462634</v>
      </c>
      <c r="Q105" s="28">
        <f t="shared" si="87"/>
        <v>590.88447811554556</v>
      </c>
      <c r="R105" s="492"/>
    </row>
    <row r="106" spans="3:18" x14ac:dyDescent="0.25">
      <c r="C106" s="1002" t="s">
        <v>363</v>
      </c>
      <c r="D106" s="1003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3:18" x14ac:dyDescent="0.25">
      <c r="C107" s="16" t="s">
        <v>364</v>
      </c>
      <c r="D107" s="16" t="s">
        <v>364</v>
      </c>
      <c r="E107" s="16">
        <f t="shared" ref="E107:P107" si="95">E283+E456</f>
        <v>472.00175010689031</v>
      </c>
      <c r="F107" s="16">
        <f t="shared" si="95"/>
        <v>136.98940738956486</v>
      </c>
      <c r="G107" s="16">
        <f t="shared" si="95"/>
        <v>182.27477066160375</v>
      </c>
      <c r="H107" s="16">
        <f t="shared" si="95"/>
        <v>401.58084463928662</v>
      </c>
      <c r="I107" s="16">
        <f t="shared" si="95"/>
        <v>370.18078456081491</v>
      </c>
      <c r="J107" s="16">
        <f t="shared" si="95"/>
        <v>394.8377750517883</v>
      </c>
      <c r="K107" s="16">
        <f t="shared" si="95"/>
        <v>385.82589738692059</v>
      </c>
      <c r="L107" s="16">
        <f t="shared" si="95"/>
        <v>507.88385855050603</v>
      </c>
      <c r="M107" s="16">
        <f t="shared" si="95"/>
        <v>457.27015754057356</v>
      </c>
      <c r="N107" s="16">
        <f t="shared" si="95"/>
        <v>448.20233511102367</v>
      </c>
      <c r="O107" s="16">
        <f t="shared" si="95"/>
        <v>438.15198268076631</v>
      </c>
      <c r="P107" s="16">
        <f t="shared" si="95"/>
        <v>522.44486015971859</v>
      </c>
      <c r="Q107" s="16">
        <f t="shared" ref="Q107:Q115" si="96">SUM(E107:P107)</f>
        <v>4717.6444238394579</v>
      </c>
    </row>
    <row r="108" spans="3:18" x14ac:dyDescent="0.25">
      <c r="C108" s="16" t="s">
        <v>365</v>
      </c>
      <c r="D108" s="16" t="s">
        <v>365</v>
      </c>
      <c r="E108" s="16">
        <f t="shared" ref="E108:P108" si="97">E284+E457</f>
        <v>0</v>
      </c>
      <c r="F108" s="16">
        <f t="shared" si="97"/>
        <v>0</v>
      </c>
      <c r="G108" s="16">
        <f t="shared" si="97"/>
        <v>0</v>
      </c>
      <c r="H108" s="16">
        <f t="shared" si="97"/>
        <v>0</v>
      </c>
      <c r="I108" s="16">
        <f t="shared" si="97"/>
        <v>0</v>
      </c>
      <c r="J108" s="16">
        <f t="shared" si="97"/>
        <v>0</v>
      </c>
      <c r="K108" s="16">
        <f t="shared" si="97"/>
        <v>0</v>
      </c>
      <c r="L108" s="16">
        <f t="shared" si="97"/>
        <v>0</v>
      </c>
      <c r="M108" s="16">
        <f t="shared" si="97"/>
        <v>0</v>
      </c>
      <c r="N108" s="16">
        <f t="shared" si="97"/>
        <v>0</v>
      </c>
      <c r="O108" s="16">
        <f t="shared" si="97"/>
        <v>0</v>
      </c>
      <c r="P108" s="16">
        <f t="shared" si="97"/>
        <v>0</v>
      </c>
      <c r="Q108" s="16">
        <f t="shared" si="96"/>
        <v>0</v>
      </c>
    </row>
    <row r="109" spans="3:18" x14ac:dyDescent="0.25">
      <c r="C109" s="16" t="s">
        <v>366</v>
      </c>
      <c r="D109" s="16" t="s">
        <v>366</v>
      </c>
      <c r="E109" s="16">
        <f t="shared" ref="E109:P109" si="98">E285+E458</f>
        <v>0</v>
      </c>
      <c r="F109" s="16">
        <f t="shared" si="98"/>
        <v>0</v>
      </c>
      <c r="G109" s="16">
        <f t="shared" si="98"/>
        <v>0</v>
      </c>
      <c r="H109" s="16">
        <f t="shared" si="98"/>
        <v>0</v>
      </c>
      <c r="I109" s="16">
        <f t="shared" si="98"/>
        <v>0</v>
      </c>
      <c r="J109" s="16">
        <f t="shared" si="98"/>
        <v>0</v>
      </c>
      <c r="K109" s="16">
        <f t="shared" si="98"/>
        <v>0</v>
      </c>
      <c r="L109" s="16">
        <f t="shared" si="98"/>
        <v>0</v>
      </c>
      <c r="M109" s="16">
        <f t="shared" si="98"/>
        <v>0</v>
      </c>
      <c r="N109" s="16">
        <f t="shared" si="98"/>
        <v>0</v>
      </c>
      <c r="O109" s="16">
        <f t="shared" si="98"/>
        <v>0</v>
      </c>
      <c r="P109" s="16">
        <f t="shared" si="98"/>
        <v>0</v>
      </c>
      <c r="Q109" s="16">
        <f t="shared" si="96"/>
        <v>0</v>
      </c>
    </row>
    <row r="110" spans="3:18" x14ac:dyDescent="0.25">
      <c r="C110" s="16"/>
      <c r="D110" s="16"/>
      <c r="E110" s="16">
        <f t="shared" ref="E110:P110" si="99">E286+E459</f>
        <v>0</v>
      </c>
      <c r="F110" s="16">
        <f t="shared" si="99"/>
        <v>0</v>
      </c>
      <c r="G110" s="16">
        <f t="shared" si="99"/>
        <v>0</v>
      </c>
      <c r="H110" s="16">
        <f t="shared" si="99"/>
        <v>0</v>
      </c>
      <c r="I110" s="16">
        <f t="shared" si="99"/>
        <v>0</v>
      </c>
      <c r="J110" s="16">
        <f t="shared" si="99"/>
        <v>0</v>
      </c>
      <c r="K110" s="16">
        <f t="shared" si="99"/>
        <v>0</v>
      </c>
      <c r="L110" s="16">
        <f t="shared" si="99"/>
        <v>0</v>
      </c>
      <c r="M110" s="16">
        <f t="shared" si="99"/>
        <v>0</v>
      </c>
      <c r="N110" s="16">
        <f t="shared" si="99"/>
        <v>0</v>
      </c>
      <c r="O110" s="16">
        <f t="shared" si="99"/>
        <v>0</v>
      </c>
      <c r="P110" s="16">
        <f t="shared" si="99"/>
        <v>0</v>
      </c>
      <c r="Q110" s="16">
        <f t="shared" si="96"/>
        <v>0</v>
      </c>
    </row>
    <row r="111" spans="3:18" x14ac:dyDescent="0.25">
      <c r="C111" s="16"/>
      <c r="D111" s="16"/>
      <c r="E111" s="16">
        <f t="shared" ref="E111:P111" si="100">E287+E460</f>
        <v>0</v>
      </c>
      <c r="F111" s="16">
        <f t="shared" si="100"/>
        <v>0</v>
      </c>
      <c r="G111" s="16">
        <f t="shared" si="100"/>
        <v>0</v>
      </c>
      <c r="H111" s="16">
        <f t="shared" si="100"/>
        <v>0</v>
      </c>
      <c r="I111" s="16">
        <f t="shared" si="100"/>
        <v>0</v>
      </c>
      <c r="J111" s="16">
        <f t="shared" si="100"/>
        <v>0</v>
      </c>
      <c r="K111" s="16">
        <f t="shared" si="100"/>
        <v>0</v>
      </c>
      <c r="L111" s="16">
        <f t="shared" si="100"/>
        <v>0</v>
      </c>
      <c r="M111" s="16">
        <f t="shared" si="100"/>
        <v>0</v>
      </c>
      <c r="N111" s="16">
        <f t="shared" si="100"/>
        <v>0</v>
      </c>
      <c r="O111" s="16">
        <f t="shared" si="100"/>
        <v>0</v>
      </c>
      <c r="P111" s="16">
        <f t="shared" si="100"/>
        <v>0</v>
      </c>
      <c r="Q111" s="16">
        <f t="shared" si="96"/>
        <v>0</v>
      </c>
    </row>
    <row r="112" spans="3:18" x14ac:dyDescent="0.25">
      <c r="C112" s="16"/>
      <c r="D112" s="16"/>
      <c r="E112" s="16">
        <f t="shared" ref="E112:P112" si="101">E288+E461</f>
        <v>0</v>
      </c>
      <c r="F112" s="16">
        <f t="shared" si="101"/>
        <v>0</v>
      </c>
      <c r="G112" s="16">
        <f t="shared" si="101"/>
        <v>0</v>
      </c>
      <c r="H112" s="16">
        <f t="shared" si="101"/>
        <v>0</v>
      </c>
      <c r="I112" s="16">
        <f t="shared" si="101"/>
        <v>0</v>
      </c>
      <c r="J112" s="16">
        <f t="shared" si="101"/>
        <v>0</v>
      </c>
      <c r="K112" s="16">
        <f t="shared" si="101"/>
        <v>0</v>
      </c>
      <c r="L112" s="16">
        <f t="shared" si="101"/>
        <v>0</v>
      </c>
      <c r="M112" s="16">
        <f t="shared" si="101"/>
        <v>0</v>
      </c>
      <c r="N112" s="16">
        <f t="shared" si="101"/>
        <v>0</v>
      </c>
      <c r="O112" s="16">
        <f t="shared" si="101"/>
        <v>0</v>
      </c>
      <c r="P112" s="16">
        <f t="shared" si="101"/>
        <v>0</v>
      </c>
      <c r="Q112" s="16">
        <f t="shared" si="96"/>
        <v>0</v>
      </c>
    </row>
    <row r="113" spans="3:18" x14ac:dyDescent="0.25">
      <c r="C113" s="16"/>
      <c r="D113" s="16"/>
      <c r="E113" s="16">
        <f t="shared" ref="E113:P113" si="102">E289+E462</f>
        <v>0</v>
      </c>
      <c r="F113" s="16">
        <f t="shared" si="102"/>
        <v>0</v>
      </c>
      <c r="G113" s="16">
        <f t="shared" si="102"/>
        <v>0</v>
      </c>
      <c r="H113" s="16">
        <f t="shared" si="102"/>
        <v>0</v>
      </c>
      <c r="I113" s="16">
        <f t="shared" si="102"/>
        <v>0</v>
      </c>
      <c r="J113" s="16">
        <f t="shared" si="102"/>
        <v>0</v>
      </c>
      <c r="K113" s="16">
        <f t="shared" si="102"/>
        <v>0</v>
      </c>
      <c r="L113" s="16">
        <f t="shared" si="102"/>
        <v>0</v>
      </c>
      <c r="M113" s="16">
        <f t="shared" si="102"/>
        <v>0</v>
      </c>
      <c r="N113" s="16">
        <f t="shared" si="102"/>
        <v>0</v>
      </c>
      <c r="O113" s="16">
        <f t="shared" si="102"/>
        <v>0</v>
      </c>
      <c r="P113" s="16">
        <f t="shared" si="102"/>
        <v>0</v>
      </c>
      <c r="Q113" s="16">
        <f t="shared" si="96"/>
        <v>0</v>
      </c>
    </row>
    <row r="114" spans="3:18" x14ac:dyDescent="0.25">
      <c r="C114" s="16"/>
      <c r="D114" s="16"/>
      <c r="E114" s="16">
        <f t="shared" ref="E114:P114" si="103">E290+E463</f>
        <v>0</v>
      </c>
      <c r="F114" s="16">
        <f t="shared" si="103"/>
        <v>0</v>
      </c>
      <c r="G114" s="16">
        <f t="shared" si="103"/>
        <v>0</v>
      </c>
      <c r="H114" s="16">
        <f t="shared" si="103"/>
        <v>0</v>
      </c>
      <c r="I114" s="16">
        <f t="shared" si="103"/>
        <v>0</v>
      </c>
      <c r="J114" s="16">
        <f t="shared" si="103"/>
        <v>0</v>
      </c>
      <c r="K114" s="16">
        <f t="shared" si="103"/>
        <v>0</v>
      </c>
      <c r="L114" s="16">
        <f t="shared" si="103"/>
        <v>0</v>
      </c>
      <c r="M114" s="16">
        <f t="shared" si="103"/>
        <v>0</v>
      </c>
      <c r="N114" s="16">
        <f t="shared" si="103"/>
        <v>0</v>
      </c>
      <c r="O114" s="16">
        <f t="shared" si="103"/>
        <v>0</v>
      </c>
      <c r="P114" s="16">
        <f t="shared" si="103"/>
        <v>0</v>
      </c>
      <c r="Q114" s="16">
        <f t="shared" si="96"/>
        <v>0</v>
      </c>
    </row>
    <row r="115" spans="3:18" x14ac:dyDescent="0.25">
      <c r="C115" s="935" t="s">
        <v>367</v>
      </c>
      <c r="D115" s="936"/>
      <c r="E115" s="28">
        <f t="shared" ref="E115:P115" si="104">SUM(E107:E114)</f>
        <v>472.00175010689031</v>
      </c>
      <c r="F115" s="28">
        <f t="shared" si="104"/>
        <v>136.98940738956486</v>
      </c>
      <c r="G115" s="28">
        <f t="shared" si="104"/>
        <v>182.27477066160375</v>
      </c>
      <c r="H115" s="28">
        <f t="shared" si="104"/>
        <v>401.58084463928662</v>
      </c>
      <c r="I115" s="28">
        <f t="shared" si="104"/>
        <v>370.18078456081491</v>
      </c>
      <c r="J115" s="28">
        <f t="shared" si="104"/>
        <v>394.8377750517883</v>
      </c>
      <c r="K115" s="28">
        <f t="shared" si="104"/>
        <v>385.82589738692059</v>
      </c>
      <c r="L115" s="28">
        <f t="shared" si="104"/>
        <v>507.88385855050603</v>
      </c>
      <c r="M115" s="28">
        <f t="shared" si="104"/>
        <v>457.27015754057356</v>
      </c>
      <c r="N115" s="28">
        <f t="shared" si="104"/>
        <v>448.20233511102367</v>
      </c>
      <c r="O115" s="28">
        <f t="shared" si="104"/>
        <v>438.15198268076631</v>
      </c>
      <c r="P115" s="28">
        <f t="shared" si="104"/>
        <v>522.44486015971859</v>
      </c>
      <c r="Q115" s="28">
        <f t="shared" si="96"/>
        <v>4717.6444238394579</v>
      </c>
      <c r="R115" s="492"/>
    </row>
    <row r="116" spans="3:18" x14ac:dyDescent="0.25">
      <c r="C116" s="1002" t="s">
        <v>368</v>
      </c>
      <c r="D116" s="1003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3:18" x14ac:dyDescent="0.25">
      <c r="C117" s="16"/>
      <c r="D117" s="16" t="s">
        <v>369</v>
      </c>
      <c r="E117" s="92">
        <f t="shared" ref="E117:P117" si="105">E293+E466</f>
        <v>2.4381312685857193E-2</v>
      </c>
      <c r="F117" s="92">
        <f t="shared" si="105"/>
        <v>2.0907855515269132E-2</v>
      </c>
      <c r="G117" s="92">
        <f t="shared" si="105"/>
        <v>4.973274024739318E-2</v>
      </c>
      <c r="H117" s="92">
        <f t="shared" si="105"/>
        <v>7.2339346358981871E-2</v>
      </c>
      <c r="I117" s="92">
        <f t="shared" si="105"/>
        <v>3.9474120766783555E-2</v>
      </c>
      <c r="J117" s="92">
        <f t="shared" si="105"/>
        <v>2.9028112746704183E-2</v>
      </c>
      <c r="K117" s="92">
        <f t="shared" si="105"/>
        <v>1.760349732300745E-2</v>
      </c>
      <c r="L117" s="92">
        <f t="shared" si="105"/>
        <v>2.4443849476385046E-2</v>
      </c>
      <c r="M117" s="92">
        <f t="shared" si="105"/>
        <v>2.7950799985229129E-2</v>
      </c>
      <c r="N117" s="92">
        <f t="shared" si="105"/>
        <v>2.7032252798690055E-2</v>
      </c>
      <c r="O117" s="92">
        <f t="shared" si="105"/>
        <v>1.8534539948314627E-2</v>
      </c>
      <c r="P117" s="92">
        <f t="shared" si="105"/>
        <v>2.4071572147384597E-2</v>
      </c>
      <c r="Q117" s="92">
        <f t="shared" ref="Q117:Q141" si="106">SUM(E117:P117)</f>
        <v>0.37550000000000006</v>
      </c>
    </row>
    <row r="118" spans="3:18" x14ac:dyDescent="0.25">
      <c r="C118" s="16"/>
      <c r="D118" s="16" t="s">
        <v>370</v>
      </c>
      <c r="E118" s="92">
        <f t="shared" ref="E118:P118" si="107">E294+E467</f>
        <v>0</v>
      </c>
      <c r="F118" s="92">
        <f t="shared" si="107"/>
        <v>0</v>
      </c>
      <c r="G118" s="92">
        <f t="shared" si="107"/>
        <v>0</v>
      </c>
      <c r="H118" s="92">
        <f t="shared" si="107"/>
        <v>0</v>
      </c>
      <c r="I118" s="92">
        <f t="shared" si="107"/>
        <v>0</v>
      </c>
      <c r="J118" s="92">
        <f t="shared" si="107"/>
        <v>0</v>
      </c>
      <c r="K118" s="92">
        <f t="shared" si="107"/>
        <v>0</v>
      </c>
      <c r="L118" s="92">
        <f t="shared" si="107"/>
        <v>0</v>
      </c>
      <c r="M118" s="92">
        <f t="shared" si="107"/>
        <v>0</v>
      </c>
      <c r="N118" s="92">
        <f t="shared" si="107"/>
        <v>0</v>
      </c>
      <c r="O118" s="92">
        <f t="shared" si="107"/>
        <v>0</v>
      </c>
      <c r="P118" s="92">
        <f t="shared" si="107"/>
        <v>0</v>
      </c>
      <c r="Q118" s="92">
        <f t="shared" si="106"/>
        <v>0</v>
      </c>
    </row>
    <row r="119" spans="3:18" x14ac:dyDescent="0.25">
      <c r="C119" s="16"/>
      <c r="D119" s="16" t="s">
        <v>371</v>
      </c>
      <c r="E119" s="92">
        <f t="shared" ref="E119:P119" si="108">E295+E468</f>
        <v>7.4153708684016042</v>
      </c>
      <c r="F119" s="92">
        <f t="shared" si="108"/>
        <v>5.2140571863905709</v>
      </c>
      <c r="G119" s="92">
        <f t="shared" si="108"/>
        <v>4.3352043315129389</v>
      </c>
      <c r="H119" s="92">
        <f t="shared" si="108"/>
        <v>6.121389373304579</v>
      </c>
      <c r="I119" s="92">
        <f t="shared" si="108"/>
        <v>6.121389373304579</v>
      </c>
      <c r="J119" s="92">
        <f t="shared" si="108"/>
        <v>4.3636696550239664</v>
      </c>
      <c r="K119" s="92">
        <f t="shared" si="108"/>
        <v>6.121389373304579</v>
      </c>
      <c r="L119" s="92">
        <f t="shared" si="108"/>
        <v>5.7517580886674997</v>
      </c>
      <c r="M119" s="92">
        <f t="shared" si="108"/>
        <v>9.3870101077923369</v>
      </c>
      <c r="N119" s="92">
        <f t="shared" si="108"/>
        <v>9.5438635661353342</v>
      </c>
      <c r="O119" s="92">
        <f t="shared" si="108"/>
        <v>10.426016095805517</v>
      </c>
      <c r="P119" s="92">
        <f t="shared" si="108"/>
        <v>10.10907487744527</v>
      </c>
      <c r="Q119" s="92">
        <f t="shared" si="106"/>
        <v>84.910192897088777</v>
      </c>
    </row>
    <row r="120" spans="3:18" x14ac:dyDescent="0.25">
      <c r="C120" s="16"/>
      <c r="D120" s="16" t="s">
        <v>372</v>
      </c>
      <c r="E120" s="92">
        <f t="shared" ref="E120:P120" si="109">E296+E469</f>
        <v>2.1146084619384302</v>
      </c>
      <c r="F120" s="92">
        <f t="shared" si="109"/>
        <v>1.4868695906168468</v>
      </c>
      <c r="G120" s="92">
        <f t="shared" si="109"/>
        <v>1.2362510151330321</v>
      </c>
      <c r="H120" s="92">
        <f t="shared" si="109"/>
        <v>1.7456094910597535</v>
      </c>
      <c r="I120" s="92">
        <f t="shared" si="109"/>
        <v>1.7456094910597535</v>
      </c>
      <c r="J120" s="92">
        <f t="shared" si="109"/>
        <v>1.2443683453430054</v>
      </c>
      <c r="K120" s="92">
        <f t="shared" si="109"/>
        <v>1.7456094910597535</v>
      </c>
      <c r="L120" s="92">
        <f t="shared" si="109"/>
        <v>1.6402033750121521</v>
      </c>
      <c r="M120" s="92">
        <f t="shared" si="109"/>
        <v>2.6768520898696355</v>
      </c>
      <c r="N120" s="92">
        <f t="shared" si="109"/>
        <v>2.7215812957559904</v>
      </c>
      <c r="O120" s="92">
        <f t="shared" si="109"/>
        <v>2.9731408248835001</v>
      </c>
      <c r="P120" s="92">
        <f t="shared" si="109"/>
        <v>2.8827601016296511</v>
      </c>
      <c r="Q120" s="92">
        <f t="shared" si="106"/>
        <v>24.213463573361501</v>
      </c>
    </row>
    <row r="121" spans="3:18" x14ac:dyDescent="0.25">
      <c r="C121" s="16"/>
      <c r="D121" s="16" t="s">
        <v>373</v>
      </c>
      <c r="E121" s="92">
        <f t="shared" ref="E121:P121" si="110">E297+E470</f>
        <v>7.5208333668149789</v>
      </c>
      <c r="F121" s="92">
        <f t="shared" si="110"/>
        <v>6.4493860283000712</v>
      </c>
      <c r="G121" s="92">
        <f t="shared" si="110"/>
        <v>15.340915277818514</v>
      </c>
      <c r="H121" s="92">
        <f t="shared" si="110"/>
        <v>22.314310014399002</v>
      </c>
      <c r="I121" s="92">
        <f t="shared" si="110"/>
        <v>12.176468445881476</v>
      </c>
      <c r="J121" s="92">
        <f t="shared" si="110"/>
        <v>8.9542184103859928</v>
      </c>
      <c r="K121" s="92">
        <f t="shared" si="110"/>
        <v>5.4301001650460536</v>
      </c>
      <c r="L121" s="92">
        <f t="shared" si="110"/>
        <v>7.5401239106390694</v>
      </c>
      <c r="M121" s="92">
        <f t="shared" si="110"/>
        <v>8.6219028428285061</v>
      </c>
      <c r="N121" s="92">
        <f t="shared" si="110"/>
        <v>8.3385612353225103</v>
      </c>
      <c r="O121" s="92">
        <f t="shared" si="110"/>
        <v>5.7172962045931364</v>
      </c>
      <c r="P121" s="92">
        <f t="shared" si="110"/>
        <v>7.4252885941928213</v>
      </c>
      <c r="Q121" s="92">
        <f t="shared" si="106"/>
        <v>115.82940449622214</v>
      </c>
    </row>
    <row r="122" spans="3:18" x14ac:dyDescent="0.25">
      <c r="C122" s="16"/>
      <c r="D122" s="16" t="s">
        <v>331</v>
      </c>
      <c r="E122" s="92">
        <f t="shared" ref="E122:P122" si="111">E298+E471</f>
        <v>1.6912977889185343E-3</v>
      </c>
      <c r="F122" s="92">
        <f t="shared" si="111"/>
        <v>1.8123412381928332E-3</v>
      </c>
      <c r="G122" s="92">
        <f t="shared" si="111"/>
        <v>1.8776732840700438E-3</v>
      </c>
      <c r="H122" s="92">
        <f t="shared" si="111"/>
        <v>4.1050180054001233E-3</v>
      </c>
      <c r="I122" s="92">
        <f t="shared" si="111"/>
        <v>9.6378329012406731E-3</v>
      </c>
      <c r="J122" s="92">
        <f t="shared" si="111"/>
        <v>4.8677452580719611E-3</v>
      </c>
      <c r="K122" s="92">
        <f t="shared" si="111"/>
        <v>5.365486588761151E-3</v>
      </c>
      <c r="L122" s="92">
        <f t="shared" si="111"/>
        <v>1.8402509970194599E-3</v>
      </c>
      <c r="M122" s="92">
        <f t="shared" si="111"/>
        <v>3.1569597684846101E-3</v>
      </c>
      <c r="N122" s="92">
        <f t="shared" si="111"/>
        <v>6.0239135170397284E-3</v>
      </c>
      <c r="O122" s="92">
        <f t="shared" si="111"/>
        <v>5.6033673460854508E-3</v>
      </c>
      <c r="P122" s="92">
        <f t="shared" si="111"/>
        <v>2.5130287996731619E-3</v>
      </c>
      <c r="Q122" s="92">
        <f t="shared" si="106"/>
        <v>4.849491549295773E-2</v>
      </c>
    </row>
    <row r="123" spans="3:18" x14ac:dyDescent="0.25">
      <c r="C123" s="16"/>
      <c r="D123" s="16" t="s">
        <v>374</v>
      </c>
      <c r="E123" s="92">
        <f t="shared" ref="E123:P123" si="112">E299+E472</f>
        <v>293.45379575859954</v>
      </c>
      <c r="F123" s="92">
        <f t="shared" si="112"/>
        <v>302.59762330291181</v>
      </c>
      <c r="G123" s="92">
        <f t="shared" si="112"/>
        <v>283.3072488267851</v>
      </c>
      <c r="H123" s="92">
        <f t="shared" si="112"/>
        <v>221.89002926010215</v>
      </c>
      <c r="I123" s="92">
        <f t="shared" si="112"/>
        <v>272.90908961085199</v>
      </c>
      <c r="J123" s="92">
        <f t="shared" si="112"/>
        <v>240.56056450332318</v>
      </c>
      <c r="K123" s="92">
        <f t="shared" si="112"/>
        <v>294.92175413423973</v>
      </c>
      <c r="L123" s="92">
        <f t="shared" si="112"/>
        <v>227.4057091179605</v>
      </c>
      <c r="M123" s="92">
        <f t="shared" si="112"/>
        <v>249.2867447439597</v>
      </c>
      <c r="N123" s="92">
        <f t="shared" si="112"/>
        <v>265.77618329959034</v>
      </c>
      <c r="O123" s="92">
        <f t="shared" si="112"/>
        <v>282.54518858323371</v>
      </c>
      <c r="P123" s="92">
        <f t="shared" si="112"/>
        <v>292.52075499076341</v>
      </c>
      <c r="Q123" s="92">
        <f t="shared" si="106"/>
        <v>3227.1746861323209</v>
      </c>
    </row>
    <row r="124" spans="3:18" x14ac:dyDescent="0.25">
      <c r="C124" s="16"/>
      <c r="D124" s="16" t="s">
        <v>375</v>
      </c>
      <c r="E124" s="92">
        <f t="shared" ref="E124:P124" si="113">E300+E473</f>
        <v>8.5476818038280751</v>
      </c>
      <c r="F124" s="92">
        <f t="shared" si="113"/>
        <v>8.814021954977985</v>
      </c>
      <c r="G124" s="92">
        <f t="shared" si="113"/>
        <v>8.2521345802641211</v>
      </c>
      <c r="H124" s="92">
        <f t="shared" si="113"/>
        <v>6.463182255504611</v>
      </c>
      <c r="I124" s="92">
        <f t="shared" si="113"/>
        <v>7.9492584286928762</v>
      </c>
      <c r="J124" s="92">
        <f t="shared" si="113"/>
        <v>7.0070150382895786</v>
      </c>
      <c r="K124" s="92">
        <f t="shared" si="113"/>
        <v>8.5904402935037663</v>
      </c>
      <c r="L124" s="92">
        <f t="shared" si="113"/>
        <v>6.6238422198266935</v>
      </c>
      <c r="M124" s="92">
        <f t="shared" si="113"/>
        <v>7.2611900162175216</v>
      </c>
      <c r="N124" s="92">
        <f t="shared" si="113"/>
        <v>7.7414921146550224</v>
      </c>
      <c r="O124" s="92">
        <f t="shared" si="113"/>
        <v>8.2299373942969538</v>
      </c>
      <c r="P124" s="92">
        <f t="shared" si="113"/>
        <v>8.5205043206646813</v>
      </c>
      <c r="Q124" s="92">
        <f t="shared" si="106"/>
        <v>94.000700420721884</v>
      </c>
    </row>
    <row r="125" spans="3:18" x14ac:dyDescent="0.25">
      <c r="C125" s="16"/>
      <c r="D125" s="16" t="s">
        <v>376</v>
      </c>
      <c r="E125" s="92">
        <f t="shared" ref="E125:P125" si="114">E301+E474</f>
        <v>34.00955255955953</v>
      </c>
      <c r="F125" s="92">
        <f t="shared" si="114"/>
        <v>35.069267880875906</v>
      </c>
      <c r="G125" s="92">
        <f t="shared" si="114"/>
        <v>32.833628014833423</v>
      </c>
      <c r="H125" s="92">
        <f t="shared" si="114"/>
        <v>25.715736929064764</v>
      </c>
      <c r="I125" s="92">
        <f t="shared" si="114"/>
        <v>31.628543100314698</v>
      </c>
      <c r="J125" s="92">
        <f t="shared" si="114"/>
        <v>27.879541108281366</v>
      </c>
      <c r="K125" s="92">
        <f t="shared" si="114"/>
        <v>34.179680219358652</v>
      </c>
      <c r="L125" s="92">
        <f t="shared" si="114"/>
        <v>26.354971475486668</v>
      </c>
      <c r="M125" s="92">
        <f t="shared" si="114"/>
        <v>28.890853586864022</v>
      </c>
      <c r="N125" s="92">
        <f t="shared" si="114"/>
        <v>30.801881610153487</v>
      </c>
      <c r="O125" s="92">
        <f t="shared" si="114"/>
        <v>32.745309757304611</v>
      </c>
      <c r="P125" s="92">
        <f t="shared" si="114"/>
        <v>33.901418674455385</v>
      </c>
      <c r="Q125" s="92">
        <f t="shared" si="106"/>
        <v>374.01038491655248</v>
      </c>
    </row>
    <row r="126" spans="3:18" x14ac:dyDescent="0.25">
      <c r="C126" s="16"/>
      <c r="D126" s="16" t="s">
        <v>377</v>
      </c>
      <c r="E126" s="92">
        <f t="shared" ref="E126:P126" si="115">E302+E475</f>
        <v>29.470863580466801</v>
      </c>
      <c r="F126" s="92">
        <f t="shared" si="115"/>
        <v>30.389156334067497</v>
      </c>
      <c r="G126" s="92">
        <f t="shared" si="115"/>
        <v>28.451870114502935</v>
      </c>
      <c r="H126" s="92">
        <f t="shared" si="115"/>
        <v>22.283885493066165</v>
      </c>
      <c r="I126" s="92">
        <f t="shared" si="115"/>
        <v>27.407607828003755</v>
      </c>
      <c r="J126" s="92">
        <f t="shared" si="115"/>
        <v>24.1589227394063</v>
      </c>
      <c r="K126" s="92">
        <f t="shared" si="115"/>
        <v>29.618287132847371</v>
      </c>
      <c r="L126" s="92">
        <f t="shared" si="115"/>
        <v>22.837812042982698</v>
      </c>
      <c r="M126" s="92">
        <f t="shared" si="115"/>
        <v>25.035272172152823</v>
      </c>
      <c r="N126" s="92">
        <f t="shared" si="115"/>
        <v>26.691267089292147</v>
      </c>
      <c r="O126" s="92">
        <f t="shared" si="115"/>
        <v>28.375338224977561</v>
      </c>
      <c r="P126" s="92">
        <f t="shared" si="115"/>
        <v>29.377160525398693</v>
      </c>
      <c r="Q126" s="92">
        <f t="shared" si="106"/>
        <v>324.09744327716476</v>
      </c>
    </row>
    <row r="127" spans="3:18" x14ac:dyDescent="0.25">
      <c r="C127" s="16"/>
      <c r="D127" s="16" t="s">
        <v>378</v>
      </c>
      <c r="E127" s="92">
        <f t="shared" ref="E127:P127" si="116">E303+E476</f>
        <v>70.136092848031154</v>
      </c>
      <c r="F127" s="92">
        <f t="shared" si="116"/>
        <v>72.321487437923665</v>
      </c>
      <c r="G127" s="92">
        <f t="shared" si="116"/>
        <v>67.711046152495982</v>
      </c>
      <c r="H127" s="92">
        <f t="shared" si="116"/>
        <v>53.032197637821227</v>
      </c>
      <c r="I127" s="92">
        <f t="shared" si="116"/>
        <v>65.225863576029255</v>
      </c>
      <c r="J127" s="92">
        <f t="shared" si="116"/>
        <v>57.494496003926486</v>
      </c>
      <c r="K127" s="92">
        <f t="shared" si="116"/>
        <v>70.486938079611093</v>
      </c>
      <c r="L127" s="92">
        <f t="shared" si="116"/>
        <v>54.350457071578873</v>
      </c>
      <c r="M127" s="92">
        <f t="shared" si="116"/>
        <v>59.580071983558376</v>
      </c>
      <c r="N127" s="92">
        <f t="shared" si="116"/>
        <v>63.521083516770844</v>
      </c>
      <c r="O127" s="92">
        <f t="shared" si="116"/>
        <v>67.528912103558739</v>
      </c>
      <c r="P127" s="92">
        <f t="shared" si="116"/>
        <v>69.913094083422266</v>
      </c>
      <c r="Q127" s="92">
        <f t="shared" si="106"/>
        <v>771.30174049472794</v>
      </c>
    </row>
    <row r="128" spans="3:18" x14ac:dyDescent="0.25">
      <c r="C128" s="16"/>
      <c r="D128" s="16" t="s">
        <v>379</v>
      </c>
      <c r="E128" s="92">
        <f t="shared" ref="E128:P128" si="117">E304+E477</f>
        <v>0</v>
      </c>
      <c r="F128" s="92">
        <f t="shared" si="117"/>
        <v>0</v>
      </c>
      <c r="G128" s="92">
        <f t="shared" si="117"/>
        <v>0</v>
      </c>
      <c r="H128" s="92">
        <f t="shared" si="117"/>
        <v>0</v>
      </c>
      <c r="I128" s="92">
        <f t="shared" si="117"/>
        <v>0</v>
      </c>
      <c r="J128" s="92">
        <f t="shared" si="117"/>
        <v>0</v>
      </c>
      <c r="K128" s="92">
        <f t="shared" si="117"/>
        <v>0</v>
      </c>
      <c r="L128" s="92">
        <f t="shared" si="117"/>
        <v>0</v>
      </c>
      <c r="M128" s="92">
        <f t="shared" si="117"/>
        <v>0</v>
      </c>
      <c r="N128" s="92">
        <f t="shared" si="117"/>
        <v>0</v>
      </c>
      <c r="O128" s="92">
        <f t="shared" si="117"/>
        <v>0</v>
      </c>
      <c r="P128" s="92">
        <f t="shared" si="117"/>
        <v>0</v>
      </c>
      <c r="Q128" s="92">
        <f t="shared" si="106"/>
        <v>0</v>
      </c>
    </row>
    <row r="129" spans="3:18" x14ac:dyDescent="0.25">
      <c r="C129" s="16"/>
      <c r="D129" s="16" t="s">
        <v>380</v>
      </c>
      <c r="E129" s="92">
        <f t="shared" ref="E129:P129" si="118">E305+E478</f>
        <v>85.729002959645399</v>
      </c>
      <c r="F129" s="92">
        <f t="shared" si="118"/>
        <v>88.400262387666814</v>
      </c>
      <c r="G129" s="92">
        <f t="shared" si="118"/>
        <v>82.764811102119523</v>
      </c>
      <c r="H129" s="92">
        <f t="shared" si="118"/>
        <v>64.822507836304453</v>
      </c>
      <c r="I129" s="92">
        <f t="shared" si="118"/>
        <v>79.727113736872653</v>
      </c>
      <c r="J129" s="92">
        <f t="shared" si="118"/>
        <v>70.276880532307814</v>
      </c>
      <c r="K129" s="92">
        <f t="shared" si="118"/>
        <v>86.15784937345498</v>
      </c>
      <c r="L129" s="92">
        <f t="shared" si="118"/>
        <v>66.433847480545296</v>
      </c>
      <c r="M129" s="92">
        <f t="shared" si="118"/>
        <v>72.826129315211006</v>
      </c>
      <c r="N129" s="92">
        <f t="shared" si="118"/>
        <v>77.643320802150967</v>
      </c>
      <c r="O129" s="92">
        <f t="shared" si="118"/>
        <v>82.542184351949317</v>
      </c>
      <c r="P129" s="92">
        <f t="shared" si="118"/>
        <v>85.45642630225197</v>
      </c>
      <c r="Q129" s="92">
        <f t="shared" si="106"/>
        <v>942.78033618048016</v>
      </c>
    </row>
    <row r="130" spans="3:18" x14ac:dyDescent="0.25">
      <c r="C130" s="16"/>
      <c r="D130" s="16" t="s">
        <v>381</v>
      </c>
      <c r="E130" s="92">
        <f t="shared" ref="E130:P130" si="119">E306+E479</f>
        <v>43.872210927475322</v>
      </c>
      <c r="F130" s="92">
        <f t="shared" si="119"/>
        <v>45.23924020604197</v>
      </c>
      <c r="G130" s="92">
        <f t="shared" si="119"/>
        <v>42.355272132980119</v>
      </c>
      <c r="H130" s="92">
        <f t="shared" si="119"/>
        <v>33.173216046627331</v>
      </c>
      <c r="I130" s="92">
        <f t="shared" si="119"/>
        <v>40.800716557375445</v>
      </c>
      <c r="J130" s="92">
        <f t="shared" si="119"/>
        <v>35.96451631998714</v>
      </c>
      <c r="K130" s="92">
        <f t="shared" si="119"/>
        <v>44.091675048981578</v>
      </c>
      <c r="L130" s="92">
        <f t="shared" si="119"/>
        <v>33.997826508750805</v>
      </c>
      <c r="M130" s="92">
        <f t="shared" si="119"/>
        <v>37.26910609064835</v>
      </c>
      <c r="N130" s="92">
        <f t="shared" si="119"/>
        <v>39.734325954368828</v>
      </c>
      <c r="O130" s="92">
        <f t="shared" si="119"/>
        <v>42.2413418712907</v>
      </c>
      <c r="P130" s="92">
        <f t="shared" si="119"/>
        <v>43.732718571397172</v>
      </c>
      <c r="Q130" s="92">
        <f t="shared" si="106"/>
        <v>482.47216623592476</v>
      </c>
    </row>
    <row r="131" spans="3:18" x14ac:dyDescent="0.3">
      <c r="C131" s="16"/>
      <c r="D131" s="399" t="s">
        <v>382</v>
      </c>
      <c r="E131" s="92">
        <f t="shared" ref="E131:P131" si="120">E307+E480</f>
        <v>0</v>
      </c>
      <c r="F131" s="92">
        <f t="shared" si="120"/>
        <v>0</v>
      </c>
      <c r="G131" s="92">
        <f t="shared" si="120"/>
        <v>0</v>
      </c>
      <c r="H131" s="92">
        <f t="shared" si="120"/>
        <v>0</v>
      </c>
      <c r="I131" s="92">
        <f t="shared" si="120"/>
        <v>0</v>
      </c>
      <c r="J131" s="92">
        <f t="shared" si="120"/>
        <v>0</v>
      </c>
      <c r="K131" s="92">
        <f t="shared" si="120"/>
        <v>0</v>
      </c>
      <c r="L131" s="92">
        <f t="shared" si="120"/>
        <v>0</v>
      </c>
      <c r="M131" s="92">
        <f t="shared" si="120"/>
        <v>0</v>
      </c>
      <c r="N131" s="92">
        <f t="shared" si="120"/>
        <v>0</v>
      </c>
      <c r="O131" s="92">
        <f t="shared" si="120"/>
        <v>0</v>
      </c>
      <c r="P131" s="92">
        <f t="shared" si="120"/>
        <v>0</v>
      </c>
      <c r="Q131" s="92">
        <f t="shared" si="106"/>
        <v>0</v>
      </c>
    </row>
    <row r="132" spans="3:18" x14ac:dyDescent="0.3">
      <c r="C132" s="16"/>
      <c r="D132" s="399" t="s">
        <v>383</v>
      </c>
      <c r="E132" s="92">
        <f t="shared" ref="E132:P132" si="121">E308+E481</f>
        <v>0</v>
      </c>
      <c r="F132" s="92">
        <f t="shared" si="121"/>
        <v>0</v>
      </c>
      <c r="G132" s="92">
        <f t="shared" si="121"/>
        <v>0</v>
      </c>
      <c r="H132" s="92">
        <f t="shared" si="121"/>
        <v>0</v>
      </c>
      <c r="I132" s="92">
        <f t="shared" si="121"/>
        <v>0</v>
      </c>
      <c r="J132" s="92">
        <f t="shared" si="121"/>
        <v>0</v>
      </c>
      <c r="K132" s="92">
        <f t="shared" si="121"/>
        <v>0</v>
      </c>
      <c r="L132" s="92">
        <f t="shared" si="121"/>
        <v>0</v>
      </c>
      <c r="M132" s="92">
        <f t="shared" si="121"/>
        <v>0</v>
      </c>
      <c r="N132" s="92">
        <f t="shared" si="121"/>
        <v>0</v>
      </c>
      <c r="O132" s="92">
        <f t="shared" si="121"/>
        <v>0</v>
      </c>
      <c r="P132" s="92">
        <f t="shared" si="121"/>
        <v>0</v>
      </c>
      <c r="Q132" s="92">
        <f t="shared" si="106"/>
        <v>0</v>
      </c>
    </row>
    <row r="133" spans="3:18" x14ac:dyDescent="0.25">
      <c r="C133" s="16"/>
      <c r="D133" s="16"/>
      <c r="E133" s="16">
        <f t="shared" ref="E133:P133" si="122">E309+E482</f>
        <v>0</v>
      </c>
      <c r="F133" s="16">
        <f t="shared" si="122"/>
        <v>0</v>
      </c>
      <c r="G133" s="16">
        <f t="shared" si="122"/>
        <v>0</v>
      </c>
      <c r="H133" s="16">
        <f t="shared" si="122"/>
        <v>0</v>
      </c>
      <c r="I133" s="16">
        <f t="shared" si="122"/>
        <v>0</v>
      </c>
      <c r="J133" s="16">
        <f t="shared" si="122"/>
        <v>0</v>
      </c>
      <c r="K133" s="16">
        <f t="shared" si="122"/>
        <v>0</v>
      </c>
      <c r="L133" s="16">
        <f t="shared" si="122"/>
        <v>0</v>
      </c>
      <c r="M133" s="16">
        <f t="shared" si="122"/>
        <v>0</v>
      </c>
      <c r="N133" s="16">
        <f t="shared" si="122"/>
        <v>0</v>
      </c>
      <c r="O133" s="16">
        <f t="shared" si="122"/>
        <v>0</v>
      </c>
      <c r="P133" s="16">
        <f t="shared" si="122"/>
        <v>0</v>
      </c>
      <c r="Q133" s="16">
        <f t="shared" si="106"/>
        <v>0</v>
      </c>
    </row>
    <row r="134" spans="3:18" x14ac:dyDescent="0.25">
      <c r="C134" s="16"/>
      <c r="D134" s="16"/>
      <c r="E134" s="16">
        <f t="shared" ref="E134:P134" si="123">E310+E483</f>
        <v>0</v>
      </c>
      <c r="F134" s="16">
        <f t="shared" si="123"/>
        <v>0</v>
      </c>
      <c r="G134" s="16">
        <f t="shared" si="123"/>
        <v>0</v>
      </c>
      <c r="H134" s="16">
        <f t="shared" si="123"/>
        <v>0</v>
      </c>
      <c r="I134" s="16">
        <f t="shared" si="123"/>
        <v>0</v>
      </c>
      <c r="J134" s="16">
        <f t="shared" si="123"/>
        <v>0</v>
      </c>
      <c r="K134" s="16">
        <f t="shared" si="123"/>
        <v>0</v>
      </c>
      <c r="L134" s="16">
        <f t="shared" si="123"/>
        <v>0</v>
      </c>
      <c r="M134" s="16">
        <f t="shared" si="123"/>
        <v>0</v>
      </c>
      <c r="N134" s="16">
        <f t="shared" si="123"/>
        <v>0</v>
      </c>
      <c r="O134" s="16">
        <f t="shared" si="123"/>
        <v>0</v>
      </c>
      <c r="P134" s="16">
        <f t="shared" si="123"/>
        <v>0</v>
      </c>
      <c r="Q134" s="16">
        <f t="shared" si="106"/>
        <v>0</v>
      </c>
    </row>
    <row r="135" spans="3:18" x14ac:dyDescent="0.25">
      <c r="C135" s="16"/>
      <c r="D135" s="16"/>
      <c r="E135" s="16">
        <f t="shared" ref="E135:P135" si="124">E311+E484</f>
        <v>0</v>
      </c>
      <c r="F135" s="16">
        <f t="shared" si="124"/>
        <v>0</v>
      </c>
      <c r="G135" s="16">
        <f t="shared" si="124"/>
        <v>0</v>
      </c>
      <c r="H135" s="16">
        <f t="shared" si="124"/>
        <v>0</v>
      </c>
      <c r="I135" s="16">
        <f t="shared" si="124"/>
        <v>0</v>
      </c>
      <c r="J135" s="16">
        <f t="shared" si="124"/>
        <v>0</v>
      </c>
      <c r="K135" s="16">
        <f t="shared" si="124"/>
        <v>0</v>
      </c>
      <c r="L135" s="16">
        <f t="shared" si="124"/>
        <v>0</v>
      </c>
      <c r="M135" s="16">
        <f t="shared" si="124"/>
        <v>0</v>
      </c>
      <c r="N135" s="16">
        <f t="shared" si="124"/>
        <v>0</v>
      </c>
      <c r="O135" s="16">
        <f t="shared" si="124"/>
        <v>0</v>
      </c>
      <c r="P135" s="16">
        <f t="shared" si="124"/>
        <v>0</v>
      </c>
      <c r="Q135" s="16">
        <f t="shared" si="106"/>
        <v>0</v>
      </c>
    </row>
    <row r="136" spans="3:18" x14ac:dyDescent="0.25">
      <c r="C136" s="16"/>
      <c r="D136" s="16"/>
      <c r="E136" s="16">
        <f t="shared" ref="E136:P136" si="125">E312+E485</f>
        <v>0</v>
      </c>
      <c r="F136" s="16">
        <f t="shared" si="125"/>
        <v>0</v>
      </c>
      <c r="G136" s="16">
        <f t="shared" si="125"/>
        <v>0</v>
      </c>
      <c r="H136" s="16">
        <f t="shared" si="125"/>
        <v>0</v>
      </c>
      <c r="I136" s="16">
        <f t="shared" si="125"/>
        <v>0</v>
      </c>
      <c r="J136" s="16">
        <f t="shared" si="125"/>
        <v>0</v>
      </c>
      <c r="K136" s="16">
        <f t="shared" si="125"/>
        <v>0</v>
      </c>
      <c r="L136" s="16">
        <f t="shared" si="125"/>
        <v>0</v>
      </c>
      <c r="M136" s="16">
        <f t="shared" si="125"/>
        <v>0</v>
      </c>
      <c r="N136" s="16">
        <f t="shared" si="125"/>
        <v>0</v>
      </c>
      <c r="O136" s="16">
        <f t="shared" si="125"/>
        <v>0</v>
      </c>
      <c r="P136" s="16">
        <f t="shared" si="125"/>
        <v>0</v>
      </c>
      <c r="Q136" s="16">
        <f t="shared" si="106"/>
        <v>0</v>
      </c>
    </row>
    <row r="137" spans="3:18" x14ac:dyDescent="0.25">
      <c r="C137" s="16"/>
      <c r="D137" s="16"/>
      <c r="E137" s="16">
        <f t="shared" ref="E137:P137" si="126">E313+E486</f>
        <v>0</v>
      </c>
      <c r="F137" s="16">
        <f t="shared" si="126"/>
        <v>0</v>
      </c>
      <c r="G137" s="16">
        <f t="shared" si="126"/>
        <v>0</v>
      </c>
      <c r="H137" s="16">
        <f t="shared" si="126"/>
        <v>0</v>
      </c>
      <c r="I137" s="16">
        <f t="shared" si="126"/>
        <v>0</v>
      </c>
      <c r="J137" s="16">
        <f t="shared" si="126"/>
        <v>0</v>
      </c>
      <c r="K137" s="16">
        <f t="shared" si="126"/>
        <v>0</v>
      </c>
      <c r="L137" s="16">
        <f t="shared" si="126"/>
        <v>0</v>
      </c>
      <c r="M137" s="16">
        <f t="shared" si="126"/>
        <v>0</v>
      </c>
      <c r="N137" s="16">
        <f t="shared" si="126"/>
        <v>0</v>
      </c>
      <c r="O137" s="16">
        <f t="shared" si="126"/>
        <v>0</v>
      </c>
      <c r="P137" s="16">
        <f t="shared" si="126"/>
        <v>0</v>
      </c>
      <c r="Q137" s="16">
        <f t="shared" si="106"/>
        <v>0</v>
      </c>
    </row>
    <row r="138" spans="3:18" x14ac:dyDescent="0.25">
      <c r="C138" s="16"/>
      <c r="D138" s="16"/>
      <c r="E138" s="16">
        <f t="shared" ref="E138:P138" si="127">E314+E487</f>
        <v>0</v>
      </c>
      <c r="F138" s="16">
        <f t="shared" si="127"/>
        <v>0</v>
      </c>
      <c r="G138" s="16">
        <f t="shared" si="127"/>
        <v>0</v>
      </c>
      <c r="H138" s="16">
        <f t="shared" si="127"/>
        <v>0</v>
      </c>
      <c r="I138" s="16">
        <f t="shared" si="127"/>
        <v>0</v>
      </c>
      <c r="J138" s="16">
        <f t="shared" si="127"/>
        <v>0</v>
      </c>
      <c r="K138" s="16">
        <f t="shared" si="127"/>
        <v>0</v>
      </c>
      <c r="L138" s="16">
        <f t="shared" si="127"/>
        <v>0</v>
      </c>
      <c r="M138" s="16">
        <f t="shared" si="127"/>
        <v>0</v>
      </c>
      <c r="N138" s="16">
        <f t="shared" si="127"/>
        <v>0</v>
      </c>
      <c r="O138" s="16">
        <f t="shared" si="127"/>
        <v>0</v>
      </c>
      <c r="P138" s="16">
        <f t="shared" si="127"/>
        <v>0</v>
      </c>
      <c r="Q138" s="16">
        <f t="shared" si="106"/>
        <v>0</v>
      </c>
    </row>
    <row r="139" spans="3:18" x14ac:dyDescent="0.25">
      <c r="C139" s="16"/>
      <c r="D139" s="16"/>
      <c r="E139" s="16">
        <f t="shared" ref="E139:P139" si="128">E315+E488</f>
        <v>0</v>
      </c>
      <c r="F139" s="16">
        <f t="shared" si="128"/>
        <v>0</v>
      </c>
      <c r="G139" s="16">
        <f t="shared" si="128"/>
        <v>0</v>
      </c>
      <c r="H139" s="16">
        <f t="shared" si="128"/>
        <v>0</v>
      </c>
      <c r="I139" s="16">
        <f t="shared" si="128"/>
        <v>0</v>
      </c>
      <c r="J139" s="16">
        <f t="shared" si="128"/>
        <v>0</v>
      </c>
      <c r="K139" s="16">
        <f t="shared" si="128"/>
        <v>0</v>
      </c>
      <c r="L139" s="16">
        <f t="shared" si="128"/>
        <v>0</v>
      </c>
      <c r="M139" s="16">
        <f t="shared" si="128"/>
        <v>0</v>
      </c>
      <c r="N139" s="16">
        <f t="shared" si="128"/>
        <v>0</v>
      </c>
      <c r="O139" s="16">
        <f t="shared" si="128"/>
        <v>0</v>
      </c>
      <c r="P139" s="16">
        <f t="shared" si="128"/>
        <v>0</v>
      </c>
      <c r="Q139" s="16">
        <f t="shared" si="106"/>
        <v>0</v>
      </c>
    </row>
    <row r="140" spans="3:18" x14ac:dyDescent="0.25">
      <c r="C140" s="16"/>
      <c r="D140" s="16"/>
      <c r="E140" s="16">
        <f t="shared" ref="E140:P140" si="129">E316+E489</f>
        <v>0</v>
      </c>
      <c r="F140" s="16">
        <f t="shared" si="129"/>
        <v>0</v>
      </c>
      <c r="G140" s="16">
        <f t="shared" si="129"/>
        <v>0</v>
      </c>
      <c r="H140" s="16">
        <f t="shared" si="129"/>
        <v>0</v>
      </c>
      <c r="I140" s="16">
        <f t="shared" si="129"/>
        <v>0</v>
      </c>
      <c r="J140" s="16">
        <f t="shared" si="129"/>
        <v>0</v>
      </c>
      <c r="K140" s="16">
        <f t="shared" si="129"/>
        <v>0</v>
      </c>
      <c r="L140" s="16">
        <f t="shared" si="129"/>
        <v>0</v>
      </c>
      <c r="M140" s="16">
        <f t="shared" si="129"/>
        <v>0</v>
      </c>
      <c r="N140" s="16">
        <f t="shared" si="129"/>
        <v>0</v>
      </c>
      <c r="O140" s="16">
        <f t="shared" si="129"/>
        <v>0</v>
      </c>
      <c r="P140" s="16">
        <f t="shared" si="129"/>
        <v>0</v>
      </c>
      <c r="Q140" s="16">
        <f t="shared" si="106"/>
        <v>0</v>
      </c>
    </row>
    <row r="141" spans="3:18" x14ac:dyDescent="0.25">
      <c r="C141" s="935" t="s">
        <v>384</v>
      </c>
      <c r="D141" s="936"/>
      <c r="E141" s="140">
        <f t="shared" ref="E141:P141" si="130">SUM(E117:E140)</f>
        <v>582.29608574523559</v>
      </c>
      <c r="F141" s="140">
        <f t="shared" si="130"/>
        <v>596.00409250652649</v>
      </c>
      <c r="G141" s="140">
        <f t="shared" si="130"/>
        <v>566.6399919619771</v>
      </c>
      <c r="H141" s="140">
        <f t="shared" si="130"/>
        <v>457.63850870161843</v>
      </c>
      <c r="I141" s="140">
        <f t="shared" si="130"/>
        <v>545.74077210205451</v>
      </c>
      <c r="J141" s="140">
        <f t="shared" si="130"/>
        <v>477.93808851427963</v>
      </c>
      <c r="K141" s="140">
        <f t="shared" si="130"/>
        <v>581.36669229531935</v>
      </c>
      <c r="L141" s="140">
        <f t="shared" si="130"/>
        <v>452.96283539192365</v>
      </c>
      <c r="M141" s="140">
        <f t="shared" si="130"/>
        <v>500.86624070885597</v>
      </c>
      <c r="N141" s="140">
        <f t="shared" si="130"/>
        <v>532.54661665051117</v>
      </c>
      <c r="O141" s="140">
        <f t="shared" si="130"/>
        <v>563.34880331918816</v>
      </c>
      <c r="P141" s="140">
        <f t="shared" si="130"/>
        <v>583.86578564256843</v>
      </c>
      <c r="Q141" s="140">
        <f t="shared" si="106"/>
        <v>6441.2145135400588</v>
      </c>
      <c r="R141" s="492"/>
    </row>
    <row r="142" spans="3:18" x14ac:dyDescent="0.25">
      <c r="C142" s="1002" t="s">
        <v>385</v>
      </c>
      <c r="D142" s="1003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</row>
    <row r="143" spans="3:18" x14ac:dyDescent="0.25">
      <c r="C143" s="16"/>
      <c r="D143" s="16" t="s">
        <v>386</v>
      </c>
      <c r="E143" s="92">
        <f t="shared" ref="E143:P143" si="131">E319+E492</f>
        <v>49.589054166454993</v>
      </c>
      <c r="F143" s="92">
        <f t="shared" si="131"/>
        <v>523.28731801646097</v>
      </c>
      <c r="G143" s="92">
        <f t="shared" si="131"/>
        <v>259.72618402892556</v>
      </c>
      <c r="H143" s="92">
        <f t="shared" si="131"/>
        <v>22.938323972024271</v>
      </c>
      <c r="I143" s="92">
        <f t="shared" si="131"/>
        <v>0</v>
      </c>
      <c r="J143" s="92">
        <f t="shared" si="131"/>
        <v>3.452366791036539</v>
      </c>
      <c r="K143" s="92">
        <f t="shared" si="131"/>
        <v>0</v>
      </c>
      <c r="L143" s="92">
        <f t="shared" si="131"/>
        <v>32.830208117201742</v>
      </c>
      <c r="M143" s="92">
        <f t="shared" si="131"/>
        <v>25.736636899972289</v>
      </c>
      <c r="N143" s="92">
        <f t="shared" si="131"/>
        <v>20.310948673836002</v>
      </c>
      <c r="O143" s="92">
        <f t="shared" si="131"/>
        <v>138.80520302954446</v>
      </c>
      <c r="P143" s="92">
        <f t="shared" si="131"/>
        <v>485.07719054086584</v>
      </c>
      <c r="Q143" s="92">
        <f>SUM(E143:P143)</f>
        <v>1561.7534342363226</v>
      </c>
      <c r="R143" s="492"/>
    </row>
    <row r="144" spans="3:18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3:17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3:17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</row>
    <row r="147" spans="3:17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</row>
    <row r="148" spans="3:17" x14ac:dyDescent="0.3">
      <c r="C148" s="16"/>
      <c r="D148" s="397" t="s">
        <v>489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</row>
    <row r="149" spans="3:17" x14ac:dyDescent="0.3">
      <c r="C149" s="16"/>
      <c r="D149" s="397" t="s">
        <v>490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</row>
    <row r="150" spans="3:17" x14ac:dyDescent="0.3">
      <c r="C150" s="16"/>
      <c r="D150" s="397" t="s">
        <v>460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</row>
    <row r="151" spans="3:17" x14ac:dyDescent="0.3">
      <c r="C151" s="16"/>
      <c r="D151" s="397" t="s">
        <v>461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</row>
    <row r="152" spans="3:17" x14ac:dyDescent="0.3">
      <c r="C152" s="16"/>
      <c r="D152" s="398" t="s">
        <v>462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3:17" x14ac:dyDescent="0.3">
      <c r="C153" s="16"/>
      <c r="D153" s="397" t="s">
        <v>463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7" x14ac:dyDescent="0.3">
      <c r="C154" s="16"/>
      <c r="D154" s="397" t="s">
        <v>464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3:17" x14ac:dyDescent="0.3">
      <c r="C155" s="16"/>
      <c r="D155" s="397" t="s">
        <v>465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</row>
    <row r="156" spans="3:17" x14ac:dyDescent="0.3">
      <c r="C156" s="16"/>
      <c r="D156" s="397" t="s">
        <v>466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</row>
    <row r="157" spans="3:17" x14ac:dyDescent="0.3">
      <c r="C157" s="16"/>
      <c r="D157" s="397" t="s">
        <v>467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</row>
    <row r="158" spans="3:17" x14ac:dyDescent="0.3">
      <c r="C158" s="16"/>
      <c r="D158" s="397" t="s">
        <v>468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</row>
    <row r="159" spans="3:17" x14ac:dyDescent="0.3">
      <c r="C159" s="16"/>
      <c r="D159" s="397" t="s">
        <v>469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</row>
    <row r="160" spans="3:17" x14ac:dyDescent="0.3">
      <c r="C160" s="16"/>
      <c r="D160" s="397" t="s">
        <v>470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</row>
    <row r="161" spans="3:18" x14ac:dyDescent="0.25"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</row>
    <row r="162" spans="3:18" x14ac:dyDescent="0.25"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</row>
    <row r="163" spans="3:18" x14ac:dyDescent="0.25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</row>
    <row r="164" spans="3:18" x14ac:dyDescent="0.25"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</row>
    <row r="165" spans="3:18" x14ac:dyDescent="0.25"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</row>
    <row r="166" spans="3:18" x14ac:dyDescent="0.25">
      <c r="C166" s="16"/>
      <c r="D166" s="16"/>
      <c r="E166" s="16">
        <f t="shared" ref="E166:P166" si="132">E338+E513</f>
        <v>0</v>
      </c>
      <c r="F166" s="16">
        <f t="shared" si="132"/>
        <v>0</v>
      </c>
      <c r="G166" s="16">
        <f t="shared" si="132"/>
        <v>0</v>
      </c>
      <c r="H166" s="16">
        <f t="shared" si="132"/>
        <v>0</v>
      </c>
      <c r="I166" s="16">
        <f t="shared" si="132"/>
        <v>0</v>
      </c>
      <c r="J166" s="16">
        <f t="shared" si="132"/>
        <v>0</v>
      </c>
      <c r="K166" s="16">
        <f t="shared" si="132"/>
        <v>0</v>
      </c>
      <c r="L166" s="16">
        <f t="shared" si="132"/>
        <v>0</v>
      </c>
      <c r="M166" s="16">
        <f t="shared" si="132"/>
        <v>0</v>
      </c>
      <c r="N166" s="16">
        <f t="shared" si="132"/>
        <v>0</v>
      </c>
      <c r="O166" s="16">
        <f t="shared" si="132"/>
        <v>0</v>
      </c>
      <c r="P166" s="16">
        <f t="shared" si="132"/>
        <v>0</v>
      </c>
      <c r="Q166" s="16">
        <f t="shared" ref="Q166:Q173" si="133">SUM(E166:P166)</f>
        <v>0</v>
      </c>
    </row>
    <row r="167" spans="3:18" x14ac:dyDescent="0.25">
      <c r="C167" s="16"/>
      <c r="D167" s="16"/>
      <c r="E167" s="16">
        <f t="shared" ref="E167:P167" si="134">E339+E514</f>
        <v>0</v>
      </c>
      <c r="F167" s="16">
        <f t="shared" si="134"/>
        <v>0</v>
      </c>
      <c r="G167" s="16">
        <f t="shared" si="134"/>
        <v>0</v>
      </c>
      <c r="H167" s="16">
        <f t="shared" si="134"/>
        <v>0</v>
      </c>
      <c r="I167" s="16">
        <f t="shared" si="134"/>
        <v>0</v>
      </c>
      <c r="J167" s="16">
        <f t="shared" si="134"/>
        <v>0</v>
      </c>
      <c r="K167" s="16">
        <f t="shared" si="134"/>
        <v>0</v>
      </c>
      <c r="L167" s="16">
        <f t="shared" si="134"/>
        <v>0</v>
      </c>
      <c r="M167" s="16">
        <f t="shared" si="134"/>
        <v>0</v>
      </c>
      <c r="N167" s="16">
        <f t="shared" si="134"/>
        <v>0</v>
      </c>
      <c r="O167" s="16">
        <f t="shared" si="134"/>
        <v>0</v>
      </c>
      <c r="P167" s="16">
        <f t="shared" si="134"/>
        <v>0</v>
      </c>
      <c r="Q167" s="16">
        <f t="shared" si="133"/>
        <v>0</v>
      </c>
    </row>
    <row r="168" spans="3:18" x14ac:dyDescent="0.25">
      <c r="C168" s="16"/>
      <c r="D168" s="16"/>
      <c r="E168" s="16">
        <f t="shared" ref="E168:P168" si="135">E340+E515</f>
        <v>0</v>
      </c>
      <c r="F168" s="16">
        <f t="shared" si="135"/>
        <v>0</v>
      </c>
      <c r="G168" s="16">
        <f t="shared" si="135"/>
        <v>0</v>
      </c>
      <c r="H168" s="16">
        <f t="shared" si="135"/>
        <v>0</v>
      </c>
      <c r="I168" s="16">
        <f t="shared" si="135"/>
        <v>0</v>
      </c>
      <c r="J168" s="16">
        <f t="shared" si="135"/>
        <v>0</v>
      </c>
      <c r="K168" s="16">
        <f t="shared" si="135"/>
        <v>0</v>
      </c>
      <c r="L168" s="16">
        <f t="shared" si="135"/>
        <v>0</v>
      </c>
      <c r="M168" s="16">
        <f t="shared" si="135"/>
        <v>0</v>
      </c>
      <c r="N168" s="16">
        <f t="shared" si="135"/>
        <v>0</v>
      </c>
      <c r="O168" s="16">
        <f t="shared" si="135"/>
        <v>0</v>
      </c>
      <c r="P168" s="16">
        <f t="shared" si="135"/>
        <v>0</v>
      </c>
      <c r="Q168" s="16">
        <f t="shared" si="133"/>
        <v>0</v>
      </c>
    </row>
    <row r="169" spans="3:18" x14ac:dyDescent="0.25">
      <c r="C169" s="16"/>
      <c r="D169" s="16"/>
      <c r="E169" s="16">
        <f t="shared" ref="E169:P169" si="136">E341+E516</f>
        <v>0</v>
      </c>
      <c r="F169" s="16">
        <f t="shared" si="136"/>
        <v>0</v>
      </c>
      <c r="G169" s="16">
        <f t="shared" si="136"/>
        <v>0</v>
      </c>
      <c r="H169" s="16">
        <f t="shared" si="136"/>
        <v>0</v>
      </c>
      <c r="I169" s="16">
        <f t="shared" si="136"/>
        <v>0</v>
      </c>
      <c r="J169" s="16">
        <f t="shared" si="136"/>
        <v>0</v>
      </c>
      <c r="K169" s="16">
        <f t="shared" si="136"/>
        <v>0</v>
      </c>
      <c r="L169" s="16">
        <f t="shared" si="136"/>
        <v>0</v>
      </c>
      <c r="M169" s="16">
        <f t="shared" si="136"/>
        <v>0</v>
      </c>
      <c r="N169" s="16">
        <f t="shared" si="136"/>
        <v>0</v>
      </c>
      <c r="O169" s="16">
        <f t="shared" si="136"/>
        <v>0</v>
      </c>
      <c r="P169" s="16">
        <f t="shared" si="136"/>
        <v>0</v>
      </c>
      <c r="Q169" s="16">
        <f t="shared" si="133"/>
        <v>0</v>
      </c>
    </row>
    <row r="170" spans="3:18" x14ac:dyDescent="0.25">
      <c r="C170" s="16"/>
      <c r="D170" s="16"/>
      <c r="E170" s="16">
        <f t="shared" ref="E170:P170" si="137">E342+E517</f>
        <v>0</v>
      </c>
      <c r="F170" s="16">
        <f t="shared" si="137"/>
        <v>0</v>
      </c>
      <c r="G170" s="16">
        <f t="shared" si="137"/>
        <v>0</v>
      </c>
      <c r="H170" s="16">
        <f t="shared" si="137"/>
        <v>0</v>
      </c>
      <c r="I170" s="16">
        <f t="shared" si="137"/>
        <v>0</v>
      </c>
      <c r="J170" s="16">
        <f t="shared" si="137"/>
        <v>0</v>
      </c>
      <c r="K170" s="16">
        <f t="shared" si="137"/>
        <v>0</v>
      </c>
      <c r="L170" s="16">
        <f t="shared" si="137"/>
        <v>0</v>
      </c>
      <c r="M170" s="16">
        <f t="shared" si="137"/>
        <v>0</v>
      </c>
      <c r="N170" s="16">
        <f t="shared" si="137"/>
        <v>0</v>
      </c>
      <c r="O170" s="16">
        <f t="shared" si="137"/>
        <v>0</v>
      </c>
      <c r="P170" s="16">
        <f t="shared" si="137"/>
        <v>0</v>
      </c>
      <c r="Q170" s="16">
        <f t="shared" si="133"/>
        <v>0</v>
      </c>
    </row>
    <row r="171" spans="3:18" x14ac:dyDescent="0.25">
      <c r="C171" s="16"/>
      <c r="D171" s="16"/>
      <c r="E171" s="16">
        <f t="shared" ref="E171:P171" si="138">E343+E518</f>
        <v>0</v>
      </c>
      <c r="F171" s="16">
        <f t="shared" si="138"/>
        <v>0</v>
      </c>
      <c r="G171" s="16">
        <f t="shared" si="138"/>
        <v>0</v>
      </c>
      <c r="H171" s="16">
        <f t="shared" si="138"/>
        <v>0</v>
      </c>
      <c r="I171" s="16">
        <f t="shared" si="138"/>
        <v>0</v>
      </c>
      <c r="J171" s="16">
        <f t="shared" si="138"/>
        <v>0</v>
      </c>
      <c r="K171" s="16">
        <f t="shared" si="138"/>
        <v>0</v>
      </c>
      <c r="L171" s="16">
        <f t="shared" si="138"/>
        <v>0</v>
      </c>
      <c r="M171" s="16">
        <f t="shared" si="138"/>
        <v>0</v>
      </c>
      <c r="N171" s="16">
        <f t="shared" si="138"/>
        <v>0</v>
      </c>
      <c r="O171" s="16">
        <f t="shared" si="138"/>
        <v>0</v>
      </c>
      <c r="P171" s="16">
        <f t="shared" si="138"/>
        <v>0</v>
      </c>
      <c r="Q171" s="16">
        <f t="shared" si="133"/>
        <v>0</v>
      </c>
    </row>
    <row r="172" spans="3:18" x14ac:dyDescent="0.25">
      <c r="C172" s="16"/>
      <c r="D172" s="16"/>
      <c r="E172" s="16">
        <f t="shared" ref="E172:P172" si="139">E344+E519</f>
        <v>0</v>
      </c>
      <c r="F172" s="16">
        <f t="shared" si="139"/>
        <v>0</v>
      </c>
      <c r="G172" s="16">
        <f t="shared" si="139"/>
        <v>0</v>
      </c>
      <c r="H172" s="16">
        <f t="shared" si="139"/>
        <v>0</v>
      </c>
      <c r="I172" s="16">
        <f t="shared" si="139"/>
        <v>0</v>
      </c>
      <c r="J172" s="16">
        <f t="shared" si="139"/>
        <v>0</v>
      </c>
      <c r="K172" s="16">
        <f t="shared" si="139"/>
        <v>0</v>
      </c>
      <c r="L172" s="16">
        <f t="shared" si="139"/>
        <v>0</v>
      </c>
      <c r="M172" s="16">
        <f t="shared" si="139"/>
        <v>0</v>
      </c>
      <c r="N172" s="16">
        <f t="shared" si="139"/>
        <v>0</v>
      </c>
      <c r="O172" s="16">
        <f t="shared" si="139"/>
        <v>0</v>
      </c>
      <c r="P172" s="16">
        <f t="shared" si="139"/>
        <v>0</v>
      </c>
      <c r="Q172" s="16">
        <f t="shared" si="133"/>
        <v>0</v>
      </c>
    </row>
    <row r="173" spans="3:18" x14ac:dyDescent="0.25">
      <c r="C173" s="935" t="s">
        <v>387</v>
      </c>
      <c r="D173" s="936"/>
      <c r="E173" s="28">
        <f t="shared" ref="E173:P173" si="140">SUM(E143:E172)</f>
        <v>49.589054166454993</v>
      </c>
      <c r="F173" s="28">
        <f t="shared" si="140"/>
        <v>523.28731801646097</v>
      </c>
      <c r="G173" s="28">
        <f t="shared" si="140"/>
        <v>259.72618402892556</v>
      </c>
      <c r="H173" s="28">
        <f t="shared" si="140"/>
        <v>22.938323972024271</v>
      </c>
      <c r="I173" s="28">
        <f t="shared" si="140"/>
        <v>0</v>
      </c>
      <c r="J173" s="28">
        <f t="shared" si="140"/>
        <v>3.452366791036539</v>
      </c>
      <c r="K173" s="28">
        <f t="shared" si="140"/>
        <v>0</v>
      </c>
      <c r="L173" s="28">
        <f t="shared" si="140"/>
        <v>32.830208117201742</v>
      </c>
      <c r="M173" s="28">
        <f t="shared" si="140"/>
        <v>25.736636899972289</v>
      </c>
      <c r="N173" s="28">
        <f t="shared" si="140"/>
        <v>20.310948673836002</v>
      </c>
      <c r="O173" s="28">
        <f t="shared" si="140"/>
        <v>138.80520302954446</v>
      </c>
      <c r="P173" s="28">
        <f t="shared" si="140"/>
        <v>485.07719054086584</v>
      </c>
      <c r="Q173" s="28">
        <f t="shared" si="133"/>
        <v>1561.7534342363226</v>
      </c>
      <c r="R173" s="492"/>
    </row>
    <row r="174" spans="3:18" x14ac:dyDescent="0.25">
      <c r="C174" s="1002" t="s">
        <v>388</v>
      </c>
      <c r="D174" s="1003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</row>
    <row r="175" spans="3:18" x14ac:dyDescent="0.25">
      <c r="C175" s="16" t="s">
        <v>389</v>
      </c>
      <c r="D175" s="16" t="s">
        <v>390</v>
      </c>
      <c r="E175" s="16">
        <f t="shared" ref="E175:P175" si="141">E347+E522</f>
        <v>134.44350653326481</v>
      </c>
      <c r="F175" s="16">
        <f t="shared" si="141"/>
        <v>254.74040435320867</v>
      </c>
      <c r="G175" s="16">
        <f t="shared" si="141"/>
        <v>257.53611709719604</v>
      </c>
      <c r="H175" s="16">
        <f t="shared" si="141"/>
        <v>176.90439647900354</v>
      </c>
      <c r="I175" s="16">
        <f t="shared" si="141"/>
        <v>190.28188179981439</v>
      </c>
      <c r="J175" s="16">
        <f t="shared" si="141"/>
        <v>203.9847149502919</v>
      </c>
      <c r="K175" s="16">
        <f t="shared" si="141"/>
        <v>164.38242446250155</v>
      </c>
      <c r="L175" s="16">
        <f t="shared" si="141"/>
        <v>209.25422366067224</v>
      </c>
      <c r="M175" s="16">
        <f t="shared" si="141"/>
        <v>141.54225584429201</v>
      </c>
      <c r="N175" s="16">
        <f t="shared" si="141"/>
        <v>141.58143598572232</v>
      </c>
      <c r="O175" s="16">
        <f t="shared" si="141"/>
        <v>25.920669464104641</v>
      </c>
      <c r="P175" s="16">
        <f t="shared" si="141"/>
        <v>4.5501332901340259</v>
      </c>
      <c r="Q175" s="16">
        <f>SUM(E175:P175)</f>
        <v>1905.122163920206</v>
      </c>
      <c r="R175" s="492"/>
    </row>
    <row r="176" spans="3:18" x14ac:dyDescent="0.25">
      <c r="C176" s="16" t="s">
        <v>389</v>
      </c>
      <c r="D176" s="16" t="s">
        <v>391</v>
      </c>
      <c r="E176" s="16">
        <f t="shared" ref="E176:P176" si="142">E348+E523</f>
        <v>0</v>
      </c>
      <c r="F176" s="16">
        <f t="shared" si="142"/>
        <v>0</v>
      </c>
      <c r="G176" s="16">
        <f t="shared" si="142"/>
        <v>0</v>
      </c>
      <c r="H176" s="16">
        <f t="shared" si="142"/>
        <v>0</v>
      </c>
      <c r="I176" s="16">
        <f t="shared" si="142"/>
        <v>0</v>
      </c>
      <c r="J176" s="16">
        <f t="shared" si="142"/>
        <v>0</v>
      </c>
      <c r="K176" s="16">
        <f t="shared" si="142"/>
        <v>0</v>
      </c>
      <c r="L176" s="16">
        <f t="shared" si="142"/>
        <v>0</v>
      </c>
      <c r="M176" s="16">
        <f t="shared" si="142"/>
        <v>0</v>
      </c>
      <c r="N176" s="16">
        <f t="shared" si="142"/>
        <v>0</v>
      </c>
      <c r="O176" s="16">
        <f t="shared" si="142"/>
        <v>0</v>
      </c>
      <c r="P176" s="16">
        <f t="shared" si="142"/>
        <v>0</v>
      </c>
      <c r="Q176" s="16">
        <f>SUM(E176:P176)</f>
        <v>0</v>
      </c>
    </row>
    <row r="177" spans="2:18" x14ac:dyDescent="0.25">
      <c r="C177" s="935" t="s">
        <v>392</v>
      </c>
      <c r="D177" s="936"/>
      <c r="E177" s="28">
        <f t="shared" ref="E177:P177" si="143">E175+E176</f>
        <v>134.44350653326481</v>
      </c>
      <c r="F177" s="28">
        <f t="shared" si="143"/>
        <v>254.74040435320867</v>
      </c>
      <c r="G177" s="28">
        <f t="shared" si="143"/>
        <v>257.53611709719604</v>
      </c>
      <c r="H177" s="28">
        <f t="shared" si="143"/>
        <v>176.90439647900354</v>
      </c>
      <c r="I177" s="28">
        <f t="shared" si="143"/>
        <v>190.28188179981439</v>
      </c>
      <c r="J177" s="28">
        <f t="shared" si="143"/>
        <v>203.9847149502919</v>
      </c>
      <c r="K177" s="28">
        <f t="shared" si="143"/>
        <v>164.38242446250155</v>
      </c>
      <c r="L177" s="28">
        <f t="shared" si="143"/>
        <v>209.25422366067224</v>
      </c>
      <c r="M177" s="28">
        <f t="shared" si="143"/>
        <v>141.54225584429201</v>
      </c>
      <c r="N177" s="28">
        <f t="shared" si="143"/>
        <v>141.58143598572232</v>
      </c>
      <c r="O177" s="28">
        <f t="shared" si="143"/>
        <v>25.920669464104641</v>
      </c>
      <c r="P177" s="28">
        <f t="shared" si="143"/>
        <v>4.5501332901340259</v>
      </c>
      <c r="Q177" s="28">
        <f>SUM(E177:P177)</f>
        <v>1905.122163920206</v>
      </c>
      <c r="R177" s="492"/>
    </row>
    <row r="178" spans="2:18" x14ac:dyDescent="0.25">
      <c r="C178" s="935" t="s">
        <v>201</v>
      </c>
      <c r="D178" s="936"/>
      <c r="E178" s="28">
        <f t="shared" ref="E178:Q178" si="144">E50+E96+E105+E115+E141+E173+E177</f>
        <v>3994.0450681772841</v>
      </c>
      <c r="F178" s="28">
        <f t="shared" si="144"/>
        <v>3558.2459522450899</v>
      </c>
      <c r="G178" s="28">
        <f t="shared" si="144"/>
        <v>3442.3016757271644</v>
      </c>
      <c r="H178" s="28">
        <f t="shared" si="144"/>
        <v>3384.598112425927</v>
      </c>
      <c r="I178" s="28">
        <f t="shared" si="144"/>
        <v>3612.4174635044042</v>
      </c>
      <c r="J178" s="28">
        <f t="shared" si="144"/>
        <v>3692.9997028130924</v>
      </c>
      <c r="K178" s="28">
        <f t="shared" si="144"/>
        <v>3500.5524571871092</v>
      </c>
      <c r="L178" s="28">
        <f t="shared" si="144"/>
        <v>3452.7303445887301</v>
      </c>
      <c r="M178" s="28">
        <f t="shared" si="144"/>
        <v>3614.6310216944426</v>
      </c>
      <c r="N178" s="28">
        <f t="shared" si="144"/>
        <v>3893.6483336591768</v>
      </c>
      <c r="O178" s="28">
        <f t="shared" si="144"/>
        <v>3911.3490067532757</v>
      </c>
      <c r="P178" s="28">
        <f t="shared" si="144"/>
        <v>4717.929344849942</v>
      </c>
      <c r="Q178" s="28">
        <f t="shared" si="144"/>
        <v>46063.09886362563</v>
      </c>
      <c r="R178" s="492"/>
    </row>
    <row r="180" spans="2:18" x14ac:dyDescent="0.25">
      <c r="C180" s="22" t="s">
        <v>471</v>
      </c>
      <c r="J180" s="25"/>
    </row>
    <row r="181" spans="2:18" x14ac:dyDescent="0.25">
      <c r="C181" s="13"/>
      <c r="Q181" s="25" t="s">
        <v>101</v>
      </c>
    </row>
    <row r="182" spans="2:18" x14ac:dyDescent="0.25">
      <c r="C182" s="940" t="s">
        <v>310</v>
      </c>
      <c r="D182" s="940" t="s">
        <v>311</v>
      </c>
      <c r="E182" s="946" t="s">
        <v>423</v>
      </c>
      <c r="F182" s="946"/>
      <c r="G182" s="946"/>
      <c r="H182" s="946"/>
      <c r="I182" s="946"/>
      <c r="J182" s="946"/>
      <c r="K182" s="946"/>
      <c r="L182" s="946"/>
      <c r="M182" s="946"/>
      <c r="N182" s="946"/>
      <c r="O182" s="946"/>
      <c r="P182" s="946"/>
      <c r="Q182" s="946"/>
    </row>
    <row r="183" spans="2:18" x14ac:dyDescent="0.25">
      <c r="C183" s="942"/>
      <c r="D183" s="942"/>
      <c r="E183" s="12" t="s">
        <v>223</v>
      </c>
      <c r="F183" s="12" t="s">
        <v>224</v>
      </c>
      <c r="G183" s="12" t="s">
        <v>225</v>
      </c>
      <c r="H183" s="12" t="s">
        <v>226</v>
      </c>
      <c r="I183" s="12" t="s">
        <v>227</v>
      </c>
      <c r="J183" s="12" t="s">
        <v>228</v>
      </c>
      <c r="K183" s="12" t="s">
        <v>229</v>
      </c>
      <c r="L183" s="12" t="s">
        <v>230</v>
      </c>
      <c r="M183" s="12" t="s">
        <v>231</v>
      </c>
      <c r="N183" s="12" t="s">
        <v>232</v>
      </c>
      <c r="O183" s="12" t="s">
        <v>233</v>
      </c>
      <c r="P183" s="12" t="s">
        <v>234</v>
      </c>
      <c r="Q183" s="12" t="s">
        <v>90</v>
      </c>
    </row>
    <row r="184" spans="2:18" x14ac:dyDescent="0.25">
      <c r="C184" s="944"/>
      <c r="D184" s="944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</row>
    <row r="185" spans="2:18" x14ac:dyDescent="0.25">
      <c r="B185" s="85"/>
      <c r="C185" s="1002" t="s">
        <v>312</v>
      </c>
      <c r="D185" s="1003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</row>
    <row r="186" spans="2:18" x14ac:dyDescent="0.25">
      <c r="C186" s="935" t="s">
        <v>313</v>
      </c>
      <c r="D186" s="93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</row>
    <row r="187" spans="2:18" x14ac:dyDescent="0.25">
      <c r="B187" s="85"/>
      <c r="C187" s="1013" t="s">
        <v>314</v>
      </c>
      <c r="D187" s="84" t="s">
        <v>315</v>
      </c>
      <c r="E187" s="263">
        <f>'[39]TGSPDCL MoD'!U4+'[39]TGSPDCL MoD'!U5</f>
        <v>30.761431400290547</v>
      </c>
      <c r="F187" s="263">
        <f>'[39]TGSPDCL MoD'!V4+'[39]TGSPDCL MoD'!V5</f>
        <v>38.59827225703124</v>
      </c>
      <c r="G187" s="263">
        <f>'[39]TGSPDCL MoD'!W4+'[39]TGSPDCL MoD'!W5</f>
        <v>37.353166700352837</v>
      </c>
      <c r="H187" s="263">
        <f>'[39]TGSPDCL MoD'!X4+'[39]TGSPDCL MoD'!X5</f>
        <v>0</v>
      </c>
      <c r="I187" s="263">
        <f>'[39]TGSPDCL MoD'!Y4+'[39]TGSPDCL MoD'!Y5</f>
        <v>12.487676318451285</v>
      </c>
      <c r="J187" s="263">
        <f>'[39]TGSPDCL MoD'!Z4+'[39]TGSPDCL MoD'!Z5</f>
        <v>25.817629925243853</v>
      </c>
      <c r="K187" s="263">
        <f>'[39]TGSPDCL MoD'!AA4+'[39]TGSPDCL MoD'!AA5</f>
        <v>24.975352636902571</v>
      </c>
      <c r="L187" s="263">
        <f>'[39]TGSPDCL MoD'!AB4+'[39]TGSPDCL MoD'!AB5</f>
        <v>30.942677703503918</v>
      </c>
      <c r="M187" s="263">
        <f>'[39]TGSPDCL MoD'!AC4+'[39]TGSPDCL MoD'!AC5</f>
        <v>27.529650065676694</v>
      </c>
      <c r="N187" s="263">
        <f>'[39]TGSPDCL MoD'!AD4+'[39]TGSPDCL MoD'!AD5</f>
        <v>27.529650065676694</v>
      </c>
      <c r="O187" s="263">
        <f>'[39]TGSPDCL MoD'!AE4+'[39]TGSPDCL MoD'!AE5</f>
        <v>31.32905305112925</v>
      </c>
      <c r="P187" s="263">
        <f>'[39]TGSPDCL MoD'!AF4+'[39]TGSPDCL MoD'!AF5</f>
        <v>34.341109875741026</v>
      </c>
      <c r="Q187" s="263">
        <f t="shared" ref="Q187:Q205" si="145">SUM(E187:P187)</f>
        <v>321.66566999999998</v>
      </c>
    </row>
    <row r="188" spans="2:18" x14ac:dyDescent="0.25">
      <c r="B188" s="85"/>
      <c r="C188" s="1014"/>
      <c r="D188" s="84" t="s">
        <v>316</v>
      </c>
      <c r="E188" s="263">
        <f>'[39]TGSPDCL MoD'!U6</f>
        <v>39.55631275085122</v>
      </c>
      <c r="F188" s="263">
        <f>'[39]TGSPDCL MoD'!V6</f>
        <v>0</v>
      </c>
      <c r="G188" s="263">
        <f>'[39]TGSPDCL MoD'!W6</f>
        <v>22.795163280151549</v>
      </c>
      <c r="H188" s="263">
        <f>'[39]TGSPDCL MoD'!X6</f>
        <v>35.501626283827932</v>
      </c>
      <c r="I188" s="263">
        <f>'[39]TGSPDCL MoD'!Y6</f>
        <v>31.47582374489291</v>
      </c>
      <c r="J188" s="263">
        <f>'[39]TGSPDCL MoD'!Z6</f>
        <v>32.383911622689979</v>
      </c>
      <c r="K188" s="263">
        <f>'[39]TGSPDCL MoD'!AA6</f>
        <v>30.482943837379146</v>
      </c>
      <c r="L188" s="263">
        <f>'[39]TGSPDCL MoD'!AB6</f>
        <v>45.43549312380248</v>
      </c>
      <c r="M188" s="263">
        <f>'[39]TGSPDCL MoD'!AC6</f>
        <v>36.200414710706525</v>
      </c>
      <c r="N188" s="263">
        <f>'[39]TGSPDCL MoD'!AD6</f>
        <v>38.46571507526231</v>
      </c>
      <c r="O188" s="263">
        <f>'[39]TGSPDCL MoD'!AE6</f>
        <v>38.237768992489528</v>
      </c>
      <c r="P188" s="263">
        <f>'[39]TGSPDCL MoD'!AF6</f>
        <v>45.031621577946453</v>
      </c>
      <c r="Q188" s="263">
        <f t="shared" si="145"/>
        <v>395.56679500000001</v>
      </c>
    </row>
    <row r="189" spans="2:18" x14ac:dyDescent="0.25">
      <c r="B189" s="85"/>
      <c r="C189" s="1014"/>
      <c r="D189" s="84" t="s">
        <v>317</v>
      </c>
      <c r="E189" s="263">
        <f>'[39]TGSPDCL MoD'!U7</f>
        <v>104.06828620489232</v>
      </c>
      <c r="F189" s="263">
        <f>'[39]TGSPDCL MoD'!V7</f>
        <v>0</v>
      </c>
      <c r="G189" s="263">
        <f>'[39]TGSPDCL MoD'!W7</f>
        <v>58.484656710187423</v>
      </c>
      <c r="H189" s="263">
        <f>'[39]TGSPDCL MoD'!X7</f>
        <v>98.137798180630128</v>
      </c>
      <c r="I189" s="263">
        <f>'[39]TGSPDCL MoD'!Y7</f>
        <v>80.875106166391532</v>
      </c>
      <c r="J189" s="263">
        <f>'[39]TGSPDCL MoD'!Z7</f>
        <v>88.587053546313285</v>
      </c>
      <c r="K189" s="263">
        <f>'[39]TGSPDCL MoD'!AA7</f>
        <v>79.164299696960583</v>
      </c>
      <c r="L189" s="263">
        <f>'[39]TGSPDCL MoD'!AB7</f>
        <v>117.83789866817263</v>
      </c>
      <c r="M189" s="263">
        <f>'[39]TGSPDCL MoD'!AC7</f>
        <v>102.35380719223359</v>
      </c>
      <c r="N189" s="263">
        <f>'[39]TGSPDCL MoD'!AD7</f>
        <v>100.30509578513009</v>
      </c>
      <c r="O189" s="263">
        <f>'[39]TGSPDCL MoD'!AE7</f>
        <v>99.044484113851738</v>
      </c>
      <c r="P189" s="263">
        <f>'[39]TGSPDCL MoD'!AF7</f>
        <v>120.38227873523701</v>
      </c>
      <c r="Q189" s="263">
        <f t="shared" si="145"/>
        <v>1049.2407650000005</v>
      </c>
    </row>
    <row r="190" spans="2:18" x14ac:dyDescent="0.25">
      <c r="B190" s="85"/>
      <c r="C190" s="1014"/>
      <c r="D190" s="84" t="s">
        <v>318</v>
      </c>
      <c r="E190" s="263">
        <f>'[39]TGSPDCL MoD'!U8</f>
        <v>9.8384529918952506</v>
      </c>
      <c r="F190" s="263">
        <f>'[39]TGSPDCL MoD'!V8</f>
        <v>0</v>
      </c>
      <c r="G190" s="263">
        <f>'[39]TGSPDCL MoD'!W8</f>
        <v>5.9733464593649126</v>
      </c>
      <c r="H190" s="263">
        <f>'[39]TGSPDCL MoD'!X8</f>
        <v>8.5325154816615161</v>
      </c>
      <c r="I190" s="263">
        <f>'[39]TGSPDCL MoD'!Y8</f>
        <v>7.9878868338958764</v>
      </c>
      <c r="J190" s="263">
        <f>'[39]TGSPDCL MoD'!Z8</f>
        <v>8.257273046769205</v>
      </c>
      <c r="K190" s="263">
        <f>'[39]TGSPDCL MoD'!AA8</f>
        <v>7.9878868338958764</v>
      </c>
      <c r="L190" s="263">
        <f>'[39]TGSPDCL MoD'!AB8</f>
        <v>9.7312284703380207</v>
      </c>
      <c r="M190" s="263">
        <f>'[39]TGSPDCL MoD'!AC8</f>
        <v>8.8048298055443333</v>
      </c>
      <c r="N190" s="263">
        <f>'[39]TGSPDCL MoD'!AD8</f>
        <v>8.8048298055443333</v>
      </c>
      <c r="O190" s="263">
        <f>'[39]TGSPDCL MoD'!AE8</f>
        <v>10.019995874483801</v>
      </c>
      <c r="P190" s="263">
        <f>'[39]TGSPDCL MoD'!AF8</f>
        <v>10.983344396606883</v>
      </c>
      <c r="Q190" s="263">
        <f t="shared" si="145"/>
        <v>96.921589999999995</v>
      </c>
    </row>
    <row r="191" spans="2:18" x14ac:dyDescent="0.25">
      <c r="B191" s="85"/>
      <c r="C191" s="1014"/>
      <c r="D191" s="84" t="s">
        <v>319</v>
      </c>
      <c r="E191" s="263">
        <f>'[39]TGSPDCL MoD'!U9</f>
        <v>33.606200466632828</v>
      </c>
      <c r="F191" s="263">
        <f>'[39]TGSPDCL MoD'!V9</f>
        <v>34.72640714885393</v>
      </c>
      <c r="G191" s="263">
        <f>'[39]TGSPDCL MoD'!W9</f>
        <v>33.606200466632835</v>
      </c>
      <c r="H191" s="263">
        <f>'[39]TGSPDCL MoD'!X9</f>
        <v>35.460063637914217</v>
      </c>
      <c r="I191" s="263">
        <f>'[39]TGSPDCL MoD'!Y9</f>
        <v>28.857155236371575</v>
      </c>
      <c r="J191" s="263">
        <f>'[39]TGSPDCL MoD'!Z9</f>
        <v>31.595470459312992</v>
      </c>
      <c r="K191" s="263">
        <f>'[39]TGSPDCL MoD'!AA9</f>
        <v>0</v>
      </c>
      <c r="L191" s="263">
        <f>'[39]TGSPDCL MoD'!AB9</f>
        <v>16.803100233316414</v>
      </c>
      <c r="M191" s="263">
        <f>'[39]TGSPDCL MoD'!AC9</f>
        <v>33.589283985413566</v>
      </c>
      <c r="N191" s="263">
        <f>'[39]TGSPDCL MoD'!AD9</f>
        <v>30.32446821449215</v>
      </c>
      <c r="O191" s="263">
        <f>'[39]TGSPDCL MoD'!AE9</f>
        <v>29.740698535024826</v>
      </c>
      <c r="P191" s="263">
        <f>'[39]TGSPDCL MoD'!AF9</f>
        <v>36.927376616034806</v>
      </c>
      <c r="Q191" s="263">
        <f t="shared" si="145"/>
        <v>345.23642500000011</v>
      </c>
    </row>
    <row r="192" spans="2:18" x14ac:dyDescent="0.25">
      <c r="B192" s="85"/>
      <c r="C192" s="1014"/>
      <c r="D192" s="84" t="s">
        <v>320</v>
      </c>
      <c r="E192" s="263">
        <f>'[39]TGSPDCL MoD'!U10</f>
        <v>57.301084272233126</v>
      </c>
      <c r="F192" s="263">
        <f>'[39]TGSPDCL MoD'!V10</f>
        <v>59.211120414640902</v>
      </c>
      <c r="G192" s="263">
        <f>'[39]TGSPDCL MoD'!W10</f>
        <v>57.301084272233126</v>
      </c>
      <c r="H192" s="263">
        <f>'[39]TGSPDCL MoD'!X10</f>
        <v>60.462059578330503</v>
      </c>
      <c r="I192" s="263">
        <f>'[39]TGSPDCL MoD'!Y10</f>
        <v>50.454546268813729</v>
      </c>
      <c r="J192" s="263">
        <f>'[39]TGSPDCL MoD'!Z10</f>
        <v>55.570524614356088</v>
      </c>
      <c r="K192" s="263">
        <f>'[39]TGSPDCL MoD'!AA10</f>
        <v>48.360927513149022</v>
      </c>
      <c r="L192" s="263">
        <f>'[39]TGSPDCL MoD'!AB10</f>
        <v>0</v>
      </c>
      <c r="M192" s="263">
        <f>'[39]TGSPDCL MoD'!AC10</f>
        <v>29.605560207320458</v>
      </c>
      <c r="N192" s="263">
        <f>'[39]TGSPDCL MoD'!AD10</f>
        <v>56.617449926896299</v>
      </c>
      <c r="O192" s="263">
        <f>'[39]TGSPDCL MoD'!AE10</f>
        <v>54.391177535248119</v>
      </c>
      <c r="P192" s="263">
        <f>'[39]TGSPDCL MoD'!AF10</f>
        <v>66.716755396778495</v>
      </c>
      <c r="Q192" s="263">
        <f t="shared" si="145"/>
        <v>595.9922899999998</v>
      </c>
    </row>
    <row r="193" spans="2:18" x14ac:dyDescent="0.25">
      <c r="B193" s="85"/>
      <c r="C193" s="1014"/>
      <c r="D193" s="84" t="s">
        <v>321</v>
      </c>
      <c r="E193" s="263">
        <f>SUM('[39]TGSPDCL MoD'!U11:U14)</f>
        <v>142.77524178641301</v>
      </c>
      <c r="F193" s="263">
        <f>SUM('[39]TGSPDCL MoD'!V11:V14)</f>
        <v>73.304129142780596</v>
      </c>
      <c r="G193" s="263">
        <f>SUM('[39]TGSPDCL MoD'!W11:W14)</f>
        <v>106.85736080100358</v>
      </c>
      <c r="H193" s="263">
        <f>SUM('[39]TGSPDCL MoD'!X11:X14)</f>
        <v>150.65134080514716</v>
      </c>
      <c r="I193" s="263">
        <f>SUM('[39]TGSPDCL MoD'!Y11:Y14)</f>
        <v>107.94364514210488</v>
      </c>
      <c r="J193" s="263">
        <f>SUM('[39]TGSPDCL MoD'!Z11:Z14)</f>
        <v>103.1107158953015</v>
      </c>
      <c r="K193" s="263">
        <f>SUM('[39]TGSPDCL MoD'!AA11:AA14)</f>
        <v>116.36517358742395</v>
      </c>
      <c r="L193" s="263">
        <f>SUM('[39]TGSPDCL MoD'!AB11:AB14)</f>
        <v>106.95128569007898</v>
      </c>
      <c r="M193" s="263">
        <f>SUM('[39]TGSPDCL MoD'!AC11:AC14)</f>
        <v>129.02537252952081</v>
      </c>
      <c r="N193" s="263">
        <f>SUM('[39]TGSPDCL MoD'!AD11:AD14)</f>
        <v>133.74453101784547</v>
      </c>
      <c r="O193" s="263">
        <f>SUM('[39]TGSPDCL MoD'!AE11:AE14)</f>
        <v>131.53102966778775</v>
      </c>
      <c r="P193" s="263">
        <f>SUM('[39]TGSPDCL MoD'!AF11:AF14)</f>
        <v>158.47792393459272</v>
      </c>
      <c r="Q193" s="263">
        <f t="shared" si="145"/>
        <v>1460.7377500000005</v>
      </c>
    </row>
    <row r="194" spans="2:18" x14ac:dyDescent="0.25">
      <c r="B194" s="85"/>
      <c r="C194" s="1014"/>
      <c r="D194" s="84" t="s">
        <v>322</v>
      </c>
      <c r="E194" s="263">
        <f>SUM('[39]TGSPDCL MoD'!U15:U19)</f>
        <v>455.73776294930622</v>
      </c>
      <c r="F194" s="263">
        <f>SUM('[39]TGSPDCL MoD'!V15:V19)</f>
        <v>275.37253880184181</v>
      </c>
      <c r="G194" s="263">
        <f>SUM('[39]TGSPDCL MoD'!W15:W19)</f>
        <v>271.78687644002122</v>
      </c>
      <c r="H194" s="263">
        <f>SUM('[39]TGSPDCL MoD'!X15:X19)</f>
        <v>300.0887334327067</v>
      </c>
      <c r="I194" s="263">
        <f>SUM('[39]TGSPDCL MoD'!Y15:Y19)</f>
        <v>423.54534516583766</v>
      </c>
      <c r="J194" s="263">
        <f>SUM('[39]TGSPDCL MoD'!Z15:Z19)</f>
        <v>477.58772775875605</v>
      </c>
      <c r="K194" s="263">
        <f>SUM('[39]TGSPDCL MoD'!AA15:AA19)</f>
        <v>434.06696942839875</v>
      </c>
      <c r="L194" s="263">
        <f>SUM('[39]TGSPDCL MoD'!AB15:AB19)</f>
        <v>360.49791035913358</v>
      </c>
      <c r="M194" s="263">
        <f>SUM('[39]TGSPDCL MoD'!AC15:AC19)</f>
        <v>420.66849033918305</v>
      </c>
      <c r="N194" s="263">
        <f>SUM('[39]TGSPDCL MoD'!AD15:AD19)</f>
        <v>469.04764231719469</v>
      </c>
      <c r="O194" s="263">
        <f>SUM('[39]TGSPDCL MoD'!AE15:AE19)</f>
        <v>444.79542547964218</v>
      </c>
      <c r="P194" s="263">
        <f>SUM('[39]TGSPDCL MoD'!AF15:AF19)</f>
        <v>511.74378467526662</v>
      </c>
      <c r="Q194" s="263">
        <f t="shared" si="145"/>
        <v>4844.9392071472885</v>
      </c>
    </row>
    <row r="195" spans="2:18" x14ac:dyDescent="0.3">
      <c r="B195" s="85"/>
      <c r="C195" s="1014"/>
      <c r="D195" s="397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>
        <f t="shared" si="145"/>
        <v>0</v>
      </c>
    </row>
    <row r="196" spans="2:18" x14ac:dyDescent="0.25">
      <c r="B196" s="85"/>
      <c r="C196" s="1014"/>
      <c r="D196" s="84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>
        <f t="shared" si="145"/>
        <v>0</v>
      </c>
    </row>
    <row r="197" spans="2:18" x14ac:dyDescent="0.25">
      <c r="B197" s="85"/>
      <c r="C197" s="1014"/>
      <c r="D197" s="84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>
        <f t="shared" si="145"/>
        <v>0</v>
      </c>
    </row>
    <row r="198" spans="2:18" x14ac:dyDescent="0.25">
      <c r="B198" s="85"/>
      <c r="C198" s="1014"/>
      <c r="D198" s="84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>
        <f t="shared" si="145"/>
        <v>0</v>
      </c>
    </row>
    <row r="199" spans="2:18" x14ac:dyDescent="0.25">
      <c r="B199" s="85"/>
      <c r="C199" s="1014"/>
      <c r="D199" s="84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>
        <f t="shared" si="145"/>
        <v>0</v>
      </c>
    </row>
    <row r="200" spans="2:18" x14ac:dyDescent="0.25">
      <c r="B200" s="85"/>
      <c r="C200" s="1014"/>
      <c r="D200" s="84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>
        <f t="shared" si="145"/>
        <v>0</v>
      </c>
    </row>
    <row r="201" spans="2:18" x14ac:dyDescent="0.25">
      <c r="B201" s="85"/>
      <c r="C201" s="1014"/>
      <c r="D201" s="84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>
        <f t="shared" si="145"/>
        <v>0</v>
      </c>
    </row>
    <row r="202" spans="2:18" x14ac:dyDescent="0.25">
      <c r="B202" s="85"/>
      <c r="C202" s="1014"/>
      <c r="D202" s="84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>
        <f t="shared" si="145"/>
        <v>0</v>
      </c>
    </row>
    <row r="203" spans="2:18" x14ac:dyDescent="0.25">
      <c r="B203" s="85"/>
      <c r="C203" s="1014"/>
      <c r="D203" s="84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>
        <f t="shared" si="145"/>
        <v>0</v>
      </c>
    </row>
    <row r="204" spans="2:18" x14ac:dyDescent="0.25">
      <c r="B204" s="85"/>
      <c r="C204" s="1015"/>
      <c r="D204" s="84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>
        <f t="shared" si="145"/>
        <v>0</v>
      </c>
    </row>
    <row r="205" spans="2:18" x14ac:dyDescent="0.25">
      <c r="C205" s="937" t="s">
        <v>188</v>
      </c>
      <c r="D205" s="938"/>
      <c r="E205" s="263">
        <f t="shared" ref="E205:P205" si="146">SUM(E187:E204)</f>
        <v>873.6447728225146</v>
      </c>
      <c r="F205" s="263">
        <f t="shared" si="146"/>
        <v>481.21246776514852</v>
      </c>
      <c r="G205" s="263">
        <f t="shared" si="146"/>
        <v>594.15785512994739</v>
      </c>
      <c r="H205" s="263">
        <f t="shared" si="146"/>
        <v>688.8341374002182</v>
      </c>
      <c r="I205" s="263">
        <f t="shared" si="146"/>
        <v>743.62718487675943</v>
      </c>
      <c r="J205" s="263">
        <f t="shared" si="146"/>
        <v>822.91030686874296</v>
      </c>
      <c r="K205" s="263">
        <f t="shared" si="146"/>
        <v>741.40355353410996</v>
      </c>
      <c r="L205" s="263">
        <f t="shared" si="146"/>
        <v>688.19959424834599</v>
      </c>
      <c r="M205" s="263">
        <f t="shared" si="146"/>
        <v>787.77740883559909</v>
      </c>
      <c r="N205" s="263">
        <f t="shared" si="146"/>
        <v>864.83938220804203</v>
      </c>
      <c r="O205" s="263">
        <f t="shared" si="146"/>
        <v>839.08963324965714</v>
      </c>
      <c r="P205" s="263">
        <f t="shared" si="146"/>
        <v>984.60419520820403</v>
      </c>
      <c r="Q205" s="264">
        <f t="shared" si="145"/>
        <v>9110.3004921472893</v>
      </c>
      <c r="R205" s="492"/>
    </row>
    <row r="206" spans="2:18" x14ac:dyDescent="0.25">
      <c r="C206" s="935" t="s">
        <v>323</v>
      </c>
      <c r="D206" s="93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</row>
    <row r="207" spans="2:18" x14ac:dyDescent="0.25">
      <c r="C207" s="1004" t="s">
        <v>314</v>
      </c>
      <c r="D207" s="16" t="s">
        <v>324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ref="Q207:Q217" si="147">SUM(E207:P207)</f>
        <v>0</v>
      </c>
    </row>
    <row r="208" spans="2:18" x14ac:dyDescent="0.25">
      <c r="C208" s="1005"/>
      <c r="D208" s="16" t="s">
        <v>325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f t="shared" si="147"/>
        <v>0</v>
      </c>
    </row>
    <row r="209" spans="3:18" x14ac:dyDescent="0.25">
      <c r="C209" s="1005"/>
      <c r="D209" s="16" t="s">
        <v>326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f t="shared" si="147"/>
        <v>0</v>
      </c>
    </row>
    <row r="210" spans="3:18" x14ac:dyDescent="0.25">
      <c r="C210" s="1005"/>
      <c r="D210" s="16" t="s">
        <v>327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f t="shared" si="147"/>
        <v>0</v>
      </c>
    </row>
    <row r="211" spans="3:18" x14ac:dyDescent="0.25">
      <c r="C211" s="1005"/>
      <c r="D211" s="16" t="s">
        <v>328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>
        <f t="shared" si="147"/>
        <v>0</v>
      </c>
    </row>
    <row r="212" spans="3:18" x14ac:dyDescent="0.25">
      <c r="C212" s="1005"/>
      <c r="D212" s="16" t="s">
        <v>329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47"/>
        <v>0</v>
      </c>
    </row>
    <row r="213" spans="3:18" x14ac:dyDescent="0.25">
      <c r="C213" s="1005"/>
      <c r="D213" s="16" t="s">
        <v>330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47"/>
        <v>0</v>
      </c>
    </row>
    <row r="214" spans="3:18" x14ac:dyDescent="0.25">
      <c r="C214" s="1005"/>
      <c r="D214" s="16" t="s">
        <v>331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47"/>
        <v>0</v>
      </c>
    </row>
    <row r="215" spans="3:18" x14ac:dyDescent="0.25">
      <c r="C215" s="100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47"/>
        <v>0</v>
      </c>
    </row>
    <row r="216" spans="3:18" x14ac:dyDescent="0.25">
      <c r="C216" s="100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47"/>
        <v>0</v>
      </c>
    </row>
    <row r="217" spans="3:18" x14ac:dyDescent="0.25">
      <c r="C217" s="100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f t="shared" si="147"/>
        <v>0</v>
      </c>
    </row>
    <row r="218" spans="3:18" x14ac:dyDescent="0.3">
      <c r="C218" s="1005"/>
      <c r="D218" s="397" t="s">
        <v>452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f>'[39]PP summary'!$G$60+'[39]PP summary'!$G$59</f>
        <v>1287.6503799999998</v>
      </c>
      <c r="R218" s="492"/>
    </row>
    <row r="219" spans="3:18" x14ac:dyDescent="0.3">
      <c r="C219" s="1005"/>
      <c r="D219" s="397" t="s">
        <v>453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>
        <f t="shared" ref="Q219:Q224" si="148">SUM(E219:P219)</f>
        <v>0</v>
      </c>
    </row>
    <row r="220" spans="3:18" x14ac:dyDescent="0.25">
      <c r="C220" s="100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>
        <f t="shared" si="148"/>
        <v>0</v>
      </c>
    </row>
    <row r="221" spans="3:18" x14ac:dyDescent="0.25">
      <c r="C221" s="1005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>
        <f t="shared" si="148"/>
        <v>0</v>
      </c>
    </row>
    <row r="222" spans="3:18" x14ac:dyDescent="0.25">
      <c r="C222" s="1005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>
        <f t="shared" si="148"/>
        <v>0</v>
      </c>
    </row>
    <row r="223" spans="3:18" x14ac:dyDescent="0.25">
      <c r="C223" s="1005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>
        <f t="shared" si="148"/>
        <v>0</v>
      </c>
    </row>
    <row r="224" spans="3:18" x14ac:dyDescent="0.25">
      <c r="C224" s="1006"/>
      <c r="D224" s="15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>
        <f t="shared" si="148"/>
        <v>0</v>
      </c>
    </row>
    <row r="225" spans="3:18" x14ac:dyDescent="0.25">
      <c r="C225" s="937" t="s">
        <v>188</v>
      </c>
      <c r="D225" s="938"/>
      <c r="E225" s="92">
        <f>SUM('[39]TGSPDCL MoD'!U57:U96)</f>
        <v>41.782250339836843</v>
      </c>
      <c r="F225" s="92">
        <f>SUM('[39]TGSPDCL MoD'!V57:V96)</f>
        <v>44.772538468109019</v>
      </c>
      <c r="G225" s="92">
        <f>SUM('[39]TGSPDCL MoD'!W57:W96)</f>
        <v>46.386517930472507</v>
      </c>
      <c r="H225" s="92">
        <f>SUM('[39]TGSPDCL MoD'!X57:X96)</f>
        <v>101.41140789927859</v>
      </c>
      <c r="I225" s="92">
        <f>SUM('[39]TGSPDCL MoD'!Y57:Y96)</f>
        <v>238.09547298624781</v>
      </c>
      <c r="J225" s="92">
        <f>SUM('[39]TGSPDCL MoD'!Z57:Z96)</f>
        <v>120.25401575991349</v>
      </c>
      <c r="K225" s="92">
        <f>SUM('[39]TGSPDCL MoD'!AA57:AA96)</f>
        <v>132.55034407039821</v>
      </c>
      <c r="L225" s="92">
        <f>SUM('[39]TGSPDCL MoD'!AB57:AB96)</f>
        <v>45.462028242091542</v>
      </c>
      <c r="M225" s="92">
        <f>SUM('[39]TGSPDCL MoD'!AC57:AC96)</f>
        <v>77.990336310887756</v>
      </c>
      <c r="N225" s="92">
        <f>SUM('[39]TGSPDCL MoD'!AD57:AD96)</f>
        <v>148.816290214286</v>
      </c>
      <c r="O225" s="92">
        <f>SUM('[39]TGSPDCL MoD'!AE57:AE96)</f>
        <v>138.42701074534813</v>
      </c>
      <c r="P225" s="92">
        <f>SUM('[39]TGSPDCL MoD'!AF57:AF96)</f>
        <v>62.082502033130282</v>
      </c>
      <c r="Q225" s="116">
        <f>SUM(E225:P225)+Q218</f>
        <v>2485.6810949999999</v>
      </c>
      <c r="R225" s="492"/>
    </row>
    <row r="226" spans="3:18" x14ac:dyDescent="0.25">
      <c r="C226" s="935" t="s">
        <v>332</v>
      </c>
      <c r="D226" s="936"/>
      <c r="E226" s="16">
        <f t="shared" ref="E226:Q226" si="149">E205+E225</f>
        <v>915.42702316235147</v>
      </c>
      <c r="F226" s="16">
        <f t="shared" si="149"/>
        <v>525.98500623325754</v>
      </c>
      <c r="G226" s="16">
        <f t="shared" si="149"/>
        <v>640.54437306041996</v>
      </c>
      <c r="H226" s="16">
        <f t="shared" si="149"/>
        <v>790.24554529949683</v>
      </c>
      <c r="I226" s="16">
        <f t="shared" si="149"/>
        <v>981.72265786300727</v>
      </c>
      <c r="J226" s="16">
        <f t="shared" si="149"/>
        <v>943.16432262865646</v>
      </c>
      <c r="K226" s="16">
        <f t="shared" si="149"/>
        <v>873.95389760450814</v>
      </c>
      <c r="L226" s="16">
        <f t="shared" si="149"/>
        <v>733.66162249043748</v>
      </c>
      <c r="M226" s="16">
        <f t="shared" si="149"/>
        <v>865.76774514648685</v>
      </c>
      <c r="N226" s="16">
        <f t="shared" si="149"/>
        <v>1013.6556724223281</v>
      </c>
      <c r="O226" s="16">
        <f t="shared" si="149"/>
        <v>977.51664399500532</v>
      </c>
      <c r="P226" s="16">
        <f t="shared" si="149"/>
        <v>1046.6866972413343</v>
      </c>
      <c r="Q226" s="116">
        <f t="shared" si="149"/>
        <v>11595.981587147289</v>
      </c>
    </row>
    <row r="227" spans="3:18" x14ac:dyDescent="0.25">
      <c r="C227" s="1002" t="s">
        <v>333</v>
      </c>
      <c r="D227" s="1003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</row>
    <row r="228" spans="3:18" x14ac:dyDescent="0.25">
      <c r="C228" s="935" t="s">
        <v>313</v>
      </c>
      <c r="D228" s="93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</row>
    <row r="229" spans="3:18" x14ac:dyDescent="0.25">
      <c r="C229" s="1004" t="s">
        <v>334</v>
      </c>
      <c r="D229" s="16" t="s">
        <v>335</v>
      </c>
      <c r="E229" s="92">
        <f>SUM('[39]TGSPDCL MoD'!U25:U30)</f>
        <v>13.237073931648347</v>
      </c>
      <c r="F229" s="92">
        <f>SUM('[39]TGSPDCL MoD'!V25:V30)</f>
        <v>17.075498894649602</v>
      </c>
      <c r="G229" s="92">
        <f>SUM('[39]TGSPDCL MoD'!W25:W30)</f>
        <v>17.440820863409122</v>
      </c>
      <c r="H229" s="92">
        <f>SUM('[39]TGSPDCL MoD'!X25:X30)</f>
        <v>12.745980720072382</v>
      </c>
      <c r="I229" s="92">
        <f>SUM('[39]TGSPDCL MoD'!Y25:Y30)</f>
        <v>10.910943288246198</v>
      </c>
      <c r="J229" s="92">
        <f>SUM('[39]TGSPDCL MoD'!Z25:Z30)</f>
        <v>11.619988134245851</v>
      </c>
      <c r="K229" s="92">
        <f>SUM('[39]TGSPDCL MoD'!AA25:AA30)</f>
        <v>10.813308935313675</v>
      </c>
      <c r="L229" s="92">
        <f>SUM('[39]TGSPDCL MoD'!AB25:AB30)</f>
        <v>16.289078523272213</v>
      </c>
      <c r="M229" s="92">
        <f>SUM('[39]TGSPDCL MoD'!AC25:AC30)</f>
        <v>9.8561955625014264</v>
      </c>
      <c r="N229" s="92">
        <f>SUM('[39]TGSPDCL MoD'!AD25:AD30)</f>
        <v>10.461934505012696</v>
      </c>
      <c r="O229" s="92">
        <f>SUM('[39]TGSPDCL MoD'!AE25:AE30)</f>
        <v>13.591489038551909</v>
      </c>
      <c r="P229" s="92">
        <f>SUM('[39]TGSPDCL MoD'!AF25:AF30)</f>
        <v>17.218706833845811</v>
      </c>
      <c r="Q229" s="92">
        <f t="shared" ref="Q229:Q255" si="150">SUM(E229:P229)</f>
        <v>161.26101923076922</v>
      </c>
    </row>
    <row r="230" spans="3:18" x14ac:dyDescent="0.25">
      <c r="C230" s="1005"/>
      <c r="D230" s="16" t="s">
        <v>336</v>
      </c>
      <c r="E230" s="92">
        <f>'[39]TGSPDCL MoD'!U31</f>
        <v>3.6315710944678323</v>
      </c>
      <c r="F230" s="92">
        <f>'[39]TGSPDCL MoD'!V31</f>
        <v>4.4148511344510935</v>
      </c>
      <c r="G230" s="92">
        <f>'[39]TGSPDCL MoD'!W31</f>
        <v>4.2724365817268648</v>
      </c>
      <c r="H230" s="92">
        <f>'[39]TGSPDCL MoD'!X31</f>
        <v>0</v>
      </c>
      <c r="I230" s="92">
        <f>'[39]TGSPDCL MoD'!Y31</f>
        <v>1.3796409795159641</v>
      </c>
      <c r="J230" s="92">
        <f>'[39]TGSPDCL MoD'!Z31</f>
        <v>3.0154697997937143</v>
      </c>
      <c r="K230" s="92">
        <f>'[39]TGSPDCL MoD'!AA31</f>
        <v>2.6489106806706504</v>
      </c>
      <c r="L230" s="92">
        <f>'[39]TGSPDCL MoD'!AB31</f>
        <v>4.2724365817268648</v>
      </c>
      <c r="M230" s="92">
        <f>'[39]TGSPDCL MoD'!AC31</f>
        <v>3.4709803441869576</v>
      </c>
      <c r="N230" s="92">
        <f>'[39]TGSPDCL MoD'!AD31</f>
        <v>3.5318809075608719</v>
      </c>
      <c r="O230" s="92">
        <f>'[39]TGSPDCL MoD'!AE31</f>
        <v>3.5105187246522376</v>
      </c>
      <c r="P230" s="92">
        <f>'[39]TGSPDCL MoD'!AF31</f>
        <v>4.246783940477715</v>
      </c>
      <c r="Q230" s="92">
        <f t="shared" si="150"/>
        <v>38.395480769230765</v>
      </c>
    </row>
    <row r="231" spans="3:18" x14ac:dyDescent="0.25">
      <c r="C231" s="1005"/>
      <c r="D231" s="16" t="s">
        <v>337</v>
      </c>
      <c r="E231" s="92">
        <f>SUM('[39]TGSPDCL MoD'!U42:U45)</f>
        <v>13.113119297557667</v>
      </c>
      <c r="F231" s="92">
        <f>SUM('[39]TGSPDCL MoD'!V42:V45)</f>
        <v>13.022292497228261</v>
      </c>
      <c r="G231" s="92">
        <f>SUM('[39]TGSPDCL MoD'!W42:W45)</f>
        <v>12.602218545704771</v>
      </c>
      <c r="H231" s="92">
        <f>SUM('[39]TGSPDCL MoD'!X42:X45)</f>
        <v>14.078154051057579</v>
      </c>
      <c r="I231" s="92">
        <f>SUM('[39]TGSPDCL MoD'!Y42:Y45)</f>
        <v>13.239555286379021</v>
      </c>
      <c r="J231" s="92">
        <f>SUM('[39]TGSPDCL MoD'!Z42:Z45)</f>
        <v>13.624020049410563</v>
      </c>
      <c r="K231" s="92">
        <f>SUM('[39]TGSPDCL MoD'!AA42:AA45)</f>
        <v>12.494361720313606</v>
      </c>
      <c r="L231" s="92">
        <f>SUM('[39]TGSPDCL MoD'!AB42:AB45)</f>
        <v>9.2495199548995544</v>
      </c>
      <c r="M231" s="92">
        <f>SUM('[39]TGSPDCL MoD'!AC42:AC45)</f>
        <v>7.9712795948642432</v>
      </c>
      <c r="N231" s="92">
        <f>SUM('[39]TGSPDCL MoD'!AD42:AD45)</f>
        <v>11.512438903763611</v>
      </c>
      <c r="O231" s="92">
        <f>SUM('[39]TGSPDCL MoD'!AE42:AE45)</f>
        <v>13.169886047763542</v>
      </c>
      <c r="P231" s="92">
        <f>SUM('[39]TGSPDCL MoD'!AF42:AF45)</f>
        <v>14.078154051057579</v>
      </c>
      <c r="Q231" s="92">
        <f t="shared" si="150"/>
        <v>148.15499999999997</v>
      </c>
    </row>
    <row r="232" spans="3:18" x14ac:dyDescent="0.25">
      <c r="C232" s="1005"/>
      <c r="D232" s="16" t="s">
        <v>338</v>
      </c>
      <c r="E232" s="92">
        <f>'[39]TGSPDCL MoD'!U40</f>
        <v>25.936252486420234</v>
      </c>
      <c r="F232" s="92">
        <f>'[39]TGSPDCL MoD'!V40</f>
        <v>33.500992794959473</v>
      </c>
      <c r="G232" s="92">
        <f>'[39]TGSPDCL MoD'!W40</f>
        <v>32.420315608025298</v>
      </c>
      <c r="H232" s="92">
        <f>'[39]TGSPDCL MoD'!X40</f>
        <v>21.931121414259842</v>
      </c>
      <c r="I232" s="92">
        <f>'[39]TGSPDCL MoD'!Y40</f>
        <v>20.100595676975683</v>
      </c>
      <c r="J232" s="92">
        <f>'[39]TGSPDCL MoD'!Z40</f>
        <v>21.073205145216441</v>
      </c>
      <c r="K232" s="92">
        <f>'[39]TGSPDCL MoD'!AA40</f>
        <v>20.100595676975683</v>
      </c>
      <c r="L232" s="92">
        <f>'[39]TGSPDCL MoD'!AB40</f>
        <v>0</v>
      </c>
      <c r="M232" s="92">
        <f>'[39]TGSPDCL MoD'!AC40</f>
        <v>11.306585068298823</v>
      </c>
      <c r="N232" s="92">
        <f>'[39]TGSPDCL MoD'!AD40</f>
        <v>22.613170136597645</v>
      </c>
      <c r="O232" s="92">
        <f>'[39]TGSPDCL MoD'!AE40</f>
        <v>26.638692657927454</v>
      </c>
      <c r="P232" s="92">
        <f>'[39]TGSPDCL MoD'!AF40</f>
        <v>29.682226701825222</v>
      </c>
      <c r="Q232" s="92">
        <f t="shared" si="150"/>
        <v>265.30375336748176</v>
      </c>
    </row>
    <row r="233" spans="3:18" x14ac:dyDescent="0.25">
      <c r="C233" s="1005"/>
      <c r="D233" s="16" t="s">
        <v>339</v>
      </c>
      <c r="E233" s="92">
        <f>'[39]TGSPDCL MoD'!U41</f>
        <v>26.160817592971448</v>
      </c>
      <c r="F233" s="92">
        <f>'[39]TGSPDCL MoD'!V41</f>
        <v>33.609862627626072</v>
      </c>
      <c r="G233" s="92">
        <f>'[39]TGSPDCL MoD'!W41</f>
        <v>0</v>
      </c>
      <c r="H233" s="92">
        <f>'[39]TGSPDCL MoD'!X41</f>
        <v>11.763451919669109</v>
      </c>
      <c r="I233" s="92">
        <f>'[39]TGSPDCL MoD'!Y41</f>
        <v>20.165917576575634</v>
      </c>
      <c r="J233" s="92">
        <f>'[39]TGSPDCL MoD'!Z41</f>
        <v>21.141687781893811</v>
      </c>
      <c r="K233" s="92">
        <f>'[39]TGSPDCL MoD'!AA41</f>
        <v>20.165917576575634</v>
      </c>
      <c r="L233" s="92">
        <f>'[39]TGSPDCL MoD'!AB41</f>
        <v>28.333653812641217</v>
      </c>
      <c r="M233" s="92">
        <f>'[39]TGSPDCL MoD'!AC41</f>
        <v>23.282993165605799</v>
      </c>
      <c r="N233" s="92">
        <f>'[39]TGSPDCL MoD'!AD41</f>
        <v>23.145673078963707</v>
      </c>
      <c r="O233" s="92">
        <f>'[39]TGSPDCL MoD'!AE41</f>
        <v>26.725261734547814</v>
      </c>
      <c r="P233" s="92">
        <f>'[39]TGSPDCL MoD'!AF41</f>
        <v>30.808516500411532</v>
      </c>
      <c r="Q233" s="92">
        <f t="shared" si="150"/>
        <v>265.30375336748176</v>
      </c>
    </row>
    <row r="234" spans="3:18" x14ac:dyDescent="0.25">
      <c r="C234" s="1005"/>
      <c r="D234" s="16" t="s">
        <v>340</v>
      </c>
      <c r="E234" s="92">
        <f>SUM('[39]TGSPDCL MoD'!U49:U51)</f>
        <v>20.899694402072218</v>
      </c>
      <c r="F234" s="92">
        <f>SUM('[39]TGSPDCL MoD'!V49:V51)</f>
        <v>26.995438602676529</v>
      </c>
      <c r="G234" s="92">
        <f>SUM('[39]TGSPDCL MoD'!W49:W51)</f>
        <v>16.894284177834322</v>
      </c>
      <c r="H234" s="92">
        <f>SUM('[39]TGSPDCL MoD'!X49:X51)</f>
        <v>14.447181315592561</v>
      </c>
      <c r="I234" s="92">
        <f>SUM('[39]TGSPDCL MoD'!Y49:Y51)</f>
        <v>16.197263161605932</v>
      </c>
      <c r="J234" s="92">
        <f>SUM('[39]TGSPDCL MoD'!Z49:Z51)</f>
        <v>16.93021890614239</v>
      </c>
      <c r="K234" s="92">
        <f>SUM('[39]TGSPDCL MoD'!AA49:AA51)</f>
        <v>16.197263161605932</v>
      </c>
      <c r="L234" s="92">
        <f>SUM('[39]TGSPDCL MoD'!AB49:AB51)</f>
        <v>13.465283090934545</v>
      </c>
      <c r="M234" s="92">
        <f>SUM('[39]TGSPDCL MoD'!AC49:AC51)</f>
        <v>14.624649471797387</v>
      </c>
      <c r="N234" s="92">
        <f>SUM('[39]TGSPDCL MoD'!AD49:AD51)</f>
        <v>17.721182471389678</v>
      </c>
      <c r="O234" s="92">
        <f>SUM('[39]TGSPDCL MoD'!AE49:AE51)</f>
        <v>21.417032461006443</v>
      </c>
      <c r="P234" s="92">
        <f>SUM('[39]TGSPDCL MoD'!AF49:AF51)</f>
        <v>23.621008777342048</v>
      </c>
      <c r="Q234" s="92">
        <f t="shared" si="150"/>
        <v>219.41049999999998</v>
      </c>
    </row>
    <row r="235" spans="3:18" x14ac:dyDescent="0.25">
      <c r="C235" s="1005"/>
      <c r="D235" s="16" t="s">
        <v>341</v>
      </c>
      <c r="E235" s="16">
        <f>'[39]TGSPDCL MoD'!U53</f>
        <v>0</v>
      </c>
      <c r="F235" s="16">
        <f>'[39]TGSPDCL MoD'!V53</f>
        <v>0</v>
      </c>
      <c r="G235" s="16">
        <f>'[39]TGSPDCL MoD'!W53</f>
        <v>0</v>
      </c>
      <c r="H235" s="16">
        <f>'[39]TGSPDCL MoD'!X53</f>
        <v>0</v>
      </c>
      <c r="I235" s="16">
        <f>'[39]TGSPDCL MoD'!Y53</f>
        <v>0</v>
      </c>
      <c r="J235" s="16">
        <f>'[39]TGSPDCL MoD'!Z53</f>
        <v>0</v>
      </c>
      <c r="K235" s="16">
        <f>'[39]TGSPDCL MoD'!AA53</f>
        <v>0</v>
      </c>
      <c r="L235" s="16">
        <f>'[39]TGSPDCL MoD'!AB53</f>
        <v>0</v>
      </c>
      <c r="M235" s="16">
        <f>'[39]TGSPDCL MoD'!AC53</f>
        <v>0</v>
      </c>
      <c r="N235" s="16">
        <f>'[39]TGSPDCL MoD'!AD53</f>
        <v>0</v>
      </c>
      <c r="O235" s="16">
        <f>'[39]TGSPDCL MoD'!AE53</f>
        <v>0</v>
      </c>
      <c r="P235" s="16">
        <f>'[39]TGSPDCL MoD'!AF53</f>
        <v>0</v>
      </c>
      <c r="Q235" s="16">
        <f t="shared" si="150"/>
        <v>0</v>
      </c>
    </row>
    <row r="236" spans="3:18" x14ac:dyDescent="0.25">
      <c r="C236" s="1005"/>
      <c r="D236" s="16" t="s">
        <v>342</v>
      </c>
      <c r="E236" s="16">
        <f>'[39]TGSPDCL MoD'!U54</f>
        <v>0</v>
      </c>
      <c r="F236" s="16">
        <f>'[39]TGSPDCL MoD'!V54</f>
        <v>0</v>
      </c>
      <c r="G236" s="16">
        <f>'[39]TGSPDCL MoD'!W54</f>
        <v>0</v>
      </c>
      <c r="H236" s="16">
        <f>'[39]TGSPDCL MoD'!X54</f>
        <v>0</v>
      </c>
      <c r="I236" s="16">
        <f>'[39]TGSPDCL MoD'!Y54</f>
        <v>0</v>
      </c>
      <c r="J236" s="16">
        <f>'[39]TGSPDCL MoD'!Z54</f>
        <v>0</v>
      </c>
      <c r="K236" s="16">
        <f>'[39]TGSPDCL MoD'!AA54</f>
        <v>0</v>
      </c>
      <c r="L236" s="16">
        <f>'[39]TGSPDCL MoD'!AB54</f>
        <v>0</v>
      </c>
      <c r="M236" s="16">
        <f>'[39]TGSPDCL MoD'!AC54</f>
        <v>0</v>
      </c>
      <c r="N236" s="16">
        <f>'[39]TGSPDCL MoD'!AD54</f>
        <v>0</v>
      </c>
      <c r="O236" s="16">
        <f>'[39]TGSPDCL MoD'!AE54</f>
        <v>0</v>
      </c>
      <c r="P236" s="16">
        <f>'[39]TGSPDCL MoD'!AF54</f>
        <v>0</v>
      </c>
      <c r="Q236" s="16">
        <f t="shared" si="150"/>
        <v>0</v>
      </c>
    </row>
    <row r="237" spans="3:18" x14ac:dyDescent="0.25">
      <c r="C237" s="1006"/>
      <c r="D237" s="16" t="s">
        <v>343</v>
      </c>
      <c r="E237" s="92">
        <f>'[39]TGSPDCL MoD'!U55</f>
        <v>69.182642382889227</v>
      </c>
      <c r="F237" s="92">
        <f>'[39]TGSPDCL MoD'!V55</f>
        <v>71.348534579203985</v>
      </c>
      <c r="G237" s="92">
        <f>'[39]TGSPDCL MoD'!W55</f>
        <v>69.21194589722954</v>
      </c>
      <c r="H237" s="92">
        <f>'[39]TGSPDCL MoD'!X55</f>
        <v>70.97585502687437</v>
      </c>
      <c r="I237" s="92">
        <f>'[39]TGSPDCL MoD'!Y55</f>
        <v>58.237517327709533</v>
      </c>
      <c r="J237" s="92">
        <f>'[39]TGSPDCL MoD'!Z55</f>
        <v>62.932774741151334</v>
      </c>
      <c r="K237" s="92">
        <f>'[39]TGSPDCL MoD'!AA55</f>
        <v>55.368197525272492</v>
      </c>
      <c r="L237" s="92">
        <f>'[39]TGSPDCL MoD'!AB55</f>
        <v>69.211945897229583</v>
      </c>
      <c r="M237" s="92">
        <f>'[39]TGSPDCL MoD'!AC55</f>
        <v>68.497080728337991</v>
      </c>
      <c r="N237" s="92">
        <f>'[39]TGSPDCL MoD'!AD55</f>
        <v>62.123652659950061</v>
      </c>
      <c r="O237" s="92">
        <f>'[39]TGSPDCL MoD'!AE55</f>
        <v>61.250947425482515</v>
      </c>
      <c r="P237" s="92">
        <f>'[39]TGSPDCL MoD'!AF55</f>
        <v>76.051905808669389</v>
      </c>
      <c r="Q237" s="92">
        <f t="shared" si="150"/>
        <v>794.39300000000003</v>
      </c>
    </row>
    <row r="238" spans="3:18" x14ac:dyDescent="0.25">
      <c r="C238" s="16"/>
      <c r="D238" s="257" t="s">
        <v>412</v>
      </c>
      <c r="E238" s="92">
        <f>'[39]TGSPDCL MoD'!U56</f>
        <v>69.500398549839829</v>
      </c>
      <c r="F238" s="92">
        <f>'[39]TGSPDCL MoD'!V56</f>
        <v>71.070898226331352</v>
      </c>
      <c r="G238" s="92">
        <f>'[39]TGSPDCL MoD'!W56</f>
        <v>70.255862820319251</v>
      </c>
      <c r="H238" s="92">
        <f>'[39]TGSPDCL MoD'!X56</f>
        <v>69.061600723650685</v>
      </c>
      <c r="I238" s="92">
        <f>'[39]TGSPDCL MoD'!Y56</f>
        <v>57.866998504806659</v>
      </c>
      <c r="J238" s="92">
        <f>'[39]TGSPDCL MoD'!Z56</f>
        <v>60.489186914874566</v>
      </c>
      <c r="K238" s="92">
        <f>'[39]TGSPDCL MoD'!AA56</f>
        <v>55.899261516764582</v>
      </c>
      <c r="L238" s="92">
        <f>'[39]TGSPDCL MoD'!AB56</f>
        <v>71.000407151634946</v>
      </c>
      <c r="M238" s="92">
        <f>'[39]TGSPDCL MoD'!AC56</f>
        <v>68.548252077673467</v>
      </c>
      <c r="N238" s="92">
        <f>'[39]TGSPDCL MoD'!AD56</f>
        <v>62.517025170371504</v>
      </c>
      <c r="O238" s="92">
        <f>'[39]TGSPDCL MoD'!AE56</f>
        <v>62.833693652972705</v>
      </c>
      <c r="P238" s="92">
        <f>'[39]TGSPDCL MoD'!AF56</f>
        <v>75.349414690760554</v>
      </c>
      <c r="Q238" s="92">
        <f t="shared" si="150"/>
        <v>794.39300000000014</v>
      </c>
    </row>
    <row r="239" spans="3:18" x14ac:dyDescent="0.25">
      <c r="C239" s="16"/>
      <c r="D239" s="16" t="s">
        <v>349</v>
      </c>
      <c r="E239" s="16">
        <f>'[39]TGSPDCL MoD'!U46</f>
        <v>0</v>
      </c>
      <c r="F239" s="16">
        <f>'[39]TGSPDCL MoD'!V46</f>
        <v>0</v>
      </c>
      <c r="G239" s="16">
        <f>'[39]TGSPDCL MoD'!W46</f>
        <v>0</v>
      </c>
      <c r="H239" s="16">
        <f>'[39]TGSPDCL MoD'!X46</f>
        <v>0</v>
      </c>
      <c r="I239" s="16">
        <f>'[39]TGSPDCL MoD'!Y46</f>
        <v>0</v>
      </c>
      <c r="J239" s="16">
        <f>'[39]TGSPDCL MoD'!Z46</f>
        <v>0</v>
      </c>
      <c r="K239" s="16">
        <f>'[39]TGSPDCL MoD'!AA46</f>
        <v>0</v>
      </c>
      <c r="L239" s="16">
        <f>'[39]TGSPDCL MoD'!AB46</f>
        <v>0</v>
      </c>
      <c r="M239" s="16">
        <f>'[39]TGSPDCL MoD'!AC46</f>
        <v>0</v>
      </c>
      <c r="N239" s="16">
        <f>'[39]TGSPDCL MoD'!AD46</f>
        <v>0</v>
      </c>
      <c r="O239" s="16">
        <f>'[39]TGSPDCL MoD'!AE46</f>
        <v>0</v>
      </c>
      <c r="P239" s="16">
        <f>'[39]TGSPDCL MoD'!AF46</f>
        <v>0</v>
      </c>
      <c r="Q239" s="16">
        <f t="shared" si="150"/>
        <v>0</v>
      </c>
    </row>
    <row r="240" spans="3:18" x14ac:dyDescent="0.25">
      <c r="C240" s="16"/>
      <c r="D240" s="16" t="s">
        <v>350</v>
      </c>
      <c r="E240" s="16">
        <f>'[39]TGSPDCL MoD'!U35</f>
        <v>0</v>
      </c>
      <c r="F240" s="16">
        <f>'[39]TGSPDCL MoD'!V35</f>
        <v>0</v>
      </c>
      <c r="G240" s="16">
        <f>'[39]TGSPDCL MoD'!W35</f>
        <v>0</v>
      </c>
      <c r="H240" s="16">
        <f>'[39]TGSPDCL MoD'!X35</f>
        <v>0</v>
      </c>
      <c r="I240" s="16">
        <f>'[39]TGSPDCL MoD'!Y35</f>
        <v>0</v>
      </c>
      <c r="J240" s="16">
        <f>'[39]TGSPDCL MoD'!Z35</f>
        <v>0</v>
      </c>
      <c r="K240" s="16">
        <f>'[39]TGSPDCL MoD'!AA35</f>
        <v>0</v>
      </c>
      <c r="L240" s="16">
        <f>'[39]TGSPDCL MoD'!AB35</f>
        <v>0</v>
      </c>
      <c r="M240" s="16">
        <f>'[39]TGSPDCL MoD'!AC35</f>
        <v>0</v>
      </c>
      <c r="N240" s="16">
        <f>'[39]TGSPDCL MoD'!AD35</f>
        <v>0</v>
      </c>
      <c r="O240" s="16">
        <f>'[39]TGSPDCL MoD'!AE35</f>
        <v>0</v>
      </c>
      <c r="P240" s="16">
        <f>'[39]TGSPDCL MoD'!AF35</f>
        <v>0</v>
      </c>
      <c r="Q240" s="16">
        <f t="shared" si="150"/>
        <v>0</v>
      </c>
    </row>
    <row r="241" spans="3:18" x14ac:dyDescent="0.25">
      <c r="C241" s="16"/>
      <c r="D241" s="16" t="s">
        <v>344</v>
      </c>
      <c r="E241" s="92">
        <f>'[39]TGSPDCL MoD'!U33</f>
        <v>0.11964168490153027</v>
      </c>
      <c r="F241" s="92">
        <f>'[39]TGSPDCL MoD'!V33</f>
        <v>0.15952224653538022</v>
      </c>
      <c r="G241" s="92">
        <f>'[39]TGSPDCL MoD'!W33</f>
        <v>0.15437636761487342</v>
      </c>
      <c r="H241" s="92">
        <f>'[39]TGSPDCL MoD'!X33</f>
        <v>0.10368946024799541</v>
      </c>
      <c r="I241" s="92">
        <f>'[39]TGSPDCL MoD'!Y33</f>
        <v>9.5713347921227723E-2</v>
      </c>
      <c r="J241" s="92">
        <f>'[39]TGSPDCL MoD'!Z33</f>
        <v>9.648522975930153E-2</v>
      </c>
      <c r="K241" s="92">
        <f>'[39]TGSPDCL MoD'!AA33</f>
        <v>9.5713347921227723E-2</v>
      </c>
      <c r="L241" s="92">
        <f>'[39]TGSPDCL MoD'!AB33</f>
        <v>0.1157822757111588</v>
      </c>
      <c r="M241" s="92">
        <f>'[39]TGSPDCL MoD'!AC33</f>
        <v>0.10368946024799541</v>
      </c>
      <c r="N241" s="92">
        <f>'[39]TGSPDCL MoD'!AD33</f>
        <v>0.10368946024799541</v>
      </c>
      <c r="O241" s="92">
        <f>'[39]TGSPDCL MoD'!AE33</f>
        <v>0.12311515317286408</v>
      </c>
      <c r="P241" s="92">
        <f>'[39]TGSPDCL MoD'!AF33</f>
        <v>0.13958196571844997</v>
      </c>
      <c r="Q241" s="92">
        <f t="shared" si="150"/>
        <v>1.4110000000000003</v>
      </c>
    </row>
    <row r="242" spans="3:18" x14ac:dyDescent="0.25">
      <c r="C242" s="16"/>
      <c r="D242" s="16" t="s">
        <v>345</v>
      </c>
      <c r="E242" s="16">
        <f>'[39]TGSPDCL MoD'!U34</f>
        <v>0</v>
      </c>
      <c r="F242" s="16">
        <f>'[39]TGSPDCL MoD'!V34</f>
        <v>0</v>
      </c>
      <c r="G242" s="16">
        <f>'[39]TGSPDCL MoD'!W34</f>
        <v>0</v>
      </c>
      <c r="H242" s="16">
        <f>'[39]TGSPDCL MoD'!X34</f>
        <v>0</v>
      </c>
      <c r="I242" s="16">
        <f>'[39]TGSPDCL MoD'!Y34</f>
        <v>0</v>
      </c>
      <c r="J242" s="16">
        <f>'[39]TGSPDCL MoD'!Z34</f>
        <v>0</v>
      </c>
      <c r="K242" s="16">
        <f>'[39]TGSPDCL MoD'!AA34</f>
        <v>0</v>
      </c>
      <c r="L242" s="16">
        <f>'[39]TGSPDCL MoD'!AB34</f>
        <v>0</v>
      </c>
      <c r="M242" s="16">
        <f>'[39]TGSPDCL MoD'!AC34</f>
        <v>0</v>
      </c>
      <c r="N242" s="16">
        <f>'[39]TGSPDCL MoD'!AD34</f>
        <v>0</v>
      </c>
      <c r="O242" s="16">
        <f>'[39]TGSPDCL MoD'!AE34</f>
        <v>0</v>
      </c>
      <c r="P242" s="16">
        <f>'[39]TGSPDCL MoD'!AF34</f>
        <v>0</v>
      </c>
      <c r="Q242" s="16">
        <f t="shared" si="150"/>
        <v>0</v>
      </c>
    </row>
    <row r="243" spans="3:18" x14ac:dyDescent="0.25">
      <c r="C243" s="16"/>
      <c r="D243" s="16" t="s">
        <v>346</v>
      </c>
      <c r="E243" s="92">
        <f>'[39]TGSPDCL MoD'!U52</f>
        <v>4.5677897936517216</v>
      </c>
      <c r="F243" s="92">
        <f>'[39]TGSPDCL MoD'!V52</f>
        <v>4.7200494534401134</v>
      </c>
      <c r="G243" s="92">
        <f>'[39]TGSPDCL MoD'!W52</f>
        <v>4.5677897936517216</v>
      </c>
      <c r="H243" s="92">
        <f>'[39]TGSPDCL MoD'!X52</f>
        <v>5.0192075173905426</v>
      </c>
      <c r="I243" s="92">
        <f>'[39]TGSPDCL MoD'!Y52</f>
        <v>4.0220139708891107</v>
      </c>
      <c r="J243" s="92">
        <f>'[39]TGSPDCL MoD'!Z52</f>
        <v>4.5677897936517216</v>
      </c>
      <c r="K243" s="92">
        <f>'[39]TGSPDCL MoD'!AA52</f>
        <v>3.9222946162389674</v>
      </c>
      <c r="L243" s="92">
        <f>'[39]TGSPDCL MoD'!AB52</f>
        <v>4.5677897936517216</v>
      </c>
      <c r="M243" s="92">
        <f>'[39]TGSPDCL MoD'!AC52</f>
        <v>4.7200494534401134</v>
      </c>
      <c r="N243" s="92">
        <f>'[39]TGSPDCL MoD'!AD52</f>
        <v>4.6203300987899691</v>
      </c>
      <c r="O243" s="92">
        <f>'[39]TGSPDCL MoD'!AE52</f>
        <v>4.4155301338633315</v>
      </c>
      <c r="P243" s="92">
        <f>'[39]TGSPDCL MoD'!AF52</f>
        <v>5.3183655813409727</v>
      </c>
      <c r="Q243" s="92">
        <f t="shared" si="150"/>
        <v>55.029000000000011</v>
      </c>
    </row>
    <row r="244" spans="3:18" x14ac:dyDescent="0.25">
      <c r="C244" s="16"/>
      <c r="D244" s="16" t="s">
        <v>491</v>
      </c>
      <c r="E244" s="92">
        <f>'[39]TGSPDCL MoD'!U47</f>
        <v>8.7756974978914553</v>
      </c>
      <c r="F244" s="92">
        <f>'[39]TGSPDCL MoD'!V47</f>
        <v>0</v>
      </c>
      <c r="G244" s="92">
        <f>'[39]TGSPDCL MoD'!W47</f>
        <v>4.9317969409637898</v>
      </c>
      <c r="H244" s="92">
        <f>'[39]TGSPDCL MoD'!X47</f>
        <v>8.3937249897187876</v>
      </c>
      <c r="I244" s="92">
        <f>'[39]TGSPDCL MoD'!Y47</f>
        <v>6.8199015541465142</v>
      </c>
      <c r="J244" s="92">
        <f>'[39]TGSPDCL MoD'!Z47</f>
        <v>7.5276448994388048</v>
      </c>
      <c r="K244" s="92">
        <f>'[39]TGSPDCL MoD'!AA47</f>
        <v>6.9310606289456205</v>
      </c>
      <c r="L244" s="92">
        <f>'[39]TGSPDCL MoD'!AB47</f>
        <v>10.081173158734833</v>
      </c>
      <c r="M244" s="92">
        <f>'[39]TGSPDCL MoD'!AC47</f>
        <v>8.8433888284537048</v>
      </c>
      <c r="N244" s="92">
        <f>'[39]TGSPDCL MoD'!AD47</f>
        <v>8.6185569090862408</v>
      </c>
      <c r="O244" s="92">
        <f>'[39]TGSPDCL MoD'!AE47</f>
        <v>8.48317424796174</v>
      </c>
      <c r="P244" s="92">
        <f>'[39]TGSPDCL MoD'!AF47</f>
        <v>10.192380344658499</v>
      </c>
      <c r="Q244" s="92">
        <f t="shared" si="150"/>
        <v>89.598500000000001</v>
      </c>
    </row>
    <row r="245" spans="3:18" x14ac:dyDescent="0.2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>
        <f t="shared" si="150"/>
        <v>0</v>
      </c>
    </row>
    <row r="246" spans="3:18" x14ac:dyDescent="0.25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>
        <f t="shared" si="150"/>
        <v>0</v>
      </c>
    </row>
    <row r="247" spans="3:18" x14ac:dyDescent="0.25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f t="shared" si="150"/>
        <v>0</v>
      </c>
    </row>
    <row r="248" spans="3:18" x14ac:dyDescent="0.25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f t="shared" si="150"/>
        <v>0</v>
      </c>
    </row>
    <row r="249" spans="3:18" x14ac:dyDescent="0.25"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>
        <f t="shared" si="150"/>
        <v>0</v>
      </c>
    </row>
    <row r="250" spans="3:18" x14ac:dyDescent="0.25"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>
        <f t="shared" si="150"/>
        <v>0</v>
      </c>
    </row>
    <row r="251" spans="3:18" x14ac:dyDescent="0.25"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>
        <f t="shared" si="150"/>
        <v>0</v>
      </c>
    </row>
    <row r="252" spans="3:18" x14ac:dyDescent="0.25"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>
        <f t="shared" si="150"/>
        <v>0</v>
      </c>
    </row>
    <row r="253" spans="3:18" x14ac:dyDescent="0.25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50"/>
        <v>0</v>
      </c>
    </row>
    <row r="254" spans="3:18" x14ac:dyDescent="0.25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>
        <f t="shared" si="150"/>
        <v>0</v>
      </c>
    </row>
    <row r="255" spans="3:18" x14ac:dyDescent="0.25">
      <c r="C255" s="937" t="s">
        <v>188</v>
      </c>
      <c r="D255" s="938"/>
      <c r="E255" s="92">
        <f t="shared" ref="E255:P255" si="151">SUM(E229:E254)</f>
        <v>255.12469871431148</v>
      </c>
      <c r="F255" s="92">
        <f t="shared" si="151"/>
        <v>275.91794105710193</v>
      </c>
      <c r="G255" s="92">
        <f t="shared" si="151"/>
        <v>232.75184759647954</v>
      </c>
      <c r="H255" s="92">
        <f t="shared" si="151"/>
        <v>228.51996713853387</v>
      </c>
      <c r="I255" s="92">
        <f t="shared" si="151"/>
        <v>209.03606067477148</v>
      </c>
      <c r="J255" s="92">
        <f t="shared" si="151"/>
        <v>223.0184713955785</v>
      </c>
      <c r="K255" s="92">
        <f t="shared" si="151"/>
        <v>204.63688538659804</v>
      </c>
      <c r="L255" s="92">
        <f t="shared" si="151"/>
        <v>226.58707024043662</v>
      </c>
      <c r="M255" s="92">
        <f t="shared" si="151"/>
        <v>221.22514375540788</v>
      </c>
      <c r="N255" s="92">
        <f t="shared" si="151"/>
        <v>226.969534301734</v>
      </c>
      <c r="O255" s="92">
        <f t="shared" si="151"/>
        <v>242.15934127790257</v>
      </c>
      <c r="P255" s="92">
        <f t="shared" si="151"/>
        <v>286.70704519610774</v>
      </c>
      <c r="Q255" s="116">
        <f t="shared" si="150"/>
        <v>2832.6540067349633</v>
      </c>
      <c r="R255" s="492"/>
    </row>
    <row r="256" spans="3:18" x14ac:dyDescent="0.25">
      <c r="C256" s="935" t="s">
        <v>351</v>
      </c>
      <c r="D256" s="93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</row>
    <row r="257" spans="3:18" x14ac:dyDescent="0.25">
      <c r="C257" s="1004" t="s">
        <v>352</v>
      </c>
      <c r="D257" s="16" t="s">
        <v>353</v>
      </c>
      <c r="E257" s="92">
        <v>0</v>
      </c>
      <c r="F257" s="92">
        <v>0</v>
      </c>
      <c r="G257" s="92">
        <v>0</v>
      </c>
      <c r="H257" s="92">
        <v>0</v>
      </c>
      <c r="I257" s="92">
        <v>0</v>
      </c>
      <c r="J257" s="92">
        <v>0</v>
      </c>
      <c r="K257" s="92">
        <v>0</v>
      </c>
      <c r="L257" s="92">
        <v>0</v>
      </c>
      <c r="M257" s="92">
        <v>0</v>
      </c>
      <c r="N257" s="92">
        <v>0</v>
      </c>
      <c r="O257" s="92">
        <v>0</v>
      </c>
      <c r="P257" s="92">
        <v>0</v>
      </c>
      <c r="Q257" s="92">
        <f t="shared" ref="Q257:Q271" si="152">SUM(E257:P257)</f>
        <v>0</v>
      </c>
    </row>
    <row r="258" spans="3:18" x14ac:dyDescent="0.25">
      <c r="C258" s="1005"/>
      <c r="D258" s="16" t="s">
        <v>354</v>
      </c>
      <c r="E258" s="92">
        <v>0</v>
      </c>
      <c r="F258" s="92">
        <v>0</v>
      </c>
      <c r="G258" s="92">
        <v>0</v>
      </c>
      <c r="H258" s="92">
        <v>0</v>
      </c>
      <c r="I258" s="92">
        <v>0</v>
      </c>
      <c r="J258" s="92">
        <v>0</v>
      </c>
      <c r="K258" s="92">
        <v>0</v>
      </c>
      <c r="L258" s="92">
        <v>0</v>
      </c>
      <c r="M258" s="92">
        <v>0</v>
      </c>
      <c r="N258" s="92">
        <v>0</v>
      </c>
      <c r="O258" s="92">
        <v>0</v>
      </c>
      <c r="P258" s="92">
        <v>0</v>
      </c>
      <c r="Q258" s="92">
        <f t="shared" si="152"/>
        <v>0</v>
      </c>
    </row>
    <row r="259" spans="3:18" x14ac:dyDescent="0.25">
      <c r="C259" s="1005"/>
      <c r="D259" s="16" t="s">
        <v>355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92">
        <v>0</v>
      </c>
      <c r="N259" s="92">
        <v>0</v>
      </c>
      <c r="O259" s="92">
        <v>0</v>
      </c>
      <c r="P259" s="92">
        <v>0</v>
      </c>
      <c r="Q259" s="92">
        <f t="shared" si="152"/>
        <v>0</v>
      </c>
    </row>
    <row r="260" spans="3:18" x14ac:dyDescent="0.25">
      <c r="C260" s="1006"/>
      <c r="D260" s="16" t="s">
        <v>356</v>
      </c>
      <c r="E260" s="92">
        <v>0</v>
      </c>
      <c r="F260" s="92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92">
        <v>0</v>
      </c>
      <c r="N260" s="92">
        <v>0</v>
      </c>
      <c r="O260" s="92">
        <v>0</v>
      </c>
      <c r="P260" s="92">
        <v>0</v>
      </c>
      <c r="Q260" s="92">
        <f t="shared" si="152"/>
        <v>0</v>
      </c>
    </row>
    <row r="261" spans="3:18" x14ac:dyDescent="0.25">
      <c r="C261" s="16"/>
      <c r="D261" s="16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>
        <f t="shared" si="152"/>
        <v>0</v>
      </c>
    </row>
    <row r="262" spans="3:18" x14ac:dyDescent="0.25">
      <c r="C262" s="16"/>
      <c r="D262" s="16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>
        <f t="shared" si="152"/>
        <v>0</v>
      </c>
    </row>
    <row r="263" spans="3:18" x14ac:dyDescent="0.25">
      <c r="C263" s="16"/>
      <c r="D263" s="16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>
        <f t="shared" si="152"/>
        <v>0</v>
      </c>
    </row>
    <row r="264" spans="3:18" x14ac:dyDescent="0.25">
      <c r="C264" s="16"/>
      <c r="D264" s="16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>
        <f t="shared" si="152"/>
        <v>0</v>
      </c>
    </row>
    <row r="265" spans="3:18" x14ac:dyDescent="0.25">
      <c r="C265" s="16"/>
      <c r="D265" s="16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>
        <f t="shared" si="152"/>
        <v>0</v>
      </c>
    </row>
    <row r="266" spans="3:18" x14ac:dyDescent="0.25">
      <c r="C266" s="16"/>
      <c r="D266" s="16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>
        <f t="shared" si="152"/>
        <v>0</v>
      </c>
    </row>
    <row r="267" spans="3:18" x14ac:dyDescent="0.25">
      <c r="C267" s="16"/>
      <c r="D267" s="16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>
        <f t="shared" si="152"/>
        <v>0</v>
      </c>
    </row>
    <row r="268" spans="3:18" x14ac:dyDescent="0.25">
      <c r="C268" s="16"/>
      <c r="D268" s="16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>
        <f t="shared" si="152"/>
        <v>0</v>
      </c>
    </row>
    <row r="269" spans="3:18" x14ac:dyDescent="0.25">
      <c r="C269" s="16"/>
      <c r="D269" s="16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>
        <f t="shared" si="152"/>
        <v>0</v>
      </c>
    </row>
    <row r="270" spans="3:18" x14ac:dyDescent="0.25">
      <c r="C270" s="16"/>
      <c r="D270" s="16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>
        <f t="shared" si="152"/>
        <v>0</v>
      </c>
    </row>
    <row r="271" spans="3:18" x14ac:dyDescent="0.25">
      <c r="C271" s="937" t="s">
        <v>188</v>
      </c>
      <c r="D271" s="938"/>
      <c r="E271" s="92">
        <f t="shared" ref="E271:P271" si="153">SUM(E257:E270)</f>
        <v>0</v>
      </c>
      <c r="F271" s="92">
        <f t="shared" si="153"/>
        <v>0</v>
      </c>
      <c r="G271" s="92">
        <f t="shared" si="153"/>
        <v>0</v>
      </c>
      <c r="H271" s="92">
        <f t="shared" si="153"/>
        <v>0</v>
      </c>
      <c r="I271" s="92">
        <f t="shared" si="153"/>
        <v>0</v>
      </c>
      <c r="J271" s="92">
        <f t="shared" si="153"/>
        <v>0</v>
      </c>
      <c r="K271" s="92">
        <f t="shared" si="153"/>
        <v>0</v>
      </c>
      <c r="L271" s="92">
        <f t="shared" si="153"/>
        <v>0</v>
      </c>
      <c r="M271" s="92">
        <f t="shared" si="153"/>
        <v>0</v>
      </c>
      <c r="N271" s="92">
        <f t="shared" si="153"/>
        <v>0</v>
      </c>
      <c r="O271" s="92">
        <f t="shared" si="153"/>
        <v>0</v>
      </c>
      <c r="P271" s="92">
        <f t="shared" si="153"/>
        <v>0</v>
      </c>
      <c r="Q271" s="116">
        <f t="shared" si="152"/>
        <v>0</v>
      </c>
    </row>
    <row r="272" spans="3:18" x14ac:dyDescent="0.25">
      <c r="C272" s="935" t="s">
        <v>358</v>
      </c>
      <c r="D272" s="936"/>
      <c r="E272" s="92">
        <f t="shared" ref="E272:Q272" si="154">E255+E271</f>
        <v>255.12469871431148</v>
      </c>
      <c r="F272" s="92">
        <f t="shared" si="154"/>
        <v>275.91794105710193</v>
      </c>
      <c r="G272" s="92">
        <f t="shared" si="154"/>
        <v>232.75184759647954</v>
      </c>
      <c r="H272" s="92">
        <f t="shared" si="154"/>
        <v>228.51996713853387</v>
      </c>
      <c r="I272" s="92">
        <f t="shared" si="154"/>
        <v>209.03606067477148</v>
      </c>
      <c r="J272" s="92">
        <f t="shared" si="154"/>
        <v>223.0184713955785</v>
      </c>
      <c r="K272" s="92">
        <f t="shared" si="154"/>
        <v>204.63688538659804</v>
      </c>
      <c r="L272" s="92">
        <f t="shared" si="154"/>
        <v>226.58707024043662</v>
      </c>
      <c r="M272" s="92">
        <f t="shared" si="154"/>
        <v>221.22514375540788</v>
      </c>
      <c r="N272" s="92">
        <f t="shared" si="154"/>
        <v>226.969534301734</v>
      </c>
      <c r="O272" s="92">
        <f t="shared" si="154"/>
        <v>242.15934127790257</v>
      </c>
      <c r="P272" s="92">
        <f t="shared" si="154"/>
        <v>286.70704519610774</v>
      </c>
      <c r="Q272" s="116">
        <f t="shared" si="154"/>
        <v>2832.6540067349633</v>
      </c>
      <c r="R272" s="492"/>
    </row>
    <row r="273" spans="3:18" x14ac:dyDescent="0.25">
      <c r="C273" s="1002" t="s">
        <v>359</v>
      </c>
      <c r="D273" s="1003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3:18" x14ac:dyDescent="0.25">
      <c r="C274" s="16" t="s">
        <v>360</v>
      </c>
      <c r="D274" s="16" t="s">
        <v>360</v>
      </c>
      <c r="E274" s="92">
        <f>'[39]TGSPDCL MoD'!U23</f>
        <v>18.454360008527896</v>
      </c>
      <c r="F274" s="92">
        <f>'[39]TGSPDCL MoD'!V23</f>
        <v>19.069505342145476</v>
      </c>
      <c r="G274" s="92">
        <f>'[39]TGSPDCL MoD'!W23</f>
        <v>18.454360008527882</v>
      </c>
      <c r="H274" s="92">
        <f>'[39]TGSPDCL MoD'!X23</f>
        <v>19.667602136537045</v>
      </c>
      <c r="I274" s="92">
        <f>'[39]TGSPDCL MoD'!Y23</f>
        <v>16.249367228166225</v>
      </c>
      <c r="J274" s="92">
        <f>'[39]TGSPDCL MoD'!Z23</f>
        <v>18.374143254340666</v>
      </c>
      <c r="K274" s="92">
        <f>'[39]TGSPDCL MoD'!AA23</f>
        <v>15.846490354740618</v>
      </c>
      <c r="L274" s="92">
        <f>'[39]TGSPDCL MoD'!AB23</f>
        <v>18.454360008527882</v>
      </c>
      <c r="M274" s="92">
        <f>'[39]TGSPDCL MoD'!AC23</f>
        <v>19.069505342145476</v>
      </c>
      <c r="N274" s="92">
        <f>'[39]TGSPDCL MoD'!AD23</f>
        <v>18.666628468719871</v>
      </c>
      <c r="O274" s="92">
        <f>'[39]TGSPDCL MoD'!AE23</f>
        <v>17.839214674910302</v>
      </c>
      <c r="P274" s="92">
        <f>'[39]TGSPDCL MoD'!AF23</f>
        <v>21.486766582699151</v>
      </c>
      <c r="Q274" s="16">
        <f t="shared" ref="Q274:Q281" si="155">SUM(E274:P274)</f>
        <v>221.63230340998848</v>
      </c>
    </row>
    <row r="275" spans="3:18" x14ac:dyDescent="0.25">
      <c r="C275" s="16" t="s">
        <v>361</v>
      </c>
      <c r="D275" s="16" t="s">
        <v>361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f t="shared" si="155"/>
        <v>0</v>
      </c>
    </row>
    <row r="276" spans="3:18" x14ac:dyDescent="0.25"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>
        <f t="shared" si="155"/>
        <v>0</v>
      </c>
    </row>
    <row r="277" spans="3:18" x14ac:dyDescent="0.25"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>
        <f t="shared" si="155"/>
        <v>0</v>
      </c>
    </row>
    <row r="278" spans="3:18" x14ac:dyDescent="0.25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>
        <f t="shared" si="155"/>
        <v>0</v>
      </c>
    </row>
    <row r="279" spans="3:18" x14ac:dyDescent="0.25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55"/>
        <v>0</v>
      </c>
    </row>
    <row r="280" spans="3:18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55"/>
        <v>0</v>
      </c>
    </row>
    <row r="281" spans="3:18" x14ac:dyDescent="0.25">
      <c r="C281" s="935" t="s">
        <v>362</v>
      </c>
      <c r="D281" s="936"/>
      <c r="E281" s="92">
        <f t="shared" ref="E281:P281" si="156">SUM(E274:E280)</f>
        <v>18.454360008527896</v>
      </c>
      <c r="F281" s="92">
        <f t="shared" si="156"/>
        <v>19.069505342145476</v>
      </c>
      <c r="G281" s="92">
        <f t="shared" si="156"/>
        <v>18.454360008527882</v>
      </c>
      <c r="H281" s="92">
        <f t="shared" si="156"/>
        <v>19.667602136537045</v>
      </c>
      <c r="I281" s="92">
        <f t="shared" si="156"/>
        <v>16.249367228166225</v>
      </c>
      <c r="J281" s="92">
        <f t="shared" si="156"/>
        <v>18.374143254340666</v>
      </c>
      <c r="K281" s="92">
        <f t="shared" si="156"/>
        <v>15.846490354740618</v>
      </c>
      <c r="L281" s="92">
        <f t="shared" si="156"/>
        <v>18.454360008527882</v>
      </c>
      <c r="M281" s="92">
        <f t="shared" si="156"/>
        <v>19.069505342145476</v>
      </c>
      <c r="N281" s="92">
        <f t="shared" si="156"/>
        <v>18.666628468719871</v>
      </c>
      <c r="O281" s="92">
        <f t="shared" si="156"/>
        <v>17.839214674910302</v>
      </c>
      <c r="P281" s="92">
        <f t="shared" si="156"/>
        <v>21.486766582699151</v>
      </c>
      <c r="Q281" s="116">
        <f t="shared" si="155"/>
        <v>221.63230340998848</v>
      </c>
      <c r="R281" s="492"/>
    </row>
    <row r="282" spans="3:18" x14ac:dyDescent="0.25">
      <c r="C282" s="1002" t="s">
        <v>363</v>
      </c>
      <c r="D282" s="1003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3:18" x14ac:dyDescent="0.25">
      <c r="C283" s="16" t="s">
        <v>364</v>
      </c>
      <c r="D283" s="16" t="s">
        <v>364</v>
      </c>
      <c r="E283" s="92">
        <f>'[39]TGSPDCL MoD'!U20+'[39]TGSPDCL MoD'!U21+'[39]TGSPDCL MoD'!U22</f>
        <v>204.16427502679502</v>
      </c>
      <c r="F283" s="92">
        <f>'[39]TGSPDCL MoD'!V20+'[39]TGSPDCL MoD'!V21+'[39]TGSPDCL MoD'!V22</f>
        <v>50.166635997377298</v>
      </c>
      <c r="G283" s="92">
        <f>'[39]TGSPDCL MoD'!W20+'[39]TGSPDCL MoD'!W21+'[39]TGSPDCL MoD'!W22</f>
        <v>84.071573500463913</v>
      </c>
      <c r="H283" s="92">
        <f>'[39]TGSPDCL MoD'!X20+'[39]TGSPDCL MoD'!X21+'[39]TGSPDCL MoD'!X22</f>
        <v>177.91925135605041</v>
      </c>
      <c r="I283" s="92">
        <f>'[39]TGSPDCL MoD'!Y20+'[39]TGSPDCL MoD'!Y21+'[39]TGSPDCL MoD'!Y22</f>
        <v>160.08876018175778</v>
      </c>
      <c r="J283" s="92">
        <f>'[39]TGSPDCL MoD'!Z20+'[39]TGSPDCL MoD'!Z21+'[39]TGSPDCL MoD'!Z22</f>
        <v>171.54936402749144</v>
      </c>
      <c r="K283" s="92">
        <f>'[39]TGSPDCL MoD'!AA20+'[39]TGSPDCL MoD'!AA21+'[39]TGSPDCL MoD'!AA22</f>
        <v>167.33881527930617</v>
      </c>
      <c r="L283" s="92">
        <f>'[39]TGSPDCL MoD'!AB20+'[39]TGSPDCL MoD'!AB21+'[39]TGSPDCL MoD'!AB22</f>
        <v>221.398729149248</v>
      </c>
      <c r="M283" s="92">
        <f>'[39]TGSPDCL MoD'!AC20+'[39]TGSPDCL MoD'!AC21+'[39]TGSPDCL MoD'!AC22</f>
        <v>198.58062505176747</v>
      </c>
      <c r="N283" s="92">
        <f>'[39]TGSPDCL MoD'!AD20+'[39]TGSPDCL MoD'!AD21+'[39]TGSPDCL MoD'!AD22</f>
        <v>195.16594565553817</v>
      </c>
      <c r="O283" s="92">
        <f>'[39]TGSPDCL MoD'!AE20+'[39]TGSPDCL MoD'!AE21+'[39]TGSPDCL MoD'!AE22</f>
        <v>190.4404208844623</v>
      </c>
      <c r="P283" s="92">
        <f>'[39]TGSPDCL MoD'!AF20+'[39]TGSPDCL MoD'!AF21+'[39]TGSPDCL MoD'!AF22</f>
        <v>227.08333388974239</v>
      </c>
      <c r="Q283" s="92">
        <f t="shared" ref="Q283:Q291" si="157">SUM(E283:P283)</f>
        <v>2047.9677300000005</v>
      </c>
    </row>
    <row r="284" spans="3:18" x14ac:dyDescent="0.25">
      <c r="C284" s="16" t="s">
        <v>365</v>
      </c>
      <c r="D284" s="16" t="s">
        <v>365</v>
      </c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>
        <f t="shared" si="157"/>
        <v>0</v>
      </c>
    </row>
    <row r="285" spans="3:18" x14ac:dyDescent="0.25">
      <c r="C285" s="16" t="s">
        <v>366</v>
      </c>
      <c r="D285" s="16" t="s">
        <v>366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>
        <f t="shared" si="157"/>
        <v>0</v>
      </c>
    </row>
    <row r="286" spans="3:18" x14ac:dyDescent="0.25"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>
        <f t="shared" si="157"/>
        <v>0</v>
      </c>
    </row>
    <row r="287" spans="3:18" x14ac:dyDescent="0.25"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si="157"/>
        <v>0</v>
      </c>
    </row>
    <row r="288" spans="3:18" x14ac:dyDescent="0.25"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57"/>
        <v>0</v>
      </c>
    </row>
    <row r="289" spans="3:18" x14ac:dyDescent="0.25"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57"/>
        <v>0</v>
      </c>
    </row>
    <row r="290" spans="3:18" x14ac:dyDescent="0.25"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57"/>
        <v>0</v>
      </c>
    </row>
    <row r="291" spans="3:18" x14ac:dyDescent="0.25">
      <c r="C291" s="935" t="s">
        <v>367</v>
      </c>
      <c r="D291" s="936"/>
      <c r="E291" s="92">
        <f t="shared" ref="E291:P291" si="158">SUM(E283:E290)</f>
        <v>204.16427502679502</v>
      </c>
      <c r="F291" s="92">
        <f t="shared" si="158"/>
        <v>50.166635997377298</v>
      </c>
      <c r="G291" s="92">
        <f t="shared" si="158"/>
        <v>84.071573500463913</v>
      </c>
      <c r="H291" s="92">
        <f t="shared" si="158"/>
        <v>177.91925135605041</v>
      </c>
      <c r="I291" s="92">
        <f t="shared" si="158"/>
        <v>160.08876018175778</v>
      </c>
      <c r="J291" s="92">
        <f t="shared" si="158"/>
        <v>171.54936402749144</v>
      </c>
      <c r="K291" s="92">
        <f t="shared" si="158"/>
        <v>167.33881527930617</v>
      </c>
      <c r="L291" s="92">
        <f t="shared" si="158"/>
        <v>221.398729149248</v>
      </c>
      <c r="M291" s="92">
        <f t="shared" si="158"/>
        <v>198.58062505176747</v>
      </c>
      <c r="N291" s="92">
        <f t="shared" si="158"/>
        <v>195.16594565553817</v>
      </c>
      <c r="O291" s="92">
        <f t="shared" si="158"/>
        <v>190.4404208844623</v>
      </c>
      <c r="P291" s="92">
        <f t="shared" si="158"/>
        <v>227.08333388974239</v>
      </c>
      <c r="Q291" s="116">
        <f t="shared" si="157"/>
        <v>2047.9677300000005</v>
      </c>
      <c r="R291" s="492"/>
    </row>
    <row r="292" spans="3:18" x14ac:dyDescent="0.25">
      <c r="C292" s="1002" t="s">
        <v>368</v>
      </c>
      <c r="D292" s="100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</row>
    <row r="293" spans="3:18" x14ac:dyDescent="0.25">
      <c r="C293" s="16"/>
      <c r="D293" s="16" t="s">
        <v>369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f t="shared" ref="Q293:Q317" si="159">SUM(E293:P293)</f>
        <v>0</v>
      </c>
    </row>
    <row r="294" spans="3:18" x14ac:dyDescent="0.25">
      <c r="C294" s="16"/>
      <c r="D294" s="16" t="s">
        <v>370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f t="shared" si="159"/>
        <v>0</v>
      </c>
    </row>
    <row r="295" spans="3:18" x14ac:dyDescent="0.25">
      <c r="C295" s="16"/>
      <c r="D295" s="16" t="s">
        <v>371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f t="shared" si="159"/>
        <v>0</v>
      </c>
    </row>
    <row r="296" spans="3:18" x14ac:dyDescent="0.25">
      <c r="C296" s="16"/>
      <c r="D296" s="16" t="s">
        <v>372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f t="shared" si="159"/>
        <v>0</v>
      </c>
    </row>
    <row r="297" spans="3:18" x14ac:dyDescent="0.25">
      <c r="C297" s="16"/>
      <c r="D297" s="16" t="s">
        <v>373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f t="shared" si="159"/>
        <v>0</v>
      </c>
    </row>
    <row r="298" spans="3:18" x14ac:dyDescent="0.25">
      <c r="C298" s="16"/>
      <c r="D298" s="16" t="s">
        <v>331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f t="shared" si="159"/>
        <v>0</v>
      </c>
    </row>
    <row r="299" spans="3:18" x14ac:dyDescent="0.25">
      <c r="C299" s="16"/>
      <c r="D299" s="16" t="s">
        <v>374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f t="shared" si="159"/>
        <v>0</v>
      </c>
    </row>
    <row r="300" spans="3:18" x14ac:dyDescent="0.25">
      <c r="C300" s="16"/>
      <c r="D300" s="16" t="s">
        <v>375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f t="shared" si="159"/>
        <v>0</v>
      </c>
    </row>
    <row r="301" spans="3:18" x14ac:dyDescent="0.25">
      <c r="C301" s="16"/>
      <c r="D301" s="16" t="s">
        <v>376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f t="shared" si="159"/>
        <v>0</v>
      </c>
    </row>
    <row r="302" spans="3:18" x14ac:dyDescent="0.25">
      <c r="C302" s="16"/>
      <c r="D302" s="16" t="s">
        <v>377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f t="shared" si="159"/>
        <v>0</v>
      </c>
    </row>
    <row r="303" spans="3:18" x14ac:dyDescent="0.25">
      <c r="C303" s="16"/>
      <c r="D303" s="16" t="s">
        <v>378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f t="shared" si="159"/>
        <v>0</v>
      </c>
    </row>
    <row r="304" spans="3:18" x14ac:dyDescent="0.25">
      <c r="C304" s="16"/>
      <c r="D304" s="16" t="s">
        <v>379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f t="shared" si="159"/>
        <v>0</v>
      </c>
    </row>
    <row r="305" spans="3:17" x14ac:dyDescent="0.25">
      <c r="C305" s="16"/>
      <c r="D305" s="16" t="s">
        <v>380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f t="shared" si="159"/>
        <v>0</v>
      </c>
    </row>
    <row r="306" spans="3:17" x14ac:dyDescent="0.25">
      <c r="C306" s="16"/>
      <c r="D306" s="16" t="s">
        <v>381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f t="shared" si="159"/>
        <v>0</v>
      </c>
    </row>
    <row r="307" spans="3:17" x14ac:dyDescent="0.3">
      <c r="C307" s="16"/>
      <c r="D307" s="399" t="s">
        <v>382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f t="shared" si="159"/>
        <v>0</v>
      </c>
    </row>
    <row r="308" spans="3:17" x14ac:dyDescent="0.3">
      <c r="C308" s="16"/>
      <c r="D308" s="399" t="s">
        <v>383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f t="shared" si="159"/>
        <v>0</v>
      </c>
    </row>
    <row r="309" spans="3:17" x14ac:dyDescent="0.25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>
        <f t="shared" si="159"/>
        <v>0</v>
      </c>
    </row>
    <row r="310" spans="3:17" x14ac:dyDescent="0.25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>
        <f t="shared" si="159"/>
        <v>0</v>
      </c>
    </row>
    <row r="311" spans="3:17" x14ac:dyDescent="0.25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>
        <f t="shared" si="159"/>
        <v>0</v>
      </c>
    </row>
    <row r="312" spans="3:17" x14ac:dyDescent="0.25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>
        <f t="shared" si="159"/>
        <v>0</v>
      </c>
    </row>
    <row r="313" spans="3:17" x14ac:dyDescent="0.25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>
        <f t="shared" si="159"/>
        <v>0</v>
      </c>
    </row>
    <row r="314" spans="3:17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f t="shared" si="159"/>
        <v>0</v>
      </c>
    </row>
    <row r="315" spans="3:17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f t="shared" si="159"/>
        <v>0</v>
      </c>
    </row>
    <row r="316" spans="3:17" x14ac:dyDescent="0.25"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>
        <f t="shared" si="159"/>
        <v>0</v>
      </c>
    </row>
    <row r="317" spans="3:17" x14ac:dyDescent="0.25">
      <c r="C317" s="935" t="s">
        <v>384</v>
      </c>
      <c r="D317" s="936"/>
      <c r="E317" s="16">
        <f t="shared" ref="E317:P317" si="160">SUM(E293:E316)</f>
        <v>0</v>
      </c>
      <c r="F317" s="16">
        <f t="shared" si="160"/>
        <v>0</v>
      </c>
      <c r="G317" s="16">
        <f t="shared" si="160"/>
        <v>0</v>
      </c>
      <c r="H317" s="16">
        <f t="shared" si="160"/>
        <v>0</v>
      </c>
      <c r="I317" s="16">
        <f t="shared" si="160"/>
        <v>0</v>
      </c>
      <c r="J317" s="16">
        <f t="shared" si="160"/>
        <v>0</v>
      </c>
      <c r="K317" s="16">
        <f t="shared" si="160"/>
        <v>0</v>
      </c>
      <c r="L317" s="16">
        <f t="shared" si="160"/>
        <v>0</v>
      </c>
      <c r="M317" s="16">
        <f t="shared" si="160"/>
        <v>0</v>
      </c>
      <c r="N317" s="16">
        <f t="shared" si="160"/>
        <v>0</v>
      </c>
      <c r="O317" s="16">
        <f t="shared" si="160"/>
        <v>0</v>
      </c>
      <c r="P317" s="16">
        <f t="shared" si="160"/>
        <v>0</v>
      </c>
      <c r="Q317" s="116">
        <f t="shared" si="159"/>
        <v>0</v>
      </c>
    </row>
    <row r="318" spans="3:17" x14ac:dyDescent="0.25">
      <c r="C318" s="1002" t="s">
        <v>385</v>
      </c>
      <c r="D318" s="1003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</row>
    <row r="319" spans="3:17" x14ac:dyDescent="0.25">
      <c r="C319" s="16"/>
      <c r="D319" s="16" t="s">
        <v>386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f>SUM(E319:P319)</f>
        <v>0</v>
      </c>
    </row>
    <row r="320" spans="3:17" x14ac:dyDescent="0.2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>
        <f>SUM(E320:P320)</f>
        <v>0</v>
      </c>
    </row>
    <row r="321" spans="3:17" x14ac:dyDescent="0.25"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>
        <f>SUM(E321:P321)</f>
        <v>0</v>
      </c>
    </row>
    <row r="322" spans="3:17" x14ac:dyDescent="0.25"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>
        <f>SUM(E322:P322)</f>
        <v>0</v>
      </c>
    </row>
    <row r="323" spans="3:17" x14ac:dyDescent="0.25"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</row>
    <row r="324" spans="3:17" x14ac:dyDescent="0.3">
      <c r="C324" s="16"/>
      <c r="D324" s="397" t="s">
        <v>489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/>
    </row>
    <row r="325" spans="3:17" x14ac:dyDescent="0.3">
      <c r="C325" s="16"/>
      <c r="D325" s="397" t="s">
        <v>490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/>
    </row>
    <row r="326" spans="3:17" x14ac:dyDescent="0.3">
      <c r="C326" s="16"/>
      <c r="D326" s="397" t="s">
        <v>460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/>
    </row>
    <row r="327" spans="3:17" x14ac:dyDescent="0.3">
      <c r="C327" s="16"/>
      <c r="D327" s="397" t="s">
        <v>461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/>
    </row>
    <row r="328" spans="3:17" x14ac:dyDescent="0.3">
      <c r="C328" s="16"/>
      <c r="D328" s="398" t="s">
        <v>462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/>
    </row>
    <row r="329" spans="3:17" x14ac:dyDescent="0.3">
      <c r="C329" s="16"/>
      <c r="D329" s="397" t="s">
        <v>463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/>
    </row>
    <row r="330" spans="3:17" x14ac:dyDescent="0.3">
      <c r="C330" s="16"/>
      <c r="D330" s="397" t="s">
        <v>464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/>
    </row>
    <row r="331" spans="3:17" x14ac:dyDescent="0.3">
      <c r="C331" s="16"/>
      <c r="D331" s="397" t="s">
        <v>465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/>
    </row>
    <row r="332" spans="3:17" x14ac:dyDescent="0.3">
      <c r="C332" s="16"/>
      <c r="D332" s="397" t="s">
        <v>466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/>
    </row>
    <row r="333" spans="3:17" x14ac:dyDescent="0.3">
      <c r="C333" s="16"/>
      <c r="D333" s="397" t="s">
        <v>467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/>
    </row>
    <row r="334" spans="3:17" x14ac:dyDescent="0.3">
      <c r="C334" s="16"/>
      <c r="D334" s="397" t="s">
        <v>468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/>
    </row>
    <row r="335" spans="3:17" x14ac:dyDescent="0.3">
      <c r="C335" s="16"/>
      <c r="D335" s="397" t="s">
        <v>469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/>
    </row>
    <row r="336" spans="3:17" x14ac:dyDescent="0.3">
      <c r="C336" s="16"/>
      <c r="D336" s="397" t="s">
        <v>470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/>
    </row>
    <row r="337" spans="3:17" x14ac:dyDescent="0.25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</row>
    <row r="338" spans="3:17" x14ac:dyDescent="0.25"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>
        <f t="shared" ref="Q338:Q345" si="161">SUM(E338:P338)</f>
        <v>0</v>
      </c>
    </row>
    <row r="339" spans="3:17" x14ac:dyDescent="0.25"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>
        <f t="shared" si="161"/>
        <v>0</v>
      </c>
    </row>
    <row r="340" spans="3:17" x14ac:dyDescent="0.25"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>
        <f t="shared" si="161"/>
        <v>0</v>
      </c>
    </row>
    <row r="341" spans="3:17" x14ac:dyDescent="0.25"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>
        <f t="shared" si="161"/>
        <v>0</v>
      </c>
    </row>
    <row r="342" spans="3:17" x14ac:dyDescent="0.25"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>
        <f t="shared" si="161"/>
        <v>0</v>
      </c>
    </row>
    <row r="343" spans="3:17" x14ac:dyDescent="0.25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>
        <f t="shared" si="161"/>
        <v>0</v>
      </c>
    </row>
    <row r="344" spans="3:17" x14ac:dyDescent="0.25"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>
        <f t="shared" si="161"/>
        <v>0</v>
      </c>
    </row>
    <row r="345" spans="3:17" x14ac:dyDescent="0.25">
      <c r="C345" s="935" t="s">
        <v>387</v>
      </c>
      <c r="D345" s="936"/>
      <c r="E345" s="16">
        <f t="shared" ref="E345:P345" si="162">SUM(E319:E344)</f>
        <v>0</v>
      </c>
      <c r="F345" s="16">
        <f t="shared" si="162"/>
        <v>0</v>
      </c>
      <c r="G345" s="16">
        <f t="shared" si="162"/>
        <v>0</v>
      </c>
      <c r="H345" s="16">
        <f t="shared" si="162"/>
        <v>0</v>
      </c>
      <c r="I345" s="16">
        <f t="shared" si="162"/>
        <v>0</v>
      </c>
      <c r="J345" s="16">
        <f t="shared" si="162"/>
        <v>0</v>
      </c>
      <c r="K345" s="16">
        <f t="shared" si="162"/>
        <v>0</v>
      </c>
      <c r="L345" s="16">
        <f t="shared" si="162"/>
        <v>0</v>
      </c>
      <c r="M345" s="16">
        <f t="shared" si="162"/>
        <v>0</v>
      </c>
      <c r="N345" s="16">
        <f t="shared" si="162"/>
        <v>0</v>
      </c>
      <c r="O345" s="16">
        <f t="shared" si="162"/>
        <v>0</v>
      </c>
      <c r="P345" s="16">
        <f t="shared" si="162"/>
        <v>0</v>
      </c>
      <c r="Q345" s="116">
        <f t="shared" si="161"/>
        <v>0</v>
      </c>
    </row>
    <row r="346" spans="3:17" x14ac:dyDescent="0.25">
      <c r="C346" s="1002" t="s">
        <v>388</v>
      </c>
      <c r="D346" s="1003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</row>
    <row r="347" spans="3:17" x14ac:dyDescent="0.25">
      <c r="C347" s="16" t="s">
        <v>389</v>
      </c>
      <c r="D347" s="16" t="s">
        <v>390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2">
        <v>0</v>
      </c>
      <c r="O347" s="92">
        <v>0</v>
      </c>
      <c r="P347" s="92">
        <v>0</v>
      </c>
      <c r="Q347" s="16">
        <f>SUM(E347:P347)</f>
        <v>0</v>
      </c>
    </row>
    <row r="348" spans="3:17" x14ac:dyDescent="0.25">
      <c r="C348" s="16" t="s">
        <v>389</v>
      </c>
      <c r="D348" s="16" t="s">
        <v>391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2">
        <v>0</v>
      </c>
      <c r="O348" s="92">
        <v>0</v>
      </c>
      <c r="P348" s="92">
        <v>0</v>
      </c>
      <c r="Q348" s="16">
        <f>SUM(E348:P348)</f>
        <v>0</v>
      </c>
    </row>
    <row r="349" spans="3:17" x14ac:dyDescent="0.25">
      <c r="C349" s="935" t="s">
        <v>392</v>
      </c>
      <c r="D349" s="936"/>
      <c r="E349" s="16">
        <f t="shared" ref="E349:Q349" si="163">E347+E348</f>
        <v>0</v>
      </c>
      <c r="F349" s="16">
        <f t="shared" si="163"/>
        <v>0</v>
      </c>
      <c r="G349" s="16">
        <f t="shared" si="163"/>
        <v>0</v>
      </c>
      <c r="H349" s="16">
        <f t="shared" si="163"/>
        <v>0</v>
      </c>
      <c r="I349" s="16">
        <f t="shared" si="163"/>
        <v>0</v>
      </c>
      <c r="J349" s="16">
        <f t="shared" si="163"/>
        <v>0</v>
      </c>
      <c r="K349" s="16">
        <f t="shared" si="163"/>
        <v>0</v>
      </c>
      <c r="L349" s="16">
        <f t="shared" si="163"/>
        <v>0</v>
      </c>
      <c r="M349" s="16">
        <f t="shared" si="163"/>
        <v>0</v>
      </c>
      <c r="N349" s="16">
        <f t="shared" si="163"/>
        <v>0</v>
      </c>
      <c r="O349" s="16">
        <f t="shared" si="163"/>
        <v>0</v>
      </c>
      <c r="P349" s="16">
        <f t="shared" si="163"/>
        <v>0</v>
      </c>
      <c r="Q349" s="16">
        <f t="shared" si="163"/>
        <v>0</v>
      </c>
    </row>
    <row r="350" spans="3:17" x14ac:dyDescent="0.25">
      <c r="C350" s="935" t="s">
        <v>201</v>
      </c>
      <c r="D350" s="936"/>
      <c r="E350" s="92">
        <f t="shared" ref="E350:Q350" si="164">E226+E272+E281+E291+E317+E345+E349</f>
        <v>1393.1703569119857</v>
      </c>
      <c r="F350" s="92">
        <f t="shared" si="164"/>
        <v>871.13908862988217</v>
      </c>
      <c r="G350" s="92">
        <f t="shared" si="164"/>
        <v>975.82215416589133</v>
      </c>
      <c r="H350" s="92">
        <f t="shared" si="164"/>
        <v>1216.3523659306181</v>
      </c>
      <c r="I350" s="92">
        <f t="shared" si="164"/>
        <v>1367.0968459477028</v>
      </c>
      <c r="J350" s="92">
        <f t="shared" si="164"/>
        <v>1356.1063013060671</v>
      </c>
      <c r="K350" s="92">
        <f t="shared" si="164"/>
        <v>1261.7760886251529</v>
      </c>
      <c r="L350" s="92">
        <f t="shared" si="164"/>
        <v>1200.1017818886501</v>
      </c>
      <c r="M350" s="92">
        <f t="shared" si="164"/>
        <v>1304.6430192958078</v>
      </c>
      <c r="N350" s="92">
        <f t="shared" si="164"/>
        <v>1454.45778084832</v>
      </c>
      <c r="O350" s="92">
        <f t="shared" si="164"/>
        <v>1427.9556208322806</v>
      </c>
      <c r="P350" s="92">
        <f t="shared" si="164"/>
        <v>1581.9638429098836</v>
      </c>
      <c r="Q350" s="116">
        <f t="shared" si="164"/>
        <v>16698.235627292241</v>
      </c>
    </row>
    <row r="351" spans="3:17" x14ac:dyDescent="0.25">
      <c r="D351" s="22"/>
      <c r="E351" s="22"/>
    </row>
    <row r="352" spans="3:17" x14ac:dyDescent="0.25">
      <c r="C352" s="22" t="s">
        <v>482</v>
      </c>
      <c r="J352" s="25"/>
    </row>
    <row r="353" spans="2:17" x14ac:dyDescent="0.25">
      <c r="C353" s="13"/>
      <c r="Q353" s="25" t="s">
        <v>101</v>
      </c>
    </row>
    <row r="354" spans="2:17" x14ac:dyDescent="0.25">
      <c r="C354" s="940" t="s">
        <v>310</v>
      </c>
      <c r="D354" s="940" t="s">
        <v>311</v>
      </c>
      <c r="E354" s="946" t="s">
        <v>423</v>
      </c>
      <c r="F354" s="946"/>
      <c r="G354" s="946"/>
      <c r="H354" s="946"/>
      <c r="I354" s="946"/>
      <c r="J354" s="946"/>
      <c r="K354" s="946"/>
      <c r="L354" s="946"/>
      <c r="M354" s="946"/>
      <c r="N354" s="946"/>
      <c r="O354" s="946"/>
      <c r="P354" s="946"/>
      <c r="Q354" s="946"/>
    </row>
    <row r="355" spans="2:17" x14ac:dyDescent="0.25">
      <c r="C355" s="942"/>
      <c r="D355" s="942"/>
      <c r="E355" s="12" t="s">
        <v>223</v>
      </c>
      <c r="F355" s="12" t="s">
        <v>224</v>
      </c>
      <c r="G355" s="12" t="s">
        <v>225</v>
      </c>
      <c r="H355" s="12" t="s">
        <v>226</v>
      </c>
      <c r="I355" s="12" t="s">
        <v>227</v>
      </c>
      <c r="J355" s="12" t="s">
        <v>228</v>
      </c>
      <c r="K355" s="12" t="s">
        <v>229</v>
      </c>
      <c r="L355" s="12" t="s">
        <v>230</v>
      </c>
      <c r="M355" s="12" t="s">
        <v>231</v>
      </c>
      <c r="N355" s="12" t="s">
        <v>232</v>
      </c>
      <c r="O355" s="12" t="s">
        <v>233</v>
      </c>
      <c r="P355" s="12" t="s">
        <v>234</v>
      </c>
      <c r="Q355" s="12" t="s">
        <v>90</v>
      </c>
    </row>
    <row r="356" spans="2:17" x14ac:dyDescent="0.25">
      <c r="C356" s="944"/>
      <c r="D356" s="944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</row>
    <row r="357" spans="2:17" x14ac:dyDescent="0.25">
      <c r="B357" s="85"/>
      <c r="C357" s="1002" t="s">
        <v>312</v>
      </c>
      <c r="D357" s="1003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</row>
    <row r="358" spans="2:17" x14ac:dyDescent="0.25">
      <c r="C358" s="935" t="s">
        <v>313</v>
      </c>
      <c r="D358" s="93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</row>
    <row r="359" spans="2:17" x14ac:dyDescent="0.25">
      <c r="B359" s="85"/>
      <c r="C359" s="999" t="s">
        <v>314</v>
      </c>
      <c r="D359" s="84" t="s">
        <v>315</v>
      </c>
      <c r="E359" s="263">
        <f>'[39]TGSPDCL MoD'!AJ4+'[39]TGSPDCL MoD'!AJ5</f>
        <v>69.876673461096516</v>
      </c>
      <c r="F359" s="263">
        <f>'[39]TGSPDCL MoD'!AK4+'[39]TGSPDCL MoD'!AK5</f>
        <v>87.678587890471107</v>
      </c>
      <c r="G359" s="263">
        <f>'[39]TGSPDCL MoD'!AL4+'[39]TGSPDCL MoD'!AL5</f>
        <v>84.850246345617279</v>
      </c>
      <c r="H359" s="263">
        <f>'[39]TGSPDCL MoD'!AM4+'[39]TGSPDCL MoD'!AM5</f>
        <v>0</v>
      </c>
      <c r="I359" s="263">
        <f>'[39]TGSPDCL MoD'!AN4+'[39]TGSPDCL MoD'!AN5</f>
        <v>28.36660196456419</v>
      </c>
      <c r="J359" s="263">
        <f>'[39]TGSPDCL MoD'!AO4+'[39]TGSPDCL MoD'!AO5</f>
        <v>58.646493797706</v>
      </c>
      <c r="K359" s="263">
        <f>'[39]TGSPDCL MoD'!AP4+'[39]TGSPDCL MoD'!AP5</f>
        <v>56.733203929128379</v>
      </c>
      <c r="L359" s="263">
        <f>'[39]TGSPDCL MoD'!AQ4+'[39]TGSPDCL MoD'!AQ5</f>
        <v>70.288422413706854</v>
      </c>
      <c r="M359" s="263">
        <f>'[39]TGSPDCL MoD'!AR4+'[39]TGSPDCL MoD'!AR5</f>
        <v>62.535463421880138</v>
      </c>
      <c r="N359" s="263">
        <f>'[39]TGSPDCL MoD'!AS4+'[39]TGSPDCL MoD'!AS5</f>
        <v>62.535463421880138</v>
      </c>
      <c r="O359" s="263">
        <f>'[39]TGSPDCL MoD'!AT4+'[39]TGSPDCL MoD'!AT5</f>
        <v>71.166064459485824</v>
      </c>
      <c r="P359" s="263">
        <f>'[39]TGSPDCL MoD'!AU4+'[39]TGSPDCL MoD'!AU5</f>
        <v>78.008155402551509</v>
      </c>
      <c r="Q359" s="263">
        <f t="shared" ref="Q359:Q377" si="165">SUM(E359:P359)</f>
        <v>730.6853765080881</v>
      </c>
    </row>
    <row r="360" spans="2:17" x14ac:dyDescent="0.25">
      <c r="B360" s="85"/>
      <c r="C360" s="1000"/>
      <c r="D360" s="84" t="s">
        <v>316</v>
      </c>
      <c r="E360" s="263">
        <f>'[39]TGSPDCL MoD'!AJ6</f>
        <v>65.752273296339894</v>
      </c>
      <c r="F360" s="263">
        <f>'[39]TGSPDCL MoD'!AK6</f>
        <v>0</v>
      </c>
      <c r="G360" s="263">
        <f>'[39]TGSPDCL MoD'!AL6</f>
        <v>37.891140543653499</v>
      </c>
      <c r="H360" s="263">
        <f>'[39]TGSPDCL MoD'!AM6</f>
        <v>59.012391993703851</v>
      </c>
      <c r="I360" s="263">
        <f>'[39]TGSPDCL MoD'!AN6</f>
        <v>52.320522848962639</v>
      </c>
      <c r="J360" s="263">
        <f>'[39]TGSPDCL MoD'!AO6</f>
        <v>53.829987158593497</v>
      </c>
      <c r="K360" s="263">
        <f>'[39]TGSPDCL MoD'!AP6</f>
        <v>50.670113432885678</v>
      </c>
      <c r="L360" s="263">
        <f>'[39]TGSPDCL MoD'!AQ6</f>
        <v>75.524910019980183</v>
      </c>
      <c r="M360" s="263">
        <f>'[39]TGSPDCL MoD'!AR6</f>
        <v>60.173949389354995</v>
      </c>
      <c r="N360" s="263">
        <f>'[39]TGSPDCL MoD'!AS6</f>
        <v>63.93943303305899</v>
      </c>
      <c r="O360" s="263">
        <f>'[39]TGSPDCL MoD'!AT6</f>
        <v>63.56053085312859</v>
      </c>
      <c r="P360" s="263">
        <f>'[39]TGSPDCL MoD'!AU6</f>
        <v>74.853576662217478</v>
      </c>
      <c r="Q360" s="263">
        <f t="shared" si="165"/>
        <v>657.5288292318794</v>
      </c>
    </row>
    <row r="361" spans="2:17" x14ac:dyDescent="0.25">
      <c r="B361" s="85"/>
      <c r="C361" s="1000"/>
      <c r="D361" s="84" t="s">
        <v>317</v>
      </c>
      <c r="E361" s="263">
        <f>'[39]TGSPDCL MoD'!AJ7</f>
        <v>104.10371785376215</v>
      </c>
      <c r="F361" s="263">
        <f>'[39]TGSPDCL MoD'!AK7</f>
        <v>0</v>
      </c>
      <c r="G361" s="263">
        <f>'[39]TGSPDCL MoD'!AL7</f>
        <v>58.504568711205174</v>
      </c>
      <c r="H361" s="263">
        <f>'[39]TGSPDCL MoD'!AM7</f>
        <v>98.171210703626315</v>
      </c>
      <c r="I361" s="263">
        <f>'[39]TGSPDCL MoD'!AN7</f>
        <v>80.902641340347941</v>
      </c>
      <c r="J361" s="263">
        <f>'[39]TGSPDCL MoD'!AO7</f>
        <v>88.617214371384279</v>
      </c>
      <c r="K361" s="263">
        <f>'[39]TGSPDCL MoD'!AP7</f>
        <v>79.191252400537991</v>
      </c>
      <c r="L361" s="263">
        <f>'[39]TGSPDCL MoD'!AQ7</f>
        <v>117.87801839341675</v>
      </c>
      <c r="M361" s="263">
        <f>'[39]TGSPDCL MoD'!AR7</f>
        <v>102.38865512035056</v>
      </c>
      <c r="N361" s="263">
        <f>'[39]TGSPDCL MoD'!AS7</f>
        <v>100.3392461979342</v>
      </c>
      <c r="O361" s="263">
        <f>'[39]TGSPDCL MoD'!AT7</f>
        <v>99.078205332020985</v>
      </c>
      <c r="P361" s="263">
        <f>'[39]TGSPDCL MoD'!AU7</f>
        <v>120.42326473381392</v>
      </c>
      <c r="Q361" s="263">
        <f t="shared" si="165"/>
        <v>1049.5979951584004</v>
      </c>
    </row>
    <row r="362" spans="2:17" x14ac:dyDescent="0.25">
      <c r="B362" s="85"/>
      <c r="C362" s="1000"/>
      <c r="D362" s="84" t="s">
        <v>318</v>
      </c>
      <c r="E362" s="263">
        <f>'[39]TGSPDCL MoD'!AJ8</f>
        <v>9.6555494041842405</v>
      </c>
      <c r="F362" s="263">
        <f>'[39]TGSPDCL MoD'!AK8</f>
        <v>0</v>
      </c>
      <c r="G362" s="263">
        <f>'[39]TGSPDCL MoD'!AL8</f>
        <v>5.8622978525403715</v>
      </c>
      <c r="H362" s="263">
        <f>'[39]TGSPDCL MoD'!AM8</f>
        <v>8.3738901677954782</v>
      </c>
      <c r="I362" s="263">
        <f>'[39]TGSPDCL MoD'!AN8</f>
        <v>7.8393865400638436</v>
      </c>
      <c r="J362" s="263">
        <f>'[39]TGSPDCL MoD'!AO8</f>
        <v>8.1037646785117516</v>
      </c>
      <c r="K362" s="263">
        <f>'[39]TGSPDCL MoD'!AP8</f>
        <v>7.8393865400638436</v>
      </c>
      <c r="L362" s="263">
        <f>'[39]TGSPDCL MoD'!AQ8</f>
        <v>9.550318260010588</v>
      </c>
      <c r="M362" s="263">
        <f>'[39]TGSPDCL MoD'!AR8</f>
        <v>8.6411419816612955</v>
      </c>
      <c r="N362" s="263">
        <f>'[39]TGSPDCL MoD'!AS8</f>
        <v>8.6411419816612955</v>
      </c>
      <c r="O362" s="263">
        <f>'[39]TGSPDCL MoD'!AT8</f>
        <v>9.8337172800947918</v>
      </c>
      <c r="P362" s="263">
        <f>'[39]TGSPDCL MoD'!AU8</f>
        <v>10.779156492587834</v>
      </c>
      <c r="Q362" s="263">
        <f t="shared" si="165"/>
        <v>95.11975117917531</v>
      </c>
    </row>
    <row r="363" spans="2:17" x14ac:dyDescent="0.25">
      <c r="B363" s="85"/>
      <c r="C363" s="1000"/>
      <c r="D363" s="84" t="s">
        <v>319</v>
      </c>
      <c r="E363" s="263">
        <f>'[39]TGSPDCL MoD'!AJ9</f>
        <v>71.200374928523871</v>
      </c>
      <c r="F363" s="263">
        <f>'[39]TGSPDCL MoD'!AK9</f>
        <v>73.573720759474696</v>
      </c>
      <c r="G363" s="263">
        <f>'[39]TGSPDCL MoD'!AL9</f>
        <v>71.200374928523885</v>
      </c>
      <c r="H363" s="263">
        <f>'[39]TGSPDCL MoD'!AM9</f>
        <v>75.128095141717083</v>
      </c>
      <c r="I363" s="263">
        <f>'[39]TGSPDCL MoD'!AN9</f>
        <v>61.138725701535293</v>
      </c>
      <c r="J363" s="263">
        <f>'[39]TGSPDCL MoD'!AO9</f>
        <v>66.940306000370214</v>
      </c>
      <c r="K363" s="263">
        <f>'[39]TGSPDCL MoD'!AP9</f>
        <v>0</v>
      </c>
      <c r="L363" s="263">
        <f>'[39]TGSPDCL MoD'!AQ9</f>
        <v>35.600187464261936</v>
      </c>
      <c r="M363" s="263">
        <f>'[39]TGSPDCL MoD'!AR9</f>
        <v>71.16453452441516</v>
      </c>
      <c r="N363" s="263">
        <f>'[39]TGSPDCL MoD'!AS9</f>
        <v>64.247474466020122</v>
      </c>
      <c r="O363" s="263">
        <f>'[39]TGSPDCL MoD'!AT9</f>
        <v>63.010660441440145</v>
      </c>
      <c r="P363" s="263">
        <f>'[39]TGSPDCL MoD'!AU9</f>
        <v>78.236843906201926</v>
      </c>
      <c r="Q363" s="263">
        <f t="shared" si="165"/>
        <v>731.44129826248422</v>
      </c>
    </row>
    <row r="364" spans="2:17" x14ac:dyDescent="0.25">
      <c r="B364" s="85"/>
      <c r="C364" s="1000"/>
      <c r="D364" s="84" t="s">
        <v>320</v>
      </c>
      <c r="E364" s="263">
        <f>'[39]TGSPDCL MoD'!AJ10</f>
        <v>80.216130329090277</v>
      </c>
      <c r="F364" s="263">
        <f>'[39]TGSPDCL MoD'!AK10</f>
        <v>82.890001340059953</v>
      </c>
      <c r="G364" s="263">
        <f>'[39]TGSPDCL MoD'!AL10</f>
        <v>80.216130329090262</v>
      </c>
      <c r="H364" s="263">
        <f>'[39]TGSPDCL MoD'!AM10</f>
        <v>84.641198551469671</v>
      </c>
      <c r="I364" s="263">
        <f>'[39]TGSPDCL MoD'!AN10</f>
        <v>70.63162086019193</v>
      </c>
      <c r="J364" s="263">
        <f>'[39]TGSPDCL MoD'!AO10</f>
        <v>77.793509521445301</v>
      </c>
      <c r="K364" s="263">
        <f>'[39]TGSPDCL MoD'!AP10</f>
        <v>67.700751451753732</v>
      </c>
      <c r="L364" s="263">
        <f>'[39]TGSPDCL MoD'!AQ10</f>
        <v>0</v>
      </c>
      <c r="M364" s="263">
        <f>'[39]TGSPDCL MoD'!AR10</f>
        <v>41.445000670029984</v>
      </c>
      <c r="N364" s="263">
        <f>'[39]TGSPDCL MoD'!AS10</f>
        <v>79.259106523354802</v>
      </c>
      <c r="O364" s="263">
        <f>'[39]TGSPDCL MoD'!AT10</f>
        <v>76.14253449710705</v>
      </c>
      <c r="P364" s="263">
        <f>'[39]TGSPDCL MoD'!AU10</f>
        <v>93.397184608518273</v>
      </c>
      <c r="Q364" s="263">
        <f t="shared" si="165"/>
        <v>834.33316868211125</v>
      </c>
    </row>
    <row r="365" spans="2:17" x14ac:dyDescent="0.25">
      <c r="B365" s="85"/>
      <c r="C365" s="1000"/>
      <c r="D365" s="84" t="s">
        <v>321</v>
      </c>
      <c r="E365" s="263">
        <f>SUM('[39]TGSPDCL MoD'!AJ11:AJ14)</f>
        <v>152.37767861818082</v>
      </c>
      <c r="F365" s="263">
        <f>SUM('[39]TGSPDCL MoD'!AK11:AK14)</f>
        <v>78.72846728606018</v>
      </c>
      <c r="G365" s="263">
        <f>SUM('[39]TGSPDCL MoD'!AL11:AL14)</f>
        <v>114.28325896363569</v>
      </c>
      <c r="H365" s="263">
        <f>SUM('[39]TGSPDCL MoD'!AM11:AM14)</f>
        <v>160.78348952786934</v>
      </c>
      <c r="I365" s="263">
        <f>SUM('[39]TGSPDCL MoD'!AN11:AN14)</f>
        <v>114.94515308904431</v>
      </c>
      <c r="J365" s="263">
        <f>SUM('[39]TGSPDCL MoD'!AO11:AO14)</f>
        <v>109.45438886658059</v>
      </c>
      <c r="K365" s="263">
        <f>SUM('[39]TGSPDCL MoD'!AP11:AP14)</f>
        <v>124.19138501463004</v>
      </c>
      <c r="L365" s="263">
        <f>SUM('[39]TGSPDCL MoD'!AQ11:AQ14)</f>
        <v>114.2832589636357</v>
      </c>
      <c r="M365" s="263">
        <f>SUM('[39]TGSPDCL MoD'!AR11:AR14)</f>
        <v>137.77481775060517</v>
      </c>
      <c r="N365" s="263">
        <f>SUM('[39]TGSPDCL MoD'!AS11:AS14)</f>
        <v>142.75369448526669</v>
      </c>
      <c r="O365" s="263">
        <f>SUM('[39]TGSPDCL MoD'!AT11:AT14)</f>
        <v>140.40661635607938</v>
      </c>
      <c r="P365" s="263">
        <f>SUM('[39]TGSPDCL MoD'!AU11:AU14)</f>
        <v>169.15495991206302</v>
      </c>
      <c r="Q365" s="263">
        <f t="shared" si="165"/>
        <v>1559.137168833651</v>
      </c>
    </row>
    <row r="366" spans="2:17" x14ac:dyDescent="0.25">
      <c r="B366" s="85"/>
      <c r="C366" s="1000"/>
      <c r="D366" s="84" t="s">
        <v>322</v>
      </c>
      <c r="E366" s="263">
        <f>SUM('[39]TGSPDCL MoD'!AJ15:AJ19)+'[39]TGSPDCL MoD'!$AW$15/12</f>
        <v>445.62931071850363</v>
      </c>
      <c r="F366" s="263">
        <f>SUM('[39]TGSPDCL MoD'!AK15:AK19)+'[39]TGSPDCL MoD'!$AW$15/12</f>
        <v>271.78289827707471</v>
      </c>
      <c r="G366" s="263">
        <f>SUM('[39]TGSPDCL MoD'!AL15:AL19)+'[39]TGSPDCL MoD'!$AW$15/12</f>
        <v>265.31600128625377</v>
      </c>
      <c r="H366" s="263">
        <f>SUM('[39]TGSPDCL MoD'!AM15:AM19)+'[39]TGSPDCL MoD'!$AW$15/12</f>
        <v>289.81968263141283</v>
      </c>
      <c r="I366" s="263">
        <f>SUM('[39]TGSPDCL MoD'!AN15:AN19)+'[39]TGSPDCL MoD'!$AW$15/12</f>
        <v>414.49346958717149</v>
      </c>
      <c r="J366" s="263">
        <f>SUM('[39]TGSPDCL MoD'!AO15:AO19)+'[39]TGSPDCL MoD'!$AW$15/12</f>
        <v>467.09975648162288</v>
      </c>
      <c r="K366" s="263">
        <f>SUM('[39]TGSPDCL MoD'!AP15:AP19)+'[39]TGSPDCL MoD'!$AW$15/12</f>
        <v>424.70283614885011</v>
      </c>
      <c r="L366" s="263">
        <f>SUM('[39]TGSPDCL MoD'!AQ15:AQ19)+'[39]TGSPDCL MoD'!$AW$15/12</f>
        <v>353.36999760484946</v>
      </c>
      <c r="M366" s="263">
        <f>SUM('[39]TGSPDCL MoD'!AR15:AR19)+'[39]TGSPDCL MoD'!$AW$15/12</f>
        <v>411.84683726418166</v>
      </c>
      <c r="N366" s="263">
        <f>SUM('[39]TGSPDCL MoD'!AS15:AS19)+'[39]TGSPDCL MoD'!$AW$15/12</f>
        <v>458.66138473641809</v>
      </c>
      <c r="O366" s="263">
        <f>SUM('[39]TGSPDCL MoD'!AT15:AT19)+'[39]TGSPDCL MoD'!$AW$15/12</f>
        <v>435.03472762865511</v>
      </c>
      <c r="P366" s="263">
        <f>SUM('[39]TGSPDCL MoD'!AU15:AU19)+'[39]TGSPDCL MoD'!$AW$15/12</f>
        <v>500.17542692772969</v>
      </c>
      <c r="Q366" s="263">
        <f t="shared" si="165"/>
        <v>4737.9323292927238</v>
      </c>
    </row>
    <row r="367" spans="2:17" x14ac:dyDescent="0.3">
      <c r="B367" s="85"/>
      <c r="C367" s="1000"/>
      <c r="D367" s="397" t="s">
        <v>451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>
        <f t="shared" si="165"/>
        <v>0</v>
      </c>
    </row>
    <row r="368" spans="2:17" x14ac:dyDescent="0.25">
      <c r="B368" s="85"/>
      <c r="C368" s="1000"/>
      <c r="D368" s="8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>
        <f t="shared" si="165"/>
        <v>0</v>
      </c>
    </row>
    <row r="369" spans="2:18" x14ac:dyDescent="0.25">
      <c r="B369" s="85"/>
      <c r="C369" s="1000"/>
      <c r="D369" s="8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>
        <f t="shared" si="165"/>
        <v>0</v>
      </c>
    </row>
    <row r="370" spans="2:18" x14ac:dyDescent="0.25">
      <c r="B370" s="85"/>
      <c r="C370" s="1000"/>
      <c r="D370" s="84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>
        <f t="shared" si="165"/>
        <v>0</v>
      </c>
    </row>
    <row r="371" spans="2:18" x14ac:dyDescent="0.25">
      <c r="B371" s="85"/>
      <c r="C371" s="1000"/>
      <c r="D371" s="84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>
        <f t="shared" si="165"/>
        <v>0</v>
      </c>
    </row>
    <row r="372" spans="2:18" x14ac:dyDescent="0.25">
      <c r="B372" s="85"/>
      <c r="C372" s="1000"/>
      <c r="D372" s="84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si="165"/>
        <v>0</v>
      </c>
    </row>
    <row r="373" spans="2:18" x14ac:dyDescent="0.25">
      <c r="B373" s="85"/>
      <c r="C373" s="1000"/>
      <c r="D373" s="84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65"/>
        <v>0</v>
      </c>
    </row>
    <row r="374" spans="2:18" x14ac:dyDescent="0.25">
      <c r="B374" s="85"/>
      <c r="C374" s="1000"/>
      <c r="D374" s="84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65"/>
        <v>0</v>
      </c>
    </row>
    <row r="375" spans="2:18" x14ac:dyDescent="0.25">
      <c r="B375" s="85"/>
      <c r="C375" s="1000"/>
      <c r="D375" s="84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65"/>
        <v>0</v>
      </c>
    </row>
    <row r="376" spans="2:18" x14ac:dyDescent="0.25">
      <c r="B376" s="85"/>
      <c r="C376" s="1001"/>
      <c r="D376" s="84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65"/>
        <v>0</v>
      </c>
    </row>
    <row r="377" spans="2:18" x14ac:dyDescent="0.25">
      <c r="C377" s="937" t="s">
        <v>188</v>
      </c>
      <c r="D377" s="938"/>
      <c r="E377" s="263">
        <f t="shared" ref="E377:P377" si="166">SUM(E359:E376)</f>
        <v>998.81170860968132</v>
      </c>
      <c r="F377" s="263">
        <f t="shared" si="166"/>
        <v>594.6536755531406</v>
      </c>
      <c r="G377" s="263">
        <f t="shared" si="166"/>
        <v>718.12401896051983</v>
      </c>
      <c r="H377" s="263">
        <f t="shared" si="166"/>
        <v>775.92995871759456</v>
      </c>
      <c r="I377" s="263">
        <f t="shared" si="166"/>
        <v>830.63812193188164</v>
      </c>
      <c r="J377" s="263">
        <f t="shared" si="166"/>
        <v>930.48542087621445</v>
      </c>
      <c r="K377" s="263">
        <f t="shared" si="166"/>
        <v>811.02892891784973</v>
      </c>
      <c r="L377" s="263">
        <f t="shared" si="166"/>
        <v>776.49511311986157</v>
      </c>
      <c r="M377" s="263">
        <f t="shared" si="166"/>
        <v>895.97040012247885</v>
      </c>
      <c r="N377" s="263">
        <f t="shared" si="166"/>
        <v>980.37694484559438</v>
      </c>
      <c r="O377" s="263">
        <f t="shared" si="166"/>
        <v>958.23305684801187</v>
      </c>
      <c r="P377" s="263">
        <f t="shared" si="166"/>
        <v>1125.0285686456837</v>
      </c>
      <c r="Q377" s="264">
        <f t="shared" si="165"/>
        <v>10395.775917148512</v>
      </c>
      <c r="R377" s="492"/>
    </row>
    <row r="378" spans="2:18" x14ac:dyDescent="0.25">
      <c r="C378" s="935" t="s">
        <v>323</v>
      </c>
      <c r="D378" s="93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</row>
    <row r="379" spans="2:18" x14ac:dyDescent="0.25">
      <c r="C379" s="1004" t="s">
        <v>314</v>
      </c>
      <c r="D379" s="16" t="s">
        <v>324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f t="shared" ref="Q379:Q397" si="167">SUM(E379:P379)</f>
        <v>0</v>
      </c>
    </row>
    <row r="380" spans="2:18" x14ac:dyDescent="0.25">
      <c r="C380" s="1005"/>
      <c r="D380" s="16" t="s">
        <v>325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f t="shared" si="167"/>
        <v>0</v>
      </c>
    </row>
    <row r="381" spans="2:18" x14ac:dyDescent="0.25">
      <c r="C381" s="1005"/>
      <c r="D381" s="16" t="s">
        <v>326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f t="shared" si="167"/>
        <v>0</v>
      </c>
    </row>
    <row r="382" spans="2:18" x14ac:dyDescent="0.25">
      <c r="C382" s="1005"/>
      <c r="D382" s="16" t="s">
        <v>327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f t="shared" si="167"/>
        <v>0</v>
      </c>
    </row>
    <row r="383" spans="2:18" x14ac:dyDescent="0.25">
      <c r="C383" s="1005"/>
      <c r="D383" s="16" t="s">
        <v>328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f t="shared" si="167"/>
        <v>0</v>
      </c>
    </row>
    <row r="384" spans="2:18" x14ac:dyDescent="0.25">
      <c r="C384" s="1005"/>
      <c r="D384" s="16" t="s">
        <v>329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f t="shared" si="167"/>
        <v>0</v>
      </c>
    </row>
    <row r="385" spans="3:18" x14ac:dyDescent="0.25">
      <c r="C385" s="1005"/>
      <c r="D385" s="16" t="s">
        <v>330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f t="shared" si="167"/>
        <v>0</v>
      </c>
    </row>
    <row r="386" spans="3:18" x14ac:dyDescent="0.25">
      <c r="C386" s="1005"/>
      <c r="D386" s="16" t="s">
        <v>331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f t="shared" si="167"/>
        <v>0</v>
      </c>
    </row>
    <row r="387" spans="3:18" x14ac:dyDescent="0.25">
      <c r="C387" s="100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f t="shared" si="167"/>
        <v>0</v>
      </c>
    </row>
    <row r="388" spans="3:18" x14ac:dyDescent="0.25">
      <c r="C388" s="100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f t="shared" si="167"/>
        <v>0</v>
      </c>
    </row>
    <row r="389" spans="3:18" x14ac:dyDescent="0.25">
      <c r="C389" s="100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>
        <f t="shared" si="167"/>
        <v>0</v>
      </c>
    </row>
    <row r="390" spans="3:18" x14ac:dyDescent="0.3">
      <c r="C390" s="1005"/>
      <c r="D390" s="397" t="s">
        <v>452</v>
      </c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>
        <f t="shared" si="167"/>
        <v>0</v>
      </c>
    </row>
    <row r="391" spans="3:18" x14ac:dyDescent="0.3">
      <c r="C391" s="1005"/>
      <c r="D391" s="397" t="s">
        <v>453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>
        <f t="shared" si="167"/>
        <v>0</v>
      </c>
    </row>
    <row r="392" spans="3:18" x14ac:dyDescent="0.25">
      <c r="C392" s="100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>
        <f t="shared" si="167"/>
        <v>0</v>
      </c>
    </row>
    <row r="393" spans="3:18" x14ac:dyDescent="0.25">
      <c r="C393" s="100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>
        <f t="shared" si="167"/>
        <v>0</v>
      </c>
    </row>
    <row r="394" spans="3:18" x14ac:dyDescent="0.25">
      <c r="C394" s="100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>
        <f t="shared" si="167"/>
        <v>0</v>
      </c>
    </row>
    <row r="395" spans="3:18" x14ac:dyDescent="0.25">
      <c r="C395" s="100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>
        <f t="shared" si="167"/>
        <v>0</v>
      </c>
    </row>
    <row r="396" spans="3:18" x14ac:dyDescent="0.25">
      <c r="C396" s="1006"/>
      <c r="D396" s="15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>
        <f t="shared" si="167"/>
        <v>0</v>
      </c>
    </row>
    <row r="397" spans="3:18" x14ac:dyDescent="0.25">
      <c r="C397" s="937" t="s">
        <v>188</v>
      </c>
      <c r="D397" s="938"/>
      <c r="E397" s="16">
        <f t="shared" ref="E397:P397" si="168">SUM(E379:E396)</f>
        <v>0</v>
      </c>
      <c r="F397" s="16">
        <f t="shared" si="168"/>
        <v>0</v>
      </c>
      <c r="G397" s="16">
        <f t="shared" si="168"/>
        <v>0</v>
      </c>
      <c r="H397" s="16">
        <f t="shared" si="168"/>
        <v>0</v>
      </c>
      <c r="I397" s="16">
        <f t="shared" si="168"/>
        <v>0</v>
      </c>
      <c r="J397" s="16">
        <f t="shared" si="168"/>
        <v>0</v>
      </c>
      <c r="K397" s="16">
        <f t="shared" si="168"/>
        <v>0</v>
      </c>
      <c r="L397" s="16">
        <f t="shared" si="168"/>
        <v>0</v>
      </c>
      <c r="M397" s="16">
        <f t="shared" si="168"/>
        <v>0</v>
      </c>
      <c r="N397" s="16">
        <f t="shared" si="168"/>
        <v>0</v>
      </c>
      <c r="O397" s="16">
        <f t="shared" si="168"/>
        <v>0</v>
      </c>
      <c r="P397" s="16">
        <f t="shared" si="168"/>
        <v>0</v>
      </c>
      <c r="Q397" s="116">
        <f t="shared" si="167"/>
        <v>0</v>
      </c>
      <c r="R397" s="492"/>
    </row>
    <row r="398" spans="3:18" x14ac:dyDescent="0.25">
      <c r="C398" s="935" t="s">
        <v>332</v>
      </c>
      <c r="D398" s="936"/>
      <c r="E398" s="16">
        <f t="shared" ref="E398:Q398" si="169">E377+E397</f>
        <v>998.81170860968132</v>
      </c>
      <c r="F398" s="16">
        <f t="shared" si="169"/>
        <v>594.6536755531406</v>
      </c>
      <c r="G398" s="16">
        <f t="shared" si="169"/>
        <v>718.12401896051983</v>
      </c>
      <c r="H398" s="16">
        <f t="shared" si="169"/>
        <v>775.92995871759456</v>
      </c>
      <c r="I398" s="16">
        <f t="shared" si="169"/>
        <v>830.63812193188164</v>
      </c>
      <c r="J398" s="16">
        <f t="shared" si="169"/>
        <v>930.48542087621445</v>
      </c>
      <c r="K398" s="16">
        <f t="shared" si="169"/>
        <v>811.02892891784973</v>
      </c>
      <c r="L398" s="16">
        <f t="shared" si="169"/>
        <v>776.49511311986157</v>
      </c>
      <c r="M398" s="16">
        <f t="shared" si="169"/>
        <v>895.97040012247885</v>
      </c>
      <c r="N398" s="16">
        <f t="shared" si="169"/>
        <v>980.37694484559438</v>
      </c>
      <c r="O398" s="16">
        <f t="shared" si="169"/>
        <v>958.23305684801187</v>
      </c>
      <c r="P398" s="16">
        <f t="shared" si="169"/>
        <v>1125.0285686456837</v>
      </c>
      <c r="Q398" s="116">
        <f t="shared" si="169"/>
        <v>10395.775917148512</v>
      </c>
      <c r="R398" s="492"/>
    </row>
    <row r="399" spans="3:18" x14ac:dyDescent="0.25">
      <c r="C399" s="1002" t="s">
        <v>333</v>
      </c>
      <c r="D399" s="1003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</row>
    <row r="400" spans="3:18" x14ac:dyDescent="0.25">
      <c r="C400" s="935" t="s">
        <v>313</v>
      </c>
      <c r="D400" s="93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</row>
    <row r="401" spans="3:17" x14ac:dyDescent="0.25">
      <c r="C401" s="1049" t="s">
        <v>334</v>
      </c>
      <c r="D401" s="16" t="s">
        <v>335</v>
      </c>
      <c r="E401" s="92">
        <f>SUM('[39]TGSPDCL MoD'!AJ25:AJ30)+'[39]TGSPDCL MoD'!$AW$25/12</f>
        <v>41.011558086841546</v>
      </c>
      <c r="F401" s="92">
        <f>SUM('[39]TGSPDCL MoD'!AK25:AK30)+'[39]TGSPDCL MoD'!$AW$25/12</f>
        <v>52.475410833266459</v>
      </c>
      <c r="G401" s="92">
        <f>SUM('[39]TGSPDCL MoD'!AL25:AL30)+'[39]TGSPDCL MoD'!$AW$25/12</f>
        <v>53.339138691981454</v>
      </c>
      <c r="H401" s="92">
        <f>SUM('[39]TGSPDCL MoD'!AM25:AM30)+'[39]TGSPDCL MoD'!$AW$25/12</f>
        <v>39.107333214614869</v>
      </c>
      <c r="I401" s="92">
        <f>SUM('[39]TGSPDCL MoD'!AN25:AN30)+'[39]TGSPDCL MoD'!$AW$25/12</f>
        <v>33.527397585558042</v>
      </c>
      <c r="J401" s="92">
        <f>SUM('[39]TGSPDCL MoD'!AO25:AO30)+'[39]TGSPDCL MoD'!$AW$25/12</f>
        <v>35.719090374196476</v>
      </c>
      <c r="K401" s="92">
        <f>SUM('[39]TGSPDCL MoD'!AP25:AP30)+'[39]TGSPDCL MoD'!$AW$25/12</f>
        <v>33.210771383365874</v>
      </c>
      <c r="L401" s="92">
        <f>SUM('[39]TGSPDCL MoD'!AQ25:AQ30)+'[39]TGSPDCL MoD'!$AW$25/12</f>
        <v>49.899617622400271</v>
      </c>
      <c r="M401" s="92">
        <f>SUM('[39]TGSPDCL MoD'!AR25:AR30)+'[39]TGSPDCL MoD'!$AW$25/12</f>
        <v>31.064596386767658</v>
      </c>
      <c r="N401" s="92">
        <f>SUM('[39]TGSPDCL MoD'!AS25:AS30)+'[39]TGSPDCL MoD'!$AW$25/12</f>
        <v>32.829222227701543</v>
      </c>
      <c r="O401" s="92">
        <f>SUM('[39]TGSPDCL MoD'!AT25:AT30)+'[39]TGSPDCL MoD'!$AW$25/12</f>
        <v>41.802154713858236</v>
      </c>
      <c r="P401" s="92">
        <f>SUM('[39]TGSPDCL MoD'!AU25:AU30)+'[39]TGSPDCL MoD'!$AW$25/12</f>
        <v>52.684659453845676</v>
      </c>
      <c r="Q401" s="92">
        <f t="shared" ref="Q401:Q428" si="170">SUM(E401:P401)</f>
        <v>496.67095057439809</v>
      </c>
    </row>
    <row r="402" spans="3:17" x14ac:dyDescent="0.25">
      <c r="C402" s="1050"/>
      <c r="D402" s="16" t="s">
        <v>336</v>
      </c>
      <c r="E402" s="92">
        <f>'[39]TGSPDCL MoD'!AJ31</f>
        <v>10.858256239391858</v>
      </c>
      <c r="F402" s="92">
        <f>'[39]TGSPDCL MoD'!AK31</f>
        <v>13.200233075339131</v>
      </c>
      <c r="G402" s="92">
        <f>'[39]TGSPDCL MoD'!AL31</f>
        <v>12.774419105166899</v>
      </c>
      <c r="H402" s="92">
        <f>'[39]TGSPDCL MoD'!AM31</f>
        <v>0</v>
      </c>
      <c r="I402" s="92">
        <f>'[39]TGSPDCL MoD'!AN31</f>
        <v>4.1250728360434703</v>
      </c>
      <c r="J402" s="92">
        <f>'[39]TGSPDCL MoD'!AO31</f>
        <v>9.0161373456757055</v>
      </c>
      <c r="K402" s="92">
        <f>'[39]TGSPDCL MoD'!AP31</f>
        <v>7.9201398452034608</v>
      </c>
      <c r="L402" s="92">
        <f>'[39]TGSPDCL MoD'!AQ31</f>
        <v>12.774419105166899</v>
      </c>
      <c r="M402" s="92">
        <f>'[39]TGSPDCL MoD'!AR31</f>
        <v>10.378096145904426</v>
      </c>
      <c r="N402" s="92">
        <f>'[39]TGSPDCL MoD'!AS31</f>
        <v>10.560186460271296</v>
      </c>
      <c r="O402" s="92">
        <f>'[39]TGSPDCL MoD'!AT31</f>
        <v>10.496314364745462</v>
      </c>
      <c r="P402" s="92">
        <f>'[39]TGSPDCL MoD'!AU31</f>
        <v>12.69771870617849</v>
      </c>
      <c r="Q402" s="92">
        <f t="shared" si="170"/>
        <v>114.8009932290871</v>
      </c>
    </row>
    <row r="403" spans="3:17" x14ac:dyDescent="0.25">
      <c r="C403" s="1050"/>
      <c r="D403" s="16" t="s">
        <v>337</v>
      </c>
      <c r="E403" s="92">
        <f>SUM('[39]TGSPDCL MoD'!AJ42:AJ45)</f>
        <v>16.956761026785337</v>
      </c>
      <c r="F403" s="92">
        <f>SUM('[39]TGSPDCL MoD'!AK42:AK45)</f>
        <v>16.839311599759984</v>
      </c>
      <c r="G403" s="92">
        <f>SUM('[39]TGSPDCL MoD'!AL42:AL45)</f>
        <v>16.296107999767727</v>
      </c>
      <c r="H403" s="92">
        <f>SUM('[39]TGSPDCL MoD'!AM42:AM45)</f>
        <v>18.204661188929713</v>
      </c>
      <c r="I403" s="92">
        <f>SUM('[39]TGSPDCL MoD'!AN42:AN45)</f>
        <v>17.123898398873308</v>
      </c>
      <c r="J403" s="92">
        <f>SUM('[39]TGSPDCL MoD'!AO42:AO45)</f>
        <v>17.61741405380295</v>
      </c>
      <c r="K403" s="92">
        <f>SUM('[39]TGSPDCL MoD'!AP42:AP45)</f>
        <v>16.156636805175122</v>
      </c>
      <c r="L403" s="92">
        <f>SUM('[39]TGSPDCL MoD'!AQ42:AQ45)</f>
        <v>12.222080999825796</v>
      </c>
      <c r="M403" s="92">
        <f>SUM('[39]TGSPDCL MoD'!AR42:AR45)</f>
        <v>10.737905623157761</v>
      </c>
      <c r="N403" s="92">
        <f>SUM('[39]TGSPDCL MoD'!AS42:AS45)</f>
        <v>15.033067872420865</v>
      </c>
      <c r="O403" s="92">
        <f>SUM('[39]TGSPDCL MoD'!AT42:AT45)</f>
        <v>17.03016691867618</v>
      </c>
      <c r="P403" s="92">
        <f>SUM('[39]TGSPDCL MoD'!AU42:AU45)</f>
        <v>18.204661188929713</v>
      </c>
      <c r="Q403" s="92">
        <f t="shared" si="170"/>
        <v>192.42267367610447</v>
      </c>
    </row>
    <row r="404" spans="3:17" x14ac:dyDescent="0.25">
      <c r="C404" s="1050"/>
      <c r="D404" s="16" t="s">
        <v>338</v>
      </c>
      <c r="E404" s="92">
        <f>'[39]TGSPDCL MoD'!AJ40</f>
        <v>68.980322110891521</v>
      </c>
      <c r="F404" s="92">
        <f>'[39]TGSPDCL MoD'!AK40</f>
        <v>89.099582726568215</v>
      </c>
      <c r="G404" s="92">
        <f>'[39]TGSPDCL MoD'!AL40</f>
        <v>86.225402638614398</v>
      </c>
      <c r="H404" s="92">
        <f>'[39]TGSPDCL MoD'!AM40</f>
        <v>58.328234589819729</v>
      </c>
      <c r="I404" s="92">
        <f>'[39]TGSPDCL MoD'!AN40</f>
        <v>53.459749635940931</v>
      </c>
      <c r="J404" s="92">
        <f>'[39]TGSPDCL MoD'!AO40</f>
        <v>56.046511715099356</v>
      </c>
      <c r="K404" s="92">
        <f>'[39]TGSPDCL MoD'!AP40</f>
        <v>53.459749635940931</v>
      </c>
      <c r="L404" s="92">
        <f>'[39]TGSPDCL MoD'!AQ40</f>
        <v>0</v>
      </c>
      <c r="M404" s="92">
        <f>'[39]TGSPDCL MoD'!AR40</f>
        <v>30.071109170216779</v>
      </c>
      <c r="N404" s="92">
        <f>'[39]TGSPDCL MoD'!AS40</f>
        <v>60.142218340433558</v>
      </c>
      <c r="O404" s="92">
        <f>'[39]TGSPDCL MoD'!AT40</f>
        <v>70.848539168061507</v>
      </c>
      <c r="P404" s="92">
        <f>'[39]TGSPDCL MoD'!AU40</f>
        <v>78.94315340785792</v>
      </c>
      <c r="Q404" s="92">
        <f t="shared" si="170"/>
        <v>705.60457313944482</v>
      </c>
    </row>
    <row r="405" spans="3:17" x14ac:dyDescent="0.25">
      <c r="C405" s="1050"/>
      <c r="D405" s="16" t="s">
        <v>339</v>
      </c>
      <c r="E405" s="92">
        <f>'[39]TGSPDCL MoD'!AJ41+'[39]TGSPDCL MoD'!$AW$41/12</f>
        <v>32.921865653093406</v>
      </c>
      <c r="F405" s="92">
        <f>'[39]TGSPDCL MoD'!AK41+'[39]TGSPDCL MoD'!$AW$41/12</f>
        <v>42.139861063260575</v>
      </c>
      <c r="G405" s="92">
        <f>'[39]TGSPDCL MoD'!AL41+'[39]TGSPDCL MoD'!$AW$41/12</f>
        <v>0.54854862032661345</v>
      </c>
      <c r="H405" s="92">
        <f>'[39]TGSPDCL MoD'!AM41+'[39]TGSPDCL MoD'!$AW$41/12</f>
        <v>15.105507975353484</v>
      </c>
      <c r="I405" s="92">
        <f>'[39]TGSPDCL MoD'!AN41+'[39]TGSPDCL MoD'!$AW$41/12</f>
        <v>25.503336086086986</v>
      </c>
      <c r="J405" s="92">
        <f>'[39]TGSPDCL MoD'!AO41+'[39]TGSPDCL MoD'!$AW$41/12</f>
        <v>26.710825802172167</v>
      </c>
      <c r="K405" s="92">
        <f>'[39]TGSPDCL MoD'!AP41+'[39]TGSPDCL MoD'!$AW$41/12</f>
        <v>25.503336086086986</v>
      </c>
      <c r="L405" s="92">
        <f>'[39]TGSPDCL MoD'!AQ41+'[39]TGSPDCL MoD'!$AW$41/12</f>
        <v>35.610692772110767</v>
      </c>
      <c r="M405" s="92">
        <f>'[39]TGSPDCL MoD'!AR41+'[39]TGSPDCL MoD'!$AW$41/12</f>
        <v>29.360634349038946</v>
      </c>
      <c r="N405" s="92">
        <f>'[39]TGSPDCL MoD'!AS41+'[39]TGSPDCL MoD'!$AW$41/12</f>
        <v>29.190704388553854</v>
      </c>
      <c r="O405" s="92">
        <f>'[39]TGSPDCL MoD'!AT41+'[39]TGSPDCL MoD'!$AW$41/12</f>
        <v>33.62035028865958</v>
      </c>
      <c r="P405" s="92">
        <f>'[39]TGSPDCL MoD'!AU41+'[39]TGSPDCL MoD'!$AW$41/12</f>
        <v>38.673269624650693</v>
      </c>
      <c r="Q405" s="92">
        <f t="shared" si="170"/>
        <v>334.88893270939406</v>
      </c>
    </row>
    <row r="406" spans="3:17" x14ac:dyDescent="0.25">
      <c r="C406" s="1050"/>
      <c r="D406" s="16" t="s">
        <v>340</v>
      </c>
      <c r="E406" s="92">
        <f>SUM('[39]TGSPDCL MoD'!AJ49:AJ51)</f>
        <v>48.11944348200683</v>
      </c>
      <c r="F406" s="92">
        <f>SUM('[39]TGSPDCL MoD'!AK49:AK51)</f>
        <v>62.154281164258627</v>
      </c>
      <c r="G406" s="92">
        <f>SUM('[39]TGSPDCL MoD'!AL49:AL51)</f>
        <v>40.099536235005743</v>
      </c>
      <c r="H406" s="92">
        <f>SUM('[39]TGSPDCL MoD'!AM49:AM51)</f>
        <v>33.666902297306805</v>
      </c>
      <c r="I406" s="92">
        <f>SUM('[39]TGSPDCL MoD'!AN49:AN51)</f>
        <v>37.292568698555215</v>
      </c>
      <c r="J406" s="92">
        <f>SUM('[39]TGSPDCL MoD'!AO49:AO51)</f>
        <v>38.971390492625389</v>
      </c>
      <c r="K406" s="92">
        <f>SUM('[39]TGSPDCL MoD'!AP49:AP51)</f>
        <v>37.292568698555215</v>
      </c>
      <c r="L406" s="92">
        <f>SUM('[39]TGSPDCL MoD'!AQ49:AQ51)</f>
        <v>30.875446096056049</v>
      </c>
      <c r="M406" s="92">
        <f>SUM('[39]TGSPDCL MoD'!AR49:AR51)</f>
        <v>33.693578512791518</v>
      </c>
      <c r="N406" s="92">
        <f>SUM('[39]TGSPDCL MoD'!AS49:AS51)</f>
        <v>40.778558845861156</v>
      </c>
      <c r="O406" s="92">
        <f>SUM('[39]TGSPDCL MoD'!AT49:AT51)</f>
        <v>49.302186311015568</v>
      </c>
      <c r="P406" s="92">
        <f>SUM('[39]TGSPDCL MoD'!AU49:AU51)</f>
        <v>54.384996018726497</v>
      </c>
      <c r="Q406" s="92">
        <f t="shared" si="170"/>
        <v>506.6314568527647</v>
      </c>
    </row>
    <row r="407" spans="3:17" x14ac:dyDescent="0.25">
      <c r="C407" s="1050"/>
      <c r="D407" s="16" t="s">
        <v>341</v>
      </c>
      <c r="E407" s="92">
        <f>'[39]TGSPDCL MoD'!AJ53</f>
        <v>6.1370453651974906</v>
      </c>
      <c r="F407" s="92">
        <f>'[39]TGSPDCL MoD'!AK53</f>
        <v>7.9270169300467526</v>
      </c>
      <c r="G407" s="92">
        <f>'[39]TGSPDCL MoD'!AL53</f>
        <v>7.6713067064968588</v>
      </c>
      <c r="H407" s="92">
        <f>'[39]TGSPDCL MoD'!AM53</f>
        <v>5.1525610045303969</v>
      </c>
      <c r="I407" s="92">
        <f>'[39]TGSPDCL MoD'!AN53</f>
        <v>4.7562101580280602</v>
      </c>
      <c r="J407" s="92">
        <f>'[39]TGSPDCL MoD'!AO53</f>
        <v>4.9863493592229648</v>
      </c>
      <c r="K407" s="92">
        <f>'[39]TGSPDCL MoD'!AP53</f>
        <v>4.7562101580280602</v>
      </c>
      <c r="L407" s="92">
        <f>'[39]TGSPDCL MoD'!AQ53</f>
        <v>6.1370453651974906</v>
      </c>
      <c r="M407" s="92">
        <f>'[39]TGSPDCL MoD'!AR53</f>
        <v>5.3507364277815643</v>
      </c>
      <c r="N407" s="92">
        <f>'[39]TGSPDCL MoD'!AS53</f>
        <v>5.3507364277815643</v>
      </c>
      <c r="O407" s="92">
        <f>'[39]TGSPDCL MoD'!AT53</f>
        <v>6.3032570105049217</v>
      </c>
      <c r="P407" s="92">
        <f>'[39]TGSPDCL MoD'!AU53</f>
        <v>6.9361398137909118</v>
      </c>
      <c r="Q407" s="92">
        <f t="shared" si="170"/>
        <v>71.464614726607039</v>
      </c>
    </row>
    <row r="408" spans="3:17" x14ac:dyDescent="0.25">
      <c r="C408" s="1050"/>
      <c r="D408" s="16" t="s">
        <v>342</v>
      </c>
      <c r="E408" s="92">
        <f>'[39]TGSPDCL MoD'!AJ54</f>
        <v>34.618232406867399</v>
      </c>
      <c r="F408" s="92">
        <f>'[39]TGSPDCL MoD'!AK54</f>
        <v>45.757621789252333</v>
      </c>
      <c r="G408" s="92">
        <f>'[39]TGSPDCL MoD'!AL54</f>
        <v>44.28156947347</v>
      </c>
      <c r="H408" s="92">
        <f>'[39]TGSPDCL MoD'!AM54</f>
        <v>29.74245416301402</v>
      </c>
      <c r="I408" s="92">
        <f>'[39]TGSPDCL MoD'!AN54</f>
        <v>27.454573073551405</v>
      </c>
      <c r="J408" s="92">
        <f>'[39]TGSPDCL MoD'!AO54</f>
        <v>27.67598092091875</v>
      </c>
      <c r="K408" s="92">
        <f>'[39]TGSPDCL MoD'!AP54</f>
        <v>27.454573073551405</v>
      </c>
      <c r="L408" s="92">
        <f>'[39]TGSPDCL MoD'!AQ54</f>
        <v>33.211177105102493</v>
      </c>
      <c r="M408" s="92">
        <f>'[39]TGSPDCL MoD'!AR54</f>
        <v>29.74245416301402</v>
      </c>
      <c r="N408" s="92">
        <f>'[39]TGSPDCL MoD'!AS54</f>
        <v>29.74245416301402</v>
      </c>
      <c r="O408" s="92">
        <f>'[39]TGSPDCL MoD'!AT54</f>
        <v>35.314551655092323</v>
      </c>
      <c r="P408" s="92">
        <f>'[39]TGSPDCL MoD'!AU54</f>
        <v>40.037919065595787</v>
      </c>
      <c r="Q408" s="92">
        <f t="shared" si="170"/>
        <v>405.03356105244404</v>
      </c>
    </row>
    <row r="409" spans="3:17" x14ac:dyDescent="0.25">
      <c r="C409" s="1050"/>
      <c r="D409" s="257" t="s">
        <v>343</v>
      </c>
      <c r="E409" s="92">
        <f>'[39]TGSPDCL MoD'!AJ55</f>
        <v>99.823348644431306</v>
      </c>
      <c r="F409" s="92">
        <f>'[39]TGSPDCL MoD'!AK55</f>
        <v>102.94850553916788</v>
      </c>
      <c r="G409" s="92">
        <f>'[39]TGSPDCL MoD'!AL55</f>
        <v>99.865630564111541</v>
      </c>
      <c r="H409" s="92">
        <f>'[39]TGSPDCL MoD'!AM55</f>
        <v>102.41076775403162</v>
      </c>
      <c r="I409" s="92">
        <f>'[39]TGSPDCL MoD'!AN55</f>
        <v>84.030672957179334</v>
      </c>
      <c r="J409" s="92">
        <f>'[39]TGSPDCL MoD'!AO55</f>
        <v>90.805440465528676</v>
      </c>
      <c r="K409" s="92">
        <f>'[39]TGSPDCL MoD'!AP55</f>
        <v>79.890543278034755</v>
      </c>
      <c r="L409" s="92">
        <f>'[39]TGSPDCL MoD'!AQ55</f>
        <v>99.865630564111598</v>
      </c>
      <c r="M409" s="92">
        <f>'[39]TGSPDCL MoD'!AR55</f>
        <v>98.834154567674744</v>
      </c>
      <c r="N409" s="92">
        <f>'[39]TGSPDCL MoD'!AS55</f>
        <v>89.637961560044758</v>
      </c>
      <c r="O409" s="92">
        <f>'[39]TGSPDCL MoD'!AT55</f>
        <v>88.378738785610494</v>
      </c>
      <c r="P409" s="92">
        <f>'[39]TGSPDCL MoD'!AU55</f>
        <v>109.73498043910945</v>
      </c>
      <c r="Q409" s="92">
        <f t="shared" si="170"/>
        <v>1146.2263751190362</v>
      </c>
    </row>
    <row r="410" spans="3:17" x14ac:dyDescent="0.25">
      <c r="C410" s="1051"/>
      <c r="D410" s="257" t="s">
        <v>412</v>
      </c>
      <c r="E410" s="92">
        <f>'[39]TGSPDCL MoD'!AJ56</f>
        <v>97.760291644083651</v>
      </c>
      <c r="F410" s="92">
        <f>'[39]TGSPDCL MoD'!AK56</f>
        <v>99.969379787522854</v>
      </c>
      <c r="G410" s="92">
        <f>'[39]TGSPDCL MoD'!AL56</f>
        <v>98.822938894311875</v>
      </c>
      <c r="H410" s="92">
        <f>'[39]TGSPDCL MoD'!AM56</f>
        <v>97.14307211216574</v>
      </c>
      <c r="I410" s="92">
        <f>'[39]TGSPDCL MoD'!AN56</f>
        <v>81.396578558335321</v>
      </c>
      <c r="J410" s="92">
        <f>'[39]TGSPDCL MoD'!AO56</f>
        <v>85.084987676308145</v>
      </c>
      <c r="K410" s="92">
        <f>'[39]TGSPDCL MoD'!AP56</f>
        <v>78.628730519422348</v>
      </c>
      <c r="L410" s="92">
        <f>'[39]TGSPDCL MoD'!AQ56</f>
        <v>99.870225996114257</v>
      </c>
      <c r="M410" s="92">
        <f>'[39]TGSPDCL MoD'!AR56</f>
        <v>96.420988291166651</v>
      </c>
      <c r="N410" s="92">
        <f>'[39]TGSPDCL MoD'!AS56</f>
        <v>87.937375049630162</v>
      </c>
      <c r="O410" s="92">
        <f>'[39]TGSPDCL MoD'!AT56</f>
        <v>88.382805635058858</v>
      </c>
      <c r="P410" s="92">
        <f>'[39]TGSPDCL MoD'!AU56</f>
        <v>105.98760451851726</v>
      </c>
      <c r="Q410" s="92">
        <f t="shared" si="170"/>
        <v>1117.4049786826372</v>
      </c>
    </row>
    <row r="411" spans="3:17" x14ac:dyDescent="0.25">
      <c r="C411" s="16"/>
      <c r="D411" s="16" t="s">
        <v>344</v>
      </c>
      <c r="E411" s="92">
        <f>'[39]TGSPDCL MoD'!AJ33</f>
        <v>1.2042268747427607</v>
      </c>
      <c r="F411" s="92">
        <f>'[39]TGSPDCL MoD'!AK33</f>
        <v>1.6056358329904132</v>
      </c>
      <c r="G411" s="92">
        <f>'[39]TGSPDCL MoD'!AL33</f>
        <v>1.5538411287002925</v>
      </c>
      <c r="H411" s="92">
        <f>'[39]TGSPDCL MoD'!AM33</f>
        <v>1.0436632914437511</v>
      </c>
      <c r="I411" s="92">
        <f>'[39]TGSPDCL MoD'!AN33</f>
        <v>0.9633814997942437</v>
      </c>
      <c r="J411" s="92">
        <f>'[39]TGSPDCL MoD'!AO33</f>
        <v>0.97115070543773963</v>
      </c>
      <c r="K411" s="92">
        <f>'[39]TGSPDCL MoD'!AP33</f>
        <v>0.9633814997942437</v>
      </c>
      <c r="L411" s="92">
        <f>'[39]TGSPDCL MoD'!AQ33</f>
        <v>1.1653808465252571</v>
      </c>
      <c r="M411" s="92">
        <f>'[39]TGSPDCL MoD'!AR33</f>
        <v>1.0436632914437511</v>
      </c>
      <c r="N411" s="92">
        <f>'[39]TGSPDCL MoD'!AS33</f>
        <v>1.0436632914437511</v>
      </c>
      <c r="O411" s="92">
        <f>'[39]TGSPDCL MoD'!AT33</f>
        <v>1.2391883001385087</v>
      </c>
      <c r="P411" s="92">
        <f>'[39]TGSPDCL MoD'!AU33</f>
        <v>1.404931353866534</v>
      </c>
      <c r="Q411" s="92">
        <f t="shared" si="170"/>
        <v>14.202107916321248</v>
      </c>
    </row>
    <row r="412" spans="3:17" x14ac:dyDescent="0.25">
      <c r="C412" s="16"/>
      <c r="D412" s="16" t="s">
        <v>345</v>
      </c>
      <c r="E412" s="92">
        <f>'[39]TGSPDCL MoD'!AJ34</f>
        <v>1.021680592278134</v>
      </c>
      <c r="F412" s="92">
        <f>'[39]TGSPDCL MoD'!AK34</f>
        <v>1.0557366120207388</v>
      </c>
      <c r="G412" s="92">
        <f>'[39]TGSPDCL MoD'!AL34</f>
        <v>1.021680592278134</v>
      </c>
      <c r="H412" s="92">
        <f>'[39]TGSPDCL MoD'!AM34</f>
        <v>1.0780409066408949</v>
      </c>
      <c r="I412" s="92">
        <f>'[39]TGSPDCL MoD'!AN34</f>
        <v>0.89960654967964349</v>
      </c>
      <c r="J412" s="92">
        <f>'[39]TGSPDCL MoD'!AO34</f>
        <v>0.97851098978750861</v>
      </c>
      <c r="K412" s="92">
        <f>'[39]TGSPDCL MoD'!AP34</f>
        <v>0.83269366581917414</v>
      </c>
      <c r="L412" s="92">
        <f>'[39]TGSPDCL MoD'!AQ34</f>
        <v>1.021680592278134</v>
      </c>
      <c r="M412" s="92">
        <f>'[39]TGSPDCL MoD'!AR34</f>
        <v>1.0557366120207388</v>
      </c>
      <c r="N412" s="92">
        <f>'[39]TGSPDCL MoD'!AS34</f>
        <v>0.96651943354011283</v>
      </c>
      <c r="O412" s="92">
        <f>'[39]TGSPDCL MoD'!AT34</f>
        <v>0.9667592646650609</v>
      </c>
      <c r="P412" s="92">
        <f>'[39]TGSPDCL MoD'!AU34</f>
        <v>1.1895623797416772</v>
      </c>
      <c r="Q412" s="92">
        <f t="shared" si="170"/>
        <v>12.088208190749951</v>
      </c>
    </row>
    <row r="413" spans="3:17" x14ac:dyDescent="0.25">
      <c r="C413" s="16"/>
      <c r="D413" s="16" t="s">
        <v>346</v>
      </c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16">
        <f t="shared" si="170"/>
        <v>0</v>
      </c>
    </row>
    <row r="414" spans="3:17" x14ac:dyDescent="0.25">
      <c r="C414" s="16"/>
      <c r="D414" s="16" t="s">
        <v>347</v>
      </c>
      <c r="E414" s="92">
        <f>'[39]TGSPDCL MoD'!AJ52</f>
        <v>7.1839380305894434</v>
      </c>
      <c r="F414" s="92">
        <f>'[39]TGSPDCL MoD'!AK52</f>
        <v>7.4234026316090933</v>
      </c>
      <c r="G414" s="92">
        <f>'[39]TGSPDCL MoD'!AL52</f>
        <v>7.1839380305894434</v>
      </c>
      <c r="H414" s="92">
        <f>'[39]TGSPDCL MoD'!AM52</f>
        <v>7.8938999814998114</v>
      </c>
      <c r="I414" s="92">
        <f>'[39]TGSPDCL MoD'!AN52</f>
        <v>6.325575481864087</v>
      </c>
      <c r="J414" s="92">
        <f>'[39]TGSPDCL MoD'!AO52</f>
        <v>7.1839380305894434</v>
      </c>
      <c r="K414" s="92">
        <f>'[39]TGSPDCL MoD'!AP52</f>
        <v>6.1687430319005152</v>
      </c>
      <c r="L414" s="92">
        <f>'[39]TGSPDCL MoD'!AQ52</f>
        <v>7.1839380305894434</v>
      </c>
      <c r="M414" s="92">
        <f>'[39]TGSPDCL MoD'!AR52</f>
        <v>7.4234026316090933</v>
      </c>
      <c r="N414" s="92">
        <f>'[39]TGSPDCL MoD'!AS52</f>
        <v>7.2665701816455215</v>
      </c>
      <c r="O414" s="92">
        <f>'[39]TGSPDCL MoD'!AT52</f>
        <v>6.944473429569797</v>
      </c>
      <c r="P414" s="92">
        <f>'[39]TGSPDCL MoD'!AU52</f>
        <v>8.3643973313905278</v>
      </c>
      <c r="Q414" s="16">
        <f t="shared" si="170"/>
        <v>86.54621682344623</v>
      </c>
    </row>
    <row r="415" spans="3:17" x14ac:dyDescent="0.25">
      <c r="C415" s="16"/>
      <c r="D415" s="16" t="s">
        <v>348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>
        <f t="shared" si="170"/>
        <v>0</v>
      </c>
    </row>
    <row r="416" spans="3:17" x14ac:dyDescent="0.25">
      <c r="C416" s="16"/>
      <c r="D416" s="16" t="s">
        <v>349</v>
      </c>
      <c r="E416" s="92">
        <f>'[39]TGSPDCL MoD'!AJ46</f>
        <v>13.594896727155685</v>
      </c>
      <c r="F416" s="92">
        <f>'[39]TGSPDCL MoD'!AK46</f>
        <v>17.560074939242767</v>
      </c>
      <c r="G416" s="92">
        <f>'[39]TGSPDCL MoD'!AL46</f>
        <v>16.99362090894461</v>
      </c>
      <c r="H416" s="92">
        <f>'[39]TGSPDCL MoD'!AM46</f>
        <v>12.097943885595178</v>
      </c>
      <c r="I416" s="92">
        <f>'[39]TGSPDCL MoD'!AN46</f>
        <v>10.536044963545647</v>
      </c>
      <c r="J416" s="92">
        <f>'[39]TGSPDCL MoD'!AO46</f>
        <v>11.045853590813987</v>
      </c>
      <c r="K416" s="92">
        <f>'[39]TGSPDCL MoD'!AP46</f>
        <v>10.536044963545647</v>
      </c>
      <c r="L416" s="92">
        <f>'[39]TGSPDCL MoD'!AQ46</f>
        <v>14.296660899166593</v>
      </c>
      <c r="M416" s="92">
        <f>'[39]TGSPDCL MoD'!AR46</f>
        <v>11.853050583988857</v>
      </c>
      <c r="N416" s="92">
        <f>'[39]TGSPDCL MoD'!AS46</f>
        <v>11.853050583988857</v>
      </c>
      <c r="O416" s="92">
        <f>'[39]TGSPDCL MoD'!AT46</f>
        <v>13.963091846849485</v>
      </c>
      <c r="P416" s="92">
        <f>'[39]TGSPDCL MoD'!AU46</f>
        <v>15.804067445318484</v>
      </c>
      <c r="Q416" s="92">
        <f t="shared" si="170"/>
        <v>160.13440133815581</v>
      </c>
    </row>
    <row r="417" spans="3:17" x14ac:dyDescent="0.25">
      <c r="C417" s="16"/>
      <c r="D417" s="16" t="s">
        <v>350</v>
      </c>
      <c r="E417" s="92">
        <f>'[39]TGSPDCL MoD'!AJ47</f>
        <v>18.567065275845152</v>
      </c>
      <c r="F417" s="92">
        <f>'[39]TGSPDCL MoD'!AK47</f>
        <v>0</v>
      </c>
      <c r="G417" s="92">
        <f>'[39]TGSPDCL MoD'!AL47</f>
        <v>10.434383791384045</v>
      </c>
      <c r="H417" s="92">
        <f>'[39]TGSPDCL MoD'!AM47</f>
        <v>17.758912021414464</v>
      </c>
      <c r="I417" s="92">
        <f>'[39]TGSPDCL MoD'!AN47</f>
        <v>14.429116017399249</v>
      </c>
      <c r="J417" s="92">
        <f>'[39]TGSPDCL MoD'!AO47</f>
        <v>15.926514588138989</v>
      </c>
      <c r="K417" s="92">
        <f>'[39]TGSPDCL MoD'!AP47</f>
        <v>14.664299351634899</v>
      </c>
      <c r="L417" s="92">
        <f>'[39]TGSPDCL MoD'!AQ47</f>
        <v>21.32910804415274</v>
      </c>
      <c r="M417" s="92">
        <f>'[39]TGSPDCL MoD'!AR47</f>
        <v>18.710282308275914</v>
      </c>
      <c r="N417" s="92">
        <f>'[39]TGSPDCL MoD'!AS47</f>
        <v>18.234597164845177</v>
      </c>
      <c r="O417" s="92">
        <f>'[39]TGSPDCL MoD'!AT47</f>
        <v>17.948163099983645</v>
      </c>
      <c r="P417" s="92">
        <f>'[39]TGSPDCL MoD'!AU47</f>
        <v>21.564393168860356</v>
      </c>
      <c r="Q417" s="92">
        <f t="shared" si="170"/>
        <v>189.56683483193464</v>
      </c>
    </row>
    <row r="418" spans="3:17" x14ac:dyDescent="0.25">
      <c r="C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>
        <f t="shared" si="170"/>
        <v>0</v>
      </c>
    </row>
    <row r="419" spans="3:17" x14ac:dyDescent="0.25"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>
        <f t="shared" si="170"/>
        <v>0</v>
      </c>
    </row>
    <row r="420" spans="3:17" x14ac:dyDescent="0.25"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>
        <f t="shared" si="170"/>
        <v>0</v>
      </c>
    </row>
    <row r="421" spans="3:17" x14ac:dyDescent="0.25"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>
        <f t="shared" si="170"/>
        <v>0</v>
      </c>
    </row>
    <row r="422" spans="3:17" x14ac:dyDescent="0.25"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>
        <f t="shared" si="170"/>
        <v>0</v>
      </c>
    </row>
    <row r="423" spans="3:17" x14ac:dyDescent="0.25"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f t="shared" si="170"/>
        <v>0</v>
      </c>
    </row>
    <row r="424" spans="3:17" x14ac:dyDescent="0.25"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>
        <f t="shared" si="170"/>
        <v>0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>
        <f t="shared" si="170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>
        <f t="shared" si="170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f t="shared" si="170"/>
        <v>0</v>
      </c>
    </row>
    <row r="428" spans="3:17" x14ac:dyDescent="0.25">
      <c r="C428" s="937" t="s">
        <v>188</v>
      </c>
      <c r="D428" s="938"/>
      <c r="E428" s="263">
        <f t="shared" ref="E428:P428" si="171">SUM(E401:E427)</f>
        <v>498.75893216020143</v>
      </c>
      <c r="F428" s="263">
        <f t="shared" si="171"/>
        <v>560.15605452430577</v>
      </c>
      <c r="G428" s="263">
        <f t="shared" si="171"/>
        <v>497.11206338114971</v>
      </c>
      <c r="H428" s="263">
        <f t="shared" si="171"/>
        <v>438.73395438636049</v>
      </c>
      <c r="I428" s="263">
        <f t="shared" si="171"/>
        <v>401.82378250043485</v>
      </c>
      <c r="J428" s="263">
        <f t="shared" si="171"/>
        <v>428.74009611031829</v>
      </c>
      <c r="K428" s="263">
        <f t="shared" si="171"/>
        <v>397.43842199605871</v>
      </c>
      <c r="L428" s="263">
        <f t="shared" si="171"/>
        <v>425.46310403879772</v>
      </c>
      <c r="M428" s="263">
        <f t="shared" si="171"/>
        <v>415.74038906485231</v>
      </c>
      <c r="N428" s="263">
        <f t="shared" si="171"/>
        <v>440.56688599117615</v>
      </c>
      <c r="O428" s="263">
        <f t="shared" si="171"/>
        <v>482.5407407924896</v>
      </c>
      <c r="P428" s="263">
        <f t="shared" si="171"/>
        <v>566.61245391637999</v>
      </c>
      <c r="Q428" s="264">
        <f t="shared" si="170"/>
        <v>5553.6868788625252</v>
      </c>
    </row>
    <row r="429" spans="3:17" x14ac:dyDescent="0.25">
      <c r="C429" s="935" t="s">
        <v>351</v>
      </c>
      <c r="D429" s="93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</row>
    <row r="430" spans="3:17" x14ac:dyDescent="0.25">
      <c r="C430" s="1004" t="s">
        <v>352</v>
      </c>
      <c r="D430" s="257" t="s">
        <v>353</v>
      </c>
      <c r="E430" s="92">
        <f>'[39]TGSPDCL MoD'!AJ32</f>
        <v>2.8254149648398115</v>
      </c>
      <c r="F430" s="92">
        <f>'[39]TGSPDCL MoD'!AK32</f>
        <v>2.9195954636678048</v>
      </c>
      <c r="G430" s="92">
        <f>'[39]TGSPDCL MoD'!AL32</f>
        <v>2.8254149648398115</v>
      </c>
      <c r="H430" s="92">
        <f>'[39]TGSPDCL MoD'!AM32</f>
        <v>2.9195954636678048</v>
      </c>
      <c r="I430" s="92">
        <f>'[39]TGSPDCL MoD'!AN32</f>
        <v>2.9195954636678048</v>
      </c>
      <c r="J430" s="92">
        <f>'[39]TGSPDCL MoD'!AO32</f>
        <v>2.8254149648398115</v>
      </c>
      <c r="K430" s="92">
        <f>'[39]TGSPDCL MoD'!AP32</f>
        <v>2.9195954636678048</v>
      </c>
      <c r="L430" s="92">
        <f>'[39]TGSPDCL MoD'!AQ32</f>
        <v>2.8254149648398115</v>
      </c>
      <c r="M430" s="92">
        <f>'[39]TGSPDCL MoD'!AR32</f>
        <v>2.9195954636678048</v>
      </c>
      <c r="N430" s="92">
        <f>'[39]TGSPDCL MoD'!AS32</f>
        <v>2.9195954636678048</v>
      </c>
      <c r="O430" s="92">
        <f>'[39]TGSPDCL MoD'!AT32</f>
        <v>2.7312344660118173</v>
      </c>
      <c r="P430" s="92">
        <f>'[39]TGSPDCL MoD'!AU32</f>
        <v>2.9195954636678048</v>
      </c>
      <c r="Q430" s="92">
        <f t="shared" ref="Q430:Q444" si="172">SUM(E430:P430)</f>
        <v>34.470062571045695</v>
      </c>
    </row>
    <row r="431" spans="3:17" x14ac:dyDescent="0.25">
      <c r="C431" s="1005"/>
      <c r="D431" s="257" t="s">
        <v>354</v>
      </c>
      <c r="E431" s="92">
        <f>'[39]TGSPDCL MoD'!AJ37+'[39]TGSPDCL MoD'!AJ36</f>
        <v>12.107257600677993</v>
      </c>
      <c r="F431" s="92">
        <f>'[39]TGSPDCL MoD'!AK37+'[39]TGSPDCL MoD'!AK36</f>
        <v>12.51083285403393</v>
      </c>
      <c r="G431" s="92">
        <f>'[39]TGSPDCL MoD'!AL37+'[39]TGSPDCL MoD'!AL36</f>
        <v>12.107257600677993</v>
      </c>
      <c r="H431" s="92">
        <f>'[39]TGSPDCL MoD'!AM37+'[39]TGSPDCL MoD'!AM36</f>
        <v>12.51083285403393</v>
      </c>
      <c r="I431" s="92">
        <f>'[39]TGSPDCL MoD'!AN37+'[39]TGSPDCL MoD'!AN36</f>
        <v>12.51083285403393</v>
      </c>
      <c r="J431" s="92">
        <f>'[39]TGSPDCL MoD'!AO37+'[39]TGSPDCL MoD'!AO36</f>
        <v>12.107257600677993</v>
      </c>
      <c r="K431" s="92">
        <f>'[39]TGSPDCL MoD'!AP37+'[39]TGSPDCL MoD'!AP36</f>
        <v>12.51083285403393</v>
      </c>
      <c r="L431" s="92">
        <f>'[39]TGSPDCL MoD'!AQ37+'[39]TGSPDCL MoD'!AQ36</f>
        <v>12.107257600677993</v>
      </c>
      <c r="M431" s="92">
        <f>'[39]TGSPDCL MoD'!AR37+'[39]TGSPDCL MoD'!AR36</f>
        <v>12.51083285403393</v>
      </c>
      <c r="N431" s="92">
        <f>'[39]TGSPDCL MoD'!AS37+'[39]TGSPDCL MoD'!AS36</f>
        <v>12.51083285403393</v>
      </c>
      <c r="O431" s="92">
        <f>'[39]TGSPDCL MoD'!AT37+'[39]TGSPDCL MoD'!AT36</f>
        <v>11.703682347322061</v>
      </c>
      <c r="P431" s="92">
        <f>'[39]TGSPDCL MoD'!AU37+'[39]TGSPDCL MoD'!AU36</f>
        <v>12.51083285403393</v>
      </c>
      <c r="Q431" s="92">
        <f t="shared" si="172"/>
        <v>147.70854272827157</v>
      </c>
    </row>
    <row r="432" spans="3:17" x14ac:dyDescent="0.25">
      <c r="C432" s="1005"/>
      <c r="D432" s="257" t="s">
        <v>355</v>
      </c>
      <c r="E432" s="92">
        <f>'[39]TGSPDCL MoD'!AJ38+'[39]TGSPDCL MoD'!AJ39</f>
        <v>12.107257600677993</v>
      </c>
      <c r="F432" s="92">
        <f>'[39]TGSPDCL MoD'!AK38+'[39]TGSPDCL MoD'!AK39</f>
        <v>12.51083285403393</v>
      </c>
      <c r="G432" s="92">
        <f>'[39]TGSPDCL MoD'!AL38+'[39]TGSPDCL MoD'!AL39</f>
        <v>12.107257600677993</v>
      </c>
      <c r="H432" s="92">
        <f>'[39]TGSPDCL MoD'!AM38+'[39]TGSPDCL MoD'!AM39</f>
        <v>12.51083285403393</v>
      </c>
      <c r="I432" s="92">
        <f>'[39]TGSPDCL MoD'!AN38+'[39]TGSPDCL MoD'!AN39</f>
        <v>12.51083285403393</v>
      </c>
      <c r="J432" s="92">
        <f>'[39]TGSPDCL MoD'!AO38+'[39]TGSPDCL MoD'!AO39</f>
        <v>12.107257600677993</v>
      </c>
      <c r="K432" s="92">
        <f>'[39]TGSPDCL MoD'!AP38+'[39]TGSPDCL MoD'!AP39</f>
        <v>12.51083285403393</v>
      </c>
      <c r="L432" s="92">
        <f>'[39]TGSPDCL MoD'!AQ38+'[39]TGSPDCL MoD'!AQ39</f>
        <v>12.107257600677993</v>
      </c>
      <c r="M432" s="92">
        <f>'[39]TGSPDCL MoD'!AR38+'[39]TGSPDCL MoD'!AR39</f>
        <v>12.51083285403393</v>
      </c>
      <c r="N432" s="92">
        <f>'[39]TGSPDCL MoD'!AS38+'[39]TGSPDCL MoD'!AS39</f>
        <v>12.51083285403393</v>
      </c>
      <c r="O432" s="92">
        <f>'[39]TGSPDCL MoD'!AT38+'[39]TGSPDCL MoD'!AT39</f>
        <v>11.703682347322061</v>
      </c>
      <c r="P432" s="92">
        <f>'[39]TGSPDCL MoD'!AU38+'[39]TGSPDCL MoD'!AU39</f>
        <v>12.51083285403393</v>
      </c>
      <c r="Q432" s="92">
        <f t="shared" si="172"/>
        <v>147.70854272827157</v>
      </c>
    </row>
    <row r="433" spans="3:21" x14ac:dyDescent="0.25">
      <c r="C433" s="1006"/>
      <c r="D433" s="257" t="s">
        <v>356</v>
      </c>
      <c r="E433" s="92">
        <f>'[39]TGSPDCL MoD'!AJ48</f>
        <v>11.351992791243338</v>
      </c>
      <c r="F433" s="92">
        <f>'[39]TGSPDCL MoD'!AK48</f>
        <v>11.73039255095145</v>
      </c>
      <c r="G433" s="92">
        <f>'[39]TGSPDCL MoD'!AL48</f>
        <v>11.351992791243338</v>
      </c>
      <c r="H433" s="92">
        <f>'[39]TGSPDCL MoD'!AM48</f>
        <v>11.73039255095145</v>
      </c>
      <c r="I433" s="92">
        <f>'[39]TGSPDCL MoD'!AN48</f>
        <v>11.73039255095145</v>
      </c>
      <c r="J433" s="92">
        <f>'[39]TGSPDCL MoD'!AO48</f>
        <v>11.351992791243338</v>
      </c>
      <c r="K433" s="92">
        <f>'[39]TGSPDCL MoD'!AP48</f>
        <v>11.73039255095145</v>
      </c>
      <c r="L433" s="92">
        <f>'[39]TGSPDCL MoD'!AQ48</f>
        <v>11.351992791243338</v>
      </c>
      <c r="M433" s="92">
        <f>'[39]TGSPDCL MoD'!AR48</f>
        <v>11.73039255095145</v>
      </c>
      <c r="N433" s="92">
        <f>'[39]TGSPDCL MoD'!AS48</f>
        <v>11.73039255095145</v>
      </c>
      <c r="O433" s="92">
        <f>'[39]TGSPDCL MoD'!AT48</f>
        <v>10.973593031535229</v>
      </c>
      <c r="P433" s="92">
        <f>'[39]TGSPDCL MoD'!AU48</f>
        <v>11.73039255095145</v>
      </c>
      <c r="Q433" s="92">
        <f t="shared" si="172"/>
        <v>138.49431205316873</v>
      </c>
    </row>
    <row r="434" spans="3:21" x14ac:dyDescent="0.25">
      <c r="C434" s="16"/>
      <c r="D434" s="16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>
        <f t="shared" si="172"/>
        <v>0</v>
      </c>
    </row>
    <row r="435" spans="3:21" x14ac:dyDescent="0.25">
      <c r="C435" s="16"/>
      <c r="D435" s="16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>
        <f t="shared" si="172"/>
        <v>0</v>
      </c>
    </row>
    <row r="436" spans="3:21" x14ac:dyDescent="0.25">
      <c r="C436" s="16"/>
      <c r="D436" s="16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>
        <f t="shared" si="172"/>
        <v>0</v>
      </c>
    </row>
    <row r="437" spans="3:21" x14ac:dyDescent="0.25">
      <c r="C437" s="16"/>
      <c r="D437" s="16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>
        <f t="shared" si="172"/>
        <v>0</v>
      </c>
    </row>
    <row r="438" spans="3:21" x14ac:dyDescent="0.25">
      <c r="C438" s="16"/>
      <c r="D438" s="16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>
        <f t="shared" si="172"/>
        <v>0</v>
      </c>
    </row>
    <row r="439" spans="3:21" x14ac:dyDescent="0.25">
      <c r="C439" s="16"/>
      <c r="D439" s="16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>
        <f t="shared" si="172"/>
        <v>0</v>
      </c>
    </row>
    <row r="440" spans="3:21" x14ac:dyDescent="0.25">
      <c r="C440" s="16"/>
      <c r="D440" s="16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>
        <f t="shared" si="172"/>
        <v>0</v>
      </c>
    </row>
    <row r="441" spans="3:21" x14ac:dyDescent="0.25">
      <c r="C441" s="16"/>
      <c r="D441" s="16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>
        <f t="shared" si="172"/>
        <v>0</v>
      </c>
      <c r="U441" s="4">
        <f>(5408/3439)</f>
        <v>1.5725501599302123</v>
      </c>
    </row>
    <row r="442" spans="3:21" x14ac:dyDescent="0.25">
      <c r="C442" s="16"/>
      <c r="D442" s="16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>
        <f t="shared" si="172"/>
        <v>0</v>
      </c>
      <c r="U442" s="4">
        <f>U441^(1/5)</f>
        <v>1.0947649924397851</v>
      </c>
    </row>
    <row r="443" spans="3:21" x14ac:dyDescent="0.25">
      <c r="C443" s="16"/>
      <c r="D443" s="16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>
        <f t="shared" si="172"/>
        <v>0</v>
      </c>
      <c r="U443" s="183">
        <f>U442-1</f>
        <v>9.476499243978509E-2</v>
      </c>
    </row>
    <row r="444" spans="3:21" x14ac:dyDescent="0.25">
      <c r="C444" s="937" t="s">
        <v>188</v>
      </c>
      <c r="D444" s="938"/>
      <c r="E444" s="92">
        <f t="shared" ref="E444:P444" si="173">SUM(E430:E443)</f>
        <v>38.391922957439135</v>
      </c>
      <c r="F444" s="92">
        <f t="shared" si="173"/>
        <v>39.671653722687118</v>
      </c>
      <c r="G444" s="92">
        <f t="shared" si="173"/>
        <v>38.391922957439135</v>
      </c>
      <c r="H444" s="92">
        <f t="shared" si="173"/>
        <v>39.671653722687118</v>
      </c>
      <c r="I444" s="92">
        <f t="shared" si="173"/>
        <v>39.671653722687118</v>
      </c>
      <c r="J444" s="92">
        <f t="shared" si="173"/>
        <v>38.391922957439135</v>
      </c>
      <c r="K444" s="92">
        <f t="shared" si="173"/>
        <v>39.671653722687118</v>
      </c>
      <c r="L444" s="92">
        <f t="shared" si="173"/>
        <v>38.391922957439135</v>
      </c>
      <c r="M444" s="92">
        <f t="shared" si="173"/>
        <v>39.671653722687118</v>
      </c>
      <c r="N444" s="92">
        <f t="shared" si="173"/>
        <v>39.671653722687118</v>
      </c>
      <c r="O444" s="92">
        <f t="shared" si="173"/>
        <v>37.112192192191166</v>
      </c>
      <c r="P444" s="92">
        <f t="shared" si="173"/>
        <v>39.671653722687118</v>
      </c>
      <c r="Q444" s="116">
        <f t="shared" si="172"/>
        <v>468.38146008075751</v>
      </c>
      <c r="R444" s="492"/>
    </row>
    <row r="445" spans="3:21" x14ac:dyDescent="0.25">
      <c r="C445" s="935" t="s">
        <v>358</v>
      </c>
      <c r="D445" s="936"/>
      <c r="E445" s="92">
        <f t="shared" ref="E445:Q445" si="174">E428+E444</f>
        <v>537.1508551176405</v>
      </c>
      <c r="F445" s="92">
        <f t="shared" si="174"/>
        <v>599.82770824699287</v>
      </c>
      <c r="G445" s="92">
        <f t="shared" si="174"/>
        <v>535.5039863385889</v>
      </c>
      <c r="H445" s="92">
        <f t="shared" si="174"/>
        <v>478.40560810904759</v>
      </c>
      <c r="I445" s="92">
        <f t="shared" si="174"/>
        <v>441.49543622312194</v>
      </c>
      <c r="J445" s="92">
        <f t="shared" si="174"/>
        <v>467.13201906775743</v>
      </c>
      <c r="K445" s="92">
        <f t="shared" si="174"/>
        <v>437.1100757187458</v>
      </c>
      <c r="L445" s="92">
        <f t="shared" si="174"/>
        <v>463.85502699623686</v>
      </c>
      <c r="M445" s="92">
        <f t="shared" si="174"/>
        <v>455.41204278753941</v>
      </c>
      <c r="N445" s="92">
        <f t="shared" si="174"/>
        <v>480.23853971386325</v>
      </c>
      <c r="O445" s="92">
        <f t="shared" si="174"/>
        <v>519.65293298468077</v>
      </c>
      <c r="P445" s="92">
        <f t="shared" si="174"/>
        <v>606.28410763906709</v>
      </c>
      <c r="Q445" s="116">
        <f t="shared" si="174"/>
        <v>6022.0683389432825</v>
      </c>
      <c r="R445" s="492"/>
    </row>
    <row r="446" spans="3:21" x14ac:dyDescent="0.25">
      <c r="C446" s="1002" t="s">
        <v>359</v>
      </c>
      <c r="D446" s="1003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3:21" x14ac:dyDescent="0.25">
      <c r="C447" s="16" t="s">
        <v>360</v>
      </c>
      <c r="D447" s="16" t="s">
        <v>360</v>
      </c>
      <c r="E447" s="92">
        <f>'[39]TGSPDCL MoD'!AJ23</f>
        <v>30.746026012925892</v>
      </c>
      <c r="F447" s="92">
        <f>'[39]TGSPDCL MoD'!AK23</f>
        <v>31.770893546690058</v>
      </c>
      <c r="G447" s="92">
        <f>'[39]TGSPDCL MoD'!AL23</f>
        <v>30.746026012925864</v>
      </c>
      <c r="H447" s="92">
        <f>'[39]TGSPDCL MoD'!AM23</f>
        <v>32.767357232784455</v>
      </c>
      <c r="I447" s="92">
        <f>'[39]TGSPDCL MoD'!AN23</f>
        <v>27.072381120771119</v>
      </c>
      <c r="J447" s="92">
        <f>'[39]TGSPDCL MoD'!AO23</f>
        <v>30.612380283148571</v>
      </c>
      <c r="K447" s="92">
        <f>'[39]TGSPDCL MoD'!AP23</f>
        <v>26.401165059925557</v>
      </c>
      <c r="L447" s="92">
        <f>'[39]TGSPDCL MoD'!AQ23</f>
        <v>30.746026012925864</v>
      </c>
      <c r="M447" s="92">
        <f>'[39]TGSPDCL MoD'!AR23</f>
        <v>31.770893546690058</v>
      </c>
      <c r="N447" s="92">
        <f>'[39]TGSPDCL MoD'!AS23</f>
        <v>31.099677485844495</v>
      </c>
      <c r="O447" s="92">
        <f>'[39]TGSPDCL MoD'!AT23</f>
        <v>29.721158479161698</v>
      </c>
      <c r="P447" s="92">
        <f>'[39]TGSPDCL MoD'!AU23</f>
        <v>35.79818991176348</v>
      </c>
      <c r="Q447" s="92">
        <f>SUM(E447:P447)</f>
        <v>369.25217470555714</v>
      </c>
    </row>
    <row r="448" spans="3:21" x14ac:dyDescent="0.25">
      <c r="C448" s="16" t="s">
        <v>361</v>
      </c>
      <c r="D448" s="16" t="s">
        <v>361</v>
      </c>
      <c r="E448" s="92">
        <f>'[39]TGSPDCL MoD'!AJ24</f>
        <v>0</v>
      </c>
      <c r="F448" s="92">
        <f>'[39]TGSPDCL MoD'!AK24</f>
        <v>0</v>
      </c>
      <c r="G448" s="92">
        <f>'[39]TGSPDCL MoD'!AL24</f>
        <v>0</v>
      </c>
      <c r="H448" s="92">
        <f>'[39]TGSPDCL MoD'!AM24</f>
        <v>0</v>
      </c>
      <c r="I448" s="92">
        <f>'[39]TGSPDCL MoD'!AN24</f>
        <v>0</v>
      </c>
      <c r="J448" s="92">
        <f>'[39]TGSPDCL MoD'!AO24</f>
        <v>0</v>
      </c>
      <c r="K448" s="92">
        <f>'[39]TGSPDCL MoD'!AP24</f>
        <v>0</v>
      </c>
      <c r="L448" s="92">
        <f>'[39]TGSPDCL MoD'!AQ24</f>
        <v>0</v>
      </c>
      <c r="M448" s="92">
        <f>'[39]TGSPDCL MoD'!AR24</f>
        <v>0</v>
      </c>
      <c r="N448" s="92">
        <f>'[39]TGSPDCL MoD'!AS24</f>
        <v>0</v>
      </c>
      <c r="O448" s="92">
        <f>'[39]TGSPDCL MoD'!AT24</f>
        <v>0</v>
      </c>
      <c r="P448" s="92">
        <f>'[39]TGSPDCL MoD'!AU24</f>
        <v>0</v>
      </c>
      <c r="Q448" s="92">
        <f>SUM(E448:P448)</f>
        <v>0</v>
      </c>
    </row>
    <row r="449" spans="3:18" x14ac:dyDescent="0.25">
      <c r="C449" s="16"/>
      <c r="D449" s="16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</row>
    <row r="450" spans="3:18" x14ac:dyDescent="0.25">
      <c r="C450" s="16"/>
      <c r="D450" s="16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</row>
    <row r="451" spans="3:18" x14ac:dyDescent="0.25">
      <c r="C451" s="16"/>
      <c r="D451" s="16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</row>
    <row r="452" spans="3:18" x14ac:dyDescent="0.25">
      <c r="C452" s="16"/>
      <c r="D452" s="16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</row>
    <row r="453" spans="3:18" x14ac:dyDescent="0.25">
      <c r="C453" s="16"/>
      <c r="D453" s="16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</row>
    <row r="454" spans="3:18" x14ac:dyDescent="0.25">
      <c r="C454" s="935" t="s">
        <v>362</v>
      </c>
      <c r="D454" s="936"/>
      <c r="E454" s="92">
        <f t="shared" ref="E454:P454" si="175">SUM(E447:E453)</f>
        <v>30.746026012925892</v>
      </c>
      <c r="F454" s="92">
        <f t="shared" si="175"/>
        <v>31.770893546690058</v>
      </c>
      <c r="G454" s="92">
        <f t="shared" si="175"/>
        <v>30.746026012925864</v>
      </c>
      <c r="H454" s="92">
        <f t="shared" si="175"/>
        <v>32.767357232784455</v>
      </c>
      <c r="I454" s="92">
        <f t="shared" si="175"/>
        <v>27.072381120771119</v>
      </c>
      <c r="J454" s="92">
        <f t="shared" si="175"/>
        <v>30.612380283148571</v>
      </c>
      <c r="K454" s="92">
        <f t="shared" si="175"/>
        <v>26.401165059925557</v>
      </c>
      <c r="L454" s="92">
        <f t="shared" si="175"/>
        <v>30.746026012925864</v>
      </c>
      <c r="M454" s="92">
        <f t="shared" si="175"/>
        <v>31.770893546690058</v>
      </c>
      <c r="N454" s="92">
        <f t="shared" si="175"/>
        <v>31.099677485844495</v>
      </c>
      <c r="O454" s="92">
        <f t="shared" si="175"/>
        <v>29.721158479161698</v>
      </c>
      <c r="P454" s="92">
        <f t="shared" si="175"/>
        <v>35.79818991176348</v>
      </c>
      <c r="Q454" s="116">
        <f>SUM(E454:P454)</f>
        <v>369.25217470555714</v>
      </c>
      <c r="R454" s="492"/>
    </row>
    <row r="455" spans="3:18" x14ac:dyDescent="0.25">
      <c r="C455" s="1002" t="s">
        <v>363</v>
      </c>
      <c r="D455" s="1003"/>
    </row>
    <row r="456" spans="3:18" x14ac:dyDescent="0.25">
      <c r="C456" s="16" t="s">
        <v>364</v>
      </c>
      <c r="D456" s="16" t="s">
        <v>364</v>
      </c>
      <c r="E456" s="92">
        <f>SUM('[39]TGSPDCL MoD'!AJ20:AJ22)</f>
        <v>267.83747508009526</v>
      </c>
      <c r="F456" s="92">
        <f>SUM('[39]TGSPDCL MoD'!AK20:AK22)</f>
        <v>86.822771392187548</v>
      </c>
      <c r="G456" s="92">
        <f>SUM('[39]TGSPDCL MoD'!AL20:AL22)</f>
        <v>98.20319716113984</v>
      </c>
      <c r="H456" s="92">
        <f>SUM('[39]TGSPDCL MoD'!AM20:AM22)</f>
        <v>223.66159328323619</v>
      </c>
      <c r="I456" s="92">
        <f>SUM('[39]TGSPDCL MoD'!AN20:AN22)</f>
        <v>210.09202437905714</v>
      </c>
      <c r="J456" s="92">
        <f>SUM('[39]TGSPDCL MoD'!AO20:AO22)</f>
        <v>223.28841102429689</v>
      </c>
      <c r="K456" s="92">
        <f>SUM('[39]TGSPDCL MoD'!AP20:AP22)</f>
        <v>218.48708210761441</v>
      </c>
      <c r="L456" s="92">
        <f>SUM('[39]TGSPDCL MoD'!AQ20:AQ22)</f>
        <v>286.48512940125806</v>
      </c>
      <c r="M456" s="92">
        <f>SUM('[39]TGSPDCL MoD'!AR20:AR22)</f>
        <v>258.68953248880609</v>
      </c>
      <c r="N456" s="92">
        <f>SUM('[39]TGSPDCL MoD'!AS20:AS22)</f>
        <v>253.03638945548548</v>
      </c>
      <c r="O456" s="92">
        <f>SUM('[39]TGSPDCL MoD'!AT20:AT22)</f>
        <v>247.71156179630398</v>
      </c>
      <c r="P456" s="92">
        <f>SUM('[39]TGSPDCL MoD'!AU20:AU22)</f>
        <v>295.3615262699762</v>
      </c>
      <c r="Q456" s="92">
        <f>SUM(E456:P456)</f>
        <v>2669.6766938394571</v>
      </c>
    </row>
    <row r="457" spans="3:18" x14ac:dyDescent="0.25">
      <c r="C457" s="16" t="s">
        <v>365</v>
      </c>
      <c r="D457" s="16" t="s">
        <v>365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</row>
    <row r="458" spans="3:18" x14ac:dyDescent="0.25">
      <c r="C458" s="16" t="s">
        <v>366</v>
      </c>
      <c r="D458" s="16" t="s">
        <v>366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</row>
    <row r="459" spans="3:18" x14ac:dyDescent="0.25"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>
        <f t="shared" ref="Q459:Q464" si="176">SUM(E459:P459)</f>
        <v>0</v>
      </c>
    </row>
    <row r="460" spans="3:18" x14ac:dyDescent="0.25"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>
        <f t="shared" si="176"/>
        <v>0</v>
      </c>
    </row>
    <row r="461" spans="3:18" x14ac:dyDescent="0.25"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>
        <f t="shared" si="176"/>
        <v>0</v>
      </c>
    </row>
    <row r="462" spans="3:18" x14ac:dyDescent="0.25"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>
        <f t="shared" si="176"/>
        <v>0</v>
      </c>
    </row>
    <row r="463" spans="3:18" x14ac:dyDescent="0.25"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>
        <f t="shared" si="176"/>
        <v>0</v>
      </c>
    </row>
    <row r="464" spans="3:18" x14ac:dyDescent="0.25">
      <c r="C464" s="935" t="s">
        <v>367</v>
      </c>
      <c r="D464" s="936"/>
      <c r="E464" s="92">
        <f t="shared" ref="E464:P464" si="177">SUM(E456:E463)</f>
        <v>267.83747508009526</v>
      </c>
      <c r="F464" s="92">
        <f t="shared" si="177"/>
        <v>86.822771392187548</v>
      </c>
      <c r="G464" s="92">
        <f t="shared" si="177"/>
        <v>98.20319716113984</v>
      </c>
      <c r="H464" s="92">
        <f t="shared" si="177"/>
        <v>223.66159328323619</v>
      </c>
      <c r="I464" s="92">
        <f t="shared" si="177"/>
        <v>210.09202437905714</v>
      </c>
      <c r="J464" s="92">
        <f t="shared" si="177"/>
        <v>223.28841102429689</v>
      </c>
      <c r="K464" s="92">
        <f t="shared" si="177"/>
        <v>218.48708210761441</v>
      </c>
      <c r="L464" s="92">
        <f t="shared" si="177"/>
        <v>286.48512940125806</v>
      </c>
      <c r="M464" s="92">
        <f t="shared" si="177"/>
        <v>258.68953248880609</v>
      </c>
      <c r="N464" s="92">
        <f t="shared" si="177"/>
        <v>253.03638945548548</v>
      </c>
      <c r="O464" s="92">
        <f t="shared" si="177"/>
        <v>247.71156179630398</v>
      </c>
      <c r="P464" s="92">
        <f t="shared" si="177"/>
        <v>295.3615262699762</v>
      </c>
      <c r="Q464" s="116">
        <f t="shared" si="176"/>
        <v>2669.6766938394571</v>
      </c>
      <c r="R464" s="492"/>
    </row>
    <row r="465" spans="3:17" x14ac:dyDescent="0.25">
      <c r="C465" s="1002" t="s">
        <v>368</v>
      </c>
      <c r="D465" s="1003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</row>
    <row r="466" spans="3:17" x14ac:dyDescent="0.25">
      <c r="C466" s="16"/>
      <c r="D466" s="16" t="s">
        <v>369</v>
      </c>
      <c r="E466" s="92">
        <f>'[39]TGSPDCL MoD'!F104*[39]Gen_Cost!$BN231/10</f>
        <v>2.4381312685857193E-2</v>
      </c>
      <c r="F466" s="92">
        <f>'[39]TGSPDCL MoD'!G104*[39]Gen_Cost!$BN231/10</f>
        <v>2.0907855515269132E-2</v>
      </c>
      <c r="G466" s="92">
        <f>'[39]TGSPDCL MoD'!H104*[39]Gen_Cost!$BN231/10</f>
        <v>4.973274024739318E-2</v>
      </c>
      <c r="H466" s="92">
        <f>'[39]TGSPDCL MoD'!I104*[39]Gen_Cost!$BN231/10</f>
        <v>7.2339346358981871E-2</v>
      </c>
      <c r="I466" s="92">
        <f>'[39]TGSPDCL MoD'!J104*[39]Gen_Cost!$BN231/10</f>
        <v>3.9474120766783555E-2</v>
      </c>
      <c r="J466" s="92">
        <f>'[39]TGSPDCL MoD'!K104*[39]Gen_Cost!$BN231/10</f>
        <v>2.9028112746704183E-2</v>
      </c>
      <c r="K466" s="92">
        <f>'[39]TGSPDCL MoD'!L104*[39]Gen_Cost!$BN231/10</f>
        <v>1.760349732300745E-2</v>
      </c>
      <c r="L466" s="92">
        <f>'[39]TGSPDCL MoD'!M104*[39]Gen_Cost!$BN231/10</f>
        <v>2.4443849476385046E-2</v>
      </c>
      <c r="M466" s="92">
        <f>'[39]TGSPDCL MoD'!N104*[39]Gen_Cost!$BN231/10</f>
        <v>2.7950799985229129E-2</v>
      </c>
      <c r="N466" s="92">
        <f>'[39]TGSPDCL MoD'!O104*[39]Gen_Cost!$BN231/10</f>
        <v>2.7032252798690055E-2</v>
      </c>
      <c r="O466" s="92">
        <f>'[39]TGSPDCL MoD'!P104*[39]Gen_Cost!$BN231/10</f>
        <v>1.8534539948314627E-2</v>
      </c>
      <c r="P466" s="92">
        <f>'[39]TGSPDCL MoD'!Q104*[39]Gen_Cost!$BN231/10</f>
        <v>2.4071572147384597E-2</v>
      </c>
      <c r="Q466" s="92">
        <f>SUM(E466:P466)</f>
        <v>0.37550000000000006</v>
      </c>
    </row>
    <row r="467" spans="3:17" x14ac:dyDescent="0.25">
      <c r="C467" s="16"/>
      <c r="D467" s="16" t="s">
        <v>370</v>
      </c>
      <c r="E467" s="92">
        <v>0</v>
      </c>
      <c r="F467" s="92">
        <v>0</v>
      </c>
      <c r="G467" s="92">
        <v>0</v>
      </c>
      <c r="H467" s="92">
        <v>0</v>
      </c>
      <c r="I467" s="92">
        <v>0</v>
      </c>
      <c r="J467" s="92">
        <v>0</v>
      </c>
      <c r="K467" s="92">
        <v>0</v>
      </c>
      <c r="L467" s="92">
        <v>0</v>
      </c>
      <c r="M467" s="92">
        <v>0</v>
      </c>
      <c r="N467" s="92">
        <v>0</v>
      </c>
      <c r="O467" s="92">
        <v>0</v>
      </c>
      <c r="P467" s="92">
        <v>0</v>
      </c>
      <c r="Q467" s="92">
        <v>0</v>
      </c>
    </row>
    <row r="468" spans="3:17" x14ac:dyDescent="0.25">
      <c r="C468" s="16"/>
      <c r="D468" s="16" t="s">
        <v>371</v>
      </c>
      <c r="E468" s="92">
        <f>'[39]TGSPDCL MoD'!F101*[39]Gen_Cost!$BN$233/10</f>
        <v>7.4153708684016042</v>
      </c>
      <c r="F468" s="92">
        <f>'[39]TGSPDCL MoD'!G101*[39]Gen_Cost!$BN$233/10</f>
        <v>5.2140571863905709</v>
      </c>
      <c r="G468" s="92">
        <f>'[39]TGSPDCL MoD'!H101*[39]Gen_Cost!$BN$233/10</f>
        <v>4.3352043315129389</v>
      </c>
      <c r="H468" s="92">
        <f>'[39]TGSPDCL MoD'!I101*[39]Gen_Cost!$BN$233/10</f>
        <v>6.121389373304579</v>
      </c>
      <c r="I468" s="92">
        <f>'[39]TGSPDCL MoD'!J101*[39]Gen_Cost!$BN$233/10</f>
        <v>6.121389373304579</v>
      </c>
      <c r="J468" s="92">
        <f>'[39]TGSPDCL MoD'!K101*[39]Gen_Cost!$BN$233/10</f>
        <v>4.3636696550239664</v>
      </c>
      <c r="K468" s="92">
        <f>'[39]TGSPDCL MoD'!L101*[39]Gen_Cost!$BN$233/10</f>
        <v>6.121389373304579</v>
      </c>
      <c r="L468" s="92">
        <f>'[39]TGSPDCL MoD'!M101*[39]Gen_Cost!$BN$233/10</f>
        <v>5.7517580886674997</v>
      </c>
      <c r="M468" s="92">
        <f>'[39]TGSPDCL MoD'!N101*[39]Gen_Cost!$BN$233/10</f>
        <v>9.3870101077923369</v>
      </c>
      <c r="N468" s="92">
        <f>'[39]TGSPDCL MoD'!O101*[39]Gen_Cost!$BN$233/10</f>
        <v>9.5438635661353342</v>
      </c>
      <c r="O468" s="92">
        <f>'[39]TGSPDCL MoD'!P101*[39]Gen_Cost!$BN$233/10</f>
        <v>10.426016095805517</v>
      </c>
      <c r="P468" s="92">
        <f>'[39]TGSPDCL MoD'!Q101*[39]Gen_Cost!$BN$233/10</f>
        <v>10.10907487744527</v>
      </c>
      <c r="Q468" s="92">
        <f t="shared" ref="Q468:Q490" si="178">SUM(E468:P468)</f>
        <v>84.910192897088777</v>
      </c>
    </row>
    <row r="469" spans="3:17" x14ac:dyDescent="0.25">
      <c r="C469" s="16"/>
      <c r="D469" s="16" t="s">
        <v>372</v>
      </c>
      <c r="E469" s="92">
        <f>'[39]TGSPDCL MoD'!F102*[39]Gen_Cost!$BN$234/10</f>
        <v>2.1146084619384302</v>
      </c>
      <c r="F469" s="92">
        <f>'[39]TGSPDCL MoD'!G102*[39]Gen_Cost!$BN$234/10</f>
        <v>1.4868695906168468</v>
      </c>
      <c r="G469" s="92">
        <f>'[39]TGSPDCL MoD'!H102*[39]Gen_Cost!$BN$234/10</f>
        <v>1.2362510151330321</v>
      </c>
      <c r="H469" s="92">
        <f>'[39]TGSPDCL MoD'!I102*[39]Gen_Cost!$BN$234/10</f>
        <v>1.7456094910597535</v>
      </c>
      <c r="I469" s="92">
        <f>'[39]TGSPDCL MoD'!J102*[39]Gen_Cost!$BN$234/10</f>
        <v>1.7456094910597535</v>
      </c>
      <c r="J469" s="92">
        <f>'[39]TGSPDCL MoD'!K102*[39]Gen_Cost!$BN$234/10</f>
        <v>1.2443683453430054</v>
      </c>
      <c r="K469" s="92">
        <f>'[39]TGSPDCL MoD'!L102*[39]Gen_Cost!$BN$234/10</f>
        <v>1.7456094910597535</v>
      </c>
      <c r="L469" s="92">
        <f>'[39]TGSPDCL MoD'!M102*[39]Gen_Cost!$BN$234/10</f>
        <v>1.6402033750121521</v>
      </c>
      <c r="M469" s="92">
        <f>'[39]TGSPDCL MoD'!N102*[39]Gen_Cost!$BN$234/10</f>
        <v>2.6768520898696355</v>
      </c>
      <c r="N469" s="92">
        <f>'[39]TGSPDCL MoD'!O102*[39]Gen_Cost!$BN$234/10</f>
        <v>2.7215812957559904</v>
      </c>
      <c r="O469" s="92">
        <f>'[39]TGSPDCL MoD'!P102*[39]Gen_Cost!$BN$234/10</f>
        <v>2.9731408248835001</v>
      </c>
      <c r="P469" s="92">
        <f>'[39]TGSPDCL MoD'!Q102*[39]Gen_Cost!$BN$234/10</f>
        <v>2.8827601016296511</v>
      </c>
      <c r="Q469" s="92">
        <f t="shared" si="178"/>
        <v>24.213463573361501</v>
      </c>
    </row>
    <row r="470" spans="3:17" x14ac:dyDescent="0.25">
      <c r="C470" s="16"/>
      <c r="D470" s="16" t="s">
        <v>373</v>
      </c>
      <c r="E470" s="92">
        <f>SUM('[39]TGSPDCL MoD'!F99:F100)*[39]Gen_Cost!$BN$235/10</f>
        <v>7.5208333668149789</v>
      </c>
      <c r="F470" s="92">
        <f>SUM('[39]TGSPDCL MoD'!G99:G100)*[39]Gen_Cost!$BN$235/10</f>
        <v>6.4493860283000712</v>
      </c>
      <c r="G470" s="92">
        <f>SUM('[39]TGSPDCL MoD'!H99:H100)*[39]Gen_Cost!$BN$235/10</f>
        <v>15.340915277818514</v>
      </c>
      <c r="H470" s="92">
        <f>SUM('[39]TGSPDCL MoD'!I99:I100)*[39]Gen_Cost!$BN$235/10</f>
        <v>22.314310014399002</v>
      </c>
      <c r="I470" s="92">
        <f>SUM('[39]TGSPDCL MoD'!J99:J100)*[39]Gen_Cost!$BN$235/10</f>
        <v>12.176468445881476</v>
      </c>
      <c r="J470" s="92">
        <f>SUM('[39]TGSPDCL MoD'!K99:K100)*[39]Gen_Cost!$BN$235/10</f>
        <v>8.9542184103859928</v>
      </c>
      <c r="K470" s="92">
        <f>SUM('[39]TGSPDCL MoD'!L99:L100)*[39]Gen_Cost!$BN$235/10</f>
        <v>5.4301001650460536</v>
      </c>
      <c r="L470" s="92">
        <f>SUM('[39]TGSPDCL MoD'!M99:M100)*[39]Gen_Cost!$BN$235/10</f>
        <v>7.5401239106390694</v>
      </c>
      <c r="M470" s="92">
        <f>SUM('[39]TGSPDCL MoD'!N99:N100)*[39]Gen_Cost!$BN$235/10</f>
        <v>8.6219028428285061</v>
      </c>
      <c r="N470" s="92">
        <f>SUM('[39]TGSPDCL MoD'!O99:O100)*[39]Gen_Cost!$BN$235/10</f>
        <v>8.3385612353225103</v>
      </c>
      <c r="O470" s="92">
        <f>SUM('[39]TGSPDCL MoD'!P99:P100)*[39]Gen_Cost!$BN$235/10</f>
        <v>5.7172962045931364</v>
      </c>
      <c r="P470" s="92">
        <f>SUM('[39]TGSPDCL MoD'!Q99:Q100)*[39]Gen_Cost!$BN$235/10</f>
        <v>7.4252885941928213</v>
      </c>
      <c r="Q470" s="92">
        <f t="shared" si="178"/>
        <v>115.82940449622214</v>
      </c>
    </row>
    <row r="471" spans="3:17" x14ac:dyDescent="0.25">
      <c r="C471" s="16"/>
      <c r="D471" s="16" t="s">
        <v>331</v>
      </c>
      <c r="E471" s="92">
        <f>'[39]TGSPDCL MoD'!F103*[39]Gen_Cost!$BN$236/10</f>
        <v>1.6912977889185343E-3</v>
      </c>
      <c r="F471" s="92">
        <f>'[39]TGSPDCL MoD'!G103*[39]Gen_Cost!$BN$236/10</f>
        <v>1.8123412381928332E-3</v>
      </c>
      <c r="G471" s="92">
        <f>'[39]TGSPDCL MoD'!H103*[39]Gen_Cost!$BN$236/10</f>
        <v>1.8776732840700438E-3</v>
      </c>
      <c r="H471" s="92">
        <f>'[39]TGSPDCL MoD'!I103*[39]Gen_Cost!$BN$236/10</f>
        <v>4.1050180054001233E-3</v>
      </c>
      <c r="I471" s="92">
        <f>'[39]TGSPDCL MoD'!J103*[39]Gen_Cost!$BN$236/10</f>
        <v>9.6378329012406731E-3</v>
      </c>
      <c r="J471" s="92">
        <f>'[39]TGSPDCL MoD'!K103*[39]Gen_Cost!$BN$236/10</f>
        <v>4.8677452580719611E-3</v>
      </c>
      <c r="K471" s="92">
        <f>'[39]TGSPDCL MoD'!L103*[39]Gen_Cost!$BN$236/10</f>
        <v>5.365486588761151E-3</v>
      </c>
      <c r="L471" s="92">
        <f>'[39]TGSPDCL MoD'!M103*[39]Gen_Cost!$BN$236/10</f>
        <v>1.8402509970194599E-3</v>
      </c>
      <c r="M471" s="92">
        <f>'[39]TGSPDCL MoD'!N103*[39]Gen_Cost!$BN$236/10</f>
        <v>3.1569597684846101E-3</v>
      </c>
      <c r="N471" s="92">
        <f>'[39]TGSPDCL MoD'!O103*[39]Gen_Cost!$BN$236/10</f>
        <v>6.0239135170397284E-3</v>
      </c>
      <c r="O471" s="92">
        <f>'[39]TGSPDCL MoD'!P103*[39]Gen_Cost!$BN$236/10</f>
        <v>5.6033673460854508E-3</v>
      </c>
      <c r="P471" s="92">
        <f>'[39]TGSPDCL MoD'!Q103*[39]Gen_Cost!$BN$236/10</f>
        <v>2.5130287996731619E-3</v>
      </c>
      <c r="Q471" s="92">
        <f t="shared" si="178"/>
        <v>4.849491549295773E-2</v>
      </c>
    </row>
    <row r="472" spans="3:17" x14ac:dyDescent="0.25">
      <c r="C472" s="16"/>
      <c r="D472" s="16" t="s">
        <v>374</v>
      </c>
      <c r="E472" s="263">
        <f>'[39]TGSPDCL MoD'!F114*[39]Gen_Cost!$BN237/10</f>
        <v>293.45379575859954</v>
      </c>
      <c r="F472" s="263">
        <f>'[39]TGSPDCL MoD'!G114*[39]Gen_Cost!$BN237/10</f>
        <v>302.59762330291181</v>
      </c>
      <c r="G472" s="263">
        <f>'[39]TGSPDCL MoD'!H114*[39]Gen_Cost!$BN237/10</f>
        <v>283.3072488267851</v>
      </c>
      <c r="H472" s="263">
        <f>'[39]TGSPDCL MoD'!I114*[39]Gen_Cost!$BN237/10</f>
        <v>221.89002926010215</v>
      </c>
      <c r="I472" s="263">
        <f>'[39]TGSPDCL MoD'!J114*[39]Gen_Cost!$BN237/10</f>
        <v>272.90908961085199</v>
      </c>
      <c r="J472" s="263">
        <f>'[39]TGSPDCL MoD'!K114*[39]Gen_Cost!$BN237/10</f>
        <v>240.56056450332318</v>
      </c>
      <c r="K472" s="263">
        <f>'[39]TGSPDCL MoD'!L114*[39]Gen_Cost!$BN237/10</f>
        <v>294.92175413423973</v>
      </c>
      <c r="L472" s="263">
        <f>'[39]TGSPDCL MoD'!M114*[39]Gen_Cost!$BN237/10</f>
        <v>227.4057091179605</v>
      </c>
      <c r="M472" s="263">
        <f>'[39]TGSPDCL MoD'!N114*[39]Gen_Cost!$BN237/10</f>
        <v>249.2867447439597</v>
      </c>
      <c r="N472" s="263">
        <f>'[39]TGSPDCL MoD'!O114*[39]Gen_Cost!$BN237/10</f>
        <v>265.77618329959034</v>
      </c>
      <c r="O472" s="263">
        <f>'[39]TGSPDCL MoD'!P114*[39]Gen_Cost!$BN237/10</f>
        <v>282.54518858323371</v>
      </c>
      <c r="P472" s="263">
        <f>'[39]TGSPDCL MoD'!Q114*[39]Gen_Cost!$BN237/10</f>
        <v>292.52075499076341</v>
      </c>
      <c r="Q472" s="263">
        <f t="shared" si="178"/>
        <v>3227.1746861323209</v>
      </c>
    </row>
    <row r="473" spans="3:17" x14ac:dyDescent="0.25">
      <c r="C473" s="16"/>
      <c r="D473" s="16" t="s">
        <v>375</v>
      </c>
      <c r="E473" s="92">
        <f>'[39]TGSPDCL MoD'!F107*[39]Gen_Cost!$BN$242/10</f>
        <v>8.5476818038280751</v>
      </c>
      <c r="F473" s="92">
        <f>'[39]TGSPDCL MoD'!G107*[39]Gen_Cost!$BN$242/10</f>
        <v>8.814021954977985</v>
      </c>
      <c r="G473" s="92">
        <f>'[39]TGSPDCL MoD'!H107*[39]Gen_Cost!$BN$242/10</f>
        <v>8.2521345802641211</v>
      </c>
      <c r="H473" s="92">
        <f>'[39]TGSPDCL MoD'!I107*[39]Gen_Cost!$BN$242/10</f>
        <v>6.463182255504611</v>
      </c>
      <c r="I473" s="92">
        <f>'[39]TGSPDCL MoD'!J107*[39]Gen_Cost!$BN$242/10</f>
        <v>7.9492584286928762</v>
      </c>
      <c r="J473" s="92">
        <f>'[39]TGSPDCL MoD'!K107*[39]Gen_Cost!$BN$242/10</f>
        <v>7.0070150382895786</v>
      </c>
      <c r="K473" s="92">
        <f>'[39]TGSPDCL MoD'!L107*[39]Gen_Cost!$BN$242/10</f>
        <v>8.5904402935037663</v>
      </c>
      <c r="L473" s="92">
        <f>'[39]TGSPDCL MoD'!M107*[39]Gen_Cost!$BN$242/10</f>
        <v>6.6238422198266935</v>
      </c>
      <c r="M473" s="92">
        <f>'[39]TGSPDCL MoD'!N107*[39]Gen_Cost!$BN$242/10</f>
        <v>7.2611900162175216</v>
      </c>
      <c r="N473" s="92">
        <f>'[39]TGSPDCL MoD'!O107*[39]Gen_Cost!$BN$242/10</f>
        <v>7.7414921146550224</v>
      </c>
      <c r="O473" s="92">
        <f>'[39]TGSPDCL MoD'!P107*[39]Gen_Cost!$BN$242/10</f>
        <v>8.2299373942969538</v>
      </c>
      <c r="P473" s="92">
        <f>'[39]TGSPDCL MoD'!Q107*[39]Gen_Cost!$BN$242/10</f>
        <v>8.5205043206646813</v>
      </c>
      <c r="Q473" s="92">
        <f t="shared" si="178"/>
        <v>94.000700420721884</v>
      </c>
    </row>
    <row r="474" spans="3:17" x14ac:dyDescent="0.25">
      <c r="C474" s="16"/>
      <c r="D474" s="16" t="s">
        <v>376</v>
      </c>
      <c r="E474" s="92">
        <f>'[39]TGSPDCL MoD'!F108*[39]Gen_Cost!$BN$243/10</f>
        <v>34.00955255955953</v>
      </c>
      <c r="F474" s="92">
        <f>'[39]TGSPDCL MoD'!G108*[39]Gen_Cost!$BN$243/10</f>
        <v>35.069267880875906</v>
      </c>
      <c r="G474" s="92">
        <f>'[39]TGSPDCL MoD'!H108*[39]Gen_Cost!$BN$243/10</f>
        <v>32.833628014833423</v>
      </c>
      <c r="H474" s="92">
        <f>'[39]TGSPDCL MoD'!I108*[39]Gen_Cost!$BN$243/10</f>
        <v>25.715736929064764</v>
      </c>
      <c r="I474" s="92">
        <f>'[39]TGSPDCL MoD'!J108*[39]Gen_Cost!$BN$243/10</f>
        <v>31.628543100314698</v>
      </c>
      <c r="J474" s="92">
        <f>'[39]TGSPDCL MoD'!K108*[39]Gen_Cost!$BN$243/10</f>
        <v>27.879541108281366</v>
      </c>
      <c r="K474" s="92">
        <f>'[39]TGSPDCL MoD'!L108*[39]Gen_Cost!$BN$243/10</f>
        <v>34.179680219358652</v>
      </c>
      <c r="L474" s="92">
        <f>'[39]TGSPDCL MoD'!M108*[39]Gen_Cost!$BN$243/10</f>
        <v>26.354971475486668</v>
      </c>
      <c r="M474" s="92">
        <f>'[39]TGSPDCL MoD'!N108*[39]Gen_Cost!$BN$243/10</f>
        <v>28.890853586864022</v>
      </c>
      <c r="N474" s="92">
        <f>'[39]TGSPDCL MoD'!O108*[39]Gen_Cost!$BN$243/10</f>
        <v>30.801881610153487</v>
      </c>
      <c r="O474" s="92">
        <f>'[39]TGSPDCL MoD'!P108*[39]Gen_Cost!$BN$243/10</f>
        <v>32.745309757304611</v>
      </c>
      <c r="P474" s="92">
        <f>'[39]TGSPDCL MoD'!Q108*[39]Gen_Cost!$BN$243/10</f>
        <v>33.901418674455385</v>
      </c>
      <c r="Q474" s="92">
        <f t="shared" si="178"/>
        <v>374.01038491655248</v>
      </c>
    </row>
    <row r="475" spans="3:17" x14ac:dyDescent="0.25">
      <c r="C475" s="16"/>
      <c r="D475" s="16" t="s">
        <v>377</v>
      </c>
      <c r="E475" s="263">
        <f>'[39]TGSPDCL MoD'!F109*[39]Gen_Cost!$BN$240/10</f>
        <v>29.470863580466801</v>
      </c>
      <c r="F475" s="263">
        <f>'[39]TGSPDCL MoD'!G109*[39]Gen_Cost!$BN$240/10</f>
        <v>30.389156334067497</v>
      </c>
      <c r="G475" s="263">
        <f>'[39]TGSPDCL MoD'!H109*[39]Gen_Cost!$BN$240/10</f>
        <v>28.451870114502935</v>
      </c>
      <c r="H475" s="263">
        <f>'[39]TGSPDCL MoD'!I109*[39]Gen_Cost!$BN$240/10</f>
        <v>22.283885493066165</v>
      </c>
      <c r="I475" s="263">
        <f>'[39]TGSPDCL MoD'!J109*[39]Gen_Cost!$BN$240/10</f>
        <v>27.407607828003755</v>
      </c>
      <c r="J475" s="263">
        <f>'[39]TGSPDCL MoD'!K109*[39]Gen_Cost!$BN$240/10</f>
        <v>24.1589227394063</v>
      </c>
      <c r="K475" s="263">
        <f>'[39]TGSPDCL MoD'!L109*[39]Gen_Cost!$BN$240/10</f>
        <v>29.618287132847371</v>
      </c>
      <c r="L475" s="263">
        <f>'[39]TGSPDCL MoD'!M109*[39]Gen_Cost!$BN$240/10</f>
        <v>22.837812042982698</v>
      </c>
      <c r="M475" s="263">
        <f>'[39]TGSPDCL MoD'!N109*[39]Gen_Cost!$BN$240/10</f>
        <v>25.035272172152823</v>
      </c>
      <c r="N475" s="263">
        <f>'[39]TGSPDCL MoD'!O109*[39]Gen_Cost!$BN$240/10</f>
        <v>26.691267089292147</v>
      </c>
      <c r="O475" s="263">
        <f>'[39]TGSPDCL MoD'!P109*[39]Gen_Cost!$BN$240/10</f>
        <v>28.375338224977561</v>
      </c>
      <c r="P475" s="263">
        <f>'[39]TGSPDCL MoD'!Q109*[39]Gen_Cost!$BN$240/10</f>
        <v>29.377160525398693</v>
      </c>
      <c r="Q475" s="263">
        <f t="shared" si="178"/>
        <v>324.09744327716476</v>
      </c>
    </row>
    <row r="476" spans="3:17" x14ac:dyDescent="0.25">
      <c r="C476" s="16"/>
      <c r="D476" s="16" t="s">
        <v>378</v>
      </c>
      <c r="E476" s="92">
        <f>'[39]TGSPDCL MoD'!F110*[39]Gen_Cost!$BN$239/10</f>
        <v>70.136092848031154</v>
      </c>
      <c r="F476" s="92">
        <f>'[39]TGSPDCL MoD'!G110*[39]Gen_Cost!$BN$239/10</f>
        <v>72.321487437923665</v>
      </c>
      <c r="G476" s="92">
        <f>'[39]TGSPDCL MoD'!H110*[39]Gen_Cost!$BN$239/10</f>
        <v>67.711046152495982</v>
      </c>
      <c r="H476" s="92">
        <f>'[39]TGSPDCL MoD'!I110*[39]Gen_Cost!$BN$239/10</f>
        <v>53.032197637821227</v>
      </c>
      <c r="I476" s="92">
        <f>'[39]TGSPDCL MoD'!J110*[39]Gen_Cost!$BN$239/10</f>
        <v>65.225863576029255</v>
      </c>
      <c r="J476" s="92">
        <f>'[39]TGSPDCL MoD'!K110*[39]Gen_Cost!$BN$239/10</f>
        <v>57.494496003926486</v>
      </c>
      <c r="K476" s="92">
        <f>'[39]TGSPDCL MoD'!L110*[39]Gen_Cost!$BN$239/10</f>
        <v>70.486938079611093</v>
      </c>
      <c r="L476" s="92">
        <f>'[39]TGSPDCL MoD'!M110*[39]Gen_Cost!$BN$239/10</f>
        <v>54.350457071578873</v>
      </c>
      <c r="M476" s="92">
        <f>'[39]TGSPDCL MoD'!N110*[39]Gen_Cost!$BN$239/10</f>
        <v>59.580071983558376</v>
      </c>
      <c r="N476" s="92">
        <f>'[39]TGSPDCL MoD'!O110*[39]Gen_Cost!$BN$239/10</f>
        <v>63.521083516770844</v>
      </c>
      <c r="O476" s="92">
        <f>'[39]TGSPDCL MoD'!P110*[39]Gen_Cost!$BN$239/10</f>
        <v>67.528912103558739</v>
      </c>
      <c r="P476" s="92">
        <f>'[39]TGSPDCL MoD'!Q110*[39]Gen_Cost!$BN$239/10</f>
        <v>69.913094083422266</v>
      </c>
      <c r="Q476" s="92">
        <f t="shared" si="178"/>
        <v>771.30174049472794</v>
      </c>
    </row>
    <row r="477" spans="3:17" x14ac:dyDescent="0.25">
      <c r="C477" s="16"/>
      <c r="D477" s="16" t="s">
        <v>379</v>
      </c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>
        <f t="shared" si="178"/>
        <v>0</v>
      </c>
    </row>
    <row r="478" spans="3:17" x14ac:dyDescent="0.25">
      <c r="C478" s="16"/>
      <c r="D478" s="16" t="s">
        <v>380</v>
      </c>
      <c r="E478" s="92">
        <f>[39]Gen_Cost!$BN238*'[39]TGSPDCL MoD'!F112/10</f>
        <v>85.729002959645399</v>
      </c>
      <c r="F478" s="92">
        <f>[39]Gen_Cost!$BN238*'[39]TGSPDCL MoD'!G112/10</f>
        <v>88.400262387666814</v>
      </c>
      <c r="G478" s="92">
        <f>[39]Gen_Cost!$BN238*'[39]TGSPDCL MoD'!H112/10</f>
        <v>82.764811102119523</v>
      </c>
      <c r="H478" s="92">
        <f>[39]Gen_Cost!$BN238*'[39]TGSPDCL MoD'!I112/10</f>
        <v>64.822507836304453</v>
      </c>
      <c r="I478" s="92">
        <f>[39]Gen_Cost!$BN238*'[39]TGSPDCL MoD'!J112/10</f>
        <v>79.727113736872653</v>
      </c>
      <c r="J478" s="92">
        <f>[39]Gen_Cost!$BN238*'[39]TGSPDCL MoD'!K112/10</f>
        <v>70.276880532307814</v>
      </c>
      <c r="K478" s="92">
        <f>[39]Gen_Cost!$BN238*'[39]TGSPDCL MoD'!L112/10</f>
        <v>86.15784937345498</v>
      </c>
      <c r="L478" s="92">
        <f>[39]Gen_Cost!$BN238*'[39]TGSPDCL MoD'!M112/10</f>
        <v>66.433847480545296</v>
      </c>
      <c r="M478" s="92">
        <f>[39]Gen_Cost!$BN238*'[39]TGSPDCL MoD'!N112/10</f>
        <v>72.826129315211006</v>
      </c>
      <c r="N478" s="92">
        <f>[39]Gen_Cost!$BN238*'[39]TGSPDCL MoD'!O112/10</f>
        <v>77.643320802150967</v>
      </c>
      <c r="O478" s="92">
        <f>[39]Gen_Cost!$BN238*'[39]TGSPDCL MoD'!P112/10</f>
        <v>82.542184351949317</v>
      </c>
      <c r="P478" s="92">
        <f>[39]Gen_Cost!$BN238*'[39]TGSPDCL MoD'!Q112/10</f>
        <v>85.45642630225197</v>
      </c>
      <c r="Q478" s="92">
        <f t="shared" si="178"/>
        <v>942.78033618048016</v>
      </c>
    </row>
    <row r="479" spans="3:17" x14ac:dyDescent="0.25">
      <c r="C479" s="16"/>
      <c r="D479" s="16" t="s">
        <v>381</v>
      </c>
      <c r="E479" s="92">
        <f>'[39]TGSPDCL MoD'!F113*[39]Gen_Cost!$BN241/10</f>
        <v>43.872210927475322</v>
      </c>
      <c r="F479" s="92">
        <f>'[39]TGSPDCL MoD'!G113*[39]Gen_Cost!$BN241/10</f>
        <v>45.23924020604197</v>
      </c>
      <c r="G479" s="92">
        <f>'[39]TGSPDCL MoD'!H113*[39]Gen_Cost!$BN241/10</f>
        <v>42.355272132980119</v>
      </c>
      <c r="H479" s="92">
        <f>'[39]TGSPDCL MoD'!I113*[39]Gen_Cost!$BN241/10</f>
        <v>33.173216046627331</v>
      </c>
      <c r="I479" s="92">
        <f>'[39]TGSPDCL MoD'!J113*[39]Gen_Cost!$BN241/10</f>
        <v>40.800716557375445</v>
      </c>
      <c r="J479" s="92">
        <f>'[39]TGSPDCL MoD'!K113*[39]Gen_Cost!$BN241/10</f>
        <v>35.96451631998714</v>
      </c>
      <c r="K479" s="92">
        <f>'[39]TGSPDCL MoD'!L113*[39]Gen_Cost!$BN241/10</f>
        <v>44.091675048981578</v>
      </c>
      <c r="L479" s="92">
        <f>'[39]TGSPDCL MoD'!M113*[39]Gen_Cost!$BN241/10</f>
        <v>33.997826508750805</v>
      </c>
      <c r="M479" s="92">
        <f>'[39]TGSPDCL MoD'!N113*[39]Gen_Cost!$BN241/10</f>
        <v>37.26910609064835</v>
      </c>
      <c r="N479" s="92">
        <f>'[39]TGSPDCL MoD'!O113*[39]Gen_Cost!$BN241/10</f>
        <v>39.734325954368828</v>
      </c>
      <c r="O479" s="92">
        <f>'[39]TGSPDCL MoD'!P113*[39]Gen_Cost!$BN241/10</f>
        <v>42.2413418712907</v>
      </c>
      <c r="P479" s="92">
        <f>'[39]TGSPDCL MoD'!Q113*[39]Gen_Cost!$BN241/10</f>
        <v>43.732718571397172</v>
      </c>
      <c r="Q479" s="92">
        <f t="shared" si="178"/>
        <v>482.47216623592476</v>
      </c>
    </row>
    <row r="480" spans="3:17" x14ac:dyDescent="0.3">
      <c r="C480" s="16"/>
      <c r="D480" s="415" t="s">
        <v>382</v>
      </c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>
        <f t="shared" si="178"/>
        <v>0</v>
      </c>
    </row>
    <row r="481" spans="3:18" x14ac:dyDescent="0.3">
      <c r="C481" s="16"/>
      <c r="D481" s="415" t="s">
        <v>383</v>
      </c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>
        <f t="shared" si="178"/>
        <v>0</v>
      </c>
    </row>
    <row r="482" spans="3:18" x14ac:dyDescent="0.25"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>
        <f t="shared" si="178"/>
        <v>0</v>
      </c>
    </row>
    <row r="483" spans="3:18" x14ac:dyDescent="0.25"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>
        <f t="shared" si="178"/>
        <v>0</v>
      </c>
    </row>
    <row r="484" spans="3:18" x14ac:dyDescent="0.25"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 t="shared" si="178"/>
        <v>0</v>
      </c>
    </row>
    <row r="485" spans="3:18" x14ac:dyDescent="0.25"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>
        <f t="shared" si="178"/>
        <v>0</v>
      </c>
    </row>
    <row r="486" spans="3:18" x14ac:dyDescent="0.25"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>
        <f t="shared" si="178"/>
        <v>0</v>
      </c>
    </row>
    <row r="487" spans="3:18" x14ac:dyDescent="0.25"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f t="shared" si="178"/>
        <v>0</v>
      </c>
    </row>
    <row r="488" spans="3:18" x14ac:dyDescent="0.25"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>
        <f t="shared" si="178"/>
        <v>0</v>
      </c>
    </row>
    <row r="489" spans="3:18" x14ac:dyDescent="0.25"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>
        <f t="shared" si="178"/>
        <v>0</v>
      </c>
    </row>
    <row r="490" spans="3:18" x14ac:dyDescent="0.25">
      <c r="C490" s="1047" t="s">
        <v>384</v>
      </c>
      <c r="D490" s="1048"/>
      <c r="E490" s="16">
        <f t="shared" ref="E490:P490" si="179">SUM(E466:E489)</f>
        <v>582.29608574523559</v>
      </c>
      <c r="F490" s="16">
        <f t="shared" si="179"/>
        <v>596.00409250652649</v>
      </c>
      <c r="G490" s="16">
        <f t="shared" si="179"/>
        <v>566.6399919619771</v>
      </c>
      <c r="H490" s="16">
        <f t="shared" si="179"/>
        <v>457.63850870161843</v>
      </c>
      <c r="I490" s="16">
        <f t="shared" si="179"/>
        <v>545.74077210205451</v>
      </c>
      <c r="J490" s="16">
        <f t="shared" si="179"/>
        <v>477.93808851427963</v>
      </c>
      <c r="K490" s="16">
        <f t="shared" si="179"/>
        <v>581.36669229531935</v>
      </c>
      <c r="L490" s="16">
        <f t="shared" si="179"/>
        <v>452.96283539192365</v>
      </c>
      <c r="M490" s="16">
        <f t="shared" si="179"/>
        <v>500.86624070885597</v>
      </c>
      <c r="N490" s="16">
        <f t="shared" si="179"/>
        <v>532.54661665051117</v>
      </c>
      <c r="O490" s="16">
        <f t="shared" si="179"/>
        <v>563.34880331918816</v>
      </c>
      <c r="P490" s="16">
        <f t="shared" si="179"/>
        <v>583.86578564256843</v>
      </c>
      <c r="Q490" s="116">
        <f t="shared" si="178"/>
        <v>6441.2145135400588</v>
      </c>
      <c r="R490" s="492"/>
    </row>
    <row r="491" spans="3:18" x14ac:dyDescent="0.25">
      <c r="C491" s="1002" t="s">
        <v>385</v>
      </c>
      <c r="D491" s="1003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</row>
    <row r="492" spans="3:18" x14ac:dyDescent="0.25">
      <c r="C492" s="16"/>
      <c r="D492" s="16" t="s">
        <v>386</v>
      </c>
      <c r="E492" s="92">
        <f>'[39]ST,D-D'!D17</f>
        <v>49.589054166454993</v>
      </c>
      <c r="F492" s="92">
        <f>'[39]ST,D-D'!E17</f>
        <v>523.28731801646097</v>
      </c>
      <c r="G492" s="92">
        <f>'[39]ST,D-D'!F17</f>
        <v>259.72618402892556</v>
      </c>
      <c r="H492" s="92">
        <f>'[39]ST,D-D'!G17</f>
        <v>22.938323972024271</v>
      </c>
      <c r="I492" s="92">
        <f>'[39]ST,D-D'!H17</f>
        <v>0</v>
      </c>
      <c r="J492" s="92">
        <f>'[39]ST,D-D'!I17</f>
        <v>3.452366791036539</v>
      </c>
      <c r="K492" s="92">
        <f>'[39]ST,D-D'!J17</f>
        <v>0</v>
      </c>
      <c r="L492" s="92">
        <f>'[39]ST,D-D'!K17</f>
        <v>32.830208117201742</v>
      </c>
      <c r="M492" s="92">
        <f>'[39]ST,D-D'!L17</f>
        <v>25.736636899972289</v>
      </c>
      <c r="N492" s="92">
        <f>'[39]ST,D-D'!M17</f>
        <v>20.310948673836002</v>
      </c>
      <c r="O492" s="92">
        <f>'[39]ST,D-D'!N17</f>
        <v>138.80520302954446</v>
      </c>
      <c r="P492" s="92">
        <f>'[39]ST,D-D'!O17</f>
        <v>485.07719054086584</v>
      </c>
      <c r="Q492" s="92">
        <f>SUM(E492:P492)</f>
        <v>1561.7534342363226</v>
      </c>
      <c r="R492" s="492"/>
    </row>
    <row r="493" spans="3:18" x14ac:dyDescent="0.25"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>
        <f>SUM(E493:P493)</f>
        <v>0</v>
      </c>
    </row>
    <row r="494" spans="3:18" x14ac:dyDescent="0.2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>
        <f>SUM(E494:P494)</f>
        <v>0</v>
      </c>
    </row>
    <row r="495" spans="3:18" x14ac:dyDescent="0.25"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v>0</v>
      </c>
    </row>
    <row r="496" spans="3:18" x14ac:dyDescent="0.3">
      <c r="C496" s="16"/>
      <c r="D496" s="415" t="s">
        <v>489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</row>
    <row r="497" spans="3:17" x14ac:dyDescent="0.3">
      <c r="C497" s="16"/>
      <c r="D497" s="397" t="s">
        <v>490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</row>
    <row r="498" spans="3:17" x14ac:dyDescent="0.3">
      <c r="C498" s="16"/>
      <c r="D498" s="397" t="s">
        <v>460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</row>
    <row r="499" spans="3:17" x14ac:dyDescent="0.3">
      <c r="C499" s="16"/>
      <c r="D499" s="397" t="s">
        <v>461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</row>
    <row r="500" spans="3:17" x14ac:dyDescent="0.3">
      <c r="C500" s="16"/>
      <c r="D500" s="398" t="s">
        <v>462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</row>
    <row r="501" spans="3:17" x14ac:dyDescent="0.3">
      <c r="C501" s="16"/>
      <c r="D501" s="397" t="s">
        <v>463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</row>
    <row r="502" spans="3:17" x14ac:dyDescent="0.3">
      <c r="C502" s="16"/>
      <c r="D502" s="397" t="s">
        <v>464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</row>
    <row r="503" spans="3:17" x14ac:dyDescent="0.3">
      <c r="C503" s="16"/>
      <c r="D503" s="397" t="s">
        <v>465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</row>
    <row r="504" spans="3:17" x14ac:dyDescent="0.3">
      <c r="C504" s="16"/>
      <c r="D504" s="397" t="s">
        <v>466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</row>
    <row r="505" spans="3:17" x14ac:dyDescent="0.3">
      <c r="C505" s="16"/>
      <c r="D505" s="397" t="s">
        <v>467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</row>
    <row r="506" spans="3:17" x14ac:dyDescent="0.3">
      <c r="C506" s="16"/>
      <c r="D506" s="397" t="s">
        <v>468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</row>
    <row r="507" spans="3:17" x14ac:dyDescent="0.3">
      <c r="C507" s="16"/>
      <c r="D507" s="397" t="s">
        <v>469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</row>
    <row r="508" spans="3:17" x14ac:dyDescent="0.3">
      <c r="C508" s="16"/>
      <c r="D508" s="397" t="s">
        <v>470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</row>
    <row r="509" spans="3:17" x14ac:dyDescent="0.25"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>
        <v>0</v>
      </c>
    </row>
    <row r="510" spans="3:17" x14ac:dyDescent="0.25"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>
        <v>0</v>
      </c>
    </row>
    <row r="511" spans="3:17" x14ac:dyDescent="0.25"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>
        <v>0</v>
      </c>
    </row>
    <row r="512" spans="3:17" x14ac:dyDescent="0.25"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>
        <f t="shared" ref="Q512:Q520" si="180">SUM(E512:P512)</f>
        <v>0</v>
      </c>
    </row>
    <row r="513" spans="3:18" x14ac:dyDescent="0.25"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>
        <f t="shared" si="180"/>
        <v>0</v>
      </c>
    </row>
    <row r="514" spans="3:18" x14ac:dyDescent="0.25"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>
        <f t="shared" si="180"/>
        <v>0</v>
      </c>
    </row>
    <row r="515" spans="3:18" x14ac:dyDescent="0.25"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>
        <f t="shared" si="180"/>
        <v>0</v>
      </c>
    </row>
    <row r="516" spans="3:18" x14ac:dyDescent="0.25"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>
        <f t="shared" si="180"/>
        <v>0</v>
      </c>
    </row>
    <row r="517" spans="3:18" x14ac:dyDescent="0.25"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>
        <f t="shared" si="180"/>
        <v>0</v>
      </c>
    </row>
    <row r="518" spans="3:18" x14ac:dyDescent="0.25"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>
        <f t="shared" si="180"/>
        <v>0</v>
      </c>
    </row>
    <row r="519" spans="3:18" x14ac:dyDescent="0.25"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>
        <f t="shared" si="180"/>
        <v>0</v>
      </c>
    </row>
    <row r="520" spans="3:18" x14ac:dyDescent="0.25">
      <c r="C520" s="935" t="s">
        <v>387</v>
      </c>
      <c r="D520" s="936"/>
      <c r="E520" s="16">
        <f t="shared" ref="E520:P520" si="181">SUM(E492:E519)</f>
        <v>49.589054166454993</v>
      </c>
      <c r="F520" s="16">
        <f t="shared" si="181"/>
        <v>523.28731801646097</v>
      </c>
      <c r="G520" s="16">
        <f t="shared" si="181"/>
        <v>259.72618402892556</v>
      </c>
      <c r="H520" s="16">
        <f t="shared" si="181"/>
        <v>22.938323972024271</v>
      </c>
      <c r="I520" s="16">
        <f t="shared" si="181"/>
        <v>0</v>
      </c>
      <c r="J520" s="16">
        <f t="shared" si="181"/>
        <v>3.452366791036539</v>
      </c>
      <c r="K520" s="16">
        <f t="shared" si="181"/>
        <v>0</v>
      </c>
      <c r="L520" s="16">
        <f t="shared" si="181"/>
        <v>32.830208117201742</v>
      </c>
      <c r="M520" s="16">
        <f t="shared" si="181"/>
        <v>25.736636899972289</v>
      </c>
      <c r="N520" s="16">
        <f t="shared" si="181"/>
        <v>20.310948673836002</v>
      </c>
      <c r="O520" s="16">
        <f t="shared" si="181"/>
        <v>138.80520302954446</v>
      </c>
      <c r="P520" s="16">
        <f t="shared" si="181"/>
        <v>485.07719054086584</v>
      </c>
      <c r="Q520" s="116">
        <f t="shared" si="180"/>
        <v>1561.7534342363226</v>
      </c>
      <c r="R520" s="492"/>
    </row>
    <row r="521" spans="3:18" x14ac:dyDescent="0.25">
      <c r="C521" s="1002" t="s">
        <v>388</v>
      </c>
      <c r="D521" s="1003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3:18" x14ac:dyDescent="0.25">
      <c r="C522" s="16" t="s">
        <v>389</v>
      </c>
      <c r="D522" s="16" t="s">
        <v>390</v>
      </c>
      <c r="E522" s="92">
        <f>'[39]ST,D-D'!D21</f>
        <v>134.44350653326481</v>
      </c>
      <c r="F522" s="92">
        <f>'[39]ST,D-D'!E21</f>
        <v>254.74040435320867</v>
      </c>
      <c r="G522" s="92">
        <f>'[39]ST,D-D'!F21</f>
        <v>257.53611709719604</v>
      </c>
      <c r="H522" s="92">
        <f>'[39]ST,D-D'!G21</f>
        <v>176.90439647900354</v>
      </c>
      <c r="I522" s="92">
        <f>'[39]ST,D-D'!H21</f>
        <v>190.28188179981439</v>
      </c>
      <c r="J522" s="92">
        <f>'[39]ST,D-D'!I21</f>
        <v>203.9847149502919</v>
      </c>
      <c r="K522" s="92">
        <f>'[39]ST,D-D'!J21</f>
        <v>164.38242446250155</v>
      </c>
      <c r="L522" s="92">
        <f>'[39]ST,D-D'!K21</f>
        <v>209.25422366067224</v>
      </c>
      <c r="M522" s="92">
        <f>'[39]ST,D-D'!L21</f>
        <v>141.54225584429201</v>
      </c>
      <c r="N522" s="92">
        <f>'[39]ST,D-D'!M21</f>
        <v>141.58143598572232</v>
      </c>
      <c r="O522" s="92">
        <f>'[39]ST,D-D'!N21</f>
        <v>25.920669464104641</v>
      </c>
      <c r="P522" s="92">
        <f>'[39]ST,D-D'!O21</f>
        <v>4.5501332901340259</v>
      </c>
      <c r="Q522" s="92">
        <f>SUM(E522:P522)</f>
        <v>1905.122163920206</v>
      </c>
      <c r="R522" s="492"/>
    </row>
    <row r="523" spans="3:18" x14ac:dyDescent="0.25">
      <c r="C523" s="16" t="s">
        <v>389</v>
      </c>
      <c r="D523" s="16" t="s">
        <v>391</v>
      </c>
      <c r="E523" s="92">
        <f>IF('[39]ST,D-D'!D19&lt;0,'[39]ST,D-D'!D19,0)</f>
        <v>0</v>
      </c>
      <c r="F523" s="92">
        <f>IF('[39]ST,D-D'!E19&lt;0,'[39]ST,D-D'!E19,0)</f>
        <v>0</v>
      </c>
      <c r="G523" s="92">
        <f>IF('[39]ST,D-D'!F19&lt;0,'[39]ST,D-D'!F19,0)</f>
        <v>0</v>
      </c>
      <c r="H523" s="92">
        <f>IF('[39]ST,D-D'!G19&lt;0,'[39]ST,D-D'!G19,0)</f>
        <v>0</v>
      </c>
      <c r="I523" s="92">
        <f>IF('[39]ST,D-D'!H19&lt;0,'[39]ST,D-D'!H19,0)</f>
        <v>0</v>
      </c>
      <c r="J523" s="92">
        <f>IF('[39]ST,D-D'!I19&lt;0,'[39]ST,D-D'!I19,0)</f>
        <v>0</v>
      </c>
      <c r="K523" s="92">
        <f>IF('[39]ST,D-D'!J19&lt;0,'[39]ST,D-D'!J19,0)</f>
        <v>0</v>
      </c>
      <c r="L523" s="92">
        <f>IF('[39]ST,D-D'!K19&lt;0,'[39]ST,D-D'!K19,0)</f>
        <v>0</v>
      </c>
      <c r="M523" s="92">
        <f>IF('[39]ST,D-D'!L19&lt;0,'[39]ST,D-D'!L19,0)</f>
        <v>0</v>
      </c>
      <c r="N523" s="92">
        <f>IF('[39]ST,D-D'!M19&lt;0,'[39]ST,D-D'!M19,0)</f>
        <v>0</v>
      </c>
      <c r="O523" s="92">
        <f>IF('[39]ST,D-D'!N19&lt;0,'[39]ST,D-D'!N19,0)</f>
        <v>0</v>
      </c>
      <c r="P523" s="92">
        <f>IF('[39]ST,D-D'!O19&lt;0,'[39]ST,D-D'!O19,0)</f>
        <v>0</v>
      </c>
      <c r="Q523" s="92">
        <f>SUM(E523:P523)</f>
        <v>0</v>
      </c>
    </row>
    <row r="524" spans="3:18" x14ac:dyDescent="0.25">
      <c r="C524" s="935" t="s">
        <v>392</v>
      </c>
      <c r="D524" s="936"/>
      <c r="E524" s="92">
        <f t="shared" ref="E524:Q524" si="182">E522+E523</f>
        <v>134.44350653326481</v>
      </c>
      <c r="F524" s="92">
        <f t="shared" si="182"/>
        <v>254.74040435320867</v>
      </c>
      <c r="G524" s="92">
        <f t="shared" si="182"/>
        <v>257.53611709719604</v>
      </c>
      <c r="H524" s="92">
        <f t="shared" si="182"/>
        <v>176.90439647900354</v>
      </c>
      <c r="I524" s="92">
        <f t="shared" si="182"/>
        <v>190.28188179981439</v>
      </c>
      <c r="J524" s="92">
        <f t="shared" si="182"/>
        <v>203.9847149502919</v>
      </c>
      <c r="K524" s="92">
        <f t="shared" si="182"/>
        <v>164.38242446250155</v>
      </c>
      <c r="L524" s="92">
        <f t="shared" si="182"/>
        <v>209.25422366067224</v>
      </c>
      <c r="M524" s="92">
        <f t="shared" si="182"/>
        <v>141.54225584429201</v>
      </c>
      <c r="N524" s="92">
        <f t="shared" si="182"/>
        <v>141.58143598572232</v>
      </c>
      <c r="O524" s="92">
        <f t="shared" si="182"/>
        <v>25.920669464104641</v>
      </c>
      <c r="P524" s="92">
        <f t="shared" si="182"/>
        <v>4.5501332901340259</v>
      </c>
      <c r="Q524" s="92">
        <f t="shared" si="182"/>
        <v>1905.122163920206</v>
      </c>
      <c r="R524" s="492"/>
    </row>
    <row r="525" spans="3:18" x14ac:dyDescent="0.25">
      <c r="C525" s="935" t="s">
        <v>201</v>
      </c>
      <c r="D525" s="936"/>
      <c r="E525" s="413">
        <f t="shared" ref="E525:Q525" si="183">E398+E445+E454+E464+E490+E520+E524</f>
        <v>2600.8747112652986</v>
      </c>
      <c r="F525" s="413">
        <f t="shared" si="183"/>
        <v>2687.1068636152077</v>
      </c>
      <c r="G525" s="413">
        <f t="shared" si="183"/>
        <v>2466.479521561273</v>
      </c>
      <c r="H525" s="413">
        <f t="shared" si="183"/>
        <v>2168.2457464953095</v>
      </c>
      <c r="I525" s="413">
        <f t="shared" si="183"/>
        <v>2245.3206175567007</v>
      </c>
      <c r="J525" s="413">
        <f t="shared" si="183"/>
        <v>2336.8934015070258</v>
      </c>
      <c r="K525" s="413">
        <f t="shared" si="183"/>
        <v>2238.7763685619561</v>
      </c>
      <c r="L525" s="413">
        <f t="shared" si="183"/>
        <v>2252.6285627000798</v>
      </c>
      <c r="M525" s="413">
        <f t="shared" si="183"/>
        <v>2309.9880023986348</v>
      </c>
      <c r="N525" s="413">
        <f t="shared" si="183"/>
        <v>2439.1905528108568</v>
      </c>
      <c r="O525" s="413">
        <f t="shared" si="183"/>
        <v>2483.3933859209956</v>
      </c>
      <c r="P525" s="413">
        <f t="shared" si="183"/>
        <v>3135.9655019400589</v>
      </c>
      <c r="Q525" s="264">
        <f t="shared" si="183"/>
        <v>29364.863236333396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C520:D520"/>
    <mergeCell ref="C521:D521"/>
    <mergeCell ref="C524:D524"/>
    <mergeCell ref="C525:D525"/>
    <mergeCell ref="C454:D454"/>
    <mergeCell ref="C464:D464"/>
    <mergeCell ref="C465:D465"/>
    <mergeCell ref="C490:D490"/>
    <mergeCell ref="C491:D491"/>
    <mergeCell ref="C397:D397"/>
    <mergeCell ref="C398:D398"/>
    <mergeCell ref="C399:D399"/>
    <mergeCell ref="C400:D400"/>
    <mergeCell ref="C401:C410"/>
    <mergeCell ref="C428:D428"/>
    <mergeCell ref="C430:C433"/>
    <mergeCell ref="C444:D444"/>
    <mergeCell ref="C445:D445"/>
    <mergeCell ref="C446:D446"/>
    <mergeCell ref="E354:Q354"/>
    <mergeCell ref="C357:D357"/>
    <mergeCell ref="C358:D358"/>
    <mergeCell ref="C359:C376"/>
    <mergeCell ref="C377:D377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105:D105"/>
    <mergeCell ref="C106:D106"/>
    <mergeCell ref="C115:D115"/>
    <mergeCell ref="C49:D49"/>
    <mergeCell ref="C31:C48"/>
    <mergeCell ref="C50:D50"/>
    <mergeCell ref="C51:D51"/>
    <mergeCell ref="C52:D52"/>
    <mergeCell ref="C95:D95"/>
    <mergeCell ref="C96:D96"/>
    <mergeCell ref="C97:D97"/>
    <mergeCell ref="C79:D79"/>
    <mergeCell ref="C80:D80"/>
    <mergeCell ref="C81:C84"/>
    <mergeCell ref="C116:D116"/>
    <mergeCell ref="C173:D173"/>
    <mergeCell ref="C174:D174"/>
    <mergeCell ref="C177:D177"/>
    <mergeCell ref="C178:D178"/>
    <mergeCell ref="C142:D142"/>
    <mergeCell ref="C141:D141"/>
    <mergeCell ref="C228:D228"/>
    <mergeCell ref="C271:D271"/>
    <mergeCell ref="E182:Q182"/>
    <mergeCell ref="C185:D185"/>
    <mergeCell ref="C206:D206"/>
    <mergeCell ref="C187:C204"/>
    <mergeCell ref="C205:D205"/>
    <mergeCell ref="C186:D186"/>
    <mergeCell ref="C182:C184"/>
    <mergeCell ref="D182:D184"/>
    <mergeCell ref="C2:Q2"/>
    <mergeCell ref="C429:D429"/>
    <mergeCell ref="C455:D455"/>
    <mergeCell ref="C350:D350"/>
    <mergeCell ref="C354:C356"/>
    <mergeCell ref="D354:D356"/>
    <mergeCell ref="C378:D378"/>
    <mergeCell ref="C379:C396"/>
    <mergeCell ref="C317:D317"/>
    <mergeCell ref="C318:D318"/>
    <mergeCell ref="C257:C260"/>
    <mergeCell ref="C272:D272"/>
    <mergeCell ref="C207:C224"/>
    <mergeCell ref="C225:D225"/>
    <mergeCell ref="C226:D226"/>
    <mergeCell ref="C227:D227"/>
    <mergeCell ref="C346:D346"/>
    <mergeCell ref="C349:D349"/>
    <mergeCell ref="C229:C237"/>
    <mergeCell ref="C255:D255"/>
    <mergeCell ref="C256:D256"/>
    <mergeCell ref="C273:D273"/>
    <mergeCell ref="C281:D281"/>
    <mergeCell ref="C282:D282"/>
    <mergeCell ref="C291:D291"/>
    <mergeCell ref="C292:D292"/>
    <mergeCell ref="C345:D345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C00000"/>
  </sheetPr>
  <dimension ref="B2:U528"/>
  <sheetViews>
    <sheetView showGridLines="0" topLeftCell="A132" zoomScale="49" workbookViewId="0">
      <selection activeCell="H500" sqref="H500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22.1796875" style="4" customWidth="1"/>
    <col min="4" max="4" width="40.1796875" style="4" bestFit="1" customWidth="1"/>
    <col min="5" max="5" width="15.1796875" style="4" bestFit="1" customWidth="1"/>
    <col min="6" max="6" width="14.453125" style="4" bestFit="1" customWidth="1"/>
    <col min="7" max="8" width="15.1796875" style="4" bestFit="1" customWidth="1"/>
    <col min="9" max="9" width="14.81640625" style="4" bestFit="1" customWidth="1"/>
    <col min="10" max="10" width="14.81640625" style="4" customWidth="1"/>
    <col min="11" max="11" width="12.54296875" style="4" customWidth="1"/>
    <col min="12" max="12" width="15.1796875" style="4" bestFit="1" customWidth="1"/>
    <col min="13" max="13" width="14.81640625" style="4" bestFit="1" customWidth="1"/>
    <col min="14" max="14" width="14.453125" style="4" bestFit="1" customWidth="1"/>
    <col min="15" max="16" width="15.1796875" style="4" bestFit="1" customWidth="1"/>
    <col min="17" max="17" width="16.1796875" style="4" bestFit="1" customWidth="1"/>
    <col min="18" max="18" width="12.453125" style="4" customWidth="1"/>
    <col min="19" max="19" width="12.81640625" style="4" customWidth="1"/>
    <col min="20" max="16384" width="9.1796875" style="4"/>
  </cols>
  <sheetData>
    <row r="2" spans="2:17" x14ac:dyDescent="0.25">
      <c r="C2" s="997" t="s">
        <v>0</v>
      </c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</row>
    <row r="3" spans="2:17" x14ac:dyDescent="0.25">
      <c r="J3" s="25" t="s">
        <v>497</v>
      </c>
    </row>
    <row r="4" spans="2:17" x14ac:dyDescent="0.25">
      <c r="C4" s="22" t="s">
        <v>480</v>
      </c>
      <c r="J4" s="25"/>
    </row>
    <row r="5" spans="2:17" x14ac:dyDescent="0.25">
      <c r="C5" s="13"/>
      <c r="Q5" s="25" t="s">
        <v>101</v>
      </c>
    </row>
    <row r="6" spans="2:17" ht="15" customHeight="1" x14ac:dyDescent="0.25">
      <c r="C6" s="1025" t="s">
        <v>310</v>
      </c>
      <c r="D6" s="940" t="s">
        <v>311</v>
      </c>
      <c r="E6" s="946" t="s">
        <v>425</v>
      </c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</row>
    <row r="7" spans="2:17" x14ac:dyDescent="0.25">
      <c r="C7" s="1026"/>
      <c r="D7" s="942"/>
      <c r="E7" s="12" t="s">
        <v>223</v>
      </c>
      <c r="F7" s="12" t="s">
        <v>224</v>
      </c>
      <c r="G7" s="12" t="s">
        <v>225</v>
      </c>
      <c r="H7" s="12" t="s">
        <v>226</v>
      </c>
      <c r="I7" s="12" t="s">
        <v>227</v>
      </c>
      <c r="J7" s="12" t="s">
        <v>228</v>
      </c>
      <c r="K7" s="12" t="s">
        <v>229</v>
      </c>
      <c r="L7" s="12" t="s">
        <v>230</v>
      </c>
      <c r="M7" s="12" t="s">
        <v>231</v>
      </c>
      <c r="N7" s="12" t="s">
        <v>232</v>
      </c>
      <c r="O7" s="12" t="s">
        <v>233</v>
      </c>
      <c r="P7" s="12" t="s">
        <v>234</v>
      </c>
      <c r="Q7" s="12" t="s">
        <v>90</v>
      </c>
    </row>
    <row r="8" spans="2:17" ht="14.25" customHeight="1" x14ac:dyDescent="0.25">
      <c r="C8" s="1052"/>
      <c r="D8" s="944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</row>
    <row r="9" spans="2:17" x14ac:dyDescent="0.25">
      <c r="B9" s="85"/>
      <c r="C9" s="1002" t="s">
        <v>312</v>
      </c>
      <c r="D9" s="100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2:17" x14ac:dyDescent="0.25">
      <c r="C10" s="935" t="s">
        <v>313</v>
      </c>
      <c r="D10" s="93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2:17" ht="14.25" customHeight="1" x14ac:dyDescent="0.25">
      <c r="B11" s="85"/>
      <c r="C11" s="999" t="s">
        <v>314</v>
      </c>
      <c r="D11" s="84" t="s">
        <v>315</v>
      </c>
      <c r="E11" s="92">
        <f t="shared" ref="E11:P11" si="0">E187+E359</f>
        <v>108.47823832511847</v>
      </c>
      <c r="F11" s="92">
        <f t="shared" si="0"/>
        <v>129.84354054971135</v>
      </c>
      <c r="G11" s="92">
        <f t="shared" si="0"/>
        <v>125.55132978385758</v>
      </c>
      <c r="H11" s="92">
        <f t="shared" si="0"/>
        <v>0</v>
      </c>
      <c r="I11" s="92">
        <f t="shared" si="0"/>
        <v>43.22275569423153</v>
      </c>
      <c r="J11" s="92">
        <f t="shared" si="0"/>
        <v>93.722549255220798</v>
      </c>
      <c r="K11" s="92">
        <f t="shared" si="0"/>
        <v>83.595659364667583</v>
      </c>
      <c r="L11" s="92">
        <f t="shared" si="0"/>
        <v>127.78368751857172</v>
      </c>
      <c r="M11" s="92">
        <f t="shared" si="0"/>
        <v>107.43978989234454</v>
      </c>
      <c r="N11" s="92">
        <f t="shared" si="0"/>
        <v>108.30415557057248</v>
      </c>
      <c r="O11" s="92">
        <f t="shared" si="0"/>
        <v>103.94272745837367</v>
      </c>
      <c r="P11" s="92">
        <f t="shared" si="0"/>
        <v>126.34343972159984</v>
      </c>
      <c r="Q11" s="92">
        <f t="shared" ref="Q11:Q29" si="1">SUM(E11:P11)</f>
        <v>1158.2278731342694</v>
      </c>
    </row>
    <row r="12" spans="2:17" x14ac:dyDescent="0.25">
      <c r="B12" s="85"/>
      <c r="C12" s="1000"/>
      <c r="D12" s="84" t="s">
        <v>316</v>
      </c>
      <c r="E12" s="92">
        <f t="shared" ref="E12:P12" si="2">E188+E360</f>
        <v>111.50050680027627</v>
      </c>
      <c r="F12" s="92">
        <f t="shared" si="2"/>
        <v>0</v>
      </c>
      <c r="G12" s="92">
        <f t="shared" si="2"/>
        <v>64.358149178103588</v>
      </c>
      <c r="H12" s="92">
        <f t="shared" si="2"/>
        <v>110.20011544772015</v>
      </c>
      <c r="I12" s="92">
        <f t="shared" si="2"/>
        <v>91.441982940794475</v>
      </c>
      <c r="J12" s="92">
        <f t="shared" si="2"/>
        <v>96.083997364492717</v>
      </c>
      <c r="K12" s="92">
        <f t="shared" si="2"/>
        <v>95.944821519584139</v>
      </c>
      <c r="L12" s="92">
        <f t="shared" si="2"/>
        <v>125.99693994023097</v>
      </c>
      <c r="M12" s="92">
        <f t="shared" si="2"/>
        <v>113.33681575918621</v>
      </c>
      <c r="N12" s="92">
        <f t="shared" si="2"/>
        <v>111.07422337539934</v>
      </c>
      <c r="O12" s="92">
        <f t="shared" si="2"/>
        <v>106.65984127922262</v>
      </c>
      <c r="P12" s="92">
        <f t="shared" si="2"/>
        <v>127.38683424172996</v>
      </c>
      <c r="Q12" s="92">
        <f t="shared" si="1"/>
        <v>1153.9842278467404</v>
      </c>
    </row>
    <row r="13" spans="2:17" x14ac:dyDescent="0.25">
      <c r="B13" s="85"/>
      <c r="C13" s="1000"/>
      <c r="D13" s="84" t="s">
        <v>317</v>
      </c>
      <c r="E13" s="92">
        <f t="shared" ref="E13:P13" si="3">E189+E361</f>
        <v>231.25530132510005</v>
      </c>
      <c r="F13" s="92">
        <f t="shared" si="3"/>
        <v>0</v>
      </c>
      <c r="G13" s="92">
        <f t="shared" si="3"/>
        <v>121.32624774160615</v>
      </c>
      <c r="H13" s="92">
        <f t="shared" si="3"/>
        <v>227.9436762918271</v>
      </c>
      <c r="I13" s="92">
        <f t="shared" si="3"/>
        <v>184.62091900455869</v>
      </c>
      <c r="J13" s="92">
        <f t="shared" si="3"/>
        <v>184.27801590198894</v>
      </c>
      <c r="K13" s="92">
        <f t="shared" si="3"/>
        <v>187.17279346428063</v>
      </c>
      <c r="L13" s="92">
        <f t="shared" si="3"/>
        <v>239.79167487228398</v>
      </c>
      <c r="M13" s="92">
        <f t="shared" si="3"/>
        <v>213.93652865386332</v>
      </c>
      <c r="N13" s="92">
        <f t="shared" si="3"/>
        <v>213.65950952054683</v>
      </c>
      <c r="O13" s="92">
        <f t="shared" si="3"/>
        <v>205.83203734363548</v>
      </c>
      <c r="P13" s="92">
        <f t="shared" si="3"/>
        <v>247.20548888191493</v>
      </c>
      <c r="Q13" s="92">
        <f t="shared" si="1"/>
        <v>2257.0221930016064</v>
      </c>
    </row>
    <row r="14" spans="2:17" x14ac:dyDescent="0.25">
      <c r="B14" s="85"/>
      <c r="C14" s="1000"/>
      <c r="D14" s="84" t="s">
        <v>318</v>
      </c>
      <c r="E14" s="92">
        <f t="shared" ref="E14:P14" si="4">E190+E362</f>
        <v>20.682301431057077</v>
      </c>
      <c r="F14" s="92">
        <f t="shared" si="4"/>
        <v>0</v>
      </c>
      <c r="G14" s="92">
        <f t="shared" si="4"/>
        <v>11.918614383998861</v>
      </c>
      <c r="H14" s="92">
        <f t="shared" si="4"/>
        <v>19.741665688006151</v>
      </c>
      <c r="I14" s="92">
        <f t="shared" si="4"/>
        <v>16.481574106500503</v>
      </c>
      <c r="J14" s="92">
        <f t="shared" si="4"/>
        <v>17.527374094116126</v>
      </c>
      <c r="K14" s="92">
        <f t="shared" si="4"/>
        <v>15.938225509582898</v>
      </c>
      <c r="L14" s="92">
        <f t="shared" si="4"/>
        <v>24.347648214605705</v>
      </c>
      <c r="M14" s="92">
        <f t="shared" si="4"/>
        <v>19.35428877806855</v>
      </c>
      <c r="N14" s="92">
        <f t="shared" si="4"/>
        <v>20.285014284923761</v>
      </c>
      <c r="O14" s="92">
        <f t="shared" si="4"/>
        <v>19.794247810288532</v>
      </c>
      <c r="P14" s="92">
        <f t="shared" si="4"/>
        <v>24.08845446334702</v>
      </c>
      <c r="Q14" s="92">
        <f t="shared" si="1"/>
        <v>210.1594087644952</v>
      </c>
    </row>
    <row r="15" spans="2:17" x14ac:dyDescent="0.25">
      <c r="B15" s="85"/>
      <c r="C15" s="1000"/>
      <c r="D15" s="84" t="s">
        <v>319</v>
      </c>
      <c r="E15" s="92">
        <f t="shared" ref="E15:P15" si="5">E191+E363</f>
        <v>109.32199167465281</v>
      </c>
      <c r="F15" s="92">
        <f t="shared" si="5"/>
        <v>112.96605806380791</v>
      </c>
      <c r="G15" s="92">
        <f t="shared" si="5"/>
        <v>109.71227971631441</v>
      </c>
      <c r="H15" s="92">
        <f t="shared" si="5"/>
        <v>115.35266492431089</v>
      </c>
      <c r="I15" s="92">
        <f t="shared" si="5"/>
        <v>93.873203179784042</v>
      </c>
      <c r="J15" s="92">
        <f t="shared" si="5"/>
        <v>102.39313304738609</v>
      </c>
      <c r="K15" s="92">
        <f t="shared" si="5"/>
        <v>0</v>
      </c>
      <c r="L15" s="92">
        <f t="shared" si="5"/>
        <v>54.660995837326404</v>
      </c>
      <c r="M15" s="92">
        <f t="shared" si="5"/>
        <v>110.02646057913702</v>
      </c>
      <c r="N15" s="92">
        <f t="shared" si="5"/>
        <v>98.646416900790001</v>
      </c>
      <c r="O15" s="92">
        <f t="shared" si="5"/>
        <v>99.178762824675019</v>
      </c>
      <c r="P15" s="92">
        <f t="shared" si="5"/>
        <v>121.05367906764836</v>
      </c>
      <c r="Q15" s="92">
        <f t="shared" si="1"/>
        <v>1127.1856458158329</v>
      </c>
    </row>
    <row r="16" spans="2:17" x14ac:dyDescent="0.25">
      <c r="B16" s="85"/>
      <c r="C16" s="1000"/>
      <c r="D16" s="84" t="s">
        <v>320</v>
      </c>
      <c r="E16" s="92">
        <f t="shared" ref="E16:P16" si="6">E192+E364</f>
        <v>143.64649184293978</v>
      </c>
      <c r="F16" s="92">
        <f t="shared" si="6"/>
        <v>145.90681544417976</v>
      </c>
      <c r="G16" s="92">
        <f t="shared" si="6"/>
        <v>143.64649184293978</v>
      </c>
      <c r="H16" s="92">
        <f t="shared" si="6"/>
        <v>159.33871604758346</v>
      </c>
      <c r="I16" s="92">
        <f t="shared" si="6"/>
        <v>131.40128232059121</v>
      </c>
      <c r="J16" s="92">
        <f t="shared" si="6"/>
        <v>148.82579678137088</v>
      </c>
      <c r="K16" s="92">
        <f t="shared" si="6"/>
        <v>133.64241710946786</v>
      </c>
      <c r="L16" s="92">
        <f t="shared" si="6"/>
        <v>0</v>
      </c>
      <c r="M16" s="92">
        <f t="shared" si="6"/>
        <v>73.800102868300087</v>
      </c>
      <c r="N16" s="92">
        <f t="shared" si="6"/>
        <v>148.43470823770443</v>
      </c>
      <c r="O16" s="92">
        <f t="shared" si="6"/>
        <v>144.54672681317811</v>
      </c>
      <c r="P16" s="92">
        <f t="shared" si="6"/>
        <v>160.46995485157237</v>
      </c>
      <c r="Q16" s="92">
        <f t="shared" si="1"/>
        <v>1533.6595041598277</v>
      </c>
    </row>
    <row r="17" spans="2:18" x14ac:dyDescent="0.25">
      <c r="B17" s="85"/>
      <c r="C17" s="1000"/>
      <c r="D17" s="84" t="s">
        <v>321</v>
      </c>
      <c r="E17" s="92">
        <f t="shared" ref="E17:P17" si="7">E193+E365</f>
        <v>302.781200239817</v>
      </c>
      <c r="F17" s="92">
        <f t="shared" si="7"/>
        <v>155.10089368019214</v>
      </c>
      <c r="G17" s="92">
        <f t="shared" si="7"/>
        <v>226.04960608753666</v>
      </c>
      <c r="H17" s="92">
        <f t="shared" si="7"/>
        <v>324.57179532133767</v>
      </c>
      <c r="I17" s="92">
        <f t="shared" si="7"/>
        <v>236.24800745069666</v>
      </c>
      <c r="J17" s="92">
        <f t="shared" si="7"/>
        <v>235.39363982280128</v>
      </c>
      <c r="K17" s="92">
        <f t="shared" si="7"/>
        <v>270.02461527511235</v>
      </c>
      <c r="L17" s="92">
        <f t="shared" si="7"/>
        <v>225.799065381053</v>
      </c>
      <c r="M17" s="92">
        <f t="shared" si="7"/>
        <v>271.87326350374309</v>
      </c>
      <c r="N17" s="92">
        <f t="shared" si="7"/>
        <v>307.91613370041426</v>
      </c>
      <c r="O17" s="92">
        <f t="shared" si="7"/>
        <v>291.26321031666225</v>
      </c>
      <c r="P17" s="92">
        <f t="shared" si="7"/>
        <v>342.95994330262511</v>
      </c>
      <c r="Q17" s="92">
        <f t="shared" si="1"/>
        <v>3189.9813740819918</v>
      </c>
    </row>
    <row r="18" spans="2:18" x14ac:dyDescent="0.25">
      <c r="B18" s="85"/>
      <c r="C18" s="1000"/>
      <c r="D18" s="84" t="s">
        <v>322</v>
      </c>
      <c r="E18" s="92">
        <f t="shared" ref="E18:P18" si="8">E194+E366</f>
        <v>941.86720660891615</v>
      </c>
      <c r="F18" s="92">
        <f t="shared" si="8"/>
        <v>565.42868335598882</v>
      </c>
      <c r="G18" s="92">
        <f t="shared" si="8"/>
        <v>560.67133394734356</v>
      </c>
      <c r="H18" s="92">
        <f t="shared" si="8"/>
        <v>604.83646986011274</v>
      </c>
      <c r="I18" s="92">
        <f t="shared" si="8"/>
        <v>926.44664944425301</v>
      </c>
      <c r="J18" s="92">
        <f t="shared" si="8"/>
        <v>970.75556758028461</v>
      </c>
      <c r="K18" s="92">
        <f t="shared" si="8"/>
        <v>900.08579287040914</v>
      </c>
      <c r="L18" s="92">
        <f t="shared" si="8"/>
        <v>731.99651841656214</v>
      </c>
      <c r="M18" s="92">
        <f t="shared" si="8"/>
        <v>875.26347145423279</v>
      </c>
      <c r="N18" s="92">
        <f t="shared" si="8"/>
        <v>972.97472495615557</v>
      </c>
      <c r="O18" s="92">
        <f t="shared" si="8"/>
        <v>906.05053580537015</v>
      </c>
      <c r="P18" s="92">
        <f t="shared" si="8"/>
        <v>1003.1080834677419</v>
      </c>
      <c r="Q18" s="92">
        <f t="shared" si="1"/>
        <v>9959.4850377673702</v>
      </c>
    </row>
    <row r="19" spans="2:18" x14ac:dyDescent="0.3">
      <c r="B19" s="85"/>
      <c r="C19" s="1000"/>
      <c r="D19" s="397" t="s">
        <v>451</v>
      </c>
      <c r="E19" s="92">
        <f t="shared" ref="E19:P19" si="9">E195+E367</f>
        <v>0</v>
      </c>
      <c r="F19" s="92">
        <f t="shared" si="9"/>
        <v>0</v>
      </c>
      <c r="G19" s="92">
        <f t="shared" si="9"/>
        <v>0</v>
      </c>
      <c r="H19" s="92">
        <f t="shared" si="9"/>
        <v>0</v>
      </c>
      <c r="I19" s="92">
        <f t="shared" si="9"/>
        <v>0</v>
      </c>
      <c r="J19" s="92">
        <f t="shared" si="9"/>
        <v>0</v>
      </c>
      <c r="K19" s="92">
        <f t="shared" si="9"/>
        <v>0</v>
      </c>
      <c r="L19" s="92">
        <f t="shared" si="9"/>
        <v>0</v>
      </c>
      <c r="M19" s="92">
        <f t="shared" si="9"/>
        <v>0</v>
      </c>
      <c r="N19" s="92">
        <f t="shared" si="9"/>
        <v>0</v>
      </c>
      <c r="O19" s="92">
        <f t="shared" si="9"/>
        <v>0</v>
      </c>
      <c r="P19" s="92">
        <f t="shared" si="9"/>
        <v>0</v>
      </c>
      <c r="Q19" s="92">
        <f t="shared" si="1"/>
        <v>0</v>
      </c>
    </row>
    <row r="20" spans="2:18" x14ac:dyDescent="0.25">
      <c r="B20" s="85"/>
      <c r="C20" s="1000"/>
      <c r="D20" s="84"/>
      <c r="E20" s="92">
        <f t="shared" ref="E20:P20" si="10">E196+E368</f>
        <v>0</v>
      </c>
      <c r="F20" s="92">
        <f t="shared" si="10"/>
        <v>0</v>
      </c>
      <c r="G20" s="92">
        <f t="shared" si="10"/>
        <v>0</v>
      </c>
      <c r="H20" s="92">
        <f t="shared" si="10"/>
        <v>0</v>
      </c>
      <c r="I20" s="92">
        <f t="shared" si="10"/>
        <v>0</v>
      </c>
      <c r="J20" s="92">
        <f t="shared" si="10"/>
        <v>0</v>
      </c>
      <c r="K20" s="92">
        <f t="shared" si="10"/>
        <v>0</v>
      </c>
      <c r="L20" s="92">
        <f t="shared" si="10"/>
        <v>0</v>
      </c>
      <c r="M20" s="92">
        <f t="shared" si="10"/>
        <v>0</v>
      </c>
      <c r="N20" s="92">
        <f t="shared" si="10"/>
        <v>0</v>
      </c>
      <c r="O20" s="92">
        <f t="shared" si="10"/>
        <v>0</v>
      </c>
      <c r="P20" s="92">
        <f t="shared" si="10"/>
        <v>0</v>
      </c>
      <c r="Q20" s="92">
        <f t="shared" si="1"/>
        <v>0</v>
      </c>
    </row>
    <row r="21" spans="2:18" x14ac:dyDescent="0.25">
      <c r="B21" s="85"/>
      <c r="C21" s="1000"/>
      <c r="D21" s="84"/>
      <c r="E21" s="92">
        <f t="shared" ref="E21:P21" si="11">E197+E369</f>
        <v>0</v>
      </c>
      <c r="F21" s="92">
        <f t="shared" si="11"/>
        <v>0</v>
      </c>
      <c r="G21" s="92">
        <f t="shared" si="11"/>
        <v>0</v>
      </c>
      <c r="H21" s="92">
        <f t="shared" si="11"/>
        <v>0</v>
      </c>
      <c r="I21" s="92">
        <f t="shared" si="11"/>
        <v>0</v>
      </c>
      <c r="J21" s="92">
        <f t="shared" si="11"/>
        <v>0</v>
      </c>
      <c r="K21" s="92">
        <f t="shared" si="11"/>
        <v>0</v>
      </c>
      <c r="L21" s="92">
        <f t="shared" si="11"/>
        <v>0</v>
      </c>
      <c r="M21" s="92">
        <f t="shared" si="11"/>
        <v>0</v>
      </c>
      <c r="N21" s="92">
        <f t="shared" si="11"/>
        <v>0</v>
      </c>
      <c r="O21" s="92">
        <f t="shared" si="11"/>
        <v>0</v>
      </c>
      <c r="P21" s="92">
        <f t="shared" si="11"/>
        <v>0</v>
      </c>
      <c r="Q21" s="92">
        <f t="shared" si="1"/>
        <v>0</v>
      </c>
    </row>
    <row r="22" spans="2:18" x14ac:dyDescent="0.25">
      <c r="B22" s="85"/>
      <c r="C22" s="1000"/>
      <c r="D22" s="84"/>
      <c r="E22" s="92">
        <f t="shared" ref="E22:P22" si="12">E198+E370</f>
        <v>0</v>
      </c>
      <c r="F22" s="92">
        <f t="shared" si="12"/>
        <v>0</v>
      </c>
      <c r="G22" s="92">
        <f t="shared" si="12"/>
        <v>0</v>
      </c>
      <c r="H22" s="92">
        <f t="shared" si="12"/>
        <v>0</v>
      </c>
      <c r="I22" s="92">
        <f t="shared" si="12"/>
        <v>0</v>
      </c>
      <c r="J22" s="92">
        <f t="shared" si="12"/>
        <v>0</v>
      </c>
      <c r="K22" s="92">
        <f t="shared" si="12"/>
        <v>0</v>
      </c>
      <c r="L22" s="92">
        <f t="shared" si="12"/>
        <v>0</v>
      </c>
      <c r="M22" s="92">
        <f t="shared" si="12"/>
        <v>0</v>
      </c>
      <c r="N22" s="92">
        <f t="shared" si="12"/>
        <v>0</v>
      </c>
      <c r="O22" s="92">
        <f t="shared" si="12"/>
        <v>0</v>
      </c>
      <c r="P22" s="92">
        <f t="shared" si="12"/>
        <v>0</v>
      </c>
      <c r="Q22" s="92">
        <f t="shared" si="1"/>
        <v>0</v>
      </c>
    </row>
    <row r="23" spans="2:18" x14ac:dyDescent="0.25">
      <c r="B23" s="85"/>
      <c r="C23" s="1000"/>
      <c r="D23" s="84"/>
      <c r="E23" s="92">
        <f t="shared" ref="E23:P23" si="13">E199+E371</f>
        <v>0</v>
      </c>
      <c r="F23" s="92">
        <f t="shared" si="13"/>
        <v>0</v>
      </c>
      <c r="G23" s="92">
        <f t="shared" si="13"/>
        <v>0</v>
      </c>
      <c r="H23" s="92">
        <f t="shared" si="13"/>
        <v>0</v>
      </c>
      <c r="I23" s="92">
        <f t="shared" si="13"/>
        <v>0</v>
      </c>
      <c r="J23" s="92">
        <f t="shared" si="13"/>
        <v>0</v>
      </c>
      <c r="K23" s="92">
        <f t="shared" si="13"/>
        <v>0</v>
      </c>
      <c r="L23" s="92">
        <f t="shared" si="13"/>
        <v>0</v>
      </c>
      <c r="M23" s="92">
        <f t="shared" si="13"/>
        <v>0</v>
      </c>
      <c r="N23" s="92">
        <f t="shared" si="13"/>
        <v>0</v>
      </c>
      <c r="O23" s="92">
        <f t="shared" si="13"/>
        <v>0</v>
      </c>
      <c r="P23" s="92">
        <f t="shared" si="13"/>
        <v>0</v>
      </c>
      <c r="Q23" s="92">
        <f t="shared" si="1"/>
        <v>0</v>
      </c>
    </row>
    <row r="24" spans="2:18" x14ac:dyDescent="0.25">
      <c r="B24" s="85"/>
      <c r="C24" s="1000"/>
      <c r="D24" s="84"/>
      <c r="E24" s="92">
        <f t="shared" ref="E24:P24" si="14">E200+E372</f>
        <v>0</v>
      </c>
      <c r="F24" s="92">
        <f t="shared" si="14"/>
        <v>0</v>
      </c>
      <c r="G24" s="92">
        <f t="shared" si="14"/>
        <v>0</v>
      </c>
      <c r="H24" s="92">
        <f t="shared" si="14"/>
        <v>0</v>
      </c>
      <c r="I24" s="92">
        <f t="shared" si="14"/>
        <v>0</v>
      </c>
      <c r="J24" s="92">
        <f t="shared" si="14"/>
        <v>0</v>
      </c>
      <c r="K24" s="92">
        <f t="shared" si="14"/>
        <v>0</v>
      </c>
      <c r="L24" s="92">
        <f t="shared" si="14"/>
        <v>0</v>
      </c>
      <c r="M24" s="92">
        <f t="shared" si="14"/>
        <v>0</v>
      </c>
      <c r="N24" s="92">
        <f t="shared" si="14"/>
        <v>0</v>
      </c>
      <c r="O24" s="92">
        <f t="shared" si="14"/>
        <v>0</v>
      </c>
      <c r="P24" s="92">
        <f t="shared" si="14"/>
        <v>0</v>
      </c>
      <c r="Q24" s="92">
        <f t="shared" si="1"/>
        <v>0</v>
      </c>
    </row>
    <row r="25" spans="2:18" x14ac:dyDescent="0.25">
      <c r="B25" s="85"/>
      <c r="C25" s="1000"/>
      <c r="D25" s="84"/>
      <c r="E25" s="92">
        <f t="shared" ref="E25:P25" si="15">E201+E373</f>
        <v>0</v>
      </c>
      <c r="F25" s="92">
        <f t="shared" si="15"/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si="15"/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"/>
        <v>0</v>
      </c>
    </row>
    <row r="26" spans="2:18" x14ac:dyDescent="0.25">
      <c r="B26" s="85"/>
      <c r="C26" s="1000"/>
      <c r="D26" s="84"/>
      <c r="E26" s="92">
        <f t="shared" ref="E26:P26" si="16">E202+E374</f>
        <v>0</v>
      </c>
      <c r="F26" s="92">
        <f t="shared" si="16"/>
        <v>0</v>
      </c>
      <c r="G26" s="92">
        <f t="shared" si="16"/>
        <v>0</v>
      </c>
      <c r="H26" s="92">
        <f t="shared" si="16"/>
        <v>0</v>
      </c>
      <c r="I26" s="92">
        <f t="shared" si="16"/>
        <v>0</v>
      </c>
      <c r="J26" s="92">
        <f t="shared" si="16"/>
        <v>0</v>
      </c>
      <c r="K26" s="92">
        <f t="shared" si="16"/>
        <v>0</v>
      </c>
      <c r="L26" s="92">
        <f t="shared" si="16"/>
        <v>0</v>
      </c>
      <c r="M26" s="92">
        <f t="shared" si="16"/>
        <v>0</v>
      </c>
      <c r="N26" s="92">
        <f t="shared" si="16"/>
        <v>0</v>
      </c>
      <c r="O26" s="92">
        <f t="shared" si="16"/>
        <v>0</v>
      </c>
      <c r="P26" s="92">
        <f t="shared" si="16"/>
        <v>0</v>
      </c>
      <c r="Q26" s="92">
        <f t="shared" si="1"/>
        <v>0</v>
      </c>
    </row>
    <row r="27" spans="2:18" x14ac:dyDescent="0.25">
      <c r="B27" s="85"/>
      <c r="C27" s="1000"/>
      <c r="D27" s="84"/>
      <c r="E27" s="92">
        <f t="shared" ref="E27:P27" si="17">E203+E375</f>
        <v>0</v>
      </c>
      <c r="F27" s="92">
        <f t="shared" si="17"/>
        <v>0</v>
      </c>
      <c r="G27" s="92">
        <f t="shared" si="17"/>
        <v>0</v>
      </c>
      <c r="H27" s="92">
        <f t="shared" si="17"/>
        <v>0</v>
      </c>
      <c r="I27" s="92">
        <f t="shared" si="17"/>
        <v>0</v>
      </c>
      <c r="J27" s="92">
        <f t="shared" si="17"/>
        <v>0</v>
      </c>
      <c r="K27" s="92">
        <f t="shared" si="17"/>
        <v>0</v>
      </c>
      <c r="L27" s="92">
        <f t="shared" si="17"/>
        <v>0</v>
      </c>
      <c r="M27" s="92">
        <f t="shared" si="17"/>
        <v>0</v>
      </c>
      <c r="N27" s="92">
        <f t="shared" si="17"/>
        <v>0</v>
      </c>
      <c r="O27" s="92">
        <f t="shared" si="17"/>
        <v>0</v>
      </c>
      <c r="P27" s="92">
        <f t="shared" si="17"/>
        <v>0</v>
      </c>
      <c r="Q27" s="92">
        <f t="shared" si="1"/>
        <v>0</v>
      </c>
    </row>
    <row r="28" spans="2:18" x14ac:dyDescent="0.25">
      <c r="B28" s="85"/>
      <c r="C28" s="1001"/>
      <c r="D28" s="84"/>
      <c r="E28" s="92">
        <f t="shared" ref="E28:P28" si="18">E204+E376</f>
        <v>0</v>
      </c>
      <c r="F28" s="92">
        <f t="shared" si="18"/>
        <v>0</v>
      </c>
      <c r="G28" s="92">
        <f t="shared" si="18"/>
        <v>0</v>
      </c>
      <c r="H28" s="92">
        <f t="shared" si="18"/>
        <v>0</v>
      </c>
      <c r="I28" s="92">
        <f t="shared" si="18"/>
        <v>0</v>
      </c>
      <c r="J28" s="92">
        <f t="shared" si="18"/>
        <v>0</v>
      </c>
      <c r="K28" s="92">
        <f t="shared" si="18"/>
        <v>0</v>
      </c>
      <c r="L28" s="92">
        <f t="shared" si="18"/>
        <v>0</v>
      </c>
      <c r="M28" s="92">
        <f t="shared" si="18"/>
        <v>0</v>
      </c>
      <c r="N28" s="92">
        <f t="shared" si="18"/>
        <v>0</v>
      </c>
      <c r="O28" s="92">
        <f t="shared" si="18"/>
        <v>0</v>
      </c>
      <c r="P28" s="92">
        <f t="shared" si="18"/>
        <v>0</v>
      </c>
      <c r="Q28" s="92">
        <f t="shared" si="1"/>
        <v>0</v>
      </c>
    </row>
    <row r="29" spans="2:18" x14ac:dyDescent="0.25">
      <c r="C29" s="937" t="s">
        <v>188</v>
      </c>
      <c r="D29" s="938"/>
      <c r="E29" s="140">
        <f t="shared" ref="E29:P29" si="19">SUM(E11:E28)</f>
        <v>1969.5332382478775</v>
      </c>
      <c r="F29" s="140">
        <f t="shared" si="19"/>
        <v>1109.2459910938801</v>
      </c>
      <c r="G29" s="140">
        <f t="shared" si="19"/>
        <v>1363.2340526817006</v>
      </c>
      <c r="H29" s="140">
        <f t="shared" si="19"/>
        <v>1561.9851035808983</v>
      </c>
      <c r="I29" s="140">
        <f t="shared" si="19"/>
        <v>1723.7363741414101</v>
      </c>
      <c r="J29" s="140">
        <f t="shared" si="19"/>
        <v>1848.9800738476613</v>
      </c>
      <c r="K29" s="140">
        <f t="shared" si="19"/>
        <v>1686.4043251131047</v>
      </c>
      <c r="L29" s="140">
        <f t="shared" si="19"/>
        <v>1530.3765301806338</v>
      </c>
      <c r="M29" s="140">
        <f t="shared" si="19"/>
        <v>1785.0307214888755</v>
      </c>
      <c r="N29" s="140">
        <f t="shared" si="19"/>
        <v>1981.2948865465066</v>
      </c>
      <c r="O29" s="140">
        <f t="shared" si="19"/>
        <v>1877.2680896514057</v>
      </c>
      <c r="P29" s="140">
        <f t="shared" si="19"/>
        <v>2152.6158779981797</v>
      </c>
      <c r="Q29" s="140">
        <f t="shared" si="1"/>
        <v>20589.705264572134</v>
      </c>
      <c r="R29" s="492"/>
    </row>
    <row r="30" spans="2:18" x14ac:dyDescent="0.25">
      <c r="C30" s="935" t="s">
        <v>323</v>
      </c>
      <c r="D30" s="93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8" x14ac:dyDescent="0.25">
      <c r="C31" s="1004" t="s">
        <v>314</v>
      </c>
      <c r="D31" s="16" t="s">
        <v>324</v>
      </c>
      <c r="E31" s="16">
        <f t="shared" ref="E31:P31" si="20">E207+E379</f>
        <v>0</v>
      </c>
      <c r="F31" s="16">
        <f t="shared" si="20"/>
        <v>0</v>
      </c>
      <c r="G31" s="16">
        <f t="shared" si="20"/>
        <v>0</v>
      </c>
      <c r="H31" s="16">
        <f t="shared" si="20"/>
        <v>0</v>
      </c>
      <c r="I31" s="16">
        <f t="shared" si="20"/>
        <v>0</v>
      </c>
      <c r="J31" s="16">
        <f t="shared" si="20"/>
        <v>0</v>
      </c>
      <c r="K31" s="16">
        <f t="shared" si="20"/>
        <v>0</v>
      </c>
      <c r="L31" s="16">
        <f t="shared" si="20"/>
        <v>0</v>
      </c>
      <c r="M31" s="16">
        <f t="shared" si="20"/>
        <v>0</v>
      </c>
      <c r="N31" s="16">
        <f t="shared" si="20"/>
        <v>0</v>
      </c>
      <c r="O31" s="16">
        <f t="shared" si="20"/>
        <v>0</v>
      </c>
      <c r="P31" s="16">
        <f t="shared" si="20"/>
        <v>0</v>
      </c>
      <c r="Q31" s="16">
        <f t="shared" ref="Q31:Q48" si="21">SUM(E31:P31)</f>
        <v>0</v>
      </c>
    </row>
    <row r="32" spans="2:18" x14ac:dyDescent="0.25">
      <c r="C32" s="1005"/>
      <c r="D32" s="16" t="s">
        <v>325</v>
      </c>
      <c r="E32" s="16">
        <f t="shared" ref="E32:P32" si="22">E208+E380</f>
        <v>0</v>
      </c>
      <c r="F32" s="16">
        <f t="shared" si="22"/>
        <v>0</v>
      </c>
      <c r="G32" s="16">
        <f t="shared" si="22"/>
        <v>0</v>
      </c>
      <c r="H32" s="16">
        <f t="shared" si="22"/>
        <v>0</v>
      </c>
      <c r="I32" s="16">
        <f t="shared" si="22"/>
        <v>0</v>
      </c>
      <c r="J32" s="16">
        <f t="shared" si="22"/>
        <v>0</v>
      </c>
      <c r="K32" s="16">
        <f t="shared" si="22"/>
        <v>0</v>
      </c>
      <c r="L32" s="16">
        <f t="shared" si="22"/>
        <v>0</v>
      </c>
      <c r="M32" s="16">
        <f t="shared" si="22"/>
        <v>0</v>
      </c>
      <c r="N32" s="16">
        <f t="shared" si="22"/>
        <v>0</v>
      </c>
      <c r="O32" s="16">
        <f t="shared" si="22"/>
        <v>0</v>
      </c>
      <c r="P32" s="16">
        <f t="shared" si="22"/>
        <v>0</v>
      </c>
      <c r="Q32" s="16">
        <f t="shared" si="21"/>
        <v>0</v>
      </c>
    </row>
    <row r="33" spans="3:18" x14ac:dyDescent="0.25">
      <c r="C33" s="1005"/>
      <c r="D33" s="16" t="s">
        <v>326</v>
      </c>
      <c r="E33" s="16">
        <f t="shared" ref="E33:P33" si="23">E209+E381</f>
        <v>0</v>
      </c>
      <c r="F33" s="16">
        <f t="shared" si="23"/>
        <v>0</v>
      </c>
      <c r="G33" s="16">
        <f t="shared" si="23"/>
        <v>0</v>
      </c>
      <c r="H33" s="16">
        <f t="shared" si="23"/>
        <v>0</v>
      </c>
      <c r="I33" s="16">
        <f t="shared" si="23"/>
        <v>0</v>
      </c>
      <c r="J33" s="16">
        <f t="shared" si="23"/>
        <v>0</v>
      </c>
      <c r="K33" s="16">
        <f t="shared" si="23"/>
        <v>0</v>
      </c>
      <c r="L33" s="16">
        <f t="shared" si="23"/>
        <v>0</v>
      </c>
      <c r="M33" s="16">
        <f t="shared" si="23"/>
        <v>0</v>
      </c>
      <c r="N33" s="16">
        <f t="shared" si="23"/>
        <v>0</v>
      </c>
      <c r="O33" s="16">
        <f t="shared" si="23"/>
        <v>0</v>
      </c>
      <c r="P33" s="16">
        <f t="shared" si="23"/>
        <v>0</v>
      </c>
      <c r="Q33" s="16">
        <f t="shared" si="21"/>
        <v>0</v>
      </c>
    </row>
    <row r="34" spans="3:18" x14ac:dyDescent="0.25">
      <c r="C34" s="1005"/>
      <c r="D34" s="16" t="s">
        <v>327</v>
      </c>
      <c r="E34" s="16">
        <f t="shared" ref="E34:P34" si="24">E210+E382</f>
        <v>0</v>
      </c>
      <c r="F34" s="16">
        <f t="shared" si="24"/>
        <v>0</v>
      </c>
      <c r="G34" s="16">
        <f t="shared" si="24"/>
        <v>0</v>
      </c>
      <c r="H34" s="16">
        <f t="shared" si="24"/>
        <v>0</v>
      </c>
      <c r="I34" s="16">
        <f t="shared" si="24"/>
        <v>0</v>
      </c>
      <c r="J34" s="16">
        <f t="shared" si="24"/>
        <v>0</v>
      </c>
      <c r="K34" s="16">
        <f t="shared" si="24"/>
        <v>0</v>
      </c>
      <c r="L34" s="16">
        <f t="shared" si="24"/>
        <v>0</v>
      </c>
      <c r="M34" s="16">
        <f t="shared" si="24"/>
        <v>0</v>
      </c>
      <c r="N34" s="16">
        <f t="shared" si="24"/>
        <v>0</v>
      </c>
      <c r="O34" s="16">
        <f t="shared" si="24"/>
        <v>0</v>
      </c>
      <c r="P34" s="16">
        <f t="shared" si="24"/>
        <v>0</v>
      </c>
      <c r="Q34" s="16">
        <f t="shared" si="21"/>
        <v>0</v>
      </c>
    </row>
    <row r="35" spans="3:18" x14ac:dyDescent="0.25">
      <c r="C35" s="1005"/>
      <c r="D35" s="16" t="s">
        <v>328</v>
      </c>
      <c r="E35" s="16">
        <f t="shared" ref="E35:P35" si="25">E211+E383</f>
        <v>0</v>
      </c>
      <c r="F35" s="16">
        <f t="shared" si="25"/>
        <v>0</v>
      </c>
      <c r="G35" s="16">
        <f t="shared" si="25"/>
        <v>0</v>
      </c>
      <c r="H35" s="16">
        <f t="shared" si="25"/>
        <v>0</v>
      </c>
      <c r="I35" s="16">
        <f t="shared" si="25"/>
        <v>0</v>
      </c>
      <c r="J35" s="16">
        <f t="shared" si="25"/>
        <v>0</v>
      </c>
      <c r="K35" s="16">
        <f t="shared" si="25"/>
        <v>0</v>
      </c>
      <c r="L35" s="16">
        <f t="shared" si="25"/>
        <v>0</v>
      </c>
      <c r="M35" s="16">
        <f t="shared" si="25"/>
        <v>0</v>
      </c>
      <c r="N35" s="16">
        <f t="shared" si="25"/>
        <v>0</v>
      </c>
      <c r="O35" s="16">
        <f t="shared" si="25"/>
        <v>0</v>
      </c>
      <c r="P35" s="16">
        <f t="shared" si="25"/>
        <v>0</v>
      </c>
      <c r="Q35" s="16">
        <f t="shared" si="21"/>
        <v>0</v>
      </c>
    </row>
    <row r="36" spans="3:18" x14ac:dyDescent="0.25">
      <c r="C36" s="1005"/>
      <c r="D36" s="16" t="s">
        <v>329</v>
      </c>
      <c r="E36" s="16">
        <f t="shared" ref="E36:P36" si="26">E212+E384</f>
        <v>0</v>
      </c>
      <c r="F36" s="16">
        <f t="shared" si="26"/>
        <v>0</v>
      </c>
      <c r="G36" s="16">
        <f t="shared" si="26"/>
        <v>0</v>
      </c>
      <c r="H36" s="16">
        <f t="shared" si="26"/>
        <v>0</v>
      </c>
      <c r="I36" s="16">
        <f t="shared" si="26"/>
        <v>0</v>
      </c>
      <c r="J36" s="16">
        <f t="shared" si="26"/>
        <v>0</v>
      </c>
      <c r="K36" s="16">
        <f t="shared" si="26"/>
        <v>0</v>
      </c>
      <c r="L36" s="16">
        <f t="shared" si="26"/>
        <v>0</v>
      </c>
      <c r="M36" s="16">
        <f t="shared" si="26"/>
        <v>0</v>
      </c>
      <c r="N36" s="16">
        <f t="shared" si="26"/>
        <v>0</v>
      </c>
      <c r="O36" s="16">
        <f t="shared" si="26"/>
        <v>0</v>
      </c>
      <c r="P36" s="16">
        <f t="shared" si="26"/>
        <v>0</v>
      </c>
      <c r="Q36" s="16">
        <f t="shared" si="21"/>
        <v>0</v>
      </c>
    </row>
    <row r="37" spans="3:18" x14ac:dyDescent="0.25">
      <c r="C37" s="1005"/>
      <c r="D37" s="16" t="s">
        <v>330</v>
      </c>
      <c r="E37" s="16">
        <f t="shared" ref="E37:P37" si="27">E213+E385</f>
        <v>0</v>
      </c>
      <c r="F37" s="16">
        <f t="shared" si="27"/>
        <v>0</v>
      </c>
      <c r="G37" s="16">
        <f t="shared" si="27"/>
        <v>0</v>
      </c>
      <c r="H37" s="16">
        <f t="shared" si="27"/>
        <v>0</v>
      </c>
      <c r="I37" s="16">
        <f t="shared" si="27"/>
        <v>0</v>
      </c>
      <c r="J37" s="16">
        <f t="shared" si="27"/>
        <v>0</v>
      </c>
      <c r="K37" s="16">
        <f t="shared" si="27"/>
        <v>0</v>
      </c>
      <c r="L37" s="16">
        <f t="shared" si="27"/>
        <v>0</v>
      </c>
      <c r="M37" s="16">
        <f t="shared" si="27"/>
        <v>0</v>
      </c>
      <c r="N37" s="16">
        <f t="shared" si="27"/>
        <v>0</v>
      </c>
      <c r="O37" s="16">
        <f t="shared" si="27"/>
        <v>0</v>
      </c>
      <c r="P37" s="16">
        <f t="shared" si="27"/>
        <v>0</v>
      </c>
      <c r="Q37" s="16">
        <f t="shared" si="21"/>
        <v>0</v>
      </c>
    </row>
    <row r="38" spans="3:18" x14ac:dyDescent="0.25">
      <c r="C38" s="1005"/>
      <c r="D38" s="16" t="s">
        <v>331</v>
      </c>
      <c r="E38" s="16">
        <f t="shared" ref="E38:P38" si="28">E214+E386</f>
        <v>0</v>
      </c>
      <c r="F38" s="16">
        <f t="shared" si="28"/>
        <v>0</v>
      </c>
      <c r="G38" s="16">
        <f t="shared" si="28"/>
        <v>0</v>
      </c>
      <c r="H38" s="16">
        <f t="shared" si="28"/>
        <v>0</v>
      </c>
      <c r="I38" s="16">
        <f t="shared" si="28"/>
        <v>0</v>
      </c>
      <c r="J38" s="16">
        <f t="shared" si="28"/>
        <v>0</v>
      </c>
      <c r="K38" s="16">
        <f t="shared" si="28"/>
        <v>0</v>
      </c>
      <c r="L38" s="16">
        <f t="shared" si="28"/>
        <v>0</v>
      </c>
      <c r="M38" s="16">
        <f t="shared" si="28"/>
        <v>0</v>
      </c>
      <c r="N38" s="16">
        <f t="shared" si="28"/>
        <v>0</v>
      </c>
      <c r="O38" s="16">
        <f t="shared" si="28"/>
        <v>0</v>
      </c>
      <c r="P38" s="16">
        <f t="shared" si="28"/>
        <v>0</v>
      </c>
      <c r="Q38" s="16">
        <f t="shared" si="21"/>
        <v>0</v>
      </c>
    </row>
    <row r="39" spans="3:18" x14ac:dyDescent="0.25">
      <c r="C39" s="1005"/>
      <c r="D39" s="16"/>
      <c r="E39" s="16">
        <f t="shared" ref="E39:P39" si="29">E215+E387</f>
        <v>0</v>
      </c>
      <c r="F39" s="16">
        <f t="shared" si="29"/>
        <v>0</v>
      </c>
      <c r="G39" s="16">
        <f t="shared" si="29"/>
        <v>0</v>
      </c>
      <c r="H39" s="16">
        <f t="shared" si="29"/>
        <v>0</v>
      </c>
      <c r="I39" s="16">
        <f t="shared" si="29"/>
        <v>0</v>
      </c>
      <c r="J39" s="16">
        <f t="shared" si="29"/>
        <v>0</v>
      </c>
      <c r="K39" s="16">
        <f t="shared" si="29"/>
        <v>0</v>
      </c>
      <c r="L39" s="16">
        <f t="shared" si="29"/>
        <v>0</v>
      </c>
      <c r="M39" s="16">
        <f t="shared" si="29"/>
        <v>0</v>
      </c>
      <c r="N39" s="16">
        <f t="shared" si="29"/>
        <v>0</v>
      </c>
      <c r="O39" s="16">
        <f t="shared" si="29"/>
        <v>0</v>
      </c>
      <c r="P39" s="16">
        <f t="shared" si="29"/>
        <v>0</v>
      </c>
      <c r="Q39" s="16">
        <f t="shared" si="21"/>
        <v>0</v>
      </c>
    </row>
    <row r="40" spans="3:18" x14ac:dyDescent="0.3">
      <c r="C40" s="1005"/>
      <c r="D40" s="397" t="s">
        <v>452</v>
      </c>
      <c r="E40" s="16">
        <f t="shared" ref="E40:P40" si="30">($Q$49-$Q$43)/12</f>
        <v>116.81139875000001</v>
      </c>
      <c r="F40" s="16">
        <f t="shared" si="30"/>
        <v>116.81139875000001</v>
      </c>
      <c r="G40" s="16">
        <f t="shared" si="30"/>
        <v>116.81139875000001</v>
      </c>
      <c r="H40" s="16">
        <f t="shared" si="30"/>
        <v>116.81139875000001</v>
      </c>
      <c r="I40" s="16">
        <f t="shared" si="30"/>
        <v>116.81139875000001</v>
      </c>
      <c r="J40" s="16">
        <f t="shared" si="30"/>
        <v>116.81139875000001</v>
      </c>
      <c r="K40" s="16">
        <f t="shared" si="30"/>
        <v>116.81139875000001</v>
      </c>
      <c r="L40" s="16">
        <f t="shared" si="30"/>
        <v>116.81139875000001</v>
      </c>
      <c r="M40" s="16">
        <f t="shared" si="30"/>
        <v>116.81139875000001</v>
      </c>
      <c r="N40" s="16">
        <f t="shared" si="30"/>
        <v>116.81139875000001</v>
      </c>
      <c r="O40" s="16">
        <f t="shared" si="30"/>
        <v>116.81139875000001</v>
      </c>
      <c r="P40" s="16">
        <f t="shared" si="30"/>
        <v>116.81139875000001</v>
      </c>
      <c r="Q40" s="16">
        <f>SUM(E40:P40)</f>
        <v>1401.7367850000003</v>
      </c>
      <c r="R40" s="492"/>
    </row>
    <row r="41" spans="3:18" x14ac:dyDescent="0.3">
      <c r="C41" s="1005"/>
      <c r="D41" s="397" t="s">
        <v>453</v>
      </c>
      <c r="E41" s="16">
        <f t="shared" ref="E41:P41" si="31">E217+E389</f>
        <v>0</v>
      </c>
      <c r="F41" s="16">
        <f t="shared" si="31"/>
        <v>0</v>
      </c>
      <c r="G41" s="16">
        <f t="shared" si="31"/>
        <v>0</v>
      </c>
      <c r="H41" s="16">
        <f t="shared" si="31"/>
        <v>0</v>
      </c>
      <c r="I41" s="16">
        <f t="shared" si="31"/>
        <v>0</v>
      </c>
      <c r="J41" s="16">
        <f t="shared" si="31"/>
        <v>0</v>
      </c>
      <c r="K41" s="16">
        <f t="shared" si="31"/>
        <v>0</v>
      </c>
      <c r="L41" s="16">
        <f t="shared" si="31"/>
        <v>0</v>
      </c>
      <c r="M41" s="16">
        <f t="shared" si="31"/>
        <v>0</v>
      </c>
      <c r="N41" s="16">
        <f t="shared" si="31"/>
        <v>0</v>
      </c>
      <c r="O41" s="16">
        <f t="shared" si="31"/>
        <v>0</v>
      </c>
      <c r="P41" s="16">
        <f t="shared" si="31"/>
        <v>0</v>
      </c>
      <c r="Q41" s="16">
        <f>SUM(E41:P41)</f>
        <v>0</v>
      </c>
    </row>
    <row r="42" spans="3:18" x14ac:dyDescent="0.3">
      <c r="C42" s="1005"/>
      <c r="D42" s="397"/>
      <c r="E42" s="16">
        <f t="shared" ref="E42:P42" si="32">E218+E390</f>
        <v>0</v>
      </c>
      <c r="F42" s="16">
        <f t="shared" si="32"/>
        <v>0</v>
      </c>
      <c r="G42" s="16">
        <f t="shared" si="32"/>
        <v>0</v>
      </c>
      <c r="H42" s="16">
        <f t="shared" si="32"/>
        <v>0</v>
      </c>
      <c r="I42" s="16">
        <f t="shared" si="32"/>
        <v>0</v>
      </c>
      <c r="J42" s="16">
        <f t="shared" si="32"/>
        <v>0</v>
      </c>
      <c r="K42" s="16">
        <f t="shared" si="32"/>
        <v>0</v>
      </c>
      <c r="L42" s="16">
        <f t="shared" si="32"/>
        <v>0</v>
      </c>
      <c r="M42" s="16">
        <f t="shared" si="32"/>
        <v>0</v>
      </c>
      <c r="N42" s="16">
        <f t="shared" si="32"/>
        <v>0</v>
      </c>
      <c r="O42" s="16">
        <f t="shared" si="32"/>
        <v>0</v>
      </c>
      <c r="P42" s="16">
        <f t="shared" si="32"/>
        <v>0</v>
      </c>
      <c r="Q42" s="16">
        <f>SUM(E42:P42)</f>
        <v>0</v>
      </c>
    </row>
    <row r="43" spans="3:18" x14ac:dyDescent="0.25">
      <c r="C43" s="1005"/>
      <c r="D43" s="16"/>
      <c r="E43" s="16">
        <f t="shared" ref="E43:P43" si="33">E49</f>
        <v>42.611438450584295</v>
      </c>
      <c r="F43" s="16">
        <f t="shared" si="33"/>
        <v>45.661070231807365</v>
      </c>
      <c r="G43" s="16">
        <f t="shared" si="33"/>
        <v>47.307079864166433</v>
      </c>
      <c r="H43" s="16">
        <f t="shared" si="33"/>
        <v>103.42396426089884</v>
      </c>
      <c r="I43" s="16">
        <f t="shared" si="33"/>
        <v>242.82058792901</v>
      </c>
      <c r="J43" s="16">
        <f t="shared" si="33"/>
        <v>122.64051240206999</v>
      </c>
      <c r="K43" s="16">
        <f t="shared" si="33"/>
        <v>135.18086704330454</v>
      </c>
      <c r="L43" s="16">
        <f t="shared" si="33"/>
        <v>46.364243249713276</v>
      </c>
      <c r="M43" s="16">
        <f t="shared" si="33"/>
        <v>79.538090658635952</v>
      </c>
      <c r="N43" s="16">
        <f t="shared" si="33"/>
        <v>151.7696184224985</v>
      </c>
      <c r="O43" s="16">
        <f t="shared" si="33"/>
        <v>136.30608444588447</v>
      </c>
      <c r="P43" s="16">
        <f t="shared" si="33"/>
        <v>63.314558041426487</v>
      </c>
      <c r="Q43" s="16">
        <f>SUM(E43:P43)</f>
        <v>1216.9381149999999</v>
      </c>
      <c r="R43" s="492"/>
    </row>
    <row r="44" spans="3:18" x14ac:dyDescent="0.25">
      <c r="C44" s="1005"/>
      <c r="D44" s="16"/>
      <c r="E44" s="16">
        <f t="shared" ref="E44:P44" si="34">E220+E392</f>
        <v>0</v>
      </c>
      <c r="F44" s="16">
        <f t="shared" si="34"/>
        <v>0</v>
      </c>
      <c r="G44" s="16">
        <f t="shared" si="34"/>
        <v>0</v>
      </c>
      <c r="H44" s="16">
        <f t="shared" si="34"/>
        <v>0</v>
      </c>
      <c r="I44" s="16">
        <f t="shared" si="34"/>
        <v>0</v>
      </c>
      <c r="J44" s="16">
        <f t="shared" si="34"/>
        <v>0</v>
      </c>
      <c r="K44" s="16">
        <f t="shared" si="34"/>
        <v>0</v>
      </c>
      <c r="L44" s="16">
        <f t="shared" si="34"/>
        <v>0</v>
      </c>
      <c r="M44" s="16">
        <f t="shared" si="34"/>
        <v>0</v>
      </c>
      <c r="N44" s="16">
        <f t="shared" si="34"/>
        <v>0</v>
      </c>
      <c r="O44" s="16">
        <f t="shared" si="34"/>
        <v>0</v>
      </c>
      <c r="P44" s="16">
        <f t="shared" si="34"/>
        <v>0</v>
      </c>
      <c r="Q44" s="16">
        <f t="shared" si="21"/>
        <v>0</v>
      </c>
    </row>
    <row r="45" spans="3:18" x14ac:dyDescent="0.25">
      <c r="C45" s="1005"/>
      <c r="D45" s="16"/>
      <c r="E45" s="16">
        <f t="shared" ref="E45:P45" si="35">E221+E393</f>
        <v>0</v>
      </c>
      <c r="F45" s="16">
        <f t="shared" si="35"/>
        <v>0</v>
      </c>
      <c r="G45" s="16">
        <f t="shared" si="35"/>
        <v>0</v>
      </c>
      <c r="H45" s="16">
        <f t="shared" si="35"/>
        <v>0</v>
      </c>
      <c r="I45" s="16">
        <f t="shared" si="35"/>
        <v>0</v>
      </c>
      <c r="J45" s="16">
        <f t="shared" si="35"/>
        <v>0</v>
      </c>
      <c r="K45" s="16">
        <f t="shared" si="35"/>
        <v>0</v>
      </c>
      <c r="L45" s="16">
        <f t="shared" si="35"/>
        <v>0</v>
      </c>
      <c r="M45" s="16">
        <f t="shared" si="35"/>
        <v>0</v>
      </c>
      <c r="N45" s="16">
        <f t="shared" si="35"/>
        <v>0</v>
      </c>
      <c r="O45" s="16">
        <f t="shared" si="35"/>
        <v>0</v>
      </c>
      <c r="P45" s="16">
        <f t="shared" si="35"/>
        <v>0</v>
      </c>
      <c r="Q45" s="16">
        <f t="shared" si="21"/>
        <v>0</v>
      </c>
    </row>
    <row r="46" spans="3:18" x14ac:dyDescent="0.25">
      <c r="C46" s="1005"/>
      <c r="D46" s="16"/>
      <c r="E46" s="16">
        <f t="shared" ref="E46:P46" si="36">E222+E394</f>
        <v>0</v>
      </c>
      <c r="F46" s="16">
        <f t="shared" si="36"/>
        <v>0</v>
      </c>
      <c r="G46" s="16">
        <f t="shared" si="36"/>
        <v>0</v>
      </c>
      <c r="H46" s="16">
        <f t="shared" si="36"/>
        <v>0</v>
      </c>
      <c r="I46" s="16">
        <f t="shared" si="36"/>
        <v>0</v>
      </c>
      <c r="J46" s="16">
        <f t="shared" si="36"/>
        <v>0</v>
      </c>
      <c r="K46" s="16">
        <f t="shared" si="36"/>
        <v>0</v>
      </c>
      <c r="L46" s="16">
        <f t="shared" si="36"/>
        <v>0</v>
      </c>
      <c r="M46" s="16">
        <f t="shared" si="36"/>
        <v>0</v>
      </c>
      <c r="N46" s="16">
        <f t="shared" si="36"/>
        <v>0</v>
      </c>
      <c r="O46" s="16">
        <f t="shared" si="36"/>
        <v>0</v>
      </c>
      <c r="P46" s="16">
        <f t="shared" si="36"/>
        <v>0</v>
      </c>
      <c r="Q46" s="16">
        <f t="shared" si="21"/>
        <v>0</v>
      </c>
    </row>
    <row r="47" spans="3:18" x14ac:dyDescent="0.25">
      <c r="C47" s="1005"/>
      <c r="D47" s="16"/>
      <c r="E47" s="16">
        <f t="shared" ref="E47:P47" si="37">E223+E395</f>
        <v>0</v>
      </c>
      <c r="F47" s="16">
        <f t="shared" si="37"/>
        <v>0</v>
      </c>
      <c r="G47" s="16">
        <f t="shared" si="37"/>
        <v>0</v>
      </c>
      <c r="H47" s="16">
        <f t="shared" si="37"/>
        <v>0</v>
      </c>
      <c r="I47" s="16">
        <f t="shared" si="37"/>
        <v>0</v>
      </c>
      <c r="J47" s="16">
        <f t="shared" si="37"/>
        <v>0</v>
      </c>
      <c r="K47" s="16">
        <f t="shared" si="37"/>
        <v>0</v>
      </c>
      <c r="L47" s="16">
        <f t="shared" si="37"/>
        <v>0</v>
      </c>
      <c r="M47" s="16">
        <f t="shared" si="37"/>
        <v>0</v>
      </c>
      <c r="N47" s="16">
        <f t="shared" si="37"/>
        <v>0</v>
      </c>
      <c r="O47" s="16">
        <f t="shared" si="37"/>
        <v>0</v>
      </c>
      <c r="P47" s="16">
        <f t="shared" si="37"/>
        <v>0</v>
      </c>
      <c r="Q47" s="16">
        <f t="shared" si="21"/>
        <v>0</v>
      </c>
    </row>
    <row r="48" spans="3:18" x14ac:dyDescent="0.25">
      <c r="C48" s="1006"/>
      <c r="D48" s="156"/>
      <c r="E48" s="16">
        <f t="shared" ref="E48:P48" si="38">E224+E396</f>
        <v>0</v>
      </c>
      <c r="F48" s="16">
        <f t="shared" si="38"/>
        <v>0</v>
      </c>
      <c r="G48" s="16">
        <f t="shared" si="38"/>
        <v>0</v>
      </c>
      <c r="H48" s="16">
        <f t="shared" si="38"/>
        <v>0</v>
      </c>
      <c r="I48" s="16">
        <f t="shared" si="38"/>
        <v>0</v>
      </c>
      <c r="J48" s="16">
        <f t="shared" si="38"/>
        <v>0</v>
      </c>
      <c r="K48" s="16">
        <f t="shared" si="38"/>
        <v>0</v>
      </c>
      <c r="L48" s="16">
        <f t="shared" si="38"/>
        <v>0</v>
      </c>
      <c r="M48" s="16">
        <f t="shared" si="38"/>
        <v>0</v>
      </c>
      <c r="N48" s="16">
        <f t="shared" si="38"/>
        <v>0</v>
      </c>
      <c r="O48" s="16">
        <f t="shared" si="38"/>
        <v>0</v>
      </c>
      <c r="P48" s="16">
        <f t="shared" si="38"/>
        <v>0</v>
      </c>
      <c r="Q48" s="16">
        <f t="shared" si="21"/>
        <v>0</v>
      </c>
    </row>
    <row r="49" spans="3:18" x14ac:dyDescent="0.25">
      <c r="C49" s="937" t="s">
        <v>188</v>
      </c>
      <c r="D49" s="938"/>
      <c r="E49" s="16">
        <f t="shared" ref="E49:P49" si="39">E225+E397</f>
        <v>42.611438450584295</v>
      </c>
      <c r="F49" s="16">
        <f t="shared" si="39"/>
        <v>45.661070231807365</v>
      </c>
      <c r="G49" s="16">
        <f t="shared" si="39"/>
        <v>47.307079864166433</v>
      </c>
      <c r="H49" s="16">
        <f t="shared" si="39"/>
        <v>103.42396426089884</v>
      </c>
      <c r="I49" s="16">
        <f t="shared" si="39"/>
        <v>242.82058792901</v>
      </c>
      <c r="J49" s="16">
        <f t="shared" si="39"/>
        <v>122.64051240206999</v>
      </c>
      <c r="K49" s="16">
        <f t="shared" si="39"/>
        <v>135.18086704330454</v>
      </c>
      <c r="L49" s="16">
        <f t="shared" si="39"/>
        <v>46.364243249713276</v>
      </c>
      <c r="M49" s="16">
        <f t="shared" si="39"/>
        <v>79.538090658635952</v>
      </c>
      <c r="N49" s="16">
        <f t="shared" si="39"/>
        <v>151.7696184224985</v>
      </c>
      <c r="O49" s="16">
        <f t="shared" si="39"/>
        <v>136.30608444588447</v>
      </c>
      <c r="P49" s="16">
        <f t="shared" si="39"/>
        <v>63.314558041426487</v>
      </c>
      <c r="Q49" s="16">
        <f>Q225+Q397</f>
        <v>2618.6749</v>
      </c>
      <c r="R49" s="492"/>
    </row>
    <row r="50" spans="3:18" x14ac:dyDescent="0.25">
      <c r="C50" s="935" t="s">
        <v>332</v>
      </c>
      <c r="D50" s="936"/>
      <c r="E50" s="28">
        <f t="shared" ref="E50:Q50" si="40">E29+E49</f>
        <v>2012.1446766984618</v>
      </c>
      <c r="F50" s="28">
        <f t="shared" si="40"/>
        <v>1154.9070613256874</v>
      </c>
      <c r="G50" s="28">
        <f t="shared" si="40"/>
        <v>1410.541132545867</v>
      </c>
      <c r="H50" s="28">
        <f t="shared" si="40"/>
        <v>1665.4090678417972</v>
      </c>
      <c r="I50" s="28">
        <f t="shared" si="40"/>
        <v>1966.55696207042</v>
      </c>
      <c r="J50" s="28">
        <f t="shared" si="40"/>
        <v>1971.6205862497313</v>
      </c>
      <c r="K50" s="28">
        <f t="shared" si="40"/>
        <v>1821.5851921564092</v>
      </c>
      <c r="L50" s="28">
        <f t="shared" si="40"/>
        <v>1576.7407734303472</v>
      </c>
      <c r="M50" s="28">
        <f t="shared" si="40"/>
        <v>1864.5688121475114</v>
      </c>
      <c r="N50" s="28">
        <f t="shared" si="40"/>
        <v>2133.0645049690052</v>
      </c>
      <c r="O50" s="28">
        <f t="shared" si="40"/>
        <v>2013.5741740972901</v>
      </c>
      <c r="P50" s="28">
        <f t="shared" si="40"/>
        <v>2215.9304360396063</v>
      </c>
      <c r="Q50" s="28">
        <f t="shared" si="40"/>
        <v>23208.380164572132</v>
      </c>
      <c r="R50" s="492"/>
    </row>
    <row r="51" spans="3:18" x14ac:dyDescent="0.25">
      <c r="C51" s="1002" t="s">
        <v>333</v>
      </c>
      <c r="D51" s="100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3:18" x14ac:dyDescent="0.25">
      <c r="C52" s="935" t="s">
        <v>313</v>
      </c>
      <c r="D52" s="93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3:18" ht="15" customHeight="1" x14ac:dyDescent="0.25">
      <c r="C53" s="1004" t="s">
        <v>334</v>
      </c>
      <c r="D53" s="16" t="s">
        <v>335</v>
      </c>
      <c r="E53" s="92">
        <f t="shared" ref="E53:P53" si="41">E229+E401</f>
        <v>57.872926167547682</v>
      </c>
      <c r="F53" s="92">
        <f t="shared" si="41"/>
        <v>74.401911845871581</v>
      </c>
      <c r="G53" s="92">
        <f t="shared" si="41"/>
        <v>75.694906683640255</v>
      </c>
      <c r="H53" s="92">
        <f t="shared" si="41"/>
        <v>62.267874768656505</v>
      </c>
      <c r="I53" s="92">
        <f t="shared" si="41"/>
        <v>50.857330506933337</v>
      </c>
      <c r="J53" s="92">
        <f t="shared" si="41"/>
        <v>54.196239569213375</v>
      </c>
      <c r="K53" s="92">
        <f t="shared" si="41"/>
        <v>52.609059727869507</v>
      </c>
      <c r="L53" s="92">
        <f t="shared" si="41"/>
        <v>73.903351090771338</v>
      </c>
      <c r="M53" s="92">
        <f t="shared" si="41"/>
        <v>49.411059043146821</v>
      </c>
      <c r="N53" s="92">
        <f t="shared" si="41"/>
        <v>49.819164305570183</v>
      </c>
      <c r="O53" s="92">
        <f t="shared" si="41"/>
        <v>58.09416521903897</v>
      </c>
      <c r="P53" s="92">
        <f t="shared" si="41"/>
        <v>74.500536288394329</v>
      </c>
      <c r="Q53" s="92">
        <f t="shared" ref="Q53:Q79" si="42">SUM(E53:P53)</f>
        <v>733.62852521665388</v>
      </c>
    </row>
    <row r="54" spans="3:18" x14ac:dyDescent="0.25">
      <c r="C54" s="1005"/>
      <c r="D54" s="16" t="s">
        <v>336</v>
      </c>
      <c r="E54" s="92">
        <f t="shared" ref="E54:P54" si="43">E230+E402</f>
        <v>16.103395771458413</v>
      </c>
      <c r="F54" s="92">
        <f t="shared" si="43"/>
        <v>18.888848013007983</v>
      </c>
      <c r="G54" s="92">
        <f t="shared" si="43"/>
        <v>18.279530335169014</v>
      </c>
      <c r="H54" s="92">
        <f t="shared" si="43"/>
        <v>0</v>
      </c>
      <c r="I54" s="92">
        <f t="shared" si="43"/>
        <v>6.2962826710026523</v>
      </c>
      <c r="J54" s="92">
        <f t="shared" si="43"/>
        <v>13.056807382263568</v>
      </c>
      <c r="K54" s="92">
        <f t="shared" si="43"/>
        <v>13.492034295005688</v>
      </c>
      <c r="L54" s="92">
        <f t="shared" si="43"/>
        <v>17.844303422426901</v>
      </c>
      <c r="M54" s="92">
        <f t="shared" si="43"/>
        <v>15.740706677506644</v>
      </c>
      <c r="N54" s="92">
        <f t="shared" si="43"/>
        <v>15.740706677506644</v>
      </c>
      <c r="O54" s="92">
        <f t="shared" si="43"/>
        <v>15.029836053361187</v>
      </c>
      <c r="P54" s="92">
        <f t="shared" si="43"/>
        <v>17.9893790600076</v>
      </c>
      <c r="Q54" s="92">
        <f t="shared" si="42"/>
        <v>168.46183035871627</v>
      </c>
    </row>
    <row r="55" spans="3:18" ht="14.25" customHeight="1" x14ac:dyDescent="0.25">
      <c r="C55" s="1005"/>
      <c r="D55" s="16" t="s">
        <v>337</v>
      </c>
      <c r="E55" s="92">
        <f t="shared" ref="E55:P55" si="44">E231+E403</f>
        <v>31.692047538011963</v>
      </c>
      <c r="F55" s="92">
        <f t="shared" si="44"/>
        <v>32.51030470653825</v>
      </c>
      <c r="G55" s="92">
        <f t="shared" si="44"/>
        <v>31.692047538011963</v>
      </c>
      <c r="H55" s="92">
        <f t="shared" si="44"/>
        <v>32.748449122612342</v>
      </c>
      <c r="I55" s="92">
        <f t="shared" si="44"/>
        <v>32.748449122612342</v>
      </c>
      <c r="J55" s="92">
        <f t="shared" si="44"/>
        <v>31.692047538011963</v>
      </c>
      <c r="K55" s="92">
        <f t="shared" si="44"/>
        <v>30.292315438416423</v>
      </c>
      <c r="L55" s="92">
        <f t="shared" si="44"/>
        <v>23.548047463251908</v>
      </c>
      <c r="M55" s="92">
        <f t="shared" si="44"/>
        <v>20.117045979725397</v>
      </c>
      <c r="N55" s="92">
        <f t="shared" si="44"/>
        <v>28.536614237148548</v>
      </c>
      <c r="O55" s="92">
        <f t="shared" si="44"/>
        <v>29.57924436881116</v>
      </c>
      <c r="P55" s="92">
        <f t="shared" si="44"/>
        <v>32.748449122612342</v>
      </c>
      <c r="Q55" s="92">
        <f t="shared" si="42"/>
        <v>357.90506217576456</v>
      </c>
    </row>
    <row r="56" spans="3:18" x14ac:dyDescent="0.25">
      <c r="C56" s="1005"/>
      <c r="D56" s="16" t="s">
        <v>338</v>
      </c>
      <c r="E56" s="92">
        <f t="shared" ref="E56:P56" si="45">E232+E404</f>
        <v>105.31677982024812</v>
      </c>
      <c r="F56" s="92">
        <f t="shared" si="45"/>
        <v>127.61452931038257</v>
      </c>
      <c r="G56" s="92">
        <f t="shared" si="45"/>
        <v>123.66451508433009</v>
      </c>
      <c r="H56" s="92">
        <f t="shared" si="45"/>
        <v>99.537608574349875</v>
      </c>
      <c r="I56" s="92">
        <f t="shared" si="45"/>
        <v>77.76375669871085</v>
      </c>
      <c r="J56" s="92">
        <f t="shared" si="45"/>
        <v>87.29608816500442</v>
      </c>
      <c r="K56" s="92">
        <f t="shared" si="45"/>
        <v>77.255434650298</v>
      </c>
      <c r="L56" s="92">
        <f t="shared" si="45"/>
        <v>0</v>
      </c>
      <c r="M56" s="92">
        <f t="shared" si="45"/>
        <v>51.324079421149158</v>
      </c>
      <c r="N56" s="92">
        <f t="shared" si="45"/>
        <v>102.64815884229832</v>
      </c>
      <c r="O56" s="92">
        <f t="shared" si="45"/>
        <v>101.1430538739362</v>
      </c>
      <c r="P56" s="92">
        <f t="shared" si="45"/>
        <v>122.66752160140497</v>
      </c>
      <c r="Q56" s="92">
        <f t="shared" si="42"/>
        <v>1076.2315260421126</v>
      </c>
    </row>
    <row r="57" spans="3:18" x14ac:dyDescent="0.25">
      <c r="C57" s="1005"/>
      <c r="D57" s="16" t="s">
        <v>339</v>
      </c>
      <c r="E57" s="92">
        <f t="shared" ref="E57:P57" si="46">E233+E405</f>
        <v>63.254924370577868</v>
      </c>
      <c r="F57" s="92">
        <f t="shared" si="46"/>
        <v>78.28901800041703</v>
      </c>
      <c r="G57" s="92">
        <f t="shared" si="46"/>
        <v>0.61286757958140659</v>
      </c>
      <c r="H57" s="92">
        <f t="shared" si="46"/>
        <v>30.203782025613961</v>
      </c>
      <c r="I57" s="92">
        <f t="shared" si="46"/>
        <v>47.112147957202552</v>
      </c>
      <c r="J57" s="92">
        <f t="shared" si="46"/>
        <v>53.175393206084919</v>
      </c>
      <c r="K57" s="92">
        <f t="shared" si="46"/>
        <v>49.813965472637165</v>
      </c>
      <c r="L57" s="92">
        <f t="shared" si="46"/>
        <v>73.993562677605823</v>
      </c>
      <c r="M57" s="92">
        <f t="shared" si="46"/>
        <v>63.47647499409274</v>
      </c>
      <c r="N57" s="92">
        <f t="shared" si="46"/>
        <v>61.64412862452366</v>
      </c>
      <c r="O57" s="92">
        <f t="shared" si="46"/>
        <v>60.749242098937991</v>
      </c>
      <c r="P57" s="92">
        <f t="shared" si="46"/>
        <v>74.590153694662945</v>
      </c>
      <c r="Q57" s="92">
        <f t="shared" si="42"/>
        <v>656.91566070193812</v>
      </c>
    </row>
    <row r="58" spans="3:18" ht="14.25" customHeight="1" x14ac:dyDescent="0.25">
      <c r="C58" s="1005"/>
      <c r="D58" s="16" t="s">
        <v>340</v>
      </c>
      <c r="E58" s="92">
        <f t="shared" ref="E58:P58" si="47">E234+E406</f>
        <v>74.427614954301632</v>
      </c>
      <c r="F58" s="92">
        <f t="shared" si="47"/>
        <v>90.480629944444814</v>
      </c>
      <c r="G58" s="92">
        <f t="shared" si="47"/>
        <v>57.975797258751683</v>
      </c>
      <c r="H58" s="92">
        <f t="shared" si="47"/>
        <v>56.543971835146252</v>
      </c>
      <c r="I58" s="92">
        <f t="shared" si="47"/>
        <v>56.550393715278091</v>
      </c>
      <c r="J58" s="92">
        <f t="shared" si="47"/>
        <v>61.293329962365981</v>
      </c>
      <c r="K58" s="92">
        <f t="shared" si="47"/>
        <v>54.288377966666943</v>
      </c>
      <c r="L58" s="92">
        <f t="shared" si="47"/>
        <v>58.539129760045014</v>
      </c>
      <c r="M58" s="92">
        <f t="shared" si="47"/>
        <v>54.743828110083058</v>
      </c>
      <c r="N58" s="92">
        <f t="shared" si="47"/>
        <v>67.801272032294122</v>
      </c>
      <c r="O58" s="92">
        <f t="shared" si="47"/>
        <v>71.508884956093738</v>
      </c>
      <c r="P58" s="92">
        <f t="shared" si="47"/>
        <v>88.218614195834064</v>
      </c>
      <c r="Q58" s="92">
        <f t="shared" si="42"/>
        <v>792.37184469130545</v>
      </c>
    </row>
    <row r="59" spans="3:18" x14ac:dyDescent="0.25">
      <c r="C59" s="1005"/>
      <c r="D59" s="16" t="s">
        <v>341</v>
      </c>
      <c r="E59" s="92">
        <f t="shared" ref="E59:P59" si="48">E235+E407</f>
        <v>6.8609820384472346</v>
      </c>
      <c r="F59" s="92">
        <f t="shared" si="48"/>
        <v>8.3408016937985945</v>
      </c>
      <c r="G59" s="92">
        <f t="shared" si="48"/>
        <v>8.0717435746438007</v>
      </c>
      <c r="H59" s="92">
        <f t="shared" si="48"/>
        <v>6.6062525101062919</v>
      </c>
      <c r="I59" s="92">
        <f t="shared" si="48"/>
        <v>5.2130010586241307</v>
      </c>
      <c r="J59" s="92">
        <f t="shared" si="48"/>
        <v>5.6502205022506686</v>
      </c>
      <c r="K59" s="92">
        <f t="shared" si="48"/>
        <v>5.0044810162791658</v>
      </c>
      <c r="L59" s="92">
        <f t="shared" si="48"/>
        <v>8.2735371640098965</v>
      </c>
      <c r="M59" s="92">
        <f t="shared" si="48"/>
        <v>6.4641213126939148</v>
      </c>
      <c r="N59" s="92">
        <f t="shared" si="48"/>
        <v>6.6726413550388797</v>
      </c>
      <c r="O59" s="92">
        <f t="shared" si="48"/>
        <v>6.5919239192924408</v>
      </c>
      <c r="P59" s="92">
        <f t="shared" si="48"/>
        <v>8.1322816514536296</v>
      </c>
      <c r="Q59" s="92">
        <f t="shared" si="42"/>
        <v>81.88198779663864</v>
      </c>
    </row>
    <row r="60" spans="3:18" x14ac:dyDescent="0.25">
      <c r="C60" s="1005"/>
      <c r="D60" s="16" t="s">
        <v>342</v>
      </c>
      <c r="E60" s="92">
        <f t="shared" ref="E60:P60" si="49">E236+E408</f>
        <v>39.604081079749918</v>
      </c>
      <c r="F60" s="92">
        <f t="shared" si="49"/>
        <v>48.146137783225399</v>
      </c>
      <c r="G60" s="92">
        <f t="shared" si="49"/>
        <v>46.593036564411669</v>
      </c>
      <c r="H60" s="92">
        <f t="shared" si="49"/>
        <v>34.905949892838414</v>
      </c>
      <c r="I60" s="92">
        <f t="shared" si="49"/>
        <v>30.091336114515872</v>
      </c>
      <c r="J60" s="92">
        <f t="shared" si="49"/>
        <v>31.375434966455021</v>
      </c>
      <c r="K60" s="92">
        <f t="shared" si="49"/>
        <v>28.887682669935238</v>
      </c>
      <c r="L60" s="92">
        <f t="shared" si="49"/>
        <v>46.593036564411669</v>
      </c>
      <c r="M60" s="92">
        <f t="shared" si="49"/>
        <v>33.775811033213806</v>
      </c>
      <c r="N60" s="92">
        <f t="shared" si="49"/>
        <v>33.787060961163398</v>
      </c>
      <c r="O60" s="92">
        <f t="shared" si="49"/>
        <v>38.050979860936202</v>
      </c>
      <c r="P60" s="92">
        <f t="shared" si="49"/>
        <v>45.75419219022077</v>
      </c>
      <c r="Q60" s="92">
        <f t="shared" si="42"/>
        <v>457.56473968107736</v>
      </c>
    </row>
    <row r="61" spans="3:18" x14ac:dyDescent="0.25">
      <c r="C61" s="1006"/>
      <c r="D61" s="257" t="s">
        <v>343</v>
      </c>
      <c r="E61" s="92">
        <f t="shared" ref="E61:P61" si="50">E237+E409</f>
        <v>173.94843745921401</v>
      </c>
      <c r="F61" s="92">
        <f t="shared" si="50"/>
        <v>179.74671870785448</v>
      </c>
      <c r="G61" s="92">
        <f t="shared" si="50"/>
        <v>173.94843745921401</v>
      </c>
      <c r="H61" s="92">
        <f t="shared" si="50"/>
        <v>183.43616240944095</v>
      </c>
      <c r="I61" s="92">
        <f t="shared" si="50"/>
        <v>146.78740293904156</v>
      </c>
      <c r="J61" s="92">
        <f t="shared" si="50"/>
        <v>159.25870560431676</v>
      </c>
      <c r="K61" s="92">
        <f t="shared" si="50"/>
        <v>139.70079533541144</v>
      </c>
      <c r="L61" s="92">
        <f t="shared" si="50"/>
        <v>173.94843745921401</v>
      </c>
      <c r="M61" s="92">
        <f t="shared" si="50"/>
        <v>172.15178693146623</v>
      </c>
      <c r="N61" s="92">
        <f t="shared" si="50"/>
        <v>156.88377525734768</v>
      </c>
      <c r="O61" s="92">
        <f t="shared" si="50"/>
        <v>155.49193658325987</v>
      </c>
      <c r="P61" s="92">
        <f t="shared" si="50"/>
        <v>191.13911637243677</v>
      </c>
      <c r="Q61" s="92">
        <f t="shared" si="42"/>
        <v>2006.4417125182179</v>
      </c>
    </row>
    <row r="62" spans="3:18" x14ac:dyDescent="0.25">
      <c r="C62" s="16"/>
      <c r="D62" s="257" t="s">
        <v>412</v>
      </c>
      <c r="E62" s="92">
        <f t="shared" ref="E62:P62" si="51">E238+E410</f>
        <v>174.32076049035146</v>
      </c>
      <c r="F62" s="92">
        <f t="shared" si="51"/>
        <v>180.90283571036969</v>
      </c>
      <c r="G62" s="92">
        <f t="shared" si="51"/>
        <v>175.06726036487385</v>
      </c>
      <c r="H62" s="92">
        <f t="shared" si="51"/>
        <v>175.05483117918513</v>
      </c>
      <c r="I62" s="92">
        <f t="shared" si="51"/>
        <v>144.13295677477288</v>
      </c>
      <c r="J62" s="92">
        <f t="shared" si="51"/>
        <v>153.40513050042364</v>
      </c>
      <c r="K62" s="92">
        <f t="shared" si="51"/>
        <v>138.34502779225966</v>
      </c>
      <c r="L62" s="92">
        <f t="shared" si="51"/>
        <v>175.0672603648739</v>
      </c>
      <c r="M62" s="92">
        <f t="shared" si="51"/>
        <v>168.55033166614038</v>
      </c>
      <c r="N62" s="92">
        <f t="shared" si="51"/>
        <v>154.14959944334311</v>
      </c>
      <c r="O62" s="92">
        <f t="shared" si="51"/>
        <v>156.38566558020574</v>
      </c>
      <c r="P62" s="92">
        <f t="shared" si="51"/>
        <v>191.82182050155353</v>
      </c>
      <c r="Q62" s="92">
        <f t="shared" si="42"/>
        <v>1987.203480368353</v>
      </c>
    </row>
    <row r="63" spans="3:18" x14ac:dyDescent="0.25">
      <c r="C63" s="16"/>
      <c r="D63" s="16" t="s">
        <v>344</v>
      </c>
      <c r="E63" s="92">
        <f t="shared" ref="E63:P63" si="52">E239+E411</f>
        <v>1.3897079705579658</v>
      </c>
      <c r="F63" s="92">
        <f t="shared" si="52"/>
        <v>1.6894489053842814</v>
      </c>
      <c r="G63" s="92">
        <f t="shared" si="52"/>
        <v>1.6349505535975788</v>
      </c>
      <c r="H63" s="92">
        <f t="shared" si="52"/>
        <v>1.2248504564035647</v>
      </c>
      <c r="I63" s="92">
        <f t="shared" si="52"/>
        <v>1.0559055658651646</v>
      </c>
      <c r="J63" s="92">
        <f t="shared" si="52"/>
        <v>1.0627178598384819</v>
      </c>
      <c r="K63" s="92">
        <f t="shared" si="52"/>
        <v>1.0136693432305646</v>
      </c>
      <c r="L63" s="92">
        <f t="shared" si="52"/>
        <v>1.6349505535975788</v>
      </c>
      <c r="M63" s="92">
        <f t="shared" si="52"/>
        <v>1.1826142337689647</v>
      </c>
      <c r="N63" s="92">
        <f t="shared" si="52"/>
        <v>1.1403780111343644</v>
      </c>
      <c r="O63" s="92">
        <f t="shared" si="52"/>
        <v>1.3352096187713747</v>
      </c>
      <c r="P63" s="92">
        <f t="shared" si="52"/>
        <v>1.5627402374803645</v>
      </c>
      <c r="Q63" s="92">
        <f t="shared" si="42"/>
        <v>15.927143309630248</v>
      </c>
    </row>
    <row r="64" spans="3:18" x14ac:dyDescent="0.25">
      <c r="C64" s="16"/>
      <c r="D64" s="16" t="s">
        <v>345</v>
      </c>
      <c r="E64" s="92">
        <f t="shared" ref="E64:P64" si="53">E240+E412</f>
        <v>1.1204346334247892</v>
      </c>
      <c r="F64" s="92">
        <f t="shared" si="53"/>
        <v>1.1343138912712678</v>
      </c>
      <c r="G64" s="92">
        <f t="shared" si="53"/>
        <v>1.1204346334247892</v>
      </c>
      <c r="H64" s="92">
        <f t="shared" si="53"/>
        <v>1.2047195810743119</v>
      </c>
      <c r="I64" s="92">
        <f t="shared" si="53"/>
        <v>1.0169710749328609</v>
      </c>
      <c r="J64" s="92">
        <f t="shared" si="53"/>
        <v>1.143146146264481</v>
      </c>
      <c r="K64" s="92">
        <f t="shared" si="53"/>
        <v>1.0404396382005421</v>
      </c>
      <c r="L64" s="92">
        <f t="shared" si="53"/>
        <v>1.1204346334247892</v>
      </c>
      <c r="M64" s="92">
        <f t="shared" si="53"/>
        <v>1.1343138912712678</v>
      </c>
      <c r="N64" s="92">
        <f t="shared" si="53"/>
        <v>1.1577824545389492</v>
      </c>
      <c r="O64" s="92">
        <f t="shared" si="53"/>
        <v>1.0881338151638944</v>
      </c>
      <c r="P64" s="92">
        <f t="shared" si="53"/>
        <v>1.251656707609675</v>
      </c>
      <c r="Q64" s="92">
        <f t="shared" si="42"/>
        <v>13.532781100601618</v>
      </c>
    </row>
    <row r="65" spans="3:17" x14ac:dyDescent="0.25">
      <c r="C65" s="16"/>
      <c r="D65" s="16" t="s">
        <v>346</v>
      </c>
      <c r="E65" s="92">
        <f t="shared" ref="E65:P65" si="54">E241+E413</f>
        <v>0.12311548331907438</v>
      </c>
      <c r="F65" s="92">
        <f t="shared" si="54"/>
        <v>0.14966980325064722</v>
      </c>
      <c r="G65" s="92">
        <f t="shared" si="54"/>
        <v>0.14484174508126149</v>
      </c>
      <c r="H65" s="92">
        <f t="shared" si="54"/>
        <v>0.10851060735671574</v>
      </c>
      <c r="I65" s="92">
        <f t="shared" si="54"/>
        <v>9.3543627031653503E-2</v>
      </c>
      <c r="J65" s="92">
        <f t="shared" si="54"/>
        <v>9.4147134302824911E-2</v>
      </c>
      <c r="K65" s="92">
        <f t="shared" si="54"/>
        <v>8.9801881950387935E-2</v>
      </c>
      <c r="L65" s="92">
        <f t="shared" si="54"/>
        <v>0.14484174508126149</v>
      </c>
      <c r="M65" s="92">
        <f t="shared" si="54"/>
        <v>0.10476886227545017</v>
      </c>
      <c r="N65" s="92">
        <f t="shared" si="54"/>
        <v>0.1010271171941846</v>
      </c>
      <c r="O65" s="92">
        <f t="shared" si="54"/>
        <v>0.11828742514969855</v>
      </c>
      <c r="P65" s="92">
        <f t="shared" si="54"/>
        <v>0.13844456800684019</v>
      </c>
      <c r="Q65" s="92">
        <f t="shared" si="42"/>
        <v>1.4110000000000003</v>
      </c>
    </row>
    <row r="66" spans="3:17" x14ac:dyDescent="0.25">
      <c r="C66" s="16"/>
      <c r="D66" s="16" t="s">
        <v>347</v>
      </c>
      <c r="E66" s="92">
        <f t="shared" ref="E66:P66" si="55">E242+E414</f>
        <v>7.8783261957653536</v>
      </c>
      <c r="F66" s="92">
        <f t="shared" si="55"/>
        <v>8.140937068957534</v>
      </c>
      <c r="G66" s="92">
        <f t="shared" si="55"/>
        <v>7.8783261957653536</v>
      </c>
      <c r="H66" s="92">
        <f t="shared" si="55"/>
        <v>8.801013047521657</v>
      </c>
      <c r="I66" s="92">
        <f t="shared" si="55"/>
        <v>7.3158420957523775</v>
      </c>
      <c r="J66" s="92">
        <f t="shared" si="55"/>
        <v>8.51710940082741</v>
      </c>
      <c r="K66" s="92">
        <f t="shared" si="55"/>
        <v>7.6458800850344399</v>
      </c>
      <c r="L66" s="92">
        <f t="shared" si="55"/>
        <v>7.8783261957653536</v>
      </c>
      <c r="M66" s="92">
        <f t="shared" si="55"/>
        <v>8.140937068957534</v>
      </c>
      <c r="N66" s="92">
        <f t="shared" si="55"/>
        <v>8.140937068957534</v>
      </c>
      <c r="O66" s="92">
        <f t="shared" si="55"/>
        <v>7.949302107438915</v>
      </c>
      <c r="P66" s="92">
        <f t="shared" si="55"/>
        <v>8.801013047521657</v>
      </c>
      <c r="Q66" s="92">
        <f t="shared" si="42"/>
        <v>97.087949578265096</v>
      </c>
    </row>
    <row r="67" spans="3:17" x14ac:dyDescent="0.25">
      <c r="C67" s="16"/>
      <c r="D67" s="16" t="s">
        <v>348</v>
      </c>
      <c r="E67" s="92">
        <f t="shared" ref="E67:P67" si="56">E243+E415</f>
        <v>4.4653987864609981</v>
      </c>
      <c r="F67" s="92">
        <f t="shared" si="56"/>
        <v>4.6142454126763663</v>
      </c>
      <c r="G67" s="92">
        <f t="shared" si="56"/>
        <v>4.4653987864609981</v>
      </c>
      <c r="H67" s="92">
        <f t="shared" si="56"/>
        <v>4.9883734191095837</v>
      </c>
      <c r="I67" s="92">
        <f t="shared" si="56"/>
        <v>4.146585404634842</v>
      </c>
      <c r="J67" s="92">
        <f t="shared" si="56"/>
        <v>4.8274581475254035</v>
      </c>
      <c r="K67" s="92">
        <f t="shared" si="56"/>
        <v>4.3336494078514516</v>
      </c>
      <c r="L67" s="92">
        <f t="shared" si="56"/>
        <v>4.4653987864609981</v>
      </c>
      <c r="M67" s="92">
        <f t="shared" si="56"/>
        <v>4.6142454126763663</v>
      </c>
      <c r="N67" s="92">
        <f t="shared" si="56"/>
        <v>4.6142454126763663</v>
      </c>
      <c r="O67" s="92">
        <f t="shared" si="56"/>
        <v>4.5056276043570431</v>
      </c>
      <c r="P67" s="92">
        <f t="shared" si="56"/>
        <v>4.9883734191095837</v>
      </c>
      <c r="Q67" s="92">
        <f t="shared" si="42"/>
        <v>55.029000000000003</v>
      </c>
    </row>
    <row r="68" spans="3:17" x14ac:dyDescent="0.25">
      <c r="C68" s="16"/>
      <c r="D68" s="16" t="s">
        <v>349</v>
      </c>
      <c r="E68" s="92">
        <f t="shared" ref="E68:P68" si="57">E244+E416</f>
        <v>24.815102330685384</v>
      </c>
      <c r="F68" s="92">
        <f t="shared" si="57"/>
        <v>19.400533554226001</v>
      </c>
      <c r="G68" s="92">
        <f t="shared" si="57"/>
        <v>23.458416823441596</v>
      </c>
      <c r="H68" s="92">
        <f t="shared" si="57"/>
        <v>23.820010118367122</v>
      </c>
      <c r="I68" s="92">
        <f t="shared" si="57"/>
        <v>18.978098951199634</v>
      </c>
      <c r="J68" s="92">
        <f t="shared" si="57"/>
        <v>20.747679148963574</v>
      </c>
      <c r="K68" s="92">
        <f t="shared" si="57"/>
        <v>18.863887710079212</v>
      </c>
      <c r="L68" s="92">
        <f t="shared" si="57"/>
        <v>27.695106853525658</v>
      </c>
      <c r="M68" s="92">
        <f t="shared" si="57"/>
        <v>23.744193844642517</v>
      </c>
      <c r="N68" s="92">
        <f t="shared" si="57"/>
        <v>23.491438196376983</v>
      </c>
      <c r="O68" s="92">
        <f t="shared" si="57"/>
        <v>23.08123134559942</v>
      </c>
      <c r="P68" s="92">
        <f t="shared" si="57"/>
        <v>28.565359376681105</v>
      </c>
      <c r="Q68" s="92">
        <f t="shared" si="42"/>
        <v>276.66105825378821</v>
      </c>
    </row>
    <row r="69" spans="3:17" x14ac:dyDescent="0.25">
      <c r="C69" s="16"/>
      <c r="D69" s="16" t="s">
        <v>350</v>
      </c>
      <c r="E69" s="92">
        <f t="shared" ref="E69:P69" si="58">E245+E417</f>
        <v>22.442472631483657</v>
      </c>
      <c r="F69" s="92">
        <f t="shared" si="58"/>
        <v>0</v>
      </c>
      <c r="G69" s="92">
        <f t="shared" si="58"/>
        <v>11.463421272196687</v>
      </c>
      <c r="H69" s="92">
        <f t="shared" si="58"/>
        <v>22.122192563484173</v>
      </c>
      <c r="I69" s="92">
        <f t="shared" si="58"/>
        <v>18.18539928579937</v>
      </c>
      <c r="J69" s="92">
        <f t="shared" si="58"/>
        <v>19.05188324111564</v>
      </c>
      <c r="K69" s="92">
        <f t="shared" si="58"/>
        <v>17.684883709126002</v>
      </c>
      <c r="L69" s="92">
        <f t="shared" si="58"/>
        <v>22.926842544393445</v>
      </c>
      <c r="M69" s="92">
        <f t="shared" si="58"/>
        <v>20.806083661914265</v>
      </c>
      <c r="N69" s="92">
        <f t="shared" si="58"/>
        <v>20.18746159249287</v>
      </c>
      <c r="O69" s="92">
        <f t="shared" si="58"/>
        <v>19.730515323763786</v>
      </c>
      <c r="P69" s="92">
        <f t="shared" si="58"/>
        <v>24.692101782553234</v>
      </c>
      <c r="Q69" s="92">
        <f t="shared" si="42"/>
        <v>219.29325760832313</v>
      </c>
    </row>
    <row r="70" spans="3:17" x14ac:dyDescent="0.25">
      <c r="C70" s="16"/>
      <c r="D70" s="16"/>
      <c r="E70" s="92">
        <f t="shared" ref="E70:P70" si="59">E246+E419</f>
        <v>0</v>
      </c>
      <c r="F70" s="92">
        <f t="shared" si="59"/>
        <v>0</v>
      </c>
      <c r="G70" s="92">
        <f t="shared" si="59"/>
        <v>0</v>
      </c>
      <c r="H70" s="92">
        <f t="shared" si="59"/>
        <v>0</v>
      </c>
      <c r="I70" s="92">
        <f t="shared" si="59"/>
        <v>0</v>
      </c>
      <c r="J70" s="92">
        <f t="shared" si="59"/>
        <v>0</v>
      </c>
      <c r="K70" s="92">
        <f t="shared" si="59"/>
        <v>0</v>
      </c>
      <c r="L70" s="92">
        <f t="shared" si="59"/>
        <v>0</v>
      </c>
      <c r="M70" s="92">
        <f t="shared" si="59"/>
        <v>0</v>
      </c>
      <c r="N70" s="92">
        <f t="shared" si="59"/>
        <v>0</v>
      </c>
      <c r="O70" s="92">
        <f t="shared" si="59"/>
        <v>0</v>
      </c>
      <c r="P70" s="92">
        <f t="shared" si="59"/>
        <v>0</v>
      </c>
      <c r="Q70" s="92">
        <f t="shared" si="42"/>
        <v>0</v>
      </c>
    </row>
    <row r="71" spans="3:17" x14ac:dyDescent="0.25">
      <c r="C71" s="16"/>
      <c r="D71" s="16"/>
      <c r="E71" s="92">
        <f t="shared" ref="E71:P71" si="60">E247+E420</f>
        <v>0</v>
      </c>
      <c r="F71" s="92">
        <f t="shared" si="60"/>
        <v>0</v>
      </c>
      <c r="G71" s="92">
        <f t="shared" si="60"/>
        <v>0</v>
      </c>
      <c r="H71" s="92">
        <f t="shared" si="60"/>
        <v>0</v>
      </c>
      <c r="I71" s="92">
        <f t="shared" si="60"/>
        <v>0</v>
      </c>
      <c r="J71" s="92">
        <f t="shared" si="60"/>
        <v>0</v>
      </c>
      <c r="K71" s="92">
        <f t="shared" si="60"/>
        <v>0</v>
      </c>
      <c r="L71" s="92">
        <f t="shared" si="60"/>
        <v>0</v>
      </c>
      <c r="M71" s="92">
        <f t="shared" si="60"/>
        <v>0</v>
      </c>
      <c r="N71" s="92">
        <f t="shared" si="60"/>
        <v>0</v>
      </c>
      <c r="O71" s="92">
        <f t="shared" si="60"/>
        <v>0</v>
      </c>
      <c r="P71" s="92">
        <f t="shared" si="60"/>
        <v>0</v>
      </c>
      <c r="Q71" s="92">
        <f t="shared" si="42"/>
        <v>0</v>
      </c>
    </row>
    <row r="72" spans="3:17" x14ac:dyDescent="0.25">
      <c r="C72" s="16"/>
      <c r="D72" s="16"/>
      <c r="E72" s="92">
        <f t="shared" ref="E72:P72" si="61">E248+E421</f>
        <v>0</v>
      </c>
      <c r="F72" s="92">
        <f t="shared" si="61"/>
        <v>0</v>
      </c>
      <c r="G72" s="92">
        <f t="shared" si="61"/>
        <v>0</v>
      </c>
      <c r="H72" s="92">
        <f t="shared" si="61"/>
        <v>0</v>
      </c>
      <c r="I72" s="92">
        <f t="shared" si="61"/>
        <v>0</v>
      </c>
      <c r="J72" s="92">
        <f t="shared" si="61"/>
        <v>0</v>
      </c>
      <c r="K72" s="92">
        <f t="shared" si="61"/>
        <v>0</v>
      </c>
      <c r="L72" s="92">
        <f t="shared" si="61"/>
        <v>0</v>
      </c>
      <c r="M72" s="92">
        <f t="shared" si="61"/>
        <v>0</v>
      </c>
      <c r="N72" s="92">
        <f t="shared" si="61"/>
        <v>0</v>
      </c>
      <c r="O72" s="92">
        <f t="shared" si="61"/>
        <v>0</v>
      </c>
      <c r="P72" s="92">
        <f t="shared" si="61"/>
        <v>0</v>
      </c>
      <c r="Q72" s="92">
        <f t="shared" si="42"/>
        <v>0</v>
      </c>
    </row>
    <row r="73" spans="3:17" x14ac:dyDescent="0.25">
      <c r="C73" s="16"/>
      <c r="D73" s="16"/>
      <c r="E73" s="92">
        <f t="shared" ref="E73:P73" si="62">E249+E422</f>
        <v>0</v>
      </c>
      <c r="F73" s="92">
        <f t="shared" si="62"/>
        <v>0</v>
      </c>
      <c r="G73" s="92">
        <f t="shared" si="62"/>
        <v>0</v>
      </c>
      <c r="H73" s="92">
        <f t="shared" si="62"/>
        <v>0</v>
      </c>
      <c r="I73" s="92">
        <f t="shared" si="62"/>
        <v>0</v>
      </c>
      <c r="J73" s="92">
        <f t="shared" si="62"/>
        <v>0</v>
      </c>
      <c r="K73" s="92">
        <f t="shared" si="62"/>
        <v>0</v>
      </c>
      <c r="L73" s="92">
        <f t="shared" si="62"/>
        <v>0</v>
      </c>
      <c r="M73" s="92">
        <f t="shared" si="62"/>
        <v>0</v>
      </c>
      <c r="N73" s="92">
        <f t="shared" si="62"/>
        <v>0</v>
      </c>
      <c r="O73" s="92">
        <f t="shared" si="62"/>
        <v>0</v>
      </c>
      <c r="P73" s="92">
        <f t="shared" si="62"/>
        <v>0</v>
      </c>
      <c r="Q73" s="92">
        <f t="shared" si="42"/>
        <v>0</v>
      </c>
    </row>
    <row r="74" spans="3:17" x14ac:dyDescent="0.25">
      <c r="C74" s="16"/>
      <c r="D74" s="16"/>
      <c r="E74" s="92">
        <f t="shared" ref="E74:P74" si="63">E250+E423</f>
        <v>0</v>
      </c>
      <c r="F74" s="92">
        <f t="shared" si="63"/>
        <v>0</v>
      </c>
      <c r="G74" s="92">
        <f t="shared" si="63"/>
        <v>0</v>
      </c>
      <c r="H74" s="92">
        <f t="shared" si="63"/>
        <v>0</v>
      </c>
      <c r="I74" s="92">
        <f t="shared" si="63"/>
        <v>0</v>
      </c>
      <c r="J74" s="92">
        <f t="shared" si="63"/>
        <v>0</v>
      </c>
      <c r="K74" s="92">
        <f t="shared" si="63"/>
        <v>0</v>
      </c>
      <c r="L74" s="92">
        <f t="shared" si="63"/>
        <v>0</v>
      </c>
      <c r="M74" s="92">
        <f t="shared" si="63"/>
        <v>0</v>
      </c>
      <c r="N74" s="92">
        <f t="shared" si="63"/>
        <v>0</v>
      </c>
      <c r="O74" s="92">
        <f t="shared" si="63"/>
        <v>0</v>
      </c>
      <c r="P74" s="92">
        <f t="shared" si="63"/>
        <v>0</v>
      </c>
      <c r="Q74" s="92">
        <f t="shared" si="42"/>
        <v>0</v>
      </c>
    </row>
    <row r="75" spans="3:17" x14ac:dyDescent="0.25">
      <c r="C75" s="16"/>
      <c r="D75" s="16"/>
      <c r="E75" s="92">
        <f t="shared" ref="E75:P75" si="64">E251+E424</f>
        <v>0</v>
      </c>
      <c r="F75" s="92">
        <f t="shared" si="64"/>
        <v>0</v>
      </c>
      <c r="G75" s="92">
        <f t="shared" si="64"/>
        <v>0</v>
      </c>
      <c r="H75" s="92">
        <f t="shared" si="64"/>
        <v>0</v>
      </c>
      <c r="I75" s="92">
        <f t="shared" si="64"/>
        <v>0</v>
      </c>
      <c r="J75" s="92">
        <f t="shared" si="64"/>
        <v>0</v>
      </c>
      <c r="K75" s="92">
        <f t="shared" si="64"/>
        <v>0</v>
      </c>
      <c r="L75" s="92">
        <f t="shared" si="64"/>
        <v>0</v>
      </c>
      <c r="M75" s="92">
        <f t="shared" si="64"/>
        <v>0</v>
      </c>
      <c r="N75" s="92">
        <f t="shared" si="64"/>
        <v>0</v>
      </c>
      <c r="O75" s="92">
        <f t="shared" si="64"/>
        <v>0</v>
      </c>
      <c r="P75" s="92">
        <f t="shared" si="64"/>
        <v>0</v>
      </c>
      <c r="Q75" s="92">
        <f t="shared" si="42"/>
        <v>0</v>
      </c>
    </row>
    <row r="76" spans="3:17" x14ac:dyDescent="0.25">
      <c r="C76" s="16"/>
      <c r="D76" s="16"/>
      <c r="E76" s="92">
        <f t="shared" ref="E76:P76" si="65">E252+E425</f>
        <v>0</v>
      </c>
      <c r="F76" s="92">
        <f t="shared" si="65"/>
        <v>0</v>
      </c>
      <c r="G76" s="92">
        <f t="shared" si="65"/>
        <v>0</v>
      </c>
      <c r="H76" s="92">
        <f t="shared" si="65"/>
        <v>0</v>
      </c>
      <c r="I76" s="92">
        <f t="shared" si="65"/>
        <v>0</v>
      </c>
      <c r="J76" s="92">
        <f t="shared" si="65"/>
        <v>0</v>
      </c>
      <c r="K76" s="92">
        <f t="shared" si="65"/>
        <v>0</v>
      </c>
      <c r="L76" s="92">
        <f t="shared" si="65"/>
        <v>0</v>
      </c>
      <c r="M76" s="92">
        <f t="shared" si="65"/>
        <v>0</v>
      </c>
      <c r="N76" s="92">
        <f t="shared" si="65"/>
        <v>0</v>
      </c>
      <c r="O76" s="92">
        <f t="shared" si="65"/>
        <v>0</v>
      </c>
      <c r="P76" s="92">
        <f t="shared" si="65"/>
        <v>0</v>
      </c>
      <c r="Q76" s="92">
        <f t="shared" si="42"/>
        <v>0</v>
      </c>
    </row>
    <row r="77" spans="3:17" x14ac:dyDescent="0.25">
      <c r="C77" s="16"/>
      <c r="D77" s="16"/>
      <c r="E77" s="92">
        <f t="shared" ref="E77:P77" si="66">E253+E426</f>
        <v>0</v>
      </c>
      <c r="F77" s="92">
        <f t="shared" si="66"/>
        <v>0</v>
      </c>
      <c r="G77" s="92">
        <f t="shared" si="66"/>
        <v>0</v>
      </c>
      <c r="H77" s="92">
        <f t="shared" si="66"/>
        <v>0</v>
      </c>
      <c r="I77" s="92">
        <f t="shared" si="66"/>
        <v>0</v>
      </c>
      <c r="J77" s="92">
        <f t="shared" si="66"/>
        <v>0</v>
      </c>
      <c r="K77" s="92">
        <f t="shared" si="66"/>
        <v>0</v>
      </c>
      <c r="L77" s="92">
        <f t="shared" si="66"/>
        <v>0</v>
      </c>
      <c r="M77" s="92">
        <f t="shared" si="66"/>
        <v>0</v>
      </c>
      <c r="N77" s="92">
        <f t="shared" si="66"/>
        <v>0</v>
      </c>
      <c r="O77" s="92">
        <f t="shared" si="66"/>
        <v>0</v>
      </c>
      <c r="P77" s="92">
        <f t="shared" si="66"/>
        <v>0</v>
      </c>
      <c r="Q77" s="92">
        <f t="shared" si="42"/>
        <v>0</v>
      </c>
    </row>
    <row r="78" spans="3:17" x14ac:dyDescent="0.25">
      <c r="C78" s="16"/>
      <c r="D78" s="16"/>
      <c r="E78" s="92">
        <f t="shared" ref="E78:P78" si="67">E254+E427</f>
        <v>0</v>
      </c>
      <c r="F78" s="92">
        <f t="shared" si="67"/>
        <v>0</v>
      </c>
      <c r="G78" s="92">
        <f t="shared" si="67"/>
        <v>0</v>
      </c>
      <c r="H78" s="92">
        <f t="shared" si="67"/>
        <v>0</v>
      </c>
      <c r="I78" s="92">
        <f t="shared" si="67"/>
        <v>0</v>
      </c>
      <c r="J78" s="92">
        <f t="shared" si="67"/>
        <v>0</v>
      </c>
      <c r="K78" s="92">
        <f t="shared" si="67"/>
        <v>0</v>
      </c>
      <c r="L78" s="92">
        <f t="shared" si="67"/>
        <v>0</v>
      </c>
      <c r="M78" s="92">
        <f t="shared" si="67"/>
        <v>0</v>
      </c>
      <c r="N78" s="92">
        <f t="shared" si="67"/>
        <v>0</v>
      </c>
      <c r="O78" s="92">
        <f t="shared" si="67"/>
        <v>0</v>
      </c>
      <c r="P78" s="92">
        <f t="shared" si="67"/>
        <v>0</v>
      </c>
      <c r="Q78" s="92">
        <f t="shared" si="42"/>
        <v>0</v>
      </c>
    </row>
    <row r="79" spans="3:17" x14ac:dyDescent="0.25">
      <c r="C79" s="937" t="s">
        <v>188</v>
      </c>
      <c r="D79" s="938"/>
      <c r="E79" s="140">
        <f t="shared" ref="E79:P79" si="68">SUM(E53:E78)</f>
        <v>805.63650772160543</v>
      </c>
      <c r="F79" s="140">
        <f t="shared" si="68"/>
        <v>874.45088435167668</v>
      </c>
      <c r="G79" s="140">
        <f t="shared" si="68"/>
        <v>761.76593245259596</v>
      </c>
      <c r="H79" s="140">
        <f t="shared" si="68"/>
        <v>743.57455211126694</v>
      </c>
      <c r="I79" s="140">
        <f t="shared" si="68"/>
        <v>648.34540356391005</v>
      </c>
      <c r="J79" s="140">
        <f t="shared" si="68"/>
        <v>705.84353847522812</v>
      </c>
      <c r="K79" s="140">
        <f t="shared" si="68"/>
        <v>640.36138614025197</v>
      </c>
      <c r="L79" s="140">
        <f t="shared" si="68"/>
        <v>717.57656727885956</v>
      </c>
      <c r="M79" s="140">
        <f t="shared" si="68"/>
        <v>695.48240214472457</v>
      </c>
      <c r="N79" s="140">
        <f t="shared" si="68"/>
        <v>736.51639158960575</v>
      </c>
      <c r="O79" s="140">
        <f t="shared" si="68"/>
        <v>750.43323975411784</v>
      </c>
      <c r="P79" s="140">
        <f t="shared" si="68"/>
        <v>917.56175381754338</v>
      </c>
      <c r="Q79" s="140">
        <f t="shared" si="42"/>
        <v>8997.5485594013844</v>
      </c>
    </row>
    <row r="80" spans="3:17" x14ac:dyDescent="0.25">
      <c r="C80" s="935" t="s">
        <v>351</v>
      </c>
      <c r="D80" s="93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3:18" x14ac:dyDescent="0.25">
      <c r="C81" s="1004" t="s">
        <v>352</v>
      </c>
      <c r="D81" s="16" t="s">
        <v>353</v>
      </c>
      <c r="E81" s="16">
        <f t="shared" ref="E81:P81" si="69">E257+E430</f>
        <v>2.886310348077858</v>
      </c>
      <c r="F81" s="16">
        <f t="shared" si="69"/>
        <v>2.9825206930137873</v>
      </c>
      <c r="G81" s="16">
        <f t="shared" si="69"/>
        <v>2.886310348077858</v>
      </c>
      <c r="H81" s="16">
        <f t="shared" si="69"/>
        <v>2.9825206930137873</v>
      </c>
      <c r="I81" s="16">
        <f t="shared" si="69"/>
        <v>2.9825206930137873</v>
      </c>
      <c r="J81" s="16">
        <f t="shared" si="69"/>
        <v>2.886310348077858</v>
      </c>
      <c r="K81" s="16">
        <f t="shared" si="69"/>
        <v>2.9825206930137873</v>
      </c>
      <c r="L81" s="16">
        <f t="shared" si="69"/>
        <v>2.886310348077858</v>
      </c>
      <c r="M81" s="16">
        <f t="shared" si="69"/>
        <v>2.9825206930137873</v>
      </c>
      <c r="N81" s="16">
        <f t="shared" si="69"/>
        <v>2.9825206930137873</v>
      </c>
      <c r="O81" s="16">
        <f t="shared" si="69"/>
        <v>2.6938896582060012</v>
      </c>
      <c r="P81" s="16">
        <f t="shared" si="69"/>
        <v>2.9825206930137873</v>
      </c>
      <c r="Q81" s="16">
        <f t="shared" ref="Q81:Q96" si="70">SUM(E81:P81)</f>
        <v>35.116775901613948</v>
      </c>
    </row>
    <row r="82" spans="3:18" x14ac:dyDescent="0.25">
      <c r="C82" s="1005"/>
      <c r="D82" s="16" t="s">
        <v>354</v>
      </c>
      <c r="E82" s="16">
        <f t="shared" ref="E82:P82" si="71">E258+E431</f>
        <v>12.368201957783025</v>
      </c>
      <c r="F82" s="16">
        <f t="shared" si="71"/>
        <v>12.78047535637579</v>
      </c>
      <c r="G82" s="16">
        <f t="shared" si="71"/>
        <v>12.368201957783025</v>
      </c>
      <c r="H82" s="16">
        <f t="shared" si="71"/>
        <v>12.78047535637579</v>
      </c>
      <c r="I82" s="16">
        <f t="shared" si="71"/>
        <v>12.78047535637579</v>
      </c>
      <c r="J82" s="16">
        <f t="shared" si="71"/>
        <v>12.368201957783025</v>
      </c>
      <c r="K82" s="16">
        <f t="shared" si="71"/>
        <v>12.78047535637579</v>
      </c>
      <c r="L82" s="16">
        <f t="shared" si="71"/>
        <v>12.368201957783025</v>
      </c>
      <c r="M82" s="16">
        <f t="shared" si="71"/>
        <v>12.78047535637579</v>
      </c>
      <c r="N82" s="16">
        <f t="shared" si="71"/>
        <v>12.78047535637579</v>
      </c>
      <c r="O82" s="16">
        <f t="shared" si="71"/>
        <v>11.543655160597487</v>
      </c>
      <c r="P82" s="16">
        <f t="shared" si="71"/>
        <v>12.78047535637579</v>
      </c>
      <c r="Q82" s="16">
        <f t="shared" si="70"/>
        <v>150.47979048636014</v>
      </c>
    </row>
    <row r="83" spans="3:18" x14ac:dyDescent="0.25">
      <c r="C83" s="1005"/>
      <c r="D83" s="16" t="s">
        <v>355</v>
      </c>
      <c r="E83" s="16">
        <f t="shared" ref="E83:P83" si="72">E259+E432</f>
        <v>12.368201957783025</v>
      </c>
      <c r="F83" s="16">
        <f t="shared" si="72"/>
        <v>12.78047535637579</v>
      </c>
      <c r="G83" s="16">
        <f t="shared" si="72"/>
        <v>12.368201957783025</v>
      </c>
      <c r="H83" s="16">
        <f t="shared" si="72"/>
        <v>12.78047535637579</v>
      </c>
      <c r="I83" s="16">
        <f t="shared" si="72"/>
        <v>12.78047535637579</v>
      </c>
      <c r="J83" s="16">
        <f t="shared" si="72"/>
        <v>12.368201957783025</v>
      </c>
      <c r="K83" s="16">
        <f t="shared" si="72"/>
        <v>12.78047535637579</v>
      </c>
      <c r="L83" s="16">
        <f t="shared" si="72"/>
        <v>12.368201957783025</v>
      </c>
      <c r="M83" s="16">
        <f t="shared" si="72"/>
        <v>12.78047535637579</v>
      </c>
      <c r="N83" s="16">
        <f t="shared" si="72"/>
        <v>12.78047535637579</v>
      </c>
      <c r="O83" s="16">
        <f t="shared" si="72"/>
        <v>11.543655160597487</v>
      </c>
      <c r="P83" s="16">
        <f t="shared" si="72"/>
        <v>12.78047535637579</v>
      </c>
      <c r="Q83" s="16">
        <f t="shared" si="70"/>
        <v>150.47979048636014</v>
      </c>
    </row>
    <row r="84" spans="3:18" x14ac:dyDescent="0.25">
      <c r="C84" s="1006"/>
      <c r="D84" s="16" t="s">
        <v>356</v>
      </c>
      <c r="E84" s="16">
        <f t="shared" ref="E84:P84" si="73">E260+E433</f>
        <v>11.596659135883268</v>
      </c>
      <c r="F84" s="16">
        <f t="shared" si="73"/>
        <v>11.983214440412713</v>
      </c>
      <c r="G84" s="16">
        <f t="shared" si="73"/>
        <v>11.596659135883268</v>
      </c>
      <c r="H84" s="16">
        <f t="shared" si="73"/>
        <v>11.983214440412713</v>
      </c>
      <c r="I84" s="16">
        <f t="shared" si="73"/>
        <v>11.983214440412713</v>
      </c>
      <c r="J84" s="16">
        <f t="shared" si="73"/>
        <v>11.596659135883268</v>
      </c>
      <c r="K84" s="16">
        <f t="shared" si="73"/>
        <v>11.983214440412713</v>
      </c>
      <c r="L84" s="16">
        <f t="shared" si="73"/>
        <v>11.596659135883268</v>
      </c>
      <c r="M84" s="16">
        <f t="shared" si="73"/>
        <v>11.983214440412713</v>
      </c>
      <c r="N84" s="16">
        <f t="shared" si="73"/>
        <v>11.983214440412713</v>
      </c>
      <c r="O84" s="16">
        <f t="shared" si="73"/>
        <v>10.823548526824386</v>
      </c>
      <c r="P84" s="16">
        <f t="shared" si="73"/>
        <v>11.983214440412713</v>
      </c>
      <c r="Q84" s="16">
        <f t="shared" si="70"/>
        <v>141.09268615324646</v>
      </c>
    </row>
    <row r="85" spans="3:18" x14ac:dyDescent="0.25">
      <c r="C85" s="16"/>
      <c r="D85" s="16"/>
      <c r="E85" s="16">
        <f t="shared" ref="E85:P85" si="74">E261+E434</f>
        <v>0</v>
      </c>
      <c r="F85" s="16">
        <f t="shared" si="74"/>
        <v>0</v>
      </c>
      <c r="G85" s="16">
        <f t="shared" si="74"/>
        <v>0</v>
      </c>
      <c r="H85" s="16">
        <f t="shared" si="74"/>
        <v>0</v>
      </c>
      <c r="I85" s="16">
        <f t="shared" si="74"/>
        <v>0</v>
      </c>
      <c r="J85" s="16">
        <f t="shared" si="74"/>
        <v>0</v>
      </c>
      <c r="K85" s="16">
        <f t="shared" si="74"/>
        <v>0</v>
      </c>
      <c r="L85" s="16">
        <f t="shared" si="74"/>
        <v>0</v>
      </c>
      <c r="M85" s="16">
        <f t="shared" si="74"/>
        <v>0</v>
      </c>
      <c r="N85" s="16">
        <f t="shared" si="74"/>
        <v>0</v>
      </c>
      <c r="O85" s="16">
        <f t="shared" si="74"/>
        <v>0</v>
      </c>
      <c r="P85" s="16">
        <f t="shared" si="74"/>
        <v>0</v>
      </c>
      <c r="Q85" s="16">
        <f t="shared" si="70"/>
        <v>0</v>
      </c>
    </row>
    <row r="86" spans="3:18" x14ac:dyDescent="0.25">
      <c r="C86" s="16"/>
      <c r="D86" s="16"/>
      <c r="E86" s="16">
        <f t="shared" ref="E86:P86" si="75">E262+E435</f>
        <v>0</v>
      </c>
      <c r="F86" s="16">
        <f t="shared" si="75"/>
        <v>0</v>
      </c>
      <c r="G86" s="16">
        <f t="shared" si="75"/>
        <v>0</v>
      </c>
      <c r="H86" s="16">
        <f t="shared" si="75"/>
        <v>0</v>
      </c>
      <c r="I86" s="16">
        <f t="shared" si="75"/>
        <v>0</v>
      </c>
      <c r="J86" s="16">
        <f t="shared" si="75"/>
        <v>0</v>
      </c>
      <c r="K86" s="16">
        <f t="shared" si="75"/>
        <v>0</v>
      </c>
      <c r="L86" s="16">
        <f t="shared" si="75"/>
        <v>0</v>
      </c>
      <c r="M86" s="16">
        <f t="shared" si="75"/>
        <v>0</v>
      </c>
      <c r="N86" s="16">
        <f t="shared" si="75"/>
        <v>0</v>
      </c>
      <c r="O86" s="16">
        <f t="shared" si="75"/>
        <v>0</v>
      </c>
      <c r="P86" s="16">
        <f t="shared" si="75"/>
        <v>0</v>
      </c>
      <c r="Q86" s="16">
        <f t="shared" si="70"/>
        <v>0</v>
      </c>
    </row>
    <row r="87" spans="3:18" x14ac:dyDescent="0.25">
      <c r="C87" s="16"/>
      <c r="D87" s="16"/>
      <c r="E87" s="16">
        <f t="shared" ref="E87:P87" si="76">E263+E436</f>
        <v>0</v>
      </c>
      <c r="F87" s="16">
        <f t="shared" si="76"/>
        <v>0</v>
      </c>
      <c r="G87" s="16">
        <f t="shared" si="76"/>
        <v>0</v>
      </c>
      <c r="H87" s="16">
        <f t="shared" si="76"/>
        <v>0</v>
      </c>
      <c r="I87" s="16">
        <f t="shared" si="76"/>
        <v>0</v>
      </c>
      <c r="J87" s="16">
        <f t="shared" si="76"/>
        <v>0</v>
      </c>
      <c r="K87" s="16">
        <f t="shared" si="76"/>
        <v>0</v>
      </c>
      <c r="L87" s="16">
        <f t="shared" si="76"/>
        <v>0</v>
      </c>
      <c r="M87" s="16">
        <f t="shared" si="76"/>
        <v>0</v>
      </c>
      <c r="N87" s="16">
        <f t="shared" si="76"/>
        <v>0</v>
      </c>
      <c r="O87" s="16">
        <f t="shared" si="76"/>
        <v>0</v>
      </c>
      <c r="P87" s="16">
        <f t="shared" si="76"/>
        <v>0</v>
      </c>
      <c r="Q87" s="16">
        <f t="shared" si="70"/>
        <v>0</v>
      </c>
    </row>
    <row r="88" spans="3:18" x14ac:dyDescent="0.25">
      <c r="C88" s="16"/>
      <c r="D88" s="16"/>
      <c r="E88" s="16">
        <f t="shared" ref="E88:P88" si="77">E264+E437</f>
        <v>0</v>
      </c>
      <c r="F88" s="16">
        <f t="shared" si="77"/>
        <v>0</v>
      </c>
      <c r="G88" s="16">
        <f t="shared" si="77"/>
        <v>0</v>
      </c>
      <c r="H88" s="16">
        <f t="shared" si="77"/>
        <v>0</v>
      </c>
      <c r="I88" s="16">
        <f t="shared" si="77"/>
        <v>0</v>
      </c>
      <c r="J88" s="16">
        <f t="shared" si="77"/>
        <v>0</v>
      </c>
      <c r="K88" s="16">
        <f t="shared" si="77"/>
        <v>0</v>
      </c>
      <c r="L88" s="16">
        <f t="shared" si="77"/>
        <v>0</v>
      </c>
      <c r="M88" s="16">
        <f t="shared" si="77"/>
        <v>0</v>
      </c>
      <c r="N88" s="16">
        <f t="shared" si="77"/>
        <v>0</v>
      </c>
      <c r="O88" s="16">
        <f t="shared" si="77"/>
        <v>0</v>
      </c>
      <c r="P88" s="16">
        <f t="shared" si="77"/>
        <v>0</v>
      </c>
      <c r="Q88" s="16">
        <f t="shared" si="70"/>
        <v>0</v>
      </c>
    </row>
    <row r="89" spans="3:18" x14ac:dyDescent="0.25">
      <c r="C89" s="16"/>
      <c r="D89" s="16"/>
      <c r="E89" s="16">
        <f t="shared" ref="E89:P89" si="78">E265+E438</f>
        <v>0</v>
      </c>
      <c r="F89" s="16">
        <f t="shared" si="78"/>
        <v>0</v>
      </c>
      <c r="G89" s="16">
        <f t="shared" si="78"/>
        <v>0</v>
      </c>
      <c r="H89" s="16">
        <f t="shared" si="78"/>
        <v>0</v>
      </c>
      <c r="I89" s="16">
        <f t="shared" si="78"/>
        <v>0</v>
      </c>
      <c r="J89" s="16">
        <f t="shared" si="78"/>
        <v>0</v>
      </c>
      <c r="K89" s="16">
        <f t="shared" si="78"/>
        <v>0</v>
      </c>
      <c r="L89" s="16">
        <f t="shared" si="78"/>
        <v>0</v>
      </c>
      <c r="M89" s="16">
        <f t="shared" si="78"/>
        <v>0</v>
      </c>
      <c r="N89" s="16">
        <f t="shared" si="78"/>
        <v>0</v>
      </c>
      <c r="O89" s="16">
        <f t="shared" si="78"/>
        <v>0</v>
      </c>
      <c r="P89" s="16">
        <f t="shared" si="78"/>
        <v>0</v>
      </c>
      <c r="Q89" s="16">
        <f t="shared" si="70"/>
        <v>0</v>
      </c>
    </row>
    <row r="90" spans="3:18" x14ac:dyDescent="0.25">
      <c r="C90" s="16"/>
      <c r="D90" s="16"/>
      <c r="E90" s="16">
        <f t="shared" ref="E90:P90" si="79">E266+E439</f>
        <v>0</v>
      </c>
      <c r="F90" s="16">
        <f t="shared" si="79"/>
        <v>0</v>
      </c>
      <c r="G90" s="16">
        <f t="shared" si="79"/>
        <v>0</v>
      </c>
      <c r="H90" s="16">
        <f t="shared" si="79"/>
        <v>0</v>
      </c>
      <c r="I90" s="16">
        <f t="shared" si="79"/>
        <v>0</v>
      </c>
      <c r="J90" s="16">
        <f t="shared" si="79"/>
        <v>0</v>
      </c>
      <c r="K90" s="16">
        <f t="shared" si="79"/>
        <v>0</v>
      </c>
      <c r="L90" s="16">
        <f t="shared" si="79"/>
        <v>0</v>
      </c>
      <c r="M90" s="16">
        <f t="shared" si="79"/>
        <v>0</v>
      </c>
      <c r="N90" s="16">
        <f t="shared" si="79"/>
        <v>0</v>
      </c>
      <c r="O90" s="16">
        <f t="shared" si="79"/>
        <v>0</v>
      </c>
      <c r="P90" s="16">
        <f t="shared" si="79"/>
        <v>0</v>
      </c>
      <c r="Q90" s="16">
        <f t="shared" si="70"/>
        <v>0</v>
      </c>
    </row>
    <row r="91" spans="3:18" x14ac:dyDescent="0.25">
      <c r="C91" s="16"/>
      <c r="D91" s="16"/>
      <c r="E91" s="16">
        <f t="shared" ref="E91:P91" si="80">E267+E440</f>
        <v>0</v>
      </c>
      <c r="F91" s="16">
        <f t="shared" si="80"/>
        <v>0</v>
      </c>
      <c r="G91" s="16">
        <f t="shared" si="80"/>
        <v>0</v>
      </c>
      <c r="H91" s="16">
        <f t="shared" si="80"/>
        <v>0</v>
      </c>
      <c r="I91" s="16">
        <f t="shared" si="80"/>
        <v>0</v>
      </c>
      <c r="J91" s="16">
        <f t="shared" si="80"/>
        <v>0</v>
      </c>
      <c r="K91" s="16">
        <f t="shared" si="80"/>
        <v>0</v>
      </c>
      <c r="L91" s="16">
        <f t="shared" si="80"/>
        <v>0</v>
      </c>
      <c r="M91" s="16">
        <f t="shared" si="80"/>
        <v>0</v>
      </c>
      <c r="N91" s="16">
        <f t="shared" si="80"/>
        <v>0</v>
      </c>
      <c r="O91" s="16">
        <f t="shared" si="80"/>
        <v>0</v>
      </c>
      <c r="P91" s="16">
        <f t="shared" si="80"/>
        <v>0</v>
      </c>
      <c r="Q91" s="16">
        <f t="shared" si="70"/>
        <v>0</v>
      </c>
    </row>
    <row r="92" spans="3:18" x14ac:dyDescent="0.25">
      <c r="C92" s="16"/>
      <c r="D92" s="16"/>
      <c r="E92" s="16">
        <f t="shared" ref="E92:P92" si="81">E268+E441</f>
        <v>0</v>
      </c>
      <c r="F92" s="16">
        <f t="shared" si="81"/>
        <v>0</v>
      </c>
      <c r="G92" s="16">
        <f t="shared" si="81"/>
        <v>0</v>
      </c>
      <c r="H92" s="16">
        <f t="shared" si="81"/>
        <v>0</v>
      </c>
      <c r="I92" s="16">
        <f t="shared" si="81"/>
        <v>0</v>
      </c>
      <c r="J92" s="16">
        <f t="shared" si="81"/>
        <v>0</v>
      </c>
      <c r="K92" s="16">
        <f t="shared" si="81"/>
        <v>0</v>
      </c>
      <c r="L92" s="16">
        <f t="shared" si="81"/>
        <v>0</v>
      </c>
      <c r="M92" s="16">
        <f t="shared" si="81"/>
        <v>0</v>
      </c>
      <c r="N92" s="16">
        <f t="shared" si="81"/>
        <v>0</v>
      </c>
      <c r="O92" s="16">
        <f t="shared" si="81"/>
        <v>0</v>
      </c>
      <c r="P92" s="16">
        <f t="shared" si="81"/>
        <v>0</v>
      </c>
      <c r="Q92" s="16">
        <f t="shared" si="70"/>
        <v>0</v>
      </c>
    </row>
    <row r="93" spans="3:18" x14ac:dyDescent="0.25">
      <c r="C93" s="16"/>
      <c r="D93" s="16"/>
      <c r="E93" s="16">
        <f t="shared" ref="E93:P93" si="82">E269+E442</f>
        <v>0</v>
      </c>
      <c r="F93" s="16">
        <f t="shared" si="82"/>
        <v>0</v>
      </c>
      <c r="G93" s="16">
        <f t="shared" si="82"/>
        <v>0</v>
      </c>
      <c r="H93" s="16">
        <f t="shared" si="82"/>
        <v>0</v>
      </c>
      <c r="I93" s="16">
        <f t="shared" si="82"/>
        <v>0</v>
      </c>
      <c r="J93" s="16">
        <f t="shared" si="82"/>
        <v>0</v>
      </c>
      <c r="K93" s="16">
        <f t="shared" si="82"/>
        <v>0</v>
      </c>
      <c r="L93" s="16">
        <f t="shared" si="82"/>
        <v>0</v>
      </c>
      <c r="M93" s="16">
        <f t="shared" si="82"/>
        <v>0</v>
      </c>
      <c r="N93" s="16">
        <f t="shared" si="82"/>
        <v>0</v>
      </c>
      <c r="O93" s="16">
        <f t="shared" si="82"/>
        <v>0</v>
      </c>
      <c r="P93" s="16">
        <f t="shared" si="82"/>
        <v>0</v>
      </c>
      <c r="Q93" s="16">
        <f t="shared" si="70"/>
        <v>0</v>
      </c>
    </row>
    <row r="94" spans="3:18" x14ac:dyDescent="0.25">
      <c r="C94" s="16"/>
      <c r="D94" s="16"/>
      <c r="E94" s="16">
        <f t="shared" ref="E94:P94" si="83">E270+E443</f>
        <v>0</v>
      </c>
      <c r="F94" s="16">
        <f t="shared" si="83"/>
        <v>0</v>
      </c>
      <c r="G94" s="16">
        <f t="shared" si="83"/>
        <v>0</v>
      </c>
      <c r="H94" s="16">
        <f t="shared" si="83"/>
        <v>0</v>
      </c>
      <c r="I94" s="16">
        <f t="shared" si="83"/>
        <v>0</v>
      </c>
      <c r="J94" s="16">
        <f t="shared" si="83"/>
        <v>0</v>
      </c>
      <c r="K94" s="16">
        <f t="shared" si="83"/>
        <v>0</v>
      </c>
      <c r="L94" s="16">
        <f t="shared" si="83"/>
        <v>0</v>
      </c>
      <c r="M94" s="16">
        <f t="shared" si="83"/>
        <v>0</v>
      </c>
      <c r="N94" s="16">
        <f t="shared" si="83"/>
        <v>0</v>
      </c>
      <c r="O94" s="16">
        <f t="shared" si="83"/>
        <v>0</v>
      </c>
      <c r="P94" s="16">
        <f t="shared" si="83"/>
        <v>0</v>
      </c>
      <c r="Q94" s="16">
        <f t="shared" si="70"/>
        <v>0</v>
      </c>
    </row>
    <row r="95" spans="3:18" x14ac:dyDescent="0.25">
      <c r="C95" s="937" t="s">
        <v>188</v>
      </c>
      <c r="D95" s="938"/>
      <c r="E95" s="28">
        <f t="shared" ref="E95:P95" si="84">SUM(E81:E94)</f>
        <v>39.219373399527171</v>
      </c>
      <c r="F95" s="28">
        <f t="shared" si="84"/>
        <v>40.526685846178083</v>
      </c>
      <c r="G95" s="28">
        <f t="shared" si="84"/>
        <v>39.219373399527171</v>
      </c>
      <c r="H95" s="28">
        <f t="shared" si="84"/>
        <v>40.526685846178083</v>
      </c>
      <c r="I95" s="28">
        <f t="shared" si="84"/>
        <v>40.526685846178083</v>
      </c>
      <c r="J95" s="28">
        <f t="shared" si="84"/>
        <v>39.219373399527171</v>
      </c>
      <c r="K95" s="28">
        <f t="shared" si="84"/>
        <v>40.526685846178083</v>
      </c>
      <c r="L95" s="28">
        <f t="shared" si="84"/>
        <v>39.219373399527171</v>
      </c>
      <c r="M95" s="28">
        <f t="shared" si="84"/>
        <v>40.526685846178083</v>
      </c>
      <c r="N95" s="28">
        <f t="shared" si="84"/>
        <v>40.526685846178083</v>
      </c>
      <c r="O95" s="28">
        <f t="shared" si="84"/>
        <v>36.604748506225363</v>
      </c>
      <c r="P95" s="28">
        <f t="shared" si="84"/>
        <v>40.526685846178083</v>
      </c>
      <c r="Q95" s="28">
        <f t="shared" si="70"/>
        <v>477.16904302758064</v>
      </c>
      <c r="R95" s="492"/>
    </row>
    <row r="96" spans="3:18" x14ac:dyDescent="0.25">
      <c r="C96" s="935" t="s">
        <v>358</v>
      </c>
      <c r="D96" s="936"/>
      <c r="E96" s="28">
        <f t="shared" ref="E96:P96" si="85">E79+E95</f>
        <v>844.8558811211326</v>
      </c>
      <c r="F96" s="28">
        <f t="shared" si="85"/>
        <v>914.97757019785479</v>
      </c>
      <c r="G96" s="28">
        <f t="shared" si="85"/>
        <v>800.98530585212313</v>
      </c>
      <c r="H96" s="28">
        <f t="shared" si="85"/>
        <v>784.10123795744505</v>
      </c>
      <c r="I96" s="28">
        <f t="shared" si="85"/>
        <v>688.87208941008817</v>
      </c>
      <c r="J96" s="28">
        <f t="shared" si="85"/>
        <v>745.06291187475529</v>
      </c>
      <c r="K96" s="28">
        <f t="shared" si="85"/>
        <v>680.88807198643008</v>
      </c>
      <c r="L96" s="28">
        <f t="shared" si="85"/>
        <v>756.79594067838673</v>
      </c>
      <c r="M96" s="28">
        <f t="shared" si="85"/>
        <v>736.00908799090269</v>
      </c>
      <c r="N96" s="28">
        <f t="shared" si="85"/>
        <v>777.04307743578386</v>
      </c>
      <c r="O96" s="28">
        <f t="shared" si="85"/>
        <v>787.03798826034324</v>
      </c>
      <c r="P96" s="28">
        <f t="shared" si="85"/>
        <v>958.08843966372149</v>
      </c>
      <c r="Q96" s="28">
        <f t="shared" si="70"/>
        <v>9474.7176024289674</v>
      </c>
      <c r="R96" s="492"/>
    </row>
    <row r="97" spans="3:18" x14ac:dyDescent="0.25">
      <c r="C97" s="1002" t="s">
        <v>359</v>
      </c>
      <c r="D97" s="1003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3:18" x14ac:dyDescent="0.25">
      <c r="C98" s="16" t="s">
        <v>360</v>
      </c>
      <c r="D98" s="16" t="s">
        <v>360</v>
      </c>
      <c r="E98" s="16">
        <f t="shared" ref="E98:P98" si="86">E274+E447</f>
        <v>51.702526120954133</v>
      </c>
      <c r="F98" s="16">
        <f t="shared" si="86"/>
        <v>53.425943658319213</v>
      </c>
      <c r="G98" s="16">
        <f t="shared" si="86"/>
        <v>51.702526120954083</v>
      </c>
      <c r="H98" s="16">
        <f t="shared" si="86"/>
        <v>57.75777692791268</v>
      </c>
      <c r="I98" s="16">
        <f t="shared" si="86"/>
        <v>48.011152071327444</v>
      </c>
      <c r="J98" s="16">
        <f t="shared" si="86"/>
        <v>55.894622833463927</v>
      </c>
      <c r="K98" s="16">
        <f t="shared" si="86"/>
        <v>50.177068706124167</v>
      </c>
      <c r="L98" s="16">
        <f t="shared" si="86"/>
        <v>51.702526120954083</v>
      </c>
      <c r="M98" s="16">
        <f t="shared" si="86"/>
        <v>53.425943658319213</v>
      </c>
      <c r="N98" s="16">
        <f t="shared" si="86"/>
        <v>53.425943658319213</v>
      </c>
      <c r="O98" s="16">
        <f t="shared" si="86"/>
        <v>52.168314644566337</v>
      </c>
      <c r="P98" s="16">
        <f t="shared" si="86"/>
        <v>57.757776927912701</v>
      </c>
      <c r="Q98" s="16">
        <f t="shared" ref="Q98:Q105" si="87">SUM(E98:P98)</f>
        <v>637.15212144912709</v>
      </c>
    </row>
    <row r="99" spans="3:18" x14ac:dyDescent="0.25">
      <c r="C99" s="16" t="s">
        <v>361</v>
      </c>
      <c r="D99" s="16" t="s">
        <v>361</v>
      </c>
      <c r="E99" s="16">
        <f t="shared" ref="E99:P99" si="88">E275+E448</f>
        <v>0</v>
      </c>
      <c r="F99" s="16">
        <f t="shared" si="88"/>
        <v>0</v>
      </c>
      <c r="G99" s="16">
        <f t="shared" si="88"/>
        <v>0</v>
      </c>
      <c r="H99" s="16">
        <f t="shared" si="88"/>
        <v>0</v>
      </c>
      <c r="I99" s="16">
        <f t="shared" si="88"/>
        <v>0</v>
      </c>
      <c r="J99" s="16">
        <f t="shared" si="88"/>
        <v>0</v>
      </c>
      <c r="K99" s="16">
        <f t="shared" si="88"/>
        <v>0</v>
      </c>
      <c r="L99" s="16">
        <f t="shared" si="88"/>
        <v>0</v>
      </c>
      <c r="M99" s="16">
        <f t="shared" si="88"/>
        <v>0</v>
      </c>
      <c r="N99" s="16">
        <f t="shared" si="88"/>
        <v>0</v>
      </c>
      <c r="O99" s="16">
        <f t="shared" si="88"/>
        <v>0</v>
      </c>
      <c r="P99" s="16">
        <f t="shared" si="88"/>
        <v>0</v>
      </c>
      <c r="Q99" s="16">
        <f t="shared" si="87"/>
        <v>0</v>
      </c>
    </row>
    <row r="100" spans="3:18" ht="15" customHeight="1" x14ac:dyDescent="0.25">
      <c r="C100" s="16"/>
      <c r="D100" s="16"/>
      <c r="E100" s="16">
        <f t="shared" ref="E100:P100" si="89">E276+E449</f>
        <v>0</v>
      </c>
      <c r="F100" s="16">
        <f t="shared" si="89"/>
        <v>0</v>
      </c>
      <c r="G100" s="16">
        <f t="shared" si="89"/>
        <v>0</v>
      </c>
      <c r="H100" s="16">
        <f t="shared" si="89"/>
        <v>0</v>
      </c>
      <c r="I100" s="16">
        <f t="shared" si="89"/>
        <v>0</v>
      </c>
      <c r="J100" s="16">
        <f t="shared" si="89"/>
        <v>0</v>
      </c>
      <c r="K100" s="16">
        <f t="shared" si="89"/>
        <v>0</v>
      </c>
      <c r="L100" s="16">
        <f t="shared" si="89"/>
        <v>0</v>
      </c>
      <c r="M100" s="16">
        <f t="shared" si="89"/>
        <v>0</v>
      </c>
      <c r="N100" s="16">
        <f t="shared" si="89"/>
        <v>0</v>
      </c>
      <c r="O100" s="16">
        <f t="shared" si="89"/>
        <v>0</v>
      </c>
      <c r="P100" s="16">
        <f t="shared" si="89"/>
        <v>0</v>
      </c>
      <c r="Q100" s="16">
        <f t="shared" si="87"/>
        <v>0</v>
      </c>
    </row>
    <row r="101" spans="3:18" x14ac:dyDescent="0.25">
      <c r="C101" s="16"/>
      <c r="D101" s="16"/>
      <c r="E101" s="16">
        <f t="shared" ref="E101:P101" si="90">E277+E450</f>
        <v>0</v>
      </c>
      <c r="F101" s="16">
        <f t="shared" si="90"/>
        <v>0</v>
      </c>
      <c r="G101" s="16">
        <f t="shared" si="90"/>
        <v>0</v>
      </c>
      <c r="H101" s="16">
        <f t="shared" si="90"/>
        <v>0</v>
      </c>
      <c r="I101" s="16">
        <f t="shared" si="90"/>
        <v>0</v>
      </c>
      <c r="J101" s="16">
        <f t="shared" si="90"/>
        <v>0</v>
      </c>
      <c r="K101" s="16">
        <f t="shared" si="90"/>
        <v>0</v>
      </c>
      <c r="L101" s="16">
        <f t="shared" si="90"/>
        <v>0</v>
      </c>
      <c r="M101" s="16">
        <f t="shared" si="90"/>
        <v>0</v>
      </c>
      <c r="N101" s="16">
        <f t="shared" si="90"/>
        <v>0</v>
      </c>
      <c r="O101" s="16">
        <f t="shared" si="90"/>
        <v>0</v>
      </c>
      <c r="P101" s="16">
        <f t="shared" si="90"/>
        <v>0</v>
      </c>
      <c r="Q101" s="16">
        <f t="shared" si="87"/>
        <v>0</v>
      </c>
    </row>
    <row r="102" spans="3:18" ht="14.25" customHeight="1" x14ac:dyDescent="0.25">
      <c r="C102" s="16"/>
      <c r="D102" s="16"/>
      <c r="E102" s="16">
        <f t="shared" ref="E102:P102" si="91">E278+E451</f>
        <v>0</v>
      </c>
      <c r="F102" s="16">
        <f t="shared" si="91"/>
        <v>0</v>
      </c>
      <c r="G102" s="16">
        <f t="shared" si="91"/>
        <v>0</v>
      </c>
      <c r="H102" s="16">
        <f t="shared" si="91"/>
        <v>0</v>
      </c>
      <c r="I102" s="16">
        <f t="shared" si="91"/>
        <v>0</v>
      </c>
      <c r="J102" s="16">
        <f t="shared" si="91"/>
        <v>0</v>
      </c>
      <c r="K102" s="16">
        <f t="shared" si="91"/>
        <v>0</v>
      </c>
      <c r="L102" s="16">
        <f t="shared" si="91"/>
        <v>0</v>
      </c>
      <c r="M102" s="16">
        <f t="shared" si="91"/>
        <v>0</v>
      </c>
      <c r="N102" s="16">
        <f t="shared" si="91"/>
        <v>0</v>
      </c>
      <c r="O102" s="16">
        <f t="shared" si="91"/>
        <v>0</v>
      </c>
      <c r="P102" s="16">
        <f t="shared" si="91"/>
        <v>0</v>
      </c>
      <c r="Q102" s="16">
        <f t="shared" si="87"/>
        <v>0</v>
      </c>
    </row>
    <row r="103" spans="3:18" x14ac:dyDescent="0.25">
      <c r="C103" s="16"/>
      <c r="D103" s="16"/>
      <c r="E103" s="16">
        <f t="shared" ref="E103:P103" si="92">E279+E452</f>
        <v>0</v>
      </c>
      <c r="F103" s="16">
        <f t="shared" si="92"/>
        <v>0</v>
      </c>
      <c r="G103" s="16">
        <f t="shared" si="92"/>
        <v>0</v>
      </c>
      <c r="H103" s="16">
        <f t="shared" si="92"/>
        <v>0</v>
      </c>
      <c r="I103" s="16">
        <f t="shared" si="92"/>
        <v>0</v>
      </c>
      <c r="J103" s="16">
        <f t="shared" si="92"/>
        <v>0</v>
      </c>
      <c r="K103" s="16">
        <f t="shared" si="92"/>
        <v>0</v>
      </c>
      <c r="L103" s="16">
        <f t="shared" si="92"/>
        <v>0</v>
      </c>
      <c r="M103" s="16">
        <f t="shared" si="92"/>
        <v>0</v>
      </c>
      <c r="N103" s="16">
        <f t="shared" si="92"/>
        <v>0</v>
      </c>
      <c r="O103" s="16">
        <f t="shared" si="92"/>
        <v>0</v>
      </c>
      <c r="P103" s="16">
        <f t="shared" si="92"/>
        <v>0</v>
      </c>
      <c r="Q103" s="16">
        <f t="shared" si="87"/>
        <v>0</v>
      </c>
    </row>
    <row r="104" spans="3:18" x14ac:dyDescent="0.25">
      <c r="C104" s="16"/>
      <c r="D104" s="16"/>
      <c r="E104" s="16">
        <f t="shared" ref="E104:P104" si="93">E280+E453</f>
        <v>0</v>
      </c>
      <c r="F104" s="16">
        <f t="shared" si="93"/>
        <v>0</v>
      </c>
      <c r="G104" s="16">
        <f t="shared" si="93"/>
        <v>0</v>
      </c>
      <c r="H104" s="16">
        <f t="shared" si="93"/>
        <v>0</v>
      </c>
      <c r="I104" s="16">
        <f t="shared" si="93"/>
        <v>0</v>
      </c>
      <c r="J104" s="16">
        <f t="shared" si="93"/>
        <v>0</v>
      </c>
      <c r="K104" s="16">
        <f t="shared" si="93"/>
        <v>0</v>
      </c>
      <c r="L104" s="16">
        <f t="shared" si="93"/>
        <v>0</v>
      </c>
      <c r="M104" s="16">
        <f t="shared" si="93"/>
        <v>0</v>
      </c>
      <c r="N104" s="16">
        <f t="shared" si="93"/>
        <v>0</v>
      </c>
      <c r="O104" s="16">
        <f t="shared" si="93"/>
        <v>0</v>
      </c>
      <c r="P104" s="16">
        <f t="shared" si="93"/>
        <v>0</v>
      </c>
      <c r="Q104" s="16">
        <f t="shared" si="87"/>
        <v>0</v>
      </c>
    </row>
    <row r="105" spans="3:18" ht="14.25" customHeight="1" x14ac:dyDescent="0.25">
      <c r="C105" s="935" t="s">
        <v>362</v>
      </c>
      <c r="D105" s="936"/>
      <c r="E105" s="28">
        <f t="shared" ref="E105:P105" si="94">SUM(E98:E104)</f>
        <v>51.702526120954133</v>
      </c>
      <c r="F105" s="28">
        <f t="shared" si="94"/>
        <v>53.425943658319213</v>
      </c>
      <c r="G105" s="28">
        <f t="shared" si="94"/>
        <v>51.702526120954083</v>
      </c>
      <c r="H105" s="28">
        <f t="shared" si="94"/>
        <v>57.75777692791268</v>
      </c>
      <c r="I105" s="28">
        <f t="shared" si="94"/>
        <v>48.011152071327444</v>
      </c>
      <c r="J105" s="28">
        <f t="shared" si="94"/>
        <v>55.894622833463927</v>
      </c>
      <c r="K105" s="28">
        <f t="shared" si="94"/>
        <v>50.177068706124167</v>
      </c>
      <c r="L105" s="28">
        <f t="shared" si="94"/>
        <v>51.702526120954083</v>
      </c>
      <c r="M105" s="28">
        <f t="shared" si="94"/>
        <v>53.425943658319213</v>
      </c>
      <c r="N105" s="28">
        <f t="shared" si="94"/>
        <v>53.425943658319213</v>
      </c>
      <c r="O105" s="28">
        <f t="shared" si="94"/>
        <v>52.168314644566337</v>
      </c>
      <c r="P105" s="28">
        <f t="shared" si="94"/>
        <v>57.757776927912701</v>
      </c>
      <c r="Q105" s="28">
        <f t="shared" si="87"/>
        <v>637.15212144912709</v>
      </c>
      <c r="R105" s="492"/>
    </row>
    <row r="106" spans="3:18" x14ac:dyDescent="0.25">
      <c r="C106" s="1002" t="s">
        <v>363</v>
      </c>
      <c r="D106" s="1003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3:18" x14ac:dyDescent="0.25">
      <c r="C107" s="16" t="s">
        <v>364</v>
      </c>
      <c r="D107" s="16" t="s">
        <v>364</v>
      </c>
      <c r="E107" s="16">
        <f t="shared" ref="E107:P107" si="95">E283+E456</f>
        <v>494.6199137136914</v>
      </c>
      <c r="F107" s="16">
        <f t="shared" si="95"/>
        <v>139.44508814410227</v>
      </c>
      <c r="G107" s="16">
        <f t="shared" si="95"/>
        <v>184.50948278691737</v>
      </c>
      <c r="H107" s="16">
        <f t="shared" si="95"/>
        <v>456.40108615742861</v>
      </c>
      <c r="I107" s="16">
        <f t="shared" si="95"/>
        <v>430.54742449293826</v>
      </c>
      <c r="J107" s="16">
        <f t="shared" si="95"/>
        <v>483.43177922003093</v>
      </c>
      <c r="K107" s="16">
        <f t="shared" si="95"/>
        <v>413.73502298375331</v>
      </c>
      <c r="L107" s="16">
        <f t="shared" si="95"/>
        <v>500.33352047417929</v>
      </c>
      <c r="M107" s="16">
        <f t="shared" si="95"/>
        <v>511.87455129510772</v>
      </c>
      <c r="N107" s="16">
        <f t="shared" si="95"/>
        <v>470.03602825954499</v>
      </c>
      <c r="O107" s="16">
        <f t="shared" si="95"/>
        <v>460.89254581179972</v>
      </c>
      <c r="P107" s="16">
        <f t="shared" si="95"/>
        <v>573.16004888913608</v>
      </c>
      <c r="Q107" s="16">
        <f t="shared" ref="Q107:Q115" si="96">SUM(E107:P107)</f>
        <v>5118.9864922286306</v>
      </c>
    </row>
    <row r="108" spans="3:18" x14ac:dyDescent="0.25">
      <c r="C108" s="16" t="s">
        <v>365</v>
      </c>
      <c r="D108" s="16" t="s">
        <v>365</v>
      </c>
      <c r="E108" s="16">
        <f t="shared" ref="E108:P108" si="97">E284+E457</f>
        <v>0</v>
      </c>
      <c r="F108" s="16">
        <f t="shared" si="97"/>
        <v>0</v>
      </c>
      <c r="G108" s="16">
        <f t="shared" si="97"/>
        <v>0</v>
      </c>
      <c r="H108" s="16">
        <f t="shared" si="97"/>
        <v>0</v>
      </c>
      <c r="I108" s="16">
        <f t="shared" si="97"/>
        <v>0</v>
      </c>
      <c r="J108" s="16">
        <f t="shared" si="97"/>
        <v>0</v>
      </c>
      <c r="K108" s="16">
        <f t="shared" si="97"/>
        <v>0</v>
      </c>
      <c r="L108" s="16">
        <f t="shared" si="97"/>
        <v>0</v>
      </c>
      <c r="M108" s="16">
        <f t="shared" si="97"/>
        <v>0</v>
      </c>
      <c r="N108" s="16">
        <f t="shared" si="97"/>
        <v>0</v>
      </c>
      <c r="O108" s="16">
        <f t="shared" si="97"/>
        <v>0</v>
      </c>
      <c r="P108" s="16">
        <f t="shared" si="97"/>
        <v>0</v>
      </c>
      <c r="Q108" s="16">
        <f t="shared" si="96"/>
        <v>0</v>
      </c>
    </row>
    <row r="109" spans="3:18" x14ac:dyDescent="0.25">
      <c r="C109" s="16" t="s">
        <v>366</v>
      </c>
      <c r="D109" s="16" t="s">
        <v>366</v>
      </c>
      <c r="E109" s="16">
        <f t="shared" ref="E109:P109" si="98">E285+E458</f>
        <v>0</v>
      </c>
      <c r="F109" s="16">
        <f t="shared" si="98"/>
        <v>0</v>
      </c>
      <c r="G109" s="16">
        <f t="shared" si="98"/>
        <v>0</v>
      </c>
      <c r="H109" s="16">
        <f t="shared" si="98"/>
        <v>0</v>
      </c>
      <c r="I109" s="16">
        <f t="shared" si="98"/>
        <v>0</v>
      </c>
      <c r="J109" s="16">
        <f t="shared" si="98"/>
        <v>0</v>
      </c>
      <c r="K109" s="16">
        <f t="shared" si="98"/>
        <v>0</v>
      </c>
      <c r="L109" s="16">
        <f t="shared" si="98"/>
        <v>0</v>
      </c>
      <c r="M109" s="16">
        <f t="shared" si="98"/>
        <v>0</v>
      </c>
      <c r="N109" s="16">
        <f t="shared" si="98"/>
        <v>0</v>
      </c>
      <c r="O109" s="16">
        <f t="shared" si="98"/>
        <v>0</v>
      </c>
      <c r="P109" s="16">
        <f t="shared" si="98"/>
        <v>0</v>
      </c>
      <c r="Q109" s="16">
        <f t="shared" si="96"/>
        <v>0</v>
      </c>
    </row>
    <row r="110" spans="3:18" x14ac:dyDescent="0.25">
      <c r="C110" s="16"/>
      <c r="D110" s="16"/>
      <c r="E110" s="16">
        <f t="shared" ref="E110:P110" si="99">E286+E459</f>
        <v>0</v>
      </c>
      <c r="F110" s="16">
        <f t="shared" si="99"/>
        <v>0</v>
      </c>
      <c r="G110" s="16">
        <f t="shared" si="99"/>
        <v>0</v>
      </c>
      <c r="H110" s="16">
        <f t="shared" si="99"/>
        <v>0</v>
      </c>
      <c r="I110" s="16">
        <f t="shared" si="99"/>
        <v>0</v>
      </c>
      <c r="J110" s="16">
        <f t="shared" si="99"/>
        <v>0</v>
      </c>
      <c r="K110" s="16">
        <f t="shared" si="99"/>
        <v>0</v>
      </c>
      <c r="L110" s="16">
        <f t="shared" si="99"/>
        <v>0</v>
      </c>
      <c r="M110" s="16">
        <f t="shared" si="99"/>
        <v>0</v>
      </c>
      <c r="N110" s="16">
        <f t="shared" si="99"/>
        <v>0</v>
      </c>
      <c r="O110" s="16">
        <f t="shared" si="99"/>
        <v>0</v>
      </c>
      <c r="P110" s="16">
        <f t="shared" si="99"/>
        <v>0</v>
      </c>
      <c r="Q110" s="16">
        <f t="shared" si="96"/>
        <v>0</v>
      </c>
    </row>
    <row r="111" spans="3:18" x14ac:dyDescent="0.25">
      <c r="C111" s="16"/>
      <c r="D111" s="16"/>
      <c r="E111" s="16">
        <f t="shared" ref="E111:P111" si="100">E287+E460</f>
        <v>0</v>
      </c>
      <c r="F111" s="16">
        <f t="shared" si="100"/>
        <v>0</v>
      </c>
      <c r="G111" s="16">
        <f t="shared" si="100"/>
        <v>0</v>
      </c>
      <c r="H111" s="16">
        <f t="shared" si="100"/>
        <v>0</v>
      </c>
      <c r="I111" s="16">
        <f t="shared" si="100"/>
        <v>0</v>
      </c>
      <c r="J111" s="16">
        <f t="shared" si="100"/>
        <v>0</v>
      </c>
      <c r="K111" s="16">
        <f t="shared" si="100"/>
        <v>0</v>
      </c>
      <c r="L111" s="16">
        <f t="shared" si="100"/>
        <v>0</v>
      </c>
      <c r="M111" s="16">
        <f t="shared" si="100"/>
        <v>0</v>
      </c>
      <c r="N111" s="16">
        <f t="shared" si="100"/>
        <v>0</v>
      </c>
      <c r="O111" s="16">
        <f t="shared" si="100"/>
        <v>0</v>
      </c>
      <c r="P111" s="16">
        <f t="shared" si="100"/>
        <v>0</v>
      </c>
      <c r="Q111" s="16">
        <f t="shared" si="96"/>
        <v>0</v>
      </c>
    </row>
    <row r="112" spans="3:18" x14ac:dyDescent="0.25">
      <c r="C112" s="16"/>
      <c r="D112" s="16"/>
      <c r="E112" s="16">
        <f t="shared" ref="E112:P112" si="101">E288+E461</f>
        <v>0</v>
      </c>
      <c r="F112" s="16">
        <f t="shared" si="101"/>
        <v>0</v>
      </c>
      <c r="G112" s="16">
        <f t="shared" si="101"/>
        <v>0</v>
      </c>
      <c r="H112" s="16">
        <f t="shared" si="101"/>
        <v>0</v>
      </c>
      <c r="I112" s="16">
        <f t="shared" si="101"/>
        <v>0</v>
      </c>
      <c r="J112" s="16">
        <f t="shared" si="101"/>
        <v>0</v>
      </c>
      <c r="K112" s="16">
        <f t="shared" si="101"/>
        <v>0</v>
      </c>
      <c r="L112" s="16">
        <f t="shared" si="101"/>
        <v>0</v>
      </c>
      <c r="M112" s="16">
        <f t="shared" si="101"/>
        <v>0</v>
      </c>
      <c r="N112" s="16">
        <f t="shared" si="101"/>
        <v>0</v>
      </c>
      <c r="O112" s="16">
        <f t="shared" si="101"/>
        <v>0</v>
      </c>
      <c r="P112" s="16">
        <f t="shared" si="101"/>
        <v>0</v>
      </c>
      <c r="Q112" s="16">
        <f t="shared" si="96"/>
        <v>0</v>
      </c>
    </row>
    <row r="113" spans="3:18" x14ac:dyDescent="0.25">
      <c r="C113" s="16"/>
      <c r="D113" s="16"/>
      <c r="E113" s="16">
        <f t="shared" ref="E113:P113" si="102">E289+E462</f>
        <v>0</v>
      </c>
      <c r="F113" s="16">
        <f t="shared" si="102"/>
        <v>0</v>
      </c>
      <c r="G113" s="16">
        <f t="shared" si="102"/>
        <v>0</v>
      </c>
      <c r="H113" s="16">
        <f t="shared" si="102"/>
        <v>0</v>
      </c>
      <c r="I113" s="16">
        <f t="shared" si="102"/>
        <v>0</v>
      </c>
      <c r="J113" s="16">
        <f t="shared" si="102"/>
        <v>0</v>
      </c>
      <c r="K113" s="16">
        <f t="shared" si="102"/>
        <v>0</v>
      </c>
      <c r="L113" s="16">
        <f t="shared" si="102"/>
        <v>0</v>
      </c>
      <c r="M113" s="16">
        <f t="shared" si="102"/>
        <v>0</v>
      </c>
      <c r="N113" s="16">
        <f t="shared" si="102"/>
        <v>0</v>
      </c>
      <c r="O113" s="16">
        <f t="shared" si="102"/>
        <v>0</v>
      </c>
      <c r="P113" s="16">
        <f t="shared" si="102"/>
        <v>0</v>
      </c>
      <c r="Q113" s="16">
        <f t="shared" si="96"/>
        <v>0</v>
      </c>
    </row>
    <row r="114" spans="3:18" x14ac:dyDescent="0.25">
      <c r="C114" s="16"/>
      <c r="D114" s="16"/>
      <c r="E114" s="16">
        <f t="shared" ref="E114:P114" si="103">E290+E463</f>
        <v>0</v>
      </c>
      <c r="F114" s="16">
        <f t="shared" si="103"/>
        <v>0</v>
      </c>
      <c r="G114" s="16">
        <f t="shared" si="103"/>
        <v>0</v>
      </c>
      <c r="H114" s="16">
        <f t="shared" si="103"/>
        <v>0</v>
      </c>
      <c r="I114" s="16">
        <f t="shared" si="103"/>
        <v>0</v>
      </c>
      <c r="J114" s="16">
        <f t="shared" si="103"/>
        <v>0</v>
      </c>
      <c r="K114" s="16">
        <f t="shared" si="103"/>
        <v>0</v>
      </c>
      <c r="L114" s="16">
        <f t="shared" si="103"/>
        <v>0</v>
      </c>
      <c r="M114" s="16">
        <f t="shared" si="103"/>
        <v>0</v>
      </c>
      <c r="N114" s="16">
        <f t="shared" si="103"/>
        <v>0</v>
      </c>
      <c r="O114" s="16">
        <f t="shared" si="103"/>
        <v>0</v>
      </c>
      <c r="P114" s="16">
        <f t="shared" si="103"/>
        <v>0</v>
      </c>
      <c r="Q114" s="16">
        <f t="shared" si="96"/>
        <v>0</v>
      </c>
    </row>
    <row r="115" spans="3:18" x14ac:dyDescent="0.25">
      <c r="C115" s="935" t="s">
        <v>367</v>
      </c>
      <c r="D115" s="936"/>
      <c r="E115" s="28">
        <f t="shared" ref="E115:P115" si="104">SUM(E107:E114)</f>
        <v>494.6199137136914</v>
      </c>
      <c r="F115" s="28">
        <f t="shared" si="104"/>
        <v>139.44508814410227</v>
      </c>
      <c r="G115" s="28">
        <f t="shared" si="104"/>
        <v>184.50948278691737</v>
      </c>
      <c r="H115" s="28">
        <f t="shared" si="104"/>
        <v>456.40108615742861</v>
      </c>
      <c r="I115" s="28">
        <f t="shared" si="104"/>
        <v>430.54742449293826</v>
      </c>
      <c r="J115" s="28">
        <f t="shared" si="104"/>
        <v>483.43177922003093</v>
      </c>
      <c r="K115" s="28">
        <f t="shared" si="104"/>
        <v>413.73502298375331</v>
      </c>
      <c r="L115" s="28">
        <f t="shared" si="104"/>
        <v>500.33352047417929</v>
      </c>
      <c r="M115" s="28">
        <f t="shared" si="104"/>
        <v>511.87455129510772</v>
      </c>
      <c r="N115" s="28">
        <f t="shared" si="104"/>
        <v>470.03602825954499</v>
      </c>
      <c r="O115" s="28">
        <f t="shared" si="104"/>
        <v>460.89254581179972</v>
      </c>
      <c r="P115" s="28">
        <f t="shared" si="104"/>
        <v>573.16004888913608</v>
      </c>
      <c r="Q115" s="28">
        <f t="shared" si="96"/>
        <v>5118.9864922286306</v>
      </c>
      <c r="R115" s="492"/>
    </row>
    <row r="116" spans="3:18" x14ac:dyDescent="0.25">
      <c r="C116" s="1002" t="s">
        <v>368</v>
      </c>
      <c r="D116" s="1003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3:18" x14ac:dyDescent="0.25">
      <c r="C117" s="16"/>
      <c r="D117" s="16" t="s">
        <v>369</v>
      </c>
      <c r="E117" s="92">
        <f t="shared" ref="E117:P117" si="105">E293+E466</f>
        <v>2.4381312685857193E-2</v>
      </c>
      <c r="F117" s="92">
        <f t="shared" si="105"/>
        <v>2.0907855515269132E-2</v>
      </c>
      <c r="G117" s="92">
        <f t="shared" si="105"/>
        <v>4.973274024739318E-2</v>
      </c>
      <c r="H117" s="92">
        <f t="shared" si="105"/>
        <v>7.2339346358981899E-2</v>
      </c>
      <c r="I117" s="92">
        <f t="shared" si="105"/>
        <v>3.9474120766783555E-2</v>
      </c>
      <c r="J117" s="92">
        <f t="shared" si="105"/>
        <v>2.9028112746704186E-2</v>
      </c>
      <c r="K117" s="92">
        <f t="shared" si="105"/>
        <v>1.7603497323007453E-2</v>
      </c>
      <c r="L117" s="92">
        <f t="shared" si="105"/>
        <v>2.4443849476385053E-2</v>
      </c>
      <c r="M117" s="92">
        <f t="shared" si="105"/>
        <v>2.7950799985229129E-2</v>
      </c>
      <c r="N117" s="92">
        <f t="shared" si="105"/>
        <v>2.7032252798690055E-2</v>
      </c>
      <c r="O117" s="92">
        <f t="shared" si="105"/>
        <v>1.8534539948314631E-2</v>
      </c>
      <c r="P117" s="92">
        <f t="shared" si="105"/>
        <v>2.4071572147384597E-2</v>
      </c>
      <c r="Q117" s="92">
        <f t="shared" ref="Q117:Q141" si="106">SUM(E117:P117)</f>
        <v>0.37550000000000006</v>
      </c>
    </row>
    <row r="118" spans="3:18" x14ac:dyDescent="0.25">
      <c r="C118" s="16"/>
      <c r="D118" s="16" t="s">
        <v>370</v>
      </c>
      <c r="E118" s="92">
        <f t="shared" ref="E118:P118" si="107">E294+E467</f>
        <v>0</v>
      </c>
      <c r="F118" s="92">
        <f t="shared" si="107"/>
        <v>0</v>
      </c>
      <c r="G118" s="92">
        <f t="shared" si="107"/>
        <v>0</v>
      </c>
      <c r="H118" s="92">
        <f t="shared" si="107"/>
        <v>0</v>
      </c>
      <c r="I118" s="92">
        <f t="shared" si="107"/>
        <v>0</v>
      </c>
      <c r="J118" s="92">
        <f t="shared" si="107"/>
        <v>0</v>
      </c>
      <c r="K118" s="92">
        <f t="shared" si="107"/>
        <v>0</v>
      </c>
      <c r="L118" s="92">
        <f t="shared" si="107"/>
        <v>0</v>
      </c>
      <c r="M118" s="92">
        <f t="shared" si="107"/>
        <v>0</v>
      </c>
      <c r="N118" s="92">
        <f t="shared" si="107"/>
        <v>0</v>
      </c>
      <c r="O118" s="92">
        <f t="shared" si="107"/>
        <v>0</v>
      </c>
      <c r="P118" s="92">
        <f t="shared" si="107"/>
        <v>0</v>
      </c>
      <c r="Q118" s="92">
        <f t="shared" si="106"/>
        <v>0</v>
      </c>
    </row>
    <row r="119" spans="3:18" x14ac:dyDescent="0.25">
      <c r="C119" s="16"/>
      <c r="D119" s="16" t="s">
        <v>371</v>
      </c>
      <c r="E119" s="92">
        <f t="shared" ref="E119:P119" si="108">E295+E468</f>
        <v>7.8024480640214859</v>
      </c>
      <c r="F119" s="92">
        <f t="shared" si="108"/>
        <v>5.4862273406993589</v>
      </c>
      <c r="G119" s="92">
        <f t="shared" si="108"/>
        <v>4.5614989787883351</v>
      </c>
      <c r="H119" s="92">
        <f t="shared" si="108"/>
        <v>6.4409216359474089</v>
      </c>
      <c r="I119" s="92">
        <f t="shared" si="108"/>
        <v>6.4409216359474089</v>
      </c>
      <c r="J119" s="92">
        <f t="shared" si="108"/>
        <v>4.5914501723647456</v>
      </c>
      <c r="K119" s="92">
        <f t="shared" si="108"/>
        <v>6.4409216359474089</v>
      </c>
      <c r="L119" s="92">
        <f t="shared" si="108"/>
        <v>6.0519958556458739</v>
      </c>
      <c r="M119" s="92">
        <f t="shared" si="108"/>
        <v>9.8770054987528617</v>
      </c>
      <c r="N119" s="92">
        <f t="shared" si="108"/>
        <v>10.042046598396098</v>
      </c>
      <c r="O119" s="92">
        <f t="shared" si="108"/>
        <v>10.591962500797617</v>
      </c>
      <c r="P119" s="92">
        <f t="shared" si="108"/>
        <v>10.636761546570204</v>
      </c>
      <c r="Q119" s="92">
        <f t="shared" si="106"/>
        <v>88.96416146387881</v>
      </c>
    </row>
    <row r="120" spans="3:18" x14ac:dyDescent="0.25">
      <c r="C120" s="16"/>
      <c r="D120" s="16" t="s">
        <v>372</v>
      </c>
      <c r="E120" s="92">
        <f t="shared" ref="E120:P120" si="109">E296+E469</f>
        <v>2.2249895511391147</v>
      </c>
      <c r="F120" s="92">
        <f t="shared" si="109"/>
        <v>1.5644831478619623</v>
      </c>
      <c r="G120" s="92">
        <f t="shared" si="109"/>
        <v>1.3007824572567179</v>
      </c>
      <c r="H120" s="92">
        <f t="shared" si="109"/>
        <v>1.8367290909338596</v>
      </c>
      <c r="I120" s="92">
        <f t="shared" si="109"/>
        <v>1.8367290909338596</v>
      </c>
      <c r="J120" s="92">
        <f t="shared" si="109"/>
        <v>1.3093235064511304</v>
      </c>
      <c r="K120" s="92">
        <f t="shared" si="109"/>
        <v>1.8367290909338596</v>
      </c>
      <c r="L120" s="92">
        <f t="shared" si="109"/>
        <v>1.7258208490283669</v>
      </c>
      <c r="M120" s="92">
        <f t="shared" si="109"/>
        <v>2.8165819049286767</v>
      </c>
      <c r="N120" s="92">
        <f t="shared" si="109"/>
        <v>2.8636459442150133</v>
      </c>
      <c r="O120" s="92">
        <f t="shared" si="109"/>
        <v>3.0204630260858516</v>
      </c>
      <c r="P120" s="92">
        <f t="shared" si="109"/>
        <v>3.0332381715180441</v>
      </c>
      <c r="Q120" s="92">
        <f t="shared" si="106"/>
        <v>25.369515831286456</v>
      </c>
    </row>
    <row r="121" spans="3:18" x14ac:dyDescent="0.25">
      <c r="C121" s="16"/>
      <c r="D121" s="16" t="s">
        <v>373</v>
      </c>
      <c r="E121" s="92">
        <f t="shared" ref="E121:P121" si="110">E297+E470</f>
        <v>7.6829277974883343</v>
      </c>
      <c r="F121" s="92">
        <f t="shared" si="110"/>
        <v>6.5883878523615875</v>
      </c>
      <c r="G121" s="92">
        <f t="shared" si="110"/>
        <v>15.671553759843443</v>
      </c>
      <c r="H121" s="92">
        <f t="shared" si="110"/>
        <v>22.795244134494332</v>
      </c>
      <c r="I121" s="92">
        <f t="shared" si="110"/>
        <v>12.438904485091729</v>
      </c>
      <c r="J121" s="92">
        <f t="shared" si="110"/>
        <v>9.1472061904052531</v>
      </c>
      <c r="K121" s="92">
        <f t="shared" si="110"/>
        <v>5.5471336042705151</v>
      </c>
      <c r="L121" s="92">
        <f t="shared" si="110"/>
        <v>7.7026341050404641</v>
      </c>
      <c r="M121" s="92">
        <f t="shared" si="110"/>
        <v>8.8077283178079</v>
      </c>
      <c r="N121" s="92">
        <f t="shared" si="110"/>
        <v>8.5182799274076828</v>
      </c>
      <c r="O121" s="92">
        <f t="shared" si="110"/>
        <v>5.8405195002140209</v>
      </c>
      <c r="P121" s="92">
        <f t="shared" si="110"/>
        <v>7.58532377494444</v>
      </c>
      <c r="Q121" s="92">
        <f t="shared" si="106"/>
        <v>118.3258434493697</v>
      </c>
    </row>
    <row r="122" spans="3:18" x14ac:dyDescent="0.25">
      <c r="C122" s="16"/>
      <c r="D122" s="16" t="s">
        <v>331</v>
      </c>
      <c r="E122" s="92">
        <f t="shared" ref="E122:P122" si="111">E298+E471</f>
        <v>1.6980634275675192E-3</v>
      </c>
      <c r="F122" s="92">
        <f t="shared" si="111"/>
        <v>1.819591082665288E-3</v>
      </c>
      <c r="G122" s="92">
        <f t="shared" si="111"/>
        <v>1.8851844740119359E-3</v>
      </c>
      <c r="H122" s="92">
        <f t="shared" si="111"/>
        <v>4.1214391635510305E-3</v>
      </c>
      <c r="I122" s="92">
        <f t="shared" si="111"/>
        <v>9.6763867828789756E-3</v>
      </c>
      <c r="J122" s="92">
        <f t="shared" si="111"/>
        <v>4.8872175270403282E-3</v>
      </c>
      <c r="K122" s="92">
        <f t="shared" si="111"/>
        <v>5.3869499547475408E-3</v>
      </c>
      <c r="L122" s="92">
        <f t="shared" si="111"/>
        <v>1.8476124879117464E-3</v>
      </c>
      <c r="M122" s="92">
        <f t="shared" si="111"/>
        <v>3.1695884428451478E-3</v>
      </c>
      <c r="N122" s="92">
        <f t="shared" si="111"/>
        <v>6.0480107649496248E-3</v>
      </c>
      <c r="O122" s="92">
        <f t="shared" si="111"/>
        <v>5.4317898050051019E-3</v>
      </c>
      <c r="P122" s="92">
        <f t="shared" si="111"/>
        <v>2.5230815797834894E-3</v>
      </c>
      <c r="Q122" s="92">
        <f t="shared" si="106"/>
        <v>4.849491549295773E-2</v>
      </c>
    </row>
    <row r="123" spans="3:18" x14ac:dyDescent="0.25">
      <c r="C123" s="16"/>
      <c r="D123" s="16" t="s">
        <v>374</v>
      </c>
      <c r="E123" s="92">
        <f t="shared" ref="E123:P123" si="112">E299+E472</f>
        <v>299.77852383492052</v>
      </c>
      <c r="F123" s="92">
        <f t="shared" si="112"/>
        <v>309.11942575220189</v>
      </c>
      <c r="G123" s="92">
        <f t="shared" si="112"/>
        <v>289.41329119794602</v>
      </c>
      <c r="H123" s="92">
        <f t="shared" si="112"/>
        <v>226.67236337266382</v>
      </c>
      <c r="I123" s="92">
        <f t="shared" si="112"/>
        <v>278.79102334724445</v>
      </c>
      <c r="J123" s="92">
        <f t="shared" si="112"/>
        <v>245.74529947134988</v>
      </c>
      <c r="K123" s="92">
        <f t="shared" si="112"/>
        <v>301.27812070932089</v>
      </c>
      <c r="L123" s="92">
        <f t="shared" si="112"/>
        <v>232.30692114507355</v>
      </c>
      <c r="M123" s="92">
        <f t="shared" si="112"/>
        <v>254.65955264873043</v>
      </c>
      <c r="N123" s="92">
        <f t="shared" si="112"/>
        <v>271.50438348928952</v>
      </c>
      <c r="O123" s="92">
        <f t="shared" si="112"/>
        <v>278.68188212038496</v>
      </c>
      <c r="P123" s="92">
        <f t="shared" si="112"/>
        <v>298.82537349881164</v>
      </c>
      <c r="Q123" s="92">
        <f t="shared" si="106"/>
        <v>3286.7761605879373</v>
      </c>
    </row>
    <row r="124" spans="3:18" x14ac:dyDescent="0.25">
      <c r="C124" s="16"/>
      <c r="D124" s="16" t="s">
        <v>375</v>
      </c>
      <c r="E124" s="92">
        <f t="shared" ref="E124:P124" si="113">E300+E473</f>
        <v>8.7319076133882341</v>
      </c>
      <c r="F124" s="92">
        <f t="shared" si="113"/>
        <v>9.0039881197701277</v>
      </c>
      <c r="G124" s="92">
        <f t="shared" si="113"/>
        <v>8.429990542680466</v>
      </c>
      <c r="H124" s="92">
        <f t="shared" si="113"/>
        <v>6.60248142581555</v>
      </c>
      <c r="I124" s="92">
        <f t="shared" si="113"/>
        <v>8.1205865856175965</v>
      </c>
      <c r="J124" s="92">
        <f t="shared" si="113"/>
        <v>7.1580352853758669</v>
      </c>
      <c r="K124" s="92">
        <f t="shared" si="113"/>
        <v>8.775587664904533</v>
      </c>
      <c r="L124" s="92">
        <f t="shared" si="113"/>
        <v>6.766604049683278</v>
      </c>
      <c r="M124" s="92">
        <f t="shared" si="113"/>
        <v>7.4176884259394074</v>
      </c>
      <c r="N124" s="92">
        <f t="shared" si="113"/>
        <v>7.908342341974806</v>
      </c>
      <c r="O124" s="92">
        <f t="shared" si="113"/>
        <v>8.1174075349719477</v>
      </c>
      <c r="P124" s="92">
        <f t="shared" si="113"/>
        <v>8.7041443814858859</v>
      </c>
      <c r="Q124" s="92">
        <f t="shared" si="106"/>
        <v>95.736763971607701</v>
      </c>
    </row>
    <row r="125" spans="3:18" x14ac:dyDescent="0.25">
      <c r="C125" s="16"/>
      <c r="D125" s="16" t="s">
        <v>376</v>
      </c>
      <c r="E125" s="92">
        <f t="shared" ref="E125:P125" si="114">E301+E474</f>
        <v>34.742550990813442</v>
      </c>
      <c r="F125" s="92">
        <f t="shared" si="114"/>
        <v>35.825106061836614</v>
      </c>
      <c r="G125" s="92">
        <f t="shared" si="114"/>
        <v>33.541282071295925</v>
      </c>
      <c r="H125" s="92">
        <f t="shared" si="114"/>
        <v>26.26998105781454</v>
      </c>
      <c r="I125" s="92">
        <f t="shared" si="114"/>
        <v>32.310224296642602</v>
      </c>
      <c r="J125" s="92">
        <f t="shared" si="114"/>
        <v>28.480421106942355</v>
      </c>
      <c r="K125" s="92">
        <f t="shared" si="114"/>
        <v>34.916345364766684</v>
      </c>
      <c r="L125" s="92">
        <f t="shared" si="114"/>
        <v>26.92299284870063</v>
      </c>
      <c r="M125" s="92">
        <f t="shared" si="114"/>
        <v>29.513530122218945</v>
      </c>
      <c r="N125" s="92">
        <f t="shared" si="114"/>
        <v>31.465746001205723</v>
      </c>
      <c r="O125" s="92">
        <f t="shared" si="114"/>
        <v>32.297575476470762</v>
      </c>
      <c r="P125" s="92">
        <f t="shared" si="114"/>
        <v>34.632086526146153</v>
      </c>
      <c r="Q125" s="92">
        <f t="shared" si="106"/>
        <v>380.91784192485437</v>
      </c>
    </row>
    <row r="126" spans="3:18" x14ac:dyDescent="0.25">
      <c r="C126" s="16"/>
      <c r="D126" s="16" t="s">
        <v>377</v>
      </c>
      <c r="E126" s="92">
        <f t="shared" ref="E126:P126" si="115">E302+E475</f>
        <v>30.106040909964122</v>
      </c>
      <c r="F126" s="92">
        <f t="shared" si="115"/>
        <v>31.044125371986809</v>
      </c>
      <c r="G126" s="92">
        <f t="shared" si="115"/>
        <v>29.065085361120708</v>
      </c>
      <c r="H126" s="92">
        <f t="shared" si="115"/>
        <v>22.764163881911593</v>
      </c>
      <c r="I126" s="92">
        <f t="shared" si="115"/>
        <v>27.998316379878009</v>
      </c>
      <c r="J126" s="92">
        <f t="shared" si="115"/>
        <v>24.679613284739318</v>
      </c>
      <c r="K126" s="92">
        <f t="shared" si="115"/>
        <v>30.256641841183644</v>
      </c>
      <c r="L126" s="92">
        <f t="shared" si="115"/>
        <v>23.330029056760271</v>
      </c>
      <c r="M126" s="92">
        <f t="shared" si="115"/>
        <v>25.574850433174209</v>
      </c>
      <c r="N126" s="92">
        <f t="shared" si="115"/>
        <v>27.266536548376241</v>
      </c>
      <c r="O126" s="92">
        <f t="shared" si="115"/>
        <v>27.987355587227615</v>
      </c>
      <c r="P126" s="92">
        <f t="shared" si="115"/>
        <v>30.010318299000705</v>
      </c>
      <c r="Q126" s="92">
        <f t="shared" si="106"/>
        <v>330.08307695532324</v>
      </c>
    </row>
    <row r="127" spans="3:18" x14ac:dyDescent="0.25">
      <c r="C127" s="16"/>
      <c r="D127" s="16" t="s">
        <v>378</v>
      </c>
      <c r="E127" s="92">
        <f t="shared" ref="E127:P127" si="116">E303+E476</f>
        <v>71.6477165585123</v>
      </c>
      <c r="F127" s="92">
        <f t="shared" si="116"/>
        <v>73.880212350434931</v>
      </c>
      <c r="G127" s="92">
        <f t="shared" si="116"/>
        <v>69.170403505740225</v>
      </c>
      <c r="H127" s="92">
        <f t="shared" si="116"/>
        <v>54.175185849924105</v>
      </c>
      <c r="I127" s="92">
        <f t="shared" si="116"/>
        <v>66.631658480113387</v>
      </c>
      <c r="J127" s="92">
        <f t="shared" si="116"/>
        <v>58.733658892141726</v>
      </c>
      <c r="K127" s="92">
        <f t="shared" si="116"/>
        <v>72.00612345982934</v>
      </c>
      <c r="L127" s="92">
        <f t="shared" si="116"/>
        <v>55.521857362765651</v>
      </c>
      <c r="M127" s="92">
        <f t="shared" si="116"/>
        <v>60.864184711047564</v>
      </c>
      <c r="N127" s="92">
        <f t="shared" si="116"/>
        <v>64.890135770187015</v>
      </c>
      <c r="O127" s="92">
        <f t="shared" si="116"/>
        <v>66.605573490478889</v>
      </c>
      <c r="P127" s="92">
        <f t="shared" si="116"/>
        <v>71.419911563526128</v>
      </c>
      <c r="Q127" s="92">
        <f t="shared" si="106"/>
        <v>785.54662199470124</v>
      </c>
    </row>
    <row r="128" spans="3:18" x14ac:dyDescent="0.25">
      <c r="C128" s="16"/>
      <c r="D128" s="16" t="s">
        <v>379</v>
      </c>
      <c r="E128" s="92">
        <f t="shared" ref="E128:P128" si="117">E304+E477</f>
        <v>0</v>
      </c>
      <c r="F128" s="92">
        <f t="shared" si="117"/>
        <v>0</v>
      </c>
      <c r="G128" s="92">
        <f t="shared" si="117"/>
        <v>0</v>
      </c>
      <c r="H128" s="92">
        <f t="shared" si="117"/>
        <v>0</v>
      </c>
      <c r="I128" s="92">
        <f t="shared" si="117"/>
        <v>0</v>
      </c>
      <c r="J128" s="92">
        <f t="shared" si="117"/>
        <v>0</v>
      </c>
      <c r="K128" s="92">
        <f t="shared" si="117"/>
        <v>0</v>
      </c>
      <c r="L128" s="92">
        <f t="shared" si="117"/>
        <v>0</v>
      </c>
      <c r="M128" s="92">
        <f t="shared" si="117"/>
        <v>0</v>
      </c>
      <c r="N128" s="92">
        <f t="shared" si="117"/>
        <v>0</v>
      </c>
      <c r="O128" s="92">
        <f t="shared" si="117"/>
        <v>0</v>
      </c>
      <c r="P128" s="92">
        <f t="shared" si="117"/>
        <v>0</v>
      </c>
      <c r="Q128" s="92">
        <f t="shared" si="106"/>
        <v>0</v>
      </c>
    </row>
    <row r="129" spans="3:18" x14ac:dyDescent="0.25">
      <c r="C129" s="16"/>
      <c r="D129" s="16" t="s">
        <v>380</v>
      </c>
      <c r="E129" s="92">
        <f t="shared" ref="E129:P129" si="118">E305+E478</f>
        <v>87.576696326746728</v>
      </c>
      <c r="F129" s="92">
        <f t="shared" si="118"/>
        <v>90.305528666578198</v>
      </c>
      <c r="G129" s="92">
        <f t="shared" si="118"/>
        <v>84.548618066196369</v>
      </c>
      <c r="H129" s="92">
        <f t="shared" si="118"/>
        <v>66.219609326268014</v>
      </c>
      <c r="I129" s="92">
        <f t="shared" si="118"/>
        <v>81.445450054152502</v>
      </c>
      <c r="J129" s="92">
        <f t="shared" si="118"/>
        <v>71.791538600607538</v>
      </c>
      <c r="K129" s="92">
        <f t="shared" si="118"/>
        <v>88.014785548088739</v>
      </c>
      <c r="L129" s="92">
        <f t="shared" si="118"/>
        <v>67.865677725889526</v>
      </c>
      <c r="M129" s="92">
        <f t="shared" si="118"/>
        <v>74.395730633806977</v>
      </c>
      <c r="N129" s="92">
        <f t="shared" si="118"/>
        <v>79.316745709628137</v>
      </c>
      <c r="O129" s="92">
        <f t="shared" si="118"/>
        <v>81.413565755173607</v>
      </c>
      <c r="P129" s="92">
        <f t="shared" si="118"/>
        <v>87.298244900436046</v>
      </c>
      <c r="Q129" s="92">
        <f t="shared" si="106"/>
        <v>960.19219131357249</v>
      </c>
    </row>
    <row r="130" spans="3:18" x14ac:dyDescent="0.25">
      <c r="C130" s="16"/>
      <c r="D130" s="16" t="s">
        <v>381</v>
      </c>
      <c r="E130" s="92">
        <f t="shared" ref="E130:P130" si="119">E306+E479</f>
        <v>44.817776492595968</v>
      </c>
      <c r="F130" s="92">
        <f t="shared" si="119"/>
        <v>46.214268973153068</v>
      </c>
      <c r="G130" s="92">
        <f t="shared" si="119"/>
        <v>43.268143537990127</v>
      </c>
      <c r="H130" s="92">
        <f t="shared" si="119"/>
        <v>33.888189149529559</v>
      </c>
      <c r="I130" s="92">
        <f t="shared" si="119"/>
        <v>41.680083058249465</v>
      </c>
      <c r="J130" s="92">
        <f t="shared" si="119"/>
        <v>36.739649541666239</v>
      </c>
      <c r="K130" s="92">
        <f t="shared" si="119"/>
        <v>45.041970663299388</v>
      </c>
      <c r="L130" s="92">
        <f t="shared" si="119"/>
        <v>34.730572211691609</v>
      </c>
      <c r="M130" s="92">
        <f t="shared" si="119"/>
        <v>38.072356772962955</v>
      </c>
      <c r="N130" s="92">
        <f t="shared" si="119"/>
        <v>40.590708835045596</v>
      </c>
      <c r="O130" s="92">
        <f t="shared" si="119"/>
        <v>41.663766121836062</v>
      </c>
      <c r="P130" s="92">
        <f t="shared" si="119"/>
        <v>44.675277696547809</v>
      </c>
      <c r="Q130" s="92">
        <f t="shared" si="106"/>
        <v>491.38276305456782</v>
      </c>
    </row>
    <row r="131" spans="3:18" x14ac:dyDescent="0.3">
      <c r="C131" s="16"/>
      <c r="D131" s="399" t="s">
        <v>382</v>
      </c>
      <c r="E131" s="92">
        <f t="shared" ref="E131:P131" si="120">E307+E480</f>
        <v>0</v>
      </c>
      <c r="F131" s="92">
        <f t="shared" si="120"/>
        <v>0</v>
      </c>
      <c r="G131" s="92">
        <f t="shared" si="120"/>
        <v>0</v>
      </c>
      <c r="H131" s="92">
        <f t="shared" si="120"/>
        <v>0</v>
      </c>
      <c r="I131" s="92">
        <f t="shared" si="120"/>
        <v>0</v>
      </c>
      <c r="J131" s="92">
        <f t="shared" si="120"/>
        <v>0</v>
      </c>
      <c r="K131" s="92">
        <f t="shared" si="120"/>
        <v>0</v>
      </c>
      <c r="L131" s="92">
        <f t="shared" si="120"/>
        <v>0</v>
      </c>
      <c r="M131" s="92">
        <f t="shared" si="120"/>
        <v>0</v>
      </c>
      <c r="N131" s="92">
        <f t="shared" si="120"/>
        <v>0</v>
      </c>
      <c r="O131" s="92">
        <f t="shared" si="120"/>
        <v>0</v>
      </c>
      <c r="P131" s="92">
        <f t="shared" si="120"/>
        <v>0</v>
      </c>
      <c r="Q131" s="92">
        <f t="shared" si="106"/>
        <v>0</v>
      </c>
    </row>
    <row r="132" spans="3:18" x14ac:dyDescent="0.3">
      <c r="C132" s="16"/>
      <c r="D132" s="399" t="s">
        <v>383</v>
      </c>
      <c r="E132" s="92">
        <f t="shared" ref="E132:P132" si="121">E308+E481</f>
        <v>0</v>
      </c>
      <c r="F132" s="92">
        <f t="shared" si="121"/>
        <v>0</v>
      </c>
      <c r="G132" s="92">
        <f t="shared" si="121"/>
        <v>0</v>
      </c>
      <c r="H132" s="92">
        <f t="shared" si="121"/>
        <v>0</v>
      </c>
      <c r="I132" s="92">
        <f t="shared" si="121"/>
        <v>0</v>
      </c>
      <c r="J132" s="92">
        <f t="shared" si="121"/>
        <v>0</v>
      </c>
      <c r="K132" s="92">
        <f t="shared" si="121"/>
        <v>0</v>
      </c>
      <c r="L132" s="92">
        <f t="shared" si="121"/>
        <v>0</v>
      </c>
      <c r="M132" s="92">
        <f t="shared" si="121"/>
        <v>0</v>
      </c>
      <c r="N132" s="92">
        <f t="shared" si="121"/>
        <v>0</v>
      </c>
      <c r="O132" s="92">
        <f t="shared" si="121"/>
        <v>0</v>
      </c>
      <c r="P132" s="92">
        <f t="shared" si="121"/>
        <v>0</v>
      </c>
      <c r="Q132" s="92">
        <f t="shared" si="106"/>
        <v>0</v>
      </c>
    </row>
    <row r="133" spans="3:18" x14ac:dyDescent="0.25">
      <c r="C133" s="16"/>
      <c r="D133" s="16"/>
      <c r="E133" s="16">
        <f t="shared" ref="E133:P133" si="122">E309+E482</f>
        <v>0</v>
      </c>
      <c r="F133" s="16">
        <f t="shared" si="122"/>
        <v>0</v>
      </c>
      <c r="G133" s="16">
        <f t="shared" si="122"/>
        <v>0</v>
      </c>
      <c r="H133" s="16">
        <f t="shared" si="122"/>
        <v>0</v>
      </c>
      <c r="I133" s="16">
        <f t="shared" si="122"/>
        <v>0</v>
      </c>
      <c r="J133" s="16">
        <f t="shared" si="122"/>
        <v>0</v>
      </c>
      <c r="K133" s="16">
        <f t="shared" si="122"/>
        <v>0</v>
      </c>
      <c r="L133" s="16">
        <f t="shared" si="122"/>
        <v>0</v>
      </c>
      <c r="M133" s="16">
        <f t="shared" si="122"/>
        <v>0</v>
      </c>
      <c r="N133" s="16">
        <f t="shared" si="122"/>
        <v>0</v>
      </c>
      <c r="O133" s="16">
        <f t="shared" si="122"/>
        <v>0</v>
      </c>
      <c r="P133" s="16">
        <f t="shared" si="122"/>
        <v>0</v>
      </c>
      <c r="Q133" s="16">
        <f t="shared" si="106"/>
        <v>0</v>
      </c>
    </row>
    <row r="134" spans="3:18" x14ac:dyDescent="0.25">
      <c r="C134" s="16"/>
      <c r="D134" s="16"/>
      <c r="E134" s="16">
        <f t="shared" ref="E134:P134" si="123">E310+E483</f>
        <v>0</v>
      </c>
      <c r="F134" s="16">
        <f t="shared" si="123"/>
        <v>0</v>
      </c>
      <c r="G134" s="16">
        <f t="shared" si="123"/>
        <v>0</v>
      </c>
      <c r="H134" s="16">
        <f t="shared" si="123"/>
        <v>0</v>
      </c>
      <c r="I134" s="16">
        <f t="shared" si="123"/>
        <v>0</v>
      </c>
      <c r="J134" s="16">
        <f t="shared" si="123"/>
        <v>0</v>
      </c>
      <c r="K134" s="16">
        <f t="shared" si="123"/>
        <v>0</v>
      </c>
      <c r="L134" s="16">
        <f t="shared" si="123"/>
        <v>0</v>
      </c>
      <c r="M134" s="16">
        <f t="shared" si="123"/>
        <v>0</v>
      </c>
      <c r="N134" s="16">
        <f t="shared" si="123"/>
        <v>0</v>
      </c>
      <c r="O134" s="16">
        <f t="shared" si="123"/>
        <v>0</v>
      </c>
      <c r="P134" s="16">
        <f t="shared" si="123"/>
        <v>0</v>
      </c>
      <c r="Q134" s="16">
        <f t="shared" si="106"/>
        <v>0</v>
      </c>
    </row>
    <row r="135" spans="3:18" x14ac:dyDescent="0.25">
      <c r="C135" s="16"/>
      <c r="D135" s="16"/>
      <c r="E135" s="16">
        <f t="shared" ref="E135:P135" si="124">E311+E484</f>
        <v>0</v>
      </c>
      <c r="F135" s="16">
        <f t="shared" si="124"/>
        <v>0</v>
      </c>
      <c r="G135" s="16">
        <f t="shared" si="124"/>
        <v>0</v>
      </c>
      <c r="H135" s="16">
        <f t="shared" si="124"/>
        <v>0</v>
      </c>
      <c r="I135" s="16">
        <f t="shared" si="124"/>
        <v>0</v>
      </c>
      <c r="J135" s="16">
        <f t="shared" si="124"/>
        <v>0</v>
      </c>
      <c r="K135" s="16">
        <f t="shared" si="124"/>
        <v>0</v>
      </c>
      <c r="L135" s="16">
        <f t="shared" si="124"/>
        <v>0</v>
      </c>
      <c r="M135" s="16">
        <f t="shared" si="124"/>
        <v>0</v>
      </c>
      <c r="N135" s="16">
        <f t="shared" si="124"/>
        <v>0</v>
      </c>
      <c r="O135" s="16">
        <f t="shared" si="124"/>
        <v>0</v>
      </c>
      <c r="P135" s="16">
        <f t="shared" si="124"/>
        <v>0</v>
      </c>
      <c r="Q135" s="16">
        <f t="shared" si="106"/>
        <v>0</v>
      </c>
    </row>
    <row r="136" spans="3:18" x14ac:dyDescent="0.25">
      <c r="C136" s="16"/>
      <c r="D136" s="16"/>
      <c r="E136" s="16">
        <f t="shared" ref="E136:P136" si="125">E312+E485</f>
        <v>0</v>
      </c>
      <c r="F136" s="16">
        <f t="shared" si="125"/>
        <v>0</v>
      </c>
      <c r="G136" s="16">
        <f t="shared" si="125"/>
        <v>0</v>
      </c>
      <c r="H136" s="16">
        <f t="shared" si="125"/>
        <v>0</v>
      </c>
      <c r="I136" s="16">
        <f t="shared" si="125"/>
        <v>0</v>
      </c>
      <c r="J136" s="16">
        <f t="shared" si="125"/>
        <v>0</v>
      </c>
      <c r="K136" s="16">
        <f t="shared" si="125"/>
        <v>0</v>
      </c>
      <c r="L136" s="16">
        <f t="shared" si="125"/>
        <v>0</v>
      </c>
      <c r="M136" s="16">
        <f t="shared" si="125"/>
        <v>0</v>
      </c>
      <c r="N136" s="16">
        <f t="shared" si="125"/>
        <v>0</v>
      </c>
      <c r="O136" s="16">
        <f t="shared" si="125"/>
        <v>0</v>
      </c>
      <c r="P136" s="16">
        <f t="shared" si="125"/>
        <v>0</v>
      </c>
      <c r="Q136" s="16">
        <f t="shared" si="106"/>
        <v>0</v>
      </c>
    </row>
    <row r="137" spans="3:18" x14ac:dyDescent="0.25">
      <c r="C137" s="16"/>
      <c r="D137" s="16"/>
      <c r="E137" s="16">
        <f t="shared" ref="E137:P137" si="126">E313+E486</f>
        <v>0</v>
      </c>
      <c r="F137" s="16">
        <f t="shared" si="126"/>
        <v>0</v>
      </c>
      <c r="G137" s="16">
        <f t="shared" si="126"/>
        <v>0</v>
      </c>
      <c r="H137" s="16">
        <f t="shared" si="126"/>
        <v>0</v>
      </c>
      <c r="I137" s="16">
        <f t="shared" si="126"/>
        <v>0</v>
      </c>
      <c r="J137" s="16">
        <f t="shared" si="126"/>
        <v>0</v>
      </c>
      <c r="K137" s="16">
        <f t="shared" si="126"/>
        <v>0</v>
      </c>
      <c r="L137" s="16">
        <f t="shared" si="126"/>
        <v>0</v>
      </c>
      <c r="M137" s="16">
        <f t="shared" si="126"/>
        <v>0</v>
      </c>
      <c r="N137" s="16">
        <f t="shared" si="126"/>
        <v>0</v>
      </c>
      <c r="O137" s="16">
        <f t="shared" si="126"/>
        <v>0</v>
      </c>
      <c r="P137" s="16">
        <f t="shared" si="126"/>
        <v>0</v>
      </c>
      <c r="Q137" s="16">
        <f t="shared" si="106"/>
        <v>0</v>
      </c>
    </row>
    <row r="138" spans="3:18" x14ac:dyDescent="0.25">
      <c r="C138" s="16"/>
      <c r="D138" s="16"/>
      <c r="E138" s="16">
        <f t="shared" ref="E138:P138" si="127">E314+E487</f>
        <v>0</v>
      </c>
      <c r="F138" s="16">
        <f t="shared" si="127"/>
        <v>0</v>
      </c>
      <c r="G138" s="16">
        <f t="shared" si="127"/>
        <v>0</v>
      </c>
      <c r="H138" s="16">
        <f t="shared" si="127"/>
        <v>0</v>
      </c>
      <c r="I138" s="16">
        <f t="shared" si="127"/>
        <v>0</v>
      </c>
      <c r="J138" s="16">
        <f t="shared" si="127"/>
        <v>0</v>
      </c>
      <c r="K138" s="16">
        <f t="shared" si="127"/>
        <v>0</v>
      </c>
      <c r="L138" s="16">
        <f t="shared" si="127"/>
        <v>0</v>
      </c>
      <c r="M138" s="16">
        <f t="shared" si="127"/>
        <v>0</v>
      </c>
      <c r="N138" s="16">
        <f t="shared" si="127"/>
        <v>0</v>
      </c>
      <c r="O138" s="16">
        <f t="shared" si="127"/>
        <v>0</v>
      </c>
      <c r="P138" s="16">
        <f t="shared" si="127"/>
        <v>0</v>
      </c>
      <c r="Q138" s="16">
        <f t="shared" si="106"/>
        <v>0</v>
      </c>
    </row>
    <row r="139" spans="3:18" x14ac:dyDescent="0.25">
      <c r="C139" s="16"/>
      <c r="D139" s="16"/>
      <c r="E139" s="16">
        <f t="shared" ref="E139:P139" si="128">E315+E488</f>
        <v>0</v>
      </c>
      <c r="F139" s="16">
        <f t="shared" si="128"/>
        <v>0</v>
      </c>
      <c r="G139" s="16">
        <f t="shared" si="128"/>
        <v>0</v>
      </c>
      <c r="H139" s="16">
        <f t="shared" si="128"/>
        <v>0</v>
      </c>
      <c r="I139" s="16">
        <f t="shared" si="128"/>
        <v>0</v>
      </c>
      <c r="J139" s="16">
        <f t="shared" si="128"/>
        <v>0</v>
      </c>
      <c r="K139" s="16">
        <f t="shared" si="128"/>
        <v>0</v>
      </c>
      <c r="L139" s="16">
        <f t="shared" si="128"/>
        <v>0</v>
      </c>
      <c r="M139" s="16">
        <f t="shared" si="128"/>
        <v>0</v>
      </c>
      <c r="N139" s="16">
        <f t="shared" si="128"/>
        <v>0</v>
      </c>
      <c r="O139" s="16">
        <f t="shared" si="128"/>
        <v>0</v>
      </c>
      <c r="P139" s="16">
        <f t="shared" si="128"/>
        <v>0</v>
      </c>
      <c r="Q139" s="16">
        <f t="shared" si="106"/>
        <v>0</v>
      </c>
    </row>
    <row r="140" spans="3:18" x14ac:dyDescent="0.25">
      <c r="C140" s="16"/>
      <c r="D140" s="16"/>
      <c r="E140" s="16">
        <f t="shared" ref="E140:P140" si="129">E316+E489</f>
        <v>0</v>
      </c>
      <c r="F140" s="16">
        <f t="shared" si="129"/>
        <v>0</v>
      </c>
      <c r="G140" s="16">
        <f t="shared" si="129"/>
        <v>0</v>
      </c>
      <c r="H140" s="16">
        <f t="shared" si="129"/>
        <v>0</v>
      </c>
      <c r="I140" s="16">
        <f t="shared" si="129"/>
        <v>0</v>
      </c>
      <c r="J140" s="16">
        <f t="shared" si="129"/>
        <v>0</v>
      </c>
      <c r="K140" s="16">
        <f t="shared" si="129"/>
        <v>0</v>
      </c>
      <c r="L140" s="16">
        <f t="shared" si="129"/>
        <v>0</v>
      </c>
      <c r="M140" s="16">
        <f t="shared" si="129"/>
        <v>0</v>
      </c>
      <c r="N140" s="16">
        <f t="shared" si="129"/>
        <v>0</v>
      </c>
      <c r="O140" s="16">
        <f t="shared" si="129"/>
        <v>0</v>
      </c>
      <c r="P140" s="16">
        <f t="shared" si="129"/>
        <v>0</v>
      </c>
      <c r="Q140" s="16">
        <f t="shared" si="106"/>
        <v>0</v>
      </c>
    </row>
    <row r="141" spans="3:18" x14ac:dyDescent="0.25">
      <c r="C141" s="935" t="s">
        <v>384</v>
      </c>
      <c r="D141" s="936"/>
      <c r="E141" s="140">
        <f t="shared" ref="E141:P141" si="130">SUM(E117:E140)</f>
        <v>595.13765751570361</v>
      </c>
      <c r="F141" s="140">
        <f t="shared" si="130"/>
        <v>609.05448108348241</v>
      </c>
      <c r="G141" s="140">
        <f t="shared" si="130"/>
        <v>579.0222674035798</v>
      </c>
      <c r="H141" s="140">
        <f t="shared" si="130"/>
        <v>467.74132971082537</v>
      </c>
      <c r="I141" s="140">
        <f t="shared" si="130"/>
        <v>557.74304792142073</v>
      </c>
      <c r="J141" s="140">
        <f t="shared" si="130"/>
        <v>488.41011138231784</v>
      </c>
      <c r="K141" s="140">
        <f t="shared" si="130"/>
        <v>594.13735002982276</v>
      </c>
      <c r="L141" s="140">
        <f t="shared" si="130"/>
        <v>462.95139667224356</v>
      </c>
      <c r="M141" s="140">
        <f t="shared" si="130"/>
        <v>512.03032985779794</v>
      </c>
      <c r="N141" s="140">
        <f t="shared" si="130"/>
        <v>544.39965142928952</v>
      </c>
      <c r="O141" s="140">
        <f t="shared" si="130"/>
        <v>556.24403744339463</v>
      </c>
      <c r="P141" s="140">
        <f t="shared" si="130"/>
        <v>596.84727501271425</v>
      </c>
      <c r="Q141" s="140">
        <f t="shared" si="106"/>
        <v>6563.7189354625925</v>
      </c>
      <c r="R141" s="492"/>
    </row>
    <row r="142" spans="3:18" x14ac:dyDescent="0.25">
      <c r="C142" s="1002" t="s">
        <v>385</v>
      </c>
      <c r="D142" s="1003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</row>
    <row r="143" spans="3:18" x14ac:dyDescent="0.25">
      <c r="C143" s="16"/>
      <c r="D143" s="16" t="s">
        <v>386</v>
      </c>
      <c r="E143" s="92">
        <f t="shared" ref="E143:P143" si="131">E319+E492</f>
        <v>175.39270390204746</v>
      </c>
      <c r="F143" s="92">
        <f t="shared" si="131"/>
        <v>846.37176752255095</v>
      </c>
      <c r="G143" s="92">
        <f t="shared" si="131"/>
        <v>545.22271397776194</v>
      </c>
      <c r="H143" s="92">
        <f t="shared" si="131"/>
        <v>72.690948770827532</v>
      </c>
      <c r="I143" s="92">
        <f t="shared" si="131"/>
        <v>3.0935758667552919</v>
      </c>
      <c r="J143" s="92">
        <f t="shared" si="131"/>
        <v>35.687944483584992</v>
      </c>
      <c r="K143" s="92">
        <f t="shared" si="131"/>
        <v>0</v>
      </c>
      <c r="L143" s="92">
        <f t="shared" si="131"/>
        <v>223.77602932380805</v>
      </c>
      <c r="M143" s="92">
        <f t="shared" si="131"/>
        <v>90.917951129526557</v>
      </c>
      <c r="N143" s="92">
        <f t="shared" si="131"/>
        <v>77.378534221380107</v>
      </c>
      <c r="O143" s="92">
        <f t="shared" si="131"/>
        <v>379.55511977830412</v>
      </c>
      <c r="P143" s="92">
        <f t="shared" si="131"/>
        <v>719.36544771465697</v>
      </c>
      <c r="Q143" s="92">
        <f>SUM(E143:P143)</f>
        <v>3169.4527366912043</v>
      </c>
      <c r="R143" s="492"/>
    </row>
    <row r="144" spans="3:18" x14ac:dyDescent="0.25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3:17" x14ac:dyDescent="0.2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3:17" x14ac:dyDescent="0.25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</row>
    <row r="147" spans="3:17" x14ac:dyDescent="0.25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</row>
    <row r="148" spans="3:17" x14ac:dyDescent="0.3">
      <c r="C148" s="16"/>
      <c r="D148" s="397" t="s">
        <v>489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</row>
    <row r="149" spans="3:17" x14ac:dyDescent="0.3">
      <c r="C149" s="16"/>
      <c r="D149" s="397" t="s">
        <v>490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</row>
    <row r="150" spans="3:17" x14ac:dyDescent="0.3">
      <c r="C150" s="16"/>
      <c r="D150" s="397" t="s">
        <v>460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</row>
    <row r="151" spans="3:17" x14ac:dyDescent="0.3">
      <c r="C151" s="16"/>
      <c r="D151" s="397" t="s">
        <v>461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</row>
    <row r="152" spans="3:17" x14ac:dyDescent="0.3">
      <c r="C152" s="16"/>
      <c r="D152" s="398" t="s">
        <v>462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3:17" x14ac:dyDescent="0.3">
      <c r="C153" s="16"/>
      <c r="D153" s="397" t="s">
        <v>463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3:17" x14ac:dyDescent="0.3">
      <c r="C154" s="16"/>
      <c r="D154" s="397" t="s">
        <v>464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</row>
    <row r="155" spans="3:17" x14ac:dyDescent="0.3">
      <c r="C155" s="16"/>
      <c r="D155" s="397" t="s">
        <v>465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</row>
    <row r="156" spans="3:17" x14ac:dyDescent="0.3">
      <c r="C156" s="16"/>
      <c r="D156" s="397" t="s">
        <v>466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</row>
    <row r="157" spans="3:17" x14ac:dyDescent="0.3">
      <c r="C157" s="16"/>
      <c r="D157" s="397" t="s">
        <v>467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</row>
    <row r="158" spans="3:17" x14ac:dyDescent="0.3">
      <c r="C158" s="16"/>
      <c r="D158" s="397" t="s">
        <v>468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</row>
    <row r="159" spans="3:17" x14ac:dyDescent="0.3">
      <c r="C159" s="16"/>
      <c r="D159" s="397" t="s">
        <v>469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</row>
    <row r="160" spans="3:17" x14ac:dyDescent="0.3">
      <c r="C160" s="16"/>
      <c r="D160" s="397" t="s">
        <v>470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</row>
    <row r="161" spans="3:18" x14ac:dyDescent="0.25"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</row>
    <row r="162" spans="3:18" x14ac:dyDescent="0.25"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</row>
    <row r="163" spans="3:18" x14ac:dyDescent="0.25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</row>
    <row r="164" spans="3:18" x14ac:dyDescent="0.25"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</row>
    <row r="165" spans="3:18" x14ac:dyDescent="0.25"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</row>
    <row r="166" spans="3:18" x14ac:dyDescent="0.25">
      <c r="C166" s="16"/>
      <c r="D166" s="16"/>
      <c r="E166" s="16">
        <f t="shared" ref="E166:P166" si="132">E338+E513</f>
        <v>0</v>
      </c>
      <c r="F166" s="16">
        <f t="shared" si="132"/>
        <v>0</v>
      </c>
      <c r="G166" s="16">
        <f t="shared" si="132"/>
        <v>0</v>
      </c>
      <c r="H166" s="16">
        <f t="shared" si="132"/>
        <v>0</v>
      </c>
      <c r="I166" s="16">
        <f t="shared" si="132"/>
        <v>0</v>
      </c>
      <c r="J166" s="16">
        <f t="shared" si="132"/>
        <v>0</v>
      </c>
      <c r="K166" s="16">
        <f t="shared" si="132"/>
        <v>0</v>
      </c>
      <c r="L166" s="16">
        <f t="shared" si="132"/>
        <v>0</v>
      </c>
      <c r="M166" s="16">
        <f t="shared" si="132"/>
        <v>0</v>
      </c>
      <c r="N166" s="16">
        <f t="shared" si="132"/>
        <v>0</v>
      </c>
      <c r="O166" s="16">
        <f t="shared" si="132"/>
        <v>0</v>
      </c>
      <c r="P166" s="16">
        <f t="shared" si="132"/>
        <v>0</v>
      </c>
      <c r="Q166" s="16">
        <f t="shared" ref="Q166:Q173" si="133">SUM(E166:P166)</f>
        <v>0</v>
      </c>
    </row>
    <row r="167" spans="3:18" x14ac:dyDescent="0.25">
      <c r="C167" s="16"/>
      <c r="D167" s="16"/>
      <c r="E167" s="16">
        <f t="shared" ref="E167:P167" si="134">E339+E514</f>
        <v>0</v>
      </c>
      <c r="F167" s="16">
        <f t="shared" si="134"/>
        <v>0</v>
      </c>
      <c r="G167" s="16">
        <f t="shared" si="134"/>
        <v>0</v>
      </c>
      <c r="H167" s="16">
        <f t="shared" si="134"/>
        <v>0</v>
      </c>
      <c r="I167" s="16">
        <f t="shared" si="134"/>
        <v>0</v>
      </c>
      <c r="J167" s="16">
        <f t="shared" si="134"/>
        <v>0</v>
      </c>
      <c r="K167" s="16">
        <f t="shared" si="134"/>
        <v>0</v>
      </c>
      <c r="L167" s="16">
        <f t="shared" si="134"/>
        <v>0</v>
      </c>
      <c r="M167" s="16">
        <f t="shared" si="134"/>
        <v>0</v>
      </c>
      <c r="N167" s="16">
        <f t="shared" si="134"/>
        <v>0</v>
      </c>
      <c r="O167" s="16">
        <f t="shared" si="134"/>
        <v>0</v>
      </c>
      <c r="P167" s="16">
        <f t="shared" si="134"/>
        <v>0</v>
      </c>
      <c r="Q167" s="16">
        <f t="shared" si="133"/>
        <v>0</v>
      </c>
    </row>
    <row r="168" spans="3:18" x14ac:dyDescent="0.25">
      <c r="C168" s="16"/>
      <c r="D168" s="16"/>
      <c r="E168" s="16">
        <f t="shared" ref="E168:P168" si="135">E340+E515</f>
        <v>0</v>
      </c>
      <c r="F168" s="16">
        <f t="shared" si="135"/>
        <v>0</v>
      </c>
      <c r="G168" s="16">
        <f t="shared" si="135"/>
        <v>0</v>
      </c>
      <c r="H168" s="16">
        <f t="shared" si="135"/>
        <v>0</v>
      </c>
      <c r="I168" s="16">
        <f t="shared" si="135"/>
        <v>0</v>
      </c>
      <c r="J168" s="16">
        <f t="shared" si="135"/>
        <v>0</v>
      </c>
      <c r="K168" s="16">
        <f t="shared" si="135"/>
        <v>0</v>
      </c>
      <c r="L168" s="16">
        <f t="shared" si="135"/>
        <v>0</v>
      </c>
      <c r="M168" s="16">
        <f t="shared" si="135"/>
        <v>0</v>
      </c>
      <c r="N168" s="16">
        <f t="shared" si="135"/>
        <v>0</v>
      </c>
      <c r="O168" s="16">
        <f t="shared" si="135"/>
        <v>0</v>
      </c>
      <c r="P168" s="16">
        <f t="shared" si="135"/>
        <v>0</v>
      </c>
      <c r="Q168" s="16">
        <f t="shared" si="133"/>
        <v>0</v>
      </c>
    </row>
    <row r="169" spans="3:18" x14ac:dyDescent="0.25">
      <c r="C169" s="16"/>
      <c r="D169" s="16"/>
      <c r="E169" s="16">
        <f t="shared" ref="E169:P169" si="136">E341+E516</f>
        <v>0</v>
      </c>
      <c r="F169" s="16">
        <f t="shared" si="136"/>
        <v>0</v>
      </c>
      <c r="G169" s="16">
        <f t="shared" si="136"/>
        <v>0</v>
      </c>
      <c r="H169" s="16">
        <f t="shared" si="136"/>
        <v>0</v>
      </c>
      <c r="I169" s="16">
        <f t="shared" si="136"/>
        <v>0</v>
      </c>
      <c r="J169" s="16">
        <f t="shared" si="136"/>
        <v>0</v>
      </c>
      <c r="K169" s="16">
        <f t="shared" si="136"/>
        <v>0</v>
      </c>
      <c r="L169" s="16">
        <f t="shared" si="136"/>
        <v>0</v>
      </c>
      <c r="M169" s="16">
        <f t="shared" si="136"/>
        <v>0</v>
      </c>
      <c r="N169" s="16">
        <f t="shared" si="136"/>
        <v>0</v>
      </c>
      <c r="O169" s="16">
        <f t="shared" si="136"/>
        <v>0</v>
      </c>
      <c r="P169" s="16">
        <f t="shared" si="136"/>
        <v>0</v>
      </c>
      <c r="Q169" s="16">
        <f t="shared" si="133"/>
        <v>0</v>
      </c>
    </row>
    <row r="170" spans="3:18" x14ac:dyDescent="0.25">
      <c r="C170" s="16"/>
      <c r="D170" s="16"/>
      <c r="E170" s="16">
        <f t="shared" ref="E170:P170" si="137">E342+E517</f>
        <v>0</v>
      </c>
      <c r="F170" s="16">
        <f t="shared" si="137"/>
        <v>0</v>
      </c>
      <c r="G170" s="16">
        <f t="shared" si="137"/>
        <v>0</v>
      </c>
      <c r="H170" s="16">
        <f t="shared" si="137"/>
        <v>0</v>
      </c>
      <c r="I170" s="16">
        <f t="shared" si="137"/>
        <v>0</v>
      </c>
      <c r="J170" s="16">
        <f t="shared" si="137"/>
        <v>0</v>
      </c>
      <c r="K170" s="16">
        <f t="shared" si="137"/>
        <v>0</v>
      </c>
      <c r="L170" s="16">
        <f t="shared" si="137"/>
        <v>0</v>
      </c>
      <c r="M170" s="16">
        <f t="shared" si="137"/>
        <v>0</v>
      </c>
      <c r="N170" s="16">
        <f t="shared" si="137"/>
        <v>0</v>
      </c>
      <c r="O170" s="16">
        <f t="shared" si="137"/>
        <v>0</v>
      </c>
      <c r="P170" s="16">
        <f t="shared" si="137"/>
        <v>0</v>
      </c>
      <c r="Q170" s="16">
        <f t="shared" si="133"/>
        <v>0</v>
      </c>
    </row>
    <row r="171" spans="3:18" x14ac:dyDescent="0.25">
      <c r="C171" s="16"/>
      <c r="D171" s="16"/>
      <c r="E171" s="16">
        <f t="shared" ref="E171:P171" si="138">E343+E518</f>
        <v>0</v>
      </c>
      <c r="F171" s="16">
        <f t="shared" si="138"/>
        <v>0</v>
      </c>
      <c r="G171" s="16">
        <f t="shared" si="138"/>
        <v>0</v>
      </c>
      <c r="H171" s="16">
        <f t="shared" si="138"/>
        <v>0</v>
      </c>
      <c r="I171" s="16">
        <f t="shared" si="138"/>
        <v>0</v>
      </c>
      <c r="J171" s="16">
        <f t="shared" si="138"/>
        <v>0</v>
      </c>
      <c r="K171" s="16">
        <f t="shared" si="138"/>
        <v>0</v>
      </c>
      <c r="L171" s="16">
        <f t="shared" si="138"/>
        <v>0</v>
      </c>
      <c r="M171" s="16">
        <f t="shared" si="138"/>
        <v>0</v>
      </c>
      <c r="N171" s="16">
        <f t="shared" si="138"/>
        <v>0</v>
      </c>
      <c r="O171" s="16">
        <f t="shared" si="138"/>
        <v>0</v>
      </c>
      <c r="P171" s="16">
        <f t="shared" si="138"/>
        <v>0</v>
      </c>
      <c r="Q171" s="16">
        <f t="shared" si="133"/>
        <v>0</v>
      </c>
    </row>
    <row r="172" spans="3:18" x14ac:dyDescent="0.25">
      <c r="C172" s="16"/>
      <c r="D172" s="16"/>
      <c r="E172" s="16">
        <f t="shared" ref="E172:P172" si="139">E344+E519</f>
        <v>0</v>
      </c>
      <c r="F172" s="16">
        <f t="shared" si="139"/>
        <v>0</v>
      </c>
      <c r="G172" s="16">
        <f t="shared" si="139"/>
        <v>0</v>
      </c>
      <c r="H172" s="16">
        <f t="shared" si="139"/>
        <v>0</v>
      </c>
      <c r="I172" s="16">
        <f t="shared" si="139"/>
        <v>0</v>
      </c>
      <c r="J172" s="16">
        <f t="shared" si="139"/>
        <v>0</v>
      </c>
      <c r="K172" s="16">
        <f t="shared" si="139"/>
        <v>0</v>
      </c>
      <c r="L172" s="16">
        <f t="shared" si="139"/>
        <v>0</v>
      </c>
      <c r="M172" s="16">
        <f t="shared" si="139"/>
        <v>0</v>
      </c>
      <c r="N172" s="16">
        <f t="shared" si="139"/>
        <v>0</v>
      </c>
      <c r="O172" s="16">
        <f t="shared" si="139"/>
        <v>0</v>
      </c>
      <c r="P172" s="16">
        <f t="shared" si="139"/>
        <v>0</v>
      </c>
      <c r="Q172" s="16">
        <f t="shared" si="133"/>
        <v>0</v>
      </c>
    </row>
    <row r="173" spans="3:18" x14ac:dyDescent="0.25">
      <c r="C173" s="935" t="s">
        <v>387</v>
      </c>
      <c r="D173" s="936"/>
      <c r="E173" s="28">
        <f t="shared" ref="E173:P173" si="140">SUM(E143:E172)</f>
        <v>175.39270390204746</v>
      </c>
      <c r="F173" s="28">
        <f t="shared" si="140"/>
        <v>846.37176752255095</v>
      </c>
      <c r="G173" s="28">
        <f t="shared" si="140"/>
        <v>545.22271397776194</v>
      </c>
      <c r="H173" s="28">
        <f t="shared" si="140"/>
        <v>72.690948770827532</v>
      </c>
      <c r="I173" s="28">
        <f t="shared" si="140"/>
        <v>3.0935758667552919</v>
      </c>
      <c r="J173" s="28">
        <f t="shared" si="140"/>
        <v>35.687944483584992</v>
      </c>
      <c r="K173" s="28">
        <f t="shared" si="140"/>
        <v>0</v>
      </c>
      <c r="L173" s="28">
        <f t="shared" si="140"/>
        <v>223.77602932380805</v>
      </c>
      <c r="M173" s="28">
        <f t="shared" si="140"/>
        <v>90.917951129526557</v>
      </c>
      <c r="N173" s="28">
        <f t="shared" si="140"/>
        <v>77.378534221380107</v>
      </c>
      <c r="O173" s="28">
        <f t="shared" si="140"/>
        <v>379.55511977830412</v>
      </c>
      <c r="P173" s="28">
        <f t="shared" si="140"/>
        <v>719.36544771465697</v>
      </c>
      <c r="Q173" s="28">
        <f t="shared" si="133"/>
        <v>3169.4527366912043</v>
      </c>
      <c r="R173" s="492"/>
    </row>
    <row r="174" spans="3:18" x14ac:dyDescent="0.25">
      <c r="C174" s="1002" t="s">
        <v>388</v>
      </c>
      <c r="D174" s="1003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</row>
    <row r="175" spans="3:18" x14ac:dyDescent="0.25">
      <c r="C175" s="16" t="s">
        <v>389</v>
      </c>
      <c r="D175" s="16" t="s">
        <v>390</v>
      </c>
      <c r="E175" s="92">
        <f>E522+E347</f>
        <v>173.18364056134649</v>
      </c>
      <c r="F175" s="92">
        <f t="shared" ref="F175:P175" si="141">F522+F347</f>
        <v>267.83982727971005</v>
      </c>
      <c r="G175" s="92">
        <f t="shared" si="141"/>
        <v>272.285907771952</v>
      </c>
      <c r="H175" s="92">
        <f t="shared" si="141"/>
        <v>229.07151999093981</v>
      </c>
      <c r="I175" s="92">
        <f t="shared" si="141"/>
        <v>267.9703683128804</v>
      </c>
      <c r="J175" s="92">
        <f t="shared" si="141"/>
        <v>261.38107883477227</v>
      </c>
      <c r="K175" s="92">
        <f t="shared" si="141"/>
        <v>262.21638517473696</v>
      </c>
      <c r="L175" s="92">
        <f t="shared" si="141"/>
        <v>242.32495790175875</v>
      </c>
      <c r="M175" s="92">
        <f t="shared" si="141"/>
        <v>185.71356613431061</v>
      </c>
      <c r="N175" s="92">
        <f t="shared" si="141"/>
        <v>188.39362767257612</v>
      </c>
      <c r="O175" s="92">
        <f t="shared" si="141"/>
        <v>32.035800317346983</v>
      </c>
      <c r="P175" s="92">
        <f t="shared" si="141"/>
        <v>34.050336148684138</v>
      </c>
      <c r="Q175" s="92">
        <f>SUM(E175:P175)</f>
        <v>2416.4670161010145</v>
      </c>
      <c r="R175" s="492"/>
    </row>
    <row r="176" spans="3:18" x14ac:dyDescent="0.25">
      <c r="C176" s="16" t="s">
        <v>389</v>
      </c>
      <c r="D176" s="16" t="s">
        <v>391</v>
      </c>
      <c r="E176" s="92">
        <f t="shared" ref="E176:P176" si="142">E523+E348</f>
        <v>0</v>
      </c>
      <c r="F176" s="92">
        <f t="shared" si="142"/>
        <v>0</v>
      </c>
      <c r="G176" s="92">
        <f t="shared" si="142"/>
        <v>0</v>
      </c>
      <c r="H176" s="92">
        <f t="shared" si="142"/>
        <v>0</v>
      </c>
      <c r="I176" s="92">
        <f t="shared" si="142"/>
        <v>0</v>
      </c>
      <c r="J176" s="92">
        <f t="shared" si="142"/>
        <v>0</v>
      </c>
      <c r="K176" s="92">
        <f t="shared" si="142"/>
        <v>0</v>
      </c>
      <c r="L176" s="92">
        <f t="shared" si="142"/>
        <v>0</v>
      </c>
      <c r="M176" s="92">
        <f t="shared" si="142"/>
        <v>0</v>
      </c>
      <c r="N176" s="92">
        <f t="shared" si="142"/>
        <v>0</v>
      </c>
      <c r="O176" s="92">
        <f t="shared" si="142"/>
        <v>0</v>
      </c>
      <c r="P176" s="92">
        <f t="shared" si="142"/>
        <v>0</v>
      </c>
      <c r="Q176" s="92">
        <f>SUM(E176:P176)</f>
        <v>0</v>
      </c>
    </row>
    <row r="177" spans="2:18" x14ac:dyDescent="0.25">
      <c r="C177" s="935" t="s">
        <v>392</v>
      </c>
      <c r="D177" s="936"/>
      <c r="E177" s="140">
        <f>E175+E176</f>
        <v>173.18364056134649</v>
      </c>
      <c r="F177" s="140">
        <f t="shared" ref="F177:P177" si="143">F175+F176</f>
        <v>267.83982727971005</v>
      </c>
      <c r="G177" s="140">
        <f t="shared" si="143"/>
        <v>272.285907771952</v>
      </c>
      <c r="H177" s="140">
        <f t="shared" si="143"/>
        <v>229.07151999093981</v>
      </c>
      <c r="I177" s="140">
        <f t="shared" si="143"/>
        <v>267.9703683128804</v>
      </c>
      <c r="J177" s="140">
        <f t="shared" si="143"/>
        <v>261.38107883477227</v>
      </c>
      <c r="K177" s="140">
        <f t="shared" si="143"/>
        <v>262.21638517473696</v>
      </c>
      <c r="L177" s="140">
        <f t="shared" si="143"/>
        <v>242.32495790175875</v>
      </c>
      <c r="M177" s="140">
        <f t="shared" si="143"/>
        <v>185.71356613431061</v>
      </c>
      <c r="N177" s="140">
        <f t="shared" si="143"/>
        <v>188.39362767257612</v>
      </c>
      <c r="O177" s="140">
        <f t="shared" si="143"/>
        <v>32.035800317346983</v>
      </c>
      <c r="P177" s="140">
        <f t="shared" si="143"/>
        <v>34.050336148684138</v>
      </c>
      <c r="Q177" s="140">
        <f>SUM(E177:P177)</f>
        <v>2416.4670161010145</v>
      </c>
      <c r="R177" s="492"/>
    </row>
    <row r="178" spans="2:18" x14ac:dyDescent="0.25">
      <c r="C178" s="935" t="s">
        <v>201</v>
      </c>
      <c r="D178" s="936"/>
      <c r="E178" s="140">
        <f>E50+E96+E105+E115+E141+E173+E177</f>
        <v>4347.0369996333375</v>
      </c>
      <c r="F178" s="140">
        <f t="shared" ref="F178:P178" si="144">F50+F96+F105+F115+F141+F173+F177</f>
        <v>3986.021739211707</v>
      </c>
      <c r="G178" s="140">
        <f t="shared" si="144"/>
        <v>3844.269336459156</v>
      </c>
      <c r="H178" s="140">
        <f t="shared" si="144"/>
        <v>3733.1729673571772</v>
      </c>
      <c r="I178" s="140">
        <f t="shared" si="144"/>
        <v>3962.7946201458303</v>
      </c>
      <c r="J178" s="140">
        <f t="shared" si="144"/>
        <v>4041.4890348786562</v>
      </c>
      <c r="K178" s="140">
        <f t="shared" si="144"/>
        <v>3822.7390910372765</v>
      </c>
      <c r="L178" s="140">
        <f t="shared" si="144"/>
        <v>3814.6251446016777</v>
      </c>
      <c r="M178" s="140">
        <f t="shared" si="144"/>
        <v>3954.5402422134757</v>
      </c>
      <c r="N178" s="140">
        <f t="shared" si="144"/>
        <v>4243.7413676458982</v>
      </c>
      <c r="O178" s="140">
        <f t="shared" si="144"/>
        <v>4281.5079803530443</v>
      </c>
      <c r="P178" s="140">
        <f t="shared" si="144"/>
        <v>5155.1997603964319</v>
      </c>
      <c r="Q178" s="140">
        <f>Q50+Q96+Q105+Q115+Q141+Q173+Q177</f>
        <v>50588.875068933674</v>
      </c>
      <c r="R178" s="492"/>
    </row>
    <row r="180" spans="2:18" x14ac:dyDescent="0.25">
      <c r="C180" s="22" t="s">
        <v>471</v>
      </c>
      <c r="J180" s="25"/>
    </row>
    <row r="181" spans="2:18" x14ac:dyDescent="0.25">
      <c r="C181" s="13"/>
      <c r="Q181" s="25" t="s">
        <v>101</v>
      </c>
    </row>
    <row r="182" spans="2:18" x14ac:dyDescent="0.25">
      <c r="C182" s="940" t="s">
        <v>310</v>
      </c>
      <c r="D182" s="940" t="s">
        <v>311</v>
      </c>
      <c r="E182" s="946" t="s">
        <v>425</v>
      </c>
      <c r="F182" s="946"/>
      <c r="G182" s="946"/>
      <c r="H182" s="946"/>
      <c r="I182" s="946"/>
      <c r="J182" s="946"/>
      <c r="K182" s="946"/>
      <c r="L182" s="946"/>
      <c r="M182" s="946"/>
      <c r="N182" s="946"/>
      <c r="O182" s="946"/>
      <c r="P182" s="946"/>
      <c r="Q182" s="946"/>
    </row>
    <row r="183" spans="2:18" x14ac:dyDescent="0.25">
      <c r="C183" s="942"/>
      <c r="D183" s="942"/>
      <c r="E183" s="12" t="s">
        <v>223</v>
      </c>
      <c r="F183" s="12" t="s">
        <v>224</v>
      </c>
      <c r="G183" s="12" t="s">
        <v>225</v>
      </c>
      <c r="H183" s="12" t="s">
        <v>226</v>
      </c>
      <c r="I183" s="12" t="s">
        <v>227</v>
      </c>
      <c r="J183" s="12" t="s">
        <v>228</v>
      </c>
      <c r="K183" s="12" t="s">
        <v>229</v>
      </c>
      <c r="L183" s="12" t="s">
        <v>230</v>
      </c>
      <c r="M183" s="12" t="s">
        <v>231</v>
      </c>
      <c r="N183" s="12" t="s">
        <v>232</v>
      </c>
      <c r="O183" s="12" t="s">
        <v>233</v>
      </c>
      <c r="P183" s="12" t="s">
        <v>234</v>
      </c>
      <c r="Q183" s="12" t="s">
        <v>90</v>
      </c>
    </row>
    <row r="184" spans="2:18" x14ac:dyDescent="0.25">
      <c r="C184" s="944"/>
      <c r="D184" s="944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</row>
    <row r="185" spans="2:18" x14ac:dyDescent="0.25">
      <c r="B185" s="85"/>
      <c r="C185" s="1002" t="s">
        <v>312</v>
      </c>
      <c r="D185" s="1003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</row>
    <row r="186" spans="2:18" x14ac:dyDescent="0.25">
      <c r="C186" s="935" t="s">
        <v>313</v>
      </c>
      <c r="D186" s="93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</row>
    <row r="187" spans="2:18" x14ac:dyDescent="0.25">
      <c r="B187" s="85"/>
      <c r="C187" s="1013" t="s">
        <v>314</v>
      </c>
      <c r="D187" s="84" t="s">
        <v>315</v>
      </c>
      <c r="E187" s="263">
        <f>'[40]TGSPDCL MoD'!U4+'[40]TGSPDCL MoD'!U5</f>
        <v>31.015255427583462</v>
      </c>
      <c r="F187" s="263">
        <f>'[40]TGSPDCL MoD'!V4+'[40]TGSPDCL MoD'!V5</f>
        <v>37.123345547691969</v>
      </c>
      <c r="G187" s="263">
        <f>'[40]TGSPDCL MoD'!W4+'[40]TGSPDCL MoD'!W5</f>
        <v>35.896247995557502</v>
      </c>
      <c r="H187" s="263">
        <f>'[40]TGSPDCL MoD'!X4+'[40]TGSPDCL MoD'!X5</f>
        <v>0</v>
      </c>
      <c r="I187" s="263">
        <f>'[40]TGSPDCL MoD'!Y4+'[40]TGSPDCL MoD'!Y5</f>
        <v>12.357914627289967</v>
      </c>
      <c r="J187" s="263">
        <f>'[40]TGSPDCL MoD'!Z4+'[40]TGSPDCL MoD'!Z5</f>
        <v>26.795666355600495</v>
      </c>
      <c r="K187" s="263">
        <f>'[40]TGSPDCL MoD'!AA4+'[40]TGSPDCL MoD'!AA5</f>
        <v>23.901021696736642</v>
      </c>
      <c r="L187" s="263">
        <f>'[40]TGSPDCL MoD'!AB4+'[40]TGSPDCL MoD'!AB5</f>
        <v>36.534919529102545</v>
      </c>
      <c r="M187" s="263">
        <f>'[40]TGSPDCL MoD'!AC4+'[40]TGSPDCL MoD'!AC5</f>
        <v>30.716936228649654</v>
      </c>
      <c r="N187" s="263">
        <f>'[40]TGSPDCL MoD'!AD4+'[40]TGSPDCL MoD'!AD5</f>
        <v>30.96474629239804</v>
      </c>
      <c r="O187" s="263">
        <f>'[40]TGSPDCL MoD'!AE4+'[40]TGSPDCL MoD'!AE5</f>
        <v>29.718401235003672</v>
      </c>
      <c r="P187" s="263">
        <f>'[40]TGSPDCL MoD'!AF4+'[40]TGSPDCL MoD'!AF5</f>
        <v>36.123135064386048</v>
      </c>
      <c r="Q187" s="263">
        <f t="shared" ref="Q187:Q205" si="145">SUM(E187:P187)</f>
        <v>331.14759000000004</v>
      </c>
    </row>
    <row r="188" spans="2:18" x14ac:dyDescent="0.25">
      <c r="B188" s="85"/>
      <c r="C188" s="1014"/>
      <c r="D188" s="84" t="s">
        <v>316</v>
      </c>
      <c r="E188" s="263">
        <f>'[40]TGSPDCL MoD'!U6</f>
        <v>39.380058222321679</v>
      </c>
      <c r="F188" s="263">
        <f>'[40]TGSPDCL MoD'!V6</f>
        <v>0</v>
      </c>
      <c r="G188" s="263">
        <f>'[40]TGSPDCL MoD'!W6</f>
        <v>22.730189614782127</v>
      </c>
      <c r="H188" s="263">
        <f>'[40]TGSPDCL MoD'!X6</f>
        <v>38.920782397977753</v>
      </c>
      <c r="I188" s="263">
        <f>'[40]TGSPDCL MoD'!Y6</f>
        <v>32.295733136202301</v>
      </c>
      <c r="J188" s="263">
        <f>'[40]TGSPDCL MoD'!Z6</f>
        <v>33.935212664322627</v>
      </c>
      <c r="K188" s="263">
        <f>'[40]TGSPDCL MoD'!AA6</f>
        <v>33.886058153433652</v>
      </c>
      <c r="L188" s="263">
        <f>'[40]TGSPDCL MoD'!AB6</f>
        <v>44.499948682460783</v>
      </c>
      <c r="M188" s="263">
        <f>'[40]TGSPDCL MoD'!AC6</f>
        <v>40.028610913167974</v>
      </c>
      <c r="N188" s="263">
        <f>'[40]TGSPDCL MoD'!AD6</f>
        <v>39.229502260087955</v>
      </c>
      <c r="O188" s="263">
        <f>'[40]TGSPDCL MoD'!AE6</f>
        <v>37.670418548707161</v>
      </c>
      <c r="P188" s="263">
        <f>'[40]TGSPDCL MoD'!AF6</f>
        <v>44.990835406535908</v>
      </c>
      <c r="Q188" s="263">
        <f t="shared" si="145"/>
        <v>407.56734999999992</v>
      </c>
    </row>
    <row r="189" spans="2:18" x14ac:dyDescent="0.25">
      <c r="B189" s="85"/>
      <c r="C189" s="1014"/>
      <c r="D189" s="84" t="s">
        <v>317</v>
      </c>
      <c r="E189" s="263">
        <f>'[40]TGSPDCL MoD'!U7</f>
        <v>108.74456244880767</v>
      </c>
      <c r="F189" s="263">
        <f>'[40]TGSPDCL MoD'!V7</f>
        <v>0</v>
      </c>
      <c r="G189" s="263">
        <f>'[40]TGSPDCL MoD'!W7</f>
        <v>57.051966586785412</v>
      </c>
      <c r="H189" s="263">
        <f>'[40]TGSPDCL MoD'!X7</f>
        <v>107.18731721735014</v>
      </c>
      <c r="I189" s="263">
        <f>'[40]TGSPDCL MoD'!Y7</f>
        <v>86.815398137938487</v>
      </c>
      <c r="J189" s="263">
        <f>'[40]TGSPDCL MoD'!Z7</f>
        <v>86.654152762642781</v>
      </c>
      <c r="K189" s="263">
        <f>'[40]TGSPDCL MoD'!AA7</f>
        <v>88.015381316514947</v>
      </c>
      <c r="L189" s="263">
        <f>'[40]TGSPDCL MoD'!AB7</f>
        <v>112.75867239988335</v>
      </c>
      <c r="M189" s="263">
        <f>'[40]TGSPDCL MoD'!AC7</f>
        <v>100.60065246926335</v>
      </c>
      <c r="N189" s="263">
        <f>'[40]TGSPDCL MoD'!AD7</f>
        <v>100.47038810658785</v>
      </c>
      <c r="O189" s="263">
        <f>'[40]TGSPDCL MoD'!AE7</f>
        <v>96.789629083633272</v>
      </c>
      <c r="P189" s="263">
        <f>'[40]TGSPDCL MoD'!AF7</f>
        <v>116.24491447059282</v>
      </c>
      <c r="Q189" s="263">
        <f t="shared" si="145"/>
        <v>1061.3330350000001</v>
      </c>
    </row>
    <row r="190" spans="2:18" x14ac:dyDescent="0.25">
      <c r="B190" s="85"/>
      <c r="C190" s="1014"/>
      <c r="D190" s="84" t="s">
        <v>318</v>
      </c>
      <c r="E190" s="263">
        <f>'[40]TGSPDCL MoD'!U8</f>
        <v>9.9784768023840371</v>
      </c>
      <c r="F190" s="263">
        <f>'[40]TGSPDCL MoD'!V8</f>
        <v>0</v>
      </c>
      <c r="G190" s="263">
        <f>'[40]TGSPDCL MoD'!W8</f>
        <v>5.750308665780568</v>
      </c>
      <c r="H190" s="263">
        <f>'[40]TGSPDCL MoD'!X8</f>
        <v>9.5246534223885941</v>
      </c>
      <c r="I190" s="263">
        <f>'[40]TGSPDCL MoD'!Y8</f>
        <v>7.9517748755721076</v>
      </c>
      <c r="J190" s="263">
        <f>'[40]TGSPDCL MoD'!Z8</f>
        <v>8.4563362732067908</v>
      </c>
      <c r="K190" s="263">
        <f>'[40]TGSPDCL MoD'!AA8</f>
        <v>7.6896284511026938</v>
      </c>
      <c r="L190" s="263">
        <f>'[40]TGSPDCL MoD'!AB8</f>
        <v>11.74687660906182</v>
      </c>
      <c r="M190" s="263">
        <f>'[40]TGSPDCL MoD'!AC8</f>
        <v>9.3377578042932523</v>
      </c>
      <c r="N190" s="263">
        <f>'[40]TGSPDCL MoD'!AD8</f>
        <v>9.786799846858008</v>
      </c>
      <c r="O190" s="263">
        <f>'[40]TGSPDCL MoD'!AE8</f>
        <v>9.5500224312082302</v>
      </c>
      <c r="P190" s="263">
        <f>'[40]TGSPDCL MoD'!AF8</f>
        <v>11.62182481814391</v>
      </c>
      <c r="Q190" s="263">
        <f t="shared" si="145"/>
        <v>101.39446000000001</v>
      </c>
    </row>
    <row r="191" spans="2:18" x14ac:dyDescent="0.25">
      <c r="B191" s="85"/>
      <c r="C191" s="1014"/>
      <c r="D191" s="84" t="s">
        <v>319</v>
      </c>
      <c r="E191" s="263">
        <f>'[40]TGSPDCL MoD'!U9</f>
        <v>34.405006755406006</v>
      </c>
      <c r="F191" s="263">
        <f>'[40]TGSPDCL MoD'!V9</f>
        <v>35.551840313919541</v>
      </c>
      <c r="G191" s="263">
        <f>'[40]TGSPDCL MoD'!W9</f>
        <v>34.527835314456446</v>
      </c>
      <c r="H191" s="263">
        <f>'[40]TGSPDCL MoD'!X9</f>
        <v>36.302935531819244</v>
      </c>
      <c r="I191" s="263">
        <f>'[40]TGSPDCL MoD'!Y9</f>
        <v>29.543078570721871</v>
      </c>
      <c r="J191" s="263">
        <f>'[40]TGSPDCL MoD'!Z9</f>
        <v>32.22440773569717</v>
      </c>
      <c r="K191" s="263">
        <f>'[40]TGSPDCL MoD'!AA9</f>
        <v>0</v>
      </c>
      <c r="L191" s="263">
        <f>'[40]TGSPDCL MoD'!AB9</f>
        <v>17.202503377703003</v>
      </c>
      <c r="M191" s="263">
        <f>'[40]TGSPDCL MoD'!AC9</f>
        <v>34.626711986407322</v>
      </c>
      <c r="N191" s="263">
        <f>'[40]TGSPDCL MoD'!AD9</f>
        <v>31.045269006521288</v>
      </c>
      <c r="O191" s="263">
        <f>'[40]TGSPDCL MoD'!AE9</f>
        <v>31.212804969111364</v>
      </c>
      <c r="P191" s="263">
        <f>'[40]TGSPDCL MoD'!AF9</f>
        <v>38.097116438236711</v>
      </c>
      <c r="Q191" s="263">
        <f t="shared" si="145"/>
        <v>354.73950999999988</v>
      </c>
    </row>
    <row r="192" spans="2:18" x14ac:dyDescent="0.25">
      <c r="B192" s="85"/>
      <c r="C192" s="1014"/>
      <c r="D192" s="84" t="s">
        <v>320</v>
      </c>
      <c r="E192" s="263">
        <f>'[40]TGSPDCL MoD'!U10</f>
        <v>55.676796363433162</v>
      </c>
      <c r="F192" s="263">
        <f>'[40]TGSPDCL MoD'!V10</f>
        <v>56.552888603815191</v>
      </c>
      <c r="G192" s="263">
        <f>'[40]TGSPDCL MoD'!W10</f>
        <v>55.676796363433162</v>
      </c>
      <c r="H192" s="263">
        <f>'[40]TGSPDCL MoD'!X10</f>
        <v>61.759038681516095</v>
      </c>
      <c r="I192" s="263">
        <f>'[40]TGSPDCL MoD'!Y10</f>
        <v>50.930602925247335</v>
      </c>
      <c r="J192" s="263">
        <f>'[40]TGSPDCL MoD'!Z10</f>
        <v>57.684273905428746</v>
      </c>
      <c r="K192" s="263">
        <f>'[40]TGSPDCL MoD'!AA10</f>
        <v>51.799257659953447</v>
      </c>
      <c r="L192" s="263">
        <f>'[40]TGSPDCL MoD'!AB10</f>
        <v>0</v>
      </c>
      <c r="M192" s="263">
        <f>'[40]TGSPDCL MoD'!AC10</f>
        <v>28.604619899046412</v>
      </c>
      <c r="N192" s="263">
        <f>'[40]TGSPDCL MoD'!AD10</f>
        <v>57.5326895755476</v>
      </c>
      <c r="O192" s="263">
        <f>'[40]TGSPDCL MoD'!AE10</f>
        <v>56.025723778743824</v>
      </c>
      <c r="P192" s="263">
        <f>'[40]TGSPDCL MoD'!AF10</f>
        <v>62.197502243835245</v>
      </c>
      <c r="Q192" s="263">
        <f t="shared" si="145"/>
        <v>594.44019000000026</v>
      </c>
    </row>
    <row r="193" spans="2:18" x14ac:dyDescent="0.25">
      <c r="B193" s="85"/>
      <c r="C193" s="1014"/>
      <c r="D193" s="84" t="s">
        <v>321</v>
      </c>
      <c r="E193" s="263">
        <f>SUM('[40]TGSPDCL MoD'!U11:U14)</f>
        <v>137.96485346900079</v>
      </c>
      <c r="F193" s="263">
        <f>SUM('[40]TGSPDCL MoD'!V11:V14)</f>
        <v>70.512755820557743</v>
      </c>
      <c r="G193" s="263">
        <f>SUM('[40]TGSPDCL MoD'!W11:W14)</f>
        <v>102.92627866700045</v>
      </c>
      <c r="H193" s="263">
        <f>SUM('[40]TGSPDCL MoD'!X11:X14)</f>
        <v>147.90043016516165</v>
      </c>
      <c r="I193" s="263">
        <f>SUM('[40]TGSPDCL MoD'!Y11:Y14)</f>
        <v>107.75945379599324</v>
      </c>
      <c r="J193" s="263">
        <f>SUM('[40]TGSPDCL MoD'!Z11:Z14)</f>
        <v>107.52347369238639</v>
      </c>
      <c r="K193" s="263">
        <f>SUM('[40]TGSPDCL MoD'!AA11:AA14)</f>
        <v>123.0373063392417</v>
      </c>
      <c r="L193" s="263">
        <f>SUM('[40]TGSPDCL MoD'!AB11:AB14)</f>
        <v>102.80494056421995</v>
      </c>
      <c r="M193" s="263">
        <f>SUM('[40]TGSPDCL MoD'!AC11:AC14)</f>
        <v>123.84402224938304</v>
      </c>
      <c r="N193" s="263">
        <f>SUM('[40]TGSPDCL MoD'!AD11:AD14)</f>
        <v>140.30518856843258</v>
      </c>
      <c r="O193" s="263">
        <f>SUM('[40]TGSPDCL MoD'!AE11:AE14)</f>
        <v>132.71554812518977</v>
      </c>
      <c r="P193" s="263">
        <f>SUM('[40]TGSPDCL MoD'!AF11:AF14)</f>
        <v>156.28267354343214</v>
      </c>
      <c r="Q193" s="263">
        <f t="shared" si="145"/>
        <v>1453.5769249999994</v>
      </c>
    </row>
    <row r="194" spans="2:18" x14ac:dyDescent="0.25">
      <c r="B194" s="85"/>
      <c r="C194" s="1014"/>
      <c r="D194" s="84" t="s">
        <v>322</v>
      </c>
      <c r="E194" s="263">
        <f>SUM('[40]TGSPDCL MoD'!U15:U19)</f>
        <v>447.59668271477437</v>
      </c>
      <c r="F194" s="263">
        <f>SUM('[40]TGSPDCL MoD'!V15:V19)</f>
        <v>267.80397614911226</v>
      </c>
      <c r="G194" s="263">
        <f>SUM('[40]TGSPDCL MoD'!W15:W19)</f>
        <v>266.68374920289546</v>
      </c>
      <c r="H194" s="263">
        <f>SUM('[40]TGSPDCL MoD'!X15:X19)</f>
        <v>288.99146632225836</v>
      </c>
      <c r="I194" s="263">
        <f>SUM('[40]TGSPDCL MoD'!Y15:Y19)</f>
        <v>440.16744676543567</v>
      </c>
      <c r="J194" s="263">
        <f>SUM('[40]TGSPDCL MoD'!Z15:Z19)</f>
        <v>461.43852084744822</v>
      </c>
      <c r="K194" s="263">
        <f>SUM('[40]TGSPDCL MoD'!AA15:AA19)</f>
        <v>427.79471283994337</v>
      </c>
      <c r="L194" s="263">
        <f>SUM('[40]TGSPDCL MoD'!AB15:AB19)</f>
        <v>347.36349881463968</v>
      </c>
      <c r="M194" s="263">
        <f>SUM('[40]TGSPDCL MoD'!AC15:AC19)</f>
        <v>415.6790676494382</v>
      </c>
      <c r="N194" s="263">
        <f>SUM('[40]TGSPDCL MoD'!AD15:AD19)</f>
        <v>462.38370527256598</v>
      </c>
      <c r="O194" s="263">
        <f>SUM('[40]TGSPDCL MoD'!AE15:AE19)</f>
        <v>430.67595279095167</v>
      </c>
      <c r="P194" s="263">
        <f>SUM('[40]TGSPDCL MoD'!AF15:AF19)</f>
        <v>476.8198048756966</v>
      </c>
      <c r="Q194" s="263">
        <f t="shared" si="145"/>
        <v>4733.3985842451602</v>
      </c>
    </row>
    <row r="195" spans="2:18" x14ac:dyDescent="0.3">
      <c r="B195" s="85"/>
      <c r="C195" s="1014"/>
      <c r="D195" s="397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>
        <f t="shared" si="145"/>
        <v>0</v>
      </c>
    </row>
    <row r="196" spans="2:18" x14ac:dyDescent="0.25">
      <c r="B196" s="85"/>
      <c r="C196" s="1014"/>
      <c r="D196" s="84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>
        <f t="shared" si="145"/>
        <v>0</v>
      </c>
    </row>
    <row r="197" spans="2:18" x14ac:dyDescent="0.25">
      <c r="B197" s="85"/>
      <c r="C197" s="1014"/>
      <c r="D197" s="84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>
        <f t="shared" si="145"/>
        <v>0</v>
      </c>
    </row>
    <row r="198" spans="2:18" x14ac:dyDescent="0.25">
      <c r="B198" s="85"/>
      <c r="C198" s="1014"/>
      <c r="D198" s="84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>
        <f t="shared" si="145"/>
        <v>0</v>
      </c>
    </row>
    <row r="199" spans="2:18" x14ac:dyDescent="0.25">
      <c r="B199" s="85"/>
      <c r="C199" s="1014"/>
      <c r="D199" s="84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>
        <f t="shared" si="145"/>
        <v>0</v>
      </c>
    </row>
    <row r="200" spans="2:18" x14ac:dyDescent="0.25">
      <c r="B200" s="85"/>
      <c r="C200" s="1014"/>
      <c r="D200" s="84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>
        <f t="shared" si="145"/>
        <v>0</v>
      </c>
    </row>
    <row r="201" spans="2:18" x14ac:dyDescent="0.25">
      <c r="B201" s="85"/>
      <c r="C201" s="1014"/>
      <c r="D201" s="84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>
        <f t="shared" si="145"/>
        <v>0</v>
      </c>
    </row>
    <row r="202" spans="2:18" x14ac:dyDescent="0.25">
      <c r="B202" s="85"/>
      <c r="C202" s="1014"/>
      <c r="D202" s="84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>
        <f t="shared" si="145"/>
        <v>0</v>
      </c>
    </row>
    <row r="203" spans="2:18" x14ac:dyDescent="0.25">
      <c r="B203" s="85"/>
      <c r="C203" s="1014"/>
      <c r="D203" s="84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>
        <f t="shared" si="145"/>
        <v>0</v>
      </c>
    </row>
    <row r="204" spans="2:18" x14ac:dyDescent="0.25">
      <c r="B204" s="85"/>
      <c r="C204" s="1015"/>
      <c r="D204" s="84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>
        <f t="shared" si="145"/>
        <v>0</v>
      </c>
    </row>
    <row r="205" spans="2:18" x14ac:dyDescent="0.25">
      <c r="C205" s="937" t="s">
        <v>188</v>
      </c>
      <c r="D205" s="938"/>
      <c r="E205" s="263">
        <f t="shared" ref="E205:P205" si="146">SUM(E187:E204)</f>
        <v>864.76169220371116</v>
      </c>
      <c r="F205" s="263">
        <f t="shared" si="146"/>
        <v>467.54480643509669</v>
      </c>
      <c r="G205" s="263">
        <f t="shared" si="146"/>
        <v>581.24337241069111</v>
      </c>
      <c r="H205" s="263">
        <f t="shared" si="146"/>
        <v>690.58662373847187</v>
      </c>
      <c r="I205" s="263">
        <f t="shared" si="146"/>
        <v>767.82140283440094</v>
      </c>
      <c r="J205" s="263">
        <f t="shared" si="146"/>
        <v>814.71204423673316</v>
      </c>
      <c r="K205" s="263">
        <f t="shared" si="146"/>
        <v>756.12336645692642</v>
      </c>
      <c r="L205" s="263">
        <f t="shared" si="146"/>
        <v>672.91135997707113</v>
      </c>
      <c r="M205" s="263">
        <f t="shared" si="146"/>
        <v>783.43837919964926</v>
      </c>
      <c r="N205" s="263">
        <f t="shared" si="146"/>
        <v>871.7182889289993</v>
      </c>
      <c r="O205" s="263">
        <f t="shared" si="146"/>
        <v>824.35850096254899</v>
      </c>
      <c r="P205" s="263">
        <f t="shared" si="146"/>
        <v>942.37780686085932</v>
      </c>
      <c r="Q205" s="264">
        <f t="shared" si="145"/>
        <v>9037.5976442451592</v>
      </c>
      <c r="R205" s="492"/>
    </row>
    <row r="206" spans="2:18" x14ac:dyDescent="0.25">
      <c r="C206" s="935" t="s">
        <v>323</v>
      </c>
      <c r="D206" s="93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</row>
    <row r="207" spans="2:18" x14ac:dyDescent="0.25">
      <c r="C207" s="1004" t="s">
        <v>314</v>
      </c>
      <c r="D207" s="16" t="s">
        <v>324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>
        <f t="shared" ref="Q207:Q217" si="147">SUM(E207:P207)</f>
        <v>0</v>
      </c>
    </row>
    <row r="208" spans="2:18" x14ac:dyDescent="0.25">
      <c r="C208" s="1005"/>
      <c r="D208" s="16" t="s">
        <v>325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f t="shared" si="147"/>
        <v>0</v>
      </c>
    </row>
    <row r="209" spans="3:18" x14ac:dyDescent="0.25">
      <c r="C209" s="1005"/>
      <c r="D209" s="16" t="s">
        <v>326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f t="shared" si="147"/>
        <v>0</v>
      </c>
    </row>
    <row r="210" spans="3:18" x14ac:dyDescent="0.25">
      <c r="C210" s="1005"/>
      <c r="D210" s="16" t="s">
        <v>327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f t="shared" si="147"/>
        <v>0</v>
      </c>
    </row>
    <row r="211" spans="3:18" x14ac:dyDescent="0.25">
      <c r="C211" s="1005"/>
      <c r="D211" s="16" t="s">
        <v>328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>
        <f t="shared" si="147"/>
        <v>0</v>
      </c>
    </row>
    <row r="212" spans="3:18" x14ac:dyDescent="0.25">
      <c r="C212" s="1005"/>
      <c r="D212" s="16" t="s">
        <v>329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f t="shared" si="147"/>
        <v>0</v>
      </c>
    </row>
    <row r="213" spans="3:18" x14ac:dyDescent="0.25">
      <c r="C213" s="1005"/>
      <c r="D213" s="16" t="s">
        <v>330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f t="shared" si="147"/>
        <v>0</v>
      </c>
    </row>
    <row r="214" spans="3:18" x14ac:dyDescent="0.25">
      <c r="C214" s="1005"/>
      <c r="D214" s="16" t="s">
        <v>331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f t="shared" si="147"/>
        <v>0</v>
      </c>
    </row>
    <row r="215" spans="3:18" x14ac:dyDescent="0.25">
      <c r="C215" s="100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f t="shared" si="147"/>
        <v>0</v>
      </c>
    </row>
    <row r="216" spans="3:18" x14ac:dyDescent="0.25">
      <c r="C216" s="100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f t="shared" si="147"/>
        <v>0</v>
      </c>
    </row>
    <row r="217" spans="3:18" x14ac:dyDescent="0.25">
      <c r="C217" s="100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f t="shared" si="147"/>
        <v>0</v>
      </c>
    </row>
    <row r="218" spans="3:18" x14ac:dyDescent="0.3">
      <c r="C218" s="1005"/>
      <c r="D218" s="397" t="s">
        <v>452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f>'[40]PP summary'!$G$59+'[40]PP summary'!$G$60</f>
        <v>1401.7367850000001</v>
      </c>
      <c r="R218" s="492"/>
    </row>
    <row r="219" spans="3:18" x14ac:dyDescent="0.3">
      <c r="C219" s="1005"/>
      <c r="D219" s="397" t="s">
        <v>453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>
        <f t="shared" ref="Q219:Q224" si="148">SUM(E219:P219)</f>
        <v>0</v>
      </c>
    </row>
    <row r="220" spans="3:18" x14ac:dyDescent="0.25">
      <c r="C220" s="100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>
        <f t="shared" si="148"/>
        <v>0</v>
      </c>
    </row>
    <row r="221" spans="3:18" x14ac:dyDescent="0.25">
      <c r="C221" s="1005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>
        <f t="shared" si="148"/>
        <v>0</v>
      </c>
    </row>
    <row r="222" spans="3:18" x14ac:dyDescent="0.25">
      <c r="C222" s="1005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>
        <f t="shared" si="148"/>
        <v>0</v>
      </c>
    </row>
    <row r="223" spans="3:18" x14ac:dyDescent="0.25">
      <c r="C223" s="1005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>
        <f t="shared" si="148"/>
        <v>0</v>
      </c>
    </row>
    <row r="224" spans="3:18" x14ac:dyDescent="0.25">
      <c r="C224" s="1006"/>
      <c r="D224" s="15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>
        <f t="shared" si="148"/>
        <v>0</v>
      </c>
    </row>
    <row r="225" spans="3:18" x14ac:dyDescent="0.25">
      <c r="C225" s="937" t="s">
        <v>188</v>
      </c>
      <c r="D225" s="938"/>
      <c r="E225" s="92">
        <f>SUM('[40]TGSPDCL MoD'!U57:U96)</f>
        <v>42.611438450584295</v>
      </c>
      <c r="F225" s="92">
        <f>SUM('[40]TGSPDCL MoD'!V57:V96)</f>
        <v>45.661070231807365</v>
      </c>
      <c r="G225" s="92">
        <f>SUM('[40]TGSPDCL MoD'!W57:W96)</f>
        <v>47.307079864166433</v>
      </c>
      <c r="H225" s="92">
        <f>SUM('[40]TGSPDCL MoD'!X57:X96)</f>
        <v>103.42396426089884</v>
      </c>
      <c r="I225" s="92">
        <f>SUM('[40]TGSPDCL MoD'!Y57:Y96)</f>
        <v>242.82058792901</v>
      </c>
      <c r="J225" s="92">
        <f>SUM('[40]TGSPDCL MoD'!Z57:Z96)</f>
        <v>122.64051240206999</v>
      </c>
      <c r="K225" s="92">
        <f>SUM('[40]TGSPDCL MoD'!AA57:AA96)</f>
        <v>135.18086704330454</v>
      </c>
      <c r="L225" s="92">
        <f>SUM('[40]TGSPDCL MoD'!AB57:AB96)</f>
        <v>46.364243249713276</v>
      </c>
      <c r="M225" s="92">
        <f>SUM('[40]TGSPDCL MoD'!AC57:AC96)</f>
        <v>79.538090658635952</v>
      </c>
      <c r="N225" s="92">
        <f>SUM('[40]TGSPDCL MoD'!AD57:AD96)</f>
        <v>151.7696184224985</v>
      </c>
      <c r="O225" s="92">
        <f>SUM('[40]TGSPDCL MoD'!AE57:AE96)</f>
        <v>136.30608444588447</v>
      </c>
      <c r="P225" s="92">
        <f>SUM('[40]TGSPDCL MoD'!AF57:AF96)</f>
        <v>63.314558041426487</v>
      </c>
      <c r="Q225" s="116">
        <f>SUM(E225:P225)+Q218</f>
        <v>2618.6749</v>
      </c>
      <c r="R225" s="492"/>
    </row>
    <row r="226" spans="3:18" x14ac:dyDescent="0.25">
      <c r="C226" s="935" t="s">
        <v>332</v>
      </c>
      <c r="D226" s="936"/>
      <c r="E226" s="16">
        <f t="shared" ref="E226:Q226" si="149">E205+E225</f>
        <v>907.37313065429544</v>
      </c>
      <c r="F226" s="16">
        <f t="shared" si="149"/>
        <v>513.20587666690403</v>
      </c>
      <c r="G226" s="16">
        <f t="shared" si="149"/>
        <v>628.55045227485755</v>
      </c>
      <c r="H226" s="16">
        <f t="shared" si="149"/>
        <v>794.01058799937073</v>
      </c>
      <c r="I226" s="16">
        <f t="shared" si="149"/>
        <v>1010.6419907634109</v>
      </c>
      <c r="J226" s="16">
        <f t="shared" si="149"/>
        <v>937.35255663880321</v>
      </c>
      <c r="K226" s="16">
        <f t="shared" si="149"/>
        <v>891.30423350023102</v>
      </c>
      <c r="L226" s="16">
        <f t="shared" si="149"/>
        <v>719.27560322678437</v>
      </c>
      <c r="M226" s="16">
        <f t="shared" si="149"/>
        <v>862.97646985828521</v>
      </c>
      <c r="N226" s="16">
        <f t="shared" si="149"/>
        <v>1023.4879073514978</v>
      </c>
      <c r="O226" s="16">
        <f t="shared" si="149"/>
        <v>960.66458540843348</v>
      </c>
      <c r="P226" s="16">
        <f t="shared" si="149"/>
        <v>1005.6923649022858</v>
      </c>
      <c r="Q226" s="116">
        <f t="shared" si="149"/>
        <v>11656.272544245159</v>
      </c>
    </row>
    <row r="227" spans="3:18" x14ac:dyDescent="0.25">
      <c r="C227" s="1002" t="s">
        <v>333</v>
      </c>
      <c r="D227" s="1003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</row>
    <row r="228" spans="3:18" x14ac:dyDescent="0.25">
      <c r="C228" s="935" t="s">
        <v>313</v>
      </c>
      <c r="D228" s="93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</row>
    <row r="229" spans="3:18" x14ac:dyDescent="0.25">
      <c r="C229" s="1004" t="s">
        <v>334</v>
      </c>
      <c r="D229" s="16" t="s">
        <v>335</v>
      </c>
      <c r="E229" s="92">
        <f>SUM('[40]TGSPDCL MoD'!U25:U30)</f>
        <v>12.672449473687145</v>
      </c>
      <c r="F229" s="92">
        <f>SUM('[40]TGSPDCL MoD'!V25:V30)</f>
        <v>16.385524162110499</v>
      </c>
      <c r="G229" s="92">
        <f>SUM('[40]TGSPDCL MoD'!W25:W30)</f>
        <v>16.724264455824091</v>
      </c>
      <c r="H229" s="92">
        <f>SUM('[40]TGSPDCL MoD'!X25:X30)</f>
        <v>13.723851971763397</v>
      </c>
      <c r="I229" s="92">
        <f>SUM('[40]TGSPDCL MoD'!Y25:Y30)</f>
        <v>11.199893773221749</v>
      </c>
      <c r="J229" s="92">
        <f>SUM('[40]TGSPDCL MoD'!Z25:Z30)</f>
        <v>11.945903182731502</v>
      </c>
      <c r="K229" s="92">
        <f>SUM('[40]TGSPDCL MoD'!AA25:AA30)</f>
        <v>11.580095128285027</v>
      </c>
      <c r="L229" s="92">
        <f>SUM('[40]TGSPDCL MoD'!AB25:AB30)</f>
        <v>16.32606768306637</v>
      </c>
      <c r="M229" s="92">
        <f>SUM('[40]TGSPDCL MoD'!AC25:AC30)</f>
        <v>10.672330316857231</v>
      </c>
      <c r="N229" s="92">
        <f>SUM('[40]TGSPDCL MoD'!AD25:AD30)</f>
        <v>10.796016350539428</v>
      </c>
      <c r="O229" s="92">
        <f>SUM('[40]TGSPDCL MoD'!AE25:AE30)</f>
        <v>12.775822792030521</v>
      </c>
      <c r="P229" s="92">
        <f>SUM('[40]TGSPDCL MoD'!AF25:AF30)</f>
        <v>16.458799940652277</v>
      </c>
      <c r="Q229" s="92">
        <f t="shared" ref="Q229:Q255" si="150">SUM(E229:P229)</f>
        <v>161.26101923076922</v>
      </c>
    </row>
    <row r="230" spans="3:18" x14ac:dyDescent="0.25">
      <c r="C230" s="1005"/>
      <c r="D230" s="16" t="s">
        <v>336</v>
      </c>
      <c r="E230" s="92">
        <f>'[40]TGSPDCL MoD'!U31</f>
        <v>3.6702535010201638</v>
      </c>
      <c r="F230" s="92">
        <f>'[40]TGSPDCL MoD'!V31</f>
        <v>4.3051081606560855</v>
      </c>
      <c r="G230" s="92">
        <f>'[40]TGSPDCL MoD'!W31</f>
        <v>4.166233703860728</v>
      </c>
      <c r="H230" s="92">
        <f>'[40]TGSPDCL MoD'!X31</f>
        <v>0</v>
      </c>
      <c r="I230" s="92">
        <f>'[40]TGSPDCL MoD'!Y31</f>
        <v>1.4350360535520266</v>
      </c>
      <c r="J230" s="92">
        <f>'[40]TGSPDCL MoD'!Z31</f>
        <v>2.9758812170433737</v>
      </c>
      <c r="K230" s="92">
        <f>'[40]TGSPDCL MoD'!AA31</f>
        <v>3.0750772576114866</v>
      </c>
      <c r="L230" s="92">
        <f>'[40]TGSPDCL MoD'!AB31</f>
        <v>4.0670376632926164</v>
      </c>
      <c r="M230" s="92">
        <f>'[40]TGSPDCL MoD'!AC31</f>
        <v>3.5875901338800693</v>
      </c>
      <c r="N230" s="92">
        <f>'[40]TGSPDCL MoD'!AD31</f>
        <v>3.5875901338800693</v>
      </c>
      <c r="O230" s="92">
        <f>'[40]TGSPDCL MoD'!AE31</f>
        <v>3.4255699342854866</v>
      </c>
      <c r="P230" s="92">
        <f>'[40]TGSPDCL MoD'!AF31</f>
        <v>4.1001030101486524</v>
      </c>
      <c r="Q230" s="92">
        <f t="shared" si="150"/>
        <v>38.395480769230758</v>
      </c>
    </row>
    <row r="231" spans="3:18" x14ac:dyDescent="0.25">
      <c r="C231" s="1005"/>
      <c r="D231" s="16" t="s">
        <v>337</v>
      </c>
      <c r="E231" s="92">
        <f>SUM('[40]TGSPDCL MoD'!U42:U45)</f>
        <v>13.155016738527577</v>
      </c>
      <c r="F231" s="92">
        <f>SUM('[40]TGSPDCL MoD'!V42:V45)</f>
        <v>13.490841931801711</v>
      </c>
      <c r="G231" s="92">
        <f>SUM('[40]TGSPDCL MoD'!W42:W45)</f>
        <v>13.155016738527577</v>
      </c>
      <c r="H231" s="92">
        <f>SUM('[40]TGSPDCL MoD'!X42:X45)</f>
        <v>13.59351729647849</v>
      </c>
      <c r="I231" s="92">
        <f>SUM('[40]TGSPDCL MoD'!Y42:Y45)</f>
        <v>13.59351729647849</v>
      </c>
      <c r="J231" s="92">
        <f>SUM('[40]TGSPDCL MoD'!Z42:Z45)</f>
        <v>13.155016738527577</v>
      </c>
      <c r="K231" s="92">
        <f>SUM('[40]TGSPDCL MoD'!AA42:AA45)</f>
        <v>12.574003499242604</v>
      </c>
      <c r="L231" s="92">
        <f>SUM('[40]TGSPDCL MoD'!AB42:AB45)</f>
        <v>9.6452743636386202</v>
      </c>
      <c r="M231" s="92">
        <f>SUM('[40]TGSPDCL MoD'!AC42:AC45)</f>
        <v>8.1452135883917371</v>
      </c>
      <c r="N231" s="92">
        <f>SUM('[40]TGSPDCL MoD'!AD42:AD45)</f>
        <v>11.776048889281427</v>
      </c>
      <c r="O231" s="92">
        <f>SUM('[40]TGSPDCL MoD'!AE42:AE45)</f>
        <v>12.278015622625736</v>
      </c>
      <c r="P231" s="92">
        <f>SUM('[40]TGSPDCL MoD'!AF42:AF45)</f>
        <v>13.59351729647849</v>
      </c>
      <c r="Q231" s="92">
        <f t="shared" si="150"/>
        <v>148.15500000000006</v>
      </c>
    </row>
    <row r="232" spans="3:18" x14ac:dyDescent="0.25">
      <c r="C232" s="1005"/>
      <c r="D232" s="16" t="s">
        <v>338</v>
      </c>
      <c r="E232" s="92">
        <f>'[40]TGSPDCL MoD'!U40</f>
        <v>25.961827267449117</v>
      </c>
      <c r="F232" s="92">
        <f>'[40]TGSPDCL MoD'!V40</f>
        <v>31.458485271081173</v>
      </c>
      <c r="G232" s="92">
        <f>'[40]TGSPDCL MoD'!W40</f>
        <v>30.484760217810742</v>
      </c>
      <c r="H232" s="92">
        <f>'[40]TGSPDCL MoD'!X40</f>
        <v>24.537193454194483</v>
      </c>
      <c r="I232" s="92">
        <f>'[40]TGSPDCL MoD'!Y40</f>
        <v>19.169682386089441</v>
      </c>
      <c r="J232" s="92">
        <f>'[40]TGSPDCL MoD'!Z40</f>
        <v>21.519514420513307</v>
      </c>
      <c r="K232" s="92">
        <f>'[40]TGSPDCL MoD'!AA40</f>
        <v>19.044375011142595</v>
      </c>
      <c r="L232" s="92">
        <f>'[40]TGSPDCL MoD'!AB40</f>
        <v>0</v>
      </c>
      <c r="M232" s="92">
        <f>'[40]TGSPDCL MoD'!AC40</f>
        <v>12.651990374819031</v>
      </c>
      <c r="N232" s="92">
        <f>'[40]TGSPDCL MoD'!AD40</f>
        <v>25.303980749638061</v>
      </c>
      <c r="O232" s="92">
        <f>'[40]TGSPDCL MoD'!AE40</f>
        <v>24.932954638939556</v>
      </c>
      <c r="P232" s="92">
        <f>'[40]TGSPDCL MoD'!AF40</f>
        <v>30.238989575804293</v>
      </c>
      <c r="Q232" s="92">
        <f t="shared" si="150"/>
        <v>265.30375336748182</v>
      </c>
    </row>
    <row r="233" spans="3:18" x14ac:dyDescent="0.25">
      <c r="C233" s="1005"/>
      <c r="D233" s="16" t="s">
        <v>339</v>
      </c>
      <c r="E233" s="92">
        <f>'[40]TGSPDCL MoD'!U41</f>
        <v>25.585228170221622</v>
      </c>
      <c r="F233" s="92">
        <f>'[40]TGSPDCL MoD'!V41</f>
        <v>31.725682931074818</v>
      </c>
      <c r="G233" s="92">
        <f>'[40]TGSPDCL MoD'!W41</f>
        <v>0</v>
      </c>
      <c r="H233" s="92">
        <f>'[40]TGSPDCL MoD'!X41</f>
        <v>12.085974449933238</v>
      </c>
      <c r="I233" s="92">
        <f>'[40]TGSPDCL MoD'!Y41</f>
        <v>18.991948207925713</v>
      </c>
      <c r="J233" s="92">
        <f>'[40]TGSPDCL MoD'!Z41</f>
        <v>21.468391688417633</v>
      </c>
      <c r="K233" s="92">
        <f>'[40]TGSPDCL MoD'!AA41</f>
        <v>20.095465894730523</v>
      </c>
      <c r="L233" s="92">
        <f>'[40]TGSPDCL MoD'!AB41</f>
        <v>29.971267285116756</v>
      </c>
      <c r="M233" s="92">
        <f>'[40]TGSPDCL MoD'!AC41</f>
        <v>25.675717268828258</v>
      </c>
      <c r="N233" s="92">
        <f>'[40]TGSPDCL MoD'!AD41</f>
        <v>24.927322302987353</v>
      </c>
      <c r="O233" s="92">
        <f>'[40]TGSPDCL MoD'!AE41</f>
        <v>24.561819043412754</v>
      </c>
      <c r="P233" s="92">
        <f>'[40]TGSPDCL MoD'!AF41</f>
        <v>30.214936124833162</v>
      </c>
      <c r="Q233" s="92">
        <f t="shared" si="150"/>
        <v>265.30375336748187</v>
      </c>
    </row>
    <row r="234" spans="3:18" x14ac:dyDescent="0.25">
      <c r="C234" s="1005"/>
      <c r="D234" s="16" t="s">
        <v>340</v>
      </c>
      <c r="E234" s="92">
        <f>SUM('[40]TGSPDCL MoD'!U49:U51)</f>
        <v>20.631917222889854</v>
      </c>
      <c r="F234" s="92">
        <f>SUM('[40]TGSPDCL MoD'!V49:V51)</f>
        <v>25.081938584689546</v>
      </c>
      <c r="G234" s="92">
        <f>SUM('[40]TGSPDCL MoD'!W49:W51)</f>
        <v>15.783093155683577</v>
      </c>
      <c r="H234" s="92">
        <f>SUM('[40]TGSPDCL MoD'!X49:X51)</f>
        <v>15.569904242070535</v>
      </c>
      <c r="I234" s="92">
        <f>SUM('[40]TGSPDCL MoD'!Y49:Y51)</f>
        <v>15.676211615430985</v>
      </c>
      <c r="J234" s="92">
        <f>SUM('[40]TGSPDCL MoD'!Z49:Z51)</f>
        <v>16.990990654144568</v>
      </c>
      <c r="K234" s="92">
        <f>SUM('[40]TGSPDCL MoD'!AA49:AA51)</f>
        <v>15.04916315081374</v>
      </c>
      <c r="L234" s="92">
        <f>SUM('[40]TGSPDCL MoD'!AB49:AB51)</f>
        <v>16.346425656976916</v>
      </c>
      <c r="M234" s="92">
        <f>SUM('[40]TGSPDCL MoD'!AC49:AC51)</f>
        <v>15.198929577445139</v>
      </c>
      <c r="N234" s="92">
        <f>SUM('[40]TGSPDCL MoD'!AD49:AD51)</f>
        <v>18.804213589947338</v>
      </c>
      <c r="O234" s="92">
        <f>SUM('[40]TGSPDCL MoD'!AE49:AE51)</f>
        <v>19.822822429835355</v>
      </c>
      <c r="P234" s="92">
        <f>SUM('[40]TGSPDCL MoD'!AF49:AF51)</f>
        <v>24.45489012007241</v>
      </c>
      <c r="Q234" s="92">
        <f t="shared" si="150"/>
        <v>219.41049999999998</v>
      </c>
    </row>
    <row r="235" spans="3:18" x14ac:dyDescent="0.25">
      <c r="C235" s="1005"/>
      <c r="D235" s="16" t="s">
        <v>341</v>
      </c>
      <c r="E235" s="16">
        <f>'[40]TGSPDCL MoD'!U53</f>
        <v>0</v>
      </c>
      <c r="F235" s="16">
        <f>'[40]TGSPDCL MoD'!V53</f>
        <v>0</v>
      </c>
      <c r="G235" s="16">
        <f>'[40]TGSPDCL MoD'!W53</f>
        <v>0</v>
      </c>
      <c r="H235" s="16">
        <f>'[40]TGSPDCL MoD'!X53</f>
        <v>0</v>
      </c>
      <c r="I235" s="16">
        <f>'[40]TGSPDCL MoD'!Y53</f>
        <v>0</v>
      </c>
      <c r="J235" s="16">
        <f>'[40]TGSPDCL MoD'!Z53</f>
        <v>0</v>
      </c>
      <c r="K235" s="16">
        <f>'[40]TGSPDCL MoD'!AA53</f>
        <v>0</v>
      </c>
      <c r="L235" s="16">
        <f>'[40]TGSPDCL MoD'!AB53</f>
        <v>0</v>
      </c>
      <c r="M235" s="16">
        <f>'[40]TGSPDCL MoD'!AC53</f>
        <v>0</v>
      </c>
      <c r="N235" s="16">
        <f>'[40]TGSPDCL MoD'!AD53</f>
        <v>0</v>
      </c>
      <c r="O235" s="16">
        <f>'[40]TGSPDCL MoD'!AE53</f>
        <v>0</v>
      </c>
      <c r="P235" s="16">
        <f>'[40]TGSPDCL MoD'!AF53</f>
        <v>0</v>
      </c>
      <c r="Q235" s="16">
        <f t="shared" si="150"/>
        <v>0</v>
      </c>
    </row>
    <row r="236" spans="3:18" x14ac:dyDescent="0.25">
      <c r="C236" s="1005"/>
      <c r="D236" s="16" t="s">
        <v>342</v>
      </c>
      <c r="E236" s="16">
        <f>'[40]TGSPDCL MoD'!U54</f>
        <v>0</v>
      </c>
      <c r="F236" s="16">
        <f>'[40]TGSPDCL MoD'!V54</f>
        <v>0</v>
      </c>
      <c r="G236" s="16">
        <f>'[40]TGSPDCL MoD'!W54</f>
        <v>0</v>
      </c>
      <c r="H236" s="16">
        <f>'[40]TGSPDCL MoD'!X54</f>
        <v>0</v>
      </c>
      <c r="I236" s="16">
        <f>'[40]TGSPDCL MoD'!Y54</f>
        <v>0</v>
      </c>
      <c r="J236" s="16">
        <f>'[40]TGSPDCL MoD'!Z54</f>
        <v>0</v>
      </c>
      <c r="K236" s="16">
        <f>'[40]TGSPDCL MoD'!AA54</f>
        <v>0</v>
      </c>
      <c r="L236" s="16">
        <f>'[40]TGSPDCL MoD'!AB54</f>
        <v>0</v>
      </c>
      <c r="M236" s="16">
        <f>'[40]TGSPDCL MoD'!AC54</f>
        <v>0</v>
      </c>
      <c r="N236" s="16">
        <f>'[40]TGSPDCL MoD'!AD54</f>
        <v>0</v>
      </c>
      <c r="O236" s="16">
        <f>'[40]TGSPDCL MoD'!AE54</f>
        <v>0</v>
      </c>
      <c r="P236" s="16">
        <f>'[40]TGSPDCL MoD'!AF54</f>
        <v>0</v>
      </c>
      <c r="Q236" s="16">
        <f t="shared" si="150"/>
        <v>0</v>
      </c>
    </row>
    <row r="237" spans="3:18" x14ac:dyDescent="0.25">
      <c r="C237" s="1006"/>
      <c r="D237" s="16" t="s">
        <v>343</v>
      </c>
      <c r="E237" s="92">
        <f>'[40]TGSPDCL MoD'!U55</f>
        <v>68.869890521318979</v>
      </c>
      <c r="F237" s="92">
        <f>'[40]TGSPDCL MoD'!V55</f>
        <v>71.165553538696273</v>
      </c>
      <c r="G237" s="92">
        <f>'[40]TGSPDCL MoD'!W55</f>
        <v>68.869890521318979</v>
      </c>
      <c r="H237" s="92">
        <f>'[40]TGSPDCL MoD'!X55</f>
        <v>72.626282864720878</v>
      </c>
      <c r="I237" s="92">
        <f>'[40]TGSPDCL MoD'!Y55</f>
        <v>58.11625857628561</v>
      </c>
      <c r="J237" s="92">
        <f>'[40]TGSPDCL MoD'!Z55</f>
        <v>63.053912870634328</v>
      </c>
      <c r="K237" s="92">
        <f>'[40]TGSPDCL MoD'!AA55</f>
        <v>55.310519720804436</v>
      </c>
      <c r="L237" s="92">
        <f>'[40]TGSPDCL MoD'!AB55</f>
        <v>68.869890521318979</v>
      </c>
      <c r="M237" s="92">
        <f>'[40]TGSPDCL MoD'!AC55</f>
        <v>68.158558318751346</v>
      </c>
      <c r="N237" s="92">
        <f>'[40]TGSPDCL MoD'!AD55</f>
        <v>62.113627373503199</v>
      </c>
      <c r="O237" s="92">
        <f>'[40]TGSPDCL MoD'!AE55</f>
        <v>61.562568804033489</v>
      </c>
      <c r="P237" s="92">
        <f>'[40]TGSPDCL MoD'!AF55</f>
        <v>75.676046368613626</v>
      </c>
      <c r="Q237" s="92">
        <f t="shared" si="150"/>
        <v>794.39300000000014</v>
      </c>
    </row>
    <row r="238" spans="3:18" x14ac:dyDescent="0.25">
      <c r="C238" s="16"/>
      <c r="D238" s="257" t="s">
        <v>412</v>
      </c>
      <c r="E238" s="92">
        <f>'[40]TGSPDCL MoD'!U56</f>
        <v>69.685461633019543</v>
      </c>
      <c r="F238" s="92">
        <f>'[40]TGSPDCL MoD'!V56</f>
        <v>72.316674053846597</v>
      </c>
      <c r="G238" s="92">
        <f>'[40]TGSPDCL MoD'!W56</f>
        <v>69.983878116625718</v>
      </c>
      <c r="H238" s="92">
        <f>'[40]TGSPDCL MoD'!X56</f>
        <v>69.978909497053351</v>
      </c>
      <c r="I238" s="92">
        <f>'[40]TGSPDCL MoD'!Y56</f>
        <v>57.617759359981832</v>
      </c>
      <c r="J238" s="92">
        <f>'[40]TGSPDCL MoD'!Z56</f>
        <v>61.324350041412991</v>
      </c>
      <c r="K238" s="92">
        <f>'[40]TGSPDCL MoD'!AA56</f>
        <v>55.304010257975754</v>
      </c>
      <c r="L238" s="92">
        <f>'[40]TGSPDCL MoD'!AB56</f>
        <v>69.983878116625732</v>
      </c>
      <c r="M238" s="92">
        <f>'[40]TGSPDCL MoD'!AC56</f>
        <v>67.378708293345525</v>
      </c>
      <c r="N238" s="92">
        <f>'[40]TGSPDCL MoD'!AD56</f>
        <v>61.621954651517129</v>
      </c>
      <c r="O238" s="92">
        <f>'[40]TGSPDCL MoD'!AE56</f>
        <v>62.515831551496923</v>
      </c>
      <c r="P238" s="92">
        <f>'[40]TGSPDCL MoD'!AF56</f>
        <v>76.681584427098898</v>
      </c>
      <c r="Q238" s="92">
        <f t="shared" si="150"/>
        <v>794.39300000000003</v>
      </c>
    </row>
    <row r="239" spans="3:18" x14ac:dyDescent="0.25">
      <c r="C239" s="16"/>
      <c r="D239" s="16" t="s">
        <v>349</v>
      </c>
      <c r="E239" s="16">
        <f>'[40]TGSPDCL MoD'!U46</f>
        <v>0</v>
      </c>
      <c r="F239" s="16">
        <f>'[40]TGSPDCL MoD'!V46</f>
        <v>0</v>
      </c>
      <c r="G239" s="16">
        <f>'[40]TGSPDCL MoD'!W46</f>
        <v>0</v>
      </c>
      <c r="H239" s="16">
        <f>'[40]TGSPDCL MoD'!X46</f>
        <v>0</v>
      </c>
      <c r="I239" s="16">
        <f>'[40]TGSPDCL MoD'!Y46</f>
        <v>0</v>
      </c>
      <c r="J239" s="16">
        <f>'[40]TGSPDCL MoD'!Z46</f>
        <v>0</v>
      </c>
      <c r="K239" s="16">
        <f>'[40]TGSPDCL MoD'!AA46</f>
        <v>0</v>
      </c>
      <c r="L239" s="16">
        <f>'[40]TGSPDCL MoD'!AB46</f>
        <v>0</v>
      </c>
      <c r="M239" s="16">
        <f>'[40]TGSPDCL MoD'!AC46</f>
        <v>0</v>
      </c>
      <c r="N239" s="16">
        <f>'[40]TGSPDCL MoD'!AD46</f>
        <v>0</v>
      </c>
      <c r="O239" s="16">
        <f>'[40]TGSPDCL MoD'!AE46</f>
        <v>0</v>
      </c>
      <c r="P239" s="16">
        <f>'[40]TGSPDCL MoD'!AF46</f>
        <v>0</v>
      </c>
      <c r="Q239" s="16">
        <f t="shared" si="150"/>
        <v>0</v>
      </c>
    </row>
    <row r="240" spans="3:18" x14ac:dyDescent="0.25">
      <c r="C240" s="16"/>
      <c r="D240" s="16" t="s">
        <v>350</v>
      </c>
      <c r="E240" s="16">
        <f>'[40]TGSPDCL MoD'!U35</f>
        <v>0</v>
      </c>
      <c r="F240" s="16">
        <f>'[40]TGSPDCL MoD'!V35</f>
        <v>0</v>
      </c>
      <c r="G240" s="16">
        <f>'[40]TGSPDCL MoD'!W35</f>
        <v>0</v>
      </c>
      <c r="H240" s="16">
        <f>'[40]TGSPDCL MoD'!X35</f>
        <v>0</v>
      </c>
      <c r="I240" s="16">
        <f>'[40]TGSPDCL MoD'!Y35</f>
        <v>0</v>
      </c>
      <c r="J240" s="16">
        <f>'[40]TGSPDCL MoD'!Z35</f>
        <v>0</v>
      </c>
      <c r="K240" s="16">
        <f>'[40]TGSPDCL MoD'!AA35</f>
        <v>0</v>
      </c>
      <c r="L240" s="16">
        <f>'[40]TGSPDCL MoD'!AB35</f>
        <v>0</v>
      </c>
      <c r="M240" s="16">
        <f>'[40]TGSPDCL MoD'!AC35</f>
        <v>0</v>
      </c>
      <c r="N240" s="16">
        <f>'[40]TGSPDCL MoD'!AD35</f>
        <v>0</v>
      </c>
      <c r="O240" s="16">
        <f>'[40]TGSPDCL MoD'!AE35</f>
        <v>0</v>
      </c>
      <c r="P240" s="16">
        <f>'[40]TGSPDCL MoD'!AF35</f>
        <v>0</v>
      </c>
      <c r="Q240" s="16">
        <f t="shared" si="150"/>
        <v>0</v>
      </c>
    </row>
    <row r="241" spans="3:17" x14ac:dyDescent="0.25">
      <c r="C241" s="16"/>
      <c r="D241" s="16" t="s">
        <v>344</v>
      </c>
      <c r="E241" s="92">
        <f>'[40]TGSPDCL MoD'!U33</f>
        <v>0.12311548331907438</v>
      </c>
      <c r="F241" s="92">
        <f>'[40]TGSPDCL MoD'!V33</f>
        <v>0.14966980325064722</v>
      </c>
      <c r="G241" s="92">
        <f>'[40]TGSPDCL MoD'!W33</f>
        <v>0.14484174508126149</v>
      </c>
      <c r="H241" s="92">
        <f>'[40]TGSPDCL MoD'!X33</f>
        <v>0.10851060735671574</v>
      </c>
      <c r="I241" s="92">
        <f>'[40]TGSPDCL MoD'!Y33</f>
        <v>9.3543627031653503E-2</v>
      </c>
      <c r="J241" s="92">
        <f>'[40]TGSPDCL MoD'!Z33</f>
        <v>9.4147134302824911E-2</v>
      </c>
      <c r="K241" s="92">
        <f>'[40]TGSPDCL MoD'!AA33</f>
        <v>8.9801881950387935E-2</v>
      </c>
      <c r="L241" s="92">
        <f>'[40]TGSPDCL MoD'!AB33</f>
        <v>0.14484174508126149</v>
      </c>
      <c r="M241" s="92">
        <f>'[40]TGSPDCL MoD'!AC33</f>
        <v>0.10476886227545017</v>
      </c>
      <c r="N241" s="92">
        <f>'[40]TGSPDCL MoD'!AD33</f>
        <v>0.1010271171941846</v>
      </c>
      <c r="O241" s="92">
        <f>'[40]TGSPDCL MoD'!AE33</f>
        <v>0.11828742514969855</v>
      </c>
      <c r="P241" s="92">
        <f>'[40]TGSPDCL MoD'!AF33</f>
        <v>0.13844456800684019</v>
      </c>
      <c r="Q241" s="92">
        <f t="shared" si="150"/>
        <v>1.4110000000000003</v>
      </c>
    </row>
    <row r="242" spans="3:17" x14ac:dyDescent="0.25">
      <c r="C242" s="16"/>
      <c r="D242" s="16" t="s">
        <v>345</v>
      </c>
      <c r="E242" s="16">
        <f>'[40]TGSPDCL MoD'!U34</f>
        <v>0</v>
      </c>
      <c r="F242" s="16">
        <f>'[40]TGSPDCL MoD'!V34</f>
        <v>0</v>
      </c>
      <c r="G242" s="16">
        <f>'[40]TGSPDCL MoD'!W34</f>
        <v>0</v>
      </c>
      <c r="H242" s="16">
        <f>'[40]TGSPDCL MoD'!X34</f>
        <v>0</v>
      </c>
      <c r="I242" s="16">
        <f>'[40]TGSPDCL MoD'!Y34</f>
        <v>0</v>
      </c>
      <c r="J242" s="16">
        <f>'[40]TGSPDCL MoD'!Z34</f>
        <v>0</v>
      </c>
      <c r="K242" s="16">
        <f>'[40]TGSPDCL MoD'!AA34</f>
        <v>0</v>
      </c>
      <c r="L242" s="16">
        <f>'[40]TGSPDCL MoD'!AB34</f>
        <v>0</v>
      </c>
      <c r="M242" s="16">
        <f>'[40]TGSPDCL MoD'!AC34</f>
        <v>0</v>
      </c>
      <c r="N242" s="16">
        <f>'[40]TGSPDCL MoD'!AD34</f>
        <v>0</v>
      </c>
      <c r="O242" s="16">
        <f>'[40]TGSPDCL MoD'!AE34</f>
        <v>0</v>
      </c>
      <c r="P242" s="16">
        <f>'[40]TGSPDCL MoD'!AF34</f>
        <v>0</v>
      </c>
      <c r="Q242" s="16">
        <f t="shared" si="150"/>
        <v>0</v>
      </c>
    </row>
    <row r="243" spans="3:17" x14ac:dyDescent="0.25">
      <c r="C243" s="16"/>
      <c r="D243" s="16" t="s">
        <v>346</v>
      </c>
      <c r="E243" s="92">
        <f>'[40]TGSPDCL MoD'!U52</f>
        <v>4.4653987864609981</v>
      </c>
      <c r="F243" s="92">
        <f>'[40]TGSPDCL MoD'!V52</f>
        <v>4.6142454126763663</v>
      </c>
      <c r="G243" s="92">
        <f>'[40]TGSPDCL MoD'!W52</f>
        <v>4.4653987864609981</v>
      </c>
      <c r="H243" s="92">
        <f>'[40]TGSPDCL MoD'!X52</f>
        <v>4.9883734191095837</v>
      </c>
      <c r="I243" s="92">
        <f>'[40]TGSPDCL MoD'!Y52</f>
        <v>4.146585404634842</v>
      </c>
      <c r="J243" s="92">
        <f>'[40]TGSPDCL MoD'!Z52</f>
        <v>4.8274581475254035</v>
      </c>
      <c r="K243" s="92">
        <f>'[40]TGSPDCL MoD'!AA52</f>
        <v>4.3336494078514516</v>
      </c>
      <c r="L243" s="92">
        <f>'[40]TGSPDCL MoD'!AB52</f>
        <v>4.4653987864609981</v>
      </c>
      <c r="M243" s="92">
        <f>'[40]TGSPDCL MoD'!AC52</f>
        <v>4.6142454126763663</v>
      </c>
      <c r="N243" s="92">
        <f>'[40]TGSPDCL MoD'!AD52</f>
        <v>4.6142454126763663</v>
      </c>
      <c r="O243" s="92">
        <f>'[40]TGSPDCL MoD'!AE52</f>
        <v>4.5056276043570431</v>
      </c>
      <c r="P243" s="92">
        <f>'[40]TGSPDCL MoD'!AF52</f>
        <v>4.9883734191095837</v>
      </c>
      <c r="Q243" s="92">
        <f t="shared" si="150"/>
        <v>55.029000000000003</v>
      </c>
    </row>
    <row r="244" spans="3:17" x14ac:dyDescent="0.25">
      <c r="C244" s="16"/>
      <c r="D244" s="16" t="s">
        <v>491</v>
      </c>
      <c r="E244" s="92">
        <f>'[40]TGSPDCL MoD'!U47</f>
        <v>9.1695107546966774</v>
      </c>
      <c r="F244" s="92">
        <f>'[40]TGSPDCL MoD'!V47</f>
        <v>0</v>
      </c>
      <c r="G244" s="92">
        <f>'[40]TGSPDCL MoD'!W47</f>
        <v>4.6837069322551379</v>
      </c>
      <c r="H244" s="92">
        <f>'[40]TGSPDCL MoD'!X47</f>
        <v>9.0386512199092195</v>
      </c>
      <c r="I244" s="92">
        <f>'[40]TGSPDCL MoD'!Y47</f>
        <v>7.4301623117794051</v>
      </c>
      <c r="J244" s="92">
        <f>'[40]TGSPDCL MoD'!Z47</f>
        <v>7.7841889860015048</v>
      </c>
      <c r="K244" s="92">
        <f>'[40]TGSPDCL MoD'!AA47</f>
        <v>7.2256624316386908</v>
      </c>
      <c r="L244" s="92">
        <f>'[40]TGSPDCL MoD'!AB47</f>
        <v>9.3674138645103042</v>
      </c>
      <c r="M244" s="92">
        <f>'[40]TGSPDCL MoD'!AC47</f>
        <v>8.5009174806078072</v>
      </c>
      <c r="N244" s="92">
        <f>'[40]TGSPDCL MoD'!AD47</f>
        <v>8.2481618323422712</v>
      </c>
      <c r="O244" s="92">
        <f>'[40]TGSPDCL MoD'!AE47</f>
        <v>8.061463432650255</v>
      </c>
      <c r="P244" s="92">
        <f>'[40]TGSPDCL MoD'!AF47</f>
        <v>10.088660753608718</v>
      </c>
      <c r="Q244" s="92">
        <f t="shared" si="150"/>
        <v>89.598500000000001</v>
      </c>
    </row>
    <row r="245" spans="3:17" x14ac:dyDescent="0.2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>
        <f t="shared" si="150"/>
        <v>0</v>
      </c>
    </row>
    <row r="246" spans="3:17" x14ac:dyDescent="0.25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>
        <f t="shared" si="150"/>
        <v>0</v>
      </c>
    </row>
    <row r="247" spans="3:17" x14ac:dyDescent="0.25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f t="shared" si="150"/>
        <v>0</v>
      </c>
    </row>
    <row r="248" spans="3:17" x14ac:dyDescent="0.25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f t="shared" si="150"/>
        <v>0</v>
      </c>
    </row>
    <row r="249" spans="3:17" x14ac:dyDescent="0.25"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>
        <f t="shared" si="150"/>
        <v>0</v>
      </c>
    </row>
    <row r="250" spans="3:17" x14ac:dyDescent="0.25"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>
        <f t="shared" si="150"/>
        <v>0</v>
      </c>
    </row>
    <row r="251" spans="3:17" x14ac:dyDescent="0.25"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>
        <f t="shared" si="150"/>
        <v>0</v>
      </c>
    </row>
    <row r="252" spans="3:17" x14ac:dyDescent="0.25"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>
        <f t="shared" si="150"/>
        <v>0</v>
      </c>
    </row>
    <row r="253" spans="3:17" x14ac:dyDescent="0.25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>
        <f t="shared" si="150"/>
        <v>0</v>
      </c>
    </row>
    <row r="254" spans="3:17" x14ac:dyDescent="0.25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>
        <f t="shared" si="150"/>
        <v>0</v>
      </c>
    </row>
    <row r="255" spans="3:17" x14ac:dyDescent="0.25">
      <c r="C255" s="937" t="s">
        <v>188</v>
      </c>
      <c r="D255" s="938"/>
      <c r="E255" s="92">
        <f t="shared" ref="E255:P255" si="151">SUM(E229:E254)</f>
        <v>253.99006955261078</v>
      </c>
      <c r="F255" s="92">
        <f t="shared" si="151"/>
        <v>270.69372384988378</v>
      </c>
      <c r="G255" s="92">
        <f t="shared" si="151"/>
        <v>228.46108437344881</v>
      </c>
      <c r="H255" s="92">
        <f t="shared" si="151"/>
        <v>236.25116902258992</v>
      </c>
      <c r="I255" s="92">
        <f t="shared" si="151"/>
        <v>207.47059861241178</v>
      </c>
      <c r="J255" s="92">
        <f t="shared" si="151"/>
        <v>225.13975508125503</v>
      </c>
      <c r="K255" s="92">
        <f t="shared" si="151"/>
        <v>203.68182364204668</v>
      </c>
      <c r="L255" s="92">
        <f t="shared" si="151"/>
        <v>229.18749568608857</v>
      </c>
      <c r="M255" s="92">
        <f t="shared" si="151"/>
        <v>224.68896962787792</v>
      </c>
      <c r="N255" s="92">
        <f t="shared" si="151"/>
        <v>231.8941884035068</v>
      </c>
      <c r="O255" s="92">
        <f t="shared" si="151"/>
        <v>234.56078327881681</v>
      </c>
      <c r="P255" s="92">
        <f t="shared" si="151"/>
        <v>286.63434560442693</v>
      </c>
      <c r="Q255" s="116">
        <f t="shared" si="150"/>
        <v>2832.6540067349638</v>
      </c>
    </row>
    <row r="256" spans="3:17" x14ac:dyDescent="0.25">
      <c r="C256" s="935" t="s">
        <v>351</v>
      </c>
      <c r="D256" s="93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</row>
    <row r="257" spans="3:18" x14ac:dyDescent="0.25">
      <c r="C257" s="1004" t="s">
        <v>352</v>
      </c>
      <c r="D257" s="16" t="s">
        <v>353</v>
      </c>
      <c r="E257" s="92">
        <v>0</v>
      </c>
      <c r="F257" s="92">
        <v>0</v>
      </c>
      <c r="G257" s="92">
        <v>0</v>
      </c>
      <c r="H257" s="92">
        <v>0</v>
      </c>
      <c r="I257" s="92">
        <v>0</v>
      </c>
      <c r="J257" s="92">
        <v>0</v>
      </c>
      <c r="K257" s="92">
        <v>0</v>
      </c>
      <c r="L257" s="92">
        <v>0</v>
      </c>
      <c r="M257" s="92">
        <v>0</v>
      </c>
      <c r="N257" s="92">
        <v>0</v>
      </c>
      <c r="O257" s="92">
        <v>0</v>
      </c>
      <c r="P257" s="92">
        <v>0</v>
      </c>
      <c r="Q257" s="92">
        <f t="shared" ref="Q257:Q271" si="152">SUM(E257:P257)</f>
        <v>0</v>
      </c>
    </row>
    <row r="258" spans="3:18" x14ac:dyDescent="0.25">
      <c r="C258" s="1005"/>
      <c r="D258" s="16" t="s">
        <v>354</v>
      </c>
      <c r="E258" s="92">
        <v>0</v>
      </c>
      <c r="F258" s="92">
        <v>0</v>
      </c>
      <c r="G258" s="92">
        <v>0</v>
      </c>
      <c r="H258" s="92">
        <v>0</v>
      </c>
      <c r="I258" s="92">
        <v>0</v>
      </c>
      <c r="J258" s="92">
        <v>0</v>
      </c>
      <c r="K258" s="92">
        <v>0</v>
      </c>
      <c r="L258" s="92">
        <v>0</v>
      </c>
      <c r="M258" s="92">
        <v>0</v>
      </c>
      <c r="N258" s="92">
        <v>0</v>
      </c>
      <c r="O258" s="92">
        <v>0</v>
      </c>
      <c r="P258" s="92">
        <v>0</v>
      </c>
      <c r="Q258" s="92">
        <f t="shared" si="152"/>
        <v>0</v>
      </c>
    </row>
    <row r="259" spans="3:18" x14ac:dyDescent="0.25">
      <c r="C259" s="1005"/>
      <c r="D259" s="16" t="s">
        <v>355</v>
      </c>
      <c r="E259" s="92">
        <v>0</v>
      </c>
      <c r="F259" s="92">
        <v>0</v>
      </c>
      <c r="G259" s="92">
        <v>0</v>
      </c>
      <c r="H259" s="92">
        <v>0</v>
      </c>
      <c r="I259" s="92">
        <v>0</v>
      </c>
      <c r="J259" s="92">
        <v>0</v>
      </c>
      <c r="K259" s="92">
        <v>0</v>
      </c>
      <c r="L259" s="92">
        <v>0</v>
      </c>
      <c r="M259" s="92">
        <v>0</v>
      </c>
      <c r="N259" s="92">
        <v>0</v>
      </c>
      <c r="O259" s="92">
        <v>0</v>
      </c>
      <c r="P259" s="92">
        <v>0</v>
      </c>
      <c r="Q259" s="92">
        <f t="shared" si="152"/>
        <v>0</v>
      </c>
    </row>
    <row r="260" spans="3:18" x14ac:dyDescent="0.25">
      <c r="C260" s="1006"/>
      <c r="D260" s="16" t="s">
        <v>356</v>
      </c>
      <c r="E260" s="92">
        <v>0</v>
      </c>
      <c r="F260" s="92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92">
        <v>0</v>
      </c>
      <c r="N260" s="92">
        <v>0</v>
      </c>
      <c r="O260" s="92">
        <v>0</v>
      </c>
      <c r="P260" s="92">
        <v>0</v>
      </c>
      <c r="Q260" s="92">
        <f t="shared" si="152"/>
        <v>0</v>
      </c>
    </row>
    <row r="261" spans="3:18" x14ac:dyDescent="0.25">
      <c r="C261" s="16"/>
      <c r="D261" s="16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>
        <f t="shared" si="152"/>
        <v>0</v>
      </c>
    </row>
    <row r="262" spans="3:18" x14ac:dyDescent="0.25">
      <c r="C262" s="16"/>
      <c r="D262" s="16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>
        <f t="shared" si="152"/>
        <v>0</v>
      </c>
    </row>
    <row r="263" spans="3:18" x14ac:dyDescent="0.25">
      <c r="C263" s="16"/>
      <c r="D263" s="16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>
        <f t="shared" si="152"/>
        <v>0</v>
      </c>
    </row>
    <row r="264" spans="3:18" x14ac:dyDescent="0.25">
      <c r="C264" s="16"/>
      <c r="D264" s="16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>
        <f t="shared" si="152"/>
        <v>0</v>
      </c>
    </row>
    <row r="265" spans="3:18" x14ac:dyDescent="0.25">
      <c r="C265" s="16"/>
      <c r="D265" s="16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>
        <f t="shared" si="152"/>
        <v>0</v>
      </c>
    </row>
    <row r="266" spans="3:18" x14ac:dyDescent="0.25">
      <c r="C266" s="16"/>
      <c r="D266" s="16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>
        <f t="shared" si="152"/>
        <v>0</v>
      </c>
    </row>
    <row r="267" spans="3:18" x14ac:dyDescent="0.25">
      <c r="C267" s="16"/>
      <c r="D267" s="16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>
        <f t="shared" si="152"/>
        <v>0</v>
      </c>
    </row>
    <row r="268" spans="3:18" x14ac:dyDescent="0.25">
      <c r="C268" s="16"/>
      <c r="D268" s="16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>
        <f t="shared" si="152"/>
        <v>0</v>
      </c>
    </row>
    <row r="269" spans="3:18" x14ac:dyDescent="0.25">
      <c r="C269" s="16"/>
      <c r="D269" s="16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>
        <f t="shared" si="152"/>
        <v>0</v>
      </c>
    </row>
    <row r="270" spans="3:18" x14ac:dyDescent="0.25">
      <c r="C270" s="16"/>
      <c r="D270" s="16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>
        <f t="shared" si="152"/>
        <v>0</v>
      </c>
    </row>
    <row r="271" spans="3:18" x14ac:dyDescent="0.25">
      <c r="C271" s="937" t="s">
        <v>188</v>
      </c>
      <c r="D271" s="938"/>
      <c r="E271" s="92">
        <f t="shared" ref="E271:P271" si="153">SUM(E257:E270)</f>
        <v>0</v>
      </c>
      <c r="F271" s="92">
        <f t="shared" si="153"/>
        <v>0</v>
      </c>
      <c r="G271" s="92">
        <f t="shared" si="153"/>
        <v>0</v>
      </c>
      <c r="H271" s="92">
        <f t="shared" si="153"/>
        <v>0</v>
      </c>
      <c r="I271" s="92">
        <f t="shared" si="153"/>
        <v>0</v>
      </c>
      <c r="J271" s="92">
        <f t="shared" si="153"/>
        <v>0</v>
      </c>
      <c r="K271" s="92">
        <f t="shared" si="153"/>
        <v>0</v>
      </c>
      <c r="L271" s="92">
        <f t="shared" si="153"/>
        <v>0</v>
      </c>
      <c r="M271" s="92">
        <f t="shared" si="153"/>
        <v>0</v>
      </c>
      <c r="N271" s="92">
        <f t="shared" si="153"/>
        <v>0</v>
      </c>
      <c r="O271" s="92">
        <f t="shared" si="153"/>
        <v>0</v>
      </c>
      <c r="P271" s="92">
        <f t="shared" si="153"/>
        <v>0</v>
      </c>
      <c r="Q271" s="116">
        <f t="shared" si="152"/>
        <v>0</v>
      </c>
      <c r="R271" s="492"/>
    </row>
    <row r="272" spans="3:18" x14ac:dyDescent="0.25">
      <c r="C272" s="935" t="s">
        <v>358</v>
      </c>
      <c r="D272" s="936"/>
      <c r="E272" s="92">
        <f t="shared" ref="E272:Q272" si="154">E255+E271</f>
        <v>253.99006955261078</v>
      </c>
      <c r="F272" s="92">
        <f t="shared" si="154"/>
        <v>270.69372384988378</v>
      </c>
      <c r="G272" s="92">
        <f t="shared" si="154"/>
        <v>228.46108437344881</v>
      </c>
      <c r="H272" s="92">
        <f t="shared" si="154"/>
        <v>236.25116902258992</v>
      </c>
      <c r="I272" s="92">
        <f t="shared" si="154"/>
        <v>207.47059861241178</v>
      </c>
      <c r="J272" s="92">
        <f t="shared" si="154"/>
        <v>225.13975508125503</v>
      </c>
      <c r="K272" s="92">
        <f t="shared" si="154"/>
        <v>203.68182364204668</v>
      </c>
      <c r="L272" s="92">
        <f t="shared" si="154"/>
        <v>229.18749568608857</v>
      </c>
      <c r="M272" s="92">
        <f t="shared" si="154"/>
        <v>224.68896962787792</v>
      </c>
      <c r="N272" s="92">
        <f t="shared" si="154"/>
        <v>231.8941884035068</v>
      </c>
      <c r="O272" s="92">
        <f t="shared" si="154"/>
        <v>234.56078327881681</v>
      </c>
      <c r="P272" s="92">
        <f t="shared" si="154"/>
        <v>286.63434560442693</v>
      </c>
      <c r="Q272" s="116">
        <f t="shared" si="154"/>
        <v>2832.6540067349638</v>
      </c>
      <c r="R272" s="492"/>
    </row>
    <row r="273" spans="3:18" x14ac:dyDescent="0.25">
      <c r="C273" s="1002" t="s">
        <v>359</v>
      </c>
      <c r="D273" s="1003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3:18" x14ac:dyDescent="0.25">
      <c r="C274" s="16" t="s">
        <v>360</v>
      </c>
      <c r="D274" s="16" t="s">
        <v>360</v>
      </c>
      <c r="E274" s="92">
        <f>'[40]TGSPDCL MoD'!U23</f>
        <v>17.984637530893146</v>
      </c>
      <c r="F274" s="92">
        <f>'[40]TGSPDCL MoD'!V23</f>
        <v>18.584125448589564</v>
      </c>
      <c r="G274" s="92">
        <f>'[40]TGSPDCL MoD'!W23</f>
        <v>17.984637530893131</v>
      </c>
      <c r="H274" s="92">
        <f>'[40]TGSPDCL MoD'!X23</f>
        <v>20.090946430907643</v>
      </c>
      <c r="I274" s="92">
        <f>'[40]TGSPDCL MoD'!Y23</f>
        <v>16.700599220691988</v>
      </c>
      <c r="J274" s="92">
        <f>'[40]TGSPDCL MoD'!Z23</f>
        <v>19.442851384749343</v>
      </c>
      <c r="K274" s="92">
        <f>'[40]TGSPDCL MoD'!AA23</f>
        <v>17.454009711851022</v>
      </c>
      <c r="L274" s="92">
        <f>'[40]TGSPDCL MoD'!AB23</f>
        <v>17.984637530893131</v>
      </c>
      <c r="M274" s="92">
        <f>'[40]TGSPDCL MoD'!AC23</f>
        <v>18.584125448589564</v>
      </c>
      <c r="N274" s="92">
        <f>'[40]TGSPDCL MoD'!AD23</f>
        <v>18.584125448589564</v>
      </c>
      <c r="O274" s="92">
        <f>'[40]TGSPDCL MoD'!AE23</f>
        <v>18.146661292432722</v>
      </c>
      <c r="P274" s="92">
        <f>'[40]TGSPDCL MoD'!AF23</f>
        <v>20.090946430907653</v>
      </c>
      <c r="Q274" s="16">
        <f t="shared" ref="Q274:Q281" si="155">SUM(E274:P274)</f>
        <v>221.63230340998848</v>
      </c>
    </row>
    <row r="275" spans="3:18" x14ac:dyDescent="0.25">
      <c r="C275" s="16" t="s">
        <v>361</v>
      </c>
      <c r="D275" s="16" t="s">
        <v>361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f t="shared" si="155"/>
        <v>0</v>
      </c>
    </row>
    <row r="276" spans="3:18" x14ac:dyDescent="0.25"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>
        <f t="shared" si="155"/>
        <v>0</v>
      </c>
    </row>
    <row r="277" spans="3:18" x14ac:dyDescent="0.25"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>
        <f t="shared" si="155"/>
        <v>0</v>
      </c>
    </row>
    <row r="278" spans="3:18" x14ac:dyDescent="0.25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>
        <f t="shared" si="155"/>
        <v>0</v>
      </c>
    </row>
    <row r="279" spans="3:18" x14ac:dyDescent="0.25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f t="shared" si="155"/>
        <v>0</v>
      </c>
    </row>
    <row r="280" spans="3:18" x14ac:dyDescent="0.25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>
        <f t="shared" si="155"/>
        <v>0</v>
      </c>
    </row>
    <row r="281" spans="3:18" x14ac:dyDescent="0.25">
      <c r="C281" s="935" t="s">
        <v>362</v>
      </c>
      <c r="D281" s="936"/>
      <c r="E281" s="92">
        <f t="shared" ref="E281:P281" si="156">SUM(E274:E280)</f>
        <v>17.984637530893146</v>
      </c>
      <c r="F281" s="92">
        <f t="shared" si="156"/>
        <v>18.584125448589564</v>
      </c>
      <c r="G281" s="92">
        <f t="shared" si="156"/>
        <v>17.984637530893131</v>
      </c>
      <c r="H281" s="92">
        <f t="shared" si="156"/>
        <v>20.090946430907643</v>
      </c>
      <c r="I281" s="92">
        <f t="shared" si="156"/>
        <v>16.700599220691988</v>
      </c>
      <c r="J281" s="92">
        <f t="shared" si="156"/>
        <v>19.442851384749343</v>
      </c>
      <c r="K281" s="92">
        <f t="shared" si="156"/>
        <v>17.454009711851022</v>
      </c>
      <c r="L281" s="92">
        <f t="shared" si="156"/>
        <v>17.984637530893131</v>
      </c>
      <c r="M281" s="92">
        <f t="shared" si="156"/>
        <v>18.584125448589564</v>
      </c>
      <c r="N281" s="92">
        <f t="shared" si="156"/>
        <v>18.584125448589564</v>
      </c>
      <c r="O281" s="92">
        <f t="shared" si="156"/>
        <v>18.146661292432722</v>
      </c>
      <c r="P281" s="92">
        <f t="shared" si="156"/>
        <v>20.090946430907653</v>
      </c>
      <c r="Q281" s="116">
        <f t="shared" si="155"/>
        <v>221.63230340998848</v>
      </c>
      <c r="R281" s="492"/>
    </row>
    <row r="282" spans="3:18" x14ac:dyDescent="0.25">
      <c r="C282" s="1002" t="s">
        <v>363</v>
      </c>
      <c r="D282" s="1003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3:18" x14ac:dyDescent="0.25">
      <c r="C283" s="16" t="s">
        <v>364</v>
      </c>
      <c r="D283" s="16" t="s">
        <v>364</v>
      </c>
      <c r="E283" s="92">
        <f>'[40]TGSPDCL MoD'!U20+'[40]TGSPDCL MoD'!U21+'[40]TGSPDCL MoD'!U22</f>
        <v>195.88762103424801</v>
      </c>
      <c r="F283" s="92">
        <f>'[40]TGSPDCL MoD'!V20+'[40]TGSPDCL MoD'!V21+'[40]TGSPDCL MoD'!V22</f>
        <v>45.648803055794097</v>
      </c>
      <c r="G283" s="92">
        <f>'[40]TGSPDCL MoD'!W20+'[40]TGSPDCL MoD'!W21+'[40]TGSPDCL MoD'!W22</f>
        <v>77.744244382116264</v>
      </c>
      <c r="H283" s="92">
        <f>'[40]TGSPDCL MoD'!X20+'[40]TGSPDCL MoD'!X21+'[40]TGSPDCL MoD'!X22</f>
        <v>185.23219884174853</v>
      </c>
      <c r="I283" s="92">
        <f>'[40]TGSPDCL MoD'!Y20+'[40]TGSPDCL MoD'!Y21+'[40]TGSPDCL MoD'!Y22</f>
        <v>170.10135669720546</v>
      </c>
      <c r="J283" s="92">
        <f>'[40]TGSPDCL MoD'!Z20+'[40]TGSPDCL MoD'!Z21+'[40]TGSPDCL MoD'!Z22</f>
        <v>190.65376613663744</v>
      </c>
      <c r="K283" s="92">
        <f>'[40]TGSPDCL MoD'!AA20+'[40]TGSPDCL MoD'!AA21+'[40]TGSPDCL MoD'!AA22</f>
        <v>163.14890852573228</v>
      </c>
      <c r="L283" s="92">
        <f>'[40]TGSPDCL MoD'!AB20+'[40]TGSPDCL MoD'!AB21+'[40]TGSPDCL MoD'!AB22</f>
        <v>197.7625241679003</v>
      </c>
      <c r="M283" s="92">
        <f>'[40]TGSPDCL MoD'!AC20+'[40]TGSPDCL MoD'!AC21+'[40]TGSPDCL MoD'!AC22</f>
        <v>202.64134953115718</v>
      </c>
      <c r="N283" s="92">
        <f>'[40]TGSPDCL MoD'!AD20+'[40]TGSPDCL MoD'!AD21+'[40]TGSPDCL MoD'!AD22</f>
        <v>184.99320471225832</v>
      </c>
      <c r="O283" s="92">
        <f>'[40]TGSPDCL MoD'!AE20+'[40]TGSPDCL MoD'!AE21+'[40]TGSPDCL MoD'!AE22</f>
        <v>181.8886251993643</v>
      </c>
      <c r="P283" s="92">
        <f>'[40]TGSPDCL MoD'!AF20+'[40]TGSPDCL MoD'!AF21+'[40]TGSPDCL MoD'!AF22</f>
        <v>226.76835771583774</v>
      </c>
      <c r="Q283" s="92">
        <f t="shared" ref="Q283:Q291" si="157">SUM(E283:P283)</f>
        <v>2022.4709599999999</v>
      </c>
    </row>
    <row r="284" spans="3:18" x14ac:dyDescent="0.25">
      <c r="C284" s="16" t="s">
        <v>365</v>
      </c>
      <c r="D284" s="16" t="s">
        <v>365</v>
      </c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>
        <f t="shared" si="157"/>
        <v>0</v>
      </c>
    </row>
    <row r="285" spans="3:18" x14ac:dyDescent="0.25">
      <c r="C285" s="16" t="s">
        <v>366</v>
      </c>
      <c r="D285" s="16" t="s">
        <v>366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>
        <f t="shared" si="157"/>
        <v>0</v>
      </c>
    </row>
    <row r="286" spans="3:18" x14ac:dyDescent="0.25"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>
        <f t="shared" si="157"/>
        <v>0</v>
      </c>
    </row>
    <row r="287" spans="3:18" x14ac:dyDescent="0.25"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>
        <f t="shared" si="157"/>
        <v>0</v>
      </c>
    </row>
    <row r="288" spans="3:18" x14ac:dyDescent="0.25"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>
        <f t="shared" si="157"/>
        <v>0</v>
      </c>
    </row>
    <row r="289" spans="3:18" x14ac:dyDescent="0.25"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>
        <f t="shared" si="157"/>
        <v>0</v>
      </c>
    </row>
    <row r="290" spans="3:18" x14ac:dyDescent="0.25"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>
        <f t="shared" si="157"/>
        <v>0</v>
      </c>
    </row>
    <row r="291" spans="3:18" x14ac:dyDescent="0.25">
      <c r="C291" s="935" t="s">
        <v>367</v>
      </c>
      <c r="D291" s="936"/>
      <c r="E291" s="92">
        <f t="shared" ref="E291:P291" si="158">SUM(E283:E290)</f>
        <v>195.88762103424801</v>
      </c>
      <c r="F291" s="92">
        <f t="shared" si="158"/>
        <v>45.648803055794097</v>
      </c>
      <c r="G291" s="92">
        <f t="shared" si="158"/>
        <v>77.744244382116264</v>
      </c>
      <c r="H291" s="92">
        <f t="shared" si="158"/>
        <v>185.23219884174853</v>
      </c>
      <c r="I291" s="92">
        <f t="shared" si="158"/>
        <v>170.10135669720546</v>
      </c>
      <c r="J291" s="92">
        <f t="shared" si="158"/>
        <v>190.65376613663744</v>
      </c>
      <c r="K291" s="92">
        <f t="shared" si="158"/>
        <v>163.14890852573228</v>
      </c>
      <c r="L291" s="92">
        <f t="shared" si="158"/>
        <v>197.7625241679003</v>
      </c>
      <c r="M291" s="92">
        <f t="shared" si="158"/>
        <v>202.64134953115718</v>
      </c>
      <c r="N291" s="92">
        <f t="shared" si="158"/>
        <v>184.99320471225832</v>
      </c>
      <c r="O291" s="92">
        <f t="shared" si="158"/>
        <v>181.8886251993643</v>
      </c>
      <c r="P291" s="92">
        <f t="shared" si="158"/>
        <v>226.76835771583774</v>
      </c>
      <c r="Q291" s="116">
        <f t="shared" si="157"/>
        <v>2022.4709599999999</v>
      </c>
      <c r="R291" s="492"/>
    </row>
    <row r="292" spans="3:18" x14ac:dyDescent="0.25">
      <c r="C292" s="1002" t="s">
        <v>368</v>
      </c>
      <c r="D292" s="100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</row>
    <row r="293" spans="3:18" x14ac:dyDescent="0.25">
      <c r="C293" s="16"/>
      <c r="D293" s="16" t="s">
        <v>369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f t="shared" ref="Q293:Q317" si="159">SUM(E293:P293)</f>
        <v>0</v>
      </c>
    </row>
    <row r="294" spans="3:18" x14ac:dyDescent="0.25">
      <c r="C294" s="16"/>
      <c r="D294" s="16" t="s">
        <v>370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f t="shared" si="159"/>
        <v>0</v>
      </c>
    </row>
    <row r="295" spans="3:18" x14ac:dyDescent="0.25">
      <c r="C295" s="16"/>
      <c r="D295" s="16" t="s">
        <v>371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f t="shared" si="159"/>
        <v>0</v>
      </c>
    </row>
    <row r="296" spans="3:18" x14ac:dyDescent="0.25">
      <c r="C296" s="16"/>
      <c r="D296" s="16" t="s">
        <v>372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f t="shared" si="159"/>
        <v>0</v>
      </c>
    </row>
    <row r="297" spans="3:18" x14ac:dyDescent="0.25">
      <c r="C297" s="16"/>
      <c r="D297" s="16" t="s">
        <v>373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f t="shared" si="159"/>
        <v>0</v>
      </c>
    </row>
    <row r="298" spans="3:18" x14ac:dyDescent="0.25">
      <c r="C298" s="16"/>
      <c r="D298" s="16" t="s">
        <v>331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f t="shared" si="159"/>
        <v>0</v>
      </c>
    </row>
    <row r="299" spans="3:18" x14ac:dyDescent="0.25">
      <c r="C299" s="16"/>
      <c r="D299" s="16" t="s">
        <v>374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f t="shared" si="159"/>
        <v>0</v>
      </c>
    </row>
    <row r="300" spans="3:18" x14ac:dyDescent="0.25">
      <c r="C300" s="16"/>
      <c r="D300" s="16" t="s">
        <v>375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f t="shared" si="159"/>
        <v>0</v>
      </c>
    </row>
    <row r="301" spans="3:18" x14ac:dyDescent="0.25">
      <c r="C301" s="16"/>
      <c r="D301" s="16" t="s">
        <v>376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f t="shared" si="159"/>
        <v>0</v>
      </c>
    </row>
    <row r="302" spans="3:18" x14ac:dyDescent="0.25">
      <c r="C302" s="16"/>
      <c r="D302" s="16" t="s">
        <v>377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f t="shared" si="159"/>
        <v>0</v>
      </c>
    </row>
    <row r="303" spans="3:18" x14ac:dyDescent="0.25">
      <c r="C303" s="16"/>
      <c r="D303" s="16" t="s">
        <v>378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f t="shared" si="159"/>
        <v>0</v>
      </c>
    </row>
    <row r="304" spans="3:18" x14ac:dyDescent="0.25">
      <c r="C304" s="16"/>
      <c r="D304" s="16" t="s">
        <v>379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f t="shared" si="159"/>
        <v>0</v>
      </c>
    </row>
    <row r="305" spans="3:17" x14ac:dyDescent="0.25">
      <c r="C305" s="16"/>
      <c r="D305" s="16" t="s">
        <v>380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f t="shared" si="159"/>
        <v>0</v>
      </c>
    </row>
    <row r="306" spans="3:17" x14ac:dyDescent="0.25">
      <c r="C306" s="16"/>
      <c r="D306" s="16" t="s">
        <v>381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f t="shared" si="159"/>
        <v>0</v>
      </c>
    </row>
    <row r="307" spans="3:17" x14ac:dyDescent="0.3">
      <c r="C307" s="16"/>
      <c r="D307" s="399" t="s">
        <v>382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f t="shared" si="159"/>
        <v>0</v>
      </c>
    </row>
    <row r="308" spans="3:17" x14ac:dyDescent="0.3">
      <c r="C308" s="16"/>
      <c r="D308" s="399" t="s">
        <v>383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f t="shared" si="159"/>
        <v>0</v>
      </c>
    </row>
    <row r="309" spans="3:17" x14ac:dyDescent="0.25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>
        <f t="shared" si="159"/>
        <v>0</v>
      </c>
    </row>
    <row r="310" spans="3:17" x14ac:dyDescent="0.25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>
        <f t="shared" si="159"/>
        <v>0</v>
      </c>
    </row>
    <row r="311" spans="3:17" x14ac:dyDescent="0.25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>
        <f t="shared" si="159"/>
        <v>0</v>
      </c>
    </row>
    <row r="312" spans="3:17" x14ac:dyDescent="0.25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>
        <f t="shared" si="159"/>
        <v>0</v>
      </c>
    </row>
    <row r="313" spans="3:17" x14ac:dyDescent="0.25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>
        <f t="shared" si="159"/>
        <v>0</v>
      </c>
    </row>
    <row r="314" spans="3:17" x14ac:dyDescent="0.25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f t="shared" si="159"/>
        <v>0</v>
      </c>
    </row>
    <row r="315" spans="3:17" x14ac:dyDescent="0.2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f t="shared" si="159"/>
        <v>0</v>
      </c>
    </row>
    <row r="316" spans="3:17" x14ac:dyDescent="0.25"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>
        <f t="shared" si="159"/>
        <v>0</v>
      </c>
    </row>
    <row r="317" spans="3:17" x14ac:dyDescent="0.25">
      <c r="C317" s="935" t="s">
        <v>384</v>
      </c>
      <c r="D317" s="936"/>
      <c r="E317" s="16">
        <f t="shared" ref="E317:P317" si="160">SUM(E293:E316)</f>
        <v>0</v>
      </c>
      <c r="F317" s="16">
        <f t="shared" si="160"/>
        <v>0</v>
      </c>
      <c r="G317" s="16">
        <f t="shared" si="160"/>
        <v>0</v>
      </c>
      <c r="H317" s="16">
        <f t="shared" si="160"/>
        <v>0</v>
      </c>
      <c r="I317" s="16">
        <f t="shared" si="160"/>
        <v>0</v>
      </c>
      <c r="J317" s="16">
        <f t="shared" si="160"/>
        <v>0</v>
      </c>
      <c r="K317" s="16">
        <f t="shared" si="160"/>
        <v>0</v>
      </c>
      <c r="L317" s="16">
        <f t="shared" si="160"/>
        <v>0</v>
      </c>
      <c r="M317" s="16">
        <f t="shared" si="160"/>
        <v>0</v>
      </c>
      <c r="N317" s="16">
        <f t="shared" si="160"/>
        <v>0</v>
      </c>
      <c r="O317" s="16">
        <f t="shared" si="160"/>
        <v>0</v>
      </c>
      <c r="P317" s="16">
        <f t="shared" si="160"/>
        <v>0</v>
      </c>
      <c r="Q317" s="116">
        <f t="shared" si="159"/>
        <v>0</v>
      </c>
    </row>
    <row r="318" spans="3:17" x14ac:dyDescent="0.25">
      <c r="C318" s="1002" t="s">
        <v>385</v>
      </c>
      <c r="D318" s="1003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</row>
    <row r="319" spans="3:17" x14ac:dyDescent="0.25">
      <c r="C319" s="16"/>
      <c r="D319" s="16" t="s">
        <v>386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f>SUM(E319:P319)</f>
        <v>0</v>
      </c>
    </row>
    <row r="320" spans="3:17" x14ac:dyDescent="0.2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>
        <f>SUM(E320:P320)</f>
        <v>0</v>
      </c>
    </row>
    <row r="321" spans="3:17" x14ac:dyDescent="0.25"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>
        <f>SUM(E321:P321)</f>
        <v>0</v>
      </c>
    </row>
    <row r="322" spans="3:17" x14ac:dyDescent="0.25"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>
        <f>SUM(E322:P322)</f>
        <v>0</v>
      </c>
    </row>
    <row r="323" spans="3:17" x14ac:dyDescent="0.25"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</row>
    <row r="324" spans="3:17" x14ac:dyDescent="0.3">
      <c r="C324" s="16"/>
      <c r="D324" s="397" t="s">
        <v>489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/>
    </row>
    <row r="325" spans="3:17" x14ac:dyDescent="0.3">
      <c r="C325" s="16"/>
      <c r="D325" s="397" t="s">
        <v>490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/>
    </row>
    <row r="326" spans="3:17" x14ac:dyDescent="0.3">
      <c r="C326" s="16"/>
      <c r="D326" s="397" t="s">
        <v>460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/>
    </row>
    <row r="327" spans="3:17" x14ac:dyDescent="0.3">
      <c r="C327" s="16"/>
      <c r="D327" s="397" t="s">
        <v>461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/>
    </row>
    <row r="328" spans="3:17" x14ac:dyDescent="0.3">
      <c r="C328" s="16"/>
      <c r="D328" s="398" t="s">
        <v>462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/>
    </row>
    <row r="329" spans="3:17" x14ac:dyDescent="0.3">
      <c r="C329" s="16"/>
      <c r="D329" s="397" t="s">
        <v>463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/>
    </row>
    <row r="330" spans="3:17" x14ac:dyDescent="0.3">
      <c r="C330" s="16"/>
      <c r="D330" s="397" t="s">
        <v>464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/>
    </row>
    <row r="331" spans="3:17" x14ac:dyDescent="0.3">
      <c r="C331" s="16"/>
      <c r="D331" s="397" t="s">
        <v>465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/>
    </row>
    <row r="332" spans="3:17" x14ac:dyDescent="0.3">
      <c r="C332" s="16"/>
      <c r="D332" s="397" t="s">
        <v>466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/>
    </row>
    <row r="333" spans="3:17" x14ac:dyDescent="0.3">
      <c r="C333" s="16"/>
      <c r="D333" s="397" t="s">
        <v>467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/>
    </row>
    <row r="334" spans="3:17" x14ac:dyDescent="0.3">
      <c r="C334" s="16"/>
      <c r="D334" s="397" t="s">
        <v>468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/>
    </row>
    <row r="335" spans="3:17" x14ac:dyDescent="0.3">
      <c r="C335" s="16"/>
      <c r="D335" s="397" t="s">
        <v>469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/>
    </row>
    <row r="336" spans="3:17" x14ac:dyDescent="0.3">
      <c r="C336" s="16"/>
      <c r="D336" s="397" t="s">
        <v>470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/>
    </row>
    <row r="337" spans="3:17" x14ac:dyDescent="0.25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</row>
    <row r="338" spans="3:17" x14ac:dyDescent="0.25"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>
        <f t="shared" ref="Q338:Q349" si="161">SUM(E338:P338)</f>
        <v>0</v>
      </c>
    </row>
    <row r="339" spans="3:17" x14ac:dyDescent="0.25"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>
        <f t="shared" si="161"/>
        <v>0</v>
      </c>
    </row>
    <row r="340" spans="3:17" x14ac:dyDescent="0.25"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>
        <f t="shared" si="161"/>
        <v>0</v>
      </c>
    </row>
    <row r="341" spans="3:17" x14ac:dyDescent="0.25"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>
        <f t="shared" si="161"/>
        <v>0</v>
      </c>
    </row>
    <row r="342" spans="3:17" x14ac:dyDescent="0.25"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>
        <f t="shared" si="161"/>
        <v>0</v>
      </c>
    </row>
    <row r="343" spans="3:17" x14ac:dyDescent="0.25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>
        <f t="shared" si="161"/>
        <v>0</v>
      </c>
    </row>
    <row r="344" spans="3:17" x14ac:dyDescent="0.25"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>
        <f t="shared" si="161"/>
        <v>0</v>
      </c>
    </row>
    <row r="345" spans="3:17" x14ac:dyDescent="0.25">
      <c r="C345" s="935" t="s">
        <v>387</v>
      </c>
      <c r="D345" s="936"/>
      <c r="E345" s="16">
        <f t="shared" ref="E345:P345" si="162">SUM(E319:E344)</f>
        <v>0</v>
      </c>
      <c r="F345" s="16">
        <f t="shared" si="162"/>
        <v>0</v>
      </c>
      <c r="G345" s="16">
        <f t="shared" si="162"/>
        <v>0</v>
      </c>
      <c r="H345" s="16">
        <f t="shared" si="162"/>
        <v>0</v>
      </c>
      <c r="I345" s="16">
        <f t="shared" si="162"/>
        <v>0</v>
      </c>
      <c r="J345" s="16">
        <f t="shared" si="162"/>
        <v>0</v>
      </c>
      <c r="K345" s="16">
        <f t="shared" si="162"/>
        <v>0</v>
      </c>
      <c r="L345" s="16">
        <f t="shared" si="162"/>
        <v>0</v>
      </c>
      <c r="M345" s="16">
        <f t="shared" si="162"/>
        <v>0</v>
      </c>
      <c r="N345" s="16">
        <f t="shared" si="162"/>
        <v>0</v>
      </c>
      <c r="O345" s="16">
        <f t="shared" si="162"/>
        <v>0</v>
      </c>
      <c r="P345" s="16">
        <f t="shared" si="162"/>
        <v>0</v>
      </c>
      <c r="Q345" s="116">
        <f t="shared" si="161"/>
        <v>0</v>
      </c>
    </row>
    <row r="346" spans="3:17" x14ac:dyDescent="0.25">
      <c r="C346" s="1002" t="s">
        <v>388</v>
      </c>
      <c r="D346" s="1003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</row>
    <row r="347" spans="3:17" x14ac:dyDescent="0.25">
      <c r="C347" s="16" t="s">
        <v>389</v>
      </c>
      <c r="D347" s="16" t="s">
        <v>390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f t="shared" si="161"/>
        <v>0</v>
      </c>
    </row>
    <row r="348" spans="3:17" x14ac:dyDescent="0.25">
      <c r="C348" s="16" t="s">
        <v>389</v>
      </c>
      <c r="D348" s="16" t="s">
        <v>391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f t="shared" si="161"/>
        <v>0</v>
      </c>
    </row>
    <row r="349" spans="3:17" x14ac:dyDescent="0.25">
      <c r="C349" s="935" t="s">
        <v>392</v>
      </c>
      <c r="D349" s="936"/>
      <c r="E349" s="16">
        <f>E347+E348</f>
        <v>0</v>
      </c>
      <c r="F349" s="16">
        <f t="shared" ref="F349:P349" si="163">F347+F348</f>
        <v>0</v>
      </c>
      <c r="G349" s="16">
        <f t="shared" si="163"/>
        <v>0</v>
      </c>
      <c r="H349" s="16">
        <f t="shared" si="163"/>
        <v>0</v>
      </c>
      <c r="I349" s="16">
        <f t="shared" si="163"/>
        <v>0</v>
      </c>
      <c r="J349" s="16">
        <f t="shared" si="163"/>
        <v>0</v>
      </c>
      <c r="K349" s="16">
        <f t="shared" si="163"/>
        <v>0</v>
      </c>
      <c r="L349" s="16">
        <f t="shared" si="163"/>
        <v>0</v>
      </c>
      <c r="M349" s="16">
        <f t="shared" si="163"/>
        <v>0</v>
      </c>
      <c r="N349" s="16">
        <f t="shared" si="163"/>
        <v>0</v>
      </c>
      <c r="O349" s="16">
        <f t="shared" si="163"/>
        <v>0</v>
      </c>
      <c r="P349" s="16">
        <f t="shared" si="163"/>
        <v>0</v>
      </c>
      <c r="Q349" s="16">
        <f t="shared" si="161"/>
        <v>0</v>
      </c>
    </row>
    <row r="350" spans="3:17" x14ac:dyDescent="0.25">
      <c r="C350" s="935" t="s">
        <v>201</v>
      </c>
      <c r="D350" s="936"/>
      <c r="E350" s="92">
        <f t="shared" ref="E350:Q350" si="164">E226+E272+E281+E291+E317+E345+E349</f>
        <v>1375.2354587720474</v>
      </c>
      <c r="F350" s="92">
        <f t="shared" si="164"/>
        <v>848.13252902117154</v>
      </c>
      <c r="G350" s="92">
        <f t="shared" si="164"/>
        <v>952.74041856131566</v>
      </c>
      <c r="H350" s="92">
        <f t="shared" si="164"/>
        <v>1235.5849022946168</v>
      </c>
      <c r="I350" s="92">
        <f t="shared" si="164"/>
        <v>1404.91454529372</v>
      </c>
      <c r="J350" s="92">
        <f t="shared" si="164"/>
        <v>1372.5889292414449</v>
      </c>
      <c r="K350" s="92">
        <f t="shared" si="164"/>
        <v>1275.588975379861</v>
      </c>
      <c r="L350" s="92">
        <f t="shared" si="164"/>
        <v>1164.2102606116664</v>
      </c>
      <c r="M350" s="92">
        <f t="shared" si="164"/>
        <v>1308.8909144659099</v>
      </c>
      <c r="N350" s="92">
        <f t="shared" si="164"/>
        <v>1458.9594259158525</v>
      </c>
      <c r="O350" s="92">
        <f t="shared" si="164"/>
        <v>1395.2606551790473</v>
      </c>
      <c r="P350" s="92">
        <f t="shared" si="164"/>
        <v>1539.1860146534582</v>
      </c>
      <c r="Q350" s="116">
        <f t="shared" si="164"/>
        <v>16733.029814390109</v>
      </c>
    </row>
    <row r="351" spans="3:17" x14ac:dyDescent="0.25">
      <c r="D351" s="22"/>
      <c r="E351" s="22"/>
    </row>
    <row r="352" spans="3:17" x14ac:dyDescent="0.25">
      <c r="C352" s="22" t="s">
        <v>482</v>
      </c>
      <c r="J352" s="25"/>
    </row>
    <row r="353" spans="2:17" x14ac:dyDescent="0.25">
      <c r="C353" s="13"/>
      <c r="Q353" s="25" t="s">
        <v>101</v>
      </c>
    </row>
    <row r="354" spans="2:17" x14ac:dyDescent="0.25">
      <c r="C354" s="940" t="s">
        <v>310</v>
      </c>
      <c r="D354" s="940" t="s">
        <v>311</v>
      </c>
      <c r="E354" s="946" t="s">
        <v>425</v>
      </c>
      <c r="F354" s="946"/>
      <c r="G354" s="946"/>
      <c r="H354" s="946"/>
      <c r="I354" s="946"/>
      <c r="J354" s="946"/>
      <c r="K354" s="946"/>
      <c r="L354" s="946"/>
      <c r="M354" s="946"/>
      <c r="N354" s="946"/>
      <c r="O354" s="946"/>
      <c r="P354" s="946"/>
      <c r="Q354" s="946"/>
    </row>
    <row r="355" spans="2:17" x14ac:dyDescent="0.25">
      <c r="C355" s="942"/>
      <c r="D355" s="942"/>
      <c r="E355" s="12" t="s">
        <v>223</v>
      </c>
      <c r="F355" s="12" t="s">
        <v>224</v>
      </c>
      <c r="G355" s="12" t="s">
        <v>225</v>
      </c>
      <c r="H355" s="12" t="s">
        <v>226</v>
      </c>
      <c r="I355" s="12" t="s">
        <v>227</v>
      </c>
      <c r="J355" s="12" t="s">
        <v>228</v>
      </c>
      <c r="K355" s="12" t="s">
        <v>229</v>
      </c>
      <c r="L355" s="12" t="s">
        <v>230</v>
      </c>
      <c r="M355" s="12" t="s">
        <v>231</v>
      </c>
      <c r="N355" s="12" t="s">
        <v>232</v>
      </c>
      <c r="O355" s="12" t="s">
        <v>233</v>
      </c>
      <c r="P355" s="12" t="s">
        <v>234</v>
      </c>
      <c r="Q355" s="12" t="s">
        <v>90</v>
      </c>
    </row>
    <row r="356" spans="2:17" x14ac:dyDescent="0.25">
      <c r="C356" s="944"/>
      <c r="D356" s="944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</row>
    <row r="357" spans="2:17" x14ac:dyDescent="0.25">
      <c r="B357" s="85"/>
      <c r="C357" s="1002" t="s">
        <v>312</v>
      </c>
      <c r="D357" s="1003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</row>
    <row r="358" spans="2:17" x14ac:dyDescent="0.25">
      <c r="C358" s="935" t="s">
        <v>313</v>
      </c>
      <c r="D358" s="93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</row>
    <row r="359" spans="2:17" x14ac:dyDescent="0.25">
      <c r="B359" s="85"/>
      <c r="C359" s="999" t="s">
        <v>314</v>
      </c>
      <c r="D359" s="84" t="s">
        <v>315</v>
      </c>
      <c r="E359" s="263">
        <f>'[40]TGSPDCL MoD'!AJ4+'[40]TGSPDCL MoD'!AJ5</f>
        <v>77.462982897535014</v>
      </c>
      <c r="F359" s="263">
        <f>'[40]TGSPDCL MoD'!AK4+'[40]TGSPDCL MoD'!AK5</f>
        <v>92.720195002019381</v>
      </c>
      <c r="G359" s="263">
        <f>'[40]TGSPDCL MoD'!AL4+'[40]TGSPDCL MoD'!AL5</f>
        <v>89.65508178830008</v>
      </c>
      <c r="H359" s="263">
        <f>'[40]TGSPDCL MoD'!AM4+'[40]TGSPDCL MoD'!AM5</f>
        <v>0</v>
      </c>
      <c r="I359" s="263">
        <f>'[40]TGSPDCL MoD'!AN4+'[40]TGSPDCL MoD'!AN5</f>
        <v>30.864841066941562</v>
      </c>
      <c r="J359" s="263">
        <f>'[40]TGSPDCL MoD'!AO4+'[40]TGSPDCL MoD'!AO5</f>
        <v>66.926882899620296</v>
      </c>
      <c r="K359" s="263">
        <f>'[40]TGSPDCL MoD'!AP4+'[40]TGSPDCL MoD'!AP5</f>
        <v>59.694637667930941</v>
      </c>
      <c r="L359" s="263">
        <f>'[40]TGSPDCL MoD'!AQ4+'[40]TGSPDCL MoD'!AQ5</f>
        <v>91.248767989469172</v>
      </c>
      <c r="M359" s="263">
        <f>'[40]TGSPDCL MoD'!AR4+'[40]TGSPDCL MoD'!AR5</f>
        <v>76.722853663694877</v>
      </c>
      <c r="N359" s="263">
        <f>'[40]TGSPDCL MoD'!AS4+'[40]TGSPDCL MoD'!AS5</f>
        <v>77.339409278174429</v>
      </c>
      <c r="O359" s="263">
        <f>'[40]TGSPDCL MoD'!AT4+'[40]TGSPDCL MoD'!AT5</f>
        <v>74.224326223369999</v>
      </c>
      <c r="P359" s="263">
        <f>'[40]TGSPDCL MoD'!AU4+'[40]TGSPDCL MoD'!AU5</f>
        <v>90.220304657213788</v>
      </c>
      <c r="Q359" s="263">
        <f t="shared" ref="Q359:Q377" si="165">SUM(E359:P359)</f>
        <v>827.08028313426951</v>
      </c>
    </row>
    <row r="360" spans="2:17" x14ac:dyDescent="0.25">
      <c r="B360" s="85"/>
      <c r="C360" s="1000"/>
      <c r="D360" s="84" t="s">
        <v>316</v>
      </c>
      <c r="E360" s="263">
        <f>'[40]TGSPDCL MoD'!AJ6</f>
        <v>72.120448577954591</v>
      </c>
      <c r="F360" s="263">
        <f>'[40]TGSPDCL MoD'!AK6</f>
        <v>0</v>
      </c>
      <c r="G360" s="263">
        <f>'[40]TGSPDCL MoD'!AL6</f>
        <v>41.627959563321468</v>
      </c>
      <c r="H360" s="263">
        <f>'[40]TGSPDCL MoD'!AM6</f>
        <v>71.279333049742405</v>
      </c>
      <c r="I360" s="263">
        <f>'[40]TGSPDCL MoD'!AN6</f>
        <v>59.146249804592173</v>
      </c>
      <c r="J360" s="263">
        <f>'[40]TGSPDCL MoD'!AO6</f>
        <v>62.148784700170097</v>
      </c>
      <c r="K360" s="263">
        <f>'[40]TGSPDCL MoD'!AP6</f>
        <v>62.058763366150494</v>
      </c>
      <c r="L360" s="263">
        <f>'[40]TGSPDCL MoD'!AQ6</f>
        <v>81.49699125777019</v>
      </c>
      <c r="M360" s="263">
        <f>'[40]TGSPDCL MoD'!AR6</f>
        <v>73.308204846018242</v>
      </c>
      <c r="N360" s="263">
        <f>'[40]TGSPDCL MoD'!AS6</f>
        <v>71.844721115311387</v>
      </c>
      <c r="O360" s="263">
        <f>'[40]TGSPDCL MoD'!AT6</f>
        <v>68.989422730515457</v>
      </c>
      <c r="P360" s="263">
        <f>'[40]TGSPDCL MoD'!AU6</f>
        <v>82.39599883519405</v>
      </c>
      <c r="Q360" s="263">
        <f t="shared" si="165"/>
        <v>746.41687784674059</v>
      </c>
    </row>
    <row r="361" spans="2:17" x14ac:dyDescent="0.25">
      <c r="B361" s="85"/>
      <c r="C361" s="1000"/>
      <c r="D361" s="84" t="s">
        <v>317</v>
      </c>
      <c r="E361" s="263">
        <f>'[40]TGSPDCL MoD'!AJ7</f>
        <v>122.51073887629238</v>
      </c>
      <c r="F361" s="263">
        <f>'[40]TGSPDCL MoD'!AK7</f>
        <v>0</v>
      </c>
      <c r="G361" s="263">
        <f>'[40]TGSPDCL MoD'!AL7</f>
        <v>64.274281154820741</v>
      </c>
      <c r="H361" s="263">
        <f>'[40]TGSPDCL MoD'!AM7</f>
        <v>120.75635907447698</v>
      </c>
      <c r="I361" s="263">
        <f>'[40]TGSPDCL MoD'!AN7</f>
        <v>97.805520866620213</v>
      </c>
      <c r="J361" s="263">
        <f>'[40]TGSPDCL MoD'!AO7</f>
        <v>97.623863139346156</v>
      </c>
      <c r="K361" s="263">
        <f>'[40]TGSPDCL MoD'!AP7</f>
        <v>99.157412147765697</v>
      </c>
      <c r="L361" s="263">
        <f>'[40]TGSPDCL MoD'!AQ7</f>
        <v>127.03300247240063</v>
      </c>
      <c r="M361" s="263">
        <f>'[40]TGSPDCL MoD'!AR7</f>
        <v>113.33587618459997</v>
      </c>
      <c r="N361" s="263">
        <f>'[40]TGSPDCL MoD'!AS7</f>
        <v>113.18912141395899</v>
      </c>
      <c r="O361" s="263">
        <f>'[40]TGSPDCL MoD'!AT7</f>
        <v>109.0424082600022</v>
      </c>
      <c r="P361" s="263">
        <f>'[40]TGSPDCL MoD'!AU7</f>
        <v>130.96057441132211</v>
      </c>
      <c r="Q361" s="263">
        <f t="shared" si="165"/>
        <v>1195.6891580016061</v>
      </c>
    </row>
    <row r="362" spans="2:17" x14ac:dyDescent="0.25">
      <c r="B362" s="85"/>
      <c r="C362" s="1000"/>
      <c r="D362" s="84" t="s">
        <v>318</v>
      </c>
      <c r="E362" s="263">
        <f>'[40]TGSPDCL MoD'!AJ8</f>
        <v>10.703824628673038</v>
      </c>
      <c r="F362" s="263">
        <f>'[40]TGSPDCL MoD'!AK8</f>
        <v>0</v>
      </c>
      <c r="G362" s="263">
        <f>'[40]TGSPDCL MoD'!AL8</f>
        <v>6.1683057182182939</v>
      </c>
      <c r="H362" s="263">
        <f>'[40]TGSPDCL MoD'!AM8</f>
        <v>10.217012265617559</v>
      </c>
      <c r="I362" s="263">
        <f>'[40]TGSPDCL MoD'!AN8</f>
        <v>8.529799230928397</v>
      </c>
      <c r="J362" s="263">
        <f>'[40]TGSPDCL MoD'!AO8</f>
        <v>9.0710378209093339</v>
      </c>
      <c r="K362" s="263">
        <f>'[40]TGSPDCL MoD'!AP8</f>
        <v>8.248597058480204</v>
      </c>
      <c r="L362" s="263">
        <f>'[40]TGSPDCL MoD'!AQ8</f>
        <v>12.600771605543887</v>
      </c>
      <c r="M362" s="263">
        <f>'[40]TGSPDCL MoD'!AR8</f>
        <v>10.016530973775298</v>
      </c>
      <c r="N362" s="263">
        <f>'[40]TGSPDCL MoD'!AS8</f>
        <v>10.498214438065752</v>
      </c>
      <c r="O362" s="263">
        <f>'[40]TGSPDCL MoD'!AT8</f>
        <v>10.244225379080302</v>
      </c>
      <c r="P362" s="263">
        <f>'[40]TGSPDCL MoD'!AU8</f>
        <v>12.466629645203108</v>
      </c>
      <c r="Q362" s="263">
        <f t="shared" si="165"/>
        <v>108.76494876449517</v>
      </c>
    </row>
    <row r="363" spans="2:17" x14ac:dyDescent="0.25">
      <c r="B363" s="85"/>
      <c r="C363" s="1000"/>
      <c r="D363" s="84" t="s">
        <v>319</v>
      </c>
      <c r="E363" s="263">
        <f>'[40]TGSPDCL MoD'!AJ9</f>
        <v>74.916984919246801</v>
      </c>
      <c r="F363" s="263">
        <f>'[40]TGSPDCL MoD'!AK9</f>
        <v>77.414217749888365</v>
      </c>
      <c r="G363" s="263">
        <f>'[40]TGSPDCL MoD'!AL9</f>
        <v>75.184444401857974</v>
      </c>
      <c r="H363" s="263">
        <f>'[40]TGSPDCL MoD'!AM9</f>
        <v>79.049729392491642</v>
      </c>
      <c r="I363" s="263">
        <f>'[40]TGSPDCL MoD'!AN9</f>
        <v>64.330124609062167</v>
      </c>
      <c r="J363" s="263">
        <f>'[40]TGSPDCL MoD'!AO9</f>
        <v>70.168725311688917</v>
      </c>
      <c r="K363" s="263">
        <f>'[40]TGSPDCL MoD'!AP9</f>
        <v>0</v>
      </c>
      <c r="L363" s="263">
        <f>'[40]TGSPDCL MoD'!AQ9</f>
        <v>37.4584924596234</v>
      </c>
      <c r="M363" s="263">
        <f>'[40]TGSPDCL MoD'!AR9</f>
        <v>75.399748592729708</v>
      </c>
      <c r="N363" s="263">
        <f>'[40]TGSPDCL MoD'!AS9</f>
        <v>67.601147894268721</v>
      </c>
      <c r="O363" s="263">
        <f>'[40]TGSPDCL MoD'!AT9</f>
        <v>67.965957855563659</v>
      </c>
      <c r="P363" s="263">
        <f>'[40]TGSPDCL MoD'!AU9</f>
        <v>82.95656262941165</v>
      </c>
      <c r="Q363" s="263">
        <f t="shared" si="165"/>
        <v>772.44613581583314</v>
      </c>
    </row>
    <row r="364" spans="2:17" x14ac:dyDescent="0.25">
      <c r="B364" s="85"/>
      <c r="C364" s="1000"/>
      <c r="D364" s="84" t="s">
        <v>320</v>
      </c>
      <c r="E364" s="263">
        <f>'[40]TGSPDCL MoD'!AJ10</f>
        <v>87.969695479506612</v>
      </c>
      <c r="F364" s="263">
        <f>'[40]TGSPDCL MoD'!AK10</f>
        <v>89.353926840364551</v>
      </c>
      <c r="G364" s="263">
        <f>'[40]TGSPDCL MoD'!AL10</f>
        <v>87.969695479506612</v>
      </c>
      <c r="H364" s="263">
        <f>'[40]TGSPDCL MoD'!AM10</f>
        <v>97.579677366067358</v>
      </c>
      <c r="I364" s="263">
        <f>'[40]TGSPDCL MoD'!AN10</f>
        <v>80.470679395343865</v>
      </c>
      <c r="J364" s="263">
        <f>'[40]TGSPDCL MoD'!AO10</f>
        <v>91.141522875942144</v>
      </c>
      <c r="K364" s="263">
        <f>'[40]TGSPDCL MoD'!AP10</f>
        <v>81.843159449514417</v>
      </c>
      <c r="L364" s="263">
        <f>'[40]TGSPDCL MoD'!AQ10</f>
        <v>0</v>
      </c>
      <c r="M364" s="263">
        <f>'[40]TGSPDCL MoD'!AR10</f>
        <v>45.195482969253668</v>
      </c>
      <c r="N364" s="263">
        <f>'[40]TGSPDCL MoD'!AS10</f>
        <v>90.902018662156834</v>
      </c>
      <c r="O364" s="263">
        <f>'[40]TGSPDCL MoD'!AT10</f>
        <v>88.521003034434301</v>
      </c>
      <c r="P364" s="263">
        <f>'[40]TGSPDCL MoD'!AU10</f>
        <v>98.272452607737108</v>
      </c>
      <c r="Q364" s="263">
        <f t="shared" si="165"/>
        <v>939.21931415982749</v>
      </c>
    </row>
    <row r="365" spans="2:17" x14ac:dyDescent="0.25">
      <c r="B365" s="85"/>
      <c r="C365" s="1000"/>
      <c r="D365" s="84" t="s">
        <v>321</v>
      </c>
      <c r="E365" s="263">
        <f>SUM('[40]TGSPDCL MoD'!AJ11:AJ14)</f>
        <v>164.81634677081621</v>
      </c>
      <c r="F365" s="263">
        <f>SUM('[40]TGSPDCL MoD'!AK11:AK14)</f>
        <v>84.588137859634401</v>
      </c>
      <c r="G365" s="263">
        <f>SUM('[40]TGSPDCL MoD'!AL11:AL14)</f>
        <v>123.12332742053621</v>
      </c>
      <c r="H365" s="263">
        <f>SUM('[40]TGSPDCL MoD'!AM11:AM14)</f>
        <v>176.67136515617602</v>
      </c>
      <c r="I365" s="263">
        <f>SUM('[40]TGSPDCL MoD'!AN11:AN14)</f>
        <v>128.48855365470342</v>
      </c>
      <c r="J365" s="263">
        <f>SUM('[40]TGSPDCL MoD'!AO11:AO14)</f>
        <v>127.8701661304149</v>
      </c>
      <c r="K365" s="263">
        <f>SUM('[40]TGSPDCL MoD'!AP11:AP14)</f>
        <v>146.98730893587066</v>
      </c>
      <c r="L365" s="263">
        <f>SUM('[40]TGSPDCL MoD'!AQ11:AQ14)</f>
        <v>122.99412481683305</v>
      </c>
      <c r="M365" s="263">
        <f>SUM('[40]TGSPDCL MoD'!AR11:AR14)</f>
        <v>148.02924125436004</v>
      </c>
      <c r="N365" s="263">
        <f>SUM('[40]TGSPDCL MoD'!AS11:AS14)</f>
        <v>167.61094513198168</v>
      </c>
      <c r="O365" s="263">
        <f>SUM('[40]TGSPDCL MoD'!AT11:AT14)</f>
        <v>158.54766219147245</v>
      </c>
      <c r="P365" s="263">
        <f>SUM('[40]TGSPDCL MoD'!AU11:AU14)</f>
        <v>186.677269759193</v>
      </c>
      <c r="Q365" s="263">
        <f t="shared" si="165"/>
        <v>1736.404449081992</v>
      </c>
    </row>
    <row r="366" spans="2:17" x14ac:dyDescent="0.25">
      <c r="B366" s="85"/>
      <c r="C366" s="1000"/>
      <c r="D366" s="84" t="s">
        <v>322</v>
      </c>
      <c r="E366" s="263">
        <f>SUM('[40]TGSPDCL MoD'!AJ15:AJ19)+'[40]TGSPDCL MoD'!$AW$15/12</f>
        <v>494.27052389414177</v>
      </c>
      <c r="F366" s="263">
        <f>SUM('[40]TGSPDCL MoD'!AK15:AK19)+'[40]TGSPDCL MoD'!$AW$15/12</f>
        <v>297.62470720687656</v>
      </c>
      <c r="G366" s="263">
        <f>SUM('[40]TGSPDCL MoD'!AL15:AL19)+'[40]TGSPDCL MoD'!$AW$15/12</f>
        <v>293.98758474444816</v>
      </c>
      <c r="H366" s="263">
        <f>SUM('[40]TGSPDCL MoD'!AM15:AM19)+'[40]TGSPDCL MoD'!$AW$15/12</f>
        <v>315.84500353785438</v>
      </c>
      <c r="I366" s="263">
        <f>SUM('[40]TGSPDCL MoD'!AN15:AN19)+'[40]TGSPDCL MoD'!$AW$15/12</f>
        <v>486.27920267881734</v>
      </c>
      <c r="J366" s="263">
        <f>SUM('[40]TGSPDCL MoD'!AO15:AO19)+'[40]TGSPDCL MoD'!$AW$15/12</f>
        <v>509.31704673283639</v>
      </c>
      <c r="K366" s="263">
        <f>SUM('[40]TGSPDCL MoD'!AP15:AP19)+'[40]TGSPDCL MoD'!$AW$15/12</f>
        <v>472.29108003046576</v>
      </c>
      <c r="L366" s="263">
        <f>SUM('[40]TGSPDCL MoD'!AQ15:AQ19)+'[40]TGSPDCL MoD'!$AW$15/12</f>
        <v>384.6330196019224</v>
      </c>
      <c r="M366" s="263">
        <f>SUM('[40]TGSPDCL MoD'!AR15:AR19)+'[40]TGSPDCL MoD'!$AW$15/12</f>
        <v>459.58440380479459</v>
      </c>
      <c r="N366" s="263">
        <f>SUM('[40]TGSPDCL MoD'!AS15:AS19)+'[40]TGSPDCL MoD'!$AW$15/12</f>
        <v>510.59101968358959</v>
      </c>
      <c r="O366" s="263">
        <f>SUM('[40]TGSPDCL MoD'!AT15:AT19)+'[40]TGSPDCL MoD'!$AW$15/12</f>
        <v>475.37458301441842</v>
      </c>
      <c r="P366" s="263">
        <f>SUM('[40]TGSPDCL MoD'!AU15:AU19)+'[40]TGSPDCL MoD'!$AW$15/12</f>
        <v>526.28827859204534</v>
      </c>
      <c r="Q366" s="263">
        <f t="shared" si="165"/>
        <v>5226.0864535222108</v>
      </c>
    </row>
    <row r="367" spans="2:17" x14ac:dyDescent="0.3">
      <c r="B367" s="85"/>
      <c r="C367" s="1000"/>
      <c r="D367" s="397" t="s">
        <v>451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>
        <f t="shared" si="165"/>
        <v>0</v>
      </c>
    </row>
    <row r="368" spans="2:17" x14ac:dyDescent="0.25">
      <c r="B368" s="85"/>
      <c r="C368" s="1000"/>
      <c r="D368" s="8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>
        <f t="shared" si="165"/>
        <v>0</v>
      </c>
    </row>
    <row r="369" spans="2:18" x14ac:dyDescent="0.25">
      <c r="B369" s="85"/>
      <c r="C369" s="1000"/>
      <c r="D369" s="8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>
        <f t="shared" si="165"/>
        <v>0</v>
      </c>
    </row>
    <row r="370" spans="2:18" x14ac:dyDescent="0.25">
      <c r="B370" s="85"/>
      <c r="C370" s="1000"/>
      <c r="D370" s="84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>
        <f t="shared" si="165"/>
        <v>0</v>
      </c>
    </row>
    <row r="371" spans="2:18" x14ac:dyDescent="0.25">
      <c r="B371" s="85"/>
      <c r="C371" s="1000"/>
      <c r="D371" s="84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>
        <f t="shared" si="165"/>
        <v>0</v>
      </c>
    </row>
    <row r="372" spans="2:18" x14ac:dyDescent="0.25">
      <c r="B372" s="85"/>
      <c r="C372" s="1000"/>
      <c r="D372" s="84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>
        <f t="shared" si="165"/>
        <v>0</v>
      </c>
    </row>
    <row r="373" spans="2:18" x14ac:dyDescent="0.25">
      <c r="B373" s="85"/>
      <c r="C373" s="1000"/>
      <c r="D373" s="84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>
        <f t="shared" si="165"/>
        <v>0</v>
      </c>
    </row>
    <row r="374" spans="2:18" x14ac:dyDescent="0.25">
      <c r="B374" s="85"/>
      <c r="C374" s="1000"/>
      <c r="D374" s="84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>
        <f t="shared" si="165"/>
        <v>0</v>
      </c>
    </row>
    <row r="375" spans="2:18" x14ac:dyDescent="0.25">
      <c r="B375" s="85"/>
      <c r="C375" s="1000"/>
      <c r="D375" s="84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>
        <f t="shared" si="165"/>
        <v>0</v>
      </c>
    </row>
    <row r="376" spans="2:18" x14ac:dyDescent="0.25">
      <c r="B376" s="85"/>
      <c r="C376" s="1001"/>
      <c r="D376" s="84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f t="shared" si="165"/>
        <v>0</v>
      </c>
    </row>
    <row r="377" spans="2:18" x14ac:dyDescent="0.25">
      <c r="C377" s="937" t="s">
        <v>188</v>
      </c>
      <c r="D377" s="938"/>
      <c r="E377" s="263">
        <f t="shared" ref="E377:P377" si="166">SUM(E359:E376)</f>
        <v>1104.7715460441664</v>
      </c>
      <c r="F377" s="263">
        <f t="shared" si="166"/>
        <v>641.70118465878318</v>
      </c>
      <c r="G377" s="263">
        <f t="shared" si="166"/>
        <v>781.99068027100952</v>
      </c>
      <c r="H377" s="263">
        <f t="shared" si="166"/>
        <v>871.39847984242635</v>
      </c>
      <c r="I377" s="263">
        <f t="shared" si="166"/>
        <v>955.91497130700918</v>
      </c>
      <c r="J377" s="263">
        <f t="shared" si="166"/>
        <v>1034.2680296109284</v>
      </c>
      <c r="K377" s="263">
        <f t="shared" si="166"/>
        <v>930.2809586561782</v>
      </c>
      <c r="L377" s="263">
        <f t="shared" si="166"/>
        <v>857.46517020356282</v>
      </c>
      <c r="M377" s="263">
        <f t="shared" si="166"/>
        <v>1001.5923422892265</v>
      </c>
      <c r="N377" s="263">
        <f t="shared" si="166"/>
        <v>1109.5765976175073</v>
      </c>
      <c r="O377" s="263">
        <f t="shared" si="166"/>
        <v>1052.9095886888567</v>
      </c>
      <c r="P377" s="263">
        <f t="shared" si="166"/>
        <v>1210.2380711373203</v>
      </c>
      <c r="Q377" s="264">
        <f t="shared" si="165"/>
        <v>11552.107620326975</v>
      </c>
      <c r="R377" s="492"/>
    </row>
    <row r="378" spans="2:18" x14ac:dyDescent="0.25">
      <c r="C378" s="935" t="s">
        <v>323</v>
      </c>
      <c r="D378" s="93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</row>
    <row r="379" spans="2:18" x14ac:dyDescent="0.25">
      <c r="C379" s="1004" t="s">
        <v>314</v>
      </c>
      <c r="D379" s="16" t="s">
        <v>324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f t="shared" ref="Q379:Q397" si="167">SUM(E379:P379)</f>
        <v>0</v>
      </c>
    </row>
    <row r="380" spans="2:18" x14ac:dyDescent="0.25">
      <c r="C380" s="1005"/>
      <c r="D380" s="16" t="s">
        <v>325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f t="shared" si="167"/>
        <v>0</v>
      </c>
    </row>
    <row r="381" spans="2:18" x14ac:dyDescent="0.25">
      <c r="C381" s="1005"/>
      <c r="D381" s="16" t="s">
        <v>326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f t="shared" si="167"/>
        <v>0</v>
      </c>
    </row>
    <row r="382" spans="2:18" x14ac:dyDescent="0.25">
      <c r="C382" s="1005"/>
      <c r="D382" s="16" t="s">
        <v>327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f t="shared" si="167"/>
        <v>0</v>
      </c>
    </row>
    <row r="383" spans="2:18" x14ac:dyDescent="0.25">
      <c r="C383" s="1005"/>
      <c r="D383" s="16" t="s">
        <v>328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f t="shared" si="167"/>
        <v>0</v>
      </c>
    </row>
    <row r="384" spans="2:18" x14ac:dyDescent="0.25">
      <c r="C384" s="1005"/>
      <c r="D384" s="16" t="s">
        <v>329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f t="shared" si="167"/>
        <v>0</v>
      </c>
    </row>
    <row r="385" spans="3:18" x14ac:dyDescent="0.25">
      <c r="C385" s="1005"/>
      <c r="D385" s="16" t="s">
        <v>330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f t="shared" si="167"/>
        <v>0</v>
      </c>
    </row>
    <row r="386" spans="3:18" x14ac:dyDescent="0.25">
      <c r="C386" s="1005"/>
      <c r="D386" s="16" t="s">
        <v>331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f t="shared" si="167"/>
        <v>0</v>
      </c>
    </row>
    <row r="387" spans="3:18" x14ac:dyDescent="0.25">
      <c r="C387" s="100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f t="shared" si="167"/>
        <v>0</v>
      </c>
    </row>
    <row r="388" spans="3:18" x14ac:dyDescent="0.25">
      <c r="C388" s="100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f t="shared" si="167"/>
        <v>0</v>
      </c>
    </row>
    <row r="389" spans="3:18" x14ac:dyDescent="0.25">
      <c r="C389" s="100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>
        <f t="shared" si="167"/>
        <v>0</v>
      </c>
    </row>
    <row r="390" spans="3:18" x14ac:dyDescent="0.3">
      <c r="C390" s="1005"/>
      <c r="D390" s="397" t="s">
        <v>452</v>
      </c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>
        <f t="shared" si="167"/>
        <v>0</v>
      </c>
    </row>
    <row r="391" spans="3:18" x14ac:dyDescent="0.3">
      <c r="C391" s="1005"/>
      <c r="D391" s="397" t="s">
        <v>453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>
        <f t="shared" si="167"/>
        <v>0</v>
      </c>
    </row>
    <row r="392" spans="3:18" x14ac:dyDescent="0.25">
      <c r="C392" s="100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>
        <f t="shared" si="167"/>
        <v>0</v>
      </c>
    </row>
    <row r="393" spans="3:18" x14ac:dyDescent="0.25">
      <c r="C393" s="100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>
        <f t="shared" si="167"/>
        <v>0</v>
      </c>
    </row>
    <row r="394" spans="3:18" x14ac:dyDescent="0.25">
      <c r="C394" s="100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>
        <f t="shared" si="167"/>
        <v>0</v>
      </c>
    </row>
    <row r="395" spans="3:18" x14ac:dyDescent="0.25">
      <c r="C395" s="100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>
        <f t="shared" si="167"/>
        <v>0</v>
      </c>
    </row>
    <row r="396" spans="3:18" x14ac:dyDescent="0.25">
      <c r="C396" s="1006"/>
      <c r="D396" s="15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>
        <f t="shared" si="167"/>
        <v>0</v>
      </c>
    </row>
    <row r="397" spans="3:18" x14ac:dyDescent="0.25">
      <c r="C397" s="937" t="s">
        <v>188</v>
      </c>
      <c r="D397" s="938"/>
      <c r="E397" s="16">
        <f t="shared" ref="E397:P397" si="168">SUM(E379:E396)</f>
        <v>0</v>
      </c>
      <c r="F397" s="16">
        <f t="shared" si="168"/>
        <v>0</v>
      </c>
      <c r="G397" s="16">
        <f t="shared" si="168"/>
        <v>0</v>
      </c>
      <c r="H397" s="16">
        <f t="shared" si="168"/>
        <v>0</v>
      </c>
      <c r="I397" s="16">
        <f t="shared" si="168"/>
        <v>0</v>
      </c>
      <c r="J397" s="16">
        <f t="shared" si="168"/>
        <v>0</v>
      </c>
      <c r="K397" s="16">
        <f t="shared" si="168"/>
        <v>0</v>
      </c>
      <c r="L397" s="16">
        <f t="shared" si="168"/>
        <v>0</v>
      </c>
      <c r="M397" s="16">
        <f t="shared" si="168"/>
        <v>0</v>
      </c>
      <c r="N397" s="16">
        <f t="shared" si="168"/>
        <v>0</v>
      </c>
      <c r="O397" s="16">
        <f t="shared" si="168"/>
        <v>0</v>
      </c>
      <c r="P397" s="16">
        <f t="shared" si="168"/>
        <v>0</v>
      </c>
      <c r="Q397" s="116">
        <f t="shared" si="167"/>
        <v>0</v>
      </c>
    </row>
    <row r="398" spans="3:18" x14ac:dyDescent="0.25">
      <c r="C398" s="935" t="s">
        <v>332</v>
      </c>
      <c r="D398" s="936"/>
      <c r="E398" s="16">
        <f t="shared" ref="E398:Q398" si="169">E377+E397</f>
        <v>1104.7715460441664</v>
      </c>
      <c r="F398" s="16">
        <f t="shared" si="169"/>
        <v>641.70118465878318</v>
      </c>
      <c r="G398" s="16">
        <f t="shared" si="169"/>
        <v>781.99068027100952</v>
      </c>
      <c r="H398" s="16">
        <f t="shared" si="169"/>
        <v>871.39847984242635</v>
      </c>
      <c r="I398" s="16">
        <f t="shared" si="169"/>
        <v>955.91497130700918</v>
      </c>
      <c r="J398" s="16">
        <f t="shared" si="169"/>
        <v>1034.2680296109284</v>
      </c>
      <c r="K398" s="16">
        <f t="shared" si="169"/>
        <v>930.2809586561782</v>
      </c>
      <c r="L398" s="16">
        <f t="shared" si="169"/>
        <v>857.46517020356282</v>
      </c>
      <c r="M398" s="16">
        <f t="shared" si="169"/>
        <v>1001.5923422892265</v>
      </c>
      <c r="N398" s="16">
        <f t="shared" si="169"/>
        <v>1109.5765976175073</v>
      </c>
      <c r="O398" s="16">
        <f t="shared" si="169"/>
        <v>1052.9095886888567</v>
      </c>
      <c r="P398" s="16">
        <f t="shared" si="169"/>
        <v>1210.2380711373203</v>
      </c>
      <c r="Q398" s="116">
        <f t="shared" si="169"/>
        <v>11552.107620326975</v>
      </c>
      <c r="R398" s="492"/>
    </row>
    <row r="399" spans="3:18" x14ac:dyDescent="0.25">
      <c r="C399" s="1002" t="s">
        <v>333</v>
      </c>
      <c r="D399" s="1003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</row>
    <row r="400" spans="3:18" x14ac:dyDescent="0.25">
      <c r="C400" s="935" t="s">
        <v>313</v>
      </c>
      <c r="D400" s="93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</row>
    <row r="401" spans="3:17" x14ac:dyDescent="0.25">
      <c r="C401" s="1049" t="s">
        <v>334</v>
      </c>
      <c r="D401" s="16" t="s">
        <v>335</v>
      </c>
      <c r="E401" s="92">
        <f>SUM('[40]TGSPDCL MoD'!AJ25:AJ30)+'[40]TGSPDCL MoD'!$AW$25/12</f>
        <v>45.200476693860537</v>
      </c>
      <c r="F401" s="92">
        <f>SUM('[40]TGSPDCL MoD'!AK25:AK30)+'[40]TGSPDCL MoD'!$AW$25/12</f>
        <v>58.016387683761089</v>
      </c>
      <c r="G401" s="92">
        <f>SUM('[40]TGSPDCL MoD'!AL25:AL30)+'[40]TGSPDCL MoD'!$AW$25/12</f>
        <v>58.970642227816171</v>
      </c>
      <c r="H401" s="92">
        <f>SUM('[40]TGSPDCL MoD'!AM25:AM30)+'[40]TGSPDCL MoD'!$AW$25/12</f>
        <v>48.54402279689311</v>
      </c>
      <c r="I401" s="92">
        <f>SUM('[40]TGSPDCL MoD'!AN25:AN30)+'[40]TGSPDCL MoD'!$AW$25/12</f>
        <v>39.657436733711585</v>
      </c>
      <c r="J401" s="92">
        <f>SUM('[40]TGSPDCL MoD'!AO25:AO30)+'[40]TGSPDCL MoD'!$AW$25/12</f>
        <v>42.250336386481877</v>
      </c>
      <c r="K401" s="92">
        <f>SUM('[40]TGSPDCL MoD'!AP25:AP30)+'[40]TGSPDCL MoD'!$AW$25/12</f>
        <v>41.028964599584484</v>
      </c>
      <c r="L401" s="92">
        <f>SUM('[40]TGSPDCL MoD'!AQ25:AQ30)+'[40]TGSPDCL MoD'!$AW$25/12</f>
        <v>57.577283407704975</v>
      </c>
      <c r="M401" s="92">
        <f>SUM('[40]TGSPDCL MoD'!AR25:AR30)+'[40]TGSPDCL MoD'!$AW$25/12</f>
        <v>38.738728726289594</v>
      </c>
      <c r="N401" s="92">
        <f>SUM('[40]TGSPDCL MoD'!AS25:AS30)+'[40]TGSPDCL MoD'!$AW$25/12</f>
        <v>39.023147955030751</v>
      </c>
      <c r="O401" s="92">
        <f>SUM('[40]TGSPDCL MoD'!AT25:AT30)+'[40]TGSPDCL MoD'!$AW$25/12</f>
        <v>45.318342427008446</v>
      </c>
      <c r="P401" s="92">
        <f>SUM('[40]TGSPDCL MoD'!AU25:AU30)+'[40]TGSPDCL MoD'!$AW$25/12</f>
        <v>58.041736347742045</v>
      </c>
      <c r="Q401" s="92">
        <f t="shared" ref="Q401:Q428" si="170">SUM(E401:P401)</f>
        <v>572.36750598588458</v>
      </c>
    </row>
    <row r="402" spans="3:17" x14ac:dyDescent="0.25">
      <c r="C402" s="1050"/>
      <c r="D402" s="16" t="s">
        <v>336</v>
      </c>
      <c r="E402" s="92">
        <f>'[40]TGSPDCL MoD'!AJ31</f>
        <v>12.43314227043825</v>
      </c>
      <c r="F402" s="92">
        <f>'[40]TGSPDCL MoD'!AK31</f>
        <v>14.583739852351897</v>
      </c>
      <c r="G402" s="92">
        <f>'[40]TGSPDCL MoD'!AL31</f>
        <v>14.113296631308287</v>
      </c>
      <c r="H402" s="92">
        <f>'[40]TGSPDCL MoD'!AM31</f>
        <v>0</v>
      </c>
      <c r="I402" s="92">
        <f>'[40]TGSPDCL MoD'!AN31</f>
        <v>4.8612466174506253</v>
      </c>
      <c r="J402" s="92">
        <f>'[40]TGSPDCL MoD'!AO31</f>
        <v>10.080926165220195</v>
      </c>
      <c r="K402" s="92">
        <f>'[40]TGSPDCL MoD'!AP31</f>
        <v>10.416957037394202</v>
      </c>
      <c r="L402" s="92">
        <f>'[40]TGSPDCL MoD'!AQ31</f>
        <v>13.777265759134284</v>
      </c>
      <c r="M402" s="92">
        <f>'[40]TGSPDCL MoD'!AR31</f>
        <v>12.153116543626576</v>
      </c>
      <c r="N402" s="92">
        <f>'[40]TGSPDCL MoD'!AS31</f>
        <v>12.153116543626576</v>
      </c>
      <c r="O402" s="92">
        <f>'[40]TGSPDCL MoD'!AT31</f>
        <v>11.604266119075699</v>
      </c>
      <c r="P402" s="92">
        <f>'[40]TGSPDCL MoD'!AU31</f>
        <v>13.88927604985895</v>
      </c>
      <c r="Q402" s="92">
        <f t="shared" si="170"/>
        <v>130.06634958948555</v>
      </c>
    </row>
    <row r="403" spans="3:17" x14ac:dyDescent="0.25">
      <c r="C403" s="1050"/>
      <c r="D403" s="16" t="s">
        <v>337</v>
      </c>
      <c r="E403" s="92">
        <f>SUM('[40]TGSPDCL MoD'!AJ42:AJ45)</f>
        <v>18.537030799484384</v>
      </c>
      <c r="F403" s="92">
        <f>SUM('[40]TGSPDCL MoD'!AK42:AK45)</f>
        <v>19.019462774736535</v>
      </c>
      <c r="G403" s="92">
        <f>SUM('[40]TGSPDCL MoD'!AL42:AL45)</f>
        <v>18.537030799484384</v>
      </c>
      <c r="H403" s="92">
        <f>SUM('[40]TGSPDCL MoD'!AM42:AM45)</f>
        <v>19.154931826133854</v>
      </c>
      <c r="I403" s="92">
        <f>SUM('[40]TGSPDCL MoD'!AN42:AN45)</f>
        <v>19.154931826133854</v>
      </c>
      <c r="J403" s="92">
        <f>SUM('[40]TGSPDCL MoD'!AO42:AO45)</f>
        <v>18.537030799484384</v>
      </c>
      <c r="K403" s="92">
        <f>SUM('[40]TGSPDCL MoD'!AP42:AP45)</f>
        <v>17.71831193917382</v>
      </c>
      <c r="L403" s="92">
        <f>SUM('[40]TGSPDCL MoD'!AQ42:AQ45)</f>
        <v>13.902773099613288</v>
      </c>
      <c r="M403" s="92">
        <f>SUM('[40]TGSPDCL MoD'!AR42:AR45)</f>
        <v>11.97183239133366</v>
      </c>
      <c r="N403" s="92">
        <f>SUM('[40]TGSPDCL MoD'!AS42:AS45)</f>
        <v>16.760565347867121</v>
      </c>
      <c r="O403" s="92">
        <f>SUM('[40]TGSPDCL MoD'!AT42:AT45)</f>
        <v>17.301228746185423</v>
      </c>
      <c r="P403" s="92">
        <f>SUM('[40]TGSPDCL MoD'!AU42:AU45)</f>
        <v>19.154931826133854</v>
      </c>
      <c r="Q403" s="92">
        <f t="shared" si="170"/>
        <v>209.75006217576458</v>
      </c>
    </row>
    <row r="404" spans="3:17" x14ac:dyDescent="0.25">
      <c r="C404" s="1050"/>
      <c r="D404" s="16" t="s">
        <v>338</v>
      </c>
      <c r="E404" s="92">
        <f>'[40]TGSPDCL MoD'!AJ40</f>
        <v>79.354952552799006</v>
      </c>
      <c r="F404" s="92">
        <f>'[40]TGSPDCL MoD'!AK40</f>
        <v>96.156044039301392</v>
      </c>
      <c r="G404" s="92">
        <f>'[40]TGSPDCL MoD'!AL40</f>
        <v>93.179754866519346</v>
      </c>
      <c r="H404" s="92">
        <f>'[40]TGSPDCL MoD'!AM40</f>
        <v>75.000415120155395</v>
      </c>
      <c r="I404" s="92">
        <f>'[40]TGSPDCL MoD'!AN40</f>
        <v>58.594074312621409</v>
      </c>
      <c r="J404" s="92">
        <f>'[40]TGSPDCL MoD'!AO40</f>
        <v>65.776573744491117</v>
      </c>
      <c r="K404" s="92">
        <f>'[40]TGSPDCL MoD'!AP40</f>
        <v>58.211059639155408</v>
      </c>
      <c r="L404" s="92">
        <f>'[40]TGSPDCL MoD'!AQ40</f>
        <v>0</v>
      </c>
      <c r="M404" s="92">
        <f>'[40]TGSPDCL MoD'!AR40</f>
        <v>38.672089046330129</v>
      </c>
      <c r="N404" s="92">
        <f>'[40]TGSPDCL MoD'!AS40</f>
        <v>77.344178092660258</v>
      </c>
      <c r="O404" s="92">
        <f>'[40]TGSPDCL MoD'!AT40</f>
        <v>76.210099234996633</v>
      </c>
      <c r="P404" s="92">
        <f>'[40]TGSPDCL MoD'!AU40</f>
        <v>92.428532025600674</v>
      </c>
      <c r="Q404" s="92">
        <f t="shared" si="170"/>
        <v>810.92777267463077</v>
      </c>
    </row>
    <row r="405" spans="3:17" x14ac:dyDescent="0.25">
      <c r="C405" s="1050"/>
      <c r="D405" s="16" t="s">
        <v>339</v>
      </c>
      <c r="E405" s="92">
        <f>'[40]TGSPDCL MoD'!AJ41+'[40]TGSPDCL MoD'!$AW$41/12</f>
        <v>37.669696200356242</v>
      </c>
      <c r="F405" s="92">
        <f>'[40]TGSPDCL MoD'!AK41+'[40]TGSPDCL MoD'!$AW$41/12</f>
        <v>46.563335069342209</v>
      </c>
      <c r="G405" s="92">
        <f>'[40]TGSPDCL MoD'!AL41+'[40]TGSPDCL MoD'!$AW$41/12</f>
        <v>0.61286757958140659</v>
      </c>
      <c r="H405" s="92">
        <f>'[40]TGSPDCL MoD'!AM41+'[40]TGSPDCL MoD'!$AW$41/12</f>
        <v>18.117807575680725</v>
      </c>
      <c r="I405" s="92">
        <f>'[40]TGSPDCL MoD'!AN41+'[40]TGSPDCL MoD'!$AW$41/12</f>
        <v>28.120199749276836</v>
      </c>
      <c r="J405" s="92">
        <f>'[40]TGSPDCL MoD'!AO41+'[40]TGSPDCL MoD'!$AW$41/12</f>
        <v>31.70700151766729</v>
      </c>
      <c r="K405" s="92">
        <f>'[40]TGSPDCL MoD'!AP41+'[40]TGSPDCL MoD'!$AW$41/12</f>
        <v>29.718499577906645</v>
      </c>
      <c r="L405" s="92">
        <f>'[40]TGSPDCL MoD'!AQ41+'[40]TGSPDCL MoD'!$AW$41/12</f>
        <v>44.022295392489063</v>
      </c>
      <c r="M405" s="92">
        <f>'[40]TGSPDCL MoD'!AR41+'[40]TGSPDCL MoD'!$AW$41/12</f>
        <v>37.800757725264482</v>
      </c>
      <c r="N405" s="92">
        <f>'[40]TGSPDCL MoD'!AS41+'[40]TGSPDCL MoD'!$AW$41/12</f>
        <v>36.716806321536311</v>
      </c>
      <c r="O405" s="92">
        <f>'[40]TGSPDCL MoD'!AT41+'[40]TGSPDCL MoD'!$AW$41/12</f>
        <v>36.187423055525237</v>
      </c>
      <c r="P405" s="92">
        <f>'[40]TGSPDCL MoD'!AU41+'[40]TGSPDCL MoD'!$AW$41/12</f>
        <v>44.375217569829786</v>
      </c>
      <c r="Q405" s="92">
        <f t="shared" si="170"/>
        <v>391.61190733445625</v>
      </c>
    </row>
    <row r="406" spans="3:17" x14ac:dyDescent="0.25">
      <c r="C406" s="1050"/>
      <c r="D406" s="16" t="s">
        <v>340</v>
      </c>
      <c r="E406" s="92">
        <f>SUM('[40]TGSPDCL MoD'!AJ49:AJ51)</f>
        <v>53.795697731411778</v>
      </c>
      <c r="F406" s="92">
        <f>SUM('[40]TGSPDCL MoD'!AK49:AK51)</f>
        <v>65.398691359755276</v>
      </c>
      <c r="G406" s="92">
        <f>SUM('[40]TGSPDCL MoD'!AL49:AL51)</f>
        <v>42.19270410306811</v>
      </c>
      <c r="H406" s="92">
        <f>SUM('[40]TGSPDCL MoD'!AM49:AM51)</f>
        <v>40.974067593075716</v>
      </c>
      <c r="I406" s="92">
        <f>SUM('[40]TGSPDCL MoD'!AN49:AN51)</f>
        <v>40.874182099847104</v>
      </c>
      <c r="J406" s="92">
        <f>SUM('[40]TGSPDCL MoD'!AO49:AO51)</f>
        <v>44.302339308221413</v>
      </c>
      <c r="K406" s="92">
        <f>SUM('[40]TGSPDCL MoD'!AP49:AP51)</f>
        <v>39.239214815853202</v>
      </c>
      <c r="L406" s="92">
        <f>SUM('[40]TGSPDCL MoD'!AQ49:AQ51)</f>
        <v>42.192704103068095</v>
      </c>
      <c r="M406" s="92">
        <f>SUM('[40]TGSPDCL MoD'!AR49:AR51)</f>
        <v>39.544898532637916</v>
      </c>
      <c r="N406" s="92">
        <f>SUM('[40]TGSPDCL MoD'!AS49:AS51)</f>
        <v>48.997058442346784</v>
      </c>
      <c r="O406" s="92">
        <f>SUM('[40]TGSPDCL MoD'!AT49:AT51)</f>
        <v>51.686062526258382</v>
      </c>
      <c r="P406" s="92">
        <f>SUM('[40]TGSPDCL MoD'!AU49:AU51)</f>
        <v>63.763724075761658</v>
      </c>
      <c r="Q406" s="92">
        <f t="shared" si="170"/>
        <v>572.96134469130538</v>
      </c>
    </row>
    <row r="407" spans="3:17" x14ac:dyDescent="0.25">
      <c r="C407" s="1050"/>
      <c r="D407" s="16" t="s">
        <v>341</v>
      </c>
      <c r="E407" s="92">
        <f>'[40]TGSPDCL MoD'!AJ53</f>
        <v>6.8609820384472346</v>
      </c>
      <c r="F407" s="92">
        <f>'[40]TGSPDCL MoD'!AK53</f>
        <v>8.3408016937985945</v>
      </c>
      <c r="G407" s="92">
        <f>'[40]TGSPDCL MoD'!AL53</f>
        <v>8.0717435746438007</v>
      </c>
      <c r="H407" s="92">
        <f>'[40]TGSPDCL MoD'!AM53</f>
        <v>6.6062525101062919</v>
      </c>
      <c r="I407" s="92">
        <f>'[40]TGSPDCL MoD'!AN53</f>
        <v>5.2130010586241307</v>
      </c>
      <c r="J407" s="92">
        <f>'[40]TGSPDCL MoD'!AO53</f>
        <v>5.6502205022506686</v>
      </c>
      <c r="K407" s="92">
        <f>'[40]TGSPDCL MoD'!AP53</f>
        <v>5.0044810162791658</v>
      </c>
      <c r="L407" s="92">
        <f>'[40]TGSPDCL MoD'!AQ53</f>
        <v>8.2735371640098965</v>
      </c>
      <c r="M407" s="92">
        <f>'[40]TGSPDCL MoD'!AR53</f>
        <v>6.4641213126939148</v>
      </c>
      <c r="N407" s="92">
        <f>'[40]TGSPDCL MoD'!AS53</f>
        <v>6.6726413550388797</v>
      </c>
      <c r="O407" s="92">
        <f>'[40]TGSPDCL MoD'!AT53</f>
        <v>6.5919239192924408</v>
      </c>
      <c r="P407" s="92">
        <f>'[40]TGSPDCL MoD'!AU53</f>
        <v>8.1322816514536296</v>
      </c>
      <c r="Q407" s="92">
        <f t="shared" si="170"/>
        <v>81.88198779663864</v>
      </c>
    </row>
    <row r="408" spans="3:17" x14ac:dyDescent="0.25">
      <c r="C408" s="1050"/>
      <c r="D408" s="16" t="s">
        <v>342</v>
      </c>
      <c r="E408" s="92">
        <f>'[40]TGSPDCL MoD'!AJ54</f>
        <v>39.604081079749918</v>
      </c>
      <c r="F408" s="92">
        <f>'[40]TGSPDCL MoD'!AK54</f>
        <v>48.146137783225399</v>
      </c>
      <c r="G408" s="92">
        <f>'[40]TGSPDCL MoD'!AL54</f>
        <v>46.593036564411669</v>
      </c>
      <c r="H408" s="92">
        <f>'[40]TGSPDCL MoD'!AM54</f>
        <v>34.905949892838414</v>
      </c>
      <c r="I408" s="92">
        <f>'[40]TGSPDCL MoD'!AN54</f>
        <v>30.091336114515872</v>
      </c>
      <c r="J408" s="92">
        <f>'[40]TGSPDCL MoD'!AO54</f>
        <v>31.375434966455021</v>
      </c>
      <c r="K408" s="92">
        <f>'[40]TGSPDCL MoD'!AP54</f>
        <v>28.887682669935238</v>
      </c>
      <c r="L408" s="92">
        <f>'[40]TGSPDCL MoD'!AQ54</f>
        <v>46.593036564411669</v>
      </c>
      <c r="M408" s="92">
        <f>'[40]TGSPDCL MoD'!AR54</f>
        <v>33.775811033213806</v>
      </c>
      <c r="N408" s="92">
        <f>'[40]TGSPDCL MoD'!AS54</f>
        <v>33.787060961163398</v>
      </c>
      <c r="O408" s="92">
        <f>'[40]TGSPDCL MoD'!AT54</f>
        <v>38.050979860936202</v>
      </c>
      <c r="P408" s="92">
        <f>'[40]TGSPDCL MoD'!AU54</f>
        <v>45.75419219022077</v>
      </c>
      <c r="Q408" s="92">
        <f t="shared" si="170"/>
        <v>457.56473968107736</v>
      </c>
    </row>
    <row r="409" spans="3:17" x14ac:dyDescent="0.25">
      <c r="C409" s="1050"/>
      <c r="D409" s="257" t="s">
        <v>343</v>
      </c>
      <c r="E409" s="92">
        <f>'[40]TGSPDCL MoD'!AJ55</f>
        <v>105.07854693789504</v>
      </c>
      <c r="F409" s="92">
        <f>'[40]TGSPDCL MoD'!AK55</f>
        <v>108.5811651691582</v>
      </c>
      <c r="G409" s="92">
        <f>'[40]TGSPDCL MoD'!AL55</f>
        <v>105.07854693789504</v>
      </c>
      <c r="H409" s="92">
        <f>'[40]TGSPDCL MoD'!AM55</f>
        <v>110.80987954472009</v>
      </c>
      <c r="I409" s="92">
        <f>'[40]TGSPDCL MoD'!AN55</f>
        <v>88.671144362755953</v>
      </c>
      <c r="J409" s="92">
        <f>'[40]TGSPDCL MoD'!AO55</f>
        <v>96.204792733682439</v>
      </c>
      <c r="K409" s="92">
        <f>'[40]TGSPDCL MoD'!AP55</f>
        <v>84.39027561460702</v>
      </c>
      <c r="L409" s="92">
        <f>'[40]TGSPDCL MoD'!AQ55</f>
        <v>105.07854693789504</v>
      </c>
      <c r="M409" s="92">
        <f>'[40]TGSPDCL MoD'!AR55</f>
        <v>103.99322861271489</v>
      </c>
      <c r="N409" s="92">
        <f>'[40]TGSPDCL MoD'!AS55</f>
        <v>94.770147883844487</v>
      </c>
      <c r="O409" s="92">
        <f>'[40]TGSPDCL MoD'!AT55</f>
        <v>93.929367779226382</v>
      </c>
      <c r="P409" s="92">
        <f>'[40]TGSPDCL MoD'!AU55</f>
        <v>115.46307000382316</v>
      </c>
      <c r="Q409" s="92">
        <f t="shared" si="170"/>
        <v>1212.0487125182178</v>
      </c>
    </row>
    <row r="410" spans="3:17" x14ac:dyDescent="0.25">
      <c r="C410" s="1051"/>
      <c r="D410" s="257" t="s">
        <v>412</v>
      </c>
      <c r="E410" s="92">
        <f>'[40]TGSPDCL MoD'!AJ56</f>
        <v>104.63529885733192</v>
      </c>
      <c r="F410" s="92">
        <f>'[40]TGSPDCL MoD'!AK56</f>
        <v>108.5861616565231</v>
      </c>
      <c r="G410" s="92">
        <f>'[40]TGSPDCL MoD'!AL56</f>
        <v>105.08338224824813</v>
      </c>
      <c r="H410" s="92">
        <f>'[40]TGSPDCL MoD'!AM56</f>
        <v>105.07592168213178</v>
      </c>
      <c r="I410" s="92">
        <f>'[40]TGSPDCL MoD'!AN56</f>
        <v>86.515197414791032</v>
      </c>
      <c r="J410" s="92">
        <f>'[40]TGSPDCL MoD'!AO56</f>
        <v>92.080780459010654</v>
      </c>
      <c r="K410" s="92">
        <f>'[40]TGSPDCL MoD'!AP56</f>
        <v>83.041017534283895</v>
      </c>
      <c r="L410" s="92">
        <f>'[40]TGSPDCL MoD'!AQ56</f>
        <v>105.08338224824817</v>
      </c>
      <c r="M410" s="92">
        <f>'[40]TGSPDCL MoD'!AR56</f>
        <v>101.17162337279484</v>
      </c>
      <c r="N410" s="92">
        <f>'[40]TGSPDCL MoD'!AS56</f>
        <v>92.527644791825963</v>
      </c>
      <c r="O410" s="92">
        <f>'[40]TGSPDCL MoD'!AT56</f>
        <v>93.869834028708823</v>
      </c>
      <c r="P410" s="92">
        <f>'[40]TGSPDCL MoD'!AU56</f>
        <v>115.14023607445465</v>
      </c>
      <c r="Q410" s="92">
        <f t="shared" si="170"/>
        <v>1192.810480368353</v>
      </c>
    </row>
    <row r="411" spans="3:17" x14ac:dyDescent="0.25">
      <c r="C411" s="16"/>
      <c r="D411" s="16" t="s">
        <v>344</v>
      </c>
      <c r="E411" s="92">
        <f>'[40]TGSPDCL MoD'!AJ33</f>
        <v>1.3897079705579658</v>
      </c>
      <c r="F411" s="92">
        <f>'[40]TGSPDCL MoD'!AK33</f>
        <v>1.6894489053842814</v>
      </c>
      <c r="G411" s="92">
        <f>'[40]TGSPDCL MoD'!AL33</f>
        <v>1.6349505535975788</v>
      </c>
      <c r="H411" s="92">
        <f>'[40]TGSPDCL MoD'!AM33</f>
        <v>1.2248504564035647</v>
      </c>
      <c r="I411" s="92">
        <f>'[40]TGSPDCL MoD'!AN33</f>
        <v>1.0559055658651646</v>
      </c>
      <c r="J411" s="92">
        <f>'[40]TGSPDCL MoD'!AO33</f>
        <v>1.0627178598384819</v>
      </c>
      <c r="K411" s="92">
        <f>'[40]TGSPDCL MoD'!AP33</f>
        <v>1.0136693432305646</v>
      </c>
      <c r="L411" s="92">
        <f>'[40]TGSPDCL MoD'!AQ33</f>
        <v>1.6349505535975788</v>
      </c>
      <c r="M411" s="92">
        <f>'[40]TGSPDCL MoD'!AR33</f>
        <v>1.1826142337689647</v>
      </c>
      <c r="N411" s="92">
        <f>'[40]TGSPDCL MoD'!AS33</f>
        <v>1.1403780111343644</v>
      </c>
      <c r="O411" s="92">
        <f>'[40]TGSPDCL MoD'!AT33</f>
        <v>1.3352096187713747</v>
      </c>
      <c r="P411" s="92">
        <f>'[40]TGSPDCL MoD'!AU33</f>
        <v>1.5627402374803645</v>
      </c>
      <c r="Q411" s="92">
        <f t="shared" si="170"/>
        <v>15.927143309630248</v>
      </c>
    </row>
    <row r="412" spans="3:17" x14ac:dyDescent="0.25">
      <c r="C412" s="16"/>
      <c r="D412" s="16" t="s">
        <v>345</v>
      </c>
      <c r="E412" s="92">
        <f>'[40]TGSPDCL MoD'!AJ34</f>
        <v>1.1204346334247892</v>
      </c>
      <c r="F412" s="92">
        <f>'[40]TGSPDCL MoD'!AK34</f>
        <v>1.1343138912712678</v>
      </c>
      <c r="G412" s="92">
        <f>'[40]TGSPDCL MoD'!AL34</f>
        <v>1.1204346334247892</v>
      </c>
      <c r="H412" s="92">
        <f>'[40]TGSPDCL MoD'!AM34</f>
        <v>1.2047195810743119</v>
      </c>
      <c r="I412" s="92">
        <f>'[40]TGSPDCL MoD'!AN34</f>
        <v>1.0169710749328609</v>
      </c>
      <c r="J412" s="92">
        <f>'[40]TGSPDCL MoD'!AO34</f>
        <v>1.143146146264481</v>
      </c>
      <c r="K412" s="92">
        <f>'[40]TGSPDCL MoD'!AP34</f>
        <v>1.0404396382005421</v>
      </c>
      <c r="L412" s="92">
        <f>'[40]TGSPDCL MoD'!AQ34</f>
        <v>1.1204346334247892</v>
      </c>
      <c r="M412" s="92">
        <f>'[40]TGSPDCL MoD'!AR34</f>
        <v>1.1343138912712678</v>
      </c>
      <c r="N412" s="92">
        <f>'[40]TGSPDCL MoD'!AS34</f>
        <v>1.1577824545389492</v>
      </c>
      <c r="O412" s="92">
        <f>'[40]TGSPDCL MoD'!AT34</f>
        <v>1.0881338151638944</v>
      </c>
      <c r="P412" s="92">
        <f>'[40]TGSPDCL MoD'!AU34</f>
        <v>1.251656707609675</v>
      </c>
      <c r="Q412" s="92">
        <f t="shared" si="170"/>
        <v>13.532781100601618</v>
      </c>
    </row>
    <row r="413" spans="3:17" x14ac:dyDescent="0.25">
      <c r="C413" s="16"/>
      <c r="D413" s="16" t="s">
        <v>346</v>
      </c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16">
        <f t="shared" si="170"/>
        <v>0</v>
      </c>
    </row>
    <row r="414" spans="3:17" x14ac:dyDescent="0.25">
      <c r="C414" s="16"/>
      <c r="D414" s="16" t="s">
        <v>347</v>
      </c>
      <c r="E414" s="92">
        <f>'[40]TGSPDCL MoD'!AJ52</f>
        <v>7.8783261957653536</v>
      </c>
      <c r="F414" s="92">
        <f>'[40]TGSPDCL MoD'!AK52</f>
        <v>8.140937068957534</v>
      </c>
      <c r="G414" s="92">
        <f>'[40]TGSPDCL MoD'!AL52</f>
        <v>7.8783261957653536</v>
      </c>
      <c r="H414" s="92">
        <f>'[40]TGSPDCL MoD'!AM52</f>
        <v>8.801013047521657</v>
      </c>
      <c r="I414" s="92">
        <f>'[40]TGSPDCL MoD'!AN52</f>
        <v>7.3158420957523775</v>
      </c>
      <c r="J414" s="92">
        <f>'[40]TGSPDCL MoD'!AO52</f>
        <v>8.51710940082741</v>
      </c>
      <c r="K414" s="92">
        <f>'[40]TGSPDCL MoD'!AP52</f>
        <v>7.6458800850344399</v>
      </c>
      <c r="L414" s="92">
        <f>'[40]TGSPDCL MoD'!AQ52</f>
        <v>7.8783261957653536</v>
      </c>
      <c r="M414" s="92">
        <f>'[40]TGSPDCL MoD'!AR52</f>
        <v>8.140937068957534</v>
      </c>
      <c r="N414" s="92">
        <f>'[40]TGSPDCL MoD'!AS52</f>
        <v>8.140937068957534</v>
      </c>
      <c r="O414" s="92">
        <f>'[40]TGSPDCL MoD'!AT52</f>
        <v>7.949302107438915</v>
      </c>
      <c r="P414" s="92">
        <f>'[40]TGSPDCL MoD'!AU52</f>
        <v>8.801013047521657</v>
      </c>
      <c r="Q414" s="16">
        <f t="shared" si="170"/>
        <v>97.087949578265096</v>
      </c>
    </row>
    <row r="415" spans="3:17" x14ac:dyDescent="0.25">
      <c r="C415" s="16"/>
      <c r="D415" s="16" t="s">
        <v>348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>
        <f t="shared" si="170"/>
        <v>0</v>
      </c>
    </row>
    <row r="416" spans="3:17" x14ac:dyDescent="0.25">
      <c r="C416" s="16"/>
      <c r="D416" s="16" t="s">
        <v>349</v>
      </c>
      <c r="E416" s="92">
        <f>'[40]TGSPDCL MoD'!AJ46</f>
        <v>15.645591575988709</v>
      </c>
      <c r="F416" s="92">
        <f>'[40]TGSPDCL MoD'!AK46</f>
        <v>19.400533554226001</v>
      </c>
      <c r="G416" s="92">
        <f>'[40]TGSPDCL MoD'!AL46</f>
        <v>18.774709891186458</v>
      </c>
      <c r="H416" s="92">
        <f>'[40]TGSPDCL MoD'!AM46</f>
        <v>14.781358898457901</v>
      </c>
      <c r="I416" s="92">
        <f>'[40]TGSPDCL MoD'!AN46</f>
        <v>11.547936639420227</v>
      </c>
      <c r="J416" s="92">
        <f>'[40]TGSPDCL MoD'!AO46</f>
        <v>12.963490162962069</v>
      </c>
      <c r="K416" s="92">
        <f>'[40]TGSPDCL MoD'!AP46</f>
        <v>11.638225278440522</v>
      </c>
      <c r="L416" s="92">
        <f>'[40]TGSPDCL MoD'!AQ46</f>
        <v>18.327692989015354</v>
      </c>
      <c r="M416" s="92">
        <f>'[40]TGSPDCL MoD'!AR46</f>
        <v>15.24327636403471</v>
      </c>
      <c r="N416" s="92">
        <f>'[40]TGSPDCL MoD'!AS46</f>
        <v>15.24327636403471</v>
      </c>
      <c r="O416" s="92">
        <f>'[40]TGSPDCL MoD'!AT46</f>
        <v>15.019767912949163</v>
      </c>
      <c r="P416" s="92">
        <f>'[40]TGSPDCL MoD'!AU46</f>
        <v>18.476698623072387</v>
      </c>
      <c r="Q416" s="92">
        <f t="shared" si="170"/>
        <v>187.06255825378821</v>
      </c>
    </row>
    <row r="417" spans="3:17" x14ac:dyDescent="0.25">
      <c r="C417" s="16"/>
      <c r="D417" s="16" t="s">
        <v>350</v>
      </c>
      <c r="E417" s="92">
        <f>'[40]TGSPDCL MoD'!AJ47</f>
        <v>22.442472631483657</v>
      </c>
      <c r="F417" s="92">
        <f>'[40]TGSPDCL MoD'!AK47</f>
        <v>0</v>
      </c>
      <c r="G417" s="92">
        <f>'[40]TGSPDCL MoD'!AL47</f>
        <v>11.463421272196687</v>
      </c>
      <c r="H417" s="92">
        <f>'[40]TGSPDCL MoD'!AM47</f>
        <v>22.122192563484173</v>
      </c>
      <c r="I417" s="92">
        <f>'[40]TGSPDCL MoD'!AN47</f>
        <v>18.18539928579937</v>
      </c>
      <c r="J417" s="92">
        <f>'[40]TGSPDCL MoD'!AO47</f>
        <v>19.05188324111564</v>
      </c>
      <c r="K417" s="92">
        <f>'[40]TGSPDCL MoD'!AP47</f>
        <v>17.684883709126002</v>
      </c>
      <c r="L417" s="92">
        <f>'[40]TGSPDCL MoD'!AQ47</f>
        <v>22.926842544393445</v>
      </c>
      <c r="M417" s="92">
        <f>'[40]TGSPDCL MoD'!AR47</f>
        <v>20.806083661914265</v>
      </c>
      <c r="N417" s="92">
        <f>'[40]TGSPDCL MoD'!AS47</f>
        <v>20.18746159249287</v>
      </c>
      <c r="O417" s="92">
        <f>'[40]TGSPDCL MoD'!AT47</f>
        <v>19.730515323763786</v>
      </c>
      <c r="P417" s="92">
        <f>'[40]TGSPDCL MoD'!AU47</f>
        <v>24.692101782553234</v>
      </c>
      <c r="Q417" s="92">
        <f t="shared" si="170"/>
        <v>219.29325760832313</v>
      </c>
    </row>
    <row r="418" spans="3:17" x14ac:dyDescent="0.25">
      <c r="C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>
        <f t="shared" si="170"/>
        <v>0</v>
      </c>
    </row>
    <row r="419" spans="3:17" x14ac:dyDescent="0.25"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>
        <f t="shared" si="170"/>
        <v>0</v>
      </c>
    </row>
    <row r="420" spans="3:17" x14ac:dyDescent="0.25"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>
        <f t="shared" si="170"/>
        <v>0</v>
      </c>
    </row>
    <row r="421" spans="3:17" x14ac:dyDescent="0.25"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>
        <f t="shared" si="170"/>
        <v>0</v>
      </c>
    </row>
    <row r="422" spans="3:17" x14ac:dyDescent="0.25"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>
        <f t="shared" si="170"/>
        <v>0</v>
      </c>
    </row>
    <row r="423" spans="3:17" x14ac:dyDescent="0.25"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f t="shared" si="170"/>
        <v>0</v>
      </c>
    </row>
    <row r="424" spans="3:17" x14ac:dyDescent="0.25"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>
        <f t="shared" si="170"/>
        <v>0</v>
      </c>
    </row>
    <row r="425" spans="3:17" x14ac:dyDescent="0.25"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>
        <f t="shared" si="170"/>
        <v>0</v>
      </c>
    </row>
    <row r="426" spans="3:17" x14ac:dyDescent="0.25"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>
        <f t="shared" si="170"/>
        <v>0</v>
      </c>
    </row>
    <row r="427" spans="3:17" x14ac:dyDescent="0.25"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f t="shared" si="170"/>
        <v>0</v>
      </c>
    </row>
    <row r="428" spans="3:17" x14ac:dyDescent="0.25">
      <c r="C428" s="937" t="s">
        <v>188</v>
      </c>
      <c r="D428" s="938"/>
      <c r="E428" s="263">
        <f t="shared" ref="E428:P428" si="171">SUM(E401:E427)</f>
        <v>551.64643816899491</v>
      </c>
      <c r="F428" s="263">
        <f t="shared" si="171"/>
        <v>603.7571605017929</v>
      </c>
      <c r="G428" s="263">
        <f t="shared" si="171"/>
        <v>533.30484807914729</v>
      </c>
      <c r="H428" s="263">
        <f t="shared" si="171"/>
        <v>507.32338308867696</v>
      </c>
      <c r="I428" s="263">
        <f t="shared" si="171"/>
        <v>440.87480495149839</v>
      </c>
      <c r="J428" s="263">
        <f t="shared" si="171"/>
        <v>480.70378339397314</v>
      </c>
      <c r="K428" s="263">
        <f t="shared" si="171"/>
        <v>436.67956249820509</v>
      </c>
      <c r="L428" s="263">
        <f t="shared" si="171"/>
        <v>488.38907159277096</v>
      </c>
      <c r="M428" s="263">
        <f t="shared" si="171"/>
        <v>470.79343251684662</v>
      </c>
      <c r="N428" s="263">
        <f t="shared" si="171"/>
        <v>504.622203186099</v>
      </c>
      <c r="O428" s="263">
        <f t="shared" si="171"/>
        <v>515.87245647530085</v>
      </c>
      <c r="P428" s="263">
        <f t="shared" si="171"/>
        <v>630.92740821311645</v>
      </c>
      <c r="Q428" s="264">
        <f t="shared" si="170"/>
        <v>6164.8945526664229</v>
      </c>
    </row>
    <row r="429" spans="3:17" x14ac:dyDescent="0.25">
      <c r="C429" s="935" t="s">
        <v>351</v>
      </c>
      <c r="D429" s="93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</row>
    <row r="430" spans="3:17" x14ac:dyDescent="0.25">
      <c r="C430" s="1004" t="s">
        <v>352</v>
      </c>
      <c r="D430" s="257" t="s">
        <v>353</v>
      </c>
      <c r="E430" s="92">
        <f>'[40]TGSPDCL MoD'!AJ32</f>
        <v>2.886310348077858</v>
      </c>
      <c r="F430" s="92">
        <f>'[40]TGSPDCL MoD'!AK32</f>
        <v>2.9825206930137873</v>
      </c>
      <c r="G430" s="92">
        <f>'[40]TGSPDCL MoD'!AL32</f>
        <v>2.886310348077858</v>
      </c>
      <c r="H430" s="92">
        <f>'[40]TGSPDCL MoD'!AM32</f>
        <v>2.9825206930137873</v>
      </c>
      <c r="I430" s="92">
        <f>'[40]TGSPDCL MoD'!AN32</f>
        <v>2.9825206930137873</v>
      </c>
      <c r="J430" s="92">
        <f>'[40]TGSPDCL MoD'!AO32</f>
        <v>2.886310348077858</v>
      </c>
      <c r="K430" s="92">
        <f>'[40]TGSPDCL MoD'!AP32</f>
        <v>2.9825206930137873</v>
      </c>
      <c r="L430" s="92">
        <f>'[40]TGSPDCL MoD'!AQ32</f>
        <v>2.886310348077858</v>
      </c>
      <c r="M430" s="92">
        <f>'[40]TGSPDCL MoD'!AR32</f>
        <v>2.9825206930137873</v>
      </c>
      <c r="N430" s="92">
        <f>'[40]TGSPDCL MoD'!AS32</f>
        <v>2.9825206930137873</v>
      </c>
      <c r="O430" s="92">
        <f>'[40]TGSPDCL MoD'!AT32</f>
        <v>2.6938896582060012</v>
      </c>
      <c r="P430" s="92">
        <f>'[40]TGSPDCL MoD'!AU32</f>
        <v>2.9825206930137873</v>
      </c>
      <c r="Q430" s="92">
        <f t="shared" ref="Q430:Q444" si="172">SUM(E430:P430)</f>
        <v>35.116775901613948</v>
      </c>
    </row>
    <row r="431" spans="3:17" x14ac:dyDescent="0.25">
      <c r="C431" s="1005"/>
      <c r="D431" s="257" t="s">
        <v>354</v>
      </c>
      <c r="E431" s="92">
        <f>'[40]TGSPDCL MoD'!AJ37+'[40]TGSPDCL MoD'!AJ36</f>
        <v>12.368201957783025</v>
      </c>
      <c r="F431" s="92">
        <f>'[40]TGSPDCL MoD'!AK37+'[40]TGSPDCL MoD'!AK36</f>
        <v>12.78047535637579</v>
      </c>
      <c r="G431" s="92">
        <f>'[40]TGSPDCL MoD'!AL37+'[40]TGSPDCL MoD'!AL36</f>
        <v>12.368201957783025</v>
      </c>
      <c r="H431" s="92">
        <f>'[40]TGSPDCL MoD'!AM37+'[40]TGSPDCL MoD'!AM36</f>
        <v>12.78047535637579</v>
      </c>
      <c r="I431" s="92">
        <f>'[40]TGSPDCL MoD'!AN37+'[40]TGSPDCL MoD'!AN36</f>
        <v>12.78047535637579</v>
      </c>
      <c r="J431" s="92">
        <f>'[40]TGSPDCL MoD'!AO37+'[40]TGSPDCL MoD'!AO36</f>
        <v>12.368201957783025</v>
      </c>
      <c r="K431" s="92">
        <f>'[40]TGSPDCL MoD'!AP37+'[40]TGSPDCL MoD'!AP36</f>
        <v>12.78047535637579</v>
      </c>
      <c r="L431" s="92">
        <f>'[40]TGSPDCL MoD'!AQ37+'[40]TGSPDCL MoD'!AQ36</f>
        <v>12.368201957783025</v>
      </c>
      <c r="M431" s="92">
        <f>'[40]TGSPDCL MoD'!AR37+'[40]TGSPDCL MoD'!AR36</f>
        <v>12.78047535637579</v>
      </c>
      <c r="N431" s="92">
        <f>'[40]TGSPDCL MoD'!AS37+'[40]TGSPDCL MoD'!AS36</f>
        <v>12.78047535637579</v>
      </c>
      <c r="O431" s="92">
        <f>'[40]TGSPDCL MoD'!AT37+'[40]TGSPDCL MoD'!AT36</f>
        <v>11.543655160597487</v>
      </c>
      <c r="P431" s="92">
        <f>'[40]TGSPDCL MoD'!AU37+'[40]TGSPDCL MoD'!AU36</f>
        <v>12.78047535637579</v>
      </c>
      <c r="Q431" s="92">
        <f t="shared" si="172"/>
        <v>150.47979048636014</v>
      </c>
    </row>
    <row r="432" spans="3:17" x14ac:dyDescent="0.25">
      <c r="C432" s="1005"/>
      <c r="D432" s="257" t="s">
        <v>355</v>
      </c>
      <c r="E432" s="92">
        <f>'[40]TGSPDCL MoD'!AJ38+'[40]TGSPDCL MoD'!AJ39</f>
        <v>12.368201957783025</v>
      </c>
      <c r="F432" s="92">
        <f>'[40]TGSPDCL MoD'!AK38+'[40]TGSPDCL MoD'!AK39</f>
        <v>12.78047535637579</v>
      </c>
      <c r="G432" s="92">
        <f>'[40]TGSPDCL MoD'!AL38+'[40]TGSPDCL MoD'!AL39</f>
        <v>12.368201957783025</v>
      </c>
      <c r="H432" s="92">
        <f>'[40]TGSPDCL MoD'!AM38+'[40]TGSPDCL MoD'!AM39</f>
        <v>12.78047535637579</v>
      </c>
      <c r="I432" s="92">
        <f>'[40]TGSPDCL MoD'!AN38+'[40]TGSPDCL MoD'!AN39</f>
        <v>12.78047535637579</v>
      </c>
      <c r="J432" s="92">
        <f>'[40]TGSPDCL MoD'!AO38+'[40]TGSPDCL MoD'!AO39</f>
        <v>12.368201957783025</v>
      </c>
      <c r="K432" s="92">
        <f>'[40]TGSPDCL MoD'!AP38+'[40]TGSPDCL MoD'!AP39</f>
        <v>12.78047535637579</v>
      </c>
      <c r="L432" s="92">
        <f>'[40]TGSPDCL MoD'!AQ38+'[40]TGSPDCL MoD'!AQ39</f>
        <v>12.368201957783025</v>
      </c>
      <c r="M432" s="92">
        <f>'[40]TGSPDCL MoD'!AR38+'[40]TGSPDCL MoD'!AR39</f>
        <v>12.78047535637579</v>
      </c>
      <c r="N432" s="92">
        <f>'[40]TGSPDCL MoD'!AS38+'[40]TGSPDCL MoD'!AS39</f>
        <v>12.78047535637579</v>
      </c>
      <c r="O432" s="92">
        <f>'[40]TGSPDCL MoD'!AT38+'[40]TGSPDCL MoD'!AT39</f>
        <v>11.543655160597487</v>
      </c>
      <c r="P432" s="92">
        <f>'[40]TGSPDCL MoD'!AU38+'[40]TGSPDCL MoD'!AU39</f>
        <v>12.78047535637579</v>
      </c>
      <c r="Q432" s="92">
        <f t="shared" si="172"/>
        <v>150.47979048636014</v>
      </c>
    </row>
    <row r="433" spans="3:21" x14ac:dyDescent="0.25">
      <c r="C433" s="1006"/>
      <c r="D433" s="257" t="s">
        <v>356</v>
      </c>
      <c r="E433" s="92">
        <f>'[40]TGSPDCL MoD'!AJ48</f>
        <v>11.596659135883268</v>
      </c>
      <c r="F433" s="92">
        <f>'[40]TGSPDCL MoD'!AK48</f>
        <v>11.983214440412713</v>
      </c>
      <c r="G433" s="92">
        <f>'[40]TGSPDCL MoD'!AL48</f>
        <v>11.596659135883268</v>
      </c>
      <c r="H433" s="92">
        <f>'[40]TGSPDCL MoD'!AM48</f>
        <v>11.983214440412713</v>
      </c>
      <c r="I433" s="92">
        <f>'[40]TGSPDCL MoD'!AN48</f>
        <v>11.983214440412713</v>
      </c>
      <c r="J433" s="92">
        <f>'[40]TGSPDCL MoD'!AO48</f>
        <v>11.596659135883268</v>
      </c>
      <c r="K433" s="92">
        <f>'[40]TGSPDCL MoD'!AP48</f>
        <v>11.983214440412713</v>
      </c>
      <c r="L433" s="92">
        <f>'[40]TGSPDCL MoD'!AQ48</f>
        <v>11.596659135883268</v>
      </c>
      <c r="M433" s="92">
        <f>'[40]TGSPDCL MoD'!AR48</f>
        <v>11.983214440412713</v>
      </c>
      <c r="N433" s="92">
        <f>'[40]TGSPDCL MoD'!AS48</f>
        <v>11.983214440412713</v>
      </c>
      <c r="O433" s="92">
        <f>'[40]TGSPDCL MoD'!AT48</f>
        <v>10.823548526824386</v>
      </c>
      <c r="P433" s="92">
        <f>'[40]TGSPDCL MoD'!AU48</f>
        <v>11.983214440412713</v>
      </c>
      <c r="Q433" s="92">
        <f t="shared" si="172"/>
        <v>141.09268615324646</v>
      </c>
    </row>
    <row r="434" spans="3:21" x14ac:dyDescent="0.25">
      <c r="C434" s="16"/>
      <c r="D434" s="16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>
        <f t="shared" si="172"/>
        <v>0</v>
      </c>
    </row>
    <row r="435" spans="3:21" x14ac:dyDescent="0.25">
      <c r="C435" s="16"/>
      <c r="D435" s="16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>
        <f t="shared" si="172"/>
        <v>0</v>
      </c>
    </row>
    <row r="436" spans="3:21" x14ac:dyDescent="0.25">
      <c r="C436" s="16"/>
      <c r="D436" s="16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>
        <f t="shared" si="172"/>
        <v>0</v>
      </c>
    </row>
    <row r="437" spans="3:21" x14ac:dyDescent="0.25">
      <c r="C437" s="16"/>
      <c r="D437" s="16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>
        <f t="shared" si="172"/>
        <v>0</v>
      </c>
    </row>
    <row r="438" spans="3:21" x14ac:dyDescent="0.25">
      <c r="C438" s="16"/>
      <c r="D438" s="16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>
        <f t="shared" si="172"/>
        <v>0</v>
      </c>
    </row>
    <row r="439" spans="3:21" x14ac:dyDescent="0.25">
      <c r="C439" s="16"/>
      <c r="D439" s="16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>
        <f t="shared" si="172"/>
        <v>0</v>
      </c>
    </row>
    <row r="440" spans="3:21" x14ac:dyDescent="0.25">
      <c r="C440" s="16"/>
      <c r="D440" s="16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>
        <f t="shared" si="172"/>
        <v>0</v>
      </c>
    </row>
    <row r="441" spans="3:21" x14ac:dyDescent="0.25">
      <c r="C441" s="16"/>
      <c r="D441" s="16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>
        <f t="shared" si="172"/>
        <v>0</v>
      </c>
      <c r="U441" s="4">
        <f>(5408/3439)</f>
        <v>1.5725501599302123</v>
      </c>
    </row>
    <row r="442" spans="3:21" x14ac:dyDescent="0.25">
      <c r="C442" s="16"/>
      <c r="D442" s="16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>
        <f t="shared" si="172"/>
        <v>0</v>
      </c>
      <c r="U442" s="4">
        <f>U441^(1/5)</f>
        <v>1.0947649924397851</v>
      </c>
    </row>
    <row r="443" spans="3:21" x14ac:dyDescent="0.25">
      <c r="C443" s="16"/>
      <c r="D443" s="16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>
        <f t="shared" si="172"/>
        <v>0</v>
      </c>
      <c r="U443" s="183">
        <f>U442-1</f>
        <v>9.476499243978509E-2</v>
      </c>
    </row>
    <row r="444" spans="3:21" x14ac:dyDescent="0.25">
      <c r="C444" s="937" t="s">
        <v>188</v>
      </c>
      <c r="D444" s="938"/>
      <c r="E444" s="92">
        <f t="shared" ref="E444:P444" si="173">SUM(E430:E443)</f>
        <v>39.219373399527171</v>
      </c>
      <c r="F444" s="92">
        <f t="shared" si="173"/>
        <v>40.526685846178083</v>
      </c>
      <c r="G444" s="92">
        <f t="shared" si="173"/>
        <v>39.219373399527171</v>
      </c>
      <c r="H444" s="92">
        <f t="shared" si="173"/>
        <v>40.526685846178083</v>
      </c>
      <c r="I444" s="92">
        <f t="shared" si="173"/>
        <v>40.526685846178083</v>
      </c>
      <c r="J444" s="92">
        <f t="shared" si="173"/>
        <v>39.219373399527171</v>
      </c>
      <c r="K444" s="92">
        <f t="shared" si="173"/>
        <v>40.526685846178083</v>
      </c>
      <c r="L444" s="92">
        <f t="shared" si="173"/>
        <v>39.219373399527171</v>
      </c>
      <c r="M444" s="92">
        <f t="shared" si="173"/>
        <v>40.526685846178083</v>
      </c>
      <c r="N444" s="92">
        <f t="shared" si="173"/>
        <v>40.526685846178083</v>
      </c>
      <c r="O444" s="92">
        <f t="shared" si="173"/>
        <v>36.604748506225363</v>
      </c>
      <c r="P444" s="92">
        <f t="shared" si="173"/>
        <v>40.526685846178083</v>
      </c>
      <c r="Q444" s="116">
        <f t="shared" si="172"/>
        <v>477.16904302758064</v>
      </c>
      <c r="R444" s="492"/>
    </row>
    <row r="445" spans="3:21" x14ac:dyDescent="0.25">
      <c r="C445" s="935" t="s">
        <v>358</v>
      </c>
      <c r="D445" s="936"/>
      <c r="E445" s="92">
        <f t="shared" ref="E445:Q445" si="174">E428+E444</f>
        <v>590.86581156852208</v>
      </c>
      <c r="F445" s="92">
        <f t="shared" si="174"/>
        <v>644.28384634797101</v>
      </c>
      <c r="G445" s="92">
        <f t="shared" si="174"/>
        <v>572.52422147867446</v>
      </c>
      <c r="H445" s="92">
        <f t="shared" si="174"/>
        <v>547.85006893485502</v>
      </c>
      <c r="I445" s="92">
        <f t="shared" si="174"/>
        <v>481.4014907976765</v>
      </c>
      <c r="J445" s="92">
        <f t="shared" si="174"/>
        <v>519.92315679350031</v>
      </c>
      <c r="K445" s="92">
        <f t="shared" si="174"/>
        <v>477.2062483443832</v>
      </c>
      <c r="L445" s="92">
        <f t="shared" si="174"/>
        <v>527.60844499229813</v>
      </c>
      <c r="M445" s="92">
        <f t="shared" si="174"/>
        <v>511.32011836302468</v>
      </c>
      <c r="N445" s="92">
        <f t="shared" si="174"/>
        <v>545.14888903227711</v>
      </c>
      <c r="O445" s="92">
        <f t="shared" si="174"/>
        <v>552.47720498152626</v>
      </c>
      <c r="P445" s="92">
        <f t="shared" si="174"/>
        <v>671.45409405929456</v>
      </c>
      <c r="Q445" s="116">
        <f t="shared" si="174"/>
        <v>6642.0635956940032</v>
      </c>
      <c r="R445" s="492"/>
    </row>
    <row r="446" spans="3:21" x14ac:dyDescent="0.25">
      <c r="C446" s="1002" t="s">
        <v>359</v>
      </c>
      <c r="D446" s="1003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3:21" x14ac:dyDescent="0.25">
      <c r="C447" s="16" t="s">
        <v>360</v>
      </c>
      <c r="D447" s="16" t="s">
        <v>360</v>
      </c>
      <c r="E447" s="92">
        <f>'[40]TGSPDCL MoD'!AJ23</f>
        <v>33.717888590060987</v>
      </c>
      <c r="F447" s="92">
        <f>'[40]TGSPDCL MoD'!AK23</f>
        <v>34.841818209729652</v>
      </c>
      <c r="G447" s="92">
        <f>'[40]TGSPDCL MoD'!AL23</f>
        <v>33.717888590060952</v>
      </c>
      <c r="H447" s="92">
        <f>'[40]TGSPDCL MoD'!AM23</f>
        <v>37.666830497005037</v>
      </c>
      <c r="I447" s="92">
        <f>'[40]TGSPDCL MoD'!AN23</f>
        <v>31.310552850635453</v>
      </c>
      <c r="J447" s="92">
        <f>'[40]TGSPDCL MoD'!AO23</f>
        <v>36.451771448714581</v>
      </c>
      <c r="K447" s="92">
        <f>'[40]TGSPDCL MoD'!AP23</f>
        <v>32.723058994273146</v>
      </c>
      <c r="L447" s="92">
        <f>'[40]TGSPDCL MoD'!AQ23</f>
        <v>33.717888590060952</v>
      </c>
      <c r="M447" s="92">
        <f>'[40]TGSPDCL MoD'!AR23</f>
        <v>34.841818209729652</v>
      </c>
      <c r="N447" s="92">
        <f>'[40]TGSPDCL MoD'!AS23</f>
        <v>34.841818209729652</v>
      </c>
      <c r="O447" s="92">
        <f>'[40]TGSPDCL MoD'!AT23</f>
        <v>34.021653352133612</v>
      </c>
      <c r="P447" s="92">
        <f>'[40]TGSPDCL MoD'!AU23</f>
        <v>37.666830497005051</v>
      </c>
      <c r="Q447" s="92">
        <f>SUM(E447:P447)</f>
        <v>415.51981803913867</v>
      </c>
    </row>
    <row r="448" spans="3:21" x14ac:dyDescent="0.25">
      <c r="C448" s="16" t="s">
        <v>361</v>
      </c>
      <c r="D448" s="16" t="s">
        <v>361</v>
      </c>
      <c r="E448" s="92">
        <f>'[40]TGSPDCL MoD'!AJ24</f>
        <v>0</v>
      </c>
      <c r="F448" s="92">
        <f>'[40]TGSPDCL MoD'!AK24</f>
        <v>0</v>
      </c>
      <c r="G448" s="92">
        <f>'[40]TGSPDCL MoD'!AL24</f>
        <v>0</v>
      </c>
      <c r="H448" s="92">
        <f>'[40]TGSPDCL MoD'!AM24</f>
        <v>0</v>
      </c>
      <c r="I448" s="92">
        <f>'[40]TGSPDCL MoD'!AN24</f>
        <v>0</v>
      </c>
      <c r="J448" s="92">
        <f>'[40]TGSPDCL MoD'!AO24</f>
        <v>0</v>
      </c>
      <c r="K448" s="92">
        <f>'[40]TGSPDCL MoD'!AP24</f>
        <v>0</v>
      </c>
      <c r="L448" s="92">
        <f>'[40]TGSPDCL MoD'!AQ24</f>
        <v>0</v>
      </c>
      <c r="M448" s="92">
        <f>'[40]TGSPDCL MoD'!AR24</f>
        <v>0</v>
      </c>
      <c r="N448" s="92">
        <f>'[40]TGSPDCL MoD'!AS24</f>
        <v>0</v>
      </c>
      <c r="O448" s="92">
        <f>'[40]TGSPDCL MoD'!AT24</f>
        <v>0</v>
      </c>
      <c r="P448" s="92">
        <f>'[40]TGSPDCL MoD'!AU24</f>
        <v>0</v>
      </c>
      <c r="Q448" s="92">
        <f>SUM(E448:P448)</f>
        <v>0</v>
      </c>
    </row>
    <row r="449" spans="3:18" x14ac:dyDescent="0.25">
      <c r="C449" s="16"/>
      <c r="D449" s="16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</row>
    <row r="450" spans="3:18" x14ac:dyDescent="0.25">
      <c r="C450" s="16"/>
      <c r="D450" s="16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</row>
    <row r="451" spans="3:18" x14ac:dyDescent="0.25">
      <c r="C451" s="16"/>
      <c r="D451" s="16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</row>
    <row r="452" spans="3:18" x14ac:dyDescent="0.25">
      <c r="C452" s="16"/>
      <c r="D452" s="16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</row>
    <row r="453" spans="3:18" x14ac:dyDescent="0.25">
      <c r="C453" s="16"/>
      <c r="D453" s="16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</row>
    <row r="454" spans="3:18" x14ac:dyDescent="0.25">
      <c r="C454" s="935" t="s">
        <v>362</v>
      </c>
      <c r="D454" s="936"/>
      <c r="E454" s="92">
        <f t="shared" ref="E454:P454" si="175">SUM(E447:E453)</f>
        <v>33.717888590060987</v>
      </c>
      <c r="F454" s="92">
        <f t="shared" si="175"/>
        <v>34.841818209729652</v>
      </c>
      <c r="G454" s="92">
        <f t="shared" si="175"/>
        <v>33.717888590060952</v>
      </c>
      <c r="H454" s="92">
        <f t="shared" si="175"/>
        <v>37.666830497005037</v>
      </c>
      <c r="I454" s="92">
        <f t="shared" si="175"/>
        <v>31.310552850635453</v>
      </c>
      <c r="J454" s="92">
        <f t="shared" si="175"/>
        <v>36.451771448714581</v>
      </c>
      <c r="K454" s="92">
        <f t="shared" si="175"/>
        <v>32.723058994273146</v>
      </c>
      <c r="L454" s="92">
        <f t="shared" si="175"/>
        <v>33.717888590060952</v>
      </c>
      <c r="M454" s="92">
        <f t="shared" si="175"/>
        <v>34.841818209729652</v>
      </c>
      <c r="N454" s="92">
        <f t="shared" si="175"/>
        <v>34.841818209729652</v>
      </c>
      <c r="O454" s="92">
        <f t="shared" si="175"/>
        <v>34.021653352133612</v>
      </c>
      <c r="P454" s="92">
        <f t="shared" si="175"/>
        <v>37.666830497005051</v>
      </c>
      <c r="Q454" s="116">
        <f>SUM(E454:P454)</f>
        <v>415.51981803913867</v>
      </c>
      <c r="R454" s="492"/>
    </row>
    <row r="455" spans="3:18" x14ac:dyDescent="0.25">
      <c r="C455" s="1002" t="s">
        <v>363</v>
      </c>
      <c r="D455" s="1003"/>
    </row>
    <row r="456" spans="3:18" x14ac:dyDescent="0.25">
      <c r="C456" s="16" t="s">
        <v>364</v>
      </c>
      <c r="D456" s="16" t="s">
        <v>364</v>
      </c>
      <c r="E456" s="92">
        <f>SUM('[40]TGSPDCL MoD'!AJ20:AJ22)</f>
        <v>298.73229267944339</v>
      </c>
      <c r="F456" s="92">
        <f>SUM('[40]TGSPDCL MoD'!AK20:AK22)</f>
        <v>93.796285088308167</v>
      </c>
      <c r="G456" s="92">
        <f>SUM('[40]TGSPDCL MoD'!AL20:AL22)</f>
        <v>106.7652384048011</v>
      </c>
      <c r="H456" s="92">
        <f>SUM('[40]TGSPDCL MoD'!AM20:AM22)</f>
        <v>271.16888731568008</v>
      </c>
      <c r="I456" s="92">
        <f>SUM('[40]TGSPDCL MoD'!AN20:AN22)</f>
        <v>260.4460677957328</v>
      </c>
      <c r="J456" s="92">
        <f>SUM('[40]TGSPDCL MoD'!AO20:AO22)</f>
        <v>292.77801308339349</v>
      </c>
      <c r="K456" s="92">
        <f>SUM('[40]TGSPDCL MoD'!AP20:AP22)</f>
        <v>250.58611445802103</v>
      </c>
      <c r="L456" s="92">
        <f>SUM('[40]TGSPDCL MoD'!AQ20:AQ22)</f>
        <v>302.57099630627897</v>
      </c>
      <c r="M456" s="92">
        <f>SUM('[40]TGSPDCL MoD'!AR20:AR22)</f>
        <v>309.23320176395055</v>
      </c>
      <c r="N456" s="92">
        <f>SUM('[40]TGSPDCL MoD'!AS20:AS22)</f>
        <v>285.04282354728667</v>
      </c>
      <c r="O456" s="92">
        <f>SUM('[40]TGSPDCL MoD'!AT20:AT22)</f>
        <v>279.00392061243542</v>
      </c>
      <c r="P456" s="92">
        <f>SUM('[40]TGSPDCL MoD'!AU20:AU22)</f>
        <v>346.3916911732984</v>
      </c>
      <c r="Q456" s="92">
        <f>SUM(E456:P456)</f>
        <v>3096.51553222863</v>
      </c>
    </row>
    <row r="457" spans="3:18" x14ac:dyDescent="0.25">
      <c r="C457" s="16" t="s">
        <v>365</v>
      </c>
      <c r="D457" s="16" t="s">
        <v>365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</row>
    <row r="458" spans="3:18" x14ac:dyDescent="0.25">
      <c r="C458" s="16" t="s">
        <v>366</v>
      </c>
      <c r="D458" s="16" t="s">
        <v>366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</row>
    <row r="459" spans="3:18" x14ac:dyDescent="0.25"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>
        <f t="shared" ref="Q459:Q464" si="176">SUM(E459:P459)</f>
        <v>0</v>
      </c>
    </row>
    <row r="460" spans="3:18" x14ac:dyDescent="0.25"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>
        <f t="shared" si="176"/>
        <v>0</v>
      </c>
    </row>
    <row r="461" spans="3:18" x14ac:dyDescent="0.25"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>
        <f t="shared" si="176"/>
        <v>0</v>
      </c>
    </row>
    <row r="462" spans="3:18" x14ac:dyDescent="0.25"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>
        <f t="shared" si="176"/>
        <v>0</v>
      </c>
    </row>
    <row r="463" spans="3:18" x14ac:dyDescent="0.25"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>
        <f t="shared" si="176"/>
        <v>0</v>
      </c>
    </row>
    <row r="464" spans="3:18" x14ac:dyDescent="0.25">
      <c r="C464" s="935" t="s">
        <v>367</v>
      </c>
      <c r="D464" s="936"/>
      <c r="E464" s="92">
        <f t="shared" ref="E464:P464" si="177">SUM(E456:E463)</f>
        <v>298.73229267944339</v>
      </c>
      <c r="F464" s="92">
        <f t="shared" si="177"/>
        <v>93.796285088308167</v>
      </c>
      <c r="G464" s="92">
        <f t="shared" si="177"/>
        <v>106.7652384048011</v>
      </c>
      <c r="H464" s="92">
        <f t="shared" si="177"/>
        <v>271.16888731568008</v>
      </c>
      <c r="I464" s="92">
        <f t="shared" si="177"/>
        <v>260.4460677957328</v>
      </c>
      <c r="J464" s="92">
        <f t="shared" si="177"/>
        <v>292.77801308339349</v>
      </c>
      <c r="K464" s="92">
        <f t="shared" si="177"/>
        <v>250.58611445802103</v>
      </c>
      <c r="L464" s="92">
        <f t="shared" si="177"/>
        <v>302.57099630627897</v>
      </c>
      <c r="M464" s="92">
        <f t="shared" si="177"/>
        <v>309.23320176395055</v>
      </c>
      <c r="N464" s="92">
        <f t="shared" si="177"/>
        <v>285.04282354728667</v>
      </c>
      <c r="O464" s="92">
        <f t="shared" si="177"/>
        <v>279.00392061243542</v>
      </c>
      <c r="P464" s="92">
        <f t="shared" si="177"/>
        <v>346.3916911732984</v>
      </c>
      <c r="Q464" s="116">
        <f t="shared" si="176"/>
        <v>3096.51553222863</v>
      </c>
      <c r="R464" s="492"/>
    </row>
    <row r="465" spans="3:17" x14ac:dyDescent="0.25">
      <c r="C465" s="1002" t="s">
        <v>368</v>
      </c>
      <c r="D465" s="1003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</row>
    <row r="466" spans="3:17" x14ac:dyDescent="0.25">
      <c r="C466" s="16"/>
      <c r="D466" s="16" t="s">
        <v>369</v>
      </c>
      <c r="E466" s="92">
        <f>'[40]TGSPDCL MoD'!F104*[40]Gen_Cost!$BN231/10</f>
        <v>2.4381312685857193E-2</v>
      </c>
      <c r="F466" s="92">
        <f>'[40]TGSPDCL MoD'!G104*[40]Gen_Cost!$BN231/10</f>
        <v>2.0907855515269132E-2</v>
      </c>
      <c r="G466" s="92">
        <f>'[40]TGSPDCL MoD'!H104*[40]Gen_Cost!$BN231/10</f>
        <v>4.973274024739318E-2</v>
      </c>
      <c r="H466" s="92">
        <f>'[40]TGSPDCL MoD'!I104*[40]Gen_Cost!$BN231/10</f>
        <v>7.2339346358981899E-2</v>
      </c>
      <c r="I466" s="92">
        <f>'[40]TGSPDCL MoD'!J104*[40]Gen_Cost!$BN231/10</f>
        <v>3.9474120766783555E-2</v>
      </c>
      <c r="J466" s="92">
        <f>'[40]TGSPDCL MoD'!K104*[40]Gen_Cost!$BN231/10</f>
        <v>2.9028112746704186E-2</v>
      </c>
      <c r="K466" s="92">
        <f>'[40]TGSPDCL MoD'!L104*[40]Gen_Cost!$BN231/10</f>
        <v>1.7603497323007453E-2</v>
      </c>
      <c r="L466" s="92">
        <f>'[40]TGSPDCL MoD'!M104*[40]Gen_Cost!$BN231/10</f>
        <v>2.4443849476385053E-2</v>
      </c>
      <c r="M466" s="92">
        <f>'[40]TGSPDCL MoD'!N104*[40]Gen_Cost!$BN231/10</f>
        <v>2.7950799985229129E-2</v>
      </c>
      <c r="N466" s="92">
        <f>'[40]TGSPDCL MoD'!O104*[40]Gen_Cost!$BN231/10</f>
        <v>2.7032252798690055E-2</v>
      </c>
      <c r="O466" s="92">
        <f>'[40]TGSPDCL MoD'!P104*[40]Gen_Cost!$BN231/10</f>
        <v>1.8534539948314631E-2</v>
      </c>
      <c r="P466" s="92">
        <f>'[40]TGSPDCL MoD'!Q104*[40]Gen_Cost!$BN231/10</f>
        <v>2.4071572147384597E-2</v>
      </c>
      <c r="Q466" s="92">
        <f>SUM(E466:P466)</f>
        <v>0.37550000000000006</v>
      </c>
    </row>
    <row r="467" spans="3:17" x14ac:dyDescent="0.25">
      <c r="C467" s="16"/>
      <c r="D467" s="16" t="s">
        <v>370</v>
      </c>
      <c r="E467" s="92">
        <v>0</v>
      </c>
      <c r="F467" s="92">
        <v>0</v>
      </c>
      <c r="G467" s="92">
        <v>0</v>
      </c>
      <c r="H467" s="92">
        <v>0</v>
      </c>
      <c r="I467" s="92">
        <v>0</v>
      </c>
      <c r="J467" s="92">
        <v>0</v>
      </c>
      <c r="K467" s="92">
        <v>0</v>
      </c>
      <c r="L467" s="92">
        <v>0</v>
      </c>
      <c r="M467" s="92">
        <v>0</v>
      </c>
      <c r="N467" s="92">
        <v>0</v>
      </c>
      <c r="O467" s="92">
        <v>0</v>
      </c>
      <c r="P467" s="92">
        <v>0</v>
      </c>
      <c r="Q467" s="92">
        <v>0</v>
      </c>
    </row>
    <row r="468" spans="3:17" x14ac:dyDescent="0.25">
      <c r="C468" s="16"/>
      <c r="D468" s="16" t="s">
        <v>371</v>
      </c>
      <c r="E468" s="92">
        <f>'[40]TGSPDCL MoD'!F101*[40]Gen_Cost!$BN$233/10</f>
        <v>7.8024480640214859</v>
      </c>
      <c r="F468" s="92">
        <f>'[40]TGSPDCL MoD'!G101*[40]Gen_Cost!$BN$233/10</f>
        <v>5.4862273406993589</v>
      </c>
      <c r="G468" s="92">
        <f>'[40]TGSPDCL MoD'!H101*[40]Gen_Cost!$BN$233/10</f>
        <v>4.5614989787883351</v>
      </c>
      <c r="H468" s="92">
        <f>'[40]TGSPDCL MoD'!I101*[40]Gen_Cost!$BN$233/10</f>
        <v>6.4409216359474089</v>
      </c>
      <c r="I468" s="92">
        <f>'[40]TGSPDCL MoD'!J101*[40]Gen_Cost!$BN$233/10</f>
        <v>6.4409216359474089</v>
      </c>
      <c r="J468" s="92">
        <f>'[40]TGSPDCL MoD'!K101*[40]Gen_Cost!$BN$233/10</f>
        <v>4.5914501723647456</v>
      </c>
      <c r="K468" s="92">
        <f>'[40]TGSPDCL MoD'!L101*[40]Gen_Cost!$BN$233/10</f>
        <v>6.4409216359474089</v>
      </c>
      <c r="L468" s="92">
        <f>'[40]TGSPDCL MoD'!M101*[40]Gen_Cost!$BN$233/10</f>
        <v>6.0519958556458739</v>
      </c>
      <c r="M468" s="92">
        <f>'[40]TGSPDCL MoD'!N101*[40]Gen_Cost!$BN$233/10</f>
        <v>9.8770054987528617</v>
      </c>
      <c r="N468" s="92">
        <f>'[40]TGSPDCL MoD'!O101*[40]Gen_Cost!$BN$233/10</f>
        <v>10.042046598396098</v>
      </c>
      <c r="O468" s="92">
        <f>'[40]TGSPDCL MoD'!P101*[40]Gen_Cost!$BN$233/10</f>
        <v>10.591962500797617</v>
      </c>
      <c r="P468" s="92">
        <f>'[40]TGSPDCL MoD'!Q101*[40]Gen_Cost!$BN$233/10</f>
        <v>10.636761546570204</v>
      </c>
      <c r="Q468" s="92">
        <f t="shared" ref="Q468:Q490" si="178">SUM(E468:P468)</f>
        <v>88.96416146387881</v>
      </c>
    </row>
    <row r="469" spans="3:17" x14ac:dyDescent="0.25">
      <c r="C469" s="16"/>
      <c r="D469" s="16" t="s">
        <v>372</v>
      </c>
      <c r="E469" s="92">
        <f>'[40]TGSPDCL MoD'!F102*[40]Gen_Cost!$BN$234/10</f>
        <v>2.2249895511391147</v>
      </c>
      <c r="F469" s="92">
        <f>'[40]TGSPDCL MoD'!G102*[40]Gen_Cost!$BN$234/10</f>
        <v>1.5644831478619623</v>
      </c>
      <c r="G469" s="92">
        <f>'[40]TGSPDCL MoD'!H102*[40]Gen_Cost!$BN$234/10</f>
        <v>1.3007824572567179</v>
      </c>
      <c r="H469" s="92">
        <f>'[40]TGSPDCL MoD'!I102*[40]Gen_Cost!$BN$234/10</f>
        <v>1.8367290909338596</v>
      </c>
      <c r="I469" s="92">
        <f>'[40]TGSPDCL MoD'!J102*[40]Gen_Cost!$BN$234/10</f>
        <v>1.8367290909338596</v>
      </c>
      <c r="J469" s="92">
        <f>'[40]TGSPDCL MoD'!K102*[40]Gen_Cost!$BN$234/10</f>
        <v>1.3093235064511304</v>
      </c>
      <c r="K469" s="92">
        <f>'[40]TGSPDCL MoD'!L102*[40]Gen_Cost!$BN$234/10</f>
        <v>1.8367290909338596</v>
      </c>
      <c r="L469" s="92">
        <f>'[40]TGSPDCL MoD'!M102*[40]Gen_Cost!$BN$234/10</f>
        <v>1.7258208490283669</v>
      </c>
      <c r="M469" s="92">
        <f>'[40]TGSPDCL MoD'!N102*[40]Gen_Cost!$BN$234/10</f>
        <v>2.8165819049286767</v>
      </c>
      <c r="N469" s="92">
        <f>'[40]TGSPDCL MoD'!O102*[40]Gen_Cost!$BN$234/10</f>
        <v>2.8636459442150133</v>
      </c>
      <c r="O469" s="92">
        <f>'[40]TGSPDCL MoD'!P102*[40]Gen_Cost!$BN$234/10</f>
        <v>3.0204630260858516</v>
      </c>
      <c r="P469" s="92">
        <f>'[40]TGSPDCL MoD'!Q102*[40]Gen_Cost!$BN$234/10</f>
        <v>3.0332381715180441</v>
      </c>
      <c r="Q469" s="92">
        <f t="shared" si="178"/>
        <v>25.369515831286456</v>
      </c>
    </row>
    <row r="470" spans="3:17" x14ac:dyDescent="0.25">
      <c r="C470" s="16"/>
      <c r="D470" s="16" t="s">
        <v>373</v>
      </c>
      <c r="E470" s="92">
        <f>SUM('[40]TGSPDCL MoD'!F99:F100)*[40]Gen_Cost!$BN$235/10</f>
        <v>7.6829277974883343</v>
      </c>
      <c r="F470" s="92">
        <f>SUM('[40]TGSPDCL MoD'!G99:G100)*[40]Gen_Cost!$BN$235/10</f>
        <v>6.5883878523615875</v>
      </c>
      <c r="G470" s="92">
        <f>SUM('[40]TGSPDCL MoD'!H99:H100)*[40]Gen_Cost!$BN$235/10</f>
        <v>15.671553759843443</v>
      </c>
      <c r="H470" s="92">
        <f>SUM('[40]TGSPDCL MoD'!I99:I100)*[40]Gen_Cost!$BN$235/10</f>
        <v>22.795244134494332</v>
      </c>
      <c r="I470" s="92">
        <f>SUM('[40]TGSPDCL MoD'!J99:J100)*[40]Gen_Cost!$BN$235/10</f>
        <v>12.438904485091729</v>
      </c>
      <c r="J470" s="92">
        <f>SUM('[40]TGSPDCL MoD'!K99:K100)*[40]Gen_Cost!$BN$235/10</f>
        <v>9.1472061904052531</v>
      </c>
      <c r="K470" s="92">
        <f>SUM('[40]TGSPDCL MoD'!L99:L100)*[40]Gen_Cost!$BN$235/10</f>
        <v>5.5471336042705151</v>
      </c>
      <c r="L470" s="92">
        <f>SUM('[40]TGSPDCL MoD'!M99:M100)*[40]Gen_Cost!$BN$235/10</f>
        <v>7.7026341050404641</v>
      </c>
      <c r="M470" s="92">
        <f>SUM('[40]TGSPDCL MoD'!N99:N100)*[40]Gen_Cost!$BN$235/10</f>
        <v>8.8077283178079</v>
      </c>
      <c r="N470" s="92">
        <f>SUM('[40]TGSPDCL MoD'!O99:O100)*[40]Gen_Cost!$BN$235/10</f>
        <v>8.5182799274076828</v>
      </c>
      <c r="O470" s="92">
        <f>SUM('[40]TGSPDCL MoD'!P99:P100)*[40]Gen_Cost!$BN$235/10</f>
        <v>5.8405195002140209</v>
      </c>
      <c r="P470" s="92">
        <f>SUM('[40]TGSPDCL MoD'!Q99:Q100)*[40]Gen_Cost!$BN$235/10</f>
        <v>7.58532377494444</v>
      </c>
      <c r="Q470" s="92">
        <f t="shared" si="178"/>
        <v>118.3258434493697</v>
      </c>
    </row>
    <row r="471" spans="3:17" x14ac:dyDescent="0.25">
      <c r="C471" s="16"/>
      <c r="D471" s="16" t="s">
        <v>331</v>
      </c>
      <c r="E471" s="92">
        <f>'[40]TGSPDCL MoD'!F103*[40]Gen_Cost!$BN$236/10</f>
        <v>1.6980634275675192E-3</v>
      </c>
      <c r="F471" s="92">
        <f>'[40]TGSPDCL MoD'!G103*[40]Gen_Cost!$BN$236/10</f>
        <v>1.819591082665288E-3</v>
      </c>
      <c r="G471" s="92">
        <f>'[40]TGSPDCL MoD'!H103*[40]Gen_Cost!$BN$236/10</f>
        <v>1.8851844740119359E-3</v>
      </c>
      <c r="H471" s="92">
        <f>'[40]TGSPDCL MoD'!I103*[40]Gen_Cost!$BN$236/10</f>
        <v>4.1214391635510305E-3</v>
      </c>
      <c r="I471" s="92">
        <f>'[40]TGSPDCL MoD'!J103*[40]Gen_Cost!$BN$236/10</f>
        <v>9.6763867828789756E-3</v>
      </c>
      <c r="J471" s="92">
        <f>'[40]TGSPDCL MoD'!K103*[40]Gen_Cost!$BN$236/10</f>
        <v>4.8872175270403282E-3</v>
      </c>
      <c r="K471" s="92">
        <f>'[40]TGSPDCL MoD'!L103*[40]Gen_Cost!$BN$236/10</f>
        <v>5.3869499547475408E-3</v>
      </c>
      <c r="L471" s="92">
        <f>'[40]TGSPDCL MoD'!M103*[40]Gen_Cost!$BN$236/10</f>
        <v>1.8476124879117464E-3</v>
      </c>
      <c r="M471" s="92">
        <f>'[40]TGSPDCL MoD'!N103*[40]Gen_Cost!$BN$236/10</f>
        <v>3.1695884428451478E-3</v>
      </c>
      <c r="N471" s="92">
        <f>'[40]TGSPDCL MoD'!O103*[40]Gen_Cost!$BN$236/10</f>
        <v>6.0480107649496248E-3</v>
      </c>
      <c r="O471" s="92">
        <f>'[40]TGSPDCL MoD'!P103*[40]Gen_Cost!$BN$236/10</f>
        <v>5.4317898050051019E-3</v>
      </c>
      <c r="P471" s="92">
        <f>'[40]TGSPDCL MoD'!Q103*[40]Gen_Cost!$BN$236/10</f>
        <v>2.5230815797834894E-3</v>
      </c>
      <c r="Q471" s="92">
        <f t="shared" si="178"/>
        <v>4.849491549295773E-2</v>
      </c>
    </row>
    <row r="472" spans="3:17" x14ac:dyDescent="0.25">
      <c r="C472" s="16"/>
      <c r="D472" s="16" t="s">
        <v>374</v>
      </c>
      <c r="E472" s="263">
        <f>'[40]TGSPDCL MoD'!F114*[40]Gen_Cost!$BN237/10</f>
        <v>299.77852383492052</v>
      </c>
      <c r="F472" s="263">
        <f>'[40]TGSPDCL MoD'!G114*[40]Gen_Cost!$BN237/10</f>
        <v>309.11942575220189</v>
      </c>
      <c r="G472" s="263">
        <f>'[40]TGSPDCL MoD'!H114*[40]Gen_Cost!$BN237/10</f>
        <v>289.41329119794602</v>
      </c>
      <c r="H472" s="263">
        <f>'[40]TGSPDCL MoD'!I114*[40]Gen_Cost!$BN237/10</f>
        <v>226.67236337266382</v>
      </c>
      <c r="I472" s="263">
        <f>'[40]TGSPDCL MoD'!J114*[40]Gen_Cost!$BN237/10</f>
        <v>278.79102334724445</v>
      </c>
      <c r="J472" s="263">
        <f>'[40]TGSPDCL MoD'!K114*[40]Gen_Cost!$BN237/10</f>
        <v>245.74529947134988</v>
      </c>
      <c r="K472" s="263">
        <f>'[40]TGSPDCL MoD'!L114*[40]Gen_Cost!$BN237/10</f>
        <v>301.27812070932089</v>
      </c>
      <c r="L472" s="263">
        <f>'[40]TGSPDCL MoD'!M114*[40]Gen_Cost!$BN237/10</f>
        <v>232.30692114507355</v>
      </c>
      <c r="M472" s="263">
        <f>'[40]TGSPDCL MoD'!N114*[40]Gen_Cost!$BN237/10</f>
        <v>254.65955264873043</v>
      </c>
      <c r="N472" s="263">
        <f>'[40]TGSPDCL MoD'!O114*[40]Gen_Cost!$BN237/10</f>
        <v>271.50438348928952</v>
      </c>
      <c r="O472" s="263">
        <f>'[40]TGSPDCL MoD'!P114*[40]Gen_Cost!$BN237/10</f>
        <v>278.68188212038496</v>
      </c>
      <c r="P472" s="263">
        <f>'[40]TGSPDCL MoD'!Q114*[40]Gen_Cost!$BN237/10</f>
        <v>298.82537349881164</v>
      </c>
      <c r="Q472" s="263">
        <f t="shared" si="178"/>
        <v>3286.7761605879373</v>
      </c>
    </row>
    <row r="473" spans="3:17" x14ac:dyDescent="0.25">
      <c r="C473" s="16"/>
      <c r="D473" s="16" t="s">
        <v>375</v>
      </c>
      <c r="E473" s="92">
        <f>'[40]TGSPDCL MoD'!F107*[40]Gen_Cost!$BN$242/10</f>
        <v>8.7319076133882341</v>
      </c>
      <c r="F473" s="92">
        <f>'[40]TGSPDCL MoD'!G107*[40]Gen_Cost!$BN$242/10</f>
        <v>9.0039881197701277</v>
      </c>
      <c r="G473" s="92">
        <f>'[40]TGSPDCL MoD'!H107*[40]Gen_Cost!$BN$242/10</f>
        <v>8.429990542680466</v>
      </c>
      <c r="H473" s="92">
        <f>'[40]TGSPDCL MoD'!I107*[40]Gen_Cost!$BN$242/10</f>
        <v>6.60248142581555</v>
      </c>
      <c r="I473" s="92">
        <f>'[40]TGSPDCL MoD'!J107*[40]Gen_Cost!$BN$242/10</f>
        <v>8.1205865856175965</v>
      </c>
      <c r="J473" s="92">
        <f>'[40]TGSPDCL MoD'!K107*[40]Gen_Cost!$BN$242/10</f>
        <v>7.1580352853758669</v>
      </c>
      <c r="K473" s="92">
        <f>'[40]TGSPDCL MoD'!L107*[40]Gen_Cost!$BN$242/10</f>
        <v>8.775587664904533</v>
      </c>
      <c r="L473" s="92">
        <f>'[40]TGSPDCL MoD'!M107*[40]Gen_Cost!$BN$242/10</f>
        <v>6.766604049683278</v>
      </c>
      <c r="M473" s="92">
        <f>'[40]TGSPDCL MoD'!N107*[40]Gen_Cost!$BN$242/10</f>
        <v>7.4176884259394074</v>
      </c>
      <c r="N473" s="92">
        <f>'[40]TGSPDCL MoD'!O107*[40]Gen_Cost!$BN$242/10</f>
        <v>7.908342341974806</v>
      </c>
      <c r="O473" s="92">
        <f>'[40]TGSPDCL MoD'!P107*[40]Gen_Cost!$BN$242/10</f>
        <v>8.1174075349719477</v>
      </c>
      <c r="P473" s="92">
        <f>'[40]TGSPDCL MoD'!Q107*[40]Gen_Cost!$BN$242/10</f>
        <v>8.7041443814858859</v>
      </c>
      <c r="Q473" s="92">
        <f t="shared" si="178"/>
        <v>95.736763971607701</v>
      </c>
    </row>
    <row r="474" spans="3:17" x14ac:dyDescent="0.25">
      <c r="C474" s="16"/>
      <c r="D474" s="16" t="s">
        <v>376</v>
      </c>
      <c r="E474" s="92">
        <f>'[40]TGSPDCL MoD'!F108*[40]Gen_Cost!$BN$243/10</f>
        <v>34.742550990813442</v>
      </c>
      <c r="F474" s="92">
        <f>'[40]TGSPDCL MoD'!G108*[40]Gen_Cost!$BN$243/10</f>
        <v>35.825106061836614</v>
      </c>
      <c r="G474" s="92">
        <f>'[40]TGSPDCL MoD'!H108*[40]Gen_Cost!$BN$243/10</f>
        <v>33.541282071295925</v>
      </c>
      <c r="H474" s="92">
        <f>'[40]TGSPDCL MoD'!I108*[40]Gen_Cost!$BN$243/10</f>
        <v>26.26998105781454</v>
      </c>
      <c r="I474" s="92">
        <f>'[40]TGSPDCL MoD'!J108*[40]Gen_Cost!$BN$243/10</f>
        <v>32.310224296642602</v>
      </c>
      <c r="J474" s="92">
        <f>'[40]TGSPDCL MoD'!K108*[40]Gen_Cost!$BN$243/10</f>
        <v>28.480421106942355</v>
      </c>
      <c r="K474" s="92">
        <f>'[40]TGSPDCL MoD'!L108*[40]Gen_Cost!$BN$243/10</f>
        <v>34.916345364766684</v>
      </c>
      <c r="L474" s="92">
        <f>'[40]TGSPDCL MoD'!M108*[40]Gen_Cost!$BN$243/10</f>
        <v>26.92299284870063</v>
      </c>
      <c r="M474" s="92">
        <f>'[40]TGSPDCL MoD'!N108*[40]Gen_Cost!$BN$243/10</f>
        <v>29.513530122218945</v>
      </c>
      <c r="N474" s="92">
        <f>'[40]TGSPDCL MoD'!O108*[40]Gen_Cost!$BN$243/10</f>
        <v>31.465746001205723</v>
      </c>
      <c r="O474" s="92">
        <f>'[40]TGSPDCL MoD'!P108*[40]Gen_Cost!$BN$243/10</f>
        <v>32.297575476470762</v>
      </c>
      <c r="P474" s="92">
        <f>'[40]TGSPDCL MoD'!Q108*[40]Gen_Cost!$BN$243/10</f>
        <v>34.632086526146153</v>
      </c>
      <c r="Q474" s="92">
        <f t="shared" si="178"/>
        <v>380.91784192485437</v>
      </c>
    </row>
    <row r="475" spans="3:17" x14ac:dyDescent="0.25">
      <c r="C475" s="16"/>
      <c r="D475" s="16" t="s">
        <v>377</v>
      </c>
      <c r="E475" s="263">
        <f>'[40]TGSPDCL MoD'!F109*[40]Gen_Cost!$BN$240/10</f>
        <v>30.106040909964122</v>
      </c>
      <c r="F475" s="263">
        <f>'[40]TGSPDCL MoD'!G109*[40]Gen_Cost!$BN$240/10</f>
        <v>31.044125371986809</v>
      </c>
      <c r="G475" s="263">
        <f>'[40]TGSPDCL MoD'!H109*[40]Gen_Cost!$BN$240/10</f>
        <v>29.065085361120708</v>
      </c>
      <c r="H475" s="263">
        <f>'[40]TGSPDCL MoD'!I109*[40]Gen_Cost!$BN$240/10</f>
        <v>22.764163881911593</v>
      </c>
      <c r="I475" s="263">
        <f>'[40]TGSPDCL MoD'!J109*[40]Gen_Cost!$BN$240/10</f>
        <v>27.998316379878009</v>
      </c>
      <c r="J475" s="263">
        <f>'[40]TGSPDCL MoD'!K109*[40]Gen_Cost!$BN$240/10</f>
        <v>24.679613284739318</v>
      </c>
      <c r="K475" s="263">
        <f>'[40]TGSPDCL MoD'!L109*[40]Gen_Cost!$BN$240/10</f>
        <v>30.256641841183644</v>
      </c>
      <c r="L475" s="263">
        <f>'[40]TGSPDCL MoD'!M109*[40]Gen_Cost!$BN$240/10</f>
        <v>23.330029056760271</v>
      </c>
      <c r="M475" s="263">
        <f>'[40]TGSPDCL MoD'!N109*[40]Gen_Cost!$BN$240/10</f>
        <v>25.574850433174209</v>
      </c>
      <c r="N475" s="263">
        <f>'[40]TGSPDCL MoD'!O109*[40]Gen_Cost!$BN$240/10</f>
        <v>27.266536548376241</v>
      </c>
      <c r="O475" s="263">
        <f>'[40]TGSPDCL MoD'!P109*[40]Gen_Cost!$BN$240/10</f>
        <v>27.987355587227615</v>
      </c>
      <c r="P475" s="263">
        <f>'[40]TGSPDCL MoD'!Q109*[40]Gen_Cost!$BN$240/10</f>
        <v>30.010318299000705</v>
      </c>
      <c r="Q475" s="263">
        <f t="shared" si="178"/>
        <v>330.08307695532324</v>
      </c>
    </row>
    <row r="476" spans="3:17" x14ac:dyDescent="0.25">
      <c r="C476" s="16"/>
      <c r="D476" s="16" t="s">
        <v>378</v>
      </c>
      <c r="E476" s="92">
        <f>'[40]TGSPDCL MoD'!F110*[40]Gen_Cost!$BN$239/10</f>
        <v>71.6477165585123</v>
      </c>
      <c r="F476" s="92">
        <f>'[40]TGSPDCL MoD'!G110*[40]Gen_Cost!$BN$239/10</f>
        <v>73.880212350434931</v>
      </c>
      <c r="G476" s="92">
        <f>'[40]TGSPDCL MoD'!H110*[40]Gen_Cost!$BN$239/10</f>
        <v>69.170403505740225</v>
      </c>
      <c r="H476" s="92">
        <f>'[40]TGSPDCL MoD'!I110*[40]Gen_Cost!$BN$239/10</f>
        <v>54.175185849924105</v>
      </c>
      <c r="I476" s="92">
        <f>'[40]TGSPDCL MoD'!J110*[40]Gen_Cost!$BN$239/10</f>
        <v>66.631658480113387</v>
      </c>
      <c r="J476" s="92">
        <f>'[40]TGSPDCL MoD'!K110*[40]Gen_Cost!$BN$239/10</f>
        <v>58.733658892141726</v>
      </c>
      <c r="K476" s="92">
        <f>'[40]TGSPDCL MoD'!L110*[40]Gen_Cost!$BN$239/10</f>
        <v>72.00612345982934</v>
      </c>
      <c r="L476" s="92">
        <f>'[40]TGSPDCL MoD'!M110*[40]Gen_Cost!$BN$239/10</f>
        <v>55.521857362765651</v>
      </c>
      <c r="M476" s="92">
        <f>'[40]TGSPDCL MoD'!N110*[40]Gen_Cost!$BN$239/10</f>
        <v>60.864184711047564</v>
      </c>
      <c r="N476" s="92">
        <f>'[40]TGSPDCL MoD'!O110*[40]Gen_Cost!$BN$239/10</f>
        <v>64.890135770187015</v>
      </c>
      <c r="O476" s="92">
        <f>'[40]TGSPDCL MoD'!P110*[40]Gen_Cost!$BN$239/10</f>
        <v>66.605573490478889</v>
      </c>
      <c r="P476" s="92">
        <f>'[40]TGSPDCL MoD'!Q110*[40]Gen_Cost!$BN$239/10</f>
        <v>71.419911563526128</v>
      </c>
      <c r="Q476" s="92">
        <f t="shared" si="178"/>
        <v>785.54662199470124</v>
      </c>
    </row>
    <row r="477" spans="3:17" x14ac:dyDescent="0.25">
      <c r="C477" s="16"/>
      <c r="D477" s="16" t="s">
        <v>379</v>
      </c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>
        <f t="shared" si="178"/>
        <v>0</v>
      </c>
    </row>
    <row r="478" spans="3:17" x14ac:dyDescent="0.25">
      <c r="C478" s="16"/>
      <c r="D478" s="16" t="s">
        <v>380</v>
      </c>
      <c r="E478" s="92">
        <f>[40]Gen_Cost!$BN238*'[40]TGSPDCL MoD'!F112/10</f>
        <v>87.576696326746728</v>
      </c>
      <c r="F478" s="92">
        <f>[40]Gen_Cost!$BN238*'[40]TGSPDCL MoD'!G112/10</f>
        <v>90.305528666578198</v>
      </c>
      <c r="G478" s="92">
        <f>[40]Gen_Cost!$BN238*'[40]TGSPDCL MoD'!H112/10</f>
        <v>84.548618066196369</v>
      </c>
      <c r="H478" s="92">
        <f>[40]Gen_Cost!$BN238*'[40]TGSPDCL MoD'!I112/10</f>
        <v>66.219609326268014</v>
      </c>
      <c r="I478" s="92">
        <f>[40]Gen_Cost!$BN238*'[40]TGSPDCL MoD'!J112/10</f>
        <v>81.445450054152502</v>
      </c>
      <c r="J478" s="92">
        <f>[40]Gen_Cost!$BN238*'[40]TGSPDCL MoD'!K112/10</f>
        <v>71.791538600607538</v>
      </c>
      <c r="K478" s="92">
        <f>[40]Gen_Cost!$BN238*'[40]TGSPDCL MoD'!L112/10</f>
        <v>88.014785548088739</v>
      </c>
      <c r="L478" s="92">
        <f>[40]Gen_Cost!$BN238*'[40]TGSPDCL MoD'!M112/10</f>
        <v>67.865677725889526</v>
      </c>
      <c r="M478" s="92">
        <f>[40]Gen_Cost!$BN238*'[40]TGSPDCL MoD'!N112/10</f>
        <v>74.395730633806977</v>
      </c>
      <c r="N478" s="92">
        <f>[40]Gen_Cost!$BN238*'[40]TGSPDCL MoD'!O112/10</f>
        <v>79.316745709628137</v>
      </c>
      <c r="O478" s="92">
        <f>[40]Gen_Cost!$BN238*'[40]TGSPDCL MoD'!P112/10</f>
        <v>81.413565755173607</v>
      </c>
      <c r="P478" s="92">
        <f>[40]Gen_Cost!$BN238*'[40]TGSPDCL MoD'!Q112/10</f>
        <v>87.298244900436046</v>
      </c>
      <c r="Q478" s="92">
        <f t="shared" si="178"/>
        <v>960.19219131357249</v>
      </c>
    </row>
    <row r="479" spans="3:17" x14ac:dyDescent="0.25">
      <c r="C479" s="16"/>
      <c r="D479" s="16" t="s">
        <v>381</v>
      </c>
      <c r="E479" s="92">
        <f>'[40]TGSPDCL MoD'!F113*[40]Gen_Cost!$BN241/10</f>
        <v>44.817776492595968</v>
      </c>
      <c r="F479" s="92">
        <f>'[40]TGSPDCL MoD'!G113*[40]Gen_Cost!$BN241/10</f>
        <v>46.214268973153068</v>
      </c>
      <c r="G479" s="92">
        <f>'[40]TGSPDCL MoD'!H113*[40]Gen_Cost!$BN241/10</f>
        <v>43.268143537990127</v>
      </c>
      <c r="H479" s="92">
        <f>'[40]TGSPDCL MoD'!I113*[40]Gen_Cost!$BN241/10</f>
        <v>33.888189149529559</v>
      </c>
      <c r="I479" s="92">
        <f>'[40]TGSPDCL MoD'!J113*[40]Gen_Cost!$BN241/10</f>
        <v>41.680083058249465</v>
      </c>
      <c r="J479" s="92">
        <f>'[40]TGSPDCL MoD'!K113*[40]Gen_Cost!$BN241/10</f>
        <v>36.739649541666239</v>
      </c>
      <c r="K479" s="92">
        <f>'[40]TGSPDCL MoD'!L113*[40]Gen_Cost!$BN241/10</f>
        <v>45.041970663299388</v>
      </c>
      <c r="L479" s="92">
        <f>'[40]TGSPDCL MoD'!M113*[40]Gen_Cost!$BN241/10</f>
        <v>34.730572211691609</v>
      </c>
      <c r="M479" s="92">
        <f>'[40]TGSPDCL MoD'!N113*[40]Gen_Cost!$BN241/10</f>
        <v>38.072356772962955</v>
      </c>
      <c r="N479" s="92">
        <f>'[40]TGSPDCL MoD'!O113*[40]Gen_Cost!$BN241/10</f>
        <v>40.590708835045596</v>
      </c>
      <c r="O479" s="92">
        <f>'[40]TGSPDCL MoD'!P113*[40]Gen_Cost!$BN241/10</f>
        <v>41.663766121836062</v>
      </c>
      <c r="P479" s="92">
        <f>'[40]TGSPDCL MoD'!Q113*[40]Gen_Cost!$BN241/10</f>
        <v>44.675277696547809</v>
      </c>
      <c r="Q479" s="92">
        <f t="shared" si="178"/>
        <v>491.38276305456782</v>
      </c>
    </row>
    <row r="480" spans="3:17" x14ac:dyDescent="0.3">
      <c r="C480" s="16"/>
      <c r="D480" s="415" t="s">
        <v>382</v>
      </c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>
        <f t="shared" si="178"/>
        <v>0</v>
      </c>
    </row>
    <row r="481" spans="3:18" x14ac:dyDescent="0.3">
      <c r="C481" s="16"/>
      <c r="D481" s="415" t="s">
        <v>383</v>
      </c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>
        <f t="shared" si="178"/>
        <v>0</v>
      </c>
    </row>
    <row r="482" spans="3:18" x14ac:dyDescent="0.25"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>
        <f t="shared" si="178"/>
        <v>0</v>
      </c>
    </row>
    <row r="483" spans="3:18" x14ac:dyDescent="0.25"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>
        <f t="shared" si="178"/>
        <v>0</v>
      </c>
    </row>
    <row r="484" spans="3:18" x14ac:dyDescent="0.25"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>
        <f t="shared" si="178"/>
        <v>0</v>
      </c>
    </row>
    <row r="485" spans="3:18" x14ac:dyDescent="0.25"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>
        <f t="shared" si="178"/>
        <v>0</v>
      </c>
    </row>
    <row r="486" spans="3:18" x14ac:dyDescent="0.25"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>
        <f t="shared" si="178"/>
        <v>0</v>
      </c>
    </row>
    <row r="487" spans="3:18" x14ac:dyDescent="0.25"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f t="shared" si="178"/>
        <v>0</v>
      </c>
    </row>
    <row r="488" spans="3:18" x14ac:dyDescent="0.25"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>
        <f t="shared" si="178"/>
        <v>0</v>
      </c>
    </row>
    <row r="489" spans="3:18" x14ac:dyDescent="0.25"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>
        <f t="shared" si="178"/>
        <v>0</v>
      </c>
    </row>
    <row r="490" spans="3:18" x14ac:dyDescent="0.25">
      <c r="C490" s="1047" t="s">
        <v>384</v>
      </c>
      <c r="D490" s="1048"/>
      <c r="E490" s="16">
        <f t="shared" ref="E490:P490" si="179">SUM(E466:E489)</f>
        <v>595.13765751570361</v>
      </c>
      <c r="F490" s="16">
        <f t="shared" si="179"/>
        <v>609.05448108348241</v>
      </c>
      <c r="G490" s="16">
        <f t="shared" si="179"/>
        <v>579.0222674035798</v>
      </c>
      <c r="H490" s="16">
        <f t="shared" si="179"/>
        <v>467.74132971082537</v>
      </c>
      <c r="I490" s="16">
        <f t="shared" si="179"/>
        <v>557.74304792142073</v>
      </c>
      <c r="J490" s="16">
        <f t="shared" si="179"/>
        <v>488.41011138231784</v>
      </c>
      <c r="K490" s="16">
        <f t="shared" si="179"/>
        <v>594.13735002982276</v>
      </c>
      <c r="L490" s="16">
        <f t="shared" si="179"/>
        <v>462.95139667224356</v>
      </c>
      <c r="M490" s="16">
        <f t="shared" si="179"/>
        <v>512.03032985779794</v>
      </c>
      <c r="N490" s="16">
        <f t="shared" si="179"/>
        <v>544.39965142928952</v>
      </c>
      <c r="O490" s="16">
        <f t="shared" si="179"/>
        <v>556.24403744339463</v>
      </c>
      <c r="P490" s="16">
        <f t="shared" si="179"/>
        <v>596.84727501271425</v>
      </c>
      <c r="Q490" s="116">
        <f t="shared" si="178"/>
        <v>6563.7189354625925</v>
      </c>
      <c r="R490" s="492"/>
    </row>
    <row r="491" spans="3:18" x14ac:dyDescent="0.25">
      <c r="C491" s="1002" t="s">
        <v>385</v>
      </c>
      <c r="D491" s="1003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</row>
    <row r="492" spans="3:18" x14ac:dyDescent="0.25">
      <c r="C492" s="16"/>
      <c r="D492" s="16" t="s">
        <v>386</v>
      </c>
      <c r="E492" s="92">
        <f>'[40]ST,D-D'!D17</f>
        <v>175.39270390204746</v>
      </c>
      <c r="F492" s="92">
        <f>'[40]ST,D-D'!E17</f>
        <v>846.37176752255095</v>
      </c>
      <c r="G492" s="92">
        <f>'[40]ST,D-D'!F17</f>
        <v>545.22271397776194</v>
      </c>
      <c r="H492" s="92">
        <f>'[40]ST,D-D'!G17</f>
        <v>72.690948770827532</v>
      </c>
      <c r="I492" s="92">
        <f>'[40]ST,D-D'!H17</f>
        <v>3.0935758667552919</v>
      </c>
      <c r="J492" s="92">
        <f>'[40]ST,D-D'!I17</f>
        <v>35.687944483584992</v>
      </c>
      <c r="K492" s="92">
        <f>'[40]ST,D-D'!J17</f>
        <v>0</v>
      </c>
      <c r="L492" s="92">
        <f>'[40]ST,D-D'!K17</f>
        <v>223.77602932380805</v>
      </c>
      <c r="M492" s="92">
        <f>'[40]ST,D-D'!L17</f>
        <v>90.917951129526557</v>
      </c>
      <c r="N492" s="92">
        <f>'[40]ST,D-D'!M17</f>
        <v>77.378534221380107</v>
      </c>
      <c r="O492" s="92">
        <f>'[40]ST,D-D'!N17</f>
        <v>379.55511977830412</v>
      </c>
      <c r="P492" s="92">
        <f>'[40]ST,D-D'!O17</f>
        <v>719.36544771465697</v>
      </c>
      <c r="Q492" s="92">
        <f>SUM(E492:P492)</f>
        <v>3169.4527366912043</v>
      </c>
      <c r="R492" s="492"/>
    </row>
    <row r="493" spans="3:18" x14ac:dyDescent="0.25"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>
        <f>SUM(E493:P493)</f>
        <v>0</v>
      </c>
    </row>
    <row r="494" spans="3:18" x14ac:dyDescent="0.2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>
        <f>SUM(E494:P494)</f>
        <v>0</v>
      </c>
    </row>
    <row r="495" spans="3:18" x14ac:dyDescent="0.25"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>
        <v>0</v>
      </c>
    </row>
    <row r="496" spans="3:18" x14ac:dyDescent="0.3">
      <c r="C496" s="16"/>
      <c r="D496" s="415" t="s">
        <v>489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</row>
    <row r="497" spans="3:17" x14ac:dyDescent="0.3">
      <c r="C497" s="16"/>
      <c r="D497" s="397" t="s">
        <v>490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</row>
    <row r="498" spans="3:17" x14ac:dyDescent="0.3">
      <c r="C498" s="16"/>
      <c r="D498" s="397" t="s">
        <v>460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</row>
    <row r="499" spans="3:17" x14ac:dyDescent="0.3">
      <c r="C499" s="16"/>
      <c r="D499" s="397" t="s">
        <v>461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</row>
    <row r="500" spans="3:17" x14ac:dyDescent="0.3">
      <c r="C500" s="16"/>
      <c r="D500" s="398" t="s">
        <v>462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</row>
    <row r="501" spans="3:17" x14ac:dyDescent="0.3">
      <c r="C501" s="16"/>
      <c r="D501" s="397" t="s">
        <v>463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</row>
    <row r="502" spans="3:17" x14ac:dyDescent="0.3">
      <c r="C502" s="16"/>
      <c r="D502" s="397" t="s">
        <v>464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</row>
    <row r="503" spans="3:17" x14ac:dyDescent="0.3">
      <c r="C503" s="16"/>
      <c r="D503" s="397" t="s">
        <v>465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</row>
    <row r="504" spans="3:17" x14ac:dyDescent="0.3">
      <c r="C504" s="16"/>
      <c r="D504" s="397" t="s">
        <v>466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</row>
    <row r="505" spans="3:17" x14ac:dyDescent="0.3">
      <c r="C505" s="16"/>
      <c r="D505" s="397" t="s">
        <v>467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</row>
    <row r="506" spans="3:17" x14ac:dyDescent="0.3">
      <c r="C506" s="16"/>
      <c r="D506" s="397" t="s">
        <v>468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</row>
    <row r="507" spans="3:17" x14ac:dyDescent="0.3">
      <c r="C507" s="16"/>
      <c r="D507" s="397" t="s">
        <v>469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</row>
    <row r="508" spans="3:17" x14ac:dyDescent="0.3">
      <c r="C508" s="16"/>
      <c r="D508" s="397" t="s">
        <v>470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</row>
    <row r="509" spans="3:17" x14ac:dyDescent="0.25"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>
        <v>0</v>
      </c>
    </row>
    <row r="510" spans="3:17" x14ac:dyDescent="0.25"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>
        <v>0</v>
      </c>
    </row>
    <row r="511" spans="3:17" x14ac:dyDescent="0.25"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>
        <v>0</v>
      </c>
    </row>
    <row r="512" spans="3:17" x14ac:dyDescent="0.25"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>
        <f t="shared" ref="Q512:Q520" si="180">SUM(E512:P512)</f>
        <v>0</v>
      </c>
    </row>
    <row r="513" spans="3:18" x14ac:dyDescent="0.25"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>
        <f t="shared" si="180"/>
        <v>0</v>
      </c>
    </row>
    <row r="514" spans="3:18" x14ac:dyDescent="0.25"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>
        <f t="shared" si="180"/>
        <v>0</v>
      </c>
    </row>
    <row r="515" spans="3:18" x14ac:dyDescent="0.25"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>
        <f t="shared" si="180"/>
        <v>0</v>
      </c>
    </row>
    <row r="516" spans="3:18" x14ac:dyDescent="0.25"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>
        <f t="shared" si="180"/>
        <v>0</v>
      </c>
    </row>
    <row r="517" spans="3:18" x14ac:dyDescent="0.25"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>
        <f t="shared" si="180"/>
        <v>0</v>
      </c>
    </row>
    <row r="518" spans="3:18" x14ac:dyDescent="0.25"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>
        <f t="shared" si="180"/>
        <v>0</v>
      </c>
    </row>
    <row r="519" spans="3:18" x14ac:dyDescent="0.25"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>
        <f t="shared" si="180"/>
        <v>0</v>
      </c>
    </row>
    <row r="520" spans="3:18" x14ac:dyDescent="0.25">
      <c r="C520" s="935" t="s">
        <v>387</v>
      </c>
      <c r="D520" s="936"/>
      <c r="E520" s="16">
        <f t="shared" ref="E520:P520" si="181">SUM(E492:E519)</f>
        <v>175.39270390204746</v>
      </c>
      <c r="F520" s="16">
        <f t="shared" si="181"/>
        <v>846.37176752255095</v>
      </c>
      <c r="G520" s="16">
        <f t="shared" si="181"/>
        <v>545.22271397776194</v>
      </c>
      <c r="H520" s="16">
        <f t="shared" si="181"/>
        <v>72.690948770827532</v>
      </c>
      <c r="I520" s="16">
        <f t="shared" si="181"/>
        <v>3.0935758667552919</v>
      </c>
      <c r="J520" s="16">
        <f t="shared" si="181"/>
        <v>35.687944483584992</v>
      </c>
      <c r="K520" s="16">
        <f t="shared" si="181"/>
        <v>0</v>
      </c>
      <c r="L520" s="16">
        <f t="shared" si="181"/>
        <v>223.77602932380805</v>
      </c>
      <c r="M520" s="16">
        <f t="shared" si="181"/>
        <v>90.917951129526557</v>
      </c>
      <c r="N520" s="16">
        <f t="shared" si="181"/>
        <v>77.378534221380107</v>
      </c>
      <c r="O520" s="16">
        <f t="shared" si="181"/>
        <v>379.55511977830412</v>
      </c>
      <c r="P520" s="16">
        <f t="shared" si="181"/>
        <v>719.36544771465697</v>
      </c>
      <c r="Q520" s="116">
        <f t="shared" si="180"/>
        <v>3169.4527366912043</v>
      </c>
      <c r="R520" s="492"/>
    </row>
    <row r="521" spans="3:18" x14ac:dyDescent="0.25">
      <c r="C521" s="1002" t="s">
        <v>388</v>
      </c>
      <c r="D521" s="1003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3:18" x14ac:dyDescent="0.25">
      <c r="C522" s="16" t="s">
        <v>389</v>
      </c>
      <c r="D522" s="16" t="s">
        <v>390</v>
      </c>
      <c r="E522" s="92">
        <f>'[40]ST,D-D'!D21</f>
        <v>173.18364056134649</v>
      </c>
      <c r="F522" s="92">
        <f>'[40]ST,D-D'!E21</f>
        <v>267.83982727971005</v>
      </c>
      <c r="G522" s="92">
        <f>'[40]ST,D-D'!F21</f>
        <v>272.285907771952</v>
      </c>
      <c r="H522" s="92">
        <f>'[40]ST,D-D'!G21</f>
        <v>229.07151999093981</v>
      </c>
      <c r="I522" s="92">
        <f>'[40]ST,D-D'!H21</f>
        <v>267.9703683128804</v>
      </c>
      <c r="J522" s="92">
        <f>'[40]ST,D-D'!I21</f>
        <v>261.38107883477227</v>
      </c>
      <c r="K522" s="92">
        <f>'[40]ST,D-D'!J21</f>
        <v>262.21638517473696</v>
      </c>
      <c r="L522" s="92">
        <f>'[40]ST,D-D'!K21</f>
        <v>242.32495790175875</v>
      </c>
      <c r="M522" s="92">
        <f>'[40]ST,D-D'!L21</f>
        <v>185.71356613431061</v>
      </c>
      <c r="N522" s="92">
        <f>'[40]ST,D-D'!M21</f>
        <v>188.39362767257612</v>
      </c>
      <c r="O522" s="92">
        <f>'[40]ST,D-D'!N21</f>
        <v>32.035800317346983</v>
      </c>
      <c r="P522" s="92">
        <f>'[40]ST,D-D'!O21</f>
        <v>34.050336148684138</v>
      </c>
      <c r="Q522" s="92">
        <f>SUM(E522:P522)</f>
        <v>2416.4670161010145</v>
      </c>
      <c r="R522" s="492"/>
    </row>
    <row r="523" spans="3:18" x14ac:dyDescent="0.25">
      <c r="C523" s="16" t="s">
        <v>389</v>
      </c>
      <c r="D523" s="16" t="s">
        <v>391</v>
      </c>
      <c r="E523" s="92">
        <v>0</v>
      </c>
      <c r="F523" s="92">
        <v>0</v>
      </c>
      <c r="G523" s="92">
        <v>0</v>
      </c>
      <c r="H523" s="92">
        <v>0</v>
      </c>
      <c r="I523" s="92">
        <v>0</v>
      </c>
      <c r="J523" s="92">
        <v>0</v>
      </c>
      <c r="K523" s="92">
        <v>0</v>
      </c>
      <c r="L523" s="92">
        <v>0</v>
      </c>
      <c r="M523" s="92">
        <v>0</v>
      </c>
      <c r="N523" s="92">
        <v>0</v>
      </c>
      <c r="O523" s="92">
        <v>0</v>
      </c>
      <c r="P523" s="92">
        <v>0</v>
      </c>
      <c r="Q523" s="92">
        <f>SUM(E523:P523)</f>
        <v>0</v>
      </c>
    </row>
    <row r="524" spans="3:18" x14ac:dyDescent="0.25">
      <c r="C524" s="935" t="s">
        <v>392</v>
      </c>
      <c r="D524" s="936"/>
      <c r="E524" s="92">
        <f>E522+E523</f>
        <v>173.18364056134649</v>
      </c>
      <c r="F524" s="92">
        <f t="shared" ref="F524:P524" si="182">F522+F523</f>
        <v>267.83982727971005</v>
      </c>
      <c r="G524" s="92">
        <f t="shared" si="182"/>
        <v>272.285907771952</v>
      </c>
      <c r="H524" s="92">
        <f t="shared" si="182"/>
        <v>229.07151999093981</v>
      </c>
      <c r="I524" s="92">
        <f t="shared" si="182"/>
        <v>267.9703683128804</v>
      </c>
      <c r="J524" s="92">
        <f t="shared" si="182"/>
        <v>261.38107883477227</v>
      </c>
      <c r="K524" s="92">
        <f t="shared" si="182"/>
        <v>262.21638517473696</v>
      </c>
      <c r="L524" s="92">
        <f t="shared" si="182"/>
        <v>242.32495790175875</v>
      </c>
      <c r="M524" s="92">
        <f t="shared" si="182"/>
        <v>185.71356613431061</v>
      </c>
      <c r="N524" s="92">
        <f t="shared" si="182"/>
        <v>188.39362767257612</v>
      </c>
      <c r="O524" s="92">
        <f t="shared" si="182"/>
        <v>32.035800317346983</v>
      </c>
      <c r="P524" s="92">
        <f t="shared" si="182"/>
        <v>34.050336148684138</v>
      </c>
      <c r="Q524" s="92">
        <f>SUM(E524:P524)</f>
        <v>2416.4670161010145</v>
      </c>
      <c r="R524" s="492"/>
    </row>
    <row r="525" spans="3:18" x14ac:dyDescent="0.25">
      <c r="C525" s="935" t="s">
        <v>201</v>
      </c>
      <c r="D525" s="936"/>
      <c r="E525" s="413">
        <f>E398+E445+E454+E464+E490+E520+E524</f>
        <v>2971.8015408612905</v>
      </c>
      <c r="F525" s="413">
        <f t="shared" ref="F525:Q525" si="183">F398+F445+F454+F464+F490+F520+F524</f>
        <v>3137.8892101905353</v>
      </c>
      <c r="G525" s="413">
        <f t="shared" si="183"/>
        <v>2891.5289178978401</v>
      </c>
      <c r="H525" s="413">
        <f t="shared" si="183"/>
        <v>2497.5880650625595</v>
      </c>
      <c r="I525" s="413">
        <f t="shared" si="183"/>
        <v>2557.8800748521107</v>
      </c>
      <c r="J525" s="413">
        <f t="shared" si="183"/>
        <v>2668.9001056372122</v>
      </c>
      <c r="K525" s="413">
        <f t="shared" si="183"/>
        <v>2547.150115657415</v>
      </c>
      <c r="L525" s="413">
        <f t="shared" si="183"/>
        <v>2650.4148839900108</v>
      </c>
      <c r="M525" s="413">
        <f t="shared" si="183"/>
        <v>2645.6493277475661</v>
      </c>
      <c r="N525" s="413">
        <f t="shared" si="183"/>
        <v>2784.7819417300466</v>
      </c>
      <c r="O525" s="413">
        <f t="shared" si="183"/>
        <v>2886.247325173998</v>
      </c>
      <c r="P525" s="413">
        <f t="shared" si="183"/>
        <v>3616.0137457429737</v>
      </c>
      <c r="Q525" s="264">
        <f t="shared" si="183"/>
        <v>33855.845254543558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  <mergeCell ref="C95:D95"/>
    <mergeCell ref="C97:D97"/>
    <mergeCell ref="C79:D79"/>
    <mergeCell ref="C80:D80"/>
    <mergeCell ref="C81:C84"/>
    <mergeCell ref="C96:D96"/>
    <mergeCell ref="E182:Q182"/>
    <mergeCell ref="C142:D142"/>
    <mergeCell ref="C141:D141"/>
    <mergeCell ref="C105:D105"/>
    <mergeCell ref="C106:D106"/>
    <mergeCell ref="C229:C237"/>
    <mergeCell ref="C115:D115"/>
    <mergeCell ref="C116:D116"/>
    <mergeCell ref="C206:D206"/>
    <mergeCell ref="C187:C204"/>
    <mergeCell ref="C205:D205"/>
    <mergeCell ref="C186:D186"/>
    <mergeCell ref="C173:D173"/>
    <mergeCell ref="C174:D174"/>
    <mergeCell ref="C177:D177"/>
    <mergeCell ref="C178:D178"/>
    <mergeCell ref="C185:D185"/>
    <mergeCell ref="C207:C224"/>
    <mergeCell ref="C225:D225"/>
    <mergeCell ref="C226:D226"/>
    <mergeCell ref="C227:D227"/>
    <mergeCell ref="C228:D228"/>
    <mergeCell ref="C282:D282"/>
    <mergeCell ref="C291:D291"/>
    <mergeCell ref="C2:Q2"/>
    <mergeCell ref="C429:D429"/>
    <mergeCell ref="C182:C184"/>
    <mergeCell ref="D182:D184"/>
    <mergeCell ref="C256:D256"/>
    <mergeCell ref="C257:C260"/>
    <mergeCell ref="C272:D272"/>
    <mergeCell ref="C273:D273"/>
    <mergeCell ref="C255:D255"/>
    <mergeCell ref="C271:D271"/>
    <mergeCell ref="C281:D281"/>
    <mergeCell ref="C292:D292"/>
    <mergeCell ref="E354:Q354"/>
    <mergeCell ref="C428:D428"/>
    <mergeCell ref="C357:D357"/>
    <mergeCell ref="C358:D358"/>
    <mergeCell ref="C359:C376"/>
    <mergeCell ref="C377:D377"/>
    <mergeCell ref="C379:C396"/>
    <mergeCell ref="C400:D400"/>
    <mergeCell ref="C401:C410"/>
    <mergeCell ref="C317:D317"/>
    <mergeCell ref="C318:D318"/>
    <mergeCell ref="C397:D397"/>
    <mergeCell ref="C398:D398"/>
    <mergeCell ref="C399:D399"/>
    <mergeCell ref="C345:D345"/>
    <mergeCell ref="C346:D346"/>
    <mergeCell ref="C349:D349"/>
    <mergeCell ref="C350:D350"/>
    <mergeCell ref="C354:C356"/>
    <mergeCell ref="D354:D356"/>
    <mergeCell ref="C378:D378"/>
    <mergeCell ref="C430:C433"/>
    <mergeCell ref="C444:D444"/>
    <mergeCell ref="C445:D445"/>
    <mergeCell ref="C446:D446"/>
    <mergeCell ref="C520:D520"/>
    <mergeCell ref="C455:D455"/>
    <mergeCell ref="C524:D524"/>
    <mergeCell ref="C525:D525"/>
    <mergeCell ref="C454:D454"/>
    <mergeCell ref="C464:D464"/>
    <mergeCell ref="C465:D465"/>
    <mergeCell ref="C490:D490"/>
    <mergeCell ref="C491:D491"/>
    <mergeCell ref="C521:D521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B2:F22"/>
  <sheetViews>
    <sheetView showGridLines="0" view="pageBreakPreview" zoomScale="60" zoomScaleNormal="55" workbookViewId="0">
      <selection activeCell="K26" sqref="K26"/>
    </sheetView>
  </sheetViews>
  <sheetFormatPr defaultColWidth="9.1796875" defaultRowHeight="14" x14ac:dyDescent="0.25"/>
  <cols>
    <col min="1" max="1" width="3.1796875" style="4" customWidth="1"/>
    <col min="2" max="2" width="8.1796875" style="4" customWidth="1"/>
    <col min="3" max="3" width="8.1796875" style="24" customWidth="1"/>
    <col min="4" max="4" width="41.1796875" style="4" customWidth="1"/>
    <col min="5" max="5" width="14" style="24" bestFit="1" customWidth="1"/>
    <col min="6" max="6" width="19.81640625" style="4" customWidth="1"/>
    <col min="7" max="7" width="13.81640625" style="4" bestFit="1" customWidth="1"/>
    <col min="8" max="10" width="11.81640625" style="4" bestFit="1" customWidth="1"/>
    <col min="11" max="11" width="11.453125" style="4" bestFit="1" customWidth="1"/>
    <col min="12" max="12" width="12.453125" style="4" customWidth="1"/>
    <col min="13" max="13" width="12.81640625" style="4" customWidth="1"/>
    <col min="14" max="16384" width="9.1796875" style="4"/>
  </cols>
  <sheetData>
    <row r="2" spans="2:6" x14ac:dyDescent="0.25">
      <c r="C2" s="997"/>
      <c r="D2" s="997"/>
      <c r="E2" s="997"/>
      <c r="F2" s="997"/>
    </row>
    <row r="3" spans="2:6" ht="14.25" customHeight="1" x14ac:dyDescent="0.25">
      <c r="C3" s="1053" t="s">
        <v>498</v>
      </c>
      <c r="D3" s="1053"/>
      <c r="E3" s="1053"/>
      <c r="F3" s="1053"/>
    </row>
    <row r="4" spans="2:6" x14ac:dyDescent="0.25">
      <c r="D4" s="22"/>
    </row>
    <row r="5" spans="2:6" x14ac:dyDescent="0.25">
      <c r="B5" s="13"/>
      <c r="C5" s="25"/>
      <c r="D5" s="13"/>
      <c r="F5" s="14" t="s">
        <v>213</v>
      </c>
    </row>
    <row r="6" spans="2:6" ht="15" customHeight="1" x14ac:dyDescent="0.25">
      <c r="B6" s="85"/>
      <c r="C6" s="1054" t="s">
        <v>2</v>
      </c>
      <c r="D6" s="940" t="s">
        <v>102</v>
      </c>
      <c r="E6" s="927" t="s">
        <v>264</v>
      </c>
      <c r="F6" s="927" t="s">
        <v>1265</v>
      </c>
    </row>
    <row r="7" spans="2:6" x14ac:dyDescent="0.25">
      <c r="B7" s="85"/>
      <c r="C7" s="1055"/>
      <c r="D7" s="942"/>
      <c r="E7" s="928"/>
      <c r="F7" s="939"/>
    </row>
    <row r="8" spans="2:6" ht="15" customHeight="1" x14ac:dyDescent="0.25">
      <c r="B8" s="85"/>
      <c r="C8" s="1056"/>
      <c r="D8" s="944"/>
      <c r="E8" s="939"/>
      <c r="F8" s="552" t="s">
        <v>115</v>
      </c>
    </row>
    <row r="9" spans="2:6" x14ac:dyDescent="0.25">
      <c r="C9" s="12">
        <v>1</v>
      </c>
      <c r="D9" s="21" t="s">
        <v>499</v>
      </c>
      <c r="E9" s="12" t="s">
        <v>500</v>
      </c>
      <c r="F9" s="458">
        <v>1789.85</v>
      </c>
    </row>
    <row r="10" spans="2:6" x14ac:dyDescent="0.25">
      <c r="C10" s="10"/>
      <c r="D10" s="18"/>
      <c r="E10" s="10"/>
      <c r="F10" s="549"/>
    </row>
    <row r="11" spans="2:6" hidden="1" x14ac:dyDescent="0.25">
      <c r="C11" s="12" t="s">
        <v>259</v>
      </c>
      <c r="D11" s="103" t="s">
        <v>118</v>
      </c>
      <c r="E11" s="105"/>
      <c r="F11" s="549"/>
    </row>
    <row r="12" spans="2:6" hidden="1" x14ac:dyDescent="0.25">
      <c r="C12" s="10">
        <v>1</v>
      </c>
      <c r="D12" s="106" t="s">
        <v>501</v>
      </c>
      <c r="E12" s="105" t="s">
        <v>502</v>
      </c>
      <c r="F12" s="550">
        <f>23544.83*70.55%</f>
        <v>16610.877565000003</v>
      </c>
    </row>
    <row r="13" spans="2:6" hidden="1" x14ac:dyDescent="0.25">
      <c r="C13" s="108">
        <v>2</v>
      </c>
      <c r="D13" s="107" t="s">
        <v>503</v>
      </c>
      <c r="E13" s="108" t="s">
        <v>504</v>
      </c>
      <c r="F13" s="550">
        <v>73.64</v>
      </c>
    </row>
    <row r="14" spans="2:6" x14ac:dyDescent="0.25">
      <c r="C14" s="10">
        <v>2</v>
      </c>
      <c r="D14" s="103" t="s">
        <v>118</v>
      </c>
      <c r="E14" s="100" t="s">
        <v>500</v>
      </c>
      <c r="F14" s="551">
        <v>2274.6799999999998</v>
      </c>
    </row>
    <row r="15" spans="2:6" hidden="1" x14ac:dyDescent="0.25">
      <c r="C15" s="10"/>
      <c r="D15" s="18"/>
      <c r="E15" s="10"/>
      <c r="F15" s="548"/>
    </row>
    <row r="16" spans="2:6" hidden="1" x14ac:dyDescent="0.25">
      <c r="C16" s="12" t="s">
        <v>261</v>
      </c>
      <c r="D16" s="103" t="s">
        <v>119</v>
      </c>
      <c r="E16" s="105"/>
      <c r="F16" s="549"/>
    </row>
    <row r="17" spans="3:6" hidden="1" x14ac:dyDescent="0.25">
      <c r="C17" s="10">
        <v>1</v>
      </c>
      <c r="D17" s="106" t="s">
        <v>505</v>
      </c>
      <c r="E17" s="105" t="s">
        <v>502</v>
      </c>
      <c r="F17" s="92"/>
    </row>
    <row r="18" spans="3:6" hidden="1" x14ac:dyDescent="0.25">
      <c r="C18" s="108">
        <v>2</v>
      </c>
      <c r="D18" s="107" t="s">
        <v>119</v>
      </c>
      <c r="E18" s="108" t="s">
        <v>504</v>
      </c>
      <c r="F18" s="92"/>
    </row>
    <row r="19" spans="3:6" x14ac:dyDescent="0.25">
      <c r="C19" s="10">
        <v>3</v>
      </c>
      <c r="D19" s="110" t="s">
        <v>119</v>
      </c>
      <c r="E19" s="100" t="s">
        <v>500</v>
      </c>
      <c r="F19" s="179">
        <v>68.47</v>
      </c>
    </row>
    <row r="22" spans="3:6" x14ac:dyDescent="0.25">
      <c r="E22" s="25"/>
    </row>
  </sheetData>
  <mergeCells count="6">
    <mergeCell ref="C2:F2"/>
    <mergeCell ref="C3:F3"/>
    <mergeCell ref="C6:C8"/>
    <mergeCell ref="D6:D8"/>
    <mergeCell ref="E6:E8"/>
    <mergeCell ref="F6:F7"/>
  </mergeCells>
  <pageMargins left="0.7" right="0.7" top="0.75" bottom="0.75" header="0.3" footer="0.3"/>
  <pageSetup paperSize="9" orientation="landscape" r:id="rId1"/>
  <colBreaks count="1" manualBreakCount="1">
    <brk id="6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C00000"/>
    <pageSetUpPr fitToPage="1"/>
  </sheetPr>
  <dimension ref="B1:P16"/>
  <sheetViews>
    <sheetView showGridLines="0" zoomScaleSheetLayoutView="80" workbookViewId="0">
      <selection activeCell="B2" sqref="B2:P2"/>
    </sheetView>
  </sheetViews>
  <sheetFormatPr defaultColWidth="9.1796875" defaultRowHeight="14" x14ac:dyDescent="0.25"/>
  <cols>
    <col min="1" max="1" width="9.1796875" style="4"/>
    <col min="2" max="2" width="7.1796875" style="4" customWidth="1"/>
    <col min="3" max="3" width="32.1796875" style="4" customWidth="1"/>
    <col min="4" max="4" width="14.453125" style="4" customWidth="1"/>
    <col min="5" max="7" width="14.81640625" style="4" customWidth="1"/>
    <col min="8" max="8" width="12.1796875" style="4" bestFit="1" customWidth="1"/>
    <col min="9" max="9" width="12.1796875" style="4" customWidth="1"/>
    <col min="10" max="10" width="11.81640625" style="4" customWidth="1"/>
    <col min="11" max="12" width="12.1796875" style="4" customWidth="1"/>
    <col min="13" max="13" width="12.1796875" style="4" bestFit="1" customWidth="1"/>
    <col min="14" max="14" width="13" style="4" customWidth="1"/>
    <col min="15" max="15" width="13.453125" style="4" customWidth="1"/>
    <col min="16" max="16" width="12.81640625" style="4" customWidth="1"/>
    <col min="17" max="16384" width="9.1796875" style="4"/>
  </cols>
  <sheetData>
    <row r="1" spans="2:16" x14ac:dyDescent="0.25">
      <c r="C1" s="26"/>
      <c r="D1" s="26"/>
      <c r="E1" s="26"/>
      <c r="F1" s="26"/>
      <c r="G1" s="26"/>
      <c r="I1" s="26"/>
      <c r="J1" s="26"/>
      <c r="K1" s="23"/>
      <c r="L1" s="26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B3" s="25"/>
      <c r="C3" s="25"/>
      <c r="D3" s="25"/>
      <c r="E3" s="25"/>
      <c r="F3" s="25"/>
      <c r="G3" s="25"/>
      <c r="H3" s="25" t="s">
        <v>506</v>
      </c>
      <c r="I3" s="25"/>
      <c r="J3" s="25"/>
      <c r="K3" s="25"/>
      <c r="L3" s="25"/>
    </row>
    <row r="4" spans="2:16" x14ac:dyDescent="0.25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2:16" x14ac:dyDescent="0.25">
      <c r="P5" s="15" t="s">
        <v>101</v>
      </c>
    </row>
    <row r="6" spans="2:16" ht="15" customHeight="1" x14ac:dyDescent="0.25">
      <c r="B6" s="1057" t="s">
        <v>2</v>
      </c>
      <c r="C6" s="1057" t="s">
        <v>102</v>
      </c>
      <c r="D6" s="1058" t="s">
        <v>103</v>
      </c>
      <c r="E6" s="947" t="s">
        <v>140</v>
      </c>
      <c r="F6" s="948"/>
      <c r="G6" s="949"/>
      <c r="H6" s="947" t="s">
        <v>141</v>
      </c>
      <c r="I6" s="948"/>
      <c r="J6" s="948"/>
      <c r="K6" s="948"/>
      <c r="L6" s="946" t="s">
        <v>105</v>
      </c>
      <c r="M6" s="946"/>
      <c r="N6" s="946"/>
      <c r="O6" s="946"/>
      <c r="P6" s="946"/>
    </row>
    <row r="7" spans="2:16" ht="28" x14ac:dyDescent="0.25">
      <c r="B7" s="1057"/>
      <c r="C7" s="1057"/>
      <c r="D7" s="1059"/>
      <c r="E7" s="7" t="s">
        <v>106</v>
      </c>
      <c r="F7" s="7" t="s">
        <v>214</v>
      </c>
      <c r="G7" s="7" t="s">
        <v>107</v>
      </c>
      <c r="H7" s="7" t="s">
        <v>106</v>
      </c>
      <c r="I7" s="7" t="s">
        <v>108</v>
      </c>
      <c r="J7" s="7" t="s">
        <v>109</v>
      </c>
      <c r="K7" s="7" t="s">
        <v>215</v>
      </c>
      <c r="L7" s="7" t="s">
        <v>265</v>
      </c>
      <c r="M7" s="7" t="s">
        <v>266</v>
      </c>
      <c r="N7" s="7" t="s">
        <v>267</v>
      </c>
      <c r="O7" s="7" t="s">
        <v>268</v>
      </c>
      <c r="P7" s="7" t="s">
        <v>269</v>
      </c>
    </row>
    <row r="8" spans="2:16" x14ac:dyDescent="0.25">
      <c r="B8" s="1057"/>
      <c r="C8" s="1057"/>
      <c r="D8" s="1060"/>
      <c r="E8" s="7" t="s">
        <v>110</v>
      </c>
      <c r="F8" s="7" t="s">
        <v>111</v>
      </c>
      <c r="G8" s="7" t="s">
        <v>112</v>
      </c>
      <c r="H8" s="7" t="s">
        <v>110</v>
      </c>
      <c r="I8" s="7" t="s">
        <v>113</v>
      </c>
      <c r="J8" s="7" t="s">
        <v>114</v>
      </c>
      <c r="K8" s="7" t="s">
        <v>114</v>
      </c>
      <c r="L8" s="7" t="s">
        <v>115</v>
      </c>
      <c r="M8" s="7" t="s">
        <v>115</v>
      </c>
      <c r="N8" s="7" t="s">
        <v>115</v>
      </c>
      <c r="O8" s="7" t="s">
        <v>115</v>
      </c>
      <c r="P8" s="7" t="s">
        <v>115</v>
      </c>
    </row>
    <row r="9" spans="2:16" x14ac:dyDescent="0.25">
      <c r="B9" s="10">
        <v>1</v>
      </c>
      <c r="C9" s="18" t="s">
        <v>507</v>
      </c>
      <c r="D9" s="18" t="s">
        <v>40</v>
      </c>
      <c r="E9" s="18"/>
      <c r="F9" s="123">
        <f>'F15.1x'!G33</f>
        <v>0</v>
      </c>
      <c r="G9" s="138">
        <f>F9-E9</f>
        <v>0</v>
      </c>
      <c r="H9" s="29"/>
      <c r="I9" s="123">
        <f>SUM('F15.1x'!H33)</f>
        <v>0</v>
      </c>
      <c r="J9" s="123">
        <f>'F15.1x'!I33</f>
        <v>0</v>
      </c>
      <c r="K9" s="123">
        <f>I9+J9</f>
        <v>0</v>
      </c>
      <c r="L9" s="123">
        <f>'F15.1x'!K33</f>
        <v>0</v>
      </c>
      <c r="M9" s="123">
        <f>'F15.1x'!L33</f>
        <v>0</v>
      </c>
      <c r="N9" s="123">
        <f>'F15.1x'!M33</f>
        <v>0</v>
      </c>
      <c r="O9" s="123">
        <f>'F15.1x'!N33</f>
        <v>0</v>
      </c>
      <c r="P9" s="123">
        <f>'F15.1x'!O33</f>
        <v>0</v>
      </c>
    </row>
    <row r="10" spans="2:16" x14ac:dyDescent="0.25">
      <c r="B10" s="10">
        <f>B9+1</f>
        <v>2</v>
      </c>
      <c r="C10" s="27" t="s">
        <v>508</v>
      </c>
      <c r="D10" s="27" t="s">
        <v>42</v>
      </c>
      <c r="E10" s="27"/>
      <c r="F10" s="123">
        <f>'F15.2x'!G37</f>
        <v>0</v>
      </c>
      <c r="G10" s="138">
        <f t="shared" ref="G10:G12" si="0">F10-E10</f>
        <v>0</v>
      </c>
      <c r="H10" s="29"/>
      <c r="I10" s="123">
        <f>SUM('F15.2x'!D37:H37)</f>
        <v>0</v>
      </c>
      <c r="J10" s="123">
        <f>SUM('F15.1x'!I33)</f>
        <v>0</v>
      </c>
      <c r="K10" s="123">
        <f t="shared" ref="K10:K12" si="1">I10+J10</f>
        <v>0</v>
      </c>
      <c r="L10" s="123">
        <f>'F15.2x'!K37</f>
        <v>0</v>
      </c>
      <c r="M10" s="123">
        <f>'F15.2x'!L37</f>
        <v>0</v>
      </c>
      <c r="N10" s="123">
        <f>'F15.2x'!M37</f>
        <v>0</v>
      </c>
      <c r="O10" s="123">
        <f>'F15.2x'!N37</f>
        <v>0</v>
      </c>
      <c r="P10" s="123">
        <f>'F15.2x'!O37</f>
        <v>0</v>
      </c>
    </row>
    <row r="11" spans="2:16" x14ac:dyDescent="0.25">
      <c r="B11" s="10">
        <f>B10+1</f>
        <v>3</v>
      </c>
      <c r="C11" s="18" t="s">
        <v>509</v>
      </c>
      <c r="D11" s="18" t="s">
        <v>44</v>
      </c>
      <c r="E11" s="18"/>
      <c r="F11" s="123">
        <f>'F15.3x'!E17</f>
        <v>0</v>
      </c>
      <c r="G11" s="138">
        <f t="shared" si="0"/>
        <v>0</v>
      </c>
      <c r="H11" s="29"/>
      <c r="I11" s="123">
        <f>'F15.3x'!H17</f>
        <v>0</v>
      </c>
      <c r="J11" s="123">
        <f>'F15.3x'!I17</f>
        <v>0</v>
      </c>
      <c r="K11" s="123">
        <f t="shared" si="1"/>
        <v>0</v>
      </c>
      <c r="L11" s="123">
        <f>'F15.3x'!K17</f>
        <v>0</v>
      </c>
      <c r="M11" s="123">
        <f>'F15.3x'!L17</f>
        <v>0</v>
      </c>
      <c r="N11" s="123">
        <f>'F15.3x'!M17</f>
        <v>0</v>
      </c>
      <c r="O11" s="123">
        <f>'F15.3x'!N17</f>
        <v>0</v>
      </c>
      <c r="P11" s="123">
        <f>'F15.3x'!O17</f>
        <v>0</v>
      </c>
    </row>
    <row r="12" spans="2:16" x14ac:dyDescent="0.25">
      <c r="B12" s="10">
        <f>B11+1</f>
        <v>4</v>
      </c>
      <c r="C12" s="18" t="s">
        <v>510</v>
      </c>
      <c r="D12" s="18"/>
      <c r="E12" s="18"/>
      <c r="F12" s="124">
        <f>SUM(F9:F11)</f>
        <v>0</v>
      </c>
      <c r="G12" s="125">
        <f t="shared" si="0"/>
        <v>0</v>
      </c>
      <c r="H12" s="29"/>
      <c r="I12" s="125">
        <f>SUM(I9:I11)</f>
        <v>0</v>
      </c>
      <c r="J12" s="125">
        <f>SUM(J9:J11)</f>
        <v>0</v>
      </c>
      <c r="K12" s="125">
        <f t="shared" si="1"/>
        <v>0</v>
      </c>
      <c r="L12" s="124">
        <f>SUM(L9:L11)</f>
        <v>0</v>
      </c>
      <c r="M12" s="124">
        <f t="shared" ref="M12:P12" si="2">SUM(M9:M11)</f>
        <v>0</v>
      </c>
      <c r="N12" s="124">
        <f t="shared" si="2"/>
        <v>0</v>
      </c>
      <c r="O12" s="124">
        <f t="shared" si="2"/>
        <v>0</v>
      </c>
      <c r="P12" s="124">
        <f t="shared" si="2"/>
        <v>0</v>
      </c>
    </row>
    <row r="13" spans="2:16" ht="14.5" x14ac:dyDescent="0.25">
      <c r="B13" s="40" t="s">
        <v>202</v>
      </c>
      <c r="C13" s="41"/>
      <c r="D13" s="38"/>
      <c r="E13" s="38"/>
      <c r="F13" s="38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2:16" ht="14.5" x14ac:dyDescent="0.25">
      <c r="B14" s="42">
        <v>1</v>
      </c>
      <c r="C14" s="41" t="s">
        <v>511</v>
      </c>
    </row>
    <row r="16" spans="2:16" x14ac:dyDescent="0.25">
      <c r="B16" s="24"/>
    </row>
  </sheetData>
  <mergeCells count="7">
    <mergeCell ref="B2:P2"/>
    <mergeCell ref="B6:B8"/>
    <mergeCell ref="C6:C8"/>
    <mergeCell ref="L6:P6"/>
    <mergeCell ref="H6:K6"/>
    <mergeCell ref="E6:G6"/>
    <mergeCell ref="D6:D8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C00000"/>
  </sheetPr>
  <dimension ref="B2:P38"/>
  <sheetViews>
    <sheetView showGridLines="0" zoomScale="55" zoomScaleNormal="55" zoomScaleSheetLayoutView="70" workbookViewId="0">
      <selection activeCell="B2" sqref="B2:P2"/>
    </sheetView>
  </sheetViews>
  <sheetFormatPr defaultColWidth="9.1796875" defaultRowHeight="14" x14ac:dyDescent="0.25"/>
  <cols>
    <col min="1" max="1" width="6.81640625" style="5" customWidth="1"/>
    <col min="2" max="2" width="7" style="5" customWidth="1"/>
    <col min="3" max="3" width="50.54296875" style="5" customWidth="1"/>
    <col min="4" max="6" width="16.81640625" style="5" customWidth="1"/>
    <col min="7" max="7" width="16" style="5" customWidth="1"/>
    <col min="8" max="9" width="14.453125" style="5" customWidth="1"/>
    <col min="10" max="10" width="18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s="3" customFormat="1" x14ac:dyDescent="0.3">
      <c r="C3" s="4"/>
      <c r="D3" s="4"/>
      <c r="E3" s="4"/>
      <c r="F3" s="4"/>
      <c r="G3" s="4"/>
      <c r="H3" s="25" t="s">
        <v>512</v>
      </c>
      <c r="I3" s="4"/>
      <c r="J3" s="4"/>
    </row>
    <row r="4" spans="2:16" s="3" customFormat="1" x14ac:dyDescent="0.3">
      <c r="C4" s="30"/>
      <c r="D4" s="30"/>
      <c r="E4" s="30"/>
      <c r="F4" s="30"/>
      <c r="G4" s="31"/>
      <c r="H4" s="31"/>
      <c r="I4" s="31"/>
      <c r="J4" s="31"/>
    </row>
    <row r="5" spans="2:16" x14ac:dyDescent="0.25">
      <c r="O5" s="15" t="s">
        <v>101</v>
      </c>
    </row>
    <row r="6" spans="2:16" ht="12.75" customHeight="1" x14ac:dyDescent="0.25">
      <c r="B6" s="930" t="s">
        <v>513</v>
      </c>
      <c r="C6" s="930" t="s">
        <v>102</v>
      </c>
      <c r="D6" s="7" t="s">
        <v>514</v>
      </c>
      <c r="E6" s="7" t="s">
        <v>515</v>
      </c>
      <c r="F6" s="7" t="s">
        <v>516</v>
      </c>
      <c r="G6" s="7" t="s">
        <v>104</v>
      </c>
      <c r="H6" s="986" t="s">
        <v>484</v>
      </c>
      <c r="I6" s="986"/>
      <c r="J6" s="986"/>
      <c r="K6" s="946" t="s">
        <v>105</v>
      </c>
      <c r="L6" s="946"/>
      <c r="M6" s="946"/>
      <c r="N6" s="946"/>
      <c r="O6" s="946"/>
    </row>
    <row r="7" spans="2:16" ht="28" x14ac:dyDescent="0.25">
      <c r="B7" s="930"/>
      <c r="C7" s="930"/>
      <c r="D7" s="7" t="s">
        <v>214</v>
      </c>
      <c r="E7" s="7" t="s">
        <v>214</v>
      </c>
      <c r="F7" s="7" t="s">
        <v>214</v>
      </c>
      <c r="G7" s="7" t="s">
        <v>214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x14ac:dyDescent="0.25">
      <c r="B8" s="1061"/>
      <c r="C8" s="930"/>
      <c r="D8" s="7" t="s">
        <v>111</v>
      </c>
      <c r="E8" s="7" t="s">
        <v>111</v>
      </c>
      <c r="F8" s="7" t="s">
        <v>111</v>
      </c>
      <c r="G8" s="7" t="s">
        <v>111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3">
      <c r="B9" s="1">
        <v>1</v>
      </c>
      <c r="C9" s="32" t="s">
        <v>517</v>
      </c>
      <c r="D9" s="32"/>
      <c r="E9" s="32"/>
      <c r="F9" s="32"/>
      <c r="G9" s="2"/>
      <c r="H9" s="2"/>
      <c r="I9" s="2"/>
      <c r="J9" s="2"/>
      <c r="K9" s="2"/>
      <c r="L9" s="2"/>
      <c r="M9" s="2"/>
      <c r="N9" s="2"/>
      <c r="O9" s="2"/>
    </row>
    <row r="10" spans="2:16" x14ac:dyDescent="0.3">
      <c r="B10" s="1">
        <v>2</v>
      </c>
      <c r="C10" s="32" t="s">
        <v>518</v>
      </c>
      <c r="D10" s="32"/>
      <c r="E10" s="32"/>
      <c r="F10" s="32"/>
      <c r="G10" s="2"/>
      <c r="H10" s="2"/>
      <c r="I10" s="2"/>
      <c r="J10" s="2"/>
      <c r="K10" s="2"/>
      <c r="L10" s="2"/>
      <c r="M10" s="2"/>
      <c r="N10" s="2"/>
      <c r="O10" s="2"/>
    </row>
    <row r="11" spans="2:16" x14ac:dyDescent="0.25">
      <c r="B11" s="1">
        <v>3</v>
      </c>
      <c r="C11" s="2" t="s">
        <v>519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6" x14ac:dyDescent="0.3">
      <c r="B12" s="1">
        <v>4</v>
      </c>
      <c r="C12" s="32" t="s">
        <v>520</v>
      </c>
      <c r="D12" s="32"/>
      <c r="E12" s="32"/>
      <c r="F12" s="32"/>
      <c r="G12" s="2"/>
      <c r="H12" s="2"/>
      <c r="I12" s="2"/>
      <c r="J12" s="2"/>
      <c r="K12" s="2"/>
      <c r="L12" s="2"/>
      <c r="M12" s="2"/>
      <c r="N12" s="2"/>
      <c r="O12" s="2"/>
    </row>
    <row r="13" spans="2:16" x14ac:dyDescent="0.3">
      <c r="B13" s="1">
        <v>5</v>
      </c>
      <c r="C13" s="32" t="s">
        <v>521</v>
      </c>
      <c r="D13" s="32"/>
      <c r="E13" s="32"/>
      <c r="F13" s="32"/>
      <c r="G13" s="2"/>
      <c r="H13" s="2"/>
      <c r="I13" s="2"/>
      <c r="J13" s="2"/>
      <c r="K13" s="2"/>
      <c r="L13" s="2"/>
      <c r="M13" s="2"/>
      <c r="N13" s="2"/>
      <c r="O13" s="2"/>
    </row>
    <row r="14" spans="2:16" x14ac:dyDescent="0.25">
      <c r="B14" s="1">
        <v>6</v>
      </c>
      <c r="C14" s="2" t="s">
        <v>522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6" x14ac:dyDescent="0.3">
      <c r="B15" s="1">
        <v>7</v>
      </c>
      <c r="C15" s="32" t="s">
        <v>523</v>
      </c>
      <c r="D15" s="32"/>
      <c r="E15" s="32"/>
      <c r="F15" s="32"/>
      <c r="G15" s="2"/>
      <c r="H15" s="2"/>
      <c r="I15" s="2"/>
      <c r="J15" s="2"/>
      <c r="K15" s="2"/>
      <c r="L15" s="2"/>
      <c r="M15" s="2"/>
      <c r="N15" s="2"/>
      <c r="O15" s="2"/>
    </row>
    <row r="16" spans="2:16" x14ac:dyDescent="0.3">
      <c r="B16" s="1">
        <v>8</v>
      </c>
      <c r="C16" s="32" t="s">
        <v>524</v>
      </c>
      <c r="D16" s="32"/>
      <c r="E16" s="32"/>
      <c r="F16" s="32"/>
      <c r="G16" s="2"/>
      <c r="H16" s="2"/>
      <c r="I16" s="2"/>
      <c r="J16" s="2"/>
      <c r="K16" s="2"/>
      <c r="L16" s="2"/>
      <c r="M16" s="2"/>
      <c r="N16" s="2"/>
      <c r="O16" s="2"/>
    </row>
    <row r="17" spans="2:15" x14ac:dyDescent="0.3">
      <c r="B17" s="1">
        <v>9</v>
      </c>
      <c r="C17" s="32" t="s">
        <v>525</v>
      </c>
      <c r="D17" s="32"/>
      <c r="E17" s="32"/>
      <c r="F17" s="32"/>
      <c r="G17" s="2"/>
      <c r="H17" s="2"/>
      <c r="I17" s="2"/>
      <c r="J17" s="2"/>
      <c r="K17" s="2"/>
      <c r="L17" s="2"/>
      <c r="M17" s="2"/>
      <c r="N17" s="2"/>
      <c r="O17" s="2"/>
    </row>
    <row r="18" spans="2:15" x14ac:dyDescent="0.3">
      <c r="B18" s="1">
        <v>10</v>
      </c>
      <c r="C18" s="32" t="s">
        <v>526</v>
      </c>
      <c r="D18" s="32"/>
      <c r="E18" s="32"/>
      <c r="F18" s="32"/>
      <c r="G18" s="32"/>
      <c r="H18" s="2"/>
      <c r="I18" s="2"/>
      <c r="J18" s="2"/>
      <c r="K18" s="2"/>
      <c r="L18" s="2"/>
      <c r="M18" s="2"/>
      <c r="N18" s="2"/>
      <c r="O18" s="2"/>
    </row>
    <row r="19" spans="2:15" x14ac:dyDescent="0.3">
      <c r="B19" s="1">
        <v>11</v>
      </c>
      <c r="C19" s="32" t="s">
        <v>527</v>
      </c>
      <c r="D19" s="32"/>
      <c r="E19" s="32"/>
      <c r="F19" s="32"/>
      <c r="G19" s="32"/>
      <c r="H19" s="2"/>
      <c r="I19" s="2"/>
      <c r="J19" s="2"/>
      <c r="K19" s="2"/>
      <c r="L19" s="2"/>
      <c r="M19" s="2"/>
      <c r="N19" s="2"/>
      <c r="O19" s="2"/>
    </row>
    <row r="20" spans="2:15" x14ac:dyDescent="0.3">
      <c r="B20" s="1">
        <v>12</v>
      </c>
      <c r="C20" s="32" t="s">
        <v>528</v>
      </c>
      <c r="D20" s="32"/>
      <c r="E20" s="32"/>
      <c r="F20" s="32"/>
      <c r="G20" s="32"/>
      <c r="H20" s="2"/>
      <c r="I20" s="2"/>
      <c r="J20" s="2"/>
      <c r="K20" s="2"/>
      <c r="L20" s="2"/>
      <c r="M20" s="2"/>
      <c r="N20" s="2"/>
      <c r="O20" s="2"/>
    </row>
    <row r="21" spans="2:15" x14ac:dyDescent="0.3">
      <c r="B21" s="1">
        <v>13</v>
      </c>
      <c r="C21" s="32" t="s">
        <v>529</v>
      </c>
      <c r="D21" s="32"/>
      <c r="E21" s="32"/>
      <c r="F21" s="32"/>
      <c r="G21" s="32"/>
      <c r="H21" s="2"/>
      <c r="I21" s="2"/>
      <c r="J21" s="2"/>
      <c r="K21" s="2"/>
      <c r="L21" s="2"/>
      <c r="M21" s="2"/>
      <c r="N21" s="2"/>
      <c r="O21" s="2"/>
    </row>
    <row r="22" spans="2:15" x14ac:dyDescent="0.3">
      <c r="B22" s="1">
        <v>14</v>
      </c>
      <c r="C22" s="32" t="s">
        <v>530</v>
      </c>
      <c r="D22" s="32"/>
      <c r="E22" s="32"/>
      <c r="F22" s="32"/>
      <c r="G22" s="32"/>
      <c r="H22" s="2"/>
      <c r="I22" s="2"/>
      <c r="J22" s="2"/>
      <c r="K22" s="2"/>
      <c r="L22" s="2"/>
      <c r="M22" s="2"/>
      <c r="N22" s="2"/>
      <c r="O22" s="2"/>
    </row>
    <row r="23" spans="2:15" x14ac:dyDescent="0.3">
      <c r="B23" s="1">
        <v>15</v>
      </c>
      <c r="C23" s="32" t="s">
        <v>531</v>
      </c>
      <c r="D23" s="32"/>
      <c r="E23" s="32"/>
      <c r="F23" s="32"/>
      <c r="G23" s="2"/>
      <c r="H23" s="2"/>
      <c r="I23" s="2"/>
      <c r="J23" s="2"/>
      <c r="K23" s="2"/>
      <c r="L23" s="2"/>
      <c r="M23" s="2"/>
      <c r="N23" s="2"/>
      <c r="O23" s="2"/>
    </row>
    <row r="24" spans="2:15" x14ac:dyDescent="0.3">
      <c r="B24" s="1">
        <v>16</v>
      </c>
      <c r="C24" s="32" t="s">
        <v>532</v>
      </c>
      <c r="D24" s="32"/>
      <c r="E24" s="32"/>
      <c r="F24" s="32"/>
      <c r="G24" s="33"/>
      <c r="H24" s="2"/>
      <c r="I24" s="2"/>
      <c r="J24" s="2"/>
      <c r="K24" s="2"/>
      <c r="L24" s="2"/>
      <c r="M24" s="2"/>
      <c r="N24" s="2"/>
      <c r="O24" s="2"/>
    </row>
    <row r="25" spans="2:15" x14ac:dyDescent="0.3">
      <c r="B25" s="1">
        <v>17</v>
      </c>
      <c r="C25" s="32" t="s">
        <v>533</v>
      </c>
      <c r="D25" s="32"/>
      <c r="E25" s="32"/>
      <c r="F25" s="32"/>
      <c r="G25" s="33"/>
      <c r="H25" s="2"/>
      <c r="I25" s="2"/>
      <c r="J25" s="2"/>
      <c r="K25" s="2"/>
      <c r="L25" s="2"/>
      <c r="M25" s="2"/>
      <c r="N25" s="2"/>
      <c r="O25" s="2"/>
    </row>
    <row r="26" spans="2:15" x14ac:dyDescent="0.3">
      <c r="B26" s="1">
        <v>18</v>
      </c>
      <c r="C26" s="32" t="s">
        <v>534</v>
      </c>
      <c r="D26" s="32"/>
      <c r="E26" s="32"/>
      <c r="F26" s="32"/>
      <c r="G26" s="33"/>
      <c r="H26" s="2"/>
      <c r="I26" s="2"/>
      <c r="J26" s="2"/>
      <c r="K26" s="2"/>
      <c r="L26" s="2"/>
      <c r="M26" s="2"/>
      <c r="N26" s="2"/>
      <c r="O26" s="2"/>
    </row>
    <row r="27" spans="2:15" x14ac:dyDescent="0.3">
      <c r="B27" s="1">
        <f>+B26+0.1</f>
        <v>18.100000000000001</v>
      </c>
      <c r="C27" s="32" t="s">
        <v>535</v>
      </c>
      <c r="D27" s="32"/>
      <c r="E27" s="32"/>
      <c r="F27" s="32"/>
      <c r="G27" s="33"/>
      <c r="H27" s="2"/>
      <c r="I27" s="2"/>
      <c r="J27" s="2"/>
      <c r="K27" s="2"/>
      <c r="L27" s="2"/>
      <c r="M27" s="2"/>
      <c r="N27" s="2"/>
      <c r="O27" s="2"/>
    </row>
    <row r="28" spans="2:15" x14ac:dyDescent="0.3">
      <c r="B28" s="1">
        <f>+B27+0.1</f>
        <v>18.200000000000003</v>
      </c>
      <c r="C28" s="32" t="s">
        <v>536</v>
      </c>
      <c r="D28" s="32"/>
      <c r="E28" s="32"/>
      <c r="F28" s="32"/>
      <c r="G28" s="33"/>
      <c r="H28" s="2"/>
      <c r="I28" s="2"/>
      <c r="J28" s="2"/>
      <c r="K28" s="2"/>
      <c r="L28" s="2"/>
      <c r="M28" s="2"/>
      <c r="N28" s="2"/>
      <c r="O28" s="2"/>
    </row>
    <row r="29" spans="2:15" x14ac:dyDescent="0.3">
      <c r="B29" s="1">
        <f>+B28+0.1</f>
        <v>18.300000000000004</v>
      </c>
      <c r="C29" s="32" t="s">
        <v>537</v>
      </c>
      <c r="D29" s="32"/>
      <c r="E29" s="32"/>
      <c r="F29" s="32"/>
      <c r="G29" s="33"/>
      <c r="H29" s="2"/>
      <c r="I29" s="2"/>
      <c r="J29" s="2"/>
      <c r="K29" s="2"/>
      <c r="L29" s="2"/>
      <c r="M29" s="2"/>
      <c r="N29" s="2"/>
      <c r="O29" s="2"/>
    </row>
    <row r="30" spans="2:15" x14ac:dyDescent="0.3">
      <c r="B30" s="1">
        <f>+B29+0.1</f>
        <v>18.400000000000006</v>
      </c>
      <c r="C30" s="32" t="s">
        <v>538</v>
      </c>
      <c r="D30" s="32"/>
      <c r="E30" s="32"/>
      <c r="F30" s="32"/>
      <c r="G30" s="2"/>
      <c r="H30" s="2"/>
      <c r="I30" s="2"/>
      <c r="J30" s="2"/>
      <c r="K30" s="2"/>
      <c r="L30" s="2"/>
      <c r="M30" s="2"/>
      <c r="N30" s="2"/>
      <c r="O30" s="2"/>
    </row>
    <row r="31" spans="2:15" ht="28" x14ac:dyDescent="0.3">
      <c r="B31" s="1">
        <v>19</v>
      </c>
      <c r="C31" s="37" t="s">
        <v>539</v>
      </c>
      <c r="D31" s="32"/>
      <c r="E31" s="32"/>
      <c r="F31" s="32"/>
      <c r="G31" s="2"/>
      <c r="H31" s="2"/>
      <c r="I31" s="2"/>
      <c r="J31" s="2"/>
      <c r="K31" s="2"/>
      <c r="L31" s="2"/>
      <c r="M31" s="2"/>
      <c r="N31" s="2"/>
      <c r="O31" s="2"/>
    </row>
    <row r="32" spans="2:15" x14ac:dyDescent="0.3">
      <c r="B32" s="1">
        <v>20</v>
      </c>
      <c r="C32" s="32" t="s">
        <v>403</v>
      </c>
      <c r="D32" s="32"/>
      <c r="E32" s="32"/>
      <c r="F32" s="32"/>
      <c r="G32" s="2"/>
      <c r="H32" s="2"/>
      <c r="I32" s="2"/>
      <c r="J32" s="2"/>
      <c r="K32" s="2"/>
      <c r="L32" s="2"/>
      <c r="M32" s="2"/>
      <c r="N32" s="2"/>
      <c r="O32" s="2"/>
    </row>
    <row r="33" spans="2:15" x14ac:dyDescent="0.3">
      <c r="B33" s="6">
        <v>21</v>
      </c>
      <c r="C33" s="34" t="s">
        <v>540</v>
      </c>
      <c r="D33" s="126">
        <f>SUM(D9:D32)</f>
        <v>0</v>
      </c>
      <c r="E33" s="126">
        <f t="shared" ref="E33:O33" si="0">SUM(E9:E32)</f>
        <v>0</v>
      </c>
      <c r="F33" s="126">
        <f t="shared" si="0"/>
        <v>0</v>
      </c>
      <c r="G33" s="126">
        <f t="shared" si="0"/>
        <v>0</v>
      </c>
      <c r="H33" s="126">
        <f t="shared" si="0"/>
        <v>0</v>
      </c>
      <c r="I33" s="126">
        <f t="shared" si="0"/>
        <v>0</v>
      </c>
      <c r="J33" s="126">
        <f t="shared" si="0"/>
        <v>0</v>
      </c>
      <c r="K33" s="126">
        <f t="shared" si="0"/>
        <v>0</v>
      </c>
      <c r="L33" s="126">
        <f t="shared" si="0"/>
        <v>0</v>
      </c>
      <c r="M33" s="126">
        <f t="shared" si="0"/>
        <v>0</v>
      </c>
      <c r="N33" s="126">
        <f t="shared" si="0"/>
        <v>0</v>
      </c>
      <c r="O33" s="126">
        <f t="shared" si="0"/>
        <v>0</v>
      </c>
    </row>
    <row r="34" spans="2:15" x14ac:dyDescent="0.3">
      <c r="B34" s="1">
        <v>22</v>
      </c>
      <c r="C34" s="32" t="s">
        <v>541</v>
      </c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</row>
    <row r="35" spans="2:15" x14ac:dyDescent="0.25">
      <c r="B35" s="6">
        <v>23</v>
      </c>
      <c r="C35" s="9" t="s">
        <v>542</v>
      </c>
      <c r="D35" s="127">
        <f>D33-D34</f>
        <v>0</v>
      </c>
      <c r="E35" s="127">
        <f t="shared" ref="E35:O35" si="1">E33-E34</f>
        <v>0</v>
      </c>
      <c r="F35" s="127">
        <f t="shared" si="1"/>
        <v>0</v>
      </c>
      <c r="G35" s="127">
        <f t="shared" si="1"/>
        <v>0</v>
      </c>
      <c r="H35" s="127">
        <f t="shared" si="1"/>
        <v>0</v>
      </c>
      <c r="I35" s="127">
        <f t="shared" si="1"/>
        <v>0</v>
      </c>
      <c r="J35" s="127">
        <f t="shared" si="1"/>
        <v>0</v>
      </c>
      <c r="K35" s="127">
        <f t="shared" si="1"/>
        <v>0</v>
      </c>
      <c r="L35" s="127">
        <f t="shared" si="1"/>
        <v>0</v>
      </c>
      <c r="M35" s="127">
        <f t="shared" si="1"/>
        <v>0</v>
      </c>
      <c r="N35" s="127">
        <f t="shared" si="1"/>
        <v>0</v>
      </c>
      <c r="O35" s="127">
        <f t="shared" si="1"/>
        <v>0</v>
      </c>
    </row>
    <row r="37" spans="2:15" x14ac:dyDescent="0.25">
      <c r="B37" s="35"/>
    </row>
    <row r="38" spans="2:15" x14ac:dyDescent="0.3">
      <c r="B38" s="36"/>
    </row>
  </sheetData>
  <mergeCells count="5">
    <mergeCell ref="K6:O6"/>
    <mergeCell ref="B6:B8"/>
    <mergeCell ref="C6:C8"/>
    <mergeCell ref="H6:J6"/>
    <mergeCell ref="B2:P2"/>
  </mergeCells>
  <pageMargins left="0.75" right="0.75" top="1" bottom="1" header="0.5" footer="0.5"/>
  <pageSetup paperSize="9" scale="69" fitToHeight="0" orientation="landscape" r:id="rId1"/>
  <headerFooter alignWithMargins="0"/>
  <rowBreaks count="1" manualBreakCount="1">
    <brk id="36" min="1" max="8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00000"/>
    <pageSetUpPr fitToPage="1"/>
  </sheetPr>
  <dimension ref="B2:P39"/>
  <sheetViews>
    <sheetView showGridLines="0" zoomScale="59" zoomScaleSheetLayoutView="70" workbookViewId="0">
      <selection activeCell="B2" sqref="B2:P2"/>
    </sheetView>
  </sheetViews>
  <sheetFormatPr defaultColWidth="9.1796875" defaultRowHeight="14" x14ac:dyDescent="0.25"/>
  <cols>
    <col min="1" max="1" width="6.81640625" style="5" customWidth="1"/>
    <col min="2" max="2" width="7" style="5" customWidth="1"/>
    <col min="3" max="3" width="44.1796875" style="5" customWidth="1"/>
    <col min="4" max="10" width="15.81640625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s="3" customFormat="1" x14ac:dyDescent="0.3">
      <c r="C3" s="4"/>
      <c r="D3" s="4"/>
      <c r="E3" s="4"/>
      <c r="F3" s="4"/>
      <c r="G3" s="4"/>
      <c r="H3" s="25" t="s">
        <v>543</v>
      </c>
      <c r="I3" s="4"/>
      <c r="J3" s="4"/>
      <c r="K3" s="4"/>
      <c r="L3" s="4"/>
    </row>
    <row r="5" spans="2:16" x14ac:dyDescent="0.25">
      <c r="O5" s="15" t="s">
        <v>101</v>
      </c>
    </row>
    <row r="6" spans="2:16" ht="12.75" customHeight="1" x14ac:dyDescent="0.25">
      <c r="B6" s="986" t="s">
        <v>2</v>
      </c>
      <c r="C6" s="930" t="s">
        <v>102</v>
      </c>
      <c r="D6" s="7" t="s">
        <v>514</v>
      </c>
      <c r="E6" s="7" t="s">
        <v>515</v>
      </c>
      <c r="F6" s="7" t="s">
        <v>516</v>
      </c>
      <c r="G6" s="7" t="s">
        <v>104</v>
      </c>
      <c r="H6" s="986" t="s">
        <v>484</v>
      </c>
      <c r="I6" s="986"/>
      <c r="J6" s="986"/>
      <c r="K6" s="946" t="s">
        <v>105</v>
      </c>
      <c r="L6" s="946"/>
      <c r="M6" s="946"/>
      <c r="N6" s="946"/>
      <c r="O6" s="946"/>
    </row>
    <row r="7" spans="2:16" ht="28" x14ac:dyDescent="0.25">
      <c r="B7" s="986"/>
      <c r="C7" s="930"/>
      <c r="D7" s="7" t="s">
        <v>214</v>
      </c>
      <c r="E7" s="7" t="s">
        <v>214</v>
      </c>
      <c r="F7" s="7" t="s">
        <v>214</v>
      </c>
      <c r="G7" s="7" t="s">
        <v>214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x14ac:dyDescent="0.25">
      <c r="B8" s="986"/>
      <c r="C8" s="930"/>
      <c r="D8" s="7" t="s">
        <v>111</v>
      </c>
      <c r="E8" s="7" t="s">
        <v>111</v>
      </c>
      <c r="F8" s="7" t="s">
        <v>111</v>
      </c>
      <c r="G8" s="7" t="s">
        <v>111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2">
        <v>1</v>
      </c>
      <c r="C9" s="43" t="s">
        <v>544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2:16" x14ac:dyDescent="0.3">
      <c r="B10" s="2">
        <v>2</v>
      </c>
      <c r="C10" s="44" t="s">
        <v>545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6" x14ac:dyDescent="0.3">
      <c r="B11" s="2">
        <v>3</v>
      </c>
      <c r="C11" s="44" t="s">
        <v>546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6" x14ac:dyDescent="0.3">
      <c r="B12" s="2">
        <v>4</v>
      </c>
      <c r="C12" s="44" t="s">
        <v>547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2:16" x14ac:dyDescent="0.3">
      <c r="B13" s="2">
        <v>5</v>
      </c>
      <c r="C13" s="44" t="s">
        <v>548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6" x14ac:dyDescent="0.3">
      <c r="B14" s="2">
        <v>6</v>
      </c>
      <c r="C14" s="44" t="s">
        <v>549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6" x14ac:dyDescent="0.3">
      <c r="B15" s="2">
        <v>7</v>
      </c>
      <c r="C15" s="44" t="s">
        <v>550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6" x14ac:dyDescent="0.3">
      <c r="B16" s="2">
        <v>8</v>
      </c>
      <c r="C16" s="44" t="s">
        <v>551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 x14ac:dyDescent="0.3">
      <c r="B17" s="2">
        <v>9</v>
      </c>
      <c r="C17" s="44" t="s">
        <v>552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 x14ac:dyDescent="0.3">
      <c r="B18" s="2">
        <v>10</v>
      </c>
      <c r="C18" s="44" t="s">
        <v>553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 x14ac:dyDescent="0.3">
      <c r="B19" s="2">
        <v>11</v>
      </c>
      <c r="C19" s="44" t="s">
        <v>554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 x14ac:dyDescent="0.3">
      <c r="B20" s="2">
        <v>12</v>
      </c>
      <c r="C20" s="44" t="s">
        <v>555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 x14ac:dyDescent="0.3">
      <c r="B21" s="2">
        <v>13</v>
      </c>
      <c r="C21" s="44" t="s">
        <v>556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 x14ac:dyDescent="0.3">
      <c r="B22" s="2">
        <v>14</v>
      </c>
      <c r="C22" s="44" t="s">
        <v>557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 x14ac:dyDescent="0.3">
      <c r="B23" s="2">
        <v>15</v>
      </c>
      <c r="C23" s="44" t="s">
        <v>558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 x14ac:dyDescent="0.25">
      <c r="B24" s="2">
        <v>16</v>
      </c>
      <c r="C24" s="43" t="s">
        <v>559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 x14ac:dyDescent="0.25">
      <c r="B25" s="2">
        <v>17</v>
      </c>
      <c r="C25" s="43" t="s">
        <v>560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 x14ac:dyDescent="0.3">
      <c r="B26" s="2">
        <v>18</v>
      </c>
      <c r="C26" s="44" t="s">
        <v>561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 x14ac:dyDescent="0.3">
      <c r="B27" s="2">
        <v>19</v>
      </c>
      <c r="C27" s="44" t="s">
        <v>562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 x14ac:dyDescent="0.3">
      <c r="B28" s="2">
        <v>20</v>
      </c>
      <c r="C28" s="44" t="s">
        <v>563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 x14ac:dyDescent="0.3">
      <c r="B29" s="2">
        <v>21</v>
      </c>
      <c r="C29" s="44" t="s">
        <v>564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 x14ac:dyDescent="0.3">
      <c r="B30" s="2">
        <v>22</v>
      </c>
      <c r="C30" s="44" t="s">
        <v>565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 x14ac:dyDescent="0.3">
      <c r="B31" s="2">
        <v>23</v>
      </c>
      <c r="C31" s="44" t="s">
        <v>566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 x14ac:dyDescent="0.3">
      <c r="B32" s="2">
        <v>24</v>
      </c>
      <c r="C32" s="44" t="s">
        <v>567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 x14ac:dyDescent="0.3">
      <c r="B33" s="2">
        <v>25</v>
      </c>
      <c r="C33" s="44" t="s">
        <v>568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 x14ac:dyDescent="0.3">
      <c r="B34" s="2">
        <v>26</v>
      </c>
      <c r="C34" s="44" t="s">
        <v>569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 x14ac:dyDescent="0.3">
      <c r="B35" s="2">
        <v>27</v>
      </c>
      <c r="C35" s="44" t="s">
        <v>570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 x14ac:dyDescent="0.3">
      <c r="B36" s="2">
        <v>28</v>
      </c>
      <c r="C36" s="44" t="s">
        <v>403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 x14ac:dyDescent="0.3">
      <c r="B37" s="2">
        <v>29</v>
      </c>
      <c r="C37" s="45" t="s">
        <v>571</v>
      </c>
      <c r="D37" s="127">
        <f>SUM(D9:D36)</f>
        <v>0</v>
      </c>
      <c r="E37" s="127">
        <f t="shared" ref="E37:O37" si="0">SUM(E9:E36)</f>
        <v>0</v>
      </c>
      <c r="F37" s="127">
        <f t="shared" si="0"/>
        <v>0</v>
      </c>
      <c r="G37" s="127">
        <f t="shared" si="0"/>
        <v>0</v>
      </c>
      <c r="H37" s="127">
        <f t="shared" si="0"/>
        <v>0</v>
      </c>
      <c r="I37" s="127">
        <f t="shared" si="0"/>
        <v>0</v>
      </c>
      <c r="J37" s="127">
        <f t="shared" si="0"/>
        <v>0</v>
      </c>
      <c r="K37" s="127">
        <f t="shared" si="0"/>
        <v>0</v>
      </c>
      <c r="L37" s="127">
        <f t="shared" si="0"/>
        <v>0</v>
      </c>
      <c r="M37" s="127">
        <f t="shared" si="0"/>
        <v>0</v>
      </c>
      <c r="N37" s="127">
        <f t="shared" si="0"/>
        <v>0</v>
      </c>
      <c r="O37" s="127">
        <f t="shared" si="0"/>
        <v>0</v>
      </c>
    </row>
    <row r="38" spans="2:15" x14ac:dyDescent="0.3">
      <c r="B38" s="2">
        <v>30</v>
      </c>
      <c r="C38" s="32" t="s">
        <v>541</v>
      </c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</row>
    <row r="39" spans="2:15" x14ac:dyDescent="0.25">
      <c r="B39" s="2">
        <v>31</v>
      </c>
      <c r="C39" s="9" t="s">
        <v>572</v>
      </c>
      <c r="D39" s="127">
        <f>D37-D38</f>
        <v>0</v>
      </c>
      <c r="E39" s="127">
        <f t="shared" ref="E39:O39" si="1">E37-E38</f>
        <v>0</v>
      </c>
      <c r="F39" s="127">
        <f t="shared" si="1"/>
        <v>0</v>
      </c>
      <c r="G39" s="127">
        <f t="shared" si="1"/>
        <v>0</v>
      </c>
      <c r="H39" s="127">
        <f t="shared" si="1"/>
        <v>0</v>
      </c>
      <c r="I39" s="127">
        <f t="shared" si="1"/>
        <v>0</v>
      </c>
      <c r="J39" s="127">
        <f t="shared" si="1"/>
        <v>0</v>
      </c>
      <c r="K39" s="127">
        <f t="shared" si="1"/>
        <v>0</v>
      </c>
      <c r="L39" s="127">
        <f t="shared" si="1"/>
        <v>0</v>
      </c>
      <c r="M39" s="127">
        <f t="shared" si="1"/>
        <v>0</v>
      </c>
      <c r="N39" s="127">
        <f t="shared" si="1"/>
        <v>0</v>
      </c>
      <c r="O39" s="127">
        <f t="shared" si="1"/>
        <v>0</v>
      </c>
    </row>
  </sheetData>
  <mergeCells count="5">
    <mergeCell ref="B6:B8"/>
    <mergeCell ref="C6:C8"/>
    <mergeCell ref="H6:J6"/>
    <mergeCell ref="K6:O6"/>
    <mergeCell ref="B2:P2"/>
  </mergeCells>
  <pageMargins left="0.75" right="0.75" top="1" bottom="1" header="0.5" footer="0.5"/>
  <pageSetup paperSize="9" scale="5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C00000"/>
    <pageSetUpPr fitToPage="1"/>
  </sheetPr>
  <dimension ref="B2:P21"/>
  <sheetViews>
    <sheetView showGridLines="0" zoomScale="62" zoomScaleSheetLayoutView="90" workbookViewId="0">
      <selection activeCell="B2" sqref="B2:P2"/>
    </sheetView>
  </sheetViews>
  <sheetFormatPr defaultColWidth="9.1796875" defaultRowHeight="14" x14ac:dyDescent="0.25"/>
  <cols>
    <col min="1" max="1" width="6.81640625" style="5" customWidth="1"/>
    <col min="2" max="2" width="8.81640625" style="46" customWidth="1"/>
    <col min="3" max="3" width="45.81640625" style="5" customWidth="1"/>
    <col min="4" max="10" width="15.81640625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s="3" customFormat="1" x14ac:dyDescent="0.3">
      <c r="C3" s="4"/>
      <c r="D3" s="4"/>
      <c r="E3" s="4"/>
      <c r="F3" s="4"/>
      <c r="G3" s="4"/>
      <c r="H3" s="25" t="s">
        <v>573</v>
      </c>
      <c r="I3" s="4"/>
      <c r="J3" s="4"/>
      <c r="K3" s="4"/>
      <c r="L3" s="4"/>
    </row>
    <row r="5" spans="2:16" x14ac:dyDescent="0.25">
      <c r="O5" s="15" t="s">
        <v>101</v>
      </c>
    </row>
    <row r="6" spans="2:16" ht="12.75" customHeight="1" x14ac:dyDescent="0.25">
      <c r="B6" s="986" t="s">
        <v>2</v>
      </c>
      <c r="C6" s="930" t="s">
        <v>102</v>
      </c>
      <c r="D6" s="7" t="s">
        <v>514</v>
      </c>
      <c r="E6" s="7" t="s">
        <v>515</v>
      </c>
      <c r="F6" s="7" t="s">
        <v>516</v>
      </c>
      <c r="G6" s="7" t="s">
        <v>104</v>
      </c>
      <c r="H6" s="986" t="s">
        <v>484</v>
      </c>
      <c r="I6" s="986"/>
      <c r="J6" s="986"/>
      <c r="K6" s="946" t="s">
        <v>105</v>
      </c>
      <c r="L6" s="946"/>
      <c r="M6" s="946"/>
      <c r="N6" s="946"/>
      <c r="O6" s="946"/>
    </row>
    <row r="7" spans="2:16" ht="28" x14ac:dyDescent="0.25">
      <c r="B7" s="986"/>
      <c r="C7" s="930"/>
      <c r="D7" s="7" t="s">
        <v>214</v>
      </c>
      <c r="E7" s="7" t="s">
        <v>214</v>
      </c>
      <c r="F7" s="7" t="s">
        <v>214</v>
      </c>
      <c r="G7" s="7" t="s">
        <v>214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x14ac:dyDescent="0.25">
      <c r="B8" s="986"/>
      <c r="C8" s="930"/>
      <c r="D8" s="7" t="s">
        <v>111</v>
      </c>
      <c r="E8" s="7" t="s">
        <v>111</v>
      </c>
      <c r="F8" s="7" t="s">
        <v>111</v>
      </c>
      <c r="G8" s="7" t="s">
        <v>111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3">
      <c r="B9" s="1">
        <v>1</v>
      </c>
      <c r="C9" s="44" t="s">
        <v>574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2:16" x14ac:dyDescent="0.3">
      <c r="B10" s="1">
        <v>2</v>
      </c>
      <c r="C10" s="44" t="s">
        <v>575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6" x14ac:dyDescent="0.3">
      <c r="B11" s="1">
        <v>3</v>
      </c>
      <c r="C11" s="44" t="s">
        <v>576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6" x14ac:dyDescent="0.3">
      <c r="B12" s="1">
        <v>4</v>
      </c>
      <c r="C12" s="44" t="s">
        <v>577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2:16" x14ac:dyDescent="0.3">
      <c r="B13" s="1">
        <v>5</v>
      </c>
      <c r="C13" s="44" t="s">
        <v>578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6" x14ac:dyDescent="0.3">
      <c r="B14" s="1">
        <v>6</v>
      </c>
      <c r="C14" s="44" t="s">
        <v>579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6" x14ac:dyDescent="0.3">
      <c r="B15" s="1">
        <v>7</v>
      </c>
      <c r="C15" s="44" t="s">
        <v>580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6" x14ac:dyDescent="0.3">
      <c r="B16" s="1">
        <v>8</v>
      </c>
      <c r="C16" s="44" t="s">
        <v>581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 x14ac:dyDescent="0.3">
      <c r="B17" s="1">
        <v>9</v>
      </c>
      <c r="C17" s="45" t="s">
        <v>582</v>
      </c>
      <c r="D17" s="127">
        <f>SUM(D9:D16)</f>
        <v>0</v>
      </c>
      <c r="E17" s="127">
        <f t="shared" ref="E17:O17" si="0">SUM(E9:E16)</f>
        <v>0</v>
      </c>
      <c r="F17" s="127">
        <f t="shared" si="0"/>
        <v>0</v>
      </c>
      <c r="G17" s="127">
        <f t="shared" si="0"/>
        <v>0</v>
      </c>
      <c r="H17" s="127">
        <f t="shared" si="0"/>
        <v>0</v>
      </c>
      <c r="I17" s="127">
        <f t="shared" si="0"/>
        <v>0</v>
      </c>
      <c r="J17" s="127">
        <f t="shared" si="0"/>
        <v>0</v>
      </c>
      <c r="K17" s="127">
        <f t="shared" si="0"/>
        <v>0</v>
      </c>
      <c r="L17" s="127">
        <f t="shared" si="0"/>
        <v>0</v>
      </c>
      <c r="M17" s="127">
        <f t="shared" si="0"/>
        <v>0</v>
      </c>
      <c r="N17" s="127">
        <f t="shared" si="0"/>
        <v>0</v>
      </c>
      <c r="O17" s="127">
        <f t="shared" si="0"/>
        <v>0</v>
      </c>
    </row>
    <row r="18" spans="2:15" x14ac:dyDescent="0.25">
      <c r="B18" s="1"/>
      <c r="C18" s="43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 x14ac:dyDescent="0.25">
      <c r="B19" s="1">
        <v>10</v>
      </c>
      <c r="C19" s="47" t="s">
        <v>583</v>
      </c>
      <c r="D19" s="121"/>
      <c r="E19" s="121"/>
      <c r="F19" s="2"/>
      <c r="G19" s="121">
        <f>F17x!F12</f>
        <v>0</v>
      </c>
      <c r="H19" s="121"/>
      <c r="I19" s="2"/>
      <c r="J19" s="121">
        <f>F17x!F21</f>
        <v>0</v>
      </c>
      <c r="K19" s="121">
        <f>F17x!F30</f>
        <v>0</v>
      </c>
      <c r="L19" s="121">
        <f>F17x!F39</f>
        <v>0</v>
      </c>
      <c r="M19" s="121">
        <f>F17x!F48</f>
        <v>0</v>
      </c>
      <c r="N19" s="121">
        <f>F17x!F57</f>
        <v>0</v>
      </c>
      <c r="O19" s="121">
        <f>F17x!F66</f>
        <v>0</v>
      </c>
    </row>
    <row r="20" spans="2:15" x14ac:dyDescent="0.25">
      <c r="B20" s="1">
        <v>11</v>
      </c>
      <c r="C20" s="47" t="s">
        <v>584</v>
      </c>
      <c r="D20" s="2"/>
      <c r="E20" s="2"/>
      <c r="F20" s="2"/>
      <c r="G20" s="137" t="e">
        <f t="shared" ref="G20:O20" si="1">G17/G19</f>
        <v>#DIV/0!</v>
      </c>
      <c r="H20" s="2"/>
      <c r="I20" s="2"/>
      <c r="J20" s="137" t="e">
        <f t="shared" si="1"/>
        <v>#DIV/0!</v>
      </c>
      <c r="K20" s="137" t="e">
        <f t="shared" si="1"/>
        <v>#DIV/0!</v>
      </c>
      <c r="L20" s="137" t="e">
        <f t="shared" si="1"/>
        <v>#DIV/0!</v>
      </c>
      <c r="M20" s="137" t="e">
        <f t="shared" si="1"/>
        <v>#DIV/0!</v>
      </c>
      <c r="N20" s="137" t="e">
        <f t="shared" si="1"/>
        <v>#DIV/0!</v>
      </c>
      <c r="O20" s="137" t="e">
        <f t="shared" si="1"/>
        <v>#DIV/0!</v>
      </c>
    </row>
    <row r="21" spans="2:15" x14ac:dyDescent="0.25">
      <c r="B21" s="1"/>
      <c r="C21" s="43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</sheetData>
  <mergeCells count="5">
    <mergeCell ref="B6:B8"/>
    <mergeCell ref="C6:C8"/>
    <mergeCell ref="H6:J6"/>
    <mergeCell ref="K6:O6"/>
    <mergeCell ref="B2:P2"/>
  </mergeCells>
  <pageMargins left="0.75" right="0.75" top="1" bottom="1" header="0.5" footer="0.5"/>
  <pageSetup paperSize="9" scale="5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O81"/>
  <sheetViews>
    <sheetView showGridLines="0" topLeftCell="C1" zoomScale="78" zoomScaleSheetLayoutView="70" workbookViewId="0">
      <pane xSplit="2" ySplit="8" topLeftCell="E9" activePane="bottomRight" state="frozen"/>
      <selection pane="topRight" activeCell="E1" sqref="E1"/>
      <selection pane="bottomLeft" activeCell="C9" sqref="C9"/>
      <selection pane="bottomRight" activeCell="H3" sqref="H3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453125" style="4" customWidth="1"/>
    <col min="4" max="4" width="43.453125" style="4" customWidth="1"/>
    <col min="5" max="5" width="13.54296875" style="4" bestFit="1" customWidth="1"/>
    <col min="6" max="6" width="13.453125" style="4" customWidth="1"/>
    <col min="7" max="7" width="13.453125" style="4" bestFit="1" customWidth="1"/>
    <col min="8" max="8" width="13.54296875" style="4" bestFit="1" customWidth="1"/>
    <col min="9" max="9" width="17.1796875" style="4" customWidth="1"/>
    <col min="10" max="10" width="13.453125" style="4" customWidth="1"/>
    <col min="11" max="11" width="11.81640625" style="4" bestFit="1" customWidth="1"/>
    <col min="12" max="12" width="14" style="4" customWidth="1"/>
    <col min="13" max="13" width="12.453125" style="4" customWidth="1"/>
    <col min="14" max="14" width="12.54296875" style="4" customWidth="1"/>
    <col min="15" max="16384" width="9.1796875" style="4"/>
  </cols>
  <sheetData>
    <row r="2" spans="2:14" x14ac:dyDescent="0.25">
      <c r="H2" s="23" t="s">
        <v>0</v>
      </c>
    </row>
    <row r="3" spans="2:14" x14ac:dyDescent="0.25">
      <c r="H3" s="25" t="s">
        <v>134</v>
      </c>
    </row>
    <row r="4" spans="2:14" x14ac:dyDescent="0.25">
      <c r="B4" s="13"/>
      <c r="C4" s="13"/>
      <c r="D4" s="82"/>
      <c r="E4" s="82"/>
      <c r="F4" s="82"/>
      <c r="G4" s="82"/>
      <c r="N4" s="25" t="s">
        <v>135</v>
      </c>
    </row>
    <row r="5" spans="2:14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27" t="s">
        <v>140</v>
      </c>
      <c r="I5" s="927" t="s">
        <v>141</v>
      </c>
      <c r="J5" s="932" t="s">
        <v>105</v>
      </c>
      <c r="K5" s="933"/>
      <c r="L5" s="933"/>
      <c r="M5" s="933"/>
      <c r="N5" s="934"/>
    </row>
    <row r="6" spans="2:14" ht="28" x14ac:dyDescent="0.25">
      <c r="B6" s="85"/>
      <c r="C6" s="942"/>
      <c r="D6" s="943"/>
      <c r="E6" s="939"/>
      <c r="F6" s="939"/>
      <c r="G6" s="939"/>
      <c r="H6" s="939"/>
      <c r="I6" s="939"/>
      <c r="J6" s="7" t="s">
        <v>142</v>
      </c>
      <c r="K6" s="7" t="s">
        <v>143</v>
      </c>
      <c r="L6" s="7" t="s">
        <v>144</v>
      </c>
      <c r="M6" s="7" t="s">
        <v>145</v>
      </c>
      <c r="N6" s="7" t="s">
        <v>146</v>
      </c>
    </row>
    <row r="7" spans="2:14" x14ac:dyDescent="0.25">
      <c r="B7" s="85"/>
      <c r="C7" s="944"/>
      <c r="D7" s="945"/>
      <c r="E7" s="7" t="s">
        <v>111</v>
      </c>
      <c r="F7" s="7" t="s">
        <v>111</v>
      </c>
      <c r="G7" s="7" t="s">
        <v>111</v>
      </c>
      <c r="H7" s="7" t="s">
        <v>111</v>
      </c>
      <c r="I7" s="7" t="s">
        <v>114</v>
      </c>
      <c r="J7" s="7" t="s">
        <v>115</v>
      </c>
      <c r="K7" s="7" t="s">
        <v>115</v>
      </c>
      <c r="L7" s="7" t="s">
        <v>115</v>
      </c>
      <c r="M7" s="7" t="s">
        <v>115</v>
      </c>
      <c r="N7" s="7" t="s">
        <v>115</v>
      </c>
    </row>
    <row r="8" spans="2:14" x14ac:dyDescent="0.25">
      <c r="B8" s="85"/>
      <c r="C8" s="935" t="s">
        <v>147</v>
      </c>
      <c r="D8" s="936"/>
      <c r="E8" s="172"/>
      <c r="F8" s="172"/>
      <c r="G8" s="172"/>
      <c r="H8" s="84"/>
      <c r="I8" s="84"/>
      <c r="J8" s="16"/>
      <c r="K8" s="16"/>
      <c r="L8" s="16"/>
      <c r="M8" s="16"/>
      <c r="N8" s="16"/>
    </row>
    <row r="9" spans="2:14" x14ac:dyDescent="0.25">
      <c r="B9" s="85"/>
      <c r="C9" s="84" t="s">
        <v>148</v>
      </c>
      <c r="D9" s="84" t="s">
        <v>149</v>
      </c>
      <c r="E9" s="146">
        <v>6542568</v>
      </c>
      <c r="F9" s="146">
        <v>6817306</v>
      </c>
      <c r="G9" s="146">
        <v>7121821</v>
      </c>
      <c r="H9" s="146">
        <v>7443356</v>
      </c>
      <c r="I9" s="146">
        <f>'[6]Rev SP FY24'!$AI$10</f>
        <v>7864340.9084477331</v>
      </c>
      <c r="J9" s="146">
        <f>'[6]Rev_SP-12me'!$AJ$10</f>
        <v>8309136</v>
      </c>
      <c r="K9" s="146"/>
      <c r="L9" s="146"/>
      <c r="M9" s="146"/>
      <c r="N9" s="146"/>
    </row>
    <row r="10" spans="2:14" x14ac:dyDescent="0.25">
      <c r="C10" s="16" t="s">
        <v>150</v>
      </c>
      <c r="D10" s="16" t="s">
        <v>151</v>
      </c>
      <c r="E10" s="147">
        <v>873555</v>
      </c>
      <c r="F10" s="147">
        <v>904559</v>
      </c>
      <c r="G10" s="147">
        <v>1010316</v>
      </c>
      <c r="H10" s="147">
        <v>1087272</v>
      </c>
      <c r="I10" s="147">
        <f>'[6]Rev SP FY24'!$AI$23</f>
        <v>1160533.6883182949</v>
      </c>
      <c r="J10" s="147">
        <f>'[6]Rev_SP-12me'!$AJ$23</f>
        <v>1238732</v>
      </c>
      <c r="K10" s="147"/>
      <c r="L10" s="147"/>
      <c r="M10" s="147"/>
      <c r="N10" s="147"/>
    </row>
    <row r="11" spans="2:14" x14ac:dyDescent="0.25">
      <c r="C11" s="16" t="s">
        <v>152</v>
      </c>
      <c r="D11" s="16" t="s">
        <v>153</v>
      </c>
      <c r="E11" s="147">
        <v>43778</v>
      </c>
      <c r="F11" s="147">
        <v>44492</v>
      </c>
      <c r="G11" s="147">
        <v>44611</v>
      </c>
      <c r="H11" s="147">
        <v>45213</v>
      </c>
      <c r="I11" s="147">
        <f>'[6]Rev SP FY24'!$AI$36</f>
        <v>47473.333333333314</v>
      </c>
      <c r="J11" s="147">
        <f>'[6]Rev_SP-12me'!$AJ$36</f>
        <v>49847</v>
      </c>
      <c r="K11" s="147"/>
      <c r="L11" s="147"/>
      <c r="M11" s="147"/>
      <c r="N11" s="147"/>
    </row>
    <row r="12" spans="2:14" x14ac:dyDescent="0.25">
      <c r="C12" s="16" t="s">
        <v>154</v>
      </c>
      <c r="D12" s="16" t="s">
        <v>155</v>
      </c>
      <c r="E12" s="147">
        <v>4243</v>
      </c>
      <c r="F12" s="147">
        <v>4354</v>
      </c>
      <c r="G12" s="147">
        <v>4410</v>
      </c>
      <c r="H12" s="147">
        <v>4578</v>
      </c>
      <c r="I12" s="147">
        <f>'[6]Rev SP FY24'!$AI$43</f>
        <v>4719.7115490069436</v>
      </c>
      <c r="J12" s="147">
        <f>'[6]Rev_SP-12me'!$AJ$43</f>
        <v>4866</v>
      </c>
      <c r="K12" s="147"/>
      <c r="L12" s="147"/>
      <c r="M12" s="147"/>
      <c r="N12" s="147"/>
    </row>
    <row r="13" spans="2:14" x14ac:dyDescent="0.25">
      <c r="C13" s="16" t="s">
        <v>156</v>
      </c>
      <c r="D13" s="16" t="s">
        <v>157</v>
      </c>
      <c r="E13" s="147">
        <v>1145031</v>
      </c>
      <c r="F13" s="147">
        <v>1190930</v>
      </c>
      <c r="G13" s="147">
        <v>1262600</v>
      </c>
      <c r="H13" s="147">
        <v>1310333</v>
      </c>
      <c r="I13" s="147">
        <f>'[6]Rev SP FY24'!$AI$46</f>
        <v>1364827.997468503</v>
      </c>
      <c r="J13" s="147">
        <f>'[6]Rev_SP-12me'!$AJ$46</f>
        <v>1421589.0696470651</v>
      </c>
      <c r="K13" s="147"/>
      <c r="L13" s="147"/>
      <c r="M13" s="147"/>
      <c r="N13" s="147"/>
    </row>
    <row r="14" spans="2:14" x14ac:dyDescent="0.25">
      <c r="C14" s="16" t="s">
        <v>158</v>
      </c>
      <c r="D14" s="16" t="s">
        <v>159</v>
      </c>
      <c r="E14" s="147">
        <v>105304</v>
      </c>
      <c r="F14" s="147">
        <v>104891</v>
      </c>
      <c r="G14" s="147">
        <v>106561</v>
      </c>
      <c r="H14" s="147">
        <v>108272</v>
      </c>
      <c r="I14" s="147">
        <f>'[6]Rev SP FY24'!$AI$54+'[6]Rev SP FY24'!$AI$65</f>
        <v>113685.71428571425</v>
      </c>
      <c r="J14" s="147">
        <f>SUM('[6]Rev_SP-12me'!$AJ$54,'[6]Rev_SP-12me'!$AJ$65)</f>
        <v>119370</v>
      </c>
      <c r="K14" s="147"/>
      <c r="L14" s="147"/>
      <c r="M14" s="147"/>
      <c r="N14" s="147"/>
    </row>
    <row r="15" spans="2:14" x14ac:dyDescent="0.25">
      <c r="C15" s="16" t="s">
        <v>160</v>
      </c>
      <c r="D15" s="16" t="s">
        <v>161</v>
      </c>
      <c r="E15" s="147">
        <v>22934</v>
      </c>
      <c r="F15" s="147">
        <v>23176</v>
      </c>
      <c r="G15" s="147">
        <v>23724</v>
      </c>
      <c r="H15" s="147">
        <v>24698</v>
      </c>
      <c r="I15" s="147">
        <f>'[6]Rev SP FY24'!$AI$58</f>
        <v>25276.709070211124</v>
      </c>
      <c r="J15" s="147">
        <f>'[6]Rev_SP-12me'!$AJ$58</f>
        <v>25868.797878370719</v>
      </c>
      <c r="K15" s="147"/>
      <c r="L15" s="147"/>
      <c r="M15" s="147"/>
      <c r="N15" s="147"/>
    </row>
    <row r="16" spans="2:14" x14ac:dyDescent="0.25">
      <c r="C16" s="16" t="s">
        <v>162</v>
      </c>
      <c r="D16" s="16" t="s">
        <v>163</v>
      </c>
      <c r="E16" s="147">
        <v>4272</v>
      </c>
      <c r="F16" s="147">
        <v>7589</v>
      </c>
      <c r="G16" s="147">
        <v>10536</v>
      </c>
      <c r="H16" s="147">
        <v>12733</v>
      </c>
      <c r="I16" s="147">
        <f>'[6]Rev SP FY24'!$AI$63</f>
        <v>13369.523809523804</v>
      </c>
      <c r="J16" s="147">
        <f>'[6]Rev_SP-12me'!$AJ$63</f>
        <v>14038</v>
      </c>
      <c r="K16" s="147"/>
      <c r="L16" s="147"/>
      <c r="M16" s="147"/>
      <c r="N16" s="147"/>
    </row>
    <row r="17" spans="3:15" x14ac:dyDescent="0.25">
      <c r="C17" s="16" t="s">
        <v>164</v>
      </c>
      <c r="D17" s="16" t="s">
        <v>165</v>
      </c>
      <c r="E17" s="147">
        <v>3</v>
      </c>
      <c r="F17" s="147">
        <v>19</v>
      </c>
      <c r="G17" s="147">
        <v>53</v>
      </c>
      <c r="H17" s="147">
        <v>103</v>
      </c>
      <c r="I17" s="147">
        <f>'[6]Rev SP FY24'!$AI$64</f>
        <v>55.238095238095212</v>
      </c>
      <c r="J17" s="147">
        <f>'[6]Rev_SP-12me'!$AJ$64</f>
        <v>58</v>
      </c>
      <c r="K17" s="147"/>
      <c r="L17" s="147"/>
      <c r="M17" s="147"/>
      <c r="N17" s="147"/>
    </row>
    <row r="18" spans="3:15" x14ac:dyDescent="0.25">
      <c r="C18" s="16"/>
      <c r="D18" s="16"/>
      <c r="E18" s="148"/>
      <c r="F18" s="148"/>
      <c r="G18" s="148"/>
      <c r="H18" s="148"/>
      <c r="I18" s="148"/>
      <c r="J18" s="148"/>
      <c r="K18" s="148"/>
      <c r="L18" s="148"/>
      <c r="M18" s="148"/>
      <c r="N18" s="148"/>
    </row>
    <row r="19" spans="3:15" x14ac:dyDescent="0.25">
      <c r="C19" s="16"/>
      <c r="D19" s="16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 spans="3:15" x14ac:dyDescent="0.25">
      <c r="C20" s="16"/>
      <c r="D20" s="16"/>
      <c r="E20" s="148"/>
      <c r="F20" s="148"/>
      <c r="G20" s="148"/>
      <c r="H20" s="148"/>
      <c r="I20" s="148"/>
      <c r="J20" s="148"/>
      <c r="K20" s="148"/>
      <c r="L20" s="148"/>
      <c r="M20" s="148"/>
      <c r="N20" s="148"/>
    </row>
    <row r="21" spans="3:15" x14ac:dyDescent="0.25">
      <c r="C21" s="16"/>
      <c r="D21" s="16"/>
      <c r="E21" s="148"/>
      <c r="F21" s="148"/>
      <c r="G21" s="148"/>
      <c r="H21" s="148"/>
      <c r="I21" s="148"/>
      <c r="J21" s="148"/>
      <c r="K21" s="148"/>
      <c r="L21" s="148"/>
      <c r="M21" s="148"/>
      <c r="N21" s="148"/>
    </row>
    <row r="22" spans="3:15" x14ac:dyDescent="0.25">
      <c r="C22" s="937" t="s">
        <v>166</v>
      </c>
      <c r="D22" s="938"/>
      <c r="E22" s="149">
        <f t="shared" ref="E22:N22" si="0">SUM(E9:E21)</f>
        <v>8741688</v>
      </c>
      <c r="F22" s="149">
        <f t="shared" si="0"/>
        <v>9097316</v>
      </c>
      <c r="G22" s="149">
        <f t="shared" si="0"/>
        <v>9584632</v>
      </c>
      <c r="H22" s="149">
        <f t="shared" si="0"/>
        <v>10036558</v>
      </c>
      <c r="I22" s="149">
        <f t="shared" si="0"/>
        <v>10594282.824377561</v>
      </c>
      <c r="J22" s="149">
        <f t="shared" si="0"/>
        <v>11183504.867525436</v>
      </c>
      <c r="K22" s="149">
        <f t="shared" si="0"/>
        <v>0</v>
      </c>
      <c r="L22" s="149">
        <f t="shared" si="0"/>
        <v>0</v>
      </c>
      <c r="M22" s="149">
        <f t="shared" si="0"/>
        <v>0</v>
      </c>
      <c r="N22" s="149">
        <f t="shared" si="0"/>
        <v>0</v>
      </c>
      <c r="O22" s="150"/>
    </row>
    <row r="23" spans="3:15" x14ac:dyDescent="0.25">
      <c r="C23" s="935" t="s">
        <v>167</v>
      </c>
      <c r="D23" s="936"/>
      <c r="E23" s="151"/>
      <c r="F23" s="151"/>
      <c r="G23" s="151"/>
      <c r="H23" s="143"/>
      <c r="I23" s="143"/>
      <c r="J23" s="143"/>
      <c r="K23" s="143"/>
      <c r="L23" s="143"/>
      <c r="M23" s="143"/>
      <c r="N23" s="143"/>
      <c r="O23" s="150"/>
    </row>
    <row r="24" spans="3:15" x14ac:dyDescent="0.25">
      <c r="C24" s="16" t="s">
        <v>168</v>
      </c>
      <c r="D24" s="16" t="s">
        <v>169</v>
      </c>
      <c r="E24" s="146">
        <v>4869</v>
      </c>
      <c r="F24" s="146">
        <f>4984+49</f>
        <v>5033</v>
      </c>
      <c r="G24" s="146">
        <f>5293+50</f>
        <v>5343</v>
      </c>
      <c r="H24" s="146">
        <f>5564+49</f>
        <v>5613</v>
      </c>
      <c r="I24" s="146">
        <f>'[6]Rev SP FY24'!$AI$85+'[6]Rev SP FY24'!$AI$94</f>
        <v>5852.0460353126955</v>
      </c>
      <c r="J24" s="146">
        <f>'[6]Rev_SP-12me'!$AJ$84</f>
        <v>6123.6103208733048</v>
      </c>
      <c r="K24" s="146"/>
      <c r="L24" s="146"/>
      <c r="M24" s="146"/>
      <c r="N24" s="146"/>
    </row>
    <row r="25" spans="3:15" x14ac:dyDescent="0.25">
      <c r="C25" s="16" t="s">
        <v>170</v>
      </c>
      <c r="D25" s="16" t="s">
        <v>171</v>
      </c>
      <c r="E25" s="147">
        <v>0</v>
      </c>
      <c r="F25" s="147">
        <v>0</v>
      </c>
      <c r="G25" s="147">
        <v>0</v>
      </c>
      <c r="H25" s="147">
        <v>0</v>
      </c>
      <c r="I25" s="147">
        <f>'[6]Rev SP FY24'!$AI$99</f>
        <v>0</v>
      </c>
      <c r="J25" s="147">
        <f>'[6]Rev_SP-12me'!$AJ$99</f>
        <v>0</v>
      </c>
      <c r="K25" s="147"/>
      <c r="L25" s="147"/>
      <c r="M25" s="147"/>
      <c r="N25" s="147"/>
    </row>
    <row r="26" spans="3:15" x14ac:dyDescent="0.25">
      <c r="C26" s="16" t="s">
        <v>172</v>
      </c>
      <c r="D26" s="16" t="s">
        <v>173</v>
      </c>
      <c r="E26" s="147">
        <v>3500</v>
      </c>
      <c r="F26" s="147">
        <v>3612</v>
      </c>
      <c r="G26" s="147">
        <v>3849</v>
      </c>
      <c r="H26" s="147">
        <v>4263</v>
      </c>
      <c r="I26" s="147">
        <f>'[6]Rev SP FY24'!$AI$105</f>
        <v>4531.2333140785277</v>
      </c>
      <c r="J26" s="147">
        <f>'[6]Rev_SP-12me'!$AJ$105</f>
        <v>4829.0214883510516</v>
      </c>
      <c r="K26" s="147"/>
      <c r="L26" s="147"/>
      <c r="M26" s="147"/>
      <c r="N26" s="147"/>
    </row>
    <row r="27" spans="3:15" x14ac:dyDescent="0.25">
      <c r="C27" s="16" t="s">
        <v>174</v>
      </c>
      <c r="D27" s="16" t="s">
        <v>175</v>
      </c>
      <c r="E27" s="147">
        <v>0</v>
      </c>
      <c r="F27" s="147">
        <v>0</v>
      </c>
      <c r="G27" s="147">
        <v>0</v>
      </c>
      <c r="H27" s="147">
        <v>0</v>
      </c>
      <c r="I27" s="147">
        <f>'[6]Rev SP FY24'!$AI$110</f>
        <v>0</v>
      </c>
      <c r="J27" s="147">
        <f>'[6]Rev_SP-12me'!$AJ$110</f>
        <v>0</v>
      </c>
      <c r="K27" s="147"/>
      <c r="L27" s="147"/>
      <c r="M27" s="147"/>
      <c r="N27" s="147"/>
    </row>
    <row r="28" spans="3:15" x14ac:dyDescent="0.25">
      <c r="C28" s="16" t="s">
        <v>176</v>
      </c>
      <c r="D28" s="16" t="s">
        <v>177</v>
      </c>
      <c r="E28" s="147">
        <v>10</v>
      </c>
      <c r="F28" s="147">
        <v>10</v>
      </c>
      <c r="G28" s="147">
        <v>11</v>
      </c>
      <c r="H28" s="147">
        <v>11</v>
      </c>
      <c r="I28" s="147">
        <f>'[6]Rev SP FY24'!$AI$115</f>
        <v>11.447871773104874</v>
      </c>
      <c r="J28" s="147">
        <f>'[6]Rev_SP-12me'!$AJ$115</f>
        <v>11.916666666666666</v>
      </c>
      <c r="K28" s="147"/>
      <c r="L28" s="147"/>
      <c r="M28" s="147"/>
      <c r="N28" s="147"/>
    </row>
    <row r="29" spans="3:15" x14ac:dyDescent="0.25">
      <c r="C29" s="16" t="s">
        <v>178</v>
      </c>
      <c r="D29" s="16" t="s">
        <v>179</v>
      </c>
      <c r="E29" s="147">
        <v>137</v>
      </c>
      <c r="F29" s="147">
        <v>132</v>
      </c>
      <c r="G29" s="147">
        <v>127</v>
      </c>
      <c r="H29" s="147">
        <v>127</v>
      </c>
      <c r="I29" s="147">
        <f>'[6]Rev SP FY24'!$AI$120</f>
        <v>132.19007773923244</v>
      </c>
      <c r="J29" s="147">
        <f>'[6]Rev_SP-12me'!$AJ$120</f>
        <v>134.72297297297297</v>
      </c>
      <c r="K29" s="147"/>
      <c r="L29" s="147"/>
      <c r="M29" s="147"/>
      <c r="N29" s="147"/>
    </row>
    <row r="30" spans="3:15" x14ac:dyDescent="0.25">
      <c r="C30" s="16" t="s">
        <v>180</v>
      </c>
      <c r="D30" s="16" t="s">
        <v>181</v>
      </c>
      <c r="E30" s="147">
        <v>133</v>
      </c>
      <c r="F30" s="147">
        <v>131</v>
      </c>
      <c r="G30" s="147">
        <v>127</v>
      </c>
      <c r="H30" s="147">
        <v>116</v>
      </c>
      <c r="I30" s="147">
        <f>'[6]Rev SP FY24'!$AI$132</f>
        <v>120.68750565048335</v>
      </c>
      <c r="J30" s="147">
        <f>'[6]Rev_SP-12me'!$AJ$132</f>
        <v>123</v>
      </c>
      <c r="K30" s="147"/>
      <c r="L30" s="147"/>
      <c r="M30" s="147"/>
      <c r="N30" s="147"/>
    </row>
    <row r="31" spans="3:15" x14ac:dyDescent="0.25">
      <c r="C31" s="16" t="s">
        <v>182</v>
      </c>
      <c r="D31" s="16" t="s">
        <v>183</v>
      </c>
      <c r="E31" s="147">
        <v>156</v>
      </c>
      <c r="F31" s="147">
        <v>167</v>
      </c>
      <c r="G31" s="147">
        <v>180</v>
      </c>
      <c r="H31" s="147">
        <v>194</v>
      </c>
      <c r="I31" s="147">
        <f>'[6]Rev SP FY24'!$AI$124</f>
        <v>211.73131675243596</v>
      </c>
      <c r="J31" s="147">
        <f>'[6]Rev_SP-12me'!$AJ$124</f>
        <v>230.09302325581393</v>
      </c>
      <c r="K31" s="147"/>
      <c r="L31" s="147"/>
      <c r="M31" s="147"/>
      <c r="N31" s="147"/>
    </row>
    <row r="32" spans="3:15" x14ac:dyDescent="0.25">
      <c r="C32" s="16" t="s">
        <v>184</v>
      </c>
      <c r="D32" s="16" t="s">
        <v>163</v>
      </c>
      <c r="E32" s="147">
        <v>245</v>
      </c>
      <c r="F32" s="147">
        <v>294</v>
      </c>
      <c r="G32" s="147">
        <v>371</v>
      </c>
      <c r="H32" s="147">
        <v>484</v>
      </c>
      <c r="I32" s="147">
        <f>'[6]Rev SP FY24'!$AI$125</f>
        <v>507.79713511420812</v>
      </c>
      <c r="J32" s="147">
        <f>'[6]Rev_SP-12me'!$AJ$125</f>
        <v>533.18699186991876</v>
      </c>
      <c r="K32" s="147"/>
      <c r="L32" s="147"/>
      <c r="M32" s="147"/>
      <c r="N32" s="147"/>
    </row>
    <row r="33" spans="3:14" x14ac:dyDescent="0.25">
      <c r="C33" s="16" t="s">
        <v>185</v>
      </c>
      <c r="D33" s="16" t="s">
        <v>186</v>
      </c>
      <c r="E33" s="146">
        <v>0</v>
      </c>
      <c r="F33" s="146">
        <v>0</v>
      </c>
      <c r="G33" s="146">
        <v>0</v>
      </c>
      <c r="H33" s="146">
        <v>0</v>
      </c>
      <c r="I33" s="146">
        <f>'[6]Rev SP FY24'!$AI$126</f>
        <v>0</v>
      </c>
      <c r="J33" s="146">
        <f>'[6]Rev_SP-12me'!$AJ$126</f>
        <v>0</v>
      </c>
      <c r="K33" s="146"/>
      <c r="L33" s="146"/>
      <c r="M33" s="146"/>
      <c r="N33" s="146"/>
    </row>
    <row r="34" spans="3:14" x14ac:dyDescent="0.25">
      <c r="C34" s="16" t="s">
        <v>187</v>
      </c>
      <c r="D34" s="16" t="s">
        <v>165</v>
      </c>
      <c r="E34" s="147">
        <v>2</v>
      </c>
      <c r="F34" s="147">
        <v>3</v>
      </c>
      <c r="G34" s="147">
        <v>3</v>
      </c>
      <c r="H34" s="147">
        <v>9</v>
      </c>
      <c r="I34" s="147">
        <f>'[6]Rev SP FY24'!$AI$127</f>
        <v>2.8571428571428559</v>
      </c>
      <c r="J34" s="147">
        <f>'[6]Rev_SP-12me'!$AJ$127</f>
        <v>3</v>
      </c>
      <c r="K34" s="147"/>
      <c r="L34" s="147"/>
      <c r="M34" s="147"/>
      <c r="N34" s="147"/>
    </row>
    <row r="35" spans="3:14" x14ac:dyDescent="0.25">
      <c r="C35" s="16"/>
      <c r="D35" s="16"/>
      <c r="E35" s="148"/>
      <c r="F35" s="148"/>
      <c r="G35" s="148"/>
      <c r="H35" s="148"/>
      <c r="I35" s="148"/>
      <c r="J35" s="148"/>
      <c r="K35" s="148"/>
      <c r="L35" s="148"/>
      <c r="M35" s="148"/>
      <c r="N35" s="148"/>
    </row>
    <row r="36" spans="3:14" x14ac:dyDescent="0.25">
      <c r="C36" s="16"/>
      <c r="D36" s="16"/>
      <c r="E36" s="148"/>
      <c r="F36" s="148"/>
      <c r="G36" s="148"/>
      <c r="H36" s="148"/>
      <c r="I36" s="148"/>
      <c r="J36" s="148"/>
      <c r="K36" s="148"/>
      <c r="L36" s="148"/>
      <c r="M36" s="148"/>
      <c r="N36" s="148"/>
    </row>
    <row r="37" spans="3:14" x14ac:dyDescent="0.25">
      <c r="C37" s="16"/>
      <c r="D37" s="16"/>
      <c r="E37" s="148"/>
      <c r="F37" s="148"/>
      <c r="G37" s="148"/>
      <c r="H37" s="148"/>
      <c r="I37" s="148"/>
      <c r="J37" s="148"/>
      <c r="K37" s="148"/>
      <c r="L37" s="148"/>
      <c r="M37" s="148"/>
      <c r="N37" s="148"/>
    </row>
    <row r="38" spans="3:14" x14ac:dyDescent="0.25">
      <c r="C38" s="16"/>
      <c r="D38" s="16"/>
      <c r="E38" s="148"/>
      <c r="F38" s="148"/>
      <c r="G38" s="148"/>
      <c r="H38" s="148"/>
      <c r="I38" s="148"/>
      <c r="J38" s="148"/>
      <c r="K38" s="148"/>
      <c r="L38" s="148"/>
      <c r="M38" s="148"/>
      <c r="N38" s="148"/>
    </row>
    <row r="39" spans="3:14" x14ac:dyDescent="0.25">
      <c r="C39" s="937" t="s">
        <v>188</v>
      </c>
      <c r="D39" s="938"/>
      <c r="E39" s="149">
        <f t="shared" ref="E39:N39" si="1">SUM(E24:E38)</f>
        <v>9052</v>
      </c>
      <c r="F39" s="149">
        <f t="shared" si="1"/>
        <v>9382</v>
      </c>
      <c r="G39" s="149">
        <f t="shared" si="1"/>
        <v>10011</v>
      </c>
      <c r="H39" s="149">
        <f t="shared" si="1"/>
        <v>10817</v>
      </c>
      <c r="I39" s="149">
        <f t="shared" si="1"/>
        <v>11369.990399277831</v>
      </c>
      <c r="J39" s="149">
        <f t="shared" si="1"/>
        <v>11988.55146398973</v>
      </c>
      <c r="K39" s="149">
        <f t="shared" si="1"/>
        <v>0</v>
      </c>
      <c r="L39" s="149">
        <f t="shared" si="1"/>
        <v>0</v>
      </c>
      <c r="M39" s="149">
        <f t="shared" si="1"/>
        <v>0</v>
      </c>
      <c r="N39" s="149">
        <f t="shared" si="1"/>
        <v>0</v>
      </c>
    </row>
    <row r="40" spans="3:14" x14ac:dyDescent="0.25">
      <c r="C40" s="935" t="s">
        <v>189</v>
      </c>
      <c r="D40" s="936"/>
      <c r="E40" s="172"/>
      <c r="F40" s="172"/>
      <c r="G40" s="172"/>
      <c r="H40" s="16"/>
      <c r="I40" s="16"/>
      <c r="J40" s="16"/>
      <c r="K40" s="16"/>
      <c r="L40" s="16"/>
      <c r="M40" s="16"/>
      <c r="N40" s="16"/>
    </row>
    <row r="41" spans="3:14" x14ac:dyDescent="0.25">
      <c r="C41" s="16" t="s">
        <v>168</v>
      </c>
      <c r="D41" s="16" t="s">
        <v>169</v>
      </c>
      <c r="E41" s="146">
        <v>352</v>
      </c>
      <c r="F41" s="146">
        <v>361</v>
      </c>
      <c r="G41" s="146">
        <v>385</v>
      </c>
      <c r="H41" s="146">
        <v>389</v>
      </c>
      <c r="I41" s="146">
        <f>'[6]Rev SP FY24'!$AI$149</f>
        <v>421.0736238436175</v>
      </c>
      <c r="J41" s="146">
        <f>'[6]Rev_SP-12me'!$AJ$149</f>
        <v>424.29606351306671</v>
      </c>
      <c r="K41" s="146"/>
      <c r="L41" s="146"/>
      <c r="M41" s="146"/>
      <c r="N41" s="146"/>
    </row>
    <row r="42" spans="3:14" x14ac:dyDescent="0.25">
      <c r="C42" s="16" t="s">
        <v>170</v>
      </c>
      <c r="D42" s="16" t="s">
        <v>171</v>
      </c>
      <c r="E42" s="146">
        <v>2</v>
      </c>
      <c r="F42" s="146">
        <v>1</v>
      </c>
      <c r="G42" s="146">
        <v>2</v>
      </c>
      <c r="H42" s="146">
        <v>1</v>
      </c>
      <c r="I42" s="146">
        <f>'[6]Rev SP FY24'!$AI$163</f>
        <v>1</v>
      </c>
      <c r="J42" s="146">
        <f>'[6]Rev_SP-12me'!$AJ$163</f>
        <v>1</v>
      </c>
      <c r="K42" s="146"/>
      <c r="L42" s="146"/>
      <c r="M42" s="146"/>
      <c r="N42" s="146"/>
    </row>
    <row r="43" spans="3:14" x14ac:dyDescent="0.25">
      <c r="C43" s="16" t="s">
        <v>172</v>
      </c>
      <c r="D43" s="16" t="s">
        <v>173</v>
      </c>
      <c r="E43" s="146">
        <v>141</v>
      </c>
      <c r="F43" s="146">
        <v>132</v>
      </c>
      <c r="G43" s="146">
        <v>146</v>
      </c>
      <c r="H43" s="146">
        <v>154</v>
      </c>
      <c r="I43" s="146">
        <f>'[6]Rev SP FY24'!$AI$169</f>
        <v>169.72776241418646</v>
      </c>
      <c r="J43" s="146">
        <f>'[6]Rev_SP-12me'!$AJ$169</f>
        <v>174</v>
      </c>
      <c r="K43" s="146"/>
      <c r="L43" s="146"/>
      <c r="M43" s="146"/>
      <c r="N43" s="146"/>
    </row>
    <row r="44" spans="3:14" x14ac:dyDescent="0.25">
      <c r="C44" s="16" t="s">
        <v>174</v>
      </c>
      <c r="D44" s="16" t="s">
        <v>175</v>
      </c>
      <c r="E44" s="146">
        <v>0</v>
      </c>
      <c r="F44" s="146">
        <v>0</v>
      </c>
      <c r="G44" s="146">
        <v>0</v>
      </c>
      <c r="H44" s="146">
        <v>0</v>
      </c>
      <c r="I44" s="146">
        <f>'[6]Rev SP FY24'!$AI$180</f>
        <v>0</v>
      </c>
      <c r="J44" s="146">
        <f>'[6]Rev_SP-12me'!$AJ$175</f>
        <v>0</v>
      </c>
      <c r="K44" s="146"/>
      <c r="L44" s="146"/>
      <c r="M44" s="146"/>
      <c r="N44" s="146"/>
    </row>
    <row r="45" spans="3:14" x14ac:dyDescent="0.25">
      <c r="C45" s="16" t="s">
        <v>176</v>
      </c>
      <c r="D45" s="16" t="s">
        <v>177</v>
      </c>
      <c r="E45" s="146">
        <v>0</v>
      </c>
      <c r="F45" s="146">
        <v>0</v>
      </c>
      <c r="G45" s="146">
        <v>0</v>
      </c>
      <c r="H45" s="146">
        <v>0</v>
      </c>
      <c r="I45" s="146">
        <f>'[6]Rev SP FY24'!$AI$180</f>
        <v>0</v>
      </c>
      <c r="J45" s="146">
        <f>'[6]Rev_SP-12me'!$AJ$180</f>
        <v>0</v>
      </c>
      <c r="K45" s="146"/>
      <c r="L45" s="146"/>
      <c r="M45" s="146"/>
      <c r="N45" s="146"/>
    </row>
    <row r="46" spans="3:14" x14ac:dyDescent="0.25">
      <c r="C46" s="16" t="s">
        <v>178</v>
      </c>
      <c r="D46" s="16" t="s">
        <v>179</v>
      </c>
      <c r="E46" s="146">
        <v>19</v>
      </c>
      <c r="F46" s="146">
        <v>19</v>
      </c>
      <c r="G46" s="146">
        <v>20</v>
      </c>
      <c r="H46" s="146">
        <v>19</v>
      </c>
      <c r="I46" s="146">
        <f>'[6]Rev SP FY24'!$AI$185</f>
        <v>19.028466528329005</v>
      </c>
      <c r="J46" s="146">
        <f>'[6]Rev_SP-12me'!$AJ$185</f>
        <v>20.155405405405407</v>
      </c>
      <c r="K46" s="146"/>
      <c r="L46" s="146"/>
      <c r="M46" s="146"/>
      <c r="N46" s="146"/>
    </row>
    <row r="47" spans="3:14" x14ac:dyDescent="0.25">
      <c r="C47" s="16" t="s">
        <v>180</v>
      </c>
      <c r="D47" s="16" t="s">
        <v>181</v>
      </c>
      <c r="E47" s="146">
        <v>13</v>
      </c>
      <c r="F47" s="146">
        <v>13</v>
      </c>
      <c r="G47" s="146">
        <v>13</v>
      </c>
      <c r="H47" s="146">
        <v>13</v>
      </c>
      <c r="I47" s="146">
        <f>'[6]Rev SP FY24'!$AI$191</f>
        <v>13.019477098330373</v>
      </c>
      <c r="J47" s="146">
        <f>'[6]Rev_SP-12me'!$AJ$191</f>
        <v>13.790540540540542</v>
      </c>
      <c r="K47" s="146"/>
      <c r="L47" s="146"/>
      <c r="M47" s="146"/>
      <c r="N47" s="146"/>
    </row>
    <row r="48" spans="3:14" x14ac:dyDescent="0.25">
      <c r="C48" s="16" t="s">
        <v>190</v>
      </c>
      <c r="D48" s="16" t="s">
        <v>191</v>
      </c>
      <c r="E48" s="146"/>
      <c r="F48" s="146"/>
      <c r="G48" s="146"/>
      <c r="H48" s="146">
        <v>1</v>
      </c>
      <c r="I48" s="146">
        <f>'[6]Rev SP FY24'!$AI$187</f>
        <v>1</v>
      </c>
      <c r="J48" s="146">
        <v>1</v>
      </c>
      <c r="K48" s="146"/>
      <c r="L48" s="146"/>
      <c r="M48" s="146"/>
      <c r="N48" s="146"/>
    </row>
    <row r="49" spans="3:15" x14ac:dyDescent="0.25">
      <c r="C49" s="16" t="s">
        <v>192</v>
      </c>
      <c r="D49" s="16" t="s">
        <v>193</v>
      </c>
      <c r="E49" s="146"/>
      <c r="F49" s="146"/>
      <c r="G49" s="146"/>
      <c r="H49" s="146"/>
      <c r="I49" s="146">
        <f>'[6]Rev SP FY24'!$AI$188</f>
        <v>0</v>
      </c>
      <c r="J49" s="146">
        <v>0</v>
      </c>
      <c r="K49" s="146"/>
      <c r="L49" s="146"/>
      <c r="M49" s="146"/>
      <c r="N49" s="146"/>
    </row>
    <row r="50" spans="3:15" x14ac:dyDescent="0.25">
      <c r="C50" s="16" t="s">
        <v>194</v>
      </c>
      <c r="D50" s="16" t="s">
        <v>183</v>
      </c>
      <c r="E50" s="146">
        <v>17</v>
      </c>
      <c r="F50" s="146">
        <v>20</v>
      </c>
      <c r="G50" s="146">
        <v>20</v>
      </c>
      <c r="H50" s="146">
        <v>21</v>
      </c>
      <c r="I50" s="146">
        <f>'[6]Rev SP FY24'!$AI$189</f>
        <v>22.269650717783666</v>
      </c>
      <c r="J50" s="146">
        <f>'[6]Rev_SP-12me'!$AJ$189</f>
        <v>24.906976744186046</v>
      </c>
      <c r="K50" s="146"/>
      <c r="L50" s="146"/>
      <c r="M50" s="146"/>
      <c r="N50" s="146"/>
    </row>
    <row r="51" spans="3:15" x14ac:dyDescent="0.25">
      <c r="C51" s="16" t="s">
        <v>195</v>
      </c>
      <c r="D51" s="16" t="s">
        <v>163</v>
      </c>
      <c r="E51" s="146">
        <v>5</v>
      </c>
      <c r="F51" s="146">
        <v>4</v>
      </c>
      <c r="G51" s="146">
        <v>8</v>
      </c>
      <c r="H51" s="146">
        <v>8</v>
      </c>
      <c r="I51" s="146">
        <f>'[6]Rev SP FY24'!$AI$190</f>
        <v>8.3933410762679035</v>
      </c>
      <c r="J51" s="146">
        <f>'[6]Rev_SP-12me'!$AJ$190</f>
        <v>8.8130081300813021</v>
      </c>
      <c r="K51" s="146"/>
      <c r="L51" s="146"/>
      <c r="M51" s="146"/>
      <c r="N51" s="146"/>
    </row>
    <row r="52" spans="3:15" x14ac:dyDescent="0.25">
      <c r="C52" s="16" t="s">
        <v>185</v>
      </c>
      <c r="D52" s="16" t="s">
        <v>186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/>
      <c r="L52" s="146"/>
      <c r="M52" s="146"/>
      <c r="N52" s="146"/>
    </row>
    <row r="53" spans="3:15" x14ac:dyDescent="0.25">
      <c r="C53" s="16" t="s">
        <v>187</v>
      </c>
      <c r="D53" s="16" t="s">
        <v>165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/>
      <c r="L53" s="146"/>
      <c r="M53" s="146"/>
      <c r="N53" s="146"/>
    </row>
    <row r="54" spans="3:15" x14ac:dyDescent="0.25">
      <c r="C54" s="16"/>
      <c r="D54" s="16"/>
      <c r="E54" s="146"/>
      <c r="F54" s="146"/>
      <c r="G54" s="146"/>
      <c r="H54" s="146"/>
      <c r="I54" s="146"/>
      <c r="J54" s="146"/>
      <c r="K54" s="146"/>
      <c r="L54" s="146"/>
      <c r="M54" s="146"/>
      <c r="N54" s="146"/>
    </row>
    <row r="55" spans="3:15" x14ac:dyDescent="0.25">
      <c r="C55" s="16"/>
      <c r="D55" s="16"/>
      <c r="E55" s="146"/>
      <c r="F55" s="146"/>
      <c r="G55" s="146"/>
      <c r="H55" s="146"/>
      <c r="I55" s="146"/>
      <c r="J55" s="146"/>
      <c r="K55" s="146"/>
      <c r="L55" s="146"/>
      <c r="M55" s="146"/>
      <c r="N55" s="146"/>
    </row>
    <row r="56" spans="3:15" x14ac:dyDescent="0.25">
      <c r="C56" s="16"/>
      <c r="D56" s="16"/>
      <c r="E56" s="146"/>
      <c r="F56" s="146"/>
      <c r="G56" s="146"/>
      <c r="H56" s="146"/>
      <c r="I56" s="146"/>
      <c r="J56" s="146"/>
      <c r="K56" s="146"/>
      <c r="L56" s="146"/>
      <c r="M56" s="146"/>
      <c r="N56" s="146"/>
    </row>
    <row r="57" spans="3:15" x14ac:dyDescent="0.25">
      <c r="C57" s="16"/>
      <c r="D57" s="16"/>
      <c r="E57" s="146"/>
      <c r="F57" s="146"/>
      <c r="G57" s="146"/>
      <c r="H57" s="146"/>
      <c r="I57" s="146"/>
      <c r="J57" s="146"/>
      <c r="K57" s="146"/>
      <c r="L57" s="146"/>
      <c r="M57" s="146"/>
      <c r="N57" s="146"/>
    </row>
    <row r="58" spans="3:15" x14ac:dyDescent="0.25">
      <c r="C58" s="937" t="s">
        <v>188</v>
      </c>
      <c r="D58" s="938"/>
      <c r="E58" s="149">
        <f t="shared" ref="E58:N58" si="2">SUM(E41:E57)</f>
        <v>549</v>
      </c>
      <c r="F58" s="149">
        <f t="shared" si="2"/>
        <v>550</v>
      </c>
      <c r="G58" s="149">
        <f t="shared" si="2"/>
        <v>594</v>
      </c>
      <c r="H58" s="149">
        <f t="shared" si="2"/>
        <v>606</v>
      </c>
      <c r="I58" s="149">
        <f t="shared" si="2"/>
        <v>655.51232167851492</v>
      </c>
      <c r="J58" s="149">
        <f t="shared" si="2"/>
        <v>667.96199433328002</v>
      </c>
      <c r="K58" s="149">
        <f t="shared" si="2"/>
        <v>0</v>
      </c>
      <c r="L58" s="149">
        <f t="shared" si="2"/>
        <v>0</v>
      </c>
      <c r="M58" s="149">
        <f t="shared" si="2"/>
        <v>0</v>
      </c>
      <c r="N58" s="149">
        <f t="shared" si="2"/>
        <v>0</v>
      </c>
    </row>
    <row r="59" spans="3:15" x14ac:dyDescent="0.25">
      <c r="C59" s="935" t="s">
        <v>196</v>
      </c>
      <c r="D59" s="936"/>
      <c r="E59" s="172"/>
      <c r="F59" s="172"/>
      <c r="G59" s="172"/>
      <c r="H59" s="16"/>
      <c r="I59" s="16"/>
      <c r="J59" s="16"/>
      <c r="K59" s="16"/>
      <c r="L59" s="16"/>
      <c r="M59" s="16"/>
      <c r="N59" s="16"/>
    </row>
    <row r="60" spans="3:15" x14ac:dyDescent="0.25">
      <c r="C60" s="16" t="s">
        <v>168</v>
      </c>
      <c r="D60" s="16" t="s">
        <v>169</v>
      </c>
      <c r="E60" s="146">
        <v>37</v>
      </c>
      <c r="F60" s="146">
        <v>39</v>
      </c>
      <c r="G60" s="146">
        <v>40</v>
      </c>
      <c r="H60" s="146">
        <v>44</v>
      </c>
      <c r="I60" s="146">
        <f>'[6]Rev SP FY24'!$AI$208</f>
        <v>53.367639808527741</v>
      </c>
      <c r="J60" s="146">
        <f>'[6]Rev_SP-12me'!$AJ$208</f>
        <v>48.002646377770397</v>
      </c>
      <c r="K60" s="146"/>
      <c r="L60" s="146"/>
      <c r="M60" s="146"/>
      <c r="N60" s="146"/>
      <c r="O60" s="150">
        <f t="shared" ref="O60:O66" si="3">J24+J41+J60</f>
        <v>6595.9090307641418</v>
      </c>
    </row>
    <row r="61" spans="3:15" x14ac:dyDescent="0.25">
      <c r="C61" s="16" t="s">
        <v>170</v>
      </c>
      <c r="D61" s="16" t="s">
        <v>171</v>
      </c>
      <c r="E61" s="146">
        <v>2</v>
      </c>
      <c r="F61" s="146">
        <v>1</v>
      </c>
      <c r="G61" s="146">
        <v>2</v>
      </c>
      <c r="H61" s="146">
        <v>2</v>
      </c>
      <c r="I61" s="146">
        <f>'[6]Rev SP FY24'!$AI$216</f>
        <v>2</v>
      </c>
      <c r="J61" s="146">
        <f>'[6]Rev_SP-12me'!$AJ$216</f>
        <v>2</v>
      </c>
      <c r="K61" s="146"/>
      <c r="L61" s="146"/>
      <c r="M61" s="146"/>
      <c r="N61" s="146"/>
      <c r="O61" s="150">
        <f t="shared" si="3"/>
        <v>3</v>
      </c>
    </row>
    <row r="62" spans="3:15" x14ac:dyDescent="0.25">
      <c r="C62" s="16" t="s">
        <v>172</v>
      </c>
      <c r="D62" s="16" t="s">
        <v>173</v>
      </c>
      <c r="E62" s="146">
        <v>5</v>
      </c>
      <c r="F62" s="146">
        <v>4</v>
      </c>
      <c r="G62" s="146">
        <v>4</v>
      </c>
      <c r="H62" s="146">
        <v>4</v>
      </c>
      <c r="I62" s="146">
        <f>'[6]Rev SP FY24'!$AI$222</f>
        <v>4.531101560732866</v>
      </c>
      <c r="J62" s="146">
        <f>'[6]Rev_SP-12me'!$AJ$222</f>
        <v>4.531101560732866</v>
      </c>
      <c r="K62" s="146"/>
      <c r="L62" s="146"/>
      <c r="M62" s="146"/>
      <c r="N62" s="146"/>
      <c r="O62" s="150">
        <f t="shared" si="3"/>
        <v>5007.5525899117847</v>
      </c>
    </row>
    <row r="63" spans="3:15" x14ac:dyDescent="0.25">
      <c r="C63" s="16" t="s">
        <v>174</v>
      </c>
      <c r="D63" s="16" t="s">
        <v>175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J63" s="146">
        <f>'[6]Rev_SP-12me'!$AJ$227</f>
        <v>0</v>
      </c>
      <c r="K63" s="146"/>
      <c r="L63" s="146"/>
      <c r="M63" s="146"/>
      <c r="N63" s="146"/>
      <c r="O63" s="150">
        <f t="shared" si="3"/>
        <v>0</v>
      </c>
    </row>
    <row r="64" spans="3:15" x14ac:dyDescent="0.25">
      <c r="C64" s="16" t="s">
        <v>176</v>
      </c>
      <c r="D64" s="16" t="s">
        <v>177</v>
      </c>
      <c r="E64" s="146">
        <v>1</v>
      </c>
      <c r="F64" s="146">
        <v>1</v>
      </c>
      <c r="G64" s="146">
        <v>1</v>
      </c>
      <c r="H64" s="146">
        <v>1</v>
      </c>
      <c r="I64" s="146">
        <f>'[6]Rev SP FY24'!$AI$232</f>
        <v>1</v>
      </c>
      <c r="J64" s="146">
        <f>'[6]Rev_SP-12me'!$AJ$232</f>
        <v>1</v>
      </c>
      <c r="K64" s="146"/>
      <c r="L64" s="146"/>
      <c r="M64" s="146"/>
      <c r="N64" s="146"/>
      <c r="O64" s="150">
        <f t="shared" si="3"/>
        <v>12.916666666666666</v>
      </c>
    </row>
    <row r="65" spans="3:15" x14ac:dyDescent="0.25">
      <c r="C65" s="16" t="s">
        <v>178</v>
      </c>
      <c r="D65" s="16" t="s">
        <v>179</v>
      </c>
      <c r="E65" s="146">
        <v>15</v>
      </c>
      <c r="F65" s="146">
        <v>18</v>
      </c>
      <c r="G65" s="146">
        <v>18</v>
      </c>
      <c r="H65" s="146">
        <v>19</v>
      </c>
      <c r="I65" s="146">
        <f>'[6]Rev SP FY24'!$AI$237</f>
        <v>18.312024026238564</v>
      </c>
      <c r="J65" s="146">
        <f>'[6]Rev_SP-12me'!$AJ$237</f>
        <v>20.155405405405403</v>
      </c>
      <c r="K65" s="146"/>
      <c r="L65" s="146"/>
      <c r="M65" s="146"/>
      <c r="N65" s="146"/>
      <c r="O65" s="150">
        <f t="shared" si="3"/>
        <v>175.0337837837838</v>
      </c>
    </row>
    <row r="66" spans="3:15" x14ac:dyDescent="0.25">
      <c r="C66" s="16" t="s">
        <v>180</v>
      </c>
      <c r="D66" s="16" t="s">
        <v>197</v>
      </c>
      <c r="E66" s="146">
        <v>2</v>
      </c>
      <c r="F66" s="146">
        <v>2</v>
      </c>
      <c r="G66" s="146">
        <v>2</v>
      </c>
      <c r="H66" s="146">
        <v>2</v>
      </c>
      <c r="I66" s="146">
        <f>'[6]Rev SP FY24'!$AI$247</f>
        <v>1.8170831752486141</v>
      </c>
      <c r="J66" s="146">
        <f>'[6]Rev_SP-12me'!$AJ$247</f>
        <v>2</v>
      </c>
      <c r="K66" s="146"/>
      <c r="L66" s="146"/>
      <c r="M66" s="146"/>
      <c r="N66" s="146"/>
      <c r="O66" s="150">
        <f t="shared" si="3"/>
        <v>138.79054054054055</v>
      </c>
    </row>
    <row r="67" spans="3:15" x14ac:dyDescent="0.25">
      <c r="C67" s="16" t="s">
        <v>198</v>
      </c>
      <c r="D67" s="16" t="s">
        <v>199</v>
      </c>
      <c r="E67" s="146">
        <v>13</v>
      </c>
      <c r="F67" s="146">
        <v>13</v>
      </c>
      <c r="G67" s="146">
        <v>13</v>
      </c>
      <c r="H67" s="146">
        <v>15</v>
      </c>
      <c r="I67" s="146">
        <f>'[6]Rev SP FY24'!$AI$240</f>
        <v>16.901021603737462</v>
      </c>
      <c r="J67" s="146">
        <f>'[6]Rev_SP-12me'!$AJ$240</f>
        <v>18.75</v>
      </c>
      <c r="K67" s="146"/>
      <c r="L67" s="146"/>
      <c r="M67" s="146"/>
      <c r="N67" s="146"/>
      <c r="O67" s="150">
        <f>J31+J50+J67</f>
        <v>273.75</v>
      </c>
    </row>
    <row r="68" spans="3:15" x14ac:dyDescent="0.25">
      <c r="C68" s="16" t="s">
        <v>182</v>
      </c>
      <c r="D68" s="16" t="s">
        <v>183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J68" s="146">
        <f>'[6]Rev_SP-12me'!$AJ$245</f>
        <v>0</v>
      </c>
      <c r="K68" s="146"/>
      <c r="L68" s="146"/>
      <c r="M68" s="146"/>
      <c r="N68" s="146"/>
      <c r="O68" s="150">
        <f>J32+J51+J68</f>
        <v>542.00000000000011</v>
      </c>
    </row>
    <row r="69" spans="3:15" x14ac:dyDescent="0.25">
      <c r="C69" s="16" t="s">
        <v>184</v>
      </c>
      <c r="D69" s="16" t="s">
        <v>163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J69" s="146">
        <f>'[6]Rev_SP-12me'!$AJ$246</f>
        <v>0</v>
      </c>
      <c r="K69" s="146"/>
      <c r="L69" s="146"/>
      <c r="M69" s="146"/>
      <c r="N69" s="146"/>
      <c r="O69" s="150">
        <f>J33+J52+J69</f>
        <v>0</v>
      </c>
    </row>
    <row r="70" spans="3:15" x14ac:dyDescent="0.25">
      <c r="C70" s="16" t="s">
        <v>185</v>
      </c>
      <c r="D70" s="16" t="s">
        <v>186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J70" s="146">
        <v>0</v>
      </c>
      <c r="K70" s="146"/>
      <c r="L70" s="146"/>
      <c r="M70" s="146"/>
      <c r="N70" s="146"/>
      <c r="O70" s="150">
        <f>J34+J53+J70</f>
        <v>3</v>
      </c>
    </row>
    <row r="71" spans="3:15" x14ac:dyDescent="0.25">
      <c r="C71" s="16" t="s">
        <v>187</v>
      </c>
      <c r="D71" s="16" t="s">
        <v>165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J71" s="146">
        <v>0</v>
      </c>
      <c r="K71" s="146"/>
      <c r="L71" s="146"/>
      <c r="M71" s="146"/>
      <c r="N71" s="146"/>
      <c r="O71" s="150">
        <f>J35+J54+J71</f>
        <v>0</v>
      </c>
    </row>
    <row r="72" spans="3:15" x14ac:dyDescent="0.25">
      <c r="C72" s="16"/>
      <c r="D72" s="16"/>
      <c r="E72" s="146"/>
      <c r="F72" s="146"/>
      <c r="G72" s="146"/>
      <c r="H72" s="146"/>
      <c r="I72" s="146"/>
      <c r="J72" s="146"/>
      <c r="K72" s="146"/>
      <c r="L72" s="146"/>
      <c r="M72" s="146"/>
      <c r="N72" s="146"/>
    </row>
    <row r="73" spans="3:15" x14ac:dyDescent="0.25">
      <c r="C73" s="16"/>
      <c r="D73" s="16"/>
      <c r="E73" s="146"/>
      <c r="F73" s="146"/>
      <c r="G73" s="146"/>
      <c r="H73" s="146"/>
      <c r="I73" s="146"/>
      <c r="J73" s="146"/>
      <c r="K73" s="146"/>
      <c r="L73" s="146"/>
      <c r="M73" s="146"/>
      <c r="N73" s="146"/>
    </row>
    <row r="74" spans="3:15" x14ac:dyDescent="0.25">
      <c r="C74" s="16"/>
      <c r="D74" s="16"/>
      <c r="E74" s="146"/>
      <c r="F74" s="146"/>
      <c r="G74" s="146"/>
      <c r="H74" s="146"/>
      <c r="I74" s="146"/>
      <c r="J74" s="146"/>
      <c r="K74" s="146"/>
      <c r="L74" s="146"/>
      <c r="M74" s="146"/>
      <c r="N74" s="146"/>
    </row>
    <row r="75" spans="3:15" x14ac:dyDescent="0.25">
      <c r="C75" s="16"/>
      <c r="D75" s="16"/>
      <c r="E75" s="146"/>
      <c r="F75" s="146"/>
      <c r="G75" s="146"/>
      <c r="H75" s="146"/>
      <c r="I75" s="146"/>
      <c r="J75" s="146"/>
      <c r="K75" s="146"/>
      <c r="L75" s="146"/>
      <c r="M75" s="146"/>
      <c r="N75" s="146"/>
    </row>
    <row r="76" spans="3:15" x14ac:dyDescent="0.25">
      <c r="C76" s="937" t="s">
        <v>188</v>
      </c>
      <c r="D76" s="938"/>
      <c r="E76" s="149">
        <f t="shared" ref="E76:N76" si="4">SUM(E60:E75)</f>
        <v>75</v>
      </c>
      <c r="F76" s="149">
        <f t="shared" si="4"/>
        <v>78</v>
      </c>
      <c r="G76" s="149">
        <f t="shared" si="4"/>
        <v>80</v>
      </c>
      <c r="H76" s="149">
        <f t="shared" si="4"/>
        <v>87</v>
      </c>
      <c r="I76" s="149">
        <f t="shared" si="4"/>
        <v>97.92887017448524</v>
      </c>
      <c r="J76" s="149">
        <f t="shared" si="4"/>
        <v>96.439153343908657</v>
      </c>
      <c r="K76" s="149">
        <f t="shared" si="4"/>
        <v>0</v>
      </c>
      <c r="L76" s="149">
        <f t="shared" si="4"/>
        <v>0</v>
      </c>
      <c r="M76" s="149">
        <f t="shared" si="4"/>
        <v>0</v>
      </c>
      <c r="N76" s="149">
        <f t="shared" si="4"/>
        <v>0</v>
      </c>
    </row>
    <row r="77" spans="3:15" x14ac:dyDescent="0.25">
      <c r="C77" s="937" t="s">
        <v>200</v>
      </c>
      <c r="D77" s="938"/>
      <c r="E77" s="149">
        <f t="shared" ref="E77:N77" si="5">E39+E58+E76</f>
        <v>9676</v>
      </c>
      <c r="F77" s="149">
        <f t="shared" si="5"/>
        <v>10010</v>
      </c>
      <c r="G77" s="149">
        <f t="shared" si="5"/>
        <v>10685</v>
      </c>
      <c r="H77" s="149">
        <f t="shared" si="5"/>
        <v>11510</v>
      </c>
      <c r="I77" s="149">
        <f t="shared" si="5"/>
        <v>12123.431591130829</v>
      </c>
      <c r="J77" s="149">
        <f t="shared" si="5"/>
        <v>12752.952611666919</v>
      </c>
      <c r="K77" s="149">
        <f t="shared" si="5"/>
        <v>0</v>
      </c>
      <c r="L77" s="149">
        <f t="shared" si="5"/>
        <v>0</v>
      </c>
      <c r="M77" s="149">
        <f t="shared" si="5"/>
        <v>0</v>
      </c>
      <c r="N77" s="149">
        <f t="shared" si="5"/>
        <v>0</v>
      </c>
    </row>
    <row r="78" spans="3:15" x14ac:dyDescent="0.25">
      <c r="C78" s="937" t="s">
        <v>201</v>
      </c>
      <c r="D78" s="938"/>
      <c r="E78" s="149">
        <f t="shared" ref="E78:N78" si="6">E77+E22</f>
        <v>8751364</v>
      </c>
      <c r="F78" s="149">
        <f t="shared" si="6"/>
        <v>9107326</v>
      </c>
      <c r="G78" s="149">
        <f t="shared" si="6"/>
        <v>9595317</v>
      </c>
      <c r="H78" s="149">
        <f t="shared" si="6"/>
        <v>10048068</v>
      </c>
      <c r="I78" s="149">
        <f t="shared" si="6"/>
        <v>10606406.255968692</v>
      </c>
      <c r="J78" s="149">
        <f t="shared" si="6"/>
        <v>11196257.820137102</v>
      </c>
      <c r="K78" s="149">
        <f t="shared" si="6"/>
        <v>0</v>
      </c>
      <c r="L78" s="149">
        <f t="shared" si="6"/>
        <v>0</v>
      </c>
      <c r="M78" s="149">
        <f t="shared" si="6"/>
        <v>0</v>
      </c>
      <c r="N78" s="149">
        <f t="shared" si="6"/>
        <v>0</v>
      </c>
    </row>
    <row r="80" spans="3:15" x14ac:dyDescent="0.25">
      <c r="D80" s="22"/>
      <c r="E80" s="22" t="s">
        <v>202</v>
      </c>
    </row>
    <row r="81" spans="4:6" x14ac:dyDescent="0.25">
      <c r="D81" s="24"/>
      <c r="E81" s="24">
        <v>1</v>
      </c>
      <c r="F81" s="4" t="s">
        <v>203</v>
      </c>
    </row>
  </sheetData>
  <mergeCells count="17">
    <mergeCell ref="C40:D40"/>
    <mergeCell ref="H5:H6"/>
    <mergeCell ref="I5:I6"/>
    <mergeCell ref="C5:D7"/>
    <mergeCell ref="E5:E6"/>
    <mergeCell ref="F5:F6"/>
    <mergeCell ref="G5:G6"/>
    <mergeCell ref="C58:D58"/>
    <mergeCell ref="C59:D59"/>
    <mergeCell ref="C76:D76"/>
    <mergeCell ref="C77:D77"/>
    <mergeCell ref="C78:D78"/>
    <mergeCell ref="J5:N5"/>
    <mergeCell ref="C8:D8"/>
    <mergeCell ref="C22:D22"/>
    <mergeCell ref="C23:D23"/>
    <mergeCell ref="C39:D39"/>
  </mergeCells>
  <pageMargins left="0.75" right="0.75" top="1" bottom="1" header="0.5" footer="0.5"/>
  <pageSetup paperSize="9" scale="3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C00000"/>
    <pageSetUpPr fitToPage="1"/>
  </sheetPr>
  <dimension ref="B1:P15"/>
  <sheetViews>
    <sheetView showGridLines="0" zoomScaleSheetLayoutView="90" workbookViewId="0">
      <selection activeCell="C9" sqref="C9"/>
    </sheetView>
  </sheetViews>
  <sheetFormatPr defaultColWidth="9.1796875" defaultRowHeight="14" x14ac:dyDescent="0.3"/>
  <cols>
    <col min="1" max="1" width="4.1796875" style="3" customWidth="1"/>
    <col min="2" max="2" width="6.1796875" style="3" customWidth="1"/>
    <col min="3" max="3" width="34.54296875" style="3" customWidth="1"/>
    <col min="4" max="4" width="13.81640625" style="3" bestFit="1" customWidth="1"/>
    <col min="5" max="5" width="12.54296875" style="3" bestFit="1" customWidth="1"/>
    <col min="6" max="6" width="13.453125" style="3" bestFit="1" customWidth="1"/>
    <col min="7" max="7" width="13.81640625" style="3" bestFit="1" customWidth="1"/>
    <col min="8" max="8" width="12.54296875" style="3" bestFit="1" customWidth="1"/>
    <col min="9" max="9" width="13.1796875" style="3" bestFit="1" customWidth="1"/>
    <col min="10" max="10" width="12.54296875" style="3" customWidth="1"/>
    <col min="11" max="11" width="11.81640625" style="3" bestFit="1" customWidth="1"/>
    <col min="12" max="12" width="13.81640625" style="3" bestFit="1" customWidth="1"/>
    <col min="13" max="18" width="11.81640625" style="3" bestFit="1" customWidth="1"/>
    <col min="19" max="16384" width="9.1796875" style="3"/>
  </cols>
  <sheetData>
    <row r="1" spans="2:16" x14ac:dyDescent="0.3">
      <c r="B1" s="48"/>
    </row>
    <row r="2" spans="2:16" x14ac:dyDescent="0.3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3">
      <c r="C3" s="4"/>
      <c r="D3" s="4"/>
      <c r="E3" s="4"/>
      <c r="F3" s="4"/>
      <c r="G3" s="4"/>
      <c r="H3" s="25" t="s">
        <v>585</v>
      </c>
      <c r="I3" s="4"/>
      <c r="J3" s="4"/>
      <c r="K3" s="4"/>
      <c r="L3" s="4"/>
      <c r="M3" s="4"/>
    </row>
    <row r="4" spans="2:16" x14ac:dyDescent="0.3">
      <c r="B4" s="26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2:16" x14ac:dyDescent="0.3">
      <c r="O5" s="15" t="s">
        <v>101</v>
      </c>
    </row>
    <row r="6" spans="2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s="4" customFormat="1" x14ac:dyDescent="0.25">
      <c r="B9" s="52">
        <v>1</v>
      </c>
      <c r="C9" s="16" t="s">
        <v>586</v>
      </c>
      <c r="D9" s="1"/>
      <c r="E9" s="16"/>
      <c r="F9" s="116">
        <f>E9-D9</f>
        <v>0</v>
      </c>
      <c r="G9" s="11"/>
      <c r="H9" s="11"/>
      <c r="I9" s="11"/>
      <c r="J9" s="11"/>
      <c r="K9" s="11"/>
      <c r="L9" s="11"/>
      <c r="M9" s="11"/>
      <c r="N9" s="11"/>
      <c r="O9" s="11"/>
    </row>
    <row r="10" spans="2:16" s="4" customFormat="1" x14ac:dyDescent="0.25">
      <c r="B10" s="10">
        <v>2</v>
      </c>
      <c r="C10" s="16" t="s">
        <v>587</v>
      </c>
      <c r="D10" s="1"/>
      <c r="E10" s="92">
        <f>'F16.1x'!G11</f>
        <v>0</v>
      </c>
      <c r="F10" s="116">
        <f t="shared" ref="F10:F12" si="0">E10-D10</f>
        <v>0</v>
      </c>
      <c r="G10" s="11"/>
      <c r="H10" s="11"/>
      <c r="I10" s="11"/>
      <c r="J10" s="132">
        <f>H10+I10</f>
        <v>0</v>
      </c>
      <c r="K10" s="132">
        <f>'F16.1x'!G23</f>
        <v>0</v>
      </c>
      <c r="L10" s="132">
        <f>'F16.1x'!G29</f>
        <v>0</v>
      </c>
      <c r="M10" s="132">
        <f>'F16.1x'!G35</f>
        <v>0</v>
      </c>
      <c r="N10" s="132">
        <f>'F16.1x'!G41</f>
        <v>0</v>
      </c>
      <c r="O10" s="132">
        <f>'F16.1x'!G47</f>
        <v>0</v>
      </c>
    </row>
    <row r="11" spans="2:16" s="4" customFormat="1" x14ac:dyDescent="0.25">
      <c r="B11" s="10">
        <v>3</v>
      </c>
      <c r="C11" s="18" t="s">
        <v>588</v>
      </c>
      <c r="D11" s="1"/>
      <c r="E11" s="92">
        <f>'F16.1x'!H11</f>
        <v>0</v>
      </c>
      <c r="F11" s="116">
        <f t="shared" si="0"/>
        <v>0</v>
      </c>
      <c r="G11" s="11"/>
      <c r="H11" s="11"/>
      <c r="I11" s="11"/>
      <c r="J11" s="132">
        <f>H11+I11</f>
        <v>0</v>
      </c>
      <c r="K11" s="132">
        <f>'F16.1x'!H23</f>
        <v>0</v>
      </c>
      <c r="L11" s="132">
        <f>'F16.1x'!H29</f>
        <v>0</v>
      </c>
      <c r="M11" s="132">
        <f>'F16.1x'!H35</f>
        <v>0</v>
      </c>
      <c r="N11" s="132">
        <f>'F16.1x'!H41</f>
        <v>0</v>
      </c>
      <c r="O11" s="132">
        <f>'F16.1x'!H47</f>
        <v>0</v>
      </c>
    </row>
    <row r="12" spans="2:16" s="4" customFormat="1" x14ac:dyDescent="0.25">
      <c r="B12" s="10">
        <v>4</v>
      </c>
      <c r="C12" s="16" t="s">
        <v>589</v>
      </c>
      <c r="D12" s="2"/>
      <c r="E12" s="18"/>
      <c r="F12" s="116">
        <f t="shared" si="0"/>
        <v>0</v>
      </c>
      <c r="G12" s="18"/>
      <c r="H12" s="18"/>
      <c r="I12" s="18"/>
      <c r="J12" s="18"/>
      <c r="K12" s="18"/>
      <c r="L12" s="18"/>
      <c r="M12" s="18"/>
      <c r="N12" s="18"/>
      <c r="O12" s="18"/>
    </row>
    <row r="13" spans="2:16" s="22" customFormat="1" ht="14.5" x14ac:dyDescent="0.25">
      <c r="B13" s="53"/>
      <c r="C13" s="40"/>
      <c r="D13" s="50"/>
      <c r="E13" s="50"/>
      <c r="F13" s="50"/>
      <c r="G13" s="51"/>
      <c r="H13" s="13"/>
      <c r="I13" s="13"/>
      <c r="J13" s="13"/>
      <c r="K13" s="13"/>
      <c r="L13" s="13"/>
      <c r="M13" s="13"/>
    </row>
    <row r="15" spans="2:16" x14ac:dyDescent="0.3">
      <c r="B15" s="54"/>
    </row>
  </sheetData>
  <mergeCells count="6">
    <mergeCell ref="B2:P2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4" orientation="landscape" r:id="rId1"/>
  <headerFooter alignWithMargins="0">
    <oddHeader>&amp;F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C00000"/>
    <pageSetUpPr fitToPage="1"/>
  </sheetPr>
  <dimension ref="B1:Q48"/>
  <sheetViews>
    <sheetView showGridLines="0" zoomScaleSheetLayoutView="90" workbookViewId="0">
      <selection activeCell="F18" sqref="F18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18.1796875" style="4" customWidth="1"/>
    <col min="4" max="4" width="21.1796875" style="4" customWidth="1"/>
    <col min="5" max="5" width="32.1796875" style="4" customWidth="1"/>
    <col min="6" max="7" width="22" style="4" customWidth="1"/>
    <col min="8" max="8" width="17.81640625" style="4" customWidth="1"/>
    <col min="9" max="9" width="35" style="4" customWidth="1"/>
    <col min="10" max="10" width="31.453125" style="4" customWidth="1"/>
    <col min="11" max="11" width="37" style="4" customWidth="1"/>
    <col min="12" max="12" width="32.1796875" style="4" customWidth="1"/>
    <col min="13" max="13" width="13.1796875" style="4" bestFit="1" customWidth="1"/>
    <col min="14" max="14" width="12.54296875" style="4" customWidth="1"/>
    <col min="15" max="15" width="11.81640625" style="4" bestFit="1" customWidth="1"/>
    <col min="16" max="16" width="13.81640625" style="4" bestFit="1" customWidth="1"/>
    <col min="17" max="22" width="11.81640625" style="4" bestFit="1" customWidth="1"/>
    <col min="23" max="16384" width="9.1796875" style="4"/>
  </cols>
  <sheetData>
    <row r="1" spans="2:17" x14ac:dyDescent="0.25">
      <c r="B1" s="13"/>
    </row>
    <row r="2" spans="2:17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7" x14ac:dyDescent="0.25">
      <c r="H3" s="25" t="s">
        <v>590</v>
      </c>
      <c r="I3" s="25"/>
    </row>
    <row r="4" spans="2:17" x14ac:dyDescent="0.25">
      <c r="K4" s="25"/>
    </row>
    <row r="5" spans="2:17" ht="42" x14ac:dyDescent="0.25">
      <c r="B5" s="7" t="s">
        <v>2</v>
      </c>
      <c r="C5" s="12" t="s">
        <v>591</v>
      </c>
      <c r="D5" s="20" t="s">
        <v>592</v>
      </c>
      <c r="E5" s="12" t="s">
        <v>593</v>
      </c>
      <c r="F5" s="20" t="s">
        <v>594</v>
      </c>
      <c r="G5" s="20" t="s">
        <v>595</v>
      </c>
      <c r="H5" s="20" t="s">
        <v>596</v>
      </c>
      <c r="I5" s="20" t="s">
        <v>597</v>
      </c>
      <c r="J5" s="12" t="s">
        <v>598</v>
      </c>
      <c r="K5" s="20" t="s">
        <v>599</v>
      </c>
      <c r="L5" s="20" t="s">
        <v>600</v>
      </c>
      <c r="M5" s="14"/>
      <c r="N5" s="14"/>
      <c r="O5" s="14"/>
      <c r="P5" s="14"/>
    </row>
    <row r="6" spans="2:17" s="22" customFormat="1" x14ac:dyDescent="0.25">
      <c r="B6" s="10"/>
      <c r="C6" s="20" t="s">
        <v>104</v>
      </c>
      <c r="D6" s="19"/>
      <c r="E6" s="19"/>
      <c r="F6" s="19"/>
      <c r="G6" s="19"/>
      <c r="H6" s="19"/>
      <c r="I6" s="19"/>
      <c r="J6" s="19"/>
      <c r="K6" s="20"/>
      <c r="L6" s="21"/>
      <c r="M6" s="13"/>
      <c r="N6" s="13"/>
      <c r="O6" s="13"/>
      <c r="P6" s="13"/>
      <c r="Q6" s="13"/>
    </row>
    <row r="7" spans="2:17" x14ac:dyDescent="0.25">
      <c r="B7" s="10">
        <v>1</v>
      </c>
      <c r="C7" s="10"/>
      <c r="D7" s="16"/>
      <c r="E7" s="16"/>
      <c r="F7" s="16"/>
      <c r="G7" s="16"/>
      <c r="H7" s="16"/>
      <c r="I7" s="16"/>
      <c r="J7" s="16"/>
      <c r="K7" s="16"/>
      <c r="L7" s="16"/>
    </row>
    <row r="8" spans="2:17" x14ac:dyDescent="0.25">
      <c r="B8" s="10">
        <v>2</v>
      </c>
      <c r="C8" s="10"/>
      <c r="D8" s="16"/>
      <c r="E8" s="16"/>
      <c r="F8" s="16"/>
      <c r="G8" s="16"/>
      <c r="H8" s="16"/>
      <c r="I8" s="16"/>
      <c r="J8" s="16"/>
      <c r="K8" s="16"/>
      <c r="L8" s="16"/>
    </row>
    <row r="9" spans="2:17" x14ac:dyDescent="0.25">
      <c r="B9" s="10">
        <v>3</v>
      </c>
      <c r="C9" s="10"/>
      <c r="D9" s="16"/>
      <c r="E9" s="16"/>
      <c r="F9" s="16"/>
      <c r="G9" s="16"/>
      <c r="H9" s="16"/>
      <c r="I9" s="16"/>
      <c r="J9" s="16"/>
      <c r="K9" s="16"/>
      <c r="L9" s="16"/>
    </row>
    <row r="10" spans="2:17" x14ac:dyDescent="0.25">
      <c r="B10" s="16"/>
      <c r="C10" s="16" t="s">
        <v>601</v>
      </c>
      <c r="D10" s="16"/>
      <c r="E10" s="16"/>
      <c r="F10" s="16"/>
      <c r="G10" s="16"/>
      <c r="H10" s="16"/>
      <c r="I10" s="16"/>
      <c r="J10" s="16"/>
      <c r="K10" s="16"/>
      <c r="L10" s="16"/>
    </row>
    <row r="11" spans="2:17" x14ac:dyDescent="0.25">
      <c r="B11" s="16"/>
      <c r="C11" s="12" t="s">
        <v>90</v>
      </c>
      <c r="D11" s="16"/>
      <c r="E11" s="16"/>
      <c r="F11" s="131">
        <f>SUM(F7:F10)</f>
        <v>0</v>
      </c>
      <c r="G11" s="131">
        <f>SUM(G7:G10)</f>
        <v>0</v>
      </c>
      <c r="H11" s="131">
        <f>SUM(H7:H10)</f>
        <v>0</v>
      </c>
      <c r="I11" s="16"/>
      <c r="J11" s="16"/>
      <c r="K11" s="16"/>
      <c r="L11" s="16"/>
    </row>
    <row r="12" spans="2:17" x14ac:dyDescent="0.25">
      <c r="B12" s="10"/>
      <c r="C12" s="20" t="s">
        <v>484</v>
      </c>
      <c r="D12" s="16"/>
      <c r="E12" s="16"/>
      <c r="F12" s="16"/>
      <c r="G12" s="16"/>
      <c r="H12" s="16"/>
      <c r="I12" s="16"/>
      <c r="J12" s="16"/>
      <c r="K12" s="16"/>
      <c r="L12" s="16"/>
    </row>
    <row r="13" spans="2:17" x14ac:dyDescent="0.25">
      <c r="B13" s="10">
        <v>1</v>
      </c>
      <c r="C13" s="10"/>
      <c r="D13" s="16"/>
      <c r="E13" s="16"/>
      <c r="F13" s="16"/>
      <c r="G13" s="16"/>
      <c r="H13" s="16"/>
      <c r="I13" s="16"/>
      <c r="J13" s="16"/>
      <c r="K13" s="16"/>
      <c r="L13" s="16"/>
    </row>
    <row r="14" spans="2:17" x14ac:dyDescent="0.25">
      <c r="B14" s="10">
        <v>2</v>
      </c>
      <c r="C14" s="10"/>
      <c r="D14" s="16"/>
      <c r="E14" s="16"/>
      <c r="F14" s="16"/>
      <c r="G14" s="16"/>
      <c r="H14" s="16"/>
      <c r="I14" s="16"/>
      <c r="J14" s="16"/>
      <c r="K14" s="16"/>
      <c r="L14" s="16"/>
    </row>
    <row r="15" spans="2:17" x14ac:dyDescent="0.25">
      <c r="B15" s="10">
        <v>3</v>
      </c>
      <c r="C15" s="10"/>
      <c r="D15" s="16"/>
      <c r="E15" s="16"/>
      <c r="F15" s="16"/>
      <c r="G15" s="16"/>
      <c r="H15" s="16"/>
      <c r="I15" s="16"/>
      <c r="J15" s="16"/>
      <c r="K15" s="16"/>
      <c r="L15" s="16"/>
    </row>
    <row r="16" spans="2:17" x14ac:dyDescent="0.25">
      <c r="B16" s="16"/>
      <c r="C16" s="16" t="s">
        <v>601</v>
      </c>
      <c r="D16" s="16"/>
      <c r="E16" s="16"/>
      <c r="F16" s="16"/>
      <c r="G16" s="16"/>
      <c r="H16" s="16"/>
      <c r="I16" s="16"/>
      <c r="J16" s="16"/>
      <c r="K16" s="16"/>
      <c r="L16" s="16"/>
    </row>
    <row r="17" spans="2:12" x14ac:dyDescent="0.25">
      <c r="B17" s="16"/>
      <c r="C17" s="12" t="s">
        <v>90</v>
      </c>
      <c r="D17" s="16"/>
      <c r="E17" s="16"/>
      <c r="F17" s="131">
        <f>SUM(F13:F16)</f>
        <v>0</v>
      </c>
      <c r="G17" s="131">
        <f>SUM(G13:G16)</f>
        <v>0</v>
      </c>
      <c r="H17" s="131">
        <f>SUM(H13:H16)</f>
        <v>0</v>
      </c>
      <c r="I17" s="16"/>
      <c r="J17" s="16"/>
      <c r="K17" s="16"/>
      <c r="L17" s="16"/>
    </row>
    <row r="18" spans="2:12" x14ac:dyDescent="0.25">
      <c r="B18" s="10"/>
      <c r="C18" s="20" t="s">
        <v>602</v>
      </c>
      <c r="D18" s="16"/>
      <c r="E18" s="16"/>
      <c r="F18" s="16"/>
      <c r="G18" s="16"/>
      <c r="H18" s="16"/>
      <c r="I18" s="16"/>
      <c r="J18" s="16"/>
      <c r="K18" s="16"/>
      <c r="L18" s="16"/>
    </row>
    <row r="19" spans="2:12" x14ac:dyDescent="0.25">
      <c r="B19" s="10">
        <v>1</v>
      </c>
      <c r="C19" s="10"/>
      <c r="D19" s="16"/>
      <c r="E19" s="16"/>
      <c r="F19" s="16"/>
      <c r="G19" s="16"/>
      <c r="H19" s="16"/>
      <c r="I19" s="16"/>
      <c r="J19" s="16"/>
      <c r="K19" s="16"/>
      <c r="L19" s="16"/>
    </row>
    <row r="20" spans="2:12" x14ac:dyDescent="0.25">
      <c r="B20" s="10">
        <v>2</v>
      </c>
      <c r="C20" s="10"/>
      <c r="D20" s="16"/>
      <c r="E20" s="16"/>
      <c r="F20" s="16"/>
      <c r="G20" s="16"/>
      <c r="H20" s="16"/>
      <c r="I20" s="16"/>
      <c r="J20" s="16"/>
      <c r="K20" s="16"/>
      <c r="L20" s="16"/>
    </row>
    <row r="21" spans="2:12" x14ac:dyDescent="0.25">
      <c r="B21" s="10">
        <v>3</v>
      </c>
      <c r="C21" s="10"/>
      <c r="D21" s="16"/>
      <c r="E21" s="16"/>
      <c r="F21" s="16"/>
      <c r="G21" s="16"/>
      <c r="H21" s="16"/>
      <c r="I21" s="16"/>
      <c r="J21" s="16"/>
      <c r="K21" s="16"/>
      <c r="L21" s="16"/>
    </row>
    <row r="22" spans="2:12" x14ac:dyDescent="0.25">
      <c r="B22" s="16"/>
      <c r="C22" s="16" t="s">
        <v>601</v>
      </c>
      <c r="D22" s="16"/>
      <c r="E22" s="16"/>
      <c r="F22" s="16"/>
      <c r="G22" s="16"/>
      <c r="H22" s="16"/>
      <c r="I22" s="16"/>
      <c r="J22" s="16"/>
      <c r="K22" s="16"/>
      <c r="L22" s="16"/>
    </row>
    <row r="23" spans="2:12" x14ac:dyDescent="0.25">
      <c r="B23" s="16"/>
      <c r="C23" s="12" t="s">
        <v>90</v>
      </c>
      <c r="D23" s="16"/>
      <c r="E23" s="16"/>
      <c r="F23" s="131">
        <f>SUM(F19:F22)</f>
        <v>0</v>
      </c>
      <c r="G23" s="131">
        <f>SUM(G19:G22)</f>
        <v>0</v>
      </c>
      <c r="H23" s="131">
        <f>SUM(H19:H22)</f>
        <v>0</v>
      </c>
      <c r="I23" s="16"/>
      <c r="J23" s="16"/>
      <c r="K23" s="16"/>
      <c r="L23" s="16"/>
    </row>
    <row r="24" spans="2:12" x14ac:dyDescent="0.25">
      <c r="B24" s="10"/>
      <c r="C24" s="20" t="s">
        <v>603</v>
      </c>
      <c r="D24" s="16"/>
      <c r="E24" s="16"/>
      <c r="F24" s="16"/>
      <c r="G24" s="16"/>
      <c r="H24" s="16"/>
      <c r="I24" s="16"/>
      <c r="J24" s="16"/>
      <c r="K24" s="16"/>
      <c r="L24" s="16"/>
    </row>
    <row r="25" spans="2:12" x14ac:dyDescent="0.25">
      <c r="B25" s="10">
        <v>1</v>
      </c>
      <c r="C25" s="10"/>
      <c r="D25" s="16"/>
      <c r="E25" s="16"/>
      <c r="F25" s="16"/>
      <c r="G25" s="16"/>
      <c r="H25" s="16"/>
      <c r="I25" s="16"/>
      <c r="J25" s="16"/>
      <c r="K25" s="16"/>
      <c r="L25" s="16"/>
    </row>
    <row r="26" spans="2:12" x14ac:dyDescent="0.25">
      <c r="B26" s="10">
        <v>2</v>
      </c>
      <c r="C26" s="10"/>
      <c r="D26" s="16"/>
      <c r="E26" s="16"/>
      <c r="F26" s="16"/>
      <c r="G26" s="16"/>
      <c r="H26" s="16"/>
      <c r="I26" s="16"/>
      <c r="J26" s="16"/>
      <c r="K26" s="16"/>
      <c r="L26" s="16"/>
    </row>
    <row r="27" spans="2:12" x14ac:dyDescent="0.25">
      <c r="B27" s="10">
        <v>3</v>
      </c>
      <c r="C27" s="10"/>
      <c r="D27" s="16"/>
      <c r="E27" s="16"/>
      <c r="F27" s="16"/>
      <c r="G27" s="16"/>
      <c r="H27" s="16"/>
      <c r="I27" s="16"/>
      <c r="J27" s="16"/>
      <c r="K27" s="16"/>
      <c r="L27" s="16"/>
    </row>
    <row r="28" spans="2:12" x14ac:dyDescent="0.25">
      <c r="B28" s="16"/>
      <c r="C28" s="16" t="s">
        <v>601</v>
      </c>
      <c r="D28" s="16"/>
      <c r="E28" s="16"/>
      <c r="F28" s="16"/>
      <c r="G28" s="16"/>
      <c r="H28" s="16"/>
      <c r="I28" s="16"/>
      <c r="J28" s="16"/>
      <c r="K28" s="16"/>
      <c r="L28" s="16"/>
    </row>
    <row r="29" spans="2:12" x14ac:dyDescent="0.25">
      <c r="B29" s="16"/>
      <c r="C29" s="12" t="s">
        <v>90</v>
      </c>
      <c r="D29" s="16"/>
      <c r="E29" s="16"/>
      <c r="F29" s="131">
        <f>SUM(F25:F28)</f>
        <v>0</v>
      </c>
      <c r="G29" s="131">
        <f>SUM(G25:G28)</f>
        <v>0</v>
      </c>
      <c r="H29" s="131">
        <f>SUM(H25:H28)</f>
        <v>0</v>
      </c>
      <c r="I29" s="16"/>
      <c r="J29" s="16"/>
      <c r="K29" s="16"/>
      <c r="L29" s="16"/>
    </row>
    <row r="30" spans="2:12" x14ac:dyDescent="0.25">
      <c r="B30" s="10"/>
      <c r="C30" s="20" t="s">
        <v>604</v>
      </c>
      <c r="D30" s="16"/>
      <c r="E30" s="16"/>
      <c r="F30" s="16"/>
      <c r="G30" s="16"/>
      <c r="H30" s="16"/>
      <c r="I30" s="16"/>
      <c r="J30" s="16"/>
      <c r="K30" s="16"/>
      <c r="L30" s="16"/>
    </row>
    <row r="31" spans="2:12" x14ac:dyDescent="0.25">
      <c r="B31" s="10">
        <v>1</v>
      </c>
      <c r="C31" s="10"/>
      <c r="D31" s="16"/>
      <c r="E31" s="16"/>
      <c r="F31" s="16"/>
      <c r="G31" s="16"/>
      <c r="H31" s="16"/>
      <c r="I31" s="16"/>
      <c r="J31" s="16"/>
      <c r="K31" s="16"/>
      <c r="L31" s="16"/>
    </row>
    <row r="32" spans="2:12" x14ac:dyDescent="0.25">
      <c r="B32" s="10">
        <v>2</v>
      </c>
      <c r="C32" s="10"/>
      <c r="D32" s="16"/>
      <c r="E32" s="16"/>
      <c r="F32" s="16"/>
      <c r="G32" s="16"/>
      <c r="H32" s="16"/>
      <c r="I32" s="16"/>
      <c r="J32" s="16"/>
      <c r="K32" s="16"/>
      <c r="L32" s="16"/>
    </row>
    <row r="33" spans="2:12" x14ac:dyDescent="0.25">
      <c r="B33" s="10">
        <v>3</v>
      </c>
      <c r="C33" s="10"/>
      <c r="D33" s="16"/>
      <c r="E33" s="16"/>
      <c r="F33" s="16"/>
      <c r="G33" s="16"/>
      <c r="H33" s="16"/>
      <c r="I33" s="16"/>
      <c r="J33" s="16"/>
      <c r="K33" s="16"/>
      <c r="L33" s="16"/>
    </row>
    <row r="34" spans="2:12" x14ac:dyDescent="0.25">
      <c r="B34" s="16"/>
      <c r="C34" s="16" t="s">
        <v>601</v>
      </c>
      <c r="D34" s="16"/>
      <c r="E34" s="16"/>
      <c r="F34" s="16"/>
      <c r="G34" s="16"/>
      <c r="H34" s="16"/>
      <c r="I34" s="16"/>
      <c r="J34" s="16"/>
      <c r="K34" s="16"/>
      <c r="L34" s="16"/>
    </row>
    <row r="35" spans="2:12" x14ac:dyDescent="0.25">
      <c r="B35" s="16"/>
      <c r="C35" s="12" t="s">
        <v>90</v>
      </c>
      <c r="D35" s="16"/>
      <c r="E35" s="16"/>
      <c r="F35" s="131">
        <f>SUM(F31:F34)</f>
        <v>0</v>
      </c>
      <c r="G35" s="131">
        <f>SUM(G31:G34)</f>
        <v>0</v>
      </c>
      <c r="H35" s="131">
        <f>SUM(H31:H34)</f>
        <v>0</v>
      </c>
      <c r="I35" s="16"/>
      <c r="J35" s="16"/>
      <c r="K35" s="16"/>
      <c r="L35" s="16"/>
    </row>
    <row r="36" spans="2:12" x14ac:dyDescent="0.25">
      <c r="B36" s="10"/>
      <c r="C36" s="20" t="s">
        <v>605</v>
      </c>
      <c r="D36" s="16"/>
      <c r="E36" s="16"/>
      <c r="F36" s="16"/>
      <c r="G36" s="16"/>
      <c r="H36" s="16"/>
      <c r="I36" s="16"/>
      <c r="J36" s="16"/>
      <c r="K36" s="16"/>
      <c r="L36" s="16"/>
    </row>
    <row r="37" spans="2:12" x14ac:dyDescent="0.25">
      <c r="B37" s="10">
        <v>1</v>
      </c>
      <c r="C37" s="10"/>
      <c r="D37" s="16"/>
      <c r="E37" s="16"/>
      <c r="F37" s="16"/>
      <c r="G37" s="16"/>
      <c r="H37" s="16"/>
      <c r="I37" s="16"/>
      <c r="J37" s="16"/>
      <c r="K37" s="16"/>
      <c r="L37" s="16"/>
    </row>
    <row r="38" spans="2:12" x14ac:dyDescent="0.25">
      <c r="B38" s="10">
        <v>2</v>
      </c>
      <c r="C38" s="10"/>
      <c r="D38" s="16"/>
      <c r="E38" s="16"/>
      <c r="F38" s="16"/>
      <c r="G38" s="16"/>
      <c r="H38" s="16"/>
      <c r="I38" s="16"/>
      <c r="J38" s="16"/>
      <c r="K38" s="16"/>
      <c r="L38" s="16"/>
    </row>
    <row r="39" spans="2:12" x14ac:dyDescent="0.25">
      <c r="B39" s="10">
        <v>3</v>
      </c>
      <c r="C39" s="10"/>
      <c r="D39" s="16"/>
      <c r="E39" s="16"/>
      <c r="F39" s="16"/>
      <c r="G39" s="16"/>
      <c r="H39" s="16"/>
      <c r="I39" s="16"/>
      <c r="J39" s="16"/>
      <c r="K39" s="16"/>
      <c r="L39" s="16"/>
    </row>
    <row r="40" spans="2:12" x14ac:dyDescent="0.25">
      <c r="B40" s="16"/>
      <c r="C40" s="16" t="s">
        <v>601</v>
      </c>
      <c r="D40" s="16"/>
      <c r="E40" s="16"/>
      <c r="F40" s="16"/>
      <c r="G40" s="16"/>
      <c r="H40" s="16"/>
      <c r="I40" s="16"/>
      <c r="J40" s="16"/>
      <c r="K40" s="16"/>
      <c r="L40" s="16"/>
    </row>
    <row r="41" spans="2:12" x14ac:dyDescent="0.25">
      <c r="B41" s="16"/>
      <c r="C41" s="12" t="s">
        <v>90</v>
      </c>
      <c r="D41" s="16"/>
      <c r="E41" s="16"/>
      <c r="F41" s="131">
        <f>SUM(F37:F40)</f>
        <v>0</v>
      </c>
      <c r="G41" s="131">
        <f>SUM(G37:G40)</f>
        <v>0</v>
      </c>
      <c r="H41" s="131">
        <f>SUM(H37:H40)</f>
        <v>0</v>
      </c>
      <c r="I41" s="16"/>
      <c r="J41" s="16"/>
      <c r="K41" s="16"/>
      <c r="L41" s="16"/>
    </row>
    <row r="42" spans="2:12" x14ac:dyDescent="0.25">
      <c r="B42" s="10"/>
      <c r="C42" s="20" t="s">
        <v>606</v>
      </c>
      <c r="D42" s="16"/>
      <c r="E42" s="16"/>
      <c r="F42" s="16"/>
      <c r="G42" s="16"/>
      <c r="H42" s="16"/>
      <c r="I42" s="16"/>
      <c r="J42" s="16"/>
      <c r="K42" s="16"/>
      <c r="L42" s="16"/>
    </row>
    <row r="43" spans="2:12" x14ac:dyDescent="0.25">
      <c r="B43" s="10">
        <v>1</v>
      </c>
      <c r="C43" s="10"/>
      <c r="D43" s="16"/>
      <c r="E43" s="16"/>
      <c r="F43" s="16"/>
      <c r="G43" s="16"/>
      <c r="H43" s="16"/>
      <c r="I43" s="16"/>
      <c r="J43" s="16"/>
      <c r="K43" s="16"/>
      <c r="L43" s="16"/>
    </row>
    <row r="44" spans="2:12" x14ac:dyDescent="0.25">
      <c r="B44" s="10">
        <v>2</v>
      </c>
      <c r="C44" s="10"/>
      <c r="D44" s="16"/>
      <c r="E44" s="16"/>
      <c r="F44" s="16"/>
      <c r="G44" s="16"/>
      <c r="H44" s="16"/>
      <c r="I44" s="16"/>
      <c r="J44" s="16"/>
      <c r="K44" s="16"/>
      <c r="L44" s="16"/>
    </row>
    <row r="45" spans="2:12" x14ac:dyDescent="0.25">
      <c r="B45" s="10">
        <v>3</v>
      </c>
      <c r="C45" s="10"/>
      <c r="D45" s="16"/>
      <c r="E45" s="16"/>
      <c r="F45" s="16"/>
      <c r="G45" s="16"/>
      <c r="H45" s="16"/>
      <c r="I45" s="16"/>
      <c r="J45" s="16"/>
      <c r="K45" s="16"/>
      <c r="L45" s="16"/>
    </row>
    <row r="46" spans="2:12" x14ac:dyDescent="0.25">
      <c r="B46" s="16"/>
      <c r="C46" s="16" t="s">
        <v>601</v>
      </c>
      <c r="D46" s="16"/>
      <c r="E46" s="16"/>
      <c r="F46" s="16"/>
      <c r="G46" s="16"/>
      <c r="H46" s="16"/>
      <c r="I46" s="16"/>
      <c r="J46" s="16"/>
      <c r="K46" s="16"/>
      <c r="L46" s="16"/>
    </row>
    <row r="47" spans="2:12" x14ac:dyDescent="0.25">
      <c r="B47" s="16"/>
      <c r="C47" s="12" t="s">
        <v>90</v>
      </c>
      <c r="D47" s="16"/>
      <c r="E47" s="16"/>
      <c r="F47" s="131">
        <f>SUM(F43:F46)</f>
        <v>0</v>
      </c>
      <c r="G47" s="131">
        <f>SUM(G43:G46)</f>
        <v>0</v>
      </c>
      <c r="H47" s="131">
        <f>SUM(H43:H46)</f>
        <v>0</v>
      </c>
      <c r="I47" s="16"/>
      <c r="J47" s="16"/>
      <c r="K47" s="16"/>
      <c r="L47" s="16"/>
    </row>
    <row r="48" spans="2:12" ht="14.5" x14ac:dyDescent="0.25">
      <c r="B48" s="53" t="s">
        <v>607</v>
      </c>
      <c r="C48" s="41" t="s">
        <v>608</v>
      </c>
    </row>
  </sheetData>
  <mergeCells count="1">
    <mergeCell ref="B2:P2"/>
  </mergeCells>
  <pageMargins left="1.02" right="0.25" top="1" bottom="1" header="0.25" footer="0.25"/>
  <pageSetup paperSize="9" scale="41" orientation="landscape" r:id="rId1"/>
  <headerFooter alignWithMargins="0">
    <oddHeader>&amp;F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C00000"/>
  </sheetPr>
  <dimension ref="B2:P20"/>
  <sheetViews>
    <sheetView showGridLines="0" workbookViewId="0">
      <selection activeCell="B2" sqref="B2:P2"/>
    </sheetView>
  </sheetViews>
  <sheetFormatPr defaultColWidth="9.1796875" defaultRowHeight="14" x14ac:dyDescent="0.25"/>
  <cols>
    <col min="1" max="2" width="9.1796875" style="86"/>
    <col min="3" max="3" width="42" style="86" customWidth="1"/>
    <col min="4" max="4" width="16.1796875" style="86" customWidth="1"/>
    <col min="5" max="5" width="12.54296875" style="86" bestFit="1" customWidth="1"/>
    <col min="6" max="6" width="13.1796875" style="86" bestFit="1" customWidth="1"/>
    <col min="7" max="7" width="12.54296875" style="86" customWidth="1"/>
    <col min="8" max="8" width="16.1796875" style="86" customWidth="1"/>
    <col min="9" max="12" width="15.81640625" style="86" customWidth="1"/>
    <col min="13" max="16384" width="9.179687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G3" s="25" t="s">
        <v>609</v>
      </c>
    </row>
    <row r="5" spans="2:16" ht="15" customHeight="1" x14ac:dyDescent="0.25">
      <c r="B5" s="986" t="s">
        <v>2</v>
      </c>
      <c r="C5" s="946" t="s">
        <v>102</v>
      </c>
      <c r="D5" s="986" t="s">
        <v>104</v>
      </c>
      <c r="E5" s="1062" t="s">
        <v>484</v>
      </c>
      <c r="F5" s="1063"/>
      <c r="G5" s="1064"/>
      <c r="H5" s="986" t="s">
        <v>105</v>
      </c>
      <c r="I5" s="986"/>
      <c r="J5" s="986"/>
      <c r="K5" s="986"/>
      <c r="L5" s="986"/>
    </row>
    <row r="6" spans="2:16" ht="28" x14ac:dyDescent="0.25">
      <c r="B6" s="986"/>
      <c r="C6" s="946"/>
      <c r="D6" s="986"/>
      <c r="E6" s="7" t="s">
        <v>108</v>
      </c>
      <c r="F6" s="7" t="s">
        <v>109</v>
      </c>
      <c r="G6" s="7" t="s">
        <v>215</v>
      </c>
      <c r="H6" s="7" t="s">
        <v>265</v>
      </c>
      <c r="I6" s="7" t="s">
        <v>266</v>
      </c>
      <c r="J6" s="7" t="s">
        <v>267</v>
      </c>
      <c r="K6" s="7" t="s">
        <v>268</v>
      </c>
      <c r="L6" s="7" t="s">
        <v>269</v>
      </c>
    </row>
    <row r="7" spans="2:16" x14ac:dyDescent="0.25">
      <c r="B7" s="986"/>
      <c r="C7" s="946"/>
      <c r="D7" s="87" t="s">
        <v>113</v>
      </c>
      <c r="E7" s="7" t="s">
        <v>113</v>
      </c>
      <c r="F7" s="7" t="s">
        <v>114</v>
      </c>
      <c r="G7" s="7" t="s">
        <v>114</v>
      </c>
      <c r="H7" s="7" t="s">
        <v>115</v>
      </c>
      <c r="I7" s="7" t="s">
        <v>115</v>
      </c>
      <c r="J7" s="7" t="s">
        <v>115</v>
      </c>
      <c r="K7" s="7" t="s">
        <v>115</v>
      </c>
      <c r="L7" s="7" t="s">
        <v>115</v>
      </c>
    </row>
    <row r="8" spans="2:16" x14ac:dyDescent="0.25">
      <c r="B8" s="88">
        <v>1</v>
      </c>
      <c r="C8" s="17" t="s">
        <v>610</v>
      </c>
      <c r="D8" s="119">
        <f>'F16.1x'!H11</f>
        <v>0</v>
      </c>
      <c r="E8" s="17"/>
      <c r="F8" s="17"/>
      <c r="G8" s="119">
        <f>SUM(E8:F8)</f>
        <v>0</v>
      </c>
      <c r="H8" s="119">
        <f>'F16.1x'!H23</f>
        <v>0</v>
      </c>
      <c r="I8" s="119">
        <f>'F16.1x'!H29</f>
        <v>0</v>
      </c>
      <c r="J8" s="119">
        <f>'F16.1x'!H35</f>
        <v>0</v>
      </c>
      <c r="K8" s="119">
        <f>'F16.1x'!H41</f>
        <v>0</v>
      </c>
      <c r="L8" s="119">
        <f>'F16.1x'!H47</f>
        <v>0</v>
      </c>
    </row>
    <row r="9" spans="2:16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2:16" x14ac:dyDescent="0.25">
      <c r="B10" s="88">
        <v>2</v>
      </c>
      <c r="C10" s="89" t="s">
        <v>611</v>
      </c>
      <c r="D10" s="17"/>
      <c r="E10" s="17"/>
      <c r="F10" s="17"/>
      <c r="G10" s="17"/>
      <c r="H10" s="17"/>
      <c r="I10" s="17"/>
      <c r="J10" s="17"/>
      <c r="K10" s="17"/>
      <c r="L10" s="17"/>
    </row>
    <row r="11" spans="2:16" x14ac:dyDescent="0.25">
      <c r="B11" s="17"/>
      <c r="C11" s="17" t="s">
        <v>612</v>
      </c>
      <c r="D11" s="17"/>
      <c r="E11" s="17"/>
      <c r="F11" s="17"/>
      <c r="G11" s="17"/>
      <c r="H11" s="17"/>
      <c r="I11" s="17"/>
      <c r="J11" s="17"/>
      <c r="K11" s="17"/>
      <c r="L11" s="17"/>
    </row>
    <row r="12" spans="2:16" x14ac:dyDescent="0.25">
      <c r="B12" s="17"/>
      <c r="C12" s="17" t="s">
        <v>613</v>
      </c>
      <c r="D12" s="17"/>
      <c r="E12" s="17"/>
      <c r="F12" s="17"/>
      <c r="G12" s="17"/>
      <c r="H12" s="17"/>
      <c r="I12" s="17"/>
      <c r="J12" s="17"/>
      <c r="K12" s="17"/>
      <c r="L12" s="17"/>
    </row>
    <row r="13" spans="2:16" x14ac:dyDescent="0.25">
      <c r="B13" s="17"/>
      <c r="C13" s="17" t="s">
        <v>601</v>
      </c>
      <c r="D13" s="17"/>
      <c r="E13" s="17"/>
      <c r="F13" s="17"/>
      <c r="G13" s="17"/>
      <c r="H13" s="17"/>
      <c r="I13" s="17"/>
      <c r="J13" s="17"/>
      <c r="K13" s="17"/>
      <c r="L13" s="17"/>
    </row>
    <row r="14" spans="2:16" x14ac:dyDescent="0.25">
      <c r="B14" s="17"/>
      <c r="C14" s="89" t="s">
        <v>614</v>
      </c>
      <c r="D14" s="120">
        <f>SUM(D11:D13)</f>
        <v>0</v>
      </c>
      <c r="E14" s="17"/>
      <c r="F14" s="17"/>
      <c r="G14" s="120">
        <f>SUM(E14:F14)</f>
        <v>0</v>
      </c>
      <c r="H14" s="120">
        <f t="shared" ref="H14:L14" si="0">SUM(H11:H13)</f>
        <v>0</v>
      </c>
      <c r="I14" s="120">
        <f t="shared" si="0"/>
        <v>0</v>
      </c>
      <c r="J14" s="120">
        <f t="shared" si="0"/>
        <v>0</v>
      </c>
      <c r="K14" s="120">
        <f t="shared" si="0"/>
        <v>0</v>
      </c>
      <c r="L14" s="120">
        <f t="shared" si="0"/>
        <v>0</v>
      </c>
    </row>
    <row r="15" spans="2:16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2:16" x14ac:dyDescent="0.25">
      <c r="B16" s="88">
        <v>3</v>
      </c>
      <c r="C16" s="17" t="s">
        <v>615</v>
      </c>
      <c r="D16" s="17"/>
      <c r="E16" s="17"/>
      <c r="F16" s="17"/>
      <c r="G16" s="17"/>
      <c r="H16" s="17"/>
      <c r="I16" s="17"/>
      <c r="J16" s="17"/>
      <c r="K16" s="17"/>
      <c r="L16" s="17"/>
    </row>
    <row r="17" spans="2:12" x14ac:dyDescent="0.25">
      <c r="B17" s="88">
        <v>4</v>
      </c>
      <c r="C17" s="17" t="s">
        <v>616</v>
      </c>
      <c r="D17" s="17"/>
      <c r="E17" s="17"/>
      <c r="F17" s="17"/>
      <c r="G17" s="17"/>
      <c r="H17" s="17"/>
      <c r="I17" s="17"/>
      <c r="J17" s="17"/>
      <c r="K17" s="17"/>
      <c r="L17" s="17"/>
    </row>
    <row r="18" spans="2:12" x14ac:dyDescent="0.25">
      <c r="B18" s="88">
        <v>5</v>
      </c>
      <c r="C18" s="17" t="s">
        <v>617</v>
      </c>
      <c r="D18" s="17"/>
      <c r="E18" s="17"/>
      <c r="F18" s="17"/>
      <c r="G18" s="17"/>
      <c r="H18" s="17"/>
      <c r="I18" s="17"/>
      <c r="J18" s="17"/>
      <c r="K18" s="17"/>
      <c r="L18" s="17"/>
    </row>
    <row r="19" spans="2:12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2:12" x14ac:dyDescent="0.25">
      <c r="B20" s="88">
        <v>6</v>
      </c>
      <c r="C20" s="89" t="s">
        <v>618</v>
      </c>
      <c r="D20" s="118">
        <f>D8+D14+SUM(D16:D18)</f>
        <v>0</v>
      </c>
      <c r="E20" s="17"/>
      <c r="F20" s="17"/>
      <c r="G20" s="118">
        <f t="shared" ref="G20:L20" si="1">G8+G14+SUM(G16:G18)</f>
        <v>0</v>
      </c>
      <c r="H20" s="118">
        <f t="shared" si="1"/>
        <v>0</v>
      </c>
      <c r="I20" s="118">
        <f t="shared" si="1"/>
        <v>0</v>
      </c>
      <c r="J20" s="118">
        <f t="shared" si="1"/>
        <v>0</v>
      </c>
      <c r="K20" s="118">
        <f t="shared" si="1"/>
        <v>0</v>
      </c>
      <c r="L20" s="118">
        <f t="shared" si="1"/>
        <v>0</v>
      </c>
    </row>
  </sheetData>
  <mergeCells count="6">
    <mergeCell ref="B2:P2"/>
    <mergeCell ref="H5:L5"/>
    <mergeCell ref="D5:D6"/>
    <mergeCell ref="B5:B7"/>
    <mergeCell ref="C5:C7"/>
    <mergeCell ref="E5: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C00000"/>
    <pageSetUpPr fitToPage="1"/>
  </sheetPr>
  <dimension ref="B1:P66"/>
  <sheetViews>
    <sheetView showGridLines="0" zoomScaleSheetLayoutView="90" workbookViewId="0">
      <selection activeCell="B2" sqref="B2:P2"/>
    </sheetView>
  </sheetViews>
  <sheetFormatPr defaultColWidth="9.1796875" defaultRowHeight="14" x14ac:dyDescent="0.25"/>
  <cols>
    <col min="1" max="1" width="4.1796875" style="4" customWidth="1"/>
    <col min="2" max="2" width="9.1796875" style="4"/>
    <col min="3" max="3" width="23.81640625" style="4" customWidth="1"/>
    <col min="4" max="4" width="14.1796875" style="4" customWidth="1"/>
    <col min="5" max="6" width="13.1796875" style="4" customWidth="1"/>
    <col min="7" max="7" width="10.81640625" style="4" customWidth="1"/>
    <col min="8" max="8" width="14.81640625" style="4" customWidth="1"/>
    <col min="9" max="9" width="10.81640625" style="4" customWidth="1"/>
    <col min="10" max="10" width="15.1796875" style="4" customWidth="1"/>
    <col min="11" max="12" width="10.81640625" style="4" customWidth="1"/>
    <col min="13" max="13" width="13.81640625" style="4" customWidth="1"/>
    <col min="14" max="14" width="15.1796875" style="4" customWidth="1"/>
    <col min="15" max="15" width="10.81640625" style="4" customWidth="1"/>
    <col min="16" max="16" width="13.81640625" style="4" bestFit="1" customWidth="1"/>
    <col min="17" max="22" width="11.81640625" style="4" bestFit="1" customWidth="1"/>
    <col min="23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619</v>
      </c>
      <c r="I3" s="25"/>
    </row>
    <row r="4" spans="2:16" ht="14.5" thickBot="1" x14ac:dyDescent="0.3">
      <c r="K4" s="25"/>
      <c r="O4" s="22" t="s">
        <v>101</v>
      </c>
    </row>
    <row r="5" spans="2:16" x14ac:dyDescent="0.25">
      <c r="B5" s="1065" t="s">
        <v>104</v>
      </c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7"/>
    </row>
    <row r="6" spans="2:16" ht="14.25" customHeight="1" x14ac:dyDescent="0.25">
      <c r="B6" s="1068" t="s">
        <v>513</v>
      </c>
      <c r="C6" s="1070" t="s">
        <v>620</v>
      </c>
      <c r="D6" s="1072" t="s">
        <v>621</v>
      </c>
      <c r="E6" s="1072" t="s">
        <v>622</v>
      </c>
      <c r="F6" s="1072" t="s">
        <v>623</v>
      </c>
      <c r="G6" s="1072"/>
      <c r="H6" s="1072"/>
      <c r="I6" s="1072"/>
      <c r="J6" s="1072" t="s">
        <v>624</v>
      </c>
      <c r="K6" s="1072"/>
      <c r="L6" s="1072"/>
      <c r="M6" s="1072"/>
      <c r="N6" s="1072" t="s">
        <v>625</v>
      </c>
      <c r="O6" s="1074"/>
    </row>
    <row r="7" spans="2:16" ht="56.5" thickBot="1" x14ac:dyDescent="0.3">
      <c r="B7" s="1069"/>
      <c r="C7" s="1071"/>
      <c r="D7" s="1073"/>
      <c r="E7" s="1073"/>
      <c r="F7" s="56" t="s">
        <v>626</v>
      </c>
      <c r="G7" s="56" t="s">
        <v>627</v>
      </c>
      <c r="H7" s="56" t="s">
        <v>628</v>
      </c>
      <c r="I7" s="56" t="s">
        <v>629</v>
      </c>
      <c r="J7" s="56" t="s">
        <v>630</v>
      </c>
      <c r="K7" s="56" t="s">
        <v>627</v>
      </c>
      <c r="L7" s="56" t="s">
        <v>631</v>
      </c>
      <c r="M7" s="56" t="s">
        <v>632</v>
      </c>
      <c r="N7" s="56" t="s">
        <v>626</v>
      </c>
      <c r="O7" s="57" t="s">
        <v>629</v>
      </c>
    </row>
    <row r="8" spans="2:16" x14ac:dyDescent="0.25">
      <c r="B8" s="55">
        <v>1</v>
      </c>
      <c r="C8" s="58" t="s">
        <v>633</v>
      </c>
      <c r="D8" s="59"/>
      <c r="E8" s="60"/>
      <c r="F8" s="61"/>
      <c r="G8" s="62"/>
      <c r="H8" s="61"/>
      <c r="I8" s="61"/>
      <c r="J8" s="61"/>
      <c r="K8" s="63"/>
      <c r="L8" s="61"/>
      <c r="M8" s="61"/>
      <c r="N8" s="61"/>
      <c r="O8" s="64"/>
    </row>
    <row r="9" spans="2:16" x14ac:dyDescent="0.25">
      <c r="B9" s="65">
        <v>2</v>
      </c>
      <c r="C9" s="66" t="s">
        <v>575</v>
      </c>
      <c r="D9" s="67"/>
      <c r="E9" s="68"/>
      <c r="F9" s="69"/>
      <c r="G9" s="70"/>
      <c r="H9" s="69"/>
      <c r="I9" s="69"/>
      <c r="J9" s="69"/>
      <c r="K9" s="71"/>
      <c r="L9" s="69"/>
      <c r="M9" s="69"/>
      <c r="N9" s="69"/>
      <c r="O9" s="72"/>
    </row>
    <row r="10" spans="2:16" x14ac:dyDescent="0.25">
      <c r="B10" s="65">
        <v>3</v>
      </c>
      <c r="C10" s="73" t="s">
        <v>634</v>
      </c>
      <c r="D10" s="67"/>
      <c r="E10" s="68"/>
      <c r="F10" s="69"/>
      <c r="G10" s="70"/>
      <c r="H10" s="69"/>
      <c r="I10" s="69"/>
      <c r="J10" s="69"/>
      <c r="K10" s="71"/>
      <c r="L10" s="69"/>
      <c r="M10" s="69"/>
      <c r="N10" s="69"/>
      <c r="O10" s="72"/>
    </row>
    <row r="11" spans="2:16" x14ac:dyDescent="0.25">
      <c r="B11" s="65"/>
      <c r="C11" s="73" t="s">
        <v>601</v>
      </c>
      <c r="D11" s="67"/>
      <c r="E11" s="74"/>
      <c r="F11" s="69"/>
      <c r="G11" s="70"/>
      <c r="H11" s="71"/>
      <c r="I11" s="69"/>
      <c r="J11" s="69"/>
      <c r="K11" s="71"/>
      <c r="L11" s="69"/>
      <c r="M11" s="69"/>
      <c r="N11" s="69"/>
      <c r="O11" s="72"/>
    </row>
    <row r="12" spans="2:16" ht="14.5" thickBot="1" x14ac:dyDescent="0.3">
      <c r="B12" s="75"/>
      <c r="C12" s="76" t="s">
        <v>90</v>
      </c>
      <c r="D12" s="76"/>
      <c r="E12" s="77"/>
      <c r="F12" s="134">
        <f>SUM(F8:F11)</f>
        <v>0</v>
      </c>
      <c r="G12" s="134">
        <f>SUM(G8:G11)</f>
        <v>0</v>
      </c>
      <c r="H12" s="134">
        <f>SUM(H8:H11)</f>
        <v>0</v>
      </c>
      <c r="I12" s="134">
        <f>SUM(I8:I11)</f>
        <v>0</v>
      </c>
      <c r="J12" s="134">
        <f>SUM(J8:J11)</f>
        <v>0</v>
      </c>
      <c r="K12" s="134">
        <f t="shared" ref="K12:O12" si="0">SUM(K8:K11)</f>
        <v>0</v>
      </c>
      <c r="L12" s="134">
        <f t="shared" si="0"/>
        <v>0</v>
      </c>
      <c r="M12" s="134">
        <f t="shared" si="0"/>
        <v>0</v>
      </c>
      <c r="N12" s="134">
        <f t="shared" si="0"/>
        <v>0</v>
      </c>
      <c r="O12" s="134">
        <f t="shared" si="0"/>
        <v>0</v>
      </c>
    </row>
    <row r="13" spans="2:16" ht="14.5" thickBot="1" x14ac:dyDescent="0.3"/>
    <row r="14" spans="2:16" x14ac:dyDescent="0.25">
      <c r="B14" s="1065" t="s">
        <v>484</v>
      </c>
      <c r="C14" s="1066"/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7"/>
    </row>
    <row r="15" spans="2:16" ht="14.25" customHeight="1" x14ac:dyDescent="0.25">
      <c r="B15" s="1068" t="s">
        <v>513</v>
      </c>
      <c r="C15" s="1070" t="s">
        <v>620</v>
      </c>
      <c r="D15" s="1072" t="s">
        <v>621</v>
      </c>
      <c r="E15" s="1072" t="s">
        <v>622</v>
      </c>
      <c r="F15" s="1072" t="s">
        <v>623</v>
      </c>
      <c r="G15" s="1072"/>
      <c r="H15" s="1072"/>
      <c r="I15" s="1072"/>
      <c r="J15" s="1072" t="s">
        <v>624</v>
      </c>
      <c r="K15" s="1072"/>
      <c r="L15" s="1072"/>
      <c r="M15" s="1072"/>
      <c r="N15" s="1072" t="s">
        <v>625</v>
      </c>
      <c r="O15" s="1074"/>
    </row>
    <row r="16" spans="2:16" ht="56.5" thickBot="1" x14ac:dyDescent="0.3">
      <c r="B16" s="1069"/>
      <c r="C16" s="1071"/>
      <c r="D16" s="1073"/>
      <c r="E16" s="1073"/>
      <c r="F16" s="56" t="s">
        <v>626</v>
      </c>
      <c r="G16" s="56" t="s">
        <v>627</v>
      </c>
      <c r="H16" s="56" t="s">
        <v>628</v>
      </c>
      <c r="I16" s="56" t="s">
        <v>629</v>
      </c>
      <c r="J16" s="56" t="s">
        <v>630</v>
      </c>
      <c r="K16" s="56" t="s">
        <v>627</v>
      </c>
      <c r="L16" s="56" t="s">
        <v>631</v>
      </c>
      <c r="M16" s="56" t="s">
        <v>632</v>
      </c>
      <c r="N16" s="56" t="s">
        <v>626</v>
      </c>
      <c r="O16" s="57" t="s">
        <v>629</v>
      </c>
    </row>
    <row r="17" spans="2:15" x14ac:dyDescent="0.25">
      <c r="B17" s="55">
        <v>1</v>
      </c>
      <c r="C17" s="58" t="s">
        <v>633</v>
      </c>
      <c r="D17" s="59"/>
      <c r="E17" s="60"/>
      <c r="F17" s="61"/>
      <c r="G17" s="62"/>
      <c r="H17" s="61"/>
      <c r="I17" s="61"/>
      <c r="J17" s="61"/>
      <c r="K17" s="63"/>
      <c r="L17" s="61"/>
      <c r="M17" s="61"/>
      <c r="N17" s="61"/>
      <c r="O17" s="64"/>
    </row>
    <row r="18" spans="2:15" x14ac:dyDescent="0.25">
      <c r="B18" s="65">
        <v>2</v>
      </c>
      <c r="C18" s="66" t="s">
        <v>575</v>
      </c>
      <c r="D18" s="67"/>
      <c r="E18" s="68"/>
      <c r="F18" s="69"/>
      <c r="G18" s="70"/>
      <c r="H18" s="69"/>
      <c r="I18" s="69"/>
      <c r="J18" s="69"/>
      <c r="K18" s="71"/>
      <c r="L18" s="69"/>
      <c r="M18" s="69"/>
      <c r="N18" s="69"/>
      <c r="O18" s="72"/>
    </row>
    <row r="19" spans="2:15" x14ac:dyDescent="0.25">
      <c r="B19" s="65">
        <v>3</v>
      </c>
      <c r="C19" s="73" t="s">
        <v>634</v>
      </c>
      <c r="D19" s="67"/>
      <c r="E19" s="68"/>
      <c r="F19" s="69"/>
      <c r="G19" s="70"/>
      <c r="H19" s="69"/>
      <c r="I19" s="69"/>
      <c r="J19" s="69"/>
      <c r="K19" s="71"/>
      <c r="L19" s="69"/>
      <c r="M19" s="69"/>
      <c r="N19" s="69"/>
      <c r="O19" s="72"/>
    </row>
    <row r="20" spans="2:15" x14ac:dyDescent="0.25">
      <c r="B20" s="65"/>
      <c r="C20" s="73" t="s">
        <v>601</v>
      </c>
      <c r="D20" s="67"/>
      <c r="E20" s="74"/>
      <c r="F20" s="69"/>
      <c r="G20" s="70"/>
      <c r="H20" s="71"/>
      <c r="I20" s="69"/>
      <c r="J20" s="69"/>
      <c r="K20" s="71"/>
      <c r="L20" s="69"/>
      <c r="M20" s="69"/>
      <c r="N20" s="69"/>
      <c r="O20" s="72"/>
    </row>
    <row r="21" spans="2:15" ht="14.5" thickBot="1" x14ac:dyDescent="0.3">
      <c r="B21" s="75"/>
      <c r="C21" s="76" t="s">
        <v>90</v>
      </c>
      <c r="D21" s="76"/>
      <c r="E21" s="77"/>
      <c r="F21" s="134">
        <f>SUM(F17:F20)</f>
        <v>0</v>
      </c>
      <c r="G21" s="134">
        <f>SUM(G17:G20)</f>
        <v>0</v>
      </c>
      <c r="H21" s="134">
        <f>SUM(H17:H20)</f>
        <v>0</v>
      </c>
      <c r="I21" s="134">
        <f>SUM(I17:I20)</f>
        <v>0</v>
      </c>
      <c r="J21" s="134">
        <f>SUM(J17:J20)</f>
        <v>0</v>
      </c>
      <c r="K21" s="134">
        <f t="shared" ref="K21" si="1">SUM(K17:K20)</f>
        <v>0</v>
      </c>
      <c r="L21" s="134">
        <f t="shared" ref="L21" si="2">SUM(L17:L20)</f>
        <v>0</v>
      </c>
      <c r="M21" s="134">
        <f t="shared" ref="M21" si="3">SUM(M17:M20)</f>
        <v>0</v>
      </c>
      <c r="N21" s="134">
        <f t="shared" ref="N21" si="4">SUM(N17:N20)</f>
        <v>0</v>
      </c>
      <c r="O21" s="134">
        <f t="shared" ref="O21" si="5">SUM(O17:O20)</f>
        <v>0</v>
      </c>
    </row>
    <row r="22" spans="2:15" ht="14.5" thickBot="1" x14ac:dyDescent="0.3"/>
    <row r="23" spans="2:15" x14ac:dyDescent="0.25">
      <c r="B23" s="1065" t="s">
        <v>602</v>
      </c>
      <c r="C23" s="1066"/>
      <c r="D23" s="1066"/>
      <c r="E23" s="1066"/>
      <c r="F23" s="1066"/>
      <c r="G23" s="1066"/>
      <c r="H23" s="1066"/>
      <c r="I23" s="1066"/>
      <c r="J23" s="1066"/>
      <c r="K23" s="1066"/>
      <c r="L23" s="1066"/>
      <c r="M23" s="1066"/>
      <c r="N23" s="1066"/>
      <c r="O23" s="1067"/>
    </row>
    <row r="24" spans="2:15" x14ac:dyDescent="0.25">
      <c r="B24" s="1068" t="s">
        <v>513</v>
      </c>
      <c r="C24" s="1070" t="s">
        <v>620</v>
      </c>
      <c r="D24" s="1072" t="s">
        <v>621</v>
      </c>
      <c r="E24" s="1072" t="s">
        <v>622</v>
      </c>
      <c r="F24" s="1072" t="s">
        <v>623</v>
      </c>
      <c r="G24" s="1072"/>
      <c r="H24" s="1072"/>
      <c r="I24" s="1072"/>
      <c r="J24" s="1072" t="s">
        <v>624</v>
      </c>
      <c r="K24" s="1072"/>
      <c r="L24" s="1072"/>
      <c r="M24" s="1072"/>
      <c r="N24" s="1072" t="s">
        <v>625</v>
      </c>
      <c r="O24" s="1074"/>
    </row>
    <row r="25" spans="2:15" ht="56.5" thickBot="1" x14ac:dyDescent="0.3">
      <c r="B25" s="1069"/>
      <c r="C25" s="1071"/>
      <c r="D25" s="1073"/>
      <c r="E25" s="1073"/>
      <c r="F25" s="56" t="s">
        <v>626</v>
      </c>
      <c r="G25" s="56" t="s">
        <v>627</v>
      </c>
      <c r="H25" s="56" t="s">
        <v>628</v>
      </c>
      <c r="I25" s="56" t="s">
        <v>629</v>
      </c>
      <c r="J25" s="56" t="s">
        <v>630</v>
      </c>
      <c r="K25" s="56" t="s">
        <v>627</v>
      </c>
      <c r="L25" s="56" t="s">
        <v>631</v>
      </c>
      <c r="M25" s="56" t="s">
        <v>632</v>
      </c>
      <c r="N25" s="56" t="s">
        <v>626</v>
      </c>
      <c r="O25" s="57" t="s">
        <v>629</v>
      </c>
    </row>
    <row r="26" spans="2:15" x14ac:dyDescent="0.25">
      <c r="B26" s="55">
        <v>1</v>
      </c>
      <c r="C26" s="58" t="s">
        <v>633</v>
      </c>
      <c r="D26" s="59"/>
      <c r="E26" s="60"/>
      <c r="F26" s="61"/>
      <c r="G26" s="62"/>
      <c r="H26" s="61"/>
      <c r="I26" s="61"/>
      <c r="J26" s="61"/>
      <c r="K26" s="63"/>
      <c r="L26" s="61"/>
      <c r="M26" s="61"/>
      <c r="N26" s="61"/>
      <c r="O26" s="64"/>
    </row>
    <row r="27" spans="2:15" x14ac:dyDescent="0.25">
      <c r="B27" s="65">
        <v>2</v>
      </c>
      <c r="C27" s="66" t="s">
        <v>575</v>
      </c>
      <c r="D27" s="67"/>
      <c r="E27" s="68"/>
      <c r="F27" s="69"/>
      <c r="G27" s="70"/>
      <c r="H27" s="69"/>
      <c r="I27" s="69"/>
      <c r="J27" s="69"/>
      <c r="K27" s="71"/>
      <c r="L27" s="69"/>
      <c r="M27" s="69"/>
      <c r="N27" s="69"/>
      <c r="O27" s="72"/>
    </row>
    <row r="28" spans="2:15" x14ac:dyDescent="0.25">
      <c r="B28" s="65">
        <v>3</v>
      </c>
      <c r="C28" s="73" t="s">
        <v>634</v>
      </c>
      <c r="D28" s="67"/>
      <c r="E28" s="68"/>
      <c r="F28" s="69"/>
      <c r="G28" s="70"/>
      <c r="H28" s="69"/>
      <c r="I28" s="69"/>
      <c r="J28" s="69"/>
      <c r="K28" s="71"/>
      <c r="L28" s="69"/>
      <c r="M28" s="69"/>
      <c r="N28" s="69"/>
      <c r="O28" s="72"/>
    </row>
    <row r="29" spans="2:15" x14ac:dyDescent="0.25">
      <c r="B29" s="65"/>
      <c r="C29" s="73" t="s">
        <v>601</v>
      </c>
      <c r="D29" s="67"/>
      <c r="E29" s="74"/>
      <c r="F29" s="69"/>
      <c r="G29" s="70"/>
      <c r="H29" s="71"/>
      <c r="I29" s="69"/>
      <c r="J29" s="69"/>
      <c r="K29" s="71"/>
      <c r="L29" s="69"/>
      <c r="M29" s="69"/>
      <c r="N29" s="69"/>
      <c r="O29" s="72"/>
    </row>
    <row r="30" spans="2:15" ht="14.5" thickBot="1" x14ac:dyDescent="0.3">
      <c r="B30" s="75"/>
      <c r="C30" s="76" t="s">
        <v>90</v>
      </c>
      <c r="D30" s="76"/>
      <c r="E30" s="77"/>
      <c r="F30" s="134">
        <f>SUM(F26:F29)</f>
        <v>0</v>
      </c>
      <c r="G30" s="134">
        <f>SUM(G26:G29)</f>
        <v>0</v>
      </c>
      <c r="H30" s="134">
        <f>SUM(H26:H29)</f>
        <v>0</v>
      </c>
      <c r="I30" s="134">
        <f>SUM(I26:I29)</f>
        <v>0</v>
      </c>
      <c r="J30" s="134">
        <f>SUM(J26:J29)</f>
        <v>0</v>
      </c>
      <c r="K30" s="134">
        <f t="shared" ref="K30" si="6">SUM(K26:K29)</f>
        <v>0</v>
      </c>
      <c r="L30" s="134">
        <f t="shared" ref="L30" si="7">SUM(L26:L29)</f>
        <v>0</v>
      </c>
      <c r="M30" s="134">
        <f t="shared" ref="M30" si="8">SUM(M26:M29)</f>
        <v>0</v>
      </c>
      <c r="N30" s="134">
        <f t="shared" ref="N30" si="9">SUM(N26:N29)</f>
        <v>0</v>
      </c>
      <c r="O30" s="134">
        <f t="shared" ref="O30" si="10">SUM(O26:O29)</f>
        <v>0</v>
      </c>
    </row>
    <row r="31" spans="2:15" ht="14.5" thickBot="1" x14ac:dyDescent="0.3"/>
    <row r="32" spans="2:15" x14ac:dyDescent="0.25">
      <c r="B32" s="1065" t="s">
        <v>603</v>
      </c>
      <c r="C32" s="1066"/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7"/>
    </row>
    <row r="33" spans="2:15" x14ac:dyDescent="0.25">
      <c r="B33" s="1068" t="s">
        <v>513</v>
      </c>
      <c r="C33" s="1070" t="s">
        <v>620</v>
      </c>
      <c r="D33" s="1072" t="s">
        <v>621</v>
      </c>
      <c r="E33" s="1072" t="s">
        <v>622</v>
      </c>
      <c r="F33" s="1072" t="s">
        <v>623</v>
      </c>
      <c r="G33" s="1072"/>
      <c r="H33" s="1072"/>
      <c r="I33" s="1072"/>
      <c r="J33" s="1072" t="s">
        <v>624</v>
      </c>
      <c r="K33" s="1072"/>
      <c r="L33" s="1072"/>
      <c r="M33" s="1072"/>
      <c r="N33" s="1072" t="s">
        <v>625</v>
      </c>
      <c r="O33" s="1074"/>
    </row>
    <row r="34" spans="2:15" ht="56.5" thickBot="1" x14ac:dyDescent="0.3">
      <c r="B34" s="1069"/>
      <c r="C34" s="1071"/>
      <c r="D34" s="1073"/>
      <c r="E34" s="1073"/>
      <c r="F34" s="56" t="s">
        <v>626</v>
      </c>
      <c r="G34" s="56" t="s">
        <v>627</v>
      </c>
      <c r="H34" s="56" t="s">
        <v>628</v>
      </c>
      <c r="I34" s="56" t="s">
        <v>629</v>
      </c>
      <c r="J34" s="56" t="s">
        <v>630</v>
      </c>
      <c r="K34" s="56" t="s">
        <v>627</v>
      </c>
      <c r="L34" s="56" t="s">
        <v>631</v>
      </c>
      <c r="M34" s="56" t="s">
        <v>632</v>
      </c>
      <c r="N34" s="56" t="s">
        <v>626</v>
      </c>
      <c r="O34" s="57" t="s">
        <v>629</v>
      </c>
    </row>
    <row r="35" spans="2:15" x14ac:dyDescent="0.25">
      <c r="B35" s="55">
        <v>1</v>
      </c>
      <c r="C35" s="58" t="s">
        <v>633</v>
      </c>
      <c r="D35" s="59"/>
      <c r="E35" s="60"/>
      <c r="F35" s="61"/>
      <c r="G35" s="62"/>
      <c r="H35" s="61"/>
      <c r="I35" s="61"/>
      <c r="J35" s="61"/>
      <c r="K35" s="63"/>
      <c r="L35" s="61"/>
      <c r="M35" s="61"/>
      <c r="N35" s="61"/>
      <c r="O35" s="64"/>
    </row>
    <row r="36" spans="2:15" x14ac:dyDescent="0.25">
      <c r="B36" s="65">
        <v>2</v>
      </c>
      <c r="C36" s="66" t="s">
        <v>575</v>
      </c>
      <c r="D36" s="67"/>
      <c r="E36" s="68"/>
      <c r="F36" s="69"/>
      <c r="G36" s="70"/>
      <c r="H36" s="69"/>
      <c r="I36" s="69"/>
      <c r="J36" s="69"/>
      <c r="K36" s="71"/>
      <c r="L36" s="69"/>
      <c r="M36" s="69"/>
      <c r="N36" s="69"/>
      <c r="O36" s="72"/>
    </row>
    <row r="37" spans="2:15" x14ac:dyDescent="0.25">
      <c r="B37" s="65">
        <v>3</v>
      </c>
      <c r="C37" s="73" t="s">
        <v>634</v>
      </c>
      <c r="D37" s="67"/>
      <c r="E37" s="68"/>
      <c r="F37" s="69"/>
      <c r="G37" s="70"/>
      <c r="H37" s="69"/>
      <c r="I37" s="69"/>
      <c r="J37" s="69"/>
      <c r="K37" s="71"/>
      <c r="L37" s="69"/>
      <c r="M37" s="69"/>
      <c r="N37" s="69"/>
      <c r="O37" s="72"/>
    </row>
    <row r="38" spans="2:15" x14ac:dyDescent="0.25">
      <c r="B38" s="65"/>
      <c r="C38" s="73" t="s">
        <v>601</v>
      </c>
      <c r="D38" s="67"/>
      <c r="E38" s="74"/>
      <c r="F38" s="69"/>
      <c r="G38" s="70"/>
      <c r="H38" s="71"/>
      <c r="I38" s="69"/>
      <c r="J38" s="69"/>
      <c r="K38" s="71"/>
      <c r="L38" s="69"/>
      <c r="M38" s="69"/>
      <c r="N38" s="69"/>
      <c r="O38" s="72"/>
    </row>
    <row r="39" spans="2:15" ht="14.5" thickBot="1" x14ac:dyDescent="0.3">
      <c r="B39" s="75"/>
      <c r="C39" s="76" t="s">
        <v>90</v>
      </c>
      <c r="D39" s="76"/>
      <c r="E39" s="77"/>
      <c r="F39" s="134">
        <f>SUM(F35:F38)</f>
        <v>0</v>
      </c>
      <c r="G39" s="134">
        <f>SUM(G35:G38)</f>
        <v>0</v>
      </c>
      <c r="H39" s="134">
        <f>SUM(H35:H38)</f>
        <v>0</v>
      </c>
      <c r="I39" s="134">
        <f>SUM(I35:I38)</f>
        <v>0</v>
      </c>
      <c r="J39" s="134">
        <f>SUM(J35:J38)</f>
        <v>0</v>
      </c>
      <c r="K39" s="134">
        <f t="shared" ref="K39" si="11">SUM(K35:K38)</f>
        <v>0</v>
      </c>
      <c r="L39" s="134">
        <f t="shared" ref="L39" si="12">SUM(L35:L38)</f>
        <v>0</v>
      </c>
      <c r="M39" s="134">
        <f t="shared" ref="M39" si="13">SUM(M35:M38)</f>
        <v>0</v>
      </c>
      <c r="N39" s="134">
        <f t="shared" ref="N39" si="14">SUM(N35:N38)</f>
        <v>0</v>
      </c>
      <c r="O39" s="134">
        <f t="shared" ref="O39" si="15">SUM(O35:O38)</f>
        <v>0</v>
      </c>
    </row>
    <row r="40" spans="2:15" ht="14.5" thickBot="1" x14ac:dyDescent="0.3"/>
    <row r="41" spans="2:15" x14ac:dyDescent="0.25">
      <c r="B41" s="1065" t="s">
        <v>604</v>
      </c>
      <c r="C41" s="1066"/>
      <c r="D41" s="1066"/>
      <c r="E41" s="1066"/>
      <c r="F41" s="1066"/>
      <c r="G41" s="1066"/>
      <c r="H41" s="1066"/>
      <c r="I41" s="1066"/>
      <c r="J41" s="1066"/>
      <c r="K41" s="1066"/>
      <c r="L41" s="1066"/>
      <c r="M41" s="1066"/>
      <c r="N41" s="1066"/>
      <c r="O41" s="1067"/>
    </row>
    <row r="42" spans="2:15" x14ac:dyDescent="0.25">
      <c r="B42" s="1068" t="s">
        <v>513</v>
      </c>
      <c r="C42" s="1070" t="s">
        <v>620</v>
      </c>
      <c r="D42" s="1072" t="s">
        <v>621</v>
      </c>
      <c r="E42" s="1072" t="s">
        <v>622</v>
      </c>
      <c r="F42" s="1072" t="s">
        <v>623</v>
      </c>
      <c r="G42" s="1072"/>
      <c r="H42" s="1072"/>
      <c r="I42" s="1072"/>
      <c r="J42" s="1072" t="s">
        <v>624</v>
      </c>
      <c r="K42" s="1072"/>
      <c r="L42" s="1072"/>
      <c r="M42" s="1072"/>
      <c r="N42" s="1072" t="s">
        <v>625</v>
      </c>
      <c r="O42" s="1074"/>
    </row>
    <row r="43" spans="2:15" ht="56.5" thickBot="1" x14ac:dyDescent="0.3">
      <c r="B43" s="1069"/>
      <c r="C43" s="1071"/>
      <c r="D43" s="1073"/>
      <c r="E43" s="1073"/>
      <c r="F43" s="56" t="s">
        <v>626</v>
      </c>
      <c r="G43" s="56" t="s">
        <v>627</v>
      </c>
      <c r="H43" s="56" t="s">
        <v>628</v>
      </c>
      <c r="I43" s="56" t="s">
        <v>629</v>
      </c>
      <c r="J43" s="56" t="s">
        <v>630</v>
      </c>
      <c r="K43" s="56" t="s">
        <v>627</v>
      </c>
      <c r="L43" s="56" t="s">
        <v>631</v>
      </c>
      <c r="M43" s="56" t="s">
        <v>632</v>
      </c>
      <c r="N43" s="56" t="s">
        <v>626</v>
      </c>
      <c r="O43" s="57" t="s">
        <v>629</v>
      </c>
    </row>
    <row r="44" spans="2:15" x14ac:dyDescent="0.25">
      <c r="B44" s="55">
        <v>1</v>
      </c>
      <c r="C44" s="58" t="s">
        <v>633</v>
      </c>
      <c r="D44" s="59"/>
      <c r="E44" s="60"/>
      <c r="F44" s="61"/>
      <c r="G44" s="62"/>
      <c r="H44" s="61"/>
      <c r="I44" s="61"/>
      <c r="J44" s="61"/>
      <c r="K44" s="63"/>
      <c r="L44" s="61"/>
      <c r="M44" s="61"/>
      <c r="N44" s="61"/>
      <c r="O44" s="64"/>
    </row>
    <row r="45" spans="2:15" x14ac:dyDescent="0.25">
      <c r="B45" s="65">
        <v>2</v>
      </c>
      <c r="C45" s="66" t="s">
        <v>575</v>
      </c>
      <c r="D45" s="67"/>
      <c r="E45" s="68"/>
      <c r="F45" s="69"/>
      <c r="G45" s="70"/>
      <c r="H45" s="69"/>
      <c r="I45" s="69"/>
      <c r="J45" s="69"/>
      <c r="K45" s="71"/>
      <c r="L45" s="69"/>
      <c r="M45" s="69"/>
      <c r="N45" s="69"/>
      <c r="O45" s="72"/>
    </row>
    <row r="46" spans="2:15" x14ac:dyDescent="0.25">
      <c r="B46" s="65">
        <v>3</v>
      </c>
      <c r="C46" s="73" t="s">
        <v>634</v>
      </c>
      <c r="D46" s="67"/>
      <c r="E46" s="68"/>
      <c r="F46" s="69"/>
      <c r="G46" s="70"/>
      <c r="H46" s="69"/>
      <c r="I46" s="69"/>
      <c r="J46" s="69"/>
      <c r="K46" s="71"/>
      <c r="L46" s="69"/>
      <c r="M46" s="69"/>
      <c r="N46" s="69"/>
      <c r="O46" s="72"/>
    </row>
    <row r="47" spans="2:15" x14ac:dyDescent="0.25">
      <c r="B47" s="65"/>
      <c r="C47" s="73" t="s">
        <v>601</v>
      </c>
      <c r="D47" s="67"/>
      <c r="E47" s="74"/>
      <c r="F47" s="69"/>
      <c r="G47" s="70"/>
      <c r="H47" s="71"/>
      <c r="I47" s="69"/>
      <c r="J47" s="69"/>
      <c r="K47" s="71"/>
      <c r="L47" s="69"/>
      <c r="M47" s="69"/>
      <c r="N47" s="69"/>
      <c r="O47" s="72"/>
    </row>
    <row r="48" spans="2:15" ht="14.5" thickBot="1" x14ac:dyDescent="0.3">
      <c r="B48" s="75"/>
      <c r="C48" s="76" t="s">
        <v>90</v>
      </c>
      <c r="D48" s="76"/>
      <c r="E48" s="77"/>
      <c r="F48" s="134">
        <f>SUM(F44:F47)</f>
        <v>0</v>
      </c>
      <c r="G48" s="134">
        <f>SUM(G44:G47)</f>
        <v>0</v>
      </c>
      <c r="H48" s="134">
        <f>SUM(H44:H47)</f>
        <v>0</v>
      </c>
      <c r="I48" s="134">
        <f>SUM(I44:I47)</f>
        <v>0</v>
      </c>
      <c r="J48" s="134">
        <f>SUM(J44:J47)</f>
        <v>0</v>
      </c>
      <c r="K48" s="134">
        <f t="shared" ref="K48" si="16">SUM(K44:K47)</f>
        <v>0</v>
      </c>
      <c r="L48" s="134">
        <f t="shared" ref="L48" si="17">SUM(L44:L47)</f>
        <v>0</v>
      </c>
      <c r="M48" s="134">
        <f t="shared" ref="M48" si="18">SUM(M44:M47)</f>
        <v>0</v>
      </c>
      <c r="N48" s="134">
        <f t="shared" ref="N48" si="19">SUM(N44:N47)</f>
        <v>0</v>
      </c>
      <c r="O48" s="134">
        <f t="shared" ref="O48" si="20">SUM(O44:O47)</f>
        <v>0</v>
      </c>
    </row>
    <row r="49" spans="2:15" ht="14.5" thickBot="1" x14ac:dyDescent="0.3"/>
    <row r="50" spans="2:15" x14ac:dyDescent="0.25">
      <c r="B50" s="1065" t="s">
        <v>605</v>
      </c>
      <c r="C50" s="1066"/>
      <c r="D50" s="1066"/>
      <c r="E50" s="1066"/>
      <c r="F50" s="1066"/>
      <c r="G50" s="1066"/>
      <c r="H50" s="1066"/>
      <c r="I50" s="1066"/>
      <c r="J50" s="1066"/>
      <c r="K50" s="1066"/>
      <c r="L50" s="1066"/>
      <c r="M50" s="1066"/>
      <c r="N50" s="1066"/>
      <c r="O50" s="1067"/>
    </row>
    <row r="51" spans="2:15" x14ac:dyDescent="0.25">
      <c r="B51" s="1068" t="s">
        <v>513</v>
      </c>
      <c r="C51" s="1070" t="s">
        <v>620</v>
      </c>
      <c r="D51" s="1072" t="s">
        <v>621</v>
      </c>
      <c r="E51" s="1072" t="s">
        <v>622</v>
      </c>
      <c r="F51" s="1072" t="s">
        <v>623</v>
      </c>
      <c r="G51" s="1072"/>
      <c r="H51" s="1072"/>
      <c r="I51" s="1072"/>
      <c r="J51" s="1072" t="s">
        <v>624</v>
      </c>
      <c r="K51" s="1072"/>
      <c r="L51" s="1072"/>
      <c r="M51" s="1072"/>
      <c r="N51" s="1072" t="s">
        <v>625</v>
      </c>
      <c r="O51" s="1074"/>
    </row>
    <row r="52" spans="2:15" ht="56.5" thickBot="1" x14ac:dyDescent="0.3">
      <c r="B52" s="1069"/>
      <c r="C52" s="1071"/>
      <c r="D52" s="1073"/>
      <c r="E52" s="1073"/>
      <c r="F52" s="56" t="s">
        <v>626</v>
      </c>
      <c r="G52" s="56" t="s">
        <v>627</v>
      </c>
      <c r="H52" s="56" t="s">
        <v>628</v>
      </c>
      <c r="I52" s="56" t="s">
        <v>629</v>
      </c>
      <c r="J52" s="56" t="s">
        <v>630</v>
      </c>
      <c r="K52" s="56" t="s">
        <v>627</v>
      </c>
      <c r="L52" s="56" t="s">
        <v>631</v>
      </c>
      <c r="M52" s="56" t="s">
        <v>632</v>
      </c>
      <c r="N52" s="56" t="s">
        <v>626</v>
      </c>
      <c r="O52" s="57" t="s">
        <v>629</v>
      </c>
    </row>
    <row r="53" spans="2:15" x14ac:dyDescent="0.25">
      <c r="B53" s="55">
        <v>1</v>
      </c>
      <c r="C53" s="58" t="s">
        <v>633</v>
      </c>
      <c r="D53" s="59"/>
      <c r="E53" s="60"/>
      <c r="F53" s="61"/>
      <c r="G53" s="62"/>
      <c r="H53" s="61"/>
      <c r="I53" s="61"/>
      <c r="J53" s="61"/>
      <c r="K53" s="63"/>
      <c r="L53" s="61"/>
      <c r="M53" s="61"/>
      <c r="N53" s="61"/>
      <c r="O53" s="64"/>
    </row>
    <row r="54" spans="2:15" x14ac:dyDescent="0.25">
      <c r="B54" s="65">
        <v>2</v>
      </c>
      <c r="C54" s="66" t="s">
        <v>575</v>
      </c>
      <c r="D54" s="67"/>
      <c r="E54" s="68"/>
      <c r="F54" s="69"/>
      <c r="G54" s="70"/>
      <c r="H54" s="69"/>
      <c r="I54" s="69"/>
      <c r="J54" s="69"/>
      <c r="K54" s="71"/>
      <c r="L54" s="69"/>
      <c r="M54" s="69"/>
      <c r="N54" s="69"/>
      <c r="O54" s="72"/>
    </row>
    <row r="55" spans="2:15" x14ac:dyDescent="0.25">
      <c r="B55" s="65">
        <v>3</v>
      </c>
      <c r="C55" s="73" t="s">
        <v>634</v>
      </c>
      <c r="D55" s="67"/>
      <c r="E55" s="68"/>
      <c r="F55" s="69"/>
      <c r="G55" s="70"/>
      <c r="H55" s="69"/>
      <c r="I55" s="69"/>
      <c r="J55" s="69"/>
      <c r="K55" s="71"/>
      <c r="L55" s="69"/>
      <c r="M55" s="69"/>
      <c r="N55" s="69"/>
      <c r="O55" s="72"/>
    </row>
    <row r="56" spans="2:15" x14ac:dyDescent="0.25">
      <c r="B56" s="65"/>
      <c r="C56" s="73" t="s">
        <v>601</v>
      </c>
      <c r="D56" s="67"/>
      <c r="E56" s="74"/>
      <c r="F56" s="69"/>
      <c r="G56" s="70"/>
      <c r="H56" s="71"/>
      <c r="I56" s="69"/>
      <c r="J56" s="69"/>
      <c r="K56" s="71"/>
      <c r="L56" s="69"/>
      <c r="M56" s="69"/>
      <c r="N56" s="69"/>
      <c r="O56" s="72"/>
    </row>
    <row r="57" spans="2:15" ht="14.5" thickBot="1" x14ac:dyDescent="0.3">
      <c r="B57" s="75"/>
      <c r="C57" s="76" t="s">
        <v>90</v>
      </c>
      <c r="D57" s="76"/>
      <c r="E57" s="77"/>
      <c r="F57" s="134">
        <f>SUM(F53:F56)</f>
        <v>0</v>
      </c>
      <c r="G57" s="134">
        <f>SUM(G53:G56)</f>
        <v>0</v>
      </c>
      <c r="H57" s="134">
        <f>SUM(H53:H56)</f>
        <v>0</v>
      </c>
      <c r="I57" s="134">
        <f>SUM(I53:I56)</f>
        <v>0</v>
      </c>
      <c r="J57" s="134">
        <f>SUM(J53:J56)</f>
        <v>0</v>
      </c>
      <c r="K57" s="134">
        <f t="shared" ref="K57" si="21">SUM(K53:K56)</f>
        <v>0</v>
      </c>
      <c r="L57" s="134">
        <f t="shared" ref="L57" si="22">SUM(L53:L56)</f>
        <v>0</v>
      </c>
      <c r="M57" s="134">
        <f t="shared" ref="M57" si="23">SUM(M53:M56)</f>
        <v>0</v>
      </c>
      <c r="N57" s="134">
        <f t="shared" ref="N57" si="24">SUM(N53:N56)</f>
        <v>0</v>
      </c>
      <c r="O57" s="134">
        <f t="shared" ref="O57" si="25">SUM(O53:O56)</f>
        <v>0</v>
      </c>
    </row>
    <row r="58" spans="2:15" ht="14.5" thickBot="1" x14ac:dyDescent="0.3"/>
    <row r="59" spans="2:15" x14ac:dyDescent="0.25">
      <c r="B59" s="1065" t="s">
        <v>606</v>
      </c>
      <c r="C59" s="1066"/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  <c r="O59" s="1067"/>
    </row>
    <row r="60" spans="2:15" x14ac:dyDescent="0.25">
      <c r="B60" s="1068" t="s">
        <v>513</v>
      </c>
      <c r="C60" s="1070" t="s">
        <v>620</v>
      </c>
      <c r="D60" s="1072" t="s">
        <v>621</v>
      </c>
      <c r="E60" s="1072" t="s">
        <v>622</v>
      </c>
      <c r="F60" s="1072" t="s">
        <v>623</v>
      </c>
      <c r="G60" s="1072"/>
      <c r="H60" s="1072"/>
      <c r="I60" s="1072"/>
      <c r="J60" s="1072" t="s">
        <v>624</v>
      </c>
      <c r="K60" s="1072"/>
      <c r="L60" s="1072"/>
      <c r="M60" s="1072"/>
      <c r="N60" s="1072" t="s">
        <v>625</v>
      </c>
      <c r="O60" s="1074"/>
    </row>
    <row r="61" spans="2:15" ht="56.5" thickBot="1" x14ac:dyDescent="0.3">
      <c r="B61" s="1069"/>
      <c r="C61" s="1071"/>
      <c r="D61" s="1073"/>
      <c r="E61" s="1073"/>
      <c r="F61" s="56" t="s">
        <v>626</v>
      </c>
      <c r="G61" s="56" t="s">
        <v>627</v>
      </c>
      <c r="H61" s="56" t="s">
        <v>628</v>
      </c>
      <c r="I61" s="56" t="s">
        <v>629</v>
      </c>
      <c r="J61" s="56" t="s">
        <v>630</v>
      </c>
      <c r="K61" s="56" t="s">
        <v>627</v>
      </c>
      <c r="L61" s="56" t="s">
        <v>631</v>
      </c>
      <c r="M61" s="56" t="s">
        <v>632</v>
      </c>
      <c r="N61" s="56" t="s">
        <v>626</v>
      </c>
      <c r="O61" s="57" t="s">
        <v>629</v>
      </c>
    </row>
    <row r="62" spans="2:15" x14ac:dyDescent="0.25">
      <c r="B62" s="55">
        <v>1</v>
      </c>
      <c r="C62" s="58" t="s">
        <v>633</v>
      </c>
      <c r="D62" s="59"/>
      <c r="E62" s="60"/>
      <c r="F62" s="61"/>
      <c r="G62" s="62"/>
      <c r="H62" s="61"/>
      <c r="I62" s="61"/>
      <c r="J62" s="61"/>
      <c r="K62" s="63"/>
      <c r="L62" s="61"/>
      <c r="M62" s="61"/>
      <c r="N62" s="61"/>
      <c r="O62" s="64"/>
    </row>
    <row r="63" spans="2:15" x14ac:dyDescent="0.25">
      <c r="B63" s="65">
        <v>2</v>
      </c>
      <c r="C63" s="66" t="s">
        <v>575</v>
      </c>
      <c r="D63" s="67"/>
      <c r="E63" s="68"/>
      <c r="F63" s="69"/>
      <c r="G63" s="70"/>
      <c r="H63" s="69"/>
      <c r="I63" s="69"/>
      <c r="J63" s="69"/>
      <c r="K63" s="71"/>
      <c r="L63" s="69"/>
      <c r="M63" s="69"/>
      <c r="N63" s="69"/>
      <c r="O63" s="72"/>
    </row>
    <row r="64" spans="2:15" x14ac:dyDescent="0.25">
      <c r="B64" s="65">
        <v>3</v>
      </c>
      <c r="C64" s="73" t="s">
        <v>634</v>
      </c>
      <c r="D64" s="67"/>
      <c r="E64" s="68"/>
      <c r="F64" s="69"/>
      <c r="G64" s="70"/>
      <c r="H64" s="69"/>
      <c r="I64" s="69"/>
      <c r="J64" s="69"/>
      <c r="K64" s="71"/>
      <c r="L64" s="69"/>
      <c r="M64" s="69"/>
      <c r="N64" s="69"/>
      <c r="O64" s="72"/>
    </row>
    <row r="65" spans="2:15" x14ac:dyDescent="0.25">
      <c r="B65" s="65"/>
      <c r="C65" s="73" t="s">
        <v>601</v>
      </c>
      <c r="D65" s="67"/>
      <c r="E65" s="74"/>
      <c r="F65" s="69"/>
      <c r="G65" s="70"/>
      <c r="H65" s="71"/>
      <c r="I65" s="69"/>
      <c r="J65" s="69"/>
      <c r="K65" s="71"/>
      <c r="L65" s="69"/>
      <c r="M65" s="69"/>
      <c r="N65" s="69"/>
      <c r="O65" s="72"/>
    </row>
    <row r="66" spans="2:15" ht="14.5" thickBot="1" x14ac:dyDescent="0.3">
      <c r="B66" s="75"/>
      <c r="C66" s="76" t="s">
        <v>90</v>
      </c>
      <c r="D66" s="76"/>
      <c r="E66" s="77"/>
      <c r="F66" s="134">
        <f>SUM(F62:F65)</f>
        <v>0</v>
      </c>
      <c r="G66" s="134">
        <f>SUM(G62:G65)</f>
        <v>0</v>
      </c>
      <c r="H66" s="134">
        <f>SUM(H62:H65)</f>
        <v>0</v>
      </c>
      <c r="I66" s="134">
        <f>SUM(I62:I65)</f>
        <v>0</v>
      </c>
      <c r="J66" s="134">
        <f>SUM(J62:J65)</f>
        <v>0</v>
      </c>
      <c r="K66" s="134">
        <f t="shared" ref="K66" si="26">SUM(K62:K65)</f>
        <v>0</v>
      </c>
      <c r="L66" s="134">
        <f t="shared" ref="L66" si="27">SUM(L62:L65)</f>
        <v>0</v>
      </c>
      <c r="M66" s="134">
        <f t="shared" ref="M66" si="28">SUM(M62:M65)</f>
        <v>0</v>
      </c>
      <c r="N66" s="134">
        <f t="shared" ref="N66" si="29">SUM(N62:N65)</f>
        <v>0</v>
      </c>
      <c r="O66" s="134">
        <f t="shared" ref="O66" si="30">SUM(O62:O65)</f>
        <v>0</v>
      </c>
    </row>
  </sheetData>
  <mergeCells count="57">
    <mergeCell ref="B2:P2"/>
    <mergeCell ref="B5:O5"/>
    <mergeCell ref="J15:M15"/>
    <mergeCell ref="N15:O15"/>
    <mergeCell ref="B14:O14"/>
    <mergeCell ref="B6:B7"/>
    <mergeCell ref="C6:C7"/>
    <mergeCell ref="D6:D7"/>
    <mergeCell ref="E6:E7"/>
    <mergeCell ref="F6:I6"/>
    <mergeCell ref="J6:M6"/>
    <mergeCell ref="N6:O6"/>
    <mergeCell ref="B15:B16"/>
    <mergeCell ref="C15:C16"/>
    <mergeCell ref="D15:D16"/>
    <mergeCell ref="E15:E16"/>
    <mergeCell ref="F15:I15"/>
    <mergeCell ref="B23:O23"/>
    <mergeCell ref="B24:B25"/>
    <mergeCell ref="C24:C25"/>
    <mergeCell ref="D24:D25"/>
    <mergeCell ref="E24:E25"/>
    <mergeCell ref="F24:I24"/>
    <mergeCell ref="J24:M24"/>
    <mergeCell ref="N24:O24"/>
    <mergeCell ref="B32:O32"/>
    <mergeCell ref="B33:B34"/>
    <mergeCell ref="C33:C34"/>
    <mergeCell ref="D33:D34"/>
    <mergeCell ref="E33:E34"/>
    <mergeCell ref="F33:I33"/>
    <mergeCell ref="J33:M33"/>
    <mergeCell ref="N33:O33"/>
    <mergeCell ref="B41:O41"/>
    <mergeCell ref="B42:B43"/>
    <mergeCell ref="C42:C43"/>
    <mergeCell ref="D42:D43"/>
    <mergeCell ref="E42:E43"/>
    <mergeCell ref="F42:I42"/>
    <mergeCell ref="J42:M42"/>
    <mergeCell ref="N42:O42"/>
    <mergeCell ref="B50:O50"/>
    <mergeCell ref="B51:B52"/>
    <mergeCell ref="C51:C52"/>
    <mergeCell ref="D51:D52"/>
    <mergeCell ref="E51:E52"/>
    <mergeCell ref="F51:I51"/>
    <mergeCell ref="J51:M51"/>
    <mergeCell ref="N51:O51"/>
    <mergeCell ref="B59:O59"/>
    <mergeCell ref="B60:B61"/>
    <mergeCell ref="C60:C61"/>
    <mergeCell ref="D60:D61"/>
    <mergeCell ref="E60:E61"/>
    <mergeCell ref="F60:I60"/>
    <mergeCell ref="J60:M60"/>
    <mergeCell ref="N60:O60"/>
  </mergeCells>
  <pageMargins left="1.02" right="0.25" top="1" bottom="1" header="0.25" footer="0.25"/>
  <pageSetup paperSize="9" scale="35" orientation="landscape" r:id="rId1"/>
  <headerFooter alignWithMargins="0">
    <oddHeader>&amp;F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C00000"/>
    <pageSetUpPr fitToPage="1"/>
  </sheetPr>
  <dimension ref="B1:P58"/>
  <sheetViews>
    <sheetView showGridLines="0" zoomScaleSheetLayoutView="90" workbookViewId="0">
      <selection activeCell="B2" sqref="B2:P2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39.8164062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635</v>
      </c>
    </row>
    <row r="4" spans="2:16" x14ac:dyDescent="0.25">
      <c r="B4" s="23" t="s">
        <v>636</v>
      </c>
      <c r="C4" s="13" t="s">
        <v>637</v>
      </c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52">
        <v>1</v>
      </c>
      <c r="C9" s="16" t="s">
        <v>638</v>
      </c>
      <c r="D9" s="1"/>
      <c r="E9" s="92">
        <f>D50</f>
        <v>0</v>
      </c>
      <c r="F9" s="131">
        <f>E9-D9</f>
        <v>0</v>
      </c>
      <c r="G9" s="11"/>
      <c r="H9" s="92">
        <f>E50</f>
        <v>0</v>
      </c>
      <c r="I9" s="92">
        <f>F50</f>
        <v>0</v>
      </c>
      <c r="J9" s="133">
        <f>H9+I9</f>
        <v>0</v>
      </c>
      <c r="K9" s="92">
        <f>H50</f>
        <v>0</v>
      </c>
      <c r="L9" s="92">
        <f t="shared" ref="L9:O9" si="0">I50</f>
        <v>0</v>
      </c>
      <c r="M9" s="92">
        <f t="shared" si="0"/>
        <v>0</v>
      </c>
      <c r="N9" s="92">
        <f t="shared" si="0"/>
        <v>0</v>
      </c>
      <c r="O9" s="92">
        <f t="shared" si="0"/>
        <v>0</v>
      </c>
    </row>
    <row r="10" spans="2:16" x14ac:dyDescent="0.25">
      <c r="B10" s="10">
        <f>B9+1</f>
        <v>2</v>
      </c>
      <c r="C10" s="16" t="s">
        <v>639</v>
      </c>
      <c r="D10" s="1"/>
      <c r="E10" s="92"/>
      <c r="F10" s="131">
        <f t="shared" ref="F10:F21" si="1">E10-D10</f>
        <v>0</v>
      </c>
      <c r="G10" s="11"/>
      <c r="H10" s="92"/>
      <c r="I10" s="92"/>
      <c r="J10" s="133">
        <f t="shared" ref="J10:J21" si="2">H10+I10</f>
        <v>0</v>
      </c>
      <c r="K10" s="92"/>
      <c r="L10" s="92"/>
      <c r="M10" s="92"/>
      <c r="N10" s="92"/>
      <c r="O10" s="92"/>
    </row>
    <row r="11" spans="2:16" x14ac:dyDescent="0.25">
      <c r="B11" s="10">
        <f t="shared" ref="B11:B21" si="3">B10+1</f>
        <v>3</v>
      </c>
      <c r="C11" s="18" t="s">
        <v>640</v>
      </c>
      <c r="D11" s="1"/>
      <c r="E11" s="92"/>
      <c r="F11" s="131">
        <f t="shared" si="1"/>
        <v>0</v>
      </c>
      <c r="G11" s="11"/>
      <c r="H11" s="92"/>
      <c r="I11" s="92"/>
      <c r="J11" s="133">
        <f t="shared" si="2"/>
        <v>0</v>
      </c>
      <c r="K11" s="92"/>
      <c r="L11" s="92"/>
      <c r="M11" s="92"/>
      <c r="N11" s="92"/>
      <c r="O11" s="92"/>
    </row>
    <row r="12" spans="2:16" ht="28" x14ac:dyDescent="0.25">
      <c r="B12" s="10">
        <f t="shared" si="3"/>
        <v>4</v>
      </c>
      <c r="C12" s="79" t="s">
        <v>641</v>
      </c>
      <c r="D12" s="80"/>
      <c r="E12" s="136"/>
      <c r="F12" s="131">
        <f t="shared" si="1"/>
        <v>0</v>
      </c>
      <c r="G12" s="18"/>
      <c r="H12" s="136"/>
      <c r="I12" s="136"/>
      <c r="J12" s="133">
        <f t="shared" si="2"/>
        <v>0</v>
      </c>
      <c r="K12" s="136"/>
      <c r="L12" s="136"/>
      <c r="M12" s="136"/>
      <c r="N12" s="136"/>
      <c r="O12" s="136"/>
    </row>
    <row r="13" spans="2:16" s="22" customFormat="1" ht="28" x14ac:dyDescent="0.25">
      <c r="B13" s="10">
        <f t="shared" si="3"/>
        <v>5</v>
      </c>
      <c r="C13" s="27" t="s">
        <v>642</v>
      </c>
      <c r="D13" s="80"/>
      <c r="E13" s="92">
        <f>D51</f>
        <v>0</v>
      </c>
      <c r="F13" s="131">
        <f t="shared" si="1"/>
        <v>0</v>
      </c>
      <c r="G13" s="18"/>
      <c r="H13" s="92">
        <f t="shared" ref="H13:I15" si="4">E51</f>
        <v>0</v>
      </c>
      <c r="I13" s="92">
        <f t="shared" si="4"/>
        <v>0</v>
      </c>
      <c r="J13" s="133">
        <f t="shared" si="2"/>
        <v>0</v>
      </c>
      <c r="K13" s="92">
        <f>H51</f>
        <v>0</v>
      </c>
      <c r="L13" s="92">
        <f t="shared" ref="L13:O13" si="5">I51</f>
        <v>0</v>
      </c>
      <c r="M13" s="92">
        <f t="shared" si="5"/>
        <v>0</v>
      </c>
      <c r="N13" s="92">
        <f t="shared" si="5"/>
        <v>0</v>
      </c>
      <c r="O13" s="92">
        <f t="shared" si="5"/>
        <v>0</v>
      </c>
    </row>
    <row r="14" spans="2:16" ht="28" x14ac:dyDescent="0.25">
      <c r="B14" s="10">
        <f t="shared" si="3"/>
        <v>6</v>
      </c>
      <c r="C14" s="79" t="s">
        <v>643</v>
      </c>
      <c r="D14" s="80"/>
      <c r="E14" s="92">
        <f>D52</f>
        <v>0</v>
      </c>
      <c r="F14" s="131">
        <f t="shared" si="1"/>
        <v>0</v>
      </c>
      <c r="G14" s="18"/>
      <c r="H14" s="92">
        <f t="shared" si="4"/>
        <v>0</v>
      </c>
      <c r="I14" s="92">
        <f t="shared" si="4"/>
        <v>0</v>
      </c>
      <c r="J14" s="133">
        <f t="shared" si="2"/>
        <v>0</v>
      </c>
      <c r="K14" s="92">
        <f>H52</f>
        <v>0</v>
      </c>
      <c r="L14" s="92">
        <f t="shared" ref="L14:O14" si="6">I52</f>
        <v>0</v>
      </c>
      <c r="M14" s="92">
        <f t="shared" si="6"/>
        <v>0</v>
      </c>
      <c r="N14" s="92">
        <f t="shared" si="6"/>
        <v>0</v>
      </c>
      <c r="O14" s="92">
        <f t="shared" si="6"/>
        <v>0</v>
      </c>
    </row>
    <row r="15" spans="2:16" x14ac:dyDescent="0.25">
      <c r="B15" s="10">
        <f t="shared" si="3"/>
        <v>7</v>
      </c>
      <c r="C15" s="16" t="s">
        <v>644</v>
      </c>
      <c r="D15" s="80"/>
      <c r="E15" s="92">
        <f>D53</f>
        <v>0</v>
      </c>
      <c r="F15" s="131">
        <f t="shared" si="1"/>
        <v>0</v>
      </c>
      <c r="G15" s="18"/>
      <c r="H15" s="92">
        <f t="shared" si="4"/>
        <v>0</v>
      </c>
      <c r="I15" s="92">
        <f t="shared" si="4"/>
        <v>0</v>
      </c>
      <c r="J15" s="133">
        <f t="shared" si="2"/>
        <v>0</v>
      </c>
      <c r="K15" s="92">
        <f>H53</f>
        <v>0</v>
      </c>
      <c r="L15" s="92">
        <f t="shared" ref="L15:O15" si="7">I53</f>
        <v>0</v>
      </c>
      <c r="M15" s="92">
        <f t="shared" si="7"/>
        <v>0</v>
      </c>
      <c r="N15" s="92">
        <f t="shared" si="7"/>
        <v>0</v>
      </c>
      <c r="O15" s="92">
        <f t="shared" si="7"/>
        <v>0</v>
      </c>
    </row>
    <row r="16" spans="2:16" x14ac:dyDescent="0.25">
      <c r="B16" s="10">
        <f t="shared" si="3"/>
        <v>8</v>
      </c>
      <c r="C16" s="16" t="s">
        <v>645</v>
      </c>
      <c r="D16" s="80"/>
      <c r="E16" s="92"/>
      <c r="F16" s="131">
        <f t="shared" si="1"/>
        <v>0</v>
      </c>
      <c r="G16" s="18"/>
      <c r="H16" s="92"/>
      <c r="I16" s="92"/>
      <c r="J16" s="133">
        <f t="shared" si="2"/>
        <v>0</v>
      </c>
      <c r="K16" s="92"/>
      <c r="L16" s="92"/>
      <c r="M16" s="92"/>
      <c r="N16" s="92"/>
      <c r="O16" s="92"/>
    </row>
    <row r="17" spans="2:15" x14ac:dyDescent="0.25">
      <c r="B17" s="10">
        <f t="shared" si="3"/>
        <v>9</v>
      </c>
      <c r="C17" s="16" t="s">
        <v>646</v>
      </c>
      <c r="D17" s="80"/>
      <c r="E17" s="92">
        <f>D54</f>
        <v>0</v>
      </c>
      <c r="F17" s="131">
        <f t="shared" si="1"/>
        <v>0</v>
      </c>
      <c r="G17" s="18"/>
      <c r="H17" s="92">
        <f t="shared" ref="H17:I21" si="8">E54</f>
        <v>0</v>
      </c>
      <c r="I17" s="92">
        <f t="shared" si="8"/>
        <v>0</v>
      </c>
      <c r="J17" s="133">
        <f t="shared" si="2"/>
        <v>0</v>
      </c>
      <c r="K17" s="92">
        <f>H54</f>
        <v>0</v>
      </c>
      <c r="L17" s="92">
        <f t="shared" ref="L17:O17" si="9">I54</f>
        <v>0</v>
      </c>
      <c r="M17" s="92">
        <f t="shared" si="9"/>
        <v>0</v>
      </c>
      <c r="N17" s="92">
        <f t="shared" si="9"/>
        <v>0</v>
      </c>
      <c r="O17" s="92">
        <f t="shared" si="9"/>
        <v>0</v>
      </c>
    </row>
    <row r="18" spans="2:15" ht="28" x14ac:dyDescent="0.25">
      <c r="B18" s="10">
        <f t="shared" si="3"/>
        <v>10</v>
      </c>
      <c r="C18" s="79" t="s">
        <v>647</v>
      </c>
      <c r="D18" s="80"/>
      <c r="E18" s="92">
        <f t="shared" ref="E18:E21" si="10">D55</f>
        <v>0</v>
      </c>
      <c r="F18" s="131">
        <f t="shared" si="1"/>
        <v>0</v>
      </c>
      <c r="G18" s="18"/>
      <c r="H18" s="92">
        <f t="shared" si="8"/>
        <v>0</v>
      </c>
      <c r="I18" s="92">
        <f t="shared" si="8"/>
        <v>0</v>
      </c>
      <c r="J18" s="133">
        <f t="shared" si="2"/>
        <v>0</v>
      </c>
      <c r="K18" s="92">
        <f>H55</f>
        <v>0</v>
      </c>
      <c r="L18" s="92">
        <f t="shared" ref="L18:O18" si="11">I55</f>
        <v>0</v>
      </c>
      <c r="M18" s="92">
        <f t="shared" si="11"/>
        <v>0</v>
      </c>
      <c r="N18" s="92">
        <f t="shared" si="11"/>
        <v>0</v>
      </c>
      <c r="O18" s="92">
        <f t="shared" si="11"/>
        <v>0</v>
      </c>
    </row>
    <row r="19" spans="2:15" x14ac:dyDescent="0.25">
      <c r="B19" s="10">
        <f t="shared" si="3"/>
        <v>11</v>
      </c>
      <c r="C19" s="16" t="s">
        <v>648</v>
      </c>
      <c r="D19" s="80"/>
      <c r="E19" s="92">
        <f t="shared" si="10"/>
        <v>0</v>
      </c>
      <c r="F19" s="131">
        <f t="shared" si="1"/>
        <v>0</v>
      </c>
      <c r="G19" s="18"/>
      <c r="H19" s="92">
        <f t="shared" si="8"/>
        <v>0</v>
      </c>
      <c r="I19" s="92">
        <f t="shared" si="8"/>
        <v>0</v>
      </c>
      <c r="J19" s="133">
        <f t="shared" si="2"/>
        <v>0</v>
      </c>
      <c r="K19" s="92">
        <f>H56</f>
        <v>0</v>
      </c>
      <c r="L19" s="92">
        <f t="shared" ref="L19:O19" si="12">I56</f>
        <v>0</v>
      </c>
      <c r="M19" s="92">
        <f t="shared" si="12"/>
        <v>0</v>
      </c>
      <c r="N19" s="92">
        <f t="shared" si="12"/>
        <v>0</v>
      </c>
      <c r="O19" s="92">
        <f t="shared" si="12"/>
        <v>0</v>
      </c>
    </row>
    <row r="20" spans="2:15" x14ac:dyDescent="0.25">
      <c r="B20" s="10">
        <f t="shared" si="3"/>
        <v>12</v>
      </c>
      <c r="C20" s="16" t="s">
        <v>649</v>
      </c>
      <c r="D20" s="80"/>
      <c r="E20" s="92">
        <f t="shared" si="10"/>
        <v>0</v>
      </c>
      <c r="F20" s="131">
        <f t="shared" si="1"/>
        <v>0</v>
      </c>
      <c r="G20" s="18"/>
      <c r="H20" s="92">
        <f t="shared" si="8"/>
        <v>0</v>
      </c>
      <c r="I20" s="92">
        <f t="shared" si="8"/>
        <v>0</v>
      </c>
      <c r="J20" s="133">
        <f t="shared" si="2"/>
        <v>0</v>
      </c>
      <c r="K20" s="92">
        <f>H57</f>
        <v>0</v>
      </c>
      <c r="L20" s="92">
        <f t="shared" ref="L20:O20" si="13">I57</f>
        <v>0</v>
      </c>
      <c r="M20" s="92">
        <f t="shared" si="13"/>
        <v>0</v>
      </c>
      <c r="N20" s="92">
        <f t="shared" si="13"/>
        <v>0</v>
      </c>
      <c r="O20" s="92">
        <f t="shared" si="13"/>
        <v>0</v>
      </c>
    </row>
    <row r="21" spans="2:15" x14ac:dyDescent="0.25">
      <c r="B21" s="10">
        <f t="shared" si="3"/>
        <v>13</v>
      </c>
      <c r="C21" s="16" t="s">
        <v>650</v>
      </c>
      <c r="D21" s="80"/>
      <c r="E21" s="92">
        <f t="shared" si="10"/>
        <v>0</v>
      </c>
      <c r="F21" s="131">
        <f t="shared" si="1"/>
        <v>0</v>
      </c>
      <c r="G21" s="18"/>
      <c r="H21" s="92">
        <f t="shared" si="8"/>
        <v>0</v>
      </c>
      <c r="I21" s="92">
        <f t="shared" si="8"/>
        <v>0</v>
      </c>
      <c r="J21" s="133">
        <f t="shared" si="2"/>
        <v>0</v>
      </c>
      <c r="K21" s="92">
        <f>H58</f>
        <v>0</v>
      </c>
      <c r="L21" s="92">
        <f t="shared" ref="L21:O21" si="14">I58</f>
        <v>0</v>
      </c>
      <c r="M21" s="92">
        <f t="shared" si="14"/>
        <v>0</v>
      </c>
      <c r="N21" s="92">
        <f t="shared" si="14"/>
        <v>0</v>
      </c>
      <c r="O21" s="92">
        <f t="shared" si="14"/>
        <v>0</v>
      </c>
    </row>
    <row r="23" spans="2:15" x14ac:dyDescent="0.25">
      <c r="B23" s="23" t="s">
        <v>651</v>
      </c>
      <c r="C23" s="13" t="s">
        <v>652</v>
      </c>
    </row>
    <row r="24" spans="2:15" x14ac:dyDescent="0.25">
      <c r="L24" s="15" t="s">
        <v>101</v>
      </c>
    </row>
    <row r="25" spans="2:15" ht="15" customHeight="1" x14ac:dyDescent="0.25">
      <c r="B25" s="927" t="s">
        <v>2</v>
      </c>
      <c r="C25" s="930" t="s">
        <v>102</v>
      </c>
      <c r="D25" s="78" t="s">
        <v>104</v>
      </c>
      <c r="E25" s="947" t="s">
        <v>484</v>
      </c>
      <c r="F25" s="948"/>
      <c r="G25" s="949"/>
      <c r="H25" s="937" t="s">
        <v>105</v>
      </c>
      <c r="I25" s="1075"/>
      <c r="J25" s="1075"/>
      <c r="K25" s="1075"/>
      <c r="L25" s="938"/>
    </row>
    <row r="26" spans="2:15" x14ac:dyDescent="0.25">
      <c r="B26" s="928"/>
      <c r="C26" s="930"/>
      <c r="D26" s="7" t="s">
        <v>214</v>
      </c>
      <c r="E26" s="7" t="s">
        <v>108</v>
      </c>
      <c r="F26" s="7" t="s">
        <v>109</v>
      </c>
      <c r="G26" s="7" t="s">
        <v>215</v>
      </c>
      <c r="H26" s="7" t="s">
        <v>472</v>
      </c>
      <c r="I26" s="7" t="s">
        <v>473</v>
      </c>
      <c r="J26" s="7" t="s">
        <v>474</v>
      </c>
      <c r="K26" s="7" t="s">
        <v>475</v>
      </c>
      <c r="L26" s="7" t="s">
        <v>476</v>
      </c>
    </row>
    <row r="27" spans="2:15" x14ac:dyDescent="0.25">
      <c r="B27" s="929"/>
      <c r="C27" s="931"/>
      <c r="D27" s="7" t="s">
        <v>111</v>
      </c>
      <c r="E27" s="7" t="s">
        <v>113</v>
      </c>
      <c r="F27" s="7" t="s">
        <v>114</v>
      </c>
      <c r="G27" s="7" t="s">
        <v>114</v>
      </c>
      <c r="H27" s="7" t="s">
        <v>115</v>
      </c>
      <c r="I27" s="7" t="s">
        <v>115</v>
      </c>
      <c r="J27" s="7" t="s">
        <v>115</v>
      </c>
      <c r="K27" s="7" t="s">
        <v>115</v>
      </c>
      <c r="L27" s="7" t="s">
        <v>115</v>
      </c>
    </row>
    <row r="28" spans="2:15" x14ac:dyDescent="0.25">
      <c r="B28" s="10">
        <v>1</v>
      </c>
      <c r="C28" s="28" t="s">
        <v>612</v>
      </c>
      <c r="D28" s="16"/>
      <c r="E28" s="16"/>
      <c r="F28" s="16"/>
      <c r="G28" s="16"/>
      <c r="H28" s="16"/>
      <c r="I28" s="16"/>
      <c r="J28" s="16"/>
      <c r="K28" s="16"/>
      <c r="L28" s="16"/>
    </row>
    <row r="29" spans="2:15" x14ac:dyDescent="0.25">
      <c r="B29" s="16"/>
      <c r="C29" s="16" t="s">
        <v>653</v>
      </c>
      <c r="D29" s="16"/>
      <c r="E29" s="16"/>
      <c r="F29" s="16"/>
      <c r="G29" s="16"/>
      <c r="H29" s="16"/>
      <c r="I29" s="16"/>
      <c r="J29" s="16"/>
      <c r="K29" s="16"/>
      <c r="L29" s="16"/>
    </row>
    <row r="30" spans="2:15" x14ac:dyDescent="0.25">
      <c r="B30" s="16"/>
      <c r="C30" s="16" t="s">
        <v>654</v>
      </c>
      <c r="D30" s="16"/>
      <c r="E30" s="16"/>
      <c r="F30" s="16"/>
      <c r="G30" s="16"/>
      <c r="H30" s="16"/>
      <c r="I30" s="16"/>
      <c r="J30" s="16"/>
      <c r="K30" s="16"/>
      <c r="L30" s="16"/>
    </row>
    <row r="31" spans="2:15" x14ac:dyDescent="0.25">
      <c r="B31" s="16"/>
      <c r="C31" s="16" t="s">
        <v>655</v>
      </c>
      <c r="D31" s="16"/>
      <c r="E31" s="16"/>
      <c r="F31" s="16"/>
      <c r="G31" s="16"/>
      <c r="H31" s="16"/>
      <c r="I31" s="16"/>
      <c r="J31" s="16"/>
      <c r="K31" s="16"/>
      <c r="L31" s="16"/>
    </row>
    <row r="32" spans="2:15" x14ac:dyDescent="0.25">
      <c r="B32" s="16"/>
      <c r="C32" s="16" t="s">
        <v>656</v>
      </c>
      <c r="D32" s="131">
        <f>D29+D30-D31</f>
        <v>0</v>
      </c>
      <c r="E32" s="131">
        <f t="shared" ref="E32" si="15">E29+E30-E31</f>
        <v>0</v>
      </c>
      <c r="F32" s="131">
        <f t="shared" ref="F32" si="16">F29+F30-F31</f>
        <v>0</v>
      </c>
      <c r="G32" s="131">
        <f t="shared" ref="G32" si="17">G29+G30-G31</f>
        <v>0</v>
      </c>
      <c r="H32" s="131">
        <f t="shared" ref="H32" si="18">H29+H30-H31</f>
        <v>0</v>
      </c>
      <c r="I32" s="131">
        <f t="shared" ref="I32" si="19">I29+I30-I31</f>
        <v>0</v>
      </c>
      <c r="J32" s="131">
        <f t="shared" ref="J32" si="20">J29+J30-J31</f>
        <v>0</v>
      </c>
      <c r="K32" s="131">
        <f t="shared" ref="K32" si="21">K29+K30-K31</f>
        <v>0</v>
      </c>
      <c r="L32" s="131">
        <f t="shared" ref="L32" si="22">L29+L30-L31</f>
        <v>0</v>
      </c>
    </row>
    <row r="33" spans="2:12" x14ac:dyDescent="0.25">
      <c r="B33" s="16"/>
      <c r="C33" s="16" t="s">
        <v>657</v>
      </c>
      <c r="D33" s="131">
        <f>(D29+D32)/2</f>
        <v>0</v>
      </c>
      <c r="E33" s="131">
        <f t="shared" ref="E33" si="23">(E29+E32)/2</f>
        <v>0</v>
      </c>
      <c r="F33" s="131">
        <f t="shared" ref="F33" si="24">(F29+F32)/2</f>
        <v>0</v>
      </c>
      <c r="G33" s="131">
        <f t="shared" ref="G33" si="25">(G29+G32)/2</f>
        <v>0</v>
      </c>
      <c r="H33" s="131">
        <f t="shared" ref="H33" si="26">(H29+H32)/2</f>
        <v>0</v>
      </c>
      <c r="I33" s="131">
        <f t="shared" ref="I33" si="27">(I29+I32)/2</f>
        <v>0</v>
      </c>
      <c r="J33" s="131">
        <f t="shared" ref="J33" si="28">(J29+J32)/2</f>
        <v>0</v>
      </c>
      <c r="K33" s="131">
        <f t="shared" ref="K33" si="29">(K29+K32)/2</f>
        <v>0</v>
      </c>
      <c r="L33" s="131">
        <f t="shared" ref="L33" si="30">(L29+L32)/2</f>
        <v>0</v>
      </c>
    </row>
    <row r="34" spans="2:12" x14ac:dyDescent="0.25">
      <c r="B34" s="16"/>
      <c r="C34" s="16" t="s">
        <v>658</v>
      </c>
      <c r="D34" s="16"/>
      <c r="E34" s="16"/>
      <c r="F34" s="16"/>
      <c r="G34" s="16"/>
      <c r="H34" s="16"/>
      <c r="I34" s="16"/>
      <c r="J34" s="16"/>
      <c r="K34" s="16"/>
      <c r="L34" s="16"/>
    </row>
    <row r="35" spans="2:12" x14ac:dyDescent="0.25">
      <c r="B35" s="16"/>
      <c r="C35" s="16" t="s">
        <v>648</v>
      </c>
      <c r="D35" s="131">
        <f>D33*D34</f>
        <v>0</v>
      </c>
      <c r="E35" s="131">
        <f t="shared" ref="E35" si="31">E33*E34</f>
        <v>0</v>
      </c>
      <c r="F35" s="131">
        <f t="shared" ref="F35" si="32">F33*F34</f>
        <v>0</v>
      </c>
      <c r="G35" s="131">
        <f t="shared" ref="G35" si="33">G33*G34</f>
        <v>0</v>
      </c>
      <c r="H35" s="131">
        <f t="shared" ref="H35" si="34">H33*H34</f>
        <v>0</v>
      </c>
      <c r="I35" s="131">
        <f t="shared" ref="I35" si="35">I33*I34</f>
        <v>0</v>
      </c>
      <c r="J35" s="131">
        <f t="shared" ref="J35" si="36">J33*J34</f>
        <v>0</v>
      </c>
      <c r="K35" s="131">
        <f t="shared" ref="K35" si="37">K33*K34</f>
        <v>0</v>
      </c>
      <c r="L35" s="131">
        <f t="shared" ref="L35" si="38">L33*L34</f>
        <v>0</v>
      </c>
    </row>
    <row r="36" spans="2:12" x14ac:dyDescent="0.25">
      <c r="B36" s="16"/>
      <c r="C36" s="16" t="s">
        <v>649</v>
      </c>
      <c r="D36" s="16"/>
      <c r="E36" s="16"/>
      <c r="F36" s="16"/>
      <c r="G36" s="16"/>
      <c r="H36" s="16"/>
      <c r="I36" s="16"/>
      <c r="J36" s="16"/>
      <c r="K36" s="16"/>
      <c r="L36" s="16"/>
    </row>
    <row r="37" spans="2:12" x14ac:dyDescent="0.25">
      <c r="B37" s="16"/>
      <c r="C37" s="16" t="s">
        <v>650</v>
      </c>
      <c r="D37" s="131">
        <f>D35+D36</f>
        <v>0</v>
      </c>
      <c r="E37" s="131">
        <f t="shared" ref="E37" si="39">E35+E36</f>
        <v>0</v>
      </c>
      <c r="F37" s="131">
        <f t="shared" ref="F37" si="40">F35+F36</f>
        <v>0</v>
      </c>
      <c r="G37" s="131">
        <f t="shared" ref="G37" si="41">G35+G36</f>
        <v>0</v>
      </c>
      <c r="H37" s="131">
        <f t="shared" ref="H37" si="42">H35+H36</f>
        <v>0</v>
      </c>
      <c r="I37" s="131">
        <f t="shared" ref="I37" si="43">I35+I36</f>
        <v>0</v>
      </c>
      <c r="J37" s="131">
        <f t="shared" ref="J37" si="44">J35+J36</f>
        <v>0</v>
      </c>
      <c r="K37" s="131">
        <f t="shared" ref="K37" si="45">K35+K36</f>
        <v>0</v>
      </c>
      <c r="L37" s="131">
        <f t="shared" ref="L37" si="46">L35+L36</f>
        <v>0</v>
      </c>
    </row>
    <row r="38" spans="2:12" x14ac:dyDescent="0.25">
      <c r="B38" s="10">
        <v>2</v>
      </c>
      <c r="C38" s="28" t="s">
        <v>613</v>
      </c>
      <c r="D38" s="16"/>
      <c r="E38" s="16"/>
      <c r="F38" s="16"/>
      <c r="G38" s="16"/>
      <c r="H38" s="16"/>
      <c r="I38" s="16"/>
      <c r="J38" s="16"/>
      <c r="K38" s="16"/>
      <c r="L38" s="16"/>
    </row>
    <row r="39" spans="2:12" x14ac:dyDescent="0.25">
      <c r="B39" s="16"/>
      <c r="C39" s="16" t="s">
        <v>653</v>
      </c>
      <c r="D39" s="16"/>
      <c r="E39" s="16"/>
      <c r="F39" s="16"/>
      <c r="G39" s="16"/>
      <c r="H39" s="16"/>
      <c r="I39" s="16"/>
      <c r="J39" s="16"/>
      <c r="K39" s="16"/>
      <c r="L39" s="16"/>
    </row>
    <row r="40" spans="2:12" x14ac:dyDescent="0.25">
      <c r="B40" s="16"/>
      <c r="C40" s="16" t="s">
        <v>654</v>
      </c>
      <c r="D40" s="16"/>
      <c r="E40" s="16"/>
      <c r="F40" s="16"/>
      <c r="G40" s="16"/>
      <c r="H40" s="16"/>
      <c r="I40" s="16"/>
      <c r="J40" s="16"/>
      <c r="K40" s="16"/>
      <c r="L40" s="16"/>
    </row>
    <row r="41" spans="2:12" x14ac:dyDescent="0.25">
      <c r="B41" s="16"/>
      <c r="C41" s="16" t="s">
        <v>655</v>
      </c>
      <c r="D41" s="16"/>
      <c r="E41" s="16"/>
      <c r="F41" s="16"/>
      <c r="G41" s="16"/>
      <c r="H41" s="16"/>
      <c r="I41" s="16"/>
      <c r="J41" s="16"/>
      <c r="K41" s="16"/>
      <c r="L41" s="16"/>
    </row>
    <row r="42" spans="2:12" x14ac:dyDescent="0.25">
      <c r="B42" s="16"/>
      <c r="C42" s="16" t="s">
        <v>656</v>
      </c>
      <c r="D42" s="131">
        <f>D39+D40-D41</f>
        <v>0</v>
      </c>
      <c r="E42" s="131">
        <f t="shared" ref="E42" si="47">E39+E40-E41</f>
        <v>0</v>
      </c>
      <c r="F42" s="131">
        <f t="shared" ref="F42" si="48">F39+F40-F41</f>
        <v>0</v>
      </c>
      <c r="G42" s="131">
        <f t="shared" ref="G42" si="49">G39+G40-G41</f>
        <v>0</v>
      </c>
      <c r="H42" s="131">
        <f t="shared" ref="H42" si="50">H39+H40-H41</f>
        <v>0</v>
      </c>
      <c r="I42" s="131">
        <f t="shared" ref="I42" si="51">I39+I40-I41</f>
        <v>0</v>
      </c>
      <c r="J42" s="131">
        <f t="shared" ref="J42" si="52">J39+J40-J41</f>
        <v>0</v>
      </c>
      <c r="K42" s="131">
        <f t="shared" ref="K42" si="53">K39+K40-K41</f>
        <v>0</v>
      </c>
      <c r="L42" s="131">
        <f t="shared" ref="L42" si="54">L39+L40-L41</f>
        <v>0</v>
      </c>
    </row>
    <row r="43" spans="2:12" x14ac:dyDescent="0.25">
      <c r="B43" s="16"/>
      <c r="C43" s="16" t="s">
        <v>657</v>
      </c>
      <c r="D43" s="131">
        <f>(D39+D42)/2</f>
        <v>0</v>
      </c>
      <c r="E43" s="131">
        <f t="shared" ref="E43" si="55">(E39+E42)/2</f>
        <v>0</v>
      </c>
      <c r="F43" s="131">
        <f t="shared" ref="F43" si="56">(F39+F42)/2</f>
        <v>0</v>
      </c>
      <c r="G43" s="131">
        <f t="shared" ref="G43" si="57">(G39+G42)/2</f>
        <v>0</v>
      </c>
      <c r="H43" s="131">
        <f t="shared" ref="H43" si="58">(H39+H42)/2</f>
        <v>0</v>
      </c>
      <c r="I43" s="131">
        <f t="shared" ref="I43" si="59">(I39+I42)/2</f>
        <v>0</v>
      </c>
      <c r="J43" s="131">
        <f t="shared" ref="J43" si="60">(J39+J42)/2</f>
        <v>0</v>
      </c>
      <c r="K43" s="131">
        <f t="shared" ref="K43" si="61">(K39+K42)/2</f>
        <v>0</v>
      </c>
      <c r="L43" s="131">
        <f t="shared" ref="L43" si="62">(L39+L42)/2</f>
        <v>0</v>
      </c>
    </row>
    <row r="44" spans="2:12" x14ac:dyDescent="0.25">
      <c r="B44" s="16"/>
      <c r="C44" s="16" t="s">
        <v>658</v>
      </c>
      <c r="D44" s="16"/>
      <c r="E44" s="16"/>
      <c r="F44" s="16"/>
      <c r="G44" s="16"/>
      <c r="H44" s="16"/>
      <c r="I44" s="16"/>
      <c r="J44" s="16"/>
      <c r="K44" s="16"/>
      <c r="L44" s="16"/>
    </row>
    <row r="45" spans="2:12" x14ac:dyDescent="0.25">
      <c r="B45" s="16"/>
      <c r="C45" s="16" t="s">
        <v>648</v>
      </c>
      <c r="D45" s="131">
        <f>D43*D44</f>
        <v>0</v>
      </c>
      <c r="E45" s="131">
        <f t="shared" ref="E45" si="63">E43*E44</f>
        <v>0</v>
      </c>
      <c r="F45" s="131">
        <f t="shared" ref="F45" si="64">F43*F44</f>
        <v>0</v>
      </c>
      <c r="G45" s="131">
        <f t="shared" ref="G45" si="65">G43*G44</f>
        <v>0</v>
      </c>
      <c r="H45" s="131">
        <f t="shared" ref="H45" si="66">H43*H44</f>
        <v>0</v>
      </c>
      <c r="I45" s="131">
        <f t="shared" ref="I45" si="67">I43*I44</f>
        <v>0</v>
      </c>
      <c r="J45" s="131">
        <f t="shared" ref="J45" si="68">J43*J44</f>
        <v>0</v>
      </c>
      <c r="K45" s="131">
        <f t="shared" ref="K45" si="69">K43*K44</f>
        <v>0</v>
      </c>
      <c r="L45" s="131">
        <f t="shared" ref="L45" si="70">L43*L44</f>
        <v>0</v>
      </c>
    </row>
    <row r="46" spans="2:12" x14ac:dyDescent="0.25">
      <c r="B46" s="16"/>
      <c r="C46" s="16" t="s">
        <v>649</v>
      </c>
      <c r="D46" s="16"/>
      <c r="E46" s="16"/>
      <c r="F46" s="16"/>
      <c r="G46" s="16"/>
      <c r="H46" s="16"/>
      <c r="I46" s="16"/>
      <c r="J46" s="16"/>
      <c r="K46" s="16"/>
      <c r="L46" s="16"/>
    </row>
    <row r="47" spans="2:12" x14ac:dyDescent="0.25">
      <c r="B47" s="16"/>
      <c r="C47" s="16" t="s">
        <v>650</v>
      </c>
      <c r="D47" s="131">
        <f>D45+D46</f>
        <v>0</v>
      </c>
      <c r="E47" s="131">
        <f t="shared" ref="E47" si="71">E45+E46</f>
        <v>0</v>
      </c>
      <c r="F47" s="131">
        <f t="shared" ref="F47" si="72">F45+F46</f>
        <v>0</v>
      </c>
      <c r="G47" s="131">
        <f t="shared" ref="G47" si="73">G45+G46</f>
        <v>0</v>
      </c>
      <c r="H47" s="131">
        <f t="shared" ref="H47" si="74">H45+H46</f>
        <v>0</v>
      </c>
      <c r="I47" s="131">
        <f t="shared" ref="I47" si="75">I45+I46</f>
        <v>0</v>
      </c>
      <c r="J47" s="131">
        <f t="shared" ref="J47" si="76">J45+J46</f>
        <v>0</v>
      </c>
      <c r="K47" s="131">
        <f t="shared" ref="K47" si="77">K45+K46</f>
        <v>0</v>
      </c>
      <c r="L47" s="131">
        <f t="shared" ref="L47" si="78">L45+L46</f>
        <v>0</v>
      </c>
    </row>
    <row r="48" spans="2:12" x14ac:dyDescent="0.25">
      <c r="B48" s="16"/>
      <c r="C48" s="16" t="s">
        <v>659</v>
      </c>
      <c r="D48" s="16"/>
      <c r="E48" s="16"/>
      <c r="F48" s="16"/>
      <c r="G48" s="16"/>
      <c r="H48" s="16"/>
      <c r="I48" s="16"/>
      <c r="J48" s="16"/>
      <c r="K48" s="16"/>
      <c r="L48" s="16"/>
    </row>
    <row r="49" spans="2:12" x14ac:dyDescent="0.25">
      <c r="B49" s="10"/>
      <c r="C49" s="28" t="s">
        <v>90</v>
      </c>
      <c r="D49" s="16"/>
      <c r="E49" s="16"/>
      <c r="F49" s="16"/>
      <c r="G49" s="16"/>
      <c r="H49" s="16"/>
      <c r="I49" s="16"/>
      <c r="J49" s="16"/>
      <c r="K49" s="16"/>
      <c r="L49" s="16"/>
    </row>
    <row r="50" spans="2:12" x14ac:dyDescent="0.25">
      <c r="B50" s="16"/>
      <c r="C50" s="16" t="s">
        <v>653</v>
      </c>
      <c r="D50" s="16"/>
      <c r="E50" s="16"/>
      <c r="F50" s="16"/>
      <c r="G50" s="16"/>
      <c r="H50" s="16"/>
      <c r="I50" s="16"/>
      <c r="J50" s="16"/>
      <c r="K50" s="16"/>
      <c r="L50" s="16"/>
    </row>
    <row r="51" spans="2:12" x14ac:dyDescent="0.25">
      <c r="B51" s="16"/>
      <c r="C51" s="16" t="s">
        <v>654</v>
      </c>
      <c r="D51" s="16"/>
      <c r="E51" s="16"/>
      <c r="F51" s="16"/>
      <c r="G51" s="16"/>
      <c r="H51" s="16"/>
      <c r="I51" s="16"/>
      <c r="J51" s="16"/>
      <c r="K51" s="16"/>
      <c r="L51" s="16"/>
    </row>
    <row r="52" spans="2:12" x14ac:dyDescent="0.25">
      <c r="B52" s="16"/>
      <c r="C52" s="16" t="s">
        <v>655</v>
      </c>
      <c r="D52" s="16"/>
      <c r="E52" s="16"/>
      <c r="F52" s="16"/>
      <c r="G52" s="16"/>
      <c r="H52" s="16"/>
      <c r="I52" s="16"/>
      <c r="J52" s="16"/>
      <c r="K52" s="16"/>
      <c r="L52" s="16"/>
    </row>
    <row r="53" spans="2:12" x14ac:dyDescent="0.25">
      <c r="B53" s="16"/>
      <c r="C53" s="16" t="s">
        <v>656</v>
      </c>
      <c r="D53" s="131">
        <f>D50+D51-D52</f>
        <v>0</v>
      </c>
      <c r="E53" s="131">
        <f t="shared" ref="E53:L53" si="79">E50+E51-E52</f>
        <v>0</v>
      </c>
      <c r="F53" s="131">
        <f t="shared" si="79"/>
        <v>0</v>
      </c>
      <c r="G53" s="131">
        <f t="shared" si="79"/>
        <v>0</v>
      </c>
      <c r="H53" s="131">
        <f t="shared" si="79"/>
        <v>0</v>
      </c>
      <c r="I53" s="131">
        <f t="shared" si="79"/>
        <v>0</v>
      </c>
      <c r="J53" s="131">
        <f t="shared" si="79"/>
        <v>0</v>
      </c>
      <c r="K53" s="131">
        <f t="shared" si="79"/>
        <v>0</v>
      </c>
      <c r="L53" s="131">
        <f t="shared" si="79"/>
        <v>0</v>
      </c>
    </row>
    <row r="54" spans="2:12" x14ac:dyDescent="0.25">
      <c r="B54" s="16"/>
      <c r="C54" s="16" t="s">
        <v>657</v>
      </c>
      <c r="D54" s="131">
        <f>(D50+D53)/2</f>
        <v>0</v>
      </c>
      <c r="E54" s="131">
        <f t="shared" ref="E54:L54" si="80">(E50+E53)/2</f>
        <v>0</v>
      </c>
      <c r="F54" s="131">
        <f t="shared" si="80"/>
        <v>0</v>
      </c>
      <c r="G54" s="131">
        <f t="shared" si="80"/>
        <v>0</v>
      </c>
      <c r="H54" s="131">
        <f t="shared" si="80"/>
        <v>0</v>
      </c>
      <c r="I54" s="131">
        <f t="shared" si="80"/>
        <v>0</v>
      </c>
      <c r="J54" s="131">
        <f t="shared" si="80"/>
        <v>0</v>
      </c>
      <c r="K54" s="131">
        <f t="shared" si="80"/>
        <v>0</v>
      </c>
      <c r="L54" s="131">
        <f t="shared" si="80"/>
        <v>0</v>
      </c>
    </row>
    <row r="55" spans="2:12" x14ac:dyDescent="0.25">
      <c r="B55" s="16"/>
      <c r="C55" s="16" t="s">
        <v>658</v>
      </c>
      <c r="D55" s="16"/>
      <c r="E55" s="16"/>
      <c r="F55" s="16"/>
      <c r="G55" s="16"/>
      <c r="H55" s="16"/>
      <c r="I55" s="16"/>
      <c r="J55" s="16"/>
      <c r="K55" s="16"/>
      <c r="L55" s="16"/>
    </row>
    <row r="56" spans="2:12" x14ac:dyDescent="0.25">
      <c r="B56" s="16"/>
      <c r="C56" s="16" t="s">
        <v>648</v>
      </c>
      <c r="D56" s="131">
        <f>D54*D55</f>
        <v>0</v>
      </c>
      <c r="E56" s="131">
        <f t="shared" ref="E56:L56" si="81">E54*E55</f>
        <v>0</v>
      </c>
      <c r="F56" s="131">
        <f t="shared" si="81"/>
        <v>0</v>
      </c>
      <c r="G56" s="131">
        <f t="shared" si="81"/>
        <v>0</v>
      </c>
      <c r="H56" s="131">
        <f t="shared" si="81"/>
        <v>0</v>
      </c>
      <c r="I56" s="131">
        <f t="shared" si="81"/>
        <v>0</v>
      </c>
      <c r="J56" s="131">
        <f t="shared" si="81"/>
        <v>0</v>
      </c>
      <c r="K56" s="131">
        <f t="shared" si="81"/>
        <v>0</v>
      </c>
      <c r="L56" s="131">
        <f t="shared" si="81"/>
        <v>0</v>
      </c>
    </row>
    <row r="57" spans="2:12" x14ac:dyDescent="0.25">
      <c r="B57" s="16"/>
      <c r="C57" s="16" t="s">
        <v>649</v>
      </c>
      <c r="D57" s="16"/>
      <c r="E57" s="16"/>
      <c r="F57" s="16"/>
      <c r="G57" s="16"/>
      <c r="H57" s="16"/>
      <c r="I57" s="16"/>
      <c r="J57" s="16"/>
      <c r="K57" s="16"/>
      <c r="L57" s="16"/>
    </row>
    <row r="58" spans="2:12" x14ac:dyDescent="0.25">
      <c r="B58" s="16"/>
      <c r="C58" s="16" t="s">
        <v>650</v>
      </c>
      <c r="D58" s="131">
        <f>D56+D57</f>
        <v>0</v>
      </c>
      <c r="E58" s="131">
        <f t="shared" ref="E58:L58" si="82">E56+E57</f>
        <v>0</v>
      </c>
      <c r="F58" s="131">
        <f t="shared" si="82"/>
        <v>0</v>
      </c>
      <c r="G58" s="131">
        <f t="shared" si="82"/>
        <v>0</v>
      </c>
      <c r="H58" s="131">
        <f t="shared" si="82"/>
        <v>0</v>
      </c>
      <c r="I58" s="131">
        <f t="shared" si="82"/>
        <v>0</v>
      </c>
      <c r="J58" s="131">
        <f t="shared" si="82"/>
        <v>0</v>
      </c>
      <c r="K58" s="131">
        <f t="shared" si="82"/>
        <v>0</v>
      </c>
      <c r="L58" s="131">
        <f t="shared" si="82"/>
        <v>0</v>
      </c>
    </row>
  </sheetData>
  <mergeCells count="10">
    <mergeCell ref="B2:P2"/>
    <mergeCell ref="E25:G25"/>
    <mergeCell ref="H25:L25"/>
    <mergeCell ref="B6:B8"/>
    <mergeCell ref="C6:C8"/>
    <mergeCell ref="D6:F6"/>
    <mergeCell ref="G6:J6"/>
    <mergeCell ref="K6:O6"/>
    <mergeCell ref="B25:B27"/>
    <mergeCell ref="C25:C27"/>
  </mergeCells>
  <pageMargins left="1.02" right="0.25" top="1" bottom="1" header="0.25" footer="0.25"/>
  <pageSetup paperSize="9" scale="49" orientation="landscape" r:id="rId1"/>
  <headerFooter alignWithMargins="0">
    <oddHeader>&amp;F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C00000"/>
    <pageSetUpPr fitToPage="1"/>
  </sheetPr>
  <dimension ref="B1:P17"/>
  <sheetViews>
    <sheetView showGridLines="0" zoomScaleSheetLayoutView="90" workbookViewId="0">
      <selection activeCell="B2" sqref="B2:P2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1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660</v>
      </c>
    </row>
    <row r="4" spans="2:16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10">
        <v>1</v>
      </c>
      <c r="C9" s="79" t="s">
        <v>661</v>
      </c>
      <c r="D9" s="80"/>
      <c r="E9" s="121">
        <f>F15x!F12/12</f>
        <v>0</v>
      </c>
      <c r="F9" s="129">
        <f>E9-D9</f>
        <v>0</v>
      </c>
      <c r="G9" s="18"/>
      <c r="H9" s="121">
        <f>F15x!I12/12</f>
        <v>0</v>
      </c>
      <c r="I9" s="121">
        <f>F15x!J12/12</f>
        <v>0</v>
      </c>
      <c r="J9" s="122">
        <f>H9+I9</f>
        <v>0</v>
      </c>
      <c r="K9" s="121">
        <f>F15x!L12/12</f>
        <v>0</v>
      </c>
      <c r="L9" s="121">
        <f>F15x!M12/12</f>
        <v>0</v>
      </c>
      <c r="M9" s="121">
        <f>F15x!N12/12</f>
        <v>0</v>
      </c>
      <c r="N9" s="121">
        <f>F15x!O12/12</f>
        <v>0</v>
      </c>
      <c r="O9" s="121">
        <f>F15x!P12/12</f>
        <v>0</v>
      </c>
    </row>
    <row r="10" spans="2:16" s="22" customFormat="1" x14ac:dyDescent="0.25">
      <c r="B10" s="10">
        <f t="shared" ref="B10:B17" si="0">B9+1</f>
        <v>2</v>
      </c>
      <c r="C10" s="27" t="s">
        <v>662</v>
      </c>
      <c r="D10" s="80"/>
      <c r="E10" s="121">
        <f>F17x!F12*1%</f>
        <v>0</v>
      </c>
      <c r="F10" s="129">
        <f t="shared" ref="F10:F17" si="1">E10-D10</f>
        <v>0</v>
      </c>
      <c r="G10" s="18"/>
      <c r="H10" s="121">
        <f>F17x!F21/2*1%</f>
        <v>0</v>
      </c>
      <c r="I10" s="121">
        <f>F17x!F21/2*1%</f>
        <v>0</v>
      </c>
      <c r="J10" s="122">
        <f t="shared" ref="J10:J11" si="2">H10+I10</f>
        <v>0</v>
      </c>
      <c r="K10" s="121">
        <f>F17x!F30*1%</f>
        <v>0</v>
      </c>
      <c r="L10" s="121">
        <f>F17x!F39*1%</f>
        <v>0</v>
      </c>
      <c r="M10" s="121">
        <f>F17x!F48*1%</f>
        <v>0</v>
      </c>
      <c r="N10" s="121">
        <f>F17x!F57*1%</f>
        <v>0</v>
      </c>
      <c r="O10" s="121">
        <f>F17x!F66*1%</f>
        <v>0</v>
      </c>
    </row>
    <row r="11" spans="2:16" x14ac:dyDescent="0.25">
      <c r="B11" s="10">
        <f t="shared" si="0"/>
        <v>3</v>
      </c>
      <c r="C11" s="79" t="s">
        <v>663</v>
      </c>
      <c r="D11" s="80"/>
      <c r="E11" s="121" t="e">
        <f>'F1'!#REF!*45/365</f>
        <v>#REF!</v>
      </c>
      <c r="F11" s="129" t="e">
        <f t="shared" si="1"/>
        <v>#REF!</v>
      </c>
      <c r="G11" s="18"/>
      <c r="H11" s="121" t="e">
        <f>'F1'!#REF!*45/365</f>
        <v>#REF!</v>
      </c>
      <c r="I11" s="121" t="e">
        <f>'F1'!#REF!*45/365</f>
        <v>#REF!</v>
      </c>
      <c r="J11" s="122" t="e">
        <f t="shared" si="2"/>
        <v>#REF!</v>
      </c>
      <c r="K11" s="121" t="e">
        <f>'F1'!#REF!*45/365</f>
        <v>#REF!</v>
      </c>
      <c r="L11" s="121">
        <f>'F1'!E20*45/365</f>
        <v>6194.220863918521</v>
      </c>
      <c r="M11" s="121" t="e">
        <f>'F1'!#REF!*45/365</f>
        <v>#REF!</v>
      </c>
      <c r="N11" s="121" t="e">
        <f>'F1'!#REF!*45/365</f>
        <v>#REF!</v>
      </c>
      <c r="O11" s="121" t="e">
        <f>'F1'!#REF!*45/365</f>
        <v>#REF!</v>
      </c>
    </row>
    <row r="12" spans="2:16" x14ac:dyDescent="0.25">
      <c r="B12" s="10"/>
      <c r="C12" s="79" t="s">
        <v>127</v>
      </c>
      <c r="D12" s="80"/>
      <c r="E12" s="121"/>
      <c r="F12" s="129">
        <f t="shared" si="1"/>
        <v>0</v>
      </c>
      <c r="G12" s="18"/>
      <c r="H12" s="121"/>
      <c r="I12" s="121"/>
      <c r="J12" s="18"/>
      <c r="K12" s="18"/>
      <c r="L12" s="18"/>
      <c r="M12" s="18"/>
      <c r="N12" s="18"/>
      <c r="O12" s="18"/>
    </row>
    <row r="13" spans="2:16" x14ac:dyDescent="0.25">
      <c r="B13" s="10">
        <f>B11+1</f>
        <v>4</v>
      </c>
      <c r="C13" s="16" t="s">
        <v>664</v>
      </c>
      <c r="D13" s="80"/>
      <c r="E13" s="121"/>
      <c r="F13" s="129">
        <f t="shared" si="1"/>
        <v>0</v>
      </c>
      <c r="G13" s="18"/>
      <c r="H13" s="121"/>
      <c r="I13" s="121"/>
      <c r="J13" s="122">
        <f>H13+I13</f>
        <v>0</v>
      </c>
      <c r="K13" s="18"/>
      <c r="L13" s="18"/>
      <c r="M13" s="18"/>
      <c r="N13" s="18"/>
      <c r="O13" s="18"/>
    </row>
    <row r="14" spans="2:16" ht="28" x14ac:dyDescent="0.25">
      <c r="B14" s="10">
        <f>B13+1</f>
        <v>5</v>
      </c>
      <c r="C14" s="79" t="s">
        <v>665</v>
      </c>
      <c r="D14" s="80"/>
      <c r="E14" s="121" t="e">
        <f>#REF!+'F14'!#REF!+'F14'!#REF!+'F14'!#REF!</f>
        <v>#REF!</v>
      </c>
      <c r="F14" s="129" t="e">
        <f t="shared" si="1"/>
        <v>#REF!</v>
      </c>
      <c r="G14" s="18"/>
      <c r="H14" s="121" t="e">
        <f>#REF!+'F14'!#REF!+'F14'!#REF!+'F14'!#REF!</f>
        <v>#REF!</v>
      </c>
      <c r="I14" s="121" t="e">
        <f>#REF!+'F14'!#REF!+'F14'!#REF!+'F14'!#REF!</f>
        <v>#REF!</v>
      </c>
      <c r="J14" s="122" t="e">
        <f t="shared" ref="J14:J17" si="3">H14+I14</f>
        <v>#REF!</v>
      </c>
      <c r="K14" s="121" t="e">
        <f>#REF!+'F14'!#REF!+'F14'!#REF!+'F14'!#REF!</f>
        <v>#REF!</v>
      </c>
      <c r="L14" s="121" t="e">
        <f>#REF!+'F14'!F9+'F14'!F14+'F14'!F19</f>
        <v>#REF!</v>
      </c>
      <c r="M14" s="121" t="e">
        <f>#REF!+'F14'!#REF!+'F14'!#REF!+'F14'!#REF!</f>
        <v>#REF!</v>
      </c>
      <c r="N14" s="121" t="e">
        <f>#REF!+'F14'!#REF!+'F14'!#REF!+'F14'!#REF!</f>
        <v>#REF!</v>
      </c>
      <c r="O14" s="121" t="e">
        <f>#REF!+'F14'!#REF!+'F14'!#REF!+'F14'!#REF!</f>
        <v>#REF!</v>
      </c>
    </row>
    <row r="15" spans="2:16" x14ac:dyDescent="0.25">
      <c r="B15" s="10">
        <f>B14+1</f>
        <v>6</v>
      </c>
      <c r="C15" s="16" t="s">
        <v>666</v>
      </c>
      <c r="D15" s="80"/>
      <c r="E15" s="121" t="e">
        <f>SUM(E9:E11)-E13-E14</f>
        <v>#REF!</v>
      </c>
      <c r="F15" s="129" t="e">
        <f t="shared" si="1"/>
        <v>#REF!</v>
      </c>
      <c r="G15" s="18"/>
      <c r="H15" s="121" t="e">
        <f>SUM(H9:H11)-H13-H14</f>
        <v>#REF!</v>
      </c>
      <c r="I15" s="121" t="e">
        <f>SUM(I9:I11)-I13-I14</f>
        <v>#REF!</v>
      </c>
      <c r="J15" s="122" t="e">
        <f t="shared" si="3"/>
        <v>#REF!</v>
      </c>
      <c r="K15" s="121" t="e">
        <f>SUM(K9:K11)-K13-K14</f>
        <v>#REF!</v>
      </c>
      <c r="L15" s="121" t="e">
        <f>SUM(L9:L11)-L13-L14</f>
        <v>#REF!</v>
      </c>
      <c r="M15" s="121" t="e">
        <f t="shared" ref="M15:O15" si="4">SUM(M9:M11)-M13-M14</f>
        <v>#REF!</v>
      </c>
      <c r="N15" s="121" t="e">
        <f t="shared" si="4"/>
        <v>#REF!</v>
      </c>
      <c r="O15" s="121" t="e">
        <f t="shared" si="4"/>
        <v>#REF!</v>
      </c>
    </row>
    <row r="16" spans="2:16" x14ac:dyDescent="0.25">
      <c r="B16" s="10">
        <f t="shared" si="0"/>
        <v>7</v>
      </c>
      <c r="C16" s="16" t="s">
        <v>667</v>
      </c>
      <c r="D16" s="80"/>
      <c r="E16" s="121"/>
      <c r="F16" s="129">
        <f t="shared" si="1"/>
        <v>0</v>
      </c>
      <c r="G16" s="18"/>
      <c r="H16" s="121"/>
      <c r="I16" s="121"/>
      <c r="J16" s="122">
        <f t="shared" si="3"/>
        <v>0</v>
      </c>
      <c r="K16" s="18"/>
      <c r="L16" s="18"/>
      <c r="M16" s="18"/>
      <c r="N16" s="18"/>
      <c r="O16" s="18"/>
    </row>
    <row r="17" spans="2:15" x14ac:dyDescent="0.25">
      <c r="B17" s="10">
        <f t="shared" si="0"/>
        <v>8</v>
      </c>
      <c r="C17" s="79" t="s">
        <v>53</v>
      </c>
      <c r="D17" s="80"/>
      <c r="E17" s="129" t="e">
        <f>E15*E16</f>
        <v>#REF!</v>
      </c>
      <c r="F17" s="129" t="e">
        <f t="shared" si="1"/>
        <v>#REF!</v>
      </c>
      <c r="G17" s="18"/>
      <c r="H17" s="129" t="e">
        <f>H15*H16</f>
        <v>#REF!</v>
      </c>
      <c r="I17" s="129" t="e">
        <f>I15*I16</f>
        <v>#REF!</v>
      </c>
      <c r="J17" s="122" t="e">
        <f t="shared" si="3"/>
        <v>#REF!</v>
      </c>
      <c r="K17" s="129" t="e">
        <f t="shared" ref="K17:O17" si="5">K15*K16</f>
        <v>#REF!</v>
      </c>
      <c r="L17" s="129" t="e">
        <f t="shared" si="5"/>
        <v>#REF!</v>
      </c>
      <c r="M17" s="129" t="e">
        <f t="shared" si="5"/>
        <v>#REF!</v>
      </c>
      <c r="N17" s="129" t="e">
        <f t="shared" si="5"/>
        <v>#REF!</v>
      </c>
      <c r="O17" s="129" t="e">
        <f t="shared" si="5"/>
        <v>#REF!</v>
      </c>
    </row>
  </sheetData>
  <mergeCells count="6">
    <mergeCell ref="B2:P2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2" orientation="landscape" r:id="rId1"/>
  <headerFooter alignWithMargins="0">
    <oddHeader>&amp;F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C00000"/>
    <pageSetUpPr fitToPage="1"/>
  </sheetPr>
  <dimension ref="B1:P21"/>
  <sheetViews>
    <sheetView showGridLines="0" topLeftCell="G1" zoomScaleSheetLayoutView="90" workbookViewId="0">
      <selection activeCell="B2" sqref="B2:P2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4.45312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668</v>
      </c>
    </row>
    <row r="4" spans="2:16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52">
        <v>1</v>
      </c>
      <c r="C9" s="16" t="s">
        <v>669</v>
      </c>
      <c r="D9" s="1"/>
      <c r="E9" s="16"/>
      <c r="F9" s="92">
        <f>E9-D9</f>
        <v>0</v>
      </c>
      <c r="G9" s="11"/>
      <c r="H9" s="11"/>
      <c r="I9" s="11"/>
      <c r="J9" s="132">
        <f>H9+I9</f>
        <v>0</v>
      </c>
      <c r="K9" s="11"/>
      <c r="L9" s="11"/>
      <c r="M9" s="11"/>
      <c r="N9" s="11"/>
      <c r="O9" s="11"/>
    </row>
    <row r="10" spans="2:16" x14ac:dyDescent="0.25">
      <c r="B10" s="10">
        <f>B9+1</f>
        <v>2</v>
      </c>
      <c r="C10" s="16" t="s">
        <v>588</v>
      </c>
      <c r="D10" s="1"/>
      <c r="E10" s="92">
        <f>'F16.2x'!D8</f>
        <v>0</v>
      </c>
      <c r="F10" s="92">
        <f t="shared" ref="F10:F21" si="0">E10-D10</f>
        <v>0</v>
      </c>
      <c r="G10" s="11"/>
      <c r="H10" s="92">
        <f>'F16.2x'!E8</f>
        <v>0</v>
      </c>
      <c r="I10" s="92">
        <f>'F16.2x'!F8</f>
        <v>0</v>
      </c>
      <c r="J10" s="132">
        <f>H10+I10</f>
        <v>0</v>
      </c>
      <c r="K10" s="92">
        <f>'F16.2x'!H8</f>
        <v>0</v>
      </c>
      <c r="L10" s="92">
        <f>'F16.2x'!I8</f>
        <v>0</v>
      </c>
      <c r="M10" s="92">
        <f>'F16.2x'!J8</f>
        <v>0</v>
      </c>
      <c r="N10" s="92">
        <f>'F16.2x'!K8</f>
        <v>0</v>
      </c>
      <c r="O10" s="92">
        <f>'F16.2x'!L8</f>
        <v>0</v>
      </c>
    </row>
    <row r="11" spans="2:16" x14ac:dyDescent="0.25">
      <c r="B11" s="10">
        <f t="shared" ref="B11:B21" si="1">B10+1</f>
        <v>3</v>
      </c>
      <c r="C11" s="18" t="s">
        <v>670</v>
      </c>
      <c r="D11" s="1"/>
      <c r="E11" s="131">
        <f>E10*30%</f>
        <v>0</v>
      </c>
      <c r="F11" s="92">
        <f t="shared" si="0"/>
        <v>0</v>
      </c>
      <c r="G11" s="11"/>
      <c r="H11" s="131">
        <f>H10*30%</f>
        <v>0</v>
      </c>
      <c r="I11" s="131">
        <f>I10*30%</f>
        <v>0</v>
      </c>
      <c r="J11" s="132">
        <f t="shared" ref="J11:J13" si="2">H11+I11</f>
        <v>0</v>
      </c>
      <c r="K11" s="131">
        <f t="shared" ref="K11:O11" si="3">K10*30%</f>
        <v>0</v>
      </c>
      <c r="L11" s="131">
        <f t="shared" si="3"/>
        <v>0</v>
      </c>
      <c r="M11" s="131">
        <f t="shared" si="3"/>
        <v>0</v>
      </c>
      <c r="N11" s="131">
        <f t="shared" si="3"/>
        <v>0</v>
      </c>
      <c r="O11" s="131">
        <f t="shared" si="3"/>
        <v>0</v>
      </c>
    </row>
    <row r="12" spans="2:16" ht="28" x14ac:dyDescent="0.25">
      <c r="B12" s="10">
        <f t="shared" si="1"/>
        <v>4</v>
      </c>
      <c r="C12" s="79" t="s">
        <v>671</v>
      </c>
      <c r="D12" s="80"/>
      <c r="E12" s="131">
        <f>F17x!H12*30%</f>
        <v>0</v>
      </c>
      <c r="F12" s="92">
        <f t="shared" si="0"/>
        <v>0</v>
      </c>
      <c r="G12" s="18"/>
      <c r="H12" s="131">
        <f>F17x!H21/2*30%</f>
        <v>0</v>
      </c>
      <c r="I12" s="131">
        <f>F17x!H21/2*30%</f>
        <v>0</v>
      </c>
      <c r="J12" s="132">
        <f t="shared" si="2"/>
        <v>0</v>
      </c>
      <c r="K12" s="131">
        <f>F17x!H30*30%</f>
        <v>0</v>
      </c>
      <c r="L12" s="131">
        <f>F17x!H39*30%</f>
        <v>0</v>
      </c>
      <c r="M12" s="131">
        <f>F17x!H48*30%</f>
        <v>0</v>
      </c>
      <c r="N12" s="131">
        <f>F17x!H57*30%</f>
        <v>0</v>
      </c>
      <c r="O12" s="131">
        <f>F17x!H66*30%</f>
        <v>0</v>
      </c>
    </row>
    <row r="13" spans="2:16" s="22" customFormat="1" x14ac:dyDescent="0.25">
      <c r="B13" s="10">
        <f t="shared" si="1"/>
        <v>5</v>
      </c>
      <c r="C13" s="27" t="s">
        <v>672</v>
      </c>
      <c r="D13" s="80"/>
      <c r="E13" s="131">
        <f>E9+E11+E12</f>
        <v>0</v>
      </c>
      <c r="F13" s="92">
        <f t="shared" si="0"/>
        <v>0</v>
      </c>
      <c r="G13" s="18"/>
      <c r="H13" s="131">
        <f>H9+H11+H12</f>
        <v>0</v>
      </c>
      <c r="I13" s="131">
        <f>I9+I11+I12</f>
        <v>0</v>
      </c>
      <c r="J13" s="132">
        <f t="shared" si="2"/>
        <v>0</v>
      </c>
      <c r="K13" s="131">
        <f t="shared" ref="K13:O13" si="4">K9+K11+K12</f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</row>
    <row r="14" spans="2:16" s="22" customFormat="1" x14ac:dyDescent="0.25">
      <c r="B14" s="10"/>
      <c r="C14" s="81" t="s">
        <v>673</v>
      </c>
      <c r="D14" s="80"/>
      <c r="E14" s="18"/>
      <c r="F14" s="16"/>
      <c r="G14" s="18"/>
      <c r="H14" s="18"/>
      <c r="I14" s="18"/>
      <c r="J14" s="18"/>
      <c r="K14" s="18"/>
      <c r="L14" s="18"/>
      <c r="M14" s="18"/>
      <c r="N14" s="18"/>
      <c r="O14" s="18"/>
    </row>
    <row r="15" spans="2:16" s="22" customFormat="1" x14ac:dyDescent="0.25">
      <c r="B15" s="10">
        <f>B13+1</f>
        <v>6</v>
      </c>
      <c r="C15" s="27" t="s">
        <v>674</v>
      </c>
      <c r="D15" s="80"/>
      <c r="E15" s="18"/>
      <c r="F15" s="92">
        <f t="shared" si="0"/>
        <v>0</v>
      </c>
      <c r="G15" s="18"/>
      <c r="H15" s="18"/>
      <c r="I15" s="18"/>
      <c r="J15" s="132">
        <f t="shared" ref="J15:J17" si="5">H15+I15</f>
        <v>0</v>
      </c>
      <c r="K15" s="18"/>
      <c r="L15" s="18"/>
      <c r="M15" s="18"/>
      <c r="N15" s="18"/>
      <c r="O15" s="18"/>
    </row>
    <row r="16" spans="2:16" s="22" customFormat="1" x14ac:dyDescent="0.25">
      <c r="B16" s="10">
        <f>B15+1</f>
        <v>7</v>
      </c>
      <c r="C16" s="27" t="s">
        <v>675</v>
      </c>
      <c r="D16" s="80"/>
      <c r="E16" s="18"/>
      <c r="F16" s="92">
        <f t="shared" si="0"/>
        <v>0</v>
      </c>
      <c r="G16" s="18"/>
      <c r="H16" s="18"/>
      <c r="I16" s="18"/>
      <c r="J16" s="132">
        <f t="shared" si="5"/>
        <v>0</v>
      </c>
      <c r="K16" s="18"/>
      <c r="L16" s="18"/>
      <c r="M16" s="18"/>
      <c r="N16" s="18"/>
      <c r="O16" s="18"/>
    </row>
    <row r="17" spans="2:15" s="22" customFormat="1" x14ac:dyDescent="0.25">
      <c r="B17" s="10">
        <f>B16+1</f>
        <v>8</v>
      </c>
      <c r="C17" s="19" t="s">
        <v>673</v>
      </c>
      <c r="D17" s="80"/>
      <c r="E17" s="131">
        <f>E15*E16</f>
        <v>0</v>
      </c>
      <c r="F17" s="92">
        <f t="shared" si="0"/>
        <v>0</v>
      </c>
      <c r="G17" s="18"/>
      <c r="H17" s="131">
        <f>H15*H16</f>
        <v>0</v>
      </c>
      <c r="I17" s="131">
        <f>I15*I16</f>
        <v>0</v>
      </c>
      <c r="J17" s="132">
        <f t="shared" si="5"/>
        <v>0</v>
      </c>
      <c r="K17" s="131">
        <f t="shared" ref="K17:O17" si="6">K15*K16</f>
        <v>0</v>
      </c>
      <c r="L17" s="131">
        <f t="shared" si="6"/>
        <v>0</v>
      </c>
      <c r="M17" s="131">
        <f t="shared" si="6"/>
        <v>0</v>
      </c>
      <c r="N17" s="131">
        <f t="shared" si="6"/>
        <v>0</v>
      </c>
      <c r="O17" s="131">
        <f t="shared" si="6"/>
        <v>0</v>
      </c>
    </row>
    <row r="18" spans="2:15" x14ac:dyDescent="0.25">
      <c r="B18" s="10"/>
      <c r="C18" s="81" t="s">
        <v>676</v>
      </c>
      <c r="D18" s="80"/>
      <c r="E18" s="18"/>
      <c r="F18" s="16"/>
      <c r="G18" s="18"/>
      <c r="H18" s="18"/>
      <c r="I18" s="18"/>
      <c r="J18" s="18"/>
      <c r="K18" s="18"/>
      <c r="L18" s="18"/>
      <c r="M18" s="18"/>
      <c r="N18" s="18"/>
      <c r="O18" s="18"/>
    </row>
    <row r="19" spans="2:15" ht="28" x14ac:dyDescent="0.25">
      <c r="B19" s="10">
        <f>B17+1</f>
        <v>9</v>
      </c>
      <c r="C19" s="79" t="s">
        <v>677</v>
      </c>
      <c r="D19" s="80"/>
      <c r="E19" s="131">
        <f>E9*E17</f>
        <v>0</v>
      </c>
      <c r="F19" s="92">
        <f t="shared" si="0"/>
        <v>0</v>
      </c>
      <c r="G19" s="18"/>
      <c r="H19" s="131">
        <f>H9*H17</f>
        <v>0</v>
      </c>
      <c r="I19" s="131">
        <f>I9*I17</f>
        <v>0</v>
      </c>
      <c r="J19" s="132">
        <f t="shared" ref="J19:J21" si="7">H19+I19</f>
        <v>0</v>
      </c>
      <c r="K19" s="131">
        <f t="shared" ref="K19:O19" si="8">K9*K17</f>
        <v>0</v>
      </c>
      <c r="L19" s="131">
        <f t="shared" si="8"/>
        <v>0</v>
      </c>
      <c r="M19" s="131">
        <f t="shared" si="8"/>
        <v>0</v>
      </c>
      <c r="N19" s="131">
        <f t="shared" si="8"/>
        <v>0</v>
      </c>
      <c r="O19" s="131">
        <f t="shared" si="8"/>
        <v>0</v>
      </c>
    </row>
    <row r="20" spans="2:15" ht="28" x14ac:dyDescent="0.25">
      <c r="B20" s="10">
        <f t="shared" si="1"/>
        <v>10</v>
      </c>
      <c r="C20" s="79" t="s">
        <v>678</v>
      </c>
      <c r="D20" s="80"/>
      <c r="E20" s="131">
        <f>E13*E17</f>
        <v>0</v>
      </c>
      <c r="F20" s="92">
        <f t="shared" si="0"/>
        <v>0</v>
      </c>
      <c r="G20" s="18"/>
      <c r="H20" s="131">
        <f>H13*H17</f>
        <v>0</v>
      </c>
      <c r="I20" s="131">
        <f>I13*I17</f>
        <v>0</v>
      </c>
      <c r="J20" s="132">
        <f t="shared" si="7"/>
        <v>0</v>
      </c>
      <c r="K20" s="131">
        <f t="shared" ref="K20:O20" si="9">K13*K17</f>
        <v>0</v>
      </c>
      <c r="L20" s="131">
        <f t="shared" si="9"/>
        <v>0</v>
      </c>
      <c r="M20" s="131">
        <f t="shared" si="9"/>
        <v>0</v>
      </c>
      <c r="N20" s="131">
        <f t="shared" si="9"/>
        <v>0</v>
      </c>
      <c r="O20" s="131">
        <f t="shared" si="9"/>
        <v>0</v>
      </c>
    </row>
    <row r="21" spans="2:15" x14ac:dyDescent="0.25">
      <c r="B21" s="10">
        <f t="shared" si="1"/>
        <v>11</v>
      </c>
      <c r="C21" s="28" t="s">
        <v>679</v>
      </c>
      <c r="D21" s="80"/>
      <c r="E21" s="92">
        <f>E19+E20</f>
        <v>0</v>
      </c>
      <c r="F21" s="92">
        <f t="shared" si="0"/>
        <v>0</v>
      </c>
      <c r="G21" s="18"/>
      <c r="H21" s="92">
        <f>H19+H20</f>
        <v>0</v>
      </c>
      <c r="I21" s="92">
        <f>I19+I20</f>
        <v>0</v>
      </c>
      <c r="J21" s="132">
        <f t="shared" si="7"/>
        <v>0</v>
      </c>
      <c r="K21" s="92">
        <f t="shared" ref="K21:O21" si="10">K19+K20</f>
        <v>0</v>
      </c>
      <c r="L21" s="92">
        <f t="shared" si="10"/>
        <v>0</v>
      </c>
      <c r="M21" s="92">
        <f t="shared" si="10"/>
        <v>0</v>
      </c>
      <c r="N21" s="92">
        <f t="shared" si="10"/>
        <v>0</v>
      </c>
      <c r="O21" s="92">
        <f t="shared" si="10"/>
        <v>0</v>
      </c>
    </row>
  </sheetData>
  <mergeCells count="6">
    <mergeCell ref="B2:P2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1" orientation="landscape" r:id="rId1"/>
  <headerFooter alignWithMargins="0">
    <oddHeader>&amp;F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C00000"/>
    <pageSetUpPr fitToPage="1"/>
  </sheetPr>
  <dimension ref="B1:P22"/>
  <sheetViews>
    <sheetView showGridLines="0" zoomScaleSheetLayoutView="90" workbookViewId="0">
      <selection activeCell="B4" sqref="B4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3.5429687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680</v>
      </c>
    </row>
    <row r="4" spans="2:16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52">
        <v>1</v>
      </c>
      <c r="C9" s="16" t="s">
        <v>681</v>
      </c>
      <c r="D9" s="1"/>
      <c r="E9" s="16"/>
      <c r="F9" s="16"/>
      <c r="G9" s="11"/>
      <c r="H9" s="11"/>
      <c r="I9" s="11"/>
      <c r="J9" s="11"/>
      <c r="K9" s="11"/>
      <c r="L9" s="11"/>
      <c r="M9" s="11"/>
      <c r="N9" s="11"/>
      <c r="O9" s="11"/>
    </row>
    <row r="10" spans="2:16" x14ac:dyDescent="0.25">
      <c r="B10" s="52">
        <f>B9+1</f>
        <v>2</v>
      </c>
      <c r="C10" s="16" t="s">
        <v>682</v>
      </c>
      <c r="D10" s="1"/>
      <c r="E10" s="16"/>
      <c r="F10" s="16"/>
      <c r="G10" s="11"/>
      <c r="H10" s="11"/>
      <c r="I10" s="11"/>
      <c r="J10" s="11"/>
      <c r="K10" s="11"/>
      <c r="L10" s="11"/>
      <c r="M10" s="11"/>
      <c r="N10" s="11"/>
      <c r="O10" s="11"/>
    </row>
    <row r="11" spans="2:16" x14ac:dyDescent="0.25">
      <c r="B11" s="52">
        <f>B10+1</f>
        <v>3</v>
      </c>
      <c r="C11" s="16" t="s">
        <v>683</v>
      </c>
      <c r="D11" s="1"/>
      <c r="E11" s="16"/>
      <c r="F11" s="16"/>
      <c r="G11" s="11"/>
      <c r="H11" s="11"/>
      <c r="I11" s="11"/>
      <c r="J11" s="11"/>
      <c r="K11" s="11"/>
      <c r="L11" s="11"/>
      <c r="M11" s="11"/>
      <c r="N11" s="11"/>
      <c r="O11" s="11"/>
    </row>
    <row r="12" spans="2:16" x14ac:dyDescent="0.25">
      <c r="B12" s="10">
        <f t="shared" ref="B12:B21" si="0">B11+1</f>
        <v>4</v>
      </c>
      <c r="C12" s="18" t="s">
        <v>684</v>
      </c>
      <c r="D12" s="1"/>
      <c r="E12" s="16"/>
      <c r="F12" s="16"/>
      <c r="G12" s="11"/>
      <c r="H12" s="11"/>
      <c r="I12" s="11"/>
      <c r="J12" s="11"/>
      <c r="K12" s="11"/>
      <c r="L12" s="11"/>
      <c r="M12" s="11"/>
      <c r="N12" s="11"/>
      <c r="O12" s="11"/>
    </row>
    <row r="13" spans="2:16" ht="28" x14ac:dyDescent="0.25">
      <c r="B13" s="10">
        <f t="shared" si="0"/>
        <v>5</v>
      </c>
      <c r="C13" s="79" t="s">
        <v>685</v>
      </c>
      <c r="D13" s="80"/>
      <c r="E13" s="18"/>
      <c r="F13" s="2"/>
      <c r="G13" s="18"/>
      <c r="H13" s="18"/>
      <c r="I13" s="18"/>
      <c r="J13" s="18"/>
      <c r="K13" s="18"/>
      <c r="L13" s="18"/>
      <c r="M13" s="18"/>
      <c r="N13" s="18"/>
      <c r="O13" s="18"/>
    </row>
    <row r="14" spans="2:16" s="22" customFormat="1" x14ac:dyDescent="0.25">
      <c r="B14" s="10">
        <f t="shared" si="0"/>
        <v>6</v>
      </c>
      <c r="C14" s="27" t="s">
        <v>686</v>
      </c>
      <c r="D14" s="80"/>
      <c r="E14" s="18"/>
      <c r="F14" s="2"/>
      <c r="G14" s="18"/>
      <c r="H14" s="18"/>
      <c r="I14" s="18"/>
      <c r="J14" s="18"/>
      <c r="K14" s="18"/>
      <c r="L14" s="18"/>
      <c r="M14" s="18"/>
      <c r="N14" s="18"/>
      <c r="O14" s="18"/>
    </row>
    <row r="15" spans="2:16" s="22" customFormat="1" x14ac:dyDescent="0.25">
      <c r="B15" s="10">
        <f t="shared" si="0"/>
        <v>7</v>
      </c>
      <c r="C15" s="79" t="s">
        <v>687</v>
      </c>
      <c r="D15" s="80"/>
      <c r="E15" s="18"/>
      <c r="F15" s="2"/>
      <c r="G15" s="18"/>
      <c r="H15" s="18"/>
      <c r="I15" s="18"/>
      <c r="J15" s="18"/>
      <c r="K15" s="18"/>
      <c r="L15" s="18"/>
      <c r="M15" s="18"/>
      <c r="N15" s="18"/>
      <c r="O15" s="18"/>
    </row>
    <row r="16" spans="2:16" s="22" customFormat="1" ht="28" x14ac:dyDescent="0.25">
      <c r="B16" s="10">
        <f t="shared" si="0"/>
        <v>8</v>
      </c>
      <c r="C16" s="27" t="s">
        <v>688</v>
      </c>
      <c r="D16" s="80"/>
      <c r="E16" s="18"/>
      <c r="F16" s="2"/>
      <c r="G16" s="18"/>
      <c r="H16" s="18"/>
      <c r="I16" s="18"/>
      <c r="J16" s="18"/>
      <c r="K16" s="18"/>
      <c r="L16" s="18"/>
      <c r="M16" s="18"/>
      <c r="N16" s="18"/>
      <c r="O16" s="18"/>
    </row>
    <row r="17" spans="2:15" s="22" customFormat="1" ht="42" x14ac:dyDescent="0.25">
      <c r="B17" s="10">
        <f t="shared" si="0"/>
        <v>9</v>
      </c>
      <c r="C17" s="27" t="s">
        <v>689</v>
      </c>
      <c r="D17" s="80"/>
      <c r="E17" s="18"/>
      <c r="F17" s="2"/>
      <c r="G17" s="18"/>
      <c r="H17" s="18"/>
      <c r="I17" s="18"/>
      <c r="J17" s="18"/>
      <c r="K17" s="18"/>
      <c r="L17" s="18"/>
      <c r="M17" s="18"/>
      <c r="N17" s="18"/>
      <c r="O17" s="18"/>
    </row>
    <row r="18" spans="2:15" s="22" customFormat="1" x14ac:dyDescent="0.25">
      <c r="B18" s="10">
        <f t="shared" si="0"/>
        <v>10</v>
      </c>
      <c r="C18" s="27" t="s">
        <v>690</v>
      </c>
      <c r="D18" s="80"/>
      <c r="E18" s="18"/>
      <c r="F18" s="2"/>
      <c r="G18" s="18"/>
      <c r="H18" s="18"/>
      <c r="I18" s="18"/>
      <c r="J18" s="18"/>
      <c r="K18" s="18"/>
      <c r="L18" s="18"/>
      <c r="M18" s="18"/>
      <c r="N18" s="18"/>
      <c r="O18" s="18"/>
    </row>
    <row r="19" spans="2:15" s="22" customFormat="1" x14ac:dyDescent="0.25">
      <c r="B19" s="10">
        <f t="shared" si="0"/>
        <v>11</v>
      </c>
      <c r="C19" s="27" t="s">
        <v>691</v>
      </c>
      <c r="D19" s="80"/>
      <c r="E19" s="18"/>
      <c r="F19" s="2"/>
      <c r="G19" s="18"/>
      <c r="H19" s="18"/>
      <c r="I19" s="18"/>
      <c r="J19" s="18"/>
      <c r="K19" s="18"/>
      <c r="L19" s="18"/>
      <c r="M19" s="18"/>
      <c r="N19" s="18"/>
      <c r="O19" s="18"/>
    </row>
    <row r="20" spans="2:15" s="22" customFormat="1" x14ac:dyDescent="0.25">
      <c r="B20" s="10">
        <f t="shared" si="0"/>
        <v>12</v>
      </c>
      <c r="C20" s="27" t="s">
        <v>692</v>
      </c>
      <c r="D20" s="80"/>
      <c r="E20" s="18"/>
      <c r="F20" s="2"/>
      <c r="G20" s="18"/>
      <c r="H20" s="18"/>
      <c r="I20" s="18"/>
      <c r="J20" s="18"/>
      <c r="K20" s="18"/>
      <c r="L20" s="18"/>
      <c r="M20" s="18"/>
      <c r="N20" s="18"/>
      <c r="O20" s="18"/>
    </row>
    <row r="21" spans="2:15" x14ac:dyDescent="0.25">
      <c r="B21" s="10">
        <f t="shared" si="0"/>
        <v>13</v>
      </c>
      <c r="C21" s="79" t="s">
        <v>601</v>
      </c>
      <c r="D21" s="80"/>
      <c r="E21" s="18"/>
      <c r="F21" s="2"/>
      <c r="G21" s="18"/>
      <c r="H21" s="18"/>
      <c r="I21" s="18"/>
      <c r="J21" s="18"/>
      <c r="K21" s="18"/>
      <c r="L21" s="18"/>
      <c r="M21" s="18"/>
      <c r="N21" s="18"/>
      <c r="O21" s="18"/>
    </row>
    <row r="22" spans="2:15" x14ac:dyDescent="0.25">
      <c r="B22" s="10"/>
      <c r="C22" s="20" t="s">
        <v>90</v>
      </c>
      <c r="D22" s="135">
        <f>SUM(D9:D21)</f>
        <v>0</v>
      </c>
      <c r="E22" s="135">
        <f t="shared" ref="E22:O22" si="1">SUM(E9:E21)</f>
        <v>0</v>
      </c>
      <c r="F22" s="135">
        <f>E22-D22</f>
        <v>0</v>
      </c>
      <c r="G22" s="135">
        <f t="shared" si="1"/>
        <v>0</v>
      </c>
      <c r="H22" s="135">
        <f t="shared" si="1"/>
        <v>0</v>
      </c>
      <c r="I22" s="135">
        <f t="shared" si="1"/>
        <v>0</v>
      </c>
      <c r="J22" s="135">
        <f t="shared" si="1"/>
        <v>0</v>
      </c>
      <c r="K22" s="135">
        <f t="shared" si="1"/>
        <v>0</v>
      </c>
      <c r="L22" s="135">
        <f t="shared" si="1"/>
        <v>0</v>
      </c>
      <c r="M22" s="135">
        <f t="shared" si="1"/>
        <v>0</v>
      </c>
      <c r="N22" s="135">
        <f t="shared" si="1"/>
        <v>0</v>
      </c>
      <c r="O22" s="135">
        <f t="shared" si="1"/>
        <v>0</v>
      </c>
    </row>
  </sheetData>
  <mergeCells count="6">
    <mergeCell ref="B2:P2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2" orientation="landscape" r:id="rId1"/>
  <headerFooter alignWithMargins="0">
    <oddHeader>&amp;F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C00000"/>
    <pageSetUpPr fitToPage="1"/>
  </sheetPr>
  <dimension ref="B1:P19"/>
  <sheetViews>
    <sheetView showGridLines="0" topLeftCell="A4" zoomScaleSheetLayoutView="90" workbookViewId="0">
      <selection activeCell="B2" sqref="B2:P2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3.5429687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693</v>
      </c>
    </row>
    <row r="4" spans="2:16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x14ac:dyDescent="0.25">
      <c r="B9" s="52">
        <v>1</v>
      </c>
      <c r="C9" s="16"/>
      <c r="D9" s="1"/>
      <c r="E9" s="16"/>
      <c r="F9" s="16"/>
      <c r="G9" s="11"/>
      <c r="H9" s="11"/>
      <c r="I9" s="11"/>
      <c r="J9" s="11"/>
      <c r="K9" s="11"/>
      <c r="L9" s="11"/>
      <c r="M9" s="11"/>
      <c r="N9" s="11"/>
      <c r="O9" s="11"/>
    </row>
    <row r="10" spans="2:16" x14ac:dyDescent="0.25">
      <c r="B10" s="52">
        <f>B9+1</f>
        <v>2</v>
      </c>
      <c r="C10" s="16"/>
      <c r="D10" s="1"/>
      <c r="E10" s="16"/>
      <c r="F10" s="16"/>
      <c r="G10" s="11"/>
      <c r="H10" s="11"/>
      <c r="I10" s="11"/>
      <c r="J10" s="11"/>
      <c r="K10" s="11"/>
      <c r="L10" s="11"/>
      <c r="M10" s="11"/>
      <c r="N10" s="11"/>
      <c r="O10" s="11"/>
    </row>
    <row r="11" spans="2:16" x14ac:dyDescent="0.25">
      <c r="B11" s="52">
        <f>B10+1</f>
        <v>3</v>
      </c>
      <c r="C11" s="16"/>
      <c r="D11" s="1"/>
      <c r="E11" s="16"/>
      <c r="F11" s="16"/>
      <c r="G11" s="11"/>
      <c r="H11" s="11"/>
      <c r="I11" s="11"/>
      <c r="J11" s="11"/>
      <c r="K11" s="11"/>
      <c r="L11" s="11"/>
      <c r="M11" s="11"/>
      <c r="N11" s="11"/>
      <c r="O11" s="11"/>
    </row>
    <row r="12" spans="2:16" x14ac:dyDescent="0.25">
      <c r="B12" s="10">
        <f t="shared" ref="B12:B18" si="0">B11+1</f>
        <v>4</v>
      </c>
      <c r="C12" s="18"/>
      <c r="D12" s="1"/>
      <c r="E12" s="16"/>
      <c r="F12" s="16"/>
      <c r="G12" s="11"/>
      <c r="H12" s="11"/>
      <c r="I12" s="11"/>
      <c r="J12" s="11"/>
      <c r="K12" s="11"/>
      <c r="L12" s="11"/>
      <c r="M12" s="11"/>
      <c r="N12" s="11"/>
      <c r="O12" s="11"/>
    </row>
    <row r="13" spans="2:16" x14ac:dyDescent="0.25">
      <c r="B13" s="10">
        <f t="shared" si="0"/>
        <v>5</v>
      </c>
      <c r="C13" s="79"/>
      <c r="D13" s="80"/>
      <c r="E13" s="18"/>
      <c r="F13" s="2"/>
      <c r="G13" s="18"/>
      <c r="H13" s="18"/>
      <c r="I13" s="18"/>
      <c r="J13" s="18"/>
      <c r="K13" s="18"/>
      <c r="L13" s="18"/>
      <c r="M13" s="18"/>
      <c r="N13" s="18"/>
      <c r="O13" s="18"/>
    </row>
    <row r="14" spans="2:16" s="22" customFormat="1" x14ac:dyDescent="0.25">
      <c r="B14" s="10">
        <f t="shared" si="0"/>
        <v>6</v>
      </c>
      <c r="C14" s="27"/>
      <c r="D14" s="80"/>
      <c r="E14" s="18"/>
      <c r="F14" s="2"/>
      <c r="G14" s="18"/>
      <c r="H14" s="18"/>
      <c r="I14" s="18"/>
      <c r="J14" s="18"/>
      <c r="K14" s="18"/>
      <c r="L14" s="18"/>
      <c r="M14" s="18"/>
      <c r="N14" s="18"/>
      <c r="O14" s="18"/>
    </row>
    <row r="15" spans="2:16" s="22" customFormat="1" x14ac:dyDescent="0.25">
      <c r="B15" s="10">
        <f t="shared" si="0"/>
        <v>7</v>
      </c>
      <c r="C15" s="79"/>
      <c r="D15" s="80"/>
      <c r="E15" s="18"/>
      <c r="F15" s="2"/>
      <c r="G15" s="18"/>
      <c r="H15" s="18"/>
      <c r="I15" s="18"/>
      <c r="J15" s="18"/>
      <c r="K15" s="18"/>
      <c r="L15" s="18"/>
      <c r="M15" s="18"/>
      <c r="N15" s="18"/>
      <c r="O15" s="18"/>
    </row>
    <row r="16" spans="2:16" s="22" customFormat="1" x14ac:dyDescent="0.25">
      <c r="B16" s="10">
        <f t="shared" si="0"/>
        <v>8</v>
      </c>
      <c r="C16" s="27"/>
      <c r="D16" s="80"/>
      <c r="E16" s="18"/>
      <c r="F16" s="2"/>
      <c r="G16" s="18"/>
      <c r="H16" s="18"/>
      <c r="I16" s="18"/>
      <c r="J16" s="18"/>
      <c r="K16" s="18"/>
      <c r="L16" s="18"/>
      <c r="M16" s="18"/>
      <c r="N16" s="18"/>
      <c r="O16" s="18"/>
    </row>
    <row r="17" spans="2:15" s="22" customFormat="1" x14ac:dyDescent="0.25">
      <c r="B17" s="10">
        <f t="shared" si="0"/>
        <v>9</v>
      </c>
      <c r="C17" s="27"/>
      <c r="D17" s="80"/>
      <c r="E17" s="18"/>
      <c r="F17" s="2"/>
      <c r="G17" s="18"/>
      <c r="H17" s="18"/>
      <c r="I17" s="18"/>
      <c r="J17" s="18"/>
      <c r="K17" s="18"/>
      <c r="L17" s="18"/>
      <c r="M17" s="18"/>
      <c r="N17" s="18"/>
      <c r="O17" s="18"/>
    </row>
    <row r="18" spans="2:15" x14ac:dyDescent="0.25">
      <c r="B18" s="10">
        <f t="shared" si="0"/>
        <v>10</v>
      </c>
      <c r="C18" s="79"/>
      <c r="D18" s="80"/>
      <c r="E18" s="18"/>
      <c r="F18" s="2"/>
      <c r="G18" s="18"/>
      <c r="H18" s="18"/>
      <c r="I18" s="18"/>
      <c r="J18" s="18"/>
      <c r="K18" s="18"/>
      <c r="L18" s="18"/>
      <c r="M18" s="18"/>
      <c r="N18" s="18"/>
      <c r="O18" s="18"/>
    </row>
    <row r="19" spans="2:15" x14ac:dyDescent="0.25">
      <c r="B19" s="10"/>
      <c r="C19" s="20" t="s">
        <v>90</v>
      </c>
      <c r="D19" s="135">
        <f>SUM(D9:D18)</f>
        <v>0</v>
      </c>
      <c r="E19" s="135">
        <f t="shared" ref="E19:O19" si="1">SUM(E9:E18)</f>
        <v>0</v>
      </c>
      <c r="F19" s="135">
        <f>E19-D19</f>
        <v>0</v>
      </c>
      <c r="G19" s="135">
        <f t="shared" si="1"/>
        <v>0</v>
      </c>
      <c r="H19" s="135">
        <f t="shared" si="1"/>
        <v>0</v>
      </c>
      <c r="I19" s="135">
        <f t="shared" si="1"/>
        <v>0</v>
      </c>
      <c r="J19" s="135">
        <f t="shared" si="1"/>
        <v>0</v>
      </c>
      <c r="K19" s="135">
        <f t="shared" si="1"/>
        <v>0</v>
      </c>
      <c r="L19" s="135">
        <f t="shared" si="1"/>
        <v>0</v>
      </c>
      <c r="M19" s="135">
        <f t="shared" si="1"/>
        <v>0</v>
      </c>
      <c r="N19" s="135">
        <f t="shared" si="1"/>
        <v>0</v>
      </c>
      <c r="O19" s="135">
        <f t="shared" si="1"/>
        <v>0</v>
      </c>
    </row>
  </sheetData>
  <mergeCells count="6">
    <mergeCell ref="B2:P2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2" orientation="landscape" r:id="rId1"/>
  <headerFooter alignWithMargins="0">
    <oddHeader>&amp;F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C00000"/>
    <pageSetUpPr fitToPage="1"/>
  </sheetPr>
  <dimension ref="B1:P74"/>
  <sheetViews>
    <sheetView showGridLines="0" topLeftCell="A6" zoomScaleSheetLayoutView="90" workbookViewId="0">
      <selection activeCell="H12" sqref="H12"/>
    </sheetView>
  </sheetViews>
  <sheetFormatPr defaultColWidth="9.1796875" defaultRowHeight="14" x14ac:dyDescent="0.25"/>
  <cols>
    <col min="1" max="1" width="4.1796875" style="4" customWidth="1"/>
    <col min="2" max="2" width="7.1796875" style="4" customWidth="1"/>
    <col min="3" max="3" width="31.81640625" style="4" customWidth="1"/>
    <col min="4" max="4" width="13.81640625" style="4" bestFit="1" customWidth="1"/>
    <col min="5" max="6" width="16.54296875" style="4" customWidth="1"/>
    <col min="7" max="9" width="21.1796875" style="4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H3" s="25" t="s">
        <v>694</v>
      </c>
    </row>
    <row r="4" spans="2:16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6" x14ac:dyDescent="0.25">
      <c r="O5" s="15" t="s">
        <v>101</v>
      </c>
    </row>
    <row r="6" spans="2:16" s="5" customForma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484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6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265</v>
      </c>
      <c r="L7" s="7" t="s">
        <v>266</v>
      </c>
      <c r="M7" s="7" t="s">
        <v>267</v>
      </c>
      <c r="N7" s="7" t="s">
        <v>268</v>
      </c>
      <c r="O7" s="7" t="s">
        <v>269</v>
      </c>
    </row>
    <row r="8" spans="2:16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6" ht="28" x14ac:dyDescent="0.25">
      <c r="B9" s="52">
        <v>1</v>
      </c>
      <c r="C9" s="79" t="s">
        <v>695</v>
      </c>
      <c r="D9" s="1"/>
      <c r="E9" s="92">
        <f>G20</f>
        <v>0</v>
      </c>
      <c r="F9" s="131">
        <f>E9-D9</f>
        <v>0</v>
      </c>
      <c r="G9" s="11"/>
      <c r="H9" s="92">
        <f>G29/2</f>
        <v>0</v>
      </c>
      <c r="I9" s="92">
        <f>G29/2</f>
        <v>0</v>
      </c>
      <c r="J9" s="131">
        <f>H9+I9</f>
        <v>0</v>
      </c>
      <c r="K9" s="92">
        <f>G38</f>
        <v>0</v>
      </c>
      <c r="L9" s="92">
        <f>G47</f>
        <v>0</v>
      </c>
      <c r="M9" s="92">
        <f>G56</f>
        <v>0</v>
      </c>
      <c r="N9" s="92">
        <f>G65</f>
        <v>0</v>
      </c>
      <c r="O9" s="92">
        <f>G74</f>
        <v>0</v>
      </c>
    </row>
    <row r="10" spans="2:16" ht="28" x14ac:dyDescent="0.25">
      <c r="B10" s="52">
        <f>B9+1</f>
        <v>2</v>
      </c>
      <c r="C10" s="79" t="s">
        <v>696</v>
      </c>
      <c r="D10" s="1"/>
      <c r="E10" s="92">
        <f>I20</f>
        <v>0</v>
      </c>
      <c r="F10" s="131">
        <f>E10-D10</f>
        <v>0</v>
      </c>
      <c r="G10" s="11"/>
      <c r="H10" s="92">
        <f>I29/2</f>
        <v>0</v>
      </c>
      <c r="I10" s="92">
        <f>I29/2</f>
        <v>0</v>
      </c>
      <c r="J10" s="131">
        <f>H10+I10</f>
        <v>0</v>
      </c>
      <c r="K10" s="92">
        <f>I38</f>
        <v>0</v>
      </c>
      <c r="L10" s="92">
        <f>I47</f>
        <v>0</v>
      </c>
      <c r="M10" s="92">
        <f>I56</f>
        <v>0</v>
      </c>
      <c r="N10" s="92">
        <f>I65</f>
        <v>0</v>
      </c>
      <c r="O10" s="92">
        <f>I74</f>
        <v>0</v>
      </c>
    </row>
    <row r="13" spans="2:16" x14ac:dyDescent="0.25">
      <c r="B13" s="22" t="s">
        <v>481</v>
      </c>
    </row>
    <row r="14" spans="2:16" ht="42" x14ac:dyDescent="0.25">
      <c r="B14" s="946" t="s">
        <v>2</v>
      </c>
      <c r="C14" s="1057" t="s">
        <v>697</v>
      </c>
      <c r="D14" s="20" t="s">
        <v>698</v>
      </c>
      <c r="E14" s="20" t="s">
        <v>699</v>
      </c>
      <c r="F14" s="20" t="s">
        <v>700</v>
      </c>
      <c r="G14" s="20" t="s">
        <v>695</v>
      </c>
      <c r="H14" s="20" t="s">
        <v>701</v>
      </c>
      <c r="I14" s="20" t="s">
        <v>696</v>
      </c>
    </row>
    <row r="15" spans="2:16" ht="28" x14ac:dyDescent="0.25">
      <c r="B15" s="946"/>
      <c r="C15" s="1057"/>
      <c r="D15" s="20" t="s">
        <v>702</v>
      </c>
      <c r="E15" s="12" t="s">
        <v>271</v>
      </c>
      <c r="F15" s="12" t="s">
        <v>703</v>
      </c>
      <c r="G15" s="12" t="s">
        <v>500</v>
      </c>
      <c r="H15" s="12" t="s">
        <v>703</v>
      </c>
      <c r="I15" s="12" t="s">
        <v>500</v>
      </c>
    </row>
    <row r="16" spans="2:16" x14ac:dyDescent="0.25">
      <c r="B16" s="10">
        <v>1</v>
      </c>
      <c r="C16" s="16"/>
      <c r="D16" s="16"/>
      <c r="E16" s="16"/>
      <c r="F16" s="16"/>
      <c r="G16" s="16"/>
      <c r="H16" s="16"/>
      <c r="I16" s="16"/>
    </row>
    <row r="17" spans="2:9" x14ac:dyDescent="0.25">
      <c r="B17" s="10">
        <f>B16+1</f>
        <v>2</v>
      </c>
      <c r="C17" s="16"/>
      <c r="D17" s="16"/>
      <c r="E17" s="16"/>
      <c r="F17" s="16"/>
      <c r="G17" s="16"/>
      <c r="H17" s="16"/>
      <c r="I17" s="16"/>
    </row>
    <row r="18" spans="2:9" x14ac:dyDescent="0.25">
      <c r="B18" s="10">
        <f>B17+1</f>
        <v>3</v>
      </c>
      <c r="C18" s="16"/>
      <c r="D18" s="16"/>
      <c r="E18" s="16"/>
      <c r="F18" s="16"/>
      <c r="G18" s="16"/>
      <c r="H18" s="16"/>
      <c r="I18" s="16"/>
    </row>
    <row r="19" spans="2:9" x14ac:dyDescent="0.25">
      <c r="B19" s="10"/>
      <c r="C19" s="16" t="s">
        <v>659</v>
      </c>
      <c r="D19" s="16"/>
      <c r="E19" s="16"/>
      <c r="F19" s="16"/>
      <c r="G19" s="16"/>
      <c r="H19" s="16"/>
      <c r="I19" s="16"/>
    </row>
    <row r="20" spans="2:9" x14ac:dyDescent="0.25">
      <c r="B20" s="10"/>
      <c r="C20" s="12" t="s">
        <v>90</v>
      </c>
      <c r="D20" s="16"/>
      <c r="E20" s="116">
        <f>SUM(E16:E19)</f>
        <v>0</v>
      </c>
      <c r="F20" s="116">
        <f t="shared" ref="F20:I20" si="0">SUM(F16:F19)</f>
        <v>0</v>
      </c>
      <c r="G20" s="116">
        <f t="shared" si="0"/>
        <v>0</v>
      </c>
      <c r="H20" s="116">
        <f t="shared" si="0"/>
        <v>0</v>
      </c>
      <c r="I20" s="116">
        <f t="shared" si="0"/>
        <v>0</v>
      </c>
    </row>
    <row r="22" spans="2:9" x14ac:dyDescent="0.25">
      <c r="B22" s="22" t="s">
        <v>704</v>
      </c>
    </row>
    <row r="23" spans="2:9" ht="42" x14ac:dyDescent="0.25">
      <c r="B23" s="946" t="s">
        <v>2</v>
      </c>
      <c r="C23" s="1057" t="s">
        <v>697</v>
      </c>
      <c r="D23" s="20" t="s">
        <v>698</v>
      </c>
      <c r="E23" s="20" t="s">
        <v>699</v>
      </c>
      <c r="F23" s="20" t="s">
        <v>700</v>
      </c>
      <c r="G23" s="20" t="s">
        <v>695</v>
      </c>
      <c r="H23" s="20" t="s">
        <v>701</v>
      </c>
      <c r="I23" s="20" t="s">
        <v>696</v>
      </c>
    </row>
    <row r="24" spans="2:9" ht="28" x14ac:dyDescent="0.25">
      <c r="B24" s="946"/>
      <c r="C24" s="1057"/>
      <c r="D24" s="20" t="s">
        <v>702</v>
      </c>
      <c r="E24" s="12" t="s">
        <v>271</v>
      </c>
      <c r="F24" s="12" t="s">
        <v>703</v>
      </c>
      <c r="G24" s="12" t="s">
        <v>500</v>
      </c>
      <c r="H24" s="12" t="s">
        <v>703</v>
      </c>
      <c r="I24" s="12" t="s">
        <v>500</v>
      </c>
    </row>
    <row r="25" spans="2:9" x14ac:dyDescent="0.25">
      <c r="B25" s="10">
        <v>1</v>
      </c>
      <c r="C25" s="16"/>
      <c r="D25" s="16"/>
      <c r="E25" s="16"/>
      <c r="F25" s="16"/>
      <c r="G25" s="16"/>
      <c r="H25" s="16"/>
      <c r="I25" s="16"/>
    </row>
    <row r="26" spans="2:9" x14ac:dyDescent="0.25">
      <c r="B26" s="10">
        <f>B25+1</f>
        <v>2</v>
      </c>
      <c r="C26" s="16"/>
      <c r="D26" s="16"/>
      <c r="E26" s="16"/>
      <c r="F26" s="16"/>
      <c r="G26" s="16"/>
      <c r="H26" s="16"/>
      <c r="I26" s="16"/>
    </row>
    <row r="27" spans="2:9" x14ac:dyDescent="0.25">
      <c r="B27" s="10">
        <f>B26+1</f>
        <v>3</v>
      </c>
      <c r="C27" s="16"/>
      <c r="D27" s="16"/>
      <c r="E27" s="16"/>
      <c r="F27" s="16"/>
      <c r="G27" s="16"/>
      <c r="H27" s="16"/>
      <c r="I27" s="16"/>
    </row>
    <row r="28" spans="2:9" x14ac:dyDescent="0.25">
      <c r="B28" s="10"/>
      <c r="C28" s="16" t="s">
        <v>659</v>
      </c>
      <c r="D28" s="16"/>
      <c r="E28" s="16"/>
      <c r="F28" s="16"/>
      <c r="G28" s="16"/>
      <c r="H28" s="16"/>
      <c r="I28" s="16"/>
    </row>
    <row r="29" spans="2:9" x14ac:dyDescent="0.25">
      <c r="B29" s="10"/>
      <c r="C29" s="12" t="s">
        <v>90</v>
      </c>
      <c r="D29" s="16"/>
      <c r="E29" s="116">
        <f>SUM(E25:E28)</f>
        <v>0</v>
      </c>
      <c r="F29" s="116">
        <f t="shared" ref="F29" si="1">SUM(F25:F28)</f>
        <v>0</v>
      </c>
      <c r="G29" s="116">
        <f t="shared" ref="G29" si="2">SUM(G25:G28)</f>
        <v>0</v>
      </c>
      <c r="H29" s="116">
        <f t="shared" ref="H29" si="3">SUM(H25:H28)</f>
        <v>0</v>
      </c>
      <c r="I29" s="116">
        <f t="shared" ref="I29" si="4">SUM(I25:I28)</f>
        <v>0</v>
      </c>
    </row>
    <row r="31" spans="2:9" x14ac:dyDescent="0.25">
      <c r="B31" s="22" t="s">
        <v>405</v>
      </c>
    </row>
    <row r="32" spans="2:9" ht="42" x14ac:dyDescent="0.25">
      <c r="B32" s="946" t="s">
        <v>2</v>
      </c>
      <c r="C32" s="1057" t="s">
        <v>697</v>
      </c>
      <c r="D32" s="20" t="s">
        <v>698</v>
      </c>
      <c r="E32" s="20" t="s">
        <v>699</v>
      </c>
      <c r="F32" s="20" t="s">
        <v>700</v>
      </c>
      <c r="G32" s="20" t="s">
        <v>695</v>
      </c>
      <c r="H32" s="20" t="s">
        <v>701</v>
      </c>
      <c r="I32" s="20" t="s">
        <v>696</v>
      </c>
    </row>
    <row r="33" spans="2:9" ht="28" x14ac:dyDescent="0.25">
      <c r="B33" s="946"/>
      <c r="C33" s="1057"/>
      <c r="D33" s="20" t="s">
        <v>702</v>
      </c>
      <c r="E33" s="12" t="s">
        <v>271</v>
      </c>
      <c r="F33" s="12" t="s">
        <v>703</v>
      </c>
      <c r="G33" s="12" t="s">
        <v>500</v>
      </c>
      <c r="H33" s="12" t="s">
        <v>703</v>
      </c>
      <c r="I33" s="12" t="s">
        <v>500</v>
      </c>
    </row>
    <row r="34" spans="2:9" x14ac:dyDescent="0.25">
      <c r="B34" s="10">
        <v>1</v>
      </c>
      <c r="C34" s="16"/>
      <c r="D34" s="16"/>
      <c r="E34" s="16"/>
      <c r="F34" s="16"/>
      <c r="G34" s="16"/>
      <c r="H34" s="16"/>
      <c r="I34" s="16"/>
    </row>
    <row r="35" spans="2:9" x14ac:dyDescent="0.25">
      <c r="B35" s="10">
        <f>B34+1</f>
        <v>2</v>
      </c>
      <c r="C35" s="16"/>
      <c r="D35" s="16"/>
      <c r="E35" s="16"/>
      <c r="F35" s="16"/>
      <c r="G35" s="16"/>
      <c r="H35" s="16"/>
      <c r="I35" s="16"/>
    </row>
    <row r="36" spans="2:9" x14ac:dyDescent="0.25">
      <c r="B36" s="10">
        <f>B35+1</f>
        <v>3</v>
      </c>
      <c r="C36" s="16"/>
      <c r="D36" s="16"/>
      <c r="E36" s="16"/>
      <c r="F36" s="16"/>
      <c r="G36" s="16"/>
      <c r="H36" s="16"/>
      <c r="I36" s="16"/>
    </row>
    <row r="37" spans="2:9" x14ac:dyDescent="0.25">
      <c r="B37" s="10"/>
      <c r="C37" s="16" t="s">
        <v>659</v>
      </c>
      <c r="D37" s="16"/>
      <c r="E37" s="16"/>
      <c r="F37" s="16"/>
      <c r="G37" s="16"/>
      <c r="H37" s="16"/>
      <c r="I37" s="16"/>
    </row>
    <row r="38" spans="2:9" x14ac:dyDescent="0.25">
      <c r="B38" s="10"/>
      <c r="C38" s="12" t="s">
        <v>90</v>
      </c>
      <c r="D38" s="16"/>
      <c r="E38" s="116">
        <f>SUM(E34:E37)</f>
        <v>0</v>
      </c>
      <c r="F38" s="116">
        <f t="shared" ref="F38" si="5">SUM(F34:F37)</f>
        <v>0</v>
      </c>
      <c r="G38" s="116">
        <f t="shared" ref="G38" si="6">SUM(G34:G37)</f>
        <v>0</v>
      </c>
      <c r="H38" s="116">
        <f t="shared" ref="H38" si="7">SUM(H34:H37)</f>
        <v>0</v>
      </c>
      <c r="I38" s="116">
        <f t="shared" ref="I38" si="8">SUM(I34:I37)</f>
        <v>0</v>
      </c>
    </row>
    <row r="40" spans="2:9" x14ac:dyDescent="0.25">
      <c r="B40" s="22" t="s">
        <v>417</v>
      </c>
    </row>
    <row r="41" spans="2:9" ht="42" x14ac:dyDescent="0.25">
      <c r="B41" s="946" t="s">
        <v>2</v>
      </c>
      <c r="C41" s="1057" t="s">
        <v>697</v>
      </c>
      <c r="D41" s="20" t="s">
        <v>698</v>
      </c>
      <c r="E41" s="20" t="s">
        <v>699</v>
      </c>
      <c r="F41" s="20" t="s">
        <v>700</v>
      </c>
      <c r="G41" s="20" t="s">
        <v>695</v>
      </c>
      <c r="H41" s="20" t="s">
        <v>701</v>
      </c>
      <c r="I41" s="20" t="s">
        <v>696</v>
      </c>
    </row>
    <row r="42" spans="2:9" ht="28" x14ac:dyDescent="0.25">
      <c r="B42" s="946"/>
      <c r="C42" s="1057"/>
      <c r="D42" s="20" t="s">
        <v>702</v>
      </c>
      <c r="E42" s="12" t="s">
        <v>271</v>
      </c>
      <c r="F42" s="12" t="s">
        <v>703</v>
      </c>
      <c r="G42" s="12" t="s">
        <v>500</v>
      </c>
      <c r="H42" s="12" t="s">
        <v>703</v>
      </c>
      <c r="I42" s="12" t="s">
        <v>500</v>
      </c>
    </row>
    <row r="43" spans="2:9" x14ac:dyDescent="0.25">
      <c r="B43" s="10">
        <v>1</v>
      </c>
      <c r="C43" s="16"/>
      <c r="D43" s="16"/>
      <c r="E43" s="16"/>
      <c r="F43" s="16"/>
      <c r="G43" s="16"/>
      <c r="H43" s="16"/>
      <c r="I43" s="16"/>
    </row>
    <row r="44" spans="2:9" x14ac:dyDescent="0.25">
      <c r="B44" s="10">
        <f>B43+1</f>
        <v>2</v>
      </c>
      <c r="C44" s="16"/>
      <c r="D44" s="16"/>
      <c r="E44" s="16"/>
      <c r="F44" s="16"/>
      <c r="G44" s="16"/>
      <c r="H44" s="16"/>
      <c r="I44" s="16"/>
    </row>
    <row r="45" spans="2:9" x14ac:dyDescent="0.25">
      <c r="B45" s="10">
        <f>B44+1</f>
        <v>3</v>
      </c>
      <c r="C45" s="16"/>
      <c r="D45" s="16"/>
      <c r="E45" s="16"/>
      <c r="F45" s="16"/>
      <c r="G45" s="16"/>
      <c r="H45" s="16"/>
      <c r="I45" s="16"/>
    </row>
    <row r="46" spans="2:9" x14ac:dyDescent="0.25">
      <c r="B46" s="10"/>
      <c r="C46" s="16" t="s">
        <v>659</v>
      </c>
      <c r="D46" s="16"/>
      <c r="E46" s="16"/>
      <c r="F46" s="16"/>
      <c r="G46" s="16"/>
      <c r="H46" s="16"/>
      <c r="I46" s="16"/>
    </row>
    <row r="47" spans="2:9" x14ac:dyDescent="0.25">
      <c r="B47" s="10"/>
      <c r="C47" s="12" t="s">
        <v>90</v>
      </c>
      <c r="D47" s="16"/>
      <c r="E47" s="116">
        <f>SUM(E43:E46)</f>
        <v>0</v>
      </c>
      <c r="F47" s="116">
        <f t="shared" ref="F47" si="9">SUM(F43:F46)</f>
        <v>0</v>
      </c>
      <c r="G47" s="116">
        <f t="shared" ref="G47" si="10">SUM(G43:G46)</f>
        <v>0</v>
      </c>
      <c r="H47" s="116">
        <f t="shared" ref="H47" si="11">SUM(H43:H46)</f>
        <v>0</v>
      </c>
      <c r="I47" s="116">
        <f t="shared" ref="I47" si="12">SUM(I43:I46)</f>
        <v>0</v>
      </c>
    </row>
    <row r="49" spans="2:9" x14ac:dyDescent="0.25">
      <c r="B49" s="22" t="s">
        <v>421</v>
      </c>
    </row>
    <row r="50" spans="2:9" ht="42" x14ac:dyDescent="0.25">
      <c r="B50" s="946" t="s">
        <v>2</v>
      </c>
      <c r="C50" s="1057" t="s">
        <v>697</v>
      </c>
      <c r="D50" s="20" t="s">
        <v>698</v>
      </c>
      <c r="E50" s="20" t="s">
        <v>699</v>
      </c>
      <c r="F50" s="20" t="s">
        <v>700</v>
      </c>
      <c r="G50" s="20" t="s">
        <v>695</v>
      </c>
      <c r="H50" s="20" t="s">
        <v>701</v>
      </c>
      <c r="I50" s="20" t="s">
        <v>696</v>
      </c>
    </row>
    <row r="51" spans="2:9" ht="28" x14ac:dyDescent="0.25">
      <c r="B51" s="946"/>
      <c r="C51" s="1057"/>
      <c r="D51" s="20" t="s">
        <v>702</v>
      </c>
      <c r="E51" s="12" t="s">
        <v>271</v>
      </c>
      <c r="F51" s="12" t="s">
        <v>703</v>
      </c>
      <c r="G51" s="12" t="s">
        <v>500</v>
      </c>
      <c r="H51" s="12" t="s">
        <v>703</v>
      </c>
      <c r="I51" s="12" t="s">
        <v>500</v>
      </c>
    </row>
    <row r="52" spans="2:9" x14ac:dyDescent="0.25">
      <c r="B52" s="10">
        <v>1</v>
      </c>
      <c r="C52" s="16"/>
      <c r="D52" s="16"/>
      <c r="E52" s="16"/>
      <c r="F52" s="16"/>
      <c r="G52" s="16"/>
      <c r="H52" s="16"/>
      <c r="I52" s="16"/>
    </row>
    <row r="53" spans="2:9" x14ac:dyDescent="0.25">
      <c r="B53" s="10">
        <f>B52+1</f>
        <v>2</v>
      </c>
      <c r="C53" s="16"/>
      <c r="D53" s="16"/>
      <c r="E53" s="16"/>
      <c r="F53" s="16"/>
      <c r="G53" s="16"/>
      <c r="H53" s="16"/>
      <c r="I53" s="16"/>
    </row>
    <row r="54" spans="2:9" x14ac:dyDescent="0.25">
      <c r="B54" s="10">
        <f>B53+1</f>
        <v>3</v>
      </c>
      <c r="C54" s="16"/>
      <c r="D54" s="16"/>
      <c r="E54" s="16"/>
      <c r="F54" s="16"/>
      <c r="G54" s="16"/>
      <c r="H54" s="16"/>
      <c r="I54" s="16"/>
    </row>
    <row r="55" spans="2:9" x14ac:dyDescent="0.25">
      <c r="B55" s="10"/>
      <c r="C55" s="16" t="s">
        <v>659</v>
      </c>
      <c r="D55" s="16"/>
      <c r="E55" s="16"/>
      <c r="F55" s="16"/>
      <c r="G55" s="16"/>
      <c r="H55" s="16"/>
      <c r="I55" s="16"/>
    </row>
    <row r="56" spans="2:9" x14ac:dyDescent="0.25">
      <c r="B56" s="10"/>
      <c r="C56" s="12" t="s">
        <v>90</v>
      </c>
      <c r="D56" s="16"/>
      <c r="E56" s="116">
        <f>SUM(E52:E55)</f>
        <v>0</v>
      </c>
      <c r="F56" s="116">
        <f t="shared" ref="F56" si="13">SUM(F52:F55)</f>
        <v>0</v>
      </c>
      <c r="G56" s="116">
        <f t="shared" ref="G56" si="14">SUM(G52:G55)</f>
        <v>0</v>
      </c>
      <c r="H56" s="116">
        <f t="shared" ref="H56" si="15">SUM(H52:H55)</f>
        <v>0</v>
      </c>
      <c r="I56" s="116">
        <f t="shared" ref="I56" si="16">SUM(I52:I55)</f>
        <v>0</v>
      </c>
    </row>
    <row r="58" spans="2:9" x14ac:dyDescent="0.25">
      <c r="B58" s="22" t="s">
        <v>423</v>
      </c>
      <c r="E58" s="4" t="s">
        <v>705</v>
      </c>
    </row>
    <row r="59" spans="2:9" ht="42" x14ac:dyDescent="0.25">
      <c r="B59" s="946" t="s">
        <v>2</v>
      </c>
      <c r="C59" s="1057" t="s">
        <v>697</v>
      </c>
      <c r="D59" s="20" t="s">
        <v>698</v>
      </c>
      <c r="E59" s="20" t="s">
        <v>699</v>
      </c>
      <c r="F59" s="20" t="s">
        <v>700</v>
      </c>
      <c r="G59" s="20" t="s">
        <v>695</v>
      </c>
      <c r="H59" s="20" t="s">
        <v>701</v>
      </c>
      <c r="I59" s="20" t="s">
        <v>696</v>
      </c>
    </row>
    <row r="60" spans="2:9" ht="28" x14ac:dyDescent="0.25">
      <c r="B60" s="946"/>
      <c r="C60" s="1057"/>
      <c r="D60" s="20" t="s">
        <v>702</v>
      </c>
      <c r="E60" s="12" t="s">
        <v>271</v>
      </c>
      <c r="F60" s="12" t="s">
        <v>703</v>
      </c>
      <c r="G60" s="12" t="s">
        <v>500</v>
      </c>
      <c r="H60" s="12" t="s">
        <v>703</v>
      </c>
      <c r="I60" s="12" t="s">
        <v>500</v>
      </c>
    </row>
    <row r="61" spans="2:9" x14ac:dyDescent="0.25">
      <c r="B61" s="10">
        <v>1</v>
      </c>
      <c r="C61" s="16"/>
      <c r="D61" s="16"/>
      <c r="E61" s="16"/>
      <c r="F61" s="16"/>
      <c r="G61" s="16"/>
      <c r="H61" s="16"/>
      <c r="I61" s="16"/>
    </row>
    <row r="62" spans="2:9" x14ac:dyDescent="0.25">
      <c r="B62" s="10">
        <f>B61+1</f>
        <v>2</v>
      </c>
      <c r="C62" s="16"/>
      <c r="D62" s="16"/>
      <c r="E62" s="16"/>
      <c r="F62" s="16"/>
      <c r="G62" s="16"/>
      <c r="H62" s="16"/>
      <c r="I62" s="16"/>
    </row>
    <row r="63" spans="2:9" x14ac:dyDescent="0.25">
      <c r="B63" s="10">
        <f>B62+1</f>
        <v>3</v>
      </c>
      <c r="C63" s="16"/>
      <c r="D63" s="16"/>
      <c r="E63" s="16"/>
      <c r="F63" s="16"/>
      <c r="G63" s="16"/>
      <c r="H63" s="16"/>
      <c r="I63" s="16"/>
    </row>
    <row r="64" spans="2:9" x14ac:dyDescent="0.25">
      <c r="B64" s="10"/>
      <c r="C64" s="16" t="s">
        <v>659</v>
      </c>
      <c r="D64" s="16"/>
      <c r="E64" s="16"/>
      <c r="F64" s="16"/>
      <c r="G64" s="16"/>
      <c r="H64" s="16"/>
      <c r="I64" s="16"/>
    </row>
    <row r="65" spans="2:9" x14ac:dyDescent="0.25">
      <c r="B65" s="10"/>
      <c r="C65" s="12" t="s">
        <v>90</v>
      </c>
      <c r="D65" s="16"/>
      <c r="E65" s="116">
        <f>SUM(E61:E64)</f>
        <v>0</v>
      </c>
      <c r="F65" s="116">
        <f t="shared" ref="F65" si="17">SUM(F61:F64)</f>
        <v>0</v>
      </c>
      <c r="G65" s="116">
        <f t="shared" ref="G65" si="18">SUM(G61:G64)</f>
        <v>0</v>
      </c>
      <c r="H65" s="116">
        <f t="shared" ref="H65" si="19">SUM(H61:H64)</f>
        <v>0</v>
      </c>
      <c r="I65" s="116">
        <f t="shared" ref="I65" si="20">SUM(I61:I64)</f>
        <v>0</v>
      </c>
    </row>
    <row r="67" spans="2:9" x14ac:dyDescent="0.25">
      <c r="B67" s="22" t="s">
        <v>425</v>
      </c>
    </row>
    <row r="68" spans="2:9" ht="42" x14ac:dyDescent="0.25">
      <c r="B68" s="946" t="s">
        <v>2</v>
      </c>
      <c r="C68" s="1057" t="s">
        <v>697</v>
      </c>
      <c r="D68" s="20" t="s">
        <v>698</v>
      </c>
      <c r="E68" s="20" t="s">
        <v>699</v>
      </c>
      <c r="F68" s="20" t="s">
        <v>700</v>
      </c>
      <c r="G68" s="20" t="s">
        <v>695</v>
      </c>
      <c r="H68" s="20" t="s">
        <v>701</v>
      </c>
      <c r="I68" s="20" t="s">
        <v>696</v>
      </c>
    </row>
    <row r="69" spans="2:9" ht="28" x14ac:dyDescent="0.25">
      <c r="B69" s="946"/>
      <c r="C69" s="1057"/>
      <c r="D69" s="20" t="s">
        <v>702</v>
      </c>
      <c r="E69" s="12" t="s">
        <v>271</v>
      </c>
      <c r="F69" s="12" t="s">
        <v>703</v>
      </c>
      <c r="G69" s="12" t="s">
        <v>500</v>
      </c>
      <c r="H69" s="12" t="s">
        <v>703</v>
      </c>
      <c r="I69" s="12" t="s">
        <v>500</v>
      </c>
    </row>
    <row r="70" spans="2:9" x14ac:dyDescent="0.25">
      <c r="B70" s="10">
        <v>1</v>
      </c>
      <c r="C70" s="16"/>
      <c r="D70" s="16"/>
      <c r="E70" s="16"/>
      <c r="F70" s="16"/>
      <c r="G70" s="16"/>
      <c r="H70" s="16"/>
      <c r="I70" s="16"/>
    </row>
    <row r="71" spans="2:9" x14ac:dyDescent="0.25">
      <c r="B71" s="10">
        <f>B70+1</f>
        <v>2</v>
      </c>
      <c r="C71" s="16"/>
      <c r="D71" s="16"/>
      <c r="E71" s="16"/>
      <c r="F71" s="16"/>
      <c r="G71" s="16"/>
      <c r="H71" s="16"/>
      <c r="I71" s="16"/>
    </row>
    <row r="72" spans="2:9" x14ac:dyDescent="0.25">
      <c r="B72" s="10">
        <f>B71+1</f>
        <v>3</v>
      </c>
      <c r="C72" s="16"/>
      <c r="D72" s="16"/>
      <c r="E72" s="16"/>
      <c r="F72" s="16"/>
      <c r="G72" s="16"/>
      <c r="H72" s="16"/>
      <c r="I72" s="16"/>
    </row>
    <row r="73" spans="2:9" x14ac:dyDescent="0.25">
      <c r="B73" s="10"/>
      <c r="C73" s="16" t="s">
        <v>659</v>
      </c>
      <c r="D73" s="16"/>
      <c r="E73" s="16"/>
      <c r="F73" s="16"/>
      <c r="G73" s="16"/>
      <c r="H73" s="16"/>
      <c r="I73" s="16"/>
    </row>
    <row r="74" spans="2:9" x14ac:dyDescent="0.25">
      <c r="B74" s="10"/>
      <c r="C74" s="12" t="s">
        <v>90</v>
      </c>
      <c r="D74" s="16"/>
      <c r="E74" s="116">
        <f>SUM(E70:E73)</f>
        <v>0</v>
      </c>
      <c r="F74" s="116">
        <f t="shared" ref="F74" si="21">SUM(F70:F73)</f>
        <v>0</v>
      </c>
      <c r="G74" s="116">
        <f t="shared" ref="G74" si="22">SUM(G70:G73)</f>
        <v>0</v>
      </c>
      <c r="H74" s="116">
        <f t="shared" ref="H74" si="23">SUM(H70:H73)</f>
        <v>0</v>
      </c>
      <c r="I74" s="116">
        <f t="shared" ref="I74" si="24">SUM(I70:I73)</f>
        <v>0</v>
      </c>
    </row>
  </sheetData>
  <mergeCells count="20">
    <mergeCell ref="C14:C15"/>
    <mergeCell ref="B14:B15"/>
    <mergeCell ref="B23:B24"/>
    <mergeCell ref="C23:C24"/>
    <mergeCell ref="B32:B33"/>
    <mergeCell ref="C32:C33"/>
    <mergeCell ref="B68:B69"/>
    <mergeCell ref="C68:C69"/>
    <mergeCell ref="B41:B42"/>
    <mergeCell ref="C41:C42"/>
    <mergeCell ref="B50:B51"/>
    <mergeCell ref="C50:C51"/>
    <mergeCell ref="B59:B60"/>
    <mergeCell ref="C59:C60"/>
    <mergeCell ref="C6:C8"/>
    <mergeCell ref="D6:F6"/>
    <mergeCell ref="G6:J6"/>
    <mergeCell ref="K6:O6"/>
    <mergeCell ref="B2:P2"/>
    <mergeCell ref="B6:B8"/>
  </mergeCells>
  <pageMargins left="1.02" right="0.25" top="1" bottom="1" header="0.25" footer="0.25"/>
  <pageSetup paperSize="9" scale="29" orientation="landscape" r:id="rId1"/>
  <headerFooter alignWithMargins="0">
    <oddHeader>&amp;F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N83"/>
  <sheetViews>
    <sheetView showGridLines="0" zoomScaleSheetLayoutView="70" workbookViewId="0">
      <pane xSplit="4" ySplit="7" topLeftCell="G38" activePane="bottomRight" state="frozen"/>
      <selection pane="topRight" activeCell="E1" sqref="E1"/>
      <selection pane="bottomLeft" activeCell="A8" sqref="A8"/>
      <selection pane="bottomRight" activeCell="J46" sqref="J46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54296875" style="4" bestFit="1" customWidth="1"/>
    <col min="4" max="4" width="44.54296875" style="4" customWidth="1"/>
    <col min="5" max="5" width="13.54296875" style="4" bestFit="1" customWidth="1"/>
    <col min="6" max="6" width="12.54296875" style="4" bestFit="1" customWidth="1"/>
    <col min="7" max="7" width="13.453125" style="4" bestFit="1" customWidth="1"/>
    <col min="8" max="8" width="13.453125" style="4" customWidth="1"/>
    <col min="9" max="9" width="12.54296875" style="4" customWidth="1"/>
    <col min="10" max="10" width="13.453125" style="4" customWidth="1"/>
    <col min="11" max="11" width="11.81640625" style="4" bestFit="1" customWidth="1"/>
    <col min="12" max="12" width="11.453125" style="4" bestFit="1" customWidth="1"/>
    <col min="13" max="13" width="12.453125" style="4" customWidth="1"/>
    <col min="14" max="14" width="12.54296875" style="4" customWidth="1"/>
    <col min="15" max="16384" width="9.1796875" style="4"/>
  </cols>
  <sheetData>
    <row r="2" spans="2:14" x14ac:dyDescent="0.25">
      <c r="I2" s="23" t="s">
        <v>0</v>
      </c>
    </row>
    <row r="3" spans="2:14" x14ac:dyDescent="0.25">
      <c r="I3" s="25" t="s">
        <v>204</v>
      </c>
    </row>
    <row r="4" spans="2:14" x14ac:dyDescent="0.25">
      <c r="B4" s="13"/>
      <c r="C4" s="13"/>
      <c r="D4" s="82"/>
      <c r="E4" s="82"/>
      <c r="F4" s="82"/>
      <c r="G4" s="82"/>
      <c r="H4" s="82"/>
    </row>
    <row r="5" spans="2:14" ht="15" customHeight="1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27" t="s">
        <v>140</v>
      </c>
      <c r="I5" s="927" t="s">
        <v>141</v>
      </c>
      <c r="J5" s="932" t="s">
        <v>105</v>
      </c>
      <c r="K5" s="933"/>
      <c r="L5" s="933"/>
      <c r="M5" s="933"/>
      <c r="N5" s="934"/>
    </row>
    <row r="6" spans="2:14" ht="28" x14ac:dyDescent="0.25">
      <c r="B6" s="85"/>
      <c r="C6" s="942"/>
      <c r="D6" s="943"/>
      <c r="E6" s="939"/>
      <c r="F6" s="939"/>
      <c r="G6" s="939"/>
      <c r="H6" s="939"/>
      <c r="I6" s="939"/>
      <c r="J6" s="7" t="s">
        <v>142</v>
      </c>
      <c r="K6" s="7" t="s">
        <v>143</v>
      </c>
      <c r="L6" s="7" t="s">
        <v>144</v>
      </c>
      <c r="M6" s="7" t="s">
        <v>145</v>
      </c>
      <c r="N6" s="7" t="s">
        <v>146</v>
      </c>
    </row>
    <row r="7" spans="2:14" x14ac:dyDescent="0.25">
      <c r="B7" s="85"/>
      <c r="C7" s="944"/>
      <c r="D7" s="945"/>
      <c r="E7" s="7" t="s">
        <v>111</v>
      </c>
      <c r="F7" s="7" t="s">
        <v>111</v>
      </c>
      <c r="G7" s="7" t="s">
        <v>111</v>
      </c>
      <c r="H7" s="7" t="s">
        <v>111</v>
      </c>
      <c r="I7" s="7" t="s">
        <v>114</v>
      </c>
      <c r="J7" s="7" t="s">
        <v>115</v>
      </c>
      <c r="K7" s="7" t="s">
        <v>115</v>
      </c>
      <c r="L7" s="7" t="s">
        <v>115</v>
      </c>
      <c r="M7" s="7" t="s">
        <v>115</v>
      </c>
      <c r="N7" s="7" t="s">
        <v>115</v>
      </c>
    </row>
    <row r="8" spans="2:14" x14ac:dyDescent="0.25">
      <c r="B8" s="85"/>
      <c r="C8" s="935" t="s">
        <v>147</v>
      </c>
      <c r="D8" s="936"/>
      <c r="E8" s="172"/>
      <c r="F8" s="172"/>
      <c r="G8" s="172"/>
      <c r="H8" s="172"/>
      <c r="I8" s="16"/>
      <c r="J8" s="16"/>
      <c r="K8" s="16"/>
      <c r="L8" s="16"/>
      <c r="M8" s="16"/>
      <c r="N8" s="16"/>
    </row>
    <row r="9" spans="2:14" x14ac:dyDescent="0.25">
      <c r="B9" s="85"/>
      <c r="C9" s="84" t="s">
        <v>148</v>
      </c>
      <c r="D9" s="84" t="s">
        <v>149</v>
      </c>
      <c r="E9" s="146">
        <f>'[7]FY19-20 Actual Sales'!$E$8</f>
        <v>8636.2000000000007</v>
      </c>
      <c r="F9" s="146">
        <f>'[7]FY20-21 Actual Sales '!$E$8</f>
        <v>9301.48</v>
      </c>
      <c r="G9" s="146">
        <f>'[7]FY21-22 Actual Sales '!$E$8</f>
        <v>10066.610279999999</v>
      </c>
      <c r="H9" s="146">
        <f>'[7]FY22-23 Actual Sales'!$E$8</f>
        <v>10879.19117</v>
      </c>
      <c r="I9" s="147">
        <f>'[6]Rev SP FY24'!$AK$10</f>
        <v>11855.605036286563</v>
      </c>
      <c r="J9" s="147">
        <f>'[6]Rev_SP-12me'!$AL$10</f>
        <v>12920</v>
      </c>
      <c r="K9" s="145"/>
      <c r="L9" s="145"/>
      <c r="M9" s="145"/>
      <c r="N9" s="145"/>
    </row>
    <row r="10" spans="2:14" x14ac:dyDescent="0.25">
      <c r="C10" s="16" t="s">
        <v>205</v>
      </c>
      <c r="D10" s="16" t="s">
        <v>151</v>
      </c>
      <c r="E10" s="147">
        <f>'[7]FY19-20 Actual Sales'!$E$21</f>
        <v>2724.9202399999995</v>
      </c>
      <c r="F10" s="147">
        <f>'[7]FY20-21 Actual Sales '!$E$21</f>
        <v>2860.64</v>
      </c>
      <c r="G10" s="147">
        <f>'[7]FY21-22 Actual Sales '!$E$21</f>
        <v>3227.921769999999</v>
      </c>
      <c r="H10" s="147">
        <f>'[7]FY22-23 Actual Sales'!$E$21</f>
        <v>3581.2705799999999</v>
      </c>
      <c r="I10" s="147">
        <f>'[6]Rev SP FY24'!$AK$23</f>
        <v>3896.6604250969667</v>
      </c>
      <c r="J10" s="147">
        <f>'[6]Rev_SP-12me'!$AL$23</f>
        <v>4239.9999999999991</v>
      </c>
      <c r="K10" s="145"/>
      <c r="L10" s="145"/>
      <c r="M10" s="145"/>
      <c r="N10" s="145"/>
    </row>
    <row r="11" spans="2:14" x14ac:dyDescent="0.25">
      <c r="C11" s="16" t="s">
        <v>152</v>
      </c>
      <c r="D11" s="16" t="s">
        <v>153</v>
      </c>
      <c r="E11" s="147">
        <f>'[7]FY19-20 Actual Sales'!$F$34*0.7457/10^3</f>
        <v>933.07203900000002</v>
      </c>
      <c r="F11" s="147">
        <f>'[7]FY20-21 Actual Sales '!$F$34*0.7457/10^3</f>
        <v>959.23119500000007</v>
      </c>
      <c r="G11" s="147">
        <f>'[7]FY21-22 Actual Sales '!$E$34+'[7]FY21-22 Actual Sales '!$F$34*0.7457/10^3</f>
        <v>986.68786899999975</v>
      </c>
      <c r="H11" s="147">
        <f>'[7]FY22-23 Actual Sales'!$E$34+'[7]FY22-23 Actual Sales'!$F$34*0.7457/10^3</f>
        <v>1023.4657930000001</v>
      </c>
      <c r="I11" s="147">
        <f>'[6]Rev SP FY24'!$AM$36*0.7457/10^3</f>
        <v>1245.6134414589492</v>
      </c>
      <c r="J11" s="147">
        <f>'[6]Rev_SP-12me'!$AN$36*0.7457/10^3</f>
        <v>1289.000222369257</v>
      </c>
      <c r="K11" s="145"/>
      <c r="L11" s="145"/>
      <c r="M11" s="145"/>
      <c r="N11" s="145"/>
    </row>
    <row r="12" spans="2:14" x14ac:dyDescent="0.25">
      <c r="C12" s="16" t="s">
        <v>154</v>
      </c>
      <c r="D12" s="16" t="s">
        <v>155</v>
      </c>
      <c r="E12" s="147">
        <f>'[7]FY19-20 Actual Sales'!$F$41*0.7457/10^3</f>
        <v>12.199652</v>
      </c>
      <c r="F12" s="147">
        <f>'[7]FY20-21 Actual Sales '!$F$41*0.7457/10^3</f>
        <v>12.483018</v>
      </c>
      <c r="G12" s="147">
        <f>'[7]FY21-22 Actual Sales '!$E$41+'[7]FY21-22 Actual Sales '!$F$41*0.7457/10^3</f>
        <v>12.788755000000002</v>
      </c>
      <c r="H12" s="147">
        <f>'[7]FY22-23 Actual Sales'!$E$41+'[7]FY22-23 Actual Sales'!$F$41*0.7457/10^3</f>
        <v>13.243632000000002</v>
      </c>
      <c r="I12" s="147">
        <f>'[6]Rev SP FY24'!$AM$43*0.7457/10^3</f>
        <v>15.686277215890193</v>
      </c>
      <c r="J12" s="147">
        <f>'[6]Rev_SP-12me'!$AN$43*0.7457/10^3</f>
        <v>16.000002760207998</v>
      </c>
      <c r="K12" s="145"/>
      <c r="L12" s="145"/>
      <c r="M12" s="145"/>
      <c r="N12" s="145"/>
    </row>
    <row r="13" spans="2:14" x14ac:dyDescent="0.25">
      <c r="C13" s="16" t="s">
        <v>156</v>
      </c>
      <c r="D13" s="16" t="s">
        <v>157</v>
      </c>
      <c r="E13" s="147">
        <f>'[7]FY19-20 Actual Sales'!$F$44*0.7457/10^3</f>
        <v>4227.2241599999998</v>
      </c>
      <c r="F13" s="147">
        <f>'[7]FY20-21 Actual Sales '!$F$44*0.7457/10^3</f>
        <v>4398.623305000001</v>
      </c>
      <c r="G13" s="147">
        <f>'[7]FY21-22 Actual Sales '!$E$44+'[7]FY21-22 Actual Sales '!$F$44*0.7457/10^3</f>
        <v>4666.0909809999994</v>
      </c>
      <c r="H13" s="147">
        <f>'[7]FY22-23 Actual Sales'!$E$44+'[7]FY22-23 Actual Sales'!$F$44*0.7457/10^3</f>
        <v>4844.283453</v>
      </c>
      <c r="I13" s="147">
        <f>'[6]Rev SP FY24'!$AM$46*0.7457/10^3</f>
        <v>5886.5836350402724</v>
      </c>
      <c r="J13" s="147">
        <f>'[6]Rev_SP-12me'!$AN$46*0.7457/10^3</f>
        <v>6081.0010490515524</v>
      </c>
      <c r="K13" s="145"/>
      <c r="L13" s="145"/>
      <c r="M13" s="145"/>
      <c r="N13" s="145"/>
    </row>
    <row r="14" spans="2:14" x14ac:dyDescent="0.25">
      <c r="C14" s="16" t="s">
        <v>158</v>
      </c>
      <c r="D14" s="16" t="s">
        <v>159</v>
      </c>
      <c r="E14" s="147">
        <f>'[7]FY19-20 Actual Sales'!$E$52+'[7]FY19-20 Actual Sales'!$F$52*0.7457/10^3</f>
        <v>283.81787199999997</v>
      </c>
      <c r="F14" s="147">
        <f>'[7]FY20-21 Actual Sales '!$E$52+'[7]FY20-21 Actual Sales '!$F$52*0.7457/10^3</f>
        <v>270.86877014500004</v>
      </c>
      <c r="G14" s="147">
        <f>'[7]FY21-22 Actual Sales '!$E$52+'[7]FY21-22 Actual Sales '!$F$52*0.7457/10^3</f>
        <v>277.01748799999996</v>
      </c>
      <c r="H14" s="147">
        <f>'[7]FY22-23 Actual Sales'!$E$52+'[7]FY22-23 Actual Sales'!$F$52*0.7457/10^3</f>
        <v>282.086721737</v>
      </c>
      <c r="I14" s="147">
        <f>'[6]Rev SP FY24'!$AK$54+'[6]Rev SP FY24'!$AM$65*0.7457/10^3</f>
        <v>317.25805383316157</v>
      </c>
      <c r="J14" s="147">
        <f>'[6]Rev_SP-12me'!$AL$54+('[6]Rev_SP-12me'!$AN$65*0.7457/10^3)</f>
        <v>333.00002293521857</v>
      </c>
      <c r="K14" s="145"/>
      <c r="L14" s="145"/>
      <c r="M14" s="145"/>
      <c r="N14" s="145"/>
    </row>
    <row r="15" spans="2:14" x14ac:dyDescent="0.25">
      <c r="C15" s="16" t="s">
        <v>160</v>
      </c>
      <c r="D15" s="16" t="s">
        <v>161</v>
      </c>
      <c r="E15" s="147">
        <f>'[7]FY19-20 Actual Sales'!$E$61</f>
        <v>58.88</v>
      </c>
      <c r="F15" s="147">
        <f>'[7]FY20-21 Actual Sales '!$E$61</f>
        <v>62.42</v>
      </c>
      <c r="G15" s="147">
        <f>'[7]FY21-22 Actual Sales '!$E$61</f>
        <v>65.41</v>
      </c>
      <c r="H15" s="147">
        <f>'[7]FY22-23 Actual Sales'!$E$61</f>
        <v>71.36</v>
      </c>
      <c r="I15" s="147">
        <f>'[6]Rev SP FY24'!$AK$58</f>
        <v>76.271974700027954</v>
      </c>
      <c r="J15" s="147">
        <f>'[6]Rev_SP-12me'!$AL$58</f>
        <v>82.000000000000014</v>
      </c>
      <c r="K15" s="145"/>
      <c r="L15" s="145"/>
      <c r="M15" s="145"/>
      <c r="N15" s="145"/>
    </row>
    <row r="16" spans="2:14" x14ac:dyDescent="0.25">
      <c r="C16" s="16" t="s">
        <v>162</v>
      </c>
      <c r="D16" s="16" t="s">
        <v>163</v>
      </c>
      <c r="E16" s="147">
        <f>'[7]FY19-20 Actual Sales'!$E$66</f>
        <v>37.65</v>
      </c>
      <c r="F16" s="147">
        <f>'[7]FY20-21 Actual Sales '!$E$66</f>
        <v>59.95</v>
      </c>
      <c r="G16" s="147">
        <f>'[7]FY21-22 Actual Sales '!$E$66</f>
        <v>87.51</v>
      </c>
      <c r="H16" s="147">
        <f>'[7]FY22-23 Actual Sales'!$E$66</f>
        <v>102.26</v>
      </c>
      <c r="I16" s="147">
        <f>'[6]Rev SP FY24'!$AK$63</f>
        <v>107.61904761904758</v>
      </c>
      <c r="J16" s="147">
        <f>'[6]Rev_SP-12me'!$AL$63</f>
        <v>113</v>
      </c>
      <c r="K16" s="145"/>
      <c r="L16" s="145"/>
      <c r="M16" s="145"/>
      <c r="N16" s="145"/>
    </row>
    <row r="17" spans="3:14" x14ac:dyDescent="0.25">
      <c r="C17" s="16" t="s">
        <v>164</v>
      </c>
      <c r="D17" s="16" t="s">
        <v>165</v>
      </c>
      <c r="E17" s="147">
        <f>'[7]FY19-20 Actual Sales'!$E$67</f>
        <v>0.05</v>
      </c>
      <c r="F17" s="147">
        <f>'[7]FY20-21 Actual Sales '!$E$67</f>
        <v>0.38</v>
      </c>
      <c r="G17" s="147">
        <f>'[7]FY21-22 Actual Sales '!$E$67</f>
        <v>0.87</v>
      </c>
      <c r="H17" s="147">
        <f>'[7]FY22-23 Actual Sales'!$E$67</f>
        <v>1.93</v>
      </c>
      <c r="I17" s="147">
        <f>'[6]Rev SP FY24'!$AK$64</f>
        <v>1.904761904761904</v>
      </c>
      <c r="J17" s="147">
        <f>'[6]Rev_SP-12me'!$AL$64</f>
        <v>2</v>
      </c>
      <c r="K17" s="145"/>
      <c r="L17" s="145"/>
      <c r="M17" s="145"/>
      <c r="N17" s="145"/>
    </row>
    <row r="18" spans="3:14" x14ac:dyDescent="0.25">
      <c r="C18" s="16"/>
      <c r="D18" s="16"/>
      <c r="E18" s="145"/>
      <c r="F18" s="145"/>
      <c r="G18" s="145"/>
      <c r="H18" s="145"/>
      <c r="I18" s="145"/>
      <c r="J18" s="145"/>
      <c r="K18" s="145"/>
      <c r="L18" s="145"/>
      <c r="M18" s="145"/>
      <c r="N18" s="145"/>
    </row>
    <row r="19" spans="3:14" x14ac:dyDescent="0.25">
      <c r="C19" s="16"/>
      <c r="D19" s="16"/>
      <c r="E19" s="145"/>
      <c r="F19" s="145"/>
      <c r="G19" s="145"/>
      <c r="H19" s="145"/>
      <c r="I19" s="145"/>
      <c r="J19" s="145"/>
      <c r="K19" s="145"/>
      <c r="L19" s="145"/>
      <c r="M19" s="145"/>
      <c r="N19" s="145"/>
    </row>
    <row r="20" spans="3:14" x14ac:dyDescent="0.25">
      <c r="C20" s="16"/>
      <c r="D20" s="16"/>
      <c r="E20" s="145"/>
      <c r="F20" s="145"/>
      <c r="G20" s="145"/>
      <c r="H20" s="145"/>
      <c r="I20" s="145"/>
      <c r="J20" s="145"/>
      <c r="K20" s="145"/>
      <c r="L20" s="145"/>
      <c r="M20" s="145"/>
      <c r="N20" s="145"/>
    </row>
    <row r="21" spans="3:14" x14ac:dyDescent="0.25">
      <c r="C21" s="16"/>
      <c r="D21" s="16"/>
      <c r="E21" s="145"/>
      <c r="F21" s="145"/>
      <c r="G21" s="145"/>
      <c r="H21" s="145"/>
      <c r="I21" s="145"/>
      <c r="J21" s="145"/>
      <c r="K21" s="145"/>
      <c r="L21" s="145"/>
      <c r="M21" s="145"/>
      <c r="N21" s="145"/>
    </row>
    <row r="22" spans="3:14" x14ac:dyDescent="0.25">
      <c r="C22" s="937" t="s">
        <v>166</v>
      </c>
      <c r="D22" s="938"/>
      <c r="E22" s="115">
        <f t="shared" ref="E22:N22" si="0">SUM(E9:E21)</f>
        <v>16914.013963000001</v>
      </c>
      <c r="F22" s="115">
        <f t="shared" si="0"/>
        <v>17926.076288145003</v>
      </c>
      <c r="G22" s="115">
        <f t="shared" si="0"/>
        <v>19390.907142999997</v>
      </c>
      <c r="H22" s="115">
        <f t="shared" si="0"/>
        <v>20799.091349736998</v>
      </c>
      <c r="I22" s="115">
        <f t="shared" si="0"/>
        <v>23403.202653155637</v>
      </c>
      <c r="J22" s="115">
        <f t="shared" si="0"/>
        <v>25076.001297116236</v>
      </c>
      <c r="K22" s="115">
        <f t="shared" si="0"/>
        <v>0</v>
      </c>
      <c r="L22" s="115">
        <f t="shared" si="0"/>
        <v>0</v>
      </c>
      <c r="M22" s="115">
        <f t="shared" si="0"/>
        <v>0</v>
      </c>
      <c r="N22" s="115">
        <f t="shared" si="0"/>
        <v>0</v>
      </c>
    </row>
    <row r="23" spans="3:14" x14ac:dyDescent="0.25">
      <c r="C23" s="935" t="s">
        <v>167</v>
      </c>
      <c r="D23" s="936"/>
      <c r="E23" s="172"/>
      <c r="F23" s="172"/>
      <c r="G23" s="172"/>
      <c r="H23" s="172"/>
      <c r="I23" s="16"/>
      <c r="J23" s="16"/>
      <c r="K23" s="16"/>
      <c r="L23" s="16"/>
      <c r="M23" s="16"/>
      <c r="N23" s="16"/>
    </row>
    <row r="24" spans="3:14" x14ac:dyDescent="0.25">
      <c r="C24" s="16" t="s">
        <v>168</v>
      </c>
      <c r="D24" s="16" t="s">
        <v>169</v>
      </c>
      <c r="E24" s="146">
        <f>'[7]FY19-20 Actual Sales'!$E$76+'[7]FY19-20 Actual Sales'!$E$77+'[7]FY19-20 Actual Sales'!$E$80+'[7]FY19-20 Actual Sales'!$E$84+'[7]FY19-20 Actual Sales'!$E$88</f>
        <v>1456.6120599999999</v>
      </c>
      <c r="F24" s="146">
        <f>'[7]FY20-21 Actual Sales '!$E$76+'[7]FY20-21 Actual Sales '!$E$77+'[7]FY20-21 Actual Sales '!$E$80+'[7]FY20-21 Actual Sales '!$E$84+'[7]FY20-21 Actual Sales '!$E$88</f>
        <v>1559.3978100000006</v>
      </c>
      <c r="G24" s="146">
        <f>'[7]FY21-22 Actual Sales '!$E$76+'[7]FY21-22 Actual Sales '!$E$88</f>
        <v>1591.4032999999999</v>
      </c>
      <c r="H24" s="146">
        <f>'[7]FY22-23 Actual Sales'!$E$76+'[7]FY22-23 Actual Sales'!$E$88</f>
        <v>1678.7404899999997</v>
      </c>
      <c r="I24" s="147">
        <f>'[6]Rev SP FY24'!$AK$84+'[6]Rev SP FY24'!$AK$100</f>
        <v>2011.1305091359338</v>
      </c>
      <c r="J24" s="147">
        <f>'[6]Rev_SP-12me'!$AL$84+'[6]Rev_SP-12me'!$AL$100</f>
        <v>2149.8331853143482</v>
      </c>
      <c r="K24" s="145"/>
      <c r="L24" s="145"/>
      <c r="M24" s="145"/>
      <c r="N24" s="145"/>
    </row>
    <row r="25" spans="3:14" x14ac:dyDescent="0.25">
      <c r="C25" s="16" t="s">
        <v>170</v>
      </c>
      <c r="D25" s="16" t="s">
        <v>171</v>
      </c>
      <c r="E25" s="147">
        <v>0</v>
      </c>
      <c r="F25" s="147">
        <v>0</v>
      </c>
      <c r="G25" s="147">
        <f>'[7]FY21-22 Actual Sales '!$E$92</f>
        <v>0</v>
      </c>
      <c r="H25" s="147">
        <f>'[7]FY22-23 Actual Sales'!$E$92</f>
        <v>0</v>
      </c>
      <c r="I25" s="147">
        <f>'[6]Rev SP FY24'!$AK$99</f>
        <v>0</v>
      </c>
      <c r="J25" s="147">
        <f>'[6]Rev_SP-12me'!$AL$99</f>
        <v>0</v>
      </c>
      <c r="K25" s="145"/>
      <c r="L25" s="145"/>
      <c r="M25" s="145"/>
      <c r="N25" s="145"/>
    </row>
    <row r="26" spans="3:14" x14ac:dyDescent="0.25">
      <c r="C26" s="16" t="s">
        <v>172</v>
      </c>
      <c r="D26" s="16" t="s">
        <v>173</v>
      </c>
      <c r="E26" s="147">
        <f>'[7]FY19-20 Actual Sales'!$E$93</f>
        <v>850.20016999999996</v>
      </c>
      <c r="F26" s="147">
        <f>'[7]FY20-21 Actual Sales '!$E$90</f>
        <v>829.75966999999991</v>
      </c>
      <c r="G26" s="147">
        <f>'[7]FY21-22 Actual Sales '!$E$93</f>
        <v>884.88666999999998</v>
      </c>
      <c r="H26" s="147">
        <f>'[7]FY22-23 Actual Sales'!$E$93</f>
        <v>977.79553999999996</v>
      </c>
      <c r="I26" s="147">
        <f>'[6]Rev SP FY24'!$AK$105</f>
        <v>1024.3716265551298</v>
      </c>
      <c r="J26" s="147">
        <f>'[6]Rev_SP-12me'!$AL$105</f>
        <v>1086.972639033999</v>
      </c>
      <c r="K26" s="145"/>
      <c r="L26" s="145"/>
      <c r="M26" s="145"/>
      <c r="N26" s="145"/>
    </row>
    <row r="27" spans="3:14" x14ac:dyDescent="0.25">
      <c r="C27" s="16" t="s">
        <v>174</v>
      </c>
      <c r="D27" s="16" t="s">
        <v>175</v>
      </c>
      <c r="E27" s="147">
        <v>0</v>
      </c>
      <c r="F27" s="147">
        <v>0</v>
      </c>
      <c r="G27" s="147">
        <v>0</v>
      </c>
      <c r="H27" s="147">
        <f>'[7]FY22-23 Actual Sales'!$E$97</f>
        <v>0</v>
      </c>
      <c r="I27" s="147">
        <f>'[6]Rev SP FY24'!$AK$110</f>
        <v>0</v>
      </c>
      <c r="J27" s="147">
        <f>'[6]Rev_SP-12me'!$AL$110</f>
        <v>0</v>
      </c>
      <c r="K27" s="145"/>
      <c r="L27" s="145"/>
      <c r="M27" s="145"/>
      <c r="N27" s="145"/>
    </row>
    <row r="28" spans="3:14" x14ac:dyDescent="0.25">
      <c r="C28" s="16" t="s">
        <v>176</v>
      </c>
      <c r="D28" s="16" t="s">
        <v>177</v>
      </c>
      <c r="E28" s="147">
        <f>'[7]FY19-20 Actual Sales'!$E$97</f>
        <v>1.69</v>
      </c>
      <c r="F28" s="147">
        <f>'[7]FY20-21 Actual Sales '!$E$94</f>
        <v>1.9350000000000001</v>
      </c>
      <c r="G28" s="147">
        <f>'[7]FY21-22 Actual Sales '!$E$97</f>
        <v>1.8149999999999999</v>
      </c>
      <c r="H28" s="147">
        <f>'[7]FY22-23 Actual Sales'!$E$101</f>
        <v>1.8149999999999999</v>
      </c>
      <c r="I28" s="147">
        <f>'[6]Rev SP FY24'!$AK$115</f>
        <v>1.3619206177159151</v>
      </c>
      <c r="J28" s="147">
        <f>'[6]Rev_SP-12me'!$AL$115</f>
        <v>1.4032114183764495</v>
      </c>
      <c r="K28" s="145"/>
      <c r="L28" s="145"/>
      <c r="M28" s="145"/>
      <c r="N28" s="145"/>
    </row>
    <row r="29" spans="3:14" x14ac:dyDescent="0.25">
      <c r="C29" s="16" t="s">
        <v>178</v>
      </c>
      <c r="D29" s="16" t="s">
        <v>179</v>
      </c>
      <c r="E29" s="147">
        <f>'[7]FY19-20 Actual Sales'!$E$101</f>
        <v>47.507199999999997</v>
      </c>
      <c r="F29" s="147">
        <f>'[7]FY20-21 Actual Sales '!E98</f>
        <v>48.1282</v>
      </c>
      <c r="G29" s="147">
        <f>'[7]FY21-22 Actual Sales '!$E$101</f>
        <v>46.943199999999997</v>
      </c>
      <c r="H29" s="147">
        <f>'[7]FY22-23 Actual Sales'!$E$105</f>
        <v>47.458199999999998</v>
      </c>
      <c r="I29" s="147">
        <f>'[6]Rev SP FY24'!$AK$120</f>
        <v>48.220244415142183</v>
      </c>
      <c r="J29" s="147">
        <f>'[6]Rev_SP-12me'!$AL$120</f>
        <v>51.51081935838603</v>
      </c>
      <c r="K29" s="145"/>
      <c r="L29" s="145"/>
      <c r="M29" s="145"/>
      <c r="N29" s="145"/>
    </row>
    <row r="30" spans="3:14" x14ac:dyDescent="0.25">
      <c r="C30" s="16" t="s">
        <v>180</v>
      </c>
      <c r="D30" s="16" t="s">
        <v>181</v>
      </c>
      <c r="E30" s="147">
        <f>'[7]FY19-20 Actual Sales'!$E$102</f>
        <v>40.22</v>
      </c>
      <c r="F30" s="147">
        <f>'[7]FY20-21 Actual Sales '!E99</f>
        <v>39.384999999999998</v>
      </c>
      <c r="G30" s="147">
        <f>'[7]FY21-22 Actual Sales '!$E$102</f>
        <v>38.317</v>
      </c>
      <c r="H30" s="147">
        <f>'[7]FY22-23 Actual Sales'!$E$106</f>
        <v>37.139000000000003</v>
      </c>
      <c r="I30" s="147">
        <f>'[6]Rev SP FY24'!$AK$132</f>
        <v>37.735347259988067</v>
      </c>
      <c r="J30" s="147">
        <f>'[6]Rev_SP-12me'!$AL$132</f>
        <v>40.310427284454505</v>
      </c>
      <c r="K30" s="145"/>
      <c r="L30" s="145"/>
      <c r="M30" s="145"/>
      <c r="N30" s="145"/>
    </row>
    <row r="31" spans="3:14" x14ac:dyDescent="0.25">
      <c r="C31" s="16" t="s">
        <v>182</v>
      </c>
      <c r="D31" s="16" t="s">
        <v>183</v>
      </c>
      <c r="E31" s="147">
        <f>'[7]FY19-20 Actual Sales'!$E$103</f>
        <v>65.855999999999995</v>
      </c>
      <c r="F31" s="147">
        <f>'[7]FY20-21 Actual Sales '!E100</f>
        <v>77.135999999999996</v>
      </c>
      <c r="G31" s="147">
        <f>'[7]FY21-22 Actual Sales '!$E$103</f>
        <v>85.436999999999998</v>
      </c>
      <c r="H31" s="147">
        <f>'[7]FY22-23 Actual Sales'!$E$107</f>
        <v>96.028999999999996</v>
      </c>
      <c r="I31" s="147">
        <f>'[6]Rev SP FY24'!$AK$124</f>
        <v>93.349859045397068</v>
      </c>
      <c r="J31" s="147">
        <f>'[6]Rev_SP-12me'!$AL$124</f>
        <v>98.017351997666964</v>
      </c>
      <c r="K31" s="145"/>
      <c r="L31" s="145"/>
      <c r="M31" s="145"/>
      <c r="N31" s="145"/>
    </row>
    <row r="32" spans="3:14" x14ac:dyDescent="0.25">
      <c r="C32" s="16" t="s">
        <v>184</v>
      </c>
      <c r="D32" s="16" t="s">
        <v>163</v>
      </c>
      <c r="E32" s="147">
        <f>'[7]FY19-20 Actual Sales'!$E$104</f>
        <v>54.887999999999998</v>
      </c>
      <c r="F32" s="147">
        <f>'[7]FY20-21 Actual Sales '!E101</f>
        <v>65.216999999999999</v>
      </c>
      <c r="G32" s="147">
        <f>'[7]FY21-22 Actual Sales '!$E$104</f>
        <v>76.162000000000006</v>
      </c>
      <c r="H32" s="147">
        <f>'[7]FY22-23 Actual Sales'!$E$108</f>
        <v>99.268000000000001</v>
      </c>
      <c r="I32" s="147">
        <f>'[6]Rev SP FY24'!$AK$125</f>
        <v>108.6587109900177</v>
      </c>
      <c r="J32" s="147">
        <f>'[6]Rev_SP-12me'!$AL$125</f>
        <v>114.09164653951862</v>
      </c>
      <c r="K32" s="145"/>
      <c r="L32" s="145"/>
      <c r="M32" s="145"/>
      <c r="N32" s="145"/>
    </row>
    <row r="33" spans="3:14" x14ac:dyDescent="0.25">
      <c r="C33" s="16" t="s">
        <v>185</v>
      </c>
      <c r="D33" s="16" t="s">
        <v>186</v>
      </c>
      <c r="E33" s="147">
        <v>0</v>
      </c>
      <c r="F33" s="147">
        <v>0</v>
      </c>
      <c r="G33" s="147">
        <v>0</v>
      </c>
      <c r="H33" s="147">
        <v>0</v>
      </c>
      <c r="I33" s="147">
        <f>'[6]Rev SP FY24'!$AK$126</f>
        <v>0</v>
      </c>
      <c r="J33" s="147">
        <v>0</v>
      </c>
      <c r="K33" s="145"/>
      <c r="L33" s="145"/>
      <c r="M33" s="145"/>
      <c r="N33" s="145"/>
    </row>
    <row r="34" spans="3:14" x14ac:dyDescent="0.25">
      <c r="C34" s="16" t="s">
        <v>187</v>
      </c>
      <c r="D34" s="16" t="s">
        <v>165</v>
      </c>
      <c r="E34" s="147">
        <f>'[7]FY19-20 Actual Sales'!$E$105</f>
        <v>2.5</v>
      </c>
      <c r="F34" s="147">
        <f>'[7]FY20-21 Actual Sales '!$E$102</f>
        <v>2.6</v>
      </c>
      <c r="G34" s="147">
        <f>'[7]FY21-22 Actual Sales '!$E$105</f>
        <v>2.6</v>
      </c>
      <c r="H34" s="147">
        <f>'[7]FY22-23 Actual Sales'!$E$109</f>
        <v>4.0999999999999996</v>
      </c>
      <c r="I34" s="147">
        <f>'[6]Rev SP FY24'!$AK$127</f>
        <v>2.8571428571428559</v>
      </c>
      <c r="J34" s="147">
        <f>'[6]Rev_SP-12me'!$AL$127</f>
        <v>3</v>
      </c>
      <c r="K34" s="145"/>
      <c r="L34" s="145"/>
      <c r="M34" s="145"/>
      <c r="N34" s="145"/>
    </row>
    <row r="35" spans="3:14" x14ac:dyDescent="0.25">
      <c r="C35" s="16"/>
      <c r="D35" s="16"/>
      <c r="E35" s="145"/>
      <c r="F35" s="145"/>
      <c r="G35" s="145"/>
      <c r="H35" s="145"/>
      <c r="I35" s="145"/>
      <c r="J35" s="145"/>
      <c r="K35" s="145"/>
      <c r="L35" s="145"/>
      <c r="M35" s="145"/>
      <c r="N35" s="145"/>
    </row>
    <row r="36" spans="3:14" x14ac:dyDescent="0.25">
      <c r="C36" s="16"/>
      <c r="D36" s="16"/>
      <c r="E36" s="145"/>
      <c r="F36" s="145"/>
      <c r="G36" s="145"/>
      <c r="H36" s="145"/>
      <c r="I36" s="145"/>
      <c r="J36" s="145"/>
      <c r="K36" s="145"/>
      <c r="L36" s="145"/>
      <c r="M36" s="145"/>
      <c r="N36" s="145"/>
    </row>
    <row r="37" spans="3:14" x14ac:dyDescent="0.25">
      <c r="C37" s="16"/>
      <c r="D37" s="16"/>
      <c r="E37" s="144"/>
      <c r="F37" s="144"/>
      <c r="G37" s="144"/>
      <c r="H37" s="144"/>
      <c r="I37" s="145"/>
      <c r="J37" s="145"/>
      <c r="K37" s="145"/>
      <c r="L37" s="145"/>
      <c r="M37" s="145"/>
      <c r="N37" s="145"/>
    </row>
    <row r="38" spans="3:14" x14ac:dyDescent="0.25">
      <c r="C38" s="16"/>
      <c r="D38" s="16"/>
      <c r="E38" s="145"/>
      <c r="F38" s="145"/>
      <c r="G38" s="145"/>
      <c r="H38" s="145"/>
      <c r="I38" s="145"/>
      <c r="J38" s="145"/>
      <c r="K38" s="145"/>
      <c r="L38" s="145"/>
      <c r="M38" s="145"/>
      <c r="N38" s="145"/>
    </row>
    <row r="39" spans="3:14" x14ac:dyDescent="0.25">
      <c r="C39" s="937" t="s">
        <v>188</v>
      </c>
      <c r="D39" s="938"/>
      <c r="E39" s="115">
        <f t="shared" ref="E39:N39" si="1">SUM(E24:E38)</f>
        <v>2519.47343</v>
      </c>
      <c r="F39" s="115">
        <f t="shared" si="1"/>
        <v>2623.558680000001</v>
      </c>
      <c r="G39" s="115">
        <f t="shared" si="1"/>
        <v>2727.5641699999996</v>
      </c>
      <c r="H39" s="115">
        <f t="shared" si="1"/>
        <v>2942.3452299999999</v>
      </c>
      <c r="I39" s="115">
        <f t="shared" si="1"/>
        <v>3327.6853608764673</v>
      </c>
      <c r="J39" s="115">
        <f t="shared" si="1"/>
        <v>3545.1392809467498</v>
      </c>
      <c r="K39" s="115">
        <f t="shared" si="1"/>
        <v>0</v>
      </c>
      <c r="L39" s="115">
        <f t="shared" si="1"/>
        <v>0</v>
      </c>
      <c r="M39" s="115">
        <f t="shared" si="1"/>
        <v>0</v>
      </c>
      <c r="N39" s="115">
        <f t="shared" si="1"/>
        <v>0</v>
      </c>
    </row>
    <row r="40" spans="3:14" x14ac:dyDescent="0.25">
      <c r="C40" s="935" t="s">
        <v>189</v>
      </c>
      <c r="D40" s="936"/>
      <c r="E40" s="172"/>
      <c r="F40" s="172"/>
      <c r="G40" s="172"/>
      <c r="H40" s="172"/>
      <c r="I40" s="16"/>
      <c r="J40" s="16"/>
      <c r="K40" s="16"/>
      <c r="L40" s="16"/>
      <c r="M40" s="16"/>
      <c r="N40" s="16"/>
    </row>
    <row r="41" spans="3:14" x14ac:dyDescent="0.25">
      <c r="C41" s="16" t="s">
        <v>168</v>
      </c>
      <c r="D41" s="16" t="s">
        <v>169</v>
      </c>
      <c r="E41" s="144">
        <f>'[7]FY19-20 Actual Sales'!$E$108+'[7]FY19-20 Actual Sales'!$E$111+'[7]FY19-20 Actual Sales'!$E$115+'[7]FY19-20 Actual Sales'!$E$119</f>
        <v>1141.6680000000001</v>
      </c>
      <c r="F41" s="144">
        <f>'[7]FY20-21 Actual Sales '!$E$105+'[7]FY20-21 Actual Sales '!$E$108+'[7]FY20-21 Actual Sales '!$E$112+'[7]FY20-21 Actual Sales '!$E$116</f>
        <v>1153.1260000000002</v>
      </c>
      <c r="G41" s="144">
        <f>'[7]FY21-22 Actual Sales '!$E$108+'[7]FY21-22 Actual Sales '!$E$119</f>
        <v>1195.1650000000002</v>
      </c>
      <c r="H41" s="144">
        <f>'[7]FY22-23 Actual Sales'!$E$115+'[7]FY22-23 Actual Sales'!$E$126</f>
        <v>1240.124</v>
      </c>
      <c r="I41" s="145">
        <f>'[6]Rev SP FY24'!$AK$149+'[6]Rev SP FY24'!$AK$164</f>
        <v>1541.4919297127335</v>
      </c>
      <c r="J41" s="145">
        <f>'[6]Rev_SP-12me'!$AL$149+'[6]Rev_SP-12me'!$AL$164</f>
        <v>1586.8254568223654</v>
      </c>
      <c r="K41" s="145"/>
      <c r="L41" s="145"/>
      <c r="M41" s="145"/>
      <c r="N41" s="145"/>
    </row>
    <row r="42" spans="3:14" x14ac:dyDescent="0.25">
      <c r="C42" s="16" t="s">
        <v>170</v>
      </c>
      <c r="D42" s="16" t="s">
        <v>171</v>
      </c>
      <c r="E42" s="145">
        <f>'[7]FY19-20 Actual Sales'!$E$123</f>
        <v>8</v>
      </c>
      <c r="F42" s="145">
        <f>'[7]FY20-21 Actual Sales '!$E$117</f>
        <v>4</v>
      </c>
      <c r="G42" s="145">
        <f>'[7]FY21-22 Actual Sales '!$E$123</f>
        <v>8</v>
      </c>
      <c r="H42" s="145">
        <f>'[7]FY22-23 Actual Sales'!$E$130</f>
        <v>8</v>
      </c>
      <c r="I42" s="145">
        <f>'[6]Rev SP FY24'!$AK$163</f>
        <v>15.550351288056206</v>
      </c>
      <c r="J42" s="145">
        <f>'[6]Rev_SP-12me'!$AL$163</f>
        <v>15.550351288056206</v>
      </c>
      <c r="K42" s="145"/>
      <c r="L42" s="145"/>
      <c r="M42" s="145"/>
      <c r="N42" s="145"/>
    </row>
    <row r="43" spans="3:14" x14ac:dyDescent="0.25">
      <c r="C43" s="16" t="s">
        <v>172</v>
      </c>
      <c r="D43" s="16" t="s">
        <v>173</v>
      </c>
      <c r="E43" s="145">
        <f>'[7]FY19-20 Actual Sales'!$E$124</f>
        <v>338.43200000000002</v>
      </c>
      <c r="F43" s="145">
        <f>'[7]FY20-21 Actual Sales '!$E$118</f>
        <v>360.12299999999999</v>
      </c>
      <c r="G43" s="145">
        <f>'[7]FY21-22 Actual Sales '!$E$124</f>
        <v>384.04399999999998</v>
      </c>
      <c r="H43" s="145">
        <f>'[7]FY22-23 Actual Sales'!$E$131</f>
        <v>464.11799999999999</v>
      </c>
      <c r="I43" s="145">
        <f>'[6]Rev SP FY24'!$AK$169</f>
        <v>480.54364737174399</v>
      </c>
      <c r="J43" s="145">
        <f>'[6]Rev_SP-12me'!$AL$169</f>
        <v>515.93973038901515</v>
      </c>
      <c r="K43" s="145"/>
      <c r="L43" s="145"/>
      <c r="M43" s="145"/>
      <c r="N43" s="145"/>
    </row>
    <row r="44" spans="3:14" x14ac:dyDescent="0.25">
      <c r="C44" s="16" t="s">
        <v>174</v>
      </c>
      <c r="D44" s="16" t="s">
        <v>175</v>
      </c>
      <c r="E44" s="145">
        <v>0</v>
      </c>
      <c r="F44" s="145">
        <v>0</v>
      </c>
      <c r="G44" s="145">
        <v>0</v>
      </c>
      <c r="H44" s="145">
        <v>0</v>
      </c>
      <c r="I44" s="145">
        <v>0</v>
      </c>
      <c r="J44" s="145">
        <f>'[6]Rev_SP-12me'!$AL$175</f>
        <v>0</v>
      </c>
      <c r="K44" s="145"/>
      <c r="L44" s="145"/>
      <c r="M44" s="145"/>
      <c r="N44" s="145"/>
    </row>
    <row r="45" spans="3:14" x14ac:dyDescent="0.25">
      <c r="C45" s="16" t="s">
        <v>176</v>
      </c>
      <c r="D45" s="16" t="s">
        <v>177</v>
      </c>
      <c r="E45" s="145">
        <v>0</v>
      </c>
      <c r="F45" s="145">
        <v>0</v>
      </c>
      <c r="G45" s="145">
        <v>0</v>
      </c>
      <c r="H45" s="145">
        <v>0</v>
      </c>
      <c r="I45" s="145">
        <f>'[6]Rev SP FY24'!$AK$180</f>
        <v>0</v>
      </c>
      <c r="J45" s="145">
        <f>'[6]Rev_SP-12me'!$AL$180</f>
        <v>0</v>
      </c>
      <c r="K45" s="145"/>
      <c r="L45" s="145"/>
      <c r="M45" s="145"/>
      <c r="N45" s="145"/>
    </row>
    <row r="46" spans="3:14" x14ac:dyDescent="0.25">
      <c r="C46" s="16" t="s">
        <v>178</v>
      </c>
      <c r="D46" s="16" t="s">
        <v>179</v>
      </c>
      <c r="E46" s="145">
        <f>'[7]FY19-20 Actual Sales'!$E$132</f>
        <v>42.91</v>
      </c>
      <c r="F46" s="145">
        <f>'[7]FY20-21 Actual Sales '!$E$126</f>
        <v>42.91</v>
      </c>
      <c r="G46" s="145">
        <f>'[7]FY21-22 Actual Sales '!$E$132</f>
        <v>44.91</v>
      </c>
      <c r="H46" s="145">
        <f>'[7]FY22-23 Actual Sales'!$E$143</f>
        <v>43.975000000000001</v>
      </c>
      <c r="I46" s="145">
        <f>'[6]Rev SP FY24'!$AK$185</f>
        <v>45.457311331917445</v>
      </c>
      <c r="J46" s="145">
        <f>'[6]Rev_SP-12me'!$AL$185</f>
        <v>47.730176898513335</v>
      </c>
      <c r="K46" s="145"/>
      <c r="L46" s="145"/>
      <c r="M46" s="145"/>
      <c r="N46" s="145"/>
    </row>
    <row r="47" spans="3:14" x14ac:dyDescent="0.25">
      <c r="C47" s="16" t="s">
        <v>180</v>
      </c>
      <c r="D47" s="16" t="s">
        <v>181</v>
      </c>
      <c r="E47" s="145">
        <f>'[7]FY19-20 Actual Sales'!$E$133</f>
        <v>43.75</v>
      </c>
      <c r="F47" s="145">
        <f>'[7]FY20-21 Actual Sales '!$E$127</f>
        <v>43.75</v>
      </c>
      <c r="G47" s="145">
        <f>'[7]FY21-22 Actual Sales '!$E$133</f>
        <v>43.75</v>
      </c>
      <c r="H47" s="145">
        <f>'[7]FY22-23 Actual Sales'!$E$144</f>
        <v>43.75</v>
      </c>
      <c r="I47" s="145">
        <f>'[6]Rev SP FY24'!$AK$191</f>
        <v>45.224727021521048</v>
      </c>
      <c r="J47" s="145">
        <f>'[6]Rev_SP-12me'!$AL$191</f>
        <v>47.485963372597119</v>
      </c>
      <c r="K47" s="145"/>
      <c r="L47" s="145"/>
      <c r="M47" s="145"/>
      <c r="N47" s="145"/>
    </row>
    <row r="48" spans="3:14" x14ac:dyDescent="0.25">
      <c r="C48" s="16" t="s">
        <v>190</v>
      </c>
      <c r="D48" s="16" t="s">
        <v>206</v>
      </c>
      <c r="E48" s="145"/>
      <c r="F48" s="145"/>
      <c r="G48" s="145"/>
      <c r="H48" s="145">
        <f>'[7]FY22-23 Actual Sales'!$E$147</f>
        <v>4</v>
      </c>
      <c r="I48" s="145">
        <f>'[6]Rev SP FY24'!$AK$187</f>
        <v>4.4429301533219761</v>
      </c>
      <c r="J48" s="145">
        <f>'[6]Rev_SP-12me'!$AL$187</f>
        <v>4.4429301533219761</v>
      </c>
      <c r="K48" s="145"/>
      <c r="L48" s="145"/>
      <c r="M48" s="145"/>
      <c r="N48" s="145"/>
    </row>
    <row r="49" spans="3:14" x14ac:dyDescent="0.25">
      <c r="C49" s="16" t="s">
        <v>192</v>
      </c>
      <c r="D49" s="16" t="s">
        <v>207</v>
      </c>
      <c r="E49" s="145"/>
      <c r="F49" s="145"/>
      <c r="G49" s="145"/>
      <c r="H49" s="145"/>
      <c r="I49" s="145">
        <f>'[6]Rev SP FY24'!$AK$188</f>
        <v>0</v>
      </c>
      <c r="J49" s="145">
        <f>'[6]Rev_SP-12me'!$AL$188</f>
        <v>0</v>
      </c>
      <c r="K49" s="145"/>
      <c r="L49" s="145"/>
      <c r="M49" s="145"/>
      <c r="N49" s="145"/>
    </row>
    <row r="50" spans="3:14" x14ac:dyDescent="0.25">
      <c r="C50" s="16" t="s">
        <v>182</v>
      </c>
      <c r="D50" s="16" t="s">
        <v>183</v>
      </c>
      <c r="E50" s="145">
        <f>'[7]FY19-20 Actual Sales'!$E$134</f>
        <v>43.805</v>
      </c>
      <c r="F50" s="145">
        <f>'[7]FY20-21 Actual Sales '!$E$128</f>
        <v>51.704999999999998</v>
      </c>
      <c r="G50" s="145">
        <f>'[7]FY21-22 Actual Sales '!$E$134</f>
        <v>53.204999999999998</v>
      </c>
      <c r="H50" s="145">
        <f>'[7]FY22-23 Actual Sales'!$E$145</f>
        <v>61.704999999999998</v>
      </c>
      <c r="I50" s="145">
        <f>'[6]Rev SP FY24'!$AK$189</f>
        <v>59.983474287936211</v>
      </c>
      <c r="J50" s="145">
        <f>'[6]Rev_SP-12me'!$AL$189</f>
        <v>62.98264800233305</v>
      </c>
      <c r="K50" s="145"/>
      <c r="L50" s="145"/>
      <c r="M50" s="145"/>
      <c r="N50" s="145"/>
    </row>
    <row r="51" spans="3:14" x14ac:dyDescent="0.25">
      <c r="C51" s="16" t="s">
        <v>208</v>
      </c>
      <c r="D51" s="16" t="s">
        <v>163</v>
      </c>
      <c r="E51" s="145">
        <f>'[7]FY19-20 Actual Sales'!$E$135</f>
        <v>12.352</v>
      </c>
      <c r="F51" s="145">
        <f>'[7]FY20-21 Actual Sales '!$E$129</f>
        <v>15.401999999999999</v>
      </c>
      <c r="G51" s="145">
        <f>'[7]FY21-22 Actual Sales '!$E$135</f>
        <v>17.802</v>
      </c>
      <c r="H51" s="145">
        <f>'[7]FY22-23 Actual Sales'!$E$146</f>
        <v>20.802</v>
      </c>
      <c r="I51" s="145">
        <f>'[6]Rev SP FY24'!$AK$190</f>
        <v>22.769860438553692</v>
      </c>
      <c r="J51" s="145">
        <f>'[6]Rev_SP-12me'!$AL$190</f>
        <v>23.908353460481386</v>
      </c>
      <c r="K51" s="145"/>
      <c r="L51" s="145"/>
      <c r="M51" s="145"/>
      <c r="N51" s="145"/>
    </row>
    <row r="52" spans="3:14" x14ac:dyDescent="0.25">
      <c r="C52" s="16" t="s">
        <v>185</v>
      </c>
      <c r="D52" s="16" t="s">
        <v>186</v>
      </c>
      <c r="E52" s="145">
        <v>0</v>
      </c>
      <c r="F52" s="145">
        <v>0</v>
      </c>
      <c r="G52" s="145">
        <v>0</v>
      </c>
      <c r="H52" s="145">
        <v>0</v>
      </c>
      <c r="I52" s="145">
        <v>0</v>
      </c>
      <c r="J52" s="145">
        <v>0</v>
      </c>
      <c r="K52" s="145"/>
      <c r="L52" s="145"/>
      <c r="M52" s="145"/>
      <c r="N52" s="145"/>
    </row>
    <row r="53" spans="3:14" x14ac:dyDescent="0.25">
      <c r="C53" s="16" t="s">
        <v>187</v>
      </c>
      <c r="D53" s="16" t="s">
        <v>165</v>
      </c>
      <c r="E53" s="145">
        <v>0</v>
      </c>
      <c r="F53" s="145">
        <v>0</v>
      </c>
      <c r="G53" s="145">
        <v>0</v>
      </c>
      <c r="H53" s="145">
        <v>0</v>
      </c>
      <c r="I53" s="145">
        <v>0</v>
      </c>
      <c r="J53" s="145">
        <v>0</v>
      </c>
      <c r="K53" s="145"/>
      <c r="L53" s="145"/>
      <c r="M53" s="145"/>
      <c r="N53" s="145"/>
    </row>
    <row r="54" spans="3:14" x14ac:dyDescent="0.25">
      <c r="C54" s="16"/>
      <c r="D54" s="16"/>
      <c r="E54" s="145"/>
      <c r="F54" s="145"/>
      <c r="G54" s="145"/>
      <c r="H54" s="145"/>
      <c r="I54" s="145"/>
      <c r="J54" s="145"/>
      <c r="K54" s="145"/>
      <c r="L54" s="145"/>
      <c r="M54" s="145"/>
      <c r="N54" s="145"/>
    </row>
    <row r="55" spans="3:14" x14ac:dyDescent="0.25">
      <c r="C55" s="16"/>
      <c r="D55" s="16"/>
      <c r="E55" s="145"/>
      <c r="F55" s="145"/>
      <c r="G55" s="145"/>
      <c r="H55" s="145"/>
      <c r="I55" s="145"/>
      <c r="J55" s="145"/>
      <c r="K55" s="145"/>
      <c r="L55" s="145"/>
      <c r="M55" s="145"/>
      <c r="N55" s="145"/>
    </row>
    <row r="56" spans="3:14" x14ac:dyDescent="0.25">
      <c r="C56" s="16"/>
      <c r="D56" s="16"/>
      <c r="E56" s="144"/>
      <c r="F56" s="144"/>
      <c r="G56" s="144"/>
      <c r="H56" s="144"/>
      <c r="I56" s="145"/>
      <c r="J56" s="145"/>
      <c r="K56" s="145"/>
      <c r="L56" s="145"/>
      <c r="M56" s="145"/>
      <c r="N56" s="145"/>
    </row>
    <row r="57" spans="3:14" x14ac:dyDescent="0.25">
      <c r="C57" s="16"/>
      <c r="D57" s="16"/>
      <c r="E57" s="145"/>
      <c r="F57" s="145"/>
      <c r="G57" s="145"/>
      <c r="H57" s="145"/>
      <c r="I57" s="145"/>
      <c r="J57" s="145"/>
      <c r="K57" s="145"/>
      <c r="L57" s="145"/>
      <c r="M57" s="145"/>
      <c r="N57" s="145"/>
    </row>
    <row r="58" spans="3:14" x14ac:dyDescent="0.25">
      <c r="C58" s="937" t="s">
        <v>188</v>
      </c>
      <c r="D58" s="938"/>
      <c r="E58" s="115">
        <f t="shared" ref="E58:N58" si="2">SUM(E41:E57)</f>
        <v>1630.9170000000004</v>
      </c>
      <c r="F58" s="115">
        <f t="shared" si="2"/>
        <v>1671.0160000000003</v>
      </c>
      <c r="G58" s="115">
        <f t="shared" si="2"/>
        <v>1746.8760000000002</v>
      </c>
      <c r="H58" s="115">
        <f t="shared" si="2"/>
        <v>1886.4739999999997</v>
      </c>
      <c r="I58" s="115">
        <f t="shared" si="2"/>
        <v>2215.4642316057839</v>
      </c>
      <c r="J58" s="115">
        <f t="shared" si="2"/>
        <v>2304.8656103866838</v>
      </c>
      <c r="K58" s="115">
        <f t="shared" si="2"/>
        <v>0</v>
      </c>
      <c r="L58" s="115">
        <f t="shared" si="2"/>
        <v>0</v>
      </c>
      <c r="M58" s="115">
        <f t="shared" si="2"/>
        <v>0</v>
      </c>
      <c r="N58" s="115">
        <f t="shared" si="2"/>
        <v>0</v>
      </c>
    </row>
    <row r="59" spans="3:14" x14ac:dyDescent="0.25">
      <c r="C59" s="935" t="s">
        <v>196</v>
      </c>
      <c r="D59" s="936"/>
      <c r="E59" s="172"/>
      <c r="F59" s="172"/>
      <c r="G59" s="172"/>
      <c r="H59" s="172"/>
      <c r="I59" s="16"/>
      <c r="J59" s="16"/>
      <c r="K59" s="16"/>
      <c r="L59" s="16"/>
      <c r="M59" s="16"/>
      <c r="N59" s="16"/>
    </row>
    <row r="60" spans="3:14" x14ac:dyDescent="0.25">
      <c r="C60" s="16" t="s">
        <v>168</v>
      </c>
      <c r="D60" s="16" t="s">
        <v>169</v>
      </c>
      <c r="E60" s="146">
        <f>'[7]FY19-20 Actual Sales'!$E$138+'[7]FY19-20 Actual Sales'!$E$145</f>
        <v>597.04399999999998</v>
      </c>
      <c r="F60" s="146">
        <f>'[7]FY20-21 Actual Sales '!$E$132+'[7]FY20-21 Actual Sales '!$E$139</f>
        <v>634.072</v>
      </c>
      <c r="G60" s="146">
        <f>'[7]FY21-22 Actual Sales '!$E$138+'[7]FY21-22 Actual Sales '!$E$145</f>
        <v>694.19399999999996</v>
      </c>
      <c r="H60" s="146">
        <f>'[7]FY22-23 Actual Sales'!$E$149+'[7]FY22-23 Actual Sales'!$E$156</f>
        <v>784.04899999999998</v>
      </c>
      <c r="I60" s="147">
        <f>'[6]Rev SP FY24'!$AK$208+'[6]Rev SP FY24'!$AK$217</f>
        <v>892.99976350310942</v>
      </c>
      <c r="J60" s="147">
        <f>'[6]Rev_SP-12me'!$AL$208+'[6]Rev_SP-12me'!$AL$217</f>
        <v>826.34135786329034</v>
      </c>
      <c r="K60" s="145"/>
      <c r="L60" s="145"/>
      <c r="M60" s="145"/>
      <c r="N60" s="145"/>
    </row>
    <row r="61" spans="3:14" x14ac:dyDescent="0.25">
      <c r="C61" s="16" t="s">
        <v>170</v>
      </c>
      <c r="D61" s="16" t="s">
        <v>171</v>
      </c>
      <c r="E61" s="147">
        <f>'[7]FY19-20 Actual Sales'!$E$149</f>
        <v>45.2</v>
      </c>
      <c r="F61" s="147">
        <f>'[7]FY20-21 Actual Sales '!$E$140</f>
        <v>25.2</v>
      </c>
      <c r="G61" s="147">
        <f>'[7]FY21-22 Actual Sales '!$E$149</f>
        <v>53.7</v>
      </c>
      <c r="H61" s="147">
        <f>'[7]FY22-23 Actual Sales'!$E$160</f>
        <v>34.700000000000003</v>
      </c>
      <c r="I61" s="147">
        <f>'[6]Rev SP FY24'!$AK$216</f>
        <v>67.449648711943794</v>
      </c>
      <c r="J61" s="147">
        <f>'[6]Rev_SP-12me'!$AL$216</f>
        <v>67.449648711943794</v>
      </c>
      <c r="K61" s="145"/>
      <c r="L61" s="145"/>
      <c r="M61" s="145"/>
      <c r="N61" s="145"/>
    </row>
    <row r="62" spans="3:14" x14ac:dyDescent="0.25">
      <c r="C62" s="16" t="s">
        <v>172</v>
      </c>
      <c r="D62" s="16" t="s">
        <v>173</v>
      </c>
      <c r="E62" s="147">
        <f>'[7]FY19-20 Actual Sales'!$E$150</f>
        <v>17.07</v>
      </c>
      <c r="F62" s="147">
        <f>'[7]FY20-21 Actual Sales '!$E$141</f>
        <v>17.07</v>
      </c>
      <c r="G62" s="147">
        <f>'[7]FY21-22 Actual Sales '!$E$150</f>
        <v>17.57</v>
      </c>
      <c r="H62" s="147">
        <f>'[7]FY22-23 Actual Sales'!$E$161</f>
        <v>18.07</v>
      </c>
      <c r="I62" s="147">
        <f>'[6]Rev SP FY24'!$AK$222</f>
        <v>19.668902014119382</v>
      </c>
      <c r="J62" s="147">
        <f>'[6]Rev_SP-12me'!$AL$222</f>
        <v>20.08763057698582</v>
      </c>
      <c r="K62" s="145"/>
      <c r="L62" s="145"/>
      <c r="M62" s="145"/>
      <c r="N62" s="145"/>
    </row>
    <row r="63" spans="3:14" x14ac:dyDescent="0.25">
      <c r="C63" s="16" t="s">
        <v>174</v>
      </c>
      <c r="D63" s="16" t="s">
        <v>175</v>
      </c>
      <c r="E63" s="147">
        <v>0</v>
      </c>
      <c r="F63" s="147">
        <v>0</v>
      </c>
      <c r="G63" s="147">
        <v>0</v>
      </c>
      <c r="H63" s="147">
        <f>'[7]FY22-23 Actual Sales'!$E$165</f>
        <v>0</v>
      </c>
      <c r="I63" s="147">
        <f>'[6]Rev SP FY24'!$AK$227</f>
        <v>0</v>
      </c>
      <c r="J63" s="147">
        <f>'[6]Rev_SP-12me'!$AL$227</f>
        <v>0</v>
      </c>
      <c r="K63" s="145"/>
      <c r="L63" s="145"/>
      <c r="M63" s="145"/>
      <c r="N63" s="145"/>
    </row>
    <row r="64" spans="3:14" x14ac:dyDescent="0.25">
      <c r="C64" s="16" t="s">
        <v>176</v>
      </c>
      <c r="D64" s="16" t="s">
        <v>177</v>
      </c>
      <c r="E64" s="147">
        <f>'[7]FY19-20 Actual Sales'!$E$154</f>
        <v>15</v>
      </c>
      <c r="F64" s="147">
        <f>'[7]FY20-21 Actual Sales '!$E$145</f>
        <v>11</v>
      </c>
      <c r="G64" s="147">
        <f>'[7]FY21-22 Actual Sales '!$E$154</f>
        <v>11</v>
      </c>
      <c r="H64" s="147">
        <f>'[7]FY22-23 Actual Sales'!$E$169</f>
        <v>15</v>
      </c>
      <c r="I64" s="147">
        <f>'[6]Rev SP FY24'!$AK$232</f>
        <v>11.596788581623549</v>
      </c>
      <c r="J64" s="147">
        <f>'[6]Rev_SP-12me'!$AL$232</f>
        <v>11.596788581623549</v>
      </c>
      <c r="K64" s="145"/>
      <c r="L64" s="145"/>
      <c r="M64" s="145"/>
      <c r="N64" s="145"/>
    </row>
    <row r="65" spans="3:14" x14ac:dyDescent="0.25">
      <c r="C65" s="16" t="s">
        <v>178</v>
      </c>
      <c r="D65" s="16" t="s">
        <v>179</v>
      </c>
      <c r="E65" s="147">
        <f>'[7]FY19-20 Actual Sales'!E158</f>
        <v>960.40779999999995</v>
      </c>
      <c r="F65" s="147">
        <f>'[7]FY20-21 Actual Sales '!$E$149</f>
        <v>1450.4078</v>
      </c>
      <c r="G65" s="147">
        <f>'[7]FY21-22 Actual Sales '!$E$158</f>
        <v>1450.4078</v>
      </c>
      <c r="H65" s="147">
        <f>'[7]FY22-23 Actual Sales'!$E$173</f>
        <v>1654.4078</v>
      </c>
      <c r="I65" s="147">
        <f>'[6]Rev SP FY24'!$AK$237</f>
        <v>1710.1746545662897</v>
      </c>
      <c r="J65" s="147">
        <f>'[6]Rev_SP-12me'!$AL$237</f>
        <v>1795.6833872946049</v>
      </c>
      <c r="K65" s="145"/>
      <c r="L65" s="145"/>
      <c r="M65" s="145"/>
      <c r="N65" s="145"/>
    </row>
    <row r="66" spans="3:14" x14ac:dyDescent="0.25">
      <c r="C66" s="16" t="s">
        <v>180</v>
      </c>
      <c r="D66" s="16" t="s">
        <v>197</v>
      </c>
      <c r="E66" s="147">
        <f>'[7]FY19-20 Actual Sales'!E159</f>
        <v>64.75</v>
      </c>
      <c r="F66" s="147">
        <f>'[7]FY20-21 Actual Sales '!$E$150</f>
        <v>64.75</v>
      </c>
      <c r="G66" s="147">
        <f>'[7]FY21-22 Actual Sales '!$E$159</f>
        <v>64.75</v>
      </c>
      <c r="H66" s="147">
        <f>'[7]FY22-23 Actual Sales'!$E$174</f>
        <v>64.75</v>
      </c>
      <c r="I66" s="147">
        <f>'[6]Rev SP FY24'!$AK$247</f>
        <v>66.93259599185113</v>
      </c>
      <c r="J66" s="147">
        <f>'[6]Rev_SP-12me'!$AL$247</f>
        <v>70.279225791443722</v>
      </c>
      <c r="K66" s="145"/>
      <c r="L66" s="145"/>
      <c r="M66" s="145"/>
      <c r="N66" s="145"/>
    </row>
    <row r="67" spans="3:14" x14ac:dyDescent="0.25">
      <c r="C67" s="16" t="s">
        <v>198</v>
      </c>
      <c r="D67" s="16" t="s">
        <v>209</v>
      </c>
      <c r="E67" s="147">
        <f>'[7]FY19-20 Actual Sales'!E160+'[7]FY19-20 Actual Sales'!$E$161</f>
        <v>113.25</v>
      </c>
      <c r="F67" s="147">
        <f>'[7]FY20-21 Actual Sales '!$E$151+'[7]FY20-21 Actual Sales '!$E$152</f>
        <v>113.75</v>
      </c>
      <c r="G67" s="147">
        <f>'[7]FY21-22 Actual Sales '!$E$160+'[7]FY21-22 Actual Sales '!$E$161</f>
        <v>125.25</v>
      </c>
      <c r="H67" s="147">
        <f>'[7]FY22-23 Actual Sales'!$E$175+'[7]FY22-23 Actual Sales'!$E$176</f>
        <v>142.75</v>
      </c>
      <c r="I67" s="147">
        <f>'[6]Rev SP FY24'!$AK$240</f>
        <v>144.75510861932491</v>
      </c>
      <c r="J67" s="147">
        <f>'[6]Rev_SP-12me'!$AL$240</f>
        <v>158.55706984667802</v>
      </c>
      <c r="K67" s="145"/>
      <c r="L67" s="145"/>
      <c r="M67" s="145"/>
      <c r="N67" s="145"/>
    </row>
    <row r="68" spans="3:14" x14ac:dyDescent="0.25">
      <c r="C68" s="16" t="s">
        <v>182</v>
      </c>
      <c r="D68" s="16" t="s">
        <v>183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J68" s="147">
        <f>'[6]Rev_SP-12me'!$AL$245</f>
        <v>0</v>
      </c>
      <c r="K68" s="145"/>
      <c r="L68" s="145"/>
      <c r="M68" s="145"/>
      <c r="N68" s="145"/>
    </row>
    <row r="69" spans="3:14" x14ac:dyDescent="0.25">
      <c r="C69" s="16" t="s">
        <v>184</v>
      </c>
      <c r="D69" s="16" t="s">
        <v>163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J69" s="147">
        <f>'[6]Rev_SP-12me'!$AL$246</f>
        <v>0</v>
      </c>
      <c r="K69" s="145"/>
      <c r="L69" s="145"/>
      <c r="M69" s="145"/>
      <c r="N69" s="145"/>
    </row>
    <row r="70" spans="3:14" x14ac:dyDescent="0.25">
      <c r="C70" s="16" t="s">
        <v>185</v>
      </c>
      <c r="D70" s="16" t="s">
        <v>186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5"/>
      <c r="L70" s="145"/>
      <c r="M70" s="145"/>
      <c r="N70" s="145"/>
    </row>
    <row r="71" spans="3:14" x14ac:dyDescent="0.25">
      <c r="C71" s="16" t="s">
        <v>187</v>
      </c>
      <c r="D71" s="16" t="s">
        <v>165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5"/>
      <c r="L71" s="145"/>
      <c r="M71" s="145"/>
      <c r="N71" s="145"/>
    </row>
    <row r="72" spans="3:14" x14ac:dyDescent="0.25">
      <c r="C72" s="16"/>
      <c r="D72" s="16"/>
      <c r="E72" s="145"/>
      <c r="F72" s="145"/>
      <c r="G72" s="145"/>
      <c r="H72" s="145"/>
      <c r="I72" s="145"/>
      <c r="J72" s="145"/>
      <c r="K72" s="145"/>
      <c r="L72" s="145"/>
      <c r="M72" s="145"/>
      <c r="N72" s="145"/>
    </row>
    <row r="73" spans="3:14" x14ac:dyDescent="0.25">
      <c r="C73" s="16"/>
      <c r="D73" s="16"/>
      <c r="E73" s="144"/>
      <c r="F73" s="144"/>
      <c r="G73" s="144"/>
      <c r="H73" s="144"/>
      <c r="I73" s="145"/>
      <c r="J73" s="145"/>
      <c r="K73" s="145"/>
      <c r="L73" s="145"/>
      <c r="M73" s="145"/>
      <c r="N73" s="145"/>
    </row>
    <row r="74" spans="3:14" x14ac:dyDescent="0.25">
      <c r="C74" s="16"/>
      <c r="D74" s="16"/>
      <c r="E74" s="145"/>
      <c r="F74" s="145"/>
      <c r="G74" s="145"/>
      <c r="H74" s="145"/>
      <c r="I74" s="145"/>
      <c r="J74" s="145"/>
      <c r="K74" s="145"/>
      <c r="L74" s="145"/>
      <c r="M74" s="145"/>
      <c r="N74" s="145"/>
    </row>
    <row r="75" spans="3:14" x14ac:dyDescent="0.25">
      <c r="C75" s="16"/>
      <c r="D75" s="16"/>
      <c r="E75" s="144"/>
      <c r="F75" s="144"/>
      <c r="G75" s="144"/>
      <c r="H75" s="144"/>
      <c r="I75" s="145"/>
      <c r="J75" s="145"/>
      <c r="K75" s="145"/>
      <c r="L75" s="145"/>
      <c r="M75" s="145"/>
      <c r="N75" s="145"/>
    </row>
    <row r="76" spans="3:14" x14ac:dyDescent="0.25">
      <c r="C76" s="937" t="s">
        <v>188</v>
      </c>
      <c r="D76" s="938"/>
      <c r="E76" s="115">
        <f t="shared" ref="E76:N76" si="3">SUM(E60:E75)</f>
        <v>1812.7218</v>
      </c>
      <c r="F76" s="115">
        <f t="shared" si="3"/>
        <v>2316.2498000000001</v>
      </c>
      <c r="G76" s="115">
        <f t="shared" si="3"/>
        <v>2416.8717999999999</v>
      </c>
      <c r="H76" s="115">
        <f t="shared" si="3"/>
        <v>2713.7267999999999</v>
      </c>
      <c r="I76" s="115">
        <f t="shared" si="3"/>
        <v>2913.5774619882618</v>
      </c>
      <c r="J76" s="115">
        <f t="shared" si="3"/>
        <v>2949.9951086665706</v>
      </c>
      <c r="K76" s="115">
        <f t="shared" si="3"/>
        <v>0</v>
      </c>
      <c r="L76" s="115">
        <f t="shared" si="3"/>
        <v>0</v>
      </c>
      <c r="M76" s="115">
        <f t="shared" si="3"/>
        <v>0</v>
      </c>
      <c r="N76" s="115">
        <f t="shared" si="3"/>
        <v>0</v>
      </c>
    </row>
    <row r="77" spans="3:14" x14ac:dyDescent="0.25">
      <c r="C77" s="937" t="s">
        <v>200</v>
      </c>
      <c r="D77" s="938"/>
      <c r="E77" s="115">
        <f t="shared" ref="E77:N77" si="4">E39+E58+E76</f>
        <v>5963.1122300000006</v>
      </c>
      <c r="F77" s="115">
        <f t="shared" si="4"/>
        <v>6610.8244800000011</v>
      </c>
      <c r="G77" s="115">
        <f t="shared" si="4"/>
        <v>6891.3119699999997</v>
      </c>
      <c r="H77" s="115">
        <f t="shared" si="4"/>
        <v>7542.5460299999995</v>
      </c>
      <c r="I77" s="115">
        <f t="shared" si="4"/>
        <v>8456.7270544705134</v>
      </c>
      <c r="J77" s="115">
        <f t="shared" si="4"/>
        <v>8800.0000000000036</v>
      </c>
      <c r="K77" s="115">
        <f t="shared" si="4"/>
        <v>0</v>
      </c>
      <c r="L77" s="115">
        <f t="shared" si="4"/>
        <v>0</v>
      </c>
      <c r="M77" s="115">
        <f t="shared" si="4"/>
        <v>0</v>
      </c>
      <c r="N77" s="115">
        <f t="shared" si="4"/>
        <v>0</v>
      </c>
    </row>
    <row r="78" spans="3:14" x14ac:dyDescent="0.25">
      <c r="C78" s="937" t="s">
        <v>201</v>
      </c>
      <c r="D78" s="938"/>
      <c r="E78" s="115">
        <f t="shared" ref="E78:N78" si="5">E77+E22</f>
        <v>22877.126193000004</v>
      </c>
      <c r="F78" s="115">
        <f t="shared" si="5"/>
        <v>24536.900768145002</v>
      </c>
      <c r="G78" s="115">
        <f t="shared" si="5"/>
        <v>26282.219112999996</v>
      </c>
      <c r="H78" s="115">
        <f t="shared" si="5"/>
        <v>28341.637379736996</v>
      </c>
      <c r="I78" s="115">
        <f t="shared" si="5"/>
        <v>31859.92970762615</v>
      </c>
      <c r="J78" s="115">
        <f t="shared" si="5"/>
        <v>33876.001297116236</v>
      </c>
      <c r="K78" s="115">
        <f t="shared" si="5"/>
        <v>0</v>
      </c>
      <c r="L78" s="115">
        <f t="shared" si="5"/>
        <v>0</v>
      </c>
      <c r="M78" s="115">
        <f t="shared" si="5"/>
        <v>0</v>
      </c>
      <c r="N78" s="115">
        <f t="shared" si="5"/>
        <v>0</v>
      </c>
    </row>
    <row r="81" spans="4:6" x14ac:dyDescent="0.25">
      <c r="D81" s="22"/>
      <c r="E81" s="22" t="s">
        <v>202</v>
      </c>
    </row>
    <row r="82" spans="4:6" x14ac:dyDescent="0.25">
      <c r="D82" s="24"/>
      <c r="E82" s="24">
        <v>1</v>
      </c>
      <c r="F82" s="4" t="s">
        <v>203</v>
      </c>
    </row>
    <row r="83" spans="4:6" x14ac:dyDescent="0.25">
      <c r="E83" s="24">
        <f>E82+1</f>
        <v>2</v>
      </c>
      <c r="F83" s="4" t="s">
        <v>210</v>
      </c>
    </row>
  </sheetData>
  <mergeCells count="17">
    <mergeCell ref="J5:N5"/>
    <mergeCell ref="C5:D7"/>
    <mergeCell ref="E5:E6"/>
    <mergeCell ref="F5:F6"/>
    <mergeCell ref="G5:G6"/>
    <mergeCell ref="I5:I6"/>
    <mergeCell ref="H5:H6"/>
    <mergeCell ref="C78:D78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</mergeCells>
  <pageMargins left="0.75" right="0.75" top="1" bottom="1" header="0.5" footer="0.5"/>
  <pageSetup paperSize="9" scale="3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B0F0"/>
    <pageSetUpPr fitToPage="1"/>
  </sheetPr>
  <dimension ref="A1:P38"/>
  <sheetViews>
    <sheetView showGridLines="0" zoomScale="67" zoomScaleNormal="80" zoomScaleSheetLayoutView="80" workbookViewId="0">
      <selection activeCell="R21" sqref="R21"/>
    </sheetView>
  </sheetViews>
  <sheetFormatPr defaultColWidth="9.1796875" defaultRowHeight="14" x14ac:dyDescent="0.25"/>
  <cols>
    <col min="1" max="1" width="9.1796875" style="4"/>
    <col min="2" max="2" width="7.1796875" style="4" customWidth="1"/>
    <col min="3" max="3" width="32.1796875" style="4" customWidth="1"/>
    <col min="4" max="4" width="14.453125" style="4" customWidth="1"/>
    <col min="5" max="7" width="14.81640625" style="4" customWidth="1"/>
    <col min="8" max="8" width="12.1796875" style="4" bestFit="1" customWidth="1"/>
    <col min="9" max="9" width="12.1796875" style="4" customWidth="1"/>
    <col min="10" max="10" width="11.81640625" style="4" customWidth="1"/>
    <col min="11" max="12" width="12.1796875" style="4" customWidth="1"/>
    <col min="13" max="13" width="12.1796875" style="4" bestFit="1" customWidth="1"/>
    <col min="14" max="14" width="13" style="4" customWidth="1"/>
    <col min="15" max="15" width="13.453125" style="4" customWidth="1"/>
    <col min="16" max="16" width="12.81640625" style="4" customWidth="1"/>
    <col min="17" max="16384" width="9.1796875" style="4"/>
  </cols>
  <sheetData>
    <row r="1" spans="2:16" x14ac:dyDescent="0.25">
      <c r="C1" s="26"/>
      <c r="D1" s="26"/>
      <c r="E1" s="26"/>
      <c r="F1" s="26"/>
      <c r="G1" s="26"/>
      <c r="I1" s="26"/>
      <c r="J1" s="26"/>
      <c r="K1" s="23"/>
      <c r="L1" s="26"/>
    </row>
    <row r="2" spans="2:16" x14ac:dyDescent="0.3">
      <c r="C2" s="26"/>
      <c r="D2" s="26"/>
      <c r="E2" s="26"/>
      <c r="F2" s="26"/>
      <c r="G2" s="299"/>
      <c r="H2" s="23" t="s">
        <v>706</v>
      </c>
      <c r="I2" s="26"/>
      <c r="J2" s="26"/>
      <c r="K2" s="23"/>
      <c r="L2" s="26"/>
    </row>
    <row r="3" spans="2:16" x14ac:dyDescent="0.25">
      <c r="B3" s="25"/>
      <c r="C3" s="25"/>
      <c r="D3" s="25"/>
      <c r="E3" s="25"/>
      <c r="F3" s="25"/>
      <c r="G3" s="25"/>
      <c r="H3" s="25" t="s">
        <v>506</v>
      </c>
      <c r="I3" s="25"/>
      <c r="J3" s="25"/>
      <c r="K3" s="25"/>
      <c r="L3" s="25"/>
    </row>
    <row r="4" spans="2:16" x14ac:dyDescent="0.25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2:16" x14ac:dyDescent="0.25">
      <c r="B5" s="13" t="s">
        <v>707</v>
      </c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2:16" x14ac:dyDescent="0.25">
      <c r="P6" s="15" t="s">
        <v>101</v>
      </c>
    </row>
    <row r="7" spans="2:16" x14ac:dyDescent="0.25">
      <c r="B7" s="1057" t="s">
        <v>2</v>
      </c>
      <c r="C7" s="1057" t="s">
        <v>102</v>
      </c>
      <c r="D7" s="1058" t="s">
        <v>103</v>
      </c>
      <c r="E7" s="947" t="s">
        <v>104</v>
      </c>
      <c r="F7" s="948"/>
      <c r="G7" s="949"/>
      <c r="H7" s="947" t="s">
        <v>708</v>
      </c>
      <c r="I7" s="948"/>
      <c r="J7" s="948"/>
      <c r="K7" s="948"/>
      <c r="L7" s="946" t="s">
        <v>105</v>
      </c>
      <c r="M7" s="946"/>
      <c r="N7" s="946"/>
      <c r="O7" s="946"/>
      <c r="P7" s="946"/>
    </row>
    <row r="8" spans="2:16" ht="28" x14ac:dyDescent="0.25">
      <c r="B8" s="1057"/>
      <c r="C8" s="1057"/>
      <c r="D8" s="1059"/>
      <c r="E8" s="7" t="s">
        <v>106</v>
      </c>
      <c r="F8" s="7" t="s">
        <v>214</v>
      </c>
      <c r="G8" s="7" t="s">
        <v>107</v>
      </c>
      <c r="H8" s="7" t="s">
        <v>106</v>
      </c>
      <c r="I8" s="7" t="s">
        <v>108</v>
      </c>
      <c r="J8" s="7" t="s">
        <v>109</v>
      </c>
      <c r="K8" s="7" t="s">
        <v>215</v>
      </c>
      <c r="L8" s="7" t="s">
        <v>472</v>
      </c>
      <c r="M8" s="7" t="s">
        <v>473</v>
      </c>
      <c r="N8" s="7" t="s">
        <v>474</v>
      </c>
      <c r="O8" s="7" t="s">
        <v>475</v>
      </c>
      <c r="P8" s="7" t="s">
        <v>476</v>
      </c>
    </row>
    <row r="9" spans="2:16" x14ac:dyDescent="0.25">
      <c r="B9" s="1057"/>
      <c r="C9" s="1057"/>
      <c r="D9" s="1060"/>
      <c r="E9" s="7" t="s">
        <v>110</v>
      </c>
      <c r="F9" s="7" t="s">
        <v>111</v>
      </c>
      <c r="G9" s="7" t="s">
        <v>112</v>
      </c>
      <c r="H9" s="7" t="s">
        <v>110</v>
      </c>
      <c r="I9" s="7" t="s">
        <v>113</v>
      </c>
      <c r="J9" s="7" t="s">
        <v>114</v>
      </c>
      <c r="K9" s="7" t="s">
        <v>114</v>
      </c>
      <c r="L9" s="7" t="s">
        <v>115</v>
      </c>
      <c r="M9" s="7" t="s">
        <v>115</v>
      </c>
      <c r="N9" s="7" t="s">
        <v>115</v>
      </c>
      <c r="O9" s="7" t="s">
        <v>115</v>
      </c>
      <c r="P9" s="7" t="s">
        <v>115</v>
      </c>
    </row>
    <row r="10" spans="2:16" x14ac:dyDescent="0.25">
      <c r="B10" s="10">
        <v>1</v>
      </c>
      <c r="C10" s="18" t="s">
        <v>507</v>
      </c>
      <c r="D10" s="18" t="s">
        <v>40</v>
      </c>
      <c r="E10" s="18"/>
      <c r="F10" s="123">
        <f>F20+F30</f>
        <v>5761.8260000000009</v>
      </c>
      <c r="G10" s="138">
        <f>F10</f>
        <v>5761.8260000000009</v>
      </c>
      <c r="H10" s="29"/>
      <c r="I10" s="123">
        <f t="shared" ref="I10:K12" si="0">I20+I30</f>
        <v>0</v>
      </c>
      <c r="J10" s="123">
        <f t="shared" si="0"/>
        <v>0</v>
      </c>
      <c r="K10" s="300">
        <f t="shared" si="0"/>
        <v>5162.8490000000002</v>
      </c>
      <c r="L10" s="300">
        <f>'[48]O&amp;M Projections New Methodology'!J5</f>
        <v>3510.7240999999999</v>
      </c>
      <c r="M10" s="300">
        <f>'[48]O&amp;M Projections New Methodology'!K5</f>
        <v>3763.3974790000002</v>
      </c>
      <c r="N10" s="300">
        <f>'[48]O&amp;M Projections New Methodology'!L5</f>
        <v>4786.9913056899995</v>
      </c>
      <c r="O10" s="300">
        <f>'[48]O&amp;M Projections New Methodology'!M5</f>
        <v>5131.6506265090993</v>
      </c>
      <c r="P10" s="300">
        <f>'[48]O&amp;M Projections New Methodology'!N5</f>
        <v>5501.2016941392012</v>
      </c>
    </row>
    <row r="11" spans="2:16" x14ac:dyDescent="0.25">
      <c r="B11" s="10">
        <f>B10+1</f>
        <v>2</v>
      </c>
      <c r="C11" s="27" t="s">
        <v>508</v>
      </c>
      <c r="D11" s="27" t="s">
        <v>42</v>
      </c>
      <c r="E11" s="27"/>
      <c r="F11" s="123">
        <f>F21+F31</f>
        <v>169.95452551</v>
      </c>
      <c r="G11" s="138">
        <f t="shared" ref="G11:G12" si="1">F11</f>
        <v>169.95452551</v>
      </c>
      <c r="H11" s="29"/>
      <c r="I11" s="123">
        <f t="shared" si="0"/>
        <v>0</v>
      </c>
      <c r="J11" s="123">
        <f t="shared" si="0"/>
        <v>0</v>
      </c>
      <c r="K11" s="300">
        <f t="shared" si="0"/>
        <v>170.08000000000004</v>
      </c>
      <c r="L11" s="300">
        <f>'[48]O&amp;M Projections New Methodology'!J6</f>
        <v>187.48414050810993</v>
      </c>
      <c r="M11" s="300">
        <f>'[48]O&amp;M Projections New Methodology'!K6</f>
        <v>196.48665996662396</v>
      </c>
      <c r="N11" s="300">
        <f>'[48]O&amp;M Projections New Methodology'!L6</f>
        <v>205.92145789083261</v>
      </c>
      <c r="O11" s="300">
        <f>'[48]O&amp;M Projections New Methodology'!M6</f>
        <v>215.80929121136677</v>
      </c>
      <c r="P11" s="300">
        <f>'[48]O&amp;M Projections New Methodology'!N6</f>
        <v>226.17191355474523</v>
      </c>
    </row>
    <row r="12" spans="2:16" x14ac:dyDescent="0.25">
      <c r="B12" s="10">
        <f>B11+1</f>
        <v>3</v>
      </c>
      <c r="C12" s="18" t="s">
        <v>509</v>
      </c>
      <c r="D12" s="18" t="s">
        <v>44</v>
      </c>
      <c r="E12" s="18"/>
      <c r="F12" s="123">
        <f>F22+F32</f>
        <v>193.92999999999998</v>
      </c>
      <c r="G12" s="138">
        <f t="shared" si="1"/>
        <v>193.92999999999998</v>
      </c>
      <c r="H12" s="29"/>
      <c r="I12" s="123">
        <f t="shared" si="0"/>
        <v>0</v>
      </c>
      <c r="J12" s="123">
        <f t="shared" si="0"/>
        <v>0</v>
      </c>
      <c r="K12" s="300">
        <f t="shared" si="0"/>
        <v>242.43999999999997</v>
      </c>
      <c r="L12" s="300">
        <f>'[48]O&amp;M Projections New Methodology'!J7</f>
        <v>213.69135362703528</v>
      </c>
      <c r="M12" s="300">
        <f>'[48]O&amp;M Projections New Methodology'!K7</f>
        <v>256.32021544762449</v>
      </c>
      <c r="N12" s="300">
        <f>'[48]O&amp;M Projections New Methodology'!L7</f>
        <v>310.29929954705136</v>
      </c>
      <c r="O12" s="300">
        <f>'[48]O&amp;M Projections New Methodology'!M7</f>
        <v>368.8205097614034</v>
      </c>
      <c r="P12" s="300">
        <f>'[48]O&amp;M Projections New Methodology'!N7</f>
        <v>430.84163614502</v>
      </c>
    </row>
    <row r="13" spans="2:16" x14ac:dyDescent="0.25">
      <c r="B13" s="10">
        <f>B12+1</f>
        <v>4</v>
      </c>
      <c r="C13" s="18" t="s">
        <v>510</v>
      </c>
      <c r="D13" s="18"/>
      <c r="E13" s="18"/>
      <c r="F13" s="124">
        <f>SUM(F10:F12)</f>
        <v>6125.7105255100014</v>
      </c>
      <c r="G13" s="125">
        <f>F13-E13</f>
        <v>6125.7105255100014</v>
      </c>
      <c r="H13" s="29"/>
      <c r="I13" s="125">
        <f t="shared" ref="I13:K13" si="2">SUM(I10:I12)</f>
        <v>0</v>
      </c>
      <c r="J13" s="125">
        <f t="shared" si="2"/>
        <v>0</v>
      </c>
      <c r="K13" s="301">
        <f t="shared" si="2"/>
        <v>5575.3689999999997</v>
      </c>
      <c r="L13" s="301">
        <f>SUM(L10:L12)</f>
        <v>3911.8995941351454</v>
      </c>
      <c r="M13" s="301">
        <f>SUM(M10:M12)</f>
        <v>4216.2043544142489</v>
      </c>
      <c r="N13" s="301">
        <f>SUM(N10:N12)</f>
        <v>5303.2120631278831</v>
      </c>
      <c r="O13" s="301">
        <f>SUM(O10:O12)</f>
        <v>5716.28042748187</v>
      </c>
      <c r="P13" s="301">
        <f>SUM(P10:P12)</f>
        <v>6158.2152438389667</v>
      </c>
    </row>
    <row r="14" spans="2:16" x14ac:dyDescent="0.25">
      <c r="B14" s="24"/>
      <c r="C14" s="38"/>
      <c r="D14" s="38"/>
      <c r="E14" s="38"/>
      <c r="F14" s="302"/>
      <c r="G14" s="303"/>
      <c r="H14" s="39"/>
      <c r="I14" s="303"/>
      <c r="J14" s="303"/>
      <c r="K14" s="303"/>
      <c r="L14" s="302"/>
      <c r="M14" s="302"/>
      <c r="N14" s="302"/>
      <c r="O14" s="302"/>
      <c r="P14" s="302"/>
    </row>
    <row r="15" spans="2:16" x14ac:dyDescent="0.25">
      <c r="B15" s="13" t="s">
        <v>709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</row>
    <row r="16" spans="2:16" x14ac:dyDescent="0.25">
      <c r="P16" s="15" t="s">
        <v>101</v>
      </c>
    </row>
    <row r="17" spans="1:16" ht="14.15" customHeight="1" x14ac:dyDescent="0.25">
      <c r="B17" s="1057" t="s">
        <v>2</v>
      </c>
      <c r="C17" s="1057" t="s">
        <v>102</v>
      </c>
      <c r="D17" s="1058" t="s">
        <v>103</v>
      </c>
      <c r="E17" s="947" t="s">
        <v>104</v>
      </c>
      <c r="F17" s="948"/>
      <c r="G17" s="949"/>
      <c r="H17" s="947" t="s">
        <v>708</v>
      </c>
      <c r="I17" s="948"/>
      <c r="J17" s="948"/>
      <c r="K17" s="948"/>
      <c r="L17" s="946" t="s">
        <v>105</v>
      </c>
      <c r="M17" s="946"/>
      <c r="N17" s="946"/>
      <c r="O17" s="946"/>
      <c r="P17" s="946"/>
    </row>
    <row r="18" spans="1:16" ht="28" x14ac:dyDescent="0.25">
      <c r="B18" s="1057"/>
      <c r="C18" s="1057"/>
      <c r="D18" s="1059"/>
      <c r="E18" s="7" t="s">
        <v>106</v>
      </c>
      <c r="F18" s="7" t="s">
        <v>214</v>
      </c>
      <c r="G18" s="7" t="s">
        <v>107</v>
      </c>
      <c r="H18" s="7" t="s">
        <v>106</v>
      </c>
      <c r="I18" s="7" t="s">
        <v>108</v>
      </c>
      <c r="J18" s="7" t="s">
        <v>109</v>
      </c>
      <c r="K18" s="7" t="s">
        <v>215</v>
      </c>
      <c r="L18" s="7" t="s">
        <v>472</v>
      </c>
      <c r="M18" s="7" t="s">
        <v>473</v>
      </c>
      <c r="N18" s="7" t="s">
        <v>474</v>
      </c>
      <c r="O18" s="7" t="s">
        <v>475</v>
      </c>
      <c r="P18" s="7" t="s">
        <v>476</v>
      </c>
    </row>
    <row r="19" spans="1:16" x14ac:dyDescent="0.25">
      <c r="B19" s="1057"/>
      <c r="C19" s="1057"/>
      <c r="D19" s="1060"/>
      <c r="E19" s="7" t="s">
        <v>110</v>
      </c>
      <c r="F19" s="7" t="s">
        <v>111</v>
      </c>
      <c r="G19" s="7" t="s">
        <v>112</v>
      </c>
      <c r="H19" s="7" t="s">
        <v>110</v>
      </c>
      <c r="I19" s="7" t="s">
        <v>113</v>
      </c>
      <c r="J19" s="7" t="s">
        <v>114</v>
      </c>
      <c r="K19" s="7" t="s">
        <v>114</v>
      </c>
      <c r="L19" s="7" t="s">
        <v>115</v>
      </c>
      <c r="M19" s="7" t="s">
        <v>115</v>
      </c>
      <c r="N19" s="7" t="s">
        <v>115</v>
      </c>
      <c r="O19" s="7" t="s">
        <v>115</v>
      </c>
      <c r="P19" s="7" t="s">
        <v>115</v>
      </c>
    </row>
    <row r="20" spans="1:16" x14ac:dyDescent="0.25">
      <c r="B20" s="10">
        <v>1</v>
      </c>
      <c r="C20" s="18" t="s">
        <v>507</v>
      </c>
      <c r="D20" s="18" t="s">
        <v>40</v>
      </c>
      <c r="E20" s="18"/>
      <c r="F20" s="123">
        <f>'[49]F15.1'!G66</f>
        <v>5292.3060000000005</v>
      </c>
      <c r="G20" s="138">
        <f>F20</f>
        <v>5292.3060000000005</v>
      </c>
      <c r="H20" s="29"/>
      <c r="I20" s="123">
        <f>'[49]F15.1'!H66</f>
        <v>0</v>
      </c>
      <c r="J20" s="123">
        <f>'[49]F15.1'!I66</f>
        <v>0</v>
      </c>
      <c r="K20" s="300">
        <f>'[49]F15.1'!J66</f>
        <v>4693.3289999999997</v>
      </c>
      <c r="L20" s="300">
        <f>90%*L10</f>
        <v>3159.6516900000001</v>
      </c>
      <c r="M20" s="300">
        <f t="shared" ref="M20:P20" si="3">90%*M10</f>
        <v>3387.0577311000002</v>
      </c>
      <c r="N20" s="300">
        <f t="shared" si="3"/>
        <v>4308.2921751209997</v>
      </c>
      <c r="O20" s="300">
        <f t="shared" si="3"/>
        <v>4618.4855638581894</v>
      </c>
      <c r="P20" s="300">
        <f t="shared" si="3"/>
        <v>4951.0815247252813</v>
      </c>
    </row>
    <row r="21" spans="1:16" x14ac:dyDescent="0.25">
      <c r="B21" s="10">
        <f>B20+1</f>
        <v>2</v>
      </c>
      <c r="C21" s="27" t="s">
        <v>508</v>
      </c>
      <c r="D21" s="27" t="s">
        <v>42</v>
      </c>
      <c r="E21" s="27"/>
      <c r="F21" s="123">
        <f>'[49]F15.2'!G75</f>
        <v>154.089</v>
      </c>
      <c r="G21" s="138">
        <f t="shared" ref="G21:G22" si="4">F21</f>
        <v>154.089</v>
      </c>
      <c r="H21" s="29"/>
      <c r="I21" s="123">
        <f>'[49]F15.2'!H75</f>
        <v>0</v>
      </c>
      <c r="J21" s="123">
        <f>'[49]F15.2'!I75</f>
        <v>0</v>
      </c>
      <c r="K21" s="300">
        <f>'[49]F15.2'!J75</f>
        <v>153.07200000000003</v>
      </c>
      <c r="L21" s="300">
        <f t="shared" ref="L21:P22" si="5">90%*L11</f>
        <v>168.73572645729894</v>
      </c>
      <c r="M21" s="300">
        <f t="shared" si="5"/>
        <v>176.83799396996156</v>
      </c>
      <c r="N21" s="300">
        <f t="shared" si="5"/>
        <v>185.32931210174937</v>
      </c>
      <c r="O21" s="300">
        <f t="shared" si="5"/>
        <v>194.22836209023009</v>
      </c>
      <c r="P21" s="300">
        <f t="shared" si="5"/>
        <v>203.55472219927071</v>
      </c>
    </row>
    <row r="22" spans="1:16" x14ac:dyDescent="0.25">
      <c r="B22" s="10">
        <f>B21+1</f>
        <v>3</v>
      </c>
      <c r="C22" s="18" t="s">
        <v>509</v>
      </c>
      <c r="D22" s="18" t="s">
        <v>44</v>
      </c>
      <c r="E22" s="18"/>
      <c r="F22" s="123">
        <f>'[49]F15.3'!G40</f>
        <v>174.53699999999998</v>
      </c>
      <c r="G22" s="138">
        <f t="shared" si="4"/>
        <v>174.53699999999998</v>
      </c>
      <c r="H22" s="29"/>
      <c r="I22" s="123">
        <f>'[49]F15.3'!H40</f>
        <v>0</v>
      </c>
      <c r="J22" s="123">
        <f>'[49]F15.3'!I40</f>
        <v>0</v>
      </c>
      <c r="K22" s="300">
        <f>'[49]F15.3'!J40</f>
        <v>218.19599999999997</v>
      </c>
      <c r="L22" s="300">
        <f t="shared" si="5"/>
        <v>192.32221826433175</v>
      </c>
      <c r="M22" s="300">
        <f t="shared" si="5"/>
        <v>230.68819390286205</v>
      </c>
      <c r="N22" s="300">
        <f t="shared" si="5"/>
        <v>279.26936959234621</v>
      </c>
      <c r="O22" s="300">
        <f t="shared" si="5"/>
        <v>331.93845878526309</v>
      </c>
      <c r="P22" s="300">
        <f t="shared" si="5"/>
        <v>387.75747253051799</v>
      </c>
    </row>
    <row r="23" spans="1:16" x14ac:dyDescent="0.25">
      <c r="B23" s="10">
        <f>B22+1</f>
        <v>4</v>
      </c>
      <c r="C23" s="18" t="s">
        <v>510</v>
      </c>
      <c r="D23" s="18"/>
      <c r="E23" s="18"/>
      <c r="F23" s="124">
        <f>SUM(F20:F22)</f>
        <v>5620.9320000000007</v>
      </c>
      <c r="G23" s="125">
        <f>F23-E23</f>
        <v>5620.9320000000007</v>
      </c>
      <c r="H23" s="29"/>
      <c r="I23" s="125">
        <f t="shared" ref="I23:K23" si="6">SUM(I20:I22)</f>
        <v>0</v>
      </c>
      <c r="J23" s="125">
        <f t="shared" si="6"/>
        <v>0</v>
      </c>
      <c r="K23" s="301">
        <f t="shared" si="6"/>
        <v>5064.5969999999998</v>
      </c>
      <c r="L23" s="301">
        <f>SUM(L20:L22)</f>
        <v>3520.7096347216307</v>
      </c>
      <c r="M23" s="301">
        <f>SUM(M20:M22)</f>
        <v>3794.583918972824</v>
      </c>
      <c r="N23" s="301">
        <f>SUM(N20:N22)</f>
        <v>4772.8908568150955</v>
      </c>
      <c r="O23" s="301">
        <f>SUM(O20:O22)</f>
        <v>5144.6523847336821</v>
      </c>
      <c r="P23" s="301">
        <f>SUM(P20:P22)</f>
        <v>5542.3937194550699</v>
      </c>
    </row>
    <row r="24" spans="1:16" x14ac:dyDescent="0.25">
      <c r="B24" s="24"/>
      <c r="C24" s="38"/>
      <c r="D24" s="38"/>
      <c r="E24" s="38"/>
      <c r="F24" s="302"/>
      <c r="G24" s="303"/>
      <c r="H24" s="39"/>
      <c r="I24" s="303"/>
      <c r="J24" s="303"/>
      <c r="K24" s="303"/>
      <c r="L24" s="302"/>
      <c r="M24" s="302"/>
      <c r="N24" s="302"/>
      <c r="O24" s="302"/>
      <c r="P24" s="302"/>
    </row>
    <row r="25" spans="1:16" x14ac:dyDescent="0.25">
      <c r="A25" s="38"/>
      <c r="B25" s="13" t="s">
        <v>710</v>
      </c>
      <c r="C25" s="38"/>
      <c r="D25" s="38"/>
      <c r="E25" s="38"/>
      <c r="F25" s="302"/>
      <c r="G25" s="303"/>
      <c r="H25" s="39"/>
      <c r="I25" s="303"/>
      <c r="J25" s="303"/>
      <c r="K25" s="303"/>
      <c r="L25" s="302"/>
      <c r="M25" s="302"/>
      <c r="N25" s="302"/>
      <c r="O25" s="302"/>
      <c r="P25" s="302"/>
    </row>
    <row r="26" spans="1:16" x14ac:dyDescent="0.25">
      <c r="P26" s="15" t="s">
        <v>101</v>
      </c>
    </row>
    <row r="27" spans="1:16" ht="14.15" customHeight="1" x14ac:dyDescent="0.25">
      <c r="B27" s="1057" t="s">
        <v>2</v>
      </c>
      <c r="C27" s="1057" t="s">
        <v>102</v>
      </c>
      <c r="D27" s="1058" t="s">
        <v>103</v>
      </c>
      <c r="E27" s="947" t="s">
        <v>104</v>
      </c>
      <c r="F27" s="948"/>
      <c r="G27" s="949"/>
      <c r="H27" s="947" t="s">
        <v>708</v>
      </c>
      <c r="I27" s="948"/>
      <c r="J27" s="948"/>
      <c r="K27" s="948"/>
      <c r="L27" s="946" t="s">
        <v>105</v>
      </c>
      <c r="M27" s="946"/>
      <c r="N27" s="946"/>
      <c r="O27" s="946"/>
      <c r="P27" s="946"/>
    </row>
    <row r="28" spans="1:16" ht="28" x14ac:dyDescent="0.25">
      <c r="B28" s="1057"/>
      <c r="C28" s="1057"/>
      <c r="D28" s="1059"/>
      <c r="E28" s="7" t="s">
        <v>106</v>
      </c>
      <c r="F28" s="7" t="s">
        <v>214</v>
      </c>
      <c r="G28" s="7" t="s">
        <v>107</v>
      </c>
      <c r="H28" s="7" t="s">
        <v>106</v>
      </c>
      <c r="I28" s="7" t="s">
        <v>108</v>
      </c>
      <c r="J28" s="7" t="s">
        <v>109</v>
      </c>
      <c r="K28" s="7" t="s">
        <v>215</v>
      </c>
      <c r="L28" s="7" t="s">
        <v>472</v>
      </c>
      <c r="M28" s="7" t="s">
        <v>473</v>
      </c>
      <c r="N28" s="7" t="s">
        <v>474</v>
      </c>
      <c r="O28" s="7" t="s">
        <v>475</v>
      </c>
      <c r="P28" s="7" t="s">
        <v>476</v>
      </c>
    </row>
    <row r="29" spans="1:16" x14ac:dyDescent="0.25">
      <c r="B29" s="1057"/>
      <c r="C29" s="1057"/>
      <c r="D29" s="1060"/>
      <c r="E29" s="7" t="s">
        <v>110</v>
      </c>
      <c r="F29" s="7" t="s">
        <v>111</v>
      </c>
      <c r="G29" s="7" t="s">
        <v>112</v>
      </c>
      <c r="H29" s="7" t="s">
        <v>110</v>
      </c>
      <c r="I29" s="7" t="s">
        <v>113</v>
      </c>
      <c r="J29" s="7" t="s">
        <v>114</v>
      </c>
      <c r="K29" s="7" t="s">
        <v>114</v>
      </c>
      <c r="L29" s="7" t="s">
        <v>115</v>
      </c>
      <c r="M29" s="7" t="s">
        <v>115</v>
      </c>
      <c r="N29" s="7" t="s">
        <v>115</v>
      </c>
      <c r="O29" s="7" t="s">
        <v>115</v>
      </c>
      <c r="P29" s="7" t="s">
        <v>115</v>
      </c>
    </row>
    <row r="30" spans="1:16" x14ac:dyDescent="0.25">
      <c r="B30" s="10">
        <v>1</v>
      </c>
      <c r="C30" s="18" t="s">
        <v>507</v>
      </c>
      <c r="D30" s="18" t="s">
        <v>40</v>
      </c>
      <c r="E30" s="18"/>
      <c r="F30" s="123">
        <f>'[49]F15.1'!G99</f>
        <v>469.5200000000001</v>
      </c>
      <c r="G30" s="138">
        <f>F30</f>
        <v>469.5200000000001</v>
      </c>
      <c r="H30" s="29"/>
      <c r="I30" s="123">
        <f>'[49]F15.1'!H99</f>
        <v>0</v>
      </c>
      <c r="J30" s="123">
        <f>'[49]F15.1'!I99</f>
        <v>0</v>
      </c>
      <c r="K30" s="300">
        <f>'[49]F15.1'!J99</f>
        <v>469.5200000000001</v>
      </c>
      <c r="L30" s="300">
        <f>10%*L10</f>
        <v>351.07240999999999</v>
      </c>
      <c r="M30" s="300">
        <f t="shared" ref="M30:P30" si="7">10%*M10</f>
        <v>376.33974790000002</v>
      </c>
      <c r="N30" s="300">
        <f t="shared" si="7"/>
        <v>478.69913056899998</v>
      </c>
      <c r="O30" s="300">
        <f t="shared" si="7"/>
        <v>513.16506265090993</v>
      </c>
      <c r="P30" s="300">
        <f t="shared" si="7"/>
        <v>550.12016941392017</v>
      </c>
    </row>
    <row r="31" spans="1:16" x14ac:dyDescent="0.25">
      <c r="B31" s="10">
        <f>B30+1</f>
        <v>2</v>
      </c>
      <c r="C31" s="27" t="s">
        <v>508</v>
      </c>
      <c r="D31" s="27" t="s">
        <v>42</v>
      </c>
      <c r="E31" s="27"/>
      <c r="F31" s="123">
        <f>'[49]F15.2'!G112</f>
        <v>15.865525509999999</v>
      </c>
      <c r="G31" s="138">
        <f t="shared" ref="G31:G32" si="8">F31</f>
        <v>15.865525509999999</v>
      </c>
      <c r="H31" s="29"/>
      <c r="I31" s="123">
        <f>'[49]F15.2'!H112</f>
        <v>0</v>
      </c>
      <c r="J31" s="123">
        <f>'[49]F15.2'!I112</f>
        <v>0</v>
      </c>
      <c r="K31" s="300">
        <f>'[49]F15.2'!J112</f>
        <v>17.007999999999999</v>
      </c>
      <c r="L31" s="300">
        <f t="shared" ref="L31:P32" si="9">10%*L11</f>
        <v>18.748414050810993</v>
      </c>
      <c r="M31" s="300">
        <f t="shared" si="9"/>
        <v>19.648665996662398</v>
      </c>
      <c r="N31" s="300">
        <f t="shared" si="9"/>
        <v>20.592145789083261</v>
      </c>
      <c r="O31" s="300">
        <f t="shared" si="9"/>
        <v>21.580929121136677</v>
      </c>
      <c r="P31" s="300">
        <f t="shared" si="9"/>
        <v>22.617191355474525</v>
      </c>
    </row>
    <row r="32" spans="1:16" x14ac:dyDescent="0.25">
      <c r="B32" s="10">
        <f>B31+1</f>
        <v>3</v>
      </c>
      <c r="C32" s="18" t="s">
        <v>509</v>
      </c>
      <c r="D32" s="18" t="s">
        <v>44</v>
      </c>
      <c r="E32" s="18"/>
      <c r="F32" s="123">
        <f>'[49]F15.3'!G60</f>
        <v>19.393000000000001</v>
      </c>
      <c r="G32" s="138">
        <f t="shared" si="8"/>
        <v>19.393000000000001</v>
      </c>
      <c r="H32" s="29"/>
      <c r="I32" s="123">
        <f>'[49]F15.3'!H60</f>
        <v>0</v>
      </c>
      <c r="J32" s="123">
        <f>'[49]F15.3'!I60</f>
        <v>0</v>
      </c>
      <c r="K32" s="300">
        <f>'[49]F15.3'!J60</f>
        <v>24.244000000000003</v>
      </c>
      <c r="L32" s="300">
        <f t="shared" si="9"/>
        <v>21.369135362703531</v>
      </c>
      <c r="M32" s="300">
        <f t="shared" si="9"/>
        <v>25.632021544762452</v>
      </c>
      <c r="N32" s="300">
        <f t="shared" si="9"/>
        <v>31.029929954705139</v>
      </c>
      <c r="O32" s="300">
        <f t="shared" si="9"/>
        <v>36.882050976140341</v>
      </c>
      <c r="P32" s="300">
        <f t="shared" si="9"/>
        <v>43.084163614502003</v>
      </c>
    </row>
    <row r="33" spans="2:16" x14ac:dyDescent="0.25">
      <c r="B33" s="10">
        <f>B32+1</f>
        <v>4</v>
      </c>
      <c r="C33" s="18" t="s">
        <v>510</v>
      </c>
      <c r="D33" s="18"/>
      <c r="E33" s="18"/>
      <c r="F33" s="124">
        <f>SUM(F30:F32)</f>
        <v>504.77852551000012</v>
      </c>
      <c r="G33" s="125">
        <f>F33-E33</f>
        <v>504.77852551000012</v>
      </c>
      <c r="H33" s="29"/>
      <c r="I33" s="125">
        <f t="shared" ref="I33:P33" si="10">SUM(I30:I32)</f>
        <v>0</v>
      </c>
      <c r="J33" s="125">
        <f t="shared" si="10"/>
        <v>0</v>
      </c>
      <c r="K33" s="301">
        <f t="shared" si="10"/>
        <v>510.77200000000011</v>
      </c>
      <c r="L33" s="301">
        <f t="shared" si="10"/>
        <v>391.18995941351454</v>
      </c>
      <c r="M33" s="301">
        <f t="shared" si="10"/>
        <v>421.62043544142483</v>
      </c>
      <c r="N33" s="301">
        <f t="shared" si="10"/>
        <v>530.32120631278838</v>
      </c>
      <c r="O33" s="301">
        <f t="shared" si="10"/>
        <v>571.628042748187</v>
      </c>
      <c r="P33" s="301">
        <f t="shared" si="10"/>
        <v>615.82152438389676</v>
      </c>
    </row>
    <row r="34" spans="2:16" x14ac:dyDescent="0.25">
      <c r="B34" s="24"/>
      <c r="C34" s="38"/>
      <c r="D34" s="38"/>
      <c r="E34" s="38"/>
      <c r="F34" s="302"/>
      <c r="G34" s="303"/>
      <c r="H34" s="39"/>
      <c r="I34" s="303"/>
      <c r="J34" s="303"/>
      <c r="K34" s="303"/>
      <c r="L34" s="302"/>
      <c r="M34" s="302"/>
      <c r="N34" s="302"/>
      <c r="O34" s="302"/>
      <c r="P34" s="302"/>
    </row>
    <row r="35" spans="2:16" ht="14.5" x14ac:dyDescent="0.25">
      <c r="B35" s="40" t="s">
        <v>202</v>
      </c>
      <c r="C35" s="41"/>
      <c r="D35" s="38"/>
      <c r="E35" s="38"/>
      <c r="F35" s="38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2:16" ht="14.5" x14ac:dyDescent="0.25">
      <c r="B36" s="42">
        <v>1</v>
      </c>
      <c r="C36" s="41" t="s">
        <v>511</v>
      </c>
    </row>
    <row r="38" spans="2:16" x14ac:dyDescent="0.25">
      <c r="B38" s="24"/>
    </row>
  </sheetData>
  <mergeCells count="18">
    <mergeCell ref="L27:P27"/>
    <mergeCell ref="B17:B19"/>
    <mergeCell ref="C17:C19"/>
    <mergeCell ref="D17:D19"/>
    <mergeCell ref="E17:G17"/>
    <mergeCell ref="H17:K17"/>
    <mergeCell ref="L17:P17"/>
    <mergeCell ref="B27:B29"/>
    <mergeCell ref="C27:C29"/>
    <mergeCell ref="D27:D29"/>
    <mergeCell ref="E27:G27"/>
    <mergeCell ref="H27:K27"/>
    <mergeCell ref="L7:P7"/>
    <mergeCell ref="B7:B9"/>
    <mergeCell ref="C7:C9"/>
    <mergeCell ref="D7:D9"/>
    <mergeCell ref="E7:G7"/>
    <mergeCell ref="H7:K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B0F0"/>
  </sheetPr>
  <dimension ref="A2:O101"/>
  <sheetViews>
    <sheetView showGridLines="0" topLeftCell="D68" zoomScale="56" zoomScaleNormal="55" zoomScaleSheetLayoutView="70" workbookViewId="0">
      <selection activeCell="R21" sqref="R21"/>
    </sheetView>
  </sheetViews>
  <sheetFormatPr defaultColWidth="9.1796875" defaultRowHeight="14" x14ac:dyDescent="0.25"/>
  <cols>
    <col min="1" max="1" width="93.453125" style="5" customWidth="1"/>
    <col min="2" max="2" width="7" style="5" customWidth="1"/>
    <col min="3" max="3" width="50.54296875" style="5" customWidth="1"/>
    <col min="4" max="6" width="16.81640625" style="5" customWidth="1"/>
    <col min="7" max="7" width="16" style="5" customWidth="1"/>
    <col min="8" max="9" width="14.453125" style="5" hidden="1" customWidth="1"/>
    <col min="10" max="10" width="18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5" x14ac:dyDescent="0.25">
      <c r="C2" s="4"/>
      <c r="D2" s="4"/>
      <c r="E2" s="4"/>
      <c r="F2" s="4"/>
      <c r="G2" s="4"/>
      <c r="H2" s="23" t="s">
        <v>98</v>
      </c>
      <c r="I2" s="4"/>
      <c r="J2" s="4"/>
    </row>
    <row r="3" spans="2:15" s="3" customFormat="1" x14ac:dyDescent="0.3">
      <c r="C3" s="4"/>
      <c r="D3" s="4"/>
      <c r="E3" s="4"/>
      <c r="F3" s="4"/>
      <c r="G3" s="4"/>
      <c r="H3" s="25" t="s">
        <v>512</v>
      </c>
      <c r="I3" s="4"/>
      <c r="J3" s="4"/>
    </row>
    <row r="4" spans="2:15" s="3" customFormat="1" x14ac:dyDescent="0.3">
      <c r="C4" s="30"/>
      <c r="D4" s="30"/>
      <c r="E4" s="30"/>
      <c r="F4" s="30"/>
      <c r="G4" s="31"/>
      <c r="H4" s="31"/>
      <c r="I4" s="31"/>
      <c r="J4" s="31"/>
    </row>
    <row r="5" spans="2:15" s="3" customFormat="1" x14ac:dyDescent="0.3">
      <c r="B5" s="304" t="s">
        <v>711</v>
      </c>
      <c r="C5" s="30"/>
      <c r="D5" s="30"/>
      <c r="E5" s="30"/>
      <c r="F5" s="30"/>
      <c r="G5" s="31"/>
      <c r="H5" s="31"/>
      <c r="I5" s="31"/>
      <c r="J5" s="31"/>
    </row>
    <row r="6" spans="2:15" x14ac:dyDescent="0.25">
      <c r="O6" s="15" t="s">
        <v>101</v>
      </c>
    </row>
    <row r="7" spans="2:15" ht="12.75" customHeight="1" x14ac:dyDescent="0.25">
      <c r="B7" s="930" t="s">
        <v>513</v>
      </c>
      <c r="C7" s="930" t="s">
        <v>102</v>
      </c>
      <c r="D7" s="7" t="s">
        <v>514</v>
      </c>
      <c r="E7" s="7" t="s">
        <v>515</v>
      </c>
      <c r="F7" s="7" t="s">
        <v>516</v>
      </c>
      <c r="G7" s="7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</row>
    <row r="8" spans="2:15" x14ac:dyDescent="0.25">
      <c r="B8" s="930"/>
      <c r="C8" s="930"/>
      <c r="D8" s="7" t="s">
        <v>214</v>
      </c>
      <c r="E8" s="7" t="s">
        <v>214</v>
      </c>
      <c r="F8" s="7" t="s">
        <v>214</v>
      </c>
      <c r="G8" s="7" t="s">
        <v>214</v>
      </c>
      <c r="H8" s="7" t="s">
        <v>108</v>
      </c>
      <c r="I8" s="7" t="s">
        <v>109</v>
      </c>
      <c r="J8" s="7" t="s">
        <v>215</v>
      </c>
      <c r="K8" s="7" t="s">
        <v>472</v>
      </c>
      <c r="L8" s="7" t="s">
        <v>473</v>
      </c>
      <c r="M8" s="7" t="s">
        <v>474</v>
      </c>
      <c r="N8" s="7" t="s">
        <v>475</v>
      </c>
      <c r="O8" s="7" t="s">
        <v>476</v>
      </c>
    </row>
    <row r="9" spans="2:15" x14ac:dyDescent="0.25">
      <c r="B9" s="1061"/>
      <c r="C9" s="930"/>
      <c r="D9" s="7" t="s">
        <v>111</v>
      </c>
      <c r="E9" s="7" t="s">
        <v>111</v>
      </c>
      <c r="F9" s="7" t="s">
        <v>111</v>
      </c>
      <c r="G9" s="7" t="s">
        <v>111</v>
      </c>
      <c r="H9" s="7" t="s">
        <v>113</v>
      </c>
      <c r="I9" s="7" t="s">
        <v>114</v>
      </c>
      <c r="J9" s="7" t="s">
        <v>111</v>
      </c>
      <c r="K9" s="7" t="s">
        <v>115</v>
      </c>
      <c r="L9" s="7" t="s">
        <v>115</v>
      </c>
      <c r="M9" s="7" t="s">
        <v>115</v>
      </c>
      <c r="N9" s="7" t="s">
        <v>115</v>
      </c>
      <c r="O9" s="7" t="s">
        <v>115</v>
      </c>
    </row>
    <row r="10" spans="2:15" x14ac:dyDescent="0.3">
      <c r="B10" s="1">
        <v>1</v>
      </c>
      <c r="C10" s="32" t="s">
        <v>517</v>
      </c>
      <c r="D10" s="128">
        <f>D42+D75</f>
        <v>1253.1523893999999</v>
      </c>
      <c r="E10" s="128">
        <f t="shared" ref="E10:I10" si="0">E42+E75</f>
        <v>1189.8166588900001</v>
      </c>
      <c r="F10" s="128">
        <f t="shared" si="0"/>
        <v>1211.8049355500002</v>
      </c>
      <c r="G10" s="128">
        <f t="shared" si="0"/>
        <v>1761.4470000000001</v>
      </c>
      <c r="H10" s="128">
        <f t="shared" si="0"/>
        <v>0</v>
      </c>
      <c r="I10" s="128">
        <f t="shared" si="0"/>
        <v>0</v>
      </c>
      <c r="J10" s="128">
        <f>'[50]Employee Cost'!E9</f>
        <v>2005.2999999999995</v>
      </c>
      <c r="K10" s="128">
        <f>'[50]Employee Cost'!F9</f>
        <v>2145.6709999999994</v>
      </c>
      <c r="L10" s="128">
        <f>'[50]Employee Cost'!G9</f>
        <v>2295.8679699999993</v>
      </c>
      <c r="M10" s="128">
        <f>'[50]Employee Cost'!H9</f>
        <v>2915.7523218999991</v>
      </c>
      <c r="N10" s="128">
        <f>'[50]Employee Cost'!I9</f>
        <v>3119.8549844329991</v>
      </c>
      <c r="O10" s="128">
        <f>'[50]Employee Cost'!J9</f>
        <v>3338.2448333433094</v>
      </c>
    </row>
    <row r="11" spans="2:15" x14ac:dyDescent="0.3">
      <c r="B11" s="1">
        <v>2</v>
      </c>
      <c r="C11" s="32" t="s">
        <v>518</v>
      </c>
      <c r="D11" s="128">
        <f t="shared" ref="D11:I25" si="1">D43+D76</f>
        <v>92.116760600000006</v>
      </c>
      <c r="E11" s="128">
        <f t="shared" si="1"/>
        <v>164.95400576</v>
      </c>
      <c r="F11" s="128">
        <f t="shared" si="1"/>
        <v>245.89570330000001</v>
      </c>
      <c r="G11" s="128">
        <f t="shared" si="1"/>
        <v>100.306</v>
      </c>
      <c r="H11" s="128">
        <f t="shared" si="1"/>
        <v>0</v>
      </c>
      <c r="I11" s="128">
        <f t="shared" si="1"/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</row>
    <row r="12" spans="2:15" x14ac:dyDescent="0.3">
      <c r="B12" s="1">
        <v>3</v>
      </c>
      <c r="C12" s="2" t="s">
        <v>519</v>
      </c>
      <c r="D12" s="128">
        <f t="shared" si="1"/>
        <v>154.43440229999999</v>
      </c>
      <c r="E12" s="128">
        <f t="shared" si="1"/>
        <v>165.27452231999999</v>
      </c>
      <c r="F12" s="128">
        <f t="shared" si="1"/>
        <v>179.60189801000001</v>
      </c>
      <c r="G12" s="128">
        <f t="shared" si="1"/>
        <v>257.95600000000002</v>
      </c>
      <c r="H12" s="128">
        <f t="shared" si="1"/>
        <v>0</v>
      </c>
      <c r="I12" s="128">
        <f t="shared" si="1"/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</row>
    <row r="13" spans="2:15" x14ac:dyDescent="0.3">
      <c r="B13" s="1">
        <v>4</v>
      </c>
      <c r="C13" s="32" t="s">
        <v>520</v>
      </c>
      <c r="D13" s="128">
        <f t="shared" si="1"/>
        <v>16.576427500000001</v>
      </c>
      <c r="E13" s="128">
        <f t="shared" si="1"/>
        <v>22.06520368</v>
      </c>
      <c r="F13" s="128">
        <f t="shared" si="1"/>
        <v>22.87750677</v>
      </c>
      <c r="G13" s="128">
        <f t="shared" si="1"/>
        <v>23.314</v>
      </c>
      <c r="H13" s="128">
        <f t="shared" si="1"/>
        <v>0</v>
      </c>
      <c r="I13" s="128">
        <f t="shared" si="1"/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</row>
    <row r="14" spans="2:15" x14ac:dyDescent="0.3">
      <c r="B14" s="1">
        <v>5</v>
      </c>
      <c r="C14" s="32" t="s">
        <v>521</v>
      </c>
      <c r="D14" s="128">
        <f t="shared" si="1"/>
        <v>0</v>
      </c>
      <c r="E14" s="128">
        <f t="shared" si="1"/>
        <v>0</v>
      </c>
      <c r="F14" s="128">
        <f t="shared" si="1"/>
        <v>0</v>
      </c>
      <c r="G14" s="128">
        <f t="shared" si="1"/>
        <v>0</v>
      </c>
      <c r="H14" s="128">
        <f t="shared" si="1"/>
        <v>0</v>
      </c>
      <c r="I14" s="128">
        <f t="shared" si="1"/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</row>
    <row r="15" spans="2:15" x14ac:dyDescent="0.3">
      <c r="B15" s="1">
        <v>6</v>
      </c>
      <c r="C15" s="2" t="s">
        <v>522</v>
      </c>
      <c r="D15" s="128">
        <f t="shared" si="1"/>
        <v>44.397469000000008</v>
      </c>
      <c r="E15" s="128">
        <f t="shared" si="1"/>
        <v>44.269537150000005</v>
      </c>
      <c r="F15" s="128">
        <f t="shared" si="1"/>
        <v>46.959532249999995</v>
      </c>
      <c r="G15" s="128">
        <f t="shared" si="1"/>
        <v>55.639000000000003</v>
      </c>
      <c r="H15" s="128">
        <f t="shared" si="1"/>
        <v>0</v>
      </c>
      <c r="I15" s="128">
        <f t="shared" si="1"/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</row>
    <row r="16" spans="2:15" x14ac:dyDescent="0.3">
      <c r="B16" s="1">
        <v>7</v>
      </c>
      <c r="C16" s="32" t="s">
        <v>523</v>
      </c>
      <c r="D16" s="128">
        <f t="shared" si="1"/>
        <v>33.141298900000002</v>
      </c>
      <c r="E16" s="128">
        <f t="shared" si="1"/>
        <v>33.238820650000001</v>
      </c>
      <c r="F16" s="128">
        <f t="shared" si="1"/>
        <v>34.122965640000004</v>
      </c>
      <c r="G16" s="128">
        <f t="shared" si="1"/>
        <v>42.239000000000004</v>
      </c>
      <c r="H16" s="128">
        <f t="shared" si="1"/>
        <v>0</v>
      </c>
      <c r="I16" s="128">
        <f t="shared" si="1"/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</row>
    <row r="17" spans="2:15" x14ac:dyDescent="0.3">
      <c r="B17" s="1">
        <v>8</v>
      </c>
      <c r="C17" s="32" t="s">
        <v>524</v>
      </c>
      <c r="D17" s="128">
        <f t="shared" si="1"/>
        <v>39.584429800000002</v>
      </c>
      <c r="E17" s="128">
        <f t="shared" si="1"/>
        <v>44.968285780000002</v>
      </c>
      <c r="F17" s="128">
        <f t="shared" si="1"/>
        <v>470.86464919999997</v>
      </c>
      <c r="G17" s="128">
        <f t="shared" si="1"/>
        <v>376.964</v>
      </c>
      <c r="H17" s="128">
        <f t="shared" si="1"/>
        <v>0</v>
      </c>
      <c r="I17" s="128">
        <f t="shared" si="1"/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</row>
    <row r="18" spans="2:15" x14ac:dyDescent="0.3">
      <c r="B18" s="1">
        <v>9</v>
      </c>
      <c r="C18" s="32" t="s">
        <v>525</v>
      </c>
      <c r="D18" s="128">
        <f t="shared" si="1"/>
        <v>0</v>
      </c>
      <c r="E18" s="128">
        <f t="shared" si="1"/>
        <v>0</v>
      </c>
      <c r="F18" s="128">
        <f t="shared" si="1"/>
        <v>0</v>
      </c>
      <c r="G18" s="128">
        <f t="shared" si="1"/>
        <v>0</v>
      </c>
      <c r="H18" s="128">
        <f t="shared" si="1"/>
        <v>0</v>
      </c>
      <c r="I18" s="128">
        <f t="shared" si="1"/>
        <v>0</v>
      </c>
      <c r="J18" s="128">
        <f>J50+J83</f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</row>
    <row r="19" spans="2:15" x14ac:dyDescent="0.3">
      <c r="B19" s="1">
        <v>10</v>
      </c>
      <c r="C19" s="32" t="s">
        <v>526</v>
      </c>
      <c r="D19" s="128">
        <f t="shared" si="1"/>
        <v>0</v>
      </c>
      <c r="E19" s="128">
        <f t="shared" si="1"/>
        <v>0</v>
      </c>
      <c r="F19" s="128">
        <f t="shared" si="1"/>
        <v>0</v>
      </c>
      <c r="G19" s="128">
        <f t="shared" si="1"/>
        <v>0.45900000000000002</v>
      </c>
      <c r="H19" s="128">
        <f t="shared" si="1"/>
        <v>0</v>
      </c>
      <c r="I19" s="128">
        <f t="shared" si="1"/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</row>
    <row r="20" spans="2:15" x14ac:dyDescent="0.3">
      <c r="B20" s="1">
        <v>11</v>
      </c>
      <c r="C20" s="32" t="s">
        <v>527</v>
      </c>
      <c r="D20" s="128">
        <f t="shared" si="1"/>
        <v>-1.52015E-2</v>
      </c>
      <c r="E20" s="128">
        <f t="shared" si="1"/>
        <v>-1.3422470000000001E-2</v>
      </c>
      <c r="F20" s="128">
        <f t="shared" si="1"/>
        <v>-1.32248E-3</v>
      </c>
      <c r="G20" s="128">
        <f t="shared" si="1"/>
        <v>-1.8000000000000002E-2</v>
      </c>
      <c r="H20" s="128">
        <f t="shared" si="1"/>
        <v>0</v>
      </c>
      <c r="I20" s="128">
        <f t="shared" si="1"/>
        <v>0</v>
      </c>
      <c r="J20" s="128">
        <v>0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</row>
    <row r="21" spans="2:15" x14ac:dyDescent="0.3">
      <c r="B21" s="1">
        <v>12</v>
      </c>
      <c r="C21" s="32" t="s">
        <v>528</v>
      </c>
      <c r="D21" s="128">
        <f t="shared" si="1"/>
        <v>25.264419699999998</v>
      </c>
      <c r="E21" s="128">
        <f t="shared" si="1"/>
        <v>33.25097019999999</v>
      </c>
      <c r="F21" s="128">
        <f t="shared" si="1"/>
        <v>34.904836470000006</v>
      </c>
      <c r="G21" s="128">
        <f t="shared" si="1"/>
        <v>35.161000000000001</v>
      </c>
      <c r="H21" s="128">
        <f t="shared" si="1"/>
        <v>0</v>
      </c>
      <c r="I21" s="128">
        <f t="shared" si="1"/>
        <v>0</v>
      </c>
      <c r="J21" s="128">
        <f>'[50]Employee Cost'!E16</f>
        <v>103.07</v>
      </c>
      <c r="K21" s="128">
        <f>'[50]Employee Cost'!F16</f>
        <v>110.28489999999999</v>
      </c>
      <c r="L21" s="128">
        <f>'[50]Employee Cost'!G16</f>
        <v>118.00484299999999</v>
      </c>
      <c r="M21" s="128">
        <f>'[50]Employee Cost'!H16</f>
        <v>149.86615061000001</v>
      </c>
      <c r="N21" s="128">
        <f>'[50]Employee Cost'!I16</f>
        <v>160.35678115270002</v>
      </c>
      <c r="O21" s="128">
        <f>'[50]Employee Cost'!J16</f>
        <v>171.58175583338902</v>
      </c>
    </row>
    <row r="22" spans="2:15" x14ac:dyDescent="0.3">
      <c r="B22" s="1">
        <v>13</v>
      </c>
      <c r="C22" s="32" t="s">
        <v>529</v>
      </c>
      <c r="D22" s="128">
        <f t="shared" si="1"/>
        <v>0</v>
      </c>
      <c r="E22" s="128">
        <f t="shared" si="1"/>
        <v>0</v>
      </c>
      <c r="F22" s="128">
        <f t="shared" si="1"/>
        <v>0</v>
      </c>
      <c r="G22" s="128">
        <f t="shared" si="1"/>
        <v>0</v>
      </c>
      <c r="H22" s="128">
        <f t="shared" si="1"/>
        <v>0</v>
      </c>
      <c r="I22" s="128">
        <f t="shared" si="1"/>
        <v>0</v>
      </c>
      <c r="J22" s="128">
        <f>J54+J87</f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</row>
    <row r="23" spans="2:15" x14ac:dyDescent="0.3">
      <c r="B23" s="1">
        <v>14</v>
      </c>
      <c r="C23" s="32" t="s">
        <v>530</v>
      </c>
      <c r="D23" s="128">
        <f t="shared" si="1"/>
        <v>1.0689000000000001E-2</v>
      </c>
      <c r="E23" s="128">
        <f t="shared" si="1"/>
        <v>1.0230899999999999E-2</v>
      </c>
      <c r="F23" s="128">
        <f t="shared" si="1"/>
        <v>1.018E-3</v>
      </c>
      <c r="G23" s="128">
        <f t="shared" si="1"/>
        <v>0</v>
      </c>
      <c r="H23" s="128">
        <f t="shared" si="1"/>
        <v>0</v>
      </c>
      <c r="I23" s="128">
        <f t="shared" si="1"/>
        <v>0</v>
      </c>
      <c r="J23" s="128">
        <f>'[50]Employee Cost'!E14+'[50]Employee Cost'!E15</f>
        <v>2.99</v>
      </c>
      <c r="K23" s="128">
        <f>'[50]Employee Cost'!F14+'[50]Employee Cost'!F15</f>
        <v>3.1993000000000005</v>
      </c>
      <c r="L23" s="128">
        <f>'[50]Employee Cost'!G14+'[50]Employee Cost'!G15</f>
        <v>3.4232510000000005</v>
      </c>
      <c r="M23" s="128">
        <f>'[50]Employee Cost'!H14+'[50]Employee Cost'!H15</f>
        <v>4.3475287700000003</v>
      </c>
      <c r="N23" s="128">
        <f>'[50]Employee Cost'!I14+'[50]Employee Cost'!I15</f>
        <v>4.6518557839000003</v>
      </c>
      <c r="O23" s="128">
        <f>'[50]Employee Cost'!J14+'[50]Employee Cost'!J15</f>
        <v>4.977485688773001</v>
      </c>
    </row>
    <row r="24" spans="2:15" x14ac:dyDescent="0.3">
      <c r="B24" s="1">
        <v>15</v>
      </c>
      <c r="C24" s="32" t="s">
        <v>531</v>
      </c>
      <c r="D24" s="128">
        <f t="shared" si="1"/>
        <v>0</v>
      </c>
      <c r="E24" s="128">
        <f t="shared" si="1"/>
        <v>0</v>
      </c>
      <c r="F24" s="128">
        <f t="shared" si="1"/>
        <v>0</v>
      </c>
      <c r="G24" s="128">
        <f t="shared" si="1"/>
        <v>0</v>
      </c>
      <c r="H24" s="128">
        <f t="shared" si="1"/>
        <v>0</v>
      </c>
      <c r="I24" s="128">
        <f t="shared" si="1"/>
        <v>0</v>
      </c>
      <c r="J24" s="128">
        <f>J56+J89</f>
        <v>0</v>
      </c>
      <c r="K24" s="128">
        <v>0</v>
      </c>
      <c r="L24" s="128">
        <v>0</v>
      </c>
      <c r="M24" s="128">
        <v>0</v>
      </c>
      <c r="N24" s="128">
        <v>0</v>
      </c>
      <c r="O24" s="128">
        <v>0</v>
      </c>
    </row>
    <row r="25" spans="2:15" x14ac:dyDescent="0.3">
      <c r="B25" s="1">
        <v>16</v>
      </c>
      <c r="C25" s="32" t="s">
        <v>532</v>
      </c>
      <c r="D25" s="128">
        <f t="shared" si="1"/>
        <v>4.3140000000000001E-3</v>
      </c>
      <c r="E25" s="128">
        <f t="shared" si="1"/>
        <v>4.3140000000000001E-3</v>
      </c>
      <c r="F25" s="128">
        <f t="shared" si="1"/>
        <v>4.3140000000000002E-4</v>
      </c>
      <c r="G25" s="128">
        <f t="shared" si="1"/>
        <v>0</v>
      </c>
      <c r="H25" s="128">
        <f t="shared" si="1"/>
        <v>0</v>
      </c>
      <c r="I25" s="128">
        <f t="shared" si="1"/>
        <v>0</v>
      </c>
      <c r="J25" s="128">
        <f>'[50]Employee Cost'!E10+'[50]Employee Cost'!E12</f>
        <v>398.46000000000004</v>
      </c>
      <c r="K25" s="128">
        <f>'[50]Employee Cost'!F10+'[50]Employee Cost'!F12</f>
        <v>426.3522000000001</v>
      </c>
      <c r="L25" s="128">
        <f>'[50]Employee Cost'!G10+'[50]Employee Cost'!G12</f>
        <v>456.19685400000009</v>
      </c>
      <c r="M25" s="128">
        <f>'[50]Employee Cost'!H10+'[50]Employee Cost'!H12</f>
        <v>579.37000458000011</v>
      </c>
      <c r="N25" s="128">
        <f>'[50]Employee Cost'!I10+'[50]Employee Cost'!I12</f>
        <v>619.92590490060013</v>
      </c>
      <c r="O25" s="128">
        <f>'[50]Employee Cost'!J10+'[50]Employee Cost'!J12</f>
        <v>663.32071824364209</v>
      </c>
    </row>
    <row r="26" spans="2:15" x14ac:dyDescent="0.3">
      <c r="B26" s="1">
        <v>18</v>
      </c>
      <c r="C26" s="32" t="s">
        <v>534</v>
      </c>
      <c r="D26" s="128">
        <f t="shared" ref="D26:I30" si="2">D59+D92</f>
        <v>193.35714189999999</v>
      </c>
      <c r="E26" s="128">
        <f t="shared" si="2"/>
        <v>193.91630785000001</v>
      </c>
      <c r="F26" s="128">
        <f t="shared" si="2"/>
        <v>1.3798437399999983</v>
      </c>
      <c r="G26" s="128">
        <f t="shared" si="2"/>
        <v>345.15500000000003</v>
      </c>
      <c r="H26" s="128">
        <f t="shared" si="2"/>
        <v>0</v>
      </c>
      <c r="I26" s="128">
        <f t="shared" si="2"/>
        <v>0</v>
      </c>
      <c r="J26" s="128">
        <f>'[50]Employee Cost'!E13</f>
        <v>640.99</v>
      </c>
      <c r="K26" s="128">
        <f>'[50]Employee Cost'!F13</f>
        <v>692.26920000000007</v>
      </c>
      <c r="L26" s="128">
        <f>'[50]Employee Cost'!G13</f>
        <v>747.65073600000017</v>
      </c>
      <c r="M26" s="128">
        <f>'[50]Employee Cost'!H13</f>
        <v>956.99294208000026</v>
      </c>
      <c r="N26" s="128">
        <f>'[50]Employee Cost'!I13</f>
        <v>1033.5523774464004</v>
      </c>
      <c r="O26" s="128">
        <f>'[50]Employee Cost'!J13</f>
        <v>1116.2365676421125</v>
      </c>
    </row>
    <row r="27" spans="2:15" x14ac:dyDescent="0.3">
      <c r="B27" s="1">
        <f>+B26+0.1</f>
        <v>18.100000000000001</v>
      </c>
      <c r="C27" s="32" t="s">
        <v>535</v>
      </c>
      <c r="D27" s="128">
        <f t="shared" si="2"/>
        <v>82.107248200000001</v>
      </c>
      <c r="E27" s="128">
        <f t="shared" si="2"/>
        <v>87.920246589999991</v>
      </c>
      <c r="F27" s="128">
        <f t="shared" si="2"/>
        <v>98.928613530000021</v>
      </c>
      <c r="G27" s="128">
        <f t="shared" si="2"/>
        <v>109.73699999999999</v>
      </c>
      <c r="H27" s="128">
        <f t="shared" si="2"/>
        <v>0</v>
      </c>
      <c r="I27" s="128">
        <f t="shared" si="2"/>
        <v>0</v>
      </c>
      <c r="J27" s="128">
        <f>'[50]Employee Cost'!E11</f>
        <v>124.25</v>
      </c>
      <c r="K27" s="128">
        <f>'[50]Employee Cost'!F11</f>
        <v>132.94750000000002</v>
      </c>
      <c r="L27" s="128">
        <f>'[50]Employee Cost'!G11</f>
        <v>142.25382500000003</v>
      </c>
      <c r="M27" s="128">
        <f>'[50]Employee Cost'!H11</f>
        <v>180.66235775000004</v>
      </c>
      <c r="N27" s="128">
        <f>'[50]Employee Cost'!I11</f>
        <v>193.30872279250005</v>
      </c>
      <c r="O27" s="128">
        <f>'[50]Employee Cost'!J11</f>
        <v>206.84033338797505</v>
      </c>
    </row>
    <row r="28" spans="2:15" x14ac:dyDescent="0.3">
      <c r="B28" s="1">
        <f>+B27+0.1</f>
        <v>18.200000000000003</v>
      </c>
      <c r="C28" s="32" t="s">
        <v>536</v>
      </c>
      <c r="D28" s="128">
        <v>0</v>
      </c>
      <c r="E28" s="128">
        <v>0</v>
      </c>
      <c r="F28" s="128">
        <v>0</v>
      </c>
      <c r="G28" s="128">
        <v>0</v>
      </c>
      <c r="H28" s="128">
        <f t="shared" si="2"/>
        <v>0</v>
      </c>
      <c r="I28" s="128">
        <f t="shared" si="2"/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</row>
    <row r="29" spans="2:15" x14ac:dyDescent="0.3">
      <c r="B29" s="1">
        <f>+B28+0.1</f>
        <v>18.300000000000004</v>
      </c>
      <c r="C29" s="32" t="s">
        <v>537</v>
      </c>
      <c r="D29" s="128">
        <v>0</v>
      </c>
      <c r="E29" s="128">
        <v>0</v>
      </c>
      <c r="F29" s="128">
        <v>0</v>
      </c>
      <c r="G29" s="128">
        <v>0</v>
      </c>
      <c r="H29" s="128">
        <f t="shared" si="2"/>
        <v>0</v>
      </c>
      <c r="I29" s="128">
        <f t="shared" si="2"/>
        <v>0</v>
      </c>
      <c r="J29" s="128">
        <v>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</row>
    <row r="30" spans="2:15" x14ac:dyDescent="0.3">
      <c r="B30" s="1">
        <f>+B29+0.1</f>
        <v>18.400000000000006</v>
      </c>
      <c r="C30" s="32" t="s">
        <v>538</v>
      </c>
      <c r="D30" s="128">
        <v>0</v>
      </c>
      <c r="E30" s="128">
        <v>0</v>
      </c>
      <c r="F30" s="128">
        <v>0</v>
      </c>
      <c r="G30" s="128">
        <v>0</v>
      </c>
      <c r="H30" s="128">
        <f t="shared" si="2"/>
        <v>0</v>
      </c>
      <c r="I30" s="128">
        <f t="shared" si="2"/>
        <v>0</v>
      </c>
      <c r="J30" s="128">
        <v>0</v>
      </c>
      <c r="K30" s="128">
        <v>0</v>
      </c>
      <c r="L30" s="128">
        <v>0</v>
      </c>
      <c r="M30" s="128">
        <v>0</v>
      </c>
      <c r="N30" s="128">
        <v>0</v>
      </c>
      <c r="O30" s="128">
        <v>0</v>
      </c>
    </row>
    <row r="31" spans="2:15" ht="28" x14ac:dyDescent="0.3">
      <c r="B31" s="1">
        <v>19</v>
      </c>
      <c r="C31" s="37" t="s">
        <v>539</v>
      </c>
      <c r="D31" s="128">
        <f t="shared" ref="D31:I32" si="3">D64+D97</f>
        <v>0</v>
      </c>
      <c r="E31" s="128">
        <f t="shared" si="3"/>
        <v>0</v>
      </c>
      <c r="F31" s="128">
        <f t="shared" si="3"/>
        <v>0</v>
      </c>
      <c r="G31" s="128">
        <f t="shared" si="3"/>
        <v>0</v>
      </c>
      <c r="H31" s="128">
        <f t="shared" si="3"/>
        <v>0</v>
      </c>
      <c r="I31" s="128">
        <f t="shared" si="3"/>
        <v>0</v>
      </c>
      <c r="J31" s="128">
        <f>J64+J97</f>
        <v>0</v>
      </c>
      <c r="K31" s="128">
        <v>0</v>
      </c>
      <c r="L31" s="128">
        <v>0</v>
      </c>
      <c r="M31" s="128">
        <v>0</v>
      </c>
      <c r="N31" s="128">
        <v>0</v>
      </c>
      <c r="O31" s="128">
        <v>0</v>
      </c>
    </row>
    <row r="32" spans="2:15" x14ac:dyDescent="0.3">
      <c r="B32" s="1">
        <v>20</v>
      </c>
      <c r="C32" s="32" t="s">
        <v>403</v>
      </c>
      <c r="D32" s="128">
        <f t="shared" si="3"/>
        <v>0</v>
      </c>
      <c r="E32" s="128">
        <f t="shared" si="3"/>
        <v>0</v>
      </c>
      <c r="F32" s="128">
        <f t="shared" si="3"/>
        <v>0</v>
      </c>
      <c r="G32" s="128">
        <f t="shared" si="3"/>
        <v>0</v>
      </c>
      <c r="H32" s="128">
        <f t="shared" si="3"/>
        <v>0</v>
      </c>
      <c r="I32" s="128">
        <f t="shared" si="3"/>
        <v>0</v>
      </c>
      <c r="J32" s="128">
        <f>J65+J98</f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</row>
    <row r="33" spans="1:15" x14ac:dyDescent="0.3">
      <c r="B33" s="6">
        <v>21</v>
      </c>
      <c r="C33" s="34" t="s">
        <v>540</v>
      </c>
      <c r="D33" s="126">
        <f t="shared" ref="D33:I33" si="4">SUM(D10:D32)</f>
        <v>1934.1317887999996</v>
      </c>
      <c r="E33" s="126">
        <f t="shared" si="4"/>
        <v>1979.6756813</v>
      </c>
      <c r="F33" s="126">
        <f t="shared" si="4"/>
        <v>2347.3406113800002</v>
      </c>
      <c r="G33" s="126">
        <f t="shared" si="4"/>
        <v>3108.3590000000004</v>
      </c>
      <c r="H33" s="126">
        <f t="shared" si="4"/>
        <v>0</v>
      </c>
      <c r="I33" s="126">
        <f t="shared" si="4"/>
        <v>0</v>
      </c>
      <c r="J33" s="126">
        <f>SUM(J10:J32)</f>
        <v>3275.0599999999995</v>
      </c>
      <c r="K33" s="126">
        <f t="shared" ref="K33:O33" si="5">SUM(K10:K32)</f>
        <v>3510.7241000000004</v>
      </c>
      <c r="L33" s="126">
        <f t="shared" si="5"/>
        <v>3763.3974790000002</v>
      </c>
      <c r="M33" s="126">
        <f t="shared" si="5"/>
        <v>4786.9913056899995</v>
      </c>
      <c r="N33" s="126">
        <f t="shared" si="5"/>
        <v>5131.6506265090993</v>
      </c>
      <c r="O33" s="126">
        <f t="shared" si="5"/>
        <v>5501.2016941392012</v>
      </c>
    </row>
    <row r="34" spans="1:15" x14ac:dyDescent="0.3">
      <c r="B34" s="1">
        <v>22</v>
      </c>
      <c r="C34" s="32" t="s">
        <v>541</v>
      </c>
      <c r="D34" s="128"/>
      <c r="E34" s="128"/>
      <c r="F34" s="128"/>
      <c r="G34" s="128"/>
      <c r="H34" s="128"/>
      <c r="I34" s="128"/>
      <c r="J34" s="128">
        <f>'[50]Employee Cost'!E17</f>
        <v>-102.45</v>
      </c>
      <c r="K34" s="128">
        <f>'[50]Employee Cost'!F17</f>
        <v>0</v>
      </c>
      <c r="L34" s="128">
        <f>'[50]Employee Cost'!G17</f>
        <v>0</v>
      </c>
      <c r="M34" s="128">
        <f>'[50]Employee Cost'!H17</f>
        <v>0</v>
      </c>
      <c r="N34" s="128">
        <f>'[50]Employee Cost'!I17</f>
        <v>0</v>
      </c>
      <c r="O34" s="128">
        <f>'[50]Employee Cost'!J17</f>
        <v>0</v>
      </c>
    </row>
    <row r="35" spans="1:15" x14ac:dyDescent="0.25">
      <c r="B35" s="6">
        <v>23</v>
      </c>
      <c r="C35" s="9" t="s">
        <v>542</v>
      </c>
      <c r="D35" s="127">
        <f>D33-D34</f>
        <v>1934.1317887999996</v>
      </c>
      <c r="E35" s="127">
        <f t="shared" ref="E35:I35" si="6">E33-E34</f>
        <v>1979.6756813</v>
      </c>
      <c r="F35" s="127">
        <f t="shared" si="6"/>
        <v>2347.3406113800002</v>
      </c>
      <c r="G35" s="127">
        <f t="shared" si="6"/>
        <v>3108.3590000000004</v>
      </c>
      <c r="H35" s="127">
        <f t="shared" si="6"/>
        <v>0</v>
      </c>
      <c r="I35" s="127">
        <f t="shared" si="6"/>
        <v>0</v>
      </c>
      <c r="J35" s="127">
        <f>J33+J34</f>
        <v>3172.6099999999997</v>
      </c>
      <c r="K35" s="127">
        <f t="shared" ref="K35:O35" si="7">K33+K34</f>
        <v>3510.7241000000004</v>
      </c>
      <c r="L35" s="127">
        <f t="shared" si="7"/>
        <v>3763.3974790000002</v>
      </c>
      <c r="M35" s="127">
        <f t="shared" si="7"/>
        <v>4786.9913056899995</v>
      </c>
      <c r="N35" s="127">
        <f t="shared" si="7"/>
        <v>5131.6506265090993</v>
      </c>
      <c r="O35" s="127">
        <f t="shared" si="7"/>
        <v>5501.2016941392012</v>
      </c>
    </row>
    <row r="36" spans="1:15" x14ac:dyDescent="0.25">
      <c r="B36" s="23"/>
      <c r="C36" s="26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</row>
    <row r="37" spans="1:15" s="3" customFormat="1" x14ac:dyDescent="0.3">
      <c r="B37" s="304" t="s">
        <v>712</v>
      </c>
      <c r="C37" s="30"/>
      <c r="D37" s="30"/>
      <c r="E37" s="30"/>
      <c r="F37" s="30"/>
      <c r="G37" s="31"/>
      <c r="H37" s="31"/>
      <c r="I37" s="31"/>
      <c r="J37" s="31"/>
    </row>
    <row r="38" spans="1:15" x14ac:dyDescent="0.25">
      <c r="O38" s="15" t="s">
        <v>101</v>
      </c>
    </row>
    <row r="39" spans="1:15" ht="12.75" customHeight="1" x14ac:dyDescent="0.25">
      <c r="B39" s="930" t="s">
        <v>513</v>
      </c>
      <c r="C39" s="930" t="s">
        <v>102</v>
      </c>
      <c r="D39" s="7" t="s">
        <v>514</v>
      </c>
      <c r="E39" s="7" t="s">
        <v>515</v>
      </c>
      <c r="F39" s="7" t="s">
        <v>516</v>
      </c>
      <c r="G39" s="7" t="s">
        <v>104</v>
      </c>
      <c r="H39" s="986" t="s">
        <v>708</v>
      </c>
      <c r="I39" s="986"/>
      <c r="J39" s="986"/>
      <c r="K39" s="946" t="s">
        <v>105</v>
      </c>
      <c r="L39" s="946"/>
      <c r="M39" s="946"/>
      <c r="N39" s="946"/>
      <c r="O39" s="946"/>
    </row>
    <row r="40" spans="1:15" x14ac:dyDescent="0.25">
      <c r="B40" s="930"/>
      <c r="C40" s="930"/>
      <c r="D40" s="7" t="s">
        <v>214</v>
      </c>
      <c r="E40" s="7" t="s">
        <v>214</v>
      </c>
      <c r="F40" s="7" t="s">
        <v>214</v>
      </c>
      <c r="G40" s="7" t="s">
        <v>214</v>
      </c>
      <c r="H40" s="7" t="s">
        <v>108</v>
      </c>
      <c r="I40" s="7" t="s">
        <v>109</v>
      </c>
      <c r="J40" s="7" t="s">
        <v>215</v>
      </c>
      <c r="K40" s="7" t="s">
        <v>472</v>
      </c>
      <c r="L40" s="7" t="s">
        <v>473</v>
      </c>
      <c r="M40" s="7" t="s">
        <v>474</v>
      </c>
      <c r="N40" s="7" t="s">
        <v>475</v>
      </c>
      <c r="O40" s="7" t="s">
        <v>476</v>
      </c>
    </row>
    <row r="41" spans="1:15" x14ac:dyDescent="0.25">
      <c r="B41" s="1061"/>
      <c r="C41" s="930"/>
      <c r="D41" s="7" t="s">
        <v>111</v>
      </c>
      <c r="E41" s="7" t="s">
        <v>111</v>
      </c>
      <c r="F41" s="7" t="s">
        <v>111</v>
      </c>
      <c r="G41" s="7" t="s">
        <v>111</v>
      </c>
      <c r="H41" s="7" t="s">
        <v>113</v>
      </c>
      <c r="I41" s="7" t="s">
        <v>114</v>
      </c>
      <c r="J41" s="7" t="s">
        <v>111</v>
      </c>
      <c r="K41" s="7" t="s">
        <v>115</v>
      </c>
      <c r="L41" s="7" t="s">
        <v>115</v>
      </c>
      <c r="M41" s="7" t="s">
        <v>115</v>
      </c>
      <c r="N41" s="7" t="s">
        <v>115</v>
      </c>
      <c r="O41" s="7" t="s">
        <v>115</v>
      </c>
    </row>
    <row r="42" spans="1:15" x14ac:dyDescent="0.3">
      <c r="A42" s="306"/>
      <c r="B42" s="1">
        <v>1</v>
      </c>
      <c r="C42" s="32" t="s">
        <v>517</v>
      </c>
      <c r="D42" s="307">
        <f>VLOOKUP(B42,'[51]2a'!$B$5:$H$31,3,0)*90%</f>
        <v>1127.83715046</v>
      </c>
      <c r="E42" s="307">
        <f>VLOOKUP(B42,'[51]2a'!$B$5:$H$31,4,0)*90%</f>
        <v>1064.5014199500001</v>
      </c>
      <c r="F42" s="307">
        <f>VLOOKUP(B42,'[51]2a'!$B$5:$H$31,5,0)*90%</f>
        <v>1093.5270000000003</v>
      </c>
      <c r="G42" s="308">
        <f>VLOOKUP(B42,'[51]2a'!$B$5:$H$31,6,0)*90%</f>
        <v>1639.9440000000002</v>
      </c>
      <c r="H42" s="308"/>
      <c r="I42" s="308"/>
      <c r="J42" s="308">
        <f>VLOOKUP(B42,'[51]2a'!$B$5:$H$31,7,0)*90%</f>
        <v>1641.42</v>
      </c>
      <c r="K42" s="308">
        <f>90%*K10</f>
        <v>1931.1038999999994</v>
      </c>
      <c r="L42" s="308">
        <f t="shared" ref="L42:O57" si="8">90%*L10</f>
        <v>2066.2811729999994</v>
      </c>
      <c r="M42" s="308">
        <f t="shared" si="8"/>
        <v>2624.1770897099991</v>
      </c>
      <c r="N42" s="308">
        <f t="shared" si="8"/>
        <v>2807.8694859896991</v>
      </c>
      <c r="O42" s="308">
        <f t="shared" si="8"/>
        <v>3004.4203500089784</v>
      </c>
    </row>
    <row r="43" spans="1:15" x14ac:dyDescent="0.3">
      <c r="A43" s="306"/>
      <c r="B43" s="1">
        <v>2</v>
      </c>
      <c r="C43" s="32" t="s">
        <v>518</v>
      </c>
      <c r="D43" s="307">
        <f>VLOOKUP(B43,'[51]2a'!$B$5:$H$31,3,0)*90%</f>
        <v>82.905084540000004</v>
      </c>
      <c r="E43" s="307">
        <f>VLOOKUP(B43,'[51]2a'!$B$5:$H$31,4,0)*90%</f>
        <v>155.7423297</v>
      </c>
      <c r="F43" s="307">
        <f>VLOOKUP(B43,'[51]2a'!$B$5:$H$31,5,0)*90%</f>
        <v>228.59100000000001</v>
      </c>
      <c r="G43" s="308">
        <f>VLOOKUP(B43,'[51]2a'!$B$5:$H$31,6,0)*90%</f>
        <v>74.906999999999996</v>
      </c>
      <c r="H43" s="308"/>
      <c r="I43" s="308"/>
      <c r="J43" s="308">
        <f>VLOOKUP(B43,'[51]2a'!$B$5:$H$31,7,0)*90%</f>
        <v>98.532000000000011</v>
      </c>
      <c r="K43" s="308">
        <f t="shared" ref="K43:K57" si="9">90%*K11</f>
        <v>0</v>
      </c>
      <c r="L43" s="308">
        <f t="shared" si="8"/>
        <v>0</v>
      </c>
      <c r="M43" s="308">
        <f t="shared" si="8"/>
        <v>0</v>
      </c>
      <c r="N43" s="308">
        <f t="shared" si="8"/>
        <v>0</v>
      </c>
      <c r="O43" s="308">
        <f t="shared" si="8"/>
        <v>0</v>
      </c>
    </row>
    <row r="44" spans="1:15" x14ac:dyDescent="0.3">
      <c r="A44" s="309"/>
      <c r="B44" s="1">
        <v>3</v>
      </c>
      <c r="C44" s="2" t="s">
        <v>519</v>
      </c>
      <c r="D44" s="307">
        <f>VLOOKUP(B44,'[51]2a'!$B$5:$H$31,3,0)*90%</f>
        <v>138.99096206999999</v>
      </c>
      <c r="E44" s="307">
        <f>VLOOKUP(B44,'[51]2a'!$B$5:$H$31,4,0)*90%</f>
        <v>149.83108209</v>
      </c>
      <c r="F44" s="307">
        <f>VLOOKUP(B44,'[51]2a'!$B$5:$H$31,5,0)*90%</f>
        <v>162.95400000000001</v>
      </c>
      <c r="G44" s="308">
        <f>VLOOKUP(B44,'[51]2a'!$B$5:$H$31,6,0)*90%</f>
        <v>239.85</v>
      </c>
      <c r="H44" s="308"/>
      <c r="I44" s="308"/>
      <c r="J44" s="308">
        <f>VLOOKUP(B44,'[51]2a'!$B$5:$H$31,7,0)*90%</f>
        <v>247.93200000000002</v>
      </c>
      <c r="K44" s="308">
        <f t="shared" si="9"/>
        <v>0</v>
      </c>
      <c r="L44" s="308">
        <f t="shared" si="8"/>
        <v>0</v>
      </c>
      <c r="M44" s="308">
        <f t="shared" si="8"/>
        <v>0</v>
      </c>
      <c r="N44" s="308">
        <f t="shared" si="8"/>
        <v>0</v>
      </c>
      <c r="O44" s="308">
        <f t="shared" si="8"/>
        <v>0</v>
      </c>
    </row>
    <row r="45" spans="1:15" x14ac:dyDescent="0.3">
      <c r="A45" s="306"/>
      <c r="B45" s="1">
        <v>4</v>
      </c>
      <c r="C45" s="32" t="s">
        <v>520</v>
      </c>
      <c r="D45" s="307">
        <f>VLOOKUP(B45,'[51]2a'!$B$5:$H$31,3,0)*90%</f>
        <v>14.918784750000002</v>
      </c>
      <c r="E45" s="307">
        <f>VLOOKUP(B45,'[51]2a'!$B$5:$H$31,4,0)*90%</f>
        <v>20.407560929999999</v>
      </c>
      <c r="F45" s="307">
        <f>VLOOKUP(B45,'[51]2a'!$B$5:$H$31,5,0)*90%</f>
        <v>20.61</v>
      </c>
      <c r="G45" s="308">
        <f>VLOOKUP(B45,'[51]2a'!$B$5:$H$31,6,0)*90%</f>
        <v>21.024000000000001</v>
      </c>
      <c r="H45" s="308"/>
      <c r="I45" s="308"/>
      <c r="J45" s="308">
        <f>VLOOKUP(B45,'[51]2a'!$B$5:$H$31,7,0)*90%</f>
        <v>21.492000000000004</v>
      </c>
      <c r="K45" s="308">
        <f t="shared" si="9"/>
        <v>0</v>
      </c>
      <c r="L45" s="308">
        <f t="shared" si="8"/>
        <v>0</v>
      </c>
      <c r="M45" s="308">
        <f t="shared" si="8"/>
        <v>0</v>
      </c>
      <c r="N45" s="308">
        <f t="shared" si="8"/>
        <v>0</v>
      </c>
      <c r="O45" s="308">
        <f t="shared" si="8"/>
        <v>0</v>
      </c>
    </row>
    <row r="46" spans="1:15" x14ac:dyDescent="0.3">
      <c r="A46" s="306"/>
      <c r="B46" s="1">
        <v>5</v>
      </c>
      <c r="C46" s="32" t="s">
        <v>521</v>
      </c>
      <c r="D46" s="307">
        <f>VLOOKUP(B46,'[51]2a'!$B$5:$H$31,3,0)*90%</f>
        <v>0</v>
      </c>
      <c r="E46" s="307">
        <f>VLOOKUP(B46,'[51]2a'!$B$5:$H$31,4,0)*90%</f>
        <v>0</v>
      </c>
      <c r="F46" s="307">
        <f>VLOOKUP(B46,'[51]2a'!$B$5:$H$31,5,0)*90%</f>
        <v>0</v>
      </c>
      <c r="G46" s="308">
        <f>VLOOKUP(B46,'[51]2a'!$B$5:$H$31,6,0)*90%</f>
        <v>0</v>
      </c>
      <c r="H46" s="308"/>
      <c r="I46" s="308"/>
      <c r="J46" s="308">
        <f>VLOOKUP(B46,'[51]2a'!$B$5:$H$31,7,0)*90%</f>
        <v>0</v>
      </c>
      <c r="K46" s="308">
        <f t="shared" si="9"/>
        <v>0</v>
      </c>
      <c r="L46" s="308">
        <f t="shared" si="8"/>
        <v>0</v>
      </c>
      <c r="M46" s="308">
        <f t="shared" si="8"/>
        <v>0</v>
      </c>
      <c r="N46" s="308">
        <f t="shared" si="8"/>
        <v>0</v>
      </c>
      <c r="O46" s="308">
        <f t="shared" si="8"/>
        <v>0</v>
      </c>
    </row>
    <row r="47" spans="1:15" x14ac:dyDescent="0.3">
      <c r="A47" s="309"/>
      <c r="B47" s="1">
        <v>6</v>
      </c>
      <c r="C47" s="2" t="s">
        <v>522</v>
      </c>
      <c r="D47" s="307">
        <f>VLOOKUP(B47,'[51]2a'!$B$5:$H$31,3,0)*90%</f>
        <v>39.957722100000005</v>
      </c>
      <c r="E47" s="307">
        <f>VLOOKUP(B47,'[51]2a'!$B$5:$H$31,4,0)*90%</f>
        <v>39.829790250000002</v>
      </c>
      <c r="F47" s="307">
        <f>VLOOKUP(B47,'[51]2a'!$B$5:$H$31,5,0)*90%</f>
        <v>42.533999999999999</v>
      </c>
      <c r="G47" s="308">
        <f>VLOOKUP(B47,'[51]2a'!$B$5:$H$31,6,0)*90%</f>
        <v>50.913000000000004</v>
      </c>
      <c r="H47" s="308"/>
      <c r="I47" s="308"/>
      <c r="J47" s="308">
        <f>VLOOKUP(B47,'[51]2a'!$B$5:$H$31,7,0)*90%</f>
        <v>64.340999999999994</v>
      </c>
      <c r="K47" s="308">
        <f t="shared" si="9"/>
        <v>0</v>
      </c>
      <c r="L47" s="308">
        <f t="shared" si="8"/>
        <v>0</v>
      </c>
      <c r="M47" s="308">
        <f t="shared" si="8"/>
        <v>0</v>
      </c>
      <c r="N47" s="308">
        <f t="shared" si="8"/>
        <v>0</v>
      </c>
      <c r="O47" s="308">
        <f t="shared" si="8"/>
        <v>0</v>
      </c>
    </row>
    <row r="48" spans="1:15" x14ac:dyDescent="0.3">
      <c r="A48" s="306"/>
      <c r="B48" s="1">
        <v>7</v>
      </c>
      <c r="C48" s="32" t="s">
        <v>523</v>
      </c>
      <c r="D48" s="307">
        <f>VLOOKUP(B48,'[51]2a'!$B$5:$H$31,3,0)*90%</f>
        <v>29.827169010000002</v>
      </c>
      <c r="E48" s="307">
        <f>VLOOKUP(B48,'[51]2a'!$B$5:$H$31,4,0)*90%</f>
        <v>29.924690760000001</v>
      </c>
      <c r="F48" s="307">
        <f>VLOOKUP(B48,'[51]2a'!$B$5:$H$31,5,0)*90%</f>
        <v>30.798000000000005</v>
      </c>
      <c r="G48" s="308">
        <f>VLOOKUP(B48,'[51]2a'!$B$5:$H$31,6,0)*90%</f>
        <v>38.817</v>
      </c>
      <c r="H48" s="308"/>
      <c r="I48" s="308"/>
      <c r="J48" s="308">
        <f>VLOOKUP(B48,'[51]2a'!$B$5:$H$31,7,0)*90%</f>
        <v>43.847999999999992</v>
      </c>
      <c r="K48" s="308">
        <f t="shared" si="9"/>
        <v>0</v>
      </c>
      <c r="L48" s="308">
        <f t="shared" si="8"/>
        <v>0</v>
      </c>
      <c r="M48" s="308">
        <f t="shared" si="8"/>
        <v>0</v>
      </c>
      <c r="N48" s="308">
        <f t="shared" si="8"/>
        <v>0</v>
      </c>
      <c r="O48" s="308">
        <f t="shared" si="8"/>
        <v>0</v>
      </c>
    </row>
    <row r="49" spans="1:15" x14ac:dyDescent="0.3">
      <c r="A49" s="306"/>
      <c r="B49" s="1">
        <v>8</v>
      </c>
      <c r="C49" s="32" t="s">
        <v>524</v>
      </c>
      <c r="D49" s="307">
        <f>VLOOKUP(B49,'[51]2a'!$B$5:$H$31,3,0)*90%</f>
        <v>35.625986820000001</v>
      </c>
      <c r="E49" s="307">
        <f>VLOOKUP(B49,'[51]2a'!$B$5:$H$31,4,0)*90%</f>
        <v>41.009842800000001</v>
      </c>
      <c r="F49" s="307">
        <f>VLOOKUP(B49,'[51]2a'!$B$5:$H$31,5,0)*90%</f>
        <v>466.30799999999999</v>
      </c>
      <c r="G49" s="308">
        <f>VLOOKUP(B49,'[51]2a'!$B$5:$H$31,6,0)*90%</f>
        <v>325.15199999999999</v>
      </c>
      <c r="H49" s="308"/>
      <c r="I49" s="308"/>
      <c r="J49" s="308">
        <f>VLOOKUP(B49,'[51]2a'!$B$5:$H$31,7,0)*90%</f>
        <v>90</v>
      </c>
      <c r="K49" s="308">
        <f t="shared" si="9"/>
        <v>0</v>
      </c>
      <c r="L49" s="308">
        <f t="shared" si="8"/>
        <v>0</v>
      </c>
      <c r="M49" s="308">
        <f t="shared" si="8"/>
        <v>0</v>
      </c>
      <c r="N49" s="308">
        <f t="shared" si="8"/>
        <v>0</v>
      </c>
      <c r="O49" s="308">
        <f t="shared" si="8"/>
        <v>0</v>
      </c>
    </row>
    <row r="50" spans="1:15" x14ac:dyDescent="0.3">
      <c r="A50" s="306"/>
      <c r="B50" s="1">
        <v>9</v>
      </c>
      <c r="C50" s="32" t="s">
        <v>525</v>
      </c>
      <c r="D50" s="307">
        <f>VLOOKUP(B50,'[51]2a'!$B$5:$H$31,3,0)*90%</f>
        <v>0</v>
      </c>
      <c r="E50" s="307">
        <f>VLOOKUP(B50,'[51]2a'!$B$5:$H$31,4,0)*90%</f>
        <v>0</v>
      </c>
      <c r="F50" s="307">
        <f>VLOOKUP(B50,'[51]2a'!$B$5:$H$31,5,0)*90%</f>
        <v>0</v>
      </c>
      <c r="G50" s="308">
        <f>VLOOKUP(B50,'[51]2a'!$B$5:$H$31,6,0)*90%</f>
        <v>0</v>
      </c>
      <c r="H50" s="308"/>
      <c r="I50" s="308"/>
      <c r="J50" s="308">
        <f>VLOOKUP(B50,'[51]2a'!$B$5:$H$31,7,0)*90%</f>
        <v>0</v>
      </c>
      <c r="K50" s="308">
        <f t="shared" si="9"/>
        <v>0</v>
      </c>
      <c r="L50" s="308">
        <f t="shared" si="8"/>
        <v>0</v>
      </c>
      <c r="M50" s="308">
        <f t="shared" si="8"/>
        <v>0</v>
      </c>
      <c r="N50" s="308">
        <f t="shared" si="8"/>
        <v>0</v>
      </c>
      <c r="O50" s="308">
        <f t="shared" si="8"/>
        <v>0</v>
      </c>
    </row>
    <row r="51" spans="1:15" x14ac:dyDescent="0.3">
      <c r="A51" s="306"/>
      <c r="B51" s="1">
        <v>10</v>
      </c>
      <c r="C51" s="32" t="s">
        <v>526</v>
      </c>
      <c r="D51" s="307">
        <f>VLOOKUP(B51,'[51]2a'!$B$5:$H$31,3,0)*90%</f>
        <v>0</v>
      </c>
      <c r="E51" s="307">
        <f>VLOOKUP(B51,'[51]2a'!$B$5:$H$31,4,0)*90%</f>
        <v>0</v>
      </c>
      <c r="F51" s="307">
        <f>VLOOKUP(B51,'[51]2a'!$B$5:$H$31,5,0)*90%</f>
        <v>0</v>
      </c>
      <c r="G51" s="308">
        <f>VLOOKUP(B51,'[51]2a'!$B$5:$H$31,6,0)*90%</f>
        <v>0.45900000000000002</v>
      </c>
      <c r="H51" s="308"/>
      <c r="I51" s="308"/>
      <c r="J51" s="308">
        <f>VLOOKUP(B51,'[51]2a'!$B$5:$H$31,7,0)*90%</f>
        <v>0.18000000000000002</v>
      </c>
      <c r="K51" s="308">
        <f t="shared" si="9"/>
        <v>0</v>
      </c>
      <c r="L51" s="308">
        <f t="shared" si="8"/>
        <v>0</v>
      </c>
      <c r="M51" s="308">
        <f t="shared" si="8"/>
        <v>0</v>
      </c>
      <c r="N51" s="308">
        <f t="shared" si="8"/>
        <v>0</v>
      </c>
      <c r="O51" s="308">
        <f t="shared" si="8"/>
        <v>0</v>
      </c>
    </row>
    <row r="52" spans="1:15" x14ac:dyDescent="0.3">
      <c r="A52" s="306"/>
      <c r="B52" s="1">
        <v>11</v>
      </c>
      <c r="C52" s="32" t="s">
        <v>527</v>
      </c>
      <c r="D52" s="307">
        <f>VLOOKUP(B52,'[51]2a'!$B$5:$H$31,3,0)*90%</f>
        <v>-1.368135E-2</v>
      </c>
      <c r="E52" s="307">
        <f>VLOOKUP(B52,'[51]2a'!$B$5:$H$31,4,0)*90%</f>
        <v>-1.1902320000000001E-2</v>
      </c>
      <c r="F52" s="307">
        <f>VLOOKUP(B52,'[51]2a'!$B$5:$H$31,5,0)*90%</f>
        <v>0</v>
      </c>
      <c r="G52" s="308">
        <f>VLOOKUP(B52,'[51]2a'!$B$5:$H$31,6,0)*90%</f>
        <v>-1.8000000000000002E-2</v>
      </c>
      <c r="H52" s="308"/>
      <c r="I52" s="308"/>
      <c r="J52" s="308">
        <f>VLOOKUP(B52,'[51]2a'!$B$5:$H$31,7,0)*90%</f>
        <v>8.1000000000000003E-2</v>
      </c>
      <c r="K52" s="308">
        <f t="shared" si="9"/>
        <v>0</v>
      </c>
      <c r="L52" s="308">
        <f t="shared" si="8"/>
        <v>0</v>
      </c>
      <c r="M52" s="308">
        <f t="shared" si="8"/>
        <v>0</v>
      </c>
      <c r="N52" s="308">
        <f t="shared" si="8"/>
        <v>0</v>
      </c>
      <c r="O52" s="308">
        <f t="shared" si="8"/>
        <v>0</v>
      </c>
    </row>
    <row r="53" spans="1:15" x14ac:dyDescent="0.3">
      <c r="A53" s="306"/>
      <c r="B53" s="1">
        <v>12</v>
      </c>
      <c r="C53" s="32" t="s">
        <v>528</v>
      </c>
      <c r="D53" s="307">
        <f>VLOOKUP(B53,'[51]2a'!$B$5:$H$31,3,0)*90%</f>
        <v>22.737977729999997</v>
      </c>
      <c r="E53" s="307">
        <f>VLOOKUP(B53,'[51]2a'!$B$5:$H$31,4,0)*90%</f>
        <v>30.72452822999999</v>
      </c>
      <c r="F53" s="307">
        <f>VLOOKUP(B53,'[51]2a'!$B$5:$H$31,5,0)*90%</f>
        <v>31.49100000000001</v>
      </c>
      <c r="G53" s="308">
        <f>VLOOKUP(B53,'[51]2a'!$B$5:$H$31,6,0)*90%</f>
        <v>31.661999999999999</v>
      </c>
      <c r="H53" s="308"/>
      <c r="I53" s="308"/>
      <c r="J53" s="308">
        <f>VLOOKUP(B53,'[51]2a'!$B$5:$H$31,7,0)*90%</f>
        <v>32.210999999999991</v>
      </c>
      <c r="K53" s="308">
        <f t="shared" si="9"/>
        <v>99.256410000000002</v>
      </c>
      <c r="L53" s="308">
        <f t="shared" si="8"/>
        <v>106.2043587</v>
      </c>
      <c r="M53" s="308">
        <f t="shared" si="8"/>
        <v>134.879535549</v>
      </c>
      <c r="N53" s="308">
        <f t="shared" si="8"/>
        <v>144.32110303743002</v>
      </c>
      <c r="O53" s="308">
        <f t="shared" si="8"/>
        <v>154.42358025005012</v>
      </c>
    </row>
    <row r="54" spans="1:15" x14ac:dyDescent="0.3">
      <c r="A54" s="306"/>
      <c r="B54" s="1">
        <v>13</v>
      </c>
      <c r="C54" s="32" t="s">
        <v>529</v>
      </c>
      <c r="D54" s="307">
        <f>VLOOKUP(B54,'[51]2a'!$B$5:$H$31,3,0)*90%</f>
        <v>0</v>
      </c>
      <c r="E54" s="307">
        <f>VLOOKUP(B54,'[51]2a'!$B$5:$H$31,4,0)*90%</f>
        <v>0</v>
      </c>
      <c r="F54" s="307">
        <f>VLOOKUP(B54,'[51]2a'!$B$5:$H$31,5,0)*90%</f>
        <v>0</v>
      </c>
      <c r="G54" s="308">
        <f>VLOOKUP(B54,'[51]2a'!$B$5:$H$31,6,0)*90%</f>
        <v>0</v>
      </c>
      <c r="H54" s="308"/>
      <c r="I54" s="308"/>
      <c r="J54" s="308">
        <f>VLOOKUP(B54,'[51]2a'!$B$5:$H$31,7,0)*90%</f>
        <v>0</v>
      </c>
      <c r="K54" s="308">
        <f t="shared" si="9"/>
        <v>0</v>
      </c>
      <c r="L54" s="308">
        <f t="shared" si="8"/>
        <v>0</v>
      </c>
      <c r="M54" s="308">
        <f t="shared" si="8"/>
        <v>0</v>
      </c>
      <c r="N54" s="308">
        <f t="shared" si="8"/>
        <v>0</v>
      </c>
      <c r="O54" s="308">
        <f t="shared" si="8"/>
        <v>0</v>
      </c>
    </row>
    <row r="55" spans="1:15" x14ac:dyDescent="0.3">
      <c r="A55" s="306"/>
      <c r="B55" s="1">
        <v>14</v>
      </c>
      <c r="C55" s="32" t="s">
        <v>530</v>
      </c>
      <c r="D55" s="307">
        <f>VLOOKUP(B55,'[51]2a'!$B$5:$H$31,3,0)*90%</f>
        <v>9.6201000000000012E-3</v>
      </c>
      <c r="E55" s="307">
        <f>VLOOKUP(B55,'[51]2a'!$B$5:$H$31,4,0)*90%</f>
        <v>9.162E-3</v>
      </c>
      <c r="F55" s="307">
        <f>VLOOKUP(B55,'[51]2a'!$B$5:$H$31,5,0)*90%</f>
        <v>0</v>
      </c>
      <c r="G55" s="308">
        <f>VLOOKUP(B55,'[51]2a'!$B$5:$H$31,6,0)*90%</f>
        <v>0</v>
      </c>
      <c r="H55" s="308"/>
      <c r="I55" s="308"/>
      <c r="J55" s="308">
        <f>VLOOKUP(B55,'[51]2a'!$B$5:$H$31,7,0)*90%</f>
        <v>0</v>
      </c>
      <c r="K55" s="308">
        <f t="shared" si="9"/>
        <v>2.8793700000000007</v>
      </c>
      <c r="L55" s="308">
        <f t="shared" si="8"/>
        <v>3.0809259000000004</v>
      </c>
      <c r="M55" s="308">
        <f t="shared" si="8"/>
        <v>3.9127758930000005</v>
      </c>
      <c r="N55" s="308">
        <f t="shared" si="8"/>
        <v>4.1866702055100005</v>
      </c>
      <c r="O55" s="308">
        <f t="shared" si="8"/>
        <v>4.4797371198957014</v>
      </c>
    </row>
    <row r="56" spans="1:15" x14ac:dyDescent="0.3">
      <c r="A56" s="306"/>
      <c r="B56" s="1">
        <v>15</v>
      </c>
      <c r="C56" s="32" t="s">
        <v>531</v>
      </c>
      <c r="D56" s="307">
        <f>VLOOKUP(B56,'[51]2a'!$B$5:$H$31,3,0)*90%</f>
        <v>0</v>
      </c>
      <c r="E56" s="307">
        <f>VLOOKUP(B56,'[51]2a'!$B$5:$H$31,4,0)*90%</f>
        <v>0</v>
      </c>
      <c r="F56" s="307">
        <f>VLOOKUP(B56,'[51]2a'!$B$5:$H$31,5,0)*90%</f>
        <v>0</v>
      </c>
      <c r="G56" s="308">
        <f>VLOOKUP(B56,'[51]2a'!$B$5:$H$31,6,0)*90%</f>
        <v>0</v>
      </c>
      <c r="H56" s="308"/>
      <c r="I56" s="308"/>
      <c r="J56" s="308">
        <f>VLOOKUP(B56,'[51]2a'!$B$5:$H$31,7,0)*90%</f>
        <v>0</v>
      </c>
      <c r="K56" s="308">
        <f t="shared" si="9"/>
        <v>0</v>
      </c>
      <c r="L56" s="308">
        <f t="shared" si="8"/>
        <v>0</v>
      </c>
      <c r="M56" s="308">
        <f t="shared" si="8"/>
        <v>0</v>
      </c>
      <c r="N56" s="308">
        <f t="shared" si="8"/>
        <v>0</v>
      </c>
      <c r="O56" s="308">
        <f t="shared" si="8"/>
        <v>0</v>
      </c>
    </row>
    <row r="57" spans="1:15" x14ac:dyDescent="0.3">
      <c r="A57" s="306"/>
      <c r="B57" s="1">
        <v>16</v>
      </c>
      <c r="C57" s="32" t="s">
        <v>532</v>
      </c>
      <c r="D57" s="307">
        <f>VLOOKUP(B57,'[51]2a'!$B$5:$H$31,3,0)*90%</f>
        <v>3.8826000000000004E-3</v>
      </c>
      <c r="E57" s="307">
        <f>VLOOKUP(B57,'[51]2a'!$B$5:$H$31,4,0)*90%</f>
        <v>3.8826000000000004E-3</v>
      </c>
      <c r="F57" s="307">
        <f>VLOOKUP(B57,'[51]2a'!$B$5:$H$31,5,0)*90%</f>
        <v>0</v>
      </c>
      <c r="G57" s="308">
        <f>VLOOKUP(B57,'[51]2a'!$B$5:$H$31,6,0)*90%</f>
        <v>0</v>
      </c>
      <c r="H57" s="308"/>
      <c r="I57" s="308"/>
      <c r="J57" s="308">
        <f>VLOOKUP(B57,'[51]2a'!$B$5:$H$31,7,0)*90%</f>
        <v>0</v>
      </c>
      <c r="K57" s="308">
        <f t="shared" si="9"/>
        <v>383.71698000000009</v>
      </c>
      <c r="L57" s="308">
        <f t="shared" si="8"/>
        <v>410.57716860000011</v>
      </c>
      <c r="M57" s="308">
        <f t="shared" si="8"/>
        <v>521.43300412200017</v>
      </c>
      <c r="N57" s="308">
        <f t="shared" si="8"/>
        <v>557.93331441054011</v>
      </c>
      <c r="O57" s="308">
        <f t="shared" si="8"/>
        <v>596.98864641927787</v>
      </c>
    </row>
    <row r="58" spans="1:15" x14ac:dyDescent="0.3">
      <c r="B58" s="1">
        <v>17</v>
      </c>
      <c r="C58" s="32" t="s">
        <v>533</v>
      </c>
      <c r="D58" s="307">
        <f>VLOOKUP(B58,'[51]2a'!$B$5:$H$31,3,0)*90%</f>
        <v>1492.8006588299997</v>
      </c>
      <c r="E58" s="307">
        <f>VLOOKUP(B58,'[51]2a'!$B$5:$H$31,4,0)*90%</f>
        <v>1531.9723869900001</v>
      </c>
      <c r="F58" s="307">
        <f>VLOOKUP(B58,'[51]2a'!$B$5:$H$31,5,0)*90%</f>
        <v>2076.8130000000006</v>
      </c>
      <c r="G58" s="308">
        <f>VLOOKUP(B58,'[51]2a'!$B$5:$H$31,6,0)*90%</f>
        <v>2422.7100000000005</v>
      </c>
      <c r="H58" s="308"/>
      <c r="I58" s="308"/>
      <c r="J58" s="308">
        <f>VLOOKUP(B58,'[51]2a'!$B$5:$H$31,7,0)*90%</f>
        <v>2240.0369999999998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</row>
    <row r="59" spans="1:15" x14ac:dyDescent="0.3">
      <c r="A59" s="306"/>
      <c r="B59" s="1">
        <v>18</v>
      </c>
      <c r="C59" s="32" t="s">
        <v>534</v>
      </c>
      <c r="D59" s="307">
        <f>VLOOKUP(B59,'[51]2a'!$B$5:$H$31,3,0)*90%</f>
        <v>174.02142770999998</v>
      </c>
      <c r="E59" s="307">
        <f>VLOOKUP(B59,'[51]2a'!$B$5:$H$31,4,0)*90%</f>
        <v>174.58059366000001</v>
      </c>
      <c r="F59" s="307">
        <f>VLOOKUP(B59,'[51]2a'!$B$5:$H$31,5,0)*90%</f>
        <v>-18.018000000000001</v>
      </c>
      <c r="G59" s="308">
        <f>VLOOKUP(B59,'[51]2a'!$B$5:$H$31,6,0)*90%</f>
        <v>347.15700000000004</v>
      </c>
      <c r="H59" s="308"/>
      <c r="I59" s="308"/>
      <c r="J59" s="308">
        <f>VLOOKUP(B59,'[51]2a'!$B$5:$H$31,7,0)*90%</f>
        <v>82.62</v>
      </c>
      <c r="K59" s="308">
        <f>90%*K26</f>
        <v>623.04228000000012</v>
      </c>
      <c r="L59" s="308">
        <f t="shared" ref="L59:O59" si="10">90%*L26</f>
        <v>672.88566240000011</v>
      </c>
      <c r="M59" s="308">
        <f t="shared" si="10"/>
        <v>861.29364787200029</v>
      </c>
      <c r="N59" s="308">
        <f t="shared" si="10"/>
        <v>930.19713970176042</v>
      </c>
      <c r="O59" s="308">
        <f t="shared" si="10"/>
        <v>1004.6129108779013</v>
      </c>
    </row>
    <row r="60" spans="1:15" x14ac:dyDescent="0.3">
      <c r="A60" s="306"/>
      <c r="B60" s="1">
        <f>+B59+0.1</f>
        <v>18.100000000000001</v>
      </c>
      <c r="C60" s="32" t="s">
        <v>535</v>
      </c>
      <c r="D60" s="307">
        <f>VLOOKUP(B60,'[51]2a'!$B$5:$H$31,3,0)*90%</f>
        <v>73.896523380000005</v>
      </c>
      <c r="E60" s="307">
        <f>VLOOKUP(B60,'[51]2a'!$B$5:$H$31,4,0)*90%</f>
        <v>79.709521769999995</v>
      </c>
      <c r="F60" s="307">
        <f>VLOOKUP(B60,'[51]2a'!$B$5:$H$31,5,0)*90%</f>
        <v>90.072000000000017</v>
      </c>
      <c r="G60" s="308">
        <f>VLOOKUP(B60,'[51]2a'!$B$5:$H$31,6,0)*90%</f>
        <v>99.728999999999999</v>
      </c>
      <c r="H60" s="308"/>
      <c r="I60" s="308"/>
      <c r="J60" s="308">
        <f>VLOOKUP(B60,'[51]2a'!$B$5:$H$31,7,0)*90%</f>
        <v>130.63500000000002</v>
      </c>
      <c r="K60" s="308">
        <f t="shared" ref="K60:O65" si="11">90%*K27</f>
        <v>119.65275000000003</v>
      </c>
      <c r="L60" s="308">
        <f t="shared" si="11"/>
        <v>128.02844250000004</v>
      </c>
      <c r="M60" s="308">
        <f t="shared" si="11"/>
        <v>162.59612197500005</v>
      </c>
      <c r="N60" s="308">
        <f t="shared" si="11"/>
        <v>173.97785051325005</v>
      </c>
      <c r="O60" s="308">
        <f t="shared" si="11"/>
        <v>186.15630004917756</v>
      </c>
    </row>
    <row r="61" spans="1:15" x14ac:dyDescent="0.3">
      <c r="A61" s="306"/>
      <c r="B61" s="1">
        <f>+B60+0.1</f>
        <v>18.200000000000003</v>
      </c>
      <c r="C61" s="32" t="s">
        <v>536</v>
      </c>
      <c r="D61" s="307">
        <v>0</v>
      </c>
      <c r="E61" s="307">
        <v>0</v>
      </c>
      <c r="F61" s="307">
        <v>0</v>
      </c>
      <c r="G61" s="308">
        <v>0</v>
      </c>
      <c r="H61" s="308"/>
      <c r="I61" s="308"/>
      <c r="J61" s="308">
        <v>0</v>
      </c>
      <c r="K61" s="308">
        <f t="shared" si="11"/>
        <v>0</v>
      </c>
      <c r="L61" s="308">
        <f t="shared" si="11"/>
        <v>0</v>
      </c>
      <c r="M61" s="308">
        <f t="shared" si="11"/>
        <v>0</v>
      </c>
      <c r="N61" s="308">
        <f t="shared" si="11"/>
        <v>0</v>
      </c>
      <c r="O61" s="308">
        <f t="shared" si="11"/>
        <v>0</v>
      </c>
    </row>
    <row r="62" spans="1:15" x14ac:dyDescent="0.3">
      <c r="A62" s="306"/>
      <c r="B62" s="1">
        <f>+B61+0.1</f>
        <v>18.300000000000004</v>
      </c>
      <c r="C62" s="32" t="s">
        <v>537</v>
      </c>
      <c r="D62" s="307">
        <v>0</v>
      </c>
      <c r="E62" s="307">
        <v>0</v>
      </c>
      <c r="F62" s="307">
        <v>0</v>
      </c>
      <c r="G62" s="308">
        <v>0</v>
      </c>
      <c r="H62" s="308"/>
      <c r="I62" s="308"/>
      <c r="J62" s="308">
        <v>0</v>
      </c>
      <c r="K62" s="308">
        <f t="shared" si="11"/>
        <v>0</v>
      </c>
      <c r="L62" s="308">
        <f t="shared" si="11"/>
        <v>0</v>
      </c>
      <c r="M62" s="308">
        <f t="shared" si="11"/>
        <v>0</v>
      </c>
      <c r="N62" s="308">
        <f t="shared" si="11"/>
        <v>0</v>
      </c>
      <c r="O62" s="308">
        <f t="shared" si="11"/>
        <v>0</v>
      </c>
    </row>
    <row r="63" spans="1:15" x14ac:dyDescent="0.3">
      <c r="A63" s="306"/>
      <c r="B63" s="1">
        <f>+B62+0.1</f>
        <v>18.400000000000006</v>
      </c>
      <c r="C63" s="32" t="s">
        <v>538</v>
      </c>
      <c r="D63" s="307">
        <v>0</v>
      </c>
      <c r="E63" s="307">
        <v>0</v>
      </c>
      <c r="F63" s="307">
        <v>0</v>
      </c>
      <c r="G63" s="308">
        <v>0</v>
      </c>
      <c r="H63" s="308"/>
      <c r="I63" s="308"/>
      <c r="J63" s="308">
        <v>0</v>
      </c>
      <c r="K63" s="308">
        <f t="shared" si="11"/>
        <v>0</v>
      </c>
      <c r="L63" s="308">
        <f t="shared" si="11"/>
        <v>0</v>
      </c>
      <c r="M63" s="308">
        <f t="shared" si="11"/>
        <v>0</v>
      </c>
      <c r="N63" s="308">
        <f t="shared" si="11"/>
        <v>0</v>
      </c>
      <c r="O63" s="308">
        <f t="shared" si="11"/>
        <v>0</v>
      </c>
    </row>
    <row r="64" spans="1:15" ht="28" x14ac:dyDescent="0.3">
      <c r="A64" s="310"/>
      <c r="B64" s="1">
        <v>19</v>
      </c>
      <c r="C64" s="37" t="s">
        <v>539</v>
      </c>
      <c r="D64" s="307">
        <f>VLOOKUP(B64,'[51]2a'!$B$5:$H$31,3,0)*90%</f>
        <v>0</v>
      </c>
      <c r="E64" s="307">
        <f>VLOOKUP(B64,'[51]2a'!$B$5:$H$31,4,0)*90%</f>
        <v>0</v>
      </c>
      <c r="F64" s="307">
        <f>VLOOKUP(B64,'[51]2a'!$B$5:$H$31,5,0)*90%</f>
        <v>0</v>
      </c>
      <c r="G64" s="308">
        <f>VLOOKUP(B64,'[51]2a'!$B$5:$H$31,6,0)*90%</f>
        <v>0</v>
      </c>
      <c r="H64" s="308"/>
      <c r="I64" s="308"/>
      <c r="J64" s="308">
        <f>VLOOKUP(B64,'[51]2a'!$B$5:$H$31,7,0)*90%</f>
        <v>0</v>
      </c>
      <c r="K64" s="308">
        <f t="shared" si="11"/>
        <v>0</v>
      </c>
      <c r="L64" s="308">
        <f t="shared" si="11"/>
        <v>0</v>
      </c>
      <c r="M64" s="308">
        <f t="shared" si="11"/>
        <v>0</v>
      </c>
      <c r="N64" s="308">
        <f t="shared" si="11"/>
        <v>0</v>
      </c>
      <c r="O64" s="308">
        <f t="shared" si="11"/>
        <v>0</v>
      </c>
    </row>
    <row r="65" spans="1:15" x14ac:dyDescent="0.3">
      <c r="A65" s="306"/>
      <c r="B65" s="1">
        <v>20</v>
      </c>
      <c r="C65" s="32" t="s">
        <v>403</v>
      </c>
      <c r="D65" s="307">
        <f>VLOOKUP(B65,'[51]2a'!$B$5:$H$31,3,0)*90%</f>
        <v>0</v>
      </c>
      <c r="E65" s="307">
        <f>VLOOKUP(B65,'[51]2a'!$B$5:$H$31,4,0)*90%</f>
        <v>0</v>
      </c>
      <c r="F65" s="307">
        <f>VLOOKUP(B65,'[51]2a'!$B$5:$H$31,5,0)*90%</f>
        <v>0</v>
      </c>
      <c r="G65" s="308">
        <f>VLOOKUP(B65,'[51]2a'!$B$5:$H$31,6,0)*90%</f>
        <v>0</v>
      </c>
      <c r="H65" s="308"/>
      <c r="I65" s="308"/>
      <c r="J65" s="308">
        <f>VLOOKUP(B65,'[51]2a'!$B$5:$H$31,7,0)*90%</f>
        <v>0</v>
      </c>
      <c r="K65" s="308">
        <f t="shared" si="11"/>
        <v>0</v>
      </c>
      <c r="L65" s="308">
        <f t="shared" si="11"/>
        <v>0</v>
      </c>
      <c r="M65" s="308">
        <f t="shared" si="11"/>
        <v>0</v>
      </c>
      <c r="N65" s="308">
        <f t="shared" si="11"/>
        <v>0</v>
      </c>
      <c r="O65" s="308">
        <f t="shared" si="11"/>
        <v>0</v>
      </c>
    </row>
    <row r="66" spans="1:15" x14ac:dyDescent="0.3">
      <c r="A66" s="49"/>
      <c r="B66" s="6">
        <v>21</v>
      </c>
      <c r="C66" s="34" t="s">
        <v>540</v>
      </c>
      <c r="D66" s="311">
        <f>SUM(D42:D65)</f>
        <v>3233.5192687499994</v>
      </c>
      <c r="E66" s="311">
        <f t="shared" ref="E66:J66" si="12">SUM(E42:E65)</f>
        <v>3318.2348894100005</v>
      </c>
      <c r="F66" s="311">
        <f t="shared" si="12"/>
        <v>4225.6800000000012</v>
      </c>
      <c r="G66" s="311">
        <f t="shared" si="12"/>
        <v>5292.3060000000005</v>
      </c>
      <c r="H66" s="311">
        <f t="shared" si="12"/>
        <v>0</v>
      </c>
      <c r="I66" s="311">
        <f t="shared" si="12"/>
        <v>0</v>
      </c>
      <c r="J66" s="311">
        <f t="shared" si="12"/>
        <v>4693.3289999999997</v>
      </c>
      <c r="K66" s="126">
        <f>SUM(K42:K65)</f>
        <v>3159.6516899999997</v>
      </c>
      <c r="L66" s="126">
        <f t="shared" ref="L66:O66" si="13">SUM(L42:L65)</f>
        <v>3387.0577310999993</v>
      </c>
      <c r="M66" s="126">
        <f t="shared" si="13"/>
        <v>4308.2921751209988</v>
      </c>
      <c r="N66" s="126">
        <f t="shared" si="13"/>
        <v>4618.4855638581894</v>
      </c>
      <c r="O66" s="126">
        <f t="shared" si="13"/>
        <v>4951.0815247252813</v>
      </c>
    </row>
    <row r="67" spans="1:15" x14ac:dyDescent="0.3">
      <c r="A67" s="306"/>
      <c r="B67" s="1">
        <v>22</v>
      </c>
      <c r="C67" s="32" t="s">
        <v>541</v>
      </c>
      <c r="D67" s="307">
        <f>VLOOKUP(B67,'[51]2a'!$B$5:$H$31,3,0)*90%</f>
        <v>-80.56244916</v>
      </c>
      <c r="E67" s="307">
        <f>VLOOKUP(B67,'[51]2a'!$B$5:$H$31,3,0)*90%</f>
        <v>-80.56244916</v>
      </c>
      <c r="F67" s="307">
        <f>VLOOKUP(B67,'[51]2a'!$B$5:$H$31,5,0)*90%</f>
        <v>-77.805000000000007</v>
      </c>
      <c r="G67" s="308">
        <f>VLOOKUP(B67,'[51]2a'!$B$5:$H$31,6,0)*90%</f>
        <v>-88.00200000000001</v>
      </c>
      <c r="H67" s="307"/>
      <c r="I67" s="307"/>
      <c r="J67" s="308">
        <f>90%*J34</f>
        <v>-92.204999999999998</v>
      </c>
      <c r="K67" s="308">
        <f t="shared" ref="K67:O67" si="14">90%*K34</f>
        <v>0</v>
      </c>
      <c r="L67" s="308">
        <f t="shared" si="14"/>
        <v>0</v>
      </c>
      <c r="M67" s="308">
        <f t="shared" si="14"/>
        <v>0</v>
      </c>
      <c r="N67" s="308">
        <f t="shared" si="14"/>
        <v>0</v>
      </c>
      <c r="O67" s="308">
        <f t="shared" si="14"/>
        <v>0</v>
      </c>
    </row>
    <row r="68" spans="1:15" x14ac:dyDescent="0.25">
      <c r="A68" s="15"/>
      <c r="B68" s="6">
        <v>23</v>
      </c>
      <c r="C68" s="9" t="s">
        <v>542</v>
      </c>
      <c r="D68" s="312">
        <f>D66-D67</f>
        <v>3314.0817179099995</v>
      </c>
      <c r="E68" s="312">
        <f t="shared" ref="E68:O68" si="15">E66-E67</f>
        <v>3398.7973385700006</v>
      </c>
      <c r="F68" s="312">
        <f t="shared" si="15"/>
        <v>4303.4850000000015</v>
      </c>
      <c r="G68" s="312">
        <f t="shared" si="15"/>
        <v>5380.3080000000009</v>
      </c>
      <c r="H68" s="312">
        <f t="shared" si="15"/>
        <v>0</v>
      </c>
      <c r="I68" s="312">
        <f t="shared" si="15"/>
        <v>0</v>
      </c>
      <c r="J68" s="312">
        <f t="shared" si="15"/>
        <v>4785.5339999999997</v>
      </c>
      <c r="K68" s="127">
        <f t="shared" si="15"/>
        <v>3159.6516899999997</v>
      </c>
      <c r="L68" s="127">
        <f t="shared" si="15"/>
        <v>3387.0577310999993</v>
      </c>
      <c r="M68" s="127">
        <f t="shared" si="15"/>
        <v>4308.2921751209988</v>
      </c>
      <c r="N68" s="127">
        <f t="shared" si="15"/>
        <v>4618.4855638581894</v>
      </c>
      <c r="O68" s="127">
        <f t="shared" si="15"/>
        <v>4951.0815247252813</v>
      </c>
    </row>
    <row r="70" spans="1:15" x14ac:dyDescent="0.3">
      <c r="B70" s="48" t="s">
        <v>133</v>
      </c>
    </row>
    <row r="71" spans="1:15" x14ac:dyDescent="0.25">
      <c r="O71" s="15" t="s">
        <v>101</v>
      </c>
    </row>
    <row r="72" spans="1:15" ht="14.15" customHeight="1" x14ac:dyDescent="0.25">
      <c r="B72" s="930" t="s">
        <v>513</v>
      </c>
      <c r="C72" s="930" t="s">
        <v>102</v>
      </c>
      <c r="D72" s="7" t="s">
        <v>514</v>
      </c>
      <c r="E72" s="7" t="s">
        <v>515</v>
      </c>
      <c r="F72" s="7" t="s">
        <v>516</v>
      </c>
      <c r="G72" s="7" t="s">
        <v>104</v>
      </c>
      <c r="H72" s="986" t="s">
        <v>708</v>
      </c>
      <c r="I72" s="986"/>
      <c r="J72" s="986"/>
      <c r="K72" s="946" t="s">
        <v>105</v>
      </c>
      <c r="L72" s="946"/>
      <c r="M72" s="946"/>
      <c r="N72" s="946"/>
      <c r="O72" s="946"/>
    </row>
    <row r="73" spans="1:15" x14ac:dyDescent="0.25">
      <c r="B73" s="930"/>
      <c r="C73" s="930"/>
      <c r="D73" s="7" t="s">
        <v>214</v>
      </c>
      <c r="E73" s="7" t="s">
        <v>214</v>
      </c>
      <c r="F73" s="7" t="s">
        <v>214</v>
      </c>
      <c r="G73" s="7" t="s">
        <v>214</v>
      </c>
      <c r="H73" s="7" t="s">
        <v>108</v>
      </c>
      <c r="I73" s="7" t="s">
        <v>109</v>
      </c>
      <c r="J73" s="7" t="s">
        <v>215</v>
      </c>
      <c r="K73" s="7" t="s">
        <v>472</v>
      </c>
      <c r="L73" s="7" t="s">
        <v>473</v>
      </c>
      <c r="M73" s="7" t="s">
        <v>474</v>
      </c>
      <c r="N73" s="7" t="s">
        <v>475</v>
      </c>
      <c r="O73" s="7" t="s">
        <v>476</v>
      </c>
    </row>
    <row r="74" spans="1:15" x14ac:dyDescent="0.25">
      <c r="B74" s="1061"/>
      <c r="C74" s="930"/>
      <c r="D74" s="7" t="s">
        <v>111</v>
      </c>
      <c r="E74" s="7" t="s">
        <v>111</v>
      </c>
      <c r="F74" s="7" t="s">
        <v>111</v>
      </c>
      <c r="G74" s="7" t="s">
        <v>111</v>
      </c>
      <c r="H74" s="7" t="s">
        <v>113</v>
      </c>
      <c r="I74" s="7" t="s">
        <v>114</v>
      </c>
      <c r="J74" s="7" t="s">
        <v>111</v>
      </c>
      <c r="K74" s="7" t="s">
        <v>115</v>
      </c>
      <c r="L74" s="7" t="s">
        <v>115</v>
      </c>
      <c r="M74" s="7" t="s">
        <v>115</v>
      </c>
      <c r="N74" s="7" t="s">
        <v>115</v>
      </c>
      <c r="O74" s="7" t="s">
        <v>115</v>
      </c>
    </row>
    <row r="75" spans="1:15" x14ac:dyDescent="0.3">
      <c r="B75" s="1">
        <v>1</v>
      </c>
      <c r="C75" s="32" t="s">
        <v>517</v>
      </c>
      <c r="D75" s="307">
        <f>VLOOKUP(B75,'[51]2a'!$B$5:$H$31,3,0)*10%</f>
        <v>125.31523894</v>
      </c>
      <c r="E75" s="307">
        <f>VLOOKUP(B75,'[51]2a'!$B$5:$H$31,3,0)*10%</f>
        <v>125.31523894</v>
      </c>
      <c r="F75" s="307">
        <f>VLOOKUP(B75,'[51]2a'!$B$5:$H$31,4,0)*10%</f>
        <v>118.27793555000001</v>
      </c>
      <c r="G75" s="308">
        <f>VLOOKUP(B75,'[51]2a'!$B$5:$H$31,5,0)*10%</f>
        <v>121.50300000000003</v>
      </c>
      <c r="H75" s="308"/>
      <c r="I75" s="308"/>
      <c r="J75" s="308">
        <f>VLOOKUP(B75,'[51]2a'!$B$5:$H$31,5,0)*10%</f>
        <v>121.50300000000003</v>
      </c>
      <c r="K75" s="308">
        <f>10%*K10</f>
        <v>214.56709999999995</v>
      </c>
      <c r="L75" s="308">
        <f t="shared" ref="L75:O75" si="16">10%*L10</f>
        <v>229.58679699999993</v>
      </c>
      <c r="M75" s="308">
        <f t="shared" si="16"/>
        <v>291.57523218999989</v>
      </c>
      <c r="N75" s="308">
        <f t="shared" si="16"/>
        <v>311.98549844329995</v>
      </c>
      <c r="O75" s="308">
        <f t="shared" si="16"/>
        <v>333.82448333433098</v>
      </c>
    </row>
    <row r="76" spans="1:15" x14ac:dyDescent="0.3">
      <c r="B76" s="1">
        <v>2</v>
      </c>
      <c r="C76" s="32" t="s">
        <v>518</v>
      </c>
      <c r="D76" s="307">
        <f>VLOOKUP(B76,'[51]2a'!$B$5:$H$31,3,0)*10%</f>
        <v>9.2116760600000003</v>
      </c>
      <c r="E76" s="307">
        <f>VLOOKUP(B76,'[51]2a'!$B$5:$H$31,3,0)*10%</f>
        <v>9.2116760600000003</v>
      </c>
      <c r="F76" s="307">
        <f>VLOOKUP(B76,'[51]2a'!$B$5:$H$31,4,0)*10%</f>
        <v>17.3047033</v>
      </c>
      <c r="G76" s="308">
        <f>VLOOKUP(B76,'[51]2a'!$B$5:$H$31,5,0)*10%</f>
        <v>25.399000000000001</v>
      </c>
      <c r="H76" s="308"/>
      <c r="I76" s="308"/>
      <c r="J76" s="308">
        <f>VLOOKUP(B76,'[51]2a'!$B$5:$H$31,5,0)*10%</f>
        <v>25.399000000000001</v>
      </c>
      <c r="K76" s="308">
        <f t="shared" ref="K76:O90" si="17">10%*K11</f>
        <v>0</v>
      </c>
      <c r="L76" s="308">
        <f t="shared" si="17"/>
        <v>0</v>
      </c>
      <c r="M76" s="308">
        <f t="shared" si="17"/>
        <v>0</v>
      </c>
      <c r="N76" s="308">
        <f t="shared" si="17"/>
        <v>0</v>
      </c>
      <c r="O76" s="308">
        <f t="shared" si="17"/>
        <v>0</v>
      </c>
    </row>
    <row r="77" spans="1:15" x14ac:dyDescent="0.3">
      <c r="B77" s="1">
        <v>3</v>
      </c>
      <c r="C77" s="2" t="s">
        <v>519</v>
      </c>
      <c r="D77" s="307">
        <f>VLOOKUP(B77,'[51]2a'!$B$5:$H$31,3,0)*10%</f>
        <v>15.44344023</v>
      </c>
      <c r="E77" s="307">
        <f>VLOOKUP(B77,'[51]2a'!$B$5:$H$31,3,0)*10%</f>
        <v>15.44344023</v>
      </c>
      <c r="F77" s="307">
        <f>VLOOKUP(B77,'[51]2a'!$B$5:$H$31,4,0)*10%</f>
        <v>16.647898010000002</v>
      </c>
      <c r="G77" s="308">
        <f>VLOOKUP(B77,'[51]2a'!$B$5:$H$31,5,0)*10%</f>
        <v>18.106000000000002</v>
      </c>
      <c r="H77" s="308"/>
      <c r="I77" s="308"/>
      <c r="J77" s="308">
        <f>VLOOKUP(B77,'[51]2a'!$B$5:$H$31,5,0)*10%</f>
        <v>18.106000000000002</v>
      </c>
      <c r="K77" s="308">
        <f t="shared" si="17"/>
        <v>0</v>
      </c>
      <c r="L77" s="308">
        <f t="shared" si="17"/>
        <v>0</v>
      </c>
      <c r="M77" s="308">
        <f t="shared" si="17"/>
        <v>0</v>
      </c>
      <c r="N77" s="308">
        <f t="shared" si="17"/>
        <v>0</v>
      </c>
      <c r="O77" s="308">
        <f t="shared" si="17"/>
        <v>0</v>
      </c>
    </row>
    <row r="78" spans="1:15" x14ac:dyDescent="0.3">
      <c r="B78" s="1">
        <v>4</v>
      </c>
      <c r="C78" s="32" t="s">
        <v>520</v>
      </c>
      <c r="D78" s="307">
        <f>VLOOKUP(B78,'[51]2a'!$B$5:$H$31,3,0)*10%</f>
        <v>1.6576427500000002</v>
      </c>
      <c r="E78" s="307">
        <f>VLOOKUP(B78,'[51]2a'!$B$5:$H$31,3,0)*10%</f>
        <v>1.6576427500000002</v>
      </c>
      <c r="F78" s="307">
        <f>VLOOKUP(B78,'[51]2a'!$B$5:$H$31,4,0)*10%</f>
        <v>2.2675067700000002</v>
      </c>
      <c r="G78" s="308">
        <f>VLOOKUP(B78,'[51]2a'!$B$5:$H$31,5,0)*10%</f>
        <v>2.29</v>
      </c>
      <c r="H78" s="308"/>
      <c r="I78" s="308"/>
      <c r="J78" s="308">
        <f>VLOOKUP(B78,'[51]2a'!$B$5:$H$31,5,0)*10%</f>
        <v>2.29</v>
      </c>
      <c r="K78" s="308">
        <f t="shared" si="17"/>
        <v>0</v>
      </c>
      <c r="L78" s="308">
        <f t="shared" si="17"/>
        <v>0</v>
      </c>
      <c r="M78" s="308">
        <f t="shared" si="17"/>
        <v>0</v>
      </c>
      <c r="N78" s="308">
        <f t="shared" si="17"/>
        <v>0</v>
      </c>
      <c r="O78" s="308">
        <f t="shared" si="17"/>
        <v>0</v>
      </c>
    </row>
    <row r="79" spans="1:15" x14ac:dyDescent="0.3">
      <c r="B79" s="1">
        <v>5</v>
      </c>
      <c r="C79" s="32" t="s">
        <v>521</v>
      </c>
      <c r="D79" s="307">
        <f>VLOOKUP(B79,'[51]2a'!$B$5:$H$31,3,0)*10%</f>
        <v>0</v>
      </c>
      <c r="E79" s="307">
        <f>VLOOKUP(B79,'[51]2a'!$B$5:$H$31,3,0)*10%</f>
        <v>0</v>
      </c>
      <c r="F79" s="307">
        <f>VLOOKUP(B79,'[51]2a'!$B$5:$H$31,4,0)*10%</f>
        <v>0</v>
      </c>
      <c r="G79" s="308">
        <f>VLOOKUP(B79,'[51]2a'!$B$5:$H$31,5,0)*10%</f>
        <v>0</v>
      </c>
      <c r="H79" s="308"/>
      <c r="I79" s="308"/>
      <c r="J79" s="308">
        <f>VLOOKUP(B79,'[51]2a'!$B$5:$H$31,5,0)*10%</f>
        <v>0</v>
      </c>
      <c r="K79" s="308">
        <f t="shared" si="17"/>
        <v>0</v>
      </c>
      <c r="L79" s="308">
        <f t="shared" si="17"/>
        <v>0</v>
      </c>
      <c r="M79" s="308">
        <f t="shared" si="17"/>
        <v>0</v>
      </c>
      <c r="N79" s="308">
        <f t="shared" si="17"/>
        <v>0</v>
      </c>
      <c r="O79" s="308">
        <f t="shared" si="17"/>
        <v>0</v>
      </c>
    </row>
    <row r="80" spans="1:15" x14ac:dyDescent="0.3">
      <c r="B80" s="1">
        <v>6</v>
      </c>
      <c r="C80" s="2" t="s">
        <v>522</v>
      </c>
      <c r="D80" s="307">
        <f>VLOOKUP(B80,'[51]2a'!$B$5:$H$31,3,0)*10%</f>
        <v>4.4397469000000003</v>
      </c>
      <c r="E80" s="307">
        <f>VLOOKUP(B80,'[51]2a'!$B$5:$H$31,3,0)*10%</f>
        <v>4.4397469000000003</v>
      </c>
      <c r="F80" s="307">
        <f>VLOOKUP(B80,'[51]2a'!$B$5:$H$31,4,0)*10%</f>
        <v>4.4255322499999998</v>
      </c>
      <c r="G80" s="308">
        <f>VLOOKUP(B80,'[51]2a'!$B$5:$H$31,5,0)*10%</f>
        <v>4.726</v>
      </c>
      <c r="H80" s="308"/>
      <c r="I80" s="308"/>
      <c r="J80" s="308">
        <f>VLOOKUP(B80,'[51]2a'!$B$5:$H$31,5,0)*10%</f>
        <v>4.726</v>
      </c>
      <c r="K80" s="308">
        <f t="shared" si="17"/>
        <v>0</v>
      </c>
      <c r="L80" s="308">
        <f t="shared" si="17"/>
        <v>0</v>
      </c>
      <c r="M80" s="308">
        <f t="shared" si="17"/>
        <v>0</v>
      </c>
      <c r="N80" s="308">
        <f t="shared" si="17"/>
        <v>0</v>
      </c>
      <c r="O80" s="308">
        <f t="shared" si="17"/>
        <v>0</v>
      </c>
    </row>
    <row r="81" spans="2:15" x14ac:dyDescent="0.3">
      <c r="B81" s="1">
        <v>7</v>
      </c>
      <c r="C81" s="32" t="s">
        <v>523</v>
      </c>
      <c r="D81" s="307">
        <f>VLOOKUP(B81,'[51]2a'!$B$5:$H$31,3,0)*10%</f>
        <v>3.3141298900000002</v>
      </c>
      <c r="E81" s="307">
        <f>VLOOKUP(B81,'[51]2a'!$B$5:$H$31,3,0)*10%</f>
        <v>3.3141298900000002</v>
      </c>
      <c r="F81" s="307">
        <f>VLOOKUP(B81,'[51]2a'!$B$5:$H$31,4,0)*10%</f>
        <v>3.3249656400000003</v>
      </c>
      <c r="G81" s="308">
        <f>VLOOKUP(B81,'[51]2a'!$B$5:$H$31,5,0)*10%</f>
        <v>3.4220000000000006</v>
      </c>
      <c r="H81" s="308"/>
      <c r="I81" s="308"/>
      <c r="J81" s="308">
        <f>VLOOKUP(B81,'[51]2a'!$B$5:$H$31,5,0)*10%</f>
        <v>3.4220000000000006</v>
      </c>
      <c r="K81" s="308">
        <f t="shared" si="17"/>
        <v>0</v>
      </c>
      <c r="L81" s="308">
        <f t="shared" si="17"/>
        <v>0</v>
      </c>
      <c r="M81" s="308">
        <f t="shared" si="17"/>
        <v>0</v>
      </c>
      <c r="N81" s="308">
        <f t="shared" si="17"/>
        <v>0</v>
      </c>
      <c r="O81" s="308">
        <f t="shared" si="17"/>
        <v>0</v>
      </c>
    </row>
    <row r="82" spans="2:15" x14ac:dyDescent="0.3">
      <c r="B82" s="1">
        <v>8</v>
      </c>
      <c r="C82" s="32" t="s">
        <v>524</v>
      </c>
      <c r="D82" s="307">
        <f>VLOOKUP(B82,'[51]2a'!$B$5:$H$31,3,0)*10%</f>
        <v>3.9584429800000005</v>
      </c>
      <c r="E82" s="307">
        <f>VLOOKUP(B82,'[51]2a'!$B$5:$H$31,3,0)*10%</f>
        <v>3.9584429800000005</v>
      </c>
      <c r="F82" s="307">
        <f>VLOOKUP(B82,'[51]2a'!$B$5:$H$31,4,0)*10%</f>
        <v>4.5566491999999998</v>
      </c>
      <c r="G82" s="308">
        <f>VLOOKUP(B82,'[51]2a'!$B$5:$H$31,5,0)*10%</f>
        <v>51.812000000000005</v>
      </c>
      <c r="H82" s="308"/>
      <c r="I82" s="308"/>
      <c r="J82" s="308">
        <f>VLOOKUP(B82,'[51]2a'!$B$5:$H$31,5,0)*10%</f>
        <v>51.812000000000005</v>
      </c>
      <c r="K82" s="308">
        <f t="shared" si="17"/>
        <v>0</v>
      </c>
      <c r="L82" s="308">
        <f t="shared" si="17"/>
        <v>0</v>
      </c>
      <c r="M82" s="308">
        <f t="shared" si="17"/>
        <v>0</v>
      </c>
      <c r="N82" s="308">
        <f t="shared" si="17"/>
        <v>0</v>
      </c>
      <c r="O82" s="308">
        <f t="shared" si="17"/>
        <v>0</v>
      </c>
    </row>
    <row r="83" spans="2:15" x14ac:dyDescent="0.3">
      <c r="B83" s="1">
        <v>9</v>
      </c>
      <c r="C83" s="32" t="s">
        <v>525</v>
      </c>
      <c r="D83" s="307">
        <f>VLOOKUP(B83,'[51]2a'!$B$5:$H$31,3,0)*10%</f>
        <v>0</v>
      </c>
      <c r="E83" s="307">
        <f>VLOOKUP(B83,'[51]2a'!$B$5:$H$31,3,0)*10%</f>
        <v>0</v>
      </c>
      <c r="F83" s="307">
        <f>VLOOKUP(B83,'[51]2a'!$B$5:$H$31,4,0)*10%</f>
        <v>0</v>
      </c>
      <c r="G83" s="308">
        <f>VLOOKUP(B83,'[51]2a'!$B$5:$H$31,5,0)*10%</f>
        <v>0</v>
      </c>
      <c r="H83" s="308"/>
      <c r="I83" s="308"/>
      <c r="J83" s="308">
        <f>VLOOKUP(B83,'[51]2a'!$B$5:$H$31,5,0)*10%</f>
        <v>0</v>
      </c>
      <c r="K83" s="308">
        <f t="shared" si="17"/>
        <v>0</v>
      </c>
      <c r="L83" s="308">
        <f t="shared" si="17"/>
        <v>0</v>
      </c>
      <c r="M83" s="308">
        <f t="shared" si="17"/>
        <v>0</v>
      </c>
      <c r="N83" s="308">
        <f t="shared" si="17"/>
        <v>0</v>
      </c>
      <c r="O83" s="308">
        <f t="shared" si="17"/>
        <v>0</v>
      </c>
    </row>
    <row r="84" spans="2:15" x14ac:dyDescent="0.3">
      <c r="B84" s="1">
        <v>10</v>
      </c>
      <c r="C84" s="32" t="s">
        <v>526</v>
      </c>
      <c r="D84" s="307">
        <f>VLOOKUP(B84,'[51]2a'!$B$5:$H$31,3,0)*10%</f>
        <v>0</v>
      </c>
      <c r="E84" s="307">
        <f>VLOOKUP(B84,'[51]2a'!$B$5:$H$31,3,0)*10%</f>
        <v>0</v>
      </c>
      <c r="F84" s="307">
        <f>VLOOKUP(B84,'[51]2a'!$B$5:$H$31,4,0)*10%</f>
        <v>0</v>
      </c>
      <c r="G84" s="308">
        <f>VLOOKUP(B84,'[51]2a'!$B$5:$H$31,5,0)*10%</f>
        <v>0</v>
      </c>
      <c r="H84" s="308"/>
      <c r="I84" s="308"/>
      <c r="J84" s="308">
        <f>VLOOKUP(B84,'[51]2a'!$B$5:$H$31,5,0)*10%</f>
        <v>0</v>
      </c>
      <c r="K84" s="308">
        <f t="shared" si="17"/>
        <v>0</v>
      </c>
      <c r="L84" s="308">
        <f t="shared" si="17"/>
        <v>0</v>
      </c>
      <c r="M84" s="308">
        <f t="shared" si="17"/>
        <v>0</v>
      </c>
      <c r="N84" s="308">
        <f t="shared" si="17"/>
        <v>0</v>
      </c>
      <c r="O84" s="308">
        <f t="shared" si="17"/>
        <v>0</v>
      </c>
    </row>
    <row r="85" spans="2:15" x14ac:dyDescent="0.3">
      <c r="B85" s="1">
        <v>11</v>
      </c>
      <c r="C85" s="32" t="s">
        <v>527</v>
      </c>
      <c r="D85" s="307">
        <f>VLOOKUP(B85,'[51]2a'!$B$5:$H$31,3,0)*10%</f>
        <v>-1.5201500000000001E-3</v>
      </c>
      <c r="E85" s="307">
        <f>VLOOKUP(B85,'[51]2a'!$B$5:$H$31,3,0)*10%</f>
        <v>-1.5201500000000001E-3</v>
      </c>
      <c r="F85" s="307">
        <f>VLOOKUP(B85,'[51]2a'!$B$5:$H$31,4,0)*10%</f>
        <v>-1.32248E-3</v>
      </c>
      <c r="G85" s="308">
        <f>VLOOKUP(B85,'[51]2a'!$B$5:$H$31,5,0)*10%</f>
        <v>0</v>
      </c>
      <c r="H85" s="308"/>
      <c r="I85" s="308"/>
      <c r="J85" s="308">
        <f>VLOOKUP(B85,'[51]2a'!$B$5:$H$31,5,0)*10%</f>
        <v>0</v>
      </c>
      <c r="K85" s="308">
        <f t="shared" si="17"/>
        <v>0</v>
      </c>
      <c r="L85" s="308">
        <f t="shared" si="17"/>
        <v>0</v>
      </c>
      <c r="M85" s="308">
        <f t="shared" si="17"/>
        <v>0</v>
      </c>
      <c r="N85" s="308">
        <f t="shared" si="17"/>
        <v>0</v>
      </c>
      <c r="O85" s="308">
        <f t="shared" si="17"/>
        <v>0</v>
      </c>
    </row>
    <row r="86" spans="2:15" x14ac:dyDescent="0.3">
      <c r="B86" s="1">
        <v>12</v>
      </c>
      <c r="C86" s="32" t="s">
        <v>528</v>
      </c>
      <c r="D86" s="307">
        <f>VLOOKUP(B86,'[51]2a'!$B$5:$H$31,3,0)*10%</f>
        <v>2.52644197</v>
      </c>
      <c r="E86" s="307">
        <f>VLOOKUP(B86,'[51]2a'!$B$5:$H$31,3,0)*10%</f>
        <v>2.52644197</v>
      </c>
      <c r="F86" s="307">
        <f>VLOOKUP(B86,'[51]2a'!$B$5:$H$31,4,0)*10%</f>
        <v>3.4138364699999992</v>
      </c>
      <c r="G86" s="308">
        <f>VLOOKUP(B86,'[51]2a'!$B$5:$H$31,5,0)*10%</f>
        <v>3.499000000000001</v>
      </c>
      <c r="H86" s="308"/>
      <c r="I86" s="308"/>
      <c r="J86" s="308">
        <f>VLOOKUP(B86,'[51]2a'!$B$5:$H$31,5,0)*10%</f>
        <v>3.499000000000001</v>
      </c>
      <c r="K86" s="308">
        <f t="shared" si="17"/>
        <v>11.02849</v>
      </c>
      <c r="L86" s="308">
        <f t="shared" si="17"/>
        <v>11.800484300000001</v>
      </c>
      <c r="M86" s="308">
        <f t="shared" si="17"/>
        <v>14.986615061000002</v>
      </c>
      <c r="N86" s="308">
        <f t="shared" si="17"/>
        <v>16.035678115270002</v>
      </c>
      <c r="O86" s="308">
        <f t="shared" si="17"/>
        <v>17.158175583338902</v>
      </c>
    </row>
    <row r="87" spans="2:15" x14ac:dyDescent="0.3">
      <c r="B87" s="1">
        <v>13</v>
      </c>
      <c r="C87" s="32" t="s">
        <v>529</v>
      </c>
      <c r="D87" s="307">
        <f>VLOOKUP(B87,'[51]2a'!$B$5:$H$31,3,0)*10%</f>
        <v>0</v>
      </c>
      <c r="E87" s="307">
        <f>VLOOKUP(B87,'[51]2a'!$B$5:$H$31,3,0)*10%</f>
        <v>0</v>
      </c>
      <c r="F87" s="307">
        <f>VLOOKUP(B87,'[51]2a'!$B$5:$H$31,4,0)*10%</f>
        <v>0</v>
      </c>
      <c r="G87" s="308">
        <f>VLOOKUP(B87,'[51]2a'!$B$5:$H$31,5,0)*10%</f>
        <v>0</v>
      </c>
      <c r="H87" s="308"/>
      <c r="I87" s="308"/>
      <c r="J87" s="308">
        <f>VLOOKUP(B87,'[51]2a'!$B$5:$H$31,5,0)*10%</f>
        <v>0</v>
      </c>
      <c r="K87" s="308">
        <f t="shared" si="17"/>
        <v>0</v>
      </c>
      <c r="L87" s="308">
        <f t="shared" si="17"/>
        <v>0</v>
      </c>
      <c r="M87" s="308">
        <f t="shared" si="17"/>
        <v>0</v>
      </c>
      <c r="N87" s="308">
        <f t="shared" si="17"/>
        <v>0</v>
      </c>
      <c r="O87" s="308">
        <f t="shared" si="17"/>
        <v>0</v>
      </c>
    </row>
    <row r="88" spans="2:15" x14ac:dyDescent="0.3">
      <c r="B88" s="1">
        <v>14</v>
      </c>
      <c r="C88" s="32" t="s">
        <v>530</v>
      </c>
      <c r="D88" s="307">
        <f>VLOOKUP(B88,'[51]2a'!$B$5:$H$31,3,0)*10%</f>
        <v>1.0689E-3</v>
      </c>
      <c r="E88" s="307">
        <f>VLOOKUP(B88,'[51]2a'!$B$5:$H$31,3,0)*10%</f>
        <v>1.0689E-3</v>
      </c>
      <c r="F88" s="307">
        <f>VLOOKUP(B88,'[51]2a'!$B$5:$H$31,4,0)*10%</f>
        <v>1.018E-3</v>
      </c>
      <c r="G88" s="308">
        <f>VLOOKUP(B88,'[51]2a'!$B$5:$H$31,5,0)*10%</f>
        <v>0</v>
      </c>
      <c r="H88" s="308"/>
      <c r="I88" s="308"/>
      <c r="J88" s="308">
        <f>VLOOKUP(B88,'[51]2a'!$B$5:$H$31,5,0)*10%</f>
        <v>0</v>
      </c>
      <c r="K88" s="308">
        <f t="shared" si="17"/>
        <v>0.31993000000000005</v>
      </c>
      <c r="L88" s="308">
        <f t="shared" si="17"/>
        <v>0.34232510000000005</v>
      </c>
      <c r="M88" s="308">
        <f t="shared" si="17"/>
        <v>0.43475287700000004</v>
      </c>
      <c r="N88" s="308">
        <f t="shared" si="17"/>
        <v>0.46518557839000008</v>
      </c>
      <c r="O88" s="308">
        <f t="shared" si="17"/>
        <v>0.49774856887730012</v>
      </c>
    </row>
    <row r="89" spans="2:15" x14ac:dyDescent="0.3">
      <c r="B89" s="1">
        <v>15</v>
      </c>
      <c r="C89" s="32" t="s">
        <v>531</v>
      </c>
      <c r="D89" s="307">
        <f>VLOOKUP(B89,'[51]2a'!$B$5:$H$31,3,0)*10%</f>
        <v>0</v>
      </c>
      <c r="E89" s="307">
        <f>VLOOKUP(B89,'[51]2a'!$B$5:$H$31,3,0)*10%</f>
        <v>0</v>
      </c>
      <c r="F89" s="307">
        <f>VLOOKUP(B89,'[51]2a'!$B$5:$H$31,4,0)*10%</f>
        <v>0</v>
      </c>
      <c r="G89" s="308">
        <f>VLOOKUP(B89,'[51]2a'!$B$5:$H$31,5,0)*10%</f>
        <v>0</v>
      </c>
      <c r="H89" s="308"/>
      <c r="I89" s="308"/>
      <c r="J89" s="308">
        <f>VLOOKUP(B89,'[51]2a'!$B$5:$H$31,5,0)*10%</f>
        <v>0</v>
      </c>
      <c r="K89" s="308">
        <f t="shared" si="17"/>
        <v>0</v>
      </c>
      <c r="L89" s="308">
        <f t="shared" si="17"/>
        <v>0</v>
      </c>
      <c r="M89" s="308">
        <f t="shared" si="17"/>
        <v>0</v>
      </c>
      <c r="N89" s="308">
        <f t="shared" si="17"/>
        <v>0</v>
      </c>
      <c r="O89" s="308">
        <f t="shared" si="17"/>
        <v>0</v>
      </c>
    </row>
    <row r="90" spans="2:15" x14ac:dyDescent="0.3">
      <c r="B90" s="1">
        <v>16</v>
      </c>
      <c r="C90" s="32" t="s">
        <v>532</v>
      </c>
      <c r="D90" s="307">
        <f>VLOOKUP(B90,'[51]2a'!$B$5:$H$31,3,0)*10%</f>
        <v>4.3140000000000002E-4</v>
      </c>
      <c r="E90" s="307">
        <f>VLOOKUP(B90,'[51]2a'!$B$5:$H$31,3,0)*10%</f>
        <v>4.3140000000000002E-4</v>
      </c>
      <c r="F90" s="307">
        <f>VLOOKUP(B90,'[51]2a'!$B$5:$H$31,4,0)*10%</f>
        <v>4.3140000000000002E-4</v>
      </c>
      <c r="G90" s="308">
        <f>VLOOKUP(B90,'[51]2a'!$B$5:$H$31,5,0)*10%</f>
        <v>0</v>
      </c>
      <c r="H90" s="308"/>
      <c r="I90" s="308"/>
      <c r="J90" s="308">
        <f>VLOOKUP(B90,'[51]2a'!$B$5:$H$31,5,0)*10%</f>
        <v>0</v>
      </c>
      <c r="K90" s="308">
        <f t="shared" si="17"/>
        <v>42.635220000000011</v>
      </c>
      <c r="L90" s="308">
        <f t="shared" si="17"/>
        <v>45.619685400000009</v>
      </c>
      <c r="M90" s="308">
        <f t="shared" si="17"/>
        <v>57.937000458000014</v>
      </c>
      <c r="N90" s="308">
        <f t="shared" si="17"/>
        <v>61.992590490060017</v>
      </c>
      <c r="O90" s="308">
        <f t="shared" si="17"/>
        <v>66.332071824364206</v>
      </c>
    </row>
    <row r="91" spans="2:15" x14ac:dyDescent="0.3">
      <c r="B91" s="1">
        <v>17</v>
      </c>
      <c r="C91" s="32" t="s">
        <v>533</v>
      </c>
      <c r="D91" s="307">
        <f>VLOOKUP(B91,'[51]2a'!$B$5:$H$31,3,0)*10%</f>
        <v>165.86673986999998</v>
      </c>
      <c r="E91" s="307">
        <f>VLOOKUP(B91,'[51]2a'!$B$5:$H$31,3,0)*10%</f>
        <v>165.86673986999998</v>
      </c>
      <c r="F91" s="307">
        <f>VLOOKUP(B91,'[51]2a'!$B$5:$H$31,4,0)*10%</f>
        <v>170.21915411000001</v>
      </c>
      <c r="G91" s="308">
        <f>VLOOKUP(B91,'[51]2a'!$B$5:$H$31,5,0)*10%</f>
        <v>230.75700000000006</v>
      </c>
      <c r="H91" s="308"/>
      <c r="I91" s="308"/>
      <c r="J91" s="308">
        <f>VLOOKUP(B91,'[51]2a'!$B$5:$H$31,5,0)*10%</f>
        <v>230.75700000000006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</row>
    <row r="92" spans="2:15" x14ac:dyDescent="0.3">
      <c r="B92" s="1">
        <v>18</v>
      </c>
      <c r="C92" s="32" t="s">
        <v>534</v>
      </c>
      <c r="D92" s="307">
        <f>VLOOKUP(B92,'[51]2a'!$B$5:$H$31,3,0)*10%</f>
        <v>19.335714190000001</v>
      </c>
      <c r="E92" s="307">
        <f>VLOOKUP(B92,'[51]2a'!$B$5:$H$31,3,0)*10%</f>
        <v>19.335714190000001</v>
      </c>
      <c r="F92" s="307">
        <f>VLOOKUP(B92,'[51]2a'!$B$5:$H$31,4,0)*10%</f>
        <v>19.397843739999999</v>
      </c>
      <c r="G92" s="308">
        <f>VLOOKUP(B92,'[51]2a'!$B$5:$H$31,5,0)*10%</f>
        <v>-2.0020000000000002</v>
      </c>
      <c r="H92" s="308"/>
      <c r="I92" s="308"/>
      <c r="J92" s="308">
        <f>VLOOKUP(B92,'[51]2a'!$B$5:$H$31,5,0)*10%</f>
        <v>-2.0020000000000002</v>
      </c>
      <c r="K92" s="308">
        <f>K26*10%</f>
        <v>69.226920000000007</v>
      </c>
      <c r="L92" s="308">
        <f t="shared" ref="L92:O92" si="18">L26*10%</f>
        <v>74.765073600000022</v>
      </c>
      <c r="M92" s="308">
        <f t="shared" si="18"/>
        <v>95.699294208000026</v>
      </c>
      <c r="N92" s="308">
        <f t="shared" si="18"/>
        <v>103.35523774464005</v>
      </c>
      <c r="O92" s="308">
        <f t="shared" si="18"/>
        <v>111.62365676421126</v>
      </c>
    </row>
    <row r="93" spans="2:15" x14ac:dyDescent="0.3">
      <c r="B93" s="1">
        <f>+B92+0.1</f>
        <v>18.100000000000001</v>
      </c>
      <c r="C93" s="32" t="s">
        <v>535</v>
      </c>
      <c r="D93" s="307">
        <f>VLOOKUP(B93,'[51]2a'!$B$5:$H$31,3,0)*10%</f>
        <v>8.2107248200000011</v>
      </c>
      <c r="E93" s="307">
        <f>VLOOKUP(B93,'[51]2a'!$B$5:$H$31,3,0)*10%</f>
        <v>8.2107248200000011</v>
      </c>
      <c r="F93" s="307">
        <f>VLOOKUP(B93,'[51]2a'!$B$5:$H$31,4,0)*10%</f>
        <v>8.8566135300000006</v>
      </c>
      <c r="G93" s="308">
        <f>VLOOKUP(B93,'[51]2a'!$B$5:$H$31,5,0)*10%</f>
        <v>10.008000000000003</v>
      </c>
      <c r="H93" s="308"/>
      <c r="I93" s="308"/>
      <c r="J93" s="308">
        <f>VLOOKUP(B93,'[51]2a'!$B$5:$H$31,5,0)*10%</f>
        <v>10.008000000000003</v>
      </c>
      <c r="K93" s="308">
        <f t="shared" ref="K93:O98" si="19">K27*10%</f>
        <v>13.294750000000002</v>
      </c>
      <c r="L93" s="308">
        <f t="shared" si="19"/>
        <v>14.225382500000004</v>
      </c>
      <c r="M93" s="308">
        <f t="shared" si="19"/>
        <v>18.066235775000006</v>
      </c>
      <c r="N93" s="308">
        <f t="shared" si="19"/>
        <v>19.330872279250006</v>
      </c>
      <c r="O93" s="308">
        <f t="shared" si="19"/>
        <v>20.684033338797505</v>
      </c>
    </row>
    <row r="94" spans="2:15" x14ac:dyDescent="0.3">
      <c r="B94" s="1">
        <f>+B93+0.1</f>
        <v>18.200000000000003</v>
      </c>
      <c r="C94" s="32" t="s">
        <v>536</v>
      </c>
      <c r="D94" s="307">
        <v>0</v>
      </c>
      <c r="E94" s="307">
        <v>0</v>
      </c>
      <c r="F94" s="307">
        <v>0</v>
      </c>
      <c r="G94" s="308">
        <v>0</v>
      </c>
      <c r="H94" s="308"/>
      <c r="I94" s="308"/>
      <c r="J94" s="308">
        <v>0</v>
      </c>
      <c r="K94" s="308">
        <f t="shared" si="19"/>
        <v>0</v>
      </c>
      <c r="L94" s="308">
        <f t="shared" si="19"/>
        <v>0</v>
      </c>
      <c r="M94" s="308">
        <f t="shared" si="19"/>
        <v>0</v>
      </c>
      <c r="N94" s="308">
        <f t="shared" si="19"/>
        <v>0</v>
      </c>
      <c r="O94" s="308">
        <f t="shared" si="19"/>
        <v>0</v>
      </c>
    </row>
    <row r="95" spans="2:15" x14ac:dyDescent="0.3">
      <c r="B95" s="1">
        <f>+B94+0.1</f>
        <v>18.300000000000004</v>
      </c>
      <c r="C95" s="32" t="s">
        <v>537</v>
      </c>
      <c r="D95" s="307">
        <v>0</v>
      </c>
      <c r="E95" s="307">
        <v>0</v>
      </c>
      <c r="F95" s="307">
        <v>0</v>
      </c>
      <c r="G95" s="308">
        <v>0</v>
      </c>
      <c r="H95" s="308"/>
      <c r="I95" s="308"/>
      <c r="J95" s="308">
        <v>0</v>
      </c>
      <c r="K95" s="308">
        <f t="shared" si="19"/>
        <v>0</v>
      </c>
      <c r="L95" s="308">
        <f t="shared" si="19"/>
        <v>0</v>
      </c>
      <c r="M95" s="308">
        <f t="shared" si="19"/>
        <v>0</v>
      </c>
      <c r="N95" s="308">
        <f t="shared" si="19"/>
        <v>0</v>
      </c>
      <c r="O95" s="308">
        <f t="shared" si="19"/>
        <v>0</v>
      </c>
    </row>
    <row r="96" spans="2:15" x14ac:dyDescent="0.3">
      <c r="B96" s="1">
        <f>+B95+0.1</f>
        <v>18.400000000000006</v>
      </c>
      <c r="C96" s="32" t="s">
        <v>538</v>
      </c>
      <c r="D96" s="307">
        <v>0</v>
      </c>
      <c r="E96" s="307">
        <v>0</v>
      </c>
      <c r="F96" s="307">
        <v>0</v>
      </c>
      <c r="G96" s="308">
        <v>0</v>
      </c>
      <c r="H96" s="308"/>
      <c r="I96" s="308"/>
      <c r="J96" s="308">
        <v>0</v>
      </c>
      <c r="K96" s="308">
        <f t="shared" si="19"/>
        <v>0</v>
      </c>
      <c r="L96" s="308">
        <f t="shared" si="19"/>
        <v>0</v>
      </c>
      <c r="M96" s="308">
        <f t="shared" si="19"/>
        <v>0</v>
      </c>
      <c r="N96" s="308">
        <f t="shared" si="19"/>
        <v>0</v>
      </c>
      <c r="O96" s="308">
        <f t="shared" si="19"/>
        <v>0</v>
      </c>
    </row>
    <row r="97" spans="2:15" ht="28" x14ac:dyDescent="0.3">
      <c r="B97" s="1">
        <v>19</v>
      </c>
      <c r="C97" s="37" t="s">
        <v>539</v>
      </c>
      <c r="D97" s="307">
        <f>VLOOKUP(B97,'[51]2a'!$B$5:$H$31,3,0)*10%</f>
        <v>0</v>
      </c>
      <c r="E97" s="307">
        <f>VLOOKUP(B97,'[51]2a'!$B$5:$H$31,3,0)*10%</f>
        <v>0</v>
      </c>
      <c r="F97" s="307">
        <f>VLOOKUP(B97,'[51]2a'!$B$5:$H$31,4,0)*10%</f>
        <v>0</v>
      </c>
      <c r="G97" s="308">
        <f>VLOOKUP(B97,'[51]2a'!$B$5:$H$31,5,0)*10%</f>
        <v>0</v>
      </c>
      <c r="H97" s="308"/>
      <c r="I97" s="308"/>
      <c r="J97" s="308">
        <f>VLOOKUP(B97,'[51]2a'!$B$5:$H$31,5,0)*10%</f>
        <v>0</v>
      </c>
      <c r="K97" s="308">
        <f t="shared" si="19"/>
        <v>0</v>
      </c>
      <c r="L97" s="308">
        <f t="shared" si="19"/>
        <v>0</v>
      </c>
      <c r="M97" s="308">
        <f t="shared" si="19"/>
        <v>0</v>
      </c>
      <c r="N97" s="308">
        <f t="shared" si="19"/>
        <v>0</v>
      </c>
      <c r="O97" s="308">
        <f t="shared" si="19"/>
        <v>0</v>
      </c>
    </row>
    <row r="98" spans="2:15" x14ac:dyDescent="0.3">
      <c r="B98" s="1">
        <v>20</v>
      </c>
      <c r="C98" s="32" t="s">
        <v>403</v>
      </c>
      <c r="D98" s="307">
        <f>VLOOKUP(B98,'[51]2a'!$B$5:$H$31,3,0)*10%</f>
        <v>0</v>
      </c>
      <c r="E98" s="307">
        <f>VLOOKUP(B98,'[51]2a'!$B$5:$H$31,3,0)*10%</f>
        <v>0</v>
      </c>
      <c r="F98" s="307">
        <f>VLOOKUP(B98,'[51]2a'!$B$5:$H$31,4,0)*10%</f>
        <v>0</v>
      </c>
      <c r="G98" s="308">
        <f>VLOOKUP(B98,'[51]2a'!$B$5:$H$31,5,0)*10%</f>
        <v>0</v>
      </c>
      <c r="H98" s="308"/>
      <c r="I98" s="308"/>
      <c r="J98" s="308">
        <f>VLOOKUP(B98,'[51]2a'!$B$5:$H$31,5,0)*10%</f>
        <v>0</v>
      </c>
      <c r="K98" s="308">
        <f t="shared" si="19"/>
        <v>0</v>
      </c>
      <c r="L98" s="308">
        <f t="shared" si="19"/>
        <v>0</v>
      </c>
      <c r="M98" s="308">
        <f t="shared" si="19"/>
        <v>0</v>
      </c>
      <c r="N98" s="308">
        <f t="shared" si="19"/>
        <v>0</v>
      </c>
      <c r="O98" s="308">
        <f t="shared" si="19"/>
        <v>0</v>
      </c>
    </row>
    <row r="99" spans="2:15" x14ac:dyDescent="0.3">
      <c r="B99" s="6">
        <v>21</v>
      </c>
      <c r="C99" s="34" t="s">
        <v>540</v>
      </c>
      <c r="D99" s="311">
        <f>SUM(D75:D98)</f>
        <v>359.27991874999998</v>
      </c>
      <c r="E99" s="311">
        <f t="shared" ref="E99:O99" si="20">SUM(E75:E98)</f>
        <v>359.27991874999998</v>
      </c>
      <c r="F99" s="311">
        <f t="shared" si="20"/>
        <v>368.69276549000006</v>
      </c>
      <c r="G99" s="311">
        <f t="shared" si="20"/>
        <v>469.5200000000001</v>
      </c>
      <c r="H99" s="311">
        <f t="shared" si="20"/>
        <v>0</v>
      </c>
      <c r="I99" s="311">
        <f t="shared" si="20"/>
        <v>0</v>
      </c>
      <c r="J99" s="311">
        <f t="shared" si="20"/>
        <v>469.5200000000001</v>
      </c>
      <c r="K99" s="126">
        <f t="shared" si="20"/>
        <v>351.07240999999999</v>
      </c>
      <c r="L99" s="126">
        <f t="shared" si="20"/>
        <v>376.33974790000002</v>
      </c>
      <c r="M99" s="126">
        <f t="shared" si="20"/>
        <v>478.69913056899992</v>
      </c>
      <c r="N99" s="126">
        <f t="shared" si="20"/>
        <v>513.16506265091004</v>
      </c>
      <c r="O99" s="126">
        <f t="shared" si="20"/>
        <v>550.12016941392017</v>
      </c>
    </row>
    <row r="100" spans="2:15" x14ac:dyDescent="0.3">
      <c r="B100" s="1">
        <v>22</v>
      </c>
      <c r="C100" s="32" t="s">
        <v>541</v>
      </c>
      <c r="D100" s="307">
        <f>VLOOKUP(B100,'[51]2a'!$B$5:$H$31,3,0)*10%</f>
        <v>-8.9513832400000002</v>
      </c>
      <c r="E100" s="307">
        <f>VLOOKUP(B98,'[51]2a'!$B$5:$H$31,3,0)*10%</f>
        <v>0</v>
      </c>
      <c r="F100" s="307">
        <f>VLOOKUP(B100,'[51]2a'!$B$5:$H$31,4,0)*10%</f>
        <v>-6.9876647700000012</v>
      </c>
      <c r="G100" s="308">
        <f>VLOOKUP(B100,'[51]2a'!$B$5:$H$31,5,0)*10%</f>
        <v>-8.6450000000000014</v>
      </c>
      <c r="H100" s="307"/>
      <c r="I100" s="307"/>
      <c r="J100" s="308">
        <f>10%*J34</f>
        <v>-10.245000000000001</v>
      </c>
      <c r="K100" s="308">
        <f t="shared" ref="K100:O100" si="21">10%*K34</f>
        <v>0</v>
      </c>
      <c r="L100" s="308">
        <f t="shared" si="21"/>
        <v>0</v>
      </c>
      <c r="M100" s="308">
        <f t="shared" si="21"/>
        <v>0</v>
      </c>
      <c r="N100" s="308">
        <f t="shared" si="21"/>
        <v>0</v>
      </c>
      <c r="O100" s="308">
        <f t="shared" si="21"/>
        <v>0</v>
      </c>
    </row>
    <row r="101" spans="2:15" x14ac:dyDescent="0.25">
      <c r="B101" s="6">
        <v>23</v>
      </c>
      <c r="C101" s="9" t="s">
        <v>542</v>
      </c>
      <c r="D101" s="312">
        <f>D99-D100</f>
        <v>368.23130198999996</v>
      </c>
      <c r="E101" s="312">
        <f t="shared" ref="E101:O101" si="22">E99-E100</f>
        <v>359.27991874999998</v>
      </c>
      <c r="F101" s="312">
        <f t="shared" si="22"/>
        <v>375.68043026000004</v>
      </c>
      <c r="G101" s="312">
        <f t="shared" si="22"/>
        <v>478.16500000000008</v>
      </c>
      <c r="H101" s="312">
        <f t="shared" si="22"/>
        <v>0</v>
      </c>
      <c r="I101" s="312">
        <f t="shared" si="22"/>
        <v>0</v>
      </c>
      <c r="J101" s="312">
        <f t="shared" si="22"/>
        <v>479.7650000000001</v>
      </c>
      <c r="K101" s="127">
        <f t="shared" si="22"/>
        <v>351.07240999999999</v>
      </c>
      <c r="L101" s="127">
        <f t="shared" si="22"/>
        <v>376.33974790000002</v>
      </c>
      <c r="M101" s="127">
        <f t="shared" si="22"/>
        <v>478.69913056899992</v>
      </c>
      <c r="N101" s="127">
        <f t="shared" si="22"/>
        <v>513.16506265091004</v>
      </c>
      <c r="O101" s="127">
        <f t="shared" si="22"/>
        <v>550.12016941392017</v>
      </c>
    </row>
  </sheetData>
  <mergeCells count="12">
    <mergeCell ref="B72:B74"/>
    <mergeCell ref="C72:C74"/>
    <mergeCell ref="H72:J72"/>
    <mergeCell ref="K72:O72"/>
    <mergeCell ref="B7:B9"/>
    <mergeCell ref="C7:C9"/>
    <mergeCell ref="H7:J7"/>
    <mergeCell ref="K7:O7"/>
    <mergeCell ref="B39:B41"/>
    <mergeCell ref="C39:C41"/>
    <mergeCell ref="H39:J39"/>
    <mergeCell ref="K39:O39"/>
  </mergeCells>
  <pageMargins left="0.75" right="0.75" top="1" bottom="1" header="0.5" footer="0.5"/>
  <pageSetup paperSize="9" scale="69" fitToHeight="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0B0F0"/>
    <pageSetUpPr fitToPage="1"/>
  </sheetPr>
  <dimension ref="B2:O114"/>
  <sheetViews>
    <sheetView showGridLines="0" topLeftCell="A84" zoomScale="56" zoomScaleNormal="80" zoomScaleSheetLayoutView="70" workbookViewId="0">
      <selection activeCell="R21" sqref="R21"/>
    </sheetView>
  </sheetViews>
  <sheetFormatPr defaultColWidth="9.1796875" defaultRowHeight="14" x14ac:dyDescent="0.25"/>
  <cols>
    <col min="1" max="1" width="6.81640625" style="5" customWidth="1"/>
    <col min="2" max="2" width="7" style="5" customWidth="1"/>
    <col min="3" max="3" width="44.1796875" style="5" customWidth="1"/>
    <col min="4" max="10" width="15.81640625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5" x14ac:dyDescent="0.25">
      <c r="C2" s="4"/>
      <c r="D2" s="4"/>
      <c r="E2" s="4"/>
      <c r="F2" s="4"/>
      <c r="G2" s="4"/>
      <c r="H2" s="23" t="s">
        <v>706</v>
      </c>
      <c r="I2" s="4"/>
      <c r="J2" s="4"/>
      <c r="K2" s="4"/>
      <c r="L2" s="4"/>
    </row>
    <row r="3" spans="2:15" s="3" customFormat="1" x14ac:dyDescent="0.3">
      <c r="C3" s="4"/>
      <c r="D3" s="4"/>
      <c r="E3" s="4"/>
      <c r="F3" s="4"/>
      <c r="G3" s="4"/>
      <c r="H3" s="25" t="s">
        <v>543</v>
      </c>
      <c r="I3" s="4"/>
      <c r="J3" s="4"/>
      <c r="K3" s="4"/>
      <c r="L3" s="4"/>
    </row>
    <row r="4" spans="2:15" s="3" customFormat="1" x14ac:dyDescent="0.3">
      <c r="C4" s="4"/>
      <c r="D4" s="4"/>
      <c r="E4" s="4"/>
      <c r="F4" s="4"/>
      <c r="G4" s="4"/>
      <c r="H4" s="25"/>
      <c r="I4" s="4"/>
      <c r="J4" s="4"/>
      <c r="K4" s="4"/>
      <c r="L4" s="4"/>
    </row>
    <row r="5" spans="2:15" x14ac:dyDescent="0.25">
      <c r="B5" s="26" t="s">
        <v>711</v>
      </c>
    </row>
    <row r="6" spans="2:15" x14ac:dyDescent="0.25">
      <c r="O6" s="15" t="s">
        <v>101</v>
      </c>
    </row>
    <row r="7" spans="2:15" ht="12.75" customHeight="1" x14ac:dyDescent="0.25">
      <c r="B7" s="986" t="s">
        <v>2</v>
      </c>
      <c r="C7" s="930" t="s">
        <v>102</v>
      </c>
      <c r="D7" s="7" t="s">
        <v>514</v>
      </c>
      <c r="E7" s="7" t="s">
        <v>515</v>
      </c>
      <c r="F7" s="7" t="s">
        <v>516</v>
      </c>
      <c r="G7" s="7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</row>
    <row r="8" spans="2:15" x14ac:dyDescent="0.25">
      <c r="B8" s="986"/>
      <c r="C8" s="930"/>
      <c r="D8" s="7" t="s">
        <v>214</v>
      </c>
      <c r="E8" s="7" t="s">
        <v>214</v>
      </c>
      <c r="F8" s="7" t="s">
        <v>214</v>
      </c>
      <c r="G8" s="7" t="s">
        <v>214</v>
      </c>
      <c r="H8" s="7" t="s">
        <v>108</v>
      </c>
      <c r="I8" s="7" t="s">
        <v>109</v>
      </c>
      <c r="J8" s="7" t="s">
        <v>215</v>
      </c>
      <c r="K8" s="7" t="s">
        <v>472</v>
      </c>
      <c r="L8" s="7" t="s">
        <v>473</v>
      </c>
      <c r="M8" s="7" t="s">
        <v>474</v>
      </c>
      <c r="N8" s="7" t="s">
        <v>475</v>
      </c>
      <c r="O8" s="7" t="s">
        <v>476</v>
      </c>
    </row>
    <row r="9" spans="2:15" x14ac:dyDescent="0.25">
      <c r="B9" s="986"/>
      <c r="C9" s="930"/>
      <c r="D9" s="7" t="s">
        <v>111</v>
      </c>
      <c r="E9" s="7" t="s">
        <v>111</v>
      </c>
      <c r="F9" s="7" t="s">
        <v>111</v>
      </c>
      <c r="G9" s="7" t="s">
        <v>111</v>
      </c>
      <c r="H9" s="7" t="s">
        <v>113</v>
      </c>
      <c r="I9" s="7" t="s">
        <v>114</v>
      </c>
      <c r="J9" s="7" t="s">
        <v>111</v>
      </c>
      <c r="K9" s="7" t="s">
        <v>115</v>
      </c>
      <c r="L9" s="7" t="s">
        <v>115</v>
      </c>
      <c r="M9" s="7" t="s">
        <v>115</v>
      </c>
      <c r="N9" s="7" t="s">
        <v>115</v>
      </c>
      <c r="O9" s="7" t="s">
        <v>115</v>
      </c>
    </row>
    <row r="10" spans="2:15" x14ac:dyDescent="0.25">
      <c r="B10" s="2">
        <v>1</v>
      </c>
      <c r="C10" s="43" t="s">
        <v>544</v>
      </c>
      <c r="D10" s="308">
        <f>D47+D84</f>
        <v>5.2498564999999999</v>
      </c>
      <c r="E10" s="308">
        <f t="shared" ref="E10:J10" si="0">E47+E84</f>
        <v>4.1272645399999996</v>
      </c>
      <c r="F10" s="308">
        <f t="shared" si="0"/>
        <v>4.33198565</v>
      </c>
      <c r="G10" s="308">
        <f t="shared" si="0"/>
        <v>5.5199856499999997</v>
      </c>
      <c r="H10" s="308">
        <f t="shared" si="0"/>
        <v>0</v>
      </c>
      <c r="I10" s="308">
        <f t="shared" si="0"/>
        <v>0</v>
      </c>
      <c r="J10" s="308">
        <f t="shared" si="0"/>
        <v>5.1700000000000008</v>
      </c>
      <c r="K10" s="308">
        <f t="shared" ref="K10:K15" si="1">J10/J$38*K$38</f>
        <v>5.6990416652571039</v>
      </c>
      <c r="L10" s="308">
        <f t="shared" ref="L10:O10" si="2">K10/K$38*L$38</f>
        <v>5.9726953905658853</v>
      </c>
      <c r="M10" s="308">
        <f t="shared" si="2"/>
        <v>6.2594892832526137</v>
      </c>
      <c r="N10" s="308">
        <f t="shared" si="2"/>
        <v>6.5600543012862538</v>
      </c>
      <c r="O10" s="308">
        <f t="shared" si="2"/>
        <v>6.875051699659176</v>
      </c>
    </row>
    <row r="11" spans="2:15" x14ac:dyDescent="0.3">
      <c r="B11" s="2">
        <v>2</v>
      </c>
      <c r="C11" s="44" t="s">
        <v>545</v>
      </c>
      <c r="D11" s="308">
        <f t="shared" ref="D11:J26" si="3">D48+D85</f>
        <v>4.0414100000000001E-2</v>
      </c>
      <c r="E11" s="308">
        <f t="shared" si="3"/>
        <v>0.20099588000000002</v>
      </c>
      <c r="F11" s="308">
        <f t="shared" si="3"/>
        <v>0.32804141000000009</v>
      </c>
      <c r="G11" s="308">
        <f t="shared" si="3"/>
        <v>0.2740414100000001</v>
      </c>
      <c r="H11" s="308">
        <f t="shared" si="3"/>
        <v>0</v>
      </c>
      <c r="I11" s="308">
        <f t="shared" si="3"/>
        <v>0</v>
      </c>
      <c r="J11" s="308">
        <f t="shared" si="3"/>
        <v>0.39</v>
      </c>
      <c r="K11" s="308">
        <f t="shared" si="1"/>
        <v>0.42990836546426892</v>
      </c>
      <c r="L11" s="308">
        <f t="shared" ref="K11:O37" si="4">K11/K$38*L$38</f>
        <v>0.4505514898105793</v>
      </c>
      <c r="M11" s="308">
        <f t="shared" si="4"/>
        <v>0.47218584535174446</v>
      </c>
      <c r="N11" s="308">
        <f t="shared" si="4"/>
        <v>0.49485902853029762</v>
      </c>
      <c r="O11" s="308">
        <f t="shared" si="4"/>
        <v>0.51862092125088555</v>
      </c>
    </row>
    <row r="12" spans="2:15" x14ac:dyDescent="0.3">
      <c r="B12" s="2">
        <v>3</v>
      </c>
      <c r="C12" s="44" t="s">
        <v>546</v>
      </c>
      <c r="D12" s="308">
        <f t="shared" si="3"/>
        <v>2.2356406000000004</v>
      </c>
      <c r="E12" s="308">
        <f t="shared" si="3"/>
        <v>2.3101143400000002</v>
      </c>
      <c r="F12" s="308">
        <f t="shared" si="3"/>
        <v>2.4915640600000004</v>
      </c>
      <c r="G12" s="308">
        <f t="shared" si="3"/>
        <v>2.4195640600000003</v>
      </c>
      <c r="H12" s="308">
        <f t="shared" si="3"/>
        <v>0</v>
      </c>
      <c r="I12" s="308">
        <f t="shared" si="3"/>
        <v>0</v>
      </c>
      <c r="J12" s="308">
        <f t="shared" si="3"/>
        <v>2.4699999999999998</v>
      </c>
      <c r="K12" s="308">
        <f t="shared" si="1"/>
        <v>2.722752981273703</v>
      </c>
      <c r="L12" s="308">
        <f t="shared" si="4"/>
        <v>2.8534927688003355</v>
      </c>
      <c r="M12" s="308">
        <f t="shared" si="4"/>
        <v>2.9905103538943818</v>
      </c>
      <c r="N12" s="308">
        <f t="shared" si="4"/>
        <v>3.1341071806918852</v>
      </c>
      <c r="O12" s="308">
        <f t="shared" si="4"/>
        <v>3.2845991679222752</v>
      </c>
    </row>
    <row r="13" spans="2:15" x14ac:dyDescent="0.3">
      <c r="B13" s="2">
        <v>4</v>
      </c>
      <c r="C13" s="44" t="s">
        <v>547</v>
      </c>
      <c r="D13" s="308">
        <f t="shared" si="3"/>
        <v>2.0773489999999999</v>
      </c>
      <c r="E13" s="308">
        <f t="shared" si="3"/>
        <v>1.9479018199999998</v>
      </c>
      <c r="F13" s="308">
        <f t="shared" si="3"/>
        <v>1.1347349</v>
      </c>
      <c r="G13" s="308">
        <f t="shared" si="3"/>
        <v>2.1067349000000002</v>
      </c>
      <c r="H13" s="308">
        <f t="shared" si="3"/>
        <v>0</v>
      </c>
      <c r="I13" s="308">
        <f t="shared" si="3"/>
        <v>0</v>
      </c>
      <c r="J13" s="308">
        <f t="shared" si="3"/>
        <v>3.2800000000000002</v>
      </c>
      <c r="K13" s="308">
        <f t="shared" si="1"/>
        <v>3.6156395864687236</v>
      </c>
      <c r="L13" s="308">
        <f t="shared" si="4"/>
        <v>3.7892535553300006</v>
      </c>
      <c r="M13" s="308">
        <f t="shared" si="4"/>
        <v>3.9712040327018512</v>
      </c>
      <c r="N13" s="308">
        <f t="shared" si="4"/>
        <v>4.1618913168701956</v>
      </c>
      <c r="O13" s="308">
        <f t="shared" si="4"/>
        <v>4.3617349274433455</v>
      </c>
    </row>
    <row r="14" spans="2:15" x14ac:dyDescent="0.3">
      <c r="B14" s="2">
        <v>5</v>
      </c>
      <c r="C14" s="44" t="s">
        <v>548</v>
      </c>
      <c r="D14" s="308">
        <f t="shared" si="3"/>
        <v>37.343403000000002</v>
      </c>
      <c r="E14" s="308">
        <f t="shared" si="3"/>
        <v>32.770399320000003</v>
      </c>
      <c r="F14" s="308">
        <f t="shared" si="3"/>
        <v>36.305340299999997</v>
      </c>
      <c r="G14" s="308">
        <f t="shared" si="3"/>
        <v>46.043340299999997</v>
      </c>
      <c r="H14" s="308">
        <f t="shared" si="3"/>
        <v>0</v>
      </c>
      <c r="I14" s="308">
        <f t="shared" si="3"/>
        <v>0</v>
      </c>
      <c r="J14" s="308">
        <f t="shared" si="3"/>
        <v>49.36</v>
      </c>
      <c r="K14" s="308">
        <f t="shared" si="1"/>
        <v>54.410966459785413</v>
      </c>
      <c r="L14" s="308">
        <f t="shared" si="4"/>
        <v>57.023644966795366</v>
      </c>
      <c r="M14" s="308">
        <f t="shared" si="4"/>
        <v>59.761777760415654</v>
      </c>
      <c r="N14" s="308">
        <f t="shared" si="4"/>
        <v>62.631388841680746</v>
      </c>
      <c r="O14" s="308">
        <f t="shared" si="4"/>
        <v>65.638791469086442</v>
      </c>
    </row>
    <row r="15" spans="2:15" x14ac:dyDescent="0.3">
      <c r="B15" s="2">
        <v>6</v>
      </c>
      <c r="C15" s="44" t="s">
        <v>549</v>
      </c>
      <c r="D15" s="308">
        <f t="shared" si="3"/>
        <v>20.116430099999999</v>
      </c>
      <c r="E15" s="308">
        <f t="shared" si="3"/>
        <v>17.896931009999999</v>
      </c>
      <c r="F15" s="308">
        <f t="shared" si="3"/>
        <v>26.94164301</v>
      </c>
      <c r="G15" s="308">
        <f t="shared" si="3"/>
        <v>27.481643010000003</v>
      </c>
      <c r="H15" s="308">
        <f t="shared" si="3"/>
        <v>0</v>
      </c>
      <c r="I15" s="308">
        <f t="shared" si="3"/>
        <v>0</v>
      </c>
      <c r="J15" s="308">
        <f t="shared" si="3"/>
        <v>25.680000000000003</v>
      </c>
      <c r="K15" s="308">
        <f t="shared" si="1"/>
        <v>28.307812372108788</v>
      </c>
      <c r="L15" s="308">
        <f t="shared" si="4"/>
        <v>29.667082713681229</v>
      </c>
      <c r="M15" s="308">
        <f t="shared" si="4"/>
        <v>31.09162181700718</v>
      </c>
      <c r="N15" s="308">
        <f t="shared" si="4"/>
        <v>32.584563724764216</v>
      </c>
      <c r="O15" s="308">
        <f t="shared" si="4"/>
        <v>34.149192968519849</v>
      </c>
    </row>
    <row r="16" spans="2:15" x14ac:dyDescent="0.3">
      <c r="B16" s="2">
        <v>7</v>
      </c>
      <c r="C16" s="44" t="s">
        <v>550</v>
      </c>
      <c r="D16" s="308">
        <f t="shared" si="3"/>
        <v>8.1906835999999998</v>
      </c>
      <c r="E16" s="308">
        <f t="shared" si="3"/>
        <v>7.7104387399999998</v>
      </c>
      <c r="F16" s="308">
        <f t="shared" si="3"/>
        <v>7.7400683600000004</v>
      </c>
      <c r="G16" s="308">
        <f t="shared" si="3"/>
        <v>12.492068359999999</v>
      </c>
      <c r="H16" s="308">
        <f t="shared" si="3"/>
        <v>0</v>
      </c>
      <c r="I16" s="308">
        <f t="shared" si="3"/>
        <v>0</v>
      </c>
      <c r="J16" s="308">
        <f t="shared" si="3"/>
        <v>8.82</v>
      </c>
      <c r="K16" s="308">
        <f t="shared" si="4"/>
        <v>9.7225430343457742</v>
      </c>
      <c r="L16" s="308">
        <f t="shared" si="4"/>
        <v>10.189395231100795</v>
      </c>
      <c r="M16" s="308">
        <f t="shared" si="4"/>
        <v>10.678664502570221</v>
      </c>
      <c r="N16" s="308">
        <f t="shared" si="4"/>
        <v>11.19142726060827</v>
      </c>
      <c r="O16" s="308">
        <f t="shared" si="4"/>
        <v>11.728811603673876</v>
      </c>
    </row>
    <row r="17" spans="2:15" x14ac:dyDescent="0.3">
      <c r="B17" s="2">
        <v>8</v>
      </c>
      <c r="C17" s="44" t="s">
        <v>551</v>
      </c>
      <c r="D17" s="308">
        <f t="shared" si="3"/>
        <v>0.82662670000000016</v>
      </c>
      <c r="E17" s="308">
        <f t="shared" si="3"/>
        <v>1.1009957500000001</v>
      </c>
      <c r="F17" s="308">
        <f t="shared" si="3"/>
        <v>0.54166267000000001</v>
      </c>
      <c r="G17" s="308">
        <f t="shared" si="3"/>
        <v>0.67666267000000013</v>
      </c>
      <c r="H17" s="308">
        <f t="shared" si="3"/>
        <v>0</v>
      </c>
      <c r="I17" s="308">
        <f t="shared" si="3"/>
        <v>0</v>
      </c>
      <c r="J17" s="308">
        <f t="shared" si="3"/>
        <v>0.51</v>
      </c>
      <c r="K17" s="308">
        <f t="shared" si="4"/>
        <v>0.56218786253019781</v>
      </c>
      <c r="L17" s="308">
        <f t="shared" si="4"/>
        <v>0.58918271744460371</v>
      </c>
      <c r="M17" s="308">
        <f t="shared" si="4"/>
        <v>0.61747379776766587</v>
      </c>
      <c r="N17" s="308">
        <f t="shared" si="4"/>
        <v>0.64712334500115842</v>
      </c>
      <c r="O17" s="308">
        <f t="shared" si="4"/>
        <v>0.67819658932808113</v>
      </c>
    </row>
    <row r="18" spans="2:15" x14ac:dyDescent="0.3">
      <c r="B18" s="2">
        <v>9</v>
      </c>
      <c r="C18" s="44" t="s">
        <v>552</v>
      </c>
      <c r="D18" s="308">
        <f t="shared" si="3"/>
        <v>0.28532800000000008</v>
      </c>
      <c r="E18" s="308">
        <f t="shared" si="3"/>
        <v>0.29269243000000006</v>
      </c>
      <c r="F18" s="308">
        <f t="shared" si="3"/>
        <v>0.31653280000000006</v>
      </c>
      <c r="G18" s="308">
        <f t="shared" si="3"/>
        <v>0.36153280000000004</v>
      </c>
      <c r="H18" s="308">
        <f t="shared" si="3"/>
        <v>0</v>
      </c>
      <c r="I18" s="308">
        <f t="shared" si="3"/>
        <v>0</v>
      </c>
      <c r="J18" s="308">
        <f t="shared" si="3"/>
        <v>0.34000000000000008</v>
      </c>
      <c r="K18" s="308">
        <f t="shared" si="4"/>
        <v>0.37479190835346532</v>
      </c>
      <c r="L18" s="308">
        <f t="shared" si="4"/>
        <v>0.39278847829640257</v>
      </c>
      <c r="M18" s="308">
        <f t="shared" si="4"/>
        <v>0.41164919851177734</v>
      </c>
      <c r="N18" s="308">
        <f t="shared" si="4"/>
        <v>0.43141556333410574</v>
      </c>
      <c r="O18" s="308">
        <f t="shared" si="4"/>
        <v>0.45213105955205424</v>
      </c>
    </row>
    <row r="19" spans="2:15" x14ac:dyDescent="0.3">
      <c r="B19" s="2">
        <v>10</v>
      </c>
      <c r="C19" s="44" t="s">
        <v>553</v>
      </c>
      <c r="D19" s="308">
        <f t="shared" si="3"/>
        <v>0.56160710000000003</v>
      </c>
      <c r="E19" s="308">
        <f t="shared" si="3"/>
        <v>0.44282114000000006</v>
      </c>
      <c r="F19" s="308">
        <f t="shared" si="3"/>
        <v>0.28116070999999998</v>
      </c>
      <c r="G19" s="308">
        <f t="shared" si="3"/>
        <v>0.92916071</v>
      </c>
      <c r="H19" s="308">
        <f t="shared" si="3"/>
        <v>0</v>
      </c>
      <c r="I19" s="308">
        <f t="shared" si="3"/>
        <v>0</v>
      </c>
      <c r="J19" s="308">
        <f t="shared" si="3"/>
        <v>1.62</v>
      </c>
      <c r="K19" s="308">
        <f t="shared" si="4"/>
        <v>1.7857732103900403</v>
      </c>
      <c r="L19" s="308">
        <f t="shared" si="4"/>
        <v>1.8715215730593295</v>
      </c>
      <c r="M19" s="308">
        <f t="shared" si="4"/>
        <v>1.9613873576149388</v>
      </c>
      <c r="N19" s="308">
        <f t="shared" si="4"/>
        <v>2.0555682723566213</v>
      </c>
      <c r="O19" s="308">
        <f t="shared" si="4"/>
        <v>2.1542715190421404</v>
      </c>
    </row>
    <row r="20" spans="2:15" x14ac:dyDescent="0.3">
      <c r="B20" s="2">
        <v>11</v>
      </c>
      <c r="C20" s="44" t="s">
        <v>554</v>
      </c>
      <c r="D20" s="308">
        <f t="shared" si="3"/>
        <v>5.0560700000000007E-2</v>
      </c>
      <c r="E20" s="308">
        <f t="shared" si="3"/>
        <v>8.6565740000000002E-2</v>
      </c>
      <c r="F20" s="308">
        <f t="shared" si="3"/>
        <v>5.9056070000000002E-2</v>
      </c>
      <c r="G20" s="308">
        <f t="shared" si="3"/>
        <v>0.13105607000000002</v>
      </c>
      <c r="H20" s="308">
        <f t="shared" si="3"/>
        <v>0</v>
      </c>
      <c r="I20" s="308">
        <f t="shared" si="3"/>
        <v>0</v>
      </c>
      <c r="J20" s="308">
        <f t="shared" si="3"/>
        <v>0.09</v>
      </c>
      <c r="K20" s="308">
        <f t="shared" si="4"/>
        <v>9.9209622799446659E-2</v>
      </c>
      <c r="L20" s="308">
        <f t="shared" si="4"/>
        <v>0.1039734207255183</v>
      </c>
      <c r="M20" s="308">
        <f t="shared" si="4"/>
        <v>0.10896596431194103</v>
      </c>
      <c r="N20" s="308">
        <f t="shared" si="4"/>
        <v>0.1141982373531456</v>
      </c>
      <c r="O20" s="308">
        <f t="shared" si="4"/>
        <v>0.11968175105789666</v>
      </c>
    </row>
    <row r="21" spans="2:15" x14ac:dyDescent="0.3">
      <c r="B21" s="2">
        <v>12</v>
      </c>
      <c r="C21" s="44" t="s">
        <v>555</v>
      </c>
      <c r="D21" s="308">
        <f t="shared" si="3"/>
        <v>0</v>
      </c>
      <c r="E21" s="308">
        <f t="shared" si="3"/>
        <v>0</v>
      </c>
      <c r="F21" s="308">
        <f t="shared" si="3"/>
        <v>0</v>
      </c>
      <c r="G21" s="308">
        <f t="shared" si="3"/>
        <v>0</v>
      </c>
      <c r="H21" s="308">
        <f t="shared" si="3"/>
        <v>0</v>
      </c>
      <c r="I21" s="308">
        <f t="shared" si="3"/>
        <v>0</v>
      </c>
      <c r="J21" s="308">
        <f t="shared" si="3"/>
        <v>0</v>
      </c>
      <c r="K21" s="308">
        <f t="shared" si="4"/>
        <v>0</v>
      </c>
      <c r="L21" s="308">
        <f t="shared" si="4"/>
        <v>0</v>
      </c>
      <c r="M21" s="308">
        <f t="shared" si="4"/>
        <v>0</v>
      </c>
      <c r="N21" s="308">
        <f t="shared" si="4"/>
        <v>0</v>
      </c>
      <c r="O21" s="308">
        <f t="shared" si="4"/>
        <v>0</v>
      </c>
    </row>
    <row r="22" spans="2:15" x14ac:dyDescent="0.3">
      <c r="B22" s="2">
        <v>13</v>
      </c>
      <c r="C22" s="44" t="s">
        <v>556</v>
      </c>
      <c r="D22" s="308">
        <f t="shared" si="3"/>
        <v>6.7557033000000004</v>
      </c>
      <c r="E22" s="308">
        <f t="shared" si="3"/>
        <v>4.9621354200000001</v>
      </c>
      <c r="F22" s="308">
        <f t="shared" si="3"/>
        <v>6.6515703300000002</v>
      </c>
      <c r="G22" s="308">
        <f t="shared" si="3"/>
        <v>6.8405703300000003</v>
      </c>
      <c r="H22" s="308">
        <f t="shared" si="3"/>
        <v>0</v>
      </c>
      <c r="I22" s="308">
        <f t="shared" si="3"/>
        <v>0</v>
      </c>
      <c r="J22" s="308">
        <f t="shared" si="3"/>
        <v>9.98</v>
      </c>
      <c r="K22" s="308">
        <f t="shared" si="4"/>
        <v>11.001244839316421</v>
      </c>
      <c r="L22" s="308">
        <f t="shared" si="4"/>
        <v>11.529497098229696</v>
      </c>
      <c r="M22" s="308">
        <f t="shared" si="4"/>
        <v>12.08311470925746</v>
      </c>
      <c r="N22" s="308">
        <f t="shared" si="4"/>
        <v>12.663315653159923</v>
      </c>
      <c r="O22" s="308">
        <f t="shared" si="4"/>
        <v>13.271376395086763</v>
      </c>
    </row>
    <row r="23" spans="2:15" x14ac:dyDescent="0.3">
      <c r="B23" s="2">
        <v>14</v>
      </c>
      <c r="C23" s="44" t="s">
        <v>557</v>
      </c>
      <c r="D23" s="308">
        <f t="shared" si="3"/>
        <v>1.7569117000000003</v>
      </c>
      <c r="E23" s="308">
        <f t="shared" si="3"/>
        <v>0.58592350000000004</v>
      </c>
      <c r="F23" s="308">
        <f t="shared" si="3"/>
        <v>1.3186911700000001</v>
      </c>
      <c r="G23" s="308">
        <f t="shared" si="3"/>
        <v>2.0026911699999999</v>
      </c>
      <c r="H23" s="308">
        <f t="shared" si="3"/>
        <v>0</v>
      </c>
      <c r="I23" s="308">
        <f t="shared" si="3"/>
        <v>0</v>
      </c>
      <c r="J23" s="308">
        <f t="shared" si="3"/>
        <v>1.45</v>
      </c>
      <c r="K23" s="308">
        <f t="shared" si="4"/>
        <v>1.5983772562133076</v>
      </c>
      <c r="L23" s="308">
        <f t="shared" si="4"/>
        <v>1.6751273339111281</v>
      </c>
      <c r="M23" s="308">
        <f t="shared" si="4"/>
        <v>1.7555627583590501</v>
      </c>
      <c r="N23" s="308">
        <f t="shared" si="4"/>
        <v>1.8398604906895681</v>
      </c>
      <c r="O23" s="308">
        <f t="shared" si="4"/>
        <v>1.9282059892661132</v>
      </c>
    </row>
    <row r="24" spans="2:15" x14ac:dyDescent="0.3">
      <c r="B24" s="2">
        <v>15</v>
      </c>
      <c r="C24" s="44" t="s">
        <v>558</v>
      </c>
      <c r="D24" s="308">
        <f t="shared" si="3"/>
        <v>0</v>
      </c>
      <c r="E24" s="308">
        <f t="shared" si="3"/>
        <v>0</v>
      </c>
      <c r="F24" s="308">
        <f t="shared" si="3"/>
        <v>0</v>
      </c>
      <c r="G24" s="308">
        <f t="shared" si="3"/>
        <v>0</v>
      </c>
      <c r="H24" s="308">
        <f t="shared" si="3"/>
        <v>0</v>
      </c>
      <c r="I24" s="308">
        <f t="shared" si="3"/>
        <v>0</v>
      </c>
      <c r="J24" s="308">
        <f t="shared" si="3"/>
        <v>0</v>
      </c>
      <c r="K24" s="308">
        <f t="shared" si="4"/>
        <v>0</v>
      </c>
      <c r="L24" s="308">
        <f t="shared" si="4"/>
        <v>0</v>
      </c>
      <c r="M24" s="308">
        <f t="shared" si="4"/>
        <v>0</v>
      </c>
      <c r="N24" s="308">
        <f t="shared" si="4"/>
        <v>0</v>
      </c>
      <c r="O24" s="308">
        <f t="shared" si="4"/>
        <v>0</v>
      </c>
    </row>
    <row r="25" spans="2:15" x14ac:dyDescent="0.25">
      <c r="B25" s="2">
        <v>16</v>
      </c>
      <c r="C25" s="43" t="s">
        <v>559</v>
      </c>
      <c r="D25" s="308">
        <f t="shared" si="3"/>
        <v>0</v>
      </c>
      <c r="E25" s="308">
        <f t="shared" si="3"/>
        <v>0</v>
      </c>
      <c r="F25" s="308">
        <f t="shared" si="3"/>
        <v>0</v>
      </c>
      <c r="G25" s="308">
        <f t="shared" si="3"/>
        <v>0</v>
      </c>
      <c r="H25" s="308">
        <f t="shared" si="3"/>
        <v>0</v>
      </c>
      <c r="I25" s="308">
        <f t="shared" si="3"/>
        <v>0</v>
      </c>
      <c r="J25" s="308">
        <f t="shared" si="3"/>
        <v>0</v>
      </c>
      <c r="K25" s="308">
        <f t="shared" si="4"/>
        <v>0</v>
      </c>
      <c r="L25" s="308">
        <f t="shared" si="4"/>
        <v>0</v>
      </c>
      <c r="M25" s="308">
        <f t="shared" si="4"/>
        <v>0</v>
      </c>
      <c r="N25" s="308">
        <f t="shared" si="4"/>
        <v>0</v>
      </c>
      <c r="O25" s="308">
        <f t="shared" si="4"/>
        <v>0</v>
      </c>
    </row>
    <row r="26" spans="2:15" x14ac:dyDescent="0.25">
      <c r="B26" s="2">
        <v>17</v>
      </c>
      <c r="C26" s="43" t="s">
        <v>560</v>
      </c>
      <c r="D26" s="308">
        <f t="shared" si="3"/>
        <v>5.9320709999999996</v>
      </c>
      <c r="E26" s="308">
        <f t="shared" si="3"/>
        <v>5.9320709999999996</v>
      </c>
      <c r="F26" s="308">
        <f t="shared" si="3"/>
        <v>5.9302070999999996</v>
      </c>
      <c r="G26" s="308">
        <f t="shared" si="3"/>
        <v>7.9732070999999998</v>
      </c>
      <c r="H26" s="308">
        <f t="shared" si="3"/>
        <v>0</v>
      </c>
      <c r="I26" s="308">
        <f t="shared" si="3"/>
        <v>0</v>
      </c>
      <c r="J26" s="308">
        <f t="shared" si="3"/>
        <v>9.01</v>
      </c>
      <c r="K26" s="308">
        <f t="shared" si="4"/>
        <v>9.9319855713668286</v>
      </c>
      <c r="L26" s="308">
        <f t="shared" si="4"/>
        <v>10.408894674854665</v>
      </c>
      <c r="M26" s="308">
        <f t="shared" si="4"/>
        <v>10.908703760562096</v>
      </c>
      <c r="N26" s="308">
        <f t="shared" si="4"/>
        <v>11.432512428353798</v>
      </c>
      <c r="O26" s="308">
        <f t="shared" si="4"/>
        <v>11.981473078129433</v>
      </c>
    </row>
    <row r="27" spans="2:15" x14ac:dyDescent="0.3">
      <c r="B27" s="2">
        <v>18</v>
      </c>
      <c r="C27" s="44" t="s">
        <v>561</v>
      </c>
      <c r="D27" s="308">
        <f t="shared" ref="D27:J37" si="5">D64+D101</f>
        <v>0.37429129999999999</v>
      </c>
      <c r="E27" s="308">
        <f t="shared" si="5"/>
        <v>0.30743192000000003</v>
      </c>
      <c r="F27" s="308">
        <f t="shared" si="5"/>
        <v>0.28942913000000003</v>
      </c>
      <c r="G27" s="308">
        <f t="shared" si="5"/>
        <v>0.44242913</v>
      </c>
      <c r="H27" s="308">
        <f t="shared" si="5"/>
        <v>0</v>
      </c>
      <c r="I27" s="308">
        <f t="shared" si="5"/>
        <v>0</v>
      </c>
      <c r="J27" s="308">
        <f t="shared" si="5"/>
        <v>0.41000000000000003</v>
      </c>
      <c r="K27" s="308">
        <f t="shared" si="4"/>
        <v>0.45195494830859045</v>
      </c>
      <c r="L27" s="308">
        <f t="shared" si="4"/>
        <v>0.47365669441625008</v>
      </c>
      <c r="M27" s="308">
        <f t="shared" si="4"/>
        <v>0.4964005040877314</v>
      </c>
      <c r="N27" s="308">
        <f t="shared" si="4"/>
        <v>0.52023641460877446</v>
      </c>
      <c r="O27" s="308">
        <f t="shared" si="4"/>
        <v>0.54521686593041818</v>
      </c>
    </row>
    <row r="28" spans="2:15" x14ac:dyDescent="0.3">
      <c r="B28" s="2">
        <v>19</v>
      </c>
      <c r="C28" s="44" t="s">
        <v>562</v>
      </c>
      <c r="D28" s="308">
        <f t="shared" si="5"/>
        <v>38.318453600000005</v>
      </c>
      <c r="E28" s="308">
        <f t="shared" si="5"/>
        <v>40.128166670000006</v>
      </c>
      <c r="F28" s="308">
        <f t="shared" si="5"/>
        <v>8.6648453600000011</v>
      </c>
      <c r="G28" s="308">
        <f t="shared" si="5"/>
        <v>16.32384536</v>
      </c>
      <c r="H28" s="308">
        <f t="shared" si="5"/>
        <v>0</v>
      </c>
      <c r="I28" s="308">
        <f t="shared" si="5"/>
        <v>0</v>
      </c>
      <c r="J28" s="308">
        <f t="shared" si="5"/>
        <v>12.420000000000003</v>
      </c>
      <c r="K28" s="308">
        <f t="shared" si="4"/>
        <v>13.690927946323644</v>
      </c>
      <c r="L28" s="308">
        <f t="shared" si="4"/>
        <v>14.348332060121528</v>
      </c>
      <c r="M28" s="308">
        <f t="shared" si="4"/>
        <v>15.037303075047866</v>
      </c>
      <c r="N28" s="308">
        <f t="shared" si="4"/>
        <v>15.759356754734098</v>
      </c>
      <c r="O28" s="308">
        <f t="shared" si="4"/>
        <v>16.516081645989743</v>
      </c>
    </row>
    <row r="29" spans="2:15" x14ac:dyDescent="0.3">
      <c r="B29" s="2">
        <v>20</v>
      </c>
      <c r="C29" s="44" t="s">
        <v>563</v>
      </c>
      <c r="D29" s="308">
        <f t="shared" si="5"/>
        <v>0</v>
      </c>
      <c r="E29" s="308">
        <f t="shared" si="5"/>
        <v>0</v>
      </c>
      <c r="F29" s="308">
        <f t="shared" si="5"/>
        <v>0</v>
      </c>
      <c r="G29" s="308">
        <f t="shared" si="5"/>
        <v>0</v>
      </c>
      <c r="H29" s="308">
        <f t="shared" si="5"/>
        <v>0</v>
      </c>
      <c r="I29" s="308">
        <f t="shared" si="5"/>
        <v>0</v>
      </c>
      <c r="J29" s="308">
        <f t="shared" si="5"/>
        <v>0</v>
      </c>
      <c r="K29" s="308">
        <f t="shared" si="4"/>
        <v>0</v>
      </c>
      <c r="L29" s="308">
        <f t="shared" si="4"/>
        <v>0</v>
      </c>
      <c r="M29" s="308">
        <f t="shared" si="4"/>
        <v>0</v>
      </c>
      <c r="N29" s="308">
        <f t="shared" si="4"/>
        <v>0</v>
      </c>
      <c r="O29" s="308">
        <f t="shared" si="4"/>
        <v>0</v>
      </c>
    </row>
    <row r="30" spans="2:15" x14ac:dyDescent="0.3">
      <c r="B30" s="2">
        <v>21</v>
      </c>
      <c r="C30" s="44" t="s">
        <v>564</v>
      </c>
      <c r="D30" s="308">
        <f t="shared" si="5"/>
        <v>13.188031300000002</v>
      </c>
      <c r="E30" s="308">
        <f t="shared" si="5"/>
        <v>15.819516910000001</v>
      </c>
      <c r="F30" s="308">
        <f t="shared" si="5"/>
        <v>14.36880313</v>
      </c>
      <c r="G30" s="308">
        <f t="shared" si="5"/>
        <v>16.744803130000001</v>
      </c>
      <c r="H30" s="308">
        <f t="shared" si="5"/>
        <v>0</v>
      </c>
      <c r="I30" s="308">
        <f t="shared" si="5"/>
        <v>0</v>
      </c>
      <c r="J30" s="308">
        <f t="shared" si="5"/>
        <v>10.87</v>
      </c>
      <c r="K30" s="308">
        <f t="shared" si="4"/>
        <v>11.982317775888724</v>
      </c>
      <c r="L30" s="308">
        <f t="shared" si="4"/>
        <v>12.557678703182042</v>
      </c>
      <c r="M30" s="308">
        <f t="shared" si="4"/>
        <v>13.160667023008877</v>
      </c>
      <c r="N30" s="308">
        <f t="shared" si="4"/>
        <v>13.792609333652139</v>
      </c>
      <c r="O30" s="308">
        <f t="shared" si="4"/>
        <v>14.454895933325963</v>
      </c>
    </row>
    <row r="31" spans="2:15" x14ac:dyDescent="0.3">
      <c r="B31" s="2">
        <v>22</v>
      </c>
      <c r="C31" s="44" t="s">
        <v>565</v>
      </c>
      <c r="D31" s="308">
        <f t="shared" si="5"/>
        <v>0</v>
      </c>
      <c r="E31" s="308">
        <f t="shared" si="5"/>
        <v>0</v>
      </c>
      <c r="F31" s="308">
        <f t="shared" si="5"/>
        <v>0</v>
      </c>
      <c r="G31" s="308">
        <f t="shared" si="5"/>
        <v>0</v>
      </c>
      <c r="H31" s="308">
        <f t="shared" si="5"/>
        <v>0</v>
      </c>
      <c r="I31" s="308">
        <f t="shared" si="5"/>
        <v>0</v>
      </c>
      <c r="J31" s="308">
        <f t="shared" si="5"/>
        <v>0</v>
      </c>
      <c r="K31" s="308">
        <f t="shared" si="4"/>
        <v>0</v>
      </c>
      <c r="L31" s="308">
        <f t="shared" si="4"/>
        <v>0</v>
      </c>
      <c r="M31" s="308">
        <f t="shared" si="4"/>
        <v>0</v>
      </c>
      <c r="N31" s="308">
        <f t="shared" si="4"/>
        <v>0</v>
      </c>
      <c r="O31" s="308">
        <f t="shared" si="4"/>
        <v>0</v>
      </c>
    </row>
    <row r="32" spans="2:15" x14ac:dyDescent="0.3">
      <c r="B32" s="2">
        <v>23</v>
      </c>
      <c r="C32" s="44" t="s">
        <v>566</v>
      </c>
      <c r="D32" s="308">
        <f t="shared" si="5"/>
        <v>2.2295693999999999</v>
      </c>
      <c r="E32" s="308">
        <f t="shared" si="5"/>
        <v>3.6517681199999998</v>
      </c>
      <c r="F32" s="308">
        <f t="shared" si="5"/>
        <v>3.71495694</v>
      </c>
      <c r="G32" s="308">
        <f t="shared" si="5"/>
        <v>4.0389569399999994</v>
      </c>
      <c r="H32" s="308">
        <f t="shared" si="5"/>
        <v>0</v>
      </c>
      <c r="I32" s="308">
        <f t="shared" si="5"/>
        <v>0</v>
      </c>
      <c r="J32" s="308">
        <f t="shared" si="5"/>
        <v>2.3200000000000003</v>
      </c>
      <c r="K32" s="308">
        <f t="shared" si="4"/>
        <v>2.557403609941292</v>
      </c>
      <c r="L32" s="308">
        <f t="shared" si="4"/>
        <v>2.6802037342578049</v>
      </c>
      <c r="M32" s="308">
        <f t="shared" si="4"/>
        <v>2.8089004133744799</v>
      </c>
      <c r="N32" s="308">
        <f t="shared" si="4"/>
        <v>2.9437767851033088</v>
      </c>
      <c r="O32" s="308">
        <f t="shared" si="4"/>
        <v>3.0851295828257808</v>
      </c>
    </row>
    <row r="33" spans="2:15" x14ac:dyDescent="0.3">
      <c r="B33" s="2">
        <v>24</v>
      </c>
      <c r="C33" s="44" t="s">
        <v>567</v>
      </c>
      <c r="D33" s="308">
        <f t="shared" si="5"/>
        <v>8.7470000000000006E-2</v>
      </c>
      <c r="E33" s="308">
        <f t="shared" si="5"/>
        <v>7.3999250000000003E-2</v>
      </c>
      <c r="F33" s="308">
        <f t="shared" si="5"/>
        <v>4.4747000000000009E-2</v>
      </c>
      <c r="G33" s="308">
        <f t="shared" si="5"/>
        <v>6.2746999999999997E-2</v>
      </c>
      <c r="H33" s="308">
        <f t="shared" si="5"/>
        <v>0</v>
      </c>
      <c r="I33" s="308">
        <f t="shared" si="5"/>
        <v>0</v>
      </c>
      <c r="J33" s="308">
        <f t="shared" si="5"/>
        <v>0.11</v>
      </c>
      <c r="K33" s="308">
        <f t="shared" si="4"/>
        <v>0.12125620564376816</v>
      </c>
      <c r="L33" s="308">
        <f t="shared" si="4"/>
        <v>0.12707862533118902</v>
      </c>
      <c r="M33" s="308">
        <f t="shared" si="4"/>
        <v>0.13318062304792794</v>
      </c>
      <c r="N33" s="308">
        <f t="shared" si="4"/>
        <v>0.13957562343162241</v>
      </c>
      <c r="O33" s="308">
        <f t="shared" si="4"/>
        <v>0.14627769573742927</v>
      </c>
    </row>
    <row r="34" spans="2:15" x14ac:dyDescent="0.3">
      <c r="B34" s="2">
        <v>25</v>
      </c>
      <c r="C34" s="44" t="s">
        <v>568</v>
      </c>
      <c r="D34" s="308">
        <f t="shared" si="5"/>
        <v>0</v>
      </c>
      <c r="E34" s="308">
        <f t="shared" si="5"/>
        <v>0</v>
      </c>
      <c r="F34" s="308">
        <f t="shared" si="5"/>
        <v>0</v>
      </c>
      <c r="G34" s="308">
        <f t="shared" si="5"/>
        <v>1.7820000000000003</v>
      </c>
      <c r="H34" s="308">
        <f t="shared" si="5"/>
        <v>0</v>
      </c>
      <c r="I34" s="308">
        <f t="shared" si="5"/>
        <v>0</v>
      </c>
      <c r="J34" s="308">
        <f t="shared" si="5"/>
        <v>2.4099999999999997</v>
      </c>
      <c r="K34" s="308">
        <f t="shared" si="4"/>
        <v>2.6566132327407384</v>
      </c>
      <c r="L34" s="308">
        <f t="shared" si="4"/>
        <v>2.7841771549833227</v>
      </c>
      <c r="M34" s="308">
        <f t="shared" si="4"/>
        <v>2.9178663776864204</v>
      </c>
      <c r="N34" s="308">
        <f t="shared" si="4"/>
        <v>3.0579750224564539</v>
      </c>
      <c r="O34" s="308">
        <f t="shared" si="4"/>
        <v>3.204811333883677</v>
      </c>
    </row>
    <row r="35" spans="2:15" x14ac:dyDescent="0.3">
      <c r="B35" s="2">
        <v>26</v>
      </c>
      <c r="C35" s="44" t="s">
        <v>569</v>
      </c>
      <c r="D35" s="308">
        <f t="shared" si="5"/>
        <v>5.7003684999999997</v>
      </c>
      <c r="E35" s="308">
        <f t="shared" si="5"/>
        <v>5.3687924800000006</v>
      </c>
      <c r="F35" s="308">
        <f t="shared" si="5"/>
        <v>3.6930368500000004</v>
      </c>
      <c r="G35" s="308">
        <f t="shared" si="5"/>
        <v>9.1830368500000006</v>
      </c>
      <c r="H35" s="308">
        <f t="shared" si="5"/>
        <v>0</v>
      </c>
      <c r="I35" s="308">
        <f t="shared" si="5"/>
        <v>0</v>
      </c>
      <c r="J35" s="308">
        <f t="shared" si="5"/>
        <v>13.450000000000001</v>
      </c>
      <c r="K35" s="308">
        <f t="shared" si="4"/>
        <v>14.826326962806197</v>
      </c>
      <c r="L35" s="308">
        <f t="shared" si="4"/>
        <v>15.538250097313568</v>
      </c>
      <c r="M35" s="308">
        <f t="shared" si="4"/>
        <v>16.284357999951187</v>
      </c>
      <c r="N35" s="308">
        <f t="shared" si="4"/>
        <v>17.066292137775651</v>
      </c>
      <c r="O35" s="308">
        <f t="shared" si="4"/>
        <v>17.885772796985673</v>
      </c>
    </row>
    <row r="36" spans="2:15" x14ac:dyDescent="0.3">
      <c r="B36" s="2">
        <v>27</v>
      </c>
      <c r="C36" s="44" t="s">
        <v>570</v>
      </c>
      <c r="D36" s="308">
        <f t="shared" si="5"/>
        <v>5.4529456999999999</v>
      </c>
      <c r="E36" s="308">
        <f t="shared" si="5"/>
        <v>3.70390613</v>
      </c>
      <c r="F36" s="308">
        <f t="shared" si="5"/>
        <v>4.1902945699999998</v>
      </c>
      <c r="G36" s="308">
        <f t="shared" si="5"/>
        <v>5.6032945700000001</v>
      </c>
      <c r="H36" s="308">
        <f t="shared" si="5"/>
        <v>0</v>
      </c>
      <c r="I36" s="308">
        <f t="shared" si="5"/>
        <v>0</v>
      </c>
      <c r="J36" s="308">
        <f t="shared" si="5"/>
        <v>7.5100000000000007</v>
      </c>
      <c r="K36" s="308">
        <f t="shared" si="4"/>
        <v>8.2784918580427167</v>
      </c>
      <c r="L36" s="308">
        <f t="shared" si="4"/>
        <v>8.6760043294293592</v>
      </c>
      <c r="M36" s="308">
        <f t="shared" si="4"/>
        <v>9.0926043553630791</v>
      </c>
      <c r="N36" s="308">
        <f t="shared" si="4"/>
        <v>9.5292084724680386</v>
      </c>
      <c r="O36" s="308">
        <f t="shared" si="4"/>
        <v>9.9867772271644881</v>
      </c>
    </row>
    <row r="37" spans="2:15" x14ac:dyDescent="0.3">
      <c r="B37" s="2">
        <v>28</v>
      </c>
      <c r="C37" s="44" t="s">
        <v>403</v>
      </c>
      <c r="D37" s="308">
        <f t="shared" si="5"/>
        <v>1.8815398999999999</v>
      </c>
      <c r="E37" s="308">
        <f t="shared" si="5"/>
        <v>1.0285102699999999</v>
      </c>
      <c r="F37" s="308">
        <f t="shared" si="5"/>
        <v>1.1241539899999999</v>
      </c>
      <c r="G37" s="308">
        <f t="shared" si="5"/>
        <v>0.52115398999999996</v>
      </c>
      <c r="H37" s="308">
        <f t="shared" si="5"/>
        <v>0</v>
      </c>
      <c r="I37" s="308">
        <f t="shared" si="5"/>
        <v>0</v>
      </c>
      <c r="J37" s="308">
        <f t="shared" si="5"/>
        <v>2.41</v>
      </c>
      <c r="K37" s="308">
        <f t="shared" si="4"/>
        <v>2.6566132327407388</v>
      </c>
      <c r="L37" s="308">
        <f t="shared" si="4"/>
        <v>2.7841771549833236</v>
      </c>
      <c r="M37" s="308">
        <f t="shared" si="4"/>
        <v>2.9178663776864213</v>
      </c>
      <c r="N37" s="308">
        <f t="shared" si="4"/>
        <v>3.0579750224564548</v>
      </c>
      <c r="O37" s="308">
        <f t="shared" si="4"/>
        <v>3.2048113338836779</v>
      </c>
    </row>
    <row r="38" spans="2:15" x14ac:dyDescent="0.3">
      <c r="B38" s="2">
        <v>29</v>
      </c>
      <c r="C38" s="45" t="s">
        <v>571</v>
      </c>
      <c r="D38" s="312">
        <f>SUM(D10:D37)</f>
        <v>158.65525510000003</v>
      </c>
      <c r="E38" s="312">
        <f t="shared" ref="E38:J38" si="6">SUM(E10:E37)</f>
        <v>150.44934238000005</v>
      </c>
      <c r="F38" s="312">
        <f t="shared" si="6"/>
        <v>130.46252550999998</v>
      </c>
      <c r="G38" s="312">
        <f t="shared" si="6"/>
        <v>169.95452551000002</v>
      </c>
      <c r="H38" s="312">
        <f t="shared" si="6"/>
        <v>0</v>
      </c>
      <c r="I38" s="312">
        <f t="shared" si="6"/>
        <v>0</v>
      </c>
      <c r="J38" s="312">
        <f t="shared" si="6"/>
        <v>170.08000000000004</v>
      </c>
      <c r="K38" s="312">
        <f>'[48]O&amp;M Projections New Methodology'!J6</f>
        <v>187.48414050810993</v>
      </c>
      <c r="L38" s="312">
        <f>'[48]O&amp;M Projections New Methodology'!K6</f>
        <v>196.48665996662396</v>
      </c>
      <c r="M38" s="312">
        <f>'[48]O&amp;M Projections New Methodology'!L6</f>
        <v>205.92145789083261</v>
      </c>
      <c r="N38" s="312">
        <f>'[48]O&amp;M Projections New Methodology'!M6</f>
        <v>215.80929121136677</v>
      </c>
      <c r="O38" s="312">
        <f>'[48]O&amp;M Projections New Methodology'!N6</f>
        <v>226.17191355474523</v>
      </c>
    </row>
    <row r="39" spans="2:15" x14ac:dyDescent="0.3">
      <c r="B39" s="2">
        <v>30</v>
      </c>
      <c r="C39" s="32" t="s">
        <v>541</v>
      </c>
      <c r="D39" s="130"/>
      <c r="E39" s="130"/>
      <c r="F39" s="130"/>
      <c r="G39" s="130"/>
      <c r="H39" s="130"/>
      <c r="I39" s="130"/>
      <c r="J39" s="130">
        <f>J76+J113</f>
        <v>18.07</v>
      </c>
      <c r="K39" s="130">
        <f t="shared" ref="K39:O39" si="7">K76+K113</f>
        <v>19.919087599844456</v>
      </c>
      <c r="L39" s="130">
        <f t="shared" si="7"/>
        <v>20.875552361223505</v>
      </c>
      <c r="M39" s="130">
        <f t="shared" si="7"/>
        <v>21.877944167964159</v>
      </c>
      <c r="N39" s="130">
        <f t="shared" si="7"/>
        <v>22.928468321903786</v>
      </c>
      <c r="O39" s="130">
        <f t="shared" si="7"/>
        <v>24.029436017957693</v>
      </c>
    </row>
    <row r="40" spans="2:15" x14ac:dyDescent="0.25">
      <c r="B40" s="2">
        <v>31</v>
      </c>
      <c r="C40" s="9" t="s">
        <v>572</v>
      </c>
      <c r="D40" s="127">
        <f>D38-D39</f>
        <v>158.65525510000003</v>
      </c>
      <c r="E40" s="127">
        <f t="shared" ref="E40:O40" si="8">E38-E39</f>
        <v>150.44934238000005</v>
      </c>
      <c r="F40" s="127">
        <f t="shared" si="8"/>
        <v>130.46252550999998</v>
      </c>
      <c r="G40" s="127">
        <f t="shared" si="8"/>
        <v>169.95452551000002</v>
      </c>
      <c r="H40" s="127">
        <f t="shared" si="8"/>
        <v>0</v>
      </c>
      <c r="I40" s="127">
        <f t="shared" si="8"/>
        <v>0</v>
      </c>
      <c r="J40" s="127">
        <f t="shared" si="8"/>
        <v>152.01000000000005</v>
      </c>
      <c r="K40" s="127">
        <f t="shared" si="8"/>
        <v>167.56505290826547</v>
      </c>
      <c r="L40" s="127">
        <f t="shared" si="8"/>
        <v>175.61110760540046</v>
      </c>
      <c r="M40" s="127">
        <f t="shared" si="8"/>
        <v>184.04351372286845</v>
      </c>
      <c r="N40" s="127">
        <f t="shared" si="8"/>
        <v>192.88082288946299</v>
      </c>
      <c r="O40" s="127">
        <f t="shared" si="8"/>
        <v>202.14247753678754</v>
      </c>
    </row>
    <row r="42" spans="2:15" x14ac:dyDescent="0.25">
      <c r="B42" s="26" t="s">
        <v>713</v>
      </c>
    </row>
    <row r="43" spans="2:15" x14ac:dyDescent="0.25">
      <c r="O43" s="15" t="s">
        <v>101</v>
      </c>
    </row>
    <row r="44" spans="2:15" ht="12.75" customHeight="1" x14ac:dyDescent="0.25">
      <c r="B44" s="986" t="s">
        <v>2</v>
      </c>
      <c r="C44" s="930" t="s">
        <v>102</v>
      </c>
      <c r="D44" s="7" t="s">
        <v>514</v>
      </c>
      <c r="E44" s="7" t="s">
        <v>515</v>
      </c>
      <c r="F44" s="7" t="s">
        <v>516</v>
      </c>
      <c r="G44" s="7" t="s">
        <v>104</v>
      </c>
      <c r="H44" s="986" t="s">
        <v>708</v>
      </c>
      <c r="I44" s="986"/>
      <c r="J44" s="986"/>
      <c r="K44" s="946" t="s">
        <v>105</v>
      </c>
      <c r="L44" s="946"/>
      <c r="M44" s="946"/>
      <c r="N44" s="946"/>
      <c r="O44" s="946"/>
    </row>
    <row r="45" spans="2:15" x14ac:dyDescent="0.25">
      <c r="B45" s="986"/>
      <c r="C45" s="930"/>
      <c r="D45" s="7" t="s">
        <v>214</v>
      </c>
      <c r="E45" s="7" t="s">
        <v>214</v>
      </c>
      <c r="F45" s="7" t="s">
        <v>214</v>
      </c>
      <c r="G45" s="7" t="s">
        <v>214</v>
      </c>
      <c r="H45" s="7" t="s">
        <v>108</v>
      </c>
      <c r="I45" s="7" t="s">
        <v>109</v>
      </c>
      <c r="J45" s="7" t="s">
        <v>215</v>
      </c>
      <c r="K45" s="7" t="s">
        <v>472</v>
      </c>
      <c r="L45" s="7" t="s">
        <v>473</v>
      </c>
      <c r="M45" s="7" t="s">
        <v>474</v>
      </c>
      <c r="N45" s="7" t="s">
        <v>475</v>
      </c>
      <c r="O45" s="7" t="s">
        <v>476</v>
      </c>
    </row>
    <row r="46" spans="2:15" x14ac:dyDescent="0.25">
      <c r="B46" s="986"/>
      <c r="C46" s="930"/>
      <c r="D46" s="7" t="s">
        <v>111</v>
      </c>
      <c r="E46" s="7" t="s">
        <v>111</v>
      </c>
      <c r="F46" s="7" t="s">
        <v>111</v>
      </c>
      <c r="G46" s="7" t="s">
        <v>111</v>
      </c>
      <c r="H46" s="7" t="s">
        <v>113</v>
      </c>
      <c r="I46" s="7" t="s">
        <v>114</v>
      </c>
      <c r="J46" s="7" t="s">
        <v>111</v>
      </c>
      <c r="K46" s="7" t="s">
        <v>115</v>
      </c>
      <c r="L46" s="7" t="s">
        <v>115</v>
      </c>
      <c r="M46" s="7" t="s">
        <v>115</v>
      </c>
      <c r="N46" s="7" t="s">
        <v>115</v>
      </c>
      <c r="O46" s="7" t="s">
        <v>115</v>
      </c>
    </row>
    <row r="47" spans="2:15" x14ac:dyDescent="0.25">
      <c r="B47" s="2">
        <v>1</v>
      </c>
      <c r="C47" s="43" t="s">
        <v>544</v>
      </c>
      <c r="D47" s="308">
        <f>VLOOKUP(B47,'[51]2b'!$B$4:$H$34,3,0)*90%</f>
        <v>4.7248708500000003</v>
      </c>
      <c r="E47" s="308">
        <f>VLOOKUP(B47,'[51]2b'!$B$4:$H$34,4,0)*90%</f>
        <v>3.60227889</v>
      </c>
      <c r="F47" s="308">
        <f>VLOOKUP(B47,'[51]2b'!$B$4:$H$34,5,0)*90%</f>
        <v>3.8070000000000004</v>
      </c>
      <c r="G47" s="308">
        <f>VLOOKUP(B47,'[51]2b'!$B$4:$H$34,6,0)*90%</f>
        <v>4.9950000000000001</v>
      </c>
      <c r="H47" s="2"/>
      <c r="I47" s="2"/>
      <c r="J47" s="308">
        <f>VLOOKUP(B47,'[51]2b'!$B$4:$H$34,7,0)*90%</f>
        <v>4.6530000000000005</v>
      </c>
      <c r="K47" s="308">
        <f>90%*K10</f>
        <v>5.129137498731394</v>
      </c>
      <c r="L47" s="308">
        <f t="shared" ref="L47:O47" si="9">90%*L10</f>
        <v>5.3754258515092967</v>
      </c>
      <c r="M47" s="308">
        <f t="shared" si="9"/>
        <v>5.6335403549273524</v>
      </c>
      <c r="N47" s="308">
        <f t="shared" si="9"/>
        <v>5.9040488711576282</v>
      </c>
      <c r="O47" s="308">
        <f t="shared" si="9"/>
        <v>6.1875465296932584</v>
      </c>
    </row>
    <row r="48" spans="2:15" x14ac:dyDescent="0.3">
      <c r="B48" s="2">
        <v>2</v>
      </c>
      <c r="C48" s="44" t="s">
        <v>545</v>
      </c>
      <c r="D48" s="308">
        <f>VLOOKUP(B48,'[51]2b'!$B$4:$H$34,3,0)*90%</f>
        <v>3.6372689999999999E-2</v>
      </c>
      <c r="E48" s="308">
        <f>VLOOKUP(B48,'[51]2b'!$B$4:$H$34,4,0)*90%</f>
        <v>0.19695447000000002</v>
      </c>
      <c r="F48" s="308">
        <f>VLOOKUP(B48,'[51]2b'!$B$4:$H$34,5,0)*90%</f>
        <v>0.32400000000000007</v>
      </c>
      <c r="G48" s="308">
        <f>VLOOKUP(B48,'[51]2b'!$B$4:$H$34,6,0)*90%</f>
        <v>0.27000000000000007</v>
      </c>
      <c r="H48" s="2"/>
      <c r="I48" s="2"/>
      <c r="J48" s="308">
        <f>VLOOKUP(B48,'[51]2b'!$B$4:$H$34,7,0)*90%</f>
        <v>0.35100000000000003</v>
      </c>
      <c r="K48" s="308">
        <f>90%*K11</f>
        <v>0.38691752891784204</v>
      </c>
      <c r="L48" s="308">
        <f t="shared" ref="K48:O63" si="10">90%*L11</f>
        <v>0.40549634082952135</v>
      </c>
      <c r="M48" s="308">
        <f t="shared" si="10"/>
        <v>0.42496726081657005</v>
      </c>
      <c r="N48" s="308">
        <f t="shared" si="10"/>
        <v>0.44537312567726789</v>
      </c>
      <c r="O48" s="308">
        <f t="shared" si="10"/>
        <v>0.46675882912579703</v>
      </c>
    </row>
    <row r="49" spans="2:15" x14ac:dyDescent="0.3">
      <c r="B49" s="2">
        <v>3</v>
      </c>
      <c r="C49" s="44" t="s">
        <v>546</v>
      </c>
      <c r="D49" s="308">
        <f>VLOOKUP(B49,'[51]2b'!$B$4:$H$34,3,0)*90%</f>
        <v>2.0120765400000002</v>
      </c>
      <c r="E49" s="308">
        <f>VLOOKUP(B49,'[51]2b'!$B$4:$H$34,4,0)*90%</f>
        <v>2.08655028</v>
      </c>
      <c r="F49" s="308">
        <f>VLOOKUP(B49,'[51]2b'!$B$4:$H$34,5,0)*90%</f>
        <v>2.2680000000000002</v>
      </c>
      <c r="G49" s="308">
        <f>VLOOKUP(B49,'[51]2b'!$B$4:$H$34,6,0)*90%</f>
        <v>2.1960000000000002</v>
      </c>
      <c r="H49" s="2"/>
      <c r="I49" s="2"/>
      <c r="J49" s="308">
        <f>VLOOKUP(B49,'[51]2b'!$B$4:$H$34,7,0)*90%</f>
        <v>2.2229999999999999</v>
      </c>
      <c r="K49" s="308">
        <f>90%*K12</f>
        <v>2.4504776831463326</v>
      </c>
      <c r="L49" s="308">
        <f t="shared" si="10"/>
        <v>2.5681434919203019</v>
      </c>
      <c r="M49" s="308">
        <f t="shared" si="10"/>
        <v>2.6914593185049438</v>
      </c>
      <c r="N49" s="308">
        <f t="shared" si="10"/>
        <v>2.8206964626226969</v>
      </c>
      <c r="O49" s="308">
        <f t="shared" si="10"/>
        <v>2.9561392511300477</v>
      </c>
    </row>
    <row r="50" spans="2:15" x14ac:dyDescent="0.3">
      <c r="B50" s="2">
        <v>4</v>
      </c>
      <c r="C50" s="44" t="s">
        <v>547</v>
      </c>
      <c r="D50" s="308">
        <f>VLOOKUP(B50,'[51]2b'!$B$4:$H$34,3,0)*90%</f>
        <v>1.8696140999999999</v>
      </c>
      <c r="E50" s="308">
        <f>VLOOKUP(B50,'[51]2b'!$B$4:$H$34,4,0)*90%</f>
        <v>1.7401669199999998</v>
      </c>
      <c r="F50" s="308">
        <f>VLOOKUP(B50,'[51]2b'!$B$4:$H$34,5,0)*90%</f>
        <v>0.92700000000000005</v>
      </c>
      <c r="G50" s="308">
        <f>VLOOKUP(B50,'[51]2b'!$B$4:$H$34,6,0)*90%</f>
        <v>1.899</v>
      </c>
      <c r="H50" s="2"/>
      <c r="I50" s="2"/>
      <c r="J50" s="308">
        <f>VLOOKUP(B50,'[51]2b'!$B$4:$H$34,7,0)*90%</f>
        <v>2.9520000000000004</v>
      </c>
      <c r="K50" s="308">
        <f>90%*K13</f>
        <v>3.2540756278218512</v>
      </c>
      <c r="L50" s="308">
        <f t="shared" si="10"/>
        <v>3.4103281997970005</v>
      </c>
      <c r="M50" s="308">
        <f t="shared" si="10"/>
        <v>3.5740836294316662</v>
      </c>
      <c r="N50" s="308">
        <f t="shared" si="10"/>
        <v>3.745702185183176</v>
      </c>
      <c r="O50" s="308">
        <f t="shared" si="10"/>
        <v>3.9255614346990111</v>
      </c>
    </row>
    <row r="51" spans="2:15" x14ac:dyDescent="0.3">
      <c r="B51" s="2">
        <v>5</v>
      </c>
      <c r="C51" s="44" t="s">
        <v>548</v>
      </c>
      <c r="D51" s="308">
        <f>VLOOKUP(B51,'[51]2b'!$B$4:$H$34,3,0)*90%</f>
        <v>33.609062700000003</v>
      </c>
      <c r="E51" s="308">
        <f>VLOOKUP(B51,'[51]2b'!$B$4:$H$34,4,0)*90%</f>
        <v>29.036059020000003</v>
      </c>
      <c r="F51" s="308">
        <f>VLOOKUP(B51,'[51]2b'!$B$4:$H$34,5,0)*90%</f>
        <v>32.570999999999998</v>
      </c>
      <c r="G51" s="308">
        <f>VLOOKUP(B51,'[51]2b'!$B$4:$H$34,6,0)*90%</f>
        <v>42.308999999999997</v>
      </c>
      <c r="H51" s="2"/>
      <c r="I51" s="2"/>
      <c r="J51" s="308">
        <f>VLOOKUP(B51,'[51]2b'!$B$4:$H$34,7,0)*90%</f>
        <v>44.423999999999999</v>
      </c>
      <c r="K51" s="308">
        <f>90%*K14</f>
        <v>48.969869813806874</v>
      </c>
      <c r="L51" s="308">
        <f t="shared" si="10"/>
        <v>51.32128047011583</v>
      </c>
      <c r="M51" s="308">
        <f t="shared" si="10"/>
        <v>53.785599984374088</v>
      </c>
      <c r="N51" s="308">
        <f t="shared" si="10"/>
        <v>56.368249957512674</v>
      </c>
      <c r="O51" s="308">
        <f t="shared" si="10"/>
        <v>59.074912322177802</v>
      </c>
    </row>
    <row r="52" spans="2:15" x14ac:dyDescent="0.3">
      <c r="B52" s="2">
        <v>6</v>
      </c>
      <c r="C52" s="44" t="s">
        <v>549</v>
      </c>
      <c r="D52" s="308">
        <f>VLOOKUP(B52,'[51]2b'!$B$4:$H$34,3,0)*90%</f>
        <v>18.104787089999999</v>
      </c>
      <c r="E52" s="308">
        <f>VLOOKUP(B52,'[51]2b'!$B$4:$H$34,4,0)*90%</f>
        <v>15.885288000000001</v>
      </c>
      <c r="F52" s="308">
        <f>VLOOKUP(B52,'[51]2b'!$B$4:$H$34,5,0)*90%</f>
        <v>24.93</v>
      </c>
      <c r="G52" s="308">
        <f>VLOOKUP(B52,'[51]2b'!$B$4:$H$34,6,0)*90%</f>
        <v>25.470000000000002</v>
      </c>
      <c r="H52" s="2"/>
      <c r="I52" s="2"/>
      <c r="J52" s="308">
        <f>VLOOKUP(B52,'[51]2b'!$B$4:$H$34,7,0)*90%</f>
        <v>23.112000000000002</v>
      </c>
      <c r="K52" s="308">
        <f t="shared" si="10"/>
        <v>25.47703113489791</v>
      </c>
      <c r="L52" s="308">
        <f t="shared" si="10"/>
        <v>26.700374442313105</v>
      </c>
      <c r="M52" s="308">
        <f t="shared" si="10"/>
        <v>27.982459635306462</v>
      </c>
      <c r="N52" s="308">
        <f t="shared" si="10"/>
        <v>29.326107352287796</v>
      </c>
      <c r="O52" s="308">
        <f t="shared" si="10"/>
        <v>30.734273671667864</v>
      </c>
    </row>
    <row r="53" spans="2:15" x14ac:dyDescent="0.3">
      <c r="B53" s="2">
        <v>7</v>
      </c>
      <c r="C53" s="44" t="s">
        <v>550</v>
      </c>
      <c r="D53" s="308">
        <f>VLOOKUP(B53,'[51]2b'!$B$4:$H$34,3,0)*90%</f>
        <v>7.3716152399999997</v>
      </c>
      <c r="E53" s="308">
        <f>VLOOKUP(B53,'[51]2b'!$B$4:$H$34,4,0)*90%</f>
        <v>6.8913703799999997</v>
      </c>
      <c r="F53" s="308">
        <f>VLOOKUP(B53,'[51]2b'!$B$4:$H$34,5,0)*90%</f>
        <v>6.9210000000000003</v>
      </c>
      <c r="G53" s="308">
        <f>VLOOKUP(B53,'[51]2b'!$B$4:$H$34,6,0)*90%</f>
        <v>11.673</v>
      </c>
      <c r="H53" s="2"/>
      <c r="I53" s="2"/>
      <c r="J53" s="308">
        <f>VLOOKUP(B53,'[51]2b'!$B$4:$H$34,7,0)*90%</f>
        <v>7.9380000000000006</v>
      </c>
      <c r="K53" s="308">
        <f t="shared" si="10"/>
        <v>8.7502887309111976</v>
      </c>
      <c r="L53" s="308">
        <f t="shared" si="10"/>
        <v>9.1704557079907154</v>
      </c>
      <c r="M53" s="308">
        <f t="shared" si="10"/>
        <v>9.6107980523131999</v>
      </c>
      <c r="N53" s="308">
        <f t="shared" si="10"/>
        <v>10.072284534547443</v>
      </c>
      <c r="O53" s="308">
        <f t="shared" si="10"/>
        <v>10.555930443306488</v>
      </c>
    </row>
    <row r="54" spans="2:15" x14ac:dyDescent="0.3">
      <c r="B54" s="2">
        <v>8</v>
      </c>
      <c r="C54" s="44" t="s">
        <v>551</v>
      </c>
      <c r="D54" s="308">
        <f>VLOOKUP(B54,'[51]2b'!$B$4:$H$34,3,0)*90%</f>
        <v>0.74396403000000011</v>
      </c>
      <c r="E54" s="308">
        <f>VLOOKUP(B54,'[51]2b'!$B$4:$H$34,4,0)*90%</f>
        <v>1.0183330800000001</v>
      </c>
      <c r="F54" s="308">
        <f>VLOOKUP(B54,'[51]2b'!$B$4:$H$34,5,0)*90%</f>
        <v>0.45900000000000002</v>
      </c>
      <c r="G54" s="308">
        <f>VLOOKUP(B54,'[51]2b'!$B$4:$H$34,6,0)*90%</f>
        <v>0.59400000000000008</v>
      </c>
      <c r="H54" s="2"/>
      <c r="I54" s="2"/>
      <c r="J54" s="308">
        <f>VLOOKUP(B54,'[51]2b'!$B$4:$H$34,7,0)*90%</f>
        <v>0.45900000000000002</v>
      </c>
      <c r="K54" s="308">
        <f t="shared" si="10"/>
        <v>0.50596907627717802</v>
      </c>
      <c r="L54" s="308">
        <f t="shared" si="10"/>
        <v>0.53026444570014331</v>
      </c>
      <c r="M54" s="308">
        <f t="shared" si="10"/>
        <v>0.55572641799089928</v>
      </c>
      <c r="N54" s="308">
        <f t="shared" si="10"/>
        <v>0.5824110105010426</v>
      </c>
      <c r="O54" s="308">
        <f t="shared" si="10"/>
        <v>0.61037693039527308</v>
      </c>
    </row>
    <row r="55" spans="2:15" x14ac:dyDescent="0.3">
      <c r="B55" s="2">
        <v>9</v>
      </c>
      <c r="C55" s="44" t="s">
        <v>552</v>
      </c>
      <c r="D55" s="308">
        <f>VLOOKUP(B55,'[51]2b'!$B$4:$H$34,3,0)*90%</f>
        <v>0.25679520000000006</v>
      </c>
      <c r="E55" s="308">
        <f>VLOOKUP(B55,'[51]2b'!$B$4:$H$34,4,0)*90%</f>
        <v>0.26415963000000003</v>
      </c>
      <c r="F55" s="308">
        <f>VLOOKUP(B55,'[51]2b'!$B$4:$H$34,5,0)*90%</f>
        <v>0.28800000000000003</v>
      </c>
      <c r="G55" s="308">
        <f>VLOOKUP(B55,'[51]2b'!$B$4:$H$34,6,0)*90%</f>
        <v>0.33300000000000002</v>
      </c>
      <c r="H55" s="2"/>
      <c r="I55" s="2"/>
      <c r="J55" s="308">
        <f>VLOOKUP(B55,'[51]2b'!$B$4:$H$34,7,0)*90%</f>
        <v>0.30600000000000005</v>
      </c>
      <c r="K55" s="308">
        <f t="shared" si="10"/>
        <v>0.33731271751811881</v>
      </c>
      <c r="L55" s="308">
        <f t="shared" si="10"/>
        <v>0.35350963046676231</v>
      </c>
      <c r="M55" s="308">
        <f t="shared" si="10"/>
        <v>0.37048427866059963</v>
      </c>
      <c r="N55" s="308">
        <f t="shared" si="10"/>
        <v>0.3882740070006952</v>
      </c>
      <c r="O55" s="308">
        <f t="shared" si="10"/>
        <v>0.40691795359684885</v>
      </c>
    </row>
    <row r="56" spans="2:15" x14ac:dyDescent="0.3">
      <c r="B56" s="2">
        <v>10</v>
      </c>
      <c r="C56" s="44" t="s">
        <v>553</v>
      </c>
      <c r="D56" s="308">
        <f>VLOOKUP(B56,'[51]2b'!$B$4:$H$34,3,0)*90%</f>
        <v>0.50544639000000002</v>
      </c>
      <c r="E56" s="308">
        <f>VLOOKUP(B56,'[51]2b'!$B$4:$H$34,4,0)*90%</f>
        <v>0.38666043000000005</v>
      </c>
      <c r="F56" s="308">
        <f>VLOOKUP(B56,'[51]2b'!$B$4:$H$34,5,0)*90%</f>
        <v>0.22500000000000001</v>
      </c>
      <c r="G56" s="308">
        <f>VLOOKUP(B56,'[51]2b'!$B$4:$H$34,6,0)*90%</f>
        <v>0.873</v>
      </c>
      <c r="H56" s="2"/>
      <c r="I56" s="2"/>
      <c r="J56" s="308">
        <f>VLOOKUP(B56,'[51]2b'!$B$4:$H$34,7,0)*90%</f>
        <v>1.4580000000000002</v>
      </c>
      <c r="K56" s="308">
        <f t="shared" si="10"/>
        <v>1.6071958893510363</v>
      </c>
      <c r="L56" s="308">
        <f t="shared" si="10"/>
        <v>1.6843694157533966</v>
      </c>
      <c r="M56" s="308">
        <f t="shared" si="10"/>
        <v>1.7652486218534449</v>
      </c>
      <c r="N56" s="308">
        <f t="shared" si="10"/>
        <v>1.8500114451209593</v>
      </c>
      <c r="O56" s="308">
        <f t="shared" si="10"/>
        <v>1.9388443671379265</v>
      </c>
    </row>
    <row r="57" spans="2:15" x14ac:dyDescent="0.3">
      <c r="B57" s="2">
        <v>11</v>
      </c>
      <c r="C57" s="44" t="s">
        <v>554</v>
      </c>
      <c r="D57" s="308">
        <f>VLOOKUP(B57,'[51]2b'!$B$4:$H$34,3,0)*90%</f>
        <v>4.5504630000000004E-2</v>
      </c>
      <c r="E57" s="308">
        <f>VLOOKUP(B57,'[51]2b'!$B$4:$H$34,4,0)*90%</f>
        <v>8.1509670000000006E-2</v>
      </c>
      <c r="F57" s="308">
        <f>VLOOKUP(B57,'[51]2b'!$B$4:$H$34,5,0)*90%</f>
        <v>5.3999999999999999E-2</v>
      </c>
      <c r="G57" s="308">
        <f>VLOOKUP(B57,'[51]2b'!$B$4:$H$34,6,0)*90%</f>
        <v>0.12600000000000003</v>
      </c>
      <c r="H57" s="2"/>
      <c r="I57" s="2"/>
      <c r="J57" s="308">
        <f>VLOOKUP(B57,'[51]2b'!$B$4:$H$34,7,0)*90%</f>
        <v>8.1000000000000003E-2</v>
      </c>
      <c r="K57" s="308">
        <f t="shared" si="10"/>
        <v>8.9288660519501989E-2</v>
      </c>
      <c r="L57" s="308">
        <f t="shared" si="10"/>
        <v>9.3576078652966466E-2</v>
      </c>
      <c r="M57" s="308">
        <f t="shared" si="10"/>
        <v>9.8069367880746924E-2</v>
      </c>
      <c r="N57" s="308">
        <f t="shared" si="10"/>
        <v>0.10277841361783105</v>
      </c>
      <c r="O57" s="308">
        <f t="shared" si="10"/>
        <v>0.107713575952107</v>
      </c>
    </row>
    <row r="58" spans="2:15" x14ac:dyDescent="0.3">
      <c r="B58" s="2">
        <v>12</v>
      </c>
      <c r="C58" s="44" t="s">
        <v>555</v>
      </c>
      <c r="D58" s="308">
        <f>VLOOKUP(B58,'[51]2b'!$B$4:$H$34,3,0)*90%</f>
        <v>0</v>
      </c>
      <c r="E58" s="308">
        <f>VLOOKUP(B58,'[51]2b'!$B$4:$H$34,4,0)*90%</f>
        <v>0</v>
      </c>
      <c r="F58" s="308">
        <f>VLOOKUP(B58,'[51]2b'!$B$4:$H$34,5,0)*90%</f>
        <v>0</v>
      </c>
      <c r="G58" s="308">
        <f>VLOOKUP(B58,'[51]2b'!$B$4:$H$34,6,0)*90%</f>
        <v>0</v>
      </c>
      <c r="H58" s="2"/>
      <c r="I58" s="2"/>
      <c r="J58" s="308">
        <f>VLOOKUP(B58,'[51]2b'!$B$4:$H$34,7,0)*90%</f>
        <v>0</v>
      </c>
      <c r="K58" s="308">
        <f t="shared" si="10"/>
        <v>0</v>
      </c>
      <c r="L58" s="308">
        <f t="shared" si="10"/>
        <v>0</v>
      </c>
      <c r="M58" s="308">
        <f t="shared" si="10"/>
        <v>0</v>
      </c>
      <c r="N58" s="308">
        <f t="shared" si="10"/>
        <v>0</v>
      </c>
      <c r="O58" s="308">
        <f t="shared" si="10"/>
        <v>0</v>
      </c>
    </row>
    <row r="59" spans="2:15" x14ac:dyDescent="0.3">
      <c r="B59" s="2">
        <v>13</v>
      </c>
      <c r="C59" s="44" t="s">
        <v>556</v>
      </c>
      <c r="D59" s="308">
        <f>VLOOKUP(B59,'[51]2b'!$B$4:$H$34,3,0)*90%</f>
        <v>6.0801329700000002</v>
      </c>
      <c r="E59" s="308">
        <f>VLOOKUP(B59,'[51]2b'!$B$4:$H$34,4,0)*90%</f>
        <v>4.2865650899999999</v>
      </c>
      <c r="F59" s="308">
        <f>VLOOKUP(B59,'[51]2b'!$B$4:$H$34,5,0)*90%</f>
        <v>5.976</v>
      </c>
      <c r="G59" s="308">
        <f>VLOOKUP(B59,'[51]2b'!$B$4:$H$34,6,0)*90%</f>
        <v>6.165</v>
      </c>
      <c r="H59" s="2"/>
      <c r="I59" s="2"/>
      <c r="J59" s="308">
        <f>VLOOKUP(B59,'[51]2b'!$B$4:$H$34,7,0)*90%</f>
        <v>8.9820000000000011</v>
      </c>
      <c r="K59" s="308">
        <f t="shared" si="10"/>
        <v>9.9011203553847782</v>
      </c>
      <c r="L59" s="308">
        <f t="shared" si="10"/>
        <v>10.376547388406726</v>
      </c>
      <c r="M59" s="308">
        <f t="shared" si="10"/>
        <v>10.874803238331713</v>
      </c>
      <c r="N59" s="308">
        <f t="shared" si="10"/>
        <v>11.396984087843931</v>
      </c>
      <c r="O59" s="308">
        <f t="shared" si="10"/>
        <v>11.944238755578088</v>
      </c>
    </row>
    <row r="60" spans="2:15" x14ac:dyDescent="0.3">
      <c r="B60" s="2">
        <v>14</v>
      </c>
      <c r="C60" s="44" t="s">
        <v>557</v>
      </c>
      <c r="D60" s="308">
        <f>VLOOKUP(B60,'[51]2b'!$B$4:$H$34,3,0)*90%</f>
        <v>1.5812205300000002</v>
      </c>
      <c r="E60" s="308">
        <f>VLOOKUP(B60,'[51]2b'!$B$4:$H$34,4,0)*90%</f>
        <v>0.41023232999999998</v>
      </c>
      <c r="F60" s="308">
        <f>VLOOKUP(B60,'[51]2b'!$B$4:$H$34,5,0)*90%</f>
        <v>1.143</v>
      </c>
      <c r="G60" s="308">
        <f>VLOOKUP(B60,'[51]2b'!$B$4:$H$34,6,0)*90%</f>
        <v>1.827</v>
      </c>
      <c r="H60" s="2"/>
      <c r="I60" s="2"/>
      <c r="J60" s="308">
        <f>VLOOKUP(B60,'[51]2b'!$B$4:$H$34,7,0)*90%</f>
        <v>1.3049999999999999</v>
      </c>
      <c r="K60" s="308">
        <f t="shared" si="10"/>
        <v>1.4385395305919768</v>
      </c>
      <c r="L60" s="308">
        <f t="shared" si="10"/>
        <v>1.5076146005200153</v>
      </c>
      <c r="M60" s="308">
        <f t="shared" si="10"/>
        <v>1.580006482523145</v>
      </c>
      <c r="N60" s="308">
        <f t="shared" si="10"/>
        <v>1.6558744416206113</v>
      </c>
      <c r="O60" s="308">
        <f t="shared" si="10"/>
        <v>1.735385390339502</v>
      </c>
    </row>
    <row r="61" spans="2:15" x14ac:dyDescent="0.3">
      <c r="B61" s="2">
        <v>15</v>
      </c>
      <c r="C61" s="44" t="s">
        <v>558</v>
      </c>
      <c r="D61" s="308">
        <f>VLOOKUP(B61,'[51]2b'!$B$4:$H$34,3,0)*90%</f>
        <v>0</v>
      </c>
      <c r="E61" s="308">
        <f>VLOOKUP(B61,'[51]2b'!$B$4:$H$34,4,0)*90%</f>
        <v>0</v>
      </c>
      <c r="F61" s="308">
        <f>VLOOKUP(B61,'[51]2b'!$B$4:$H$34,5,0)*90%</f>
        <v>0</v>
      </c>
      <c r="G61" s="308">
        <f>VLOOKUP(B61,'[51]2b'!$B$4:$H$34,6,0)*90%</f>
        <v>0</v>
      </c>
      <c r="H61" s="2"/>
      <c r="I61" s="2"/>
      <c r="J61" s="308">
        <f>VLOOKUP(B61,'[51]2b'!$B$4:$H$34,7,0)*90%</f>
        <v>0</v>
      </c>
      <c r="K61" s="308">
        <f t="shared" si="10"/>
        <v>0</v>
      </c>
      <c r="L61" s="308">
        <f t="shared" si="10"/>
        <v>0</v>
      </c>
      <c r="M61" s="308">
        <f t="shared" si="10"/>
        <v>0</v>
      </c>
      <c r="N61" s="308">
        <f t="shared" si="10"/>
        <v>0</v>
      </c>
      <c r="O61" s="308">
        <f t="shared" si="10"/>
        <v>0</v>
      </c>
    </row>
    <row r="62" spans="2:15" x14ac:dyDescent="0.25">
      <c r="B62" s="2">
        <v>16</v>
      </c>
      <c r="C62" s="43" t="s">
        <v>559</v>
      </c>
      <c r="D62" s="308">
        <f>VLOOKUP(B62,'[51]2b'!$B$4:$H$34,3,0)*90%</f>
        <v>0</v>
      </c>
      <c r="E62" s="308">
        <f>VLOOKUP(B62,'[51]2b'!$B$4:$H$34,4,0)*90%</f>
        <v>0</v>
      </c>
      <c r="F62" s="308">
        <f>VLOOKUP(B62,'[51]2b'!$B$4:$H$34,5,0)*90%</f>
        <v>0</v>
      </c>
      <c r="G62" s="308">
        <f>VLOOKUP(B62,'[51]2b'!$B$4:$H$34,6,0)*90%</f>
        <v>0</v>
      </c>
      <c r="H62" s="2"/>
      <c r="I62" s="2"/>
      <c r="J62" s="308">
        <f>VLOOKUP(B62,'[51]2b'!$B$4:$H$34,7,0)*90%</f>
        <v>0</v>
      </c>
      <c r="K62" s="308">
        <f t="shared" si="10"/>
        <v>0</v>
      </c>
      <c r="L62" s="308">
        <f t="shared" si="10"/>
        <v>0</v>
      </c>
      <c r="M62" s="308">
        <f t="shared" si="10"/>
        <v>0</v>
      </c>
      <c r="N62" s="308">
        <f t="shared" si="10"/>
        <v>0</v>
      </c>
      <c r="O62" s="308">
        <f t="shared" si="10"/>
        <v>0</v>
      </c>
    </row>
    <row r="63" spans="2:15" x14ac:dyDescent="0.25">
      <c r="B63" s="2">
        <v>17</v>
      </c>
      <c r="C63" s="43" t="s">
        <v>560</v>
      </c>
      <c r="D63" s="308">
        <f>VLOOKUP(B63,'[51]2b'!$B$4:$H$34,3,0)*90%</f>
        <v>5.3388638999999998</v>
      </c>
      <c r="E63" s="308">
        <f>VLOOKUP(B63,'[51]2b'!$B$4:$H$34,4,0)*90%</f>
        <v>5.3388638999999998</v>
      </c>
      <c r="F63" s="308">
        <f>VLOOKUP(B63,'[51]2b'!$B$4:$H$34,5,0)*90%</f>
        <v>5.3369999999999997</v>
      </c>
      <c r="G63" s="308">
        <f>VLOOKUP(B63,'[51]2b'!$B$4:$H$34,6,0)*90%</f>
        <v>7.38</v>
      </c>
      <c r="H63" s="2"/>
      <c r="I63" s="2"/>
      <c r="J63" s="308">
        <f>VLOOKUP(B63,'[51]2b'!$B$4:$H$34,7,0)*90%</f>
        <v>8.109</v>
      </c>
      <c r="K63" s="308">
        <f t="shared" si="10"/>
        <v>8.9387870142301455</v>
      </c>
      <c r="L63" s="308">
        <f t="shared" si="10"/>
        <v>9.3680052073691993</v>
      </c>
      <c r="M63" s="308">
        <f t="shared" si="10"/>
        <v>9.8178333845058869</v>
      </c>
      <c r="N63" s="308">
        <f t="shared" si="10"/>
        <v>10.289261185518418</v>
      </c>
      <c r="O63" s="308">
        <f t="shared" si="10"/>
        <v>10.783325770316489</v>
      </c>
    </row>
    <row r="64" spans="2:15" x14ac:dyDescent="0.3">
      <c r="B64" s="2">
        <v>18</v>
      </c>
      <c r="C64" s="44" t="s">
        <v>561</v>
      </c>
      <c r="D64" s="308">
        <f>VLOOKUP(B64,'[51]2b'!$B$4:$H$34,3,0)*90%</f>
        <v>0.33686217000000002</v>
      </c>
      <c r="E64" s="308">
        <f>VLOOKUP(B64,'[51]2b'!$B$4:$H$34,4,0)*90%</f>
        <v>0.27000279000000005</v>
      </c>
      <c r="F64" s="308">
        <f>VLOOKUP(B64,'[51]2b'!$B$4:$H$34,5,0)*90%</f>
        <v>0.25200000000000006</v>
      </c>
      <c r="G64" s="308">
        <f>VLOOKUP(B64,'[51]2b'!$B$4:$H$34,6,0)*90%</f>
        <v>0.40500000000000003</v>
      </c>
      <c r="H64" s="2"/>
      <c r="I64" s="2"/>
      <c r="J64" s="308">
        <f>VLOOKUP(B64,'[51]2b'!$B$4:$H$34,7,0)*90%</f>
        <v>0.36900000000000005</v>
      </c>
      <c r="K64" s="308">
        <f t="shared" ref="K64:O73" si="11">90%*K27</f>
        <v>0.4067594534777314</v>
      </c>
      <c r="L64" s="308">
        <f t="shared" si="11"/>
        <v>0.42629102497462507</v>
      </c>
      <c r="M64" s="308">
        <f t="shared" si="11"/>
        <v>0.44676045367895828</v>
      </c>
      <c r="N64" s="308">
        <f t="shared" si="11"/>
        <v>0.468212773147897</v>
      </c>
      <c r="O64" s="308">
        <f t="shared" si="11"/>
        <v>0.49069517933737639</v>
      </c>
    </row>
    <row r="65" spans="2:15" x14ac:dyDescent="0.3">
      <c r="B65" s="2">
        <v>19</v>
      </c>
      <c r="C65" s="44" t="s">
        <v>562</v>
      </c>
      <c r="D65" s="308">
        <f>VLOOKUP(B65,'[51]2b'!$B$4:$H$34,3,0)*90%</f>
        <v>34.486608240000002</v>
      </c>
      <c r="E65" s="308">
        <f>VLOOKUP(B65,'[51]2b'!$B$4:$H$34,4,0)*90%</f>
        <v>36.296321310000003</v>
      </c>
      <c r="F65" s="308">
        <f>VLOOKUP(B65,'[51]2b'!$B$4:$H$34,5,0)*90%</f>
        <v>4.8330000000000002</v>
      </c>
      <c r="G65" s="308">
        <f>VLOOKUP(B65,'[51]2b'!$B$4:$H$34,6,0)*90%</f>
        <v>12.491999999999999</v>
      </c>
      <c r="H65" s="2"/>
      <c r="I65" s="2"/>
      <c r="J65" s="308">
        <f>VLOOKUP(B65,'[51]2b'!$B$4:$H$34,7,0)*90%</f>
        <v>11.178000000000003</v>
      </c>
      <c r="K65" s="308">
        <f t="shared" si="11"/>
        <v>12.32183515169128</v>
      </c>
      <c r="L65" s="308">
        <f t="shared" si="11"/>
        <v>12.913498854109376</v>
      </c>
      <c r="M65" s="308">
        <f t="shared" si="11"/>
        <v>13.533572767543079</v>
      </c>
      <c r="N65" s="308">
        <f t="shared" si="11"/>
        <v>14.183421079260688</v>
      </c>
      <c r="O65" s="308">
        <f t="shared" si="11"/>
        <v>14.864473481390769</v>
      </c>
    </row>
    <row r="66" spans="2:15" x14ac:dyDescent="0.3">
      <c r="B66" s="2">
        <v>20</v>
      </c>
      <c r="C66" s="44" t="s">
        <v>563</v>
      </c>
      <c r="D66" s="308">
        <f>VLOOKUP(B66,'[51]2b'!$B$4:$H$34,3,0)*90%</f>
        <v>0</v>
      </c>
      <c r="E66" s="308">
        <f>VLOOKUP(B66,'[51]2b'!$B$4:$H$34,4,0)*90%</f>
        <v>0</v>
      </c>
      <c r="F66" s="308">
        <f>VLOOKUP(B66,'[51]2b'!$B$4:$H$34,5,0)*90%</f>
        <v>0</v>
      </c>
      <c r="G66" s="308">
        <f>VLOOKUP(B66,'[51]2b'!$B$4:$H$34,6,0)*90%</f>
        <v>0</v>
      </c>
      <c r="H66" s="2"/>
      <c r="I66" s="2"/>
      <c r="J66" s="308">
        <f>VLOOKUP(B66,'[51]2b'!$B$4:$H$34,7,0)*90%</f>
        <v>0</v>
      </c>
      <c r="K66" s="308">
        <f t="shared" si="11"/>
        <v>0</v>
      </c>
      <c r="L66" s="308">
        <f t="shared" si="11"/>
        <v>0</v>
      </c>
      <c r="M66" s="308">
        <f t="shared" si="11"/>
        <v>0</v>
      </c>
      <c r="N66" s="308">
        <f t="shared" si="11"/>
        <v>0</v>
      </c>
      <c r="O66" s="308">
        <f t="shared" si="11"/>
        <v>0</v>
      </c>
    </row>
    <row r="67" spans="2:15" x14ac:dyDescent="0.3">
      <c r="B67" s="2">
        <v>21</v>
      </c>
      <c r="C67" s="44" t="s">
        <v>564</v>
      </c>
      <c r="D67" s="308">
        <f>VLOOKUP(B67,'[51]2b'!$B$4:$H$34,3,0)*90%</f>
        <v>11.869228170000001</v>
      </c>
      <c r="E67" s="308">
        <f>VLOOKUP(B67,'[51]2b'!$B$4:$H$34,4,0)*90%</f>
        <v>14.500713780000002</v>
      </c>
      <c r="F67" s="308">
        <f>VLOOKUP(B67,'[51]2b'!$B$4:$H$34,5,0)*90%</f>
        <v>13.05</v>
      </c>
      <c r="G67" s="308">
        <f>VLOOKUP(B67,'[51]2b'!$B$4:$H$34,6,0)*90%</f>
        <v>15.426</v>
      </c>
      <c r="H67" s="2"/>
      <c r="I67" s="2"/>
      <c r="J67" s="308">
        <f>VLOOKUP(B67,'[51]2b'!$B$4:$H$34,7,0)*90%</f>
        <v>9.7829999999999995</v>
      </c>
      <c r="K67" s="308">
        <f t="shared" si="11"/>
        <v>10.784085998299853</v>
      </c>
      <c r="L67" s="308">
        <f t="shared" si="11"/>
        <v>11.301910832863838</v>
      </c>
      <c r="M67" s="308">
        <f t="shared" si="11"/>
        <v>11.84460032070799</v>
      </c>
      <c r="N67" s="308">
        <f t="shared" si="11"/>
        <v>12.413348400286926</v>
      </c>
      <c r="O67" s="308">
        <f t="shared" si="11"/>
        <v>13.009406339993367</v>
      </c>
    </row>
    <row r="68" spans="2:15" x14ac:dyDescent="0.3">
      <c r="B68" s="2">
        <v>22</v>
      </c>
      <c r="C68" s="44" t="s">
        <v>565</v>
      </c>
      <c r="D68" s="308">
        <f>VLOOKUP(B68,'[51]2b'!$B$4:$H$34,3,0)*90%</f>
        <v>0</v>
      </c>
      <c r="E68" s="308">
        <f>VLOOKUP(B68,'[51]2b'!$B$4:$H$34,4,0)*90%</f>
        <v>0</v>
      </c>
      <c r="F68" s="308">
        <f>VLOOKUP(B68,'[51]2b'!$B$4:$H$34,5,0)*90%</f>
        <v>0</v>
      </c>
      <c r="G68" s="308">
        <f>VLOOKUP(B68,'[51]2b'!$B$4:$H$34,6,0)*90%</f>
        <v>0</v>
      </c>
      <c r="H68" s="2"/>
      <c r="I68" s="2"/>
      <c r="J68" s="308">
        <f>VLOOKUP(B68,'[51]2b'!$B$4:$H$34,7,0)*90%</f>
        <v>0</v>
      </c>
      <c r="K68" s="308">
        <f t="shared" si="11"/>
        <v>0</v>
      </c>
      <c r="L68" s="308">
        <f t="shared" si="11"/>
        <v>0</v>
      </c>
      <c r="M68" s="308">
        <f t="shared" si="11"/>
        <v>0</v>
      </c>
      <c r="N68" s="308">
        <f t="shared" si="11"/>
        <v>0</v>
      </c>
      <c r="O68" s="308">
        <f t="shared" si="11"/>
        <v>0</v>
      </c>
    </row>
    <row r="69" spans="2:15" x14ac:dyDescent="0.3">
      <c r="B69" s="2">
        <v>23</v>
      </c>
      <c r="C69" s="44" t="s">
        <v>566</v>
      </c>
      <c r="D69" s="308">
        <f>VLOOKUP(B69,'[51]2b'!$B$4:$H$34,3,0)*90%</f>
        <v>2.0066124599999999</v>
      </c>
      <c r="E69" s="308">
        <f>VLOOKUP(B69,'[51]2b'!$B$4:$H$34,4,0)*90%</f>
        <v>3.4288111799999998</v>
      </c>
      <c r="F69" s="308">
        <f>VLOOKUP(B69,'[51]2b'!$B$4:$H$34,5,0)*90%</f>
        <v>3.492</v>
      </c>
      <c r="G69" s="308">
        <f>VLOOKUP(B69,'[51]2b'!$B$4:$H$34,6,0)*90%</f>
        <v>3.8159999999999994</v>
      </c>
      <c r="H69" s="2"/>
      <c r="I69" s="2"/>
      <c r="J69" s="308">
        <f>VLOOKUP(B69,'[51]2b'!$B$4:$H$34,7,0)*90%</f>
        <v>2.0880000000000001</v>
      </c>
      <c r="K69" s="308">
        <f t="shared" si="11"/>
        <v>2.3016632489471629</v>
      </c>
      <c r="L69" s="308">
        <f t="shared" si="11"/>
        <v>2.4121833608320244</v>
      </c>
      <c r="M69" s="308">
        <f t="shared" si="11"/>
        <v>2.5280103720370319</v>
      </c>
      <c r="N69" s="308">
        <f t="shared" si="11"/>
        <v>2.6493991065929778</v>
      </c>
      <c r="O69" s="308">
        <f t="shared" si="11"/>
        <v>2.7766166245432027</v>
      </c>
    </row>
    <row r="70" spans="2:15" x14ac:dyDescent="0.3">
      <c r="B70" s="2">
        <v>24</v>
      </c>
      <c r="C70" s="44" t="s">
        <v>567</v>
      </c>
      <c r="D70" s="308">
        <f>VLOOKUP(B70,'[51]2b'!$B$4:$H$34,3,0)*90%</f>
        <v>7.8723000000000001E-2</v>
      </c>
      <c r="E70" s="308">
        <f>VLOOKUP(B70,'[51]2b'!$B$4:$H$34,4,0)*90%</f>
        <v>6.5252249999999998E-2</v>
      </c>
      <c r="F70" s="308">
        <f>VLOOKUP(B70,'[51]2b'!$B$4:$H$34,5,0)*90%</f>
        <v>3.6000000000000004E-2</v>
      </c>
      <c r="G70" s="308">
        <f>VLOOKUP(B70,'[51]2b'!$B$4:$H$34,6,0)*90%</f>
        <v>5.3999999999999999E-2</v>
      </c>
      <c r="H70" s="2"/>
      <c r="I70" s="2"/>
      <c r="J70" s="308">
        <f>VLOOKUP(B70,'[51]2b'!$B$4:$H$34,7,0)*90%</f>
        <v>9.9000000000000005E-2</v>
      </c>
      <c r="K70" s="308">
        <f t="shared" si="11"/>
        <v>0.10913058507939134</v>
      </c>
      <c r="L70" s="308">
        <f t="shared" si="11"/>
        <v>0.11437076279807012</v>
      </c>
      <c r="M70" s="308">
        <f t="shared" si="11"/>
        <v>0.11986256074313514</v>
      </c>
      <c r="N70" s="308">
        <f t="shared" si="11"/>
        <v>0.12561806108846019</v>
      </c>
      <c r="O70" s="308">
        <f t="shared" si="11"/>
        <v>0.13164992616368634</v>
      </c>
    </row>
    <row r="71" spans="2:15" x14ac:dyDescent="0.3">
      <c r="B71" s="2">
        <v>25</v>
      </c>
      <c r="C71" s="44" t="s">
        <v>568</v>
      </c>
      <c r="D71" s="308">
        <f>VLOOKUP(B71,'[51]2b'!$B$4:$H$34,3,0)*90%</f>
        <v>0</v>
      </c>
      <c r="E71" s="308">
        <f>VLOOKUP(B71,'[51]2b'!$B$4:$H$34,4,0)*90%</f>
        <v>0</v>
      </c>
      <c r="F71" s="308">
        <f>VLOOKUP(B71,'[51]2b'!$B$4:$H$34,5,0)*90%</f>
        <v>0</v>
      </c>
      <c r="G71" s="308">
        <f>VLOOKUP(B71,'[51]2b'!$B$4:$H$34,6,0)*90%</f>
        <v>1.7820000000000003</v>
      </c>
      <c r="H71" s="2"/>
      <c r="I71" s="2"/>
      <c r="J71" s="308">
        <f>VLOOKUP(B71,'[51]2b'!$B$4:$H$34,7,0)*90%</f>
        <v>2.1689999999999996</v>
      </c>
      <c r="K71" s="308">
        <f t="shared" si="11"/>
        <v>2.3909519094666645</v>
      </c>
      <c r="L71" s="308">
        <f t="shared" si="11"/>
        <v>2.5057594394849905</v>
      </c>
      <c r="M71" s="308">
        <f t="shared" si="11"/>
        <v>2.6260797399177784</v>
      </c>
      <c r="N71" s="308">
        <f t="shared" si="11"/>
        <v>2.7521775202108087</v>
      </c>
      <c r="O71" s="308">
        <f t="shared" si="11"/>
        <v>2.8843302004953095</v>
      </c>
    </row>
    <row r="72" spans="2:15" x14ac:dyDescent="0.3">
      <c r="B72" s="2">
        <v>26</v>
      </c>
      <c r="C72" s="44" t="s">
        <v>569</v>
      </c>
      <c r="D72" s="308">
        <f>VLOOKUP(B72,'[51]2b'!$B$4:$H$34,3,0)*90%</f>
        <v>5.1303316499999996</v>
      </c>
      <c r="E72" s="308">
        <f>VLOOKUP(B72,'[51]2b'!$B$4:$H$34,4,0)*90%</f>
        <v>4.7987556300000005</v>
      </c>
      <c r="F72" s="308">
        <f>VLOOKUP(B72,'[51]2b'!$B$4:$H$34,5,0)*90%</f>
        <v>3.1230000000000002</v>
      </c>
      <c r="G72" s="308">
        <f>VLOOKUP(B72,'[51]2b'!$B$4:$H$34,6,0)*90%</f>
        <v>8.6130000000000013</v>
      </c>
      <c r="H72" s="2"/>
      <c r="I72" s="2"/>
      <c r="J72" s="308">
        <f>VLOOKUP(B72,'[51]2b'!$B$4:$H$34,7,0)*90%</f>
        <v>12.105</v>
      </c>
      <c r="K72" s="308">
        <f t="shared" si="11"/>
        <v>13.343694266525578</v>
      </c>
      <c r="L72" s="308">
        <f t="shared" si="11"/>
        <v>13.984425087582212</v>
      </c>
      <c r="M72" s="308">
        <f t="shared" si="11"/>
        <v>14.655922199956068</v>
      </c>
      <c r="N72" s="308">
        <f t="shared" si="11"/>
        <v>15.359662923998087</v>
      </c>
      <c r="O72" s="308">
        <f t="shared" si="11"/>
        <v>16.097195517287105</v>
      </c>
    </row>
    <row r="73" spans="2:15" x14ac:dyDescent="0.3">
      <c r="B73" s="2">
        <v>27</v>
      </c>
      <c r="C73" s="44" t="s">
        <v>570</v>
      </c>
      <c r="D73" s="308">
        <f>VLOOKUP(B73,'[51]2b'!$B$4:$H$34,3,0)*90%</f>
        <v>4.9076511299999996</v>
      </c>
      <c r="E73" s="308">
        <f>VLOOKUP(B73,'[51]2b'!$B$4:$H$34,4,0)*90%</f>
        <v>3.1586115599999998</v>
      </c>
      <c r="F73" s="308">
        <f>VLOOKUP(B73,'[51]2b'!$B$4:$H$34,5,0)*90%</f>
        <v>3.645</v>
      </c>
      <c r="G73" s="308">
        <f>VLOOKUP(B73,'[51]2b'!$B$4:$H$34,6,0)*90%</f>
        <v>5.0579999999999998</v>
      </c>
      <c r="H73" s="2"/>
      <c r="I73" s="2"/>
      <c r="J73" s="308">
        <f>VLOOKUP(B73,'[51]2b'!$B$4:$H$34,7,0)*90%</f>
        <v>6.7590000000000003</v>
      </c>
      <c r="K73" s="308">
        <f t="shared" si="11"/>
        <v>7.4506426722384456</v>
      </c>
      <c r="L73" s="308">
        <f t="shared" si="11"/>
        <v>7.8084038964864231</v>
      </c>
      <c r="M73" s="308">
        <f t="shared" si="11"/>
        <v>8.1833439198267719</v>
      </c>
      <c r="N73" s="308">
        <f t="shared" si="11"/>
        <v>8.5762876252212354</v>
      </c>
      <c r="O73" s="308">
        <f t="shared" si="11"/>
        <v>8.988099504448039</v>
      </c>
    </row>
    <row r="74" spans="2:15" x14ac:dyDescent="0.3">
      <c r="B74" s="2">
        <v>28</v>
      </c>
      <c r="C74" s="44" t="s">
        <v>403</v>
      </c>
      <c r="D74" s="308">
        <f>VLOOKUP(B74,'[51]2b'!$B$4:$H$34,3,0)*90%</f>
        <v>1.6933859099999999</v>
      </c>
      <c r="E74" s="308">
        <f>VLOOKUP(B74,'[51]2b'!$B$4:$H$34,4,0)*90%</f>
        <v>0.84035628000000007</v>
      </c>
      <c r="F74" s="308">
        <f>VLOOKUP(B74,'[51]2b'!$B$4:$H$34,5,0)*90%</f>
        <v>0.93600000000000005</v>
      </c>
      <c r="G74" s="308">
        <f>VLOOKUP(B74,'[51]2b'!$B$4:$H$34,6,0)*90%</f>
        <v>0.33300000000000002</v>
      </c>
      <c r="H74" s="2"/>
      <c r="I74" s="2"/>
      <c r="J74" s="308">
        <f>VLOOKUP(B74,'[51]2b'!$B$4:$H$34,7,0)*90%</f>
        <v>2.169</v>
      </c>
      <c r="K74" s="308">
        <f>90%*K37</f>
        <v>2.3909519094666649</v>
      </c>
      <c r="L74" s="308">
        <f>90%*L37</f>
        <v>2.5057594394849914</v>
      </c>
      <c r="M74" s="308">
        <f>90%*M37</f>
        <v>2.6260797399177793</v>
      </c>
      <c r="N74" s="308">
        <f>90%*N37</f>
        <v>2.7521775202108092</v>
      </c>
      <c r="O74" s="308">
        <f>90%*O37</f>
        <v>2.88433020049531</v>
      </c>
    </row>
    <row r="75" spans="2:15" x14ac:dyDescent="0.3">
      <c r="B75" s="2">
        <v>29</v>
      </c>
      <c r="C75" s="45" t="s">
        <v>571</v>
      </c>
      <c r="D75" s="312">
        <f>SUM(D47:D74)</f>
        <v>142.78972959000001</v>
      </c>
      <c r="E75" s="312">
        <f t="shared" ref="E75:K75" si="12">SUM(E47:E74)</f>
        <v>134.58381686999999</v>
      </c>
      <c r="F75" s="312">
        <f t="shared" si="12"/>
        <v>114.59700000000001</v>
      </c>
      <c r="G75" s="312">
        <f t="shared" si="12"/>
        <v>154.089</v>
      </c>
      <c r="H75" s="127">
        <f t="shared" si="12"/>
        <v>0</v>
      </c>
      <c r="I75" s="127">
        <f t="shared" si="12"/>
        <v>0</v>
      </c>
      <c r="J75" s="312">
        <f t="shared" si="12"/>
        <v>153.07200000000003</v>
      </c>
      <c r="K75" s="312">
        <f t="shared" si="12"/>
        <v>168.73572645729888</v>
      </c>
      <c r="L75" s="312">
        <f>SUM(L47:L74)</f>
        <v>176.8379939699615</v>
      </c>
      <c r="M75" s="312">
        <f>SUM(M47:M74)</f>
        <v>185.32931210174934</v>
      </c>
      <c r="N75" s="312">
        <f>SUM(N47:N74)</f>
        <v>194.22836209023001</v>
      </c>
      <c r="O75" s="312">
        <f>SUM(O47:O74)</f>
        <v>203.55472219927063</v>
      </c>
    </row>
    <row r="76" spans="2:15" x14ac:dyDescent="0.3">
      <c r="B76" s="2">
        <v>30</v>
      </c>
      <c r="C76" s="32" t="s">
        <v>541</v>
      </c>
      <c r="D76" s="308">
        <f>VLOOKUP(B76,'[51]2b'!$B$4:$H$34,3,0)*90%</f>
        <v>-14.173024680000001</v>
      </c>
      <c r="E76" s="308">
        <f>VLOOKUP(B76,'[51]2b'!$B$4:$H$34,4,0)*90%</f>
        <v>-11.044159200000001</v>
      </c>
      <c r="F76" s="308">
        <f>VLOOKUP(B76,'[51]2b'!$B$4:$H$34,5,0)*90%</f>
        <v>-13.68</v>
      </c>
      <c r="G76" s="308">
        <f>VLOOKUP(B76,'[51]2b'!$B$4:$H$34,6,0)*90%</f>
        <v>-15.507000000000001</v>
      </c>
      <c r="H76" s="130"/>
      <c r="I76" s="130"/>
      <c r="J76" s="308">
        <f>VLOOKUP(B76,'[51]2b'!$B$4:$H$34,7,0)*90%</f>
        <v>16.263000000000002</v>
      </c>
      <c r="K76" s="313">
        <f>$J$76/$J$75*K75</f>
        <v>17.927178839860009</v>
      </c>
      <c r="L76" s="313">
        <f>$J$76/$J$75*L75</f>
        <v>18.787997125101153</v>
      </c>
      <c r="M76" s="313">
        <f>$J$76/$J$75*M75</f>
        <v>19.690149751167745</v>
      </c>
      <c r="N76" s="313">
        <f>$J$76/$J$75*N75</f>
        <v>20.635621489713404</v>
      </c>
      <c r="O76" s="313">
        <f>$J$76/$J$75*O75</f>
        <v>21.626492416161923</v>
      </c>
    </row>
    <row r="77" spans="2:15" x14ac:dyDescent="0.25">
      <c r="B77" s="2">
        <v>31</v>
      </c>
      <c r="C77" s="9" t="s">
        <v>572</v>
      </c>
      <c r="D77" s="312">
        <f>D75-D76</f>
        <v>156.96275427</v>
      </c>
      <c r="E77" s="312">
        <f t="shared" ref="E77:O77" si="13">E75-E76</f>
        <v>145.62797606999999</v>
      </c>
      <c r="F77" s="312">
        <f t="shared" si="13"/>
        <v>128.27700000000002</v>
      </c>
      <c r="G77" s="312">
        <f t="shared" si="13"/>
        <v>169.596</v>
      </c>
      <c r="H77" s="127">
        <f t="shared" si="13"/>
        <v>0</v>
      </c>
      <c r="I77" s="127">
        <f t="shared" si="13"/>
        <v>0</v>
      </c>
      <c r="J77" s="312">
        <f t="shared" si="13"/>
        <v>136.80900000000003</v>
      </c>
      <c r="K77" s="312">
        <f t="shared" si="13"/>
        <v>150.80854761743888</v>
      </c>
      <c r="L77" s="312">
        <f t="shared" si="13"/>
        <v>158.04999684486035</v>
      </c>
      <c r="M77" s="312">
        <f t="shared" si="13"/>
        <v>165.63916235058159</v>
      </c>
      <c r="N77" s="312">
        <f t="shared" si="13"/>
        <v>173.59274060051661</v>
      </c>
      <c r="O77" s="312">
        <f t="shared" si="13"/>
        <v>181.92822978310869</v>
      </c>
    </row>
    <row r="79" spans="2:15" x14ac:dyDescent="0.25">
      <c r="B79" s="26" t="s">
        <v>133</v>
      </c>
    </row>
    <row r="80" spans="2:15" x14ac:dyDescent="0.25">
      <c r="O80" s="15" t="s">
        <v>101</v>
      </c>
    </row>
    <row r="81" spans="2:15" ht="14.15" customHeight="1" x14ac:dyDescent="0.25">
      <c r="B81" s="986" t="s">
        <v>2</v>
      </c>
      <c r="C81" s="930" t="s">
        <v>102</v>
      </c>
      <c r="D81" s="7" t="s">
        <v>514</v>
      </c>
      <c r="E81" s="7" t="s">
        <v>515</v>
      </c>
      <c r="F81" s="7" t="s">
        <v>516</v>
      </c>
      <c r="G81" s="7" t="s">
        <v>104</v>
      </c>
      <c r="H81" s="986" t="s">
        <v>708</v>
      </c>
      <c r="I81" s="986"/>
      <c r="J81" s="986"/>
      <c r="K81" s="946" t="s">
        <v>105</v>
      </c>
      <c r="L81" s="946"/>
      <c r="M81" s="946"/>
      <c r="N81" s="946"/>
      <c r="O81" s="946"/>
    </row>
    <row r="82" spans="2:15" x14ac:dyDescent="0.25">
      <c r="B82" s="986"/>
      <c r="C82" s="930"/>
      <c r="D82" s="7" t="s">
        <v>214</v>
      </c>
      <c r="E82" s="7" t="s">
        <v>214</v>
      </c>
      <c r="F82" s="7" t="s">
        <v>214</v>
      </c>
      <c r="G82" s="7" t="s">
        <v>214</v>
      </c>
      <c r="H82" s="7" t="s">
        <v>108</v>
      </c>
      <c r="I82" s="7" t="s">
        <v>109</v>
      </c>
      <c r="J82" s="7" t="s">
        <v>215</v>
      </c>
      <c r="K82" s="7" t="s">
        <v>472</v>
      </c>
      <c r="L82" s="7" t="s">
        <v>473</v>
      </c>
      <c r="M82" s="7" t="s">
        <v>474</v>
      </c>
      <c r="N82" s="7" t="s">
        <v>475</v>
      </c>
      <c r="O82" s="7" t="s">
        <v>476</v>
      </c>
    </row>
    <row r="83" spans="2:15" x14ac:dyDescent="0.25">
      <c r="B83" s="986"/>
      <c r="C83" s="930"/>
      <c r="D83" s="7" t="s">
        <v>111</v>
      </c>
      <c r="E83" s="7" t="s">
        <v>111</v>
      </c>
      <c r="F83" s="7" t="s">
        <v>111</v>
      </c>
      <c r="G83" s="7" t="s">
        <v>111</v>
      </c>
      <c r="H83" s="7" t="s">
        <v>113</v>
      </c>
      <c r="I83" s="7" t="s">
        <v>114</v>
      </c>
      <c r="J83" s="7" t="s">
        <v>111</v>
      </c>
      <c r="K83" s="7" t="s">
        <v>115</v>
      </c>
      <c r="L83" s="7" t="s">
        <v>115</v>
      </c>
      <c r="M83" s="7" t="s">
        <v>115</v>
      </c>
      <c r="N83" s="7" t="s">
        <v>115</v>
      </c>
      <c r="O83" s="7" t="s">
        <v>115</v>
      </c>
    </row>
    <row r="84" spans="2:15" x14ac:dyDescent="0.25">
      <c r="B84" s="2">
        <v>1</v>
      </c>
      <c r="C84" s="43" t="s">
        <v>544</v>
      </c>
      <c r="D84" s="308">
        <f>VLOOKUP(B47,'[51]2b'!$B$4:$H$34,3,0)*10%</f>
        <v>0.52498564999999997</v>
      </c>
      <c r="E84" s="308">
        <f>VLOOKUP(B47,'[51]2b'!$B$4:$H$34,3,0)*10%</f>
        <v>0.52498564999999997</v>
      </c>
      <c r="F84" s="308">
        <f>VLOOKUP(B47,'[51]2b'!$B$4:$H$34,3,0)*10%</f>
        <v>0.52498564999999997</v>
      </c>
      <c r="G84" s="308">
        <f>VLOOKUP(B47,'[51]2b'!$B$4:$H$34,3,0)*10%</f>
        <v>0.52498564999999997</v>
      </c>
      <c r="H84" s="2"/>
      <c r="I84" s="2"/>
      <c r="J84" s="308">
        <f>VLOOKUP(B47,'[51]2b'!$B$4:$H$34,7,0)*10%</f>
        <v>0.51700000000000002</v>
      </c>
      <c r="K84" s="308">
        <f>10%*K10</f>
        <v>0.56990416652571041</v>
      </c>
      <c r="L84" s="308">
        <f t="shared" ref="K84:O99" si="14">10%*L10</f>
        <v>0.59726953905658853</v>
      </c>
      <c r="M84" s="308">
        <f t="shared" si="14"/>
        <v>0.62594892832526139</v>
      </c>
      <c r="N84" s="308">
        <f t="shared" si="14"/>
        <v>0.65600543012862544</v>
      </c>
      <c r="O84" s="308">
        <f t="shared" si="14"/>
        <v>0.6875051699659176</v>
      </c>
    </row>
    <row r="85" spans="2:15" x14ac:dyDescent="0.3">
      <c r="B85" s="2">
        <v>2</v>
      </c>
      <c r="C85" s="44" t="s">
        <v>545</v>
      </c>
      <c r="D85" s="308">
        <f>VLOOKUP(B48,'[51]2b'!$B$4:$H$34,3,0)*10%</f>
        <v>4.0414100000000005E-3</v>
      </c>
      <c r="E85" s="308">
        <f>VLOOKUP(B48,'[51]2b'!$B$4:$H$34,3,0)*10%</f>
        <v>4.0414100000000005E-3</v>
      </c>
      <c r="F85" s="308">
        <f>VLOOKUP(B48,'[51]2b'!$B$4:$H$34,3,0)*10%</f>
        <v>4.0414100000000005E-3</v>
      </c>
      <c r="G85" s="308">
        <f>VLOOKUP(B48,'[51]2b'!$B$4:$H$34,3,0)*10%</f>
        <v>4.0414100000000005E-3</v>
      </c>
      <c r="H85" s="2"/>
      <c r="I85" s="2"/>
      <c r="J85" s="308">
        <f>VLOOKUP(B48,'[51]2b'!$B$4:$H$34,7,0)*10%</f>
        <v>3.9000000000000007E-2</v>
      </c>
      <c r="K85" s="308">
        <f>10%*K11</f>
        <v>4.2990836546426894E-2</v>
      </c>
      <c r="L85" s="308">
        <f t="shared" si="14"/>
        <v>4.5055148981057933E-2</v>
      </c>
      <c r="M85" s="308">
        <f t="shared" si="14"/>
        <v>4.7218584535174447E-2</v>
      </c>
      <c r="N85" s="308">
        <f t="shared" si="14"/>
        <v>4.9485902853029763E-2</v>
      </c>
      <c r="O85" s="308">
        <f t="shared" si="14"/>
        <v>5.1862092125088556E-2</v>
      </c>
    </row>
    <row r="86" spans="2:15" x14ac:dyDescent="0.3">
      <c r="B86" s="2">
        <v>3</v>
      </c>
      <c r="C86" s="44" t="s">
        <v>546</v>
      </c>
      <c r="D86" s="308">
        <f>VLOOKUP(B49,'[51]2b'!$B$4:$H$34,3,0)*10%</f>
        <v>0.22356406000000006</v>
      </c>
      <c r="E86" s="308">
        <f>VLOOKUP(B49,'[51]2b'!$B$4:$H$34,3,0)*10%</f>
        <v>0.22356406000000006</v>
      </c>
      <c r="F86" s="308">
        <f>VLOOKUP(B49,'[51]2b'!$B$4:$H$34,3,0)*10%</f>
        <v>0.22356406000000006</v>
      </c>
      <c r="G86" s="308">
        <f>VLOOKUP(B49,'[51]2b'!$B$4:$H$34,3,0)*10%</f>
        <v>0.22356406000000006</v>
      </c>
      <c r="H86" s="2"/>
      <c r="I86" s="2"/>
      <c r="J86" s="308">
        <f>VLOOKUP(B49,'[51]2b'!$B$4:$H$34,7,0)*10%</f>
        <v>0.247</v>
      </c>
      <c r="K86" s="308">
        <f>10%*K12</f>
        <v>0.27227529812737034</v>
      </c>
      <c r="L86" s="308">
        <f t="shared" si="14"/>
        <v>0.28534927688003359</v>
      </c>
      <c r="M86" s="308">
        <f t="shared" si="14"/>
        <v>0.29905103538943817</v>
      </c>
      <c r="N86" s="308">
        <f t="shared" si="14"/>
        <v>0.31341071806918852</v>
      </c>
      <c r="O86" s="308">
        <f t="shared" si="14"/>
        <v>0.32845991679222752</v>
      </c>
    </row>
    <row r="87" spans="2:15" x14ac:dyDescent="0.3">
      <c r="B87" s="2">
        <v>4</v>
      </c>
      <c r="C87" s="44" t="s">
        <v>547</v>
      </c>
      <c r="D87" s="308">
        <f>VLOOKUP(B50,'[51]2b'!$B$4:$H$34,3,0)*10%</f>
        <v>0.2077349</v>
      </c>
      <c r="E87" s="308">
        <f>VLOOKUP(B50,'[51]2b'!$B$4:$H$34,3,0)*10%</f>
        <v>0.2077349</v>
      </c>
      <c r="F87" s="308">
        <f>VLOOKUP(B50,'[51]2b'!$B$4:$H$34,3,0)*10%</f>
        <v>0.2077349</v>
      </c>
      <c r="G87" s="308">
        <f>VLOOKUP(B50,'[51]2b'!$B$4:$H$34,3,0)*10%</f>
        <v>0.2077349</v>
      </c>
      <c r="H87" s="2"/>
      <c r="I87" s="2"/>
      <c r="J87" s="308">
        <f>VLOOKUP(B50,'[51]2b'!$B$4:$H$34,7,0)*10%</f>
        <v>0.32800000000000007</v>
      </c>
      <c r="K87" s="308">
        <f>10%*K13</f>
        <v>0.36156395864687241</v>
      </c>
      <c r="L87" s="308">
        <f t="shared" si="14"/>
        <v>0.37892535553300011</v>
      </c>
      <c r="M87" s="308">
        <f t="shared" si="14"/>
        <v>0.39712040327018516</v>
      </c>
      <c r="N87" s="308">
        <f t="shared" si="14"/>
        <v>0.4161891316870196</v>
      </c>
      <c r="O87" s="308">
        <f t="shared" si="14"/>
        <v>0.43617349274433459</v>
      </c>
    </row>
    <row r="88" spans="2:15" x14ac:dyDescent="0.3">
      <c r="B88" s="2">
        <v>5</v>
      </c>
      <c r="C88" s="44" t="s">
        <v>548</v>
      </c>
      <c r="D88" s="308">
        <f>VLOOKUP(B51,'[51]2b'!$B$4:$H$34,3,0)*10%</f>
        <v>3.7343403000000004</v>
      </c>
      <c r="E88" s="308">
        <f>VLOOKUP(B51,'[51]2b'!$B$4:$H$34,3,0)*10%</f>
        <v>3.7343403000000004</v>
      </c>
      <c r="F88" s="308">
        <f>VLOOKUP(B51,'[51]2b'!$B$4:$H$34,3,0)*10%</f>
        <v>3.7343403000000004</v>
      </c>
      <c r="G88" s="308">
        <f>VLOOKUP(B51,'[51]2b'!$B$4:$H$34,3,0)*10%</f>
        <v>3.7343403000000004</v>
      </c>
      <c r="H88" s="2"/>
      <c r="I88" s="2"/>
      <c r="J88" s="308">
        <f>VLOOKUP(B51,'[51]2b'!$B$4:$H$34,7,0)*10%</f>
        <v>4.9359999999999999</v>
      </c>
      <c r="K88" s="308">
        <f>10%*K14</f>
        <v>5.4410966459785417</v>
      </c>
      <c r="L88" s="308">
        <f t="shared" si="14"/>
        <v>5.7023644966795368</v>
      </c>
      <c r="M88" s="308">
        <f t="shared" si="14"/>
        <v>5.976177776041566</v>
      </c>
      <c r="N88" s="308">
        <f t="shared" si="14"/>
        <v>6.2631388841680753</v>
      </c>
      <c r="O88" s="308">
        <f t="shared" si="14"/>
        <v>6.5638791469086444</v>
      </c>
    </row>
    <row r="89" spans="2:15" x14ac:dyDescent="0.3">
      <c r="B89" s="2">
        <v>6</v>
      </c>
      <c r="C89" s="44" t="s">
        <v>549</v>
      </c>
      <c r="D89" s="308">
        <f>VLOOKUP(B52,'[51]2b'!$B$4:$H$34,3,0)*10%</f>
        <v>2.0116430099999998</v>
      </c>
      <c r="E89" s="308">
        <f>VLOOKUP(B52,'[51]2b'!$B$4:$H$34,3,0)*10%</f>
        <v>2.0116430099999998</v>
      </c>
      <c r="F89" s="308">
        <f>VLOOKUP(B52,'[51]2b'!$B$4:$H$34,3,0)*10%</f>
        <v>2.0116430099999998</v>
      </c>
      <c r="G89" s="308">
        <f>VLOOKUP(B52,'[51]2b'!$B$4:$H$34,3,0)*10%</f>
        <v>2.0116430099999998</v>
      </c>
      <c r="H89" s="2"/>
      <c r="I89" s="2"/>
      <c r="J89" s="308">
        <f>VLOOKUP(B52,'[51]2b'!$B$4:$H$34,7,0)*10%</f>
        <v>2.5680000000000001</v>
      </c>
      <c r="K89" s="308">
        <f t="shared" si="14"/>
        <v>2.8307812372108789</v>
      </c>
      <c r="L89" s="308">
        <f t="shared" si="14"/>
        <v>2.9667082713681232</v>
      </c>
      <c r="M89" s="308">
        <f t="shared" si="14"/>
        <v>3.109162181700718</v>
      </c>
      <c r="N89" s="308">
        <f t="shared" si="14"/>
        <v>3.2584563724764219</v>
      </c>
      <c r="O89" s="308">
        <f t="shared" si="14"/>
        <v>3.414919296851985</v>
      </c>
    </row>
    <row r="90" spans="2:15" x14ac:dyDescent="0.3">
      <c r="B90" s="2">
        <v>7</v>
      </c>
      <c r="C90" s="44" t="s">
        <v>550</v>
      </c>
      <c r="D90" s="308">
        <f>VLOOKUP(B53,'[51]2b'!$B$4:$H$34,3,0)*10%</f>
        <v>0.81906836000000005</v>
      </c>
      <c r="E90" s="308">
        <f>VLOOKUP(B53,'[51]2b'!$B$4:$H$34,3,0)*10%</f>
        <v>0.81906836000000005</v>
      </c>
      <c r="F90" s="308">
        <f>VLOOKUP(B53,'[51]2b'!$B$4:$H$34,3,0)*10%</f>
        <v>0.81906836000000005</v>
      </c>
      <c r="G90" s="308">
        <f>VLOOKUP(B53,'[51]2b'!$B$4:$H$34,3,0)*10%</f>
        <v>0.81906836000000005</v>
      </c>
      <c r="H90" s="2"/>
      <c r="I90" s="2"/>
      <c r="J90" s="308">
        <f>VLOOKUP(B53,'[51]2b'!$B$4:$H$34,7,0)*10%</f>
        <v>0.88200000000000012</v>
      </c>
      <c r="K90" s="308">
        <f t="shared" si="14"/>
        <v>0.97225430343457742</v>
      </c>
      <c r="L90" s="308">
        <f t="shared" si="14"/>
        <v>1.0189395231100795</v>
      </c>
      <c r="M90" s="308">
        <f t="shared" si="14"/>
        <v>1.0678664502570221</v>
      </c>
      <c r="N90" s="308">
        <f t="shared" si="14"/>
        <v>1.1191427260608271</v>
      </c>
      <c r="O90" s="308">
        <f t="shared" si="14"/>
        <v>1.1728811603673877</v>
      </c>
    </row>
    <row r="91" spans="2:15" x14ac:dyDescent="0.3">
      <c r="B91" s="2">
        <v>8</v>
      </c>
      <c r="C91" s="44" t="s">
        <v>551</v>
      </c>
      <c r="D91" s="308">
        <f>VLOOKUP(B54,'[51]2b'!$B$4:$H$34,3,0)*10%</f>
        <v>8.2662670000000008E-2</v>
      </c>
      <c r="E91" s="308">
        <f>VLOOKUP(B54,'[51]2b'!$B$4:$H$34,3,0)*10%</f>
        <v>8.2662670000000008E-2</v>
      </c>
      <c r="F91" s="308">
        <f>VLOOKUP(B54,'[51]2b'!$B$4:$H$34,3,0)*10%</f>
        <v>8.2662670000000008E-2</v>
      </c>
      <c r="G91" s="308">
        <f>VLOOKUP(B54,'[51]2b'!$B$4:$H$34,3,0)*10%</f>
        <v>8.2662670000000008E-2</v>
      </c>
      <c r="H91" s="2"/>
      <c r="I91" s="2"/>
      <c r="J91" s="308">
        <f>VLOOKUP(B54,'[51]2b'!$B$4:$H$34,7,0)*10%</f>
        <v>5.1000000000000004E-2</v>
      </c>
      <c r="K91" s="308">
        <f t="shared" si="14"/>
        <v>5.6218786253019785E-2</v>
      </c>
      <c r="L91" s="308">
        <f t="shared" si="14"/>
        <v>5.8918271744460377E-2</v>
      </c>
      <c r="M91" s="308">
        <f t="shared" si="14"/>
        <v>6.1747379776766587E-2</v>
      </c>
      <c r="N91" s="308">
        <f t="shared" si="14"/>
        <v>6.4712334500115848E-2</v>
      </c>
      <c r="O91" s="308">
        <f t="shared" si="14"/>
        <v>6.7819658932808113E-2</v>
      </c>
    </row>
    <row r="92" spans="2:15" x14ac:dyDescent="0.3">
      <c r="B92" s="2">
        <v>9</v>
      </c>
      <c r="C92" s="44" t="s">
        <v>552</v>
      </c>
      <c r="D92" s="308">
        <f>VLOOKUP(B55,'[51]2b'!$B$4:$H$34,3,0)*10%</f>
        <v>2.8532800000000004E-2</v>
      </c>
      <c r="E92" s="308">
        <f>VLOOKUP(B55,'[51]2b'!$B$4:$H$34,3,0)*10%</f>
        <v>2.8532800000000004E-2</v>
      </c>
      <c r="F92" s="308">
        <f>VLOOKUP(B55,'[51]2b'!$B$4:$H$34,3,0)*10%</f>
        <v>2.8532800000000004E-2</v>
      </c>
      <c r="G92" s="308">
        <f>VLOOKUP(B55,'[51]2b'!$B$4:$H$34,3,0)*10%</f>
        <v>2.8532800000000004E-2</v>
      </c>
      <c r="H92" s="2"/>
      <c r="I92" s="2"/>
      <c r="J92" s="308">
        <f>VLOOKUP(B55,'[51]2b'!$B$4:$H$34,7,0)*10%</f>
        <v>3.4000000000000002E-2</v>
      </c>
      <c r="K92" s="308">
        <f t="shared" si="14"/>
        <v>3.7479190835346538E-2</v>
      </c>
      <c r="L92" s="308">
        <f t="shared" si="14"/>
        <v>3.9278847829640258E-2</v>
      </c>
      <c r="M92" s="308">
        <f t="shared" si="14"/>
        <v>4.1164919851177734E-2</v>
      </c>
      <c r="N92" s="308">
        <f t="shared" si="14"/>
        <v>4.3141556333410574E-2</v>
      </c>
      <c r="O92" s="308">
        <f t="shared" si="14"/>
        <v>4.5213105955205425E-2</v>
      </c>
    </row>
    <row r="93" spans="2:15" x14ac:dyDescent="0.3">
      <c r="B93" s="2">
        <v>10</v>
      </c>
      <c r="C93" s="44" t="s">
        <v>553</v>
      </c>
      <c r="D93" s="308">
        <f>VLOOKUP(B56,'[51]2b'!$B$4:$H$34,3,0)*10%</f>
        <v>5.6160710000000003E-2</v>
      </c>
      <c r="E93" s="308">
        <f>VLOOKUP(B56,'[51]2b'!$B$4:$H$34,3,0)*10%</f>
        <v>5.6160710000000003E-2</v>
      </c>
      <c r="F93" s="308">
        <f>VLOOKUP(B56,'[51]2b'!$B$4:$H$34,3,0)*10%</f>
        <v>5.6160710000000003E-2</v>
      </c>
      <c r="G93" s="308">
        <f>VLOOKUP(B56,'[51]2b'!$B$4:$H$34,3,0)*10%</f>
        <v>5.6160710000000003E-2</v>
      </c>
      <c r="H93" s="2"/>
      <c r="I93" s="2"/>
      <c r="J93" s="308">
        <f>VLOOKUP(B56,'[51]2b'!$B$4:$H$34,7,0)*10%</f>
        <v>0.16200000000000003</v>
      </c>
      <c r="K93" s="308">
        <f t="shared" si="14"/>
        <v>0.17857732103900403</v>
      </c>
      <c r="L93" s="308">
        <f t="shared" si="14"/>
        <v>0.18715215730593296</v>
      </c>
      <c r="M93" s="308">
        <f t="shared" si="14"/>
        <v>0.19613873576149388</v>
      </c>
      <c r="N93" s="308">
        <f t="shared" si="14"/>
        <v>0.20555682723566215</v>
      </c>
      <c r="O93" s="308">
        <f t="shared" si="14"/>
        <v>0.21542715190421405</v>
      </c>
    </row>
    <row r="94" spans="2:15" x14ac:dyDescent="0.3">
      <c r="B94" s="2">
        <v>11</v>
      </c>
      <c r="C94" s="44" t="s">
        <v>554</v>
      </c>
      <c r="D94" s="308">
        <f>VLOOKUP(B57,'[51]2b'!$B$4:$H$34,3,0)*10%</f>
        <v>5.0560700000000002E-3</v>
      </c>
      <c r="E94" s="308">
        <f>VLOOKUP(B57,'[51]2b'!$B$4:$H$34,3,0)*10%</f>
        <v>5.0560700000000002E-3</v>
      </c>
      <c r="F94" s="308">
        <f>VLOOKUP(B57,'[51]2b'!$B$4:$H$34,3,0)*10%</f>
        <v>5.0560700000000002E-3</v>
      </c>
      <c r="G94" s="308">
        <f>VLOOKUP(B57,'[51]2b'!$B$4:$H$34,3,0)*10%</f>
        <v>5.0560700000000002E-3</v>
      </c>
      <c r="H94" s="2"/>
      <c r="I94" s="2"/>
      <c r="J94" s="308">
        <f>VLOOKUP(B57,'[51]2b'!$B$4:$H$34,7,0)*10%</f>
        <v>8.9999999999999993E-3</v>
      </c>
      <c r="K94" s="308">
        <f t="shared" si="14"/>
        <v>9.9209622799446666E-3</v>
      </c>
      <c r="L94" s="308">
        <f t="shared" si="14"/>
        <v>1.039734207255183E-2</v>
      </c>
      <c r="M94" s="308">
        <f t="shared" si="14"/>
        <v>1.0896596431194103E-2</v>
      </c>
      <c r="N94" s="308">
        <f t="shared" si="14"/>
        <v>1.1419823735314562E-2</v>
      </c>
      <c r="O94" s="308">
        <f t="shared" si="14"/>
        <v>1.1968175105789666E-2</v>
      </c>
    </row>
    <row r="95" spans="2:15" x14ac:dyDescent="0.3">
      <c r="B95" s="2">
        <v>12</v>
      </c>
      <c r="C95" s="44" t="s">
        <v>555</v>
      </c>
      <c r="D95" s="308">
        <f>VLOOKUP(B58,'[51]2b'!$B$4:$H$34,3,0)*10%</f>
        <v>0</v>
      </c>
      <c r="E95" s="308">
        <f>VLOOKUP(B58,'[51]2b'!$B$4:$H$34,3,0)*10%</f>
        <v>0</v>
      </c>
      <c r="F95" s="308">
        <f>VLOOKUP(B58,'[51]2b'!$B$4:$H$34,3,0)*10%</f>
        <v>0</v>
      </c>
      <c r="G95" s="308">
        <f>VLOOKUP(B58,'[51]2b'!$B$4:$H$34,3,0)*10%</f>
        <v>0</v>
      </c>
      <c r="H95" s="2"/>
      <c r="I95" s="2"/>
      <c r="J95" s="308">
        <f>VLOOKUP(B58,'[51]2b'!$B$4:$H$34,7,0)*10%</f>
        <v>0</v>
      </c>
      <c r="K95" s="308">
        <f t="shared" si="14"/>
        <v>0</v>
      </c>
      <c r="L95" s="308">
        <f t="shared" si="14"/>
        <v>0</v>
      </c>
      <c r="M95" s="308">
        <f t="shared" si="14"/>
        <v>0</v>
      </c>
      <c r="N95" s="308">
        <f t="shared" si="14"/>
        <v>0</v>
      </c>
      <c r="O95" s="308">
        <f t="shared" si="14"/>
        <v>0</v>
      </c>
    </row>
    <row r="96" spans="2:15" x14ac:dyDescent="0.3">
      <c r="B96" s="2">
        <v>13</v>
      </c>
      <c r="C96" s="44" t="s">
        <v>556</v>
      </c>
      <c r="D96" s="308">
        <f>VLOOKUP(B59,'[51]2b'!$B$4:$H$34,3,0)*10%</f>
        <v>0.67557033000000011</v>
      </c>
      <c r="E96" s="308">
        <f>VLOOKUP(B59,'[51]2b'!$B$4:$H$34,3,0)*10%</f>
        <v>0.67557033000000011</v>
      </c>
      <c r="F96" s="308">
        <f>VLOOKUP(B59,'[51]2b'!$B$4:$H$34,3,0)*10%</f>
        <v>0.67557033000000011</v>
      </c>
      <c r="G96" s="308">
        <f>VLOOKUP(B59,'[51]2b'!$B$4:$H$34,3,0)*10%</f>
        <v>0.67557033000000011</v>
      </c>
      <c r="H96" s="2"/>
      <c r="I96" s="2"/>
      <c r="J96" s="308">
        <f>VLOOKUP(B59,'[51]2b'!$B$4:$H$34,7,0)*10%</f>
        <v>0.99800000000000011</v>
      </c>
      <c r="K96" s="308">
        <f t="shared" si="14"/>
        <v>1.1001244839316422</v>
      </c>
      <c r="L96" s="308">
        <f t="shared" si="14"/>
        <v>1.1529497098229695</v>
      </c>
      <c r="M96" s="308">
        <f t="shared" si="14"/>
        <v>1.2083114709257461</v>
      </c>
      <c r="N96" s="308">
        <f t="shared" si="14"/>
        <v>1.2663315653159923</v>
      </c>
      <c r="O96" s="308">
        <f t="shared" si="14"/>
        <v>1.3271376395086765</v>
      </c>
    </row>
    <row r="97" spans="2:15" x14ac:dyDescent="0.3">
      <c r="B97" s="2">
        <v>14</v>
      </c>
      <c r="C97" s="44" t="s">
        <v>557</v>
      </c>
      <c r="D97" s="308">
        <f>VLOOKUP(B60,'[51]2b'!$B$4:$H$34,3,0)*10%</f>
        <v>0.17569117000000001</v>
      </c>
      <c r="E97" s="308">
        <f>VLOOKUP(B60,'[51]2b'!$B$4:$H$34,3,0)*10%</f>
        <v>0.17569117000000001</v>
      </c>
      <c r="F97" s="308">
        <f>VLOOKUP(B60,'[51]2b'!$B$4:$H$34,3,0)*10%</f>
        <v>0.17569117000000001</v>
      </c>
      <c r="G97" s="308">
        <f>VLOOKUP(B60,'[51]2b'!$B$4:$H$34,3,0)*10%</f>
        <v>0.17569117000000001</v>
      </c>
      <c r="H97" s="2"/>
      <c r="I97" s="2"/>
      <c r="J97" s="308">
        <f>VLOOKUP(B60,'[51]2b'!$B$4:$H$34,7,0)*10%</f>
        <v>0.14499999999999999</v>
      </c>
      <c r="K97" s="308">
        <f t="shared" si="14"/>
        <v>0.15983772562133078</v>
      </c>
      <c r="L97" s="308">
        <f t="shared" si="14"/>
        <v>0.16751273339111283</v>
      </c>
      <c r="M97" s="308">
        <f t="shared" si="14"/>
        <v>0.17555627583590502</v>
      </c>
      <c r="N97" s="308">
        <f t="shared" si="14"/>
        <v>0.18398604906895683</v>
      </c>
      <c r="O97" s="308">
        <f t="shared" si="14"/>
        <v>0.19282059892661133</v>
      </c>
    </row>
    <row r="98" spans="2:15" x14ac:dyDescent="0.3">
      <c r="B98" s="2">
        <v>15</v>
      </c>
      <c r="C98" s="44" t="s">
        <v>558</v>
      </c>
      <c r="D98" s="308">
        <f>VLOOKUP(B61,'[51]2b'!$B$4:$H$34,3,0)*10%</f>
        <v>0</v>
      </c>
      <c r="E98" s="308">
        <f>VLOOKUP(B61,'[51]2b'!$B$4:$H$34,3,0)*10%</f>
        <v>0</v>
      </c>
      <c r="F98" s="308">
        <f>VLOOKUP(B61,'[51]2b'!$B$4:$H$34,3,0)*10%</f>
        <v>0</v>
      </c>
      <c r="G98" s="308">
        <f>VLOOKUP(B61,'[51]2b'!$B$4:$H$34,3,0)*10%</f>
        <v>0</v>
      </c>
      <c r="H98" s="2"/>
      <c r="I98" s="2"/>
      <c r="J98" s="308">
        <f>VLOOKUP(B61,'[51]2b'!$B$4:$H$34,7,0)*10%</f>
        <v>0</v>
      </c>
      <c r="K98" s="308">
        <f t="shared" si="14"/>
        <v>0</v>
      </c>
      <c r="L98" s="308">
        <f t="shared" si="14"/>
        <v>0</v>
      </c>
      <c r="M98" s="308">
        <f t="shared" si="14"/>
        <v>0</v>
      </c>
      <c r="N98" s="308">
        <f t="shared" si="14"/>
        <v>0</v>
      </c>
      <c r="O98" s="308">
        <f t="shared" si="14"/>
        <v>0</v>
      </c>
    </row>
    <row r="99" spans="2:15" x14ac:dyDescent="0.25">
      <c r="B99" s="2">
        <v>16</v>
      </c>
      <c r="C99" s="43" t="s">
        <v>559</v>
      </c>
      <c r="D99" s="308">
        <f>VLOOKUP(B62,'[51]2b'!$B$4:$H$34,3,0)*10%</f>
        <v>0</v>
      </c>
      <c r="E99" s="308">
        <f>VLOOKUP(B62,'[51]2b'!$B$4:$H$34,3,0)*10%</f>
        <v>0</v>
      </c>
      <c r="F99" s="308">
        <f>VLOOKUP(B62,'[51]2b'!$B$4:$H$34,3,0)*10%</f>
        <v>0</v>
      </c>
      <c r="G99" s="308">
        <f>VLOOKUP(B62,'[51]2b'!$B$4:$H$34,3,0)*10%</f>
        <v>0</v>
      </c>
      <c r="H99" s="2"/>
      <c r="I99" s="2"/>
      <c r="J99" s="308">
        <f>VLOOKUP(B62,'[51]2b'!$B$4:$H$34,7,0)*10%</f>
        <v>0</v>
      </c>
      <c r="K99" s="308">
        <f t="shared" si="14"/>
        <v>0</v>
      </c>
      <c r="L99" s="308">
        <f t="shared" si="14"/>
        <v>0</v>
      </c>
      <c r="M99" s="308">
        <f t="shared" si="14"/>
        <v>0</v>
      </c>
      <c r="N99" s="308">
        <f t="shared" si="14"/>
        <v>0</v>
      </c>
      <c r="O99" s="308">
        <f t="shared" si="14"/>
        <v>0</v>
      </c>
    </row>
    <row r="100" spans="2:15" x14ac:dyDescent="0.25">
      <c r="B100" s="2">
        <v>17</v>
      </c>
      <c r="C100" s="43" t="s">
        <v>560</v>
      </c>
      <c r="D100" s="308">
        <f>VLOOKUP(B63,'[51]2b'!$B$4:$H$34,3,0)*10%</f>
        <v>0.59320709999999999</v>
      </c>
      <c r="E100" s="308">
        <f>VLOOKUP(B63,'[51]2b'!$B$4:$H$34,3,0)*10%</f>
        <v>0.59320709999999999</v>
      </c>
      <c r="F100" s="308">
        <f>VLOOKUP(B63,'[51]2b'!$B$4:$H$34,3,0)*10%</f>
        <v>0.59320709999999999</v>
      </c>
      <c r="G100" s="308">
        <f>VLOOKUP(B63,'[51]2b'!$B$4:$H$34,3,0)*10%</f>
        <v>0.59320709999999999</v>
      </c>
      <c r="H100" s="2"/>
      <c r="I100" s="2"/>
      <c r="J100" s="308">
        <f>VLOOKUP(B63,'[51]2b'!$B$4:$H$34,7,0)*10%</f>
        <v>0.90100000000000002</v>
      </c>
      <c r="K100" s="308">
        <f t="shared" ref="K100:O111" si="15">10%*K26</f>
        <v>0.99319855713668292</v>
      </c>
      <c r="L100" s="308">
        <f t="shared" si="15"/>
        <v>1.0408894674854665</v>
      </c>
      <c r="M100" s="308">
        <f t="shared" si="15"/>
        <v>1.0908703760562097</v>
      </c>
      <c r="N100" s="308">
        <f t="shared" si="15"/>
        <v>1.1432512428353798</v>
      </c>
      <c r="O100" s="308">
        <f t="shared" si="15"/>
        <v>1.1981473078129434</v>
      </c>
    </row>
    <row r="101" spans="2:15" x14ac:dyDescent="0.3">
      <c r="B101" s="2">
        <v>18</v>
      </c>
      <c r="C101" s="44" t="s">
        <v>561</v>
      </c>
      <c r="D101" s="308">
        <f>VLOOKUP(B64,'[51]2b'!$B$4:$H$34,3,0)*10%</f>
        <v>3.7429129999999998E-2</v>
      </c>
      <c r="E101" s="308">
        <f>VLOOKUP(B64,'[51]2b'!$B$4:$H$34,3,0)*10%</f>
        <v>3.7429129999999998E-2</v>
      </c>
      <c r="F101" s="308">
        <f>VLOOKUP(B64,'[51]2b'!$B$4:$H$34,3,0)*10%</f>
        <v>3.7429129999999998E-2</v>
      </c>
      <c r="G101" s="308">
        <f>VLOOKUP(B64,'[51]2b'!$B$4:$H$34,3,0)*10%</f>
        <v>3.7429129999999998E-2</v>
      </c>
      <c r="H101" s="2"/>
      <c r="I101" s="2"/>
      <c r="J101" s="308">
        <f>VLOOKUP(B64,'[51]2b'!$B$4:$H$34,7,0)*10%</f>
        <v>4.1000000000000009E-2</v>
      </c>
      <c r="K101" s="308">
        <f t="shared" si="15"/>
        <v>4.5195494830859051E-2</v>
      </c>
      <c r="L101" s="308">
        <f t="shared" si="15"/>
        <v>4.7365669441625013E-2</v>
      </c>
      <c r="M101" s="308">
        <f t="shared" si="15"/>
        <v>4.9640050408773145E-2</v>
      </c>
      <c r="N101" s="308">
        <f t="shared" si="15"/>
        <v>5.202364146087745E-2</v>
      </c>
      <c r="O101" s="308">
        <f t="shared" si="15"/>
        <v>5.4521686593041824E-2</v>
      </c>
    </row>
    <row r="102" spans="2:15" x14ac:dyDescent="0.3">
      <c r="B102" s="2">
        <v>19</v>
      </c>
      <c r="C102" s="44" t="s">
        <v>562</v>
      </c>
      <c r="D102" s="308">
        <f>VLOOKUP(B65,'[51]2b'!$B$4:$H$34,3,0)*10%</f>
        <v>3.83184536</v>
      </c>
      <c r="E102" s="308">
        <f>VLOOKUP(B65,'[51]2b'!$B$4:$H$34,3,0)*10%</f>
        <v>3.83184536</v>
      </c>
      <c r="F102" s="308">
        <f>VLOOKUP(B65,'[51]2b'!$B$4:$H$34,3,0)*10%</f>
        <v>3.83184536</v>
      </c>
      <c r="G102" s="308">
        <f>VLOOKUP(B65,'[51]2b'!$B$4:$H$34,3,0)*10%</f>
        <v>3.83184536</v>
      </c>
      <c r="H102" s="2"/>
      <c r="I102" s="2"/>
      <c r="J102" s="308">
        <f>VLOOKUP(B65,'[51]2b'!$B$4:$H$34,7,0)*10%</f>
        <v>1.2420000000000002</v>
      </c>
      <c r="K102" s="308">
        <f t="shared" si="15"/>
        <v>1.3690927946323646</v>
      </c>
      <c r="L102" s="308">
        <f t="shared" si="15"/>
        <v>1.4348332060121529</v>
      </c>
      <c r="M102" s="308">
        <f t="shared" si="15"/>
        <v>1.5037303075047868</v>
      </c>
      <c r="N102" s="308">
        <f t="shared" si="15"/>
        <v>1.57593567547341</v>
      </c>
      <c r="O102" s="308">
        <f t="shared" si="15"/>
        <v>1.6516081645989744</v>
      </c>
    </row>
    <row r="103" spans="2:15" x14ac:dyDescent="0.3">
      <c r="B103" s="2">
        <v>20</v>
      </c>
      <c r="C103" s="44" t="s">
        <v>563</v>
      </c>
      <c r="D103" s="308">
        <f>VLOOKUP(B66,'[51]2b'!$B$4:$H$34,3,0)*10%</f>
        <v>0</v>
      </c>
      <c r="E103" s="308">
        <f>VLOOKUP(B66,'[51]2b'!$B$4:$H$34,3,0)*10%</f>
        <v>0</v>
      </c>
      <c r="F103" s="308">
        <f>VLOOKUP(B66,'[51]2b'!$B$4:$H$34,3,0)*10%</f>
        <v>0</v>
      </c>
      <c r="G103" s="308">
        <f>VLOOKUP(B66,'[51]2b'!$B$4:$H$34,3,0)*10%</f>
        <v>0</v>
      </c>
      <c r="H103" s="2"/>
      <c r="I103" s="2"/>
      <c r="J103" s="308">
        <f>VLOOKUP(B66,'[51]2b'!$B$4:$H$34,7,0)*10%</f>
        <v>0</v>
      </c>
      <c r="K103" s="308">
        <f t="shared" si="15"/>
        <v>0</v>
      </c>
      <c r="L103" s="308">
        <f t="shared" si="15"/>
        <v>0</v>
      </c>
      <c r="M103" s="308">
        <f t="shared" si="15"/>
        <v>0</v>
      </c>
      <c r="N103" s="308">
        <f t="shared" si="15"/>
        <v>0</v>
      </c>
      <c r="O103" s="308">
        <f t="shared" si="15"/>
        <v>0</v>
      </c>
    </row>
    <row r="104" spans="2:15" x14ac:dyDescent="0.3">
      <c r="B104" s="2">
        <v>21</v>
      </c>
      <c r="C104" s="44" t="s">
        <v>564</v>
      </c>
      <c r="D104" s="308">
        <f>VLOOKUP(B67,'[51]2b'!$B$4:$H$34,3,0)*10%</f>
        <v>1.31880313</v>
      </c>
      <c r="E104" s="308">
        <f>VLOOKUP(B67,'[51]2b'!$B$4:$H$34,3,0)*10%</f>
        <v>1.31880313</v>
      </c>
      <c r="F104" s="308">
        <f>VLOOKUP(B67,'[51]2b'!$B$4:$H$34,3,0)*10%</f>
        <v>1.31880313</v>
      </c>
      <c r="G104" s="308">
        <f>VLOOKUP(B67,'[51]2b'!$B$4:$H$34,3,0)*10%</f>
        <v>1.31880313</v>
      </c>
      <c r="H104" s="2"/>
      <c r="I104" s="2"/>
      <c r="J104" s="308">
        <f>VLOOKUP(B67,'[51]2b'!$B$4:$H$34,7,0)*10%</f>
        <v>1.087</v>
      </c>
      <c r="K104" s="308">
        <f t="shared" si="15"/>
        <v>1.1982317775888724</v>
      </c>
      <c r="L104" s="308">
        <f t="shared" si="15"/>
        <v>1.2557678703182042</v>
      </c>
      <c r="M104" s="308">
        <f t="shared" si="15"/>
        <v>1.3160667023008878</v>
      </c>
      <c r="N104" s="308">
        <f t="shared" si="15"/>
        <v>1.3792609333652139</v>
      </c>
      <c r="O104" s="308">
        <f t="shared" si="15"/>
        <v>1.4454895933325964</v>
      </c>
    </row>
    <row r="105" spans="2:15" x14ac:dyDescent="0.3">
      <c r="B105" s="2">
        <v>22</v>
      </c>
      <c r="C105" s="44" t="s">
        <v>565</v>
      </c>
      <c r="D105" s="308">
        <f>VLOOKUP(B68,'[51]2b'!$B$4:$H$34,3,0)*10%</f>
        <v>0</v>
      </c>
      <c r="E105" s="308">
        <f>VLOOKUP(B68,'[51]2b'!$B$4:$H$34,3,0)*10%</f>
        <v>0</v>
      </c>
      <c r="F105" s="308">
        <f>VLOOKUP(B68,'[51]2b'!$B$4:$H$34,3,0)*10%</f>
        <v>0</v>
      </c>
      <c r="G105" s="308">
        <f>VLOOKUP(B68,'[51]2b'!$B$4:$H$34,3,0)*10%</f>
        <v>0</v>
      </c>
      <c r="H105" s="2"/>
      <c r="I105" s="2"/>
      <c r="J105" s="308">
        <f>VLOOKUP(B68,'[51]2b'!$B$4:$H$34,7,0)*10%</f>
        <v>0</v>
      </c>
      <c r="K105" s="308">
        <f t="shared" si="15"/>
        <v>0</v>
      </c>
      <c r="L105" s="308">
        <f t="shared" si="15"/>
        <v>0</v>
      </c>
      <c r="M105" s="308">
        <f t="shared" si="15"/>
        <v>0</v>
      </c>
      <c r="N105" s="308">
        <f t="shared" si="15"/>
        <v>0</v>
      </c>
      <c r="O105" s="308">
        <f t="shared" si="15"/>
        <v>0</v>
      </c>
    </row>
    <row r="106" spans="2:15" x14ac:dyDescent="0.3">
      <c r="B106" s="2">
        <v>23</v>
      </c>
      <c r="C106" s="44" t="s">
        <v>566</v>
      </c>
      <c r="D106" s="308">
        <f>VLOOKUP(B69,'[51]2b'!$B$4:$H$34,3,0)*10%</f>
        <v>0.22295693999999999</v>
      </c>
      <c r="E106" s="308">
        <f>VLOOKUP(B69,'[51]2b'!$B$4:$H$34,3,0)*10%</f>
        <v>0.22295693999999999</v>
      </c>
      <c r="F106" s="308">
        <f>VLOOKUP(B69,'[51]2b'!$B$4:$H$34,3,0)*10%</f>
        <v>0.22295693999999999</v>
      </c>
      <c r="G106" s="308">
        <f>VLOOKUP(B69,'[51]2b'!$B$4:$H$34,3,0)*10%</f>
        <v>0.22295693999999999</v>
      </c>
      <c r="H106" s="2"/>
      <c r="I106" s="2"/>
      <c r="J106" s="308">
        <f>VLOOKUP(B69,'[51]2b'!$B$4:$H$34,7,0)*10%</f>
        <v>0.23199999999999998</v>
      </c>
      <c r="K106" s="308">
        <f t="shared" si="15"/>
        <v>0.25574036099412922</v>
      </c>
      <c r="L106" s="308">
        <f t="shared" si="15"/>
        <v>0.2680203734257805</v>
      </c>
      <c r="M106" s="308">
        <f t="shared" si="15"/>
        <v>0.28089004133744799</v>
      </c>
      <c r="N106" s="308">
        <f t="shared" si="15"/>
        <v>0.29437767851033086</v>
      </c>
      <c r="O106" s="308">
        <f t="shared" si="15"/>
        <v>0.30851295828257808</v>
      </c>
    </row>
    <row r="107" spans="2:15" x14ac:dyDescent="0.3">
      <c r="B107" s="2">
        <v>24</v>
      </c>
      <c r="C107" s="44" t="s">
        <v>567</v>
      </c>
      <c r="D107" s="308">
        <f>VLOOKUP(B70,'[51]2b'!$B$4:$H$34,3,0)*10%</f>
        <v>8.7470000000000013E-3</v>
      </c>
      <c r="E107" s="308">
        <f>VLOOKUP(B70,'[51]2b'!$B$4:$H$34,3,0)*10%</f>
        <v>8.7470000000000013E-3</v>
      </c>
      <c r="F107" s="308">
        <f>VLOOKUP(B70,'[51]2b'!$B$4:$H$34,3,0)*10%</f>
        <v>8.7470000000000013E-3</v>
      </c>
      <c r="G107" s="308">
        <f>VLOOKUP(B70,'[51]2b'!$B$4:$H$34,3,0)*10%</f>
        <v>8.7470000000000013E-3</v>
      </c>
      <c r="H107" s="2"/>
      <c r="I107" s="2"/>
      <c r="J107" s="308">
        <f>VLOOKUP(B70,'[51]2b'!$B$4:$H$34,7,0)*10%</f>
        <v>1.1000000000000001E-2</v>
      </c>
      <c r="K107" s="308">
        <f t="shared" si="15"/>
        <v>1.2125620564376816E-2</v>
      </c>
      <c r="L107" s="308">
        <f t="shared" si="15"/>
        <v>1.2707862533118904E-2</v>
      </c>
      <c r="M107" s="308">
        <f t="shared" si="15"/>
        <v>1.3318062304792794E-2</v>
      </c>
      <c r="N107" s="308">
        <f t="shared" si="15"/>
        <v>1.3957562343162241E-2</v>
      </c>
      <c r="O107" s="308">
        <f t="shared" si="15"/>
        <v>1.4627769573742927E-2</v>
      </c>
    </row>
    <row r="108" spans="2:15" x14ac:dyDescent="0.3">
      <c r="B108" s="2">
        <v>25</v>
      </c>
      <c r="C108" s="44" t="s">
        <v>568</v>
      </c>
      <c r="D108" s="308">
        <f>VLOOKUP(B71,'[51]2b'!$B$4:$H$34,3,0)*10%</f>
        <v>0</v>
      </c>
      <c r="E108" s="308">
        <f>VLOOKUP(B71,'[51]2b'!$B$4:$H$34,3,0)*10%</f>
        <v>0</v>
      </c>
      <c r="F108" s="308">
        <f>VLOOKUP(B71,'[51]2b'!$B$4:$H$34,3,0)*10%</f>
        <v>0</v>
      </c>
      <c r="G108" s="308">
        <f>VLOOKUP(B71,'[51]2b'!$B$4:$H$34,3,0)*10%</f>
        <v>0</v>
      </c>
      <c r="H108" s="2"/>
      <c r="I108" s="2"/>
      <c r="J108" s="308">
        <f>VLOOKUP(B71,'[51]2b'!$B$4:$H$34,7,0)*10%</f>
        <v>0.24099999999999999</v>
      </c>
      <c r="K108" s="308">
        <f t="shared" si="15"/>
        <v>0.26566132327407382</v>
      </c>
      <c r="L108" s="308">
        <f t="shared" si="15"/>
        <v>0.27841771549833227</v>
      </c>
      <c r="M108" s="308">
        <f t="shared" si="15"/>
        <v>0.29178663776864205</v>
      </c>
      <c r="N108" s="308">
        <f t="shared" si="15"/>
        <v>0.30579750224564539</v>
      </c>
      <c r="O108" s="308">
        <f t="shared" si="15"/>
        <v>0.3204811333883677</v>
      </c>
    </row>
    <row r="109" spans="2:15" x14ac:dyDescent="0.3">
      <c r="B109" s="2">
        <v>26</v>
      </c>
      <c r="C109" s="44" t="s">
        <v>569</v>
      </c>
      <c r="D109" s="308">
        <f>VLOOKUP(B72,'[51]2b'!$B$4:$H$34,3,0)*10%</f>
        <v>0.57003685000000004</v>
      </c>
      <c r="E109" s="308">
        <f>VLOOKUP(B72,'[51]2b'!$B$4:$H$34,3,0)*10%</f>
        <v>0.57003685000000004</v>
      </c>
      <c r="F109" s="308">
        <f>VLOOKUP(B72,'[51]2b'!$B$4:$H$34,3,0)*10%</f>
        <v>0.57003685000000004</v>
      </c>
      <c r="G109" s="308">
        <f>VLOOKUP(B72,'[51]2b'!$B$4:$H$34,3,0)*10%</f>
        <v>0.57003685000000004</v>
      </c>
      <c r="H109" s="2"/>
      <c r="I109" s="2"/>
      <c r="J109" s="308">
        <f>VLOOKUP(B72,'[51]2b'!$B$4:$H$34,7,0)*10%</f>
        <v>1.345</v>
      </c>
      <c r="K109" s="308">
        <f t="shared" si="15"/>
        <v>1.4826326962806198</v>
      </c>
      <c r="L109" s="308">
        <f t="shared" si="15"/>
        <v>1.5538250097313568</v>
      </c>
      <c r="M109" s="308">
        <f t="shared" si="15"/>
        <v>1.6284357999951187</v>
      </c>
      <c r="N109" s="308">
        <f t="shared" si="15"/>
        <v>1.7066292137775652</v>
      </c>
      <c r="O109" s="308">
        <f t="shared" si="15"/>
        <v>1.7885772796985675</v>
      </c>
    </row>
    <row r="110" spans="2:15" x14ac:dyDescent="0.3">
      <c r="B110" s="2">
        <v>27</v>
      </c>
      <c r="C110" s="44" t="s">
        <v>570</v>
      </c>
      <c r="D110" s="308">
        <f>VLOOKUP(B73,'[51]2b'!$B$4:$H$34,3,0)*10%</f>
        <v>0.54529457000000003</v>
      </c>
      <c r="E110" s="308">
        <f>VLOOKUP(B73,'[51]2b'!$B$4:$H$34,3,0)*10%</f>
        <v>0.54529457000000003</v>
      </c>
      <c r="F110" s="308">
        <f>VLOOKUP(B73,'[51]2b'!$B$4:$H$34,3,0)*10%</f>
        <v>0.54529457000000003</v>
      </c>
      <c r="G110" s="308">
        <f>VLOOKUP(B73,'[51]2b'!$B$4:$H$34,3,0)*10%</f>
        <v>0.54529457000000003</v>
      </c>
      <c r="H110" s="2"/>
      <c r="I110" s="2"/>
      <c r="J110" s="308">
        <f>VLOOKUP(B73,'[51]2b'!$B$4:$H$34,7,0)*10%</f>
        <v>0.75100000000000011</v>
      </c>
      <c r="K110" s="308">
        <f t="shared" si="15"/>
        <v>0.82784918580427169</v>
      </c>
      <c r="L110" s="308">
        <f t="shared" si="15"/>
        <v>0.86760043294293598</v>
      </c>
      <c r="M110" s="308">
        <f t="shared" si="15"/>
        <v>0.90926043553630798</v>
      </c>
      <c r="N110" s="308">
        <f t="shared" si="15"/>
        <v>0.95292084724680393</v>
      </c>
      <c r="O110" s="308">
        <f t="shared" si="15"/>
        <v>0.99867772271644883</v>
      </c>
    </row>
    <row r="111" spans="2:15" x14ac:dyDescent="0.3">
      <c r="B111" s="2">
        <v>28</v>
      </c>
      <c r="C111" s="44" t="s">
        <v>403</v>
      </c>
      <c r="D111" s="308">
        <f>VLOOKUP(B74,'[51]2b'!$B$4:$H$34,3,0)*10%</f>
        <v>0.18815398999999999</v>
      </c>
      <c r="E111" s="308">
        <f>VLOOKUP(B74,'[51]2b'!$B$4:$H$34,3,0)*10%</f>
        <v>0.18815398999999999</v>
      </c>
      <c r="F111" s="308">
        <f>VLOOKUP(B74,'[51]2b'!$B$4:$H$34,3,0)*10%</f>
        <v>0.18815398999999999</v>
      </c>
      <c r="G111" s="308">
        <f>VLOOKUP(B74,'[51]2b'!$B$4:$H$34,3,0)*10%</f>
        <v>0.18815398999999999</v>
      </c>
      <c r="H111" s="2"/>
      <c r="I111" s="2"/>
      <c r="J111" s="308">
        <f>VLOOKUP(B74,'[51]2b'!$B$4:$H$34,7,0)*10%</f>
        <v>0.24100000000000002</v>
      </c>
      <c r="K111" s="308">
        <f t="shared" si="15"/>
        <v>0.26566132327407388</v>
      </c>
      <c r="L111" s="308">
        <f t="shared" si="15"/>
        <v>0.27841771549833239</v>
      </c>
      <c r="M111" s="308">
        <f t="shared" si="15"/>
        <v>0.29178663776864217</v>
      </c>
      <c r="N111" s="308">
        <f t="shared" si="15"/>
        <v>0.3057975022456455</v>
      </c>
      <c r="O111" s="308">
        <f t="shared" si="15"/>
        <v>0.32048113338836781</v>
      </c>
    </row>
    <row r="112" spans="2:15" x14ac:dyDescent="0.3">
      <c r="B112" s="2">
        <v>29</v>
      </c>
      <c r="C112" s="45" t="s">
        <v>571</v>
      </c>
      <c r="D112" s="312">
        <f>SUM(D84:D111)</f>
        <v>15.865525509999999</v>
      </c>
      <c r="E112" s="312">
        <f t="shared" ref="E112:J112" si="16">SUM(E84:E111)</f>
        <v>15.865525509999999</v>
      </c>
      <c r="F112" s="312">
        <f t="shared" si="16"/>
        <v>15.865525509999999</v>
      </c>
      <c r="G112" s="312">
        <f t="shared" si="16"/>
        <v>15.865525509999999</v>
      </c>
      <c r="H112" s="127">
        <f t="shared" si="16"/>
        <v>0</v>
      </c>
      <c r="I112" s="127">
        <f t="shared" si="16"/>
        <v>0</v>
      </c>
      <c r="J112" s="312">
        <f t="shared" si="16"/>
        <v>17.007999999999999</v>
      </c>
      <c r="K112" s="312">
        <f>SUM(K84:K111)</f>
        <v>18.74841405081099</v>
      </c>
      <c r="L112" s="312">
        <f>SUM(L84:L111)</f>
        <v>19.648665996662391</v>
      </c>
      <c r="M112" s="312">
        <f>SUM(M84:M111)</f>
        <v>20.592145789083254</v>
      </c>
      <c r="N112" s="312">
        <f>SUM(N84:N111)</f>
        <v>21.580929121136673</v>
      </c>
      <c r="O112" s="312">
        <f>SUM(O84:O111)</f>
        <v>22.61719135547451</v>
      </c>
    </row>
    <row r="113" spans="2:15" x14ac:dyDescent="0.3">
      <c r="B113" s="2">
        <v>30</v>
      </c>
      <c r="C113" s="32" t="s">
        <v>541</v>
      </c>
      <c r="D113" s="308">
        <f>VLOOKUP(B76,'[51]2b'!$B$4:$H$34,3,0)*10%</f>
        <v>-1.57478052</v>
      </c>
      <c r="E113" s="308">
        <f>VLOOKUP(B76,'[51]2b'!$B$4:$H$34,3,0)*10%</f>
        <v>-1.57478052</v>
      </c>
      <c r="F113" s="308">
        <f>VLOOKUP(B76,'[51]2b'!$B$4:$H$34,3,0)*10%</f>
        <v>-1.57478052</v>
      </c>
      <c r="G113" s="308">
        <f>VLOOKUP(B76,'[51]2b'!$B$4:$H$34,3,0)*10%</f>
        <v>-1.57478052</v>
      </c>
      <c r="H113" s="130"/>
      <c r="I113" s="130"/>
      <c r="J113" s="308">
        <f>VLOOKUP(B76,'[51]2b'!$B$4:$H$34,7,0)*10%</f>
        <v>1.8070000000000002</v>
      </c>
      <c r="K113" s="313">
        <f>$J$113/$J$112*K112</f>
        <v>1.9919087599844465</v>
      </c>
      <c r="L113" s="313">
        <f t="shared" ref="L113:O113" si="17">$J$113/$J$112*L112</f>
        <v>2.0875552361223511</v>
      </c>
      <c r="M113" s="313">
        <f t="shared" si="17"/>
        <v>2.1877944167964163</v>
      </c>
      <c r="N113" s="313">
        <f t="shared" si="17"/>
        <v>2.2928468321903797</v>
      </c>
      <c r="O113" s="313">
        <f t="shared" si="17"/>
        <v>2.4029436017957697</v>
      </c>
    </row>
    <row r="114" spans="2:15" x14ac:dyDescent="0.25">
      <c r="B114" s="2">
        <v>31</v>
      </c>
      <c r="C114" s="9" t="s">
        <v>572</v>
      </c>
      <c r="D114" s="312">
        <f>D112-D113</f>
        <v>17.440306029999999</v>
      </c>
      <c r="E114" s="312">
        <f t="shared" ref="E114:O114" si="18">E112-E113</f>
        <v>17.440306029999999</v>
      </c>
      <c r="F114" s="312">
        <f t="shared" si="18"/>
        <v>17.440306029999999</v>
      </c>
      <c r="G114" s="312">
        <f t="shared" si="18"/>
        <v>17.440306029999999</v>
      </c>
      <c r="H114" s="127">
        <f t="shared" si="18"/>
        <v>0</v>
      </c>
      <c r="I114" s="127">
        <f t="shared" si="18"/>
        <v>0</v>
      </c>
      <c r="J114" s="312">
        <f t="shared" si="18"/>
        <v>15.200999999999999</v>
      </c>
      <c r="K114" s="312">
        <f t="shared" si="18"/>
        <v>16.756505290826542</v>
      </c>
      <c r="L114" s="312">
        <f t="shared" si="18"/>
        <v>17.561110760540039</v>
      </c>
      <c r="M114" s="312">
        <f t="shared" si="18"/>
        <v>18.40435137228684</v>
      </c>
      <c r="N114" s="312">
        <f t="shared" si="18"/>
        <v>19.288082288946292</v>
      </c>
      <c r="O114" s="312">
        <f t="shared" si="18"/>
        <v>20.214247753678741</v>
      </c>
    </row>
  </sheetData>
  <mergeCells count="12">
    <mergeCell ref="B81:B83"/>
    <mergeCell ref="C81:C83"/>
    <mergeCell ref="H81:J81"/>
    <mergeCell ref="K81:O81"/>
    <mergeCell ref="B7:B9"/>
    <mergeCell ref="C7:C9"/>
    <mergeCell ref="H7:J7"/>
    <mergeCell ref="K7:O7"/>
    <mergeCell ref="B44:B46"/>
    <mergeCell ref="C44:C46"/>
    <mergeCell ref="H44:J44"/>
    <mergeCell ref="K44:O44"/>
  </mergeCells>
  <pageMargins left="0.75" right="0.75" top="1" bottom="1" header="0.5" footer="0.5"/>
  <pageSetup paperSize="9" scale="28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B0F0"/>
    <pageSetUpPr fitToPage="1"/>
  </sheetPr>
  <dimension ref="B2:O64"/>
  <sheetViews>
    <sheetView showGridLines="0" topLeftCell="B2" zoomScale="68" zoomScaleNormal="80" zoomScaleSheetLayoutView="90" workbookViewId="0">
      <selection activeCell="R21" sqref="R21"/>
    </sheetView>
  </sheetViews>
  <sheetFormatPr defaultColWidth="9.1796875" defaultRowHeight="14" x14ac:dyDescent="0.25"/>
  <cols>
    <col min="1" max="1" width="6.81640625" style="5" customWidth="1"/>
    <col min="2" max="2" width="8.81640625" style="46" customWidth="1"/>
    <col min="3" max="3" width="45.81640625" style="5" customWidth="1"/>
    <col min="4" max="10" width="15.81640625" style="5" customWidth="1"/>
    <col min="11" max="11" width="12.1796875" style="5" customWidth="1"/>
    <col min="12" max="12" width="12.1796875" style="5" bestFit="1" customWidth="1"/>
    <col min="13" max="13" width="13" style="5" customWidth="1"/>
    <col min="14" max="14" width="13.453125" style="5" customWidth="1"/>
    <col min="15" max="15" width="12.81640625" style="5" customWidth="1"/>
    <col min="16" max="16384" width="9.1796875" style="5"/>
  </cols>
  <sheetData>
    <row r="2" spans="2:15" x14ac:dyDescent="0.25">
      <c r="C2" s="4"/>
      <c r="D2" s="4"/>
      <c r="E2" s="4"/>
      <c r="F2" s="4"/>
      <c r="G2" s="4"/>
      <c r="H2" s="23" t="s">
        <v>706</v>
      </c>
      <c r="I2" s="4"/>
      <c r="J2" s="4"/>
      <c r="K2" s="4"/>
      <c r="L2" s="4"/>
    </row>
    <row r="3" spans="2:15" s="3" customFormat="1" x14ac:dyDescent="0.3">
      <c r="C3" s="4"/>
      <c r="D3" s="4"/>
      <c r="E3" s="4"/>
      <c r="F3" s="4"/>
      <c r="G3" s="4"/>
      <c r="H3" s="25" t="s">
        <v>573</v>
      </c>
      <c r="I3" s="4"/>
      <c r="J3" s="4"/>
      <c r="K3" s="4"/>
      <c r="L3" s="4"/>
    </row>
    <row r="4" spans="2:15" s="3" customFormat="1" x14ac:dyDescent="0.3">
      <c r="C4" s="4"/>
      <c r="D4" s="4"/>
      <c r="E4" s="4"/>
      <c r="F4" s="4"/>
      <c r="G4" s="4"/>
      <c r="H4" s="25"/>
      <c r="I4" s="4"/>
      <c r="J4" s="4"/>
      <c r="K4" s="4"/>
      <c r="L4" s="4"/>
    </row>
    <row r="5" spans="2:15" x14ac:dyDescent="0.25">
      <c r="B5" s="314" t="s">
        <v>711</v>
      </c>
    </row>
    <row r="6" spans="2:15" x14ac:dyDescent="0.25">
      <c r="O6" s="15" t="s">
        <v>101</v>
      </c>
    </row>
    <row r="7" spans="2:15" ht="12.75" customHeight="1" x14ac:dyDescent="0.25">
      <c r="B7" s="986" t="s">
        <v>2</v>
      </c>
      <c r="C7" s="930" t="s">
        <v>102</v>
      </c>
      <c r="D7" s="7" t="s">
        <v>514</v>
      </c>
      <c r="E7" s="7" t="s">
        <v>515</v>
      </c>
      <c r="F7" s="7" t="s">
        <v>516</v>
      </c>
      <c r="G7" s="7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</row>
    <row r="8" spans="2:15" x14ac:dyDescent="0.25">
      <c r="B8" s="986"/>
      <c r="C8" s="930"/>
      <c r="D8" s="7" t="s">
        <v>214</v>
      </c>
      <c r="E8" s="7" t="s">
        <v>214</v>
      </c>
      <c r="F8" s="7" t="s">
        <v>214</v>
      </c>
      <c r="G8" s="7" t="s">
        <v>214</v>
      </c>
      <c r="H8" s="7" t="s">
        <v>108</v>
      </c>
      <c r="I8" s="7" t="s">
        <v>109</v>
      </c>
      <c r="J8" s="7" t="s">
        <v>215</v>
      </c>
      <c r="K8" s="7" t="s">
        <v>472</v>
      </c>
      <c r="L8" s="7" t="s">
        <v>473</v>
      </c>
      <c r="M8" s="7" t="s">
        <v>474</v>
      </c>
      <c r="N8" s="7" t="s">
        <v>475</v>
      </c>
      <c r="O8" s="7" t="s">
        <v>476</v>
      </c>
    </row>
    <row r="9" spans="2:15" x14ac:dyDescent="0.25">
      <c r="B9" s="986"/>
      <c r="C9" s="930"/>
      <c r="D9" s="7" t="s">
        <v>111</v>
      </c>
      <c r="E9" s="7" t="s">
        <v>111</v>
      </c>
      <c r="F9" s="7" t="s">
        <v>111</v>
      </c>
      <c r="G9" s="7" t="s">
        <v>111</v>
      </c>
      <c r="H9" s="7" t="s">
        <v>113</v>
      </c>
      <c r="I9" s="7" t="s">
        <v>114</v>
      </c>
      <c r="J9" s="7" t="s">
        <v>111</v>
      </c>
      <c r="K9" s="7" t="s">
        <v>115</v>
      </c>
      <c r="L9" s="7" t="s">
        <v>115</v>
      </c>
      <c r="M9" s="7" t="s">
        <v>115</v>
      </c>
      <c r="N9" s="7" t="s">
        <v>115</v>
      </c>
      <c r="O9" s="7" t="s">
        <v>115</v>
      </c>
    </row>
    <row r="10" spans="2:15" x14ac:dyDescent="0.3">
      <c r="B10" s="1">
        <v>1</v>
      </c>
      <c r="C10" s="44" t="s">
        <v>574</v>
      </c>
      <c r="D10" s="308">
        <f t="shared" ref="D10:J19" si="0">D30+D50</f>
        <v>68.883768500000002</v>
      </c>
      <c r="E10" s="308">
        <f t="shared" si="0"/>
        <v>77.595834399999987</v>
      </c>
      <c r="F10" s="308">
        <f t="shared" si="0"/>
        <v>87.77000000000001</v>
      </c>
      <c r="G10" s="308">
        <f t="shared" si="0"/>
        <v>84.409999999999982</v>
      </c>
      <c r="H10" s="308">
        <f t="shared" si="0"/>
        <v>0</v>
      </c>
      <c r="I10" s="308">
        <f t="shared" si="0"/>
        <v>0</v>
      </c>
      <c r="J10" s="121">
        <f t="shared" si="0"/>
        <v>120.94</v>
      </c>
      <c r="K10" s="121">
        <f t="shared" ref="K10:O19" si="1">J10/J$20*K$20</f>
        <v>106.59887934191408</v>
      </c>
      <c r="L10" s="121">
        <f t="shared" si="1"/>
        <v>127.86407711695969</v>
      </c>
      <c r="M10" s="121">
        <f t="shared" si="1"/>
        <v>154.79127737675464</v>
      </c>
      <c r="N10" s="121">
        <f t="shared" si="1"/>
        <v>183.98429487932739</v>
      </c>
      <c r="O10" s="121">
        <f t="shared" si="1"/>
        <v>214.92322832609605</v>
      </c>
    </row>
    <row r="11" spans="2:15" x14ac:dyDescent="0.3">
      <c r="B11" s="1">
        <v>2</v>
      </c>
      <c r="C11" s="44" t="s">
        <v>575</v>
      </c>
      <c r="D11" s="308">
        <f t="shared" si="0"/>
        <v>1.6172103</v>
      </c>
      <c r="E11" s="308">
        <f t="shared" si="0"/>
        <v>1.6109865000000001</v>
      </c>
      <c r="F11" s="308">
        <f t="shared" si="0"/>
        <v>1.5</v>
      </c>
      <c r="G11" s="308">
        <f t="shared" si="0"/>
        <v>0.76</v>
      </c>
      <c r="H11" s="308">
        <f t="shared" si="0"/>
        <v>0</v>
      </c>
      <c r="I11" s="308">
        <f t="shared" si="0"/>
        <v>0</v>
      </c>
      <c r="J11" s="121">
        <f t="shared" si="0"/>
        <v>0.06</v>
      </c>
      <c r="K11" s="121">
        <f t="shared" si="1"/>
        <v>5.2885172486479622E-2</v>
      </c>
      <c r="L11" s="121">
        <f t="shared" si="1"/>
        <v>6.3435130039834489E-2</v>
      </c>
      <c r="M11" s="121">
        <f t="shared" si="1"/>
        <v>7.6794085022368772E-2</v>
      </c>
      <c r="N11" s="121">
        <f t="shared" si="1"/>
        <v>9.1277143151642495E-2</v>
      </c>
      <c r="O11" s="121">
        <f t="shared" si="1"/>
        <v>0.10662637423156741</v>
      </c>
    </row>
    <row r="12" spans="2:15" x14ac:dyDescent="0.3">
      <c r="B12" s="1">
        <v>3</v>
      </c>
      <c r="C12" s="44" t="s">
        <v>576</v>
      </c>
      <c r="D12" s="308">
        <f t="shared" si="0"/>
        <v>6.8628019</v>
      </c>
      <c r="E12" s="308">
        <f t="shared" si="0"/>
        <v>8.2866879999999998</v>
      </c>
      <c r="F12" s="308">
        <f t="shared" si="0"/>
        <v>12.390000000000002</v>
      </c>
      <c r="G12" s="308">
        <f t="shared" si="0"/>
        <v>9.81</v>
      </c>
      <c r="H12" s="308">
        <f t="shared" si="0"/>
        <v>0</v>
      </c>
      <c r="I12" s="308">
        <f t="shared" si="0"/>
        <v>0</v>
      </c>
      <c r="J12" s="121">
        <f t="shared" si="0"/>
        <v>9.9700000000000006</v>
      </c>
      <c r="K12" s="121">
        <f t="shared" si="1"/>
        <v>8.7877528281700297</v>
      </c>
      <c r="L12" s="121">
        <f t="shared" si="1"/>
        <v>10.54080410828583</v>
      </c>
      <c r="M12" s="121">
        <f t="shared" si="1"/>
        <v>12.760617127883611</v>
      </c>
      <c r="N12" s="121">
        <f t="shared" si="1"/>
        <v>15.167218620364595</v>
      </c>
      <c r="O12" s="121">
        <f t="shared" si="1"/>
        <v>17.717749184812121</v>
      </c>
    </row>
    <row r="13" spans="2:15" x14ac:dyDescent="0.3">
      <c r="B13" s="1">
        <v>4</v>
      </c>
      <c r="C13" s="44" t="s">
        <v>577</v>
      </c>
      <c r="D13" s="308">
        <f t="shared" si="0"/>
        <v>0</v>
      </c>
      <c r="E13" s="308">
        <f t="shared" si="0"/>
        <v>0</v>
      </c>
      <c r="F13" s="308">
        <f t="shared" si="0"/>
        <v>0</v>
      </c>
      <c r="G13" s="308">
        <f t="shared" si="0"/>
        <v>0</v>
      </c>
      <c r="H13" s="308">
        <f t="shared" si="0"/>
        <v>0</v>
      </c>
      <c r="I13" s="308">
        <f t="shared" si="0"/>
        <v>0</v>
      </c>
      <c r="J13" s="121">
        <f t="shared" si="0"/>
        <v>0</v>
      </c>
      <c r="K13" s="121">
        <f t="shared" si="1"/>
        <v>0</v>
      </c>
      <c r="L13" s="121">
        <f t="shared" si="1"/>
        <v>0</v>
      </c>
      <c r="M13" s="121">
        <f t="shared" si="1"/>
        <v>0</v>
      </c>
      <c r="N13" s="121">
        <f t="shared" si="1"/>
        <v>0</v>
      </c>
      <c r="O13" s="121">
        <f t="shared" si="1"/>
        <v>0</v>
      </c>
    </row>
    <row r="14" spans="2:15" x14ac:dyDescent="0.3">
      <c r="B14" s="1">
        <v>5</v>
      </c>
      <c r="C14" s="44" t="s">
        <v>578</v>
      </c>
      <c r="D14" s="308">
        <f t="shared" si="0"/>
        <v>32.192742499999994</v>
      </c>
      <c r="E14" s="308">
        <f t="shared" si="0"/>
        <v>56.680302599999997</v>
      </c>
      <c r="F14" s="308">
        <f t="shared" si="0"/>
        <v>49.9</v>
      </c>
      <c r="G14" s="308">
        <f t="shared" si="0"/>
        <v>57.349999999999994</v>
      </c>
      <c r="H14" s="308">
        <f t="shared" si="0"/>
        <v>0</v>
      </c>
      <c r="I14" s="308">
        <f t="shared" si="0"/>
        <v>0</v>
      </c>
      <c r="J14" s="121">
        <f t="shared" si="0"/>
        <v>63.629999999999988</v>
      </c>
      <c r="K14" s="121">
        <f t="shared" si="1"/>
        <v>56.084725421911628</v>
      </c>
      <c r="L14" s="121">
        <f t="shared" si="1"/>
        <v>67.272955407244467</v>
      </c>
      <c r="M14" s="121">
        <f t="shared" si="1"/>
        <v>81.440127166222069</v>
      </c>
      <c r="N14" s="121">
        <f t="shared" si="1"/>
        <v>96.799410312316866</v>
      </c>
      <c r="O14" s="121">
        <f t="shared" si="1"/>
        <v>113.07726987257723</v>
      </c>
    </row>
    <row r="15" spans="2:15" x14ac:dyDescent="0.3">
      <c r="B15" s="1">
        <v>6</v>
      </c>
      <c r="C15" s="44" t="s">
        <v>579</v>
      </c>
      <c r="D15" s="308">
        <f t="shared" si="0"/>
        <v>2.1406478</v>
      </c>
      <c r="E15" s="308">
        <f t="shared" si="0"/>
        <v>1.1694712</v>
      </c>
      <c r="F15" s="308">
        <f t="shared" si="0"/>
        <v>40.1</v>
      </c>
      <c r="G15" s="308">
        <f t="shared" si="0"/>
        <v>35.200000000000003</v>
      </c>
      <c r="H15" s="308">
        <f t="shared" si="0"/>
        <v>0</v>
      </c>
      <c r="I15" s="308">
        <f t="shared" si="0"/>
        <v>0</v>
      </c>
      <c r="J15" s="121">
        <f t="shared" si="0"/>
        <v>39.299999999999997</v>
      </c>
      <c r="K15" s="121">
        <f t="shared" si="1"/>
        <v>34.639787978644151</v>
      </c>
      <c r="L15" s="121">
        <f t="shared" si="1"/>
        <v>41.550010176091583</v>
      </c>
      <c r="M15" s="121">
        <f t="shared" si="1"/>
        <v>50.300125689651537</v>
      </c>
      <c r="N15" s="121">
        <f t="shared" si="1"/>
        <v>59.78652876432583</v>
      </c>
      <c r="O15" s="121">
        <f t="shared" si="1"/>
        <v>69.840275121676655</v>
      </c>
    </row>
    <row r="16" spans="2:15" x14ac:dyDescent="0.3">
      <c r="B16" s="1">
        <v>7</v>
      </c>
      <c r="C16" s="44" t="s">
        <v>580</v>
      </c>
      <c r="D16" s="308">
        <f t="shared" si="0"/>
        <v>0.46390770000000003</v>
      </c>
      <c r="E16" s="308">
        <f t="shared" si="0"/>
        <v>0.50431860000000006</v>
      </c>
      <c r="F16" s="308">
        <f t="shared" si="0"/>
        <v>0.34000000000000008</v>
      </c>
      <c r="G16" s="308">
        <f t="shared" si="0"/>
        <v>0.23</v>
      </c>
      <c r="H16" s="308">
        <f t="shared" si="0"/>
        <v>0</v>
      </c>
      <c r="I16" s="308">
        <f t="shared" si="0"/>
        <v>0</v>
      </c>
      <c r="J16" s="121">
        <f t="shared" si="0"/>
        <v>0</v>
      </c>
      <c r="K16" s="121">
        <f t="shared" si="1"/>
        <v>0</v>
      </c>
      <c r="L16" s="121">
        <f t="shared" si="1"/>
        <v>0</v>
      </c>
      <c r="M16" s="121">
        <f t="shared" si="1"/>
        <v>0</v>
      </c>
      <c r="N16" s="121">
        <f t="shared" si="1"/>
        <v>0</v>
      </c>
      <c r="O16" s="121">
        <f t="shared" si="1"/>
        <v>0</v>
      </c>
    </row>
    <row r="17" spans="2:15" x14ac:dyDescent="0.3">
      <c r="B17" s="1">
        <v>8</v>
      </c>
      <c r="C17" s="44" t="s">
        <v>581</v>
      </c>
      <c r="D17" s="308">
        <f t="shared" si="0"/>
        <v>1.3818493999999999</v>
      </c>
      <c r="E17" s="308">
        <f t="shared" si="0"/>
        <v>0.59962070000000001</v>
      </c>
      <c r="F17" s="308">
        <f t="shared" si="0"/>
        <v>4.41</v>
      </c>
      <c r="G17" s="308">
        <f t="shared" si="0"/>
        <v>0.59000000000000008</v>
      </c>
      <c r="H17" s="308">
        <f t="shared" si="0"/>
        <v>0</v>
      </c>
      <c r="I17" s="308">
        <f t="shared" si="0"/>
        <v>0</v>
      </c>
      <c r="J17" s="121">
        <f t="shared" si="0"/>
        <v>1.0000000000000002E-2</v>
      </c>
      <c r="K17" s="121">
        <f t="shared" si="1"/>
        <v>8.8141954144132714E-3</v>
      </c>
      <c r="L17" s="121">
        <f t="shared" si="1"/>
        <v>1.0572521673305748E-2</v>
      </c>
      <c r="M17" s="121">
        <f t="shared" si="1"/>
        <v>1.2799014170394796E-2</v>
      </c>
      <c r="N17" s="121">
        <f t="shared" si="1"/>
        <v>1.5212857191940418E-2</v>
      </c>
      <c r="O17" s="121">
        <f t="shared" si="1"/>
        <v>1.7771062371927906E-2</v>
      </c>
    </row>
    <row r="18" spans="2:15" ht="15.5" x14ac:dyDescent="0.25">
      <c r="B18" s="315">
        <v>9</v>
      </c>
      <c r="C18" s="316" t="s">
        <v>714</v>
      </c>
      <c r="D18" s="308">
        <f t="shared" si="0"/>
        <v>3.5528336</v>
      </c>
      <c r="E18" s="308">
        <f t="shared" si="0"/>
        <v>1.681648</v>
      </c>
      <c r="F18" s="308">
        <f t="shared" si="0"/>
        <v>2.29</v>
      </c>
      <c r="G18" s="308">
        <f t="shared" si="0"/>
        <v>5.54</v>
      </c>
      <c r="H18" s="308">
        <f t="shared" si="0"/>
        <v>0</v>
      </c>
      <c r="I18" s="308">
        <f t="shared" si="0"/>
        <v>0</v>
      </c>
      <c r="J18" s="121">
        <f t="shared" si="0"/>
        <v>8.4700000000000006</v>
      </c>
      <c r="K18" s="121">
        <f t="shared" si="1"/>
        <v>7.4656235160080406</v>
      </c>
      <c r="L18" s="121">
        <f t="shared" si="1"/>
        <v>8.9549258572899681</v>
      </c>
      <c r="M18" s="121">
        <f t="shared" si="1"/>
        <v>10.840765002324392</v>
      </c>
      <c r="N18" s="121">
        <f t="shared" si="1"/>
        <v>12.885290041573533</v>
      </c>
      <c r="O18" s="121">
        <f t="shared" si="1"/>
        <v>15.052089829022934</v>
      </c>
    </row>
    <row r="19" spans="2:15" ht="15.5" x14ac:dyDescent="0.25">
      <c r="B19" s="315">
        <v>10</v>
      </c>
      <c r="C19" s="316" t="s">
        <v>715</v>
      </c>
      <c r="D19" s="308">
        <f t="shared" si="0"/>
        <v>0.1125318</v>
      </c>
      <c r="E19" s="308">
        <f t="shared" si="0"/>
        <v>0.1096673</v>
      </c>
      <c r="F19" s="308">
        <f t="shared" si="0"/>
        <v>1.0000000000000002E-2</v>
      </c>
      <c r="G19" s="308">
        <f t="shared" si="0"/>
        <v>4.0000000000000008E-2</v>
      </c>
      <c r="H19" s="308">
        <f t="shared" si="0"/>
        <v>0</v>
      </c>
      <c r="I19" s="308">
        <f t="shared" si="0"/>
        <v>0</v>
      </c>
      <c r="J19" s="121">
        <f t="shared" si="0"/>
        <v>0.06</v>
      </c>
      <c r="K19" s="121">
        <f t="shared" si="1"/>
        <v>5.2885172486479622E-2</v>
      </c>
      <c r="L19" s="121">
        <f t="shared" si="1"/>
        <v>6.3435130039834489E-2</v>
      </c>
      <c r="M19" s="121">
        <f t="shared" si="1"/>
        <v>7.6794085022368772E-2</v>
      </c>
      <c r="N19" s="121">
        <f t="shared" si="1"/>
        <v>9.1277143151642495E-2</v>
      </c>
      <c r="O19" s="121">
        <f t="shared" si="1"/>
        <v>0.10662637423156741</v>
      </c>
    </row>
    <row r="20" spans="2:15" x14ac:dyDescent="0.3">
      <c r="B20" s="1">
        <v>11</v>
      </c>
      <c r="C20" s="45" t="s">
        <v>582</v>
      </c>
      <c r="D20" s="312">
        <f>SUM(D10:D19)</f>
        <v>117.20829349999998</v>
      </c>
      <c r="E20" s="312">
        <f t="shared" ref="E20:J20" si="2">SUM(E10:E19)</f>
        <v>148.23853729999999</v>
      </c>
      <c r="F20" s="312">
        <f t="shared" si="2"/>
        <v>198.70999999999998</v>
      </c>
      <c r="G20" s="312">
        <f t="shared" si="2"/>
        <v>193.92999999999995</v>
      </c>
      <c r="H20" s="312">
        <f t="shared" si="2"/>
        <v>0</v>
      </c>
      <c r="I20" s="312">
        <f t="shared" si="2"/>
        <v>0</v>
      </c>
      <c r="J20" s="312">
        <f t="shared" si="2"/>
        <v>242.43999999999997</v>
      </c>
      <c r="K20" s="127">
        <f>'[48]O&amp;M Projections New Methodology'!J7</f>
        <v>213.69135362703528</v>
      </c>
      <c r="L20" s="127">
        <f>'[48]O&amp;M Projections New Methodology'!K7</f>
        <v>256.32021544762449</v>
      </c>
      <c r="M20" s="127">
        <f>'[48]O&amp;M Projections New Methodology'!L7</f>
        <v>310.29929954705136</v>
      </c>
      <c r="N20" s="127">
        <f>'[48]O&amp;M Projections New Methodology'!M7</f>
        <v>368.8205097614034</v>
      </c>
      <c r="O20" s="127">
        <f>'[48]O&amp;M Projections New Methodology'!N7</f>
        <v>430.84163614502</v>
      </c>
    </row>
    <row r="21" spans="2:15" x14ac:dyDescent="0.25">
      <c r="B21" s="1">
        <v>12</v>
      </c>
      <c r="C21" s="47" t="s">
        <v>583</v>
      </c>
      <c r="D21" s="308">
        <v>16417.369554199999</v>
      </c>
      <c r="E21" s="308">
        <v>17612.823834800001</v>
      </c>
      <c r="F21" s="308">
        <v>19014.960000000006</v>
      </c>
      <c r="G21" s="308">
        <v>20432.890000000003</v>
      </c>
      <c r="H21" s="308"/>
      <c r="I21" s="308"/>
      <c r="J21" s="308">
        <v>22196.41</v>
      </c>
      <c r="K21" s="308">
        <f>'[48]O&amp;M Projections New Methodology'!J12</f>
        <v>27053.751229884117</v>
      </c>
      <c r="L21" s="308">
        <f>'[48]O&amp;M Projections New Methodology'!K12</f>
        <v>32450.650090472453</v>
      </c>
      <c r="M21" s="308">
        <f>'[48]O&amp;M Projections New Methodology'!L12</f>
        <v>39284.509711164807</v>
      </c>
      <c r="N21" s="308">
        <f>'[48]O&amp;M Projections New Methodology'!M12</f>
        <v>46693.411549907862</v>
      </c>
      <c r="O21" s="308">
        <f>'[48]O&amp;M Projections New Methodology'!N12</f>
        <v>54545.409750584164</v>
      </c>
    </row>
    <row r="22" spans="2:15" x14ac:dyDescent="0.25">
      <c r="B22" s="1">
        <v>13</v>
      </c>
      <c r="C22" s="47" t="s">
        <v>584</v>
      </c>
      <c r="D22" s="308"/>
      <c r="E22" s="308"/>
      <c r="F22" s="308"/>
      <c r="G22" s="317">
        <f>G20/G21</f>
        <v>9.4910705240423606E-3</v>
      </c>
      <c r="H22" s="308"/>
      <c r="I22" s="308"/>
      <c r="J22" s="317">
        <f t="shared" ref="J22" si="3">J20/J21</f>
        <v>1.092248701479203E-2</v>
      </c>
      <c r="K22" s="317">
        <f>K20/K21</f>
        <v>7.8987698161054835E-3</v>
      </c>
      <c r="L22" s="317">
        <f>L20/L21</f>
        <v>7.8987698161054835E-3</v>
      </c>
      <c r="M22" s="317">
        <f>M20/M21</f>
        <v>7.8987698161054852E-3</v>
      </c>
      <c r="N22" s="317">
        <f>N20/N21</f>
        <v>7.8987698161054835E-3</v>
      </c>
      <c r="O22" s="317">
        <f>O20/O21</f>
        <v>7.8987698161054852E-3</v>
      </c>
    </row>
    <row r="23" spans="2:15" x14ac:dyDescent="0.25">
      <c r="B23" s="1"/>
      <c r="C23" s="43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5" spans="2:15" x14ac:dyDescent="0.25">
      <c r="B25" s="314" t="s">
        <v>716</v>
      </c>
    </row>
    <row r="26" spans="2:15" x14ac:dyDescent="0.25">
      <c r="O26" s="15" t="s">
        <v>101</v>
      </c>
    </row>
    <row r="27" spans="2:15" ht="12.75" customHeight="1" x14ac:dyDescent="0.25">
      <c r="B27" s="986" t="s">
        <v>2</v>
      </c>
      <c r="C27" s="930" t="s">
        <v>102</v>
      </c>
      <c r="D27" s="7" t="s">
        <v>514</v>
      </c>
      <c r="E27" s="7" t="s">
        <v>515</v>
      </c>
      <c r="F27" s="7" t="s">
        <v>516</v>
      </c>
      <c r="G27" s="7" t="s">
        <v>104</v>
      </c>
      <c r="H27" s="986" t="s">
        <v>708</v>
      </c>
      <c r="I27" s="986"/>
      <c r="J27" s="986"/>
      <c r="K27" s="946" t="s">
        <v>105</v>
      </c>
      <c r="L27" s="946"/>
      <c r="M27" s="946"/>
      <c r="N27" s="946"/>
      <c r="O27" s="946"/>
    </row>
    <row r="28" spans="2:15" x14ac:dyDescent="0.25">
      <c r="B28" s="986"/>
      <c r="C28" s="930"/>
      <c r="D28" s="7" t="s">
        <v>214</v>
      </c>
      <c r="E28" s="7" t="s">
        <v>214</v>
      </c>
      <c r="F28" s="7" t="s">
        <v>214</v>
      </c>
      <c r="G28" s="7" t="s">
        <v>214</v>
      </c>
      <c r="H28" s="7" t="s">
        <v>108</v>
      </c>
      <c r="I28" s="7" t="s">
        <v>109</v>
      </c>
      <c r="J28" s="7" t="s">
        <v>215</v>
      </c>
      <c r="K28" s="7" t="s">
        <v>472</v>
      </c>
      <c r="L28" s="7" t="s">
        <v>473</v>
      </c>
      <c r="M28" s="7" t="s">
        <v>474</v>
      </c>
      <c r="N28" s="7" t="s">
        <v>475</v>
      </c>
      <c r="O28" s="7" t="s">
        <v>476</v>
      </c>
    </row>
    <row r="29" spans="2:15" x14ac:dyDescent="0.25">
      <c r="B29" s="986"/>
      <c r="C29" s="930"/>
      <c r="D29" s="7" t="s">
        <v>111</v>
      </c>
      <c r="E29" s="7" t="s">
        <v>111</v>
      </c>
      <c r="F29" s="7" t="s">
        <v>111</v>
      </c>
      <c r="G29" s="7" t="s">
        <v>111</v>
      </c>
      <c r="H29" s="7" t="s">
        <v>113</v>
      </c>
      <c r="I29" s="7" t="s">
        <v>114</v>
      </c>
      <c r="J29" s="7" t="s">
        <v>111</v>
      </c>
      <c r="K29" s="7" t="s">
        <v>115</v>
      </c>
      <c r="L29" s="7" t="s">
        <v>115</v>
      </c>
      <c r="M29" s="7" t="s">
        <v>115</v>
      </c>
      <c r="N29" s="7" t="s">
        <v>115</v>
      </c>
      <c r="O29" s="7" t="s">
        <v>115</v>
      </c>
    </row>
    <row r="30" spans="2:15" x14ac:dyDescent="0.3">
      <c r="B30" s="1">
        <v>1</v>
      </c>
      <c r="C30" s="44" t="s">
        <v>574</v>
      </c>
      <c r="D30" s="308">
        <f>VLOOKUP(B30,'[51]2c'!$B$4:$H$18,3,0)*90%</f>
        <v>61.995391650000002</v>
      </c>
      <c r="E30" s="308">
        <f>VLOOKUP(B30,'[51]2c'!$B$4:$H$18,4,0)*90%</f>
        <v>69.836250959999987</v>
      </c>
      <c r="F30" s="308">
        <f>VLOOKUP(B30,'[51]2c'!$B$4:$H$18,5,0)*90%</f>
        <v>78.993000000000009</v>
      </c>
      <c r="G30" s="308">
        <f>VLOOKUP(B30,'[51]2c'!$B$4:$H$18,6,0)*90%</f>
        <v>75.96899999999998</v>
      </c>
      <c r="H30" s="308"/>
      <c r="I30" s="308"/>
      <c r="J30" s="308">
        <f>VLOOKUP(B30,'[51]2c'!$B$4:$H$18,7,0)*90%</f>
        <v>108.846</v>
      </c>
      <c r="K30" s="308">
        <f>90%*K10</f>
        <v>95.938991407722682</v>
      </c>
      <c r="L30" s="308">
        <f t="shared" ref="L30:O30" si="4">90%*L10</f>
        <v>115.07766940526372</v>
      </c>
      <c r="M30" s="308">
        <f t="shared" si="4"/>
        <v>139.31214963907917</v>
      </c>
      <c r="N30" s="308">
        <f t="shared" si="4"/>
        <v>165.58586539139466</v>
      </c>
      <c r="O30" s="308">
        <f t="shared" si="4"/>
        <v>193.43090549348645</v>
      </c>
    </row>
    <row r="31" spans="2:15" x14ac:dyDescent="0.3">
      <c r="B31" s="1">
        <v>2</v>
      </c>
      <c r="C31" s="44" t="s">
        <v>575</v>
      </c>
      <c r="D31" s="308">
        <f>VLOOKUP(B31,'[51]2c'!$B$4:$H$18,3,0)*90%</f>
        <v>1.4554892699999999</v>
      </c>
      <c r="E31" s="308">
        <f>VLOOKUP(B31,'[51]2c'!$B$4:$H$18,4,0)*90%</f>
        <v>1.4498878500000001</v>
      </c>
      <c r="F31" s="308">
        <f>VLOOKUP(B31,'[51]2c'!$B$4:$H$18,5,0)*90%</f>
        <v>1.35</v>
      </c>
      <c r="G31" s="308">
        <f>VLOOKUP(B31,'[51]2c'!$B$4:$H$18,6,0)*90%</f>
        <v>0.68400000000000005</v>
      </c>
      <c r="H31" s="308"/>
      <c r="I31" s="308"/>
      <c r="J31" s="308">
        <f>VLOOKUP(B31,'[51]2c'!$B$4:$H$18,7,0)*90%</f>
        <v>5.3999999999999999E-2</v>
      </c>
      <c r="K31" s="308">
        <f t="shared" ref="K31:O39" si="5">90%*K11</f>
        <v>4.7596655237831659E-2</v>
      </c>
      <c r="L31" s="308">
        <f t="shared" si="5"/>
        <v>5.7091617035851042E-2</v>
      </c>
      <c r="M31" s="308">
        <f t="shared" si="5"/>
        <v>6.9114676520131896E-2</v>
      </c>
      <c r="N31" s="308">
        <f t="shared" si="5"/>
        <v>8.2149428836478244E-2</v>
      </c>
      <c r="O31" s="308">
        <f t="shared" si="5"/>
        <v>9.596373680841068E-2</v>
      </c>
    </row>
    <row r="32" spans="2:15" x14ac:dyDescent="0.3">
      <c r="B32" s="1">
        <v>3</v>
      </c>
      <c r="C32" s="44" t="s">
        <v>576</v>
      </c>
      <c r="D32" s="308">
        <f>VLOOKUP(B32,'[51]2c'!$B$4:$H$18,3,0)*90%</f>
        <v>6.1765217100000003</v>
      </c>
      <c r="E32" s="308">
        <f>VLOOKUP(B32,'[51]2c'!$B$4:$H$18,4,0)*90%</f>
        <v>7.4580191999999998</v>
      </c>
      <c r="F32" s="308">
        <f>VLOOKUP(B32,'[51]2c'!$B$4:$H$18,5,0)*90%</f>
        <v>11.151000000000002</v>
      </c>
      <c r="G32" s="308">
        <f>VLOOKUP(B32,'[51]2c'!$B$4:$H$18,6,0)*90%</f>
        <v>8.8290000000000006</v>
      </c>
      <c r="H32" s="308"/>
      <c r="I32" s="308"/>
      <c r="J32" s="308">
        <f>VLOOKUP(B32,'[51]2c'!$B$4:$H$18,7,0)*90%</f>
        <v>8.9730000000000008</v>
      </c>
      <c r="K32" s="308">
        <f t="shared" si="5"/>
        <v>7.9089775453530269</v>
      </c>
      <c r="L32" s="308">
        <f t="shared" si="5"/>
        <v>9.4867236974572471</v>
      </c>
      <c r="M32" s="308">
        <f t="shared" si="5"/>
        <v>11.484555415095251</v>
      </c>
      <c r="N32" s="308">
        <f t="shared" si="5"/>
        <v>13.650496758328137</v>
      </c>
      <c r="O32" s="308">
        <f t="shared" si="5"/>
        <v>15.945974266330909</v>
      </c>
    </row>
    <row r="33" spans="2:15" x14ac:dyDescent="0.3">
      <c r="B33" s="1">
        <v>4</v>
      </c>
      <c r="C33" s="44" t="s">
        <v>577</v>
      </c>
      <c r="D33" s="308">
        <f>VLOOKUP(B33,'[51]2c'!$B$4:$H$18,3,0)*90%</f>
        <v>0</v>
      </c>
      <c r="E33" s="308">
        <f>VLOOKUP(B33,'[51]2c'!$B$4:$H$18,4,0)*90%</f>
        <v>0</v>
      </c>
      <c r="F33" s="308">
        <f>VLOOKUP(B33,'[51]2c'!$B$4:$H$18,5,0)*90%</f>
        <v>0</v>
      </c>
      <c r="G33" s="308">
        <f>VLOOKUP(B33,'[51]2c'!$B$4:$H$18,6,0)*90%</f>
        <v>0</v>
      </c>
      <c r="H33" s="308"/>
      <c r="I33" s="308"/>
      <c r="J33" s="308">
        <f>VLOOKUP(B33,'[51]2c'!$B$4:$H$18,7,0)*90%</f>
        <v>0</v>
      </c>
      <c r="K33" s="308">
        <f t="shared" si="5"/>
        <v>0</v>
      </c>
      <c r="L33" s="308">
        <f t="shared" si="5"/>
        <v>0</v>
      </c>
      <c r="M33" s="308">
        <f t="shared" si="5"/>
        <v>0</v>
      </c>
      <c r="N33" s="308">
        <f t="shared" si="5"/>
        <v>0</v>
      </c>
      <c r="O33" s="308">
        <f t="shared" si="5"/>
        <v>0</v>
      </c>
    </row>
    <row r="34" spans="2:15" x14ac:dyDescent="0.3">
      <c r="B34" s="1">
        <v>5</v>
      </c>
      <c r="C34" s="44" t="s">
        <v>578</v>
      </c>
      <c r="D34" s="308">
        <f>VLOOKUP(B34,'[51]2c'!$B$4:$H$18,3,0)*90%</f>
        <v>28.973468249999996</v>
      </c>
      <c r="E34" s="308">
        <f>VLOOKUP(B34,'[51]2c'!$B$4:$H$18,4,0)*90%</f>
        <v>51.012272339999996</v>
      </c>
      <c r="F34" s="308">
        <f>VLOOKUP(B34,'[51]2c'!$B$4:$H$18,5,0)*90%</f>
        <v>44.91</v>
      </c>
      <c r="G34" s="308">
        <f>VLOOKUP(B34,'[51]2c'!$B$4:$H$18,6,0)*90%</f>
        <v>51.614999999999995</v>
      </c>
      <c r="H34" s="308"/>
      <c r="I34" s="308"/>
      <c r="J34" s="308">
        <f>VLOOKUP(B34,'[51]2c'!$B$4:$H$18,7,0)*90%</f>
        <v>57.266999999999989</v>
      </c>
      <c r="K34" s="308">
        <f t="shared" si="5"/>
        <v>50.476252879720469</v>
      </c>
      <c r="L34" s="308">
        <f t="shared" si="5"/>
        <v>60.545659866520019</v>
      </c>
      <c r="M34" s="308">
        <f t="shared" si="5"/>
        <v>73.29611444959987</v>
      </c>
      <c r="N34" s="308">
        <f t="shared" si="5"/>
        <v>87.119469281085188</v>
      </c>
      <c r="O34" s="308">
        <f t="shared" si="5"/>
        <v>101.76954288531951</v>
      </c>
    </row>
    <row r="35" spans="2:15" x14ac:dyDescent="0.3">
      <c r="B35" s="1">
        <v>6</v>
      </c>
      <c r="C35" s="44" t="s">
        <v>579</v>
      </c>
      <c r="D35" s="308">
        <f>VLOOKUP(B35,'[51]2c'!$B$4:$H$18,3,0)*90%</f>
        <v>1.92658302</v>
      </c>
      <c r="E35" s="308">
        <f>VLOOKUP(B35,'[51]2c'!$B$4:$H$18,4,0)*90%</f>
        <v>1.05252408</v>
      </c>
      <c r="F35" s="308">
        <f>VLOOKUP(B35,'[51]2c'!$B$4:$H$18,5,0)*90%</f>
        <v>36.090000000000003</v>
      </c>
      <c r="G35" s="308">
        <f>VLOOKUP(B35,'[51]2c'!$B$4:$H$18,6,0)*90%</f>
        <v>31.680000000000003</v>
      </c>
      <c r="H35" s="308"/>
      <c r="I35" s="308"/>
      <c r="J35" s="308">
        <f>VLOOKUP(B35,'[51]2c'!$B$4:$H$18,7,0)*90%</f>
        <v>35.369999999999997</v>
      </c>
      <c r="K35" s="308">
        <f t="shared" si="5"/>
        <v>31.175809180779737</v>
      </c>
      <c r="L35" s="308">
        <f t="shared" si="5"/>
        <v>37.395009158482424</v>
      </c>
      <c r="M35" s="308">
        <f t="shared" si="5"/>
        <v>45.270113120686382</v>
      </c>
      <c r="N35" s="308">
        <f t="shared" si="5"/>
        <v>53.807875887893246</v>
      </c>
      <c r="O35" s="308">
        <f t="shared" si="5"/>
        <v>62.856247609508991</v>
      </c>
    </row>
    <row r="36" spans="2:15" x14ac:dyDescent="0.3">
      <c r="B36" s="1">
        <v>7</v>
      </c>
      <c r="C36" s="44" t="s">
        <v>580</v>
      </c>
      <c r="D36" s="308">
        <f>VLOOKUP(B36,'[51]2c'!$B$4:$H$18,3,0)*90%</f>
        <v>0.41751693000000001</v>
      </c>
      <c r="E36" s="308">
        <f>VLOOKUP(B36,'[51]2c'!$B$4:$H$18,4,0)*90%</f>
        <v>0.45388674000000007</v>
      </c>
      <c r="F36" s="308">
        <f>VLOOKUP(B36,'[51]2c'!$B$4:$H$18,5,0)*90%</f>
        <v>0.30600000000000005</v>
      </c>
      <c r="G36" s="308">
        <f>VLOOKUP(B36,'[51]2c'!$B$4:$H$18,6,0)*90%</f>
        <v>0.20700000000000002</v>
      </c>
      <c r="H36" s="308"/>
      <c r="I36" s="308"/>
      <c r="J36" s="308">
        <f>VLOOKUP(B36,'[51]2c'!$B$4:$H$18,7,0)*90%</f>
        <v>0</v>
      </c>
      <c r="K36" s="308">
        <f t="shared" si="5"/>
        <v>0</v>
      </c>
      <c r="L36" s="308">
        <f t="shared" si="5"/>
        <v>0</v>
      </c>
      <c r="M36" s="308">
        <f t="shared" si="5"/>
        <v>0</v>
      </c>
      <c r="N36" s="308">
        <f t="shared" si="5"/>
        <v>0</v>
      </c>
      <c r="O36" s="308">
        <f t="shared" si="5"/>
        <v>0</v>
      </c>
    </row>
    <row r="37" spans="2:15" x14ac:dyDescent="0.3">
      <c r="B37" s="1">
        <v>8</v>
      </c>
      <c r="C37" s="44" t="s">
        <v>581</v>
      </c>
      <c r="D37" s="308">
        <f>VLOOKUP(B37,'[51]2c'!$B$4:$H$18,3,0)*90%</f>
        <v>1.24366446</v>
      </c>
      <c r="E37" s="308">
        <f>VLOOKUP(B37,'[51]2c'!$B$4:$H$18,4,0)*90%</f>
        <v>0.53965863000000003</v>
      </c>
      <c r="F37" s="308">
        <f>VLOOKUP(B37,'[51]2c'!$B$4:$H$18,5,0)*90%</f>
        <v>3.9690000000000003</v>
      </c>
      <c r="G37" s="308">
        <f>VLOOKUP(B37,'[51]2c'!$B$4:$H$18,6,0)*90%</f>
        <v>0.53100000000000003</v>
      </c>
      <c r="H37" s="308"/>
      <c r="I37" s="308"/>
      <c r="J37" s="308">
        <f>VLOOKUP(B37,'[51]2c'!$B$4:$H$18,7,0)*90%</f>
        <v>9.0000000000000011E-3</v>
      </c>
      <c r="K37" s="308">
        <f t="shared" si="5"/>
        <v>7.9327758729719443E-3</v>
      </c>
      <c r="L37" s="308">
        <f t="shared" si="5"/>
        <v>9.515269505975173E-3</v>
      </c>
      <c r="M37" s="308">
        <f t="shared" si="5"/>
        <v>1.1519112753355317E-2</v>
      </c>
      <c r="N37" s="308">
        <f t="shared" si="5"/>
        <v>1.3691571472746376E-2</v>
      </c>
      <c r="O37" s="308">
        <f t="shared" si="5"/>
        <v>1.5993956134735116E-2</v>
      </c>
    </row>
    <row r="38" spans="2:15" ht="15.5" x14ac:dyDescent="0.25">
      <c r="B38" s="315">
        <v>9</v>
      </c>
      <c r="C38" s="316" t="s">
        <v>714</v>
      </c>
      <c r="D38" s="308">
        <f>VLOOKUP(B38,'[51]2c'!$B$4:$H$18,3,0)*90%</f>
        <v>3.19755024</v>
      </c>
      <c r="E38" s="308">
        <f>VLOOKUP(B38,'[51]2c'!$B$4:$H$18,4,0)*90%</f>
        <v>1.5134832</v>
      </c>
      <c r="F38" s="308">
        <f>VLOOKUP(B38,'[51]2c'!$B$4:$H$18,5,0)*90%</f>
        <v>2.0609999999999999</v>
      </c>
      <c r="G38" s="308">
        <f>VLOOKUP(B38,'[51]2c'!$B$4:$H$18,6,0)*90%</f>
        <v>4.9859999999999998</v>
      </c>
      <c r="H38" s="308"/>
      <c r="I38" s="308"/>
      <c r="J38" s="308">
        <f>VLOOKUP(B38,'[51]2c'!$B$4:$H$18,7,0)*90%</f>
        <v>7.6230000000000011</v>
      </c>
      <c r="K38" s="308">
        <f t="shared" si="5"/>
        <v>6.7190611644072371</v>
      </c>
      <c r="L38" s="308">
        <f t="shared" si="5"/>
        <v>8.0594332715609713</v>
      </c>
      <c r="M38" s="308">
        <f t="shared" si="5"/>
        <v>9.7566885020919543</v>
      </c>
      <c r="N38" s="308">
        <f t="shared" si="5"/>
        <v>11.596761037416181</v>
      </c>
      <c r="O38" s="308">
        <f t="shared" si="5"/>
        <v>13.546880846120642</v>
      </c>
    </row>
    <row r="39" spans="2:15" ht="15.5" x14ac:dyDescent="0.25">
      <c r="B39" s="315">
        <v>10</v>
      </c>
      <c r="C39" s="316" t="s">
        <v>715</v>
      </c>
      <c r="D39" s="308">
        <f>VLOOKUP(B39,'[51]2c'!$B$4:$H$18,3,0)*90%</f>
        <v>0.10127862</v>
      </c>
      <c r="E39" s="308">
        <f>VLOOKUP(B39,'[51]2c'!$B$4:$H$18,4,0)*90%</f>
        <v>9.8700570000000001E-2</v>
      </c>
      <c r="F39" s="308">
        <f>VLOOKUP(B39,'[51]2c'!$B$4:$H$18,5,0)*90%</f>
        <v>9.0000000000000011E-3</v>
      </c>
      <c r="G39" s="308">
        <f>VLOOKUP(B39,'[51]2c'!$B$4:$H$18,6,0)*90%</f>
        <v>3.6000000000000004E-2</v>
      </c>
      <c r="H39" s="308"/>
      <c r="I39" s="308"/>
      <c r="J39" s="308">
        <f>VLOOKUP(B39,'[51]2c'!$B$4:$H$18,7,0)*90%</f>
        <v>5.3999999999999999E-2</v>
      </c>
      <c r="K39" s="308">
        <f t="shared" si="5"/>
        <v>4.7596655237831659E-2</v>
      </c>
      <c r="L39" s="308">
        <f t="shared" si="5"/>
        <v>5.7091617035851042E-2</v>
      </c>
      <c r="M39" s="308">
        <f t="shared" si="5"/>
        <v>6.9114676520131896E-2</v>
      </c>
      <c r="N39" s="308">
        <f t="shared" si="5"/>
        <v>8.2149428836478244E-2</v>
      </c>
      <c r="O39" s="308">
        <f t="shared" si="5"/>
        <v>9.596373680841068E-2</v>
      </c>
    </row>
    <row r="40" spans="2:15" x14ac:dyDescent="0.3">
      <c r="B40" s="1">
        <v>11</v>
      </c>
      <c r="C40" s="45" t="s">
        <v>582</v>
      </c>
      <c r="D40" s="312">
        <f>SUM(D30:D39)</f>
        <v>105.48746415000001</v>
      </c>
      <c r="E40" s="312">
        <f t="shared" ref="E40:J40" si="6">SUM(E30:E39)</f>
        <v>133.41468356999997</v>
      </c>
      <c r="F40" s="312">
        <f t="shared" si="6"/>
        <v>178.839</v>
      </c>
      <c r="G40" s="312">
        <f t="shared" si="6"/>
        <v>174.53699999999998</v>
      </c>
      <c r="H40" s="312">
        <f t="shared" si="6"/>
        <v>0</v>
      </c>
      <c r="I40" s="312">
        <f t="shared" si="6"/>
        <v>0</v>
      </c>
      <c r="J40" s="312">
        <f t="shared" si="6"/>
        <v>218.19599999999997</v>
      </c>
      <c r="K40" s="127">
        <f>SUM(K30:K39)</f>
        <v>192.32221826433178</v>
      </c>
      <c r="L40" s="127">
        <f>SUM(L30:L39)</f>
        <v>230.68819390286205</v>
      </c>
      <c r="M40" s="127">
        <f>SUM(M30:M39)</f>
        <v>279.26936959234632</v>
      </c>
      <c r="N40" s="127">
        <f>SUM(N30:N39)</f>
        <v>331.93845878526315</v>
      </c>
      <c r="O40" s="127">
        <f>SUM(O30:O39)</f>
        <v>387.75747253051804</v>
      </c>
    </row>
    <row r="41" spans="2:15" x14ac:dyDescent="0.25">
      <c r="B41" s="1">
        <v>12</v>
      </c>
      <c r="C41" s="47" t="s">
        <v>583</v>
      </c>
      <c r="D41" s="308">
        <f>D21*90%</f>
        <v>14775.632598779999</v>
      </c>
      <c r="E41" s="308">
        <f t="shared" ref="E41:G41" si="7">E21*90%</f>
        <v>15851.541451320001</v>
      </c>
      <c r="F41" s="308">
        <f t="shared" si="7"/>
        <v>17113.464000000007</v>
      </c>
      <c r="G41" s="308">
        <f t="shared" si="7"/>
        <v>18389.601000000002</v>
      </c>
      <c r="H41" s="308"/>
      <c r="I41" s="308"/>
      <c r="J41" s="308">
        <f>J21*90%</f>
        <v>19976.769</v>
      </c>
      <c r="K41" s="121">
        <f>90%*K21</f>
        <v>24348.376106895706</v>
      </c>
      <c r="L41" s="121">
        <f>90%*L21</f>
        <v>29205.585081425208</v>
      </c>
      <c r="M41" s="121">
        <f>90%*M21</f>
        <v>35356.058740048327</v>
      </c>
      <c r="N41" s="121">
        <f>90%*N21</f>
        <v>42024.070394917078</v>
      </c>
      <c r="O41" s="121">
        <f>90%*O21</f>
        <v>49090.868775525749</v>
      </c>
    </row>
    <row r="42" spans="2:15" x14ac:dyDescent="0.25">
      <c r="B42" s="1">
        <v>13</v>
      </c>
      <c r="C42" s="47" t="s">
        <v>584</v>
      </c>
      <c r="D42" s="2"/>
      <c r="E42" s="2"/>
      <c r="F42" s="2"/>
      <c r="G42" s="317">
        <f>G40/G41</f>
        <v>9.4910705240423623E-3</v>
      </c>
      <c r="H42" s="308"/>
      <c r="I42" s="308"/>
      <c r="J42" s="317">
        <f t="shared" ref="J42" si="8">J40/J41</f>
        <v>1.092248701479203E-2</v>
      </c>
      <c r="K42" s="317">
        <f>K40/K41</f>
        <v>7.8987698161054852E-3</v>
      </c>
      <c r="L42" s="317">
        <f>L40/L41</f>
        <v>7.8987698161054835E-3</v>
      </c>
      <c r="M42" s="317">
        <f>M40/M41</f>
        <v>7.8987698161054869E-3</v>
      </c>
      <c r="N42" s="317">
        <f>N40/N41</f>
        <v>7.8987698161054852E-3</v>
      </c>
      <c r="O42" s="317">
        <f>O40/O41</f>
        <v>7.8987698161054852E-3</v>
      </c>
    </row>
    <row r="43" spans="2:15" x14ac:dyDescent="0.25">
      <c r="B43" s="1"/>
      <c r="C43" s="4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5" spans="2:15" x14ac:dyDescent="0.25">
      <c r="B45" s="314" t="s">
        <v>717</v>
      </c>
    </row>
    <row r="46" spans="2:15" x14ac:dyDescent="0.25">
      <c r="O46" s="15" t="s">
        <v>101</v>
      </c>
    </row>
    <row r="47" spans="2:15" ht="14.15" customHeight="1" x14ac:dyDescent="0.25">
      <c r="B47" s="986" t="s">
        <v>2</v>
      </c>
      <c r="C47" s="930" t="s">
        <v>102</v>
      </c>
      <c r="D47" s="7" t="s">
        <v>514</v>
      </c>
      <c r="E47" s="7" t="s">
        <v>515</v>
      </c>
      <c r="F47" s="7" t="s">
        <v>516</v>
      </c>
      <c r="G47" s="7" t="s">
        <v>104</v>
      </c>
      <c r="H47" s="986" t="s">
        <v>708</v>
      </c>
      <c r="I47" s="986"/>
      <c r="J47" s="986"/>
      <c r="K47" s="946" t="s">
        <v>105</v>
      </c>
      <c r="L47" s="946"/>
      <c r="M47" s="946"/>
      <c r="N47" s="946"/>
      <c r="O47" s="946"/>
    </row>
    <row r="48" spans="2:15" x14ac:dyDescent="0.25">
      <c r="B48" s="986"/>
      <c r="C48" s="930"/>
      <c r="D48" s="7" t="s">
        <v>214</v>
      </c>
      <c r="E48" s="7" t="s">
        <v>214</v>
      </c>
      <c r="F48" s="7" t="s">
        <v>214</v>
      </c>
      <c r="G48" s="7" t="s">
        <v>214</v>
      </c>
      <c r="H48" s="7" t="s">
        <v>108</v>
      </c>
      <c r="I48" s="7" t="s">
        <v>109</v>
      </c>
      <c r="J48" s="7" t="s">
        <v>215</v>
      </c>
      <c r="K48" s="7" t="s">
        <v>472</v>
      </c>
      <c r="L48" s="7" t="s">
        <v>473</v>
      </c>
      <c r="M48" s="7" t="s">
        <v>474</v>
      </c>
      <c r="N48" s="7" t="s">
        <v>475</v>
      </c>
      <c r="O48" s="7" t="s">
        <v>476</v>
      </c>
    </row>
    <row r="49" spans="2:15" x14ac:dyDescent="0.25">
      <c r="B49" s="986"/>
      <c r="C49" s="930"/>
      <c r="D49" s="7" t="s">
        <v>111</v>
      </c>
      <c r="E49" s="7" t="s">
        <v>111</v>
      </c>
      <c r="F49" s="7" t="s">
        <v>111</v>
      </c>
      <c r="G49" s="7" t="s">
        <v>111</v>
      </c>
      <c r="H49" s="7" t="s">
        <v>113</v>
      </c>
      <c r="I49" s="7" t="s">
        <v>114</v>
      </c>
      <c r="J49" s="7" t="s">
        <v>111</v>
      </c>
      <c r="K49" s="7" t="s">
        <v>115</v>
      </c>
      <c r="L49" s="7" t="s">
        <v>115</v>
      </c>
      <c r="M49" s="7" t="s">
        <v>115</v>
      </c>
      <c r="N49" s="7" t="s">
        <v>115</v>
      </c>
      <c r="O49" s="7" t="s">
        <v>115</v>
      </c>
    </row>
    <row r="50" spans="2:15" x14ac:dyDescent="0.3">
      <c r="B50" s="1">
        <v>1</v>
      </c>
      <c r="C50" s="44" t="s">
        <v>574</v>
      </c>
      <c r="D50" s="308">
        <f>VLOOKUP(B50,'[51]2c'!$B$4:$H$18,3,0)*10%</f>
        <v>6.8883768500000002</v>
      </c>
      <c r="E50" s="308">
        <f>VLOOKUP(B50,'[51]2c'!$B$4:$H$18,4,0)*10%</f>
        <v>7.7595834399999992</v>
      </c>
      <c r="F50" s="308">
        <f>VLOOKUP(B50,'[51]2c'!$B$4:$H$18,5,0)*10%</f>
        <v>8.777000000000001</v>
      </c>
      <c r="G50" s="308">
        <f>VLOOKUP(B50,'[51]2c'!$B$4:$H$18,6,0)*10%</f>
        <v>8.4409999999999989</v>
      </c>
      <c r="H50" s="308"/>
      <c r="I50" s="308"/>
      <c r="J50" s="308">
        <f>VLOOKUP(B50,'[51]2c'!$B$4:$H$18,7,0)*10%</f>
        <v>12.094000000000001</v>
      </c>
      <c r="K50" s="308">
        <f>K10*10%</f>
        <v>10.65988793419141</v>
      </c>
      <c r="L50" s="308">
        <f t="shared" ref="L50:O50" si="9">L10*10%</f>
        <v>12.78640771169597</v>
      </c>
      <c r="M50" s="308">
        <f t="shared" si="9"/>
        <v>15.479127737675464</v>
      </c>
      <c r="N50" s="308">
        <f t="shared" si="9"/>
        <v>18.398429487932741</v>
      </c>
      <c r="O50" s="308">
        <f t="shared" si="9"/>
        <v>21.492322832609606</v>
      </c>
    </row>
    <row r="51" spans="2:15" x14ac:dyDescent="0.3">
      <c r="B51" s="1">
        <v>2</v>
      </c>
      <c r="C51" s="44" t="s">
        <v>575</v>
      </c>
      <c r="D51" s="308">
        <f>VLOOKUP(B51,'[51]2c'!$B$4:$H$18,3,0)*10%</f>
        <v>0.16172103000000002</v>
      </c>
      <c r="E51" s="308">
        <f>VLOOKUP(B51,'[51]2c'!$B$4:$H$18,4,0)*10%</f>
        <v>0.16109865000000001</v>
      </c>
      <c r="F51" s="308">
        <f>VLOOKUP(B51,'[51]2c'!$B$4:$H$18,5,0)*10%</f>
        <v>0.15000000000000002</v>
      </c>
      <c r="G51" s="308">
        <f>VLOOKUP(B51,'[51]2c'!$B$4:$H$18,6,0)*10%</f>
        <v>7.6000000000000012E-2</v>
      </c>
      <c r="H51" s="308"/>
      <c r="I51" s="308"/>
      <c r="J51" s="308">
        <f>VLOOKUP(B51,'[51]2c'!$B$4:$H$18,7,0)*10%</f>
        <v>6.0000000000000001E-3</v>
      </c>
      <c r="K51" s="308">
        <f t="shared" ref="K51:O59" si="10">K11*10%</f>
        <v>5.2885172486479629E-3</v>
      </c>
      <c r="L51" s="308">
        <f t="shared" si="10"/>
        <v>6.3435130039834493E-3</v>
      </c>
      <c r="M51" s="308">
        <f t="shared" si="10"/>
        <v>7.6794085022368775E-3</v>
      </c>
      <c r="N51" s="308">
        <f t="shared" si="10"/>
        <v>9.1277143151642492E-3</v>
      </c>
      <c r="O51" s="308">
        <f t="shared" si="10"/>
        <v>1.0662637423156741E-2</v>
      </c>
    </row>
    <row r="52" spans="2:15" x14ac:dyDescent="0.3">
      <c r="B52" s="1">
        <v>3</v>
      </c>
      <c r="C52" s="44" t="s">
        <v>576</v>
      </c>
      <c r="D52" s="308">
        <f>VLOOKUP(B52,'[51]2c'!$B$4:$H$18,3,0)*10%</f>
        <v>0.68628019000000007</v>
      </c>
      <c r="E52" s="308">
        <f>VLOOKUP(B52,'[51]2c'!$B$4:$H$18,4,0)*10%</f>
        <v>0.82866879999999998</v>
      </c>
      <c r="F52" s="308">
        <f>VLOOKUP(B52,'[51]2c'!$B$4:$H$18,5,0)*10%</f>
        <v>1.2390000000000001</v>
      </c>
      <c r="G52" s="308">
        <f>VLOOKUP(B52,'[51]2c'!$B$4:$H$18,6,0)*10%</f>
        <v>0.98100000000000009</v>
      </c>
      <c r="H52" s="308"/>
      <c r="I52" s="308"/>
      <c r="J52" s="308">
        <f>VLOOKUP(B52,'[51]2c'!$B$4:$H$18,7,0)*10%</f>
        <v>0.99700000000000011</v>
      </c>
      <c r="K52" s="308">
        <f t="shared" si="10"/>
        <v>0.87877528281700301</v>
      </c>
      <c r="L52" s="308">
        <f t="shared" si="10"/>
        <v>1.0540804108285831</v>
      </c>
      <c r="M52" s="308">
        <f t="shared" si="10"/>
        <v>1.2760617127883611</v>
      </c>
      <c r="N52" s="308">
        <f t="shared" si="10"/>
        <v>1.5167218620364595</v>
      </c>
      <c r="O52" s="308">
        <f t="shared" si="10"/>
        <v>1.7717749184812122</v>
      </c>
    </row>
    <row r="53" spans="2:15" x14ac:dyDescent="0.3">
      <c r="B53" s="1">
        <v>4</v>
      </c>
      <c r="C53" s="44" t="s">
        <v>577</v>
      </c>
      <c r="D53" s="308">
        <f>VLOOKUP(B53,'[51]2c'!$B$4:$H$18,3,0)*10%</f>
        <v>0</v>
      </c>
      <c r="E53" s="308">
        <f>VLOOKUP(B53,'[51]2c'!$B$4:$H$18,4,0)*10%</f>
        <v>0</v>
      </c>
      <c r="F53" s="308">
        <f>VLOOKUP(B53,'[51]2c'!$B$4:$H$18,5,0)*10%</f>
        <v>0</v>
      </c>
      <c r="G53" s="308">
        <f>VLOOKUP(B53,'[51]2c'!$B$4:$H$18,6,0)*10%</f>
        <v>0</v>
      </c>
      <c r="H53" s="308"/>
      <c r="I53" s="308"/>
      <c r="J53" s="308">
        <f>VLOOKUP(B53,'[51]2c'!$B$4:$H$18,7,0)*10%</f>
        <v>0</v>
      </c>
      <c r="K53" s="308">
        <f t="shared" si="10"/>
        <v>0</v>
      </c>
      <c r="L53" s="308">
        <f t="shared" si="10"/>
        <v>0</v>
      </c>
      <c r="M53" s="308">
        <f t="shared" si="10"/>
        <v>0</v>
      </c>
      <c r="N53" s="308">
        <f t="shared" si="10"/>
        <v>0</v>
      </c>
      <c r="O53" s="308">
        <f t="shared" si="10"/>
        <v>0</v>
      </c>
    </row>
    <row r="54" spans="2:15" x14ac:dyDescent="0.3">
      <c r="B54" s="1">
        <v>5</v>
      </c>
      <c r="C54" s="44" t="s">
        <v>578</v>
      </c>
      <c r="D54" s="308">
        <f>VLOOKUP(B54,'[51]2c'!$B$4:$H$18,3,0)*10%</f>
        <v>3.2192742499999998</v>
      </c>
      <c r="E54" s="308">
        <f>VLOOKUP(B54,'[51]2c'!$B$4:$H$18,4,0)*10%</f>
        <v>5.6680302600000001</v>
      </c>
      <c r="F54" s="308">
        <f>VLOOKUP(B54,'[51]2c'!$B$4:$H$18,5,0)*10%</f>
        <v>4.9899999999999993</v>
      </c>
      <c r="G54" s="308">
        <f>VLOOKUP(B54,'[51]2c'!$B$4:$H$18,6,0)*10%</f>
        <v>5.7349999999999994</v>
      </c>
      <c r="H54" s="308"/>
      <c r="I54" s="308"/>
      <c r="J54" s="308">
        <f>VLOOKUP(B54,'[51]2c'!$B$4:$H$18,7,0)*10%</f>
        <v>6.3629999999999995</v>
      </c>
      <c r="K54" s="308">
        <f t="shared" si="10"/>
        <v>5.608472542191163</v>
      </c>
      <c r="L54" s="308">
        <f t="shared" si="10"/>
        <v>6.7272955407244472</v>
      </c>
      <c r="M54" s="308">
        <f t="shared" si="10"/>
        <v>8.1440127166222069</v>
      </c>
      <c r="N54" s="308">
        <f t="shared" si="10"/>
        <v>9.6799410312316869</v>
      </c>
      <c r="O54" s="308">
        <f t="shared" si="10"/>
        <v>11.307726987257723</v>
      </c>
    </row>
    <row r="55" spans="2:15" x14ac:dyDescent="0.3">
      <c r="B55" s="1">
        <v>6</v>
      </c>
      <c r="C55" s="44" t="s">
        <v>579</v>
      </c>
      <c r="D55" s="308">
        <f>VLOOKUP(B55,'[51]2c'!$B$4:$H$18,3,0)*10%</f>
        <v>0.21406478000000001</v>
      </c>
      <c r="E55" s="308">
        <f>VLOOKUP(B55,'[51]2c'!$B$4:$H$18,4,0)*10%</f>
        <v>0.11694712000000002</v>
      </c>
      <c r="F55" s="308">
        <f>VLOOKUP(B55,'[51]2c'!$B$4:$H$18,5,0)*10%</f>
        <v>4.0100000000000007</v>
      </c>
      <c r="G55" s="308">
        <f>VLOOKUP(B55,'[51]2c'!$B$4:$H$18,6,0)*10%</f>
        <v>3.5200000000000005</v>
      </c>
      <c r="H55" s="308"/>
      <c r="I55" s="308"/>
      <c r="J55" s="308">
        <f>VLOOKUP(B55,'[51]2c'!$B$4:$H$18,7,0)*10%</f>
        <v>3.9299999999999997</v>
      </c>
      <c r="K55" s="308">
        <f t="shared" si="10"/>
        <v>3.4639787978644154</v>
      </c>
      <c r="L55" s="308">
        <f t="shared" si="10"/>
        <v>4.1550010176091581</v>
      </c>
      <c r="M55" s="308">
        <f t="shared" si="10"/>
        <v>5.0300125689651543</v>
      </c>
      <c r="N55" s="308">
        <f t="shared" si="10"/>
        <v>5.9786528764325837</v>
      </c>
      <c r="O55" s="308">
        <f t="shared" si="10"/>
        <v>6.9840275121676658</v>
      </c>
    </row>
    <row r="56" spans="2:15" x14ac:dyDescent="0.3">
      <c r="B56" s="1">
        <v>7</v>
      </c>
      <c r="C56" s="44" t="s">
        <v>580</v>
      </c>
      <c r="D56" s="308">
        <f>VLOOKUP(B56,'[51]2c'!$B$4:$H$18,3,0)*10%</f>
        <v>4.6390769999999998E-2</v>
      </c>
      <c r="E56" s="308">
        <f>VLOOKUP(B56,'[51]2c'!$B$4:$H$18,4,0)*10%</f>
        <v>5.0431860000000009E-2</v>
      </c>
      <c r="F56" s="308">
        <f>VLOOKUP(B56,'[51]2c'!$B$4:$H$18,5,0)*10%</f>
        <v>3.4000000000000002E-2</v>
      </c>
      <c r="G56" s="308">
        <f>VLOOKUP(B56,'[51]2c'!$B$4:$H$18,6,0)*10%</f>
        <v>2.3000000000000003E-2</v>
      </c>
      <c r="H56" s="308"/>
      <c r="I56" s="308"/>
      <c r="J56" s="308">
        <f>VLOOKUP(B56,'[51]2c'!$B$4:$H$18,7,0)*10%</f>
        <v>0</v>
      </c>
      <c r="K56" s="308">
        <f t="shared" si="10"/>
        <v>0</v>
      </c>
      <c r="L56" s="308">
        <f t="shared" si="10"/>
        <v>0</v>
      </c>
      <c r="M56" s="308">
        <f t="shared" si="10"/>
        <v>0</v>
      </c>
      <c r="N56" s="308">
        <f t="shared" si="10"/>
        <v>0</v>
      </c>
      <c r="O56" s="308">
        <f t="shared" si="10"/>
        <v>0</v>
      </c>
    </row>
    <row r="57" spans="2:15" x14ac:dyDescent="0.3">
      <c r="B57" s="1">
        <v>8</v>
      </c>
      <c r="C57" s="44" t="s">
        <v>581</v>
      </c>
      <c r="D57" s="308">
        <f>VLOOKUP(B57,'[51]2c'!$B$4:$H$18,3,0)*10%</f>
        <v>0.13818494000000001</v>
      </c>
      <c r="E57" s="308">
        <f>VLOOKUP(B57,'[51]2c'!$B$4:$H$18,4,0)*10%</f>
        <v>5.9962070000000006E-2</v>
      </c>
      <c r="F57" s="308">
        <f>VLOOKUP(B57,'[51]2c'!$B$4:$H$18,5,0)*10%</f>
        <v>0.44100000000000006</v>
      </c>
      <c r="G57" s="308">
        <f>VLOOKUP(B57,'[51]2c'!$B$4:$H$18,6,0)*10%</f>
        <v>5.8999999999999997E-2</v>
      </c>
      <c r="H57" s="308"/>
      <c r="I57" s="308"/>
      <c r="J57" s="308">
        <f>VLOOKUP(B57,'[51]2c'!$B$4:$H$18,7,0)*10%</f>
        <v>1E-3</v>
      </c>
      <c r="K57" s="308">
        <f t="shared" si="10"/>
        <v>8.8141954144132714E-4</v>
      </c>
      <c r="L57" s="308">
        <f t="shared" si="10"/>
        <v>1.0572521673305748E-3</v>
      </c>
      <c r="M57" s="308">
        <f t="shared" si="10"/>
        <v>1.2799014170394797E-3</v>
      </c>
      <c r="N57" s="308">
        <f t="shared" si="10"/>
        <v>1.5212857191940418E-3</v>
      </c>
      <c r="O57" s="308">
        <f t="shared" si="10"/>
        <v>1.7771062371927907E-3</v>
      </c>
    </row>
    <row r="58" spans="2:15" ht="15.5" x14ac:dyDescent="0.25">
      <c r="B58" s="315">
        <v>9</v>
      </c>
      <c r="C58" s="316" t="s">
        <v>714</v>
      </c>
      <c r="D58" s="308">
        <f>VLOOKUP(B58,'[51]2c'!$B$4:$H$18,3,0)*10%</f>
        <v>0.35528336000000005</v>
      </c>
      <c r="E58" s="308">
        <f>VLOOKUP(B58,'[51]2c'!$B$4:$H$18,4,0)*10%</f>
        <v>0.1681648</v>
      </c>
      <c r="F58" s="308">
        <f>VLOOKUP(B58,'[51]2c'!$B$4:$H$18,5,0)*10%</f>
        <v>0.22900000000000001</v>
      </c>
      <c r="G58" s="308">
        <f>VLOOKUP(B58,'[51]2c'!$B$4:$H$18,6,0)*10%</f>
        <v>0.55400000000000005</v>
      </c>
      <c r="H58" s="308"/>
      <c r="I58" s="308"/>
      <c r="J58" s="308">
        <f>VLOOKUP(B58,'[51]2c'!$B$4:$H$18,7,0)*10%</f>
        <v>0.84700000000000009</v>
      </c>
      <c r="K58" s="308">
        <f t="shared" si="10"/>
        <v>0.74656235160080409</v>
      </c>
      <c r="L58" s="308">
        <f t="shared" si="10"/>
        <v>0.89549258572899681</v>
      </c>
      <c r="M58" s="308">
        <f t="shared" si="10"/>
        <v>1.0840765002324393</v>
      </c>
      <c r="N58" s="308">
        <f t="shared" si="10"/>
        <v>1.2885290041573534</v>
      </c>
      <c r="O58" s="308">
        <f t="shared" si="10"/>
        <v>1.5052089829022934</v>
      </c>
    </row>
    <row r="59" spans="2:15" ht="15.5" x14ac:dyDescent="0.25">
      <c r="B59" s="315">
        <v>10</v>
      </c>
      <c r="C59" s="316" t="s">
        <v>715</v>
      </c>
      <c r="D59" s="308">
        <f>VLOOKUP(B59,'[51]2c'!$B$4:$H$18,3,0)*10%</f>
        <v>1.1253180000000002E-2</v>
      </c>
      <c r="E59" s="308">
        <f>VLOOKUP(B59,'[51]2c'!$B$4:$H$18,4,0)*10%</f>
        <v>1.0966730000000001E-2</v>
      </c>
      <c r="F59" s="308">
        <f>VLOOKUP(B59,'[51]2c'!$B$4:$H$18,5,0)*10%</f>
        <v>1E-3</v>
      </c>
      <c r="G59" s="308">
        <f>VLOOKUP(B59,'[51]2c'!$B$4:$H$18,6,0)*10%</f>
        <v>4.0000000000000001E-3</v>
      </c>
      <c r="H59" s="308"/>
      <c r="I59" s="308"/>
      <c r="J59" s="308">
        <f>VLOOKUP(B59,'[51]2c'!$B$4:$H$18,7,0)*10%</f>
        <v>6.0000000000000001E-3</v>
      </c>
      <c r="K59" s="308">
        <f t="shared" si="10"/>
        <v>5.2885172486479629E-3</v>
      </c>
      <c r="L59" s="308">
        <f t="shared" si="10"/>
        <v>6.3435130039834493E-3</v>
      </c>
      <c r="M59" s="308">
        <f t="shared" si="10"/>
        <v>7.6794085022368775E-3</v>
      </c>
      <c r="N59" s="308">
        <f t="shared" si="10"/>
        <v>9.1277143151642492E-3</v>
      </c>
      <c r="O59" s="308">
        <f t="shared" si="10"/>
        <v>1.0662637423156741E-2</v>
      </c>
    </row>
    <row r="60" spans="2:15" x14ac:dyDescent="0.3">
      <c r="B60" s="1">
        <v>11</v>
      </c>
      <c r="C60" s="45" t="s">
        <v>582</v>
      </c>
      <c r="D60" s="312">
        <f>SUM(D50:D59)</f>
        <v>11.720829349999999</v>
      </c>
      <c r="E60" s="312">
        <f t="shared" ref="E60:O60" si="11">SUM(E50:E59)</f>
        <v>14.823853729999998</v>
      </c>
      <c r="F60" s="312">
        <f t="shared" si="11"/>
        <v>19.871000000000002</v>
      </c>
      <c r="G60" s="312">
        <f t="shared" si="11"/>
        <v>19.393000000000001</v>
      </c>
      <c r="H60" s="312">
        <f t="shared" si="11"/>
        <v>0</v>
      </c>
      <c r="I60" s="312">
        <f t="shared" si="11"/>
        <v>0</v>
      </c>
      <c r="J60" s="312">
        <f t="shared" si="11"/>
        <v>24.244000000000003</v>
      </c>
      <c r="K60" s="127">
        <f>SUM(K50:K59)</f>
        <v>21.369135362703531</v>
      </c>
      <c r="L60" s="127">
        <f>SUM(L50:L59)</f>
        <v>25.632021544762452</v>
      </c>
      <c r="M60" s="127">
        <f>SUM(M50:M59)</f>
        <v>31.029929954705139</v>
      </c>
      <c r="N60" s="127">
        <f>SUM(N50:N59)</f>
        <v>36.882050976140341</v>
      </c>
      <c r="O60" s="127">
        <f t="shared" si="11"/>
        <v>43.08416361450201</v>
      </c>
    </row>
    <row r="61" spans="2:15" x14ac:dyDescent="0.25">
      <c r="B61" s="1"/>
      <c r="C61" s="43"/>
      <c r="D61" s="308"/>
      <c r="E61" s="308"/>
      <c r="F61" s="308"/>
      <c r="G61" s="308"/>
      <c r="H61" s="308"/>
      <c r="I61" s="308"/>
      <c r="J61" s="308"/>
      <c r="K61" s="2"/>
      <c r="L61" s="2"/>
      <c r="M61" s="2"/>
      <c r="N61" s="2"/>
      <c r="O61" s="2"/>
    </row>
    <row r="62" spans="2:15" x14ac:dyDescent="0.25">
      <c r="B62" s="1">
        <v>12</v>
      </c>
      <c r="C62" s="47" t="s">
        <v>583</v>
      </c>
      <c r="D62" s="308">
        <f>D21*10%</f>
        <v>1641.73695542</v>
      </c>
      <c r="E62" s="308">
        <f t="shared" ref="E62:G62" si="12">E21*10%</f>
        <v>1761.2823834800001</v>
      </c>
      <c r="F62" s="308">
        <f t="shared" si="12"/>
        <v>1901.4960000000008</v>
      </c>
      <c r="G62" s="308">
        <f t="shared" si="12"/>
        <v>2043.2890000000004</v>
      </c>
      <c r="H62" s="308"/>
      <c r="I62" s="308"/>
      <c r="J62" s="308">
        <f>J21*10%</f>
        <v>2219.6410000000001</v>
      </c>
      <c r="K62" s="308">
        <f>10%*K21</f>
        <v>2705.3751229884119</v>
      </c>
      <c r="L62" s="308">
        <f t="shared" ref="L62:O62" si="13">10%*L21</f>
        <v>3245.0650090472454</v>
      </c>
      <c r="M62" s="308">
        <f t="shared" si="13"/>
        <v>3928.450971116481</v>
      </c>
      <c r="N62" s="308">
        <f t="shared" si="13"/>
        <v>4669.341154990786</v>
      </c>
      <c r="O62" s="308">
        <f t="shared" si="13"/>
        <v>5454.5409750584167</v>
      </c>
    </row>
    <row r="63" spans="2:15" x14ac:dyDescent="0.25">
      <c r="B63" s="1">
        <v>13</v>
      </c>
      <c r="C63" s="47" t="s">
        <v>584</v>
      </c>
      <c r="D63" s="2"/>
      <c r="E63" s="2"/>
      <c r="F63" s="2"/>
      <c r="G63" s="317">
        <f>G60/G62</f>
        <v>9.4910705240423641E-3</v>
      </c>
      <c r="H63" s="2"/>
      <c r="I63" s="2"/>
      <c r="J63" s="317">
        <f t="shared" ref="J63" si="14">J60/J62</f>
        <v>1.0922487014792032E-2</v>
      </c>
      <c r="K63" s="317">
        <f>K60/K62</f>
        <v>7.8987698161054852E-3</v>
      </c>
      <c r="L63" s="317">
        <f>L60/L62</f>
        <v>7.8987698161054835E-3</v>
      </c>
      <c r="M63" s="317">
        <f>M60/M62</f>
        <v>7.8987698161054852E-3</v>
      </c>
      <c r="N63" s="317">
        <f>N60/N62</f>
        <v>7.8987698161054852E-3</v>
      </c>
      <c r="O63" s="317">
        <f>O60/O62</f>
        <v>7.8987698161054869E-3</v>
      </c>
    </row>
    <row r="64" spans="2:15" x14ac:dyDescent="0.25">
      <c r="B64" s="1"/>
      <c r="C64" s="4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</sheetData>
  <mergeCells count="12">
    <mergeCell ref="B47:B49"/>
    <mergeCell ref="C47:C49"/>
    <mergeCell ref="H47:J47"/>
    <mergeCell ref="K47:O47"/>
    <mergeCell ref="B7:B9"/>
    <mergeCell ref="C7:C9"/>
    <mergeCell ref="H7:J7"/>
    <mergeCell ref="K7:O7"/>
    <mergeCell ref="B27:B29"/>
    <mergeCell ref="C27:C29"/>
    <mergeCell ref="H27:J27"/>
    <mergeCell ref="K27:O27"/>
  </mergeCells>
  <pageMargins left="0.75" right="0.75" top="1" bottom="1" header="0.5" footer="0.5"/>
  <pageSetup paperSize="9" scale="47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B0F0"/>
    <pageSetUpPr fitToPage="1"/>
  </sheetPr>
  <dimension ref="B1:O15"/>
  <sheetViews>
    <sheetView showGridLines="0" zoomScale="62" zoomScaleNormal="70" zoomScaleSheetLayoutView="90" workbookViewId="0">
      <selection activeCell="R21" sqref="R21"/>
    </sheetView>
  </sheetViews>
  <sheetFormatPr defaultColWidth="9.1796875" defaultRowHeight="14" x14ac:dyDescent="0.3"/>
  <cols>
    <col min="1" max="1" width="4.1796875" style="3" customWidth="1"/>
    <col min="2" max="2" width="6.1796875" style="3" customWidth="1"/>
    <col min="3" max="3" width="46.54296875" style="3" customWidth="1"/>
    <col min="4" max="4" width="13.81640625" style="3" bestFit="1" customWidth="1"/>
    <col min="5" max="5" width="12.54296875" style="3" bestFit="1" customWidth="1"/>
    <col min="6" max="6" width="13.453125" style="3" bestFit="1" customWidth="1"/>
    <col min="7" max="7" width="13.81640625" style="3" bestFit="1" customWidth="1"/>
    <col min="8" max="8" width="12.54296875" style="3" bestFit="1" customWidth="1"/>
    <col min="9" max="9" width="13.1796875" style="3" bestFit="1" customWidth="1"/>
    <col min="10" max="10" width="12.54296875" style="3" customWidth="1"/>
    <col min="11" max="11" width="11.81640625" style="3" bestFit="1" customWidth="1"/>
    <col min="12" max="12" width="13.81640625" style="3" bestFit="1" customWidth="1"/>
    <col min="13" max="18" width="11.81640625" style="3" bestFit="1" customWidth="1"/>
    <col min="19" max="16384" width="9.1796875" style="3"/>
  </cols>
  <sheetData>
    <row r="1" spans="2:15" x14ac:dyDescent="0.3">
      <c r="B1" s="48"/>
    </row>
    <row r="2" spans="2:15" x14ac:dyDescent="0.3">
      <c r="C2" s="4"/>
      <c r="D2" s="4"/>
      <c r="E2" s="4"/>
      <c r="F2" s="4"/>
      <c r="G2" s="4"/>
      <c r="H2" s="23" t="s">
        <v>706</v>
      </c>
      <c r="I2" s="4"/>
      <c r="J2" s="4"/>
      <c r="K2" s="4"/>
      <c r="L2" s="4"/>
      <c r="M2" s="4"/>
    </row>
    <row r="3" spans="2:15" x14ac:dyDescent="0.3">
      <c r="C3" s="4"/>
      <c r="D3" s="4"/>
      <c r="E3" s="4"/>
      <c r="F3" s="4"/>
      <c r="G3" s="4"/>
      <c r="H3" s="25" t="s">
        <v>585</v>
      </c>
      <c r="I3" s="4"/>
      <c r="J3" s="4"/>
      <c r="K3" s="4"/>
      <c r="L3" s="4"/>
      <c r="M3" s="4"/>
    </row>
    <row r="4" spans="2:15" x14ac:dyDescent="0.3">
      <c r="B4" s="26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2:15" x14ac:dyDescent="0.3">
      <c r="O5" s="15" t="s">
        <v>101</v>
      </c>
    </row>
    <row r="6" spans="2:15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5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472</v>
      </c>
      <c r="L7" s="7" t="s">
        <v>473</v>
      </c>
      <c r="M7" s="7" t="s">
        <v>474</v>
      </c>
      <c r="N7" s="7" t="s">
        <v>475</v>
      </c>
      <c r="O7" s="7" t="s">
        <v>476</v>
      </c>
    </row>
    <row r="8" spans="2:15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5" s="4" customFormat="1" x14ac:dyDescent="0.25">
      <c r="B9" s="52">
        <v>1</v>
      </c>
      <c r="C9" s="16" t="s">
        <v>586</v>
      </c>
      <c r="D9" s="1"/>
      <c r="E9" s="10"/>
      <c r="F9" s="295">
        <f>E9-D9</f>
        <v>0</v>
      </c>
      <c r="G9" s="11"/>
      <c r="H9" s="11"/>
      <c r="I9" s="11"/>
      <c r="J9" s="318">
        <f>'[50]Investment for 5th MYT'!$B$133</f>
        <v>1206.97</v>
      </c>
      <c r="K9" s="318">
        <f>'[50]Investment for 5th MYT'!$B$160</f>
        <v>1696.01</v>
      </c>
      <c r="L9" s="318">
        <f>'[50]Investment for 5th MYT'!$B$187</f>
        <v>2808.5903267085714</v>
      </c>
      <c r="M9" s="318">
        <f>'[50]Investment for 5th MYT'!$B$214</f>
        <v>3699.5091296161736</v>
      </c>
      <c r="N9" s="318">
        <f>'[50]Investment for 5th MYT'!$B$241</f>
        <v>4684.528413510162</v>
      </c>
      <c r="O9" s="318">
        <f>'[50]Investment for 5th MYT'!$B$268</f>
        <v>5078.7129240128106</v>
      </c>
    </row>
    <row r="10" spans="2:15" s="4" customFormat="1" x14ac:dyDescent="0.25">
      <c r="B10" s="10">
        <v>2</v>
      </c>
      <c r="C10" s="16" t="s">
        <v>587</v>
      </c>
      <c r="D10" s="1"/>
      <c r="E10" s="145">
        <f>'[49]F16.1'!G11</f>
        <v>0</v>
      </c>
      <c r="F10" s="295">
        <f>E10-D10</f>
        <v>0</v>
      </c>
      <c r="G10" s="11"/>
      <c r="H10" s="11"/>
      <c r="I10" s="11"/>
      <c r="J10" s="318">
        <f>'[50]Investment for 5th MYT'!$F$133</f>
        <v>3013.049310890869</v>
      </c>
      <c r="K10" s="318">
        <f>'[50]Investment for 5th MYT'!$F$160</f>
        <v>5209.7936063648176</v>
      </c>
      <c r="L10" s="318">
        <f>'[50]Investment for 5th MYT'!$F$187</f>
        <v>6287.8176634959373</v>
      </c>
      <c r="M10" s="318">
        <f>'[50]Investment for 5th MYT'!$F$214</f>
        <v>7818.8789045863423</v>
      </c>
      <c r="N10" s="318">
        <f>'[50]Investment for 5th MYT'!$F$241</f>
        <v>7803.0863492457056</v>
      </c>
      <c r="O10" s="318">
        <f>'[50]Investment for 5th MYT'!$F$268</f>
        <v>8155.7354169214505</v>
      </c>
    </row>
    <row r="11" spans="2:15" s="4" customFormat="1" x14ac:dyDescent="0.25">
      <c r="B11" s="10">
        <v>3</v>
      </c>
      <c r="C11" s="18" t="s">
        <v>588</v>
      </c>
      <c r="D11" s="1"/>
      <c r="E11" s="145">
        <f>'[49]F16.1'!H11</f>
        <v>0</v>
      </c>
      <c r="F11" s="295">
        <f>E11-D11</f>
        <v>0</v>
      </c>
      <c r="G11" s="11"/>
      <c r="H11" s="11"/>
      <c r="I11" s="11"/>
      <c r="J11" s="318">
        <f>'[50]Investment for 5th MYT'!$I$133</f>
        <v>2524.0093108908686</v>
      </c>
      <c r="K11" s="318">
        <f>'[50]Investment for 5th MYT'!$I$160</f>
        <v>4097.2132796562464</v>
      </c>
      <c r="L11" s="318">
        <f>'[50]Investment for 5th MYT'!$I$187</f>
        <v>5396.8988605883351</v>
      </c>
      <c r="M11" s="318">
        <f>'[50]Investment for 5th MYT'!$I$214</f>
        <v>6833.859620692353</v>
      </c>
      <c r="N11" s="318">
        <f>'[50]Investment for 5th MYT'!$I$241</f>
        <v>7408.9018387430569</v>
      </c>
      <c r="O11" s="318">
        <f>'[50]Investment for 5th MYT'!$I$268</f>
        <v>7851.9982006762975</v>
      </c>
    </row>
    <row r="12" spans="2:15" s="4" customFormat="1" x14ac:dyDescent="0.25">
      <c r="B12" s="10">
        <v>4</v>
      </c>
      <c r="C12" s="16" t="s">
        <v>589</v>
      </c>
      <c r="D12" s="2"/>
      <c r="E12" s="10"/>
      <c r="F12" s="295">
        <f>E12-D12</f>
        <v>0</v>
      </c>
      <c r="G12" s="18"/>
      <c r="H12" s="18"/>
      <c r="I12" s="18"/>
      <c r="J12" s="319">
        <f>'[50]Investment for 5th MYT'!$J$133</f>
        <v>1696.01</v>
      </c>
      <c r="K12" s="319">
        <f>'[50]Investment for 5th MYT'!$J$160</f>
        <v>2808.5903267085714</v>
      </c>
      <c r="L12" s="319">
        <f>'[50]Investment for 5th MYT'!$J$187</f>
        <v>3699.5091296161736</v>
      </c>
      <c r="M12" s="319">
        <f>'[50]Investment for 5th MYT'!$J$214</f>
        <v>4684.528413510162</v>
      </c>
      <c r="N12" s="319">
        <f>'[50]Investment for 5th MYT'!$J$241</f>
        <v>5078.7129240128106</v>
      </c>
      <c r="O12" s="319">
        <f>'[50]Investment for 5th MYT'!$J$268</f>
        <v>5382.4501402579635</v>
      </c>
    </row>
    <row r="13" spans="2:15" s="22" customFormat="1" ht="14.5" x14ac:dyDescent="0.25">
      <c r="B13" s="53"/>
      <c r="C13" s="40"/>
      <c r="D13" s="50"/>
      <c r="E13" s="50"/>
      <c r="F13" s="50"/>
      <c r="G13" s="51"/>
      <c r="H13" s="13"/>
      <c r="I13" s="13"/>
      <c r="J13" s="13"/>
      <c r="K13" s="13"/>
      <c r="L13" s="13"/>
      <c r="M13" s="13"/>
    </row>
    <row r="15" spans="2:15" x14ac:dyDescent="0.3">
      <c r="B15" s="54"/>
    </row>
  </sheetData>
  <mergeCells count="5"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4" orientation="landscape" r:id="rId1"/>
  <headerFooter alignWithMargins="0">
    <oddHeader>&amp;F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B0F0"/>
  </sheetPr>
  <dimension ref="B1:O953"/>
  <sheetViews>
    <sheetView showGridLines="0" topLeftCell="A927" zoomScale="52" zoomScaleNormal="10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9.1796875" style="4"/>
    <col min="3" max="3" width="46.1796875" style="4" customWidth="1"/>
    <col min="4" max="4" width="8" style="4" customWidth="1"/>
    <col min="5" max="5" width="14.54296875" style="4" customWidth="1"/>
    <col min="6" max="6" width="13.1796875" style="4" customWidth="1"/>
    <col min="7" max="7" width="10.81640625" style="4" customWidth="1"/>
    <col min="8" max="8" width="14.81640625" style="4" customWidth="1"/>
    <col min="9" max="9" width="10.81640625" style="4" customWidth="1"/>
    <col min="10" max="10" width="15.1796875" style="4" customWidth="1"/>
    <col min="11" max="11" width="13.81640625" style="4" customWidth="1"/>
    <col min="12" max="12" width="10.81640625" style="4" customWidth="1"/>
    <col min="13" max="13" width="13.81640625" style="4" customWidth="1"/>
    <col min="14" max="14" width="15.1796875" style="4" customWidth="1"/>
    <col min="15" max="15" width="14" style="4" customWidth="1"/>
    <col min="16" max="16" width="13.81640625" style="4" bestFit="1" customWidth="1"/>
    <col min="17" max="22" width="11.81640625" style="4" bestFit="1" customWidth="1"/>
    <col min="23" max="16384" width="9.1796875" style="4"/>
  </cols>
  <sheetData>
    <row r="1" spans="2:15" x14ac:dyDescent="0.25">
      <c r="B1" s="13"/>
    </row>
    <row r="2" spans="2:15" x14ac:dyDescent="0.25">
      <c r="H2" s="23" t="s">
        <v>706</v>
      </c>
      <c r="I2" s="23"/>
    </row>
    <row r="3" spans="2:15" x14ac:dyDescent="0.25">
      <c r="H3" s="25" t="s">
        <v>619</v>
      </c>
      <c r="I3" s="25"/>
    </row>
    <row r="4" spans="2:15" x14ac:dyDescent="0.25">
      <c r="B4" s="22" t="s">
        <v>711</v>
      </c>
      <c r="H4" s="25"/>
      <c r="I4" s="25"/>
    </row>
    <row r="5" spans="2:15" hidden="1" x14ac:dyDescent="0.25">
      <c r="K5" s="25"/>
      <c r="O5" s="22" t="s">
        <v>101</v>
      </c>
    </row>
    <row r="6" spans="2:15" hidden="1" x14ac:dyDescent="0.25">
      <c r="B6" s="1076" t="s">
        <v>104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8"/>
    </row>
    <row r="7" spans="2:15" ht="14.15" hidden="1" customHeight="1" x14ac:dyDescent="0.25">
      <c r="B7" s="1079" t="s">
        <v>513</v>
      </c>
      <c r="C7" s="1080" t="s">
        <v>620</v>
      </c>
      <c r="D7" s="1082" t="s">
        <v>621</v>
      </c>
      <c r="E7" s="1082" t="s">
        <v>622</v>
      </c>
      <c r="F7" s="1082" t="s">
        <v>623</v>
      </c>
      <c r="G7" s="1082"/>
      <c r="H7" s="1082"/>
      <c r="I7" s="1082"/>
      <c r="J7" s="1082" t="s">
        <v>624</v>
      </c>
      <c r="K7" s="1082"/>
      <c r="L7" s="1082"/>
      <c r="M7" s="1082"/>
      <c r="N7" s="1082" t="s">
        <v>625</v>
      </c>
      <c r="O7" s="1083"/>
    </row>
    <row r="8" spans="2:15" ht="56" hidden="1" x14ac:dyDescent="0.25">
      <c r="B8" s="1079"/>
      <c r="C8" s="1081"/>
      <c r="D8" s="1082"/>
      <c r="E8" s="1082"/>
      <c r="F8" s="320" t="s">
        <v>626</v>
      </c>
      <c r="G8" s="320" t="s">
        <v>627</v>
      </c>
      <c r="H8" s="320" t="s">
        <v>628</v>
      </c>
      <c r="I8" s="320" t="s">
        <v>629</v>
      </c>
      <c r="J8" s="320" t="s">
        <v>630</v>
      </c>
      <c r="K8" s="320" t="s">
        <v>627</v>
      </c>
      <c r="L8" s="320" t="s">
        <v>631</v>
      </c>
      <c r="M8" s="320" t="s">
        <v>632</v>
      </c>
      <c r="N8" s="320" t="s">
        <v>626</v>
      </c>
      <c r="O8" s="321" t="s">
        <v>629</v>
      </c>
    </row>
    <row r="9" spans="2:15" hidden="1" x14ac:dyDescent="0.25">
      <c r="B9" s="322">
        <v>1</v>
      </c>
      <c r="C9" s="323" t="s">
        <v>633</v>
      </c>
      <c r="D9" s="324"/>
      <c r="E9" s="325"/>
      <c r="F9" s="326">
        <f t="shared" ref="F9:L10" ca="1" si="0">F326+F643</f>
        <v>0</v>
      </c>
      <c r="G9" s="326">
        <f t="shared" ca="1" si="0"/>
        <v>0</v>
      </c>
      <c r="H9" s="326">
        <f t="shared" ca="1" si="0"/>
        <v>0</v>
      </c>
      <c r="I9" s="326">
        <f ca="1">F9+G9-H9</f>
        <v>0</v>
      </c>
      <c r="J9" s="326">
        <f t="shared" ca="1" si="0"/>
        <v>0</v>
      </c>
      <c r="K9" s="326">
        <f t="shared" ca="1" si="0"/>
        <v>0</v>
      </c>
      <c r="L9" s="326">
        <f t="shared" ca="1" si="0"/>
        <v>0</v>
      </c>
      <c r="M9" s="326">
        <f ca="1">J9+K9-L9</f>
        <v>0</v>
      </c>
      <c r="N9" s="326">
        <f ca="1">F9-J9</f>
        <v>0</v>
      </c>
      <c r="O9" s="326">
        <f ca="1">I9-M9</f>
        <v>0</v>
      </c>
    </row>
    <row r="10" spans="2:15" hidden="1" x14ac:dyDescent="0.25">
      <c r="B10" s="322">
        <v>2</v>
      </c>
      <c r="C10" s="323" t="s">
        <v>718</v>
      </c>
      <c r="D10" s="324"/>
      <c r="E10" s="325"/>
      <c r="F10" s="326">
        <f ca="1">F327+F644</f>
        <v>0</v>
      </c>
      <c r="G10" s="326">
        <f t="shared" ca="1" si="0"/>
        <v>0</v>
      </c>
      <c r="H10" s="326">
        <f t="shared" ca="1" si="0"/>
        <v>0</v>
      </c>
      <c r="I10" s="326">
        <f ca="1">F10+G10-H10</f>
        <v>0</v>
      </c>
      <c r="J10" s="326">
        <f t="shared" ca="1" si="0"/>
        <v>0</v>
      </c>
      <c r="K10" s="326">
        <f t="shared" ca="1" si="0"/>
        <v>0</v>
      </c>
      <c r="L10" s="326">
        <f t="shared" ca="1" si="0"/>
        <v>0</v>
      </c>
      <c r="M10" s="326">
        <f ca="1">J10+K10-L10</f>
        <v>0</v>
      </c>
      <c r="N10" s="326">
        <f ca="1">F10-J10</f>
        <v>0</v>
      </c>
      <c r="O10" s="326">
        <f ca="1">I10-M10</f>
        <v>0</v>
      </c>
    </row>
    <row r="11" spans="2:15" hidden="1" x14ac:dyDescent="0.25">
      <c r="B11" s="322">
        <v>3</v>
      </c>
      <c r="C11" s="327" t="s">
        <v>719</v>
      </c>
      <c r="D11" s="324"/>
      <c r="E11" s="68"/>
      <c r="F11" s="326"/>
      <c r="G11" s="326"/>
      <c r="H11" s="326"/>
      <c r="I11" s="326"/>
      <c r="J11" s="326"/>
      <c r="K11" s="326"/>
      <c r="L11" s="326"/>
      <c r="M11" s="326"/>
      <c r="N11" s="326"/>
      <c r="O11" s="326"/>
    </row>
    <row r="12" spans="2:15" hidden="1" x14ac:dyDescent="0.25">
      <c r="B12" s="322"/>
      <c r="C12" s="328" t="s">
        <v>720</v>
      </c>
      <c r="D12" s="324"/>
      <c r="E12" s="68"/>
      <c r="F12" s="326">
        <f t="shared" ref="F12:L15" ca="1" si="1">F329+F646</f>
        <v>0</v>
      </c>
      <c r="G12" s="326">
        <f t="shared" ca="1" si="1"/>
        <v>0</v>
      </c>
      <c r="H12" s="326">
        <f t="shared" ca="1" si="1"/>
        <v>0</v>
      </c>
      <c r="I12" s="326">
        <f ca="1">F12+G12-H12</f>
        <v>0</v>
      </c>
      <c r="J12" s="326">
        <f t="shared" ca="1" si="1"/>
        <v>0</v>
      </c>
      <c r="K12" s="326">
        <f t="shared" ca="1" si="1"/>
        <v>0</v>
      </c>
      <c r="L12" s="326">
        <f t="shared" ca="1" si="1"/>
        <v>0</v>
      </c>
      <c r="M12" s="326">
        <f ca="1">J12+K12-L12</f>
        <v>0</v>
      </c>
      <c r="N12" s="326">
        <f ca="1">F12-J12</f>
        <v>0</v>
      </c>
      <c r="O12" s="326">
        <f ca="1">I12-M12</f>
        <v>0</v>
      </c>
    </row>
    <row r="13" spans="2:15" hidden="1" x14ac:dyDescent="0.25">
      <c r="B13" s="322"/>
      <c r="C13" s="328" t="s">
        <v>721</v>
      </c>
      <c r="D13" s="324"/>
      <c r="E13" s="68"/>
      <c r="F13" s="326">
        <f t="shared" ca="1" si="1"/>
        <v>0</v>
      </c>
      <c r="G13" s="326">
        <f t="shared" ca="1" si="1"/>
        <v>0</v>
      </c>
      <c r="H13" s="326">
        <f t="shared" ca="1" si="1"/>
        <v>0</v>
      </c>
      <c r="I13" s="326">
        <f ca="1">F13+G13-H13</f>
        <v>0</v>
      </c>
      <c r="J13" s="326">
        <f t="shared" ca="1" si="1"/>
        <v>0</v>
      </c>
      <c r="K13" s="326">
        <f t="shared" ca="1" si="1"/>
        <v>0</v>
      </c>
      <c r="L13" s="326">
        <f t="shared" ca="1" si="1"/>
        <v>0</v>
      </c>
      <c r="M13" s="326">
        <f t="shared" ref="M13:M20" ca="1" si="2">J13+K13-L13</f>
        <v>0</v>
      </c>
      <c r="N13" s="326">
        <f ca="1">F13-J13</f>
        <v>0</v>
      </c>
      <c r="O13" s="326">
        <f ca="1">I13-M13</f>
        <v>0</v>
      </c>
    </row>
    <row r="14" spans="2:15" hidden="1" x14ac:dyDescent="0.25">
      <c r="B14" s="322"/>
      <c r="C14" s="328" t="s">
        <v>722</v>
      </c>
      <c r="D14" s="324"/>
      <c r="E14" s="68"/>
      <c r="F14" s="326">
        <f t="shared" ca="1" si="1"/>
        <v>0</v>
      </c>
      <c r="G14" s="326">
        <f t="shared" ca="1" si="1"/>
        <v>0</v>
      </c>
      <c r="H14" s="326">
        <f t="shared" ca="1" si="1"/>
        <v>0</v>
      </c>
      <c r="I14" s="326">
        <f ca="1">F14+G14-H14</f>
        <v>0</v>
      </c>
      <c r="J14" s="326">
        <f t="shared" ca="1" si="1"/>
        <v>0</v>
      </c>
      <c r="K14" s="326">
        <f t="shared" ca="1" si="1"/>
        <v>0</v>
      </c>
      <c r="L14" s="326">
        <f t="shared" ca="1" si="1"/>
        <v>0</v>
      </c>
      <c r="M14" s="326">
        <f t="shared" ca="1" si="2"/>
        <v>0</v>
      </c>
      <c r="N14" s="326">
        <f ca="1">F14-J14</f>
        <v>0</v>
      </c>
      <c r="O14" s="326">
        <f ca="1">I14-M14</f>
        <v>0</v>
      </c>
    </row>
    <row r="15" spans="2:15" hidden="1" x14ac:dyDescent="0.25">
      <c r="B15" s="322"/>
      <c r="C15" s="328" t="s">
        <v>723</v>
      </c>
      <c r="D15" s="324"/>
      <c r="E15" s="68"/>
      <c r="F15" s="326">
        <f t="shared" ca="1" si="1"/>
        <v>0</v>
      </c>
      <c r="G15" s="326">
        <f t="shared" ca="1" si="1"/>
        <v>0</v>
      </c>
      <c r="H15" s="326">
        <f t="shared" ca="1" si="1"/>
        <v>0</v>
      </c>
      <c r="I15" s="326">
        <f ca="1">F15+G15-H15</f>
        <v>0</v>
      </c>
      <c r="J15" s="326">
        <f t="shared" ca="1" si="1"/>
        <v>0</v>
      </c>
      <c r="K15" s="326">
        <f t="shared" ca="1" si="1"/>
        <v>0</v>
      </c>
      <c r="L15" s="326">
        <f t="shared" ca="1" si="1"/>
        <v>0</v>
      </c>
      <c r="M15" s="326">
        <f t="shared" ca="1" si="2"/>
        <v>0</v>
      </c>
      <c r="N15" s="326">
        <f t="shared" ref="N15" ca="1" si="3">F15-J15</f>
        <v>0</v>
      </c>
      <c r="O15" s="326">
        <f ca="1">I15-M15</f>
        <v>0</v>
      </c>
    </row>
    <row r="16" spans="2:15" hidden="1" x14ac:dyDescent="0.25">
      <c r="B16" s="322">
        <v>4</v>
      </c>
      <c r="C16" s="323" t="s">
        <v>724</v>
      </c>
      <c r="D16" s="324"/>
      <c r="E16" s="68"/>
      <c r="F16" s="326"/>
      <c r="G16" s="326"/>
      <c r="H16" s="326"/>
      <c r="I16" s="326"/>
      <c r="J16" s="326"/>
      <c r="K16" s="326"/>
      <c r="L16" s="326"/>
      <c r="M16" s="326"/>
      <c r="N16" s="326"/>
      <c r="O16" s="326"/>
    </row>
    <row r="17" spans="2:15" hidden="1" x14ac:dyDescent="0.25">
      <c r="B17" s="322"/>
      <c r="C17" s="329" t="s">
        <v>725</v>
      </c>
      <c r="D17" s="324"/>
      <c r="E17" s="68"/>
      <c r="F17" s="326">
        <f t="shared" ref="F17:L17" ca="1" si="4">F334+F651</f>
        <v>0</v>
      </c>
      <c r="G17" s="326">
        <f t="shared" ca="1" si="4"/>
        <v>0</v>
      </c>
      <c r="H17" s="326">
        <f t="shared" ca="1" si="4"/>
        <v>0</v>
      </c>
      <c r="I17" s="326">
        <f ca="1">F17+G17-H17</f>
        <v>0</v>
      </c>
      <c r="J17" s="326">
        <f t="shared" ca="1" si="4"/>
        <v>0</v>
      </c>
      <c r="K17" s="326">
        <f t="shared" ca="1" si="4"/>
        <v>0</v>
      </c>
      <c r="L17" s="326">
        <f t="shared" ca="1" si="4"/>
        <v>0</v>
      </c>
      <c r="M17" s="326">
        <f t="shared" ca="1" si="2"/>
        <v>0</v>
      </c>
      <c r="N17" s="326">
        <f ca="1">F17-J17</f>
        <v>0</v>
      </c>
      <c r="O17" s="326">
        <f ca="1">I17-M17</f>
        <v>0</v>
      </c>
    </row>
    <row r="18" spans="2:15" hidden="1" x14ac:dyDescent="0.25">
      <c r="B18" s="322"/>
      <c r="C18" s="323" t="s">
        <v>726</v>
      </c>
      <c r="D18" s="324"/>
      <c r="E18" s="68"/>
      <c r="F18" s="326"/>
      <c r="G18" s="326"/>
      <c r="H18" s="326"/>
      <c r="I18" s="326"/>
      <c r="J18" s="326"/>
      <c r="K18" s="326"/>
      <c r="L18" s="326"/>
      <c r="M18" s="326"/>
      <c r="N18" s="326"/>
      <c r="O18" s="326"/>
    </row>
    <row r="19" spans="2:15" hidden="1" x14ac:dyDescent="0.25">
      <c r="B19" s="322"/>
      <c r="C19" s="329" t="s">
        <v>727</v>
      </c>
      <c r="D19" s="324"/>
      <c r="E19" s="68"/>
      <c r="F19" s="326">
        <f t="shared" ref="F19:L20" ca="1" si="5">F336+F653</f>
        <v>0</v>
      </c>
      <c r="G19" s="326">
        <f t="shared" ca="1" si="5"/>
        <v>0</v>
      </c>
      <c r="H19" s="326">
        <f t="shared" ca="1" si="5"/>
        <v>0</v>
      </c>
      <c r="I19" s="326">
        <f ca="1">F19+G19-H19</f>
        <v>0</v>
      </c>
      <c r="J19" s="326">
        <f t="shared" ca="1" si="5"/>
        <v>0</v>
      </c>
      <c r="K19" s="326">
        <f t="shared" ca="1" si="5"/>
        <v>0</v>
      </c>
      <c r="L19" s="326">
        <f t="shared" ca="1" si="5"/>
        <v>0</v>
      </c>
      <c r="M19" s="326">
        <f ca="1">J19+K19-L19</f>
        <v>0</v>
      </c>
      <c r="N19" s="326">
        <f ca="1">F19-J19</f>
        <v>0</v>
      </c>
      <c r="O19" s="326">
        <f ca="1">I19-M19</f>
        <v>0</v>
      </c>
    </row>
    <row r="20" spans="2:15" hidden="1" x14ac:dyDescent="0.25">
      <c r="B20" s="322"/>
      <c r="C20" s="329" t="s">
        <v>728</v>
      </c>
      <c r="D20" s="324"/>
      <c r="E20" s="68"/>
      <c r="F20" s="326">
        <f t="shared" ca="1" si="5"/>
        <v>0</v>
      </c>
      <c r="G20" s="326">
        <f t="shared" ca="1" si="5"/>
        <v>0</v>
      </c>
      <c r="H20" s="326">
        <f t="shared" ca="1" si="5"/>
        <v>0</v>
      </c>
      <c r="I20" s="326">
        <f ca="1">F20+G20-H20</f>
        <v>0</v>
      </c>
      <c r="J20" s="326">
        <f t="shared" ca="1" si="5"/>
        <v>0</v>
      </c>
      <c r="K20" s="326">
        <f t="shared" ca="1" si="5"/>
        <v>0</v>
      </c>
      <c r="L20" s="326">
        <f t="shared" ca="1" si="5"/>
        <v>0</v>
      </c>
      <c r="M20" s="326">
        <f t="shared" ca="1" si="2"/>
        <v>0</v>
      </c>
      <c r="N20" s="326">
        <f ca="1">F20-J20</f>
        <v>0</v>
      </c>
      <c r="O20" s="326">
        <f ca="1">I20-M20</f>
        <v>0</v>
      </c>
    </row>
    <row r="21" spans="2:15" hidden="1" x14ac:dyDescent="0.25">
      <c r="B21" s="322">
        <v>5</v>
      </c>
      <c r="C21" s="323" t="s">
        <v>729</v>
      </c>
      <c r="D21" s="324"/>
      <c r="E21" s="68"/>
      <c r="F21" s="330"/>
      <c r="G21" s="330"/>
      <c r="H21" s="330"/>
      <c r="I21" s="330"/>
      <c r="J21" s="330"/>
      <c r="K21" s="330"/>
      <c r="L21" s="330"/>
      <c r="M21" s="330"/>
      <c r="N21" s="330"/>
      <c r="O21" s="330"/>
    </row>
    <row r="22" spans="2:15" hidden="1" x14ac:dyDescent="0.25">
      <c r="B22" s="322"/>
      <c r="C22" s="329" t="s">
        <v>730</v>
      </c>
      <c r="D22" s="324"/>
      <c r="E22" s="68"/>
      <c r="F22" s="326">
        <f t="shared" ref="F22:L27" ca="1" si="6">F339+F656</f>
        <v>0</v>
      </c>
      <c r="G22" s="326">
        <f t="shared" ca="1" si="6"/>
        <v>0</v>
      </c>
      <c r="H22" s="326">
        <f t="shared" ca="1" si="6"/>
        <v>0</v>
      </c>
      <c r="I22" s="326">
        <f t="shared" ref="I22:I27" ca="1" si="7">F22+G22-H22</f>
        <v>0</v>
      </c>
      <c r="J22" s="326">
        <f t="shared" ca="1" si="6"/>
        <v>0</v>
      </c>
      <c r="K22" s="326">
        <f t="shared" ca="1" si="6"/>
        <v>0</v>
      </c>
      <c r="L22" s="326">
        <f t="shared" ca="1" si="6"/>
        <v>0</v>
      </c>
      <c r="M22" s="326">
        <f ca="1">J22+K22-L22</f>
        <v>0</v>
      </c>
      <c r="N22" s="326">
        <f ca="1">F22-J22</f>
        <v>0</v>
      </c>
      <c r="O22" s="326">
        <f t="shared" ref="O22:O27" ca="1" si="8">I22-M22</f>
        <v>0</v>
      </c>
    </row>
    <row r="23" spans="2:15" hidden="1" x14ac:dyDescent="0.25">
      <c r="B23" s="322"/>
      <c r="C23" s="329" t="s">
        <v>731</v>
      </c>
      <c r="D23" s="324"/>
      <c r="E23" s="68"/>
      <c r="F23" s="326">
        <f t="shared" ca="1" si="6"/>
        <v>0</v>
      </c>
      <c r="G23" s="326">
        <f t="shared" ca="1" si="6"/>
        <v>0</v>
      </c>
      <c r="H23" s="326">
        <f t="shared" ca="1" si="6"/>
        <v>0</v>
      </c>
      <c r="I23" s="326">
        <f t="shared" ca="1" si="7"/>
        <v>0</v>
      </c>
      <c r="J23" s="326">
        <f t="shared" ca="1" si="6"/>
        <v>0</v>
      </c>
      <c r="K23" s="326">
        <f t="shared" ca="1" si="6"/>
        <v>0</v>
      </c>
      <c r="L23" s="326">
        <f t="shared" ca="1" si="6"/>
        <v>0</v>
      </c>
      <c r="M23" s="326">
        <f t="shared" ref="M23:M27" ca="1" si="9">J23+K23-L23</f>
        <v>0</v>
      </c>
      <c r="N23" s="326">
        <f t="shared" ref="N23:N27" ca="1" si="10">F23-J23</f>
        <v>0</v>
      </c>
      <c r="O23" s="326">
        <f t="shared" ca="1" si="8"/>
        <v>0</v>
      </c>
    </row>
    <row r="24" spans="2:15" hidden="1" x14ac:dyDescent="0.25">
      <c r="B24" s="322"/>
      <c r="C24" s="329" t="s">
        <v>732</v>
      </c>
      <c r="D24" s="324"/>
      <c r="E24" s="68"/>
      <c r="F24" s="326">
        <f t="shared" ca="1" si="6"/>
        <v>0</v>
      </c>
      <c r="G24" s="326">
        <f t="shared" ca="1" si="6"/>
        <v>0</v>
      </c>
      <c r="H24" s="326">
        <f t="shared" ca="1" si="6"/>
        <v>0</v>
      </c>
      <c r="I24" s="326">
        <f t="shared" ca="1" si="7"/>
        <v>0</v>
      </c>
      <c r="J24" s="326">
        <f t="shared" ca="1" si="6"/>
        <v>0</v>
      </c>
      <c r="K24" s="326">
        <f t="shared" ca="1" si="6"/>
        <v>0</v>
      </c>
      <c r="L24" s="326">
        <f t="shared" ca="1" si="6"/>
        <v>0</v>
      </c>
      <c r="M24" s="326">
        <f t="shared" ca="1" si="9"/>
        <v>0</v>
      </c>
      <c r="N24" s="326">
        <f t="shared" ca="1" si="10"/>
        <v>0</v>
      </c>
      <c r="O24" s="326">
        <f t="shared" ca="1" si="8"/>
        <v>0</v>
      </c>
    </row>
    <row r="25" spans="2:15" hidden="1" x14ac:dyDescent="0.25">
      <c r="B25" s="322"/>
      <c r="C25" s="329" t="s">
        <v>733</v>
      </c>
      <c r="D25" s="324"/>
      <c r="E25" s="68"/>
      <c r="F25" s="326">
        <f t="shared" ca="1" si="6"/>
        <v>0</v>
      </c>
      <c r="G25" s="326">
        <f t="shared" ca="1" si="6"/>
        <v>0</v>
      </c>
      <c r="H25" s="326">
        <f t="shared" ca="1" si="6"/>
        <v>0</v>
      </c>
      <c r="I25" s="326">
        <f t="shared" ca="1" si="7"/>
        <v>0</v>
      </c>
      <c r="J25" s="326">
        <f t="shared" ca="1" si="6"/>
        <v>0</v>
      </c>
      <c r="K25" s="326">
        <f t="shared" ca="1" si="6"/>
        <v>0</v>
      </c>
      <c r="L25" s="326">
        <f t="shared" ca="1" si="6"/>
        <v>0</v>
      </c>
      <c r="M25" s="326">
        <f t="shared" ca="1" si="9"/>
        <v>0</v>
      </c>
      <c r="N25" s="326">
        <f t="shared" ca="1" si="10"/>
        <v>0</v>
      </c>
      <c r="O25" s="326">
        <f t="shared" ca="1" si="8"/>
        <v>0</v>
      </c>
    </row>
    <row r="26" spans="2:15" hidden="1" x14ac:dyDescent="0.25">
      <c r="B26" s="322">
        <v>6</v>
      </c>
      <c r="C26" s="323" t="s">
        <v>734</v>
      </c>
      <c r="D26" s="324"/>
      <c r="E26" s="68"/>
      <c r="F26" s="326">
        <f t="shared" ca="1" si="6"/>
        <v>0</v>
      </c>
      <c r="G26" s="326">
        <f t="shared" ca="1" si="6"/>
        <v>0</v>
      </c>
      <c r="H26" s="326">
        <f t="shared" ca="1" si="6"/>
        <v>0</v>
      </c>
      <c r="I26" s="326">
        <f t="shared" ca="1" si="7"/>
        <v>0</v>
      </c>
      <c r="J26" s="326">
        <f t="shared" ca="1" si="6"/>
        <v>0</v>
      </c>
      <c r="K26" s="326">
        <f t="shared" ca="1" si="6"/>
        <v>0</v>
      </c>
      <c r="L26" s="326">
        <f t="shared" ca="1" si="6"/>
        <v>0</v>
      </c>
      <c r="M26" s="326">
        <f t="shared" ca="1" si="9"/>
        <v>0</v>
      </c>
      <c r="N26" s="326">
        <f t="shared" ca="1" si="10"/>
        <v>0</v>
      </c>
      <c r="O26" s="326">
        <f t="shared" ca="1" si="8"/>
        <v>0</v>
      </c>
    </row>
    <row r="27" spans="2:15" hidden="1" x14ac:dyDescent="0.25">
      <c r="B27" s="322">
        <v>7</v>
      </c>
      <c r="C27" s="323" t="s">
        <v>735</v>
      </c>
      <c r="D27" s="324"/>
      <c r="E27" s="68"/>
      <c r="F27" s="326">
        <f t="shared" ca="1" si="6"/>
        <v>0</v>
      </c>
      <c r="G27" s="326">
        <f t="shared" ca="1" si="6"/>
        <v>0</v>
      </c>
      <c r="H27" s="326">
        <f t="shared" ca="1" si="6"/>
        <v>0</v>
      </c>
      <c r="I27" s="326">
        <f t="shared" ca="1" si="7"/>
        <v>0</v>
      </c>
      <c r="J27" s="326">
        <f t="shared" ca="1" si="6"/>
        <v>0</v>
      </c>
      <c r="K27" s="326">
        <f t="shared" ca="1" si="6"/>
        <v>0</v>
      </c>
      <c r="L27" s="326">
        <f t="shared" ca="1" si="6"/>
        <v>0</v>
      </c>
      <c r="M27" s="326">
        <f t="shared" ca="1" si="9"/>
        <v>0</v>
      </c>
      <c r="N27" s="326">
        <f t="shared" ca="1" si="10"/>
        <v>0</v>
      </c>
      <c r="O27" s="326">
        <f t="shared" ca="1" si="8"/>
        <v>0</v>
      </c>
    </row>
    <row r="28" spans="2:15" hidden="1" x14ac:dyDescent="0.25">
      <c r="B28" s="322">
        <v>8</v>
      </c>
      <c r="C28" s="323" t="s">
        <v>736</v>
      </c>
      <c r="D28" s="324"/>
      <c r="E28" s="68"/>
      <c r="F28" s="326"/>
      <c r="G28" s="326"/>
      <c r="H28" s="326"/>
      <c r="I28" s="326"/>
      <c r="J28" s="326"/>
      <c r="K28" s="326"/>
      <c r="L28" s="326"/>
      <c r="M28" s="326"/>
      <c r="N28" s="326"/>
      <c r="O28" s="326"/>
    </row>
    <row r="29" spans="2:15" hidden="1" x14ac:dyDescent="0.25">
      <c r="B29" s="322"/>
      <c r="C29" s="329" t="s">
        <v>737</v>
      </c>
      <c r="D29" s="324"/>
      <c r="E29" s="68"/>
      <c r="F29" s="326">
        <f t="shared" ref="F29:L33" ca="1" si="11">F346+F663</f>
        <v>0</v>
      </c>
      <c r="G29" s="326">
        <f t="shared" ca="1" si="11"/>
        <v>0</v>
      </c>
      <c r="H29" s="326">
        <f t="shared" ca="1" si="11"/>
        <v>0</v>
      </c>
      <c r="I29" s="326">
        <f ca="1">F29+G29-H29</f>
        <v>0</v>
      </c>
      <c r="J29" s="326">
        <f t="shared" ca="1" si="11"/>
        <v>0</v>
      </c>
      <c r="K29" s="326">
        <f t="shared" ca="1" si="11"/>
        <v>0</v>
      </c>
      <c r="L29" s="326">
        <f t="shared" ca="1" si="11"/>
        <v>0</v>
      </c>
      <c r="M29" s="326">
        <f ca="1">J29+K29-L29</f>
        <v>0</v>
      </c>
      <c r="N29" s="326">
        <f ca="1">F29-J29</f>
        <v>0</v>
      </c>
      <c r="O29" s="326">
        <f ca="1">I29-M29</f>
        <v>0</v>
      </c>
    </row>
    <row r="30" spans="2:15" hidden="1" x14ac:dyDescent="0.25">
      <c r="B30" s="322"/>
      <c r="C30" s="329" t="s">
        <v>738</v>
      </c>
      <c r="D30" s="324"/>
      <c r="E30" s="68"/>
      <c r="F30" s="326">
        <f t="shared" ca="1" si="11"/>
        <v>0</v>
      </c>
      <c r="G30" s="326">
        <f t="shared" ca="1" si="11"/>
        <v>0</v>
      </c>
      <c r="H30" s="326">
        <f t="shared" ca="1" si="11"/>
        <v>0</v>
      </c>
      <c r="I30" s="326">
        <f ca="1">F30+G30-H30</f>
        <v>0</v>
      </c>
      <c r="J30" s="326">
        <f t="shared" ca="1" si="11"/>
        <v>0</v>
      </c>
      <c r="K30" s="326">
        <f t="shared" ca="1" si="11"/>
        <v>0</v>
      </c>
      <c r="L30" s="326">
        <f t="shared" ca="1" si="11"/>
        <v>0</v>
      </c>
      <c r="M30" s="326">
        <f t="shared" ref="M30:M48" ca="1" si="12">J30+K30-L30</f>
        <v>0</v>
      </c>
      <c r="N30" s="326">
        <f ca="1">F30-J30</f>
        <v>0</v>
      </c>
      <c r="O30" s="326">
        <f t="shared" ref="O30:O33" ca="1" si="13">I30-M30</f>
        <v>0</v>
      </c>
    </row>
    <row r="31" spans="2:15" ht="28" hidden="1" x14ac:dyDescent="0.25">
      <c r="B31" s="331">
        <v>9</v>
      </c>
      <c r="C31" s="332" t="s">
        <v>739</v>
      </c>
      <c r="D31" s="324"/>
      <c r="E31" s="68"/>
      <c r="F31" s="326">
        <f ca="1">F348+F665</f>
        <v>0</v>
      </c>
      <c r="G31" s="326">
        <f t="shared" ca="1" si="11"/>
        <v>0</v>
      </c>
      <c r="H31" s="326">
        <f t="shared" ca="1" si="11"/>
        <v>0</v>
      </c>
      <c r="I31" s="326">
        <f ca="1">F31+G31-H31</f>
        <v>0</v>
      </c>
      <c r="J31" s="326">
        <f t="shared" ca="1" si="11"/>
        <v>0</v>
      </c>
      <c r="K31" s="326">
        <f t="shared" ca="1" si="11"/>
        <v>0</v>
      </c>
      <c r="L31" s="326">
        <f t="shared" ca="1" si="11"/>
        <v>0</v>
      </c>
      <c r="M31" s="326">
        <f t="shared" ca="1" si="12"/>
        <v>0</v>
      </c>
      <c r="N31" s="326">
        <f ca="1">F31-J31</f>
        <v>0</v>
      </c>
      <c r="O31" s="326">
        <f t="shared" ca="1" si="13"/>
        <v>0</v>
      </c>
    </row>
    <row r="32" spans="2:15" hidden="1" x14ac:dyDescent="0.25">
      <c r="B32" s="333">
        <v>10</v>
      </c>
      <c r="C32" s="334" t="s">
        <v>740</v>
      </c>
      <c r="D32" s="335"/>
      <c r="E32" s="68"/>
      <c r="F32" s="326">
        <f ca="1">F349+F666</f>
        <v>0</v>
      </c>
      <c r="G32" s="326">
        <f t="shared" ca="1" si="11"/>
        <v>0</v>
      </c>
      <c r="H32" s="326">
        <f t="shared" ca="1" si="11"/>
        <v>0</v>
      </c>
      <c r="I32" s="326">
        <f ca="1">F32+G32-H32</f>
        <v>0</v>
      </c>
      <c r="J32" s="326">
        <f t="shared" ca="1" si="11"/>
        <v>0</v>
      </c>
      <c r="K32" s="326">
        <f t="shared" ca="1" si="11"/>
        <v>0</v>
      </c>
      <c r="L32" s="326">
        <f t="shared" ca="1" si="11"/>
        <v>0</v>
      </c>
      <c r="M32" s="326">
        <f t="shared" ca="1" si="12"/>
        <v>0</v>
      </c>
      <c r="N32" s="326">
        <f ca="1">F32-J32</f>
        <v>0</v>
      </c>
      <c r="O32" s="326">
        <f t="shared" ca="1" si="13"/>
        <v>0</v>
      </c>
    </row>
    <row r="33" spans="2:15" hidden="1" x14ac:dyDescent="0.25">
      <c r="B33" s="333">
        <v>11</v>
      </c>
      <c r="C33" s="334" t="s">
        <v>741</v>
      </c>
      <c r="D33" s="335"/>
      <c r="E33" s="68"/>
      <c r="F33" s="326">
        <f ca="1">F350+F667</f>
        <v>0</v>
      </c>
      <c r="G33" s="326">
        <f t="shared" ca="1" si="11"/>
        <v>0</v>
      </c>
      <c r="H33" s="326">
        <f t="shared" ca="1" si="11"/>
        <v>0</v>
      </c>
      <c r="I33" s="326">
        <f ca="1">F33+G33-H33</f>
        <v>0</v>
      </c>
      <c r="J33" s="326">
        <f t="shared" ca="1" si="11"/>
        <v>0</v>
      </c>
      <c r="K33" s="326">
        <f t="shared" ca="1" si="11"/>
        <v>0</v>
      </c>
      <c r="L33" s="326">
        <f t="shared" ca="1" si="11"/>
        <v>0</v>
      </c>
      <c r="M33" s="326">
        <f t="shared" ca="1" si="12"/>
        <v>0</v>
      </c>
      <c r="N33" s="326">
        <f ca="1">F33-J33</f>
        <v>0</v>
      </c>
      <c r="O33" s="326">
        <f t="shared" ca="1" si="13"/>
        <v>0</v>
      </c>
    </row>
    <row r="34" spans="2:15" hidden="1" x14ac:dyDescent="0.25">
      <c r="B34" s="333">
        <v>12</v>
      </c>
      <c r="C34" s="334" t="s">
        <v>742</v>
      </c>
      <c r="D34" s="335"/>
      <c r="E34" s="68"/>
      <c r="F34" s="326"/>
      <c r="G34" s="326"/>
      <c r="H34" s="326"/>
      <c r="I34" s="326"/>
      <c r="J34" s="326"/>
      <c r="K34" s="326"/>
      <c r="L34" s="326"/>
      <c r="M34" s="326"/>
      <c r="N34" s="326"/>
      <c r="O34" s="326"/>
    </row>
    <row r="35" spans="2:15" hidden="1" x14ac:dyDescent="0.25">
      <c r="B35" s="333"/>
      <c r="C35" s="336" t="s">
        <v>743</v>
      </c>
      <c r="D35" s="335"/>
      <c r="E35" s="68"/>
      <c r="F35" s="326">
        <f ca="1">F352+F669</f>
        <v>0</v>
      </c>
      <c r="G35" s="326">
        <f t="shared" ref="G35:L36" ca="1" si="14">G352+G669</f>
        <v>0</v>
      </c>
      <c r="H35" s="326">
        <f t="shared" ca="1" si="14"/>
        <v>0</v>
      </c>
      <c r="I35" s="326">
        <f ca="1">F35+G35-H35</f>
        <v>0</v>
      </c>
      <c r="J35" s="326">
        <f t="shared" ca="1" si="14"/>
        <v>0</v>
      </c>
      <c r="K35" s="326">
        <f t="shared" ca="1" si="14"/>
        <v>0</v>
      </c>
      <c r="L35" s="326">
        <f t="shared" ca="1" si="14"/>
        <v>0</v>
      </c>
      <c r="M35" s="326">
        <f t="shared" ca="1" si="12"/>
        <v>0</v>
      </c>
      <c r="N35" s="326">
        <f ca="1">F35-J35</f>
        <v>0</v>
      </c>
      <c r="O35" s="326">
        <f ca="1">I35-M35</f>
        <v>0</v>
      </c>
    </row>
    <row r="36" spans="2:15" hidden="1" x14ac:dyDescent="0.25">
      <c r="B36" s="333"/>
      <c r="C36" s="336" t="s">
        <v>744</v>
      </c>
      <c r="D36" s="335"/>
      <c r="E36" s="68"/>
      <c r="F36" s="326">
        <f ca="1">F353+F670</f>
        <v>0</v>
      </c>
      <c r="G36" s="326">
        <f t="shared" ca="1" si="14"/>
        <v>0</v>
      </c>
      <c r="H36" s="326">
        <f t="shared" ca="1" si="14"/>
        <v>0</v>
      </c>
      <c r="I36" s="326">
        <f ca="1">F36+G36-H36</f>
        <v>0</v>
      </c>
      <c r="J36" s="326">
        <f t="shared" ca="1" si="14"/>
        <v>0</v>
      </c>
      <c r="K36" s="326">
        <f t="shared" ca="1" si="14"/>
        <v>0</v>
      </c>
      <c r="L36" s="326">
        <f t="shared" ca="1" si="14"/>
        <v>0</v>
      </c>
      <c r="M36" s="326">
        <f t="shared" ca="1" si="12"/>
        <v>0</v>
      </c>
      <c r="N36" s="326">
        <f ca="1">F36-J36</f>
        <v>0</v>
      </c>
      <c r="O36" s="326">
        <f ca="1">I36-M36</f>
        <v>0</v>
      </c>
    </row>
    <row r="37" spans="2:15" hidden="1" x14ac:dyDescent="0.25">
      <c r="B37" s="333">
        <v>13</v>
      </c>
      <c r="C37" s="336"/>
      <c r="D37" s="335"/>
      <c r="E37" s="68"/>
      <c r="F37" s="326"/>
      <c r="G37" s="326"/>
      <c r="H37" s="326"/>
      <c r="I37" s="326"/>
      <c r="J37" s="326"/>
      <c r="K37" s="326"/>
      <c r="L37" s="326"/>
      <c r="M37" s="326"/>
      <c r="N37" s="326"/>
      <c r="O37" s="326"/>
    </row>
    <row r="38" spans="2:15" hidden="1" x14ac:dyDescent="0.25">
      <c r="B38" s="333"/>
      <c r="C38" s="336" t="s">
        <v>745</v>
      </c>
      <c r="D38" s="335"/>
      <c r="E38" s="68"/>
      <c r="F38" s="326">
        <f t="shared" ref="F38:L41" ca="1" si="15">F355+F672</f>
        <v>0</v>
      </c>
      <c r="G38" s="326">
        <f t="shared" ca="1" si="15"/>
        <v>0</v>
      </c>
      <c r="H38" s="326">
        <f t="shared" ca="1" si="15"/>
        <v>0</v>
      </c>
      <c r="I38" s="326">
        <f ca="1">F38+G38-H38</f>
        <v>0</v>
      </c>
      <c r="J38" s="326">
        <f t="shared" ca="1" si="15"/>
        <v>0</v>
      </c>
      <c r="K38" s="326">
        <f t="shared" ca="1" si="15"/>
        <v>0</v>
      </c>
      <c r="L38" s="326">
        <f t="shared" ca="1" si="15"/>
        <v>0</v>
      </c>
      <c r="M38" s="326">
        <f t="shared" ca="1" si="12"/>
        <v>0</v>
      </c>
      <c r="N38" s="326">
        <f ca="1">F38-J38</f>
        <v>0</v>
      </c>
      <c r="O38" s="326">
        <f ca="1">I38-M38</f>
        <v>0</v>
      </c>
    </row>
    <row r="39" spans="2:15" hidden="1" x14ac:dyDescent="0.25">
      <c r="B39" s="333"/>
      <c r="C39" s="336" t="s">
        <v>746</v>
      </c>
      <c r="D39" s="335"/>
      <c r="E39" s="68"/>
      <c r="F39" s="326">
        <f t="shared" ca="1" si="15"/>
        <v>0</v>
      </c>
      <c r="G39" s="326">
        <f t="shared" ca="1" si="15"/>
        <v>0</v>
      </c>
      <c r="H39" s="326">
        <f t="shared" ca="1" si="15"/>
        <v>0</v>
      </c>
      <c r="I39" s="326">
        <f ca="1">F39+G39-H39</f>
        <v>0</v>
      </c>
      <c r="J39" s="326">
        <f t="shared" ca="1" si="15"/>
        <v>0</v>
      </c>
      <c r="K39" s="326">
        <f t="shared" ca="1" si="15"/>
        <v>0</v>
      </c>
      <c r="L39" s="326">
        <f t="shared" ca="1" si="15"/>
        <v>0</v>
      </c>
      <c r="M39" s="326">
        <f t="shared" ca="1" si="12"/>
        <v>0</v>
      </c>
      <c r="N39" s="326">
        <f t="shared" ref="N39:N41" ca="1" si="16">F39-J39</f>
        <v>0</v>
      </c>
      <c r="O39" s="326">
        <f t="shared" ref="O39:O41" ca="1" si="17">I39-M39</f>
        <v>0</v>
      </c>
    </row>
    <row r="40" spans="2:15" hidden="1" x14ac:dyDescent="0.25">
      <c r="B40" s="333"/>
      <c r="C40" s="336" t="s">
        <v>747</v>
      </c>
      <c r="D40" s="335"/>
      <c r="E40" s="68"/>
      <c r="F40" s="326">
        <f t="shared" ca="1" si="15"/>
        <v>0</v>
      </c>
      <c r="G40" s="326">
        <f t="shared" ca="1" si="15"/>
        <v>0</v>
      </c>
      <c r="H40" s="326">
        <f t="shared" ca="1" si="15"/>
        <v>0</v>
      </c>
      <c r="I40" s="326">
        <f ca="1">F40+G40-H40</f>
        <v>0</v>
      </c>
      <c r="J40" s="326">
        <f t="shared" ca="1" si="15"/>
        <v>0</v>
      </c>
      <c r="K40" s="326">
        <f t="shared" ca="1" si="15"/>
        <v>0</v>
      </c>
      <c r="L40" s="326">
        <f t="shared" ca="1" si="15"/>
        <v>0</v>
      </c>
      <c r="M40" s="326">
        <f t="shared" ca="1" si="12"/>
        <v>0</v>
      </c>
      <c r="N40" s="326">
        <f t="shared" ca="1" si="16"/>
        <v>0</v>
      </c>
      <c r="O40" s="326">
        <f t="shared" ca="1" si="17"/>
        <v>0</v>
      </c>
    </row>
    <row r="41" spans="2:15" hidden="1" x14ac:dyDescent="0.25">
      <c r="B41" s="333"/>
      <c r="C41" s="336" t="s">
        <v>748</v>
      </c>
      <c r="D41" s="335"/>
      <c r="E41" s="68"/>
      <c r="F41" s="326">
        <f t="shared" ca="1" si="15"/>
        <v>0</v>
      </c>
      <c r="G41" s="326">
        <f t="shared" ca="1" si="15"/>
        <v>0</v>
      </c>
      <c r="H41" s="326">
        <f t="shared" ca="1" si="15"/>
        <v>0</v>
      </c>
      <c r="I41" s="326">
        <f ca="1">F41+G41-H41</f>
        <v>0</v>
      </c>
      <c r="J41" s="326">
        <f t="shared" ca="1" si="15"/>
        <v>0</v>
      </c>
      <c r="K41" s="326">
        <f t="shared" ca="1" si="15"/>
        <v>0</v>
      </c>
      <c r="L41" s="326">
        <f t="shared" ca="1" si="15"/>
        <v>0</v>
      </c>
      <c r="M41" s="326">
        <f t="shared" ca="1" si="12"/>
        <v>0</v>
      </c>
      <c r="N41" s="326">
        <f t="shared" ca="1" si="16"/>
        <v>0</v>
      </c>
      <c r="O41" s="326">
        <f t="shared" ca="1" si="17"/>
        <v>0</v>
      </c>
    </row>
    <row r="42" spans="2:15" hidden="1" x14ac:dyDescent="0.25">
      <c r="B42" s="333">
        <v>14</v>
      </c>
      <c r="C42" s="334" t="s">
        <v>749</v>
      </c>
      <c r="D42" s="335"/>
      <c r="E42" s="68"/>
      <c r="F42" s="326"/>
      <c r="G42" s="326"/>
      <c r="H42" s="326"/>
      <c r="I42" s="326"/>
      <c r="J42" s="326"/>
      <c r="K42" s="326"/>
      <c r="L42" s="326"/>
      <c r="M42" s="326"/>
      <c r="N42" s="326"/>
      <c r="O42" s="326"/>
    </row>
    <row r="43" spans="2:15" hidden="1" x14ac:dyDescent="0.25">
      <c r="B43" s="333"/>
      <c r="C43" s="336" t="s">
        <v>750</v>
      </c>
      <c r="D43" s="335"/>
      <c r="E43" s="68"/>
      <c r="F43" s="326">
        <f ca="1">F360+F677</f>
        <v>0</v>
      </c>
      <c r="G43" s="326">
        <f t="shared" ref="G43:L43" ca="1" si="18">G360+G677</f>
        <v>0</v>
      </c>
      <c r="H43" s="326">
        <f t="shared" ca="1" si="18"/>
        <v>0</v>
      </c>
      <c r="I43" s="326">
        <f t="shared" ref="I43:I48" ca="1" si="19">F43+G43-H43</f>
        <v>0</v>
      </c>
      <c r="J43" s="326">
        <f t="shared" ca="1" si="18"/>
        <v>0</v>
      </c>
      <c r="K43" s="326">
        <f t="shared" ca="1" si="18"/>
        <v>0</v>
      </c>
      <c r="L43" s="326">
        <f t="shared" ca="1" si="18"/>
        <v>0</v>
      </c>
      <c r="M43" s="326">
        <f t="shared" ca="1" si="12"/>
        <v>0</v>
      </c>
      <c r="N43" s="326">
        <f ca="1">F43-J43</f>
        <v>0</v>
      </c>
      <c r="O43" s="326">
        <f t="shared" ref="O43:O48" ca="1" si="20">I43-M43</f>
        <v>0</v>
      </c>
    </row>
    <row r="44" spans="2:15" hidden="1" x14ac:dyDescent="0.25">
      <c r="B44" s="333"/>
      <c r="C44" s="336" t="s">
        <v>751</v>
      </c>
      <c r="D44" s="335"/>
      <c r="E44" s="68"/>
      <c r="F44" s="326">
        <f t="shared" ref="F44:L48" ca="1" si="21">F361+F678</f>
        <v>0</v>
      </c>
      <c r="G44" s="326">
        <f t="shared" ca="1" si="21"/>
        <v>0</v>
      </c>
      <c r="H44" s="326">
        <f t="shared" ca="1" si="21"/>
        <v>0</v>
      </c>
      <c r="I44" s="326">
        <f t="shared" ca="1" si="19"/>
        <v>0</v>
      </c>
      <c r="J44" s="326">
        <f t="shared" ca="1" si="21"/>
        <v>0</v>
      </c>
      <c r="K44" s="326">
        <f t="shared" ca="1" si="21"/>
        <v>0</v>
      </c>
      <c r="L44" s="326">
        <f t="shared" ca="1" si="21"/>
        <v>0</v>
      </c>
      <c r="M44" s="326">
        <f t="shared" ca="1" si="12"/>
        <v>0</v>
      </c>
      <c r="N44" s="326">
        <f t="shared" ref="N44:N48" ca="1" si="22">F44-J44</f>
        <v>0</v>
      </c>
      <c r="O44" s="326">
        <f t="shared" ca="1" si="20"/>
        <v>0</v>
      </c>
    </row>
    <row r="45" spans="2:15" hidden="1" x14ac:dyDescent="0.25">
      <c r="B45" s="333"/>
      <c r="C45" s="336" t="s">
        <v>752</v>
      </c>
      <c r="D45" s="335"/>
      <c r="E45" s="68"/>
      <c r="F45" s="326">
        <f t="shared" ca="1" si="21"/>
        <v>0</v>
      </c>
      <c r="G45" s="326">
        <f t="shared" ca="1" si="21"/>
        <v>0</v>
      </c>
      <c r="H45" s="326">
        <f t="shared" ca="1" si="21"/>
        <v>0</v>
      </c>
      <c r="I45" s="326">
        <f t="shared" ca="1" si="19"/>
        <v>0</v>
      </c>
      <c r="J45" s="326">
        <f t="shared" ca="1" si="21"/>
        <v>0</v>
      </c>
      <c r="K45" s="326">
        <f t="shared" ca="1" si="21"/>
        <v>0</v>
      </c>
      <c r="L45" s="326">
        <f t="shared" ca="1" si="21"/>
        <v>0</v>
      </c>
      <c r="M45" s="326">
        <f t="shared" ca="1" si="12"/>
        <v>0</v>
      </c>
      <c r="N45" s="326">
        <f t="shared" ca="1" si="22"/>
        <v>0</v>
      </c>
      <c r="O45" s="326">
        <f t="shared" ca="1" si="20"/>
        <v>0</v>
      </c>
    </row>
    <row r="46" spans="2:15" hidden="1" x14ac:dyDescent="0.25">
      <c r="B46" s="333">
        <v>15</v>
      </c>
      <c r="C46" s="334" t="s">
        <v>753</v>
      </c>
      <c r="D46" s="335"/>
      <c r="E46" s="68"/>
      <c r="F46" s="326">
        <f t="shared" ca="1" si="21"/>
        <v>0</v>
      </c>
      <c r="G46" s="326">
        <f t="shared" ca="1" si="21"/>
        <v>0</v>
      </c>
      <c r="H46" s="326">
        <f t="shared" ca="1" si="21"/>
        <v>0</v>
      </c>
      <c r="I46" s="326">
        <f t="shared" ca="1" si="19"/>
        <v>0</v>
      </c>
      <c r="J46" s="326">
        <f t="shared" ca="1" si="21"/>
        <v>0</v>
      </c>
      <c r="K46" s="326">
        <f t="shared" ca="1" si="21"/>
        <v>0</v>
      </c>
      <c r="L46" s="326">
        <f t="shared" ca="1" si="21"/>
        <v>0</v>
      </c>
      <c r="M46" s="326">
        <f t="shared" ca="1" si="12"/>
        <v>0</v>
      </c>
      <c r="N46" s="326">
        <f t="shared" ca="1" si="22"/>
        <v>0</v>
      </c>
      <c r="O46" s="326">
        <f t="shared" ca="1" si="20"/>
        <v>0</v>
      </c>
    </row>
    <row r="47" spans="2:15" hidden="1" x14ac:dyDescent="0.25">
      <c r="B47" s="333">
        <v>16</v>
      </c>
      <c r="C47" s="334" t="s">
        <v>754</v>
      </c>
      <c r="D47" s="324"/>
      <c r="E47" s="68"/>
      <c r="F47" s="326">
        <f ca="1">F364+F681</f>
        <v>0</v>
      </c>
      <c r="G47" s="326">
        <f t="shared" ca="1" si="21"/>
        <v>0</v>
      </c>
      <c r="H47" s="326">
        <f t="shared" ca="1" si="21"/>
        <v>0</v>
      </c>
      <c r="I47" s="326">
        <f t="shared" ca="1" si="19"/>
        <v>0</v>
      </c>
      <c r="J47" s="326">
        <f t="shared" ca="1" si="21"/>
        <v>0</v>
      </c>
      <c r="K47" s="326">
        <f t="shared" ca="1" si="21"/>
        <v>0</v>
      </c>
      <c r="L47" s="326">
        <f t="shared" ca="1" si="21"/>
        <v>0</v>
      </c>
      <c r="M47" s="326">
        <f t="shared" ca="1" si="12"/>
        <v>0</v>
      </c>
      <c r="N47" s="326">
        <f t="shared" ca="1" si="22"/>
        <v>0</v>
      </c>
      <c r="O47" s="326">
        <f t="shared" ca="1" si="20"/>
        <v>0</v>
      </c>
    </row>
    <row r="48" spans="2:15" hidden="1" x14ac:dyDescent="0.25">
      <c r="B48" s="333">
        <v>17</v>
      </c>
      <c r="C48" s="334" t="s">
        <v>755</v>
      </c>
      <c r="D48" s="324"/>
      <c r="E48" s="74"/>
      <c r="F48" s="326">
        <f ca="1">F365+F682</f>
        <v>0</v>
      </c>
      <c r="G48" s="326">
        <f t="shared" ca="1" si="21"/>
        <v>0</v>
      </c>
      <c r="H48" s="326">
        <f t="shared" ca="1" si="21"/>
        <v>0</v>
      </c>
      <c r="I48" s="326">
        <f t="shared" ca="1" si="19"/>
        <v>0</v>
      </c>
      <c r="J48" s="326">
        <f t="shared" ca="1" si="21"/>
        <v>0</v>
      </c>
      <c r="K48" s="326">
        <f t="shared" ca="1" si="21"/>
        <v>0</v>
      </c>
      <c r="L48" s="326">
        <f t="shared" ca="1" si="21"/>
        <v>0</v>
      </c>
      <c r="M48" s="326">
        <f t="shared" ca="1" si="12"/>
        <v>0</v>
      </c>
      <c r="N48" s="326">
        <f t="shared" ca="1" si="22"/>
        <v>0</v>
      </c>
      <c r="O48" s="326">
        <f t="shared" ca="1" si="20"/>
        <v>0</v>
      </c>
    </row>
    <row r="49" spans="2:15" ht="14.5" hidden="1" thickBot="1" x14ac:dyDescent="0.3">
      <c r="B49" s="337"/>
      <c r="C49" s="338" t="s">
        <v>90</v>
      </c>
      <c r="D49" s="338"/>
      <c r="E49" s="339"/>
      <c r="F49" s="340">
        <f t="shared" ref="F49:O49" ca="1" si="23">SUM(F9:F48)</f>
        <v>0</v>
      </c>
      <c r="G49" s="340">
        <f t="shared" ca="1" si="23"/>
        <v>0</v>
      </c>
      <c r="H49" s="340">
        <f t="shared" ca="1" si="23"/>
        <v>0</v>
      </c>
      <c r="I49" s="340">
        <f t="shared" ca="1" si="23"/>
        <v>0</v>
      </c>
      <c r="J49" s="340">
        <f t="shared" ca="1" si="23"/>
        <v>0</v>
      </c>
      <c r="K49" s="340">
        <f t="shared" ca="1" si="23"/>
        <v>0</v>
      </c>
      <c r="L49" s="340">
        <f t="shared" ca="1" si="23"/>
        <v>0</v>
      </c>
      <c r="M49" s="340">
        <f t="shared" ca="1" si="23"/>
        <v>0</v>
      </c>
      <c r="N49" s="340">
        <f ca="1">SUM(N9:N48)</f>
        <v>0</v>
      </c>
      <c r="O49" s="341">
        <f t="shared" ca="1" si="23"/>
        <v>0</v>
      </c>
    </row>
    <row r="50" spans="2:15" ht="14.5" thickBot="1" x14ac:dyDescent="0.3"/>
    <row r="51" spans="2:15" x14ac:dyDescent="0.25">
      <c r="B51" s="1094" t="s">
        <v>708</v>
      </c>
      <c r="C51" s="1095"/>
      <c r="D51" s="1095"/>
      <c r="E51" s="1095"/>
      <c r="F51" s="1095"/>
      <c r="G51" s="1095"/>
      <c r="H51" s="1095"/>
      <c r="I51" s="1095"/>
      <c r="J51" s="1095"/>
      <c r="K51" s="1095"/>
      <c r="L51" s="1095"/>
      <c r="M51" s="1095"/>
      <c r="N51" s="1095"/>
      <c r="O51" s="1096"/>
    </row>
    <row r="52" spans="2:15" ht="14.15" customHeight="1" x14ac:dyDescent="0.25">
      <c r="B52" s="1079" t="s">
        <v>513</v>
      </c>
      <c r="C52" s="1080" t="s">
        <v>620</v>
      </c>
      <c r="D52" s="1082" t="s">
        <v>621</v>
      </c>
      <c r="E52" s="1082" t="s">
        <v>622</v>
      </c>
      <c r="F52" s="1082" t="s">
        <v>623</v>
      </c>
      <c r="G52" s="1082"/>
      <c r="H52" s="1082"/>
      <c r="I52" s="1082"/>
      <c r="J52" s="1082" t="s">
        <v>624</v>
      </c>
      <c r="K52" s="1082"/>
      <c r="L52" s="1082"/>
      <c r="M52" s="1082"/>
      <c r="N52" s="1082" t="s">
        <v>625</v>
      </c>
      <c r="O52" s="1083"/>
    </row>
    <row r="53" spans="2:15" ht="56.5" thickBot="1" x14ac:dyDescent="0.3">
      <c r="B53" s="1097"/>
      <c r="C53" s="1098"/>
      <c r="D53" s="1099"/>
      <c r="E53" s="1099"/>
      <c r="F53" s="342" t="s">
        <v>626</v>
      </c>
      <c r="G53" s="342" t="s">
        <v>627</v>
      </c>
      <c r="H53" s="342" t="s">
        <v>628</v>
      </c>
      <c r="I53" s="342" t="s">
        <v>629</v>
      </c>
      <c r="J53" s="342" t="s">
        <v>630</v>
      </c>
      <c r="K53" s="342" t="s">
        <v>627</v>
      </c>
      <c r="L53" s="342" t="s">
        <v>631</v>
      </c>
      <c r="M53" s="342" t="s">
        <v>632</v>
      </c>
      <c r="N53" s="342" t="s">
        <v>626</v>
      </c>
      <c r="O53" s="343" t="s">
        <v>629</v>
      </c>
    </row>
    <row r="54" spans="2:15" x14ac:dyDescent="0.25">
      <c r="B54" s="322">
        <v>1</v>
      </c>
      <c r="C54" s="344" t="s">
        <v>633</v>
      </c>
      <c r="D54" s="345"/>
      <c r="E54" s="346"/>
      <c r="F54" s="326">
        <f>'[50]Voltage wise FA from SAP'!$P$31</f>
        <v>8.64</v>
      </c>
      <c r="G54" s="326">
        <f>'[50]GFA &amp; Dep-MYT 5th Control'!$L$39</f>
        <v>28.654474166067143</v>
      </c>
      <c r="H54" s="326">
        <f t="shared" ref="H54:L55" ca="1" si="24">H371+H688</f>
        <v>0</v>
      </c>
      <c r="I54" s="326">
        <f ca="1">F54+G54-H54</f>
        <v>37.294474166067147</v>
      </c>
      <c r="J54" s="326">
        <f>'[50]Voltage wise FA from SAP'!$S$31</f>
        <v>4.8990620000015639E-3</v>
      </c>
      <c r="K54" s="326">
        <f>'[50]GFA &amp; Dep-MYT 5th Control'!$D$172</f>
        <v>0</v>
      </c>
      <c r="L54" s="326">
        <f t="shared" ca="1" si="24"/>
        <v>0</v>
      </c>
      <c r="M54" s="326">
        <f ca="1">J54+K54-L54</f>
        <v>4.8990620000015639E-3</v>
      </c>
      <c r="N54" s="326">
        <f>F54-J54</f>
        <v>8.635100937999999</v>
      </c>
      <c r="O54" s="326">
        <f ca="1">I54-M54</f>
        <v>37.289575104067147</v>
      </c>
    </row>
    <row r="55" spans="2:15" x14ac:dyDescent="0.25">
      <c r="B55" s="322">
        <v>2</v>
      </c>
      <c r="C55" s="344" t="s">
        <v>718</v>
      </c>
      <c r="D55" s="324"/>
      <c r="E55" s="325"/>
      <c r="F55" s="326">
        <v>0</v>
      </c>
      <c r="G55" s="326">
        <v>0</v>
      </c>
      <c r="H55" s="326">
        <f t="shared" ca="1" si="24"/>
        <v>0</v>
      </c>
      <c r="I55" s="326">
        <f ca="1">F55+G55-H55</f>
        <v>0</v>
      </c>
      <c r="J55" s="326">
        <f t="shared" ca="1" si="24"/>
        <v>0</v>
      </c>
      <c r="K55" s="326">
        <f t="shared" ca="1" si="24"/>
        <v>0</v>
      </c>
      <c r="L55" s="326">
        <f t="shared" ca="1" si="24"/>
        <v>0</v>
      </c>
      <c r="M55" s="326">
        <f ca="1">J55+K55-L55</f>
        <v>0</v>
      </c>
      <c r="N55" s="326">
        <f ca="1">F55-J55</f>
        <v>0</v>
      </c>
      <c r="O55" s="326">
        <f ca="1">I55-M55</f>
        <v>0</v>
      </c>
    </row>
    <row r="56" spans="2:15" x14ac:dyDescent="0.25">
      <c r="B56" s="322">
        <v>3</v>
      </c>
      <c r="C56" s="347" t="s">
        <v>719</v>
      </c>
      <c r="D56" s="324"/>
      <c r="E56" s="68"/>
      <c r="F56" s="326"/>
      <c r="G56" s="326"/>
      <c r="H56" s="326"/>
      <c r="I56" s="326"/>
      <c r="J56" s="326"/>
      <c r="K56" s="326"/>
      <c r="L56" s="326"/>
      <c r="M56" s="326"/>
      <c r="N56" s="326"/>
      <c r="O56" s="326"/>
    </row>
    <row r="57" spans="2:15" x14ac:dyDescent="0.25">
      <c r="B57" s="322"/>
      <c r="C57" s="328" t="s">
        <v>720</v>
      </c>
      <c r="D57" s="324"/>
      <c r="E57" s="68"/>
      <c r="F57" s="326">
        <f>'[50]Voltage wise FA from SAP'!$P$32</f>
        <v>374.22</v>
      </c>
      <c r="G57" s="326">
        <f>'[50]GFA &amp; Dep-MYT 5th Control'!$L$38</f>
        <v>26.702908082216325</v>
      </c>
      <c r="H57" s="326">
        <f t="shared" ref="H57:L57" ca="1" si="25">H374+H691</f>
        <v>0</v>
      </c>
      <c r="I57" s="326">
        <f ca="1">F57+G57-H57</f>
        <v>400.92290808221634</v>
      </c>
      <c r="J57" s="326">
        <f>'[50]Voltage wise FA from SAP'!$S$32</f>
        <v>118.90263019700001</v>
      </c>
      <c r="K57" s="326">
        <f>'[50]GFA &amp; Dep-MYT 5th Control'!$D$173</f>
        <v>20.350271810616622</v>
      </c>
      <c r="L57" s="326">
        <f t="shared" ca="1" si="25"/>
        <v>0</v>
      </c>
      <c r="M57" s="326">
        <f ca="1">J57+K57-L57</f>
        <v>139.25290200761663</v>
      </c>
      <c r="N57" s="326">
        <f>F57-J57</f>
        <v>255.31736980300002</v>
      </c>
      <c r="O57" s="326">
        <f ca="1">I57-M57</f>
        <v>261.67000607459971</v>
      </c>
    </row>
    <row r="58" spans="2:15" x14ac:dyDescent="0.25">
      <c r="B58" s="322"/>
      <c r="C58" s="328" t="s">
        <v>721</v>
      </c>
      <c r="D58" s="324"/>
      <c r="E58" s="68"/>
      <c r="F58" s="326">
        <f ca="1">F375+F692</f>
        <v>0</v>
      </c>
      <c r="G58" s="326">
        <f t="shared" ref="G58:L60" ca="1" si="26">G375+G692</f>
        <v>0</v>
      </c>
      <c r="H58" s="326">
        <f t="shared" ca="1" si="26"/>
        <v>0</v>
      </c>
      <c r="I58" s="326">
        <f ca="1">F58+G58-H58</f>
        <v>0</v>
      </c>
      <c r="J58" s="326">
        <f t="shared" ca="1" si="26"/>
        <v>0</v>
      </c>
      <c r="K58" s="326">
        <f t="shared" ca="1" si="26"/>
        <v>0</v>
      </c>
      <c r="L58" s="326">
        <f t="shared" ca="1" si="26"/>
        <v>0</v>
      </c>
      <c r="M58" s="326">
        <f ca="1">J58+K58-L58</f>
        <v>0</v>
      </c>
      <c r="N58" s="326">
        <f t="shared" ref="N58:N59" ca="1" si="27">F58-J58</f>
        <v>0</v>
      </c>
      <c r="O58" s="326">
        <f t="shared" ref="O58:O59" ca="1" si="28">I58-M58</f>
        <v>0</v>
      </c>
    </row>
    <row r="59" spans="2:15" x14ac:dyDescent="0.25">
      <c r="B59" s="322"/>
      <c r="C59" s="328" t="s">
        <v>722</v>
      </c>
      <c r="D59" s="324"/>
      <c r="E59" s="68"/>
      <c r="F59" s="326">
        <f ca="1">F376+F693</f>
        <v>0</v>
      </c>
      <c r="G59" s="326">
        <f t="shared" ca="1" si="26"/>
        <v>0</v>
      </c>
      <c r="H59" s="326">
        <f t="shared" ca="1" si="26"/>
        <v>0</v>
      </c>
      <c r="I59" s="326">
        <f ca="1">F59+G59-H59</f>
        <v>0</v>
      </c>
      <c r="J59" s="326">
        <f t="shared" ca="1" si="26"/>
        <v>0</v>
      </c>
      <c r="K59" s="326">
        <f t="shared" ca="1" si="26"/>
        <v>0</v>
      </c>
      <c r="L59" s="326">
        <f t="shared" ca="1" si="26"/>
        <v>0</v>
      </c>
      <c r="M59" s="326">
        <f ca="1">J59+K59-L59</f>
        <v>0</v>
      </c>
      <c r="N59" s="326">
        <f t="shared" ca="1" si="27"/>
        <v>0</v>
      </c>
      <c r="O59" s="326">
        <f t="shared" ca="1" si="28"/>
        <v>0</v>
      </c>
    </row>
    <row r="60" spans="2:15" x14ac:dyDescent="0.25">
      <c r="B60" s="322"/>
      <c r="C60" s="328" t="s">
        <v>723</v>
      </c>
      <c r="D60" s="324"/>
      <c r="E60" s="68"/>
      <c r="F60" s="326">
        <f>'[50]Voltage wise FA from SAP'!$P$35</f>
        <v>221.08</v>
      </c>
      <c r="G60" s="326">
        <f>0</f>
        <v>0</v>
      </c>
      <c r="H60" s="326">
        <f t="shared" ca="1" si="26"/>
        <v>0</v>
      </c>
      <c r="I60" s="326">
        <f ca="1">F60+G60-H60</f>
        <v>221.08</v>
      </c>
      <c r="J60" s="326">
        <f>'[50]Voltage wise FA from SAP'!$S$35</f>
        <v>44.41344508100002</v>
      </c>
      <c r="K60" s="326">
        <f>'[50]GFA &amp; Dep-MYT 5th Control'!$D$176</f>
        <v>0</v>
      </c>
      <c r="L60" s="326">
        <f t="shared" ca="1" si="26"/>
        <v>0</v>
      </c>
      <c r="M60" s="326">
        <f ca="1">J60+K60-L60</f>
        <v>44.41344508100002</v>
      </c>
      <c r="N60" s="326">
        <f>F60-J60</f>
        <v>176.66655491899999</v>
      </c>
      <c r="O60" s="326">
        <f ca="1">I60-M60</f>
        <v>176.66655491899999</v>
      </c>
    </row>
    <row r="61" spans="2:15" x14ac:dyDescent="0.25">
      <c r="B61" s="322">
        <v>4</v>
      </c>
      <c r="C61" s="323" t="s">
        <v>724</v>
      </c>
      <c r="D61" s="324"/>
      <c r="E61" s="68"/>
      <c r="F61" s="326"/>
      <c r="G61" s="326"/>
      <c r="H61" s="326"/>
      <c r="I61" s="326"/>
      <c r="J61" s="326"/>
      <c r="K61" s="326"/>
      <c r="L61" s="326"/>
      <c r="M61" s="326"/>
      <c r="N61" s="326"/>
      <c r="O61" s="326"/>
    </row>
    <row r="62" spans="2:15" x14ac:dyDescent="0.25">
      <c r="B62" s="322"/>
      <c r="C62" s="329" t="s">
        <v>725</v>
      </c>
      <c r="D62" s="324"/>
      <c r="E62" s="68"/>
      <c r="F62" s="326">
        <f>'[50]Voltage wise FA from SAP'!$P$36</f>
        <v>8986.8799999999992</v>
      </c>
      <c r="G62" s="326">
        <f>'[50]GFA &amp; Dep-MYT 5th Control'!$L$34</f>
        <v>638.16624988484682</v>
      </c>
      <c r="H62" s="326">
        <f t="shared" ref="H62:L62" ca="1" si="29">H379+H696</f>
        <v>0</v>
      </c>
      <c r="I62" s="326">
        <f ca="1">F62+G62-H62</f>
        <v>9625.0462498848465</v>
      </c>
      <c r="J62" s="326">
        <f>'[50]Voltage wise FA from SAP'!$S$36</f>
        <v>4735.3324336609994</v>
      </c>
      <c r="K62" s="326">
        <f>SUM('[50]GFA &amp; Dep-MYT 5th Control'!$D$178:$D$180)</f>
        <v>379.33432689432539</v>
      </c>
      <c r="L62" s="326">
        <f t="shared" ca="1" si="29"/>
        <v>0</v>
      </c>
      <c r="M62" s="326">
        <f ca="1">J62+K62-L62</f>
        <v>5114.6667605553248</v>
      </c>
      <c r="N62" s="326">
        <f>F62-J62</f>
        <v>4251.5475663389998</v>
      </c>
      <c r="O62" s="326">
        <f t="shared" ref="O62" ca="1" si="30">I62-M62</f>
        <v>4510.3794893295217</v>
      </c>
    </row>
    <row r="63" spans="2:15" x14ac:dyDescent="0.25">
      <c r="B63" s="322"/>
      <c r="C63" s="323" t="s">
        <v>726</v>
      </c>
      <c r="D63" s="324"/>
      <c r="E63" s="68"/>
      <c r="F63" s="326"/>
      <c r="G63" s="326"/>
      <c r="H63" s="326"/>
      <c r="I63" s="326"/>
      <c r="J63" s="326"/>
      <c r="K63" s="326"/>
      <c r="L63" s="326"/>
      <c r="M63" s="326"/>
      <c r="N63" s="326"/>
      <c r="O63" s="326"/>
    </row>
    <row r="64" spans="2:15" x14ac:dyDescent="0.25">
      <c r="B64" s="322"/>
      <c r="C64" s="329" t="s">
        <v>727</v>
      </c>
      <c r="D64" s="324"/>
      <c r="E64" s="68"/>
      <c r="F64" s="326">
        <f ca="1">F381+F698</f>
        <v>0</v>
      </c>
      <c r="G64" s="326">
        <f t="shared" ref="G64:L65" ca="1" si="31">G381+G698</f>
        <v>0</v>
      </c>
      <c r="H64" s="326">
        <f t="shared" ca="1" si="31"/>
        <v>0</v>
      </c>
      <c r="I64" s="326">
        <f ca="1">F64+G64-H64</f>
        <v>0</v>
      </c>
      <c r="J64" s="326">
        <f t="shared" ca="1" si="31"/>
        <v>0</v>
      </c>
      <c r="K64" s="326">
        <f t="shared" ca="1" si="31"/>
        <v>0</v>
      </c>
      <c r="L64" s="326">
        <f t="shared" ca="1" si="31"/>
        <v>0</v>
      </c>
      <c r="M64" s="326">
        <f t="shared" ref="M64:M65" ca="1" si="32">J64+K64-L64</f>
        <v>0</v>
      </c>
      <c r="N64" s="326">
        <f ca="1">F64-J64</f>
        <v>0</v>
      </c>
      <c r="O64" s="326">
        <f ca="1">I64-M64</f>
        <v>0</v>
      </c>
    </row>
    <row r="65" spans="2:15" x14ac:dyDescent="0.25">
      <c r="B65" s="322"/>
      <c r="C65" s="329" t="s">
        <v>728</v>
      </c>
      <c r="D65" s="324"/>
      <c r="E65" s="68"/>
      <c r="F65" s="326">
        <f ca="1">F382+F699</f>
        <v>0</v>
      </c>
      <c r="G65" s="326">
        <f t="shared" ca="1" si="31"/>
        <v>0</v>
      </c>
      <c r="H65" s="326">
        <f t="shared" ca="1" si="31"/>
        <v>0</v>
      </c>
      <c r="I65" s="326">
        <f ca="1">F65+G65-H65</f>
        <v>0</v>
      </c>
      <c r="J65" s="326">
        <f t="shared" ca="1" si="31"/>
        <v>0</v>
      </c>
      <c r="K65" s="326">
        <f t="shared" ca="1" si="31"/>
        <v>0</v>
      </c>
      <c r="L65" s="326">
        <f t="shared" ca="1" si="31"/>
        <v>0</v>
      </c>
      <c r="M65" s="326">
        <f t="shared" ca="1" si="32"/>
        <v>0</v>
      </c>
      <c r="N65" s="326">
        <f ca="1">F65-J65</f>
        <v>0</v>
      </c>
      <c r="O65" s="326">
        <f t="shared" ref="O65" ca="1" si="33">I65-M65</f>
        <v>0</v>
      </c>
    </row>
    <row r="66" spans="2:15" x14ac:dyDescent="0.25">
      <c r="B66" s="322">
        <v>5</v>
      </c>
      <c r="C66" s="323" t="s">
        <v>729</v>
      </c>
      <c r="D66" s="324"/>
      <c r="E66" s="68"/>
      <c r="F66" s="330"/>
      <c r="G66" s="330"/>
      <c r="H66" s="330"/>
      <c r="I66" s="330"/>
      <c r="J66" s="330"/>
      <c r="K66" s="330"/>
      <c r="L66" s="330"/>
      <c r="M66" s="330"/>
      <c r="N66" s="330"/>
      <c r="O66" s="330"/>
    </row>
    <row r="67" spans="2:15" x14ac:dyDescent="0.25">
      <c r="B67" s="322"/>
      <c r="C67" s="329" t="s">
        <v>730</v>
      </c>
      <c r="D67" s="324"/>
      <c r="E67" s="68"/>
      <c r="F67" s="326">
        <f t="shared" ref="F67:L72" ca="1" si="34">F384+F701</f>
        <v>0</v>
      </c>
      <c r="G67" s="326">
        <f t="shared" ca="1" si="34"/>
        <v>0</v>
      </c>
      <c r="H67" s="326">
        <f t="shared" ca="1" si="34"/>
        <v>0</v>
      </c>
      <c r="I67" s="326">
        <f t="shared" ref="I67:I72" ca="1" si="35">F67+G67-H67</f>
        <v>0</v>
      </c>
      <c r="J67" s="326">
        <f t="shared" ca="1" si="34"/>
        <v>0</v>
      </c>
      <c r="K67" s="326">
        <f t="shared" ca="1" si="34"/>
        <v>0</v>
      </c>
      <c r="L67" s="326">
        <f t="shared" ca="1" si="34"/>
        <v>0</v>
      </c>
      <c r="M67" s="326">
        <f t="shared" ref="M67:M72" ca="1" si="36">J67+K67-L67</f>
        <v>0</v>
      </c>
      <c r="N67" s="326">
        <f ca="1">F67-J67</f>
        <v>0</v>
      </c>
      <c r="O67" s="326">
        <f ca="1">I67-M67</f>
        <v>0</v>
      </c>
    </row>
    <row r="68" spans="2:15" x14ac:dyDescent="0.25">
      <c r="B68" s="322"/>
      <c r="C68" s="329" t="s">
        <v>731</v>
      </c>
      <c r="D68" s="324"/>
      <c r="E68" s="68"/>
      <c r="F68" s="326">
        <f t="shared" ca="1" si="34"/>
        <v>0</v>
      </c>
      <c r="G68" s="326">
        <f t="shared" ca="1" si="34"/>
        <v>0</v>
      </c>
      <c r="H68" s="326">
        <f t="shared" ca="1" si="34"/>
        <v>0</v>
      </c>
      <c r="I68" s="326">
        <f t="shared" ca="1" si="35"/>
        <v>0</v>
      </c>
      <c r="J68" s="326">
        <f t="shared" ca="1" si="34"/>
        <v>0</v>
      </c>
      <c r="K68" s="326">
        <f t="shared" ca="1" si="34"/>
        <v>0</v>
      </c>
      <c r="L68" s="326">
        <f t="shared" ca="1" si="34"/>
        <v>0</v>
      </c>
      <c r="M68" s="326">
        <f t="shared" ca="1" si="36"/>
        <v>0</v>
      </c>
      <c r="N68" s="326">
        <f t="shared" ref="N68:N72" ca="1" si="37">F68-J68</f>
        <v>0</v>
      </c>
      <c r="O68" s="326">
        <f t="shared" ref="O68:O72" ca="1" si="38">I68-M68</f>
        <v>0</v>
      </c>
    </row>
    <row r="69" spans="2:15" x14ac:dyDescent="0.25">
      <c r="B69" s="322"/>
      <c r="C69" s="329" t="s">
        <v>732</v>
      </c>
      <c r="D69" s="324"/>
      <c r="E69" s="68"/>
      <c r="F69" s="326">
        <f t="shared" ca="1" si="34"/>
        <v>0</v>
      </c>
      <c r="G69" s="326">
        <f t="shared" ca="1" si="34"/>
        <v>0</v>
      </c>
      <c r="H69" s="326">
        <f t="shared" ca="1" si="34"/>
        <v>0</v>
      </c>
      <c r="I69" s="326">
        <f t="shared" ca="1" si="35"/>
        <v>0</v>
      </c>
      <c r="J69" s="326">
        <f t="shared" ca="1" si="34"/>
        <v>0</v>
      </c>
      <c r="K69" s="326">
        <f t="shared" ca="1" si="34"/>
        <v>0</v>
      </c>
      <c r="L69" s="326">
        <f t="shared" ca="1" si="34"/>
        <v>0</v>
      </c>
      <c r="M69" s="326">
        <f t="shared" ca="1" si="36"/>
        <v>0</v>
      </c>
      <c r="N69" s="326">
        <f t="shared" ca="1" si="37"/>
        <v>0</v>
      </c>
      <c r="O69" s="326">
        <f t="shared" ca="1" si="38"/>
        <v>0</v>
      </c>
    </row>
    <row r="70" spans="2:15" x14ac:dyDescent="0.25">
      <c r="B70" s="322"/>
      <c r="C70" s="329" t="s">
        <v>733</v>
      </c>
      <c r="D70" s="324"/>
      <c r="E70" s="68"/>
      <c r="F70" s="326">
        <f t="shared" ca="1" si="34"/>
        <v>0</v>
      </c>
      <c r="G70" s="326">
        <f t="shared" ca="1" si="34"/>
        <v>0</v>
      </c>
      <c r="H70" s="326">
        <f t="shared" ca="1" si="34"/>
        <v>0</v>
      </c>
      <c r="I70" s="326">
        <f t="shared" ca="1" si="35"/>
        <v>0</v>
      </c>
      <c r="J70" s="326">
        <f t="shared" ca="1" si="34"/>
        <v>0</v>
      </c>
      <c r="K70" s="326">
        <f t="shared" ca="1" si="34"/>
        <v>0</v>
      </c>
      <c r="L70" s="326">
        <f t="shared" ca="1" si="34"/>
        <v>0</v>
      </c>
      <c r="M70" s="326">
        <f t="shared" ca="1" si="36"/>
        <v>0</v>
      </c>
      <c r="N70" s="326">
        <f t="shared" ca="1" si="37"/>
        <v>0</v>
      </c>
      <c r="O70" s="326">
        <f t="shared" ca="1" si="38"/>
        <v>0</v>
      </c>
    </row>
    <row r="71" spans="2:15" x14ac:dyDescent="0.25">
      <c r="B71" s="322">
        <v>6</v>
      </c>
      <c r="C71" s="323" t="s">
        <v>734</v>
      </c>
      <c r="D71" s="324"/>
      <c r="E71" s="68"/>
      <c r="F71" s="326">
        <f t="shared" ca="1" si="34"/>
        <v>0</v>
      </c>
      <c r="G71" s="326">
        <f t="shared" ca="1" si="34"/>
        <v>0</v>
      </c>
      <c r="H71" s="326">
        <f t="shared" ca="1" si="34"/>
        <v>0</v>
      </c>
      <c r="I71" s="326">
        <f t="shared" ca="1" si="35"/>
        <v>0</v>
      </c>
      <c r="J71" s="326">
        <f t="shared" ca="1" si="34"/>
        <v>0</v>
      </c>
      <c r="K71" s="326">
        <f t="shared" ca="1" si="34"/>
        <v>0</v>
      </c>
      <c r="L71" s="326">
        <f t="shared" ca="1" si="34"/>
        <v>0</v>
      </c>
      <c r="M71" s="326">
        <f t="shared" ca="1" si="36"/>
        <v>0</v>
      </c>
      <c r="N71" s="326">
        <f t="shared" ca="1" si="37"/>
        <v>0</v>
      </c>
      <c r="O71" s="326">
        <f t="shared" ca="1" si="38"/>
        <v>0</v>
      </c>
    </row>
    <row r="72" spans="2:15" x14ac:dyDescent="0.25">
      <c r="B72" s="322">
        <v>7</v>
      </c>
      <c r="C72" s="323" t="s">
        <v>735</v>
      </c>
      <c r="D72" s="324"/>
      <c r="E72" s="68"/>
      <c r="F72" s="326">
        <f t="shared" ca="1" si="34"/>
        <v>0</v>
      </c>
      <c r="G72" s="326">
        <f t="shared" ca="1" si="34"/>
        <v>0</v>
      </c>
      <c r="H72" s="326">
        <f t="shared" ca="1" si="34"/>
        <v>0</v>
      </c>
      <c r="I72" s="326">
        <f t="shared" ca="1" si="35"/>
        <v>0</v>
      </c>
      <c r="J72" s="326">
        <f t="shared" ca="1" si="34"/>
        <v>0</v>
      </c>
      <c r="K72" s="326">
        <f t="shared" ca="1" si="34"/>
        <v>0</v>
      </c>
      <c r="L72" s="326">
        <f t="shared" ca="1" si="34"/>
        <v>0</v>
      </c>
      <c r="M72" s="326">
        <f t="shared" ca="1" si="36"/>
        <v>0</v>
      </c>
      <c r="N72" s="326">
        <f t="shared" ca="1" si="37"/>
        <v>0</v>
      </c>
      <c r="O72" s="326">
        <f t="shared" ca="1" si="38"/>
        <v>0</v>
      </c>
    </row>
    <row r="73" spans="2:15" x14ac:dyDescent="0.25">
      <c r="B73" s="322">
        <v>8</v>
      </c>
      <c r="C73" s="323" t="s">
        <v>736</v>
      </c>
      <c r="D73" s="324"/>
      <c r="E73" s="68"/>
      <c r="F73" s="326"/>
      <c r="G73" s="326"/>
      <c r="H73" s="326"/>
      <c r="I73" s="326"/>
      <c r="J73" s="326"/>
      <c r="K73" s="326"/>
      <c r="L73" s="326"/>
      <c r="M73" s="326"/>
      <c r="N73" s="326"/>
      <c r="O73" s="326"/>
    </row>
    <row r="74" spans="2:15" x14ac:dyDescent="0.25">
      <c r="B74" s="322"/>
      <c r="C74" s="329" t="s">
        <v>737</v>
      </c>
      <c r="D74" s="324"/>
      <c r="E74" s="68"/>
      <c r="F74" s="326">
        <f>'[50]Voltage wise FA from SAP'!$P$40</f>
        <v>8680.09</v>
      </c>
      <c r="G74" s="326">
        <f>'[50]GFA &amp; Dep-MYT 5th Control'!$L$35</f>
        <v>719.95173868515928</v>
      </c>
      <c r="H74" s="326">
        <f t="shared" ref="H74:L74" ca="1" si="39">H391+H708</f>
        <v>0</v>
      </c>
      <c r="I74" s="326">
        <f t="shared" ref="I74:I78" ca="1" si="40">F74+G74-H74</f>
        <v>9400.0417386851586</v>
      </c>
      <c r="J74" s="326">
        <f>'[50]Voltage wise FA from SAP'!$S$40</f>
        <v>4126.22608089</v>
      </c>
      <c r="K74" s="326">
        <f>SUM('[50]GFA &amp; Dep-MYT 5th Control'!$D$187:$D$189)</f>
        <v>377.95223145564916</v>
      </c>
      <c r="L74" s="326">
        <f t="shared" ca="1" si="39"/>
        <v>0</v>
      </c>
      <c r="M74" s="326">
        <f ca="1">J74+K74-L74</f>
        <v>4504.1783123456489</v>
      </c>
      <c r="N74" s="326">
        <f t="shared" ref="N74:N77" si="41">F74-J74</f>
        <v>4553.8639191100001</v>
      </c>
      <c r="O74" s="326">
        <f t="shared" ref="O74:O77" ca="1" si="42">I74-M74</f>
        <v>4895.8634263395097</v>
      </c>
    </row>
    <row r="75" spans="2:15" x14ac:dyDescent="0.25">
      <c r="B75" s="322"/>
      <c r="C75" s="329" t="s">
        <v>756</v>
      </c>
      <c r="D75" s="324"/>
      <c r="E75" s="68"/>
      <c r="F75" s="326">
        <f ca="1">F392+F709</f>
        <v>0</v>
      </c>
      <c r="G75" s="326">
        <f t="shared" ref="G75:L77" ca="1" si="43">G392+G709</f>
        <v>0</v>
      </c>
      <c r="H75" s="326">
        <f t="shared" ca="1" si="43"/>
        <v>0</v>
      </c>
      <c r="I75" s="326">
        <f t="shared" ca="1" si="40"/>
        <v>0</v>
      </c>
      <c r="J75" s="326">
        <f t="shared" ca="1" si="43"/>
        <v>0</v>
      </c>
      <c r="K75" s="326">
        <f t="shared" ca="1" si="43"/>
        <v>0</v>
      </c>
      <c r="L75" s="326">
        <f t="shared" ca="1" si="43"/>
        <v>0</v>
      </c>
      <c r="M75" s="326">
        <f t="shared" ref="M75:M76" ca="1" si="44">J75+K75-L75</f>
        <v>0</v>
      </c>
      <c r="N75" s="326">
        <f t="shared" ca="1" si="41"/>
        <v>0</v>
      </c>
      <c r="O75" s="326">
        <f t="shared" ca="1" si="42"/>
        <v>0</v>
      </c>
    </row>
    <row r="76" spans="2:15" ht="28" x14ac:dyDescent="0.25">
      <c r="B76" s="331">
        <v>9</v>
      </c>
      <c r="C76" s="332" t="s">
        <v>739</v>
      </c>
      <c r="D76" s="324"/>
      <c r="E76" s="68"/>
      <c r="F76" s="326">
        <f ca="1">F393+F710</f>
        <v>0</v>
      </c>
      <c r="G76" s="326">
        <f t="shared" ca="1" si="43"/>
        <v>0</v>
      </c>
      <c r="H76" s="326">
        <f t="shared" ca="1" si="43"/>
        <v>0</v>
      </c>
      <c r="I76" s="326">
        <f t="shared" ca="1" si="40"/>
        <v>0</v>
      </c>
      <c r="J76" s="326">
        <f t="shared" ca="1" si="43"/>
        <v>0</v>
      </c>
      <c r="K76" s="326">
        <f t="shared" ca="1" si="43"/>
        <v>0</v>
      </c>
      <c r="L76" s="326">
        <f t="shared" ca="1" si="43"/>
        <v>0</v>
      </c>
      <c r="M76" s="326">
        <f t="shared" ca="1" si="44"/>
        <v>0</v>
      </c>
      <c r="N76" s="326">
        <f t="shared" ca="1" si="41"/>
        <v>0</v>
      </c>
      <c r="O76" s="326">
        <f t="shared" ca="1" si="42"/>
        <v>0</v>
      </c>
    </row>
    <row r="77" spans="2:15" x14ac:dyDescent="0.25">
      <c r="B77" s="333">
        <v>10</v>
      </c>
      <c r="C77" s="334" t="s">
        <v>740</v>
      </c>
      <c r="D77" s="335"/>
      <c r="E77" s="68"/>
      <c r="F77" s="326">
        <f>'[50]Voltage wise FA from SAP'!$P$44</f>
        <v>1827.32</v>
      </c>
      <c r="G77" s="326">
        <f>'[50]GFA &amp; Dep-MYT 5th Control'!$L$36</f>
        <v>1104.0508964105968</v>
      </c>
      <c r="H77" s="326">
        <f t="shared" ca="1" si="43"/>
        <v>0</v>
      </c>
      <c r="I77" s="326">
        <f t="shared" ca="1" si="40"/>
        <v>2931.3708964105967</v>
      </c>
      <c r="J77" s="326">
        <f>'[50]Voltage wise FA from SAP'!$S$44</f>
        <v>1152.021040442</v>
      </c>
      <c r="K77" s="326">
        <f>'[50]GFA &amp; Dep-MYT 5th Control'!$D$184</f>
        <v>88.095292868062714</v>
      </c>
      <c r="L77" s="326">
        <f t="shared" ca="1" si="43"/>
        <v>0</v>
      </c>
      <c r="M77" s="326">
        <f ca="1">J77+K77-L77</f>
        <v>1240.1163333100626</v>
      </c>
      <c r="N77" s="326">
        <f t="shared" si="41"/>
        <v>675.29895955799998</v>
      </c>
      <c r="O77" s="326">
        <f t="shared" ca="1" si="42"/>
        <v>1691.2545631005341</v>
      </c>
    </row>
    <row r="78" spans="2:15" x14ac:dyDescent="0.25">
      <c r="B78" s="333">
        <v>11</v>
      </c>
      <c r="C78" s="334" t="s">
        <v>741</v>
      </c>
      <c r="D78" s="335"/>
      <c r="E78" s="68"/>
      <c r="F78" s="326">
        <f>'[50]Voltage wise FA from SAP'!$P$48</f>
        <v>7.08</v>
      </c>
      <c r="G78" s="326">
        <f t="shared" ref="G78:L78" ca="1" si="45">G395+G712</f>
        <v>0</v>
      </c>
      <c r="H78" s="326">
        <f t="shared" ca="1" si="45"/>
        <v>0</v>
      </c>
      <c r="I78" s="326">
        <f t="shared" ca="1" si="40"/>
        <v>7.08</v>
      </c>
      <c r="J78" s="326">
        <f>'[50]Voltage wise FA from SAP'!$S$48</f>
        <v>6.372199932</v>
      </c>
      <c r="K78" s="326">
        <f>'[50]GFA &amp; Dep-MYT 5th Control'!$D$191</f>
        <v>0.02</v>
      </c>
      <c r="L78" s="326">
        <f t="shared" ca="1" si="45"/>
        <v>0</v>
      </c>
      <c r="M78" s="326">
        <f ca="1">J78+K78-L78</f>
        <v>6.3921999319999996</v>
      </c>
      <c r="N78" s="326">
        <f>F78-J78</f>
        <v>0.70780006800000006</v>
      </c>
      <c r="O78" s="326">
        <f ca="1">I78-M78</f>
        <v>0.68780006800000049</v>
      </c>
    </row>
    <row r="79" spans="2:15" x14ac:dyDescent="0.25">
      <c r="B79" s="333">
        <v>12</v>
      </c>
      <c r="C79" s="334" t="s">
        <v>742</v>
      </c>
      <c r="D79" s="335"/>
      <c r="E79" s="68"/>
      <c r="F79" s="326"/>
      <c r="G79" s="326"/>
      <c r="H79" s="326"/>
      <c r="I79" s="326"/>
      <c r="J79" s="326"/>
      <c r="K79" s="326"/>
      <c r="L79" s="326"/>
      <c r="M79" s="326"/>
      <c r="N79" s="326"/>
      <c r="O79" s="326"/>
    </row>
    <row r="80" spans="2:15" x14ac:dyDescent="0.25">
      <c r="B80" s="333"/>
      <c r="C80" s="336" t="s">
        <v>743</v>
      </c>
      <c r="D80" s="335"/>
      <c r="E80" s="68"/>
      <c r="F80" s="326">
        <f>'[50]Voltage wise FA from SAP'!$P$52</f>
        <v>2.6</v>
      </c>
      <c r="G80" s="326">
        <f t="shared" ref="G80:L81" ca="1" si="46">G397+G714</f>
        <v>0</v>
      </c>
      <c r="H80" s="326">
        <f t="shared" ca="1" si="46"/>
        <v>0</v>
      </c>
      <c r="I80" s="326">
        <f t="shared" ref="I80:I81" ca="1" si="47">F80+G80-H80</f>
        <v>2.6</v>
      </c>
      <c r="J80" s="326">
        <f>'[50]Voltage wise FA from SAP'!$S$52</f>
        <v>1.7016441320000002</v>
      </c>
      <c r="K80" s="326">
        <f t="shared" ca="1" si="46"/>
        <v>0</v>
      </c>
      <c r="L80" s="326">
        <f t="shared" ca="1" si="46"/>
        <v>0</v>
      </c>
      <c r="M80" s="326">
        <f ca="1">J80+K80-L80</f>
        <v>1.7016441320000002</v>
      </c>
      <c r="N80" s="326">
        <f>F80-J80</f>
        <v>0.89835586799999989</v>
      </c>
      <c r="O80" s="326">
        <f ca="1">I80-M80</f>
        <v>0.89835586799999989</v>
      </c>
    </row>
    <row r="81" spans="2:15" x14ac:dyDescent="0.25">
      <c r="B81" s="333"/>
      <c r="C81" s="336" t="s">
        <v>744</v>
      </c>
      <c r="D81" s="335"/>
      <c r="E81" s="68"/>
      <c r="F81" s="326">
        <f ca="1">F398+F715</f>
        <v>0</v>
      </c>
      <c r="G81" s="326">
        <f t="shared" ca="1" si="46"/>
        <v>0</v>
      </c>
      <c r="H81" s="326">
        <f t="shared" ca="1" si="46"/>
        <v>0</v>
      </c>
      <c r="I81" s="326">
        <f t="shared" ca="1" si="47"/>
        <v>0</v>
      </c>
      <c r="J81" s="326">
        <f t="shared" ca="1" si="46"/>
        <v>0</v>
      </c>
      <c r="K81" s="326">
        <f t="shared" ca="1" si="46"/>
        <v>0</v>
      </c>
      <c r="L81" s="326">
        <f t="shared" ca="1" si="46"/>
        <v>0</v>
      </c>
      <c r="M81" s="326">
        <f t="shared" ref="M81" ca="1" si="48">J81+K81-L81</f>
        <v>0</v>
      </c>
      <c r="N81" s="326">
        <f ca="1">F81-J81</f>
        <v>0</v>
      </c>
      <c r="O81" s="326">
        <f ca="1">I81-M81</f>
        <v>0</v>
      </c>
    </row>
    <row r="82" spans="2:15" x14ac:dyDescent="0.25">
      <c r="B82" s="333">
        <v>13</v>
      </c>
      <c r="C82" s="336"/>
      <c r="D82" s="335"/>
      <c r="E82" s="68"/>
      <c r="F82" s="326"/>
      <c r="G82" s="326"/>
      <c r="H82" s="326"/>
      <c r="I82" s="326"/>
      <c r="J82" s="326"/>
      <c r="K82" s="326"/>
      <c r="L82" s="326"/>
      <c r="M82" s="326"/>
      <c r="N82" s="326"/>
      <c r="O82" s="326"/>
    </row>
    <row r="83" spans="2:15" x14ac:dyDescent="0.25">
      <c r="B83" s="333"/>
      <c r="C83" s="336" t="s">
        <v>745</v>
      </c>
      <c r="D83" s="335"/>
      <c r="E83" s="68"/>
      <c r="F83" s="326">
        <f>'[50]Voltage wise FA from SAP'!$P$49</f>
        <v>17.25</v>
      </c>
      <c r="G83" s="326">
        <f t="shared" ref="G83:L84" ca="1" si="49">G400+G717</f>
        <v>0</v>
      </c>
      <c r="H83" s="326">
        <f t="shared" ca="1" si="49"/>
        <v>0</v>
      </c>
      <c r="I83" s="326">
        <f ca="1">F83+G83-H83</f>
        <v>17.25</v>
      </c>
      <c r="J83" s="326">
        <f>'[50]Voltage wise FA from SAP'!$S$49</f>
        <v>11.470196043</v>
      </c>
      <c r="K83" s="326">
        <f>'[50]GFA &amp; Dep-MYT 5th Control'!$D$192</f>
        <v>0.57999999999999996</v>
      </c>
      <c r="L83" s="326">
        <f t="shared" ca="1" si="49"/>
        <v>0</v>
      </c>
      <c r="M83" s="326">
        <f ca="1">J83+K83-L83</f>
        <v>12.050196043</v>
      </c>
      <c r="N83" s="326">
        <f>F83-J83</f>
        <v>5.7798039570000004</v>
      </c>
      <c r="O83" s="326">
        <f ca="1">I83-M83</f>
        <v>5.1998039570000003</v>
      </c>
    </row>
    <row r="84" spans="2:15" x14ac:dyDescent="0.25">
      <c r="B84" s="333"/>
      <c r="C84" s="336" t="s">
        <v>746</v>
      </c>
      <c r="D84" s="335"/>
      <c r="E84" s="68"/>
      <c r="F84" s="326">
        <f>'[50]Voltage wise FA from SAP'!$P$50</f>
        <v>51.37</v>
      </c>
      <c r="G84" s="326">
        <f>'[50]GFA &amp; Dep-MYT 5th Control'!$L$37</f>
        <v>8.1512199350544393E-2</v>
      </c>
      <c r="H84" s="326">
        <f t="shared" ca="1" si="49"/>
        <v>0</v>
      </c>
      <c r="I84" s="326">
        <f ca="1">F84+G84-H84</f>
        <v>51.451512199350539</v>
      </c>
      <c r="J84" s="326">
        <f>'[50]Voltage wise FA from SAP'!$S$50</f>
        <v>32.56355336</v>
      </c>
      <c r="K84" s="326">
        <f>'[50]GFA &amp; Dep-MYT 5th Control'!$D$193</f>
        <v>2.1236680489707744</v>
      </c>
      <c r="L84" s="326">
        <f t="shared" ca="1" si="49"/>
        <v>0</v>
      </c>
      <c r="M84" s="326">
        <f ca="1">J84+K84-L84</f>
        <v>34.687221408970771</v>
      </c>
      <c r="N84" s="326">
        <f t="shared" ref="N84:N86" si="50">F84-J84</f>
        <v>18.806446639999997</v>
      </c>
      <c r="O84" s="326">
        <f t="shared" ref="O84:O86" ca="1" si="51">I84-M84</f>
        <v>16.764290790379768</v>
      </c>
    </row>
    <row r="85" spans="2:15" x14ac:dyDescent="0.25">
      <c r="B85" s="333"/>
      <c r="C85" s="336" t="s">
        <v>747</v>
      </c>
      <c r="D85" s="335"/>
      <c r="E85" s="68"/>
      <c r="F85" s="326">
        <f ca="1">F402+F719</f>
        <v>0</v>
      </c>
      <c r="G85" s="326">
        <f t="shared" ref="G85:L86" ca="1" si="52">G402+G719</f>
        <v>0</v>
      </c>
      <c r="H85" s="326">
        <f t="shared" ca="1" si="52"/>
        <v>0</v>
      </c>
      <c r="I85" s="326">
        <f ca="1">F85+G85-H85</f>
        <v>0</v>
      </c>
      <c r="J85" s="326">
        <f t="shared" ca="1" si="52"/>
        <v>0</v>
      </c>
      <c r="K85" s="326">
        <f t="shared" ca="1" si="52"/>
        <v>0</v>
      </c>
      <c r="L85" s="326">
        <f t="shared" ca="1" si="52"/>
        <v>0</v>
      </c>
      <c r="M85" s="326">
        <f ca="1">J85+K85-L85</f>
        <v>0</v>
      </c>
      <c r="N85" s="326">
        <f t="shared" ca="1" si="50"/>
        <v>0</v>
      </c>
      <c r="O85" s="326">
        <f t="shared" ca="1" si="51"/>
        <v>0</v>
      </c>
    </row>
    <row r="86" spans="2:15" x14ac:dyDescent="0.25">
      <c r="B86" s="333"/>
      <c r="C86" s="336" t="s">
        <v>748</v>
      </c>
      <c r="D86" s="335"/>
      <c r="E86" s="68"/>
      <c r="F86" s="326">
        <f ca="1">F403+F720</f>
        <v>0</v>
      </c>
      <c r="G86" s="326">
        <f t="shared" ca="1" si="52"/>
        <v>0</v>
      </c>
      <c r="H86" s="326">
        <f t="shared" ca="1" si="52"/>
        <v>0</v>
      </c>
      <c r="I86" s="326">
        <f ca="1">F86+G86-H86</f>
        <v>0</v>
      </c>
      <c r="J86" s="326">
        <f t="shared" ca="1" si="52"/>
        <v>0</v>
      </c>
      <c r="K86" s="326">
        <f t="shared" ca="1" si="52"/>
        <v>0</v>
      </c>
      <c r="L86" s="326">
        <f t="shared" ca="1" si="52"/>
        <v>0</v>
      </c>
      <c r="M86" s="326">
        <f ca="1">J86+K86-L86</f>
        <v>0</v>
      </c>
      <c r="N86" s="326">
        <f t="shared" ca="1" si="50"/>
        <v>0</v>
      </c>
      <c r="O86" s="326">
        <f t="shared" ca="1" si="51"/>
        <v>0</v>
      </c>
    </row>
    <row r="87" spans="2:15" x14ac:dyDescent="0.25">
      <c r="B87" s="333">
        <v>14</v>
      </c>
      <c r="C87" s="334" t="s">
        <v>749</v>
      </c>
      <c r="D87" s="335"/>
      <c r="E87" s="68"/>
      <c r="F87" s="326"/>
      <c r="G87" s="326"/>
      <c r="H87" s="326"/>
      <c r="I87" s="326"/>
      <c r="J87" s="326"/>
      <c r="K87" s="326"/>
      <c r="L87" s="326"/>
      <c r="M87" s="326"/>
      <c r="N87" s="326"/>
      <c r="O87" s="326"/>
    </row>
    <row r="88" spans="2:15" x14ac:dyDescent="0.25">
      <c r="B88" s="333"/>
      <c r="C88" s="336" t="s">
        <v>750</v>
      </c>
      <c r="D88" s="335"/>
      <c r="E88" s="68"/>
      <c r="F88" s="326">
        <f ca="1">F405+F722</f>
        <v>0</v>
      </c>
      <c r="G88" s="326">
        <f t="shared" ref="G88:L89" ca="1" si="53">G405+G722</f>
        <v>0</v>
      </c>
      <c r="H88" s="326">
        <f t="shared" ca="1" si="53"/>
        <v>0</v>
      </c>
      <c r="I88" s="326">
        <f ca="1">F88+G88-H88</f>
        <v>0</v>
      </c>
      <c r="J88" s="326">
        <f t="shared" ca="1" si="53"/>
        <v>0</v>
      </c>
      <c r="K88" s="326">
        <f t="shared" ca="1" si="53"/>
        <v>0</v>
      </c>
      <c r="L88" s="326">
        <f t="shared" ca="1" si="53"/>
        <v>0</v>
      </c>
      <c r="M88" s="326">
        <f t="shared" ref="M88:M90" ca="1" si="54">J88+K88-L88</f>
        <v>0</v>
      </c>
      <c r="N88" s="326">
        <f ca="1">F88-J88</f>
        <v>0</v>
      </c>
      <c r="O88" s="326">
        <f t="shared" ref="O88:O93" ca="1" si="55">I88-M88</f>
        <v>0</v>
      </c>
    </row>
    <row r="89" spans="2:15" x14ac:dyDescent="0.25">
      <c r="B89" s="333"/>
      <c r="C89" s="336" t="s">
        <v>751</v>
      </c>
      <c r="D89" s="335"/>
      <c r="E89" s="68"/>
      <c r="F89" s="326">
        <f ca="1">F406+F723</f>
        <v>0</v>
      </c>
      <c r="G89" s="326">
        <f t="shared" ca="1" si="53"/>
        <v>0</v>
      </c>
      <c r="H89" s="326">
        <f t="shared" ca="1" si="53"/>
        <v>0</v>
      </c>
      <c r="I89" s="326">
        <f t="shared" ref="I89:I93" ca="1" si="56">F89+G89-H89</f>
        <v>0</v>
      </c>
      <c r="J89" s="326">
        <f t="shared" ca="1" si="53"/>
        <v>0</v>
      </c>
      <c r="K89" s="326">
        <f t="shared" ca="1" si="53"/>
        <v>0</v>
      </c>
      <c r="L89" s="326">
        <f t="shared" ca="1" si="53"/>
        <v>0</v>
      </c>
      <c r="M89" s="326">
        <f t="shared" ca="1" si="54"/>
        <v>0</v>
      </c>
      <c r="N89" s="326">
        <f t="shared" ref="N89:N92" ca="1" si="57">F89-J89</f>
        <v>0</v>
      </c>
      <c r="O89" s="326">
        <f t="shared" ca="1" si="55"/>
        <v>0</v>
      </c>
    </row>
    <row r="90" spans="2:15" x14ac:dyDescent="0.25">
      <c r="B90" s="333"/>
      <c r="C90" s="336" t="s">
        <v>752</v>
      </c>
      <c r="D90" s="335"/>
      <c r="E90" s="68"/>
      <c r="F90" s="326">
        <f t="shared" ref="F90:L91" ca="1" si="58">F407+F724</f>
        <v>0</v>
      </c>
      <c r="G90" s="326">
        <f t="shared" ca="1" si="58"/>
        <v>0</v>
      </c>
      <c r="H90" s="326">
        <f t="shared" ca="1" si="58"/>
        <v>0</v>
      </c>
      <c r="I90" s="326">
        <f t="shared" ca="1" si="56"/>
        <v>0</v>
      </c>
      <c r="J90" s="326">
        <f t="shared" ca="1" si="58"/>
        <v>0</v>
      </c>
      <c r="K90" s="326">
        <f t="shared" ca="1" si="58"/>
        <v>0</v>
      </c>
      <c r="L90" s="326">
        <f t="shared" ca="1" si="58"/>
        <v>0</v>
      </c>
      <c r="M90" s="326">
        <f t="shared" ca="1" si="54"/>
        <v>0</v>
      </c>
      <c r="N90" s="326">
        <f t="shared" ca="1" si="57"/>
        <v>0</v>
      </c>
      <c r="O90" s="326">
        <f t="shared" ca="1" si="55"/>
        <v>0</v>
      </c>
    </row>
    <row r="91" spans="2:15" x14ac:dyDescent="0.25">
      <c r="B91" s="333">
        <v>15</v>
      </c>
      <c r="C91" s="334" t="s">
        <v>753</v>
      </c>
      <c r="D91" s="335"/>
      <c r="E91" s="68"/>
      <c r="F91" s="326">
        <f>'[50]Voltage wise FA from SAP'!$P$51</f>
        <v>185.56</v>
      </c>
      <c r="G91" s="326">
        <f>'[50]GFA &amp; Dep-MYT 5th Control'!$L$40</f>
        <v>6.4015314626320201</v>
      </c>
      <c r="H91" s="326">
        <f t="shared" ca="1" si="58"/>
        <v>0</v>
      </c>
      <c r="I91" s="326">
        <f t="shared" ca="1" si="56"/>
        <v>191.96153146263202</v>
      </c>
      <c r="J91" s="326">
        <f>'[50]Voltage wise FA from SAP'!$S$51</f>
        <v>145.42821670699999</v>
      </c>
      <c r="K91" s="326">
        <f>'[50]GFA &amp; Dep-MYT 5th Control'!$D$195</f>
        <v>13.200114859697402</v>
      </c>
      <c r="L91" s="326">
        <f t="shared" ca="1" si="58"/>
        <v>0</v>
      </c>
      <c r="M91" s="326">
        <f ca="1">J91+K91-L91</f>
        <v>158.6283315666974</v>
      </c>
      <c r="N91" s="326">
        <f t="shared" si="57"/>
        <v>40.131783293000012</v>
      </c>
      <c r="O91" s="326">
        <f t="shared" ca="1" si="55"/>
        <v>33.333199895934627</v>
      </c>
    </row>
    <row r="92" spans="2:15" x14ac:dyDescent="0.25">
      <c r="B92" s="333">
        <v>16</v>
      </c>
      <c r="C92" s="334" t="s">
        <v>754</v>
      </c>
      <c r="D92" s="324"/>
      <c r="E92" s="68"/>
      <c r="F92" s="326">
        <f>'[50]Voltage wise FA from SAP'!$P$33</f>
        <v>70.8</v>
      </c>
      <c r="G92" s="326">
        <f t="shared" ref="G92:L92" ca="1" si="59">G409+G726</f>
        <v>0</v>
      </c>
      <c r="H92" s="326">
        <f t="shared" ca="1" si="59"/>
        <v>0</v>
      </c>
      <c r="I92" s="326">
        <f t="shared" ca="1" si="56"/>
        <v>70.8</v>
      </c>
      <c r="J92" s="326">
        <f>'[50]Voltage wise FA from SAP'!$S$33</f>
        <v>49.245021155999993</v>
      </c>
      <c r="K92" s="326">
        <f>'[50]GFA &amp; Dep-MYT 5th Control'!$D$174</f>
        <v>4.66</v>
      </c>
      <c r="L92" s="326">
        <f t="shared" ca="1" si="59"/>
        <v>0</v>
      </c>
      <c r="M92" s="326">
        <f ca="1">J92+K92-L92</f>
        <v>53.905021155999989</v>
      </c>
      <c r="N92" s="326">
        <f t="shared" si="57"/>
        <v>21.554978844000004</v>
      </c>
      <c r="O92" s="326">
        <f t="shared" ca="1" si="55"/>
        <v>16.894978844000008</v>
      </c>
    </row>
    <row r="93" spans="2:15" x14ac:dyDescent="0.25">
      <c r="B93" s="333">
        <v>17</v>
      </c>
      <c r="C93" s="334" t="s">
        <v>755</v>
      </c>
      <c r="D93" s="324"/>
      <c r="E93" s="74"/>
      <c r="F93" s="326">
        <f t="shared" ref="F93:L93" ca="1" si="60">F410+F727</f>
        <v>0</v>
      </c>
      <c r="G93" s="326">
        <f t="shared" ca="1" si="60"/>
        <v>0</v>
      </c>
      <c r="H93" s="326">
        <f t="shared" ca="1" si="60"/>
        <v>0</v>
      </c>
      <c r="I93" s="326">
        <f t="shared" ca="1" si="56"/>
        <v>0</v>
      </c>
      <c r="J93" s="326">
        <f t="shared" ca="1" si="60"/>
        <v>0</v>
      </c>
      <c r="K93" s="326">
        <f t="shared" ca="1" si="60"/>
        <v>0</v>
      </c>
      <c r="L93" s="326">
        <f t="shared" ca="1" si="60"/>
        <v>0</v>
      </c>
      <c r="M93" s="326">
        <f ca="1">J93+K93-L93</f>
        <v>0</v>
      </c>
      <c r="N93" s="326">
        <f ca="1">F93-J93</f>
        <v>0</v>
      </c>
      <c r="O93" s="326">
        <f t="shared" ca="1" si="55"/>
        <v>0</v>
      </c>
    </row>
    <row r="94" spans="2:15" ht="14.5" thickBot="1" x14ac:dyDescent="0.3">
      <c r="B94" s="337"/>
      <c r="C94" s="338" t="s">
        <v>90</v>
      </c>
      <c r="D94" s="338"/>
      <c r="E94" s="339"/>
      <c r="F94" s="348">
        <f ca="1">SUM(F54:F93)</f>
        <v>20432.89</v>
      </c>
      <c r="G94" s="340">
        <f t="shared" ref="G94:O94" ca="1" si="61">SUM(G54:G93)</f>
        <v>2524.0093108908691</v>
      </c>
      <c r="H94" s="340">
        <f t="shared" ca="1" si="61"/>
        <v>0</v>
      </c>
      <c r="I94" s="348">
        <f t="shared" ca="1" si="61"/>
        <v>22956.899310890865</v>
      </c>
      <c r="J94" s="340">
        <f t="shared" ca="1" si="61"/>
        <v>10423.681360662998</v>
      </c>
      <c r="K94" s="340">
        <f t="shared" ca="1" si="61"/>
        <v>886.3159059373221</v>
      </c>
      <c r="L94" s="340">
        <f t="shared" ca="1" si="61"/>
        <v>0</v>
      </c>
      <c r="M94" s="340">
        <f t="shared" ca="1" si="61"/>
        <v>11309.99726660032</v>
      </c>
      <c r="N94" s="348">
        <f ca="1">SUM(N54:N93)</f>
        <v>10009.208639336999</v>
      </c>
      <c r="O94" s="348">
        <f t="shared" ca="1" si="61"/>
        <v>11646.902044290548</v>
      </c>
    </row>
    <row r="95" spans="2:15" ht="14.5" thickBot="1" x14ac:dyDescent="0.3"/>
    <row r="96" spans="2:15" x14ac:dyDescent="0.25">
      <c r="B96" s="1084" t="s">
        <v>602</v>
      </c>
      <c r="C96" s="1085"/>
      <c r="D96" s="1085"/>
      <c r="E96" s="1085"/>
      <c r="F96" s="1085"/>
      <c r="G96" s="1085"/>
      <c r="H96" s="1085"/>
      <c r="I96" s="1085"/>
      <c r="J96" s="1085"/>
      <c r="K96" s="1085"/>
      <c r="L96" s="1085"/>
      <c r="M96" s="1085"/>
      <c r="N96" s="1085"/>
      <c r="O96" s="1086"/>
    </row>
    <row r="97" spans="2:15" ht="14.15" customHeight="1" x14ac:dyDescent="0.25">
      <c r="B97" s="1087" t="s">
        <v>513</v>
      </c>
      <c r="C97" s="1089" t="s">
        <v>620</v>
      </c>
      <c r="D97" s="1091" t="s">
        <v>621</v>
      </c>
      <c r="E97" s="1091" t="s">
        <v>622</v>
      </c>
      <c r="F97" s="1091" t="s">
        <v>623</v>
      </c>
      <c r="G97" s="1091"/>
      <c r="H97" s="1091"/>
      <c r="I97" s="1091"/>
      <c r="J97" s="1091" t="s">
        <v>624</v>
      </c>
      <c r="K97" s="1091"/>
      <c r="L97" s="1091"/>
      <c r="M97" s="1091"/>
      <c r="N97" s="1091" t="s">
        <v>625</v>
      </c>
      <c r="O97" s="1093"/>
    </row>
    <row r="98" spans="2:15" ht="56.5" thickBot="1" x14ac:dyDescent="0.3">
      <c r="B98" s="1088"/>
      <c r="C98" s="1090"/>
      <c r="D98" s="1092"/>
      <c r="E98" s="1092"/>
      <c r="F98" s="349" t="s">
        <v>626</v>
      </c>
      <c r="G98" s="349" t="s">
        <v>627</v>
      </c>
      <c r="H98" s="349" t="s">
        <v>628</v>
      </c>
      <c r="I98" s="349" t="s">
        <v>629</v>
      </c>
      <c r="J98" s="349" t="s">
        <v>630</v>
      </c>
      <c r="K98" s="349" t="s">
        <v>627</v>
      </c>
      <c r="L98" s="349" t="s">
        <v>631</v>
      </c>
      <c r="M98" s="349" t="s">
        <v>632</v>
      </c>
      <c r="N98" s="349" t="s">
        <v>626</v>
      </c>
      <c r="O98" s="350" t="s">
        <v>629</v>
      </c>
    </row>
    <row r="99" spans="2:15" x14ac:dyDescent="0.25">
      <c r="B99" s="351">
        <v>1</v>
      </c>
      <c r="C99" s="344" t="s">
        <v>633</v>
      </c>
      <c r="D99" s="352"/>
      <c r="E99" s="353"/>
      <c r="F99" s="354">
        <f ca="1">I54</f>
        <v>37.294474166067147</v>
      </c>
      <c r="G99" s="354">
        <f>'[50]GFA &amp; Dep-MYT 5th Control'!$M$39</f>
        <v>46.514682639319851</v>
      </c>
      <c r="H99" s="354">
        <f t="shared" ref="H99:L99" ca="1" si="62">H416+H733</f>
        <v>0</v>
      </c>
      <c r="I99" s="354">
        <f ca="1">F99+G99-H99</f>
        <v>83.809156805387005</v>
      </c>
      <c r="J99" s="354">
        <f ca="1">M54</f>
        <v>4.8990620000015639E-3</v>
      </c>
      <c r="K99" s="354">
        <f>'[50]GFA &amp; Dep-MYT 5th Control'!$E$172</f>
        <v>0</v>
      </c>
      <c r="L99" s="354">
        <f t="shared" ca="1" si="62"/>
        <v>0</v>
      </c>
      <c r="M99" s="354">
        <f ca="1">J99+K99-L99</f>
        <v>4.8990620000015639E-3</v>
      </c>
      <c r="N99" s="354">
        <f ca="1">F99-J99</f>
        <v>37.289575104067147</v>
      </c>
      <c r="O99" s="354">
        <f t="shared" ref="O99:O100" ca="1" si="63">I99-M99</f>
        <v>83.804257743386998</v>
      </c>
    </row>
    <row r="100" spans="2:15" x14ac:dyDescent="0.25">
      <c r="B100" s="351">
        <v>2</v>
      </c>
      <c r="C100" s="344" t="s">
        <v>718</v>
      </c>
      <c r="D100" s="355"/>
      <c r="E100" s="356"/>
      <c r="F100" s="354">
        <f t="shared" ref="F100:F138" ca="1" si="64">I55</f>
        <v>0</v>
      </c>
      <c r="G100" s="354">
        <f t="shared" ref="G100:L100" ca="1" si="65">G417+G734</f>
        <v>0</v>
      </c>
      <c r="H100" s="354">
        <f t="shared" ca="1" si="65"/>
        <v>0</v>
      </c>
      <c r="I100" s="354">
        <f ca="1">F100+G100-H100</f>
        <v>0</v>
      </c>
      <c r="J100" s="354">
        <f ca="1">M55</f>
        <v>0</v>
      </c>
      <c r="K100" s="354">
        <f t="shared" ca="1" si="65"/>
        <v>0</v>
      </c>
      <c r="L100" s="354">
        <f t="shared" ca="1" si="65"/>
        <v>0</v>
      </c>
      <c r="M100" s="354">
        <f ca="1">J100+K100-L100</f>
        <v>0</v>
      </c>
      <c r="N100" s="354">
        <f ca="1">F100-J100</f>
        <v>0</v>
      </c>
      <c r="O100" s="354">
        <f t="shared" ca="1" si="63"/>
        <v>0</v>
      </c>
    </row>
    <row r="101" spans="2:15" x14ac:dyDescent="0.25">
      <c r="B101" s="351">
        <v>3</v>
      </c>
      <c r="C101" s="347" t="s">
        <v>719</v>
      </c>
      <c r="D101" s="355"/>
      <c r="E101" s="357"/>
      <c r="F101" s="354"/>
      <c r="G101" s="354"/>
      <c r="H101" s="354"/>
      <c r="I101" s="354"/>
      <c r="J101" s="354"/>
      <c r="K101" s="354"/>
      <c r="L101" s="354"/>
      <c r="M101" s="354"/>
      <c r="N101" s="354"/>
      <c r="O101" s="354"/>
    </row>
    <row r="102" spans="2:15" x14ac:dyDescent="0.25">
      <c r="B102" s="351"/>
      <c r="C102" s="358" t="s">
        <v>720</v>
      </c>
      <c r="D102" s="355"/>
      <c r="E102" s="357"/>
      <c r="F102" s="354">
        <f t="shared" ca="1" si="64"/>
        <v>400.92290808221634</v>
      </c>
      <c r="G102" s="354">
        <f>'[50]GFA &amp; Dep-MYT 5th Control'!$M$38</f>
        <v>43.346713947453949</v>
      </c>
      <c r="H102" s="354">
        <f t="shared" ref="H102:L102" ca="1" si="66">H419+H736</f>
        <v>0</v>
      </c>
      <c r="I102" s="354">
        <f ca="1">F102+G102-H102</f>
        <v>444.2696220296703</v>
      </c>
      <c r="J102" s="354">
        <f ca="1">M57</f>
        <v>139.25290200761663</v>
      </c>
      <c r="K102" s="354">
        <f>'[50]GFA &amp; Dep-MYT 5th Control'!$D$173</f>
        <v>20.350271810616622</v>
      </c>
      <c r="L102" s="354">
        <f t="shared" ca="1" si="66"/>
        <v>0</v>
      </c>
      <c r="M102" s="354">
        <f ca="1">J102+K102-L102</f>
        <v>159.60317381823324</v>
      </c>
      <c r="N102" s="354">
        <f t="shared" ref="N102:N104" ca="1" si="67">F102-J102</f>
        <v>261.67000607459971</v>
      </c>
      <c r="O102" s="354">
        <f t="shared" ref="O102:O105" ca="1" si="68">I102-M102</f>
        <v>284.66644821143706</v>
      </c>
    </row>
    <row r="103" spans="2:15" x14ac:dyDescent="0.25">
      <c r="B103" s="351"/>
      <c r="C103" s="358" t="s">
        <v>721</v>
      </c>
      <c r="D103" s="355"/>
      <c r="E103" s="357"/>
      <c r="F103" s="354">
        <f t="shared" ca="1" si="64"/>
        <v>0</v>
      </c>
      <c r="G103" s="354">
        <f t="shared" ref="G103:L105" ca="1" si="69">G420+G737</f>
        <v>0</v>
      </c>
      <c r="H103" s="354">
        <f t="shared" ca="1" si="69"/>
        <v>0</v>
      </c>
      <c r="I103" s="354">
        <f ca="1">F103+G103-H103</f>
        <v>0</v>
      </c>
      <c r="J103" s="354">
        <f ca="1">M58</f>
        <v>0</v>
      </c>
      <c r="K103" s="354">
        <f t="shared" ca="1" si="69"/>
        <v>0</v>
      </c>
      <c r="L103" s="354">
        <f t="shared" ca="1" si="69"/>
        <v>0</v>
      </c>
      <c r="M103" s="354">
        <f ca="1">J103+K103-L103</f>
        <v>0</v>
      </c>
      <c r="N103" s="354">
        <f t="shared" ca="1" si="67"/>
        <v>0</v>
      </c>
      <c r="O103" s="354">
        <f t="shared" ca="1" si="68"/>
        <v>0</v>
      </c>
    </row>
    <row r="104" spans="2:15" x14ac:dyDescent="0.25">
      <c r="B104" s="351"/>
      <c r="C104" s="358" t="s">
        <v>722</v>
      </c>
      <c r="D104" s="355"/>
      <c r="E104" s="357"/>
      <c r="F104" s="354">
        <f t="shared" ca="1" si="64"/>
        <v>0</v>
      </c>
      <c r="G104" s="354">
        <f t="shared" ca="1" si="69"/>
        <v>0</v>
      </c>
      <c r="H104" s="354">
        <f t="shared" ca="1" si="69"/>
        <v>0</v>
      </c>
      <c r="I104" s="354">
        <f ca="1">F104+G104-H104</f>
        <v>0</v>
      </c>
      <c r="J104" s="354">
        <f ca="1">M59</f>
        <v>0</v>
      </c>
      <c r="K104" s="354">
        <f t="shared" ca="1" si="69"/>
        <v>0</v>
      </c>
      <c r="L104" s="354">
        <f t="shared" ca="1" si="69"/>
        <v>0</v>
      </c>
      <c r="M104" s="354">
        <f ca="1">J104+K104-L104</f>
        <v>0</v>
      </c>
      <c r="N104" s="354">
        <f t="shared" ca="1" si="67"/>
        <v>0</v>
      </c>
      <c r="O104" s="354">
        <f t="shared" ca="1" si="68"/>
        <v>0</v>
      </c>
    </row>
    <row r="105" spans="2:15" x14ac:dyDescent="0.25">
      <c r="B105" s="351"/>
      <c r="C105" s="358" t="s">
        <v>723</v>
      </c>
      <c r="D105" s="355"/>
      <c r="E105" s="357"/>
      <c r="F105" s="354">
        <f t="shared" ca="1" si="64"/>
        <v>221.08</v>
      </c>
      <c r="G105" s="354">
        <f t="shared" ca="1" si="69"/>
        <v>0</v>
      </c>
      <c r="H105" s="354">
        <f t="shared" ca="1" si="69"/>
        <v>0</v>
      </c>
      <c r="I105" s="354">
        <f ca="1">F105+G105-H105</f>
        <v>221.08</v>
      </c>
      <c r="J105" s="354">
        <f ca="1">M60</f>
        <v>44.41344508100002</v>
      </c>
      <c r="K105" s="354">
        <f t="shared" ca="1" si="69"/>
        <v>0</v>
      </c>
      <c r="L105" s="354">
        <f t="shared" ca="1" si="69"/>
        <v>0</v>
      </c>
      <c r="M105" s="354">
        <f ca="1">J105+K105-L105</f>
        <v>44.41344508100002</v>
      </c>
      <c r="N105" s="354">
        <f ca="1">F105-J105</f>
        <v>176.66655491899999</v>
      </c>
      <c r="O105" s="354">
        <f t="shared" ca="1" si="68"/>
        <v>176.66655491899999</v>
      </c>
    </row>
    <row r="106" spans="2:15" x14ac:dyDescent="0.25">
      <c r="B106" s="351">
        <v>4</v>
      </c>
      <c r="C106" s="344" t="s">
        <v>724</v>
      </c>
      <c r="D106" s="355"/>
      <c r="E106" s="357"/>
      <c r="F106" s="354"/>
      <c r="G106" s="354"/>
      <c r="H106" s="354"/>
      <c r="I106" s="354"/>
      <c r="J106" s="354"/>
      <c r="K106" s="354"/>
      <c r="L106" s="354"/>
      <c r="M106" s="354"/>
      <c r="N106" s="354"/>
      <c r="O106" s="354"/>
    </row>
    <row r="107" spans="2:15" x14ac:dyDescent="0.25">
      <c r="B107" s="351"/>
      <c r="C107" s="359" t="s">
        <v>725</v>
      </c>
      <c r="D107" s="355"/>
      <c r="E107" s="357"/>
      <c r="F107" s="354">
        <f t="shared" ca="1" si="64"/>
        <v>9625.0462498848465</v>
      </c>
      <c r="G107" s="354">
        <f>'[50]GFA &amp; Dep-MYT 5th Control'!$M$34</f>
        <v>1035.9324834399051</v>
      </c>
      <c r="H107" s="354">
        <f t="shared" ref="H107:L107" ca="1" si="70">H424+H741</f>
        <v>0</v>
      </c>
      <c r="I107" s="354">
        <f ca="1">F107+G107-H107</f>
        <v>10660.978733324751</v>
      </c>
      <c r="J107" s="354">
        <f ca="1">M62</f>
        <v>5114.6667605553248</v>
      </c>
      <c r="K107" s="354">
        <f>SUM('[50]GFA &amp; Dep-MYT 5th Control'!$E$178:$E$180)</f>
        <v>379.58397846570324</v>
      </c>
      <c r="L107" s="354">
        <f t="shared" ca="1" si="70"/>
        <v>0</v>
      </c>
      <c r="M107" s="354">
        <f ca="1">J107+K107-L107</f>
        <v>5494.2507390210285</v>
      </c>
      <c r="N107" s="354">
        <f ca="1">F107-J107</f>
        <v>4510.3794893295217</v>
      </c>
      <c r="O107" s="354">
        <f t="shared" ref="O107" ca="1" si="71">I107-M107</f>
        <v>5166.7279943037229</v>
      </c>
    </row>
    <row r="108" spans="2:15" x14ac:dyDescent="0.25">
      <c r="B108" s="351"/>
      <c r="C108" s="344" t="s">
        <v>726</v>
      </c>
      <c r="D108" s="355"/>
      <c r="E108" s="357"/>
      <c r="F108" s="354">
        <f t="shared" si="64"/>
        <v>0</v>
      </c>
      <c r="G108" s="354"/>
      <c r="H108" s="354"/>
      <c r="I108" s="354"/>
      <c r="J108" s="354"/>
      <c r="K108" s="354"/>
      <c r="L108" s="354"/>
      <c r="M108" s="354"/>
      <c r="N108" s="354"/>
      <c r="O108" s="354"/>
    </row>
    <row r="109" spans="2:15" x14ac:dyDescent="0.25">
      <c r="B109" s="351"/>
      <c r="C109" s="359" t="s">
        <v>727</v>
      </c>
      <c r="D109" s="355"/>
      <c r="E109" s="357"/>
      <c r="F109" s="354">
        <f t="shared" ca="1" si="64"/>
        <v>0</v>
      </c>
      <c r="G109" s="354">
        <f t="shared" ref="G109:L110" ca="1" si="72">G426+G743</f>
        <v>0</v>
      </c>
      <c r="H109" s="354">
        <f t="shared" ca="1" si="72"/>
        <v>0</v>
      </c>
      <c r="I109" s="354">
        <f ca="1">F109+G109-H109</f>
        <v>0</v>
      </c>
      <c r="J109" s="354">
        <f t="shared" ref="J109:J138" ca="1" si="73">M64</f>
        <v>0</v>
      </c>
      <c r="K109" s="354">
        <f t="shared" ca="1" si="72"/>
        <v>0</v>
      </c>
      <c r="L109" s="354">
        <f t="shared" ca="1" si="72"/>
        <v>0</v>
      </c>
      <c r="M109" s="354">
        <f ca="1">J109+K109-L109</f>
        <v>0</v>
      </c>
      <c r="N109" s="354">
        <f t="shared" ref="N109:N110" ca="1" si="74">F109-J109</f>
        <v>0</v>
      </c>
      <c r="O109" s="354">
        <f t="shared" ref="O109:O110" ca="1" si="75">I109-M109</f>
        <v>0</v>
      </c>
    </row>
    <row r="110" spans="2:15" x14ac:dyDescent="0.25">
      <c r="B110" s="351"/>
      <c r="C110" s="359" t="s">
        <v>728</v>
      </c>
      <c r="D110" s="355"/>
      <c r="E110" s="357"/>
      <c r="F110" s="354">
        <f t="shared" ca="1" si="64"/>
        <v>0</v>
      </c>
      <c r="G110" s="354">
        <f t="shared" ca="1" si="72"/>
        <v>0</v>
      </c>
      <c r="H110" s="354">
        <f t="shared" ca="1" si="72"/>
        <v>0</v>
      </c>
      <c r="I110" s="354">
        <f ca="1">F110+G110-H110</f>
        <v>0</v>
      </c>
      <c r="J110" s="354">
        <f t="shared" ca="1" si="73"/>
        <v>0</v>
      </c>
      <c r="K110" s="354">
        <f t="shared" ca="1" si="72"/>
        <v>0</v>
      </c>
      <c r="L110" s="354">
        <f t="shared" ca="1" si="72"/>
        <v>0</v>
      </c>
      <c r="M110" s="354">
        <f ca="1">J110+K110-L110</f>
        <v>0</v>
      </c>
      <c r="N110" s="354">
        <f t="shared" ca="1" si="74"/>
        <v>0</v>
      </c>
      <c r="O110" s="354">
        <f t="shared" ca="1" si="75"/>
        <v>0</v>
      </c>
    </row>
    <row r="111" spans="2:15" x14ac:dyDescent="0.25">
      <c r="B111" s="351">
        <v>5</v>
      </c>
      <c r="C111" s="344" t="s">
        <v>729</v>
      </c>
      <c r="D111" s="355"/>
      <c r="E111" s="357"/>
      <c r="F111" s="354"/>
      <c r="G111" s="360"/>
      <c r="H111" s="360"/>
      <c r="I111" s="360"/>
      <c r="J111" s="354"/>
      <c r="K111" s="360"/>
      <c r="L111" s="360"/>
      <c r="M111" s="360"/>
      <c r="N111" s="360"/>
      <c r="O111" s="360"/>
    </row>
    <row r="112" spans="2:15" x14ac:dyDescent="0.25">
      <c r="B112" s="351"/>
      <c r="C112" s="359" t="s">
        <v>730</v>
      </c>
      <c r="D112" s="355"/>
      <c r="E112" s="357"/>
      <c r="F112" s="354">
        <f t="shared" ca="1" si="64"/>
        <v>0</v>
      </c>
      <c r="G112" s="354">
        <f t="shared" ref="G112:L117" ca="1" si="76">G429+G746</f>
        <v>0</v>
      </c>
      <c r="H112" s="354">
        <f t="shared" ca="1" si="76"/>
        <v>0</v>
      </c>
      <c r="I112" s="354">
        <f t="shared" ref="I112:I117" ca="1" si="77">F112+G112-H112</f>
        <v>0</v>
      </c>
      <c r="J112" s="354">
        <f t="shared" ca="1" si="73"/>
        <v>0</v>
      </c>
      <c r="K112" s="354">
        <f t="shared" ca="1" si="76"/>
        <v>0</v>
      </c>
      <c r="L112" s="354">
        <f t="shared" ca="1" si="76"/>
        <v>0</v>
      </c>
      <c r="M112" s="354">
        <f ca="1">J112+K112-L112</f>
        <v>0</v>
      </c>
      <c r="N112" s="354">
        <f t="shared" ref="N112:N116" ca="1" si="78">F112-J112</f>
        <v>0</v>
      </c>
      <c r="O112" s="354">
        <f t="shared" ref="O112:O117" ca="1" si="79">I112-M112</f>
        <v>0</v>
      </c>
    </row>
    <row r="113" spans="2:15" x14ac:dyDescent="0.25">
      <c r="B113" s="351"/>
      <c r="C113" s="359" t="s">
        <v>731</v>
      </c>
      <c r="D113" s="355"/>
      <c r="E113" s="357"/>
      <c r="F113" s="354">
        <f t="shared" ca="1" si="64"/>
        <v>0</v>
      </c>
      <c r="G113" s="354">
        <f t="shared" ca="1" si="76"/>
        <v>0</v>
      </c>
      <c r="H113" s="354">
        <f t="shared" ca="1" si="76"/>
        <v>0</v>
      </c>
      <c r="I113" s="354">
        <f t="shared" ca="1" si="77"/>
        <v>0</v>
      </c>
      <c r="J113" s="354">
        <f t="shared" ca="1" si="73"/>
        <v>0</v>
      </c>
      <c r="K113" s="354">
        <f t="shared" ca="1" si="76"/>
        <v>0</v>
      </c>
      <c r="L113" s="354">
        <f t="shared" ca="1" si="76"/>
        <v>0</v>
      </c>
      <c r="M113" s="354">
        <f t="shared" ref="M113:M117" ca="1" si="80">J113+K113-L113</f>
        <v>0</v>
      </c>
      <c r="N113" s="354">
        <f t="shared" ca="1" si="78"/>
        <v>0</v>
      </c>
      <c r="O113" s="354">
        <f t="shared" ca="1" si="79"/>
        <v>0</v>
      </c>
    </row>
    <row r="114" spans="2:15" x14ac:dyDescent="0.25">
      <c r="B114" s="351"/>
      <c r="C114" s="359" t="s">
        <v>732</v>
      </c>
      <c r="D114" s="355"/>
      <c r="E114" s="357"/>
      <c r="F114" s="354">
        <f t="shared" ca="1" si="64"/>
        <v>0</v>
      </c>
      <c r="G114" s="354">
        <f t="shared" ca="1" si="76"/>
        <v>0</v>
      </c>
      <c r="H114" s="354">
        <f t="shared" ca="1" si="76"/>
        <v>0</v>
      </c>
      <c r="I114" s="354">
        <f t="shared" ca="1" si="77"/>
        <v>0</v>
      </c>
      <c r="J114" s="354">
        <f t="shared" ca="1" si="73"/>
        <v>0</v>
      </c>
      <c r="K114" s="354">
        <f t="shared" ca="1" si="76"/>
        <v>0</v>
      </c>
      <c r="L114" s="354">
        <f t="shared" ca="1" si="76"/>
        <v>0</v>
      </c>
      <c r="M114" s="354">
        <f t="shared" ca="1" si="80"/>
        <v>0</v>
      </c>
      <c r="N114" s="354">
        <f t="shared" ca="1" si="78"/>
        <v>0</v>
      </c>
      <c r="O114" s="354">
        <f t="shared" ca="1" si="79"/>
        <v>0</v>
      </c>
    </row>
    <row r="115" spans="2:15" x14ac:dyDescent="0.25">
      <c r="B115" s="351"/>
      <c r="C115" s="359" t="s">
        <v>733</v>
      </c>
      <c r="D115" s="355"/>
      <c r="E115" s="357"/>
      <c r="F115" s="354">
        <f t="shared" ca="1" si="64"/>
        <v>0</v>
      </c>
      <c r="G115" s="354">
        <f t="shared" ca="1" si="76"/>
        <v>0</v>
      </c>
      <c r="H115" s="354">
        <f t="shared" ca="1" si="76"/>
        <v>0</v>
      </c>
      <c r="I115" s="354">
        <f t="shared" ca="1" si="77"/>
        <v>0</v>
      </c>
      <c r="J115" s="354">
        <f t="shared" ca="1" si="73"/>
        <v>0</v>
      </c>
      <c r="K115" s="354">
        <f t="shared" ca="1" si="76"/>
        <v>0</v>
      </c>
      <c r="L115" s="354">
        <f t="shared" ca="1" si="76"/>
        <v>0</v>
      </c>
      <c r="M115" s="354">
        <f t="shared" ca="1" si="80"/>
        <v>0</v>
      </c>
      <c r="N115" s="354">
        <f t="shared" ca="1" si="78"/>
        <v>0</v>
      </c>
      <c r="O115" s="354">
        <f t="shared" ca="1" si="79"/>
        <v>0</v>
      </c>
    </row>
    <row r="116" spans="2:15" x14ac:dyDescent="0.25">
      <c r="B116" s="351">
        <v>6</v>
      </c>
      <c r="C116" s="344" t="s">
        <v>734</v>
      </c>
      <c r="D116" s="355"/>
      <c r="E116" s="357"/>
      <c r="F116" s="354">
        <f t="shared" ca="1" si="64"/>
        <v>0</v>
      </c>
      <c r="G116" s="354">
        <f t="shared" ca="1" si="76"/>
        <v>0</v>
      </c>
      <c r="H116" s="354">
        <f t="shared" ca="1" si="76"/>
        <v>0</v>
      </c>
      <c r="I116" s="354">
        <f t="shared" ca="1" si="77"/>
        <v>0</v>
      </c>
      <c r="J116" s="354">
        <f t="shared" ca="1" si="73"/>
        <v>0</v>
      </c>
      <c r="K116" s="354">
        <f t="shared" ca="1" si="76"/>
        <v>0</v>
      </c>
      <c r="L116" s="354">
        <f t="shared" ca="1" si="76"/>
        <v>0</v>
      </c>
      <c r="M116" s="354">
        <f t="shared" ca="1" si="80"/>
        <v>0</v>
      </c>
      <c r="N116" s="354">
        <f t="shared" ca="1" si="78"/>
        <v>0</v>
      </c>
      <c r="O116" s="354">
        <f t="shared" ca="1" si="79"/>
        <v>0</v>
      </c>
    </row>
    <row r="117" spans="2:15" x14ac:dyDescent="0.25">
      <c r="B117" s="351">
        <v>7</v>
      </c>
      <c r="C117" s="344" t="s">
        <v>735</v>
      </c>
      <c r="D117" s="355"/>
      <c r="E117" s="357"/>
      <c r="F117" s="354">
        <f t="shared" ca="1" si="64"/>
        <v>0</v>
      </c>
      <c r="G117" s="354">
        <f t="shared" ca="1" si="76"/>
        <v>0</v>
      </c>
      <c r="H117" s="354">
        <f t="shared" ca="1" si="76"/>
        <v>0</v>
      </c>
      <c r="I117" s="354">
        <f t="shared" ca="1" si="77"/>
        <v>0</v>
      </c>
      <c r="J117" s="354">
        <f t="shared" ca="1" si="73"/>
        <v>0</v>
      </c>
      <c r="K117" s="354">
        <f t="shared" ca="1" si="76"/>
        <v>0</v>
      </c>
      <c r="L117" s="354">
        <f t="shared" ca="1" si="76"/>
        <v>0</v>
      </c>
      <c r="M117" s="354">
        <f t="shared" ca="1" si="80"/>
        <v>0</v>
      </c>
      <c r="N117" s="354">
        <f ca="1">F117-J117</f>
        <v>0</v>
      </c>
      <c r="O117" s="354">
        <f t="shared" ca="1" si="79"/>
        <v>0</v>
      </c>
    </row>
    <row r="118" spans="2:15" x14ac:dyDescent="0.25">
      <c r="B118" s="351">
        <v>8</v>
      </c>
      <c r="C118" s="344" t="s">
        <v>736</v>
      </c>
      <c r="D118" s="355"/>
      <c r="E118" s="357"/>
      <c r="F118" s="354"/>
      <c r="G118" s="354"/>
      <c r="H118" s="354"/>
      <c r="I118" s="354"/>
      <c r="J118" s="354"/>
      <c r="K118" s="354"/>
      <c r="L118" s="354"/>
      <c r="M118" s="354"/>
      <c r="N118" s="354"/>
      <c r="O118" s="354"/>
    </row>
    <row r="119" spans="2:15" x14ac:dyDescent="0.25">
      <c r="B119" s="351"/>
      <c r="C119" s="359" t="s">
        <v>737</v>
      </c>
      <c r="D119" s="355"/>
      <c r="E119" s="357"/>
      <c r="F119" s="354">
        <f t="shared" ca="1" si="64"/>
        <v>9400.0417386851586</v>
      </c>
      <c r="G119" s="354">
        <f>'[50]GFA &amp; Dep-MYT 5th Control'!$M$35</f>
        <v>1168.6945098515841</v>
      </c>
      <c r="H119" s="354">
        <f t="shared" ref="H119:L119" ca="1" si="81">H436+H753</f>
        <v>0</v>
      </c>
      <c r="I119" s="354">
        <f ca="1">F119+G119-H119</f>
        <v>10568.736248536743</v>
      </c>
      <c r="J119" s="354">
        <f t="shared" ca="1" si="73"/>
        <v>4504.1783123456489</v>
      </c>
      <c r="K119" s="354">
        <f>SUM('[50]GFA &amp; Dep-MYT 5th Control'!$E$187:$E$189)</f>
        <v>370.64790436903945</v>
      </c>
      <c r="L119" s="354">
        <f t="shared" ca="1" si="81"/>
        <v>0</v>
      </c>
      <c r="M119" s="354">
        <f ca="1">J119+K119-L119</f>
        <v>4874.8262167146886</v>
      </c>
      <c r="N119" s="354">
        <f t="shared" ref="N119:N122" ca="1" si="82">F119-J119</f>
        <v>4895.8634263395097</v>
      </c>
      <c r="O119" s="354">
        <f t="shared" ref="O119:O123" ca="1" si="83">I119-M119</f>
        <v>5693.9100318220544</v>
      </c>
    </row>
    <row r="120" spans="2:15" x14ac:dyDescent="0.25">
      <c r="B120" s="351"/>
      <c r="C120" s="359" t="s">
        <v>756</v>
      </c>
      <c r="D120" s="355"/>
      <c r="E120" s="357"/>
      <c r="F120" s="354">
        <f t="shared" ca="1" si="64"/>
        <v>0</v>
      </c>
      <c r="G120" s="354">
        <f t="shared" ref="G120:L122" ca="1" si="84">G437+G754</f>
        <v>0</v>
      </c>
      <c r="H120" s="354">
        <f t="shared" ca="1" si="84"/>
        <v>0</v>
      </c>
      <c r="I120" s="354">
        <f ca="1">F120+G120-H120</f>
        <v>0</v>
      </c>
      <c r="J120" s="354">
        <f t="shared" ca="1" si="73"/>
        <v>0</v>
      </c>
      <c r="K120" s="354">
        <f t="shared" ca="1" si="84"/>
        <v>0</v>
      </c>
      <c r="L120" s="354">
        <f t="shared" ca="1" si="84"/>
        <v>0</v>
      </c>
      <c r="M120" s="354">
        <f t="shared" ref="M120:M123" ca="1" si="85">J120+K120-L120</f>
        <v>0</v>
      </c>
      <c r="N120" s="354">
        <f t="shared" ca="1" si="82"/>
        <v>0</v>
      </c>
      <c r="O120" s="354">
        <f t="shared" ca="1" si="83"/>
        <v>0</v>
      </c>
    </row>
    <row r="121" spans="2:15" ht="28" x14ac:dyDescent="0.25">
      <c r="B121" s="361">
        <v>9</v>
      </c>
      <c r="C121" s="362" t="s">
        <v>739</v>
      </c>
      <c r="D121" s="355"/>
      <c r="E121" s="357"/>
      <c r="F121" s="354">
        <f t="shared" ca="1" si="64"/>
        <v>0</v>
      </c>
      <c r="G121" s="354">
        <f t="shared" ca="1" si="84"/>
        <v>0</v>
      </c>
      <c r="H121" s="354">
        <f t="shared" ca="1" si="84"/>
        <v>0</v>
      </c>
      <c r="I121" s="354">
        <f ca="1">F121+G121-H121</f>
        <v>0</v>
      </c>
      <c r="J121" s="354">
        <f t="shared" ca="1" si="73"/>
        <v>0</v>
      </c>
      <c r="K121" s="354">
        <f t="shared" ca="1" si="84"/>
        <v>0</v>
      </c>
      <c r="L121" s="354">
        <f t="shared" ca="1" si="84"/>
        <v>0</v>
      </c>
      <c r="M121" s="354">
        <f t="shared" ca="1" si="85"/>
        <v>0</v>
      </c>
      <c r="N121" s="354">
        <f t="shared" ca="1" si="82"/>
        <v>0</v>
      </c>
      <c r="O121" s="354">
        <f t="shared" ca="1" si="83"/>
        <v>0</v>
      </c>
    </row>
    <row r="122" spans="2:15" x14ac:dyDescent="0.25">
      <c r="B122" s="363">
        <v>10</v>
      </c>
      <c r="C122" s="334" t="s">
        <v>740</v>
      </c>
      <c r="D122" s="364"/>
      <c r="E122" s="357"/>
      <c r="F122" s="354">
        <f t="shared" ca="1" si="64"/>
        <v>2931.3708964105967</v>
      </c>
      <c r="G122" s="354">
        <f>'[50]GFA &amp; Dep-MYT 5th Control'!$M$36</f>
        <v>1792.2009933446973</v>
      </c>
      <c r="H122" s="354">
        <f t="shared" ca="1" si="84"/>
        <v>0</v>
      </c>
      <c r="I122" s="354">
        <f ca="1">F122+G122-H122</f>
        <v>4723.5718897552943</v>
      </c>
      <c r="J122" s="354">
        <f t="shared" ca="1" si="73"/>
        <v>1240.1163333100626</v>
      </c>
      <c r="K122" s="354">
        <f>'[50]GFA &amp; Dep-MYT 5th Control'!$E$184</f>
        <v>188.06899324802617</v>
      </c>
      <c r="L122" s="354">
        <f t="shared" ca="1" si="84"/>
        <v>0</v>
      </c>
      <c r="M122" s="354">
        <f t="shared" ca="1" si="85"/>
        <v>1428.1853265580887</v>
      </c>
      <c r="N122" s="354">
        <f t="shared" ca="1" si="82"/>
        <v>1691.2545631005341</v>
      </c>
      <c r="O122" s="354">
        <f t="shared" ca="1" si="83"/>
        <v>3295.3865631972058</v>
      </c>
    </row>
    <row r="123" spans="2:15" x14ac:dyDescent="0.25">
      <c r="B123" s="363">
        <v>11</v>
      </c>
      <c r="C123" s="334" t="s">
        <v>741</v>
      </c>
      <c r="D123" s="364"/>
      <c r="E123" s="357"/>
      <c r="F123" s="354">
        <f t="shared" ca="1" si="64"/>
        <v>7.08</v>
      </c>
      <c r="G123" s="354">
        <f t="shared" ref="G123:L123" ca="1" si="86">G440+G757</f>
        <v>0</v>
      </c>
      <c r="H123" s="354">
        <f t="shared" ca="1" si="86"/>
        <v>0</v>
      </c>
      <c r="I123" s="354">
        <f ca="1">F123+G123-H123</f>
        <v>7.08</v>
      </c>
      <c r="J123" s="354">
        <f t="shared" ca="1" si="73"/>
        <v>6.3921999319999996</v>
      </c>
      <c r="K123" s="354">
        <f>'[50]GFA &amp; Dep-MYT 5th Control'!$E$191</f>
        <v>0</v>
      </c>
      <c r="L123" s="354">
        <f t="shared" ca="1" si="86"/>
        <v>0</v>
      </c>
      <c r="M123" s="354">
        <f t="shared" ca="1" si="85"/>
        <v>6.3921999319999996</v>
      </c>
      <c r="N123" s="354">
        <f ca="1">F123-J123</f>
        <v>0.68780006800000049</v>
      </c>
      <c r="O123" s="354">
        <f t="shared" ca="1" si="83"/>
        <v>0.68780006800000049</v>
      </c>
    </row>
    <row r="124" spans="2:15" x14ac:dyDescent="0.25">
      <c r="B124" s="363">
        <v>12</v>
      </c>
      <c r="C124" s="334" t="s">
        <v>742</v>
      </c>
      <c r="D124" s="364"/>
      <c r="E124" s="357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</row>
    <row r="125" spans="2:15" x14ac:dyDescent="0.25">
      <c r="B125" s="363"/>
      <c r="C125" s="336" t="s">
        <v>743</v>
      </c>
      <c r="D125" s="364"/>
      <c r="E125" s="357"/>
      <c r="F125" s="354">
        <f t="shared" ca="1" si="64"/>
        <v>2.6</v>
      </c>
      <c r="G125" s="354">
        <f t="shared" ref="G125:L126" ca="1" si="87">G442+G759</f>
        <v>0</v>
      </c>
      <c r="H125" s="354">
        <f t="shared" ca="1" si="87"/>
        <v>0</v>
      </c>
      <c r="I125" s="354">
        <f ca="1">F125+G125-H125</f>
        <v>2.6</v>
      </c>
      <c r="J125" s="354">
        <f t="shared" ca="1" si="73"/>
        <v>1.7016441320000002</v>
      </c>
      <c r="K125" s="354">
        <f t="shared" ca="1" si="87"/>
        <v>0</v>
      </c>
      <c r="L125" s="354">
        <f t="shared" ca="1" si="87"/>
        <v>0</v>
      </c>
      <c r="M125" s="354">
        <f t="shared" ref="M125:M126" ca="1" si="88">J125+K125-L125</f>
        <v>1.7016441320000002</v>
      </c>
      <c r="N125" s="354">
        <f t="shared" ref="N125:N126" ca="1" si="89">F125-J125</f>
        <v>0.89835586799999989</v>
      </c>
      <c r="O125" s="354">
        <f t="shared" ref="O125:O126" ca="1" si="90">I125-M125</f>
        <v>0.89835586799999989</v>
      </c>
    </row>
    <row r="126" spans="2:15" x14ac:dyDescent="0.25">
      <c r="B126" s="363"/>
      <c r="C126" s="336" t="s">
        <v>744</v>
      </c>
      <c r="D126" s="364"/>
      <c r="E126" s="357"/>
      <c r="F126" s="354">
        <f t="shared" ca="1" si="64"/>
        <v>0</v>
      </c>
      <c r="G126" s="354">
        <f t="shared" ca="1" si="87"/>
        <v>0</v>
      </c>
      <c r="H126" s="354">
        <f t="shared" ca="1" si="87"/>
        <v>0</v>
      </c>
      <c r="I126" s="354">
        <f t="shared" ref="I126" ca="1" si="91">F126+G126-H126</f>
        <v>0</v>
      </c>
      <c r="J126" s="354">
        <f t="shared" ca="1" si="73"/>
        <v>0</v>
      </c>
      <c r="K126" s="354">
        <f t="shared" ca="1" si="87"/>
        <v>0</v>
      </c>
      <c r="L126" s="354">
        <f t="shared" ca="1" si="87"/>
        <v>0</v>
      </c>
      <c r="M126" s="354">
        <f t="shared" ca="1" si="88"/>
        <v>0</v>
      </c>
      <c r="N126" s="354">
        <f t="shared" ca="1" si="89"/>
        <v>0</v>
      </c>
      <c r="O126" s="354">
        <f t="shared" ca="1" si="90"/>
        <v>0</v>
      </c>
    </row>
    <row r="127" spans="2:15" x14ac:dyDescent="0.25">
      <c r="B127" s="363">
        <v>13</v>
      </c>
      <c r="C127" s="336"/>
      <c r="D127" s="364"/>
      <c r="E127" s="357"/>
      <c r="F127" s="354"/>
      <c r="G127" s="354"/>
      <c r="H127" s="354"/>
      <c r="I127" s="354"/>
      <c r="J127" s="354"/>
      <c r="K127" s="354"/>
      <c r="L127" s="354"/>
      <c r="M127" s="354"/>
      <c r="N127" s="354"/>
      <c r="O127" s="354"/>
    </row>
    <row r="128" spans="2:15" x14ac:dyDescent="0.25">
      <c r="B128" s="363"/>
      <c r="C128" s="336" t="s">
        <v>745</v>
      </c>
      <c r="D128" s="364"/>
      <c r="E128" s="357"/>
      <c r="F128" s="354">
        <f t="shared" ca="1" si="64"/>
        <v>17.25</v>
      </c>
      <c r="G128" s="354">
        <f t="shared" ref="G128:L129" ca="1" si="92">G445+G762</f>
        <v>0</v>
      </c>
      <c r="H128" s="354">
        <f t="shared" ca="1" si="92"/>
        <v>0</v>
      </c>
      <c r="I128" s="354">
        <f ca="1">F128+G128-H128</f>
        <v>17.25</v>
      </c>
      <c r="J128" s="354">
        <f t="shared" ca="1" si="73"/>
        <v>12.050196043</v>
      </c>
      <c r="K128" s="354">
        <f>'[50]GFA &amp; Dep-MYT 5th Control'!$E$192</f>
        <v>0.49399503200000006</v>
      </c>
      <c r="L128" s="354">
        <f t="shared" ca="1" si="92"/>
        <v>0</v>
      </c>
      <c r="M128" s="354">
        <f t="shared" ref="M128:M131" ca="1" si="93">J128+K128-L128</f>
        <v>12.544191075000001</v>
      </c>
      <c r="N128" s="354">
        <f t="shared" ref="N128:N131" ca="1" si="94">F128-J128</f>
        <v>5.1998039570000003</v>
      </c>
      <c r="O128" s="354">
        <f t="shared" ref="O128:O131" ca="1" si="95">I128-M128</f>
        <v>4.7058089249999995</v>
      </c>
    </row>
    <row r="129" spans="2:15" x14ac:dyDescent="0.25">
      <c r="B129" s="363"/>
      <c r="C129" s="336" t="s">
        <v>746</v>
      </c>
      <c r="D129" s="364"/>
      <c r="E129" s="357"/>
      <c r="F129" s="354">
        <f t="shared" ca="1" si="64"/>
        <v>51.451512199350539</v>
      </c>
      <c r="G129" s="354">
        <f>'[50]GFA &amp; Dep-MYT 5th Control'!$M$37</f>
        <v>0.13231839684266436</v>
      </c>
      <c r="H129" s="354">
        <f t="shared" ca="1" si="92"/>
        <v>0</v>
      </c>
      <c r="I129" s="354">
        <f ca="1">F129+G129-H129</f>
        <v>51.583830596193202</v>
      </c>
      <c r="J129" s="354">
        <f t="shared" ca="1" si="73"/>
        <v>34.687221408970771</v>
      </c>
      <c r="K129" s="354">
        <f>'[50]GFA &amp; Dep-MYT 5th Control'!$E$193</f>
        <v>1.6860126887994689</v>
      </c>
      <c r="L129" s="354">
        <f t="shared" ca="1" si="92"/>
        <v>0</v>
      </c>
      <c r="M129" s="354">
        <f t="shared" ca="1" si="93"/>
        <v>36.373234097770236</v>
      </c>
      <c r="N129" s="354">
        <f t="shared" ca="1" si="94"/>
        <v>16.764290790379768</v>
      </c>
      <c r="O129" s="354">
        <f t="shared" ca="1" si="95"/>
        <v>15.210596498422966</v>
      </c>
    </row>
    <row r="130" spans="2:15" x14ac:dyDescent="0.25">
      <c r="B130" s="363"/>
      <c r="C130" s="336" t="s">
        <v>747</v>
      </c>
      <c r="D130" s="364"/>
      <c r="E130" s="357"/>
      <c r="F130" s="354">
        <f t="shared" ca="1" si="64"/>
        <v>0</v>
      </c>
      <c r="G130" s="354">
        <f t="shared" ref="G130:L131" ca="1" si="96">G447+G764</f>
        <v>0</v>
      </c>
      <c r="H130" s="354">
        <f t="shared" ca="1" si="96"/>
        <v>0</v>
      </c>
      <c r="I130" s="354">
        <f ca="1">F130+G130-H130</f>
        <v>0</v>
      </c>
      <c r="J130" s="354">
        <f t="shared" ca="1" si="73"/>
        <v>0</v>
      </c>
      <c r="K130" s="354">
        <f t="shared" ca="1" si="96"/>
        <v>0</v>
      </c>
      <c r="L130" s="354">
        <f t="shared" ca="1" si="96"/>
        <v>0</v>
      </c>
      <c r="M130" s="354">
        <f t="shared" ca="1" si="93"/>
        <v>0</v>
      </c>
      <c r="N130" s="354">
        <f t="shared" ca="1" si="94"/>
        <v>0</v>
      </c>
      <c r="O130" s="354">
        <f t="shared" ca="1" si="95"/>
        <v>0</v>
      </c>
    </row>
    <row r="131" spans="2:15" x14ac:dyDescent="0.25">
      <c r="B131" s="363"/>
      <c r="C131" s="336" t="s">
        <v>748</v>
      </c>
      <c r="D131" s="364"/>
      <c r="E131" s="357"/>
      <c r="F131" s="354">
        <f t="shared" ca="1" si="64"/>
        <v>0</v>
      </c>
      <c r="G131" s="354">
        <f t="shared" ca="1" si="96"/>
        <v>0</v>
      </c>
      <c r="H131" s="354">
        <f t="shared" ca="1" si="96"/>
        <v>0</v>
      </c>
      <c r="I131" s="354">
        <f ca="1">F131+G131-H131</f>
        <v>0</v>
      </c>
      <c r="J131" s="354">
        <f t="shared" ca="1" si="73"/>
        <v>0</v>
      </c>
      <c r="K131" s="354">
        <f t="shared" ca="1" si="96"/>
        <v>0</v>
      </c>
      <c r="L131" s="354">
        <f t="shared" ca="1" si="96"/>
        <v>0</v>
      </c>
      <c r="M131" s="354">
        <f t="shared" ca="1" si="93"/>
        <v>0</v>
      </c>
      <c r="N131" s="354">
        <f t="shared" ca="1" si="94"/>
        <v>0</v>
      </c>
      <c r="O131" s="354">
        <f t="shared" ca="1" si="95"/>
        <v>0</v>
      </c>
    </row>
    <row r="132" spans="2:15" x14ac:dyDescent="0.25">
      <c r="B132" s="363">
        <v>14</v>
      </c>
      <c r="C132" s="334" t="s">
        <v>749</v>
      </c>
      <c r="D132" s="364"/>
      <c r="E132" s="357"/>
      <c r="F132" s="354"/>
      <c r="G132" s="354"/>
      <c r="H132" s="354"/>
      <c r="I132" s="354"/>
      <c r="J132" s="354"/>
      <c r="K132" s="354"/>
      <c r="L132" s="354"/>
      <c r="M132" s="354"/>
      <c r="N132" s="354"/>
      <c r="O132" s="354"/>
    </row>
    <row r="133" spans="2:15" x14ac:dyDescent="0.25">
      <c r="B133" s="363"/>
      <c r="C133" s="336" t="s">
        <v>750</v>
      </c>
      <c r="D133" s="364"/>
      <c r="E133" s="357"/>
      <c r="F133" s="354">
        <f t="shared" ca="1" si="64"/>
        <v>0</v>
      </c>
      <c r="G133" s="354">
        <f t="shared" ref="G133:L136" ca="1" si="97">G450+G767</f>
        <v>0</v>
      </c>
      <c r="H133" s="354">
        <f t="shared" ca="1" si="97"/>
        <v>0</v>
      </c>
      <c r="I133" s="354">
        <f t="shared" ref="I133:I138" ca="1" si="98">F133+G133-H133</f>
        <v>0</v>
      </c>
      <c r="J133" s="354">
        <f t="shared" ca="1" si="73"/>
        <v>0</v>
      </c>
      <c r="K133" s="354">
        <f t="shared" ca="1" si="97"/>
        <v>0</v>
      </c>
      <c r="L133" s="354">
        <f t="shared" ca="1" si="97"/>
        <v>0</v>
      </c>
      <c r="M133" s="354">
        <f t="shared" ref="M133:M138" ca="1" si="99">J133+K133-L133</f>
        <v>0</v>
      </c>
      <c r="N133" s="354">
        <f t="shared" ref="N133:N137" ca="1" si="100">F133-J133</f>
        <v>0</v>
      </c>
      <c r="O133" s="354">
        <f t="shared" ref="O133:O138" ca="1" si="101">I133-M133</f>
        <v>0</v>
      </c>
    </row>
    <row r="134" spans="2:15" x14ac:dyDescent="0.25">
      <c r="B134" s="363"/>
      <c r="C134" s="336" t="s">
        <v>751</v>
      </c>
      <c r="D134" s="364"/>
      <c r="E134" s="357"/>
      <c r="F134" s="354">
        <f t="shared" ca="1" si="64"/>
        <v>0</v>
      </c>
      <c r="G134" s="354">
        <f t="shared" ca="1" si="97"/>
        <v>0</v>
      </c>
      <c r="H134" s="354">
        <f t="shared" ca="1" si="97"/>
        <v>0</v>
      </c>
      <c r="I134" s="354">
        <f t="shared" ca="1" si="98"/>
        <v>0</v>
      </c>
      <c r="J134" s="354">
        <f t="shared" ca="1" si="73"/>
        <v>0</v>
      </c>
      <c r="K134" s="354">
        <f t="shared" ca="1" si="97"/>
        <v>0</v>
      </c>
      <c r="L134" s="354">
        <f t="shared" ca="1" si="97"/>
        <v>0</v>
      </c>
      <c r="M134" s="354">
        <f t="shared" ca="1" si="99"/>
        <v>0</v>
      </c>
      <c r="N134" s="354">
        <f t="shared" ca="1" si="100"/>
        <v>0</v>
      </c>
      <c r="O134" s="354">
        <f t="shared" ca="1" si="101"/>
        <v>0</v>
      </c>
    </row>
    <row r="135" spans="2:15" x14ac:dyDescent="0.25">
      <c r="B135" s="363"/>
      <c r="C135" s="336" t="s">
        <v>752</v>
      </c>
      <c r="D135" s="364"/>
      <c r="E135" s="357"/>
      <c r="F135" s="354">
        <f t="shared" ca="1" si="64"/>
        <v>0</v>
      </c>
      <c r="G135" s="354">
        <f t="shared" ca="1" si="97"/>
        <v>0</v>
      </c>
      <c r="H135" s="354">
        <f t="shared" ca="1" si="97"/>
        <v>0</v>
      </c>
      <c r="I135" s="354">
        <f t="shared" ca="1" si="98"/>
        <v>0</v>
      </c>
      <c r="J135" s="354">
        <f t="shared" ca="1" si="73"/>
        <v>0</v>
      </c>
      <c r="K135" s="354">
        <f t="shared" ca="1" si="97"/>
        <v>0</v>
      </c>
      <c r="L135" s="354">
        <f t="shared" ca="1" si="97"/>
        <v>0</v>
      </c>
      <c r="M135" s="354">
        <f t="shared" ca="1" si="99"/>
        <v>0</v>
      </c>
      <c r="N135" s="354">
        <f t="shared" ca="1" si="100"/>
        <v>0</v>
      </c>
      <c r="O135" s="354">
        <f t="shared" ca="1" si="101"/>
        <v>0</v>
      </c>
    </row>
    <row r="136" spans="2:15" x14ac:dyDescent="0.25">
      <c r="B136" s="363">
        <v>15</v>
      </c>
      <c r="C136" s="334" t="s">
        <v>753</v>
      </c>
      <c r="D136" s="364"/>
      <c r="E136" s="357"/>
      <c r="F136" s="354">
        <f t="shared" ca="1" si="64"/>
        <v>191.96153146263202</v>
      </c>
      <c r="G136" s="354">
        <f>'[50]GFA &amp; Dep-MYT 5th Control'!$M$40</f>
        <v>10.391578036443795</v>
      </c>
      <c r="H136" s="354">
        <f t="shared" ca="1" si="97"/>
        <v>0</v>
      </c>
      <c r="I136" s="354">
        <f t="shared" ca="1" si="98"/>
        <v>202.35310949907583</v>
      </c>
      <c r="J136" s="354">
        <f t="shared" ca="1" si="73"/>
        <v>158.6283315666974</v>
      </c>
      <c r="K136" s="354">
        <f>'[50]GFA &amp; Dep-MYT 5th Control'!$E$195</f>
        <v>11.553251743128087</v>
      </c>
      <c r="L136" s="354">
        <f t="shared" ca="1" si="97"/>
        <v>0</v>
      </c>
      <c r="M136" s="354">
        <f t="shared" ca="1" si="99"/>
        <v>170.1815833098255</v>
      </c>
      <c r="N136" s="354">
        <f t="shared" ca="1" si="100"/>
        <v>33.333199895934627</v>
      </c>
      <c r="O136" s="354">
        <f t="shared" ca="1" si="101"/>
        <v>32.171526189250329</v>
      </c>
    </row>
    <row r="137" spans="2:15" x14ac:dyDescent="0.25">
      <c r="B137" s="363">
        <v>16</v>
      </c>
      <c r="C137" s="334" t="s">
        <v>754</v>
      </c>
      <c r="D137" s="355"/>
      <c r="E137" s="357"/>
      <c r="F137" s="354">
        <f t="shared" ca="1" si="64"/>
        <v>70.8</v>
      </c>
      <c r="G137" s="354">
        <f t="shared" ref="G137:L138" ca="1" si="102">G454+G771</f>
        <v>0</v>
      </c>
      <c r="H137" s="354">
        <f t="shared" ca="1" si="102"/>
        <v>0</v>
      </c>
      <c r="I137" s="354">
        <f t="shared" ca="1" si="98"/>
        <v>70.8</v>
      </c>
      <c r="J137" s="354">
        <f t="shared" ca="1" si="73"/>
        <v>53.905021155999989</v>
      </c>
      <c r="K137" s="354">
        <f>'[50]GFA &amp; Dep-MYT 5th Control'!$E$174</f>
        <v>4.5159216139999998</v>
      </c>
      <c r="L137" s="354">
        <f t="shared" ca="1" si="102"/>
        <v>0</v>
      </c>
      <c r="M137" s="354">
        <f t="shared" ca="1" si="99"/>
        <v>58.420942769999989</v>
      </c>
      <c r="N137" s="354">
        <f t="shared" ca="1" si="100"/>
        <v>16.894978844000008</v>
      </c>
      <c r="O137" s="354">
        <f t="shared" ca="1" si="101"/>
        <v>12.379057230000008</v>
      </c>
    </row>
    <row r="138" spans="2:15" x14ac:dyDescent="0.25">
      <c r="B138" s="363">
        <v>17</v>
      </c>
      <c r="C138" s="334" t="s">
        <v>755</v>
      </c>
      <c r="D138" s="355"/>
      <c r="E138" s="74"/>
      <c r="F138" s="354">
        <f t="shared" ca="1" si="64"/>
        <v>0</v>
      </c>
      <c r="G138" s="354">
        <f t="shared" ca="1" si="102"/>
        <v>0</v>
      </c>
      <c r="H138" s="354">
        <f t="shared" ca="1" si="102"/>
        <v>0</v>
      </c>
      <c r="I138" s="354">
        <f t="shared" ca="1" si="98"/>
        <v>0</v>
      </c>
      <c r="J138" s="354">
        <f t="shared" ca="1" si="73"/>
        <v>0</v>
      </c>
      <c r="K138" s="354">
        <f t="shared" ca="1" si="102"/>
        <v>0</v>
      </c>
      <c r="L138" s="354">
        <f t="shared" ca="1" si="102"/>
        <v>0</v>
      </c>
      <c r="M138" s="354">
        <f t="shared" ca="1" si="99"/>
        <v>0</v>
      </c>
      <c r="N138" s="354">
        <f ca="1">F138-J138</f>
        <v>0</v>
      </c>
      <c r="O138" s="354">
        <f t="shared" ca="1" si="101"/>
        <v>0</v>
      </c>
    </row>
    <row r="139" spans="2:15" ht="14.5" thickBot="1" x14ac:dyDescent="0.3">
      <c r="B139" s="365"/>
      <c r="C139" s="366" t="s">
        <v>90</v>
      </c>
      <c r="D139" s="366"/>
      <c r="E139" s="367"/>
      <c r="F139" s="368">
        <f ca="1">SUM(F99:F138)</f>
        <v>22956.899310890865</v>
      </c>
      <c r="G139" s="368">
        <f t="shared" ref="G139:H139" ca="1" si="103">SUM(G99:G138)</f>
        <v>4097.2132796562464</v>
      </c>
      <c r="H139" s="368">
        <f t="shared" ca="1" si="103"/>
        <v>0</v>
      </c>
      <c r="I139" s="368">
        <f ca="1">SUM(I99:I138)</f>
        <v>27054.112590547113</v>
      </c>
      <c r="J139" s="368">
        <f ca="1">SUM(J99:J138)</f>
        <v>11309.99726660032</v>
      </c>
      <c r="K139" s="368">
        <f t="shared" ref="K139:O139" ca="1" si="104">SUM(K99:K138)</f>
        <v>976.90032897131312</v>
      </c>
      <c r="L139" s="368">
        <f t="shared" ca="1" si="104"/>
        <v>0</v>
      </c>
      <c r="M139" s="368">
        <f t="shared" ca="1" si="104"/>
        <v>12286.897595571634</v>
      </c>
      <c r="N139" s="368">
        <f t="shared" ca="1" si="104"/>
        <v>11646.902044290548</v>
      </c>
      <c r="O139" s="368">
        <f t="shared" ca="1" si="104"/>
        <v>14767.214994975478</v>
      </c>
    </row>
    <row r="140" spans="2:15" ht="14.5" thickBot="1" x14ac:dyDescent="0.3"/>
    <row r="141" spans="2:15" x14ac:dyDescent="0.25">
      <c r="B141" s="1084" t="s">
        <v>603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5"/>
      <c r="N141" s="1085"/>
      <c r="O141" s="1086"/>
    </row>
    <row r="142" spans="2:15" ht="14.15" customHeight="1" x14ac:dyDescent="0.25">
      <c r="B142" s="1087" t="s">
        <v>513</v>
      </c>
      <c r="C142" s="1089" t="s">
        <v>620</v>
      </c>
      <c r="D142" s="1091" t="s">
        <v>621</v>
      </c>
      <c r="E142" s="1091" t="s">
        <v>622</v>
      </c>
      <c r="F142" s="1091" t="s">
        <v>623</v>
      </c>
      <c r="G142" s="1091"/>
      <c r="H142" s="1091"/>
      <c r="I142" s="1091"/>
      <c r="J142" s="1091" t="s">
        <v>624</v>
      </c>
      <c r="K142" s="1091"/>
      <c r="L142" s="1091"/>
      <c r="M142" s="1091"/>
      <c r="N142" s="1091" t="s">
        <v>625</v>
      </c>
      <c r="O142" s="1093"/>
    </row>
    <row r="143" spans="2:15" ht="56.5" thickBot="1" x14ac:dyDescent="0.3">
      <c r="B143" s="1088"/>
      <c r="C143" s="1090"/>
      <c r="D143" s="1092"/>
      <c r="E143" s="1092"/>
      <c r="F143" s="349" t="s">
        <v>626</v>
      </c>
      <c r="G143" s="349" t="s">
        <v>627</v>
      </c>
      <c r="H143" s="349" t="s">
        <v>628</v>
      </c>
      <c r="I143" s="349" t="s">
        <v>629</v>
      </c>
      <c r="J143" s="349" t="s">
        <v>630</v>
      </c>
      <c r="K143" s="349" t="s">
        <v>627</v>
      </c>
      <c r="L143" s="349" t="s">
        <v>631</v>
      </c>
      <c r="M143" s="349" t="s">
        <v>632</v>
      </c>
      <c r="N143" s="349" t="s">
        <v>626</v>
      </c>
      <c r="O143" s="350" t="s">
        <v>629</v>
      </c>
    </row>
    <row r="144" spans="2:15" x14ac:dyDescent="0.25">
      <c r="B144" s="351">
        <v>1</v>
      </c>
      <c r="C144" s="344" t="s">
        <v>633</v>
      </c>
      <c r="D144" s="352"/>
      <c r="E144" s="353"/>
      <c r="F144" s="354">
        <f ca="1">I99</f>
        <v>83.809156805387005</v>
      </c>
      <c r="G144" s="354">
        <f>'[50]GFA &amp; Dep-MYT 5th Control'!$N$39</f>
        <v>61.269702259149902</v>
      </c>
      <c r="H144" s="354">
        <f t="shared" ref="H144:L144" ca="1" si="105">H461+H778</f>
        <v>0</v>
      </c>
      <c r="I144" s="354">
        <f ca="1">F144+G144-H144</f>
        <v>145.07885906453691</v>
      </c>
      <c r="J144" s="354">
        <f ca="1">M99</f>
        <v>4.8990620000015639E-3</v>
      </c>
      <c r="K144" s="354">
        <f>'[50]GFA &amp; Dep-MYT 5th Control'!$F$172</f>
        <v>0</v>
      </c>
      <c r="L144" s="354">
        <f t="shared" ca="1" si="105"/>
        <v>0</v>
      </c>
      <c r="M144" s="354">
        <f ca="1">J144+K144-L144</f>
        <v>4.8990620000015639E-3</v>
      </c>
      <c r="N144" s="354">
        <f ca="1">F144-J144</f>
        <v>83.804257743386998</v>
      </c>
      <c r="O144" s="354">
        <f t="shared" ref="O144:O145" ca="1" si="106">I144-M144</f>
        <v>145.07396000253692</v>
      </c>
    </row>
    <row r="145" spans="2:15" x14ac:dyDescent="0.25">
      <c r="B145" s="351">
        <v>2</v>
      </c>
      <c r="C145" s="344" t="s">
        <v>718</v>
      </c>
      <c r="D145" s="355"/>
      <c r="E145" s="356"/>
      <c r="F145" s="354">
        <f t="shared" ref="F145:F183" ca="1" si="107">I100</f>
        <v>0</v>
      </c>
      <c r="G145" s="354">
        <f t="shared" ref="G145:L145" ca="1" si="108">G462+G779</f>
        <v>0</v>
      </c>
      <c r="H145" s="354">
        <f t="shared" ca="1" si="108"/>
        <v>0</v>
      </c>
      <c r="I145" s="354">
        <f ca="1">F145+G145-H145</f>
        <v>0</v>
      </c>
      <c r="J145" s="354">
        <f t="shared" ref="J145:J183" ca="1" si="109">M100</f>
        <v>0</v>
      </c>
      <c r="K145" s="354">
        <f t="shared" ca="1" si="108"/>
        <v>0</v>
      </c>
      <c r="L145" s="354">
        <f t="shared" ca="1" si="108"/>
        <v>0</v>
      </c>
      <c r="M145" s="354">
        <f ca="1">J145+K145-L145</f>
        <v>0</v>
      </c>
      <c r="N145" s="354">
        <f ca="1">F145-J145</f>
        <v>0</v>
      </c>
      <c r="O145" s="354">
        <f t="shared" ca="1" si="106"/>
        <v>0</v>
      </c>
    </row>
    <row r="146" spans="2:15" x14ac:dyDescent="0.25">
      <c r="B146" s="351">
        <v>3</v>
      </c>
      <c r="C146" s="347" t="s">
        <v>719</v>
      </c>
      <c r="D146" s="355"/>
      <c r="E146" s="357"/>
      <c r="F146" s="354">
        <f t="shared" si="107"/>
        <v>0</v>
      </c>
      <c r="G146" s="354"/>
      <c r="H146" s="354"/>
      <c r="I146" s="354"/>
      <c r="J146" s="354">
        <f t="shared" si="109"/>
        <v>0</v>
      </c>
      <c r="K146" s="354"/>
      <c r="L146" s="354"/>
      <c r="M146" s="354"/>
      <c r="N146" s="354"/>
      <c r="O146" s="354"/>
    </row>
    <row r="147" spans="2:15" x14ac:dyDescent="0.25">
      <c r="B147" s="351"/>
      <c r="C147" s="358" t="s">
        <v>720</v>
      </c>
      <c r="D147" s="355"/>
      <c r="E147" s="357"/>
      <c r="F147" s="354">
        <f t="shared" ca="1" si="107"/>
        <v>444.2696220296703</v>
      </c>
      <c r="G147" s="354">
        <f>'[50]GFA &amp; Dep-MYT 5th Control'!$N$38</f>
        <v>57.096815602650281</v>
      </c>
      <c r="H147" s="354">
        <f t="shared" ref="H147:L147" ca="1" si="110">H464+H781</f>
        <v>0</v>
      </c>
      <c r="I147" s="354">
        <f ca="1">F147+G147-H147</f>
        <v>501.36643763232058</v>
      </c>
      <c r="J147" s="354">
        <f t="shared" ca="1" si="109"/>
        <v>159.60317381823324</v>
      </c>
      <c r="K147" s="354">
        <f>'[50]GFA &amp; Dep-MYT 5th Control'!$F$173</f>
        <v>19.684624940587543</v>
      </c>
      <c r="L147" s="354">
        <f t="shared" ca="1" si="110"/>
        <v>0</v>
      </c>
      <c r="M147" s="354">
        <f ca="1">J147+K147-L147</f>
        <v>179.2877987588208</v>
      </c>
      <c r="N147" s="354">
        <f t="shared" ref="N147:N150" ca="1" si="111">F147-J147</f>
        <v>284.66644821143706</v>
      </c>
      <c r="O147" s="354">
        <f t="shared" ref="O147:O150" ca="1" si="112">I147-M147</f>
        <v>322.07863887349981</v>
      </c>
    </row>
    <row r="148" spans="2:15" x14ac:dyDescent="0.25">
      <c r="B148" s="351"/>
      <c r="C148" s="358" t="s">
        <v>721</v>
      </c>
      <c r="D148" s="355"/>
      <c r="E148" s="357"/>
      <c r="F148" s="354">
        <f t="shared" ca="1" si="107"/>
        <v>0</v>
      </c>
      <c r="G148" s="354">
        <f t="shared" ref="G148:L150" ca="1" si="113">G465+G782</f>
        <v>0</v>
      </c>
      <c r="H148" s="354">
        <f t="shared" ca="1" si="113"/>
        <v>0</v>
      </c>
      <c r="I148" s="354">
        <f ca="1">F148+G148-H148</f>
        <v>0</v>
      </c>
      <c r="J148" s="354">
        <f t="shared" ca="1" si="109"/>
        <v>0</v>
      </c>
      <c r="K148" s="354">
        <f t="shared" ca="1" si="113"/>
        <v>0</v>
      </c>
      <c r="L148" s="354">
        <f t="shared" ca="1" si="113"/>
        <v>0</v>
      </c>
      <c r="M148" s="354">
        <f ca="1">J148+K148-L148</f>
        <v>0</v>
      </c>
      <c r="N148" s="354">
        <f t="shared" ca="1" si="111"/>
        <v>0</v>
      </c>
      <c r="O148" s="354">
        <f t="shared" ca="1" si="112"/>
        <v>0</v>
      </c>
    </row>
    <row r="149" spans="2:15" x14ac:dyDescent="0.25">
      <c r="B149" s="351"/>
      <c r="C149" s="358" t="s">
        <v>722</v>
      </c>
      <c r="D149" s="355"/>
      <c r="E149" s="357"/>
      <c r="F149" s="354">
        <f t="shared" ca="1" si="107"/>
        <v>0</v>
      </c>
      <c r="G149" s="354">
        <f t="shared" ca="1" si="113"/>
        <v>0</v>
      </c>
      <c r="H149" s="354">
        <f t="shared" ca="1" si="113"/>
        <v>0</v>
      </c>
      <c r="I149" s="354">
        <f ca="1">F149+G149-H149</f>
        <v>0</v>
      </c>
      <c r="J149" s="354">
        <f t="shared" ca="1" si="109"/>
        <v>0</v>
      </c>
      <c r="K149" s="354">
        <f t="shared" ca="1" si="113"/>
        <v>0</v>
      </c>
      <c r="L149" s="354">
        <f t="shared" ca="1" si="113"/>
        <v>0</v>
      </c>
      <c r="M149" s="354">
        <f ca="1">J149+K149-L149</f>
        <v>0</v>
      </c>
      <c r="N149" s="354">
        <f t="shared" ca="1" si="111"/>
        <v>0</v>
      </c>
      <c r="O149" s="354">
        <f t="shared" ca="1" si="112"/>
        <v>0</v>
      </c>
    </row>
    <row r="150" spans="2:15" x14ac:dyDescent="0.25">
      <c r="B150" s="351"/>
      <c r="C150" s="358" t="s">
        <v>723</v>
      </c>
      <c r="D150" s="355"/>
      <c r="E150" s="357"/>
      <c r="F150" s="354">
        <f t="shared" ca="1" si="107"/>
        <v>221.08</v>
      </c>
      <c r="G150" s="354">
        <f t="shared" ca="1" si="113"/>
        <v>0</v>
      </c>
      <c r="H150" s="354">
        <f t="shared" ca="1" si="113"/>
        <v>0</v>
      </c>
      <c r="I150" s="354">
        <f ca="1">F150+G150-H150</f>
        <v>221.08</v>
      </c>
      <c r="J150" s="354">
        <f t="shared" ca="1" si="109"/>
        <v>44.41344508100002</v>
      </c>
      <c r="K150" s="354">
        <f>'[50]GFA &amp; Dep-MYT 5th Control'!$F$176</f>
        <v>0</v>
      </c>
      <c r="L150" s="354">
        <f t="shared" ca="1" si="113"/>
        <v>0</v>
      </c>
      <c r="M150" s="354">
        <f ca="1">J150+K150-L150</f>
        <v>44.41344508100002</v>
      </c>
      <c r="N150" s="354">
        <f t="shared" ca="1" si="111"/>
        <v>176.66655491899999</v>
      </c>
      <c r="O150" s="354">
        <f t="shared" ca="1" si="112"/>
        <v>176.66655491899999</v>
      </c>
    </row>
    <row r="151" spans="2:15" x14ac:dyDescent="0.25">
      <c r="B151" s="351">
        <v>4</v>
      </c>
      <c r="C151" s="344" t="s">
        <v>724</v>
      </c>
      <c r="D151" s="355"/>
      <c r="E151" s="357"/>
      <c r="F151" s="354">
        <f t="shared" si="107"/>
        <v>0</v>
      </c>
      <c r="G151" s="354"/>
      <c r="H151" s="354"/>
      <c r="I151" s="354"/>
      <c r="J151" s="354">
        <f t="shared" si="109"/>
        <v>0</v>
      </c>
      <c r="K151" s="354"/>
      <c r="L151" s="354"/>
      <c r="M151" s="354"/>
      <c r="N151" s="354"/>
      <c r="O151" s="354"/>
    </row>
    <row r="152" spans="2:15" x14ac:dyDescent="0.25">
      <c r="B152" s="351"/>
      <c r="C152" s="359" t="s">
        <v>725</v>
      </c>
      <c r="D152" s="355"/>
      <c r="E152" s="357"/>
      <c r="F152" s="354">
        <f t="shared" ca="1" si="107"/>
        <v>10660.978733324751</v>
      </c>
      <c r="G152" s="354">
        <f>'[50]GFA &amp; Dep-MYT 5th Control'!$N$34</f>
        <v>1364.5427899209421</v>
      </c>
      <c r="H152" s="354">
        <f t="shared" ref="H152:L152" ca="1" si="114">H469+H786</f>
        <v>0</v>
      </c>
      <c r="I152" s="354">
        <f ca="1">F152+G152-H152</f>
        <v>12025.521523245694</v>
      </c>
      <c r="J152" s="354">
        <f t="shared" ca="1" si="109"/>
        <v>5494.2507390210285</v>
      </c>
      <c r="K152" s="354">
        <f>SUM('[50]GFA &amp; Dep-MYT 5th Control'!$F$178:$F$180)</f>
        <v>418.32093526311075</v>
      </c>
      <c r="L152" s="354">
        <f t="shared" ca="1" si="114"/>
        <v>0</v>
      </c>
      <c r="M152" s="354">
        <f ca="1">J152+K152-L152</f>
        <v>5912.5716742841396</v>
      </c>
      <c r="N152" s="354">
        <f ca="1">F152-J152</f>
        <v>5166.7279943037229</v>
      </c>
      <c r="O152" s="354">
        <f t="shared" ref="O152" ca="1" si="115">I152-M152</f>
        <v>6112.9498489615544</v>
      </c>
    </row>
    <row r="153" spans="2:15" x14ac:dyDescent="0.25">
      <c r="B153" s="351"/>
      <c r="C153" s="344" t="s">
        <v>726</v>
      </c>
      <c r="D153" s="355"/>
      <c r="E153" s="357"/>
      <c r="F153" s="354">
        <f t="shared" si="107"/>
        <v>0</v>
      </c>
      <c r="G153" s="354"/>
      <c r="H153" s="354"/>
      <c r="I153" s="354"/>
      <c r="J153" s="354">
        <f t="shared" si="109"/>
        <v>0</v>
      </c>
      <c r="K153" s="354"/>
      <c r="L153" s="354"/>
      <c r="M153" s="354"/>
      <c r="N153" s="354"/>
      <c r="O153" s="354"/>
    </row>
    <row r="154" spans="2:15" x14ac:dyDescent="0.25">
      <c r="B154" s="351"/>
      <c r="C154" s="359" t="s">
        <v>727</v>
      </c>
      <c r="D154" s="355"/>
      <c r="E154" s="357"/>
      <c r="F154" s="354">
        <f t="shared" ca="1" si="107"/>
        <v>0</v>
      </c>
      <c r="G154" s="354">
        <f t="shared" ref="G154:L155" ca="1" si="116">G471+G788</f>
        <v>0</v>
      </c>
      <c r="H154" s="354">
        <f t="shared" ca="1" si="116"/>
        <v>0</v>
      </c>
      <c r="I154" s="354">
        <f t="shared" ref="I154:I155" ca="1" si="117">F154+G154-H154</f>
        <v>0</v>
      </c>
      <c r="J154" s="354">
        <f t="shared" ca="1" si="109"/>
        <v>0</v>
      </c>
      <c r="K154" s="354">
        <f t="shared" ca="1" si="116"/>
        <v>0</v>
      </c>
      <c r="L154" s="354">
        <f t="shared" ca="1" si="116"/>
        <v>0</v>
      </c>
      <c r="M154" s="354">
        <f ca="1">J154+K154-L154</f>
        <v>0</v>
      </c>
      <c r="N154" s="354">
        <f t="shared" ref="N154:N155" ca="1" si="118">F154-J154</f>
        <v>0</v>
      </c>
      <c r="O154" s="354">
        <f t="shared" ref="O154:O155" ca="1" si="119">I154-M154</f>
        <v>0</v>
      </c>
    </row>
    <row r="155" spans="2:15" x14ac:dyDescent="0.25">
      <c r="B155" s="351"/>
      <c r="C155" s="359" t="s">
        <v>728</v>
      </c>
      <c r="D155" s="355"/>
      <c r="E155" s="357"/>
      <c r="F155" s="354">
        <f t="shared" ca="1" si="107"/>
        <v>0</v>
      </c>
      <c r="G155" s="354">
        <f t="shared" ca="1" si="116"/>
        <v>0</v>
      </c>
      <c r="H155" s="354">
        <f t="shared" ca="1" si="116"/>
        <v>0</v>
      </c>
      <c r="I155" s="354">
        <f t="shared" ca="1" si="117"/>
        <v>0</v>
      </c>
      <c r="J155" s="354">
        <f t="shared" ca="1" si="109"/>
        <v>0</v>
      </c>
      <c r="K155" s="354">
        <f t="shared" ca="1" si="116"/>
        <v>0</v>
      </c>
      <c r="L155" s="354">
        <f t="shared" ca="1" si="116"/>
        <v>0</v>
      </c>
      <c r="M155" s="354">
        <f ca="1">J155+K155-L155</f>
        <v>0</v>
      </c>
      <c r="N155" s="354">
        <f t="shared" ca="1" si="118"/>
        <v>0</v>
      </c>
      <c r="O155" s="354">
        <f t="shared" ca="1" si="119"/>
        <v>0</v>
      </c>
    </row>
    <row r="156" spans="2:15" x14ac:dyDescent="0.25">
      <c r="B156" s="351">
        <v>5</v>
      </c>
      <c r="C156" s="344" t="s">
        <v>729</v>
      </c>
      <c r="D156" s="355"/>
      <c r="E156" s="357"/>
      <c r="F156" s="354">
        <f t="shared" si="107"/>
        <v>0</v>
      </c>
      <c r="G156" s="360"/>
      <c r="H156" s="360"/>
      <c r="I156" s="360"/>
      <c r="J156" s="354">
        <f t="shared" si="109"/>
        <v>0</v>
      </c>
      <c r="K156" s="360"/>
      <c r="L156" s="360"/>
      <c r="M156" s="360"/>
      <c r="N156" s="360"/>
      <c r="O156" s="360"/>
    </row>
    <row r="157" spans="2:15" x14ac:dyDescent="0.25">
      <c r="B157" s="351"/>
      <c r="C157" s="359" t="s">
        <v>730</v>
      </c>
      <c r="D157" s="355"/>
      <c r="E157" s="357"/>
      <c r="F157" s="354">
        <f t="shared" ca="1" si="107"/>
        <v>0</v>
      </c>
      <c r="G157" s="354">
        <f t="shared" ref="G157:L162" ca="1" si="120">G474+G791</f>
        <v>0</v>
      </c>
      <c r="H157" s="354">
        <f t="shared" ca="1" si="120"/>
        <v>0</v>
      </c>
      <c r="I157" s="354">
        <f t="shared" ref="I157:I162" ca="1" si="121">F157+G157-H157</f>
        <v>0</v>
      </c>
      <c r="J157" s="354">
        <f t="shared" ca="1" si="109"/>
        <v>0</v>
      </c>
      <c r="K157" s="354">
        <f t="shared" ca="1" si="120"/>
        <v>0</v>
      </c>
      <c r="L157" s="354">
        <f t="shared" ca="1" si="120"/>
        <v>0</v>
      </c>
      <c r="M157" s="354">
        <f t="shared" ref="M157:M162" ca="1" si="122">J157+K157-L157</f>
        <v>0</v>
      </c>
      <c r="N157" s="354">
        <f t="shared" ref="N157:N162" ca="1" si="123">F157-J157</f>
        <v>0</v>
      </c>
      <c r="O157" s="354">
        <f t="shared" ref="O157:O162" ca="1" si="124">I157-M157</f>
        <v>0</v>
      </c>
    </row>
    <row r="158" spans="2:15" x14ac:dyDescent="0.25">
      <c r="B158" s="351"/>
      <c r="C158" s="359" t="s">
        <v>731</v>
      </c>
      <c r="D158" s="355"/>
      <c r="E158" s="357"/>
      <c r="F158" s="354">
        <f t="shared" ca="1" si="107"/>
        <v>0</v>
      </c>
      <c r="G158" s="354">
        <f t="shared" ca="1" si="120"/>
        <v>0</v>
      </c>
      <c r="H158" s="354">
        <f t="shared" ca="1" si="120"/>
        <v>0</v>
      </c>
      <c r="I158" s="354">
        <f t="shared" ca="1" si="121"/>
        <v>0</v>
      </c>
      <c r="J158" s="354">
        <f t="shared" ca="1" si="109"/>
        <v>0</v>
      </c>
      <c r="K158" s="354">
        <f t="shared" ca="1" si="120"/>
        <v>0</v>
      </c>
      <c r="L158" s="354">
        <f t="shared" ca="1" si="120"/>
        <v>0</v>
      </c>
      <c r="M158" s="354">
        <f t="shared" ca="1" si="122"/>
        <v>0</v>
      </c>
      <c r="N158" s="354">
        <f t="shared" ca="1" si="123"/>
        <v>0</v>
      </c>
      <c r="O158" s="354">
        <f t="shared" ca="1" si="124"/>
        <v>0</v>
      </c>
    </row>
    <row r="159" spans="2:15" x14ac:dyDescent="0.25">
      <c r="B159" s="351"/>
      <c r="C159" s="359" t="s">
        <v>732</v>
      </c>
      <c r="D159" s="355"/>
      <c r="E159" s="357"/>
      <c r="F159" s="354">
        <f t="shared" ca="1" si="107"/>
        <v>0</v>
      </c>
      <c r="G159" s="354">
        <f t="shared" ca="1" si="120"/>
        <v>0</v>
      </c>
      <c r="H159" s="354">
        <f t="shared" ca="1" si="120"/>
        <v>0</v>
      </c>
      <c r="I159" s="354">
        <f t="shared" ca="1" si="121"/>
        <v>0</v>
      </c>
      <c r="J159" s="354">
        <f t="shared" ca="1" si="109"/>
        <v>0</v>
      </c>
      <c r="K159" s="354">
        <f t="shared" ca="1" si="120"/>
        <v>0</v>
      </c>
      <c r="L159" s="354">
        <f t="shared" ca="1" si="120"/>
        <v>0</v>
      </c>
      <c r="M159" s="354">
        <f t="shared" ca="1" si="122"/>
        <v>0</v>
      </c>
      <c r="N159" s="354">
        <f t="shared" ca="1" si="123"/>
        <v>0</v>
      </c>
      <c r="O159" s="354">
        <f t="shared" ca="1" si="124"/>
        <v>0</v>
      </c>
    </row>
    <row r="160" spans="2:15" x14ac:dyDescent="0.25">
      <c r="B160" s="351"/>
      <c r="C160" s="359" t="s">
        <v>733</v>
      </c>
      <c r="D160" s="355"/>
      <c r="E160" s="357"/>
      <c r="F160" s="354">
        <f t="shared" ca="1" si="107"/>
        <v>0</v>
      </c>
      <c r="G160" s="354">
        <f t="shared" ca="1" si="120"/>
        <v>0</v>
      </c>
      <c r="H160" s="354">
        <f t="shared" ca="1" si="120"/>
        <v>0</v>
      </c>
      <c r="I160" s="354">
        <f t="shared" ca="1" si="121"/>
        <v>0</v>
      </c>
      <c r="J160" s="354">
        <f t="shared" ca="1" si="109"/>
        <v>0</v>
      </c>
      <c r="K160" s="354">
        <f t="shared" ca="1" si="120"/>
        <v>0</v>
      </c>
      <c r="L160" s="354">
        <f t="shared" ca="1" si="120"/>
        <v>0</v>
      </c>
      <c r="M160" s="354">
        <f t="shared" ca="1" si="122"/>
        <v>0</v>
      </c>
      <c r="N160" s="354">
        <f t="shared" ca="1" si="123"/>
        <v>0</v>
      </c>
      <c r="O160" s="354">
        <f t="shared" ca="1" si="124"/>
        <v>0</v>
      </c>
    </row>
    <row r="161" spans="2:15" x14ac:dyDescent="0.25">
      <c r="B161" s="351">
        <v>6</v>
      </c>
      <c r="C161" s="344" t="s">
        <v>734</v>
      </c>
      <c r="D161" s="355"/>
      <c r="E161" s="357"/>
      <c r="F161" s="354">
        <f t="shared" ca="1" si="107"/>
        <v>0</v>
      </c>
      <c r="G161" s="354">
        <f t="shared" ca="1" si="120"/>
        <v>0</v>
      </c>
      <c r="H161" s="354">
        <f t="shared" ca="1" si="120"/>
        <v>0</v>
      </c>
      <c r="I161" s="354">
        <f t="shared" ca="1" si="121"/>
        <v>0</v>
      </c>
      <c r="J161" s="354">
        <f t="shared" ca="1" si="109"/>
        <v>0</v>
      </c>
      <c r="K161" s="354">
        <f t="shared" ca="1" si="120"/>
        <v>0</v>
      </c>
      <c r="L161" s="354">
        <f t="shared" ca="1" si="120"/>
        <v>0</v>
      </c>
      <c r="M161" s="354">
        <f t="shared" ca="1" si="122"/>
        <v>0</v>
      </c>
      <c r="N161" s="354">
        <f t="shared" ca="1" si="123"/>
        <v>0</v>
      </c>
      <c r="O161" s="354">
        <f t="shared" ca="1" si="124"/>
        <v>0</v>
      </c>
    </row>
    <row r="162" spans="2:15" x14ac:dyDescent="0.25">
      <c r="B162" s="351">
        <v>7</v>
      </c>
      <c r="C162" s="344" t="s">
        <v>735</v>
      </c>
      <c r="D162" s="355"/>
      <c r="E162" s="357"/>
      <c r="F162" s="354">
        <f t="shared" ca="1" si="107"/>
        <v>0</v>
      </c>
      <c r="G162" s="354">
        <f t="shared" ca="1" si="120"/>
        <v>0</v>
      </c>
      <c r="H162" s="354">
        <f t="shared" ca="1" si="120"/>
        <v>0</v>
      </c>
      <c r="I162" s="354">
        <f t="shared" ca="1" si="121"/>
        <v>0</v>
      </c>
      <c r="J162" s="354">
        <f t="shared" ca="1" si="109"/>
        <v>0</v>
      </c>
      <c r="K162" s="354">
        <f t="shared" ca="1" si="120"/>
        <v>0</v>
      </c>
      <c r="L162" s="354">
        <f t="shared" ca="1" si="120"/>
        <v>0</v>
      </c>
      <c r="M162" s="354">
        <f t="shared" ca="1" si="122"/>
        <v>0</v>
      </c>
      <c r="N162" s="354">
        <f t="shared" ca="1" si="123"/>
        <v>0</v>
      </c>
      <c r="O162" s="354">
        <f t="shared" ca="1" si="124"/>
        <v>0</v>
      </c>
    </row>
    <row r="163" spans="2:15" x14ac:dyDescent="0.25">
      <c r="B163" s="351">
        <v>8</v>
      </c>
      <c r="C163" s="344" t="s">
        <v>736</v>
      </c>
      <c r="D163" s="355"/>
      <c r="E163" s="357"/>
      <c r="F163" s="354">
        <f t="shared" si="107"/>
        <v>0</v>
      </c>
      <c r="G163" s="354"/>
      <c r="H163" s="354"/>
      <c r="I163" s="354"/>
      <c r="J163" s="354">
        <f t="shared" si="109"/>
        <v>0</v>
      </c>
      <c r="K163" s="354"/>
      <c r="L163" s="354"/>
      <c r="M163" s="354"/>
      <c r="N163" s="354"/>
      <c r="O163" s="354"/>
    </row>
    <row r="164" spans="2:15" x14ac:dyDescent="0.25">
      <c r="B164" s="351"/>
      <c r="C164" s="359" t="s">
        <v>737</v>
      </c>
      <c r="D164" s="355"/>
      <c r="E164" s="357"/>
      <c r="F164" s="354">
        <f t="shared" ca="1" si="107"/>
        <v>10568.736248536743</v>
      </c>
      <c r="G164" s="354">
        <f>'[50]GFA &amp; Dep-MYT 5th Control'!$N$35</f>
        <v>1539.4185359867422</v>
      </c>
      <c r="H164" s="354">
        <f t="shared" ref="H164:L164" ca="1" si="125">H481+H798</f>
        <v>0</v>
      </c>
      <c r="I164" s="354">
        <f t="shared" ref="I164:I168" ca="1" si="126">F164+G164-H164</f>
        <v>12108.154784523485</v>
      </c>
      <c r="J164" s="354">
        <f t="shared" ca="1" si="109"/>
        <v>4874.8262167146886</v>
      </c>
      <c r="K164" s="354">
        <f>SUM('[50]GFA &amp; Dep-MYT 5th Control'!$F$187:$F$189)</f>
        <v>402.06967772977799</v>
      </c>
      <c r="L164" s="354">
        <f t="shared" ca="1" si="125"/>
        <v>0</v>
      </c>
      <c r="M164" s="354">
        <f ca="1">J164+K164-L164</f>
        <v>5276.8958944444666</v>
      </c>
      <c r="N164" s="354">
        <f t="shared" ref="N164:N168" ca="1" si="127">F164-J164</f>
        <v>5693.9100318220544</v>
      </c>
      <c r="O164" s="354">
        <f t="shared" ref="O164:O168" ca="1" si="128">I164-M164</f>
        <v>6831.2588900790188</v>
      </c>
    </row>
    <row r="165" spans="2:15" x14ac:dyDescent="0.25">
      <c r="B165" s="351"/>
      <c r="C165" s="359" t="s">
        <v>756</v>
      </c>
      <c r="D165" s="355"/>
      <c r="E165" s="357"/>
      <c r="F165" s="354">
        <f t="shared" ca="1" si="107"/>
        <v>0</v>
      </c>
      <c r="G165" s="354">
        <f t="shared" ref="G165:L167" ca="1" si="129">G482+G799</f>
        <v>0</v>
      </c>
      <c r="H165" s="354">
        <f t="shared" ca="1" si="129"/>
        <v>0</v>
      </c>
      <c r="I165" s="354">
        <f t="shared" ca="1" si="126"/>
        <v>0</v>
      </c>
      <c r="J165" s="354">
        <f t="shared" ca="1" si="109"/>
        <v>0</v>
      </c>
      <c r="K165" s="354">
        <f t="shared" ca="1" si="129"/>
        <v>0</v>
      </c>
      <c r="L165" s="354">
        <f t="shared" ca="1" si="129"/>
        <v>0</v>
      </c>
      <c r="M165" s="354">
        <f ca="1">J165+K165-L165</f>
        <v>0</v>
      </c>
      <c r="N165" s="354">
        <f t="shared" ca="1" si="127"/>
        <v>0</v>
      </c>
      <c r="O165" s="354">
        <f t="shared" ca="1" si="128"/>
        <v>0</v>
      </c>
    </row>
    <row r="166" spans="2:15" ht="28" x14ac:dyDescent="0.25">
      <c r="B166" s="361">
        <v>9</v>
      </c>
      <c r="C166" s="362" t="s">
        <v>739</v>
      </c>
      <c r="D166" s="355"/>
      <c r="E166" s="357"/>
      <c r="F166" s="354">
        <f t="shared" ca="1" si="107"/>
        <v>0</v>
      </c>
      <c r="G166" s="354">
        <f t="shared" ca="1" si="129"/>
        <v>0</v>
      </c>
      <c r="H166" s="354">
        <f t="shared" ca="1" si="129"/>
        <v>0</v>
      </c>
      <c r="I166" s="354">
        <f t="shared" ca="1" si="126"/>
        <v>0</v>
      </c>
      <c r="J166" s="354">
        <f t="shared" ca="1" si="109"/>
        <v>0</v>
      </c>
      <c r="K166" s="354">
        <f t="shared" ca="1" si="129"/>
        <v>0</v>
      </c>
      <c r="L166" s="354">
        <f t="shared" ca="1" si="129"/>
        <v>0</v>
      </c>
      <c r="M166" s="354">
        <f ca="1">J166+K166-L166</f>
        <v>0</v>
      </c>
      <c r="N166" s="354">
        <f t="shared" ca="1" si="127"/>
        <v>0</v>
      </c>
      <c r="O166" s="354">
        <f t="shared" ca="1" si="128"/>
        <v>0</v>
      </c>
    </row>
    <row r="167" spans="2:15" x14ac:dyDescent="0.25">
      <c r="B167" s="363">
        <v>10</v>
      </c>
      <c r="C167" s="334" t="s">
        <v>740</v>
      </c>
      <c r="D167" s="364"/>
      <c r="E167" s="357"/>
      <c r="F167" s="354">
        <f t="shared" ca="1" si="107"/>
        <v>4723.5718897552943</v>
      </c>
      <c r="G167" s="354">
        <f>'[50]GFA &amp; Dep-MYT 5th Control'!$N$36</f>
        <v>2360.7088132201852</v>
      </c>
      <c r="H167" s="354">
        <f t="shared" ca="1" si="129"/>
        <v>0</v>
      </c>
      <c r="I167" s="354">
        <f t="shared" ca="1" si="126"/>
        <v>7084.2807029754795</v>
      </c>
      <c r="J167" s="354">
        <f t="shared" ca="1" si="109"/>
        <v>1428.1853265580887</v>
      </c>
      <c r="K167" s="354">
        <f>'[50]GFA &amp; Dep-MYT 5th Control'!$F$184</f>
        <v>349.70590186676202</v>
      </c>
      <c r="L167" s="354">
        <f t="shared" ca="1" si="129"/>
        <v>0</v>
      </c>
      <c r="M167" s="354">
        <f ca="1">J167+K167-L167</f>
        <v>1777.8912284248509</v>
      </c>
      <c r="N167" s="354">
        <f t="shared" ca="1" si="127"/>
        <v>3295.3865631972058</v>
      </c>
      <c r="O167" s="354">
        <f t="shared" ca="1" si="128"/>
        <v>5306.3894745506286</v>
      </c>
    </row>
    <row r="168" spans="2:15" x14ac:dyDescent="0.25">
      <c r="B168" s="363">
        <v>11</v>
      </c>
      <c r="C168" s="334" t="s">
        <v>741</v>
      </c>
      <c r="D168" s="364"/>
      <c r="E168" s="357"/>
      <c r="F168" s="354">
        <f t="shared" ca="1" si="107"/>
        <v>7.08</v>
      </c>
      <c r="G168" s="354">
        <f t="shared" ref="G168:L168" ca="1" si="130">G485+G802</f>
        <v>0</v>
      </c>
      <c r="H168" s="354">
        <f t="shared" ca="1" si="130"/>
        <v>0</v>
      </c>
      <c r="I168" s="354">
        <f t="shared" ca="1" si="126"/>
        <v>7.08</v>
      </c>
      <c r="J168" s="354">
        <f t="shared" ca="1" si="109"/>
        <v>6.3921999319999996</v>
      </c>
      <c r="K168" s="354">
        <f>'[50]GFA &amp; Dep-MYT 5th Control'!$F$191</f>
        <v>0</v>
      </c>
      <c r="L168" s="354">
        <f t="shared" ca="1" si="130"/>
        <v>0</v>
      </c>
      <c r="M168" s="354">
        <f ca="1">J168+K168-L168</f>
        <v>6.3921999319999996</v>
      </c>
      <c r="N168" s="354">
        <f t="shared" ca="1" si="127"/>
        <v>0.68780006800000049</v>
      </c>
      <c r="O168" s="354">
        <f t="shared" ca="1" si="128"/>
        <v>0.68780006800000049</v>
      </c>
    </row>
    <row r="169" spans="2:15" x14ac:dyDescent="0.25">
      <c r="B169" s="363">
        <v>12</v>
      </c>
      <c r="C169" s="334" t="s">
        <v>742</v>
      </c>
      <c r="D169" s="364"/>
      <c r="E169" s="357"/>
      <c r="F169" s="354">
        <f t="shared" si="107"/>
        <v>0</v>
      </c>
      <c r="G169" s="354"/>
      <c r="H169" s="354"/>
      <c r="I169" s="354"/>
      <c r="J169" s="354">
        <f t="shared" si="109"/>
        <v>0</v>
      </c>
      <c r="K169" s="354"/>
      <c r="L169" s="354"/>
      <c r="M169" s="354"/>
      <c r="N169" s="354"/>
      <c r="O169" s="354"/>
    </row>
    <row r="170" spans="2:15" x14ac:dyDescent="0.25">
      <c r="B170" s="363"/>
      <c r="C170" s="336" t="s">
        <v>743</v>
      </c>
      <c r="D170" s="364"/>
      <c r="E170" s="357"/>
      <c r="F170" s="354">
        <f t="shared" ca="1" si="107"/>
        <v>2.6</v>
      </c>
      <c r="G170" s="354">
        <f t="shared" ref="G170:L171" ca="1" si="131">G487+G804</f>
        <v>0</v>
      </c>
      <c r="H170" s="354">
        <f t="shared" ca="1" si="131"/>
        <v>0</v>
      </c>
      <c r="I170" s="354">
        <f t="shared" ref="I170:I171" ca="1" si="132">F170+G170-H170</f>
        <v>2.6</v>
      </c>
      <c r="J170" s="354">
        <f t="shared" ca="1" si="109"/>
        <v>1.7016441320000002</v>
      </c>
      <c r="K170" s="354">
        <f t="shared" ca="1" si="131"/>
        <v>0</v>
      </c>
      <c r="L170" s="354">
        <f t="shared" ca="1" si="131"/>
        <v>0</v>
      </c>
      <c r="M170" s="354">
        <f ca="1">J170+K170-L170</f>
        <v>1.7016441320000002</v>
      </c>
      <c r="N170" s="354">
        <f t="shared" ref="N170:N171" ca="1" si="133">F170-J170</f>
        <v>0.89835586799999989</v>
      </c>
      <c r="O170" s="354">
        <f t="shared" ref="O170:O171" ca="1" si="134">I170-M170</f>
        <v>0.89835586799999989</v>
      </c>
    </row>
    <row r="171" spans="2:15" x14ac:dyDescent="0.25">
      <c r="B171" s="363"/>
      <c r="C171" s="336" t="s">
        <v>744</v>
      </c>
      <c r="D171" s="364"/>
      <c r="E171" s="357"/>
      <c r="F171" s="354">
        <f t="shared" ca="1" si="107"/>
        <v>0</v>
      </c>
      <c r="G171" s="354">
        <f t="shared" ca="1" si="131"/>
        <v>0</v>
      </c>
      <c r="H171" s="354">
        <f t="shared" ca="1" si="131"/>
        <v>0</v>
      </c>
      <c r="I171" s="354">
        <f t="shared" ca="1" si="132"/>
        <v>0</v>
      </c>
      <c r="J171" s="354">
        <f t="shared" ca="1" si="109"/>
        <v>0</v>
      </c>
      <c r="K171" s="354">
        <f t="shared" ca="1" si="131"/>
        <v>0</v>
      </c>
      <c r="L171" s="354">
        <f t="shared" ca="1" si="131"/>
        <v>0</v>
      </c>
      <c r="M171" s="354">
        <f ca="1">J171+K171-L171</f>
        <v>0</v>
      </c>
      <c r="N171" s="354">
        <f t="shared" ca="1" si="133"/>
        <v>0</v>
      </c>
      <c r="O171" s="354">
        <f t="shared" ca="1" si="134"/>
        <v>0</v>
      </c>
    </row>
    <row r="172" spans="2:15" x14ac:dyDescent="0.25">
      <c r="B172" s="363">
        <v>13</v>
      </c>
      <c r="C172" s="336"/>
      <c r="D172" s="364"/>
      <c r="E172" s="357"/>
      <c r="F172" s="354">
        <f t="shared" si="107"/>
        <v>0</v>
      </c>
      <c r="G172" s="354"/>
      <c r="H172" s="354"/>
      <c r="I172" s="354"/>
      <c r="J172" s="354">
        <f t="shared" si="109"/>
        <v>0</v>
      </c>
      <c r="K172" s="354"/>
      <c r="L172" s="354"/>
      <c r="M172" s="354"/>
      <c r="N172" s="354"/>
      <c r="O172" s="354"/>
    </row>
    <row r="173" spans="2:15" x14ac:dyDescent="0.25">
      <c r="B173" s="363"/>
      <c r="C173" s="336" t="s">
        <v>745</v>
      </c>
      <c r="D173" s="364"/>
      <c r="E173" s="357"/>
      <c r="F173" s="354">
        <f t="shared" ca="1" si="107"/>
        <v>17.25</v>
      </c>
      <c r="G173" s="354">
        <f t="shared" ref="G173:L174" ca="1" si="135">G490+G807</f>
        <v>0</v>
      </c>
      <c r="H173" s="354">
        <f t="shared" ca="1" si="135"/>
        <v>0</v>
      </c>
      <c r="I173" s="354">
        <f t="shared" ref="I173:I176" ca="1" si="136">F173+G173-H173</f>
        <v>17.25</v>
      </c>
      <c r="J173" s="354">
        <f t="shared" ca="1" si="109"/>
        <v>12.544191075000001</v>
      </c>
      <c r="K173" s="354">
        <f>'[50]GFA &amp; Dep-MYT 5th Control'!$F$192</f>
        <v>0.47283339099999999</v>
      </c>
      <c r="L173" s="354">
        <f t="shared" ca="1" si="135"/>
        <v>0</v>
      </c>
      <c r="M173" s="354">
        <f ca="1">J173+K173-L173</f>
        <v>13.017024466000001</v>
      </c>
      <c r="N173" s="354">
        <f t="shared" ref="N173:N176" ca="1" si="137">F173-J173</f>
        <v>4.7058089249999995</v>
      </c>
      <c r="O173" s="354">
        <f t="shared" ref="O173:O176" ca="1" si="138">I173-M173</f>
        <v>4.2329755339999995</v>
      </c>
    </row>
    <row r="174" spans="2:15" x14ac:dyDescent="0.25">
      <c r="B174" s="363"/>
      <c r="C174" s="336" t="s">
        <v>746</v>
      </c>
      <c r="D174" s="364"/>
      <c r="E174" s="357"/>
      <c r="F174" s="354">
        <f t="shared" ca="1" si="107"/>
        <v>51.583830596193202</v>
      </c>
      <c r="G174" s="354">
        <f>'[50]GFA &amp; Dep-MYT 5th Control'!$N$37</f>
        <v>0.17429139183473596</v>
      </c>
      <c r="H174" s="354">
        <f t="shared" ca="1" si="135"/>
        <v>0</v>
      </c>
      <c r="I174" s="354">
        <f t="shared" ca="1" si="136"/>
        <v>51.758121988027938</v>
      </c>
      <c r="J174" s="354">
        <f t="shared" ca="1" si="109"/>
        <v>36.373234097770236</v>
      </c>
      <c r="K174" s="354">
        <f>'[50]GFA &amp; Dep-MYT 5th Control'!$F$193</f>
        <v>1.5791928072899517</v>
      </c>
      <c r="L174" s="354">
        <f t="shared" ca="1" si="135"/>
        <v>0</v>
      </c>
      <c r="M174" s="354">
        <f ca="1">J174+K174-L174</f>
        <v>37.952426905060186</v>
      </c>
      <c r="N174" s="354">
        <f t="shared" ca="1" si="137"/>
        <v>15.210596498422966</v>
      </c>
      <c r="O174" s="354">
        <f t="shared" ca="1" si="138"/>
        <v>13.805695082967752</v>
      </c>
    </row>
    <row r="175" spans="2:15" x14ac:dyDescent="0.25">
      <c r="B175" s="363"/>
      <c r="C175" s="336" t="s">
        <v>747</v>
      </c>
      <c r="D175" s="364"/>
      <c r="E175" s="357"/>
      <c r="F175" s="354">
        <f t="shared" ca="1" si="107"/>
        <v>0</v>
      </c>
      <c r="G175" s="354">
        <f t="shared" ref="G175:L176" ca="1" si="139">G492+G809</f>
        <v>0</v>
      </c>
      <c r="H175" s="354">
        <f t="shared" ca="1" si="139"/>
        <v>0</v>
      </c>
      <c r="I175" s="354">
        <f t="shared" ca="1" si="136"/>
        <v>0</v>
      </c>
      <c r="J175" s="354">
        <f t="shared" ca="1" si="109"/>
        <v>0</v>
      </c>
      <c r="K175" s="354">
        <f t="shared" ca="1" si="139"/>
        <v>0</v>
      </c>
      <c r="L175" s="354">
        <f t="shared" ca="1" si="139"/>
        <v>0</v>
      </c>
      <c r="M175" s="354">
        <f ca="1">J175+K175-L175</f>
        <v>0</v>
      </c>
      <c r="N175" s="354">
        <f t="shared" ca="1" si="137"/>
        <v>0</v>
      </c>
      <c r="O175" s="354">
        <f t="shared" ca="1" si="138"/>
        <v>0</v>
      </c>
    </row>
    <row r="176" spans="2:15" x14ac:dyDescent="0.25">
      <c r="B176" s="363"/>
      <c r="C176" s="336" t="s">
        <v>748</v>
      </c>
      <c r="D176" s="364"/>
      <c r="E176" s="357"/>
      <c r="F176" s="354">
        <f t="shared" ca="1" si="107"/>
        <v>0</v>
      </c>
      <c r="G176" s="354">
        <f t="shared" ca="1" si="139"/>
        <v>0</v>
      </c>
      <c r="H176" s="354">
        <f t="shared" ca="1" si="139"/>
        <v>0</v>
      </c>
      <c r="I176" s="354">
        <f t="shared" ca="1" si="136"/>
        <v>0</v>
      </c>
      <c r="J176" s="354">
        <f t="shared" ca="1" si="109"/>
        <v>0</v>
      </c>
      <c r="K176" s="354">
        <f t="shared" ca="1" si="139"/>
        <v>0</v>
      </c>
      <c r="L176" s="354">
        <f t="shared" ca="1" si="139"/>
        <v>0</v>
      </c>
      <c r="M176" s="354">
        <f ca="1">J176+K176-L176</f>
        <v>0</v>
      </c>
      <c r="N176" s="354">
        <f t="shared" ca="1" si="137"/>
        <v>0</v>
      </c>
      <c r="O176" s="354">
        <f t="shared" ca="1" si="138"/>
        <v>0</v>
      </c>
    </row>
    <row r="177" spans="2:15" x14ac:dyDescent="0.25">
      <c r="B177" s="363">
        <v>14</v>
      </c>
      <c r="C177" s="334" t="s">
        <v>749</v>
      </c>
      <c r="D177" s="364"/>
      <c r="E177" s="357"/>
      <c r="F177" s="354">
        <f t="shared" si="107"/>
        <v>0</v>
      </c>
      <c r="G177" s="354"/>
      <c r="H177" s="354"/>
      <c r="I177" s="354"/>
      <c r="J177" s="354">
        <f t="shared" si="109"/>
        <v>0</v>
      </c>
      <c r="K177" s="354"/>
      <c r="L177" s="354"/>
      <c r="M177" s="354"/>
      <c r="N177" s="354"/>
      <c r="O177" s="354"/>
    </row>
    <row r="178" spans="2:15" x14ac:dyDescent="0.25">
      <c r="B178" s="363"/>
      <c r="C178" s="336" t="s">
        <v>750</v>
      </c>
      <c r="D178" s="364"/>
      <c r="E178" s="357"/>
      <c r="F178" s="354">
        <f t="shared" ca="1" si="107"/>
        <v>0</v>
      </c>
      <c r="G178" s="354">
        <f t="shared" ref="G178:L181" ca="1" si="140">G495+G812</f>
        <v>0</v>
      </c>
      <c r="H178" s="354">
        <f t="shared" ca="1" si="140"/>
        <v>0</v>
      </c>
      <c r="I178" s="354">
        <f t="shared" ref="I178:I183" ca="1" si="141">F178+G178-H178</f>
        <v>0</v>
      </c>
      <c r="J178" s="354">
        <f t="shared" ca="1" si="109"/>
        <v>0</v>
      </c>
      <c r="K178" s="354">
        <f t="shared" ca="1" si="140"/>
        <v>0</v>
      </c>
      <c r="L178" s="354">
        <f t="shared" ca="1" si="140"/>
        <v>0</v>
      </c>
      <c r="M178" s="354">
        <f t="shared" ref="M178:M183" ca="1" si="142">J178+K178-L178</f>
        <v>0</v>
      </c>
      <c r="N178" s="354">
        <f t="shared" ref="N178:N182" ca="1" si="143">F178-J178</f>
        <v>0</v>
      </c>
      <c r="O178" s="354">
        <f t="shared" ref="O178:O183" ca="1" si="144">I178-M178</f>
        <v>0</v>
      </c>
    </row>
    <row r="179" spans="2:15" x14ac:dyDescent="0.25">
      <c r="B179" s="363"/>
      <c r="C179" s="336" t="s">
        <v>751</v>
      </c>
      <c r="D179" s="364"/>
      <c r="E179" s="357"/>
      <c r="F179" s="354">
        <f t="shared" ca="1" si="107"/>
        <v>0</v>
      </c>
      <c r="G179" s="354">
        <f t="shared" ca="1" si="140"/>
        <v>0</v>
      </c>
      <c r="H179" s="354">
        <f t="shared" ca="1" si="140"/>
        <v>0</v>
      </c>
      <c r="I179" s="354">
        <f t="shared" ca="1" si="141"/>
        <v>0</v>
      </c>
      <c r="J179" s="354">
        <f t="shared" ca="1" si="109"/>
        <v>0</v>
      </c>
      <c r="K179" s="354">
        <f t="shared" ca="1" si="140"/>
        <v>0</v>
      </c>
      <c r="L179" s="354">
        <f t="shared" ca="1" si="140"/>
        <v>0</v>
      </c>
      <c r="M179" s="354">
        <f t="shared" ca="1" si="142"/>
        <v>0</v>
      </c>
      <c r="N179" s="354">
        <f t="shared" ca="1" si="143"/>
        <v>0</v>
      </c>
      <c r="O179" s="354">
        <f t="shared" ca="1" si="144"/>
        <v>0</v>
      </c>
    </row>
    <row r="180" spans="2:15" x14ac:dyDescent="0.25">
      <c r="B180" s="363"/>
      <c r="C180" s="336" t="s">
        <v>752</v>
      </c>
      <c r="D180" s="364"/>
      <c r="E180" s="357"/>
      <c r="F180" s="354">
        <f t="shared" ca="1" si="107"/>
        <v>0</v>
      </c>
      <c r="G180" s="354">
        <f t="shared" ca="1" si="140"/>
        <v>0</v>
      </c>
      <c r="H180" s="354">
        <f t="shared" ca="1" si="140"/>
        <v>0</v>
      </c>
      <c r="I180" s="354">
        <f t="shared" ca="1" si="141"/>
        <v>0</v>
      </c>
      <c r="J180" s="354">
        <f t="shared" ca="1" si="109"/>
        <v>0</v>
      </c>
      <c r="K180" s="354">
        <f t="shared" ca="1" si="140"/>
        <v>0</v>
      </c>
      <c r="L180" s="354">
        <f t="shared" ca="1" si="140"/>
        <v>0</v>
      </c>
      <c r="M180" s="354">
        <f t="shared" ca="1" si="142"/>
        <v>0</v>
      </c>
      <c r="N180" s="354">
        <f t="shared" ca="1" si="143"/>
        <v>0</v>
      </c>
      <c r="O180" s="354">
        <f t="shared" ca="1" si="144"/>
        <v>0</v>
      </c>
    </row>
    <row r="181" spans="2:15" x14ac:dyDescent="0.25">
      <c r="B181" s="363">
        <v>15</v>
      </c>
      <c r="C181" s="334" t="s">
        <v>753</v>
      </c>
      <c r="D181" s="364"/>
      <c r="E181" s="357"/>
      <c r="F181" s="354">
        <f t="shared" ca="1" si="107"/>
        <v>202.35310949907583</v>
      </c>
      <c r="G181" s="354">
        <f>'[50]GFA &amp; Dep-MYT 5th Control'!$N$40</f>
        <v>13.68791220683136</v>
      </c>
      <c r="H181" s="354">
        <f t="shared" ca="1" si="140"/>
        <v>0</v>
      </c>
      <c r="I181" s="354">
        <f t="shared" ca="1" si="141"/>
        <v>216.04102170590718</v>
      </c>
      <c r="J181" s="354">
        <f t="shared" ca="1" si="109"/>
        <v>170.1815833098255</v>
      </c>
      <c r="K181" s="354">
        <f>'[50]GFA &amp; Dep-MYT 5th Control'!$F$195</f>
        <v>9.1153137803737252</v>
      </c>
      <c r="L181" s="354">
        <f t="shared" ca="1" si="140"/>
        <v>0</v>
      </c>
      <c r="M181" s="354">
        <f t="shared" ca="1" si="142"/>
        <v>179.29689709019922</v>
      </c>
      <c r="N181" s="354">
        <f t="shared" ca="1" si="143"/>
        <v>32.171526189250329</v>
      </c>
      <c r="O181" s="354">
        <f t="shared" ca="1" si="144"/>
        <v>36.74412461570796</v>
      </c>
    </row>
    <row r="182" spans="2:15" x14ac:dyDescent="0.25">
      <c r="B182" s="363">
        <v>16</v>
      </c>
      <c r="C182" s="334" t="s">
        <v>754</v>
      </c>
      <c r="D182" s="355"/>
      <c r="E182" s="357"/>
      <c r="F182" s="354">
        <f t="shared" ca="1" si="107"/>
        <v>70.8</v>
      </c>
      <c r="G182" s="354">
        <f t="shared" ref="G182:L183" ca="1" si="145">G499+G816</f>
        <v>0</v>
      </c>
      <c r="H182" s="354">
        <f t="shared" ca="1" si="145"/>
        <v>0</v>
      </c>
      <c r="I182" s="354">
        <f t="shared" ca="1" si="141"/>
        <v>70.8</v>
      </c>
      <c r="J182" s="354">
        <f t="shared" ca="1" si="109"/>
        <v>58.420942769999989</v>
      </c>
      <c r="K182" s="354">
        <f t="shared" ca="1" si="145"/>
        <v>0</v>
      </c>
      <c r="L182" s="354">
        <f t="shared" ca="1" si="145"/>
        <v>0</v>
      </c>
      <c r="M182" s="354">
        <f t="shared" ca="1" si="142"/>
        <v>58.420942769999989</v>
      </c>
      <c r="N182" s="354">
        <f t="shared" ca="1" si="143"/>
        <v>12.379057230000008</v>
      </c>
      <c r="O182" s="354">
        <f t="shared" ca="1" si="144"/>
        <v>12.379057230000008</v>
      </c>
    </row>
    <row r="183" spans="2:15" x14ac:dyDescent="0.25">
      <c r="B183" s="363">
        <v>17</v>
      </c>
      <c r="C183" s="334" t="s">
        <v>755</v>
      </c>
      <c r="D183" s="355"/>
      <c r="E183" s="74"/>
      <c r="F183" s="354">
        <f t="shared" ca="1" si="107"/>
        <v>0</v>
      </c>
      <c r="G183" s="354">
        <f t="shared" ca="1" si="145"/>
        <v>0</v>
      </c>
      <c r="H183" s="354">
        <f t="shared" ca="1" si="145"/>
        <v>0</v>
      </c>
      <c r="I183" s="354">
        <f t="shared" ca="1" si="141"/>
        <v>0</v>
      </c>
      <c r="J183" s="354">
        <f t="shared" ca="1" si="109"/>
        <v>0</v>
      </c>
      <c r="K183" s="354">
        <f>'[50]GFA &amp; Dep-MYT 5th Control'!$F$174</f>
        <v>4.4664681869999994</v>
      </c>
      <c r="L183" s="354">
        <f t="shared" ca="1" si="145"/>
        <v>0</v>
      </c>
      <c r="M183" s="354">
        <f t="shared" ca="1" si="142"/>
        <v>4.4664681869999994</v>
      </c>
      <c r="N183" s="354">
        <f ca="1">F183-J183</f>
        <v>0</v>
      </c>
      <c r="O183" s="354">
        <f t="shared" ca="1" si="144"/>
        <v>-4.4664681869999994</v>
      </c>
    </row>
    <row r="184" spans="2:15" ht="14.5" thickBot="1" x14ac:dyDescent="0.3">
      <c r="B184" s="365"/>
      <c r="C184" s="366" t="s">
        <v>90</v>
      </c>
      <c r="D184" s="366"/>
      <c r="E184" s="367"/>
      <c r="F184" s="369">
        <f ca="1">SUM(F144:F183)</f>
        <v>27054.112590547113</v>
      </c>
      <c r="G184" s="368">
        <f t="shared" ref="G184:L184" ca="1" si="146">SUM(G144:G183)</f>
        <v>5396.898860588336</v>
      </c>
      <c r="H184" s="369">
        <f t="shared" ca="1" si="146"/>
        <v>0</v>
      </c>
      <c r="I184" s="369">
        <f t="shared" ca="1" si="146"/>
        <v>32451.011451135451</v>
      </c>
      <c r="J184" s="369">
        <f t="shared" ca="1" si="146"/>
        <v>12286.897595571634</v>
      </c>
      <c r="K184" s="369">
        <f t="shared" ca="1" si="146"/>
        <v>1205.4149479659018</v>
      </c>
      <c r="L184" s="369">
        <f t="shared" ca="1" si="146"/>
        <v>0</v>
      </c>
      <c r="M184" s="369">
        <f ca="1">SUM(M144:M183)</f>
        <v>13492.312543537535</v>
      </c>
      <c r="N184" s="369">
        <f t="shared" ref="N184:O184" ca="1" si="147">SUM(N144:N183)</f>
        <v>14767.214994975478</v>
      </c>
      <c r="O184" s="369">
        <f t="shared" ca="1" si="147"/>
        <v>18958.698907597911</v>
      </c>
    </row>
    <row r="185" spans="2:15" ht="14.5" thickBot="1" x14ac:dyDescent="0.3"/>
    <row r="186" spans="2:15" x14ac:dyDescent="0.25">
      <c r="B186" s="1084" t="s">
        <v>604</v>
      </c>
      <c r="C186" s="1085"/>
      <c r="D186" s="1085"/>
      <c r="E186" s="1085"/>
      <c r="F186" s="1085"/>
      <c r="G186" s="1085"/>
      <c r="H186" s="1085"/>
      <c r="I186" s="1085"/>
      <c r="J186" s="1085"/>
      <c r="K186" s="1085"/>
      <c r="L186" s="1085"/>
      <c r="M186" s="1085"/>
      <c r="N186" s="1085"/>
      <c r="O186" s="1086"/>
    </row>
    <row r="187" spans="2:15" ht="14.15" customHeight="1" x14ac:dyDescent="0.25">
      <c r="B187" s="1087" t="s">
        <v>513</v>
      </c>
      <c r="C187" s="1089" t="s">
        <v>620</v>
      </c>
      <c r="D187" s="1091" t="s">
        <v>621</v>
      </c>
      <c r="E187" s="1091" t="s">
        <v>622</v>
      </c>
      <c r="F187" s="1091" t="s">
        <v>623</v>
      </c>
      <c r="G187" s="1091"/>
      <c r="H187" s="1091"/>
      <c r="I187" s="1091"/>
      <c r="J187" s="1091" t="s">
        <v>624</v>
      </c>
      <c r="K187" s="1091"/>
      <c r="L187" s="1091"/>
      <c r="M187" s="1091"/>
      <c r="N187" s="1091" t="s">
        <v>625</v>
      </c>
      <c r="O187" s="1093"/>
    </row>
    <row r="188" spans="2:15" ht="56.5" thickBot="1" x14ac:dyDescent="0.3">
      <c r="B188" s="1088"/>
      <c r="C188" s="1090"/>
      <c r="D188" s="1092"/>
      <c r="E188" s="1092"/>
      <c r="F188" s="349" t="s">
        <v>626</v>
      </c>
      <c r="G188" s="349" t="s">
        <v>627</v>
      </c>
      <c r="H188" s="349" t="s">
        <v>628</v>
      </c>
      <c r="I188" s="349" t="s">
        <v>629</v>
      </c>
      <c r="J188" s="349" t="s">
        <v>630</v>
      </c>
      <c r="K188" s="349" t="s">
        <v>627</v>
      </c>
      <c r="L188" s="349" t="s">
        <v>631</v>
      </c>
      <c r="M188" s="349" t="s">
        <v>632</v>
      </c>
      <c r="N188" s="349" t="s">
        <v>626</v>
      </c>
      <c r="O188" s="350" t="s">
        <v>629</v>
      </c>
    </row>
    <row r="189" spans="2:15" x14ac:dyDescent="0.25">
      <c r="B189" s="351">
        <v>1</v>
      </c>
      <c r="C189" s="344" t="s">
        <v>633</v>
      </c>
      <c r="D189" s="352"/>
      <c r="E189" s="353"/>
      <c r="F189" s="354">
        <f ca="1">I144</f>
        <v>145.07885906453691</v>
      </c>
      <c r="G189" s="354">
        <f>'[50]GFA &amp; Dep-MYT 5th Control'!$O$39</f>
        <v>77.583174162912258</v>
      </c>
      <c r="H189" s="354">
        <f t="shared" ref="H189:L189" ca="1" si="148">H506+H823</f>
        <v>0</v>
      </c>
      <c r="I189" s="354">
        <f ca="1">F189+G189-H189</f>
        <v>222.66203322744917</v>
      </c>
      <c r="J189" s="354">
        <f ca="1">M144</f>
        <v>4.8990620000015639E-3</v>
      </c>
      <c r="K189" s="354">
        <f>'[50]GFA &amp; Dep-MYT 5th Control'!$G$172</f>
        <v>0</v>
      </c>
      <c r="L189" s="354">
        <f t="shared" ca="1" si="148"/>
        <v>0</v>
      </c>
      <c r="M189" s="354">
        <f ca="1">J189+K189-L189</f>
        <v>4.8990620000015639E-3</v>
      </c>
      <c r="N189" s="354">
        <f t="shared" ref="N189" ca="1" si="149">F189-J189</f>
        <v>145.07396000253692</v>
      </c>
      <c r="O189" s="354">
        <f t="shared" ref="O189:O190" ca="1" si="150">I189-M189</f>
        <v>222.65713416544918</v>
      </c>
    </row>
    <row r="190" spans="2:15" x14ac:dyDescent="0.25">
      <c r="B190" s="351">
        <v>2</v>
      </c>
      <c r="C190" s="344" t="s">
        <v>718</v>
      </c>
      <c r="D190" s="355"/>
      <c r="E190" s="356"/>
      <c r="F190" s="354">
        <f t="shared" ref="F190:F228" ca="1" si="151">I145</f>
        <v>0</v>
      </c>
      <c r="G190" s="354">
        <f t="shared" ref="G190:L190" ca="1" si="152">G507+G824</f>
        <v>0</v>
      </c>
      <c r="H190" s="354">
        <f t="shared" ca="1" si="152"/>
        <v>0</v>
      </c>
      <c r="I190" s="354">
        <f ca="1">F190+G190-H190</f>
        <v>0</v>
      </c>
      <c r="J190" s="354">
        <f ca="1">M145</f>
        <v>0</v>
      </c>
      <c r="K190" s="354">
        <f t="shared" ca="1" si="152"/>
        <v>0</v>
      </c>
      <c r="L190" s="354">
        <f t="shared" ca="1" si="152"/>
        <v>0</v>
      </c>
      <c r="M190" s="354">
        <f ca="1">J190+K190-L190</f>
        <v>0</v>
      </c>
      <c r="N190" s="354">
        <f ca="1">F190-J190</f>
        <v>0</v>
      </c>
      <c r="O190" s="354">
        <f t="shared" ca="1" si="150"/>
        <v>0</v>
      </c>
    </row>
    <row r="191" spans="2:15" x14ac:dyDescent="0.25">
      <c r="B191" s="351">
        <v>3</v>
      </c>
      <c r="C191" s="347" t="s">
        <v>719</v>
      </c>
      <c r="D191" s="355"/>
      <c r="E191" s="357"/>
      <c r="F191" s="354">
        <f t="shared" si="151"/>
        <v>0</v>
      </c>
      <c r="G191" s="354"/>
      <c r="H191" s="354"/>
      <c r="I191" s="354"/>
      <c r="J191" s="354">
        <f>M146</f>
        <v>0</v>
      </c>
      <c r="K191" s="354"/>
      <c r="L191" s="354"/>
      <c r="M191" s="354"/>
      <c r="N191" s="354"/>
      <c r="O191" s="354"/>
    </row>
    <row r="192" spans="2:15" x14ac:dyDescent="0.25">
      <c r="B192" s="351"/>
      <c r="C192" s="358" t="s">
        <v>720</v>
      </c>
      <c r="D192" s="355"/>
      <c r="E192" s="357"/>
      <c r="F192" s="354">
        <f t="shared" ca="1" si="151"/>
        <v>501.36643763232058</v>
      </c>
      <c r="G192" s="354">
        <f>'[50]GFA &amp; Dep-MYT 5th Control'!$O$38</f>
        <v>72.299228259862687</v>
      </c>
      <c r="H192" s="354">
        <f t="shared" ref="H192:L192" ca="1" si="153">H509+H826</f>
        <v>0</v>
      </c>
      <c r="I192" s="354">
        <f ca="1">F192+G192-H192</f>
        <v>573.66566589218326</v>
      </c>
      <c r="J192" s="354">
        <f ca="1">M147</f>
        <v>179.2877987588208</v>
      </c>
      <c r="K192" s="354">
        <f>'[50]GFA &amp; Dep-MYT 5th Control'!$G$173</f>
        <v>20.55968660017199</v>
      </c>
      <c r="L192" s="354">
        <f t="shared" ca="1" si="153"/>
        <v>0</v>
      </c>
      <c r="M192" s="354">
        <f ca="1">J192+K192-L192</f>
        <v>199.8474853589928</v>
      </c>
      <c r="N192" s="354">
        <f t="shared" ref="N192:N195" ca="1" si="154">F192-J192</f>
        <v>322.07863887349981</v>
      </c>
      <c r="O192" s="354">
        <f t="shared" ref="O192:O195" ca="1" si="155">I192-M192</f>
        <v>373.81818053319046</v>
      </c>
    </row>
    <row r="193" spans="2:15" x14ac:dyDescent="0.25">
      <c r="B193" s="351"/>
      <c r="C193" s="358" t="s">
        <v>721</v>
      </c>
      <c r="D193" s="355"/>
      <c r="E193" s="357"/>
      <c r="F193" s="354">
        <f t="shared" ca="1" si="151"/>
        <v>0</v>
      </c>
      <c r="G193" s="354">
        <f t="shared" ref="G193:L195" ca="1" si="156">G510+G827</f>
        <v>0</v>
      </c>
      <c r="H193" s="354">
        <f t="shared" ca="1" si="156"/>
        <v>0</v>
      </c>
      <c r="I193" s="354">
        <f ca="1">F193+G193-H193</f>
        <v>0</v>
      </c>
      <c r="J193" s="354">
        <f t="shared" ref="J193:J225" ca="1" si="157">M148</f>
        <v>0</v>
      </c>
      <c r="K193" s="354">
        <f t="shared" ca="1" si="156"/>
        <v>0</v>
      </c>
      <c r="L193" s="354">
        <f t="shared" ca="1" si="156"/>
        <v>0</v>
      </c>
      <c r="M193" s="354">
        <f ca="1">J193+K193-L193</f>
        <v>0</v>
      </c>
      <c r="N193" s="354">
        <f t="shared" ca="1" si="154"/>
        <v>0</v>
      </c>
      <c r="O193" s="354">
        <f t="shared" ca="1" si="155"/>
        <v>0</v>
      </c>
    </row>
    <row r="194" spans="2:15" x14ac:dyDescent="0.25">
      <c r="B194" s="351"/>
      <c r="C194" s="358" t="s">
        <v>722</v>
      </c>
      <c r="D194" s="355"/>
      <c r="E194" s="357"/>
      <c r="F194" s="354">
        <f t="shared" ca="1" si="151"/>
        <v>0</v>
      </c>
      <c r="G194" s="354">
        <f t="shared" ca="1" si="156"/>
        <v>0</v>
      </c>
      <c r="H194" s="354">
        <f t="shared" ca="1" si="156"/>
        <v>0</v>
      </c>
      <c r="I194" s="354">
        <f ca="1">F194+G194-H194</f>
        <v>0</v>
      </c>
      <c r="J194" s="354">
        <f t="shared" ca="1" si="157"/>
        <v>0</v>
      </c>
      <c r="K194" s="354">
        <f t="shared" ca="1" si="156"/>
        <v>0</v>
      </c>
      <c r="L194" s="354">
        <f t="shared" ca="1" si="156"/>
        <v>0</v>
      </c>
      <c r="M194" s="354">
        <f ca="1">J194+K194-L194</f>
        <v>0</v>
      </c>
      <c r="N194" s="354">
        <f t="shared" ca="1" si="154"/>
        <v>0</v>
      </c>
      <c r="O194" s="354">
        <f t="shared" ca="1" si="155"/>
        <v>0</v>
      </c>
    </row>
    <row r="195" spans="2:15" x14ac:dyDescent="0.25">
      <c r="B195" s="351"/>
      <c r="C195" s="358" t="s">
        <v>723</v>
      </c>
      <c r="D195" s="355"/>
      <c r="E195" s="357"/>
      <c r="F195" s="354">
        <f t="shared" ca="1" si="151"/>
        <v>221.08</v>
      </c>
      <c r="G195" s="354">
        <f t="shared" ca="1" si="156"/>
        <v>0</v>
      </c>
      <c r="H195" s="354">
        <f t="shared" ca="1" si="156"/>
        <v>0</v>
      </c>
      <c r="I195" s="354">
        <f ca="1">F195+G195-H195</f>
        <v>221.08</v>
      </c>
      <c r="J195" s="354">
        <f ca="1">M150</f>
        <v>44.41344508100002</v>
      </c>
      <c r="K195" s="354">
        <f t="shared" ca="1" si="156"/>
        <v>0</v>
      </c>
      <c r="L195" s="354">
        <f t="shared" ca="1" si="156"/>
        <v>0</v>
      </c>
      <c r="M195" s="354">
        <f ca="1">J195+K195-L195</f>
        <v>44.41344508100002</v>
      </c>
      <c r="N195" s="354">
        <f t="shared" ca="1" si="154"/>
        <v>176.66655491899999</v>
      </c>
      <c r="O195" s="354">
        <f t="shared" ca="1" si="155"/>
        <v>176.66655491899999</v>
      </c>
    </row>
    <row r="196" spans="2:15" x14ac:dyDescent="0.25">
      <c r="B196" s="351">
        <v>4</v>
      </c>
      <c r="C196" s="344" t="s">
        <v>724</v>
      </c>
      <c r="D196" s="355"/>
      <c r="E196" s="357"/>
      <c r="F196" s="354">
        <f t="shared" si="151"/>
        <v>0</v>
      </c>
      <c r="G196" s="354"/>
      <c r="H196" s="354"/>
      <c r="I196" s="354"/>
      <c r="J196" s="354">
        <f t="shared" si="157"/>
        <v>0</v>
      </c>
      <c r="K196" s="354"/>
      <c r="L196" s="354"/>
      <c r="M196" s="354"/>
      <c r="N196" s="354"/>
      <c r="O196" s="354"/>
    </row>
    <row r="197" spans="2:15" x14ac:dyDescent="0.25">
      <c r="B197" s="351"/>
      <c r="C197" s="359" t="s">
        <v>725</v>
      </c>
      <c r="D197" s="355"/>
      <c r="E197" s="357"/>
      <c r="F197" s="354">
        <f t="shared" ca="1" si="151"/>
        <v>12025.521523245694</v>
      </c>
      <c r="G197" s="354">
        <f>'[50]GFA &amp; Dep-MYT 5th Control'!$O$34</f>
        <v>1727.8615207791856</v>
      </c>
      <c r="H197" s="354">
        <f t="shared" ref="H197:L197" ca="1" si="158">H514+H831</f>
        <v>0</v>
      </c>
      <c r="I197" s="354">
        <f ca="1">F197+G197-H197</f>
        <v>13753.38304402488</v>
      </c>
      <c r="J197" s="354">
        <f t="shared" ca="1" si="157"/>
        <v>5912.5716742841396</v>
      </c>
      <c r="K197" s="354">
        <f>SUM('[50]GFA &amp; Dep-MYT 5th Control'!$G$178:$G$180)</f>
        <v>473.57626096412133</v>
      </c>
      <c r="L197" s="354">
        <f t="shared" ca="1" si="158"/>
        <v>0</v>
      </c>
      <c r="M197" s="354">
        <f ca="1">J197+K197-L197</f>
        <v>6386.1479352482611</v>
      </c>
      <c r="N197" s="354">
        <f ca="1">F197-J197</f>
        <v>6112.9498489615544</v>
      </c>
      <c r="O197" s="354">
        <f t="shared" ref="O197" ca="1" si="159">I197-M197</f>
        <v>7367.2351087766192</v>
      </c>
    </row>
    <row r="198" spans="2:15" x14ac:dyDescent="0.25">
      <c r="B198" s="351"/>
      <c r="C198" s="344" t="s">
        <v>726</v>
      </c>
      <c r="D198" s="355"/>
      <c r="E198" s="357"/>
      <c r="F198" s="354">
        <f t="shared" si="151"/>
        <v>0</v>
      </c>
      <c r="G198" s="354"/>
      <c r="H198" s="354"/>
      <c r="I198" s="354"/>
      <c r="J198" s="354">
        <f t="shared" si="157"/>
        <v>0</v>
      </c>
      <c r="K198" s="354"/>
      <c r="L198" s="354"/>
      <c r="M198" s="354"/>
      <c r="N198" s="354"/>
      <c r="O198" s="354"/>
    </row>
    <row r="199" spans="2:15" x14ac:dyDescent="0.25">
      <c r="B199" s="351"/>
      <c r="C199" s="359" t="s">
        <v>727</v>
      </c>
      <c r="D199" s="355"/>
      <c r="E199" s="357"/>
      <c r="F199" s="354">
        <f t="shared" ca="1" si="151"/>
        <v>0</v>
      </c>
      <c r="G199" s="354">
        <f t="shared" ref="G199:L200" ca="1" si="160">G516+G833</f>
        <v>0</v>
      </c>
      <c r="H199" s="354">
        <f t="shared" ca="1" si="160"/>
        <v>0</v>
      </c>
      <c r="I199" s="354">
        <f ca="1">F199+G199-H199</f>
        <v>0</v>
      </c>
      <c r="J199" s="354">
        <f t="shared" ca="1" si="157"/>
        <v>0</v>
      </c>
      <c r="K199" s="354">
        <f t="shared" ca="1" si="160"/>
        <v>0</v>
      </c>
      <c r="L199" s="354">
        <f t="shared" ca="1" si="160"/>
        <v>0</v>
      </c>
      <c r="M199" s="354">
        <f ca="1">J199+K199-L199</f>
        <v>0</v>
      </c>
      <c r="N199" s="354">
        <f t="shared" ref="N199:N200" ca="1" si="161">F199-J199</f>
        <v>0</v>
      </c>
      <c r="O199" s="354">
        <f t="shared" ref="O199:O200" ca="1" si="162">I199-M199</f>
        <v>0</v>
      </c>
    </row>
    <row r="200" spans="2:15" x14ac:dyDescent="0.25">
      <c r="B200" s="351"/>
      <c r="C200" s="359" t="s">
        <v>728</v>
      </c>
      <c r="D200" s="355"/>
      <c r="E200" s="357"/>
      <c r="F200" s="354">
        <f t="shared" ca="1" si="151"/>
        <v>0</v>
      </c>
      <c r="G200" s="354">
        <f t="shared" ca="1" si="160"/>
        <v>0</v>
      </c>
      <c r="H200" s="354">
        <f t="shared" ca="1" si="160"/>
        <v>0</v>
      </c>
      <c r="I200" s="354">
        <f ca="1">F200+G200-H200</f>
        <v>0</v>
      </c>
      <c r="J200" s="354">
        <f t="shared" ca="1" si="157"/>
        <v>0</v>
      </c>
      <c r="K200" s="354">
        <f t="shared" ca="1" si="160"/>
        <v>0</v>
      </c>
      <c r="L200" s="354">
        <f t="shared" ca="1" si="160"/>
        <v>0</v>
      </c>
      <c r="M200" s="354">
        <f ca="1">J200+K200-L200</f>
        <v>0</v>
      </c>
      <c r="N200" s="354">
        <f t="shared" ca="1" si="161"/>
        <v>0</v>
      </c>
      <c r="O200" s="354">
        <f t="shared" ca="1" si="162"/>
        <v>0</v>
      </c>
    </row>
    <row r="201" spans="2:15" x14ac:dyDescent="0.25">
      <c r="B201" s="351">
        <v>5</v>
      </c>
      <c r="C201" s="344" t="s">
        <v>729</v>
      </c>
      <c r="D201" s="355"/>
      <c r="E201" s="357"/>
      <c r="F201" s="354">
        <f t="shared" si="151"/>
        <v>0</v>
      </c>
      <c r="G201" s="360"/>
      <c r="H201" s="360"/>
      <c r="I201" s="360"/>
      <c r="J201" s="354">
        <f t="shared" si="157"/>
        <v>0</v>
      </c>
      <c r="K201" s="360"/>
      <c r="L201" s="360"/>
      <c r="M201" s="360"/>
      <c r="N201" s="360"/>
      <c r="O201" s="360"/>
    </row>
    <row r="202" spans="2:15" x14ac:dyDescent="0.25">
      <c r="B202" s="351"/>
      <c r="C202" s="359" t="s">
        <v>730</v>
      </c>
      <c r="D202" s="355"/>
      <c r="E202" s="357"/>
      <c r="F202" s="354">
        <f t="shared" ca="1" si="151"/>
        <v>0</v>
      </c>
      <c r="G202" s="354">
        <f t="shared" ref="G202:L207" ca="1" si="163">G519+G836</f>
        <v>0</v>
      </c>
      <c r="H202" s="354">
        <f t="shared" ca="1" si="163"/>
        <v>0</v>
      </c>
      <c r="I202" s="354">
        <f t="shared" ref="I202:I207" ca="1" si="164">F202+G202-H202</f>
        <v>0</v>
      </c>
      <c r="J202" s="354">
        <f t="shared" ca="1" si="157"/>
        <v>0</v>
      </c>
      <c r="K202" s="354">
        <f t="shared" ca="1" si="163"/>
        <v>0</v>
      </c>
      <c r="L202" s="354">
        <f t="shared" ca="1" si="163"/>
        <v>0</v>
      </c>
      <c r="M202" s="354">
        <f t="shared" ref="M202:M207" ca="1" si="165">J202+K202-L202</f>
        <v>0</v>
      </c>
      <c r="N202" s="354">
        <f t="shared" ref="N202:N207" ca="1" si="166">F202-J202</f>
        <v>0</v>
      </c>
      <c r="O202" s="354">
        <f t="shared" ref="O202:O207" ca="1" si="167">I202-M202</f>
        <v>0</v>
      </c>
    </row>
    <row r="203" spans="2:15" x14ac:dyDescent="0.25">
      <c r="B203" s="351"/>
      <c r="C203" s="359" t="s">
        <v>731</v>
      </c>
      <c r="D203" s="355"/>
      <c r="E203" s="357"/>
      <c r="F203" s="354">
        <f t="shared" ca="1" si="151"/>
        <v>0</v>
      </c>
      <c r="G203" s="354">
        <f t="shared" ca="1" si="163"/>
        <v>0</v>
      </c>
      <c r="H203" s="354">
        <f t="shared" ca="1" si="163"/>
        <v>0</v>
      </c>
      <c r="I203" s="354">
        <f t="shared" ca="1" si="164"/>
        <v>0</v>
      </c>
      <c r="J203" s="354">
        <f t="shared" ca="1" si="157"/>
        <v>0</v>
      </c>
      <c r="K203" s="354">
        <f t="shared" ca="1" si="163"/>
        <v>0</v>
      </c>
      <c r="L203" s="354">
        <f t="shared" ca="1" si="163"/>
        <v>0</v>
      </c>
      <c r="M203" s="354">
        <f t="shared" ca="1" si="165"/>
        <v>0</v>
      </c>
      <c r="N203" s="354">
        <f t="shared" ca="1" si="166"/>
        <v>0</v>
      </c>
      <c r="O203" s="354">
        <f t="shared" ca="1" si="167"/>
        <v>0</v>
      </c>
    </row>
    <row r="204" spans="2:15" x14ac:dyDescent="0.25">
      <c r="B204" s="351"/>
      <c r="C204" s="359" t="s">
        <v>732</v>
      </c>
      <c r="D204" s="355"/>
      <c r="E204" s="357"/>
      <c r="F204" s="354">
        <f t="shared" ca="1" si="151"/>
        <v>0</v>
      </c>
      <c r="G204" s="354">
        <f t="shared" ca="1" si="163"/>
        <v>0</v>
      </c>
      <c r="H204" s="354">
        <f t="shared" ca="1" si="163"/>
        <v>0</v>
      </c>
      <c r="I204" s="354">
        <f t="shared" ca="1" si="164"/>
        <v>0</v>
      </c>
      <c r="J204" s="354">
        <f t="shared" ca="1" si="157"/>
        <v>0</v>
      </c>
      <c r="K204" s="354">
        <f t="shared" ca="1" si="163"/>
        <v>0</v>
      </c>
      <c r="L204" s="354">
        <f t="shared" ca="1" si="163"/>
        <v>0</v>
      </c>
      <c r="M204" s="354">
        <f t="shared" ca="1" si="165"/>
        <v>0</v>
      </c>
      <c r="N204" s="354">
        <f t="shared" ca="1" si="166"/>
        <v>0</v>
      </c>
      <c r="O204" s="354">
        <f t="shared" ca="1" si="167"/>
        <v>0</v>
      </c>
    </row>
    <row r="205" spans="2:15" x14ac:dyDescent="0.25">
      <c r="B205" s="351"/>
      <c r="C205" s="359" t="s">
        <v>733</v>
      </c>
      <c r="D205" s="355"/>
      <c r="E205" s="357"/>
      <c r="F205" s="354">
        <f t="shared" ca="1" si="151"/>
        <v>0</v>
      </c>
      <c r="G205" s="354">
        <f t="shared" ca="1" si="163"/>
        <v>0</v>
      </c>
      <c r="H205" s="354">
        <f t="shared" ca="1" si="163"/>
        <v>0</v>
      </c>
      <c r="I205" s="354">
        <f t="shared" ca="1" si="164"/>
        <v>0</v>
      </c>
      <c r="J205" s="354">
        <f t="shared" ca="1" si="157"/>
        <v>0</v>
      </c>
      <c r="K205" s="354">
        <f t="shared" ca="1" si="163"/>
        <v>0</v>
      </c>
      <c r="L205" s="354">
        <f t="shared" ca="1" si="163"/>
        <v>0</v>
      </c>
      <c r="M205" s="354">
        <f t="shared" ca="1" si="165"/>
        <v>0</v>
      </c>
      <c r="N205" s="354">
        <f t="shared" ca="1" si="166"/>
        <v>0</v>
      </c>
      <c r="O205" s="354">
        <f t="shared" ca="1" si="167"/>
        <v>0</v>
      </c>
    </row>
    <row r="206" spans="2:15" x14ac:dyDescent="0.25">
      <c r="B206" s="351">
        <v>6</v>
      </c>
      <c r="C206" s="344" t="s">
        <v>734</v>
      </c>
      <c r="D206" s="355"/>
      <c r="E206" s="357"/>
      <c r="F206" s="354">
        <f t="shared" ca="1" si="151"/>
        <v>0</v>
      </c>
      <c r="G206" s="354">
        <f t="shared" ca="1" si="163"/>
        <v>0</v>
      </c>
      <c r="H206" s="354">
        <f t="shared" ca="1" si="163"/>
        <v>0</v>
      </c>
      <c r="I206" s="354">
        <f t="shared" ca="1" si="164"/>
        <v>0</v>
      </c>
      <c r="J206" s="354">
        <f t="shared" ca="1" si="157"/>
        <v>0</v>
      </c>
      <c r="K206" s="354">
        <f t="shared" ca="1" si="163"/>
        <v>0</v>
      </c>
      <c r="L206" s="354">
        <f t="shared" ca="1" si="163"/>
        <v>0</v>
      </c>
      <c r="M206" s="354">
        <f t="shared" ca="1" si="165"/>
        <v>0</v>
      </c>
      <c r="N206" s="354">
        <f t="shared" ca="1" si="166"/>
        <v>0</v>
      </c>
      <c r="O206" s="354">
        <f t="shared" ca="1" si="167"/>
        <v>0</v>
      </c>
    </row>
    <row r="207" spans="2:15" x14ac:dyDescent="0.25">
      <c r="B207" s="351">
        <v>7</v>
      </c>
      <c r="C207" s="344" t="s">
        <v>735</v>
      </c>
      <c r="D207" s="355"/>
      <c r="E207" s="357"/>
      <c r="F207" s="354">
        <f t="shared" ca="1" si="151"/>
        <v>0</v>
      </c>
      <c r="G207" s="354">
        <f t="shared" ca="1" si="163"/>
        <v>0</v>
      </c>
      <c r="H207" s="354">
        <f t="shared" ca="1" si="163"/>
        <v>0</v>
      </c>
      <c r="I207" s="354">
        <f t="shared" ca="1" si="164"/>
        <v>0</v>
      </c>
      <c r="J207" s="354">
        <f t="shared" ca="1" si="157"/>
        <v>0</v>
      </c>
      <c r="K207" s="354">
        <f t="shared" ca="1" si="163"/>
        <v>0</v>
      </c>
      <c r="L207" s="354">
        <f t="shared" ca="1" si="163"/>
        <v>0</v>
      </c>
      <c r="M207" s="354">
        <f t="shared" ca="1" si="165"/>
        <v>0</v>
      </c>
      <c r="N207" s="354">
        <f t="shared" ca="1" si="166"/>
        <v>0</v>
      </c>
      <c r="O207" s="354">
        <f t="shared" ca="1" si="167"/>
        <v>0</v>
      </c>
    </row>
    <row r="208" spans="2:15" x14ac:dyDescent="0.25">
      <c r="B208" s="351">
        <v>8</v>
      </c>
      <c r="C208" s="344" t="s">
        <v>736</v>
      </c>
      <c r="D208" s="355"/>
      <c r="E208" s="357"/>
      <c r="F208" s="354">
        <f t="shared" si="151"/>
        <v>0</v>
      </c>
      <c r="G208" s="354"/>
      <c r="H208" s="354"/>
      <c r="I208" s="354"/>
      <c r="J208" s="354">
        <f t="shared" si="157"/>
        <v>0</v>
      </c>
      <c r="K208" s="354"/>
      <c r="L208" s="354"/>
      <c r="M208" s="354"/>
      <c r="N208" s="354"/>
      <c r="O208" s="354"/>
    </row>
    <row r="209" spans="2:15" x14ac:dyDescent="0.25">
      <c r="B209" s="351"/>
      <c r="C209" s="359" t="s">
        <v>737</v>
      </c>
      <c r="D209" s="355"/>
      <c r="E209" s="357"/>
      <c r="F209" s="354">
        <f t="shared" ca="1" si="151"/>
        <v>12108.154784523485</v>
      </c>
      <c r="G209" s="354">
        <f>'[50]GFA &amp; Dep-MYT 5th Control'!$O$35</f>
        <v>1949.2991149510433</v>
      </c>
      <c r="H209" s="354">
        <f t="shared" ref="H209:L209" ca="1" si="168">H526+H843</f>
        <v>0</v>
      </c>
      <c r="I209" s="354">
        <f ca="1">F209+G209-H209</f>
        <v>14057.453899474529</v>
      </c>
      <c r="J209" s="354">
        <f ca="1">M164</f>
        <v>5276.8958944444666</v>
      </c>
      <c r="K209" s="354">
        <f>SUM('[50]GFA &amp; Dep-MYT 5th Control'!$G$187:$G$189)</f>
        <v>450.01976435858046</v>
      </c>
      <c r="L209" s="354">
        <f t="shared" ca="1" si="168"/>
        <v>0</v>
      </c>
      <c r="M209" s="354">
        <f t="shared" ref="M209:M213" ca="1" si="169">J209+K209-L209</f>
        <v>5726.9156588030473</v>
      </c>
      <c r="N209" s="354">
        <f t="shared" ref="N209:N213" ca="1" si="170">F209-J209</f>
        <v>6831.2588900790188</v>
      </c>
      <c r="O209" s="354">
        <f t="shared" ref="O209:O213" ca="1" si="171">I209-M209</f>
        <v>8330.5382406714816</v>
      </c>
    </row>
    <row r="210" spans="2:15" x14ac:dyDescent="0.25">
      <c r="B210" s="351"/>
      <c r="C210" s="359" t="s">
        <v>756</v>
      </c>
      <c r="D210" s="355"/>
      <c r="E210" s="357"/>
      <c r="F210" s="354">
        <f t="shared" ca="1" si="151"/>
        <v>0</v>
      </c>
      <c r="G210" s="354">
        <f t="shared" ref="G210:L212" ca="1" si="172">G527+G844</f>
        <v>0</v>
      </c>
      <c r="H210" s="354">
        <f t="shared" ca="1" si="172"/>
        <v>0</v>
      </c>
      <c r="I210" s="354">
        <f ca="1">F210+G210-H210</f>
        <v>0</v>
      </c>
      <c r="J210" s="354">
        <f t="shared" ca="1" si="157"/>
        <v>0</v>
      </c>
      <c r="K210" s="354">
        <f t="shared" ca="1" si="172"/>
        <v>0</v>
      </c>
      <c r="L210" s="354">
        <f t="shared" ca="1" si="172"/>
        <v>0</v>
      </c>
      <c r="M210" s="354">
        <f t="shared" ca="1" si="169"/>
        <v>0</v>
      </c>
      <c r="N210" s="354">
        <f t="shared" ca="1" si="170"/>
        <v>0</v>
      </c>
      <c r="O210" s="354">
        <f t="shared" ca="1" si="171"/>
        <v>0</v>
      </c>
    </row>
    <row r="211" spans="2:15" ht="28" x14ac:dyDescent="0.25">
      <c r="B211" s="361">
        <v>9</v>
      </c>
      <c r="C211" s="362" t="s">
        <v>739</v>
      </c>
      <c r="D211" s="355"/>
      <c r="E211" s="357"/>
      <c r="F211" s="354">
        <f t="shared" ca="1" si="151"/>
        <v>0</v>
      </c>
      <c r="G211" s="354">
        <f t="shared" ca="1" si="172"/>
        <v>0</v>
      </c>
      <c r="H211" s="354">
        <f t="shared" ca="1" si="172"/>
        <v>0</v>
      </c>
      <c r="I211" s="354">
        <f ca="1">F211+G211-H211</f>
        <v>0</v>
      </c>
      <c r="J211" s="354">
        <f t="shared" ca="1" si="157"/>
        <v>0</v>
      </c>
      <c r="K211" s="354">
        <f t="shared" ca="1" si="172"/>
        <v>0</v>
      </c>
      <c r="L211" s="354">
        <f t="shared" ca="1" si="172"/>
        <v>0</v>
      </c>
      <c r="M211" s="354">
        <f t="shared" ca="1" si="169"/>
        <v>0</v>
      </c>
      <c r="N211" s="354">
        <f t="shared" ca="1" si="170"/>
        <v>0</v>
      </c>
      <c r="O211" s="354">
        <f t="shared" ca="1" si="171"/>
        <v>0</v>
      </c>
    </row>
    <row r="212" spans="2:15" x14ac:dyDescent="0.25">
      <c r="B212" s="363">
        <v>10</v>
      </c>
      <c r="C212" s="334" t="s">
        <v>740</v>
      </c>
      <c r="D212" s="364"/>
      <c r="E212" s="357"/>
      <c r="F212" s="354">
        <f t="shared" ca="1" si="151"/>
        <v>7084.2807029754795</v>
      </c>
      <c r="G212" s="354">
        <f>'[50]GFA &amp; Dep-MYT 5th Control'!$O$36</f>
        <v>2989.2634736385071</v>
      </c>
      <c r="H212" s="354">
        <f t="shared" ca="1" si="172"/>
        <v>0</v>
      </c>
      <c r="I212" s="354">
        <f ca="1">F212+G212-H212</f>
        <v>10073.544176613987</v>
      </c>
      <c r="J212" s="354">
        <f ca="1">M167</f>
        <v>1777.8912284248509</v>
      </c>
      <c r="K212" s="354">
        <f>'[50]GFA &amp; Dep-MYT 5th Control'!$G$184</f>
        <v>566.27177081720197</v>
      </c>
      <c r="L212" s="354">
        <f t="shared" ca="1" si="172"/>
        <v>0</v>
      </c>
      <c r="M212" s="354">
        <f t="shared" ca="1" si="169"/>
        <v>2344.162999242053</v>
      </c>
      <c r="N212" s="354">
        <f t="shared" ca="1" si="170"/>
        <v>5306.3894745506286</v>
      </c>
      <c r="O212" s="354">
        <f t="shared" ca="1" si="171"/>
        <v>7729.3811773719335</v>
      </c>
    </row>
    <row r="213" spans="2:15" x14ac:dyDescent="0.25">
      <c r="B213" s="363">
        <v>11</v>
      </c>
      <c r="C213" s="334" t="s">
        <v>741</v>
      </c>
      <c r="D213" s="364"/>
      <c r="E213" s="357"/>
      <c r="F213" s="354">
        <f t="shared" ca="1" si="151"/>
        <v>7.08</v>
      </c>
      <c r="G213" s="354">
        <f t="shared" ref="G213:L213" ca="1" si="173">G530+G847</f>
        <v>0</v>
      </c>
      <c r="H213" s="354">
        <f t="shared" ca="1" si="173"/>
        <v>0</v>
      </c>
      <c r="I213" s="354">
        <f ca="1">F213+G213-H213</f>
        <v>7.08</v>
      </c>
      <c r="J213" s="354">
        <f ca="1">M168</f>
        <v>6.3921999319999996</v>
      </c>
      <c r="K213" s="354">
        <f>'[50]GFA &amp; Dep-MYT 5th Control'!$G$192</f>
        <v>0.44101091900000006</v>
      </c>
      <c r="L213" s="354">
        <f t="shared" ca="1" si="173"/>
        <v>0</v>
      </c>
      <c r="M213" s="354">
        <f t="shared" ca="1" si="169"/>
        <v>6.8332108509999996</v>
      </c>
      <c r="N213" s="354">
        <f t="shared" ca="1" si="170"/>
        <v>0.68780006800000049</v>
      </c>
      <c r="O213" s="354">
        <f t="shared" ca="1" si="171"/>
        <v>0.24678914900000049</v>
      </c>
    </row>
    <row r="214" spans="2:15" x14ac:dyDescent="0.25">
      <c r="B214" s="363">
        <v>12</v>
      </c>
      <c r="C214" s="334" t="s">
        <v>742</v>
      </c>
      <c r="D214" s="364"/>
      <c r="E214" s="357"/>
      <c r="F214" s="354">
        <f t="shared" si="151"/>
        <v>0</v>
      </c>
      <c r="G214" s="354"/>
      <c r="H214" s="354"/>
      <c r="I214" s="354"/>
      <c r="J214" s="354">
        <f t="shared" si="157"/>
        <v>0</v>
      </c>
      <c r="K214" s="354"/>
      <c r="L214" s="354"/>
      <c r="M214" s="354"/>
      <c r="N214" s="354"/>
      <c r="O214" s="354"/>
    </row>
    <row r="215" spans="2:15" x14ac:dyDescent="0.25">
      <c r="B215" s="363"/>
      <c r="C215" s="336" t="s">
        <v>743</v>
      </c>
      <c r="D215" s="364"/>
      <c r="E215" s="357"/>
      <c r="F215" s="354">
        <f t="shared" ca="1" si="151"/>
        <v>2.6</v>
      </c>
      <c r="G215" s="354">
        <f t="shared" ref="G215:L216" ca="1" si="174">G532+G849</f>
        <v>0</v>
      </c>
      <c r="H215" s="354">
        <f t="shared" ca="1" si="174"/>
        <v>0</v>
      </c>
      <c r="I215" s="354">
        <f ca="1">F215+G215-H215</f>
        <v>2.6</v>
      </c>
      <c r="J215" s="354">
        <f ca="1">M170</f>
        <v>1.7016441320000002</v>
      </c>
      <c r="K215" s="354">
        <f t="shared" ca="1" si="174"/>
        <v>0</v>
      </c>
      <c r="L215" s="354">
        <f t="shared" ca="1" si="174"/>
        <v>0</v>
      </c>
      <c r="M215" s="354">
        <f t="shared" ref="M215:M216" ca="1" si="175">J215+K215-L215</f>
        <v>1.7016441320000002</v>
      </c>
      <c r="N215" s="354">
        <f ca="1">F215-J215</f>
        <v>0.89835586799999989</v>
      </c>
      <c r="O215" s="354">
        <f t="shared" ref="O215:O216" ca="1" si="176">I215-M215</f>
        <v>0.89835586799999989</v>
      </c>
    </row>
    <row r="216" spans="2:15" x14ac:dyDescent="0.25">
      <c r="B216" s="363"/>
      <c r="C216" s="336" t="s">
        <v>744</v>
      </c>
      <c r="D216" s="364"/>
      <c r="E216" s="357"/>
      <c r="F216" s="354">
        <f t="shared" ca="1" si="151"/>
        <v>0</v>
      </c>
      <c r="G216" s="354">
        <f t="shared" ca="1" si="174"/>
        <v>0</v>
      </c>
      <c r="H216" s="354">
        <f t="shared" ca="1" si="174"/>
        <v>0</v>
      </c>
      <c r="I216" s="354">
        <f ca="1">F216+G216-H216</f>
        <v>0</v>
      </c>
      <c r="J216" s="354">
        <f t="shared" ca="1" si="157"/>
        <v>0</v>
      </c>
      <c r="K216" s="354">
        <f t="shared" ca="1" si="174"/>
        <v>0</v>
      </c>
      <c r="L216" s="354">
        <f t="shared" ca="1" si="174"/>
        <v>0</v>
      </c>
      <c r="M216" s="354">
        <f t="shared" ca="1" si="175"/>
        <v>0</v>
      </c>
      <c r="N216" s="354">
        <f ca="1">F216-J216</f>
        <v>0</v>
      </c>
      <c r="O216" s="354">
        <f t="shared" ca="1" si="176"/>
        <v>0</v>
      </c>
    </row>
    <row r="217" spans="2:15" x14ac:dyDescent="0.25">
      <c r="B217" s="363">
        <v>13</v>
      </c>
      <c r="C217" s="336"/>
      <c r="D217" s="364"/>
      <c r="E217" s="357"/>
      <c r="F217" s="354">
        <f t="shared" si="151"/>
        <v>0</v>
      </c>
      <c r="G217" s="354"/>
      <c r="H217" s="354"/>
      <c r="I217" s="354"/>
      <c r="J217" s="354">
        <f t="shared" si="157"/>
        <v>0</v>
      </c>
      <c r="K217" s="354"/>
      <c r="L217" s="354"/>
      <c r="M217" s="354"/>
      <c r="N217" s="354"/>
      <c r="O217" s="354"/>
    </row>
    <row r="218" spans="2:15" x14ac:dyDescent="0.25">
      <c r="B218" s="363"/>
      <c r="C218" s="336" t="s">
        <v>745</v>
      </c>
      <c r="D218" s="364"/>
      <c r="E218" s="357"/>
      <c r="F218" s="354">
        <f t="shared" ca="1" si="151"/>
        <v>17.25</v>
      </c>
      <c r="G218" s="354">
        <f t="shared" ref="G218:L219" ca="1" si="177">G535+G852</f>
        <v>0</v>
      </c>
      <c r="H218" s="354">
        <f t="shared" ca="1" si="177"/>
        <v>0</v>
      </c>
      <c r="I218" s="354">
        <f ca="1">F218+G218-H218</f>
        <v>17.25</v>
      </c>
      <c r="J218" s="354">
        <f ca="1">M173</f>
        <v>13.017024466000001</v>
      </c>
      <c r="K218" s="354">
        <f>'[50]GFA &amp; Dep-MYT 5th Control'!$G$192</f>
        <v>0.44101091900000006</v>
      </c>
      <c r="L218" s="354">
        <f t="shared" ca="1" si="177"/>
        <v>0</v>
      </c>
      <c r="M218" s="354">
        <f t="shared" ref="M218:M221" ca="1" si="178">J218+K218-L218</f>
        <v>13.458035385000001</v>
      </c>
      <c r="N218" s="354">
        <f ca="1">F218-J218</f>
        <v>4.2329755339999995</v>
      </c>
      <c r="O218" s="354">
        <f t="shared" ref="O218:O221" ca="1" si="179">I218-M218</f>
        <v>3.7919646149999995</v>
      </c>
    </row>
    <row r="219" spans="2:15" x14ac:dyDescent="0.25">
      <c r="B219" s="363"/>
      <c r="C219" s="336" t="s">
        <v>746</v>
      </c>
      <c r="D219" s="364"/>
      <c r="E219" s="357"/>
      <c r="F219" s="354">
        <f t="shared" ca="1" si="151"/>
        <v>51.758121988027938</v>
      </c>
      <c r="G219" s="354">
        <f>'[50]GFA &amp; Dep-MYT 5th Control'!$O$37</f>
        <v>0.22069765168136332</v>
      </c>
      <c r="H219" s="354">
        <f t="shared" ca="1" si="177"/>
        <v>0</v>
      </c>
      <c r="I219" s="354">
        <f ca="1">F219+G219-H219</f>
        <v>51.9788196397093</v>
      </c>
      <c r="J219" s="354">
        <f t="shared" ca="1" si="157"/>
        <v>37.952426905060186</v>
      </c>
      <c r="K219" s="354">
        <f>'[50]GFA &amp; Dep-MYT 5th Control'!$G$193</f>
        <v>1.4637669682481764</v>
      </c>
      <c r="L219" s="354">
        <f t="shared" ca="1" si="177"/>
        <v>0</v>
      </c>
      <c r="M219" s="354">
        <f t="shared" ca="1" si="178"/>
        <v>39.416193873308359</v>
      </c>
      <c r="N219" s="354">
        <f ca="1">F219-J219</f>
        <v>13.805695082967752</v>
      </c>
      <c r="O219" s="354">
        <f t="shared" ca="1" si="179"/>
        <v>12.562625766400942</v>
      </c>
    </row>
    <row r="220" spans="2:15" x14ac:dyDescent="0.25">
      <c r="B220" s="363"/>
      <c r="C220" s="336" t="s">
        <v>747</v>
      </c>
      <c r="D220" s="364"/>
      <c r="E220" s="357"/>
      <c r="F220" s="354">
        <f t="shared" ca="1" si="151"/>
        <v>0</v>
      </c>
      <c r="G220" s="354">
        <f t="shared" ref="G220:L221" ca="1" si="180">G537+G854</f>
        <v>0</v>
      </c>
      <c r="H220" s="354">
        <f t="shared" ca="1" si="180"/>
        <v>0</v>
      </c>
      <c r="I220" s="354">
        <f ca="1">F220+G220-H220</f>
        <v>0</v>
      </c>
      <c r="J220" s="354">
        <f t="shared" ca="1" si="157"/>
        <v>0</v>
      </c>
      <c r="K220" s="354">
        <f t="shared" ca="1" si="180"/>
        <v>0</v>
      </c>
      <c r="L220" s="354">
        <f t="shared" ca="1" si="180"/>
        <v>0</v>
      </c>
      <c r="M220" s="354">
        <f t="shared" ca="1" si="178"/>
        <v>0</v>
      </c>
      <c r="N220" s="354">
        <f t="shared" ref="N220" ca="1" si="181">F220-J220</f>
        <v>0</v>
      </c>
      <c r="O220" s="354">
        <f t="shared" ca="1" si="179"/>
        <v>0</v>
      </c>
    </row>
    <row r="221" spans="2:15" x14ac:dyDescent="0.25">
      <c r="B221" s="363"/>
      <c r="C221" s="336" t="s">
        <v>748</v>
      </c>
      <c r="D221" s="364"/>
      <c r="E221" s="357"/>
      <c r="F221" s="354">
        <f t="shared" ca="1" si="151"/>
        <v>0</v>
      </c>
      <c r="G221" s="354">
        <f t="shared" ca="1" si="180"/>
        <v>0</v>
      </c>
      <c r="H221" s="354">
        <f t="shared" ca="1" si="180"/>
        <v>0</v>
      </c>
      <c r="I221" s="354">
        <f t="shared" ref="I221" ca="1" si="182">F221+G221-H221</f>
        <v>0</v>
      </c>
      <c r="J221" s="354">
        <f t="shared" ca="1" si="157"/>
        <v>0</v>
      </c>
      <c r="K221" s="354">
        <f t="shared" ca="1" si="180"/>
        <v>0</v>
      </c>
      <c r="L221" s="354">
        <f t="shared" ca="1" si="180"/>
        <v>0</v>
      </c>
      <c r="M221" s="354">
        <f t="shared" ca="1" si="178"/>
        <v>0</v>
      </c>
      <c r="N221" s="354">
        <f ca="1">F221-J221</f>
        <v>0</v>
      </c>
      <c r="O221" s="354">
        <f t="shared" ca="1" si="179"/>
        <v>0</v>
      </c>
    </row>
    <row r="222" spans="2:15" x14ac:dyDescent="0.25">
      <c r="B222" s="363">
        <v>14</v>
      </c>
      <c r="C222" s="334" t="s">
        <v>749</v>
      </c>
      <c r="D222" s="364"/>
      <c r="E222" s="357"/>
      <c r="F222" s="354">
        <f t="shared" si="151"/>
        <v>0</v>
      </c>
      <c r="G222" s="354"/>
      <c r="H222" s="354"/>
      <c r="I222" s="354"/>
      <c r="J222" s="354">
        <f t="shared" si="157"/>
        <v>0</v>
      </c>
      <c r="K222" s="354"/>
      <c r="L222" s="354"/>
      <c r="M222" s="354"/>
      <c r="N222" s="354"/>
      <c r="O222" s="354"/>
    </row>
    <row r="223" spans="2:15" x14ac:dyDescent="0.25">
      <c r="B223" s="363"/>
      <c r="C223" s="336" t="s">
        <v>750</v>
      </c>
      <c r="D223" s="364"/>
      <c r="E223" s="357"/>
      <c r="F223" s="354">
        <f t="shared" ca="1" si="151"/>
        <v>0</v>
      </c>
      <c r="G223" s="354">
        <f t="shared" ref="G223:L226" ca="1" si="183">G540+G857</f>
        <v>0</v>
      </c>
      <c r="H223" s="354">
        <f t="shared" ca="1" si="183"/>
        <v>0</v>
      </c>
      <c r="I223" s="354">
        <f t="shared" ref="I223:I228" ca="1" si="184">F223+G223-H223</f>
        <v>0</v>
      </c>
      <c r="J223" s="354">
        <f t="shared" ca="1" si="157"/>
        <v>0</v>
      </c>
      <c r="K223" s="354">
        <f t="shared" ca="1" si="183"/>
        <v>0</v>
      </c>
      <c r="L223" s="354">
        <f t="shared" ca="1" si="183"/>
        <v>0</v>
      </c>
      <c r="M223" s="354">
        <f t="shared" ref="M223:M228" ca="1" si="185">J223+K223-L223</f>
        <v>0</v>
      </c>
      <c r="N223" s="354">
        <f ca="1">F223-J223</f>
        <v>0</v>
      </c>
      <c r="O223" s="354">
        <f ca="1">I223-M223</f>
        <v>0</v>
      </c>
    </row>
    <row r="224" spans="2:15" x14ac:dyDescent="0.25">
      <c r="B224" s="363"/>
      <c r="C224" s="336" t="s">
        <v>751</v>
      </c>
      <c r="D224" s="364"/>
      <c r="E224" s="357"/>
      <c r="F224" s="354">
        <f t="shared" ca="1" si="151"/>
        <v>0</v>
      </c>
      <c r="G224" s="354">
        <f t="shared" ca="1" si="183"/>
        <v>0</v>
      </c>
      <c r="H224" s="354">
        <f t="shared" ca="1" si="183"/>
        <v>0</v>
      </c>
      <c r="I224" s="354">
        <f t="shared" ca="1" si="184"/>
        <v>0</v>
      </c>
      <c r="J224" s="354">
        <f t="shared" ca="1" si="157"/>
        <v>0</v>
      </c>
      <c r="K224" s="354">
        <f t="shared" ca="1" si="183"/>
        <v>0</v>
      </c>
      <c r="L224" s="354">
        <f t="shared" ca="1" si="183"/>
        <v>0</v>
      </c>
      <c r="M224" s="354">
        <f t="shared" ca="1" si="185"/>
        <v>0</v>
      </c>
      <c r="N224" s="354">
        <f t="shared" ref="N224:N227" ca="1" si="186">F224-J224</f>
        <v>0</v>
      </c>
      <c r="O224" s="354">
        <f t="shared" ref="O224:O227" ca="1" si="187">I224-M224</f>
        <v>0</v>
      </c>
    </row>
    <row r="225" spans="2:15" x14ac:dyDescent="0.25">
      <c r="B225" s="363"/>
      <c r="C225" s="336" t="s">
        <v>752</v>
      </c>
      <c r="D225" s="364"/>
      <c r="E225" s="357"/>
      <c r="F225" s="354">
        <f t="shared" ca="1" si="151"/>
        <v>0</v>
      </c>
      <c r="G225" s="354">
        <f t="shared" ca="1" si="183"/>
        <v>0</v>
      </c>
      <c r="H225" s="354">
        <f t="shared" ca="1" si="183"/>
        <v>0</v>
      </c>
      <c r="I225" s="354">
        <f t="shared" ca="1" si="184"/>
        <v>0</v>
      </c>
      <c r="J225" s="354">
        <f t="shared" ca="1" si="157"/>
        <v>0</v>
      </c>
      <c r="K225" s="354">
        <f t="shared" ca="1" si="183"/>
        <v>0</v>
      </c>
      <c r="L225" s="354">
        <f t="shared" ca="1" si="183"/>
        <v>0</v>
      </c>
      <c r="M225" s="354">
        <f t="shared" ca="1" si="185"/>
        <v>0</v>
      </c>
      <c r="N225" s="354">
        <f t="shared" ca="1" si="186"/>
        <v>0</v>
      </c>
      <c r="O225" s="354">
        <f t="shared" ca="1" si="187"/>
        <v>0</v>
      </c>
    </row>
    <row r="226" spans="2:15" x14ac:dyDescent="0.25">
      <c r="B226" s="363">
        <v>15</v>
      </c>
      <c r="C226" s="334" t="s">
        <v>753</v>
      </c>
      <c r="D226" s="364"/>
      <c r="E226" s="357"/>
      <c r="F226" s="354">
        <f t="shared" ca="1" si="151"/>
        <v>216.04102170590718</v>
      </c>
      <c r="G226" s="354">
        <f>'[50]GFA &amp; Dep-MYT 5th Control'!$O$40</f>
        <v>17.33241124916125</v>
      </c>
      <c r="H226" s="354">
        <f t="shared" ca="1" si="183"/>
        <v>0</v>
      </c>
      <c r="I226" s="354">
        <f t="shared" ca="1" si="184"/>
        <v>233.37343295506844</v>
      </c>
      <c r="J226" s="354">
        <f ca="1">M181</f>
        <v>179.29689709019922</v>
      </c>
      <c r="K226" s="354">
        <f>'[50]GFA &amp; Dep-MYT 5th Control'!$G$195</f>
        <v>9.22424530457317</v>
      </c>
      <c r="L226" s="354">
        <f t="shared" ca="1" si="183"/>
        <v>0</v>
      </c>
      <c r="M226" s="354">
        <f t="shared" ca="1" si="185"/>
        <v>188.5211423947724</v>
      </c>
      <c r="N226" s="354">
        <f t="shared" ca="1" si="186"/>
        <v>36.74412461570796</v>
      </c>
      <c r="O226" s="354">
        <f t="shared" ca="1" si="187"/>
        <v>44.852290560296041</v>
      </c>
    </row>
    <row r="227" spans="2:15" x14ac:dyDescent="0.25">
      <c r="B227" s="363">
        <v>16</v>
      </c>
      <c r="C227" s="334" t="s">
        <v>754</v>
      </c>
      <c r="D227" s="355"/>
      <c r="E227" s="357"/>
      <c r="F227" s="354">
        <f t="shared" ca="1" si="151"/>
        <v>70.8</v>
      </c>
      <c r="G227" s="354">
        <f t="shared" ref="G227:L228" ca="1" si="188">G544+G861</f>
        <v>0</v>
      </c>
      <c r="H227" s="354">
        <f t="shared" ca="1" si="188"/>
        <v>0</v>
      </c>
      <c r="I227" s="354">
        <f t="shared" ca="1" si="184"/>
        <v>70.8</v>
      </c>
      <c r="J227" s="354">
        <f ca="1">M182</f>
        <v>58.420942769999989</v>
      </c>
      <c r="K227" s="354">
        <f>'[50]GFA &amp; Dep-MYT 5th Control'!$G$174</f>
        <v>4.1526177510000002</v>
      </c>
      <c r="L227" s="354">
        <f t="shared" ca="1" si="188"/>
        <v>0</v>
      </c>
      <c r="M227" s="354">
        <f t="shared" ca="1" si="185"/>
        <v>62.57356052099999</v>
      </c>
      <c r="N227" s="354">
        <f t="shared" ca="1" si="186"/>
        <v>12.379057230000008</v>
      </c>
      <c r="O227" s="354">
        <f t="shared" ca="1" si="187"/>
        <v>8.2264394790000068</v>
      </c>
    </row>
    <row r="228" spans="2:15" x14ac:dyDescent="0.25">
      <c r="B228" s="363">
        <v>17</v>
      </c>
      <c r="C228" s="334" t="s">
        <v>755</v>
      </c>
      <c r="D228" s="355"/>
      <c r="E228" s="74"/>
      <c r="F228" s="354">
        <f t="shared" ca="1" si="151"/>
        <v>0</v>
      </c>
      <c r="G228" s="354">
        <f t="shared" ca="1" si="188"/>
        <v>0</v>
      </c>
      <c r="H228" s="354">
        <f t="shared" ca="1" si="188"/>
        <v>0</v>
      </c>
      <c r="I228" s="354">
        <f t="shared" ca="1" si="184"/>
        <v>0</v>
      </c>
      <c r="J228" s="354">
        <f ca="1">M183</f>
        <v>4.4664681869999994</v>
      </c>
      <c r="K228" s="354">
        <f t="shared" ca="1" si="188"/>
        <v>0</v>
      </c>
      <c r="L228" s="354">
        <f t="shared" ca="1" si="188"/>
        <v>0</v>
      </c>
      <c r="M228" s="354">
        <f t="shared" ca="1" si="185"/>
        <v>4.4664681869999994</v>
      </c>
      <c r="N228" s="354">
        <f ca="1">F228-J228</f>
        <v>-4.4664681869999994</v>
      </c>
      <c r="O228" s="354">
        <f ca="1">I228-M228</f>
        <v>-4.4664681869999994</v>
      </c>
    </row>
    <row r="229" spans="2:15" ht="14.5" thickBot="1" x14ac:dyDescent="0.3">
      <c r="B229" s="365"/>
      <c r="C229" s="366" t="s">
        <v>90</v>
      </c>
      <c r="D229" s="366"/>
      <c r="E229" s="367"/>
      <c r="F229" s="369">
        <f ca="1">SUM(F189:F228)</f>
        <v>32451.011451135451</v>
      </c>
      <c r="G229" s="369">
        <f t="shared" ref="G229:O229" ca="1" si="189">SUM(G189:G228)</f>
        <v>6833.8596206923539</v>
      </c>
      <c r="H229" s="369">
        <f t="shared" ca="1" si="189"/>
        <v>0</v>
      </c>
      <c r="I229" s="369">
        <f t="shared" ca="1" si="189"/>
        <v>39284.871071827809</v>
      </c>
      <c r="J229" s="369">
        <f t="shared" ca="1" si="189"/>
        <v>13492.312543537535</v>
      </c>
      <c r="K229" s="369">
        <f t="shared" ca="1" si="189"/>
        <v>1526.150134601897</v>
      </c>
      <c r="L229" s="369">
        <f t="shared" ca="1" si="189"/>
        <v>0</v>
      </c>
      <c r="M229" s="369">
        <f t="shared" ca="1" si="189"/>
        <v>15018.462678139435</v>
      </c>
      <c r="N229" s="369">
        <f t="shared" ca="1" si="189"/>
        <v>18958.698907597911</v>
      </c>
      <c r="O229" s="369">
        <f t="shared" ca="1" si="189"/>
        <v>24266.408393688373</v>
      </c>
    </row>
    <row r="230" spans="2:15" ht="14.5" thickBot="1" x14ac:dyDescent="0.3"/>
    <row r="231" spans="2:15" x14ac:dyDescent="0.25">
      <c r="B231" s="1084" t="s">
        <v>605</v>
      </c>
      <c r="C231" s="1085"/>
      <c r="D231" s="1085"/>
      <c r="E231" s="1085"/>
      <c r="F231" s="1085"/>
      <c r="G231" s="1085"/>
      <c r="H231" s="1085"/>
      <c r="I231" s="1085"/>
      <c r="J231" s="1085"/>
      <c r="K231" s="1085"/>
      <c r="L231" s="1085"/>
      <c r="M231" s="1085"/>
      <c r="N231" s="1085"/>
      <c r="O231" s="1086"/>
    </row>
    <row r="232" spans="2:15" ht="14.15" customHeight="1" x14ac:dyDescent="0.25">
      <c r="B232" s="1087" t="s">
        <v>513</v>
      </c>
      <c r="C232" s="1089" t="s">
        <v>620</v>
      </c>
      <c r="D232" s="1091" t="s">
        <v>621</v>
      </c>
      <c r="E232" s="1091" t="s">
        <v>622</v>
      </c>
      <c r="F232" s="1091" t="s">
        <v>623</v>
      </c>
      <c r="G232" s="1091"/>
      <c r="H232" s="1091"/>
      <c r="I232" s="1091"/>
      <c r="J232" s="1091" t="s">
        <v>624</v>
      </c>
      <c r="K232" s="1091"/>
      <c r="L232" s="1091"/>
      <c r="M232" s="1091"/>
      <c r="N232" s="1091" t="s">
        <v>625</v>
      </c>
      <c r="O232" s="1093"/>
    </row>
    <row r="233" spans="2:15" ht="56.5" thickBot="1" x14ac:dyDescent="0.3">
      <c r="B233" s="1088"/>
      <c r="C233" s="1090"/>
      <c r="D233" s="1092"/>
      <c r="E233" s="1092"/>
      <c r="F233" s="349" t="s">
        <v>626</v>
      </c>
      <c r="G233" s="349" t="s">
        <v>627</v>
      </c>
      <c r="H233" s="349" t="s">
        <v>628</v>
      </c>
      <c r="I233" s="349" t="s">
        <v>629</v>
      </c>
      <c r="J233" s="349" t="s">
        <v>630</v>
      </c>
      <c r="K233" s="349" t="s">
        <v>627</v>
      </c>
      <c r="L233" s="349" t="s">
        <v>631</v>
      </c>
      <c r="M233" s="349" t="s">
        <v>632</v>
      </c>
      <c r="N233" s="349" t="s">
        <v>626</v>
      </c>
      <c r="O233" s="350" t="s">
        <v>629</v>
      </c>
    </row>
    <row r="234" spans="2:15" x14ac:dyDescent="0.25">
      <c r="B234" s="351">
        <v>1</v>
      </c>
      <c r="C234" s="344" t="s">
        <v>633</v>
      </c>
      <c r="D234" s="352"/>
      <c r="E234" s="353"/>
      <c r="F234" s="354">
        <f t="shared" ref="F234:F273" ca="1" si="190">I189</f>
        <v>222.66203322744917</v>
      </c>
      <c r="G234" s="354">
        <f>'[50]GFA &amp; Dep-MYT 5th Control'!$P$39</f>
        <v>84.111490960490144</v>
      </c>
      <c r="H234" s="354">
        <f t="shared" ref="H234" ca="1" si="191">H551+H868</f>
        <v>0</v>
      </c>
      <c r="I234" s="354">
        <f t="shared" ref="I234:I272" ca="1" si="192">F234+G234-H234</f>
        <v>306.7735241879393</v>
      </c>
      <c r="J234" s="354">
        <f ca="1">M189</f>
        <v>4.8990620000015639E-3</v>
      </c>
      <c r="K234" s="354">
        <f>'[50]GFA &amp; Dep-MYT 5th Control'!$H$172</f>
        <v>0</v>
      </c>
      <c r="L234" s="354">
        <f ca="1">L551+L868</f>
        <v>0</v>
      </c>
      <c r="M234" s="354">
        <f ca="1">J234+K234-L234</f>
        <v>4.8990620000015639E-3</v>
      </c>
      <c r="N234" s="354">
        <f ca="1">F234-J234</f>
        <v>222.65713416544918</v>
      </c>
      <c r="O234" s="354">
        <f ca="1">I234-M234</f>
        <v>306.76862512593931</v>
      </c>
    </row>
    <row r="235" spans="2:15" x14ac:dyDescent="0.25">
      <c r="B235" s="351">
        <v>2</v>
      </c>
      <c r="C235" s="344" t="s">
        <v>718</v>
      </c>
      <c r="D235" s="355"/>
      <c r="E235" s="356"/>
      <c r="F235" s="354">
        <f t="shared" ca="1" si="190"/>
        <v>0</v>
      </c>
      <c r="G235" s="354">
        <f t="shared" ref="G235:L235" ca="1" si="193">G552+G869</f>
        <v>0</v>
      </c>
      <c r="H235" s="354">
        <f t="shared" ca="1" si="193"/>
        <v>0</v>
      </c>
      <c r="I235" s="354">
        <f t="shared" ca="1" si="192"/>
        <v>0</v>
      </c>
      <c r="J235" s="354">
        <f t="shared" ref="J235:J273" ca="1" si="194">M190</f>
        <v>0</v>
      </c>
      <c r="K235" s="354">
        <f ca="1">K552+K869</f>
        <v>0</v>
      </c>
      <c r="L235" s="354">
        <f t="shared" ca="1" si="193"/>
        <v>0</v>
      </c>
      <c r="M235" s="354">
        <f ca="1">J235+K235-L235</f>
        <v>0</v>
      </c>
      <c r="N235" s="354">
        <f ca="1">F235-J235</f>
        <v>0</v>
      </c>
      <c r="O235" s="354">
        <f ca="1">I235-M235</f>
        <v>0</v>
      </c>
    </row>
    <row r="236" spans="2:15" x14ac:dyDescent="0.25">
      <c r="B236" s="351">
        <v>3</v>
      </c>
      <c r="C236" s="347" t="s">
        <v>719</v>
      </c>
      <c r="D236" s="355"/>
      <c r="E236" s="357"/>
      <c r="F236" s="354">
        <f t="shared" si="190"/>
        <v>0</v>
      </c>
      <c r="G236" s="354"/>
      <c r="H236" s="354"/>
      <c r="I236" s="354"/>
      <c r="J236" s="354">
        <f t="shared" si="194"/>
        <v>0</v>
      </c>
      <c r="K236" s="354"/>
      <c r="L236" s="354"/>
      <c r="M236" s="354"/>
      <c r="N236" s="354"/>
      <c r="O236" s="354"/>
    </row>
    <row r="237" spans="2:15" x14ac:dyDescent="0.25">
      <c r="B237" s="351"/>
      <c r="C237" s="358" t="s">
        <v>720</v>
      </c>
      <c r="D237" s="355"/>
      <c r="E237" s="357"/>
      <c r="F237" s="354">
        <f t="shared" ca="1" si="190"/>
        <v>573.66566589218326</v>
      </c>
      <c r="G237" s="354">
        <f>'[50]GFA &amp; Dep-MYT 5th Control'!$P$38</f>
        <v>78.382921939495731</v>
      </c>
      <c r="H237" s="354">
        <f t="shared" ref="H237:L237" ca="1" si="195">H554+H871</f>
        <v>0</v>
      </c>
      <c r="I237" s="354">
        <f t="shared" ca="1" si="192"/>
        <v>652.04858783167901</v>
      </c>
      <c r="J237" s="354">
        <f t="shared" ca="1" si="194"/>
        <v>199.8474853589928</v>
      </c>
      <c r="K237" s="354">
        <f>'[50]GFA &amp; Dep-MYT 5th Control'!$H$173</f>
        <v>21.579844620497571</v>
      </c>
      <c r="L237" s="354">
        <f t="shared" ca="1" si="195"/>
        <v>0</v>
      </c>
      <c r="M237" s="354">
        <f ca="1">J237+K237-L237</f>
        <v>221.42732997949037</v>
      </c>
      <c r="N237" s="354">
        <f ca="1">F237-J237</f>
        <v>373.81818053319046</v>
      </c>
      <c r="O237" s="354">
        <f ca="1">I237-M237</f>
        <v>430.62125785218865</v>
      </c>
    </row>
    <row r="238" spans="2:15" x14ac:dyDescent="0.25">
      <c r="B238" s="351"/>
      <c r="C238" s="358" t="s">
        <v>721</v>
      </c>
      <c r="D238" s="355"/>
      <c r="E238" s="357"/>
      <c r="F238" s="354">
        <f t="shared" ca="1" si="190"/>
        <v>0</v>
      </c>
      <c r="G238" s="354">
        <f t="shared" ref="G238:L240" ca="1" si="196">G555+G872</f>
        <v>0</v>
      </c>
      <c r="H238" s="354">
        <f t="shared" ca="1" si="196"/>
        <v>0</v>
      </c>
      <c r="I238" s="354">
        <f t="shared" ca="1" si="192"/>
        <v>0</v>
      </c>
      <c r="J238" s="354">
        <f t="shared" ca="1" si="194"/>
        <v>0</v>
      </c>
      <c r="K238" s="354">
        <f t="shared" ca="1" si="196"/>
        <v>0</v>
      </c>
      <c r="L238" s="354">
        <f t="shared" ca="1" si="196"/>
        <v>0</v>
      </c>
      <c r="M238" s="354">
        <f ca="1">J238+K238-L238</f>
        <v>0</v>
      </c>
      <c r="N238" s="354">
        <f ca="1">F238-J238</f>
        <v>0</v>
      </c>
      <c r="O238" s="354">
        <f ca="1">I238-M238</f>
        <v>0</v>
      </c>
    </row>
    <row r="239" spans="2:15" x14ac:dyDescent="0.25">
      <c r="B239" s="351"/>
      <c r="C239" s="358" t="s">
        <v>722</v>
      </c>
      <c r="D239" s="355"/>
      <c r="E239" s="357"/>
      <c r="F239" s="354">
        <f t="shared" ca="1" si="190"/>
        <v>0</v>
      </c>
      <c r="G239" s="354">
        <f t="shared" ca="1" si="196"/>
        <v>0</v>
      </c>
      <c r="H239" s="354">
        <f t="shared" ca="1" si="196"/>
        <v>0</v>
      </c>
      <c r="I239" s="354">
        <f t="shared" ca="1" si="192"/>
        <v>0</v>
      </c>
      <c r="J239" s="354">
        <f t="shared" ca="1" si="194"/>
        <v>0</v>
      </c>
      <c r="K239" s="354">
        <f t="shared" ca="1" si="196"/>
        <v>0</v>
      </c>
      <c r="L239" s="354">
        <f t="shared" ca="1" si="196"/>
        <v>0</v>
      </c>
      <c r="M239" s="354">
        <f ca="1">J239+K239-L239</f>
        <v>0</v>
      </c>
      <c r="N239" s="354">
        <f ca="1">F239-J239</f>
        <v>0</v>
      </c>
      <c r="O239" s="354">
        <f ca="1">I239-M239</f>
        <v>0</v>
      </c>
    </row>
    <row r="240" spans="2:15" x14ac:dyDescent="0.25">
      <c r="B240" s="351"/>
      <c r="C240" s="358" t="s">
        <v>723</v>
      </c>
      <c r="D240" s="355"/>
      <c r="E240" s="357"/>
      <c r="F240" s="354">
        <f t="shared" ca="1" si="190"/>
        <v>221.08</v>
      </c>
      <c r="G240" s="354">
        <f t="shared" ca="1" si="196"/>
        <v>0</v>
      </c>
      <c r="H240" s="354">
        <f t="shared" ca="1" si="196"/>
        <v>0</v>
      </c>
      <c r="I240" s="354">
        <f t="shared" ca="1" si="192"/>
        <v>221.08</v>
      </c>
      <c r="J240" s="354">
        <f t="shared" ca="1" si="194"/>
        <v>44.41344508100002</v>
      </c>
      <c r="K240" s="354">
        <f t="shared" ca="1" si="196"/>
        <v>0</v>
      </c>
      <c r="L240" s="354">
        <f t="shared" ca="1" si="196"/>
        <v>0</v>
      </c>
      <c r="M240" s="354">
        <f ca="1">J240+K240-L240</f>
        <v>44.41344508100002</v>
      </c>
      <c r="N240" s="354">
        <f ca="1">F240-J240</f>
        <v>176.66655491899999</v>
      </c>
      <c r="O240" s="354">
        <f ca="1">I240-M240</f>
        <v>176.66655491899999</v>
      </c>
    </row>
    <row r="241" spans="2:15" x14ac:dyDescent="0.25">
      <c r="B241" s="351">
        <v>4</v>
      </c>
      <c r="C241" s="344" t="s">
        <v>724</v>
      </c>
      <c r="D241" s="355"/>
      <c r="E241" s="357"/>
      <c r="F241" s="354">
        <f t="shared" si="190"/>
        <v>0</v>
      </c>
      <c r="G241" s="354"/>
      <c r="H241" s="354"/>
      <c r="I241" s="354"/>
      <c r="J241" s="354">
        <f t="shared" si="194"/>
        <v>0</v>
      </c>
      <c r="K241" s="354"/>
      <c r="L241" s="354"/>
      <c r="M241" s="354"/>
      <c r="N241" s="354"/>
      <c r="O241" s="354"/>
    </row>
    <row r="242" spans="2:15" x14ac:dyDescent="0.25">
      <c r="B242" s="351"/>
      <c r="C242" s="359" t="s">
        <v>725</v>
      </c>
      <c r="D242" s="355"/>
      <c r="E242" s="357"/>
      <c r="F242" s="354">
        <f t="shared" ca="1" si="190"/>
        <v>13753.38304402488</v>
      </c>
      <c r="G242" s="354">
        <f>'[50]GFA &amp; Dep-MYT 5th Control'!$P$34</f>
        <v>1873.2542236648007</v>
      </c>
      <c r="H242" s="354">
        <f t="shared" ref="H242:L242" ca="1" si="197">H559+H876</f>
        <v>0</v>
      </c>
      <c r="I242" s="354">
        <f t="shared" ca="1" si="192"/>
        <v>15626.637267689681</v>
      </c>
      <c r="J242" s="354">
        <f t="shared" ca="1" si="194"/>
        <v>6386.1479352482611</v>
      </c>
      <c r="K242" s="354">
        <f>SUM('[50]GFA &amp; Dep-MYT 5th Control'!$H$178:$H$180)</f>
        <v>540.50410200622832</v>
      </c>
      <c r="L242" s="354">
        <f t="shared" ca="1" si="197"/>
        <v>0</v>
      </c>
      <c r="M242" s="354">
        <f ca="1">J242+K242-L242</f>
        <v>6926.6520372544892</v>
      </c>
      <c r="N242" s="354">
        <f ca="1">F242-J242</f>
        <v>7367.2351087766192</v>
      </c>
      <c r="O242" s="354">
        <f ca="1">I242-M242</f>
        <v>8699.9852304351916</v>
      </c>
    </row>
    <row r="243" spans="2:15" x14ac:dyDescent="0.25">
      <c r="B243" s="351"/>
      <c r="C243" s="344" t="s">
        <v>726</v>
      </c>
      <c r="D243" s="355"/>
      <c r="E243" s="357"/>
      <c r="F243" s="354">
        <f t="shared" si="190"/>
        <v>0</v>
      </c>
      <c r="G243" s="354"/>
      <c r="H243" s="354"/>
      <c r="I243" s="354"/>
      <c r="J243" s="354">
        <f t="shared" si="194"/>
        <v>0</v>
      </c>
      <c r="K243" s="354"/>
      <c r="L243" s="354"/>
      <c r="M243" s="354"/>
      <c r="N243" s="354"/>
      <c r="O243" s="354"/>
    </row>
    <row r="244" spans="2:15" x14ac:dyDescent="0.25">
      <c r="B244" s="351"/>
      <c r="C244" s="359" t="s">
        <v>727</v>
      </c>
      <c r="D244" s="355"/>
      <c r="E244" s="357"/>
      <c r="F244" s="354">
        <f t="shared" ca="1" si="190"/>
        <v>0</v>
      </c>
      <c r="G244" s="354">
        <f t="shared" ref="G244:L245" ca="1" si="198">G561+G878</f>
        <v>0</v>
      </c>
      <c r="H244" s="354">
        <f t="shared" ca="1" si="198"/>
        <v>0</v>
      </c>
      <c r="I244" s="354">
        <f t="shared" ca="1" si="192"/>
        <v>0</v>
      </c>
      <c r="J244" s="354">
        <f t="shared" ca="1" si="194"/>
        <v>0</v>
      </c>
      <c r="K244" s="354">
        <f t="shared" ca="1" si="198"/>
        <v>0</v>
      </c>
      <c r="L244" s="354">
        <f t="shared" ca="1" si="198"/>
        <v>0</v>
      </c>
      <c r="M244" s="354">
        <f ca="1">J244+K244-L244</f>
        <v>0</v>
      </c>
      <c r="N244" s="354">
        <f ca="1">F244-J244</f>
        <v>0</v>
      </c>
      <c r="O244" s="354">
        <f ca="1">I244-M244</f>
        <v>0</v>
      </c>
    </row>
    <row r="245" spans="2:15" x14ac:dyDescent="0.25">
      <c r="B245" s="351"/>
      <c r="C245" s="359" t="s">
        <v>728</v>
      </c>
      <c r="D245" s="355"/>
      <c r="E245" s="357"/>
      <c r="F245" s="354">
        <f t="shared" ca="1" si="190"/>
        <v>0</v>
      </c>
      <c r="G245" s="354">
        <f t="shared" ca="1" si="198"/>
        <v>0</v>
      </c>
      <c r="H245" s="354">
        <f t="shared" ca="1" si="198"/>
        <v>0</v>
      </c>
      <c r="I245" s="354">
        <f t="shared" ca="1" si="192"/>
        <v>0</v>
      </c>
      <c r="J245" s="354">
        <f t="shared" ca="1" si="194"/>
        <v>0</v>
      </c>
      <c r="K245" s="354">
        <f t="shared" ca="1" si="198"/>
        <v>0</v>
      </c>
      <c r="L245" s="354">
        <f t="shared" ca="1" si="198"/>
        <v>0</v>
      </c>
      <c r="M245" s="354">
        <f ca="1">J245+K245-L245</f>
        <v>0</v>
      </c>
      <c r="N245" s="354">
        <f ca="1">F245-J245</f>
        <v>0</v>
      </c>
      <c r="O245" s="354">
        <f ca="1">I245-M245</f>
        <v>0</v>
      </c>
    </row>
    <row r="246" spans="2:15" x14ac:dyDescent="0.25">
      <c r="B246" s="351">
        <v>5</v>
      </c>
      <c r="C246" s="344" t="s">
        <v>729</v>
      </c>
      <c r="D246" s="355"/>
      <c r="E246" s="357"/>
      <c r="F246" s="354">
        <f t="shared" si="190"/>
        <v>0</v>
      </c>
      <c r="G246" s="360"/>
      <c r="H246" s="360"/>
      <c r="I246" s="360"/>
      <c r="J246" s="354">
        <f t="shared" si="194"/>
        <v>0</v>
      </c>
      <c r="K246" s="360"/>
      <c r="L246" s="360"/>
      <c r="M246" s="360"/>
      <c r="N246" s="360"/>
      <c r="O246" s="360"/>
    </row>
    <row r="247" spans="2:15" x14ac:dyDescent="0.25">
      <c r="B247" s="351"/>
      <c r="C247" s="359" t="s">
        <v>730</v>
      </c>
      <c r="D247" s="355"/>
      <c r="E247" s="357"/>
      <c r="F247" s="354">
        <f t="shared" ca="1" si="190"/>
        <v>0</v>
      </c>
      <c r="G247" s="354">
        <f t="shared" ref="G247:L252" ca="1" si="199">G564+G881</f>
        <v>0</v>
      </c>
      <c r="H247" s="354">
        <f t="shared" ca="1" si="199"/>
        <v>0</v>
      </c>
      <c r="I247" s="354">
        <f t="shared" ca="1" si="192"/>
        <v>0</v>
      </c>
      <c r="J247" s="354">
        <f t="shared" ca="1" si="194"/>
        <v>0</v>
      </c>
      <c r="K247" s="354">
        <f t="shared" ca="1" si="199"/>
        <v>0</v>
      </c>
      <c r="L247" s="354">
        <f t="shared" ca="1" si="199"/>
        <v>0</v>
      </c>
      <c r="M247" s="354">
        <f t="shared" ref="M247:M252" ca="1" si="200">J247+K247-L247</f>
        <v>0</v>
      </c>
      <c r="N247" s="354">
        <f t="shared" ref="N247:N252" ca="1" si="201">F247-J247</f>
        <v>0</v>
      </c>
      <c r="O247" s="354">
        <f t="shared" ref="O247:O252" ca="1" si="202">I247-M247</f>
        <v>0</v>
      </c>
    </row>
    <row r="248" spans="2:15" x14ac:dyDescent="0.25">
      <c r="B248" s="351"/>
      <c r="C248" s="359" t="s">
        <v>731</v>
      </c>
      <c r="D248" s="355"/>
      <c r="E248" s="357"/>
      <c r="F248" s="354">
        <f t="shared" ca="1" si="190"/>
        <v>0</v>
      </c>
      <c r="G248" s="354">
        <f t="shared" ca="1" si="199"/>
        <v>0</v>
      </c>
      <c r="H248" s="354">
        <f t="shared" ca="1" si="199"/>
        <v>0</v>
      </c>
      <c r="I248" s="354">
        <f t="shared" ca="1" si="192"/>
        <v>0</v>
      </c>
      <c r="J248" s="354">
        <f t="shared" ca="1" si="194"/>
        <v>0</v>
      </c>
      <c r="K248" s="354">
        <f t="shared" ca="1" si="199"/>
        <v>0</v>
      </c>
      <c r="L248" s="354">
        <f t="shared" ca="1" si="199"/>
        <v>0</v>
      </c>
      <c r="M248" s="354">
        <f t="shared" ca="1" si="200"/>
        <v>0</v>
      </c>
      <c r="N248" s="354">
        <f t="shared" ca="1" si="201"/>
        <v>0</v>
      </c>
      <c r="O248" s="354">
        <f t="shared" ca="1" si="202"/>
        <v>0</v>
      </c>
    </row>
    <row r="249" spans="2:15" x14ac:dyDescent="0.25">
      <c r="B249" s="351"/>
      <c r="C249" s="359" t="s">
        <v>732</v>
      </c>
      <c r="D249" s="355"/>
      <c r="E249" s="357"/>
      <c r="F249" s="354">
        <f t="shared" ca="1" si="190"/>
        <v>0</v>
      </c>
      <c r="G249" s="354">
        <f t="shared" ca="1" si="199"/>
        <v>0</v>
      </c>
      <c r="H249" s="354">
        <f t="shared" ca="1" si="199"/>
        <v>0</v>
      </c>
      <c r="I249" s="354">
        <f t="shared" ca="1" si="192"/>
        <v>0</v>
      </c>
      <c r="J249" s="354">
        <f t="shared" ca="1" si="194"/>
        <v>0</v>
      </c>
      <c r="K249" s="354">
        <f t="shared" ca="1" si="199"/>
        <v>0</v>
      </c>
      <c r="L249" s="354">
        <f t="shared" ca="1" si="199"/>
        <v>0</v>
      </c>
      <c r="M249" s="354">
        <f t="shared" ca="1" si="200"/>
        <v>0</v>
      </c>
      <c r="N249" s="354">
        <f t="shared" ca="1" si="201"/>
        <v>0</v>
      </c>
      <c r="O249" s="354">
        <f t="shared" ca="1" si="202"/>
        <v>0</v>
      </c>
    </row>
    <row r="250" spans="2:15" x14ac:dyDescent="0.25">
      <c r="B250" s="351"/>
      <c r="C250" s="359" t="s">
        <v>733</v>
      </c>
      <c r="D250" s="355"/>
      <c r="E250" s="357"/>
      <c r="F250" s="354">
        <f t="shared" ca="1" si="190"/>
        <v>0</v>
      </c>
      <c r="G250" s="354">
        <f t="shared" ca="1" si="199"/>
        <v>0</v>
      </c>
      <c r="H250" s="354">
        <f t="shared" ca="1" si="199"/>
        <v>0</v>
      </c>
      <c r="I250" s="354">
        <f t="shared" ca="1" si="192"/>
        <v>0</v>
      </c>
      <c r="J250" s="354">
        <f t="shared" ca="1" si="194"/>
        <v>0</v>
      </c>
      <c r="K250" s="354">
        <f t="shared" ca="1" si="199"/>
        <v>0</v>
      </c>
      <c r="L250" s="354">
        <f t="shared" ca="1" si="199"/>
        <v>0</v>
      </c>
      <c r="M250" s="354">
        <f t="shared" ca="1" si="200"/>
        <v>0</v>
      </c>
      <c r="N250" s="354">
        <f t="shared" ca="1" si="201"/>
        <v>0</v>
      </c>
      <c r="O250" s="354">
        <f t="shared" ca="1" si="202"/>
        <v>0</v>
      </c>
    </row>
    <row r="251" spans="2:15" x14ac:dyDescent="0.25">
      <c r="B251" s="351">
        <v>6</v>
      </c>
      <c r="C251" s="344" t="s">
        <v>734</v>
      </c>
      <c r="D251" s="355"/>
      <c r="E251" s="357"/>
      <c r="F251" s="354">
        <f t="shared" ca="1" si="190"/>
        <v>0</v>
      </c>
      <c r="G251" s="354">
        <f t="shared" ca="1" si="199"/>
        <v>0</v>
      </c>
      <c r="H251" s="354">
        <f t="shared" ca="1" si="199"/>
        <v>0</v>
      </c>
      <c r="I251" s="354">
        <f t="shared" ca="1" si="192"/>
        <v>0</v>
      </c>
      <c r="J251" s="354">
        <f t="shared" ca="1" si="194"/>
        <v>0</v>
      </c>
      <c r="K251" s="354">
        <f t="shared" ca="1" si="199"/>
        <v>0</v>
      </c>
      <c r="L251" s="354">
        <f t="shared" ca="1" si="199"/>
        <v>0</v>
      </c>
      <c r="M251" s="354">
        <f t="shared" ca="1" si="200"/>
        <v>0</v>
      </c>
      <c r="N251" s="354">
        <f t="shared" ca="1" si="201"/>
        <v>0</v>
      </c>
      <c r="O251" s="354">
        <f t="shared" ca="1" si="202"/>
        <v>0</v>
      </c>
    </row>
    <row r="252" spans="2:15" x14ac:dyDescent="0.25">
      <c r="B252" s="351">
        <v>7</v>
      </c>
      <c r="C252" s="344" t="s">
        <v>735</v>
      </c>
      <c r="D252" s="355"/>
      <c r="E252" s="357"/>
      <c r="F252" s="354">
        <f t="shared" ca="1" si="190"/>
        <v>0</v>
      </c>
      <c r="G252" s="354">
        <f t="shared" ca="1" si="199"/>
        <v>0</v>
      </c>
      <c r="H252" s="354">
        <f t="shared" ca="1" si="199"/>
        <v>0</v>
      </c>
      <c r="I252" s="354">
        <f t="shared" ca="1" si="192"/>
        <v>0</v>
      </c>
      <c r="J252" s="354">
        <f t="shared" ca="1" si="194"/>
        <v>0</v>
      </c>
      <c r="K252" s="354">
        <f t="shared" ca="1" si="199"/>
        <v>0</v>
      </c>
      <c r="L252" s="354">
        <f t="shared" ca="1" si="199"/>
        <v>0</v>
      </c>
      <c r="M252" s="354">
        <f t="shared" ca="1" si="200"/>
        <v>0</v>
      </c>
      <c r="N252" s="354">
        <f t="shared" ca="1" si="201"/>
        <v>0</v>
      </c>
      <c r="O252" s="354">
        <f t="shared" ca="1" si="202"/>
        <v>0</v>
      </c>
    </row>
    <row r="253" spans="2:15" x14ac:dyDescent="0.25">
      <c r="B253" s="351">
        <v>8</v>
      </c>
      <c r="C253" s="344" t="s">
        <v>736</v>
      </c>
      <c r="D253" s="355"/>
      <c r="E253" s="357"/>
      <c r="F253" s="354">
        <f t="shared" si="190"/>
        <v>0</v>
      </c>
      <c r="G253" s="354"/>
      <c r="H253" s="354"/>
      <c r="I253" s="354"/>
      <c r="J253" s="354">
        <f t="shared" si="194"/>
        <v>0</v>
      </c>
      <c r="K253" s="354"/>
      <c r="L253" s="354"/>
      <c r="M253" s="354"/>
      <c r="N253" s="354"/>
      <c r="O253" s="354"/>
    </row>
    <row r="254" spans="2:15" x14ac:dyDescent="0.25">
      <c r="B254" s="351"/>
      <c r="C254" s="359" t="s">
        <v>737</v>
      </c>
      <c r="D254" s="355"/>
      <c r="E254" s="357"/>
      <c r="F254" s="354">
        <f ca="1">I209</f>
        <v>14057.453899474529</v>
      </c>
      <c r="G254" s="354">
        <f>'[50]GFA &amp; Dep-MYT 5th Control'!$P$35</f>
        <v>2113.3249142682612</v>
      </c>
      <c r="H254" s="354">
        <f t="shared" ref="H254:L254" ca="1" si="203">H571+H888</f>
        <v>0</v>
      </c>
      <c r="I254" s="354">
        <f t="shared" ca="1" si="192"/>
        <v>16170.778813742791</v>
      </c>
      <c r="J254" s="354">
        <f t="shared" ca="1" si="194"/>
        <v>5726.9156588030473</v>
      </c>
      <c r="K254" s="354">
        <f>SUM('[50]GFA &amp; Dep-MYT 5th Control'!$H$187:$H$189)</f>
        <v>504.67694525263556</v>
      </c>
      <c r="L254" s="354">
        <f t="shared" ca="1" si="203"/>
        <v>0</v>
      </c>
      <c r="M254" s="354">
        <f ca="1">J254+K254-L254</f>
        <v>6231.5926040556833</v>
      </c>
      <c r="N254" s="354">
        <f ca="1">F254-J254</f>
        <v>8330.5382406714816</v>
      </c>
      <c r="O254" s="354">
        <f ca="1">I254-M254</f>
        <v>9939.1862096871082</v>
      </c>
    </row>
    <row r="255" spans="2:15" x14ac:dyDescent="0.25">
      <c r="B255" s="351"/>
      <c r="C255" s="359" t="s">
        <v>756</v>
      </c>
      <c r="D255" s="355"/>
      <c r="E255" s="357"/>
      <c r="F255" s="354">
        <f t="shared" ca="1" si="190"/>
        <v>0</v>
      </c>
      <c r="G255" s="354">
        <f t="shared" ref="G255:L257" ca="1" si="204">G572+G889</f>
        <v>0</v>
      </c>
      <c r="H255" s="354">
        <f t="shared" ca="1" si="204"/>
        <v>0</v>
      </c>
      <c r="I255" s="354">
        <f t="shared" ca="1" si="192"/>
        <v>0</v>
      </c>
      <c r="J255" s="354">
        <f t="shared" ca="1" si="194"/>
        <v>0</v>
      </c>
      <c r="K255" s="354">
        <f t="shared" ca="1" si="204"/>
        <v>0</v>
      </c>
      <c r="L255" s="354">
        <f t="shared" ca="1" si="204"/>
        <v>0</v>
      </c>
      <c r="M255" s="354">
        <f ca="1">J255+K255-L255</f>
        <v>0</v>
      </c>
      <c r="N255" s="354">
        <f ca="1">F255-J255</f>
        <v>0</v>
      </c>
      <c r="O255" s="354">
        <f ca="1">I255-M255</f>
        <v>0</v>
      </c>
    </row>
    <row r="256" spans="2:15" ht="28" x14ac:dyDescent="0.25">
      <c r="B256" s="361">
        <v>9</v>
      </c>
      <c r="C256" s="362" t="s">
        <v>739</v>
      </c>
      <c r="D256" s="355"/>
      <c r="E256" s="357"/>
      <c r="F256" s="354">
        <f ca="1">I211</f>
        <v>0</v>
      </c>
      <c r="G256" s="354">
        <f t="shared" ca="1" si="204"/>
        <v>0</v>
      </c>
      <c r="H256" s="354">
        <f t="shared" ca="1" si="204"/>
        <v>0</v>
      </c>
      <c r="I256" s="354">
        <f t="shared" ca="1" si="192"/>
        <v>0</v>
      </c>
      <c r="J256" s="354">
        <f t="shared" ca="1" si="194"/>
        <v>0</v>
      </c>
      <c r="K256" s="354">
        <f t="shared" ca="1" si="204"/>
        <v>0</v>
      </c>
      <c r="L256" s="354">
        <f t="shared" ca="1" si="204"/>
        <v>0</v>
      </c>
      <c r="M256" s="354">
        <f ca="1">J256+K256-L256</f>
        <v>0</v>
      </c>
      <c r="N256" s="354">
        <f ca="1">F256-J256</f>
        <v>0</v>
      </c>
      <c r="O256" s="354">
        <f ca="1">I256-M256</f>
        <v>0</v>
      </c>
    </row>
    <row r="257" spans="2:15" x14ac:dyDescent="0.25">
      <c r="B257" s="363">
        <v>10</v>
      </c>
      <c r="C257" s="334" t="s">
        <v>740</v>
      </c>
      <c r="D257" s="364"/>
      <c r="E257" s="357"/>
      <c r="F257" s="354">
        <f ca="1">I212</f>
        <v>10073.544176613987</v>
      </c>
      <c r="G257" s="354">
        <f>'[50]GFA &amp; Dep-MYT 5th Control'!$P$36</f>
        <v>3240.7981544233153</v>
      </c>
      <c r="H257" s="354">
        <f t="shared" ca="1" si="204"/>
        <v>0</v>
      </c>
      <c r="I257" s="354">
        <f t="shared" ca="1" si="192"/>
        <v>13314.342331037302</v>
      </c>
      <c r="J257" s="354">
        <f t="shared" ca="1" si="194"/>
        <v>2344.162999242053</v>
      </c>
      <c r="K257" s="354">
        <f>'[50]GFA &amp; Dep-MYT 5th Control'!$H$184</f>
        <v>820.39399716443552</v>
      </c>
      <c r="L257" s="354">
        <f t="shared" ca="1" si="204"/>
        <v>0</v>
      </c>
      <c r="M257" s="354">
        <f ca="1">J257+K257-L257</f>
        <v>3164.5569964064885</v>
      </c>
      <c r="N257" s="354">
        <f ca="1">F257-J257</f>
        <v>7729.3811773719335</v>
      </c>
      <c r="O257" s="354">
        <f ca="1">I257-M257</f>
        <v>10149.785334630813</v>
      </c>
    </row>
    <row r="258" spans="2:15" x14ac:dyDescent="0.25">
      <c r="B258" s="363">
        <v>11</v>
      </c>
      <c r="C258" s="334" t="s">
        <v>741</v>
      </c>
      <c r="D258" s="364"/>
      <c r="E258" s="357"/>
      <c r="F258" s="354">
        <f t="shared" ca="1" si="190"/>
        <v>7.08</v>
      </c>
      <c r="G258" s="354">
        <f t="shared" ref="G258:L258" ca="1" si="205">G575+G892</f>
        <v>0</v>
      </c>
      <c r="H258" s="354">
        <f t="shared" ca="1" si="205"/>
        <v>0</v>
      </c>
      <c r="I258" s="354">
        <f t="shared" ca="1" si="192"/>
        <v>7.08</v>
      </c>
      <c r="J258" s="354">
        <f t="shared" ca="1" si="194"/>
        <v>6.8332108509999996</v>
      </c>
      <c r="K258" s="354">
        <f>'[50]GFA &amp; Dep-MYT 5th Control'!$H$191</f>
        <v>0</v>
      </c>
      <c r="L258" s="354">
        <f t="shared" ca="1" si="205"/>
        <v>0</v>
      </c>
      <c r="M258" s="354">
        <f ca="1">J258+K258-L258</f>
        <v>6.8332108509999996</v>
      </c>
      <c r="N258" s="354">
        <f ca="1">F258-J258</f>
        <v>0.24678914900000049</v>
      </c>
      <c r="O258" s="354">
        <f ca="1">I258-M258</f>
        <v>0.24678914900000049</v>
      </c>
    </row>
    <row r="259" spans="2:15" x14ac:dyDescent="0.25">
      <c r="B259" s="363">
        <v>12</v>
      </c>
      <c r="C259" s="334" t="s">
        <v>742</v>
      </c>
      <c r="D259" s="364"/>
      <c r="E259" s="357"/>
      <c r="F259" s="354">
        <f t="shared" si="190"/>
        <v>0</v>
      </c>
      <c r="G259" s="354"/>
      <c r="H259" s="354"/>
      <c r="I259" s="354"/>
      <c r="J259" s="354">
        <f t="shared" si="194"/>
        <v>0</v>
      </c>
      <c r="K259" s="354"/>
      <c r="L259" s="354"/>
      <c r="M259" s="354"/>
      <c r="N259" s="354"/>
      <c r="O259" s="354"/>
    </row>
    <row r="260" spans="2:15" x14ac:dyDescent="0.25">
      <c r="B260" s="363"/>
      <c r="C260" s="336" t="s">
        <v>743</v>
      </c>
      <c r="D260" s="364"/>
      <c r="E260" s="357"/>
      <c r="F260" s="354">
        <f t="shared" ca="1" si="190"/>
        <v>2.6</v>
      </c>
      <c r="G260" s="354">
        <f t="shared" ref="G260:L261" ca="1" si="206">G577+G894</f>
        <v>0</v>
      </c>
      <c r="H260" s="354">
        <f t="shared" ca="1" si="206"/>
        <v>0</v>
      </c>
      <c r="I260" s="354">
        <f t="shared" ca="1" si="192"/>
        <v>2.6</v>
      </c>
      <c r="J260" s="354">
        <f t="shared" ca="1" si="194"/>
        <v>1.7016441320000002</v>
      </c>
      <c r="K260" s="354">
        <f t="shared" ca="1" si="206"/>
        <v>0</v>
      </c>
      <c r="L260" s="354">
        <f t="shared" ca="1" si="206"/>
        <v>0</v>
      </c>
      <c r="M260" s="354">
        <f ca="1">J260+K260-L260</f>
        <v>1.7016441320000002</v>
      </c>
      <c r="N260" s="354">
        <f ca="1">F260-J260</f>
        <v>0.89835586799999989</v>
      </c>
      <c r="O260" s="354">
        <f ca="1">I260-M260</f>
        <v>0.89835586799999989</v>
      </c>
    </row>
    <row r="261" spans="2:15" x14ac:dyDescent="0.25">
      <c r="B261" s="363"/>
      <c r="C261" s="336" t="s">
        <v>744</v>
      </c>
      <c r="D261" s="364"/>
      <c r="E261" s="357"/>
      <c r="F261" s="354">
        <f t="shared" ca="1" si="190"/>
        <v>0</v>
      </c>
      <c r="G261" s="354">
        <f t="shared" ca="1" si="206"/>
        <v>0</v>
      </c>
      <c r="H261" s="354">
        <f t="shared" ca="1" si="206"/>
        <v>0</v>
      </c>
      <c r="I261" s="354">
        <f t="shared" ca="1" si="192"/>
        <v>0</v>
      </c>
      <c r="J261" s="354">
        <f t="shared" ca="1" si="194"/>
        <v>0</v>
      </c>
      <c r="K261" s="354">
        <f t="shared" ca="1" si="206"/>
        <v>0</v>
      </c>
      <c r="L261" s="354">
        <f t="shared" ca="1" si="206"/>
        <v>0</v>
      </c>
      <c r="M261" s="354">
        <f ca="1">J261+K261-L261</f>
        <v>0</v>
      </c>
      <c r="N261" s="354">
        <f ca="1">F261-J261</f>
        <v>0</v>
      </c>
      <c r="O261" s="354">
        <f ca="1">I261-M261</f>
        <v>0</v>
      </c>
    </row>
    <row r="262" spans="2:15" x14ac:dyDescent="0.25">
      <c r="B262" s="363">
        <v>13</v>
      </c>
      <c r="C262" s="336"/>
      <c r="D262" s="364"/>
      <c r="E262" s="357"/>
      <c r="F262" s="354">
        <f t="shared" si="190"/>
        <v>0</v>
      </c>
      <c r="G262" s="354"/>
      <c r="H262" s="354"/>
      <c r="I262" s="354"/>
      <c r="J262" s="354">
        <f t="shared" si="194"/>
        <v>0</v>
      </c>
      <c r="K262" s="354"/>
      <c r="L262" s="354"/>
      <c r="M262" s="354"/>
      <c r="N262" s="354"/>
      <c r="O262" s="354"/>
    </row>
    <row r="263" spans="2:15" x14ac:dyDescent="0.25">
      <c r="B263" s="363"/>
      <c r="C263" s="336" t="s">
        <v>745</v>
      </c>
      <c r="D263" s="364"/>
      <c r="E263" s="357"/>
      <c r="F263" s="354">
        <f ca="1">I218</f>
        <v>17.25</v>
      </c>
      <c r="G263" s="354">
        <f t="shared" ref="G263:L264" ca="1" si="207">G580+G897</f>
        <v>0</v>
      </c>
      <c r="H263" s="354">
        <f t="shared" ca="1" si="207"/>
        <v>0</v>
      </c>
      <c r="I263" s="354">
        <f t="shared" ca="1" si="192"/>
        <v>17.25</v>
      </c>
      <c r="J263" s="354">
        <f t="shared" ca="1" si="194"/>
        <v>13.458035385000001</v>
      </c>
      <c r="K263" s="354">
        <f>'[50]GFA &amp; Dep-MYT 5th Control'!$H$192</f>
        <v>0.40516517099999999</v>
      </c>
      <c r="L263" s="354">
        <f t="shared" ca="1" si="207"/>
        <v>0</v>
      </c>
      <c r="M263" s="354">
        <f t="shared" ref="M263:M273" ca="1" si="208">J263+K263-L263</f>
        <v>13.863200556000001</v>
      </c>
      <c r="N263" s="354">
        <f ca="1">F263-J263</f>
        <v>3.7919646149999995</v>
      </c>
      <c r="O263" s="354">
        <f ca="1">I263-M263</f>
        <v>3.3867994439999993</v>
      </c>
    </row>
    <row r="264" spans="2:15" x14ac:dyDescent="0.25">
      <c r="B264" s="363"/>
      <c r="C264" s="336" t="s">
        <v>746</v>
      </c>
      <c r="D264" s="364"/>
      <c r="E264" s="357"/>
      <c r="F264" s="354">
        <f t="shared" ca="1" si="190"/>
        <v>51.9788196397093</v>
      </c>
      <c r="G264" s="354">
        <f>'[50]GFA &amp; Dep-MYT 5th Control'!$P$37</f>
        <v>0.23926848488331537</v>
      </c>
      <c r="H264" s="354">
        <f t="shared" ca="1" si="207"/>
        <v>0</v>
      </c>
      <c r="I264" s="354">
        <f t="shared" ca="1" si="192"/>
        <v>52.218088124592619</v>
      </c>
      <c r="J264" s="354">
        <f t="shared" ca="1" si="194"/>
        <v>39.416193873308359</v>
      </c>
      <c r="K264" s="354">
        <f>'[50]GFA &amp; Dep-MYT 5th Control'!$H$193</f>
        <v>1.3970242793935868</v>
      </c>
      <c r="L264" s="354">
        <f t="shared" ca="1" si="207"/>
        <v>0</v>
      </c>
      <c r="M264" s="354">
        <f t="shared" ca="1" si="208"/>
        <v>40.813218152701943</v>
      </c>
      <c r="N264" s="354">
        <f ca="1">F264-J264</f>
        <v>12.562625766400942</v>
      </c>
      <c r="O264" s="354">
        <f ca="1">I264-M264</f>
        <v>11.404869971890676</v>
      </c>
    </row>
    <row r="265" spans="2:15" x14ac:dyDescent="0.25">
      <c r="B265" s="363"/>
      <c r="C265" s="336" t="s">
        <v>747</v>
      </c>
      <c r="D265" s="364"/>
      <c r="E265" s="357"/>
      <c r="F265" s="354">
        <f t="shared" ca="1" si="190"/>
        <v>0</v>
      </c>
      <c r="G265" s="354">
        <f t="shared" ref="G265:L266" ca="1" si="209">G582+G899</f>
        <v>0</v>
      </c>
      <c r="H265" s="354">
        <f t="shared" ca="1" si="209"/>
        <v>0</v>
      </c>
      <c r="I265" s="354">
        <f t="shared" ca="1" si="192"/>
        <v>0</v>
      </c>
      <c r="J265" s="354">
        <f t="shared" ca="1" si="194"/>
        <v>0</v>
      </c>
      <c r="K265" s="354">
        <f t="shared" ca="1" si="209"/>
        <v>0</v>
      </c>
      <c r="L265" s="354">
        <f t="shared" ca="1" si="209"/>
        <v>0</v>
      </c>
      <c r="M265" s="354">
        <f t="shared" ca="1" si="208"/>
        <v>0</v>
      </c>
      <c r="N265" s="354">
        <f ca="1">F265-J265</f>
        <v>0</v>
      </c>
      <c r="O265" s="354">
        <f ca="1">I265-M265</f>
        <v>0</v>
      </c>
    </row>
    <row r="266" spans="2:15" x14ac:dyDescent="0.25">
      <c r="B266" s="363"/>
      <c r="C266" s="336" t="s">
        <v>748</v>
      </c>
      <c r="D266" s="364"/>
      <c r="E266" s="357"/>
      <c r="F266" s="354">
        <f t="shared" ca="1" si="190"/>
        <v>0</v>
      </c>
      <c r="G266" s="354">
        <f t="shared" ca="1" si="209"/>
        <v>0</v>
      </c>
      <c r="H266" s="354">
        <f t="shared" ca="1" si="209"/>
        <v>0</v>
      </c>
      <c r="I266" s="354">
        <f t="shared" ca="1" si="192"/>
        <v>0</v>
      </c>
      <c r="J266" s="354">
        <f t="shared" ca="1" si="194"/>
        <v>0</v>
      </c>
      <c r="K266" s="354">
        <f t="shared" ca="1" si="209"/>
        <v>0</v>
      </c>
      <c r="L266" s="354">
        <f t="shared" ca="1" si="209"/>
        <v>0</v>
      </c>
      <c r="M266" s="354">
        <f t="shared" ca="1" si="208"/>
        <v>0</v>
      </c>
      <c r="N266" s="354">
        <f ca="1">F266-J266</f>
        <v>0</v>
      </c>
      <c r="O266" s="354">
        <f ca="1">I266-M266</f>
        <v>0</v>
      </c>
    </row>
    <row r="267" spans="2:15" x14ac:dyDescent="0.25">
      <c r="B267" s="363">
        <v>14</v>
      </c>
      <c r="C267" s="334" t="s">
        <v>749</v>
      </c>
      <c r="D267" s="364"/>
      <c r="E267" s="357"/>
      <c r="F267" s="354">
        <f t="shared" si="190"/>
        <v>0</v>
      </c>
      <c r="G267" s="354"/>
      <c r="H267" s="354"/>
      <c r="I267" s="354"/>
      <c r="J267" s="354">
        <f t="shared" si="194"/>
        <v>0</v>
      </c>
      <c r="K267" s="354"/>
      <c r="L267" s="354"/>
      <c r="M267" s="354"/>
      <c r="N267" s="354"/>
      <c r="O267" s="354"/>
    </row>
    <row r="268" spans="2:15" x14ac:dyDescent="0.25">
      <c r="B268" s="363"/>
      <c r="C268" s="336" t="s">
        <v>750</v>
      </c>
      <c r="D268" s="364"/>
      <c r="E268" s="357"/>
      <c r="F268" s="354">
        <f t="shared" ca="1" si="190"/>
        <v>0</v>
      </c>
      <c r="G268" s="354">
        <f t="shared" ref="G268:L271" ca="1" si="210">G585+G902</f>
        <v>0</v>
      </c>
      <c r="H268" s="354">
        <f t="shared" ca="1" si="210"/>
        <v>0</v>
      </c>
      <c r="I268" s="354">
        <f t="shared" ca="1" si="192"/>
        <v>0</v>
      </c>
      <c r="J268" s="354">
        <f t="shared" ca="1" si="194"/>
        <v>0</v>
      </c>
      <c r="K268" s="354">
        <f t="shared" ca="1" si="210"/>
        <v>0</v>
      </c>
      <c r="L268" s="354">
        <f t="shared" ca="1" si="210"/>
        <v>0</v>
      </c>
      <c r="M268" s="354">
        <f t="shared" ca="1" si="208"/>
        <v>0</v>
      </c>
      <c r="N268" s="354">
        <f t="shared" ref="N268:N273" ca="1" si="211">F268-J268</f>
        <v>0</v>
      </c>
      <c r="O268" s="354">
        <f t="shared" ref="O268:O273" ca="1" si="212">I268-M268</f>
        <v>0</v>
      </c>
    </row>
    <row r="269" spans="2:15" x14ac:dyDescent="0.25">
      <c r="B269" s="363"/>
      <c r="C269" s="336" t="s">
        <v>751</v>
      </c>
      <c r="D269" s="364"/>
      <c r="E269" s="357"/>
      <c r="F269" s="354">
        <f t="shared" ca="1" si="190"/>
        <v>0</v>
      </c>
      <c r="G269" s="354">
        <f t="shared" ca="1" si="210"/>
        <v>0</v>
      </c>
      <c r="H269" s="354">
        <f t="shared" ca="1" si="210"/>
        <v>0</v>
      </c>
      <c r="I269" s="354">
        <f t="shared" ca="1" si="192"/>
        <v>0</v>
      </c>
      <c r="J269" s="354">
        <f t="shared" ca="1" si="194"/>
        <v>0</v>
      </c>
      <c r="K269" s="354">
        <f t="shared" ca="1" si="210"/>
        <v>0</v>
      </c>
      <c r="L269" s="354">
        <f t="shared" ca="1" si="210"/>
        <v>0</v>
      </c>
      <c r="M269" s="354">
        <f t="shared" ca="1" si="208"/>
        <v>0</v>
      </c>
      <c r="N269" s="354">
        <f t="shared" ca="1" si="211"/>
        <v>0</v>
      </c>
      <c r="O269" s="354">
        <f t="shared" ca="1" si="212"/>
        <v>0</v>
      </c>
    </row>
    <row r="270" spans="2:15" x14ac:dyDescent="0.25">
      <c r="B270" s="363"/>
      <c r="C270" s="336" t="s">
        <v>752</v>
      </c>
      <c r="D270" s="364"/>
      <c r="E270" s="357"/>
      <c r="F270" s="354">
        <f t="shared" ca="1" si="190"/>
        <v>0</v>
      </c>
      <c r="G270" s="354">
        <f t="shared" ca="1" si="210"/>
        <v>0</v>
      </c>
      <c r="H270" s="354">
        <f t="shared" ca="1" si="210"/>
        <v>0</v>
      </c>
      <c r="I270" s="354">
        <f t="shared" ca="1" si="192"/>
        <v>0</v>
      </c>
      <c r="J270" s="354">
        <f t="shared" ca="1" si="194"/>
        <v>0</v>
      </c>
      <c r="K270" s="354">
        <f t="shared" ca="1" si="210"/>
        <v>0</v>
      </c>
      <c r="L270" s="354">
        <f t="shared" ca="1" si="210"/>
        <v>0</v>
      </c>
      <c r="M270" s="354">
        <f t="shared" ca="1" si="208"/>
        <v>0</v>
      </c>
      <c r="N270" s="354">
        <f t="shared" ca="1" si="211"/>
        <v>0</v>
      </c>
      <c r="O270" s="354">
        <f t="shared" ca="1" si="212"/>
        <v>0</v>
      </c>
    </row>
    <row r="271" spans="2:15" x14ac:dyDescent="0.25">
      <c r="B271" s="363">
        <v>15</v>
      </c>
      <c r="C271" s="334" t="s">
        <v>753</v>
      </c>
      <c r="D271" s="364"/>
      <c r="E271" s="357"/>
      <c r="F271" s="354">
        <f ca="1">I226</f>
        <v>233.37343295506844</v>
      </c>
      <c r="G271" s="354">
        <f>'[50]GFA &amp; Dep-MYT 5th Control'!$P$40</f>
        <v>18.790865001811628</v>
      </c>
      <c r="H271" s="354">
        <f t="shared" ca="1" si="210"/>
        <v>0</v>
      </c>
      <c r="I271" s="354">
        <f t="shared" ca="1" si="192"/>
        <v>252.16429795688006</v>
      </c>
      <c r="J271" s="354">
        <f t="shared" ca="1" si="194"/>
        <v>188.5211423947724</v>
      </c>
      <c r="K271" s="354">
        <f>'[50]GFA &amp; Dep-MYT 5th Control'!$H$195</f>
        <v>10.647639523396135</v>
      </c>
      <c r="L271" s="354">
        <f t="shared" ca="1" si="210"/>
        <v>0</v>
      </c>
      <c r="M271" s="354">
        <f t="shared" ca="1" si="208"/>
        <v>199.16878191816852</v>
      </c>
      <c r="N271" s="354">
        <f t="shared" ca="1" si="211"/>
        <v>44.852290560296041</v>
      </c>
      <c r="O271" s="354">
        <f t="shared" ca="1" si="212"/>
        <v>52.995516038711543</v>
      </c>
    </row>
    <row r="272" spans="2:15" x14ac:dyDescent="0.25">
      <c r="B272" s="363">
        <v>16</v>
      </c>
      <c r="C272" s="334" t="s">
        <v>754</v>
      </c>
      <c r="D272" s="355"/>
      <c r="E272" s="357"/>
      <c r="F272" s="354">
        <f ca="1">I227</f>
        <v>70.8</v>
      </c>
      <c r="G272" s="354">
        <f t="shared" ref="G272:L273" ca="1" si="213">G589+G906</f>
        <v>0</v>
      </c>
      <c r="H272" s="354">
        <f t="shared" ca="1" si="213"/>
        <v>0</v>
      </c>
      <c r="I272" s="354">
        <f t="shared" ca="1" si="192"/>
        <v>70.8</v>
      </c>
      <c r="J272" s="354">
        <f t="shared" ca="1" si="194"/>
        <v>62.57356052099999</v>
      </c>
      <c r="K272" s="354">
        <f>'[50]GFA &amp; Dep-MYT 5th Control'!$H$174</f>
        <v>3.0464866160000001</v>
      </c>
      <c r="L272" s="354">
        <f t="shared" ca="1" si="213"/>
        <v>0</v>
      </c>
      <c r="M272" s="354">
        <f t="shared" ca="1" si="208"/>
        <v>65.620047136999986</v>
      </c>
      <c r="N272" s="354">
        <f t="shared" ca="1" si="211"/>
        <v>8.2264394790000068</v>
      </c>
      <c r="O272" s="354">
        <f t="shared" ca="1" si="212"/>
        <v>5.1799528630000111</v>
      </c>
    </row>
    <row r="273" spans="2:15" x14ac:dyDescent="0.25">
      <c r="B273" s="363">
        <v>17</v>
      </c>
      <c r="C273" s="334" t="s">
        <v>755</v>
      </c>
      <c r="D273" s="355"/>
      <c r="E273" s="74"/>
      <c r="F273" s="354">
        <f t="shared" ca="1" si="190"/>
        <v>0</v>
      </c>
      <c r="G273" s="354">
        <f t="shared" ca="1" si="213"/>
        <v>0</v>
      </c>
      <c r="H273" s="354">
        <f t="shared" ca="1" si="213"/>
        <v>0</v>
      </c>
      <c r="I273" s="354">
        <f ca="1">F273+G273-H273</f>
        <v>0</v>
      </c>
      <c r="J273" s="354">
        <f t="shared" ca="1" si="194"/>
        <v>4.4664681869999994</v>
      </c>
      <c r="K273" s="354">
        <f t="shared" ca="1" si="213"/>
        <v>0</v>
      </c>
      <c r="L273" s="354">
        <f t="shared" ca="1" si="213"/>
        <v>0</v>
      </c>
      <c r="M273" s="354">
        <f t="shared" ca="1" si="208"/>
        <v>4.4664681869999994</v>
      </c>
      <c r="N273" s="354">
        <f t="shared" ca="1" si="211"/>
        <v>-4.4664681869999994</v>
      </c>
      <c r="O273" s="354">
        <f t="shared" ca="1" si="212"/>
        <v>-4.4664681869999994</v>
      </c>
    </row>
    <row r="274" spans="2:15" ht="14.5" thickBot="1" x14ac:dyDescent="0.3">
      <c r="B274" s="365"/>
      <c r="C274" s="366" t="s">
        <v>90</v>
      </c>
      <c r="D274" s="366"/>
      <c r="E274" s="367"/>
      <c r="F274" s="370">
        <f ca="1">SUM(F234:F273)</f>
        <v>39284.871071827809</v>
      </c>
      <c r="G274" s="369">
        <f t="shared" ref="G274:O274" ca="1" si="214">SUM(G234:G273)</f>
        <v>7408.9018387430588</v>
      </c>
      <c r="H274" s="369">
        <f t="shared" ca="1" si="214"/>
        <v>0</v>
      </c>
      <c r="I274" s="369">
        <f t="shared" ca="1" si="214"/>
        <v>46693.772910570871</v>
      </c>
      <c r="J274" s="369">
        <f t="shared" ca="1" si="214"/>
        <v>15018.462678139435</v>
      </c>
      <c r="K274" s="369">
        <f t="shared" ca="1" si="214"/>
        <v>1902.6512046335868</v>
      </c>
      <c r="L274" s="369">
        <f t="shared" ca="1" si="214"/>
        <v>0</v>
      </c>
      <c r="M274" s="369">
        <f t="shared" ca="1" si="214"/>
        <v>16921.113882773025</v>
      </c>
      <c r="N274" s="369">
        <f t="shared" ca="1" si="214"/>
        <v>24266.408393688373</v>
      </c>
      <c r="O274" s="369">
        <f t="shared" ca="1" si="214"/>
        <v>29772.659027797847</v>
      </c>
    </row>
    <row r="275" spans="2:15" ht="14.5" thickBot="1" x14ac:dyDescent="0.3"/>
    <row r="276" spans="2:15" x14ac:dyDescent="0.25">
      <c r="B276" s="1084" t="s">
        <v>606</v>
      </c>
      <c r="C276" s="1085"/>
      <c r="D276" s="1085"/>
      <c r="E276" s="1085"/>
      <c r="F276" s="1085"/>
      <c r="G276" s="1085"/>
      <c r="H276" s="1085"/>
      <c r="I276" s="1085"/>
      <c r="J276" s="1085"/>
      <c r="K276" s="1085"/>
      <c r="L276" s="1085"/>
      <c r="M276" s="1085"/>
      <c r="N276" s="1085"/>
      <c r="O276" s="1086"/>
    </row>
    <row r="277" spans="2:15" ht="14.15" customHeight="1" x14ac:dyDescent="0.25">
      <c r="B277" s="1087" t="s">
        <v>513</v>
      </c>
      <c r="C277" s="1089" t="s">
        <v>620</v>
      </c>
      <c r="D277" s="1091" t="s">
        <v>621</v>
      </c>
      <c r="E277" s="1091" t="s">
        <v>622</v>
      </c>
      <c r="F277" s="1091" t="s">
        <v>623</v>
      </c>
      <c r="G277" s="1091"/>
      <c r="H277" s="1091"/>
      <c r="I277" s="1091"/>
      <c r="J277" s="1091" t="s">
        <v>624</v>
      </c>
      <c r="K277" s="1091"/>
      <c r="L277" s="1091"/>
      <c r="M277" s="1091"/>
      <c r="N277" s="1091" t="s">
        <v>625</v>
      </c>
      <c r="O277" s="1093"/>
    </row>
    <row r="278" spans="2:15" ht="56.5" thickBot="1" x14ac:dyDescent="0.3">
      <c r="B278" s="1088"/>
      <c r="C278" s="1090"/>
      <c r="D278" s="1092"/>
      <c r="E278" s="1092"/>
      <c r="F278" s="349" t="s">
        <v>626</v>
      </c>
      <c r="G278" s="349" t="s">
        <v>627</v>
      </c>
      <c r="H278" s="349" t="s">
        <v>628</v>
      </c>
      <c r="I278" s="349" t="s">
        <v>629</v>
      </c>
      <c r="J278" s="349" t="s">
        <v>630</v>
      </c>
      <c r="K278" s="349" t="s">
        <v>627</v>
      </c>
      <c r="L278" s="349" t="s">
        <v>631</v>
      </c>
      <c r="M278" s="349" t="s">
        <v>632</v>
      </c>
      <c r="N278" s="349" t="s">
        <v>626</v>
      </c>
      <c r="O278" s="350" t="s">
        <v>629</v>
      </c>
    </row>
    <row r="279" spans="2:15" x14ac:dyDescent="0.25">
      <c r="B279" s="351">
        <v>1</v>
      </c>
      <c r="C279" s="344" t="s">
        <v>633</v>
      </c>
      <c r="D279" s="352"/>
      <c r="E279" s="353"/>
      <c r="F279" s="354">
        <f ca="1">I234</f>
        <v>306.7735241879393</v>
      </c>
      <c r="G279" s="354">
        <f>'[50]GFA &amp; Dep-MYT 5th Control'!$Q$39</f>
        <v>89.14185800442668</v>
      </c>
      <c r="H279" s="354">
        <f t="shared" ref="H279:L279" ca="1" si="215">H596+H913</f>
        <v>0</v>
      </c>
      <c r="I279" s="354">
        <f ca="1">F279+G279-H279</f>
        <v>395.915382192366</v>
      </c>
      <c r="J279" s="354">
        <f ca="1">M234</f>
        <v>4.8990620000015639E-3</v>
      </c>
      <c r="K279" s="354">
        <f>'[50]GFA &amp; Dep-MYT 5th Control'!$I$172</f>
        <v>0</v>
      </c>
      <c r="L279" s="354">
        <f t="shared" ca="1" si="215"/>
        <v>0</v>
      </c>
      <c r="M279" s="354">
        <f ca="1">J279+K279-L279</f>
        <v>4.8990620000015639E-3</v>
      </c>
      <c r="N279" s="354">
        <f ca="1">F279-J279</f>
        <v>306.76862512593931</v>
      </c>
      <c r="O279" s="354">
        <f t="shared" ref="O279:O280" ca="1" si="216">I279-M279</f>
        <v>395.910483130366</v>
      </c>
    </row>
    <row r="280" spans="2:15" x14ac:dyDescent="0.25">
      <c r="B280" s="351">
        <v>2</v>
      </c>
      <c r="C280" s="344" t="s">
        <v>718</v>
      </c>
      <c r="D280" s="355"/>
      <c r="E280" s="356"/>
      <c r="F280" s="354">
        <f t="shared" ref="F280:F318" ca="1" si="217">I235</f>
        <v>0</v>
      </c>
      <c r="G280" s="354">
        <f t="shared" ref="G280:L280" ca="1" si="218">G597+G914</f>
        <v>0</v>
      </c>
      <c r="H280" s="354">
        <f t="shared" ca="1" si="218"/>
        <v>0</v>
      </c>
      <c r="I280" s="354">
        <f ca="1">F280+G280-H280</f>
        <v>0</v>
      </c>
      <c r="J280" s="354">
        <f t="shared" ref="J280:J318" ca="1" si="219">M235</f>
        <v>0</v>
      </c>
      <c r="K280" s="354">
        <f t="shared" ca="1" si="218"/>
        <v>0</v>
      </c>
      <c r="L280" s="354">
        <f t="shared" ca="1" si="218"/>
        <v>0</v>
      </c>
      <c r="M280" s="354">
        <f ca="1">J280+K280-L280</f>
        <v>0</v>
      </c>
      <c r="N280" s="354">
        <f ca="1">F280-J280</f>
        <v>0</v>
      </c>
      <c r="O280" s="354">
        <f t="shared" ca="1" si="216"/>
        <v>0</v>
      </c>
    </row>
    <row r="281" spans="2:15" x14ac:dyDescent="0.25">
      <c r="B281" s="351">
        <v>3</v>
      </c>
      <c r="C281" s="347" t="s">
        <v>719</v>
      </c>
      <c r="D281" s="355"/>
      <c r="E281" s="357"/>
      <c r="F281" s="354">
        <f t="shared" si="217"/>
        <v>0</v>
      </c>
      <c r="G281" s="354"/>
      <c r="H281" s="354"/>
      <c r="I281" s="354"/>
      <c r="J281" s="354">
        <f t="shared" si="219"/>
        <v>0</v>
      </c>
      <c r="K281" s="354"/>
      <c r="L281" s="354"/>
      <c r="M281" s="354"/>
      <c r="N281" s="354"/>
      <c r="O281" s="354"/>
    </row>
    <row r="282" spans="2:15" x14ac:dyDescent="0.25">
      <c r="B282" s="351"/>
      <c r="C282" s="358" t="s">
        <v>720</v>
      </c>
      <c r="D282" s="355"/>
      <c r="E282" s="357"/>
      <c r="F282" s="354">
        <f t="shared" ca="1" si="217"/>
        <v>652.04858783167901</v>
      </c>
      <c r="G282" s="354">
        <f>'[50]GFA &amp; Dep-MYT 5th Control'!$Q$38</f>
        <v>83.070686510416266</v>
      </c>
      <c r="H282" s="354">
        <f t="shared" ref="H282:L282" ca="1" si="220">H599+H916</f>
        <v>0</v>
      </c>
      <c r="I282" s="354">
        <f t="shared" ref="I282:I285" ca="1" si="221">F282+G282-H282</f>
        <v>735.11927434209531</v>
      </c>
      <c r="J282" s="354">
        <f t="shared" ca="1" si="219"/>
        <v>221.42732997949037</v>
      </c>
      <c r="K282" s="354">
        <f>'[50]GFA &amp; Dep-MYT 5th Control'!$I$173</f>
        <v>22.697980076929113</v>
      </c>
      <c r="L282" s="354">
        <f t="shared" ca="1" si="220"/>
        <v>0</v>
      </c>
      <c r="M282" s="354">
        <f ca="1">J282+K282-L282</f>
        <v>244.12531005641949</v>
      </c>
      <c r="N282" s="354">
        <f t="shared" ref="N282:N285" ca="1" si="222">F282-J282</f>
        <v>430.62125785218865</v>
      </c>
      <c r="O282" s="354">
        <f t="shared" ref="O282:O285" ca="1" si="223">I282-M282</f>
        <v>490.99396428567582</v>
      </c>
    </row>
    <row r="283" spans="2:15" x14ac:dyDescent="0.25">
      <c r="B283" s="351"/>
      <c r="C283" s="358" t="s">
        <v>721</v>
      </c>
      <c r="D283" s="355"/>
      <c r="E283" s="357"/>
      <c r="F283" s="354">
        <f t="shared" ca="1" si="217"/>
        <v>0</v>
      </c>
      <c r="G283" s="354">
        <f t="shared" ref="G283:L285" ca="1" si="224">G600+G917</f>
        <v>0</v>
      </c>
      <c r="H283" s="354">
        <f t="shared" ca="1" si="224"/>
        <v>0</v>
      </c>
      <c r="I283" s="354">
        <f t="shared" ca="1" si="221"/>
        <v>0</v>
      </c>
      <c r="J283" s="354">
        <f t="shared" ca="1" si="219"/>
        <v>0</v>
      </c>
      <c r="K283" s="354">
        <f t="shared" ca="1" si="224"/>
        <v>0</v>
      </c>
      <c r="L283" s="354">
        <f t="shared" ca="1" si="224"/>
        <v>0</v>
      </c>
      <c r="M283" s="354">
        <f ca="1">J283+K283-L283</f>
        <v>0</v>
      </c>
      <c r="N283" s="354">
        <f t="shared" ca="1" si="222"/>
        <v>0</v>
      </c>
      <c r="O283" s="354">
        <f t="shared" ca="1" si="223"/>
        <v>0</v>
      </c>
    </row>
    <row r="284" spans="2:15" x14ac:dyDescent="0.25">
      <c r="B284" s="351"/>
      <c r="C284" s="358" t="s">
        <v>722</v>
      </c>
      <c r="D284" s="355"/>
      <c r="E284" s="357"/>
      <c r="F284" s="354">
        <f t="shared" ca="1" si="217"/>
        <v>0</v>
      </c>
      <c r="G284" s="354">
        <f t="shared" ca="1" si="224"/>
        <v>0</v>
      </c>
      <c r="H284" s="354">
        <f t="shared" ca="1" si="224"/>
        <v>0</v>
      </c>
      <c r="I284" s="354">
        <f t="shared" ca="1" si="221"/>
        <v>0</v>
      </c>
      <c r="J284" s="354">
        <f t="shared" ca="1" si="219"/>
        <v>0</v>
      </c>
      <c r="K284" s="354">
        <f t="shared" ca="1" si="224"/>
        <v>0</v>
      </c>
      <c r="L284" s="354">
        <f t="shared" ca="1" si="224"/>
        <v>0</v>
      </c>
      <c r="M284" s="354">
        <f ca="1">J284+K284-L284</f>
        <v>0</v>
      </c>
      <c r="N284" s="354">
        <f t="shared" ca="1" si="222"/>
        <v>0</v>
      </c>
      <c r="O284" s="354">
        <f t="shared" ca="1" si="223"/>
        <v>0</v>
      </c>
    </row>
    <row r="285" spans="2:15" x14ac:dyDescent="0.25">
      <c r="B285" s="351"/>
      <c r="C285" s="358" t="s">
        <v>723</v>
      </c>
      <c r="D285" s="355"/>
      <c r="E285" s="357"/>
      <c r="F285" s="354">
        <f t="shared" ca="1" si="217"/>
        <v>221.08</v>
      </c>
      <c r="G285" s="354">
        <f t="shared" ca="1" si="224"/>
        <v>0</v>
      </c>
      <c r="H285" s="354">
        <f t="shared" ca="1" si="224"/>
        <v>0</v>
      </c>
      <c r="I285" s="354">
        <f t="shared" ca="1" si="221"/>
        <v>221.08</v>
      </c>
      <c r="J285" s="354">
        <f t="shared" ca="1" si="219"/>
        <v>44.41344508100002</v>
      </c>
      <c r="K285" s="354">
        <f t="shared" ca="1" si="224"/>
        <v>0</v>
      </c>
      <c r="L285" s="354">
        <f t="shared" ca="1" si="224"/>
        <v>0</v>
      </c>
      <c r="M285" s="354">
        <f ca="1">J285+K285-L285</f>
        <v>44.41344508100002</v>
      </c>
      <c r="N285" s="354">
        <f t="shared" ca="1" si="222"/>
        <v>176.66655491899999</v>
      </c>
      <c r="O285" s="354">
        <f t="shared" ca="1" si="223"/>
        <v>176.66655491899999</v>
      </c>
    </row>
    <row r="286" spans="2:15" x14ac:dyDescent="0.25">
      <c r="B286" s="351">
        <v>4</v>
      </c>
      <c r="C286" s="344" t="s">
        <v>724</v>
      </c>
      <c r="D286" s="355"/>
      <c r="E286" s="357"/>
      <c r="F286" s="354">
        <f t="shared" si="217"/>
        <v>0</v>
      </c>
      <c r="G286" s="354"/>
      <c r="H286" s="354"/>
      <c r="I286" s="354"/>
      <c r="J286" s="354">
        <f t="shared" si="219"/>
        <v>0</v>
      </c>
      <c r="K286" s="354"/>
      <c r="L286" s="354"/>
      <c r="M286" s="354"/>
      <c r="N286" s="354"/>
      <c r="O286" s="354"/>
    </row>
    <row r="287" spans="2:15" x14ac:dyDescent="0.25">
      <c r="B287" s="351"/>
      <c r="C287" s="359" t="s">
        <v>725</v>
      </c>
      <c r="D287" s="355"/>
      <c r="E287" s="357"/>
      <c r="F287" s="354">
        <f t="shared" ca="1" si="217"/>
        <v>15626.637267689681</v>
      </c>
      <c r="G287" s="354">
        <f>'[50]GFA &amp; Dep-MYT 5th Control'!$Q$34</f>
        <v>1985.2859592104787</v>
      </c>
      <c r="H287" s="354">
        <f t="shared" ref="H287:L287" ca="1" si="225">H604+H921</f>
        <v>0</v>
      </c>
      <c r="I287" s="354">
        <f ca="1">F287+G287-H287</f>
        <v>17611.923226900159</v>
      </c>
      <c r="J287" s="354">
        <f t="shared" ca="1" si="219"/>
        <v>6926.6520372544892</v>
      </c>
      <c r="K287" s="354">
        <f>SUM('[50]GFA &amp; Dep-MYT 5th Control'!$I$178:$I$180)</f>
        <v>612.52330157069855</v>
      </c>
      <c r="L287" s="354">
        <f t="shared" ca="1" si="225"/>
        <v>0</v>
      </c>
      <c r="M287" s="354">
        <f ca="1">J287+K287-L287</f>
        <v>7539.1753388251873</v>
      </c>
      <c r="N287" s="354">
        <f ca="1">F287-J287</f>
        <v>8699.9852304351916</v>
      </c>
      <c r="O287" s="354">
        <f t="shared" ref="O287" ca="1" si="226">I287-M287</f>
        <v>10072.747888074971</v>
      </c>
    </row>
    <row r="288" spans="2:15" x14ac:dyDescent="0.25">
      <c r="B288" s="351"/>
      <c r="C288" s="344" t="s">
        <v>726</v>
      </c>
      <c r="D288" s="355"/>
      <c r="E288" s="357"/>
      <c r="F288" s="354">
        <f t="shared" si="217"/>
        <v>0</v>
      </c>
      <c r="G288" s="354"/>
      <c r="H288" s="354"/>
      <c r="I288" s="354"/>
      <c r="J288" s="354">
        <f t="shared" si="219"/>
        <v>0</v>
      </c>
      <c r="K288" s="354"/>
      <c r="L288" s="354"/>
      <c r="M288" s="354"/>
      <c r="N288" s="354"/>
      <c r="O288" s="354"/>
    </row>
    <row r="289" spans="2:15" x14ac:dyDescent="0.25">
      <c r="B289" s="351"/>
      <c r="C289" s="359" t="s">
        <v>727</v>
      </c>
      <c r="D289" s="355"/>
      <c r="E289" s="357"/>
      <c r="F289" s="354">
        <f t="shared" ca="1" si="217"/>
        <v>0</v>
      </c>
      <c r="G289" s="354">
        <f t="shared" ref="G289:L290" ca="1" si="227">G606+G923</f>
        <v>0</v>
      </c>
      <c r="H289" s="354">
        <f t="shared" ca="1" si="227"/>
        <v>0</v>
      </c>
      <c r="I289" s="354">
        <f t="shared" ref="I289:I290" ca="1" si="228">F289+G289-H289</f>
        <v>0</v>
      </c>
      <c r="J289" s="354">
        <f t="shared" ca="1" si="219"/>
        <v>0</v>
      </c>
      <c r="K289" s="354">
        <f t="shared" ca="1" si="227"/>
        <v>0</v>
      </c>
      <c r="L289" s="354">
        <f t="shared" ca="1" si="227"/>
        <v>0</v>
      </c>
      <c r="M289" s="354">
        <f t="shared" ref="M289:M318" ca="1" si="229">J289+K289-L289</f>
        <v>0</v>
      </c>
      <c r="N289" s="354">
        <f t="shared" ref="N289:N290" ca="1" si="230">F289-J289</f>
        <v>0</v>
      </c>
      <c r="O289" s="354">
        <f t="shared" ref="O289:O290" ca="1" si="231">I289-M289</f>
        <v>0</v>
      </c>
    </row>
    <row r="290" spans="2:15" x14ac:dyDescent="0.25">
      <c r="B290" s="351"/>
      <c r="C290" s="359" t="s">
        <v>728</v>
      </c>
      <c r="D290" s="355"/>
      <c r="E290" s="357"/>
      <c r="F290" s="354">
        <f t="shared" ca="1" si="217"/>
        <v>0</v>
      </c>
      <c r="G290" s="354">
        <f t="shared" ca="1" si="227"/>
        <v>0</v>
      </c>
      <c r="H290" s="354">
        <f t="shared" ca="1" si="227"/>
        <v>0</v>
      </c>
      <c r="I290" s="354">
        <f t="shared" ca="1" si="228"/>
        <v>0</v>
      </c>
      <c r="J290" s="354">
        <f t="shared" ca="1" si="219"/>
        <v>0</v>
      </c>
      <c r="K290" s="354">
        <f t="shared" ca="1" si="227"/>
        <v>0</v>
      </c>
      <c r="L290" s="354">
        <f t="shared" ca="1" si="227"/>
        <v>0</v>
      </c>
      <c r="M290" s="354">
        <f t="shared" ca="1" si="229"/>
        <v>0</v>
      </c>
      <c r="N290" s="354">
        <f t="shared" ca="1" si="230"/>
        <v>0</v>
      </c>
      <c r="O290" s="354">
        <f t="shared" ca="1" si="231"/>
        <v>0</v>
      </c>
    </row>
    <row r="291" spans="2:15" x14ac:dyDescent="0.25">
      <c r="B291" s="351">
        <v>5</v>
      </c>
      <c r="C291" s="344" t="s">
        <v>729</v>
      </c>
      <c r="D291" s="355"/>
      <c r="E291" s="357"/>
      <c r="F291" s="354">
        <f t="shared" si="217"/>
        <v>0</v>
      </c>
      <c r="G291" s="360"/>
      <c r="H291" s="360"/>
      <c r="I291" s="360"/>
      <c r="J291" s="354">
        <f t="shared" si="219"/>
        <v>0</v>
      </c>
      <c r="K291" s="360"/>
      <c r="L291" s="360"/>
      <c r="M291" s="360"/>
      <c r="N291" s="360"/>
      <c r="O291" s="360"/>
    </row>
    <row r="292" spans="2:15" x14ac:dyDescent="0.25">
      <c r="B292" s="351"/>
      <c r="C292" s="359" t="s">
        <v>730</v>
      </c>
      <c r="D292" s="355"/>
      <c r="E292" s="357"/>
      <c r="F292" s="354">
        <f t="shared" ca="1" si="217"/>
        <v>0</v>
      </c>
      <c r="G292" s="354">
        <f t="shared" ref="G292:L297" ca="1" si="232">G609+G926</f>
        <v>0</v>
      </c>
      <c r="H292" s="354">
        <f t="shared" ca="1" si="232"/>
        <v>0</v>
      </c>
      <c r="I292" s="354">
        <f t="shared" ref="I292:I311" ca="1" si="233">F292+G292-H292</f>
        <v>0</v>
      </c>
      <c r="J292" s="354">
        <f t="shared" ca="1" si="219"/>
        <v>0</v>
      </c>
      <c r="K292" s="354">
        <f t="shared" ca="1" si="232"/>
        <v>0</v>
      </c>
      <c r="L292" s="354">
        <f t="shared" ca="1" si="232"/>
        <v>0</v>
      </c>
      <c r="M292" s="354">
        <f t="shared" ca="1" si="229"/>
        <v>0</v>
      </c>
      <c r="N292" s="354">
        <f t="shared" ref="N292:N297" ca="1" si="234">F292-J292</f>
        <v>0</v>
      </c>
      <c r="O292" s="354">
        <f t="shared" ref="O292:O297" ca="1" si="235">I292-M292</f>
        <v>0</v>
      </c>
    </row>
    <row r="293" spans="2:15" x14ac:dyDescent="0.25">
      <c r="B293" s="351"/>
      <c r="C293" s="359" t="s">
        <v>731</v>
      </c>
      <c r="D293" s="355"/>
      <c r="E293" s="357"/>
      <c r="F293" s="354">
        <f t="shared" ca="1" si="217"/>
        <v>0</v>
      </c>
      <c r="G293" s="354">
        <f t="shared" ca="1" si="232"/>
        <v>0</v>
      </c>
      <c r="H293" s="354">
        <f t="shared" ca="1" si="232"/>
        <v>0</v>
      </c>
      <c r="I293" s="354">
        <f t="shared" ca="1" si="233"/>
        <v>0</v>
      </c>
      <c r="J293" s="354">
        <f t="shared" ca="1" si="219"/>
        <v>0</v>
      </c>
      <c r="K293" s="354">
        <f t="shared" ca="1" si="232"/>
        <v>0</v>
      </c>
      <c r="L293" s="354">
        <f t="shared" ca="1" si="232"/>
        <v>0</v>
      </c>
      <c r="M293" s="354">
        <f t="shared" ca="1" si="229"/>
        <v>0</v>
      </c>
      <c r="N293" s="354">
        <f t="shared" ca="1" si="234"/>
        <v>0</v>
      </c>
      <c r="O293" s="354">
        <f t="shared" ca="1" si="235"/>
        <v>0</v>
      </c>
    </row>
    <row r="294" spans="2:15" x14ac:dyDescent="0.25">
      <c r="B294" s="351"/>
      <c r="C294" s="359" t="s">
        <v>732</v>
      </c>
      <c r="D294" s="355"/>
      <c r="E294" s="357"/>
      <c r="F294" s="354">
        <f t="shared" ca="1" si="217"/>
        <v>0</v>
      </c>
      <c r="G294" s="354">
        <f t="shared" ca="1" si="232"/>
        <v>0</v>
      </c>
      <c r="H294" s="354">
        <f t="shared" ca="1" si="232"/>
        <v>0</v>
      </c>
      <c r="I294" s="354">
        <f t="shared" ca="1" si="233"/>
        <v>0</v>
      </c>
      <c r="J294" s="354">
        <f t="shared" ca="1" si="219"/>
        <v>0</v>
      </c>
      <c r="K294" s="354">
        <f t="shared" ca="1" si="232"/>
        <v>0</v>
      </c>
      <c r="L294" s="354">
        <f t="shared" ca="1" si="232"/>
        <v>0</v>
      </c>
      <c r="M294" s="354">
        <f t="shared" ca="1" si="229"/>
        <v>0</v>
      </c>
      <c r="N294" s="354">
        <f t="shared" ca="1" si="234"/>
        <v>0</v>
      </c>
      <c r="O294" s="354">
        <f t="shared" ca="1" si="235"/>
        <v>0</v>
      </c>
    </row>
    <row r="295" spans="2:15" x14ac:dyDescent="0.25">
      <c r="B295" s="351"/>
      <c r="C295" s="359" t="s">
        <v>733</v>
      </c>
      <c r="D295" s="355"/>
      <c r="E295" s="357"/>
      <c r="F295" s="354">
        <f t="shared" ca="1" si="217"/>
        <v>0</v>
      </c>
      <c r="G295" s="354">
        <f t="shared" ca="1" si="232"/>
        <v>0</v>
      </c>
      <c r="H295" s="354">
        <f t="shared" ca="1" si="232"/>
        <v>0</v>
      </c>
      <c r="I295" s="354">
        <f t="shared" ca="1" si="233"/>
        <v>0</v>
      </c>
      <c r="J295" s="354">
        <f t="shared" ca="1" si="219"/>
        <v>0</v>
      </c>
      <c r="K295" s="354">
        <f t="shared" ca="1" si="232"/>
        <v>0</v>
      </c>
      <c r="L295" s="354">
        <f t="shared" ca="1" si="232"/>
        <v>0</v>
      </c>
      <c r="M295" s="354">
        <f t="shared" ca="1" si="229"/>
        <v>0</v>
      </c>
      <c r="N295" s="354">
        <f t="shared" ca="1" si="234"/>
        <v>0</v>
      </c>
      <c r="O295" s="354">
        <f t="shared" ca="1" si="235"/>
        <v>0</v>
      </c>
    </row>
    <row r="296" spans="2:15" x14ac:dyDescent="0.25">
      <c r="B296" s="351">
        <v>6</v>
      </c>
      <c r="C296" s="344" t="s">
        <v>734</v>
      </c>
      <c r="D296" s="355"/>
      <c r="E296" s="357"/>
      <c r="F296" s="354">
        <f t="shared" ca="1" si="217"/>
        <v>0</v>
      </c>
      <c r="G296" s="354">
        <f t="shared" ca="1" si="232"/>
        <v>0</v>
      </c>
      <c r="H296" s="354">
        <f t="shared" ca="1" si="232"/>
        <v>0</v>
      </c>
      <c r="I296" s="354">
        <f t="shared" ca="1" si="233"/>
        <v>0</v>
      </c>
      <c r="J296" s="354">
        <f t="shared" ca="1" si="219"/>
        <v>0</v>
      </c>
      <c r="K296" s="354">
        <f t="shared" ca="1" si="232"/>
        <v>0</v>
      </c>
      <c r="L296" s="354">
        <f t="shared" ca="1" si="232"/>
        <v>0</v>
      </c>
      <c r="M296" s="354">
        <f t="shared" ca="1" si="229"/>
        <v>0</v>
      </c>
      <c r="N296" s="354">
        <f t="shared" ca="1" si="234"/>
        <v>0</v>
      </c>
      <c r="O296" s="354">
        <f t="shared" ca="1" si="235"/>
        <v>0</v>
      </c>
    </row>
    <row r="297" spans="2:15" x14ac:dyDescent="0.25">
      <c r="B297" s="351">
        <v>7</v>
      </c>
      <c r="C297" s="344" t="s">
        <v>735</v>
      </c>
      <c r="D297" s="355"/>
      <c r="E297" s="357"/>
      <c r="F297" s="354">
        <f t="shared" ca="1" si="217"/>
        <v>0</v>
      </c>
      <c r="G297" s="354">
        <f t="shared" ca="1" si="232"/>
        <v>0</v>
      </c>
      <c r="H297" s="354">
        <f t="shared" ca="1" si="232"/>
        <v>0</v>
      </c>
      <c r="I297" s="354">
        <f t="shared" ca="1" si="233"/>
        <v>0</v>
      </c>
      <c r="J297" s="354">
        <f t="shared" ca="1" si="219"/>
        <v>0</v>
      </c>
      <c r="K297" s="354">
        <f t="shared" ca="1" si="232"/>
        <v>0</v>
      </c>
      <c r="L297" s="354">
        <f t="shared" ca="1" si="232"/>
        <v>0</v>
      </c>
      <c r="M297" s="354">
        <f t="shared" ca="1" si="229"/>
        <v>0</v>
      </c>
      <c r="N297" s="354">
        <f t="shared" ca="1" si="234"/>
        <v>0</v>
      </c>
      <c r="O297" s="354">
        <f t="shared" ca="1" si="235"/>
        <v>0</v>
      </c>
    </row>
    <row r="298" spans="2:15" x14ac:dyDescent="0.25">
      <c r="B298" s="351">
        <v>8</v>
      </c>
      <c r="C298" s="344" t="s">
        <v>736</v>
      </c>
      <c r="D298" s="355"/>
      <c r="E298" s="357"/>
      <c r="F298" s="354">
        <f t="shared" si="217"/>
        <v>0</v>
      </c>
      <c r="G298" s="354"/>
      <c r="H298" s="354"/>
      <c r="I298" s="354"/>
      <c r="J298" s="354">
        <f t="shared" si="219"/>
        <v>0</v>
      </c>
      <c r="K298" s="354"/>
      <c r="L298" s="354"/>
      <c r="M298" s="354"/>
      <c r="N298" s="354"/>
      <c r="O298" s="354"/>
    </row>
    <row r="299" spans="2:15" x14ac:dyDescent="0.25">
      <c r="B299" s="351"/>
      <c r="C299" s="359" t="s">
        <v>737</v>
      </c>
      <c r="D299" s="355"/>
      <c r="E299" s="357"/>
      <c r="F299" s="354">
        <f t="shared" ca="1" si="217"/>
        <v>16170.778813742791</v>
      </c>
      <c r="G299" s="354">
        <f>'[50]GFA &amp; Dep-MYT 5th Control'!$Q$35</f>
        <v>2239.7143038804211</v>
      </c>
      <c r="H299" s="354">
        <f t="shared" ref="H299:L299" ca="1" si="236">H616+H933</f>
        <v>0</v>
      </c>
      <c r="I299" s="354">
        <f t="shared" ca="1" si="233"/>
        <v>18410.493117623213</v>
      </c>
      <c r="J299" s="354">
        <f t="shared" ca="1" si="219"/>
        <v>6231.5926040556833</v>
      </c>
      <c r="K299" s="354">
        <f>SUM('[50]GFA &amp; Dep-MYT 5th Control'!$I$187:$I$189)</f>
        <v>563.78289197530728</v>
      </c>
      <c r="L299" s="354">
        <f t="shared" ca="1" si="236"/>
        <v>0</v>
      </c>
      <c r="M299" s="354">
        <f t="shared" ca="1" si="229"/>
        <v>6795.3754960309907</v>
      </c>
      <c r="N299" s="354">
        <f t="shared" ref="N299:N302" ca="1" si="237">F299-J299</f>
        <v>9939.1862096871082</v>
      </c>
      <c r="O299" s="354">
        <f t="shared" ref="O299:O303" ca="1" si="238">I299-M299</f>
        <v>11615.117621592222</v>
      </c>
    </row>
    <row r="300" spans="2:15" x14ac:dyDescent="0.25">
      <c r="B300" s="351"/>
      <c r="C300" s="359" t="s">
        <v>756</v>
      </c>
      <c r="D300" s="355"/>
      <c r="E300" s="357"/>
      <c r="F300" s="354">
        <f t="shared" ca="1" si="217"/>
        <v>0</v>
      </c>
      <c r="G300" s="354">
        <f t="shared" ref="G300:L302" ca="1" si="239">G617+G934</f>
        <v>0</v>
      </c>
      <c r="H300" s="354">
        <f t="shared" ca="1" si="239"/>
        <v>0</v>
      </c>
      <c r="I300" s="354">
        <f t="shared" ca="1" si="233"/>
        <v>0</v>
      </c>
      <c r="J300" s="354">
        <f t="shared" ca="1" si="219"/>
        <v>0</v>
      </c>
      <c r="K300" s="354">
        <f t="shared" ca="1" si="239"/>
        <v>0</v>
      </c>
      <c r="L300" s="354">
        <f t="shared" ca="1" si="239"/>
        <v>0</v>
      </c>
      <c r="M300" s="354">
        <f t="shared" ca="1" si="229"/>
        <v>0</v>
      </c>
      <c r="N300" s="354">
        <f t="shared" ca="1" si="237"/>
        <v>0</v>
      </c>
      <c r="O300" s="354">
        <f t="shared" ca="1" si="238"/>
        <v>0</v>
      </c>
    </row>
    <row r="301" spans="2:15" ht="28" x14ac:dyDescent="0.25">
      <c r="B301" s="361">
        <v>9</v>
      </c>
      <c r="C301" s="362" t="s">
        <v>739</v>
      </c>
      <c r="D301" s="355"/>
      <c r="E301" s="357"/>
      <c r="F301" s="354">
        <f t="shared" ca="1" si="217"/>
        <v>0</v>
      </c>
      <c r="G301" s="354">
        <f t="shared" ca="1" si="239"/>
        <v>0</v>
      </c>
      <c r="H301" s="354">
        <f t="shared" ca="1" si="239"/>
        <v>0</v>
      </c>
      <c r="I301" s="354">
        <f t="shared" ca="1" si="233"/>
        <v>0</v>
      </c>
      <c r="J301" s="354">
        <f t="shared" ca="1" si="219"/>
        <v>0</v>
      </c>
      <c r="K301" s="354">
        <f t="shared" ca="1" si="239"/>
        <v>0</v>
      </c>
      <c r="L301" s="354">
        <f t="shared" ca="1" si="239"/>
        <v>0</v>
      </c>
      <c r="M301" s="354">
        <f t="shared" ca="1" si="229"/>
        <v>0</v>
      </c>
      <c r="N301" s="354">
        <f t="shared" ca="1" si="237"/>
        <v>0</v>
      </c>
      <c r="O301" s="354">
        <f t="shared" ca="1" si="238"/>
        <v>0</v>
      </c>
    </row>
    <row r="302" spans="2:15" x14ac:dyDescent="0.25">
      <c r="B302" s="363">
        <v>10</v>
      </c>
      <c r="C302" s="334" t="s">
        <v>740</v>
      </c>
      <c r="D302" s="364"/>
      <c r="E302" s="357"/>
      <c r="F302" s="354">
        <f t="shared" ca="1" si="217"/>
        <v>13314.342331037302</v>
      </c>
      <c r="G302" s="354">
        <f>'[50]GFA &amp; Dep-MYT 5th Control'!$Q$36</f>
        <v>3434.6171445030313</v>
      </c>
      <c r="H302" s="354">
        <f t="shared" ca="1" si="239"/>
        <v>0</v>
      </c>
      <c r="I302" s="354">
        <f t="shared" ca="1" si="233"/>
        <v>16748.959475540334</v>
      </c>
      <c r="J302" s="354">
        <f t="shared" ca="1" si="219"/>
        <v>3164.5569964064885</v>
      </c>
      <c r="K302" s="354">
        <f>'[50]GFA &amp; Dep-MYT 5th Control'!$I$184</f>
        <v>1095.1374289023227</v>
      </c>
      <c r="L302" s="354">
        <f t="shared" ca="1" si="239"/>
        <v>0</v>
      </c>
      <c r="M302" s="354">
        <f t="shared" ca="1" si="229"/>
        <v>4259.6944253088113</v>
      </c>
      <c r="N302" s="354">
        <f t="shared" ca="1" si="237"/>
        <v>10149.785334630813</v>
      </c>
      <c r="O302" s="354">
        <f t="shared" ca="1" si="238"/>
        <v>12489.265050231523</v>
      </c>
    </row>
    <row r="303" spans="2:15" x14ac:dyDescent="0.25">
      <c r="B303" s="363">
        <v>11</v>
      </c>
      <c r="C303" s="334" t="s">
        <v>741</v>
      </c>
      <c r="D303" s="364"/>
      <c r="E303" s="357"/>
      <c r="F303" s="354">
        <f t="shared" ca="1" si="217"/>
        <v>7.08</v>
      </c>
      <c r="G303" s="354">
        <f t="shared" ref="G303:L303" ca="1" si="240">G620+G937</f>
        <v>0</v>
      </c>
      <c r="H303" s="354">
        <f t="shared" ca="1" si="240"/>
        <v>0</v>
      </c>
      <c r="I303" s="354">
        <f t="shared" ca="1" si="233"/>
        <v>7.08</v>
      </c>
      <c r="J303" s="354">
        <f t="shared" ca="1" si="219"/>
        <v>6.8332108509999996</v>
      </c>
      <c r="K303" s="354">
        <f>'[50]GFA &amp; Dep-MYT 5th Control'!$I$191</f>
        <v>0</v>
      </c>
      <c r="L303" s="354">
        <f t="shared" ca="1" si="240"/>
        <v>0</v>
      </c>
      <c r="M303" s="354">
        <f t="shared" ca="1" si="229"/>
        <v>6.8332108509999996</v>
      </c>
      <c r="N303" s="354">
        <f ca="1">F303-J303</f>
        <v>0.24678914900000049</v>
      </c>
      <c r="O303" s="354">
        <f t="shared" ca="1" si="238"/>
        <v>0.24678914900000049</v>
      </c>
    </row>
    <row r="304" spans="2:15" x14ac:dyDescent="0.25">
      <c r="B304" s="363">
        <v>12</v>
      </c>
      <c r="C304" s="334" t="s">
        <v>742</v>
      </c>
      <c r="D304" s="364"/>
      <c r="E304" s="357"/>
      <c r="F304" s="354">
        <f t="shared" si="217"/>
        <v>0</v>
      </c>
      <c r="G304" s="354"/>
      <c r="H304" s="354"/>
      <c r="I304" s="354"/>
      <c r="J304" s="354">
        <f t="shared" si="219"/>
        <v>0</v>
      </c>
      <c r="K304" s="354"/>
      <c r="L304" s="354"/>
      <c r="M304" s="354"/>
      <c r="N304" s="354"/>
      <c r="O304" s="354"/>
    </row>
    <row r="305" spans="2:15" x14ac:dyDescent="0.25">
      <c r="B305" s="363"/>
      <c r="C305" s="336" t="s">
        <v>743</v>
      </c>
      <c r="D305" s="364"/>
      <c r="E305" s="357"/>
      <c r="F305" s="354">
        <f t="shared" ca="1" si="217"/>
        <v>2.6</v>
      </c>
      <c r="G305" s="354">
        <f t="shared" ref="G305:L306" ca="1" si="241">G622+G939</f>
        <v>0</v>
      </c>
      <c r="H305" s="354">
        <f t="shared" ca="1" si="241"/>
        <v>0</v>
      </c>
      <c r="I305" s="354">
        <f t="shared" ca="1" si="233"/>
        <v>2.6</v>
      </c>
      <c r="J305" s="354">
        <f t="shared" ca="1" si="219"/>
        <v>1.7016441320000002</v>
      </c>
      <c r="K305" s="354">
        <f t="shared" ca="1" si="241"/>
        <v>0</v>
      </c>
      <c r="L305" s="354">
        <f t="shared" ca="1" si="241"/>
        <v>0</v>
      </c>
      <c r="M305" s="354">
        <f t="shared" ca="1" si="229"/>
        <v>1.7016441320000002</v>
      </c>
      <c r="N305" s="354">
        <f t="shared" ref="N305:N306" ca="1" si="242">F305-J305</f>
        <v>0.89835586799999989</v>
      </c>
      <c r="O305" s="354">
        <f t="shared" ref="O305:O306" ca="1" si="243">I305-M305</f>
        <v>0.89835586799999989</v>
      </c>
    </row>
    <row r="306" spans="2:15" x14ac:dyDescent="0.25">
      <c r="B306" s="363"/>
      <c r="C306" s="336" t="s">
        <v>744</v>
      </c>
      <c r="D306" s="364"/>
      <c r="E306" s="357"/>
      <c r="F306" s="354">
        <f t="shared" ca="1" si="217"/>
        <v>0</v>
      </c>
      <c r="G306" s="354">
        <f t="shared" ca="1" si="241"/>
        <v>0</v>
      </c>
      <c r="H306" s="354">
        <f t="shared" ca="1" si="241"/>
        <v>0</v>
      </c>
      <c r="I306" s="354">
        <f t="shared" ca="1" si="233"/>
        <v>0</v>
      </c>
      <c r="J306" s="354">
        <f t="shared" ca="1" si="219"/>
        <v>0</v>
      </c>
      <c r="K306" s="354">
        <f t="shared" ca="1" si="241"/>
        <v>0</v>
      </c>
      <c r="L306" s="354">
        <f t="shared" ca="1" si="241"/>
        <v>0</v>
      </c>
      <c r="M306" s="354">
        <f t="shared" ca="1" si="229"/>
        <v>0</v>
      </c>
      <c r="N306" s="354">
        <f t="shared" ca="1" si="242"/>
        <v>0</v>
      </c>
      <c r="O306" s="354">
        <f t="shared" ca="1" si="243"/>
        <v>0</v>
      </c>
    </row>
    <row r="307" spans="2:15" x14ac:dyDescent="0.25">
      <c r="B307" s="363">
        <v>13</v>
      </c>
      <c r="C307" s="336"/>
      <c r="D307" s="364"/>
      <c r="E307" s="357"/>
      <c r="F307" s="354">
        <f t="shared" si="217"/>
        <v>0</v>
      </c>
      <c r="G307" s="354"/>
      <c r="H307" s="354"/>
      <c r="I307" s="354"/>
      <c r="J307" s="354">
        <f t="shared" si="219"/>
        <v>0</v>
      </c>
      <c r="K307" s="354"/>
      <c r="L307" s="354"/>
      <c r="M307" s="354"/>
      <c r="N307" s="354"/>
      <c r="O307" s="354"/>
    </row>
    <row r="308" spans="2:15" x14ac:dyDescent="0.25">
      <c r="B308" s="363"/>
      <c r="C308" s="336" t="s">
        <v>745</v>
      </c>
      <c r="D308" s="364"/>
      <c r="E308" s="357"/>
      <c r="F308" s="354">
        <f t="shared" ca="1" si="217"/>
        <v>17.25</v>
      </c>
      <c r="G308" s="354">
        <f t="shared" ref="G308:L309" ca="1" si="244">G625+G942</f>
        <v>0</v>
      </c>
      <c r="H308" s="354">
        <f t="shared" ca="1" si="244"/>
        <v>0</v>
      </c>
      <c r="I308" s="354">
        <f t="shared" ca="1" si="233"/>
        <v>17.25</v>
      </c>
      <c r="J308" s="354">
        <f t="shared" ca="1" si="219"/>
        <v>13.863200556000001</v>
      </c>
      <c r="K308" s="354">
        <f>'[50]GFA &amp; Dep-MYT 5th Control'!$I$192</f>
        <v>0.332381284</v>
      </c>
      <c r="L308" s="354">
        <f t="shared" ca="1" si="244"/>
        <v>0</v>
      </c>
      <c r="M308" s="354">
        <f t="shared" ca="1" si="229"/>
        <v>14.195581840000001</v>
      </c>
      <c r="N308" s="354">
        <f t="shared" ref="N308:N311" ca="1" si="245">F308-J308</f>
        <v>3.3867994439999993</v>
      </c>
      <c r="O308" s="354">
        <f t="shared" ref="O308:O311" ca="1" si="246">I308-M308</f>
        <v>3.0544181599999991</v>
      </c>
    </row>
    <row r="309" spans="2:15" x14ac:dyDescent="0.25">
      <c r="B309" s="363"/>
      <c r="C309" s="336" t="s">
        <v>746</v>
      </c>
      <c r="D309" s="364"/>
      <c r="E309" s="357"/>
      <c r="F309" s="354">
        <f t="shared" ca="1" si="217"/>
        <v>52.218088124592619</v>
      </c>
      <c r="G309" s="354">
        <f>'[50]GFA &amp; Dep-MYT 5th Control'!$Q$37</f>
        <v>0.25357816228012942</v>
      </c>
      <c r="H309" s="354">
        <f t="shared" ca="1" si="244"/>
        <v>0</v>
      </c>
      <c r="I309" s="354">
        <f t="shared" ca="1" si="233"/>
        <v>52.471666286872747</v>
      </c>
      <c r="J309" s="354">
        <f t="shared" ca="1" si="219"/>
        <v>40.813218152701943</v>
      </c>
      <c r="K309" s="354">
        <f>'[50]GFA &amp; Dep-MYT 5th Control'!$I$193</f>
        <v>1.3526574865159418</v>
      </c>
      <c r="L309" s="354">
        <f t="shared" ca="1" si="244"/>
        <v>0</v>
      </c>
      <c r="M309" s="354">
        <f t="shared" ca="1" si="229"/>
        <v>42.165875639217887</v>
      </c>
      <c r="N309" s="354">
        <f t="shared" ca="1" si="245"/>
        <v>11.404869971890676</v>
      </c>
      <c r="O309" s="354">
        <f t="shared" ca="1" si="246"/>
        <v>10.30579064765486</v>
      </c>
    </row>
    <row r="310" spans="2:15" x14ac:dyDescent="0.25">
      <c r="B310" s="363"/>
      <c r="C310" s="336" t="s">
        <v>747</v>
      </c>
      <c r="D310" s="364"/>
      <c r="E310" s="357"/>
      <c r="F310" s="354">
        <f t="shared" ca="1" si="217"/>
        <v>0</v>
      </c>
      <c r="G310" s="354">
        <f t="shared" ref="G310:L311" ca="1" si="247">G627+G944</f>
        <v>0</v>
      </c>
      <c r="H310" s="354">
        <f t="shared" ca="1" si="247"/>
        <v>0</v>
      </c>
      <c r="I310" s="354">
        <f t="shared" ca="1" si="233"/>
        <v>0</v>
      </c>
      <c r="J310" s="354">
        <f t="shared" ca="1" si="219"/>
        <v>0</v>
      </c>
      <c r="K310" s="354">
        <f t="shared" ca="1" si="247"/>
        <v>0</v>
      </c>
      <c r="L310" s="354">
        <f t="shared" ca="1" si="247"/>
        <v>0</v>
      </c>
      <c r="M310" s="354">
        <f t="shared" ca="1" si="229"/>
        <v>0</v>
      </c>
      <c r="N310" s="354">
        <f t="shared" ca="1" si="245"/>
        <v>0</v>
      </c>
      <c r="O310" s="354">
        <f t="shared" ca="1" si="246"/>
        <v>0</v>
      </c>
    </row>
    <row r="311" spans="2:15" x14ac:dyDescent="0.25">
      <c r="B311" s="363"/>
      <c r="C311" s="336" t="s">
        <v>748</v>
      </c>
      <c r="D311" s="364"/>
      <c r="E311" s="357"/>
      <c r="F311" s="354">
        <f t="shared" ca="1" si="217"/>
        <v>0</v>
      </c>
      <c r="G311" s="354">
        <f t="shared" ca="1" si="247"/>
        <v>0</v>
      </c>
      <c r="H311" s="354">
        <f t="shared" ca="1" si="247"/>
        <v>0</v>
      </c>
      <c r="I311" s="354">
        <f t="shared" ca="1" si="233"/>
        <v>0</v>
      </c>
      <c r="J311" s="354">
        <f t="shared" ca="1" si="219"/>
        <v>0</v>
      </c>
      <c r="K311" s="354">
        <f t="shared" ca="1" si="247"/>
        <v>0</v>
      </c>
      <c r="L311" s="354">
        <f t="shared" ca="1" si="247"/>
        <v>0</v>
      </c>
      <c r="M311" s="354">
        <f t="shared" ca="1" si="229"/>
        <v>0</v>
      </c>
      <c r="N311" s="354">
        <f t="shared" ca="1" si="245"/>
        <v>0</v>
      </c>
      <c r="O311" s="354">
        <f t="shared" ca="1" si="246"/>
        <v>0</v>
      </c>
    </row>
    <row r="312" spans="2:15" x14ac:dyDescent="0.25">
      <c r="B312" s="363">
        <v>14</v>
      </c>
      <c r="C312" s="334" t="s">
        <v>749</v>
      </c>
      <c r="D312" s="364"/>
      <c r="E312" s="357"/>
      <c r="F312" s="354">
        <f t="shared" si="217"/>
        <v>0</v>
      </c>
      <c r="G312" s="354"/>
      <c r="H312" s="354"/>
      <c r="I312" s="354"/>
      <c r="J312" s="354">
        <f t="shared" si="219"/>
        <v>0</v>
      </c>
      <c r="K312" s="354"/>
      <c r="L312" s="354"/>
      <c r="M312" s="354"/>
      <c r="N312" s="354"/>
      <c r="O312" s="354"/>
    </row>
    <row r="313" spans="2:15" x14ac:dyDescent="0.25">
      <c r="B313" s="363"/>
      <c r="C313" s="336" t="s">
        <v>750</v>
      </c>
      <c r="D313" s="364"/>
      <c r="E313" s="357"/>
      <c r="F313" s="354">
        <f t="shared" ca="1" si="217"/>
        <v>0</v>
      </c>
      <c r="G313" s="354">
        <f t="shared" ref="G313:L316" ca="1" si="248">G630+G947</f>
        <v>0</v>
      </c>
      <c r="H313" s="354">
        <f t="shared" ca="1" si="248"/>
        <v>0</v>
      </c>
      <c r="I313" s="354">
        <f t="shared" ref="I313:I318" ca="1" si="249">F313+G313-H313</f>
        <v>0</v>
      </c>
      <c r="J313" s="354">
        <f t="shared" ca="1" si="219"/>
        <v>0</v>
      </c>
      <c r="K313" s="354">
        <f t="shared" ca="1" si="248"/>
        <v>0</v>
      </c>
      <c r="L313" s="354">
        <f t="shared" ca="1" si="248"/>
        <v>0</v>
      </c>
      <c r="M313" s="354">
        <f t="shared" ca="1" si="229"/>
        <v>0</v>
      </c>
      <c r="N313" s="354">
        <f ca="1">F313-J313</f>
        <v>0</v>
      </c>
      <c r="O313" s="354">
        <f ca="1">I313-M313</f>
        <v>0</v>
      </c>
    </row>
    <row r="314" spans="2:15" x14ac:dyDescent="0.25">
      <c r="B314" s="363"/>
      <c r="C314" s="336" t="s">
        <v>751</v>
      </c>
      <c r="D314" s="364"/>
      <c r="E314" s="357"/>
      <c r="F314" s="354">
        <f t="shared" ca="1" si="217"/>
        <v>0</v>
      </c>
      <c r="G314" s="354">
        <f t="shared" ca="1" si="248"/>
        <v>0</v>
      </c>
      <c r="H314" s="354">
        <f t="shared" ca="1" si="248"/>
        <v>0</v>
      </c>
      <c r="I314" s="354">
        <f t="shared" ca="1" si="249"/>
        <v>0</v>
      </c>
      <c r="J314" s="354">
        <f t="shared" ca="1" si="219"/>
        <v>0</v>
      </c>
      <c r="K314" s="354">
        <f t="shared" ca="1" si="248"/>
        <v>0</v>
      </c>
      <c r="L314" s="354">
        <f t="shared" ca="1" si="248"/>
        <v>0</v>
      </c>
      <c r="M314" s="354">
        <f t="shared" ca="1" si="229"/>
        <v>0</v>
      </c>
      <c r="N314" s="354">
        <f ca="1">F314-J314</f>
        <v>0</v>
      </c>
      <c r="O314" s="354">
        <f ca="1">I314-M314</f>
        <v>0</v>
      </c>
    </row>
    <row r="315" spans="2:15" x14ac:dyDescent="0.25">
      <c r="B315" s="363"/>
      <c r="C315" s="336" t="s">
        <v>752</v>
      </c>
      <c r="D315" s="364"/>
      <c r="E315" s="357"/>
      <c r="F315" s="354">
        <f t="shared" ca="1" si="217"/>
        <v>0</v>
      </c>
      <c r="G315" s="354">
        <f t="shared" ca="1" si="248"/>
        <v>0</v>
      </c>
      <c r="H315" s="354">
        <f t="shared" ca="1" si="248"/>
        <v>0</v>
      </c>
      <c r="I315" s="354">
        <f t="shared" ca="1" si="249"/>
        <v>0</v>
      </c>
      <c r="J315" s="354">
        <f t="shared" ca="1" si="219"/>
        <v>0</v>
      </c>
      <c r="K315" s="354">
        <f t="shared" ca="1" si="248"/>
        <v>0</v>
      </c>
      <c r="L315" s="354">
        <f t="shared" ca="1" si="248"/>
        <v>0</v>
      </c>
      <c r="M315" s="354">
        <f t="shared" ca="1" si="229"/>
        <v>0</v>
      </c>
      <c r="N315" s="354">
        <f t="shared" ref="N315:N318" ca="1" si="250">F315-J315</f>
        <v>0</v>
      </c>
      <c r="O315" s="354">
        <f t="shared" ref="O315:O318" ca="1" si="251">I315-M315</f>
        <v>0</v>
      </c>
    </row>
    <row r="316" spans="2:15" x14ac:dyDescent="0.25">
      <c r="B316" s="363">
        <v>15</v>
      </c>
      <c r="C316" s="334" t="s">
        <v>753</v>
      </c>
      <c r="D316" s="364"/>
      <c r="E316" s="357"/>
      <c r="F316" s="354">
        <f t="shared" ca="1" si="217"/>
        <v>252.16429795688006</v>
      </c>
      <c r="G316" s="354">
        <f>'[50]GFA &amp; Dep-MYT 5th Control'!$Q$40</f>
        <v>19.914670405244255</v>
      </c>
      <c r="H316" s="354">
        <f t="shared" ca="1" si="248"/>
        <v>0</v>
      </c>
      <c r="I316" s="354">
        <f t="shared" ca="1" si="249"/>
        <v>272.07896836212433</v>
      </c>
      <c r="J316" s="354">
        <f t="shared" ca="1" si="219"/>
        <v>199.16878191816852</v>
      </c>
      <c r="K316" s="354">
        <f>'[50]GFA &amp; Dep-MYT 5th Control'!$I$195</f>
        <v>13.203131548318646</v>
      </c>
      <c r="L316" s="354">
        <f t="shared" ca="1" si="248"/>
        <v>0</v>
      </c>
      <c r="M316" s="354">
        <f t="shared" ca="1" si="229"/>
        <v>212.37191346648717</v>
      </c>
      <c r="N316" s="354">
        <f t="shared" ca="1" si="250"/>
        <v>52.995516038711543</v>
      </c>
      <c r="O316" s="354">
        <f t="shared" ca="1" si="251"/>
        <v>59.707054895637157</v>
      </c>
    </row>
    <row r="317" spans="2:15" x14ac:dyDescent="0.25">
      <c r="B317" s="363">
        <v>16</v>
      </c>
      <c r="C317" s="334" t="s">
        <v>754</v>
      </c>
      <c r="D317" s="355"/>
      <c r="E317" s="357"/>
      <c r="F317" s="354">
        <f t="shared" ca="1" si="217"/>
        <v>70.8</v>
      </c>
      <c r="G317" s="354">
        <f t="shared" ref="G317:L318" ca="1" si="252">G634+G951</f>
        <v>0</v>
      </c>
      <c r="H317" s="354">
        <f t="shared" ca="1" si="252"/>
        <v>0</v>
      </c>
      <c r="I317" s="354">
        <f t="shared" ca="1" si="249"/>
        <v>70.8</v>
      </c>
      <c r="J317" s="354">
        <f t="shared" ca="1" si="219"/>
        <v>65.620047136999986</v>
      </c>
      <c r="K317" s="354">
        <f t="shared" ca="1" si="252"/>
        <v>0</v>
      </c>
      <c r="L317" s="354">
        <f t="shared" ca="1" si="252"/>
        <v>0</v>
      </c>
      <c r="M317" s="354">
        <f t="shared" ca="1" si="229"/>
        <v>65.620047136999986</v>
      </c>
      <c r="N317" s="354">
        <f t="shared" ca="1" si="250"/>
        <v>5.1799528630000111</v>
      </c>
      <c r="O317" s="354">
        <f t="shared" ca="1" si="251"/>
        <v>5.1799528630000111</v>
      </c>
    </row>
    <row r="318" spans="2:15" x14ac:dyDescent="0.25">
      <c r="B318" s="363">
        <v>17</v>
      </c>
      <c r="C318" s="334" t="s">
        <v>755</v>
      </c>
      <c r="D318" s="355"/>
      <c r="E318" s="74"/>
      <c r="F318" s="354">
        <f t="shared" ca="1" si="217"/>
        <v>0</v>
      </c>
      <c r="G318" s="354">
        <f t="shared" ca="1" si="252"/>
        <v>0</v>
      </c>
      <c r="H318" s="354">
        <f t="shared" ca="1" si="252"/>
        <v>0</v>
      </c>
      <c r="I318" s="354">
        <f t="shared" ca="1" si="249"/>
        <v>0</v>
      </c>
      <c r="J318" s="354">
        <f t="shared" ca="1" si="219"/>
        <v>4.4664681869999994</v>
      </c>
      <c r="K318" s="354">
        <f t="shared" ca="1" si="252"/>
        <v>0</v>
      </c>
      <c r="L318" s="354">
        <f t="shared" ca="1" si="252"/>
        <v>0</v>
      </c>
      <c r="M318" s="354">
        <f t="shared" ca="1" si="229"/>
        <v>4.4664681869999994</v>
      </c>
      <c r="N318" s="354">
        <f t="shared" ca="1" si="250"/>
        <v>-4.4664681869999994</v>
      </c>
      <c r="O318" s="354">
        <f t="shared" ca="1" si="251"/>
        <v>-4.4664681869999994</v>
      </c>
    </row>
    <row r="319" spans="2:15" ht="14.5" thickBot="1" x14ac:dyDescent="0.3">
      <c r="B319" s="365"/>
      <c r="C319" s="366" t="s">
        <v>90</v>
      </c>
      <c r="D319" s="366"/>
      <c r="E319" s="367"/>
      <c r="F319" s="369">
        <f ca="1">SUM(F279:F318)</f>
        <v>46693.772910570871</v>
      </c>
      <c r="G319" s="369">
        <f t="shared" ref="G319:O319" ca="1" si="253">SUM(G279:G318)</f>
        <v>7851.9982006762993</v>
      </c>
      <c r="H319" s="369">
        <f t="shared" ca="1" si="253"/>
        <v>0</v>
      </c>
      <c r="I319" s="369">
        <f t="shared" ca="1" si="253"/>
        <v>54545.771111247166</v>
      </c>
      <c r="J319" s="369">
        <f t="shared" ca="1" si="253"/>
        <v>16921.113882773025</v>
      </c>
      <c r="K319" s="369">
        <f t="shared" ca="1" si="253"/>
        <v>2309.0297728440919</v>
      </c>
      <c r="L319" s="369">
        <f t="shared" ca="1" si="253"/>
        <v>0</v>
      </c>
      <c r="M319" s="369">
        <f t="shared" ca="1" si="253"/>
        <v>19230.143655617114</v>
      </c>
      <c r="N319" s="369">
        <f t="shared" ca="1" si="253"/>
        <v>29772.659027797847</v>
      </c>
      <c r="O319" s="369">
        <f t="shared" ca="1" si="253"/>
        <v>35315.627455630049</v>
      </c>
    </row>
    <row r="321" spans="2:15" x14ac:dyDescent="0.25">
      <c r="B321" s="22" t="s">
        <v>757</v>
      </c>
      <c r="H321" s="25"/>
      <c r="I321" s="25"/>
    </row>
    <row r="322" spans="2:15" hidden="1" x14ac:dyDescent="0.25">
      <c r="K322" s="25"/>
      <c r="O322" s="22" t="s">
        <v>101</v>
      </c>
    </row>
    <row r="323" spans="2:15" hidden="1" x14ac:dyDescent="0.25">
      <c r="B323" s="1094" t="s">
        <v>104</v>
      </c>
      <c r="C323" s="1095"/>
      <c r="D323" s="1095"/>
      <c r="E323" s="1095"/>
      <c r="F323" s="1095"/>
      <c r="G323" s="1095"/>
      <c r="H323" s="1095"/>
      <c r="I323" s="1095"/>
      <c r="J323" s="1095"/>
      <c r="K323" s="1095"/>
      <c r="L323" s="1095"/>
      <c r="M323" s="1095"/>
      <c r="N323" s="1095"/>
      <c r="O323" s="1096"/>
    </row>
    <row r="324" spans="2:15" ht="14.25" hidden="1" customHeight="1" x14ac:dyDescent="0.25">
      <c r="B324" s="1079" t="s">
        <v>513</v>
      </c>
      <c r="C324" s="1080" t="s">
        <v>620</v>
      </c>
      <c r="D324" s="1082" t="s">
        <v>621</v>
      </c>
      <c r="E324" s="1082" t="s">
        <v>622</v>
      </c>
      <c r="F324" s="1082" t="s">
        <v>623</v>
      </c>
      <c r="G324" s="1082"/>
      <c r="H324" s="1082"/>
      <c r="I324" s="1082"/>
      <c r="J324" s="1082" t="s">
        <v>624</v>
      </c>
      <c r="K324" s="1082"/>
      <c r="L324" s="1082"/>
      <c r="M324" s="1082"/>
      <c r="N324" s="1082" t="s">
        <v>625</v>
      </c>
      <c r="O324" s="1083"/>
    </row>
    <row r="325" spans="2:15" ht="56.5" hidden="1" thickBot="1" x14ac:dyDescent="0.3">
      <c r="B325" s="1097"/>
      <c r="C325" s="1098"/>
      <c r="D325" s="1099"/>
      <c r="E325" s="1099"/>
      <c r="F325" s="342" t="s">
        <v>626</v>
      </c>
      <c r="G325" s="342" t="s">
        <v>627</v>
      </c>
      <c r="H325" s="342" t="s">
        <v>628</v>
      </c>
      <c r="I325" s="342" t="s">
        <v>629</v>
      </c>
      <c r="J325" s="342" t="s">
        <v>630</v>
      </c>
      <c r="K325" s="342" t="s">
        <v>627</v>
      </c>
      <c r="L325" s="342" t="s">
        <v>631</v>
      </c>
      <c r="M325" s="342" t="s">
        <v>632</v>
      </c>
      <c r="N325" s="342" t="s">
        <v>626</v>
      </c>
      <c r="O325" s="343" t="s">
        <v>629</v>
      </c>
    </row>
    <row r="326" spans="2:15" hidden="1" x14ac:dyDescent="0.25">
      <c r="B326" s="322">
        <v>1</v>
      </c>
      <c r="C326" s="323" t="s">
        <v>633</v>
      </c>
      <c r="D326" s="345"/>
      <c r="E326" s="346"/>
      <c r="F326" s="326">
        <f ca="1">90%*F9</f>
        <v>0</v>
      </c>
      <c r="G326" s="326">
        <f t="shared" ref="G326:M326" ca="1" si="254">90%*G9</f>
        <v>0</v>
      </c>
      <c r="H326" s="326">
        <f t="shared" ca="1" si="254"/>
        <v>0</v>
      </c>
      <c r="I326" s="326">
        <f t="shared" ca="1" si="254"/>
        <v>0</v>
      </c>
      <c r="J326" s="326">
        <f t="shared" ca="1" si="254"/>
        <v>0</v>
      </c>
      <c r="K326" s="326">
        <f t="shared" ca="1" si="254"/>
        <v>0</v>
      </c>
      <c r="L326" s="326">
        <f t="shared" ca="1" si="254"/>
        <v>0</v>
      </c>
      <c r="M326" s="326">
        <f t="shared" ca="1" si="254"/>
        <v>0</v>
      </c>
      <c r="N326" s="326">
        <f ca="1">F326-J326</f>
        <v>0</v>
      </c>
      <c r="O326" s="326">
        <f ca="1">I326-M326</f>
        <v>0</v>
      </c>
    </row>
    <row r="327" spans="2:15" hidden="1" x14ac:dyDescent="0.25">
      <c r="B327" s="322">
        <v>2</v>
      </c>
      <c r="C327" s="323" t="s">
        <v>718</v>
      </c>
      <c r="D327" s="371"/>
      <c r="E327" s="372"/>
      <c r="F327" s="326">
        <f t="shared" ref="F327:M342" ca="1" si="255">90%*F10</f>
        <v>0</v>
      </c>
      <c r="G327" s="326">
        <f t="shared" ca="1" si="255"/>
        <v>0</v>
      </c>
      <c r="H327" s="326">
        <f t="shared" ca="1" si="255"/>
        <v>0</v>
      </c>
      <c r="I327" s="326">
        <f t="shared" ca="1" si="255"/>
        <v>0</v>
      </c>
      <c r="J327" s="326">
        <f t="shared" ca="1" si="255"/>
        <v>0</v>
      </c>
      <c r="K327" s="326">
        <f t="shared" ca="1" si="255"/>
        <v>0</v>
      </c>
      <c r="L327" s="326">
        <f t="shared" ca="1" si="255"/>
        <v>0</v>
      </c>
      <c r="M327" s="326">
        <f t="shared" ca="1" si="255"/>
        <v>0</v>
      </c>
      <c r="N327" s="326">
        <f ca="1">F327-J327</f>
        <v>0</v>
      </c>
      <c r="O327" s="326">
        <f ca="1">I327-M327</f>
        <v>0</v>
      </c>
    </row>
    <row r="328" spans="2:15" hidden="1" x14ac:dyDescent="0.25">
      <c r="B328" s="322">
        <v>3</v>
      </c>
      <c r="C328" s="327" t="s">
        <v>719</v>
      </c>
      <c r="D328" s="324"/>
      <c r="E328" s="68"/>
      <c r="F328" s="326">
        <f t="shared" si="255"/>
        <v>0</v>
      </c>
      <c r="G328" s="326">
        <f t="shared" si="255"/>
        <v>0</v>
      </c>
      <c r="H328" s="326">
        <f t="shared" si="255"/>
        <v>0</v>
      </c>
      <c r="I328" s="326">
        <f t="shared" si="255"/>
        <v>0</v>
      </c>
      <c r="J328" s="326">
        <f t="shared" si="255"/>
        <v>0</v>
      </c>
      <c r="K328" s="326">
        <f t="shared" si="255"/>
        <v>0</v>
      </c>
      <c r="L328" s="326">
        <f t="shared" si="255"/>
        <v>0</v>
      </c>
      <c r="M328" s="326">
        <f t="shared" si="255"/>
        <v>0</v>
      </c>
      <c r="N328" s="326"/>
      <c r="O328" s="326"/>
    </row>
    <row r="329" spans="2:15" hidden="1" x14ac:dyDescent="0.25">
      <c r="B329" s="322"/>
      <c r="C329" s="328" t="s">
        <v>720</v>
      </c>
      <c r="D329" s="324"/>
      <c r="E329" s="68"/>
      <c r="F329" s="326">
        <f t="shared" ca="1" si="255"/>
        <v>0</v>
      </c>
      <c r="G329" s="326">
        <f t="shared" ca="1" si="255"/>
        <v>0</v>
      </c>
      <c r="H329" s="326">
        <f t="shared" ca="1" si="255"/>
        <v>0</v>
      </c>
      <c r="I329" s="326">
        <f t="shared" ca="1" si="255"/>
        <v>0</v>
      </c>
      <c r="J329" s="326">
        <f t="shared" ca="1" si="255"/>
        <v>0</v>
      </c>
      <c r="K329" s="326">
        <f t="shared" ca="1" si="255"/>
        <v>0</v>
      </c>
      <c r="L329" s="326">
        <f t="shared" ca="1" si="255"/>
        <v>0</v>
      </c>
      <c r="M329" s="326">
        <f t="shared" ca="1" si="255"/>
        <v>0</v>
      </c>
      <c r="N329" s="326">
        <f t="shared" ref="N329:O365" ca="1" si="256">F329-J329</f>
        <v>0</v>
      </c>
      <c r="O329" s="326">
        <f t="shared" ref="O329:O348" ca="1" si="257">I329-M329</f>
        <v>0</v>
      </c>
    </row>
    <row r="330" spans="2:15" hidden="1" x14ac:dyDescent="0.25">
      <c r="B330" s="322"/>
      <c r="C330" s="328" t="s">
        <v>721</v>
      </c>
      <c r="D330" s="324"/>
      <c r="E330" s="68"/>
      <c r="F330" s="326">
        <f t="shared" ca="1" si="255"/>
        <v>0</v>
      </c>
      <c r="G330" s="326">
        <f t="shared" ca="1" si="255"/>
        <v>0</v>
      </c>
      <c r="H330" s="326">
        <f t="shared" ca="1" si="255"/>
        <v>0</v>
      </c>
      <c r="I330" s="326">
        <f t="shared" ca="1" si="255"/>
        <v>0</v>
      </c>
      <c r="J330" s="326">
        <f t="shared" ca="1" si="255"/>
        <v>0</v>
      </c>
      <c r="K330" s="326">
        <f t="shared" ca="1" si="255"/>
        <v>0</v>
      </c>
      <c r="L330" s="326">
        <f t="shared" ca="1" si="255"/>
        <v>0</v>
      </c>
      <c r="M330" s="326">
        <f t="shared" ca="1" si="255"/>
        <v>0</v>
      </c>
      <c r="N330" s="326">
        <f t="shared" ca="1" si="256"/>
        <v>0</v>
      </c>
      <c r="O330" s="326">
        <f t="shared" ca="1" si="257"/>
        <v>0</v>
      </c>
    </row>
    <row r="331" spans="2:15" hidden="1" x14ac:dyDescent="0.25">
      <c r="B331" s="322"/>
      <c r="C331" s="328" t="s">
        <v>722</v>
      </c>
      <c r="D331" s="324"/>
      <c r="E331" s="68"/>
      <c r="F331" s="326">
        <f t="shared" ca="1" si="255"/>
        <v>0</v>
      </c>
      <c r="G331" s="326">
        <f t="shared" ca="1" si="255"/>
        <v>0</v>
      </c>
      <c r="H331" s="326">
        <f t="shared" ca="1" si="255"/>
        <v>0</v>
      </c>
      <c r="I331" s="326">
        <f t="shared" ca="1" si="255"/>
        <v>0</v>
      </c>
      <c r="J331" s="326">
        <f t="shared" ca="1" si="255"/>
        <v>0</v>
      </c>
      <c r="K331" s="326">
        <f t="shared" ca="1" si="255"/>
        <v>0</v>
      </c>
      <c r="L331" s="326">
        <f t="shared" ca="1" si="255"/>
        <v>0</v>
      </c>
      <c r="M331" s="326">
        <f t="shared" ca="1" si="255"/>
        <v>0</v>
      </c>
      <c r="N331" s="326">
        <f t="shared" ca="1" si="256"/>
        <v>0</v>
      </c>
      <c r="O331" s="326">
        <f t="shared" ca="1" si="257"/>
        <v>0</v>
      </c>
    </row>
    <row r="332" spans="2:15" hidden="1" x14ac:dyDescent="0.25">
      <c r="B332" s="322"/>
      <c r="C332" s="328" t="s">
        <v>723</v>
      </c>
      <c r="D332" s="324"/>
      <c r="E332" s="68"/>
      <c r="F332" s="326">
        <f t="shared" ca="1" si="255"/>
        <v>0</v>
      </c>
      <c r="G332" s="326">
        <f t="shared" ca="1" si="255"/>
        <v>0</v>
      </c>
      <c r="H332" s="326">
        <f t="shared" ca="1" si="255"/>
        <v>0</v>
      </c>
      <c r="I332" s="326">
        <f t="shared" ca="1" si="255"/>
        <v>0</v>
      </c>
      <c r="J332" s="326">
        <f t="shared" ca="1" si="255"/>
        <v>0</v>
      </c>
      <c r="K332" s="326">
        <f t="shared" ca="1" si="255"/>
        <v>0</v>
      </c>
      <c r="L332" s="326">
        <f t="shared" ca="1" si="255"/>
        <v>0</v>
      </c>
      <c r="M332" s="326">
        <f t="shared" ca="1" si="255"/>
        <v>0</v>
      </c>
      <c r="N332" s="326">
        <f t="shared" ca="1" si="256"/>
        <v>0</v>
      </c>
      <c r="O332" s="326">
        <f t="shared" ca="1" si="257"/>
        <v>0</v>
      </c>
    </row>
    <row r="333" spans="2:15" hidden="1" x14ac:dyDescent="0.25">
      <c r="B333" s="322">
        <v>4</v>
      </c>
      <c r="C333" s="323" t="s">
        <v>724</v>
      </c>
      <c r="D333" s="324"/>
      <c r="E333" s="68"/>
      <c r="F333" s="326">
        <f t="shared" si="255"/>
        <v>0</v>
      </c>
      <c r="G333" s="326">
        <f t="shared" si="255"/>
        <v>0</v>
      </c>
      <c r="H333" s="326">
        <f t="shared" si="255"/>
        <v>0</v>
      </c>
      <c r="I333" s="326">
        <f t="shared" si="255"/>
        <v>0</v>
      </c>
      <c r="J333" s="326">
        <f t="shared" si="255"/>
        <v>0</v>
      </c>
      <c r="K333" s="326">
        <f t="shared" si="255"/>
        <v>0</v>
      </c>
      <c r="L333" s="326">
        <f t="shared" si="255"/>
        <v>0</v>
      </c>
      <c r="M333" s="326">
        <f t="shared" si="255"/>
        <v>0</v>
      </c>
      <c r="N333" s="326"/>
      <c r="O333" s="326"/>
    </row>
    <row r="334" spans="2:15" hidden="1" x14ac:dyDescent="0.25">
      <c r="B334" s="322"/>
      <c r="C334" s="329" t="s">
        <v>725</v>
      </c>
      <c r="D334" s="324"/>
      <c r="E334" s="68"/>
      <c r="F334" s="326">
        <f t="shared" ca="1" si="255"/>
        <v>0</v>
      </c>
      <c r="G334" s="326">
        <f t="shared" ca="1" si="255"/>
        <v>0</v>
      </c>
      <c r="H334" s="326">
        <f t="shared" ca="1" si="255"/>
        <v>0</v>
      </c>
      <c r="I334" s="326">
        <f t="shared" ca="1" si="255"/>
        <v>0</v>
      </c>
      <c r="J334" s="326">
        <f t="shared" ca="1" si="255"/>
        <v>0</v>
      </c>
      <c r="K334" s="326">
        <f t="shared" ca="1" si="255"/>
        <v>0</v>
      </c>
      <c r="L334" s="326">
        <f t="shared" ca="1" si="255"/>
        <v>0</v>
      </c>
      <c r="M334" s="326">
        <f t="shared" ca="1" si="255"/>
        <v>0</v>
      </c>
      <c r="N334" s="326">
        <f t="shared" ca="1" si="256"/>
        <v>0</v>
      </c>
      <c r="O334" s="326">
        <f t="shared" ca="1" si="257"/>
        <v>0</v>
      </c>
    </row>
    <row r="335" spans="2:15" hidden="1" x14ac:dyDescent="0.25">
      <c r="B335" s="322"/>
      <c r="C335" s="323" t="s">
        <v>726</v>
      </c>
      <c r="D335" s="324"/>
      <c r="E335" s="68"/>
      <c r="F335" s="326">
        <f t="shared" si="255"/>
        <v>0</v>
      </c>
      <c r="G335" s="326">
        <f t="shared" si="255"/>
        <v>0</v>
      </c>
      <c r="H335" s="326">
        <f t="shared" si="255"/>
        <v>0</v>
      </c>
      <c r="I335" s="326">
        <f t="shared" si="255"/>
        <v>0</v>
      </c>
      <c r="J335" s="326">
        <f t="shared" si="255"/>
        <v>0</v>
      </c>
      <c r="K335" s="326">
        <f t="shared" si="255"/>
        <v>0</v>
      </c>
      <c r="L335" s="326">
        <f t="shared" si="255"/>
        <v>0</v>
      </c>
      <c r="M335" s="326">
        <f t="shared" si="255"/>
        <v>0</v>
      </c>
      <c r="N335" s="326"/>
      <c r="O335" s="326"/>
    </row>
    <row r="336" spans="2:15" hidden="1" x14ac:dyDescent="0.25">
      <c r="B336" s="322"/>
      <c r="C336" s="329" t="s">
        <v>727</v>
      </c>
      <c r="D336" s="324"/>
      <c r="E336" s="68"/>
      <c r="F336" s="326">
        <f t="shared" ca="1" si="255"/>
        <v>0</v>
      </c>
      <c r="G336" s="326">
        <f t="shared" ca="1" si="255"/>
        <v>0</v>
      </c>
      <c r="H336" s="326">
        <f t="shared" ca="1" si="255"/>
        <v>0</v>
      </c>
      <c r="I336" s="326">
        <f t="shared" ca="1" si="255"/>
        <v>0</v>
      </c>
      <c r="J336" s="326">
        <f t="shared" ca="1" si="255"/>
        <v>0</v>
      </c>
      <c r="K336" s="326">
        <f t="shared" ca="1" si="255"/>
        <v>0</v>
      </c>
      <c r="L336" s="326">
        <f t="shared" ca="1" si="255"/>
        <v>0</v>
      </c>
      <c r="M336" s="326">
        <f t="shared" ca="1" si="255"/>
        <v>0</v>
      </c>
      <c r="N336" s="326">
        <f t="shared" ca="1" si="256"/>
        <v>0</v>
      </c>
      <c r="O336" s="326">
        <f t="shared" ca="1" si="257"/>
        <v>0</v>
      </c>
    </row>
    <row r="337" spans="2:15" hidden="1" x14ac:dyDescent="0.25">
      <c r="B337" s="322"/>
      <c r="C337" s="329" t="s">
        <v>728</v>
      </c>
      <c r="D337" s="324"/>
      <c r="E337" s="68"/>
      <c r="F337" s="326">
        <f t="shared" ca="1" si="255"/>
        <v>0</v>
      </c>
      <c r="G337" s="326">
        <f t="shared" ca="1" si="255"/>
        <v>0</v>
      </c>
      <c r="H337" s="326">
        <f t="shared" ca="1" si="255"/>
        <v>0</v>
      </c>
      <c r="I337" s="326">
        <f t="shared" ca="1" si="255"/>
        <v>0</v>
      </c>
      <c r="J337" s="326">
        <f t="shared" ca="1" si="255"/>
        <v>0</v>
      </c>
      <c r="K337" s="326">
        <f t="shared" ca="1" si="255"/>
        <v>0</v>
      </c>
      <c r="L337" s="326">
        <f t="shared" ca="1" si="255"/>
        <v>0</v>
      </c>
      <c r="M337" s="326">
        <f t="shared" ca="1" si="255"/>
        <v>0</v>
      </c>
      <c r="N337" s="326">
        <f t="shared" ca="1" si="256"/>
        <v>0</v>
      </c>
      <c r="O337" s="326">
        <f t="shared" ca="1" si="257"/>
        <v>0</v>
      </c>
    </row>
    <row r="338" spans="2:15" hidden="1" x14ac:dyDescent="0.25">
      <c r="B338" s="322">
        <v>5</v>
      </c>
      <c r="C338" s="323" t="s">
        <v>729</v>
      </c>
      <c r="D338" s="324"/>
      <c r="E338" s="68"/>
      <c r="F338" s="326">
        <f t="shared" si="255"/>
        <v>0</v>
      </c>
      <c r="G338" s="326">
        <f t="shared" si="255"/>
        <v>0</v>
      </c>
      <c r="H338" s="326">
        <f t="shared" si="255"/>
        <v>0</v>
      </c>
      <c r="I338" s="326">
        <f t="shared" si="255"/>
        <v>0</v>
      </c>
      <c r="J338" s="326">
        <f t="shared" si="255"/>
        <v>0</v>
      </c>
      <c r="K338" s="326">
        <f t="shared" si="255"/>
        <v>0</v>
      </c>
      <c r="L338" s="326">
        <f t="shared" si="255"/>
        <v>0</v>
      </c>
      <c r="M338" s="326">
        <f t="shared" si="255"/>
        <v>0</v>
      </c>
      <c r="N338" s="326"/>
      <c r="O338" s="326"/>
    </row>
    <row r="339" spans="2:15" hidden="1" x14ac:dyDescent="0.25">
      <c r="B339" s="322"/>
      <c r="C339" s="329" t="s">
        <v>730</v>
      </c>
      <c r="D339" s="324"/>
      <c r="E339" s="68"/>
      <c r="F339" s="326">
        <f t="shared" ca="1" si="255"/>
        <v>0</v>
      </c>
      <c r="G339" s="326">
        <f t="shared" ca="1" si="255"/>
        <v>0</v>
      </c>
      <c r="H339" s="326">
        <f t="shared" ca="1" si="255"/>
        <v>0</v>
      </c>
      <c r="I339" s="326">
        <f t="shared" ca="1" si="255"/>
        <v>0</v>
      </c>
      <c r="J339" s="326">
        <f t="shared" ca="1" si="255"/>
        <v>0</v>
      </c>
      <c r="K339" s="326">
        <f t="shared" ca="1" si="255"/>
        <v>0</v>
      </c>
      <c r="L339" s="326">
        <f t="shared" ca="1" si="255"/>
        <v>0</v>
      </c>
      <c r="M339" s="326">
        <f t="shared" ca="1" si="255"/>
        <v>0</v>
      </c>
      <c r="N339" s="326">
        <f t="shared" ca="1" si="256"/>
        <v>0</v>
      </c>
      <c r="O339" s="326">
        <f t="shared" ca="1" si="257"/>
        <v>0</v>
      </c>
    </row>
    <row r="340" spans="2:15" hidden="1" x14ac:dyDescent="0.25">
      <c r="B340" s="322"/>
      <c r="C340" s="329" t="s">
        <v>731</v>
      </c>
      <c r="D340" s="324"/>
      <c r="E340" s="68"/>
      <c r="F340" s="326">
        <f t="shared" ca="1" si="255"/>
        <v>0</v>
      </c>
      <c r="G340" s="326">
        <f t="shared" ca="1" si="255"/>
        <v>0</v>
      </c>
      <c r="H340" s="326">
        <f t="shared" ca="1" si="255"/>
        <v>0</v>
      </c>
      <c r="I340" s="326">
        <f t="shared" ca="1" si="255"/>
        <v>0</v>
      </c>
      <c r="J340" s="326">
        <f t="shared" ca="1" si="255"/>
        <v>0</v>
      </c>
      <c r="K340" s="326">
        <f t="shared" ca="1" si="255"/>
        <v>0</v>
      </c>
      <c r="L340" s="326">
        <f t="shared" ca="1" si="255"/>
        <v>0</v>
      </c>
      <c r="M340" s="326">
        <f t="shared" ca="1" si="255"/>
        <v>0</v>
      </c>
      <c r="N340" s="326">
        <f t="shared" ca="1" si="256"/>
        <v>0</v>
      </c>
      <c r="O340" s="326">
        <f t="shared" ca="1" si="257"/>
        <v>0</v>
      </c>
    </row>
    <row r="341" spans="2:15" hidden="1" x14ac:dyDescent="0.25">
      <c r="B341" s="322"/>
      <c r="C341" s="329" t="s">
        <v>732</v>
      </c>
      <c r="D341" s="324"/>
      <c r="E341" s="68"/>
      <c r="F341" s="326">
        <f t="shared" ca="1" si="255"/>
        <v>0</v>
      </c>
      <c r="G341" s="326">
        <f t="shared" ca="1" si="255"/>
        <v>0</v>
      </c>
      <c r="H341" s="326">
        <f t="shared" ca="1" si="255"/>
        <v>0</v>
      </c>
      <c r="I341" s="326">
        <f t="shared" ca="1" si="255"/>
        <v>0</v>
      </c>
      <c r="J341" s="326">
        <f t="shared" ca="1" si="255"/>
        <v>0</v>
      </c>
      <c r="K341" s="326">
        <f t="shared" ca="1" si="255"/>
        <v>0</v>
      </c>
      <c r="L341" s="326">
        <f t="shared" ca="1" si="255"/>
        <v>0</v>
      </c>
      <c r="M341" s="326">
        <f t="shared" ca="1" si="255"/>
        <v>0</v>
      </c>
      <c r="N341" s="326">
        <f t="shared" ca="1" si="256"/>
        <v>0</v>
      </c>
      <c r="O341" s="326">
        <f t="shared" ca="1" si="257"/>
        <v>0</v>
      </c>
    </row>
    <row r="342" spans="2:15" hidden="1" x14ac:dyDescent="0.25">
      <c r="B342" s="322"/>
      <c r="C342" s="329" t="s">
        <v>733</v>
      </c>
      <c r="D342" s="324"/>
      <c r="E342" s="68"/>
      <c r="F342" s="326">
        <f t="shared" ca="1" si="255"/>
        <v>0</v>
      </c>
      <c r="G342" s="326">
        <f t="shared" ca="1" si="255"/>
        <v>0</v>
      </c>
      <c r="H342" s="326">
        <f t="shared" ca="1" si="255"/>
        <v>0</v>
      </c>
      <c r="I342" s="326">
        <f t="shared" ca="1" si="255"/>
        <v>0</v>
      </c>
      <c r="J342" s="326">
        <f t="shared" ca="1" si="255"/>
        <v>0</v>
      </c>
      <c r="K342" s="326">
        <f t="shared" ca="1" si="255"/>
        <v>0</v>
      </c>
      <c r="L342" s="326">
        <f t="shared" ca="1" si="255"/>
        <v>0</v>
      </c>
      <c r="M342" s="326">
        <f t="shared" ca="1" si="255"/>
        <v>0</v>
      </c>
      <c r="N342" s="326">
        <f t="shared" ca="1" si="256"/>
        <v>0</v>
      </c>
      <c r="O342" s="326">
        <f t="shared" ca="1" si="257"/>
        <v>0</v>
      </c>
    </row>
    <row r="343" spans="2:15" hidden="1" x14ac:dyDescent="0.25">
      <c r="B343" s="322">
        <v>6</v>
      </c>
      <c r="C343" s="323" t="s">
        <v>734</v>
      </c>
      <c r="D343" s="324"/>
      <c r="E343" s="68"/>
      <c r="F343" s="326">
        <f t="shared" ref="F343:M358" ca="1" si="258">90%*F26</f>
        <v>0</v>
      </c>
      <c r="G343" s="326">
        <f t="shared" ca="1" si="258"/>
        <v>0</v>
      </c>
      <c r="H343" s="326">
        <f t="shared" ca="1" si="258"/>
        <v>0</v>
      </c>
      <c r="I343" s="326">
        <f t="shared" ca="1" si="258"/>
        <v>0</v>
      </c>
      <c r="J343" s="326">
        <f t="shared" ca="1" si="258"/>
        <v>0</v>
      </c>
      <c r="K343" s="326">
        <f t="shared" ca="1" si="258"/>
        <v>0</v>
      </c>
      <c r="L343" s="326">
        <f t="shared" ca="1" si="258"/>
        <v>0</v>
      </c>
      <c r="M343" s="326">
        <f t="shared" ca="1" si="258"/>
        <v>0</v>
      </c>
      <c r="N343" s="326">
        <f t="shared" ca="1" si="256"/>
        <v>0</v>
      </c>
      <c r="O343" s="326">
        <f t="shared" ca="1" si="257"/>
        <v>0</v>
      </c>
    </row>
    <row r="344" spans="2:15" hidden="1" x14ac:dyDescent="0.25">
      <c r="B344" s="322">
        <v>7</v>
      </c>
      <c r="C344" s="323" t="s">
        <v>735</v>
      </c>
      <c r="D344" s="324"/>
      <c r="E344" s="68"/>
      <c r="F344" s="326">
        <f t="shared" ca="1" si="258"/>
        <v>0</v>
      </c>
      <c r="G344" s="326">
        <f t="shared" ca="1" si="258"/>
        <v>0</v>
      </c>
      <c r="H344" s="326">
        <f t="shared" ca="1" si="258"/>
        <v>0</v>
      </c>
      <c r="I344" s="326">
        <f t="shared" ca="1" si="258"/>
        <v>0</v>
      </c>
      <c r="J344" s="326">
        <f t="shared" ca="1" si="258"/>
        <v>0</v>
      </c>
      <c r="K344" s="326">
        <f t="shared" ca="1" si="258"/>
        <v>0</v>
      </c>
      <c r="L344" s="326">
        <f t="shared" ca="1" si="258"/>
        <v>0</v>
      </c>
      <c r="M344" s="326">
        <f t="shared" ca="1" si="258"/>
        <v>0</v>
      </c>
      <c r="N344" s="326">
        <f t="shared" ca="1" si="256"/>
        <v>0</v>
      </c>
      <c r="O344" s="326">
        <f t="shared" ca="1" si="257"/>
        <v>0</v>
      </c>
    </row>
    <row r="345" spans="2:15" hidden="1" x14ac:dyDescent="0.25">
      <c r="B345" s="322">
        <v>8</v>
      </c>
      <c r="C345" s="323" t="s">
        <v>736</v>
      </c>
      <c r="D345" s="324"/>
      <c r="E345" s="68"/>
      <c r="F345" s="326">
        <f t="shared" si="258"/>
        <v>0</v>
      </c>
      <c r="G345" s="326">
        <f t="shared" si="258"/>
        <v>0</v>
      </c>
      <c r="H345" s="326">
        <f t="shared" si="258"/>
        <v>0</v>
      </c>
      <c r="I345" s="326">
        <f t="shared" si="258"/>
        <v>0</v>
      </c>
      <c r="J345" s="326">
        <f t="shared" si="258"/>
        <v>0</v>
      </c>
      <c r="K345" s="326">
        <f t="shared" si="258"/>
        <v>0</v>
      </c>
      <c r="L345" s="326">
        <f t="shared" si="258"/>
        <v>0</v>
      </c>
      <c r="M345" s="326">
        <f t="shared" si="258"/>
        <v>0</v>
      </c>
      <c r="N345" s="326"/>
      <c r="O345" s="326"/>
    </row>
    <row r="346" spans="2:15" hidden="1" x14ac:dyDescent="0.25">
      <c r="B346" s="322"/>
      <c r="C346" s="329" t="s">
        <v>737</v>
      </c>
      <c r="D346" s="324"/>
      <c r="E346" s="68"/>
      <c r="F346" s="326">
        <f t="shared" ca="1" si="258"/>
        <v>0</v>
      </c>
      <c r="G346" s="326">
        <f t="shared" ca="1" si="258"/>
        <v>0</v>
      </c>
      <c r="H346" s="326">
        <f t="shared" ca="1" si="258"/>
        <v>0</v>
      </c>
      <c r="I346" s="326">
        <f t="shared" ca="1" si="258"/>
        <v>0</v>
      </c>
      <c r="J346" s="326">
        <f t="shared" ca="1" si="258"/>
        <v>0</v>
      </c>
      <c r="K346" s="326">
        <f t="shared" ca="1" si="258"/>
        <v>0</v>
      </c>
      <c r="L346" s="326">
        <f t="shared" ca="1" si="258"/>
        <v>0</v>
      </c>
      <c r="M346" s="326">
        <f t="shared" ca="1" si="258"/>
        <v>0</v>
      </c>
      <c r="N346" s="326">
        <f t="shared" ca="1" si="256"/>
        <v>0</v>
      </c>
      <c r="O346" s="326">
        <f t="shared" ca="1" si="257"/>
        <v>0</v>
      </c>
    </row>
    <row r="347" spans="2:15" hidden="1" x14ac:dyDescent="0.25">
      <c r="B347" s="322"/>
      <c r="C347" s="329" t="s">
        <v>756</v>
      </c>
      <c r="D347" s="324"/>
      <c r="E347" s="68"/>
      <c r="F347" s="326">
        <f t="shared" ca="1" si="258"/>
        <v>0</v>
      </c>
      <c r="G347" s="326">
        <f t="shared" ca="1" si="258"/>
        <v>0</v>
      </c>
      <c r="H347" s="326">
        <f t="shared" ca="1" si="258"/>
        <v>0</v>
      </c>
      <c r="I347" s="326">
        <f t="shared" ca="1" si="258"/>
        <v>0</v>
      </c>
      <c r="J347" s="326">
        <f t="shared" ca="1" si="258"/>
        <v>0</v>
      </c>
      <c r="K347" s="326">
        <f t="shared" ca="1" si="258"/>
        <v>0</v>
      </c>
      <c r="L347" s="326">
        <f t="shared" ca="1" si="258"/>
        <v>0</v>
      </c>
      <c r="M347" s="326">
        <f t="shared" ca="1" si="258"/>
        <v>0</v>
      </c>
      <c r="N347" s="326">
        <f t="shared" ca="1" si="256"/>
        <v>0</v>
      </c>
      <c r="O347" s="326">
        <f t="shared" ca="1" si="257"/>
        <v>0</v>
      </c>
    </row>
    <row r="348" spans="2:15" ht="28" hidden="1" x14ac:dyDescent="0.25">
      <c r="B348" s="331">
        <v>9</v>
      </c>
      <c r="C348" s="332" t="s">
        <v>739</v>
      </c>
      <c r="D348" s="324"/>
      <c r="E348" s="68"/>
      <c r="F348" s="326">
        <f t="shared" ca="1" si="258"/>
        <v>0</v>
      </c>
      <c r="G348" s="326">
        <f t="shared" ca="1" si="258"/>
        <v>0</v>
      </c>
      <c r="H348" s="326">
        <f t="shared" ca="1" si="258"/>
        <v>0</v>
      </c>
      <c r="I348" s="326">
        <f t="shared" ca="1" si="258"/>
        <v>0</v>
      </c>
      <c r="J348" s="326">
        <f t="shared" ca="1" si="258"/>
        <v>0</v>
      </c>
      <c r="K348" s="326">
        <f t="shared" ca="1" si="258"/>
        <v>0</v>
      </c>
      <c r="L348" s="326">
        <f t="shared" ca="1" si="258"/>
        <v>0</v>
      </c>
      <c r="M348" s="326">
        <f t="shared" ca="1" si="258"/>
        <v>0</v>
      </c>
      <c r="N348" s="326">
        <f t="shared" ca="1" si="256"/>
        <v>0</v>
      </c>
      <c r="O348" s="326">
        <f t="shared" ca="1" si="257"/>
        <v>0</v>
      </c>
    </row>
    <row r="349" spans="2:15" hidden="1" x14ac:dyDescent="0.25">
      <c r="B349" s="333">
        <v>10</v>
      </c>
      <c r="C349" s="334" t="s">
        <v>740</v>
      </c>
      <c r="D349" s="335"/>
      <c r="E349" s="68"/>
      <c r="F349" s="326">
        <f t="shared" ca="1" si="258"/>
        <v>0</v>
      </c>
      <c r="G349" s="326">
        <f t="shared" ca="1" si="258"/>
        <v>0</v>
      </c>
      <c r="H349" s="326">
        <f t="shared" ca="1" si="258"/>
        <v>0</v>
      </c>
      <c r="I349" s="326">
        <f t="shared" ca="1" si="258"/>
        <v>0</v>
      </c>
      <c r="J349" s="326">
        <f t="shared" ca="1" si="258"/>
        <v>0</v>
      </c>
      <c r="K349" s="326">
        <f t="shared" ca="1" si="258"/>
        <v>0</v>
      </c>
      <c r="L349" s="326">
        <f t="shared" ca="1" si="258"/>
        <v>0</v>
      </c>
      <c r="M349" s="326">
        <f t="shared" ca="1" si="258"/>
        <v>0</v>
      </c>
      <c r="N349" s="326">
        <f t="shared" ca="1" si="256"/>
        <v>0</v>
      </c>
      <c r="O349" s="326">
        <f t="shared" ca="1" si="256"/>
        <v>0</v>
      </c>
    </row>
    <row r="350" spans="2:15" hidden="1" x14ac:dyDescent="0.25">
      <c r="B350" s="333">
        <v>11</v>
      </c>
      <c r="C350" s="334" t="s">
        <v>741</v>
      </c>
      <c r="D350" s="335"/>
      <c r="E350" s="68"/>
      <c r="F350" s="326">
        <f t="shared" ca="1" si="258"/>
        <v>0</v>
      </c>
      <c r="G350" s="326">
        <f t="shared" ca="1" si="258"/>
        <v>0</v>
      </c>
      <c r="H350" s="326">
        <f t="shared" ca="1" si="258"/>
        <v>0</v>
      </c>
      <c r="I350" s="326">
        <f t="shared" ca="1" si="258"/>
        <v>0</v>
      </c>
      <c r="J350" s="326">
        <f t="shared" ca="1" si="258"/>
        <v>0</v>
      </c>
      <c r="K350" s="326">
        <f t="shared" ca="1" si="258"/>
        <v>0</v>
      </c>
      <c r="L350" s="326">
        <f t="shared" ca="1" si="258"/>
        <v>0</v>
      </c>
      <c r="M350" s="326">
        <f t="shared" ca="1" si="258"/>
        <v>0</v>
      </c>
      <c r="N350" s="326">
        <f t="shared" ca="1" si="256"/>
        <v>0</v>
      </c>
      <c r="O350" s="326">
        <f t="shared" ca="1" si="256"/>
        <v>0</v>
      </c>
    </row>
    <row r="351" spans="2:15" hidden="1" x14ac:dyDescent="0.25">
      <c r="B351" s="333">
        <v>12</v>
      </c>
      <c r="C351" s="334" t="s">
        <v>742</v>
      </c>
      <c r="D351" s="335"/>
      <c r="E351" s="68"/>
      <c r="F351" s="326">
        <f t="shared" si="258"/>
        <v>0</v>
      </c>
      <c r="G351" s="326">
        <f t="shared" si="258"/>
        <v>0</v>
      </c>
      <c r="H351" s="326">
        <f t="shared" si="258"/>
        <v>0</v>
      </c>
      <c r="I351" s="326">
        <f t="shared" si="258"/>
        <v>0</v>
      </c>
      <c r="J351" s="326">
        <f t="shared" si="258"/>
        <v>0</v>
      </c>
      <c r="K351" s="326">
        <f t="shared" si="258"/>
        <v>0</v>
      </c>
      <c r="L351" s="326">
        <f t="shared" si="258"/>
        <v>0</v>
      </c>
      <c r="M351" s="326">
        <f t="shared" si="258"/>
        <v>0</v>
      </c>
      <c r="N351" s="326"/>
      <c r="O351" s="326"/>
    </row>
    <row r="352" spans="2:15" hidden="1" x14ac:dyDescent="0.25">
      <c r="B352" s="333"/>
      <c r="C352" s="336" t="s">
        <v>743</v>
      </c>
      <c r="D352" s="335"/>
      <c r="E352" s="68"/>
      <c r="F352" s="326">
        <f t="shared" ca="1" si="258"/>
        <v>0</v>
      </c>
      <c r="G352" s="326">
        <f t="shared" ca="1" si="258"/>
        <v>0</v>
      </c>
      <c r="H352" s="326">
        <f t="shared" ca="1" si="258"/>
        <v>0</v>
      </c>
      <c r="I352" s="326">
        <f t="shared" ca="1" si="258"/>
        <v>0</v>
      </c>
      <c r="J352" s="326">
        <f t="shared" ca="1" si="258"/>
        <v>0</v>
      </c>
      <c r="K352" s="326">
        <f t="shared" ca="1" si="258"/>
        <v>0</v>
      </c>
      <c r="L352" s="326">
        <f t="shared" ca="1" si="258"/>
        <v>0</v>
      </c>
      <c r="M352" s="326">
        <f t="shared" ca="1" si="258"/>
        <v>0</v>
      </c>
      <c r="N352" s="326">
        <f t="shared" ca="1" si="256"/>
        <v>0</v>
      </c>
      <c r="O352" s="326">
        <f t="shared" ca="1" si="256"/>
        <v>0</v>
      </c>
    </row>
    <row r="353" spans="2:15" hidden="1" x14ac:dyDescent="0.25">
      <c r="B353" s="333"/>
      <c r="C353" s="336" t="s">
        <v>744</v>
      </c>
      <c r="D353" s="335"/>
      <c r="E353" s="68"/>
      <c r="F353" s="326">
        <f t="shared" ca="1" si="258"/>
        <v>0</v>
      </c>
      <c r="G353" s="326">
        <f t="shared" ca="1" si="258"/>
        <v>0</v>
      </c>
      <c r="H353" s="326">
        <f t="shared" ca="1" si="258"/>
        <v>0</v>
      </c>
      <c r="I353" s="326">
        <f t="shared" ca="1" si="258"/>
        <v>0</v>
      </c>
      <c r="J353" s="326">
        <f t="shared" ca="1" si="258"/>
        <v>0</v>
      </c>
      <c r="K353" s="326">
        <f t="shared" ca="1" si="258"/>
        <v>0</v>
      </c>
      <c r="L353" s="326">
        <f t="shared" ca="1" si="258"/>
        <v>0</v>
      </c>
      <c r="M353" s="326">
        <f t="shared" ca="1" si="258"/>
        <v>0</v>
      </c>
      <c r="N353" s="326">
        <f t="shared" ca="1" si="256"/>
        <v>0</v>
      </c>
      <c r="O353" s="326">
        <f t="shared" ca="1" si="256"/>
        <v>0</v>
      </c>
    </row>
    <row r="354" spans="2:15" hidden="1" x14ac:dyDescent="0.25">
      <c r="B354" s="333">
        <v>13</v>
      </c>
      <c r="C354" s="336"/>
      <c r="D354" s="335"/>
      <c r="E354" s="68"/>
      <c r="F354" s="326">
        <f t="shared" si="258"/>
        <v>0</v>
      </c>
      <c r="G354" s="326">
        <f t="shared" si="258"/>
        <v>0</v>
      </c>
      <c r="H354" s="326">
        <f t="shared" si="258"/>
        <v>0</v>
      </c>
      <c r="I354" s="326">
        <f t="shared" si="258"/>
        <v>0</v>
      </c>
      <c r="J354" s="326">
        <f t="shared" si="258"/>
        <v>0</v>
      </c>
      <c r="K354" s="326">
        <f t="shared" si="258"/>
        <v>0</v>
      </c>
      <c r="L354" s="326">
        <f t="shared" si="258"/>
        <v>0</v>
      </c>
      <c r="M354" s="326">
        <f t="shared" si="258"/>
        <v>0</v>
      </c>
      <c r="N354" s="326"/>
      <c r="O354" s="326"/>
    </row>
    <row r="355" spans="2:15" hidden="1" x14ac:dyDescent="0.25">
      <c r="B355" s="333"/>
      <c r="C355" s="336" t="s">
        <v>745</v>
      </c>
      <c r="D355" s="335"/>
      <c r="E355" s="68"/>
      <c r="F355" s="326">
        <f t="shared" ca="1" si="258"/>
        <v>0</v>
      </c>
      <c r="G355" s="326">
        <f t="shared" ca="1" si="258"/>
        <v>0</v>
      </c>
      <c r="H355" s="326">
        <f t="shared" ca="1" si="258"/>
        <v>0</v>
      </c>
      <c r="I355" s="326">
        <f t="shared" ca="1" si="258"/>
        <v>0</v>
      </c>
      <c r="J355" s="326">
        <f t="shared" ca="1" si="258"/>
        <v>0</v>
      </c>
      <c r="K355" s="326">
        <f t="shared" ca="1" si="258"/>
        <v>0</v>
      </c>
      <c r="L355" s="326">
        <f t="shared" ca="1" si="258"/>
        <v>0</v>
      </c>
      <c r="M355" s="326">
        <f t="shared" ca="1" si="258"/>
        <v>0</v>
      </c>
      <c r="N355" s="326">
        <f t="shared" ca="1" si="256"/>
        <v>0</v>
      </c>
      <c r="O355" s="326">
        <f t="shared" ca="1" si="256"/>
        <v>0</v>
      </c>
    </row>
    <row r="356" spans="2:15" hidden="1" x14ac:dyDescent="0.25">
      <c r="B356" s="333"/>
      <c r="C356" s="336" t="s">
        <v>746</v>
      </c>
      <c r="D356" s="335"/>
      <c r="E356" s="68"/>
      <c r="F356" s="326">
        <f t="shared" ca="1" si="258"/>
        <v>0</v>
      </c>
      <c r="G356" s="326">
        <f t="shared" ca="1" si="258"/>
        <v>0</v>
      </c>
      <c r="H356" s="326">
        <f t="shared" ca="1" si="258"/>
        <v>0</v>
      </c>
      <c r="I356" s="326">
        <f t="shared" ca="1" si="258"/>
        <v>0</v>
      </c>
      <c r="J356" s="326">
        <f t="shared" ca="1" si="258"/>
        <v>0</v>
      </c>
      <c r="K356" s="326">
        <f t="shared" ca="1" si="258"/>
        <v>0</v>
      </c>
      <c r="L356" s="326">
        <f t="shared" ca="1" si="258"/>
        <v>0</v>
      </c>
      <c r="M356" s="326">
        <f t="shared" ca="1" si="258"/>
        <v>0</v>
      </c>
      <c r="N356" s="326">
        <f t="shared" ca="1" si="256"/>
        <v>0</v>
      </c>
      <c r="O356" s="326">
        <f t="shared" ca="1" si="256"/>
        <v>0</v>
      </c>
    </row>
    <row r="357" spans="2:15" hidden="1" x14ac:dyDescent="0.25">
      <c r="B357" s="333"/>
      <c r="C357" s="336" t="s">
        <v>747</v>
      </c>
      <c r="D357" s="335"/>
      <c r="E357" s="68"/>
      <c r="F357" s="326">
        <f t="shared" ca="1" si="258"/>
        <v>0</v>
      </c>
      <c r="G357" s="326">
        <f t="shared" ca="1" si="258"/>
        <v>0</v>
      </c>
      <c r="H357" s="326">
        <f t="shared" ca="1" si="258"/>
        <v>0</v>
      </c>
      <c r="I357" s="326">
        <f t="shared" ca="1" si="258"/>
        <v>0</v>
      </c>
      <c r="J357" s="326">
        <f t="shared" ca="1" si="258"/>
        <v>0</v>
      </c>
      <c r="K357" s="326">
        <f t="shared" ca="1" si="258"/>
        <v>0</v>
      </c>
      <c r="L357" s="326">
        <f t="shared" ca="1" si="258"/>
        <v>0</v>
      </c>
      <c r="M357" s="326">
        <f t="shared" ca="1" si="258"/>
        <v>0</v>
      </c>
      <c r="N357" s="326">
        <f t="shared" ca="1" si="256"/>
        <v>0</v>
      </c>
      <c r="O357" s="326">
        <f t="shared" ca="1" si="256"/>
        <v>0</v>
      </c>
    </row>
    <row r="358" spans="2:15" hidden="1" x14ac:dyDescent="0.25">
      <c r="B358" s="333"/>
      <c r="C358" s="336" t="s">
        <v>748</v>
      </c>
      <c r="D358" s="335"/>
      <c r="E358" s="68"/>
      <c r="F358" s="326">
        <f t="shared" ca="1" si="258"/>
        <v>0</v>
      </c>
      <c r="G358" s="326">
        <f t="shared" ca="1" si="258"/>
        <v>0</v>
      </c>
      <c r="H358" s="326">
        <f t="shared" ca="1" si="258"/>
        <v>0</v>
      </c>
      <c r="I358" s="326">
        <f t="shared" ca="1" si="258"/>
        <v>0</v>
      </c>
      <c r="J358" s="326">
        <f t="shared" ca="1" si="258"/>
        <v>0</v>
      </c>
      <c r="K358" s="326">
        <f t="shared" ca="1" si="258"/>
        <v>0</v>
      </c>
      <c r="L358" s="326">
        <f t="shared" ca="1" si="258"/>
        <v>0</v>
      </c>
      <c r="M358" s="326">
        <f t="shared" ca="1" si="258"/>
        <v>0</v>
      </c>
      <c r="N358" s="326">
        <f t="shared" ca="1" si="256"/>
        <v>0</v>
      </c>
      <c r="O358" s="326">
        <f t="shared" ca="1" si="256"/>
        <v>0</v>
      </c>
    </row>
    <row r="359" spans="2:15" hidden="1" x14ac:dyDescent="0.25">
      <c r="B359" s="333">
        <v>14</v>
      </c>
      <c r="C359" s="334" t="s">
        <v>749</v>
      </c>
      <c r="D359" s="335"/>
      <c r="E359" s="68"/>
      <c r="F359" s="326">
        <f t="shared" ref="F359:M365" si="259">90%*F42</f>
        <v>0</v>
      </c>
      <c r="G359" s="326">
        <f t="shared" si="259"/>
        <v>0</v>
      </c>
      <c r="H359" s="326">
        <f t="shared" si="259"/>
        <v>0</v>
      </c>
      <c r="I359" s="326">
        <f t="shared" si="259"/>
        <v>0</v>
      </c>
      <c r="J359" s="326">
        <f t="shared" si="259"/>
        <v>0</v>
      </c>
      <c r="K359" s="326">
        <f t="shared" si="259"/>
        <v>0</v>
      </c>
      <c r="L359" s="326">
        <f t="shared" si="259"/>
        <v>0</v>
      </c>
      <c r="M359" s="326">
        <f t="shared" si="259"/>
        <v>0</v>
      </c>
      <c r="N359" s="326"/>
      <c r="O359" s="326"/>
    </row>
    <row r="360" spans="2:15" hidden="1" x14ac:dyDescent="0.25">
      <c r="B360" s="333"/>
      <c r="C360" s="336" t="s">
        <v>750</v>
      </c>
      <c r="D360" s="335"/>
      <c r="E360" s="68"/>
      <c r="F360" s="326">
        <f t="shared" ca="1" si="259"/>
        <v>0</v>
      </c>
      <c r="G360" s="326">
        <f t="shared" ca="1" si="259"/>
        <v>0</v>
      </c>
      <c r="H360" s="326">
        <f t="shared" ca="1" si="259"/>
        <v>0</v>
      </c>
      <c r="I360" s="326">
        <f t="shared" ca="1" si="259"/>
        <v>0</v>
      </c>
      <c r="J360" s="326">
        <f t="shared" ca="1" si="259"/>
        <v>0</v>
      </c>
      <c r="K360" s="326">
        <f t="shared" ca="1" si="259"/>
        <v>0</v>
      </c>
      <c r="L360" s="326">
        <f t="shared" ca="1" si="259"/>
        <v>0</v>
      </c>
      <c r="M360" s="326">
        <f t="shared" ca="1" si="259"/>
        <v>0</v>
      </c>
      <c r="N360" s="326">
        <f t="shared" ca="1" si="256"/>
        <v>0</v>
      </c>
      <c r="O360" s="326">
        <f t="shared" ca="1" si="256"/>
        <v>0</v>
      </c>
    </row>
    <row r="361" spans="2:15" hidden="1" x14ac:dyDescent="0.25">
      <c r="B361" s="333"/>
      <c r="C361" s="336" t="s">
        <v>751</v>
      </c>
      <c r="D361" s="335"/>
      <c r="E361" s="68"/>
      <c r="F361" s="326">
        <f t="shared" ca="1" si="259"/>
        <v>0</v>
      </c>
      <c r="G361" s="326">
        <f t="shared" ca="1" si="259"/>
        <v>0</v>
      </c>
      <c r="H361" s="326">
        <f t="shared" ca="1" si="259"/>
        <v>0</v>
      </c>
      <c r="I361" s="326">
        <f t="shared" ca="1" si="259"/>
        <v>0</v>
      </c>
      <c r="J361" s="326">
        <f t="shared" ca="1" si="259"/>
        <v>0</v>
      </c>
      <c r="K361" s="326">
        <f t="shared" ca="1" si="259"/>
        <v>0</v>
      </c>
      <c r="L361" s="326">
        <f t="shared" ca="1" si="259"/>
        <v>0</v>
      </c>
      <c r="M361" s="326">
        <f t="shared" ca="1" si="259"/>
        <v>0</v>
      </c>
      <c r="N361" s="326">
        <f t="shared" ca="1" si="256"/>
        <v>0</v>
      </c>
      <c r="O361" s="326">
        <f t="shared" ca="1" si="256"/>
        <v>0</v>
      </c>
    </row>
    <row r="362" spans="2:15" hidden="1" x14ac:dyDescent="0.25">
      <c r="B362" s="333"/>
      <c r="C362" s="336" t="s">
        <v>752</v>
      </c>
      <c r="D362" s="335"/>
      <c r="E362" s="68"/>
      <c r="F362" s="326">
        <f t="shared" ca="1" si="259"/>
        <v>0</v>
      </c>
      <c r="G362" s="326">
        <f t="shared" ca="1" si="259"/>
        <v>0</v>
      </c>
      <c r="H362" s="326">
        <f t="shared" ca="1" si="259"/>
        <v>0</v>
      </c>
      <c r="I362" s="326">
        <f t="shared" ca="1" si="259"/>
        <v>0</v>
      </c>
      <c r="J362" s="326">
        <f t="shared" ca="1" si="259"/>
        <v>0</v>
      </c>
      <c r="K362" s="326">
        <f t="shared" ca="1" si="259"/>
        <v>0</v>
      </c>
      <c r="L362" s="326">
        <f t="shared" ca="1" si="259"/>
        <v>0</v>
      </c>
      <c r="M362" s="326">
        <f t="shared" ca="1" si="259"/>
        <v>0</v>
      </c>
      <c r="N362" s="326">
        <f t="shared" ca="1" si="256"/>
        <v>0</v>
      </c>
      <c r="O362" s="326">
        <f t="shared" ca="1" si="256"/>
        <v>0</v>
      </c>
    </row>
    <row r="363" spans="2:15" hidden="1" x14ac:dyDescent="0.25">
      <c r="B363" s="333">
        <v>15</v>
      </c>
      <c r="C363" s="334" t="s">
        <v>753</v>
      </c>
      <c r="D363" s="335"/>
      <c r="E363" s="68"/>
      <c r="F363" s="326">
        <f t="shared" ca="1" si="259"/>
        <v>0</v>
      </c>
      <c r="G363" s="326">
        <f t="shared" ca="1" si="259"/>
        <v>0</v>
      </c>
      <c r="H363" s="326">
        <f t="shared" ca="1" si="259"/>
        <v>0</v>
      </c>
      <c r="I363" s="326">
        <f t="shared" ca="1" si="259"/>
        <v>0</v>
      </c>
      <c r="J363" s="326">
        <f t="shared" ca="1" si="259"/>
        <v>0</v>
      </c>
      <c r="K363" s="326">
        <f t="shared" ca="1" si="259"/>
        <v>0</v>
      </c>
      <c r="L363" s="326">
        <f t="shared" ca="1" si="259"/>
        <v>0</v>
      </c>
      <c r="M363" s="326">
        <f t="shared" ca="1" si="259"/>
        <v>0</v>
      </c>
      <c r="N363" s="326">
        <f t="shared" ca="1" si="256"/>
        <v>0</v>
      </c>
      <c r="O363" s="326">
        <f t="shared" ca="1" si="256"/>
        <v>0</v>
      </c>
    </row>
    <row r="364" spans="2:15" hidden="1" x14ac:dyDescent="0.25">
      <c r="B364" s="333">
        <v>16</v>
      </c>
      <c r="C364" s="334" t="s">
        <v>754</v>
      </c>
      <c r="D364" s="324"/>
      <c r="E364" s="68"/>
      <c r="F364" s="326">
        <f t="shared" ca="1" si="259"/>
        <v>0</v>
      </c>
      <c r="G364" s="326">
        <f t="shared" ca="1" si="259"/>
        <v>0</v>
      </c>
      <c r="H364" s="326">
        <f t="shared" ca="1" si="259"/>
        <v>0</v>
      </c>
      <c r="I364" s="326">
        <f t="shared" ca="1" si="259"/>
        <v>0</v>
      </c>
      <c r="J364" s="326">
        <f t="shared" ca="1" si="259"/>
        <v>0</v>
      </c>
      <c r="K364" s="326">
        <f t="shared" ca="1" si="259"/>
        <v>0</v>
      </c>
      <c r="L364" s="326">
        <f t="shared" ca="1" si="259"/>
        <v>0</v>
      </c>
      <c r="M364" s="326">
        <f t="shared" ca="1" si="259"/>
        <v>0</v>
      </c>
      <c r="N364" s="326">
        <f t="shared" ca="1" si="256"/>
        <v>0</v>
      </c>
      <c r="O364" s="326">
        <f t="shared" ca="1" si="256"/>
        <v>0</v>
      </c>
    </row>
    <row r="365" spans="2:15" hidden="1" x14ac:dyDescent="0.25">
      <c r="B365" s="333">
        <v>17</v>
      </c>
      <c r="C365" s="334" t="s">
        <v>755</v>
      </c>
      <c r="D365" s="324"/>
      <c r="E365" s="74"/>
      <c r="F365" s="326">
        <f t="shared" ca="1" si="259"/>
        <v>0</v>
      </c>
      <c r="G365" s="326">
        <f t="shared" ca="1" si="259"/>
        <v>0</v>
      </c>
      <c r="H365" s="326">
        <f t="shared" ca="1" si="259"/>
        <v>0</v>
      </c>
      <c r="I365" s="326">
        <f t="shared" ca="1" si="259"/>
        <v>0</v>
      </c>
      <c r="J365" s="326">
        <f t="shared" ca="1" si="259"/>
        <v>0</v>
      </c>
      <c r="K365" s="326">
        <f t="shared" ca="1" si="259"/>
        <v>0</v>
      </c>
      <c r="L365" s="326">
        <f t="shared" ca="1" si="259"/>
        <v>0</v>
      </c>
      <c r="M365" s="326">
        <f t="shared" ca="1" si="259"/>
        <v>0</v>
      </c>
      <c r="N365" s="326">
        <f t="shared" ca="1" si="256"/>
        <v>0</v>
      </c>
      <c r="O365" s="326">
        <f t="shared" ca="1" si="256"/>
        <v>0</v>
      </c>
    </row>
    <row r="366" spans="2:15" ht="14.5" hidden="1" thickBot="1" x14ac:dyDescent="0.3">
      <c r="B366" s="337"/>
      <c r="C366" s="338" t="s">
        <v>90</v>
      </c>
      <c r="D366" s="338"/>
      <c r="E366" s="339"/>
      <c r="F366" s="340">
        <f ca="1">SUM(F326:F365)</f>
        <v>0</v>
      </c>
      <c r="G366" s="340">
        <f t="shared" ref="G366:O366" ca="1" si="260">SUM(G326:G365)</f>
        <v>0</v>
      </c>
      <c r="H366" s="340">
        <f t="shared" ca="1" si="260"/>
        <v>0</v>
      </c>
      <c r="I366" s="340">
        <f t="shared" ca="1" si="260"/>
        <v>0</v>
      </c>
      <c r="J366" s="340">
        <f t="shared" ca="1" si="260"/>
        <v>0</v>
      </c>
      <c r="K366" s="340">
        <f t="shared" ca="1" si="260"/>
        <v>0</v>
      </c>
      <c r="L366" s="340">
        <f t="shared" ca="1" si="260"/>
        <v>0</v>
      </c>
      <c r="M366" s="340">
        <f ca="1">SUM(M326:M365)</f>
        <v>0</v>
      </c>
      <c r="N366" s="340">
        <f t="shared" ca="1" si="260"/>
        <v>0</v>
      </c>
      <c r="O366" s="340">
        <f t="shared" ca="1" si="260"/>
        <v>0</v>
      </c>
    </row>
    <row r="367" spans="2:15" ht="14.5" thickBot="1" x14ac:dyDescent="0.3"/>
    <row r="368" spans="2:15" x14ac:dyDescent="0.25">
      <c r="B368" s="1094" t="s">
        <v>708</v>
      </c>
      <c r="C368" s="1095"/>
      <c r="D368" s="1095"/>
      <c r="E368" s="1095"/>
      <c r="F368" s="1095"/>
      <c r="G368" s="1095"/>
      <c r="H368" s="1095"/>
      <c r="I368" s="1095"/>
      <c r="J368" s="1095"/>
      <c r="K368" s="1095"/>
      <c r="L368" s="1095"/>
      <c r="M368" s="1095"/>
      <c r="N368" s="1095"/>
      <c r="O368" s="1096"/>
    </row>
    <row r="369" spans="2:15" ht="14.25" customHeight="1" x14ac:dyDescent="0.25">
      <c r="B369" s="1079" t="s">
        <v>513</v>
      </c>
      <c r="C369" s="1080" t="s">
        <v>620</v>
      </c>
      <c r="D369" s="1082" t="s">
        <v>621</v>
      </c>
      <c r="E369" s="1082" t="s">
        <v>622</v>
      </c>
      <c r="F369" s="1082" t="s">
        <v>623</v>
      </c>
      <c r="G369" s="1082"/>
      <c r="H369" s="1082"/>
      <c r="I369" s="1082"/>
      <c r="J369" s="1082" t="s">
        <v>624</v>
      </c>
      <c r="K369" s="1082"/>
      <c r="L369" s="1082"/>
      <c r="M369" s="1082"/>
      <c r="N369" s="1082" t="s">
        <v>625</v>
      </c>
      <c r="O369" s="1083"/>
    </row>
    <row r="370" spans="2:15" ht="56.5" thickBot="1" x14ac:dyDescent="0.3">
      <c r="B370" s="1097"/>
      <c r="C370" s="1098"/>
      <c r="D370" s="1099"/>
      <c r="E370" s="1099"/>
      <c r="F370" s="342" t="s">
        <v>626</v>
      </c>
      <c r="G370" s="342" t="s">
        <v>627</v>
      </c>
      <c r="H370" s="342" t="s">
        <v>628</v>
      </c>
      <c r="I370" s="342" t="s">
        <v>629</v>
      </c>
      <c r="J370" s="342" t="s">
        <v>630</v>
      </c>
      <c r="K370" s="342" t="s">
        <v>627</v>
      </c>
      <c r="L370" s="342" t="s">
        <v>631</v>
      </c>
      <c r="M370" s="342" t="s">
        <v>632</v>
      </c>
      <c r="N370" s="342" t="s">
        <v>626</v>
      </c>
      <c r="O370" s="343" t="s">
        <v>629</v>
      </c>
    </row>
    <row r="371" spans="2:15" x14ac:dyDescent="0.25">
      <c r="B371" s="322">
        <v>1</v>
      </c>
      <c r="C371" s="323" t="s">
        <v>633</v>
      </c>
      <c r="D371" s="345"/>
      <c r="E371" s="346"/>
      <c r="F371" s="326">
        <f>90%*F54</f>
        <v>7.7760000000000007</v>
      </c>
      <c r="G371" s="326">
        <f t="shared" ref="G371:M371" si="261">90%*G54</f>
        <v>25.789026749460429</v>
      </c>
      <c r="H371" s="326">
        <f t="shared" ca="1" si="261"/>
        <v>0</v>
      </c>
      <c r="I371" s="326">
        <f t="shared" ca="1" si="261"/>
        <v>33.565026749460436</v>
      </c>
      <c r="J371" s="326">
        <f t="shared" si="261"/>
        <v>4.4091558000014077E-3</v>
      </c>
      <c r="K371" s="326">
        <f t="shared" si="261"/>
        <v>0</v>
      </c>
      <c r="L371" s="326">
        <f t="shared" ca="1" si="261"/>
        <v>0</v>
      </c>
      <c r="M371" s="326">
        <f t="shared" ca="1" si="261"/>
        <v>4.4091558000014077E-3</v>
      </c>
      <c r="N371" s="326">
        <f>F371-J371</f>
        <v>7.7715908441999995</v>
      </c>
      <c r="O371" s="326">
        <f ca="1">I371-M371</f>
        <v>33.560617593660432</v>
      </c>
    </row>
    <row r="372" spans="2:15" x14ac:dyDescent="0.25">
      <c r="B372" s="322">
        <v>2</v>
      </c>
      <c r="C372" s="323" t="s">
        <v>718</v>
      </c>
      <c r="D372" s="371"/>
      <c r="E372" s="372"/>
      <c r="F372" s="326">
        <f t="shared" ref="F372:M387" si="262">90%*F55</f>
        <v>0</v>
      </c>
      <c r="G372" s="326">
        <f t="shared" si="262"/>
        <v>0</v>
      </c>
      <c r="H372" s="326">
        <f t="shared" ca="1" si="262"/>
        <v>0</v>
      </c>
      <c r="I372" s="326">
        <f t="shared" ca="1" si="262"/>
        <v>0</v>
      </c>
      <c r="J372" s="326">
        <f t="shared" ca="1" si="262"/>
        <v>0</v>
      </c>
      <c r="K372" s="326">
        <f t="shared" ca="1" si="262"/>
        <v>0</v>
      </c>
      <c r="L372" s="326">
        <f t="shared" ca="1" si="262"/>
        <v>0</v>
      </c>
      <c r="M372" s="326">
        <f t="shared" ca="1" si="262"/>
        <v>0</v>
      </c>
      <c r="N372" s="326">
        <f ca="1">F372-J372</f>
        <v>0</v>
      </c>
      <c r="O372" s="326">
        <f ca="1">I372-M372</f>
        <v>0</v>
      </c>
    </row>
    <row r="373" spans="2:15" x14ac:dyDescent="0.25">
      <c r="B373" s="322">
        <v>3</v>
      </c>
      <c r="C373" s="327" t="s">
        <v>719</v>
      </c>
      <c r="D373" s="324"/>
      <c r="E373" s="68"/>
      <c r="F373" s="326">
        <f t="shared" si="262"/>
        <v>0</v>
      </c>
      <c r="G373" s="326">
        <f t="shared" si="262"/>
        <v>0</v>
      </c>
      <c r="H373" s="326">
        <f t="shared" si="262"/>
        <v>0</v>
      </c>
      <c r="I373" s="326">
        <f t="shared" si="262"/>
        <v>0</v>
      </c>
      <c r="J373" s="326">
        <f t="shared" si="262"/>
        <v>0</v>
      </c>
      <c r="K373" s="326">
        <f t="shared" si="262"/>
        <v>0</v>
      </c>
      <c r="L373" s="326">
        <f t="shared" si="262"/>
        <v>0</v>
      </c>
      <c r="M373" s="326">
        <f t="shared" si="262"/>
        <v>0</v>
      </c>
      <c r="N373" s="326"/>
      <c r="O373" s="326"/>
    </row>
    <row r="374" spans="2:15" x14ac:dyDescent="0.25">
      <c r="B374" s="322"/>
      <c r="C374" s="328" t="s">
        <v>720</v>
      </c>
      <c r="D374" s="324"/>
      <c r="E374" s="68"/>
      <c r="F374" s="326">
        <f t="shared" si="262"/>
        <v>336.79800000000006</v>
      </c>
      <c r="G374" s="326">
        <f t="shared" si="262"/>
        <v>24.032617273994692</v>
      </c>
      <c r="H374" s="326">
        <f t="shared" ca="1" si="262"/>
        <v>0</v>
      </c>
      <c r="I374" s="326">
        <f t="shared" ca="1" si="262"/>
        <v>360.83061727399473</v>
      </c>
      <c r="J374" s="326">
        <f t="shared" si="262"/>
        <v>107.01236717730001</v>
      </c>
      <c r="K374" s="326">
        <f t="shared" si="262"/>
        <v>18.315244629554961</v>
      </c>
      <c r="L374" s="326">
        <f t="shared" ca="1" si="262"/>
        <v>0</v>
      </c>
      <c r="M374" s="326">
        <f t="shared" ca="1" si="262"/>
        <v>125.32761180685496</v>
      </c>
      <c r="N374" s="326">
        <f t="shared" ref="N374:N377" si="263">F374-J374</f>
        <v>229.78563282270005</v>
      </c>
      <c r="O374" s="326">
        <f t="shared" ref="O374:O377" ca="1" si="264">I374-M374</f>
        <v>235.50300546713976</v>
      </c>
    </row>
    <row r="375" spans="2:15" x14ac:dyDescent="0.25">
      <c r="B375" s="322"/>
      <c r="C375" s="328" t="s">
        <v>721</v>
      </c>
      <c r="D375" s="324"/>
      <c r="E375" s="68"/>
      <c r="F375" s="326">
        <f t="shared" ca="1" si="262"/>
        <v>0</v>
      </c>
      <c r="G375" s="326">
        <f t="shared" ca="1" si="262"/>
        <v>0</v>
      </c>
      <c r="H375" s="326">
        <f t="shared" ca="1" si="262"/>
        <v>0</v>
      </c>
      <c r="I375" s="326">
        <f t="shared" ca="1" si="262"/>
        <v>0</v>
      </c>
      <c r="J375" s="326">
        <f t="shared" ca="1" si="262"/>
        <v>0</v>
      </c>
      <c r="K375" s="326">
        <f t="shared" ca="1" si="262"/>
        <v>0</v>
      </c>
      <c r="L375" s="326">
        <f t="shared" ca="1" si="262"/>
        <v>0</v>
      </c>
      <c r="M375" s="326">
        <f t="shared" ca="1" si="262"/>
        <v>0</v>
      </c>
      <c r="N375" s="326">
        <f t="shared" ca="1" si="263"/>
        <v>0</v>
      </c>
      <c r="O375" s="326">
        <f t="shared" ca="1" si="264"/>
        <v>0</v>
      </c>
    </row>
    <row r="376" spans="2:15" x14ac:dyDescent="0.25">
      <c r="B376" s="322"/>
      <c r="C376" s="328" t="s">
        <v>722</v>
      </c>
      <c r="D376" s="324"/>
      <c r="E376" s="68"/>
      <c r="F376" s="326">
        <f t="shared" ca="1" si="262"/>
        <v>0</v>
      </c>
      <c r="G376" s="326">
        <f t="shared" ca="1" si="262"/>
        <v>0</v>
      </c>
      <c r="H376" s="326">
        <f t="shared" ca="1" si="262"/>
        <v>0</v>
      </c>
      <c r="I376" s="326">
        <f t="shared" ca="1" si="262"/>
        <v>0</v>
      </c>
      <c r="J376" s="326">
        <f t="shared" ca="1" si="262"/>
        <v>0</v>
      </c>
      <c r="K376" s="326">
        <f t="shared" ca="1" si="262"/>
        <v>0</v>
      </c>
      <c r="L376" s="326">
        <f t="shared" ca="1" si="262"/>
        <v>0</v>
      </c>
      <c r="M376" s="326">
        <f t="shared" ca="1" si="262"/>
        <v>0</v>
      </c>
      <c r="N376" s="326">
        <f t="shared" ca="1" si="263"/>
        <v>0</v>
      </c>
      <c r="O376" s="326">
        <f t="shared" ca="1" si="264"/>
        <v>0</v>
      </c>
    </row>
    <row r="377" spans="2:15" x14ac:dyDescent="0.25">
      <c r="B377" s="322"/>
      <c r="C377" s="328" t="s">
        <v>723</v>
      </c>
      <c r="D377" s="324"/>
      <c r="E377" s="68"/>
      <c r="F377" s="326">
        <f t="shared" si="262"/>
        <v>198.97200000000001</v>
      </c>
      <c r="G377" s="326">
        <f t="shared" si="262"/>
        <v>0</v>
      </c>
      <c r="H377" s="326">
        <f t="shared" ca="1" si="262"/>
        <v>0</v>
      </c>
      <c r="I377" s="326">
        <f t="shared" ca="1" si="262"/>
        <v>198.97200000000001</v>
      </c>
      <c r="J377" s="326">
        <f t="shared" si="262"/>
        <v>39.972100572900018</v>
      </c>
      <c r="K377" s="326">
        <f t="shared" si="262"/>
        <v>0</v>
      </c>
      <c r="L377" s="326">
        <f t="shared" ca="1" si="262"/>
        <v>0</v>
      </c>
      <c r="M377" s="326">
        <f t="shared" ca="1" si="262"/>
        <v>39.972100572900018</v>
      </c>
      <c r="N377" s="326">
        <f t="shared" si="263"/>
        <v>158.99989942709999</v>
      </c>
      <c r="O377" s="326">
        <f t="shared" ca="1" si="264"/>
        <v>158.99989942709999</v>
      </c>
    </row>
    <row r="378" spans="2:15" x14ac:dyDescent="0.25">
      <c r="B378" s="322">
        <v>4</v>
      </c>
      <c r="C378" s="323" t="s">
        <v>724</v>
      </c>
      <c r="D378" s="324"/>
      <c r="E378" s="68"/>
      <c r="F378" s="326">
        <f t="shared" si="262"/>
        <v>0</v>
      </c>
      <c r="G378" s="326">
        <f t="shared" si="262"/>
        <v>0</v>
      </c>
      <c r="H378" s="326">
        <f t="shared" si="262"/>
        <v>0</v>
      </c>
      <c r="I378" s="326">
        <f t="shared" si="262"/>
        <v>0</v>
      </c>
      <c r="J378" s="326">
        <f t="shared" si="262"/>
        <v>0</v>
      </c>
      <c r="K378" s="326">
        <f t="shared" si="262"/>
        <v>0</v>
      </c>
      <c r="L378" s="326">
        <f t="shared" si="262"/>
        <v>0</v>
      </c>
      <c r="M378" s="326">
        <f t="shared" si="262"/>
        <v>0</v>
      </c>
      <c r="N378" s="326"/>
      <c r="O378" s="326"/>
    </row>
    <row r="379" spans="2:15" x14ac:dyDescent="0.25">
      <c r="B379" s="322"/>
      <c r="C379" s="329" t="s">
        <v>725</v>
      </c>
      <c r="D379" s="324"/>
      <c r="E379" s="68"/>
      <c r="F379" s="326">
        <f t="shared" si="262"/>
        <v>8088.1919999999991</v>
      </c>
      <c r="G379" s="326">
        <f t="shared" si="262"/>
        <v>574.34962489636212</v>
      </c>
      <c r="H379" s="326">
        <f t="shared" ca="1" si="262"/>
        <v>0</v>
      </c>
      <c r="I379" s="326">
        <f t="shared" ca="1" si="262"/>
        <v>8662.5416248963629</v>
      </c>
      <c r="J379" s="326">
        <f t="shared" si="262"/>
        <v>4261.7991902948997</v>
      </c>
      <c r="K379" s="326">
        <f t="shared" si="262"/>
        <v>341.40089420489284</v>
      </c>
      <c r="L379" s="326">
        <f t="shared" ca="1" si="262"/>
        <v>0</v>
      </c>
      <c r="M379" s="326">
        <f t="shared" ca="1" si="262"/>
        <v>4603.2000844997929</v>
      </c>
      <c r="N379" s="326">
        <f t="shared" ref="N379:N382" si="265">F379-J379</f>
        <v>3826.3928097050994</v>
      </c>
      <c r="O379" s="326">
        <f t="shared" ref="O379:O382" ca="1" si="266">I379-M379</f>
        <v>4059.3415403965701</v>
      </c>
    </row>
    <row r="380" spans="2:15" x14ac:dyDescent="0.25">
      <c r="B380" s="322"/>
      <c r="C380" s="323" t="s">
        <v>726</v>
      </c>
      <c r="D380" s="324"/>
      <c r="E380" s="68"/>
      <c r="F380" s="326">
        <f t="shared" si="262"/>
        <v>0</v>
      </c>
      <c r="G380" s="326">
        <f t="shared" si="262"/>
        <v>0</v>
      </c>
      <c r="H380" s="326">
        <f t="shared" si="262"/>
        <v>0</v>
      </c>
      <c r="I380" s="326">
        <f t="shared" si="262"/>
        <v>0</v>
      </c>
      <c r="J380" s="326">
        <f t="shared" si="262"/>
        <v>0</v>
      </c>
      <c r="K380" s="326">
        <f t="shared" si="262"/>
        <v>0</v>
      </c>
      <c r="L380" s="326">
        <f t="shared" si="262"/>
        <v>0</v>
      </c>
      <c r="M380" s="326">
        <f t="shared" si="262"/>
        <v>0</v>
      </c>
      <c r="N380" s="326"/>
      <c r="O380" s="326"/>
    </row>
    <row r="381" spans="2:15" x14ac:dyDescent="0.25">
      <c r="B381" s="322"/>
      <c r="C381" s="329" t="s">
        <v>727</v>
      </c>
      <c r="D381" s="324"/>
      <c r="E381" s="68"/>
      <c r="F381" s="326">
        <f t="shared" ca="1" si="262"/>
        <v>0</v>
      </c>
      <c r="G381" s="326">
        <f t="shared" ca="1" si="262"/>
        <v>0</v>
      </c>
      <c r="H381" s="326">
        <f t="shared" ca="1" si="262"/>
        <v>0</v>
      </c>
      <c r="I381" s="326">
        <f t="shared" ca="1" si="262"/>
        <v>0</v>
      </c>
      <c r="J381" s="326">
        <f t="shared" ca="1" si="262"/>
        <v>0</v>
      </c>
      <c r="K381" s="326">
        <f t="shared" ca="1" si="262"/>
        <v>0</v>
      </c>
      <c r="L381" s="326">
        <f t="shared" ca="1" si="262"/>
        <v>0</v>
      </c>
      <c r="M381" s="326">
        <f t="shared" ca="1" si="262"/>
        <v>0</v>
      </c>
      <c r="N381" s="326">
        <f t="shared" ca="1" si="265"/>
        <v>0</v>
      </c>
      <c r="O381" s="326">
        <f t="shared" ca="1" si="266"/>
        <v>0</v>
      </c>
    </row>
    <row r="382" spans="2:15" x14ac:dyDescent="0.25">
      <c r="B382" s="322"/>
      <c r="C382" s="329" t="s">
        <v>728</v>
      </c>
      <c r="D382" s="324"/>
      <c r="E382" s="68"/>
      <c r="F382" s="326">
        <f t="shared" ca="1" si="262"/>
        <v>0</v>
      </c>
      <c r="G382" s="326">
        <f t="shared" ca="1" si="262"/>
        <v>0</v>
      </c>
      <c r="H382" s="326">
        <f t="shared" ca="1" si="262"/>
        <v>0</v>
      </c>
      <c r="I382" s="326">
        <f t="shared" ca="1" si="262"/>
        <v>0</v>
      </c>
      <c r="J382" s="326">
        <f t="shared" ca="1" si="262"/>
        <v>0</v>
      </c>
      <c r="K382" s="326">
        <f t="shared" ca="1" si="262"/>
        <v>0</v>
      </c>
      <c r="L382" s="326">
        <f t="shared" ca="1" si="262"/>
        <v>0</v>
      </c>
      <c r="M382" s="326">
        <f t="shared" ca="1" si="262"/>
        <v>0</v>
      </c>
      <c r="N382" s="326">
        <f t="shared" ca="1" si="265"/>
        <v>0</v>
      </c>
      <c r="O382" s="326">
        <f t="shared" ca="1" si="266"/>
        <v>0</v>
      </c>
    </row>
    <row r="383" spans="2:15" x14ac:dyDescent="0.25">
      <c r="B383" s="322">
        <v>5</v>
      </c>
      <c r="C383" s="323" t="s">
        <v>729</v>
      </c>
      <c r="D383" s="324"/>
      <c r="E383" s="68"/>
      <c r="F383" s="326">
        <f t="shared" si="262"/>
        <v>0</v>
      </c>
      <c r="G383" s="326">
        <f t="shared" si="262"/>
        <v>0</v>
      </c>
      <c r="H383" s="326">
        <f t="shared" si="262"/>
        <v>0</v>
      </c>
      <c r="I383" s="326">
        <f t="shared" si="262"/>
        <v>0</v>
      </c>
      <c r="J383" s="326">
        <f t="shared" si="262"/>
        <v>0</v>
      </c>
      <c r="K383" s="326">
        <f t="shared" si="262"/>
        <v>0</v>
      </c>
      <c r="L383" s="326">
        <f t="shared" si="262"/>
        <v>0</v>
      </c>
      <c r="M383" s="326">
        <f t="shared" si="262"/>
        <v>0</v>
      </c>
      <c r="N383" s="326"/>
      <c r="O383" s="326"/>
    </row>
    <row r="384" spans="2:15" x14ac:dyDescent="0.25">
      <c r="B384" s="322"/>
      <c r="C384" s="329" t="s">
        <v>730</v>
      </c>
      <c r="D384" s="324"/>
      <c r="E384" s="68"/>
      <c r="F384" s="326">
        <f t="shared" ca="1" si="262"/>
        <v>0</v>
      </c>
      <c r="G384" s="326">
        <f t="shared" ca="1" si="262"/>
        <v>0</v>
      </c>
      <c r="H384" s="326">
        <f t="shared" ca="1" si="262"/>
        <v>0</v>
      </c>
      <c r="I384" s="326">
        <f t="shared" ca="1" si="262"/>
        <v>0</v>
      </c>
      <c r="J384" s="326">
        <f t="shared" ca="1" si="262"/>
        <v>0</v>
      </c>
      <c r="K384" s="326">
        <f t="shared" ca="1" si="262"/>
        <v>0</v>
      </c>
      <c r="L384" s="326">
        <f t="shared" ca="1" si="262"/>
        <v>0</v>
      </c>
      <c r="M384" s="326">
        <f t="shared" ca="1" si="262"/>
        <v>0</v>
      </c>
      <c r="N384" s="326">
        <f t="shared" ref="N384:N389" ca="1" si="267">F384-J384</f>
        <v>0</v>
      </c>
      <c r="O384" s="326">
        <f t="shared" ref="O384:O389" ca="1" si="268">I384-M384</f>
        <v>0</v>
      </c>
    </row>
    <row r="385" spans="2:15" x14ac:dyDescent="0.25">
      <c r="B385" s="322"/>
      <c r="C385" s="329" t="s">
        <v>731</v>
      </c>
      <c r="D385" s="324"/>
      <c r="E385" s="68"/>
      <c r="F385" s="326">
        <f t="shared" ca="1" si="262"/>
        <v>0</v>
      </c>
      <c r="G385" s="326">
        <f t="shared" ca="1" si="262"/>
        <v>0</v>
      </c>
      <c r="H385" s="326">
        <f t="shared" ca="1" si="262"/>
        <v>0</v>
      </c>
      <c r="I385" s="326">
        <f t="shared" ca="1" si="262"/>
        <v>0</v>
      </c>
      <c r="J385" s="326">
        <f t="shared" ca="1" si="262"/>
        <v>0</v>
      </c>
      <c r="K385" s="326">
        <f t="shared" ca="1" si="262"/>
        <v>0</v>
      </c>
      <c r="L385" s="326">
        <f t="shared" ca="1" si="262"/>
        <v>0</v>
      </c>
      <c r="M385" s="326">
        <f t="shared" ca="1" si="262"/>
        <v>0</v>
      </c>
      <c r="N385" s="326">
        <f t="shared" ca="1" si="267"/>
        <v>0</v>
      </c>
      <c r="O385" s="326">
        <f t="shared" ca="1" si="268"/>
        <v>0</v>
      </c>
    </row>
    <row r="386" spans="2:15" x14ac:dyDescent="0.25">
      <c r="B386" s="322"/>
      <c r="C386" s="329" t="s">
        <v>732</v>
      </c>
      <c r="D386" s="324"/>
      <c r="E386" s="68"/>
      <c r="F386" s="326">
        <f t="shared" ca="1" si="262"/>
        <v>0</v>
      </c>
      <c r="G386" s="326">
        <f t="shared" ca="1" si="262"/>
        <v>0</v>
      </c>
      <c r="H386" s="326">
        <f t="shared" ca="1" si="262"/>
        <v>0</v>
      </c>
      <c r="I386" s="326">
        <f t="shared" ca="1" si="262"/>
        <v>0</v>
      </c>
      <c r="J386" s="326">
        <f t="shared" ca="1" si="262"/>
        <v>0</v>
      </c>
      <c r="K386" s="326">
        <f t="shared" ca="1" si="262"/>
        <v>0</v>
      </c>
      <c r="L386" s="326">
        <f t="shared" ca="1" si="262"/>
        <v>0</v>
      </c>
      <c r="M386" s="326">
        <f t="shared" ca="1" si="262"/>
        <v>0</v>
      </c>
      <c r="N386" s="326">
        <f t="shared" ca="1" si="267"/>
        <v>0</v>
      </c>
      <c r="O386" s="326">
        <f t="shared" ca="1" si="268"/>
        <v>0</v>
      </c>
    </row>
    <row r="387" spans="2:15" x14ac:dyDescent="0.25">
      <c r="B387" s="322"/>
      <c r="C387" s="329" t="s">
        <v>733</v>
      </c>
      <c r="D387" s="324"/>
      <c r="E387" s="68"/>
      <c r="F387" s="326">
        <f t="shared" ca="1" si="262"/>
        <v>0</v>
      </c>
      <c r="G387" s="326">
        <f t="shared" ca="1" si="262"/>
        <v>0</v>
      </c>
      <c r="H387" s="326">
        <f t="shared" ca="1" si="262"/>
        <v>0</v>
      </c>
      <c r="I387" s="326">
        <f t="shared" ca="1" si="262"/>
        <v>0</v>
      </c>
      <c r="J387" s="326">
        <f t="shared" ca="1" si="262"/>
        <v>0</v>
      </c>
      <c r="K387" s="326">
        <f t="shared" ca="1" si="262"/>
        <v>0</v>
      </c>
      <c r="L387" s="326">
        <f t="shared" ca="1" si="262"/>
        <v>0</v>
      </c>
      <c r="M387" s="326">
        <f t="shared" ca="1" si="262"/>
        <v>0</v>
      </c>
      <c r="N387" s="326">
        <f t="shared" ca="1" si="267"/>
        <v>0</v>
      </c>
      <c r="O387" s="326">
        <f t="shared" ca="1" si="268"/>
        <v>0</v>
      </c>
    </row>
    <row r="388" spans="2:15" x14ac:dyDescent="0.25">
      <c r="B388" s="322">
        <v>6</v>
      </c>
      <c r="C388" s="323" t="s">
        <v>734</v>
      </c>
      <c r="D388" s="324"/>
      <c r="E388" s="68"/>
      <c r="F388" s="326">
        <f t="shared" ref="F388:M403" ca="1" si="269">90%*F71</f>
        <v>0</v>
      </c>
      <c r="G388" s="326">
        <f t="shared" ca="1" si="269"/>
        <v>0</v>
      </c>
      <c r="H388" s="326">
        <f t="shared" ca="1" si="269"/>
        <v>0</v>
      </c>
      <c r="I388" s="326">
        <f t="shared" ca="1" si="269"/>
        <v>0</v>
      </c>
      <c r="J388" s="326">
        <f t="shared" ca="1" si="269"/>
        <v>0</v>
      </c>
      <c r="K388" s="326">
        <f t="shared" ca="1" si="269"/>
        <v>0</v>
      </c>
      <c r="L388" s="326">
        <f t="shared" ca="1" si="269"/>
        <v>0</v>
      </c>
      <c r="M388" s="326">
        <f t="shared" ca="1" si="269"/>
        <v>0</v>
      </c>
      <c r="N388" s="326">
        <f t="shared" ca="1" si="267"/>
        <v>0</v>
      </c>
      <c r="O388" s="326">
        <f t="shared" ca="1" si="268"/>
        <v>0</v>
      </c>
    </row>
    <row r="389" spans="2:15" x14ac:dyDescent="0.25">
      <c r="B389" s="322">
        <v>7</v>
      </c>
      <c r="C389" s="323" t="s">
        <v>735</v>
      </c>
      <c r="D389" s="324"/>
      <c r="E389" s="68"/>
      <c r="F389" s="326">
        <f t="shared" ca="1" si="269"/>
        <v>0</v>
      </c>
      <c r="G389" s="326">
        <f t="shared" ca="1" si="269"/>
        <v>0</v>
      </c>
      <c r="H389" s="326">
        <f t="shared" ca="1" si="269"/>
        <v>0</v>
      </c>
      <c r="I389" s="326">
        <f t="shared" ca="1" si="269"/>
        <v>0</v>
      </c>
      <c r="J389" s="326">
        <f t="shared" ca="1" si="269"/>
        <v>0</v>
      </c>
      <c r="K389" s="326">
        <f t="shared" ca="1" si="269"/>
        <v>0</v>
      </c>
      <c r="L389" s="326">
        <f t="shared" ca="1" si="269"/>
        <v>0</v>
      </c>
      <c r="M389" s="326">
        <f t="shared" ca="1" si="269"/>
        <v>0</v>
      </c>
      <c r="N389" s="326">
        <f t="shared" ca="1" si="267"/>
        <v>0</v>
      </c>
      <c r="O389" s="326">
        <f t="shared" ca="1" si="268"/>
        <v>0</v>
      </c>
    </row>
    <row r="390" spans="2:15" x14ac:dyDescent="0.25">
      <c r="B390" s="322">
        <v>8</v>
      </c>
      <c r="C390" s="323" t="s">
        <v>736</v>
      </c>
      <c r="D390" s="324"/>
      <c r="E390" s="68"/>
      <c r="F390" s="326">
        <f t="shared" si="269"/>
        <v>0</v>
      </c>
      <c r="G390" s="326">
        <f t="shared" si="269"/>
        <v>0</v>
      </c>
      <c r="H390" s="326">
        <f t="shared" si="269"/>
        <v>0</v>
      </c>
      <c r="I390" s="326">
        <f t="shared" si="269"/>
        <v>0</v>
      </c>
      <c r="J390" s="326">
        <f t="shared" si="269"/>
        <v>0</v>
      </c>
      <c r="K390" s="326">
        <f t="shared" si="269"/>
        <v>0</v>
      </c>
      <c r="L390" s="326">
        <f t="shared" si="269"/>
        <v>0</v>
      </c>
      <c r="M390" s="326">
        <f t="shared" si="269"/>
        <v>0</v>
      </c>
      <c r="N390" s="326"/>
      <c r="O390" s="326"/>
    </row>
    <row r="391" spans="2:15" x14ac:dyDescent="0.25">
      <c r="B391" s="322"/>
      <c r="C391" s="329" t="s">
        <v>737</v>
      </c>
      <c r="D391" s="324"/>
      <c r="E391" s="68"/>
      <c r="F391" s="326">
        <f t="shared" si="269"/>
        <v>7812.0810000000001</v>
      </c>
      <c r="G391" s="326">
        <f t="shared" si="269"/>
        <v>647.95656481664332</v>
      </c>
      <c r="H391" s="326">
        <f t="shared" ca="1" si="269"/>
        <v>0</v>
      </c>
      <c r="I391" s="326">
        <f t="shared" ca="1" si="269"/>
        <v>8460.0375648166428</v>
      </c>
      <c r="J391" s="326">
        <f t="shared" si="269"/>
        <v>3713.603472801</v>
      </c>
      <c r="K391" s="326">
        <f t="shared" si="269"/>
        <v>340.15700831008422</v>
      </c>
      <c r="L391" s="326">
        <f t="shared" ca="1" si="269"/>
        <v>0</v>
      </c>
      <c r="M391" s="326">
        <f t="shared" ca="1" si="269"/>
        <v>4053.7604811110841</v>
      </c>
      <c r="N391" s="326">
        <f t="shared" ref="N391:O395" si="270">F391-J391</f>
        <v>4098.4775271990002</v>
      </c>
      <c r="O391" s="326">
        <f t="shared" ref="O391:O393" ca="1" si="271">I391-M391</f>
        <v>4406.2770837055587</v>
      </c>
    </row>
    <row r="392" spans="2:15" x14ac:dyDescent="0.25">
      <c r="B392" s="322"/>
      <c r="C392" s="329" t="s">
        <v>756</v>
      </c>
      <c r="D392" s="324"/>
      <c r="E392" s="68"/>
      <c r="F392" s="326">
        <f t="shared" ca="1" si="269"/>
        <v>0</v>
      </c>
      <c r="G392" s="326">
        <f t="shared" ca="1" si="269"/>
        <v>0</v>
      </c>
      <c r="H392" s="326">
        <f t="shared" ca="1" si="269"/>
        <v>0</v>
      </c>
      <c r="I392" s="326">
        <f t="shared" ca="1" si="269"/>
        <v>0</v>
      </c>
      <c r="J392" s="326">
        <f t="shared" ca="1" si="269"/>
        <v>0</v>
      </c>
      <c r="K392" s="326">
        <f t="shared" ca="1" si="269"/>
        <v>0</v>
      </c>
      <c r="L392" s="326">
        <f t="shared" ca="1" si="269"/>
        <v>0</v>
      </c>
      <c r="M392" s="326">
        <f t="shared" ca="1" si="269"/>
        <v>0</v>
      </c>
      <c r="N392" s="326">
        <f t="shared" ca="1" si="270"/>
        <v>0</v>
      </c>
      <c r="O392" s="326">
        <f t="shared" ca="1" si="271"/>
        <v>0</v>
      </c>
    </row>
    <row r="393" spans="2:15" ht="28" x14ac:dyDescent="0.25">
      <c r="B393" s="331">
        <v>9</v>
      </c>
      <c r="C393" s="332" t="s">
        <v>739</v>
      </c>
      <c r="D393" s="324"/>
      <c r="E393" s="68"/>
      <c r="F393" s="326">
        <f t="shared" ca="1" si="269"/>
        <v>0</v>
      </c>
      <c r="G393" s="326">
        <f t="shared" ca="1" si="269"/>
        <v>0</v>
      </c>
      <c r="H393" s="326">
        <f t="shared" ca="1" si="269"/>
        <v>0</v>
      </c>
      <c r="I393" s="326">
        <f t="shared" ca="1" si="269"/>
        <v>0</v>
      </c>
      <c r="J393" s="326">
        <f t="shared" ca="1" si="269"/>
        <v>0</v>
      </c>
      <c r="K393" s="326">
        <f t="shared" ca="1" si="269"/>
        <v>0</v>
      </c>
      <c r="L393" s="326">
        <f t="shared" ca="1" si="269"/>
        <v>0</v>
      </c>
      <c r="M393" s="326">
        <f t="shared" ca="1" si="269"/>
        <v>0</v>
      </c>
      <c r="N393" s="326">
        <f t="shared" ca="1" si="270"/>
        <v>0</v>
      </c>
      <c r="O393" s="326">
        <f t="shared" ca="1" si="271"/>
        <v>0</v>
      </c>
    </row>
    <row r="394" spans="2:15" x14ac:dyDescent="0.25">
      <c r="B394" s="333">
        <v>10</v>
      </c>
      <c r="C394" s="334" t="s">
        <v>740</v>
      </c>
      <c r="D394" s="335"/>
      <c r="E394" s="68"/>
      <c r="F394" s="326">
        <f t="shared" si="269"/>
        <v>1644.588</v>
      </c>
      <c r="G394" s="326">
        <f t="shared" si="269"/>
        <v>993.6458067695371</v>
      </c>
      <c r="H394" s="326">
        <f t="shared" ca="1" si="269"/>
        <v>0</v>
      </c>
      <c r="I394" s="326">
        <f t="shared" ca="1" si="269"/>
        <v>2638.2338067695373</v>
      </c>
      <c r="J394" s="326">
        <f t="shared" si="269"/>
        <v>1036.8189363977999</v>
      </c>
      <c r="K394" s="326">
        <f t="shared" si="269"/>
        <v>79.285763581256447</v>
      </c>
      <c r="L394" s="326">
        <f t="shared" ca="1" si="269"/>
        <v>0</v>
      </c>
      <c r="M394" s="326">
        <f t="shared" ca="1" si="269"/>
        <v>1116.1046999790565</v>
      </c>
      <c r="N394" s="326">
        <f t="shared" si="270"/>
        <v>607.76906360220005</v>
      </c>
      <c r="O394" s="326">
        <f t="shared" si="270"/>
        <v>914.36004318828066</v>
      </c>
    </row>
    <row r="395" spans="2:15" x14ac:dyDescent="0.25">
      <c r="B395" s="333">
        <v>11</v>
      </c>
      <c r="C395" s="334" t="s">
        <v>741</v>
      </c>
      <c r="D395" s="335"/>
      <c r="E395" s="68"/>
      <c r="F395" s="326">
        <f t="shared" si="269"/>
        <v>6.3719999999999999</v>
      </c>
      <c r="G395" s="326">
        <f t="shared" ca="1" si="269"/>
        <v>0</v>
      </c>
      <c r="H395" s="326">
        <f t="shared" ca="1" si="269"/>
        <v>0</v>
      </c>
      <c r="I395" s="326">
        <f t="shared" ca="1" si="269"/>
        <v>6.3719999999999999</v>
      </c>
      <c r="J395" s="326">
        <f t="shared" si="269"/>
        <v>5.7349799388000005</v>
      </c>
      <c r="K395" s="326">
        <f t="shared" si="269"/>
        <v>1.8000000000000002E-2</v>
      </c>
      <c r="L395" s="326">
        <f t="shared" ca="1" si="269"/>
        <v>0</v>
      </c>
      <c r="M395" s="326">
        <f t="shared" ca="1" si="269"/>
        <v>5.7529799387999994</v>
      </c>
      <c r="N395" s="326">
        <f t="shared" si="270"/>
        <v>0.63702006119999943</v>
      </c>
      <c r="O395" s="326">
        <f t="shared" ca="1" si="270"/>
        <v>-1.8000000000000002E-2</v>
      </c>
    </row>
    <row r="396" spans="2:15" x14ac:dyDescent="0.25">
      <c r="B396" s="333">
        <v>12</v>
      </c>
      <c r="C396" s="334" t="s">
        <v>742</v>
      </c>
      <c r="D396" s="335"/>
      <c r="E396" s="68"/>
      <c r="F396" s="326">
        <f t="shared" si="269"/>
        <v>0</v>
      </c>
      <c r="G396" s="326">
        <f t="shared" si="269"/>
        <v>0</v>
      </c>
      <c r="H396" s="326">
        <f t="shared" si="269"/>
        <v>0</v>
      </c>
      <c r="I396" s="326">
        <f t="shared" si="269"/>
        <v>0</v>
      </c>
      <c r="J396" s="326">
        <f t="shared" si="269"/>
        <v>0</v>
      </c>
      <c r="K396" s="326">
        <f t="shared" si="269"/>
        <v>0</v>
      </c>
      <c r="L396" s="326">
        <f t="shared" si="269"/>
        <v>0</v>
      </c>
      <c r="M396" s="326">
        <f t="shared" si="269"/>
        <v>0</v>
      </c>
      <c r="N396" s="326"/>
      <c r="O396" s="326"/>
    </row>
    <row r="397" spans="2:15" x14ac:dyDescent="0.25">
      <c r="B397" s="333"/>
      <c r="C397" s="336" t="s">
        <v>743</v>
      </c>
      <c r="D397" s="335"/>
      <c r="E397" s="68"/>
      <c r="F397" s="326">
        <f t="shared" si="269"/>
        <v>2.3400000000000003</v>
      </c>
      <c r="G397" s="326">
        <f t="shared" ca="1" si="269"/>
        <v>0</v>
      </c>
      <c r="H397" s="326">
        <f t="shared" ca="1" si="269"/>
        <v>0</v>
      </c>
      <c r="I397" s="326">
        <f t="shared" ca="1" si="269"/>
        <v>2.3400000000000003</v>
      </c>
      <c r="J397" s="326">
        <f t="shared" si="269"/>
        <v>1.5314797188000002</v>
      </c>
      <c r="K397" s="326">
        <f t="shared" ca="1" si="269"/>
        <v>0</v>
      </c>
      <c r="L397" s="326">
        <f t="shared" ca="1" si="269"/>
        <v>0</v>
      </c>
      <c r="M397" s="326">
        <f t="shared" ca="1" si="269"/>
        <v>1.5314797188000002</v>
      </c>
      <c r="N397" s="326">
        <f t="shared" ref="N397:O398" si="272">F397-J397</f>
        <v>0.80852028120000008</v>
      </c>
      <c r="O397" s="326">
        <f t="shared" ca="1" si="272"/>
        <v>0</v>
      </c>
    </row>
    <row r="398" spans="2:15" x14ac:dyDescent="0.25">
      <c r="B398" s="333"/>
      <c r="C398" s="336" t="s">
        <v>744</v>
      </c>
      <c r="D398" s="335"/>
      <c r="E398" s="68"/>
      <c r="F398" s="326">
        <f t="shared" ca="1" si="269"/>
        <v>0</v>
      </c>
      <c r="G398" s="326">
        <f t="shared" ca="1" si="269"/>
        <v>0</v>
      </c>
      <c r="H398" s="326">
        <f t="shared" ca="1" si="269"/>
        <v>0</v>
      </c>
      <c r="I398" s="326">
        <f t="shared" ca="1" si="269"/>
        <v>0</v>
      </c>
      <c r="J398" s="326">
        <f t="shared" ca="1" si="269"/>
        <v>0</v>
      </c>
      <c r="K398" s="326">
        <f t="shared" ca="1" si="269"/>
        <v>0</v>
      </c>
      <c r="L398" s="326">
        <f t="shared" ca="1" si="269"/>
        <v>0</v>
      </c>
      <c r="M398" s="326">
        <f t="shared" ca="1" si="269"/>
        <v>0</v>
      </c>
      <c r="N398" s="326">
        <f t="shared" ca="1" si="272"/>
        <v>0</v>
      </c>
      <c r="O398" s="326">
        <f t="shared" ca="1" si="272"/>
        <v>0</v>
      </c>
    </row>
    <row r="399" spans="2:15" x14ac:dyDescent="0.25">
      <c r="B399" s="333">
        <v>13</v>
      </c>
      <c r="C399" s="336"/>
      <c r="D399" s="335"/>
      <c r="E399" s="68"/>
      <c r="F399" s="326">
        <f t="shared" si="269"/>
        <v>0</v>
      </c>
      <c r="G399" s="326">
        <f t="shared" si="269"/>
        <v>0</v>
      </c>
      <c r="H399" s="326">
        <f t="shared" si="269"/>
        <v>0</v>
      </c>
      <c r="I399" s="326">
        <f t="shared" si="269"/>
        <v>0</v>
      </c>
      <c r="J399" s="326">
        <f t="shared" si="269"/>
        <v>0</v>
      </c>
      <c r="K399" s="326">
        <f t="shared" si="269"/>
        <v>0</v>
      </c>
      <c r="L399" s="326">
        <f t="shared" si="269"/>
        <v>0</v>
      </c>
      <c r="M399" s="326">
        <f t="shared" si="269"/>
        <v>0</v>
      </c>
      <c r="N399" s="326"/>
      <c r="O399" s="326"/>
    </row>
    <row r="400" spans="2:15" x14ac:dyDescent="0.25">
      <c r="B400" s="333"/>
      <c r="C400" s="336" t="s">
        <v>745</v>
      </c>
      <c r="D400" s="335"/>
      <c r="E400" s="68"/>
      <c r="F400" s="326">
        <f t="shared" si="269"/>
        <v>15.525</v>
      </c>
      <c r="G400" s="326">
        <f t="shared" ca="1" si="269"/>
        <v>0</v>
      </c>
      <c r="H400" s="326">
        <f t="shared" ca="1" si="269"/>
        <v>0</v>
      </c>
      <c r="I400" s="326">
        <f t="shared" ca="1" si="269"/>
        <v>15.525</v>
      </c>
      <c r="J400" s="326">
        <f t="shared" si="269"/>
        <v>10.323176438699999</v>
      </c>
      <c r="K400" s="326">
        <f t="shared" si="269"/>
        <v>0.52200000000000002</v>
      </c>
      <c r="L400" s="326">
        <f t="shared" ca="1" si="269"/>
        <v>0</v>
      </c>
      <c r="M400" s="326">
        <f t="shared" ca="1" si="269"/>
        <v>10.845176438699999</v>
      </c>
      <c r="N400" s="326">
        <f t="shared" ref="N400:O403" si="273">F400-J400</f>
        <v>5.2018235613000012</v>
      </c>
      <c r="O400" s="326">
        <f t="shared" ca="1" si="273"/>
        <v>-0.52200000000000002</v>
      </c>
    </row>
    <row r="401" spans="2:15" x14ac:dyDescent="0.25">
      <c r="B401" s="333"/>
      <c r="C401" s="336" t="s">
        <v>746</v>
      </c>
      <c r="D401" s="335"/>
      <c r="E401" s="68"/>
      <c r="F401" s="326">
        <f t="shared" si="269"/>
        <v>46.232999999999997</v>
      </c>
      <c r="G401" s="326">
        <f t="shared" si="269"/>
        <v>7.3360979415489955E-2</v>
      </c>
      <c r="H401" s="326">
        <f t="shared" ca="1" si="269"/>
        <v>0</v>
      </c>
      <c r="I401" s="326">
        <f t="shared" ca="1" si="269"/>
        <v>46.306360979415487</v>
      </c>
      <c r="J401" s="326">
        <f t="shared" si="269"/>
        <v>29.307198024000002</v>
      </c>
      <c r="K401" s="326">
        <f t="shared" si="269"/>
        <v>1.9113012440736969</v>
      </c>
      <c r="L401" s="326">
        <f t="shared" ca="1" si="269"/>
        <v>0</v>
      </c>
      <c r="M401" s="326">
        <f t="shared" ca="1" si="269"/>
        <v>31.218499268073696</v>
      </c>
      <c r="N401" s="326">
        <f t="shared" si="273"/>
        <v>16.925801975999995</v>
      </c>
      <c r="O401" s="326">
        <f t="shared" si="273"/>
        <v>-1.837940264658207</v>
      </c>
    </row>
    <row r="402" spans="2:15" x14ac:dyDescent="0.25">
      <c r="B402" s="333"/>
      <c r="C402" s="336" t="s">
        <v>747</v>
      </c>
      <c r="D402" s="335"/>
      <c r="E402" s="68"/>
      <c r="F402" s="326">
        <f t="shared" ca="1" si="269"/>
        <v>0</v>
      </c>
      <c r="G402" s="326">
        <f t="shared" ca="1" si="269"/>
        <v>0</v>
      </c>
      <c r="H402" s="326">
        <f t="shared" ca="1" si="269"/>
        <v>0</v>
      </c>
      <c r="I402" s="326">
        <f t="shared" ca="1" si="269"/>
        <v>0</v>
      </c>
      <c r="J402" s="326">
        <f t="shared" ca="1" si="269"/>
        <v>0</v>
      </c>
      <c r="K402" s="326">
        <f t="shared" ca="1" si="269"/>
        <v>0</v>
      </c>
      <c r="L402" s="326">
        <f t="shared" ca="1" si="269"/>
        <v>0</v>
      </c>
      <c r="M402" s="326">
        <f t="shared" ca="1" si="269"/>
        <v>0</v>
      </c>
      <c r="N402" s="326">
        <f t="shared" ca="1" si="273"/>
        <v>0</v>
      </c>
      <c r="O402" s="326">
        <f t="shared" ca="1" si="273"/>
        <v>0</v>
      </c>
    </row>
    <row r="403" spans="2:15" x14ac:dyDescent="0.25">
      <c r="B403" s="333"/>
      <c r="C403" s="336" t="s">
        <v>748</v>
      </c>
      <c r="D403" s="335"/>
      <c r="E403" s="68"/>
      <c r="F403" s="326">
        <f t="shared" ca="1" si="269"/>
        <v>0</v>
      </c>
      <c r="G403" s="326">
        <f t="shared" ca="1" si="269"/>
        <v>0</v>
      </c>
      <c r="H403" s="326">
        <f t="shared" ca="1" si="269"/>
        <v>0</v>
      </c>
      <c r="I403" s="326">
        <f t="shared" ca="1" si="269"/>
        <v>0</v>
      </c>
      <c r="J403" s="326">
        <f t="shared" ca="1" si="269"/>
        <v>0</v>
      </c>
      <c r="K403" s="326">
        <f t="shared" ca="1" si="269"/>
        <v>0</v>
      </c>
      <c r="L403" s="326">
        <f t="shared" ca="1" si="269"/>
        <v>0</v>
      </c>
      <c r="M403" s="326">
        <f t="shared" ca="1" si="269"/>
        <v>0</v>
      </c>
      <c r="N403" s="326">
        <f t="shared" ca="1" si="273"/>
        <v>0</v>
      </c>
      <c r="O403" s="326">
        <f t="shared" ca="1" si="273"/>
        <v>0</v>
      </c>
    </row>
    <row r="404" spans="2:15" x14ac:dyDescent="0.25">
      <c r="B404" s="333">
        <v>14</v>
      </c>
      <c r="C404" s="334" t="s">
        <v>749</v>
      </c>
      <c r="D404" s="335"/>
      <c r="E404" s="68"/>
      <c r="F404" s="326">
        <f t="shared" ref="F404:M410" si="274">90%*F87</f>
        <v>0</v>
      </c>
      <c r="G404" s="326">
        <f t="shared" si="274"/>
        <v>0</v>
      </c>
      <c r="H404" s="326">
        <f t="shared" si="274"/>
        <v>0</v>
      </c>
      <c r="I404" s="326">
        <f t="shared" si="274"/>
        <v>0</v>
      </c>
      <c r="J404" s="326">
        <f t="shared" si="274"/>
        <v>0</v>
      </c>
      <c r="K404" s="326">
        <f t="shared" si="274"/>
        <v>0</v>
      </c>
      <c r="L404" s="326">
        <f t="shared" si="274"/>
        <v>0</v>
      </c>
      <c r="M404" s="326">
        <f t="shared" si="274"/>
        <v>0</v>
      </c>
      <c r="N404" s="326"/>
      <c r="O404" s="326"/>
    </row>
    <row r="405" spans="2:15" x14ac:dyDescent="0.25">
      <c r="B405" s="333"/>
      <c r="C405" s="336" t="s">
        <v>750</v>
      </c>
      <c r="D405" s="335"/>
      <c r="E405" s="68"/>
      <c r="F405" s="326">
        <f t="shared" ca="1" si="274"/>
        <v>0</v>
      </c>
      <c r="G405" s="326">
        <f t="shared" ca="1" si="274"/>
        <v>0</v>
      </c>
      <c r="H405" s="326">
        <f t="shared" ca="1" si="274"/>
        <v>0</v>
      </c>
      <c r="I405" s="326">
        <f t="shared" ca="1" si="274"/>
        <v>0</v>
      </c>
      <c r="J405" s="326">
        <f t="shared" ca="1" si="274"/>
        <v>0</v>
      </c>
      <c r="K405" s="326">
        <f t="shared" ca="1" si="274"/>
        <v>0</v>
      </c>
      <c r="L405" s="326">
        <f t="shared" ca="1" si="274"/>
        <v>0</v>
      </c>
      <c r="M405" s="326">
        <f t="shared" ca="1" si="274"/>
        <v>0</v>
      </c>
      <c r="N405" s="326">
        <f t="shared" ref="N405:O410" ca="1" si="275">F405-J405</f>
        <v>0</v>
      </c>
      <c r="O405" s="326">
        <f t="shared" ca="1" si="275"/>
        <v>0</v>
      </c>
    </row>
    <row r="406" spans="2:15" x14ac:dyDescent="0.25">
      <c r="B406" s="333"/>
      <c r="C406" s="336" t="s">
        <v>751</v>
      </c>
      <c r="D406" s="335"/>
      <c r="E406" s="68"/>
      <c r="F406" s="326">
        <f t="shared" ca="1" si="274"/>
        <v>0</v>
      </c>
      <c r="G406" s="326">
        <f t="shared" ca="1" si="274"/>
        <v>0</v>
      </c>
      <c r="H406" s="326">
        <f t="shared" ca="1" si="274"/>
        <v>0</v>
      </c>
      <c r="I406" s="326">
        <f t="shared" ca="1" si="274"/>
        <v>0</v>
      </c>
      <c r="J406" s="326">
        <f t="shared" ca="1" si="274"/>
        <v>0</v>
      </c>
      <c r="K406" s="326">
        <f t="shared" ca="1" si="274"/>
        <v>0</v>
      </c>
      <c r="L406" s="326">
        <f t="shared" ca="1" si="274"/>
        <v>0</v>
      </c>
      <c r="M406" s="326">
        <f t="shared" ca="1" si="274"/>
        <v>0</v>
      </c>
      <c r="N406" s="326">
        <f t="shared" ca="1" si="275"/>
        <v>0</v>
      </c>
      <c r="O406" s="326">
        <f t="shared" ca="1" si="275"/>
        <v>0</v>
      </c>
    </row>
    <row r="407" spans="2:15" x14ac:dyDescent="0.25">
      <c r="B407" s="333"/>
      <c r="C407" s="336" t="s">
        <v>752</v>
      </c>
      <c r="D407" s="335"/>
      <c r="E407" s="68"/>
      <c r="F407" s="326">
        <f t="shared" ca="1" si="274"/>
        <v>0</v>
      </c>
      <c r="G407" s="326">
        <f t="shared" ca="1" si="274"/>
        <v>0</v>
      </c>
      <c r="H407" s="326">
        <f t="shared" ca="1" si="274"/>
        <v>0</v>
      </c>
      <c r="I407" s="326">
        <f t="shared" ca="1" si="274"/>
        <v>0</v>
      </c>
      <c r="J407" s="326">
        <f t="shared" ca="1" si="274"/>
        <v>0</v>
      </c>
      <c r="K407" s="326">
        <f t="shared" ca="1" si="274"/>
        <v>0</v>
      </c>
      <c r="L407" s="326">
        <f t="shared" ca="1" si="274"/>
        <v>0</v>
      </c>
      <c r="M407" s="326">
        <f t="shared" ca="1" si="274"/>
        <v>0</v>
      </c>
      <c r="N407" s="326">
        <f t="shared" ca="1" si="275"/>
        <v>0</v>
      </c>
      <c r="O407" s="326">
        <f t="shared" ca="1" si="275"/>
        <v>0</v>
      </c>
    </row>
    <row r="408" spans="2:15" x14ac:dyDescent="0.25">
      <c r="B408" s="333">
        <v>15</v>
      </c>
      <c r="C408" s="334" t="s">
        <v>753</v>
      </c>
      <c r="D408" s="335"/>
      <c r="E408" s="68"/>
      <c r="F408" s="326">
        <f t="shared" si="274"/>
        <v>167.00400000000002</v>
      </c>
      <c r="G408" s="326">
        <f t="shared" si="274"/>
        <v>5.7613783163688179</v>
      </c>
      <c r="H408" s="326">
        <f t="shared" ca="1" si="274"/>
        <v>0</v>
      </c>
      <c r="I408" s="326">
        <f t="shared" ca="1" si="274"/>
        <v>172.76537831636884</v>
      </c>
      <c r="J408" s="326">
        <f t="shared" si="274"/>
        <v>130.8853950363</v>
      </c>
      <c r="K408" s="326">
        <f t="shared" si="274"/>
        <v>11.880103373727662</v>
      </c>
      <c r="L408" s="326">
        <f t="shared" ca="1" si="274"/>
        <v>0</v>
      </c>
      <c r="M408" s="326">
        <f t="shared" ca="1" si="274"/>
        <v>142.76549841002767</v>
      </c>
      <c r="N408" s="326">
        <f t="shared" si="275"/>
        <v>36.118604963700022</v>
      </c>
      <c r="O408" s="326">
        <f t="shared" si="275"/>
        <v>-6.1187250573588443</v>
      </c>
    </row>
    <row r="409" spans="2:15" x14ac:dyDescent="0.25">
      <c r="B409" s="333">
        <v>16</v>
      </c>
      <c r="C409" s="334" t="s">
        <v>754</v>
      </c>
      <c r="D409" s="324"/>
      <c r="E409" s="68"/>
      <c r="F409" s="326">
        <f t="shared" si="274"/>
        <v>63.72</v>
      </c>
      <c r="G409" s="326">
        <f t="shared" ca="1" si="274"/>
        <v>0</v>
      </c>
      <c r="H409" s="326">
        <f t="shared" ca="1" si="274"/>
        <v>0</v>
      </c>
      <c r="I409" s="326">
        <f t="shared" ca="1" si="274"/>
        <v>63.72</v>
      </c>
      <c r="J409" s="326">
        <f t="shared" si="274"/>
        <v>44.320519040399994</v>
      </c>
      <c r="K409" s="326">
        <f t="shared" si="274"/>
        <v>4.194</v>
      </c>
      <c r="L409" s="326">
        <f t="shared" ca="1" si="274"/>
        <v>0</v>
      </c>
      <c r="M409" s="326">
        <f t="shared" ca="1" si="274"/>
        <v>48.514519040399989</v>
      </c>
      <c r="N409" s="326">
        <f t="shared" si="275"/>
        <v>19.399480959600005</v>
      </c>
      <c r="O409" s="326">
        <f t="shared" ca="1" si="275"/>
        <v>-4.194</v>
      </c>
    </row>
    <row r="410" spans="2:15" x14ac:dyDescent="0.25">
      <c r="B410" s="333">
        <v>17</v>
      </c>
      <c r="C410" s="334" t="s">
        <v>755</v>
      </c>
      <c r="D410" s="324"/>
      <c r="E410" s="74"/>
      <c r="F410" s="326">
        <f t="shared" ca="1" si="274"/>
        <v>0</v>
      </c>
      <c r="G410" s="326">
        <f t="shared" ca="1" si="274"/>
        <v>0</v>
      </c>
      <c r="H410" s="326">
        <f t="shared" ca="1" si="274"/>
        <v>0</v>
      </c>
      <c r="I410" s="326">
        <f t="shared" ca="1" si="274"/>
        <v>0</v>
      </c>
      <c r="J410" s="326">
        <f t="shared" ca="1" si="274"/>
        <v>0</v>
      </c>
      <c r="K410" s="326">
        <f t="shared" ca="1" si="274"/>
        <v>0</v>
      </c>
      <c r="L410" s="326">
        <f t="shared" ca="1" si="274"/>
        <v>0</v>
      </c>
      <c r="M410" s="326">
        <f t="shared" ca="1" si="274"/>
        <v>0</v>
      </c>
      <c r="N410" s="326">
        <f t="shared" ca="1" si="275"/>
        <v>0</v>
      </c>
      <c r="O410" s="326">
        <f t="shared" ca="1" si="275"/>
        <v>0</v>
      </c>
    </row>
    <row r="411" spans="2:15" ht="14.5" thickBot="1" x14ac:dyDescent="0.3">
      <c r="B411" s="337"/>
      <c r="C411" s="338" t="s">
        <v>90</v>
      </c>
      <c r="D411" s="338"/>
      <c r="E411" s="339"/>
      <c r="F411" s="340">
        <f ca="1">SUM(F371:F410)</f>
        <v>18389.601000000002</v>
      </c>
      <c r="G411" s="340">
        <f t="shared" ref="G411:O411" ca="1" si="276">SUM(G371:G410)</f>
        <v>2271.6083798017821</v>
      </c>
      <c r="H411" s="340">
        <f t="shared" ca="1" si="276"/>
        <v>0</v>
      </c>
      <c r="I411" s="340">
        <f t="shared" ca="1" si="276"/>
        <v>20661.209379801785</v>
      </c>
      <c r="J411" s="340">
        <f t="shared" ca="1" si="276"/>
        <v>9381.313224596699</v>
      </c>
      <c r="K411" s="340">
        <f t="shared" ca="1" si="276"/>
        <v>797.6843153435899</v>
      </c>
      <c r="L411" s="340">
        <f t="shared" ca="1" si="276"/>
        <v>0</v>
      </c>
      <c r="M411" s="340">
        <f t="shared" ca="1" si="276"/>
        <v>10178.997539940288</v>
      </c>
      <c r="N411" s="340">
        <f t="shared" ca="1" si="276"/>
        <v>9008.2877754032997</v>
      </c>
      <c r="O411" s="340">
        <f t="shared" ca="1" si="276"/>
        <v>9795.3515244562914</v>
      </c>
    </row>
    <row r="412" spans="2:15" ht="14.5" thickBot="1" x14ac:dyDescent="0.3"/>
    <row r="413" spans="2:15" x14ac:dyDescent="0.25">
      <c r="B413" s="1094" t="s">
        <v>602</v>
      </c>
      <c r="C413" s="1095"/>
      <c r="D413" s="1095"/>
      <c r="E413" s="1095"/>
      <c r="F413" s="1095"/>
      <c r="G413" s="1095"/>
      <c r="H413" s="1095"/>
      <c r="I413" s="1095"/>
      <c r="J413" s="1095"/>
      <c r="K413" s="1095"/>
      <c r="L413" s="1095"/>
      <c r="M413" s="1095"/>
      <c r="N413" s="1095"/>
      <c r="O413" s="1096"/>
    </row>
    <row r="414" spans="2:15" x14ac:dyDescent="0.25">
      <c r="B414" s="1079" t="s">
        <v>513</v>
      </c>
      <c r="C414" s="1080" t="s">
        <v>620</v>
      </c>
      <c r="D414" s="1082" t="s">
        <v>621</v>
      </c>
      <c r="E414" s="1082" t="s">
        <v>622</v>
      </c>
      <c r="F414" s="1082" t="s">
        <v>623</v>
      </c>
      <c r="G414" s="1082"/>
      <c r="H414" s="1082"/>
      <c r="I414" s="1082"/>
      <c r="J414" s="1082" t="s">
        <v>624</v>
      </c>
      <c r="K414" s="1082"/>
      <c r="L414" s="1082"/>
      <c r="M414" s="1082"/>
      <c r="N414" s="1082" t="s">
        <v>625</v>
      </c>
      <c r="O414" s="1083"/>
    </row>
    <row r="415" spans="2:15" ht="56.5" thickBot="1" x14ac:dyDescent="0.3">
      <c r="B415" s="1097"/>
      <c r="C415" s="1098"/>
      <c r="D415" s="1099"/>
      <c r="E415" s="1099"/>
      <c r="F415" s="342" t="s">
        <v>626</v>
      </c>
      <c r="G415" s="342" t="s">
        <v>627</v>
      </c>
      <c r="H415" s="342" t="s">
        <v>628</v>
      </c>
      <c r="I415" s="342" t="s">
        <v>629</v>
      </c>
      <c r="J415" s="342" t="s">
        <v>630</v>
      </c>
      <c r="K415" s="342" t="s">
        <v>627</v>
      </c>
      <c r="L415" s="342" t="s">
        <v>631</v>
      </c>
      <c r="M415" s="342" t="s">
        <v>632</v>
      </c>
      <c r="N415" s="342" t="s">
        <v>626</v>
      </c>
      <c r="O415" s="343" t="s">
        <v>629</v>
      </c>
    </row>
    <row r="416" spans="2:15" x14ac:dyDescent="0.25">
      <c r="B416" s="322">
        <v>1</v>
      </c>
      <c r="C416" s="323" t="s">
        <v>633</v>
      </c>
      <c r="D416" s="345"/>
      <c r="E416" s="346"/>
      <c r="F416" s="326">
        <f t="shared" ref="F416:M431" ca="1" si="277">90%*F99</f>
        <v>33.565026749460436</v>
      </c>
      <c r="G416" s="326">
        <f t="shared" si="277"/>
        <v>41.863214375387869</v>
      </c>
      <c r="H416" s="326">
        <f t="shared" ca="1" si="277"/>
        <v>0</v>
      </c>
      <c r="I416" s="326">
        <f t="shared" ca="1" si="277"/>
        <v>75.428241124848313</v>
      </c>
      <c r="J416" s="326">
        <f t="shared" ca="1" si="277"/>
        <v>4.4091558000014077E-3</v>
      </c>
      <c r="K416" s="326">
        <f t="shared" si="277"/>
        <v>0</v>
      </c>
      <c r="L416" s="326">
        <f t="shared" ca="1" si="277"/>
        <v>0</v>
      </c>
      <c r="M416" s="326">
        <f t="shared" ca="1" si="277"/>
        <v>4.4091558000014077E-3</v>
      </c>
      <c r="N416" s="326">
        <f ca="1">F416-J416</f>
        <v>33.560617593660432</v>
      </c>
      <c r="O416" s="326">
        <f ca="1">I416-M416</f>
        <v>75.423831969048308</v>
      </c>
    </row>
    <row r="417" spans="2:15" x14ac:dyDescent="0.25">
      <c r="B417" s="322">
        <v>2</v>
      </c>
      <c r="C417" s="323" t="s">
        <v>718</v>
      </c>
      <c r="D417" s="371"/>
      <c r="E417" s="372"/>
      <c r="F417" s="326">
        <f t="shared" ca="1" si="277"/>
        <v>0</v>
      </c>
      <c r="G417" s="326">
        <f t="shared" ca="1" si="277"/>
        <v>0</v>
      </c>
      <c r="H417" s="326">
        <f t="shared" ca="1" si="277"/>
        <v>0</v>
      </c>
      <c r="I417" s="326">
        <f t="shared" ca="1" si="277"/>
        <v>0</v>
      </c>
      <c r="J417" s="326">
        <f t="shared" ca="1" si="277"/>
        <v>0</v>
      </c>
      <c r="K417" s="326">
        <f t="shared" ca="1" si="277"/>
        <v>0</v>
      </c>
      <c r="L417" s="326">
        <f t="shared" ca="1" si="277"/>
        <v>0</v>
      </c>
      <c r="M417" s="326">
        <f t="shared" ca="1" si="277"/>
        <v>0</v>
      </c>
      <c r="N417" s="326">
        <f ca="1">F417-J417</f>
        <v>0</v>
      </c>
      <c r="O417" s="326">
        <f ca="1">I417-M417</f>
        <v>0</v>
      </c>
    </row>
    <row r="418" spans="2:15" x14ac:dyDescent="0.25">
      <c r="B418" s="322">
        <v>3</v>
      </c>
      <c r="C418" s="327" t="s">
        <v>719</v>
      </c>
      <c r="D418" s="324"/>
      <c r="E418" s="68"/>
      <c r="F418" s="326">
        <f t="shared" si="277"/>
        <v>0</v>
      </c>
      <c r="G418" s="326">
        <f t="shared" si="277"/>
        <v>0</v>
      </c>
      <c r="H418" s="326">
        <f t="shared" si="277"/>
        <v>0</v>
      </c>
      <c r="I418" s="326">
        <f t="shared" si="277"/>
        <v>0</v>
      </c>
      <c r="J418" s="326">
        <f t="shared" si="277"/>
        <v>0</v>
      </c>
      <c r="K418" s="326">
        <f t="shared" si="277"/>
        <v>0</v>
      </c>
      <c r="L418" s="326">
        <f t="shared" si="277"/>
        <v>0</v>
      </c>
      <c r="M418" s="326">
        <f t="shared" si="277"/>
        <v>0</v>
      </c>
      <c r="N418" s="326"/>
      <c r="O418" s="326"/>
    </row>
    <row r="419" spans="2:15" x14ac:dyDescent="0.25">
      <c r="B419" s="322"/>
      <c r="C419" s="328" t="s">
        <v>720</v>
      </c>
      <c r="D419" s="324"/>
      <c r="E419" s="68"/>
      <c r="F419" s="326">
        <f t="shared" ca="1" si="277"/>
        <v>360.83061727399473</v>
      </c>
      <c r="G419" s="326">
        <f t="shared" si="277"/>
        <v>39.012042552708557</v>
      </c>
      <c r="H419" s="326">
        <f t="shared" ca="1" si="277"/>
        <v>0</v>
      </c>
      <c r="I419" s="326">
        <f t="shared" ca="1" si="277"/>
        <v>399.84265982670325</v>
      </c>
      <c r="J419" s="326">
        <f t="shared" ca="1" si="277"/>
        <v>125.32761180685496</v>
      </c>
      <c r="K419" s="326">
        <f t="shared" si="277"/>
        <v>18.315244629554961</v>
      </c>
      <c r="L419" s="326">
        <f t="shared" ca="1" si="277"/>
        <v>0</v>
      </c>
      <c r="M419" s="326">
        <f t="shared" ca="1" si="277"/>
        <v>143.64285643640991</v>
      </c>
      <c r="N419" s="326">
        <f t="shared" ref="N419:N422" ca="1" si="278">F419-J419</f>
        <v>235.50300546713976</v>
      </c>
      <c r="O419" s="326">
        <f t="shared" ref="O419:O422" ca="1" si="279">I419-M419</f>
        <v>256.19980339029337</v>
      </c>
    </row>
    <row r="420" spans="2:15" x14ac:dyDescent="0.25">
      <c r="B420" s="322"/>
      <c r="C420" s="328" t="s">
        <v>721</v>
      </c>
      <c r="D420" s="324"/>
      <c r="E420" s="68"/>
      <c r="F420" s="326">
        <f t="shared" ca="1" si="277"/>
        <v>0</v>
      </c>
      <c r="G420" s="326">
        <f t="shared" ca="1" si="277"/>
        <v>0</v>
      </c>
      <c r="H420" s="326">
        <f t="shared" ca="1" si="277"/>
        <v>0</v>
      </c>
      <c r="I420" s="326">
        <f t="shared" ca="1" si="277"/>
        <v>0</v>
      </c>
      <c r="J420" s="326">
        <f t="shared" ca="1" si="277"/>
        <v>0</v>
      </c>
      <c r="K420" s="326">
        <f t="shared" ca="1" si="277"/>
        <v>0</v>
      </c>
      <c r="L420" s="326">
        <f t="shared" ca="1" si="277"/>
        <v>0</v>
      </c>
      <c r="M420" s="326">
        <f t="shared" ca="1" si="277"/>
        <v>0</v>
      </c>
      <c r="N420" s="326">
        <f t="shared" ca="1" si="278"/>
        <v>0</v>
      </c>
      <c r="O420" s="326">
        <f t="shared" ca="1" si="279"/>
        <v>0</v>
      </c>
    </row>
    <row r="421" spans="2:15" x14ac:dyDescent="0.25">
      <c r="B421" s="322"/>
      <c r="C421" s="328" t="s">
        <v>722</v>
      </c>
      <c r="D421" s="324"/>
      <c r="E421" s="68"/>
      <c r="F421" s="326">
        <f t="shared" ca="1" si="277"/>
        <v>0</v>
      </c>
      <c r="G421" s="326">
        <f t="shared" ca="1" si="277"/>
        <v>0</v>
      </c>
      <c r="H421" s="326">
        <f t="shared" ca="1" si="277"/>
        <v>0</v>
      </c>
      <c r="I421" s="326">
        <f t="shared" ca="1" si="277"/>
        <v>0</v>
      </c>
      <c r="J421" s="326">
        <f t="shared" ca="1" si="277"/>
        <v>0</v>
      </c>
      <c r="K421" s="326">
        <f t="shared" ca="1" si="277"/>
        <v>0</v>
      </c>
      <c r="L421" s="326">
        <f t="shared" ca="1" si="277"/>
        <v>0</v>
      </c>
      <c r="M421" s="326">
        <f t="shared" ca="1" si="277"/>
        <v>0</v>
      </c>
      <c r="N421" s="326">
        <f t="shared" ca="1" si="278"/>
        <v>0</v>
      </c>
      <c r="O421" s="326">
        <f t="shared" ca="1" si="279"/>
        <v>0</v>
      </c>
    </row>
    <row r="422" spans="2:15" x14ac:dyDescent="0.25">
      <c r="B422" s="322"/>
      <c r="C422" s="328" t="s">
        <v>723</v>
      </c>
      <c r="D422" s="324"/>
      <c r="E422" s="68"/>
      <c r="F422" s="326">
        <f t="shared" ca="1" si="277"/>
        <v>198.97200000000001</v>
      </c>
      <c r="G422" s="326">
        <f t="shared" ca="1" si="277"/>
        <v>0</v>
      </c>
      <c r="H422" s="326">
        <f t="shared" ca="1" si="277"/>
        <v>0</v>
      </c>
      <c r="I422" s="326">
        <f t="shared" ca="1" si="277"/>
        <v>198.97200000000001</v>
      </c>
      <c r="J422" s="326">
        <f t="shared" ca="1" si="277"/>
        <v>39.972100572900018</v>
      </c>
      <c r="K422" s="326">
        <f t="shared" ca="1" si="277"/>
        <v>0</v>
      </c>
      <c r="L422" s="326">
        <f t="shared" ca="1" si="277"/>
        <v>0</v>
      </c>
      <c r="M422" s="326">
        <f t="shared" ca="1" si="277"/>
        <v>39.972100572900018</v>
      </c>
      <c r="N422" s="326">
        <f t="shared" ca="1" si="278"/>
        <v>158.99989942709999</v>
      </c>
      <c r="O422" s="326">
        <f t="shared" ca="1" si="279"/>
        <v>158.99989942709999</v>
      </c>
    </row>
    <row r="423" spans="2:15" x14ac:dyDescent="0.25">
      <c r="B423" s="322">
        <v>4</v>
      </c>
      <c r="C423" s="323" t="s">
        <v>724</v>
      </c>
      <c r="D423" s="324"/>
      <c r="E423" s="68"/>
      <c r="F423" s="326">
        <f t="shared" si="277"/>
        <v>0</v>
      </c>
      <c r="G423" s="326">
        <f t="shared" si="277"/>
        <v>0</v>
      </c>
      <c r="H423" s="326">
        <f t="shared" si="277"/>
        <v>0</v>
      </c>
      <c r="I423" s="326">
        <f t="shared" si="277"/>
        <v>0</v>
      </c>
      <c r="J423" s="326">
        <f t="shared" si="277"/>
        <v>0</v>
      </c>
      <c r="K423" s="326">
        <f t="shared" si="277"/>
        <v>0</v>
      </c>
      <c r="L423" s="326">
        <f t="shared" si="277"/>
        <v>0</v>
      </c>
      <c r="M423" s="326">
        <f t="shared" si="277"/>
        <v>0</v>
      </c>
      <c r="N423" s="326"/>
      <c r="O423" s="326"/>
    </row>
    <row r="424" spans="2:15" x14ac:dyDescent="0.25">
      <c r="B424" s="322"/>
      <c r="C424" s="329" t="s">
        <v>725</v>
      </c>
      <c r="D424" s="324"/>
      <c r="E424" s="68"/>
      <c r="F424" s="326">
        <f t="shared" ca="1" si="277"/>
        <v>8662.5416248963629</v>
      </c>
      <c r="G424" s="326">
        <f t="shared" si="277"/>
        <v>932.33923509591466</v>
      </c>
      <c r="H424" s="326">
        <f t="shared" ca="1" si="277"/>
        <v>0</v>
      </c>
      <c r="I424" s="326">
        <f t="shared" ca="1" si="277"/>
        <v>9594.8808599922759</v>
      </c>
      <c r="J424" s="326">
        <f t="shared" ca="1" si="277"/>
        <v>4603.2000844997929</v>
      </c>
      <c r="K424" s="326">
        <f t="shared" si="277"/>
        <v>341.6255806191329</v>
      </c>
      <c r="L424" s="326">
        <f t="shared" ca="1" si="277"/>
        <v>0</v>
      </c>
      <c r="M424" s="326">
        <f t="shared" ca="1" si="277"/>
        <v>4944.8256651189258</v>
      </c>
      <c r="N424" s="326">
        <f t="shared" ref="N424:N427" ca="1" si="280">F424-J424</f>
        <v>4059.3415403965701</v>
      </c>
      <c r="O424" s="326">
        <f t="shared" ref="O424:O427" ca="1" si="281">I424-M424</f>
        <v>4650.05519487335</v>
      </c>
    </row>
    <row r="425" spans="2:15" x14ac:dyDescent="0.25">
      <c r="B425" s="322"/>
      <c r="C425" s="323" t="s">
        <v>726</v>
      </c>
      <c r="D425" s="324"/>
      <c r="E425" s="68"/>
      <c r="F425" s="326">
        <f t="shared" si="277"/>
        <v>0</v>
      </c>
      <c r="G425" s="326">
        <f t="shared" si="277"/>
        <v>0</v>
      </c>
      <c r="H425" s="326">
        <f t="shared" si="277"/>
        <v>0</v>
      </c>
      <c r="I425" s="326">
        <f t="shared" si="277"/>
        <v>0</v>
      </c>
      <c r="J425" s="326">
        <f t="shared" si="277"/>
        <v>0</v>
      </c>
      <c r="K425" s="326">
        <f t="shared" si="277"/>
        <v>0</v>
      </c>
      <c r="L425" s="326">
        <f t="shared" si="277"/>
        <v>0</v>
      </c>
      <c r="M425" s="326">
        <f t="shared" si="277"/>
        <v>0</v>
      </c>
      <c r="N425" s="326"/>
      <c r="O425" s="326"/>
    </row>
    <row r="426" spans="2:15" x14ac:dyDescent="0.25">
      <c r="B426" s="322"/>
      <c r="C426" s="329" t="s">
        <v>727</v>
      </c>
      <c r="D426" s="324"/>
      <c r="E426" s="68"/>
      <c r="F426" s="326">
        <f t="shared" ca="1" si="277"/>
        <v>0</v>
      </c>
      <c r="G426" s="326">
        <f t="shared" ca="1" si="277"/>
        <v>0</v>
      </c>
      <c r="H426" s="326">
        <f t="shared" ca="1" si="277"/>
        <v>0</v>
      </c>
      <c r="I426" s="326">
        <f t="shared" ca="1" si="277"/>
        <v>0</v>
      </c>
      <c r="J426" s="326">
        <f t="shared" ca="1" si="277"/>
        <v>0</v>
      </c>
      <c r="K426" s="326">
        <f t="shared" ca="1" si="277"/>
        <v>0</v>
      </c>
      <c r="L426" s="326">
        <f t="shared" ca="1" si="277"/>
        <v>0</v>
      </c>
      <c r="M426" s="326">
        <f t="shared" ca="1" si="277"/>
        <v>0</v>
      </c>
      <c r="N426" s="326">
        <f t="shared" ca="1" si="280"/>
        <v>0</v>
      </c>
      <c r="O426" s="326">
        <f t="shared" ca="1" si="281"/>
        <v>0</v>
      </c>
    </row>
    <row r="427" spans="2:15" x14ac:dyDescent="0.25">
      <c r="B427" s="322"/>
      <c r="C427" s="329" t="s">
        <v>728</v>
      </c>
      <c r="D427" s="324"/>
      <c r="E427" s="68"/>
      <c r="F427" s="326">
        <f t="shared" ca="1" si="277"/>
        <v>0</v>
      </c>
      <c r="G427" s="326">
        <f t="shared" ca="1" si="277"/>
        <v>0</v>
      </c>
      <c r="H427" s="326">
        <f t="shared" ca="1" si="277"/>
        <v>0</v>
      </c>
      <c r="I427" s="326">
        <f t="shared" ca="1" si="277"/>
        <v>0</v>
      </c>
      <c r="J427" s="326">
        <f t="shared" ca="1" si="277"/>
        <v>0</v>
      </c>
      <c r="K427" s="326">
        <f t="shared" ca="1" si="277"/>
        <v>0</v>
      </c>
      <c r="L427" s="326">
        <f t="shared" ca="1" si="277"/>
        <v>0</v>
      </c>
      <c r="M427" s="326">
        <f t="shared" ca="1" si="277"/>
        <v>0</v>
      </c>
      <c r="N427" s="326">
        <f t="shared" ca="1" si="280"/>
        <v>0</v>
      </c>
      <c r="O427" s="326">
        <f t="shared" ca="1" si="281"/>
        <v>0</v>
      </c>
    </row>
    <row r="428" spans="2:15" x14ac:dyDescent="0.25">
      <c r="B428" s="322">
        <v>5</v>
      </c>
      <c r="C428" s="323" t="s">
        <v>729</v>
      </c>
      <c r="D428" s="324"/>
      <c r="E428" s="68"/>
      <c r="F428" s="326">
        <f t="shared" si="277"/>
        <v>0</v>
      </c>
      <c r="G428" s="326">
        <f t="shared" si="277"/>
        <v>0</v>
      </c>
      <c r="H428" s="326">
        <f t="shared" si="277"/>
        <v>0</v>
      </c>
      <c r="I428" s="326">
        <f t="shared" si="277"/>
        <v>0</v>
      </c>
      <c r="J428" s="326">
        <f t="shared" si="277"/>
        <v>0</v>
      </c>
      <c r="K428" s="326">
        <f t="shared" si="277"/>
        <v>0</v>
      </c>
      <c r="L428" s="326">
        <f t="shared" si="277"/>
        <v>0</v>
      </c>
      <c r="M428" s="326">
        <f t="shared" si="277"/>
        <v>0</v>
      </c>
      <c r="N428" s="326"/>
      <c r="O428" s="326"/>
    </row>
    <row r="429" spans="2:15" x14ac:dyDescent="0.25">
      <c r="B429" s="322"/>
      <c r="C429" s="329" t="s">
        <v>730</v>
      </c>
      <c r="D429" s="324"/>
      <c r="E429" s="68"/>
      <c r="F429" s="326">
        <f t="shared" ca="1" si="277"/>
        <v>0</v>
      </c>
      <c r="G429" s="326">
        <f t="shared" ca="1" si="277"/>
        <v>0</v>
      </c>
      <c r="H429" s="326">
        <f t="shared" ca="1" si="277"/>
        <v>0</v>
      </c>
      <c r="I429" s="326">
        <f t="shared" ca="1" si="277"/>
        <v>0</v>
      </c>
      <c r="J429" s="326">
        <f t="shared" ca="1" si="277"/>
        <v>0</v>
      </c>
      <c r="K429" s="326">
        <f t="shared" ca="1" si="277"/>
        <v>0</v>
      </c>
      <c r="L429" s="326">
        <f t="shared" ca="1" si="277"/>
        <v>0</v>
      </c>
      <c r="M429" s="326">
        <f t="shared" ca="1" si="277"/>
        <v>0</v>
      </c>
      <c r="N429" s="326">
        <f t="shared" ref="N429:N434" ca="1" si="282">F429-J429</f>
        <v>0</v>
      </c>
      <c r="O429" s="326">
        <f t="shared" ref="O429:O434" ca="1" si="283">I429-M429</f>
        <v>0</v>
      </c>
    </row>
    <row r="430" spans="2:15" x14ac:dyDescent="0.25">
      <c r="B430" s="322"/>
      <c r="C430" s="329" t="s">
        <v>731</v>
      </c>
      <c r="D430" s="324"/>
      <c r="E430" s="68"/>
      <c r="F430" s="326">
        <f t="shared" ca="1" si="277"/>
        <v>0</v>
      </c>
      <c r="G430" s="326">
        <f t="shared" ca="1" si="277"/>
        <v>0</v>
      </c>
      <c r="H430" s="326">
        <f t="shared" ca="1" si="277"/>
        <v>0</v>
      </c>
      <c r="I430" s="326">
        <f t="shared" ca="1" si="277"/>
        <v>0</v>
      </c>
      <c r="J430" s="326">
        <f t="shared" ca="1" si="277"/>
        <v>0</v>
      </c>
      <c r="K430" s="326">
        <f t="shared" ca="1" si="277"/>
        <v>0</v>
      </c>
      <c r="L430" s="326">
        <f t="shared" ca="1" si="277"/>
        <v>0</v>
      </c>
      <c r="M430" s="326">
        <f t="shared" ca="1" si="277"/>
        <v>0</v>
      </c>
      <c r="N430" s="326">
        <f t="shared" ca="1" si="282"/>
        <v>0</v>
      </c>
      <c r="O430" s="326">
        <f t="shared" ca="1" si="283"/>
        <v>0</v>
      </c>
    </row>
    <row r="431" spans="2:15" x14ac:dyDescent="0.25">
      <c r="B431" s="322"/>
      <c r="C431" s="329" t="s">
        <v>732</v>
      </c>
      <c r="D431" s="324"/>
      <c r="E431" s="68"/>
      <c r="F431" s="326">
        <f t="shared" ca="1" si="277"/>
        <v>0</v>
      </c>
      <c r="G431" s="326">
        <f t="shared" ca="1" si="277"/>
        <v>0</v>
      </c>
      <c r="H431" s="326">
        <f t="shared" ca="1" si="277"/>
        <v>0</v>
      </c>
      <c r="I431" s="326">
        <f t="shared" ca="1" si="277"/>
        <v>0</v>
      </c>
      <c r="J431" s="326">
        <f t="shared" ca="1" si="277"/>
        <v>0</v>
      </c>
      <c r="K431" s="326">
        <f t="shared" ca="1" si="277"/>
        <v>0</v>
      </c>
      <c r="L431" s="326">
        <f t="shared" ca="1" si="277"/>
        <v>0</v>
      </c>
      <c r="M431" s="326">
        <f t="shared" ca="1" si="277"/>
        <v>0</v>
      </c>
      <c r="N431" s="326">
        <f t="shared" ca="1" si="282"/>
        <v>0</v>
      </c>
      <c r="O431" s="326">
        <f t="shared" ca="1" si="283"/>
        <v>0</v>
      </c>
    </row>
    <row r="432" spans="2:15" x14ac:dyDescent="0.25">
      <c r="B432" s="322"/>
      <c r="C432" s="329" t="s">
        <v>733</v>
      </c>
      <c r="D432" s="324"/>
      <c r="E432" s="68"/>
      <c r="F432" s="326">
        <f t="shared" ref="F432:M447" ca="1" si="284">90%*F115</f>
        <v>0</v>
      </c>
      <c r="G432" s="326">
        <f t="shared" ca="1" si="284"/>
        <v>0</v>
      </c>
      <c r="H432" s="326">
        <f t="shared" ca="1" si="284"/>
        <v>0</v>
      </c>
      <c r="I432" s="326">
        <f t="shared" ca="1" si="284"/>
        <v>0</v>
      </c>
      <c r="J432" s="326">
        <f t="shared" ca="1" si="284"/>
        <v>0</v>
      </c>
      <c r="K432" s="326">
        <f t="shared" ca="1" si="284"/>
        <v>0</v>
      </c>
      <c r="L432" s="326">
        <f t="shared" ca="1" si="284"/>
        <v>0</v>
      </c>
      <c r="M432" s="326">
        <f t="shared" ca="1" si="284"/>
        <v>0</v>
      </c>
      <c r="N432" s="326">
        <f t="shared" ca="1" si="282"/>
        <v>0</v>
      </c>
      <c r="O432" s="326">
        <f t="shared" ca="1" si="283"/>
        <v>0</v>
      </c>
    </row>
    <row r="433" spans="2:15" x14ac:dyDescent="0.25">
      <c r="B433" s="322">
        <v>6</v>
      </c>
      <c r="C433" s="323" t="s">
        <v>734</v>
      </c>
      <c r="D433" s="324"/>
      <c r="E433" s="68"/>
      <c r="F433" s="326">
        <f t="shared" ca="1" si="284"/>
        <v>0</v>
      </c>
      <c r="G433" s="326">
        <f t="shared" ca="1" si="284"/>
        <v>0</v>
      </c>
      <c r="H433" s="326">
        <f t="shared" ca="1" si="284"/>
        <v>0</v>
      </c>
      <c r="I433" s="326">
        <f t="shared" ca="1" si="284"/>
        <v>0</v>
      </c>
      <c r="J433" s="326">
        <f t="shared" ca="1" si="284"/>
        <v>0</v>
      </c>
      <c r="K433" s="326">
        <f t="shared" ca="1" si="284"/>
        <v>0</v>
      </c>
      <c r="L433" s="326">
        <f t="shared" ca="1" si="284"/>
        <v>0</v>
      </c>
      <c r="M433" s="326">
        <f t="shared" ca="1" si="284"/>
        <v>0</v>
      </c>
      <c r="N433" s="326">
        <f t="shared" ca="1" si="282"/>
        <v>0</v>
      </c>
      <c r="O433" s="326">
        <f t="shared" ca="1" si="283"/>
        <v>0</v>
      </c>
    </row>
    <row r="434" spans="2:15" x14ac:dyDescent="0.25">
      <c r="B434" s="322">
        <v>7</v>
      </c>
      <c r="C434" s="323" t="s">
        <v>735</v>
      </c>
      <c r="D434" s="324"/>
      <c r="E434" s="68"/>
      <c r="F434" s="326">
        <f t="shared" ca="1" si="284"/>
        <v>0</v>
      </c>
      <c r="G434" s="326">
        <f t="shared" ca="1" si="284"/>
        <v>0</v>
      </c>
      <c r="H434" s="326">
        <f t="shared" ca="1" si="284"/>
        <v>0</v>
      </c>
      <c r="I434" s="326">
        <f t="shared" ca="1" si="284"/>
        <v>0</v>
      </c>
      <c r="J434" s="326">
        <f t="shared" ca="1" si="284"/>
        <v>0</v>
      </c>
      <c r="K434" s="326">
        <f t="shared" ca="1" si="284"/>
        <v>0</v>
      </c>
      <c r="L434" s="326">
        <f t="shared" ca="1" si="284"/>
        <v>0</v>
      </c>
      <c r="M434" s="326">
        <f t="shared" ca="1" si="284"/>
        <v>0</v>
      </c>
      <c r="N434" s="326">
        <f t="shared" ca="1" si="282"/>
        <v>0</v>
      </c>
      <c r="O434" s="326">
        <f t="shared" ca="1" si="283"/>
        <v>0</v>
      </c>
    </row>
    <row r="435" spans="2:15" x14ac:dyDescent="0.25">
      <c r="B435" s="322">
        <v>8</v>
      </c>
      <c r="C435" s="323" t="s">
        <v>736</v>
      </c>
      <c r="D435" s="324"/>
      <c r="E435" s="68"/>
      <c r="F435" s="326">
        <f t="shared" si="284"/>
        <v>0</v>
      </c>
      <c r="G435" s="326">
        <f t="shared" si="284"/>
        <v>0</v>
      </c>
      <c r="H435" s="326">
        <f t="shared" si="284"/>
        <v>0</v>
      </c>
      <c r="I435" s="326">
        <f t="shared" si="284"/>
        <v>0</v>
      </c>
      <c r="J435" s="326">
        <f t="shared" si="284"/>
        <v>0</v>
      </c>
      <c r="K435" s="326">
        <f t="shared" si="284"/>
        <v>0</v>
      </c>
      <c r="L435" s="326">
        <f t="shared" si="284"/>
        <v>0</v>
      </c>
      <c r="M435" s="326">
        <f t="shared" si="284"/>
        <v>0</v>
      </c>
      <c r="N435" s="326"/>
      <c r="O435" s="326"/>
    </row>
    <row r="436" spans="2:15" x14ac:dyDescent="0.25">
      <c r="B436" s="322"/>
      <c r="C436" s="329" t="s">
        <v>737</v>
      </c>
      <c r="D436" s="324"/>
      <c r="E436" s="68"/>
      <c r="F436" s="326">
        <f t="shared" ca="1" si="284"/>
        <v>8460.0375648166428</v>
      </c>
      <c r="G436" s="326">
        <f t="shared" si="284"/>
        <v>1051.8250588664257</v>
      </c>
      <c r="H436" s="326">
        <f t="shared" ca="1" si="284"/>
        <v>0</v>
      </c>
      <c r="I436" s="326">
        <f t="shared" ca="1" si="284"/>
        <v>9511.8626236830696</v>
      </c>
      <c r="J436" s="326">
        <f t="shared" ca="1" si="284"/>
        <v>4053.7604811110841</v>
      </c>
      <c r="K436" s="326">
        <f t="shared" si="284"/>
        <v>333.58311393213552</v>
      </c>
      <c r="L436" s="326">
        <f t="shared" ca="1" si="284"/>
        <v>0</v>
      </c>
      <c r="M436" s="326">
        <f t="shared" ca="1" si="284"/>
        <v>4387.3435950432195</v>
      </c>
      <c r="N436" s="326">
        <f t="shared" ref="N436:O440" ca="1" si="285">F436-J436</f>
        <v>4406.2770837055587</v>
      </c>
      <c r="O436" s="326">
        <f t="shared" ref="O436:O438" ca="1" si="286">I436-M436</f>
        <v>5124.5190286398501</v>
      </c>
    </row>
    <row r="437" spans="2:15" x14ac:dyDescent="0.25">
      <c r="B437" s="322"/>
      <c r="C437" s="329" t="s">
        <v>756</v>
      </c>
      <c r="D437" s="324"/>
      <c r="E437" s="68"/>
      <c r="F437" s="326">
        <f t="shared" ca="1" si="284"/>
        <v>0</v>
      </c>
      <c r="G437" s="326">
        <f t="shared" ca="1" si="284"/>
        <v>0</v>
      </c>
      <c r="H437" s="326">
        <f t="shared" ca="1" si="284"/>
        <v>0</v>
      </c>
      <c r="I437" s="326">
        <f t="shared" ca="1" si="284"/>
        <v>0</v>
      </c>
      <c r="J437" s="326">
        <f t="shared" ca="1" si="284"/>
        <v>0</v>
      </c>
      <c r="K437" s="326">
        <f t="shared" ca="1" si="284"/>
        <v>0</v>
      </c>
      <c r="L437" s="326">
        <f t="shared" ca="1" si="284"/>
        <v>0</v>
      </c>
      <c r="M437" s="326">
        <f t="shared" ca="1" si="284"/>
        <v>0</v>
      </c>
      <c r="N437" s="326">
        <f t="shared" ca="1" si="285"/>
        <v>0</v>
      </c>
      <c r="O437" s="326">
        <f t="shared" ca="1" si="286"/>
        <v>0</v>
      </c>
    </row>
    <row r="438" spans="2:15" ht="28" x14ac:dyDescent="0.25">
      <c r="B438" s="331">
        <v>9</v>
      </c>
      <c r="C438" s="332" t="s">
        <v>739</v>
      </c>
      <c r="D438" s="324"/>
      <c r="E438" s="68"/>
      <c r="F438" s="326">
        <f t="shared" ca="1" si="284"/>
        <v>0</v>
      </c>
      <c r="G438" s="326">
        <f t="shared" ca="1" si="284"/>
        <v>0</v>
      </c>
      <c r="H438" s="326">
        <f t="shared" ca="1" si="284"/>
        <v>0</v>
      </c>
      <c r="I438" s="326">
        <f t="shared" ca="1" si="284"/>
        <v>0</v>
      </c>
      <c r="J438" s="326">
        <f t="shared" ca="1" si="284"/>
        <v>0</v>
      </c>
      <c r="K438" s="326">
        <f t="shared" ca="1" si="284"/>
        <v>0</v>
      </c>
      <c r="L438" s="326">
        <f t="shared" ca="1" si="284"/>
        <v>0</v>
      </c>
      <c r="M438" s="326">
        <f t="shared" ca="1" si="284"/>
        <v>0</v>
      </c>
      <c r="N438" s="326">
        <f t="shared" ca="1" si="285"/>
        <v>0</v>
      </c>
      <c r="O438" s="326">
        <f t="shared" ca="1" si="286"/>
        <v>0</v>
      </c>
    </row>
    <row r="439" spans="2:15" x14ac:dyDescent="0.25">
      <c r="B439" s="333">
        <v>10</v>
      </c>
      <c r="C439" s="334" t="s">
        <v>740</v>
      </c>
      <c r="D439" s="335"/>
      <c r="E439" s="68"/>
      <c r="F439" s="326">
        <f t="shared" ca="1" si="284"/>
        <v>2638.2338067695373</v>
      </c>
      <c r="G439" s="326">
        <f t="shared" si="284"/>
        <v>1612.9808940102275</v>
      </c>
      <c r="H439" s="326">
        <f t="shared" ca="1" si="284"/>
        <v>0</v>
      </c>
      <c r="I439" s="326">
        <f t="shared" ca="1" si="284"/>
        <v>4251.2147007797648</v>
      </c>
      <c r="J439" s="326">
        <f t="shared" ca="1" si="284"/>
        <v>1116.1046999790565</v>
      </c>
      <c r="K439" s="326">
        <f t="shared" si="284"/>
        <v>169.26209392322357</v>
      </c>
      <c r="L439" s="326">
        <f t="shared" ca="1" si="284"/>
        <v>0</v>
      </c>
      <c r="M439" s="326">
        <f t="shared" ca="1" si="284"/>
        <v>1285.3667939022798</v>
      </c>
      <c r="N439" s="326">
        <f t="shared" ca="1" si="285"/>
        <v>1522.1291067904808</v>
      </c>
      <c r="O439" s="326">
        <f t="shared" si="285"/>
        <v>1443.718800087004</v>
      </c>
    </row>
    <row r="440" spans="2:15" x14ac:dyDescent="0.25">
      <c r="B440" s="333">
        <v>11</v>
      </c>
      <c r="C440" s="334" t="s">
        <v>741</v>
      </c>
      <c r="D440" s="335"/>
      <c r="E440" s="68"/>
      <c r="F440" s="326">
        <f t="shared" ca="1" si="284"/>
        <v>6.3719999999999999</v>
      </c>
      <c r="G440" s="326">
        <f t="shared" ca="1" si="284"/>
        <v>0</v>
      </c>
      <c r="H440" s="326">
        <f t="shared" ca="1" si="284"/>
        <v>0</v>
      </c>
      <c r="I440" s="326">
        <f t="shared" ca="1" si="284"/>
        <v>6.3719999999999999</v>
      </c>
      <c r="J440" s="326">
        <f t="shared" ca="1" si="284"/>
        <v>5.7529799387999994</v>
      </c>
      <c r="K440" s="326">
        <f t="shared" si="284"/>
        <v>0</v>
      </c>
      <c r="L440" s="326">
        <f t="shared" ca="1" si="284"/>
        <v>0</v>
      </c>
      <c r="M440" s="326">
        <f t="shared" ca="1" si="284"/>
        <v>5.7529799387999994</v>
      </c>
      <c r="N440" s="326">
        <f t="shared" ca="1" si="285"/>
        <v>0.61902006120000053</v>
      </c>
      <c r="O440" s="326">
        <f t="shared" ca="1" si="285"/>
        <v>0</v>
      </c>
    </row>
    <row r="441" spans="2:15" x14ac:dyDescent="0.25">
      <c r="B441" s="333">
        <v>12</v>
      </c>
      <c r="C441" s="334" t="s">
        <v>742</v>
      </c>
      <c r="D441" s="335"/>
      <c r="E441" s="68"/>
      <c r="F441" s="326">
        <f t="shared" si="284"/>
        <v>0</v>
      </c>
      <c r="G441" s="326">
        <f t="shared" si="284"/>
        <v>0</v>
      </c>
      <c r="H441" s="326">
        <f t="shared" si="284"/>
        <v>0</v>
      </c>
      <c r="I441" s="326">
        <f t="shared" si="284"/>
        <v>0</v>
      </c>
      <c r="J441" s="326">
        <f t="shared" si="284"/>
        <v>0</v>
      </c>
      <c r="K441" s="326">
        <f t="shared" si="284"/>
        <v>0</v>
      </c>
      <c r="L441" s="326">
        <f t="shared" si="284"/>
        <v>0</v>
      </c>
      <c r="M441" s="326">
        <f t="shared" si="284"/>
        <v>0</v>
      </c>
      <c r="N441" s="326"/>
      <c r="O441" s="326"/>
    </row>
    <row r="442" spans="2:15" x14ac:dyDescent="0.25">
      <c r="B442" s="333"/>
      <c r="C442" s="336" t="s">
        <v>743</v>
      </c>
      <c r="D442" s="335"/>
      <c r="E442" s="68"/>
      <c r="F442" s="326">
        <f t="shared" ca="1" si="284"/>
        <v>2.3400000000000003</v>
      </c>
      <c r="G442" s="326">
        <f t="shared" ca="1" si="284"/>
        <v>0</v>
      </c>
      <c r="H442" s="326">
        <f t="shared" ca="1" si="284"/>
        <v>0</v>
      </c>
      <c r="I442" s="326">
        <f t="shared" ca="1" si="284"/>
        <v>2.3400000000000003</v>
      </c>
      <c r="J442" s="326">
        <f t="shared" ca="1" si="284"/>
        <v>1.5314797188000002</v>
      </c>
      <c r="K442" s="326">
        <f t="shared" ca="1" si="284"/>
        <v>0</v>
      </c>
      <c r="L442" s="326">
        <f t="shared" ca="1" si="284"/>
        <v>0</v>
      </c>
      <c r="M442" s="326">
        <f t="shared" ca="1" si="284"/>
        <v>1.5314797188000002</v>
      </c>
      <c r="N442" s="326">
        <f t="shared" ref="N442:O443" ca="1" si="287">F442-J442</f>
        <v>0.80852028120000008</v>
      </c>
      <c r="O442" s="326">
        <f t="shared" ca="1" si="287"/>
        <v>0</v>
      </c>
    </row>
    <row r="443" spans="2:15" x14ac:dyDescent="0.25">
      <c r="B443" s="333"/>
      <c r="C443" s="336" t="s">
        <v>744</v>
      </c>
      <c r="D443" s="335"/>
      <c r="E443" s="68"/>
      <c r="F443" s="326">
        <f t="shared" ca="1" si="284"/>
        <v>0</v>
      </c>
      <c r="G443" s="326">
        <f t="shared" ca="1" si="284"/>
        <v>0</v>
      </c>
      <c r="H443" s="326">
        <f t="shared" ca="1" si="284"/>
        <v>0</v>
      </c>
      <c r="I443" s="326">
        <f t="shared" ca="1" si="284"/>
        <v>0</v>
      </c>
      <c r="J443" s="326">
        <f t="shared" ca="1" si="284"/>
        <v>0</v>
      </c>
      <c r="K443" s="326">
        <f t="shared" ca="1" si="284"/>
        <v>0</v>
      </c>
      <c r="L443" s="326">
        <f t="shared" ca="1" si="284"/>
        <v>0</v>
      </c>
      <c r="M443" s="326">
        <f t="shared" ca="1" si="284"/>
        <v>0</v>
      </c>
      <c r="N443" s="326">
        <f t="shared" ca="1" si="287"/>
        <v>0</v>
      </c>
      <c r="O443" s="326">
        <f t="shared" ca="1" si="287"/>
        <v>0</v>
      </c>
    </row>
    <row r="444" spans="2:15" x14ac:dyDescent="0.25">
      <c r="B444" s="333">
        <v>13</v>
      </c>
      <c r="C444" s="336"/>
      <c r="D444" s="335"/>
      <c r="E444" s="68"/>
      <c r="F444" s="326">
        <f t="shared" si="284"/>
        <v>0</v>
      </c>
      <c r="G444" s="326">
        <f t="shared" si="284"/>
        <v>0</v>
      </c>
      <c r="H444" s="326">
        <f t="shared" si="284"/>
        <v>0</v>
      </c>
      <c r="I444" s="326">
        <f t="shared" si="284"/>
        <v>0</v>
      </c>
      <c r="J444" s="326">
        <f t="shared" si="284"/>
        <v>0</v>
      </c>
      <c r="K444" s="326">
        <f t="shared" si="284"/>
        <v>0</v>
      </c>
      <c r="L444" s="326">
        <f t="shared" si="284"/>
        <v>0</v>
      </c>
      <c r="M444" s="326">
        <f t="shared" si="284"/>
        <v>0</v>
      </c>
      <c r="N444" s="326"/>
      <c r="O444" s="326"/>
    </row>
    <row r="445" spans="2:15" x14ac:dyDescent="0.25">
      <c r="B445" s="333"/>
      <c r="C445" s="336" t="s">
        <v>745</v>
      </c>
      <c r="D445" s="335"/>
      <c r="E445" s="68"/>
      <c r="F445" s="326">
        <f t="shared" ca="1" si="284"/>
        <v>15.525</v>
      </c>
      <c r="G445" s="326">
        <f t="shared" ca="1" si="284"/>
        <v>0</v>
      </c>
      <c r="H445" s="326">
        <f t="shared" ca="1" si="284"/>
        <v>0</v>
      </c>
      <c r="I445" s="326">
        <f t="shared" ca="1" si="284"/>
        <v>15.525</v>
      </c>
      <c r="J445" s="326">
        <f t="shared" ca="1" si="284"/>
        <v>10.845176438699999</v>
      </c>
      <c r="K445" s="326">
        <f t="shared" si="284"/>
        <v>0.44459552880000008</v>
      </c>
      <c r="L445" s="326">
        <f t="shared" ca="1" si="284"/>
        <v>0</v>
      </c>
      <c r="M445" s="326">
        <f t="shared" ca="1" si="284"/>
        <v>11.2897719675</v>
      </c>
      <c r="N445" s="326">
        <f t="shared" ref="N445:O448" ca="1" si="288">F445-J445</f>
        <v>4.679823561300001</v>
      </c>
      <c r="O445" s="326">
        <f t="shared" ca="1" si="288"/>
        <v>-0.44459552880000008</v>
      </c>
    </row>
    <row r="446" spans="2:15" x14ac:dyDescent="0.25">
      <c r="B446" s="333"/>
      <c r="C446" s="336" t="s">
        <v>746</v>
      </c>
      <c r="D446" s="335"/>
      <c r="E446" s="68"/>
      <c r="F446" s="326">
        <f t="shared" ca="1" si="284"/>
        <v>46.306360979415487</v>
      </c>
      <c r="G446" s="326">
        <f t="shared" si="284"/>
        <v>0.11908655715839793</v>
      </c>
      <c r="H446" s="326">
        <f t="shared" ca="1" si="284"/>
        <v>0</v>
      </c>
      <c r="I446" s="326">
        <f t="shared" ca="1" si="284"/>
        <v>46.425447536573884</v>
      </c>
      <c r="J446" s="326">
        <f t="shared" ca="1" si="284"/>
        <v>31.218499268073696</v>
      </c>
      <c r="K446" s="326">
        <f t="shared" si="284"/>
        <v>1.5174114199195221</v>
      </c>
      <c r="L446" s="326">
        <f t="shared" ca="1" si="284"/>
        <v>0</v>
      </c>
      <c r="M446" s="326">
        <f t="shared" ca="1" si="284"/>
        <v>32.735910687993211</v>
      </c>
      <c r="N446" s="326">
        <f t="shared" ca="1" si="288"/>
        <v>15.087861711341791</v>
      </c>
      <c r="O446" s="326">
        <f t="shared" si="288"/>
        <v>-1.3983248627611242</v>
      </c>
    </row>
    <row r="447" spans="2:15" x14ac:dyDescent="0.25">
      <c r="B447" s="333"/>
      <c r="C447" s="336" t="s">
        <v>747</v>
      </c>
      <c r="D447" s="335"/>
      <c r="E447" s="68"/>
      <c r="F447" s="326">
        <f t="shared" ca="1" si="284"/>
        <v>0</v>
      </c>
      <c r="G447" s="326">
        <f t="shared" ca="1" si="284"/>
        <v>0</v>
      </c>
      <c r="H447" s="326">
        <f t="shared" ca="1" si="284"/>
        <v>0</v>
      </c>
      <c r="I447" s="326">
        <f t="shared" ca="1" si="284"/>
        <v>0</v>
      </c>
      <c r="J447" s="326">
        <f t="shared" ca="1" si="284"/>
        <v>0</v>
      </c>
      <c r="K447" s="326">
        <f t="shared" ca="1" si="284"/>
        <v>0</v>
      </c>
      <c r="L447" s="326">
        <f t="shared" ca="1" si="284"/>
        <v>0</v>
      </c>
      <c r="M447" s="326">
        <f t="shared" ca="1" si="284"/>
        <v>0</v>
      </c>
      <c r="N447" s="326">
        <f t="shared" ca="1" si="288"/>
        <v>0</v>
      </c>
      <c r="O447" s="326">
        <f t="shared" ca="1" si="288"/>
        <v>0</v>
      </c>
    </row>
    <row r="448" spans="2:15" x14ac:dyDescent="0.25">
      <c r="B448" s="333"/>
      <c r="C448" s="336" t="s">
        <v>748</v>
      </c>
      <c r="D448" s="335"/>
      <c r="E448" s="68"/>
      <c r="F448" s="326">
        <f t="shared" ref="F448:M455" ca="1" si="289">90%*F131</f>
        <v>0</v>
      </c>
      <c r="G448" s="326">
        <f t="shared" ca="1" si="289"/>
        <v>0</v>
      </c>
      <c r="H448" s="326">
        <f t="shared" ca="1" si="289"/>
        <v>0</v>
      </c>
      <c r="I448" s="326">
        <f t="shared" ca="1" si="289"/>
        <v>0</v>
      </c>
      <c r="J448" s="326">
        <f t="shared" ca="1" si="289"/>
        <v>0</v>
      </c>
      <c r="K448" s="326">
        <f t="shared" ca="1" si="289"/>
        <v>0</v>
      </c>
      <c r="L448" s="326">
        <f t="shared" ca="1" si="289"/>
        <v>0</v>
      </c>
      <c r="M448" s="326">
        <f t="shared" ca="1" si="289"/>
        <v>0</v>
      </c>
      <c r="N448" s="326">
        <f t="shared" ca="1" si="288"/>
        <v>0</v>
      </c>
      <c r="O448" s="326">
        <f t="shared" ca="1" si="288"/>
        <v>0</v>
      </c>
    </row>
    <row r="449" spans="2:15" x14ac:dyDescent="0.25">
      <c r="B449" s="333">
        <v>14</v>
      </c>
      <c r="C449" s="334" t="s">
        <v>749</v>
      </c>
      <c r="D449" s="335"/>
      <c r="E449" s="68"/>
      <c r="F449" s="326">
        <f t="shared" si="289"/>
        <v>0</v>
      </c>
      <c r="G449" s="326">
        <f t="shared" si="289"/>
        <v>0</v>
      </c>
      <c r="H449" s="326">
        <f t="shared" si="289"/>
        <v>0</v>
      </c>
      <c r="I449" s="326">
        <f t="shared" si="289"/>
        <v>0</v>
      </c>
      <c r="J449" s="326">
        <f t="shared" si="289"/>
        <v>0</v>
      </c>
      <c r="K449" s="326">
        <f t="shared" si="289"/>
        <v>0</v>
      </c>
      <c r="L449" s="326">
        <f t="shared" si="289"/>
        <v>0</v>
      </c>
      <c r="M449" s="326">
        <f t="shared" si="289"/>
        <v>0</v>
      </c>
      <c r="N449" s="326"/>
      <c r="O449" s="326"/>
    </row>
    <row r="450" spans="2:15" x14ac:dyDescent="0.25">
      <c r="B450" s="333"/>
      <c r="C450" s="336" t="s">
        <v>750</v>
      </c>
      <c r="D450" s="335"/>
      <c r="E450" s="68"/>
      <c r="F450" s="326">
        <f t="shared" ca="1" si="289"/>
        <v>0</v>
      </c>
      <c r="G450" s="326">
        <f t="shared" ca="1" si="289"/>
        <v>0</v>
      </c>
      <c r="H450" s="326">
        <f t="shared" ca="1" si="289"/>
        <v>0</v>
      </c>
      <c r="I450" s="326">
        <f t="shared" ca="1" si="289"/>
        <v>0</v>
      </c>
      <c r="J450" s="326">
        <f t="shared" ca="1" si="289"/>
        <v>0</v>
      </c>
      <c r="K450" s="326">
        <f t="shared" ca="1" si="289"/>
        <v>0</v>
      </c>
      <c r="L450" s="326">
        <f t="shared" ca="1" si="289"/>
        <v>0</v>
      </c>
      <c r="M450" s="326">
        <f t="shared" ca="1" si="289"/>
        <v>0</v>
      </c>
      <c r="N450" s="326">
        <f t="shared" ref="N450:O455" ca="1" si="290">F450-J450</f>
        <v>0</v>
      </c>
      <c r="O450" s="326">
        <f t="shared" ca="1" si="290"/>
        <v>0</v>
      </c>
    </row>
    <row r="451" spans="2:15" x14ac:dyDescent="0.25">
      <c r="B451" s="333"/>
      <c r="C451" s="336" t="s">
        <v>751</v>
      </c>
      <c r="D451" s="335"/>
      <c r="E451" s="68"/>
      <c r="F451" s="326">
        <f t="shared" ca="1" si="289"/>
        <v>0</v>
      </c>
      <c r="G451" s="326">
        <f t="shared" ca="1" si="289"/>
        <v>0</v>
      </c>
      <c r="H451" s="326">
        <f t="shared" ca="1" si="289"/>
        <v>0</v>
      </c>
      <c r="I451" s="326">
        <f t="shared" ca="1" si="289"/>
        <v>0</v>
      </c>
      <c r="J451" s="326">
        <f t="shared" ca="1" si="289"/>
        <v>0</v>
      </c>
      <c r="K451" s="326">
        <f t="shared" ca="1" si="289"/>
        <v>0</v>
      </c>
      <c r="L451" s="326">
        <f t="shared" ca="1" si="289"/>
        <v>0</v>
      </c>
      <c r="M451" s="326">
        <f t="shared" ca="1" si="289"/>
        <v>0</v>
      </c>
      <c r="N451" s="326">
        <f t="shared" ca="1" si="290"/>
        <v>0</v>
      </c>
      <c r="O451" s="326">
        <f t="shared" ca="1" si="290"/>
        <v>0</v>
      </c>
    </row>
    <row r="452" spans="2:15" x14ac:dyDescent="0.25">
      <c r="B452" s="333"/>
      <c r="C452" s="336" t="s">
        <v>752</v>
      </c>
      <c r="D452" s="335"/>
      <c r="E452" s="68"/>
      <c r="F452" s="326">
        <f t="shared" ca="1" si="289"/>
        <v>0</v>
      </c>
      <c r="G452" s="326">
        <f t="shared" ca="1" si="289"/>
        <v>0</v>
      </c>
      <c r="H452" s="326">
        <f t="shared" ca="1" si="289"/>
        <v>0</v>
      </c>
      <c r="I452" s="326">
        <f t="shared" ca="1" si="289"/>
        <v>0</v>
      </c>
      <c r="J452" s="326">
        <f t="shared" ca="1" si="289"/>
        <v>0</v>
      </c>
      <c r="K452" s="326">
        <f t="shared" ca="1" si="289"/>
        <v>0</v>
      </c>
      <c r="L452" s="326">
        <f t="shared" ca="1" si="289"/>
        <v>0</v>
      </c>
      <c r="M452" s="326">
        <f t="shared" ca="1" si="289"/>
        <v>0</v>
      </c>
      <c r="N452" s="326">
        <f t="shared" ca="1" si="290"/>
        <v>0</v>
      </c>
      <c r="O452" s="326">
        <f t="shared" ca="1" si="290"/>
        <v>0</v>
      </c>
    </row>
    <row r="453" spans="2:15" x14ac:dyDescent="0.25">
      <c r="B453" s="333">
        <v>15</v>
      </c>
      <c r="C453" s="334" t="s">
        <v>753</v>
      </c>
      <c r="D453" s="335"/>
      <c r="E453" s="68"/>
      <c r="F453" s="326">
        <f t="shared" ca="1" si="289"/>
        <v>172.76537831636884</v>
      </c>
      <c r="G453" s="326">
        <f t="shared" si="289"/>
        <v>9.3524202327994157</v>
      </c>
      <c r="H453" s="326">
        <f t="shared" ca="1" si="289"/>
        <v>0</v>
      </c>
      <c r="I453" s="326">
        <f t="shared" ca="1" si="289"/>
        <v>182.11779854916824</v>
      </c>
      <c r="J453" s="326">
        <f t="shared" ca="1" si="289"/>
        <v>142.76549841002767</v>
      </c>
      <c r="K453" s="326">
        <f t="shared" si="289"/>
        <v>10.397926568815278</v>
      </c>
      <c r="L453" s="326">
        <f t="shared" ca="1" si="289"/>
        <v>0</v>
      </c>
      <c r="M453" s="326">
        <f t="shared" ca="1" si="289"/>
        <v>153.16342497884295</v>
      </c>
      <c r="N453" s="326">
        <f t="shared" ca="1" si="290"/>
        <v>29.999879906341164</v>
      </c>
      <c r="O453" s="326">
        <f t="shared" si="290"/>
        <v>-1.0455063360158618</v>
      </c>
    </row>
    <row r="454" spans="2:15" x14ac:dyDescent="0.25">
      <c r="B454" s="333">
        <v>16</v>
      </c>
      <c r="C454" s="334" t="s">
        <v>754</v>
      </c>
      <c r="D454" s="324"/>
      <c r="E454" s="68"/>
      <c r="F454" s="326">
        <f t="shared" ca="1" si="289"/>
        <v>63.72</v>
      </c>
      <c r="G454" s="326">
        <f t="shared" ca="1" si="289"/>
        <v>0</v>
      </c>
      <c r="H454" s="326">
        <f t="shared" ca="1" si="289"/>
        <v>0</v>
      </c>
      <c r="I454" s="326">
        <f t="shared" ca="1" si="289"/>
        <v>63.72</v>
      </c>
      <c r="J454" s="326">
        <f t="shared" ca="1" si="289"/>
        <v>48.514519040399989</v>
      </c>
      <c r="K454" s="326">
        <f t="shared" si="289"/>
        <v>4.0643294526</v>
      </c>
      <c r="L454" s="326">
        <f t="shared" ca="1" si="289"/>
        <v>0</v>
      </c>
      <c r="M454" s="326">
        <f t="shared" ca="1" si="289"/>
        <v>52.578848492999988</v>
      </c>
      <c r="N454" s="326">
        <f t="shared" ca="1" si="290"/>
        <v>15.20548095960001</v>
      </c>
      <c r="O454" s="326">
        <f t="shared" ca="1" si="290"/>
        <v>-4.0643294526</v>
      </c>
    </row>
    <row r="455" spans="2:15" x14ac:dyDescent="0.25">
      <c r="B455" s="333">
        <v>17</v>
      </c>
      <c r="C455" s="334" t="s">
        <v>755</v>
      </c>
      <c r="D455" s="324"/>
      <c r="E455" s="74"/>
      <c r="F455" s="326">
        <f t="shared" ca="1" si="289"/>
        <v>0</v>
      </c>
      <c r="G455" s="326">
        <f t="shared" ca="1" si="289"/>
        <v>0</v>
      </c>
      <c r="H455" s="326">
        <f t="shared" ca="1" si="289"/>
        <v>0</v>
      </c>
      <c r="I455" s="326">
        <f t="shared" ca="1" si="289"/>
        <v>0</v>
      </c>
      <c r="J455" s="326">
        <f t="shared" ca="1" si="289"/>
        <v>0</v>
      </c>
      <c r="K455" s="326">
        <f t="shared" ca="1" si="289"/>
        <v>0</v>
      </c>
      <c r="L455" s="326">
        <f t="shared" ca="1" si="289"/>
        <v>0</v>
      </c>
      <c r="M455" s="326">
        <f t="shared" ca="1" si="289"/>
        <v>0</v>
      </c>
      <c r="N455" s="326">
        <f t="shared" ca="1" si="290"/>
        <v>0</v>
      </c>
      <c r="O455" s="326">
        <f t="shared" ca="1" si="290"/>
        <v>0</v>
      </c>
    </row>
    <row r="456" spans="2:15" ht="14.5" thickBot="1" x14ac:dyDescent="0.3">
      <c r="B456" s="337"/>
      <c r="C456" s="338" t="s">
        <v>90</v>
      </c>
      <c r="D456" s="338"/>
      <c r="E456" s="339"/>
      <c r="F456" s="340">
        <f ca="1">SUM(F416:F455)</f>
        <v>20661.209379801785</v>
      </c>
      <c r="G456" s="340">
        <f t="shared" ref="G456:O456" ca="1" si="291">SUM(G416:G455)</f>
        <v>3687.491951690622</v>
      </c>
      <c r="H456" s="340">
        <f t="shared" ca="1" si="291"/>
        <v>0</v>
      </c>
      <c r="I456" s="340">
        <f t="shared" ca="1" si="291"/>
        <v>24348.701331492404</v>
      </c>
      <c r="J456" s="340">
        <f t="shared" ca="1" si="291"/>
        <v>10178.997539940288</v>
      </c>
      <c r="K456" s="340">
        <f t="shared" ca="1" si="291"/>
        <v>879.21029607418177</v>
      </c>
      <c r="L456" s="340">
        <f t="shared" ca="1" si="291"/>
        <v>0</v>
      </c>
      <c r="M456" s="340">
        <f t="shared" ca="1" si="291"/>
        <v>11058.207836014471</v>
      </c>
      <c r="N456" s="340">
        <f t="shared" ca="1" si="291"/>
        <v>10482.211839861491</v>
      </c>
      <c r="O456" s="340">
        <f t="shared" ca="1" si="291"/>
        <v>11701.96380220647</v>
      </c>
    </row>
    <row r="457" spans="2:15" ht="14.5" thickBot="1" x14ac:dyDescent="0.3"/>
    <row r="458" spans="2:15" x14ac:dyDescent="0.25">
      <c r="B458" s="1094" t="s">
        <v>603</v>
      </c>
      <c r="C458" s="1095"/>
      <c r="D458" s="1095"/>
      <c r="E458" s="1095"/>
      <c r="F458" s="1095"/>
      <c r="G458" s="1095"/>
      <c r="H458" s="1095"/>
      <c r="I458" s="1095"/>
      <c r="J458" s="1095"/>
      <c r="K458" s="1095"/>
      <c r="L458" s="1095"/>
      <c r="M458" s="1095"/>
      <c r="N458" s="1095"/>
      <c r="O458" s="1096"/>
    </row>
    <row r="459" spans="2:15" x14ac:dyDescent="0.25">
      <c r="B459" s="1079" t="s">
        <v>513</v>
      </c>
      <c r="C459" s="1080" t="s">
        <v>620</v>
      </c>
      <c r="D459" s="1082" t="s">
        <v>621</v>
      </c>
      <c r="E459" s="1082" t="s">
        <v>622</v>
      </c>
      <c r="F459" s="1082" t="s">
        <v>623</v>
      </c>
      <c r="G459" s="1082"/>
      <c r="H459" s="1082"/>
      <c r="I459" s="1082"/>
      <c r="J459" s="1082" t="s">
        <v>624</v>
      </c>
      <c r="K459" s="1082"/>
      <c r="L459" s="1082"/>
      <c r="M459" s="1082"/>
      <c r="N459" s="1082" t="s">
        <v>625</v>
      </c>
      <c r="O459" s="1083"/>
    </row>
    <row r="460" spans="2:15" ht="56.5" thickBot="1" x14ac:dyDescent="0.3">
      <c r="B460" s="1097"/>
      <c r="C460" s="1098"/>
      <c r="D460" s="1099"/>
      <c r="E460" s="1099"/>
      <c r="F460" s="342" t="s">
        <v>626</v>
      </c>
      <c r="G460" s="342" t="s">
        <v>627</v>
      </c>
      <c r="H460" s="342" t="s">
        <v>628</v>
      </c>
      <c r="I460" s="342" t="s">
        <v>629</v>
      </c>
      <c r="J460" s="342" t="s">
        <v>630</v>
      </c>
      <c r="K460" s="342" t="s">
        <v>627</v>
      </c>
      <c r="L460" s="342" t="s">
        <v>631</v>
      </c>
      <c r="M460" s="342" t="s">
        <v>632</v>
      </c>
      <c r="N460" s="342" t="s">
        <v>626</v>
      </c>
      <c r="O460" s="343" t="s">
        <v>629</v>
      </c>
    </row>
    <row r="461" spans="2:15" x14ac:dyDescent="0.25">
      <c r="B461" s="322">
        <v>1</v>
      </c>
      <c r="C461" s="323" t="s">
        <v>633</v>
      </c>
      <c r="D461" s="345"/>
      <c r="E461" s="346"/>
      <c r="F461" s="326">
        <f ca="1">90%*F144</f>
        <v>75.428241124848313</v>
      </c>
      <c r="G461" s="326">
        <f t="shared" ref="G461:M461" si="292">90%*G144</f>
        <v>55.142732033234914</v>
      </c>
      <c r="H461" s="326">
        <f t="shared" ca="1" si="292"/>
        <v>0</v>
      </c>
      <c r="I461" s="326">
        <f t="shared" ca="1" si="292"/>
        <v>130.57097315808323</v>
      </c>
      <c r="J461" s="326">
        <f t="shared" ca="1" si="292"/>
        <v>4.4091558000014077E-3</v>
      </c>
      <c r="K461" s="326">
        <f t="shared" si="292"/>
        <v>0</v>
      </c>
      <c r="L461" s="326">
        <f t="shared" ca="1" si="292"/>
        <v>0</v>
      </c>
      <c r="M461" s="326">
        <f t="shared" ca="1" si="292"/>
        <v>4.4091558000014077E-3</v>
      </c>
      <c r="N461" s="326">
        <f ca="1">F461-J461</f>
        <v>75.423831969048308</v>
      </c>
      <c r="O461" s="326">
        <f ca="1">I461-M461</f>
        <v>130.56656400228323</v>
      </c>
    </row>
    <row r="462" spans="2:15" x14ac:dyDescent="0.25">
      <c r="B462" s="322">
        <v>2</v>
      </c>
      <c r="C462" s="323" t="s">
        <v>718</v>
      </c>
      <c r="D462" s="371"/>
      <c r="E462" s="372"/>
      <c r="F462" s="326">
        <f t="shared" ref="F462:M477" ca="1" si="293">90%*F145</f>
        <v>0</v>
      </c>
      <c r="G462" s="326">
        <f t="shared" ca="1" si="293"/>
        <v>0</v>
      </c>
      <c r="H462" s="326">
        <f t="shared" ca="1" si="293"/>
        <v>0</v>
      </c>
      <c r="I462" s="326">
        <f t="shared" ca="1" si="293"/>
        <v>0</v>
      </c>
      <c r="J462" s="326">
        <f t="shared" ca="1" si="293"/>
        <v>0</v>
      </c>
      <c r="K462" s="326">
        <f t="shared" ca="1" si="293"/>
        <v>0</v>
      </c>
      <c r="L462" s="326">
        <f t="shared" ca="1" si="293"/>
        <v>0</v>
      </c>
      <c r="M462" s="326">
        <f t="shared" ca="1" si="293"/>
        <v>0</v>
      </c>
      <c r="N462" s="326">
        <f ca="1">F462-J462</f>
        <v>0</v>
      </c>
      <c r="O462" s="326">
        <f ca="1">I462-M462</f>
        <v>0</v>
      </c>
    </row>
    <row r="463" spans="2:15" x14ac:dyDescent="0.25">
      <c r="B463" s="322">
        <v>3</v>
      </c>
      <c r="C463" s="327" t="s">
        <v>719</v>
      </c>
      <c r="D463" s="324"/>
      <c r="E463" s="68"/>
      <c r="F463" s="326">
        <f t="shared" si="293"/>
        <v>0</v>
      </c>
      <c r="G463" s="326">
        <f t="shared" si="293"/>
        <v>0</v>
      </c>
      <c r="H463" s="326">
        <f t="shared" si="293"/>
        <v>0</v>
      </c>
      <c r="I463" s="326">
        <f t="shared" si="293"/>
        <v>0</v>
      </c>
      <c r="J463" s="326">
        <f t="shared" si="293"/>
        <v>0</v>
      </c>
      <c r="K463" s="326">
        <f t="shared" si="293"/>
        <v>0</v>
      </c>
      <c r="L463" s="326">
        <f t="shared" si="293"/>
        <v>0</v>
      </c>
      <c r="M463" s="326">
        <f t="shared" si="293"/>
        <v>0</v>
      </c>
      <c r="N463" s="326"/>
      <c r="O463" s="326"/>
    </row>
    <row r="464" spans="2:15" x14ac:dyDescent="0.25">
      <c r="B464" s="322"/>
      <c r="C464" s="328" t="s">
        <v>720</v>
      </c>
      <c r="D464" s="324"/>
      <c r="E464" s="68"/>
      <c r="F464" s="326">
        <f t="shared" ca="1" si="293"/>
        <v>399.84265982670325</v>
      </c>
      <c r="G464" s="326">
        <f t="shared" si="293"/>
        <v>51.387134042385256</v>
      </c>
      <c r="H464" s="326">
        <f t="shared" ca="1" si="293"/>
        <v>0</v>
      </c>
      <c r="I464" s="326">
        <f t="shared" ca="1" si="293"/>
        <v>451.22979386908855</v>
      </c>
      <c r="J464" s="326">
        <f t="shared" ca="1" si="293"/>
        <v>143.64285643640991</v>
      </c>
      <c r="K464" s="326">
        <f t="shared" si="293"/>
        <v>17.716162446528788</v>
      </c>
      <c r="L464" s="326">
        <f t="shared" ca="1" si="293"/>
        <v>0</v>
      </c>
      <c r="M464" s="326">
        <f t="shared" ca="1" si="293"/>
        <v>161.35901888293873</v>
      </c>
      <c r="N464" s="326">
        <f t="shared" ref="N464:N467" ca="1" si="294">F464-J464</f>
        <v>256.19980339029337</v>
      </c>
      <c r="O464" s="326">
        <f t="shared" ref="O464:O467" ca="1" si="295">I464-M464</f>
        <v>289.87077498614985</v>
      </c>
    </row>
    <row r="465" spans="2:15" x14ac:dyDescent="0.25">
      <c r="B465" s="322"/>
      <c r="C465" s="328" t="s">
        <v>721</v>
      </c>
      <c r="D465" s="324"/>
      <c r="E465" s="68"/>
      <c r="F465" s="326">
        <f t="shared" ca="1" si="293"/>
        <v>0</v>
      </c>
      <c r="G465" s="326">
        <f t="shared" ca="1" si="293"/>
        <v>0</v>
      </c>
      <c r="H465" s="326">
        <f t="shared" ca="1" si="293"/>
        <v>0</v>
      </c>
      <c r="I465" s="326">
        <f t="shared" ca="1" si="293"/>
        <v>0</v>
      </c>
      <c r="J465" s="326">
        <f t="shared" ca="1" si="293"/>
        <v>0</v>
      </c>
      <c r="K465" s="326">
        <f t="shared" ca="1" si="293"/>
        <v>0</v>
      </c>
      <c r="L465" s="326">
        <f t="shared" ca="1" si="293"/>
        <v>0</v>
      </c>
      <c r="M465" s="326">
        <f t="shared" ca="1" si="293"/>
        <v>0</v>
      </c>
      <c r="N465" s="326">
        <f t="shared" ca="1" si="294"/>
        <v>0</v>
      </c>
      <c r="O465" s="326">
        <f t="shared" ca="1" si="295"/>
        <v>0</v>
      </c>
    </row>
    <row r="466" spans="2:15" x14ac:dyDescent="0.25">
      <c r="B466" s="322"/>
      <c r="C466" s="328" t="s">
        <v>722</v>
      </c>
      <c r="D466" s="324"/>
      <c r="E466" s="68"/>
      <c r="F466" s="326">
        <f t="shared" ca="1" si="293"/>
        <v>0</v>
      </c>
      <c r="G466" s="326">
        <f t="shared" ca="1" si="293"/>
        <v>0</v>
      </c>
      <c r="H466" s="326">
        <f t="shared" ca="1" si="293"/>
        <v>0</v>
      </c>
      <c r="I466" s="326">
        <f t="shared" ca="1" si="293"/>
        <v>0</v>
      </c>
      <c r="J466" s="326">
        <f t="shared" ca="1" si="293"/>
        <v>0</v>
      </c>
      <c r="K466" s="326">
        <f t="shared" ca="1" si="293"/>
        <v>0</v>
      </c>
      <c r="L466" s="326">
        <f t="shared" ca="1" si="293"/>
        <v>0</v>
      </c>
      <c r="M466" s="326">
        <f t="shared" ca="1" si="293"/>
        <v>0</v>
      </c>
      <c r="N466" s="326">
        <f t="shared" ca="1" si="294"/>
        <v>0</v>
      </c>
      <c r="O466" s="326">
        <f t="shared" ca="1" si="295"/>
        <v>0</v>
      </c>
    </row>
    <row r="467" spans="2:15" x14ac:dyDescent="0.25">
      <c r="B467" s="322"/>
      <c r="C467" s="328" t="s">
        <v>723</v>
      </c>
      <c r="D467" s="324"/>
      <c r="E467" s="68"/>
      <c r="F467" s="326">
        <f t="shared" ca="1" si="293"/>
        <v>198.97200000000001</v>
      </c>
      <c r="G467" s="326">
        <f t="shared" ca="1" si="293"/>
        <v>0</v>
      </c>
      <c r="H467" s="326">
        <f t="shared" ca="1" si="293"/>
        <v>0</v>
      </c>
      <c r="I467" s="326">
        <f t="shared" ca="1" si="293"/>
        <v>198.97200000000001</v>
      </c>
      <c r="J467" s="326">
        <f t="shared" ca="1" si="293"/>
        <v>39.972100572900018</v>
      </c>
      <c r="K467" s="326">
        <f t="shared" si="293"/>
        <v>0</v>
      </c>
      <c r="L467" s="326">
        <f t="shared" ca="1" si="293"/>
        <v>0</v>
      </c>
      <c r="M467" s="326">
        <f t="shared" ca="1" si="293"/>
        <v>39.972100572900018</v>
      </c>
      <c r="N467" s="326">
        <f t="shared" ca="1" si="294"/>
        <v>158.99989942709999</v>
      </c>
      <c r="O467" s="326">
        <f t="shared" ca="1" si="295"/>
        <v>158.99989942709999</v>
      </c>
    </row>
    <row r="468" spans="2:15" x14ac:dyDescent="0.25">
      <c r="B468" s="322">
        <v>4</v>
      </c>
      <c r="C468" s="323" t="s">
        <v>724</v>
      </c>
      <c r="D468" s="324"/>
      <c r="E468" s="68"/>
      <c r="F468" s="326">
        <f t="shared" si="293"/>
        <v>0</v>
      </c>
      <c r="G468" s="326">
        <f t="shared" si="293"/>
        <v>0</v>
      </c>
      <c r="H468" s="326">
        <f t="shared" si="293"/>
        <v>0</v>
      </c>
      <c r="I468" s="326">
        <f t="shared" si="293"/>
        <v>0</v>
      </c>
      <c r="J468" s="326">
        <f t="shared" si="293"/>
        <v>0</v>
      </c>
      <c r="K468" s="326">
        <f t="shared" si="293"/>
        <v>0</v>
      </c>
      <c r="L468" s="326">
        <f t="shared" si="293"/>
        <v>0</v>
      </c>
      <c r="M468" s="326">
        <f t="shared" si="293"/>
        <v>0</v>
      </c>
      <c r="N468" s="326"/>
      <c r="O468" s="326"/>
    </row>
    <row r="469" spans="2:15" x14ac:dyDescent="0.25">
      <c r="B469" s="322"/>
      <c r="C469" s="329" t="s">
        <v>725</v>
      </c>
      <c r="D469" s="324"/>
      <c r="E469" s="68"/>
      <c r="F469" s="326">
        <f t="shared" ca="1" si="293"/>
        <v>9594.8808599922759</v>
      </c>
      <c r="G469" s="326">
        <f t="shared" si="293"/>
        <v>1228.0885109288479</v>
      </c>
      <c r="H469" s="326">
        <f t="shared" ca="1" si="293"/>
        <v>0</v>
      </c>
      <c r="I469" s="326">
        <f t="shared" ca="1" si="293"/>
        <v>10822.969370921124</v>
      </c>
      <c r="J469" s="326">
        <f t="shared" ca="1" si="293"/>
        <v>4944.8256651189258</v>
      </c>
      <c r="K469" s="326">
        <f t="shared" si="293"/>
        <v>376.48884173679971</v>
      </c>
      <c r="L469" s="326">
        <f t="shared" ca="1" si="293"/>
        <v>0</v>
      </c>
      <c r="M469" s="326">
        <f t="shared" ca="1" si="293"/>
        <v>5321.314506855726</v>
      </c>
      <c r="N469" s="326">
        <f t="shared" ref="N469:N472" ca="1" si="296">F469-J469</f>
        <v>4650.05519487335</v>
      </c>
      <c r="O469" s="326">
        <f t="shared" ref="O469:O472" ca="1" si="297">I469-M469</f>
        <v>5501.6548640653982</v>
      </c>
    </row>
    <row r="470" spans="2:15" x14ac:dyDescent="0.25">
      <c r="B470" s="322"/>
      <c r="C470" s="323" t="s">
        <v>726</v>
      </c>
      <c r="D470" s="324"/>
      <c r="E470" s="68"/>
      <c r="F470" s="326">
        <f t="shared" si="293"/>
        <v>0</v>
      </c>
      <c r="G470" s="326">
        <f t="shared" si="293"/>
        <v>0</v>
      </c>
      <c r="H470" s="326">
        <f t="shared" si="293"/>
        <v>0</v>
      </c>
      <c r="I470" s="326">
        <f t="shared" si="293"/>
        <v>0</v>
      </c>
      <c r="J470" s="326">
        <f t="shared" si="293"/>
        <v>0</v>
      </c>
      <c r="K470" s="326">
        <f t="shared" si="293"/>
        <v>0</v>
      </c>
      <c r="L470" s="326">
        <f t="shared" si="293"/>
        <v>0</v>
      </c>
      <c r="M470" s="326">
        <f t="shared" si="293"/>
        <v>0</v>
      </c>
      <c r="N470" s="326"/>
      <c r="O470" s="326"/>
    </row>
    <row r="471" spans="2:15" x14ac:dyDescent="0.25">
      <c r="B471" s="322"/>
      <c r="C471" s="329" t="s">
        <v>727</v>
      </c>
      <c r="D471" s="324"/>
      <c r="E471" s="68"/>
      <c r="F471" s="326">
        <f t="shared" ca="1" si="293"/>
        <v>0</v>
      </c>
      <c r="G471" s="326">
        <f t="shared" ca="1" si="293"/>
        <v>0</v>
      </c>
      <c r="H471" s="326">
        <f t="shared" ca="1" si="293"/>
        <v>0</v>
      </c>
      <c r="I471" s="326">
        <f t="shared" ca="1" si="293"/>
        <v>0</v>
      </c>
      <c r="J471" s="326">
        <f t="shared" ca="1" si="293"/>
        <v>0</v>
      </c>
      <c r="K471" s="326">
        <f t="shared" ca="1" si="293"/>
        <v>0</v>
      </c>
      <c r="L471" s="326">
        <f t="shared" ca="1" si="293"/>
        <v>0</v>
      </c>
      <c r="M471" s="326">
        <f t="shared" ca="1" si="293"/>
        <v>0</v>
      </c>
      <c r="N471" s="326">
        <f t="shared" ca="1" si="296"/>
        <v>0</v>
      </c>
      <c r="O471" s="326">
        <f t="shared" ca="1" si="297"/>
        <v>0</v>
      </c>
    </row>
    <row r="472" spans="2:15" x14ac:dyDescent="0.25">
      <c r="B472" s="322"/>
      <c r="C472" s="329" t="s">
        <v>728</v>
      </c>
      <c r="D472" s="324"/>
      <c r="E472" s="68"/>
      <c r="F472" s="326">
        <f t="shared" ca="1" si="293"/>
        <v>0</v>
      </c>
      <c r="G472" s="326">
        <f t="shared" ca="1" si="293"/>
        <v>0</v>
      </c>
      <c r="H472" s="326">
        <f t="shared" ca="1" si="293"/>
        <v>0</v>
      </c>
      <c r="I472" s="326">
        <f t="shared" ca="1" si="293"/>
        <v>0</v>
      </c>
      <c r="J472" s="326">
        <f t="shared" ca="1" si="293"/>
        <v>0</v>
      </c>
      <c r="K472" s="326">
        <f t="shared" ca="1" si="293"/>
        <v>0</v>
      </c>
      <c r="L472" s="326">
        <f t="shared" ca="1" si="293"/>
        <v>0</v>
      </c>
      <c r="M472" s="326">
        <f t="shared" ca="1" si="293"/>
        <v>0</v>
      </c>
      <c r="N472" s="326">
        <f t="shared" ca="1" si="296"/>
        <v>0</v>
      </c>
      <c r="O472" s="326">
        <f t="shared" ca="1" si="297"/>
        <v>0</v>
      </c>
    </row>
    <row r="473" spans="2:15" x14ac:dyDescent="0.25">
      <c r="B473" s="322">
        <v>5</v>
      </c>
      <c r="C473" s="323" t="s">
        <v>729</v>
      </c>
      <c r="D473" s="324"/>
      <c r="E473" s="68"/>
      <c r="F473" s="326">
        <f t="shared" si="293"/>
        <v>0</v>
      </c>
      <c r="G473" s="326">
        <f t="shared" si="293"/>
        <v>0</v>
      </c>
      <c r="H473" s="326">
        <f t="shared" si="293"/>
        <v>0</v>
      </c>
      <c r="I473" s="326">
        <f t="shared" si="293"/>
        <v>0</v>
      </c>
      <c r="J473" s="326">
        <f t="shared" si="293"/>
        <v>0</v>
      </c>
      <c r="K473" s="326">
        <f t="shared" si="293"/>
        <v>0</v>
      </c>
      <c r="L473" s="326">
        <f t="shared" si="293"/>
        <v>0</v>
      </c>
      <c r="M473" s="326">
        <f t="shared" si="293"/>
        <v>0</v>
      </c>
      <c r="N473" s="326"/>
      <c r="O473" s="326"/>
    </row>
    <row r="474" spans="2:15" x14ac:dyDescent="0.25">
      <c r="B474" s="322"/>
      <c r="C474" s="329" t="s">
        <v>730</v>
      </c>
      <c r="D474" s="324"/>
      <c r="E474" s="68"/>
      <c r="F474" s="326">
        <f t="shared" ca="1" si="293"/>
        <v>0</v>
      </c>
      <c r="G474" s="326">
        <f t="shared" ca="1" si="293"/>
        <v>0</v>
      </c>
      <c r="H474" s="326">
        <f t="shared" ca="1" si="293"/>
        <v>0</v>
      </c>
      <c r="I474" s="326">
        <f t="shared" ca="1" si="293"/>
        <v>0</v>
      </c>
      <c r="J474" s="326">
        <f t="shared" ca="1" si="293"/>
        <v>0</v>
      </c>
      <c r="K474" s="326">
        <f t="shared" ca="1" si="293"/>
        <v>0</v>
      </c>
      <c r="L474" s="326">
        <f t="shared" ca="1" si="293"/>
        <v>0</v>
      </c>
      <c r="M474" s="326">
        <f t="shared" ca="1" si="293"/>
        <v>0</v>
      </c>
      <c r="N474" s="326">
        <f t="shared" ref="N474:N479" ca="1" si="298">F474-J474</f>
        <v>0</v>
      </c>
      <c r="O474" s="326">
        <f t="shared" ref="O474:O479" ca="1" si="299">I474-M474</f>
        <v>0</v>
      </c>
    </row>
    <row r="475" spans="2:15" x14ac:dyDescent="0.25">
      <c r="B475" s="322"/>
      <c r="C475" s="329" t="s">
        <v>731</v>
      </c>
      <c r="D475" s="324"/>
      <c r="E475" s="68"/>
      <c r="F475" s="326">
        <f t="shared" ca="1" si="293"/>
        <v>0</v>
      </c>
      <c r="G475" s="326">
        <f t="shared" ca="1" si="293"/>
        <v>0</v>
      </c>
      <c r="H475" s="326">
        <f t="shared" ca="1" si="293"/>
        <v>0</v>
      </c>
      <c r="I475" s="326">
        <f t="shared" ca="1" si="293"/>
        <v>0</v>
      </c>
      <c r="J475" s="326">
        <f t="shared" ca="1" si="293"/>
        <v>0</v>
      </c>
      <c r="K475" s="326">
        <f t="shared" ca="1" si="293"/>
        <v>0</v>
      </c>
      <c r="L475" s="326">
        <f t="shared" ca="1" si="293"/>
        <v>0</v>
      </c>
      <c r="M475" s="326">
        <f t="shared" ca="1" si="293"/>
        <v>0</v>
      </c>
      <c r="N475" s="326">
        <f t="shared" ca="1" si="298"/>
        <v>0</v>
      </c>
      <c r="O475" s="326">
        <f t="shared" ca="1" si="299"/>
        <v>0</v>
      </c>
    </row>
    <row r="476" spans="2:15" x14ac:dyDescent="0.25">
      <c r="B476" s="322"/>
      <c r="C476" s="329" t="s">
        <v>732</v>
      </c>
      <c r="D476" s="324"/>
      <c r="E476" s="68"/>
      <c r="F476" s="326">
        <f t="shared" ca="1" si="293"/>
        <v>0</v>
      </c>
      <c r="G476" s="326">
        <f t="shared" ca="1" si="293"/>
        <v>0</v>
      </c>
      <c r="H476" s="326">
        <f t="shared" ca="1" si="293"/>
        <v>0</v>
      </c>
      <c r="I476" s="326">
        <f t="shared" ca="1" si="293"/>
        <v>0</v>
      </c>
      <c r="J476" s="326">
        <f t="shared" ca="1" si="293"/>
        <v>0</v>
      </c>
      <c r="K476" s="326">
        <f t="shared" ca="1" si="293"/>
        <v>0</v>
      </c>
      <c r="L476" s="326">
        <f t="shared" ca="1" si="293"/>
        <v>0</v>
      </c>
      <c r="M476" s="326">
        <f t="shared" ca="1" si="293"/>
        <v>0</v>
      </c>
      <c r="N476" s="326">
        <f t="shared" ca="1" si="298"/>
        <v>0</v>
      </c>
      <c r="O476" s="326">
        <f t="shared" ca="1" si="299"/>
        <v>0</v>
      </c>
    </row>
    <row r="477" spans="2:15" x14ac:dyDescent="0.25">
      <c r="B477" s="322"/>
      <c r="C477" s="329" t="s">
        <v>733</v>
      </c>
      <c r="D477" s="324"/>
      <c r="E477" s="68"/>
      <c r="F477" s="326">
        <f t="shared" ca="1" si="293"/>
        <v>0</v>
      </c>
      <c r="G477" s="326">
        <f t="shared" ca="1" si="293"/>
        <v>0</v>
      </c>
      <c r="H477" s="326">
        <f t="shared" ca="1" si="293"/>
        <v>0</v>
      </c>
      <c r="I477" s="326">
        <f t="shared" ca="1" si="293"/>
        <v>0</v>
      </c>
      <c r="J477" s="326">
        <f t="shared" ca="1" si="293"/>
        <v>0</v>
      </c>
      <c r="K477" s="326">
        <f t="shared" ca="1" si="293"/>
        <v>0</v>
      </c>
      <c r="L477" s="326">
        <f t="shared" ca="1" si="293"/>
        <v>0</v>
      </c>
      <c r="M477" s="326">
        <f t="shared" ca="1" si="293"/>
        <v>0</v>
      </c>
      <c r="N477" s="326">
        <f t="shared" ca="1" si="298"/>
        <v>0</v>
      </c>
      <c r="O477" s="326">
        <f t="shared" ca="1" si="299"/>
        <v>0</v>
      </c>
    </row>
    <row r="478" spans="2:15" x14ac:dyDescent="0.25">
      <c r="B478" s="322">
        <v>6</v>
      </c>
      <c r="C478" s="323" t="s">
        <v>734</v>
      </c>
      <c r="D478" s="324"/>
      <c r="E478" s="68"/>
      <c r="F478" s="326">
        <f t="shared" ref="F478:M493" ca="1" si="300">90%*F161</f>
        <v>0</v>
      </c>
      <c r="G478" s="326">
        <f t="shared" ca="1" si="300"/>
        <v>0</v>
      </c>
      <c r="H478" s="326">
        <f t="shared" ca="1" si="300"/>
        <v>0</v>
      </c>
      <c r="I478" s="326">
        <f t="shared" ca="1" si="300"/>
        <v>0</v>
      </c>
      <c r="J478" s="326">
        <f t="shared" ca="1" si="300"/>
        <v>0</v>
      </c>
      <c r="K478" s="326">
        <f t="shared" ca="1" si="300"/>
        <v>0</v>
      </c>
      <c r="L478" s="326">
        <f t="shared" ca="1" si="300"/>
        <v>0</v>
      </c>
      <c r="M478" s="326">
        <f t="shared" ca="1" si="300"/>
        <v>0</v>
      </c>
      <c r="N478" s="326">
        <f t="shared" ca="1" si="298"/>
        <v>0</v>
      </c>
      <c r="O478" s="326">
        <f t="shared" ca="1" si="299"/>
        <v>0</v>
      </c>
    </row>
    <row r="479" spans="2:15" x14ac:dyDescent="0.25">
      <c r="B479" s="322">
        <v>7</v>
      </c>
      <c r="C479" s="323" t="s">
        <v>735</v>
      </c>
      <c r="D479" s="324"/>
      <c r="E479" s="68"/>
      <c r="F479" s="326">
        <f t="shared" ca="1" si="300"/>
        <v>0</v>
      </c>
      <c r="G479" s="326">
        <f t="shared" ca="1" si="300"/>
        <v>0</v>
      </c>
      <c r="H479" s="326">
        <f t="shared" ca="1" si="300"/>
        <v>0</v>
      </c>
      <c r="I479" s="326">
        <f t="shared" ca="1" si="300"/>
        <v>0</v>
      </c>
      <c r="J479" s="326">
        <f t="shared" ca="1" si="300"/>
        <v>0</v>
      </c>
      <c r="K479" s="326">
        <f t="shared" ca="1" si="300"/>
        <v>0</v>
      </c>
      <c r="L479" s="326">
        <f t="shared" ca="1" si="300"/>
        <v>0</v>
      </c>
      <c r="M479" s="326">
        <f t="shared" ca="1" si="300"/>
        <v>0</v>
      </c>
      <c r="N479" s="326">
        <f t="shared" ca="1" si="298"/>
        <v>0</v>
      </c>
      <c r="O479" s="326">
        <f t="shared" ca="1" si="299"/>
        <v>0</v>
      </c>
    </row>
    <row r="480" spans="2:15" x14ac:dyDescent="0.25">
      <c r="B480" s="322">
        <v>8</v>
      </c>
      <c r="C480" s="323" t="s">
        <v>736</v>
      </c>
      <c r="D480" s="324"/>
      <c r="E480" s="68"/>
      <c r="F480" s="326">
        <f t="shared" si="300"/>
        <v>0</v>
      </c>
      <c r="G480" s="326">
        <f t="shared" si="300"/>
        <v>0</v>
      </c>
      <c r="H480" s="326">
        <f t="shared" si="300"/>
        <v>0</v>
      </c>
      <c r="I480" s="326">
        <f t="shared" si="300"/>
        <v>0</v>
      </c>
      <c r="J480" s="326">
        <f t="shared" si="300"/>
        <v>0</v>
      </c>
      <c r="K480" s="326">
        <f t="shared" si="300"/>
        <v>0</v>
      </c>
      <c r="L480" s="326">
        <f t="shared" si="300"/>
        <v>0</v>
      </c>
      <c r="M480" s="326">
        <f t="shared" si="300"/>
        <v>0</v>
      </c>
      <c r="N480" s="326"/>
      <c r="O480" s="326"/>
    </row>
    <row r="481" spans="2:15" x14ac:dyDescent="0.25">
      <c r="B481" s="322"/>
      <c r="C481" s="329" t="s">
        <v>737</v>
      </c>
      <c r="D481" s="324"/>
      <c r="E481" s="68"/>
      <c r="F481" s="326">
        <f t="shared" ca="1" si="300"/>
        <v>9511.8626236830696</v>
      </c>
      <c r="G481" s="326">
        <f t="shared" si="300"/>
        <v>1385.476682388068</v>
      </c>
      <c r="H481" s="326">
        <f t="shared" ca="1" si="300"/>
        <v>0</v>
      </c>
      <c r="I481" s="326">
        <f t="shared" ca="1" si="300"/>
        <v>10897.339306071137</v>
      </c>
      <c r="J481" s="326">
        <f t="shared" ca="1" si="300"/>
        <v>4387.3435950432195</v>
      </c>
      <c r="K481" s="326">
        <f t="shared" si="300"/>
        <v>361.86270995680019</v>
      </c>
      <c r="L481" s="326">
        <f t="shared" ca="1" si="300"/>
        <v>0</v>
      </c>
      <c r="M481" s="326">
        <f t="shared" ca="1" si="300"/>
        <v>4749.2063050000197</v>
      </c>
      <c r="N481" s="326">
        <f t="shared" ref="N481:O485" ca="1" si="301">F481-J481</f>
        <v>5124.5190286398501</v>
      </c>
      <c r="O481" s="326">
        <f t="shared" ref="O481:O483" ca="1" si="302">I481-M481</f>
        <v>6148.1330010711172</v>
      </c>
    </row>
    <row r="482" spans="2:15" x14ac:dyDescent="0.25">
      <c r="B482" s="322"/>
      <c r="C482" s="329" t="s">
        <v>756</v>
      </c>
      <c r="D482" s="324"/>
      <c r="E482" s="68"/>
      <c r="F482" s="326">
        <f t="shared" ca="1" si="300"/>
        <v>0</v>
      </c>
      <c r="G482" s="326">
        <f t="shared" ca="1" si="300"/>
        <v>0</v>
      </c>
      <c r="H482" s="326">
        <f t="shared" ca="1" si="300"/>
        <v>0</v>
      </c>
      <c r="I482" s="326">
        <f t="shared" ca="1" si="300"/>
        <v>0</v>
      </c>
      <c r="J482" s="326">
        <f t="shared" ca="1" si="300"/>
        <v>0</v>
      </c>
      <c r="K482" s="326">
        <f t="shared" ca="1" si="300"/>
        <v>0</v>
      </c>
      <c r="L482" s="326">
        <f t="shared" ca="1" si="300"/>
        <v>0</v>
      </c>
      <c r="M482" s="326">
        <f t="shared" ca="1" si="300"/>
        <v>0</v>
      </c>
      <c r="N482" s="326">
        <f t="shared" ca="1" si="301"/>
        <v>0</v>
      </c>
      <c r="O482" s="326">
        <f t="shared" ca="1" si="302"/>
        <v>0</v>
      </c>
    </row>
    <row r="483" spans="2:15" ht="28" x14ac:dyDescent="0.25">
      <c r="B483" s="331">
        <v>9</v>
      </c>
      <c r="C483" s="332" t="s">
        <v>739</v>
      </c>
      <c r="D483" s="324"/>
      <c r="E483" s="68"/>
      <c r="F483" s="326">
        <f t="shared" ca="1" si="300"/>
        <v>0</v>
      </c>
      <c r="G483" s="326">
        <f t="shared" ca="1" si="300"/>
        <v>0</v>
      </c>
      <c r="H483" s="326">
        <f t="shared" ca="1" si="300"/>
        <v>0</v>
      </c>
      <c r="I483" s="326">
        <f t="shared" ca="1" si="300"/>
        <v>0</v>
      </c>
      <c r="J483" s="326">
        <f t="shared" ca="1" si="300"/>
        <v>0</v>
      </c>
      <c r="K483" s="326">
        <f t="shared" ca="1" si="300"/>
        <v>0</v>
      </c>
      <c r="L483" s="326">
        <f t="shared" ca="1" si="300"/>
        <v>0</v>
      </c>
      <c r="M483" s="326">
        <f t="shared" ca="1" si="300"/>
        <v>0</v>
      </c>
      <c r="N483" s="326">
        <f t="shared" ca="1" si="301"/>
        <v>0</v>
      </c>
      <c r="O483" s="326">
        <f t="shared" ca="1" si="302"/>
        <v>0</v>
      </c>
    </row>
    <row r="484" spans="2:15" x14ac:dyDescent="0.25">
      <c r="B484" s="333">
        <v>10</v>
      </c>
      <c r="C484" s="334" t="s">
        <v>740</v>
      </c>
      <c r="D484" s="335"/>
      <c r="E484" s="68"/>
      <c r="F484" s="326">
        <f t="shared" ca="1" si="300"/>
        <v>4251.2147007797648</v>
      </c>
      <c r="G484" s="326">
        <f t="shared" si="300"/>
        <v>2124.6379318981667</v>
      </c>
      <c r="H484" s="326">
        <f t="shared" ca="1" si="300"/>
        <v>0</v>
      </c>
      <c r="I484" s="326">
        <f t="shared" ca="1" si="300"/>
        <v>6375.852632677932</v>
      </c>
      <c r="J484" s="326">
        <f t="shared" ca="1" si="300"/>
        <v>1285.3667939022798</v>
      </c>
      <c r="K484" s="326">
        <f t="shared" si="300"/>
        <v>314.73531168008583</v>
      </c>
      <c r="L484" s="326">
        <f t="shared" ca="1" si="300"/>
        <v>0</v>
      </c>
      <c r="M484" s="326">
        <f t="shared" ca="1" si="300"/>
        <v>1600.1021055823658</v>
      </c>
      <c r="N484" s="326">
        <f t="shared" ca="1" si="301"/>
        <v>2965.847906877485</v>
      </c>
      <c r="O484" s="326">
        <f t="shared" si="301"/>
        <v>1809.9026202180808</v>
      </c>
    </row>
    <row r="485" spans="2:15" x14ac:dyDescent="0.25">
      <c r="B485" s="333">
        <v>11</v>
      </c>
      <c r="C485" s="334" t="s">
        <v>741</v>
      </c>
      <c r="D485" s="335"/>
      <c r="E485" s="68"/>
      <c r="F485" s="326">
        <f t="shared" ca="1" si="300"/>
        <v>6.3719999999999999</v>
      </c>
      <c r="G485" s="326">
        <f t="shared" ca="1" si="300"/>
        <v>0</v>
      </c>
      <c r="H485" s="326">
        <f t="shared" ca="1" si="300"/>
        <v>0</v>
      </c>
      <c r="I485" s="326">
        <f t="shared" ca="1" si="300"/>
        <v>6.3719999999999999</v>
      </c>
      <c r="J485" s="326">
        <f t="shared" ca="1" si="300"/>
        <v>5.7529799387999994</v>
      </c>
      <c r="K485" s="326">
        <f t="shared" si="300"/>
        <v>0</v>
      </c>
      <c r="L485" s="326">
        <f t="shared" ca="1" si="300"/>
        <v>0</v>
      </c>
      <c r="M485" s="326">
        <f t="shared" ca="1" si="300"/>
        <v>5.7529799387999994</v>
      </c>
      <c r="N485" s="326">
        <f t="shared" ca="1" si="301"/>
        <v>0.61902006120000053</v>
      </c>
      <c r="O485" s="326">
        <f t="shared" ca="1" si="301"/>
        <v>0</v>
      </c>
    </row>
    <row r="486" spans="2:15" x14ac:dyDescent="0.25">
      <c r="B486" s="333">
        <v>12</v>
      </c>
      <c r="C486" s="334" t="s">
        <v>742</v>
      </c>
      <c r="D486" s="335"/>
      <c r="E486" s="68"/>
      <c r="F486" s="326">
        <f t="shared" si="300"/>
        <v>0</v>
      </c>
      <c r="G486" s="326">
        <f t="shared" si="300"/>
        <v>0</v>
      </c>
      <c r="H486" s="326">
        <f t="shared" si="300"/>
        <v>0</v>
      </c>
      <c r="I486" s="326">
        <f t="shared" si="300"/>
        <v>0</v>
      </c>
      <c r="J486" s="326">
        <f t="shared" si="300"/>
        <v>0</v>
      </c>
      <c r="K486" s="326">
        <f t="shared" si="300"/>
        <v>0</v>
      </c>
      <c r="L486" s="326">
        <f t="shared" si="300"/>
        <v>0</v>
      </c>
      <c r="M486" s="326">
        <f t="shared" si="300"/>
        <v>0</v>
      </c>
      <c r="N486" s="326"/>
      <c r="O486" s="326"/>
    </row>
    <row r="487" spans="2:15" x14ac:dyDescent="0.25">
      <c r="B487" s="333"/>
      <c r="C487" s="336" t="s">
        <v>743</v>
      </c>
      <c r="D487" s="335"/>
      <c r="E487" s="68"/>
      <c r="F487" s="326">
        <f t="shared" ca="1" si="300"/>
        <v>2.3400000000000003</v>
      </c>
      <c r="G487" s="326">
        <f t="shared" ca="1" si="300"/>
        <v>0</v>
      </c>
      <c r="H487" s="326">
        <f t="shared" ca="1" si="300"/>
        <v>0</v>
      </c>
      <c r="I487" s="326">
        <f t="shared" ca="1" si="300"/>
        <v>2.3400000000000003</v>
      </c>
      <c r="J487" s="326">
        <f t="shared" ca="1" si="300"/>
        <v>1.5314797188000002</v>
      </c>
      <c r="K487" s="326">
        <f t="shared" ca="1" si="300"/>
        <v>0</v>
      </c>
      <c r="L487" s="326">
        <f t="shared" ca="1" si="300"/>
        <v>0</v>
      </c>
      <c r="M487" s="326">
        <f t="shared" ca="1" si="300"/>
        <v>1.5314797188000002</v>
      </c>
      <c r="N487" s="326">
        <f t="shared" ref="N487:O488" ca="1" si="303">F487-J487</f>
        <v>0.80852028120000008</v>
      </c>
      <c r="O487" s="326">
        <f t="shared" ca="1" si="303"/>
        <v>0</v>
      </c>
    </row>
    <row r="488" spans="2:15" x14ac:dyDescent="0.25">
      <c r="B488" s="333"/>
      <c r="C488" s="336" t="s">
        <v>744</v>
      </c>
      <c r="D488" s="335"/>
      <c r="E488" s="68"/>
      <c r="F488" s="326">
        <f t="shared" ca="1" si="300"/>
        <v>0</v>
      </c>
      <c r="G488" s="326">
        <f t="shared" ca="1" si="300"/>
        <v>0</v>
      </c>
      <c r="H488" s="326">
        <f t="shared" ca="1" si="300"/>
        <v>0</v>
      </c>
      <c r="I488" s="326">
        <f t="shared" ca="1" si="300"/>
        <v>0</v>
      </c>
      <c r="J488" s="326">
        <f t="shared" ca="1" si="300"/>
        <v>0</v>
      </c>
      <c r="K488" s="326">
        <f t="shared" ca="1" si="300"/>
        <v>0</v>
      </c>
      <c r="L488" s="326">
        <f t="shared" ca="1" si="300"/>
        <v>0</v>
      </c>
      <c r="M488" s="326">
        <f t="shared" ca="1" si="300"/>
        <v>0</v>
      </c>
      <c r="N488" s="326">
        <f t="shared" ca="1" si="303"/>
        <v>0</v>
      </c>
      <c r="O488" s="326">
        <f t="shared" ca="1" si="303"/>
        <v>0</v>
      </c>
    </row>
    <row r="489" spans="2:15" x14ac:dyDescent="0.25">
      <c r="B489" s="333">
        <v>13</v>
      </c>
      <c r="C489" s="336"/>
      <c r="D489" s="335"/>
      <c r="E489" s="68"/>
      <c r="F489" s="326">
        <f t="shared" si="300"/>
        <v>0</v>
      </c>
      <c r="G489" s="326">
        <f t="shared" si="300"/>
        <v>0</v>
      </c>
      <c r="H489" s="326">
        <f t="shared" si="300"/>
        <v>0</v>
      </c>
      <c r="I489" s="326">
        <f t="shared" si="300"/>
        <v>0</v>
      </c>
      <c r="J489" s="326">
        <f t="shared" si="300"/>
        <v>0</v>
      </c>
      <c r="K489" s="326">
        <f t="shared" si="300"/>
        <v>0</v>
      </c>
      <c r="L489" s="326">
        <f t="shared" si="300"/>
        <v>0</v>
      </c>
      <c r="M489" s="326">
        <f t="shared" si="300"/>
        <v>0</v>
      </c>
      <c r="N489" s="326"/>
      <c r="O489" s="326"/>
    </row>
    <row r="490" spans="2:15" x14ac:dyDescent="0.25">
      <c r="B490" s="333"/>
      <c r="C490" s="336" t="s">
        <v>745</v>
      </c>
      <c r="D490" s="335"/>
      <c r="E490" s="68"/>
      <c r="F490" s="326">
        <f t="shared" ca="1" si="300"/>
        <v>15.525</v>
      </c>
      <c r="G490" s="326">
        <f t="shared" ca="1" si="300"/>
        <v>0</v>
      </c>
      <c r="H490" s="326">
        <f t="shared" ca="1" si="300"/>
        <v>0</v>
      </c>
      <c r="I490" s="326">
        <f t="shared" ca="1" si="300"/>
        <v>15.525</v>
      </c>
      <c r="J490" s="326">
        <f t="shared" ca="1" si="300"/>
        <v>11.2897719675</v>
      </c>
      <c r="K490" s="326">
        <f t="shared" si="300"/>
        <v>0.4255500519</v>
      </c>
      <c r="L490" s="326">
        <f t="shared" ca="1" si="300"/>
        <v>0</v>
      </c>
      <c r="M490" s="326">
        <f t="shared" ca="1" si="300"/>
        <v>11.7153220194</v>
      </c>
      <c r="N490" s="326">
        <f t="shared" ref="N490:O493" ca="1" si="304">F490-J490</f>
        <v>4.2352280325000002</v>
      </c>
      <c r="O490" s="326">
        <f t="shared" ca="1" si="304"/>
        <v>-0.4255500519</v>
      </c>
    </row>
    <row r="491" spans="2:15" x14ac:dyDescent="0.25">
      <c r="B491" s="333"/>
      <c r="C491" s="336" t="s">
        <v>746</v>
      </c>
      <c r="D491" s="335"/>
      <c r="E491" s="68"/>
      <c r="F491" s="326">
        <f t="shared" ca="1" si="300"/>
        <v>46.425447536573884</v>
      </c>
      <c r="G491" s="326">
        <f t="shared" si="300"/>
        <v>0.15686225265126238</v>
      </c>
      <c r="H491" s="326">
        <f t="shared" ca="1" si="300"/>
        <v>0</v>
      </c>
      <c r="I491" s="326">
        <f t="shared" ca="1" si="300"/>
        <v>46.582309789225143</v>
      </c>
      <c r="J491" s="326">
        <f t="shared" ca="1" si="300"/>
        <v>32.735910687993211</v>
      </c>
      <c r="K491" s="326">
        <f t="shared" si="300"/>
        <v>1.4212735265609566</v>
      </c>
      <c r="L491" s="326">
        <f t="shared" ca="1" si="300"/>
        <v>0</v>
      </c>
      <c r="M491" s="326">
        <f t="shared" ca="1" si="300"/>
        <v>34.157184214554171</v>
      </c>
      <c r="N491" s="326">
        <f t="shared" ca="1" si="304"/>
        <v>13.689536848580673</v>
      </c>
      <c r="O491" s="326">
        <f t="shared" si="304"/>
        <v>-1.2644112739096942</v>
      </c>
    </row>
    <row r="492" spans="2:15" x14ac:dyDescent="0.25">
      <c r="B492" s="333"/>
      <c r="C492" s="336" t="s">
        <v>747</v>
      </c>
      <c r="D492" s="335"/>
      <c r="E492" s="68"/>
      <c r="F492" s="326">
        <f t="shared" ca="1" si="300"/>
        <v>0</v>
      </c>
      <c r="G492" s="326">
        <f t="shared" ca="1" si="300"/>
        <v>0</v>
      </c>
      <c r="H492" s="326">
        <f t="shared" ca="1" si="300"/>
        <v>0</v>
      </c>
      <c r="I492" s="326">
        <f t="shared" ca="1" si="300"/>
        <v>0</v>
      </c>
      <c r="J492" s="326">
        <f t="shared" ca="1" si="300"/>
        <v>0</v>
      </c>
      <c r="K492" s="326">
        <f t="shared" ca="1" si="300"/>
        <v>0</v>
      </c>
      <c r="L492" s="326">
        <f t="shared" ca="1" si="300"/>
        <v>0</v>
      </c>
      <c r="M492" s="326">
        <f t="shared" ca="1" si="300"/>
        <v>0</v>
      </c>
      <c r="N492" s="326">
        <f t="shared" ca="1" si="304"/>
        <v>0</v>
      </c>
      <c r="O492" s="326">
        <f t="shared" ca="1" si="304"/>
        <v>0</v>
      </c>
    </row>
    <row r="493" spans="2:15" x14ac:dyDescent="0.25">
      <c r="B493" s="333"/>
      <c r="C493" s="336" t="s">
        <v>748</v>
      </c>
      <c r="D493" s="335"/>
      <c r="E493" s="68"/>
      <c r="F493" s="326">
        <f t="shared" ca="1" si="300"/>
        <v>0</v>
      </c>
      <c r="G493" s="326">
        <f t="shared" ca="1" si="300"/>
        <v>0</v>
      </c>
      <c r="H493" s="326">
        <f t="shared" ca="1" si="300"/>
        <v>0</v>
      </c>
      <c r="I493" s="326">
        <f t="shared" ca="1" si="300"/>
        <v>0</v>
      </c>
      <c r="J493" s="326">
        <f t="shared" ca="1" si="300"/>
        <v>0</v>
      </c>
      <c r="K493" s="326">
        <f t="shared" ca="1" si="300"/>
        <v>0</v>
      </c>
      <c r="L493" s="326">
        <f t="shared" ca="1" si="300"/>
        <v>0</v>
      </c>
      <c r="M493" s="326">
        <f t="shared" ca="1" si="300"/>
        <v>0</v>
      </c>
      <c r="N493" s="326">
        <f t="shared" ca="1" si="304"/>
        <v>0</v>
      </c>
      <c r="O493" s="326">
        <f t="shared" ca="1" si="304"/>
        <v>0</v>
      </c>
    </row>
    <row r="494" spans="2:15" x14ac:dyDescent="0.25">
      <c r="B494" s="333">
        <v>14</v>
      </c>
      <c r="C494" s="334" t="s">
        <v>749</v>
      </c>
      <c r="D494" s="335"/>
      <c r="E494" s="68"/>
      <c r="F494" s="326">
        <f t="shared" ref="F494:M500" si="305">90%*F177</f>
        <v>0</v>
      </c>
      <c r="G494" s="326">
        <f t="shared" si="305"/>
        <v>0</v>
      </c>
      <c r="H494" s="326">
        <f t="shared" si="305"/>
        <v>0</v>
      </c>
      <c r="I494" s="326">
        <f t="shared" si="305"/>
        <v>0</v>
      </c>
      <c r="J494" s="326">
        <f t="shared" si="305"/>
        <v>0</v>
      </c>
      <c r="K494" s="326">
        <f t="shared" si="305"/>
        <v>0</v>
      </c>
      <c r="L494" s="326">
        <f t="shared" si="305"/>
        <v>0</v>
      </c>
      <c r="M494" s="326">
        <f t="shared" si="305"/>
        <v>0</v>
      </c>
      <c r="N494" s="326"/>
      <c r="O494" s="326"/>
    </row>
    <row r="495" spans="2:15" x14ac:dyDescent="0.25">
      <c r="B495" s="333"/>
      <c r="C495" s="336" t="s">
        <v>750</v>
      </c>
      <c r="D495" s="335"/>
      <c r="E495" s="68"/>
      <c r="F495" s="326">
        <f t="shared" ca="1" si="305"/>
        <v>0</v>
      </c>
      <c r="G495" s="326">
        <f t="shared" ca="1" si="305"/>
        <v>0</v>
      </c>
      <c r="H495" s="326">
        <f t="shared" ca="1" si="305"/>
        <v>0</v>
      </c>
      <c r="I495" s="326">
        <f t="shared" ca="1" si="305"/>
        <v>0</v>
      </c>
      <c r="J495" s="326">
        <f t="shared" ca="1" si="305"/>
        <v>0</v>
      </c>
      <c r="K495" s="326">
        <f t="shared" ca="1" si="305"/>
        <v>0</v>
      </c>
      <c r="L495" s="326">
        <f t="shared" ca="1" si="305"/>
        <v>0</v>
      </c>
      <c r="M495" s="326">
        <f t="shared" ca="1" si="305"/>
        <v>0</v>
      </c>
      <c r="N495" s="326">
        <f t="shared" ref="N495:O500" ca="1" si="306">F495-J495</f>
        <v>0</v>
      </c>
      <c r="O495" s="326">
        <f t="shared" ca="1" si="306"/>
        <v>0</v>
      </c>
    </row>
    <row r="496" spans="2:15" x14ac:dyDescent="0.25">
      <c r="B496" s="333"/>
      <c r="C496" s="336" t="s">
        <v>751</v>
      </c>
      <c r="D496" s="335"/>
      <c r="E496" s="68"/>
      <c r="F496" s="326">
        <f t="shared" ca="1" si="305"/>
        <v>0</v>
      </c>
      <c r="G496" s="326">
        <f t="shared" ca="1" si="305"/>
        <v>0</v>
      </c>
      <c r="H496" s="326">
        <f t="shared" ca="1" si="305"/>
        <v>0</v>
      </c>
      <c r="I496" s="326">
        <f t="shared" ca="1" si="305"/>
        <v>0</v>
      </c>
      <c r="J496" s="326">
        <f t="shared" ca="1" si="305"/>
        <v>0</v>
      </c>
      <c r="K496" s="326">
        <f t="shared" ca="1" si="305"/>
        <v>0</v>
      </c>
      <c r="L496" s="326">
        <f t="shared" ca="1" si="305"/>
        <v>0</v>
      </c>
      <c r="M496" s="326">
        <f t="shared" ca="1" si="305"/>
        <v>0</v>
      </c>
      <c r="N496" s="326">
        <f t="shared" ca="1" si="306"/>
        <v>0</v>
      </c>
      <c r="O496" s="326">
        <f t="shared" ca="1" si="306"/>
        <v>0</v>
      </c>
    </row>
    <row r="497" spans="2:15" x14ac:dyDescent="0.25">
      <c r="B497" s="333"/>
      <c r="C497" s="336" t="s">
        <v>752</v>
      </c>
      <c r="D497" s="335"/>
      <c r="E497" s="68"/>
      <c r="F497" s="326">
        <f t="shared" ca="1" si="305"/>
        <v>0</v>
      </c>
      <c r="G497" s="326">
        <f t="shared" ca="1" si="305"/>
        <v>0</v>
      </c>
      <c r="H497" s="326">
        <f t="shared" ca="1" si="305"/>
        <v>0</v>
      </c>
      <c r="I497" s="326">
        <f t="shared" ca="1" si="305"/>
        <v>0</v>
      </c>
      <c r="J497" s="326">
        <f t="shared" ca="1" si="305"/>
        <v>0</v>
      </c>
      <c r="K497" s="326">
        <f t="shared" ca="1" si="305"/>
        <v>0</v>
      </c>
      <c r="L497" s="326">
        <f t="shared" ca="1" si="305"/>
        <v>0</v>
      </c>
      <c r="M497" s="326">
        <f t="shared" ca="1" si="305"/>
        <v>0</v>
      </c>
      <c r="N497" s="326">
        <f t="shared" ca="1" si="306"/>
        <v>0</v>
      </c>
      <c r="O497" s="326">
        <f t="shared" ca="1" si="306"/>
        <v>0</v>
      </c>
    </row>
    <row r="498" spans="2:15" x14ac:dyDescent="0.25">
      <c r="B498" s="333">
        <v>15</v>
      </c>
      <c r="C498" s="334" t="s">
        <v>753</v>
      </c>
      <c r="D498" s="335"/>
      <c r="E498" s="68"/>
      <c r="F498" s="326">
        <f t="shared" ca="1" si="305"/>
        <v>182.11779854916824</v>
      </c>
      <c r="G498" s="326">
        <f t="shared" si="305"/>
        <v>12.319120986148224</v>
      </c>
      <c r="H498" s="326">
        <f t="shared" ca="1" si="305"/>
        <v>0</v>
      </c>
      <c r="I498" s="326">
        <f t="shared" ca="1" si="305"/>
        <v>194.43691953531646</v>
      </c>
      <c r="J498" s="326">
        <f t="shared" ca="1" si="305"/>
        <v>153.16342497884295</v>
      </c>
      <c r="K498" s="326">
        <f t="shared" si="305"/>
        <v>8.203782402336353</v>
      </c>
      <c r="L498" s="326">
        <f t="shared" ca="1" si="305"/>
        <v>0</v>
      </c>
      <c r="M498" s="326">
        <f t="shared" ca="1" si="305"/>
        <v>161.3672073811793</v>
      </c>
      <c r="N498" s="326">
        <f t="shared" ca="1" si="306"/>
        <v>28.954373570325288</v>
      </c>
      <c r="O498" s="326">
        <f t="shared" si="306"/>
        <v>4.1153385838118712</v>
      </c>
    </row>
    <row r="499" spans="2:15" x14ac:dyDescent="0.25">
      <c r="B499" s="333">
        <v>16</v>
      </c>
      <c r="C499" s="334" t="s">
        <v>754</v>
      </c>
      <c r="D499" s="324"/>
      <c r="E499" s="68"/>
      <c r="F499" s="326">
        <f t="shared" ca="1" si="305"/>
        <v>63.72</v>
      </c>
      <c r="G499" s="326">
        <f t="shared" ca="1" si="305"/>
        <v>0</v>
      </c>
      <c r="H499" s="326">
        <f t="shared" ca="1" si="305"/>
        <v>0</v>
      </c>
      <c r="I499" s="326">
        <f t="shared" ca="1" si="305"/>
        <v>63.72</v>
      </c>
      <c r="J499" s="326">
        <f t="shared" ca="1" si="305"/>
        <v>52.578848492999988</v>
      </c>
      <c r="K499" s="326">
        <f t="shared" ca="1" si="305"/>
        <v>0</v>
      </c>
      <c r="L499" s="326">
        <f t="shared" ca="1" si="305"/>
        <v>0</v>
      </c>
      <c r="M499" s="326">
        <f t="shared" ca="1" si="305"/>
        <v>52.578848492999988</v>
      </c>
      <c r="N499" s="326">
        <f t="shared" ca="1" si="306"/>
        <v>11.141151507000011</v>
      </c>
      <c r="O499" s="326">
        <f t="shared" ca="1" si="306"/>
        <v>0</v>
      </c>
    </row>
    <row r="500" spans="2:15" x14ac:dyDescent="0.25">
      <c r="B500" s="333">
        <v>17</v>
      </c>
      <c r="C500" s="334" t="s">
        <v>755</v>
      </c>
      <c r="D500" s="324"/>
      <c r="E500" s="74"/>
      <c r="F500" s="326">
        <f t="shared" ca="1" si="305"/>
        <v>0</v>
      </c>
      <c r="G500" s="326">
        <f t="shared" ca="1" si="305"/>
        <v>0</v>
      </c>
      <c r="H500" s="326">
        <f t="shared" ca="1" si="305"/>
        <v>0</v>
      </c>
      <c r="I500" s="326">
        <f t="shared" ca="1" si="305"/>
        <v>0</v>
      </c>
      <c r="J500" s="326">
        <f t="shared" ca="1" si="305"/>
        <v>0</v>
      </c>
      <c r="K500" s="326">
        <f t="shared" si="305"/>
        <v>4.0198213682999997</v>
      </c>
      <c r="L500" s="326">
        <f t="shared" ca="1" si="305"/>
        <v>0</v>
      </c>
      <c r="M500" s="326">
        <f t="shared" ca="1" si="305"/>
        <v>4.0198213682999997</v>
      </c>
      <c r="N500" s="326">
        <f t="shared" ca="1" si="306"/>
        <v>0</v>
      </c>
      <c r="O500" s="326">
        <f t="shared" ca="1" si="306"/>
        <v>-4.0198213682999997</v>
      </c>
    </row>
    <row r="501" spans="2:15" ht="14.5" thickBot="1" x14ac:dyDescent="0.3">
      <c r="B501" s="337"/>
      <c r="C501" s="338" t="s">
        <v>90</v>
      </c>
      <c r="D501" s="338"/>
      <c r="E501" s="339"/>
      <c r="F501" s="340">
        <f ca="1">SUM(F461:F500)</f>
        <v>24348.701331492404</v>
      </c>
      <c r="G501" s="340">
        <f t="shared" ref="G501:O501" ca="1" si="307">SUM(G461:G500)</f>
        <v>4857.2089745295016</v>
      </c>
      <c r="H501" s="340">
        <f t="shared" ca="1" si="307"/>
        <v>0</v>
      </c>
      <c r="I501" s="340">
        <f t="shared" ca="1" si="307"/>
        <v>29205.910306021909</v>
      </c>
      <c r="J501" s="340">
        <f t="shared" ca="1" si="307"/>
        <v>11058.207836014471</v>
      </c>
      <c r="K501" s="340">
        <f t="shared" ca="1" si="307"/>
        <v>1084.8734531693119</v>
      </c>
      <c r="L501" s="340">
        <f t="shared" ca="1" si="307"/>
        <v>0</v>
      </c>
      <c r="M501" s="340">
        <f t="shared" ca="1" si="307"/>
        <v>12143.081289183783</v>
      </c>
      <c r="N501" s="340">
        <f t="shared" ca="1" si="307"/>
        <v>13290.493495477929</v>
      </c>
      <c r="O501" s="340">
        <f t="shared" ca="1" si="307"/>
        <v>14037.533279659834</v>
      </c>
    </row>
    <row r="502" spans="2:15" ht="14.5" thickBot="1" x14ac:dyDescent="0.3"/>
    <row r="503" spans="2:15" x14ac:dyDescent="0.25">
      <c r="B503" s="1094" t="s">
        <v>604</v>
      </c>
      <c r="C503" s="1095"/>
      <c r="D503" s="1095"/>
      <c r="E503" s="1095"/>
      <c r="F503" s="1095"/>
      <c r="G503" s="1095"/>
      <c r="H503" s="1095"/>
      <c r="I503" s="1095"/>
      <c r="J503" s="1095"/>
      <c r="K503" s="1095"/>
      <c r="L503" s="1095"/>
      <c r="M503" s="1095"/>
      <c r="N503" s="1095"/>
      <c r="O503" s="1096"/>
    </row>
    <row r="504" spans="2:15" x14ac:dyDescent="0.25">
      <c r="B504" s="1079" t="s">
        <v>513</v>
      </c>
      <c r="C504" s="1080" t="s">
        <v>620</v>
      </c>
      <c r="D504" s="1082" t="s">
        <v>621</v>
      </c>
      <c r="E504" s="1082" t="s">
        <v>622</v>
      </c>
      <c r="F504" s="1082" t="s">
        <v>623</v>
      </c>
      <c r="G504" s="1082"/>
      <c r="H504" s="1082"/>
      <c r="I504" s="1082"/>
      <c r="J504" s="1082" t="s">
        <v>624</v>
      </c>
      <c r="K504" s="1082"/>
      <c r="L504" s="1082"/>
      <c r="M504" s="1082"/>
      <c r="N504" s="1082" t="s">
        <v>625</v>
      </c>
      <c r="O504" s="1083"/>
    </row>
    <row r="505" spans="2:15" ht="56.5" thickBot="1" x14ac:dyDescent="0.3">
      <c r="B505" s="1097"/>
      <c r="C505" s="1098"/>
      <c r="D505" s="1099"/>
      <c r="E505" s="1099"/>
      <c r="F505" s="342" t="s">
        <v>626</v>
      </c>
      <c r="G505" s="342" t="s">
        <v>627</v>
      </c>
      <c r="H505" s="342" t="s">
        <v>628</v>
      </c>
      <c r="I505" s="342" t="s">
        <v>629</v>
      </c>
      <c r="J505" s="342" t="s">
        <v>630</v>
      </c>
      <c r="K505" s="342" t="s">
        <v>627</v>
      </c>
      <c r="L505" s="342" t="s">
        <v>631</v>
      </c>
      <c r="M505" s="342" t="s">
        <v>632</v>
      </c>
      <c r="N505" s="342" t="s">
        <v>626</v>
      </c>
      <c r="O505" s="343" t="s">
        <v>629</v>
      </c>
    </row>
    <row r="506" spans="2:15" x14ac:dyDescent="0.25">
      <c r="B506" s="322">
        <v>1</v>
      </c>
      <c r="C506" s="323" t="s">
        <v>633</v>
      </c>
      <c r="D506" s="345"/>
      <c r="E506" s="346"/>
      <c r="F506" s="326">
        <f ca="1">90%*F189</f>
        <v>130.57097315808323</v>
      </c>
      <c r="G506" s="326">
        <f t="shared" ref="G506:M506" si="308">90%*G189</f>
        <v>69.824856746621037</v>
      </c>
      <c r="H506" s="326">
        <f t="shared" ca="1" si="308"/>
        <v>0</v>
      </c>
      <c r="I506" s="326">
        <f t="shared" ca="1" si="308"/>
        <v>200.39582990470427</v>
      </c>
      <c r="J506" s="326">
        <f t="shared" ca="1" si="308"/>
        <v>4.4091558000014077E-3</v>
      </c>
      <c r="K506" s="326">
        <f t="shared" si="308"/>
        <v>0</v>
      </c>
      <c r="L506" s="326">
        <f t="shared" ca="1" si="308"/>
        <v>0</v>
      </c>
      <c r="M506" s="326">
        <f t="shared" ca="1" si="308"/>
        <v>4.4091558000014077E-3</v>
      </c>
      <c r="N506" s="326">
        <f ca="1">F506-J506</f>
        <v>130.56656400228323</v>
      </c>
      <c r="O506" s="326">
        <f ca="1">I506-M506</f>
        <v>200.39142074890427</v>
      </c>
    </row>
    <row r="507" spans="2:15" x14ac:dyDescent="0.25">
      <c r="B507" s="322">
        <v>2</v>
      </c>
      <c r="C507" s="323" t="s">
        <v>718</v>
      </c>
      <c r="D507" s="371"/>
      <c r="E507" s="372"/>
      <c r="F507" s="326">
        <f t="shared" ref="F507:M522" ca="1" si="309">90%*F190</f>
        <v>0</v>
      </c>
      <c r="G507" s="326">
        <f t="shared" ca="1" si="309"/>
        <v>0</v>
      </c>
      <c r="H507" s="326">
        <f t="shared" ca="1" si="309"/>
        <v>0</v>
      </c>
      <c r="I507" s="326">
        <f t="shared" ca="1" si="309"/>
        <v>0</v>
      </c>
      <c r="J507" s="326">
        <f t="shared" ca="1" si="309"/>
        <v>0</v>
      </c>
      <c r="K507" s="326">
        <f t="shared" ca="1" si="309"/>
        <v>0</v>
      </c>
      <c r="L507" s="326">
        <f t="shared" ca="1" si="309"/>
        <v>0</v>
      </c>
      <c r="M507" s="326">
        <f t="shared" ca="1" si="309"/>
        <v>0</v>
      </c>
      <c r="N507" s="326">
        <f ca="1">F507-J507</f>
        <v>0</v>
      </c>
      <c r="O507" s="326">
        <f ca="1">I507-M507</f>
        <v>0</v>
      </c>
    </row>
    <row r="508" spans="2:15" x14ac:dyDescent="0.25">
      <c r="B508" s="322">
        <v>3</v>
      </c>
      <c r="C508" s="327" t="s">
        <v>719</v>
      </c>
      <c r="D508" s="324"/>
      <c r="E508" s="68"/>
      <c r="F508" s="326">
        <f t="shared" si="309"/>
        <v>0</v>
      </c>
      <c r="G508" s="326">
        <f t="shared" si="309"/>
        <v>0</v>
      </c>
      <c r="H508" s="326">
        <f t="shared" si="309"/>
        <v>0</v>
      </c>
      <c r="I508" s="326">
        <f t="shared" si="309"/>
        <v>0</v>
      </c>
      <c r="J508" s="326">
        <f t="shared" si="309"/>
        <v>0</v>
      </c>
      <c r="K508" s="326">
        <f t="shared" si="309"/>
        <v>0</v>
      </c>
      <c r="L508" s="326">
        <f t="shared" si="309"/>
        <v>0</v>
      </c>
      <c r="M508" s="326">
        <f t="shared" si="309"/>
        <v>0</v>
      </c>
      <c r="N508" s="326"/>
      <c r="O508" s="326"/>
    </row>
    <row r="509" spans="2:15" x14ac:dyDescent="0.25">
      <c r="B509" s="322"/>
      <c r="C509" s="328" t="s">
        <v>720</v>
      </c>
      <c r="D509" s="324"/>
      <c r="E509" s="68"/>
      <c r="F509" s="326">
        <f t="shared" ca="1" si="309"/>
        <v>451.22979386908855</v>
      </c>
      <c r="G509" s="326">
        <f t="shared" si="309"/>
        <v>65.069305433876423</v>
      </c>
      <c r="H509" s="326">
        <f t="shared" ca="1" si="309"/>
        <v>0</v>
      </c>
      <c r="I509" s="326">
        <f t="shared" ca="1" si="309"/>
        <v>516.29909930296492</v>
      </c>
      <c r="J509" s="326">
        <f t="shared" ca="1" si="309"/>
        <v>161.35901888293873</v>
      </c>
      <c r="K509" s="326">
        <f t="shared" si="309"/>
        <v>18.50371794015479</v>
      </c>
      <c r="L509" s="326">
        <f t="shared" ca="1" si="309"/>
        <v>0</v>
      </c>
      <c r="M509" s="326">
        <f t="shared" ca="1" si="309"/>
        <v>179.86273682309351</v>
      </c>
      <c r="N509" s="326">
        <f t="shared" ref="N509:N512" ca="1" si="310">F509-J509</f>
        <v>289.87077498614985</v>
      </c>
      <c r="O509" s="326">
        <f t="shared" ref="O509:O512" ca="1" si="311">I509-M509</f>
        <v>336.43636247987138</v>
      </c>
    </row>
    <row r="510" spans="2:15" x14ac:dyDescent="0.25">
      <c r="B510" s="322"/>
      <c r="C510" s="328" t="s">
        <v>721</v>
      </c>
      <c r="D510" s="324"/>
      <c r="E510" s="68"/>
      <c r="F510" s="326">
        <f t="shared" ca="1" si="309"/>
        <v>0</v>
      </c>
      <c r="G510" s="326">
        <f t="shared" ca="1" si="309"/>
        <v>0</v>
      </c>
      <c r="H510" s="326">
        <f t="shared" ca="1" si="309"/>
        <v>0</v>
      </c>
      <c r="I510" s="326">
        <f t="shared" ca="1" si="309"/>
        <v>0</v>
      </c>
      <c r="J510" s="326">
        <f t="shared" ca="1" si="309"/>
        <v>0</v>
      </c>
      <c r="K510" s="326">
        <f t="shared" ca="1" si="309"/>
        <v>0</v>
      </c>
      <c r="L510" s="326">
        <f t="shared" ca="1" si="309"/>
        <v>0</v>
      </c>
      <c r="M510" s="326">
        <f t="shared" ca="1" si="309"/>
        <v>0</v>
      </c>
      <c r="N510" s="326">
        <f t="shared" ca="1" si="310"/>
        <v>0</v>
      </c>
      <c r="O510" s="326">
        <f t="shared" ca="1" si="311"/>
        <v>0</v>
      </c>
    </row>
    <row r="511" spans="2:15" x14ac:dyDescent="0.25">
      <c r="B511" s="322"/>
      <c r="C511" s="328" t="s">
        <v>722</v>
      </c>
      <c r="D511" s="324"/>
      <c r="E511" s="68"/>
      <c r="F511" s="326">
        <f t="shared" ca="1" si="309"/>
        <v>0</v>
      </c>
      <c r="G511" s="326">
        <f t="shared" ca="1" si="309"/>
        <v>0</v>
      </c>
      <c r="H511" s="326">
        <f t="shared" ca="1" si="309"/>
        <v>0</v>
      </c>
      <c r="I511" s="326">
        <f t="shared" ca="1" si="309"/>
        <v>0</v>
      </c>
      <c r="J511" s="326">
        <f t="shared" ca="1" si="309"/>
        <v>0</v>
      </c>
      <c r="K511" s="326">
        <f t="shared" ca="1" si="309"/>
        <v>0</v>
      </c>
      <c r="L511" s="326">
        <f t="shared" ca="1" si="309"/>
        <v>0</v>
      </c>
      <c r="M511" s="326">
        <f t="shared" ca="1" si="309"/>
        <v>0</v>
      </c>
      <c r="N511" s="326">
        <f t="shared" ca="1" si="310"/>
        <v>0</v>
      </c>
      <c r="O511" s="326">
        <f t="shared" ca="1" si="311"/>
        <v>0</v>
      </c>
    </row>
    <row r="512" spans="2:15" x14ac:dyDescent="0.25">
      <c r="B512" s="322"/>
      <c r="C512" s="328" t="s">
        <v>723</v>
      </c>
      <c r="D512" s="324"/>
      <c r="E512" s="68"/>
      <c r="F512" s="326">
        <f t="shared" ca="1" si="309"/>
        <v>198.97200000000001</v>
      </c>
      <c r="G512" s="326">
        <f t="shared" ca="1" si="309"/>
        <v>0</v>
      </c>
      <c r="H512" s="326">
        <f t="shared" ca="1" si="309"/>
        <v>0</v>
      </c>
      <c r="I512" s="326">
        <f t="shared" ca="1" si="309"/>
        <v>198.97200000000001</v>
      </c>
      <c r="J512" s="326">
        <f t="shared" ca="1" si="309"/>
        <v>39.972100572900018</v>
      </c>
      <c r="K512" s="326">
        <f t="shared" ca="1" si="309"/>
        <v>0</v>
      </c>
      <c r="L512" s="326">
        <f t="shared" ca="1" si="309"/>
        <v>0</v>
      </c>
      <c r="M512" s="326">
        <f t="shared" ca="1" si="309"/>
        <v>39.972100572900018</v>
      </c>
      <c r="N512" s="326">
        <f t="shared" ca="1" si="310"/>
        <v>158.99989942709999</v>
      </c>
      <c r="O512" s="326">
        <f t="shared" ca="1" si="311"/>
        <v>158.99989942709999</v>
      </c>
    </row>
    <row r="513" spans="2:15" x14ac:dyDescent="0.25">
      <c r="B513" s="322">
        <v>4</v>
      </c>
      <c r="C513" s="323" t="s">
        <v>724</v>
      </c>
      <c r="D513" s="324"/>
      <c r="E513" s="68"/>
      <c r="F513" s="326">
        <f t="shared" si="309"/>
        <v>0</v>
      </c>
      <c r="G513" s="326">
        <f t="shared" si="309"/>
        <v>0</v>
      </c>
      <c r="H513" s="326">
        <f t="shared" si="309"/>
        <v>0</v>
      </c>
      <c r="I513" s="326">
        <f t="shared" si="309"/>
        <v>0</v>
      </c>
      <c r="J513" s="326">
        <f t="shared" si="309"/>
        <v>0</v>
      </c>
      <c r="K513" s="326">
        <f t="shared" si="309"/>
        <v>0</v>
      </c>
      <c r="L513" s="326">
        <f t="shared" si="309"/>
        <v>0</v>
      </c>
      <c r="M513" s="326">
        <f t="shared" si="309"/>
        <v>0</v>
      </c>
      <c r="N513" s="326"/>
      <c r="O513" s="326"/>
    </row>
    <row r="514" spans="2:15" x14ac:dyDescent="0.25">
      <c r="B514" s="322"/>
      <c r="C514" s="329" t="s">
        <v>725</v>
      </c>
      <c r="D514" s="324"/>
      <c r="E514" s="68"/>
      <c r="F514" s="326">
        <f t="shared" ca="1" si="309"/>
        <v>10822.969370921124</v>
      </c>
      <c r="G514" s="326">
        <f t="shared" si="309"/>
        <v>1555.0753687012671</v>
      </c>
      <c r="H514" s="326">
        <f t="shared" ca="1" si="309"/>
        <v>0</v>
      </c>
      <c r="I514" s="326">
        <f t="shared" ca="1" si="309"/>
        <v>12378.044739622392</v>
      </c>
      <c r="J514" s="326">
        <f t="shared" ca="1" si="309"/>
        <v>5321.314506855726</v>
      </c>
      <c r="K514" s="326">
        <f t="shared" si="309"/>
        <v>426.21863486770923</v>
      </c>
      <c r="L514" s="326">
        <f t="shared" ca="1" si="309"/>
        <v>0</v>
      </c>
      <c r="M514" s="326">
        <f t="shared" ca="1" si="309"/>
        <v>5747.5331417234347</v>
      </c>
      <c r="N514" s="326">
        <f t="shared" ref="N514:N517" ca="1" si="312">F514-J514</f>
        <v>5501.6548640653982</v>
      </c>
      <c r="O514" s="326">
        <f t="shared" ref="O514:O517" ca="1" si="313">I514-M514</f>
        <v>6630.511597898957</v>
      </c>
    </row>
    <row r="515" spans="2:15" x14ac:dyDescent="0.25">
      <c r="B515" s="322"/>
      <c r="C515" s="323" t="s">
        <v>726</v>
      </c>
      <c r="D515" s="324"/>
      <c r="E515" s="68"/>
      <c r="F515" s="326">
        <f t="shared" si="309"/>
        <v>0</v>
      </c>
      <c r="G515" s="326">
        <f t="shared" si="309"/>
        <v>0</v>
      </c>
      <c r="H515" s="326">
        <f t="shared" si="309"/>
        <v>0</v>
      </c>
      <c r="I515" s="326">
        <f t="shared" si="309"/>
        <v>0</v>
      </c>
      <c r="J515" s="326">
        <f t="shared" si="309"/>
        <v>0</v>
      </c>
      <c r="K515" s="326">
        <f t="shared" si="309"/>
        <v>0</v>
      </c>
      <c r="L515" s="326">
        <f t="shared" si="309"/>
        <v>0</v>
      </c>
      <c r="M515" s="326">
        <f t="shared" si="309"/>
        <v>0</v>
      </c>
      <c r="N515" s="326"/>
      <c r="O515" s="326"/>
    </row>
    <row r="516" spans="2:15" x14ac:dyDescent="0.25">
      <c r="B516" s="322"/>
      <c r="C516" s="329" t="s">
        <v>727</v>
      </c>
      <c r="D516" s="324"/>
      <c r="E516" s="68"/>
      <c r="F516" s="326">
        <f t="shared" ca="1" si="309"/>
        <v>0</v>
      </c>
      <c r="G516" s="326">
        <f t="shared" ca="1" si="309"/>
        <v>0</v>
      </c>
      <c r="H516" s="326">
        <f t="shared" ca="1" si="309"/>
        <v>0</v>
      </c>
      <c r="I516" s="326">
        <f t="shared" ca="1" si="309"/>
        <v>0</v>
      </c>
      <c r="J516" s="326">
        <f t="shared" ca="1" si="309"/>
        <v>0</v>
      </c>
      <c r="K516" s="326">
        <f t="shared" ca="1" si="309"/>
        <v>0</v>
      </c>
      <c r="L516" s="326">
        <f t="shared" ca="1" si="309"/>
        <v>0</v>
      </c>
      <c r="M516" s="326">
        <f t="shared" ca="1" si="309"/>
        <v>0</v>
      </c>
      <c r="N516" s="326">
        <f t="shared" ca="1" si="312"/>
        <v>0</v>
      </c>
      <c r="O516" s="326">
        <f t="shared" ca="1" si="313"/>
        <v>0</v>
      </c>
    </row>
    <row r="517" spans="2:15" x14ac:dyDescent="0.25">
      <c r="B517" s="322"/>
      <c r="C517" s="329" t="s">
        <v>728</v>
      </c>
      <c r="D517" s="324"/>
      <c r="E517" s="68"/>
      <c r="F517" s="326">
        <f t="shared" ca="1" si="309"/>
        <v>0</v>
      </c>
      <c r="G517" s="326">
        <f t="shared" ca="1" si="309"/>
        <v>0</v>
      </c>
      <c r="H517" s="326">
        <f t="shared" ca="1" si="309"/>
        <v>0</v>
      </c>
      <c r="I517" s="326">
        <f t="shared" ca="1" si="309"/>
        <v>0</v>
      </c>
      <c r="J517" s="326">
        <f t="shared" ca="1" si="309"/>
        <v>0</v>
      </c>
      <c r="K517" s="326">
        <f t="shared" ca="1" si="309"/>
        <v>0</v>
      </c>
      <c r="L517" s="326">
        <f t="shared" ca="1" si="309"/>
        <v>0</v>
      </c>
      <c r="M517" s="326">
        <f t="shared" ca="1" si="309"/>
        <v>0</v>
      </c>
      <c r="N517" s="326">
        <f t="shared" ca="1" si="312"/>
        <v>0</v>
      </c>
      <c r="O517" s="326">
        <f t="shared" ca="1" si="313"/>
        <v>0</v>
      </c>
    </row>
    <row r="518" spans="2:15" x14ac:dyDescent="0.25">
      <c r="B518" s="322">
        <v>5</v>
      </c>
      <c r="C518" s="323" t="s">
        <v>729</v>
      </c>
      <c r="D518" s="324"/>
      <c r="E518" s="68"/>
      <c r="F518" s="326">
        <f t="shared" si="309"/>
        <v>0</v>
      </c>
      <c r="G518" s="326">
        <f t="shared" si="309"/>
        <v>0</v>
      </c>
      <c r="H518" s="326">
        <f t="shared" si="309"/>
        <v>0</v>
      </c>
      <c r="I518" s="326">
        <f t="shared" si="309"/>
        <v>0</v>
      </c>
      <c r="J518" s="326">
        <f t="shared" si="309"/>
        <v>0</v>
      </c>
      <c r="K518" s="326">
        <f t="shared" si="309"/>
        <v>0</v>
      </c>
      <c r="L518" s="326">
        <f t="shared" si="309"/>
        <v>0</v>
      </c>
      <c r="M518" s="326">
        <f t="shared" si="309"/>
        <v>0</v>
      </c>
      <c r="N518" s="326"/>
      <c r="O518" s="326"/>
    </row>
    <row r="519" spans="2:15" x14ac:dyDescent="0.25">
      <c r="B519" s="322"/>
      <c r="C519" s="329" t="s">
        <v>730</v>
      </c>
      <c r="D519" s="324"/>
      <c r="E519" s="68"/>
      <c r="F519" s="326">
        <f t="shared" ca="1" si="309"/>
        <v>0</v>
      </c>
      <c r="G519" s="326">
        <f t="shared" ca="1" si="309"/>
        <v>0</v>
      </c>
      <c r="H519" s="326">
        <f t="shared" ca="1" si="309"/>
        <v>0</v>
      </c>
      <c r="I519" s="326">
        <f t="shared" ca="1" si="309"/>
        <v>0</v>
      </c>
      <c r="J519" s="326">
        <f t="shared" ca="1" si="309"/>
        <v>0</v>
      </c>
      <c r="K519" s="326">
        <f t="shared" ca="1" si="309"/>
        <v>0</v>
      </c>
      <c r="L519" s="326">
        <f t="shared" ca="1" si="309"/>
        <v>0</v>
      </c>
      <c r="M519" s="326">
        <f t="shared" ca="1" si="309"/>
        <v>0</v>
      </c>
      <c r="N519" s="326">
        <f t="shared" ref="N519:N524" ca="1" si="314">F519-J519</f>
        <v>0</v>
      </c>
      <c r="O519" s="326">
        <f t="shared" ref="O519:O524" ca="1" si="315">I519-M519</f>
        <v>0</v>
      </c>
    </row>
    <row r="520" spans="2:15" x14ac:dyDescent="0.25">
      <c r="B520" s="322"/>
      <c r="C520" s="329" t="s">
        <v>731</v>
      </c>
      <c r="D520" s="324"/>
      <c r="E520" s="68"/>
      <c r="F520" s="326">
        <f t="shared" ca="1" si="309"/>
        <v>0</v>
      </c>
      <c r="G520" s="326">
        <f t="shared" ca="1" si="309"/>
        <v>0</v>
      </c>
      <c r="H520" s="326">
        <f t="shared" ca="1" si="309"/>
        <v>0</v>
      </c>
      <c r="I520" s="326">
        <f t="shared" ca="1" si="309"/>
        <v>0</v>
      </c>
      <c r="J520" s="326">
        <f t="shared" ca="1" si="309"/>
        <v>0</v>
      </c>
      <c r="K520" s="326">
        <f t="shared" ca="1" si="309"/>
        <v>0</v>
      </c>
      <c r="L520" s="326">
        <f t="shared" ca="1" si="309"/>
        <v>0</v>
      </c>
      <c r="M520" s="326">
        <f t="shared" ca="1" si="309"/>
        <v>0</v>
      </c>
      <c r="N520" s="326">
        <f t="shared" ca="1" si="314"/>
        <v>0</v>
      </c>
      <c r="O520" s="326">
        <f t="shared" ca="1" si="315"/>
        <v>0</v>
      </c>
    </row>
    <row r="521" spans="2:15" x14ac:dyDescent="0.25">
      <c r="B521" s="322"/>
      <c r="C521" s="329" t="s">
        <v>732</v>
      </c>
      <c r="D521" s="324"/>
      <c r="E521" s="68"/>
      <c r="F521" s="326">
        <f t="shared" ca="1" si="309"/>
        <v>0</v>
      </c>
      <c r="G521" s="326">
        <f t="shared" ca="1" si="309"/>
        <v>0</v>
      </c>
      <c r="H521" s="326">
        <f t="shared" ca="1" si="309"/>
        <v>0</v>
      </c>
      <c r="I521" s="326">
        <f t="shared" ca="1" si="309"/>
        <v>0</v>
      </c>
      <c r="J521" s="326">
        <f t="shared" ca="1" si="309"/>
        <v>0</v>
      </c>
      <c r="K521" s="326">
        <f t="shared" ca="1" si="309"/>
        <v>0</v>
      </c>
      <c r="L521" s="326">
        <f t="shared" ca="1" si="309"/>
        <v>0</v>
      </c>
      <c r="M521" s="326">
        <f t="shared" ca="1" si="309"/>
        <v>0</v>
      </c>
      <c r="N521" s="326">
        <f t="shared" ca="1" si="314"/>
        <v>0</v>
      </c>
      <c r="O521" s="326">
        <f t="shared" ca="1" si="315"/>
        <v>0</v>
      </c>
    </row>
    <row r="522" spans="2:15" x14ac:dyDescent="0.25">
      <c r="B522" s="322"/>
      <c r="C522" s="329" t="s">
        <v>733</v>
      </c>
      <c r="D522" s="324"/>
      <c r="E522" s="68"/>
      <c r="F522" s="326">
        <f t="shared" ca="1" si="309"/>
        <v>0</v>
      </c>
      <c r="G522" s="326">
        <f t="shared" ca="1" si="309"/>
        <v>0</v>
      </c>
      <c r="H522" s="326">
        <f t="shared" ca="1" si="309"/>
        <v>0</v>
      </c>
      <c r="I522" s="326">
        <f t="shared" ca="1" si="309"/>
        <v>0</v>
      </c>
      <c r="J522" s="326">
        <f t="shared" ca="1" si="309"/>
        <v>0</v>
      </c>
      <c r="K522" s="326">
        <f t="shared" ca="1" si="309"/>
        <v>0</v>
      </c>
      <c r="L522" s="326">
        <f t="shared" ca="1" si="309"/>
        <v>0</v>
      </c>
      <c r="M522" s="326">
        <f t="shared" ca="1" si="309"/>
        <v>0</v>
      </c>
      <c r="N522" s="326">
        <f t="shared" ca="1" si="314"/>
        <v>0</v>
      </c>
      <c r="O522" s="326">
        <f t="shared" ca="1" si="315"/>
        <v>0</v>
      </c>
    </row>
    <row r="523" spans="2:15" x14ac:dyDescent="0.25">
      <c r="B523" s="322">
        <v>6</v>
      </c>
      <c r="C523" s="323" t="s">
        <v>734</v>
      </c>
      <c r="D523" s="324"/>
      <c r="E523" s="68"/>
      <c r="F523" s="326">
        <f t="shared" ref="F523:M538" ca="1" si="316">90%*F206</f>
        <v>0</v>
      </c>
      <c r="G523" s="326">
        <f t="shared" ca="1" si="316"/>
        <v>0</v>
      </c>
      <c r="H523" s="326">
        <f t="shared" ca="1" si="316"/>
        <v>0</v>
      </c>
      <c r="I523" s="326">
        <f t="shared" ca="1" si="316"/>
        <v>0</v>
      </c>
      <c r="J523" s="326">
        <f t="shared" ca="1" si="316"/>
        <v>0</v>
      </c>
      <c r="K523" s="326">
        <f t="shared" ca="1" si="316"/>
        <v>0</v>
      </c>
      <c r="L523" s="326">
        <f t="shared" ca="1" si="316"/>
        <v>0</v>
      </c>
      <c r="M523" s="326">
        <f t="shared" ca="1" si="316"/>
        <v>0</v>
      </c>
      <c r="N523" s="326">
        <f t="shared" ca="1" si="314"/>
        <v>0</v>
      </c>
      <c r="O523" s="326">
        <f t="shared" ca="1" si="315"/>
        <v>0</v>
      </c>
    </row>
    <row r="524" spans="2:15" x14ac:dyDescent="0.25">
      <c r="B524" s="322">
        <v>7</v>
      </c>
      <c r="C524" s="323" t="s">
        <v>735</v>
      </c>
      <c r="D524" s="324"/>
      <c r="E524" s="68"/>
      <c r="F524" s="326">
        <f t="shared" ca="1" si="316"/>
        <v>0</v>
      </c>
      <c r="G524" s="326">
        <f t="shared" ca="1" si="316"/>
        <v>0</v>
      </c>
      <c r="H524" s="326">
        <f t="shared" ca="1" si="316"/>
        <v>0</v>
      </c>
      <c r="I524" s="326">
        <f t="shared" ca="1" si="316"/>
        <v>0</v>
      </c>
      <c r="J524" s="326">
        <f t="shared" ca="1" si="316"/>
        <v>0</v>
      </c>
      <c r="K524" s="326">
        <f t="shared" ca="1" si="316"/>
        <v>0</v>
      </c>
      <c r="L524" s="326">
        <f t="shared" ca="1" si="316"/>
        <v>0</v>
      </c>
      <c r="M524" s="326">
        <f t="shared" ca="1" si="316"/>
        <v>0</v>
      </c>
      <c r="N524" s="326">
        <f t="shared" ca="1" si="314"/>
        <v>0</v>
      </c>
      <c r="O524" s="326">
        <f t="shared" ca="1" si="315"/>
        <v>0</v>
      </c>
    </row>
    <row r="525" spans="2:15" x14ac:dyDescent="0.25">
      <c r="B525" s="322">
        <v>8</v>
      </c>
      <c r="C525" s="323" t="s">
        <v>736</v>
      </c>
      <c r="D525" s="324"/>
      <c r="E525" s="68"/>
      <c r="F525" s="326">
        <f t="shared" si="316"/>
        <v>0</v>
      </c>
      <c r="G525" s="326">
        <f t="shared" si="316"/>
        <v>0</v>
      </c>
      <c r="H525" s="326">
        <f t="shared" si="316"/>
        <v>0</v>
      </c>
      <c r="I525" s="326">
        <f t="shared" si="316"/>
        <v>0</v>
      </c>
      <c r="J525" s="326">
        <f t="shared" si="316"/>
        <v>0</v>
      </c>
      <c r="K525" s="326">
        <f t="shared" si="316"/>
        <v>0</v>
      </c>
      <c r="L525" s="326">
        <f t="shared" si="316"/>
        <v>0</v>
      </c>
      <c r="M525" s="326">
        <f t="shared" si="316"/>
        <v>0</v>
      </c>
      <c r="N525" s="326"/>
      <c r="O525" s="326"/>
    </row>
    <row r="526" spans="2:15" x14ac:dyDescent="0.25">
      <c r="B526" s="322"/>
      <c r="C526" s="329" t="s">
        <v>737</v>
      </c>
      <c r="D526" s="324"/>
      <c r="E526" s="68"/>
      <c r="F526" s="326">
        <f t="shared" ca="1" si="316"/>
        <v>10897.339306071137</v>
      </c>
      <c r="G526" s="326">
        <f t="shared" si="316"/>
        <v>1754.369203455939</v>
      </c>
      <c r="H526" s="326">
        <f t="shared" ca="1" si="316"/>
        <v>0</v>
      </c>
      <c r="I526" s="326">
        <f t="shared" ca="1" si="316"/>
        <v>12651.708509527076</v>
      </c>
      <c r="J526" s="326">
        <f t="shared" ca="1" si="316"/>
        <v>4749.2063050000197</v>
      </c>
      <c r="K526" s="326">
        <f t="shared" si="316"/>
        <v>405.01778792272245</v>
      </c>
      <c r="L526" s="326">
        <f t="shared" ca="1" si="316"/>
        <v>0</v>
      </c>
      <c r="M526" s="326">
        <f t="shared" ca="1" si="316"/>
        <v>5154.2240929227428</v>
      </c>
      <c r="N526" s="326">
        <f t="shared" ref="N526:O530" ca="1" si="317">F526-J526</f>
        <v>6148.1330010711172</v>
      </c>
      <c r="O526" s="326">
        <f t="shared" ref="O526:O528" ca="1" si="318">I526-M526</f>
        <v>7497.4844166043331</v>
      </c>
    </row>
    <row r="527" spans="2:15" x14ac:dyDescent="0.25">
      <c r="B527" s="322"/>
      <c r="C527" s="329" t="s">
        <v>756</v>
      </c>
      <c r="D527" s="324"/>
      <c r="E527" s="68"/>
      <c r="F527" s="326">
        <f t="shared" ca="1" si="316"/>
        <v>0</v>
      </c>
      <c r="G527" s="326">
        <f t="shared" ca="1" si="316"/>
        <v>0</v>
      </c>
      <c r="H527" s="326">
        <f t="shared" ca="1" si="316"/>
        <v>0</v>
      </c>
      <c r="I527" s="326">
        <f t="shared" ca="1" si="316"/>
        <v>0</v>
      </c>
      <c r="J527" s="326">
        <f t="shared" ca="1" si="316"/>
        <v>0</v>
      </c>
      <c r="K527" s="326">
        <f t="shared" ca="1" si="316"/>
        <v>0</v>
      </c>
      <c r="L527" s="326">
        <f t="shared" ca="1" si="316"/>
        <v>0</v>
      </c>
      <c r="M527" s="326">
        <f t="shared" ca="1" si="316"/>
        <v>0</v>
      </c>
      <c r="N527" s="326">
        <f t="shared" ca="1" si="317"/>
        <v>0</v>
      </c>
      <c r="O527" s="326">
        <f t="shared" ca="1" si="318"/>
        <v>0</v>
      </c>
    </row>
    <row r="528" spans="2:15" ht="28" x14ac:dyDescent="0.25">
      <c r="B528" s="331">
        <v>9</v>
      </c>
      <c r="C528" s="332" t="s">
        <v>739</v>
      </c>
      <c r="D528" s="324"/>
      <c r="E528" s="68"/>
      <c r="F528" s="326">
        <f t="shared" ca="1" si="316"/>
        <v>0</v>
      </c>
      <c r="G528" s="326">
        <f t="shared" ca="1" si="316"/>
        <v>0</v>
      </c>
      <c r="H528" s="326">
        <f t="shared" ca="1" si="316"/>
        <v>0</v>
      </c>
      <c r="I528" s="326">
        <f t="shared" ca="1" si="316"/>
        <v>0</v>
      </c>
      <c r="J528" s="326">
        <f t="shared" ca="1" si="316"/>
        <v>0</v>
      </c>
      <c r="K528" s="326">
        <f t="shared" ca="1" si="316"/>
        <v>0</v>
      </c>
      <c r="L528" s="326">
        <f t="shared" ca="1" si="316"/>
        <v>0</v>
      </c>
      <c r="M528" s="326">
        <f t="shared" ca="1" si="316"/>
        <v>0</v>
      </c>
      <c r="N528" s="326">
        <f t="shared" ca="1" si="317"/>
        <v>0</v>
      </c>
      <c r="O528" s="326">
        <f t="shared" ca="1" si="318"/>
        <v>0</v>
      </c>
    </row>
    <row r="529" spans="2:15" x14ac:dyDescent="0.25">
      <c r="B529" s="333">
        <v>10</v>
      </c>
      <c r="C529" s="334" t="s">
        <v>740</v>
      </c>
      <c r="D529" s="335"/>
      <c r="E529" s="68"/>
      <c r="F529" s="326">
        <f t="shared" ca="1" si="316"/>
        <v>6375.852632677932</v>
      </c>
      <c r="G529" s="326">
        <f t="shared" si="316"/>
        <v>2690.3371262746564</v>
      </c>
      <c r="H529" s="326">
        <f t="shared" ca="1" si="316"/>
        <v>0</v>
      </c>
      <c r="I529" s="326">
        <f t="shared" ca="1" si="316"/>
        <v>9066.1897589525888</v>
      </c>
      <c r="J529" s="326">
        <f t="shared" ca="1" si="316"/>
        <v>1600.1021055823658</v>
      </c>
      <c r="K529" s="326">
        <f t="shared" si="316"/>
        <v>509.64459373548181</v>
      </c>
      <c r="L529" s="326">
        <f t="shared" ca="1" si="316"/>
        <v>0</v>
      </c>
      <c r="M529" s="326">
        <f t="shared" ca="1" si="316"/>
        <v>2109.7466993178477</v>
      </c>
      <c r="N529" s="326">
        <f t="shared" ca="1" si="317"/>
        <v>4775.7505270955662</v>
      </c>
      <c r="O529" s="326">
        <f t="shared" si="317"/>
        <v>2180.6925325391744</v>
      </c>
    </row>
    <row r="530" spans="2:15" x14ac:dyDescent="0.25">
      <c r="B530" s="333">
        <v>11</v>
      </c>
      <c r="C530" s="334" t="s">
        <v>741</v>
      </c>
      <c r="D530" s="335"/>
      <c r="E530" s="68"/>
      <c r="F530" s="326">
        <f t="shared" ca="1" si="316"/>
        <v>6.3719999999999999</v>
      </c>
      <c r="G530" s="326">
        <f t="shared" ca="1" si="316"/>
        <v>0</v>
      </c>
      <c r="H530" s="326">
        <f t="shared" ca="1" si="316"/>
        <v>0</v>
      </c>
      <c r="I530" s="326">
        <f t="shared" ca="1" si="316"/>
        <v>6.3719999999999999</v>
      </c>
      <c r="J530" s="326">
        <f t="shared" ca="1" si="316"/>
        <v>5.7529799387999994</v>
      </c>
      <c r="K530" s="326">
        <f t="shared" si="316"/>
        <v>0.39690982710000006</v>
      </c>
      <c r="L530" s="326">
        <f t="shared" ca="1" si="316"/>
        <v>0</v>
      </c>
      <c r="M530" s="326">
        <f t="shared" ca="1" si="316"/>
        <v>6.1498897658999994</v>
      </c>
      <c r="N530" s="326">
        <f t="shared" ca="1" si="317"/>
        <v>0.61902006120000053</v>
      </c>
      <c r="O530" s="326">
        <f t="shared" ca="1" si="317"/>
        <v>-0.39690982710000006</v>
      </c>
    </row>
    <row r="531" spans="2:15" x14ac:dyDescent="0.25">
      <c r="B531" s="333">
        <v>12</v>
      </c>
      <c r="C531" s="334" t="s">
        <v>742</v>
      </c>
      <c r="D531" s="335"/>
      <c r="E531" s="68"/>
      <c r="F531" s="326">
        <f t="shared" si="316"/>
        <v>0</v>
      </c>
      <c r="G531" s="326">
        <f t="shared" si="316"/>
        <v>0</v>
      </c>
      <c r="H531" s="326">
        <f t="shared" si="316"/>
        <v>0</v>
      </c>
      <c r="I531" s="326">
        <f t="shared" si="316"/>
        <v>0</v>
      </c>
      <c r="J531" s="326">
        <f t="shared" si="316"/>
        <v>0</v>
      </c>
      <c r="K531" s="326">
        <f t="shared" si="316"/>
        <v>0</v>
      </c>
      <c r="L531" s="326">
        <f t="shared" si="316"/>
        <v>0</v>
      </c>
      <c r="M531" s="326">
        <f t="shared" si="316"/>
        <v>0</v>
      </c>
      <c r="N531" s="326"/>
      <c r="O531" s="326"/>
    </row>
    <row r="532" spans="2:15" x14ac:dyDescent="0.25">
      <c r="B532" s="333"/>
      <c r="C532" s="336" t="s">
        <v>743</v>
      </c>
      <c r="D532" s="335"/>
      <c r="E532" s="68"/>
      <c r="F532" s="326">
        <f t="shared" ca="1" si="316"/>
        <v>2.3400000000000003</v>
      </c>
      <c r="G532" s="326">
        <f t="shared" ca="1" si="316"/>
        <v>0</v>
      </c>
      <c r="H532" s="326">
        <f t="shared" ca="1" si="316"/>
        <v>0</v>
      </c>
      <c r="I532" s="326">
        <f t="shared" ca="1" si="316"/>
        <v>2.3400000000000003</v>
      </c>
      <c r="J532" s="326">
        <f t="shared" ca="1" si="316"/>
        <v>1.5314797188000002</v>
      </c>
      <c r="K532" s="326">
        <f t="shared" ca="1" si="316"/>
        <v>0</v>
      </c>
      <c r="L532" s="326">
        <f t="shared" ca="1" si="316"/>
        <v>0</v>
      </c>
      <c r="M532" s="326">
        <f t="shared" ca="1" si="316"/>
        <v>1.5314797188000002</v>
      </c>
      <c r="N532" s="326">
        <f t="shared" ref="N532:O533" ca="1" si="319">F532-J532</f>
        <v>0.80852028120000008</v>
      </c>
      <c r="O532" s="326">
        <f t="shared" ca="1" si="319"/>
        <v>0</v>
      </c>
    </row>
    <row r="533" spans="2:15" x14ac:dyDescent="0.25">
      <c r="B533" s="333"/>
      <c r="C533" s="336" t="s">
        <v>744</v>
      </c>
      <c r="D533" s="335"/>
      <c r="E533" s="68"/>
      <c r="F533" s="326">
        <f t="shared" ca="1" si="316"/>
        <v>0</v>
      </c>
      <c r="G533" s="326">
        <f t="shared" ca="1" si="316"/>
        <v>0</v>
      </c>
      <c r="H533" s="326">
        <f t="shared" ca="1" si="316"/>
        <v>0</v>
      </c>
      <c r="I533" s="326">
        <f t="shared" ca="1" si="316"/>
        <v>0</v>
      </c>
      <c r="J533" s="326">
        <f t="shared" ca="1" si="316"/>
        <v>0</v>
      </c>
      <c r="K533" s="326">
        <f t="shared" ca="1" si="316"/>
        <v>0</v>
      </c>
      <c r="L533" s="326">
        <f t="shared" ca="1" si="316"/>
        <v>0</v>
      </c>
      <c r="M533" s="326">
        <f t="shared" ca="1" si="316"/>
        <v>0</v>
      </c>
      <c r="N533" s="326">
        <f t="shared" ca="1" si="319"/>
        <v>0</v>
      </c>
      <c r="O533" s="326">
        <f t="shared" ca="1" si="319"/>
        <v>0</v>
      </c>
    </row>
    <row r="534" spans="2:15" x14ac:dyDescent="0.25">
      <c r="B534" s="333">
        <v>13</v>
      </c>
      <c r="C534" s="336"/>
      <c r="D534" s="335"/>
      <c r="E534" s="68"/>
      <c r="F534" s="326">
        <f t="shared" si="316"/>
        <v>0</v>
      </c>
      <c r="G534" s="326">
        <f t="shared" si="316"/>
        <v>0</v>
      </c>
      <c r="H534" s="326">
        <f t="shared" si="316"/>
        <v>0</v>
      </c>
      <c r="I534" s="326">
        <f t="shared" si="316"/>
        <v>0</v>
      </c>
      <c r="J534" s="326">
        <f t="shared" si="316"/>
        <v>0</v>
      </c>
      <c r="K534" s="326">
        <f t="shared" si="316"/>
        <v>0</v>
      </c>
      <c r="L534" s="326">
        <f t="shared" si="316"/>
        <v>0</v>
      </c>
      <c r="M534" s="326">
        <f t="shared" si="316"/>
        <v>0</v>
      </c>
      <c r="N534" s="326"/>
      <c r="O534" s="326"/>
    </row>
    <row r="535" spans="2:15" x14ac:dyDescent="0.25">
      <c r="B535" s="333"/>
      <c r="C535" s="336" t="s">
        <v>745</v>
      </c>
      <c r="D535" s="335"/>
      <c r="E535" s="68"/>
      <c r="F535" s="326">
        <f t="shared" ca="1" si="316"/>
        <v>15.525</v>
      </c>
      <c r="G535" s="326">
        <f t="shared" ca="1" si="316"/>
        <v>0</v>
      </c>
      <c r="H535" s="326">
        <f t="shared" ca="1" si="316"/>
        <v>0</v>
      </c>
      <c r="I535" s="326">
        <f t="shared" ca="1" si="316"/>
        <v>15.525</v>
      </c>
      <c r="J535" s="326">
        <f t="shared" ca="1" si="316"/>
        <v>11.7153220194</v>
      </c>
      <c r="K535" s="326">
        <f t="shared" si="316"/>
        <v>0.39690982710000006</v>
      </c>
      <c r="L535" s="326">
        <f t="shared" ca="1" si="316"/>
        <v>0</v>
      </c>
      <c r="M535" s="326">
        <f t="shared" ca="1" si="316"/>
        <v>12.1122318465</v>
      </c>
      <c r="N535" s="326">
        <f t="shared" ref="N535:O538" ca="1" si="320">F535-J535</f>
        <v>3.8096779806000001</v>
      </c>
      <c r="O535" s="326">
        <f t="shared" ca="1" si="320"/>
        <v>-0.39690982710000006</v>
      </c>
    </row>
    <row r="536" spans="2:15" x14ac:dyDescent="0.25">
      <c r="B536" s="333"/>
      <c r="C536" s="336" t="s">
        <v>746</v>
      </c>
      <c r="D536" s="335"/>
      <c r="E536" s="68"/>
      <c r="F536" s="326">
        <f t="shared" ca="1" si="316"/>
        <v>46.582309789225143</v>
      </c>
      <c r="G536" s="326">
        <f t="shared" si="316"/>
        <v>0.19862788651322699</v>
      </c>
      <c r="H536" s="326">
        <f t="shared" ca="1" si="316"/>
        <v>0</v>
      </c>
      <c r="I536" s="326">
        <f t="shared" ca="1" si="316"/>
        <v>46.780937675738372</v>
      </c>
      <c r="J536" s="326">
        <f t="shared" ca="1" si="316"/>
        <v>34.157184214554171</v>
      </c>
      <c r="K536" s="326">
        <f t="shared" si="316"/>
        <v>1.3173902714233587</v>
      </c>
      <c r="L536" s="326">
        <f t="shared" ca="1" si="316"/>
        <v>0</v>
      </c>
      <c r="M536" s="326">
        <f t="shared" ca="1" si="316"/>
        <v>35.474574485977527</v>
      </c>
      <c r="N536" s="326">
        <f t="shared" ca="1" si="320"/>
        <v>12.425125574670972</v>
      </c>
      <c r="O536" s="326">
        <f t="shared" si="320"/>
        <v>-1.1187623849101318</v>
      </c>
    </row>
    <row r="537" spans="2:15" x14ac:dyDescent="0.25">
      <c r="B537" s="333"/>
      <c r="C537" s="336" t="s">
        <v>747</v>
      </c>
      <c r="D537" s="335"/>
      <c r="E537" s="68"/>
      <c r="F537" s="326">
        <f t="shared" ca="1" si="316"/>
        <v>0</v>
      </c>
      <c r="G537" s="326">
        <f t="shared" ca="1" si="316"/>
        <v>0</v>
      </c>
      <c r="H537" s="326">
        <f t="shared" ca="1" si="316"/>
        <v>0</v>
      </c>
      <c r="I537" s="326">
        <f t="shared" ca="1" si="316"/>
        <v>0</v>
      </c>
      <c r="J537" s="326">
        <f t="shared" ca="1" si="316"/>
        <v>0</v>
      </c>
      <c r="K537" s="326">
        <f t="shared" ca="1" si="316"/>
        <v>0</v>
      </c>
      <c r="L537" s="326">
        <f t="shared" ca="1" si="316"/>
        <v>0</v>
      </c>
      <c r="M537" s="326">
        <f t="shared" ca="1" si="316"/>
        <v>0</v>
      </c>
      <c r="N537" s="326">
        <f t="shared" ca="1" si="320"/>
        <v>0</v>
      </c>
      <c r="O537" s="326">
        <f t="shared" ca="1" si="320"/>
        <v>0</v>
      </c>
    </row>
    <row r="538" spans="2:15" x14ac:dyDescent="0.25">
      <c r="B538" s="333"/>
      <c r="C538" s="336" t="s">
        <v>748</v>
      </c>
      <c r="D538" s="335"/>
      <c r="E538" s="68"/>
      <c r="F538" s="326">
        <f t="shared" ca="1" si="316"/>
        <v>0</v>
      </c>
      <c r="G538" s="326">
        <f t="shared" ca="1" si="316"/>
        <v>0</v>
      </c>
      <c r="H538" s="326">
        <f t="shared" ca="1" si="316"/>
        <v>0</v>
      </c>
      <c r="I538" s="326">
        <f t="shared" ca="1" si="316"/>
        <v>0</v>
      </c>
      <c r="J538" s="326">
        <f t="shared" ca="1" si="316"/>
        <v>0</v>
      </c>
      <c r="K538" s="326">
        <f t="shared" ca="1" si="316"/>
        <v>0</v>
      </c>
      <c r="L538" s="326">
        <f t="shared" ca="1" si="316"/>
        <v>0</v>
      </c>
      <c r="M538" s="326">
        <f t="shared" ca="1" si="316"/>
        <v>0</v>
      </c>
      <c r="N538" s="326">
        <f t="shared" ca="1" si="320"/>
        <v>0</v>
      </c>
      <c r="O538" s="326">
        <f t="shared" ca="1" si="320"/>
        <v>0</v>
      </c>
    </row>
    <row r="539" spans="2:15" x14ac:dyDescent="0.25">
      <c r="B539" s="333">
        <v>14</v>
      </c>
      <c r="C539" s="334" t="s">
        <v>749</v>
      </c>
      <c r="D539" s="335"/>
      <c r="E539" s="68"/>
      <c r="F539" s="326">
        <f t="shared" ref="F539:M545" si="321">90%*F222</f>
        <v>0</v>
      </c>
      <c r="G539" s="326">
        <f t="shared" si="321"/>
        <v>0</v>
      </c>
      <c r="H539" s="326">
        <f t="shared" si="321"/>
        <v>0</v>
      </c>
      <c r="I539" s="326">
        <f t="shared" si="321"/>
        <v>0</v>
      </c>
      <c r="J539" s="326">
        <f t="shared" si="321"/>
        <v>0</v>
      </c>
      <c r="K539" s="326">
        <f t="shared" si="321"/>
        <v>0</v>
      </c>
      <c r="L539" s="326">
        <f t="shared" si="321"/>
        <v>0</v>
      </c>
      <c r="M539" s="326">
        <f t="shared" si="321"/>
        <v>0</v>
      </c>
      <c r="N539" s="326"/>
      <c r="O539" s="326"/>
    </row>
    <row r="540" spans="2:15" x14ac:dyDescent="0.25">
      <c r="B540" s="333"/>
      <c r="C540" s="336" t="s">
        <v>750</v>
      </c>
      <c r="D540" s="335"/>
      <c r="E540" s="68"/>
      <c r="F540" s="326">
        <f t="shared" ca="1" si="321"/>
        <v>0</v>
      </c>
      <c r="G540" s="326">
        <f t="shared" ca="1" si="321"/>
        <v>0</v>
      </c>
      <c r="H540" s="326">
        <f t="shared" ca="1" si="321"/>
        <v>0</v>
      </c>
      <c r="I540" s="326">
        <f t="shared" ca="1" si="321"/>
        <v>0</v>
      </c>
      <c r="J540" s="326">
        <f t="shared" ca="1" si="321"/>
        <v>0</v>
      </c>
      <c r="K540" s="326">
        <f t="shared" ca="1" si="321"/>
        <v>0</v>
      </c>
      <c r="L540" s="326">
        <f t="shared" ca="1" si="321"/>
        <v>0</v>
      </c>
      <c r="M540" s="326">
        <f t="shared" ca="1" si="321"/>
        <v>0</v>
      </c>
      <c r="N540" s="326">
        <f t="shared" ref="N540:O545" ca="1" si="322">F540-J540</f>
        <v>0</v>
      </c>
      <c r="O540" s="326">
        <f t="shared" ca="1" si="322"/>
        <v>0</v>
      </c>
    </row>
    <row r="541" spans="2:15" x14ac:dyDescent="0.25">
      <c r="B541" s="333"/>
      <c r="C541" s="336" t="s">
        <v>751</v>
      </c>
      <c r="D541" s="335"/>
      <c r="E541" s="68"/>
      <c r="F541" s="326">
        <f t="shared" ca="1" si="321"/>
        <v>0</v>
      </c>
      <c r="G541" s="326">
        <f t="shared" ca="1" si="321"/>
        <v>0</v>
      </c>
      <c r="H541" s="326">
        <f t="shared" ca="1" si="321"/>
        <v>0</v>
      </c>
      <c r="I541" s="326">
        <f t="shared" ca="1" si="321"/>
        <v>0</v>
      </c>
      <c r="J541" s="326">
        <f t="shared" ca="1" si="321"/>
        <v>0</v>
      </c>
      <c r="K541" s="326">
        <f t="shared" ca="1" si="321"/>
        <v>0</v>
      </c>
      <c r="L541" s="326">
        <f t="shared" ca="1" si="321"/>
        <v>0</v>
      </c>
      <c r="M541" s="326">
        <f t="shared" ca="1" si="321"/>
        <v>0</v>
      </c>
      <c r="N541" s="326">
        <f t="shared" ca="1" si="322"/>
        <v>0</v>
      </c>
      <c r="O541" s="326">
        <f t="shared" ca="1" si="322"/>
        <v>0</v>
      </c>
    </row>
    <row r="542" spans="2:15" x14ac:dyDescent="0.25">
      <c r="B542" s="333"/>
      <c r="C542" s="336" t="s">
        <v>752</v>
      </c>
      <c r="D542" s="335"/>
      <c r="E542" s="68"/>
      <c r="F542" s="326">
        <f t="shared" ca="1" si="321"/>
        <v>0</v>
      </c>
      <c r="G542" s="326">
        <f t="shared" ca="1" si="321"/>
        <v>0</v>
      </c>
      <c r="H542" s="326">
        <f t="shared" ca="1" si="321"/>
        <v>0</v>
      </c>
      <c r="I542" s="326">
        <f t="shared" ca="1" si="321"/>
        <v>0</v>
      </c>
      <c r="J542" s="326">
        <f t="shared" ca="1" si="321"/>
        <v>0</v>
      </c>
      <c r="K542" s="326">
        <f t="shared" ca="1" si="321"/>
        <v>0</v>
      </c>
      <c r="L542" s="326">
        <f t="shared" ca="1" si="321"/>
        <v>0</v>
      </c>
      <c r="M542" s="326">
        <f t="shared" ca="1" si="321"/>
        <v>0</v>
      </c>
      <c r="N542" s="326">
        <f t="shared" ca="1" si="322"/>
        <v>0</v>
      </c>
      <c r="O542" s="326">
        <f t="shared" ca="1" si="322"/>
        <v>0</v>
      </c>
    </row>
    <row r="543" spans="2:15" x14ac:dyDescent="0.25">
      <c r="B543" s="333">
        <v>15</v>
      </c>
      <c r="C543" s="334" t="s">
        <v>753</v>
      </c>
      <c r="D543" s="335"/>
      <c r="E543" s="68"/>
      <c r="F543" s="326">
        <f t="shared" ca="1" si="321"/>
        <v>194.43691953531646</v>
      </c>
      <c r="G543" s="326">
        <f t="shared" si="321"/>
        <v>15.599170124245125</v>
      </c>
      <c r="H543" s="326">
        <f t="shared" ca="1" si="321"/>
        <v>0</v>
      </c>
      <c r="I543" s="326">
        <f t="shared" ca="1" si="321"/>
        <v>210.03608965956161</v>
      </c>
      <c r="J543" s="326">
        <f t="shared" ca="1" si="321"/>
        <v>161.3672073811793</v>
      </c>
      <c r="K543" s="326">
        <f t="shared" si="321"/>
        <v>8.3018207741158534</v>
      </c>
      <c r="L543" s="326">
        <f t="shared" ca="1" si="321"/>
        <v>0</v>
      </c>
      <c r="M543" s="326">
        <f t="shared" ca="1" si="321"/>
        <v>169.66902815529517</v>
      </c>
      <c r="N543" s="326">
        <f t="shared" ca="1" si="322"/>
        <v>33.069712154137164</v>
      </c>
      <c r="O543" s="326">
        <f t="shared" si="322"/>
        <v>7.2973493501292719</v>
      </c>
    </row>
    <row r="544" spans="2:15" x14ac:dyDescent="0.25">
      <c r="B544" s="333">
        <v>16</v>
      </c>
      <c r="C544" s="334" t="s">
        <v>754</v>
      </c>
      <c r="D544" s="324"/>
      <c r="E544" s="68"/>
      <c r="F544" s="326">
        <f t="shared" ca="1" si="321"/>
        <v>63.72</v>
      </c>
      <c r="G544" s="326">
        <f t="shared" ca="1" si="321"/>
        <v>0</v>
      </c>
      <c r="H544" s="326">
        <f t="shared" ca="1" si="321"/>
        <v>0</v>
      </c>
      <c r="I544" s="326">
        <f t="shared" ca="1" si="321"/>
        <v>63.72</v>
      </c>
      <c r="J544" s="326">
        <f t="shared" ca="1" si="321"/>
        <v>52.578848492999988</v>
      </c>
      <c r="K544" s="326">
        <f t="shared" si="321"/>
        <v>3.7373559759000003</v>
      </c>
      <c r="L544" s="326">
        <f t="shared" ca="1" si="321"/>
        <v>0</v>
      </c>
      <c r="M544" s="326">
        <f t="shared" ca="1" si="321"/>
        <v>56.31620446889999</v>
      </c>
      <c r="N544" s="326">
        <f t="shared" ca="1" si="322"/>
        <v>11.141151507000011</v>
      </c>
      <c r="O544" s="326">
        <f t="shared" ca="1" si="322"/>
        <v>-3.7373559759000003</v>
      </c>
    </row>
    <row r="545" spans="2:15" x14ac:dyDescent="0.25">
      <c r="B545" s="333">
        <v>17</v>
      </c>
      <c r="C545" s="334" t="s">
        <v>755</v>
      </c>
      <c r="D545" s="324"/>
      <c r="E545" s="74"/>
      <c r="F545" s="326">
        <f t="shared" ca="1" si="321"/>
        <v>0</v>
      </c>
      <c r="G545" s="326">
        <f t="shared" ca="1" si="321"/>
        <v>0</v>
      </c>
      <c r="H545" s="326">
        <f t="shared" ca="1" si="321"/>
        <v>0</v>
      </c>
      <c r="I545" s="326">
        <f t="shared" ca="1" si="321"/>
        <v>0</v>
      </c>
      <c r="J545" s="326">
        <f t="shared" ca="1" si="321"/>
        <v>4.0198213682999997</v>
      </c>
      <c r="K545" s="326">
        <f t="shared" ca="1" si="321"/>
        <v>0</v>
      </c>
      <c r="L545" s="326">
        <f t="shared" ca="1" si="321"/>
        <v>0</v>
      </c>
      <c r="M545" s="326">
        <f t="shared" ca="1" si="321"/>
        <v>4.0198213682999997</v>
      </c>
      <c r="N545" s="326">
        <f t="shared" ca="1" si="322"/>
        <v>-4.0198213682999997</v>
      </c>
      <c r="O545" s="326">
        <f t="shared" ca="1" si="322"/>
        <v>0</v>
      </c>
    </row>
    <row r="546" spans="2:15" ht="14.5" thickBot="1" x14ac:dyDescent="0.3">
      <c r="B546" s="337"/>
      <c r="C546" s="338" t="s">
        <v>90</v>
      </c>
      <c r="D546" s="338"/>
      <c r="E546" s="339"/>
      <c r="F546" s="340">
        <f ca="1">SUM(F506:F545)</f>
        <v>29205.910306021909</v>
      </c>
      <c r="G546" s="340">
        <f t="shared" ref="G546:O546" ca="1" si="323">SUM(G506:G545)</f>
        <v>6150.4736586231193</v>
      </c>
      <c r="H546" s="340">
        <f t="shared" ca="1" si="323"/>
        <v>0</v>
      </c>
      <c r="I546" s="340">
        <f t="shared" ca="1" si="323"/>
        <v>35356.383964645021</v>
      </c>
      <c r="J546" s="340">
        <f t="shared" ca="1" si="323"/>
        <v>12143.081289183783</v>
      </c>
      <c r="K546" s="340">
        <f t="shared" ca="1" si="323"/>
        <v>1373.5351211417076</v>
      </c>
      <c r="L546" s="340">
        <f t="shared" ca="1" si="323"/>
        <v>0</v>
      </c>
      <c r="M546" s="340">
        <f t="shared" ca="1" si="323"/>
        <v>13516.616410325492</v>
      </c>
      <c r="N546" s="340">
        <f t="shared" ca="1" si="323"/>
        <v>17062.829016838125</v>
      </c>
      <c r="O546" s="340">
        <f t="shared" ca="1" si="323"/>
        <v>17006.163641033458</v>
      </c>
    </row>
    <row r="547" spans="2:15" ht="14.5" thickBot="1" x14ac:dyDescent="0.3"/>
    <row r="548" spans="2:15" x14ac:dyDescent="0.25">
      <c r="B548" s="1094" t="s">
        <v>605</v>
      </c>
      <c r="C548" s="1095"/>
      <c r="D548" s="1095"/>
      <c r="E548" s="1095"/>
      <c r="F548" s="1095"/>
      <c r="G548" s="1095"/>
      <c r="H548" s="1095"/>
      <c r="I548" s="1095"/>
      <c r="J548" s="1095"/>
      <c r="K548" s="1095"/>
      <c r="L548" s="1095"/>
      <c r="M548" s="1095"/>
      <c r="N548" s="1095"/>
      <c r="O548" s="1096"/>
    </row>
    <row r="549" spans="2:15" x14ac:dyDescent="0.25">
      <c r="B549" s="1079" t="s">
        <v>513</v>
      </c>
      <c r="C549" s="1080" t="s">
        <v>620</v>
      </c>
      <c r="D549" s="1082" t="s">
        <v>621</v>
      </c>
      <c r="E549" s="1082" t="s">
        <v>622</v>
      </c>
      <c r="F549" s="1082" t="s">
        <v>623</v>
      </c>
      <c r="G549" s="1082"/>
      <c r="H549" s="1082"/>
      <c r="I549" s="1082"/>
      <c r="J549" s="1082" t="s">
        <v>624</v>
      </c>
      <c r="K549" s="1082"/>
      <c r="L549" s="1082"/>
      <c r="M549" s="1082"/>
      <c r="N549" s="1082" t="s">
        <v>625</v>
      </c>
      <c r="O549" s="1083"/>
    </row>
    <row r="550" spans="2:15" ht="56.5" thickBot="1" x14ac:dyDescent="0.3">
      <c r="B550" s="1097"/>
      <c r="C550" s="1098"/>
      <c r="D550" s="1099"/>
      <c r="E550" s="1099"/>
      <c r="F550" s="342" t="s">
        <v>626</v>
      </c>
      <c r="G550" s="342" t="s">
        <v>627</v>
      </c>
      <c r="H550" s="342" t="s">
        <v>628</v>
      </c>
      <c r="I550" s="342" t="s">
        <v>629</v>
      </c>
      <c r="J550" s="342" t="s">
        <v>630</v>
      </c>
      <c r="K550" s="342" t="s">
        <v>627</v>
      </c>
      <c r="L550" s="342" t="s">
        <v>631</v>
      </c>
      <c r="M550" s="342" t="s">
        <v>632</v>
      </c>
      <c r="N550" s="342" t="s">
        <v>626</v>
      </c>
      <c r="O550" s="343" t="s">
        <v>629</v>
      </c>
    </row>
    <row r="551" spans="2:15" x14ac:dyDescent="0.25">
      <c r="B551" s="322">
        <v>1</v>
      </c>
      <c r="C551" s="323" t="s">
        <v>633</v>
      </c>
      <c r="D551" s="345"/>
      <c r="E551" s="346"/>
      <c r="F551" s="326">
        <f ca="1">90%*F234</f>
        <v>200.39582990470427</v>
      </c>
      <c r="G551" s="326">
        <f t="shared" ref="G551:M551" si="324">90%*G234</f>
        <v>75.700341864441128</v>
      </c>
      <c r="H551" s="326">
        <f t="shared" ca="1" si="324"/>
        <v>0</v>
      </c>
      <c r="I551" s="326">
        <f t="shared" ca="1" si="324"/>
        <v>276.09617176914537</v>
      </c>
      <c r="J551" s="326">
        <f t="shared" ca="1" si="324"/>
        <v>4.4091558000014077E-3</v>
      </c>
      <c r="K551" s="326">
        <f t="shared" si="324"/>
        <v>0</v>
      </c>
      <c r="L551" s="326">
        <f t="shared" ca="1" si="324"/>
        <v>0</v>
      </c>
      <c r="M551" s="326">
        <f t="shared" ca="1" si="324"/>
        <v>4.4091558000014077E-3</v>
      </c>
      <c r="N551" s="326">
        <f ca="1">F551-J551</f>
        <v>200.39142074890427</v>
      </c>
      <c r="O551" s="326">
        <f ca="1">I551-M551</f>
        <v>276.0917626133454</v>
      </c>
    </row>
    <row r="552" spans="2:15" x14ac:dyDescent="0.25">
      <c r="B552" s="322">
        <v>2</v>
      </c>
      <c r="C552" s="323" t="s">
        <v>718</v>
      </c>
      <c r="D552" s="371"/>
      <c r="E552" s="372"/>
      <c r="F552" s="326">
        <f t="shared" ref="F552:M567" ca="1" si="325">90%*F235</f>
        <v>0</v>
      </c>
      <c r="G552" s="326">
        <f t="shared" ca="1" si="325"/>
        <v>0</v>
      </c>
      <c r="H552" s="326">
        <f t="shared" ca="1" si="325"/>
        <v>0</v>
      </c>
      <c r="I552" s="326">
        <f t="shared" ca="1" si="325"/>
        <v>0</v>
      </c>
      <c r="J552" s="326">
        <f t="shared" ca="1" si="325"/>
        <v>0</v>
      </c>
      <c r="K552" s="326">
        <f t="shared" ca="1" si="325"/>
        <v>0</v>
      </c>
      <c r="L552" s="326">
        <f t="shared" ca="1" si="325"/>
        <v>0</v>
      </c>
      <c r="M552" s="326">
        <f t="shared" ca="1" si="325"/>
        <v>0</v>
      </c>
      <c r="N552" s="326">
        <f ca="1">F552-J552</f>
        <v>0</v>
      </c>
      <c r="O552" s="326">
        <f ca="1">I552-M552</f>
        <v>0</v>
      </c>
    </row>
    <row r="553" spans="2:15" x14ac:dyDescent="0.25">
      <c r="B553" s="322">
        <v>3</v>
      </c>
      <c r="C553" s="327" t="s">
        <v>719</v>
      </c>
      <c r="D553" s="324"/>
      <c r="E553" s="68"/>
      <c r="F553" s="326">
        <f t="shared" si="325"/>
        <v>0</v>
      </c>
      <c r="G553" s="326">
        <f t="shared" si="325"/>
        <v>0</v>
      </c>
      <c r="H553" s="326">
        <f t="shared" si="325"/>
        <v>0</v>
      </c>
      <c r="I553" s="326">
        <f t="shared" si="325"/>
        <v>0</v>
      </c>
      <c r="J553" s="326">
        <f t="shared" si="325"/>
        <v>0</v>
      </c>
      <c r="K553" s="326">
        <f t="shared" si="325"/>
        <v>0</v>
      </c>
      <c r="L553" s="326">
        <f t="shared" si="325"/>
        <v>0</v>
      </c>
      <c r="M553" s="326">
        <f t="shared" si="325"/>
        <v>0</v>
      </c>
      <c r="N553" s="326"/>
      <c r="O553" s="326"/>
    </row>
    <row r="554" spans="2:15" x14ac:dyDescent="0.25">
      <c r="B554" s="322"/>
      <c r="C554" s="328" t="s">
        <v>720</v>
      </c>
      <c r="D554" s="324"/>
      <c r="E554" s="68"/>
      <c r="F554" s="326">
        <f t="shared" ca="1" si="325"/>
        <v>516.29909930296492</v>
      </c>
      <c r="G554" s="326">
        <f t="shared" si="325"/>
        <v>70.54462974554616</v>
      </c>
      <c r="H554" s="326">
        <f t="shared" ca="1" si="325"/>
        <v>0</v>
      </c>
      <c r="I554" s="326">
        <f t="shared" ca="1" si="325"/>
        <v>586.84372904851114</v>
      </c>
      <c r="J554" s="326">
        <f t="shared" ca="1" si="325"/>
        <v>179.86273682309351</v>
      </c>
      <c r="K554" s="326">
        <f t="shared" si="325"/>
        <v>19.421860158447814</v>
      </c>
      <c r="L554" s="326">
        <f t="shared" ca="1" si="325"/>
        <v>0</v>
      </c>
      <c r="M554" s="326">
        <f t="shared" ca="1" si="325"/>
        <v>199.28459698154134</v>
      </c>
      <c r="N554" s="326">
        <f t="shared" ref="N554:N557" ca="1" si="326">F554-J554</f>
        <v>336.43636247987138</v>
      </c>
      <c r="O554" s="326">
        <f t="shared" ref="O554:O557" ca="1" si="327">I554-M554</f>
        <v>387.55913206696982</v>
      </c>
    </row>
    <row r="555" spans="2:15" x14ac:dyDescent="0.25">
      <c r="B555" s="322"/>
      <c r="C555" s="328" t="s">
        <v>721</v>
      </c>
      <c r="D555" s="324"/>
      <c r="E555" s="68"/>
      <c r="F555" s="326">
        <f t="shared" ca="1" si="325"/>
        <v>0</v>
      </c>
      <c r="G555" s="326">
        <f t="shared" ca="1" si="325"/>
        <v>0</v>
      </c>
      <c r="H555" s="326">
        <f t="shared" ca="1" si="325"/>
        <v>0</v>
      </c>
      <c r="I555" s="326">
        <f t="shared" ca="1" si="325"/>
        <v>0</v>
      </c>
      <c r="J555" s="326">
        <f t="shared" ca="1" si="325"/>
        <v>0</v>
      </c>
      <c r="K555" s="326">
        <f t="shared" ca="1" si="325"/>
        <v>0</v>
      </c>
      <c r="L555" s="326">
        <f t="shared" ca="1" si="325"/>
        <v>0</v>
      </c>
      <c r="M555" s="326">
        <f t="shared" ca="1" si="325"/>
        <v>0</v>
      </c>
      <c r="N555" s="326">
        <f t="shared" ca="1" si="326"/>
        <v>0</v>
      </c>
      <c r="O555" s="326">
        <f t="shared" ca="1" si="327"/>
        <v>0</v>
      </c>
    </row>
    <row r="556" spans="2:15" x14ac:dyDescent="0.25">
      <c r="B556" s="322"/>
      <c r="C556" s="328" t="s">
        <v>722</v>
      </c>
      <c r="D556" s="324"/>
      <c r="E556" s="68"/>
      <c r="F556" s="326">
        <f t="shared" ca="1" si="325"/>
        <v>0</v>
      </c>
      <c r="G556" s="326">
        <f t="shared" ca="1" si="325"/>
        <v>0</v>
      </c>
      <c r="H556" s="326">
        <f t="shared" ca="1" si="325"/>
        <v>0</v>
      </c>
      <c r="I556" s="326">
        <f t="shared" ca="1" si="325"/>
        <v>0</v>
      </c>
      <c r="J556" s="326">
        <f t="shared" ca="1" si="325"/>
        <v>0</v>
      </c>
      <c r="K556" s="326">
        <f t="shared" ca="1" si="325"/>
        <v>0</v>
      </c>
      <c r="L556" s="326">
        <f t="shared" ca="1" si="325"/>
        <v>0</v>
      </c>
      <c r="M556" s="326">
        <f t="shared" ca="1" si="325"/>
        <v>0</v>
      </c>
      <c r="N556" s="326">
        <f t="shared" ca="1" si="326"/>
        <v>0</v>
      </c>
      <c r="O556" s="326">
        <f t="shared" ca="1" si="327"/>
        <v>0</v>
      </c>
    </row>
    <row r="557" spans="2:15" x14ac:dyDescent="0.25">
      <c r="B557" s="322"/>
      <c r="C557" s="328" t="s">
        <v>723</v>
      </c>
      <c r="D557" s="324"/>
      <c r="E557" s="68"/>
      <c r="F557" s="326">
        <f t="shared" ca="1" si="325"/>
        <v>198.97200000000001</v>
      </c>
      <c r="G557" s="326">
        <f t="shared" ca="1" si="325"/>
        <v>0</v>
      </c>
      <c r="H557" s="326">
        <f t="shared" ca="1" si="325"/>
        <v>0</v>
      </c>
      <c r="I557" s="326">
        <f t="shared" ca="1" si="325"/>
        <v>198.97200000000001</v>
      </c>
      <c r="J557" s="326">
        <f t="shared" ca="1" si="325"/>
        <v>39.972100572900018</v>
      </c>
      <c r="K557" s="326">
        <f t="shared" ca="1" si="325"/>
        <v>0</v>
      </c>
      <c r="L557" s="326">
        <f t="shared" ca="1" si="325"/>
        <v>0</v>
      </c>
      <c r="M557" s="326">
        <f t="shared" ca="1" si="325"/>
        <v>39.972100572900018</v>
      </c>
      <c r="N557" s="326">
        <f t="shared" ca="1" si="326"/>
        <v>158.99989942709999</v>
      </c>
      <c r="O557" s="326">
        <f t="shared" ca="1" si="327"/>
        <v>158.99989942709999</v>
      </c>
    </row>
    <row r="558" spans="2:15" x14ac:dyDescent="0.25">
      <c r="B558" s="322">
        <v>4</v>
      </c>
      <c r="C558" s="323" t="s">
        <v>724</v>
      </c>
      <c r="D558" s="324"/>
      <c r="E558" s="68"/>
      <c r="F558" s="326">
        <f t="shared" si="325"/>
        <v>0</v>
      </c>
      <c r="G558" s="326">
        <f t="shared" si="325"/>
        <v>0</v>
      </c>
      <c r="H558" s="326">
        <f t="shared" si="325"/>
        <v>0</v>
      </c>
      <c r="I558" s="326">
        <f t="shared" si="325"/>
        <v>0</v>
      </c>
      <c r="J558" s="326">
        <f t="shared" si="325"/>
        <v>0</v>
      </c>
      <c r="K558" s="326">
        <f t="shared" si="325"/>
        <v>0</v>
      </c>
      <c r="L558" s="326">
        <f t="shared" si="325"/>
        <v>0</v>
      </c>
      <c r="M558" s="326">
        <f t="shared" si="325"/>
        <v>0</v>
      </c>
      <c r="N558" s="326"/>
      <c r="O558" s="326"/>
    </row>
    <row r="559" spans="2:15" x14ac:dyDescent="0.25">
      <c r="B559" s="322"/>
      <c r="C559" s="329" t="s">
        <v>725</v>
      </c>
      <c r="D559" s="324"/>
      <c r="E559" s="68"/>
      <c r="F559" s="326">
        <f t="shared" ca="1" si="325"/>
        <v>12378.044739622392</v>
      </c>
      <c r="G559" s="326">
        <f t="shared" si="325"/>
        <v>1685.9288012983206</v>
      </c>
      <c r="H559" s="326">
        <f t="shared" ca="1" si="325"/>
        <v>0</v>
      </c>
      <c r="I559" s="326">
        <f t="shared" ca="1" si="325"/>
        <v>14063.973540920713</v>
      </c>
      <c r="J559" s="326">
        <f t="shared" ca="1" si="325"/>
        <v>5747.5331417234347</v>
      </c>
      <c r="K559" s="326">
        <f t="shared" si="325"/>
        <v>486.4536918056055</v>
      </c>
      <c r="L559" s="326">
        <f t="shared" ca="1" si="325"/>
        <v>0</v>
      </c>
      <c r="M559" s="326">
        <f t="shared" ca="1" si="325"/>
        <v>6233.9868335290403</v>
      </c>
      <c r="N559" s="326">
        <f t="shared" ref="N559:N562" ca="1" si="328">F559-J559</f>
        <v>6630.511597898957</v>
      </c>
      <c r="O559" s="326">
        <f t="shared" ref="O559:O562" ca="1" si="329">I559-M559</f>
        <v>7829.986707391673</v>
      </c>
    </row>
    <row r="560" spans="2:15" x14ac:dyDescent="0.25">
      <c r="B560" s="322"/>
      <c r="C560" s="323" t="s">
        <v>726</v>
      </c>
      <c r="D560" s="324"/>
      <c r="E560" s="373"/>
      <c r="F560" s="326">
        <f t="shared" si="325"/>
        <v>0</v>
      </c>
      <c r="G560" s="326">
        <f t="shared" si="325"/>
        <v>0</v>
      </c>
      <c r="H560" s="326">
        <f t="shared" si="325"/>
        <v>0</v>
      </c>
      <c r="I560" s="326">
        <f t="shared" si="325"/>
        <v>0</v>
      </c>
      <c r="J560" s="326">
        <f t="shared" si="325"/>
        <v>0</v>
      </c>
      <c r="K560" s="326">
        <f t="shared" si="325"/>
        <v>0</v>
      </c>
      <c r="L560" s="326">
        <f t="shared" si="325"/>
        <v>0</v>
      </c>
      <c r="M560" s="326">
        <f t="shared" si="325"/>
        <v>0</v>
      </c>
      <c r="N560" s="326"/>
      <c r="O560" s="326"/>
    </row>
    <row r="561" spans="2:15" x14ac:dyDescent="0.25">
      <c r="B561" s="322"/>
      <c r="C561" s="329" t="s">
        <v>727</v>
      </c>
      <c r="D561" s="324"/>
      <c r="E561" s="68"/>
      <c r="F561" s="326">
        <f t="shared" ca="1" si="325"/>
        <v>0</v>
      </c>
      <c r="G561" s="326">
        <f t="shared" ca="1" si="325"/>
        <v>0</v>
      </c>
      <c r="H561" s="326">
        <f t="shared" ca="1" si="325"/>
        <v>0</v>
      </c>
      <c r="I561" s="326">
        <f t="shared" ca="1" si="325"/>
        <v>0</v>
      </c>
      <c r="J561" s="326">
        <f t="shared" ca="1" si="325"/>
        <v>0</v>
      </c>
      <c r="K561" s="326">
        <f t="shared" ca="1" si="325"/>
        <v>0</v>
      </c>
      <c r="L561" s="326">
        <f t="shared" ca="1" si="325"/>
        <v>0</v>
      </c>
      <c r="M561" s="326">
        <f t="shared" ca="1" si="325"/>
        <v>0</v>
      </c>
      <c r="N561" s="326">
        <f t="shared" ca="1" si="328"/>
        <v>0</v>
      </c>
      <c r="O561" s="326">
        <f t="shared" ca="1" si="329"/>
        <v>0</v>
      </c>
    </row>
    <row r="562" spans="2:15" x14ac:dyDescent="0.25">
      <c r="B562" s="322"/>
      <c r="C562" s="329" t="s">
        <v>728</v>
      </c>
      <c r="D562" s="324"/>
      <c r="E562" s="68"/>
      <c r="F562" s="326">
        <f t="shared" ca="1" si="325"/>
        <v>0</v>
      </c>
      <c r="G562" s="326">
        <f t="shared" ca="1" si="325"/>
        <v>0</v>
      </c>
      <c r="H562" s="326">
        <f t="shared" ca="1" si="325"/>
        <v>0</v>
      </c>
      <c r="I562" s="326">
        <f t="shared" ca="1" si="325"/>
        <v>0</v>
      </c>
      <c r="J562" s="326">
        <f t="shared" ca="1" si="325"/>
        <v>0</v>
      </c>
      <c r="K562" s="326">
        <f t="shared" ca="1" si="325"/>
        <v>0</v>
      </c>
      <c r="L562" s="326">
        <f t="shared" ca="1" si="325"/>
        <v>0</v>
      </c>
      <c r="M562" s="326">
        <f t="shared" ca="1" si="325"/>
        <v>0</v>
      </c>
      <c r="N562" s="326">
        <f t="shared" ca="1" si="328"/>
        <v>0</v>
      </c>
      <c r="O562" s="326">
        <f t="shared" ca="1" si="329"/>
        <v>0</v>
      </c>
    </row>
    <row r="563" spans="2:15" x14ac:dyDescent="0.25">
      <c r="B563" s="322">
        <v>5</v>
      </c>
      <c r="C563" s="323" t="s">
        <v>729</v>
      </c>
      <c r="D563" s="324"/>
      <c r="E563" s="68"/>
      <c r="F563" s="326">
        <f t="shared" si="325"/>
        <v>0</v>
      </c>
      <c r="G563" s="326">
        <f t="shared" si="325"/>
        <v>0</v>
      </c>
      <c r="H563" s="326">
        <f t="shared" si="325"/>
        <v>0</v>
      </c>
      <c r="I563" s="326">
        <f t="shared" si="325"/>
        <v>0</v>
      </c>
      <c r="J563" s="326">
        <f t="shared" si="325"/>
        <v>0</v>
      </c>
      <c r="K563" s="326">
        <f t="shared" si="325"/>
        <v>0</v>
      </c>
      <c r="L563" s="326">
        <f t="shared" si="325"/>
        <v>0</v>
      </c>
      <c r="M563" s="326">
        <f t="shared" si="325"/>
        <v>0</v>
      </c>
      <c r="N563" s="326"/>
      <c r="O563" s="326"/>
    </row>
    <row r="564" spans="2:15" x14ac:dyDescent="0.25">
      <c r="B564" s="322"/>
      <c r="C564" s="329" t="s">
        <v>730</v>
      </c>
      <c r="D564" s="324"/>
      <c r="E564" s="68"/>
      <c r="F564" s="326">
        <f t="shared" ca="1" si="325"/>
        <v>0</v>
      </c>
      <c r="G564" s="326">
        <f t="shared" ca="1" si="325"/>
        <v>0</v>
      </c>
      <c r="H564" s="326">
        <f t="shared" ca="1" si="325"/>
        <v>0</v>
      </c>
      <c r="I564" s="326">
        <f t="shared" ca="1" si="325"/>
        <v>0</v>
      </c>
      <c r="J564" s="326">
        <f t="shared" ca="1" si="325"/>
        <v>0</v>
      </c>
      <c r="K564" s="326">
        <f t="shared" ca="1" si="325"/>
        <v>0</v>
      </c>
      <c r="L564" s="326">
        <f t="shared" ca="1" si="325"/>
        <v>0</v>
      </c>
      <c r="M564" s="326">
        <f t="shared" ca="1" si="325"/>
        <v>0</v>
      </c>
      <c r="N564" s="326">
        <f t="shared" ref="N564:N569" ca="1" si="330">F564-J564</f>
        <v>0</v>
      </c>
      <c r="O564" s="326">
        <f t="shared" ref="O564:O569" ca="1" si="331">I564-M564</f>
        <v>0</v>
      </c>
    </row>
    <row r="565" spans="2:15" x14ac:dyDescent="0.25">
      <c r="B565" s="322"/>
      <c r="C565" s="329" t="s">
        <v>731</v>
      </c>
      <c r="D565" s="324"/>
      <c r="E565" s="68"/>
      <c r="F565" s="326">
        <f t="shared" ca="1" si="325"/>
        <v>0</v>
      </c>
      <c r="G565" s="326">
        <f t="shared" ca="1" si="325"/>
        <v>0</v>
      </c>
      <c r="H565" s="326">
        <f t="shared" ca="1" si="325"/>
        <v>0</v>
      </c>
      <c r="I565" s="326">
        <f t="shared" ca="1" si="325"/>
        <v>0</v>
      </c>
      <c r="J565" s="326">
        <f t="shared" ca="1" si="325"/>
        <v>0</v>
      </c>
      <c r="K565" s="326">
        <f t="shared" ca="1" si="325"/>
        <v>0</v>
      </c>
      <c r="L565" s="326">
        <f t="shared" ca="1" si="325"/>
        <v>0</v>
      </c>
      <c r="M565" s="326">
        <f t="shared" ca="1" si="325"/>
        <v>0</v>
      </c>
      <c r="N565" s="326">
        <f t="shared" ca="1" si="330"/>
        <v>0</v>
      </c>
      <c r="O565" s="326">
        <f t="shared" ca="1" si="331"/>
        <v>0</v>
      </c>
    </row>
    <row r="566" spans="2:15" x14ac:dyDescent="0.25">
      <c r="B566" s="322"/>
      <c r="C566" s="329" t="s">
        <v>732</v>
      </c>
      <c r="D566" s="324"/>
      <c r="E566" s="68"/>
      <c r="F566" s="326">
        <f t="shared" ca="1" si="325"/>
        <v>0</v>
      </c>
      <c r="G566" s="326">
        <f t="shared" ca="1" si="325"/>
        <v>0</v>
      </c>
      <c r="H566" s="326">
        <f t="shared" ca="1" si="325"/>
        <v>0</v>
      </c>
      <c r="I566" s="326">
        <f t="shared" ca="1" si="325"/>
        <v>0</v>
      </c>
      <c r="J566" s="326">
        <f t="shared" ca="1" si="325"/>
        <v>0</v>
      </c>
      <c r="K566" s="326">
        <f t="shared" ca="1" si="325"/>
        <v>0</v>
      </c>
      <c r="L566" s="326">
        <f t="shared" ca="1" si="325"/>
        <v>0</v>
      </c>
      <c r="M566" s="326">
        <f t="shared" ca="1" si="325"/>
        <v>0</v>
      </c>
      <c r="N566" s="326">
        <f t="shared" ca="1" si="330"/>
        <v>0</v>
      </c>
      <c r="O566" s="326">
        <f t="shared" ca="1" si="331"/>
        <v>0</v>
      </c>
    </row>
    <row r="567" spans="2:15" x14ac:dyDescent="0.25">
      <c r="B567" s="322"/>
      <c r="C567" s="329" t="s">
        <v>733</v>
      </c>
      <c r="D567" s="324"/>
      <c r="E567" s="68"/>
      <c r="F567" s="326">
        <f t="shared" ca="1" si="325"/>
        <v>0</v>
      </c>
      <c r="G567" s="326">
        <f t="shared" ca="1" si="325"/>
        <v>0</v>
      </c>
      <c r="H567" s="326">
        <f t="shared" ca="1" si="325"/>
        <v>0</v>
      </c>
      <c r="I567" s="326">
        <f t="shared" ca="1" si="325"/>
        <v>0</v>
      </c>
      <c r="J567" s="326">
        <f t="shared" ca="1" si="325"/>
        <v>0</v>
      </c>
      <c r="K567" s="326">
        <f t="shared" ca="1" si="325"/>
        <v>0</v>
      </c>
      <c r="L567" s="326">
        <f t="shared" ca="1" si="325"/>
        <v>0</v>
      </c>
      <c r="M567" s="326">
        <f t="shared" ca="1" si="325"/>
        <v>0</v>
      </c>
      <c r="N567" s="326">
        <f t="shared" ca="1" si="330"/>
        <v>0</v>
      </c>
      <c r="O567" s="326">
        <f t="shared" ca="1" si="331"/>
        <v>0</v>
      </c>
    </row>
    <row r="568" spans="2:15" x14ac:dyDescent="0.25">
      <c r="B568" s="322">
        <v>6</v>
      </c>
      <c r="C568" s="323" t="s">
        <v>734</v>
      </c>
      <c r="D568" s="324"/>
      <c r="E568" s="68"/>
      <c r="F568" s="326">
        <f t="shared" ref="F568:M583" ca="1" si="332">90%*F251</f>
        <v>0</v>
      </c>
      <c r="G568" s="326">
        <f t="shared" ca="1" si="332"/>
        <v>0</v>
      </c>
      <c r="H568" s="326">
        <f t="shared" ca="1" si="332"/>
        <v>0</v>
      </c>
      <c r="I568" s="326">
        <f t="shared" ca="1" si="332"/>
        <v>0</v>
      </c>
      <c r="J568" s="326">
        <f t="shared" ca="1" si="332"/>
        <v>0</v>
      </c>
      <c r="K568" s="326">
        <f t="shared" ca="1" si="332"/>
        <v>0</v>
      </c>
      <c r="L568" s="326">
        <f t="shared" ca="1" si="332"/>
        <v>0</v>
      </c>
      <c r="M568" s="326">
        <f t="shared" ca="1" si="332"/>
        <v>0</v>
      </c>
      <c r="N568" s="326">
        <f t="shared" ca="1" si="330"/>
        <v>0</v>
      </c>
      <c r="O568" s="326">
        <f t="shared" ca="1" si="331"/>
        <v>0</v>
      </c>
    </row>
    <row r="569" spans="2:15" x14ac:dyDescent="0.25">
      <c r="B569" s="322">
        <v>7</v>
      </c>
      <c r="C569" s="323" t="s">
        <v>735</v>
      </c>
      <c r="D569" s="324"/>
      <c r="E569" s="68"/>
      <c r="F569" s="326">
        <f t="shared" ca="1" si="332"/>
        <v>0</v>
      </c>
      <c r="G569" s="326">
        <f t="shared" ca="1" si="332"/>
        <v>0</v>
      </c>
      <c r="H569" s="326">
        <f t="shared" ca="1" si="332"/>
        <v>0</v>
      </c>
      <c r="I569" s="326">
        <f t="shared" ca="1" si="332"/>
        <v>0</v>
      </c>
      <c r="J569" s="326">
        <f t="shared" ca="1" si="332"/>
        <v>0</v>
      </c>
      <c r="K569" s="326">
        <f t="shared" ca="1" si="332"/>
        <v>0</v>
      </c>
      <c r="L569" s="326">
        <f t="shared" ca="1" si="332"/>
        <v>0</v>
      </c>
      <c r="M569" s="326">
        <f t="shared" ca="1" si="332"/>
        <v>0</v>
      </c>
      <c r="N569" s="326">
        <f t="shared" ca="1" si="330"/>
        <v>0</v>
      </c>
      <c r="O569" s="326">
        <f t="shared" ca="1" si="331"/>
        <v>0</v>
      </c>
    </row>
    <row r="570" spans="2:15" x14ac:dyDescent="0.25">
      <c r="B570" s="322">
        <v>8</v>
      </c>
      <c r="C570" s="323" t="s">
        <v>736</v>
      </c>
      <c r="D570" s="324"/>
      <c r="E570" s="68"/>
      <c r="F570" s="326">
        <f t="shared" si="332"/>
        <v>0</v>
      </c>
      <c r="G570" s="326">
        <f t="shared" si="332"/>
        <v>0</v>
      </c>
      <c r="H570" s="326">
        <f t="shared" si="332"/>
        <v>0</v>
      </c>
      <c r="I570" s="326">
        <f t="shared" si="332"/>
        <v>0</v>
      </c>
      <c r="J570" s="326">
        <f t="shared" si="332"/>
        <v>0</v>
      </c>
      <c r="K570" s="326">
        <f t="shared" si="332"/>
        <v>0</v>
      </c>
      <c r="L570" s="326">
        <f t="shared" si="332"/>
        <v>0</v>
      </c>
      <c r="M570" s="326">
        <f t="shared" si="332"/>
        <v>0</v>
      </c>
      <c r="N570" s="326"/>
      <c r="O570" s="326"/>
    </row>
    <row r="571" spans="2:15" x14ac:dyDescent="0.25">
      <c r="B571" s="322"/>
      <c r="C571" s="329" t="s">
        <v>737</v>
      </c>
      <c r="D571" s="324"/>
      <c r="E571" s="68"/>
      <c r="F571" s="326">
        <f t="shared" ca="1" si="332"/>
        <v>12651.708509527076</v>
      </c>
      <c r="G571" s="326">
        <f t="shared" si="332"/>
        <v>1901.9924228414352</v>
      </c>
      <c r="H571" s="326">
        <f t="shared" ca="1" si="332"/>
        <v>0</v>
      </c>
      <c r="I571" s="326">
        <f t="shared" ca="1" si="332"/>
        <v>14553.700932368512</v>
      </c>
      <c r="J571" s="326">
        <f t="shared" ca="1" si="332"/>
        <v>5154.2240929227428</v>
      </c>
      <c r="K571" s="326">
        <f t="shared" si="332"/>
        <v>454.20925072737202</v>
      </c>
      <c r="L571" s="326">
        <f t="shared" ca="1" si="332"/>
        <v>0</v>
      </c>
      <c r="M571" s="326">
        <f t="shared" ca="1" si="332"/>
        <v>5608.4333436501147</v>
      </c>
      <c r="N571" s="326">
        <f t="shared" ref="N571:O575" ca="1" si="333">F571-J571</f>
        <v>7497.4844166043331</v>
      </c>
      <c r="O571" s="326">
        <f t="shared" ref="O571:O573" ca="1" si="334">I571-M571</f>
        <v>8945.2675887183977</v>
      </c>
    </row>
    <row r="572" spans="2:15" x14ac:dyDescent="0.25">
      <c r="B572" s="322"/>
      <c r="C572" s="329" t="s">
        <v>756</v>
      </c>
      <c r="D572" s="324"/>
      <c r="E572" s="68"/>
      <c r="F572" s="326">
        <f t="shared" ca="1" si="332"/>
        <v>0</v>
      </c>
      <c r="G572" s="326">
        <f t="shared" ca="1" si="332"/>
        <v>0</v>
      </c>
      <c r="H572" s="326">
        <f t="shared" ca="1" si="332"/>
        <v>0</v>
      </c>
      <c r="I572" s="326">
        <f t="shared" ca="1" si="332"/>
        <v>0</v>
      </c>
      <c r="J572" s="326">
        <f t="shared" ca="1" si="332"/>
        <v>0</v>
      </c>
      <c r="K572" s="326">
        <f t="shared" ca="1" si="332"/>
        <v>0</v>
      </c>
      <c r="L572" s="326">
        <f t="shared" ca="1" si="332"/>
        <v>0</v>
      </c>
      <c r="M572" s="326">
        <f t="shared" ca="1" si="332"/>
        <v>0</v>
      </c>
      <c r="N572" s="326">
        <f t="shared" ca="1" si="333"/>
        <v>0</v>
      </c>
      <c r="O572" s="326">
        <f t="shared" ca="1" si="334"/>
        <v>0</v>
      </c>
    </row>
    <row r="573" spans="2:15" ht="28" x14ac:dyDescent="0.25">
      <c r="B573" s="331">
        <v>9</v>
      </c>
      <c r="C573" s="332" t="s">
        <v>739</v>
      </c>
      <c r="D573" s="324"/>
      <c r="E573" s="68"/>
      <c r="F573" s="326">
        <f t="shared" ca="1" si="332"/>
        <v>0</v>
      </c>
      <c r="G573" s="326">
        <f t="shared" ca="1" si="332"/>
        <v>0</v>
      </c>
      <c r="H573" s="326">
        <f t="shared" ca="1" si="332"/>
        <v>0</v>
      </c>
      <c r="I573" s="326">
        <f t="shared" ca="1" si="332"/>
        <v>0</v>
      </c>
      <c r="J573" s="326">
        <f t="shared" ca="1" si="332"/>
        <v>0</v>
      </c>
      <c r="K573" s="326">
        <f t="shared" ca="1" si="332"/>
        <v>0</v>
      </c>
      <c r="L573" s="326">
        <f t="shared" ca="1" si="332"/>
        <v>0</v>
      </c>
      <c r="M573" s="326">
        <f t="shared" ca="1" si="332"/>
        <v>0</v>
      </c>
      <c r="N573" s="326">
        <f t="shared" ca="1" si="333"/>
        <v>0</v>
      </c>
      <c r="O573" s="326">
        <f t="shared" ca="1" si="334"/>
        <v>0</v>
      </c>
    </row>
    <row r="574" spans="2:15" x14ac:dyDescent="0.25">
      <c r="B574" s="333">
        <v>10</v>
      </c>
      <c r="C574" s="334" t="s">
        <v>740</v>
      </c>
      <c r="D574" s="335"/>
      <c r="E574" s="68"/>
      <c r="F574" s="326">
        <f t="shared" ca="1" si="332"/>
        <v>9066.1897589525888</v>
      </c>
      <c r="G574" s="326">
        <f t="shared" si="332"/>
        <v>2916.7183389809838</v>
      </c>
      <c r="H574" s="326">
        <f t="shared" ca="1" si="332"/>
        <v>0</v>
      </c>
      <c r="I574" s="326">
        <f t="shared" ca="1" si="332"/>
        <v>11982.908097933572</v>
      </c>
      <c r="J574" s="326">
        <f t="shared" ca="1" si="332"/>
        <v>2109.7466993178477</v>
      </c>
      <c r="K574" s="326">
        <f t="shared" si="332"/>
        <v>738.35459744799198</v>
      </c>
      <c r="L574" s="326">
        <f t="shared" ca="1" si="332"/>
        <v>0</v>
      </c>
      <c r="M574" s="326">
        <f t="shared" ca="1" si="332"/>
        <v>2848.1012967658398</v>
      </c>
      <c r="N574" s="326">
        <f t="shared" ca="1" si="333"/>
        <v>6956.4430596347411</v>
      </c>
      <c r="O574" s="326">
        <f t="shared" si="333"/>
        <v>2178.3637415329918</v>
      </c>
    </row>
    <row r="575" spans="2:15" x14ac:dyDescent="0.25">
      <c r="B575" s="333">
        <v>11</v>
      </c>
      <c r="C575" s="334" t="s">
        <v>741</v>
      </c>
      <c r="D575" s="335"/>
      <c r="E575" s="68"/>
      <c r="F575" s="326">
        <f t="shared" ca="1" si="332"/>
        <v>6.3719999999999999</v>
      </c>
      <c r="G575" s="326">
        <f t="shared" ca="1" si="332"/>
        <v>0</v>
      </c>
      <c r="H575" s="326">
        <f t="shared" ca="1" si="332"/>
        <v>0</v>
      </c>
      <c r="I575" s="326">
        <f t="shared" ca="1" si="332"/>
        <v>6.3719999999999999</v>
      </c>
      <c r="J575" s="326">
        <f t="shared" ca="1" si="332"/>
        <v>6.1498897658999994</v>
      </c>
      <c r="K575" s="326">
        <f t="shared" si="332"/>
        <v>0</v>
      </c>
      <c r="L575" s="326">
        <f t="shared" ca="1" si="332"/>
        <v>0</v>
      </c>
      <c r="M575" s="326">
        <f t="shared" ca="1" si="332"/>
        <v>6.1498897658999994</v>
      </c>
      <c r="N575" s="326">
        <f t="shared" ca="1" si="333"/>
        <v>0.22211023410000053</v>
      </c>
      <c r="O575" s="326">
        <f t="shared" ca="1" si="333"/>
        <v>0</v>
      </c>
    </row>
    <row r="576" spans="2:15" x14ac:dyDescent="0.25">
      <c r="B576" s="333">
        <v>12</v>
      </c>
      <c r="C576" s="334" t="s">
        <v>742</v>
      </c>
      <c r="D576" s="335"/>
      <c r="E576" s="68"/>
      <c r="F576" s="326">
        <f t="shared" si="332"/>
        <v>0</v>
      </c>
      <c r="G576" s="326">
        <f t="shared" si="332"/>
        <v>0</v>
      </c>
      <c r="H576" s="326">
        <f t="shared" si="332"/>
        <v>0</v>
      </c>
      <c r="I576" s="326">
        <f t="shared" si="332"/>
        <v>0</v>
      </c>
      <c r="J576" s="326">
        <f t="shared" si="332"/>
        <v>0</v>
      </c>
      <c r="K576" s="326">
        <f t="shared" si="332"/>
        <v>0</v>
      </c>
      <c r="L576" s="326">
        <f t="shared" si="332"/>
        <v>0</v>
      </c>
      <c r="M576" s="326">
        <f t="shared" si="332"/>
        <v>0</v>
      </c>
      <c r="N576" s="326"/>
      <c r="O576" s="326"/>
    </row>
    <row r="577" spans="2:15" x14ac:dyDescent="0.25">
      <c r="B577" s="333"/>
      <c r="C577" s="336" t="s">
        <v>743</v>
      </c>
      <c r="D577" s="335"/>
      <c r="E577" s="68"/>
      <c r="F577" s="326">
        <f t="shared" ca="1" si="332"/>
        <v>2.3400000000000003</v>
      </c>
      <c r="G577" s="326">
        <f t="shared" ca="1" si="332"/>
        <v>0</v>
      </c>
      <c r="H577" s="326">
        <f t="shared" ca="1" si="332"/>
        <v>0</v>
      </c>
      <c r="I577" s="326">
        <f t="shared" ca="1" si="332"/>
        <v>2.3400000000000003</v>
      </c>
      <c r="J577" s="326">
        <f t="shared" ca="1" si="332"/>
        <v>1.5314797188000002</v>
      </c>
      <c r="K577" s="326">
        <f t="shared" ca="1" si="332"/>
        <v>0</v>
      </c>
      <c r="L577" s="326">
        <f t="shared" ca="1" si="332"/>
        <v>0</v>
      </c>
      <c r="M577" s="326">
        <f t="shared" ca="1" si="332"/>
        <v>1.5314797188000002</v>
      </c>
      <c r="N577" s="326">
        <f t="shared" ref="N577:O578" ca="1" si="335">F577-J577</f>
        <v>0.80852028120000008</v>
      </c>
      <c r="O577" s="326">
        <f t="shared" ca="1" si="335"/>
        <v>0</v>
      </c>
    </row>
    <row r="578" spans="2:15" x14ac:dyDescent="0.25">
      <c r="B578" s="333"/>
      <c r="C578" s="336" t="s">
        <v>744</v>
      </c>
      <c r="D578" s="335"/>
      <c r="E578" s="68"/>
      <c r="F578" s="326">
        <f t="shared" ca="1" si="332"/>
        <v>0</v>
      </c>
      <c r="G578" s="326">
        <f t="shared" ca="1" si="332"/>
        <v>0</v>
      </c>
      <c r="H578" s="326">
        <f t="shared" ca="1" si="332"/>
        <v>0</v>
      </c>
      <c r="I578" s="326">
        <f t="shared" ca="1" si="332"/>
        <v>0</v>
      </c>
      <c r="J578" s="326">
        <f t="shared" ca="1" si="332"/>
        <v>0</v>
      </c>
      <c r="K578" s="326">
        <f t="shared" ca="1" si="332"/>
        <v>0</v>
      </c>
      <c r="L578" s="326">
        <f t="shared" ca="1" si="332"/>
        <v>0</v>
      </c>
      <c r="M578" s="326">
        <f t="shared" ca="1" si="332"/>
        <v>0</v>
      </c>
      <c r="N578" s="326">
        <f t="shared" ca="1" si="335"/>
        <v>0</v>
      </c>
      <c r="O578" s="326">
        <f t="shared" ca="1" si="335"/>
        <v>0</v>
      </c>
    </row>
    <row r="579" spans="2:15" x14ac:dyDescent="0.25">
      <c r="B579" s="333">
        <v>13</v>
      </c>
      <c r="C579" s="336"/>
      <c r="D579" s="335"/>
      <c r="E579" s="68"/>
      <c r="F579" s="326">
        <f t="shared" si="332"/>
        <v>0</v>
      </c>
      <c r="G579" s="326">
        <f t="shared" si="332"/>
        <v>0</v>
      </c>
      <c r="H579" s="326">
        <f t="shared" si="332"/>
        <v>0</v>
      </c>
      <c r="I579" s="326">
        <f t="shared" si="332"/>
        <v>0</v>
      </c>
      <c r="J579" s="326">
        <f t="shared" si="332"/>
        <v>0</v>
      </c>
      <c r="K579" s="326">
        <f t="shared" si="332"/>
        <v>0</v>
      </c>
      <c r="L579" s="326">
        <f t="shared" si="332"/>
        <v>0</v>
      </c>
      <c r="M579" s="326">
        <f t="shared" si="332"/>
        <v>0</v>
      </c>
      <c r="N579" s="326"/>
      <c r="O579" s="326"/>
    </row>
    <row r="580" spans="2:15" x14ac:dyDescent="0.25">
      <c r="B580" s="333"/>
      <c r="C580" s="336" t="s">
        <v>745</v>
      </c>
      <c r="D580" s="335"/>
      <c r="E580" s="68"/>
      <c r="F580" s="326">
        <f t="shared" ca="1" si="332"/>
        <v>15.525</v>
      </c>
      <c r="G580" s="326">
        <f t="shared" ca="1" si="332"/>
        <v>0</v>
      </c>
      <c r="H580" s="326">
        <f t="shared" ca="1" si="332"/>
        <v>0</v>
      </c>
      <c r="I580" s="326">
        <f t="shared" ca="1" si="332"/>
        <v>15.525</v>
      </c>
      <c r="J580" s="326">
        <f t="shared" ca="1" si="332"/>
        <v>12.1122318465</v>
      </c>
      <c r="K580" s="326">
        <f t="shared" si="332"/>
        <v>0.36464865390000001</v>
      </c>
      <c r="L580" s="326">
        <f t="shared" ca="1" si="332"/>
        <v>0</v>
      </c>
      <c r="M580" s="326">
        <f t="shared" ca="1" si="332"/>
        <v>12.4768805004</v>
      </c>
      <c r="N580" s="326">
        <f t="shared" ref="N580:O583" ca="1" si="336">F580-J580</f>
        <v>3.4127681535000001</v>
      </c>
      <c r="O580" s="326">
        <f t="shared" ca="1" si="336"/>
        <v>-0.36464865390000001</v>
      </c>
    </row>
    <row r="581" spans="2:15" x14ac:dyDescent="0.25">
      <c r="B581" s="333"/>
      <c r="C581" s="336" t="s">
        <v>746</v>
      </c>
      <c r="D581" s="335"/>
      <c r="E581" s="68"/>
      <c r="F581" s="326">
        <f t="shared" ca="1" si="332"/>
        <v>46.780937675738372</v>
      </c>
      <c r="G581" s="326">
        <f t="shared" si="332"/>
        <v>0.21534163639498383</v>
      </c>
      <c r="H581" s="326">
        <f t="shared" ca="1" si="332"/>
        <v>0</v>
      </c>
      <c r="I581" s="326">
        <f t="shared" ca="1" si="332"/>
        <v>46.99627931213336</v>
      </c>
      <c r="J581" s="326">
        <f t="shared" ca="1" si="332"/>
        <v>35.474574485977527</v>
      </c>
      <c r="K581" s="326">
        <f t="shared" si="332"/>
        <v>1.2573218514542281</v>
      </c>
      <c r="L581" s="326">
        <f t="shared" ca="1" si="332"/>
        <v>0</v>
      </c>
      <c r="M581" s="326">
        <f t="shared" ca="1" si="332"/>
        <v>36.731896337431749</v>
      </c>
      <c r="N581" s="326">
        <f t="shared" ca="1" si="336"/>
        <v>11.306363189760845</v>
      </c>
      <c r="O581" s="326">
        <f t="shared" si="336"/>
        <v>-1.0419802150592443</v>
      </c>
    </row>
    <row r="582" spans="2:15" x14ac:dyDescent="0.25">
      <c r="B582" s="333"/>
      <c r="C582" s="336" t="s">
        <v>747</v>
      </c>
      <c r="D582" s="335"/>
      <c r="E582" s="68"/>
      <c r="F582" s="326">
        <f t="shared" ca="1" si="332"/>
        <v>0</v>
      </c>
      <c r="G582" s="326">
        <f t="shared" ca="1" si="332"/>
        <v>0</v>
      </c>
      <c r="H582" s="326">
        <f t="shared" ca="1" si="332"/>
        <v>0</v>
      </c>
      <c r="I582" s="326">
        <f t="shared" ca="1" si="332"/>
        <v>0</v>
      </c>
      <c r="J582" s="326">
        <f t="shared" ca="1" si="332"/>
        <v>0</v>
      </c>
      <c r="K582" s="326">
        <f t="shared" ca="1" si="332"/>
        <v>0</v>
      </c>
      <c r="L582" s="326">
        <f t="shared" ca="1" si="332"/>
        <v>0</v>
      </c>
      <c r="M582" s="326">
        <f t="shared" ca="1" si="332"/>
        <v>0</v>
      </c>
      <c r="N582" s="326">
        <f t="shared" ca="1" si="336"/>
        <v>0</v>
      </c>
      <c r="O582" s="326">
        <f t="shared" ca="1" si="336"/>
        <v>0</v>
      </c>
    </row>
    <row r="583" spans="2:15" x14ac:dyDescent="0.25">
      <c r="B583" s="333"/>
      <c r="C583" s="336" t="s">
        <v>748</v>
      </c>
      <c r="D583" s="335"/>
      <c r="E583" s="68"/>
      <c r="F583" s="326">
        <f t="shared" ca="1" si="332"/>
        <v>0</v>
      </c>
      <c r="G583" s="326">
        <f t="shared" ca="1" si="332"/>
        <v>0</v>
      </c>
      <c r="H583" s="326">
        <f t="shared" ca="1" si="332"/>
        <v>0</v>
      </c>
      <c r="I583" s="326">
        <f t="shared" ca="1" si="332"/>
        <v>0</v>
      </c>
      <c r="J583" s="326">
        <f t="shared" ca="1" si="332"/>
        <v>0</v>
      </c>
      <c r="K583" s="326">
        <f t="shared" ca="1" si="332"/>
        <v>0</v>
      </c>
      <c r="L583" s="326">
        <f t="shared" ca="1" si="332"/>
        <v>0</v>
      </c>
      <c r="M583" s="326">
        <f t="shared" ca="1" si="332"/>
        <v>0</v>
      </c>
      <c r="N583" s="326">
        <f t="shared" ca="1" si="336"/>
        <v>0</v>
      </c>
      <c r="O583" s="326">
        <f t="shared" ca="1" si="336"/>
        <v>0</v>
      </c>
    </row>
    <row r="584" spans="2:15" x14ac:dyDescent="0.25">
      <c r="B584" s="333">
        <v>14</v>
      </c>
      <c r="C584" s="334" t="s">
        <v>749</v>
      </c>
      <c r="D584" s="335"/>
      <c r="E584" s="68"/>
      <c r="F584" s="326">
        <f t="shared" ref="F584:M590" si="337">90%*F267</f>
        <v>0</v>
      </c>
      <c r="G584" s="326">
        <f t="shared" si="337"/>
        <v>0</v>
      </c>
      <c r="H584" s="326">
        <f t="shared" si="337"/>
        <v>0</v>
      </c>
      <c r="I584" s="326">
        <f t="shared" si="337"/>
        <v>0</v>
      </c>
      <c r="J584" s="326">
        <f t="shared" si="337"/>
        <v>0</v>
      </c>
      <c r="K584" s="326">
        <f t="shared" si="337"/>
        <v>0</v>
      </c>
      <c r="L584" s="326">
        <f t="shared" si="337"/>
        <v>0</v>
      </c>
      <c r="M584" s="326">
        <f t="shared" si="337"/>
        <v>0</v>
      </c>
      <c r="N584" s="326"/>
      <c r="O584" s="326"/>
    </row>
    <row r="585" spans="2:15" x14ac:dyDescent="0.25">
      <c r="B585" s="333"/>
      <c r="C585" s="336" t="s">
        <v>750</v>
      </c>
      <c r="D585" s="335"/>
      <c r="E585" s="68"/>
      <c r="F585" s="326">
        <f t="shared" ca="1" si="337"/>
        <v>0</v>
      </c>
      <c r="G585" s="326">
        <f t="shared" ca="1" si="337"/>
        <v>0</v>
      </c>
      <c r="H585" s="326">
        <f t="shared" ca="1" si="337"/>
        <v>0</v>
      </c>
      <c r="I585" s="326">
        <f t="shared" ca="1" si="337"/>
        <v>0</v>
      </c>
      <c r="J585" s="326">
        <f t="shared" ca="1" si="337"/>
        <v>0</v>
      </c>
      <c r="K585" s="326">
        <f t="shared" ca="1" si="337"/>
        <v>0</v>
      </c>
      <c r="L585" s="326">
        <f t="shared" ca="1" si="337"/>
        <v>0</v>
      </c>
      <c r="M585" s="326">
        <f t="shared" ca="1" si="337"/>
        <v>0</v>
      </c>
      <c r="N585" s="326">
        <f t="shared" ref="N585:O590" ca="1" si="338">F585-J585</f>
        <v>0</v>
      </c>
      <c r="O585" s="326">
        <f t="shared" ca="1" si="338"/>
        <v>0</v>
      </c>
    </row>
    <row r="586" spans="2:15" x14ac:dyDescent="0.25">
      <c r="B586" s="333"/>
      <c r="C586" s="336" t="s">
        <v>751</v>
      </c>
      <c r="D586" s="335"/>
      <c r="E586" s="68"/>
      <c r="F586" s="326">
        <f t="shared" ca="1" si="337"/>
        <v>0</v>
      </c>
      <c r="G586" s="326">
        <f t="shared" ca="1" si="337"/>
        <v>0</v>
      </c>
      <c r="H586" s="326">
        <f t="shared" ca="1" si="337"/>
        <v>0</v>
      </c>
      <c r="I586" s="326">
        <f t="shared" ca="1" si="337"/>
        <v>0</v>
      </c>
      <c r="J586" s="326">
        <f t="shared" ca="1" si="337"/>
        <v>0</v>
      </c>
      <c r="K586" s="326">
        <f t="shared" ca="1" si="337"/>
        <v>0</v>
      </c>
      <c r="L586" s="326">
        <f t="shared" ca="1" si="337"/>
        <v>0</v>
      </c>
      <c r="M586" s="326">
        <f t="shared" ca="1" si="337"/>
        <v>0</v>
      </c>
      <c r="N586" s="326">
        <f t="shared" ca="1" si="338"/>
        <v>0</v>
      </c>
      <c r="O586" s="326">
        <f t="shared" ca="1" si="338"/>
        <v>0</v>
      </c>
    </row>
    <row r="587" spans="2:15" x14ac:dyDescent="0.25">
      <c r="B587" s="333"/>
      <c r="C587" s="336" t="s">
        <v>752</v>
      </c>
      <c r="D587" s="335"/>
      <c r="E587" s="68"/>
      <c r="F587" s="326">
        <f t="shared" ca="1" si="337"/>
        <v>0</v>
      </c>
      <c r="G587" s="326">
        <f t="shared" ca="1" si="337"/>
        <v>0</v>
      </c>
      <c r="H587" s="326">
        <f t="shared" ca="1" si="337"/>
        <v>0</v>
      </c>
      <c r="I587" s="326">
        <f t="shared" ca="1" si="337"/>
        <v>0</v>
      </c>
      <c r="J587" s="326">
        <f t="shared" ca="1" si="337"/>
        <v>0</v>
      </c>
      <c r="K587" s="326">
        <f t="shared" ca="1" si="337"/>
        <v>0</v>
      </c>
      <c r="L587" s="326">
        <f t="shared" ca="1" si="337"/>
        <v>0</v>
      </c>
      <c r="M587" s="326">
        <f t="shared" ca="1" si="337"/>
        <v>0</v>
      </c>
      <c r="N587" s="326">
        <f t="shared" ca="1" si="338"/>
        <v>0</v>
      </c>
      <c r="O587" s="326">
        <f t="shared" ca="1" si="338"/>
        <v>0</v>
      </c>
    </row>
    <row r="588" spans="2:15" x14ac:dyDescent="0.25">
      <c r="B588" s="333">
        <v>15</v>
      </c>
      <c r="C588" s="334" t="s">
        <v>753</v>
      </c>
      <c r="D588" s="335"/>
      <c r="E588" s="68"/>
      <c r="F588" s="326">
        <f t="shared" ca="1" si="337"/>
        <v>210.03608965956161</v>
      </c>
      <c r="G588" s="326">
        <f t="shared" si="337"/>
        <v>16.911778501630465</v>
      </c>
      <c r="H588" s="326">
        <f t="shared" ca="1" si="337"/>
        <v>0</v>
      </c>
      <c r="I588" s="326">
        <f t="shared" ca="1" si="337"/>
        <v>226.94786816119205</v>
      </c>
      <c r="J588" s="326">
        <f t="shared" ca="1" si="337"/>
        <v>169.66902815529517</v>
      </c>
      <c r="K588" s="326">
        <f t="shared" si="337"/>
        <v>9.5828755710565225</v>
      </c>
      <c r="L588" s="326">
        <f t="shared" ca="1" si="337"/>
        <v>0</v>
      </c>
      <c r="M588" s="326">
        <f t="shared" ca="1" si="337"/>
        <v>179.25190372635169</v>
      </c>
      <c r="N588" s="326">
        <f t="shared" ca="1" si="338"/>
        <v>40.367061504266445</v>
      </c>
      <c r="O588" s="326">
        <f t="shared" si="338"/>
        <v>7.3289029305739426</v>
      </c>
    </row>
    <row r="589" spans="2:15" x14ac:dyDescent="0.25">
      <c r="B589" s="333">
        <v>16</v>
      </c>
      <c r="C589" s="334" t="s">
        <v>754</v>
      </c>
      <c r="D589" s="324"/>
      <c r="E589" s="68"/>
      <c r="F589" s="326">
        <f t="shared" ca="1" si="337"/>
        <v>63.72</v>
      </c>
      <c r="G589" s="326">
        <f t="shared" ca="1" si="337"/>
        <v>0</v>
      </c>
      <c r="H589" s="326">
        <f t="shared" ca="1" si="337"/>
        <v>0</v>
      </c>
      <c r="I589" s="326">
        <f t="shared" ca="1" si="337"/>
        <v>63.72</v>
      </c>
      <c r="J589" s="326">
        <f t="shared" ca="1" si="337"/>
        <v>56.31620446889999</v>
      </c>
      <c r="K589" s="326">
        <f t="shared" si="337"/>
        <v>2.7418379544000002</v>
      </c>
      <c r="L589" s="326">
        <f t="shared" ca="1" si="337"/>
        <v>0</v>
      </c>
      <c r="M589" s="326">
        <f t="shared" ca="1" si="337"/>
        <v>59.058042423299987</v>
      </c>
      <c r="N589" s="326">
        <f t="shared" ca="1" si="338"/>
        <v>7.403795531100009</v>
      </c>
      <c r="O589" s="326">
        <f t="shared" ca="1" si="338"/>
        <v>-2.7418379544000002</v>
      </c>
    </row>
    <row r="590" spans="2:15" x14ac:dyDescent="0.25">
      <c r="B590" s="333">
        <v>17</v>
      </c>
      <c r="C590" s="334" t="s">
        <v>755</v>
      </c>
      <c r="D590" s="324"/>
      <c r="E590" s="74"/>
      <c r="F590" s="326">
        <f t="shared" ca="1" si="337"/>
        <v>0</v>
      </c>
      <c r="G590" s="326">
        <f t="shared" ca="1" si="337"/>
        <v>0</v>
      </c>
      <c r="H590" s="326">
        <f t="shared" ca="1" si="337"/>
        <v>0</v>
      </c>
      <c r="I590" s="326">
        <f t="shared" ca="1" si="337"/>
        <v>0</v>
      </c>
      <c r="J590" s="326">
        <f t="shared" ca="1" si="337"/>
        <v>4.0198213682999997</v>
      </c>
      <c r="K590" s="326">
        <f t="shared" ca="1" si="337"/>
        <v>0</v>
      </c>
      <c r="L590" s="326">
        <f t="shared" ca="1" si="337"/>
        <v>0</v>
      </c>
      <c r="M590" s="326">
        <f t="shared" ca="1" si="337"/>
        <v>4.0198213682999997</v>
      </c>
      <c r="N590" s="326">
        <f t="shared" ca="1" si="338"/>
        <v>-4.0198213682999997</v>
      </c>
      <c r="O590" s="326">
        <f t="shared" ca="1" si="338"/>
        <v>0</v>
      </c>
    </row>
    <row r="591" spans="2:15" ht="14.5" thickBot="1" x14ac:dyDescent="0.3">
      <c r="B591" s="337"/>
      <c r="C591" s="338" t="s">
        <v>90</v>
      </c>
      <c r="D591" s="338"/>
      <c r="E591" s="339"/>
      <c r="F591" s="340">
        <f ca="1">SUM(F551:F590)</f>
        <v>35356.383964645021</v>
      </c>
      <c r="G591" s="340">
        <f t="shared" ref="G591:O591" ca="1" si="339">SUM(G551:G590)</f>
        <v>6668.0116548687529</v>
      </c>
      <c r="H591" s="340">
        <f t="shared" ca="1" si="339"/>
        <v>0</v>
      </c>
      <c r="I591" s="340">
        <f t="shared" ca="1" si="339"/>
        <v>42024.39561951378</v>
      </c>
      <c r="J591" s="340">
        <f t="shared" ca="1" si="339"/>
        <v>13516.616410325492</v>
      </c>
      <c r="K591" s="340">
        <f t="shared" ca="1" si="339"/>
        <v>1712.3860841702281</v>
      </c>
      <c r="L591" s="340">
        <f t="shared" ca="1" si="339"/>
        <v>0</v>
      </c>
      <c r="M591" s="340">
        <f t="shared" ca="1" si="339"/>
        <v>15229.002494495719</v>
      </c>
      <c r="N591" s="340">
        <f t="shared" ca="1" si="339"/>
        <v>21839.767554319529</v>
      </c>
      <c r="O591" s="340">
        <f t="shared" ca="1" si="339"/>
        <v>19779.44926785769</v>
      </c>
    </row>
    <row r="592" spans="2:15" ht="14.5" thickBot="1" x14ac:dyDescent="0.3"/>
    <row r="593" spans="2:15" x14ac:dyDescent="0.25">
      <c r="B593" s="1094" t="s">
        <v>606</v>
      </c>
      <c r="C593" s="1095"/>
      <c r="D593" s="1095"/>
      <c r="E593" s="1095"/>
      <c r="F593" s="1095"/>
      <c r="G593" s="1095"/>
      <c r="H593" s="1095"/>
      <c r="I593" s="1095"/>
      <c r="J593" s="1095"/>
      <c r="K593" s="1095"/>
      <c r="L593" s="1095"/>
      <c r="M593" s="1095"/>
      <c r="N593" s="1095"/>
      <c r="O593" s="1096"/>
    </row>
    <row r="594" spans="2:15" x14ac:dyDescent="0.25">
      <c r="B594" s="1079" t="s">
        <v>513</v>
      </c>
      <c r="C594" s="1080" t="s">
        <v>620</v>
      </c>
      <c r="D594" s="1082" t="s">
        <v>621</v>
      </c>
      <c r="E594" s="1082" t="s">
        <v>622</v>
      </c>
      <c r="F594" s="1082" t="s">
        <v>623</v>
      </c>
      <c r="G594" s="1082"/>
      <c r="H594" s="1082"/>
      <c r="I594" s="1082"/>
      <c r="J594" s="1082" t="s">
        <v>624</v>
      </c>
      <c r="K594" s="1082"/>
      <c r="L594" s="1082"/>
      <c r="M594" s="1082"/>
      <c r="N594" s="1082" t="s">
        <v>625</v>
      </c>
      <c r="O594" s="1083"/>
    </row>
    <row r="595" spans="2:15" ht="56.5" thickBot="1" x14ac:dyDescent="0.3">
      <c r="B595" s="1097"/>
      <c r="C595" s="1098"/>
      <c r="D595" s="1099"/>
      <c r="E595" s="1099"/>
      <c r="F595" s="342" t="s">
        <v>626</v>
      </c>
      <c r="G595" s="342" t="s">
        <v>627</v>
      </c>
      <c r="H595" s="342" t="s">
        <v>628</v>
      </c>
      <c r="I595" s="342" t="s">
        <v>629</v>
      </c>
      <c r="J595" s="342" t="s">
        <v>630</v>
      </c>
      <c r="K595" s="342" t="s">
        <v>627</v>
      </c>
      <c r="L595" s="342" t="s">
        <v>631</v>
      </c>
      <c r="M595" s="342" t="s">
        <v>632</v>
      </c>
      <c r="N595" s="342" t="s">
        <v>626</v>
      </c>
      <c r="O595" s="343" t="s">
        <v>629</v>
      </c>
    </row>
    <row r="596" spans="2:15" x14ac:dyDescent="0.25">
      <c r="B596" s="322">
        <v>1</v>
      </c>
      <c r="C596" s="323" t="s">
        <v>633</v>
      </c>
      <c r="D596" s="345"/>
      <c r="E596" s="346"/>
      <c r="F596" s="326">
        <f ca="1">90%*F279</f>
        <v>276.09617176914537</v>
      </c>
      <c r="G596" s="326">
        <f t="shared" ref="G596:M596" si="340">90%*G279</f>
        <v>80.227672203984014</v>
      </c>
      <c r="H596" s="326">
        <f t="shared" ca="1" si="340"/>
        <v>0</v>
      </c>
      <c r="I596" s="326">
        <f t="shared" ca="1" si="340"/>
        <v>356.32384397312939</v>
      </c>
      <c r="J596" s="326">
        <f t="shared" ca="1" si="340"/>
        <v>4.4091558000014077E-3</v>
      </c>
      <c r="K596" s="326">
        <f t="shared" si="340"/>
        <v>0</v>
      </c>
      <c r="L596" s="326">
        <f t="shared" ca="1" si="340"/>
        <v>0</v>
      </c>
      <c r="M596" s="326">
        <f t="shared" ca="1" si="340"/>
        <v>4.4091558000014077E-3</v>
      </c>
      <c r="N596" s="326">
        <f ca="1">F596-J596</f>
        <v>276.0917626133454</v>
      </c>
      <c r="O596" s="326">
        <f ca="1">I596-M596</f>
        <v>356.31943481732941</v>
      </c>
    </row>
    <row r="597" spans="2:15" x14ac:dyDescent="0.25">
      <c r="B597" s="322">
        <v>2</v>
      </c>
      <c r="C597" s="323" t="s">
        <v>718</v>
      </c>
      <c r="D597" s="371"/>
      <c r="E597" s="372"/>
      <c r="F597" s="326">
        <f t="shared" ref="F597:M612" ca="1" si="341">90%*F280</f>
        <v>0</v>
      </c>
      <c r="G597" s="326">
        <f t="shared" ca="1" si="341"/>
        <v>0</v>
      </c>
      <c r="H597" s="326">
        <f t="shared" ca="1" si="341"/>
        <v>0</v>
      </c>
      <c r="I597" s="326">
        <f t="shared" ca="1" si="341"/>
        <v>0</v>
      </c>
      <c r="J597" s="326">
        <f t="shared" ca="1" si="341"/>
        <v>0</v>
      </c>
      <c r="K597" s="326">
        <f t="shared" ca="1" si="341"/>
        <v>0</v>
      </c>
      <c r="L597" s="326">
        <f t="shared" ca="1" si="341"/>
        <v>0</v>
      </c>
      <c r="M597" s="326">
        <f t="shared" ca="1" si="341"/>
        <v>0</v>
      </c>
      <c r="N597" s="326">
        <f ca="1">F597-J597</f>
        <v>0</v>
      </c>
      <c r="O597" s="326">
        <f ca="1">I597-M597</f>
        <v>0</v>
      </c>
    </row>
    <row r="598" spans="2:15" x14ac:dyDescent="0.25">
      <c r="B598" s="322">
        <v>3</v>
      </c>
      <c r="C598" s="327" t="s">
        <v>719</v>
      </c>
      <c r="D598" s="324"/>
      <c r="E598" s="68"/>
      <c r="F598" s="326">
        <f t="shared" si="341"/>
        <v>0</v>
      </c>
      <c r="G598" s="326">
        <f t="shared" si="341"/>
        <v>0</v>
      </c>
      <c r="H598" s="326">
        <f t="shared" si="341"/>
        <v>0</v>
      </c>
      <c r="I598" s="326">
        <f t="shared" si="341"/>
        <v>0</v>
      </c>
      <c r="J598" s="326">
        <f t="shared" si="341"/>
        <v>0</v>
      </c>
      <c r="K598" s="326">
        <f t="shared" si="341"/>
        <v>0</v>
      </c>
      <c r="L598" s="326">
        <f t="shared" si="341"/>
        <v>0</v>
      </c>
      <c r="M598" s="326">
        <f t="shared" si="341"/>
        <v>0</v>
      </c>
      <c r="N598" s="326"/>
      <c r="O598" s="326"/>
    </row>
    <row r="599" spans="2:15" x14ac:dyDescent="0.25">
      <c r="B599" s="322"/>
      <c r="C599" s="328" t="s">
        <v>720</v>
      </c>
      <c r="D599" s="324"/>
      <c r="E599" s="68"/>
      <c r="F599" s="326">
        <f t="shared" ca="1" si="341"/>
        <v>586.84372904851114</v>
      </c>
      <c r="G599" s="326">
        <f t="shared" si="341"/>
        <v>74.763617859374648</v>
      </c>
      <c r="H599" s="326">
        <f t="shared" ca="1" si="341"/>
        <v>0</v>
      </c>
      <c r="I599" s="326">
        <f t="shared" ca="1" si="341"/>
        <v>661.60734690788581</v>
      </c>
      <c r="J599" s="326">
        <f t="shared" ca="1" si="341"/>
        <v>199.28459698154134</v>
      </c>
      <c r="K599" s="326">
        <f t="shared" si="341"/>
        <v>20.428182069236204</v>
      </c>
      <c r="L599" s="326">
        <f t="shared" ca="1" si="341"/>
        <v>0</v>
      </c>
      <c r="M599" s="326">
        <f t="shared" ca="1" si="341"/>
        <v>219.71277905077756</v>
      </c>
      <c r="N599" s="326">
        <f t="shared" ref="N599:N602" ca="1" si="342">F599-J599</f>
        <v>387.55913206696982</v>
      </c>
      <c r="O599" s="326">
        <f t="shared" ref="O599:O602" ca="1" si="343">I599-M599</f>
        <v>441.89456785710826</v>
      </c>
    </row>
    <row r="600" spans="2:15" x14ac:dyDescent="0.25">
      <c r="B600" s="322"/>
      <c r="C600" s="328" t="s">
        <v>721</v>
      </c>
      <c r="D600" s="324"/>
      <c r="E600" s="68"/>
      <c r="F600" s="326">
        <f t="shared" ca="1" si="341"/>
        <v>0</v>
      </c>
      <c r="G600" s="326">
        <f t="shared" ca="1" si="341"/>
        <v>0</v>
      </c>
      <c r="H600" s="326">
        <f t="shared" ca="1" si="341"/>
        <v>0</v>
      </c>
      <c r="I600" s="326">
        <f t="shared" ca="1" si="341"/>
        <v>0</v>
      </c>
      <c r="J600" s="326">
        <f t="shared" ca="1" si="341"/>
        <v>0</v>
      </c>
      <c r="K600" s="326">
        <f t="shared" ca="1" si="341"/>
        <v>0</v>
      </c>
      <c r="L600" s="326">
        <f t="shared" ca="1" si="341"/>
        <v>0</v>
      </c>
      <c r="M600" s="326">
        <f t="shared" ca="1" si="341"/>
        <v>0</v>
      </c>
      <c r="N600" s="326">
        <f t="shared" ca="1" si="342"/>
        <v>0</v>
      </c>
      <c r="O600" s="326">
        <f t="shared" ca="1" si="343"/>
        <v>0</v>
      </c>
    </row>
    <row r="601" spans="2:15" x14ac:dyDescent="0.25">
      <c r="B601" s="322"/>
      <c r="C601" s="328" t="s">
        <v>722</v>
      </c>
      <c r="D601" s="324"/>
      <c r="E601" s="68"/>
      <c r="F601" s="326">
        <f t="shared" ca="1" si="341"/>
        <v>0</v>
      </c>
      <c r="G601" s="326">
        <f t="shared" ca="1" si="341"/>
        <v>0</v>
      </c>
      <c r="H601" s="326">
        <f t="shared" ca="1" si="341"/>
        <v>0</v>
      </c>
      <c r="I601" s="326">
        <f t="shared" ca="1" si="341"/>
        <v>0</v>
      </c>
      <c r="J601" s="326">
        <f t="shared" ca="1" si="341"/>
        <v>0</v>
      </c>
      <c r="K601" s="326">
        <f t="shared" ca="1" si="341"/>
        <v>0</v>
      </c>
      <c r="L601" s="326">
        <f t="shared" ca="1" si="341"/>
        <v>0</v>
      </c>
      <c r="M601" s="326">
        <f t="shared" ca="1" si="341"/>
        <v>0</v>
      </c>
      <c r="N601" s="326">
        <f t="shared" ca="1" si="342"/>
        <v>0</v>
      </c>
      <c r="O601" s="326">
        <f t="shared" ca="1" si="343"/>
        <v>0</v>
      </c>
    </row>
    <row r="602" spans="2:15" x14ac:dyDescent="0.25">
      <c r="B602" s="322"/>
      <c r="C602" s="328" t="s">
        <v>723</v>
      </c>
      <c r="D602" s="324"/>
      <c r="E602" s="68"/>
      <c r="F602" s="326">
        <f t="shared" ca="1" si="341"/>
        <v>198.97200000000001</v>
      </c>
      <c r="G602" s="326">
        <f t="shared" ca="1" si="341"/>
        <v>0</v>
      </c>
      <c r="H602" s="326">
        <f t="shared" ca="1" si="341"/>
        <v>0</v>
      </c>
      <c r="I602" s="326">
        <f t="shared" ca="1" si="341"/>
        <v>198.97200000000001</v>
      </c>
      <c r="J602" s="326">
        <f t="shared" ca="1" si="341"/>
        <v>39.972100572900018</v>
      </c>
      <c r="K602" s="326">
        <f t="shared" ca="1" si="341"/>
        <v>0</v>
      </c>
      <c r="L602" s="326">
        <f t="shared" ca="1" si="341"/>
        <v>0</v>
      </c>
      <c r="M602" s="326">
        <f t="shared" ca="1" si="341"/>
        <v>39.972100572900018</v>
      </c>
      <c r="N602" s="326">
        <f t="shared" ca="1" si="342"/>
        <v>158.99989942709999</v>
      </c>
      <c r="O602" s="326">
        <f t="shared" ca="1" si="343"/>
        <v>158.99989942709999</v>
      </c>
    </row>
    <row r="603" spans="2:15" x14ac:dyDescent="0.25">
      <c r="B603" s="322">
        <v>4</v>
      </c>
      <c r="C603" s="323" t="s">
        <v>724</v>
      </c>
      <c r="D603" s="324"/>
      <c r="E603" s="68"/>
      <c r="F603" s="326">
        <f t="shared" si="341"/>
        <v>0</v>
      </c>
      <c r="G603" s="326">
        <f t="shared" si="341"/>
        <v>0</v>
      </c>
      <c r="H603" s="326">
        <f t="shared" si="341"/>
        <v>0</v>
      </c>
      <c r="I603" s="326">
        <f t="shared" si="341"/>
        <v>0</v>
      </c>
      <c r="J603" s="326">
        <f t="shared" si="341"/>
        <v>0</v>
      </c>
      <c r="K603" s="326">
        <f t="shared" si="341"/>
        <v>0</v>
      </c>
      <c r="L603" s="326">
        <f t="shared" si="341"/>
        <v>0</v>
      </c>
      <c r="M603" s="326">
        <f t="shared" si="341"/>
        <v>0</v>
      </c>
      <c r="N603" s="326"/>
      <c r="O603" s="326"/>
    </row>
    <row r="604" spans="2:15" x14ac:dyDescent="0.25">
      <c r="B604" s="322"/>
      <c r="C604" s="329" t="s">
        <v>725</v>
      </c>
      <c r="D604" s="324"/>
      <c r="E604" s="68"/>
      <c r="F604" s="326">
        <f t="shared" ca="1" si="341"/>
        <v>14063.973540920713</v>
      </c>
      <c r="G604" s="326">
        <f t="shared" si="341"/>
        <v>1786.7573632894309</v>
      </c>
      <c r="H604" s="326">
        <f t="shared" ca="1" si="341"/>
        <v>0</v>
      </c>
      <c r="I604" s="326">
        <f t="shared" ca="1" si="341"/>
        <v>15850.730904210142</v>
      </c>
      <c r="J604" s="326">
        <f t="shared" ca="1" si="341"/>
        <v>6233.9868335290403</v>
      </c>
      <c r="K604" s="326">
        <f t="shared" si="341"/>
        <v>551.27097141362867</v>
      </c>
      <c r="L604" s="326">
        <f t="shared" ca="1" si="341"/>
        <v>0</v>
      </c>
      <c r="M604" s="326">
        <f t="shared" ca="1" si="341"/>
        <v>6785.2578049426684</v>
      </c>
      <c r="N604" s="326">
        <f t="shared" ref="N604:N607" ca="1" si="344">F604-J604</f>
        <v>7829.986707391673</v>
      </c>
      <c r="O604" s="326">
        <f t="shared" ref="O604:O607" ca="1" si="345">I604-M604</f>
        <v>9065.473099267474</v>
      </c>
    </row>
    <row r="605" spans="2:15" x14ac:dyDescent="0.25">
      <c r="B605" s="322"/>
      <c r="C605" s="323" t="s">
        <v>726</v>
      </c>
      <c r="D605" s="324"/>
      <c r="E605" s="68"/>
      <c r="F605" s="326">
        <f t="shared" si="341"/>
        <v>0</v>
      </c>
      <c r="G605" s="326">
        <f t="shared" si="341"/>
        <v>0</v>
      </c>
      <c r="H605" s="326">
        <f t="shared" si="341"/>
        <v>0</v>
      </c>
      <c r="I605" s="326">
        <f t="shared" si="341"/>
        <v>0</v>
      </c>
      <c r="J605" s="326">
        <f t="shared" si="341"/>
        <v>0</v>
      </c>
      <c r="K605" s="326">
        <f t="shared" si="341"/>
        <v>0</v>
      </c>
      <c r="L605" s="326">
        <f t="shared" si="341"/>
        <v>0</v>
      </c>
      <c r="M605" s="326">
        <f t="shared" si="341"/>
        <v>0</v>
      </c>
      <c r="N605" s="326"/>
      <c r="O605" s="326"/>
    </row>
    <row r="606" spans="2:15" x14ac:dyDescent="0.25">
      <c r="B606" s="322"/>
      <c r="C606" s="329" t="s">
        <v>727</v>
      </c>
      <c r="D606" s="324"/>
      <c r="E606" s="68"/>
      <c r="F606" s="326">
        <f t="shared" ca="1" si="341"/>
        <v>0</v>
      </c>
      <c r="G606" s="326">
        <f t="shared" ca="1" si="341"/>
        <v>0</v>
      </c>
      <c r="H606" s="326">
        <f t="shared" ca="1" si="341"/>
        <v>0</v>
      </c>
      <c r="I606" s="326">
        <f t="shared" ca="1" si="341"/>
        <v>0</v>
      </c>
      <c r="J606" s="326">
        <f t="shared" ca="1" si="341"/>
        <v>0</v>
      </c>
      <c r="K606" s="326">
        <f t="shared" ca="1" si="341"/>
        <v>0</v>
      </c>
      <c r="L606" s="326">
        <f t="shared" ca="1" si="341"/>
        <v>0</v>
      </c>
      <c r="M606" s="326">
        <f t="shared" ca="1" si="341"/>
        <v>0</v>
      </c>
      <c r="N606" s="326">
        <f t="shared" ca="1" si="344"/>
        <v>0</v>
      </c>
      <c r="O606" s="326">
        <f t="shared" ca="1" si="345"/>
        <v>0</v>
      </c>
    </row>
    <row r="607" spans="2:15" x14ac:dyDescent="0.25">
      <c r="B607" s="322"/>
      <c r="C607" s="329" t="s">
        <v>728</v>
      </c>
      <c r="D607" s="324"/>
      <c r="E607" s="68"/>
      <c r="F607" s="326">
        <f t="shared" ca="1" si="341"/>
        <v>0</v>
      </c>
      <c r="G607" s="326">
        <f t="shared" ca="1" si="341"/>
        <v>0</v>
      </c>
      <c r="H607" s="326">
        <f t="shared" ca="1" si="341"/>
        <v>0</v>
      </c>
      <c r="I607" s="326">
        <f t="shared" ca="1" si="341"/>
        <v>0</v>
      </c>
      <c r="J607" s="326">
        <f t="shared" ca="1" si="341"/>
        <v>0</v>
      </c>
      <c r="K607" s="326">
        <f t="shared" ca="1" si="341"/>
        <v>0</v>
      </c>
      <c r="L607" s="326">
        <f t="shared" ca="1" si="341"/>
        <v>0</v>
      </c>
      <c r="M607" s="326">
        <f t="shared" ca="1" si="341"/>
        <v>0</v>
      </c>
      <c r="N607" s="326">
        <f t="shared" ca="1" si="344"/>
        <v>0</v>
      </c>
      <c r="O607" s="326">
        <f t="shared" ca="1" si="345"/>
        <v>0</v>
      </c>
    </row>
    <row r="608" spans="2:15" x14ac:dyDescent="0.25">
      <c r="B608" s="322">
        <v>5</v>
      </c>
      <c r="C608" s="323" t="s">
        <v>729</v>
      </c>
      <c r="D608" s="324"/>
      <c r="E608" s="68"/>
      <c r="F608" s="326">
        <f t="shared" si="341"/>
        <v>0</v>
      </c>
      <c r="G608" s="326">
        <f t="shared" si="341"/>
        <v>0</v>
      </c>
      <c r="H608" s="326">
        <f t="shared" si="341"/>
        <v>0</v>
      </c>
      <c r="I608" s="326">
        <f t="shared" si="341"/>
        <v>0</v>
      </c>
      <c r="J608" s="326">
        <f t="shared" si="341"/>
        <v>0</v>
      </c>
      <c r="K608" s="326">
        <f t="shared" si="341"/>
        <v>0</v>
      </c>
      <c r="L608" s="326">
        <f t="shared" si="341"/>
        <v>0</v>
      </c>
      <c r="M608" s="326">
        <f t="shared" si="341"/>
        <v>0</v>
      </c>
      <c r="N608" s="326"/>
      <c r="O608" s="326"/>
    </row>
    <row r="609" spans="2:15" x14ac:dyDescent="0.25">
      <c r="B609" s="322"/>
      <c r="C609" s="329" t="s">
        <v>730</v>
      </c>
      <c r="D609" s="324"/>
      <c r="E609" s="68"/>
      <c r="F609" s="326">
        <f t="shared" ca="1" si="341"/>
        <v>0</v>
      </c>
      <c r="G609" s="326">
        <f t="shared" ca="1" si="341"/>
        <v>0</v>
      </c>
      <c r="H609" s="326">
        <f t="shared" ca="1" si="341"/>
        <v>0</v>
      </c>
      <c r="I609" s="326">
        <f t="shared" ca="1" si="341"/>
        <v>0</v>
      </c>
      <c r="J609" s="326">
        <f t="shared" ca="1" si="341"/>
        <v>0</v>
      </c>
      <c r="K609" s="326">
        <f t="shared" ca="1" si="341"/>
        <v>0</v>
      </c>
      <c r="L609" s="326">
        <f t="shared" ca="1" si="341"/>
        <v>0</v>
      </c>
      <c r="M609" s="326">
        <f t="shared" ca="1" si="341"/>
        <v>0</v>
      </c>
      <c r="N609" s="326">
        <f t="shared" ref="N609:N614" ca="1" si="346">F609-J609</f>
        <v>0</v>
      </c>
      <c r="O609" s="326">
        <f t="shared" ref="O609:O614" ca="1" si="347">I609-M609</f>
        <v>0</v>
      </c>
    </row>
    <row r="610" spans="2:15" x14ac:dyDescent="0.25">
      <c r="B610" s="322"/>
      <c r="C610" s="329" t="s">
        <v>731</v>
      </c>
      <c r="D610" s="324"/>
      <c r="E610" s="68"/>
      <c r="F610" s="326">
        <f t="shared" ca="1" si="341"/>
        <v>0</v>
      </c>
      <c r="G610" s="326">
        <f t="shared" ca="1" si="341"/>
        <v>0</v>
      </c>
      <c r="H610" s="326">
        <f t="shared" ca="1" si="341"/>
        <v>0</v>
      </c>
      <c r="I610" s="326">
        <f t="shared" ca="1" si="341"/>
        <v>0</v>
      </c>
      <c r="J610" s="326">
        <f t="shared" ca="1" si="341"/>
        <v>0</v>
      </c>
      <c r="K610" s="326">
        <f t="shared" ca="1" si="341"/>
        <v>0</v>
      </c>
      <c r="L610" s="326">
        <f t="shared" ca="1" si="341"/>
        <v>0</v>
      </c>
      <c r="M610" s="326">
        <f t="shared" ca="1" si="341"/>
        <v>0</v>
      </c>
      <c r="N610" s="326">
        <f t="shared" ca="1" si="346"/>
        <v>0</v>
      </c>
      <c r="O610" s="326">
        <f t="shared" ca="1" si="347"/>
        <v>0</v>
      </c>
    </row>
    <row r="611" spans="2:15" x14ac:dyDescent="0.25">
      <c r="B611" s="322"/>
      <c r="C611" s="329" t="s">
        <v>732</v>
      </c>
      <c r="D611" s="324"/>
      <c r="E611" s="68"/>
      <c r="F611" s="326">
        <f t="shared" ca="1" si="341"/>
        <v>0</v>
      </c>
      <c r="G611" s="326">
        <f t="shared" ca="1" si="341"/>
        <v>0</v>
      </c>
      <c r="H611" s="326">
        <f t="shared" ca="1" si="341"/>
        <v>0</v>
      </c>
      <c r="I611" s="326">
        <f t="shared" ca="1" si="341"/>
        <v>0</v>
      </c>
      <c r="J611" s="326">
        <f t="shared" ca="1" si="341"/>
        <v>0</v>
      </c>
      <c r="K611" s="326">
        <f t="shared" ca="1" si="341"/>
        <v>0</v>
      </c>
      <c r="L611" s="326">
        <f t="shared" ca="1" si="341"/>
        <v>0</v>
      </c>
      <c r="M611" s="326">
        <f t="shared" ca="1" si="341"/>
        <v>0</v>
      </c>
      <c r="N611" s="326">
        <f t="shared" ca="1" si="346"/>
        <v>0</v>
      </c>
      <c r="O611" s="326">
        <f t="shared" ca="1" si="347"/>
        <v>0</v>
      </c>
    </row>
    <row r="612" spans="2:15" x14ac:dyDescent="0.25">
      <c r="B612" s="322"/>
      <c r="C612" s="329" t="s">
        <v>733</v>
      </c>
      <c r="D612" s="324"/>
      <c r="E612" s="68"/>
      <c r="F612" s="326">
        <f t="shared" ca="1" si="341"/>
        <v>0</v>
      </c>
      <c r="G612" s="326">
        <f t="shared" ca="1" si="341"/>
        <v>0</v>
      </c>
      <c r="H612" s="326">
        <f t="shared" ca="1" si="341"/>
        <v>0</v>
      </c>
      <c r="I612" s="326">
        <f t="shared" ca="1" si="341"/>
        <v>0</v>
      </c>
      <c r="J612" s="326">
        <f t="shared" ca="1" si="341"/>
        <v>0</v>
      </c>
      <c r="K612" s="326">
        <f t="shared" ca="1" si="341"/>
        <v>0</v>
      </c>
      <c r="L612" s="326">
        <f t="shared" ca="1" si="341"/>
        <v>0</v>
      </c>
      <c r="M612" s="326">
        <f t="shared" ca="1" si="341"/>
        <v>0</v>
      </c>
      <c r="N612" s="326">
        <f t="shared" ca="1" si="346"/>
        <v>0</v>
      </c>
      <c r="O612" s="326">
        <f t="shared" ca="1" si="347"/>
        <v>0</v>
      </c>
    </row>
    <row r="613" spans="2:15" x14ac:dyDescent="0.25">
      <c r="B613" s="322">
        <v>6</v>
      </c>
      <c r="C613" s="323" t="s">
        <v>734</v>
      </c>
      <c r="D613" s="324"/>
      <c r="E613" s="68"/>
      <c r="F613" s="326">
        <f t="shared" ref="F613:M628" ca="1" si="348">90%*F296</f>
        <v>0</v>
      </c>
      <c r="G613" s="326">
        <f t="shared" ca="1" si="348"/>
        <v>0</v>
      </c>
      <c r="H613" s="326">
        <f t="shared" ca="1" si="348"/>
        <v>0</v>
      </c>
      <c r="I613" s="326">
        <f t="shared" ca="1" si="348"/>
        <v>0</v>
      </c>
      <c r="J613" s="326">
        <f t="shared" ca="1" si="348"/>
        <v>0</v>
      </c>
      <c r="K613" s="326">
        <f t="shared" ca="1" si="348"/>
        <v>0</v>
      </c>
      <c r="L613" s="326">
        <f t="shared" ca="1" si="348"/>
        <v>0</v>
      </c>
      <c r="M613" s="326">
        <f t="shared" ca="1" si="348"/>
        <v>0</v>
      </c>
      <c r="N613" s="326">
        <f t="shared" ca="1" si="346"/>
        <v>0</v>
      </c>
      <c r="O613" s="326">
        <f t="shared" ca="1" si="347"/>
        <v>0</v>
      </c>
    </row>
    <row r="614" spans="2:15" x14ac:dyDescent="0.25">
      <c r="B614" s="322">
        <v>7</v>
      </c>
      <c r="C614" s="323" t="s">
        <v>735</v>
      </c>
      <c r="D614" s="324"/>
      <c r="E614" s="68"/>
      <c r="F614" s="326">
        <f t="shared" ca="1" si="348"/>
        <v>0</v>
      </c>
      <c r="G614" s="326">
        <f t="shared" ca="1" si="348"/>
        <v>0</v>
      </c>
      <c r="H614" s="326">
        <f t="shared" ca="1" si="348"/>
        <v>0</v>
      </c>
      <c r="I614" s="326">
        <f t="shared" ca="1" si="348"/>
        <v>0</v>
      </c>
      <c r="J614" s="326">
        <f t="shared" ca="1" si="348"/>
        <v>0</v>
      </c>
      <c r="K614" s="326">
        <f t="shared" ca="1" si="348"/>
        <v>0</v>
      </c>
      <c r="L614" s="326">
        <f t="shared" ca="1" si="348"/>
        <v>0</v>
      </c>
      <c r="M614" s="326">
        <f t="shared" ca="1" si="348"/>
        <v>0</v>
      </c>
      <c r="N614" s="326">
        <f t="shared" ca="1" si="346"/>
        <v>0</v>
      </c>
      <c r="O614" s="326">
        <f t="shared" ca="1" si="347"/>
        <v>0</v>
      </c>
    </row>
    <row r="615" spans="2:15" x14ac:dyDescent="0.25">
      <c r="B615" s="322">
        <v>8</v>
      </c>
      <c r="C615" s="323" t="s">
        <v>736</v>
      </c>
      <c r="D615" s="324"/>
      <c r="E615" s="68"/>
      <c r="F615" s="326">
        <f t="shared" si="348"/>
        <v>0</v>
      </c>
      <c r="G615" s="326">
        <f t="shared" si="348"/>
        <v>0</v>
      </c>
      <c r="H615" s="326">
        <f t="shared" si="348"/>
        <v>0</v>
      </c>
      <c r="I615" s="326">
        <f t="shared" si="348"/>
        <v>0</v>
      </c>
      <c r="J615" s="326">
        <f t="shared" si="348"/>
        <v>0</v>
      </c>
      <c r="K615" s="326">
        <f t="shared" si="348"/>
        <v>0</v>
      </c>
      <c r="L615" s="326">
        <f t="shared" si="348"/>
        <v>0</v>
      </c>
      <c r="M615" s="326">
        <f t="shared" si="348"/>
        <v>0</v>
      </c>
      <c r="N615" s="326"/>
      <c r="O615" s="326"/>
    </row>
    <row r="616" spans="2:15" x14ac:dyDescent="0.25">
      <c r="B616" s="322"/>
      <c r="C616" s="329" t="s">
        <v>737</v>
      </c>
      <c r="D616" s="324"/>
      <c r="E616" s="68"/>
      <c r="F616" s="326">
        <f t="shared" ca="1" si="348"/>
        <v>14553.700932368512</v>
      </c>
      <c r="G616" s="326">
        <f t="shared" si="348"/>
        <v>2015.742873492379</v>
      </c>
      <c r="H616" s="326">
        <f t="shared" ca="1" si="348"/>
        <v>0</v>
      </c>
      <c r="I616" s="326">
        <f t="shared" ca="1" si="348"/>
        <v>16569.443805860894</v>
      </c>
      <c r="J616" s="326">
        <f t="shared" ca="1" si="348"/>
        <v>5608.4333436501147</v>
      </c>
      <c r="K616" s="326">
        <f t="shared" si="348"/>
        <v>507.40460277777657</v>
      </c>
      <c r="L616" s="326">
        <f t="shared" ca="1" si="348"/>
        <v>0</v>
      </c>
      <c r="M616" s="326">
        <f t="shared" ca="1" si="348"/>
        <v>6115.8379464278914</v>
      </c>
      <c r="N616" s="326">
        <f t="shared" ref="N616:O620" ca="1" si="349">F616-J616</f>
        <v>8945.2675887183977</v>
      </c>
      <c r="O616" s="326">
        <f t="shared" ref="O616:O618" ca="1" si="350">I616-M616</f>
        <v>10453.605859433002</v>
      </c>
    </row>
    <row r="617" spans="2:15" x14ac:dyDescent="0.25">
      <c r="B617" s="322"/>
      <c r="C617" s="329" t="s">
        <v>756</v>
      </c>
      <c r="D617" s="324"/>
      <c r="E617" s="68"/>
      <c r="F617" s="326">
        <f t="shared" ca="1" si="348"/>
        <v>0</v>
      </c>
      <c r="G617" s="326">
        <f t="shared" ca="1" si="348"/>
        <v>0</v>
      </c>
      <c r="H617" s="326">
        <f t="shared" ca="1" si="348"/>
        <v>0</v>
      </c>
      <c r="I617" s="326">
        <f t="shared" ca="1" si="348"/>
        <v>0</v>
      </c>
      <c r="J617" s="326">
        <f t="shared" ca="1" si="348"/>
        <v>0</v>
      </c>
      <c r="K617" s="326">
        <f t="shared" ca="1" si="348"/>
        <v>0</v>
      </c>
      <c r="L617" s="326">
        <f t="shared" ca="1" si="348"/>
        <v>0</v>
      </c>
      <c r="M617" s="326">
        <f t="shared" ca="1" si="348"/>
        <v>0</v>
      </c>
      <c r="N617" s="326">
        <f t="shared" ca="1" si="349"/>
        <v>0</v>
      </c>
      <c r="O617" s="326">
        <f t="shared" ca="1" si="350"/>
        <v>0</v>
      </c>
    </row>
    <row r="618" spans="2:15" ht="28" x14ac:dyDescent="0.25">
      <c r="B618" s="331">
        <v>9</v>
      </c>
      <c r="C618" s="332" t="s">
        <v>739</v>
      </c>
      <c r="D618" s="324"/>
      <c r="E618" s="68"/>
      <c r="F618" s="326">
        <f t="shared" ca="1" si="348"/>
        <v>0</v>
      </c>
      <c r="G618" s="326">
        <f t="shared" ca="1" si="348"/>
        <v>0</v>
      </c>
      <c r="H618" s="326">
        <f t="shared" ca="1" si="348"/>
        <v>0</v>
      </c>
      <c r="I618" s="326">
        <f t="shared" ca="1" si="348"/>
        <v>0</v>
      </c>
      <c r="J618" s="326">
        <f t="shared" ca="1" si="348"/>
        <v>0</v>
      </c>
      <c r="K618" s="326">
        <f t="shared" ca="1" si="348"/>
        <v>0</v>
      </c>
      <c r="L618" s="326">
        <f t="shared" ca="1" si="348"/>
        <v>0</v>
      </c>
      <c r="M618" s="326">
        <f t="shared" ca="1" si="348"/>
        <v>0</v>
      </c>
      <c r="N618" s="326">
        <f t="shared" ca="1" si="349"/>
        <v>0</v>
      </c>
      <c r="O618" s="326">
        <f t="shared" ca="1" si="350"/>
        <v>0</v>
      </c>
    </row>
    <row r="619" spans="2:15" x14ac:dyDescent="0.25">
      <c r="B619" s="333">
        <v>10</v>
      </c>
      <c r="C619" s="334" t="s">
        <v>740</v>
      </c>
      <c r="D619" s="335"/>
      <c r="E619" s="68"/>
      <c r="F619" s="326">
        <f t="shared" ca="1" si="348"/>
        <v>11982.908097933572</v>
      </c>
      <c r="G619" s="326">
        <f t="shared" si="348"/>
        <v>3091.1554300527282</v>
      </c>
      <c r="H619" s="326">
        <f t="shared" ca="1" si="348"/>
        <v>0</v>
      </c>
      <c r="I619" s="326">
        <f t="shared" ca="1" si="348"/>
        <v>15074.063527986302</v>
      </c>
      <c r="J619" s="326">
        <f t="shared" ca="1" si="348"/>
        <v>2848.1012967658398</v>
      </c>
      <c r="K619" s="326">
        <f t="shared" si="348"/>
        <v>985.62368601209039</v>
      </c>
      <c r="L619" s="326">
        <f t="shared" ca="1" si="348"/>
        <v>0</v>
      </c>
      <c r="M619" s="326">
        <f t="shared" ca="1" si="348"/>
        <v>3833.7249827779301</v>
      </c>
      <c r="N619" s="326">
        <f t="shared" ca="1" si="349"/>
        <v>9134.8068011677315</v>
      </c>
      <c r="O619" s="326">
        <f t="shared" si="349"/>
        <v>2105.5317440406379</v>
      </c>
    </row>
    <row r="620" spans="2:15" x14ac:dyDescent="0.25">
      <c r="B620" s="333">
        <v>11</v>
      </c>
      <c r="C620" s="334" t="s">
        <v>741</v>
      </c>
      <c r="D620" s="335"/>
      <c r="E620" s="68"/>
      <c r="F620" s="326">
        <f t="shared" ca="1" si="348"/>
        <v>6.3719999999999999</v>
      </c>
      <c r="G620" s="326">
        <f t="shared" ca="1" si="348"/>
        <v>0</v>
      </c>
      <c r="H620" s="326">
        <f t="shared" ca="1" si="348"/>
        <v>0</v>
      </c>
      <c r="I620" s="326">
        <f t="shared" ca="1" si="348"/>
        <v>6.3719999999999999</v>
      </c>
      <c r="J620" s="326">
        <f t="shared" ca="1" si="348"/>
        <v>6.1498897658999994</v>
      </c>
      <c r="K620" s="326">
        <f t="shared" si="348"/>
        <v>0</v>
      </c>
      <c r="L620" s="326">
        <f t="shared" ca="1" si="348"/>
        <v>0</v>
      </c>
      <c r="M620" s="326">
        <f t="shared" ca="1" si="348"/>
        <v>6.1498897658999994</v>
      </c>
      <c r="N620" s="326">
        <f t="shared" ca="1" si="349"/>
        <v>0.22211023410000053</v>
      </c>
      <c r="O620" s="326">
        <f t="shared" ca="1" si="349"/>
        <v>0</v>
      </c>
    </row>
    <row r="621" spans="2:15" x14ac:dyDescent="0.25">
      <c r="B621" s="333">
        <v>12</v>
      </c>
      <c r="C621" s="334" t="s">
        <v>742</v>
      </c>
      <c r="D621" s="335"/>
      <c r="E621" s="68"/>
      <c r="F621" s="326">
        <f t="shared" si="348"/>
        <v>0</v>
      </c>
      <c r="G621" s="326">
        <f t="shared" si="348"/>
        <v>0</v>
      </c>
      <c r="H621" s="326">
        <f t="shared" si="348"/>
        <v>0</v>
      </c>
      <c r="I621" s="326">
        <f t="shared" si="348"/>
        <v>0</v>
      </c>
      <c r="J621" s="326">
        <f t="shared" si="348"/>
        <v>0</v>
      </c>
      <c r="K621" s="326">
        <f t="shared" si="348"/>
        <v>0</v>
      </c>
      <c r="L621" s="326">
        <f t="shared" si="348"/>
        <v>0</v>
      </c>
      <c r="M621" s="326">
        <f t="shared" si="348"/>
        <v>0</v>
      </c>
      <c r="N621" s="326"/>
      <c r="O621" s="326"/>
    </row>
    <row r="622" spans="2:15" x14ac:dyDescent="0.25">
      <c r="B622" s="333"/>
      <c r="C622" s="336" t="s">
        <v>743</v>
      </c>
      <c r="D622" s="335"/>
      <c r="E622" s="68"/>
      <c r="F622" s="326">
        <f t="shared" ca="1" si="348"/>
        <v>2.3400000000000003</v>
      </c>
      <c r="G622" s="326">
        <f t="shared" ca="1" si="348"/>
        <v>0</v>
      </c>
      <c r="H622" s="326">
        <f t="shared" ca="1" si="348"/>
        <v>0</v>
      </c>
      <c r="I622" s="326">
        <f t="shared" ca="1" si="348"/>
        <v>2.3400000000000003</v>
      </c>
      <c r="J622" s="326">
        <f t="shared" ca="1" si="348"/>
        <v>1.5314797188000002</v>
      </c>
      <c r="K622" s="326">
        <f t="shared" ca="1" si="348"/>
        <v>0</v>
      </c>
      <c r="L622" s="326">
        <f t="shared" ca="1" si="348"/>
        <v>0</v>
      </c>
      <c r="M622" s="326">
        <f t="shared" ca="1" si="348"/>
        <v>1.5314797188000002</v>
      </c>
      <c r="N622" s="326">
        <f t="shared" ref="N622:O623" ca="1" si="351">F622-J622</f>
        <v>0.80852028120000008</v>
      </c>
      <c r="O622" s="326">
        <f t="shared" ca="1" si="351"/>
        <v>0</v>
      </c>
    </row>
    <row r="623" spans="2:15" x14ac:dyDescent="0.25">
      <c r="B623" s="333"/>
      <c r="C623" s="336" t="s">
        <v>744</v>
      </c>
      <c r="D623" s="335"/>
      <c r="E623" s="68"/>
      <c r="F623" s="326">
        <f t="shared" ca="1" si="348"/>
        <v>0</v>
      </c>
      <c r="G623" s="326">
        <f t="shared" ca="1" si="348"/>
        <v>0</v>
      </c>
      <c r="H623" s="326">
        <f t="shared" ca="1" si="348"/>
        <v>0</v>
      </c>
      <c r="I623" s="326">
        <f t="shared" ca="1" si="348"/>
        <v>0</v>
      </c>
      <c r="J623" s="326">
        <f t="shared" ca="1" si="348"/>
        <v>0</v>
      </c>
      <c r="K623" s="326">
        <f t="shared" ca="1" si="348"/>
        <v>0</v>
      </c>
      <c r="L623" s="326">
        <f t="shared" ca="1" si="348"/>
        <v>0</v>
      </c>
      <c r="M623" s="326">
        <f t="shared" ca="1" si="348"/>
        <v>0</v>
      </c>
      <c r="N623" s="326">
        <f t="shared" ca="1" si="351"/>
        <v>0</v>
      </c>
      <c r="O623" s="326">
        <f t="shared" ca="1" si="351"/>
        <v>0</v>
      </c>
    </row>
    <row r="624" spans="2:15" x14ac:dyDescent="0.25">
      <c r="B624" s="333">
        <v>13</v>
      </c>
      <c r="C624" s="336"/>
      <c r="D624" s="335"/>
      <c r="E624" s="68"/>
      <c r="F624" s="326">
        <f t="shared" si="348"/>
        <v>0</v>
      </c>
      <c r="G624" s="326">
        <f t="shared" si="348"/>
        <v>0</v>
      </c>
      <c r="H624" s="326">
        <f t="shared" si="348"/>
        <v>0</v>
      </c>
      <c r="I624" s="326">
        <f t="shared" si="348"/>
        <v>0</v>
      </c>
      <c r="J624" s="326">
        <f t="shared" si="348"/>
        <v>0</v>
      </c>
      <c r="K624" s="326">
        <f t="shared" si="348"/>
        <v>0</v>
      </c>
      <c r="L624" s="326">
        <f t="shared" si="348"/>
        <v>0</v>
      </c>
      <c r="M624" s="326">
        <f t="shared" si="348"/>
        <v>0</v>
      </c>
      <c r="N624" s="326"/>
      <c r="O624" s="326"/>
    </row>
    <row r="625" spans="2:15" x14ac:dyDescent="0.25">
      <c r="B625" s="333"/>
      <c r="C625" s="336" t="s">
        <v>745</v>
      </c>
      <c r="D625" s="335"/>
      <c r="E625" s="68"/>
      <c r="F625" s="326">
        <f t="shared" ca="1" si="348"/>
        <v>15.525</v>
      </c>
      <c r="G625" s="326">
        <f t="shared" ca="1" si="348"/>
        <v>0</v>
      </c>
      <c r="H625" s="326">
        <f t="shared" ca="1" si="348"/>
        <v>0</v>
      </c>
      <c r="I625" s="326">
        <f t="shared" ca="1" si="348"/>
        <v>15.525</v>
      </c>
      <c r="J625" s="326">
        <f t="shared" ca="1" si="348"/>
        <v>12.4768805004</v>
      </c>
      <c r="K625" s="326">
        <f t="shared" si="348"/>
        <v>0.29914315559999999</v>
      </c>
      <c r="L625" s="326">
        <f t="shared" ca="1" si="348"/>
        <v>0</v>
      </c>
      <c r="M625" s="326">
        <f t="shared" ca="1" si="348"/>
        <v>12.776023656000001</v>
      </c>
      <c r="N625" s="326">
        <f t="shared" ref="N625:O628" ca="1" si="352">F625-J625</f>
        <v>3.0481194996000003</v>
      </c>
      <c r="O625" s="326">
        <f t="shared" ca="1" si="352"/>
        <v>-0.29914315559999999</v>
      </c>
    </row>
    <row r="626" spans="2:15" x14ac:dyDescent="0.25">
      <c r="B626" s="333"/>
      <c r="C626" s="336" t="s">
        <v>746</v>
      </c>
      <c r="D626" s="335"/>
      <c r="E626" s="68"/>
      <c r="F626" s="326">
        <f t="shared" ca="1" si="348"/>
        <v>46.99627931213336</v>
      </c>
      <c r="G626" s="326">
        <f t="shared" si="348"/>
        <v>0.22822034605211647</v>
      </c>
      <c r="H626" s="326">
        <f t="shared" ca="1" si="348"/>
        <v>0</v>
      </c>
      <c r="I626" s="326">
        <f t="shared" ca="1" si="348"/>
        <v>47.224499658185472</v>
      </c>
      <c r="J626" s="326">
        <f t="shared" ca="1" si="348"/>
        <v>36.731896337431749</v>
      </c>
      <c r="K626" s="326">
        <f t="shared" si="348"/>
        <v>1.2173917378643475</v>
      </c>
      <c r="L626" s="326">
        <f t="shared" ca="1" si="348"/>
        <v>0</v>
      </c>
      <c r="M626" s="326">
        <f t="shared" ca="1" si="348"/>
        <v>37.949288075296103</v>
      </c>
      <c r="N626" s="326">
        <f t="shared" ca="1" si="352"/>
        <v>10.264382974701611</v>
      </c>
      <c r="O626" s="326">
        <f t="shared" si="352"/>
        <v>-0.98917139181223102</v>
      </c>
    </row>
    <row r="627" spans="2:15" x14ac:dyDescent="0.25">
      <c r="B627" s="333"/>
      <c r="C627" s="336" t="s">
        <v>747</v>
      </c>
      <c r="D627" s="335"/>
      <c r="E627" s="68"/>
      <c r="F627" s="326">
        <f t="shared" ca="1" si="348"/>
        <v>0</v>
      </c>
      <c r="G627" s="326">
        <f t="shared" ca="1" si="348"/>
        <v>0</v>
      </c>
      <c r="H627" s="326">
        <f t="shared" ca="1" si="348"/>
        <v>0</v>
      </c>
      <c r="I627" s="326">
        <f t="shared" ca="1" si="348"/>
        <v>0</v>
      </c>
      <c r="J627" s="326">
        <f t="shared" ca="1" si="348"/>
        <v>0</v>
      </c>
      <c r="K627" s="326">
        <f t="shared" ca="1" si="348"/>
        <v>0</v>
      </c>
      <c r="L627" s="326">
        <f t="shared" ca="1" si="348"/>
        <v>0</v>
      </c>
      <c r="M627" s="326">
        <f t="shared" ca="1" si="348"/>
        <v>0</v>
      </c>
      <c r="N627" s="326">
        <f t="shared" ca="1" si="352"/>
        <v>0</v>
      </c>
      <c r="O627" s="326">
        <f t="shared" ca="1" si="352"/>
        <v>0</v>
      </c>
    </row>
    <row r="628" spans="2:15" x14ac:dyDescent="0.25">
      <c r="B628" s="333"/>
      <c r="C628" s="336" t="s">
        <v>748</v>
      </c>
      <c r="D628" s="335"/>
      <c r="E628" s="68"/>
      <c r="F628" s="326">
        <f t="shared" ca="1" si="348"/>
        <v>0</v>
      </c>
      <c r="G628" s="326">
        <f t="shared" ca="1" si="348"/>
        <v>0</v>
      </c>
      <c r="H628" s="326">
        <f t="shared" ca="1" si="348"/>
        <v>0</v>
      </c>
      <c r="I628" s="326">
        <f t="shared" ca="1" si="348"/>
        <v>0</v>
      </c>
      <c r="J628" s="326">
        <f t="shared" ca="1" si="348"/>
        <v>0</v>
      </c>
      <c r="K628" s="326">
        <f t="shared" ca="1" si="348"/>
        <v>0</v>
      </c>
      <c r="L628" s="326">
        <f t="shared" ca="1" si="348"/>
        <v>0</v>
      </c>
      <c r="M628" s="326">
        <f t="shared" ca="1" si="348"/>
        <v>0</v>
      </c>
      <c r="N628" s="326">
        <f t="shared" ca="1" si="352"/>
        <v>0</v>
      </c>
      <c r="O628" s="326">
        <f t="shared" ca="1" si="352"/>
        <v>0</v>
      </c>
    </row>
    <row r="629" spans="2:15" x14ac:dyDescent="0.25">
      <c r="B629" s="333">
        <v>14</v>
      </c>
      <c r="C629" s="334" t="s">
        <v>749</v>
      </c>
      <c r="D629" s="335"/>
      <c r="E629" s="68"/>
      <c r="F629" s="326">
        <f t="shared" ref="F629:M635" si="353">90%*F312</f>
        <v>0</v>
      </c>
      <c r="G629" s="326">
        <f t="shared" si="353"/>
        <v>0</v>
      </c>
      <c r="H629" s="326">
        <f t="shared" si="353"/>
        <v>0</v>
      </c>
      <c r="I629" s="326">
        <f t="shared" si="353"/>
        <v>0</v>
      </c>
      <c r="J629" s="326">
        <f t="shared" si="353"/>
        <v>0</v>
      </c>
      <c r="K629" s="326">
        <f t="shared" si="353"/>
        <v>0</v>
      </c>
      <c r="L629" s="326">
        <f t="shared" si="353"/>
        <v>0</v>
      </c>
      <c r="M629" s="326">
        <f t="shared" si="353"/>
        <v>0</v>
      </c>
      <c r="N629" s="326"/>
      <c r="O629" s="326"/>
    </row>
    <row r="630" spans="2:15" x14ac:dyDescent="0.25">
      <c r="B630" s="333"/>
      <c r="C630" s="336" t="s">
        <v>750</v>
      </c>
      <c r="D630" s="335"/>
      <c r="E630" s="68"/>
      <c r="F630" s="326">
        <f t="shared" ca="1" si="353"/>
        <v>0</v>
      </c>
      <c r="G630" s="326">
        <f t="shared" ca="1" si="353"/>
        <v>0</v>
      </c>
      <c r="H630" s="326">
        <f t="shared" ca="1" si="353"/>
        <v>0</v>
      </c>
      <c r="I630" s="326">
        <f t="shared" ca="1" si="353"/>
        <v>0</v>
      </c>
      <c r="J630" s="326">
        <f t="shared" ca="1" si="353"/>
        <v>0</v>
      </c>
      <c r="K630" s="326">
        <f t="shared" ca="1" si="353"/>
        <v>0</v>
      </c>
      <c r="L630" s="326">
        <f t="shared" ca="1" si="353"/>
        <v>0</v>
      </c>
      <c r="M630" s="326">
        <f t="shared" ca="1" si="353"/>
        <v>0</v>
      </c>
      <c r="N630" s="326">
        <f t="shared" ref="N630:O635" ca="1" si="354">F630-J630</f>
        <v>0</v>
      </c>
      <c r="O630" s="326">
        <f t="shared" ca="1" si="354"/>
        <v>0</v>
      </c>
    </row>
    <row r="631" spans="2:15" x14ac:dyDescent="0.25">
      <c r="B631" s="333"/>
      <c r="C631" s="336" t="s">
        <v>751</v>
      </c>
      <c r="D631" s="335"/>
      <c r="E631" s="68"/>
      <c r="F631" s="326">
        <f t="shared" ca="1" si="353"/>
        <v>0</v>
      </c>
      <c r="G631" s="326">
        <f t="shared" ca="1" si="353"/>
        <v>0</v>
      </c>
      <c r="H631" s="326">
        <f t="shared" ca="1" si="353"/>
        <v>0</v>
      </c>
      <c r="I631" s="326">
        <f t="shared" ca="1" si="353"/>
        <v>0</v>
      </c>
      <c r="J631" s="326">
        <f t="shared" ca="1" si="353"/>
        <v>0</v>
      </c>
      <c r="K631" s="326">
        <f t="shared" ca="1" si="353"/>
        <v>0</v>
      </c>
      <c r="L631" s="326">
        <f t="shared" ca="1" si="353"/>
        <v>0</v>
      </c>
      <c r="M631" s="326">
        <f t="shared" ca="1" si="353"/>
        <v>0</v>
      </c>
      <c r="N631" s="326">
        <f t="shared" ca="1" si="354"/>
        <v>0</v>
      </c>
      <c r="O631" s="326">
        <f t="shared" ca="1" si="354"/>
        <v>0</v>
      </c>
    </row>
    <row r="632" spans="2:15" x14ac:dyDescent="0.25">
      <c r="B632" s="333"/>
      <c r="C632" s="336" t="s">
        <v>752</v>
      </c>
      <c r="D632" s="335"/>
      <c r="E632" s="68"/>
      <c r="F632" s="326">
        <f t="shared" ca="1" si="353"/>
        <v>0</v>
      </c>
      <c r="G632" s="326">
        <f t="shared" ca="1" si="353"/>
        <v>0</v>
      </c>
      <c r="H632" s="326">
        <f t="shared" ca="1" si="353"/>
        <v>0</v>
      </c>
      <c r="I632" s="326">
        <f t="shared" ca="1" si="353"/>
        <v>0</v>
      </c>
      <c r="J632" s="326">
        <f t="shared" ca="1" si="353"/>
        <v>0</v>
      </c>
      <c r="K632" s="326">
        <f t="shared" ca="1" si="353"/>
        <v>0</v>
      </c>
      <c r="L632" s="326">
        <f t="shared" ca="1" si="353"/>
        <v>0</v>
      </c>
      <c r="M632" s="326">
        <f t="shared" ca="1" si="353"/>
        <v>0</v>
      </c>
      <c r="N632" s="326">
        <f t="shared" ca="1" si="354"/>
        <v>0</v>
      </c>
      <c r="O632" s="326">
        <f t="shared" ca="1" si="354"/>
        <v>0</v>
      </c>
    </row>
    <row r="633" spans="2:15" x14ac:dyDescent="0.25">
      <c r="B633" s="333">
        <v>15</v>
      </c>
      <c r="C633" s="334" t="s">
        <v>753</v>
      </c>
      <c r="D633" s="335"/>
      <c r="E633" s="68"/>
      <c r="F633" s="326">
        <f t="shared" ca="1" si="353"/>
        <v>226.94786816119205</v>
      </c>
      <c r="G633" s="326">
        <f t="shared" si="353"/>
        <v>17.923203364719829</v>
      </c>
      <c r="H633" s="326">
        <f t="shared" ca="1" si="353"/>
        <v>0</v>
      </c>
      <c r="I633" s="326">
        <f t="shared" ca="1" si="353"/>
        <v>244.8710715259119</v>
      </c>
      <c r="J633" s="326">
        <f t="shared" ca="1" si="353"/>
        <v>179.25190372635169</v>
      </c>
      <c r="K633" s="326">
        <f t="shared" si="353"/>
        <v>11.882818393486781</v>
      </c>
      <c r="L633" s="326">
        <f t="shared" ca="1" si="353"/>
        <v>0</v>
      </c>
      <c r="M633" s="326">
        <f t="shared" ca="1" si="353"/>
        <v>191.13472211983847</v>
      </c>
      <c r="N633" s="326">
        <f t="shared" ca="1" si="354"/>
        <v>47.695964434840363</v>
      </c>
      <c r="O633" s="326">
        <f t="shared" si="354"/>
        <v>6.0403849712330473</v>
      </c>
    </row>
    <row r="634" spans="2:15" x14ac:dyDescent="0.25">
      <c r="B634" s="333">
        <v>16</v>
      </c>
      <c r="C634" s="334" t="s">
        <v>754</v>
      </c>
      <c r="D634" s="324"/>
      <c r="E634" s="68"/>
      <c r="F634" s="326">
        <f t="shared" ca="1" si="353"/>
        <v>63.72</v>
      </c>
      <c r="G634" s="326">
        <f t="shared" ca="1" si="353"/>
        <v>0</v>
      </c>
      <c r="H634" s="326">
        <f t="shared" ca="1" si="353"/>
        <v>0</v>
      </c>
      <c r="I634" s="326">
        <f t="shared" ca="1" si="353"/>
        <v>63.72</v>
      </c>
      <c r="J634" s="326">
        <f t="shared" ca="1" si="353"/>
        <v>59.058042423299987</v>
      </c>
      <c r="K634" s="326">
        <f t="shared" ca="1" si="353"/>
        <v>0</v>
      </c>
      <c r="L634" s="326">
        <f t="shared" ca="1" si="353"/>
        <v>0</v>
      </c>
      <c r="M634" s="326">
        <f t="shared" ca="1" si="353"/>
        <v>59.058042423299987</v>
      </c>
      <c r="N634" s="326">
        <f t="shared" ca="1" si="354"/>
        <v>4.6619575767000114</v>
      </c>
      <c r="O634" s="326">
        <f t="shared" ca="1" si="354"/>
        <v>0</v>
      </c>
    </row>
    <row r="635" spans="2:15" x14ac:dyDescent="0.25">
      <c r="B635" s="333">
        <v>17</v>
      </c>
      <c r="C635" s="334" t="s">
        <v>755</v>
      </c>
      <c r="D635" s="324"/>
      <c r="E635" s="74"/>
      <c r="F635" s="326">
        <f t="shared" ca="1" si="353"/>
        <v>0</v>
      </c>
      <c r="G635" s="326">
        <f t="shared" ca="1" si="353"/>
        <v>0</v>
      </c>
      <c r="H635" s="326">
        <f t="shared" ca="1" si="353"/>
        <v>0</v>
      </c>
      <c r="I635" s="326">
        <f t="shared" ca="1" si="353"/>
        <v>0</v>
      </c>
      <c r="J635" s="326">
        <f t="shared" ca="1" si="353"/>
        <v>4.0198213682999997</v>
      </c>
      <c r="K635" s="326">
        <f t="shared" ca="1" si="353"/>
        <v>0</v>
      </c>
      <c r="L635" s="326">
        <f t="shared" ca="1" si="353"/>
        <v>0</v>
      </c>
      <c r="M635" s="326">
        <f t="shared" ca="1" si="353"/>
        <v>4.0198213682999997</v>
      </c>
      <c r="N635" s="326">
        <f t="shared" ca="1" si="354"/>
        <v>-4.0198213682999997</v>
      </c>
      <c r="O635" s="326">
        <f t="shared" ca="1" si="354"/>
        <v>0</v>
      </c>
    </row>
    <row r="636" spans="2:15" ht="14.5" thickBot="1" x14ac:dyDescent="0.3">
      <c r="B636" s="337"/>
      <c r="C636" s="338" t="s">
        <v>90</v>
      </c>
      <c r="D636" s="338"/>
      <c r="E636" s="339"/>
      <c r="F636" s="340">
        <f ca="1">SUM(F596:F635)</f>
        <v>42024.39561951378</v>
      </c>
      <c r="G636" s="340">
        <f t="shared" ref="G636:O636" ca="1" si="355">SUM(G596:G635)</f>
        <v>7066.7983806086686</v>
      </c>
      <c r="H636" s="340">
        <f t="shared" ca="1" si="355"/>
        <v>0</v>
      </c>
      <c r="I636" s="340">
        <f t="shared" ca="1" si="355"/>
        <v>49091.194000122458</v>
      </c>
      <c r="J636" s="340">
        <f t="shared" ca="1" si="355"/>
        <v>15229.002494495719</v>
      </c>
      <c r="K636" s="340">
        <f t="shared" ca="1" si="355"/>
        <v>2078.1267955596832</v>
      </c>
      <c r="L636" s="340">
        <f t="shared" ca="1" si="355"/>
        <v>0</v>
      </c>
      <c r="M636" s="340">
        <f t="shared" ca="1" si="355"/>
        <v>17307.1292900554</v>
      </c>
      <c r="N636" s="340">
        <f t="shared" ca="1" si="355"/>
        <v>26795.393125018058</v>
      </c>
      <c r="O636" s="340">
        <f t="shared" ca="1" si="355"/>
        <v>22586.576675266475</v>
      </c>
    </row>
    <row r="638" spans="2:15" x14ac:dyDescent="0.25">
      <c r="B638" s="22" t="s">
        <v>758</v>
      </c>
      <c r="H638" s="25"/>
      <c r="I638" s="25"/>
    </row>
    <row r="639" spans="2:15" hidden="1" x14ac:dyDescent="0.25">
      <c r="K639" s="25"/>
      <c r="O639" s="22" t="s">
        <v>101</v>
      </c>
    </row>
    <row r="640" spans="2:15" hidden="1" x14ac:dyDescent="0.25">
      <c r="B640" s="1094" t="s">
        <v>104</v>
      </c>
      <c r="C640" s="1095"/>
      <c r="D640" s="1095"/>
      <c r="E640" s="1095"/>
      <c r="F640" s="1095"/>
      <c r="G640" s="1095"/>
      <c r="H640" s="1095"/>
      <c r="I640" s="1095"/>
      <c r="J640" s="1095"/>
      <c r="K640" s="1095"/>
      <c r="L640" s="1095"/>
      <c r="M640" s="1095"/>
      <c r="N640" s="1095"/>
      <c r="O640" s="1096"/>
    </row>
    <row r="641" spans="2:15" hidden="1" x14ac:dyDescent="0.25">
      <c r="B641" s="1079" t="s">
        <v>513</v>
      </c>
      <c r="C641" s="1080" t="s">
        <v>620</v>
      </c>
      <c r="D641" s="1082" t="s">
        <v>621</v>
      </c>
      <c r="E641" s="1082" t="s">
        <v>622</v>
      </c>
      <c r="F641" s="1082" t="s">
        <v>623</v>
      </c>
      <c r="G641" s="1082"/>
      <c r="H641" s="1082"/>
      <c r="I641" s="1082"/>
      <c r="J641" s="1082" t="s">
        <v>624</v>
      </c>
      <c r="K641" s="1082"/>
      <c r="L641" s="1082"/>
      <c r="M641" s="1082"/>
      <c r="N641" s="1082" t="s">
        <v>625</v>
      </c>
      <c r="O641" s="1083"/>
    </row>
    <row r="642" spans="2:15" ht="56.5" hidden="1" thickBot="1" x14ac:dyDescent="0.3">
      <c r="B642" s="1097"/>
      <c r="C642" s="1098"/>
      <c r="D642" s="1099"/>
      <c r="E642" s="1099"/>
      <c r="F642" s="342" t="s">
        <v>626</v>
      </c>
      <c r="G642" s="342" t="s">
        <v>627</v>
      </c>
      <c r="H642" s="342" t="s">
        <v>628</v>
      </c>
      <c r="I642" s="342" t="s">
        <v>629</v>
      </c>
      <c r="J642" s="342" t="s">
        <v>630</v>
      </c>
      <c r="K642" s="342" t="s">
        <v>627</v>
      </c>
      <c r="L642" s="342" t="s">
        <v>631</v>
      </c>
      <c r="M642" s="342" t="s">
        <v>632</v>
      </c>
      <c r="N642" s="342" t="s">
        <v>626</v>
      </c>
      <c r="O642" s="343" t="s">
        <v>629</v>
      </c>
    </row>
    <row r="643" spans="2:15" hidden="1" x14ac:dyDescent="0.25">
      <c r="B643" s="322">
        <v>1</v>
      </c>
      <c r="C643" s="323" t="s">
        <v>633</v>
      </c>
      <c r="D643" s="345"/>
      <c r="E643" s="346"/>
      <c r="F643" s="326">
        <f ca="1">10%*F9</f>
        <v>0</v>
      </c>
      <c r="G643" s="326">
        <f t="shared" ref="G643:M643" ca="1" si="356">10%*G9</f>
        <v>0</v>
      </c>
      <c r="H643" s="326">
        <f t="shared" ca="1" si="356"/>
        <v>0</v>
      </c>
      <c r="I643" s="326">
        <f t="shared" ca="1" si="356"/>
        <v>0</v>
      </c>
      <c r="J643" s="326">
        <f t="shared" ca="1" si="356"/>
        <v>0</v>
      </c>
      <c r="K643" s="326">
        <f t="shared" ca="1" si="356"/>
        <v>0</v>
      </c>
      <c r="L643" s="326">
        <f t="shared" ca="1" si="356"/>
        <v>0</v>
      </c>
      <c r="M643" s="326">
        <f t="shared" ca="1" si="356"/>
        <v>0</v>
      </c>
      <c r="N643" s="326">
        <f ca="1">F643-J643</f>
        <v>0</v>
      </c>
      <c r="O643" s="326">
        <f ca="1">I643-M643</f>
        <v>0</v>
      </c>
    </row>
    <row r="644" spans="2:15" hidden="1" x14ac:dyDescent="0.25">
      <c r="B644" s="322">
        <v>2</v>
      </c>
      <c r="C644" s="323" t="s">
        <v>718</v>
      </c>
      <c r="D644" s="371"/>
      <c r="E644" s="372"/>
      <c r="F644" s="326">
        <f t="shared" ref="F644:M659" ca="1" si="357">10%*F10</f>
        <v>0</v>
      </c>
      <c r="G644" s="326">
        <f t="shared" ca="1" si="357"/>
        <v>0</v>
      </c>
      <c r="H644" s="326">
        <f t="shared" ca="1" si="357"/>
        <v>0</v>
      </c>
      <c r="I644" s="326">
        <f t="shared" ca="1" si="357"/>
        <v>0</v>
      </c>
      <c r="J644" s="326">
        <f t="shared" ca="1" si="357"/>
        <v>0</v>
      </c>
      <c r="K644" s="326">
        <f t="shared" ca="1" si="357"/>
        <v>0</v>
      </c>
      <c r="L644" s="326">
        <f t="shared" ca="1" si="357"/>
        <v>0</v>
      </c>
      <c r="M644" s="326">
        <f t="shared" ca="1" si="357"/>
        <v>0</v>
      </c>
      <c r="N644" s="326">
        <f ca="1">F644-J644</f>
        <v>0</v>
      </c>
      <c r="O644" s="326">
        <f ca="1">I644-M644</f>
        <v>0</v>
      </c>
    </row>
    <row r="645" spans="2:15" hidden="1" x14ac:dyDescent="0.25">
      <c r="B645" s="322">
        <v>3</v>
      </c>
      <c r="C645" s="327" t="s">
        <v>719</v>
      </c>
      <c r="D645" s="324"/>
      <c r="E645" s="68"/>
      <c r="F645" s="326">
        <f t="shared" si="357"/>
        <v>0</v>
      </c>
      <c r="G645" s="326">
        <f t="shared" si="357"/>
        <v>0</v>
      </c>
      <c r="H645" s="326">
        <f t="shared" si="357"/>
        <v>0</v>
      </c>
      <c r="I645" s="326">
        <f t="shared" si="357"/>
        <v>0</v>
      </c>
      <c r="J645" s="326">
        <f t="shared" si="357"/>
        <v>0</v>
      </c>
      <c r="K645" s="326">
        <f t="shared" si="357"/>
        <v>0</v>
      </c>
      <c r="L645" s="326">
        <f t="shared" si="357"/>
        <v>0</v>
      </c>
      <c r="M645" s="326">
        <f t="shared" si="357"/>
        <v>0</v>
      </c>
      <c r="N645" s="326"/>
      <c r="O645" s="326"/>
    </row>
    <row r="646" spans="2:15" hidden="1" x14ac:dyDescent="0.25">
      <c r="B646" s="322"/>
      <c r="C646" s="328" t="s">
        <v>720</v>
      </c>
      <c r="D646" s="324"/>
      <c r="E646" s="68"/>
      <c r="F646" s="326">
        <f t="shared" ca="1" si="357"/>
        <v>0</v>
      </c>
      <c r="G646" s="326">
        <f t="shared" ca="1" si="357"/>
        <v>0</v>
      </c>
      <c r="H646" s="326">
        <f t="shared" ca="1" si="357"/>
        <v>0</v>
      </c>
      <c r="I646" s="326">
        <f t="shared" ca="1" si="357"/>
        <v>0</v>
      </c>
      <c r="J646" s="326">
        <f t="shared" ca="1" si="357"/>
        <v>0</v>
      </c>
      <c r="K646" s="326">
        <f t="shared" ca="1" si="357"/>
        <v>0</v>
      </c>
      <c r="L646" s="326">
        <f t="shared" ca="1" si="357"/>
        <v>0</v>
      </c>
      <c r="M646" s="326">
        <f t="shared" ca="1" si="357"/>
        <v>0</v>
      </c>
      <c r="N646" s="326">
        <f t="shared" ref="N646:N649" ca="1" si="358">F646-J646</f>
        <v>0</v>
      </c>
      <c r="O646" s="326">
        <f t="shared" ref="O646:O649" ca="1" si="359">I646-M646</f>
        <v>0</v>
      </c>
    </row>
    <row r="647" spans="2:15" hidden="1" x14ac:dyDescent="0.25">
      <c r="B647" s="322"/>
      <c r="C647" s="328" t="s">
        <v>721</v>
      </c>
      <c r="D647" s="324"/>
      <c r="E647" s="68"/>
      <c r="F647" s="326">
        <f t="shared" ca="1" si="357"/>
        <v>0</v>
      </c>
      <c r="G647" s="326">
        <f t="shared" ca="1" si="357"/>
        <v>0</v>
      </c>
      <c r="H647" s="326">
        <f t="shared" ca="1" si="357"/>
        <v>0</v>
      </c>
      <c r="I647" s="326">
        <f t="shared" ca="1" si="357"/>
        <v>0</v>
      </c>
      <c r="J647" s="326">
        <f t="shared" ca="1" si="357"/>
        <v>0</v>
      </c>
      <c r="K647" s="326">
        <f t="shared" ca="1" si="357"/>
        <v>0</v>
      </c>
      <c r="L647" s="326">
        <f t="shared" ca="1" si="357"/>
        <v>0</v>
      </c>
      <c r="M647" s="326">
        <f t="shared" ca="1" si="357"/>
        <v>0</v>
      </c>
      <c r="N647" s="326">
        <f t="shared" ca="1" si="358"/>
        <v>0</v>
      </c>
      <c r="O647" s="326">
        <f t="shared" ca="1" si="359"/>
        <v>0</v>
      </c>
    </row>
    <row r="648" spans="2:15" hidden="1" x14ac:dyDescent="0.25">
      <c r="B648" s="322"/>
      <c r="C648" s="328" t="s">
        <v>722</v>
      </c>
      <c r="D648" s="324"/>
      <c r="E648" s="68"/>
      <c r="F648" s="326">
        <f t="shared" ca="1" si="357"/>
        <v>0</v>
      </c>
      <c r="G648" s="326">
        <f t="shared" ca="1" si="357"/>
        <v>0</v>
      </c>
      <c r="H648" s="326">
        <f t="shared" ca="1" si="357"/>
        <v>0</v>
      </c>
      <c r="I648" s="326">
        <f t="shared" ca="1" si="357"/>
        <v>0</v>
      </c>
      <c r="J648" s="326">
        <f t="shared" ca="1" si="357"/>
        <v>0</v>
      </c>
      <c r="K648" s="326">
        <f t="shared" ca="1" si="357"/>
        <v>0</v>
      </c>
      <c r="L648" s="326">
        <f t="shared" ca="1" si="357"/>
        <v>0</v>
      </c>
      <c r="M648" s="326">
        <f t="shared" ca="1" si="357"/>
        <v>0</v>
      </c>
      <c r="N648" s="326">
        <f t="shared" ca="1" si="358"/>
        <v>0</v>
      </c>
      <c r="O648" s="326">
        <f t="shared" ca="1" si="359"/>
        <v>0</v>
      </c>
    </row>
    <row r="649" spans="2:15" hidden="1" x14ac:dyDescent="0.25">
      <c r="B649" s="322"/>
      <c r="C649" s="328" t="s">
        <v>723</v>
      </c>
      <c r="D649" s="324"/>
      <c r="E649" s="68"/>
      <c r="F649" s="326">
        <f t="shared" ca="1" si="357"/>
        <v>0</v>
      </c>
      <c r="G649" s="326">
        <f t="shared" ca="1" si="357"/>
        <v>0</v>
      </c>
      <c r="H649" s="326">
        <f t="shared" ca="1" si="357"/>
        <v>0</v>
      </c>
      <c r="I649" s="326">
        <f t="shared" ca="1" si="357"/>
        <v>0</v>
      </c>
      <c r="J649" s="326">
        <f t="shared" ca="1" si="357"/>
        <v>0</v>
      </c>
      <c r="K649" s="326">
        <f t="shared" ca="1" si="357"/>
        <v>0</v>
      </c>
      <c r="L649" s="326">
        <f t="shared" ca="1" si="357"/>
        <v>0</v>
      </c>
      <c r="M649" s="326">
        <f t="shared" ca="1" si="357"/>
        <v>0</v>
      </c>
      <c r="N649" s="326">
        <f t="shared" ca="1" si="358"/>
        <v>0</v>
      </c>
      <c r="O649" s="326">
        <f t="shared" ca="1" si="359"/>
        <v>0</v>
      </c>
    </row>
    <row r="650" spans="2:15" hidden="1" x14ac:dyDescent="0.25">
      <c r="B650" s="322">
        <v>4</v>
      </c>
      <c r="C650" s="323" t="s">
        <v>724</v>
      </c>
      <c r="D650" s="324"/>
      <c r="E650" s="68"/>
      <c r="F650" s="326">
        <f t="shared" si="357"/>
        <v>0</v>
      </c>
      <c r="G650" s="326">
        <f t="shared" si="357"/>
        <v>0</v>
      </c>
      <c r="H650" s="326">
        <f t="shared" si="357"/>
        <v>0</v>
      </c>
      <c r="I650" s="326">
        <f t="shared" si="357"/>
        <v>0</v>
      </c>
      <c r="J650" s="326">
        <f t="shared" si="357"/>
        <v>0</v>
      </c>
      <c r="K650" s="326">
        <f t="shared" si="357"/>
        <v>0</v>
      </c>
      <c r="L650" s="326">
        <f t="shared" si="357"/>
        <v>0</v>
      </c>
      <c r="M650" s="326">
        <f t="shared" si="357"/>
        <v>0</v>
      </c>
      <c r="N650" s="326"/>
      <c r="O650" s="326"/>
    </row>
    <row r="651" spans="2:15" hidden="1" x14ac:dyDescent="0.25">
      <c r="B651" s="322"/>
      <c r="C651" s="329" t="s">
        <v>725</v>
      </c>
      <c r="D651" s="324"/>
      <c r="E651" s="68"/>
      <c r="F651" s="326">
        <f t="shared" ca="1" si="357"/>
        <v>0</v>
      </c>
      <c r="G651" s="326">
        <f t="shared" ca="1" si="357"/>
        <v>0</v>
      </c>
      <c r="H651" s="326">
        <f t="shared" ca="1" si="357"/>
        <v>0</v>
      </c>
      <c r="I651" s="326">
        <f t="shared" ca="1" si="357"/>
        <v>0</v>
      </c>
      <c r="J651" s="326">
        <f t="shared" ca="1" si="357"/>
        <v>0</v>
      </c>
      <c r="K651" s="326">
        <f t="shared" ca="1" si="357"/>
        <v>0</v>
      </c>
      <c r="L651" s="326">
        <f t="shared" ca="1" si="357"/>
        <v>0</v>
      </c>
      <c r="M651" s="326">
        <f t="shared" ca="1" si="357"/>
        <v>0</v>
      </c>
      <c r="N651" s="326">
        <f t="shared" ref="N651:N654" ca="1" si="360">F651-J651</f>
        <v>0</v>
      </c>
      <c r="O651" s="326">
        <f t="shared" ref="O651:O654" ca="1" si="361">I651-M651</f>
        <v>0</v>
      </c>
    </row>
    <row r="652" spans="2:15" hidden="1" x14ac:dyDescent="0.25">
      <c r="B652" s="322"/>
      <c r="C652" s="323" t="s">
        <v>726</v>
      </c>
      <c r="D652" s="324"/>
      <c r="E652" s="68"/>
      <c r="F652" s="326">
        <f t="shared" si="357"/>
        <v>0</v>
      </c>
      <c r="G652" s="326">
        <f t="shared" si="357"/>
        <v>0</v>
      </c>
      <c r="H652" s="326">
        <f t="shared" si="357"/>
        <v>0</v>
      </c>
      <c r="I652" s="326">
        <f t="shared" si="357"/>
        <v>0</v>
      </c>
      <c r="J652" s="326">
        <f t="shared" si="357"/>
        <v>0</v>
      </c>
      <c r="K652" s="326">
        <f t="shared" si="357"/>
        <v>0</v>
      </c>
      <c r="L652" s="326">
        <f t="shared" si="357"/>
        <v>0</v>
      </c>
      <c r="M652" s="326">
        <f t="shared" si="357"/>
        <v>0</v>
      </c>
      <c r="N652" s="326"/>
      <c r="O652" s="326"/>
    </row>
    <row r="653" spans="2:15" hidden="1" x14ac:dyDescent="0.25">
      <c r="B653" s="322"/>
      <c r="C653" s="329" t="s">
        <v>727</v>
      </c>
      <c r="D653" s="324"/>
      <c r="E653" s="68"/>
      <c r="F653" s="326">
        <f t="shared" ca="1" si="357"/>
        <v>0</v>
      </c>
      <c r="G653" s="326">
        <f t="shared" ca="1" si="357"/>
        <v>0</v>
      </c>
      <c r="H653" s="326">
        <f t="shared" ca="1" si="357"/>
        <v>0</v>
      </c>
      <c r="I653" s="326">
        <f t="shared" ca="1" si="357"/>
        <v>0</v>
      </c>
      <c r="J653" s="326">
        <f t="shared" ca="1" si="357"/>
        <v>0</v>
      </c>
      <c r="K653" s="326">
        <f t="shared" ca="1" si="357"/>
        <v>0</v>
      </c>
      <c r="L653" s="326">
        <f t="shared" ca="1" si="357"/>
        <v>0</v>
      </c>
      <c r="M653" s="326">
        <f t="shared" ca="1" si="357"/>
        <v>0</v>
      </c>
      <c r="N653" s="326">
        <f t="shared" ca="1" si="360"/>
        <v>0</v>
      </c>
      <c r="O653" s="326">
        <f t="shared" ca="1" si="361"/>
        <v>0</v>
      </c>
    </row>
    <row r="654" spans="2:15" hidden="1" x14ac:dyDescent="0.25">
      <c r="B654" s="322"/>
      <c r="C654" s="329" t="s">
        <v>728</v>
      </c>
      <c r="D654" s="324"/>
      <c r="E654" s="68"/>
      <c r="F654" s="326">
        <f t="shared" ca="1" si="357"/>
        <v>0</v>
      </c>
      <c r="G654" s="326">
        <f t="shared" ca="1" si="357"/>
        <v>0</v>
      </c>
      <c r="H654" s="326">
        <f t="shared" ca="1" si="357"/>
        <v>0</v>
      </c>
      <c r="I654" s="326">
        <f t="shared" ca="1" si="357"/>
        <v>0</v>
      </c>
      <c r="J654" s="326">
        <f t="shared" ca="1" si="357"/>
        <v>0</v>
      </c>
      <c r="K654" s="326">
        <f t="shared" ca="1" si="357"/>
        <v>0</v>
      </c>
      <c r="L654" s="326">
        <f t="shared" ca="1" si="357"/>
        <v>0</v>
      </c>
      <c r="M654" s="326">
        <f t="shared" ca="1" si="357"/>
        <v>0</v>
      </c>
      <c r="N654" s="326">
        <f t="shared" ca="1" si="360"/>
        <v>0</v>
      </c>
      <c r="O654" s="326">
        <f t="shared" ca="1" si="361"/>
        <v>0</v>
      </c>
    </row>
    <row r="655" spans="2:15" hidden="1" x14ac:dyDescent="0.25">
      <c r="B655" s="322">
        <v>5</v>
      </c>
      <c r="C655" s="323" t="s">
        <v>729</v>
      </c>
      <c r="D655" s="324"/>
      <c r="E655" s="68"/>
      <c r="F655" s="326">
        <f t="shared" si="357"/>
        <v>0</v>
      </c>
      <c r="G655" s="326">
        <f t="shared" si="357"/>
        <v>0</v>
      </c>
      <c r="H655" s="326">
        <f t="shared" si="357"/>
        <v>0</v>
      </c>
      <c r="I655" s="326">
        <f t="shared" si="357"/>
        <v>0</v>
      </c>
      <c r="J655" s="326">
        <f t="shared" si="357"/>
        <v>0</v>
      </c>
      <c r="K655" s="326">
        <f t="shared" si="357"/>
        <v>0</v>
      </c>
      <c r="L655" s="326">
        <f t="shared" si="357"/>
        <v>0</v>
      </c>
      <c r="M655" s="326">
        <f t="shared" si="357"/>
        <v>0</v>
      </c>
      <c r="N655" s="326"/>
      <c r="O655" s="326"/>
    </row>
    <row r="656" spans="2:15" hidden="1" x14ac:dyDescent="0.25">
      <c r="B656" s="322"/>
      <c r="C656" s="329" t="s">
        <v>730</v>
      </c>
      <c r="D656" s="324"/>
      <c r="E656" s="68"/>
      <c r="F656" s="326">
        <f t="shared" ca="1" si="357"/>
        <v>0</v>
      </c>
      <c r="G656" s="326">
        <f t="shared" ca="1" si="357"/>
        <v>0</v>
      </c>
      <c r="H656" s="326">
        <f t="shared" ca="1" si="357"/>
        <v>0</v>
      </c>
      <c r="I656" s="326">
        <f t="shared" ca="1" si="357"/>
        <v>0</v>
      </c>
      <c r="J656" s="326">
        <f t="shared" ca="1" si="357"/>
        <v>0</v>
      </c>
      <c r="K656" s="326">
        <f t="shared" ca="1" si="357"/>
        <v>0</v>
      </c>
      <c r="L656" s="326">
        <f t="shared" ca="1" si="357"/>
        <v>0</v>
      </c>
      <c r="M656" s="326">
        <f t="shared" ca="1" si="357"/>
        <v>0</v>
      </c>
      <c r="N656" s="326">
        <f t="shared" ref="N656:N661" ca="1" si="362">F656-J656</f>
        <v>0</v>
      </c>
      <c r="O656" s="326">
        <f t="shared" ref="O656:O661" ca="1" si="363">I656-M656</f>
        <v>0</v>
      </c>
    </row>
    <row r="657" spans="2:15" hidden="1" x14ac:dyDescent="0.25">
      <c r="B657" s="322"/>
      <c r="C657" s="329" t="s">
        <v>731</v>
      </c>
      <c r="D657" s="324"/>
      <c r="E657" s="68"/>
      <c r="F657" s="326">
        <f t="shared" ca="1" si="357"/>
        <v>0</v>
      </c>
      <c r="G657" s="326">
        <f t="shared" ca="1" si="357"/>
        <v>0</v>
      </c>
      <c r="H657" s="326">
        <f t="shared" ca="1" si="357"/>
        <v>0</v>
      </c>
      <c r="I657" s="326">
        <f t="shared" ca="1" si="357"/>
        <v>0</v>
      </c>
      <c r="J657" s="326">
        <f t="shared" ca="1" si="357"/>
        <v>0</v>
      </c>
      <c r="K657" s="326">
        <f t="shared" ca="1" si="357"/>
        <v>0</v>
      </c>
      <c r="L657" s="326">
        <f t="shared" ca="1" si="357"/>
        <v>0</v>
      </c>
      <c r="M657" s="326">
        <f t="shared" ca="1" si="357"/>
        <v>0</v>
      </c>
      <c r="N657" s="326">
        <f t="shared" ca="1" si="362"/>
        <v>0</v>
      </c>
      <c r="O657" s="326">
        <f t="shared" ca="1" si="363"/>
        <v>0</v>
      </c>
    </row>
    <row r="658" spans="2:15" hidden="1" x14ac:dyDescent="0.25">
      <c r="B658" s="322"/>
      <c r="C658" s="329" t="s">
        <v>732</v>
      </c>
      <c r="D658" s="324"/>
      <c r="E658" s="68"/>
      <c r="F658" s="326">
        <f t="shared" ca="1" si="357"/>
        <v>0</v>
      </c>
      <c r="G658" s="326">
        <f t="shared" ca="1" si="357"/>
        <v>0</v>
      </c>
      <c r="H658" s="326">
        <f t="shared" ca="1" si="357"/>
        <v>0</v>
      </c>
      <c r="I658" s="326">
        <f t="shared" ca="1" si="357"/>
        <v>0</v>
      </c>
      <c r="J658" s="326">
        <f t="shared" ca="1" si="357"/>
        <v>0</v>
      </c>
      <c r="K658" s="326">
        <f t="shared" ca="1" si="357"/>
        <v>0</v>
      </c>
      <c r="L658" s="326">
        <f t="shared" ca="1" si="357"/>
        <v>0</v>
      </c>
      <c r="M658" s="326">
        <f t="shared" ca="1" si="357"/>
        <v>0</v>
      </c>
      <c r="N658" s="326">
        <f t="shared" ca="1" si="362"/>
        <v>0</v>
      </c>
      <c r="O658" s="326">
        <f t="shared" ca="1" si="363"/>
        <v>0</v>
      </c>
    </row>
    <row r="659" spans="2:15" hidden="1" x14ac:dyDescent="0.25">
      <c r="B659" s="322"/>
      <c r="C659" s="329" t="s">
        <v>733</v>
      </c>
      <c r="D659" s="324"/>
      <c r="E659" s="68"/>
      <c r="F659" s="326">
        <f t="shared" ca="1" si="357"/>
        <v>0</v>
      </c>
      <c r="G659" s="326">
        <f t="shared" ca="1" si="357"/>
        <v>0</v>
      </c>
      <c r="H659" s="326">
        <f t="shared" ca="1" si="357"/>
        <v>0</v>
      </c>
      <c r="I659" s="326">
        <f t="shared" ca="1" si="357"/>
        <v>0</v>
      </c>
      <c r="J659" s="326">
        <f t="shared" ca="1" si="357"/>
        <v>0</v>
      </c>
      <c r="K659" s="326">
        <f t="shared" ca="1" si="357"/>
        <v>0</v>
      </c>
      <c r="L659" s="326">
        <f t="shared" ca="1" si="357"/>
        <v>0</v>
      </c>
      <c r="M659" s="326">
        <f t="shared" ca="1" si="357"/>
        <v>0</v>
      </c>
      <c r="N659" s="326">
        <f t="shared" ca="1" si="362"/>
        <v>0</v>
      </c>
      <c r="O659" s="326">
        <f t="shared" ca="1" si="363"/>
        <v>0</v>
      </c>
    </row>
    <row r="660" spans="2:15" hidden="1" x14ac:dyDescent="0.25">
      <c r="B660" s="322">
        <v>6</v>
      </c>
      <c r="C660" s="323" t="s">
        <v>734</v>
      </c>
      <c r="D660" s="324"/>
      <c r="E660" s="68"/>
      <c r="F660" s="326">
        <f t="shared" ref="F660:M675" ca="1" si="364">10%*F26</f>
        <v>0</v>
      </c>
      <c r="G660" s="326">
        <f t="shared" ca="1" si="364"/>
        <v>0</v>
      </c>
      <c r="H660" s="326">
        <f t="shared" ca="1" si="364"/>
        <v>0</v>
      </c>
      <c r="I660" s="326">
        <f t="shared" ca="1" si="364"/>
        <v>0</v>
      </c>
      <c r="J660" s="326">
        <f t="shared" ca="1" si="364"/>
        <v>0</v>
      </c>
      <c r="K660" s="326">
        <f t="shared" ca="1" si="364"/>
        <v>0</v>
      </c>
      <c r="L660" s="326">
        <f t="shared" ca="1" si="364"/>
        <v>0</v>
      </c>
      <c r="M660" s="326">
        <f t="shared" ca="1" si="364"/>
        <v>0</v>
      </c>
      <c r="N660" s="326">
        <f t="shared" ca="1" si="362"/>
        <v>0</v>
      </c>
      <c r="O660" s="326">
        <f t="shared" ca="1" si="363"/>
        <v>0</v>
      </c>
    </row>
    <row r="661" spans="2:15" hidden="1" x14ac:dyDescent="0.25">
      <c r="B661" s="322">
        <v>7</v>
      </c>
      <c r="C661" s="323" t="s">
        <v>735</v>
      </c>
      <c r="D661" s="324"/>
      <c r="E661" s="68"/>
      <c r="F661" s="326">
        <f t="shared" ca="1" si="364"/>
        <v>0</v>
      </c>
      <c r="G661" s="326">
        <f t="shared" ca="1" si="364"/>
        <v>0</v>
      </c>
      <c r="H661" s="326">
        <f t="shared" ca="1" si="364"/>
        <v>0</v>
      </c>
      <c r="I661" s="326">
        <f t="shared" ca="1" si="364"/>
        <v>0</v>
      </c>
      <c r="J661" s="326">
        <f t="shared" ca="1" si="364"/>
        <v>0</v>
      </c>
      <c r="K661" s="326">
        <f t="shared" ca="1" si="364"/>
        <v>0</v>
      </c>
      <c r="L661" s="326">
        <f t="shared" ca="1" si="364"/>
        <v>0</v>
      </c>
      <c r="M661" s="326">
        <f t="shared" ca="1" si="364"/>
        <v>0</v>
      </c>
      <c r="N661" s="326">
        <f t="shared" ca="1" si="362"/>
        <v>0</v>
      </c>
      <c r="O661" s="326">
        <f t="shared" ca="1" si="363"/>
        <v>0</v>
      </c>
    </row>
    <row r="662" spans="2:15" hidden="1" x14ac:dyDescent="0.25">
      <c r="B662" s="322">
        <v>8</v>
      </c>
      <c r="C662" s="323" t="s">
        <v>736</v>
      </c>
      <c r="D662" s="324"/>
      <c r="E662" s="68"/>
      <c r="F662" s="326">
        <f t="shared" si="364"/>
        <v>0</v>
      </c>
      <c r="G662" s="326">
        <f t="shared" si="364"/>
        <v>0</v>
      </c>
      <c r="H662" s="326">
        <f t="shared" si="364"/>
        <v>0</v>
      </c>
      <c r="I662" s="326">
        <f t="shared" si="364"/>
        <v>0</v>
      </c>
      <c r="J662" s="326">
        <f t="shared" si="364"/>
        <v>0</v>
      </c>
      <c r="K662" s="326">
        <f t="shared" si="364"/>
        <v>0</v>
      </c>
      <c r="L662" s="326">
        <f t="shared" si="364"/>
        <v>0</v>
      </c>
      <c r="M662" s="326">
        <f t="shared" si="364"/>
        <v>0</v>
      </c>
      <c r="N662" s="326"/>
      <c r="O662" s="326"/>
    </row>
    <row r="663" spans="2:15" hidden="1" x14ac:dyDescent="0.25">
      <c r="B663" s="322"/>
      <c r="C663" s="329" t="s">
        <v>737</v>
      </c>
      <c r="D663" s="324"/>
      <c r="E663" s="68"/>
      <c r="F663" s="326">
        <f t="shared" ca="1" si="364"/>
        <v>0</v>
      </c>
      <c r="G663" s="326">
        <f t="shared" ca="1" si="364"/>
        <v>0</v>
      </c>
      <c r="H663" s="326">
        <f t="shared" ca="1" si="364"/>
        <v>0</v>
      </c>
      <c r="I663" s="326">
        <f t="shared" ca="1" si="364"/>
        <v>0</v>
      </c>
      <c r="J663" s="326">
        <f t="shared" ca="1" si="364"/>
        <v>0</v>
      </c>
      <c r="K663" s="326">
        <f t="shared" ca="1" si="364"/>
        <v>0</v>
      </c>
      <c r="L663" s="326">
        <f t="shared" ca="1" si="364"/>
        <v>0</v>
      </c>
      <c r="M663" s="326">
        <f t="shared" ca="1" si="364"/>
        <v>0</v>
      </c>
      <c r="N663" s="326">
        <f t="shared" ref="N663:O667" ca="1" si="365">F663-J663</f>
        <v>0</v>
      </c>
      <c r="O663" s="326">
        <f t="shared" ref="O663:O665" ca="1" si="366">I663-M663</f>
        <v>0</v>
      </c>
    </row>
    <row r="664" spans="2:15" hidden="1" x14ac:dyDescent="0.25">
      <c r="B664" s="322"/>
      <c r="C664" s="329" t="s">
        <v>756</v>
      </c>
      <c r="D664" s="324"/>
      <c r="E664" s="68"/>
      <c r="F664" s="326">
        <f t="shared" ca="1" si="364"/>
        <v>0</v>
      </c>
      <c r="G664" s="326">
        <f t="shared" ca="1" si="364"/>
        <v>0</v>
      </c>
      <c r="H664" s="326">
        <f t="shared" ca="1" si="364"/>
        <v>0</v>
      </c>
      <c r="I664" s="326">
        <f t="shared" ca="1" si="364"/>
        <v>0</v>
      </c>
      <c r="J664" s="326">
        <f t="shared" ca="1" si="364"/>
        <v>0</v>
      </c>
      <c r="K664" s="326">
        <f t="shared" ca="1" si="364"/>
        <v>0</v>
      </c>
      <c r="L664" s="326">
        <f t="shared" ca="1" si="364"/>
        <v>0</v>
      </c>
      <c r="M664" s="326">
        <f t="shared" ca="1" si="364"/>
        <v>0</v>
      </c>
      <c r="N664" s="326">
        <f t="shared" ca="1" si="365"/>
        <v>0</v>
      </c>
      <c r="O664" s="326">
        <f t="shared" ca="1" si="366"/>
        <v>0</v>
      </c>
    </row>
    <row r="665" spans="2:15" ht="28" hidden="1" x14ac:dyDescent="0.25">
      <c r="B665" s="331">
        <v>9</v>
      </c>
      <c r="C665" s="332" t="s">
        <v>739</v>
      </c>
      <c r="D665" s="324"/>
      <c r="E665" s="68"/>
      <c r="F665" s="326">
        <f t="shared" ca="1" si="364"/>
        <v>0</v>
      </c>
      <c r="G665" s="326">
        <f t="shared" ca="1" si="364"/>
        <v>0</v>
      </c>
      <c r="H665" s="326">
        <f t="shared" ca="1" si="364"/>
        <v>0</v>
      </c>
      <c r="I665" s="326">
        <f t="shared" ca="1" si="364"/>
        <v>0</v>
      </c>
      <c r="J665" s="326">
        <f t="shared" ca="1" si="364"/>
        <v>0</v>
      </c>
      <c r="K665" s="326">
        <f t="shared" ca="1" si="364"/>
        <v>0</v>
      </c>
      <c r="L665" s="326">
        <f t="shared" ca="1" si="364"/>
        <v>0</v>
      </c>
      <c r="M665" s="326">
        <f t="shared" ca="1" si="364"/>
        <v>0</v>
      </c>
      <c r="N665" s="326">
        <f t="shared" ca="1" si="365"/>
        <v>0</v>
      </c>
      <c r="O665" s="326">
        <f t="shared" ca="1" si="366"/>
        <v>0</v>
      </c>
    </row>
    <row r="666" spans="2:15" hidden="1" x14ac:dyDescent="0.25">
      <c r="B666" s="333">
        <v>10</v>
      </c>
      <c r="C666" s="334" t="s">
        <v>740</v>
      </c>
      <c r="D666" s="335"/>
      <c r="E666" s="68"/>
      <c r="F666" s="326">
        <f t="shared" ca="1" si="364"/>
        <v>0</v>
      </c>
      <c r="G666" s="326">
        <f t="shared" ca="1" si="364"/>
        <v>0</v>
      </c>
      <c r="H666" s="326">
        <f t="shared" ca="1" si="364"/>
        <v>0</v>
      </c>
      <c r="I666" s="326">
        <f t="shared" ca="1" si="364"/>
        <v>0</v>
      </c>
      <c r="J666" s="326">
        <f t="shared" ca="1" si="364"/>
        <v>0</v>
      </c>
      <c r="K666" s="326">
        <f t="shared" ca="1" si="364"/>
        <v>0</v>
      </c>
      <c r="L666" s="326">
        <f t="shared" ca="1" si="364"/>
        <v>0</v>
      </c>
      <c r="M666" s="326">
        <f t="shared" ca="1" si="364"/>
        <v>0</v>
      </c>
      <c r="N666" s="326">
        <f t="shared" ca="1" si="365"/>
        <v>0</v>
      </c>
      <c r="O666" s="326">
        <f t="shared" ca="1" si="365"/>
        <v>0</v>
      </c>
    </row>
    <row r="667" spans="2:15" hidden="1" x14ac:dyDescent="0.25">
      <c r="B667" s="333">
        <v>11</v>
      </c>
      <c r="C667" s="334" t="s">
        <v>741</v>
      </c>
      <c r="D667" s="335"/>
      <c r="E667" s="68"/>
      <c r="F667" s="326">
        <f t="shared" ca="1" si="364"/>
        <v>0</v>
      </c>
      <c r="G667" s="326">
        <f t="shared" ca="1" si="364"/>
        <v>0</v>
      </c>
      <c r="H667" s="326">
        <f t="shared" ca="1" si="364"/>
        <v>0</v>
      </c>
      <c r="I667" s="326">
        <f t="shared" ca="1" si="364"/>
        <v>0</v>
      </c>
      <c r="J667" s="326">
        <f t="shared" ca="1" si="364"/>
        <v>0</v>
      </c>
      <c r="K667" s="326">
        <f t="shared" ca="1" si="364"/>
        <v>0</v>
      </c>
      <c r="L667" s="326">
        <f t="shared" ca="1" si="364"/>
        <v>0</v>
      </c>
      <c r="M667" s="326">
        <f t="shared" ca="1" si="364"/>
        <v>0</v>
      </c>
      <c r="N667" s="326">
        <f t="shared" ca="1" si="365"/>
        <v>0</v>
      </c>
      <c r="O667" s="326">
        <f t="shared" ca="1" si="365"/>
        <v>0</v>
      </c>
    </row>
    <row r="668" spans="2:15" hidden="1" x14ac:dyDescent="0.25">
      <c r="B668" s="333">
        <v>12</v>
      </c>
      <c r="C668" s="334" t="s">
        <v>742</v>
      </c>
      <c r="D668" s="335"/>
      <c r="E668" s="68"/>
      <c r="F668" s="326">
        <f t="shared" si="364"/>
        <v>0</v>
      </c>
      <c r="G668" s="326">
        <f t="shared" si="364"/>
        <v>0</v>
      </c>
      <c r="H668" s="326">
        <f t="shared" si="364"/>
        <v>0</v>
      </c>
      <c r="I668" s="326">
        <f t="shared" si="364"/>
        <v>0</v>
      </c>
      <c r="J668" s="326">
        <f t="shared" si="364"/>
        <v>0</v>
      </c>
      <c r="K668" s="326">
        <f t="shared" si="364"/>
        <v>0</v>
      </c>
      <c r="L668" s="326">
        <f t="shared" si="364"/>
        <v>0</v>
      </c>
      <c r="M668" s="326">
        <f t="shared" si="364"/>
        <v>0</v>
      </c>
      <c r="N668" s="326"/>
      <c r="O668" s="326"/>
    </row>
    <row r="669" spans="2:15" hidden="1" x14ac:dyDescent="0.25">
      <c r="B669" s="333"/>
      <c r="C669" s="336" t="s">
        <v>743</v>
      </c>
      <c r="D669" s="335"/>
      <c r="E669" s="68"/>
      <c r="F669" s="326">
        <f t="shared" ca="1" si="364"/>
        <v>0</v>
      </c>
      <c r="G669" s="326">
        <f t="shared" ca="1" si="364"/>
        <v>0</v>
      </c>
      <c r="H669" s="326">
        <f t="shared" ca="1" si="364"/>
        <v>0</v>
      </c>
      <c r="I669" s="326">
        <f t="shared" ca="1" si="364"/>
        <v>0</v>
      </c>
      <c r="J669" s="326">
        <f t="shared" ca="1" si="364"/>
        <v>0</v>
      </c>
      <c r="K669" s="326">
        <f t="shared" ca="1" si="364"/>
        <v>0</v>
      </c>
      <c r="L669" s="326">
        <f t="shared" ca="1" si="364"/>
        <v>0</v>
      </c>
      <c r="M669" s="326">
        <f t="shared" ca="1" si="364"/>
        <v>0</v>
      </c>
      <c r="N669" s="326">
        <f t="shared" ref="N669:O670" ca="1" si="367">F669-J669</f>
        <v>0</v>
      </c>
      <c r="O669" s="326">
        <f t="shared" ca="1" si="367"/>
        <v>0</v>
      </c>
    </row>
    <row r="670" spans="2:15" hidden="1" x14ac:dyDescent="0.25">
      <c r="B670" s="333"/>
      <c r="C670" s="336" t="s">
        <v>744</v>
      </c>
      <c r="D670" s="335"/>
      <c r="E670" s="68"/>
      <c r="F670" s="326">
        <f t="shared" ca="1" si="364"/>
        <v>0</v>
      </c>
      <c r="G670" s="326">
        <f t="shared" ca="1" si="364"/>
        <v>0</v>
      </c>
      <c r="H670" s="326">
        <f t="shared" ca="1" si="364"/>
        <v>0</v>
      </c>
      <c r="I670" s="326">
        <f t="shared" ca="1" si="364"/>
        <v>0</v>
      </c>
      <c r="J670" s="326">
        <f t="shared" ca="1" si="364"/>
        <v>0</v>
      </c>
      <c r="K670" s="326">
        <f t="shared" ca="1" si="364"/>
        <v>0</v>
      </c>
      <c r="L670" s="326">
        <f t="shared" ca="1" si="364"/>
        <v>0</v>
      </c>
      <c r="M670" s="326">
        <f t="shared" ca="1" si="364"/>
        <v>0</v>
      </c>
      <c r="N670" s="326">
        <f t="shared" ca="1" si="367"/>
        <v>0</v>
      </c>
      <c r="O670" s="326">
        <f t="shared" ca="1" si="367"/>
        <v>0</v>
      </c>
    </row>
    <row r="671" spans="2:15" hidden="1" x14ac:dyDescent="0.25">
      <c r="B671" s="333">
        <v>13</v>
      </c>
      <c r="C671" s="336"/>
      <c r="D671" s="335"/>
      <c r="E671" s="68"/>
      <c r="F671" s="326">
        <f t="shared" si="364"/>
        <v>0</v>
      </c>
      <c r="G671" s="326">
        <f t="shared" si="364"/>
        <v>0</v>
      </c>
      <c r="H671" s="326">
        <f t="shared" si="364"/>
        <v>0</v>
      </c>
      <c r="I671" s="326">
        <f t="shared" si="364"/>
        <v>0</v>
      </c>
      <c r="J671" s="326">
        <f t="shared" si="364"/>
        <v>0</v>
      </c>
      <c r="K671" s="326">
        <f t="shared" si="364"/>
        <v>0</v>
      </c>
      <c r="L671" s="326">
        <f t="shared" si="364"/>
        <v>0</v>
      </c>
      <c r="M671" s="326">
        <f t="shared" si="364"/>
        <v>0</v>
      </c>
      <c r="N671" s="326"/>
      <c r="O671" s="326"/>
    </row>
    <row r="672" spans="2:15" hidden="1" x14ac:dyDescent="0.25">
      <c r="B672" s="333"/>
      <c r="C672" s="336" t="s">
        <v>745</v>
      </c>
      <c r="D672" s="335"/>
      <c r="E672" s="68"/>
      <c r="F672" s="326">
        <f t="shared" ca="1" si="364"/>
        <v>0</v>
      </c>
      <c r="G672" s="326">
        <f t="shared" ca="1" si="364"/>
        <v>0</v>
      </c>
      <c r="H672" s="326">
        <f t="shared" ca="1" si="364"/>
        <v>0</v>
      </c>
      <c r="I672" s="326">
        <f t="shared" ca="1" si="364"/>
        <v>0</v>
      </c>
      <c r="J672" s="326">
        <f t="shared" ca="1" si="364"/>
        <v>0</v>
      </c>
      <c r="K672" s="326">
        <f t="shared" ca="1" si="364"/>
        <v>0</v>
      </c>
      <c r="L672" s="326">
        <f t="shared" ca="1" si="364"/>
        <v>0</v>
      </c>
      <c r="M672" s="326">
        <f t="shared" ca="1" si="364"/>
        <v>0</v>
      </c>
      <c r="N672" s="326">
        <f t="shared" ref="N672:O675" ca="1" si="368">F672-J672</f>
        <v>0</v>
      </c>
      <c r="O672" s="326">
        <f t="shared" ca="1" si="368"/>
        <v>0</v>
      </c>
    </row>
    <row r="673" spans="2:15" hidden="1" x14ac:dyDescent="0.25">
      <c r="B673" s="333"/>
      <c r="C673" s="336" t="s">
        <v>746</v>
      </c>
      <c r="D673" s="335"/>
      <c r="E673" s="68"/>
      <c r="F673" s="326">
        <f t="shared" ca="1" si="364"/>
        <v>0</v>
      </c>
      <c r="G673" s="326">
        <f t="shared" ca="1" si="364"/>
        <v>0</v>
      </c>
      <c r="H673" s="326">
        <f t="shared" ca="1" si="364"/>
        <v>0</v>
      </c>
      <c r="I673" s="326">
        <f t="shared" ca="1" si="364"/>
        <v>0</v>
      </c>
      <c r="J673" s="326">
        <f t="shared" ca="1" si="364"/>
        <v>0</v>
      </c>
      <c r="K673" s="326">
        <f t="shared" ca="1" si="364"/>
        <v>0</v>
      </c>
      <c r="L673" s="326">
        <f t="shared" ca="1" si="364"/>
        <v>0</v>
      </c>
      <c r="M673" s="326">
        <f t="shared" ca="1" si="364"/>
        <v>0</v>
      </c>
      <c r="N673" s="326">
        <f t="shared" ca="1" si="368"/>
        <v>0</v>
      </c>
      <c r="O673" s="326">
        <f t="shared" ca="1" si="368"/>
        <v>0</v>
      </c>
    </row>
    <row r="674" spans="2:15" hidden="1" x14ac:dyDescent="0.25">
      <c r="B674" s="333"/>
      <c r="C674" s="336" t="s">
        <v>747</v>
      </c>
      <c r="D674" s="335"/>
      <c r="E674" s="68"/>
      <c r="F674" s="326">
        <f t="shared" ca="1" si="364"/>
        <v>0</v>
      </c>
      <c r="G674" s="326">
        <f t="shared" ca="1" si="364"/>
        <v>0</v>
      </c>
      <c r="H674" s="326">
        <f t="shared" ca="1" si="364"/>
        <v>0</v>
      </c>
      <c r="I674" s="326">
        <f t="shared" ca="1" si="364"/>
        <v>0</v>
      </c>
      <c r="J674" s="326">
        <f t="shared" ca="1" si="364"/>
        <v>0</v>
      </c>
      <c r="K674" s="326">
        <f t="shared" ca="1" si="364"/>
        <v>0</v>
      </c>
      <c r="L674" s="326">
        <f t="shared" ca="1" si="364"/>
        <v>0</v>
      </c>
      <c r="M674" s="326">
        <f t="shared" ca="1" si="364"/>
        <v>0</v>
      </c>
      <c r="N674" s="326">
        <f t="shared" ca="1" si="368"/>
        <v>0</v>
      </c>
      <c r="O674" s="326">
        <f t="shared" ca="1" si="368"/>
        <v>0</v>
      </c>
    </row>
    <row r="675" spans="2:15" hidden="1" x14ac:dyDescent="0.25">
      <c r="B675" s="333"/>
      <c r="C675" s="336" t="s">
        <v>748</v>
      </c>
      <c r="D675" s="335"/>
      <c r="E675" s="68"/>
      <c r="F675" s="326">
        <f t="shared" ca="1" si="364"/>
        <v>0</v>
      </c>
      <c r="G675" s="326">
        <f t="shared" ca="1" si="364"/>
        <v>0</v>
      </c>
      <c r="H675" s="326">
        <f t="shared" ca="1" si="364"/>
        <v>0</v>
      </c>
      <c r="I675" s="326">
        <f t="shared" ca="1" si="364"/>
        <v>0</v>
      </c>
      <c r="J675" s="326">
        <f t="shared" ca="1" si="364"/>
        <v>0</v>
      </c>
      <c r="K675" s="326">
        <f t="shared" ca="1" si="364"/>
        <v>0</v>
      </c>
      <c r="L675" s="326">
        <f t="shared" ca="1" si="364"/>
        <v>0</v>
      </c>
      <c r="M675" s="326">
        <f t="shared" ca="1" si="364"/>
        <v>0</v>
      </c>
      <c r="N675" s="326">
        <f t="shared" ca="1" si="368"/>
        <v>0</v>
      </c>
      <c r="O675" s="326">
        <f t="shared" ca="1" si="368"/>
        <v>0</v>
      </c>
    </row>
    <row r="676" spans="2:15" hidden="1" x14ac:dyDescent="0.25">
      <c r="B676" s="333">
        <v>14</v>
      </c>
      <c r="C676" s="334" t="s">
        <v>749</v>
      </c>
      <c r="D676" s="335"/>
      <c r="E676" s="68"/>
      <c r="F676" s="326">
        <f t="shared" ref="F676:M682" si="369">10%*F42</f>
        <v>0</v>
      </c>
      <c r="G676" s="326">
        <f t="shared" si="369"/>
        <v>0</v>
      </c>
      <c r="H676" s="326">
        <f t="shared" si="369"/>
        <v>0</v>
      </c>
      <c r="I676" s="326">
        <f t="shared" si="369"/>
        <v>0</v>
      </c>
      <c r="J676" s="326">
        <f t="shared" si="369"/>
        <v>0</v>
      </c>
      <c r="K676" s="326">
        <f t="shared" si="369"/>
        <v>0</v>
      </c>
      <c r="L676" s="326">
        <f t="shared" si="369"/>
        <v>0</v>
      </c>
      <c r="M676" s="326">
        <f t="shared" si="369"/>
        <v>0</v>
      </c>
      <c r="N676" s="326"/>
      <c r="O676" s="326"/>
    </row>
    <row r="677" spans="2:15" hidden="1" x14ac:dyDescent="0.25">
      <c r="B677" s="333"/>
      <c r="C677" s="336" t="s">
        <v>750</v>
      </c>
      <c r="D677" s="335"/>
      <c r="E677" s="68"/>
      <c r="F677" s="326">
        <f t="shared" ca="1" si="369"/>
        <v>0</v>
      </c>
      <c r="G677" s="326">
        <f t="shared" ca="1" si="369"/>
        <v>0</v>
      </c>
      <c r="H677" s="326">
        <f t="shared" ca="1" si="369"/>
        <v>0</v>
      </c>
      <c r="I677" s="326">
        <f t="shared" ca="1" si="369"/>
        <v>0</v>
      </c>
      <c r="J677" s="326">
        <f t="shared" ca="1" si="369"/>
        <v>0</v>
      </c>
      <c r="K677" s="326">
        <f t="shared" ca="1" si="369"/>
        <v>0</v>
      </c>
      <c r="L677" s="326">
        <f t="shared" ca="1" si="369"/>
        <v>0</v>
      </c>
      <c r="M677" s="326">
        <f t="shared" ca="1" si="369"/>
        <v>0</v>
      </c>
      <c r="N677" s="326">
        <f t="shared" ref="N677:O682" ca="1" si="370">F677-J677</f>
        <v>0</v>
      </c>
      <c r="O677" s="326">
        <f t="shared" ca="1" si="370"/>
        <v>0</v>
      </c>
    </row>
    <row r="678" spans="2:15" hidden="1" x14ac:dyDescent="0.25">
      <c r="B678" s="333"/>
      <c r="C678" s="336" t="s">
        <v>751</v>
      </c>
      <c r="D678" s="335"/>
      <c r="E678" s="68"/>
      <c r="F678" s="326">
        <f t="shared" ca="1" si="369"/>
        <v>0</v>
      </c>
      <c r="G678" s="326">
        <f t="shared" ca="1" si="369"/>
        <v>0</v>
      </c>
      <c r="H678" s="326">
        <f t="shared" ca="1" si="369"/>
        <v>0</v>
      </c>
      <c r="I678" s="326">
        <f t="shared" ca="1" si="369"/>
        <v>0</v>
      </c>
      <c r="J678" s="326">
        <f t="shared" ca="1" si="369"/>
        <v>0</v>
      </c>
      <c r="K678" s="326">
        <f t="shared" ca="1" si="369"/>
        <v>0</v>
      </c>
      <c r="L678" s="326">
        <f t="shared" ca="1" si="369"/>
        <v>0</v>
      </c>
      <c r="M678" s="326">
        <f t="shared" ca="1" si="369"/>
        <v>0</v>
      </c>
      <c r="N678" s="326">
        <f t="shared" ca="1" si="370"/>
        <v>0</v>
      </c>
      <c r="O678" s="326">
        <f t="shared" ca="1" si="370"/>
        <v>0</v>
      </c>
    </row>
    <row r="679" spans="2:15" hidden="1" x14ac:dyDescent="0.25">
      <c r="B679" s="333"/>
      <c r="C679" s="336" t="s">
        <v>752</v>
      </c>
      <c r="D679" s="335"/>
      <c r="E679" s="68"/>
      <c r="F679" s="326">
        <f t="shared" ca="1" si="369"/>
        <v>0</v>
      </c>
      <c r="G679" s="326">
        <f t="shared" ca="1" si="369"/>
        <v>0</v>
      </c>
      <c r="H679" s="326">
        <f t="shared" ca="1" si="369"/>
        <v>0</v>
      </c>
      <c r="I679" s="326">
        <f t="shared" ca="1" si="369"/>
        <v>0</v>
      </c>
      <c r="J679" s="326">
        <f t="shared" ca="1" si="369"/>
        <v>0</v>
      </c>
      <c r="K679" s="326">
        <f t="shared" ca="1" si="369"/>
        <v>0</v>
      </c>
      <c r="L679" s="326">
        <f t="shared" ca="1" si="369"/>
        <v>0</v>
      </c>
      <c r="M679" s="326">
        <f t="shared" ca="1" si="369"/>
        <v>0</v>
      </c>
      <c r="N679" s="326">
        <f t="shared" ca="1" si="370"/>
        <v>0</v>
      </c>
      <c r="O679" s="326">
        <f t="shared" ca="1" si="370"/>
        <v>0</v>
      </c>
    </row>
    <row r="680" spans="2:15" hidden="1" x14ac:dyDescent="0.25">
      <c r="B680" s="333">
        <v>15</v>
      </c>
      <c r="C680" s="334" t="s">
        <v>753</v>
      </c>
      <c r="D680" s="335"/>
      <c r="E680" s="68"/>
      <c r="F680" s="326">
        <f t="shared" ca="1" si="369"/>
        <v>0</v>
      </c>
      <c r="G680" s="326">
        <f t="shared" ca="1" si="369"/>
        <v>0</v>
      </c>
      <c r="H680" s="326">
        <f t="shared" ca="1" si="369"/>
        <v>0</v>
      </c>
      <c r="I680" s="326">
        <f t="shared" ca="1" si="369"/>
        <v>0</v>
      </c>
      <c r="J680" s="326">
        <f t="shared" ca="1" si="369"/>
        <v>0</v>
      </c>
      <c r="K680" s="326">
        <f t="shared" ca="1" si="369"/>
        <v>0</v>
      </c>
      <c r="L680" s="326">
        <f t="shared" ca="1" si="369"/>
        <v>0</v>
      </c>
      <c r="M680" s="326">
        <f t="shared" ca="1" si="369"/>
        <v>0</v>
      </c>
      <c r="N680" s="326">
        <f t="shared" ca="1" si="370"/>
        <v>0</v>
      </c>
      <c r="O680" s="326">
        <f t="shared" ca="1" si="370"/>
        <v>0</v>
      </c>
    </row>
    <row r="681" spans="2:15" hidden="1" x14ac:dyDescent="0.25">
      <c r="B681" s="333">
        <v>16</v>
      </c>
      <c r="C681" s="334" t="s">
        <v>754</v>
      </c>
      <c r="D681" s="324"/>
      <c r="E681" s="68"/>
      <c r="F681" s="326">
        <f t="shared" ca="1" si="369"/>
        <v>0</v>
      </c>
      <c r="G681" s="326">
        <f t="shared" ca="1" si="369"/>
        <v>0</v>
      </c>
      <c r="H681" s="326">
        <f t="shared" ca="1" si="369"/>
        <v>0</v>
      </c>
      <c r="I681" s="326">
        <f t="shared" ca="1" si="369"/>
        <v>0</v>
      </c>
      <c r="J681" s="326">
        <f t="shared" ca="1" si="369"/>
        <v>0</v>
      </c>
      <c r="K681" s="326">
        <f t="shared" ca="1" si="369"/>
        <v>0</v>
      </c>
      <c r="L681" s="326">
        <f t="shared" ca="1" si="369"/>
        <v>0</v>
      </c>
      <c r="M681" s="326">
        <f t="shared" ca="1" si="369"/>
        <v>0</v>
      </c>
      <c r="N681" s="326">
        <f t="shared" ca="1" si="370"/>
        <v>0</v>
      </c>
      <c r="O681" s="326">
        <f t="shared" ca="1" si="370"/>
        <v>0</v>
      </c>
    </row>
    <row r="682" spans="2:15" hidden="1" x14ac:dyDescent="0.25">
      <c r="B682" s="333">
        <v>17</v>
      </c>
      <c r="C682" s="334" t="s">
        <v>755</v>
      </c>
      <c r="D682" s="324"/>
      <c r="E682" s="74"/>
      <c r="F682" s="326">
        <f t="shared" ca="1" si="369"/>
        <v>0</v>
      </c>
      <c r="G682" s="326">
        <f t="shared" ca="1" si="369"/>
        <v>0</v>
      </c>
      <c r="H682" s="326">
        <f t="shared" ca="1" si="369"/>
        <v>0</v>
      </c>
      <c r="I682" s="326">
        <f t="shared" ca="1" si="369"/>
        <v>0</v>
      </c>
      <c r="J682" s="326">
        <f t="shared" ca="1" si="369"/>
        <v>0</v>
      </c>
      <c r="K682" s="326">
        <f t="shared" ca="1" si="369"/>
        <v>0</v>
      </c>
      <c r="L682" s="326">
        <f t="shared" ca="1" si="369"/>
        <v>0</v>
      </c>
      <c r="M682" s="326">
        <f t="shared" ca="1" si="369"/>
        <v>0</v>
      </c>
      <c r="N682" s="326">
        <f t="shared" ca="1" si="370"/>
        <v>0</v>
      </c>
      <c r="O682" s="326">
        <f t="shared" ca="1" si="370"/>
        <v>0</v>
      </c>
    </row>
    <row r="683" spans="2:15" ht="14.5" hidden="1" thickBot="1" x14ac:dyDescent="0.3">
      <c r="B683" s="337"/>
      <c r="C683" s="338" t="s">
        <v>90</v>
      </c>
      <c r="D683" s="338"/>
      <c r="E683" s="339"/>
      <c r="F683" s="340">
        <f ca="1">SUM(F643:F682)</f>
        <v>0</v>
      </c>
      <c r="G683" s="340">
        <f t="shared" ref="G683:O683" ca="1" si="371">SUM(G643:G682)</f>
        <v>0</v>
      </c>
      <c r="H683" s="340">
        <f t="shared" ca="1" si="371"/>
        <v>0</v>
      </c>
      <c r="I683" s="340">
        <f t="shared" ca="1" si="371"/>
        <v>0</v>
      </c>
      <c r="J683" s="340">
        <f t="shared" ca="1" si="371"/>
        <v>0</v>
      </c>
      <c r="K683" s="340">
        <f t="shared" ca="1" si="371"/>
        <v>0</v>
      </c>
      <c r="L683" s="340">
        <f t="shared" ca="1" si="371"/>
        <v>0</v>
      </c>
      <c r="M683" s="340">
        <f t="shared" ca="1" si="371"/>
        <v>0</v>
      </c>
      <c r="N683" s="340">
        <f t="shared" ca="1" si="371"/>
        <v>0</v>
      </c>
      <c r="O683" s="340">
        <f t="shared" ca="1" si="371"/>
        <v>0</v>
      </c>
    </row>
    <row r="684" spans="2:15" ht="14.5" thickBot="1" x14ac:dyDescent="0.3"/>
    <row r="685" spans="2:15" x14ac:dyDescent="0.25">
      <c r="B685" s="1094" t="s">
        <v>708</v>
      </c>
      <c r="C685" s="1095"/>
      <c r="D685" s="1095"/>
      <c r="E685" s="1095"/>
      <c r="F685" s="1095"/>
      <c r="G685" s="1095"/>
      <c r="H685" s="1095"/>
      <c r="I685" s="1095"/>
      <c r="J685" s="1095"/>
      <c r="K685" s="1095"/>
      <c r="L685" s="1095"/>
      <c r="M685" s="1095"/>
      <c r="N685" s="1095"/>
      <c r="O685" s="1096"/>
    </row>
    <row r="686" spans="2:15" x14ac:dyDescent="0.25">
      <c r="B686" s="1079" t="s">
        <v>513</v>
      </c>
      <c r="C686" s="1080" t="s">
        <v>620</v>
      </c>
      <c r="D686" s="1082" t="s">
        <v>621</v>
      </c>
      <c r="E686" s="1082" t="s">
        <v>622</v>
      </c>
      <c r="F686" s="1082" t="s">
        <v>623</v>
      </c>
      <c r="G686" s="1082"/>
      <c r="H686" s="1082"/>
      <c r="I686" s="1082"/>
      <c r="J686" s="1082" t="s">
        <v>624</v>
      </c>
      <c r="K686" s="1082"/>
      <c r="L686" s="1082"/>
      <c r="M686" s="1082"/>
      <c r="N686" s="1082" t="s">
        <v>625</v>
      </c>
      <c r="O686" s="1083"/>
    </row>
    <row r="687" spans="2:15" ht="56.5" thickBot="1" x14ac:dyDescent="0.3">
      <c r="B687" s="1097"/>
      <c r="C687" s="1098"/>
      <c r="D687" s="1099"/>
      <c r="E687" s="1099"/>
      <c r="F687" s="342" t="s">
        <v>626</v>
      </c>
      <c r="G687" s="342" t="s">
        <v>627</v>
      </c>
      <c r="H687" s="342" t="s">
        <v>628</v>
      </c>
      <c r="I687" s="342" t="s">
        <v>629</v>
      </c>
      <c r="J687" s="342" t="s">
        <v>630</v>
      </c>
      <c r="K687" s="342" t="s">
        <v>627</v>
      </c>
      <c r="L687" s="342" t="s">
        <v>631</v>
      </c>
      <c r="M687" s="342" t="s">
        <v>632</v>
      </c>
      <c r="N687" s="342" t="s">
        <v>626</v>
      </c>
      <c r="O687" s="343" t="s">
        <v>629</v>
      </c>
    </row>
    <row r="688" spans="2:15" x14ac:dyDescent="0.25">
      <c r="B688" s="322">
        <v>1</v>
      </c>
      <c r="C688" s="323" t="s">
        <v>633</v>
      </c>
      <c r="D688" s="345"/>
      <c r="E688" s="346"/>
      <c r="F688" s="326">
        <f>10%*F54</f>
        <v>0.8640000000000001</v>
      </c>
      <c r="G688" s="326">
        <f t="shared" ref="G688:M688" si="372">10%*G54</f>
        <v>2.8654474166067145</v>
      </c>
      <c r="H688" s="326">
        <f t="shared" ca="1" si="372"/>
        <v>0</v>
      </c>
      <c r="I688" s="326">
        <f t="shared" ca="1" si="372"/>
        <v>3.7294474166067149</v>
      </c>
      <c r="J688" s="326">
        <f t="shared" si="372"/>
        <v>4.8990620000015643E-4</v>
      </c>
      <c r="K688" s="326">
        <f t="shared" si="372"/>
        <v>0</v>
      </c>
      <c r="L688" s="326">
        <f t="shared" ca="1" si="372"/>
        <v>0</v>
      </c>
      <c r="M688" s="326">
        <f t="shared" ca="1" si="372"/>
        <v>4.8990620000015643E-4</v>
      </c>
      <c r="N688" s="326">
        <f>F688-J688</f>
        <v>0.86351009379999999</v>
      </c>
      <c r="O688" s="326">
        <f ca="1">I688-M688</f>
        <v>3.7289575104067145</v>
      </c>
    </row>
    <row r="689" spans="2:15" x14ac:dyDescent="0.25">
      <c r="B689" s="322">
        <v>2</v>
      </c>
      <c r="C689" s="323" t="s">
        <v>718</v>
      </c>
      <c r="D689" s="371"/>
      <c r="E689" s="372"/>
      <c r="F689" s="326">
        <f t="shared" ref="F689:M704" si="373">10%*F55</f>
        <v>0</v>
      </c>
      <c r="G689" s="326">
        <f t="shared" si="373"/>
        <v>0</v>
      </c>
      <c r="H689" s="326">
        <f t="shared" ca="1" si="373"/>
        <v>0</v>
      </c>
      <c r="I689" s="326">
        <f t="shared" ca="1" si="373"/>
        <v>0</v>
      </c>
      <c r="J689" s="326">
        <f t="shared" ca="1" si="373"/>
        <v>0</v>
      </c>
      <c r="K689" s="326">
        <f t="shared" ca="1" si="373"/>
        <v>0</v>
      </c>
      <c r="L689" s="326">
        <f t="shared" ca="1" si="373"/>
        <v>0</v>
      </c>
      <c r="M689" s="326">
        <f t="shared" ca="1" si="373"/>
        <v>0</v>
      </c>
      <c r="N689" s="326">
        <f ca="1">F689-J689</f>
        <v>0</v>
      </c>
      <c r="O689" s="326">
        <f ca="1">I689-M689</f>
        <v>0</v>
      </c>
    </row>
    <row r="690" spans="2:15" x14ac:dyDescent="0.25">
      <c r="B690" s="322">
        <v>3</v>
      </c>
      <c r="C690" s="327" t="s">
        <v>719</v>
      </c>
      <c r="D690" s="324"/>
      <c r="E690" s="68"/>
      <c r="F690" s="326">
        <f t="shared" si="373"/>
        <v>0</v>
      </c>
      <c r="G690" s="326">
        <f t="shared" si="373"/>
        <v>0</v>
      </c>
      <c r="H690" s="326">
        <f t="shared" si="373"/>
        <v>0</v>
      </c>
      <c r="I690" s="326">
        <f t="shared" si="373"/>
        <v>0</v>
      </c>
      <c r="J690" s="326">
        <f t="shared" si="373"/>
        <v>0</v>
      </c>
      <c r="K690" s="326">
        <f t="shared" si="373"/>
        <v>0</v>
      </c>
      <c r="L690" s="326">
        <f t="shared" si="373"/>
        <v>0</v>
      </c>
      <c r="M690" s="326">
        <f t="shared" si="373"/>
        <v>0</v>
      </c>
      <c r="N690" s="326"/>
      <c r="O690" s="326"/>
    </row>
    <row r="691" spans="2:15" x14ac:dyDescent="0.25">
      <c r="B691" s="322"/>
      <c r="C691" s="328" t="s">
        <v>720</v>
      </c>
      <c r="D691" s="324"/>
      <c r="E691" s="68"/>
      <c r="F691" s="326">
        <f t="shared" si="373"/>
        <v>37.422000000000004</v>
      </c>
      <c r="G691" s="326">
        <f t="shared" si="373"/>
        <v>2.6702908082216328</v>
      </c>
      <c r="H691" s="326">
        <f t="shared" ca="1" si="373"/>
        <v>0</v>
      </c>
      <c r="I691" s="326">
        <f t="shared" ca="1" si="373"/>
        <v>40.092290808221634</v>
      </c>
      <c r="J691" s="326">
        <f t="shared" si="373"/>
        <v>11.890263019700001</v>
      </c>
      <c r="K691" s="326">
        <f t="shared" si="373"/>
        <v>2.0350271810616625</v>
      </c>
      <c r="L691" s="326">
        <f t="shared" ca="1" si="373"/>
        <v>0</v>
      </c>
      <c r="M691" s="326">
        <f t="shared" ca="1" si="373"/>
        <v>13.925290200761664</v>
      </c>
      <c r="N691" s="326">
        <f t="shared" ref="N691:N694" si="374">F691-J691</f>
        <v>25.531736980300003</v>
      </c>
      <c r="O691" s="326">
        <f t="shared" ref="O691:O694" ca="1" si="375">I691-M691</f>
        <v>26.167000607459968</v>
      </c>
    </row>
    <row r="692" spans="2:15" x14ac:dyDescent="0.25">
      <c r="B692" s="322"/>
      <c r="C692" s="328" t="s">
        <v>721</v>
      </c>
      <c r="D692" s="324"/>
      <c r="E692" s="68"/>
      <c r="F692" s="326">
        <f t="shared" ca="1" si="373"/>
        <v>0</v>
      </c>
      <c r="G692" s="326">
        <f t="shared" ca="1" si="373"/>
        <v>0</v>
      </c>
      <c r="H692" s="326">
        <f t="shared" ca="1" si="373"/>
        <v>0</v>
      </c>
      <c r="I692" s="326">
        <f t="shared" ca="1" si="373"/>
        <v>0</v>
      </c>
      <c r="J692" s="326">
        <f t="shared" ca="1" si="373"/>
        <v>0</v>
      </c>
      <c r="K692" s="326">
        <f t="shared" ca="1" si="373"/>
        <v>0</v>
      </c>
      <c r="L692" s="326">
        <f t="shared" ca="1" si="373"/>
        <v>0</v>
      </c>
      <c r="M692" s="326">
        <f t="shared" ca="1" si="373"/>
        <v>0</v>
      </c>
      <c r="N692" s="326">
        <f t="shared" ca="1" si="374"/>
        <v>0</v>
      </c>
      <c r="O692" s="326">
        <f t="shared" ca="1" si="375"/>
        <v>0</v>
      </c>
    </row>
    <row r="693" spans="2:15" x14ac:dyDescent="0.25">
      <c r="B693" s="322"/>
      <c r="C693" s="328" t="s">
        <v>722</v>
      </c>
      <c r="D693" s="324"/>
      <c r="E693" s="68"/>
      <c r="F693" s="326">
        <f t="shared" ca="1" si="373"/>
        <v>0</v>
      </c>
      <c r="G693" s="326">
        <f t="shared" ca="1" si="373"/>
        <v>0</v>
      </c>
      <c r="H693" s="326">
        <f t="shared" ca="1" si="373"/>
        <v>0</v>
      </c>
      <c r="I693" s="326">
        <f t="shared" ca="1" si="373"/>
        <v>0</v>
      </c>
      <c r="J693" s="326">
        <f t="shared" ca="1" si="373"/>
        <v>0</v>
      </c>
      <c r="K693" s="326">
        <f t="shared" ca="1" si="373"/>
        <v>0</v>
      </c>
      <c r="L693" s="326">
        <f t="shared" ca="1" si="373"/>
        <v>0</v>
      </c>
      <c r="M693" s="326">
        <f t="shared" ca="1" si="373"/>
        <v>0</v>
      </c>
      <c r="N693" s="326">
        <f t="shared" ca="1" si="374"/>
        <v>0</v>
      </c>
      <c r="O693" s="326">
        <f t="shared" ca="1" si="375"/>
        <v>0</v>
      </c>
    </row>
    <row r="694" spans="2:15" x14ac:dyDescent="0.25">
      <c r="B694" s="322"/>
      <c r="C694" s="328" t="s">
        <v>723</v>
      </c>
      <c r="D694" s="324"/>
      <c r="E694" s="68"/>
      <c r="F694" s="326">
        <f t="shared" si="373"/>
        <v>22.108000000000004</v>
      </c>
      <c r="G694" s="326">
        <f t="shared" si="373"/>
        <v>0</v>
      </c>
      <c r="H694" s="326">
        <f t="shared" ca="1" si="373"/>
        <v>0</v>
      </c>
      <c r="I694" s="326">
        <f t="shared" ca="1" si="373"/>
        <v>22.108000000000004</v>
      </c>
      <c r="J694" s="326">
        <f t="shared" si="373"/>
        <v>4.441344508100002</v>
      </c>
      <c r="K694" s="326">
        <f t="shared" si="373"/>
        <v>0</v>
      </c>
      <c r="L694" s="326">
        <f t="shared" ca="1" si="373"/>
        <v>0</v>
      </c>
      <c r="M694" s="326">
        <f t="shared" ca="1" si="373"/>
        <v>4.441344508100002</v>
      </c>
      <c r="N694" s="326">
        <f t="shared" si="374"/>
        <v>17.666655491900002</v>
      </c>
      <c r="O694" s="326">
        <f t="shared" ca="1" si="375"/>
        <v>17.666655491900002</v>
      </c>
    </row>
    <row r="695" spans="2:15" x14ac:dyDescent="0.25">
      <c r="B695" s="322">
        <v>4</v>
      </c>
      <c r="C695" s="323" t="s">
        <v>724</v>
      </c>
      <c r="D695" s="324"/>
      <c r="E695" s="68"/>
      <c r="F695" s="326">
        <f t="shared" si="373"/>
        <v>0</v>
      </c>
      <c r="G695" s="326">
        <f t="shared" si="373"/>
        <v>0</v>
      </c>
      <c r="H695" s="326">
        <f t="shared" si="373"/>
        <v>0</v>
      </c>
      <c r="I695" s="326">
        <f t="shared" si="373"/>
        <v>0</v>
      </c>
      <c r="J695" s="326">
        <f t="shared" si="373"/>
        <v>0</v>
      </c>
      <c r="K695" s="326">
        <f t="shared" si="373"/>
        <v>0</v>
      </c>
      <c r="L695" s="326">
        <f t="shared" si="373"/>
        <v>0</v>
      </c>
      <c r="M695" s="326">
        <f t="shared" si="373"/>
        <v>0</v>
      </c>
      <c r="N695" s="326"/>
      <c r="O695" s="326"/>
    </row>
    <row r="696" spans="2:15" x14ac:dyDescent="0.25">
      <c r="B696" s="322"/>
      <c r="C696" s="329" t="s">
        <v>725</v>
      </c>
      <c r="D696" s="324"/>
      <c r="E696" s="68"/>
      <c r="F696" s="326">
        <f t="shared" si="373"/>
        <v>898.68799999999999</v>
      </c>
      <c r="G696" s="326">
        <f t="shared" si="373"/>
        <v>63.816624988484683</v>
      </c>
      <c r="H696" s="326">
        <f t="shared" ca="1" si="373"/>
        <v>0</v>
      </c>
      <c r="I696" s="326">
        <f t="shared" ca="1" si="373"/>
        <v>962.50462498848469</v>
      </c>
      <c r="J696" s="326">
        <f t="shared" si="373"/>
        <v>473.53324336609995</v>
      </c>
      <c r="K696" s="326">
        <f t="shared" si="373"/>
        <v>37.933432689432543</v>
      </c>
      <c r="L696" s="326">
        <f t="shared" ca="1" si="373"/>
        <v>0</v>
      </c>
      <c r="M696" s="326">
        <f t="shared" ca="1" si="373"/>
        <v>511.4666760555325</v>
      </c>
      <c r="N696" s="326">
        <f t="shared" ref="N696:N699" si="376">F696-J696</f>
        <v>425.15475663390004</v>
      </c>
      <c r="O696" s="326">
        <f t="shared" ref="O696:O699" ca="1" si="377">I696-M696</f>
        <v>451.03794893295219</v>
      </c>
    </row>
    <row r="697" spans="2:15" x14ac:dyDescent="0.25">
      <c r="B697" s="322"/>
      <c r="C697" s="323" t="s">
        <v>726</v>
      </c>
      <c r="D697" s="324"/>
      <c r="E697" s="68"/>
      <c r="F697" s="326">
        <f t="shared" si="373"/>
        <v>0</v>
      </c>
      <c r="G697" s="326">
        <f t="shared" si="373"/>
        <v>0</v>
      </c>
      <c r="H697" s="326">
        <f t="shared" si="373"/>
        <v>0</v>
      </c>
      <c r="I697" s="326">
        <f t="shared" si="373"/>
        <v>0</v>
      </c>
      <c r="J697" s="326">
        <f t="shared" si="373"/>
        <v>0</v>
      </c>
      <c r="K697" s="326">
        <f t="shared" si="373"/>
        <v>0</v>
      </c>
      <c r="L697" s="326">
        <f t="shared" si="373"/>
        <v>0</v>
      </c>
      <c r="M697" s="326">
        <f t="shared" si="373"/>
        <v>0</v>
      </c>
      <c r="N697" s="326"/>
      <c r="O697" s="326"/>
    </row>
    <row r="698" spans="2:15" x14ac:dyDescent="0.25">
      <c r="B698" s="322"/>
      <c r="C698" s="329" t="s">
        <v>727</v>
      </c>
      <c r="D698" s="324"/>
      <c r="E698" s="68"/>
      <c r="F698" s="326">
        <f t="shared" ca="1" si="373"/>
        <v>0</v>
      </c>
      <c r="G698" s="326">
        <f t="shared" ca="1" si="373"/>
        <v>0</v>
      </c>
      <c r="H698" s="326">
        <f t="shared" ca="1" si="373"/>
        <v>0</v>
      </c>
      <c r="I698" s="326">
        <f t="shared" ca="1" si="373"/>
        <v>0</v>
      </c>
      <c r="J698" s="326">
        <f t="shared" ca="1" si="373"/>
        <v>0</v>
      </c>
      <c r="K698" s="326">
        <f t="shared" ca="1" si="373"/>
        <v>0</v>
      </c>
      <c r="L698" s="326">
        <f t="shared" ca="1" si="373"/>
        <v>0</v>
      </c>
      <c r="M698" s="326">
        <f t="shared" ca="1" si="373"/>
        <v>0</v>
      </c>
      <c r="N698" s="326">
        <f t="shared" ca="1" si="376"/>
        <v>0</v>
      </c>
      <c r="O698" s="326">
        <f t="shared" ca="1" si="377"/>
        <v>0</v>
      </c>
    </row>
    <row r="699" spans="2:15" x14ac:dyDescent="0.25">
      <c r="B699" s="322"/>
      <c r="C699" s="329" t="s">
        <v>728</v>
      </c>
      <c r="D699" s="324"/>
      <c r="E699" s="68"/>
      <c r="F699" s="326">
        <f t="shared" ca="1" si="373"/>
        <v>0</v>
      </c>
      <c r="G699" s="326">
        <f t="shared" ca="1" si="373"/>
        <v>0</v>
      </c>
      <c r="H699" s="326">
        <f t="shared" ca="1" si="373"/>
        <v>0</v>
      </c>
      <c r="I699" s="326">
        <f t="shared" ca="1" si="373"/>
        <v>0</v>
      </c>
      <c r="J699" s="326">
        <f t="shared" ca="1" si="373"/>
        <v>0</v>
      </c>
      <c r="K699" s="326">
        <f t="shared" ca="1" si="373"/>
        <v>0</v>
      </c>
      <c r="L699" s="326">
        <f t="shared" ca="1" si="373"/>
        <v>0</v>
      </c>
      <c r="M699" s="326">
        <f t="shared" ca="1" si="373"/>
        <v>0</v>
      </c>
      <c r="N699" s="326">
        <f t="shared" ca="1" si="376"/>
        <v>0</v>
      </c>
      <c r="O699" s="326">
        <f t="shared" ca="1" si="377"/>
        <v>0</v>
      </c>
    </row>
    <row r="700" spans="2:15" x14ac:dyDescent="0.25">
      <c r="B700" s="322">
        <v>5</v>
      </c>
      <c r="C700" s="323" t="s">
        <v>729</v>
      </c>
      <c r="D700" s="324"/>
      <c r="E700" s="68"/>
      <c r="F700" s="326">
        <f t="shared" si="373"/>
        <v>0</v>
      </c>
      <c r="G700" s="326">
        <f t="shared" si="373"/>
        <v>0</v>
      </c>
      <c r="H700" s="326">
        <f t="shared" si="373"/>
        <v>0</v>
      </c>
      <c r="I700" s="326">
        <f t="shared" si="373"/>
        <v>0</v>
      </c>
      <c r="J700" s="326">
        <f t="shared" si="373"/>
        <v>0</v>
      </c>
      <c r="K700" s="326">
        <f t="shared" si="373"/>
        <v>0</v>
      </c>
      <c r="L700" s="326">
        <f t="shared" si="373"/>
        <v>0</v>
      </c>
      <c r="M700" s="326">
        <f t="shared" si="373"/>
        <v>0</v>
      </c>
      <c r="N700" s="326"/>
      <c r="O700" s="326"/>
    </row>
    <row r="701" spans="2:15" x14ac:dyDescent="0.25">
      <c r="B701" s="322"/>
      <c r="C701" s="329" t="s">
        <v>730</v>
      </c>
      <c r="D701" s="324"/>
      <c r="E701" s="68"/>
      <c r="F701" s="326">
        <f t="shared" ca="1" si="373"/>
        <v>0</v>
      </c>
      <c r="G701" s="326">
        <f t="shared" ca="1" si="373"/>
        <v>0</v>
      </c>
      <c r="H701" s="326">
        <f t="shared" ca="1" si="373"/>
        <v>0</v>
      </c>
      <c r="I701" s="326">
        <f t="shared" ca="1" si="373"/>
        <v>0</v>
      </c>
      <c r="J701" s="326">
        <f t="shared" ca="1" si="373"/>
        <v>0</v>
      </c>
      <c r="K701" s="326">
        <f t="shared" ca="1" si="373"/>
        <v>0</v>
      </c>
      <c r="L701" s="326">
        <f t="shared" ca="1" si="373"/>
        <v>0</v>
      </c>
      <c r="M701" s="326">
        <f t="shared" ca="1" si="373"/>
        <v>0</v>
      </c>
      <c r="N701" s="326">
        <f t="shared" ref="N701:N706" ca="1" si="378">F701-J701</f>
        <v>0</v>
      </c>
      <c r="O701" s="326">
        <f t="shared" ref="O701:O706" ca="1" si="379">I701-M701</f>
        <v>0</v>
      </c>
    </row>
    <row r="702" spans="2:15" x14ac:dyDescent="0.25">
      <c r="B702" s="322"/>
      <c r="C702" s="329" t="s">
        <v>731</v>
      </c>
      <c r="D702" s="324"/>
      <c r="E702" s="68"/>
      <c r="F702" s="326">
        <f t="shared" ca="1" si="373"/>
        <v>0</v>
      </c>
      <c r="G702" s="326">
        <f t="shared" ca="1" si="373"/>
        <v>0</v>
      </c>
      <c r="H702" s="326">
        <f t="shared" ca="1" si="373"/>
        <v>0</v>
      </c>
      <c r="I702" s="326">
        <f t="shared" ca="1" si="373"/>
        <v>0</v>
      </c>
      <c r="J702" s="326">
        <f t="shared" ca="1" si="373"/>
        <v>0</v>
      </c>
      <c r="K702" s="326">
        <f t="shared" ca="1" si="373"/>
        <v>0</v>
      </c>
      <c r="L702" s="326">
        <f t="shared" ca="1" si="373"/>
        <v>0</v>
      </c>
      <c r="M702" s="326">
        <f t="shared" ca="1" si="373"/>
        <v>0</v>
      </c>
      <c r="N702" s="326">
        <f t="shared" ca="1" si="378"/>
        <v>0</v>
      </c>
      <c r="O702" s="326">
        <f t="shared" ca="1" si="379"/>
        <v>0</v>
      </c>
    </row>
    <row r="703" spans="2:15" x14ac:dyDescent="0.25">
      <c r="B703" s="322"/>
      <c r="C703" s="329" t="s">
        <v>732</v>
      </c>
      <c r="D703" s="324"/>
      <c r="E703" s="68"/>
      <c r="F703" s="326">
        <f t="shared" ca="1" si="373"/>
        <v>0</v>
      </c>
      <c r="G703" s="326">
        <f t="shared" ca="1" si="373"/>
        <v>0</v>
      </c>
      <c r="H703" s="326">
        <f t="shared" ca="1" si="373"/>
        <v>0</v>
      </c>
      <c r="I703" s="326">
        <f t="shared" ca="1" si="373"/>
        <v>0</v>
      </c>
      <c r="J703" s="326">
        <f t="shared" ca="1" si="373"/>
        <v>0</v>
      </c>
      <c r="K703" s="326">
        <f t="shared" ca="1" si="373"/>
        <v>0</v>
      </c>
      <c r="L703" s="326">
        <f t="shared" ca="1" si="373"/>
        <v>0</v>
      </c>
      <c r="M703" s="326">
        <f t="shared" ca="1" si="373"/>
        <v>0</v>
      </c>
      <c r="N703" s="326">
        <f t="shared" ca="1" si="378"/>
        <v>0</v>
      </c>
      <c r="O703" s="326">
        <f t="shared" ca="1" si="379"/>
        <v>0</v>
      </c>
    </row>
    <row r="704" spans="2:15" x14ac:dyDescent="0.25">
      <c r="B704" s="322"/>
      <c r="C704" s="329" t="s">
        <v>733</v>
      </c>
      <c r="D704" s="324"/>
      <c r="E704" s="68"/>
      <c r="F704" s="326">
        <f t="shared" ca="1" si="373"/>
        <v>0</v>
      </c>
      <c r="G704" s="326">
        <f t="shared" ca="1" si="373"/>
        <v>0</v>
      </c>
      <c r="H704" s="326">
        <f t="shared" ca="1" si="373"/>
        <v>0</v>
      </c>
      <c r="I704" s="326">
        <f t="shared" ca="1" si="373"/>
        <v>0</v>
      </c>
      <c r="J704" s="326">
        <f t="shared" ca="1" si="373"/>
        <v>0</v>
      </c>
      <c r="K704" s="326">
        <f t="shared" ca="1" si="373"/>
        <v>0</v>
      </c>
      <c r="L704" s="326">
        <f t="shared" ca="1" si="373"/>
        <v>0</v>
      </c>
      <c r="M704" s="326">
        <f t="shared" ca="1" si="373"/>
        <v>0</v>
      </c>
      <c r="N704" s="326">
        <f t="shared" ca="1" si="378"/>
        <v>0</v>
      </c>
      <c r="O704" s="326">
        <f t="shared" ca="1" si="379"/>
        <v>0</v>
      </c>
    </row>
    <row r="705" spans="2:15" x14ac:dyDescent="0.25">
      <c r="B705" s="322">
        <v>6</v>
      </c>
      <c r="C705" s="323" t="s">
        <v>734</v>
      </c>
      <c r="D705" s="324"/>
      <c r="E705" s="68"/>
      <c r="F705" s="326">
        <f t="shared" ref="F705:M720" ca="1" si="380">10%*F71</f>
        <v>0</v>
      </c>
      <c r="G705" s="326">
        <f t="shared" ca="1" si="380"/>
        <v>0</v>
      </c>
      <c r="H705" s="326">
        <f t="shared" ca="1" si="380"/>
        <v>0</v>
      </c>
      <c r="I705" s="326">
        <f t="shared" ca="1" si="380"/>
        <v>0</v>
      </c>
      <c r="J705" s="326">
        <f t="shared" ca="1" si="380"/>
        <v>0</v>
      </c>
      <c r="K705" s="326">
        <f t="shared" ca="1" si="380"/>
        <v>0</v>
      </c>
      <c r="L705" s="326">
        <f t="shared" ca="1" si="380"/>
        <v>0</v>
      </c>
      <c r="M705" s="326">
        <f t="shared" ca="1" si="380"/>
        <v>0</v>
      </c>
      <c r="N705" s="326">
        <f t="shared" ca="1" si="378"/>
        <v>0</v>
      </c>
      <c r="O705" s="326">
        <f t="shared" ca="1" si="379"/>
        <v>0</v>
      </c>
    </row>
    <row r="706" spans="2:15" x14ac:dyDescent="0.25">
      <c r="B706" s="322">
        <v>7</v>
      </c>
      <c r="C706" s="323" t="s">
        <v>735</v>
      </c>
      <c r="D706" s="324"/>
      <c r="E706" s="68"/>
      <c r="F706" s="326">
        <f t="shared" ca="1" si="380"/>
        <v>0</v>
      </c>
      <c r="G706" s="326">
        <f t="shared" ca="1" si="380"/>
        <v>0</v>
      </c>
      <c r="H706" s="326">
        <f t="shared" ca="1" si="380"/>
        <v>0</v>
      </c>
      <c r="I706" s="326">
        <f t="shared" ca="1" si="380"/>
        <v>0</v>
      </c>
      <c r="J706" s="326">
        <f t="shared" ca="1" si="380"/>
        <v>0</v>
      </c>
      <c r="K706" s="326">
        <f t="shared" ca="1" si="380"/>
        <v>0</v>
      </c>
      <c r="L706" s="326">
        <f t="shared" ca="1" si="380"/>
        <v>0</v>
      </c>
      <c r="M706" s="326">
        <f t="shared" ca="1" si="380"/>
        <v>0</v>
      </c>
      <c r="N706" s="326">
        <f t="shared" ca="1" si="378"/>
        <v>0</v>
      </c>
      <c r="O706" s="326">
        <f t="shared" ca="1" si="379"/>
        <v>0</v>
      </c>
    </row>
    <row r="707" spans="2:15" x14ac:dyDescent="0.25">
      <c r="B707" s="322">
        <v>8</v>
      </c>
      <c r="C707" s="323" t="s">
        <v>736</v>
      </c>
      <c r="D707" s="324"/>
      <c r="E707" s="68"/>
      <c r="F707" s="326">
        <f t="shared" si="380"/>
        <v>0</v>
      </c>
      <c r="G707" s="326">
        <f t="shared" si="380"/>
        <v>0</v>
      </c>
      <c r="H707" s="326">
        <f t="shared" si="380"/>
        <v>0</v>
      </c>
      <c r="I707" s="326">
        <f t="shared" si="380"/>
        <v>0</v>
      </c>
      <c r="J707" s="326">
        <f t="shared" si="380"/>
        <v>0</v>
      </c>
      <c r="K707" s="326">
        <f t="shared" si="380"/>
        <v>0</v>
      </c>
      <c r="L707" s="326">
        <f t="shared" si="380"/>
        <v>0</v>
      </c>
      <c r="M707" s="326">
        <f t="shared" si="380"/>
        <v>0</v>
      </c>
      <c r="N707" s="326"/>
      <c r="O707" s="326"/>
    </row>
    <row r="708" spans="2:15" x14ac:dyDescent="0.25">
      <c r="B708" s="322"/>
      <c r="C708" s="329" t="s">
        <v>737</v>
      </c>
      <c r="D708" s="324"/>
      <c r="E708" s="68"/>
      <c r="F708" s="326">
        <f t="shared" si="380"/>
        <v>868.00900000000001</v>
      </c>
      <c r="G708" s="326">
        <f t="shared" si="380"/>
        <v>71.995173868515934</v>
      </c>
      <c r="H708" s="326">
        <f t="shared" ca="1" si="380"/>
        <v>0</v>
      </c>
      <c r="I708" s="326">
        <f t="shared" ca="1" si="380"/>
        <v>940.00417386851586</v>
      </c>
      <c r="J708" s="326">
        <f t="shared" si="380"/>
        <v>412.62260808900004</v>
      </c>
      <c r="K708" s="326">
        <f t="shared" si="380"/>
        <v>37.795223145564918</v>
      </c>
      <c r="L708" s="326">
        <f t="shared" ca="1" si="380"/>
        <v>0</v>
      </c>
      <c r="M708" s="326">
        <f t="shared" ca="1" si="380"/>
        <v>450.41783123456491</v>
      </c>
      <c r="N708" s="326">
        <f t="shared" ref="N708:O712" si="381">F708-J708</f>
        <v>455.38639191099998</v>
      </c>
      <c r="O708" s="326">
        <f t="shared" ref="O708:O710" ca="1" si="382">I708-M708</f>
        <v>489.58634263395095</v>
      </c>
    </row>
    <row r="709" spans="2:15" x14ac:dyDescent="0.25">
      <c r="B709" s="322"/>
      <c r="C709" s="329" t="s">
        <v>756</v>
      </c>
      <c r="D709" s="324"/>
      <c r="E709" s="68"/>
      <c r="F709" s="326">
        <f t="shared" ca="1" si="380"/>
        <v>0</v>
      </c>
      <c r="G709" s="326">
        <f t="shared" ca="1" si="380"/>
        <v>0</v>
      </c>
      <c r="H709" s="326">
        <f t="shared" ca="1" si="380"/>
        <v>0</v>
      </c>
      <c r="I709" s="326">
        <f t="shared" ca="1" si="380"/>
        <v>0</v>
      </c>
      <c r="J709" s="326">
        <f t="shared" ca="1" si="380"/>
        <v>0</v>
      </c>
      <c r="K709" s="326">
        <f t="shared" ca="1" si="380"/>
        <v>0</v>
      </c>
      <c r="L709" s="326">
        <f t="shared" ca="1" si="380"/>
        <v>0</v>
      </c>
      <c r="M709" s="326">
        <f t="shared" ca="1" si="380"/>
        <v>0</v>
      </c>
      <c r="N709" s="326">
        <f t="shared" ca="1" si="381"/>
        <v>0</v>
      </c>
      <c r="O709" s="326">
        <f t="shared" ca="1" si="382"/>
        <v>0</v>
      </c>
    </row>
    <row r="710" spans="2:15" ht="28" x14ac:dyDescent="0.25">
      <c r="B710" s="331">
        <v>9</v>
      </c>
      <c r="C710" s="332" t="s">
        <v>739</v>
      </c>
      <c r="D710" s="324"/>
      <c r="E710" s="68"/>
      <c r="F710" s="326">
        <f t="shared" ca="1" si="380"/>
        <v>0</v>
      </c>
      <c r="G710" s="326">
        <f t="shared" ca="1" si="380"/>
        <v>0</v>
      </c>
      <c r="H710" s="326">
        <f t="shared" ca="1" si="380"/>
        <v>0</v>
      </c>
      <c r="I710" s="326">
        <f t="shared" ca="1" si="380"/>
        <v>0</v>
      </c>
      <c r="J710" s="326">
        <f t="shared" ca="1" si="380"/>
        <v>0</v>
      </c>
      <c r="K710" s="326">
        <f t="shared" ca="1" si="380"/>
        <v>0</v>
      </c>
      <c r="L710" s="326">
        <f t="shared" ca="1" si="380"/>
        <v>0</v>
      </c>
      <c r="M710" s="326">
        <f t="shared" ca="1" si="380"/>
        <v>0</v>
      </c>
      <c r="N710" s="326">
        <f t="shared" ca="1" si="381"/>
        <v>0</v>
      </c>
      <c r="O710" s="326">
        <f t="shared" ca="1" si="382"/>
        <v>0</v>
      </c>
    </row>
    <row r="711" spans="2:15" x14ac:dyDescent="0.25">
      <c r="B711" s="333">
        <v>10</v>
      </c>
      <c r="C711" s="334" t="s">
        <v>740</v>
      </c>
      <c r="D711" s="335"/>
      <c r="E711" s="68"/>
      <c r="F711" s="326">
        <f t="shared" si="380"/>
        <v>182.732</v>
      </c>
      <c r="G711" s="326">
        <f t="shared" si="380"/>
        <v>110.40508964105969</v>
      </c>
      <c r="H711" s="326">
        <f t="shared" ca="1" si="380"/>
        <v>0</v>
      </c>
      <c r="I711" s="326">
        <f t="shared" ca="1" si="380"/>
        <v>293.13708964105967</v>
      </c>
      <c r="J711" s="326">
        <f t="shared" si="380"/>
        <v>115.2021040442</v>
      </c>
      <c r="K711" s="326">
        <f t="shared" si="380"/>
        <v>8.8095292868062725</v>
      </c>
      <c r="L711" s="326">
        <f t="shared" ca="1" si="380"/>
        <v>0</v>
      </c>
      <c r="M711" s="326">
        <f t="shared" ca="1" si="380"/>
        <v>124.01163333100627</v>
      </c>
      <c r="N711" s="326">
        <f t="shared" si="381"/>
        <v>67.529895955800001</v>
      </c>
      <c r="O711" s="326">
        <f t="shared" si="381"/>
        <v>101.59556035425342</v>
      </c>
    </row>
    <row r="712" spans="2:15" x14ac:dyDescent="0.25">
      <c r="B712" s="333">
        <v>11</v>
      </c>
      <c r="C712" s="334" t="s">
        <v>741</v>
      </c>
      <c r="D712" s="335"/>
      <c r="E712" s="68"/>
      <c r="F712" s="326">
        <f t="shared" si="380"/>
        <v>0.70800000000000007</v>
      </c>
      <c r="G712" s="326">
        <f t="shared" ca="1" si="380"/>
        <v>0</v>
      </c>
      <c r="H712" s="326">
        <f t="shared" ca="1" si="380"/>
        <v>0</v>
      </c>
      <c r="I712" s="326">
        <f t="shared" ca="1" si="380"/>
        <v>0.70800000000000007</v>
      </c>
      <c r="J712" s="326">
        <f t="shared" si="380"/>
        <v>0.6372199932</v>
      </c>
      <c r="K712" s="326">
        <f t="shared" si="380"/>
        <v>2E-3</v>
      </c>
      <c r="L712" s="326">
        <f t="shared" ca="1" si="380"/>
        <v>0</v>
      </c>
      <c r="M712" s="326">
        <f t="shared" ca="1" si="380"/>
        <v>0.6392199932</v>
      </c>
      <c r="N712" s="326">
        <f t="shared" si="381"/>
        <v>7.0780006800000073E-2</v>
      </c>
      <c r="O712" s="326">
        <f t="shared" ca="1" si="381"/>
        <v>-2E-3</v>
      </c>
    </row>
    <row r="713" spans="2:15" x14ac:dyDescent="0.25">
      <c r="B713" s="333">
        <v>12</v>
      </c>
      <c r="C713" s="334" t="s">
        <v>742</v>
      </c>
      <c r="D713" s="335"/>
      <c r="E713" s="68"/>
      <c r="F713" s="326">
        <f t="shared" si="380"/>
        <v>0</v>
      </c>
      <c r="G713" s="326">
        <f t="shared" si="380"/>
        <v>0</v>
      </c>
      <c r="H713" s="326">
        <f t="shared" si="380"/>
        <v>0</v>
      </c>
      <c r="I713" s="326">
        <f t="shared" si="380"/>
        <v>0</v>
      </c>
      <c r="J713" s="326">
        <f t="shared" si="380"/>
        <v>0</v>
      </c>
      <c r="K713" s="326">
        <f t="shared" si="380"/>
        <v>0</v>
      </c>
      <c r="L713" s="326">
        <f t="shared" si="380"/>
        <v>0</v>
      </c>
      <c r="M713" s="326">
        <f t="shared" si="380"/>
        <v>0</v>
      </c>
      <c r="N713" s="326"/>
      <c r="O713" s="326"/>
    </row>
    <row r="714" spans="2:15" x14ac:dyDescent="0.25">
      <c r="B714" s="333"/>
      <c r="C714" s="336" t="s">
        <v>743</v>
      </c>
      <c r="D714" s="335"/>
      <c r="E714" s="68"/>
      <c r="F714" s="326">
        <f t="shared" si="380"/>
        <v>0.26</v>
      </c>
      <c r="G714" s="326">
        <f t="shared" ca="1" si="380"/>
        <v>0</v>
      </c>
      <c r="H714" s="326">
        <f t="shared" ca="1" si="380"/>
        <v>0</v>
      </c>
      <c r="I714" s="326">
        <f t="shared" ca="1" si="380"/>
        <v>0.26</v>
      </c>
      <c r="J714" s="326">
        <f t="shared" si="380"/>
        <v>0.17016441320000003</v>
      </c>
      <c r="K714" s="326">
        <f t="shared" ca="1" si="380"/>
        <v>0</v>
      </c>
      <c r="L714" s="326">
        <f t="shared" ca="1" si="380"/>
        <v>0</v>
      </c>
      <c r="M714" s="326">
        <f t="shared" ca="1" si="380"/>
        <v>0.17016441320000003</v>
      </c>
      <c r="N714" s="326">
        <f t="shared" ref="N714:O715" si="383">F714-J714</f>
        <v>8.9835586799999978E-2</v>
      </c>
      <c r="O714" s="326">
        <f t="shared" ca="1" si="383"/>
        <v>0</v>
      </c>
    </row>
    <row r="715" spans="2:15" x14ac:dyDescent="0.25">
      <c r="B715" s="333"/>
      <c r="C715" s="336" t="s">
        <v>744</v>
      </c>
      <c r="D715" s="335"/>
      <c r="E715" s="68"/>
      <c r="F715" s="326">
        <f t="shared" ca="1" si="380"/>
        <v>0</v>
      </c>
      <c r="G715" s="326">
        <f t="shared" ca="1" si="380"/>
        <v>0</v>
      </c>
      <c r="H715" s="326">
        <f t="shared" ca="1" si="380"/>
        <v>0</v>
      </c>
      <c r="I715" s="326">
        <f t="shared" ca="1" si="380"/>
        <v>0</v>
      </c>
      <c r="J715" s="326">
        <f t="shared" ca="1" si="380"/>
        <v>0</v>
      </c>
      <c r="K715" s="326">
        <f t="shared" ca="1" si="380"/>
        <v>0</v>
      </c>
      <c r="L715" s="326">
        <f t="shared" ca="1" si="380"/>
        <v>0</v>
      </c>
      <c r="M715" s="326">
        <f t="shared" ca="1" si="380"/>
        <v>0</v>
      </c>
      <c r="N715" s="326">
        <f t="shared" ca="1" si="383"/>
        <v>0</v>
      </c>
      <c r="O715" s="326">
        <f t="shared" ca="1" si="383"/>
        <v>0</v>
      </c>
    </row>
    <row r="716" spans="2:15" x14ac:dyDescent="0.25">
      <c r="B716" s="333">
        <v>13</v>
      </c>
      <c r="C716" s="336"/>
      <c r="D716" s="335"/>
      <c r="E716" s="68"/>
      <c r="F716" s="326">
        <f t="shared" si="380"/>
        <v>0</v>
      </c>
      <c r="G716" s="326">
        <f t="shared" si="380"/>
        <v>0</v>
      </c>
      <c r="H716" s="326">
        <f t="shared" si="380"/>
        <v>0</v>
      </c>
      <c r="I716" s="326">
        <f t="shared" si="380"/>
        <v>0</v>
      </c>
      <c r="J716" s="326">
        <f t="shared" si="380"/>
        <v>0</v>
      </c>
      <c r="K716" s="326">
        <f t="shared" si="380"/>
        <v>0</v>
      </c>
      <c r="L716" s="326">
        <f t="shared" si="380"/>
        <v>0</v>
      </c>
      <c r="M716" s="326">
        <f t="shared" si="380"/>
        <v>0</v>
      </c>
      <c r="N716" s="326"/>
      <c r="O716" s="326"/>
    </row>
    <row r="717" spans="2:15" x14ac:dyDescent="0.25">
      <c r="B717" s="333"/>
      <c r="C717" s="336" t="s">
        <v>745</v>
      </c>
      <c r="D717" s="335"/>
      <c r="E717" s="68"/>
      <c r="F717" s="326">
        <f t="shared" si="380"/>
        <v>1.7250000000000001</v>
      </c>
      <c r="G717" s="326">
        <f t="shared" ca="1" si="380"/>
        <v>0</v>
      </c>
      <c r="H717" s="326">
        <f t="shared" ca="1" si="380"/>
        <v>0</v>
      </c>
      <c r="I717" s="326">
        <f t="shared" ca="1" si="380"/>
        <v>1.7250000000000001</v>
      </c>
      <c r="J717" s="326">
        <f t="shared" si="380"/>
        <v>1.1470196043000001</v>
      </c>
      <c r="K717" s="326">
        <f t="shared" si="380"/>
        <v>5.7999999999999996E-2</v>
      </c>
      <c r="L717" s="326">
        <f t="shared" ca="1" si="380"/>
        <v>0</v>
      </c>
      <c r="M717" s="326">
        <f t="shared" ca="1" si="380"/>
        <v>1.2050196043000001</v>
      </c>
      <c r="N717" s="326">
        <f t="shared" ref="N717:O720" si="384">F717-J717</f>
        <v>0.57798039570000004</v>
      </c>
      <c r="O717" s="326">
        <f t="shared" ca="1" si="384"/>
        <v>-5.7999999999999996E-2</v>
      </c>
    </row>
    <row r="718" spans="2:15" x14ac:dyDescent="0.25">
      <c r="B718" s="333"/>
      <c r="C718" s="336" t="s">
        <v>746</v>
      </c>
      <c r="D718" s="335"/>
      <c r="E718" s="68"/>
      <c r="F718" s="326">
        <f t="shared" si="380"/>
        <v>5.1370000000000005</v>
      </c>
      <c r="G718" s="326">
        <f t="shared" si="380"/>
        <v>8.1512199350544396E-3</v>
      </c>
      <c r="H718" s="326">
        <f t="shared" ca="1" si="380"/>
        <v>0</v>
      </c>
      <c r="I718" s="326">
        <f t="shared" ca="1" si="380"/>
        <v>5.1451512199350544</v>
      </c>
      <c r="J718" s="326">
        <f t="shared" si="380"/>
        <v>3.2563553360000004</v>
      </c>
      <c r="K718" s="326">
        <f t="shared" si="380"/>
        <v>0.21236680489707746</v>
      </c>
      <c r="L718" s="326">
        <f t="shared" ca="1" si="380"/>
        <v>0</v>
      </c>
      <c r="M718" s="326">
        <f t="shared" ca="1" si="380"/>
        <v>3.4687221408970772</v>
      </c>
      <c r="N718" s="326">
        <f t="shared" si="384"/>
        <v>1.8806446640000001</v>
      </c>
      <c r="O718" s="326">
        <f t="shared" si="384"/>
        <v>-0.20421558496202302</v>
      </c>
    </row>
    <row r="719" spans="2:15" x14ac:dyDescent="0.25">
      <c r="B719" s="333"/>
      <c r="C719" s="336" t="s">
        <v>747</v>
      </c>
      <c r="D719" s="335"/>
      <c r="E719" s="68"/>
      <c r="F719" s="326">
        <f t="shared" ca="1" si="380"/>
        <v>0</v>
      </c>
      <c r="G719" s="326">
        <f t="shared" ca="1" si="380"/>
        <v>0</v>
      </c>
      <c r="H719" s="326">
        <f t="shared" ca="1" si="380"/>
        <v>0</v>
      </c>
      <c r="I719" s="326">
        <f t="shared" ca="1" si="380"/>
        <v>0</v>
      </c>
      <c r="J719" s="326">
        <f t="shared" ca="1" si="380"/>
        <v>0</v>
      </c>
      <c r="K719" s="326">
        <f t="shared" ca="1" si="380"/>
        <v>0</v>
      </c>
      <c r="L719" s="326">
        <f t="shared" ca="1" si="380"/>
        <v>0</v>
      </c>
      <c r="M719" s="326">
        <f t="shared" ca="1" si="380"/>
        <v>0</v>
      </c>
      <c r="N719" s="326">
        <f t="shared" ca="1" si="384"/>
        <v>0</v>
      </c>
      <c r="O719" s="326">
        <f t="shared" ca="1" si="384"/>
        <v>0</v>
      </c>
    </row>
    <row r="720" spans="2:15" x14ac:dyDescent="0.25">
      <c r="B720" s="333"/>
      <c r="C720" s="336" t="s">
        <v>748</v>
      </c>
      <c r="D720" s="335"/>
      <c r="E720" s="68"/>
      <c r="F720" s="326">
        <f t="shared" ca="1" si="380"/>
        <v>0</v>
      </c>
      <c r="G720" s="326">
        <f t="shared" ca="1" si="380"/>
        <v>0</v>
      </c>
      <c r="H720" s="326">
        <f t="shared" ca="1" si="380"/>
        <v>0</v>
      </c>
      <c r="I720" s="326">
        <f t="shared" ca="1" si="380"/>
        <v>0</v>
      </c>
      <c r="J720" s="326">
        <f t="shared" ca="1" si="380"/>
        <v>0</v>
      </c>
      <c r="K720" s="326">
        <f t="shared" ca="1" si="380"/>
        <v>0</v>
      </c>
      <c r="L720" s="326">
        <f t="shared" ca="1" si="380"/>
        <v>0</v>
      </c>
      <c r="M720" s="326">
        <f t="shared" ca="1" si="380"/>
        <v>0</v>
      </c>
      <c r="N720" s="326">
        <f t="shared" ca="1" si="384"/>
        <v>0</v>
      </c>
      <c r="O720" s="326">
        <f t="shared" ca="1" si="384"/>
        <v>0</v>
      </c>
    </row>
    <row r="721" spans="2:15" x14ac:dyDescent="0.25">
      <c r="B721" s="333">
        <v>14</v>
      </c>
      <c r="C721" s="334" t="s">
        <v>749</v>
      </c>
      <c r="D721" s="335"/>
      <c r="E721" s="68"/>
      <c r="F721" s="326">
        <f t="shared" ref="F721:M727" si="385">10%*F87</f>
        <v>0</v>
      </c>
      <c r="G721" s="326">
        <f t="shared" si="385"/>
        <v>0</v>
      </c>
      <c r="H721" s="326">
        <f t="shared" si="385"/>
        <v>0</v>
      </c>
      <c r="I721" s="326">
        <f t="shared" si="385"/>
        <v>0</v>
      </c>
      <c r="J721" s="326">
        <f t="shared" si="385"/>
        <v>0</v>
      </c>
      <c r="K721" s="326">
        <f t="shared" si="385"/>
        <v>0</v>
      </c>
      <c r="L721" s="326">
        <f t="shared" si="385"/>
        <v>0</v>
      </c>
      <c r="M721" s="326">
        <f t="shared" si="385"/>
        <v>0</v>
      </c>
      <c r="N721" s="326"/>
      <c r="O721" s="326"/>
    </row>
    <row r="722" spans="2:15" x14ac:dyDescent="0.25">
      <c r="B722" s="333"/>
      <c r="C722" s="336" t="s">
        <v>750</v>
      </c>
      <c r="D722" s="335"/>
      <c r="E722" s="68"/>
      <c r="F722" s="326">
        <f t="shared" ca="1" si="385"/>
        <v>0</v>
      </c>
      <c r="G722" s="326">
        <f t="shared" ca="1" si="385"/>
        <v>0</v>
      </c>
      <c r="H722" s="326">
        <f t="shared" ca="1" si="385"/>
        <v>0</v>
      </c>
      <c r="I722" s="326">
        <f t="shared" ca="1" si="385"/>
        <v>0</v>
      </c>
      <c r="J722" s="326">
        <f t="shared" ca="1" si="385"/>
        <v>0</v>
      </c>
      <c r="K722" s="326">
        <f t="shared" ca="1" si="385"/>
        <v>0</v>
      </c>
      <c r="L722" s="326">
        <f t="shared" ca="1" si="385"/>
        <v>0</v>
      </c>
      <c r="M722" s="326">
        <f t="shared" ca="1" si="385"/>
        <v>0</v>
      </c>
      <c r="N722" s="326">
        <f t="shared" ref="N722:O727" ca="1" si="386">F722-J722</f>
        <v>0</v>
      </c>
      <c r="O722" s="326">
        <f t="shared" ca="1" si="386"/>
        <v>0</v>
      </c>
    </row>
    <row r="723" spans="2:15" x14ac:dyDescent="0.25">
      <c r="B723" s="333"/>
      <c r="C723" s="336" t="s">
        <v>751</v>
      </c>
      <c r="D723" s="335"/>
      <c r="E723" s="68"/>
      <c r="F723" s="326">
        <f t="shared" ca="1" si="385"/>
        <v>0</v>
      </c>
      <c r="G723" s="326">
        <f t="shared" ca="1" si="385"/>
        <v>0</v>
      </c>
      <c r="H723" s="326">
        <f t="shared" ca="1" si="385"/>
        <v>0</v>
      </c>
      <c r="I723" s="326">
        <f t="shared" ca="1" si="385"/>
        <v>0</v>
      </c>
      <c r="J723" s="326">
        <f t="shared" ca="1" si="385"/>
        <v>0</v>
      </c>
      <c r="K723" s="326">
        <f t="shared" ca="1" si="385"/>
        <v>0</v>
      </c>
      <c r="L723" s="326">
        <f t="shared" ca="1" si="385"/>
        <v>0</v>
      </c>
      <c r="M723" s="326">
        <f t="shared" ca="1" si="385"/>
        <v>0</v>
      </c>
      <c r="N723" s="326">
        <f t="shared" ca="1" si="386"/>
        <v>0</v>
      </c>
      <c r="O723" s="326">
        <f t="shared" ca="1" si="386"/>
        <v>0</v>
      </c>
    </row>
    <row r="724" spans="2:15" x14ac:dyDescent="0.25">
      <c r="B724" s="333"/>
      <c r="C724" s="336" t="s">
        <v>752</v>
      </c>
      <c r="D724" s="335"/>
      <c r="E724" s="68"/>
      <c r="F724" s="326">
        <f t="shared" ca="1" si="385"/>
        <v>0</v>
      </c>
      <c r="G724" s="326">
        <f t="shared" ca="1" si="385"/>
        <v>0</v>
      </c>
      <c r="H724" s="326">
        <f t="shared" ca="1" si="385"/>
        <v>0</v>
      </c>
      <c r="I724" s="326">
        <f t="shared" ca="1" si="385"/>
        <v>0</v>
      </c>
      <c r="J724" s="326">
        <f t="shared" ca="1" si="385"/>
        <v>0</v>
      </c>
      <c r="K724" s="326">
        <f t="shared" ca="1" si="385"/>
        <v>0</v>
      </c>
      <c r="L724" s="326">
        <f t="shared" ca="1" si="385"/>
        <v>0</v>
      </c>
      <c r="M724" s="326">
        <f t="shared" ca="1" si="385"/>
        <v>0</v>
      </c>
      <c r="N724" s="326">
        <f t="shared" ca="1" si="386"/>
        <v>0</v>
      </c>
      <c r="O724" s="326">
        <f t="shared" ca="1" si="386"/>
        <v>0</v>
      </c>
    </row>
    <row r="725" spans="2:15" x14ac:dyDescent="0.25">
      <c r="B725" s="333">
        <v>15</v>
      </c>
      <c r="C725" s="334" t="s">
        <v>753</v>
      </c>
      <c r="D725" s="335"/>
      <c r="E725" s="68"/>
      <c r="F725" s="326">
        <f t="shared" si="385"/>
        <v>18.556000000000001</v>
      </c>
      <c r="G725" s="326">
        <f t="shared" si="385"/>
        <v>0.64015314626320208</v>
      </c>
      <c r="H725" s="326">
        <f t="shared" ca="1" si="385"/>
        <v>0</v>
      </c>
      <c r="I725" s="326">
        <f t="shared" ca="1" si="385"/>
        <v>19.196153146263203</v>
      </c>
      <c r="J725" s="326">
        <f t="shared" si="385"/>
        <v>14.5428216707</v>
      </c>
      <c r="K725" s="326">
        <f t="shared" si="385"/>
        <v>1.3200114859697403</v>
      </c>
      <c r="L725" s="326">
        <f t="shared" ca="1" si="385"/>
        <v>0</v>
      </c>
      <c r="M725" s="326">
        <f t="shared" ca="1" si="385"/>
        <v>15.86283315666974</v>
      </c>
      <c r="N725" s="326">
        <f t="shared" si="386"/>
        <v>4.0131783293000005</v>
      </c>
      <c r="O725" s="326">
        <f t="shared" si="386"/>
        <v>-0.6798583397065382</v>
      </c>
    </row>
    <row r="726" spans="2:15" x14ac:dyDescent="0.25">
      <c r="B726" s="333">
        <v>16</v>
      </c>
      <c r="C726" s="334" t="s">
        <v>754</v>
      </c>
      <c r="D726" s="324"/>
      <c r="E726" s="68"/>
      <c r="F726" s="326">
        <f t="shared" si="385"/>
        <v>7.08</v>
      </c>
      <c r="G726" s="326">
        <f t="shared" ca="1" si="385"/>
        <v>0</v>
      </c>
      <c r="H726" s="326">
        <f t="shared" ca="1" si="385"/>
        <v>0</v>
      </c>
      <c r="I726" s="326">
        <f t="shared" ca="1" si="385"/>
        <v>7.08</v>
      </c>
      <c r="J726" s="326">
        <f t="shared" si="385"/>
        <v>4.9245021155999993</v>
      </c>
      <c r="K726" s="326">
        <f t="shared" si="385"/>
        <v>0.46600000000000003</v>
      </c>
      <c r="L726" s="326">
        <f t="shared" ca="1" si="385"/>
        <v>0</v>
      </c>
      <c r="M726" s="326">
        <f t="shared" ca="1" si="385"/>
        <v>5.3905021155999995</v>
      </c>
      <c r="N726" s="326">
        <f t="shared" si="386"/>
        <v>2.1554978844000008</v>
      </c>
      <c r="O726" s="326">
        <f t="shared" ca="1" si="386"/>
        <v>-0.46600000000000003</v>
      </c>
    </row>
    <row r="727" spans="2:15" x14ac:dyDescent="0.25">
      <c r="B727" s="333">
        <v>17</v>
      </c>
      <c r="C727" s="334" t="s">
        <v>755</v>
      </c>
      <c r="D727" s="324"/>
      <c r="E727" s="74"/>
      <c r="F727" s="326">
        <f t="shared" ca="1" si="385"/>
        <v>0</v>
      </c>
      <c r="G727" s="326">
        <f t="shared" ca="1" si="385"/>
        <v>0</v>
      </c>
      <c r="H727" s="326">
        <f t="shared" ca="1" si="385"/>
        <v>0</v>
      </c>
      <c r="I727" s="326">
        <f t="shared" ca="1" si="385"/>
        <v>0</v>
      </c>
      <c r="J727" s="326">
        <f t="shared" ca="1" si="385"/>
        <v>0</v>
      </c>
      <c r="K727" s="326">
        <f t="shared" ca="1" si="385"/>
        <v>0</v>
      </c>
      <c r="L727" s="326">
        <f t="shared" ca="1" si="385"/>
        <v>0</v>
      </c>
      <c r="M727" s="326">
        <f t="shared" ca="1" si="385"/>
        <v>0</v>
      </c>
      <c r="N727" s="326">
        <f t="shared" ca="1" si="386"/>
        <v>0</v>
      </c>
      <c r="O727" s="326">
        <f t="shared" ca="1" si="386"/>
        <v>0</v>
      </c>
    </row>
    <row r="728" spans="2:15" ht="14.5" thickBot="1" x14ac:dyDescent="0.3">
      <c r="B728" s="337"/>
      <c r="C728" s="338" t="s">
        <v>90</v>
      </c>
      <c r="D728" s="338"/>
      <c r="E728" s="339"/>
      <c r="F728" s="340">
        <f ca="1">SUM(F688:F727)</f>
        <v>2043.2889999999998</v>
      </c>
      <c r="G728" s="340">
        <f t="shared" ref="G728:O728" ca="1" si="387">SUM(G688:G727)</f>
        <v>252.4009310890869</v>
      </c>
      <c r="H728" s="340">
        <f t="shared" ca="1" si="387"/>
        <v>0</v>
      </c>
      <c r="I728" s="340">
        <f t="shared" ca="1" si="387"/>
        <v>2295.6899310890867</v>
      </c>
      <c r="J728" s="340">
        <f t="shared" ca="1" si="387"/>
        <v>1042.3681360662999</v>
      </c>
      <c r="K728" s="340">
        <f t="shared" ca="1" si="387"/>
        <v>88.631590593732213</v>
      </c>
      <c r="L728" s="340">
        <f t="shared" ca="1" si="387"/>
        <v>0</v>
      </c>
      <c r="M728" s="340">
        <f t="shared" ca="1" si="387"/>
        <v>1130.9997266600321</v>
      </c>
      <c r="N728" s="340">
        <f t="shared" ca="1" si="387"/>
        <v>1000.9208639336999</v>
      </c>
      <c r="O728" s="340">
        <f t="shared" ca="1" si="387"/>
        <v>1088.372391606255</v>
      </c>
    </row>
    <row r="729" spans="2:15" ht="14.5" thickBot="1" x14ac:dyDescent="0.3"/>
    <row r="730" spans="2:15" x14ac:dyDescent="0.25">
      <c r="B730" s="1094" t="s">
        <v>602</v>
      </c>
      <c r="C730" s="1095"/>
      <c r="D730" s="1095"/>
      <c r="E730" s="1095"/>
      <c r="F730" s="1095"/>
      <c r="G730" s="1095"/>
      <c r="H730" s="1095"/>
      <c r="I730" s="1095"/>
      <c r="J730" s="1095"/>
      <c r="K730" s="1095"/>
      <c r="L730" s="1095"/>
      <c r="M730" s="1095"/>
      <c r="N730" s="1095"/>
      <c r="O730" s="1096"/>
    </row>
    <row r="731" spans="2:15" x14ac:dyDescent="0.25">
      <c r="B731" s="1079" t="s">
        <v>513</v>
      </c>
      <c r="C731" s="1080" t="s">
        <v>620</v>
      </c>
      <c r="D731" s="1082" t="s">
        <v>621</v>
      </c>
      <c r="E731" s="1082" t="s">
        <v>622</v>
      </c>
      <c r="F731" s="1082" t="s">
        <v>623</v>
      </c>
      <c r="G731" s="1082"/>
      <c r="H731" s="1082"/>
      <c r="I731" s="1082"/>
      <c r="J731" s="1082" t="s">
        <v>624</v>
      </c>
      <c r="K731" s="1082"/>
      <c r="L731" s="1082"/>
      <c r="M731" s="1082"/>
      <c r="N731" s="1082" t="s">
        <v>625</v>
      </c>
      <c r="O731" s="1083"/>
    </row>
    <row r="732" spans="2:15" ht="56.5" thickBot="1" x14ac:dyDescent="0.3">
      <c r="B732" s="1097"/>
      <c r="C732" s="1098"/>
      <c r="D732" s="1099"/>
      <c r="E732" s="1099"/>
      <c r="F732" s="342" t="s">
        <v>626</v>
      </c>
      <c r="G732" s="342" t="s">
        <v>627</v>
      </c>
      <c r="H732" s="342" t="s">
        <v>628</v>
      </c>
      <c r="I732" s="342" t="s">
        <v>629</v>
      </c>
      <c r="J732" s="342" t="s">
        <v>630</v>
      </c>
      <c r="K732" s="342" t="s">
        <v>627</v>
      </c>
      <c r="L732" s="342" t="s">
        <v>631</v>
      </c>
      <c r="M732" s="342" t="s">
        <v>632</v>
      </c>
      <c r="N732" s="342" t="s">
        <v>626</v>
      </c>
      <c r="O732" s="343" t="s">
        <v>629</v>
      </c>
    </row>
    <row r="733" spans="2:15" x14ac:dyDescent="0.25">
      <c r="B733" s="322">
        <v>1</v>
      </c>
      <c r="C733" s="323" t="s">
        <v>633</v>
      </c>
      <c r="D733" s="345"/>
      <c r="E733" s="346"/>
      <c r="F733" s="326">
        <f t="shared" ref="F733:M748" ca="1" si="388">10%*F99</f>
        <v>3.7294474166067149</v>
      </c>
      <c r="G733" s="326">
        <f t="shared" si="388"/>
        <v>4.6514682639319851</v>
      </c>
      <c r="H733" s="326">
        <f t="shared" ca="1" si="388"/>
        <v>0</v>
      </c>
      <c r="I733" s="326">
        <f t="shared" ca="1" si="388"/>
        <v>8.3809156805387008</v>
      </c>
      <c r="J733" s="326">
        <f t="shared" ca="1" si="388"/>
        <v>4.8990620000015643E-4</v>
      </c>
      <c r="K733" s="326">
        <f t="shared" si="388"/>
        <v>0</v>
      </c>
      <c r="L733" s="326">
        <f t="shared" ca="1" si="388"/>
        <v>0</v>
      </c>
      <c r="M733" s="326">
        <f t="shared" ca="1" si="388"/>
        <v>4.8990620000015643E-4</v>
      </c>
      <c r="N733" s="326">
        <f ca="1">F733-J733</f>
        <v>3.7289575104067145</v>
      </c>
      <c r="O733" s="326">
        <f ca="1">I733-M733</f>
        <v>8.3804257743387005</v>
      </c>
    </row>
    <row r="734" spans="2:15" x14ac:dyDescent="0.25">
      <c r="B734" s="322">
        <v>2</v>
      </c>
      <c r="C734" s="323" t="s">
        <v>718</v>
      </c>
      <c r="D734" s="371"/>
      <c r="E734" s="372"/>
      <c r="F734" s="326">
        <f t="shared" ca="1" si="388"/>
        <v>0</v>
      </c>
      <c r="G734" s="326">
        <f t="shared" ca="1" si="388"/>
        <v>0</v>
      </c>
      <c r="H734" s="326">
        <f t="shared" ca="1" si="388"/>
        <v>0</v>
      </c>
      <c r="I734" s="326">
        <f t="shared" ca="1" si="388"/>
        <v>0</v>
      </c>
      <c r="J734" s="326">
        <f t="shared" ca="1" si="388"/>
        <v>0</v>
      </c>
      <c r="K734" s="326">
        <f t="shared" ca="1" si="388"/>
        <v>0</v>
      </c>
      <c r="L734" s="326">
        <f t="shared" ca="1" si="388"/>
        <v>0</v>
      </c>
      <c r="M734" s="326">
        <f t="shared" ca="1" si="388"/>
        <v>0</v>
      </c>
      <c r="N734" s="326">
        <f ca="1">F734-J734</f>
        <v>0</v>
      </c>
      <c r="O734" s="326">
        <f ca="1">I734-M734</f>
        <v>0</v>
      </c>
    </row>
    <row r="735" spans="2:15" x14ac:dyDescent="0.25">
      <c r="B735" s="322">
        <v>3</v>
      </c>
      <c r="C735" s="327" t="s">
        <v>719</v>
      </c>
      <c r="D735" s="324"/>
      <c r="E735" s="68"/>
      <c r="F735" s="326">
        <f t="shared" si="388"/>
        <v>0</v>
      </c>
      <c r="G735" s="326">
        <f t="shared" si="388"/>
        <v>0</v>
      </c>
      <c r="H735" s="326">
        <f t="shared" si="388"/>
        <v>0</v>
      </c>
      <c r="I735" s="326">
        <f t="shared" si="388"/>
        <v>0</v>
      </c>
      <c r="J735" s="326">
        <f t="shared" si="388"/>
        <v>0</v>
      </c>
      <c r="K735" s="326">
        <f t="shared" si="388"/>
        <v>0</v>
      </c>
      <c r="L735" s="326">
        <f t="shared" si="388"/>
        <v>0</v>
      </c>
      <c r="M735" s="326">
        <f t="shared" si="388"/>
        <v>0</v>
      </c>
      <c r="N735" s="326"/>
      <c r="O735" s="326"/>
    </row>
    <row r="736" spans="2:15" x14ac:dyDescent="0.25">
      <c r="B736" s="322"/>
      <c r="C736" s="328" t="s">
        <v>720</v>
      </c>
      <c r="D736" s="324"/>
      <c r="E736" s="68"/>
      <c r="F736" s="326">
        <f t="shared" ca="1" si="388"/>
        <v>40.092290808221634</v>
      </c>
      <c r="G736" s="326">
        <f t="shared" si="388"/>
        <v>4.3346713947453948</v>
      </c>
      <c r="H736" s="326">
        <f t="shared" ca="1" si="388"/>
        <v>0</v>
      </c>
      <c r="I736" s="326">
        <f t="shared" ca="1" si="388"/>
        <v>44.426962202967033</v>
      </c>
      <c r="J736" s="326">
        <f t="shared" ca="1" si="388"/>
        <v>13.925290200761664</v>
      </c>
      <c r="K736" s="326">
        <f t="shared" si="388"/>
        <v>2.0350271810616625</v>
      </c>
      <c r="L736" s="326">
        <f t="shared" ca="1" si="388"/>
        <v>0</v>
      </c>
      <c r="M736" s="326">
        <f t="shared" ca="1" si="388"/>
        <v>15.960317381823325</v>
      </c>
      <c r="N736" s="326">
        <f t="shared" ref="N736:N739" ca="1" si="389">F736-J736</f>
        <v>26.167000607459968</v>
      </c>
      <c r="O736" s="326">
        <f t="shared" ref="O736:O739" ca="1" si="390">I736-M736</f>
        <v>28.46664482114371</v>
      </c>
    </row>
    <row r="737" spans="2:15" x14ac:dyDescent="0.25">
      <c r="B737" s="322"/>
      <c r="C737" s="328" t="s">
        <v>721</v>
      </c>
      <c r="D737" s="324"/>
      <c r="E737" s="68"/>
      <c r="F737" s="326">
        <f t="shared" ca="1" si="388"/>
        <v>0</v>
      </c>
      <c r="G737" s="326">
        <f t="shared" ca="1" si="388"/>
        <v>0</v>
      </c>
      <c r="H737" s="326">
        <f t="shared" ca="1" si="388"/>
        <v>0</v>
      </c>
      <c r="I737" s="326">
        <f t="shared" ca="1" si="388"/>
        <v>0</v>
      </c>
      <c r="J737" s="326">
        <f t="shared" ca="1" si="388"/>
        <v>0</v>
      </c>
      <c r="K737" s="326">
        <f t="shared" ca="1" si="388"/>
        <v>0</v>
      </c>
      <c r="L737" s="326">
        <f t="shared" ca="1" si="388"/>
        <v>0</v>
      </c>
      <c r="M737" s="326">
        <f t="shared" ca="1" si="388"/>
        <v>0</v>
      </c>
      <c r="N737" s="326">
        <f t="shared" ca="1" si="389"/>
        <v>0</v>
      </c>
      <c r="O737" s="326">
        <f t="shared" ca="1" si="390"/>
        <v>0</v>
      </c>
    </row>
    <row r="738" spans="2:15" x14ac:dyDescent="0.25">
      <c r="B738" s="322"/>
      <c r="C738" s="328" t="s">
        <v>722</v>
      </c>
      <c r="D738" s="324"/>
      <c r="E738" s="68"/>
      <c r="F738" s="326">
        <f t="shared" ca="1" si="388"/>
        <v>0</v>
      </c>
      <c r="G738" s="326">
        <f t="shared" ca="1" si="388"/>
        <v>0</v>
      </c>
      <c r="H738" s="326">
        <f t="shared" ca="1" si="388"/>
        <v>0</v>
      </c>
      <c r="I738" s="326">
        <f t="shared" ca="1" si="388"/>
        <v>0</v>
      </c>
      <c r="J738" s="326">
        <f t="shared" ca="1" si="388"/>
        <v>0</v>
      </c>
      <c r="K738" s="326">
        <f t="shared" ca="1" si="388"/>
        <v>0</v>
      </c>
      <c r="L738" s="326">
        <f t="shared" ca="1" si="388"/>
        <v>0</v>
      </c>
      <c r="M738" s="326">
        <f t="shared" ca="1" si="388"/>
        <v>0</v>
      </c>
      <c r="N738" s="326">
        <f t="shared" ca="1" si="389"/>
        <v>0</v>
      </c>
      <c r="O738" s="326">
        <f t="shared" ca="1" si="390"/>
        <v>0</v>
      </c>
    </row>
    <row r="739" spans="2:15" x14ac:dyDescent="0.25">
      <c r="B739" s="322"/>
      <c r="C739" s="328" t="s">
        <v>723</v>
      </c>
      <c r="D739" s="324"/>
      <c r="E739" s="68"/>
      <c r="F739" s="326">
        <f t="shared" ca="1" si="388"/>
        <v>22.108000000000004</v>
      </c>
      <c r="G739" s="326">
        <f t="shared" ca="1" si="388"/>
        <v>0</v>
      </c>
      <c r="H739" s="326">
        <f t="shared" ca="1" si="388"/>
        <v>0</v>
      </c>
      <c r="I739" s="326">
        <f t="shared" ca="1" si="388"/>
        <v>22.108000000000004</v>
      </c>
      <c r="J739" s="326">
        <f t="shared" ca="1" si="388"/>
        <v>4.441344508100002</v>
      </c>
      <c r="K739" s="326">
        <f t="shared" ca="1" si="388"/>
        <v>0</v>
      </c>
      <c r="L739" s="326">
        <f t="shared" ca="1" si="388"/>
        <v>0</v>
      </c>
      <c r="M739" s="326">
        <f t="shared" ca="1" si="388"/>
        <v>4.441344508100002</v>
      </c>
      <c r="N739" s="326">
        <f t="shared" ca="1" si="389"/>
        <v>17.666655491900002</v>
      </c>
      <c r="O739" s="326">
        <f t="shared" ca="1" si="390"/>
        <v>17.666655491900002</v>
      </c>
    </row>
    <row r="740" spans="2:15" x14ac:dyDescent="0.25">
      <c r="B740" s="322">
        <v>4</v>
      </c>
      <c r="C740" s="323" t="s">
        <v>724</v>
      </c>
      <c r="D740" s="324"/>
      <c r="E740" s="68"/>
      <c r="F740" s="326">
        <f t="shared" si="388"/>
        <v>0</v>
      </c>
      <c r="G740" s="326">
        <f t="shared" si="388"/>
        <v>0</v>
      </c>
      <c r="H740" s="326">
        <f t="shared" si="388"/>
        <v>0</v>
      </c>
      <c r="I740" s="326">
        <f t="shared" si="388"/>
        <v>0</v>
      </c>
      <c r="J740" s="326">
        <f t="shared" si="388"/>
        <v>0</v>
      </c>
      <c r="K740" s="326">
        <f t="shared" si="388"/>
        <v>0</v>
      </c>
      <c r="L740" s="326">
        <f t="shared" si="388"/>
        <v>0</v>
      </c>
      <c r="M740" s="326">
        <f t="shared" si="388"/>
        <v>0</v>
      </c>
      <c r="N740" s="326"/>
      <c r="O740" s="326"/>
    </row>
    <row r="741" spans="2:15" x14ac:dyDescent="0.25">
      <c r="B741" s="322"/>
      <c r="C741" s="329" t="s">
        <v>725</v>
      </c>
      <c r="D741" s="324"/>
      <c r="E741" s="68"/>
      <c r="F741" s="326">
        <f t="shared" ca="1" si="388"/>
        <v>962.50462498848469</v>
      </c>
      <c r="G741" s="326">
        <f t="shared" si="388"/>
        <v>103.59324834399052</v>
      </c>
      <c r="H741" s="326">
        <f t="shared" ca="1" si="388"/>
        <v>0</v>
      </c>
      <c r="I741" s="326">
        <f t="shared" ca="1" si="388"/>
        <v>1066.0978733324753</v>
      </c>
      <c r="J741" s="326">
        <f t="shared" ca="1" si="388"/>
        <v>511.4666760555325</v>
      </c>
      <c r="K741" s="326">
        <f t="shared" si="388"/>
        <v>37.958397846570328</v>
      </c>
      <c r="L741" s="326">
        <f t="shared" ca="1" si="388"/>
        <v>0</v>
      </c>
      <c r="M741" s="326">
        <f t="shared" ca="1" si="388"/>
        <v>549.42507390210289</v>
      </c>
      <c r="N741" s="326">
        <f t="shared" ref="N741:N744" ca="1" si="391">F741-J741</f>
        <v>451.03794893295219</v>
      </c>
      <c r="O741" s="326">
        <f t="shared" ref="O741:O744" ca="1" si="392">I741-M741</f>
        <v>516.67279943037238</v>
      </c>
    </row>
    <row r="742" spans="2:15" x14ac:dyDescent="0.25">
      <c r="B742" s="322"/>
      <c r="C742" s="323" t="s">
        <v>726</v>
      </c>
      <c r="D742" s="324"/>
      <c r="E742" s="68"/>
      <c r="F742" s="326">
        <f t="shared" si="388"/>
        <v>0</v>
      </c>
      <c r="G742" s="326">
        <f t="shared" si="388"/>
        <v>0</v>
      </c>
      <c r="H742" s="326">
        <f t="shared" si="388"/>
        <v>0</v>
      </c>
      <c r="I742" s="326">
        <f t="shared" si="388"/>
        <v>0</v>
      </c>
      <c r="J742" s="326">
        <f t="shared" si="388"/>
        <v>0</v>
      </c>
      <c r="K742" s="326">
        <f t="shared" si="388"/>
        <v>0</v>
      </c>
      <c r="L742" s="326">
        <f t="shared" si="388"/>
        <v>0</v>
      </c>
      <c r="M742" s="326">
        <f t="shared" si="388"/>
        <v>0</v>
      </c>
      <c r="N742" s="326"/>
      <c r="O742" s="326"/>
    </row>
    <row r="743" spans="2:15" x14ac:dyDescent="0.25">
      <c r="B743" s="322"/>
      <c r="C743" s="329" t="s">
        <v>727</v>
      </c>
      <c r="D743" s="324"/>
      <c r="E743" s="68"/>
      <c r="F743" s="326">
        <f t="shared" ca="1" si="388"/>
        <v>0</v>
      </c>
      <c r="G743" s="326">
        <f t="shared" ca="1" si="388"/>
        <v>0</v>
      </c>
      <c r="H743" s="326">
        <f t="shared" ca="1" si="388"/>
        <v>0</v>
      </c>
      <c r="I743" s="326">
        <f t="shared" ca="1" si="388"/>
        <v>0</v>
      </c>
      <c r="J743" s="326">
        <f t="shared" ca="1" si="388"/>
        <v>0</v>
      </c>
      <c r="K743" s="326">
        <f t="shared" ca="1" si="388"/>
        <v>0</v>
      </c>
      <c r="L743" s="326">
        <f t="shared" ca="1" si="388"/>
        <v>0</v>
      </c>
      <c r="M743" s="326">
        <f t="shared" ca="1" si="388"/>
        <v>0</v>
      </c>
      <c r="N743" s="326">
        <f t="shared" ca="1" si="391"/>
        <v>0</v>
      </c>
      <c r="O743" s="326">
        <f t="shared" ca="1" si="392"/>
        <v>0</v>
      </c>
    </row>
    <row r="744" spans="2:15" x14ac:dyDescent="0.25">
      <c r="B744" s="322"/>
      <c r="C744" s="329" t="s">
        <v>728</v>
      </c>
      <c r="D744" s="324"/>
      <c r="E744" s="68"/>
      <c r="F744" s="326">
        <f t="shared" ca="1" si="388"/>
        <v>0</v>
      </c>
      <c r="G744" s="326">
        <f t="shared" ca="1" si="388"/>
        <v>0</v>
      </c>
      <c r="H744" s="326">
        <f t="shared" ca="1" si="388"/>
        <v>0</v>
      </c>
      <c r="I744" s="326">
        <f t="shared" ca="1" si="388"/>
        <v>0</v>
      </c>
      <c r="J744" s="326">
        <f t="shared" ca="1" si="388"/>
        <v>0</v>
      </c>
      <c r="K744" s="326">
        <f t="shared" ca="1" si="388"/>
        <v>0</v>
      </c>
      <c r="L744" s="326">
        <f t="shared" ca="1" si="388"/>
        <v>0</v>
      </c>
      <c r="M744" s="326">
        <f t="shared" ca="1" si="388"/>
        <v>0</v>
      </c>
      <c r="N744" s="326">
        <f t="shared" ca="1" si="391"/>
        <v>0</v>
      </c>
      <c r="O744" s="326">
        <f t="shared" ca="1" si="392"/>
        <v>0</v>
      </c>
    </row>
    <row r="745" spans="2:15" x14ac:dyDescent="0.25">
      <c r="B745" s="322">
        <v>5</v>
      </c>
      <c r="C745" s="323" t="s">
        <v>729</v>
      </c>
      <c r="D745" s="324"/>
      <c r="E745" s="68"/>
      <c r="F745" s="326">
        <f t="shared" si="388"/>
        <v>0</v>
      </c>
      <c r="G745" s="326">
        <f t="shared" si="388"/>
        <v>0</v>
      </c>
      <c r="H745" s="326">
        <f t="shared" si="388"/>
        <v>0</v>
      </c>
      <c r="I745" s="326">
        <f t="shared" si="388"/>
        <v>0</v>
      </c>
      <c r="J745" s="326">
        <f t="shared" si="388"/>
        <v>0</v>
      </c>
      <c r="K745" s="326">
        <f t="shared" si="388"/>
        <v>0</v>
      </c>
      <c r="L745" s="326">
        <f t="shared" si="388"/>
        <v>0</v>
      </c>
      <c r="M745" s="326">
        <f t="shared" si="388"/>
        <v>0</v>
      </c>
      <c r="N745" s="326"/>
      <c r="O745" s="326"/>
    </row>
    <row r="746" spans="2:15" x14ac:dyDescent="0.25">
      <c r="B746" s="322"/>
      <c r="C746" s="329" t="s">
        <v>730</v>
      </c>
      <c r="D746" s="324"/>
      <c r="E746" s="68"/>
      <c r="F746" s="326">
        <f t="shared" ca="1" si="388"/>
        <v>0</v>
      </c>
      <c r="G746" s="326">
        <f t="shared" ca="1" si="388"/>
        <v>0</v>
      </c>
      <c r="H746" s="326">
        <f t="shared" ca="1" si="388"/>
        <v>0</v>
      </c>
      <c r="I746" s="326">
        <f t="shared" ca="1" si="388"/>
        <v>0</v>
      </c>
      <c r="J746" s="326">
        <f t="shared" ca="1" si="388"/>
        <v>0</v>
      </c>
      <c r="K746" s="326">
        <f t="shared" ca="1" si="388"/>
        <v>0</v>
      </c>
      <c r="L746" s="326">
        <f t="shared" ca="1" si="388"/>
        <v>0</v>
      </c>
      <c r="M746" s="326">
        <f t="shared" ca="1" si="388"/>
        <v>0</v>
      </c>
      <c r="N746" s="326">
        <f t="shared" ref="N746:N751" ca="1" si="393">F746-J746</f>
        <v>0</v>
      </c>
      <c r="O746" s="326">
        <f t="shared" ref="O746:O751" ca="1" si="394">I746-M746</f>
        <v>0</v>
      </c>
    </row>
    <row r="747" spans="2:15" x14ac:dyDescent="0.25">
      <c r="B747" s="322"/>
      <c r="C747" s="329" t="s">
        <v>731</v>
      </c>
      <c r="D747" s="324"/>
      <c r="E747" s="68"/>
      <c r="F747" s="326">
        <f t="shared" ca="1" si="388"/>
        <v>0</v>
      </c>
      <c r="G747" s="326">
        <f t="shared" ca="1" si="388"/>
        <v>0</v>
      </c>
      <c r="H747" s="326">
        <f t="shared" ca="1" si="388"/>
        <v>0</v>
      </c>
      <c r="I747" s="326">
        <f t="shared" ca="1" si="388"/>
        <v>0</v>
      </c>
      <c r="J747" s="326">
        <f t="shared" ca="1" si="388"/>
        <v>0</v>
      </c>
      <c r="K747" s="326">
        <f t="shared" ca="1" si="388"/>
        <v>0</v>
      </c>
      <c r="L747" s="326">
        <f t="shared" ca="1" si="388"/>
        <v>0</v>
      </c>
      <c r="M747" s="326">
        <f t="shared" ca="1" si="388"/>
        <v>0</v>
      </c>
      <c r="N747" s="326">
        <f t="shared" ca="1" si="393"/>
        <v>0</v>
      </c>
      <c r="O747" s="326">
        <f t="shared" ca="1" si="394"/>
        <v>0</v>
      </c>
    </row>
    <row r="748" spans="2:15" x14ac:dyDescent="0.25">
      <c r="B748" s="322"/>
      <c r="C748" s="329" t="s">
        <v>732</v>
      </c>
      <c r="D748" s="324"/>
      <c r="E748" s="68"/>
      <c r="F748" s="326">
        <f t="shared" ca="1" si="388"/>
        <v>0</v>
      </c>
      <c r="G748" s="326">
        <f t="shared" ca="1" si="388"/>
        <v>0</v>
      </c>
      <c r="H748" s="326">
        <f t="shared" ca="1" si="388"/>
        <v>0</v>
      </c>
      <c r="I748" s="326">
        <f t="shared" ca="1" si="388"/>
        <v>0</v>
      </c>
      <c r="J748" s="326">
        <f t="shared" ca="1" si="388"/>
        <v>0</v>
      </c>
      <c r="K748" s="326">
        <f t="shared" ca="1" si="388"/>
        <v>0</v>
      </c>
      <c r="L748" s="326">
        <f t="shared" ca="1" si="388"/>
        <v>0</v>
      </c>
      <c r="M748" s="326">
        <f t="shared" ca="1" si="388"/>
        <v>0</v>
      </c>
      <c r="N748" s="326">
        <f t="shared" ca="1" si="393"/>
        <v>0</v>
      </c>
      <c r="O748" s="326">
        <f t="shared" ca="1" si="394"/>
        <v>0</v>
      </c>
    </row>
    <row r="749" spans="2:15" x14ac:dyDescent="0.25">
      <c r="B749" s="322"/>
      <c r="C749" s="329" t="s">
        <v>733</v>
      </c>
      <c r="D749" s="324"/>
      <c r="E749" s="68"/>
      <c r="F749" s="326">
        <f t="shared" ref="F749:M764" ca="1" si="395">10%*F115</f>
        <v>0</v>
      </c>
      <c r="G749" s="326">
        <f t="shared" ca="1" si="395"/>
        <v>0</v>
      </c>
      <c r="H749" s="326">
        <f t="shared" ca="1" si="395"/>
        <v>0</v>
      </c>
      <c r="I749" s="326">
        <f t="shared" ca="1" si="395"/>
        <v>0</v>
      </c>
      <c r="J749" s="326">
        <f t="shared" ca="1" si="395"/>
        <v>0</v>
      </c>
      <c r="K749" s="326">
        <f t="shared" ca="1" si="395"/>
        <v>0</v>
      </c>
      <c r="L749" s="326">
        <f t="shared" ca="1" si="395"/>
        <v>0</v>
      </c>
      <c r="M749" s="326">
        <f t="shared" ca="1" si="395"/>
        <v>0</v>
      </c>
      <c r="N749" s="326">
        <f t="shared" ca="1" si="393"/>
        <v>0</v>
      </c>
      <c r="O749" s="326">
        <f t="shared" ca="1" si="394"/>
        <v>0</v>
      </c>
    </row>
    <row r="750" spans="2:15" x14ac:dyDescent="0.25">
      <c r="B750" s="322">
        <v>6</v>
      </c>
      <c r="C750" s="323" t="s">
        <v>734</v>
      </c>
      <c r="D750" s="324"/>
      <c r="E750" s="68"/>
      <c r="F750" s="326">
        <f t="shared" ca="1" si="395"/>
        <v>0</v>
      </c>
      <c r="G750" s="326">
        <f t="shared" ca="1" si="395"/>
        <v>0</v>
      </c>
      <c r="H750" s="326">
        <f t="shared" ca="1" si="395"/>
        <v>0</v>
      </c>
      <c r="I750" s="326">
        <f t="shared" ca="1" si="395"/>
        <v>0</v>
      </c>
      <c r="J750" s="326">
        <f t="shared" ca="1" si="395"/>
        <v>0</v>
      </c>
      <c r="K750" s="326">
        <f t="shared" ca="1" si="395"/>
        <v>0</v>
      </c>
      <c r="L750" s="326">
        <f t="shared" ca="1" si="395"/>
        <v>0</v>
      </c>
      <c r="M750" s="326">
        <f t="shared" ca="1" si="395"/>
        <v>0</v>
      </c>
      <c r="N750" s="326">
        <f t="shared" ca="1" si="393"/>
        <v>0</v>
      </c>
      <c r="O750" s="326">
        <f t="shared" ca="1" si="394"/>
        <v>0</v>
      </c>
    </row>
    <row r="751" spans="2:15" x14ac:dyDescent="0.25">
      <c r="B751" s="322">
        <v>7</v>
      </c>
      <c r="C751" s="323" t="s">
        <v>735</v>
      </c>
      <c r="D751" s="324"/>
      <c r="E751" s="68"/>
      <c r="F751" s="326">
        <f t="shared" ca="1" si="395"/>
        <v>0</v>
      </c>
      <c r="G751" s="326">
        <f t="shared" ca="1" si="395"/>
        <v>0</v>
      </c>
      <c r="H751" s="326">
        <f t="shared" ca="1" si="395"/>
        <v>0</v>
      </c>
      <c r="I751" s="326">
        <f t="shared" ca="1" si="395"/>
        <v>0</v>
      </c>
      <c r="J751" s="326">
        <f t="shared" ca="1" si="395"/>
        <v>0</v>
      </c>
      <c r="K751" s="326">
        <f t="shared" ca="1" si="395"/>
        <v>0</v>
      </c>
      <c r="L751" s="326">
        <f t="shared" ca="1" si="395"/>
        <v>0</v>
      </c>
      <c r="M751" s="326">
        <f t="shared" ca="1" si="395"/>
        <v>0</v>
      </c>
      <c r="N751" s="326">
        <f t="shared" ca="1" si="393"/>
        <v>0</v>
      </c>
      <c r="O751" s="326">
        <f t="shared" ca="1" si="394"/>
        <v>0</v>
      </c>
    </row>
    <row r="752" spans="2:15" x14ac:dyDescent="0.25">
      <c r="B752" s="322">
        <v>8</v>
      </c>
      <c r="C752" s="323" t="s">
        <v>736</v>
      </c>
      <c r="D752" s="324"/>
      <c r="E752" s="68"/>
      <c r="F752" s="326">
        <f t="shared" si="395"/>
        <v>0</v>
      </c>
      <c r="G752" s="326">
        <f t="shared" si="395"/>
        <v>0</v>
      </c>
      <c r="H752" s="326">
        <f t="shared" si="395"/>
        <v>0</v>
      </c>
      <c r="I752" s="326">
        <f t="shared" si="395"/>
        <v>0</v>
      </c>
      <c r="J752" s="326">
        <f t="shared" si="395"/>
        <v>0</v>
      </c>
      <c r="K752" s="326">
        <f t="shared" si="395"/>
        <v>0</v>
      </c>
      <c r="L752" s="326">
        <f t="shared" si="395"/>
        <v>0</v>
      </c>
      <c r="M752" s="326">
        <f t="shared" si="395"/>
        <v>0</v>
      </c>
      <c r="N752" s="326"/>
      <c r="O752" s="326"/>
    </row>
    <row r="753" spans="2:15" x14ac:dyDescent="0.25">
      <c r="B753" s="322"/>
      <c r="C753" s="329" t="s">
        <v>737</v>
      </c>
      <c r="D753" s="324"/>
      <c r="E753" s="68"/>
      <c r="F753" s="326">
        <f t="shared" ca="1" si="395"/>
        <v>940.00417386851586</v>
      </c>
      <c r="G753" s="326">
        <f t="shared" si="395"/>
        <v>116.86945098515842</v>
      </c>
      <c r="H753" s="326">
        <f t="shared" ca="1" si="395"/>
        <v>0</v>
      </c>
      <c r="I753" s="326">
        <f t="shared" ca="1" si="395"/>
        <v>1056.8736248536743</v>
      </c>
      <c r="J753" s="326">
        <f t="shared" ca="1" si="395"/>
        <v>450.41783123456491</v>
      </c>
      <c r="K753" s="326">
        <f t="shared" si="395"/>
        <v>37.064790436903948</v>
      </c>
      <c r="L753" s="326">
        <f t="shared" ca="1" si="395"/>
        <v>0</v>
      </c>
      <c r="M753" s="326">
        <f t="shared" ca="1" si="395"/>
        <v>487.48262167146891</v>
      </c>
      <c r="N753" s="326">
        <f t="shared" ref="N753:O757" ca="1" si="396">F753-J753</f>
        <v>489.58634263395095</v>
      </c>
      <c r="O753" s="326">
        <f t="shared" ref="O753:O755" ca="1" si="397">I753-M753</f>
        <v>569.3910031822054</v>
      </c>
    </row>
    <row r="754" spans="2:15" x14ac:dyDescent="0.25">
      <c r="B754" s="322"/>
      <c r="C754" s="329" t="s">
        <v>756</v>
      </c>
      <c r="D754" s="324"/>
      <c r="E754" s="68"/>
      <c r="F754" s="326">
        <f t="shared" ca="1" si="395"/>
        <v>0</v>
      </c>
      <c r="G754" s="326">
        <f t="shared" ca="1" si="395"/>
        <v>0</v>
      </c>
      <c r="H754" s="326">
        <f t="shared" ca="1" si="395"/>
        <v>0</v>
      </c>
      <c r="I754" s="326">
        <f t="shared" ca="1" si="395"/>
        <v>0</v>
      </c>
      <c r="J754" s="326">
        <f t="shared" ca="1" si="395"/>
        <v>0</v>
      </c>
      <c r="K754" s="326">
        <f t="shared" ca="1" si="395"/>
        <v>0</v>
      </c>
      <c r="L754" s="326">
        <f t="shared" ca="1" si="395"/>
        <v>0</v>
      </c>
      <c r="M754" s="326">
        <f t="shared" ca="1" si="395"/>
        <v>0</v>
      </c>
      <c r="N754" s="326">
        <f t="shared" ca="1" si="396"/>
        <v>0</v>
      </c>
      <c r="O754" s="326">
        <f t="shared" ca="1" si="397"/>
        <v>0</v>
      </c>
    </row>
    <row r="755" spans="2:15" ht="28" x14ac:dyDescent="0.25">
      <c r="B755" s="331">
        <v>9</v>
      </c>
      <c r="C755" s="332" t="s">
        <v>739</v>
      </c>
      <c r="D755" s="324"/>
      <c r="E755" s="68"/>
      <c r="F755" s="326">
        <f t="shared" ca="1" si="395"/>
        <v>0</v>
      </c>
      <c r="G755" s="326">
        <f t="shared" ca="1" si="395"/>
        <v>0</v>
      </c>
      <c r="H755" s="326">
        <f t="shared" ca="1" si="395"/>
        <v>0</v>
      </c>
      <c r="I755" s="326">
        <f t="shared" ca="1" si="395"/>
        <v>0</v>
      </c>
      <c r="J755" s="326">
        <f t="shared" ca="1" si="395"/>
        <v>0</v>
      </c>
      <c r="K755" s="326">
        <f t="shared" ca="1" si="395"/>
        <v>0</v>
      </c>
      <c r="L755" s="326">
        <f t="shared" ca="1" si="395"/>
        <v>0</v>
      </c>
      <c r="M755" s="326">
        <f t="shared" ca="1" si="395"/>
        <v>0</v>
      </c>
      <c r="N755" s="326">
        <f t="shared" ca="1" si="396"/>
        <v>0</v>
      </c>
      <c r="O755" s="326">
        <f t="shared" ca="1" si="397"/>
        <v>0</v>
      </c>
    </row>
    <row r="756" spans="2:15" x14ac:dyDescent="0.25">
      <c r="B756" s="333">
        <v>10</v>
      </c>
      <c r="C756" s="334" t="s">
        <v>740</v>
      </c>
      <c r="D756" s="335"/>
      <c r="E756" s="68"/>
      <c r="F756" s="326">
        <f t="shared" ca="1" si="395"/>
        <v>293.13708964105967</v>
      </c>
      <c r="G756" s="326">
        <f t="shared" si="395"/>
        <v>179.22009933446975</v>
      </c>
      <c r="H756" s="326">
        <f t="shared" ca="1" si="395"/>
        <v>0</v>
      </c>
      <c r="I756" s="326">
        <f t="shared" ca="1" si="395"/>
        <v>472.35718897552943</v>
      </c>
      <c r="J756" s="326">
        <f t="shared" ca="1" si="395"/>
        <v>124.01163333100627</v>
      </c>
      <c r="K756" s="326">
        <f t="shared" si="395"/>
        <v>18.806899324802618</v>
      </c>
      <c r="L756" s="326">
        <f t="shared" ca="1" si="395"/>
        <v>0</v>
      </c>
      <c r="M756" s="326">
        <f t="shared" ca="1" si="395"/>
        <v>142.81853265580887</v>
      </c>
      <c r="N756" s="326">
        <f t="shared" ca="1" si="396"/>
        <v>169.12545631005341</v>
      </c>
      <c r="O756" s="326">
        <f t="shared" si="396"/>
        <v>160.41320000966712</v>
      </c>
    </row>
    <row r="757" spans="2:15" x14ac:dyDescent="0.25">
      <c r="B757" s="333">
        <v>11</v>
      </c>
      <c r="C757" s="334" t="s">
        <v>741</v>
      </c>
      <c r="D757" s="335"/>
      <c r="E757" s="68"/>
      <c r="F757" s="326">
        <f t="shared" ca="1" si="395"/>
        <v>0.70800000000000007</v>
      </c>
      <c r="G757" s="326">
        <f t="shared" ca="1" si="395"/>
        <v>0</v>
      </c>
      <c r="H757" s="326">
        <f t="shared" ca="1" si="395"/>
        <v>0</v>
      </c>
      <c r="I757" s="326">
        <f t="shared" ca="1" si="395"/>
        <v>0.70800000000000007</v>
      </c>
      <c r="J757" s="326">
        <f t="shared" ca="1" si="395"/>
        <v>0.6392199932</v>
      </c>
      <c r="K757" s="326">
        <f t="shared" si="395"/>
        <v>0</v>
      </c>
      <c r="L757" s="326">
        <f t="shared" ca="1" si="395"/>
        <v>0</v>
      </c>
      <c r="M757" s="326">
        <f t="shared" ca="1" si="395"/>
        <v>0.6392199932</v>
      </c>
      <c r="N757" s="326">
        <f t="shared" ca="1" si="396"/>
        <v>6.8780006800000071E-2</v>
      </c>
      <c r="O757" s="326">
        <f t="shared" ca="1" si="396"/>
        <v>0</v>
      </c>
    </row>
    <row r="758" spans="2:15" x14ac:dyDescent="0.25">
      <c r="B758" s="333">
        <v>12</v>
      </c>
      <c r="C758" s="334" t="s">
        <v>742</v>
      </c>
      <c r="D758" s="335"/>
      <c r="E758" s="68"/>
      <c r="F758" s="326">
        <f t="shared" si="395"/>
        <v>0</v>
      </c>
      <c r="G758" s="326">
        <f t="shared" si="395"/>
        <v>0</v>
      </c>
      <c r="H758" s="326">
        <f t="shared" si="395"/>
        <v>0</v>
      </c>
      <c r="I758" s="326">
        <f t="shared" si="395"/>
        <v>0</v>
      </c>
      <c r="J758" s="326">
        <f t="shared" si="395"/>
        <v>0</v>
      </c>
      <c r="K758" s="326">
        <f t="shared" si="395"/>
        <v>0</v>
      </c>
      <c r="L758" s="326">
        <f t="shared" si="395"/>
        <v>0</v>
      </c>
      <c r="M758" s="326">
        <f t="shared" si="395"/>
        <v>0</v>
      </c>
      <c r="N758" s="326"/>
      <c r="O758" s="326"/>
    </row>
    <row r="759" spans="2:15" x14ac:dyDescent="0.25">
      <c r="B759" s="333"/>
      <c r="C759" s="336" t="s">
        <v>743</v>
      </c>
      <c r="D759" s="335"/>
      <c r="E759" s="68"/>
      <c r="F759" s="326">
        <f t="shared" ca="1" si="395"/>
        <v>0.26</v>
      </c>
      <c r="G759" s="326">
        <f t="shared" ca="1" si="395"/>
        <v>0</v>
      </c>
      <c r="H759" s="326">
        <f t="shared" ca="1" si="395"/>
        <v>0</v>
      </c>
      <c r="I759" s="326">
        <f t="shared" ca="1" si="395"/>
        <v>0.26</v>
      </c>
      <c r="J759" s="326">
        <f t="shared" ca="1" si="395"/>
        <v>0.17016441320000003</v>
      </c>
      <c r="K759" s="326">
        <f t="shared" ca="1" si="395"/>
        <v>0</v>
      </c>
      <c r="L759" s="326">
        <f t="shared" ca="1" si="395"/>
        <v>0</v>
      </c>
      <c r="M759" s="326">
        <f t="shared" ca="1" si="395"/>
        <v>0.17016441320000003</v>
      </c>
      <c r="N759" s="326">
        <f t="shared" ref="N759:O760" ca="1" si="398">F759-J759</f>
        <v>8.9835586799999978E-2</v>
      </c>
      <c r="O759" s="326">
        <f t="shared" ca="1" si="398"/>
        <v>0</v>
      </c>
    </row>
    <row r="760" spans="2:15" x14ac:dyDescent="0.25">
      <c r="B760" s="333"/>
      <c r="C760" s="336" t="s">
        <v>744</v>
      </c>
      <c r="D760" s="335"/>
      <c r="E760" s="68"/>
      <c r="F760" s="326">
        <f t="shared" ca="1" si="395"/>
        <v>0</v>
      </c>
      <c r="G760" s="326">
        <f t="shared" ca="1" si="395"/>
        <v>0</v>
      </c>
      <c r="H760" s="326">
        <f t="shared" ca="1" si="395"/>
        <v>0</v>
      </c>
      <c r="I760" s="326">
        <f t="shared" ca="1" si="395"/>
        <v>0</v>
      </c>
      <c r="J760" s="326">
        <f t="shared" ca="1" si="395"/>
        <v>0</v>
      </c>
      <c r="K760" s="326">
        <f t="shared" ca="1" si="395"/>
        <v>0</v>
      </c>
      <c r="L760" s="326">
        <f t="shared" ca="1" si="395"/>
        <v>0</v>
      </c>
      <c r="M760" s="326">
        <f t="shared" ca="1" si="395"/>
        <v>0</v>
      </c>
      <c r="N760" s="326">
        <f t="shared" ca="1" si="398"/>
        <v>0</v>
      </c>
      <c r="O760" s="326">
        <f t="shared" ca="1" si="398"/>
        <v>0</v>
      </c>
    </row>
    <row r="761" spans="2:15" x14ac:dyDescent="0.25">
      <c r="B761" s="333">
        <v>13</v>
      </c>
      <c r="C761" s="336"/>
      <c r="D761" s="335"/>
      <c r="E761" s="68"/>
      <c r="F761" s="326">
        <f t="shared" si="395"/>
        <v>0</v>
      </c>
      <c r="G761" s="326">
        <f t="shared" si="395"/>
        <v>0</v>
      </c>
      <c r="H761" s="326">
        <f t="shared" si="395"/>
        <v>0</v>
      </c>
      <c r="I761" s="326">
        <f t="shared" si="395"/>
        <v>0</v>
      </c>
      <c r="J761" s="326">
        <f t="shared" si="395"/>
        <v>0</v>
      </c>
      <c r="K761" s="326">
        <f t="shared" si="395"/>
        <v>0</v>
      </c>
      <c r="L761" s="326">
        <f t="shared" si="395"/>
        <v>0</v>
      </c>
      <c r="M761" s="326">
        <f t="shared" si="395"/>
        <v>0</v>
      </c>
      <c r="N761" s="326"/>
      <c r="O761" s="326"/>
    </row>
    <row r="762" spans="2:15" x14ac:dyDescent="0.25">
      <c r="B762" s="333"/>
      <c r="C762" s="336" t="s">
        <v>745</v>
      </c>
      <c r="D762" s="335"/>
      <c r="E762" s="68"/>
      <c r="F762" s="326">
        <f t="shared" ca="1" si="395"/>
        <v>1.7250000000000001</v>
      </c>
      <c r="G762" s="326">
        <f t="shared" ca="1" si="395"/>
        <v>0</v>
      </c>
      <c r="H762" s="326">
        <f t="shared" ca="1" si="395"/>
        <v>0</v>
      </c>
      <c r="I762" s="326">
        <f t="shared" ca="1" si="395"/>
        <v>1.7250000000000001</v>
      </c>
      <c r="J762" s="326">
        <f t="shared" ca="1" si="395"/>
        <v>1.2050196043000001</v>
      </c>
      <c r="K762" s="326">
        <f t="shared" si="395"/>
        <v>4.9399503200000007E-2</v>
      </c>
      <c r="L762" s="326">
        <f t="shared" ca="1" si="395"/>
        <v>0</v>
      </c>
      <c r="M762" s="326">
        <f t="shared" ca="1" si="395"/>
        <v>1.2544191075000002</v>
      </c>
      <c r="N762" s="326">
        <f t="shared" ref="N762:O765" ca="1" si="399">F762-J762</f>
        <v>0.51998039569999999</v>
      </c>
      <c r="O762" s="326">
        <f t="shared" ca="1" si="399"/>
        <v>-4.9399503200000007E-2</v>
      </c>
    </row>
    <row r="763" spans="2:15" x14ac:dyDescent="0.25">
      <c r="B763" s="333"/>
      <c r="C763" s="336" t="s">
        <v>746</v>
      </c>
      <c r="D763" s="335"/>
      <c r="E763" s="68"/>
      <c r="F763" s="326">
        <f t="shared" ca="1" si="395"/>
        <v>5.1451512199350544</v>
      </c>
      <c r="G763" s="326">
        <f t="shared" si="395"/>
        <v>1.3231839684266437E-2</v>
      </c>
      <c r="H763" s="326">
        <f t="shared" ca="1" si="395"/>
        <v>0</v>
      </c>
      <c r="I763" s="326">
        <f t="shared" ca="1" si="395"/>
        <v>5.1583830596193208</v>
      </c>
      <c r="J763" s="326">
        <f t="shared" ca="1" si="395"/>
        <v>3.4687221408970772</v>
      </c>
      <c r="K763" s="326">
        <f t="shared" si="395"/>
        <v>0.16860126887994689</v>
      </c>
      <c r="L763" s="326">
        <f t="shared" ca="1" si="395"/>
        <v>0</v>
      </c>
      <c r="M763" s="326">
        <f t="shared" ca="1" si="395"/>
        <v>3.6373234097770237</v>
      </c>
      <c r="N763" s="326">
        <f t="shared" ca="1" si="399"/>
        <v>1.6764290790379772</v>
      </c>
      <c r="O763" s="326">
        <f t="shared" si="399"/>
        <v>-0.15536942919568045</v>
      </c>
    </row>
    <row r="764" spans="2:15" x14ac:dyDescent="0.25">
      <c r="B764" s="333"/>
      <c r="C764" s="336" t="s">
        <v>747</v>
      </c>
      <c r="D764" s="335"/>
      <c r="E764" s="68"/>
      <c r="F764" s="326">
        <f t="shared" ca="1" si="395"/>
        <v>0</v>
      </c>
      <c r="G764" s="326">
        <f t="shared" ca="1" si="395"/>
        <v>0</v>
      </c>
      <c r="H764" s="326">
        <f t="shared" ca="1" si="395"/>
        <v>0</v>
      </c>
      <c r="I764" s="326">
        <f t="shared" ca="1" si="395"/>
        <v>0</v>
      </c>
      <c r="J764" s="326">
        <f t="shared" ca="1" si="395"/>
        <v>0</v>
      </c>
      <c r="K764" s="326">
        <f t="shared" ca="1" si="395"/>
        <v>0</v>
      </c>
      <c r="L764" s="326">
        <f t="shared" ca="1" si="395"/>
        <v>0</v>
      </c>
      <c r="M764" s="326">
        <f t="shared" ca="1" si="395"/>
        <v>0</v>
      </c>
      <c r="N764" s="326">
        <f t="shared" ca="1" si="399"/>
        <v>0</v>
      </c>
      <c r="O764" s="326">
        <f t="shared" ca="1" si="399"/>
        <v>0</v>
      </c>
    </row>
    <row r="765" spans="2:15" x14ac:dyDescent="0.25">
      <c r="B765" s="333"/>
      <c r="C765" s="336" t="s">
        <v>748</v>
      </c>
      <c r="D765" s="335"/>
      <c r="E765" s="68"/>
      <c r="F765" s="326">
        <f t="shared" ref="F765:M772" ca="1" si="400">10%*F131</f>
        <v>0</v>
      </c>
      <c r="G765" s="326">
        <f t="shared" ca="1" si="400"/>
        <v>0</v>
      </c>
      <c r="H765" s="326">
        <f t="shared" ca="1" si="400"/>
        <v>0</v>
      </c>
      <c r="I765" s="326">
        <f t="shared" ca="1" si="400"/>
        <v>0</v>
      </c>
      <c r="J765" s="326">
        <f t="shared" ca="1" si="400"/>
        <v>0</v>
      </c>
      <c r="K765" s="326">
        <f t="shared" ca="1" si="400"/>
        <v>0</v>
      </c>
      <c r="L765" s="326">
        <f t="shared" ca="1" si="400"/>
        <v>0</v>
      </c>
      <c r="M765" s="326">
        <f t="shared" ca="1" si="400"/>
        <v>0</v>
      </c>
      <c r="N765" s="326">
        <f t="shared" ca="1" si="399"/>
        <v>0</v>
      </c>
      <c r="O765" s="326">
        <f t="shared" ca="1" si="399"/>
        <v>0</v>
      </c>
    </row>
    <row r="766" spans="2:15" x14ac:dyDescent="0.25">
      <c r="B766" s="333">
        <v>14</v>
      </c>
      <c r="C766" s="334" t="s">
        <v>749</v>
      </c>
      <c r="D766" s="335"/>
      <c r="E766" s="68"/>
      <c r="F766" s="326">
        <f t="shared" si="400"/>
        <v>0</v>
      </c>
      <c r="G766" s="326">
        <f t="shared" si="400"/>
        <v>0</v>
      </c>
      <c r="H766" s="326">
        <f t="shared" si="400"/>
        <v>0</v>
      </c>
      <c r="I766" s="326">
        <f t="shared" si="400"/>
        <v>0</v>
      </c>
      <c r="J766" s="326">
        <f t="shared" si="400"/>
        <v>0</v>
      </c>
      <c r="K766" s="326">
        <f t="shared" si="400"/>
        <v>0</v>
      </c>
      <c r="L766" s="326">
        <f t="shared" si="400"/>
        <v>0</v>
      </c>
      <c r="M766" s="326">
        <f t="shared" si="400"/>
        <v>0</v>
      </c>
      <c r="N766" s="326"/>
      <c r="O766" s="326"/>
    </row>
    <row r="767" spans="2:15" x14ac:dyDescent="0.25">
      <c r="B767" s="333"/>
      <c r="C767" s="336" t="s">
        <v>750</v>
      </c>
      <c r="D767" s="335"/>
      <c r="E767" s="68"/>
      <c r="F767" s="326">
        <f t="shared" ca="1" si="400"/>
        <v>0</v>
      </c>
      <c r="G767" s="326">
        <f t="shared" ca="1" si="400"/>
        <v>0</v>
      </c>
      <c r="H767" s="326">
        <f t="shared" ca="1" si="400"/>
        <v>0</v>
      </c>
      <c r="I767" s="326">
        <f t="shared" ca="1" si="400"/>
        <v>0</v>
      </c>
      <c r="J767" s="326">
        <f t="shared" ca="1" si="400"/>
        <v>0</v>
      </c>
      <c r="K767" s="326">
        <f t="shared" ca="1" si="400"/>
        <v>0</v>
      </c>
      <c r="L767" s="326">
        <f t="shared" ca="1" si="400"/>
        <v>0</v>
      </c>
      <c r="M767" s="326">
        <f t="shared" ca="1" si="400"/>
        <v>0</v>
      </c>
      <c r="N767" s="326">
        <f t="shared" ref="N767:O772" ca="1" si="401">F767-J767</f>
        <v>0</v>
      </c>
      <c r="O767" s="326">
        <f t="shared" ca="1" si="401"/>
        <v>0</v>
      </c>
    </row>
    <row r="768" spans="2:15" x14ac:dyDescent="0.25">
      <c r="B768" s="333"/>
      <c r="C768" s="336" t="s">
        <v>751</v>
      </c>
      <c r="D768" s="335"/>
      <c r="E768" s="68"/>
      <c r="F768" s="326">
        <f t="shared" ca="1" si="400"/>
        <v>0</v>
      </c>
      <c r="G768" s="326">
        <f t="shared" ca="1" si="400"/>
        <v>0</v>
      </c>
      <c r="H768" s="326">
        <f t="shared" ca="1" si="400"/>
        <v>0</v>
      </c>
      <c r="I768" s="326">
        <f t="shared" ca="1" si="400"/>
        <v>0</v>
      </c>
      <c r="J768" s="326">
        <f t="shared" ca="1" si="400"/>
        <v>0</v>
      </c>
      <c r="K768" s="326">
        <f t="shared" ca="1" si="400"/>
        <v>0</v>
      </c>
      <c r="L768" s="326">
        <f t="shared" ca="1" si="400"/>
        <v>0</v>
      </c>
      <c r="M768" s="326">
        <f t="shared" ca="1" si="400"/>
        <v>0</v>
      </c>
      <c r="N768" s="326">
        <f t="shared" ca="1" si="401"/>
        <v>0</v>
      </c>
      <c r="O768" s="326">
        <f t="shared" ca="1" si="401"/>
        <v>0</v>
      </c>
    </row>
    <row r="769" spans="2:15" x14ac:dyDescent="0.25">
      <c r="B769" s="333"/>
      <c r="C769" s="336" t="s">
        <v>752</v>
      </c>
      <c r="D769" s="335"/>
      <c r="E769" s="68"/>
      <c r="F769" s="326">
        <f t="shared" ca="1" si="400"/>
        <v>0</v>
      </c>
      <c r="G769" s="326">
        <f t="shared" ca="1" si="400"/>
        <v>0</v>
      </c>
      <c r="H769" s="326">
        <f t="shared" ca="1" si="400"/>
        <v>0</v>
      </c>
      <c r="I769" s="326">
        <f t="shared" ca="1" si="400"/>
        <v>0</v>
      </c>
      <c r="J769" s="326">
        <f t="shared" ca="1" si="400"/>
        <v>0</v>
      </c>
      <c r="K769" s="326">
        <f t="shared" ca="1" si="400"/>
        <v>0</v>
      </c>
      <c r="L769" s="326">
        <f t="shared" ca="1" si="400"/>
        <v>0</v>
      </c>
      <c r="M769" s="326">
        <f t="shared" ca="1" si="400"/>
        <v>0</v>
      </c>
      <c r="N769" s="326">
        <f t="shared" ca="1" si="401"/>
        <v>0</v>
      </c>
      <c r="O769" s="326">
        <f t="shared" ca="1" si="401"/>
        <v>0</v>
      </c>
    </row>
    <row r="770" spans="2:15" x14ac:dyDescent="0.25">
      <c r="B770" s="333">
        <v>15</v>
      </c>
      <c r="C770" s="334" t="s">
        <v>753</v>
      </c>
      <c r="D770" s="335"/>
      <c r="E770" s="68"/>
      <c r="F770" s="326">
        <f t="shared" ca="1" si="400"/>
        <v>19.196153146263203</v>
      </c>
      <c r="G770" s="326">
        <f t="shared" si="400"/>
        <v>1.0391578036443796</v>
      </c>
      <c r="H770" s="326">
        <f t="shared" ca="1" si="400"/>
        <v>0</v>
      </c>
      <c r="I770" s="326">
        <f t="shared" ca="1" si="400"/>
        <v>20.235310949907586</v>
      </c>
      <c r="J770" s="326">
        <f t="shared" ca="1" si="400"/>
        <v>15.86283315666974</v>
      </c>
      <c r="K770" s="326">
        <f t="shared" si="400"/>
        <v>1.1553251743128088</v>
      </c>
      <c r="L770" s="326">
        <f t="shared" ca="1" si="400"/>
        <v>0</v>
      </c>
      <c r="M770" s="326">
        <f t="shared" ca="1" si="400"/>
        <v>17.018158330982551</v>
      </c>
      <c r="N770" s="326">
        <f t="shared" ca="1" si="401"/>
        <v>3.3333199895934627</v>
      </c>
      <c r="O770" s="326">
        <f t="shared" si="401"/>
        <v>-0.11616737066842919</v>
      </c>
    </row>
    <row r="771" spans="2:15" x14ac:dyDescent="0.25">
      <c r="B771" s="333">
        <v>16</v>
      </c>
      <c r="C771" s="334" t="s">
        <v>754</v>
      </c>
      <c r="D771" s="324"/>
      <c r="E771" s="68"/>
      <c r="F771" s="326">
        <f t="shared" ca="1" si="400"/>
        <v>7.08</v>
      </c>
      <c r="G771" s="326">
        <f t="shared" ca="1" si="400"/>
        <v>0</v>
      </c>
      <c r="H771" s="326">
        <f t="shared" ca="1" si="400"/>
        <v>0</v>
      </c>
      <c r="I771" s="326">
        <f t="shared" ca="1" si="400"/>
        <v>7.08</v>
      </c>
      <c r="J771" s="326">
        <f t="shared" ca="1" si="400"/>
        <v>5.3905021155999995</v>
      </c>
      <c r="K771" s="326">
        <f t="shared" si="400"/>
        <v>0.45159216140000003</v>
      </c>
      <c r="L771" s="326">
        <f t="shared" ca="1" si="400"/>
        <v>0</v>
      </c>
      <c r="M771" s="326">
        <f t="shared" ca="1" si="400"/>
        <v>5.8420942769999993</v>
      </c>
      <c r="N771" s="326">
        <f t="shared" ca="1" si="401"/>
        <v>1.6894978844000006</v>
      </c>
      <c r="O771" s="326">
        <f t="shared" ca="1" si="401"/>
        <v>-0.45159216140000003</v>
      </c>
    </row>
    <row r="772" spans="2:15" x14ac:dyDescent="0.25">
      <c r="B772" s="333">
        <v>17</v>
      </c>
      <c r="C772" s="334" t="s">
        <v>755</v>
      </c>
      <c r="D772" s="324"/>
      <c r="E772" s="74"/>
      <c r="F772" s="326">
        <f t="shared" ca="1" si="400"/>
        <v>0</v>
      </c>
      <c r="G772" s="326">
        <f t="shared" ca="1" si="400"/>
        <v>0</v>
      </c>
      <c r="H772" s="326">
        <f t="shared" ca="1" si="400"/>
        <v>0</v>
      </c>
      <c r="I772" s="326">
        <f t="shared" ca="1" si="400"/>
        <v>0</v>
      </c>
      <c r="J772" s="326">
        <f t="shared" ca="1" si="400"/>
        <v>0</v>
      </c>
      <c r="K772" s="326">
        <f t="shared" ca="1" si="400"/>
        <v>0</v>
      </c>
      <c r="L772" s="326">
        <f t="shared" ca="1" si="400"/>
        <v>0</v>
      </c>
      <c r="M772" s="326">
        <f t="shared" ca="1" si="400"/>
        <v>0</v>
      </c>
      <c r="N772" s="326">
        <f t="shared" ca="1" si="401"/>
        <v>0</v>
      </c>
      <c r="O772" s="326">
        <f t="shared" ca="1" si="401"/>
        <v>0</v>
      </c>
    </row>
    <row r="773" spans="2:15" ht="14.5" thickBot="1" x14ac:dyDescent="0.3">
      <c r="B773" s="337"/>
      <c r="C773" s="338" t="s">
        <v>90</v>
      </c>
      <c r="D773" s="338"/>
      <c r="E773" s="339"/>
      <c r="F773" s="340">
        <f ca="1">SUM(F733:F772)</f>
        <v>2295.6899310890867</v>
      </c>
      <c r="G773" s="340">
        <f t="shared" ref="G773:O773" ca="1" si="402">SUM(G733:G772)</f>
        <v>409.72132796562477</v>
      </c>
      <c r="H773" s="340">
        <f t="shared" ca="1" si="402"/>
        <v>0</v>
      </c>
      <c r="I773" s="340">
        <f t="shared" ca="1" si="402"/>
        <v>2705.4112590547115</v>
      </c>
      <c r="J773" s="340">
        <f t="shared" ca="1" si="402"/>
        <v>1130.9997266600321</v>
      </c>
      <c r="K773" s="340">
        <f t="shared" ca="1" si="402"/>
        <v>97.690032897131317</v>
      </c>
      <c r="L773" s="340">
        <f t="shared" ca="1" si="402"/>
        <v>0</v>
      </c>
      <c r="M773" s="340">
        <f t="shared" ca="1" si="402"/>
        <v>1228.6897595571634</v>
      </c>
      <c r="N773" s="340">
        <f t="shared" ca="1" si="402"/>
        <v>1164.6902044290546</v>
      </c>
      <c r="O773" s="340">
        <f t="shared" ca="1" si="402"/>
        <v>1300.2182002451634</v>
      </c>
    </row>
    <row r="774" spans="2:15" ht="14.5" thickBot="1" x14ac:dyDescent="0.3"/>
    <row r="775" spans="2:15" x14ac:dyDescent="0.25">
      <c r="B775" s="1094" t="s">
        <v>603</v>
      </c>
      <c r="C775" s="1095"/>
      <c r="D775" s="1095"/>
      <c r="E775" s="1095"/>
      <c r="F775" s="1095"/>
      <c r="G775" s="1095"/>
      <c r="H775" s="1095"/>
      <c r="I775" s="1095"/>
      <c r="J775" s="1095"/>
      <c r="K775" s="1095"/>
      <c r="L775" s="1095"/>
      <c r="M775" s="1095"/>
      <c r="N775" s="1095"/>
      <c r="O775" s="1096"/>
    </row>
    <row r="776" spans="2:15" x14ac:dyDescent="0.25">
      <c r="B776" s="1079" t="s">
        <v>513</v>
      </c>
      <c r="C776" s="1080" t="s">
        <v>620</v>
      </c>
      <c r="D776" s="1082" t="s">
        <v>621</v>
      </c>
      <c r="E776" s="1082" t="s">
        <v>622</v>
      </c>
      <c r="F776" s="1082" t="s">
        <v>623</v>
      </c>
      <c r="G776" s="1082"/>
      <c r="H776" s="1082"/>
      <c r="I776" s="1082"/>
      <c r="J776" s="1082" t="s">
        <v>624</v>
      </c>
      <c r="K776" s="1082"/>
      <c r="L776" s="1082"/>
      <c r="M776" s="1082"/>
      <c r="N776" s="1082" t="s">
        <v>625</v>
      </c>
      <c r="O776" s="1083"/>
    </row>
    <row r="777" spans="2:15" ht="56.5" thickBot="1" x14ac:dyDescent="0.3">
      <c r="B777" s="1097"/>
      <c r="C777" s="1098"/>
      <c r="D777" s="1099"/>
      <c r="E777" s="1099"/>
      <c r="F777" s="342" t="s">
        <v>626</v>
      </c>
      <c r="G777" s="342" t="s">
        <v>627</v>
      </c>
      <c r="H777" s="342" t="s">
        <v>628</v>
      </c>
      <c r="I777" s="342" t="s">
        <v>629</v>
      </c>
      <c r="J777" s="342" t="s">
        <v>630</v>
      </c>
      <c r="K777" s="342" t="s">
        <v>627</v>
      </c>
      <c r="L777" s="342" t="s">
        <v>631</v>
      </c>
      <c r="M777" s="342" t="s">
        <v>632</v>
      </c>
      <c r="N777" s="342" t="s">
        <v>626</v>
      </c>
      <c r="O777" s="343" t="s">
        <v>629</v>
      </c>
    </row>
    <row r="778" spans="2:15" x14ac:dyDescent="0.25">
      <c r="B778" s="322">
        <v>1</v>
      </c>
      <c r="C778" s="323" t="s">
        <v>633</v>
      </c>
      <c r="D778" s="345"/>
      <c r="E778" s="346"/>
      <c r="F778" s="326">
        <f ca="1">10%*F144</f>
        <v>8.3809156805387008</v>
      </c>
      <c r="G778" s="326">
        <f t="shared" ref="G778:M778" si="403">10%*G144</f>
        <v>6.1269702259149907</v>
      </c>
      <c r="H778" s="326">
        <f t="shared" ca="1" si="403"/>
        <v>0</v>
      </c>
      <c r="I778" s="326">
        <f t="shared" ca="1" si="403"/>
        <v>14.507885906453692</v>
      </c>
      <c r="J778" s="326">
        <f t="shared" ca="1" si="403"/>
        <v>4.8990620000015643E-4</v>
      </c>
      <c r="K778" s="326">
        <f t="shared" si="403"/>
        <v>0</v>
      </c>
      <c r="L778" s="326">
        <f t="shared" ca="1" si="403"/>
        <v>0</v>
      </c>
      <c r="M778" s="326">
        <f t="shared" ca="1" si="403"/>
        <v>4.8990620000015643E-4</v>
      </c>
      <c r="N778" s="326">
        <f ca="1">F778-J778</f>
        <v>8.3804257743387005</v>
      </c>
      <c r="O778" s="326">
        <f ca="1">I778-M778</f>
        <v>14.507396000253692</v>
      </c>
    </row>
    <row r="779" spans="2:15" x14ac:dyDescent="0.25">
      <c r="B779" s="322">
        <v>2</v>
      </c>
      <c r="C779" s="323" t="s">
        <v>718</v>
      </c>
      <c r="D779" s="371"/>
      <c r="E779" s="372"/>
      <c r="F779" s="326">
        <f t="shared" ref="F779:M794" ca="1" si="404">10%*F145</f>
        <v>0</v>
      </c>
      <c r="G779" s="326">
        <f t="shared" ca="1" si="404"/>
        <v>0</v>
      </c>
      <c r="H779" s="326">
        <f t="shared" ca="1" si="404"/>
        <v>0</v>
      </c>
      <c r="I779" s="326">
        <f t="shared" ca="1" si="404"/>
        <v>0</v>
      </c>
      <c r="J779" s="326">
        <f t="shared" ca="1" si="404"/>
        <v>0</v>
      </c>
      <c r="K779" s="326">
        <f t="shared" ca="1" si="404"/>
        <v>0</v>
      </c>
      <c r="L779" s="326">
        <f t="shared" ca="1" si="404"/>
        <v>0</v>
      </c>
      <c r="M779" s="326">
        <f t="shared" ca="1" si="404"/>
        <v>0</v>
      </c>
      <c r="N779" s="326">
        <f ca="1">F779-J779</f>
        <v>0</v>
      </c>
      <c r="O779" s="326">
        <f ca="1">I779-M779</f>
        <v>0</v>
      </c>
    </row>
    <row r="780" spans="2:15" x14ac:dyDescent="0.25">
      <c r="B780" s="322">
        <v>3</v>
      </c>
      <c r="C780" s="327" t="s">
        <v>719</v>
      </c>
      <c r="D780" s="324"/>
      <c r="E780" s="68"/>
      <c r="F780" s="326">
        <f t="shared" si="404"/>
        <v>0</v>
      </c>
      <c r="G780" s="326">
        <f t="shared" si="404"/>
        <v>0</v>
      </c>
      <c r="H780" s="326">
        <f t="shared" si="404"/>
        <v>0</v>
      </c>
      <c r="I780" s="326">
        <f t="shared" si="404"/>
        <v>0</v>
      </c>
      <c r="J780" s="326">
        <f t="shared" si="404"/>
        <v>0</v>
      </c>
      <c r="K780" s="326">
        <f t="shared" si="404"/>
        <v>0</v>
      </c>
      <c r="L780" s="326">
        <f t="shared" si="404"/>
        <v>0</v>
      </c>
      <c r="M780" s="326">
        <f t="shared" si="404"/>
        <v>0</v>
      </c>
      <c r="N780" s="326"/>
      <c r="O780" s="326"/>
    </row>
    <row r="781" spans="2:15" x14ac:dyDescent="0.25">
      <c r="B781" s="322"/>
      <c r="C781" s="328" t="s">
        <v>720</v>
      </c>
      <c r="D781" s="324"/>
      <c r="E781" s="68"/>
      <c r="F781" s="326">
        <f t="shared" ca="1" si="404"/>
        <v>44.426962202967033</v>
      </c>
      <c r="G781" s="326">
        <f t="shared" si="404"/>
        <v>5.7096815602650288</v>
      </c>
      <c r="H781" s="326">
        <f t="shared" ca="1" si="404"/>
        <v>0</v>
      </c>
      <c r="I781" s="326">
        <f t="shared" ca="1" si="404"/>
        <v>50.136643763232058</v>
      </c>
      <c r="J781" s="326">
        <f t="shared" ca="1" si="404"/>
        <v>15.960317381823325</v>
      </c>
      <c r="K781" s="326">
        <f t="shared" si="404"/>
        <v>1.9684624940587545</v>
      </c>
      <c r="L781" s="326">
        <f t="shared" ca="1" si="404"/>
        <v>0</v>
      </c>
      <c r="M781" s="326">
        <f t="shared" ca="1" si="404"/>
        <v>17.928779875882082</v>
      </c>
      <c r="N781" s="326">
        <f t="shared" ref="N781:N784" ca="1" si="405">F781-J781</f>
        <v>28.46664482114371</v>
      </c>
      <c r="O781" s="326">
        <f t="shared" ref="O781:O784" ca="1" si="406">I781-M781</f>
        <v>32.207863887349973</v>
      </c>
    </row>
    <row r="782" spans="2:15" x14ac:dyDescent="0.25">
      <c r="B782" s="322"/>
      <c r="C782" s="328" t="s">
        <v>721</v>
      </c>
      <c r="D782" s="324"/>
      <c r="E782" s="68"/>
      <c r="F782" s="326">
        <f t="shared" ca="1" si="404"/>
        <v>0</v>
      </c>
      <c r="G782" s="326">
        <f t="shared" ca="1" si="404"/>
        <v>0</v>
      </c>
      <c r="H782" s="326">
        <f t="shared" ca="1" si="404"/>
        <v>0</v>
      </c>
      <c r="I782" s="326">
        <f t="shared" ca="1" si="404"/>
        <v>0</v>
      </c>
      <c r="J782" s="326">
        <f t="shared" ca="1" si="404"/>
        <v>0</v>
      </c>
      <c r="K782" s="326">
        <f t="shared" ca="1" si="404"/>
        <v>0</v>
      </c>
      <c r="L782" s="326">
        <f t="shared" ca="1" si="404"/>
        <v>0</v>
      </c>
      <c r="M782" s="326">
        <f t="shared" ca="1" si="404"/>
        <v>0</v>
      </c>
      <c r="N782" s="326">
        <f t="shared" ca="1" si="405"/>
        <v>0</v>
      </c>
      <c r="O782" s="326">
        <f t="shared" ca="1" si="406"/>
        <v>0</v>
      </c>
    </row>
    <row r="783" spans="2:15" x14ac:dyDescent="0.25">
      <c r="B783" s="322"/>
      <c r="C783" s="328" t="s">
        <v>722</v>
      </c>
      <c r="D783" s="324"/>
      <c r="E783" s="68"/>
      <c r="F783" s="326">
        <f t="shared" ca="1" si="404"/>
        <v>0</v>
      </c>
      <c r="G783" s="326">
        <f t="shared" ca="1" si="404"/>
        <v>0</v>
      </c>
      <c r="H783" s="326">
        <f t="shared" ca="1" si="404"/>
        <v>0</v>
      </c>
      <c r="I783" s="326">
        <f t="shared" ca="1" si="404"/>
        <v>0</v>
      </c>
      <c r="J783" s="326">
        <f t="shared" ca="1" si="404"/>
        <v>0</v>
      </c>
      <c r="K783" s="326">
        <f t="shared" ca="1" si="404"/>
        <v>0</v>
      </c>
      <c r="L783" s="326">
        <f t="shared" ca="1" si="404"/>
        <v>0</v>
      </c>
      <c r="M783" s="326">
        <f t="shared" ca="1" si="404"/>
        <v>0</v>
      </c>
      <c r="N783" s="326">
        <f t="shared" ca="1" si="405"/>
        <v>0</v>
      </c>
      <c r="O783" s="326">
        <f t="shared" ca="1" si="406"/>
        <v>0</v>
      </c>
    </row>
    <row r="784" spans="2:15" x14ac:dyDescent="0.25">
      <c r="B784" s="322"/>
      <c r="C784" s="328" t="s">
        <v>723</v>
      </c>
      <c r="D784" s="324"/>
      <c r="E784" s="68"/>
      <c r="F784" s="326">
        <f t="shared" ca="1" si="404"/>
        <v>22.108000000000004</v>
      </c>
      <c r="G784" s="326">
        <f t="shared" ca="1" si="404"/>
        <v>0</v>
      </c>
      <c r="H784" s="326">
        <f t="shared" ca="1" si="404"/>
        <v>0</v>
      </c>
      <c r="I784" s="326">
        <f t="shared" ca="1" si="404"/>
        <v>22.108000000000004</v>
      </c>
      <c r="J784" s="326">
        <f t="shared" ca="1" si="404"/>
        <v>4.441344508100002</v>
      </c>
      <c r="K784" s="326">
        <f t="shared" si="404"/>
        <v>0</v>
      </c>
      <c r="L784" s="326">
        <f t="shared" ca="1" si="404"/>
        <v>0</v>
      </c>
      <c r="M784" s="326">
        <f t="shared" ca="1" si="404"/>
        <v>4.441344508100002</v>
      </c>
      <c r="N784" s="326">
        <f t="shared" ca="1" si="405"/>
        <v>17.666655491900002</v>
      </c>
      <c r="O784" s="326">
        <f t="shared" ca="1" si="406"/>
        <v>17.666655491900002</v>
      </c>
    </row>
    <row r="785" spans="2:15" x14ac:dyDescent="0.25">
      <c r="B785" s="322">
        <v>4</v>
      </c>
      <c r="C785" s="323" t="s">
        <v>724</v>
      </c>
      <c r="D785" s="324"/>
      <c r="E785" s="68"/>
      <c r="F785" s="326">
        <f t="shared" si="404"/>
        <v>0</v>
      </c>
      <c r="G785" s="326">
        <f t="shared" si="404"/>
        <v>0</v>
      </c>
      <c r="H785" s="326">
        <f t="shared" si="404"/>
        <v>0</v>
      </c>
      <c r="I785" s="326">
        <f t="shared" si="404"/>
        <v>0</v>
      </c>
      <c r="J785" s="326">
        <f t="shared" si="404"/>
        <v>0</v>
      </c>
      <c r="K785" s="326">
        <f t="shared" si="404"/>
        <v>0</v>
      </c>
      <c r="L785" s="326">
        <f t="shared" si="404"/>
        <v>0</v>
      </c>
      <c r="M785" s="326">
        <f t="shared" si="404"/>
        <v>0</v>
      </c>
      <c r="N785" s="326"/>
      <c r="O785" s="326"/>
    </row>
    <row r="786" spans="2:15" x14ac:dyDescent="0.25">
      <c r="B786" s="322"/>
      <c r="C786" s="329" t="s">
        <v>725</v>
      </c>
      <c r="D786" s="324"/>
      <c r="E786" s="68"/>
      <c r="F786" s="326">
        <f t="shared" ca="1" si="404"/>
        <v>1066.0978733324753</v>
      </c>
      <c r="G786" s="326">
        <f t="shared" si="404"/>
        <v>136.45427899209423</v>
      </c>
      <c r="H786" s="326">
        <f t="shared" ca="1" si="404"/>
        <v>0</v>
      </c>
      <c r="I786" s="326">
        <f t="shared" ca="1" si="404"/>
        <v>1202.5521523245695</v>
      </c>
      <c r="J786" s="326">
        <f t="shared" ca="1" si="404"/>
        <v>549.42507390210289</v>
      </c>
      <c r="K786" s="326">
        <f t="shared" si="404"/>
        <v>41.832093526311077</v>
      </c>
      <c r="L786" s="326">
        <f t="shared" ca="1" si="404"/>
        <v>0</v>
      </c>
      <c r="M786" s="326">
        <f t="shared" ca="1" si="404"/>
        <v>591.25716742841394</v>
      </c>
      <c r="N786" s="326">
        <f t="shared" ref="N786:N789" ca="1" si="407">F786-J786</f>
        <v>516.67279943037238</v>
      </c>
      <c r="O786" s="326">
        <f t="shared" ref="O786:O789" ca="1" si="408">I786-M786</f>
        <v>611.2949848961556</v>
      </c>
    </row>
    <row r="787" spans="2:15" x14ac:dyDescent="0.25">
      <c r="B787" s="322"/>
      <c r="C787" s="323" t="s">
        <v>726</v>
      </c>
      <c r="D787" s="324"/>
      <c r="E787" s="68"/>
      <c r="F787" s="326">
        <f t="shared" si="404"/>
        <v>0</v>
      </c>
      <c r="G787" s="326">
        <f t="shared" si="404"/>
        <v>0</v>
      </c>
      <c r="H787" s="326">
        <f t="shared" si="404"/>
        <v>0</v>
      </c>
      <c r="I787" s="326">
        <f t="shared" si="404"/>
        <v>0</v>
      </c>
      <c r="J787" s="326">
        <f t="shared" si="404"/>
        <v>0</v>
      </c>
      <c r="K787" s="326">
        <f t="shared" si="404"/>
        <v>0</v>
      </c>
      <c r="L787" s="326">
        <f t="shared" si="404"/>
        <v>0</v>
      </c>
      <c r="M787" s="326">
        <f t="shared" si="404"/>
        <v>0</v>
      </c>
      <c r="N787" s="326"/>
      <c r="O787" s="326"/>
    </row>
    <row r="788" spans="2:15" x14ac:dyDescent="0.25">
      <c r="B788" s="322"/>
      <c r="C788" s="329" t="s">
        <v>727</v>
      </c>
      <c r="D788" s="324"/>
      <c r="E788" s="68"/>
      <c r="F788" s="326">
        <f t="shared" ca="1" si="404"/>
        <v>0</v>
      </c>
      <c r="G788" s="326">
        <f t="shared" ca="1" si="404"/>
        <v>0</v>
      </c>
      <c r="H788" s="326">
        <f t="shared" ca="1" si="404"/>
        <v>0</v>
      </c>
      <c r="I788" s="326">
        <f t="shared" ca="1" si="404"/>
        <v>0</v>
      </c>
      <c r="J788" s="326">
        <f t="shared" ca="1" si="404"/>
        <v>0</v>
      </c>
      <c r="K788" s="326">
        <f t="shared" ca="1" si="404"/>
        <v>0</v>
      </c>
      <c r="L788" s="326">
        <f t="shared" ca="1" si="404"/>
        <v>0</v>
      </c>
      <c r="M788" s="326">
        <f t="shared" ca="1" si="404"/>
        <v>0</v>
      </c>
      <c r="N788" s="326">
        <f t="shared" ca="1" si="407"/>
        <v>0</v>
      </c>
      <c r="O788" s="326">
        <f t="shared" ca="1" si="408"/>
        <v>0</v>
      </c>
    </row>
    <row r="789" spans="2:15" x14ac:dyDescent="0.25">
      <c r="B789" s="322"/>
      <c r="C789" s="329" t="s">
        <v>728</v>
      </c>
      <c r="D789" s="324"/>
      <c r="E789" s="68"/>
      <c r="F789" s="326">
        <f t="shared" ca="1" si="404"/>
        <v>0</v>
      </c>
      <c r="G789" s="326">
        <f t="shared" ca="1" si="404"/>
        <v>0</v>
      </c>
      <c r="H789" s="326">
        <f t="shared" ca="1" si="404"/>
        <v>0</v>
      </c>
      <c r="I789" s="326">
        <f t="shared" ca="1" si="404"/>
        <v>0</v>
      </c>
      <c r="J789" s="326">
        <f t="shared" ca="1" si="404"/>
        <v>0</v>
      </c>
      <c r="K789" s="326">
        <f t="shared" ca="1" si="404"/>
        <v>0</v>
      </c>
      <c r="L789" s="326">
        <f t="shared" ca="1" si="404"/>
        <v>0</v>
      </c>
      <c r="M789" s="326">
        <f t="shared" ca="1" si="404"/>
        <v>0</v>
      </c>
      <c r="N789" s="326">
        <f t="shared" ca="1" si="407"/>
        <v>0</v>
      </c>
      <c r="O789" s="326">
        <f t="shared" ca="1" si="408"/>
        <v>0</v>
      </c>
    </row>
    <row r="790" spans="2:15" x14ac:dyDescent="0.25">
      <c r="B790" s="322">
        <v>5</v>
      </c>
      <c r="C790" s="323" t="s">
        <v>729</v>
      </c>
      <c r="D790" s="324"/>
      <c r="E790" s="68"/>
      <c r="F790" s="326">
        <f t="shared" si="404"/>
        <v>0</v>
      </c>
      <c r="G790" s="326">
        <f t="shared" si="404"/>
        <v>0</v>
      </c>
      <c r="H790" s="326">
        <f t="shared" si="404"/>
        <v>0</v>
      </c>
      <c r="I790" s="326">
        <f t="shared" si="404"/>
        <v>0</v>
      </c>
      <c r="J790" s="326">
        <f t="shared" si="404"/>
        <v>0</v>
      </c>
      <c r="K790" s="326">
        <f t="shared" si="404"/>
        <v>0</v>
      </c>
      <c r="L790" s="326">
        <f t="shared" si="404"/>
        <v>0</v>
      </c>
      <c r="M790" s="326">
        <f t="shared" si="404"/>
        <v>0</v>
      </c>
      <c r="N790" s="326"/>
      <c r="O790" s="326"/>
    </row>
    <row r="791" spans="2:15" x14ac:dyDescent="0.25">
      <c r="B791" s="322"/>
      <c r="C791" s="329" t="s">
        <v>730</v>
      </c>
      <c r="D791" s="324"/>
      <c r="E791" s="68"/>
      <c r="F791" s="326">
        <f t="shared" ca="1" si="404"/>
        <v>0</v>
      </c>
      <c r="G791" s="326">
        <f t="shared" ca="1" si="404"/>
        <v>0</v>
      </c>
      <c r="H791" s="326">
        <f t="shared" ca="1" si="404"/>
        <v>0</v>
      </c>
      <c r="I791" s="326">
        <f t="shared" ca="1" si="404"/>
        <v>0</v>
      </c>
      <c r="J791" s="326">
        <f t="shared" ca="1" si="404"/>
        <v>0</v>
      </c>
      <c r="K791" s="326">
        <f t="shared" ca="1" si="404"/>
        <v>0</v>
      </c>
      <c r="L791" s="326">
        <f t="shared" ca="1" si="404"/>
        <v>0</v>
      </c>
      <c r="M791" s="326">
        <f t="shared" ca="1" si="404"/>
        <v>0</v>
      </c>
      <c r="N791" s="326">
        <f t="shared" ref="N791:N796" ca="1" si="409">F791-J791</f>
        <v>0</v>
      </c>
      <c r="O791" s="326">
        <f t="shared" ref="O791:O796" ca="1" si="410">I791-M791</f>
        <v>0</v>
      </c>
    </row>
    <row r="792" spans="2:15" x14ac:dyDescent="0.25">
      <c r="B792" s="322"/>
      <c r="C792" s="329" t="s">
        <v>731</v>
      </c>
      <c r="D792" s="324"/>
      <c r="E792" s="68"/>
      <c r="F792" s="326">
        <f t="shared" ca="1" si="404"/>
        <v>0</v>
      </c>
      <c r="G792" s="326">
        <f t="shared" ca="1" si="404"/>
        <v>0</v>
      </c>
      <c r="H792" s="326">
        <f t="shared" ca="1" si="404"/>
        <v>0</v>
      </c>
      <c r="I792" s="326">
        <f t="shared" ca="1" si="404"/>
        <v>0</v>
      </c>
      <c r="J792" s="326">
        <f t="shared" ca="1" si="404"/>
        <v>0</v>
      </c>
      <c r="K792" s="326">
        <f t="shared" ca="1" si="404"/>
        <v>0</v>
      </c>
      <c r="L792" s="326">
        <f t="shared" ca="1" si="404"/>
        <v>0</v>
      </c>
      <c r="M792" s="326">
        <f t="shared" ca="1" si="404"/>
        <v>0</v>
      </c>
      <c r="N792" s="326">
        <f t="shared" ca="1" si="409"/>
        <v>0</v>
      </c>
      <c r="O792" s="326">
        <f t="shared" ca="1" si="410"/>
        <v>0</v>
      </c>
    </row>
    <row r="793" spans="2:15" x14ac:dyDescent="0.25">
      <c r="B793" s="322"/>
      <c r="C793" s="329" t="s">
        <v>732</v>
      </c>
      <c r="D793" s="324"/>
      <c r="E793" s="68"/>
      <c r="F793" s="326">
        <f t="shared" ca="1" si="404"/>
        <v>0</v>
      </c>
      <c r="G793" s="326">
        <f t="shared" ca="1" si="404"/>
        <v>0</v>
      </c>
      <c r="H793" s="326">
        <f t="shared" ca="1" si="404"/>
        <v>0</v>
      </c>
      <c r="I793" s="326">
        <f t="shared" ca="1" si="404"/>
        <v>0</v>
      </c>
      <c r="J793" s="326">
        <f t="shared" ca="1" si="404"/>
        <v>0</v>
      </c>
      <c r="K793" s="326">
        <f t="shared" ca="1" si="404"/>
        <v>0</v>
      </c>
      <c r="L793" s="326">
        <f t="shared" ca="1" si="404"/>
        <v>0</v>
      </c>
      <c r="M793" s="326">
        <f t="shared" ca="1" si="404"/>
        <v>0</v>
      </c>
      <c r="N793" s="326">
        <f t="shared" ca="1" si="409"/>
        <v>0</v>
      </c>
      <c r="O793" s="326">
        <f t="shared" ca="1" si="410"/>
        <v>0</v>
      </c>
    </row>
    <row r="794" spans="2:15" x14ac:dyDescent="0.25">
      <c r="B794" s="322"/>
      <c r="C794" s="329" t="s">
        <v>733</v>
      </c>
      <c r="D794" s="324"/>
      <c r="E794" s="68"/>
      <c r="F794" s="326">
        <f t="shared" ca="1" si="404"/>
        <v>0</v>
      </c>
      <c r="G794" s="326">
        <f t="shared" ca="1" si="404"/>
        <v>0</v>
      </c>
      <c r="H794" s="326">
        <f t="shared" ca="1" si="404"/>
        <v>0</v>
      </c>
      <c r="I794" s="326">
        <f t="shared" ca="1" si="404"/>
        <v>0</v>
      </c>
      <c r="J794" s="326">
        <f t="shared" ca="1" si="404"/>
        <v>0</v>
      </c>
      <c r="K794" s="326">
        <f t="shared" ca="1" si="404"/>
        <v>0</v>
      </c>
      <c r="L794" s="326">
        <f t="shared" ca="1" si="404"/>
        <v>0</v>
      </c>
      <c r="M794" s="326">
        <f t="shared" ca="1" si="404"/>
        <v>0</v>
      </c>
      <c r="N794" s="326">
        <f t="shared" ca="1" si="409"/>
        <v>0</v>
      </c>
      <c r="O794" s="326">
        <f t="shared" ca="1" si="410"/>
        <v>0</v>
      </c>
    </row>
    <row r="795" spans="2:15" x14ac:dyDescent="0.25">
      <c r="B795" s="322">
        <v>6</v>
      </c>
      <c r="C795" s="323" t="s">
        <v>734</v>
      </c>
      <c r="D795" s="324"/>
      <c r="E795" s="68"/>
      <c r="F795" s="326">
        <f t="shared" ref="F795:M810" ca="1" si="411">10%*F161</f>
        <v>0</v>
      </c>
      <c r="G795" s="326">
        <f t="shared" ca="1" si="411"/>
        <v>0</v>
      </c>
      <c r="H795" s="326">
        <f t="shared" ca="1" si="411"/>
        <v>0</v>
      </c>
      <c r="I795" s="326">
        <f t="shared" ca="1" si="411"/>
        <v>0</v>
      </c>
      <c r="J795" s="326">
        <f t="shared" ca="1" si="411"/>
        <v>0</v>
      </c>
      <c r="K795" s="326">
        <f t="shared" ca="1" si="411"/>
        <v>0</v>
      </c>
      <c r="L795" s="326">
        <f t="shared" ca="1" si="411"/>
        <v>0</v>
      </c>
      <c r="M795" s="326">
        <f t="shared" ca="1" si="411"/>
        <v>0</v>
      </c>
      <c r="N795" s="326">
        <f t="shared" ca="1" si="409"/>
        <v>0</v>
      </c>
      <c r="O795" s="326">
        <f t="shared" ca="1" si="410"/>
        <v>0</v>
      </c>
    </row>
    <row r="796" spans="2:15" x14ac:dyDescent="0.25">
      <c r="B796" s="322">
        <v>7</v>
      </c>
      <c r="C796" s="323" t="s">
        <v>735</v>
      </c>
      <c r="D796" s="324"/>
      <c r="E796" s="68"/>
      <c r="F796" s="326">
        <f t="shared" ca="1" si="411"/>
        <v>0</v>
      </c>
      <c r="G796" s="326">
        <f t="shared" ca="1" si="411"/>
        <v>0</v>
      </c>
      <c r="H796" s="326">
        <f t="shared" ca="1" si="411"/>
        <v>0</v>
      </c>
      <c r="I796" s="326">
        <f t="shared" ca="1" si="411"/>
        <v>0</v>
      </c>
      <c r="J796" s="326">
        <f t="shared" ca="1" si="411"/>
        <v>0</v>
      </c>
      <c r="K796" s="326">
        <f t="shared" ca="1" si="411"/>
        <v>0</v>
      </c>
      <c r="L796" s="326">
        <f t="shared" ca="1" si="411"/>
        <v>0</v>
      </c>
      <c r="M796" s="326">
        <f t="shared" ca="1" si="411"/>
        <v>0</v>
      </c>
      <c r="N796" s="326">
        <f t="shared" ca="1" si="409"/>
        <v>0</v>
      </c>
      <c r="O796" s="326">
        <f t="shared" ca="1" si="410"/>
        <v>0</v>
      </c>
    </row>
    <row r="797" spans="2:15" x14ac:dyDescent="0.25">
      <c r="B797" s="322">
        <v>8</v>
      </c>
      <c r="C797" s="323" t="s">
        <v>736</v>
      </c>
      <c r="D797" s="324"/>
      <c r="E797" s="68"/>
      <c r="F797" s="326">
        <f t="shared" si="411"/>
        <v>0</v>
      </c>
      <c r="G797" s="326">
        <f t="shared" si="411"/>
        <v>0</v>
      </c>
      <c r="H797" s="326">
        <f t="shared" si="411"/>
        <v>0</v>
      </c>
      <c r="I797" s="326">
        <f t="shared" si="411"/>
        <v>0</v>
      </c>
      <c r="J797" s="326">
        <f t="shared" si="411"/>
        <v>0</v>
      </c>
      <c r="K797" s="326">
        <f t="shared" si="411"/>
        <v>0</v>
      </c>
      <c r="L797" s="326">
        <f t="shared" si="411"/>
        <v>0</v>
      </c>
      <c r="M797" s="326">
        <f t="shared" si="411"/>
        <v>0</v>
      </c>
      <c r="N797" s="326"/>
      <c r="O797" s="326"/>
    </row>
    <row r="798" spans="2:15" x14ac:dyDescent="0.25">
      <c r="B798" s="322"/>
      <c r="C798" s="329" t="s">
        <v>737</v>
      </c>
      <c r="D798" s="324"/>
      <c r="E798" s="68"/>
      <c r="F798" s="326">
        <f t="shared" ca="1" si="411"/>
        <v>1056.8736248536743</v>
      </c>
      <c r="G798" s="326">
        <f t="shared" si="411"/>
        <v>153.94185359867424</v>
      </c>
      <c r="H798" s="326">
        <f t="shared" ca="1" si="411"/>
        <v>0</v>
      </c>
      <c r="I798" s="326">
        <f t="shared" ca="1" si="411"/>
        <v>1210.8154784523485</v>
      </c>
      <c r="J798" s="326">
        <f t="shared" ca="1" si="411"/>
        <v>487.48262167146891</v>
      </c>
      <c r="K798" s="326">
        <f t="shared" si="411"/>
        <v>40.206967772977805</v>
      </c>
      <c r="L798" s="326">
        <f t="shared" ca="1" si="411"/>
        <v>0</v>
      </c>
      <c r="M798" s="326">
        <f t="shared" ca="1" si="411"/>
        <v>527.68958944444671</v>
      </c>
      <c r="N798" s="326">
        <f t="shared" ref="N798:O802" ca="1" si="412">F798-J798</f>
        <v>569.3910031822054</v>
      </c>
      <c r="O798" s="326">
        <f t="shared" ref="O798:O800" ca="1" si="413">I798-M798</f>
        <v>683.12588900790183</v>
      </c>
    </row>
    <row r="799" spans="2:15" x14ac:dyDescent="0.25">
      <c r="B799" s="322"/>
      <c r="C799" s="329" t="s">
        <v>756</v>
      </c>
      <c r="D799" s="324"/>
      <c r="E799" s="68"/>
      <c r="F799" s="326">
        <f t="shared" ca="1" si="411"/>
        <v>0</v>
      </c>
      <c r="G799" s="326">
        <f t="shared" ca="1" si="411"/>
        <v>0</v>
      </c>
      <c r="H799" s="326">
        <f t="shared" ca="1" si="411"/>
        <v>0</v>
      </c>
      <c r="I799" s="326">
        <f t="shared" ca="1" si="411"/>
        <v>0</v>
      </c>
      <c r="J799" s="326">
        <f t="shared" ca="1" si="411"/>
        <v>0</v>
      </c>
      <c r="K799" s="326">
        <f t="shared" ca="1" si="411"/>
        <v>0</v>
      </c>
      <c r="L799" s="326">
        <f t="shared" ca="1" si="411"/>
        <v>0</v>
      </c>
      <c r="M799" s="326">
        <f t="shared" ca="1" si="411"/>
        <v>0</v>
      </c>
      <c r="N799" s="326">
        <f t="shared" ca="1" si="412"/>
        <v>0</v>
      </c>
      <c r="O799" s="326">
        <f t="shared" ca="1" si="413"/>
        <v>0</v>
      </c>
    </row>
    <row r="800" spans="2:15" ht="28" x14ac:dyDescent="0.25">
      <c r="B800" s="331">
        <v>9</v>
      </c>
      <c r="C800" s="332" t="s">
        <v>739</v>
      </c>
      <c r="D800" s="324"/>
      <c r="E800" s="68"/>
      <c r="F800" s="326">
        <f t="shared" ca="1" si="411"/>
        <v>0</v>
      </c>
      <c r="G800" s="326">
        <f t="shared" ca="1" si="411"/>
        <v>0</v>
      </c>
      <c r="H800" s="326">
        <f t="shared" ca="1" si="411"/>
        <v>0</v>
      </c>
      <c r="I800" s="326">
        <f t="shared" ca="1" si="411"/>
        <v>0</v>
      </c>
      <c r="J800" s="326">
        <f t="shared" ca="1" si="411"/>
        <v>0</v>
      </c>
      <c r="K800" s="326">
        <f t="shared" ca="1" si="411"/>
        <v>0</v>
      </c>
      <c r="L800" s="326">
        <f t="shared" ca="1" si="411"/>
        <v>0</v>
      </c>
      <c r="M800" s="326">
        <f t="shared" ca="1" si="411"/>
        <v>0</v>
      </c>
      <c r="N800" s="326">
        <f t="shared" ca="1" si="412"/>
        <v>0</v>
      </c>
      <c r="O800" s="326">
        <f t="shared" ca="1" si="413"/>
        <v>0</v>
      </c>
    </row>
    <row r="801" spans="2:15" x14ac:dyDescent="0.25">
      <c r="B801" s="333">
        <v>10</v>
      </c>
      <c r="C801" s="334" t="s">
        <v>740</v>
      </c>
      <c r="D801" s="335"/>
      <c r="E801" s="68"/>
      <c r="F801" s="326">
        <f t="shared" ca="1" si="411"/>
        <v>472.35718897552943</v>
      </c>
      <c r="G801" s="326">
        <f t="shared" si="411"/>
        <v>236.07088132201852</v>
      </c>
      <c r="H801" s="326">
        <f t="shared" ca="1" si="411"/>
        <v>0</v>
      </c>
      <c r="I801" s="326">
        <f t="shared" ca="1" si="411"/>
        <v>708.42807029754795</v>
      </c>
      <c r="J801" s="326">
        <f t="shared" ca="1" si="411"/>
        <v>142.81853265580887</v>
      </c>
      <c r="K801" s="326">
        <f t="shared" si="411"/>
        <v>34.970590186676205</v>
      </c>
      <c r="L801" s="326">
        <f t="shared" ca="1" si="411"/>
        <v>0</v>
      </c>
      <c r="M801" s="326">
        <f t="shared" ca="1" si="411"/>
        <v>177.78912284248509</v>
      </c>
      <c r="N801" s="326">
        <f t="shared" ca="1" si="412"/>
        <v>329.53865631972053</v>
      </c>
      <c r="O801" s="326">
        <f t="shared" si="412"/>
        <v>201.10029113534233</v>
      </c>
    </row>
    <row r="802" spans="2:15" x14ac:dyDescent="0.25">
      <c r="B802" s="333">
        <v>11</v>
      </c>
      <c r="C802" s="334" t="s">
        <v>741</v>
      </c>
      <c r="D802" s="335"/>
      <c r="E802" s="68"/>
      <c r="F802" s="326">
        <f t="shared" ca="1" si="411"/>
        <v>0.70800000000000007</v>
      </c>
      <c r="G802" s="326">
        <f t="shared" ca="1" si="411"/>
        <v>0</v>
      </c>
      <c r="H802" s="326">
        <f t="shared" ca="1" si="411"/>
        <v>0</v>
      </c>
      <c r="I802" s="326">
        <f t="shared" ca="1" si="411"/>
        <v>0.70800000000000007</v>
      </c>
      <c r="J802" s="326">
        <f t="shared" ca="1" si="411"/>
        <v>0.6392199932</v>
      </c>
      <c r="K802" s="326">
        <f t="shared" si="411"/>
        <v>0</v>
      </c>
      <c r="L802" s="326">
        <f t="shared" ca="1" si="411"/>
        <v>0</v>
      </c>
      <c r="M802" s="326">
        <f t="shared" ca="1" si="411"/>
        <v>0.6392199932</v>
      </c>
      <c r="N802" s="326">
        <f t="shared" ca="1" si="412"/>
        <v>6.8780006800000071E-2</v>
      </c>
      <c r="O802" s="326">
        <f t="shared" ca="1" si="412"/>
        <v>0</v>
      </c>
    </row>
    <row r="803" spans="2:15" x14ac:dyDescent="0.25">
      <c r="B803" s="333">
        <v>12</v>
      </c>
      <c r="C803" s="334" t="s">
        <v>742</v>
      </c>
      <c r="D803" s="335"/>
      <c r="E803" s="68"/>
      <c r="F803" s="326">
        <f t="shared" si="411"/>
        <v>0</v>
      </c>
      <c r="G803" s="326">
        <f t="shared" si="411"/>
        <v>0</v>
      </c>
      <c r="H803" s="326">
        <f t="shared" si="411"/>
        <v>0</v>
      </c>
      <c r="I803" s="326">
        <f t="shared" si="411"/>
        <v>0</v>
      </c>
      <c r="J803" s="326">
        <f t="shared" si="411"/>
        <v>0</v>
      </c>
      <c r="K803" s="326">
        <f t="shared" si="411"/>
        <v>0</v>
      </c>
      <c r="L803" s="326">
        <f t="shared" si="411"/>
        <v>0</v>
      </c>
      <c r="M803" s="326">
        <f t="shared" si="411"/>
        <v>0</v>
      </c>
      <c r="N803" s="326"/>
      <c r="O803" s="326"/>
    </row>
    <row r="804" spans="2:15" x14ac:dyDescent="0.25">
      <c r="B804" s="333"/>
      <c r="C804" s="336" t="s">
        <v>743</v>
      </c>
      <c r="D804" s="335"/>
      <c r="E804" s="68"/>
      <c r="F804" s="326">
        <f t="shared" ca="1" si="411"/>
        <v>0.26</v>
      </c>
      <c r="G804" s="326">
        <f t="shared" ca="1" si="411"/>
        <v>0</v>
      </c>
      <c r="H804" s="326">
        <f t="shared" ca="1" si="411"/>
        <v>0</v>
      </c>
      <c r="I804" s="326">
        <f t="shared" ca="1" si="411"/>
        <v>0.26</v>
      </c>
      <c r="J804" s="326">
        <f t="shared" ca="1" si="411"/>
        <v>0.17016441320000003</v>
      </c>
      <c r="K804" s="326">
        <f t="shared" ca="1" si="411"/>
        <v>0</v>
      </c>
      <c r="L804" s="326">
        <f t="shared" ca="1" si="411"/>
        <v>0</v>
      </c>
      <c r="M804" s="326">
        <f t="shared" ca="1" si="411"/>
        <v>0.17016441320000003</v>
      </c>
      <c r="N804" s="326">
        <f t="shared" ref="N804:O805" ca="1" si="414">F804-J804</f>
        <v>8.9835586799999978E-2</v>
      </c>
      <c r="O804" s="326">
        <f t="shared" ca="1" si="414"/>
        <v>0</v>
      </c>
    </row>
    <row r="805" spans="2:15" x14ac:dyDescent="0.25">
      <c r="B805" s="333"/>
      <c r="C805" s="336" t="s">
        <v>744</v>
      </c>
      <c r="D805" s="335"/>
      <c r="E805" s="68"/>
      <c r="F805" s="326">
        <f t="shared" ca="1" si="411"/>
        <v>0</v>
      </c>
      <c r="G805" s="326">
        <f t="shared" ca="1" si="411"/>
        <v>0</v>
      </c>
      <c r="H805" s="326">
        <f t="shared" ca="1" si="411"/>
        <v>0</v>
      </c>
      <c r="I805" s="326">
        <f t="shared" ca="1" si="411"/>
        <v>0</v>
      </c>
      <c r="J805" s="326">
        <f t="shared" ca="1" si="411"/>
        <v>0</v>
      </c>
      <c r="K805" s="326">
        <f t="shared" ca="1" si="411"/>
        <v>0</v>
      </c>
      <c r="L805" s="326">
        <f t="shared" ca="1" si="411"/>
        <v>0</v>
      </c>
      <c r="M805" s="326">
        <f t="shared" ca="1" si="411"/>
        <v>0</v>
      </c>
      <c r="N805" s="326">
        <f t="shared" ca="1" si="414"/>
        <v>0</v>
      </c>
      <c r="O805" s="326">
        <f t="shared" ca="1" si="414"/>
        <v>0</v>
      </c>
    </row>
    <row r="806" spans="2:15" x14ac:dyDescent="0.25">
      <c r="B806" s="333">
        <v>13</v>
      </c>
      <c r="C806" s="336"/>
      <c r="D806" s="335"/>
      <c r="E806" s="68"/>
      <c r="F806" s="326">
        <f t="shared" si="411"/>
        <v>0</v>
      </c>
      <c r="G806" s="326">
        <f t="shared" si="411"/>
        <v>0</v>
      </c>
      <c r="H806" s="326">
        <f t="shared" si="411"/>
        <v>0</v>
      </c>
      <c r="I806" s="326">
        <f t="shared" si="411"/>
        <v>0</v>
      </c>
      <c r="J806" s="326">
        <f t="shared" si="411"/>
        <v>0</v>
      </c>
      <c r="K806" s="326">
        <f t="shared" si="411"/>
        <v>0</v>
      </c>
      <c r="L806" s="326">
        <f t="shared" si="411"/>
        <v>0</v>
      </c>
      <c r="M806" s="326">
        <f t="shared" si="411"/>
        <v>0</v>
      </c>
      <c r="N806" s="326"/>
      <c r="O806" s="326"/>
    </row>
    <row r="807" spans="2:15" x14ac:dyDescent="0.25">
      <c r="B807" s="333"/>
      <c r="C807" s="336" t="s">
        <v>745</v>
      </c>
      <c r="D807" s="335"/>
      <c r="E807" s="68"/>
      <c r="F807" s="326">
        <f t="shared" ca="1" si="411"/>
        <v>1.7250000000000001</v>
      </c>
      <c r="G807" s="326">
        <f t="shared" ca="1" si="411"/>
        <v>0</v>
      </c>
      <c r="H807" s="326">
        <f t="shared" ca="1" si="411"/>
        <v>0</v>
      </c>
      <c r="I807" s="326">
        <f t="shared" ca="1" si="411"/>
        <v>1.7250000000000001</v>
      </c>
      <c r="J807" s="326">
        <f t="shared" ca="1" si="411"/>
        <v>1.2544191075000002</v>
      </c>
      <c r="K807" s="326">
        <f t="shared" si="411"/>
        <v>4.7283339100000002E-2</v>
      </c>
      <c r="L807" s="326">
        <f t="shared" ca="1" si="411"/>
        <v>0</v>
      </c>
      <c r="M807" s="326">
        <f t="shared" ca="1" si="411"/>
        <v>1.3017024466000002</v>
      </c>
      <c r="N807" s="326">
        <f t="shared" ref="N807:O810" ca="1" si="415">F807-J807</f>
        <v>0.4705808924999999</v>
      </c>
      <c r="O807" s="326">
        <f t="shared" ca="1" si="415"/>
        <v>-4.7283339100000002E-2</v>
      </c>
    </row>
    <row r="808" spans="2:15" x14ac:dyDescent="0.25">
      <c r="B808" s="333"/>
      <c r="C808" s="336" t="s">
        <v>746</v>
      </c>
      <c r="D808" s="335"/>
      <c r="E808" s="68"/>
      <c r="F808" s="326">
        <f t="shared" ca="1" si="411"/>
        <v>5.1583830596193208</v>
      </c>
      <c r="G808" s="326">
        <f t="shared" si="411"/>
        <v>1.7429139183473597E-2</v>
      </c>
      <c r="H808" s="326">
        <f t="shared" ca="1" si="411"/>
        <v>0</v>
      </c>
      <c r="I808" s="326">
        <f t="shared" ca="1" si="411"/>
        <v>5.1758121988027943</v>
      </c>
      <c r="J808" s="326">
        <f t="shared" ca="1" si="411"/>
        <v>3.6373234097770237</v>
      </c>
      <c r="K808" s="326">
        <f t="shared" si="411"/>
        <v>0.15791928072899519</v>
      </c>
      <c r="L808" s="326">
        <f t="shared" ca="1" si="411"/>
        <v>0</v>
      </c>
      <c r="M808" s="326">
        <f t="shared" ca="1" si="411"/>
        <v>3.7952426905060186</v>
      </c>
      <c r="N808" s="326">
        <f t="shared" ca="1" si="415"/>
        <v>1.521059649842297</v>
      </c>
      <c r="O808" s="326">
        <f t="shared" si="415"/>
        <v>-0.14049014154552159</v>
      </c>
    </row>
    <row r="809" spans="2:15" x14ac:dyDescent="0.25">
      <c r="B809" s="333"/>
      <c r="C809" s="336" t="s">
        <v>747</v>
      </c>
      <c r="D809" s="335"/>
      <c r="E809" s="68"/>
      <c r="F809" s="326">
        <f t="shared" ca="1" si="411"/>
        <v>0</v>
      </c>
      <c r="G809" s="326">
        <f t="shared" ca="1" si="411"/>
        <v>0</v>
      </c>
      <c r="H809" s="326">
        <f t="shared" ca="1" si="411"/>
        <v>0</v>
      </c>
      <c r="I809" s="326">
        <f t="shared" ca="1" si="411"/>
        <v>0</v>
      </c>
      <c r="J809" s="326">
        <f t="shared" ca="1" si="411"/>
        <v>0</v>
      </c>
      <c r="K809" s="326">
        <f t="shared" ca="1" si="411"/>
        <v>0</v>
      </c>
      <c r="L809" s="326">
        <f t="shared" ca="1" si="411"/>
        <v>0</v>
      </c>
      <c r="M809" s="326">
        <f t="shared" ca="1" si="411"/>
        <v>0</v>
      </c>
      <c r="N809" s="326">
        <f t="shared" ca="1" si="415"/>
        <v>0</v>
      </c>
      <c r="O809" s="326">
        <f t="shared" ca="1" si="415"/>
        <v>0</v>
      </c>
    </row>
    <row r="810" spans="2:15" x14ac:dyDescent="0.25">
      <c r="B810" s="333"/>
      <c r="C810" s="336" t="s">
        <v>748</v>
      </c>
      <c r="D810" s="335"/>
      <c r="E810" s="68"/>
      <c r="F810" s="326">
        <f t="shared" ca="1" si="411"/>
        <v>0</v>
      </c>
      <c r="G810" s="326">
        <f t="shared" ca="1" si="411"/>
        <v>0</v>
      </c>
      <c r="H810" s="326">
        <f t="shared" ca="1" si="411"/>
        <v>0</v>
      </c>
      <c r="I810" s="326">
        <f t="shared" ca="1" si="411"/>
        <v>0</v>
      </c>
      <c r="J810" s="326">
        <f t="shared" ca="1" si="411"/>
        <v>0</v>
      </c>
      <c r="K810" s="326">
        <f t="shared" ca="1" si="411"/>
        <v>0</v>
      </c>
      <c r="L810" s="326">
        <f t="shared" ca="1" si="411"/>
        <v>0</v>
      </c>
      <c r="M810" s="326">
        <f t="shared" ca="1" si="411"/>
        <v>0</v>
      </c>
      <c r="N810" s="326">
        <f t="shared" ca="1" si="415"/>
        <v>0</v>
      </c>
      <c r="O810" s="326">
        <f t="shared" ca="1" si="415"/>
        <v>0</v>
      </c>
    </row>
    <row r="811" spans="2:15" x14ac:dyDescent="0.25">
      <c r="B811" s="333">
        <v>14</v>
      </c>
      <c r="C811" s="334" t="s">
        <v>749</v>
      </c>
      <c r="D811" s="335"/>
      <c r="E811" s="68"/>
      <c r="F811" s="326">
        <f t="shared" ref="F811:M817" si="416">10%*F177</f>
        <v>0</v>
      </c>
      <c r="G811" s="326">
        <f t="shared" si="416"/>
        <v>0</v>
      </c>
      <c r="H811" s="326">
        <f t="shared" si="416"/>
        <v>0</v>
      </c>
      <c r="I811" s="326">
        <f t="shared" si="416"/>
        <v>0</v>
      </c>
      <c r="J811" s="326">
        <f t="shared" si="416"/>
        <v>0</v>
      </c>
      <c r="K811" s="326">
        <f t="shared" si="416"/>
        <v>0</v>
      </c>
      <c r="L811" s="326">
        <f t="shared" si="416"/>
        <v>0</v>
      </c>
      <c r="M811" s="326">
        <f t="shared" si="416"/>
        <v>0</v>
      </c>
      <c r="N811" s="326"/>
      <c r="O811" s="326"/>
    </row>
    <row r="812" spans="2:15" x14ac:dyDescent="0.25">
      <c r="B812" s="333"/>
      <c r="C812" s="336" t="s">
        <v>750</v>
      </c>
      <c r="D812" s="335"/>
      <c r="E812" s="68"/>
      <c r="F812" s="326">
        <f t="shared" ca="1" si="416"/>
        <v>0</v>
      </c>
      <c r="G812" s="326">
        <f t="shared" ca="1" si="416"/>
        <v>0</v>
      </c>
      <c r="H812" s="326">
        <f t="shared" ca="1" si="416"/>
        <v>0</v>
      </c>
      <c r="I812" s="326">
        <f t="shared" ca="1" si="416"/>
        <v>0</v>
      </c>
      <c r="J812" s="326">
        <f t="shared" ca="1" si="416"/>
        <v>0</v>
      </c>
      <c r="K812" s="326">
        <f t="shared" ca="1" si="416"/>
        <v>0</v>
      </c>
      <c r="L812" s="326">
        <f t="shared" ca="1" si="416"/>
        <v>0</v>
      </c>
      <c r="M812" s="326">
        <f t="shared" ca="1" si="416"/>
        <v>0</v>
      </c>
      <c r="N812" s="326">
        <f t="shared" ref="N812:O817" ca="1" si="417">F812-J812</f>
        <v>0</v>
      </c>
      <c r="O812" s="326">
        <f t="shared" ca="1" si="417"/>
        <v>0</v>
      </c>
    </row>
    <row r="813" spans="2:15" x14ac:dyDescent="0.25">
      <c r="B813" s="333"/>
      <c r="C813" s="336" t="s">
        <v>751</v>
      </c>
      <c r="D813" s="335"/>
      <c r="E813" s="68"/>
      <c r="F813" s="326">
        <f t="shared" ca="1" si="416"/>
        <v>0</v>
      </c>
      <c r="G813" s="326">
        <f t="shared" ca="1" si="416"/>
        <v>0</v>
      </c>
      <c r="H813" s="326">
        <f t="shared" ca="1" si="416"/>
        <v>0</v>
      </c>
      <c r="I813" s="326">
        <f t="shared" ca="1" si="416"/>
        <v>0</v>
      </c>
      <c r="J813" s="326">
        <f t="shared" ca="1" si="416"/>
        <v>0</v>
      </c>
      <c r="K813" s="326">
        <f t="shared" ca="1" si="416"/>
        <v>0</v>
      </c>
      <c r="L813" s="326">
        <f t="shared" ca="1" si="416"/>
        <v>0</v>
      </c>
      <c r="M813" s="326">
        <f t="shared" ca="1" si="416"/>
        <v>0</v>
      </c>
      <c r="N813" s="326">
        <f t="shared" ca="1" si="417"/>
        <v>0</v>
      </c>
      <c r="O813" s="326">
        <f t="shared" ca="1" si="417"/>
        <v>0</v>
      </c>
    </row>
    <row r="814" spans="2:15" x14ac:dyDescent="0.25">
      <c r="B814" s="333"/>
      <c r="C814" s="336" t="s">
        <v>752</v>
      </c>
      <c r="D814" s="335"/>
      <c r="E814" s="68"/>
      <c r="F814" s="326">
        <f t="shared" ca="1" si="416"/>
        <v>0</v>
      </c>
      <c r="G814" s="326">
        <f t="shared" ca="1" si="416"/>
        <v>0</v>
      </c>
      <c r="H814" s="326">
        <f t="shared" ca="1" si="416"/>
        <v>0</v>
      </c>
      <c r="I814" s="326">
        <f t="shared" ca="1" si="416"/>
        <v>0</v>
      </c>
      <c r="J814" s="326">
        <f t="shared" ca="1" si="416"/>
        <v>0</v>
      </c>
      <c r="K814" s="326">
        <f t="shared" ca="1" si="416"/>
        <v>0</v>
      </c>
      <c r="L814" s="326">
        <f t="shared" ca="1" si="416"/>
        <v>0</v>
      </c>
      <c r="M814" s="326">
        <f t="shared" ca="1" si="416"/>
        <v>0</v>
      </c>
      <c r="N814" s="326">
        <f t="shared" ca="1" si="417"/>
        <v>0</v>
      </c>
      <c r="O814" s="326">
        <f t="shared" ca="1" si="417"/>
        <v>0</v>
      </c>
    </row>
    <row r="815" spans="2:15" x14ac:dyDescent="0.25">
      <c r="B815" s="333">
        <v>15</v>
      </c>
      <c r="C815" s="334" t="s">
        <v>753</v>
      </c>
      <c r="D815" s="335"/>
      <c r="E815" s="68"/>
      <c r="F815" s="326">
        <f t="shared" ca="1" si="416"/>
        <v>20.235310949907586</v>
      </c>
      <c r="G815" s="326">
        <f t="shared" si="416"/>
        <v>1.3687912206831361</v>
      </c>
      <c r="H815" s="326">
        <f t="shared" ca="1" si="416"/>
        <v>0</v>
      </c>
      <c r="I815" s="326">
        <f t="shared" ca="1" si="416"/>
        <v>21.604102170590721</v>
      </c>
      <c r="J815" s="326">
        <f t="shared" ca="1" si="416"/>
        <v>17.018158330982551</v>
      </c>
      <c r="K815" s="326">
        <f t="shared" si="416"/>
        <v>0.91153137803737261</v>
      </c>
      <c r="L815" s="326">
        <f t="shared" ca="1" si="416"/>
        <v>0</v>
      </c>
      <c r="M815" s="326">
        <f t="shared" ca="1" si="416"/>
        <v>17.929689709019922</v>
      </c>
      <c r="N815" s="326">
        <f t="shared" ca="1" si="417"/>
        <v>3.2171526189250343</v>
      </c>
      <c r="O815" s="326">
        <f t="shared" si="417"/>
        <v>0.45725984264576347</v>
      </c>
    </row>
    <row r="816" spans="2:15" x14ac:dyDescent="0.25">
      <c r="B816" s="333">
        <v>16</v>
      </c>
      <c r="C816" s="334" t="s">
        <v>754</v>
      </c>
      <c r="D816" s="324"/>
      <c r="E816" s="68"/>
      <c r="F816" s="326">
        <f t="shared" ca="1" si="416"/>
        <v>7.08</v>
      </c>
      <c r="G816" s="326">
        <f t="shared" ca="1" si="416"/>
        <v>0</v>
      </c>
      <c r="H816" s="326">
        <f t="shared" ca="1" si="416"/>
        <v>0</v>
      </c>
      <c r="I816" s="326">
        <f t="shared" ca="1" si="416"/>
        <v>7.08</v>
      </c>
      <c r="J816" s="326">
        <f t="shared" ca="1" si="416"/>
        <v>5.8420942769999993</v>
      </c>
      <c r="K816" s="326">
        <f t="shared" ca="1" si="416"/>
        <v>0</v>
      </c>
      <c r="L816" s="326">
        <f t="shared" ca="1" si="416"/>
        <v>0</v>
      </c>
      <c r="M816" s="326">
        <f t="shared" ca="1" si="416"/>
        <v>5.8420942769999993</v>
      </c>
      <c r="N816" s="326">
        <f t="shared" ca="1" si="417"/>
        <v>1.2379057230000008</v>
      </c>
      <c r="O816" s="326">
        <f t="shared" ca="1" si="417"/>
        <v>0</v>
      </c>
    </row>
    <row r="817" spans="2:15" x14ac:dyDescent="0.25">
      <c r="B817" s="333">
        <v>17</v>
      </c>
      <c r="C817" s="334" t="s">
        <v>755</v>
      </c>
      <c r="D817" s="324"/>
      <c r="E817" s="74"/>
      <c r="F817" s="326">
        <f t="shared" ca="1" si="416"/>
        <v>0</v>
      </c>
      <c r="G817" s="326">
        <f t="shared" ca="1" si="416"/>
        <v>0</v>
      </c>
      <c r="H817" s="326">
        <f t="shared" ca="1" si="416"/>
        <v>0</v>
      </c>
      <c r="I817" s="326">
        <f t="shared" ca="1" si="416"/>
        <v>0</v>
      </c>
      <c r="J817" s="326">
        <f t="shared" ca="1" si="416"/>
        <v>0</v>
      </c>
      <c r="K817" s="326">
        <f t="shared" si="416"/>
        <v>0.44664681869999995</v>
      </c>
      <c r="L817" s="326">
        <f t="shared" ca="1" si="416"/>
        <v>0</v>
      </c>
      <c r="M817" s="326">
        <f t="shared" ca="1" si="416"/>
        <v>0.44664681869999995</v>
      </c>
      <c r="N817" s="326">
        <f t="shared" ca="1" si="417"/>
        <v>0</v>
      </c>
      <c r="O817" s="326">
        <f t="shared" ca="1" si="417"/>
        <v>-0.44664681869999995</v>
      </c>
    </row>
    <row r="818" spans="2:15" ht="14.5" thickBot="1" x14ac:dyDescent="0.3">
      <c r="B818" s="337"/>
      <c r="C818" s="338" t="s">
        <v>90</v>
      </c>
      <c r="D818" s="338"/>
      <c r="E818" s="339"/>
      <c r="F818" s="340">
        <f ca="1">SUM(F778:F817)</f>
        <v>2705.4112590547115</v>
      </c>
      <c r="G818" s="340">
        <f t="shared" ref="G818:O818" ca="1" si="418">SUM(G778:G817)</f>
        <v>539.68988605883374</v>
      </c>
      <c r="H818" s="340">
        <f t="shared" ca="1" si="418"/>
        <v>0</v>
      </c>
      <c r="I818" s="340">
        <f t="shared" ca="1" si="418"/>
        <v>3245.1011451135455</v>
      </c>
      <c r="J818" s="340">
        <f t="shared" ca="1" si="418"/>
        <v>1228.6897595571634</v>
      </c>
      <c r="K818" s="340">
        <f t="shared" ca="1" si="418"/>
        <v>120.54149479659021</v>
      </c>
      <c r="L818" s="340">
        <f t="shared" ca="1" si="418"/>
        <v>0</v>
      </c>
      <c r="M818" s="340">
        <f t="shared" ca="1" si="418"/>
        <v>1349.2312543537535</v>
      </c>
      <c r="N818" s="340">
        <f t="shared" ca="1" si="418"/>
        <v>1476.7214994975479</v>
      </c>
      <c r="O818" s="340">
        <f t="shared" ca="1" si="418"/>
        <v>1559.7259199622038</v>
      </c>
    </row>
    <row r="819" spans="2:15" ht="14.5" thickBot="1" x14ac:dyDescent="0.3"/>
    <row r="820" spans="2:15" x14ac:dyDescent="0.25">
      <c r="B820" s="1094" t="s">
        <v>604</v>
      </c>
      <c r="C820" s="1095"/>
      <c r="D820" s="1095"/>
      <c r="E820" s="1095"/>
      <c r="F820" s="1095"/>
      <c r="G820" s="1095"/>
      <c r="H820" s="1095"/>
      <c r="I820" s="1095"/>
      <c r="J820" s="1095"/>
      <c r="K820" s="1095"/>
      <c r="L820" s="1095"/>
      <c r="M820" s="1095"/>
      <c r="N820" s="1095"/>
      <c r="O820" s="1096"/>
    </row>
    <row r="821" spans="2:15" x14ac:dyDescent="0.25">
      <c r="B821" s="1079" t="s">
        <v>513</v>
      </c>
      <c r="C821" s="1080" t="s">
        <v>620</v>
      </c>
      <c r="D821" s="1082" t="s">
        <v>621</v>
      </c>
      <c r="E821" s="1082" t="s">
        <v>622</v>
      </c>
      <c r="F821" s="1082" t="s">
        <v>623</v>
      </c>
      <c r="G821" s="1082"/>
      <c r="H821" s="1082"/>
      <c r="I821" s="1082"/>
      <c r="J821" s="1082" t="s">
        <v>624</v>
      </c>
      <c r="K821" s="1082"/>
      <c r="L821" s="1082"/>
      <c r="M821" s="1082"/>
      <c r="N821" s="1082" t="s">
        <v>625</v>
      </c>
      <c r="O821" s="1083"/>
    </row>
    <row r="822" spans="2:15" ht="56.5" thickBot="1" x14ac:dyDescent="0.3">
      <c r="B822" s="1097"/>
      <c r="C822" s="1098"/>
      <c r="D822" s="1099"/>
      <c r="E822" s="1099"/>
      <c r="F822" s="342" t="s">
        <v>626</v>
      </c>
      <c r="G822" s="342" t="s">
        <v>627</v>
      </c>
      <c r="H822" s="342" t="s">
        <v>628</v>
      </c>
      <c r="I822" s="342" t="s">
        <v>629</v>
      </c>
      <c r="J822" s="342" t="s">
        <v>630</v>
      </c>
      <c r="K822" s="342" t="s">
        <v>627</v>
      </c>
      <c r="L822" s="342" t="s">
        <v>631</v>
      </c>
      <c r="M822" s="342" t="s">
        <v>632</v>
      </c>
      <c r="N822" s="342" t="s">
        <v>626</v>
      </c>
      <c r="O822" s="343" t="s">
        <v>629</v>
      </c>
    </row>
    <row r="823" spans="2:15" x14ac:dyDescent="0.25">
      <c r="B823" s="322">
        <v>1</v>
      </c>
      <c r="C823" s="323" t="s">
        <v>633</v>
      </c>
      <c r="D823" s="345"/>
      <c r="E823" s="346"/>
      <c r="F823" s="326">
        <f ca="1">10%*F189</f>
        <v>14.507885906453692</v>
      </c>
      <c r="G823" s="326">
        <f t="shared" ref="G823:M823" si="419">10%*G189</f>
        <v>7.7583174162912263</v>
      </c>
      <c r="H823" s="326">
        <f t="shared" ca="1" si="419"/>
        <v>0</v>
      </c>
      <c r="I823" s="326">
        <f t="shared" ca="1" si="419"/>
        <v>22.266203322744918</v>
      </c>
      <c r="J823" s="326">
        <f t="shared" ca="1" si="419"/>
        <v>4.8990620000015643E-4</v>
      </c>
      <c r="K823" s="326">
        <f t="shared" si="419"/>
        <v>0</v>
      </c>
      <c r="L823" s="326">
        <f t="shared" ca="1" si="419"/>
        <v>0</v>
      </c>
      <c r="M823" s="326">
        <f t="shared" ca="1" si="419"/>
        <v>4.8990620000015643E-4</v>
      </c>
      <c r="N823" s="326">
        <f ca="1">F823-J823</f>
        <v>14.507396000253692</v>
      </c>
      <c r="O823" s="326">
        <f ca="1">I823-M823</f>
        <v>22.265713416544919</v>
      </c>
    </row>
    <row r="824" spans="2:15" x14ac:dyDescent="0.25">
      <c r="B824" s="322">
        <v>2</v>
      </c>
      <c r="C824" s="323" t="s">
        <v>718</v>
      </c>
      <c r="D824" s="371"/>
      <c r="E824" s="372"/>
      <c r="F824" s="326">
        <f t="shared" ref="F824:M839" ca="1" si="420">10%*F190</f>
        <v>0</v>
      </c>
      <c r="G824" s="326">
        <f t="shared" ca="1" si="420"/>
        <v>0</v>
      </c>
      <c r="H824" s="326">
        <f t="shared" ca="1" si="420"/>
        <v>0</v>
      </c>
      <c r="I824" s="326">
        <f t="shared" ca="1" si="420"/>
        <v>0</v>
      </c>
      <c r="J824" s="326">
        <f t="shared" ca="1" si="420"/>
        <v>0</v>
      </c>
      <c r="K824" s="326">
        <f t="shared" ca="1" si="420"/>
        <v>0</v>
      </c>
      <c r="L824" s="326">
        <f t="shared" ca="1" si="420"/>
        <v>0</v>
      </c>
      <c r="M824" s="326">
        <f t="shared" ca="1" si="420"/>
        <v>0</v>
      </c>
      <c r="N824" s="326">
        <f ca="1">F824-J824</f>
        <v>0</v>
      </c>
      <c r="O824" s="326">
        <f ca="1">I824-M824</f>
        <v>0</v>
      </c>
    </row>
    <row r="825" spans="2:15" x14ac:dyDescent="0.25">
      <c r="B825" s="322">
        <v>3</v>
      </c>
      <c r="C825" s="327" t="s">
        <v>719</v>
      </c>
      <c r="D825" s="324"/>
      <c r="E825" s="68"/>
      <c r="F825" s="326">
        <f t="shared" si="420"/>
        <v>0</v>
      </c>
      <c r="G825" s="326">
        <f t="shared" si="420"/>
        <v>0</v>
      </c>
      <c r="H825" s="326">
        <f t="shared" si="420"/>
        <v>0</v>
      </c>
      <c r="I825" s="326">
        <f t="shared" si="420"/>
        <v>0</v>
      </c>
      <c r="J825" s="326">
        <f t="shared" si="420"/>
        <v>0</v>
      </c>
      <c r="K825" s="326">
        <f t="shared" si="420"/>
        <v>0</v>
      </c>
      <c r="L825" s="326">
        <f t="shared" si="420"/>
        <v>0</v>
      </c>
      <c r="M825" s="326">
        <f t="shared" si="420"/>
        <v>0</v>
      </c>
      <c r="N825" s="326"/>
      <c r="O825" s="326"/>
    </row>
    <row r="826" spans="2:15" x14ac:dyDescent="0.25">
      <c r="B826" s="322"/>
      <c r="C826" s="328" t="s">
        <v>720</v>
      </c>
      <c r="D826" s="324"/>
      <c r="E826" s="68"/>
      <c r="F826" s="326">
        <f t="shared" ca="1" si="420"/>
        <v>50.136643763232058</v>
      </c>
      <c r="G826" s="326">
        <f t="shared" si="420"/>
        <v>7.2299228259862689</v>
      </c>
      <c r="H826" s="326">
        <f t="shared" ca="1" si="420"/>
        <v>0</v>
      </c>
      <c r="I826" s="326">
        <f t="shared" ca="1" si="420"/>
        <v>57.36656658921833</v>
      </c>
      <c r="J826" s="326">
        <f t="shared" ca="1" si="420"/>
        <v>17.928779875882082</v>
      </c>
      <c r="K826" s="326">
        <f t="shared" si="420"/>
        <v>2.0559686600171991</v>
      </c>
      <c r="L826" s="326">
        <f t="shared" ca="1" si="420"/>
        <v>0</v>
      </c>
      <c r="M826" s="326">
        <f t="shared" ca="1" si="420"/>
        <v>19.984748535899282</v>
      </c>
      <c r="N826" s="326">
        <f t="shared" ref="N826:N829" ca="1" si="421">F826-J826</f>
        <v>32.207863887349973</v>
      </c>
      <c r="O826" s="326">
        <f t="shared" ref="O826:O829" ca="1" si="422">I826-M826</f>
        <v>37.381818053319051</v>
      </c>
    </row>
    <row r="827" spans="2:15" x14ac:dyDescent="0.25">
      <c r="B827" s="322"/>
      <c r="C827" s="328" t="s">
        <v>721</v>
      </c>
      <c r="D827" s="324"/>
      <c r="E827" s="68"/>
      <c r="F827" s="326">
        <f t="shared" ca="1" si="420"/>
        <v>0</v>
      </c>
      <c r="G827" s="326">
        <f t="shared" ca="1" si="420"/>
        <v>0</v>
      </c>
      <c r="H827" s="326">
        <f t="shared" ca="1" si="420"/>
        <v>0</v>
      </c>
      <c r="I827" s="326">
        <f t="shared" ca="1" si="420"/>
        <v>0</v>
      </c>
      <c r="J827" s="326">
        <f t="shared" ca="1" si="420"/>
        <v>0</v>
      </c>
      <c r="K827" s="326">
        <f t="shared" ca="1" si="420"/>
        <v>0</v>
      </c>
      <c r="L827" s="326">
        <f t="shared" ca="1" si="420"/>
        <v>0</v>
      </c>
      <c r="M827" s="326">
        <f t="shared" ca="1" si="420"/>
        <v>0</v>
      </c>
      <c r="N827" s="326">
        <f t="shared" ca="1" si="421"/>
        <v>0</v>
      </c>
      <c r="O827" s="326">
        <f t="shared" ca="1" si="422"/>
        <v>0</v>
      </c>
    </row>
    <row r="828" spans="2:15" x14ac:dyDescent="0.25">
      <c r="B828" s="322"/>
      <c r="C828" s="328" t="s">
        <v>722</v>
      </c>
      <c r="D828" s="324"/>
      <c r="E828" s="68"/>
      <c r="F828" s="326">
        <f t="shared" ca="1" si="420"/>
        <v>0</v>
      </c>
      <c r="G828" s="326">
        <f t="shared" ca="1" si="420"/>
        <v>0</v>
      </c>
      <c r="H828" s="326">
        <f t="shared" ca="1" si="420"/>
        <v>0</v>
      </c>
      <c r="I828" s="326">
        <f t="shared" ca="1" si="420"/>
        <v>0</v>
      </c>
      <c r="J828" s="326">
        <f t="shared" ca="1" si="420"/>
        <v>0</v>
      </c>
      <c r="K828" s="326">
        <f t="shared" ca="1" si="420"/>
        <v>0</v>
      </c>
      <c r="L828" s="326">
        <f t="shared" ca="1" si="420"/>
        <v>0</v>
      </c>
      <c r="M828" s="326">
        <f t="shared" ca="1" si="420"/>
        <v>0</v>
      </c>
      <c r="N828" s="326">
        <f t="shared" ca="1" si="421"/>
        <v>0</v>
      </c>
      <c r="O828" s="326">
        <f t="shared" ca="1" si="422"/>
        <v>0</v>
      </c>
    </row>
    <row r="829" spans="2:15" x14ac:dyDescent="0.25">
      <c r="B829" s="322"/>
      <c r="C829" s="328" t="s">
        <v>723</v>
      </c>
      <c r="D829" s="324"/>
      <c r="E829" s="68"/>
      <c r="F829" s="326">
        <f t="shared" ca="1" si="420"/>
        <v>22.108000000000004</v>
      </c>
      <c r="G829" s="326">
        <f t="shared" ca="1" si="420"/>
        <v>0</v>
      </c>
      <c r="H829" s="326">
        <f t="shared" ca="1" si="420"/>
        <v>0</v>
      </c>
      <c r="I829" s="326">
        <f t="shared" ca="1" si="420"/>
        <v>22.108000000000004</v>
      </c>
      <c r="J829" s="326">
        <f t="shared" ca="1" si="420"/>
        <v>4.441344508100002</v>
      </c>
      <c r="K829" s="326">
        <f t="shared" ca="1" si="420"/>
        <v>0</v>
      </c>
      <c r="L829" s="326">
        <f t="shared" ca="1" si="420"/>
        <v>0</v>
      </c>
      <c r="M829" s="326">
        <f t="shared" ca="1" si="420"/>
        <v>4.441344508100002</v>
      </c>
      <c r="N829" s="326">
        <f t="shared" ca="1" si="421"/>
        <v>17.666655491900002</v>
      </c>
      <c r="O829" s="326">
        <f t="shared" ca="1" si="422"/>
        <v>17.666655491900002</v>
      </c>
    </row>
    <row r="830" spans="2:15" x14ac:dyDescent="0.25">
      <c r="B830" s="322">
        <v>4</v>
      </c>
      <c r="C830" s="323" t="s">
        <v>724</v>
      </c>
      <c r="D830" s="324"/>
      <c r="E830" s="68"/>
      <c r="F830" s="326">
        <f t="shared" si="420"/>
        <v>0</v>
      </c>
      <c r="G830" s="326">
        <f t="shared" si="420"/>
        <v>0</v>
      </c>
      <c r="H830" s="326">
        <f t="shared" si="420"/>
        <v>0</v>
      </c>
      <c r="I830" s="326">
        <f t="shared" si="420"/>
        <v>0</v>
      </c>
      <c r="J830" s="326">
        <f t="shared" si="420"/>
        <v>0</v>
      </c>
      <c r="K830" s="326">
        <f t="shared" si="420"/>
        <v>0</v>
      </c>
      <c r="L830" s="326">
        <f t="shared" si="420"/>
        <v>0</v>
      </c>
      <c r="M830" s="326">
        <f t="shared" si="420"/>
        <v>0</v>
      </c>
      <c r="N830" s="326"/>
      <c r="O830" s="326"/>
    </row>
    <row r="831" spans="2:15" x14ac:dyDescent="0.25">
      <c r="B831" s="322"/>
      <c r="C831" s="329" t="s">
        <v>725</v>
      </c>
      <c r="D831" s="324"/>
      <c r="E831" s="68"/>
      <c r="F831" s="326">
        <f t="shared" ca="1" si="420"/>
        <v>1202.5521523245695</v>
      </c>
      <c r="G831" s="326">
        <f t="shared" si="420"/>
        <v>172.78615207791859</v>
      </c>
      <c r="H831" s="326">
        <f t="shared" ca="1" si="420"/>
        <v>0</v>
      </c>
      <c r="I831" s="326">
        <f t="shared" ca="1" si="420"/>
        <v>1375.3383044024881</v>
      </c>
      <c r="J831" s="326">
        <f t="shared" ca="1" si="420"/>
        <v>591.25716742841394</v>
      </c>
      <c r="K831" s="326">
        <f t="shared" si="420"/>
        <v>47.357626096412133</v>
      </c>
      <c r="L831" s="326">
        <f t="shared" ca="1" si="420"/>
        <v>0</v>
      </c>
      <c r="M831" s="326">
        <f t="shared" ca="1" si="420"/>
        <v>638.61479352482615</v>
      </c>
      <c r="N831" s="326">
        <f t="shared" ref="N831:N834" ca="1" si="423">F831-J831</f>
        <v>611.2949848961556</v>
      </c>
      <c r="O831" s="326">
        <f t="shared" ref="O831:O834" ca="1" si="424">I831-M831</f>
        <v>736.72351087766197</v>
      </c>
    </row>
    <row r="832" spans="2:15" x14ac:dyDescent="0.25">
      <c r="B832" s="322"/>
      <c r="C832" s="323" t="s">
        <v>726</v>
      </c>
      <c r="D832" s="324"/>
      <c r="E832" s="68"/>
      <c r="F832" s="326">
        <f t="shared" si="420"/>
        <v>0</v>
      </c>
      <c r="G832" s="326">
        <f t="shared" si="420"/>
        <v>0</v>
      </c>
      <c r="H832" s="326">
        <f t="shared" si="420"/>
        <v>0</v>
      </c>
      <c r="I832" s="326">
        <f t="shared" si="420"/>
        <v>0</v>
      </c>
      <c r="J832" s="326">
        <f t="shared" si="420"/>
        <v>0</v>
      </c>
      <c r="K832" s="326">
        <f t="shared" si="420"/>
        <v>0</v>
      </c>
      <c r="L832" s="326">
        <f t="shared" si="420"/>
        <v>0</v>
      </c>
      <c r="M832" s="326">
        <f t="shared" si="420"/>
        <v>0</v>
      </c>
      <c r="N832" s="326"/>
      <c r="O832" s="326"/>
    </row>
    <row r="833" spans="2:15" x14ac:dyDescent="0.25">
      <c r="B833" s="322"/>
      <c r="C833" s="329" t="s">
        <v>727</v>
      </c>
      <c r="D833" s="324"/>
      <c r="E833" s="68"/>
      <c r="F833" s="326">
        <f t="shared" ca="1" si="420"/>
        <v>0</v>
      </c>
      <c r="G833" s="326">
        <f t="shared" ca="1" si="420"/>
        <v>0</v>
      </c>
      <c r="H833" s="326">
        <f t="shared" ca="1" si="420"/>
        <v>0</v>
      </c>
      <c r="I833" s="326">
        <f t="shared" ca="1" si="420"/>
        <v>0</v>
      </c>
      <c r="J833" s="326">
        <f t="shared" ca="1" si="420"/>
        <v>0</v>
      </c>
      <c r="K833" s="326">
        <f t="shared" ca="1" si="420"/>
        <v>0</v>
      </c>
      <c r="L833" s="326">
        <f t="shared" ca="1" si="420"/>
        <v>0</v>
      </c>
      <c r="M833" s="326">
        <f t="shared" ca="1" si="420"/>
        <v>0</v>
      </c>
      <c r="N833" s="326">
        <f t="shared" ca="1" si="423"/>
        <v>0</v>
      </c>
      <c r="O833" s="326">
        <f t="shared" ca="1" si="424"/>
        <v>0</v>
      </c>
    </row>
    <row r="834" spans="2:15" x14ac:dyDescent="0.25">
      <c r="B834" s="322"/>
      <c r="C834" s="329" t="s">
        <v>728</v>
      </c>
      <c r="D834" s="324"/>
      <c r="E834" s="68"/>
      <c r="F834" s="326">
        <f t="shared" ca="1" si="420"/>
        <v>0</v>
      </c>
      <c r="G834" s="326">
        <f t="shared" ca="1" si="420"/>
        <v>0</v>
      </c>
      <c r="H834" s="326">
        <f t="shared" ca="1" si="420"/>
        <v>0</v>
      </c>
      <c r="I834" s="326">
        <f t="shared" ca="1" si="420"/>
        <v>0</v>
      </c>
      <c r="J834" s="326">
        <f t="shared" ca="1" si="420"/>
        <v>0</v>
      </c>
      <c r="K834" s="326">
        <f t="shared" ca="1" si="420"/>
        <v>0</v>
      </c>
      <c r="L834" s="326">
        <f t="shared" ca="1" si="420"/>
        <v>0</v>
      </c>
      <c r="M834" s="326">
        <f t="shared" ca="1" si="420"/>
        <v>0</v>
      </c>
      <c r="N834" s="326">
        <f t="shared" ca="1" si="423"/>
        <v>0</v>
      </c>
      <c r="O834" s="326">
        <f t="shared" ca="1" si="424"/>
        <v>0</v>
      </c>
    </row>
    <row r="835" spans="2:15" x14ac:dyDescent="0.25">
      <c r="B835" s="322">
        <v>5</v>
      </c>
      <c r="C835" s="323" t="s">
        <v>729</v>
      </c>
      <c r="D835" s="324"/>
      <c r="E835" s="68"/>
      <c r="F835" s="326">
        <f t="shared" si="420"/>
        <v>0</v>
      </c>
      <c r="G835" s="326">
        <f t="shared" si="420"/>
        <v>0</v>
      </c>
      <c r="H835" s="326">
        <f t="shared" si="420"/>
        <v>0</v>
      </c>
      <c r="I835" s="326">
        <f t="shared" si="420"/>
        <v>0</v>
      </c>
      <c r="J835" s="326">
        <f t="shared" si="420"/>
        <v>0</v>
      </c>
      <c r="K835" s="326">
        <f t="shared" si="420"/>
        <v>0</v>
      </c>
      <c r="L835" s="326">
        <f t="shared" si="420"/>
        <v>0</v>
      </c>
      <c r="M835" s="326">
        <f t="shared" si="420"/>
        <v>0</v>
      </c>
      <c r="N835" s="326"/>
      <c r="O835" s="326"/>
    </row>
    <row r="836" spans="2:15" x14ac:dyDescent="0.25">
      <c r="B836" s="322"/>
      <c r="C836" s="329" t="s">
        <v>730</v>
      </c>
      <c r="D836" s="324"/>
      <c r="E836" s="68"/>
      <c r="F836" s="326">
        <f t="shared" ca="1" si="420"/>
        <v>0</v>
      </c>
      <c r="G836" s="326">
        <f t="shared" ca="1" si="420"/>
        <v>0</v>
      </c>
      <c r="H836" s="326">
        <f t="shared" ca="1" si="420"/>
        <v>0</v>
      </c>
      <c r="I836" s="326">
        <f t="shared" ca="1" si="420"/>
        <v>0</v>
      </c>
      <c r="J836" s="326">
        <f t="shared" ca="1" si="420"/>
        <v>0</v>
      </c>
      <c r="K836" s="326">
        <f t="shared" ca="1" si="420"/>
        <v>0</v>
      </c>
      <c r="L836" s="326">
        <f t="shared" ca="1" si="420"/>
        <v>0</v>
      </c>
      <c r="M836" s="326">
        <f t="shared" ca="1" si="420"/>
        <v>0</v>
      </c>
      <c r="N836" s="326">
        <f t="shared" ref="N836:N841" ca="1" si="425">F836-J836</f>
        <v>0</v>
      </c>
      <c r="O836" s="326">
        <f t="shared" ref="O836:O841" ca="1" si="426">I836-M836</f>
        <v>0</v>
      </c>
    </row>
    <row r="837" spans="2:15" x14ac:dyDescent="0.25">
      <c r="B837" s="322"/>
      <c r="C837" s="329" t="s">
        <v>731</v>
      </c>
      <c r="D837" s="324"/>
      <c r="E837" s="68"/>
      <c r="F837" s="326">
        <f t="shared" ca="1" si="420"/>
        <v>0</v>
      </c>
      <c r="G837" s="326">
        <f t="shared" ca="1" si="420"/>
        <v>0</v>
      </c>
      <c r="H837" s="326">
        <f t="shared" ca="1" si="420"/>
        <v>0</v>
      </c>
      <c r="I837" s="326">
        <f t="shared" ca="1" si="420"/>
        <v>0</v>
      </c>
      <c r="J837" s="326">
        <f t="shared" ca="1" si="420"/>
        <v>0</v>
      </c>
      <c r="K837" s="326">
        <f t="shared" ca="1" si="420"/>
        <v>0</v>
      </c>
      <c r="L837" s="326">
        <f t="shared" ca="1" si="420"/>
        <v>0</v>
      </c>
      <c r="M837" s="326">
        <f t="shared" ca="1" si="420"/>
        <v>0</v>
      </c>
      <c r="N837" s="326">
        <f t="shared" ca="1" si="425"/>
        <v>0</v>
      </c>
      <c r="O837" s="326">
        <f t="shared" ca="1" si="426"/>
        <v>0</v>
      </c>
    </row>
    <row r="838" spans="2:15" x14ac:dyDescent="0.25">
      <c r="B838" s="322"/>
      <c r="C838" s="329" t="s">
        <v>732</v>
      </c>
      <c r="D838" s="324"/>
      <c r="E838" s="68"/>
      <c r="F838" s="326">
        <f t="shared" ca="1" si="420"/>
        <v>0</v>
      </c>
      <c r="G838" s="326">
        <f t="shared" ca="1" si="420"/>
        <v>0</v>
      </c>
      <c r="H838" s="326">
        <f t="shared" ca="1" si="420"/>
        <v>0</v>
      </c>
      <c r="I838" s="326">
        <f t="shared" ca="1" si="420"/>
        <v>0</v>
      </c>
      <c r="J838" s="326">
        <f t="shared" ca="1" si="420"/>
        <v>0</v>
      </c>
      <c r="K838" s="326">
        <f t="shared" ca="1" si="420"/>
        <v>0</v>
      </c>
      <c r="L838" s="326">
        <f t="shared" ca="1" si="420"/>
        <v>0</v>
      </c>
      <c r="M838" s="326">
        <f t="shared" ca="1" si="420"/>
        <v>0</v>
      </c>
      <c r="N838" s="326">
        <f t="shared" ca="1" si="425"/>
        <v>0</v>
      </c>
      <c r="O838" s="326">
        <f t="shared" ca="1" si="426"/>
        <v>0</v>
      </c>
    </row>
    <row r="839" spans="2:15" x14ac:dyDescent="0.25">
      <c r="B839" s="322"/>
      <c r="C839" s="329" t="s">
        <v>733</v>
      </c>
      <c r="D839" s="324"/>
      <c r="E839" s="68"/>
      <c r="F839" s="326">
        <f t="shared" ca="1" si="420"/>
        <v>0</v>
      </c>
      <c r="G839" s="326">
        <f t="shared" ca="1" si="420"/>
        <v>0</v>
      </c>
      <c r="H839" s="326">
        <f t="shared" ca="1" si="420"/>
        <v>0</v>
      </c>
      <c r="I839" s="326">
        <f t="shared" ca="1" si="420"/>
        <v>0</v>
      </c>
      <c r="J839" s="326">
        <f t="shared" ca="1" si="420"/>
        <v>0</v>
      </c>
      <c r="K839" s="326">
        <f t="shared" ca="1" si="420"/>
        <v>0</v>
      </c>
      <c r="L839" s="326">
        <f t="shared" ca="1" si="420"/>
        <v>0</v>
      </c>
      <c r="M839" s="326">
        <f t="shared" ca="1" si="420"/>
        <v>0</v>
      </c>
      <c r="N839" s="326">
        <f t="shared" ca="1" si="425"/>
        <v>0</v>
      </c>
      <c r="O839" s="326">
        <f t="shared" ca="1" si="426"/>
        <v>0</v>
      </c>
    </row>
    <row r="840" spans="2:15" x14ac:dyDescent="0.25">
      <c r="B840" s="322">
        <v>6</v>
      </c>
      <c r="C840" s="323" t="s">
        <v>734</v>
      </c>
      <c r="D840" s="324"/>
      <c r="E840" s="68"/>
      <c r="F840" s="326">
        <f t="shared" ref="F840:M855" ca="1" si="427">10%*F206</f>
        <v>0</v>
      </c>
      <c r="G840" s="326">
        <f t="shared" ca="1" si="427"/>
        <v>0</v>
      </c>
      <c r="H840" s="326">
        <f t="shared" ca="1" si="427"/>
        <v>0</v>
      </c>
      <c r="I840" s="326">
        <f t="shared" ca="1" si="427"/>
        <v>0</v>
      </c>
      <c r="J840" s="326">
        <f t="shared" ca="1" si="427"/>
        <v>0</v>
      </c>
      <c r="K840" s="326">
        <f t="shared" ca="1" si="427"/>
        <v>0</v>
      </c>
      <c r="L840" s="326">
        <f t="shared" ca="1" si="427"/>
        <v>0</v>
      </c>
      <c r="M840" s="326">
        <f t="shared" ca="1" si="427"/>
        <v>0</v>
      </c>
      <c r="N840" s="326">
        <f t="shared" ca="1" si="425"/>
        <v>0</v>
      </c>
      <c r="O840" s="326">
        <f t="shared" ca="1" si="426"/>
        <v>0</v>
      </c>
    </row>
    <row r="841" spans="2:15" x14ac:dyDescent="0.25">
      <c r="B841" s="322">
        <v>7</v>
      </c>
      <c r="C841" s="323" t="s">
        <v>735</v>
      </c>
      <c r="D841" s="324"/>
      <c r="E841" s="68"/>
      <c r="F841" s="326">
        <f t="shared" ca="1" si="427"/>
        <v>0</v>
      </c>
      <c r="G841" s="326">
        <f t="shared" ca="1" si="427"/>
        <v>0</v>
      </c>
      <c r="H841" s="326">
        <f t="shared" ca="1" si="427"/>
        <v>0</v>
      </c>
      <c r="I841" s="326">
        <f t="shared" ca="1" si="427"/>
        <v>0</v>
      </c>
      <c r="J841" s="326">
        <f t="shared" ca="1" si="427"/>
        <v>0</v>
      </c>
      <c r="K841" s="326">
        <f t="shared" ca="1" si="427"/>
        <v>0</v>
      </c>
      <c r="L841" s="326">
        <f t="shared" ca="1" si="427"/>
        <v>0</v>
      </c>
      <c r="M841" s="326">
        <f t="shared" ca="1" si="427"/>
        <v>0</v>
      </c>
      <c r="N841" s="326">
        <f t="shared" ca="1" si="425"/>
        <v>0</v>
      </c>
      <c r="O841" s="326">
        <f t="shared" ca="1" si="426"/>
        <v>0</v>
      </c>
    </row>
    <row r="842" spans="2:15" x14ac:dyDescent="0.25">
      <c r="B842" s="322">
        <v>8</v>
      </c>
      <c r="C842" s="323" t="s">
        <v>736</v>
      </c>
      <c r="D842" s="324"/>
      <c r="E842" s="68"/>
      <c r="F842" s="326">
        <f t="shared" si="427"/>
        <v>0</v>
      </c>
      <c r="G842" s="326">
        <f t="shared" si="427"/>
        <v>0</v>
      </c>
      <c r="H842" s="326">
        <f t="shared" si="427"/>
        <v>0</v>
      </c>
      <c r="I842" s="326">
        <f t="shared" si="427"/>
        <v>0</v>
      </c>
      <c r="J842" s="326">
        <f t="shared" si="427"/>
        <v>0</v>
      </c>
      <c r="K842" s="326">
        <f t="shared" si="427"/>
        <v>0</v>
      </c>
      <c r="L842" s="326">
        <f t="shared" si="427"/>
        <v>0</v>
      </c>
      <c r="M842" s="326">
        <f t="shared" si="427"/>
        <v>0</v>
      </c>
      <c r="N842" s="326"/>
      <c r="O842" s="326"/>
    </row>
    <row r="843" spans="2:15" x14ac:dyDescent="0.25">
      <c r="B843" s="322"/>
      <c r="C843" s="329" t="s">
        <v>737</v>
      </c>
      <c r="D843" s="324"/>
      <c r="E843" s="68"/>
      <c r="F843" s="326">
        <f t="shared" ca="1" si="427"/>
        <v>1210.8154784523485</v>
      </c>
      <c r="G843" s="326">
        <f t="shared" si="427"/>
        <v>194.92991149510434</v>
      </c>
      <c r="H843" s="326">
        <f t="shared" ca="1" si="427"/>
        <v>0</v>
      </c>
      <c r="I843" s="326">
        <f t="shared" ca="1" si="427"/>
        <v>1405.7453899474531</v>
      </c>
      <c r="J843" s="326">
        <f t="shared" ca="1" si="427"/>
        <v>527.68958944444671</v>
      </c>
      <c r="K843" s="326">
        <f t="shared" si="427"/>
        <v>45.001976435858047</v>
      </c>
      <c r="L843" s="326">
        <f t="shared" ca="1" si="427"/>
        <v>0</v>
      </c>
      <c r="M843" s="326">
        <f t="shared" ca="1" si="427"/>
        <v>572.69156588030478</v>
      </c>
      <c r="N843" s="326">
        <f t="shared" ref="N843:O847" ca="1" si="428">F843-J843</f>
        <v>683.12588900790183</v>
      </c>
      <c r="O843" s="326">
        <f t="shared" ref="O843:O845" ca="1" si="429">I843-M843</f>
        <v>833.0538240671483</v>
      </c>
    </row>
    <row r="844" spans="2:15" x14ac:dyDescent="0.25">
      <c r="B844" s="322"/>
      <c r="C844" s="329" t="s">
        <v>756</v>
      </c>
      <c r="D844" s="324"/>
      <c r="E844" s="68"/>
      <c r="F844" s="326">
        <f t="shared" ca="1" si="427"/>
        <v>0</v>
      </c>
      <c r="G844" s="326">
        <f t="shared" ca="1" si="427"/>
        <v>0</v>
      </c>
      <c r="H844" s="326">
        <f t="shared" ca="1" si="427"/>
        <v>0</v>
      </c>
      <c r="I844" s="326">
        <f t="shared" ca="1" si="427"/>
        <v>0</v>
      </c>
      <c r="J844" s="326">
        <f t="shared" ca="1" si="427"/>
        <v>0</v>
      </c>
      <c r="K844" s="326">
        <f t="shared" ca="1" si="427"/>
        <v>0</v>
      </c>
      <c r="L844" s="326">
        <f t="shared" ca="1" si="427"/>
        <v>0</v>
      </c>
      <c r="M844" s="326">
        <f t="shared" ca="1" si="427"/>
        <v>0</v>
      </c>
      <c r="N844" s="326">
        <f t="shared" ca="1" si="428"/>
        <v>0</v>
      </c>
      <c r="O844" s="326">
        <f t="shared" ca="1" si="429"/>
        <v>0</v>
      </c>
    </row>
    <row r="845" spans="2:15" ht="28" x14ac:dyDescent="0.25">
      <c r="B845" s="331">
        <v>9</v>
      </c>
      <c r="C845" s="332" t="s">
        <v>739</v>
      </c>
      <c r="D845" s="324"/>
      <c r="E845" s="68"/>
      <c r="F845" s="326">
        <f t="shared" ca="1" si="427"/>
        <v>0</v>
      </c>
      <c r="G845" s="326">
        <f t="shared" ca="1" si="427"/>
        <v>0</v>
      </c>
      <c r="H845" s="326">
        <f t="shared" ca="1" si="427"/>
        <v>0</v>
      </c>
      <c r="I845" s="326">
        <f t="shared" ca="1" si="427"/>
        <v>0</v>
      </c>
      <c r="J845" s="326">
        <f t="shared" ca="1" si="427"/>
        <v>0</v>
      </c>
      <c r="K845" s="326">
        <f t="shared" ca="1" si="427"/>
        <v>0</v>
      </c>
      <c r="L845" s="326">
        <f t="shared" ca="1" si="427"/>
        <v>0</v>
      </c>
      <c r="M845" s="326">
        <f t="shared" ca="1" si="427"/>
        <v>0</v>
      </c>
      <c r="N845" s="326">
        <f t="shared" ca="1" si="428"/>
        <v>0</v>
      </c>
      <c r="O845" s="326">
        <f t="shared" ca="1" si="429"/>
        <v>0</v>
      </c>
    </row>
    <row r="846" spans="2:15" x14ac:dyDescent="0.25">
      <c r="B846" s="333">
        <v>10</v>
      </c>
      <c r="C846" s="334" t="s">
        <v>740</v>
      </c>
      <c r="D846" s="335"/>
      <c r="E846" s="68"/>
      <c r="F846" s="326">
        <f t="shared" ca="1" si="427"/>
        <v>708.42807029754795</v>
      </c>
      <c r="G846" s="326">
        <f t="shared" si="427"/>
        <v>298.92634736385071</v>
      </c>
      <c r="H846" s="326">
        <f t="shared" ca="1" si="427"/>
        <v>0</v>
      </c>
      <c r="I846" s="326">
        <f t="shared" ca="1" si="427"/>
        <v>1007.3544176613987</v>
      </c>
      <c r="J846" s="326">
        <f t="shared" ca="1" si="427"/>
        <v>177.78912284248509</v>
      </c>
      <c r="K846" s="326">
        <f t="shared" si="427"/>
        <v>56.627177081720198</v>
      </c>
      <c r="L846" s="326">
        <f t="shared" ca="1" si="427"/>
        <v>0</v>
      </c>
      <c r="M846" s="326">
        <f t="shared" ca="1" si="427"/>
        <v>234.4162999242053</v>
      </c>
      <c r="N846" s="326">
        <f t="shared" ca="1" si="428"/>
        <v>530.63894745506286</v>
      </c>
      <c r="O846" s="326">
        <f t="shared" si="428"/>
        <v>242.29917028213052</v>
      </c>
    </row>
    <row r="847" spans="2:15" x14ac:dyDescent="0.25">
      <c r="B847" s="333">
        <v>11</v>
      </c>
      <c r="C847" s="334" t="s">
        <v>741</v>
      </c>
      <c r="D847" s="335"/>
      <c r="E847" s="68"/>
      <c r="F847" s="326">
        <f t="shared" ca="1" si="427"/>
        <v>0.70800000000000007</v>
      </c>
      <c r="G847" s="326">
        <f t="shared" ca="1" si="427"/>
        <v>0</v>
      </c>
      <c r="H847" s="326">
        <f t="shared" ca="1" si="427"/>
        <v>0</v>
      </c>
      <c r="I847" s="326">
        <f t="shared" ca="1" si="427"/>
        <v>0.70800000000000007</v>
      </c>
      <c r="J847" s="326">
        <f t="shared" ca="1" si="427"/>
        <v>0.6392199932</v>
      </c>
      <c r="K847" s="326">
        <f t="shared" si="427"/>
        <v>4.4101091900000007E-2</v>
      </c>
      <c r="L847" s="326">
        <f t="shared" ca="1" si="427"/>
        <v>0</v>
      </c>
      <c r="M847" s="326">
        <f t="shared" ca="1" si="427"/>
        <v>0.6833210851</v>
      </c>
      <c r="N847" s="326">
        <f t="shared" ca="1" si="428"/>
        <v>6.8780006800000071E-2</v>
      </c>
      <c r="O847" s="326">
        <f t="shared" ca="1" si="428"/>
        <v>-4.4101091900000007E-2</v>
      </c>
    </row>
    <row r="848" spans="2:15" x14ac:dyDescent="0.25">
      <c r="B848" s="333">
        <v>12</v>
      </c>
      <c r="C848" s="334" t="s">
        <v>742</v>
      </c>
      <c r="D848" s="335"/>
      <c r="E848" s="68"/>
      <c r="F848" s="326">
        <f t="shared" si="427"/>
        <v>0</v>
      </c>
      <c r="G848" s="326">
        <f t="shared" si="427"/>
        <v>0</v>
      </c>
      <c r="H848" s="326">
        <f t="shared" si="427"/>
        <v>0</v>
      </c>
      <c r="I848" s="326">
        <f t="shared" si="427"/>
        <v>0</v>
      </c>
      <c r="J848" s="326">
        <f t="shared" si="427"/>
        <v>0</v>
      </c>
      <c r="K848" s="326">
        <f t="shared" si="427"/>
        <v>0</v>
      </c>
      <c r="L848" s="326">
        <f t="shared" si="427"/>
        <v>0</v>
      </c>
      <c r="M848" s="326">
        <f t="shared" si="427"/>
        <v>0</v>
      </c>
      <c r="N848" s="326"/>
      <c r="O848" s="326"/>
    </row>
    <row r="849" spans="2:15" x14ac:dyDescent="0.25">
      <c r="B849" s="333"/>
      <c r="C849" s="336" t="s">
        <v>743</v>
      </c>
      <c r="D849" s="335"/>
      <c r="E849" s="68"/>
      <c r="F849" s="326">
        <f t="shared" ca="1" si="427"/>
        <v>0.26</v>
      </c>
      <c r="G849" s="326">
        <f t="shared" ca="1" si="427"/>
        <v>0</v>
      </c>
      <c r="H849" s="326">
        <f t="shared" ca="1" si="427"/>
        <v>0</v>
      </c>
      <c r="I849" s="326">
        <f t="shared" ca="1" si="427"/>
        <v>0.26</v>
      </c>
      <c r="J849" s="326">
        <f t="shared" ca="1" si="427"/>
        <v>0.17016441320000003</v>
      </c>
      <c r="K849" s="326">
        <f t="shared" ca="1" si="427"/>
        <v>0</v>
      </c>
      <c r="L849" s="326">
        <f t="shared" ca="1" si="427"/>
        <v>0</v>
      </c>
      <c r="M849" s="326">
        <f t="shared" ca="1" si="427"/>
        <v>0.17016441320000003</v>
      </c>
      <c r="N849" s="326">
        <f t="shared" ref="N849:O850" ca="1" si="430">F849-J849</f>
        <v>8.9835586799999978E-2</v>
      </c>
      <c r="O849" s="326">
        <f t="shared" ca="1" si="430"/>
        <v>0</v>
      </c>
    </row>
    <row r="850" spans="2:15" x14ac:dyDescent="0.25">
      <c r="B850" s="333"/>
      <c r="C850" s="336" t="s">
        <v>744</v>
      </c>
      <c r="D850" s="335"/>
      <c r="E850" s="68"/>
      <c r="F850" s="326">
        <f t="shared" ca="1" si="427"/>
        <v>0</v>
      </c>
      <c r="G850" s="326">
        <f t="shared" ca="1" si="427"/>
        <v>0</v>
      </c>
      <c r="H850" s="326">
        <f t="shared" ca="1" si="427"/>
        <v>0</v>
      </c>
      <c r="I850" s="326">
        <f t="shared" ca="1" si="427"/>
        <v>0</v>
      </c>
      <c r="J850" s="326">
        <f t="shared" ca="1" si="427"/>
        <v>0</v>
      </c>
      <c r="K850" s="326">
        <f t="shared" ca="1" si="427"/>
        <v>0</v>
      </c>
      <c r="L850" s="326">
        <f t="shared" ca="1" si="427"/>
        <v>0</v>
      </c>
      <c r="M850" s="326">
        <f t="shared" ca="1" si="427"/>
        <v>0</v>
      </c>
      <c r="N850" s="326">
        <f t="shared" ca="1" si="430"/>
        <v>0</v>
      </c>
      <c r="O850" s="326">
        <f t="shared" ca="1" si="430"/>
        <v>0</v>
      </c>
    </row>
    <row r="851" spans="2:15" x14ac:dyDescent="0.25">
      <c r="B851" s="333">
        <v>13</v>
      </c>
      <c r="C851" s="336"/>
      <c r="D851" s="335"/>
      <c r="E851" s="68"/>
      <c r="F851" s="326">
        <f t="shared" si="427"/>
        <v>0</v>
      </c>
      <c r="G851" s="326">
        <f t="shared" si="427"/>
        <v>0</v>
      </c>
      <c r="H851" s="326">
        <f t="shared" si="427"/>
        <v>0</v>
      </c>
      <c r="I851" s="326">
        <f t="shared" si="427"/>
        <v>0</v>
      </c>
      <c r="J851" s="326">
        <f t="shared" si="427"/>
        <v>0</v>
      </c>
      <c r="K851" s="326">
        <f t="shared" si="427"/>
        <v>0</v>
      </c>
      <c r="L851" s="326">
        <f t="shared" si="427"/>
        <v>0</v>
      </c>
      <c r="M851" s="326">
        <f t="shared" si="427"/>
        <v>0</v>
      </c>
      <c r="N851" s="326"/>
      <c r="O851" s="326"/>
    </row>
    <row r="852" spans="2:15" x14ac:dyDescent="0.25">
      <c r="B852" s="333"/>
      <c r="C852" s="336" t="s">
        <v>745</v>
      </c>
      <c r="D852" s="335"/>
      <c r="E852" s="68"/>
      <c r="F852" s="326">
        <f t="shared" ca="1" si="427"/>
        <v>1.7250000000000001</v>
      </c>
      <c r="G852" s="326">
        <f t="shared" ca="1" si="427"/>
        <v>0</v>
      </c>
      <c r="H852" s="326">
        <f t="shared" ca="1" si="427"/>
        <v>0</v>
      </c>
      <c r="I852" s="326">
        <f t="shared" ca="1" si="427"/>
        <v>1.7250000000000001</v>
      </c>
      <c r="J852" s="326">
        <f t="shared" ca="1" si="427"/>
        <v>1.3017024466000002</v>
      </c>
      <c r="K852" s="326">
        <f t="shared" si="427"/>
        <v>4.4101091900000007E-2</v>
      </c>
      <c r="L852" s="326">
        <f t="shared" ca="1" si="427"/>
        <v>0</v>
      </c>
      <c r="M852" s="326">
        <f t="shared" ca="1" si="427"/>
        <v>1.3458035385000002</v>
      </c>
      <c r="N852" s="326">
        <f t="shared" ref="N852:O855" ca="1" si="431">F852-J852</f>
        <v>0.42329755339999986</v>
      </c>
      <c r="O852" s="326">
        <f t="shared" ca="1" si="431"/>
        <v>-4.4101091900000007E-2</v>
      </c>
    </row>
    <row r="853" spans="2:15" x14ac:dyDescent="0.25">
      <c r="B853" s="333"/>
      <c r="C853" s="336" t="s">
        <v>746</v>
      </c>
      <c r="D853" s="335"/>
      <c r="E853" s="68"/>
      <c r="F853" s="326">
        <f t="shared" ca="1" si="427"/>
        <v>5.1758121988027943</v>
      </c>
      <c r="G853" s="326">
        <f t="shared" si="427"/>
        <v>2.2069765168136333E-2</v>
      </c>
      <c r="H853" s="326">
        <f t="shared" ca="1" si="427"/>
        <v>0</v>
      </c>
      <c r="I853" s="326">
        <f t="shared" ca="1" si="427"/>
        <v>5.1978819639709304</v>
      </c>
      <c r="J853" s="326">
        <f t="shared" ca="1" si="427"/>
        <v>3.7952426905060186</v>
      </c>
      <c r="K853" s="326">
        <f t="shared" si="427"/>
        <v>0.14637669682481766</v>
      </c>
      <c r="L853" s="326">
        <f t="shared" ca="1" si="427"/>
        <v>0</v>
      </c>
      <c r="M853" s="326">
        <f t="shared" ca="1" si="427"/>
        <v>3.9416193873308361</v>
      </c>
      <c r="N853" s="326">
        <f t="shared" ca="1" si="431"/>
        <v>1.3805695082967757</v>
      </c>
      <c r="O853" s="326">
        <f t="shared" si="431"/>
        <v>-0.12430693165668133</v>
      </c>
    </row>
    <row r="854" spans="2:15" x14ac:dyDescent="0.25">
      <c r="B854" s="333"/>
      <c r="C854" s="336" t="s">
        <v>747</v>
      </c>
      <c r="D854" s="335"/>
      <c r="E854" s="68"/>
      <c r="F854" s="326">
        <f t="shared" ca="1" si="427"/>
        <v>0</v>
      </c>
      <c r="G854" s="326">
        <f t="shared" ca="1" si="427"/>
        <v>0</v>
      </c>
      <c r="H854" s="326">
        <f t="shared" ca="1" si="427"/>
        <v>0</v>
      </c>
      <c r="I854" s="326">
        <f t="shared" ca="1" si="427"/>
        <v>0</v>
      </c>
      <c r="J854" s="326">
        <f t="shared" ca="1" si="427"/>
        <v>0</v>
      </c>
      <c r="K854" s="326">
        <f t="shared" ca="1" si="427"/>
        <v>0</v>
      </c>
      <c r="L854" s="326">
        <f t="shared" ca="1" si="427"/>
        <v>0</v>
      </c>
      <c r="M854" s="326">
        <f t="shared" ca="1" si="427"/>
        <v>0</v>
      </c>
      <c r="N854" s="326">
        <f t="shared" ca="1" si="431"/>
        <v>0</v>
      </c>
      <c r="O854" s="326">
        <f t="shared" ca="1" si="431"/>
        <v>0</v>
      </c>
    </row>
    <row r="855" spans="2:15" x14ac:dyDescent="0.25">
      <c r="B855" s="333"/>
      <c r="C855" s="336" t="s">
        <v>748</v>
      </c>
      <c r="D855" s="335"/>
      <c r="E855" s="68"/>
      <c r="F855" s="326">
        <f t="shared" ca="1" si="427"/>
        <v>0</v>
      </c>
      <c r="G855" s="326">
        <f t="shared" ca="1" si="427"/>
        <v>0</v>
      </c>
      <c r="H855" s="326">
        <f t="shared" ca="1" si="427"/>
        <v>0</v>
      </c>
      <c r="I855" s="326">
        <f t="shared" ca="1" si="427"/>
        <v>0</v>
      </c>
      <c r="J855" s="326">
        <f t="shared" ca="1" si="427"/>
        <v>0</v>
      </c>
      <c r="K855" s="326">
        <f t="shared" ca="1" si="427"/>
        <v>0</v>
      </c>
      <c r="L855" s="326">
        <f t="shared" ca="1" si="427"/>
        <v>0</v>
      </c>
      <c r="M855" s="326">
        <f t="shared" ca="1" si="427"/>
        <v>0</v>
      </c>
      <c r="N855" s="326">
        <f t="shared" ca="1" si="431"/>
        <v>0</v>
      </c>
      <c r="O855" s="326">
        <f t="shared" ca="1" si="431"/>
        <v>0</v>
      </c>
    </row>
    <row r="856" spans="2:15" x14ac:dyDescent="0.25">
      <c r="B856" s="333">
        <v>14</v>
      </c>
      <c r="C856" s="334" t="s">
        <v>749</v>
      </c>
      <c r="D856" s="335"/>
      <c r="E856" s="68"/>
      <c r="F856" s="326">
        <f t="shared" ref="F856:M862" si="432">10%*F222</f>
        <v>0</v>
      </c>
      <c r="G856" s="326">
        <f t="shared" si="432"/>
        <v>0</v>
      </c>
      <c r="H856" s="326">
        <f t="shared" si="432"/>
        <v>0</v>
      </c>
      <c r="I856" s="326">
        <f t="shared" si="432"/>
        <v>0</v>
      </c>
      <c r="J856" s="326">
        <f t="shared" si="432"/>
        <v>0</v>
      </c>
      <c r="K856" s="326">
        <f t="shared" si="432"/>
        <v>0</v>
      </c>
      <c r="L856" s="326">
        <f t="shared" si="432"/>
        <v>0</v>
      </c>
      <c r="M856" s="326">
        <f t="shared" si="432"/>
        <v>0</v>
      </c>
      <c r="N856" s="326"/>
      <c r="O856" s="326"/>
    </row>
    <row r="857" spans="2:15" x14ac:dyDescent="0.25">
      <c r="B857" s="333"/>
      <c r="C857" s="336" t="s">
        <v>750</v>
      </c>
      <c r="D857" s="335"/>
      <c r="E857" s="68"/>
      <c r="F857" s="326">
        <f t="shared" ca="1" si="432"/>
        <v>0</v>
      </c>
      <c r="G857" s="326">
        <f t="shared" ca="1" si="432"/>
        <v>0</v>
      </c>
      <c r="H857" s="326">
        <f t="shared" ca="1" si="432"/>
        <v>0</v>
      </c>
      <c r="I857" s="326">
        <f t="shared" ca="1" si="432"/>
        <v>0</v>
      </c>
      <c r="J857" s="326">
        <f t="shared" ca="1" si="432"/>
        <v>0</v>
      </c>
      <c r="K857" s="326">
        <f t="shared" ca="1" si="432"/>
        <v>0</v>
      </c>
      <c r="L857" s="326">
        <f t="shared" ca="1" si="432"/>
        <v>0</v>
      </c>
      <c r="M857" s="326">
        <f t="shared" ca="1" si="432"/>
        <v>0</v>
      </c>
      <c r="N857" s="326">
        <f t="shared" ref="N857:O862" ca="1" si="433">F857-J857</f>
        <v>0</v>
      </c>
      <c r="O857" s="326">
        <f t="shared" ca="1" si="433"/>
        <v>0</v>
      </c>
    </row>
    <row r="858" spans="2:15" x14ac:dyDescent="0.25">
      <c r="B858" s="333"/>
      <c r="C858" s="336" t="s">
        <v>751</v>
      </c>
      <c r="D858" s="335"/>
      <c r="E858" s="68"/>
      <c r="F858" s="326">
        <f t="shared" ca="1" si="432"/>
        <v>0</v>
      </c>
      <c r="G858" s="326">
        <f t="shared" ca="1" si="432"/>
        <v>0</v>
      </c>
      <c r="H858" s="326">
        <f t="shared" ca="1" si="432"/>
        <v>0</v>
      </c>
      <c r="I858" s="326">
        <f t="shared" ca="1" si="432"/>
        <v>0</v>
      </c>
      <c r="J858" s="326">
        <f t="shared" ca="1" si="432"/>
        <v>0</v>
      </c>
      <c r="K858" s="326">
        <f t="shared" ca="1" si="432"/>
        <v>0</v>
      </c>
      <c r="L858" s="326">
        <f t="shared" ca="1" si="432"/>
        <v>0</v>
      </c>
      <c r="M858" s="326">
        <f t="shared" ca="1" si="432"/>
        <v>0</v>
      </c>
      <c r="N858" s="326">
        <f t="shared" ca="1" si="433"/>
        <v>0</v>
      </c>
      <c r="O858" s="326">
        <f t="shared" ca="1" si="433"/>
        <v>0</v>
      </c>
    </row>
    <row r="859" spans="2:15" x14ac:dyDescent="0.25">
      <c r="B859" s="333"/>
      <c r="C859" s="336" t="s">
        <v>752</v>
      </c>
      <c r="D859" s="335"/>
      <c r="E859" s="68"/>
      <c r="F859" s="326">
        <f t="shared" ca="1" si="432"/>
        <v>0</v>
      </c>
      <c r="G859" s="326">
        <f t="shared" ca="1" si="432"/>
        <v>0</v>
      </c>
      <c r="H859" s="326">
        <f t="shared" ca="1" si="432"/>
        <v>0</v>
      </c>
      <c r="I859" s="326">
        <f t="shared" ca="1" si="432"/>
        <v>0</v>
      </c>
      <c r="J859" s="326">
        <f t="shared" ca="1" si="432"/>
        <v>0</v>
      </c>
      <c r="K859" s="326">
        <f t="shared" ca="1" si="432"/>
        <v>0</v>
      </c>
      <c r="L859" s="326">
        <f t="shared" ca="1" si="432"/>
        <v>0</v>
      </c>
      <c r="M859" s="326">
        <f t="shared" ca="1" si="432"/>
        <v>0</v>
      </c>
      <c r="N859" s="326">
        <f t="shared" ca="1" si="433"/>
        <v>0</v>
      </c>
      <c r="O859" s="326">
        <f t="shared" ca="1" si="433"/>
        <v>0</v>
      </c>
    </row>
    <row r="860" spans="2:15" x14ac:dyDescent="0.25">
      <c r="B860" s="333">
        <v>15</v>
      </c>
      <c r="C860" s="334" t="s">
        <v>753</v>
      </c>
      <c r="D860" s="335"/>
      <c r="E860" s="68"/>
      <c r="F860" s="326">
        <f t="shared" ca="1" si="432"/>
        <v>21.604102170590721</v>
      </c>
      <c r="G860" s="326">
        <f t="shared" si="432"/>
        <v>1.733241124916125</v>
      </c>
      <c r="H860" s="326">
        <f t="shared" ca="1" si="432"/>
        <v>0</v>
      </c>
      <c r="I860" s="326">
        <f t="shared" ca="1" si="432"/>
        <v>23.337343295506844</v>
      </c>
      <c r="J860" s="326">
        <f t="shared" ca="1" si="432"/>
        <v>17.929689709019922</v>
      </c>
      <c r="K860" s="326">
        <f t="shared" si="432"/>
        <v>0.92242453045731709</v>
      </c>
      <c r="L860" s="326">
        <f t="shared" ca="1" si="432"/>
        <v>0</v>
      </c>
      <c r="M860" s="326">
        <f t="shared" ca="1" si="432"/>
        <v>18.852114239477242</v>
      </c>
      <c r="N860" s="326">
        <f t="shared" ca="1" si="433"/>
        <v>3.6744124615707996</v>
      </c>
      <c r="O860" s="326">
        <f t="shared" si="433"/>
        <v>0.81081659445880794</v>
      </c>
    </row>
    <row r="861" spans="2:15" x14ac:dyDescent="0.25">
      <c r="B861" s="333">
        <v>16</v>
      </c>
      <c r="C861" s="334" t="s">
        <v>754</v>
      </c>
      <c r="D861" s="324"/>
      <c r="E861" s="68"/>
      <c r="F861" s="326">
        <f t="shared" ca="1" si="432"/>
        <v>7.08</v>
      </c>
      <c r="G861" s="326">
        <f t="shared" ca="1" si="432"/>
        <v>0</v>
      </c>
      <c r="H861" s="326">
        <f t="shared" ca="1" si="432"/>
        <v>0</v>
      </c>
      <c r="I861" s="326">
        <f t="shared" ca="1" si="432"/>
        <v>7.08</v>
      </c>
      <c r="J861" s="326">
        <f t="shared" ca="1" si="432"/>
        <v>5.8420942769999993</v>
      </c>
      <c r="K861" s="326">
        <f t="shared" si="432"/>
        <v>0.41526177510000006</v>
      </c>
      <c r="L861" s="326">
        <f t="shared" ca="1" si="432"/>
        <v>0</v>
      </c>
      <c r="M861" s="326">
        <f t="shared" ca="1" si="432"/>
        <v>6.2573560520999996</v>
      </c>
      <c r="N861" s="326">
        <f t="shared" ca="1" si="433"/>
        <v>1.2379057230000008</v>
      </c>
      <c r="O861" s="326">
        <f t="shared" ca="1" si="433"/>
        <v>-0.41526177510000006</v>
      </c>
    </row>
    <row r="862" spans="2:15" x14ac:dyDescent="0.25">
      <c r="B862" s="333">
        <v>17</v>
      </c>
      <c r="C862" s="334" t="s">
        <v>755</v>
      </c>
      <c r="D862" s="324"/>
      <c r="E862" s="74"/>
      <c r="F862" s="326">
        <f t="shared" ca="1" si="432"/>
        <v>0</v>
      </c>
      <c r="G862" s="326">
        <f t="shared" ca="1" si="432"/>
        <v>0</v>
      </c>
      <c r="H862" s="326">
        <f t="shared" ca="1" si="432"/>
        <v>0</v>
      </c>
      <c r="I862" s="326">
        <f t="shared" ca="1" si="432"/>
        <v>0</v>
      </c>
      <c r="J862" s="326">
        <f t="shared" ca="1" si="432"/>
        <v>0.44664681869999995</v>
      </c>
      <c r="K862" s="326">
        <f t="shared" ca="1" si="432"/>
        <v>0</v>
      </c>
      <c r="L862" s="326">
        <f t="shared" ca="1" si="432"/>
        <v>0</v>
      </c>
      <c r="M862" s="326">
        <f t="shared" ca="1" si="432"/>
        <v>0.44664681869999995</v>
      </c>
      <c r="N862" s="326">
        <f t="shared" ca="1" si="433"/>
        <v>-0.44664681869999995</v>
      </c>
      <c r="O862" s="326">
        <f t="shared" ca="1" si="433"/>
        <v>0</v>
      </c>
    </row>
    <row r="863" spans="2:15" ht="14.5" thickBot="1" x14ac:dyDescent="0.3">
      <c r="B863" s="337"/>
      <c r="C863" s="338" t="s">
        <v>90</v>
      </c>
      <c r="D863" s="338"/>
      <c r="E863" s="339"/>
      <c r="F863" s="340">
        <f ca="1">SUM(F823:F862)</f>
        <v>3245.1011451135455</v>
      </c>
      <c r="G863" s="340">
        <f t="shared" ref="G863:O863" ca="1" si="434">SUM(G823:G862)</f>
        <v>683.38596206923535</v>
      </c>
      <c r="H863" s="340">
        <f t="shared" ca="1" si="434"/>
        <v>0</v>
      </c>
      <c r="I863" s="340">
        <f t="shared" ca="1" si="434"/>
        <v>3928.4871071827811</v>
      </c>
      <c r="J863" s="340">
        <f t="shared" ca="1" si="434"/>
        <v>1349.2312543537535</v>
      </c>
      <c r="K863" s="340">
        <f t="shared" ca="1" si="434"/>
        <v>152.61501346018969</v>
      </c>
      <c r="L863" s="340">
        <f t="shared" ca="1" si="434"/>
        <v>0</v>
      </c>
      <c r="M863" s="340">
        <f t="shared" ca="1" si="434"/>
        <v>1501.8462678139433</v>
      </c>
      <c r="N863" s="340">
        <f t="shared" ca="1" si="434"/>
        <v>1895.8698907597918</v>
      </c>
      <c r="O863" s="340">
        <f t="shared" ca="1" si="434"/>
        <v>1889.5737378926067</v>
      </c>
    </row>
    <row r="864" spans="2:15" ht="14.5" thickBot="1" x14ac:dyDescent="0.3"/>
    <row r="865" spans="2:15" x14ac:dyDescent="0.25">
      <c r="B865" s="1094" t="s">
        <v>605</v>
      </c>
      <c r="C865" s="1095"/>
      <c r="D865" s="1095"/>
      <c r="E865" s="1095"/>
      <c r="F865" s="1095"/>
      <c r="G865" s="1095"/>
      <c r="H865" s="1095"/>
      <c r="I865" s="1095"/>
      <c r="J865" s="1095"/>
      <c r="K865" s="1095"/>
      <c r="L865" s="1095"/>
      <c r="M865" s="1095"/>
      <c r="N865" s="1095"/>
      <c r="O865" s="1096"/>
    </row>
    <row r="866" spans="2:15" x14ac:dyDescent="0.25">
      <c r="B866" s="1079" t="s">
        <v>513</v>
      </c>
      <c r="C866" s="1080" t="s">
        <v>620</v>
      </c>
      <c r="D866" s="1082" t="s">
        <v>621</v>
      </c>
      <c r="E866" s="1082" t="s">
        <v>622</v>
      </c>
      <c r="F866" s="1082" t="s">
        <v>623</v>
      </c>
      <c r="G866" s="1082"/>
      <c r="H866" s="1082"/>
      <c r="I866" s="1082"/>
      <c r="J866" s="1082" t="s">
        <v>624</v>
      </c>
      <c r="K866" s="1082"/>
      <c r="L866" s="1082"/>
      <c r="M866" s="1082"/>
      <c r="N866" s="1082" t="s">
        <v>625</v>
      </c>
      <c r="O866" s="1083"/>
    </row>
    <row r="867" spans="2:15" ht="56.5" thickBot="1" x14ac:dyDescent="0.3">
      <c r="B867" s="1097"/>
      <c r="C867" s="1098"/>
      <c r="D867" s="1099"/>
      <c r="E867" s="1099"/>
      <c r="F867" s="342" t="s">
        <v>626</v>
      </c>
      <c r="G867" s="342" t="s">
        <v>627</v>
      </c>
      <c r="H867" s="342" t="s">
        <v>628</v>
      </c>
      <c r="I867" s="342" t="s">
        <v>629</v>
      </c>
      <c r="J867" s="342" t="s">
        <v>630</v>
      </c>
      <c r="K867" s="342" t="s">
        <v>627</v>
      </c>
      <c r="L867" s="342" t="s">
        <v>631</v>
      </c>
      <c r="M867" s="342" t="s">
        <v>632</v>
      </c>
      <c r="N867" s="342" t="s">
        <v>626</v>
      </c>
      <c r="O867" s="343" t="s">
        <v>629</v>
      </c>
    </row>
    <row r="868" spans="2:15" x14ac:dyDescent="0.25">
      <c r="B868" s="322">
        <v>1</v>
      </c>
      <c r="C868" s="323" t="s">
        <v>633</v>
      </c>
      <c r="D868" s="345"/>
      <c r="E868" s="346"/>
      <c r="F868" s="326">
        <f ca="1">10%*F234</f>
        <v>22.266203322744918</v>
      </c>
      <c r="G868" s="326">
        <f t="shared" ref="G868:M868" si="435">10%*G234</f>
        <v>8.4111490960490141</v>
      </c>
      <c r="H868" s="326">
        <f t="shared" ca="1" si="435"/>
        <v>0</v>
      </c>
      <c r="I868" s="326">
        <f t="shared" ca="1" si="435"/>
        <v>30.67735241879393</v>
      </c>
      <c r="J868" s="326">
        <f t="shared" ca="1" si="435"/>
        <v>4.8990620000015643E-4</v>
      </c>
      <c r="K868" s="326">
        <f t="shared" si="435"/>
        <v>0</v>
      </c>
      <c r="L868" s="326">
        <f t="shared" ca="1" si="435"/>
        <v>0</v>
      </c>
      <c r="M868" s="326">
        <f t="shared" ca="1" si="435"/>
        <v>4.8990620000015643E-4</v>
      </c>
      <c r="N868" s="326">
        <f ca="1">F868-J868</f>
        <v>22.265713416544919</v>
      </c>
      <c r="O868" s="326">
        <f ca="1">I868-M868</f>
        <v>30.676862512593932</v>
      </c>
    </row>
    <row r="869" spans="2:15" x14ac:dyDescent="0.25">
      <c r="B869" s="322">
        <v>2</v>
      </c>
      <c r="C869" s="323" t="s">
        <v>718</v>
      </c>
      <c r="D869" s="371"/>
      <c r="E869" s="372"/>
      <c r="F869" s="326">
        <f t="shared" ref="F869:M884" ca="1" si="436">10%*F235</f>
        <v>0</v>
      </c>
      <c r="G869" s="326">
        <f t="shared" ca="1" si="436"/>
        <v>0</v>
      </c>
      <c r="H869" s="326">
        <f t="shared" ca="1" si="436"/>
        <v>0</v>
      </c>
      <c r="I869" s="326">
        <f t="shared" ca="1" si="436"/>
        <v>0</v>
      </c>
      <c r="J869" s="326">
        <f t="shared" ca="1" si="436"/>
        <v>0</v>
      </c>
      <c r="K869" s="326">
        <f t="shared" ca="1" si="436"/>
        <v>0</v>
      </c>
      <c r="L869" s="326">
        <f t="shared" ca="1" si="436"/>
        <v>0</v>
      </c>
      <c r="M869" s="326">
        <f t="shared" ca="1" si="436"/>
        <v>0</v>
      </c>
      <c r="N869" s="326">
        <f ca="1">F869-J869</f>
        <v>0</v>
      </c>
      <c r="O869" s="326">
        <f ca="1">I869-M869</f>
        <v>0</v>
      </c>
    </row>
    <row r="870" spans="2:15" x14ac:dyDescent="0.25">
      <c r="B870" s="322">
        <v>3</v>
      </c>
      <c r="C870" s="327" t="s">
        <v>719</v>
      </c>
      <c r="D870" s="324"/>
      <c r="E870" s="68"/>
      <c r="F870" s="326">
        <f t="shared" si="436"/>
        <v>0</v>
      </c>
      <c r="G870" s="326">
        <f t="shared" si="436"/>
        <v>0</v>
      </c>
      <c r="H870" s="326">
        <f t="shared" si="436"/>
        <v>0</v>
      </c>
      <c r="I870" s="326">
        <f t="shared" si="436"/>
        <v>0</v>
      </c>
      <c r="J870" s="326">
        <f t="shared" si="436"/>
        <v>0</v>
      </c>
      <c r="K870" s="326">
        <f t="shared" si="436"/>
        <v>0</v>
      </c>
      <c r="L870" s="326">
        <f t="shared" si="436"/>
        <v>0</v>
      </c>
      <c r="M870" s="326">
        <f t="shared" si="436"/>
        <v>0</v>
      </c>
      <c r="N870" s="326"/>
      <c r="O870" s="326"/>
    </row>
    <row r="871" spans="2:15" x14ac:dyDescent="0.25">
      <c r="B871" s="322"/>
      <c r="C871" s="328" t="s">
        <v>720</v>
      </c>
      <c r="D871" s="324"/>
      <c r="E871" s="68"/>
      <c r="F871" s="326">
        <f t="shared" ca="1" si="436"/>
        <v>57.36656658921833</v>
      </c>
      <c r="G871" s="326">
        <f t="shared" si="436"/>
        <v>7.8382921939495738</v>
      </c>
      <c r="H871" s="326">
        <f t="shared" ca="1" si="436"/>
        <v>0</v>
      </c>
      <c r="I871" s="326">
        <f t="shared" ca="1" si="436"/>
        <v>65.204858783167907</v>
      </c>
      <c r="J871" s="326">
        <f t="shared" ca="1" si="436"/>
        <v>19.984748535899282</v>
      </c>
      <c r="K871" s="326">
        <f t="shared" si="436"/>
        <v>2.157984462049757</v>
      </c>
      <c r="L871" s="326">
        <f t="shared" ca="1" si="436"/>
        <v>0</v>
      </c>
      <c r="M871" s="326">
        <f t="shared" ca="1" si="436"/>
        <v>22.142732997949039</v>
      </c>
      <c r="N871" s="326">
        <f t="shared" ref="N871:N874" ca="1" si="437">F871-J871</f>
        <v>37.381818053319051</v>
      </c>
      <c r="O871" s="326">
        <f t="shared" ref="O871:O874" ca="1" si="438">I871-M871</f>
        <v>43.062125785218868</v>
      </c>
    </row>
    <row r="872" spans="2:15" x14ac:dyDescent="0.25">
      <c r="B872" s="322"/>
      <c r="C872" s="328" t="s">
        <v>721</v>
      </c>
      <c r="D872" s="324"/>
      <c r="E872" s="68"/>
      <c r="F872" s="326">
        <f t="shared" ca="1" si="436"/>
        <v>0</v>
      </c>
      <c r="G872" s="326">
        <f t="shared" ca="1" si="436"/>
        <v>0</v>
      </c>
      <c r="H872" s="326">
        <f t="shared" ca="1" si="436"/>
        <v>0</v>
      </c>
      <c r="I872" s="326">
        <f t="shared" ca="1" si="436"/>
        <v>0</v>
      </c>
      <c r="J872" s="326">
        <f t="shared" ca="1" si="436"/>
        <v>0</v>
      </c>
      <c r="K872" s="326">
        <f t="shared" ca="1" si="436"/>
        <v>0</v>
      </c>
      <c r="L872" s="326">
        <f t="shared" ca="1" si="436"/>
        <v>0</v>
      </c>
      <c r="M872" s="326">
        <f t="shared" ca="1" si="436"/>
        <v>0</v>
      </c>
      <c r="N872" s="326">
        <f t="shared" ca="1" si="437"/>
        <v>0</v>
      </c>
      <c r="O872" s="326">
        <f t="shared" ca="1" si="438"/>
        <v>0</v>
      </c>
    </row>
    <row r="873" spans="2:15" x14ac:dyDescent="0.25">
      <c r="B873" s="322"/>
      <c r="C873" s="328" t="s">
        <v>722</v>
      </c>
      <c r="D873" s="324"/>
      <c r="E873" s="68"/>
      <c r="F873" s="326">
        <f t="shared" ca="1" si="436"/>
        <v>0</v>
      </c>
      <c r="G873" s="326">
        <f t="shared" ca="1" si="436"/>
        <v>0</v>
      </c>
      <c r="H873" s="326">
        <f t="shared" ca="1" si="436"/>
        <v>0</v>
      </c>
      <c r="I873" s="326">
        <f t="shared" ca="1" si="436"/>
        <v>0</v>
      </c>
      <c r="J873" s="326">
        <f t="shared" ca="1" si="436"/>
        <v>0</v>
      </c>
      <c r="K873" s="326">
        <f t="shared" ca="1" si="436"/>
        <v>0</v>
      </c>
      <c r="L873" s="326">
        <f t="shared" ca="1" si="436"/>
        <v>0</v>
      </c>
      <c r="M873" s="326">
        <f t="shared" ca="1" si="436"/>
        <v>0</v>
      </c>
      <c r="N873" s="326">
        <f t="shared" ca="1" si="437"/>
        <v>0</v>
      </c>
      <c r="O873" s="326">
        <f t="shared" ca="1" si="438"/>
        <v>0</v>
      </c>
    </row>
    <row r="874" spans="2:15" x14ac:dyDescent="0.25">
      <c r="B874" s="322"/>
      <c r="C874" s="328" t="s">
        <v>723</v>
      </c>
      <c r="D874" s="324"/>
      <c r="E874" s="68"/>
      <c r="F874" s="326">
        <f t="shared" ca="1" si="436"/>
        <v>22.108000000000004</v>
      </c>
      <c r="G874" s="326">
        <f t="shared" ca="1" si="436"/>
        <v>0</v>
      </c>
      <c r="H874" s="326">
        <f t="shared" ca="1" si="436"/>
        <v>0</v>
      </c>
      <c r="I874" s="326">
        <f t="shared" ca="1" si="436"/>
        <v>22.108000000000004</v>
      </c>
      <c r="J874" s="326">
        <f t="shared" ca="1" si="436"/>
        <v>4.441344508100002</v>
      </c>
      <c r="K874" s="326">
        <f t="shared" ca="1" si="436"/>
        <v>0</v>
      </c>
      <c r="L874" s="326">
        <f t="shared" ca="1" si="436"/>
        <v>0</v>
      </c>
      <c r="M874" s="326">
        <f t="shared" ca="1" si="436"/>
        <v>4.441344508100002</v>
      </c>
      <c r="N874" s="326">
        <f t="shared" ca="1" si="437"/>
        <v>17.666655491900002</v>
      </c>
      <c r="O874" s="326">
        <f t="shared" ca="1" si="438"/>
        <v>17.666655491900002</v>
      </c>
    </row>
    <row r="875" spans="2:15" x14ac:dyDescent="0.25">
      <c r="B875" s="322">
        <v>4</v>
      </c>
      <c r="C875" s="323" t="s">
        <v>724</v>
      </c>
      <c r="D875" s="324"/>
      <c r="E875" s="68"/>
      <c r="F875" s="326">
        <f t="shared" si="436"/>
        <v>0</v>
      </c>
      <c r="G875" s="326">
        <f t="shared" si="436"/>
        <v>0</v>
      </c>
      <c r="H875" s="326">
        <f t="shared" si="436"/>
        <v>0</v>
      </c>
      <c r="I875" s="326">
        <f t="shared" si="436"/>
        <v>0</v>
      </c>
      <c r="J875" s="326">
        <f t="shared" si="436"/>
        <v>0</v>
      </c>
      <c r="K875" s="326">
        <f t="shared" si="436"/>
        <v>0</v>
      </c>
      <c r="L875" s="326">
        <f t="shared" si="436"/>
        <v>0</v>
      </c>
      <c r="M875" s="326">
        <f t="shared" si="436"/>
        <v>0</v>
      </c>
      <c r="N875" s="326"/>
      <c r="O875" s="326"/>
    </row>
    <row r="876" spans="2:15" x14ac:dyDescent="0.25">
      <c r="B876" s="322"/>
      <c r="C876" s="329" t="s">
        <v>725</v>
      </c>
      <c r="D876" s="324"/>
      <c r="E876" s="68"/>
      <c r="F876" s="326">
        <f t="shared" ca="1" si="436"/>
        <v>1375.3383044024881</v>
      </c>
      <c r="G876" s="326">
        <f t="shared" si="436"/>
        <v>187.3254223664801</v>
      </c>
      <c r="H876" s="326">
        <f t="shared" ca="1" si="436"/>
        <v>0</v>
      </c>
      <c r="I876" s="326">
        <f t="shared" ca="1" si="436"/>
        <v>1562.6637267689682</v>
      </c>
      <c r="J876" s="326">
        <f t="shared" ca="1" si="436"/>
        <v>638.61479352482615</v>
      </c>
      <c r="K876" s="326">
        <f t="shared" si="436"/>
        <v>54.050410200622835</v>
      </c>
      <c r="L876" s="326">
        <f t="shared" ca="1" si="436"/>
        <v>0</v>
      </c>
      <c r="M876" s="326">
        <f t="shared" ca="1" si="436"/>
        <v>692.66520372544892</v>
      </c>
      <c r="N876" s="326">
        <f t="shared" ref="N876:N879" ca="1" si="439">F876-J876</f>
        <v>736.72351087766197</v>
      </c>
      <c r="O876" s="326">
        <f t="shared" ref="O876:O879" ca="1" si="440">I876-M876</f>
        <v>869.9985230435193</v>
      </c>
    </row>
    <row r="877" spans="2:15" x14ac:dyDescent="0.25">
      <c r="B877" s="322"/>
      <c r="C877" s="323" t="s">
        <v>726</v>
      </c>
      <c r="D877" s="324"/>
      <c r="E877" s="68"/>
      <c r="F877" s="326">
        <f t="shared" si="436"/>
        <v>0</v>
      </c>
      <c r="G877" s="326">
        <f t="shared" si="436"/>
        <v>0</v>
      </c>
      <c r="H877" s="326">
        <f t="shared" si="436"/>
        <v>0</v>
      </c>
      <c r="I877" s="326">
        <f t="shared" si="436"/>
        <v>0</v>
      </c>
      <c r="J877" s="326">
        <f t="shared" si="436"/>
        <v>0</v>
      </c>
      <c r="K877" s="326">
        <f t="shared" si="436"/>
        <v>0</v>
      </c>
      <c r="L877" s="326">
        <f t="shared" si="436"/>
        <v>0</v>
      </c>
      <c r="M877" s="326">
        <f t="shared" si="436"/>
        <v>0</v>
      </c>
      <c r="N877" s="326"/>
      <c r="O877" s="326"/>
    </row>
    <row r="878" spans="2:15" x14ac:dyDescent="0.25">
      <c r="B878" s="322"/>
      <c r="C878" s="329" t="s">
        <v>727</v>
      </c>
      <c r="D878" s="324"/>
      <c r="E878" s="68"/>
      <c r="F878" s="326">
        <f t="shared" ca="1" si="436"/>
        <v>0</v>
      </c>
      <c r="G878" s="326">
        <f t="shared" ca="1" si="436"/>
        <v>0</v>
      </c>
      <c r="H878" s="326">
        <f t="shared" ca="1" si="436"/>
        <v>0</v>
      </c>
      <c r="I878" s="326">
        <f t="shared" ca="1" si="436"/>
        <v>0</v>
      </c>
      <c r="J878" s="326">
        <f t="shared" ca="1" si="436"/>
        <v>0</v>
      </c>
      <c r="K878" s="326">
        <f t="shared" ca="1" si="436"/>
        <v>0</v>
      </c>
      <c r="L878" s="326">
        <f t="shared" ca="1" si="436"/>
        <v>0</v>
      </c>
      <c r="M878" s="326">
        <f t="shared" ca="1" si="436"/>
        <v>0</v>
      </c>
      <c r="N878" s="326">
        <f t="shared" ca="1" si="439"/>
        <v>0</v>
      </c>
      <c r="O878" s="326">
        <f t="shared" ca="1" si="440"/>
        <v>0</v>
      </c>
    </row>
    <row r="879" spans="2:15" x14ac:dyDescent="0.25">
      <c r="B879" s="322"/>
      <c r="C879" s="329" t="s">
        <v>728</v>
      </c>
      <c r="D879" s="324"/>
      <c r="E879" s="68"/>
      <c r="F879" s="326">
        <f t="shared" ca="1" si="436"/>
        <v>0</v>
      </c>
      <c r="G879" s="326">
        <f t="shared" ca="1" si="436"/>
        <v>0</v>
      </c>
      <c r="H879" s="326">
        <f t="shared" ca="1" si="436"/>
        <v>0</v>
      </c>
      <c r="I879" s="326">
        <f t="shared" ca="1" si="436"/>
        <v>0</v>
      </c>
      <c r="J879" s="326">
        <f t="shared" ca="1" si="436"/>
        <v>0</v>
      </c>
      <c r="K879" s="326">
        <f t="shared" ca="1" si="436"/>
        <v>0</v>
      </c>
      <c r="L879" s="326">
        <f t="shared" ca="1" si="436"/>
        <v>0</v>
      </c>
      <c r="M879" s="326">
        <f t="shared" ca="1" si="436"/>
        <v>0</v>
      </c>
      <c r="N879" s="326">
        <f t="shared" ca="1" si="439"/>
        <v>0</v>
      </c>
      <c r="O879" s="326">
        <f t="shared" ca="1" si="440"/>
        <v>0</v>
      </c>
    </row>
    <row r="880" spans="2:15" x14ac:dyDescent="0.25">
      <c r="B880" s="322">
        <v>5</v>
      </c>
      <c r="C880" s="323" t="s">
        <v>729</v>
      </c>
      <c r="D880" s="324"/>
      <c r="E880" s="68"/>
      <c r="F880" s="326">
        <f t="shared" si="436"/>
        <v>0</v>
      </c>
      <c r="G880" s="326">
        <f t="shared" si="436"/>
        <v>0</v>
      </c>
      <c r="H880" s="326">
        <f t="shared" si="436"/>
        <v>0</v>
      </c>
      <c r="I880" s="326">
        <f t="shared" si="436"/>
        <v>0</v>
      </c>
      <c r="J880" s="326">
        <f t="shared" si="436"/>
        <v>0</v>
      </c>
      <c r="K880" s="326">
        <f t="shared" si="436"/>
        <v>0</v>
      </c>
      <c r="L880" s="326">
        <f t="shared" si="436"/>
        <v>0</v>
      </c>
      <c r="M880" s="326">
        <f t="shared" si="436"/>
        <v>0</v>
      </c>
      <c r="N880" s="326"/>
      <c r="O880" s="326"/>
    </row>
    <row r="881" spans="2:15" x14ac:dyDescent="0.25">
      <c r="B881" s="322"/>
      <c r="C881" s="329" t="s">
        <v>730</v>
      </c>
      <c r="D881" s="324"/>
      <c r="E881" s="68"/>
      <c r="F881" s="326">
        <f t="shared" ca="1" si="436"/>
        <v>0</v>
      </c>
      <c r="G881" s="326">
        <f t="shared" ca="1" si="436"/>
        <v>0</v>
      </c>
      <c r="H881" s="326">
        <f t="shared" ca="1" si="436"/>
        <v>0</v>
      </c>
      <c r="I881" s="326">
        <f t="shared" ca="1" si="436"/>
        <v>0</v>
      </c>
      <c r="J881" s="326">
        <f t="shared" ca="1" si="436"/>
        <v>0</v>
      </c>
      <c r="K881" s="326">
        <f t="shared" ca="1" si="436"/>
        <v>0</v>
      </c>
      <c r="L881" s="326">
        <f t="shared" ca="1" si="436"/>
        <v>0</v>
      </c>
      <c r="M881" s="326">
        <f t="shared" ca="1" si="436"/>
        <v>0</v>
      </c>
      <c r="N881" s="326">
        <f t="shared" ref="N881:N886" ca="1" si="441">F881-J881</f>
        <v>0</v>
      </c>
      <c r="O881" s="326">
        <f t="shared" ref="O881:O886" ca="1" si="442">I881-M881</f>
        <v>0</v>
      </c>
    </row>
    <row r="882" spans="2:15" x14ac:dyDescent="0.25">
      <c r="B882" s="322"/>
      <c r="C882" s="329" t="s">
        <v>731</v>
      </c>
      <c r="D882" s="324"/>
      <c r="E882" s="68"/>
      <c r="F882" s="326">
        <f t="shared" ca="1" si="436"/>
        <v>0</v>
      </c>
      <c r="G882" s="326">
        <f t="shared" ca="1" si="436"/>
        <v>0</v>
      </c>
      <c r="H882" s="326">
        <f t="shared" ca="1" si="436"/>
        <v>0</v>
      </c>
      <c r="I882" s="326">
        <f t="shared" ca="1" si="436"/>
        <v>0</v>
      </c>
      <c r="J882" s="326">
        <f t="shared" ca="1" si="436"/>
        <v>0</v>
      </c>
      <c r="K882" s="326">
        <f t="shared" ca="1" si="436"/>
        <v>0</v>
      </c>
      <c r="L882" s="326">
        <f t="shared" ca="1" si="436"/>
        <v>0</v>
      </c>
      <c r="M882" s="326">
        <f t="shared" ca="1" si="436"/>
        <v>0</v>
      </c>
      <c r="N882" s="326">
        <f t="shared" ca="1" si="441"/>
        <v>0</v>
      </c>
      <c r="O882" s="326">
        <f t="shared" ca="1" si="442"/>
        <v>0</v>
      </c>
    </row>
    <row r="883" spans="2:15" x14ac:dyDescent="0.25">
      <c r="B883" s="322"/>
      <c r="C883" s="329" t="s">
        <v>732</v>
      </c>
      <c r="D883" s="324"/>
      <c r="E883" s="68"/>
      <c r="F883" s="326">
        <f t="shared" ca="1" si="436"/>
        <v>0</v>
      </c>
      <c r="G883" s="326">
        <f t="shared" ca="1" si="436"/>
        <v>0</v>
      </c>
      <c r="H883" s="326">
        <f t="shared" ca="1" si="436"/>
        <v>0</v>
      </c>
      <c r="I883" s="326">
        <f t="shared" ca="1" si="436"/>
        <v>0</v>
      </c>
      <c r="J883" s="326">
        <f t="shared" ca="1" si="436"/>
        <v>0</v>
      </c>
      <c r="K883" s="326">
        <f t="shared" ca="1" si="436"/>
        <v>0</v>
      </c>
      <c r="L883" s="326">
        <f t="shared" ca="1" si="436"/>
        <v>0</v>
      </c>
      <c r="M883" s="326">
        <f t="shared" ca="1" si="436"/>
        <v>0</v>
      </c>
      <c r="N883" s="326">
        <f t="shared" ca="1" si="441"/>
        <v>0</v>
      </c>
      <c r="O883" s="326">
        <f t="shared" ca="1" si="442"/>
        <v>0</v>
      </c>
    </row>
    <row r="884" spans="2:15" x14ac:dyDescent="0.25">
      <c r="B884" s="322"/>
      <c r="C884" s="329" t="s">
        <v>733</v>
      </c>
      <c r="D884" s="324"/>
      <c r="E884" s="68"/>
      <c r="F884" s="326">
        <f t="shared" ca="1" si="436"/>
        <v>0</v>
      </c>
      <c r="G884" s="326">
        <f t="shared" ca="1" si="436"/>
        <v>0</v>
      </c>
      <c r="H884" s="326">
        <f t="shared" ca="1" si="436"/>
        <v>0</v>
      </c>
      <c r="I884" s="326">
        <f t="shared" ca="1" si="436"/>
        <v>0</v>
      </c>
      <c r="J884" s="326">
        <f t="shared" ca="1" si="436"/>
        <v>0</v>
      </c>
      <c r="K884" s="326">
        <f t="shared" ca="1" si="436"/>
        <v>0</v>
      </c>
      <c r="L884" s="326">
        <f t="shared" ca="1" si="436"/>
        <v>0</v>
      </c>
      <c r="M884" s="326">
        <f t="shared" ca="1" si="436"/>
        <v>0</v>
      </c>
      <c r="N884" s="326">
        <f t="shared" ca="1" si="441"/>
        <v>0</v>
      </c>
      <c r="O884" s="326">
        <f t="shared" ca="1" si="442"/>
        <v>0</v>
      </c>
    </row>
    <row r="885" spans="2:15" x14ac:dyDescent="0.25">
      <c r="B885" s="322">
        <v>6</v>
      </c>
      <c r="C885" s="323" t="s">
        <v>734</v>
      </c>
      <c r="D885" s="324"/>
      <c r="E885" s="68"/>
      <c r="F885" s="326">
        <f t="shared" ref="F885:M900" ca="1" si="443">10%*F251</f>
        <v>0</v>
      </c>
      <c r="G885" s="326">
        <f t="shared" ca="1" si="443"/>
        <v>0</v>
      </c>
      <c r="H885" s="326">
        <f t="shared" ca="1" si="443"/>
        <v>0</v>
      </c>
      <c r="I885" s="326">
        <f t="shared" ca="1" si="443"/>
        <v>0</v>
      </c>
      <c r="J885" s="326">
        <f t="shared" ca="1" si="443"/>
        <v>0</v>
      </c>
      <c r="K885" s="326">
        <f t="shared" ca="1" si="443"/>
        <v>0</v>
      </c>
      <c r="L885" s="326">
        <f t="shared" ca="1" si="443"/>
        <v>0</v>
      </c>
      <c r="M885" s="326">
        <f t="shared" ca="1" si="443"/>
        <v>0</v>
      </c>
      <c r="N885" s="326">
        <f t="shared" ca="1" si="441"/>
        <v>0</v>
      </c>
      <c r="O885" s="326">
        <f t="shared" ca="1" si="442"/>
        <v>0</v>
      </c>
    </row>
    <row r="886" spans="2:15" x14ac:dyDescent="0.25">
      <c r="B886" s="322">
        <v>7</v>
      </c>
      <c r="C886" s="323" t="s">
        <v>735</v>
      </c>
      <c r="D886" s="324"/>
      <c r="E886" s="68"/>
      <c r="F886" s="326">
        <f t="shared" ca="1" si="443"/>
        <v>0</v>
      </c>
      <c r="G886" s="326">
        <f t="shared" ca="1" si="443"/>
        <v>0</v>
      </c>
      <c r="H886" s="326">
        <f t="shared" ca="1" si="443"/>
        <v>0</v>
      </c>
      <c r="I886" s="326">
        <f t="shared" ca="1" si="443"/>
        <v>0</v>
      </c>
      <c r="J886" s="326">
        <f t="shared" ca="1" si="443"/>
        <v>0</v>
      </c>
      <c r="K886" s="326">
        <f t="shared" ca="1" si="443"/>
        <v>0</v>
      </c>
      <c r="L886" s="326">
        <f t="shared" ca="1" si="443"/>
        <v>0</v>
      </c>
      <c r="M886" s="326">
        <f t="shared" ca="1" si="443"/>
        <v>0</v>
      </c>
      <c r="N886" s="326">
        <f t="shared" ca="1" si="441"/>
        <v>0</v>
      </c>
      <c r="O886" s="326">
        <f t="shared" ca="1" si="442"/>
        <v>0</v>
      </c>
    </row>
    <row r="887" spans="2:15" x14ac:dyDescent="0.25">
      <c r="B887" s="322">
        <v>8</v>
      </c>
      <c r="C887" s="323" t="s">
        <v>736</v>
      </c>
      <c r="D887" s="324"/>
      <c r="E887" s="68"/>
      <c r="F887" s="326">
        <f t="shared" si="443"/>
        <v>0</v>
      </c>
      <c r="G887" s="326">
        <f t="shared" si="443"/>
        <v>0</v>
      </c>
      <c r="H887" s="326">
        <f t="shared" si="443"/>
        <v>0</v>
      </c>
      <c r="I887" s="326">
        <f t="shared" si="443"/>
        <v>0</v>
      </c>
      <c r="J887" s="326">
        <f t="shared" si="443"/>
        <v>0</v>
      </c>
      <c r="K887" s="326">
        <f t="shared" si="443"/>
        <v>0</v>
      </c>
      <c r="L887" s="326">
        <f t="shared" si="443"/>
        <v>0</v>
      </c>
      <c r="M887" s="326">
        <f t="shared" si="443"/>
        <v>0</v>
      </c>
      <c r="N887" s="326"/>
      <c r="O887" s="326"/>
    </row>
    <row r="888" spans="2:15" x14ac:dyDescent="0.25">
      <c r="B888" s="322"/>
      <c r="C888" s="329" t="s">
        <v>737</v>
      </c>
      <c r="D888" s="324"/>
      <c r="E888" s="68"/>
      <c r="F888" s="326">
        <f t="shared" ca="1" si="443"/>
        <v>1405.7453899474531</v>
      </c>
      <c r="G888" s="326">
        <f t="shared" si="443"/>
        <v>211.33249142682612</v>
      </c>
      <c r="H888" s="326">
        <f t="shared" ca="1" si="443"/>
        <v>0</v>
      </c>
      <c r="I888" s="326">
        <f t="shared" ca="1" si="443"/>
        <v>1617.0778813742791</v>
      </c>
      <c r="J888" s="326">
        <f t="shared" ca="1" si="443"/>
        <v>572.69156588030478</v>
      </c>
      <c r="K888" s="326">
        <f t="shared" si="443"/>
        <v>50.46769452526356</v>
      </c>
      <c r="L888" s="326">
        <f t="shared" ca="1" si="443"/>
        <v>0</v>
      </c>
      <c r="M888" s="326">
        <f t="shared" ca="1" si="443"/>
        <v>623.15926040556838</v>
      </c>
      <c r="N888" s="326">
        <f t="shared" ref="N888:O892" ca="1" si="444">F888-J888</f>
        <v>833.0538240671483</v>
      </c>
      <c r="O888" s="326">
        <f t="shared" ref="O888:O890" ca="1" si="445">I888-M888</f>
        <v>993.91862096871068</v>
      </c>
    </row>
    <row r="889" spans="2:15" x14ac:dyDescent="0.25">
      <c r="B889" s="322"/>
      <c r="C889" s="329" t="s">
        <v>756</v>
      </c>
      <c r="D889" s="324"/>
      <c r="E889" s="68"/>
      <c r="F889" s="326">
        <f t="shared" ca="1" si="443"/>
        <v>0</v>
      </c>
      <c r="G889" s="326">
        <f t="shared" ca="1" si="443"/>
        <v>0</v>
      </c>
      <c r="H889" s="326">
        <f t="shared" ca="1" si="443"/>
        <v>0</v>
      </c>
      <c r="I889" s="326">
        <f t="shared" ca="1" si="443"/>
        <v>0</v>
      </c>
      <c r="J889" s="326">
        <f t="shared" ca="1" si="443"/>
        <v>0</v>
      </c>
      <c r="K889" s="326">
        <f t="shared" ca="1" si="443"/>
        <v>0</v>
      </c>
      <c r="L889" s="326">
        <f t="shared" ca="1" si="443"/>
        <v>0</v>
      </c>
      <c r="M889" s="326">
        <f t="shared" ca="1" si="443"/>
        <v>0</v>
      </c>
      <c r="N889" s="326">
        <f t="shared" ca="1" si="444"/>
        <v>0</v>
      </c>
      <c r="O889" s="326">
        <f t="shared" ca="1" si="445"/>
        <v>0</v>
      </c>
    </row>
    <row r="890" spans="2:15" ht="28" x14ac:dyDescent="0.25">
      <c r="B890" s="331">
        <v>9</v>
      </c>
      <c r="C890" s="332" t="s">
        <v>739</v>
      </c>
      <c r="D890" s="324"/>
      <c r="E890" s="68"/>
      <c r="F890" s="326">
        <f t="shared" ca="1" si="443"/>
        <v>0</v>
      </c>
      <c r="G890" s="326">
        <f t="shared" ca="1" si="443"/>
        <v>0</v>
      </c>
      <c r="H890" s="326">
        <f t="shared" ca="1" si="443"/>
        <v>0</v>
      </c>
      <c r="I890" s="326">
        <f t="shared" ca="1" si="443"/>
        <v>0</v>
      </c>
      <c r="J890" s="326">
        <f t="shared" ca="1" si="443"/>
        <v>0</v>
      </c>
      <c r="K890" s="326">
        <f t="shared" ca="1" si="443"/>
        <v>0</v>
      </c>
      <c r="L890" s="326">
        <f t="shared" ca="1" si="443"/>
        <v>0</v>
      </c>
      <c r="M890" s="326">
        <f t="shared" ca="1" si="443"/>
        <v>0</v>
      </c>
      <c r="N890" s="326">
        <f t="shared" ca="1" si="444"/>
        <v>0</v>
      </c>
      <c r="O890" s="326">
        <f t="shared" ca="1" si="445"/>
        <v>0</v>
      </c>
    </row>
    <row r="891" spans="2:15" x14ac:dyDescent="0.25">
      <c r="B891" s="333">
        <v>10</v>
      </c>
      <c r="C891" s="334" t="s">
        <v>740</v>
      </c>
      <c r="D891" s="335"/>
      <c r="E891" s="68"/>
      <c r="F891" s="326">
        <f t="shared" ca="1" si="443"/>
        <v>1007.3544176613987</v>
      </c>
      <c r="G891" s="326">
        <f t="shared" si="443"/>
        <v>324.07981544233155</v>
      </c>
      <c r="H891" s="326">
        <f t="shared" ca="1" si="443"/>
        <v>0</v>
      </c>
      <c r="I891" s="326">
        <f t="shared" ca="1" si="443"/>
        <v>1331.4342331037303</v>
      </c>
      <c r="J891" s="326">
        <f t="shared" ca="1" si="443"/>
        <v>234.4162999242053</v>
      </c>
      <c r="K891" s="326">
        <f t="shared" si="443"/>
        <v>82.039399716443555</v>
      </c>
      <c r="L891" s="326">
        <f t="shared" ca="1" si="443"/>
        <v>0</v>
      </c>
      <c r="M891" s="326">
        <f t="shared" ca="1" si="443"/>
        <v>316.45569964064885</v>
      </c>
      <c r="N891" s="326">
        <f t="shared" ca="1" si="444"/>
        <v>772.93811773719335</v>
      </c>
      <c r="O891" s="326">
        <f t="shared" si="444"/>
        <v>242.04041572588801</v>
      </c>
    </row>
    <row r="892" spans="2:15" x14ac:dyDescent="0.25">
      <c r="B892" s="333">
        <v>11</v>
      </c>
      <c r="C892" s="334" t="s">
        <v>741</v>
      </c>
      <c r="D892" s="335"/>
      <c r="E892" s="68"/>
      <c r="F892" s="326">
        <f t="shared" ca="1" si="443"/>
        <v>0.70800000000000007</v>
      </c>
      <c r="G892" s="326">
        <f t="shared" ca="1" si="443"/>
        <v>0</v>
      </c>
      <c r="H892" s="326">
        <f t="shared" ca="1" si="443"/>
        <v>0</v>
      </c>
      <c r="I892" s="326">
        <f t="shared" ca="1" si="443"/>
        <v>0.70800000000000007</v>
      </c>
      <c r="J892" s="326">
        <f t="shared" ca="1" si="443"/>
        <v>0.6833210851</v>
      </c>
      <c r="K892" s="326">
        <f t="shared" si="443"/>
        <v>0</v>
      </c>
      <c r="L892" s="326">
        <f t="shared" ca="1" si="443"/>
        <v>0</v>
      </c>
      <c r="M892" s="326">
        <f t="shared" ca="1" si="443"/>
        <v>0.6833210851</v>
      </c>
      <c r="N892" s="326">
        <f t="shared" ca="1" si="444"/>
        <v>2.4678914900000071E-2</v>
      </c>
      <c r="O892" s="326">
        <f t="shared" ca="1" si="444"/>
        <v>0</v>
      </c>
    </row>
    <row r="893" spans="2:15" x14ac:dyDescent="0.25">
      <c r="B893" s="333">
        <v>12</v>
      </c>
      <c r="C893" s="334" t="s">
        <v>742</v>
      </c>
      <c r="D893" s="335"/>
      <c r="E893" s="68"/>
      <c r="F893" s="326">
        <f t="shared" si="443"/>
        <v>0</v>
      </c>
      <c r="G893" s="326">
        <f t="shared" si="443"/>
        <v>0</v>
      </c>
      <c r="H893" s="326">
        <f t="shared" si="443"/>
        <v>0</v>
      </c>
      <c r="I893" s="326">
        <f t="shared" si="443"/>
        <v>0</v>
      </c>
      <c r="J893" s="326">
        <f t="shared" si="443"/>
        <v>0</v>
      </c>
      <c r="K893" s="326">
        <f t="shared" si="443"/>
        <v>0</v>
      </c>
      <c r="L893" s="326">
        <f t="shared" si="443"/>
        <v>0</v>
      </c>
      <c r="M893" s="326">
        <f t="shared" si="443"/>
        <v>0</v>
      </c>
      <c r="N893" s="326"/>
      <c r="O893" s="326"/>
    </row>
    <row r="894" spans="2:15" x14ac:dyDescent="0.25">
      <c r="B894" s="333"/>
      <c r="C894" s="336" t="s">
        <v>743</v>
      </c>
      <c r="D894" s="335"/>
      <c r="E894" s="68"/>
      <c r="F894" s="326">
        <f t="shared" ca="1" si="443"/>
        <v>0.26</v>
      </c>
      <c r="G894" s="326">
        <f t="shared" ca="1" si="443"/>
        <v>0</v>
      </c>
      <c r="H894" s="326">
        <f t="shared" ca="1" si="443"/>
        <v>0</v>
      </c>
      <c r="I894" s="326">
        <f t="shared" ca="1" si="443"/>
        <v>0.26</v>
      </c>
      <c r="J894" s="326">
        <f t="shared" ca="1" si="443"/>
        <v>0.17016441320000003</v>
      </c>
      <c r="K894" s="326">
        <f t="shared" ca="1" si="443"/>
        <v>0</v>
      </c>
      <c r="L894" s="326">
        <f t="shared" ca="1" si="443"/>
        <v>0</v>
      </c>
      <c r="M894" s="326">
        <f t="shared" ca="1" si="443"/>
        <v>0.17016441320000003</v>
      </c>
      <c r="N894" s="326">
        <f t="shared" ref="N894:O895" ca="1" si="446">F894-J894</f>
        <v>8.9835586799999978E-2</v>
      </c>
      <c r="O894" s="326">
        <f t="shared" ca="1" si="446"/>
        <v>0</v>
      </c>
    </row>
    <row r="895" spans="2:15" x14ac:dyDescent="0.25">
      <c r="B895" s="333"/>
      <c r="C895" s="336" t="s">
        <v>744</v>
      </c>
      <c r="D895" s="335"/>
      <c r="E895" s="68"/>
      <c r="F895" s="326">
        <f t="shared" ca="1" si="443"/>
        <v>0</v>
      </c>
      <c r="G895" s="326">
        <f t="shared" ca="1" si="443"/>
        <v>0</v>
      </c>
      <c r="H895" s="326">
        <f t="shared" ca="1" si="443"/>
        <v>0</v>
      </c>
      <c r="I895" s="326">
        <f t="shared" ca="1" si="443"/>
        <v>0</v>
      </c>
      <c r="J895" s="326">
        <f t="shared" ca="1" si="443"/>
        <v>0</v>
      </c>
      <c r="K895" s="326">
        <f t="shared" ca="1" si="443"/>
        <v>0</v>
      </c>
      <c r="L895" s="326">
        <f t="shared" ca="1" si="443"/>
        <v>0</v>
      </c>
      <c r="M895" s="326">
        <f t="shared" ca="1" si="443"/>
        <v>0</v>
      </c>
      <c r="N895" s="326">
        <f t="shared" ca="1" si="446"/>
        <v>0</v>
      </c>
      <c r="O895" s="326">
        <f t="shared" ca="1" si="446"/>
        <v>0</v>
      </c>
    </row>
    <row r="896" spans="2:15" x14ac:dyDescent="0.25">
      <c r="B896" s="333">
        <v>13</v>
      </c>
      <c r="C896" s="336"/>
      <c r="D896" s="335"/>
      <c r="E896" s="68"/>
      <c r="F896" s="326">
        <f t="shared" si="443"/>
        <v>0</v>
      </c>
      <c r="G896" s="326">
        <f t="shared" si="443"/>
        <v>0</v>
      </c>
      <c r="H896" s="326">
        <f t="shared" si="443"/>
        <v>0</v>
      </c>
      <c r="I896" s="326">
        <f t="shared" si="443"/>
        <v>0</v>
      </c>
      <c r="J896" s="326">
        <f t="shared" si="443"/>
        <v>0</v>
      </c>
      <c r="K896" s="326">
        <f t="shared" si="443"/>
        <v>0</v>
      </c>
      <c r="L896" s="326">
        <f t="shared" si="443"/>
        <v>0</v>
      </c>
      <c r="M896" s="326">
        <f t="shared" si="443"/>
        <v>0</v>
      </c>
      <c r="N896" s="326"/>
      <c r="O896" s="326"/>
    </row>
    <row r="897" spans="2:15" x14ac:dyDescent="0.25">
      <c r="B897" s="333"/>
      <c r="C897" s="336" t="s">
        <v>745</v>
      </c>
      <c r="D897" s="335"/>
      <c r="E897" s="68"/>
      <c r="F897" s="326">
        <f t="shared" ca="1" si="443"/>
        <v>1.7250000000000001</v>
      </c>
      <c r="G897" s="326">
        <f t="shared" ca="1" si="443"/>
        <v>0</v>
      </c>
      <c r="H897" s="326">
        <f t="shared" ca="1" si="443"/>
        <v>0</v>
      </c>
      <c r="I897" s="326">
        <f t="shared" ca="1" si="443"/>
        <v>1.7250000000000001</v>
      </c>
      <c r="J897" s="326">
        <f t="shared" ca="1" si="443"/>
        <v>1.3458035385000002</v>
      </c>
      <c r="K897" s="326">
        <f t="shared" si="443"/>
        <v>4.0516517100000003E-2</v>
      </c>
      <c r="L897" s="326">
        <f t="shared" ca="1" si="443"/>
        <v>0</v>
      </c>
      <c r="M897" s="326">
        <f t="shared" ca="1" si="443"/>
        <v>1.3863200556000002</v>
      </c>
      <c r="N897" s="326">
        <f t="shared" ref="N897:O900" ca="1" si="447">F897-J897</f>
        <v>0.37919646149999986</v>
      </c>
      <c r="O897" s="326">
        <f t="shared" ca="1" si="447"/>
        <v>-4.0516517100000003E-2</v>
      </c>
    </row>
    <row r="898" spans="2:15" x14ac:dyDescent="0.25">
      <c r="B898" s="333"/>
      <c r="C898" s="336" t="s">
        <v>746</v>
      </c>
      <c r="D898" s="335"/>
      <c r="E898" s="68"/>
      <c r="F898" s="326">
        <f t="shared" ca="1" si="443"/>
        <v>5.1978819639709304</v>
      </c>
      <c r="G898" s="326">
        <f t="shared" si="443"/>
        <v>2.3926848488331539E-2</v>
      </c>
      <c r="H898" s="326">
        <f t="shared" ca="1" si="443"/>
        <v>0</v>
      </c>
      <c r="I898" s="326">
        <f t="shared" ca="1" si="443"/>
        <v>5.2218088124592619</v>
      </c>
      <c r="J898" s="326">
        <f t="shared" ca="1" si="443"/>
        <v>3.9416193873308361</v>
      </c>
      <c r="K898" s="326">
        <f t="shared" si="443"/>
        <v>0.13970242793935869</v>
      </c>
      <c r="L898" s="326">
        <f t="shared" ca="1" si="443"/>
        <v>0</v>
      </c>
      <c r="M898" s="326">
        <f t="shared" ca="1" si="443"/>
        <v>4.0813218152701944</v>
      </c>
      <c r="N898" s="326">
        <f t="shared" ca="1" si="447"/>
        <v>1.2562625766400943</v>
      </c>
      <c r="O898" s="326">
        <f t="shared" si="447"/>
        <v>-0.11577557945102715</v>
      </c>
    </row>
    <row r="899" spans="2:15" x14ac:dyDescent="0.25">
      <c r="B899" s="333"/>
      <c r="C899" s="336" t="s">
        <v>747</v>
      </c>
      <c r="D899" s="335"/>
      <c r="E899" s="68"/>
      <c r="F899" s="326">
        <f t="shared" ca="1" si="443"/>
        <v>0</v>
      </c>
      <c r="G899" s="326">
        <f t="shared" ca="1" si="443"/>
        <v>0</v>
      </c>
      <c r="H899" s="326">
        <f t="shared" ca="1" si="443"/>
        <v>0</v>
      </c>
      <c r="I899" s="326">
        <f t="shared" ca="1" si="443"/>
        <v>0</v>
      </c>
      <c r="J899" s="326">
        <f t="shared" ca="1" si="443"/>
        <v>0</v>
      </c>
      <c r="K899" s="326">
        <f t="shared" ca="1" si="443"/>
        <v>0</v>
      </c>
      <c r="L899" s="326">
        <f t="shared" ca="1" si="443"/>
        <v>0</v>
      </c>
      <c r="M899" s="326">
        <f t="shared" ca="1" si="443"/>
        <v>0</v>
      </c>
      <c r="N899" s="326">
        <f t="shared" ca="1" si="447"/>
        <v>0</v>
      </c>
      <c r="O899" s="326">
        <f t="shared" ca="1" si="447"/>
        <v>0</v>
      </c>
    </row>
    <row r="900" spans="2:15" x14ac:dyDescent="0.25">
      <c r="B900" s="333"/>
      <c r="C900" s="336" t="s">
        <v>748</v>
      </c>
      <c r="D900" s="335"/>
      <c r="E900" s="68"/>
      <c r="F900" s="326">
        <f t="shared" ca="1" si="443"/>
        <v>0</v>
      </c>
      <c r="G900" s="326">
        <f t="shared" ca="1" si="443"/>
        <v>0</v>
      </c>
      <c r="H900" s="326">
        <f t="shared" ca="1" si="443"/>
        <v>0</v>
      </c>
      <c r="I900" s="326">
        <f t="shared" ca="1" si="443"/>
        <v>0</v>
      </c>
      <c r="J900" s="326">
        <f t="shared" ca="1" si="443"/>
        <v>0</v>
      </c>
      <c r="K900" s="326">
        <f t="shared" ca="1" si="443"/>
        <v>0</v>
      </c>
      <c r="L900" s="326">
        <f t="shared" ca="1" si="443"/>
        <v>0</v>
      </c>
      <c r="M900" s="326">
        <f t="shared" ca="1" si="443"/>
        <v>0</v>
      </c>
      <c r="N900" s="326">
        <f t="shared" ca="1" si="447"/>
        <v>0</v>
      </c>
      <c r="O900" s="326">
        <f t="shared" ca="1" si="447"/>
        <v>0</v>
      </c>
    </row>
    <row r="901" spans="2:15" x14ac:dyDescent="0.25">
      <c r="B901" s="333">
        <v>14</v>
      </c>
      <c r="C901" s="334" t="s">
        <v>749</v>
      </c>
      <c r="D901" s="335"/>
      <c r="E901" s="68"/>
      <c r="F901" s="326">
        <f t="shared" ref="F901:M907" si="448">10%*F267</f>
        <v>0</v>
      </c>
      <c r="G901" s="326">
        <f t="shared" si="448"/>
        <v>0</v>
      </c>
      <c r="H901" s="326">
        <f t="shared" si="448"/>
        <v>0</v>
      </c>
      <c r="I901" s="326">
        <f t="shared" si="448"/>
        <v>0</v>
      </c>
      <c r="J901" s="326">
        <f t="shared" si="448"/>
        <v>0</v>
      </c>
      <c r="K901" s="326">
        <f t="shared" si="448"/>
        <v>0</v>
      </c>
      <c r="L901" s="326">
        <f t="shared" si="448"/>
        <v>0</v>
      </c>
      <c r="M901" s="326">
        <f t="shared" si="448"/>
        <v>0</v>
      </c>
      <c r="N901" s="326"/>
      <c r="O901" s="326"/>
    </row>
    <row r="902" spans="2:15" x14ac:dyDescent="0.25">
      <c r="B902" s="333"/>
      <c r="C902" s="336" t="s">
        <v>750</v>
      </c>
      <c r="D902" s="335"/>
      <c r="E902" s="68"/>
      <c r="F902" s="326">
        <f t="shared" ca="1" si="448"/>
        <v>0</v>
      </c>
      <c r="G902" s="326">
        <f t="shared" ca="1" si="448"/>
        <v>0</v>
      </c>
      <c r="H902" s="326">
        <f t="shared" ca="1" si="448"/>
        <v>0</v>
      </c>
      <c r="I902" s="326">
        <f t="shared" ca="1" si="448"/>
        <v>0</v>
      </c>
      <c r="J902" s="326">
        <f t="shared" ca="1" si="448"/>
        <v>0</v>
      </c>
      <c r="K902" s="326">
        <f t="shared" ca="1" si="448"/>
        <v>0</v>
      </c>
      <c r="L902" s="326">
        <f t="shared" ca="1" si="448"/>
        <v>0</v>
      </c>
      <c r="M902" s="326">
        <f t="shared" ca="1" si="448"/>
        <v>0</v>
      </c>
      <c r="N902" s="326">
        <f t="shared" ref="N902:O907" ca="1" si="449">F902-J902</f>
        <v>0</v>
      </c>
      <c r="O902" s="326">
        <f t="shared" ca="1" si="449"/>
        <v>0</v>
      </c>
    </row>
    <row r="903" spans="2:15" x14ac:dyDescent="0.25">
      <c r="B903" s="333"/>
      <c r="C903" s="336" t="s">
        <v>751</v>
      </c>
      <c r="D903" s="335"/>
      <c r="E903" s="68"/>
      <c r="F903" s="326">
        <f t="shared" ca="1" si="448"/>
        <v>0</v>
      </c>
      <c r="G903" s="326">
        <f t="shared" ca="1" si="448"/>
        <v>0</v>
      </c>
      <c r="H903" s="326">
        <f t="shared" ca="1" si="448"/>
        <v>0</v>
      </c>
      <c r="I903" s="326">
        <f t="shared" ca="1" si="448"/>
        <v>0</v>
      </c>
      <c r="J903" s="326">
        <f t="shared" ca="1" si="448"/>
        <v>0</v>
      </c>
      <c r="K903" s="326">
        <f t="shared" ca="1" si="448"/>
        <v>0</v>
      </c>
      <c r="L903" s="326">
        <f t="shared" ca="1" si="448"/>
        <v>0</v>
      </c>
      <c r="M903" s="326">
        <f t="shared" ca="1" si="448"/>
        <v>0</v>
      </c>
      <c r="N903" s="326">
        <f t="shared" ca="1" si="449"/>
        <v>0</v>
      </c>
      <c r="O903" s="326">
        <f t="shared" ca="1" si="449"/>
        <v>0</v>
      </c>
    </row>
    <row r="904" spans="2:15" x14ac:dyDescent="0.25">
      <c r="B904" s="333"/>
      <c r="C904" s="336" t="s">
        <v>752</v>
      </c>
      <c r="D904" s="335"/>
      <c r="E904" s="68"/>
      <c r="F904" s="326">
        <f t="shared" ca="1" si="448"/>
        <v>0</v>
      </c>
      <c r="G904" s="326">
        <f t="shared" ca="1" si="448"/>
        <v>0</v>
      </c>
      <c r="H904" s="326">
        <f t="shared" ca="1" si="448"/>
        <v>0</v>
      </c>
      <c r="I904" s="326">
        <f t="shared" ca="1" si="448"/>
        <v>0</v>
      </c>
      <c r="J904" s="326">
        <f t="shared" ca="1" si="448"/>
        <v>0</v>
      </c>
      <c r="K904" s="326">
        <f t="shared" ca="1" si="448"/>
        <v>0</v>
      </c>
      <c r="L904" s="326">
        <f t="shared" ca="1" si="448"/>
        <v>0</v>
      </c>
      <c r="M904" s="326">
        <f t="shared" ca="1" si="448"/>
        <v>0</v>
      </c>
      <c r="N904" s="326">
        <f t="shared" ca="1" si="449"/>
        <v>0</v>
      </c>
      <c r="O904" s="326">
        <f t="shared" ca="1" si="449"/>
        <v>0</v>
      </c>
    </row>
    <row r="905" spans="2:15" x14ac:dyDescent="0.25">
      <c r="B905" s="333">
        <v>15</v>
      </c>
      <c r="C905" s="334" t="s">
        <v>753</v>
      </c>
      <c r="D905" s="335"/>
      <c r="E905" s="68"/>
      <c r="F905" s="326">
        <f t="shared" ca="1" si="448"/>
        <v>23.337343295506844</v>
      </c>
      <c r="G905" s="326">
        <f t="shared" si="448"/>
        <v>1.879086500181163</v>
      </c>
      <c r="H905" s="326">
        <f t="shared" ca="1" si="448"/>
        <v>0</v>
      </c>
      <c r="I905" s="326">
        <f t="shared" ca="1" si="448"/>
        <v>25.216429795688008</v>
      </c>
      <c r="J905" s="326">
        <f t="shared" ca="1" si="448"/>
        <v>18.852114239477242</v>
      </c>
      <c r="K905" s="326">
        <f t="shared" si="448"/>
        <v>1.0647639523396135</v>
      </c>
      <c r="L905" s="326">
        <f t="shared" ca="1" si="448"/>
        <v>0</v>
      </c>
      <c r="M905" s="326">
        <f t="shared" ca="1" si="448"/>
        <v>19.916878191816853</v>
      </c>
      <c r="N905" s="326">
        <f t="shared" ca="1" si="449"/>
        <v>4.4852290560296026</v>
      </c>
      <c r="O905" s="326">
        <f t="shared" si="449"/>
        <v>0.81432254784154945</v>
      </c>
    </row>
    <row r="906" spans="2:15" x14ac:dyDescent="0.25">
      <c r="B906" s="333">
        <v>16</v>
      </c>
      <c r="C906" s="334" t="s">
        <v>754</v>
      </c>
      <c r="D906" s="324"/>
      <c r="E906" s="68"/>
      <c r="F906" s="326">
        <f t="shared" ca="1" si="448"/>
        <v>7.08</v>
      </c>
      <c r="G906" s="326">
        <f t="shared" ca="1" si="448"/>
        <v>0</v>
      </c>
      <c r="H906" s="326">
        <f t="shared" ca="1" si="448"/>
        <v>0</v>
      </c>
      <c r="I906" s="326">
        <f t="shared" ca="1" si="448"/>
        <v>7.08</v>
      </c>
      <c r="J906" s="326">
        <f t="shared" ca="1" si="448"/>
        <v>6.2573560520999996</v>
      </c>
      <c r="K906" s="326">
        <f t="shared" si="448"/>
        <v>0.30464866160000004</v>
      </c>
      <c r="L906" s="326">
        <f t="shared" ca="1" si="448"/>
        <v>0</v>
      </c>
      <c r="M906" s="326">
        <f t="shared" ca="1" si="448"/>
        <v>6.5620047136999986</v>
      </c>
      <c r="N906" s="326">
        <f t="shared" ca="1" si="449"/>
        <v>0.82264394790000051</v>
      </c>
      <c r="O906" s="326">
        <f t="shared" ca="1" si="449"/>
        <v>-0.30464866160000004</v>
      </c>
    </row>
    <row r="907" spans="2:15" x14ac:dyDescent="0.25">
      <c r="B907" s="333">
        <v>17</v>
      </c>
      <c r="C907" s="334" t="s">
        <v>755</v>
      </c>
      <c r="D907" s="324"/>
      <c r="E907" s="74"/>
      <c r="F907" s="326">
        <f t="shared" ca="1" si="448"/>
        <v>0</v>
      </c>
      <c r="G907" s="326">
        <f t="shared" ca="1" si="448"/>
        <v>0</v>
      </c>
      <c r="H907" s="326">
        <f t="shared" ca="1" si="448"/>
        <v>0</v>
      </c>
      <c r="I907" s="326">
        <f t="shared" ca="1" si="448"/>
        <v>0</v>
      </c>
      <c r="J907" s="326">
        <f t="shared" ca="1" si="448"/>
        <v>0.44664681869999995</v>
      </c>
      <c r="K907" s="326">
        <f t="shared" ca="1" si="448"/>
        <v>0</v>
      </c>
      <c r="L907" s="326">
        <f t="shared" ca="1" si="448"/>
        <v>0</v>
      </c>
      <c r="M907" s="326">
        <f t="shared" ca="1" si="448"/>
        <v>0.44664681869999995</v>
      </c>
      <c r="N907" s="326">
        <f t="shared" ca="1" si="449"/>
        <v>-0.44664681869999995</v>
      </c>
      <c r="O907" s="326">
        <f t="shared" ca="1" si="449"/>
        <v>0</v>
      </c>
    </row>
    <row r="908" spans="2:15" ht="14.5" thickBot="1" x14ac:dyDescent="0.3">
      <c r="B908" s="337"/>
      <c r="C908" s="338" t="s">
        <v>90</v>
      </c>
      <c r="D908" s="338"/>
      <c r="E908" s="339"/>
      <c r="F908" s="340">
        <f ca="1">SUM(F868:F907)</f>
        <v>3928.4871071827811</v>
      </c>
      <c r="G908" s="340">
        <f t="shared" ref="G908:O908" ca="1" si="450">SUM(G868:G907)</f>
        <v>740.89018387430588</v>
      </c>
      <c r="H908" s="340">
        <f t="shared" ca="1" si="450"/>
        <v>0</v>
      </c>
      <c r="I908" s="340">
        <f t="shared" ca="1" si="450"/>
        <v>4669.3772910570869</v>
      </c>
      <c r="J908" s="340">
        <f t="shared" ca="1" si="450"/>
        <v>1501.8462678139433</v>
      </c>
      <c r="K908" s="340">
        <f t="shared" ca="1" si="450"/>
        <v>190.26512046335867</v>
      </c>
      <c r="L908" s="340">
        <f t="shared" ca="1" si="450"/>
        <v>0</v>
      </c>
      <c r="M908" s="340">
        <f t="shared" ca="1" si="450"/>
        <v>1692.111388277302</v>
      </c>
      <c r="N908" s="340">
        <f t="shared" ca="1" si="450"/>
        <v>2426.6408393688371</v>
      </c>
      <c r="O908" s="340">
        <f t="shared" ca="1" si="450"/>
        <v>2197.7165853175215</v>
      </c>
    </row>
    <row r="909" spans="2:15" ht="14.5" thickBot="1" x14ac:dyDescent="0.3"/>
    <row r="910" spans="2:15" x14ac:dyDescent="0.25">
      <c r="B910" s="1094" t="s">
        <v>606</v>
      </c>
      <c r="C910" s="1095"/>
      <c r="D910" s="1095"/>
      <c r="E910" s="1095"/>
      <c r="F910" s="1095"/>
      <c r="G910" s="1095"/>
      <c r="H910" s="1095"/>
      <c r="I910" s="1095"/>
      <c r="J910" s="1095"/>
      <c r="K910" s="1095"/>
      <c r="L910" s="1095"/>
      <c r="M910" s="1095"/>
      <c r="N910" s="1095"/>
      <c r="O910" s="1096"/>
    </row>
    <row r="911" spans="2:15" x14ac:dyDescent="0.25">
      <c r="B911" s="1079" t="s">
        <v>513</v>
      </c>
      <c r="C911" s="1080" t="s">
        <v>620</v>
      </c>
      <c r="D911" s="1082" t="s">
        <v>621</v>
      </c>
      <c r="E911" s="1082" t="s">
        <v>622</v>
      </c>
      <c r="F911" s="1082" t="s">
        <v>623</v>
      </c>
      <c r="G911" s="1082"/>
      <c r="H911" s="1082"/>
      <c r="I911" s="1082"/>
      <c r="J911" s="1082" t="s">
        <v>624</v>
      </c>
      <c r="K911" s="1082"/>
      <c r="L911" s="1082"/>
      <c r="M911" s="1082"/>
      <c r="N911" s="1082" t="s">
        <v>625</v>
      </c>
      <c r="O911" s="1083"/>
    </row>
    <row r="912" spans="2:15" ht="56.5" thickBot="1" x14ac:dyDescent="0.3">
      <c r="B912" s="1097"/>
      <c r="C912" s="1098"/>
      <c r="D912" s="1099"/>
      <c r="E912" s="1099"/>
      <c r="F912" s="342" t="s">
        <v>626</v>
      </c>
      <c r="G912" s="342" t="s">
        <v>627</v>
      </c>
      <c r="H912" s="342" t="s">
        <v>628</v>
      </c>
      <c r="I912" s="342" t="s">
        <v>629</v>
      </c>
      <c r="J912" s="342" t="s">
        <v>630</v>
      </c>
      <c r="K912" s="342" t="s">
        <v>627</v>
      </c>
      <c r="L912" s="342" t="s">
        <v>631</v>
      </c>
      <c r="M912" s="342" t="s">
        <v>632</v>
      </c>
      <c r="N912" s="342" t="s">
        <v>626</v>
      </c>
      <c r="O912" s="343" t="s">
        <v>629</v>
      </c>
    </row>
    <row r="913" spans="2:15" x14ac:dyDescent="0.25">
      <c r="B913" s="322">
        <v>1</v>
      </c>
      <c r="C913" s="323" t="s">
        <v>633</v>
      </c>
      <c r="D913" s="345"/>
      <c r="E913" s="346"/>
      <c r="F913" s="326">
        <f ca="1">10%*F279</f>
        <v>30.67735241879393</v>
      </c>
      <c r="G913" s="326">
        <f t="shared" ref="G913:M913" si="451">10%*G279</f>
        <v>8.9141858004426684</v>
      </c>
      <c r="H913" s="326">
        <f t="shared" ca="1" si="451"/>
        <v>0</v>
      </c>
      <c r="I913" s="326">
        <f t="shared" ca="1" si="451"/>
        <v>39.591538219236604</v>
      </c>
      <c r="J913" s="326">
        <f t="shared" ca="1" si="451"/>
        <v>4.8990620000015643E-4</v>
      </c>
      <c r="K913" s="326">
        <f t="shared" si="451"/>
        <v>0</v>
      </c>
      <c r="L913" s="326">
        <f t="shared" ca="1" si="451"/>
        <v>0</v>
      </c>
      <c r="M913" s="326">
        <f t="shared" ca="1" si="451"/>
        <v>4.8990620000015643E-4</v>
      </c>
      <c r="N913" s="326">
        <f ca="1">F913-J913</f>
        <v>30.676862512593932</v>
      </c>
      <c r="O913" s="326">
        <f ca="1">I913-M913</f>
        <v>39.591048313036602</v>
      </c>
    </row>
    <row r="914" spans="2:15" x14ac:dyDescent="0.25">
      <c r="B914" s="322">
        <v>2</v>
      </c>
      <c r="C914" s="323" t="s">
        <v>718</v>
      </c>
      <c r="D914" s="371"/>
      <c r="E914" s="372"/>
      <c r="F914" s="326">
        <f t="shared" ref="F914:M929" ca="1" si="452">10%*F280</f>
        <v>0</v>
      </c>
      <c r="G914" s="326">
        <f t="shared" ca="1" si="452"/>
        <v>0</v>
      </c>
      <c r="H914" s="326">
        <f t="shared" ca="1" si="452"/>
        <v>0</v>
      </c>
      <c r="I914" s="326">
        <f t="shared" ca="1" si="452"/>
        <v>0</v>
      </c>
      <c r="J914" s="326">
        <f t="shared" ca="1" si="452"/>
        <v>0</v>
      </c>
      <c r="K914" s="326">
        <f t="shared" ca="1" si="452"/>
        <v>0</v>
      </c>
      <c r="L914" s="326">
        <f t="shared" ca="1" si="452"/>
        <v>0</v>
      </c>
      <c r="M914" s="326">
        <f t="shared" ca="1" si="452"/>
        <v>0</v>
      </c>
      <c r="N914" s="326">
        <f ca="1">F914-J914</f>
        <v>0</v>
      </c>
      <c r="O914" s="326">
        <f ca="1">I914-M914</f>
        <v>0</v>
      </c>
    </row>
    <row r="915" spans="2:15" x14ac:dyDescent="0.25">
      <c r="B915" s="322">
        <v>3</v>
      </c>
      <c r="C915" s="327" t="s">
        <v>719</v>
      </c>
      <c r="D915" s="324"/>
      <c r="E915" s="68"/>
      <c r="F915" s="326">
        <f t="shared" si="452"/>
        <v>0</v>
      </c>
      <c r="G915" s="326">
        <f t="shared" si="452"/>
        <v>0</v>
      </c>
      <c r="H915" s="326">
        <f t="shared" si="452"/>
        <v>0</v>
      </c>
      <c r="I915" s="326">
        <f t="shared" si="452"/>
        <v>0</v>
      </c>
      <c r="J915" s="326">
        <f t="shared" si="452"/>
        <v>0</v>
      </c>
      <c r="K915" s="326">
        <f t="shared" si="452"/>
        <v>0</v>
      </c>
      <c r="L915" s="326">
        <f t="shared" si="452"/>
        <v>0</v>
      </c>
      <c r="M915" s="326">
        <f t="shared" si="452"/>
        <v>0</v>
      </c>
      <c r="N915" s="326"/>
      <c r="O915" s="326"/>
    </row>
    <row r="916" spans="2:15" x14ac:dyDescent="0.25">
      <c r="B916" s="322"/>
      <c r="C916" s="328" t="s">
        <v>720</v>
      </c>
      <c r="D916" s="324"/>
      <c r="E916" s="68"/>
      <c r="F916" s="326">
        <f t="shared" ca="1" si="452"/>
        <v>65.204858783167907</v>
      </c>
      <c r="G916" s="326">
        <f t="shared" si="452"/>
        <v>8.3070686510416269</v>
      </c>
      <c r="H916" s="326">
        <f t="shared" ca="1" si="452"/>
        <v>0</v>
      </c>
      <c r="I916" s="326">
        <f t="shared" ca="1" si="452"/>
        <v>73.511927434209539</v>
      </c>
      <c r="J916" s="326">
        <f t="shared" ca="1" si="452"/>
        <v>22.142732997949039</v>
      </c>
      <c r="K916" s="326">
        <f t="shared" si="452"/>
        <v>2.2697980076929114</v>
      </c>
      <c r="L916" s="326">
        <f t="shared" ca="1" si="452"/>
        <v>0</v>
      </c>
      <c r="M916" s="326">
        <f t="shared" ca="1" si="452"/>
        <v>24.412531005641952</v>
      </c>
      <c r="N916" s="326">
        <f t="shared" ref="N916:N919" ca="1" si="453">F916-J916</f>
        <v>43.062125785218868</v>
      </c>
      <c r="O916" s="326">
        <f t="shared" ref="O916:O919" ca="1" si="454">I916-M916</f>
        <v>49.099396428567587</v>
      </c>
    </row>
    <row r="917" spans="2:15" x14ac:dyDescent="0.25">
      <c r="B917" s="322"/>
      <c r="C917" s="328" t="s">
        <v>721</v>
      </c>
      <c r="D917" s="324"/>
      <c r="E917" s="68"/>
      <c r="F917" s="326">
        <f t="shared" ca="1" si="452"/>
        <v>0</v>
      </c>
      <c r="G917" s="326">
        <f t="shared" ca="1" si="452"/>
        <v>0</v>
      </c>
      <c r="H917" s="326">
        <f t="shared" ca="1" si="452"/>
        <v>0</v>
      </c>
      <c r="I917" s="326">
        <f t="shared" ca="1" si="452"/>
        <v>0</v>
      </c>
      <c r="J917" s="326">
        <f t="shared" ca="1" si="452"/>
        <v>0</v>
      </c>
      <c r="K917" s="326">
        <f t="shared" ca="1" si="452"/>
        <v>0</v>
      </c>
      <c r="L917" s="326">
        <f t="shared" ca="1" si="452"/>
        <v>0</v>
      </c>
      <c r="M917" s="326">
        <f t="shared" ca="1" si="452"/>
        <v>0</v>
      </c>
      <c r="N917" s="326">
        <f t="shared" ca="1" si="453"/>
        <v>0</v>
      </c>
      <c r="O917" s="326">
        <f t="shared" ca="1" si="454"/>
        <v>0</v>
      </c>
    </row>
    <row r="918" spans="2:15" x14ac:dyDescent="0.25">
      <c r="B918" s="322"/>
      <c r="C918" s="328" t="s">
        <v>722</v>
      </c>
      <c r="D918" s="324"/>
      <c r="E918" s="68"/>
      <c r="F918" s="326">
        <f t="shared" ca="1" si="452"/>
        <v>0</v>
      </c>
      <c r="G918" s="326">
        <f t="shared" ca="1" si="452"/>
        <v>0</v>
      </c>
      <c r="H918" s="326">
        <f t="shared" ca="1" si="452"/>
        <v>0</v>
      </c>
      <c r="I918" s="326">
        <f t="shared" ca="1" si="452"/>
        <v>0</v>
      </c>
      <c r="J918" s="326">
        <f t="shared" ca="1" si="452"/>
        <v>0</v>
      </c>
      <c r="K918" s="326">
        <f t="shared" ca="1" si="452"/>
        <v>0</v>
      </c>
      <c r="L918" s="326">
        <f t="shared" ca="1" si="452"/>
        <v>0</v>
      </c>
      <c r="M918" s="326">
        <f t="shared" ca="1" si="452"/>
        <v>0</v>
      </c>
      <c r="N918" s="326">
        <f t="shared" ca="1" si="453"/>
        <v>0</v>
      </c>
      <c r="O918" s="326">
        <f t="shared" ca="1" si="454"/>
        <v>0</v>
      </c>
    </row>
    <row r="919" spans="2:15" x14ac:dyDescent="0.25">
      <c r="B919" s="322"/>
      <c r="C919" s="328" t="s">
        <v>723</v>
      </c>
      <c r="D919" s="324"/>
      <c r="E919" s="68"/>
      <c r="F919" s="326">
        <f t="shared" ca="1" si="452"/>
        <v>22.108000000000004</v>
      </c>
      <c r="G919" s="326">
        <f t="shared" ca="1" si="452"/>
        <v>0</v>
      </c>
      <c r="H919" s="326">
        <f t="shared" ca="1" si="452"/>
        <v>0</v>
      </c>
      <c r="I919" s="326">
        <f t="shared" ca="1" si="452"/>
        <v>22.108000000000004</v>
      </c>
      <c r="J919" s="326">
        <f t="shared" ca="1" si="452"/>
        <v>4.441344508100002</v>
      </c>
      <c r="K919" s="326">
        <f t="shared" ca="1" si="452"/>
        <v>0</v>
      </c>
      <c r="L919" s="326">
        <f t="shared" ca="1" si="452"/>
        <v>0</v>
      </c>
      <c r="M919" s="326">
        <f t="shared" ca="1" si="452"/>
        <v>4.441344508100002</v>
      </c>
      <c r="N919" s="326">
        <f t="shared" ca="1" si="453"/>
        <v>17.666655491900002</v>
      </c>
      <c r="O919" s="326">
        <f t="shared" ca="1" si="454"/>
        <v>17.666655491900002</v>
      </c>
    </row>
    <row r="920" spans="2:15" x14ac:dyDescent="0.25">
      <c r="B920" s="322">
        <v>4</v>
      </c>
      <c r="C920" s="323" t="s">
        <v>724</v>
      </c>
      <c r="D920" s="324"/>
      <c r="E920" s="68"/>
      <c r="F920" s="326">
        <f t="shared" si="452"/>
        <v>0</v>
      </c>
      <c r="G920" s="326">
        <f t="shared" si="452"/>
        <v>0</v>
      </c>
      <c r="H920" s="326">
        <f t="shared" si="452"/>
        <v>0</v>
      </c>
      <c r="I920" s="326">
        <f t="shared" si="452"/>
        <v>0</v>
      </c>
      <c r="J920" s="326">
        <f t="shared" si="452"/>
        <v>0</v>
      </c>
      <c r="K920" s="326">
        <f t="shared" si="452"/>
        <v>0</v>
      </c>
      <c r="L920" s="326">
        <f t="shared" si="452"/>
        <v>0</v>
      </c>
      <c r="M920" s="326">
        <f t="shared" si="452"/>
        <v>0</v>
      </c>
      <c r="N920" s="326"/>
      <c r="O920" s="326"/>
    </row>
    <row r="921" spans="2:15" x14ac:dyDescent="0.25">
      <c r="B921" s="322"/>
      <c r="C921" s="329" t="s">
        <v>725</v>
      </c>
      <c r="D921" s="324"/>
      <c r="E921" s="68"/>
      <c r="F921" s="326">
        <f t="shared" ca="1" si="452"/>
        <v>1562.6637267689682</v>
      </c>
      <c r="G921" s="326">
        <f t="shared" si="452"/>
        <v>198.52859592104789</v>
      </c>
      <c r="H921" s="326">
        <f t="shared" ca="1" si="452"/>
        <v>0</v>
      </c>
      <c r="I921" s="326">
        <f t="shared" ca="1" si="452"/>
        <v>1761.192322690016</v>
      </c>
      <c r="J921" s="326">
        <f t="shared" ca="1" si="452"/>
        <v>692.66520372544892</v>
      </c>
      <c r="K921" s="326">
        <f t="shared" si="452"/>
        <v>61.252330157069856</v>
      </c>
      <c r="L921" s="326">
        <f t="shared" ca="1" si="452"/>
        <v>0</v>
      </c>
      <c r="M921" s="326">
        <f t="shared" ca="1" si="452"/>
        <v>753.9175338825188</v>
      </c>
      <c r="N921" s="326">
        <f t="shared" ref="N921:N924" ca="1" si="455">F921-J921</f>
        <v>869.9985230435193</v>
      </c>
      <c r="O921" s="326">
        <f t="shared" ref="O921:O924" ca="1" si="456">I921-M921</f>
        <v>1007.2747888074972</v>
      </c>
    </row>
    <row r="922" spans="2:15" x14ac:dyDescent="0.25">
      <c r="B922" s="322"/>
      <c r="C922" s="323" t="s">
        <v>726</v>
      </c>
      <c r="D922" s="324"/>
      <c r="E922" s="68"/>
      <c r="F922" s="326">
        <f t="shared" si="452"/>
        <v>0</v>
      </c>
      <c r="G922" s="326">
        <f t="shared" si="452"/>
        <v>0</v>
      </c>
      <c r="H922" s="326">
        <f t="shared" si="452"/>
        <v>0</v>
      </c>
      <c r="I922" s="326">
        <f t="shared" si="452"/>
        <v>0</v>
      </c>
      <c r="J922" s="326">
        <f t="shared" si="452"/>
        <v>0</v>
      </c>
      <c r="K922" s="326">
        <f t="shared" si="452"/>
        <v>0</v>
      </c>
      <c r="L922" s="326">
        <f t="shared" si="452"/>
        <v>0</v>
      </c>
      <c r="M922" s="326">
        <f t="shared" si="452"/>
        <v>0</v>
      </c>
      <c r="N922" s="326"/>
      <c r="O922" s="326"/>
    </row>
    <row r="923" spans="2:15" x14ac:dyDescent="0.25">
      <c r="B923" s="322"/>
      <c r="C923" s="329" t="s">
        <v>727</v>
      </c>
      <c r="D923" s="324"/>
      <c r="E923" s="68"/>
      <c r="F923" s="326">
        <f t="shared" ca="1" si="452"/>
        <v>0</v>
      </c>
      <c r="G923" s="326">
        <f t="shared" ca="1" si="452"/>
        <v>0</v>
      </c>
      <c r="H923" s="326">
        <f t="shared" ca="1" si="452"/>
        <v>0</v>
      </c>
      <c r="I923" s="326">
        <f t="shared" ca="1" si="452"/>
        <v>0</v>
      </c>
      <c r="J923" s="326">
        <f t="shared" ca="1" si="452"/>
        <v>0</v>
      </c>
      <c r="K923" s="326">
        <f t="shared" ca="1" si="452"/>
        <v>0</v>
      </c>
      <c r="L923" s="326">
        <f t="shared" ca="1" si="452"/>
        <v>0</v>
      </c>
      <c r="M923" s="326">
        <f t="shared" ca="1" si="452"/>
        <v>0</v>
      </c>
      <c r="N923" s="326">
        <f t="shared" ca="1" si="455"/>
        <v>0</v>
      </c>
      <c r="O923" s="326">
        <f t="shared" ca="1" si="456"/>
        <v>0</v>
      </c>
    </row>
    <row r="924" spans="2:15" x14ac:dyDescent="0.25">
      <c r="B924" s="322"/>
      <c r="C924" s="329" t="s">
        <v>728</v>
      </c>
      <c r="D924" s="324"/>
      <c r="E924" s="68"/>
      <c r="F924" s="326">
        <f t="shared" ca="1" si="452"/>
        <v>0</v>
      </c>
      <c r="G924" s="326">
        <f t="shared" ca="1" si="452"/>
        <v>0</v>
      </c>
      <c r="H924" s="326">
        <f t="shared" ca="1" si="452"/>
        <v>0</v>
      </c>
      <c r="I924" s="326">
        <f t="shared" ca="1" si="452"/>
        <v>0</v>
      </c>
      <c r="J924" s="326">
        <f t="shared" ca="1" si="452"/>
        <v>0</v>
      </c>
      <c r="K924" s="326">
        <f t="shared" ca="1" si="452"/>
        <v>0</v>
      </c>
      <c r="L924" s="326">
        <f t="shared" ca="1" si="452"/>
        <v>0</v>
      </c>
      <c r="M924" s="326">
        <f t="shared" ca="1" si="452"/>
        <v>0</v>
      </c>
      <c r="N924" s="326">
        <f t="shared" ca="1" si="455"/>
        <v>0</v>
      </c>
      <c r="O924" s="326">
        <f t="shared" ca="1" si="456"/>
        <v>0</v>
      </c>
    </row>
    <row r="925" spans="2:15" x14ac:dyDescent="0.25">
      <c r="B925" s="322">
        <v>5</v>
      </c>
      <c r="C925" s="323" t="s">
        <v>729</v>
      </c>
      <c r="D925" s="324"/>
      <c r="E925" s="68"/>
      <c r="F925" s="326">
        <f t="shared" si="452"/>
        <v>0</v>
      </c>
      <c r="G925" s="326">
        <f t="shared" si="452"/>
        <v>0</v>
      </c>
      <c r="H925" s="326">
        <f t="shared" si="452"/>
        <v>0</v>
      </c>
      <c r="I925" s="326">
        <f t="shared" si="452"/>
        <v>0</v>
      </c>
      <c r="J925" s="326">
        <f t="shared" si="452"/>
        <v>0</v>
      </c>
      <c r="K925" s="326">
        <f t="shared" si="452"/>
        <v>0</v>
      </c>
      <c r="L925" s="326">
        <f t="shared" si="452"/>
        <v>0</v>
      </c>
      <c r="M925" s="326">
        <f t="shared" si="452"/>
        <v>0</v>
      </c>
      <c r="N925" s="326"/>
      <c r="O925" s="326"/>
    </row>
    <row r="926" spans="2:15" x14ac:dyDescent="0.25">
      <c r="B926" s="322"/>
      <c r="C926" s="329" t="s">
        <v>730</v>
      </c>
      <c r="D926" s="324"/>
      <c r="E926" s="68"/>
      <c r="F926" s="326">
        <f t="shared" ca="1" si="452"/>
        <v>0</v>
      </c>
      <c r="G926" s="326">
        <f t="shared" ca="1" si="452"/>
        <v>0</v>
      </c>
      <c r="H926" s="326">
        <f t="shared" ca="1" si="452"/>
        <v>0</v>
      </c>
      <c r="I926" s="326">
        <f t="shared" ca="1" si="452"/>
        <v>0</v>
      </c>
      <c r="J926" s="326">
        <f t="shared" ca="1" si="452"/>
        <v>0</v>
      </c>
      <c r="K926" s="326">
        <f t="shared" ca="1" si="452"/>
        <v>0</v>
      </c>
      <c r="L926" s="326">
        <f t="shared" ca="1" si="452"/>
        <v>0</v>
      </c>
      <c r="M926" s="326">
        <f t="shared" ca="1" si="452"/>
        <v>0</v>
      </c>
      <c r="N926" s="326">
        <f t="shared" ref="N926:N931" ca="1" si="457">F926-J926</f>
        <v>0</v>
      </c>
      <c r="O926" s="326">
        <f t="shared" ref="O926:O931" ca="1" si="458">I926-M926</f>
        <v>0</v>
      </c>
    </row>
    <row r="927" spans="2:15" x14ac:dyDescent="0.25">
      <c r="B927" s="322"/>
      <c r="C927" s="329" t="s">
        <v>731</v>
      </c>
      <c r="D927" s="324"/>
      <c r="E927" s="68"/>
      <c r="F927" s="326">
        <f t="shared" ca="1" si="452"/>
        <v>0</v>
      </c>
      <c r="G927" s="326">
        <f t="shared" ca="1" si="452"/>
        <v>0</v>
      </c>
      <c r="H927" s="326">
        <f t="shared" ca="1" si="452"/>
        <v>0</v>
      </c>
      <c r="I927" s="326">
        <f t="shared" ca="1" si="452"/>
        <v>0</v>
      </c>
      <c r="J927" s="326">
        <f t="shared" ca="1" si="452"/>
        <v>0</v>
      </c>
      <c r="K927" s="326">
        <f t="shared" ca="1" si="452"/>
        <v>0</v>
      </c>
      <c r="L927" s="326">
        <f t="shared" ca="1" si="452"/>
        <v>0</v>
      </c>
      <c r="M927" s="326">
        <f t="shared" ca="1" si="452"/>
        <v>0</v>
      </c>
      <c r="N927" s="326">
        <f t="shared" ca="1" si="457"/>
        <v>0</v>
      </c>
      <c r="O927" s="326">
        <f t="shared" ca="1" si="458"/>
        <v>0</v>
      </c>
    </row>
    <row r="928" spans="2:15" x14ac:dyDescent="0.25">
      <c r="B928" s="322"/>
      <c r="C928" s="329" t="s">
        <v>732</v>
      </c>
      <c r="D928" s="324"/>
      <c r="E928" s="68"/>
      <c r="F928" s="326">
        <f t="shared" ca="1" si="452"/>
        <v>0</v>
      </c>
      <c r="G928" s="326">
        <f t="shared" ca="1" si="452"/>
        <v>0</v>
      </c>
      <c r="H928" s="326">
        <f t="shared" ca="1" si="452"/>
        <v>0</v>
      </c>
      <c r="I928" s="326">
        <f t="shared" ca="1" si="452"/>
        <v>0</v>
      </c>
      <c r="J928" s="326">
        <f t="shared" ca="1" si="452"/>
        <v>0</v>
      </c>
      <c r="K928" s="326">
        <f t="shared" ca="1" si="452"/>
        <v>0</v>
      </c>
      <c r="L928" s="326">
        <f t="shared" ca="1" si="452"/>
        <v>0</v>
      </c>
      <c r="M928" s="326">
        <f t="shared" ca="1" si="452"/>
        <v>0</v>
      </c>
      <c r="N928" s="326">
        <f t="shared" ca="1" si="457"/>
        <v>0</v>
      </c>
      <c r="O928" s="326">
        <f t="shared" ca="1" si="458"/>
        <v>0</v>
      </c>
    </row>
    <row r="929" spans="2:15" x14ac:dyDescent="0.25">
      <c r="B929" s="322"/>
      <c r="C929" s="329" t="s">
        <v>733</v>
      </c>
      <c r="D929" s="324"/>
      <c r="E929" s="68"/>
      <c r="F929" s="326">
        <f t="shared" ca="1" si="452"/>
        <v>0</v>
      </c>
      <c r="G929" s="326">
        <f t="shared" ca="1" si="452"/>
        <v>0</v>
      </c>
      <c r="H929" s="326">
        <f t="shared" ca="1" si="452"/>
        <v>0</v>
      </c>
      <c r="I929" s="326">
        <f t="shared" ca="1" si="452"/>
        <v>0</v>
      </c>
      <c r="J929" s="326">
        <f t="shared" ca="1" si="452"/>
        <v>0</v>
      </c>
      <c r="K929" s="326">
        <f t="shared" ca="1" si="452"/>
        <v>0</v>
      </c>
      <c r="L929" s="326">
        <f t="shared" ca="1" si="452"/>
        <v>0</v>
      </c>
      <c r="M929" s="326">
        <f t="shared" ca="1" si="452"/>
        <v>0</v>
      </c>
      <c r="N929" s="326">
        <f t="shared" ca="1" si="457"/>
        <v>0</v>
      </c>
      <c r="O929" s="326">
        <f t="shared" ca="1" si="458"/>
        <v>0</v>
      </c>
    </row>
    <row r="930" spans="2:15" x14ac:dyDescent="0.25">
      <c r="B930" s="322">
        <v>6</v>
      </c>
      <c r="C930" s="323" t="s">
        <v>734</v>
      </c>
      <c r="D930" s="324"/>
      <c r="E930" s="68"/>
      <c r="F930" s="326">
        <f t="shared" ref="F930:M945" ca="1" si="459">10%*F296</f>
        <v>0</v>
      </c>
      <c r="G930" s="326">
        <f t="shared" ca="1" si="459"/>
        <v>0</v>
      </c>
      <c r="H930" s="326">
        <f t="shared" ca="1" si="459"/>
        <v>0</v>
      </c>
      <c r="I930" s="326">
        <f t="shared" ca="1" si="459"/>
        <v>0</v>
      </c>
      <c r="J930" s="326">
        <f t="shared" ca="1" si="459"/>
        <v>0</v>
      </c>
      <c r="K930" s="326">
        <f t="shared" ca="1" si="459"/>
        <v>0</v>
      </c>
      <c r="L930" s="326">
        <f t="shared" ca="1" si="459"/>
        <v>0</v>
      </c>
      <c r="M930" s="326">
        <f t="shared" ca="1" si="459"/>
        <v>0</v>
      </c>
      <c r="N930" s="326">
        <f t="shared" ca="1" si="457"/>
        <v>0</v>
      </c>
      <c r="O930" s="326">
        <f t="shared" ca="1" si="458"/>
        <v>0</v>
      </c>
    </row>
    <row r="931" spans="2:15" x14ac:dyDescent="0.25">
      <c r="B931" s="322">
        <v>7</v>
      </c>
      <c r="C931" s="323" t="s">
        <v>735</v>
      </c>
      <c r="D931" s="324"/>
      <c r="E931" s="68"/>
      <c r="F931" s="326">
        <f t="shared" ca="1" si="459"/>
        <v>0</v>
      </c>
      <c r="G931" s="326">
        <f t="shared" ca="1" si="459"/>
        <v>0</v>
      </c>
      <c r="H931" s="326">
        <f t="shared" ca="1" si="459"/>
        <v>0</v>
      </c>
      <c r="I931" s="326">
        <f t="shared" ca="1" si="459"/>
        <v>0</v>
      </c>
      <c r="J931" s="326">
        <f t="shared" ca="1" si="459"/>
        <v>0</v>
      </c>
      <c r="K931" s="326">
        <f t="shared" ca="1" si="459"/>
        <v>0</v>
      </c>
      <c r="L931" s="326">
        <f t="shared" ca="1" si="459"/>
        <v>0</v>
      </c>
      <c r="M931" s="326">
        <f t="shared" ca="1" si="459"/>
        <v>0</v>
      </c>
      <c r="N931" s="326">
        <f t="shared" ca="1" si="457"/>
        <v>0</v>
      </c>
      <c r="O931" s="326">
        <f t="shared" ca="1" si="458"/>
        <v>0</v>
      </c>
    </row>
    <row r="932" spans="2:15" x14ac:dyDescent="0.25">
      <c r="B932" s="322">
        <v>8</v>
      </c>
      <c r="C932" s="323" t="s">
        <v>736</v>
      </c>
      <c r="D932" s="324"/>
      <c r="E932" s="68"/>
      <c r="F932" s="326">
        <f t="shared" si="459"/>
        <v>0</v>
      </c>
      <c r="G932" s="326">
        <f t="shared" si="459"/>
        <v>0</v>
      </c>
      <c r="H932" s="326">
        <f t="shared" si="459"/>
        <v>0</v>
      </c>
      <c r="I932" s="326">
        <f t="shared" si="459"/>
        <v>0</v>
      </c>
      <c r="J932" s="326">
        <f t="shared" si="459"/>
        <v>0</v>
      </c>
      <c r="K932" s="326">
        <f t="shared" si="459"/>
        <v>0</v>
      </c>
      <c r="L932" s="326">
        <f t="shared" si="459"/>
        <v>0</v>
      </c>
      <c r="M932" s="326">
        <f t="shared" si="459"/>
        <v>0</v>
      </c>
      <c r="N932" s="326"/>
      <c r="O932" s="326"/>
    </row>
    <row r="933" spans="2:15" x14ac:dyDescent="0.25">
      <c r="B933" s="322"/>
      <c r="C933" s="329" t="s">
        <v>737</v>
      </c>
      <c r="D933" s="324"/>
      <c r="E933" s="68"/>
      <c r="F933" s="326">
        <f t="shared" ca="1" si="459"/>
        <v>1617.0778813742791</v>
      </c>
      <c r="G933" s="326">
        <f t="shared" si="459"/>
        <v>223.97143038804211</v>
      </c>
      <c r="H933" s="326">
        <f t="shared" ca="1" si="459"/>
        <v>0</v>
      </c>
      <c r="I933" s="326">
        <f t="shared" ca="1" si="459"/>
        <v>1841.0493117623214</v>
      </c>
      <c r="J933" s="326">
        <f t="shared" ca="1" si="459"/>
        <v>623.15926040556838</v>
      </c>
      <c r="K933" s="326">
        <f t="shared" si="459"/>
        <v>56.378289197530734</v>
      </c>
      <c r="L933" s="326">
        <f t="shared" ca="1" si="459"/>
        <v>0</v>
      </c>
      <c r="M933" s="326">
        <f t="shared" ca="1" si="459"/>
        <v>679.53754960309914</v>
      </c>
      <c r="N933" s="326">
        <f t="shared" ref="N933:O937" ca="1" si="460">F933-J933</f>
        <v>993.91862096871068</v>
      </c>
      <c r="O933" s="326">
        <f t="shared" ref="O933:O935" ca="1" si="461">I933-M933</f>
        <v>1161.5117621592221</v>
      </c>
    </row>
    <row r="934" spans="2:15" x14ac:dyDescent="0.25">
      <c r="B934" s="322"/>
      <c r="C934" s="329" t="s">
        <v>756</v>
      </c>
      <c r="D934" s="324"/>
      <c r="E934" s="68"/>
      <c r="F934" s="326">
        <f t="shared" ca="1" si="459"/>
        <v>0</v>
      </c>
      <c r="G934" s="326">
        <f t="shared" ca="1" si="459"/>
        <v>0</v>
      </c>
      <c r="H934" s="326">
        <f t="shared" ca="1" si="459"/>
        <v>0</v>
      </c>
      <c r="I934" s="326">
        <f t="shared" ca="1" si="459"/>
        <v>0</v>
      </c>
      <c r="J934" s="326">
        <f t="shared" ca="1" si="459"/>
        <v>0</v>
      </c>
      <c r="K934" s="326">
        <f t="shared" ca="1" si="459"/>
        <v>0</v>
      </c>
      <c r="L934" s="326">
        <f t="shared" ca="1" si="459"/>
        <v>0</v>
      </c>
      <c r="M934" s="326">
        <f t="shared" ca="1" si="459"/>
        <v>0</v>
      </c>
      <c r="N934" s="326">
        <f t="shared" ca="1" si="460"/>
        <v>0</v>
      </c>
      <c r="O934" s="326">
        <f t="shared" ca="1" si="461"/>
        <v>0</v>
      </c>
    </row>
    <row r="935" spans="2:15" ht="28" x14ac:dyDescent="0.25">
      <c r="B935" s="331">
        <v>9</v>
      </c>
      <c r="C935" s="332" t="s">
        <v>739</v>
      </c>
      <c r="D935" s="324"/>
      <c r="E935" s="68"/>
      <c r="F935" s="326">
        <f t="shared" ca="1" si="459"/>
        <v>0</v>
      </c>
      <c r="G935" s="326">
        <f t="shared" ca="1" si="459"/>
        <v>0</v>
      </c>
      <c r="H935" s="326">
        <f t="shared" ca="1" si="459"/>
        <v>0</v>
      </c>
      <c r="I935" s="326">
        <f t="shared" ca="1" si="459"/>
        <v>0</v>
      </c>
      <c r="J935" s="326">
        <f t="shared" ca="1" si="459"/>
        <v>0</v>
      </c>
      <c r="K935" s="326">
        <f t="shared" ca="1" si="459"/>
        <v>0</v>
      </c>
      <c r="L935" s="326">
        <f t="shared" ca="1" si="459"/>
        <v>0</v>
      </c>
      <c r="M935" s="326">
        <f t="shared" ca="1" si="459"/>
        <v>0</v>
      </c>
      <c r="N935" s="326">
        <f t="shared" ca="1" si="460"/>
        <v>0</v>
      </c>
      <c r="O935" s="326">
        <f t="shared" ca="1" si="461"/>
        <v>0</v>
      </c>
    </row>
    <row r="936" spans="2:15" x14ac:dyDescent="0.25">
      <c r="B936" s="333">
        <v>10</v>
      </c>
      <c r="C936" s="334" t="s">
        <v>740</v>
      </c>
      <c r="D936" s="335"/>
      <c r="E936" s="68"/>
      <c r="F936" s="326">
        <f t="shared" ca="1" si="459"/>
        <v>1331.4342331037303</v>
      </c>
      <c r="G936" s="326">
        <f t="shared" si="459"/>
        <v>343.46171445030313</v>
      </c>
      <c r="H936" s="326">
        <f t="shared" ca="1" si="459"/>
        <v>0</v>
      </c>
      <c r="I936" s="326">
        <f t="shared" ca="1" si="459"/>
        <v>1674.8959475540335</v>
      </c>
      <c r="J936" s="326">
        <f t="shared" ca="1" si="459"/>
        <v>316.45569964064885</v>
      </c>
      <c r="K936" s="326">
        <f t="shared" si="459"/>
        <v>109.51374289023227</v>
      </c>
      <c r="L936" s="326">
        <f t="shared" ca="1" si="459"/>
        <v>0</v>
      </c>
      <c r="M936" s="326">
        <f t="shared" ca="1" si="459"/>
        <v>425.96944253088117</v>
      </c>
      <c r="N936" s="326">
        <f t="shared" ca="1" si="460"/>
        <v>1014.9785334630815</v>
      </c>
      <c r="O936" s="326">
        <f t="shared" si="460"/>
        <v>233.94797156007087</v>
      </c>
    </row>
    <row r="937" spans="2:15" x14ac:dyDescent="0.25">
      <c r="B937" s="333">
        <v>11</v>
      </c>
      <c r="C937" s="334" t="s">
        <v>741</v>
      </c>
      <c r="D937" s="335"/>
      <c r="E937" s="68"/>
      <c r="F937" s="326">
        <f t="shared" ca="1" si="459"/>
        <v>0.70800000000000007</v>
      </c>
      <c r="G937" s="326">
        <f t="shared" ca="1" si="459"/>
        <v>0</v>
      </c>
      <c r="H937" s="326">
        <f t="shared" ca="1" si="459"/>
        <v>0</v>
      </c>
      <c r="I937" s="326">
        <f t="shared" ca="1" si="459"/>
        <v>0.70800000000000007</v>
      </c>
      <c r="J937" s="326">
        <f t="shared" ca="1" si="459"/>
        <v>0.6833210851</v>
      </c>
      <c r="K937" s="326">
        <f t="shared" si="459"/>
        <v>0</v>
      </c>
      <c r="L937" s="326">
        <f t="shared" ca="1" si="459"/>
        <v>0</v>
      </c>
      <c r="M937" s="326">
        <f t="shared" ca="1" si="459"/>
        <v>0.6833210851</v>
      </c>
      <c r="N937" s="326">
        <f t="shared" ca="1" si="460"/>
        <v>2.4678914900000071E-2</v>
      </c>
      <c r="O937" s="326">
        <f t="shared" ca="1" si="460"/>
        <v>0</v>
      </c>
    </row>
    <row r="938" spans="2:15" x14ac:dyDescent="0.25">
      <c r="B938" s="333">
        <v>12</v>
      </c>
      <c r="C938" s="334" t="s">
        <v>742</v>
      </c>
      <c r="D938" s="335"/>
      <c r="E938" s="68"/>
      <c r="F938" s="326">
        <f t="shared" si="459"/>
        <v>0</v>
      </c>
      <c r="G938" s="326">
        <f t="shared" si="459"/>
        <v>0</v>
      </c>
      <c r="H938" s="326">
        <f t="shared" si="459"/>
        <v>0</v>
      </c>
      <c r="I938" s="326">
        <f t="shared" si="459"/>
        <v>0</v>
      </c>
      <c r="J938" s="326">
        <f t="shared" si="459"/>
        <v>0</v>
      </c>
      <c r="K938" s="326">
        <f t="shared" si="459"/>
        <v>0</v>
      </c>
      <c r="L938" s="326">
        <f t="shared" si="459"/>
        <v>0</v>
      </c>
      <c r="M938" s="326">
        <f t="shared" si="459"/>
        <v>0</v>
      </c>
      <c r="N938" s="326"/>
      <c r="O938" s="326"/>
    </row>
    <row r="939" spans="2:15" x14ac:dyDescent="0.25">
      <c r="B939" s="333"/>
      <c r="C939" s="336" t="s">
        <v>743</v>
      </c>
      <c r="D939" s="335"/>
      <c r="E939" s="68"/>
      <c r="F939" s="326">
        <f t="shared" ca="1" si="459"/>
        <v>0.26</v>
      </c>
      <c r="G939" s="326">
        <f t="shared" ca="1" si="459"/>
        <v>0</v>
      </c>
      <c r="H939" s="326">
        <f t="shared" ca="1" si="459"/>
        <v>0</v>
      </c>
      <c r="I939" s="326">
        <f t="shared" ca="1" si="459"/>
        <v>0.26</v>
      </c>
      <c r="J939" s="326">
        <f t="shared" ca="1" si="459"/>
        <v>0.17016441320000003</v>
      </c>
      <c r="K939" s="326">
        <f t="shared" ca="1" si="459"/>
        <v>0</v>
      </c>
      <c r="L939" s="326">
        <f t="shared" ca="1" si="459"/>
        <v>0</v>
      </c>
      <c r="M939" s="326">
        <f t="shared" ca="1" si="459"/>
        <v>0.17016441320000003</v>
      </c>
      <c r="N939" s="326">
        <f t="shared" ref="N939:O940" ca="1" si="462">F939-J939</f>
        <v>8.9835586799999978E-2</v>
      </c>
      <c r="O939" s="326">
        <f t="shared" ca="1" si="462"/>
        <v>0</v>
      </c>
    </row>
    <row r="940" spans="2:15" x14ac:dyDescent="0.25">
      <c r="B940" s="333"/>
      <c r="C940" s="336" t="s">
        <v>744</v>
      </c>
      <c r="D940" s="335"/>
      <c r="E940" s="68"/>
      <c r="F940" s="326">
        <f t="shared" ca="1" si="459"/>
        <v>0</v>
      </c>
      <c r="G940" s="326">
        <f t="shared" ca="1" si="459"/>
        <v>0</v>
      </c>
      <c r="H940" s="326">
        <f t="shared" ca="1" si="459"/>
        <v>0</v>
      </c>
      <c r="I940" s="326">
        <f t="shared" ca="1" si="459"/>
        <v>0</v>
      </c>
      <c r="J940" s="326">
        <f t="shared" ca="1" si="459"/>
        <v>0</v>
      </c>
      <c r="K940" s="326">
        <f t="shared" ca="1" si="459"/>
        <v>0</v>
      </c>
      <c r="L940" s="326">
        <f t="shared" ca="1" si="459"/>
        <v>0</v>
      </c>
      <c r="M940" s="326">
        <f t="shared" ca="1" si="459"/>
        <v>0</v>
      </c>
      <c r="N940" s="326">
        <f t="shared" ca="1" si="462"/>
        <v>0</v>
      </c>
      <c r="O940" s="326">
        <f t="shared" ca="1" si="462"/>
        <v>0</v>
      </c>
    </row>
    <row r="941" spans="2:15" x14ac:dyDescent="0.25">
      <c r="B941" s="333">
        <v>13</v>
      </c>
      <c r="C941" s="336"/>
      <c r="D941" s="335"/>
      <c r="E941" s="68"/>
      <c r="F941" s="326">
        <f t="shared" si="459"/>
        <v>0</v>
      </c>
      <c r="G941" s="326">
        <f t="shared" si="459"/>
        <v>0</v>
      </c>
      <c r="H941" s="326">
        <f t="shared" si="459"/>
        <v>0</v>
      </c>
      <c r="I941" s="326">
        <f t="shared" si="459"/>
        <v>0</v>
      </c>
      <c r="J941" s="326">
        <f t="shared" si="459"/>
        <v>0</v>
      </c>
      <c r="K941" s="326">
        <f t="shared" si="459"/>
        <v>0</v>
      </c>
      <c r="L941" s="326">
        <f t="shared" si="459"/>
        <v>0</v>
      </c>
      <c r="M941" s="326">
        <f t="shared" si="459"/>
        <v>0</v>
      </c>
      <c r="N941" s="326"/>
      <c r="O941" s="326"/>
    </row>
    <row r="942" spans="2:15" x14ac:dyDescent="0.25">
      <c r="B942" s="333"/>
      <c r="C942" s="336" t="s">
        <v>745</v>
      </c>
      <c r="D942" s="335"/>
      <c r="E942" s="68"/>
      <c r="F942" s="326">
        <f t="shared" ca="1" si="459"/>
        <v>1.7250000000000001</v>
      </c>
      <c r="G942" s="326">
        <f t="shared" ca="1" si="459"/>
        <v>0</v>
      </c>
      <c r="H942" s="326">
        <f t="shared" ca="1" si="459"/>
        <v>0</v>
      </c>
      <c r="I942" s="326">
        <f t="shared" ca="1" si="459"/>
        <v>1.7250000000000001</v>
      </c>
      <c r="J942" s="326">
        <f t="shared" ca="1" si="459"/>
        <v>1.3863200556000002</v>
      </c>
      <c r="K942" s="326">
        <f t="shared" si="459"/>
        <v>3.3238128400000004E-2</v>
      </c>
      <c r="L942" s="326">
        <f t="shared" ca="1" si="459"/>
        <v>0</v>
      </c>
      <c r="M942" s="326">
        <f t="shared" ca="1" si="459"/>
        <v>1.4195581840000002</v>
      </c>
      <c r="N942" s="326">
        <f t="shared" ref="N942:O945" ca="1" si="463">F942-J942</f>
        <v>0.33867994439999993</v>
      </c>
      <c r="O942" s="326">
        <f t="shared" ca="1" si="463"/>
        <v>-3.3238128400000004E-2</v>
      </c>
    </row>
    <row r="943" spans="2:15" x14ac:dyDescent="0.25">
      <c r="B943" s="333"/>
      <c r="C943" s="336" t="s">
        <v>746</v>
      </c>
      <c r="D943" s="335"/>
      <c r="E943" s="68"/>
      <c r="F943" s="326">
        <f t="shared" ca="1" si="459"/>
        <v>5.2218088124592619</v>
      </c>
      <c r="G943" s="326">
        <f t="shared" si="459"/>
        <v>2.5357816228012944E-2</v>
      </c>
      <c r="H943" s="326">
        <f t="shared" ca="1" si="459"/>
        <v>0</v>
      </c>
      <c r="I943" s="326">
        <f t="shared" ca="1" si="459"/>
        <v>5.2471666286872747</v>
      </c>
      <c r="J943" s="326">
        <f t="shared" ca="1" si="459"/>
        <v>4.0813218152701944</v>
      </c>
      <c r="K943" s="326">
        <f t="shared" si="459"/>
        <v>0.13526574865159419</v>
      </c>
      <c r="L943" s="326">
        <f t="shared" ca="1" si="459"/>
        <v>0</v>
      </c>
      <c r="M943" s="326">
        <f t="shared" ca="1" si="459"/>
        <v>4.2165875639217889</v>
      </c>
      <c r="N943" s="326">
        <f t="shared" ca="1" si="463"/>
        <v>1.1404869971890674</v>
      </c>
      <c r="O943" s="326">
        <f t="shared" si="463"/>
        <v>-0.10990793242358124</v>
      </c>
    </row>
    <row r="944" spans="2:15" x14ac:dyDescent="0.25">
      <c r="B944" s="333"/>
      <c r="C944" s="336" t="s">
        <v>747</v>
      </c>
      <c r="D944" s="335"/>
      <c r="E944" s="68"/>
      <c r="F944" s="326">
        <f t="shared" ca="1" si="459"/>
        <v>0</v>
      </c>
      <c r="G944" s="326">
        <f t="shared" ca="1" si="459"/>
        <v>0</v>
      </c>
      <c r="H944" s="326">
        <f t="shared" ca="1" si="459"/>
        <v>0</v>
      </c>
      <c r="I944" s="326">
        <f t="shared" ca="1" si="459"/>
        <v>0</v>
      </c>
      <c r="J944" s="326">
        <f t="shared" ca="1" si="459"/>
        <v>0</v>
      </c>
      <c r="K944" s="326">
        <f t="shared" ca="1" si="459"/>
        <v>0</v>
      </c>
      <c r="L944" s="326">
        <f t="shared" ca="1" si="459"/>
        <v>0</v>
      </c>
      <c r="M944" s="326">
        <f t="shared" ca="1" si="459"/>
        <v>0</v>
      </c>
      <c r="N944" s="326">
        <f t="shared" ca="1" si="463"/>
        <v>0</v>
      </c>
      <c r="O944" s="326">
        <f t="shared" ca="1" si="463"/>
        <v>0</v>
      </c>
    </row>
    <row r="945" spans="2:15" x14ac:dyDescent="0.25">
      <c r="B945" s="333"/>
      <c r="C945" s="336" t="s">
        <v>748</v>
      </c>
      <c r="D945" s="335"/>
      <c r="E945" s="68"/>
      <c r="F945" s="326">
        <f t="shared" ca="1" si="459"/>
        <v>0</v>
      </c>
      <c r="G945" s="326">
        <f t="shared" ca="1" si="459"/>
        <v>0</v>
      </c>
      <c r="H945" s="326">
        <f t="shared" ca="1" si="459"/>
        <v>0</v>
      </c>
      <c r="I945" s="326">
        <f t="shared" ca="1" si="459"/>
        <v>0</v>
      </c>
      <c r="J945" s="326">
        <f t="shared" ca="1" si="459"/>
        <v>0</v>
      </c>
      <c r="K945" s="326">
        <f t="shared" ca="1" si="459"/>
        <v>0</v>
      </c>
      <c r="L945" s="326">
        <f t="shared" ca="1" si="459"/>
        <v>0</v>
      </c>
      <c r="M945" s="326">
        <f t="shared" ca="1" si="459"/>
        <v>0</v>
      </c>
      <c r="N945" s="326">
        <f t="shared" ca="1" si="463"/>
        <v>0</v>
      </c>
      <c r="O945" s="326">
        <f t="shared" ca="1" si="463"/>
        <v>0</v>
      </c>
    </row>
    <row r="946" spans="2:15" x14ac:dyDescent="0.25">
      <c r="B946" s="333">
        <v>14</v>
      </c>
      <c r="C946" s="334" t="s">
        <v>749</v>
      </c>
      <c r="D946" s="335"/>
      <c r="E946" s="68"/>
      <c r="F946" s="326">
        <f t="shared" ref="F946:M952" si="464">10%*F312</f>
        <v>0</v>
      </c>
      <c r="G946" s="326">
        <f t="shared" si="464"/>
        <v>0</v>
      </c>
      <c r="H946" s="326">
        <f t="shared" si="464"/>
        <v>0</v>
      </c>
      <c r="I946" s="326">
        <f t="shared" si="464"/>
        <v>0</v>
      </c>
      <c r="J946" s="326">
        <f t="shared" si="464"/>
        <v>0</v>
      </c>
      <c r="K946" s="326">
        <f t="shared" si="464"/>
        <v>0</v>
      </c>
      <c r="L946" s="326">
        <f t="shared" si="464"/>
        <v>0</v>
      </c>
      <c r="M946" s="326">
        <f t="shared" si="464"/>
        <v>0</v>
      </c>
      <c r="N946" s="326"/>
      <c r="O946" s="326"/>
    </row>
    <row r="947" spans="2:15" x14ac:dyDescent="0.25">
      <c r="B947" s="333"/>
      <c r="C947" s="336" t="s">
        <v>750</v>
      </c>
      <c r="D947" s="335"/>
      <c r="E947" s="68"/>
      <c r="F947" s="326">
        <f t="shared" ca="1" si="464"/>
        <v>0</v>
      </c>
      <c r="G947" s="326">
        <f t="shared" ca="1" si="464"/>
        <v>0</v>
      </c>
      <c r="H947" s="326">
        <f t="shared" ca="1" si="464"/>
        <v>0</v>
      </c>
      <c r="I947" s="326">
        <f t="shared" ca="1" si="464"/>
        <v>0</v>
      </c>
      <c r="J947" s="326">
        <f t="shared" ca="1" si="464"/>
        <v>0</v>
      </c>
      <c r="K947" s="326">
        <f t="shared" ca="1" si="464"/>
        <v>0</v>
      </c>
      <c r="L947" s="326">
        <f t="shared" ca="1" si="464"/>
        <v>0</v>
      </c>
      <c r="M947" s="326">
        <f t="shared" ca="1" si="464"/>
        <v>0</v>
      </c>
      <c r="N947" s="326">
        <f t="shared" ref="N947:O952" ca="1" si="465">F947-J947</f>
        <v>0</v>
      </c>
      <c r="O947" s="326">
        <f t="shared" ca="1" si="465"/>
        <v>0</v>
      </c>
    </row>
    <row r="948" spans="2:15" x14ac:dyDescent="0.25">
      <c r="B948" s="333"/>
      <c r="C948" s="336" t="s">
        <v>751</v>
      </c>
      <c r="D948" s="335"/>
      <c r="E948" s="68"/>
      <c r="F948" s="326">
        <f t="shared" ca="1" si="464"/>
        <v>0</v>
      </c>
      <c r="G948" s="326">
        <f t="shared" ca="1" si="464"/>
        <v>0</v>
      </c>
      <c r="H948" s="326">
        <f t="shared" ca="1" si="464"/>
        <v>0</v>
      </c>
      <c r="I948" s="326">
        <f t="shared" ca="1" si="464"/>
        <v>0</v>
      </c>
      <c r="J948" s="326">
        <f t="shared" ca="1" si="464"/>
        <v>0</v>
      </c>
      <c r="K948" s="326">
        <f t="shared" ca="1" si="464"/>
        <v>0</v>
      </c>
      <c r="L948" s="326">
        <f t="shared" ca="1" si="464"/>
        <v>0</v>
      </c>
      <c r="M948" s="326">
        <f t="shared" ca="1" si="464"/>
        <v>0</v>
      </c>
      <c r="N948" s="326">
        <f t="shared" ca="1" si="465"/>
        <v>0</v>
      </c>
      <c r="O948" s="326">
        <f t="shared" ca="1" si="465"/>
        <v>0</v>
      </c>
    </row>
    <row r="949" spans="2:15" x14ac:dyDescent="0.25">
      <c r="B949" s="333"/>
      <c r="C949" s="336" t="s">
        <v>752</v>
      </c>
      <c r="D949" s="335"/>
      <c r="E949" s="68"/>
      <c r="F949" s="326">
        <f t="shared" ca="1" si="464"/>
        <v>0</v>
      </c>
      <c r="G949" s="326">
        <f t="shared" ca="1" si="464"/>
        <v>0</v>
      </c>
      <c r="H949" s="326">
        <f t="shared" ca="1" si="464"/>
        <v>0</v>
      </c>
      <c r="I949" s="326">
        <f t="shared" ca="1" si="464"/>
        <v>0</v>
      </c>
      <c r="J949" s="326">
        <f t="shared" ca="1" si="464"/>
        <v>0</v>
      </c>
      <c r="K949" s="326">
        <f t="shared" ca="1" si="464"/>
        <v>0</v>
      </c>
      <c r="L949" s="326">
        <f t="shared" ca="1" si="464"/>
        <v>0</v>
      </c>
      <c r="M949" s="326">
        <f t="shared" ca="1" si="464"/>
        <v>0</v>
      </c>
      <c r="N949" s="326">
        <f t="shared" ca="1" si="465"/>
        <v>0</v>
      </c>
      <c r="O949" s="326">
        <f t="shared" ca="1" si="465"/>
        <v>0</v>
      </c>
    </row>
    <row r="950" spans="2:15" x14ac:dyDescent="0.25">
      <c r="B950" s="333">
        <v>15</v>
      </c>
      <c r="C950" s="334" t="s">
        <v>753</v>
      </c>
      <c r="D950" s="335"/>
      <c r="E950" s="68"/>
      <c r="F950" s="326">
        <f t="shared" ca="1" si="464"/>
        <v>25.216429795688008</v>
      </c>
      <c r="G950" s="326">
        <f t="shared" si="464"/>
        <v>1.9914670405244257</v>
      </c>
      <c r="H950" s="326">
        <f t="shared" ca="1" si="464"/>
        <v>0</v>
      </c>
      <c r="I950" s="326">
        <f t="shared" ca="1" si="464"/>
        <v>27.207896836212434</v>
      </c>
      <c r="J950" s="326">
        <f t="shared" ca="1" si="464"/>
        <v>19.916878191816853</v>
      </c>
      <c r="K950" s="326">
        <f t="shared" si="464"/>
        <v>1.3203131548318647</v>
      </c>
      <c r="L950" s="326">
        <f t="shared" ca="1" si="464"/>
        <v>0</v>
      </c>
      <c r="M950" s="326">
        <f t="shared" ca="1" si="464"/>
        <v>21.237191346648718</v>
      </c>
      <c r="N950" s="326">
        <f t="shared" ca="1" si="465"/>
        <v>5.299551603871155</v>
      </c>
      <c r="O950" s="326">
        <f t="shared" si="465"/>
        <v>0.67115388569256096</v>
      </c>
    </row>
    <row r="951" spans="2:15" x14ac:dyDescent="0.25">
      <c r="B951" s="333">
        <v>16</v>
      </c>
      <c r="C951" s="334" t="s">
        <v>754</v>
      </c>
      <c r="D951" s="324"/>
      <c r="E951" s="68"/>
      <c r="F951" s="326">
        <f t="shared" ca="1" si="464"/>
        <v>7.08</v>
      </c>
      <c r="G951" s="326">
        <f t="shared" ca="1" si="464"/>
        <v>0</v>
      </c>
      <c r="H951" s="326">
        <f t="shared" ca="1" si="464"/>
        <v>0</v>
      </c>
      <c r="I951" s="326">
        <f t="shared" ca="1" si="464"/>
        <v>7.08</v>
      </c>
      <c r="J951" s="326">
        <f t="shared" ca="1" si="464"/>
        <v>6.5620047136999986</v>
      </c>
      <c r="K951" s="326">
        <f t="shared" ca="1" si="464"/>
        <v>0</v>
      </c>
      <c r="L951" s="326">
        <f t="shared" ca="1" si="464"/>
        <v>0</v>
      </c>
      <c r="M951" s="326">
        <f t="shared" ca="1" si="464"/>
        <v>6.5620047136999986</v>
      </c>
      <c r="N951" s="326">
        <f t="shared" ca="1" si="465"/>
        <v>0.51799528630000147</v>
      </c>
      <c r="O951" s="326">
        <f t="shared" ca="1" si="465"/>
        <v>0</v>
      </c>
    </row>
    <row r="952" spans="2:15" x14ac:dyDescent="0.25">
      <c r="B952" s="333">
        <v>17</v>
      </c>
      <c r="C952" s="334" t="s">
        <v>755</v>
      </c>
      <c r="D952" s="324"/>
      <c r="E952" s="74"/>
      <c r="F952" s="326">
        <f t="shared" ca="1" si="464"/>
        <v>0</v>
      </c>
      <c r="G952" s="326">
        <f t="shared" ca="1" si="464"/>
        <v>0</v>
      </c>
      <c r="H952" s="326">
        <f t="shared" ca="1" si="464"/>
        <v>0</v>
      </c>
      <c r="I952" s="326">
        <f t="shared" ca="1" si="464"/>
        <v>0</v>
      </c>
      <c r="J952" s="326">
        <f t="shared" ca="1" si="464"/>
        <v>0.44664681869999995</v>
      </c>
      <c r="K952" s="326">
        <f t="shared" ca="1" si="464"/>
        <v>0</v>
      </c>
      <c r="L952" s="326">
        <f t="shared" ca="1" si="464"/>
        <v>0</v>
      </c>
      <c r="M952" s="326">
        <f t="shared" ca="1" si="464"/>
        <v>0.44664681869999995</v>
      </c>
      <c r="N952" s="326">
        <f t="shared" ca="1" si="465"/>
        <v>-0.44664681869999995</v>
      </c>
      <c r="O952" s="326">
        <f t="shared" ca="1" si="465"/>
        <v>0</v>
      </c>
    </row>
    <row r="953" spans="2:15" ht="14.5" thickBot="1" x14ac:dyDescent="0.3">
      <c r="B953" s="337"/>
      <c r="C953" s="338" t="s">
        <v>90</v>
      </c>
      <c r="D953" s="338"/>
      <c r="E953" s="339"/>
      <c r="F953" s="340">
        <f ca="1">SUM(F913:F952)</f>
        <v>4669.3772910570869</v>
      </c>
      <c r="G953" s="340">
        <f t="shared" ref="G953:O953" ca="1" si="466">SUM(G913:G952)</f>
        <v>785.19982006762984</v>
      </c>
      <c r="H953" s="340">
        <f t="shared" ca="1" si="466"/>
        <v>0</v>
      </c>
      <c r="I953" s="340">
        <f t="shared" ca="1" si="466"/>
        <v>5454.5771111247168</v>
      </c>
      <c r="J953" s="340">
        <f t="shared" ca="1" si="466"/>
        <v>1692.111388277302</v>
      </c>
      <c r="K953" s="340">
        <f t="shared" ca="1" si="466"/>
        <v>230.90297728440922</v>
      </c>
      <c r="L953" s="340">
        <f t="shared" ca="1" si="466"/>
        <v>0</v>
      </c>
      <c r="M953" s="340">
        <f t="shared" ca="1" si="466"/>
        <v>1923.0143655617112</v>
      </c>
      <c r="N953" s="340">
        <f t="shared" ca="1" si="466"/>
        <v>2977.2659027797845</v>
      </c>
      <c r="O953" s="340">
        <f t="shared" ca="1" si="466"/>
        <v>2509.6196305851636</v>
      </c>
    </row>
  </sheetData>
  <mergeCells count="168">
    <mergeCell ref="B910:O910"/>
    <mergeCell ref="B911:B912"/>
    <mergeCell ref="C911:C912"/>
    <mergeCell ref="D911:D912"/>
    <mergeCell ref="E911:E912"/>
    <mergeCell ref="F911:I911"/>
    <mergeCell ref="J911:M911"/>
    <mergeCell ref="N911:O911"/>
    <mergeCell ref="B865:O865"/>
    <mergeCell ref="B866:B867"/>
    <mergeCell ref="C866:C867"/>
    <mergeCell ref="D866:D867"/>
    <mergeCell ref="E866:E867"/>
    <mergeCell ref="F866:I866"/>
    <mergeCell ref="J866:M866"/>
    <mergeCell ref="N866:O866"/>
    <mergeCell ref="B820:O820"/>
    <mergeCell ref="B821:B822"/>
    <mergeCell ref="C821:C822"/>
    <mergeCell ref="D821:D822"/>
    <mergeCell ref="E821:E822"/>
    <mergeCell ref="F821:I821"/>
    <mergeCell ref="J821:M821"/>
    <mergeCell ref="N821:O821"/>
    <mergeCell ref="B775:O775"/>
    <mergeCell ref="B776:B777"/>
    <mergeCell ref="C776:C777"/>
    <mergeCell ref="D776:D777"/>
    <mergeCell ref="E776:E777"/>
    <mergeCell ref="F776:I776"/>
    <mergeCell ref="J776:M776"/>
    <mergeCell ref="N776:O776"/>
    <mergeCell ref="B730:O730"/>
    <mergeCell ref="B731:B732"/>
    <mergeCell ref="C731:C732"/>
    <mergeCell ref="D731:D732"/>
    <mergeCell ref="E731:E732"/>
    <mergeCell ref="F731:I731"/>
    <mergeCell ref="J731:M731"/>
    <mergeCell ref="N731:O731"/>
    <mergeCell ref="B685:O685"/>
    <mergeCell ref="B686:B687"/>
    <mergeCell ref="C686:C687"/>
    <mergeCell ref="D686:D687"/>
    <mergeCell ref="E686:E687"/>
    <mergeCell ref="F686:I686"/>
    <mergeCell ref="J686:M686"/>
    <mergeCell ref="N686:O686"/>
    <mergeCell ref="B640:O640"/>
    <mergeCell ref="B641:B642"/>
    <mergeCell ref="C641:C642"/>
    <mergeCell ref="D641:D642"/>
    <mergeCell ref="E641:E642"/>
    <mergeCell ref="F641:I641"/>
    <mergeCell ref="J641:M641"/>
    <mergeCell ref="N641:O641"/>
    <mergeCell ref="B593:O593"/>
    <mergeCell ref="B594:B595"/>
    <mergeCell ref="C594:C595"/>
    <mergeCell ref="D594:D595"/>
    <mergeCell ref="E594:E595"/>
    <mergeCell ref="F594:I594"/>
    <mergeCell ref="J594:M594"/>
    <mergeCell ref="N594:O594"/>
    <mergeCell ref="B548:O548"/>
    <mergeCell ref="B549:B550"/>
    <mergeCell ref="C549:C550"/>
    <mergeCell ref="D549:D550"/>
    <mergeCell ref="E549:E550"/>
    <mergeCell ref="F549:I549"/>
    <mergeCell ref="J549:M549"/>
    <mergeCell ref="N549:O549"/>
    <mergeCell ref="B503:O503"/>
    <mergeCell ref="B504:B505"/>
    <mergeCell ref="C504:C505"/>
    <mergeCell ref="D504:D505"/>
    <mergeCell ref="E504:E505"/>
    <mergeCell ref="F504:I504"/>
    <mergeCell ref="J504:M504"/>
    <mergeCell ref="N504:O504"/>
    <mergeCell ref="B458:O458"/>
    <mergeCell ref="B459:B460"/>
    <mergeCell ref="C459:C460"/>
    <mergeCell ref="D459:D460"/>
    <mergeCell ref="E459:E460"/>
    <mergeCell ref="F459:I459"/>
    <mergeCell ref="J459:M459"/>
    <mergeCell ref="N459:O459"/>
    <mergeCell ref="B413:O413"/>
    <mergeCell ref="B414:B415"/>
    <mergeCell ref="C414:C415"/>
    <mergeCell ref="D414:D415"/>
    <mergeCell ref="E414:E415"/>
    <mergeCell ref="F414:I414"/>
    <mergeCell ref="J414:M414"/>
    <mergeCell ref="N414:O414"/>
    <mergeCell ref="B368:O368"/>
    <mergeCell ref="B369:B370"/>
    <mergeCell ref="C369:C370"/>
    <mergeCell ref="D369:D370"/>
    <mergeCell ref="E369:E370"/>
    <mergeCell ref="F369:I369"/>
    <mergeCell ref="J369:M369"/>
    <mergeCell ref="N369:O369"/>
    <mergeCell ref="B323:O323"/>
    <mergeCell ref="B324:B325"/>
    <mergeCell ref="C324:C325"/>
    <mergeCell ref="D324:D325"/>
    <mergeCell ref="E324:E325"/>
    <mergeCell ref="F324:I324"/>
    <mergeCell ref="J324:M324"/>
    <mergeCell ref="N324:O324"/>
    <mergeCell ref="B276:O276"/>
    <mergeCell ref="B277:B278"/>
    <mergeCell ref="C277:C278"/>
    <mergeCell ref="D277:D278"/>
    <mergeCell ref="E277:E278"/>
    <mergeCell ref="F277:I277"/>
    <mergeCell ref="J277:M277"/>
    <mergeCell ref="N277:O277"/>
    <mergeCell ref="B231:O231"/>
    <mergeCell ref="B232:B233"/>
    <mergeCell ref="C232:C233"/>
    <mergeCell ref="D232:D233"/>
    <mergeCell ref="E232:E233"/>
    <mergeCell ref="F232:I232"/>
    <mergeCell ref="J232:M232"/>
    <mergeCell ref="N232:O232"/>
    <mergeCell ref="B186:O186"/>
    <mergeCell ref="B187:B188"/>
    <mergeCell ref="C187:C188"/>
    <mergeCell ref="D187:D188"/>
    <mergeCell ref="E187:E188"/>
    <mergeCell ref="F187:I187"/>
    <mergeCell ref="J187:M187"/>
    <mergeCell ref="N187:O187"/>
    <mergeCell ref="B141:O141"/>
    <mergeCell ref="B142:B143"/>
    <mergeCell ref="C142:C143"/>
    <mergeCell ref="D142:D143"/>
    <mergeCell ref="E142:E143"/>
    <mergeCell ref="F142:I142"/>
    <mergeCell ref="J142:M142"/>
    <mergeCell ref="N142:O142"/>
    <mergeCell ref="B97:B98"/>
    <mergeCell ref="C97:C98"/>
    <mergeCell ref="D97:D98"/>
    <mergeCell ref="E97:E98"/>
    <mergeCell ref="F97:I97"/>
    <mergeCell ref="J97:M97"/>
    <mergeCell ref="N97:O97"/>
    <mergeCell ref="B51:O51"/>
    <mergeCell ref="B52:B53"/>
    <mergeCell ref="C52:C53"/>
    <mergeCell ref="D52:D53"/>
    <mergeCell ref="E52:E53"/>
    <mergeCell ref="F52:I52"/>
    <mergeCell ref="J52:M52"/>
    <mergeCell ref="N52:O52"/>
    <mergeCell ref="B6:O6"/>
    <mergeCell ref="B7:B8"/>
    <mergeCell ref="C7:C8"/>
    <mergeCell ref="D7:D8"/>
    <mergeCell ref="E7:E8"/>
    <mergeCell ref="F7:I7"/>
    <mergeCell ref="J7:M7"/>
    <mergeCell ref="N7:O7"/>
    <mergeCell ref="B96:O96"/>
  </mergeCells>
  <printOptions horizontalCentered="1"/>
  <pageMargins left="0.52" right="0.5" top="0.5" bottom="0.5" header="0.25" footer="0.25"/>
  <pageSetup paperSize="9" scale="60" orientation="landscape" r:id="rId1"/>
  <headerFooter alignWithMargins="0">
    <oddHeader>&amp;F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00B0F0"/>
    <pageSetUpPr fitToPage="1"/>
  </sheetPr>
  <dimension ref="B1:O278"/>
  <sheetViews>
    <sheetView showGridLines="0" topLeftCell="A72" zoomScale="51" zoomScaleNormal="9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39.8164062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H2" s="23" t="s">
        <v>706</v>
      </c>
    </row>
    <row r="3" spans="2:15" x14ac:dyDescent="0.25">
      <c r="H3" s="25" t="s">
        <v>635</v>
      </c>
    </row>
    <row r="4" spans="2:15" x14ac:dyDescent="0.25">
      <c r="B4" s="22" t="s">
        <v>759</v>
      </c>
      <c r="H4" s="25"/>
    </row>
    <row r="5" spans="2:15" x14ac:dyDescent="0.25">
      <c r="B5" s="23" t="s">
        <v>636</v>
      </c>
      <c r="C5" s="13" t="s">
        <v>637</v>
      </c>
      <c r="D5" s="14"/>
      <c r="E5" s="14"/>
      <c r="F5" s="14"/>
      <c r="G5" s="14"/>
      <c r="H5" s="14"/>
      <c r="I5" s="14"/>
      <c r="J5" s="14"/>
      <c r="K5" s="14"/>
      <c r="L5" s="14"/>
    </row>
    <row r="6" spans="2:15" x14ac:dyDescent="0.25">
      <c r="O6" s="15" t="s">
        <v>101</v>
      </c>
    </row>
    <row r="7" spans="2:15" s="5" customFormat="1" ht="15" customHeight="1" x14ac:dyDescent="0.25">
      <c r="B7" s="927" t="s">
        <v>2</v>
      </c>
      <c r="C7" s="1100" t="s">
        <v>102</v>
      </c>
      <c r="D7" s="947" t="s">
        <v>104</v>
      </c>
      <c r="E7" s="948"/>
      <c r="F7" s="949"/>
      <c r="G7" s="947" t="s">
        <v>708</v>
      </c>
      <c r="H7" s="948"/>
      <c r="I7" s="948"/>
      <c r="J7" s="949"/>
      <c r="K7" s="937" t="s">
        <v>105</v>
      </c>
      <c r="L7" s="1075"/>
      <c r="M7" s="1075"/>
      <c r="N7" s="1075"/>
      <c r="O7" s="938"/>
    </row>
    <row r="8" spans="2:15" s="5" customFormat="1" ht="28" x14ac:dyDescent="0.25">
      <c r="B8" s="928"/>
      <c r="C8" s="1101"/>
      <c r="D8" s="7" t="s">
        <v>106</v>
      </c>
      <c r="E8" s="7" t="s">
        <v>214</v>
      </c>
      <c r="F8" s="7" t="s">
        <v>107</v>
      </c>
      <c r="G8" s="7" t="s">
        <v>106</v>
      </c>
      <c r="H8" s="7" t="s">
        <v>108</v>
      </c>
      <c r="I8" s="7" t="s">
        <v>109</v>
      </c>
      <c r="J8" s="7" t="s">
        <v>215</v>
      </c>
      <c r="K8" s="7" t="s">
        <v>472</v>
      </c>
      <c r="L8" s="7" t="s">
        <v>473</v>
      </c>
      <c r="M8" s="7" t="s">
        <v>474</v>
      </c>
      <c r="N8" s="7" t="s">
        <v>475</v>
      </c>
      <c r="O8" s="7" t="s">
        <v>476</v>
      </c>
    </row>
    <row r="9" spans="2:15" s="5" customFormat="1" x14ac:dyDescent="0.25">
      <c r="B9" s="939"/>
      <c r="C9" s="1102"/>
      <c r="D9" s="7" t="s">
        <v>110</v>
      </c>
      <c r="E9" s="7" t="s">
        <v>111</v>
      </c>
      <c r="F9" s="7" t="s">
        <v>112</v>
      </c>
      <c r="G9" s="7" t="s">
        <v>110</v>
      </c>
      <c r="H9" s="7" t="s">
        <v>113</v>
      </c>
      <c r="I9" s="7" t="s">
        <v>114</v>
      </c>
      <c r="J9" s="7" t="s">
        <v>114</v>
      </c>
      <c r="K9" s="7" t="s">
        <v>115</v>
      </c>
      <c r="L9" s="7" t="s">
        <v>115</v>
      </c>
      <c r="M9" s="7" t="s">
        <v>115</v>
      </c>
      <c r="N9" s="7" t="s">
        <v>115</v>
      </c>
      <c r="O9" s="7" t="s">
        <v>115</v>
      </c>
    </row>
    <row r="10" spans="2:15" x14ac:dyDescent="0.25">
      <c r="B10" s="52">
        <v>1</v>
      </c>
      <c r="C10" s="16" t="s">
        <v>638</v>
      </c>
      <c r="D10" s="1"/>
      <c r="E10" s="92">
        <f t="shared" ref="E10:E18" si="0">E114+E171</f>
        <v>0</v>
      </c>
      <c r="F10" s="131">
        <f>E10-D10</f>
        <v>0</v>
      </c>
      <c r="G10" s="11"/>
      <c r="H10" s="92">
        <f t="shared" ref="H10:I22" si="1">H114+H171</f>
        <v>0</v>
      </c>
      <c r="I10" s="92">
        <f t="shared" si="1"/>
        <v>0</v>
      </c>
      <c r="J10" s="374">
        <f>'[50]Interest cost'!D5</f>
        <v>4336.6335791052516</v>
      </c>
      <c r="K10" s="374">
        <f>'[50]Interest cost'!E5</f>
        <v>4480.0972280426813</v>
      </c>
      <c r="L10" s="374">
        <f>'[50]Interest cost'!F5</f>
        <v>5989.0544699362972</v>
      </c>
      <c r="M10" s="374">
        <f>'[50]Interest cost'!G5</f>
        <v>8238.7118797184321</v>
      </c>
      <c r="N10" s="374">
        <f>'[50]Interest cost'!H5</f>
        <v>11243.281048670669</v>
      </c>
      <c r="O10" s="374">
        <f>'[50]Interest cost'!I5</f>
        <v>14297.425327480694</v>
      </c>
    </row>
    <row r="11" spans="2:15" x14ac:dyDescent="0.25">
      <c r="B11" s="10">
        <f>B10+1</f>
        <v>2</v>
      </c>
      <c r="C11" s="16" t="s">
        <v>639</v>
      </c>
      <c r="D11" s="1"/>
      <c r="E11" s="92">
        <f t="shared" si="0"/>
        <v>0</v>
      </c>
      <c r="F11" s="131">
        <f t="shared" ref="F11:F22" si="2">E11-D11</f>
        <v>0</v>
      </c>
      <c r="G11" s="11"/>
      <c r="H11" s="92">
        <f t="shared" si="1"/>
        <v>0</v>
      </c>
      <c r="I11" s="92">
        <f t="shared" si="1"/>
        <v>0</v>
      </c>
      <c r="J11" s="374">
        <f t="shared" ref="J11:J21" si="3">H11+I11</f>
        <v>0</v>
      </c>
      <c r="K11" s="147">
        <f t="shared" ref="K11:O13" si="4">K115+K172</f>
        <v>0</v>
      </c>
      <c r="L11" s="147">
        <f t="shared" si="4"/>
        <v>0</v>
      </c>
      <c r="M11" s="147">
        <f t="shared" si="4"/>
        <v>0</v>
      </c>
      <c r="N11" s="147">
        <f t="shared" si="4"/>
        <v>0</v>
      </c>
      <c r="O11" s="147">
        <f t="shared" si="4"/>
        <v>0</v>
      </c>
    </row>
    <row r="12" spans="2:15" x14ac:dyDescent="0.25">
      <c r="B12" s="10">
        <f t="shared" ref="B12:B22" si="5">B11+1</f>
        <v>3</v>
      </c>
      <c r="C12" s="18" t="s">
        <v>640</v>
      </c>
      <c r="D12" s="1"/>
      <c r="E12" s="92">
        <f t="shared" si="0"/>
        <v>0</v>
      </c>
      <c r="F12" s="131">
        <f t="shared" si="2"/>
        <v>0</v>
      </c>
      <c r="G12" s="11"/>
      <c r="H12" s="92">
        <f t="shared" si="1"/>
        <v>0</v>
      </c>
      <c r="I12" s="92">
        <f t="shared" si="1"/>
        <v>0</v>
      </c>
      <c r="J12" s="374">
        <f t="shared" si="3"/>
        <v>0</v>
      </c>
      <c r="K12" s="147">
        <f t="shared" si="4"/>
        <v>0</v>
      </c>
      <c r="L12" s="147">
        <f t="shared" si="4"/>
        <v>0</v>
      </c>
      <c r="M12" s="147">
        <f t="shared" si="4"/>
        <v>0</v>
      </c>
      <c r="N12" s="147">
        <f t="shared" si="4"/>
        <v>0</v>
      </c>
      <c r="O12" s="147">
        <f t="shared" si="4"/>
        <v>0</v>
      </c>
    </row>
    <row r="13" spans="2:15" ht="28" x14ac:dyDescent="0.25">
      <c r="B13" s="10">
        <f t="shared" si="5"/>
        <v>4</v>
      </c>
      <c r="C13" s="79" t="s">
        <v>641</v>
      </c>
      <c r="D13" s="80"/>
      <c r="E13" s="92">
        <f t="shared" si="0"/>
        <v>0</v>
      </c>
      <c r="F13" s="131">
        <f t="shared" si="2"/>
        <v>0</v>
      </c>
      <c r="G13" s="18"/>
      <c r="H13" s="92">
        <f t="shared" si="1"/>
        <v>0</v>
      </c>
      <c r="I13" s="92">
        <f t="shared" si="1"/>
        <v>0</v>
      </c>
      <c r="J13" s="374">
        <f t="shared" si="3"/>
        <v>0</v>
      </c>
      <c r="K13" s="147">
        <f t="shared" si="4"/>
        <v>0</v>
      </c>
      <c r="L13" s="147">
        <f t="shared" si="4"/>
        <v>0</v>
      </c>
      <c r="M13" s="147">
        <f t="shared" si="4"/>
        <v>0</v>
      </c>
      <c r="N13" s="147">
        <f t="shared" si="4"/>
        <v>0</v>
      </c>
      <c r="O13" s="147">
        <f t="shared" si="4"/>
        <v>0</v>
      </c>
    </row>
    <row r="14" spans="2:15" s="22" customFormat="1" ht="28" x14ac:dyDescent="0.25">
      <c r="B14" s="10">
        <f t="shared" si="5"/>
        <v>5</v>
      </c>
      <c r="C14" s="27" t="s">
        <v>642</v>
      </c>
      <c r="D14" s="80"/>
      <c r="E14" s="92">
        <f t="shared" si="0"/>
        <v>0</v>
      </c>
      <c r="F14" s="131">
        <f t="shared" si="2"/>
        <v>0</v>
      </c>
      <c r="G14" s="18"/>
      <c r="H14" s="92">
        <f t="shared" si="1"/>
        <v>0</v>
      </c>
      <c r="I14" s="92">
        <f t="shared" si="1"/>
        <v>0</v>
      </c>
      <c r="J14" s="374">
        <f>'[50]Interest cost'!D6</f>
        <v>1024.6569831681516</v>
      </c>
      <c r="K14" s="374">
        <f>'[50]Interest cost'!E6</f>
        <v>2476.3422729147069</v>
      </c>
      <c r="L14" s="374">
        <f>'[50]Interest cost'!F6</f>
        <v>3448.9178733365034</v>
      </c>
      <c r="M14" s="374">
        <f>'[50]Interest cost'!G6</f>
        <v>4522.6987969102684</v>
      </c>
      <c r="N14" s="374">
        <f>'[50]Interest cost'!H6</f>
        <v>4949.5165800148197</v>
      </c>
      <c r="O14" s="374">
        <f>'[50]Interest cost'!I6</f>
        <v>5275.1910938707761</v>
      </c>
    </row>
    <row r="15" spans="2:15" ht="28" x14ac:dyDescent="0.25">
      <c r="B15" s="10">
        <f t="shared" si="5"/>
        <v>6</v>
      </c>
      <c r="C15" s="79" t="s">
        <v>643</v>
      </c>
      <c r="D15" s="80"/>
      <c r="E15" s="92">
        <f t="shared" si="0"/>
        <v>0</v>
      </c>
      <c r="F15" s="131">
        <f t="shared" si="2"/>
        <v>0</v>
      </c>
      <c r="G15" s="18"/>
      <c r="H15" s="92">
        <f t="shared" si="1"/>
        <v>0</v>
      </c>
      <c r="I15" s="92">
        <f t="shared" si="1"/>
        <v>0</v>
      </c>
      <c r="J15" s="374">
        <f>'[50]Interest cost'!D7</f>
        <v>886.31590593732199</v>
      </c>
      <c r="K15" s="374">
        <f>'[50]Interest cost'!E7</f>
        <v>975.58755495534115</v>
      </c>
      <c r="L15" s="374">
        <f>'[50]Interest cost'!F7</f>
        <v>1205.414947965902</v>
      </c>
      <c r="M15" s="374">
        <f>'[50]Interest cost'!G7</f>
        <v>1525.7091236828969</v>
      </c>
      <c r="N15" s="374">
        <f>'[50]Interest cost'!H7</f>
        <v>1902.651204633587</v>
      </c>
      <c r="O15" s="374">
        <f>'[50]Interest cost'!I7</f>
        <v>2309.7503044380915</v>
      </c>
    </row>
    <row r="16" spans="2:15" x14ac:dyDescent="0.25">
      <c r="B16" s="10">
        <f t="shared" si="5"/>
        <v>7</v>
      </c>
      <c r="C16" s="16" t="s">
        <v>644</v>
      </c>
      <c r="D16" s="80"/>
      <c r="E16" s="92">
        <f t="shared" si="0"/>
        <v>0</v>
      </c>
      <c r="F16" s="131">
        <f t="shared" si="2"/>
        <v>0</v>
      </c>
      <c r="G16" s="18"/>
      <c r="H16" s="92">
        <f t="shared" si="1"/>
        <v>0</v>
      </c>
      <c r="I16" s="92">
        <f t="shared" si="1"/>
        <v>0</v>
      </c>
      <c r="J16" s="374">
        <f>'[50]Interest cost'!D9</f>
        <v>4480.0972280426813</v>
      </c>
      <c r="K16" s="374">
        <f>'[50]Interest cost'!E9</f>
        <v>5989.0544699362972</v>
      </c>
      <c r="L16" s="374">
        <f>'[50]Interest cost'!F9</f>
        <v>8238.7118797184321</v>
      </c>
      <c r="M16" s="374">
        <f>'[50]Interest cost'!G9</f>
        <v>11243.281048670669</v>
      </c>
      <c r="N16" s="374">
        <f>'[50]Interest cost'!H9</f>
        <v>14297.425327480694</v>
      </c>
      <c r="O16" s="374">
        <f>'[50]Interest cost'!I9</f>
        <v>17273.967287184954</v>
      </c>
    </row>
    <row r="17" spans="2:15" x14ac:dyDescent="0.25">
      <c r="B17" s="10">
        <f t="shared" si="5"/>
        <v>8</v>
      </c>
      <c r="C17" s="16" t="s">
        <v>645</v>
      </c>
      <c r="D17" s="80"/>
      <c r="E17" s="92">
        <f t="shared" si="0"/>
        <v>0</v>
      </c>
      <c r="F17" s="131">
        <f t="shared" si="2"/>
        <v>0</v>
      </c>
      <c r="G17" s="18"/>
      <c r="H17" s="92">
        <f t="shared" si="1"/>
        <v>0</v>
      </c>
      <c r="I17" s="92">
        <f t="shared" si="1"/>
        <v>0</v>
      </c>
      <c r="J17" s="374">
        <f t="shared" si="3"/>
        <v>0</v>
      </c>
      <c r="K17" s="147">
        <f t="shared" ref="K17:O18" si="6">K121+K178</f>
        <v>0</v>
      </c>
      <c r="L17" s="147">
        <f t="shared" si="6"/>
        <v>0</v>
      </c>
      <c r="M17" s="147">
        <f t="shared" si="6"/>
        <v>0</v>
      </c>
      <c r="N17" s="147">
        <f t="shared" si="6"/>
        <v>0</v>
      </c>
      <c r="O17" s="147">
        <f t="shared" si="6"/>
        <v>0</v>
      </c>
    </row>
    <row r="18" spans="2:15" x14ac:dyDescent="0.25">
      <c r="B18" s="10">
        <f t="shared" si="5"/>
        <v>9</v>
      </c>
      <c r="C18" s="16" t="s">
        <v>646</v>
      </c>
      <c r="D18" s="80"/>
      <c r="E18" s="92">
        <f t="shared" si="0"/>
        <v>0</v>
      </c>
      <c r="F18" s="131">
        <f t="shared" si="2"/>
        <v>0</v>
      </c>
      <c r="G18" s="18"/>
      <c r="H18" s="92">
        <f t="shared" si="1"/>
        <v>0</v>
      </c>
      <c r="I18" s="92">
        <f t="shared" si="1"/>
        <v>0</v>
      </c>
      <c r="J18" s="374">
        <f t="shared" si="3"/>
        <v>0</v>
      </c>
      <c r="K18" s="147">
        <f t="shared" si="6"/>
        <v>0</v>
      </c>
      <c r="L18" s="147">
        <f t="shared" si="6"/>
        <v>0</v>
      </c>
      <c r="M18" s="147">
        <f t="shared" si="6"/>
        <v>0</v>
      </c>
      <c r="N18" s="147">
        <f t="shared" si="6"/>
        <v>0</v>
      </c>
      <c r="O18" s="147">
        <f t="shared" si="6"/>
        <v>0</v>
      </c>
    </row>
    <row r="19" spans="2:15" ht="28" x14ac:dyDescent="0.25">
      <c r="B19" s="10">
        <f t="shared" si="5"/>
        <v>10</v>
      </c>
      <c r="C19" s="79" t="s">
        <v>647</v>
      </c>
      <c r="D19" s="80"/>
      <c r="E19" s="92"/>
      <c r="F19" s="131">
        <f t="shared" si="2"/>
        <v>0</v>
      </c>
      <c r="G19" s="18"/>
      <c r="H19" s="92"/>
      <c r="I19" s="92"/>
      <c r="J19" s="375">
        <f>'[50]Interest cost'!D12</f>
        <v>0.10278869630956894</v>
      </c>
      <c r="K19" s="375">
        <f>'[50]Interest cost'!E12</f>
        <v>0.10218942588753785</v>
      </c>
      <c r="L19" s="375">
        <f>'[50]Interest cost'!F12</f>
        <v>9.9745857070407687E-2</v>
      </c>
      <c r="M19" s="375">
        <f>'[50]Interest cost'!G12</f>
        <v>9.9763744116817016E-2</v>
      </c>
      <c r="N19" s="375">
        <f>'[50]Interest cost'!H12</f>
        <v>9.9649771682246202E-2</v>
      </c>
      <c r="O19" s="375">
        <f>'[50]Interest cost'!I12</f>
        <v>9.990296087120458E-2</v>
      </c>
    </row>
    <row r="20" spans="2:15" x14ac:dyDescent="0.25">
      <c r="B20" s="10">
        <f t="shared" si="5"/>
        <v>11</v>
      </c>
      <c r="C20" s="16" t="s">
        <v>648</v>
      </c>
      <c r="D20" s="80"/>
      <c r="E20" s="92">
        <f>E124+E181</f>
        <v>0</v>
      </c>
      <c r="F20" s="131">
        <f t="shared" si="2"/>
        <v>0</v>
      </c>
      <c r="G20" s="18"/>
      <c r="H20" s="92">
        <f t="shared" si="1"/>
        <v>0</v>
      </c>
      <c r="I20" s="92">
        <f t="shared" si="1"/>
        <v>0</v>
      </c>
      <c r="J20" s="374">
        <f>'[50]Interest cost'!D14</f>
        <v>453.13013268957474</v>
      </c>
      <c r="K20" s="374">
        <f>'[50]Interest cost'!E14</f>
        <v>534.91830077300688</v>
      </c>
      <c r="L20" s="374">
        <f>'[50]Interest cost'!F14</f>
        <v>709.58037437190831</v>
      </c>
      <c r="M20" s="374">
        <f>'[50]Interest cost'!G14</f>
        <v>971.79827869672454</v>
      </c>
      <c r="N20" s="374">
        <f>'[50]Interest cost'!H14</f>
        <v>1272.5627794933866</v>
      </c>
      <c r="O20" s="374">
        <f>'[50]Interest cost'!I14</f>
        <v>1577.0378005161897</v>
      </c>
    </row>
    <row r="21" spans="2:15" x14ac:dyDescent="0.25">
      <c r="B21" s="10">
        <f t="shared" si="5"/>
        <v>12</v>
      </c>
      <c r="C21" s="16" t="s">
        <v>649</v>
      </c>
      <c r="D21" s="80"/>
      <c r="E21" s="92">
        <f>E125+E182</f>
        <v>0</v>
      </c>
      <c r="F21" s="131">
        <f t="shared" si="2"/>
        <v>0</v>
      </c>
      <c r="G21" s="18"/>
      <c r="H21" s="92">
        <f t="shared" si="1"/>
        <v>0</v>
      </c>
      <c r="I21" s="92">
        <f t="shared" si="1"/>
        <v>0</v>
      </c>
      <c r="J21" s="374">
        <f t="shared" si="3"/>
        <v>0</v>
      </c>
      <c r="K21" s="147">
        <f>K125+K182</f>
        <v>0</v>
      </c>
      <c r="L21" s="147">
        <f>L125+L182</f>
        <v>0</v>
      </c>
      <c r="M21" s="147">
        <f>M125+M182</f>
        <v>0</v>
      </c>
      <c r="N21" s="147">
        <f>N125+N182</f>
        <v>0</v>
      </c>
      <c r="O21" s="147">
        <f>O125+O182</f>
        <v>0</v>
      </c>
    </row>
    <row r="22" spans="2:15" x14ac:dyDescent="0.25">
      <c r="B22" s="10">
        <f t="shared" si="5"/>
        <v>13</v>
      </c>
      <c r="C22" s="16" t="s">
        <v>650</v>
      </c>
      <c r="D22" s="80"/>
      <c r="E22" s="92">
        <f>E126+E183</f>
        <v>0</v>
      </c>
      <c r="F22" s="131">
        <f t="shared" si="2"/>
        <v>0</v>
      </c>
      <c r="G22" s="18"/>
      <c r="H22" s="92">
        <f t="shared" si="1"/>
        <v>0</v>
      </c>
      <c r="I22" s="92">
        <f t="shared" si="1"/>
        <v>0</v>
      </c>
      <c r="J22" s="374">
        <f>J20+J21</f>
        <v>453.13013268957474</v>
      </c>
      <c r="K22" s="374">
        <f t="shared" ref="K22:O22" si="7">K20+K21</f>
        <v>534.91830077300688</v>
      </c>
      <c r="L22" s="374">
        <f t="shared" si="7"/>
        <v>709.58037437190831</v>
      </c>
      <c r="M22" s="374">
        <f t="shared" si="7"/>
        <v>971.79827869672454</v>
      </c>
      <c r="N22" s="374">
        <f t="shared" si="7"/>
        <v>1272.5627794933866</v>
      </c>
      <c r="O22" s="374">
        <f t="shared" si="7"/>
        <v>1577.0378005161897</v>
      </c>
    </row>
    <row r="24" spans="2:15" x14ac:dyDescent="0.25">
      <c r="B24" s="23" t="s">
        <v>651</v>
      </c>
      <c r="C24" s="13" t="s">
        <v>652</v>
      </c>
    </row>
    <row r="25" spans="2:15" x14ac:dyDescent="0.25">
      <c r="L25" s="15" t="s">
        <v>101</v>
      </c>
    </row>
    <row r="26" spans="2:15" ht="15" customHeight="1" x14ac:dyDescent="0.25">
      <c r="B26" s="927" t="s">
        <v>2</v>
      </c>
      <c r="C26" s="1100" t="s">
        <v>102</v>
      </c>
      <c r="D26" s="78" t="s">
        <v>104</v>
      </c>
      <c r="E26" s="947" t="s">
        <v>708</v>
      </c>
      <c r="F26" s="948"/>
      <c r="G26" s="949"/>
      <c r="H26" s="937" t="s">
        <v>105</v>
      </c>
      <c r="I26" s="1075"/>
      <c r="J26" s="1075"/>
      <c r="K26" s="1075"/>
      <c r="L26" s="938"/>
    </row>
    <row r="27" spans="2:15" x14ac:dyDescent="0.25">
      <c r="B27" s="928"/>
      <c r="C27" s="1101"/>
      <c r="D27" s="7" t="s">
        <v>214</v>
      </c>
      <c r="E27" s="7" t="s">
        <v>108</v>
      </c>
      <c r="F27" s="7" t="s">
        <v>109</v>
      </c>
      <c r="G27" s="7" t="s">
        <v>215</v>
      </c>
      <c r="H27" s="7" t="s">
        <v>472</v>
      </c>
      <c r="I27" s="7" t="s">
        <v>473</v>
      </c>
      <c r="J27" s="7" t="s">
        <v>474</v>
      </c>
      <c r="K27" s="7" t="s">
        <v>475</v>
      </c>
      <c r="L27" s="7" t="s">
        <v>476</v>
      </c>
    </row>
    <row r="28" spans="2:15" x14ac:dyDescent="0.25">
      <c r="B28" s="939"/>
      <c r="C28" s="1102"/>
      <c r="D28" s="7" t="s">
        <v>111</v>
      </c>
      <c r="E28" s="7" t="s">
        <v>113</v>
      </c>
      <c r="F28" s="7" t="s">
        <v>114</v>
      </c>
      <c r="G28" s="7" t="s">
        <v>114</v>
      </c>
      <c r="H28" s="7" t="s">
        <v>115</v>
      </c>
      <c r="I28" s="7" t="s">
        <v>115</v>
      </c>
      <c r="J28" s="7" t="s">
        <v>115</v>
      </c>
      <c r="K28" s="7" t="s">
        <v>115</v>
      </c>
      <c r="L28" s="7" t="s">
        <v>115</v>
      </c>
    </row>
    <row r="29" spans="2:15" x14ac:dyDescent="0.25">
      <c r="B29" s="10">
        <v>1</v>
      </c>
      <c r="C29" s="28" t="s">
        <v>760</v>
      </c>
      <c r="D29" s="16"/>
      <c r="E29" s="16"/>
      <c r="F29" s="16"/>
      <c r="G29" s="16"/>
      <c r="H29" s="16"/>
      <c r="I29" s="16"/>
      <c r="J29" s="16"/>
      <c r="K29" s="16"/>
      <c r="L29" s="16"/>
    </row>
    <row r="30" spans="2:15" x14ac:dyDescent="0.25">
      <c r="B30" s="16"/>
      <c r="C30" s="16" t="s">
        <v>653</v>
      </c>
      <c r="D30" s="16"/>
      <c r="E30" s="16"/>
      <c r="F30" s="16"/>
      <c r="G30" s="259">
        <f>'[50]Loan Portfolio'!$C$13</f>
        <v>5187.68</v>
      </c>
      <c r="H30" s="92">
        <f>G33</f>
        <v>6836.0349915999996</v>
      </c>
      <c r="I30" s="92">
        <f t="shared" ref="I30:L30" si="8">H33</f>
        <v>6695.0149575999994</v>
      </c>
      <c r="J30" s="92">
        <f t="shared" si="8"/>
        <v>6299.954957599999</v>
      </c>
      <c r="K30" s="92">
        <f t="shared" si="8"/>
        <v>5342.8449575999994</v>
      </c>
      <c r="L30" s="92">
        <f t="shared" si="8"/>
        <v>4385.7349575999997</v>
      </c>
    </row>
    <row r="31" spans="2:15" x14ac:dyDescent="0.25">
      <c r="B31" s="16"/>
      <c r="C31" s="16" t="s">
        <v>654</v>
      </c>
      <c r="D31" s="16"/>
      <c r="E31" s="16"/>
      <c r="F31" s="16"/>
      <c r="G31" s="259">
        <f>'[50]Loan Portfolio'!$D$13</f>
        <v>2069.4499999999998</v>
      </c>
      <c r="H31" s="259">
        <f>'[50]Loan Portfolio'!$K$13</f>
        <v>465.62282279999999</v>
      </c>
      <c r="I31" s="259">
        <f>'[50]Loan Portfolio'!$Q$13</f>
        <v>328.4</v>
      </c>
      <c r="J31" s="16">
        <v>0</v>
      </c>
      <c r="K31" s="16">
        <v>0</v>
      </c>
      <c r="L31" s="16">
        <v>0</v>
      </c>
    </row>
    <row r="32" spans="2:15" x14ac:dyDescent="0.25">
      <c r="B32" s="16"/>
      <c r="C32" s="16" t="s">
        <v>655</v>
      </c>
      <c r="D32" s="16"/>
      <c r="E32" s="16"/>
      <c r="F32" s="16"/>
      <c r="G32" s="259">
        <f>'[50]Loan Portfolio'!$E$13</f>
        <v>421.09523780000001</v>
      </c>
      <c r="H32" s="259">
        <f>'[50]Loan Portfolio'!$J$13</f>
        <v>606.6428568</v>
      </c>
      <c r="I32" s="259">
        <f>'[50]Loan Portfolio'!$P$13</f>
        <v>723.46</v>
      </c>
      <c r="J32" s="259">
        <f>'[50]Loan Portfolio'!$V$13</f>
        <v>957.11</v>
      </c>
      <c r="K32" s="259">
        <f>'[50]Loan Portfolio'!$AA$13</f>
        <v>957.11</v>
      </c>
      <c r="L32" s="259">
        <f>'[50]Loan Portfolio'!$AF$13</f>
        <v>957.11</v>
      </c>
    </row>
    <row r="33" spans="2:12" x14ac:dyDescent="0.25">
      <c r="B33" s="16"/>
      <c r="C33" s="16" t="s">
        <v>656</v>
      </c>
      <c r="D33" s="131">
        <f>D137+D194</f>
        <v>0</v>
      </c>
      <c r="E33" s="131">
        <f t="shared" ref="E33:F34" si="9">E137+E194</f>
        <v>0</v>
      </c>
      <c r="F33" s="131">
        <f t="shared" si="9"/>
        <v>0</v>
      </c>
      <c r="G33" s="131">
        <f>'[50]Loan Portfolio'!$G$13</f>
        <v>6836.0349915999996</v>
      </c>
      <c r="H33" s="131">
        <f>'[50]Loan Portfolio'!$M$13</f>
        <v>6695.0149575999994</v>
      </c>
      <c r="I33" s="131">
        <f>'[50]Loan Portfolio'!$S$13</f>
        <v>6299.954957599999</v>
      </c>
      <c r="J33" s="131">
        <f>'[50]Loan Portfolio'!$X$13</f>
        <v>5342.8449575999994</v>
      </c>
      <c r="K33" s="131">
        <f>'[50]Loan Portfolio'!$AC$13</f>
        <v>4385.7349575999997</v>
      </c>
      <c r="L33" s="131">
        <f>'[50]Loan Portfolio'!$AH$13</f>
        <v>3428.6249575999996</v>
      </c>
    </row>
    <row r="34" spans="2:12" x14ac:dyDescent="0.25">
      <c r="B34" s="16"/>
      <c r="C34" s="16" t="s">
        <v>657</v>
      </c>
      <c r="D34" s="131">
        <f>D138+D195</f>
        <v>0</v>
      </c>
      <c r="E34" s="131">
        <f t="shared" si="9"/>
        <v>0</v>
      </c>
      <c r="F34" s="131">
        <f t="shared" si="9"/>
        <v>0</v>
      </c>
      <c r="G34" s="131">
        <f>'[50]Loan Portfolio'!$H$13</f>
        <v>6011.8574957999999</v>
      </c>
      <c r="H34" s="131">
        <f>'[50]Loan Portfolio'!$N$13</f>
        <v>6353.4362266999997</v>
      </c>
      <c r="I34" s="131">
        <f>'[50]Loan Portfolio'!$T$13</f>
        <v>6497.4849575999997</v>
      </c>
      <c r="J34" s="131">
        <f>'[50]Loan Portfolio'!$Y$13</f>
        <v>5821.3999575999987</v>
      </c>
      <c r="K34" s="131">
        <f>'[50]Loan Portfolio'!$AD$13</f>
        <v>4864.2899576</v>
      </c>
      <c r="L34" s="131">
        <f>'[50]Loan Portfolio'!$AI$13</f>
        <v>3907.1799575999994</v>
      </c>
    </row>
    <row r="35" spans="2:12" x14ac:dyDescent="0.25">
      <c r="B35" s="16"/>
      <c r="C35" s="16" t="s">
        <v>658</v>
      </c>
      <c r="D35" s="16"/>
      <c r="E35" s="16"/>
      <c r="F35" s="16"/>
      <c r="G35" s="376">
        <f>'[50]Loan Portfolio'!$I$13</f>
        <v>0.1056963153308149</v>
      </c>
      <c r="H35" s="376">
        <f>'[50]Loan Portfolio'!$O$13</f>
        <v>0.10472128408308276</v>
      </c>
      <c r="I35" s="376">
        <f>'[50]Loan Portfolio'!$U$13</f>
        <v>9.9052172371280917E-2</v>
      </c>
      <c r="J35" s="376">
        <f>'[50]Loan Portfolio'!$Z$13</f>
        <v>9.9266500190486773E-2</v>
      </c>
      <c r="K35" s="376">
        <f>'[50]Loan Portfolio'!$AE$13</f>
        <v>9.9484201027925989E-2</v>
      </c>
      <c r="L35" s="376">
        <f>'[50]Loan Portfolio'!$AJ$13</f>
        <v>9.9811118052403905E-2</v>
      </c>
    </row>
    <row r="36" spans="2:12" x14ac:dyDescent="0.25">
      <c r="B36" s="16"/>
      <c r="C36" s="16" t="s">
        <v>648</v>
      </c>
      <c r="D36" s="131">
        <f t="shared" ref="D36:F36" si="10">D140+D197</f>
        <v>0</v>
      </c>
      <c r="E36" s="131">
        <f t="shared" si="10"/>
        <v>0</v>
      </c>
      <c r="F36" s="131">
        <f t="shared" si="10"/>
        <v>0</v>
      </c>
      <c r="G36" s="131">
        <f>'[50]Loan Portfolio'!$F$13</f>
        <v>635.43118560000005</v>
      </c>
      <c r="H36" s="131">
        <f>'[50]Loan Portfolio'!$L$13</f>
        <v>665.34</v>
      </c>
      <c r="I36" s="131">
        <f>'[50]Loan Portfolio'!$R$13</f>
        <v>643.59</v>
      </c>
      <c r="J36" s="131">
        <f>'[50]Loan Portfolio'!$W$13</f>
        <v>577.87</v>
      </c>
      <c r="K36" s="131">
        <f>'[50]Loan Portfolio'!$AB$13</f>
        <v>483.92</v>
      </c>
      <c r="L36" s="131">
        <f>'[50]Loan Portfolio'!$AG$13</f>
        <v>389.98</v>
      </c>
    </row>
    <row r="37" spans="2:12" x14ac:dyDescent="0.25">
      <c r="B37" s="16"/>
      <c r="C37" s="16" t="s">
        <v>649</v>
      </c>
      <c r="D37" s="16"/>
      <c r="E37" s="16"/>
      <c r="F37" s="16"/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</row>
    <row r="38" spans="2:12" x14ac:dyDescent="0.25">
      <c r="B38" s="16"/>
      <c r="C38" s="16" t="s">
        <v>650</v>
      </c>
      <c r="D38" s="131">
        <f t="shared" ref="D38:F38" si="11">D142+D199</f>
        <v>0</v>
      </c>
      <c r="E38" s="131">
        <f t="shared" si="11"/>
        <v>0</v>
      </c>
      <c r="F38" s="131">
        <f t="shared" si="11"/>
        <v>0</v>
      </c>
      <c r="G38" s="131">
        <f>G36+G37</f>
        <v>635.43118560000005</v>
      </c>
      <c r="H38" s="131">
        <f t="shared" ref="H38:L38" si="12">H36+H37</f>
        <v>665.34</v>
      </c>
      <c r="I38" s="131">
        <f t="shared" si="12"/>
        <v>643.59</v>
      </c>
      <c r="J38" s="131">
        <f t="shared" si="12"/>
        <v>577.87</v>
      </c>
      <c r="K38" s="131">
        <f t="shared" si="12"/>
        <v>483.92</v>
      </c>
      <c r="L38" s="131">
        <f t="shared" si="12"/>
        <v>389.98</v>
      </c>
    </row>
    <row r="39" spans="2:12" x14ac:dyDescent="0.25">
      <c r="B39" s="10">
        <v>2</v>
      </c>
      <c r="C39" s="28" t="s">
        <v>761</v>
      </c>
      <c r="D39" s="16"/>
      <c r="E39" s="16"/>
      <c r="F39" s="16"/>
      <c r="G39" s="16"/>
      <c r="H39" s="16"/>
      <c r="I39" s="16"/>
      <c r="J39" s="16"/>
      <c r="K39" s="16"/>
      <c r="L39" s="16"/>
    </row>
    <row r="40" spans="2:12" x14ac:dyDescent="0.25">
      <c r="B40" s="16"/>
      <c r="C40" s="16" t="s">
        <v>653</v>
      </c>
      <c r="D40" s="16"/>
      <c r="E40" s="16"/>
      <c r="F40" s="16"/>
      <c r="G40" s="259">
        <f>'[50]Loan Portfolio'!$C$14</f>
        <v>5361.25</v>
      </c>
      <c r="H40" s="92">
        <f>G43</f>
        <v>6017.5200439999999</v>
      </c>
      <c r="I40" s="92">
        <f t="shared" ref="I40:K40" si="13">H43</f>
        <v>6100.0076416000002</v>
      </c>
      <c r="J40" s="92">
        <f t="shared" si="13"/>
        <v>5928.4476416000007</v>
      </c>
      <c r="K40" s="92">
        <f t="shared" si="13"/>
        <v>5194.8476416000003</v>
      </c>
      <c r="L40" s="92">
        <f>K43</f>
        <v>4461.2476416</v>
      </c>
    </row>
    <row r="41" spans="2:12" x14ac:dyDescent="0.25">
      <c r="B41" s="16"/>
      <c r="C41" s="16" t="s">
        <v>654</v>
      </c>
      <c r="D41" s="16"/>
      <c r="E41" s="16"/>
      <c r="F41" s="16"/>
      <c r="G41" s="259">
        <f>'[50]Loan Portfolio'!$D$14</f>
        <v>934.82</v>
      </c>
      <c r="H41" s="259">
        <f>'[50]Loan Portfolio'!$K$14</f>
        <v>465.62</v>
      </c>
      <c r="I41" s="16">
        <v>0</v>
      </c>
      <c r="J41" s="16">
        <v>0</v>
      </c>
      <c r="K41" s="16">
        <v>0</v>
      </c>
      <c r="L41" s="16">
        <v>0</v>
      </c>
    </row>
    <row r="42" spans="2:12" x14ac:dyDescent="0.25">
      <c r="B42" s="16"/>
      <c r="C42" s="16" t="s">
        <v>655</v>
      </c>
      <c r="D42" s="16"/>
      <c r="E42" s="16"/>
      <c r="F42" s="16"/>
      <c r="G42" s="259">
        <f>'[50]Loan Portfolio'!$E$14</f>
        <v>278.54715160000001</v>
      </c>
      <c r="H42" s="259">
        <f>'[50]Loan Portfolio'!$J$14</f>
        <v>383.13240239999999</v>
      </c>
      <c r="I42" s="259">
        <f>'[50]Loan Portfolio'!$P$14</f>
        <v>499.95</v>
      </c>
      <c r="J42" s="259">
        <f>'[50]Loan Portfolio'!$V$14</f>
        <v>733.6</v>
      </c>
      <c r="K42" s="259">
        <f>'[50]Loan Portfolio'!$AA$14</f>
        <v>733.6</v>
      </c>
      <c r="L42" s="259">
        <f>'[50]Loan Portfolio'!$AF$14</f>
        <v>733.6</v>
      </c>
    </row>
    <row r="43" spans="2:12" x14ac:dyDescent="0.25">
      <c r="B43" s="16"/>
      <c r="C43" s="16" t="s">
        <v>656</v>
      </c>
      <c r="D43" s="131">
        <f t="shared" ref="D43:F44" si="14">D147+D204</f>
        <v>0</v>
      </c>
      <c r="E43" s="131">
        <f t="shared" si="14"/>
        <v>0</v>
      </c>
      <c r="F43" s="131">
        <f t="shared" si="14"/>
        <v>0</v>
      </c>
      <c r="G43" s="131">
        <f>'[50]Loan Portfolio'!$G$14</f>
        <v>6017.5200439999999</v>
      </c>
      <c r="H43" s="131">
        <f>'[50]Loan Portfolio'!$M$14</f>
        <v>6100.0076416000002</v>
      </c>
      <c r="I43" s="131">
        <f>'[50]Loan Portfolio'!$S$14</f>
        <v>5928.4476416000007</v>
      </c>
      <c r="J43" s="131">
        <f>'[50]Loan Portfolio'!$X$14</f>
        <v>5194.8476416000003</v>
      </c>
      <c r="K43" s="131">
        <f>'[50]Loan Portfolio'!$AC$14</f>
        <v>4461.2476416</v>
      </c>
      <c r="L43" s="131">
        <f>'[50]Loan Portfolio'!$AH$14</f>
        <v>3727.6476416</v>
      </c>
    </row>
    <row r="44" spans="2:12" x14ac:dyDescent="0.25">
      <c r="B44" s="16"/>
      <c r="C44" s="16" t="s">
        <v>657</v>
      </c>
      <c r="D44" s="131">
        <f t="shared" si="14"/>
        <v>0</v>
      </c>
      <c r="E44" s="131">
        <f t="shared" si="14"/>
        <v>0</v>
      </c>
      <c r="F44" s="131">
        <f t="shared" si="14"/>
        <v>0</v>
      </c>
      <c r="G44" s="131">
        <f>'[50]Loan Portfolio'!$H$14</f>
        <v>5689.3850220000004</v>
      </c>
      <c r="H44" s="131">
        <f>'[50]Loan Portfolio'!$N$14</f>
        <v>5894.6963317999998</v>
      </c>
      <c r="I44" s="131">
        <f>'[50]Loan Portfolio'!$T$14</f>
        <v>6014.2276416000004</v>
      </c>
      <c r="J44" s="131">
        <f>'[50]Loan Portfolio'!$Y$14</f>
        <v>5561.6476416000005</v>
      </c>
      <c r="K44" s="131">
        <f>'[50]Loan Portfolio'!$AD$14</f>
        <v>4828.0476416000001</v>
      </c>
      <c r="L44" s="131">
        <f>'[50]Loan Portfolio'!$AI$14</f>
        <v>4094.4476415999998</v>
      </c>
    </row>
    <row r="45" spans="2:12" x14ac:dyDescent="0.25">
      <c r="B45" s="16"/>
      <c r="C45" s="16" t="s">
        <v>658</v>
      </c>
      <c r="D45" s="16"/>
      <c r="E45" s="16"/>
      <c r="F45" s="16"/>
      <c r="G45" s="376">
        <f>'[50]Loan Portfolio'!$I$14</f>
        <v>9.8780523927775754E-2</v>
      </c>
      <c r="H45" s="376">
        <f>'[50]Loan Portfolio'!$O$14</f>
        <v>0.10139623253798501</v>
      </c>
      <c r="I45" s="376">
        <f>'[50]Loan Portfolio'!$U$14</f>
        <v>9.9346089906408364E-2</v>
      </c>
      <c r="J45" s="376">
        <f>'[50]Loan Portfolio'!$Z$14</f>
        <v>9.9486705317566856E-2</v>
      </c>
      <c r="K45" s="376">
        <f>'[50]Loan Portfolio'!$AE$14</f>
        <v>9.9607550649733839E-2</v>
      </c>
      <c r="L45" s="376">
        <f>'[50]Loan Portfolio'!$AJ$14</f>
        <v>9.9771699569313657E-2</v>
      </c>
    </row>
    <row r="46" spans="2:12" x14ac:dyDescent="0.25">
      <c r="B46" s="16"/>
      <c r="C46" s="16" t="s">
        <v>648</v>
      </c>
      <c r="D46" s="131">
        <f t="shared" ref="D46:F46" si="15">D150+D207</f>
        <v>0</v>
      </c>
      <c r="E46" s="131">
        <f t="shared" si="15"/>
        <v>0</v>
      </c>
      <c r="F46" s="131">
        <f t="shared" si="15"/>
        <v>0</v>
      </c>
      <c r="G46" s="131">
        <f>'[50]Loan Portfolio'!$F$14</f>
        <v>562.00043330000005</v>
      </c>
      <c r="H46" s="131">
        <f>'[50]Loan Portfolio'!$L$14</f>
        <v>597.70000000000005</v>
      </c>
      <c r="I46" s="131">
        <f>'[50]Loan Portfolio'!$R$14</f>
        <v>597.49</v>
      </c>
      <c r="J46" s="131">
        <f>'[50]Loan Portfolio'!$W$14</f>
        <v>553.30999999999995</v>
      </c>
      <c r="K46" s="131">
        <f>'[50]Loan Portfolio'!$AB$14</f>
        <v>480.91</v>
      </c>
      <c r="L46" s="131">
        <f>'[50]Loan Portfolio'!$AG$14</f>
        <v>408.51</v>
      </c>
    </row>
    <row r="47" spans="2:12" x14ac:dyDescent="0.25">
      <c r="B47" s="16"/>
      <c r="C47" s="16" t="s">
        <v>649</v>
      </c>
      <c r="D47" s="16"/>
      <c r="E47" s="16"/>
      <c r="F47" s="16"/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</row>
    <row r="48" spans="2:12" x14ac:dyDescent="0.25">
      <c r="B48" s="16"/>
      <c r="C48" s="16" t="s">
        <v>650</v>
      </c>
      <c r="D48" s="131">
        <f t="shared" ref="D48:F48" si="16">D152+D209</f>
        <v>0</v>
      </c>
      <c r="E48" s="131">
        <f t="shared" si="16"/>
        <v>0</v>
      </c>
      <c r="F48" s="131">
        <f t="shared" si="16"/>
        <v>0</v>
      </c>
      <c r="G48" s="131">
        <f>SUM(G46:G47)</f>
        <v>562.00043330000005</v>
      </c>
      <c r="H48" s="131">
        <f t="shared" ref="H48:L48" si="17">SUM(H46:H47)</f>
        <v>597.70000000000005</v>
      </c>
      <c r="I48" s="131">
        <f t="shared" si="17"/>
        <v>597.49</v>
      </c>
      <c r="J48" s="131">
        <f>SUM(J46:J47)</f>
        <v>553.30999999999995</v>
      </c>
      <c r="K48" s="131">
        <f t="shared" si="17"/>
        <v>480.91</v>
      </c>
      <c r="L48" s="131">
        <f t="shared" si="17"/>
        <v>408.51</v>
      </c>
    </row>
    <row r="49" spans="2:12" x14ac:dyDescent="0.25">
      <c r="B49" s="16"/>
      <c r="C49" s="16"/>
      <c r="D49" s="92"/>
      <c r="E49" s="92"/>
      <c r="F49" s="92"/>
      <c r="G49" s="92"/>
      <c r="H49" s="92"/>
      <c r="I49" s="92"/>
      <c r="J49" s="92"/>
      <c r="K49" s="92"/>
      <c r="L49" s="92"/>
    </row>
    <row r="50" spans="2:12" x14ac:dyDescent="0.25">
      <c r="B50" s="10">
        <v>3</v>
      </c>
      <c r="C50" s="28" t="s">
        <v>762</v>
      </c>
      <c r="D50" s="92"/>
      <c r="E50" s="92"/>
      <c r="F50" s="92"/>
      <c r="G50" s="92"/>
      <c r="H50" s="92"/>
      <c r="I50" s="92"/>
      <c r="J50" s="92"/>
      <c r="K50" s="92"/>
      <c r="L50" s="92"/>
    </row>
    <row r="51" spans="2:12" x14ac:dyDescent="0.25">
      <c r="B51" s="16"/>
      <c r="C51" s="16" t="s">
        <v>653</v>
      </c>
      <c r="D51" s="92"/>
      <c r="E51" s="92"/>
      <c r="F51" s="92"/>
      <c r="G51" s="92">
        <f>'[50]Loan Portfolio'!$C$15</f>
        <v>1318.82</v>
      </c>
      <c r="H51" s="92">
        <f>G54</f>
        <v>871.55634769999995</v>
      </c>
      <c r="I51" s="92">
        <f t="shared" ref="I51:L51" si="18">H54</f>
        <v>457.92944449999993</v>
      </c>
      <c r="J51" s="92">
        <f t="shared" si="18"/>
        <v>138.36920609999993</v>
      </c>
      <c r="K51" s="92">
        <f t="shared" si="18"/>
        <v>14.406492099999923</v>
      </c>
      <c r="L51" s="92">
        <f t="shared" si="18"/>
        <v>-7.638334409421077E-14</v>
      </c>
    </row>
    <row r="52" spans="2:12" x14ac:dyDescent="0.25">
      <c r="B52" s="16"/>
      <c r="C52" s="16" t="s">
        <v>654</v>
      </c>
      <c r="D52" s="92"/>
      <c r="E52" s="92"/>
      <c r="F52" s="92"/>
      <c r="G52" s="92">
        <f>'[50]Loan Portfolio'!$D$15</f>
        <v>0</v>
      </c>
      <c r="H52" s="92">
        <v>0</v>
      </c>
      <c r="I52" s="92">
        <v>0</v>
      </c>
      <c r="J52" s="92">
        <v>0</v>
      </c>
      <c r="K52" s="92">
        <v>0</v>
      </c>
      <c r="L52" s="92">
        <v>0</v>
      </c>
    </row>
    <row r="53" spans="2:12" x14ac:dyDescent="0.25">
      <c r="B53" s="16"/>
      <c r="C53" s="16" t="s">
        <v>655</v>
      </c>
      <c r="D53" s="92"/>
      <c r="E53" s="92"/>
      <c r="F53" s="92"/>
      <c r="G53" s="92">
        <f>'[50]Loan Portfolio'!$E$15</f>
        <v>447.26</v>
      </c>
      <c r="H53" s="92">
        <f>'[50]Loan Portfolio'!$J$15</f>
        <v>413.62690320000002</v>
      </c>
      <c r="I53" s="92">
        <f>'[50]Loan Portfolio'!$P$15</f>
        <v>319.5602384</v>
      </c>
      <c r="J53" s="92">
        <f>'[50]Loan Portfolio'!$V$15</f>
        <v>123.96271400000001</v>
      </c>
      <c r="K53" s="92">
        <f>'[50]Loan Portfolio'!$AA$15</f>
        <v>14.406492099999999</v>
      </c>
      <c r="L53" s="92">
        <f>'[50]Loan Portfolio'!$AF$15</f>
        <v>0</v>
      </c>
    </row>
    <row r="54" spans="2:12" x14ac:dyDescent="0.25">
      <c r="B54" s="16"/>
      <c r="C54" s="16" t="s">
        <v>656</v>
      </c>
      <c r="D54" s="131"/>
      <c r="E54" s="131"/>
      <c r="F54" s="131"/>
      <c r="G54" s="131">
        <f>'[50]Loan Portfolio'!$G$15</f>
        <v>871.55634769999995</v>
      </c>
      <c r="H54" s="131">
        <f>'[50]Loan Portfolio'!$M$15</f>
        <v>457.92944449999993</v>
      </c>
      <c r="I54" s="131">
        <f>'[50]Loan Portfolio'!$S$15</f>
        <v>138.36920609999993</v>
      </c>
      <c r="J54" s="131">
        <f>'[50]Loan Portfolio'!$X$15</f>
        <v>14.406492099999923</v>
      </c>
      <c r="K54" s="131">
        <f>'[50]Loan Portfolio'!$AC$15</f>
        <v>-7.638334409421077E-14</v>
      </c>
      <c r="L54" s="131">
        <f>'[50]Loan Portfolio'!$AH$15</f>
        <v>-7.638334409421077E-14</v>
      </c>
    </row>
    <row r="55" spans="2:12" x14ac:dyDescent="0.25">
      <c r="B55" s="16"/>
      <c r="C55" s="16" t="s">
        <v>657</v>
      </c>
      <c r="D55" s="131"/>
      <c r="E55" s="131"/>
      <c r="F55" s="131"/>
      <c r="G55" s="131">
        <f>'[50]Loan Portfolio'!$H$15</f>
        <v>1095.1881738499999</v>
      </c>
      <c r="H55" s="131">
        <f>'[50]Loan Portfolio'!$N$15</f>
        <v>776.55880917499985</v>
      </c>
      <c r="I55" s="131">
        <f>'[50]Loan Portfolio'!$T$15</f>
        <v>298.14932529999993</v>
      </c>
      <c r="J55" s="131">
        <f>'[50]Loan Portfolio'!$Y$15</f>
        <v>76.387849099999926</v>
      </c>
      <c r="K55" s="131">
        <f>'[50]Loan Portfolio'!$AD$15</f>
        <v>7.2032460499999234</v>
      </c>
      <c r="L55" s="131">
        <f>'[50]Loan Portfolio'!$AI$15</f>
        <v>-7.638334409421077E-14</v>
      </c>
    </row>
    <row r="56" spans="2:12" x14ac:dyDescent="0.25">
      <c r="B56" s="16"/>
      <c r="C56" s="16" t="s">
        <v>658</v>
      </c>
      <c r="D56" s="16"/>
      <c r="E56" s="16"/>
      <c r="F56" s="16"/>
      <c r="G56" s="376">
        <f>'[50]Loan Portfolio'!$I$15</f>
        <v>0.10688343190239062</v>
      </c>
      <c r="H56" s="376">
        <f>'[50]Loan Portfolio'!$O$15</f>
        <v>0.10035698014049255</v>
      </c>
      <c r="I56" s="376">
        <f>'[50]Loan Portfolio'!$U$15</f>
        <v>0.10713235955280785</v>
      </c>
      <c r="J56" s="376">
        <f>'[50]Loan Portfolio'!$Z$15</f>
        <v>0.11701298350603787</v>
      </c>
      <c r="K56" s="376">
        <f>'[50]Loan Portfolio'!$AE$15</f>
        <v>4.917610002368359E-2</v>
      </c>
      <c r="L56" s="376">
        <f>'[50]Loan Portfolio'!$AJ$15</f>
        <v>0</v>
      </c>
    </row>
    <row r="57" spans="2:12" x14ac:dyDescent="0.25">
      <c r="B57" s="16"/>
      <c r="C57" s="16" t="s">
        <v>648</v>
      </c>
      <c r="D57" s="131"/>
      <c r="E57" s="131"/>
      <c r="F57" s="131"/>
      <c r="G57" s="131">
        <f>'[50]Loan Portfolio'!$F$15</f>
        <v>117.0574706</v>
      </c>
      <c r="H57" s="131">
        <f>'[50]Loan Portfolio'!$L$15</f>
        <v>77.933096990300001</v>
      </c>
      <c r="I57" s="131">
        <f>'[50]Loan Portfolio'!$R$15</f>
        <v>31.941440718466662</v>
      </c>
      <c r="J57" s="131">
        <f>'[50]Loan Portfolio'!$W$15</f>
        <v>8.9383701268000006</v>
      </c>
      <c r="K57" s="131">
        <f>'[50]Loan Portfolio'!$AB$15</f>
        <v>0.35422754824999997</v>
      </c>
      <c r="L57" s="131">
        <f>'[50]Loan Portfolio'!$AG$15</f>
        <v>0</v>
      </c>
    </row>
    <row r="58" spans="2:12" x14ac:dyDescent="0.25">
      <c r="B58" s="16"/>
      <c r="C58" s="16" t="s">
        <v>649</v>
      </c>
      <c r="D58" s="16"/>
      <c r="E58" s="16"/>
      <c r="F58" s="16"/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</row>
    <row r="59" spans="2:12" x14ac:dyDescent="0.25">
      <c r="B59" s="16"/>
      <c r="C59" s="16" t="s">
        <v>650</v>
      </c>
      <c r="D59" s="131"/>
      <c r="E59" s="131"/>
      <c r="F59" s="131"/>
      <c r="G59" s="131">
        <f>G58+G57</f>
        <v>117.0574706</v>
      </c>
      <c r="H59" s="131">
        <f t="shared" ref="H59:L59" si="19">H58+H57</f>
        <v>77.933096990300001</v>
      </c>
      <c r="I59" s="131">
        <f t="shared" si="19"/>
        <v>31.941440718466662</v>
      </c>
      <c r="J59" s="131">
        <f t="shared" si="19"/>
        <v>8.9383701268000006</v>
      </c>
      <c r="K59" s="131">
        <f t="shared" si="19"/>
        <v>0.35422754824999997</v>
      </c>
      <c r="L59" s="131">
        <f t="shared" si="19"/>
        <v>0</v>
      </c>
    </row>
    <row r="60" spans="2:12" x14ac:dyDescent="0.25">
      <c r="B60" s="16"/>
      <c r="C60" s="16"/>
      <c r="D60" s="92"/>
      <c r="E60" s="92"/>
      <c r="F60" s="92"/>
      <c r="G60" s="92"/>
      <c r="H60" s="92"/>
      <c r="I60" s="92"/>
      <c r="J60" s="92"/>
      <c r="K60" s="92"/>
      <c r="L60" s="92"/>
    </row>
    <row r="61" spans="2:12" x14ac:dyDescent="0.25">
      <c r="B61" s="10">
        <v>4</v>
      </c>
      <c r="C61" s="28" t="s">
        <v>763</v>
      </c>
      <c r="D61" s="92"/>
      <c r="E61" s="92"/>
      <c r="F61" s="92"/>
      <c r="G61" s="92"/>
      <c r="H61" s="92"/>
      <c r="I61" s="92"/>
      <c r="J61" s="92"/>
      <c r="K61" s="92"/>
      <c r="L61" s="92"/>
    </row>
    <row r="62" spans="2:12" x14ac:dyDescent="0.25">
      <c r="B62" s="16"/>
      <c r="C62" s="16" t="s">
        <v>653</v>
      </c>
      <c r="D62" s="92"/>
      <c r="E62" s="92"/>
      <c r="F62" s="92"/>
      <c r="G62" s="92">
        <f>'[50]Loan Portfolio'!$C$16</f>
        <v>425.34</v>
      </c>
      <c r="H62" s="92">
        <f>G65</f>
        <v>360.47169939999998</v>
      </c>
      <c r="I62" s="92">
        <f t="shared" ref="I62:L62" si="20">H65</f>
        <v>279.97770099999997</v>
      </c>
      <c r="J62" s="92">
        <f t="shared" si="20"/>
        <v>199.48370259999996</v>
      </c>
      <c r="K62" s="92">
        <f t="shared" si="20"/>
        <v>118.98970419999996</v>
      </c>
      <c r="L62" s="92">
        <f t="shared" si="20"/>
        <v>60.343205799999964</v>
      </c>
    </row>
    <row r="63" spans="2:12" x14ac:dyDescent="0.25">
      <c r="B63" s="16"/>
      <c r="C63" s="16" t="s">
        <v>654</v>
      </c>
      <c r="D63" s="92"/>
      <c r="E63" s="92"/>
      <c r="F63" s="92"/>
      <c r="G63" s="92">
        <f>'[50]Loan Portfolio'!$D$16</f>
        <v>3.1978000000094653E-3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</row>
    <row r="64" spans="2:12" x14ac:dyDescent="0.25">
      <c r="B64" s="16"/>
      <c r="C64" s="16" t="s">
        <v>655</v>
      </c>
      <c r="D64" s="92"/>
      <c r="E64" s="92"/>
      <c r="F64" s="92"/>
      <c r="G64" s="92">
        <f>'[50]Loan Portfolio'!$E$16</f>
        <v>64.871498399999993</v>
      </c>
      <c r="H64" s="92">
        <f>'[50]Loan Portfolio'!$J$16</f>
        <v>80.493998399999995</v>
      </c>
      <c r="I64" s="92">
        <f>'[50]Loan Portfolio'!$P$16</f>
        <v>80.493998399999995</v>
      </c>
      <c r="J64" s="92">
        <f>'[50]Loan Portfolio'!$V$16</f>
        <v>80.493998399999995</v>
      </c>
      <c r="K64" s="92">
        <f>'[50]Loan Portfolio'!$AA$16</f>
        <v>58.646498399999999</v>
      </c>
      <c r="L64" s="92">
        <f>'[50]Loan Portfolio'!$AF$16</f>
        <v>42.999998400000003</v>
      </c>
    </row>
    <row r="65" spans="2:12" x14ac:dyDescent="0.25">
      <c r="B65" s="16"/>
      <c r="C65" s="16" t="s">
        <v>656</v>
      </c>
      <c r="D65" s="131"/>
      <c r="E65" s="131"/>
      <c r="F65" s="131"/>
      <c r="G65" s="131">
        <f>'[50]Loan Portfolio'!$G$16</f>
        <v>360.47169939999998</v>
      </c>
      <c r="H65" s="131">
        <f>'[50]Loan Portfolio'!$M$16</f>
        <v>279.97770099999997</v>
      </c>
      <c r="I65" s="131">
        <f>'[50]Loan Portfolio'!$S$16</f>
        <v>199.48370259999996</v>
      </c>
      <c r="J65" s="131">
        <f>'[50]Loan Portfolio'!$X$16</f>
        <v>118.98970419999996</v>
      </c>
      <c r="K65" s="131">
        <f>'[50]Loan Portfolio'!$AC$16</f>
        <v>60.343205799999964</v>
      </c>
      <c r="L65" s="131">
        <f>'[50]Loan Portfolio'!$AH$16</f>
        <v>17.343207399999962</v>
      </c>
    </row>
    <row r="66" spans="2:12" x14ac:dyDescent="0.25">
      <c r="B66" s="16"/>
      <c r="C66" s="16" t="s">
        <v>657</v>
      </c>
      <c r="D66" s="131"/>
      <c r="E66" s="131"/>
      <c r="F66" s="131"/>
      <c r="G66" s="131">
        <f>'[50]Loan Portfolio'!$H$16</f>
        <v>392.90584969999998</v>
      </c>
      <c r="H66" s="131">
        <f>'[50]Loan Portfolio'!$N$16</f>
        <v>336.44177534999994</v>
      </c>
      <c r="I66" s="131">
        <f>'[50]Loan Portfolio'!$T$16</f>
        <v>239.73070179999996</v>
      </c>
      <c r="J66" s="131">
        <f>'[50]Loan Portfolio'!$Y$16</f>
        <v>159.23670339999995</v>
      </c>
      <c r="K66" s="131">
        <f>'[50]Loan Portfolio'!$AD$16</f>
        <v>89.666454999999956</v>
      </c>
      <c r="L66" s="131">
        <f>'[50]Loan Portfolio'!$AI$16</f>
        <v>38.843206599999959</v>
      </c>
    </row>
    <row r="67" spans="2:12" x14ac:dyDescent="0.25">
      <c r="B67" s="16"/>
      <c r="C67" s="16" t="s">
        <v>658</v>
      </c>
      <c r="D67" s="16"/>
      <c r="E67" s="16"/>
      <c r="F67" s="16"/>
      <c r="G67" s="376">
        <f>'[50]Loan Portfolio'!$I$16</f>
        <v>0.12003741287133095</v>
      </c>
      <c r="H67" s="376">
        <f>'[50]Loan Portfolio'!$O$16</f>
        <v>0.11418941509131472</v>
      </c>
      <c r="I67" s="376">
        <f>'[50]Loan Portfolio'!$U$16</f>
        <v>0.12028834651790939</v>
      </c>
      <c r="J67" s="376">
        <f>'[50]Loan Portfolio'!$Z$16</f>
        <v>0.12092394220401829</v>
      </c>
      <c r="K67" s="376">
        <f>'[50]Loan Portfolio'!$AE$16</f>
        <v>0.11519307982344128</v>
      </c>
      <c r="L67" s="376">
        <f>'[50]Loan Portfolio'!$AJ$16</f>
        <v>0.12297749635067472</v>
      </c>
    </row>
    <row r="68" spans="2:12" x14ac:dyDescent="0.25">
      <c r="B68" s="16"/>
      <c r="C68" s="16" t="s">
        <v>648</v>
      </c>
      <c r="D68" s="131"/>
      <c r="E68" s="131"/>
      <c r="F68" s="131"/>
      <c r="G68" s="131">
        <f>'[50]Loan Portfolio'!$F$16</f>
        <v>47.163401700000001</v>
      </c>
      <c r="H68" s="131">
        <f>'[50]Loan Portfolio'!$L$16</f>
        <v>38.418089539500002</v>
      </c>
      <c r="I68" s="131">
        <f>'[50]Loan Portfolio'!$R$16</f>
        <v>28.836809729100001</v>
      </c>
      <c r="J68" s="131">
        <f>'[50]Loan Portfolio'!$W$16</f>
        <v>19.255529918699999</v>
      </c>
      <c r="K68" s="131">
        <f>'[50]Loan Portfolio'!$AB$16</f>
        <v>10.328955108300001</v>
      </c>
      <c r="L68" s="131">
        <f>'[50]Loan Portfolio'!$AG$16</f>
        <v>4.7768402978999989</v>
      </c>
    </row>
    <row r="69" spans="2:12" x14ac:dyDescent="0.25">
      <c r="B69" s="16"/>
      <c r="C69" s="16" t="s">
        <v>649</v>
      </c>
      <c r="D69" s="16"/>
      <c r="E69" s="16"/>
      <c r="F69" s="16"/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</row>
    <row r="70" spans="2:12" x14ac:dyDescent="0.25">
      <c r="B70" s="16"/>
      <c r="C70" s="16" t="s">
        <v>650</v>
      </c>
      <c r="D70" s="131"/>
      <c r="E70" s="131"/>
      <c r="F70" s="131"/>
      <c r="G70" s="131">
        <f>G69+G68</f>
        <v>47.163401700000001</v>
      </c>
      <c r="H70" s="131">
        <f t="shared" ref="H70:L70" si="21">H69+H68</f>
        <v>38.418089539500002</v>
      </c>
      <c r="I70" s="131">
        <f t="shared" si="21"/>
        <v>28.836809729100001</v>
      </c>
      <c r="J70" s="131">
        <f t="shared" si="21"/>
        <v>19.255529918699999</v>
      </c>
      <c r="K70" s="131">
        <f t="shared" si="21"/>
        <v>10.328955108300001</v>
      </c>
      <c r="L70" s="131">
        <f t="shared" si="21"/>
        <v>4.7768402978999989</v>
      </c>
    </row>
    <row r="71" spans="2:12" x14ac:dyDescent="0.25">
      <c r="B71" s="16"/>
      <c r="C71" s="16"/>
      <c r="D71" s="92"/>
      <c r="E71" s="92"/>
      <c r="F71" s="92"/>
      <c r="G71" s="92"/>
      <c r="H71" s="92"/>
      <c r="I71" s="92"/>
      <c r="J71" s="92"/>
      <c r="K71" s="92"/>
      <c r="L71" s="92"/>
    </row>
    <row r="72" spans="2:12" x14ac:dyDescent="0.25">
      <c r="B72" s="10">
        <v>5</v>
      </c>
      <c r="C72" s="28" t="s">
        <v>764</v>
      </c>
      <c r="D72" s="92"/>
      <c r="E72" s="92"/>
      <c r="F72" s="92"/>
      <c r="G72" s="92"/>
      <c r="H72" s="92"/>
      <c r="I72" s="92"/>
      <c r="J72" s="92"/>
      <c r="K72" s="92"/>
      <c r="L72" s="92"/>
    </row>
    <row r="73" spans="2:12" x14ac:dyDescent="0.25">
      <c r="B73" s="16"/>
      <c r="C73" s="16" t="s">
        <v>653</v>
      </c>
      <c r="D73" s="92"/>
      <c r="E73" s="92"/>
      <c r="F73" s="92"/>
      <c r="G73" s="92">
        <f>'[50]Loan Portfolio'!$C$17</f>
        <v>698.67</v>
      </c>
      <c r="H73" s="92">
        <f>G76</f>
        <v>264.00000010000002</v>
      </c>
      <c r="I73" s="92">
        <f t="shared" ref="I73:L73" si="22">H76</f>
        <v>0</v>
      </c>
      <c r="J73" s="92">
        <f t="shared" si="22"/>
        <v>0</v>
      </c>
      <c r="K73" s="92">
        <f t="shared" si="22"/>
        <v>0</v>
      </c>
      <c r="L73" s="92">
        <f t="shared" si="22"/>
        <v>0</v>
      </c>
    </row>
    <row r="74" spans="2:12" x14ac:dyDescent="0.25">
      <c r="B74" s="16"/>
      <c r="C74" s="16" t="s">
        <v>654</v>
      </c>
      <c r="D74" s="92"/>
      <c r="E74" s="92"/>
      <c r="F74" s="92"/>
      <c r="G74" s="92">
        <v>0</v>
      </c>
      <c r="H74" s="92">
        <v>0</v>
      </c>
      <c r="I74" s="92">
        <v>0</v>
      </c>
      <c r="J74" s="92">
        <v>0</v>
      </c>
      <c r="K74" s="92">
        <v>0</v>
      </c>
      <c r="L74" s="92">
        <v>0</v>
      </c>
    </row>
    <row r="75" spans="2:12" x14ac:dyDescent="0.25">
      <c r="B75" s="16"/>
      <c r="C75" s="16" t="s">
        <v>655</v>
      </c>
      <c r="D75" s="92"/>
      <c r="E75" s="92"/>
      <c r="F75" s="92"/>
      <c r="G75" s="92">
        <f>'[50]Loan Portfolio'!$E$17</f>
        <v>434.69</v>
      </c>
      <c r="H75" s="92">
        <f>'[50]Loan Portfolio'!$J$17</f>
        <v>264.00000010000002</v>
      </c>
      <c r="I75" s="92">
        <v>0</v>
      </c>
      <c r="J75" s="92">
        <v>0</v>
      </c>
      <c r="K75" s="92">
        <v>0</v>
      </c>
      <c r="L75" s="92">
        <v>0</v>
      </c>
    </row>
    <row r="76" spans="2:12" x14ac:dyDescent="0.25">
      <c r="B76" s="16"/>
      <c r="C76" s="16" t="s">
        <v>656</v>
      </c>
      <c r="D76" s="131"/>
      <c r="E76" s="131"/>
      <c r="F76" s="131"/>
      <c r="G76" s="131">
        <f>'[50]Loan Portfolio'!$G$17</f>
        <v>264.00000010000002</v>
      </c>
      <c r="H76" s="131">
        <f>'[50]Loan Portfolio'!$M$17</f>
        <v>0</v>
      </c>
      <c r="I76" s="131">
        <v>0</v>
      </c>
      <c r="J76" s="131">
        <v>0</v>
      </c>
      <c r="K76" s="131">
        <v>0</v>
      </c>
      <c r="L76" s="131">
        <v>0</v>
      </c>
    </row>
    <row r="77" spans="2:12" x14ac:dyDescent="0.25">
      <c r="B77" s="16"/>
      <c r="C77" s="16" t="s">
        <v>657</v>
      </c>
      <c r="D77" s="131"/>
      <c r="E77" s="131"/>
      <c r="F77" s="131"/>
      <c r="G77" s="131">
        <f>'[50]Loan Portfolio'!$H$17</f>
        <v>481.33500004999996</v>
      </c>
      <c r="H77" s="131">
        <f>'[50]Loan Portfolio'!$N$17</f>
        <v>240.66750002499998</v>
      </c>
      <c r="I77" s="131">
        <v>0</v>
      </c>
      <c r="J77" s="131">
        <v>0</v>
      </c>
      <c r="K77" s="131">
        <v>0</v>
      </c>
      <c r="L77" s="131">
        <v>0</v>
      </c>
    </row>
    <row r="78" spans="2:12" x14ac:dyDescent="0.25">
      <c r="B78" s="16"/>
      <c r="C78" s="16" t="s">
        <v>658</v>
      </c>
      <c r="D78" s="16"/>
      <c r="E78" s="16"/>
      <c r="F78" s="16"/>
      <c r="G78" s="376">
        <f>'[50]Loan Portfolio'!$I$17</f>
        <v>0.10369939479741767</v>
      </c>
      <c r="H78" s="376">
        <f>'[50]Loan Portfolio'!$O$17</f>
        <v>6.5367502225234603E-2</v>
      </c>
      <c r="I78" s="376">
        <v>0</v>
      </c>
      <c r="J78" s="376">
        <v>0</v>
      </c>
      <c r="K78" s="376">
        <v>0</v>
      </c>
      <c r="L78" s="376">
        <v>0</v>
      </c>
    </row>
    <row r="79" spans="2:12" x14ac:dyDescent="0.25">
      <c r="B79" s="16"/>
      <c r="C79" s="16" t="s">
        <v>648</v>
      </c>
      <c r="D79" s="131"/>
      <c r="E79" s="131"/>
      <c r="F79" s="131"/>
      <c r="G79" s="131">
        <f>'[50]Loan Portfolio'!$F$17</f>
        <v>49.9141482</v>
      </c>
      <c r="H79" s="131">
        <f>'[50]Loan Portfolio'!$L$17</f>
        <v>15.731833343425834</v>
      </c>
      <c r="I79" s="131">
        <v>0</v>
      </c>
      <c r="J79" s="131">
        <v>0</v>
      </c>
      <c r="K79" s="131">
        <v>0</v>
      </c>
      <c r="L79" s="131">
        <v>0</v>
      </c>
    </row>
    <row r="80" spans="2:12" x14ac:dyDescent="0.25">
      <c r="B80" s="16"/>
      <c r="C80" s="16" t="s">
        <v>649</v>
      </c>
      <c r="D80" s="16"/>
      <c r="E80" s="16"/>
      <c r="F80" s="16"/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</row>
    <row r="81" spans="2:12" x14ac:dyDescent="0.25">
      <c r="B81" s="16"/>
      <c r="C81" s="16" t="s">
        <v>650</v>
      </c>
      <c r="D81" s="131"/>
      <c r="E81" s="131"/>
      <c r="F81" s="131"/>
      <c r="G81" s="131">
        <f>G80+G79</f>
        <v>49.9141482</v>
      </c>
      <c r="H81" s="131">
        <f t="shared" ref="H81:L81" si="23">H80+H79</f>
        <v>15.731833343425834</v>
      </c>
      <c r="I81" s="131">
        <f t="shared" si="23"/>
        <v>0</v>
      </c>
      <c r="J81" s="131">
        <f t="shared" si="23"/>
        <v>0</v>
      </c>
      <c r="K81" s="131">
        <f t="shared" si="23"/>
        <v>0</v>
      </c>
      <c r="L81" s="131">
        <f t="shared" si="23"/>
        <v>0</v>
      </c>
    </row>
    <row r="82" spans="2:12" x14ac:dyDescent="0.25">
      <c r="B82" s="16"/>
      <c r="C82" s="16"/>
      <c r="D82" s="92"/>
      <c r="E82" s="92"/>
      <c r="F82" s="92"/>
      <c r="G82" s="92"/>
      <c r="H82" s="92"/>
      <c r="I82" s="92"/>
      <c r="J82" s="92"/>
      <c r="K82" s="92"/>
      <c r="L82" s="92"/>
    </row>
    <row r="83" spans="2:12" x14ac:dyDescent="0.25">
      <c r="B83" s="10">
        <v>6</v>
      </c>
      <c r="C83" s="28" t="s">
        <v>765</v>
      </c>
      <c r="D83" s="92"/>
      <c r="E83" s="92"/>
      <c r="F83" s="92"/>
      <c r="G83" s="92"/>
      <c r="H83" s="92"/>
      <c r="I83" s="92"/>
      <c r="J83" s="92"/>
      <c r="K83" s="92"/>
      <c r="L83" s="92"/>
    </row>
    <row r="84" spans="2:12" x14ac:dyDescent="0.25">
      <c r="B84" s="16"/>
      <c r="C84" s="16" t="s">
        <v>653</v>
      </c>
      <c r="D84" s="92"/>
      <c r="E84" s="92"/>
      <c r="F84" s="92"/>
      <c r="G84" s="92">
        <f>'[50]Loan Portfolio'!$C$18</f>
        <v>2024.65</v>
      </c>
      <c r="H84" s="92">
        <f>G87</f>
        <v>2024.65</v>
      </c>
      <c r="I84" s="92">
        <f t="shared" ref="I84:L84" si="24">H87</f>
        <v>2024.65</v>
      </c>
      <c r="J84" s="92">
        <f t="shared" si="24"/>
        <v>2024.65</v>
      </c>
      <c r="K84" s="92">
        <f t="shared" si="24"/>
        <v>2024.65</v>
      </c>
      <c r="L84" s="92">
        <f t="shared" si="24"/>
        <v>2024.65</v>
      </c>
    </row>
    <row r="85" spans="2:12" x14ac:dyDescent="0.25">
      <c r="B85" s="16"/>
      <c r="C85" s="16" t="s">
        <v>654</v>
      </c>
      <c r="D85" s="92"/>
      <c r="E85" s="92"/>
      <c r="F85" s="92"/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</row>
    <row r="86" spans="2:12" x14ac:dyDescent="0.25">
      <c r="B86" s="16"/>
      <c r="C86" s="16" t="s">
        <v>655</v>
      </c>
      <c r="D86" s="92"/>
      <c r="E86" s="92"/>
      <c r="F86" s="92"/>
      <c r="G86" s="92">
        <f>'[50]Loan Portfolio'!$E$18</f>
        <v>0</v>
      </c>
      <c r="H86" s="92">
        <f>'[50]Loan Portfolio'!$J$18</f>
        <v>0</v>
      </c>
      <c r="I86" s="92">
        <f>'[50]Loan Portfolio'!$P$18</f>
        <v>0</v>
      </c>
      <c r="J86" s="92">
        <f>'[50]Loan Portfolio'!$V$18</f>
        <v>0</v>
      </c>
      <c r="K86" s="92">
        <f>'[50]Loan Portfolio'!$AA$18</f>
        <v>0</v>
      </c>
      <c r="L86" s="92">
        <f>'[50]Loan Portfolio'!$AF$18</f>
        <v>2024.65</v>
      </c>
    </row>
    <row r="87" spans="2:12" x14ac:dyDescent="0.25">
      <c r="B87" s="16"/>
      <c r="C87" s="16" t="s">
        <v>656</v>
      </c>
      <c r="D87" s="131"/>
      <c r="E87" s="131"/>
      <c r="F87" s="131"/>
      <c r="G87" s="131">
        <f>'[50]Loan Portfolio'!$G$18</f>
        <v>2024.65</v>
      </c>
      <c r="H87" s="131">
        <f>'[50]Loan Portfolio'!$M$18</f>
        <v>2024.65</v>
      </c>
      <c r="I87" s="131">
        <f>'[50]Loan Portfolio'!$S$18</f>
        <v>2024.65</v>
      </c>
      <c r="J87" s="131">
        <f>'[50]Loan Portfolio'!$X$18</f>
        <v>2024.65</v>
      </c>
      <c r="K87" s="131">
        <f>'[50]Loan Portfolio'!$AC$18</f>
        <v>2024.65</v>
      </c>
      <c r="L87" s="131">
        <f>'[50]Loan Portfolio'!$AH$18</f>
        <v>0</v>
      </c>
    </row>
    <row r="88" spans="2:12" x14ac:dyDescent="0.25">
      <c r="B88" s="16"/>
      <c r="C88" s="16" t="s">
        <v>657</v>
      </c>
      <c r="D88" s="131"/>
      <c r="E88" s="131"/>
      <c r="F88" s="131"/>
      <c r="G88" s="131">
        <f>'[50]Loan Portfolio'!$H$18</f>
        <v>2024.65</v>
      </c>
      <c r="H88" s="131">
        <f>'[50]Loan Portfolio'!$N$18</f>
        <v>2024.65</v>
      </c>
      <c r="I88" s="131">
        <f>'[50]Loan Portfolio'!$T$18</f>
        <v>2024.65</v>
      </c>
      <c r="J88" s="131">
        <f>'[50]Loan Portfolio'!$Y$18</f>
        <v>2024.65</v>
      </c>
      <c r="K88" s="131">
        <f>'[50]Loan Portfolio'!$AD$18</f>
        <v>2024.65</v>
      </c>
      <c r="L88" s="131">
        <f>'[50]Loan Portfolio'!$AI$18</f>
        <v>0</v>
      </c>
    </row>
    <row r="89" spans="2:12" x14ac:dyDescent="0.25">
      <c r="B89" s="16"/>
      <c r="C89" s="16" t="s">
        <v>658</v>
      </c>
      <c r="D89" s="16"/>
      <c r="E89" s="16"/>
      <c r="F89" s="16"/>
      <c r="G89" s="376">
        <f>'[50]Loan Portfolio'!$I$18</f>
        <v>9.9639443854493373E-2</v>
      </c>
      <c r="H89" s="376">
        <f>'[50]Loan Portfolio'!$O$18</f>
        <v>9.9639443854493373E-2</v>
      </c>
      <c r="I89" s="376">
        <f>'[50]Loan Portfolio'!$U$18</f>
        <v>9.9639443854493373E-2</v>
      </c>
      <c r="J89" s="376">
        <f>'[50]Loan Portfolio'!$Z$18</f>
        <v>9.9639443854493373E-2</v>
      </c>
      <c r="K89" s="376">
        <f>'[50]Loan Portfolio'!$AE$18</f>
        <v>9.9639443854493373E-2</v>
      </c>
      <c r="L89" s="376">
        <f>'[50]Loan Portfolio'!$AJ$18</f>
        <v>0</v>
      </c>
    </row>
    <row r="90" spans="2:12" x14ac:dyDescent="0.25">
      <c r="B90" s="16"/>
      <c r="C90" s="16" t="s">
        <v>648</v>
      </c>
      <c r="D90" s="131"/>
      <c r="E90" s="131"/>
      <c r="F90" s="131"/>
      <c r="G90" s="131">
        <f>'[50]Loan Portfolio'!$F$18</f>
        <v>201.73500000000001</v>
      </c>
      <c r="H90" s="131">
        <f>'[50]Loan Portfolio'!$L$18</f>
        <v>201.73500000000001</v>
      </c>
      <c r="I90" s="131">
        <f>'[50]Loan Portfolio'!$R$18</f>
        <v>201.73500000000001</v>
      </c>
      <c r="J90" s="131">
        <f>'[50]Loan Portfolio'!$W$18</f>
        <v>201.73500000000001</v>
      </c>
      <c r="K90" s="131">
        <f>'[50]Loan Portfolio'!$AB$18</f>
        <v>201.73500000000001</v>
      </c>
      <c r="L90" s="131">
        <f>'[50]Loan Portfolio'!$AG$18</f>
        <v>201.73500000000001</v>
      </c>
    </row>
    <row r="91" spans="2:12" x14ac:dyDescent="0.25">
      <c r="B91" s="16"/>
      <c r="C91" s="16" t="s">
        <v>649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</row>
    <row r="92" spans="2:12" x14ac:dyDescent="0.25">
      <c r="B92" s="16"/>
      <c r="C92" s="16" t="s">
        <v>650</v>
      </c>
      <c r="D92" s="131"/>
      <c r="E92" s="131"/>
      <c r="F92" s="131"/>
      <c r="G92" s="131">
        <f>G91+G90</f>
        <v>201.73500000000001</v>
      </c>
      <c r="H92" s="131">
        <f t="shared" ref="H92:L92" si="25">H91+H90</f>
        <v>201.73500000000001</v>
      </c>
      <c r="I92" s="131">
        <f t="shared" si="25"/>
        <v>201.73500000000001</v>
      </c>
      <c r="J92" s="131">
        <f t="shared" si="25"/>
        <v>201.73500000000001</v>
      </c>
      <c r="K92" s="131">
        <f t="shared" si="25"/>
        <v>201.73500000000001</v>
      </c>
      <c r="L92" s="131">
        <f t="shared" si="25"/>
        <v>201.73500000000001</v>
      </c>
    </row>
    <row r="93" spans="2:12" x14ac:dyDescent="0.25">
      <c r="B93" s="16"/>
      <c r="C93" s="16"/>
      <c r="D93" s="92"/>
      <c r="E93" s="92"/>
      <c r="F93" s="92"/>
      <c r="G93" s="92"/>
      <c r="H93" s="92"/>
      <c r="I93" s="92"/>
      <c r="J93" s="92"/>
      <c r="K93" s="92"/>
      <c r="L93" s="92"/>
    </row>
    <row r="94" spans="2:12" x14ac:dyDescent="0.25">
      <c r="B94" s="16"/>
      <c r="C94" s="16"/>
      <c r="D94" s="92"/>
      <c r="E94" s="92"/>
      <c r="F94" s="92"/>
      <c r="G94" s="92"/>
      <c r="H94" s="92"/>
      <c r="I94" s="92"/>
      <c r="J94" s="92"/>
      <c r="K94" s="92"/>
      <c r="L94" s="92"/>
    </row>
    <row r="95" spans="2:12" x14ac:dyDescent="0.25">
      <c r="B95" s="16"/>
      <c r="C95" s="16"/>
      <c r="D95" s="92"/>
      <c r="E95" s="92"/>
      <c r="F95" s="92"/>
      <c r="G95" s="92"/>
      <c r="H95" s="92"/>
      <c r="I95" s="92"/>
      <c r="J95" s="92"/>
      <c r="K95" s="92"/>
      <c r="L95" s="92"/>
    </row>
    <row r="96" spans="2:12" x14ac:dyDescent="0.25">
      <c r="B96" s="16"/>
      <c r="C96" s="16" t="s">
        <v>659</v>
      </c>
      <c r="D96" s="16"/>
      <c r="E96" s="16"/>
      <c r="F96" s="16"/>
      <c r="G96" s="16"/>
      <c r="H96" s="16"/>
      <c r="I96" s="16"/>
      <c r="J96" s="16"/>
      <c r="K96" s="16"/>
      <c r="L96" s="16"/>
    </row>
    <row r="97" spans="2:15" x14ac:dyDescent="0.25">
      <c r="B97" s="10"/>
      <c r="C97" s="28" t="s">
        <v>90</v>
      </c>
      <c r="D97" s="16"/>
      <c r="E97" s="16"/>
      <c r="F97" s="16"/>
      <c r="G97" s="16"/>
      <c r="H97" s="16"/>
      <c r="I97" s="16"/>
      <c r="J97" s="16"/>
      <c r="K97" s="16"/>
      <c r="L97" s="16"/>
    </row>
    <row r="98" spans="2:15" x14ac:dyDescent="0.25">
      <c r="B98" s="16"/>
      <c r="C98" s="16" t="s">
        <v>653</v>
      </c>
      <c r="D98" s="16"/>
      <c r="E98" s="16"/>
      <c r="F98" s="16"/>
      <c r="G98" s="259">
        <f>G30+G40+G51+G62+G73+G84</f>
        <v>15016.41</v>
      </c>
      <c r="H98" s="259">
        <f t="shared" ref="H98:L101" si="26">H30+H40+H51+H62+H73+H84</f>
        <v>16374.233082799998</v>
      </c>
      <c r="I98" s="259">
        <f t="shared" si="26"/>
        <v>15557.579744699999</v>
      </c>
      <c r="J98" s="259">
        <f t="shared" si="26"/>
        <v>14590.905507899999</v>
      </c>
      <c r="K98" s="259">
        <f t="shared" si="26"/>
        <v>12695.738795499998</v>
      </c>
      <c r="L98" s="259">
        <f t="shared" si="26"/>
        <v>10931.975805</v>
      </c>
    </row>
    <row r="99" spans="2:15" x14ac:dyDescent="0.25">
      <c r="B99" s="16"/>
      <c r="C99" s="16" t="s">
        <v>654</v>
      </c>
      <c r="D99" s="16"/>
      <c r="E99" s="16"/>
      <c r="F99" s="16"/>
      <c r="G99" s="259">
        <f>G31+G41+G52+G63+G74+G85</f>
        <v>3004.2731978000002</v>
      </c>
      <c r="H99" s="259">
        <f t="shared" si="26"/>
        <v>931.2428228</v>
      </c>
      <c r="I99" s="259">
        <f t="shared" si="26"/>
        <v>328.4</v>
      </c>
      <c r="J99" s="259">
        <f t="shared" si="26"/>
        <v>0</v>
      </c>
      <c r="K99" s="259">
        <f t="shared" si="26"/>
        <v>0</v>
      </c>
      <c r="L99" s="259">
        <f t="shared" si="26"/>
        <v>0</v>
      </c>
    </row>
    <row r="100" spans="2:15" x14ac:dyDescent="0.25">
      <c r="B100" s="16"/>
      <c r="C100" s="16" t="s">
        <v>655</v>
      </c>
      <c r="D100" s="16"/>
      <c r="E100" s="16"/>
      <c r="F100" s="16"/>
      <c r="G100" s="259">
        <f>G32+G42+G53+G64+G75+G86</f>
        <v>1646.4638878000001</v>
      </c>
      <c r="H100" s="259">
        <f t="shared" si="26"/>
        <v>1747.8961609</v>
      </c>
      <c r="I100" s="259">
        <f t="shared" si="26"/>
        <v>1623.4642368000002</v>
      </c>
      <c r="J100" s="259">
        <f t="shared" si="26"/>
        <v>1895.1667124000001</v>
      </c>
      <c r="K100" s="259">
        <f t="shared" si="26"/>
        <v>1763.7629904999999</v>
      </c>
      <c r="L100" s="259">
        <f t="shared" si="26"/>
        <v>3758.3599984000002</v>
      </c>
    </row>
    <row r="101" spans="2:15" x14ac:dyDescent="0.25">
      <c r="B101" s="16"/>
      <c r="C101" s="16" t="s">
        <v>656</v>
      </c>
      <c r="D101" s="131">
        <f t="shared" ref="D101:F102" si="27">D158+D215</f>
        <v>0</v>
      </c>
      <c r="E101" s="131">
        <f t="shared" si="27"/>
        <v>0</v>
      </c>
      <c r="F101" s="131">
        <f t="shared" si="27"/>
        <v>0</v>
      </c>
      <c r="G101" s="131">
        <f>G33+G43+G54+G65+G76+G87</f>
        <v>16374.233082799998</v>
      </c>
      <c r="H101" s="131">
        <f t="shared" si="26"/>
        <v>15557.579744699999</v>
      </c>
      <c r="I101" s="131">
        <f t="shared" si="26"/>
        <v>14590.905507899999</v>
      </c>
      <c r="J101" s="131">
        <f t="shared" si="26"/>
        <v>12695.738795499998</v>
      </c>
      <c r="K101" s="131">
        <f t="shared" si="26"/>
        <v>10931.975805</v>
      </c>
      <c r="L101" s="131">
        <f t="shared" si="26"/>
        <v>7173.6158065999998</v>
      </c>
    </row>
    <row r="102" spans="2:15" x14ac:dyDescent="0.25">
      <c r="B102" s="16"/>
      <c r="C102" s="16" t="s">
        <v>657</v>
      </c>
      <c r="D102" s="131">
        <f t="shared" si="27"/>
        <v>0</v>
      </c>
      <c r="E102" s="131">
        <f t="shared" si="27"/>
        <v>0</v>
      </c>
      <c r="F102" s="131">
        <f t="shared" si="27"/>
        <v>0</v>
      </c>
      <c r="G102" s="131">
        <f>AVERAGE(G98,G101)</f>
        <v>15695.321541399999</v>
      </c>
      <c r="H102" s="131">
        <f t="shared" ref="H102:L102" si="28">AVERAGE(H98,H101)</f>
        <v>15965.906413749999</v>
      </c>
      <c r="I102" s="131">
        <f t="shared" si="28"/>
        <v>15074.242626299998</v>
      </c>
      <c r="J102" s="131">
        <f t="shared" si="28"/>
        <v>13643.322151699998</v>
      </c>
      <c r="K102" s="131">
        <f t="shared" si="28"/>
        <v>11813.857300249998</v>
      </c>
      <c r="L102" s="131">
        <f t="shared" si="28"/>
        <v>9052.7958058000004</v>
      </c>
    </row>
    <row r="103" spans="2:15" x14ac:dyDescent="0.25">
      <c r="B103" s="16"/>
      <c r="C103" s="16" t="s">
        <v>658</v>
      </c>
      <c r="D103" s="16"/>
      <c r="E103" s="16"/>
      <c r="F103" s="16"/>
      <c r="G103" s="376">
        <f>AVERAGE(G35,G45,G56,G67,G78,G89)</f>
        <v>0.10578942044737055</v>
      </c>
      <c r="H103" s="376">
        <f t="shared" ref="H103:L103" si="29">AVERAGE(H35,H45,H56,H67,H78,H89)</f>
        <v>9.7611809655433826E-2</v>
      </c>
      <c r="I103" s="376">
        <f t="shared" si="29"/>
        <v>8.7576402033816655E-2</v>
      </c>
      <c r="J103" s="376">
        <f t="shared" si="29"/>
        <v>8.9388262512100525E-2</v>
      </c>
      <c r="K103" s="376">
        <f t="shared" si="29"/>
        <v>7.7183395896546339E-2</v>
      </c>
      <c r="L103" s="376">
        <f t="shared" si="29"/>
        <v>5.3760052328732044E-2</v>
      </c>
    </row>
    <row r="104" spans="2:15" x14ac:dyDescent="0.25">
      <c r="B104" s="16"/>
      <c r="C104" s="16" t="s">
        <v>648</v>
      </c>
      <c r="D104" s="131">
        <f t="shared" ref="D104:F104" si="30">D161+D218</f>
        <v>0</v>
      </c>
      <c r="E104" s="131">
        <f t="shared" si="30"/>
        <v>0</v>
      </c>
      <c r="F104" s="131">
        <f t="shared" si="30"/>
        <v>0</v>
      </c>
      <c r="G104" s="131">
        <f>G103*G102</f>
        <v>1660.3989695998366</v>
      </c>
      <c r="H104" s="131">
        <f t="shared" ref="H104:L104" si="31">H103*H102</f>
        <v>1558.4610178354351</v>
      </c>
      <c r="I104" s="131">
        <f t="shared" si="31"/>
        <v>1320.1479325961448</v>
      </c>
      <c r="J104" s="131">
        <f t="shared" si="31"/>
        <v>1219.5528620333157</v>
      </c>
      <c r="K104" s="131">
        <f t="shared" si="31"/>
        <v>911.83362507049969</v>
      </c>
      <c r="L104" s="131">
        <f t="shared" si="31"/>
        <v>486.67877624113402</v>
      </c>
    </row>
    <row r="105" spans="2:15" x14ac:dyDescent="0.25">
      <c r="B105" s="16"/>
      <c r="C105" s="16" t="s">
        <v>649</v>
      </c>
      <c r="D105" s="16"/>
      <c r="E105" s="16"/>
      <c r="F105" s="16"/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</row>
    <row r="106" spans="2:15" x14ac:dyDescent="0.25">
      <c r="B106" s="16"/>
      <c r="C106" s="16" t="s">
        <v>650</v>
      </c>
      <c r="D106" s="131">
        <f t="shared" ref="D106:F106" si="32">D163+D220</f>
        <v>0</v>
      </c>
      <c r="E106" s="131">
        <f t="shared" si="32"/>
        <v>0</v>
      </c>
      <c r="F106" s="131">
        <f t="shared" si="32"/>
        <v>0</v>
      </c>
      <c r="G106" s="131">
        <f>G104+G105</f>
        <v>1660.3989695998366</v>
      </c>
      <c r="H106" s="131">
        <f t="shared" ref="H106:L106" si="33">H104+H105</f>
        <v>1558.4610178354351</v>
      </c>
      <c r="I106" s="131">
        <f t="shared" si="33"/>
        <v>1320.1479325961448</v>
      </c>
      <c r="J106" s="131">
        <f t="shared" si="33"/>
        <v>1219.5528620333157</v>
      </c>
      <c r="K106" s="131">
        <f t="shared" si="33"/>
        <v>911.83362507049969</v>
      </c>
      <c r="L106" s="131">
        <f t="shared" si="33"/>
        <v>486.67877624113402</v>
      </c>
    </row>
    <row r="108" spans="2:15" hidden="1" x14ac:dyDescent="0.25">
      <c r="B108" s="22" t="s">
        <v>712</v>
      </c>
      <c r="H108" s="25"/>
    </row>
    <row r="109" spans="2:15" hidden="1" x14ac:dyDescent="0.25">
      <c r="B109" s="23" t="s">
        <v>636</v>
      </c>
      <c r="C109" s="13" t="s">
        <v>637</v>
      </c>
      <c r="D109" s="14"/>
      <c r="E109" s="14"/>
      <c r="F109" s="14"/>
      <c r="G109" s="14"/>
      <c r="H109" s="14"/>
      <c r="I109" s="14"/>
      <c r="J109" s="14"/>
      <c r="K109" s="14"/>
      <c r="L109" s="14"/>
    </row>
    <row r="110" spans="2:15" hidden="1" x14ac:dyDescent="0.25">
      <c r="O110" s="15" t="s">
        <v>101</v>
      </c>
    </row>
    <row r="111" spans="2:15" s="5" customFormat="1" ht="15" hidden="1" customHeight="1" x14ac:dyDescent="0.25">
      <c r="B111" s="927" t="s">
        <v>2</v>
      </c>
      <c r="C111" s="1100" t="s">
        <v>102</v>
      </c>
      <c r="D111" s="947" t="s">
        <v>104</v>
      </c>
      <c r="E111" s="948"/>
      <c r="F111" s="949"/>
      <c r="G111" s="947" t="s">
        <v>708</v>
      </c>
      <c r="H111" s="948"/>
      <c r="I111" s="948"/>
      <c r="J111" s="949"/>
      <c r="K111" s="937" t="s">
        <v>105</v>
      </c>
      <c r="L111" s="1075"/>
      <c r="M111" s="1075"/>
      <c r="N111" s="1075"/>
      <c r="O111" s="938"/>
    </row>
    <row r="112" spans="2:15" s="5" customFormat="1" ht="28" hidden="1" x14ac:dyDescent="0.25">
      <c r="B112" s="928"/>
      <c r="C112" s="1101"/>
      <c r="D112" s="7" t="s">
        <v>106</v>
      </c>
      <c r="E112" s="7" t="s">
        <v>214</v>
      </c>
      <c r="F112" s="7" t="s">
        <v>107</v>
      </c>
      <c r="G112" s="7" t="s">
        <v>106</v>
      </c>
      <c r="H112" s="7" t="s">
        <v>108</v>
      </c>
      <c r="I112" s="7" t="s">
        <v>109</v>
      </c>
      <c r="J112" s="7" t="s">
        <v>215</v>
      </c>
      <c r="K112" s="7" t="s">
        <v>472</v>
      </c>
      <c r="L112" s="7" t="s">
        <v>473</v>
      </c>
      <c r="M112" s="7" t="s">
        <v>474</v>
      </c>
      <c r="N112" s="7" t="s">
        <v>475</v>
      </c>
      <c r="O112" s="7" t="s">
        <v>476</v>
      </c>
    </row>
    <row r="113" spans="2:15" s="5" customFormat="1" hidden="1" x14ac:dyDescent="0.25">
      <c r="B113" s="939"/>
      <c r="C113" s="1102"/>
      <c r="D113" s="7" t="s">
        <v>110</v>
      </c>
      <c r="E113" s="7" t="s">
        <v>111</v>
      </c>
      <c r="F113" s="7" t="s">
        <v>112</v>
      </c>
      <c r="G113" s="7" t="s">
        <v>110</v>
      </c>
      <c r="H113" s="7" t="s">
        <v>113</v>
      </c>
      <c r="I113" s="7" t="s">
        <v>114</v>
      </c>
      <c r="J113" s="7" t="s">
        <v>114</v>
      </c>
      <c r="K113" s="7" t="s">
        <v>115</v>
      </c>
      <c r="L113" s="7" t="s">
        <v>115</v>
      </c>
      <c r="M113" s="7" t="s">
        <v>115</v>
      </c>
      <c r="N113" s="7" t="s">
        <v>115</v>
      </c>
      <c r="O113" s="7" t="s">
        <v>115</v>
      </c>
    </row>
    <row r="114" spans="2:15" hidden="1" x14ac:dyDescent="0.25">
      <c r="B114" s="52">
        <v>1</v>
      </c>
      <c r="C114" s="16" t="s">
        <v>638</v>
      </c>
      <c r="D114" s="1"/>
      <c r="E114" s="92"/>
      <c r="F114" s="131">
        <f>E114</f>
        <v>0</v>
      </c>
      <c r="G114" s="11"/>
      <c r="H114" s="92"/>
      <c r="I114" s="92"/>
      <c r="J114" s="133">
        <f>F121</f>
        <v>0</v>
      </c>
      <c r="K114" s="92">
        <f>J121</f>
        <v>0</v>
      </c>
      <c r="L114" s="92">
        <f>K121</f>
        <v>0</v>
      </c>
      <c r="M114" s="92">
        <f>L121</f>
        <v>0</v>
      </c>
      <c r="N114" s="92">
        <f>M121</f>
        <v>0</v>
      </c>
      <c r="O114" s="92">
        <f>N121</f>
        <v>0</v>
      </c>
    </row>
    <row r="115" spans="2:15" hidden="1" x14ac:dyDescent="0.25">
      <c r="B115" s="10">
        <f>B114+1</f>
        <v>2</v>
      </c>
      <c r="C115" s="16" t="s">
        <v>639</v>
      </c>
      <c r="D115" s="1"/>
      <c r="E115" s="92"/>
      <c r="F115" s="131">
        <f t="shared" ref="F115:F117" si="34">E115</f>
        <v>0</v>
      </c>
      <c r="G115" s="11"/>
      <c r="H115" s="92"/>
      <c r="I115" s="92"/>
      <c r="J115" s="133">
        <f t="shared" ref="J115:J126" si="35">H115+I115</f>
        <v>0</v>
      </c>
      <c r="K115" s="92"/>
      <c r="L115" s="92"/>
      <c r="M115" s="92"/>
      <c r="N115" s="92"/>
      <c r="O115" s="92"/>
    </row>
    <row r="116" spans="2:15" hidden="1" x14ac:dyDescent="0.25">
      <c r="B116" s="10">
        <f t="shared" ref="B116:B126" si="36">B115+1</f>
        <v>3</v>
      </c>
      <c r="C116" s="18" t="s">
        <v>640</v>
      </c>
      <c r="D116" s="1"/>
      <c r="E116" s="92">
        <f>E114-E115</f>
        <v>0</v>
      </c>
      <c r="F116" s="131">
        <f t="shared" si="34"/>
        <v>0</v>
      </c>
      <c r="G116" s="11"/>
      <c r="H116" s="92">
        <f>H114-H115</f>
        <v>0</v>
      </c>
      <c r="I116" s="92">
        <f>I114-I115</f>
        <v>0</v>
      </c>
      <c r="J116" s="133">
        <f t="shared" si="35"/>
        <v>0</v>
      </c>
      <c r="K116" s="92">
        <f>K114-K115</f>
        <v>0</v>
      </c>
      <c r="L116" s="92">
        <f>L114-L115</f>
        <v>0</v>
      </c>
      <c r="M116" s="92">
        <f>M114-M115</f>
        <v>0</v>
      </c>
      <c r="N116" s="92">
        <f>N114-N115</f>
        <v>0</v>
      </c>
      <c r="O116" s="92">
        <f>O114-O115</f>
        <v>0</v>
      </c>
    </row>
    <row r="117" spans="2:15" ht="28" hidden="1" x14ac:dyDescent="0.25">
      <c r="B117" s="10">
        <f t="shared" si="36"/>
        <v>4</v>
      </c>
      <c r="C117" s="79" t="s">
        <v>641</v>
      </c>
      <c r="D117" s="80"/>
      <c r="E117" s="136"/>
      <c r="F117" s="131">
        <f t="shared" si="34"/>
        <v>0</v>
      </c>
      <c r="G117" s="18"/>
      <c r="H117" s="136"/>
      <c r="I117" s="136"/>
      <c r="J117" s="133">
        <f t="shared" si="35"/>
        <v>0</v>
      </c>
      <c r="K117" s="136"/>
      <c r="L117" s="136"/>
      <c r="M117" s="136"/>
      <c r="N117" s="136"/>
      <c r="O117" s="136"/>
    </row>
    <row r="118" spans="2:15" s="22" customFormat="1" ht="28" hidden="1" x14ac:dyDescent="0.25">
      <c r="B118" s="10">
        <f t="shared" si="36"/>
        <v>5</v>
      </c>
      <c r="C118" s="27" t="s">
        <v>642</v>
      </c>
      <c r="D118" s="80"/>
      <c r="E118" s="92"/>
      <c r="F118" s="131">
        <f>E118</f>
        <v>0</v>
      </c>
      <c r="G118" s="18"/>
      <c r="H118" s="92"/>
      <c r="I118" s="92"/>
      <c r="J118" s="133">
        <f t="shared" si="35"/>
        <v>0</v>
      </c>
      <c r="K118" s="92"/>
      <c r="L118" s="92"/>
      <c r="M118" s="92"/>
      <c r="N118" s="92"/>
      <c r="O118" s="92"/>
    </row>
    <row r="119" spans="2:15" ht="28" hidden="1" x14ac:dyDescent="0.25">
      <c r="B119" s="10">
        <f t="shared" si="36"/>
        <v>6</v>
      </c>
      <c r="C119" s="79" t="s">
        <v>643</v>
      </c>
      <c r="D119" s="80"/>
      <c r="E119" s="92"/>
      <c r="F119" s="131">
        <f>E119</f>
        <v>0</v>
      </c>
      <c r="G119" s="18"/>
      <c r="H119" s="92"/>
      <c r="I119" s="92"/>
      <c r="J119" s="133">
        <f t="shared" si="35"/>
        <v>0</v>
      </c>
      <c r="K119" s="92"/>
      <c r="L119" s="92"/>
      <c r="M119" s="92"/>
      <c r="N119" s="92"/>
      <c r="O119" s="92"/>
    </row>
    <row r="120" spans="2:15" hidden="1" x14ac:dyDescent="0.25">
      <c r="B120" s="10">
        <f t="shared" si="36"/>
        <v>7</v>
      </c>
      <c r="C120" s="16" t="s">
        <v>644</v>
      </c>
      <c r="D120" s="80"/>
      <c r="E120" s="92">
        <f>E116-E117+E118-E119</f>
        <v>0</v>
      </c>
      <c r="F120" s="131">
        <f>E120</f>
        <v>0</v>
      </c>
      <c r="G120" s="18"/>
      <c r="H120" s="92">
        <f>H116-H117+H118-H119</f>
        <v>0</v>
      </c>
      <c r="I120" s="92">
        <f>I116-I117+I118-I119</f>
        <v>0</v>
      </c>
      <c r="J120" s="133">
        <f t="shared" si="35"/>
        <v>0</v>
      </c>
      <c r="K120" s="92">
        <f>K116-K117+K118-K119</f>
        <v>0</v>
      </c>
      <c r="L120" s="92">
        <f>L116-L117+L118-L119</f>
        <v>0</v>
      </c>
      <c r="M120" s="92">
        <f>M116-M117+M118-M119</f>
        <v>0</v>
      </c>
      <c r="N120" s="92">
        <f>N116-N117+N118-N119</f>
        <v>0</v>
      </c>
      <c r="O120" s="92">
        <f>O116-O117+O118-O119</f>
        <v>0</v>
      </c>
    </row>
    <row r="121" spans="2:15" hidden="1" x14ac:dyDescent="0.25">
      <c r="B121" s="10">
        <f t="shared" si="36"/>
        <v>8</v>
      </c>
      <c r="C121" s="16" t="s">
        <v>645</v>
      </c>
      <c r="D121" s="80"/>
      <c r="E121" s="92">
        <f>E114-E117+E118-E119</f>
        <v>0</v>
      </c>
      <c r="F121" s="131">
        <f t="shared" ref="F121:F126" si="37">E121</f>
        <v>0</v>
      </c>
      <c r="G121" s="18"/>
      <c r="H121" s="92">
        <f>H114-H117+H118-H119</f>
        <v>0</v>
      </c>
      <c r="I121" s="92">
        <f>I114-I117+I118-I119</f>
        <v>0</v>
      </c>
      <c r="J121" s="133">
        <f t="shared" si="35"/>
        <v>0</v>
      </c>
      <c r="K121" s="92">
        <f>K114-K117+K118-K119</f>
        <v>0</v>
      </c>
      <c r="L121" s="92">
        <f>L114-L117+L118-L119</f>
        <v>0</v>
      </c>
      <c r="M121" s="92">
        <f>M114-M117+M118-M119</f>
        <v>0</v>
      </c>
      <c r="N121" s="92">
        <f>N114-N117+N118-N119</f>
        <v>0</v>
      </c>
      <c r="O121" s="92">
        <f>O114-O117+O118-O119</f>
        <v>0</v>
      </c>
    </row>
    <row r="122" spans="2:15" hidden="1" x14ac:dyDescent="0.25">
      <c r="B122" s="10">
        <f t="shared" si="36"/>
        <v>9</v>
      </c>
      <c r="C122" s="16" t="s">
        <v>646</v>
      </c>
      <c r="D122" s="80"/>
      <c r="E122" s="92">
        <f>AVERAGE(E116,E120)</f>
        <v>0</v>
      </c>
      <c r="F122" s="131">
        <f t="shared" si="37"/>
        <v>0</v>
      </c>
      <c r="G122" s="18"/>
      <c r="H122" s="92">
        <f>AVERAGE(H116,H120)</f>
        <v>0</v>
      </c>
      <c r="I122" s="92">
        <f>AVERAGE(I116,I120)</f>
        <v>0</v>
      </c>
      <c r="J122" s="133">
        <f t="shared" si="35"/>
        <v>0</v>
      </c>
      <c r="K122" s="92">
        <f>AVERAGE(K116,K120)</f>
        <v>0</v>
      </c>
      <c r="L122" s="92">
        <f>AVERAGE(L116,L120)</f>
        <v>0</v>
      </c>
      <c r="M122" s="92">
        <f>AVERAGE(M116,M120)</f>
        <v>0</v>
      </c>
      <c r="N122" s="92">
        <f>AVERAGE(N116,N120)</f>
        <v>0</v>
      </c>
      <c r="O122" s="92">
        <f>AVERAGE(O116,O120)</f>
        <v>0</v>
      </c>
    </row>
    <row r="123" spans="2:15" ht="28" hidden="1" x14ac:dyDescent="0.25">
      <c r="B123" s="10">
        <f t="shared" si="36"/>
        <v>10</v>
      </c>
      <c r="C123" s="79" t="s">
        <v>647</v>
      </c>
      <c r="D123" s="80"/>
      <c r="E123" s="92"/>
      <c r="F123" s="131">
        <f t="shared" si="37"/>
        <v>0</v>
      </c>
      <c r="G123" s="18"/>
      <c r="H123" s="92"/>
      <c r="I123" s="92"/>
      <c r="J123" s="133">
        <f t="shared" si="35"/>
        <v>0</v>
      </c>
      <c r="K123" s="92"/>
      <c r="L123" s="92"/>
      <c r="M123" s="92"/>
      <c r="N123" s="92"/>
      <c r="O123" s="92"/>
    </row>
    <row r="124" spans="2:15" hidden="1" x14ac:dyDescent="0.25">
      <c r="B124" s="10">
        <f t="shared" si="36"/>
        <v>11</v>
      </c>
      <c r="C124" s="16" t="s">
        <v>648</v>
      </c>
      <c r="D124" s="80"/>
      <c r="E124" s="92">
        <f>E122*E123</f>
        <v>0</v>
      </c>
      <c r="F124" s="131">
        <f t="shared" si="37"/>
        <v>0</v>
      </c>
      <c r="G124" s="18"/>
      <c r="H124" s="92">
        <f>H122*H123</f>
        <v>0</v>
      </c>
      <c r="I124" s="92">
        <f>I122*I123</f>
        <v>0</v>
      </c>
      <c r="J124" s="133">
        <f t="shared" si="35"/>
        <v>0</v>
      </c>
      <c r="K124" s="92">
        <f>K122*K123</f>
        <v>0</v>
      </c>
      <c r="L124" s="92">
        <f>L122*L123</f>
        <v>0</v>
      </c>
      <c r="M124" s="92">
        <f>M122*M123</f>
        <v>0</v>
      </c>
      <c r="N124" s="92">
        <f>N122*N123</f>
        <v>0</v>
      </c>
      <c r="O124" s="92">
        <f>O122*O123</f>
        <v>0</v>
      </c>
    </row>
    <row r="125" spans="2:15" hidden="1" x14ac:dyDescent="0.25">
      <c r="B125" s="10">
        <f t="shared" si="36"/>
        <v>12</v>
      </c>
      <c r="C125" s="16" t="s">
        <v>649</v>
      </c>
      <c r="D125" s="80"/>
      <c r="E125" s="92"/>
      <c r="F125" s="131">
        <f t="shared" si="37"/>
        <v>0</v>
      </c>
      <c r="G125" s="18"/>
      <c r="H125" s="92"/>
      <c r="I125" s="92"/>
      <c r="J125" s="133">
        <f t="shared" si="35"/>
        <v>0</v>
      </c>
      <c r="K125" s="92"/>
      <c r="L125" s="92"/>
      <c r="M125" s="92"/>
      <c r="N125" s="92"/>
      <c r="O125" s="92"/>
    </row>
    <row r="126" spans="2:15" hidden="1" x14ac:dyDescent="0.25">
      <c r="B126" s="10">
        <f t="shared" si="36"/>
        <v>13</v>
      </c>
      <c r="C126" s="16" t="s">
        <v>650</v>
      </c>
      <c r="D126" s="80"/>
      <c r="E126" s="92">
        <f>E124+E125</f>
        <v>0</v>
      </c>
      <c r="F126" s="131">
        <f t="shared" si="37"/>
        <v>0</v>
      </c>
      <c r="G126" s="18"/>
      <c r="H126" s="92">
        <f>H124+H125</f>
        <v>0</v>
      </c>
      <c r="I126" s="92">
        <f>I124+I125</f>
        <v>0</v>
      </c>
      <c r="J126" s="133">
        <f t="shared" si="35"/>
        <v>0</v>
      </c>
      <c r="K126" s="92">
        <f>K124+K125</f>
        <v>0</v>
      </c>
      <c r="L126" s="92">
        <f>L124+L125</f>
        <v>0</v>
      </c>
      <c r="M126" s="92">
        <f>M124+M125</f>
        <v>0</v>
      </c>
      <c r="N126" s="92">
        <f>N124+N125</f>
        <v>0</v>
      </c>
      <c r="O126" s="92">
        <f>O124+O125</f>
        <v>0</v>
      </c>
    </row>
    <row r="127" spans="2:15" hidden="1" x14ac:dyDescent="0.25"/>
    <row r="128" spans="2:15" hidden="1" x14ac:dyDescent="0.25">
      <c r="B128" s="23" t="s">
        <v>651</v>
      </c>
      <c r="C128" s="13" t="s">
        <v>652</v>
      </c>
    </row>
    <row r="129" spans="2:12" hidden="1" x14ac:dyDescent="0.25">
      <c r="L129" s="15" t="s">
        <v>101</v>
      </c>
    </row>
    <row r="130" spans="2:12" ht="15" hidden="1" customHeight="1" x14ac:dyDescent="0.25">
      <c r="B130" s="927" t="s">
        <v>2</v>
      </c>
      <c r="C130" s="1100" t="s">
        <v>102</v>
      </c>
      <c r="D130" s="78" t="s">
        <v>104</v>
      </c>
      <c r="E130" s="947" t="s">
        <v>708</v>
      </c>
      <c r="F130" s="948"/>
      <c r="G130" s="949"/>
      <c r="H130" s="937" t="s">
        <v>105</v>
      </c>
      <c r="I130" s="1075"/>
      <c r="J130" s="1075"/>
      <c r="K130" s="1075"/>
      <c r="L130" s="938"/>
    </row>
    <row r="131" spans="2:12" hidden="1" x14ac:dyDescent="0.25">
      <c r="B131" s="928"/>
      <c r="C131" s="1101"/>
      <c r="D131" s="7" t="s">
        <v>214</v>
      </c>
      <c r="E131" s="7" t="s">
        <v>108</v>
      </c>
      <c r="F131" s="7" t="s">
        <v>109</v>
      </c>
      <c r="G131" s="7" t="s">
        <v>215</v>
      </c>
      <c r="H131" s="7" t="s">
        <v>472</v>
      </c>
      <c r="I131" s="7" t="s">
        <v>473</v>
      </c>
      <c r="J131" s="7" t="s">
        <v>474</v>
      </c>
      <c r="K131" s="7" t="s">
        <v>475</v>
      </c>
      <c r="L131" s="7" t="s">
        <v>476</v>
      </c>
    </row>
    <row r="132" spans="2:12" hidden="1" x14ac:dyDescent="0.25">
      <c r="B132" s="939"/>
      <c r="C132" s="1102"/>
      <c r="D132" s="7" t="s">
        <v>111</v>
      </c>
      <c r="E132" s="7" t="s">
        <v>113</v>
      </c>
      <c r="F132" s="7" t="s">
        <v>114</v>
      </c>
      <c r="G132" s="7" t="s">
        <v>114</v>
      </c>
      <c r="H132" s="7" t="s">
        <v>115</v>
      </c>
      <c r="I132" s="7" t="s">
        <v>115</v>
      </c>
      <c r="J132" s="7" t="s">
        <v>115</v>
      </c>
      <c r="K132" s="7" t="s">
        <v>115</v>
      </c>
      <c r="L132" s="7" t="s">
        <v>115</v>
      </c>
    </row>
    <row r="133" spans="2:12" hidden="1" x14ac:dyDescent="0.25">
      <c r="B133" s="10">
        <v>1</v>
      </c>
      <c r="C133" s="28" t="s">
        <v>612</v>
      </c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2:12" hidden="1" x14ac:dyDescent="0.25">
      <c r="B134" s="16"/>
      <c r="C134" s="16" t="s">
        <v>653</v>
      </c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2:12" hidden="1" x14ac:dyDescent="0.25">
      <c r="B135" s="16"/>
      <c r="C135" s="16" t="s">
        <v>654</v>
      </c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2:12" hidden="1" x14ac:dyDescent="0.25">
      <c r="B136" s="16"/>
      <c r="C136" s="16" t="s">
        <v>655</v>
      </c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2:12" hidden="1" x14ac:dyDescent="0.25">
      <c r="B137" s="16"/>
      <c r="C137" s="16" t="s">
        <v>656</v>
      </c>
      <c r="D137" s="131">
        <f>D134+D135-D136</f>
        <v>0</v>
      </c>
      <c r="E137" s="131">
        <f t="shared" ref="E137:L137" si="38">E134+E135-E136</f>
        <v>0</v>
      </c>
      <c r="F137" s="131">
        <f t="shared" si="38"/>
        <v>0</v>
      </c>
      <c r="G137" s="131">
        <f t="shared" si="38"/>
        <v>0</v>
      </c>
      <c r="H137" s="131">
        <f t="shared" si="38"/>
        <v>0</v>
      </c>
      <c r="I137" s="131">
        <f t="shared" si="38"/>
        <v>0</v>
      </c>
      <c r="J137" s="131">
        <f t="shared" si="38"/>
        <v>0</v>
      </c>
      <c r="K137" s="131">
        <f t="shared" si="38"/>
        <v>0</v>
      </c>
      <c r="L137" s="131">
        <f t="shared" si="38"/>
        <v>0</v>
      </c>
    </row>
    <row r="138" spans="2:12" hidden="1" x14ac:dyDescent="0.25">
      <c r="B138" s="16"/>
      <c r="C138" s="16" t="s">
        <v>657</v>
      </c>
      <c r="D138" s="131">
        <f t="shared" ref="D138:L138" si="39">AVERAGE(D137,D134)</f>
        <v>0</v>
      </c>
      <c r="E138" s="131">
        <f t="shared" si="39"/>
        <v>0</v>
      </c>
      <c r="F138" s="131">
        <f t="shared" si="39"/>
        <v>0</v>
      </c>
      <c r="G138" s="131">
        <f t="shared" si="39"/>
        <v>0</v>
      </c>
      <c r="H138" s="131">
        <f t="shared" si="39"/>
        <v>0</v>
      </c>
      <c r="I138" s="131">
        <f t="shared" si="39"/>
        <v>0</v>
      </c>
      <c r="J138" s="131">
        <f t="shared" si="39"/>
        <v>0</v>
      </c>
      <c r="K138" s="131">
        <f t="shared" si="39"/>
        <v>0</v>
      </c>
      <c r="L138" s="131">
        <f t="shared" si="39"/>
        <v>0</v>
      </c>
    </row>
    <row r="139" spans="2:12" hidden="1" x14ac:dyDescent="0.25">
      <c r="B139" s="16"/>
      <c r="C139" s="16" t="s">
        <v>658</v>
      </c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2:12" hidden="1" x14ac:dyDescent="0.25">
      <c r="B140" s="16"/>
      <c r="C140" s="16" t="s">
        <v>648</v>
      </c>
      <c r="D140" s="131">
        <f>D138*D139</f>
        <v>0</v>
      </c>
      <c r="E140" s="131">
        <f t="shared" ref="E140:L140" si="40">E138*E139</f>
        <v>0</v>
      </c>
      <c r="F140" s="131">
        <f t="shared" si="40"/>
        <v>0</v>
      </c>
      <c r="G140" s="131">
        <f t="shared" si="40"/>
        <v>0</v>
      </c>
      <c r="H140" s="131">
        <f t="shared" si="40"/>
        <v>0</v>
      </c>
      <c r="I140" s="131">
        <f t="shared" si="40"/>
        <v>0</v>
      </c>
      <c r="J140" s="131">
        <f t="shared" si="40"/>
        <v>0</v>
      </c>
      <c r="K140" s="131">
        <f t="shared" si="40"/>
        <v>0</v>
      </c>
      <c r="L140" s="131">
        <f t="shared" si="40"/>
        <v>0</v>
      </c>
    </row>
    <row r="141" spans="2:12" hidden="1" x14ac:dyDescent="0.25">
      <c r="B141" s="16"/>
      <c r="C141" s="16" t="s">
        <v>649</v>
      </c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2:12" hidden="1" x14ac:dyDescent="0.25">
      <c r="B142" s="16"/>
      <c r="C142" s="16" t="s">
        <v>650</v>
      </c>
      <c r="D142" s="131">
        <f>D140+D141</f>
        <v>0</v>
      </c>
      <c r="E142" s="131">
        <f t="shared" ref="E142:L142" si="41">E140+E141</f>
        <v>0</v>
      </c>
      <c r="F142" s="131">
        <f t="shared" si="41"/>
        <v>0</v>
      </c>
      <c r="G142" s="131">
        <f t="shared" si="41"/>
        <v>0</v>
      </c>
      <c r="H142" s="131">
        <f t="shared" si="41"/>
        <v>0</v>
      </c>
      <c r="I142" s="131">
        <f t="shared" si="41"/>
        <v>0</v>
      </c>
      <c r="J142" s="131">
        <f t="shared" si="41"/>
        <v>0</v>
      </c>
      <c r="K142" s="131">
        <f t="shared" si="41"/>
        <v>0</v>
      </c>
      <c r="L142" s="131">
        <f t="shared" si="41"/>
        <v>0</v>
      </c>
    </row>
    <row r="143" spans="2:12" hidden="1" x14ac:dyDescent="0.25">
      <c r="B143" s="10">
        <v>2</v>
      </c>
      <c r="C143" s="28" t="s">
        <v>613</v>
      </c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2:12" hidden="1" x14ac:dyDescent="0.25">
      <c r="B144" s="16"/>
      <c r="C144" s="16" t="s">
        <v>653</v>
      </c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2:12" hidden="1" x14ac:dyDescent="0.25">
      <c r="B145" s="16"/>
      <c r="C145" s="16" t="s">
        <v>654</v>
      </c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2:12" hidden="1" x14ac:dyDescent="0.25">
      <c r="B146" s="16"/>
      <c r="C146" s="16" t="s">
        <v>655</v>
      </c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2:12" hidden="1" x14ac:dyDescent="0.25">
      <c r="B147" s="16"/>
      <c r="C147" s="16" t="s">
        <v>656</v>
      </c>
      <c r="D147" s="131">
        <f>D144+D145-D146</f>
        <v>0</v>
      </c>
      <c r="E147" s="131">
        <f t="shared" ref="E147:L147" si="42">E144+E145-E146</f>
        <v>0</v>
      </c>
      <c r="F147" s="131">
        <f t="shared" si="42"/>
        <v>0</v>
      </c>
      <c r="G147" s="131">
        <f t="shared" si="42"/>
        <v>0</v>
      </c>
      <c r="H147" s="131">
        <f t="shared" si="42"/>
        <v>0</v>
      </c>
      <c r="I147" s="131">
        <f t="shared" si="42"/>
        <v>0</v>
      </c>
      <c r="J147" s="131">
        <f t="shared" si="42"/>
        <v>0</v>
      </c>
      <c r="K147" s="131">
        <f t="shared" si="42"/>
        <v>0</v>
      </c>
      <c r="L147" s="131">
        <f t="shared" si="42"/>
        <v>0</v>
      </c>
    </row>
    <row r="148" spans="2:12" hidden="1" x14ac:dyDescent="0.25">
      <c r="B148" s="16"/>
      <c r="C148" s="16" t="s">
        <v>657</v>
      </c>
      <c r="D148" s="131">
        <f t="shared" ref="D148:L148" si="43">AVERAGE(D147,D144)</f>
        <v>0</v>
      </c>
      <c r="E148" s="131">
        <f t="shared" si="43"/>
        <v>0</v>
      </c>
      <c r="F148" s="131">
        <f t="shared" si="43"/>
        <v>0</v>
      </c>
      <c r="G148" s="131">
        <f t="shared" si="43"/>
        <v>0</v>
      </c>
      <c r="H148" s="131">
        <f t="shared" si="43"/>
        <v>0</v>
      </c>
      <c r="I148" s="131">
        <f t="shared" si="43"/>
        <v>0</v>
      </c>
      <c r="J148" s="131">
        <f t="shared" si="43"/>
        <v>0</v>
      </c>
      <c r="K148" s="131">
        <f t="shared" si="43"/>
        <v>0</v>
      </c>
      <c r="L148" s="131">
        <f t="shared" si="43"/>
        <v>0</v>
      </c>
    </row>
    <row r="149" spans="2:12" hidden="1" x14ac:dyDescent="0.25">
      <c r="B149" s="16"/>
      <c r="C149" s="16" t="s">
        <v>658</v>
      </c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2:12" hidden="1" x14ac:dyDescent="0.25">
      <c r="B150" s="16"/>
      <c r="C150" s="16" t="s">
        <v>648</v>
      </c>
      <c r="D150" s="131">
        <f>D148*D149</f>
        <v>0</v>
      </c>
      <c r="E150" s="131">
        <f t="shared" ref="E150:L150" si="44">E148*E149</f>
        <v>0</v>
      </c>
      <c r="F150" s="131">
        <f t="shared" si="44"/>
        <v>0</v>
      </c>
      <c r="G150" s="131">
        <f t="shared" si="44"/>
        <v>0</v>
      </c>
      <c r="H150" s="131">
        <f t="shared" si="44"/>
        <v>0</v>
      </c>
      <c r="I150" s="131">
        <f t="shared" si="44"/>
        <v>0</v>
      </c>
      <c r="J150" s="131">
        <f t="shared" si="44"/>
        <v>0</v>
      </c>
      <c r="K150" s="131">
        <f t="shared" si="44"/>
        <v>0</v>
      </c>
      <c r="L150" s="131">
        <f t="shared" si="44"/>
        <v>0</v>
      </c>
    </row>
    <row r="151" spans="2:12" hidden="1" x14ac:dyDescent="0.25">
      <c r="B151" s="16"/>
      <c r="C151" s="16" t="s">
        <v>649</v>
      </c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2:12" hidden="1" x14ac:dyDescent="0.25">
      <c r="B152" s="16"/>
      <c r="C152" s="16" t="s">
        <v>650</v>
      </c>
      <c r="D152" s="131">
        <f>D150+D151</f>
        <v>0</v>
      </c>
      <c r="E152" s="131">
        <f t="shared" ref="E152:L152" si="45">E150+E151</f>
        <v>0</v>
      </c>
      <c r="F152" s="131">
        <f t="shared" si="45"/>
        <v>0</v>
      </c>
      <c r="G152" s="131">
        <f t="shared" si="45"/>
        <v>0</v>
      </c>
      <c r="H152" s="131">
        <f t="shared" si="45"/>
        <v>0</v>
      </c>
      <c r="I152" s="131">
        <f t="shared" si="45"/>
        <v>0</v>
      </c>
      <c r="J152" s="131">
        <f t="shared" si="45"/>
        <v>0</v>
      </c>
      <c r="K152" s="131">
        <f t="shared" si="45"/>
        <v>0</v>
      </c>
      <c r="L152" s="131">
        <f t="shared" si="45"/>
        <v>0</v>
      </c>
    </row>
    <row r="153" spans="2:12" hidden="1" x14ac:dyDescent="0.25">
      <c r="B153" s="16"/>
      <c r="C153" s="16" t="s">
        <v>659</v>
      </c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2:12" hidden="1" x14ac:dyDescent="0.25">
      <c r="B154" s="10"/>
      <c r="C154" s="28" t="s">
        <v>90</v>
      </c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2:12" hidden="1" x14ac:dyDescent="0.25">
      <c r="B155" s="16"/>
      <c r="C155" s="16" t="s">
        <v>653</v>
      </c>
      <c r="D155" s="16">
        <f>D134+D144</f>
        <v>0</v>
      </c>
      <c r="E155" s="16">
        <f t="shared" ref="E155:L157" si="46">E134+E144</f>
        <v>0</v>
      </c>
      <c r="F155" s="16">
        <f t="shared" si="46"/>
        <v>0</v>
      </c>
      <c r="G155" s="16">
        <f t="shared" si="46"/>
        <v>0</v>
      </c>
      <c r="H155" s="16">
        <f t="shared" si="46"/>
        <v>0</v>
      </c>
      <c r="I155" s="16">
        <f t="shared" si="46"/>
        <v>0</v>
      </c>
      <c r="J155" s="16">
        <f t="shared" si="46"/>
        <v>0</v>
      </c>
      <c r="K155" s="16">
        <f t="shared" si="46"/>
        <v>0</v>
      </c>
      <c r="L155" s="16">
        <f t="shared" si="46"/>
        <v>0</v>
      </c>
    </row>
    <row r="156" spans="2:12" hidden="1" x14ac:dyDescent="0.25">
      <c r="B156" s="16"/>
      <c r="C156" s="16" t="s">
        <v>654</v>
      </c>
      <c r="D156" s="16">
        <f>D135+D145</f>
        <v>0</v>
      </c>
      <c r="E156" s="16">
        <f t="shared" si="46"/>
        <v>0</v>
      </c>
      <c r="F156" s="16">
        <f t="shared" si="46"/>
        <v>0</v>
      </c>
      <c r="G156" s="16">
        <f t="shared" si="46"/>
        <v>0</v>
      </c>
      <c r="H156" s="16">
        <f t="shared" si="46"/>
        <v>0</v>
      </c>
      <c r="I156" s="16">
        <f t="shared" si="46"/>
        <v>0</v>
      </c>
      <c r="J156" s="16">
        <f t="shared" si="46"/>
        <v>0</v>
      </c>
      <c r="K156" s="16">
        <f t="shared" si="46"/>
        <v>0</v>
      </c>
      <c r="L156" s="16">
        <f t="shared" si="46"/>
        <v>0</v>
      </c>
    </row>
    <row r="157" spans="2:12" hidden="1" x14ac:dyDescent="0.25">
      <c r="B157" s="16"/>
      <c r="C157" s="16" t="s">
        <v>655</v>
      </c>
      <c r="D157" s="16">
        <f>D136+D146</f>
        <v>0</v>
      </c>
      <c r="E157" s="16">
        <f t="shared" si="46"/>
        <v>0</v>
      </c>
      <c r="F157" s="16">
        <f t="shared" si="46"/>
        <v>0</v>
      </c>
      <c r="G157" s="16">
        <f t="shared" si="46"/>
        <v>0</v>
      </c>
      <c r="H157" s="16">
        <f t="shared" si="46"/>
        <v>0</v>
      </c>
      <c r="I157" s="16">
        <f t="shared" si="46"/>
        <v>0</v>
      </c>
      <c r="J157" s="16">
        <f t="shared" si="46"/>
        <v>0</v>
      </c>
      <c r="K157" s="16">
        <f t="shared" si="46"/>
        <v>0</v>
      </c>
      <c r="L157" s="16">
        <f t="shared" si="46"/>
        <v>0</v>
      </c>
    </row>
    <row r="158" spans="2:12" hidden="1" x14ac:dyDescent="0.25">
      <c r="B158" s="16"/>
      <c r="C158" s="16" t="s">
        <v>656</v>
      </c>
      <c r="D158" s="131">
        <f>D155+D156-D157</f>
        <v>0</v>
      </c>
      <c r="E158" s="131">
        <f t="shared" ref="E158:L158" si="47">E155+E156-E157</f>
        <v>0</v>
      </c>
      <c r="F158" s="131">
        <f t="shared" si="47"/>
        <v>0</v>
      </c>
      <c r="G158" s="131">
        <f t="shared" si="47"/>
        <v>0</v>
      </c>
      <c r="H158" s="131">
        <f t="shared" si="47"/>
        <v>0</v>
      </c>
      <c r="I158" s="131">
        <f t="shared" si="47"/>
        <v>0</v>
      </c>
      <c r="J158" s="131">
        <f t="shared" si="47"/>
        <v>0</v>
      </c>
      <c r="K158" s="131">
        <f t="shared" si="47"/>
        <v>0</v>
      </c>
      <c r="L158" s="131">
        <f t="shared" si="47"/>
        <v>0</v>
      </c>
    </row>
    <row r="159" spans="2:12" hidden="1" x14ac:dyDescent="0.25">
      <c r="B159" s="16"/>
      <c r="C159" s="16" t="s">
        <v>657</v>
      </c>
      <c r="D159" s="131">
        <f t="shared" ref="D159:L159" si="48">AVERAGE(D158,D155)</f>
        <v>0</v>
      </c>
      <c r="E159" s="131">
        <f t="shared" si="48"/>
        <v>0</v>
      </c>
      <c r="F159" s="131">
        <f t="shared" si="48"/>
        <v>0</v>
      </c>
      <c r="G159" s="131">
        <f t="shared" si="48"/>
        <v>0</v>
      </c>
      <c r="H159" s="131">
        <f t="shared" si="48"/>
        <v>0</v>
      </c>
      <c r="I159" s="131">
        <f t="shared" si="48"/>
        <v>0</v>
      </c>
      <c r="J159" s="131">
        <f t="shared" si="48"/>
        <v>0</v>
      </c>
      <c r="K159" s="131">
        <f t="shared" si="48"/>
        <v>0</v>
      </c>
      <c r="L159" s="131">
        <f t="shared" si="48"/>
        <v>0</v>
      </c>
    </row>
    <row r="160" spans="2:12" hidden="1" x14ac:dyDescent="0.25">
      <c r="B160" s="16"/>
      <c r="C160" s="16" t="s">
        <v>658</v>
      </c>
      <c r="D160" s="16"/>
      <c r="E160" s="16"/>
      <c r="F160" s="16"/>
      <c r="G160" s="16"/>
      <c r="H160" s="16"/>
      <c r="I160" s="16"/>
      <c r="J160" s="16"/>
      <c r="K160" s="16"/>
      <c r="L160" s="16"/>
    </row>
    <row r="161" spans="2:15" hidden="1" x14ac:dyDescent="0.25">
      <c r="B161" s="16"/>
      <c r="C161" s="16" t="s">
        <v>648</v>
      </c>
      <c r="D161" s="131">
        <f>D159*D160</f>
        <v>0</v>
      </c>
      <c r="E161" s="131">
        <f t="shared" ref="E161:L161" si="49">E159*E160</f>
        <v>0</v>
      </c>
      <c r="F161" s="131">
        <f t="shared" si="49"/>
        <v>0</v>
      </c>
      <c r="G161" s="131">
        <f t="shared" si="49"/>
        <v>0</v>
      </c>
      <c r="H161" s="131">
        <f t="shared" si="49"/>
        <v>0</v>
      </c>
      <c r="I161" s="131">
        <f t="shared" si="49"/>
        <v>0</v>
      </c>
      <c r="J161" s="131">
        <f t="shared" si="49"/>
        <v>0</v>
      </c>
      <c r="K161" s="131">
        <f t="shared" si="49"/>
        <v>0</v>
      </c>
      <c r="L161" s="131">
        <f t="shared" si="49"/>
        <v>0</v>
      </c>
    </row>
    <row r="162" spans="2:15" hidden="1" x14ac:dyDescent="0.25">
      <c r="B162" s="16"/>
      <c r="C162" s="16" t="s">
        <v>649</v>
      </c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2:15" hidden="1" x14ac:dyDescent="0.25">
      <c r="B163" s="16"/>
      <c r="C163" s="16" t="s">
        <v>650</v>
      </c>
      <c r="D163" s="131">
        <f>D161+D162</f>
        <v>0</v>
      </c>
      <c r="E163" s="131">
        <f t="shared" ref="E163:L163" si="50">E161+E162</f>
        <v>0</v>
      </c>
      <c r="F163" s="131">
        <f t="shared" si="50"/>
        <v>0</v>
      </c>
      <c r="G163" s="131">
        <f t="shared" si="50"/>
        <v>0</v>
      </c>
      <c r="H163" s="131">
        <f t="shared" si="50"/>
        <v>0</v>
      </c>
      <c r="I163" s="131">
        <f t="shared" si="50"/>
        <v>0</v>
      </c>
      <c r="J163" s="131">
        <f t="shared" si="50"/>
        <v>0</v>
      </c>
      <c r="K163" s="131">
        <f t="shared" si="50"/>
        <v>0</v>
      </c>
      <c r="L163" s="131">
        <f t="shared" si="50"/>
        <v>0</v>
      </c>
    </row>
    <row r="164" spans="2:15" hidden="1" x14ac:dyDescent="0.25"/>
    <row r="165" spans="2:15" hidden="1" x14ac:dyDescent="0.25">
      <c r="B165" s="22" t="s">
        <v>133</v>
      </c>
      <c r="H165" s="25"/>
    </row>
    <row r="166" spans="2:15" hidden="1" x14ac:dyDescent="0.25">
      <c r="B166" s="23" t="s">
        <v>636</v>
      </c>
      <c r="C166" s="13" t="s">
        <v>637</v>
      </c>
      <c r="D166" s="14"/>
      <c r="E166" s="14"/>
      <c r="F166" s="14"/>
      <c r="G166" s="14"/>
      <c r="H166" s="14"/>
      <c r="I166" s="14"/>
      <c r="J166" s="14"/>
      <c r="K166" s="14"/>
      <c r="L166" s="14"/>
    </row>
    <row r="167" spans="2:15" hidden="1" x14ac:dyDescent="0.25">
      <c r="O167" s="15" t="s">
        <v>101</v>
      </c>
    </row>
    <row r="168" spans="2:15" s="5" customFormat="1" ht="15" hidden="1" customHeight="1" x14ac:dyDescent="0.25">
      <c r="B168" s="927" t="s">
        <v>2</v>
      </c>
      <c r="C168" s="1100" t="s">
        <v>102</v>
      </c>
      <c r="D168" s="947" t="s">
        <v>104</v>
      </c>
      <c r="E168" s="948"/>
      <c r="F168" s="949"/>
      <c r="G168" s="947" t="s">
        <v>708</v>
      </c>
      <c r="H168" s="948"/>
      <c r="I168" s="948"/>
      <c r="J168" s="949"/>
      <c r="K168" s="937" t="s">
        <v>105</v>
      </c>
      <c r="L168" s="1075"/>
      <c r="M168" s="1075"/>
      <c r="N168" s="1075"/>
      <c r="O168" s="938"/>
    </row>
    <row r="169" spans="2:15" s="5" customFormat="1" ht="28" hidden="1" x14ac:dyDescent="0.25">
      <c r="B169" s="928"/>
      <c r="C169" s="1101"/>
      <c r="D169" s="7" t="s">
        <v>106</v>
      </c>
      <c r="E169" s="7" t="s">
        <v>214</v>
      </c>
      <c r="F169" s="7" t="s">
        <v>107</v>
      </c>
      <c r="G169" s="7" t="s">
        <v>106</v>
      </c>
      <c r="H169" s="7" t="s">
        <v>108</v>
      </c>
      <c r="I169" s="7" t="s">
        <v>109</v>
      </c>
      <c r="J169" s="7" t="s">
        <v>215</v>
      </c>
      <c r="K169" s="7" t="s">
        <v>472</v>
      </c>
      <c r="L169" s="7" t="s">
        <v>473</v>
      </c>
      <c r="M169" s="7" t="s">
        <v>474</v>
      </c>
      <c r="N169" s="7" t="s">
        <v>475</v>
      </c>
      <c r="O169" s="7" t="s">
        <v>476</v>
      </c>
    </row>
    <row r="170" spans="2:15" s="5" customFormat="1" hidden="1" x14ac:dyDescent="0.25">
      <c r="B170" s="939"/>
      <c r="C170" s="1102"/>
      <c r="D170" s="7" t="s">
        <v>110</v>
      </c>
      <c r="E170" s="7" t="s">
        <v>111</v>
      </c>
      <c r="F170" s="7" t="s">
        <v>112</v>
      </c>
      <c r="G170" s="7" t="s">
        <v>110</v>
      </c>
      <c r="H170" s="7" t="s">
        <v>113</v>
      </c>
      <c r="I170" s="7" t="s">
        <v>114</v>
      </c>
      <c r="J170" s="7" t="s">
        <v>114</v>
      </c>
      <c r="K170" s="7" t="s">
        <v>115</v>
      </c>
      <c r="L170" s="7" t="s">
        <v>115</v>
      </c>
      <c r="M170" s="7" t="s">
        <v>115</v>
      </c>
      <c r="N170" s="7" t="s">
        <v>115</v>
      </c>
      <c r="O170" s="7" t="s">
        <v>115</v>
      </c>
    </row>
    <row r="171" spans="2:15" hidden="1" x14ac:dyDescent="0.25">
      <c r="B171" s="52">
        <v>1</v>
      </c>
      <c r="C171" s="16" t="s">
        <v>638</v>
      </c>
      <c r="D171" s="1"/>
      <c r="E171" s="92"/>
      <c r="F171" s="131">
        <f>E171</f>
        <v>0</v>
      </c>
      <c r="G171" s="11"/>
      <c r="H171" s="92"/>
      <c r="I171" s="92"/>
      <c r="J171" s="133">
        <f>F178</f>
        <v>0</v>
      </c>
      <c r="K171" s="92">
        <f>J178</f>
        <v>0</v>
      </c>
      <c r="L171" s="92">
        <f>K178</f>
        <v>0</v>
      </c>
      <c r="M171" s="92">
        <f>L178</f>
        <v>0</v>
      </c>
      <c r="N171" s="92">
        <f>M178</f>
        <v>0</v>
      </c>
      <c r="O171" s="92">
        <f>N178</f>
        <v>0</v>
      </c>
    </row>
    <row r="172" spans="2:15" hidden="1" x14ac:dyDescent="0.25">
      <c r="B172" s="10">
        <f>B171+1</f>
        <v>2</v>
      </c>
      <c r="C172" s="16" t="s">
        <v>639</v>
      </c>
      <c r="D172" s="1"/>
      <c r="E172" s="92"/>
      <c r="F172" s="131">
        <f t="shared" ref="F172:F183" si="51">E172</f>
        <v>0</v>
      </c>
      <c r="G172" s="11"/>
      <c r="H172" s="92"/>
      <c r="I172" s="92"/>
      <c r="J172" s="133">
        <f t="shared" ref="J172:J183" si="52">H172+I172</f>
        <v>0</v>
      </c>
      <c r="K172" s="92"/>
      <c r="L172" s="92"/>
      <c r="M172" s="92"/>
      <c r="N172" s="92"/>
      <c r="O172" s="92"/>
    </row>
    <row r="173" spans="2:15" hidden="1" x14ac:dyDescent="0.25">
      <c r="B173" s="10">
        <f t="shared" ref="B173:B183" si="53">B172+1</f>
        <v>3</v>
      </c>
      <c r="C173" s="18" t="s">
        <v>640</v>
      </c>
      <c r="D173" s="1"/>
      <c r="E173" s="92">
        <f>E171-E172</f>
        <v>0</v>
      </c>
      <c r="F173" s="131">
        <f t="shared" si="51"/>
        <v>0</v>
      </c>
      <c r="G173" s="11"/>
      <c r="H173" s="92">
        <f>H171-H172</f>
        <v>0</v>
      </c>
      <c r="I173" s="92">
        <f>I171-I172</f>
        <v>0</v>
      </c>
      <c r="J173" s="133">
        <f t="shared" si="52"/>
        <v>0</v>
      </c>
      <c r="K173" s="92">
        <f>K171-K172</f>
        <v>0</v>
      </c>
      <c r="L173" s="92">
        <f>L171-L172</f>
        <v>0</v>
      </c>
      <c r="M173" s="92">
        <f>M171-M172</f>
        <v>0</v>
      </c>
      <c r="N173" s="92">
        <f>N171-N172</f>
        <v>0</v>
      </c>
      <c r="O173" s="92">
        <f>O171-O172</f>
        <v>0</v>
      </c>
    </row>
    <row r="174" spans="2:15" ht="28" hidden="1" x14ac:dyDescent="0.25">
      <c r="B174" s="10">
        <f t="shared" si="53"/>
        <v>4</v>
      </c>
      <c r="C174" s="79" t="s">
        <v>641</v>
      </c>
      <c r="D174" s="80"/>
      <c r="E174" s="136"/>
      <c r="F174" s="131">
        <f t="shared" si="51"/>
        <v>0</v>
      </c>
      <c r="G174" s="18"/>
      <c r="H174" s="136"/>
      <c r="I174" s="136"/>
      <c r="J174" s="133">
        <f t="shared" si="52"/>
        <v>0</v>
      </c>
      <c r="K174" s="136"/>
      <c r="L174" s="136"/>
      <c r="M174" s="136"/>
      <c r="N174" s="136"/>
      <c r="O174" s="136"/>
    </row>
    <row r="175" spans="2:15" s="22" customFormat="1" ht="28" hidden="1" x14ac:dyDescent="0.25">
      <c r="B175" s="10">
        <f t="shared" si="53"/>
        <v>5</v>
      </c>
      <c r="C175" s="27" t="s">
        <v>642</v>
      </c>
      <c r="D175" s="80"/>
      <c r="E175" s="92"/>
      <c r="F175" s="131">
        <f t="shared" si="51"/>
        <v>0</v>
      </c>
      <c r="G175" s="18"/>
      <c r="H175" s="92"/>
      <c r="I175" s="92"/>
      <c r="J175" s="133">
        <f t="shared" si="52"/>
        <v>0</v>
      </c>
      <c r="K175" s="92"/>
      <c r="L175" s="92"/>
      <c r="M175" s="92"/>
      <c r="N175" s="92"/>
      <c r="O175" s="92"/>
    </row>
    <row r="176" spans="2:15" ht="28" hidden="1" x14ac:dyDescent="0.25">
      <c r="B176" s="10">
        <f t="shared" si="53"/>
        <v>6</v>
      </c>
      <c r="C176" s="79" t="s">
        <v>643</v>
      </c>
      <c r="D176" s="80"/>
      <c r="E176" s="92"/>
      <c r="F176" s="131">
        <f t="shared" si="51"/>
        <v>0</v>
      </c>
      <c r="G176" s="18"/>
      <c r="H176" s="92"/>
      <c r="I176" s="92"/>
      <c r="J176" s="133">
        <f t="shared" si="52"/>
        <v>0</v>
      </c>
      <c r="K176" s="92"/>
      <c r="L176" s="92"/>
      <c r="M176" s="92"/>
      <c r="N176" s="92"/>
      <c r="O176" s="92"/>
    </row>
    <row r="177" spans="2:15" hidden="1" x14ac:dyDescent="0.25">
      <c r="B177" s="10">
        <f t="shared" si="53"/>
        <v>7</v>
      </c>
      <c r="C177" s="16" t="s">
        <v>644</v>
      </c>
      <c r="D177" s="80"/>
      <c r="E177" s="92">
        <f>E173-E174+E175-E176</f>
        <v>0</v>
      </c>
      <c r="F177" s="131">
        <f t="shared" si="51"/>
        <v>0</v>
      </c>
      <c r="G177" s="18"/>
      <c r="H177" s="92">
        <f>H173-H174+H175-H176</f>
        <v>0</v>
      </c>
      <c r="I177" s="92">
        <f>I173-I174+I175-I176</f>
        <v>0</v>
      </c>
      <c r="J177" s="133">
        <f t="shared" si="52"/>
        <v>0</v>
      </c>
      <c r="K177" s="92">
        <f>K173-K174+K175-K176</f>
        <v>0</v>
      </c>
      <c r="L177" s="92">
        <f>L173-L174+L175-L176</f>
        <v>0</v>
      </c>
      <c r="M177" s="92">
        <f>M173-M174+M175-M176</f>
        <v>0</v>
      </c>
      <c r="N177" s="92">
        <f>N173-N174+N175-N176</f>
        <v>0</v>
      </c>
      <c r="O177" s="92">
        <f>O173-O174+O175-O176</f>
        <v>0</v>
      </c>
    </row>
    <row r="178" spans="2:15" hidden="1" x14ac:dyDescent="0.25">
      <c r="B178" s="10">
        <f t="shared" si="53"/>
        <v>8</v>
      </c>
      <c r="C178" s="16" t="s">
        <v>645</v>
      </c>
      <c r="D178" s="80"/>
      <c r="E178" s="92">
        <f>E171-E174+E175-E176</f>
        <v>0</v>
      </c>
      <c r="F178" s="131">
        <f t="shared" si="51"/>
        <v>0</v>
      </c>
      <c r="G178" s="18"/>
      <c r="H178" s="92">
        <f>H171-H174+H175-H176</f>
        <v>0</v>
      </c>
      <c r="I178" s="92">
        <f>I171-I174+I175-I176</f>
        <v>0</v>
      </c>
      <c r="J178" s="133">
        <f t="shared" si="52"/>
        <v>0</v>
      </c>
      <c r="K178" s="92">
        <f>K171-K174+K175-K176</f>
        <v>0</v>
      </c>
      <c r="L178" s="92">
        <f>L171-L174+L175-L176</f>
        <v>0</v>
      </c>
      <c r="M178" s="92">
        <f>M171-M174+M175-M176</f>
        <v>0</v>
      </c>
      <c r="N178" s="92">
        <f>N171-N174+N175-N176</f>
        <v>0</v>
      </c>
      <c r="O178" s="92">
        <f>O171-O174+O175-O176</f>
        <v>0</v>
      </c>
    </row>
    <row r="179" spans="2:15" hidden="1" x14ac:dyDescent="0.25">
      <c r="B179" s="10">
        <f t="shared" si="53"/>
        <v>9</v>
      </c>
      <c r="C179" s="16" t="s">
        <v>646</v>
      </c>
      <c r="D179" s="80"/>
      <c r="E179" s="92">
        <f>AVERAGE(E173,E177)</f>
        <v>0</v>
      </c>
      <c r="F179" s="131">
        <f t="shared" si="51"/>
        <v>0</v>
      </c>
      <c r="G179" s="18"/>
      <c r="H179" s="92">
        <f>AVERAGE(H173,H177)</f>
        <v>0</v>
      </c>
      <c r="I179" s="92">
        <f>AVERAGE(I173,I177)</f>
        <v>0</v>
      </c>
      <c r="J179" s="133">
        <f t="shared" si="52"/>
        <v>0</v>
      </c>
      <c r="K179" s="92">
        <f>AVERAGE(K173,K177)</f>
        <v>0</v>
      </c>
      <c r="L179" s="92">
        <f>AVERAGE(L173,L177)</f>
        <v>0</v>
      </c>
      <c r="M179" s="92">
        <f>AVERAGE(M173,M177)</f>
        <v>0</v>
      </c>
      <c r="N179" s="92">
        <f>AVERAGE(N173,N177)</f>
        <v>0</v>
      </c>
      <c r="O179" s="92">
        <f>AVERAGE(O173,O177)</f>
        <v>0</v>
      </c>
    </row>
    <row r="180" spans="2:15" ht="28" hidden="1" x14ac:dyDescent="0.25">
      <c r="B180" s="10">
        <f t="shared" si="53"/>
        <v>10</v>
      </c>
      <c r="C180" s="79" t="s">
        <v>647</v>
      </c>
      <c r="D180" s="80"/>
      <c r="E180" s="92"/>
      <c r="F180" s="131">
        <f t="shared" si="51"/>
        <v>0</v>
      </c>
      <c r="G180" s="18"/>
      <c r="H180" s="92"/>
      <c r="I180" s="92"/>
      <c r="J180" s="133">
        <f t="shared" si="52"/>
        <v>0</v>
      </c>
      <c r="K180" s="92"/>
      <c r="L180" s="92"/>
      <c r="M180" s="92"/>
      <c r="N180" s="92"/>
      <c r="O180" s="92"/>
    </row>
    <row r="181" spans="2:15" hidden="1" x14ac:dyDescent="0.25">
      <c r="B181" s="10">
        <f t="shared" si="53"/>
        <v>11</v>
      </c>
      <c r="C181" s="16" t="s">
        <v>648</v>
      </c>
      <c r="D181" s="80"/>
      <c r="E181" s="92">
        <f>E179*E180</f>
        <v>0</v>
      </c>
      <c r="F181" s="131">
        <f t="shared" si="51"/>
        <v>0</v>
      </c>
      <c r="G181" s="18"/>
      <c r="H181" s="92">
        <f>H179*H180</f>
        <v>0</v>
      </c>
      <c r="I181" s="92">
        <f>I179*I180</f>
        <v>0</v>
      </c>
      <c r="J181" s="133">
        <f t="shared" si="52"/>
        <v>0</v>
      </c>
      <c r="K181" s="92">
        <f>K179*K180</f>
        <v>0</v>
      </c>
      <c r="L181" s="92">
        <f>L179*L180</f>
        <v>0</v>
      </c>
      <c r="M181" s="92">
        <f>M179*M180</f>
        <v>0</v>
      </c>
      <c r="N181" s="92">
        <f>N179*N180</f>
        <v>0</v>
      </c>
      <c r="O181" s="92">
        <f>O179*O180</f>
        <v>0</v>
      </c>
    </row>
    <row r="182" spans="2:15" hidden="1" x14ac:dyDescent="0.25">
      <c r="B182" s="10">
        <f t="shared" si="53"/>
        <v>12</v>
      </c>
      <c r="C182" s="16" t="s">
        <v>649</v>
      </c>
      <c r="D182" s="80"/>
      <c r="E182" s="92"/>
      <c r="F182" s="131">
        <f t="shared" si="51"/>
        <v>0</v>
      </c>
      <c r="G182" s="18"/>
      <c r="H182" s="92"/>
      <c r="I182" s="92"/>
      <c r="J182" s="133">
        <f t="shared" si="52"/>
        <v>0</v>
      </c>
      <c r="K182" s="92"/>
      <c r="L182" s="92"/>
      <c r="M182" s="92"/>
      <c r="N182" s="92"/>
      <c r="O182" s="92"/>
    </row>
    <row r="183" spans="2:15" hidden="1" x14ac:dyDescent="0.25">
      <c r="B183" s="10">
        <f t="shared" si="53"/>
        <v>13</v>
      </c>
      <c r="C183" s="16" t="s">
        <v>650</v>
      </c>
      <c r="D183" s="80"/>
      <c r="E183" s="92">
        <f>E181+E182</f>
        <v>0</v>
      </c>
      <c r="F183" s="131">
        <f t="shared" si="51"/>
        <v>0</v>
      </c>
      <c r="G183" s="18"/>
      <c r="H183" s="92">
        <f>H181+H182</f>
        <v>0</v>
      </c>
      <c r="I183" s="92">
        <f>I181+I182</f>
        <v>0</v>
      </c>
      <c r="J183" s="133">
        <f t="shared" si="52"/>
        <v>0</v>
      </c>
      <c r="K183" s="92">
        <f>K181+K182</f>
        <v>0</v>
      </c>
      <c r="L183" s="92">
        <f>L181+L182</f>
        <v>0</v>
      </c>
      <c r="M183" s="92">
        <f>M181+M182</f>
        <v>0</v>
      </c>
      <c r="N183" s="92">
        <f>N181+N182</f>
        <v>0</v>
      </c>
      <c r="O183" s="92">
        <f>O181+O182</f>
        <v>0</v>
      </c>
    </row>
    <row r="184" spans="2:15" hidden="1" x14ac:dyDescent="0.25"/>
    <row r="185" spans="2:15" hidden="1" x14ac:dyDescent="0.25">
      <c r="B185" s="23" t="s">
        <v>651</v>
      </c>
      <c r="C185" s="13" t="s">
        <v>652</v>
      </c>
    </row>
    <row r="186" spans="2:15" hidden="1" x14ac:dyDescent="0.25">
      <c r="L186" s="15" t="s">
        <v>101</v>
      </c>
    </row>
    <row r="187" spans="2:15" ht="15" hidden="1" customHeight="1" x14ac:dyDescent="0.25">
      <c r="B187" s="927" t="s">
        <v>2</v>
      </c>
      <c r="C187" s="1100" t="s">
        <v>102</v>
      </c>
      <c r="D187" s="78" t="s">
        <v>104</v>
      </c>
      <c r="E187" s="947" t="s">
        <v>708</v>
      </c>
      <c r="F187" s="948"/>
      <c r="G187" s="949"/>
      <c r="H187" s="937" t="s">
        <v>105</v>
      </c>
      <c r="I187" s="1075"/>
      <c r="J187" s="1075"/>
      <c r="K187" s="1075"/>
      <c r="L187" s="938"/>
    </row>
    <row r="188" spans="2:15" hidden="1" x14ac:dyDescent="0.25">
      <c r="B188" s="928"/>
      <c r="C188" s="1101"/>
      <c r="D188" s="7" t="s">
        <v>214</v>
      </c>
      <c r="E188" s="7" t="s">
        <v>108</v>
      </c>
      <c r="F188" s="7" t="s">
        <v>109</v>
      </c>
      <c r="G188" s="7" t="s">
        <v>215</v>
      </c>
      <c r="H188" s="7" t="s">
        <v>472</v>
      </c>
      <c r="I188" s="7" t="s">
        <v>473</v>
      </c>
      <c r="J188" s="7" t="s">
        <v>474</v>
      </c>
      <c r="K188" s="7" t="s">
        <v>475</v>
      </c>
      <c r="L188" s="7" t="s">
        <v>476</v>
      </c>
    </row>
    <row r="189" spans="2:15" hidden="1" x14ac:dyDescent="0.25">
      <c r="B189" s="939"/>
      <c r="C189" s="1102"/>
      <c r="D189" s="7" t="s">
        <v>111</v>
      </c>
      <c r="E189" s="7" t="s">
        <v>113</v>
      </c>
      <c r="F189" s="7" t="s">
        <v>114</v>
      </c>
      <c r="G189" s="7" t="s">
        <v>114</v>
      </c>
      <c r="H189" s="7" t="s">
        <v>115</v>
      </c>
      <c r="I189" s="7" t="s">
        <v>115</v>
      </c>
      <c r="J189" s="7" t="s">
        <v>115</v>
      </c>
      <c r="K189" s="7" t="s">
        <v>115</v>
      </c>
      <c r="L189" s="7" t="s">
        <v>115</v>
      </c>
    </row>
    <row r="190" spans="2:15" hidden="1" x14ac:dyDescent="0.25">
      <c r="B190" s="10">
        <v>1</v>
      </c>
      <c r="C190" s="28" t="s">
        <v>612</v>
      </c>
      <c r="D190" s="16"/>
      <c r="E190" s="16"/>
      <c r="F190" s="16"/>
      <c r="G190" s="16"/>
      <c r="H190" s="16"/>
      <c r="I190" s="16"/>
      <c r="J190" s="16"/>
      <c r="K190" s="16"/>
      <c r="L190" s="16"/>
    </row>
    <row r="191" spans="2:15" hidden="1" x14ac:dyDescent="0.25">
      <c r="B191" s="16"/>
      <c r="C191" s="16" t="s">
        <v>653</v>
      </c>
      <c r="D191" s="16"/>
      <c r="E191" s="16"/>
      <c r="F191" s="16"/>
      <c r="G191" s="16"/>
      <c r="H191" s="16"/>
      <c r="I191" s="16"/>
      <c r="J191" s="16"/>
      <c r="K191" s="16"/>
      <c r="L191" s="16"/>
    </row>
    <row r="192" spans="2:15" hidden="1" x14ac:dyDescent="0.25">
      <c r="B192" s="16"/>
      <c r="C192" s="16" t="s">
        <v>654</v>
      </c>
      <c r="D192" s="16"/>
      <c r="E192" s="16"/>
      <c r="F192" s="16"/>
      <c r="G192" s="16"/>
      <c r="H192" s="16"/>
      <c r="I192" s="16"/>
      <c r="J192" s="16"/>
      <c r="K192" s="16"/>
      <c r="L192" s="16"/>
    </row>
    <row r="193" spans="2:12" hidden="1" x14ac:dyDescent="0.25">
      <c r="B193" s="16"/>
      <c r="C193" s="16" t="s">
        <v>655</v>
      </c>
      <c r="D193" s="16"/>
      <c r="E193" s="16"/>
      <c r="F193" s="16"/>
      <c r="G193" s="16"/>
      <c r="H193" s="16"/>
      <c r="I193" s="16"/>
      <c r="J193" s="16"/>
      <c r="K193" s="16"/>
      <c r="L193" s="16"/>
    </row>
    <row r="194" spans="2:12" hidden="1" x14ac:dyDescent="0.25">
      <c r="B194" s="16"/>
      <c r="C194" s="16" t="s">
        <v>656</v>
      </c>
      <c r="D194" s="131">
        <f>D191+D192-D193</f>
        <v>0</v>
      </c>
      <c r="E194" s="131">
        <f t="shared" ref="E194:L194" si="54">E191+E192-E193</f>
        <v>0</v>
      </c>
      <c r="F194" s="131">
        <f t="shared" si="54"/>
        <v>0</v>
      </c>
      <c r="G194" s="131">
        <f t="shared" si="54"/>
        <v>0</v>
      </c>
      <c r="H194" s="131">
        <f t="shared" si="54"/>
        <v>0</v>
      </c>
      <c r="I194" s="131">
        <f t="shared" si="54"/>
        <v>0</v>
      </c>
      <c r="J194" s="131">
        <f t="shared" si="54"/>
        <v>0</v>
      </c>
      <c r="K194" s="131">
        <f t="shared" si="54"/>
        <v>0</v>
      </c>
      <c r="L194" s="131">
        <f t="shared" si="54"/>
        <v>0</v>
      </c>
    </row>
    <row r="195" spans="2:12" hidden="1" x14ac:dyDescent="0.25">
      <c r="B195" s="16"/>
      <c r="C195" s="16" t="s">
        <v>657</v>
      </c>
      <c r="D195" s="131">
        <f t="shared" ref="D195:L195" si="55">AVERAGE(D194,D191)</f>
        <v>0</v>
      </c>
      <c r="E195" s="131">
        <f t="shared" si="55"/>
        <v>0</v>
      </c>
      <c r="F195" s="131">
        <f t="shared" si="55"/>
        <v>0</v>
      </c>
      <c r="G195" s="131">
        <f t="shared" si="55"/>
        <v>0</v>
      </c>
      <c r="H195" s="131">
        <f t="shared" si="55"/>
        <v>0</v>
      </c>
      <c r="I195" s="131">
        <f t="shared" si="55"/>
        <v>0</v>
      </c>
      <c r="J195" s="131">
        <f t="shared" si="55"/>
        <v>0</v>
      </c>
      <c r="K195" s="131">
        <f t="shared" si="55"/>
        <v>0</v>
      </c>
      <c r="L195" s="131">
        <f t="shared" si="55"/>
        <v>0</v>
      </c>
    </row>
    <row r="196" spans="2:12" hidden="1" x14ac:dyDescent="0.25">
      <c r="B196" s="16"/>
      <c r="C196" s="16" t="s">
        <v>658</v>
      </c>
      <c r="D196" s="16"/>
      <c r="E196" s="16"/>
      <c r="F196" s="16"/>
      <c r="G196" s="16"/>
      <c r="H196" s="16"/>
      <c r="I196" s="16"/>
      <c r="J196" s="16"/>
      <c r="K196" s="16"/>
      <c r="L196" s="16"/>
    </row>
    <row r="197" spans="2:12" hidden="1" x14ac:dyDescent="0.25">
      <c r="B197" s="16"/>
      <c r="C197" s="16" t="s">
        <v>648</v>
      </c>
      <c r="D197" s="131">
        <f>D195*D196</f>
        <v>0</v>
      </c>
      <c r="E197" s="131">
        <f t="shared" ref="E197:L197" si="56">E195*E196</f>
        <v>0</v>
      </c>
      <c r="F197" s="131">
        <f t="shared" si="56"/>
        <v>0</v>
      </c>
      <c r="G197" s="131">
        <f t="shared" si="56"/>
        <v>0</v>
      </c>
      <c r="H197" s="131">
        <f t="shared" si="56"/>
        <v>0</v>
      </c>
      <c r="I197" s="131">
        <f t="shared" si="56"/>
        <v>0</v>
      </c>
      <c r="J197" s="131">
        <f t="shared" si="56"/>
        <v>0</v>
      </c>
      <c r="K197" s="131">
        <f t="shared" si="56"/>
        <v>0</v>
      </c>
      <c r="L197" s="131">
        <f t="shared" si="56"/>
        <v>0</v>
      </c>
    </row>
    <row r="198" spans="2:12" hidden="1" x14ac:dyDescent="0.25">
      <c r="B198" s="16"/>
      <c r="C198" s="16" t="s">
        <v>649</v>
      </c>
      <c r="D198" s="16"/>
      <c r="E198" s="16"/>
      <c r="F198" s="16"/>
      <c r="G198" s="16"/>
      <c r="H198" s="16"/>
      <c r="I198" s="16"/>
      <c r="J198" s="16"/>
      <c r="K198" s="16"/>
      <c r="L198" s="16"/>
    </row>
    <row r="199" spans="2:12" hidden="1" x14ac:dyDescent="0.25">
      <c r="B199" s="16"/>
      <c r="C199" s="16" t="s">
        <v>650</v>
      </c>
      <c r="D199" s="131">
        <f>D197+D198</f>
        <v>0</v>
      </c>
      <c r="E199" s="131">
        <f t="shared" ref="E199:L199" si="57">E197+E198</f>
        <v>0</v>
      </c>
      <c r="F199" s="131">
        <f t="shared" si="57"/>
        <v>0</v>
      </c>
      <c r="G199" s="131">
        <f t="shared" si="57"/>
        <v>0</v>
      </c>
      <c r="H199" s="131">
        <f t="shared" si="57"/>
        <v>0</v>
      </c>
      <c r="I199" s="131">
        <f t="shared" si="57"/>
        <v>0</v>
      </c>
      <c r="J199" s="131">
        <f t="shared" si="57"/>
        <v>0</v>
      </c>
      <c r="K199" s="131">
        <f t="shared" si="57"/>
        <v>0</v>
      </c>
      <c r="L199" s="131">
        <f t="shared" si="57"/>
        <v>0</v>
      </c>
    </row>
    <row r="200" spans="2:12" hidden="1" x14ac:dyDescent="0.25">
      <c r="B200" s="10">
        <v>2</v>
      </c>
      <c r="C200" s="28" t="s">
        <v>613</v>
      </c>
      <c r="D200" s="16"/>
      <c r="E200" s="16"/>
      <c r="F200" s="16"/>
      <c r="G200" s="16"/>
      <c r="H200" s="16"/>
      <c r="I200" s="16"/>
      <c r="J200" s="16"/>
      <c r="K200" s="16"/>
      <c r="L200" s="16"/>
    </row>
    <row r="201" spans="2:12" hidden="1" x14ac:dyDescent="0.25">
      <c r="B201" s="16"/>
      <c r="C201" s="16" t="s">
        <v>653</v>
      </c>
      <c r="D201" s="16"/>
      <c r="E201" s="16"/>
      <c r="F201" s="16"/>
      <c r="G201" s="16"/>
      <c r="H201" s="16"/>
      <c r="I201" s="16"/>
      <c r="J201" s="16"/>
      <c r="K201" s="16"/>
      <c r="L201" s="16"/>
    </row>
    <row r="202" spans="2:12" hidden="1" x14ac:dyDescent="0.25">
      <c r="B202" s="16"/>
      <c r="C202" s="16" t="s">
        <v>654</v>
      </c>
      <c r="D202" s="16"/>
      <c r="E202" s="16"/>
      <c r="F202" s="16"/>
      <c r="G202" s="16"/>
      <c r="H202" s="16"/>
      <c r="I202" s="16"/>
      <c r="J202" s="16"/>
      <c r="K202" s="16"/>
      <c r="L202" s="16"/>
    </row>
    <row r="203" spans="2:12" hidden="1" x14ac:dyDescent="0.25">
      <c r="B203" s="16"/>
      <c r="C203" s="16" t="s">
        <v>655</v>
      </c>
      <c r="D203" s="16"/>
      <c r="E203" s="16"/>
      <c r="F203" s="16"/>
      <c r="G203" s="16"/>
      <c r="H203" s="16"/>
      <c r="I203" s="16"/>
      <c r="J203" s="16"/>
      <c r="K203" s="16"/>
      <c r="L203" s="16"/>
    </row>
    <row r="204" spans="2:12" hidden="1" x14ac:dyDescent="0.25">
      <c r="B204" s="16"/>
      <c r="C204" s="16" t="s">
        <v>656</v>
      </c>
      <c r="D204" s="131">
        <f>D201+D202-D203</f>
        <v>0</v>
      </c>
      <c r="E204" s="131">
        <f t="shared" ref="E204:L204" si="58">E201+E202-E203</f>
        <v>0</v>
      </c>
      <c r="F204" s="131">
        <f t="shared" si="58"/>
        <v>0</v>
      </c>
      <c r="G204" s="131">
        <f t="shared" si="58"/>
        <v>0</v>
      </c>
      <c r="H204" s="131">
        <f t="shared" si="58"/>
        <v>0</v>
      </c>
      <c r="I204" s="131">
        <f t="shared" si="58"/>
        <v>0</v>
      </c>
      <c r="J204" s="131">
        <f t="shared" si="58"/>
        <v>0</v>
      </c>
      <c r="K204" s="131">
        <f t="shared" si="58"/>
        <v>0</v>
      </c>
      <c r="L204" s="131">
        <f t="shared" si="58"/>
        <v>0</v>
      </c>
    </row>
    <row r="205" spans="2:12" hidden="1" x14ac:dyDescent="0.25">
      <c r="B205" s="16"/>
      <c r="C205" s="16" t="s">
        <v>657</v>
      </c>
      <c r="D205" s="131">
        <f t="shared" ref="D205:L205" si="59">AVERAGE(D204,D201)</f>
        <v>0</v>
      </c>
      <c r="E205" s="131">
        <f t="shared" si="59"/>
        <v>0</v>
      </c>
      <c r="F205" s="131">
        <f t="shared" si="59"/>
        <v>0</v>
      </c>
      <c r="G205" s="131">
        <f t="shared" si="59"/>
        <v>0</v>
      </c>
      <c r="H205" s="131">
        <f t="shared" si="59"/>
        <v>0</v>
      </c>
      <c r="I205" s="131">
        <f t="shared" si="59"/>
        <v>0</v>
      </c>
      <c r="J205" s="131">
        <f t="shared" si="59"/>
        <v>0</v>
      </c>
      <c r="K205" s="131">
        <f t="shared" si="59"/>
        <v>0</v>
      </c>
      <c r="L205" s="131">
        <f t="shared" si="59"/>
        <v>0</v>
      </c>
    </row>
    <row r="206" spans="2:12" hidden="1" x14ac:dyDescent="0.25">
      <c r="B206" s="16"/>
      <c r="C206" s="16" t="s">
        <v>658</v>
      </c>
      <c r="D206" s="16"/>
      <c r="E206" s="16"/>
      <c r="F206" s="16"/>
      <c r="G206" s="16"/>
      <c r="H206" s="16"/>
      <c r="I206" s="16"/>
      <c r="J206" s="16"/>
      <c r="K206" s="16"/>
      <c r="L206" s="16"/>
    </row>
    <row r="207" spans="2:12" hidden="1" x14ac:dyDescent="0.25">
      <c r="B207" s="16"/>
      <c r="C207" s="16" t="s">
        <v>648</v>
      </c>
      <c r="D207" s="131">
        <f>D205*D206</f>
        <v>0</v>
      </c>
      <c r="E207" s="131">
        <f t="shared" ref="E207:L207" si="60">E205*E206</f>
        <v>0</v>
      </c>
      <c r="F207" s="131">
        <f t="shared" si="60"/>
        <v>0</v>
      </c>
      <c r="G207" s="131">
        <f t="shared" si="60"/>
        <v>0</v>
      </c>
      <c r="H207" s="131">
        <f t="shared" si="60"/>
        <v>0</v>
      </c>
      <c r="I207" s="131">
        <f t="shared" si="60"/>
        <v>0</v>
      </c>
      <c r="J207" s="131">
        <f t="shared" si="60"/>
        <v>0</v>
      </c>
      <c r="K207" s="131">
        <f t="shared" si="60"/>
        <v>0</v>
      </c>
      <c r="L207" s="131">
        <f t="shared" si="60"/>
        <v>0</v>
      </c>
    </row>
    <row r="208" spans="2:12" hidden="1" x14ac:dyDescent="0.25">
      <c r="B208" s="16"/>
      <c r="C208" s="16" t="s">
        <v>649</v>
      </c>
      <c r="D208" s="16"/>
      <c r="E208" s="16"/>
      <c r="F208" s="16"/>
      <c r="G208" s="16"/>
      <c r="H208" s="16"/>
      <c r="I208" s="16"/>
      <c r="J208" s="16"/>
      <c r="K208" s="16"/>
      <c r="L208" s="16"/>
    </row>
    <row r="209" spans="2:15" hidden="1" x14ac:dyDescent="0.25">
      <c r="B209" s="16"/>
      <c r="C209" s="16" t="s">
        <v>650</v>
      </c>
      <c r="D209" s="131">
        <f>D207+D208</f>
        <v>0</v>
      </c>
      <c r="E209" s="131">
        <f t="shared" ref="E209:L209" si="61">E207+E208</f>
        <v>0</v>
      </c>
      <c r="F209" s="131">
        <f t="shared" si="61"/>
        <v>0</v>
      </c>
      <c r="G209" s="131">
        <f t="shared" si="61"/>
        <v>0</v>
      </c>
      <c r="H209" s="131">
        <f t="shared" si="61"/>
        <v>0</v>
      </c>
      <c r="I209" s="131">
        <f t="shared" si="61"/>
        <v>0</v>
      </c>
      <c r="J209" s="131">
        <f t="shared" si="61"/>
        <v>0</v>
      </c>
      <c r="K209" s="131">
        <f t="shared" si="61"/>
        <v>0</v>
      </c>
      <c r="L209" s="131">
        <f t="shared" si="61"/>
        <v>0</v>
      </c>
    </row>
    <row r="210" spans="2:15" hidden="1" x14ac:dyDescent="0.25">
      <c r="B210" s="16"/>
      <c r="C210" s="16" t="s">
        <v>659</v>
      </c>
      <c r="D210" s="16"/>
      <c r="E210" s="16"/>
      <c r="F210" s="16"/>
      <c r="G210" s="16"/>
      <c r="H210" s="16"/>
      <c r="I210" s="16"/>
      <c r="J210" s="16"/>
      <c r="K210" s="16"/>
      <c r="L210" s="16"/>
    </row>
    <row r="211" spans="2:15" hidden="1" x14ac:dyDescent="0.25">
      <c r="B211" s="10"/>
      <c r="C211" s="28" t="s">
        <v>90</v>
      </c>
      <c r="D211" s="16"/>
      <c r="E211" s="16"/>
      <c r="F211" s="16"/>
      <c r="G211" s="16"/>
      <c r="H211" s="16"/>
      <c r="I211" s="16"/>
      <c r="J211" s="16"/>
      <c r="K211" s="16"/>
      <c r="L211" s="16"/>
    </row>
    <row r="212" spans="2:15" hidden="1" x14ac:dyDescent="0.25">
      <c r="B212" s="16"/>
      <c r="C212" s="16" t="s">
        <v>653</v>
      </c>
      <c r="D212" s="16"/>
      <c r="E212" s="16"/>
      <c r="F212" s="16"/>
      <c r="G212" s="16"/>
      <c r="H212" s="16"/>
      <c r="I212" s="16"/>
      <c r="J212" s="16"/>
      <c r="K212" s="16"/>
      <c r="L212" s="16"/>
    </row>
    <row r="213" spans="2:15" hidden="1" x14ac:dyDescent="0.25">
      <c r="B213" s="16"/>
      <c r="C213" s="16" t="s">
        <v>654</v>
      </c>
      <c r="D213" s="16"/>
      <c r="E213" s="16"/>
      <c r="F213" s="16"/>
      <c r="G213" s="16"/>
      <c r="H213" s="16"/>
      <c r="I213" s="16"/>
      <c r="J213" s="16"/>
      <c r="K213" s="16"/>
      <c r="L213" s="16"/>
    </row>
    <row r="214" spans="2:15" hidden="1" x14ac:dyDescent="0.25">
      <c r="B214" s="16"/>
      <c r="C214" s="16" t="s">
        <v>655</v>
      </c>
      <c r="D214" s="16"/>
      <c r="E214" s="16"/>
      <c r="F214" s="16"/>
      <c r="G214" s="16"/>
      <c r="H214" s="16"/>
      <c r="I214" s="16"/>
      <c r="J214" s="16"/>
      <c r="K214" s="16"/>
      <c r="L214" s="16"/>
    </row>
    <row r="215" spans="2:15" hidden="1" x14ac:dyDescent="0.25">
      <c r="B215" s="16"/>
      <c r="C215" s="16" t="s">
        <v>656</v>
      </c>
      <c r="D215" s="131">
        <f>D212+D213-D214</f>
        <v>0</v>
      </c>
      <c r="E215" s="131">
        <f t="shared" ref="E215:L215" si="62">E212+E213-E214</f>
        <v>0</v>
      </c>
      <c r="F215" s="131">
        <f t="shared" si="62"/>
        <v>0</v>
      </c>
      <c r="G215" s="131">
        <f t="shared" si="62"/>
        <v>0</v>
      </c>
      <c r="H215" s="131">
        <f t="shared" si="62"/>
        <v>0</v>
      </c>
      <c r="I215" s="131">
        <f t="shared" si="62"/>
        <v>0</v>
      </c>
      <c r="J215" s="131">
        <f t="shared" si="62"/>
        <v>0</v>
      </c>
      <c r="K215" s="131">
        <f t="shared" si="62"/>
        <v>0</v>
      </c>
      <c r="L215" s="131">
        <f t="shared" si="62"/>
        <v>0</v>
      </c>
    </row>
    <row r="216" spans="2:15" hidden="1" x14ac:dyDescent="0.25">
      <c r="B216" s="16"/>
      <c r="C216" s="16" t="s">
        <v>657</v>
      </c>
      <c r="D216" s="131">
        <f t="shared" ref="D216:L216" si="63">AVERAGE(D215,D212)</f>
        <v>0</v>
      </c>
      <c r="E216" s="131">
        <f t="shared" si="63"/>
        <v>0</v>
      </c>
      <c r="F216" s="131">
        <f t="shared" si="63"/>
        <v>0</v>
      </c>
      <c r="G216" s="131">
        <f t="shared" si="63"/>
        <v>0</v>
      </c>
      <c r="H216" s="131">
        <f t="shared" si="63"/>
        <v>0</v>
      </c>
      <c r="I216" s="131">
        <f t="shared" si="63"/>
        <v>0</v>
      </c>
      <c r="J216" s="131">
        <f t="shared" si="63"/>
        <v>0</v>
      </c>
      <c r="K216" s="131">
        <f t="shared" si="63"/>
        <v>0</v>
      </c>
      <c r="L216" s="131">
        <f t="shared" si="63"/>
        <v>0</v>
      </c>
    </row>
    <row r="217" spans="2:15" hidden="1" x14ac:dyDescent="0.25">
      <c r="B217" s="16"/>
      <c r="C217" s="16" t="s">
        <v>658</v>
      </c>
      <c r="D217" s="16"/>
      <c r="E217" s="16"/>
      <c r="F217" s="16"/>
      <c r="G217" s="16"/>
      <c r="H217" s="16"/>
      <c r="I217" s="16"/>
      <c r="J217" s="16"/>
      <c r="K217" s="16"/>
      <c r="L217" s="16"/>
    </row>
    <row r="218" spans="2:15" hidden="1" x14ac:dyDescent="0.25">
      <c r="B218" s="16"/>
      <c r="C218" s="16" t="s">
        <v>648</v>
      </c>
      <c r="D218" s="131">
        <f>D216*D217</f>
        <v>0</v>
      </c>
      <c r="E218" s="131">
        <f t="shared" ref="E218:L218" si="64">E216*E217</f>
        <v>0</v>
      </c>
      <c r="F218" s="131">
        <f t="shared" si="64"/>
        <v>0</v>
      </c>
      <c r="G218" s="131">
        <f t="shared" si="64"/>
        <v>0</v>
      </c>
      <c r="H218" s="131">
        <f t="shared" si="64"/>
        <v>0</v>
      </c>
      <c r="I218" s="131">
        <f t="shared" si="64"/>
        <v>0</v>
      </c>
      <c r="J218" s="131">
        <f t="shared" si="64"/>
        <v>0</v>
      </c>
      <c r="K218" s="131">
        <f t="shared" si="64"/>
        <v>0</v>
      </c>
      <c r="L218" s="131">
        <f t="shared" si="64"/>
        <v>0</v>
      </c>
    </row>
    <row r="219" spans="2:15" hidden="1" x14ac:dyDescent="0.25">
      <c r="B219" s="16"/>
      <c r="C219" s="16" t="s">
        <v>649</v>
      </c>
      <c r="D219" s="16"/>
      <c r="E219" s="16"/>
      <c r="F219" s="16"/>
      <c r="G219" s="16"/>
      <c r="H219" s="16"/>
      <c r="I219" s="16"/>
      <c r="J219" s="16"/>
      <c r="K219" s="16"/>
      <c r="L219" s="16"/>
    </row>
    <row r="220" spans="2:15" hidden="1" x14ac:dyDescent="0.25">
      <c r="B220" s="16"/>
      <c r="C220" s="16" t="s">
        <v>650</v>
      </c>
      <c r="D220" s="131">
        <f>D218+D219</f>
        <v>0</v>
      </c>
      <c r="E220" s="131">
        <f t="shared" ref="E220:L220" si="65">E218+E219</f>
        <v>0</v>
      </c>
      <c r="F220" s="131">
        <f t="shared" si="65"/>
        <v>0</v>
      </c>
      <c r="G220" s="131">
        <f t="shared" si="65"/>
        <v>0</v>
      </c>
      <c r="H220" s="131">
        <f t="shared" si="65"/>
        <v>0</v>
      </c>
      <c r="I220" s="131">
        <f t="shared" si="65"/>
        <v>0</v>
      </c>
      <c r="J220" s="131">
        <f t="shared" si="65"/>
        <v>0</v>
      </c>
      <c r="K220" s="131">
        <f t="shared" si="65"/>
        <v>0</v>
      </c>
      <c r="L220" s="131">
        <f t="shared" si="65"/>
        <v>0</v>
      </c>
    </row>
    <row r="221" spans="2:15" hidden="1" x14ac:dyDescent="0.25"/>
    <row r="222" spans="2:15" hidden="1" x14ac:dyDescent="0.25">
      <c r="B222" s="22" t="s">
        <v>712</v>
      </c>
      <c r="H222" s="25"/>
    </row>
    <row r="223" spans="2:15" hidden="1" x14ac:dyDescent="0.25">
      <c r="B223" s="23" t="s">
        <v>636</v>
      </c>
      <c r="C223" s="13" t="s">
        <v>637</v>
      </c>
      <c r="D223" s="14"/>
      <c r="E223" s="14"/>
      <c r="F223" s="14"/>
      <c r="G223" s="14"/>
      <c r="H223" s="14"/>
      <c r="I223" s="14"/>
      <c r="J223" s="14"/>
      <c r="K223" s="14"/>
      <c r="L223" s="14"/>
    </row>
    <row r="224" spans="2:15" hidden="1" x14ac:dyDescent="0.25">
      <c r="O224" s="15" t="s">
        <v>101</v>
      </c>
    </row>
    <row r="225" spans="2:15" s="5" customFormat="1" ht="15" hidden="1" customHeight="1" x14ac:dyDescent="0.25">
      <c r="B225" s="927" t="s">
        <v>2</v>
      </c>
      <c r="C225" s="930" t="s">
        <v>102</v>
      </c>
      <c r="D225" s="947" t="s">
        <v>104</v>
      </c>
      <c r="E225" s="948"/>
      <c r="F225" s="949"/>
      <c r="G225" s="947" t="s">
        <v>708</v>
      </c>
      <c r="H225" s="948"/>
      <c r="I225" s="948"/>
      <c r="J225" s="949"/>
      <c r="K225" s="946" t="s">
        <v>105</v>
      </c>
      <c r="L225" s="946"/>
      <c r="M225" s="946"/>
      <c r="N225" s="946"/>
      <c r="O225" s="946"/>
    </row>
    <row r="226" spans="2:15" s="5" customFormat="1" ht="28" hidden="1" x14ac:dyDescent="0.25">
      <c r="B226" s="928"/>
      <c r="C226" s="930"/>
      <c r="D226" s="7" t="s">
        <v>106</v>
      </c>
      <c r="E226" s="7" t="s">
        <v>214</v>
      </c>
      <c r="F226" s="7" t="s">
        <v>107</v>
      </c>
      <c r="G226" s="7" t="s">
        <v>106</v>
      </c>
      <c r="H226" s="7" t="s">
        <v>108</v>
      </c>
      <c r="I226" s="7" t="s">
        <v>109</v>
      </c>
      <c r="J226" s="7" t="s">
        <v>215</v>
      </c>
      <c r="K226" s="7" t="s">
        <v>472</v>
      </c>
      <c r="L226" s="7" t="s">
        <v>473</v>
      </c>
      <c r="M226" s="7" t="s">
        <v>474</v>
      </c>
      <c r="N226" s="7" t="s">
        <v>475</v>
      </c>
      <c r="O226" s="7" t="s">
        <v>476</v>
      </c>
    </row>
    <row r="227" spans="2:15" s="5" customFormat="1" hidden="1" x14ac:dyDescent="0.25">
      <c r="B227" s="929"/>
      <c r="C227" s="931"/>
      <c r="D227" s="7" t="s">
        <v>110</v>
      </c>
      <c r="E227" s="7" t="s">
        <v>111</v>
      </c>
      <c r="F227" s="7" t="s">
        <v>112</v>
      </c>
      <c r="G227" s="7" t="s">
        <v>110</v>
      </c>
      <c r="H227" s="7" t="s">
        <v>113</v>
      </c>
      <c r="I227" s="7" t="s">
        <v>114</v>
      </c>
      <c r="J227" s="7" t="s">
        <v>114</v>
      </c>
      <c r="K227" s="7" t="s">
        <v>115</v>
      </c>
      <c r="L227" s="7" t="s">
        <v>115</v>
      </c>
      <c r="M227" s="7" t="s">
        <v>115</v>
      </c>
      <c r="N227" s="7" t="s">
        <v>115</v>
      </c>
      <c r="O227" s="7" t="s">
        <v>115</v>
      </c>
    </row>
    <row r="228" spans="2:15" hidden="1" x14ac:dyDescent="0.25">
      <c r="B228" s="52">
        <v>1</v>
      </c>
      <c r="C228" s="16" t="s">
        <v>638</v>
      </c>
      <c r="D228" s="1"/>
      <c r="E228" s="92"/>
      <c r="F228" s="131">
        <f>E228-D228</f>
        <v>0</v>
      </c>
      <c r="G228" s="11"/>
      <c r="H228" s="92"/>
      <c r="I228" s="92"/>
      <c r="J228" s="133">
        <f>F235</f>
        <v>0</v>
      </c>
      <c r="K228" s="92">
        <f>J235</f>
        <v>0</v>
      </c>
      <c r="L228" s="92">
        <f>K235</f>
        <v>0</v>
      </c>
      <c r="M228" s="92">
        <f>L235</f>
        <v>0</v>
      </c>
      <c r="N228" s="92">
        <f>M235</f>
        <v>0</v>
      </c>
      <c r="O228" s="92">
        <f>N235</f>
        <v>0</v>
      </c>
    </row>
    <row r="229" spans="2:15" hidden="1" x14ac:dyDescent="0.25">
      <c r="B229" s="10">
        <f>B228+1</f>
        <v>2</v>
      </c>
      <c r="C229" s="16" t="s">
        <v>639</v>
      </c>
      <c r="D229" s="1"/>
      <c r="E229" s="92"/>
      <c r="F229" s="131">
        <f t="shared" ref="F229:F240" si="66">E229-D229</f>
        <v>0</v>
      </c>
      <c r="G229" s="11"/>
      <c r="H229" s="92"/>
      <c r="I229" s="92"/>
      <c r="J229" s="133">
        <f t="shared" ref="J229:J240" si="67">H229+I229</f>
        <v>0</v>
      </c>
      <c r="K229" s="92"/>
      <c r="L229" s="92"/>
      <c r="M229" s="92"/>
      <c r="N229" s="92"/>
      <c r="O229" s="92"/>
    </row>
    <row r="230" spans="2:15" hidden="1" x14ac:dyDescent="0.25">
      <c r="B230" s="10">
        <f t="shared" ref="B230:B240" si="68">B229+1</f>
        <v>3</v>
      </c>
      <c r="C230" s="18" t="s">
        <v>640</v>
      </c>
      <c r="D230" s="1"/>
      <c r="E230" s="92">
        <f>E228-E229</f>
        <v>0</v>
      </c>
      <c r="F230" s="131">
        <f t="shared" si="66"/>
        <v>0</v>
      </c>
      <c r="G230" s="11"/>
      <c r="H230" s="92">
        <f>H228-H229</f>
        <v>0</v>
      </c>
      <c r="I230" s="92">
        <f>I228-I229</f>
        <v>0</v>
      </c>
      <c r="J230" s="133">
        <f t="shared" si="67"/>
        <v>0</v>
      </c>
      <c r="K230" s="92">
        <f>K228-K229</f>
        <v>0</v>
      </c>
      <c r="L230" s="92">
        <f>L228-L229</f>
        <v>0</v>
      </c>
      <c r="M230" s="92">
        <f>M228-M229</f>
        <v>0</v>
      </c>
      <c r="N230" s="92">
        <f>N228-N229</f>
        <v>0</v>
      </c>
      <c r="O230" s="92">
        <f>O228-O229</f>
        <v>0</v>
      </c>
    </row>
    <row r="231" spans="2:15" ht="28" hidden="1" x14ac:dyDescent="0.25">
      <c r="B231" s="10">
        <f t="shared" si="68"/>
        <v>4</v>
      </c>
      <c r="C231" s="79" t="s">
        <v>641</v>
      </c>
      <c r="D231" s="80"/>
      <c r="E231" s="136"/>
      <c r="F231" s="131">
        <f t="shared" si="66"/>
        <v>0</v>
      </c>
      <c r="G231" s="18"/>
      <c r="H231" s="136"/>
      <c r="I231" s="136"/>
      <c r="J231" s="133">
        <f t="shared" si="67"/>
        <v>0</v>
      </c>
      <c r="K231" s="136"/>
      <c r="L231" s="136"/>
      <c r="M231" s="136"/>
      <c r="N231" s="136"/>
      <c r="O231" s="136"/>
    </row>
    <row r="232" spans="2:15" s="22" customFormat="1" ht="28" hidden="1" x14ac:dyDescent="0.25">
      <c r="B232" s="10">
        <f t="shared" si="68"/>
        <v>5</v>
      </c>
      <c r="C232" s="27" t="s">
        <v>642</v>
      </c>
      <c r="D232" s="80"/>
      <c r="E232" s="92"/>
      <c r="F232" s="131">
        <f t="shared" si="66"/>
        <v>0</v>
      </c>
      <c r="G232" s="18"/>
      <c r="H232" s="92"/>
      <c r="I232" s="92"/>
      <c r="J232" s="133">
        <f t="shared" si="67"/>
        <v>0</v>
      </c>
      <c r="K232" s="92"/>
      <c r="L232" s="92"/>
      <c r="M232" s="92"/>
      <c r="N232" s="92"/>
      <c r="O232" s="92"/>
    </row>
    <row r="233" spans="2:15" ht="28" hidden="1" x14ac:dyDescent="0.25">
      <c r="B233" s="10">
        <f t="shared" si="68"/>
        <v>6</v>
      </c>
      <c r="C233" s="79" t="s">
        <v>643</v>
      </c>
      <c r="D233" s="80"/>
      <c r="E233" s="92"/>
      <c r="F233" s="131">
        <f t="shared" si="66"/>
        <v>0</v>
      </c>
      <c r="G233" s="18"/>
      <c r="H233" s="92"/>
      <c r="I233" s="92"/>
      <c r="J233" s="133">
        <f t="shared" si="67"/>
        <v>0</v>
      </c>
      <c r="K233" s="92"/>
      <c r="L233" s="92"/>
      <c r="M233" s="92"/>
      <c r="N233" s="92"/>
      <c r="O233" s="92"/>
    </row>
    <row r="234" spans="2:15" hidden="1" x14ac:dyDescent="0.25">
      <c r="B234" s="10">
        <f t="shared" si="68"/>
        <v>7</v>
      </c>
      <c r="C234" s="16" t="s">
        <v>644</v>
      </c>
      <c r="D234" s="80"/>
      <c r="E234" s="92">
        <f>E230-E231+E232-E233</f>
        <v>0</v>
      </c>
      <c r="F234" s="131">
        <f t="shared" si="66"/>
        <v>0</v>
      </c>
      <c r="G234" s="18"/>
      <c r="H234" s="92">
        <f>H230-H231+H232-H233</f>
        <v>0</v>
      </c>
      <c r="I234" s="92">
        <f>I230-I231+I232-I233</f>
        <v>0</v>
      </c>
      <c r="J234" s="133">
        <f t="shared" si="67"/>
        <v>0</v>
      </c>
      <c r="K234" s="92">
        <f>K230-K231+K232-K233</f>
        <v>0</v>
      </c>
      <c r="L234" s="92">
        <f>L230-L231+L232-L233</f>
        <v>0</v>
      </c>
      <c r="M234" s="92">
        <f>M230-M231+M232-M233</f>
        <v>0</v>
      </c>
      <c r="N234" s="92">
        <f>N230-N231+N232-N233</f>
        <v>0</v>
      </c>
      <c r="O234" s="92">
        <f>O230-O231+O232-O233</f>
        <v>0</v>
      </c>
    </row>
    <row r="235" spans="2:15" hidden="1" x14ac:dyDescent="0.25">
      <c r="B235" s="10">
        <f t="shared" si="68"/>
        <v>8</v>
      </c>
      <c r="C235" s="16" t="s">
        <v>645</v>
      </c>
      <c r="D235" s="80"/>
      <c r="E235" s="92">
        <f>E228-E231+E232-E233</f>
        <v>0</v>
      </c>
      <c r="F235" s="131">
        <f t="shared" si="66"/>
        <v>0</v>
      </c>
      <c r="G235" s="18"/>
      <c r="H235" s="92">
        <f>H228-H231+H232-H233</f>
        <v>0</v>
      </c>
      <c r="I235" s="92">
        <f>I228-I231+I232-I233</f>
        <v>0</v>
      </c>
      <c r="J235" s="133">
        <f t="shared" si="67"/>
        <v>0</v>
      </c>
      <c r="K235" s="92">
        <f>K228-K231+K232-K233</f>
        <v>0</v>
      </c>
      <c r="L235" s="92">
        <f>L228-L231+L232-L233</f>
        <v>0</v>
      </c>
      <c r="M235" s="92">
        <f>M228-M231+M232-M233</f>
        <v>0</v>
      </c>
      <c r="N235" s="92">
        <f>N228-N231+N232-N233</f>
        <v>0</v>
      </c>
      <c r="O235" s="92">
        <f>O228-O231+O232-O233</f>
        <v>0</v>
      </c>
    </row>
    <row r="236" spans="2:15" hidden="1" x14ac:dyDescent="0.25">
      <c r="B236" s="10">
        <f t="shared" si="68"/>
        <v>9</v>
      </c>
      <c r="C236" s="16" t="s">
        <v>646</v>
      </c>
      <c r="D236" s="80"/>
      <c r="E236" s="92">
        <f>AVERAGE(E230,E234)</f>
        <v>0</v>
      </c>
      <c r="F236" s="131">
        <f t="shared" si="66"/>
        <v>0</v>
      </c>
      <c r="G236" s="18"/>
      <c r="H236" s="92">
        <f>AVERAGE(H230,H234)</f>
        <v>0</v>
      </c>
      <c r="I236" s="92">
        <f>AVERAGE(I230,I234)</f>
        <v>0</v>
      </c>
      <c r="J236" s="133">
        <f t="shared" si="67"/>
        <v>0</v>
      </c>
      <c r="K236" s="92">
        <f>AVERAGE(K230,K234)</f>
        <v>0</v>
      </c>
      <c r="L236" s="92">
        <f>AVERAGE(L230,L234)</f>
        <v>0</v>
      </c>
      <c r="M236" s="92">
        <f>AVERAGE(M230,M234)</f>
        <v>0</v>
      </c>
      <c r="N236" s="92">
        <f>AVERAGE(N230,N234)</f>
        <v>0</v>
      </c>
      <c r="O236" s="92">
        <f>AVERAGE(O230,O234)</f>
        <v>0</v>
      </c>
    </row>
    <row r="237" spans="2:15" ht="28" hidden="1" x14ac:dyDescent="0.25">
      <c r="B237" s="10">
        <f t="shared" si="68"/>
        <v>10</v>
      </c>
      <c r="C237" s="79" t="s">
        <v>647</v>
      </c>
      <c r="D237" s="80"/>
      <c r="E237" s="92"/>
      <c r="F237" s="131">
        <f t="shared" si="66"/>
        <v>0</v>
      </c>
      <c r="G237" s="18"/>
      <c r="H237" s="92"/>
      <c r="I237" s="92"/>
      <c r="J237" s="133">
        <f t="shared" si="67"/>
        <v>0</v>
      </c>
      <c r="K237" s="92"/>
      <c r="L237" s="92"/>
      <c r="M237" s="92"/>
      <c r="N237" s="92"/>
      <c r="O237" s="92"/>
    </row>
    <row r="238" spans="2:15" hidden="1" x14ac:dyDescent="0.25">
      <c r="B238" s="10">
        <f t="shared" si="68"/>
        <v>11</v>
      </c>
      <c r="C238" s="16" t="s">
        <v>648</v>
      </c>
      <c r="D238" s="80"/>
      <c r="E238" s="92">
        <f>E236*E237</f>
        <v>0</v>
      </c>
      <c r="F238" s="131">
        <f t="shared" si="66"/>
        <v>0</v>
      </c>
      <c r="G238" s="18"/>
      <c r="H238" s="92">
        <f>H236*H237</f>
        <v>0</v>
      </c>
      <c r="I238" s="92">
        <f>I236*I237</f>
        <v>0</v>
      </c>
      <c r="J238" s="133">
        <f t="shared" si="67"/>
        <v>0</v>
      </c>
      <c r="K238" s="92">
        <f>K236*K237</f>
        <v>0</v>
      </c>
      <c r="L238" s="92">
        <f>L236*L237</f>
        <v>0</v>
      </c>
      <c r="M238" s="92">
        <f>M236*M237</f>
        <v>0</v>
      </c>
      <c r="N238" s="92">
        <f>N236*N237</f>
        <v>0</v>
      </c>
      <c r="O238" s="92">
        <f>O236*O237</f>
        <v>0</v>
      </c>
    </row>
    <row r="239" spans="2:15" hidden="1" x14ac:dyDescent="0.25">
      <c r="B239" s="10">
        <f t="shared" si="68"/>
        <v>12</v>
      </c>
      <c r="C239" s="16" t="s">
        <v>649</v>
      </c>
      <c r="D239" s="80"/>
      <c r="E239" s="92"/>
      <c r="F239" s="131">
        <f t="shared" si="66"/>
        <v>0</v>
      </c>
      <c r="G239" s="18"/>
      <c r="H239" s="92"/>
      <c r="I239" s="92"/>
      <c r="J239" s="133">
        <f t="shared" si="67"/>
        <v>0</v>
      </c>
      <c r="K239" s="92"/>
      <c r="L239" s="92"/>
      <c r="M239" s="92"/>
      <c r="N239" s="92"/>
      <c r="O239" s="92"/>
    </row>
    <row r="240" spans="2:15" hidden="1" x14ac:dyDescent="0.25">
      <c r="B240" s="10">
        <f t="shared" si="68"/>
        <v>13</v>
      </c>
      <c r="C240" s="16" t="s">
        <v>650</v>
      </c>
      <c r="D240" s="80"/>
      <c r="E240" s="92">
        <f>E238+E239</f>
        <v>0</v>
      </c>
      <c r="F240" s="131">
        <f t="shared" si="66"/>
        <v>0</v>
      </c>
      <c r="G240" s="18"/>
      <c r="H240" s="92">
        <f>H238+H239</f>
        <v>0</v>
      </c>
      <c r="I240" s="92">
        <f>I238+I239</f>
        <v>0</v>
      </c>
      <c r="J240" s="133">
        <f t="shared" si="67"/>
        <v>0</v>
      </c>
      <c r="K240" s="92">
        <f>K238+K239</f>
        <v>0</v>
      </c>
      <c r="L240" s="92">
        <f>L238+L239</f>
        <v>0</v>
      </c>
      <c r="M240" s="92">
        <f>M238+M239</f>
        <v>0</v>
      </c>
      <c r="N240" s="92">
        <f>N238+N239</f>
        <v>0</v>
      </c>
      <c r="O240" s="92">
        <f>O238+O239</f>
        <v>0</v>
      </c>
    </row>
    <row r="241" spans="2:12" hidden="1" x14ac:dyDescent="0.25"/>
    <row r="242" spans="2:12" hidden="1" x14ac:dyDescent="0.25">
      <c r="B242" s="23" t="s">
        <v>651</v>
      </c>
      <c r="C242" s="13" t="s">
        <v>652</v>
      </c>
    </row>
    <row r="243" spans="2:12" hidden="1" x14ac:dyDescent="0.25">
      <c r="L243" s="15" t="s">
        <v>101</v>
      </c>
    </row>
    <row r="244" spans="2:12" ht="15" hidden="1" customHeight="1" x14ac:dyDescent="0.25">
      <c r="B244" s="927" t="s">
        <v>2</v>
      </c>
      <c r="C244" s="930" t="s">
        <v>102</v>
      </c>
      <c r="D244" s="78" t="s">
        <v>104</v>
      </c>
      <c r="E244" s="947" t="s">
        <v>708</v>
      </c>
      <c r="F244" s="948"/>
      <c r="G244" s="949"/>
      <c r="H244" s="937" t="s">
        <v>105</v>
      </c>
      <c r="I244" s="1075"/>
      <c r="J244" s="1075"/>
      <c r="K244" s="1075"/>
      <c r="L244" s="938"/>
    </row>
    <row r="245" spans="2:12" hidden="1" x14ac:dyDescent="0.25">
      <c r="B245" s="928"/>
      <c r="C245" s="930"/>
      <c r="D245" s="7" t="s">
        <v>214</v>
      </c>
      <c r="E245" s="7" t="s">
        <v>108</v>
      </c>
      <c r="F245" s="7" t="s">
        <v>109</v>
      </c>
      <c r="G245" s="7" t="s">
        <v>215</v>
      </c>
      <c r="H245" s="7" t="s">
        <v>472</v>
      </c>
      <c r="I245" s="7" t="s">
        <v>473</v>
      </c>
      <c r="J245" s="7" t="s">
        <v>474</v>
      </c>
      <c r="K245" s="7" t="s">
        <v>475</v>
      </c>
      <c r="L245" s="7" t="s">
        <v>476</v>
      </c>
    </row>
    <row r="246" spans="2:12" hidden="1" x14ac:dyDescent="0.25">
      <c r="B246" s="929"/>
      <c r="C246" s="931"/>
      <c r="D246" s="7" t="s">
        <v>111</v>
      </c>
      <c r="E246" s="7" t="s">
        <v>113</v>
      </c>
      <c r="F246" s="7" t="s">
        <v>114</v>
      </c>
      <c r="G246" s="7" t="s">
        <v>114</v>
      </c>
      <c r="H246" s="7" t="s">
        <v>115</v>
      </c>
      <c r="I246" s="7" t="s">
        <v>115</v>
      </c>
      <c r="J246" s="7" t="s">
        <v>115</v>
      </c>
      <c r="K246" s="7" t="s">
        <v>115</v>
      </c>
      <c r="L246" s="7" t="s">
        <v>115</v>
      </c>
    </row>
    <row r="247" spans="2:12" hidden="1" x14ac:dyDescent="0.25">
      <c r="B247" s="10">
        <v>1</v>
      </c>
      <c r="C247" s="28" t="s">
        <v>612</v>
      </c>
      <c r="D247" s="16"/>
      <c r="E247" s="16"/>
      <c r="F247" s="16"/>
      <c r="G247" s="16"/>
      <c r="H247" s="16"/>
      <c r="I247" s="16"/>
      <c r="J247" s="16"/>
      <c r="K247" s="16"/>
      <c r="L247" s="16"/>
    </row>
    <row r="248" spans="2:12" hidden="1" x14ac:dyDescent="0.25">
      <c r="B248" s="16"/>
      <c r="C248" s="16" t="s">
        <v>653</v>
      </c>
      <c r="D248" s="16"/>
      <c r="E248" s="16"/>
      <c r="F248" s="16"/>
      <c r="G248" s="16"/>
      <c r="H248" s="16"/>
      <c r="I248" s="16"/>
      <c r="J248" s="16"/>
      <c r="K248" s="16"/>
      <c r="L248" s="16"/>
    </row>
    <row r="249" spans="2:12" hidden="1" x14ac:dyDescent="0.25">
      <c r="B249" s="16"/>
      <c r="C249" s="16" t="s">
        <v>654</v>
      </c>
      <c r="D249" s="16"/>
      <c r="E249" s="16"/>
      <c r="F249" s="16"/>
      <c r="G249" s="16"/>
      <c r="H249" s="16"/>
      <c r="I249" s="16"/>
      <c r="J249" s="16"/>
      <c r="K249" s="16"/>
      <c r="L249" s="16"/>
    </row>
    <row r="250" spans="2:12" hidden="1" x14ac:dyDescent="0.25">
      <c r="B250" s="16"/>
      <c r="C250" s="16" t="s">
        <v>655</v>
      </c>
      <c r="D250" s="16"/>
      <c r="E250" s="16"/>
      <c r="F250" s="16"/>
      <c r="G250" s="16"/>
      <c r="H250" s="16"/>
      <c r="I250" s="16"/>
      <c r="J250" s="16"/>
      <c r="K250" s="16"/>
      <c r="L250" s="16"/>
    </row>
    <row r="251" spans="2:12" hidden="1" x14ac:dyDescent="0.25">
      <c r="B251" s="16"/>
      <c r="C251" s="16" t="s">
        <v>656</v>
      </c>
      <c r="D251" s="131">
        <f t="shared" ref="D251:L251" si="69">D248+D249-D250</f>
        <v>0</v>
      </c>
      <c r="E251" s="131">
        <f t="shared" si="69"/>
        <v>0</v>
      </c>
      <c r="F251" s="131">
        <f t="shared" si="69"/>
        <v>0</v>
      </c>
      <c r="G251" s="131">
        <f t="shared" si="69"/>
        <v>0</v>
      </c>
      <c r="H251" s="131">
        <f t="shared" si="69"/>
        <v>0</v>
      </c>
      <c r="I251" s="131">
        <f t="shared" si="69"/>
        <v>0</v>
      </c>
      <c r="J251" s="131">
        <f t="shared" si="69"/>
        <v>0</v>
      </c>
      <c r="K251" s="131">
        <f t="shared" si="69"/>
        <v>0</v>
      </c>
      <c r="L251" s="131">
        <f t="shared" si="69"/>
        <v>0</v>
      </c>
    </row>
    <row r="252" spans="2:12" hidden="1" x14ac:dyDescent="0.25">
      <c r="B252" s="16"/>
      <c r="C252" s="16" t="s">
        <v>657</v>
      </c>
      <c r="D252" s="131">
        <f>AVERAGE(D251,D248)</f>
        <v>0</v>
      </c>
      <c r="E252" s="131">
        <f t="shared" ref="E252:L252" si="70">AVERAGE(E251,E248)</f>
        <v>0</v>
      </c>
      <c r="F252" s="131">
        <f t="shared" si="70"/>
        <v>0</v>
      </c>
      <c r="G252" s="131">
        <f t="shared" si="70"/>
        <v>0</v>
      </c>
      <c r="H252" s="131">
        <f t="shared" si="70"/>
        <v>0</v>
      </c>
      <c r="I252" s="131">
        <f t="shared" si="70"/>
        <v>0</v>
      </c>
      <c r="J252" s="131">
        <f t="shared" si="70"/>
        <v>0</v>
      </c>
      <c r="K252" s="131">
        <f t="shared" si="70"/>
        <v>0</v>
      </c>
      <c r="L252" s="131">
        <f t="shared" si="70"/>
        <v>0</v>
      </c>
    </row>
    <row r="253" spans="2:12" hidden="1" x14ac:dyDescent="0.25">
      <c r="B253" s="16"/>
      <c r="C253" s="16" t="s">
        <v>658</v>
      </c>
      <c r="D253" s="16"/>
      <c r="E253" s="16"/>
      <c r="F253" s="16"/>
      <c r="G253" s="16"/>
      <c r="H253" s="16"/>
      <c r="I253" s="16"/>
      <c r="J253" s="16"/>
      <c r="K253" s="16"/>
      <c r="L253" s="16"/>
    </row>
    <row r="254" spans="2:12" hidden="1" x14ac:dyDescent="0.25">
      <c r="B254" s="16"/>
      <c r="C254" s="16" t="s">
        <v>648</v>
      </c>
      <c r="D254" s="131">
        <f t="shared" ref="D254:L254" si="71">D252*D253</f>
        <v>0</v>
      </c>
      <c r="E254" s="131">
        <f t="shared" si="71"/>
        <v>0</v>
      </c>
      <c r="F254" s="131">
        <f t="shared" si="71"/>
        <v>0</v>
      </c>
      <c r="G254" s="131">
        <f t="shared" si="71"/>
        <v>0</v>
      </c>
      <c r="H254" s="131">
        <f t="shared" si="71"/>
        <v>0</v>
      </c>
      <c r="I254" s="131">
        <f t="shared" si="71"/>
        <v>0</v>
      </c>
      <c r="J254" s="131">
        <f t="shared" si="71"/>
        <v>0</v>
      </c>
      <c r="K254" s="131">
        <f t="shared" si="71"/>
        <v>0</v>
      </c>
      <c r="L254" s="131">
        <f t="shared" si="71"/>
        <v>0</v>
      </c>
    </row>
    <row r="255" spans="2:12" hidden="1" x14ac:dyDescent="0.25">
      <c r="B255" s="16"/>
      <c r="C255" s="16" t="s">
        <v>649</v>
      </c>
      <c r="D255" s="16"/>
      <c r="E255" s="16"/>
      <c r="F255" s="16"/>
      <c r="G255" s="16"/>
      <c r="H255" s="16"/>
      <c r="I255" s="16"/>
      <c r="J255" s="16"/>
      <c r="K255" s="16"/>
      <c r="L255" s="16"/>
    </row>
    <row r="256" spans="2:12" hidden="1" x14ac:dyDescent="0.25">
      <c r="B256" s="16"/>
      <c r="C256" s="16" t="s">
        <v>650</v>
      </c>
      <c r="D256" s="131">
        <f t="shared" ref="D256:L256" si="72">D254+D255</f>
        <v>0</v>
      </c>
      <c r="E256" s="131">
        <f t="shared" si="72"/>
        <v>0</v>
      </c>
      <c r="F256" s="131">
        <f t="shared" si="72"/>
        <v>0</v>
      </c>
      <c r="G256" s="131">
        <f t="shared" si="72"/>
        <v>0</v>
      </c>
      <c r="H256" s="131">
        <f t="shared" si="72"/>
        <v>0</v>
      </c>
      <c r="I256" s="131">
        <f t="shared" si="72"/>
        <v>0</v>
      </c>
      <c r="J256" s="131">
        <f t="shared" si="72"/>
        <v>0</v>
      </c>
      <c r="K256" s="131">
        <f t="shared" si="72"/>
        <v>0</v>
      </c>
      <c r="L256" s="131">
        <f t="shared" si="72"/>
        <v>0</v>
      </c>
    </row>
    <row r="257" spans="2:12" hidden="1" x14ac:dyDescent="0.25">
      <c r="B257" s="10">
        <v>2</v>
      </c>
      <c r="C257" s="28" t="s">
        <v>613</v>
      </c>
      <c r="D257" s="16"/>
      <c r="E257" s="16"/>
      <c r="F257" s="16"/>
      <c r="G257" s="16"/>
      <c r="H257" s="16"/>
      <c r="I257" s="16"/>
      <c r="J257" s="16"/>
      <c r="K257" s="16"/>
      <c r="L257" s="16"/>
    </row>
    <row r="258" spans="2:12" hidden="1" x14ac:dyDescent="0.25">
      <c r="B258" s="16"/>
      <c r="C258" s="16" t="s">
        <v>653</v>
      </c>
      <c r="D258" s="16"/>
      <c r="E258" s="16"/>
      <c r="F258" s="16"/>
      <c r="G258" s="16"/>
      <c r="H258" s="16"/>
      <c r="I258" s="16"/>
      <c r="J258" s="16"/>
      <c r="K258" s="16"/>
      <c r="L258" s="16"/>
    </row>
    <row r="259" spans="2:12" hidden="1" x14ac:dyDescent="0.25">
      <c r="B259" s="16"/>
      <c r="C259" s="16" t="s">
        <v>654</v>
      </c>
      <c r="D259" s="16"/>
      <c r="E259" s="16"/>
      <c r="F259" s="16"/>
      <c r="G259" s="16"/>
      <c r="H259" s="16"/>
      <c r="I259" s="16"/>
      <c r="J259" s="16"/>
      <c r="K259" s="16"/>
      <c r="L259" s="16"/>
    </row>
    <row r="260" spans="2:12" hidden="1" x14ac:dyDescent="0.25">
      <c r="B260" s="16"/>
      <c r="C260" s="16" t="s">
        <v>655</v>
      </c>
      <c r="D260" s="16"/>
      <c r="E260" s="16"/>
      <c r="F260" s="16"/>
      <c r="G260" s="16"/>
      <c r="H260" s="16"/>
      <c r="I260" s="16"/>
      <c r="J260" s="16"/>
      <c r="K260" s="16"/>
      <c r="L260" s="16"/>
    </row>
    <row r="261" spans="2:12" hidden="1" x14ac:dyDescent="0.25">
      <c r="B261" s="16"/>
      <c r="C261" s="16" t="s">
        <v>656</v>
      </c>
      <c r="D261" s="131">
        <f t="shared" ref="D261:L261" si="73">D258+D259-D260</f>
        <v>0</v>
      </c>
      <c r="E261" s="131">
        <f t="shared" si="73"/>
        <v>0</v>
      </c>
      <c r="F261" s="131">
        <f t="shared" si="73"/>
        <v>0</v>
      </c>
      <c r="G261" s="131">
        <f t="shared" si="73"/>
        <v>0</v>
      </c>
      <c r="H261" s="131">
        <f t="shared" si="73"/>
        <v>0</v>
      </c>
      <c r="I261" s="131">
        <f t="shared" si="73"/>
        <v>0</v>
      </c>
      <c r="J261" s="131">
        <f t="shared" si="73"/>
        <v>0</v>
      </c>
      <c r="K261" s="131">
        <f t="shared" si="73"/>
        <v>0</v>
      </c>
      <c r="L261" s="131">
        <f t="shared" si="73"/>
        <v>0</v>
      </c>
    </row>
    <row r="262" spans="2:12" hidden="1" x14ac:dyDescent="0.25">
      <c r="B262" s="16"/>
      <c r="C262" s="16" t="s">
        <v>657</v>
      </c>
      <c r="D262" s="131">
        <f>AVERAGE(D261,D258)</f>
        <v>0</v>
      </c>
      <c r="E262" s="131">
        <f t="shared" ref="E262:L262" si="74">AVERAGE(E261,E258)</f>
        <v>0</v>
      </c>
      <c r="F262" s="131">
        <f t="shared" si="74"/>
        <v>0</v>
      </c>
      <c r="G262" s="131">
        <f t="shared" si="74"/>
        <v>0</v>
      </c>
      <c r="H262" s="131">
        <f t="shared" si="74"/>
        <v>0</v>
      </c>
      <c r="I262" s="131">
        <f t="shared" si="74"/>
        <v>0</v>
      </c>
      <c r="J262" s="131">
        <f t="shared" si="74"/>
        <v>0</v>
      </c>
      <c r="K262" s="131">
        <f t="shared" si="74"/>
        <v>0</v>
      </c>
      <c r="L262" s="131">
        <f t="shared" si="74"/>
        <v>0</v>
      </c>
    </row>
    <row r="263" spans="2:12" hidden="1" x14ac:dyDescent="0.25">
      <c r="B263" s="16"/>
      <c r="C263" s="16" t="s">
        <v>658</v>
      </c>
      <c r="D263" s="16"/>
      <c r="E263" s="16"/>
      <c r="F263" s="16"/>
      <c r="G263" s="16"/>
      <c r="H263" s="16"/>
      <c r="I263" s="16"/>
      <c r="J263" s="16"/>
      <c r="K263" s="16"/>
      <c r="L263" s="16"/>
    </row>
    <row r="264" spans="2:12" hidden="1" x14ac:dyDescent="0.25">
      <c r="B264" s="16"/>
      <c r="C264" s="16" t="s">
        <v>648</v>
      </c>
      <c r="D264" s="131">
        <f t="shared" ref="D264:L264" si="75">D262*D263</f>
        <v>0</v>
      </c>
      <c r="E264" s="131">
        <f t="shared" si="75"/>
        <v>0</v>
      </c>
      <c r="F264" s="131">
        <f t="shared" si="75"/>
        <v>0</v>
      </c>
      <c r="G264" s="131">
        <f t="shared" si="75"/>
        <v>0</v>
      </c>
      <c r="H264" s="131">
        <f t="shared" si="75"/>
        <v>0</v>
      </c>
      <c r="I264" s="131">
        <f t="shared" si="75"/>
        <v>0</v>
      </c>
      <c r="J264" s="131">
        <f t="shared" si="75"/>
        <v>0</v>
      </c>
      <c r="K264" s="131">
        <f t="shared" si="75"/>
        <v>0</v>
      </c>
      <c r="L264" s="131">
        <f t="shared" si="75"/>
        <v>0</v>
      </c>
    </row>
    <row r="265" spans="2:12" hidden="1" x14ac:dyDescent="0.25">
      <c r="B265" s="16"/>
      <c r="C265" s="16" t="s">
        <v>649</v>
      </c>
      <c r="D265" s="16"/>
      <c r="E265" s="16"/>
      <c r="F265" s="16"/>
      <c r="G265" s="16"/>
      <c r="H265" s="16"/>
      <c r="I265" s="16"/>
      <c r="J265" s="16"/>
      <c r="K265" s="16"/>
      <c r="L265" s="16"/>
    </row>
    <row r="266" spans="2:12" hidden="1" x14ac:dyDescent="0.25">
      <c r="B266" s="16"/>
      <c r="C266" s="16" t="s">
        <v>650</v>
      </c>
      <c r="D266" s="131">
        <f t="shared" ref="D266:L266" si="76">D264+D265</f>
        <v>0</v>
      </c>
      <c r="E266" s="131">
        <f t="shared" si="76"/>
        <v>0</v>
      </c>
      <c r="F266" s="131">
        <f t="shared" si="76"/>
        <v>0</v>
      </c>
      <c r="G266" s="131">
        <f t="shared" si="76"/>
        <v>0</v>
      </c>
      <c r="H266" s="131">
        <f t="shared" si="76"/>
        <v>0</v>
      </c>
      <c r="I266" s="131">
        <f t="shared" si="76"/>
        <v>0</v>
      </c>
      <c r="J266" s="131">
        <f t="shared" si="76"/>
        <v>0</v>
      </c>
      <c r="K266" s="131">
        <f t="shared" si="76"/>
        <v>0</v>
      </c>
      <c r="L266" s="131">
        <f t="shared" si="76"/>
        <v>0</v>
      </c>
    </row>
    <row r="267" spans="2:12" hidden="1" x14ac:dyDescent="0.25">
      <c r="B267" s="16"/>
      <c r="C267" s="16" t="s">
        <v>659</v>
      </c>
      <c r="D267" s="16"/>
      <c r="E267" s="16"/>
      <c r="F267" s="16"/>
      <c r="G267" s="16"/>
      <c r="H267" s="16"/>
      <c r="I267" s="16"/>
      <c r="J267" s="16"/>
      <c r="K267" s="16"/>
      <c r="L267" s="16"/>
    </row>
    <row r="268" spans="2:12" hidden="1" x14ac:dyDescent="0.25">
      <c r="B268" s="10"/>
      <c r="C268" s="28" t="s">
        <v>90</v>
      </c>
      <c r="D268" s="16"/>
      <c r="E268" s="16"/>
      <c r="F268" s="16"/>
      <c r="G268" s="16"/>
      <c r="H268" s="16"/>
      <c r="I268" s="16"/>
      <c r="J268" s="16"/>
      <c r="K268" s="16"/>
      <c r="L268" s="16"/>
    </row>
    <row r="269" spans="2:12" hidden="1" x14ac:dyDescent="0.25">
      <c r="B269" s="16"/>
      <c r="C269" s="16" t="s">
        <v>653</v>
      </c>
      <c r="D269" s="16"/>
      <c r="E269" s="16"/>
      <c r="F269" s="16"/>
      <c r="G269" s="16"/>
      <c r="H269" s="16"/>
      <c r="I269" s="16"/>
      <c r="J269" s="16"/>
      <c r="K269" s="16"/>
      <c r="L269" s="16"/>
    </row>
    <row r="270" spans="2:12" hidden="1" x14ac:dyDescent="0.25">
      <c r="B270" s="16"/>
      <c r="C270" s="16" t="s">
        <v>654</v>
      </c>
      <c r="D270" s="16"/>
      <c r="E270" s="16"/>
      <c r="F270" s="16"/>
      <c r="G270" s="16"/>
      <c r="H270" s="16"/>
      <c r="I270" s="16"/>
      <c r="J270" s="16"/>
      <c r="K270" s="16"/>
      <c r="L270" s="16"/>
    </row>
    <row r="271" spans="2:12" hidden="1" x14ac:dyDescent="0.25">
      <c r="B271" s="16"/>
      <c r="C271" s="16" t="s">
        <v>655</v>
      </c>
      <c r="D271" s="16"/>
      <c r="E271" s="16"/>
      <c r="F271" s="16"/>
      <c r="G271" s="16"/>
      <c r="H271" s="16"/>
      <c r="I271" s="16"/>
      <c r="J271" s="16"/>
      <c r="K271" s="16"/>
      <c r="L271" s="16"/>
    </row>
    <row r="272" spans="2:12" hidden="1" x14ac:dyDescent="0.25">
      <c r="B272" s="16"/>
      <c r="C272" s="16" t="s">
        <v>656</v>
      </c>
      <c r="D272" s="131">
        <f>D269+D270-D271</f>
        <v>0</v>
      </c>
      <c r="E272" s="131">
        <f t="shared" ref="E272:L272" si="77">E269+E270-E271</f>
        <v>0</v>
      </c>
      <c r="F272" s="131">
        <f t="shared" si="77"/>
        <v>0</v>
      </c>
      <c r="G272" s="131">
        <f t="shared" si="77"/>
        <v>0</v>
      </c>
      <c r="H272" s="131">
        <f t="shared" si="77"/>
        <v>0</v>
      </c>
      <c r="I272" s="131">
        <f t="shared" si="77"/>
        <v>0</v>
      </c>
      <c r="J272" s="131">
        <f t="shared" si="77"/>
        <v>0</v>
      </c>
      <c r="K272" s="131">
        <f t="shared" si="77"/>
        <v>0</v>
      </c>
      <c r="L272" s="131">
        <f t="shared" si="77"/>
        <v>0</v>
      </c>
    </row>
    <row r="273" spans="2:12" hidden="1" x14ac:dyDescent="0.25">
      <c r="B273" s="16"/>
      <c r="C273" s="16" t="s">
        <v>657</v>
      </c>
      <c r="D273" s="131">
        <f>AVERAGE(D272,D269)</f>
        <v>0</v>
      </c>
      <c r="E273" s="131">
        <f t="shared" ref="E273:L273" si="78">AVERAGE(E272,E269)</f>
        <v>0</v>
      </c>
      <c r="F273" s="131">
        <f t="shared" si="78"/>
        <v>0</v>
      </c>
      <c r="G273" s="131">
        <f t="shared" si="78"/>
        <v>0</v>
      </c>
      <c r="H273" s="131">
        <f t="shared" si="78"/>
        <v>0</v>
      </c>
      <c r="I273" s="131">
        <f t="shared" si="78"/>
        <v>0</v>
      </c>
      <c r="J273" s="131">
        <f t="shared" si="78"/>
        <v>0</v>
      </c>
      <c r="K273" s="131">
        <f t="shared" si="78"/>
        <v>0</v>
      </c>
      <c r="L273" s="131">
        <f t="shared" si="78"/>
        <v>0</v>
      </c>
    </row>
    <row r="274" spans="2:12" hidden="1" x14ac:dyDescent="0.25">
      <c r="B274" s="16"/>
      <c r="C274" s="16" t="s">
        <v>658</v>
      </c>
      <c r="D274" s="16"/>
      <c r="E274" s="16"/>
      <c r="F274" s="16"/>
      <c r="G274" s="16"/>
      <c r="H274" s="16"/>
      <c r="I274" s="16"/>
      <c r="J274" s="16"/>
      <c r="K274" s="16"/>
      <c r="L274" s="16"/>
    </row>
    <row r="275" spans="2:12" hidden="1" x14ac:dyDescent="0.25">
      <c r="B275" s="16"/>
      <c r="C275" s="16" t="s">
        <v>648</v>
      </c>
      <c r="D275" s="131">
        <f>D273*D274</f>
        <v>0</v>
      </c>
      <c r="E275" s="131">
        <f t="shared" ref="E275:L275" si="79">E273*E274</f>
        <v>0</v>
      </c>
      <c r="F275" s="131">
        <f t="shared" si="79"/>
        <v>0</v>
      </c>
      <c r="G275" s="131">
        <f t="shared" si="79"/>
        <v>0</v>
      </c>
      <c r="H275" s="131">
        <f t="shared" si="79"/>
        <v>0</v>
      </c>
      <c r="I275" s="131">
        <f t="shared" si="79"/>
        <v>0</v>
      </c>
      <c r="J275" s="131">
        <f t="shared" si="79"/>
        <v>0</v>
      </c>
      <c r="K275" s="131">
        <f t="shared" si="79"/>
        <v>0</v>
      </c>
      <c r="L275" s="131">
        <f t="shared" si="79"/>
        <v>0</v>
      </c>
    </row>
    <row r="276" spans="2:12" hidden="1" x14ac:dyDescent="0.25">
      <c r="B276" s="16"/>
      <c r="C276" s="16" t="s">
        <v>649</v>
      </c>
      <c r="D276" s="16"/>
      <c r="E276" s="16"/>
      <c r="F276" s="16"/>
      <c r="G276" s="16"/>
      <c r="H276" s="16"/>
      <c r="I276" s="16"/>
      <c r="J276" s="16"/>
      <c r="K276" s="16"/>
      <c r="L276" s="16"/>
    </row>
    <row r="277" spans="2:12" hidden="1" x14ac:dyDescent="0.25">
      <c r="B277" s="16"/>
      <c r="C277" s="16" t="s">
        <v>650</v>
      </c>
      <c r="D277" s="131">
        <f>D275+D276</f>
        <v>0</v>
      </c>
      <c r="E277" s="131">
        <f t="shared" ref="E277:L277" si="80">E275+E276</f>
        <v>0</v>
      </c>
      <c r="F277" s="131">
        <f t="shared" si="80"/>
        <v>0</v>
      </c>
      <c r="G277" s="131">
        <f t="shared" si="80"/>
        <v>0</v>
      </c>
      <c r="H277" s="131">
        <f t="shared" si="80"/>
        <v>0</v>
      </c>
      <c r="I277" s="131">
        <f t="shared" si="80"/>
        <v>0</v>
      </c>
      <c r="J277" s="131">
        <f t="shared" si="80"/>
        <v>0</v>
      </c>
      <c r="K277" s="131">
        <f t="shared" si="80"/>
        <v>0</v>
      </c>
      <c r="L277" s="131">
        <f t="shared" si="80"/>
        <v>0</v>
      </c>
    </row>
    <row r="278" spans="2:12" hidden="1" x14ac:dyDescent="0.25"/>
  </sheetData>
  <mergeCells count="36">
    <mergeCell ref="B244:B246"/>
    <mergeCell ref="C244:C246"/>
    <mergeCell ref="E244:G244"/>
    <mergeCell ref="H244:L244"/>
    <mergeCell ref="B168:B170"/>
    <mergeCell ref="C168:C170"/>
    <mergeCell ref="D168:F168"/>
    <mergeCell ref="G168:J168"/>
    <mergeCell ref="K168:O168"/>
    <mergeCell ref="B187:B189"/>
    <mergeCell ref="C187:C189"/>
    <mergeCell ref="E187:G187"/>
    <mergeCell ref="H187:L187"/>
    <mergeCell ref="B225:B227"/>
    <mergeCell ref="C225:C227"/>
    <mergeCell ref="D225:F225"/>
    <mergeCell ref="B130:B132"/>
    <mergeCell ref="C130:C132"/>
    <mergeCell ref="E130:G130"/>
    <mergeCell ref="H130:L130"/>
    <mergeCell ref="G225:J225"/>
    <mergeCell ref="K225:O225"/>
    <mergeCell ref="B7:B9"/>
    <mergeCell ref="C7:C9"/>
    <mergeCell ref="D7:F7"/>
    <mergeCell ref="G7:J7"/>
    <mergeCell ref="K7:O7"/>
    <mergeCell ref="B26:B28"/>
    <mergeCell ref="C26:C28"/>
    <mergeCell ref="E26:G26"/>
    <mergeCell ref="H26:L26"/>
    <mergeCell ref="B111:B113"/>
    <mergeCell ref="C111:C113"/>
    <mergeCell ref="D111:F111"/>
    <mergeCell ref="G111:J111"/>
    <mergeCell ref="K111:O111"/>
  </mergeCells>
  <pageMargins left="1.02" right="0.25" top="1" bottom="1" header="0.25" footer="0.25"/>
  <pageSetup paperSize="9" scale="29" orientation="landscape" r:id="rId1"/>
  <headerFooter alignWithMargins="0">
    <oddHeader>&amp;F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B0F0"/>
    <pageSetUpPr fitToPage="1"/>
  </sheetPr>
  <dimension ref="B1:P58"/>
  <sheetViews>
    <sheetView showGridLines="0" topLeftCell="A32" zoomScale="53" zoomScaleNormal="9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1" style="4" customWidth="1"/>
    <col min="4" max="4" width="16.453125" style="4" customWidth="1"/>
    <col min="5" max="5" width="14.54296875" style="4" customWidth="1"/>
    <col min="6" max="6" width="15.453125" style="4" customWidth="1"/>
    <col min="7" max="7" width="17.81640625" style="4" customWidth="1"/>
    <col min="8" max="8" width="15.54296875" style="4" customWidth="1"/>
    <col min="9" max="9" width="17.1796875" style="4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5" width="11.81640625" style="4" bestFit="1" customWidth="1"/>
    <col min="16" max="16" width="17.1796875" style="4" customWidth="1"/>
    <col min="17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H2" s="23" t="s">
        <v>706</v>
      </c>
    </row>
    <row r="3" spans="2:15" x14ac:dyDescent="0.25">
      <c r="H3" s="25" t="s">
        <v>660</v>
      </c>
    </row>
    <row r="4" spans="2:15" hidden="1" x14ac:dyDescent="0.25">
      <c r="B4" s="314" t="s">
        <v>711</v>
      </c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5" hidden="1" x14ac:dyDescent="0.25">
      <c r="O5" s="15" t="s">
        <v>101</v>
      </c>
    </row>
    <row r="6" spans="2:15" s="5" customFormat="1" hidden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5" s="5" customFormat="1" ht="28" hidden="1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472</v>
      </c>
      <c r="L7" s="7" t="s">
        <v>473</v>
      </c>
      <c r="M7" s="7" t="s">
        <v>474</v>
      </c>
      <c r="N7" s="7" t="s">
        <v>475</v>
      </c>
      <c r="O7" s="7" t="s">
        <v>476</v>
      </c>
    </row>
    <row r="8" spans="2:15" s="5" customFormat="1" hidden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5" hidden="1" x14ac:dyDescent="0.25">
      <c r="B9" s="10">
        <v>1</v>
      </c>
      <c r="C9" s="79" t="s">
        <v>661</v>
      </c>
      <c r="D9" s="80"/>
      <c r="E9" s="121">
        <f>E24+E39</f>
        <v>0</v>
      </c>
      <c r="F9" s="129">
        <f>E9-D9</f>
        <v>0</v>
      </c>
      <c r="G9" s="18"/>
      <c r="H9" s="121">
        <f t="shared" ref="H9:I11" si="0">H24+H39</f>
        <v>0</v>
      </c>
      <c r="I9" s="121">
        <f t="shared" si="0"/>
        <v>0</v>
      </c>
      <c r="J9" s="129">
        <f>H9+I9</f>
        <v>0</v>
      </c>
      <c r="K9" s="377">
        <f>'[50]Int on Working cap'!E4</f>
        <v>293.39246956013591</v>
      </c>
      <c r="L9" s="377">
        <f>'[50]Int on Working cap'!F4</f>
        <v>316.21532658106867</v>
      </c>
      <c r="M9" s="377">
        <f>'[50]Int on Working cap'!G4</f>
        <v>397.7409047345912</v>
      </c>
      <c r="N9" s="377">
        <f>'[50]Int on Working cap'!H4</f>
        <v>428.72103206114025</v>
      </c>
      <c r="O9" s="377">
        <f>'[50]Int on Working cap'!I4</f>
        <v>461.86614328792245</v>
      </c>
    </row>
    <row r="10" spans="2:15" s="22" customFormat="1" hidden="1" x14ac:dyDescent="0.25">
      <c r="B10" s="10">
        <f t="shared" ref="B10:B17" si="1">B9+1</f>
        <v>2</v>
      </c>
      <c r="C10" s="27" t="s">
        <v>662</v>
      </c>
      <c r="D10" s="80"/>
      <c r="E10" s="121">
        <f>E25+E40</f>
        <v>0</v>
      </c>
      <c r="F10" s="129">
        <f t="shared" ref="F10:F16" si="2">E10-D10</f>
        <v>0</v>
      </c>
      <c r="G10" s="18"/>
      <c r="H10" s="121">
        <f t="shared" si="0"/>
        <v>0</v>
      </c>
      <c r="I10" s="121">
        <f t="shared" si="0"/>
        <v>0</v>
      </c>
      <c r="J10" s="129">
        <f>H10+I10</f>
        <v>0</v>
      </c>
      <c r="K10" s="377">
        <f>'[50]Int on Working cap'!E5</f>
        <v>270.53751229884119</v>
      </c>
      <c r="L10" s="377">
        <f>'[50]Int on Working cap'!F5</f>
        <v>324.50650090472453</v>
      </c>
      <c r="M10" s="377">
        <f>'[50]Int on Working cap'!G5</f>
        <v>392.8450971116481</v>
      </c>
      <c r="N10" s="377">
        <f>'[50]Int on Working cap'!H5</f>
        <v>466.93411549907864</v>
      </c>
      <c r="O10" s="377">
        <f>'[50]Int on Working cap'!I5</f>
        <v>545.45409750584167</v>
      </c>
    </row>
    <row r="11" spans="2:15" hidden="1" x14ac:dyDescent="0.25">
      <c r="B11" s="10">
        <f t="shared" si="1"/>
        <v>3</v>
      </c>
      <c r="C11" s="79" t="s">
        <v>663</v>
      </c>
      <c r="D11" s="80"/>
      <c r="E11" s="121">
        <f>E26+E41</f>
        <v>0</v>
      </c>
      <c r="F11" s="129">
        <f t="shared" si="2"/>
        <v>0</v>
      </c>
      <c r="G11" s="18"/>
      <c r="H11" s="121">
        <f t="shared" si="0"/>
        <v>0</v>
      </c>
      <c r="I11" s="121">
        <f t="shared" si="0"/>
        <v>0</v>
      </c>
      <c r="J11" s="129">
        <f>H11+I11</f>
        <v>0</v>
      </c>
      <c r="K11" s="377">
        <f>'[50]Int on Working cap'!E6</f>
        <v>628.81203055213678</v>
      </c>
      <c r="L11" s="377">
        <f>'[50]Int on Working cap'!F6</f>
        <v>724.29973306185866</v>
      </c>
      <c r="M11" s="377">
        <f>'[50]Int on Working cap'!G6</f>
        <v>934.24179080190981</v>
      </c>
      <c r="N11" s="377">
        <f>'[50]Int on Working cap'!H6</f>
        <v>1082.4809940127395</v>
      </c>
      <c r="O11" s="377">
        <f>'[50]Int on Working cap'!I6</f>
        <v>1239.8276738066015</v>
      </c>
    </row>
    <row r="12" spans="2:15" hidden="1" x14ac:dyDescent="0.25">
      <c r="B12" s="10"/>
      <c r="C12" s="79" t="s">
        <v>127</v>
      </c>
      <c r="D12" s="80"/>
      <c r="E12" s="121"/>
      <c r="F12" s="129">
        <f t="shared" si="2"/>
        <v>0</v>
      </c>
      <c r="G12" s="18"/>
      <c r="H12" s="121"/>
      <c r="I12" s="121"/>
      <c r="J12" s="129"/>
      <c r="K12" s="300"/>
      <c r="L12" s="300"/>
      <c r="M12" s="300"/>
      <c r="N12" s="300"/>
      <c r="O12" s="300"/>
    </row>
    <row r="13" spans="2:15" hidden="1" x14ac:dyDescent="0.25">
      <c r="B13" s="10">
        <f>B11+1</f>
        <v>4</v>
      </c>
      <c r="C13" s="16" t="s">
        <v>664</v>
      </c>
      <c r="D13" s="80"/>
      <c r="E13" s="121"/>
      <c r="F13" s="129">
        <f t="shared" si="2"/>
        <v>0</v>
      </c>
      <c r="G13" s="18"/>
      <c r="H13" s="121"/>
      <c r="I13" s="121"/>
      <c r="J13" s="129">
        <f>H13+I13</f>
        <v>0</v>
      </c>
      <c r="K13" s="300"/>
      <c r="L13" s="300"/>
      <c r="M13" s="300"/>
      <c r="N13" s="300"/>
      <c r="O13" s="300"/>
    </row>
    <row r="14" spans="2:15" ht="28" hidden="1" x14ac:dyDescent="0.25">
      <c r="B14" s="10">
        <f>B13+1</f>
        <v>5</v>
      </c>
      <c r="C14" s="79" t="s">
        <v>665</v>
      </c>
      <c r="D14" s="80"/>
      <c r="E14" s="121">
        <f>E29+E44</f>
        <v>0</v>
      </c>
      <c r="F14" s="129">
        <f t="shared" si="2"/>
        <v>0</v>
      </c>
      <c r="G14" s="18"/>
      <c r="H14" s="121">
        <f>H29+H44</f>
        <v>0</v>
      </c>
      <c r="I14" s="121">
        <f>I29+I44</f>
        <v>0</v>
      </c>
      <c r="J14" s="129">
        <f>H14+I14</f>
        <v>0</v>
      </c>
      <c r="K14" s="377">
        <f>K29+K44</f>
        <v>4290.55737564023</v>
      </c>
      <c r="L14" s="377">
        <f t="shared" ref="L14:O14" si="3">L29+L44</f>
        <v>5192.6532321003233</v>
      </c>
      <c r="M14" s="377">
        <f t="shared" si="3"/>
        <v>5676.5807227156138</v>
      </c>
      <c r="N14" s="377">
        <f t="shared" si="3"/>
        <v>6372.344298365093</v>
      </c>
      <c r="O14" s="377">
        <f t="shared" si="3"/>
        <v>6992.4411781840327</v>
      </c>
    </row>
    <row r="15" spans="2:15" hidden="1" x14ac:dyDescent="0.25">
      <c r="B15" s="10">
        <f>B14+1</f>
        <v>6</v>
      </c>
      <c r="C15" s="16" t="s">
        <v>666</v>
      </c>
      <c r="D15" s="80"/>
      <c r="E15" s="121">
        <f>E30+E45</f>
        <v>0</v>
      </c>
      <c r="F15" s="129">
        <f>E15-D15</f>
        <v>0</v>
      </c>
      <c r="G15" s="18"/>
      <c r="H15" s="121">
        <f>H30+H45</f>
        <v>0</v>
      </c>
      <c r="I15" s="121">
        <f>I30+I45</f>
        <v>0</v>
      </c>
      <c r="J15" s="129">
        <f>H15+I15</f>
        <v>0</v>
      </c>
      <c r="K15" s="377">
        <f>'[50]Int on Working cap'!E9</f>
        <v>1192.7420124111138</v>
      </c>
      <c r="L15" s="377">
        <f>'[50]Int on Working cap'!F9</f>
        <v>1365.0215605476519</v>
      </c>
      <c r="M15" s="377">
        <f>'[50]Int on Working cap'!G9</f>
        <v>1724.8277926481492</v>
      </c>
      <c r="N15" s="377">
        <f>'[50]Int on Working cap'!H9</f>
        <v>1978.1361415729584</v>
      </c>
      <c r="O15" s="377">
        <f>'[50]Int on Working cap'!I9</f>
        <v>2247.1479146003658</v>
      </c>
    </row>
    <row r="16" spans="2:15" hidden="1" x14ac:dyDescent="0.25">
      <c r="B16" s="10">
        <f t="shared" si="1"/>
        <v>7</v>
      </c>
      <c r="C16" s="16" t="s">
        <v>667</v>
      </c>
      <c r="D16" s="80"/>
      <c r="E16" s="121"/>
      <c r="F16" s="129">
        <f t="shared" si="2"/>
        <v>0</v>
      </c>
      <c r="G16" s="18"/>
      <c r="H16" s="121"/>
      <c r="I16" s="121"/>
      <c r="J16" s="129">
        <f>H16+I16</f>
        <v>0</v>
      </c>
      <c r="K16" s="378">
        <f>'[50]Int on Working cap'!E10</f>
        <v>0.10150000000000001</v>
      </c>
      <c r="L16" s="378">
        <f>'[50]Int on Working cap'!F10</f>
        <v>0.10150000000000001</v>
      </c>
      <c r="M16" s="378">
        <f>'[50]Int on Working cap'!G10</f>
        <v>0.10150000000000001</v>
      </c>
      <c r="N16" s="378">
        <f>'[50]Int on Working cap'!H10</f>
        <v>0.10150000000000001</v>
      </c>
      <c r="O16" s="378">
        <f>'[50]Int on Working cap'!I10</f>
        <v>0.10150000000000001</v>
      </c>
    </row>
    <row r="17" spans="2:16" hidden="1" x14ac:dyDescent="0.25">
      <c r="B17" s="10">
        <f t="shared" si="1"/>
        <v>8</v>
      </c>
      <c r="C17" s="79" t="s">
        <v>53</v>
      </c>
      <c r="D17" s="80"/>
      <c r="E17" s="129">
        <f>E15*E16</f>
        <v>0</v>
      </c>
      <c r="F17" s="129">
        <f>E17-D17</f>
        <v>0</v>
      </c>
      <c r="G17" s="18"/>
      <c r="H17" s="129">
        <f>H15*H16</f>
        <v>0</v>
      </c>
      <c r="I17" s="129">
        <f>I15*I16</f>
        <v>0</v>
      </c>
      <c r="J17" s="129">
        <f>H17+I17</f>
        <v>0</v>
      </c>
      <c r="K17" s="379">
        <f>K15*K16</f>
        <v>121.06331425972806</v>
      </c>
      <c r="L17" s="379">
        <f t="shared" ref="L17:O17" si="4">L15*L16</f>
        <v>138.54968839558668</v>
      </c>
      <c r="M17" s="379">
        <f t="shared" si="4"/>
        <v>175.07002095378715</v>
      </c>
      <c r="N17" s="379">
        <f t="shared" si="4"/>
        <v>200.78081836965529</v>
      </c>
      <c r="O17" s="379">
        <f t="shared" si="4"/>
        <v>228.08551333193714</v>
      </c>
    </row>
    <row r="19" spans="2:16" x14ac:dyDescent="0.25">
      <c r="B19" s="314" t="s">
        <v>757</v>
      </c>
      <c r="C19" s="13"/>
      <c r="D19" s="14"/>
      <c r="E19" s="14"/>
      <c r="F19" s="14"/>
      <c r="G19" s="14"/>
      <c r="H19" s="14"/>
      <c r="I19" s="14"/>
      <c r="J19" s="14"/>
      <c r="K19" s="14"/>
      <c r="L19" s="14"/>
    </row>
    <row r="20" spans="2:16" x14ac:dyDescent="0.25">
      <c r="O20" s="15" t="s">
        <v>101</v>
      </c>
    </row>
    <row r="21" spans="2:16" ht="14.15" customHeight="1" x14ac:dyDescent="0.25">
      <c r="B21" s="927" t="s">
        <v>2</v>
      </c>
      <c r="C21" s="930" t="s">
        <v>102</v>
      </c>
      <c r="D21" s="947" t="s">
        <v>104</v>
      </c>
      <c r="E21" s="948"/>
      <c r="F21" s="949"/>
      <c r="G21" s="947" t="s">
        <v>708</v>
      </c>
      <c r="H21" s="948"/>
      <c r="I21" s="948"/>
      <c r="J21" s="948"/>
      <c r="K21" s="946" t="s">
        <v>105</v>
      </c>
      <c r="L21" s="946"/>
      <c r="M21" s="946"/>
      <c r="N21" s="946"/>
      <c r="O21" s="946"/>
    </row>
    <row r="22" spans="2:16" ht="28" x14ac:dyDescent="0.25">
      <c r="B22" s="928"/>
      <c r="C22" s="930"/>
      <c r="D22" s="7" t="s">
        <v>106</v>
      </c>
      <c r="E22" s="7" t="s">
        <v>214</v>
      </c>
      <c r="F22" s="7" t="s">
        <v>107</v>
      </c>
      <c r="G22" s="7" t="s">
        <v>106</v>
      </c>
      <c r="H22" s="7" t="s">
        <v>108</v>
      </c>
      <c r="I22" s="7" t="s">
        <v>109</v>
      </c>
      <c r="J22" s="7" t="s">
        <v>215</v>
      </c>
      <c r="K22" s="7" t="s">
        <v>472</v>
      </c>
      <c r="L22" s="7" t="s">
        <v>473</v>
      </c>
      <c r="M22" s="7" t="s">
        <v>474</v>
      </c>
      <c r="N22" s="7" t="s">
        <v>475</v>
      </c>
      <c r="O22" s="7" t="s">
        <v>476</v>
      </c>
      <c r="P22" s="1103"/>
    </row>
    <row r="23" spans="2:16" x14ac:dyDescent="0.25">
      <c r="B23" s="929"/>
      <c r="C23" s="931"/>
      <c r="D23" s="7" t="s">
        <v>110</v>
      </c>
      <c r="E23" s="7" t="s">
        <v>111</v>
      </c>
      <c r="F23" s="7" t="s">
        <v>112</v>
      </c>
      <c r="G23" s="7" t="s">
        <v>110</v>
      </c>
      <c r="H23" s="7" t="s">
        <v>113</v>
      </c>
      <c r="I23" s="7" t="s">
        <v>114</v>
      </c>
      <c r="J23" s="7" t="s">
        <v>114</v>
      </c>
      <c r="K23" s="7" t="s">
        <v>115</v>
      </c>
      <c r="L23" s="7" t="s">
        <v>115</v>
      </c>
      <c r="M23" s="7" t="s">
        <v>115</v>
      </c>
      <c r="N23" s="7" t="s">
        <v>115</v>
      </c>
      <c r="O23" s="7" t="s">
        <v>115</v>
      </c>
      <c r="P23" s="1103"/>
    </row>
    <row r="24" spans="2:16" x14ac:dyDescent="0.25">
      <c r="B24" s="10">
        <v>1</v>
      </c>
      <c r="C24" s="79" t="s">
        <v>661</v>
      </c>
      <c r="D24" s="80"/>
      <c r="E24" s="121"/>
      <c r="F24" s="129"/>
      <c r="G24" s="18"/>
      <c r="H24" s="121"/>
      <c r="I24" s="121"/>
      <c r="J24" s="129"/>
      <c r="K24" s="121">
        <f>'[50]Int on Working cap'!E65</f>
        <v>293.39246956013591</v>
      </c>
      <c r="L24" s="121">
        <f>'[50]Int on Working cap'!F65</f>
        <v>316.21532658106867</v>
      </c>
      <c r="M24" s="121">
        <f>'[50]Int on Working cap'!G65</f>
        <v>397.7409047345912</v>
      </c>
      <c r="N24" s="121">
        <f>'[50]Int on Working cap'!H65</f>
        <v>428.72103206114025</v>
      </c>
      <c r="O24" s="121">
        <f>'[50]Int on Working cap'!I65</f>
        <v>461.86614328792245</v>
      </c>
      <c r="P24" s="1103"/>
    </row>
    <row r="25" spans="2:16" x14ac:dyDescent="0.25">
      <c r="B25" s="10">
        <f t="shared" ref="B25:B32" si="5">B24+1</f>
        <v>2</v>
      </c>
      <c r="C25" s="27" t="s">
        <v>662</v>
      </c>
      <c r="D25" s="80"/>
      <c r="E25" s="121"/>
      <c r="F25" s="129"/>
      <c r="G25" s="18"/>
      <c r="H25" s="121"/>
      <c r="I25" s="121"/>
      <c r="J25" s="129"/>
      <c r="K25" s="121">
        <f>'[50]Int on Working cap'!E66</f>
        <v>206.60884155205085</v>
      </c>
      <c r="L25" s="121">
        <f>'[50]Int on Working cap'!F66</f>
        <v>243.48376106895708</v>
      </c>
      <c r="M25" s="121">
        <f>'[50]Int on Working cap'!G66</f>
        <v>292.0558508142521</v>
      </c>
      <c r="N25" s="121">
        <f>'[50]Int on Working cap'!H66</f>
        <v>353.56058740048331</v>
      </c>
      <c r="O25" s="121">
        <f>'[50]Int on Working cap'!I66</f>
        <v>420.24070394917078</v>
      </c>
      <c r="P25" s="1103"/>
    </row>
    <row r="26" spans="2:16" x14ac:dyDescent="0.25">
      <c r="B26" s="10">
        <f t="shared" si="5"/>
        <v>3</v>
      </c>
      <c r="C26" s="79" t="s">
        <v>663</v>
      </c>
      <c r="D26" s="80"/>
      <c r="E26" s="121"/>
      <c r="F26" s="129"/>
      <c r="G26" s="18"/>
      <c r="H26" s="121"/>
      <c r="I26" s="121"/>
      <c r="J26" s="129"/>
      <c r="K26" s="121">
        <f>'[50]Int on Working cap'!E67</f>
        <v>698.92221270271057</v>
      </c>
      <c r="L26" s="121">
        <f>'[50]Int on Working cap'!F67</f>
        <v>804.8338348320035</v>
      </c>
      <c r="M26" s="121">
        <f>'[50]Int on Working cap'!G67</f>
        <v>1037.6315675594356</v>
      </c>
      <c r="N26" s="121">
        <f>'[50]Int on Working cap'!H67</f>
        <v>1202.0238105852281</v>
      </c>
      <c r="O26" s="121">
        <f>'[50]Int on Working cap'!I67</f>
        <v>1376.5118160326026</v>
      </c>
      <c r="P26" s="1103"/>
    </row>
    <row r="27" spans="2:16" x14ac:dyDescent="0.25">
      <c r="B27" s="10"/>
      <c r="C27" s="79" t="s">
        <v>127</v>
      </c>
      <c r="D27" s="80"/>
      <c r="E27" s="121"/>
      <c r="F27" s="129"/>
      <c r="G27" s="18"/>
      <c r="H27" s="121"/>
      <c r="I27" s="121"/>
      <c r="J27" s="129"/>
      <c r="K27" s="16"/>
      <c r="L27" s="16"/>
      <c r="M27" s="16"/>
      <c r="N27" s="16"/>
      <c r="O27" s="16"/>
      <c r="P27" s="1103"/>
    </row>
    <row r="28" spans="2:16" x14ac:dyDescent="0.25">
      <c r="B28" s="10">
        <f>B26+1</f>
        <v>4</v>
      </c>
      <c r="C28" s="16" t="s">
        <v>664</v>
      </c>
      <c r="D28" s="80"/>
      <c r="E28" s="121"/>
      <c r="F28" s="129"/>
      <c r="G28" s="18"/>
      <c r="H28" s="121"/>
      <c r="I28" s="121"/>
      <c r="J28" s="129"/>
      <c r="K28" s="16"/>
      <c r="L28" s="16"/>
      <c r="M28" s="16"/>
      <c r="N28" s="16"/>
      <c r="O28" s="16"/>
      <c r="P28" s="1103"/>
    </row>
    <row r="29" spans="2:16" ht="28" x14ac:dyDescent="0.25">
      <c r="B29" s="10">
        <f>B28+1</f>
        <v>5</v>
      </c>
      <c r="C29" s="79" t="s">
        <v>665</v>
      </c>
      <c r="D29" s="80"/>
      <c r="E29" s="121"/>
      <c r="F29" s="129"/>
      <c r="G29" s="18"/>
      <c r="H29" s="121"/>
      <c r="I29" s="121"/>
      <c r="J29" s="129"/>
      <c r="K29" s="121"/>
      <c r="L29" s="121"/>
      <c r="M29" s="121"/>
      <c r="N29" s="121"/>
      <c r="O29" s="121"/>
      <c r="P29" s="1103"/>
    </row>
    <row r="30" spans="2:16" x14ac:dyDescent="0.25">
      <c r="B30" s="10">
        <f>B29+1</f>
        <v>6</v>
      </c>
      <c r="C30" s="16" t="s">
        <v>666</v>
      </c>
      <c r="D30" s="80"/>
      <c r="E30" s="121"/>
      <c r="F30" s="129"/>
      <c r="G30" s="18"/>
      <c r="H30" s="121"/>
      <c r="I30" s="121"/>
      <c r="J30" s="129"/>
      <c r="K30" s="121">
        <f>'[50]Int on Working cap'!E70</f>
        <v>1198.9235238148972</v>
      </c>
      <c r="L30" s="121">
        <f>'[50]Int on Working cap'!F70</f>
        <v>1364.5329224820293</v>
      </c>
      <c r="M30" s="121">
        <f>'[50]Int on Working cap'!G70</f>
        <v>1727.4283231082788</v>
      </c>
      <c r="N30" s="121">
        <f>'[50]Int on Working cap'!H70</f>
        <v>1984.3054300468516</v>
      </c>
      <c r="O30" s="121">
        <f>'[50]Int on Working cap'!I70</f>
        <v>2258.6186632696958</v>
      </c>
      <c r="P30" s="1103"/>
    </row>
    <row r="31" spans="2:16" x14ac:dyDescent="0.25">
      <c r="B31" s="10">
        <f t="shared" si="5"/>
        <v>7</v>
      </c>
      <c r="C31" s="16" t="s">
        <v>667</v>
      </c>
      <c r="D31" s="80"/>
      <c r="E31" s="121"/>
      <c r="F31" s="129"/>
      <c r="G31" s="18"/>
      <c r="H31" s="121"/>
      <c r="I31" s="121"/>
      <c r="J31" s="129"/>
      <c r="K31" s="380">
        <f>'[50]Int on Working cap'!E71</f>
        <v>0.10150000000000001</v>
      </c>
      <c r="L31" s="380">
        <f>'[50]Int on Working cap'!F71</f>
        <v>0.10150000000000001</v>
      </c>
      <c r="M31" s="380">
        <f>'[50]Int on Working cap'!G71</f>
        <v>0.10150000000000001</v>
      </c>
      <c r="N31" s="380">
        <f>'[50]Int on Working cap'!H71</f>
        <v>0.10150000000000001</v>
      </c>
      <c r="O31" s="380">
        <f>'[50]Int on Working cap'!I71</f>
        <v>0.10150000000000001</v>
      </c>
      <c r="P31" s="1103"/>
    </row>
    <row r="32" spans="2:16" x14ac:dyDescent="0.25">
      <c r="B32" s="10">
        <f t="shared" si="5"/>
        <v>8</v>
      </c>
      <c r="C32" s="79" t="s">
        <v>53</v>
      </c>
      <c r="D32" s="80"/>
      <c r="E32" s="129"/>
      <c r="F32" s="129"/>
      <c r="G32" s="18"/>
      <c r="H32" s="129"/>
      <c r="I32" s="129"/>
      <c r="J32" s="129"/>
      <c r="K32" s="129">
        <f>'[50]Int on Working cap'!E72</f>
        <v>121.69073766721208</v>
      </c>
      <c r="L32" s="129">
        <f>'[50]Int on Working cap'!F72</f>
        <v>138</v>
      </c>
      <c r="M32" s="129">
        <f>'[50]Int on Working cap'!G72</f>
        <v>175.33397479549032</v>
      </c>
      <c r="N32" s="129">
        <f>'[50]Int on Working cap'!H72</f>
        <v>201.40700114975544</v>
      </c>
      <c r="O32" s="129">
        <f>'[50]Int on Working cap'!I72</f>
        <v>229.24979432187413</v>
      </c>
      <c r="P32" s="1103"/>
    </row>
    <row r="34" spans="2:16" x14ac:dyDescent="0.25">
      <c r="B34" s="314" t="s">
        <v>766</v>
      </c>
      <c r="C34" s="13"/>
      <c r="D34" s="14"/>
      <c r="E34" s="14"/>
      <c r="F34" s="14"/>
      <c r="G34" s="14"/>
      <c r="H34" s="14"/>
      <c r="I34" s="14"/>
      <c r="J34" s="14"/>
      <c r="K34" s="14"/>
      <c r="L34" s="14"/>
    </row>
    <row r="35" spans="2:16" x14ac:dyDescent="0.25">
      <c r="O35" s="15" t="s">
        <v>101</v>
      </c>
    </row>
    <row r="36" spans="2:16" ht="14.15" customHeight="1" x14ac:dyDescent="0.25">
      <c r="B36" s="927" t="s">
        <v>2</v>
      </c>
      <c r="C36" s="930" t="s">
        <v>102</v>
      </c>
      <c r="D36" s="947" t="s">
        <v>104</v>
      </c>
      <c r="E36" s="948"/>
      <c r="F36" s="949"/>
      <c r="G36" s="947" t="s">
        <v>708</v>
      </c>
      <c r="H36" s="948"/>
      <c r="I36" s="948"/>
      <c r="J36" s="948"/>
      <c r="K36" s="946" t="s">
        <v>105</v>
      </c>
      <c r="L36" s="946"/>
      <c r="M36" s="946"/>
      <c r="N36" s="946"/>
      <c r="O36" s="946"/>
    </row>
    <row r="37" spans="2:16" ht="28" x14ac:dyDescent="0.25">
      <c r="B37" s="928"/>
      <c r="C37" s="930"/>
      <c r="D37" s="7" t="s">
        <v>106</v>
      </c>
      <c r="E37" s="7" t="s">
        <v>214</v>
      </c>
      <c r="F37" s="7" t="s">
        <v>107</v>
      </c>
      <c r="G37" s="7" t="s">
        <v>106</v>
      </c>
      <c r="H37" s="7" t="s">
        <v>108</v>
      </c>
      <c r="I37" s="7" t="s">
        <v>109</v>
      </c>
      <c r="J37" s="7" t="s">
        <v>215</v>
      </c>
      <c r="K37" s="7" t="s">
        <v>472</v>
      </c>
      <c r="L37" s="7" t="s">
        <v>473</v>
      </c>
      <c r="M37" s="7" t="s">
        <v>474</v>
      </c>
      <c r="N37" s="7" t="s">
        <v>475</v>
      </c>
      <c r="O37" s="7" t="s">
        <v>476</v>
      </c>
      <c r="P37" s="1104"/>
    </row>
    <row r="38" spans="2:16" x14ac:dyDescent="0.25">
      <c r="B38" s="929"/>
      <c r="C38" s="931"/>
      <c r="D38" s="7" t="s">
        <v>110</v>
      </c>
      <c r="E38" s="7" t="s">
        <v>111</v>
      </c>
      <c r="F38" s="7" t="s">
        <v>112</v>
      </c>
      <c r="G38" s="7" t="s">
        <v>110</v>
      </c>
      <c r="H38" s="7" t="s">
        <v>113</v>
      </c>
      <c r="I38" s="7" t="s">
        <v>114</v>
      </c>
      <c r="J38" s="7" t="s">
        <v>114</v>
      </c>
      <c r="K38" s="7" t="s">
        <v>115</v>
      </c>
      <c r="L38" s="7" t="s">
        <v>115</v>
      </c>
      <c r="M38" s="7" t="s">
        <v>115</v>
      </c>
      <c r="N38" s="7" t="s">
        <v>115</v>
      </c>
      <c r="O38" s="7" t="s">
        <v>115</v>
      </c>
      <c r="P38" s="1104"/>
    </row>
    <row r="39" spans="2:16" x14ac:dyDescent="0.25">
      <c r="B39" s="10">
        <v>1</v>
      </c>
      <c r="C39" s="79" t="s">
        <v>661</v>
      </c>
      <c r="D39" s="80"/>
      <c r="E39" s="121"/>
      <c r="F39" s="129"/>
      <c r="G39" s="18"/>
      <c r="H39" s="121"/>
      <c r="I39" s="121"/>
      <c r="J39" s="129"/>
      <c r="K39" s="377">
        <f>[52]IOWC_SP!C3</f>
        <v>32.599163284459543</v>
      </c>
      <c r="L39" s="377">
        <f>[52]IOWC_SP!D3</f>
        <v>35.135036286785407</v>
      </c>
      <c r="M39" s="377">
        <f>[52]IOWC_SP!E3</f>
        <v>44.193433859399022</v>
      </c>
      <c r="N39" s="377">
        <f>[52]IOWC_SP!F3</f>
        <v>47.635670229015581</v>
      </c>
      <c r="O39" s="377">
        <f>[52]IOWC_SP!G3</f>
        <v>51.318460365324718</v>
      </c>
      <c r="P39" s="1104"/>
    </row>
    <row r="40" spans="2:16" x14ac:dyDescent="0.25">
      <c r="B40" s="10">
        <f t="shared" ref="B40:B47" si="6">B39+1</f>
        <v>2</v>
      </c>
      <c r="C40" s="27" t="s">
        <v>662</v>
      </c>
      <c r="D40" s="80"/>
      <c r="E40" s="121"/>
      <c r="F40" s="129"/>
      <c r="G40" s="18"/>
      <c r="H40" s="121"/>
      <c r="I40" s="121"/>
      <c r="J40" s="129"/>
      <c r="K40" s="377">
        <f>[52]IOWC_SP!C4</f>
        <v>22.956537950227872</v>
      </c>
      <c r="L40" s="377">
        <f>[52]IOWC_SP!D4</f>
        <v>27.053751229884121</v>
      </c>
      <c r="M40" s="377">
        <f>[52]IOWC_SP!E4</f>
        <v>32.450650090472458</v>
      </c>
      <c r="N40" s="377">
        <f>[52]IOWC_SP!F4</f>
        <v>39.284509711164809</v>
      </c>
      <c r="O40" s="377">
        <f>[52]IOWC_SP!G4</f>
        <v>46.693411549907864</v>
      </c>
      <c r="P40" s="1104"/>
    </row>
    <row r="41" spans="2:16" x14ac:dyDescent="0.25">
      <c r="B41" s="10">
        <f t="shared" si="6"/>
        <v>3</v>
      </c>
      <c r="C41" s="79" t="s">
        <v>663</v>
      </c>
      <c r="D41" s="80"/>
      <c r="E41" s="121"/>
      <c r="F41" s="129"/>
      <c r="G41" s="18"/>
      <c r="H41" s="121"/>
      <c r="I41" s="121"/>
      <c r="J41" s="129"/>
      <c r="K41" s="377">
        <f>[52]IOWC_SP!C5</f>
        <v>6705.7743685454843</v>
      </c>
      <c r="L41" s="377">
        <f>[52]IOWC_SP!D5</f>
        <v>8051.158258668911</v>
      </c>
      <c r="M41" s="377">
        <f>[52]IOWC_SP!E5</f>
        <v>9008.0526762420359</v>
      </c>
      <c r="N41" s="377">
        <f>[52]IOWC_SP!F5</f>
        <v>10156.318966256284</v>
      </c>
      <c r="O41" s="377">
        <f>[52]IOWC_SP!G5</f>
        <v>11217.209735826871</v>
      </c>
      <c r="P41" s="1104"/>
    </row>
    <row r="42" spans="2:16" x14ac:dyDescent="0.25">
      <c r="B42" s="10"/>
      <c r="C42" s="79" t="s">
        <v>127</v>
      </c>
      <c r="D42" s="80"/>
      <c r="E42" s="121"/>
      <c r="F42" s="129"/>
      <c r="G42" s="18"/>
      <c r="H42" s="121"/>
      <c r="I42" s="121"/>
      <c r="J42" s="129"/>
      <c r="K42" s="29"/>
      <c r="L42" s="29"/>
      <c r="M42" s="29"/>
      <c r="N42" s="29"/>
      <c r="O42" s="29"/>
      <c r="P42" s="1104"/>
    </row>
    <row r="43" spans="2:16" x14ac:dyDescent="0.25">
      <c r="B43" s="10">
        <f>B41+1</f>
        <v>4</v>
      </c>
      <c r="C43" s="16" t="s">
        <v>664</v>
      </c>
      <c r="D43" s="80"/>
      <c r="E43" s="121"/>
      <c r="F43" s="129"/>
      <c r="G43" s="18"/>
      <c r="H43" s="121"/>
      <c r="I43" s="121"/>
      <c r="J43" s="129"/>
      <c r="K43" s="494">
        <f>[52]IOWC_SP!C7</f>
        <v>4790.8363220422816</v>
      </c>
      <c r="L43" s="494">
        <f>[52]IOWC_SP!D7</f>
        <v>4902.0762310459941</v>
      </c>
      <c r="M43" s="494">
        <f>[52]IOWC_SP!E7</f>
        <v>5022.6106230458354</v>
      </c>
      <c r="N43" s="494">
        <f>[52]IOWC_SP!F7</f>
        <v>5151.8933432581671</v>
      </c>
      <c r="O43" s="494">
        <f>[52]IOWC_SP!G7</f>
        <v>5291.7927207844587</v>
      </c>
      <c r="P43" s="1104"/>
    </row>
    <row r="44" spans="2:16" ht="28" x14ac:dyDescent="0.25">
      <c r="B44" s="10">
        <f>B43+1</f>
        <v>5</v>
      </c>
      <c r="C44" s="79" t="s">
        <v>665</v>
      </c>
      <c r="D44" s="80"/>
      <c r="E44" s="121"/>
      <c r="F44" s="129"/>
      <c r="G44" s="18"/>
      <c r="H44" s="121"/>
      <c r="I44" s="121"/>
      <c r="J44" s="129"/>
      <c r="K44" s="381">
        <f>[52]IOWC_SP!C8</f>
        <v>4290.55737564023</v>
      </c>
      <c r="L44" s="381">
        <f>[52]IOWC_SP!D8</f>
        <v>5192.6532321003233</v>
      </c>
      <c r="M44" s="381">
        <f>[52]IOWC_SP!E8</f>
        <v>5676.5807227156138</v>
      </c>
      <c r="N44" s="381">
        <f>[52]IOWC_SP!F8</f>
        <v>6372.344298365093</v>
      </c>
      <c r="O44" s="381">
        <f>[52]IOWC_SP!G8</f>
        <v>6992.4411781840327</v>
      </c>
      <c r="P44" s="1104"/>
    </row>
    <row r="45" spans="2:16" x14ac:dyDescent="0.25">
      <c r="B45" s="10">
        <f>B44+1</f>
        <v>6</v>
      </c>
      <c r="C45" s="16" t="s">
        <v>666</v>
      </c>
      <c r="D45" s="80"/>
      <c r="E45" s="121"/>
      <c r="F45" s="129"/>
      <c r="G45" s="18"/>
      <c r="H45" s="121"/>
      <c r="I45" s="121"/>
      <c r="J45" s="129"/>
      <c r="K45" s="381">
        <f>SUM(K39:K41)-SUM(K43:K44)</f>
        <v>-2320.0636279023402</v>
      </c>
      <c r="L45" s="381">
        <f t="shared" ref="L45:O45" si="7">SUM(L39:L41)-SUM(L43:L44)</f>
        <v>-1981.3824169607369</v>
      </c>
      <c r="M45" s="381">
        <f t="shared" si="7"/>
        <v>-1614.4945855695423</v>
      </c>
      <c r="N45" s="381">
        <f t="shared" si="7"/>
        <v>-1280.9984954267966</v>
      </c>
      <c r="O45" s="381">
        <f t="shared" si="7"/>
        <v>-969.01229122638688</v>
      </c>
      <c r="P45" s="1104"/>
    </row>
    <row r="46" spans="2:16" x14ac:dyDescent="0.25">
      <c r="B46" s="10">
        <f t="shared" si="6"/>
        <v>7</v>
      </c>
      <c r="C46" s="16" t="s">
        <v>667</v>
      </c>
      <c r="D46" s="80"/>
      <c r="E46" s="121"/>
      <c r="F46" s="129"/>
      <c r="G46" s="18"/>
      <c r="H46" s="121"/>
      <c r="I46" s="121"/>
      <c r="J46" s="129"/>
      <c r="K46" s="378">
        <f>K31</f>
        <v>0.10150000000000001</v>
      </c>
      <c r="L46" s="378">
        <f t="shared" ref="L46:O46" si="8">L31</f>
        <v>0.10150000000000001</v>
      </c>
      <c r="M46" s="378">
        <f t="shared" si="8"/>
        <v>0.10150000000000001</v>
      </c>
      <c r="N46" s="378">
        <f t="shared" si="8"/>
        <v>0.10150000000000001</v>
      </c>
      <c r="O46" s="378">
        <f t="shared" si="8"/>
        <v>0.10150000000000001</v>
      </c>
      <c r="P46" s="1104"/>
    </row>
    <row r="47" spans="2:16" x14ac:dyDescent="0.25">
      <c r="B47" s="10">
        <f t="shared" si="6"/>
        <v>8</v>
      </c>
      <c r="C47" s="79" t="s">
        <v>53</v>
      </c>
      <c r="D47" s="80"/>
      <c r="E47" s="129"/>
      <c r="F47" s="129"/>
      <c r="G47" s="18"/>
      <c r="H47" s="129"/>
      <c r="I47" s="129"/>
      <c r="J47" s="129"/>
      <c r="K47" s="382">
        <f>IF(K45&lt;0,0,K45*K46)</f>
        <v>0</v>
      </c>
      <c r="L47" s="382">
        <f t="shared" ref="L47:O47" si="9">IF(L45&lt;0,0,L45*L46)</f>
        <v>0</v>
      </c>
      <c r="M47" s="382">
        <f t="shared" si="9"/>
        <v>0</v>
      </c>
      <c r="N47" s="382">
        <f t="shared" si="9"/>
        <v>0</v>
      </c>
      <c r="O47" s="382">
        <f t="shared" si="9"/>
        <v>0</v>
      </c>
      <c r="P47" s="1104"/>
    </row>
    <row r="50" spans="2:9" x14ac:dyDescent="0.25">
      <c r="B50" s="22" t="s">
        <v>767</v>
      </c>
    </row>
    <row r="52" spans="2:9" x14ac:dyDescent="0.25">
      <c r="B52" s="16"/>
      <c r="C52" s="16"/>
      <c r="D52" s="12" t="s">
        <v>768</v>
      </c>
      <c r="E52" s="12" t="s">
        <v>769</v>
      </c>
      <c r="F52" s="12" t="s">
        <v>770</v>
      </c>
      <c r="G52" s="12" t="s">
        <v>771</v>
      </c>
      <c r="H52" s="12" t="s">
        <v>772</v>
      </c>
      <c r="I52" s="12" t="s">
        <v>773</v>
      </c>
    </row>
    <row r="53" spans="2:9" x14ac:dyDescent="0.3">
      <c r="B53" s="383" t="s">
        <v>257</v>
      </c>
      <c r="C53" s="32" t="s">
        <v>774</v>
      </c>
      <c r="D53" s="384">
        <f>'[53]TSSPDCL_Int on CSD_13k GAP'!F8</f>
        <v>4581</v>
      </c>
      <c r="E53" s="384">
        <f>'[53]TSSPDCL_Int on CSD_13k GAP'!G8</f>
        <v>4663</v>
      </c>
      <c r="F53" s="384"/>
      <c r="G53" s="384"/>
      <c r="H53" s="384"/>
      <c r="I53" s="384"/>
    </row>
    <row r="54" spans="2:9" x14ac:dyDescent="0.3">
      <c r="B54" s="383" t="s">
        <v>259</v>
      </c>
      <c r="C54" s="32" t="s">
        <v>775</v>
      </c>
      <c r="D54" s="384">
        <f>'[53]TSSPDCL_Int on CSD_13k GAP'!F9</f>
        <v>82</v>
      </c>
      <c r="E54" s="384">
        <f>'[53]TSSPDCL_Int on CSD_13k GAP'!G9</f>
        <v>633.58647445215809</v>
      </c>
      <c r="F54" s="384"/>
      <c r="G54" s="384"/>
      <c r="H54" s="384"/>
      <c r="I54" s="384"/>
    </row>
    <row r="55" spans="2:9" x14ac:dyDescent="0.3">
      <c r="B55" s="383" t="s">
        <v>406</v>
      </c>
      <c r="C55" s="32" t="s">
        <v>776</v>
      </c>
      <c r="D55" s="384">
        <f>'[53]TSSPDCL_Int on CSD_13k GAP'!F10</f>
        <v>4663</v>
      </c>
      <c r="E55" s="384">
        <f>'[53]TSSPDCL_Int on CSD_13k GAP'!G10</f>
        <v>5296.5864744521577</v>
      </c>
      <c r="F55" s="384"/>
      <c r="G55" s="384"/>
      <c r="H55" s="384"/>
      <c r="I55" s="384"/>
    </row>
    <row r="56" spans="2:9" x14ac:dyDescent="0.3">
      <c r="B56" s="383" t="s">
        <v>777</v>
      </c>
      <c r="C56" s="32" t="s">
        <v>778</v>
      </c>
      <c r="D56" s="384">
        <f>'[53]TSSPDCL_Int on CSD_13k GAP'!F11</f>
        <v>4622</v>
      </c>
      <c r="E56" s="384">
        <f>'[53]TSSPDCL_Int on CSD_13k GAP'!G11</f>
        <v>4979.7932372260784</v>
      </c>
      <c r="F56" s="384"/>
      <c r="G56" s="384"/>
      <c r="H56" s="384"/>
      <c r="I56" s="384"/>
    </row>
    <row r="57" spans="2:9" ht="16.5" x14ac:dyDescent="0.3">
      <c r="B57" s="383" t="s">
        <v>779</v>
      </c>
      <c r="C57" s="32" t="s">
        <v>780</v>
      </c>
      <c r="D57" s="464">
        <f>'[53]TSSPDCL_Int on CSD_13k GAP'!F12</f>
        <v>6.7500000000000004E-2</v>
      </c>
      <c r="E57" s="464">
        <f>'[53]TSSPDCL_Int on CSD_13k GAP'!G12</f>
        <v>6.5000000000000002E-2</v>
      </c>
      <c r="F57" s="385"/>
      <c r="G57" s="385"/>
      <c r="H57" s="385"/>
      <c r="I57" s="385"/>
    </row>
    <row r="58" spans="2:9" x14ac:dyDescent="0.3">
      <c r="B58" s="386" t="s">
        <v>781</v>
      </c>
      <c r="C58" s="34" t="s">
        <v>782</v>
      </c>
      <c r="D58" s="476">
        <f>'[53]TSSPDCL_Int on CSD_13k GAP'!F13</f>
        <v>311.98500000000001</v>
      </c>
      <c r="E58" s="476">
        <f>'[53]TSSPDCL_Int on CSD_13k GAP'!G13</f>
        <v>323.68656041969513</v>
      </c>
      <c r="F58" s="476">
        <f>'[53]TSSPDCL_Int on CSD_13k GAP'!H15</f>
        <v>333.39715723228596</v>
      </c>
      <c r="G58" s="476">
        <f>'[53]TSSPDCL_Int on CSD_13k GAP'!I15</f>
        <v>343.39907194925456</v>
      </c>
      <c r="H58" s="476">
        <f>'[53]TSSPDCL_Int on CSD_13k GAP'!J15</f>
        <v>353.70104410773223</v>
      </c>
      <c r="I58" s="476">
        <f>'[53]TSSPDCL_Int on CSD_13k GAP'!K15</f>
        <v>364.31207543096423</v>
      </c>
    </row>
  </sheetData>
  <mergeCells count="17">
    <mergeCell ref="P22:P32"/>
    <mergeCell ref="P37:P47"/>
    <mergeCell ref="B36:B38"/>
    <mergeCell ref="C36:C38"/>
    <mergeCell ref="D36:F36"/>
    <mergeCell ref="G36:J36"/>
    <mergeCell ref="K36:O36"/>
    <mergeCell ref="B21:B23"/>
    <mergeCell ref="C21:C23"/>
    <mergeCell ref="D21:F21"/>
    <mergeCell ref="G21:J21"/>
    <mergeCell ref="K21:O21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56" orientation="landscape" r:id="rId1"/>
  <headerFooter alignWithMargins="0">
    <oddHeader>&amp;F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00B0F0"/>
    <pageSetUpPr fitToPage="1"/>
  </sheetPr>
  <dimension ref="B1:O59"/>
  <sheetViews>
    <sheetView showGridLines="0" topLeftCell="B21" zoomScale="69" zoomScaleNormal="4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51.179687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3.5429687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H2" s="23" t="s">
        <v>706</v>
      </c>
    </row>
    <row r="3" spans="2:15" x14ac:dyDescent="0.25">
      <c r="H3" s="25" t="s">
        <v>668</v>
      </c>
    </row>
    <row r="4" spans="2:15" x14ac:dyDescent="0.25">
      <c r="B4" s="314" t="s">
        <v>711</v>
      </c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5" x14ac:dyDescent="0.25">
      <c r="O5" s="15" t="s">
        <v>101</v>
      </c>
    </row>
    <row r="6" spans="2:15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5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472</v>
      </c>
      <c r="L7" s="7" t="s">
        <v>473</v>
      </c>
      <c r="M7" s="7" t="s">
        <v>474</v>
      </c>
      <c r="N7" s="7" t="s">
        <v>475</v>
      </c>
      <c r="O7" s="7" t="s">
        <v>476</v>
      </c>
    </row>
    <row r="8" spans="2:15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5" x14ac:dyDescent="0.25">
      <c r="B9" s="52">
        <v>1</v>
      </c>
      <c r="C9" s="16" t="s">
        <v>669</v>
      </c>
      <c r="D9" s="1"/>
      <c r="E9" s="92">
        <f>E28+E47</f>
        <v>0</v>
      </c>
      <c r="F9" s="92">
        <f>E9-D9</f>
        <v>0</v>
      </c>
      <c r="G9" s="11"/>
      <c r="H9" s="92">
        <f t="shared" ref="H9:I13" si="0">H28+H47</f>
        <v>0</v>
      </c>
      <c r="I9" s="92">
        <f t="shared" si="0"/>
        <v>0</v>
      </c>
      <c r="J9" s="387">
        <f>H9+I9</f>
        <v>0</v>
      </c>
      <c r="K9" s="92">
        <f>[50]RoE!E4</f>
        <v>1479.4688445454262</v>
      </c>
      <c r="L9" s="92">
        <f>[50]RoE!F4</f>
        <v>2296.3786493393286</v>
      </c>
      <c r="M9" s="92">
        <f>[50]RoE!G4</f>
        <v>3432.3470672277467</v>
      </c>
      <c r="N9" s="92">
        <f>[50]RoE!H4</f>
        <v>4929.6558588452781</v>
      </c>
      <c r="O9" s="92">
        <f>[50]RoE!I4</f>
        <v>6566.8622259754429</v>
      </c>
    </row>
    <row r="10" spans="2:15" x14ac:dyDescent="0.25">
      <c r="B10" s="10">
        <f>B9+1</f>
        <v>2</v>
      </c>
      <c r="C10" s="16" t="s">
        <v>588</v>
      </c>
      <c r="D10" s="1"/>
      <c r="E10" s="92">
        <f>E29+E48</f>
        <v>0</v>
      </c>
      <c r="F10" s="92">
        <f t="shared" ref="F10:F21" si="1">E10-D10</f>
        <v>0</v>
      </c>
      <c r="G10" s="11"/>
      <c r="H10" s="92">
        <f t="shared" si="0"/>
        <v>0</v>
      </c>
      <c r="I10" s="92">
        <f t="shared" si="0"/>
        <v>0</v>
      </c>
      <c r="J10" s="387">
        <f>'[49]F16.1'!H17</f>
        <v>0</v>
      </c>
      <c r="K10" s="92">
        <f>[50]RoE!E5</f>
        <v>3301.7896972196095</v>
      </c>
      <c r="L10" s="92">
        <f>[50]RoE!F5</f>
        <v>4598.5571644486708</v>
      </c>
      <c r="M10" s="92">
        <f>[50]RoE!G5</f>
        <v>6030.2650625470251</v>
      </c>
      <c r="N10" s="92">
        <f>[50]RoE!H5</f>
        <v>6599.35544001976</v>
      </c>
      <c r="O10" s="92">
        <f>[50]RoE!I5</f>
        <v>7033.5881251610344</v>
      </c>
    </row>
    <row r="11" spans="2:15" x14ac:dyDescent="0.25">
      <c r="B11" s="10">
        <f t="shared" ref="B11:B21" si="2">B10+1</f>
        <v>3</v>
      </c>
      <c r="C11" s="18" t="s">
        <v>670</v>
      </c>
      <c r="D11" s="1"/>
      <c r="E11" s="131">
        <f>E30+E49</f>
        <v>0</v>
      </c>
      <c r="F11" s="92">
        <f t="shared" si="1"/>
        <v>0</v>
      </c>
      <c r="G11" s="11"/>
      <c r="H11" s="131">
        <f t="shared" si="0"/>
        <v>0</v>
      </c>
      <c r="I11" s="131">
        <f t="shared" si="0"/>
        <v>0</v>
      </c>
      <c r="J11" s="387">
        <f>J10*30%</f>
        <v>0</v>
      </c>
      <c r="K11" s="92">
        <f>[50]RoE!E6</f>
        <v>825.44742430490237</v>
      </c>
      <c r="L11" s="92">
        <f>[50]RoE!F6</f>
        <v>1149.6392911121677</v>
      </c>
      <c r="M11" s="92">
        <f>[50]RoE!G6</f>
        <v>1507.5662656367563</v>
      </c>
      <c r="N11" s="92">
        <f>[50]RoE!H6</f>
        <v>1649.83886000494</v>
      </c>
      <c r="O11" s="92">
        <f>[50]RoE!I6</f>
        <v>1758.3970312902586</v>
      </c>
    </row>
    <row r="12" spans="2:15" ht="28" x14ac:dyDescent="0.25">
      <c r="B12" s="10">
        <f t="shared" si="2"/>
        <v>4</v>
      </c>
      <c r="C12" s="79" t="s">
        <v>671</v>
      </c>
      <c r="D12" s="80"/>
      <c r="E12" s="131">
        <f t="shared" ref="E12:E13" si="3">E31+E50</f>
        <v>0</v>
      </c>
      <c r="F12" s="92">
        <f t="shared" si="1"/>
        <v>0</v>
      </c>
      <c r="G12" s="18"/>
      <c r="H12" s="131">
        <f t="shared" si="0"/>
        <v>0</v>
      </c>
      <c r="I12" s="131">
        <f t="shared" si="0"/>
        <v>0</v>
      </c>
      <c r="J12" s="387">
        <f>H12+I12</f>
        <v>0</v>
      </c>
      <c r="K12" s="92">
        <f>[50]RoE!E8</f>
        <v>0</v>
      </c>
      <c r="L12" s="92">
        <f>[50]RoE!F8</f>
        <v>0</v>
      </c>
      <c r="M12" s="92">
        <f>[50]RoE!G8</f>
        <v>0</v>
      </c>
      <c r="N12" s="92">
        <f>[50]RoE!H8</f>
        <v>0</v>
      </c>
      <c r="O12" s="92">
        <f>[50]RoE!I8</f>
        <v>0</v>
      </c>
    </row>
    <row r="13" spans="2:15" s="22" customFormat="1" x14ac:dyDescent="0.25">
      <c r="B13" s="10">
        <f t="shared" si="2"/>
        <v>5</v>
      </c>
      <c r="C13" s="27" t="s">
        <v>672</v>
      </c>
      <c r="D13" s="80"/>
      <c r="E13" s="131">
        <f t="shared" si="3"/>
        <v>0</v>
      </c>
      <c r="F13" s="92">
        <f t="shared" si="1"/>
        <v>0</v>
      </c>
      <c r="G13" s="18"/>
      <c r="H13" s="131">
        <f t="shared" si="0"/>
        <v>0</v>
      </c>
      <c r="I13" s="131">
        <f t="shared" si="0"/>
        <v>0</v>
      </c>
      <c r="J13" s="387">
        <f>H13+I13</f>
        <v>0</v>
      </c>
      <c r="K13" s="92">
        <f>[50]RoE!E9</f>
        <v>2296.3786493393286</v>
      </c>
      <c r="L13" s="92">
        <f>[50]RoE!F9</f>
        <v>3432.3470672277467</v>
      </c>
      <c r="M13" s="92">
        <f>[50]RoE!G9</f>
        <v>4929.6558588452781</v>
      </c>
      <c r="N13" s="92">
        <f>[50]RoE!H9</f>
        <v>6566.8622259754429</v>
      </c>
      <c r="O13" s="92">
        <f>[50]RoE!I9</f>
        <v>8313.1277515510519</v>
      </c>
    </row>
    <row r="14" spans="2:15" s="22" customFormat="1" x14ac:dyDescent="0.25">
      <c r="B14" s="10"/>
      <c r="C14" s="81" t="s">
        <v>673</v>
      </c>
      <c r="D14" s="80"/>
      <c r="E14" s="18"/>
      <c r="F14" s="16"/>
      <c r="G14" s="18"/>
      <c r="H14" s="18"/>
      <c r="I14" s="18"/>
      <c r="J14" s="29"/>
      <c r="K14" s="16"/>
      <c r="L14" s="16"/>
      <c r="M14" s="16"/>
      <c r="N14" s="16"/>
      <c r="O14" s="16"/>
    </row>
    <row r="15" spans="2:15" s="22" customFormat="1" x14ac:dyDescent="0.25">
      <c r="B15" s="10">
        <f>B13+1</f>
        <v>6</v>
      </c>
      <c r="C15" s="27" t="s">
        <v>674</v>
      </c>
      <c r="D15" s="80"/>
      <c r="E15" s="18"/>
      <c r="F15" s="92">
        <f t="shared" si="1"/>
        <v>0</v>
      </c>
      <c r="G15" s="18"/>
      <c r="H15" s="18"/>
      <c r="I15" s="18"/>
      <c r="J15" s="387"/>
      <c r="K15" s="376">
        <f>[50]RoE!E11</f>
        <v>0.14000000000000001</v>
      </c>
      <c r="L15" s="376">
        <f>[50]RoE!F11</f>
        <v>0.14000000000000001</v>
      </c>
      <c r="M15" s="376">
        <f>[50]RoE!G11</f>
        <v>0.14000000000000001</v>
      </c>
      <c r="N15" s="376">
        <f>[50]RoE!H11</f>
        <v>0.14000000000000001</v>
      </c>
      <c r="O15" s="376">
        <f>[50]RoE!I11</f>
        <v>0.14000000000000001</v>
      </c>
    </row>
    <row r="16" spans="2:15" s="22" customFormat="1" x14ac:dyDescent="0.25">
      <c r="B16" s="10">
        <f>B15+1</f>
        <v>7</v>
      </c>
      <c r="C16" s="27" t="s">
        <v>675</v>
      </c>
      <c r="D16" s="80"/>
      <c r="E16" s="18"/>
      <c r="F16" s="92">
        <f t="shared" si="1"/>
        <v>0</v>
      </c>
      <c r="G16" s="18"/>
      <c r="H16" s="18"/>
      <c r="I16" s="18"/>
      <c r="J16" s="387"/>
      <c r="K16" s="376">
        <f>[50]RoE!E12</f>
        <v>1</v>
      </c>
      <c r="L16" s="376">
        <f>[50]RoE!F12</f>
        <v>1</v>
      </c>
      <c r="M16" s="376">
        <f>[50]RoE!G12</f>
        <v>1</v>
      </c>
      <c r="N16" s="376">
        <f>[50]RoE!H12</f>
        <v>1</v>
      </c>
      <c r="O16" s="376">
        <f>[50]RoE!I12</f>
        <v>1</v>
      </c>
    </row>
    <row r="17" spans="2:15" s="22" customFormat="1" x14ac:dyDescent="0.25">
      <c r="B17" s="10">
        <f>B16+1</f>
        <v>8</v>
      </c>
      <c r="C17" s="19" t="s">
        <v>673</v>
      </c>
      <c r="D17" s="80"/>
      <c r="E17" s="131">
        <f>E15/(1-E16)</f>
        <v>0</v>
      </c>
      <c r="F17" s="92">
        <f t="shared" si="1"/>
        <v>0</v>
      </c>
      <c r="G17" s="18"/>
      <c r="H17" s="131">
        <f>H15/(1-H16)</f>
        <v>0</v>
      </c>
      <c r="I17" s="131">
        <f>I15/(1-I16)</f>
        <v>0</v>
      </c>
      <c r="J17" s="124">
        <f t="shared" ref="J17" si="4">J15/(1-J16)</f>
        <v>0</v>
      </c>
      <c r="K17" s="376">
        <f>[50]RoE!E13</f>
        <v>0.14000000000000001</v>
      </c>
      <c r="L17" s="376">
        <f>[50]RoE!F13</f>
        <v>0.14000000000000001</v>
      </c>
      <c r="M17" s="376">
        <f>[50]RoE!G13</f>
        <v>0.14000000000000001</v>
      </c>
      <c r="N17" s="376">
        <f>[50]RoE!H13</f>
        <v>0.14000000000000001</v>
      </c>
      <c r="O17" s="376">
        <f>[50]RoE!I13</f>
        <v>0.14000000000000001</v>
      </c>
    </row>
    <row r="18" spans="2:15" x14ac:dyDescent="0.25">
      <c r="B18" s="10"/>
      <c r="C18" s="81" t="s">
        <v>676</v>
      </c>
      <c r="D18" s="80"/>
      <c r="E18" s="18"/>
      <c r="F18" s="16"/>
      <c r="G18" s="18"/>
      <c r="H18" s="18"/>
      <c r="I18" s="18"/>
      <c r="J18" s="29"/>
      <c r="K18" s="16"/>
      <c r="L18" s="16"/>
      <c r="M18" s="16"/>
      <c r="N18" s="16"/>
      <c r="O18" s="16"/>
    </row>
    <row r="19" spans="2:15" x14ac:dyDescent="0.25">
      <c r="B19" s="10">
        <f>B17+1</f>
        <v>9</v>
      </c>
      <c r="C19" s="79" t="s">
        <v>677</v>
      </c>
      <c r="D19" s="80"/>
      <c r="E19" s="131">
        <f>E38+E57</f>
        <v>0</v>
      </c>
      <c r="F19" s="92">
        <f t="shared" si="1"/>
        <v>0</v>
      </c>
      <c r="G19" s="18"/>
      <c r="H19" s="131">
        <f t="shared" ref="H19:J20" si="5">H38+H57</f>
        <v>0</v>
      </c>
      <c r="I19" s="131">
        <f t="shared" si="5"/>
        <v>0</v>
      </c>
      <c r="J19" s="124">
        <f t="shared" si="5"/>
        <v>0</v>
      </c>
      <c r="K19" s="92">
        <f>[50]RoE!E15</f>
        <v>207.12563823635969</v>
      </c>
      <c r="L19" s="92">
        <f>[50]RoE!F15</f>
        <v>321.49301090750606</v>
      </c>
      <c r="M19" s="92">
        <f>[50]RoE!G15</f>
        <v>480.52858941188458</v>
      </c>
      <c r="N19" s="92">
        <f>[50]RoE!H15</f>
        <v>690.15182023833904</v>
      </c>
      <c r="O19" s="92">
        <f>[50]RoE!I15</f>
        <v>919.36071163656209</v>
      </c>
    </row>
    <row r="20" spans="2:15" x14ac:dyDescent="0.25">
      <c r="B20" s="10">
        <f t="shared" si="2"/>
        <v>10</v>
      </c>
      <c r="C20" s="79" t="s">
        <v>678</v>
      </c>
      <c r="D20" s="80"/>
      <c r="E20" s="131">
        <f>E39+E58</f>
        <v>0</v>
      </c>
      <c r="F20" s="92">
        <f t="shared" si="1"/>
        <v>0</v>
      </c>
      <c r="G20" s="18"/>
      <c r="H20" s="131">
        <f t="shared" si="5"/>
        <v>0</v>
      </c>
      <c r="I20" s="131">
        <f t="shared" si="5"/>
        <v>0</v>
      </c>
      <c r="J20" s="124">
        <f t="shared" si="5"/>
        <v>0</v>
      </c>
      <c r="K20" s="92">
        <f>[50]RoE!E16</f>
        <v>57.781319701343172</v>
      </c>
      <c r="L20" s="92">
        <f>[50]RoE!F16</f>
        <v>80.474750377851748</v>
      </c>
      <c r="M20" s="92">
        <f>[50]RoE!G16</f>
        <v>105.52963859457294</v>
      </c>
      <c r="N20" s="92">
        <f>[50]RoE!H16</f>
        <v>115.48872020034581</v>
      </c>
      <c r="O20" s="92">
        <f>[50]RoE!I16</f>
        <v>123.08779219031811</v>
      </c>
    </row>
    <row r="21" spans="2:15" x14ac:dyDescent="0.25">
      <c r="B21" s="10">
        <f t="shared" si="2"/>
        <v>11</v>
      </c>
      <c r="C21" s="28" t="s">
        <v>679</v>
      </c>
      <c r="D21" s="80"/>
      <c r="E21" s="92">
        <f>E19+E20</f>
        <v>0</v>
      </c>
      <c r="F21" s="92">
        <f t="shared" si="1"/>
        <v>0</v>
      </c>
      <c r="G21" s="18"/>
      <c r="H21" s="92">
        <f>H19+H20</f>
        <v>0</v>
      </c>
      <c r="I21" s="92">
        <f>I19+I20</f>
        <v>0</v>
      </c>
      <c r="J21" s="387">
        <f>H21+I21</f>
        <v>0</v>
      </c>
      <c r="K21" s="92">
        <f>K19+K20</f>
        <v>264.90695793770288</v>
      </c>
      <c r="L21" s="92">
        <f>L19+L20</f>
        <v>401.96776128535782</v>
      </c>
      <c r="M21" s="92">
        <f>M19+M20</f>
        <v>586.05822800645751</v>
      </c>
      <c r="N21" s="92">
        <f>N19+N20</f>
        <v>805.64054043868487</v>
      </c>
      <c r="O21" s="92">
        <f>O19+O20</f>
        <v>1042.4485038268801</v>
      </c>
    </row>
    <row r="23" spans="2:15" x14ac:dyDescent="0.25">
      <c r="B23" s="314" t="s">
        <v>716</v>
      </c>
      <c r="C23" s="13"/>
      <c r="D23" s="14"/>
      <c r="E23" s="14"/>
      <c r="F23" s="14"/>
      <c r="G23" s="14"/>
      <c r="H23" s="14"/>
      <c r="I23" s="14"/>
      <c r="J23" s="14"/>
      <c r="K23" s="14"/>
      <c r="L23" s="14"/>
    </row>
    <row r="24" spans="2:15" x14ac:dyDescent="0.25">
      <c r="O24" s="15" t="s">
        <v>101</v>
      </c>
    </row>
    <row r="25" spans="2:15" ht="14.15" customHeight="1" x14ac:dyDescent="0.25">
      <c r="B25" s="927" t="s">
        <v>2</v>
      </c>
      <c r="C25" s="930" t="s">
        <v>102</v>
      </c>
      <c r="D25" s="947" t="s">
        <v>104</v>
      </c>
      <c r="E25" s="948"/>
      <c r="F25" s="949"/>
      <c r="G25" s="947" t="s">
        <v>708</v>
      </c>
      <c r="H25" s="948"/>
      <c r="I25" s="948"/>
      <c r="J25" s="948"/>
      <c r="K25" s="946" t="s">
        <v>105</v>
      </c>
      <c r="L25" s="946"/>
      <c r="M25" s="946"/>
      <c r="N25" s="946"/>
      <c r="O25" s="946"/>
    </row>
    <row r="26" spans="2:15" ht="28" x14ac:dyDescent="0.25">
      <c r="B26" s="928"/>
      <c r="C26" s="930"/>
      <c r="D26" s="7" t="s">
        <v>106</v>
      </c>
      <c r="E26" s="7" t="s">
        <v>214</v>
      </c>
      <c r="F26" s="7" t="s">
        <v>107</v>
      </c>
      <c r="G26" s="7" t="s">
        <v>106</v>
      </c>
      <c r="H26" s="7" t="s">
        <v>108</v>
      </c>
      <c r="I26" s="7" t="s">
        <v>109</v>
      </c>
      <c r="J26" s="7" t="s">
        <v>215</v>
      </c>
      <c r="K26" s="7" t="s">
        <v>472</v>
      </c>
      <c r="L26" s="7" t="s">
        <v>473</v>
      </c>
      <c r="M26" s="7" t="s">
        <v>474</v>
      </c>
      <c r="N26" s="7" t="s">
        <v>475</v>
      </c>
      <c r="O26" s="7" t="s">
        <v>476</v>
      </c>
    </row>
    <row r="27" spans="2:15" x14ac:dyDescent="0.25">
      <c r="B27" s="929"/>
      <c r="C27" s="931"/>
      <c r="D27" s="7" t="s">
        <v>110</v>
      </c>
      <c r="E27" s="7" t="s">
        <v>111</v>
      </c>
      <c r="F27" s="7" t="s">
        <v>112</v>
      </c>
      <c r="G27" s="7" t="s">
        <v>110</v>
      </c>
      <c r="H27" s="7" t="s">
        <v>113</v>
      </c>
      <c r="I27" s="7" t="s">
        <v>114</v>
      </c>
      <c r="J27" s="7" t="s">
        <v>114</v>
      </c>
      <c r="K27" s="7" t="s">
        <v>115</v>
      </c>
      <c r="L27" s="7" t="s">
        <v>115</v>
      </c>
      <c r="M27" s="7" t="s">
        <v>115</v>
      </c>
      <c r="N27" s="7" t="s">
        <v>115</v>
      </c>
      <c r="O27" s="7" t="s">
        <v>115</v>
      </c>
    </row>
    <row r="28" spans="2:15" x14ac:dyDescent="0.25">
      <c r="B28" s="52">
        <v>1</v>
      </c>
      <c r="C28" s="16" t="s">
        <v>669</v>
      </c>
      <c r="D28" s="1"/>
      <c r="E28" s="16"/>
      <c r="F28" s="92">
        <f>E28</f>
        <v>0</v>
      </c>
      <c r="G28" s="11"/>
      <c r="H28" s="11"/>
      <c r="I28" s="11"/>
      <c r="J28" s="387">
        <f>H28+I28</f>
        <v>0</v>
      </c>
      <c r="K28" s="388">
        <f>90%*K9</f>
        <v>1331.5219600908836</v>
      </c>
      <c r="L28" s="388">
        <f t="shared" ref="L28:O28" si="6">90%*L9</f>
        <v>2066.740784405396</v>
      </c>
      <c r="M28" s="388">
        <f t="shared" si="6"/>
        <v>3089.112360504972</v>
      </c>
      <c r="N28" s="388">
        <f t="shared" si="6"/>
        <v>4436.69027296075</v>
      </c>
      <c r="O28" s="388">
        <f t="shared" si="6"/>
        <v>5910.1760033778992</v>
      </c>
    </row>
    <row r="29" spans="2:15" x14ac:dyDescent="0.25">
      <c r="B29" s="10">
        <f>B28+1</f>
        <v>2</v>
      </c>
      <c r="C29" s="16" t="s">
        <v>588</v>
      </c>
      <c r="D29" s="1"/>
      <c r="E29" s="92">
        <f>'[49]F16.1'!H11</f>
        <v>0</v>
      </c>
      <c r="F29" s="92">
        <f t="shared" ref="F29:F39" si="7">E29</f>
        <v>0</v>
      </c>
      <c r="G29" s="11"/>
      <c r="H29" s="92"/>
      <c r="I29" s="92"/>
      <c r="J29" s="387">
        <f>'[49]F16.1'!H17</f>
        <v>0</v>
      </c>
      <c r="K29" s="388">
        <f t="shared" ref="K29:O32" si="8">90%*K10</f>
        <v>2971.6107274976484</v>
      </c>
      <c r="L29" s="388">
        <f t="shared" si="8"/>
        <v>4138.7014480038042</v>
      </c>
      <c r="M29" s="388">
        <f t="shared" si="8"/>
        <v>5427.2385562923228</v>
      </c>
      <c r="N29" s="388">
        <f t="shared" si="8"/>
        <v>5939.4198960177837</v>
      </c>
      <c r="O29" s="388">
        <f t="shared" si="8"/>
        <v>6330.2293126449313</v>
      </c>
    </row>
    <row r="30" spans="2:15" x14ac:dyDescent="0.25">
      <c r="B30" s="10">
        <f t="shared" ref="B30:B40" si="9">B29+1</f>
        <v>3</v>
      </c>
      <c r="C30" s="18" t="s">
        <v>670</v>
      </c>
      <c r="D30" s="1"/>
      <c r="E30" s="131">
        <f>E29*25%</f>
        <v>0</v>
      </c>
      <c r="F30" s="92">
        <f t="shared" si="7"/>
        <v>0</v>
      </c>
      <c r="G30" s="11"/>
      <c r="H30" s="131">
        <f>H29*25%</f>
        <v>0</v>
      </c>
      <c r="I30" s="131">
        <f>I29*25%</f>
        <v>0</v>
      </c>
      <c r="J30" s="387">
        <f>H30+I30</f>
        <v>0</v>
      </c>
      <c r="K30" s="388">
        <f t="shared" si="8"/>
        <v>742.90268187441211</v>
      </c>
      <c r="L30" s="388">
        <f t="shared" si="8"/>
        <v>1034.6753620009511</v>
      </c>
      <c r="M30" s="388">
        <f t="shared" si="8"/>
        <v>1356.8096390730807</v>
      </c>
      <c r="N30" s="388">
        <f t="shared" si="8"/>
        <v>1484.8549740044459</v>
      </c>
      <c r="O30" s="388">
        <f t="shared" si="8"/>
        <v>1582.5573281612328</v>
      </c>
    </row>
    <row r="31" spans="2:15" ht="28" x14ac:dyDescent="0.25">
      <c r="B31" s="10">
        <f t="shared" si="9"/>
        <v>4</v>
      </c>
      <c r="C31" s="79" t="s">
        <v>671</v>
      </c>
      <c r="D31" s="80"/>
      <c r="E31" s="131"/>
      <c r="F31" s="92">
        <f t="shared" si="7"/>
        <v>0</v>
      </c>
      <c r="G31" s="18"/>
      <c r="H31" s="131"/>
      <c r="I31" s="131"/>
      <c r="J31" s="387"/>
      <c r="K31" s="388">
        <f t="shared" si="8"/>
        <v>0</v>
      </c>
      <c r="L31" s="388">
        <f t="shared" si="8"/>
        <v>0</v>
      </c>
      <c r="M31" s="388">
        <f t="shared" si="8"/>
        <v>0</v>
      </c>
      <c r="N31" s="388">
        <f t="shared" si="8"/>
        <v>0</v>
      </c>
      <c r="O31" s="388">
        <f t="shared" si="8"/>
        <v>0</v>
      </c>
    </row>
    <row r="32" spans="2:15" x14ac:dyDescent="0.25">
      <c r="B32" s="10">
        <f t="shared" si="9"/>
        <v>5</v>
      </c>
      <c r="C32" s="27" t="s">
        <v>672</v>
      </c>
      <c r="D32" s="80"/>
      <c r="E32" s="131">
        <f>E28+E30-E31</f>
        <v>0</v>
      </c>
      <c r="F32" s="92">
        <f t="shared" si="7"/>
        <v>0</v>
      </c>
      <c r="G32" s="18"/>
      <c r="H32" s="131">
        <f>H28+H30-H31</f>
        <v>0</v>
      </c>
      <c r="I32" s="131">
        <f>I28+I30-I31</f>
        <v>0</v>
      </c>
      <c r="J32" s="387">
        <f>H32+I32</f>
        <v>0</v>
      </c>
      <c r="K32" s="388">
        <f t="shared" si="8"/>
        <v>2066.740784405396</v>
      </c>
      <c r="L32" s="388">
        <f t="shared" si="8"/>
        <v>3089.112360504972</v>
      </c>
      <c r="M32" s="388">
        <f t="shared" si="8"/>
        <v>4436.69027296075</v>
      </c>
      <c r="N32" s="388">
        <f t="shared" si="8"/>
        <v>5910.1760033778992</v>
      </c>
      <c r="O32" s="388">
        <f t="shared" si="8"/>
        <v>7481.8149763959473</v>
      </c>
    </row>
    <row r="33" spans="2:15" x14ac:dyDescent="0.25">
      <c r="B33" s="10"/>
      <c r="C33" s="81" t="s">
        <v>673</v>
      </c>
      <c r="D33" s="80"/>
      <c r="E33" s="18"/>
      <c r="F33" s="92">
        <f t="shared" si="7"/>
        <v>0</v>
      </c>
      <c r="G33" s="18"/>
      <c r="H33" s="18"/>
      <c r="I33" s="18"/>
      <c r="J33" s="29"/>
      <c r="K33" s="29"/>
      <c r="L33" s="29"/>
      <c r="M33" s="29"/>
      <c r="N33" s="29"/>
      <c r="O33" s="29"/>
    </row>
    <row r="34" spans="2:15" x14ac:dyDescent="0.25">
      <c r="B34" s="10">
        <f>B32+1</f>
        <v>6</v>
      </c>
      <c r="C34" s="27" t="s">
        <v>674</v>
      </c>
      <c r="D34" s="80"/>
      <c r="E34" s="18"/>
      <c r="F34" s="92">
        <f t="shared" si="7"/>
        <v>0</v>
      </c>
      <c r="G34" s="18"/>
      <c r="H34" s="18"/>
      <c r="I34" s="18"/>
      <c r="J34" s="387"/>
      <c r="K34" s="389">
        <f>K15</f>
        <v>0.14000000000000001</v>
      </c>
      <c r="L34" s="389">
        <f t="shared" ref="L34:O34" si="10">L15</f>
        <v>0.14000000000000001</v>
      </c>
      <c r="M34" s="389">
        <f t="shared" si="10"/>
        <v>0.14000000000000001</v>
      </c>
      <c r="N34" s="389">
        <f t="shared" si="10"/>
        <v>0.14000000000000001</v>
      </c>
      <c r="O34" s="389">
        <f t="shared" si="10"/>
        <v>0.14000000000000001</v>
      </c>
    </row>
    <row r="35" spans="2:15" x14ac:dyDescent="0.25">
      <c r="B35" s="10">
        <f>B34+1</f>
        <v>7</v>
      </c>
      <c r="C35" s="27" t="s">
        <v>675</v>
      </c>
      <c r="D35" s="80"/>
      <c r="E35" s="18"/>
      <c r="F35" s="92">
        <f t="shared" si="7"/>
        <v>0</v>
      </c>
      <c r="G35" s="18"/>
      <c r="H35" s="18"/>
      <c r="I35" s="18"/>
      <c r="J35" s="387"/>
      <c r="K35" s="389">
        <f t="shared" ref="K35:O36" si="11">K16</f>
        <v>1</v>
      </c>
      <c r="L35" s="389">
        <f t="shared" si="11"/>
        <v>1</v>
      </c>
      <c r="M35" s="389">
        <f t="shared" si="11"/>
        <v>1</v>
      </c>
      <c r="N35" s="389">
        <f t="shared" si="11"/>
        <v>1</v>
      </c>
      <c r="O35" s="389">
        <f t="shared" si="11"/>
        <v>1</v>
      </c>
    </row>
    <row r="36" spans="2:15" x14ac:dyDescent="0.25">
      <c r="B36" s="10">
        <f>B35+1</f>
        <v>8</v>
      </c>
      <c r="C36" s="19" t="s">
        <v>673</v>
      </c>
      <c r="D36" s="80"/>
      <c r="E36" s="131">
        <f>E34/(1-E35)</f>
        <v>0</v>
      </c>
      <c r="F36" s="92">
        <f t="shared" si="7"/>
        <v>0</v>
      </c>
      <c r="G36" s="18"/>
      <c r="H36" s="131">
        <f>H34/(1-H35)</f>
        <v>0</v>
      </c>
      <c r="I36" s="131">
        <f>I34/(1-I35)</f>
        <v>0</v>
      </c>
      <c r="J36" s="124">
        <f t="shared" ref="J36" si="12">J34/(1-J35)</f>
        <v>0</v>
      </c>
      <c r="K36" s="389">
        <f t="shared" si="11"/>
        <v>0.14000000000000001</v>
      </c>
      <c r="L36" s="389">
        <f t="shared" si="11"/>
        <v>0.14000000000000001</v>
      </c>
      <c r="M36" s="389">
        <f t="shared" si="11"/>
        <v>0.14000000000000001</v>
      </c>
      <c r="N36" s="389">
        <f t="shared" si="11"/>
        <v>0.14000000000000001</v>
      </c>
      <c r="O36" s="389">
        <f t="shared" si="11"/>
        <v>0.14000000000000001</v>
      </c>
    </row>
    <row r="37" spans="2:15" x14ac:dyDescent="0.25">
      <c r="B37" s="10"/>
      <c r="C37" s="81" t="s">
        <v>676</v>
      </c>
      <c r="D37" s="80"/>
      <c r="E37" s="18"/>
      <c r="F37" s="92">
        <f t="shared" si="7"/>
        <v>0</v>
      </c>
      <c r="G37" s="18"/>
      <c r="H37" s="18"/>
      <c r="I37" s="18"/>
      <c r="J37" s="29"/>
      <c r="K37" s="29"/>
      <c r="L37" s="29"/>
      <c r="M37" s="29"/>
      <c r="N37" s="29"/>
      <c r="O37" s="29"/>
    </row>
    <row r="38" spans="2:15" x14ac:dyDescent="0.25">
      <c r="B38" s="10">
        <f>B36+1</f>
        <v>9</v>
      </c>
      <c r="C38" s="79" t="s">
        <v>677</v>
      </c>
      <c r="D38" s="80"/>
      <c r="E38" s="131">
        <f>E28*E36</f>
        <v>0</v>
      </c>
      <c r="F38" s="92">
        <f t="shared" si="7"/>
        <v>0</v>
      </c>
      <c r="G38" s="18"/>
      <c r="H38" s="131">
        <f>H28*H36</f>
        <v>0</v>
      </c>
      <c r="I38" s="131">
        <f>I28*I36</f>
        <v>0</v>
      </c>
      <c r="J38" s="387">
        <f>H38+I38</f>
        <v>0</v>
      </c>
      <c r="K38" s="123">
        <f>K19*90%</f>
        <v>186.41307441272372</v>
      </c>
      <c r="L38" s="123">
        <f t="shared" ref="L38:O39" si="13">L19*90%</f>
        <v>289.34370981675545</v>
      </c>
      <c r="M38" s="123">
        <f t="shared" si="13"/>
        <v>432.47573047069613</v>
      </c>
      <c r="N38" s="123">
        <f t="shared" si="13"/>
        <v>621.13663821450518</v>
      </c>
      <c r="O38" s="123">
        <f t="shared" si="13"/>
        <v>827.42464047290593</v>
      </c>
    </row>
    <row r="39" spans="2:15" x14ac:dyDescent="0.25">
      <c r="B39" s="10">
        <f t="shared" si="9"/>
        <v>10</v>
      </c>
      <c r="C39" s="79" t="s">
        <v>678</v>
      </c>
      <c r="D39" s="80"/>
      <c r="E39" s="131">
        <f>(E30+E31)*E36/2</f>
        <v>0</v>
      </c>
      <c r="F39" s="92">
        <f t="shared" si="7"/>
        <v>0</v>
      </c>
      <c r="G39" s="18"/>
      <c r="H39" s="131">
        <f>(H30+H31)*H36/2</f>
        <v>0</v>
      </c>
      <c r="I39" s="131">
        <f>(I30+I31)*I36/2</f>
        <v>0</v>
      </c>
      <c r="J39" s="131">
        <f>(J30+J31)*J36/2</f>
        <v>0</v>
      </c>
      <c r="K39" s="123">
        <f>K20*90%</f>
        <v>52.003187731208854</v>
      </c>
      <c r="L39" s="123">
        <f t="shared" si="13"/>
        <v>72.427275340066572</v>
      </c>
      <c r="M39" s="123">
        <f t="shared" si="13"/>
        <v>94.976674735115651</v>
      </c>
      <c r="N39" s="123">
        <f t="shared" si="13"/>
        <v>103.93984818031123</v>
      </c>
      <c r="O39" s="123">
        <f t="shared" si="13"/>
        <v>110.77901297128631</v>
      </c>
    </row>
    <row r="40" spans="2:15" x14ac:dyDescent="0.25">
      <c r="B40" s="10">
        <f t="shared" si="9"/>
        <v>11</v>
      </c>
      <c r="C40" s="28" t="s">
        <v>679</v>
      </c>
      <c r="D40" s="80"/>
      <c r="E40" s="92">
        <f>E38+E39</f>
        <v>0</v>
      </c>
      <c r="F40" s="92">
        <f>E40</f>
        <v>0</v>
      </c>
      <c r="G40" s="18"/>
      <c r="H40" s="92">
        <f>H38+H39</f>
        <v>0</v>
      </c>
      <c r="I40" s="92">
        <f>I38+I39</f>
        <v>0</v>
      </c>
      <c r="J40" s="387">
        <f>H40+I40</f>
        <v>0</v>
      </c>
      <c r="K40" s="123">
        <f>K38+K39</f>
        <v>238.41626214393256</v>
      </c>
      <c r="L40" s="123">
        <f>L38+L39</f>
        <v>361.77098515682201</v>
      </c>
      <c r="M40" s="123">
        <f>M38+M39</f>
        <v>527.45240520581183</v>
      </c>
      <c r="N40" s="123">
        <f>N38+N39</f>
        <v>725.07648639481636</v>
      </c>
      <c r="O40" s="123">
        <f>O38+O39</f>
        <v>938.20365344419224</v>
      </c>
    </row>
    <row r="42" spans="2:15" x14ac:dyDescent="0.25">
      <c r="B42" s="314" t="s">
        <v>717</v>
      </c>
      <c r="C42" s="13"/>
      <c r="D42" s="14"/>
      <c r="E42" s="14"/>
      <c r="F42" s="14"/>
      <c r="G42" s="14"/>
      <c r="H42" s="14"/>
      <c r="I42" s="14"/>
      <c r="J42" s="14"/>
      <c r="K42" s="14"/>
      <c r="L42" s="14"/>
    </row>
    <row r="43" spans="2:15" x14ac:dyDescent="0.25">
      <c r="O43" s="15" t="s">
        <v>101</v>
      </c>
    </row>
    <row r="44" spans="2:15" ht="14.15" customHeight="1" x14ac:dyDescent="0.25">
      <c r="B44" s="927" t="s">
        <v>2</v>
      </c>
      <c r="C44" s="930" t="s">
        <v>102</v>
      </c>
      <c r="D44" s="947" t="s">
        <v>104</v>
      </c>
      <c r="E44" s="948"/>
      <c r="F44" s="949"/>
      <c r="G44" s="947" t="s">
        <v>708</v>
      </c>
      <c r="H44" s="948"/>
      <c r="I44" s="948"/>
      <c r="J44" s="948"/>
      <c r="K44" s="946" t="s">
        <v>105</v>
      </c>
      <c r="L44" s="946"/>
      <c r="M44" s="946"/>
      <c r="N44" s="946"/>
      <c r="O44" s="946"/>
    </row>
    <row r="45" spans="2:15" ht="28" x14ac:dyDescent="0.25">
      <c r="B45" s="928"/>
      <c r="C45" s="930"/>
      <c r="D45" s="7" t="s">
        <v>106</v>
      </c>
      <c r="E45" s="7" t="s">
        <v>214</v>
      </c>
      <c r="F45" s="7" t="s">
        <v>107</v>
      </c>
      <c r="G45" s="7" t="s">
        <v>106</v>
      </c>
      <c r="H45" s="7" t="s">
        <v>108</v>
      </c>
      <c r="I45" s="7" t="s">
        <v>109</v>
      </c>
      <c r="J45" s="7" t="s">
        <v>215</v>
      </c>
      <c r="K45" s="7" t="s">
        <v>472</v>
      </c>
      <c r="L45" s="7" t="s">
        <v>473</v>
      </c>
      <c r="M45" s="7" t="s">
        <v>474</v>
      </c>
      <c r="N45" s="7" t="s">
        <v>475</v>
      </c>
      <c r="O45" s="7" t="s">
        <v>476</v>
      </c>
    </row>
    <row r="46" spans="2:15" x14ac:dyDescent="0.25">
      <c r="B46" s="929"/>
      <c r="C46" s="931"/>
      <c r="D46" s="7" t="s">
        <v>110</v>
      </c>
      <c r="E46" s="7" t="s">
        <v>111</v>
      </c>
      <c r="F46" s="7" t="s">
        <v>112</v>
      </c>
      <c r="G46" s="7" t="s">
        <v>110</v>
      </c>
      <c r="H46" s="7" t="s">
        <v>113</v>
      </c>
      <c r="I46" s="7" t="s">
        <v>114</v>
      </c>
      <c r="J46" s="7" t="s">
        <v>114</v>
      </c>
      <c r="K46" s="7" t="s">
        <v>115</v>
      </c>
      <c r="L46" s="7" t="s">
        <v>115</v>
      </c>
      <c r="M46" s="7" t="s">
        <v>115</v>
      </c>
      <c r="N46" s="7" t="s">
        <v>115</v>
      </c>
      <c r="O46" s="7" t="s">
        <v>115</v>
      </c>
    </row>
    <row r="47" spans="2:15" x14ac:dyDescent="0.25">
      <c r="B47" s="52">
        <v>1</v>
      </c>
      <c r="C47" s="16" t="s">
        <v>669</v>
      </c>
      <c r="D47" s="1"/>
      <c r="E47" s="16"/>
      <c r="F47" s="92">
        <f>E47</f>
        <v>0</v>
      </c>
      <c r="G47" s="11"/>
      <c r="H47" s="11"/>
      <c r="I47" s="11"/>
      <c r="J47" s="387">
        <f>H47+I47</f>
        <v>0</v>
      </c>
      <c r="K47" s="388">
        <f t="shared" ref="K47:O51" si="14">10%*K9</f>
        <v>147.94688445454264</v>
      </c>
      <c r="L47" s="388">
        <f t="shared" si="14"/>
        <v>229.63786493393286</v>
      </c>
      <c r="M47" s="388">
        <f t="shared" si="14"/>
        <v>343.23470672277472</v>
      </c>
      <c r="N47" s="388">
        <f t="shared" si="14"/>
        <v>492.96558588452785</v>
      </c>
      <c r="O47" s="388">
        <f t="shared" si="14"/>
        <v>656.68622259754432</v>
      </c>
    </row>
    <row r="48" spans="2:15" x14ac:dyDescent="0.25">
      <c r="B48" s="10">
        <f>B47+1</f>
        <v>2</v>
      </c>
      <c r="C48" s="16" t="s">
        <v>588</v>
      </c>
      <c r="D48" s="1"/>
      <c r="E48" s="92">
        <f>'[49]F16.1'!H11</f>
        <v>0</v>
      </c>
      <c r="F48" s="92">
        <f t="shared" ref="F48:F58" si="15">E48</f>
        <v>0</v>
      </c>
      <c r="G48" s="11"/>
      <c r="H48" s="92"/>
      <c r="I48" s="92"/>
      <c r="J48" s="387">
        <f>'[49]F16.1'!H55</f>
        <v>0</v>
      </c>
      <c r="K48" s="388">
        <f t="shared" si="14"/>
        <v>330.17896972196098</v>
      </c>
      <c r="L48" s="388">
        <f t="shared" si="14"/>
        <v>459.85571644486708</v>
      </c>
      <c r="M48" s="388">
        <f t="shared" si="14"/>
        <v>603.02650625470255</v>
      </c>
      <c r="N48" s="388">
        <f t="shared" si="14"/>
        <v>659.93554400197604</v>
      </c>
      <c r="O48" s="388">
        <f t="shared" si="14"/>
        <v>703.35881251610351</v>
      </c>
    </row>
    <row r="49" spans="2:15" x14ac:dyDescent="0.25">
      <c r="B49" s="10">
        <f t="shared" ref="B49:B59" si="16">B48+1</f>
        <v>3</v>
      </c>
      <c r="C49" s="18" t="s">
        <v>670</v>
      </c>
      <c r="D49" s="1"/>
      <c r="E49" s="131">
        <f>E48*25%</f>
        <v>0</v>
      </c>
      <c r="F49" s="92">
        <f t="shared" si="15"/>
        <v>0</v>
      </c>
      <c r="G49" s="11"/>
      <c r="H49" s="131">
        <f>H48*25%</f>
        <v>0</v>
      </c>
      <c r="I49" s="131">
        <f>I48*25%</f>
        <v>0</v>
      </c>
      <c r="J49" s="387">
        <f>H49+I49</f>
        <v>0</v>
      </c>
      <c r="K49" s="388">
        <f t="shared" si="14"/>
        <v>82.544742430490246</v>
      </c>
      <c r="L49" s="388">
        <f t="shared" si="14"/>
        <v>114.96392911121677</v>
      </c>
      <c r="M49" s="388">
        <f t="shared" si="14"/>
        <v>150.75662656367564</v>
      </c>
      <c r="N49" s="388">
        <f t="shared" si="14"/>
        <v>164.98388600049401</v>
      </c>
      <c r="O49" s="388">
        <f t="shared" si="14"/>
        <v>175.83970312902588</v>
      </c>
    </row>
    <row r="50" spans="2:15" ht="28" x14ac:dyDescent="0.25">
      <c r="B50" s="10">
        <f t="shared" si="16"/>
        <v>4</v>
      </c>
      <c r="C50" s="79" t="s">
        <v>671</v>
      </c>
      <c r="D50" s="80"/>
      <c r="E50" s="131"/>
      <c r="F50" s="92"/>
      <c r="G50" s="18"/>
      <c r="H50" s="131"/>
      <c r="I50" s="131"/>
      <c r="J50" s="387"/>
      <c r="K50" s="388">
        <f t="shared" si="14"/>
        <v>0</v>
      </c>
      <c r="L50" s="388">
        <f t="shared" si="14"/>
        <v>0</v>
      </c>
      <c r="M50" s="388">
        <f t="shared" si="14"/>
        <v>0</v>
      </c>
      <c r="N50" s="388">
        <f t="shared" si="14"/>
        <v>0</v>
      </c>
      <c r="O50" s="388">
        <f t="shared" si="14"/>
        <v>0</v>
      </c>
    </row>
    <row r="51" spans="2:15" x14ac:dyDescent="0.25">
      <c r="B51" s="10">
        <f t="shared" si="16"/>
        <v>5</v>
      </c>
      <c r="C51" s="27" t="s">
        <v>672</v>
      </c>
      <c r="D51" s="80"/>
      <c r="E51" s="131">
        <f>E47+E49-E50</f>
        <v>0</v>
      </c>
      <c r="F51" s="92">
        <f t="shared" si="15"/>
        <v>0</v>
      </c>
      <c r="G51" s="18"/>
      <c r="H51" s="131">
        <f>H47+H49-H50</f>
        <v>0</v>
      </c>
      <c r="I51" s="131">
        <f>I47+I49-I50</f>
        <v>0</v>
      </c>
      <c r="J51" s="387">
        <f>H51+I51</f>
        <v>0</v>
      </c>
      <c r="K51" s="388">
        <f t="shared" si="14"/>
        <v>229.63786493393286</v>
      </c>
      <c r="L51" s="388">
        <f t="shared" si="14"/>
        <v>343.23470672277472</v>
      </c>
      <c r="M51" s="388">
        <f t="shared" si="14"/>
        <v>492.96558588452785</v>
      </c>
      <c r="N51" s="388">
        <f t="shared" si="14"/>
        <v>656.68622259754432</v>
      </c>
      <c r="O51" s="388">
        <f t="shared" si="14"/>
        <v>831.31277515510521</v>
      </c>
    </row>
    <row r="52" spans="2:15" x14ac:dyDescent="0.25">
      <c r="B52" s="10"/>
      <c r="C52" s="81" t="s">
        <v>673</v>
      </c>
      <c r="D52" s="80"/>
      <c r="E52" s="18"/>
      <c r="F52" s="92">
        <f t="shared" si="15"/>
        <v>0</v>
      </c>
      <c r="G52" s="18"/>
      <c r="H52" s="18"/>
      <c r="I52" s="18"/>
      <c r="J52" s="29"/>
      <c r="K52" s="29"/>
      <c r="L52" s="29"/>
      <c r="M52" s="29"/>
      <c r="N52" s="29"/>
      <c r="O52" s="29"/>
    </row>
    <row r="53" spans="2:15" x14ac:dyDescent="0.25">
      <c r="B53" s="10">
        <f>B51+1</f>
        <v>6</v>
      </c>
      <c r="C53" s="27" t="s">
        <v>674</v>
      </c>
      <c r="D53" s="80"/>
      <c r="E53" s="18"/>
      <c r="F53" s="92">
        <f t="shared" si="15"/>
        <v>0</v>
      </c>
      <c r="G53" s="18"/>
      <c r="H53" s="18"/>
      <c r="I53" s="18"/>
      <c r="J53" s="387"/>
      <c r="K53" s="389">
        <f t="shared" ref="K53:O55" si="17">K34</f>
        <v>0.14000000000000001</v>
      </c>
      <c r="L53" s="389">
        <f t="shared" si="17"/>
        <v>0.14000000000000001</v>
      </c>
      <c r="M53" s="389">
        <f t="shared" si="17"/>
        <v>0.14000000000000001</v>
      </c>
      <c r="N53" s="389">
        <f t="shared" si="17"/>
        <v>0.14000000000000001</v>
      </c>
      <c r="O53" s="389">
        <f t="shared" si="17"/>
        <v>0.14000000000000001</v>
      </c>
    </row>
    <row r="54" spans="2:15" x14ac:dyDescent="0.25">
      <c r="B54" s="10">
        <f>B53+1</f>
        <v>7</v>
      </c>
      <c r="C54" s="27" t="s">
        <v>675</v>
      </c>
      <c r="D54" s="80"/>
      <c r="E54" s="18"/>
      <c r="F54" s="92">
        <f t="shared" si="15"/>
        <v>0</v>
      </c>
      <c r="G54" s="18"/>
      <c r="H54" s="18"/>
      <c r="I54" s="18"/>
      <c r="J54" s="387"/>
      <c r="K54" s="389">
        <v>0</v>
      </c>
      <c r="L54" s="389">
        <v>0</v>
      </c>
      <c r="M54" s="389">
        <v>0</v>
      </c>
      <c r="N54" s="389">
        <v>0</v>
      </c>
      <c r="O54" s="389">
        <v>0</v>
      </c>
    </row>
    <row r="55" spans="2:15" x14ac:dyDescent="0.25">
      <c r="B55" s="10">
        <f>B54+1</f>
        <v>8</v>
      </c>
      <c r="C55" s="19" t="s">
        <v>673</v>
      </c>
      <c r="D55" s="80"/>
      <c r="E55" s="131">
        <f>E53/(1-E54)</f>
        <v>0</v>
      </c>
      <c r="F55" s="92">
        <f t="shared" si="15"/>
        <v>0</v>
      </c>
      <c r="G55" s="18"/>
      <c r="H55" s="131">
        <f>H53/(1-H54)</f>
        <v>0</v>
      </c>
      <c r="I55" s="131">
        <f>I53/(1-I54)</f>
        <v>0</v>
      </c>
      <c r="J55" s="124">
        <f t="shared" ref="J55" si="18">J53/(1-J54)</f>
        <v>0</v>
      </c>
      <c r="K55" s="389">
        <f>K36</f>
        <v>0.14000000000000001</v>
      </c>
      <c r="L55" s="389">
        <f>L36</f>
        <v>0.14000000000000001</v>
      </c>
      <c r="M55" s="389">
        <f t="shared" si="17"/>
        <v>0.14000000000000001</v>
      </c>
      <c r="N55" s="389">
        <f>N36</f>
        <v>0.14000000000000001</v>
      </c>
      <c r="O55" s="389">
        <f>O36</f>
        <v>0.14000000000000001</v>
      </c>
    </row>
    <row r="56" spans="2:15" x14ac:dyDescent="0.25">
      <c r="B56" s="10"/>
      <c r="C56" s="81" t="s">
        <v>676</v>
      </c>
      <c r="D56" s="80"/>
      <c r="E56" s="18"/>
      <c r="F56" s="92">
        <f t="shared" si="15"/>
        <v>0</v>
      </c>
      <c r="G56" s="18"/>
      <c r="H56" s="18"/>
      <c r="I56" s="18"/>
      <c r="J56" s="29"/>
      <c r="K56" s="29"/>
      <c r="L56" s="29"/>
      <c r="M56" s="29"/>
      <c r="N56" s="29"/>
      <c r="O56" s="29"/>
    </row>
    <row r="57" spans="2:15" x14ac:dyDescent="0.25">
      <c r="B57" s="10">
        <f>B55+1</f>
        <v>9</v>
      </c>
      <c r="C57" s="79" t="s">
        <v>677</v>
      </c>
      <c r="D57" s="80"/>
      <c r="E57" s="131">
        <f>E47*E55</f>
        <v>0</v>
      </c>
      <c r="F57" s="92">
        <f t="shared" si="15"/>
        <v>0</v>
      </c>
      <c r="G57" s="18"/>
      <c r="H57" s="131">
        <f>H47*H55</f>
        <v>0</v>
      </c>
      <c r="I57" s="131">
        <f>I47*I55</f>
        <v>0</v>
      </c>
      <c r="J57" s="387">
        <f>H57+I57</f>
        <v>0</v>
      </c>
      <c r="K57" s="123">
        <f t="shared" ref="K57:O58" si="19">K19*10%</f>
        <v>20.712563823635971</v>
      </c>
      <c r="L57" s="123">
        <f t="shared" si="19"/>
        <v>32.149301090750605</v>
      </c>
      <c r="M57" s="123">
        <f t="shared" si="19"/>
        <v>48.052858941188461</v>
      </c>
      <c r="N57" s="123">
        <f t="shared" si="19"/>
        <v>69.015182023833901</v>
      </c>
      <c r="O57" s="123">
        <f t="shared" si="19"/>
        <v>91.936071163656209</v>
      </c>
    </row>
    <row r="58" spans="2:15" x14ac:dyDescent="0.25">
      <c r="B58" s="10">
        <f t="shared" si="16"/>
        <v>10</v>
      </c>
      <c r="C58" s="79" t="s">
        <v>678</v>
      </c>
      <c r="D58" s="80"/>
      <c r="E58" s="131">
        <f>(E49+E50)*E55/2</f>
        <v>0</v>
      </c>
      <c r="F58" s="92">
        <f t="shared" si="15"/>
        <v>0</v>
      </c>
      <c r="G58" s="18"/>
      <c r="H58" s="131">
        <f>(H49+H50)*H55/2</f>
        <v>0</v>
      </c>
      <c r="I58" s="131">
        <f>(I49+I50)*I55/2</f>
        <v>0</v>
      </c>
      <c r="J58" s="131">
        <f>(J49+J50)*J55/2</f>
        <v>0</v>
      </c>
      <c r="K58" s="123">
        <f t="shared" si="19"/>
        <v>5.7781319701343179</v>
      </c>
      <c r="L58" s="123">
        <f t="shared" si="19"/>
        <v>8.0474750377851745</v>
      </c>
      <c r="M58" s="123">
        <f t="shared" si="19"/>
        <v>10.552963859457295</v>
      </c>
      <c r="N58" s="123">
        <f t="shared" si="19"/>
        <v>11.548872020034581</v>
      </c>
      <c r="O58" s="123">
        <f t="shared" si="19"/>
        <v>12.308779219031813</v>
      </c>
    </row>
    <row r="59" spans="2:15" x14ac:dyDescent="0.25">
      <c r="B59" s="10">
        <f t="shared" si="16"/>
        <v>11</v>
      </c>
      <c r="C59" s="28" t="s">
        <v>679</v>
      </c>
      <c r="D59" s="80"/>
      <c r="E59" s="92">
        <f>E57+E58</f>
        <v>0</v>
      </c>
      <c r="F59" s="92">
        <f>F57+F58</f>
        <v>0</v>
      </c>
      <c r="G59" s="18"/>
      <c r="H59" s="92">
        <f>H57+H58</f>
        <v>0</v>
      </c>
      <c r="I59" s="92">
        <f>I57+I58</f>
        <v>0</v>
      </c>
      <c r="J59" s="387">
        <f>H59+I59</f>
        <v>0</v>
      </c>
      <c r="K59" s="92">
        <f>K57+K58</f>
        <v>26.490695793770289</v>
      </c>
      <c r="L59" s="92">
        <f>L57+L58</f>
        <v>40.196776128535781</v>
      </c>
      <c r="M59" s="92">
        <f>M57+M58</f>
        <v>58.605822800645754</v>
      </c>
      <c r="N59" s="92">
        <f>N57+N58</f>
        <v>80.564054043868481</v>
      </c>
      <c r="O59" s="92">
        <f>O57+O58</f>
        <v>104.24485038268801</v>
      </c>
    </row>
  </sheetData>
  <mergeCells count="15">
    <mergeCell ref="B44:B46"/>
    <mergeCell ref="C44:C46"/>
    <mergeCell ref="D44:F44"/>
    <mergeCell ref="G44:J44"/>
    <mergeCell ref="K44:O44"/>
    <mergeCell ref="B6:B8"/>
    <mergeCell ref="C6:C8"/>
    <mergeCell ref="D6:F6"/>
    <mergeCell ref="G6:J6"/>
    <mergeCell ref="K6:O6"/>
    <mergeCell ref="B25:B27"/>
    <mergeCell ref="C25:C27"/>
    <mergeCell ref="D25:F25"/>
    <mergeCell ref="G25:J25"/>
    <mergeCell ref="K25:O25"/>
  </mergeCells>
  <pageMargins left="1.02" right="0.25" top="1" bottom="1" header="0.25" footer="0.25"/>
  <pageSetup paperSize="9" scale="44" orientation="landscape" r:id="rId1"/>
  <headerFooter alignWithMargins="0">
    <oddHeader>&amp;F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B0F0"/>
    <pageSetUpPr fitToPage="1"/>
  </sheetPr>
  <dimension ref="B1:Q48"/>
  <sheetViews>
    <sheetView showGridLines="0" zoomScale="60" zoomScaleNormal="6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3.5429687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H2" s="23" t="s">
        <v>706</v>
      </c>
    </row>
    <row r="3" spans="2:15" x14ac:dyDescent="0.25">
      <c r="H3" s="25" t="s">
        <v>680</v>
      </c>
    </row>
    <row r="4" spans="2:15" x14ac:dyDescent="0.25">
      <c r="B4" s="314" t="s">
        <v>711</v>
      </c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5" x14ac:dyDescent="0.25">
      <c r="O5" s="15" t="s">
        <v>101</v>
      </c>
    </row>
    <row r="6" spans="2:15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5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472</v>
      </c>
      <c r="L7" s="7" t="s">
        <v>473</v>
      </c>
      <c r="M7" s="7" t="s">
        <v>474</v>
      </c>
      <c r="N7" s="7" t="s">
        <v>475</v>
      </c>
      <c r="O7" s="7" t="s">
        <v>476</v>
      </c>
    </row>
    <row r="8" spans="2:15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5" x14ac:dyDescent="0.25">
      <c r="B9" s="52">
        <v>1</v>
      </c>
      <c r="C9" s="390" t="s">
        <v>783</v>
      </c>
      <c r="D9" s="381">
        <f t="shared" ref="D9:I9" si="0">D28+D47</f>
        <v>0</v>
      </c>
      <c r="E9" s="381">
        <f t="shared" si="0"/>
        <v>0</v>
      </c>
      <c r="F9" s="381">
        <f t="shared" si="0"/>
        <v>0</v>
      </c>
      <c r="G9" s="381">
        <f t="shared" si="0"/>
        <v>28.18</v>
      </c>
      <c r="H9" s="381">
        <f t="shared" si="0"/>
        <v>0</v>
      </c>
      <c r="I9" s="381">
        <f t="shared" si="0"/>
        <v>0</v>
      </c>
      <c r="J9" s="381">
        <f>'[50]NTI proj'!J6</f>
        <v>116.21</v>
      </c>
      <c r="K9" s="381">
        <f>'[50]NTI proj'!K6</f>
        <v>118.5342</v>
      </c>
      <c r="L9" s="381">
        <f>'[50]NTI proj'!L6</f>
        <v>120.904884</v>
      </c>
      <c r="M9" s="381">
        <f>'[50]NTI proj'!M6</f>
        <v>123.32298168</v>
      </c>
      <c r="N9" s="381">
        <f>'[50]NTI proj'!N6</f>
        <v>125.78944131359999</v>
      </c>
      <c r="O9" s="381">
        <f>'[50]NTI proj'!O6</f>
        <v>128.30523013987201</v>
      </c>
    </row>
    <row r="10" spans="2:15" x14ac:dyDescent="0.25">
      <c r="B10" s="52">
        <f>B9+1</f>
        <v>2</v>
      </c>
      <c r="C10" s="390" t="s">
        <v>784</v>
      </c>
      <c r="D10" s="381"/>
      <c r="E10" s="381"/>
      <c r="F10" s="381"/>
      <c r="G10" s="381"/>
      <c r="H10" s="381"/>
      <c r="I10" s="381"/>
      <c r="J10" s="381">
        <f>'[50]NTI proj'!J7</f>
        <v>0.02</v>
      </c>
      <c r="K10" s="381">
        <f>'[50]NTI proj'!K7</f>
        <v>2.0400000000000001E-2</v>
      </c>
      <c r="L10" s="381">
        <f>'[50]NTI proj'!L7</f>
        <v>2.0808000000000004E-2</v>
      </c>
      <c r="M10" s="381">
        <f>'[50]NTI proj'!M7</f>
        <v>2.1224160000000002E-2</v>
      </c>
      <c r="N10" s="381">
        <f>'[50]NTI proj'!N7</f>
        <v>2.1648643200000001E-2</v>
      </c>
      <c r="O10" s="381">
        <f>'[50]NTI proj'!O7</f>
        <v>2.2081616064000002E-2</v>
      </c>
    </row>
    <row r="11" spans="2:15" x14ac:dyDescent="0.25">
      <c r="B11" s="52">
        <f>B10+1</f>
        <v>3</v>
      </c>
      <c r="C11" s="390" t="s">
        <v>785</v>
      </c>
      <c r="D11" s="381"/>
      <c r="E11" s="381"/>
      <c r="F11" s="381"/>
      <c r="G11" s="381"/>
      <c r="H11" s="381"/>
      <c r="I11" s="381"/>
      <c r="J11" s="381">
        <f>'[50]NTI proj'!J8</f>
        <v>6.89</v>
      </c>
      <c r="K11" s="381">
        <f>'[50]NTI proj'!K8</f>
        <v>7.0278</v>
      </c>
      <c r="L11" s="381">
        <f>'[50]NTI proj'!L8</f>
        <v>7.1683560000000002</v>
      </c>
      <c r="M11" s="381">
        <f>'[50]NTI proj'!M8</f>
        <v>7.3117231199999999</v>
      </c>
      <c r="N11" s="381">
        <f>'[50]NTI proj'!N8</f>
        <v>7.4579575823999997</v>
      </c>
      <c r="O11" s="381">
        <f>'[50]NTI proj'!O8</f>
        <v>7.6071167340479997</v>
      </c>
    </row>
    <row r="12" spans="2:15" x14ac:dyDescent="0.25">
      <c r="B12" s="10">
        <f t="shared" ref="B12:B20" si="1">B11+1</f>
        <v>4</v>
      </c>
      <c r="C12" s="390" t="s">
        <v>786</v>
      </c>
      <c r="D12" s="381"/>
      <c r="E12" s="381"/>
      <c r="F12" s="381"/>
      <c r="G12" s="381"/>
      <c r="H12" s="381"/>
      <c r="I12" s="381"/>
      <c r="J12" s="381">
        <f>'[50]NTI proj'!J9</f>
        <v>11.46</v>
      </c>
      <c r="K12" s="381">
        <f>'[50]NTI proj'!K9</f>
        <v>11.689200000000001</v>
      </c>
      <c r="L12" s="381">
        <f>'[50]NTI proj'!L9</f>
        <v>11.922984000000001</v>
      </c>
      <c r="M12" s="381">
        <f>'[50]NTI proj'!M9</f>
        <v>12.161443680000001</v>
      </c>
      <c r="N12" s="381">
        <f>'[50]NTI proj'!N9</f>
        <v>12.404672553600001</v>
      </c>
      <c r="O12" s="381">
        <f>'[50]NTI proj'!O9</f>
        <v>12.652766004672001</v>
      </c>
    </row>
    <row r="13" spans="2:15" x14ac:dyDescent="0.25">
      <c r="B13" s="10">
        <f t="shared" si="1"/>
        <v>5</v>
      </c>
      <c r="C13" s="390" t="s">
        <v>787</v>
      </c>
      <c r="D13" s="381"/>
      <c r="E13" s="381"/>
      <c r="F13" s="381"/>
      <c r="G13" s="381"/>
      <c r="H13" s="381"/>
      <c r="I13" s="381"/>
      <c r="J13" s="381">
        <f>'[50]NTI proj'!J10</f>
        <v>9.41</v>
      </c>
      <c r="K13" s="381">
        <f>'[50]NTI proj'!K10</f>
        <v>9.5982000000000003</v>
      </c>
      <c r="L13" s="381">
        <f>'[50]NTI proj'!L10</f>
        <v>9.7901640000000008</v>
      </c>
      <c r="M13" s="381">
        <f>'[50]NTI proj'!M10</f>
        <v>9.9859672800000006</v>
      </c>
      <c r="N13" s="381">
        <f>'[50]NTI proj'!N10</f>
        <v>10.185686625600001</v>
      </c>
      <c r="O13" s="381">
        <f>'[50]NTI proj'!O10</f>
        <v>10.389400358112001</v>
      </c>
    </row>
    <row r="14" spans="2:15" s="22" customFormat="1" x14ac:dyDescent="0.25">
      <c r="B14" s="10">
        <f t="shared" si="1"/>
        <v>6</v>
      </c>
      <c r="C14" s="390" t="s">
        <v>788</v>
      </c>
      <c r="D14" s="381"/>
      <c r="E14" s="381"/>
      <c r="F14" s="381"/>
      <c r="G14" s="381"/>
      <c r="H14" s="381"/>
      <c r="I14" s="381"/>
      <c r="J14" s="381">
        <f>'[50]NTI proj'!J11</f>
        <v>0.28999999999999998</v>
      </c>
      <c r="K14" s="381">
        <f>'[50]NTI proj'!K11</f>
        <v>0.29580000000000001</v>
      </c>
      <c r="L14" s="381">
        <f>'[50]NTI proj'!L11</f>
        <v>0.30171600000000004</v>
      </c>
      <c r="M14" s="381">
        <f>'[50]NTI proj'!M11</f>
        <v>0.30775032000000002</v>
      </c>
      <c r="N14" s="381">
        <f>'[50]NTI proj'!N11</f>
        <v>0.31390532640000002</v>
      </c>
      <c r="O14" s="381">
        <f>'[50]NTI proj'!O11</f>
        <v>0.320183432928</v>
      </c>
    </row>
    <row r="15" spans="2:15" s="22" customFormat="1" x14ac:dyDescent="0.25">
      <c r="B15" s="10">
        <f t="shared" si="1"/>
        <v>7</v>
      </c>
      <c r="C15" s="390" t="s">
        <v>789</v>
      </c>
      <c r="D15" s="381"/>
      <c r="E15" s="381"/>
      <c r="F15" s="381"/>
      <c r="G15" s="381"/>
      <c r="H15" s="381"/>
      <c r="I15" s="381"/>
      <c r="J15" s="381">
        <f>'[50]NTI proj'!J12</f>
        <v>0.4</v>
      </c>
      <c r="K15" s="381">
        <f>'[50]NTI proj'!K12</f>
        <v>0.40800000000000003</v>
      </c>
      <c r="L15" s="381">
        <f>'[50]NTI proj'!L12</f>
        <v>0.41616000000000003</v>
      </c>
      <c r="M15" s="381">
        <f>'[50]NTI proj'!M12</f>
        <v>0.42448320000000006</v>
      </c>
      <c r="N15" s="381">
        <f>'[50]NTI proj'!N12</f>
        <v>0.43297286400000007</v>
      </c>
      <c r="O15" s="381">
        <f>'[50]NTI proj'!O12</f>
        <v>0.44163232128000007</v>
      </c>
    </row>
    <row r="16" spans="2:15" s="22" customFormat="1" x14ac:dyDescent="0.25">
      <c r="B16" s="10">
        <f t="shared" si="1"/>
        <v>8</v>
      </c>
      <c r="C16" s="390" t="s">
        <v>790</v>
      </c>
      <c r="D16" s="381"/>
      <c r="E16" s="381"/>
      <c r="F16" s="381"/>
      <c r="G16" s="381"/>
      <c r="H16" s="381"/>
      <c r="I16" s="381"/>
      <c r="J16" s="381">
        <f>'[50]NTI proj'!J13</f>
        <v>0.5</v>
      </c>
      <c r="K16" s="381">
        <f>'[50]NTI proj'!K13</f>
        <v>0.51</v>
      </c>
      <c r="L16" s="381">
        <f>'[50]NTI proj'!L13</f>
        <v>0.5202</v>
      </c>
      <c r="M16" s="381">
        <f>'[50]NTI proj'!M13</f>
        <v>0.53060399999999996</v>
      </c>
      <c r="N16" s="381">
        <f>'[50]NTI proj'!N13</f>
        <v>0.54121607999999999</v>
      </c>
      <c r="O16" s="381">
        <f>'[50]NTI proj'!O13</f>
        <v>0.55204040160000001</v>
      </c>
    </row>
    <row r="17" spans="2:15" s="22" customFormat="1" x14ac:dyDescent="0.25">
      <c r="B17" s="10">
        <f t="shared" si="1"/>
        <v>9</v>
      </c>
      <c r="C17" s="390" t="s">
        <v>791</v>
      </c>
      <c r="D17" s="381"/>
      <c r="E17" s="381"/>
      <c r="F17" s="381"/>
      <c r="G17" s="381"/>
      <c r="H17" s="381"/>
      <c r="I17" s="381"/>
      <c r="J17" s="381">
        <f>'[50]NTI proj'!J14</f>
        <v>5.19</v>
      </c>
      <c r="K17" s="381">
        <f>'[50]NTI proj'!K14</f>
        <v>5.2938000000000001</v>
      </c>
      <c r="L17" s="381">
        <f>'[50]NTI proj'!L14</f>
        <v>5.3996760000000004</v>
      </c>
      <c r="M17" s="381">
        <f>'[50]NTI proj'!M14</f>
        <v>5.5076695200000003</v>
      </c>
      <c r="N17" s="381">
        <f>'[50]NTI proj'!N14</f>
        <v>5.6178229104000001</v>
      </c>
      <c r="O17" s="381">
        <f>'[50]NTI proj'!O14</f>
        <v>5.7301793686079998</v>
      </c>
    </row>
    <row r="18" spans="2:15" s="22" customFormat="1" x14ac:dyDescent="0.25">
      <c r="B18" s="10">
        <f t="shared" si="1"/>
        <v>10</v>
      </c>
      <c r="C18" s="390" t="s">
        <v>792</v>
      </c>
      <c r="D18" s="381"/>
      <c r="E18" s="381"/>
      <c r="F18" s="381"/>
      <c r="G18" s="381"/>
      <c r="H18" s="381"/>
      <c r="I18" s="381"/>
      <c r="J18" s="381">
        <f>'[50]NTI proj'!J15</f>
        <v>0.12</v>
      </c>
      <c r="K18" s="381">
        <f>'[50]NTI proj'!K15</f>
        <v>0.12239999999999999</v>
      </c>
      <c r="L18" s="381">
        <f>'[50]NTI proj'!L15</f>
        <v>0.124848</v>
      </c>
      <c r="M18" s="381">
        <f>'[50]NTI proj'!M15</f>
        <v>0.12734496000000001</v>
      </c>
      <c r="N18" s="381">
        <f>'[50]NTI proj'!N15</f>
        <v>0.12989185920000001</v>
      </c>
      <c r="O18" s="381">
        <f>'[50]NTI proj'!O15</f>
        <v>0.13248969638400002</v>
      </c>
    </row>
    <row r="19" spans="2:15" s="22" customFormat="1" x14ac:dyDescent="0.25">
      <c r="B19" s="10">
        <f t="shared" si="1"/>
        <v>11</v>
      </c>
      <c r="C19" s="390" t="s">
        <v>793</v>
      </c>
      <c r="D19" s="381"/>
      <c r="E19" s="381"/>
      <c r="F19" s="381"/>
      <c r="G19" s="381"/>
      <c r="H19" s="381"/>
      <c r="I19" s="381"/>
      <c r="J19" s="381">
        <f>'[50]NTI proj'!J16</f>
        <v>0.05</v>
      </c>
      <c r="K19" s="381">
        <f>'[50]NTI proj'!K16</f>
        <v>5.1000000000000004E-2</v>
      </c>
      <c r="L19" s="381">
        <f>'[50]NTI proj'!L16</f>
        <v>5.2020000000000004E-2</v>
      </c>
      <c r="M19" s="381">
        <f>'[50]NTI proj'!M16</f>
        <v>5.3060400000000008E-2</v>
      </c>
      <c r="N19" s="381">
        <f>'[50]NTI proj'!N16</f>
        <v>5.4121608000000009E-2</v>
      </c>
      <c r="O19" s="381">
        <f>'[50]NTI proj'!O16</f>
        <v>5.5204040160000009E-2</v>
      </c>
    </row>
    <row r="20" spans="2:15" s="22" customFormat="1" x14ac:dyDescent="0.25">
      <c r="B20" s="10">
        <f t="shared" si="1"/>
        <v>12</v>
      </c>
      <c r="C20" s="390" t="s">
        <v>403</v>
      </c>
      <c r="D20" s="381">
        <f t="shared" ref="D20:O20" si="2">D39+D47</f>
        <v>0</v>
      </c>
      <c r="E20" s="381">
        <f t="shared" si="2"/>
        <v>0</v>
      </c>
      <c r="F20" s="381">
        <f t="shared" si="2"/>
        <v>0</v>
      </c>
      <c r="G20" s="381">
        <f t="shared" si="2"/>
        <v>28.18</v>
      </c>
      <c r="H20" s="381">
        <f t="shared" si="2"/>
        <v>0</v>
      </c>
      <c r="I20" s="381">
        <f t="shared" si="2"/>
        <v>0</v>
      </c>
      <c r="J20" s="381">
        <f t="shared" si="2"/>
        <v>78.239999999999995</v>
      </c>
      <c r="K20" s="381">
        <f t="shared" si="2"/>
        <v>79.8048</v>
      </c>
      <c r="L20" s="381">
        <f t="shared" ca="1" si="2"/>
        <v>0</v>
      </c>
      <c r="M20" s="381">
        <f t="shared" ca="1" si="2"/>
        <v>0</v>
      </c>
      <c r="N20" s="381">
        <f t="shared" ca="1" si="2"/>
        <v>0</v>
      </c>
      <c r="O20" s="381">
        <f t="shared" ca="1" si="2"/>
        <v>0</v>
      </c>
    </row>
    <row r="21" spans="2:15" x14ac:dyDescent="0.25">
      <c r="B21" s="10"/>
      <c r="C21" s="20" t="s">
        <v>90</v>
      </c>
      <c r="D21" s="135">
        <f>SUM(D9:D20)</f>
        <v>0</v>
      </c>
      <c r="E21" s="135">
        <f>SUM(E9:E20)</f>
        <v>0</v>
      </c>
      <c r="F21" s="135">
        <f>E21-D21</f>
        <v>0</v>
      </c>
      <c r="G21" s="135">
        <f t="shared" ref="G21:K21" si="3">SUM(G9:G20)</f>
        <v>56.36</v>
      </c>
      <c r="H21" s="135">
        <f t="shared" si="3"/>
        <v>0</v>
      </c>
      <c r="I21" s="135">
        <f t="shared" si="3"/>
        <v>0</v>
      </c>
      <c r="J21" s="135">
        <f t="shared" si="3"/>
        <v>228.77999999999997</v>
      </c>
      <c r="K21" s="135">
        <f t="shared" si="3"/>
        <v>233.35559999999998</v>
      </c>
      <c r="L21" s="135">
        <f ca="1">SUM(L9:L20)</f>
        <v>156.62181599999997</v>
      </c>
      <c r="M21" s="135">
        <f ca="1">SUM(M9:M20)</f>
        <v>159.75425232000001</v>
      </c>
      <c r="N21" s="135">
        <f ca="1">SUM(N9:N20)</f>
        <v>162.94933736639999</v>
      </c>
      <c r="O21" s="135">
        <f ca="1">SUM(O9:O20)</f>
        <v>166.208324113728</v>
      </c>
    </row>
    <row r="23" spans="2:15" x14ac:dyDescent="0.25">
      <c r="B23" s="314" t="s">
        <v>716</v>
      </c>
      <c r="C23" s="13"/>
      <c r="D23" s="14"/>
      <c r="E23" s="14"/>
      <c r="F23" s="14"/>
      <c r="G23" s="14"/>
      <c r="H23" s="14"/>
      <c r="I23" s="14"/>
      <c r="J23" s="14"/>
      <c r="K23" s="14"/>
      <c r="L23" s="14"/>
    </row>
    <row r="24" spans="2:15" x14ac:dyDescent="0.25">
      <c r="O24" s="15" t="s">
        <v>101</v>
      </c>
    </row>
    <row r="25" spans="2:15" ht="14.15" customHeight="1" x14ac:dyDescent="0.25">
      <c r="B25" s="927" t="s">
        <v>2</v>
      </c>
      <c r="C25" s="930" t="s">
        <v>102</v>
      </c>
      <c r="D25" s="947" t="s">
        <v>104</v>
      </c>
      <c r="E25" s="948"/>
      <c r="F25" s="949"/>
      <c r="G25" s="947" t="s">
        <v>708</v>
      </c>
      <c r="H25" s="948"/>
      <c r="I25" s="948"/>
      <c r="J25" s="948"/>
      <c r="K25" s="946" t="s">
        <v>105</v>
      </c>
      <c r="L25" s="946"/>
      <c r="M25" s="946"/>
      <c r="N25" s="946"/>
      <c r="O25" s="946"/>
    </row>
    <row r="26" spans="2:15" ht="28" x14ac:dyDescent="0.25">
      <c r="B26" s="928"/>
      <c r="C26" s="930"/>
      <c r="D26" s="7" t="s">
        <v>106</v>
      </c>
      <c r="E26" s="7" t="s">
        <v>214</v>
      </c>
      <c r="F26" s="7" t="s">
        <v>107</v>
      </c>
      <c r="G26" s="7" t="s">
        <v>106</v>
      </c>
      <c r="H26" s="7" t="s">
        <v>108</v>
      </c>
      <c r="I26" s="7" t="s">
        <v>109</v>
      </c>
      <c r="J26" s="7" t="s">
        <v>215</v>
      </c>
      <c r="K26" s="7" t="s">
        <v>472</v>
      </c>
      <c r="L26" s="7" t="s">
        <v>473</v>
      </c>
      <c r="M26" s="7" t="s">
        <v>474</v>
      </c>
      <c r="N26" s="7" t="s">
        <v>475</v>
      </c>
      <c r="O26" s="7" t="s">
        <v>476</v>
      </c>
    </row>
    <row r="27" spans="2:15" x14ac:dyDescent="0.25">
      <c r="B27" s="929"/>
      <c r="C27" s="931"/>
      <c r="D27" s="7" t="s">
        <v>110</v>
      </c>
      <c r="E27" s="7" t="s">
        <v>111</v>
      </c>
      <c r="F27" s="7" t="s">
        <v>112</v>
      </c>
      <c r="G27" s="7" t="s">
        <v>110</v>
      </c>
      <c r="H27" s="7" t="s">
        <v>113</v>
      </c>
      <c r="I27" s="7" t="s">
        <v>114</v>
      </c>
      <c r="J27" s="7" t="s">
        <v>114</v>
      </c>
      <c r="K27" s="7" t="s">
        <v>115</v>
      </c>
      <c r="L27" s="7" t="s">
        <v>115</v>
      </c>
      <c r="M27" s="7" t="s">
        <v>115</v>
      </c>
      <c r="N27" s="7" t="s">
        <v>115</v>
      </c>
      <c r="O27" s="7" t="s">
        <v>115</v>
      </c>
    </row>
    <row r="28" spans="2:15" x14ac:dyDescent="0.25">
      <c r="B28" s="52">
        <v>1</v>
      </c>
      <c r="C28" s="390" t="s">
        <v>783</v>
      </c>
      <c r="D28" s="1"/>
      <c r="E28" s="16"/>
      <c r="F28" s="16"/>
      <c r="G28" s="11"/>
      <c r="H28" s="11"/>
      <c r="I28" s="11"/>
      <c r="J28" s="132">
        <f t="shared" ref="J28:J38" si="4">J9</f>
        <v>116.21</v>
      </c>
      <c r="K28" s="132">
        <f>K9*90%</f>
        <v>106.68078</v>
      </c>
      <c r="L28" s="132">
        <f t="shared" ref="L28:O28" si="5">L9*90%</f>
        <v>108.8143956</v>
      </c>
      <c r="M28" s="132">
        <f t="shared" si="5"/>
        <v>110.990683512</v>
      </c>
      <c r="N28" s="132">
        <f t="shared" si="5"/>
        <v>113.21049718223999</v>
      </c>
      <c r="O28" s="132">
        <f t="shared" si="5"/>
        <v>115.47470712588481</v>
      </c>
    </row>
    <row r="29" spans="2:15" x14ac:dyDescent="0.25">
      <c r="B29" s="52">
        <f>B28+1</f>
        <v>2</v>
      </c>
      <c r="C29" s="390" t="s">
        <v>784</v>
      </c>
      <c r="D29" s="1"/>
      <c r="E29" s="16"/>
      <c r="F29" s="16"/>
      <c r="G29" s="11"/>
      <c r="H29" s="11"/>
      <c r="I29" s="11"/>
      <c r="J29" s="132">
        <f t="shared" si="4"/>
        <v>0.02</v>
      </c>
      <c r="K29" s="132">
        <f t="shared" ref="K29:O39" si="6">K10*90%</f>
        <v>1.8360000000000001E-2</v>
      </c>
      <c r="L29" s="132">
        <f t="shared" si="6"/>
        <v>1.8727200000000003E-2</v>
      </c>
      <c r="M29" s="132">
        <f t="shared" si="6"/>
        <v>1.9101744000000004E-2</v>
      </c>
      <c r="N29" s="132">
        <f t="shared" si="6"/>
        <v>1.948377888E-2</v>
      </c>
      <c r="O29" s="132">
        <f t="shared" si="6"/>
        <v>1.9873454457600002E-2</v>
      </c>
    </row>
    <row r="30" spans="2:15" x14ac:dyDescent="0.25">
      <c r="B30" s="52">
        <f>B29+1</f>
        <v>3</v>
      </c>
      <c r="C30" s="390" t="s">
        <v>785</v>
      </c>
      <c r="D30" s="1"/>
      <c r="E30" s="16"/>
      <c r="F30" s="16"/>
      <c r="G30" s="11"/>
      <c r="H30" s="11"/>
      <c r="I30" s="11"/>
      <c r="J30" s="132">
        <f t="shared" si="4"/>
        <v>6.89</v>
      </c>
      <c r="K30" s="132">
        <f t="shared" si="6"/>
        <v>6.3250200000000003</v>
      </c>
      <c r="L30" s="132">
        <f t="shared" si="6"/>
        <v>6.4515204000000006</v>
      </c>
      <c r="M30" s="132">
        <f t="shared" si="6"/>
        <v>6.5805508079999999</v>
      </c>
      <c r="N30" s="132">
        <f t="shared" si="6"/>
        <v>6.7121618241599998</v>
      </c>
      <c r="O30" s="132">
        <f t="shared" si="6"/>
        <v>6.8464050606431996</v>
      </c>
    </row>
    <row r="31" spans="2:15" x14ac:dyDescent="0.25">
      <c r="B31" s="10">
        <f t="shared" ref="B31:B39" si="7">B30+1</f>
        <v>4</v>
      </c>
      <c r="C31" s="390" t="s">
        <v>786</v>
      </c>
      <c r="D31" s="1"/>
      <c r="E31" s="16"/>
      <c r="F31" s="16"/>
      <c r="G31" s="11"/>
      <c r="H31" s="11"/>
      <c r="I31" s="11"/>
      <c r="J31" s="132">
        <f t="shared" si="4"/>
        <v>11.46</v>
      </c>
      <c r="K31" s="132">
        <f t="shared" si="6"/>
        <v>10.520280000000001</v>
      </c>
      <c r="L31" s="132">
        <f t="shared" si="6"/>
        <v>10.730685600000001</v>
      </c>
      <c r="M31" s="132">
        <f t="shared" si="6"/>
        <v>10.945299312000001</v>
      </c>
      <c r="N31" s="132">
        <f t="shared" si="6"/>
        <v>11.164205298240001</v>
      </c>
      <c r="O31" s="132">
        <f t="shared" si="6"/>
        <v>11.387489404204802</v>
      </c>
    </row>
    <row r="32" spans="2:15" x14ac:dyDescent="0.25">
      <c r="B32" s="10">
        <f t="shared" si="7"/>
        <v>5</v>
      </c>
      <c r="C32" s="390" t="s">
        <v>787</v>
      </c>
      <c r="D32" s="80"/>
      <c r="E32" s="18"/>
      <c r="F32" s="2"/>
      <c r="G32" s="18"/>
      <c r="H32" s="18"/>
      <c r="I32" s="18"/>
      <c r="J32" s="132">
        <f t="shared" si="4"/>
        <v>9.41</v>
      </c>
      <c r="K32" s="132">
        <f t="shared" si="6"/>
        <v>8.6383799999999997</v>
      </c>
      <c r="L32" s="132">
        <f t="shared" si="6"/>
        <v>8.8111476000000017</v>
      </c>
      <c r="M32" s="132">
        <f t="shared" si="6"/>
        <v>8.9873705520000016</v>
      </c>
      <c r="N32" s="132">
        <f t="shared" si="6"/>
        <v>9.1671179630400008</v>
      </c>
      <c r="O32" s="132">
        <f t="shared" si="6"/>
        <v>9.3504603223008012</v>
      </c>
    </row>
    <row r="33" spans="2:17" x14ac:dyDescent="0.25">
      <c r="B33" s="10">
        <f t="shared" si="7"/>
        <v>6</v>
      </c>
      <c r="C33" s="390" t="s">
        <v>788</v>
      </c>
      <c r="D33" s="80"/>
      <c r="E33" s="18"/>
      <c r="F33" s="2"/>
      <c r="G33" s="18"/>
      <c r="H33" s="18"/>
      <c r="I33" s="18"/>
      <c r="J33" s="132">
        <f t="shared" si="4"/>
        <v>0.28999999999999998</v>
      </c>
      <c r="K33" s="132">
        <f t="shared" si="6"/>
        <v>0.26622000000000001</v>
      </c>
      <c r="L33" s="132">
        <f t="shared" si="6"/>
        <v>0.27154440000000002</v>
      </c>
      <c r="M33" s="132">
        <f t="shared" si="6"/>
        <v>0.27697528800000004</v>
      </c>
      <c r="N33" s="132">
        <f t="shared" si="6"/>
        <v>0.28251479376000005</v>
      </c>
      <c r="O33" s="132">
        <f t="shared" si="6"/>
        <v>0.28816508963519999</v>
      </c>
    </row>
    <row r="34" spans="2:17" x14ac:dyDescent="0.25">
      <c r="B34" s="10">
        <f t="shared" si="7"/>
        <v>7</v>
      </c>
      <c r="C34" s="390" t="s">
        <v>789</v>
      </c>
      <c r="D34" s="80"/>
      <c r="E34" s="18"/>
      <c r="F34" s="2"/>
      <c r="G34" s="18"/>
      <c r="H34" s="18"/>
      <c r="I34" s="18"/>
      <c r="J34" s="132">
        <f t="shared" si="4"/>
        <v>0.4</v>
      </c>
      <c r="K34" s="132">
        <f t="shared" si="6"/>
        <v>0.36720000000000003</v>
      </c>
      <c r="L34" s="132">
        <f t="shared" si="6"/>
        <v>0.37454400000000004</v>
      </c>
      <c r="M34" s="132">
        <f t="shared" si="6"/>
        <v>0.38203488000000008</v>
      </c>
      <c r="N34" s="132">
        <f t="shared" si="6"/>
        <v>0.38967557760000004</v>
      </c>
      <c r="O34" s="132">
        <f t="shared" si="6"/>
        <v>0.39746908915200008</v>
      </c>
    </row>
    <row r="35" spans="2:17" x14ac:dyDescent="0.25">
      <c r="B35" s="10">
        <f t="shared" si="7"/>
        <v>8</v>
      </c>
      <c r="C35" s="390" t="s">
        <v>790</v>
      </c>
      <c r="D35" s="80"/>
      <c r="E35" s="18"/>
      <c r="F35" s="2"/>
      <c r="G35" s="18"/>
      <c r="H35" s="18"/>
      <c r="I35" s="18"/>
      <c r="J35" s="132">
        <f t="shared" si="4"/>
        <v>0.5</v>
      </c>
      <c r="K35" s="132">
        <f t="shared" si="6"/>
        <v>0.45900000000000002</v>
      </c>
      <c r="L35" s="132">
        <f t="shared" si="6"/>
        <v>0.46817999999999999</v>
      </c>
      <c r="M35" s="132">
        <f t="shared" si="6"/>
        <v>0.47754359999999996</v>
      </c>
      <c r="N35" s="132">
        <f t="shared" si="6"/>
        <v>0.487094472</v>
      </c>
      <c r="O35" s="132">
        <f t="shared" si="6"/>
        <v>0.49683636144000004</v>
      </c>
    </row>
    <row r="36" spans="2:17" x14ac:dyDescent="0.25">
      <c r="B36" s="10">
        <f t="shared" si="7"/>
        <v>9</v>
      </c>
      <c r="C36" s="390" t="s">
        <v>791</v>
      </c>
      <c r="D36" s="80"/>
      <c r="E36" s="18"/>
      <c r="F36" s="2"/>
      <c r="G36" s="18"/>
      <c r="H36" s="18"/>
      <c r="I36" s="18"/>
      <c r="J36" s="132">
        <f t="shared" si="4"/>
        <v>5.19</v>
      </c>
      <c r="K36" s="132">
        <f t="shared" si="6"/>
        <v>4.7644200000000003</v>
      </c>
      <c r="L36" s="132">
        <f t="shared" si="6"/>
        <v>4.8597084000000006</v>
      </c>
      <c r="M36" s="132">
        <f t="shared" si="6"/>
        <v>4.9569025680000003</v>
      </c>
      <c r="N36" s="132">
        <f t="shared" si="6"/>
        <v>5.05604061936</v>
      </c>
      <c r="O36" s="132">
        <f t="shared" si="6"/>
        <v>5.1571614317472001</v>
      </c>
    </row>
    <row r="37" spans="2:17" x14ac:dyDescent="0.25">
      <c r="B37" s="10">
        <f t="shared" si="7"/>
        <v>10</v>
      </c>
      <c r="C37" s="390" t="s">
        <v>792</v>
      </c>
      <c r="D37" s="80"/>
      <c r="E37" s="18"/>
      <c r="F37" s="2"/>
      <c r="G37" s="18"/>
      <c r="H37" s="18"/>
      <c r="I37" s="18"/>
      <c r="J37" s="132">
        <f t="shared" si="4"/>
        <v>0.12</v>
      </c>
      <c r="K37" s="132">
        <f t="shared" si="6"/>
        <v>0.11015999999999999</v>
      </c>
      <c r="L37" s="132">
        <f t="shared" si="6"/>
        <v>0.1123632</v>
      </c>
      <c r="M37" s="132">
        <f t="shared" si="6"/>
        <v>0.11461046400000001</v>
      </c>
      <c r="N37" s="132">
        <f t="shared" si="6"/>
        <v>0.11690267328000002</v>
      </c>
      <c r="O37" s="132">
        <f t="shared" si="6"/>
        <v>0.11924072674560002</v>
      </c>
    </row>
    <row r="38" spans="2:17" ht="12.65" customHeight="1" x14ac:dyDescent="0.25">
      <c r="B38" s="10">
        <f t="shared" si="7"/>
        <v>11</v>
      </c>
      <c r="C38" s="390" t="s">
        <v>793</v>
      </c>
      <c r="D38" s="80"/>
      <c r="E38" s="18"/>
      <c r="F38" s="2"/>
      <c r="G38" s="18"/>
      <c r="H38" s="18"/>
      <c r="I38" s="18"/>
      <c r="J38" s="132">
        <f t="shared" si="4"/>
        <v>0.05</v>
      </c>
      <c r="K38" s="132">
        <f t="shared" si="6"/>
        <v>4.5900000000000003E-2</v>
      </c>
      <c r="L38" s="132">
        <f t="shared" si="6"/>
        <v>4.6818000000000005E-2</v>
      </c>
      <c r="M38" s="132">
        <f t="shared" si="6"/>
        <v>4.775436000000001E-2</v>
      </c>
      <c r="N38" s="132">
        <f t="shared" si="6"/>
        <v>4.8709447200000006E-2</v>
      </c>
      <c r="O38" s="132">
        <f t="shared" si="6"/>
        <v>4.968363614400001E-2</v>
      </c>
    </row>
    <row r="39" spans="2:17" x14ac:dyDescent="0.25">
      <c r="B39" s="10">
        <f t="shared" si="7"/>
        <v>12</v>
      </c>
      <c r="C39" s="390" t="s">
        <v>403</v>
      </c>
      <c r="D39" s="80"/>
      <c r="E39" s="18"/>
      <c r="F39" s="2"/>
      <c r="G39" s="18"/>
      <c r="H39" s="18"/>
      <c r="I39" s="18"/>
      <c r="J39" s="319">
        <v>0</v>
      </c>
      <c r="K39" s="132">
        <v>0</v>
      </c>
      <c r="L39" s="132">
        <f t="shared" ca="1" si="6"/>
        <v>0</v>
      </c>
      <c r="M39" s="132">
        <f t="shared" ca="1" si="6"/>
        <v>0</v>
      </c>
      <c r="N39" s="132">
        <f t="shared" ca="1" si="6"/>
        <v>0</v>
      </c>
      <c r="O39" s="132">
        <f t="shared" ca="1" si="6"/>
        <v>0</v>
      </c>
    </row>
    <row r="40" spans="2:17" x14ac:dyDescent="0.25">
      <c r="B40" s="10"/>
      <c r="C40" s="20" t="s">
        <v>90</v>
      </c>
      <c r="D40" s="135">
        <f>SUM(D28:D39)</f>
        <v>0</v>
      </c>
      <c r="E40" s="135">
        <f>SUM(E28:E39)</f>
        <v>0</v>
      </c>
      <c r="F40" s="135">
        <f>E40</f>
        <v>0</v>
      </c>
      <c r="G40" s="135">
        <f t="shared" ref="G40:J40" si="8">SUM(G28:G39)</f>
        <v>0</v>
      </c>
      <c r="H40" s="135">
        <f t="shared" si="8"/>
        <v>0</v>
      </c>
      <c r="I40" s="135">
        <f t="shared" si="8"/>
        <v>0</v>
      </c>
      <c r="J40" s="391">
        <f t="shared" si="8"/>
        <v>150.54</v>
      </c>
      <c r="K40" s="391">
        <f>SUM(K28:K39)</f>
        <v>138.19571999999999</v>
      </c>
      <c r="L40" s="391">
        <f ca="1">SUM(L28:L39)</f>
        <v>140.9596344</v>
      </c>
      <c r="M40" s="391">
        <f ca="1">SUM(M28:M39)</f>
        <v>143.77882708799996</v>
      </c>
      <c r="N40" s="391">
        <f ca="1">SUM(N28:N39)</f>
        <v>146.65440362976</v>
      </c>
      <c r="O40" s="391">
        <f ca="1">SUM(O28:O39)</f>
        <v>149.58749170235521</v>
      </c>
    </row>
    <row r="42" spans="2:17" x14ac:dyDescent="0.25">
      <c r="B42" s="314" t="s">
        <v>794</v>
      </c>
      <c r="C42" s="13"/>
      <c r="D42" s="14"/>
      <c r="E42" s="14"/>
      <c r="F42" s="14"/>
      <c r="G42" s="14"/>
      <c r="H42" s="14"/>
      <c r="I42" s="14"/>
      <c r="J42" s="14"/>
      <c r="K42" s="14"/>
      <c r="L42" s="14"/>
    </row>
    <row r="43" spans="2:17" x14ac:dyDescent="0.25">
      <c r="O43" s="15" t="s">
        <v>101</v>
      </c>
    </row>
    <row r="44" spans="2:17" ht="14.15" customHeight="1" x14ac:dyDescent="0.25">
      <c r="B44" s="927" t="s">
        <v>2</v>
      </c>
      <c r="C44" s="930" t="s">
        <v>102</v>
      </c>
      <c r="D44" s="947" t="s">
        <v>140</v>
      </c>
      <c r="E44" s="948"/>
      <c r="F44" s="949"/>
      <c r="G44" s="947" t="s">
        <v>795</v>
      </c>
      <c r="H44" s="948"/>
      <c r="I44" s="948"/>
      <c r="J44" s="948"/>
      <c r="K44" s="946" t="s">
        <v>105</v>
      </c>
      <c r="L44" s="946"/>
      <c r="M44" s="946"/>
      <c r="N44" s="946"/>
      <c r="O44" s="946"/>
    </row>
    <row r="45" spans="2:17" ht="28" x14ac:dyDescent="0.25">
      <c r="B45" s="928"/>
      <c r="C45" s="930"/>
      <c r="D45" s="7" t="s">
        <v>106</v>
      </c>
      <c r="E45" s="7" t="s">
        <v>214</v>
      </c>
      <c r="F45" s="7" t="s">
        <v>107</v>
      </c>
      <c r="G45" s="7" t="s">
        <v>106</v>
      </c>
      <c r="H45" s="7" t="s">
        <v>108</v>
      </c>
      <c r="I45" s="7" t="s">
        <v>109</v>
      </c>
      <c r="J45" s="7" t="s">
        <v>215</v>
      </c>
      <c r="K45" s="7" t="s">
        <v>472</v>
      </c>
      <c r="L45" s="7" t="s">
        <v>473</v>
      </c>
      <c r="M45" s="7" t="s">
        <v>474</v>
      </c>
      <c r="N45" s="7" t="s">
        <v>475</v>
      </c>
      <c r="O45" s="7" t="s">
        <v>476</v>
      </c>
      <c r="P45" s="1105"/>
      <c r="Q45" s="1105"/>
    </row>
    <row r="46" spans="2:17" x14ac:dyDescent="0.25">
      <c r="B46" s="929"/>
      <c r="C46" s="931"/>
      <c r="D46" s="7" t="s">
        <v>110</v>
      </c>
      <c r="E46" s="7" t="s">
        <v>111</v>
      </c>
      <c r="F46" s="7" t="s">
        <v>112</v>
      </c>
      <c r="G46" s="7" t="s">
        <v>110</v>
      </c>
      <c r="H46" s="7" t="s">
        <v>113</v>
      </c>
      <c r="I46" s="7" t="s">
        <v>113</v>
      </c>
      <c r="J46" s="7" t="s">
        <v>113</v>
      </c>
      <c r="K46" s="7" t="s">
        <v>115</v>
      </c>
      <c r="L46" s="7" t="s">
        <v>115</v>
      </c>
      <c r="M46" s="7" t="s">
        <v>115</v>
      </c>
      <c r="N46" s="7" t="s">
        <v>115</v>
      </c>
      <c r="O46" s="7" t="s">
        <v>115</v>
      </c>
      <c r="P46" s="1105"/>
      <c r="Q46" s="1105"/>
    </row>
    <row r="47" spans="2:17" x14ac:dyDescent="0.25">
      <c r="B47" s="52">
        <v>1</v>
      </c>
      <c r="C47" s="392" t="s">
        <v>796</v>
      </c>
      <c r="D47" s="1"/>
      <c r="E47" s="16"/>
      <c r="F47" s="16"/>
      <c r="G47" s="11">
        <v>28.18</v>
      </c>
      <c r="H47" s="11"/>
      <c r="I47" s="11"/>
      <c r="J47" s="11">
        <f>'[13]Rev_SP-12me'!$BG$2</f>
        <v>78.239999999999995</v>
      </c>
      <c r="K47" s="132">
        <f>'[13]Rev_SP-12me'!$BG$3</f>
        <v>79.8048</v>
      </c>
      <c r="L47" s="11"/>
      <c r="M47" s="11"/>
      <c r="N47" s="11"/>
      <c r="O47" s="11"/>
      <c r="P47" s="1105"/>
      <c r="Q47" s="1105"/>
    </row>
    <row r="48" spans="2:17" x14ac:dyDescent="0.25">
      <c r="B48" s="10"/>
      <c r="C48" s="20" t="s">
        <v>90</v>
      </c>
      <c r="D48" s="135">
        <f>SUM(D47:D47)</f>
        <v>0</v>
      </c>
      <c r="E48" s="135">
        <f>SUM(E47:E47)</f>
        <v>0</v>
      </c>
      <c r="F48" s="135">
        <f>E48</f>
        <v>0</v>
      </c>
      <c r="G48" s="135">
        <f t="shared" ref="G48:O48" si="9">SUM(G47:G47)</f>
        <v>28.18</v>
      </c>
      <c r="H48" s="135">
        <f t="shared" si="9"/>
        <v>0</v>
      </c>
      <c r="I48" s="135">
        <f t="shared" si="9"/>
        <v>0</v>
      </c>
      <c r="J48" s="135">
        <f t="shared" si="9"/>
        <v>78.239999999999995</v>
      </c>
      <c r="K48" s="127">
        <f t="shared" si="9"/>
        <v>79.8048</v>
      </c>
      <c r="L48" s="127">
        <f t="shared" si="9"/>
        <v>0</v>
      </c>
      <c r="M48" s="127">
        <f t="shared" si="9"/>
        <v>0</v>
      </c>
      <c r="N48" s="127">
        <f t="shared" si="9"/>
        <v>0</v>
      </c>
      <c r="O48" s="127">
        <f t="shared" si="9"/>
        <v>0</v>
      </c>
      <c r="P48" s="1105"/>
      <c r="Q48" s="1105"/>
    </row>
  </sheetData>
  <mergeCells count="16">
    <mergeCell ref="P45:Q48"/>
    <mergeCell ref="B44:B46"/>
    <mergeCell ref="C44:C46"/>
    <mergeCell ref="D44:F44"/>
    <mergeCell ref="G44:J44"/>
    <mergeCell ref="K44:O44"/>
    <mergeCell ref="B6:B8"/>
    <mergeCell ref="C6:C8"/>
    <mergeCell ref="D6:F6"/>
    <mergeCell ref="G6:J6"/>
    <mergeCell ref="K6:O6"/>
    <mergeCell ref="B25:B27"/>
    <mergeCell ref="C25:C27"/>
    <mergeCell ref="D25:F25"/>
    <mergeCell ref="G25:J25"/>
    <mergeCell ref="K25:O25"/>
  </mergeCells>
  <pageMargins left="1.02" right="0.25" top="1" bottom="1" header="0.25" footer="0.25"/>
  <pageSetup paperSize="9" scale="58" orientation="landscape" r:id="rId1"/>
  <headerFooter alignWithMargins="0">
    <oddHeader>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S825"/>
  <sheetViews>
    <sheetView showGridLines="0" topLeftCell="A5" zoomScaleSheetLayoutView="70" workbookViewId="0">
      <pane xSplit="4" ySplit="4" topLeftCell="E60" activePane="bottomRight" state="frozen"/>
      <selection pane="topRight" activeCell="E5" sqref="E5"/>
      <selection pane="bottomLeft" activeCell="A9" sqref="A9"/>
      <selection pane="bottomRight" activeCell="A81" sqref="A81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54296875" style="4" bestFit="1" customWidth="1"/>
    <col min="4" max="4" width="45.81640625" style="4" customWidth="1"/>
    <col min="5" max="5" width="13.54296875" style="4" bestFit="1" customWidth="1"/>
    <col min="6" max="6" width="12.54296875" style="4" bestFit="1" customWidth="1"/>
    <col min="7" max="7" width="13.453125" style="4" bestFit="1" customWidth="1"/>
    <col min="8" max="8" width="13.54296875" style="4" bestFit="1" customWidth="1"/>
    <col min="9" max="9" width="12.54296875" style="4" bestFit="1" customWidth="1"/>
    <col min="10" max="10" width="14.54296875" style="4" customWidth="1"/>
    <col min="11" max="11" width="12.54296875" style="4" customWidth="1"/>
    <col min="12" max="12" width="11.81640625" style="4" bestFit="1" customWidth="1"/>
    <col min="13" max="13" width="13.81640625" style="4" bestFit="1" customWidth="1"/>
    <col min="14" max="16" width="11.81640625" style="4" bestFit="1" customWidth="1"/>
    <col min="17" max="17" width="11.453125" style="4" bestFit="1" customWidth="1"/>
    <col min="18" max="18" width="12.453125" style="4" customWidth="1"/>
    <col min="19" max="19" width="12.54296875" style="4" customWidth="1"/>
    <col min="20" max="16384" width="9.1796875" style="4"/>
  </cols>
  <sheetData>
    <row r="2" spans="2:19" x14ac:dyDescent="0.25">
      <c r="J2" s="23" t="s">
        <v>0</v>
      </c>
    </row>
    <row r="3" spans="2:19" x14ac:dyDescent="0.25">
      <c r="J3" s="25" t="s">
        <v>211</v>
      </c>
    </row>
    <row r="4" spans="2:19" x14ac:dyDescent="0.25">
      <c r="B4" s="13"/>
      <c r="C4" s="13" t="s">
        <v>212</v>
      </c>
      <c r="D4" s="82"/>
      <c r="E4" s="82"/>
      <c r="F4" s="82"/>
      <c r="G4" s="82"/>
      <c r="S4" s="25" t="s">
        <v>213</v>
      </c>
    </row>
    <row r="5" spans="2:19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47" t="s">
        <v>140</v>
      </c>
      <c r="I5" s="948"/>
      <c r="J5" s="949"/>
      <c r="K5" s="947" t="s">
        <v>141</v>
      </c>
      <c r="L5" s="948"/>
      <c r="M5" s="948"/>
      <c r="N5" s="948"/>
      <c r="O5" s="946" t="s">
        <v>105</v>
      </c>
      <c r="P5" s="946"/>
      <c r="Q5" s="946"/>
      <c r="R5" s="946"/>
      <c r="S5" s="946"/>
    </row>
    <row r="6" spans="2:19" ht="28" x14ac:dyDescent="0.25">
      <c r="B6" s="85"/>
      <c r="C6" s="942"/>
      <c r="D6" s="943"/>
      <c r="E6" s="939"/>
      <c r="F6" s="939"/>
      <c r="G6" s="939"/>
      <c r="H6" s="7" t="s">
        <v>106</v>
      </c>
      <c r="I6" s="7" t="s">
        <v>214</v>
      </c>
      <c r="J6" s="7" t="s">
        <v>107</v>
      </c>
      <c r="K6" s="7" t="s">
        <v>106</v>
      </c>
      <c r="L6" s="7" t="s">
        <v>108</v>
      </c>
      <c r="M6" s="7" t="s">
        <v>109</v>
      </c>
      <c r="N6" s="7" t="s">
        <v>215</v>
      </c>
      <c r="O6" s="7" t="s">
        <v>142</v>
      </c>
      <c r="P6" s="7" t="s">
        <v>143</v>
      </c>
      <c r="Q6" s="7" t="s">
        <v>144</v>
      </c>
      <c r="R6" s="7" t="s">
        <v>145</v>
      </c>
      <c r="S6" s="7" t="s">
        <v>146</v>
      </c>
    </row>
    <row r="7" spans="2:19" x14ac:dyDescent="0.25">
      <c r="B7" s="85"/>
      <c r="C7" s="944"/>
      <c r="D7" s="945"/>
      <c r="E7" s="7" t="s">
        <v>111</v>
      </c>
      <c r="F7" s="7" t="s">
        <v>111</v>
      </c>
      <c r="G7" s="7" t="s">
        <v>111</v>
      </c>
      <c r="H7" s="7" t="s">
        <v>110</v>
      </c>
      <c r="I7" s="7" t="s">
        <v>111</v>
      </c>
      <c r="J7" s="7" t="s">
        <v>112</v>
      </c>
      <c r="K7" s="7" t="s">
        <v>110</v>
      </c>
      <c r="L7" s="7" t="s">
        <v>113</v>
      </c>
      <c r="M7" s="7" t="s">
        <v>114</v>
      </c>
      <c r="N7" s="7" t="s">
        <v>114</v>
      </c>
      <c r="O7" s="7" t="s">
        <v>115</v>
      </c>
      <c r="P7" s="7" t="s">
        <v>115</v>
      </c>
      <c r="Q7" s="7" t="s">
        <v>115</v>
      </c>
      <c r="R7" s="7" t="s">
        <v>115</v>
      </c>
      <c r="S7" s="7" t="s">
        <v>115</v>
      </c>
    </row>
    <row r="8" spans="2:19" x14ac:dyDescent="0.25">
      <c r="B8" s="85"/>
      <c r="C8" s="935" t="s">
        <v>147</v>
      </c>
      <c r="D8" s="936"/>
      <c r="E8" s="151">
        <f>F4Ax!E8+F4Bx!E8</f>
        <v>0</v>
      </c>
      <c r="F8" s="151">
        <f>F4Ax!F8+F4Bx!F8</f>
        <v>0</v>
      </c>
      <c r="G8" s="151">
        <f>F4Ax!G8+F4Bx!G8</f>
        <v>0</v>
      </c>
      <c r="H8" s="151">
        <f>F4Ax!H8+F4Bx!H8</f>
        <v>0</v>
      </c>
      <c r="I8" s="151">
        <f>F4Ax!I8+F4Bx!I8</f>
        <v>0</v>
      </c>
      <c r="J8" s="151">
        <f>F4Ax!J8+F4Bx!J8</f>
        <v>0</v>
      </c>
      <c r="K8" s="151">
        <f>F4Ax!K8+F4Bx!K8</f>
        <v>0</v>
      </c>
      <c r="L8" s="151">
        <f>F4Ax!L8+F4Bx!L8</f>
        <v>0</v>
      </c>
      <c r="M8" s="151">
        <f>F4Ax!M8+F4Bx!M8</f>
        <v>0</v>
      </c>
      <c r="N8" s="151">
        <f>F4Ax!N8+F4Bx!N8</f>
        <v>0</v>
      </c>
      <c r="O8" s="151">
        <f>F4Ax!O8+F4Bx!O8</f>
        <v>0</v>
      </c>
      <c r="P8" s="151">
        <f>F4Ax!P8+F4Bx!P8</f>
        <v>0</v>
      </c>
      <c r="Q8" s="151">
        <f>F4Ax!Q8+F4Bx!Q8</f>
        <v>0</v>
      </c>
      <c r="R8" s="151">
        <f>F4Ax!R8+F4Bx!R8</f>
        <v>0</v>
      </c>
      <c r="S8" s="151">
        <f>F4Ax!S8+F4Bx!S8</f>
        <v>0</v>
      </c>
    </row>
    <row r="9" spans="2:19" x14ac:dyDescent="0.25">
      <c r="B9" s="85"/>
      <c r="C9" s="84" t="s">
        <v>148</v>
      </c>
      <c r="D9" s="84" t="s">
        <v>149</v>
      </c>
      <c r="E9" s="151">
        <f>F4Ax!E9+F4Bx!E9</f>
        <v>8709.647633999999</v>
      </c>
      <c r="F9" s="151">
        <f>F4Ax!F9+F4Bx!F9</f>
        <v>8911.8436578100009</v>
      </c>
      <c r="G9" s="151">
        <f>F4Ax!G9+F4Bx!G9</f>
        <v>9335.2121832299999</v>
      </c>
      <c r="H9" s="151">
        <f>F4Ax!H9+F4Bx!H9</f>
        <v>10722.4</v>
      </c>
      <c r="I9" s="151">
        <f>F4Ax!I9+F4Bx!I9</f>
        <v>9952.1089530699992</v>
      </c>
      <c r="J9" s="151">
        <f>F4Ax!J9+F4Bx!J9</f>
        <v>-770.29104693000045</v>
      </c>
      <c r="K9" s="151">
        <f>F4Ax!K9+F4Bx!K9</f>
        <v>11346.06</v>
      </c>
      <c r="L9" s="151">
        <f>F4Ax!L9+F4Bx!L9</f>
        <v>6049.98</v>
      </c>
      <c r="M9" s="151">
        <f>F4Ax!M9+F4Bx!M9</f>
        <v>5059.34</v>
      </c>
      <c r="N9" s="151">
        <f>F4Ax!N9+F4Bx!N9</f>
        <v>11109.32</v>
      </c>
      <c r="O9" s="151">
        <f>F4Ax!O9+F4Bx!O9</f>
        <v>11109.32</v>
      </c>
      <c r="P9" s="151">
        <f>F4Ax!P9+F4Bx!P9</f>
        <v>0</v>
      </c>
      <c r="Q9" s="151">
        <f>F4Ax!Q9+F4Bx!Q9</f>
        <v>0</v>
      </c>
      <c r="R9" s="151">
        <f>F4Ax!R9+F4Bx!R9</f>
        <v>0</v>
      </c>
      <c r="S9" s="151">
        <f>F4Ax!S9+F4Bx!S9</f>
        <v>0</v>
      </c>
    </row>
    <row r="10" spans="2:19" x14ac:dyDescent="0.25">
      <c r="C10" s="16" t="s">
        <v>150</v>
      </c>
      <c r="D10" s="16" t="s">
        <v>151</v>
      </c>
      <c r="E10" s="151">
        <f>F4Ax!E10+F4Bx!E10</f>
        <v>2582.086421</v>
      </c>
      <c r="F10" s="151">
        <f>F4Ax!F10+F4Bx!F10</f>
        <v>2160.57243333</v>
      </c>
      <c r="G10" s="151">
        <f>F4Ax!G10+F4Bx!G10</f>
        <v>2468.3393290800004</v>
      </c>
      <c r="H10" s="151">
        <f>F4Ax!H10+F4Bx!H10</f>
        <v>3110.72</v>
      </c>
      <c r="I10" s="151">
        <f>F4Ax!I10+F4Bx!I10</f>
        <v>3076.9676884300002</v>
      </c>
      <c r="J10" s="151">
        <f>F4Ax!J10+F4Bx!J10</f>
        <v>-33.75231156999962</v>
      </c>
      <c r="K10" s="151">
        <f>F4Ax!K10+F4Bx!K10</f>
        <v>2974.84</v>
      </c>
      <c r="L10" s="151">
        <f>F4Ax!L10+F4Bx!L10</f>
        <v>1703.42</v>
      </c>
      <c r="M10" s="151">
        <f>F4Ax!M10+F4Bx!M10</f>
        <v>1707.3600000000001</v>
      </c>
      <c r="N10" s="151">
        <f>F4Ax!N10+F4Bx!N10</f>
        <v>3410.78</v>
      </c>
      <c r="O10" s="151">
        <f>F4Ax!O10+F4Bx!O10</f>
        <v>3410.78</v>
      </c>
      <c r="P10" s="151">
        <f>F4Ax!P10+F4Bx!P10</f>
        <v>0</v>
      </c>
      <c r="Q10" s="151">
        <f>F4Ax!Q10+F4Bx!Q10</f>
        <v>0</v>
      </c>
      <c r="R10" s="151">
        <f>F4Ax!R10+F4Bx!R10</f>
        <v>0</v>
      </c>
      <c r="S10" s="151">
        <f>F4Ax!S10+F4Bx!S10</f>
        <v>0</v>
      </c>
    </row>
    <row r="11" spans="2:19" x14ac:dyDescent="0.25">
      <c r="C11" s="16" t="s">
        <v>152</v>
      </c>
      <c r="D11" s="16" t="s">
        <v>153</v>
      </c>
      <c r="E11" s="151">
        <f>F4Ax!E11+F4Bx!E11</f>
        <v>846.82000400000004</v>
      </c>
      <c r="F11" s="151">
        <f>F4Ax!F11+F4Bx!F11</f>
        <v>880.00709350000011</v>
      </c>
      <c r="G11" s="151">
        <f>F4Ax!G11+F4Bx!G11</f>
        <v>892.181106</v>
      </c>
      <c r="H11" s="151">
        <f>F4Ax!H11+F4Bx!H11</f>
        <v>905.51</v>
      </c>
      <c r="I11" s="151">
        <f>F4Ax!I11+F4Bx!I11</f>
        <v>933.06928649999998</v>
      </c>
      <c r="J11" s="151">
        <f>F4Ax!J11+F4Bx!J11</f>
        <v>27.559286499999985</v>
      </c>
      <c r="K11" s="151">
        <f>F4Ax!K11+F4Bx!K11</f>
        <v>847.17</v>
      </c>
      <c r="L11" s="151">
        <f>F4Ax!L11+F4Bx!L11</f>
        <v>487.45000000000005</v>
      </c>
      <c r="M11" s="151">
        <f>F4Ax!M11+F4Bx!M11</f>
        <v>541.25</v>
      </c>
      <c r="N11" s="151">
        <f>F4Ax!N11+F4Bx!N11</f>
        <v>1028.7</v>
      </c>
      <c r="O11" s="151">
        <f>F4Ax!O11+F4Bx!O11</f>
        <v>1028.7000000000003</v>
      </c>
      <c r="P11" s="151">
        <f>F4Ax!P11+F4Bx!P11</f>
        <v>0</v>
      </c>
      <c r="Q11" s="151">
        <f>F4Ax!Q11+F4Bx!Q11</f>
        <v>0</v>
      </c>
      <c r="R11" s="151">
        <f>F4Ax!R11+F4Bx!R11</f>
        <v>0</v>
      </c>
      <c r="S11" s="151">
        <f>F4Ax!S11+F4Bx!S11</f>
        <v>0</v>
      </c>
    </row>
    <row r="12" spans="2:19" x14ac:dyDescent="0.25">
      <c r="C12" s="16" t="s">
        <v>154</v>
      </c>
      <c r="D12" s="16" t="s">
        <v>155</v>
      </c>
      <c r="E12" s="151">
        <f>F4Ax!E12+F4Bx!E12</f>
        <v>9.0771289999999993</v>
      </c>
      <c r="F12" s="151">
        <f>F4Ax!F12+F4Bx!F12</f>
        <v>9.5792310000000001</v>
      </c>
      <c r="G12" s="151">
        <f>F4Ax!G12+F4Bx!G12</f>
        <v>8.9814550000000022</v>
      </c>
      <c r="H12" s="151">
        <f>F4Ax!H12+F4Bx!H12</f>
        <v>9.17</v>
      </c>
      <c r="I12" s="151">
        <f>F4Ax!I12+F4Bx!I12</f>
        <v>9.525990000000002</v>
      </c>
      <c r="J12" s="151">
        <f>F4Ax!J12+F4Bx!J12</f>
        <v>0.35599000000000203</v>
      </c>
      <c r="K12" s="151">
        <f>F4Ax!K12+F4Bx!K12</f>
        <v>9.5</v>
      </c>
      <c r="L12" s="151">
        <f>F4Ax!L12+F4Bx!L12</f>
        <v>5.2</v>
      </c>
      <c r="M12" s="151">
        <f>F4Ax!M12+F4Bx!M12</f>
        <v>5.28</v>
      </c>
      <c r="N12" s="151">
        <f>F4Ax!N12+F4Bx!N12</f>
        <v>10.48</v>
      </c>
      <c r="O12" s="151">
        <f>F4Ax!O12+F4Bx!O12</f>
        <v>10.48</v>
      </c>
      <c r="P12" s="151">
        <f>F4Ax!P12+F4Bx!P12</f>
        <v>0</v>
      </c>
      <c r="Q12" s="151">
        <f>F4Ax!Q12+F4Bx!Q12</f>
        <v>0</v>
      </c>
      <c r="R12" s="151">
        <f>F4Ax!R12+F4Bx!R12</f>
        <v>0</v>
      </c>
      <c r="S12" s="151">
        <f>F4Ax!S12+F4Bx!S12</f>
        <v>0</v>
      </c>
    </row>
    <row r="13" spans="2:19" x14ac:dyDescent="0.25">
      <c r="C13" s="16" t="s">
        <v>156</v>
      </c>
      <c r="D13" s="16" t="s">
        <v>157</v>
      </c>
      <c r="E13" s="151">
        <f>F4Ax!E13+F4Bx!E13</f>
        <v>10818.392753070631</v>
      </c>
      <c r="F13" s="151">
        <f>F4Ax!F13+F4Bx!F13</f>
        <v>11744.842873355647</v>
      </c>
      <c r="G13" s="151">
        <f>F4Ax!G13+F4Bx!G13</f>
        <v>11724.357638552183</v>
      </c>
      <c r="H13" s="151">
        <f>F4Ax!H13+F4Bx!H13</f>
        <v>10391.18</v>
      </c>
      <c r="I13" s="151">
        <f>F4Ax!I13+F4Bx!I13</f>
        <v>12127.22437010666</v>
      </c>
      <c r="J13" s="151">
        <f>F4Ax!J13+F4Bx!J13</f>
        <v>1736.0443701066599</v>
      </c>
      <c r="K13" s="151">
        <f>F4Ax!K13+F4Bx!K13</f>
        <v>11410.74</v>
      </c>
      <c r="L13" s="151">
        <f>F4Ax!L13+F4Bx!L13</f>
        <v>6250.2294563074265</v>
      </c>
      <c r="M13" s="151">
        <f>F4Ax!M13+F4Bx!M13</f>
        <v>7188.695858919481</v>
      </c>
      <c r="N13" s="151">
        <f>F4Ax!N13+F4Bx!N13</f>
        <v>13438.925315226907</v>
      </c>
      <c r="O13" s="151">
        <f>F4Ax!O13+F4Bx!O13</f>
        <v>12127.22437010666</v>
      </c>
      <c r="P13" s="151">
        <f>F4Ax!P13+F4Bx!P13</f>
        <v>0</v>
      </c>
      <c r="Q13" s="151">
        <f>F4Ax!Q13+F4Bx!Q13</f>
        <v>0</v>
      </c>
      <c r="R13" s="151">
        <f>F4Ax!R13+F4Bx!R13</f>
        <v>0</v>
      </c>
      <c r="S13" s="151">
        <f>F4Ax!S13+F4Bx!S13</f>
        <v>0</v>
      </c>
    </row>
    <row r="14" spans="2:19" x14ac:dyDescent="0.25">
      <c r="C14" s="16" t="s">
        <v>158</v>
      </c>
      <c r="D14" s="16" t="s">
        <v>159</v>
      </c>
      <c r="E14" s="151">
        <f>F4Ax!E14+F4Bx!E14</f>
        <v>484.03021539999997</v>
      </c>
      <c r="F14" s="151">
        <f>F4Ax!F14+F4Bx!F14</f>
        <v>478.21771542000005</v>
      </c>
      <c r="G14" s="151">
        <f>F4Ax!G14+F4Bx!G14</f>
        <v>462.18558460000008</v>
      </c>
      <c r="H14" s="151">
        <f>F4Ax!H14+F4Bx!H14</f>
        <v>484.03</v>
      </c>
      <c r="I14" s="151">
        <f>F4Ax!I14+F4Bx!I14</f>
        <v>466.66695525000006</v>
      </c>
      <c r="J14" s="151">
        <f>F4Ax!J14+F4Bx!J14</f>
        <v>-17.363044749999915</v>
      </c>
      <c r="K14" s="151">
        <f>F4Ax!K14+F4Bx!K14</f>
        <v>454.29</v>
      </c>
      <c r="L14" s="151">
        <f>F4Ax!L14+F4Bx!L14</f>
        <v>232.26</v>
      </c>
      <c r="M14" s="151">
        <f>F4Ax!M14+F4Bx!M14</f>
        <v>253.25000000000003</v>
      </c>
      <c r="N14" s="151">
        <f>F4Ax!N14+F4Bx!N14</f>
        <v>485.51</v>
      </c>
      <c r="O14" s="151">
        <f>F4Ax!O14+F4Bx!O14</f>
        <v>485.51</v>
      </c>
      <c r="P14" s="151">
        <f>F4Ax!P14+F4Bx!P14</f>
        <v>0</v>
      </c>
      <c r="Q14" s="151">
        <f>F4Ax!Q14+F4Bx!Q14</f>
        <v>0</v>
      </c>
      <c r="R14" s="151">
        <f>F4Ax!R14+F4Bx!R14</f>
        <v>0</v>
      </c>
      <c r="S14" s="151">
        <f>F4Ax!S14+F4Bx!S14</f>
        <v>0</v>
      </c>
    </row>
    <row r="15" spans="2:19" x14ac:dyDescent="0.25">
      <c r="C15" s="16" t="s">
        <v>160</v>
      </c>
      <c r="D15" s="16" t="s">
        <v>161</v>
      </c>
      <c r="E15" s="151">
        <f>F4Ax!E15+F4Bx!E15</f>
        <v>76.527372319999998</v>
      </c>
      <c r="F15" s="151">
        <f>F4Ax!F15+F4Bx!F15</f>
        <v>47.709819699999997</v>
      </c>
      <c r="G15" s="151">
        <f>F4Ax!G15+F4Bx!G15</f>
        <v>61.314021500000003</v>
      </c>
      <c r="H15" s="151">
        <f>F4Ax!H15+F4Bx!H15</f>
        <v>93.61</v>
      </c>
      <c r="I15" s="151">
        <f>F4Ax!I15+F4Bx!I15</f>
        <v>88.074019449999994</v>
      </c>
      <c r="J15" s="151">
        <f>F4Ax!J15+F4Bx!J15</f>
        <v>-5.535980550000005</v>
      </c>
      <c r="K15" s="151">
        <f>F4Ax!K15+F4Bx!K15</f>
        <v>103.75</v>
      </c>
      <c r="L15" s="151">
        <f>F4Ax!L15+F4Bx!L15</f>
        <v>46.15</v>
      </c>
      <c r="M15" s="151">
        <f>F4Ax!M15+F4Bx!M15</f>
        <v>50.080000000000005</v>
      </c>
      <c r="N15" s="151">
        <f>F4Ax!N15+F4Bx!N15</f>
        <v>96.23</v>
      </c>
      <c r="O15" s="151">
        <f>F4Ax!O15+F4Bx!O15</f>
        <v>96.22999999999999</v>
      </c>
      <c r="P15" s="151">
        <f>F4Ax!P15+F4Bx!P15</f>
        <v>0</v>
      </c>
      <c r="Q15" s="151">
        <f>F4Ax!Q15+F4Bx!Q15</f>
        <v>0</v>
      </c>
      <c r="R15" s="151">
        <f>F4Ax!R15+F4Bx!R15</f>
        <v>0</v>
      </c>
      <c r="S15" s="151">
        <f>F4Ax!S15+F4Bx!S15</f>
        <v>0</v>
      </c>
    </row>
    <row r="16" spans="2:19" x14ac:dyDescent="0.25">
      <c r="C16" s="16" t="s">
        <v>162</v>
      </c>
      <c r="D16" s="16" t="s">
        <v>163</v>
      </c>
      <c r="E16" s="151">
        <f>F4Ax!E16+F4Bx!E16</f>
        <v>42.869338419999998</v>
      </c>
      <c r="F16" s="151">
        <f>F4Ax!F16+F4Bx!F16</f>
        <v>53.429290319999993</v>
      </c>
      <c r="G16" s="151">
        <f>F4Ax!G16+F4Bx!G16</f>
        <v>82.287985999999989</v>
      </c>
      <c r="H16" s="151">
        <f>F4Ax!H16+F4Bx!H16</f>
        <v>70.84</v>
      </c>
      <c r="I16" s="151">
        <f>F4Ax!I16+F4Bx!I16</f>
        <v>96.338166400000006</v>
      </c>
      <c r="J16" s="151">
        <f>F4Ax!J16+F4Bx!J16</f>
        <v>25.498166400000002</v>
      </c>
      <c r="K16" s="151">
        <f>F4Ax!K16+F4Bx!K16</f>
        <v>100.49</v>
      </c>
      <c r="L16" s="151">
        <f>F4Ax!L16+F4Bx!L16</f>
        <v>55.45</v>
      </c>
      <c r="M16" s="151">
        <f>F4Ax!M16+F4Bx!M16</f>
        <v>50.769999999999996</v>
      </c>
      <c r="N16" s="151">
        <f>F4Ax!N16+F4Bx!N16</f>
        <v>106.22</v>
      </c>
      <c r="O16" s="151">
        <f>F4Ax!O16+F4Bx!O16</f>
        <v>106.22000000000001</v>
      </c>
      <c r="P16" s="151">
        <f>F4Ax!P16+F4Bx!P16</f>
        <v>0</v>
      </c>
      <c r="Q16" s="151">
        <f>F4Ax!Q16+F4Bx!Q16</f>
        <v>0</v>
      </c>
      <c r="R16" s="151">
        <f>F4Ax!R16+F4Bx!R16</f>
        <v>0</v>
      </c>
      <c r="S16" s="151">
        <f>F4Ax!S16+F4Bx!S16</f>
        <v>0</v>
      </c>
    </row>
    <row r="17" spans="3:19" x14ac:dyDescent="0.25">
      <c r="C17" s="16" t="s">
        <v>164</v>
      </c>
      <c r="D17" s="16" t="s">
        <v>165</v>
      </c>
      <c r="E17" s="151">
        <f>F4Ax!E17+F4Bx!E17</f>
        <v>1.08E-4</v>
      </c>
      <c r="F17" s="151">
        <f>F4Ax!F17+F4Bx!F17</f>
        <v>1.95023E-2</v>
      </c>
      <c r="G17" s="151">
        <f>F4Ax!G17+F4Bx!G17</f>
        <v>0.13037699999999999</v>
      </c>
      <c r="H17" s="151">
        <f>F4Ax!H17+F4Bx!H17</f>
        <v>1.74</v>
      </c>
      <c r="I17" s="151">
        <f>F4Ax!I17+F4Bx!I17</f>
        <v>0.53220699999999999</v>
      </c>
      <c r="J17" s="151">
        <f>F4Ax!J17+F4Bx!J17</f>
        <v>-1.2077930000000001</v>
      </c>
      <c r="K17" s="151">
        <f>F4Ax!K17+F4Bx!K17</f>
        <v>1.64</v>
      </c>
      <c r="L17" s="151">
        <f>F4Ax!L17+F4Bx!L17</f>
        <v>0.8600000000000001</v>
      </c>
      <c r="M17" s="151">
        <f>F4Ax!M17+F4Bx!M17</f>
        <v>1.34</v>
      </c>
      <c r="N17" s="151">
        <f>F4Ax!N17+F4Bx!N17</f>
        <v>2.2000000000000002</v>
      </c>
      <c r="O17" s="151">
        <f>F4Ax!O17+F4Bx!O17</f>
        <v>2.1999999999999997</v>
      </c>
      <c r="P17" s="151">
        <f>F4Ax!P17+F4Bx!P17</f>
        <v>0</v>
      </c>
      <c r="Q17" s="151">
        <f>F4Ax!Q17+F4Bx!Q17</f>
        <v>0</v>
      </c>
      <c r="R17" s="151">
        <f>F4Ax!R17+F4Bx!R17</f>
        <v>0</v>
      </c>
      <c r="S17" s="151">
        <f>F4Ax!S17+F4Bx!S17</f>
        <v>0</v>
      </c>
    </row>
    <row r="18" spans="3:19" x14ac:dyDescent="0.25">
      <c r="C18" s="16"/>
      <c r="D18" s="16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</row>
    <row r="19" spans="3:19" x14ac:dyDescent="0.25">
      <c r="C19" s="16"/>
      <c r="D19" s="16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</row>
    <row r="20" spans="3:19" x14ac:dyDescent="0.25">
      <c r="C20" s="16"/>
      <c r="D20" s="16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</row>
    <row r="21" spans="3:19" x14ac:dyDescent="0.25">
      <c r="C21" s="16"/>
      <c r="D21" s="16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</row>
    <row r="22" spans="3:19" x14ac:dyDescent="0.25">
      <c r="C22" s="937" t="s">
        <v>166</v>
      </c>
      <c r="D22" s="938"/>
      <c r="E22" s="149">
        <f>Q99</f>
        <v>23569.450975210631</v>
      </c>
      <c r="F22" s="149">
        <f>Q173</f>
        <v>24286.221616735646</v>
      </c>
      <c r="G22" s="149">
        <f>Q246</f>
        <v>25034.989680962182</v>
      </c>
      <c r="H22" s="149">
        <f>SUM(H9:H21)</f>
        <v>25789.200000000001</v>
      </c>
      <c r="I22" s="149">
        <f>Q319</f>
        <v>26750.507636206665</v>
      </c>
      <c r="J22" s="149">
        <f>I22-H22</f>
        <v>961.30763620666403</v>
      </c>
      <c r="K22" s="149">
        <f>SUM(K9:K21)</f>
        <v>27248.48</v>
      </c>
      <c r="L22" s="149">
        <f>SUM(E395:J395)</f>
        <v>14753.620219877426</v>
      </c>
      <c r="M22" s="149">
        <f>SUM(K395:P395)</f>
        <v>14351.094383191279</v>
      </c>
      <c r="N22" s="149">
        <f>L22+M22</f>
        <v>29104.714603068707</v>
      </c>
      <c r="O22" s="149">
        <f>Q469</f>
        <v>28376.664370106653</v>
      </c>
      <c r="P22" s="149">
        <f>Q543</f>
        <v>0</v>
      </c>
      <c r="Q22" s="149">
        <f>Q617</f>
        <v>0</v>
      </c>
      <c r="R22" s="149">
        <f>Q691</f>
        <v>0</v>
      </c>
      <c r="S22" s="149">
        <f>Q765</f>
        <v>0</v>
      </c>
    </row>
    <row r="23" spans="3:19" x14ac:dyDescent="0.25">
      <c r="C23" s="935" t="s">
        <v>167</v>
      </c>
      <c r="D23" s="936"/>
      <c r="E23" s="151">
        <f>F4Ax!E23+F4Bx!E23</f>
        <v>0</v>
      </c>
      <c r="F23" s="151">
        <f>F4Ax!F23+F4Bx!F23</f>
        <v>0</v>
      </c>
      <c r="G23" s="151">
        <f>F4Ax!G23+F4Bx!G23</f>
        <v>0</v>
      </c>
      <c r="H23" s="151">
        <f>F4Ax!H23+F4Bx!H23</f>
        <v>0</v>
      </c>
      <c r="I23" s="151">
        <f>F4Ax!I23+F4Bx!I23</f>
        <v>0</v>
      </c>
      <c r="J23" s="151">
        <f>F4Ax!J23+F4Bx!J23</f>
        <v>0</v>
      </c>
      <c r="K23" s="151">
        <f>F4Ax!K23+F4Bx!K23</f>
        <v>0</v>
      </c>
      <c r="L23" s="151">
        <f>F4Ax!L23+F4Bx!L23</f>
        <v>0</v>
      </c>
      <c r="M23" s="151">
        <f>F4Ax!M23+F4Bx!M23</f>
        <v>0</v>
      </c>
      <c r="N23" s="151">
        <f>F4Ax!N23+F4Bx!N23</f>
        <v>0</v>
      </c>
      <c r="O23" s="151">
        <f>F4Ax!O23+F4Bx!O23</f>
        <v>0</v>
      </c>
      <c r="P23" s="151">
        <f>F4Ax!P23+F4Bx!P23</f>
        <v>0</v>
      </c>
      <c r="Q23" s="151">
        <f>F4Ax!Q23+F4Bx!Q23</f>
        <v>0</v>
      </c>
      <c r="R23" s="151">
        <f>F4Ax!R23+F4Bx!R23</f>
        <v>0</v>
      </c>
      <c r="S23" s="151">
        <f>F4Ax!S23+F4Bx!S23</f>
        <v>0</v>
      </c>
    </row>
    <row r="24" spans="3:19" x14ac:dyDescent="0.25">
      <c r="C24" s="16" t="s">
        <v>168</v>
      </c>
      <c r="D24" s="16" t="s">
        <v>169</v>
      </c>
      <c r="E24" s="151">
        <f>F4Ax!E24+F4Bx!E24</f>
        <v>3661.1243363473641</v>
      </c>
      <c r="F24" s="151">
        <f>F4Ax!F24+F4Bx!F24</f>
        <v>3460.2168271</v>
      </c>
      <c r="G24" s="151">
        <f>F4Ax!G24+F4Bx!G24</f>
        <v>3860.718568039998</v>
      </c>
      <c r="H24" s="151">
        <f>F4Ax!H24+F4Bx!H24</f>
        <v>4440.71</v>
      </c>
      <c r="I24" s="151">
        <f>F4Ax!I24+F4Bx!I24</f>
        <v>4197.4817069000001</v>
      </c>
      <c r="J24" s="151">
        <f>F4Ax!J24+F4Bx!J24</f>
        <v>-243.22829309999997</v>
      </c>
      <c r="K24" s="151">
        <f>F4Ax!K24+F4Bx!K24</f>
        <v>4401.71</v>
      </c>
      <c r="L24" s="151">
        <f>F4Ax!L24+F4Bx!L24</f>
        <v>2117.1800000000007</v>
      </c>
      <c r="M24" s="151">
        <f>F4Ax!M24+F4Bx!M24</f>
        <v>2374.2400000000016</v>
      </c>
      <c r="N24" s="151">
        <f>F4Ax!N24+F4Bx!N24</f>
        <v>4491.4200000000019</v>
      </c>
      <c r="O24" s="151">
        <f>F4Ax!O24+F4Bx!O24</f>
        <v>4491.4200000000019</v>
      </c>
      <c r="P24" s="151">
        <f>F4Ax!P24+F4Bx!P24</f>
        <v>0</v>
      </c>
      <c r="Q24" s="151">
        <f>F4Ax!Q24+F4Bx!Q24</f>
        <v>0</v>
      </c>
      <c r="R24" s="151">
        <f>F4Ax!R24+F4Bx!R24</f>
        <v>0</v>
      </c>
      <c r="S24" s="151">
        <f>F4Ax!S24+F4Bx!S24</f>
        <v>0</v>
      </c>
    </row>
    <row r="25" spans="3:19" x14ac:dyDescent="0.25">
      <c r="C25" s="16" t="s">
        <v>170</v>
      </c>
      <c r="D25" s="16" t="s">
        <v>171</v>
      </c>
      <c r="E25" s="151">
        <f>F4Ax!E25+F4Bx!E25</f>
        <v>0</v>
      </c>
      <c r="F25" s="151">
        <f>F4Ax!F25+F4Bx!F25</f>
        <v>0</v>
      </c>
      <c r="G25" s="151">
        <f>F4Ax!G25+F4Bx!G25</f>
        <v>0</v>
      </c>
      <c r="H25" s="151">
        <f>F4Ax!H25+F4Bx!H25</f>
        <v>0</v>
      </c>
      <c r="I25" s="151">
        <f>F4Ax!I25+F4Bx!I25</f>
        <v>0.41340300000000002</v>
      </c>
      <c r="J25" s="151">
        <f>F4Ax!J25+F4Bx!J25</f>
        <v>0.41340300000000002</v>
      </c>
      <c r="K25" s="151">
        <f>F4Ax!K25+F4Bx!K25</f>
        <v>0.41</v>
      </c>
      <c r="L25" s="151">
        <f>F4Ax!L25+F4Bx!L25</f>
        <v>7.0000000000000007E-2</v>
      </c>
      <c r="M25" s="151">
        <f>F4Ax!M25+F4Bx!M25</f>
        <v>7.0000000000000007E-2</v>
      </c>
      <c r="N25" s="151">
        <f>F4Ax!N25+F4Bx!N25</f>
        <v>0.14000000000000001</v>
      </c>
      <c r="O25" s="151">
        <f>F4Ax!O25+F4Bx!O25</f>
        <v>0.14000000000000001</v>
      </c>
      <c r="P25" s="151">
        <f>F4Ax!P25+F4Bx!P25</f>
        <v>0</v>
      </c>
      <c r="Q25" s="151">
        <f>F4Ax!Q25+F4Bx!Q25</f>
        <v>0</v>
      </c>
      <c r="R25" s="151">
        <f>F4Ax!R25+F4Bx!R25</f>
        <v>0</v>
      </c>
      <c r="S25" s="151">
        <f>F4Ax!S25+F4Bx!S25</f>
        <v>0</v>
      </c>
    </row>
    <row r="26" spans="3:19" x14ac:dyDescent="0.25">
      <c r="C26" s="16" t="s">
        <v>216</v>
      </c>
      <c r="D26" s="16" t="s">
        <v>173</v>
      </c>
      <c r="E26" s="151">
        <f>F4Ax!E26+F4Bx!E26</f>
        <v>1664.1230859500001</v>
      </c>
      <c r="F26" s="151">
        <f>F4Ax!F26+F4Bx!F26</f>
        <v>1181.7776181099998</v>
      </c>
      <c r="G26" s="151">
        <f>F4Ax!G26+F4Bx!G26</f>
        <v>1451.6261862699992</v>
      </c>
      <c r="H26" s="151">
        <f>F4Ax!H26+F4Bx!H26</f>
        <v>2024.94</v>
      </c>
      <c r="I26" s="151">
        <f>F4Ax!I26+F4Bx!I26</f>
        <v>1890.2321556700001</v>
      </c>
      <c r="J26" s="151">
        <f>F4Ax!J26+F4Bx!J26</f>
        <v>-134.70784432999994</v>
      </c>
      <c r="K26" s="151">
        <f>F4Ax!K26+F4Bx!K26</f>
        <v>1884.74</v>
      </c>
      <c r="L26" s="151">
        <f>F4Ax!L26+F4Bx!L26</f>
        <v>1214.2930446237592</v>
      </c>
      <c r="M26" s="151">
        <f>F4Ax!M26+F4Bx!M26</f>
        <v>1119.9329973472979</v>
      </c>
      <c r="N26" s="151">
        <f>F4Ax!N26+F4Bx!N26</f>
        <v>2334.2260419710574</v>
      </c>
      <c r="O26" s="151">
        <f>F4Ax!O26+F4Bx!O26</f>
        <v>2334.2260419710574</v>
      </c>
      <c r="P26" s="151">
        <f>F4Ax!P26+F4Bx!P26</f>
        <v>0</v>
      </c>
      <c r="Q26" s="151">
        <f>F4Ax!Q26+F4Bx!Q26</f>
        <v>0</v>
      </c>
      <c r="R26" s="151">
        <f>F4Ax!R26+F4Bx!R26</f>
        <v>0</v>
      </c>
      <c r="S26" s="151">
        <f>F4Ax!S26+F4Bx!S26</f>
        <v>0</v>
      </c>
    </row>
    <row r="27" spans="3:19" x14ac:dyDescent="0.25">
      <c r="C27" s="16" t="s">
        <v>174</v>
      </c>
      <c r="D27" s="16" t="s">
        <v>175</v>
      </c>
      <c r="E27" s="151">
        <f>F4Ax!E27+F4Bx!E27</f>
        <v>0</v>
      </c>
      <c r="F27" s="151">
        <f>F4Ax!F27+F4Bx!F27</f>
        <v>0</v>
      </c>
      <c r="G27" s="151">
        <f>F4Ax!G27+F4Bx!G27</f>
        <v>0</v>
      </c>
      <c r="H27" s="151">
        <f>F4Ax!H27+F4Bx!H27</f>
        <v>0</v>
      </c>
      <c r="I27" s="151">
        <f>F4Ax!I27+F4Bx!I27</f>
        <v>0.24329599999999998</v>
      </c>
      <c r="J27" s="151">
        <f>F4Ax!J27+F4Bx!J27</f>
        <v>0.24329599999999998</v>
      </c>
      <c r="K27" s="151">
        <f>F4Ax!K27+F4Bx!K27</f>
        <v>1</v>
      </c>
      <c r="L27" s="151">
        <f>F4Ax!L27+F4Bx!L27</f>
        <v>0.12662752804778929</v>
      </c>
      <c r="M27" s="151">
        <f>F4Ax!M27+F4Bx!M27</f>
        <v>0.13755121629867742</v>
      </c>
      <c r="N27" s="151">
        <f>F4Ax!N27+F4Bx!N27</f>
        <v>0.26417874434646671</v>
      </c>
      <c r="O27" s="151">
        <f>F4Ax!O27+F4Bx!O27</f>
        <v>0.26417874434646671</v>
      </c>
      <c r="P27" s="151">
        <f>F4Ax!P27+F4Bx!P27</f>
        <v>0</v>
      </c>
      <c r="Q27" s="151">
        <f>F4Ax!Q27+F4Bx!Q27</f>
        <v>0</v>
      </c>
      <c r="R27" s="151">
        <f>F4Ax!R27+F4Bx!R27</f>
        <v>0</v>
      </c>
      <c r="S27" s="151">
        <f>F4Ax!S27+F4Bx!S27</f>
        <v>0</v>
      </c>
    </row>
    <row r="28" spans="3:19" x14ac:dyDescent="0.25">
      <c r="C28" s="16" t="s">
        <v>176</v>
      </c>
      <c r="D28" s="16" t="s">
        <v>177</v>
      </c>
      <c r="E28" s="151">
        <f>F4Ax!E28+F4Bx!E28</f>
        <v>4.3356289999999991</v>
      </c>
      <c r="F28" s="151">
        <f>F4Ax!F28+F4Bx!F28</f>
        <v>2.3454329999999999</v>
      </c>
      <c r="G28" s="151">
        <f>F4Ax!G28+F4Bx!G28</f>
        <v>3.3875607999999997</v>
      </c>
      <c r="H28" s="151">
        <f>F4Ax!H28+F4Bx!H28</f>
        <v>3.84</v>
      </c>
      <c r="I28" s="151">
        <f>F4Ax!I28+F4Bx!I28</f>
        <v>4.3481090000000009</v>
      </c>
      <c r="J28" s="151">
        <f>F4Ax!J28+F4Bx!J28</f>
        <v>0.50810900000000103</v>
      </c>
      <c r="K28" s="151">
        <f>F4Ax!K28+F4Bx!K28</f>
        <v>4.05</v>
      </c>
      <c r="L28" s="151">
        <f>F4Ax!L28+F4Bx!L28</f>
        <v>1.63</v>
      </c>
      <c r="M28" s="151">
        <f>F4Ax!M28+F4Bx!M28</f>
        <v>3.6399999999999997</v>
      </c>
      <c r="N28" s="151">
        <f>F4Ax!N28+F4Bx!N28</f>
        <v>5.27</v>
      </c>
      <c r="O28" s="151">
        <f>F4Ax!O28+F4Bx!O28</f>
        <v>5.2700000000000005</v>
      </c>
      <c r="P28" s="151">
        <f>F4Ax!P28+F4Bx!P28</f>
        <v>0</v>
      </c>
      <c r="Q28" s="151">
        <f>F4Ax!Q28+F4Bx!Q28</f>
        <v>0</v>
      </c>
      <c r="R28" s="151">
        <f>F4Ax!R28+F4Bx!R28</f>
        <v>0</v>
      </c>
      <c r="S28" s="151">
        <f>F4Ax!S28+F4Bx!S28</f>
        <v>0</v>
      </c>
    </row>
    <row r="29" spans="3:19" x14ac:dyDescent="0.25">
      <c r="C29" s="16" t="s">
        <v>178</v>
      </c>
      <c r="D29" s="16" t="s">
        <v>179</v>
      </c>
      <c r="E29" s="151">
        <f>F4Ax!E29+F4Bx!E29</f>
        <v>41.89</v>
      </c>
      <c r="F29" s="151">
        <f>F4Ax!F29+F4Bx!F29</f>
        <v>42.12</v>
      </c>
      <c r="G29" s="151">
        <f>F4Ax!G29+F4Bx!G29</f>
        <v>41.676726000000002</v>
      </c>
      <c r="H29" s="151">
        <f>F4Ax!H29+F4Bx!H29</f>
        <v>57.51</v>
      </c>
      <c r="I29" s="151">
        <f>F4Ax!I29+F4Bx!I29</f>
        <v>47.078315319999994</v>
      </c>
      <c r="J29" s="151">
        <f>F4Ax!J29+F4Bx!J29</f>
        <v>-10.431684680000004</v>
      </c>
      <c r="K29" s="151">
        <f>F4Ax!K29+F4Bx!K29</f>
        <v>38.83</v>
      </c>
      <c r="L29" s="151">
        <f>F4Ax!L29+F4Bx!L29</f>
        <v>33.712915803499996</v>
      </c>
      <c r="M29" s="151">
        <f>F4Ax!M29+F4Bx!M29</f>
        <v>43.334597150999976</v>
      </c>
      <c r="N29" s="151">
        <f>F4Ax!N29+F4Bx!N29</f>
        <v>77.047512954499979</v>
      </c>
      <c r="O29" s="151">
        <f>F4Ax!O29+F4Bx!O29</f>
        <v>77.047512954499979</v>
      </c>
      <c r="P29" s="151">
        <f>F4Ax!P29+F4Bx!P29</f>
        <v>0</v>
      </c>
      <c r="Q29" s="151">
        <f>F4Ax!Q29+F4Bx!Q29</f>
        <v>0</v>
      </c>
      <c r="R29" s="151">
        <f>F4Ax!R29+F4Bx!R29</f>
        <v>0</v>
      </c>
      <c r="S29" s="151">
        <f>F4Ax!S29+F4Bx!S29</f>
        <v>0</v>
      </c>
    </row>
    <row r="30" spans="3:19" x14ac:dyDescent="0.25">
      <c r="C30" s="16" t="s">
        <v>180</v>
      </c>
      <c r="D30" s="16" t="s">
        <v>181</v>
      </c>
      <c r="E30" s="151">
        <f>F4Ax!E30+F4Bx!E30</f>
        <v>95.47999999999999</v>
      </c>
      <c r="F30" s="151">
        <f>F4Ax!F30+F4Bx!F30</f>
        <v>112.55999999999999</v>
      </c>
      <c r="G30" s="151">
        <f>F4Ax!G30+F4Bx!G30</f>
        <v>130.22227999999998</v>
      </c>
      <c r="H30" s="151">
        <f>F4Ax!H30+F4Bx!H30</f>
        <v>154.57</v>
      </c>
      <c r="I30" s="151">
        <f>F4Ax!I30+F4Bx!I30</f>
        <v>137.65589982</v>
      </c>
      <c r="J30" s="151">
        <f>F4Ax!J30+F4Bx!J30</f>
        <v>-16.914100179999991</v>
      </c>
      <c r="K30" s="151">
        <f>F4Ax!K30+F4Bx!K30</f>
        <v>155.21</v>
      </c>
      <c r="L30" s="151">
        <f>F4Ax!L30+F4Bx!L30</f>
        <v>66.867084196500002</v>
      </c>
      <c r="M30" s="151">
        <f>F4Ax!M30+F4Bx!M30</f>
        <v>79.605402849000001</v>
      </c>
      <c r="N30" s="151">
        <f>F4Ax!N30+F4Bx!N30</f>
        <v>146.4724870455</v>
      </c>
      <c r="O30" s="151">
        <f>F4Ax!O30+F4Bx!O30</f>
        <v>146.4724870455</v>
      </c>
      <c r="P30" s="151">
        <f>F4Ax!P30+F4Bx!P30</f>
        <v>0</v>
      </c>
      <c r="Q30" s="151">
        <f>F4Ax!Q30+F4Bx!Q30</f>
        <v>0</v>
      </c>
      <c r="R30" s="151">
        <f>F4Ax!R30+F4Bx!R30</f>
        <v>0</v>
      </c>
      <c r="S30" s="151">
        <f>F4Ax!S30+F4Bx!S30</f>
        <v>0</v>
      </c>
    </row>
    <row r="31" spans="3:19" x14ac:dyDescent="0.25">
      <c r="C31" s="16" t="s">
        <v>182</v>
      </c>
      <c r="D31" s="16" t="s">
        <v>183</v>
      </c>
      <c r="E31" s="151">
        <f>F4Ax!E31+F4Bx!E31</f>
        <v>118.49000000000001</v>
      </c>
      <c r="F31" s="151">
        <f>F4Ax!F31+F4Bx!F31</f>
        <v>127.58999999999997</v>
      </c>
      <c r="G31" s="151">
        <f>F4Ax!G31+F4Bx!G31</f>
        <v>146.68270204999999</v>
      </c>
      <c r="H31" s="151">
        <f>F4Ax!H31+F4Bx!H31</f>
        <v>154.66999999999999</v>
      </c>
      <c r="I31" s="151">
        <f>F4Ax!I31+F4Bx!I31</f>
        <v>183.98969450000001</v>
      </c>
      <c r="J31" s="151">
        <f>F4Ax!J31+F4Bx!J31</f>
        <v>29.319694500000026</v>
      </c>
      <c r="K31" s="151">
        <f>F4Ax!K31+F4Bx!K31</f>
        <v>202.26</v>
      </c>
      <c r="L31" s="151">
        <f>F4Ax!L31+F4Bx!L31</f>
        <v>118.24000000000001</v>
      </c>
      <c r="M31" s="151">
        <f>F4Ax!M31+F4Bx!M31</f>
        <v>104.39999999999998</v>
      </c>
      <c r="N31" s="151">
        <f>F4Ax!N31+F4Bx!N31</f>
        <v>222.64</v>
      </c>
      <c r="O31" s="151">
        <f>F4Ax!O31+F4Bx!O31</f>
        <v>222.64000000000001</v>
      </c>
      <c r="P31" s="151">
        <f>F4Ax!P31+F4Bx!P31</f>
        <v>0</v>
      </c>
      <c r="Q31" s="151">
        <f>F4Ax!Q31+F4Bx!Q31</f>
        <v>0</v>
      </c>
      <c r="R31" s="151">
        <f>F4Ax!R31+F4Bx!R31</f>
        <v>0</v>
      </c>
      <c r="S31" s="151">
        <f>F4Ax!S31+F4Bx!S31</f>
        <v>0</v>
      </c>
    </row>
    <row r="32" spans="3:19" x14ac:dyDescent="0.25">
      <c r="C32" s="16" t="s">
        <v>184</v>
      </c>
      <c r="D32" s="16" t="s">
        <v>163</v>
      </c>
      <c r="E32" s="151">
        <f>F4Ax!E32+F4Bx!E32</f>
        <v>91.83</v>
      </c>
      <c r="F32" s="151">
        <f>F4Ax!F32+F4Bx!F32</f>
        <v>85.399999999999991</v>
      </c>
      <c r="G32" s="151">
        <f>F4Ax!G32+F4Bx!G32</f>
        <v>112.48471693000002</v>
      </c>
      <c r="H32" s="151">
        <f>F4Ax!H32+F4Bx!H32</f>
        <v>124.57</v>
      </c>
      <c r="I32" s="151">
        <f>F4Ax!I32+F4Bx!I32</f>
        <v>153.93891600000001</v>
      </c>
      <c r="J32" s="151">
        <f>F4Ax!J32+F4Bx!J32</f>
        <v>29.368916000000013</v>
      </c>
      <c r="K32" s="151">
        <f>F4Ax!K32+F4Bx!K32</f>
        <v>170.56</v>
      </c>
      <c r="L32" s="151">
        <f>F4Ax!L32+F4Bx!L32</f>
        <v>80.83</v>
      </c>
      <c r="M32" s="151">
        <f>F4Ax!M32+F4Bx!M32</f>
        <v>88.89</v>
      </c>
      <c r="N32" s="151">
        <f>F4Ax!N32+F4Bx!N32</f>
        <v>169.72</v>
      </c>
      <c r="O32" s="151">
        <f>F4Ax!O32+F4Bx!O32</f>
        <v>169.72000000000003</v>
      </c>
      <c r="P32" s="151">
        <f>F4Ax!P32+F4Bx!P32</f>
        <v>0</v>
      </c>
      <c r="Q32" s="151">
        <f>F4Ax!Q32+F4Bx!Q32</f>
        <v>0</v>
      </c>
      <c r="R32" s="151">
        <f>F4Ax!R32+F4Bx!R32</f>
        <v>0</v>
      </c>
      <c r="S32" s="151">
        <f>F4Ax!S32+F4Bx!S32</f>
        <v>0</v>
      </c>
    </row>
    <row r="33" spans="3:19" x14ac:dyDescent="0.25">
      <c r="C33" s="16" t="s">
        <v>185</v>
      </c>
      <c r="D33" s="16" t="s">
        <v>186</v>
      </c>
      <c r="E33" s="151">
        <f>F4Ax!E33+F4Bx!E33</f>
        <v>0</v>
      </c>
      <c r="F33" s="151">
        <f>F4Ax!F33+F4Bx!F33</f>
        <v>0</v>
      </c>
      <c r="G33" s="151">
        <f>F4Ax!G33+F4Bx!G33</f>
        <v>0</v>
      </c>
      <c r="H33" s="151">
        <f>F4Ax!H33+F4Bx!H33</f>
        <v>0</v>
      </c>
      <c r="I33" s="151">
        <f>F4Ax!I33+F4Bx!I33</f>
        <v>0</v>
      </c>
      <c r="J33" s="151">
        <f>F4Ax!J33+F4Bx!J33</f>
        <v>0</v>
      </c>
      <c r="K33" s="151">
        <f>F4Ax!K33+F4Bx!K33</f>
        <v>0</v>
      </c>
      <c r="L33" s="151">
        <f>F4Ax!L33+F4Bx!L33</f>
        <v>0</v>
      </c>
      <c r="M33" s="151">
        <f>F4Ax!M33+F4Bx!M33</f>
        <v>0</v>
      </c>
      <c r="N33" s="151">
        <f>F4Ax!N33+F4Bx!N33</f>
        <v>0</v>
      </c>
      <c r="O33" s="151">
        <f>F4Ax!O33+F4Bx!O33</f>
        <v>0</v>
      </c>
      <c r="P33" s="151">
        <f>F4Ax!P33+F4Bx!P33</f>
        <v>0</v>
      </c>
      <c r="Q33" s="151">
        <f>F4Ax!Q33+F4Bx!Q33</f>
        <v>0</v>
      </c>
      <c r="R33" s="151">
        <f>F4Ax!R33+F4Bx!R33</f>
        <v>0</v>
      </c>
      <c r="S33" s="151">
        <f>F4Ax!S33+F4Bx!S33</f>
        <v>0</v>
      </c>
    </row>
    <row r="34" spans="3:19" x14ac:dyDescent="0.25">
      <c r="C34" s="16" t="s">
        <v>187</v>
      </c>
      <c r="D34" s="16" t="s">
        <v>165</v>
      </c>
      <c r="E34" s="151">
        <f>F4Ax!E34+F4Bx!E34</f>
        <v>2.4300000000000002</v>
      </c>
      <c r="F34" s="151">
        <f>F4Ax!F34+F4Bx!F34</f>
        <v>1.6</v>
      </c>
      <c r="G34" s="151">
        <f>F4Ax!G34+F4Bx!G34</f>
        <v>3.4282710000000001</v>
      </c>
      <c r="H34" s="151">
        <f>F4Ax!H34+F4Bx!H34</f>
        <v>14.02</v>
      </c>
      <c r="I34" s="151">
        <f>F4Ax!I34+F4Bx!I34</f>
        <v>5.5398590000000008</v>
      </c>
      <c r="J34" s="151">
        <f>F4Ax!J34+F4Bx!J34</f>
        <v>-8.4801409999999997</v>
      </c>
      <c r="K34" s="151">
        <f>F4Ax!K34+F4Bx!K34</f>
        <v>6.55</v>
      </c>
      <c r="L34" s="151">
        <f>F4Ax!L34+F4Bx!L34</f>
        <v>2.96</v>
      </c>
      <c r="M34" s="151">
        <f>F4Ax!M34+F4Bx!M34</f>
        <v>3.7500000000000004</v>
      </c>
      <c r="N34" s="151">
        <f>F4Ax!N34+F4Bx!N34</f>
        <v>6.7100000000000009</v>
      </c>
      <c r="O34" s="151">
        <f>F4Ax!O34+F4Bx!O34</f>
        <v>6.71</v>
      </c>
      <c r="P34" s="151">
        <f>F4Ax!P34+F4Bx!P34</f>
        <v>0</v>
      </c>
      <c r="Q34" s="151">
        <f>F4Ax!Q34+F4Bx!Q34</f>
        <v>0</v>
      </c>
      <c r="R34" s="151">
        <f>F4Ax!R34+F4Bx!R34</f>
        <v>0</v>
      </c>
      <c r="S34" s="151">
        <f>F4Ax!S34+F4Bx!S34</f>
        <v>0</v>
      </c>
    </row>
    <row r="35" spans="3:19" x14ac:dyDescent="0.25">
      <c r="C35" s="16"/>
      <c r="D35" s="16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</row>
    <row r="36" spans="3:19" x14ac:dyDescent="0.25">
      <c r="C36" s="16"/>
      <c r="D36" s="16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</row>
    <row r="37" spans="3:19" x14ac:dyDescent="0.25">
      <c r="C37" s="16"/>
      <c r="D37" s="16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</row>
    <row r="38" spans="3:19" x14ac:dyDescent="0.25">
      <c r="C38" s="16"/>
      <c r="D38" s="16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</row>
    <row r="39" spans="3:19" x14ac:dyDescent="0.25">
      <c r="C39" s="937" t="s">
        <v>188</v>
      </c>
      <c r="D39" s="938"/>
      <c r="E39" s="115">
        <f>Q116</f>
        <v>5679.7030512973643</v>
      </c>
      <c r="F39" s="115">
        <f>Q190</f>
        <v>5013.6098782100007</v>
      </c>
      <c r="G39" s="115">
        <f>Q263</f>
        <v>5750.2270110899972</v>
      </c>
      <c r="H39" s="115">
        <f>SUM(H24:H38)</f>
        <v>6974.83</v>
      </c>
      <c r="I39" s="115">
        <f>Q336</f>
        <v>6620.9213552100009</v>
      </c>
      <c r="J39" s="115">
        <f>I39-H39</f>
        <v>-353.90864478999902</v>
      </c>
      <c r="K39" s="115">
        <f>SUM(K24:K38)</f>
        <v>6865.3200000000006</v>
      </c>
      <c r="L39" s="115">
        <f>SUM(E412:J412)</f>
        <v>3385.2478756449996</v>
      </c>
      <c r="M39" s="115">
        <f>SUM(K412:P412)</f>
        <v>3603.7040553259967</v>
      </c>
      <c r="N39" s="115">
        <f>L39+M39</f>
        <v>6988.9519309709958</v>
      </c>
      <c r="O39" s="115">
        <f>Q486</f>
        <v>7453.9102207154065</v>
      </c>
      <c r="P39" s="115">
        <f>Q560</f>
        <v>0</v>
      </c>
      <c r="Q39" s="115">
        <f>Q634</f>
        <v>0</v>
      </c>
      <c r="R39" s="115">
        <f>Q708</f>
        <v>0</v>
      </c>
      <c r="S39" s="115">
        <f>Q782</f>
        <v>0</v>
      </c>
    </row>
    <row r="40" spans="3:19" x14ac:dyDescent="0.25">
      <c r="C40" s="935" t="s">
        <v>189</v>
      </c>
      <c r="D40" s="936"/>
      <c r="E40" s="151">
        <f>F4Ax!E40+F4Bx!E40</f>
        <v>0</v>
      </c>
      <c r="F40" s="151">
        <f>F4Ax!F40+F4Bx!F40</f>
        <v>0</v>
      </c>
      <c r="G40" s="151">
        <f>F4Ax!G40+F4Bx!G40</f>
        <v>0</v>
      </c>
      <c r="H40" s="151">
        <f>F4Ax!H40+F4Bx!H40</f>
        <v>0</v>
      </c>
      <c r="I40" s="151">
        <f>F4Ax!I40+F4Bx!I40</f>
        <v>0</v>
      </c>
      <c r="J40" s="151">
        <f>F4Ax!J40+F4Bx!J40</f>
        <v>0</v>
      </c>
      <c r="K40" s="151">
        <f>F4Ax!K40+F4Bx!K40</f>
        <v>0</v>
      </c>
      <c r="L40" s="151">
        <f>F4Ax!L40+F4Bx!L40</f>
        <v>0</v>
      </c>
      <c r="M40" s="151">
        <f>F4Ax!M40+F4Bx!M40</f>
        <v>0</v>
      </c>
      <c r="N40" s="151">
        <f>F4Ax!N40+F4Bx!N40</f>
        <v>0</v>
      </c>
      <c r="O40" s="151">
        <f>F4Ax!O40+F4Bx!O40</f>
        <v>0</v>
      </c>
      <c r="P40" s="151">
        <f>F4Ax!P40+F4Bx!P40</f>
        <v>0</v>
      </c>
      <c r="Q40" s="151">
        <f>F4Ax!Q40+F4Bx!Q40</f>
        <v>0</v>
      </c>
      <c r="R40" s="151">
        <f>F4Ax!R40+F4Bx!R40</f>
        <v>0</v>
      </c>
      <c r="S40" s="151">
        <f>F4Ax!S40+F4Bx!S40</f>
        <v>0</v>
      </c>
    </row>
    <row r="41" spans="3:19" x14ac:dyDescent="0.25">
      <c r="C41" s="16" t="s">
        <v>168</v>
      </c>
      <c r="D41" s="16" t="s">
        <v>169</v>
      </c>
      <c r="E41" s="151">
        <f>F4Ax!E41+F4Bx!E41</f>
        <v>4218.9239778199999</v>
      </c>
      <c r="F41" s="151">
        <f>F4Ax!F41+F4Bx!F41</f>
        <v>3575.85890144</v>
      </c>
      <c r="G41" s="151">
        <f>F4Ax!G41+F4Bx!G41</f>
        <v>4590.3942231699984</v>
      </c>
      <c r="H41" s="151">
        <f>F4Ax!H41+F4Bx!H41</f>
        <v>5721.31</v>
      </c>
      <c r="I41" s="151">
        <f>F4Ax!I41+F4Bx!I41</f>
        <v>5498.7411057299996</v>
      </c>
      <c r="J41" s="151">
        <f>F4Ax!J41+F4Bx!J41</f>
        <v>-222.56889427000078</v>
      </c>
      <c r="K41" s="151">
        <f>F4Ax!K41+F4Bx!K41</f>
        <v>6733.34</v>
      </c>
      <c r="L41" s="151">
        <f>F4Ax!L41+F4Bx!L41</f>
        <v>2737.7397821201007</v>
      </c>
      <c r="M41" s="151">
        <f>F4Ax!M41+F4Bx!M41</f>
        <v>3334.3997821200996</v>
      </c>
      <c r="N41" s="151">
        <f>F4Ax!N41+F4Bx!N41</f>
        <v>6072.1395642402003</v>
      </c>
      <c r="O41" s="151">
        <f>F4Ax!O41+F4Bx!O41</f>
        <v>6072.1395642402013</v>
      </c>
      <c r="P41" s="151">
        <f>F4Ax!P41+F4Bx!P41</f>
        <v>0</v>
      </c>
      <c r="Q41" s="151">
        <f>F4Ax!Q41+F4Bx!Q41</f>
        <v>0</v>
      </c>
      <c r="R41" s="151">
        <f>F4Ax!R41+F4Bx!R41</f>
        <v>0</v>
      </c>
      <c r="S41" s="151">
        <f>F4Ax!S41+F4Bx!S41</f>
        <v>0</v>
      </c>
    </row>
    <row r="42" spans="3:19" x14ac:dyDescent="0.25">
      <c r="C42" s="16" t="s">
        <v>170</v>
      </c>
      <c r="D42" s="16" t="s">
        <v>171</v>
      </c>
      <c r="E42" s="151">
        <f>F4Ax!E42+F4Bx!E42</f>
        <v>44.047499999999992</v>
      </c>
      <c r="F42" s="151">
        <f>F4Ax!F42+F4Bx!F42</f>
        <v>25.4862</v>
      </c>
      <c r="G42" s="151">
        <f>F4Ax!G42+F4Bx!G42</f>
        <v>37.082900000000002</v>
      </c>
      <c r="H42" s="151">
        <f>F4Ax!H42+F4Bx!H42</f>
        <v>44.05</v>
      </c>
      <c r="I42" s="151">
        <f>F4Ax!I42+F4Bx!I42</f>
        <v>43.282000000000004</v>
      </c>
      <c r="J42" s="151">
        <f>F4Ax!J42+F4Bx!J42</f>
        <v>-0.76799999999999358</v>
      </c>
      <c r="K42" s="151">
        <f>F4Ax!K42+F4Bx!K42</f>
        <v>37.08</v>
      </c>
      <c r="L42" s="151">
        <f>F4Ax!L42+F4Bx!L42</f>
        <v>0</v>
      </c>
      <c r="M42" s="151">
        <f>F4Ax!M42+F4Bx!M42</f>
        <v>0</v>
      </c>
      <c r="N42" s="151">
        <f>F4Ax!N42+F4Bx!N42</f>
        <v>0</v>
      </c>
      <c r="O42" s="151">
        <f>F4Ax!O42+F4Bx!O42</f>
        <v>0</v>
      </c>
      <c r="P42" s="151">
        <f>F4Ax!P42+F4Bx!P42</f>
        <v>0</v>
      </c>
      <c r="Q42" s="151">
        <f>F4Ax!Q42+F4Bx!Q42</f>
        <v>0</v>
      </c>
      <c r="R42" s="151">
        <f>F4Ax!R42+F4Bx!R42</f>
        <v>0</v>
      </c>
      <c r="S42" s="151">
        <f>F4Ax!S42+F4Bx!S42</f>
        <v>0</v>
      </c>
    </row>
    <row r="43" spans="3:19" x14ac:dyDescent="0.25">
      <c r="C43" s="16" t="s">
        <v>216</v>
      </c>
      <c r="D43" s="16" t="s">
        <v>173</v>
      </c>
      <c r="E43" s="151">
        <f>F4Ax!E43+F4Bx!E43</f>
        <v>867.96008174000008</v>
      </c>
      <c r="F43" s="151">
        <f>F4Ax!F43+F4Bx!F43</f>
        <v>626.18032400000004</v>
      </c>
      <c r="G43" s="151">
        <f>F4Ax!G43+F4Bx!G43</f>
        <v>772.70093214999986</v>
      </c>
      <c r="H43" s="151">
        <f>F4Ax!H43+F4Bx!H43</f>
        <v>1183.43</v>
      </c>
      <c r="I43" s="151">
        <f>F4Ax!I43+F4Bx!I43</f>
        <v>1197.782522</v>
      </c>
      <c r="J43" s="151">
        <f>F4Ax!J43+F4Bx!J43</f>
        <v>14.352521999999908</v>
      </c>
      <c r="K43" s="151">
        <f>F4Ax!K43+F4Bx!K43</f>
        <v>1302.04</v>
      </c>
      <c r="L43" s="151">
        <f>F4Ax!L43+F4Bx!L43</f>
        <v>821.90942830735855</v>
      </c>
      <c r="M43" s="151">
        <f>F4Ax!M43+F4Bx!M43</f>
        <v>796.0502629829648</v>
      </c>
      <c r="N43" s="151">
        <f>F4Ax!N43+F4Bx!N43</f>
        <v>1617.9596912903235</v>
      </c>
      <c r="O43" s="151">
        <f>F4Ax!O43+F4Bx!O43</f>
        <v>1617.9596912903232</v>
      </c>
      <c r="P43" s="151">
        <f>F4Ax!P43+F4Bx!P43</f>
        <v>0</v>
      </c>
      <c r="Q43" s="151">
        <f>F4Ax!Q43+F4Bx!Q43</f>
        <v>0</v>
      </c>
      <c r="R43" s="151">
        <f>F4Ax!R43+F4Bx!R43</f>
        <v>0</v>
      </c>
      <c r="S43" s="151">
        <f>F4Ax!S43+F4Bx!S43</f>
        <v>0</v>
      </c>
    </row>
    <row r="44" spans="3:19" x14ac:dyDescent="0.25">
      <c r="C44" s="16" t="s">
        <v>174</v>
      </c>
      <c r="D44" s="16" t="s">
        <v>175</v>
      </c>
      <c r="E44" s="151">
        <f>F4Ax!E44+F4Bx!E44</f>
        <v>0</v>
      </c>
      <c r="F44" s="151">
        <f>F4Ax!F44+F4Bx!F44</f>
        <v>0</v>
      </c>
      <c r="G44" s="151">
        <f>F4Ax!G44+F4Bx!G44</f>
        <v>0</v>
      </c>
      <c r="H44" s="151">
        <f>F4Ax!H44+F4Bx!H44</f>
        <v>0</v>
      </c>
      <c r="I44" s="151">
        <f>F4Ax!I44+F4Bx!I44</f>
        <v>1.8433000000000004</v>
      </c>
      <c r="J44" s="151">
        <f>F4Ax!J44+F4Bx!J44</f>
        <v>1.8433000000000004</v>
      </c>
      <c r="K44" s="151">
        <f>F4Ax!K44+F4Bx!K44</f>
        <v>0</v>
      </c>
      <c r="L44" s="151">
        <f>F4Ax!L44+F4Bx!L44</f>
        <v>1.2224737248111688</v>
      </c>
      <c r="M44" s="151">
        <f>F4Ax!M44+F4Bx!M44</f>
        <v>0.99490882499526601</v>
      </c>
      <c r="N44" s="151">
        <f>F4Ax!N44+F4Bx!N44</f>
        <v>2.2173825498064348</v>
      </c>
      <c r="O44" s="151">
        <f>F4Ax!O44+F4Bx!O44</f>
        <v>2.2173825498064348</v>
      </c>
      <c r="P44" s="151">
        <f>F4Ax!P44+F4Bx!P44</f>
        <v>0</v>
      </c>
      <c r="Q44" s="151">
        <f>F4Ax!Q44+F4Bx!Q44</f>
        <v>0</v>
      </c>
      <c r="R44" s="151">
        <f>F4Ax!R44+F4Bx!R44</f>
        <v>0</v>
      </c>
      <c r="S44" s="151">
        <f>F4Ax!S44+F4Bx!S44</f>
        <v>0</v>
      </c>
    </row>
    <row r="45" spans="3:19" x14ac:dyDescent="0.25">
      <c r="C45" s="16" t="s">
        <v>176</v>
      </c>
      <c r="D45" s="16" t="s">
        <v>177</v>
      </c>
      <c r="E45" s="151">
        <f>F4Ax!E45+F4Bx!E45</f>
        <v>0</v>
      </c>
      <c r="F45" s="151">
        <f>F4Ax!F45+F4Bx!F45</f>
        <v>0</v>
      </c>
      <c r="G45" s="151">
        <f>F4Ax!G45+F4Bx!G45</f>
        <v>0</v>
      </c>
      <c r="H45" s="151">
        <f>F4Ax!H45+F4Bx!H45</f>
        <v>0</v>
      </c>
      <c r="I45" s="151">
        <f>F4Ax!I45+F4Bx!I45</f>
        <v>0</v>
      </c>
      <c r="J45" s="151">
        <f>F4Ax!J45+F4Bx!J45</f>
        <v>0</v>
      </c>
      <c r="K45" s="151">
        <f>F4Ax!K45+F4Bx!K45</f>
        <v>0</v>
      </c>
      <c r="L45" s="151">
        <f>F4Ax!L45+F4Bx!L45</f>
        <v>0</v>
      </c>
      <c r="M45" s="151">
        <f>F4Ax!M45+F4Bx!M45</f>
        <v>0</v>
      </c>
      <c r="N45" s="151">
        <f>F4Ax!N45+F4Bx!N45</f>
        <v>0</v>
      </c>
      <c r="O45" s="151">
        <f>F4Ax!O45+F4Bx!O45</f>
        <v>0</v>
      </c>
      <c r="P45" s="151">
        <f>F4Ax!P45+F4Bx!P45</f>
        <v>0</v>
      </c>
      <c r="Q45" s="151">
        <f>F4Ax!Q45+F4Bx!Q45</f>
        <v>0</v>
      </c>
      <c r="R45" s="151">
        <f>F4Ax!R45+F4Bx!R45</f>
        <v>0</v>
      </c>
      <c r="S45" s="151">
        <f>F4Ax!S45+F4Bx!S45</f>
        <v>0</v>
      </c>
    </row>
    <row r="46" spans="3:19" x14ac:dyDescent="0.25">
      <c r="C46" s="16" t="s">
        <v>178</v>
      </c>
      <c r="D46" s="16" t="s">
        <v>179</v>
      </c>
      <c r="E46" s="151">
        <f>F4Ax!E46+F4Bx!E46</f>
        <v>17.590000000000003</v>
      </c>
      <c r="F46" s="151">
        <f>F4Ax!F46+F4Bx!F46</f>
        <v>14.51</v>
      </c>
      <c r="G46" s="151">
        <f>F4Ax!G46+F4Bx!G46</f>
        <v>15.388389999999999</v>
      </c>
      <c r="H46" s="151">
        <f>F4Ax!H46+F4Bx!H46</f>
        <v>20.260000000000002</v>
      </c>
      <c r="I46" s="151">
        <f>F4Ax!I46+F4Bx!I46</f>
        <v>17.04318</v>
      </c>
      <c r="J46" s="151">
        <f>F4Ax!J46+F4Bx!J46</f>
        <v>-3.216820000000002</v>
      </c>
      <c r="K46" s="151">
        <f>F4Ax!K46+F4Bx!K46</f>
        <v>15.48</v>
      </c>
      <c r="L46" s="151">
        <f>F4Ax!L46+F4Bx!L46</f>
        <v>28.698675868432868</v>
      </c>
      <c r="M46" s="151">
        <f>F4Ax!M46+F4Bx!M46</f>
        <v>25.295830999788969</v>
      </c>
      <c r="N46" s="151">
        <f>F4Ax!N46+F4Bx!N46</f>
        <v>53.994506868221833</v>
      </c>
      <c r="O46" s="151">
        <f>F4Ax!O46+F4Bx!O46</f>
        <v>53.994506868221841</v>
      </c>
      <c r="P46" s="151">
        <f>F4Ax!P46+F4Bx!P46</f>
        <v>0</v>
      </c>
      <c r="Q46" s="151">
        <f>F4Ax!Q46+F4Bx!Q46</f>
        <v>0</v>
      </c>
      <c r="R46" s="151">
        <f>F4Ax!R46+F4Bx!R46</f>
        <v>0</v>
      </c>
      <c r="S46" s="151">
        <f>F4Ax!S46+F4Bx!S46</f>
        <v>0</v>
      </c>
    </row>
    <row r="47" spans="3:19" x14ac:dyDescent="0.25">
      <c r="C47" s="16" t="s">
        <v>180</v>
      </c>
      <c r="D47" s="16" t="s">
        <v>181</v>
      </c>
      <c r="E47" s="151">
        <f>F4Ax!E47+F4Bx!E47</f>
        <v>158.71999999999997</v>
      </c>
      <c r="F47" s="151">
        <f>F4Ax!F47+F4Bx!F47</f>
        <v>191.39999999999998</v>
      </c>
      <c r="G47" s="151">
        <f>F4Ax!G47+F4Bx!G47</f>
        <v>229.68429000000003</v>
      </c>
      <c r="H47" s="151">
        <f>F4Ax!H47+F4Bx!H47</f>
        <v>233.67</v>
      </c>
      <c r="I47" s="151">
        <f>F4Ax!I47+F4Bx!I47</f>
        <v>247.92704500000002</v>
      </c>
      <c r="J47" s="151">
        <f>F4Ax!J47+F4Bx!J47</f>
        <v>14.257045000000033</v>
      </c>
      <c r="K47" s="151">
        <f>F4Ax!K47+F4Bx!K47</f>
        <v>277.08</v>
      </c>
      <c r="L47" s="151">
        <f>F4Ax!L47+F4Bx!L47</f>
        <v>128.98132413156711</v>
      </c>
      <c r="M47" s="151">
        <f>F4Ax!M47+F4Bx!M47</f>
        <v>137.64416900021104</v>
      </c>
      <c r="N47" s="151">
        <f>F4Ax!N47+F4Bx!N47</f>
        <v>266.62549313177817</v>
      </c>
      <c r="O47" s="151">
        <f>F4Ax!O47+F4Bx!O47</f>
        <v>266.62549313177811</v>
      </c>
      <c r="P47" s="151">
        <f>F4Ax!P47+F4Bx!P47</f>
        <v>0</v>
      </c>
      <c r="Q47" s="151">
        <f>F4Ax!Q47+F4Bx!Q47</f>
        <v>0</v>
      </c>
      <c r="R47" s="151">
        <f>F4Ax!R47+F4Bx!R47</f>
        <v>0</v>
      </c>
      <c r="S47" s="151">
        <f>F4Ax!S47+F4Bx!S47</f>
        <v>0</v>
      </c>
    </row>
    <row r="48" spans="3:19" x14ac:dyDescent="0.25">
      <c r="C48" s="16" t="s">
        <v>190</v>
      </c>
      <c r="D48" s="16" t="s">
        <v>206</v>
      </c>
      <c r="E48" s="151">
        <f>F4Ax!E48+F4Bx!E48</f>
        <v>0</v>
      </c>
      <c r="F48" s="151">
        <f>F4Ax!F48+F4Bx!F48</f>
        <v>0</v>
      </c>
      <c r="G48" s="151">
        <f>F4Ax!G48+F4Bx!G48</f>
        <v>0</v>
      </c>
      <c r="H48" s="151">
        <f>F4Ax!H48+F4Bx!H48</f>
        <v>0</v>
      </c>
      <c r="I48" s="151">
        <f>F4Ax!I48+F4Bx!I48</f>
        <v>2.9508000000000001</v>
      </c>
      <c r="J48" s="151">
        <f>F4Ax!J48+F4Bx!J48</f>
        <v>2.9508000000000001</v>
      </c>
      <c r="K48" s="151">
        <f>F4Ax!K48+F4Bx!K48</f>
        <v>0</v>
      </c>
      <c r="L48" s="151">
        <f>F4Ax!L48+F4Bx!L48</f>
        <v>0</v>
      </c>
      <c r="M48" s="151">
        <f>F4Ax!M48+F4Bx!M48</f>
        <v>0</v>
      </c>
      <c r="N48" s="151">
        <f>F4Ax!N48+F4Bx!N48</f>
        <v>0</v>
      </c>
      <c r="O48" s="151">
        <f>F4Ax!O48+F4Bx!O48</f>
        <v>0</v>
      </c>
      <c r="P48" s="151">
        <f>F4Ax!P48+F4Bx!P48</f>
        <v>0</v>
      </c>
      <c r="Q48" s="151">
        <f>F4Ax!Q48+F4Bx!Q48</f>
        <v>0</v>
      </c>
      <c r="R48" s="151">
        <f>F4Ax!R48+F4Bx!R48</f>
        <v>0</v>
      </c>
      <c r="S48" s="151">
        <f>F4Ax!S48+F4Bx!S48</f>
        <v>0</v>
      </c>
    </row>
    <row r="49" spans="3:19" x14ac:dyDescent="0.25">
      <c r="C49" s="16" t="s">
        <v>182</v>
      </c>
      <c r="D49" s="16" t="s">
        <v>183</v>
      </c>
      <c r="E49" s="151">
        <f>F4Ax!E49+F4Bx!E49</f>
        <v>76.599999999999994</v>
      </c>
      <c r="F49" s="151">
        <f>F4Ax!F49+F4Bx!F49</f>
        <v>85.16</v>
      </c>
      <c r="G49" s="151">
        <f>F4Ax!G49+F4Bx!G49</f>
        <v>99.584716</v>
      </c>
      <c r="H49" s="151">
        <f>F4Ax!H49+F4Bx!H49</f>
        <v>121.07</v>
      </c>
      <c r="I49" s="151">
        <f>F4Ax!I49+F4Bx!I49</f>
        <v>124.07275300000001</v>
      </c>
      <c r="J49" s="151">
        <f>F4Ax!J49+F4Bx!J49</f>
        <v>3.0027530000000127</v>
      </c>
      <c r="K49" s="151">
        <f>F4Ax!K49+F4Bx!K49</f>
        <v>145.97</v>
      </c>
      <c r="L49" s="151">
        <f>F4Ax!L49+F4Bx!L49</f>
        <v>86.03</v>
      </c>
      <c r="M49" s="151">
        <f>F4Ax!M49+F4Bx!M49</f>
        <v>64.09</v>
      </c>
      <c r="N49" s="151">
        <f>F4Ax!N49+F4Bx!N49</f>
        <v>150.12</v>
      </c>
      <c r="O49" s="151">
        <f>F4Ax!O49+F4Bx!O49</f>
        <v>150.12</v>
      </c>
      <c r="P49" s="151">
        <f>F4Ax!P49+F4Bx!P49</f>
        <v>0</v>
      </c>
      <c r="Q49" s="151">
        <f>F4Ax!Q49+F4Bx!Q49</f>
        <v>0</v>
      </c>
      <c r="R49" s="151">
        <f>F4Ax!R49+F4Bx!R49</f>
        <v>0</v>
      </c>
      <c r="S49" s="151">
        <f>F4Ax!S49+F4Bx!S49</f>
        <v>0</v>
      </c>
    </row>
    <row r="50" spans="3:19" x14ac:dyDescent="0.25">
      <c r="C50" s="16" t="s">
        <v>208</v>
      </c>
      <c r="D50" s="16" t="s">
        <v>163</v>
      </c>
      <c r="E50" s="151">
        <f>F4Ax!E50+F4Bx!E50</f>
        <v>44.129999999999995</v>
      </c>
      <c r="F50" s="151">
        <f>F4Ax!F50+F4Bx!F50</f>
        <v>18.45</v>
      </c>
      <c r="G50" s="151">
        <f>F4Ax!G50+F4Bx!G50</f>
        <v>41.242005000000006</v>
      </c>
      <c r="H50" s="151">
        <f>F4Ax!H50+F4Bx!H50</f>
        <v>26.65</v>
      </c>
      <c r="I50" s="151">
        <f>F4Ax!I50+F4Bx!I50</f>
        <v>40.313566000000002</v>
      </c>
      <c r="J50" s="151">
        <f>F4Ax!J50+F4Bx!J50</f>
        <v>13.663566000000003</v>
      </c>
      <c r="K50" s="151">
        <f>F4Ax!K50+F4Bx!K50</f>
        <v>43.08</v>
      </c>
      <c r="L50" s="151">
        <f>F4Ax!L50+F4Bx!L50</f>
        <v>18.540000000000003</v>
      </c>
      <c r="M50" s="151">
        <f>F4Ax!M50+F4Bx!M50</f>
        <v>25.919999999999998</v>
      </c>
      <c r="N50" s="151">
        <f>F4Ax!N50+F4Bx!N50</f>
        <v>44.46</v>
      </c>
      <c r="O50" s="151">
        <f>F4Ax!O50+F4Bx!O50</f>
        <v>44.460000000000008</v>
      </c>
      <c r="P50" s="151">
        <f>F4Ax!P50+F4Bx!P50</f>
        <v>0</v>
      </c>
      <c r="Q50" s="151">
        <f>F4Ax!Q50+F4Bx!Q50</f>
        <v>0</v>
      </c>
      <c r="R50" s="151">
        <f>F4Ax!R50+F4Bx!R50</f>
        <v>0</v>
      </c>
      <c r="S50" s="151">
        <f>F4Ax!S50+F4Bx!S50</f>
        <v>0</v>
      </c>
    </row>
    <row r="51" spans="3:19" x14ac:dyDescent="0.25">
      <c r="C51" s="16" t="s">
        <v>185</v>
      </c>
      <c r="D51" s="16" t="s">
        <v>186</v>
      </c>
      <c r="E51" s="151">
        <f>F4Ax!E51+F4Bx!E51</f>
        <v>0</v>
      </c>
      <c r="F51" s="151">
        <f>F4Ax!F51+F4Bx!F51</f>
        <v>0</v>
      </c>
      <c r="G51" s="151">
        <f>F4Ax!G51+F4Bx!G51</f>
        <v>0</v>
      </c>
      <c r="H51" s="151">
        <f>F4Ax!H51+F4Bx!H51</f>
        <v>0</v>
      </c>
      <c r="I51" s="151">
        <f>F4Ax!I51+F4Bx!I51</f>
        <v>0</v>
      </c>
      <c r="J51" s="151">
        <f>F4Ax!J51+F4Bx!J51</f>
        <v>0</v>
      </c>
      <c r="K51" s="151">
        <f>F4Ax!K51+F4Bx!K51</f>
        <v>0</v>
      </c>
      <c r="L51" s="151">
        <f>F4Ax!L51+F4Bx!L51</f>
        <v>0</v>
      </c>
      <c r="M51" s="151">
        <f>F4Ax!M51+F4Bx!M51</f>
        <v>0</v>
      </c>
      <c r="N51" s="151">
        <f>F4Ax!N51+F4Bx!N51</f>
        <v>0</v>
      </c>
      <c r="O51" s="151">
        <f>F4Ax!O51+F4Bx!O51</f>
        <v>0</v>
      </c>
      <c r="P51" s="151">
        <f>F4Ax!P51+F4Bx!P51</f>
        <v>0</v>
      </c>
      <c r="Q51" s="151">
        <f>F4Ax!Q51+F4Bx!Q51</f>
        <v>0</v>
      </c>
      <c r="R51" s="151">
        <f>F4Ax!R51+F4Bx!R51</f>
        <v>0</v>
      </c>
      <c r="S51" s="151">
        <f>F4Ax!S51+F4Bx!S51</f>
        <v>0</v>
      </c>
    </row>
    <row r="52" spans="3:19" x14ac:dyDescent="0.25">
      <c r="C52" s="16" t="s">
        <v>187</v>
      </c>
      <c r="D52" s="16" t="s">
        <v>165</v>
      </c>
      <c r="E52" s="151">
        <f>F4Ax!E52+F4Bx!E52</f>
        <v>0</v>
      </c>
      <c r="F52" s="151">
        <f>F4Ax!F52+F4Bx!F52</f>
        <v>0</v>
      </c>
      <c r="G52" s="151">
        <f>F4Ax!G52+F4Bx!G52</f>
        <v>0</v>
      </c>
      <c r="H52" s="151">
        <f>F4Ax!H52+F4Bx!H52</f>
        <v>0</v>
      </c>
      <c r="I52" s="151">
        <f>F4Ax!I52+F4Bx!I52</f>
        <v>0</v>
      </c>
      <c r="J52" s="151">
        <f>F4Ax!J52+F4Bx!J52</f>
        <v>0</v>
      </c>
      <c r="K52" s="151">
        <f>F4Ax!K52+F4Bx!K52</f>
        <v>0</v>
      </c>
      <c r="L52" s="151">
        <f>F4Ax!L52+F4Bx!L52</f>
        <v>0</v>
      </c>
      <c r="M52" s="151">
        <f>F4Ax!M52+F4Bx!M52</f>
        <v>0</v>
      </c>
      <c r="N52" s="151">
        <f>F4Ax!N52+F4Bx!N52</f>
        <v>0</v>
      </c>
      <c r="O52" s="151">
        <f>F4Ax!O52+F4Bx!O52</f>
        <v>0</v>
      </c>
      <c r="P52" s="151">
        <f>F4Ax!P52+F4Bx!P52</f>
        <v>0</v>
      </c>
      <c r="Q52" s="151">
        <f>F4Ax!Q52+F4Bx!Q52</f>
        <v>0</v>
      </c>
      <c r="R52" s="151">
        <f>F4Ax!R52+F4Bx!R52</f>
        <v>0</v>
      </c>
      <c r="S52" s="151">
        <f>F4Ax!S52+F4Bx!S52</f>
        <v>0</v>
      </c>
    </row>
    <row r="53" spans="3:19" x14ac:dyDescent="0.25">
      <c r="C53" s="16"/>
      <c r="D53" s="16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</row>
    <row r="54" spans="3:19" x14ac:dyDescent="0.25">
      <c r="C54" s="16"/>
      <c r="D54" s="16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</row>
    <row r="55" spans="3:19" x14ac:dyDescent="0.25">
      <c r="C55" s="16"/>
      <c r="D55" s="16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</row>
    <row r="56" spans="3:19" x14ac:dyDescent="0.25">
      <c r="C56" s="16"/>
      <c r="D56" s="16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</row>
    <row r="57" spans="3:19" x14ac:dyDescent="0.25">
      <c r="C57" s="937" t="s">
        <v>188</v>
      </c>
      <c r="D57" s="938"/>
      <c r="E57" s="149">
        <f>Q133</f>
        <v>5427.971559560001</v>
      </c>
      <c r="F57" s="149">
        <f>Q207</f>
        <v>4537.0454254400001</v>
      </c>
      <c r="G57" s="149">
        <f>Q280</f>
        <v>5786.0774563199993</v>
      </c>
      <c r="H57" s="149">
        <f>SUM(H41:H56)</f>
        <v>7350.4400000000005</v>
      </c>
      <c r="I57" s="149">
        <f>Q354</f>
        <v>7173.9562717299996</v>
      </c>
      <c r="J57" s="149">
        <f>I57-H57</f>
        <v>-176.48372827000094</v>
      </c>
      <c r="K57" s="149">
        <f>SUM(K41:K56)</f>
        <v>8554.07</v>
      </c>
      <c r="L57" s="149">
        <f>SUM(E429:J429)</f>
        <v>3785.7380152129999</v>
      </c>
      <c r="M57" s="149">
        <f>SUM(K429:P429)</f>
        <v>4034.0893769492227</v>
      </c>
      <c r="N57" s="149">
        <f>L57+M57</f>
        <v>7819.8273921622222</v>
      </c>
      <c r="O57" s="149">
        <f>Q503</f>
        <v>8207.5166380803312</v>
      </c>
      <c r="P57" s="149">
        <f>Q577</f>
        <v>0</v>
      </c>
      <c r="Q57" s="149">
        <f>Q651</f>
        <v>0</v>
      </c>
      <c r="R57" s="149">
        <f>Q725</f>
        <v>0</v>
      </c>
      <c r="S57" s="149">
        <f>Q799</f>
        <v>0</v>
      </c>
    </row>
    <row r="58" spans="3:19" x14ac:dyDescent="0.25">
      <c r="C58" s="935" t="s">
        <v>196</v>
      </c>
      <c r="D58" s="936"/>
      <c r="E58" s="151">
        <f>F4Ax!E58+F4Bx!E58</f>
        <v>0</v>
      </c>
      <c r="F58" s="151">
        <f>F4Ax!F58+F4Bx!F58</f>
        <v>0</v>
      </c>
      <c r="G58" s="151">
        <f>F4Ax!G58+F4Bx!G58</f>
        <v>0</v>
      </c>
      <c r="H58" s="151">
        <f>F4Ax!H58+F4Bx!H58</f>
        <v>0</v>
      </c>
      <c r="I58" s="151">
        <f>F4Ax!I58+F4Bx!I58</f>
        <v>0</v>
      </c>
      <c r="J58" s="151">
        <f>F4Ax!J58+F4Bx!J58</f>
        <v>0</v>
      </c>
      <c r="K58" s="151">
        <f>F4Ax!K58+F4Bx!K58</f>
        <v>0</v>
      </c>
      <c r="L58" s="151">
        <f>F4Ax!L58+F4Bx!L58</f>
        <v>0</v>
      </c>
      <c r="M58" s="151">
        <f>F4Ax!M58+F4Bx!M58</f>
        <v>0</v>
      </c>
      <c r="N58" s="151">
        <f>F4Ax!N58+F4Bx!N58</f>
        <v>0</v>
      </c>
      <c r="O58" s="151">
        <f>F4Ax!O58+F4Bx!O58</f>
        <v>0</v>
      </c>
      <c r="P58" s="151">
        <f>F4Ax!P58+F4Bx!P58</f>
        <v>0</v>
      </c>
      <c r="Q58" s="151">
        <f>F4Ax!Q58+F4Bx!Q58</f>
        <v>0</v>
      </c>
      <c r="R58" s="151">
        <f>F4Ax!R58+F4Bx!R58</f>
        <v>0</v>
      </c>
      <c r="S58" s="151">
        <f>F4Ax!S58+F4Bx!S58</f>
        <v>0</v>
      </c>
    </row>
    <row r="59" spans="3:19" x14ac:dyDescent="0.25">
      <c r="C59" s="16" t="s">
        <v>168</v>
      </c>
      <c r="D59" s="16" t="s">
        <v>169</v>
      </c>
      <c r="E59" s="151">
        <f>F4Ax!E59+F4Bx!E59</f>
        <v>2503.9293890099998</v>
      </c>
      <c r="F59" s="151">
        <f>F4Ax!F59+F4Bx!F59</f>
        <v>2237.7215105400001</v>
      </c>
      <c r="G59" s="151">
        <f>F4Ax!G59+F4Bx!G59</f>
        <v>3160.6937069999999</v>
      </c>
      <c r="H59" s="151">
        <f>F4Ax!H59+F4Bx!H59</f>
        <v>3534.58</v>
      </c>
      <c r="I59" s="151">
        <f>F4Ax!I59+F4Bx!I59</f>
        <v>4311.0752450000009</v>
      </c>
      <c r="J59" s="151">
        <f>F4Ax!J59+F4Bx!J59</f>
        <v>776.49524500000098</v>
      </c>
      <c r="K59" s="151">
        <f>F4Ax!K59+F4Bx!K59</f>
        <v>5214.1400000000003</v>
      </c>
      <c r="L59" s="151">
        <f>F4Ax!L59+F4Bx!L59</f>
        <v>2995.3117074292604</v>
      </c>
      <c r="M59" s="151">
        <f>F4Ax!M59+F4Bx!M59</f>
        <v>3145.5652074292611</v>
      </c>
      <c r="N59" s="151">
        <f>F4Ax!N59+F4Bx!N59</f>
        <v>6140.8769148585216</v>
      </c>
      <c r="O59" s="151">
        <f>F4Ax!O59+F4Bx!O59</f>
        <v>6140.8769148585206</v>
      </c>
      <c r="P59" s="151">
        <f>F4Ax!P59+F4Bx!P59</f>
        <v>0</v>
      </c>
      <c r="Q59" s="151">
        <f>F4Ax!Q59+F4Bx!Q59</f>
        <v>0</v>
      </c>
      <c r="R59" s="151">
        <f>F4Ax!R59+F4Bx!R59</f>
        <v>0</v>
      </c>
      <c r="S59" s="151">
        <f>F4Ax!S59+F4Bx!S59</f>
        <v>0</v>
      </c>
    </row>
    <row r="60" spans="3:19" x14ac:dyDescent="0.25">
      <c r="C60" s="16" t="s">
        <v>170</v>
      </c>
      <c r="D60" s="16" t="s">
        <v>171</v>
      </c>
      <c r="E60" s="151">
        <f>F4Ax!E60+F4Bx!E60</f>
        <v>193.95400000000004</v>
      </c>
      <c r="F60" s="151">
        <f>F4Ax!F60+F4Bx!F60</f>
        <v>104.53</v>
      </c>
      <c r="G60" s="151">
        <f>F4Ax!G60+F4Bx!G60</f>
        <v>211.23130000000003</v>
      </c>
      <c r="H60" s="151">
        <f>F4Ax!H60+F4Bx!H60</f>
        <v>193.95</v>
      </c>
      <c r="I60" s="151">
        <f>F4Ax!I60+F4Bx!I60</f>
        <v>209.47580000000002</v>
      </c>
      <c r="J60" s="151">
        <f>F4Ax!J60+F4Bx!J60</f>
        <v>15.525800000000032</v>
      </c>
      <c r="K60" s="151">
        <f>F4Ax!K60+F4Bx!K60</f>
        <v>211.23</v>
      </c>
      <c r="L60" s="151">
        <f>F4Ax!L60+F4Bx!L60</f>
        <v>76.91</v>
      </c>
      <c r="M60" s="151">
        <f>F4Ax!M60+F4Bx!M60</f>
        <v>104.29650000000001</v>
      </c>
      <c r="N60" s="151">
        <f>F4Ax!N60+F4Bx!N60</f>
        <v>181.20650000000001</v>
      </c>
      <c r="O60" s="151">
        <f>F4Ax!O60+F4Bx!O60</f>
        <v>181.20650000000001</v>
      </c>
      <c r="P60" s="151">
        <f>F4Ax!P60+F4Bx!P60</f>
        <v>0</v>
      </c>
      <c r="Q60" s="151">
        <f>F4Ax!Q60+F4Bx!Q60</f>
        <v>0</v>
      </c>
      <c r="R60" s="151">
        <f>F4Ax!R60+F4Bx!R60</f>
        <v>0</v>
      </c>
      <c r="S60" s="151">
        <f>F4Ax!S60+F4Bx!S60</f>
        <v>0</v>
      </c>
    </row>
    <row r="61" spans="3:19" x14ac:dyDescent="0.25">
      <c r="C61" s="16" t="s">
        <v>216</v>
      </c>
      <c r="D61" s="16" t="s">
        <v>173</v>
      </c>
      <c r="E61" s="151">
        <f>F4Ax!E61+F4Bx!E61</f>
        <v>50.823966999999996</v>
      </c>
      <c r="F61" s="151">
        <f>F4Ax!F61+F4Bx!F61</f>
        <v>37.020360000000004</v>
      </c>
      <c r="G61" s="151">
        <f>F4Ax!G61+F4Bx!G61</f>
        <v>40.808457000000004</v>
      </c>
      <c r="H61" s="151">
        <f>F4Ax!H61+F4Bx!H61</f>
        <v>53.02</v>
      </c>
      <c r="I61" s="151">
        <f>F4Ax!I61+F4Bx!I61</f>
        <v>46.242352999999994</v>
      </c>
      <c r="J61" s="151">
        <f>F4Ax!J61+F4Bx!J61</f>
        <v>-6.7776470000000089</v>
      </c>
      <c r="K61" s="151">
        <f>F4Ax!K61+F4Bx!K61</f>
        <v>40.39</v>
      </c>
      <c r="L61" s="151">
        <f>F4Ax!L61+F4Bx!L61</f>
        <v>35.955005895816996</v>
      </c>
      <c r="M61" s="151">
        <f>F4Ax!M61+F4Bx!M61</f>
        <v>25.420486788294792</v>
      </c>
      <c r="N61" s="151">
        <f>F4Ax!N61+F4Bx!N61</f>
        <v>61.375492684111791</v>
      </c>
      <c r="O61" s="151">
        <f>F4Ax!O61+F4Bx!O61</f>
        <v>61.375492684111791</v>
      </c>
      <c r="P61" s="151">
        <f>F4Ax!P61+F4Bx!P61</f>
        <v>0</v>
      </c>
      <c r="Q61" s="151">
        <f>F4Ax!Q61+F4Bx!Q61</f>
        <v>0</v>
      </c>
      <c r="R61" s="151">
        <f>F4Ax!R61+F4Bx!R61</f>
        <v>0</v>
      </c>
      <c r="S61" s="151">
        <f>F4Ax!S61+F4Bx!S61</f>
        <v>0</v>
      </c>
    </row>
    <row r="62" spans="3:19" x14ac:dyDescent="0.25">
      <c r="C62" s="16" t="s">
        <v>174</v>
      </c>
      <c r="D62" s="16" t="s">
        <v>175</v>
      </c>
      <c r="E62" s="151">
        <f>F4Ax!E62+F4Bx!E62</f>
        <v>0</v>
      </c>
      <c r="F62" s="151">
        <f>F4Ax!F62+F4Bx!F62</f>
        <v>0</v>
      </c>
      <c r="G62" s="151">
        <f>F4Ax!G62+F4Bx!G62</f>
        <v>0</v>
      </c>
      <c r="H62" s="151">
        <f>F4Ax!H62+F4Bx!H62</f>
        <v>0</v>
      </c>
      <c r="I62" s="151">
        <f>F4Ax!I62+F4Bx!I62</f>
        <v>0</v>
      </c>
      <c r="J62" s="151">
        <f>F4Ax!J62+F4Bx!J62</f>
        <v>0</v>
      </c>
      <c r="K62" s="151">
        <f>F4Ax!K62+F4Bx!K62</f>
        <v>0</v>
      </c>
      <c r="L62" s="151">
        <f>F4Ax!L62+F4Bx!L62</f>
        <v>0</v>
      </c>
      <c r="M62" s="151">
        <f>F4Ax!M62+F4Bx!M62</f>
        <v>0</v>
      </c>
      <c r="N62" s="151">
        <f>F4Ax!N62+F4Bx!N62</f>
        <v>0</v>
      </c>
      <c r="O62" s="151">
        <f>F4Ax!O62+F4Bx!O62</f>
        <v>0</v>
      </c>
      <c r="P62" s="151">
        <f>F4Ax!P62+F4Bx!P62</f>
        <v>0</v>
      </c>
      <c r="Q62" s="151">
        <f>F4Ax!Q62+F4Bx!Q62</f>
        <v>0</v>
      </c>
      <c r="R62" s="151">
        <f>F4Ax!R62+F4Bx!R62</f>
        <v>0</v>
      </c>
      <c r="S62" s="151">
        <f>F4Ax!S62+F4Bx!S62</f>
        <v>0</v>
      </c>
    </row>
    <row r="63" spans="3:19" x14ac:dyDescent="0.25">
      <c r="C63" s="16" t="s">
        <v>176</v>
      </c>
      <c r="D63" s="16" t="s">
        <v>177</v>
      </c>
      <c r="E63" s="151">
        <f>F4Ax!E63+F4Bx!E63</f>
        <v>86.414000000000001</v>
      </c>
      <c r="F63" s="151">
        <f>F4Ax!F63+F4Bx!F63</f>
        <v>50.366</v>
      </c>
      <c r="G63" s="151">
        <f>F4Ax!G63+F4Bx!G63</f>
        <v>0</v>
      </c>
      <c r="H63" s="151">
        <f>F4Ax!H63+F4Bx!H63</f>
        <v>109.79</v>
      </c>
      <c r="I63" s="151">
        <f>F4Ax!I63+F4Bx!I63</f>
        <v>60.931949999999986</v>
      </c>
      <c r="J63" s="151">
        <f>F4Ax!J63+F4Bx!J63</f>
        <v>-48.85805000000002</v>
      </c>
      <c r="K63" s="151">
        <f>F4Ax!K63+F4Bx!K63</f>
        <v>55.76</v>
      </c>
      <c r="L63" s="151">
        <f>F4Ax!L63+F4Bx!L63</f>
        <v>30.349999999999998</v>
      </c>
      <c r="M63" s="151">
        <f>F4Ax!M63+F4Bx!M63</f>
        <v>43.379999999999995</v>
      </c>
      <c r="N63" s="151">
        <f>F4Ax!N63+F4Bx!N63</f>
        <v>73.72999999999999</v>
      </c>
      <c r="O63" s="151">
        <f>F4Ax!O63+F4Bx!O63</f>
        <v>73.73</v>
      </c>
      <c r="P63" s="151">
        <f>F4Ax!P63+F4Bx!P63</f>
        <v>0</v>
      </c>
      <c r="Q63" s="151">
        <f>F4Ax!Q63+F4Bx!Q63</f>
        <v>0</v>
      </c>
      <c r="R63" s="151">
        <f>F4Ax!R63+F4Bx!R63</f>
        <v>0</v>
      </c>
      <c r="S63" s="151">
        <f>F4Ax!S63+F4Bx!S63</f>
        <v>0</v>
      </c>
    </row>
    <row r="64" spans="3:19" x14ac:dyDescent="0.25">
      <c r="C64" s="16" t="s">
        <v>178</v>
      </c>
      <c r="D64" s="16" t="s">
        <v>217</v>
      </c>
      <c r="E64" s="151">
        <f>F4Ax!E64+F4Bx!E64</f>
        <v>1861.57</v>
      </c>
      <c r="F64" s="151">
        <f>F4Ax!F64+F4Bx!F64</f>
        <v>1560.7800000000002</v>
      </c>
      <c r="G64" s="151">
        <f>F4Ax!G64+F4Bx!G64</f>
        <v>1877.73325733</v>
      </c>
      <c r="H64" s="151">
        <f>F4Ax!H64+F4Bx!H64</f>
        <v>3161.75</v>
      </c>
      <c r="I64" s="151">
        <f>F4Ax!I64+F4Bx!I64</f>
        <v>1642.3501218700001</v>
      </c>
      <c r="J64" s="151">
        <f>F4Ax!J64+F4Bx!J64</f>
        <v>-1519.3998781299999</v>
      </c>
      <c r="K64" s="151">
        <f>F4Ax!K64+F4Bx!K64</f>
        <v>3790.35</v>
      </c>
      <c r="L64" s="151">
        <f>F4Ax!L64+F4Bx!L64</f>
        <v>995.42851355228504</v>
      </c>
      <c r="M64" s="151">
        <f>F4Ax!M64+F4Bx!M64</f>
        <v>991.81191223272367</v>
      </c>
      <c r="N64" s="151">
        <f>F4Ax!N64+F4Bx!N64</f>
        <v>1987.2404257850087</v>
      </c>
      <c r="O64" s="151">
        <f>F4Ax!O64+F4Bx!O64</f>
        <v>1987.2404257850087</v>
      </c>
      <c r="P64" s="151">
        <f>F4Ax!P64+F4Bx!P64</f>
        <v>0</v>
      </c>
      <c r="Q64" s="151">
        <f>F4Ax!Q64+F4Bx!Q64</f>
        <v>0</v>
      </c>
      <c r="R64" s="151">
        <f>F4Ax!R64+F4Bx!R64</f>
        <v>0</v>
      </c>
      <c r="S64" s="151">
        <f>F4Ax!S64+F4Bx!S64</f>
        <v>0</v>
      </c>
    </row>
    <row r="65" spans="3:19" x14ac:dyDescent="0.25">
      <c r="C65" s="16" t="s">
        <v>180</v>
      </c>
      <c r="D65" s="16" t="s">
        <v>197</v>
      </c>
      <c r="E65" s="151">
        <f>F4Ax!E65+F4Bx!E65</f>
        <v>204.79000000000002</v>
      </c>
      <c r="F65" s="151">
        <f>F4Ax!F65+F4Bx!F65</f>
        <v>208.00999999999996</v>
      </c>
      <c r="G65" s="151">
        <f>F4Ax!G65+F4Bx!G65</f>
        <v>238.74799999999999</v>
      </c>
      <c r="H65" s="151">
        <f>F4Ax!H65+F4Bx!H65</f>
        <v>234.54</v>
      </c>
      <c r="I65" s="151">
        <f>F4Ax!I65+F4Bx!I65</f>
        <v>260.38849999999996</v>
      </c>
      <c r="J65" s="151">
        <f>F4Ax!J65+F4Bx!J65</f>
        <v>25.848499999999973</v>
      </c>
      <c r="K65" s="151">
        <f>F4Ax!K65+F4Bx!K65</f>
        <v>282.27999999999997</v>
      </c>
      <c r="L65" s="151">
        <f>F4Ax!L65+F4Bx!L65</f>
        <v>157.8214864477149</v>
      </c>
      <c r="M65" s="151">
        <f>F4Ax!M65+F4Bx!M65</f>
        <v>157.24808776727619</v>
      </c>
      <c r="N65" s="151">
        <f>F4Ax!N65+F4Bx!N65</f>
        <v>315.06957421499112</v>
      </c>
      <c r="O65" s="151">
        <f>F4Ax!O65+F4Bx!O65</f>
        <v>315.06957421499112</v>
      </c>
      <c r="P65" s="151">
        <f>F4Ax!P65+F4Bx!P65</f>
        <v>0</v>
      </c>
      <c r="Q65" s="151">
        <f>F4Ax!Q65+F4Bx!Q65</f>
        <v>0</v>
      </c>
      <c r="R65" s="151">
        <f>F4Ax!R65+F4Bx!R65</f>
        <v>0</v>
      </c>
      <c r="S65" s="151">
        <f>F4Ax!S65+F4Bx!S65</f>
        <v>0</v>
      </c>
    </row>
    <row r="66" spans="3:19" x14ac:dyDescent="0.25">
      <c r="C66" s="16" t="s">
        <v>218</v>
      </c>
      <c r="D66" s="16" t="s">
        <v>206</v>
      </c>
      <c r="E66" s="151">
        <f>F4Ax!E66+F4Bx!E66</f>
        <v>250</v>
      </c>
      <c r="F66" s="151">
        <f>F4Ax!F66+F4Bx!F66</f>
        <v>192.31</v>
      </c>
      <c r="G66" s="151">
        <f>F4Ax!G66+F4Bx!G66</f>
        <v>298.610028</v>
      </c>
      <c r="H66" s="151">
        <f>F4Ax!H66+F4Bx!H66</f>
        <v>862.64</v>
      </c>
      <c r="I66" s="151">
        <f>F4Ax!I66+F4Bx!I66</f>
        <v>386.274181</v>
      </c>
      <c r="J66" s="151">
        <f>F4Ax!J66+F4Bx!J66</f>
        <v>-476.36581899999999</v>
      </c>
      <c r="K66" s="151">
        <f>F4Ax!K66+F4Bx!K66</f>
        <v>566.30999999999995</v>
      </c>
      <c r="L66" s="151">
        <f>F4Ax!L66+F4Bx!L66</f>
        <v>230.90965674445238</v>
      </c>
      <c r="M66" s="151">
        <f>F4Ax!M66+F4Bx!M66</f>
        <v>239.38594302387602</v>
      </c>
      <c r="N66" s="151">
        <f>F4Ax!N66+F4Bx!N66</f>
        <v>470.29559976832843</v>
      </c>
      <c r="O66" s="151">
        <f>F4Ax!O66+F4Bx!O66</f>
        <v>470.29559976832837</v>
      </c>
      <c r="P66" s="151">
        <f>F4Ax!P66+F4Bx!P66</f>
        <v>0</v>
      </c>
      <c r="Q66" s="151">
        <f>F4Ax!Q66+F4Bx!Q66</f>
        <v>0</v>
      </c>
      <c r="R66" s="151">
        <f>F4Ax!R66+F4Bx!R66</f>
        <v>0</v>
      </c>
      <c r="S66" s="151">
        <f>F4Ax!S66+F4Bx!S66</f>
        <v>0</v>
      </c>
    </row>
    <row r="67" spans="3:19" x14ac:dyDescent="0.25">
      <c r="C67" s="16" t="s">
        <v>219</v>
      </c>
      <c r="D67" s="16" t="s">
        <v>220</v>
      </c>
      <c r="E67" s="151">
        <f>F4Ax!E67+F4Bx!E67</f>
        <v>81.010000000000005</v>
      </c>
      <c r="F67" s="151">
        <f>F4Ax!F67+F4Bx!F67</f>
        <v>47.06</v>
      </c>
      <c r="G67" s="151">
        <f>F4Ax!G67+F4Bx!G67</f>
        <v>65.583331000000001</v>
      </c>
      <c r="H67" s="151">
        <f>F4Ax!H67+F4Bx!H67</f>
        <v>276.72000000000003</v>
      </c>
      <c r="I67" s="151">
        <f>F4Ax!I67+F4Bx!I67</f>
        <v>88.577284999999989</v>
      </c>
      <c r="J67" s="151">
        <f>F4Ax!J67+F4Bx!J67</f>
        <v>-188.14271500000004</v>
      </c>
      <c r="K67" s="151">
        <f>F4Ax!K67+F4Bx!K67</f>
        <v>110</v>
      </c>
      <c r="L67" s="151">
        <f>F4Ax!L67+F4Bx!L67</f>
        <v>52.950343255547615</v>
      </c>
      <c r="M67" s="151">
        <f>F4Ax!M67+F4Bx!M67</f>
        <v>54.894056976123977</v>
      </c>
      <c r="N67" s="151">
        <f>F4Ax!N67+F4Bx!N67</f>
        <v>107.84440023167159</v>
      </c>
      <c r="O67" s="151">
        <f>F4Ax!O67+F4Bx!O67</f>
        <v>107.84440023167159</v>
      </c>
      <c r="P67" s="151">
        <f>F4Ax!P67+F4Bx!P67</f>
        <v>0</v>
      </c>
      <c r="Q67" s="151">
        <f>F4Ax!Q67+F4Bx!Q67</f>
        <v>0</v>
      </c>
      <c r="R67" s="151">
        <f>F4Ax!R67+F4Bx!R67</f>
        <v>0</v>
      </c>
      <c r="S67" s="151">
        <f>F4Ax!S67+F4Bx!S67</f>
        <v>0</v>
      </c>
    </row>
    <row r="68" spans="3:19" x14ac:dyDescent="0.25">
      <c r="C68" s="16" t="s">
        <v>182</v>
      </c>
      <c r="D68" s="16" t="s">
        <v>183</v>
      </c>
      <c r="E68" s="151">
        <f>F4Ax!E68+F4Bx!E68</f>
        <v>0</v>
      </c>
      <c r="F68" s="151">
        <f>F4Ax!F68+F4Bx!F68</f>
        <v>0</v>
      </c>
      <c r="G68" s="151">
        <f>F4Ax!G68+F4Bx!G68</f>
        <v>0</v>
      </c>
      <c r="H68" s="151">
        <f>F4Ax!H68+F4Bx!H68</f>
        <v>0</v>
      </c>
      <c r="I68" s="151">
        <f>F4Ax!I68+F4Bx!I68</f>
        <v>0</v>
      </c>
      <c r="J68" s="151">
        <f>F4Ax!J68+F4Bx!J68</f>
        <v>0</v>
      </c>
      <c r="K68" s="151">
        <f>F4Ax!K68+F4Bx!K68</f>
        <v>0</v>
      </c>
      <c r="L68" s="151">
        <f>F4Ax!L68+F4Bx!L68</f>
        <v>0</v>
      </c>
      <c r="M68" s="151">
        <f>F4Ax!M68+F4Bx!M68</f>
        <v>0</v>
      </c>
      <c r="N68" s="151">
        <f>F4Ax!N68+F4Bx!N68</f>
        <v>0</v>
      </c>
      <c r="O68" s="151">
        <f>F4Ax!O68+F4Bx!O68</f>
        <v>0</v>
      </c>
      <c r="P68" s="151">
        <f>F4Ax!P68+F4Bx!P68</f>
        <v>0</v>
      </c>
      <c r="Q68" s="151">
        <f>F4Ax!Q68+F4Bx!Q68</f>
        <v>0</v>
      </c>
      <c r="R68" s="151">
        <f>F4Ax!R68+F4Bx!R68</f>
        <v>0</v>
      </c>
      <c r="S68" s="151">
        <f>F4Ax!S68+F4Bx!S68</f>
        <v>0</v>
      </c>
    </row>
    <row r="69" spans="3:19" x14ac:dyDescent="0.25">
      <c r="C69" s="16" t="s">
        <v>184</v>
      </c>
      <c r="D69" s="16" t="s">
        <v>163</v>
      </c>
      <c r="E69" s="151">
        <f>F4Ax!E69+F4Bx!E69</f>
        <v>0</v>
      </c>
      <c r="F69" s="151">
        <f>F4Ax!F69+F4Bx!F69</f>
        <v>0</v>
      </c>
      <c r="G69" s="151">
        <f>F4Ax!G69+F4Bx!G69</f>
        <v>0</v>
      </c>
      <c r="H69" s="151">
        <f>F4Ax!H69+F4Bx!H69</f>
        <v>0</v>
      </c>
      <c r="I69" s="151">
        <f>F4Ax!I69+F4Bx!I69</f>
        <v>0</v>
      </c>
      <c r="J69" s="151">
        <f>F4Ax!J69+F4Bx!J69</f>
        <v>0</v>
      </c>
      <c r="K69" s="151">
        <f>F4Ax!K69+F4Bx!K69</f>
        <v>0</v>
      </c>
      <c r="L69" s="151">
        <f>F4Ax!L69+F4Bx!L69</f>
        <v>0</v>
      </c>
      <c r="M69" s="151">
        <f>F4Ax!M69+F4Bx!M69</f>
        <v>0</v>
      </c>
      <c r="N69" s="151">
        <f>F4Ax!N69+F4Bx!N69</f>
        <v>0</v>
      </c>
      <c r="O69" s="151">
        <f>F4Ax!O69+F4Bx!O69</f>
        <v>0</v>
      </c>
      <c r="P69" s="151">
        <f>F4Ax!P69+F4Bx!P69</f>
        <v>0</v>
      </c>
      <c r="Q69" s="151">
        <f>F4Ax!Q69+F4Bx!Q69</f>
        <v>0</v>
      </c>
      <c r="R69" s="151">
        <f>F4Ax!R69+F4Bx!R69</f>
        <v>0</v>
      </c>
      <c r="S69" s="151">
        <f>F4Ax!S69+F4Bx!S69</f>
        <v>0</v>
      </c>
    </row>
    <row r="70" spans="3:19" x14ac:dyDescent="0.25">
      <c r="C70" s="16" t="s">
        <v>185</v>
      </c>
      <c r="D70" s="16" t="s">
        <v>186</v>
      </c>
      <c r="E70" s="151">
        <f>F4Ax!E70+F4Bx!E70</f>
        <v>0</v>
      </c>
      <c r="F70" s="151">
        <f>F4Ax!F70+F4Bx!F70</f>
        <v>0</v>
      </c>
      <c r="G70" s="151">
        <f>F4Ax!G70+F4Bx!G70</f>
        <v>0</v>
      </c>
      <c r="H70" s="151">
        <f>F4Ax!H70+F4Bx!H70</f>
        <v>0</v>
      </c>
      <c r="I70" s="151">
        <f>F4Ax!I70+F4Bx!I70</f>
        <v>0</v>
      </c>
      <c r="J70" s="151">
        <f>F4Ax!J70+F4Bx!J70</f>
        <v>0</v>
      </c>
      <c r="K70" s="151">
        <f>F4Ax!K70+F4Bx!K70</f>
        <v>0</v>
      </c>
      <c r="L70" s="151">
        <f>F4Ax!L70+F4Bx!L70</f>
        <v>0</v>
      </c>
      <c r="M70" s="151">
        <f>F4Ax!M70+F4Bx!M70</f>
        <v>0</v>
      </c>
      <c r="N70" s="151">
        <f>F4Ax!N70+F4Bx!N70</f>
        <v>0</v>
      </c>
      <c r="O70" s="151">
        <f>F4Ax!O70+F4Bx!O70</f>
        <v>0</v>
      </c>
      <c r="P70" s="151">
        <f>F4Ax!P70+F4Bx!P70</f>
        <v>0</v>
      </c>
      <c r="Q70" s="151">
        <f>F4Ax!Q70+F4Bx!Q70</f>
        <v>0</v>
      </c>
      <c r="R70" s="151">
        <f>F4Ax!R70+F4Bx!R70</f>
        <v>0</v>
      </c>
      <c r="S70" s="151">
        <f>F4Ax!S70+F4Bx!S70</f>
        <v>0</v>
      </c>
    </row>
    <row r="71" spans="3:19" x14ac:dyDescent="0.25">
      <c r="C71" s="16" t="s">
        <v>187</v>
      </c>
      <c r="D71" s="16" t="s">
        <v>165</v>
      </c>
      <c r="E71" s="151">
        <f>F4Ax!E71+F4Bx!E71</f>
        <v>0</v>
      </c>
      <c r="F71" s="151">
        <f>F4Ax!F71+F4Bx!F71</f>
        <v>0</v>
      </c>
      <c r="G71" s="151">
        <f>F4Ax!G71+F4Bx!G71</f>
        <v>0</v>
      </c>
      <c r="H71" s="151">
        <f>F4Ax!H71+F4Bx!H71</f>
        <v>0</v>
      </c>
      <c r="I71" s="151">
        <f>F4Ax!I71+F4Bx!I71</f>
        <v>0</v>
      </c>
      <c r="J71" s="151">
        <f>F4Ax!J71+F4Bx!J71</f>
        <v>0</v>
      </c>
      <c r="K71" s="151">
        <f>F4Ax!K71+F4Bx!K71</f>
        <v>0</v>
      </c>
      <c r="L71" s="151">
        <f>F4Ax!L71+F4Bx!L71</f>
        <v>0</v>
      </c>
      <c r="M71" s="151">
        <f>F4Ax!M71+F4Bx!M71</f>
        <v>0</v>
      </c>
      <c r="N71" s="151">
        <f>F4Ax!N71+F4Bx!N71</f>
        <v>0</v>
      </c>
      <c r="O71" s="151">
        <f>F4Ax!O71+F4Bx!O71</f>
        <v>0</v>
      </c>
      <c r="P71" s="151">
        <f>F4Ax!P71+F4Bx!P71</f>
        <v>0</v>
      </c>
      <c r="Q71" s="151">
        <f>F4Ax!Q71+F4Bx!Q71</f>
        <v>0</v>
      </c>
      <c r="R71" s="151">
        <f>F4Ax!R71+F4Bx!R71</f>
        <v>0</v>
      </c>
      <c r="S71" s="151">
        <f>F4Ax!S71+F4Bx!S71</f>
        <v>0</v>
      </c>
    </row>
    <row r="72" spans="3:19" x14ac:dyDescent="0.25">
      <c r="C72" s="16"/>
      <c r="D72" s="16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</row>
    <row r="73" spans="3:19" x14ac:dyDescent="0.25">
      <c r="C73" s="16"/>
      <c r="D73" s="16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</row>
    <row r="74" spans="3:19" x14ac:dyDescent="0.25">
      <c r="C74" s="16"/>
      <c r="D74" s="16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</row>
    <row r="75" spans="3:19" x14ac:dyDescent="0.25">
      <c r="C75" s="16"/>
      <c r="D75" s="16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</row>
    <row r="76" spans="3:19" x14ac:dyDescent="0.25">
      <c r="C76" s="937" t="s">
        <v>188</v>
      </c>
      <c r="D76" s="938"/>
      <c r="E76" s="149">
        <f>Q152</f>
        <v>5232.4913560099994</v>
      </c>
      <c r="F76" s="149">
        <f>Q225</f>
        <v>4437.7978705400001</v>
      </c>
      <c r="G76" s="149">
        <f>Q299</f>
        <v>5940.8157443300006</v>
      </c>
      <c r="H76" s="149">
        <f>SUM(H59:H75)</f>
        <v>8426.99</v>
      </c>
      <c r="I76" s="149">
        <f>Q373</f>
        <v>7005.3154358700012</v>
      </c>
      <c r="J76" s="149">
        <f>I76-H76</f>
        <v>-1421.6745641299985</v>
      </c>
      <c r="K76" s="149">
        <f>SUM(K59:K75)</f>
        <v>10270.460000000001</v>
      </c>
      <c r="L76" s="149">
        <f>SUM(E448:J448)</f>
        <v>3322.9259167599998</v>
      </c>
      <c r="M76" s="149">
        <f>SUM(K448:P448)</f>
        <v>4302.9277292944498</v>
      </c>
      <c r="N76" s="149">
        <f>L76+M76</f>
        <v>7625.8536460544492</v>
      </c>
      <c r="O76" s="149">
        <f>Q522</f>
        <v>9337.6389075426323</v>
      </c>
      <c r="P76" s="149">
        <f>Q596</f>
        <v>0</v>
      </c>
      <c r="Q76" s="149">
        <f>Q670</f>
        <v>0</v>
      </c>
      <c r="R76" s="149">
        <f>Q744</f>
        <v>0</v>
      </c>
      <c r="S76" s="149">
        <f>Q818</f>
        <v>0</v>
      </c>
    </row>
    <row r="77" spans="3:19" x14ac:dyDescent="0.25">
      <c r="C77" s="937" t="s">
        <v>200</v>
      </c>
      <c r="D77" s="938"/>
      <c r="E77" s="149">
        <f>Q153</f>
        <v>16340.165966867366</v>
      </c>
      <c r="F77" s="149">
        <f>Q226</f>
        <v>13988.453174190001</v>
      </c>
      <c r="G77" s="149">
        <f>Q300</f>
        <v>17477.120211739995</v>
      </c>
      <c r="H77" s="149">
        <f>SUM(H39,H57,H76)</f>
        <v>22752.260000000002</v>
      </c>
      <c r="I77" s="149">
        <f>Q374</f>
        <v>20800.193062810002</v>
      </c>
      <c r="J77" s="149">
        <f>I77-H77</f>
        <v>-1952.0669371900003</v>
      </c>
      <c r="K77" s="149">
        <f>SUM(K39,K57,K76)</f>
        <v>25689.85</v>
      </c>
      <c r="L77" s="149">
        <f>SUM(E449:J449)</f>
        <v>10493.911807617998</v>
      </c>
      <c r="M77" s="149">
        <f>SUM(K449:P449)</f>
        <v>11940.721161569669</v>
      </c>
      <c r="N77" s="149">
        <f>L77+M77</f>
        <v>22434.632969187667</v>
      </c>
      <c r="O77" s="149">
        <f>Q523</f>
        <v>24999.065766338375</v>
      </c>
      <c r="P77" s="149">
        <f>Q597</f>
        <v>0</v>
      </c>
      <c r="Q77" s="149">
        <f>Q671</f>
        <v>0</v>
      </c>
      <c r="R77" s="149">
        <f>Q745</f>
        <v>0</v>
      </c>
      <c r="S77" s="149">
        <f>Q819</f>
        <v>0</v>
      </c>
    </row>
    <row r="78" spans="3:19" x14ac:dyDescent="0.25">
      <c r="C78" s="937" t="s">
        <v>201</v>
      </c>
      <c r="D78" s="938"/>
      <c r="E78" s="115">
        <f>Q154</f>
        <v>39909.616942077999</v>
      </c>
      <c r="F78" s="149">
        <f>Q227</f>
        <v>38274.674790925645</v>
      </c>
      <c r="G78" s="149">
        <f>Q301</f>
        <v>42512.109892702174</v>
      </c>
      <c r="H78" s="149">
        <f>SUM(H22,H77)</f>
        <v>48541.460000000006</v>
      </c>
      <c r="I78" s="149">
        <f>Q375</f>
        <v>47550.700699016663</v>
      </c>
      <c r="J78" s="149">
        <f>I78-H78</f>
        <v>-990.75930098334356</v>
      </c>
      <c r="K78" s="149">
        <f>SUM(K22,K77)</f>
        <v>52938.33</v>
      </c>
      <c r="L78" s="149">
        <f>SUM(E450:J450)</f>
        <v>25247.532027495428</v>
      </c>
      <c r="M78" s="149">
        <f>SUM(K450:P450)</f>
        <v>26291.81554476095</v>
      </c>
      <c r="N78" s="149">
        <f>L78+M78</f>
        <v>51539.347572256374</v>
      </c>
      <c r="O78" s="149">
        <f>Q524</f>
        <v>53375.730136445025</v>
      </c>
      <c r="P78" s="149">
        <f>Q598</f>
        <v>0</v>
      </c>
      <c r="Q78" s="149">
        <f>Q672</f>
        <v>0</v>
      </c>
      <c r="R78" s="149">
        <f>Q746</f>
        <v>0</v>
      </c>
      <c r="S78" s="149">
        <f>Q820</f>
        <v>0</v>
      </c>
    </row>
    <row r="81" spans="3:17" x14ac:dyDescent="0.25">
      <c r="C81" s="13" t="s">
        <v>221</v>
      </c>
      <c r="N81" s="175"/>
    </row>
    <row r="82" spans="3:17" x14ac:dyDescent="0.25">
      <c r="C82" s="13"/>
      <c r="Q82" s="25" t="s">
        <v>213</v>
      </c>
    </row>
    <row r="83" spans="3:17" x14ac:dyDescent="0.25">
      <c r="C83" s="930" t="s">
        <v>136</v>
      </c>
      <c r="D83" s="930"/>
      <c r="E83" s="946" t="s">
        <v>222</v>
      </c>
      <c r="F83" s="946"/>
      <c r="G83" s="946"/>
      <c r="H83" s="946"/>
      <c r="I83" s="946"/>
      <c r="J83" s="946"/>
      <c r="K83" s="946"/>
      <c r="L83" s="946"/>
      <c r="M83" s="946"/>
      <c r="N83" s="946"/>
      <c r="O83" s="946"/>
      <c r="P83" s="946"/>
      <c r="Q83" s="946"/>
    </row>
    <row r="84" spans="3:17" x14ac:dyDescent="0.25">
      <c r="C84" s="930"/>
      <c r="D84" s="930"/>
      <c r="E84" s="12" t="s">
        <v>223</v>
      </c>
      <c r="F84" s="12" t="s">
        <v>224</v>
      </c>
      <c r="G84" s="12" t="s">
        <v>225</v>
      </c>
      <c r="H84" s="12" t="s">
        <v>226</v>
      </c>
      <c r="I84" s="12" t="s">
        <v>227</v>
      </c>
      <c r="J84" s="12" t="s">
        <v>228</v>
      </c>
      <c r="K84" s="12" t="s">
        <v>229</v>
      </c>
      <c r="L84" s="12" t="s">
        <v>230</v>
      </c>
      <c r="M84" s="12" t="s">
        <v>231</v>
      </c>
      <c r="N84" s="12" t="s">
        <v>232</v>
      </c>
      <c r="O84" s="12" t="s">
        <v>233</v>
      </c>
      <c r="P84" s="12" t="s">
        <v>234</v>
      </c>
      <c r="Q84" s="12" t="s">
        <v>90</v>
      </c>
    </row>
    <row r="85" spans="3:17" x14ac:dyDescent="0.25">
      <c r="C85" s="935" t="s">
        <v>147</v>
      </c>
      <c r="D85" s="936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116">
        <f t="shared" ref="Q85:Q116" si="0">SUM(E85:P85)</f>
        <v>0</v>
      </c>
    </row>
    <row r="86" spans="3:17" x14ac:dyDescent="0.25">
      <c r="C86" s="84" t="s">
        <v>148</v>
      </c>
      <c r="D86" s="84" t="s">
        <v>149</v>
      </c>
      <c r="E86" s="92">
        <f>F4Ax!E86+F4Bx!E86</f>
        <v>884.88479299999995</v>
      </c>
      <c r="F86" s="92">
        <f>F4Ax!F86+F4Bx!F86</f>
        <v>1043.9063369999999</v>
      </c>
      <c r="G86" s="92">
        <f>F4Ax!G86+F4Bx!G86</f>
        <v>792.47182900000007</v>
      </c>
      <c r="H86" s="92">
        <f>F4Ax!H86+F4Bx!H86</f>
        <v>709.51629000000003</v>
      </c>
      <c r="I86" s="92">
        <f>F4Ax!I86+F4Bx!I86</f>
        <v>712.02163799999994</v>
      </c>
      <c r="J86" s="92">
        <f>F4Ax!J86+F4Bx!J86</f>
        <v>683.04121099999998</v>
      </c>
      <c r="K86" s="92">
        <f>F4Ax!K86+F4Bx!K86</f>
        <v>670.67386400000009</v>
      </c>
      <c r="L86" s="92">
        <f>F4Ax!L86+F4Bx!L86</f>
        <v>623.02379200000007</v>
      </c>
      <c r="M86" s="92">
        <f>F4Ax!M86+F4Bx!M86</f>
        <v>587.78623599999992</v>
      </c>
      <c r="N86" s="92">
        <f>F4Ax!N86+F4Bx!N86</f>
        <v>604.09839999999997</v>
      </c>
      <c r="O86" s="92">
        <f>F4Ax!O86+F4Bx!O86</f>
        <v>620.27684099999999</v>
      </c>
      <c r="P86" s="92">
        <f>F4Ax!P86+F4Bx!P86</f>
        <v>777.94640300000015</v>
      </c>
      <c r="Q86" s="116">
        <f t="shared" si="0"/>
        <v>8709.647633999999</v>
      </c>
    </row>
    <row r="87" spans="3:17" x14ac:dyDescent="0.25">
      <c r="C87" s="16" t="s">
        <v>150</v>
      </c>
      <c r="D87" s="16" t="s">
        <v>151</v>
      </c>
      <c r="E87" s="92">
        <f>F4Ax!E87+F4Bx!E87</f>
        <v>256.562792</v>
      </c>
      <c r="F87" s="92">
        <f>F4Ax!F87+F4Bx!F87</f>
        <v>285.33494699999994</v>
      </c>
      <c r="G87" s="92">
        <f>F4Ax!G87+F4Bx!G87</f>
        <v>241.30258199999997</v>
      </c>
      <c r="H87" s="92">
        <f>F4Ax!H87+F4Bx!H87</f>
        <v>229.49539200000001</v>
      </c>
      <c r="I87" s="92">
        <f>F4Ax!I87+F4Bx!I87</f>
        <v>218.639599</v>
      </c>
      <c r="J87" s="92">
        <f>F4Ax!J87+F4Bx!J87</f>
        <v>213.824873</v>
      </c>
      <c r="K87" s="92">
        <f>F4Ax!K87+F4Bx!K87</f>
        <v>209.363924</v>
      </c>
      <c r="L87" s="92">
        <f>F4Ax!L87+F4Bx!L87</f>
        <v>206.50843800000001</v>
      </c>
      <c r="M87" s="92">
        <f>F4Ax!M87+F4Bx!M87</f>
        <v>194.34024399999998</v>
      </c>
      <c r="N87" s="92">
        <f>F4Ax!N87+F4Bx!N87</f>
        <v>196.37216300000006</v>
      </c>
      <c r="O87" s="92">
        <f>F4Ax!O87+F4Bx!O87</f>
        <v>205.11445900000004</v>
      </c>
      <c r="P87" s="92">
        <f>F4Ax!P87+F4Bx!P87</f>
        <v>125.22700800000001</v>
      </c>
      <c r="Q87" s="116">
        <f t="shared" si="0"/>
        <v>2582.086421</v>
      </c>
    </row>
    <row r="88" spans="3:17" x14ac:dyDescent="0.25">
      <c r="C88" s="16" t="s">
        <v>152</v>
      </c>
      <c r="D88" s="16" t="s">
        <v>153</v>
      </c>
      <c r="E88" s="92">
        <f>F4Ax!E88+F4Bx!E88</f>
        <v>76.251569000000018</v>
      </c>
      <c r="F88" s="92">
        <f>F4Ax!F88+F4Bx!F88</f>
        <v>79.64805299999999</v>
      </c>
      <c r="G88" s="92">
        <f>F4Ax!G88+F4Bx!G88</f>
        <v>71.291729000000018</v>
      </c>
      <c r="H88" s="92">
        <f>F4Ax!H88+F4Bx!H88</f>
        <v>75.360348999999999</v>
      </c>
      <c r="I88" s="92">
        <f>F4Ax!I88+F4Bx!I88</f>
        <v>68.289691000000005</v>
      </c>
      <c r="J88" s="92">
        <f>F4Ax!J88+F4Bx!J88</f>
        <v>65.419105000000002</v>
      </c>
      <c r="K88" s="92">
        <f>F4Ax!K88+F4Bx!K88</f>
        <v>63.788289999999989</v>
      </c>
      <c r="L88" s="92">
        <f>F4Ax!L88+F4Bx!L88</f>
        <v>74.43521299999999</v>
      </c>
      <c r="M88" s="92">
        <f>F4Ax!M88+F4Bx!M88</f>
        <v>81.513020999999995</v>
      </c>
      <c r="N88" s="92">
        <f>F4Ax!N88+F4Bx!N88</f>
        <v>76.331409999999991</v>
      </c>
      <c r="O88" s="92">
        <f>F4Ax!O88+F4Bx!O88</f>
        <v>74.669940999999994</v>
      </c>
      <c r="P88" s="92">
        <f>F4Ax!P88+F4Bx!P88</f>
        <v>39.821633000000006</v>
      </c>
      <c r="Q88" s="116">
        <f t="shared" si="0"/>
        <v>846.82000400000004</v>
      </c>
    </row>
    <row r="89" spans="3:17" x14ac:dyDescent="0.25">
      <c r="C89" s="16" t="s">
        <v>154</v>
      </c>
      <c r="D89" s="16" t="s">
        <v>155</v>
      </c>
      <c r="E89" s="92">
        <f>F4Ax!E89+F4Bx!E89</f>
        <v>0.85062599999999988</v>
      </c>
      <c r="F89" s="92">
        <f>F4Ax!F89+F4Bx!F89</f>
        <v>0.84115000000000006</v>
      </c>
      <c r="G89" s="92">
        <f>F4Ax!G89+F4Bx!G89</f>
        <v>0.80888500000000008</v>
      </c>
      <c r="H89" s="92">
        <f>F4Ax!H89+F4Bx!H89</f>
        <v>0.81143199999999993</v>
      </c>
      <c r="I89" s="92">
        <f>F4Ax!I89+F4Bx!I89</f>
        <v>0.7728060000000001</v>
      </c>
      <c r="J89" s="92">
        <f>F4Ax!J89+F4Bx!J89</f>
        <v>0.78160600000000002</v>
      </c>
      <c r="K89" s="92">
        <f>F4Ax!K89+F4Bx!K89</f>
        <v>0.76674299999999995</v>
      </c>
      <c r="L89" s="92">
        <f>F4Ax!L89+F4Bx!L89</f>
        <v>0.78722999999999999</v>
      </c>
      <c r="M89" s="92">
        <f>F4Ax!M89+F4Bx!M89</f>
        <v>0.82217700000000016</v>
      </c>
      <c r="N89" s="92">
        <f>F4Ax!N89+F4Bx!N89</f>
        <v>0.65301500000000001</v>
      </c>
      <c r="O89" s="92">
        <f>F4Ax!O89+F4Bx!O89</f>
        <v>0.764459</v>
      </c>
      <c r="P89" s="92">
        <f>F4Ax!P89+F4Bx!P89</f>
        <v>0.41700000000000004</v>
      </c>
      <c r="Q89" s="116">
        <f t="shared" si="0"/>
        <v>9.0771289999999993</v>
      </c>
    </row>
    <row r="90" spans="3:17" x14ac:dyDescent="0.25">
      <c r="C90" s="16" t="s">
        <v>156</v>
      </c>
      <c r="D90" s="16" t="s">
        <v>157</v>
      </c>
      <c r="E90" s="92">
        <f>F4Ax!E90+F4Bx!E90</f>
        <v>803.0027967676682</v>
      </c>
      <c r="F90" s="92">
        <f>F4Ax!F90+F4Bx!F90</f>
        <v>649.03903873902664</v>
      </c>
      <c r="G90" s="92">
        <f>F4Ax!G90+F4Bx!G90</f>
        <v>573.28895511461701</v>
      </c>
      <c r="H90" s="92">
        <f>F4Ax!H90+F4Bx!H90</f>
        <v>776.23478579696621</v>
      </c>
      <c r="I90" s="92">
        <f>F4Ax!I90+F4Bx!I90</f>
        <v>1063.16006873165</v>
      </c>
      <c r="J90" s="92">
        <f>F4Ax!J90+F4Bx!J90</f>
        <v>817.89724502765193</v>
      </c>
      <c r="K90" s="92">
        <f>F4Ax!K90+F4Bx!K90</f>
        <v>677.75544154717511</v>
      </c>
      <c r="L90" s="92">
        <f>F4Ax!L90+F4Bx!L90</f>
        <v>638.61999999999989</v>
      </c>
      <c r="M90" s="92">
        <f>F4Ax!M90+F4Bx!M90</f>
        <v>1027.1099999999999</v>
      </c>
      <c r="N90" s="92">
        <f>F4Ax!N90+F4Bx!N90</f>
        <v>1221.0276829028501</v>
      </c>
      <c r="O90" s="92">
        <f>F4Ax!O90+F4Bx!O90</f>
        <v>1210.79</v>
      </c>
      <c r="P90" s="92">
        <f>F4Ax!P90+F4Bx!P90</f>
        <v>1360.4667384430259</v>
      </c>
      <c r="Q90" s="116">
        <f t="shared" si="0"/>
        <v>10818.392753070631</v>
      </c>
    </row>
    <row r="91" spans="3:17" x14ac:dyDescent="0.25">
      <c r="C91" s="16" t="s">
        <v>158</v>
      </c>
      <c r="D91" s="16" t="s">
        <v>159</v>
      </c>
      <c r="E91" s="92">
        <f>F4Ax!E91+F4Bx!E91</f>
        <v>39.596773999999996</v>
      </c>
      <c r="F91" s="92">
        <f>F4Ax!F91+F4Bx!F91</f>
        <v>40.309134999999998</v>
      </c>
      <c r="G91" s="92">
        <f>F4Ax!G91+F4Bx!G91</f>
        <v>38.952576000000001</v>
      </c>
      <c r="H91" s="92">
        <f>F4Ax!H91+F4Bx!H91</f>
        <v>39.093744399999999</v>
      </c>
      <c r="I91" s="92">
        <f>F4Ax!I91+F4Bx!I91</f>
        <v>40.184035999999999</v>
      </c>
      <c r="J91" s="92">
        <f>F4Ax!J91+F4Bx!J91</f>
        <v>39.510000000000005</v>
      </c>
      <c r="K91" s="92">
        <f>F4Ax!K91+F4Bx!K91</f>
        <v>42.541449</v>
      </c>
      <c r="L91" s="92">
        <f>F4Ax!L91+F4Bx!L91</f>
        <v>41.050426999999999</v>
      </c>
      <c r="M91" s="92">
        <f>F4Ax!M91+F4Bx!M91</f>
        <v>41.551359000000005</v>
      </c>
      <c r="N91" s="92">
        <f>F4Ax!N91+F4Bx!N91</f>
        <v>43.003093</v>
      </c>
      <c r="O91" s="92">
        <f>F4Ax!O91+F4Bx!O91</f>
        <v>41.037552000000005</v>
      </c>
      <c r="P91" s="92">
        <f>F4Ax!P91+F4Bx!P91</f>
        <v>37.200069999999997</v>
      </c>
      <c r="Q91" s="116">
        <f t="shared" si="0"/>
        <v>484.03021539999997</v>
      </c>
    </row>
    <row r="92" spans="3:17" x14ac:dyDescent="0.25">
      <c r="C92" s="16" t="s">
        <v>160</v>
      </c>
      <c r="D92" s="16" t="s">
        <v>161</v>
      </c>
      <c r="E92" s="92">
        <f>F4Ax!E92+F4Bx!E92</f>
        <v>6.699668</v>
      </c>
      <c r="F92" s="92">
        <f>F4Ax!F92+F4Bx!F92</f>
        <v>7.4557919999999998</v>
      </c>
      <c r="G92" s="92">
        <f>F4Ax!G92+F4Bx!G92</f>
        <v>6.4602640000000005</v>
      </c>
      <c r="H92" s="92">
        <f>F4Ax!H92+F4Bx!H92</f>
        <v>7.0800299999999998</v>
      </c>
      <c r="I92" s="92">
        <f>F4Ax!I92+F4Bx!I92</f>
        <v>6.9868880000000004</v>
      </c>
      <c r="J92" s="92">
        <f>F4Ax!J92+F4Bx!J92</f>
        <v>6.41</v>
      </c>
      <c r="K92" s="92">
        <f>F4Ax!K92+F4Bx!K92</f>
        <v>5.8816100000000002</v>
      </c>
      <c r="L92" s="92">
        <f>F4Ax!L92+F4Bx!L92</f>
        <v>6.6899350000000002</v>
      </c>
      <c r="M92" s="92">
        <f>F4Ax!M92+F4Bx!M92</f>
        <v>6.1785747199999994</v>
      </c>
      <c r="N92" s="92">
        <f>F4Ax!N92+F4Bx!N92</f>
        <v>5.9845785999999999</v>
      </c>
      <c r="O92" s="92">
        <f>F4Ax!O92+F4Bx!O92</f>
        <v>6.6800320000000006</v>
      </c>
      <c r="P92" s="92">
        <f>F4Ax!P92+F4Bx!P92</f>
        <v>4.0199999999999996</v>
      </c>
      <c r="Q92" s="116">
        <f t="shared" si="0"/>
        <v>76.527372319999998</v>
      </c>
    </row>
    <row r="93" spans="3:17" x14ac:dyDescent="0.25">
      <c r="C93" s="16" t="s">
        <v>162</v>
      </c>
      <c r="D93" s="16" t="s">
        <v>163</v>
      </c>
      <c r="E93" s="92">
        <f>F4Ax!E93+F4Bx!E93</f>
        <v>3.306331000000001</v>
      </c>
      <c r="F93" s="92">
        <f>F4Ax!F93+F4Bx!F93</f>
        <v>3.7022370000000002</v>
      </c>
      <c r="G93" s="92">
        <f>F4Ax!G93+F4Bx!G93</f>
        <v>3.3898739999999998</v>
      </c>
      <c r="H93" s="92">
        <f>F4Ax!H93+F4Bx!H93</f>
        <v>3.6222460000000001</v>
      </c>
      <c r="I93" s="92">
        <f>F4Ax!I93+F4Bx!I93</f>
        <v>3.36</v>
      </c>
      <c r="J93" s="92">
        <f>F4Ax!J93+F4Bx!J93</f>
        <v>3.57</v>
      </c>
      <c r="K93" s="92">
        <f>F4Ax!K93+F4Bx!K93</f>
        <v>3.4814240000000001</v>
      </c>
      <c r="L93" s="92">
        <f>F4Ax!L93+F4Bx!L93</f>
        <v>3.6404079900000004</v>
      </c>
      <c r="M93" s="92">
        <f>F4Ax!M93+F4Bx!M93</f>
        <v>3.8763744299999998</v>
      </c>
      <c r="N93" s="92">
        <f>F4Ax!N93+F4Bx!N93</f>
        <v>4.1615250000000001</v>
      </c>
      <c r="O93" s="92">
        <f>F4Ax!O93+F4Bx!O93</f>
        <v>4.474799</v>
      </c>
      <c r="P93" s="92">
        <f>F4Ax!P93+F4Bx!P93</f>
        <v>2.2841200000000002</v>
      </c>
      <c r="Q93" s="116">
        <f t="shared" si="0"/>
        <v>42.869338419999998</v>
      </c>
    </row>
    <row r="94" spans="3:17" x14ac:dyDescent="0.25">
      <c r="C94" s="16" t="s">
        <v>164</v>
      </c>
      <c r="D94" s="16" t="s">
        <v>165</v>
      </c>
      <c r="E94" s="92">
        <f>F4Ax!E94+F4Bx!E94</f>
        <v>0</v>
      </c>
      <c r="F94" s="92">
        <f>F4Ax!F94+F4Bx!F94</f>
        <v>0</v>
      </c>
      <c r="G94" s="92">
        <f>F4Ax!G94+F4Bx!G94</f>
        <v>0</v>
      </c>
      <c r="H94" s="92">
        <f>F4Ax!H94+F4Bx!H94</f>
        <v>0</v>
      </c>
      <c r="I94" s="92">
        <f>F4Ax!I94+F4Bx!I94</f>
        <v>0</v>
      </c>
      <c r="J94" s="92">
        <f>F4Ax!J94+F4Bx!J94</f>
        <v>0</v>
      </c>
      <c r="K94" s="92">
        <f>F4Ax!K94+F4Bx!K94</f>
        <v>0</v>
      </c>
      <c r="L94" s="92">
        <f>F4Ax!L94+F4Bx!L94</f>
        <v>0</v>
      </c>
      <c r="M94" s="92">
        <f>F4Ax!M94+F4Bx!M94</f>
        <v>2.5000000000000001E-5</v>
      </c>
      <c r="N94" s="92">
        <f>F4Ax!N94+F4Bx!N94</f>
        <v>8.2999999999999998E-5</v>
      </c>
      <c r="O94" s="92">
        <f>F4Ax!O94+F4Bx!O94</f>
        <v>0</v>
      </c>
      <c r="P94" s="92">
        <f>F4Ax!P94+F4Bx!P94</f>
        <v>0</v>
      </c>
      <c r="Q94" s="116">
        <f t="shared" si="0"/>
        <v>1.08E-4</v>
      </c>
    </row>
    <row r="95" spans="3:17" x14ac:dyDescent="0.25">
      <c r="C95" s="16"/>
      <c r="D95" s="16"/>
      <c r="E95" s="92">
        <f>F4Ax!E95+F4Bx!E95</f>
        <v>0</v>
      </c>
      <c r="F95" s="92">
        <f>F4Ax!F95+F4Bx!F95</f>
        <v>0</v>
      </c>
      <c r="G95" s="92">
        <f>F4Ax!G95+F4Bx!G95</f>
        <v>0</v>
      </c>
      <c r="H95" s="92">
        <f>F4Ax!H95+F4Bx!H95</f>
        <v>0</v>
      </c>
      <c r="I95" s="92">
        <f>F4Ax!I95+F4Bx!I95</f>
        <v>0</v>
      </c>
      <c r="J95" s="92">
        <f>F4Ax!J95+F4Bx!J95</f>
        <v>0</v>
      </c>
      <c r="K95" s="92">
        <f>F4Ax!K95+F4Bx!K95</f>
        <v>0</v>
      </c>
      <c r="L95" s="92">
        <f>F4Ax!L95+F4Bx!L95</f>
        <v>0</v>
      </c>
      <c r="M95" s="92">
        <f>F4Ax!M95+F4Bx!M95</f>
        <v>0</v>
      </c>
      <c r="N95" s="92">
        <f>F4Ax!N95+F4Bx!N95</f>
        <v>0</v>
      </c>
      <c r="O95" s="92">
        <f>F4Ax!O95+F4Bx!O95</f>
        <v>0</v>
      </c>
      <c r="P95" s="92">
        <f>F4Ax!P95+F4Bx!P95</f>
        <v>0</v>
      </c>
      <c r="Q95" s="116">
        <f t="shared" si="0"/>
        <v>0</v>
      </c>
    </row>
    <row r="96" spans="3:17" x14ac:dyDescent="0.25">
      <c r="C96" s="16"/>
      <c r="D96" s="16"/>
      <c r="E96" s="92">
        <f>F4Ax!E96+F4Bx!E96</f>
        <v>0</v>
      </c>
      <c r="F96" s="92">
        <f>F4Ax!F96+F4Bx!F96</f>
        <v>0</v>
      </c>
      <c r="G96" s="92">
        <f>F4Ax!G96+F4Bx!G96</f>
        <v>0</v>
      </c>
      <c r="H96" s="92">
        <f>F4Ax!H96+F4Bx!H96</f>
        <v>0</v>
      </c>
      <c r="I96" s="92">
        <f>F4Ax!I96+F4Bx!I96</f>
        <v>0</v>
      </c>
      <c r="J96" s="92">
        <f>F4Ax!J96+F4Bx!J96</f>
        <v>0</v>
      </c>
      <c r="K96" s="92">
        <f>F4Ax!K96+F4Bx!K96</f>
        <v>0</v>
      </c>
      <c r="L96" s="92">
        <f>F4Ax!L96+F4Bx!L96</f>
        <v>0</v>
      </c>
      <c r="M96" s="92">
        <f>F4Ax!M96+F4Bx!M96</f>
        <v>0</v>
      </c>
      <c r="N96" s="92">
        <f>F4Ax!N96+F4Bx!N96</f>
        <v>0</v>
      </c>
      <c r="O96" s="92">
        <f>F4Ax!O96+F4Bx!O96</f>
        <v>0</v>
      </c>
      <c r="P96" s="92">
        <f>F4Ax!P96+F4Bx!P96</f>
        <v>0</v>
      </c>
      <c r="Q96" s="116">
        <f t="shared" si="0"/>
        <v>0</v>
      </c>
    </row>
    <row r="97" spans="3:17" x14ac:dyDescent="0.25">
      <c r="C97" s="16"/>
      <c r="D97" s="16"/>
      <c r="E97" s="92">
        <f>F4Ax!E97+F4Bx!E97</f>
        <v>0</v>
      </c>
      <c r="F97" s="92">
        <f>F4Ax!F97+F4Bx!F97</f>
        <v>0</v>
      </c>
      <c r="G97" s="92">
        <f>F4Ax!G97+F4Bx!G97</f>
        <v>0</v>
      </c>
      <c r="H97" s="92">
        <f>F4Ax!H97+F4Bx!H97</f>
        <v>0</v>
      </c>
      <c r="I97" s="92">
        <f>F4Ax!I97+F4Bx!I97</f>
        <v>0</v>
      </c>
      <c r="J97" s="92">
        <f>F4Ax!J97+F4Bx!J97</f>
        <v>0</v>
      </c>
      <c r="K97" s="92">
        <f>F4Ax!K97+F4Bx!K97</f>
        <v>0</v>
      </c>
      <c r="L97" s="92">
        <f>F4Ax!L97+F4Bx!L97</f>
        <v>0</v>
      </c>
      <c r="M97" s="92">
        <f>F4Ax!M97+F4Bx!M97</f>
        <v>0</v>
      </c>
      <c r="N97" s="92">
        <f>F4Ax!N97+F4Bx!N97</f>
        <v>0</v>
      </c>
      <c r="O97" s="92">
        <f>F4Ax!O97+F4Bx!O97</f>
        <v>0</v>
      </c>
      <c r="P97" s="92">
        <f>F4Ax!P97+F4Bx!P97</f>
        <v>0</v>
      </c>
      <c r="Q97" s="116">
        <f t="shared" si="0"/>
        <v>0</v>
      </c>
    </row>
    <row r="98" spans="3:17" x14ac:dyDescent="0.25">
      <c r="C98" s="16" t="s">
        <v>235</v>
      </c>
      <c r="D98" s="16" t="s">
        <v>235</v>
      </c>
      <c r="E98" s="92">
        <f>F4Ax!E98+F4Bx!E98</f>
        <v>0</v>
      </c>
      <c r="F98" s="92">
        <f>F4Ax!F98+F4Bx!F98</f>
        <v>0</v>
      </c>
      <c r="G98" s="92">
        <f>F4Ax!G98+F4Bx!G98</f>
        <v>0</v>
      </c>
      <c r="H98" s="92">
        <f>F4Ax!H98+F4Bx!H98</f>
        <v>0</v>
      </c>
      <c r="I98" s="92">
        <f>F4Ax!I98+F4Bx!I98</f>
        <v>0</v>
      </c>
      <c r="J98" s="92">
        <f>F4Ax!J98+F4Bx!J98</f>
        <v>0</v>
      </c>
      <c r="K98" s="92">
        <f>F4Ax!K98+F4Bx!K98</f>
        <v>0</v>
      </c>
      <c r="L98" s="92">
        <f>F4Ax!L98+F4Bx!L98</f>
        <v>0</v>
      </c>
      <c r="M98" s="92">
        <f>F4Ax!M98+F4Bx!M98</f>
        <v>0</v>
      </c>
      <c r="N98" s="92">
        <f>F4Ax!N98+F4Bx!N98</f>
        <v>0</v>
      </c>
      <c r="O98" s="92">
        <f>F4Ax!O98+F4Bx!O98</f>
        <v>0</v>
      </c>
      <c r="P98" s="92">
        <f>F4Ax!P98+F4Bx!P98</f>
        <v>0</v>
      </c>
      <c r="Q98" s="116">
        <f t="shared" si="0"/>
        <v>0</v>
      </c>
    </row>
    <row r="99" spans="3:17" x14ac:dyDescent="0.25">
      <c r="C99" s="937" t="s">
        <v>166</v>
      </c>
      <c r="D99" s="938"/>
      <c r="E99" s="116">
        <f t="shared" ref="E99:P99" si="1">SUM(E86:E98)</f>
        <v>2071.1553497676687</v>
      </c>
      <c r="F99" s="116">
        <f t="shared" si="1"/>
        <v>2110.2366897390261</v>
      </c>
      <c r="G99" s="116">
        <f t="shared" si="1"/>
        <v>1727.966694114617</v>
      </c>
      <c r="H99" s="116">
        <f t="shared" si="1"/>
        <v>1841.2142691969664</v>
      </c>
      <c r="I99" s="116">
        <f t="shared" si="1"/>
        <v>2113.4147267316498</v>
      </c>
      <c r="J99" s="116">
        <f t="shared" si="1"/>
        <v>1830.4540400276519</v>
      </c>
      <c r="K99" s="116">
        <f t="shared" si="1"/>
        <v>1674.2527455471752</v>
      </c>
      <c r="L99" s="116">
        <f t="shared" si="1"/>
        <v>1594.7554429899999</v>
      </c>
      <c r="M99" s="116">
        <f t="shared" si="1"/>
        <v>1943.1780111499997</v>
      </c>
      <c r="N99" s="116">
        <f t="shared" si="1"/>
        <v>2151.63195050285</v>
      </c>
      <c r="O99" s="116">
        <f t="shared" si="1"/>
        <v>2163.8080830000004</v>
      </c>
      <c r="P99" s="116">
        <f t="shared" si="1"/>
        <v>2347.3829724430257</v>
      </c>
      <c r="Q99" s="116">
        <f t="shared" si="0"/>
        <v>23569.450975210631</v>
      </c>
    </row>
    <row r="100" spans="3:17" x14ac:dyDescent="0.25">
      <c r="C100" s="935" t="s">
        <v>167</v>
      </c>
      <c r="D100" s="936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116">
        <f t="shared" si="0"/>
        <v>0</v>
      </c>
    </row>
    <row r="101" spans="3:17" x14ac:dyDescent="0.25">
      <c r="C101" s="16" t="s">
        <v>168</v>
      </c>
      <c r="D101" s="16" t="s">
        <v>169</v>
      </c>
      <c r="E101" s="92">
        <f>F4Ax!E101+F4Bx!E101</f>
        <v>306.40620413240043</v>
      </c>
      <c r="F101" s="92">
        <f>F4Ax!F101+F4Bx!F101</f>
        <v>303.4269120332529</v>
      </c>
      <c r="G101" s="92">
        <f>F4Ax!G101+F4Bx!G101</f>
        <v>313.61783077906722</v>
      </c>
      <c r="H101" s="92">
        <f>F4Ax!H101+F4Bx!H101</f>
        <v>302.28619554002529</v>
      </c>
      <c r="I101" s="92">
        <f>F4Ax!I101+F4Bx!I101</f>
        <v>300.53706082497115</v>
      </c>
      <c r="J101" s="92">
        <f>F4Ax!J101+F4Bx!J101</f>
        <v>298.37611330351882</v>
      </c>
      <c r="K101" s="92">
        <f>F4Ax!K101+F4Bx!K101</f>
        <v>270.03498208194077</v>
      </c>
      <c r="L101" s="92">
        <f>F4Ax!L101+F4Bx!L101</f>
        <v>302.3813707176916</v>
      </c>
      <c r="M101" s="92">
        <f>F4Ax!M101+F4Bx!M101</f>
        <v>311.84691311674879</v>
      </c>
      <c r="N101" s="92">
        <f>F4Ax!N101+F4Bx!N101</f>
        <v>316.216871389554</v>
      </c>
      <c r="O101" s="92">
        <f>F4Ax!O101+F4Bx!O101</f>
        <v>328.2302808386159</v>
      </c>
      <c r="P101" s="92">
        <f>F4Ax!P101+F4Bx!P101</f>
        <v>307.76360158957732</v>
      </c>
      <c r="Q101" s="116">
        <f t="shared" si="0"/>
        <v>3661.1243363473641</v>
      </c>
    </row>
    <row r="102" spans="3:17" x14ac:dyDescent="0.25">
      <c r="C102" s="16" t="s">
        <v>170</v>
      </c>
      <c r="D102" s="16" t="s">
        <v>171</v>
      </c>
      <c r="E102" s="92">
        <f>F4Ax!E102+F4Bx!E102</f>
        <v>0</v>
      </c>
      <c r="F102" s="92">
        <f>F4Ax!F102+F4Bx!F102</f>
        <v>0</v>
      </c>
      <c r="G102" s="92">
        <f>F4Ax!G102+F4Bx!G102</f>
        <v>0</v>
      </c>
      <c r="H102" s="92">
        <f>F4Ax!H102+F4Bx!H102</f>
        <v>0</v>
      </c>
      <c r="I102" s="92">
        <f>F4Ax!I102+F4Bx!I102</f>
        <v>0</v>
      </c>
      <c r="J102" s="92">
        <f>F4Ax!J102+F4Bx!J102</f>
        <v>0</v>
      </c>
      <c r="K102" s="92">
        <f>F4Ax!K102+F4Bx!K102</f>
        <v>0</v>
      </c>
      <c r="L102" s="92">
        <f>F4Ax!L102+F4Bx!L102</f>
        <v>0</v>
      </c>
      <c r="M102" s="92">
        <f>F4Ax!M102+F4Bx!M102</f>
        <v>0</v>
      </c>
      <c r="N102" s="92">
        <f>F4Ax!N102+F4Bx!N102</f>
        <v>0</v>
      </c>
      <c r="O102" s="92">
        <f>F4Ax!O102+F4Bx!O102</f>
        <v>0</v>
      </c>
      <c r="P102" s="92">
        <f>F4Ax!P102+F4Bx!P102</f>
        <v>0</v>
      </c>
      <c r="Q102" s="116">
        <f t="shared" si="0"/>
        <v>0</v>
      </c>
    </row>
    <row r="103" spans="3:17" x14ac:dyDescent="0.25">
      <c r="C103" s="16" t="s">
        <v>216</v>
      </c>
      <c r="D103" s="16" t="s">
        <v>173</v>
      </c>
      <c r="E103" s="92">
        <f>F4Ax!E103+F4Bx!E103</f>
        <v>153.17000000000002</v>
      </c>
      <c r="F103" s="92">
        <f>F4Ax!F103+F4Bx!F103</f>
        <v>160.67000000000002</v>
      </c>
      <c r="G103" s="92">
        <f>F4Ax!G103+F4Bx!G103</f>
        <v>171.92999999999998</v>
      </c>
      <c r="H103" s="92">
        <f>F4Ax!H103+F4Bx!H103</f>
        <v>143.08000000000004</v>
      </c>
      <c r="I103" s="92">
        <f>F4Ax!I103+F4Bx!I103</f>
        <v>138.64000000000004</v>
      </c>
      <c r="J103" s="92">
        <f>F4Ax!J103+F4Bx!J103</f>
        <v>136.22999999999999</v>
      </c>
      <c r="K103" s="92">
        <f>F4Ax!K103+F4Bx!K103</f>
        <v>128.39563286000001</v>
      </c>
      <c r="L103" s="92">
        <f>F4Ax!L103+F4Bx!L103</f>
        <v>136.43721588</v>
      </c>
      <c r="M103" s="92">
        <f>F4Ax!M103+F4Bx!M103</f>
        <v>122.80999999999997</v>
      </c>
      <c r="N103" s="92">
        <f>F4Ax!N103+F4Bx!N103</f>
        <v>117.4</v>
      </c>
      <c r="O103" s="92">
        <f>F4Ax!O103+F4Bx!O103</f>
        <v>128.05227648000002</v>
      </c>
      <c r="P103" s="92">
        <f>F4Ax!P103+F4Bx!P103</f>
        <v>127.30796073</v>
      </c>
      <c r="Q103" s="116">
        <f t="shared" si="0"/>
        <v>1664.1230859500001</v>
      </c>
    </row>
    <row r="104" spans="3:17" x14ac:dyDescent="0.25">
      <c r="C104" s="16" t="s">
        <v>174</v>
      </c>
      <c r="D104" s="16" t="s">
        <v>175</v>
      </c>
      <c r="E104" s="92">
        <f>F4Ax!E104+F4Bx!E104</f>
        <v>0</v>
      </c>
      <c r="F104" s="92">
        <f>F4Ax!F104+F4Bx!F104</f>
        <v>0</v>
      </c>
      <c r="G104" s="92">
        <f>F4Ax!G104+F4Bx!G104</f>
        <v>0</v>
      </c>
      <c r="H104" s="92">
        <f>F4Ax!H104+F4Bx!H104</f>
        <v>0</v>
      </c>
      <c r="I104" s="92">
        <f>F4Ax!I104+F4Bx!I104</f>
        <v>0</v>
      </c>
      <c r="J104" s="92">
        <f>F4Ax!J104+F4Bx!J104</f>
        <v>0</v>
      </c>
      <c r="K104" s="92">
        <f>F4Ax!K104+F4Bx!K104</f>
        <v>0</v>
      </c>
      <c r="L104" s="92">
        <f>F4Ax!L104+F4Bx!L104</f>
        <v>0</v>
      </c>
      <c r="M104" s="92">
        <f>F4Ax!M104+F4Bx!M104</f>
        <v>0</v>
      </c>
      <c r="N104" s="92">
        <f>F4Ax!N104+F4Bx!N104</f>
        <v>0</v>
      </c>
      <c r="O104" s="92">
        <f>F4Ax!O104+F4Bx!O104</f>
        <v>0</v>
      </c>
      <c r="P104" s="92">
        <f>F4Ax!P104+F4Bx!P104</f>
        <v>0</v>
      </c>
      <c r="Q104" s="116">
        <f t="shared" si="0"/>
        <v>0</v>
      </c>
    </row>
    <row r="105" spans="3:17" x14ac:dyDescent="0.25">
      <c r="C105" s="16" t="s">
        <v>176</v>
      </c>
      <c r="D105" s="16" t="s">
        <v>177</v>
      </c>
      <c r="E105" s="92">
        <f>F4Ax!E105+F4Bx!E105</f>
        <v>0.41000000000000009</v>
      </c>
      <c r="F105" s="92">
        <f>F4Ax!F105+F4Bx!F105</f>
        <v>0.45000000000000007</v>
      </c>
      <c r="G105" s="92">
        <f>F4Ax!G105+F4Bx!G105</f>
        <v>0.47000000000000003</v>
      </c>
      <c r="H105" s="92">
        <f>F4Ax!H105+F4Bx!H105</f>
        <v>0.39000000000000007</v>
      </c>
      <c r="I105" s="92">
        <f>F4Ax!I105+F4Bx!I105</f>
        <v>0.36000000000000004</v>
      </c>
      <c r="J105" s="92">
        <f>F4Ax!J105+F4Bx!J105</f>
        <v>0.36</v>
      </c>
      <c r="K105" s="92">
        <f>F4Ax!K105+F4Bx!K105</f>
        <v>0.33244300000000004</v>
      </c>
      <c r="L105" s="92">
        <f>F4Ax!L105+F4Bx!L105</f>
        <v>0.33256600000000003</v>
      </c>
      <c r="M105" s="92">
        <f>F4Ax!M105+F4Bx!M105</f>
        <v>0.30248900000000001</v>
      </c>
      <c r="N105" s="92">
        <f>F4Ax!N105+F4Bx!N105</f>
        <v>0.30444199999999999</v>
      </c>
      <c r="O105" s="92">
        <f>F4Ax!O105+F4Bx!O105</f>
        <v>0.31774199999999997</v>
      </c>
      <c r="P105" s="92">
        <f>F4Ax!P105+F4Bx!P105</f>
        <v>0.30594699999999997</v>
      </c>
      <c r="Q105" s="116">
        <f t="shared" si="0"/>
        <v>4.3356289999999991</v>
      </c>
    </row>
    <row r="106" spans="3:17" x14ac:dyDescent="0.25">
      <c r="C106" s="16" t="s">
        <v>178</v>
      </c>
      <c r="D106" s="16" t="s">
        <v>179</v>
      </c>
      <c r="E106" s="92">
        <f>F4Ax!E106+F4Bx!E106</f>
        <v>3.7100000000000004</v>
      </c>
      <c r="F106" s="92">
        <f>F4Ax!F106+F4Bx!F106</f>
        <v>0.84000000000000008</v>
      </c>
      <c r="G106" s="92">
        <f>F4Ax!G106+F4Bx!G106</f>
        <v>0.76</v>
      </c>
      <c r="H106" s="92">
        <f>F4Ax!H106+F4Bx!H106</f>
        <v>0.74</v>
      </c>
      <c r="I106" s="92">
        <f>F4Ax!I106+F4Bx!I106</f>
        <v>1.6300000000000003</v>
      </c>
      <c r="J106" s="92">
        <f>F4Ax!J106+F4Bx!J106</f>
        <v>5.26</v>
      </c>
      <c r="K106" s="92">
        <f>F4Ax!K106+F4Bx!K106</f>
        <v>4.03</v>
      </c>
      <c r="L106" s="92">
        <f>F4Ax!L106+F4Bx!L106</f>
        <v>4.24</v>
      </c>
      <c r="M106" s="92">
        <f>F4Ax!M106+F4Bx!M106</f>
        <v>2.29</v>
      </c>
      <c r="N106" s="92">
        <f>F4Ax!N106+F4Bx!N106</f>
        <v>5.9799999999999995</v>
      </c>
      <c r="O106" s="92">
        <f>F4Ax!O106+F4Bx!O106</f>
        <v>5.9899999999999984</v>
      </c>
      <c r="P106" s="92">
        <f>F4Ax!P106+F4Bx!P106</f>
        <v>6.419999999999999</v>
      </c>
      <c r="Q106" s="116">
        <f t="shared" si="0"/>
        <v>41.89</v>
      </c>
    </row>
    <row r="107" spans="3:17" x14ac:dyDescent="0.25">
      <c r="C107" s="16" t="s">
        <v>180</v>
      </c>
      <c r="D107" s="16" t="s">
        <v>181</v>
      </c>
      <c r="E107" s="92">
        <f>F4Ax!E107+F4Bx!E107</f>
        <v>8.6300000000000008</v>
      </c>
      <c r="F107" s="92">
        <f>F4Ax!F107+F4Bx!F107</f>
        <v>7.5699999999999985</v>
      </c>
      <c r="G107" s="92">
        <f>F4Ax!G107+F4Bx!G107</f>
        <v>7.77</v>
      </c>
      <c r="H107" s="92">
        <f>F4Ax!H107+F4Bx!H107</f>
        <v>8.25</v>
      </c>
      <c r="I107" s="92">
        <f>F4Ax!I107+F4Bx!I107</f>
        <v>7.2099999999999991</v>
      </c>
      <c r="J107" s="92">
        <f>F4Ax!J107+F4Bx!J107</f>
        <v>7.2500000000000009</v>
      </c>
      <c r="K107" s="92">
        <f>F4Ax!K107+F4Bx!K107</f>
        <v>7.0399999999999991</v>
      </c>
      <c r="L107" s="92">
        <f>F4Ax!L107+F4Bx!L107</f>
        <v>8.1599999999999984</v>
      </c>
      <c r="M107" s="92">
        <f>F4Ax!M107+F4Bx!M107</f>
        <v>8.35</v>
      </c>
      <c r="N107" s="92">
        <f>F4Ax!N107+F4Bx!N107</f>
        <v>8.5</v>
      </c>
      <c r="O107" s="92">
        <f>F4Ax!O107+F4Bx!O107</f>
        <v>8.4999999999999982</v>
      </c>
      <c r="P107" s="92">
        <f>F4Ax!P107+F4Bx!P107</f>
        <v>8.25</v>
      </c>
      <c r="Q107" s="116">
        <f t="shared" si="0"/>
        <v>95.47999999999999</v>
      </c>
    </row>
    <row r="108" spans="3:17" x14ac:dyDescent="0.25">
      <c r="C108" s="16" t="s">
        <v>182</v>
      </c>
      <c r="D108" s="16" t="s">
        <v>183</v>
      </c>
      <c r="E108" s="92">
        <f>F4Ax!E108+F4Bx!E108</f>
        <v>11.589999999999998</v>
      </c>
      <c r="F108" s="92">
        <f>F4Ax!F108+F4Bx!F108</f>
        <v>12.5</v>
      </c>
      <c r="G108" s="92">
        <f>F4Ax!G108+F4Bx!G108</f>
        <v>13.820000000000002</v>
      </c>
      <c r="H108" s="92">
        <f>F4Ax!H108+F4Bx!H108</f>
        <v>9.7600000000000016</v>
      </c>
      <c r="I108" s="92">
        <f>F4Ax!I108+F4Bx!I108</f>
        <v>9.0900000000000016</v>
      </c>
      <c r="J108" s="92">
        <f>F4Ax!J108+F4Bx!J108</f>
        <v>8.8500000000000014</v>
      </c>
      <c r="K108" s="92">
        <f>F4Ax!K108+F4Bx!K108</f>
        <v>8.7399999999999984</v>
      </c>
      <c r="L108" s="92">
        <f>F4Ax!L108+F4Bx!L108</f>
        <v>9.1000000000000014</v>
      </c>
      <c r="M108" s="92">
        <f>F4Ax!M108+F4Bx!M108</f>
        <v>8.3199999999999985</v>
      </c>
      <c r="N108" s="92">
        <f>F4Ax!N108+F4Bx!N108</f>
        <v>8.4899999999999984</v>
      </c>
      <c r="O108" s="92">
        <f>F4Ax!O108+F4Bx!O108</f>
        <v>8.76</v>
      </c>
      <c r="P108" s="92">
        <f>F4Ax!P108+F4Bx!P108</f>
        <v>9.4699999999999989</v>
      </c>
      <c r="Q108" s="116">
        <f t="shared" si="0"/>
        <v>118.49000000000001</v>
      </c>
    </row>
    <row r="109" spans="3:17" x14ac:dyDescent="0.25">
      <c r="C109" s="16" t="s">
        <v>184</v>
      </c>
      <c r="D109" s="16" t="s">
        <v>163</v>
      </c>
      <c r="E109" s="92">
        <f>F4Ax!E109+F4Bx!E109</f>
        <v>7.5200000000000005</v>
      </c>
      <c r="F109" s="92">
        <f>F4Ax!F109+F4Bx!F109</f>
        <v>7.25</v>
      </c>
      <c r="G109" s="92">
        <f>F4Ax!G109+F4Bx!G109</f>
        <v>7.4399999999999995</v>
      </c>
      <c r="H109" s="92">
        <f>F4Ax!H109+F4Bx!H109</f>
        <v>7.2</v>
      </c>
      <c r="I109" s="92">
        <f>F4Ax!I109+F4Bx!I109</f>
        <v>6.9700000000000006</v>
      </c>
      <c r="J109" s="92">
        <f>F4Ax!J109+F4Bx!J109</f>
        <v>8</v>
      </c>
      <c r="K109" s="92">
        <f>F4Ax!K109+F4Bx!K109</f>
        <v>7.9099999999999993</v>
      </c>
      <c r="L109" s="92">
        <f>F4Ax!L109+F4Bx!L109</f>
        <v>8.5300000000000011</v>
      </c>
      <c r="M109" s="92">
        <f>F4Ax!M109+F4Bx!M109</f>
        <v>7.7100000000000009</v>
      </c>
      <c r="N109" s="92">
        <f>F4Ax!N109+F4Bx!N109</f>
        <v>7.8499999999999988</v>
      </c>
      <c r="O109" s="92">
        <f>F4Ax!O109+F4Bx!O109</f>
        <v>8.0299999999999994</v>
      </c>
      <c r="P109" s="92">
        <f>F4Ax!P109+F4Bx!P109</f>
        <v>7.4200000000000008</v>
      </c>
      <c r="Q109" s="116">
        <f t="shared" si="0"/>
        <v>91.83</v>
      </c>
    </row>
    <row r="110" spans="3:17" x14ac:dyDescent="0.25">
      <c r="C110" s="16" t="s">
        <v>185</v>
      </c>
      <c r="D110" s="16" t="s">
        <v>186</v>
      </c>
      <c r="E110" s="92">
        <f>F4Ax!E110+F4Bx!E110</f>
        <v>0</v>
      </c>
      <c r="F110" s="92">
        <f>F4Ax!F110+F4Bx!F110</f>
        <v>0</v>
      </c>
      <c r="G110" s="92">
        <f>F4Ax!G110+F4Bx!G110</f>
        <v>0</v>
      </c>
      <c r="H110" s="92">
        <f>F4Ax!H110+F4Bx!H110</f>
        <v>0</v>
      </c>
      <c r="I110" s="92">
        <f>F4Ax!I110+F4Bx!I110</f>
        <v>0</v>
      </c>
      <c r="J110" s="92">
        <f>F4Ax!J110+F4Bx!J110</f>
        <v>0</v>
      </c>
      <c r="K110" s="92">
        <f>F4Ax!K110+F4Bx!K110</f>
        <v>0</v>
      </c>
      <c r="L110" s="92">
        <f>F4Ax!L110+F4Bx!L110</f>
        <v>0</v>
      </c>
      <c r="M110" s="92">
        <f>F4Ax!M110+F4Bx!M110</f>
        <v>0</v>
      </c>
      <c r="N110" s="92">
        <f>F4Ax!N110+F4Bx!N110</f>
        <v>0</v>
      </c>
      <c r="O110" s="92">
        <f>F4Ax!O110+F4Bx!O110</f>
        <v>0</v>
      </c>
      <c r="P110" s="92">
        <f>F4Ax!P110+F4Bx!P110</f>
        <v>0</v>
      </c>
      <c r="Q110" s="116">
        <f t="shared" si="0"/>
        <v>0</v>
      </c>
    </row>
    <row r="111" spans="3:17" x14ac:dyDescent="0.25">
      <c r="C111" s="16" t="s">
        <v>187</v>
      </c>
      <c r="D111" s="16" t="s">
        <v>165</v>
      </c>
      <c r="E111" s="92">
        <f>F4Ax!E111+F4Bx!E111</f>
        <v>0</v>
      </c>
      <c r="F111" s="92">
        <f>F4Ax!F111+F4Bx!F111</f>
        <v>0</v>
      </c>
      <c r="G111" s="92">
        <f>F4Ax!G111+F4Bx!G111</f>
        <v>0</v>
      </c>
      <c r="H111" s="92">
        <f>F4Ax!H111+F4Bx!H111</f>
        <v>0</v>
      </c>
      <c r="I111" s="92">
        <f>F4Ax!I111+F4Bx!I111</f>
        <v>0</v>
      </c>
      <c r="J111" s="92">
        <f>F4Ax!J111+F4Bx!J111</f>
        <v>0.19</v>
      </c>
      <c r="K111" s="92">
        <f>F4Ax!K111+F4Bx!K111</f>
        <v>0.36</v>
      </c>
      <c r="L111" s="92">
        <f>F4Ax!L111+F4Bx!L111</f>
        <v>0.32999999999999996</v>
      </c>
      <c r="M111" s="92">
        <f>F4Ax!M111+F4Bx!M111</f>
        <v>0.37</v>
      </c>
      <c r="N111" s="92">
        <f>F4Ax!N111+F4Bx!N111</f>
        <v>0.39</v>
      </c>
      <c r="O111" s="92">
        <f>F4Ax!O111+F4Bx!O111</f>
        <v>0.4</v>
      </c>
      <c r="P111" s="92">
        <f>F4Ax!P111+F4Bx!P111</f>
        <v>0.39</v>
      </c>
      <c r="Q111" s="116">
        <f t="shared" si="0"/>
        <v>2.4300000000000002</v>
      </c>
    </row>
    <row r="112" spans="3:17" x14ac:dyDescent="0.25">
      <c r="C112" s="16"/>
      <c r="D112" s="16"/>
      <c r="E112" s="92">
        <f>F4Ax!E112+F4Bx!E112</f>
        <v>0</v>
      </c>
      <c r="F112" s="92">
        <f>F4Ax!F112+F4Bx!F112</f>
        <v>0</v>
      </c>
      <c r="G112" s="92">
        <f>F4Ax!G112+F4Bx!G112</f>
        <v>0</v>
      </c>
      <c r="H112" s="92">
        <f>F4Ax!H112+F4Bx!H112</f>
        <v>0</v>
      </c>
      <c r="I112" s="92">
        <f>F4Ax!I112+F4Bx!I112</f>
        <v>0</v>
      </c>
      <c r="J112" s="92">
        <f>F4Ax!J112+F4Bx!J112</f>
        <v>0</v>
      </c>
      <c r="K112" s="92">
        <f>F4Ax!K112+F4Bx!K112</f>
        <v>0</v>
      </c>
      <c r="L112" s="92">
        <f>F4Ax!L112+F4Bx!L112</f>
        <v>0</v>
      </c>
      <c r="M112" s="92">
        <f>F4Ax!M112+F4Bx!M112</f>
        <v>0</v>
      </c>
      <c r="N112" s="92">
        <f>F4Ax!N112+F4Bx!N112</f>
        <v>0</v>
      </c>
      <c r="O112" s="92">
        <f>F4Ax!O112+F4Bx!O112</f>
        <v>0</v>
      </c>
      <c r="P112" s="92">
        <f>F4Ax!P112+F4Bx!P112</f>
        <v>0</v>
      </c>
      <c r="Q112" s="116">
        <f t="shared" si="0"/>
        <v>0</v>
      </c>
    </row>
    <row r="113" spans="3:17" x14ac:dyDescent="0.25">
      <c r="C113" s="16"/>
      <c r="D113" s="16"/>
      <c r="E113" s="92">
        <f>F4Ax!E113+F4Bx!E113</f>
        <v>0</v>
      </c>
      <c r="F113" s="92">
        <f>F4Ax!F113+F4Bx!F113</f>
        <v>0</v>
      </c>
      <c r="G113" s="92">
        <f>F4Ax!G113+F4Bx!G113</f>
        <v>0</v>
      </c>
      <c r="H113" s="92">
        <f>F4Ax!H113+F4Bx!H113</f>
        <v>0</v>
      </c>
      <c r="I113" s="92">
        <f>F4Ax!I113+F4Bx!I113</f>
        <v>0</v>
      </c>
      <c r="J113" s="92">
        <f>F4Ax!J113+F4Bx!J113</f>
        <v>0</v>
      </c>
      <c r="K113" s="92">
        <f>F4Ax!K113+F4Bx!K113</f>
        <v>0</v>
      </c>
      <c r="L113" s="92">
        <f>F4Ax!L113+F4Bx!L113</f>
        <v>0</v>
      </c>
      <c r="M113" s="92">
        <f>F4Ax!M113+F4Bx!M113</f>
        <v>0</v>
      </c>
      <c r="N113" s="92">
        <f>F4Ax!N113+F4Bx!N113</f>
        <v>0</v>
      </c>
      <c r="O113" s="92">
        <f>F4Ax!O113+F4Bx!O113</f>
        <v>0</v>
      </c>
      <c r="P113" s="92">
        <f>F4Ax!P113+F4Bx!P113</f>
        <v>0</v>
      </c>
      <c r="Q113" s="116">
        <f t="shared" si="0"/>
        <v>0</v>
      </c>
    </row>
    <row r="114" spans="3:17" x14ac:dyDescent="0.25">
      <c r="C114" s="16"/>
      <c r="D114" s="16"/>
      <c r="E114" s="92">
        <f>F4Ax!E114+F4Bx!E114</f>
        <v>0</v>
      </c>
      <c r="F114" s="92">
        <f>F4Ax!F114+F4Bx!F114</f>
        <v>0</v>
      </c>
      <c r="G114" s="92">
        <f>F4Ax!G114+F4Bx!G114</f>
        <v>0</v>
      </c>
      <c r="H114" s="92">
        <f>F4Ax!H114+F4Bx!H114</f>
        <v>0</v>
      </c>
      <c r="I114" s="92">
        <f>F4Ax!I114+F4Bx!I114</f>
        <v>0</v>
      </c>
      <c r="J114" s="92">
        <f>F4Ax!J114+F4Bx!J114</f>
        <v>0</v>
      </c>
      <c r="K114" s="92">
        <f>F4Ax!K114+F4Bx!K114</f>
        <v>0</v>
      </c>
      <c r="L114" s="92">
        <f>F4Ax!L114+F4Bx!L114</f>
        <v>0</v>
      </c>
      <c r="M114" s="92">
        <f>F4Ax!M114+F4Bx!M114</f>
        <v>0</v>
      </c>
      <c r="N114" s="92">
        <f>F4Ax!N114+F4Bx!N114</f>
        <v>0</v>
      </c>
      <c r="O114" s="92">
        <f>F4Ax!O114+F4Bx!O114</f>
        <v>0</v>
      </c>
      <c r="P114" s="92">
        <f>F4Ax!P114+F4Bx!P114</f>
        <v>0</v>
      </c>
      <c r="Q114" s="116">
        <f t="shared" si="0"/>
        <v>0</v>
      </c>
    </row>
    <row r="115" spans="3:17" x14ac:dyDescent="0.25">
      <c r="C115" s="16" t="s">
        <v>235</v>
      </c>
      <c r="D115" s="16" t="s">
        <v>235</v>
      </c>
      <c r="E115" s="92">
        <f>F4Ax!E115+F4Bx!E115</f>
        <v>0</v>
      </c>
      <c r="F115" s="92">
        <f>F4Ax!F115+F4Bx!F115</f>
        <v>0</v>
      </c>
      <c r="G115" s="92">
        <f>F4Ax!G115+F4Bx!G115</f>
        <v>0</v>
      </c>
      <c r="H115" s="92">
        <f>F4Ax!H115+F4Bx!H115</f>
        <v>0</v>
      </c>
      <c r="I115" s="92">
        <f>F4Ax!I115+F4Bx!I115</f>
        <v>0</v>
      </c>
      <c r="J115" s="92">
        <f>F4Ax!J115+F4Bx!J115</f>
        <v>0</v>
      </c>
      <c r="K115" s="92">
        <f>F4Ax!K115+F4Bx!K115</f>
        <v>0</v>
      </c>
      <c r="L115" s="92">
        <f>F4Ax!L115+F4Bx!L115</f>
        <v>0</v>
      </c>
      <c r="M115" s="92">
        <f>F4Ax!M115+F4Bx!M115</f>
        <v>0</v>
      </c>
      <c r="N115" s="92">
        <f>F4Ax!N115+F4Bx!N115</f>
        <v>0</v>
      </c>
      <c r="O115" s="92">
        <f>F4Ax!O115+F4Bx!O115</f>
        <v>0</v>
      </c>
      <c r="P115" s="92">
        <f>F4Ax!P115+F4Bx!P115</f>
        <v>0</v>
      </c>
      <c r="Q115" s="116">
        <f t="shared" si="0"/>
        <v>0</v>
      </c>
    </row>
    <row r="116" spans="3:17" x14ac:dyDescent="0.25">
      <c r="C116" s="937" t="s">
        <v>188</v>
      </c>
      <c r="D116" s="938"/>
      <c r="E116" s="116">
        <f t="shared" ref="E116:P116" si="2">SUM(E101:E115)</f>
        <v>491.43620413240041</v>
      </c>
      <c r="F116" s="116">
        <f t="shared" si="2"/>
        <v>492.70691203325288</v>
      </c>
      <c r="G116" s="116">
        <f t="shared" si="2"/>
        <v>515.80783077906722</v>
      </c>
      <c r="H116" s="116">
        <f t="shared" si="2"/>
        <v>471.70619554002531</v>
      </c>
      <c r="I116" s="116">
        <f t="shared" si="2"/>
        <v>464.43706082497118</v>
      </c>
      <c r="J116" s="116">
        <f t="shared" si="2"/>
        <v>464.51611330351881</v>
      </c>
      <c r="K116" s="116">
        <f t="shared" si="2"/>
        <v>426.84305794194086</v>
      </c>
      <c r="L116" s="116">
        <f t="shared" si="2"/>
        <v>469.51115259769159</v>
      </c>
      <c r="M116" s="116">
        <f t="shared" si="2"/>
        <v>461.9994021167488</v>
      </c>
      <c r="N116" s="116">
        <f t="shared" si="2"/>
        <v>465.13131338955407</v>
      </c>
      <c r="O116" s="116">
        <f t="shared" si="2"/>
        <v>488.28029931861585</v>
      </c>
      <c r="P116" s="116">
        <f t="shared" si="2"/>
        <v>467.32750931957736</v>
      </c>
      <c r="Q116" s="116">
        <f t="shared" si="0"/>
        <v>5679.7030512973643</v>
      </c>
    </row>
    <row r="117" spans="3:17" x14ac:dyDescent="0.25">
      <c r="C117" s="935" t="s">
        <v>189</v>
      </c>
      <c r="D117" s="936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116">
        <f t="shared" ref="Q117:Q148" si="3">SUM(E117:P117)</f>
        <v>0</v>
      </c>
    </row>
    <row r="118" spans="3:17" x14ac:dyDescent="0.25">
      <c r="C118" s="16" t="s">
        <v>168</v>
      </c>
      <c r="D118" s="16" t="s">
        <v>169</v>
      </c>
      <c r="E118" s="92">
        <f>F4Ax!E118+F4Bx!E118</f>
        <v>392.07</v>
      </c>
      <c r="F118" s="92">
        <f>F4Ax!F118+F4Bx!F118</f>
        <v>360.78</v>
      </c>
      <c r="G118" s="92">
        <f>F4Ax!G118+F4Bx!G118</f>
        <v>401.21000000000004</v>
      </c>
      <c r="H118" s="92">
        <f>F4Ax!H118+F4Bx!H118</f>
        <v>381.47999999999996</v>
      </c>
      <c r="I118" s="92">
        <f>F4Ax!I118+F4Bx!I118</f>
        <v>367.9500000000001</v>
      </c>
      <c r="J118" s="92">
        <f>F4Ax!J118+F4Bx!J118</f>
        <v>359.49</v>
      </c>
      <c r="K118" s="92">
        <f>F4Ax!K118+F4Bx!K118</f>
        <v>315.49885032999998</v>
      </c>
      <c r="L118" s="92">
        <f>F4Ax!L118+F4Bx!L118</f>
        <v>329.63431352000009</v>
      </c>
      <c r="M118" s="92">
        <f>F4Ax!M118+F4Bx!M118</f>
        <v>322.74000000000007</v>
      </c>
      <c r="N118" s="92">
        <f>F4Ax!N118+F4Bx!N118</f>
        <v>327.06000000000006</v>
      </c>
      <c r="O118" s="92">
        <f>F4Ax!O118+F4Bx!O118</f>
        <v>339.78558844000008</v>
      </c>
      <c r="P118" s="92">
        <f>F4Ax!P118+F4Bx!P118</f>
        <v>321.22522552999993</v>
      </c>
      <c r="Q118" s="116">
        <f t="shared" si="3"/>
        <v>4218.9239778199999</v>
      </c>
    </row>
    <row r="119" spans="3:17" x14ac:dyDescent="0.25">
      <c r="C119" s="16" t="s">
        <v>170</v>
      </c>
      <c r="D119" s="16" t="s">
        <v>171</v>
      </c>
      <c r="E119" s="92">
        <f>F4Ax!E119+F4Bx!E119</f>
        <v>4.55</v>
      </c>
      <c r="F119" s="92">
        <f>F4Ax!F119+F4Bx!F119</f>
        <v>4.88</v>
      </c>
      <c r="G119" s="92">
        <f>F4Ax!G119+F4Bx!G119</f>
        <v>4.47</v>
      </c>
      <c r="H119" s="92">
        <f>F4Ax!H119+F4Bx!H119</f>
        <v>4.6500000000000004</v>
      </c>
      <c r="I119" s="92">
        <f>F4Ax!I119+F4Bx!I119</f>
        <v>4.91</v>
      </c>
      <c r="J119" s="92">
        <f>F4Ax!J119+F4Bx!J119</f>
        <v>4.04</v>
      </c>
      <c r="K119" s="92">
        <f>F4Ax!K119+F4Bx!K119</f>
        <v>3.8499999999999996</v>
      </c>
      <c r="L119" s="92">
        <f>F4Ax!L119+F4Bx!L119</f>
        <v>2.92</v>
      </c>
      <c r="M119" s="92">
        <f>F4Ax!M119+F4Bx!M119</f>
        <v>2.46</v>
      </c>
      <c r="N119" s="92">
        <f>F4Ax!N119+F4Bx!N119</f>
        <v>2.58</v>
      </c>
      <c r="O119" s="92">
        <f>F4Ax!O119+F4Bx!O119</f>
        <v>2.3955000000000002</v>
      </c>
      <c r="P119" s="92">
        <f>F4Ax!P119+F4Bx!P119</f>
        <v>2.3420000000000001</v>
      </c>
      <c r="Q119" s="116">
        <f t="shared" si="3"/>
        <v>44.047499999999992</v>
      </c>
    </row>
    <row r="120" spans="3:17" x14ac:dyDescent="0.25">
      <c r="C120" s="16" t="s">
        <v>216</v>
      </c>
      <c r="D120" s="16" t="s">
        <v>173</v>
      </c>
      <c r="E120" s="92">
        <f>F4Ax!E120+F4Bx!E120</f>
        <v>71.359999999999985</v>
      </c>
      <c r="F120" s="92">
        <f>F4Ax!F120+F4Bx!F120</f>
        <v>74.909999999999982</v>
      </c>
      <c r="G120" s="92">
        <f>F4Ax!G120+F4Bx!G120</f>
        <v>83.57</v>
      </c>
      <c r="H120" s="92">
        <f>F4Ax!H120+F4Bx!H120</f>
        <v>73.960000000000036</v>
      </c>
      <c r="I120" s="92">
        <f>F4Ax!I120+F4Bx!I120</f>
        <v>73.490000000000009</v>
      </c>
      <c r="J120" s="92">
        <f>F4Ax!J120+F4Bx!J120</f>
        <v>75.209999999999994</v>
      </c>
      <c r="K120" s="92">
        <f>F4Ax!K120+F4Bx!K120</f>
        <v>71.140572709999987</v>
      </c>
      <c r="L120" s="92">
        <f>F4Ax!L120+F4Bx!L120</f>
        <v>74.091928390000007</v>
      </c>
      <c r="M120" s="92">
        <f>F4Ax!M120+F4Bx!M120</f>
        <v>66.06916142</v>
      </c>
      <c r="N120" s="92">
        <f>F4Ax!N120+F4Bx!N120</f>
        <v>64.171457259999997</v>
      </c>
      <c r="O120" s="92">
        <f>F4Ax!O120+F4Bx!O120</f>
        <v>70.434994590000002</v>
      </c>
      <c r="P120" s="92">
        <f>F4Ax!P120+F4Bx!P120</f>
        <v>69.55196737</v>
      </c>
      <c r="Q120" s="116">
        <f t="shared" si="3"/>
        <v>867.96008174000008</v>
      </c>
    </row>
    <row r="121" spans="3:17" x14ac:dyDescent="0.25">
      <c r="C121" s="16" t="s">
        <v>174</v>
      </c>
      <c r="D121" s="16" t="s">
        <v>175</v>
      </c>
      <c r="E121" s="92">
        <f>F4Ax!E121+F4Bx!E121</f>
        <v>0</v>
      </c>
      <c r="F121" s="92">
        <f>F4Ax!F121+F4Bx!F121</f>
        <v>0</v>
      </c>
      <c r="G121" s="92">
        <f>F4Ax!G121+F4Bx!G121</f>
        <v>0</v>
      </c>
      <c r="H121" s="92">
        <f>F4Ax!H121+F4Bx!H121</f>
        <v>0</v>
      </c>
      <c r="I121" s="92">
        <f>F4Ax!I121+F4Bx!I121</f>
        <v>0</v>
      </c>
      <c r="J121" s="92">
        <f>F4Ax!J121+F4Bx!J121</f>
        <v>0</v>
      </c>
      <c r="K121" s="92">
        <f>F4Ax!K121+F4Bx!K121</f>
        <v>0</v>
      </c>
      <c r="L121" s="92">
        <f>F4Ax!L121+F4Bx!L121</f>
        <v>0</v>
      </c>
      <c r="M121" s="92">
        <f>F4Ax!M121+F4Bx!M121</f>
        <v>0</v>
      </c>
      <c r="N121" s="92">
        <f>F4Ax!N121+F4Bx!N121</f>
        <v>0</v>
      </c>
      <c r="O121" s="92">
        <f>F4Ax!O121+F4Bx!O121</f>
        <v>0</v>
      </c>
      <c r="P121" s="92">
        <f>F4Ax!P121+F4Bx!P121</f>
        <v>0</v>
      </c>
      <c r="Q121" s="116">
        <f t="shared" si="3"/>
        <v>0</v>
      </c>
    </row>
    <row r="122" spans="3:17" x14ac:dyDescent="0.25">
      <c r="C122" s="16" t="s">
        <v>176</v>
      </c>
      <c r="D122" s="16" t="s">
        <v>177</v>
      </c>
      <c r="E122" s="92">
        <f>F4Ax!E122+F4Bx!E122</f>
        <v>0</v>
      </c>
      <c r="F122" s="92">
        <f>F4Ax!F122+F4Bx!F122</f>
        <v>0</v>
      </c>
      <c r="G122" s="92">
        <f>F4Ax!G122+F4Bx!G122</f>
        <v>0</v>
      </c>
      <c r="H122" s="92">
        <f>F4Ax!H122+F4Bx!H122</f>
        <v>0</v>
      </c>
      <c r="I122" s="92">
        <f>F4Ax!I122+F4Bx!I122</f>
        <v>0</v>
      </c>
      <c r="J122" s="92">
        <f>F4Ax!J122+F4Bx!J122</f>
        <v>0</v>
      </c>
      <c r="K122" s="92">
        <f>F4Ax!K122+F4Bx!K122</f>
        <v>0</v>
      </c>
      <c r="L122" s="92">
        <f>F4Ax!L122+F4Bx!L122</f>
        <v>0</v>
      </c>
      <c r="M122" s="92">
        <f>F4Ax!M122+F4Bx!M122</f>
        <v>0</v>
      </c>
      <c r="N122" s="92">
        <f>F4Ax!N122+F4Bx!N122</f>
        <v>0</v>
      </c>
      <c r="O122" s="92">
        <f>F4Ax!O122+F4Bx!O122</f>
        <v>0</v>
      </c>
      <c r="P122" s="92">
        <f>F4Ax!P122+F4Bx!P122</f>
        <v>0</v>
      </c>
      <c r="Q122" s="116">
        <f t="shared" si="3"/>
        <v>0</v>
      </c>
    </row>
    <row r="123" spans="3:17" x14ac:dyDescent="0.25">
      <c r="C123" s="16" t="s">
        <v>178</v>
      </c>
      <c r="D123" s="16" t="s">
        <v>179</v>
      </c>
      <c r="E123" s="92">
        <f>F4Ax!E123+F4Bx!E123</f>
        <v>0.94000000000000006</v>
      </c>
      <c r="F123" s="92">
        <f>F4Ax!F123+F4Bx!F123</f>
        <v>0.59</v>
      </c>
      <c r="G123" s="92">
        <f>F4Ax!G123+F4Bx!G123</f>
        <v>0.19</v>
      </c>
      <c r="H123" s="92">
        <f>F4Ax!H123+F4Bx!H123</f>
        <v>0.22</v>
      </c>
      <c r="I123" s="92">
        <f>F4Ax!I123+F4Bx!I123</f>
        <v>0.92999999999999994</v>
      </c>
      <c r="J123" s="92">
        <f>F4Ax!J123+F4Bx!J123</f>
        <v>2.2000000000000002</v>
      </c>
      <c r="K123" s="92">
        <f>F4Ax!K123+F4Bx!K123</f>
        <v>1.6400000000000001</v>
      </c>
      <c r="L123" s="92">
        <f>F4Ax!L123+F4Bx!L123</f>
        <v>1.4700000000000002</v>
      </c>
      <c r="M123" s="92">
        <f>F4Ax!M123+F4Bx!M123</f>
        <v>1.63</v>
      </c>
      <c r="N123" s="92">
        <f>F4Ax!N123+F4Bx!N123</f>
        <v>2.4700000000000002</v>
      </c>
      <c r="O123" s="92">
        <f>F4Ax!O123+F4Bx!O123</f>
        <v>2.97</v>
      </c>
      <c r="P123" s="92">
        <f>F4Ax!P123+F4Bx!P123</f>
        <v>2.3400000000000003</v>
      </c>
      <c r="Q123" s="116">
        <f t="shared" si="3"/>
        <v>17.590000000000003</v>
      </c>
    </row>
    <row r="124" spans="3:17" x14ac:dyDescent="0.25">
      <c r="C124" s="16" t="s">
        <v>180</v>
      </c>
      <c r="D124" s="16" t="s">
        <v>181</v>
      </c>
      <c r="E124" s="92">
        <f>F4Ax!E124+F4Bx!E124</f>
        <v>14.270000000000003</v>
      </c>
      <c r="F124" s="92">
        <f>F4Ax!F124+F4Bx!F124</f>
        <v>13.799999999999999</v>
      </c>
      <c r="G124" s="92">
        <f>F4Ax!G124+F4Bx!G124</f>
        <v>13.719999999999999</v>
      </c>
      <c r="H124" s="92">
        <f>F4Ax!H124+F4Bx!H124</f>
        <v>11.950000000000001</v>
      </c>
      <c r="I124" s="92">
        <f>F4Ax!I124+F4Bx!I124</f>
        <v>12.4</v>
      </c>
      <c r="J124" s="92">
        <f>F4Ax!J124+F4Bx!J124</f>
        <v>12.750000000000002</v>
      </c>
      <c r="K124" s="92">
        <f>F4Ax!K124+F4Bx!K124</f>
        <v>12.18</v>
      </c>
      <c r="L124" s="92">
        <f>F4Ax!L124+F4Bx!L124</f>
        <v>13.12</v>
      </c>
      <c r="M124" s="92">
        <f>F4Ax!M124+F4Bx!M124</f>
        <v>13.060000000000002</v>
      </c>
      <c r="N124" s="92">
        <f>F4Ax!N124+F4Bx!N124</f>
        <v>13.790000000000001</v>
      </c>
      <c r="O124" s="92">
        <f>F4Ax!O124+F4Bx!O124</f>
        <v>13.730000000000002</v>
      </c>
      <c r="P124" s="92">
        <f>F4Ax!P124+F4Bx!P124</f>
        <v>13.95</v>
      </c>
      <c r="Q124" s="116">
        <f t="shared" si="3"/>
        <v>158.71999999999997</v>
      </c>
    </row>
    <row r="125" spans="3:17" x14ac:dyDescent="0.25">
      <c r="C125" s="16" t="s">
        <v>182</v>
      </c>
      <c r="D125" s="16" t="s">
        <v>183</v>
      </c>
      <c r="E125" s="92">
        <f>F4Ax!E125+F4Bx!E125</f>
        <v>7.5400000000000009</v>
      </c>
      <c r="F125" s="92">
        <f>F4Ax!F125+F4Bx!F125</f>
        <v>8.99</v>
      </c>
      <c r="G125" s="92">
        <f>F4Ax!G125+F4Bx!G125</f>
        <v>9.4300000000000015</v>
      </c>
      <c r="H125" s="92">
        <f>F4Ax!H125+F4Bx!H125</f>
        <v>5.9599999999999991</v>
      </c>
      <c r="I125" s="92">
        <f>F4Ax!I125+F4Bx!I125</f>
        <v>5.8100000000000005</v>
      </c>
      <c r="J125" s="92">
        <f>F4Ax!J125+F4Bx!J125</f>
        <v>5.8000000000000007</v>
      </c>
      <c r="K125" s="92">
        <f>F4Ax!K125+F4Bx!K125</f>
        <v>5.29</v>
      </c>
      <c r="L125" s="92">
        <f>F4Ax!L125+F4Bx!L125</f>
        <v>5.58</v>
      </c>
      <c r="M125" s="92">
        <f>F4Ax!M125+F4Bx!M125</f>
        <v>5.26</v>
      </c>
      <c r="N125" s="92">
        <f>F4Ax!N125+F4Bx!N125</f>
        <v>5.3800000000000008</v>
      </c>
      <c r="O125" s="92">
        <f>F4Ax!O125+F4Bx!O125</f>
        <v>5.58</v>
      </c>
      <c r="P125" s="92">
        <f>F4Ax!P125+F4Bx!P125</f>
        <v>5.98</v>
      </c>
      <c r="Q125" s="116">
        <f t="shared" si="3"/>
        <v>76.599999999999994</v>
      </c>
    </row>
    <row r="126" spans="3:17" x14ac:dyDescent="0.25">
      <c r="C126" s="16" t="s">
        <v>208</v>
      </c>
      <c r="D126" s="16" t="s">
        <v>163</v>
      </c>
      <c r="E126" s="92">
        <f>F4Ax!E126+F4Bx!E126</f>
        <v>2.3600000000000003</v>
      </c>
      <c r="F126" s="92">
        <f>F4Ax!F126+F4Bx!F126</f>
        <v>2.9899999999999998</v>
      </c>
      <c r="G126" s="92">
        <f>F4Ax!G126+F4Bx!G126</f>
        <v>4.03</v>
      </c>
      <c r="H126" s="92">
        <f>F4Ax!H126+F4Bx!H126</f>
        <v>4.12</v>
      </c>
      <c r="I126" s="92">
        <f>F4Ax!I126+F4Bx!I126</f>
        <v>4.58</v>
      </c>
      <c r="J126" s="92">
        <f>F4Ax!J126+F4Bx!J126</f>
        <v>4.2699999999999996</v>
      </c>
      <c r="K126" s="92">
        <f>F4Ax!K126+F4Bx!K126</f>
        <v>3.2699999999999996</v>
      </c>
      <c r="L126" s="92">
        <f>F4Ax!L126+F4Bx!L126</f>
        <v>3.72</v>
      </c>
      <c r="M126" s="92">
        <f>F4Ax!M126+F4Bx!M126</f>
        <v>4.74</v>
      </c>
      <c r="N126" s="92">
        <f>F4Ax!N126+F4Bx!N126</f>
        <v>4.9000000000000004</v>
      </c>
      <c r="O126" s="92">
        <f>F4Ax!O126+F4Bx!O126</f>
        <v>2.85</v>
      </c>
      <c r="P126" s="92">
        <f>F4Ax!P126+F4Bx!P126</f>
        <v>2.2999999999999998</v>
      </c>
      <c r="Q126" s="116">
        <f t="shared" si="3"/>
        <v>44.129999999999995</v>
      </c>
    </row>
    <row r="127" spans="3:17" x14ac:dyDescent="0.25">
      <c r="C127" s="16" t="s">
        <v>185</v>
      </c>
      <c r="D127" s="16" t="s">
        <v>186</v>
      </c>
      <c r="E127" s="92">
        <f>F4Ax!E127+F4Bx!E127</f>
        <v>0</v>
      </c>
      <c r="F127" s="92">
        <f>F4Ax!F127+F4Bx!F127</f>
        <v>0</v>
      </c>
      <c r="G127" s="92">
        <f>F4Ax!G127+F4Bx!G127</f>
        <v>0</v>
      </c>
      <c r="H127" s="92">
        <f>F4Ax!H127+F4Bx!H127</f>
        <v>0</v>
      </c>
      <c r="I127" s="92">
        <f>F4Ax!I127+F4Bx!I127</f>
        <v>0</v>
      </c>
      <c r="J127" s="92">
        <f>F4Ax!J127+F4Bx!J127</f>
        <v>0</v>
      </c>
      <c r="K127" s="92">
        <f>F4Ax!K127+F4Bx!K127</f>
        <v>0</v>
      </c>
      <c r="L127" s="92">
        <f>F4Ax!L127+F4Bx!L127</f>
        <v>0</v>
      </c>
      <c r="M127" s="92">
        <f>F4Ax!M127+F4Bx!M127</f>
        <v>0</v>
      </c>
      <c r="N127" s="92">
        <f>F4Ax!N127+F4Bx!N127</f>
        <v>0</v>
      </c>
      <c r="O127" s="92">
        <f>F4Ax!O127+F4Bx!O127</f>
        <v>0</v>
      </c>
      <c r="P127" s="92">
        <f>F4Ax!P127+F4Bx!P127</f>
        <v>0</v>
      </c>
      <c r="Q127" s="116">
        <f t="shared" si="3"/>
        <v>0</v>
      </c>
    </row>
    <row r="128" spans="3:17" x14ac:dyDescent="0.25">
      <c r="C128" s="16" t="s">
        <v>187</v>
      </c>
      <c r="D128" s="16" t="s">
        <v>165</v>
      </c>
      <c r="E128" s="92">
        <f>F4Ax!E128+F4Bx!E128</f>
        <v>0</v>
      </c>
      <c r="F128" s="92">
        <f>F4Ax!F128+F4Bx!F128</f>
        <v>0</v>
      </c>
      <c r="G128" s="92">
        <f>F4Ax!G128+F4Bx!G128</f>
        <v>0</v>
      </c>
      <c r="H128" s="92">
        <f>F4Ax!H128+F4Bx!H128</f>
        <v>0</v>
      </c>
      <c r="I128" s="92">
        <f>F4Ax!I128+F4Bx!I128</f>
        <v>0</v>
      </c>
      <c r="J128" s="92">
        <f>F4Ax!J128+F4Bx!J128</f>
        <v>0</v>
      </c>
      <c r="K128" s="92">
        <f>F4Ax!K128+F4Bx!K128</f>
        <v>0</v>
      </c>
      <c r="L128" s="92">
        <f>F4Ax!L128+F4Bx!L128</f>
        <v>0</v>
      </c>
      <c r="M128" s="92">
        <f>F4Ax!M128+F4Bx!M128</f>
        <v>0</v>
      </c>
      <c r="N128" s="92">
        <f>F4Ax!N128+F4Bx!N128</f>
        <v>0</v>
      </c>
      <c r="O128" s="92">
        <f>F4Ax!O128+F4Bx!O128</f>
        <v>0</v>
      </c>
      <c r="P128" s="92">
        <f>F4Ax!P128+F4Bx!P128</f>
        <v>0</v>
      </c>
      <c r="Q128" s="116">
        <f t="shared" si="3"/>
        <v>0</v>
      </c>
    </row>
    <row r="129" spans="3:17" x14ac:dyDescent="0.25">
      <c r="C129" s="16"/>
      <c r="D129" s="16"/>
      <c r="E129" s="92">
        <f>F4Ax!E129+F4Bx!E129</f>
        <v>0</v>
      </c>
      <c r="F129" s="92">
        <f>F4Ax!F129+F4Bx!F129</f>
        <v>0</v>
      </c>
      <c r="G129" s="92">
        <f>F4Ax!G129+F4Bx!G129</f>
        <v>0</v>
      </c>
      <c r="H129" s="92">
        <f>F4Ax!H129+F4Bx!H129</f>
        <v>0</v>
      </c>
      <c r="I129" s="92">
        <f>F4Ax!I129+F4Bx!I129</f>
        <v>0</v>
      </c>
      <c r="J129" s="92">
        <f>F4Ax!J129+F4Bx!J129</f>
        <v>0</v>
      </c>
      <c r="K129" s="92">
        <f>F4Ax!K129+F4Bx!K129</f>
        <v>0</v>
      </c>
      <c r="L129" s="92">
        <f>F4Ax!L129+F4Bx!L129</f>
        <v>0</v>
      </c>
      <c r="M129" s="92">
        <f>F4Ax!M129+F4Bx!M129</f>
        <v>0</v>
      </c>
      <c r="N129" s="92">
        <f>F4Ax!N129+F4Bx!N129</f>
        <v>0</v>
      </c>
      <c r="O129" s="92">
        <f>F4Ax!O129+F4Bx!O129</f>
        <v>0</v>
      </c>
      <c r="P129" s="92">
        <f>F4Ax!P129+F4Bx!P129</f>
        <v>0</v>
      </c>
      <c r="Q129" s="116">
        <f t="shared" si="3"/>
        <v>0</v>
      </c>
    </row>
    <row r="130" spans="3:17" x14ac:dyDescent="0.25">
      <c r="C130" s="16"/>
      <c r="D130" s="16"/>
      <c r="E130" s="92">
        <f>F4Ax!E130+F4Bx!E130</f>
        <v>0</v>
      </c>
      <c r="F130" s="92">
        <f>F4Ax!F130+F4Bx!F130</f>
        <v>0</v>
      </c>
      <c r="G130" s="92">
        <f>F4Ax!G130+F4Bx!G130</f>
        <v>0</v>
      </c>
      <c r="H130" s="92">
        <f>F4Ax!H130+F4Bx!H130</f>
        <v>0</v>
      </c>
      <c r="I130" s="92">
        <f>F4Ax!I130+F4Bx!I130</f>
        <v>0</v>
      </c>
      <c r="J130" s="92">
        <f>F4Ax!J130+F4Bx!J130</f>
        <v>0</v>
      </c>
      <c r="K130" s="92">
        <f>F4Ax!K130+F4Bx!K130</f>
        <v>0</v>
      </c>
      <c r="L130" s="92">
        <f>F4Ax!L130+F4Bx!L130</f>
        <v>0</v>
      </c>
      <c r="M130" s="92">
        <f>F4Ax!M130+F4Bx!M130</f>
        <v>0</v>
      </c>
      <c r="N130" s="92">
        <f>F4Ax!N130+F4Bx!N130</f>
        <v>0</v>
      </c>
      <c r="O130" s="92">
        <f>F4Ax!O130+F4Bx!O130</f>
        <v>0</v>
      </c>
      <c r="P130" s="92">
        <f>F4Ax!P130+F4Bx!P130</f>
        <v>0</v>
      </c>
      <c r="Q130" s="116">
        <f t="shared" si="3"/>
        <v>0</v>
      </c>
    </row>
    <row r="131" spans="3:17" x14ac:dyDescent="0.25">
      <c r="C131" s="16"/>
      <c r="D131" s="16"/>
      <c r="E131" s="92">
        <f>F4Ax!E131+F4Bx!E131</f>
        <v>0</v>
      </c>
      <c r="F131" s="92">
        <f>F4Ax!F131+F4Bx!F131</f>
        <v>0</v>
      </c>
      <c r="G131" s="92">
        <f>F4Ax!G131+F4Bx!G131</f>
        <v>0</v>
      </c>
      <c r="H131" s="92">
        <f>F4Ax!H131+F4Bx!H131</f>
        <v>0</v>
      </c>
      <c r="I131" s="92">
        <f>F4Ax!I131+F4Bx!I131</f>
        <v>0</v>
      </c>
      <c r="J131" s="92">
        <f>F4Ax!J131+F4Bx!J131</f>
        <v>0</v>
      </c>
      <c r="K131" s="92">
        <f>F4Ax!K131+F4Bx!K131</f>
        <v>0</v>
      </c>
      <c r="L131" s="92">
        <f>F4Ax!L131+F4Bx!L131</f>
        <v>0</v>
      </c>
      <c r="M131" s="92">
        <f>F4Ax!M131+F4Bx!M131</f>
        <v>0</v>
      </c>
      <c r="N131" s="92">
        <f>F4Ax!N131+F4Bx!N131</f>
        <v>0</v>
      </c>
      <c r="O131" s="92">
        <f>F4Ax!O131+F4Bx!O131</f>
        <v>0</v>
      </c>
      <c r="P131" s="92">
        <f>F4Ax!P131+F4Bx!P131</f>
        <v>0</v>
      </c>
      <c r="Q131" s="116">
        <f t="shared" si="3"/>
        <v>0</v>
      </c>
    </row>
    <row r="132" spans="3:17" x14ac:dyDescent="0.25">
      <c r="C132" s="16" t="s">
        <v>235</v>
      </c>
      <c r="D132" s="16" t="s">
        <v>235</v>
      </c>
      <c r="E132" s="92">
        <f>F4Ax!E132+F4Bx!E132</f>
        <v>0</v>
      </c>
      <c r="F132" s="92">
        <f>F4Ax!F132+F4Bx!F132</f>
        <v>0</v>
      </c>
      <c r="G132" s="92">
        <f>F4Ax!G132+F4Bx!G132</f>
        <v>0</v>
      </c>
      <c r="H132" s="92">
        <f>F4Ax!H132+F4Bx!H132</f>
        <v>0</v>
      </c>
      <c r="I132" s="92">
        <f>F4Ax!I132+F4Bx!I132</f>
        <v>0</v>
      </c>
      <c r="J132" s="92">
        <f>F4Ax!J132+F4Bx!J132</f>
        <v>0</v>
      </c>
      <c r="K132" s="92">
        <f>F4Ax!K132+F4Bx!K132</f>
        <v>0</v>
      </c>
      <c r="L132" s="92">
        <f>F4Ax!L132+F4Bx!L132</f>
        <v>0</v>
      </c>
      <c r="M132" s="92">
        <f>F4Ax!M132+F4Bx!M132</f>
        <v>0</v>
      </c>
      <c r="N132" s="92">
        <f>F4Ax!N132+F4Bx!N132</f>
        <v>0</v>
      </c>
      <c r="O132" s="92">
        <f>F4Ax!O132+F4Bx!O132</f>
        <v>0</v>
      </c>
      <c r="P132" s="92">
        <f>F4Ax!P132+F4Bx!P132</f>
        <v>0</v>
      </c>
      <c r="Q132" s="116">
        <f t="shared" si="3"/>
        <v>0</v>
      </c>
    </row>
    <row r="133" spans="3:17" x14ac:dyDescent="0.25">
      <c r="C133" s="937" t="s">
        <v>188</v>
      </c>
      <c r="D133" s="938"/>
      <c r="E133" s="116">
        <f t="shared" ref="E133:P133" si="4">SUM(E118:E132)</f>
        <v>493.09000000000003</v>
      </c>
      <c r="F133" s="116">
        <f t="shared" si="4"/>
        <v>466.93999999999994</v>
      </c>
      <c r="G133" s="116">
        <f t="shared" si="4"/>
        <v>516.62</v>
      </c>
      <c r="H133" s="116">
        <f t="shared" si="4"/>
        <v>482.34</v>
      </c>
      <c r="I133" s="116">
        <f t="shared" si="4"/>
        <v>470.07000000000011</v>
      </c>
      <c r="J133" s="116">
        <f t="shared" si="4"/>
        <v>463.76</v>
      </c>
      <c r="K133" s="116">
        <f t="shared" si="4"/>
        <v>412.86942304000002</v>
      </c>
      <c r="L133" s="116">
        <f t="shared" si="4"/>
        <v>430.53624191000017</v>
      </c>
      <c r="M133" s="116">
        <f t="shared" si="4"/>
        <v>415.95916142000004</v>
      </c>
      <c r="N133" s="116">
        <f t="shared" si="4"/>
        <v>420.35145726000007</v>
      </c>
      <c r="O133" s="116">
        <f t="shared" si="4"/>
        <v>437.74608303000019</v>
      </c>
      <c r="P133" s="116">
        <f t="shared" si="4"/>
        <v>417.68919289999991</v>
      </c>
      <c r="Q133" s="116">
        <f t="shared" si="3"/>
        <v>5427.971559560001</v>
      </c>
    </row>
    <row r="134" spans="3:17" x14ac:dyDescent="0.25">
      <c r="C134" s="935" t="s">
        <v>196</v>
      </c>
      <c r="D134" s="936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116">
        <f t="shared" si="3"/>
        <v>0</v>
      </c>
    </row>
    <row r="135" spans="3:17" x14ac:dyDescent="0.25">
      <c r="C135" s="16" t="s">
        <v>168</v>
      </c>
      <c r="D135" s="16" t="s">
        <v>169</v>
      </c>
      <c r="E135" s="92">
        <f>F4Ax!E135+F4Bx!E135</f>
        <v>232.58</v>
      </c>
      <c r="F135" s="92">
        <f>F4Ax!F135+F4Bx!F135</f>
        <v>211.73999999999998</v>
      </c>
      <c r="G135" s="92">
        <f>F4Ax!G135+F4Bx!G135</f>
        <v>225.02999999999997</v>
      </c>
      <c r="H135" s="92">
        <f>F4Ax!H135+F4Bx!H135</f>
        <v>213.29000000000002</v>
      </c>
      <c r="I135" s="92">
        <f>F4Ax!I135+F4Bx!I135</f>
        <v>211.73000000000002</v>
      </c>
      <c r="J135" s="92">
        <f>F4Ax!J135+F4Bx!J135</f>
        <v>195.46000000000004</v>
      </c>
      <c r="K135" s="92">
        <f>F4Ax!K135+F4Bx!K135</f>
        <v>189.71196556000001</v>
      </c>
      <c r="L135" s="92">
        <f>F4Ax!L135+F4Bx!L135</f>
        <v>208.85335118</v>
      </c>
      <c r="M135" s="92">
        <f>F4Ax!M135+F4Bx!M135</f>
        <v>209.16</v>
      </c>
      <c r="N135" s="92">
        <f>F4Ax!N135+F4Bx!N135</f>
        <v>201.8</v>
      </c>
      <c r="O135" s="92">
        <f>F4Ax!O135+F4Bx!O135</f>
        <v>209.46616521999999</v>
      </c>
      <c r="P135" s="92">
        <f>F4Ax!P135+F4Bx!P135</f>
        <v>195.10790704999999</v>
      </c>
      <c r="Q135" s="116">
        <f t="shared" si="3"/>
        <v>2503.9293890099998</v>
      </c>
    </row>
    <row r="136" spans="3:17" x14ac:dyDescent="0.25">
      <c r="C136" s="16" t="s">
        <v>170</v>
      </c>
      <c r="D136" s="16" t="s">
        <v>171</v>
      </c>
      <c r="E136" s="92">
        <f>F4Ax!E136+F4Bx!E136</f>
        <v>26.34</v>
      </c>
      <c r="F136" s="92">
        <f>F4Ax!F136+F4Bx!F136</f>
        <v>20.22</v>
      </c>
      <c r="G136" s="92">
        <f>F4Ax!G136+F4Bx!G136</f>
        <v>23.21</v>
      </c>
      <c r="H136" s="92">
        <f>F4Ax!H136+F4Bx!H136</f>
        <v>21.26</v>
      </c>
      <c r="I136" s="92">
        <f>F4Ax!I136+F4Bx!I136</f>
        <v>17.96</v>
      </c>
      <c r="J136" s="92">
        <f>F4Ax!J136+F4Bx!J136</f>
        <v>13.3</v>
      </c>
      <c r="K136" s="92">
        <f>F4Ax!K136+F4Bx!K136</f>
        <v>13.13</v>
      </c>
      <c r="L136" s="92">
        <f>F4Ax!L136+F4Bx!L136</f>
        <v>10.95</v>
      </c>
      <c r="M136" s="92">
        <f>F4Ax!M136+F4Bx!M136</f>
        <v>6.61</v>
      </c>
      <c r="N136" s="92">
        <f>F4Ax!N136+F4Bx!N136</f>
        <v>9.99</v>
      </c>
      <c r="O136" s="92">
        <f>F4Ax!O136+F4Bx!O136</f>
        <v>14.964</v>
      </c>
      <c r="P136" s="92">
        <f>F4Ax!P136+F4Bx!P136</f>
        <v>16.02</v>
      </c>
      <c r="Q136" s="116">
        <f t="shared" si="3"/>
        <v>193.95400000000004</v>
      </c>
    </row>
    <row r="137" spans="3:17" x14ac:dyDescent="0.25">
      <c r="C137" s="16" t="s">
        <v>216</v>
      </c>
      <c r="D137" s="16" t="s">
        <v>173</v>
      </c>
      <c r="E137" s="92">
        <f>F4Ax!E137+F4Bx!E137</f>
        <v>4.83</v>
      </c>
      <c r="F137" s="92">
        <f>F4Ax!F137+F4Bx!F137</f>
        <v>5.09</v>
      </c>
      <c r="G137" s="92">
        <f>F4Ax!G137+F4Bx!G137</f>
        <v>5.5099999999999989</v>
      </c>
      <c r="H137" s="92">
        <f>F4Ax!H137+F4Bx!H137</f>
        <v>4.76</v>
      </c>
      <c r="I137" s="92">
        <f>F4Ax!I137+F4Bx!I137</f>
        <v>4.0599999999999996</v>
      </c>
      <c r="J137" s="92">
        <f>F4Ax!J137+F4Bx!J137</f>
        <v>4.2300000000000004</v>
      </c>
      <c r="K137" s="92">
        <f>F4Ax!K137+F4Bx!K137</f>
        <v>3.8269159999999998</v>
      </c>
      <c r="L137" s="92">
        <f>F4Ax!L137+F4Bx!L137</f>
        <v>4.24071</v>
      </c>
      <c r="M137" s="92">
        <f>F4Ax!M137+F4Bx!M137</f>
        <v>3.4559340000000001</v>
      </c>
      <c r="N137" s="92">
        <f>F4Ax!N137+F4Bx!N137</f>
        <v>3.3150599999999999</v>
      </c>
      <c r="O137" s="92">
        <f>F4Ax!O137+F4Bx!O137</f>
        <v>3.7812749999999999</v>
      </c>
      <c r="P137" s="92">
        <f>F4Ax!P137+F4Bx!P137</f>
        <v>3.7240720000000005</v>
      </c>
      <c r="Q137" s="116">
        <f t="shared" si="3"/>
        <v>50.823966999999996</v>
      </c>
    </row>
    <row r="138" spans="3:17" x14ac:dyDescent="0.25">
      <c r="C138" s="16" t="s">
        <v>174</v>
      </c>
      <c r="D138" s="16" t="s">
        <v>175</v>
      </c>
      <c r="E138" s="92">
        <f>F4Ax!E138+F4Bx!E138</f>
        <v>0</v>
      </c>
      <c r="F138" s="92">
        <f>F4Ax!F138+F4Bx!F138</f>
        <v>0</v>
      </c>
      <c r="G138" s="92">
        <f>F4Ax!G138+F4Bx!G138</f>
        <v>0</v>
      </c>
      <c r="H138" s="92">
        <f>F4Ax!H138+F4Bx!H138</f>
        <v>0</v>
      </c>
      <c r="I138" s="92">
        <f>F4Ax!I138+F4Bx!I138</f>
        <v>0</v>
      </c>
      <c r="J138" s="92">
        <f>F4Ax!J138+F4Bx!J138</f>
        <v>0</v>
      </c>
      <c r="K138" s="92">
        <f>F4Ax!K138+F4Bx!K138</f>
        <v>0</v>
      </c>
      <c r="L138" s="92">
        <f>F4Ax!L138+F4Bx!L138</f>
        <v>0</v>
      </c>
      <c r="M138" s="92">
        <f>F4Ax!M138+F4Bx!M138</f>
        <v>0</v>
      </c>
      <c r="N138" s="92">
        <f>F4Ax!N138+F4Bx!N138</f>
        <v>0</v>
      </c>
      <c r="O138" s="92">
        <f>F4Ax!O138+F4Bx!O138</f>
        <v>0</v>
      </c>
      <c r="P138" s="92">
        <f>F4Ax!P138+F4Bx!P138</f>
        <v>0</v>
      </c>
      <c r="Q138" s="116">
        <f t="shared" si="3"/>
        <v>0</v>
      </c>
    </row>
    <row r="139" spans="3:17" x14ac:dyDescent="0.25">
      <c r="C139" s="16" t="s">
        <v>176</v>
      </c>
      <c r="D139" s="16" t="s">
        <v>177</v>
      </c>
      <c r="E139" s="92">
        <f>F4Ax!E139+F4Bx!E139</f>
        <v>7.01</v>
      </c>
      <c r="F139" s="92">
        <f>F4Ax!F139+F4Bx!F139</f>
        <v>7.37</v>
      </c>
      <c r="G139" s="92">
        <f>F4Ax!G139+F4Bx!G139</f>
        <v>8.5</v>
      </c>
      <c r="H139" s="92">
        <f>F4Ax!H139+F4Bx!H139</f>
        <v>7.68</v>
      </c>
      <c r="I139" s="92">
        <f>F4Ax!I139+F4Bx!I139</f>
        <v>7.1100000000000012</v>
      </c>
      <c r="J139" s="92">
        <f>F4Ax!J139+F4Bx!J139</f>
        <v>7.4600000000000009</v>
      </c>
      <c r="K139" s="92">
        <f>F4Ax!K139+F4Bx!K139</f>
        <v>7.3539999999999992</v>
      </c>
      <c r="L139" s="92">
        <f>F4Ax!L139+F4Bx!L139</f>
        <v>7.3069999999999995</v>
      </c>
      <c r="M139" s="92">
        <f>F4Ax!M139+F4Bx!M139</f>
        <v>6.6910000000000007</v>
      </c>
      <c r="N139" s="92">
        <f>F4Ax!N139+F4Bx!N139</f>
        <v>6.4489999999999998</v>
      </c>
      <c r="O139" s="92">
        <f>F4Ax!O139+F4Bx!O139</f>
        <v>7.0280000000000005</v>
      </c>
      <c r="P139" s="92">
        <f>F4Ax!P139+F4Bx!P139</f>
        <v>6.4550000000000001</v>
      </c>
      <c r="Q139" s="116">
        <f t="shared" si="3"/>
        <v>86.414000000000001</v>
      </c>
    </row>
    <row r="140" spans="3:17" x14ac:dyDescent="0.25">
      <c r="C140" s="16" t="s">
        <v>178</v>
      </c>
      <c r="D140" s="16" t="s">
        <v>217</v>
      </c>
      <c r="E140" s="92">
        <f>F4Ax!E140+F4Bx!E140</f>
        <v>50.56</v>
      </c>
      <c r="F140" s="92">
        <f>F4Ax!F140+F4Bx!F140</f>
        <v>24.21</v>
      </c>
      <c r="G140" s="92">
        <f>F4Ax!G140+F4Bx!G140</f>
        <v>34.28</v>
      </c>
      <c r="H140" s="92">
        <f>F4Ax!H140+F4Bx!H140</f>
        <v>24.28</v>
      </c>
      <c r="I140" s="92">
        <f>F4Ax!I140+F4Bx!I140</f>
        <v>130.01</v>
      </c>
      <c r="J140" s="92">
        <f>F4Ax!J140+F4Bx!J140</f>
        <v>301.45999999999998</v>
      </c>
      <c r="K140" s="92">
        <f>F4Ax!K140+F4Bx!K140</f>
        <v>226.42999999999998</v>
      </c>
      <c r="L140" s="92">
        <f>F4Ax!L140+F4Bx!L140</f>
        <v>224.67000000000002</v>
      </c>
      <c r="M140" s="92">
        <f>F4Ax!M140+F4Bx!M140</f>
        <v>192.10000000000002</v>
      </c>
      <c r="N140" s="92">
        <f>F4Ax!N140+F4Bx!N140</f>
        <v>207.44</v>
      </c>
      <c r="O140" s="92">
        <f>F4Ax!O140+F4Bx!O140</f>
        <v>231.58999999999997</v>
      </c>
      <c r="P140" s="92">
        <f>F4Ax!P140+F4Bx!P140</f>
        <v>214.54000000000002</v>
      </c>
      <c r="Q140" s="116">
        <f t="shared" si="3"/>
        <v>1861.57</v>
      </c>
    </row>
    <row r="141" spans="3:17" x14ac:dyDescent="0.25">
      <c r="C141" s="16" t="s">
        <v>180</v>
      </c>
      <c r="D141" s="16" t="s">
        <v>197</v>
      </c>
      <c r="E141" s="92">
        <f>F4Ax!E141+F4Bx!E141</f>
        <v>15.33</v>
      </c>
      <c r="F141" s="92">
        <f>F4Ax!F141+F4Bx!F141</f>
        <v>16.25</v>
      </c>
      <c r="G141" s="92">
        <f>F4Ax!G141+F4Bx!G141</f>
        <v>16.82</v>
      </c>
      <c r="H141" s="92">
        <f>F4Ax!H141+F4Bx!H141</f>
        <v>15.02</v>
      </c>
      <c r="I141" s="92">
        <f>F4Ax!I141+F4Bx!I141</f>
        <v>17.5</v>
      </c>
      <c r="J141" s="92">
        <f>F4Ax!J141+F4Bx!J141</f>
        <v>16.47</v>
      </c>
      <c r="K141" s="92">
        <f>F4Ax!K141+F4Bx!K141</f>
        <v>18.22</v>
      </c>
      <c r="L141" s="92">
        <f>F4Ax!L141+F4Bx!L141</f>
        <v>17.79</v>
      </c>
      <c r="M141" s="92">
        <f>F4Ax!M141+F4Bx!M141</f>
        <v>17.119999999999997</v>
      </c>
      <c r="N141" s="92">
        <f>F4Ax!N141+F4Bx!N141</f>
        <v>18.2</v>
      </c>
      <c r="O141" s="92">
        <f>F4Ax!O141+F4Bx!O141</f>
        <v>17.93</v>
      </c>
      <c r="P141" s="92">
        <f>F4Ax!P141+F4Bx!P141</f>
        <v>18.14</v>
      </c>
      <c r="Q141" s="116">
        <f t="shared" si="3"/>
        <v>204.79000000000002</v>
      </c>
    </row>
    <row r="142" spans="3:17" x14ac:dyDescent="0.25">
      <c r="C142" s="16" t="s">
        <v>218</v>
      </c>
      <c r="D142" s="16" t="s">
        <v>206</v>
      </c>
      <c r="E142" s="92">
        <f>F4Ax!E142+F4Bx!E142</f>
        <v>18.490000000000002</v>
      </c>
      <c r="F142" s="92">
        <f>F4Ax!F142+F4Bx!F142</f>
        <v>18.61</v>
      </c>
      <c r="G142" s="92">
        <f>F4Ax!G142+F4Bx!G142</f>
        <v>18.850000000000005</v>
      </c>
      <c r="H142" s="92">
        <f>F4Ax!H142+F4Bx!H142</f>
        <v>20.85</v>
      </c>
      <c r="I142" s="92">
        <f>F4Ax!I142+F4Bx!I142</f>
        <v>18.32</v>
      </c>
      <c r="J142" s="92">
        <f>F4Ax!J142+F4Bx!J142</f>
        <v>20.49</v>
      </c>
      <c r="K142" s="92">
        <f>F4Ax!K142+F4Bx!K142</f>
        <v>18.43</v>
      </c>
      <c r="L142" s="92">
        <f>F4Ax!L142+F4Bx!L142</f>
        <v>19.86</v>
      </c>
      <c r="M142" s="92">
        <f>F4Ax!M142+F4Bx!M142</f>
        <v>25.18</v>
      </c>
      <c r="N142" s="92">
        <f>F4Ax!N142+F4Bx!N142</f>
        <v>23.59</v>
      </c>
      <c r="O142" s="92">
        <f>F4Ax!O142+F4Bx!O142</f>
        <v>24.66</v>
      </c>
      <c r="P142" s="92">
        <f>F4Ax!P142+F4Bx!P142</f>
        <v>22.67</v>
      </c>
      <c r="Q142" s="116">
        <f t="shared" si="3"/>
        <v>250</v>
      </c>
    </row>
    <row r="143" spans="3:17" x14ac:dyDescent="0.25">
      <c r="C143" s="16" t="s">
        <v>236</v>
      </c>
      <c r="D143" s="16" t="s">
        <v>220</v>
      </c>
      <c r="E143" s="92">
        <f>F4Ax!E143+F4Bx!E143</f>
        <v>6.79</v>
      </c>
      <c r="F143" s="92">
        <f>F4Ax!F143+F4Bx!F143</f>
        <v>7.17</v>
      </c>
      <c r="G143" s="92">
        <f>F4Ax!G143+F4Bx!G143</f>
        <v>6.92</v>
      </c>
      <c r="H143" s="92">
        <f>F4Ax!H143+F4Bx!H143</f>
        <v>6.3199999999999994</v>
      </c>
      <c r="I143" s="92">
        <f>F4Ax!I143+F4Bx!I143</f>
        <v>6.4</v>
      </c>
      <c r="J143" s="92">
        <f>F4Ax!J143+F4Bx!J143</f>
        <v>6.52</v>
      </c>
      <c r="K143" s="92">
        <f>F4Ax!K143+F4Bx!K143</f>
        <v>6.65</v>
      </c>
      <c r="L143" s="92">
        <f>F4Ax!L143+F4Bx!L143</f>
        <v>6.95</v>
      </c>
      <c r="M143" s="92">
        <f>F4Ax!M143+F4Bx!M143</f>
        <v>6.53</v>
      </c>
      <c r="N143" s="92">
        <f>F4Ax!N143+F4Bx!N143</f>
        <v>6.6899999999999995</v>
      </c>
      <c r="O143" s="92">
        <f>F4Ax!O143+F4Bx!O143</f>
        <v>7.1899999999999995</v>
      </c>
      <c r="P143" s="92">
        <f>F4Ax!P143+F4Bx!P143</f>
        <v>6.879999999999999</v>
      </c>
      <c r="Q143" s="116">
        <f t="shared" si="3"/>
        <v>81.010000000000005</v>
      </c>
    </row>
    <row r="144" spans="3:17" x14ac:dyDescent="0.25">
      <c r="C144" s="16" t="s">
        <v>182</v>
      </c>
      <c r="D144" s="16" t="s">
        <v>183</v>
      </c>
      <c r="E144" s="92">
        <f>F4Ax!E144+F4Bx!E144</f>
        <v>0</v>
      </c>
      <c r="F144" s="92">
        <f>F4Ax!F144+F4Bx!F144</f>
        <v>0</v>
      </c>
      <c r="G144" s="92">
        <f>F4Ax!G144+F4Bx!G144</f>
        <v>0</v>
      </c>
      <c r="H144" s="92">
        <f>F4Ax!H144+F4Bx!H144</f>
        <v>0</v>
      </c>
      <c r="I144" s="92">
        <f>F4Ax!I144+F4Bx!I144</f>
        <v>0</v>
      </c>
      <c r="J144" s="92">
        <f>F4Ax!J144+F4Bx!J144</f>
        <v>0</v>
      </c>
      <c r="K144" s="92">
        <f>F4Ax!K144+F4Bx!K144</f>
        <v>0</v>
      </c>
      <c r="L144" s="92">
        <f>F4Ax!L144+F4Bx!L144</f>
        <v>0</v>
      </c>
      <c r="M144" s="92">
        <f>F4Ax!M144+F4Bx!M144</f>
        <v>0</v>
      </c>
      <c r="N144" s="92">
        <f>F4Ax!N144+F4Bx!N144</f>
        <v>0</v>
      </c>
      <c r="O144" s="92">
        <f>F4Ax!O144+F4Bx!O144</f>
        <v>0</v>
      </c>
      <c r="P144" s="92">
        <f>F4Ax!P144+F4Bx!P144</f>
        <v>0</v>
      </c>
      <c r="Q144" s="116">
        <f t="shared" si="3"/>
        <v>0</v>
      </c>
    </row>
    <row r="145" spans="3:17" x14ac:dyDescent="0.25">
      <c r="C145" s="16" t="s">
        <v>184</v>
      </c>
      <c r="D145" s="16" t="s">
        <v>163</v>
      </c>
      <c r="E145" s="92">
        <f>F4Ax!E145+F4Bx!E145</f>
        <v>0</v>
      </c>
      <c r="F145" s="92">
        <f>F4Ax!F145+F4Bx!F145</f>
        <v>0</v>
      </c>
      <c r="G145" s="92">
        <f>F4Ax!G145+F4Bx!G145</f>
        <v>0</v>
      </c>
      <c r="H145" s="92">
        <f>F4Ax!H145+F4Bx!H145</f>
        <v>0</v>
      </c>
      <c r="I145" s="92">
        <f>F4Ax!I145+F4Bx!I145</f>
        <v>0</v>
      </c>
      <c r="J145" s="92">
        <f>F4Ax!J145+F4Bx!J145</f>
        <v>0</v>
      </c>
      <c r="K145" s="92">
        <f>F4Ax!K145+F4Bx!K145</f>
        <v>0</v>
      </c>
      <c r="L145" s="92">
        <f>F4Ax!L145+F4Bx!L145</f>
        <v>0</v>
      </c>
      <c r="M145" s="92">
        <f>F4Ax!M145+F4Bx!M145</f>
        <v>0</v>
      </c>
      <c r="N145" s="92">
        <f>F4Ax!N145+F4Bx!N145</f>
        <v>0</v>
      </c>
      <c r="O145" s="92">
        <f>F4Ax!O145+F4Bx!O145</f>
        <v>0</v>
      </c>
      <c r="P145" s="92">
        <f>F4Ax!P145+F4Bx!P145</f>
        <v>0</v>
      </c>
      <c r="Q145" s="116">
        <f t="shared" si="3"/>
        <v>0</v>
      </c>
    </row>
    <row r="146" spans="3:17" x14ac:dyDescent="0.25">
      <c r="C146" s="16" t="s">
        <v>185</v>
      </c>
      <c r="D146" s="16" t="s">
        <v>186</v>
      </c>
      <c r="E146" s="92">
        <f>F4Ax!E146+F4Bx!E146</f>
        <v>0</v>
      </c>
      <c r="F146" s="92">
        <f>F4Ax!F146+F4Bx!F146</f>
        <v>0</v>
      </c>
      <c r="G146" s="92">
        <f>F4Ax!G146+F4Bx!G146</f>
        <v>0</v>
      </c>
      <c r="H146" s="92">
        <f>F4Ax!H146+F4Bx!H146</f>
        <v>0</v>
      </c>
      <c r="I146" s="92">
        <f>F4Ax!I146+F4Bx!I146</f>
        <v>0</v>
      </c>
      <c r="J146" s="92">
        <f>F4Ax!J146+F4Bx!J146</f>
        <v>0</v>
      </c>
      <c r="K146" s="92">
        <f>F4Ax!K146+F4Bx!K146</f>
        <v>0</v>
      </c>
      <c r="L146" s="92">
        <f>F4Ax!L146+F4Bx!L146</f>
        <v>0</v>
      </c>
      <c r="M146" s="92">
        <f>F4Ax!M146+F4Bx!M146</f>
        <v>0</v>
      </c>
      <c r="N146" s="92">
        <f>F4Ax!N146+F4Bx!N146</f>
        <v>0</v>
      </c>
      <c r="O146" s="92">
        <f>F4Ax!O146+F4Bx!O146</f>
        <v>0</v>
      </c>
      <c r="P146" s="92">
        <f>F4Ax!P146+F4Bx!P146</f>
        <v>0</v>
      </c>
      <c r="Q146" s="116">
        <f t="shared" si="3"/>
        <v>0</v>
      </c>
    </row>
    <row r="147" spans="3:17" x14ac:dyDescent="0.25">
      <c r="C147" s="16" t="s">
        <v>187</v>
      </c>
      <c r="D147" s="16" t="s">
        <v>165</v>
      </c>
      <c r="E147" s="92">
        <f>F4Ax!E147+F4Bx!E147</f>
        <v>0</v>
      </c>
      <c r="F147" s="92">
        <f>F4Ax!F147+F4Bx!F147</f>
        <v>0</v>
      </c>
      <c r="G147" s="92">
        <f>F4Ax!G147+F4Bx!G147</f>
        <v>0</v>
      </c>
      <c r="H147" s="92">
        <f>F4Ax!H147+F4Bx!H147</f>
        <v>0</v>
      </c>
      <c r="I147" s="92">
        <f>F4Ax!I147+F4Bx!I147</f>
        <v>0</v>
      </c>
      <c r="J147" s="92">
        <f>F4Ax!J147+F4Bx!J147</f>
        <v>0</v>
      </c>
      <c r="K147" s="92">
        <f>F4Ax!K147+F4Bx!K147</f>
        <v>0</v>
      </c>
      <c r="L147" s="92">
        <f>F4Ax!L147+F4Bx!L147</f>
        <v>0</v>
      </c>
      <c r="M147" s="92">
        <f>F4Ax!M147+F4Bx!M147</f>
        <v>0</v>
      </c>
      <c r="N147" s="92">
        <f>F4Ax!N147+F4Bx!N147</f>
        <v>0</v>
      </c>
      <c r="O147" s="92">
        <f>F4Ax!O147+F4Bx!O147</f>
        <v>0</v>
      </c>
      <c r="P147" s="92">
        <f>F4Ax!P147+F4Bx!P147</f>
        <v>0</v>
      </c>
      <c r="Q147" s="116">
        <f t="shared" si="3"/>
        <v>0</v>
      </c>
    </row>
    <row r="148" spans="3:17" x14ac:dyDescent="0.25">
      <c r="C148" s="16"/>
      <c r="D148" s="16"/>
      <c r="E148" s="92">
        <f>F4Ax!E148+F4Bx!E148</f>
        <v>0</v>
      </c>
      <c r="F148" s="92">
        <f>F4Ax!F148+F4Bx!F148</f>
        <v>0</v>
      </c>
      <c r="G148" s="92">
        <f>F4Ax!G148+F4Bx!G148</f>
        <v>0</v>
      </c>
      <c r="H148" s="92">
        <f>F4Ax!H148+F4Bx!H148</f>
        <v>0</v>
      </c>
      <c r="I148" s="92">
        <f>F4Ax!I148+F4Bx!I148</f>
        <v>0</v>
      </c>
      <c r="J148" s="92">
        <f>F4Ax!J148+F4Bx!J148</f>
        <v>0</v>
      </c>
      <c r="K148" s="92">
        <f>F4Ax!K148+F4Bx!K148</f>
        <v>0</v>
      </c>
      <c r="L148" s="92">
        <f>F4Ax!L148+F4Bx!L148</f>
        <v>0</v>
      </c>
      <c r="M148" s="92">
        <f>F4Ax!M148+F4Bx!M148</f>
        <v>0</v>
      </c>
      <c r="N148" s="92">
        <f>F4Ax!N148+F4Bx!N148</f>
        <v>0</v>
      </c>
      <c r="O148" s="92">
        <f>F4Ax!O148+F4Bx!O148</f>
        <v>0</v>
      </c>
      <c r="P148" s="92">
        <f>F4Ax!P148+F4Bx!P148</f>
        <v>0</v>
      </c>
      <c r="Q148" s="116">
        <f t="shared" si="3"/>
        <v>0</v>
      </c>
    </row>
    <row r="149" spans="3:17" x14ac:dyDescent="0.25">
      <c r="C149" s="16"/>
      <c r="D149" s="16"/>
      <c r="E149" s="92">
        <f>F4Ax!E149+F4Bx!E149</f>
        <v>0</v>
      </c>
      <c r="F149" s="92">
        <f>F4Ax!F149+F4Bx!F149</f>
        <v>0</v>
      </c>
      <c r="G149" s="92">
        <f>F4Ax!G149+F4Bx!G149</f>
        <v>0</v>
      </c>
      <c r="H149" s="92">
        <f>F4Ax!H149+F4Bx!H149</f>
        <v>0</v>
      </c>
      <c r="I149" s="92">
        <f>F4Ax!I149+F4Bx!I149</f>
        <v>0</v>
      </c>
      <c r="J149" s="92">
        <f>F4Ax!J149+F4Bx!J149</f>
        <v>0</v>
      </c>
      <c r="K149" s="92">
        <f>F4Ax!K149+F4Bx!K149</f>
        <v>0</v>
      </c>
      <c r="L149" s="92">
        <f>F4Ax!L149+F4Bx!L149</f>
        <v>0</v>
      </c>
      <c r="M149" s="92">
        <f>F4Ax!M149+F4Bx!M149</f>
        <v>0</v>
      </c>
      <c r="N149" s="92">
        <f>F4Ax!N149+F4Bx!N149</f>
        <v>0</v>
      </c>
      <c r="O149" s="92">
        <f>F4Ax!O149+F4Bx!O149</f>
        <v>0</v>
      </c>
      <c r="P149" s="92">
        <f>F4Ax!P149+F4Bx!P149</f>
        <v>0</v>
      </c>
      <c r="Q149" s="116">
        <f t="shared" ref="Q149:Q154" si="5">SUM(E149:P149)</f>
        <v>0</v>
      </c>
    </row>
    <row r="150" spans="3:17" x14ac:dyDescent="0.25">
      <c r="C150" s="16"/>
      <c r="D150" s="16"/>
      <c r="E150" s="92">
        <f>F4Ax!E150+F4Bx!E150</f>
        <v>0</v>
      </c>
      <c r="F150" s="92">
        <f>F4Ax!F150+F4Bx!F150</f>
        <v>0</v>
      </c>
      <c r="G150" s="92">
        <f>F4Ax!G150+F4Bx!G150</f>
        <v>0</v>
      </c>
      <c r="H150" s="92">
        <f>F4Ax!H150+F4Bx!H150</f>
        <v>0</v>
      </c>
      <c r="I150" s="92">
        <f>F4Ax!I150+F4Bx!I150</f>
        <v>0</v>
      </c>
      <c r="J150" s="92">
        <f>F4Ax!J150+F4Bx!J150</f>
        <v>0</v>
      </c>
      <c r="K150" s="92">
        <f>F4Ax!K150+F4Bx!K150</f>
        <v>0</v>
      </c>
      <c r="L150" s="92">
        <f>F4Ax!L150+F4Bx!L150</f>
        <v>0</v>
      </c>
      <c r="M150" s="92">
        <f>F4Ax!M150+F4Bx!M150</f>
        <v>0</v>
      </c>
      <c r="N150" s="92">
        <f>F4Ax!N150+F4Bx!N150</f>
        <v>0</v>
      </c>
      <c r="O150" s="92">
        <f>F4Ax!O150+F4Bx!O150</f>
        <v>0</v>
      </c>
      <c r="P150" s="92">
        <f>F4Ax!P150+F4Bx!P150</f>
        <v>0</v>
      </c>
      <c r="Q150" s="116">
        <f t="shared" si="5"/>
        <v>0</v>
      </c>
    </row>
    <row r="151" spans="3:17" x14ac:dyDescent="0.25">
      <c r="C151" s="16" t="s">
        <v>235</v>
      </c>
      <c r="D151" s="16" t="s">
        <v>235</v>
      </c>
      <c r="E151" s="92">
        <f>F4Ax!E151+F4Bx!E151</f>
        <v>0</v>
      </c>
      <c r="F151" s="92">
        <f>F4Ax!F151+F4Bx!F151</f>
        <v>0</v>
      </c>
      <c r="G151" s="92">
        <f>F4Ax!G151+F4Bx!G151</f>
        <v>0</v>
      </c>
      <c r="H151" s="92">
        <f>F4Ax!H151+F4Bx!H151</f>
        <v>0</v>
      </c>
      <c r="I151" s="92">
        <f>F4Ax!I151+F4Bx!I151</f>
        <v>0</v>
      </c>
      <c r="J151" s="92">
        <f>F4Ax!J151+F4Bx!J151</f>
        <v>0</v>
      </c>
      <c r="K151" s="92">
        <f>F4Ax!K151+F4Bx!K151</f>
        <v>0</v>
      </c>
      <c r="L151" s="92">
        <f>F4Ax!L151+F4Bx!L151</f>
        <v>0</v>
      </c>
      <c r="M151" s="92">
        <f>F4Ax!M151+F4Bx!M151</f>
        <v>0</v>
      </c>
      <c r="N151" s="92">
        <f>F4Ax!N151+F4Bx!N151</f>
        <v>0</v>
      </c>
      <c r="O151" s="92">
        <f>F4Ax!O151+F4Bx!O151</f>
        <v>0</v>
      </c>
      <c r="P151" s="92">
        <f>F4Ax!P151+F4Bx!P151</f>
        <v>0</v>
      </c>
      <c r="Q151" s="116">
        <f t="shared" si="5"/>
        <v>0</v>
      </c>
    </row>
    <row r="152" spans="3:17" x14ac:dyDescent="0.25">
      <c r="C152" s="937" t="s">
        <v>188</v>
      </c>
      <c r="D152" s="938"/>
      <c r="E152" s="116">
        <f t="shared" ref="E152:P152" si="6">SUM(E135:E151)</f>
        <v>361.93</v>
      </c>
      <c r="F152" s="116">
        <f t="shared" si="6"/>
        <v>310.66000000000003</v>
      </c>
      <c r="G152" s="116">
        <f t="shared" si="6"/>
        <v>339.12</v>
      </c>
      <c r="H152" s="116">
        <f t="shared" si="6"/>
        <v>313.45999999999998</v>
      </c>
      <c r="I152" s="116">
        <f t="shared" si="6"/>
        <v>413.09</v>
      </c>
      <c r="J152" s="116">
        <f t="shared" si="6"/>
        <v>565.3900000000001</v>
      </c>
      <c r="K152" s="116">
        <f t="shared" si="6"/>
        <v>483.75288156000005</v>
      </c>
      <c r="L152" s="116">
        <f t="shared" si="6"/>
        <v>500.62106118000003</v>
      </c>
      <c r="M152" s="116">
        <f t="shared" si="6"/>
        <v>466.84693400000003</v>
      </c>
      <c r="N152" s="116">
        <f t="shared" si="6"/>
        <v>477.47405999999995</v>
      </c>
      <c r="O152" s="116">
        <f t="shared" si="6"/>
        <v>516.60944022000001</v>
      </c>
      <c r="P152" s="116">
        <f t="shared" si="6"/>
        <v>483.53697905000007</v>
      </c>
      <c r="Q152" s="116">
        <f t="shared" si="5"/>
        <v>5232.4913560099994</v>
      </c>
    </row>
    <row r="153" spans="3:17" x14ac:dyDescent="0.25">
      <c r="C153" s="937" t="s">
        <v>200</v>
      </c>
      <c r="D153" s="938"/>
      <c r="E153" s="116">
        <f t="shared" ref="E153:P153" si="7">E116+E133+E152</f>
        <v>1346.4562041324004</v>
      </c>
      <c r="F153" s="116">
        <f t="shared" si="7"/>
        <v>1270.306912033253</v>
      </c>
      <c r="G153" s="116">
        <f t="shared" si="7"/>
        <v>1371.5478307790672</v>
      </c>
      <c r="H153" s="116">
        <f t="shared" si="7"/>
        <v>1267.5061955400254</v>
      </c>
      <c r="I153" s="116">
        <f t="shared" si="7"/>
        <v>1347.5970608249713</v>
      </c>
      <c r="J153" s="116">
        <f t="shared" si="7"/>
        <v>1493.6661133035188</v>
      </c>
      <c r="K153" s="116">
        <f t="shared" si="7"/>
        <v>1323.465362541941</v>
      </c>
      <c r="L153" s="116">
        <f t="shared" si="7"/>
        <v>1400.6684556876917</v>
      </c>
      <c r="M153" s="116">
        <f t="shared" si="7"/>
        <v>1344.805497536749</v>
      </c>
      <c r="N153" s="116">
        <f t="shared" si="7"/>
        <v>1362.9568306495541</v>
      </c>
      <c r="O153" s="116">
        <f t="shared" si="7"/>
        <v>1442.635822568616</v>
      </c>
      <c r="P153" s="116">
        <f t="shared" si="7"/>
        <v>1368.5536812695773</v>
      </c>
      <c r="Q153" s="116">
        <f t="shared" si="5"/>
        <v>16340.165966867366</v>
      </c>
    </row>
    <row r="154" spans="3:17" x14ac:dyDescent="0.25">
      <c r="C154" s="937" t="s">
        <v>201</v>
      </c>
      <c r="D154" s="938"/>
      <c r="E154" s="116">
        <f t="shared" ref="E154:P154" si="8">E153+E99</f>
        <v>3417.6115539000693</v>
      </c>
      <c r="F154" s="116">
        <f t="shared" si="8"/>
        <v>3380.5436017722791</v>
      </c>
      <c r="G154" s="116">
        <f t="shared" si="8"/>
        <v>3099.5145248936842</v>
      </c>
      <c r="H154" s="116">
        <f t="shared" si="8"/>
        <v>3108.7204647369917</v>
      </c>
      <c r="I154" s="116">
        <f t="shared" si="8"/>
        <v>3461.0117875566211</v>
      </c>
      <c r="J154" s="116">
        <f t="shared" si="8"/>
        <v>3324.1201533311705</v>
      </c>
      <c r="K154" s="116">
        <f t="shared" si="8"/>
        <v>2997.718108089116</v>
      </c>
      <c r="L154" s="116">
        <f t="shared" si="8"/>
        <v>2995.4238986776918</v>
      </c>
      <c r="M154" s="116">
        <f t="shared" si="8"/>
        <v>3287.9835086867488</v>
      </c>
      <c r="N154" s="116">
        <f t="shared" si="8"/>
        <v>3514.5887811524044</v>
      </c>
      <c r="O154" s="116">
        <f t="shared" si="8"/>
        <v>3606.4439055686162</v>
      </c>
      <c r="P154" s="116">
        <f t="shared" si="8"/>
        <v>3715.9366537126029</v>
      </c>
      <c r="Q154" s="116">
        <f t="shared" si="5"/>
        <v>39909.616942077999</v>
      </c>
    </row>
    <row r="155" spans="3:17" x14ac:dyDescent="0.25">
      <c r="C155" s="25"/>
      <c r="D155" s="25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3:17" x14ac:dyDescent="0.25">
      <c r="C156" s="13"/>
      <c r="Q156" s="25" t="s">
        <v>213</v>
      </c>
    </row>
    <row r="157" spans="3:17" x14ac:dyDescent="0.25">
      <c r="C157" s="930" t="s">
        <v>136</v>
      </c>
      <c r="D157" s="930"/>
      <c r="E157" s="946" t="s">
        <v>237</v>
      </c>
      <c r="F157" s="946"/>
      <c r="G157" s="946"/>
      <c r="H157" s="946"/>
      <c r="I157" s="946"/>
      <c r="J157" s="946"/>
      <c r="K157" s="946"/>
      <c r="L157" s="946"/>
      <c r="M157" s="946"/>
      <c r="N157" s="946"/>
      <c r="O157" s="946"/>
      <c r="P157" s="946"/>
      <c r="Q157" s="946"/>
    </row>
    <row r="158" spans="3:17" x14ac:dyDescent="0.25">
      <c r="C158" s="930"/>
      <c r="D158" s="930"/>
      <c r="E158" s="12" t="s">
        <v>223</v>
      </c>
      <c r="F158" s="12" t="s">
        <v>224</v>
      </c>
      <c r="G158" s="12" t="s">
        <v>225</v>
      </c>
      <c r="H158" s="12" t="s">
        <v>226</v>
      </c>
      <c r="I158" s="12" t="s">
        <v>227</v>
      </c>
      <c r="J158" s="12" t="s">
        <v>228</v>
      </c>
      <c r="K158" s="12" t="s">
        <v>229</v>
      </c>
      <c r="L158" s="12" t="s">
        <v>230</v>
      </c>
      <c r="M158" s="12" t="s">
        <v>231</v>
      </c>
      <c r="N158" s="12" t="s">
        <v>232</v>
      </c>
      <c r="O158" s="12" t="s">
        <v>233</v>
      </c>
      <c r="P158" s="12" t="s">
        <v>234</v>
      </c>
      <c r="Q158" s="12" t="s">
        <v>90</v>
      </c>
    </row>
    <row r="159" spans="3:17" x14ac:dyDescent="0.25">
      <c r="C159" s="935" t="s">
        <v>147</v>
      </c>
      <c r="D159" s="936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116">
        <f t="shared" ref="Q159:Q190" si="9">SUM(E159:P159)</f>
        <v>0</v>
      </c>
    </row>
    <row r="160" spans="3:17" x14ac:dyDescent="0.25">
      <c r="C160" s="84" t="s">
        <v>148</v>
      </c>
      <c r="D160" s="84" t="s">
        <v>149</v>
      </c>
      <c r="E160" s="92">
        <f>F4Ax!E160+F4Bx!E160</f>
        <v>889.48266100000023</v>
      </c>
      <c r="F160" s="92">
        <f>F4Ax!F160+F4Bx!F160</f>
        <v>1007.1437855</v>
      </c>
      <c r="G160" s="92">
        <f>F4Ax!G160+F4Bx!G160</f>
        <v>774.11618395000005</v>
      </c>
      <c r="H160" s="92">
        <f>F4Ax!H160+F4Bx!H160</f>
        <v>787.64137773000016</v>
      </c>
      <c r="I160" s="92">
        <f>F4Ax!I160+F4Bx!I160</f>
        <v>711.48126578999995</v>
      </c>
      <c r="J160" s="92">
        <f>F4Ax!J160+F4Bx!J160</f>
        <v>733.62959308999996</v>
      </c>
      <c r="K160" s="92">
        <f>F4Ax!K160+F4Bx!K160</f>
        <v>716.03611939000007</v>
      </c>
      <c r="L160" s="92">
        <f>F4Ax!L160+F4Bx!L160</f>
        <v>619.75025766999988</v>
      </c>
      <c r="M160" s="92">
        <f>F4Ax!M160+F4Bx!M160</f>
        <v>597.95278521</v>
      </c>
      <c r="N160" s="92">
        <f>F4Ax!N160+F4Bx!N160</f>
        <v>616.09748824999997</v>
      </c>
      <c r="O160" s="92">
        <f>F4Ax!O160+F4Bx!O160</f>
        <v>615.98324113000001</v>
      </c>
      <c r="P160" s="92">
        <f>F4Ax!P160+F4Bx!P160</f>
        <v>842.52889909999999</v>
      </c>
      <c r="Q160" s="116">
        <f t="shared" si="9"/>
        <v>8911.8436578100009</v>
      </c>
    </row>
    <row r="161" spans="3:17" x14ac:dyDescent="0.25">
      <c r="C161" s="16" t="s">
        <v>150</v>
      </c>
      <c r="D161" s="16" t="s">
        <v>151</v>
      </c>
      <c r="E161" s="92">
        <f>F4Ax!E161+F4Bx!E161</f>
        <v>157.24137500000001</v>
      </c>
      <c r="F161" s="92">
        <f>F4Ax!F161+F4Bx!F161</f>
        <v>245.75559200000006</v>
      </c>
      <c r="G161" s="92">
        <f>F4Ax!G161+F4Bx!G161</f>
        <v>166.25566450000002</v>
      </c>
      <c r="H161" s="92">
        <f>F4Ax!H161+F4Bx!H161</f>
        <v>165.37703750000003</v>
      </c>
      <c r="I161" s="92">
        <f>F4Ax!I161+F4Bx!I161</f>
        <v>155.67409500000002</v>
      </c>
      <c r="J161" s="92">
        <f>F4Ax!J161+F4Bx!J161</f>
        <v>171.68024801000001</v>
      </c>
      <c r="K161" s="92">
        <f>F4Ax!K161+F4Bx!K161</f>
        <v>177.68252325</v>
      </c>
      <c r="L161" s="92">
        <f>F4Ax!L161+F4Bx!L161</f>
        <v>167.36727318999999</v>
      </c>
      <c r="M161" s="92">
        <f>F4Ax!M161+F4Bx!M161</f>
        <v>169.94316951999997</v>
      </c>
      <c r="N161" s="92">
        <f>F4Ax!N161+F4Bx!N161</f>
        <v>173.34624310000004</v>
      </c>
      <c r="O161" s="92">
        <f>F4Ax!O161+F4Bx!O161</f>
        <v>180.27692479999999</v>
      </c>
      <c r="P161" s="92">
        <f>F4Ax!P161+F4Bx!P161</f>
        <v>229.97228746000002</v>
      </c>
      <c r="Q161" s="116">
        <f t="shared" si="9"/>
        <v>2160.57243333</v>
      </c>
    </row>
    <row r="162" spans="3:17" x14ac:dyDescent="0.25">
      <c r="C162" s="16" t="s">
        <v>152</v>
      </c>
      <c r="D162" s="16" t="s">
        <v>153</v>
      </c>
      <c r="E162" s="92">
        <f>F4Ax!E162+F4Bx!E162</f>
        <v>81.518555000000021</v>
      </c>
      <c r="F162" s="92">
        <f>F4Ax!F162+F4Bx!F162</f>
        <v>63.440446000000009</v>
      </c>
      <c r="G162" s="92">
        <f>F4Ax!G162+F4Bx!G162</f>
        <v>63.136054500000007</v>
      </c>
      <c r="H162" s="92">
        <f>F4Ax!H162+F4Bx!H162</f>
        <v>66.772573999999992</v>
      </c>
      <c r="I162" s="92">
        <f>F4Ax!I162+F4Bx!I162</f>
        <v>64.056426000000002</v>
      </c>
      <c r="J162" s="92">
        <f>F4Ax!J162+F4Bx!J162</f>
        <v>70.532175999999993</v>
      </c>
      <c r="K162" s="92">
        <f>F4Ax!K162+F4Bx!K162</f>
        <v>69.908382000000003</v>
      </c>
      <c r="L162" s="92">
        <f>F4Ax!L162+F4Bx!L162</f>
        <v>77.569199999999995</v>
      </c>
      <c r="M162" s="92">
        <f>F4Ax!M162+F4Bx!M162</f>
        <v>87.046812000000017</v>
      </c>
      <c r="N162" s="92">
        <f>F4Ax!N162+F4Bx!N162</f>
        <v>78.657145999999983</v>
      </c>
      <c r="O162" s="92">
        <f>F4Ax!O162+F4Bx!O162</f>
        <v>76.932425999999964</v>
      </c>
      <c r="P162" s="92">
        <f>F4Ax!P162+F4Bx!P162</f>
        <v>80.436896000000004</v>
      </c>
      <c r="Q162" s="116">
        <f t="shared" si="9"/>
        <v>880.00709350000011</v>
      </c>
    </row>
    <row r="163" spans="3:17" x14ac:dyDescent="0.25">
      <c r="C163" s="16" t="s">
        <v>154</v>
      </c>
      <c r="D163" s="16" t="s">
        <v>155</v>
      </c>
      <c r="E163" s="92">
        <f>F4Ax!E163+F4Bx!E163</f>
        <v>1.1150689999999999</v>
      </c>
      <c r="F163" s="92">
        <f>F4Ax!F163+F4Bx!F163</f>
        <v>0.81574499999999994</v>
      </c>
      <c r="G163" s="92">
        <f>F4Ax!G163+F4Bx!G163</f>
        <v>0.76065499999999986</v>
      </c>
      <c r="H163" s="92">
        <f>F4Ax!H163+F4Bx!H163</f>
        <v>0.80732300000000023</v>
      </c>
      <c r="I163" s="92">
        <f>F4Ax!I163+F4Bx!I163</f>
        <v>0.67538000000000009</v>
      </c>
      <c r="J163" s="92">
        <f>F4Ax!J163+F4Bx!J163</f>
        <v>0.80567000000000011</v>
      </c>
      <c r="K163" s="92">
        <f>F4Ax!K163+F4Bx!K163</f>
        <v>0.76776300000000008</v>
      </c>
      <c r="L163" s="92">
        <f>F4Ax!L163+F4Bx!L163</f>
        <v>0.72705799999999976</v>
      </c>
      <c r="M163" s="92">
        <f>F4Ax!M163+F4Bx!M163</f>
        <v>0.81352099999999994</v>
      </c>
      <c r="N163" s="92">
        <f>F4Ax!N163+F4Bx!N163</f>
        <v>0.73539299999999996</v>
      </c>
      <c r="O163" s="92">
        <f>F4Ax!O163+F4Bx!O163</f>
        <v>0.73800899999999992</v>
      </c>
      <c r="P163" s="92">
        <f>F4Ax!P163+F4Bx!P163</f>
        <v>0.81764499999999996</v>
      </c>
      <c r="Q163" s="116">
        <f t="shared" si="9"/>
        <v>9.5792310000000001</v>
      </c>
    </row>
    <row r="164" spans="3:17" x14ac:dyDescent="0.25">
      <c r="C164" s="16" t="s">
        <v>156</v>
      </c>
      <c r="D164" s="16" t="s">
        <v>157</v>
      </c>
      <c r="E164" s="92">
        <f>F4Ax!E164+F4Bx!E164</f>
        <v>700.88319112122565</v>
      </c>
      <c r="F164" s="92">
        <f>F4Ax!F164+F4Bx!F164</f>
        <v>652.51584189917878</v>
      </c>
      <c r="G164" s="92">
        <f>F4Ax!G164+F4Bx!G164</f>
        <v>557.74407651274282</v>
      </c>
      <c r="H164" s="92">
        <f>F4Ax!H164+F4Bx!H164</f>
        <v>1005.7257988734659</v>
      </c>
      <c r="I164" s="92">
        <f>F4Ax!I164+F4Bx!I164</f>
        <v>937.29656875768035</v>
      </c>
      <c r="J164" s="92">
        <f>F4Ax!J164+F4Bx!J164</f>
        <v>743.72000000000014</v>
      </c>
      <c r="K164" s="92">
        <f>F4Ax!K164+F4Bx!K164</f>
        <v>613.03000000000009</v>
      </c>
      <c r="L164" s="92">
        <f>F4Ax!L164+F4Bx!L164</f>
        <v>504.95400941420803</v>
      </c>
      <c r="M164" s="92">
        <f>F4Ax!M164+F4Bx!M164</f>
        <v>1080.4200000000003</v>
      </c>
      <c r="N164" s="92">
        <f>F4Ax!N164+F4Bx!N164</f>
        <v>1496.253195660704</v>
      </c>
      <c r="O164" s="92">
        <f>F4Ax!O164+F4Bx!O164</f>
        <v>1389.2231168703859</v>
      </c>
      <c r="P164" s="92">
        <f>F4Ax!P164+F4Bx!P164</f>
        <v>2063.0770742460559</v>
      </c>
      <c r="Q164" s="116">
        <f t="shared" si="9"/>
        <v>11744.842873355647</v>
      </c>
    </row>
    <row r="165" spans="3:17" x14ac:dyDescent="0.25">
      <c r="C165" s="16" t="s">
        <v>158</v>
      </c>
      <c r="D165" s="16" t="s">
        <v>159</v>
      </c>
      <c r="E165" s="92">
        <f>F4Ax!E165+F4Bx!E165</f>
        <v>45.415140899999997</v>
      </c>
      <c r="F165" s="92">
        <f>F4Ax!F165+F4Bx!F165</f>
        <v>41.223681059999997</v>
      </c>
      <c r="G165" s="92">
        <f>F4Ax!G165+F4Bx!G165</f>
        <v>40.33599186</v>
      </c>
      <c r="H165" s="92">
        <f>F4Ax!H165+F4Bx!H165</f>
        <v>44.053452250000021</v>
      </c>
      <c r="I165" s="92">
        <f>F4Ax!I165+F4Bx!I165</f>
        <v>36.911133</v>
      </c>
      <c r="J165" s="92">
        <f>F4Ax!J165+F4Bx!J165</f>
        <v>36.379999999999995</v>
      </c>
      <c r="K165" s="92">
        <f>F4Ax!K165+F4Bx!K165</f>
        <v>38.787356250000002</v>
      </c>
      <c r="L165" s="92">
        <f>F4Ax!L165+F4Bx!L165</f>
        <v>39.129565999999997</v>
      </c>
      <c r="M165" s="92">
        <f>F4Ax!M165+F4Bx!M165</f>
        <v>39.831661999999994</v>
      </c>
      <c r="N165" s="92">
        <f>F4Ax!N165+F4Bx!N165</f>
        <v>38.815457749999993</v>
      </c>
      <c r="O165" s="92">
        <f>F4Ax!O165+F4Bx!O165</f>
        <v>36.457861750000006</v>
      </c>
      <c r="P165" s="92">
        <f>F4Ax!P165+F4Bx!P165</f>
        <v>40.876412600000002</v>
      </c>
      <c r="Q165" s="116">
        <f t="shared" si="9"/>
        <v>478.21771542000005</v>
      </c>
    </row>
    <row r="166" spans="3:17" x14ac:dyDescent="0.25">
      <c r="C166" s="16" t="s">
        <v>160</v>
      </c>
      <c r="D166" s="16" t="s">
        <v>161</v>
      </c>
      <c r="E166" s="92">
        <f>F4Ax!E166+F4Bx!E166</f>
        <v>2.141105</v>
      </c>
      <c r="F166" s="92">
        <f>F4Ax!F166+F4Bx!F166</f>
        <v>6.0775540000000001</v>
      </c>
      <c r="G166" s="92">
        <f>F4Ax!G166+F4Bx!G166</f>
        <v>3.5901692500000002</v>
      </c>
      <c r="H166" s="92">
        <f>F4Ax!H166+F4Bx!H166</f>
        <v>3.4908337500000002</v>
      </c>
      <c r="I166" s="92">
        <f>F4Ax!I166+F4Bx!I166</f>
        <v>3.2718979999999998</v>
      </c>
      <c r="J166" s="92">
        <f>F4Ax!J166+F4Bx!J166</f>
        <v>3.6500000000000004</v>
      </c>
      <c r="K166" s="92">
        <f>F4Ax!K166+F4Bx!K166</f>
        <v>3.6492949999999995</v>
      </c>
      <c r="L166" s="92">
        <f>F4Ax!L166+F4Bx!L166</f>
        <v>3.4192419999999997</v>
      </c>
      <c r="M166" s="92">
        <f>F4Ax!M166+F4Bx!M166</f>
        <v>3.6385939999999999</v>
      </c>
      <c r="N166" s="92">
        <f>F4Ax!N166+F4Bx!N166</f>
        <v>3.606449</v>
      </c>
      <c r="O166" s="92">
        <f>F4Ax!O166+F4Bx!O166</f>
        <v>4.993773</v>
      </c>
      <c r="P166" s="92">
        <f>F4Ax!P166+F4Bx!P166</f>
        <v>6.1809067000000004</v>
      </c>
      <c r="Q166" s="116">
        <f t="shared" si="9"/>
        <v>47.709819699999997</v>
      </c>
    </row>
    <row r="167" spans="3:17" x14ac:dyDescent="0.25">
      <c r="C167" s="16" t="s">
        <v>162</v>
      </c>
      <c r="D167" s="16" t="s">
        <v>163</v>
      </c>
      <c r="E167" s="92">
        <f>F4Ax!E167+F4Bx!E167</f>
        <v>3.9408673199999993</v>
      </c>
      <c r="F167" s="92">
        <f>F4Ax!F167+F4Bx!F167</f>
        <v>4.5169359999999994</v>
      </c>
      <c r="G167" s="92">
        <f>F4Ax!G167+F4Bx!G167</f>
        <v>3.0173990000000002</v>
      </c>
      <c r="H167" s="92">
        <f>F4Ax!H167+F4Bx!H167</f>
        <v>3.3063360000000008</v>
      </c>
      <c r="I167" s="92">
        <f>F4Ax!I167+F4Bx!I167</f>
        <v>3.4230589999999999</v>
      </c>
      <c r="J167" s="92">
        <f>F4Ax!J167+F4Bx!J167</f>
        <v>3.9221359999999996</v>
      </c>
      <c r="K167" s="92">
        <f>F4Ax!K167+F4Bx!K167</f>
        <v>4.3177460000000005</v>
      </c>
      <c r="L167" s="92">
        <f>F4Ax!L167+F4Bx!L167</f>
        <v>4.2141069999999994</v>
      </c>
      <c r="M167" s="92">
        <f>F4Ax!M167+F4Bx!M167</f>
        <v>5.0946790000000011</v>
      </c>
      <c r="N167" s="92">
        <f>F4Ax!N167+F4Bx!N167</f>
        <v>5.2908049999999998</v>
      </c>
      <c r="O167" s="92">
        <f>F4Ax!O167+F4Bx!O167</f>
        <v>5.5834809999999999</v>
      </c>
      <c r="P167" s="92">
        <f>F4Ax!P167+F4Bx!P167</f>
        <v>6.8017390000000004</v>
      </c>
      <c r="Q167" s="116">
        <f t="shared" si="9"/>
        <v>53.429290319999993</v>
      </c>
    </row>
    <row r="168" spans="3:17" x14ac:dyDescent="0.25">
      <c r="C168" s="16" t="s">
        <v>164</v>
      </c>
      <c r="D168" s="16" t="s">
        <v>165</v>
      </c>
      <c r="E168" s="92">
        <f>F4Ax!E168+F4Bx!E168</f>
        <v>5.1999999999999997E-5</v>
      </c>
      <c r="F168" s="92">
        <f>F4Ax!F168+F4Bx!F168</f>
        <v>6.4300000000000002E-4</v>
      </c>
      <c r="G168" s="92">
        <f>F4Ax!G168+F4Bx!G168</f>
        <v>4.393E-4</v>
      </c>
      <c r="H168" s="92">
        <f>F4Ax!H168+F4Bx!H168</f>
        <v>6.1600000000000001E-4</v>
      </c>
      <c r="I168" s="92">
        <f>F4Ax!I168+F4Bx!I168</f>
        <v>9.5999999999999992E-4</v>
      </c>
      <c r="J168" s="92">
        <f>F4Ax!J168+F4Bx!J168</f>
        <v>1.5900000000000001E-3</v>
      </c>
      <c r="K168" s="92">
        <f>F4Ax!K168+F4Bx!K168</f>
        <v>9.7099999999999997E-4</v>
      </c>
      <c r="L168" s="92">
        <f>F4Ax!L168+F4Bx!L168</f>
        <v>6.3119999999999999E-3</v>
      </c>
      <c r="M168" s="92">
        <f>F4Ax!M168+F4Bx!M168</f>
        <v>2.1669999999999997E-3</v>
      </c>
      <c r="N168" s="92">
        <f>F4Ax!N168+F4Bx!N168</f>
        <v>1.029E-3</v>
      </c>
      <c r="O168" s="92">
        <f>F4Ax!O168+F4Bx!O168</f>
        <v>3.9069999999999999E-3</v>
      </c>
      <c r="P168" s="92">
        <f>F4Ax!P168+F4Bx!P168</f>
        <v>8.1599999999999999E-4</v>
      </c>
      <c r="Q168" s="116">
        <f t="shared" si="9"/>
        <v>1.95023E-2</v>
      </c>
    </row>
    <row r="169" spans="3:17" x14ac:dyDescent="0.25">
      <c r="C169" s="16"/>
      <c r="D169" s="16"/>
      <c r="E169" s="92">
        <f>F4Ax!E169+F4Bx!E169</f>
        <v>0</v>
      </c>
      <c r="F169" s="92">
        <f>F4Ax!F169+F4Bx!F169</f>
        <v>0</v>
      </c>
      <c r="G169" s="92">
        <f>F4Ax!G169+F4Bx!G169</f>
        <v>0</v>
      </c>
      <c r="H169" s="92">
        <f>F4Ax!H169+F4Bx!H169</f>
        <v>0</v>
      </c>
      <c r="I169" s="92">
        <f>F4Ax!I169+F4Bx!I169</f>
        <v>0</v>
      </c>
      <c r="J169" s="92">
        <f>F4Ax!J169+F4Bx!J169</f>
        <v>0</v>
      </c>
      <c r="K169" s="92">
        <f>F4Ax!K169+F4Bx!K169</f>
        <v>0</v>
      </c>
      <c r="L169" s="92">
        <f>F4Ax!L169+F4Bx!L169</f>
        <v>0</v>
      </c>
      <c r="M169" s="92">
        <f>F4Ax!M169+F4Bx!M169</f>
        <v>0</v>
      </c>
      <c r="N169" s="92">
        <f>F4Ax!N169+F4Bx!N169</f>
        <v>0</v>
      </c>
      <c r="O169" s="92">
        <f>F4Ax!O169+F4Bx!O169</f>
        <v>0</v>
      </c>
      <c r="P169" s="92">
        <f>F4Ax!P169+F4Bx!P169</f>
        <v>0</v>
      </c>
      <c r="Q169" s="116">
        <f t="shared" si="9"/>
        <v>0</v>
      </c>
    </row>
    <row r="170" spans="3:17" x14ac:dyDescent="0.25">
      <c r="C170" s="16"/>
      <c r="D170" s="16"/>
      <c r="E170" s="92">
        <f>F4Ax!E170+F4Bx!E170</f>
        <v>0</v>
      </c>
      <c r="F170" s="92">
        <f>F4Ax!F170+F4Bx!F170</f>
        <v>0</v>
      </c>
      <c r="G170" s="92">
        <f>F4Ax!G170+F4Bx!G170</f>
        <v>0</v>
      </c>
      <c r="H170" s="92">
        <f>F4Ax!H170+F4Bx!H170</f>
        <v>0</v>
      </c>
      <c r="I170" s="92">
        <f>F4Ax!I170+F4Bx!I170</f>
        <v>0</v>
      </c>
      <c r="J170" s="92">
        <f>F4Ax!J170+F4Bx!J170</f>
        <v>0</v>
      </c>
      <c r="K170" s="92">
        <f>F4Ax!K170+F4Bx!K170</f>
        <v>0</v>
      </c>
      <c r="L170" s="92">
        <f>F4Ax!L170+F4Bx!L170</f>
        <v>0</v>
      </c>
      <c r="M170" s="92">
        <f>F4Ax!M170+F4Bx!M170</f>
        <v>0</v>
      </c>
      <c r="N170" s="92">
        <f>F4Ax!N170+F4Bx!N170</f>
        <v>0</v>
      </c>
      <c r="O170" s="92">
        <f>F4Ax!O170+F4Bx!O170</f>
        <v>0</v>
      </c>
      <c r="P170" s="92">
        <f>F4Ax!P170+F4Bx!P170</f>
        <v>0</v>
      </c>
      <c r="Q170" s="116">
        <f t="shared" si="9"/>
        <v>0</v>
      </c>
    </row>
    <row r="171" spans="3:17" x14ac:dyDescent="0.25">
      <c r="C171" s="16"/>
      <c r="D171" s="16"/>
      <c r="E171" s="92">
        <f>F4Ax!E171+F4Bx!E171</f>
        <v>0</v>
      </c>
      <c r="F171" s="92">
        <f>F4Ax!F171+F4Bx!F171</f>
        <v>0</v>
      </c>
      <c r="G171" s="92">
        <f>F4Ax!G171+F4Bx!G171</f>
        <v>0</v>
      </c>
      <c r="H171" s="92">
        <f>F4Ax!H171+F4Bx!H171</f>
        <v>0</v>
      </c>
      <c r="I171" s="92">
        <f>F4Ax!I171+F4Bx!I171</f>
        <v>0</v>
      </c>
      <c r="J171" s="92">
        <f>F4Ax!J171+F4Bx!J171</f>
        <v>0</v>
      </c>
      <c r="K171" s="92">
        <f>F4Ax!K171+F4Bx!K171</f>
        <v>0</v>
      </c>
      <c r="L171" s="92">
        <f>F4Ax!L171+F4Bx!L171</f>
        <v>0</v>
      </c>
      <c r="M171" s="92">
        <f>F4Ax!M171+F4Bx!M171</f>
        <v>0</v>
      </c>
      <c r="N171" s="92">
        <f>F4Ax!N171+F4Bx!N171</f>
        <v>0</v>
      </c>
      <c r="O171" s="92">
        <f>F4Ax!O171+F4Bx!O171</f>
        <v>0</v>
      </c>
      <c r="P171" s="92">
        <f>F4Ax!P171+F4Bx!P171</f>
        <v>0</v>
      </c>
      <c r="Q171" s="116">
        <f t="shared" si="9"/>
        <v>0</v>
      </c>
    </row>
    <row r="172" spans="3:17" x14ac:dyDescent="0.25">
      <c r="C172" s="16" t="s">
        <v>235</v>
      </c>
      <c r="D172" s="16" t="s">
        <v>235</v>
      </c>
      <c r="E172" s="92">
        <f>F4Ax!E172+F4Bx!E172</f>
        <v>0</v>
      </c>
      <c r="F172" s="92">
        <f>F4Ax!F172+F4Bx!F172</f>
        <v>0</v>
      </c>
      <c r="G172" s="92">
        <f>F4Ax!G172+F4Bx!G172</f>
        <v>0</v>
      </c>
      <c r="H172" s="92">
        <f>F4Ax!H172+F4Bx!H172</f>
        <v>0</v>
      </c>
      <c r="I172" s="92">
        <f>F4Ax!I172+F4Bx!I172</f>
        <v>0</v>
      </c>
      <c r="J172" s="92">
        <f>F4Ax!J172+F4Bx!J172</f>
        <v>0</v>
      </c>
      <c r="K172" s="92">
        <f>F4Ax!K172+F4Bx!K172</f>
        <v>0</v>
      </c>
      <c r="L172" s="92">
        <f>F4Ax!L172+F4Bx!L172</f>
        <v>0</v>
      </c>
      <c r="M172" s="92">
        <f>F4Ax!M172+F4Bx!M172</f>
        <v>0</v>
      </c>
      <c r="N172" s="92">
        <f>F4Ax!N172+F4Bx!N172</f>
        <v>0</v>
      </c>
      <c r="O172" s="92">
        <f>F4Ax!O172+F4Bx!O172</f>
        <v>0</v>
      </c>
      <c r="P172" s="92">
        <f>F4Ax!P172+F4Bx!P172</f>
        <v>0</v>
      </c>
      <c r="Q172" s="116">
        <f t="shared" si="9"/>
        <v>0</v>
      </c>
    </row>
    <row r="173" spans="3:17" x14ac:dyDescent="0.25">
      <c r="C173" s="937" t="s">
        <v>166</v>
      </c>
      <c r="D173" s="938"/>
      <c r="E173" s="116">
        <f t="shared" ref="E173:P173" si="10">SUM(E160:E172)</f>
        <v>1881.7380163412263</v>
      </c>
      <c r="F173" s="116">
        <f t="shared" si="10"/>
        <v>2021.490224459179</v>
      </c>
      <c r="G173" s="116">
        <f t="shared" si="10"/>
        <v>1608.9566338727427</v>
      </c>
      <c r="H173" s="116">
        <f t="shared" si="10"/>
        <v>2077.175349103466</v>
      </c>
      <c r="I173" s="116">
        <f t="shared" si="10"/>
        <v>1912.7907855476806</v>
      </c>
      <c r="J173" s="116">
        <f t="shared" si="10"/>
        <v>1764.3214131000004</v>
      </c>
      <c r="K173" s="116">
        <f t="shared" si="10"/>
        <v>1624.1801558899997</v>
      </c>
      <c r="L173" s="116">
        <f t="shared" si="10"/>
        <v>1417.1370252742079</v>
      </c>
      <c r="M173" s="116">
        <f t="shared" si="10"/>
        <v>1984.7433897300004</v>
      </c>
      <c r="N173" s="116">
        <f t="shared" si="10"/>
        <v>2412.8032067607041</v>
      </c>
      <c r="O173" s="116">
        <f t="shared" si="10"/>
        <v>2310.1927405503861</v>
      </c>
      <c r="P173" s="116">
        <f t="shared" si="10"/>
        <v>3270.6926761060558</v>
      </c>
      <c r="Q173" s="116">
        <f t="shared" si="9"/>
        <v>24286.221616735646</v>
      </c>
    </row>
    <row r="174" spans="3:17" x14ac:dyDescent="0.25">
      <c r="C174" s="935" t="s">
        <v>167</v>
      </c>
      <c r="D174" s="936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116">
        <f t="shared" si="9"/>
        <v>0</v>
      </c>
    </row>
    <row r="175" spans="3:17" x14ac:dyDescent="0.25">
      <c r="C175" s="16" t="s">
        <v>168</v>
      </c>
      <c r="D175" s="16" t="s">
        <v>169</v>
      </c>
      <c r="E175" s="92">
        <f>F4Ax!E175+F4Bx!E175</f>
        <v>179.85000000000005</v>
      </c>
      <c r="F175" s="92">
        <f>F4Ax!F175+F4Bx!F175</f>
        <v>226.56000000000003</v>
      </c>
      <c r="G175" s="92">
        <f>F4Ax!G175+F4Bx!G175</f>
        <v>284.68000000000006</v>
      </c>
      <c r="H175" s="92">
        <f>F4Ax!H175+F4Bx!H175</f>
        <v>284.76999999999987</v>
      </c>
      <c r="I175" s="92">
        <f>F4Ax!I175+F4Bx!I175</f>
        <v>286.10000000000019</v>
      </c>
      <c r="J175" s="92">
        <f>F4Ax!J175+F4Bx!J175</f>
        <v>302.35000000000008</v>
      </c>
      <c r="K175" s="92">
        <f>F4Ax!K175+F4Bx!K175</f>
        <v>296.49000000000007</v>
      </c>
      <c r="L175" s="92">
        <f>F4Ax!L175+F4Bx!L175</f>
        <v>312.35999999999996</v>
      </c>
      <c r="M175" s="92">
        <f>F4Ax!M175+F4Bx!M175</f>
        <v>321.46000000000004</v>
      </c>
      <c r="N175" s="92">
        <f>F4Ax!N175+F4Bx!N175</f>
        <v>328.87000000000006</v>
      </c>
      <c r="O175" s="92">
        <f>F4Ax!O175+F4Bx!O175</f>
        <v>328.00999999999988</v>
      </c>
      <c r="P175" s="92">
        <f>F4Ax!P175+F4Bx!P175</f>
        <v>308.71682710000005</v>
      </c>
      <c r="Q175" s="116">
        <f t="shared" si="9"/>
        <v>3460.2168271</v>
      </c>
    </row>
    <row r="176" spans="3:17" x14ac:dyDescent="0.25">
      <c r="C176" s="16" t="s">
        <v>170</v>
      </c>
      <c r="D176" s="16" t="s">
        <v>171</v>
      </c>
      <c r="E176" s="92">
        <f>F4Ax!E176+F4Bx!E176</f>
        <v>0</v>
      </c>
      <c r="F176" s="92">
        <f>F4Ax!F176+F4Bx!F176</f>
        <v>0</v>
      </c>
      <c r="G176" s="92">
        <f>F4Ax!G176+F4Bx!G176</f>
        <v>0</v>
      </c>
      <c r="H176" s="92">
        <f>F4Ax!H176+F4Bx!H176</f>
        <v>0</v>
      </c>
      <c r="I176" s="92">
        <f>F4Ax!I176+F4Bx!I176</f>
        <v>0</v>
      </c>
      <c r="J176" s="92">
        <f>F4Ax!J176+F4Bx!J176</f>
        <v>0</v>
      </c>
      <c r="K176" s="92">
        <f>F4Ax!K176+F4Bx!K176</f>
        <v>0</v>
      </c>
      <c r="L176" s="92">
        <f>F4Ax!L176+F4Bx!L176</f>
        <v>0</v>
      </c>
      <c r="M176" s="92">
        <f>F4Ax!M176+F4Bx!M176</f>
        <v>0</v>
      </c>
      <c r="N176" s="92">
        <f>F4Ax!N176+F4Bx!N176</f>
        <v>0</v>
      </c>
      <c r="O176" s="92">
        <f>F4Ax!O176+F4Bx!O176</f>
        <v>0</v>
      </c>
      <c r="P176" s="92">
        <f>F4Ax!P176+F4Bx!P176</f>
        <v>0</v>
      </c>
      <c r="Q176" s="116">
        <f t="shared" si="9"/>
        <v>0</v>
      </c>
    </row>
    <row r="177" spans="3:17" x14ac:dyDescent="0.25">
      <c r="C177" s="16" t="s">
        <v>216</v>
      </c>
      <c r="D177" s="16" t="s">
        <v>173</v>
      </c>
      <c r="E177" s="92">
        <f>F4Ax!E177+F4Bx!E177</f>
        <v>82.26</v>
      </c>
      <c r="F177" s="92">
        <f>F4Ax!F177+F4Bx!F177</f>
        <v>85.210000000000008</v>
      </c>
      <c r="G177" s="92">
        <f>F4Ax!G177+F4Bx!G177</f>
        <v>106.05999999999996</v>
      </c>
      <c r="H177" s="92">
        <f>F4Ax!H177+F4Bx!H177</f>
        <v>96.060000000000016</v>
      </c>
      <c r="I177" s="92">
        <f>F4Ax!I177+F4Bx!I177</f>
        <v>97.929999999999978</v>
      </c>
      <c r="J177" s="92">
        <f>F4Ax!J177+F4Bx!J177</f>
        <v>100.08000000000001</v>
      </c>
      <c r="K177" s="92">
        <f>F4Ax!K177+F4Bx!K177</f>
        <v>101.42999999999999</v>
      </c>
      <c r="L177" s="92">
        <f>F4Ax!L177+F4Bx!L177</f>
        <v>102.75</v>
      </c>
      <c r="M177" s="92">
        <f>F4Ax!M177+F4Bx!M177</f>
        <v>96.200000000000017</v>
      </c>
      <c r="N177" s="92">
        <f>F4Ax!N177+F4Bx!N177</f>
        <v>98.124733109999994</v>
      </c>
      <c r="O177" s="92">
        <f>F4Ax!O177+F4Bx!O177</f>
        <v>105.462729</v>
      </c>
      <c r="P177" s="92">
        <f>F4Ax!P177+F4Bx!P177</f>
        <v>110.21015599999998</v>
      </c>
      <c r="Q177" s="116">
        <f t="shared" si="9"/>
        <v>1181.7776181099998</v>
      </c>
    </row>
    <row r="178" spans="3:17" x14ac:dyDescent="0.25">
      <c r="C178" s="16" t="s">
        <v>174</v>
      </c>
      <c r="D178" s="16" t="s">
        <v>175</v>
      </c>
      <c r="E178" s="92">
        <f>F4Ax!E178+F4Bx!E178</f>
        <v>0</v>
      </c>
      <c r="F178" s="92">
        <f>F4Ax!F178+F4Bx!F178</f>
        <v>0</v>
      </c>
      <c r="G178" s="92">
        <f>F4Ax!G178+F4Bx!G178</f>
        <v>0</v>
      </c>
      <c r="H178" s="92">
        <f>F4Ax!H178+F4Bx!H178</f>
        <v>0</v>
      </c>
      <c r="I178" s="92">
        <f>F4Ax!I178+F4Bx!I178</f>
        <v>0</v>
      </c>
      <c r="J178" s="92">
        <f>F4Ax!J178+F4Bx!J178</f>
        <v>0</v>
      </c>
      <c r="K178" s="92">
        <f>F4Ax!K178+F4Bx!K178</f>
        <v>0</v>
      </c>
      <c r="L178" s="92">
        <f>F4Ax!L178+F4Bx!L178</f>
        <v>0</v>
      </c>
      <c r="M178" s="92">
        <f>F4Ax!M178+F4Bx!M178</f>
        <v>0</v>
      </c>
      <c r="N178" s="92">
        <f>F4Ax!N178+F4Bx!N178</f>
        <v>0</v>
      </c>
      <c r="O178" s="92">
        <f>F4Ax!O178+F4Bx!O178</f>
        <v>0</v>
      </c>
      <c r="P178" s="92">
        <f>F4Ax!P178+F4Bx!P178</f>
        <v>0</v>
      </c>
      <c r="Q178" s="116">
        <f t="shared" si="9"/>
        <v>0</v>
      </c>
    </row>
    <row r="179" spans="3:17" x14ac:dyDescent="0.25">
      <c r="C179" s="16" t="s">
        <v>176</v>
      </c>
      <c r="D179" s="16" t="s">
        <v>177</v>
      </c>
      <c r="E179" s="92">
        <f>F4Ax!E179+F4Bx!E179</f>
        <v>0.16000000000000003</v>
      </c>
      <c r="F179" s="92">
        <f>F4Ax!F179+F4Bx!F179</f>
        <v>0.13</v>
      </c>
      <c r="G179" s="92">
        <f>F4Ax!G179+F4Bx!G179</f>
        <v>0.18</v>
      </c>
      <c r="H179" s="92">
        <f>F4Ax!H179+F4Bx!H179</f>
        <v>0.19</v>
      </c>
      <c r="I179" s="92">
        <f>F4Ax!I179+F4Bx!I179</f>
        <v>0.19000000000000003</v>
      </c>
      <c r="J179" s="92">
        <f>F4Ax!J179+F4Bx!J179</f>
        <v>0.18000000000000002</v>
      </c>
      <c r="K179" s="92">
        <f>F4Ax!K179+F4Bx!K179</f>
        <v>0.2</v>
      </c>
      <c r="L179" s="92">
        <f>F4Ax!L179+F4Bx!L179</f>
        <v>0.22</v>
      </c>
      <c r="M179" s="92">
        <f>F4Ax!M179+F4Bx!M179</f>
        <v>0.22000000000000003</v>
      </c>
      <c r="N179" s="92">
        <f>F4Ax!N179+F4Bx!N179</f>
        <v>0.21584799999999998</v>
      </c>
      <c r="O179" s="92">
        <f>F4Ax!O179+F4Bx!O179</f>
        <v>0.21818399999999999</v>
      </c>
      <c r="P179" s="92">
        <f>F4Ax!P179+F4Bx!P179</f>
        <v>0.24140099999999998</v>
      </c>
      <c r="Q179" s="116">
        <f t="shared" si="9"/>
        <v>2.3454329999999999</v>
      </c>
    </row>
    <row r="180" spans="3:17" x14ac:dyDescent="0.25">
      <c r="C180" s="16" t="s">
        <v>178</v>
      </c>
      <c r="D180" s="16" t="s">
        <v>179</v>
      </c>
      <c r="E180" s="92">
        <f>F4Ax!E180+F4Bx!E180</f>
        <v>3.9100000000000006</v>
      </c>
      <c r="F180" s="92">
        <f>F4Ax!F180+F4Bx!F180</f>
        <v>1.1200000000000001</v>
      </c>
      <c r="G180" s="92">
        <f>F4Ax!G180+F4Bx!G180</f>
        <v>1.39</v>
      </c>
      <c r="H180" s="92">
        <f>F4Ax!H180+F4Bx!H180</f>
        <v>1.0900000000000001</v>
      </c>
      <c r="I180" s="92">
        <f>F4Ax!I180+F4Bx!I180</f>
        <v>1.4900000000000002</v>
      </c>
      <c r="J180" s="92">
        <f>F4Ax!J180+F4Bx!J180</f>
        <v>3.8699999999999997</v>
      </c>
      <c r="K180" s="92">
        <f>F4Ax!K180+F4Bx!K180</f>
        <v>3.19</v>
      </c>
      <c r="L180" s="92">
        <f>F4Ax!L180+F4Bx!L180</f>
        <v>4.29</v>
      </c>
      <c r="M180" s="92">
        <f>F4Ax!M180+F4Bx!M180</f>
        <v>2.3699999999999997</v>
      </c>
      <c r="N180" s="92">
        <f>F4Ax!N180+F4Bx!N180</f>
        <v>5.82</v>
      </c>
      <c r="O180" s="92">
        <f>F4Ax!O180+F4Bx!O180</f>
        <v>6.6899999999999986</v>
      </c>
      <c r="P180" s="92">
        <f>F4Ax!P180+F4Bx!P180</f>
        <v>6.8900000000000006</v>
      </c>
      <c r="Q180" s="116">
        <f t="shared" si="9"/>
        <v>42.12</v>
      </c>
    </row>
    <row r="181" spans="3:17" x14ac:dyDescent="0.25">
      <c r="C181" s="16" t="s">
        <v>180</v>
      </c>
      <c r="D181" s="16" t="s">
        <v>181</v>
      </c>
      <c r="E181" s="92">
        <f>F4Ax!E181+F4Bx!E181</f>
        <v>9.2899999999999974</v>
      </c>
      <c r="F181" s="92">
        <f>F4Ax!F181+F4Bx!F181</f>
        <v>9.2099999999999991</v>
      </c>
      <c r="G181" s="92">
        <f>F4Ax!G181+F4Bx!G181</f>
        <v>8.9399999999999977</v>
      </c>
      <c r="H181" s="92">
        <f>F4Ax!H181+F4Bx!H181</f>
        <v>8.9</v>
      </c>
      <c r="I181" s="92">
        <f>F4Ax!I181+F4Bx!I181</f>
        <v>8.8199999999999985</v>
      </c>
      <c r="J181" s="92">
        <f>F4Ax!J181+F4Bx!J181</f>
        <v>9.3399999999999981</v>
      </c>
      <c r="K181" s="92">
        <f>F4Ax!K181+F4Bx!K181</f>
        <v>8.56</v>
      </c>
      <c r="L181" s="92">
        <f>F4Ax!L181+F4Bx!L181</f>
        <v>8.1800000000000015</v>
      </c>
      <c r="M181" s="92">
        <f>F4Ax!M181+F4Bx!M181</f>
        <v>10.079999999999998</v>
      </c>
      <c r="N181" s="92">
        <f>F4Ax!N181+F4Bx!N181</f>
        <v>10.47</v>
      </c>
      <c r="O181" s="92">
        <f>F4Ax!O181+F4Bx!O181</f>
        <v>10.72</v>
      </c>
      <c r="P181" s="92">
        <f>F4Ax!P181+F4Bx!P181</f>
        <v>10.050000000000001</v>
      </c>
      <c r="Q181" s="116">
        <f t="shared" si="9"/>
        <v>112.55999999999999</v>
      </c>
    </row>
    <row r="182" spans="3:17" x14ac:dyDescent="0.25">
      <c r="C182" s="16" t="s">
        <v>182</v>
      </c>
      <c r="D182" s="16" t="s">
        <v>183</v>
      </c>
      <c r="E182" s="92">
        <f>F4Ax!E182+F4Bx!E182</f>
        <v>11.639999999999997</v>
      </c>
      <c r="F182" s="92">
        <f>F4Ax!F182+F4Bx!F182</f>
        <v>13.6</v>
      </c>
      <c r="G182" s="92">
        <f>F4Ax!G182+F4Bx!G182</f>
        <v>13.89</v>
      </c>
      <c r="H182" s="92">
        <f>F4Ax!H182+F4Bx!H182</f>
        <v>10.099999999999998</v>
      </c>
      <c r="I182" s="92">
        <f>F4Ax!I182+F4Bx!I182</f>
        <v>10.440000000000001</v>
      </c>
      <c r="J182" s="92">
        <f>F4Ax!J182+F4Bx!J182</f>
        <v>10.379999999999999</v>
      </c>
      <c r="K182" s="92">
        <f>F4Ax!K182+F4Bx!K182</f>
        <v>10.009999999999998</v>
      </c>
      <c r="L182" s="92">
        <f>F4Ax!L182+F4Bx!L182</f>
        <v>9.76</v>
      </c>
      <c r="M182" s="92">
        <f>F4Ax!M182+F4Bx!M182</f>
        <v>9.0400000000000009</v>
      </c>
      <c r="N182" s="92">
        <f>F4Ax!N182+F4Bx!N182</f>
        <v>9.1399999999999988</v>
      </c>
      <c r="O182" s="92">
        <f>F4Ax!O182+F4Bx!O182</f>
        <v>9.4899999999999984</v>
      </c>
      <c r="P182" s="92">
        <f>F4Ax!P182+F4Bx!P182</f>
        <v>10.1</v>
      </c>
      <c r="Q182" s="116">
        <f t="shared" si="9"/>
        <v>127.58999999999997</v>
      </c>
    </row>
    <row r="183" spans="3:17" x14ac:dyDescent="0.25">
      <c r="C183" s="16" t="s">
        <v>184</v>
      </c>
      <c r="D183" s="16" t="s">
        <v>163</v>
      </c>
      <c r="E183" s="92">
        <f>F4Ax!E183+F4Bx!E183</f>
        <v>4.92</v>
      </c>
      <c r="F183" s="92">
        <f>F4Ax!F183+F4Bx!F183</f>
        <v>5.26</v>
      </c>
      <c r="G183" s="92">
        <f>F4Ax!G183+F4Bx!G183</f>
        <v>5.9299999999999979</v>
      </c>
      <c r="H183" s="92">
        <f>F4Ax!H183+F4Bx!H183</f>
        <v>5.8499999999999988</v>
      </c>
      <c r="I183" s="92">
        <f>F4Ax!I183+F4Bx!I183</f>
        <v>6.77</v>
      </c>
      <c r="J183" s="92">
        <f>F4Ax!J183+F4Bx!J183</f>
        <v>7.1399999999999988</v>
      </c>
      <c r="K183" s="92">
        <f>F4Ax!K183+F4Bx!K183</f>
        <v>7.7299999999999995</v>
      </c>
      <c r="L183" s="92">
        <f>F4Ax!L183+F4Bx!L183</f>
        <v>8.3199999999999985</v>
      </c>
      <c r="M183" s="92">
        <f>F4Ax!M183+F4Bx!M183</f>
        <v>8.0399999999999991</v>
      </c>
      <c r="N183" s="92">
        <f>F4Ax!N183+F4Bx!N183</f>
        <v>8.5899999999999981</v>
      </c>
      <c r="O183" s="92">
        <f>F4Ax!O183+F4Bx!O183</f>
        <v>8.93</v>
      </c>
      <c r="P183" s="92">
        <f>F4Ax!P183+F4Bx!P183</f>
        <v>7.92</v>
      </c>
      <c r="Q183" s="116">
        <f t="shared" si="9"/>
        <v>85.399999999999991</v>
      </c>
    </row>
    <row r="184" spans="3:17" x14ac:dyDescent="0.25">
      <c r="C184" s="16" t="s">
        <v>185</v>
      </c>
      <c r="D184" s="16" t="s">
        <v>186</v>
      </c>
      <c r="E184" s="92">
        <f>F4Ax!E184+F4Bx!E184</f>
        <v>0</v>
      </c>
      <c r="F184" s="92">
        <f>F4Ax!F184+F4Bx!F184</f>
        <v>0</v>
      </c>
      <c r="G184" s="92">
        <f>F4Ax!G184+F4Bx!G184</f>
        <v>0</v>
      </c>
      <c r="H184" s="92">
        <f>F4Ax!H184+F4Bx!H184</f>
        <v>0</v>
      </c>
      <c r="I184" s="92">
        <f>F4Ax!I184+F4Bx!I184</f>
        <v>0</v>
      </c>
      <c r="J184" s="92">
        <f>F4Ax!J184+F4Bx!J184</f>
        <v>0</v>
      </c>
      <c r="K184" s="92">
        <f>F4Ax!K184+F4Bx!K184</f>
        <v>0</v>
      </c>
      <c r="L184" s="92">
        <f>F4Ax!L184+F4Bx!L184</f>
        <v>0</v>
      </c>
      <c r="M184" s="92">
        <f>F4Ax!M184+F4Bx!M184</f>
        <v>0</v>
      </c>
      <c r="N184" s="92">
        <f>F4Ax!N184+F4Bx!N184</f>
        <v>0</v>
      </c>
      <c r="O184" s="92">
        <f>F4Ax!O184+F4Bx!O184</f>
        <v>0</v>
      </c>
      <c r="P184" s="92">
        <f>F4Ax!P184+F4Bx!P184</f>
        <v>0</v>
      </c>
      <c r="Q184" s="116">
        <f t="shared" si="9"/>
        <v>0</v>
      </c>
    </row>
    <row r="185" spans="3:17" x14ac:dyDescent="0.25">
      <c r="C185" s="16" t="s">
        <v>187</v>
      </c>
      <c r="D185" s="16" t="s">
        <v>165</v>
      </c>
      <c r="E185" s="92">
        <f>F4Ax!E185+F4Bx!E185</f>
        <v>0.03</v>
      </c>
      <c r="F185" s="92">
        <f>F4Ax!F185+F4Bx!F185</f>
        <v>0</v>
      </c>
      <c r="G185" s="92">
        <f>F4Ax!G185+F4Bx!G185</f>
        <v>0</v>
      </c>
      <c r="H185" s="92">
        <f>F4Ax!H185+F4Bx!H185</f>
        <v>0</v>
      </c>
      <c r="I185" s="92">
        <f>F4Ax!I185+F4Bx!I185</f>
        <v>0</v>
      </c>
      <c r="J185" s="92">
        <f>F4Ax!J185+F4Bx!J185</f>
        <v>0</v>
      </c>
      <c r="K185" s="92">
        <f>F4Ax!K185+F4Bx!K185</f>
        <v>0.11000000000000001</v>
      </c>
      <c r="L185" s="92">
        <f>F4Ax!L185+F4Bx!L185</f>
        <v>0.16999999999999998</v>
      </c>
      <c r="M185" s="92">
        <f>F4Ax!M185+F4Bx!M185</f>
        <v>0.3</v>
      </c>
      <c r="N185" s="92">
        <f>F4Ax!N185+F4Bx!N185</f>
        <v>0.32</v>
      </c>
      <c r="O185" s="92">
        <f>F4Ax!O185+F4Bx!O185</f>
        <v>0.33</v>
      </c>
      <c r="P185" s="92">
        <f>F4Ax!P185+F4Bx!P185</f>
        <v>0.33999999999999997</v>
      </c>
      <c r="Q185" s="116">
        <f t="shared" si="9"/>
        <v>1.6</v>
      </c>
    </row>
    <row r="186" spans="3:17" x14ac:dyDescent="0.25">
      <c r="C186" s="16"/>
      <c r="D186" s="16"/>
      <c r="E186" s="92">
        <f>F4Ax!E186+F4Bx!E186</f>
        <v>0</v>
      </c>
      <c r="F186" s="92">
        <f>F4Ax!F186+F4Bx!F186</f>
        <v>0</v>
      </c>
      <c r="G186" s="92">
        <f>F4Ax!G186+F4Bx!G186</f>
        <v>0</v>
      </c>
      <c r="H186" s="92">
        <f>F4Ax!H186+F4Bx!H186</f>
        <v>0</v>
      </c>
      <c r="I186" s="92">
        <f>F4Ax!I186+F4Bx!I186</f>
        <v>0</v>
      </c>
      <c r="J186" s="92">
        <f>F4Ax!J186+F4Bx!J186</f>
        <v>0</v>
      </c>
      <c r="K186" s="92">
        <f>F4Ax!K186+F4Bx!K186</f>
        <v>0</v>
      </c>
      <c r="L186" s="92">
        <f>F4Ax!L186+F4Bx!L186</f>
        <v>0</v>
      </c>
      <c r="M186" s="92">
        <f>F4Ax!M186+F4Bx!M186</f>
        <v>0</v>
      </c>
      <c r="N186" s="92">
        <f>F4Ax!N186+F4Bx!N186</f>
        <v>0</v>
      </c>
      <c r="O186" s="92">
        <f>F4Ax!O186+F4Bx!O186</f>
        <v>0</v>
      </c>
      <c r="P186" s="92">
        <f>F4Ax!P186+F4Bx!P186</f>
        <v>0</v>
      </c>
      <c r="Q186" s="116">
        <f t="shared" si="9"/>
        <v>0</v>
      </c>
    </row>
    <row r="187" spans="3:17" x14ac:dyDescent="0.25">
      <c r="C187" s="16"/>
      <c r="D187" s="16"/>
      <c r="E187" s="92">
        <f>F4Ax!E187+F4Bx!E187</f>
        <v>0</v>
      </c>
      <c r="F187" s="92">
        <f>F4Ax!F187+F4Bx!F187</f>
        <v>0</v>
      </c>
      <c r="G187" s="92">
        <f>F4Ax!G187+F4Bx!G187</f>
        <v>0</v>
      </c>
      <c r="H187" s="92">
        <f>F4Ax!H187+F4Bx!H187</f>
        <v>0</v>
      </c>
      <c r="I187" s="92">
        <f>F4Ax!I187+F4Bx!I187</f>
        <v>0</v>
      </c>
      <c r="J187" s="92">
        <f>F4Ax!J187+F4Bx!J187</f>
        <v>0</v>
      </c>
      <c r="K187" s="92">
        <f>F4Ax!K187+F4Bx!K187</f>
        <v>0</v>
      </c>
      <c r="L187" s="92">
        <f>F4Ax!L187+F4Bx!L187</f>
        <v>0</v>
      </c>
      <c r="M187" s="92">
        <f>F4Ax!M187+F4Bx!M187</f>
        <v>0</v>
      </c>
      <c r="N187" s="92">
        <f>F4Ax!N187+F4Bx!N187</f>
        <v>0</v>
      </c>
      <c r="O187" s="92">
        <f>F4Ax!O187+F4Bx!O187</f>
        <v>0</v>
      </c>
      <c r="P187" s="92">
        <f>F4Ax!P187+F4Bx!P187</f>
        <v>0</v>
      </c>
      <c r="Q187" s="116">
        <f t="shared" si="9"/>
        <v>0</v>
      </c>
    </row>
    <row r="188" spans="3:17" x14ac:dyDescent="0.25">
      <c r="C188" s="16"/>
      <c r="D188" s="16"/>
      <c r="E188" s="92">
        <f>F4Ax!E188+F4Bx!E188</f>
        <v>0</v>
      </c>
      <c r="F188" s="92">
        <f>F4Ax!F188+F4Bx!F188</f>
        <v>0</v>
      </c>
      <c r="G188" s="92">
        <f>F4Ax!G188+F4Bx!G188</f>
        <v>0</v>
      </c>
      <c r="H188" s="92">
        <f>F4Ax!H188+F4Bx!H188</f>
        <v>0</v>
      </c>
      <c r="I188" s="92">
        <f>F4Ax!I188+F4Bx!I188</f>
        <v>0</v>
      </c>
      <c r="J188" s="92">
        <f>F4Ax!J188+F4Bx!J188</f>
        <v>0</v>
      </c>
      <c r="K188" s="92">
        <f>F4Ax!K188+F4Bx!K188</f>
        <v>0</v>
      </c>
      <c r="L188" s="92">
        <f>F4Ax!L188+F4Bx!L188</f>
        <v>0</v>
      </c>
      <c r="M188" s="92">
        <f>F4Ax!M188+F4Bx!M188</f>
        <v>0</v>
      </c>
      <c r="N188" s="92">
        <f>F4Ax!N188+F4Bx!N188</f>
        <v>0</v>
      </c>
      <c r="O188" s="92">
        <f>F4Ax!O188+F4Bx!O188</f>
        <v>0</v>
      </c>
      <c r="P188" s="92">
        <f>F4Ax!P188+F4Bx!P188</f>
        <v>0</v>
      </c>
      <c r="Q188" s="116">
        <f t="shared" si="9"/>
        <v>0</v>
      </c>
    </row>
    <row r="189" spans="3:17" x14ac:dyDescent="0.25">
      <c r="C189" s="16" t="s">
        <v>235</v>
      </c>
      <c r="D189" s="16" t="s">
        <v>235</v>
      </c>
      <c r="E189" s="92">
        <f>F4Ax!E189+F4Bx!E189</f>
        <v>0</v>
      </c>
      <c r="F189" s="92">
        <f>F4Ax!F189+F4Bx!F189</f>
        <v>0</v>
      </c>
      <c r="G189" s="92">
        <f>F4Ax!G189+F4Bx!G189</f>
        <v>0</v>
      </c>
      <c r="H189" s="92">
        <f>F4Ax!H189+F4Bx!H189</f>
        <v>0</v>
      </c>
      <c r="I189" s="92">
        <f>F4Ax!I189+F4Bx!I189</f>
        <v>0</v>
      </c>
      <c r="J189" s="92">
        <f>F4Ax!J189+F4Bx!J189</f>
        <v>0</v>
      </c>
      <c r="K189" s="92">
        <f>F4Ax!K189+F4Bx!K189</f>
        <v>0</v>
      </c>
      <c r="L189" s="92">
        <f>F4Ax!L189+F4Bx!L189</f>
        <v>0</v>
      </c>
      <c r="M189" s="92">
        <f>F4Ax!M189+F4Bx!M189</f>
        <v>0</v>
      </c>
      <c r="N189" s="92">
        <f>F4Ax!N189+F4Bx!N189</f>
        <v>0</v>
      </c>
      <c r="O189" s="92">
        <f>F4Ax!O189+F4Bx!O189</f>
        <v>0</v>
      </c>
      <c r="P189" s="92">
        <f>F4Ax!P189+F4Bx!P189</f>
        <v>0</v>
      </c>
      <c r="Q189" s="116">
        <f t="shared" si="9"/>
        <v>0</v>
      </c>
    </row>
    <row r="190" spans="3:17" x14ac:dyDescent="0.25">
      <c r="C190" s="937" t="s">
        <v>188</v>
      </c>
      <c r="D190" s="938"/>
      <c r="E190" s="116">
        <f t="shared" ref="E190:P190" si="11">SUM(E175:E189)</f>
        <v>292.06000000000012</v>
      </c>
      <c r="F190" s="116">
        <f t="shared" si="11"/>
        <v>341.09000000000003</v>
      </c>
      <c r="G190" s="116">
        <f t="shared" si="11"/>
        <v>421.07</v>
      </c>
      <c r="H190" s="116">
        <f t="shared" si="11"/>
        <v>406.95999999999987</v>
      </c>
      <c r="I190" s="116">
        <f t="shared" si="11"/>
        <v>411.74000000000018</v>
      </c>
      <c r="J190" s="116">
        <f t="shared" si="11"/>
        <v>433.34000000000003</v>
      </c>
      <c r="K190" s="116">
        <f t="shared" si="11"/>
        <v>427.72000000000008</v>
      </c>
      <c r="L190" s="116">
        <f t="shared" si="11"/>
        <v>446.05</v>
      </c>
      <c r="M190" s="116">
        <f t="shared" si="11"/>
        <v>447.71000000000015</v>
      </c>
      <c r="N190" s="116">
        <f t="shared" si="11"/>
        <v>461.55058111000005</v>
      </c>
      <c r="O190" s="116">
        <f t="shared" si="11"/>
        <v>469.85091299999988</v>
      </c>
      <c r="P190" s="116">
        <f t="shared" si="11"/>
        <v>454.46838410000004</v>
      </c>
      <c r="Q190" s="116">
        <f t="shared" si="9"/>
        <v>5013.6098782100007</v>
      </c>
    </row>
    <row r="191" spans="3:17" x14ac:dyDescent="0.25">
      <c r="C191" s="935" t="s">
        <v>189</v>
      </c>
      <c r="D191" s="936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116">
        <f t="shared" ref="Q191:Q222" si="12">SUM(E191:P191)</f>
        <v>0</v>
      </c>
    </row>
    <row r="192" spans="3:17" x14ac:dyDescent="0.25">
      <c r="C192" s="16" t="s">
        <v>168</v>
      </c>
      <c r="D192" s="16" t="s">
        <v>169</v>
      </c>
      <c r="E192" s="92">
        <f>F4Ax!E192+F4Bx!E192</f>
        <v>174.4</v>
      </c>
      <c r="F192" s="92">
        <f>F4Ax!F192+F4Bx!F192</f>
        <v>221.27</v>
      </c>
      <c r="G192" s="92">
        <f>F4Ax!G192+F4Bx!G192</f>
        <v>284.78000000000003</v>
      </c>
      <c r="H192" s="92">
        <f>F4Ax!H192+F4Bx!H192</f>
        <v>280.18000000000012</v>
      </c>
      <c r="I192" s="92">
        <f>F4Ax!I192+F4Bx!I192</f>
        <v>287.24999999999994</v>
      </c>
      <c r="J192" s="92">
        <f>F4Ax!J192+F4Bx!J192</f>
        <v>307.8</v>
      </c>
      <c r="K192" s="92">
        <f>F4Ax!K192+F4Bx!K192</f>
        <v>311.06999999999994</v>
      </c>
      <c r="L192" s="92">
        <f>F4Ax!L192+F4Bx!L192</f>
        <v>319.32000000000005</v>
      </c>
      <c r="M192" s="92">
        <f>F4Ax!M192+F4Bx!M192</f>
        <v>312.07</v>
      </c>
      <c r="N192" s="92">
        <f>F4Ax!N192+F4Bx!N192</f>
        <v>339.89907743999999</v>
      </c>
      <c r="O192" s="92">
        <f>F4Ax!O192+F4Bx!O192</f>
        <v>367.04454000000004</v>
      </c>
      <c r="P192" s="92">
        <f>F4Ax!P192+F4Bx!P192</f>
        <v>370.775284</v>
      </c>
      <c r="Q192" s="116">
        <f t="shared" si="12"/>
        <v>3575.85890144</v>
      </c>
    </row>
    <row r="193" spans="3:17" x14ac:dyDescent="0.25">
      <c r="C193" s="16" t="s">
        <v>170</v>
      </c>
      <c r="D193" s="16" t="s">
        <v>171</v>
      </c>
      <c r="E193" s="92">
        <f>F4Ax!E193+F4Bx!E193</f>
        <v>0.26</v>
      </c>
      <c r="F193" s="92">
        <f>F4Ax!F193+F4Bx!F193</f>
        <v>1.42</v>
      </c>
      <c r="G193" s="92">
        <f>F4Ax!G193+F4Bx!G193</f>
        <v>2.36</v>
      </c>
      <c r="H193" s="92">
        <f>F4Ax!H193+F4Bx!H193</f>
        <v>2.5499999999999998</v>
      </c>
      <c r="I193" s="92">
        <f>F4Ax!I193+F4Bx!I193</f>
        <v>2.36</v>
      </c>
      <c r="J193" s="92">
        <f>F4Ax!J193+F4Bx!J193</f>
        <v>1.72</v>
      </c>
      <c r="K193" s="92">
        <f>F4Ax!K193+F4Bx!K193</f>
        <v>2.2999999999999998</v>
      </c>
      <c r="L193" s="92">
        <f>F4Ax!L193+F4Bx!L193</f>
        <v>2.58</v>
      </c>
      <c r="M193" s="92">
        <f>F4Ax!M193+F4Bx!M193</f>
        <v>2.38</v>
      </c>
      <c r="N193" s="92">
        <f>F4Ax!N193+F4Bx!N193</f>
        <v>2.6814</v>
      </c>
      <c r="O193" s="92">
        <f>F4Ax!O193+F4Bx!O193</f>
        <v>2.5047999999999999</v>
      </c>
      <c r="P193" s="92">
        <f>F4Ax!P193+F4Bx!P193</f>
        <v>2.37</v>
      </c>
      <c r="Q193" s="116">
        <f t="shared" si="12"/>
        <v>25.4862</v>
      </c>
    </row>
    <row r="194" spans="3:17" x14ac:dyDescent="0.25">
      <c r="C194" s="16" t="s">
        <v>216</v>
      </c>
      <c r="D194" s="16" t="s">
        <v>173</v>
      </c>
      <c r="E194" s="92">
        <f>F4Ax!E194+F4Bx!E194</f>
        <v>45.01</v>
      </c>
      <c r="F194" s="92">
        <f>F4Ax!F194+F4Bx!F194</f>
        <v>45.260000000000005</v>
      </c>
      <c r="G194" s="92">
        <f>F4Ax!G194+F4Bx!G194</f>
        <v>54.52000000000001</v>
      </c>
      <c r="H194" s="92">
        <f>F4Ax!H194+F4Bx!H194</f>
        <v>51.010000000000005</v>
      </c>
      <c r="I194" s="92">
        <f>F4Ax!I194+F4Bx!I194</f>
        <v>50.42</v>
      </c>
      <c r="J194" s="92">
        <f>F4Ax!J194+F4Bx!J194</f>
        <v>53.130000000000017</v>
      </c>
      <c r="K194" s="92">
        <f>F4Ax!K194+F4Bx!K194</f>
        <v>53.19</v>
      </c>
      <c r="L194" s="92">
        <f>F4Ax!L194+F4Bx!L194</f>
        <v>53.730000000000011</v>
      </c>
      <c r="M194" s="92">
        <f>F4Ax!M194+F4Bx!M194</f>
        <v>51.790000000000006</v>
      </c>
      <c r="N194" s="92">
        <f>F4Ax!N194+F4Bx!N194</f>
        <v>54.133896999999997</v>
      </c>
      <c r="O194" s="92">
        <f>F4Ax!O194+F4Bx!O194</f>
        <v>56.294178000000002</v>
      </c>
      <c r="P194" s="92">
        <f>F4Ax!P194+F4Bx!P194</f>
        <v>57.692248999999997</v>
      </c>
      <c r="Q194" s="116">
        <f t="shared" si="12"/>
        <v>626.18032400000004</v>
      </c>
    </row>
    <row r="195" spans="3:17" x14ac:dyDescent="0.25">
      <c r="C195" s="16" t="s">
        <v>174</v>
      </c>
      <c r="D195" s="16" t="s">
        <v>175</v>
      </c>
      <c r="E195" s="92">
        <f>F4Ax!E195+F4Bx!E195</f>
        <v>0</v>
      </c>
      <c r="F195" s="92">
        <f>F4Ax!F195+F4Bx!F195</f>
        <v>0</v>
      </c>
      <c r="G195" s="92">
        <f>F4Ax!G195+F4Bx!G195</f>
        <v>0</v>
      </c>
      <c r="H195" s="92">
        <f>F4Ax!H195+F4Bx!H195</f>
        <v>0</v>
      </c>
      <c r="I195" s="92">
        <f>F4Ax!I195+F4Bx!I195</f>
        <v>0</v>
      </c>
      <c r="J195" s="92">
        <f>F4Ax!J195+F4Bx!J195</f>
        <v>0</v>
      </c>
      <c r="K195" s="92">
        <f>F4Ax!K195+F4Bx!K195</f>
        <v>0</v>
      </c>
      <c r="L195" s="92">
        <f>F4Ax!L195+F4Bx!L195</f>
        <v>0</v>
      </c>
      <c r="M195" s="92">
        <f>F4Ax!M195+F4Bx!M195</f>
        <v>0</v>
      </c>
      <c r="N195" s="92">
        <f>F4Ax!N195+F4Bx!N195</f>
        <v>0</v>
      </c>
      <c r="O195" s="92">
        <f>F4Ax!O195+F4Bx!O195</f>
        <v>0</v>
      </c>
      <c r="P195" s="92">
        <f>F4Ax!P195+F4Bx!P195</f>
        <v>0</v>
      </c>
      <c r="Q195" s="116">
        <f t="shared" si="12"/>
        <v>0</v>
      </c>
    </row>
    <row r="196" spans="3:17" x14ac:dyDescent="0.25">
      <c r="C196" s="16" t="s">
        <v>176</v>
      </c>
      <c r="D196" s="16" t="s">
        <v>177</v>
      </c>
      <c r="E196" s="92">
        <f>F4Ax!E196+F4Bx!E196</f>
        <v>0</v>
      </c>
      <c r="F196" s="92">
        <f>F4Ax!F196+F4Bx!F196</f>
        <v>0</v>
      </c>
      <c r="G196" s="92">
        <f>F4Ax!G196+F4Bx!G196</f>
        <v>0</v>
      </c>
      <c r="H196" s="92">
        <f>F4Ax!H196+F4Bx!H196</f>
        <v>0</v>
      </c>
      <c r="I196" s="92">
        <f>F4Ax!I196+F4Bx!I196</f>
        <v>0</v>
      </c>
      <c r="J196" s="92">
        <f>F4Ax!J196+F4Bx!J196</f>
        <v>0</v>
      </c>
      <c r="K196" s="92">
        <f>F4Ax!K196+F4Bx!K196</f>
        <v>0</v>
      </c>
      <c r="L196" s="92">
        <f>F4Ax!L196+F4Bx!L196</f>
        <v>0</v>
      </c>
      <c r="M196" s="92">
        <f>F4Ax!M196+F4Bx!M196</f>
        <v>0</v>
      </c>
      <c r="N196" s="92">
        <f>F4Ax!N196+F4Bx!N196</f>
        <v>0</v>
      </c>
      <c r="O196" s="92">
        <f>F4Ax!O196+F4Bx!O196</f>
        <v>0</v>
      </c>
      <c r="P196" s="92">
        <f>F4Ax!P196+F4Bx!P196</f>
        <v>0</v>
      </c>
      <c r="Q196" s="116">
        <f t="shared" si="12"/>
        <v>0</v>
      </c>
    </row>
    <row r="197" spans="3:17" x14ac:dyDescent="0.25">
      <c r="C197" s="16" t="s">
        <v>178</v>
      </c>
      <c r="D197" s="16" t="s">
        <v>179</v>
      </c>
      <c r="E197" s="92">
        <f>F4Ax!E197+F4Bx!E197</f>
        <v>1.96</v>
      </c>
      <c r="F197" s="92">
        <f>F4Ax!F197+F4Bx!F197</f>
        <v>0.23</v>
      </c>
      <c r="G197" s="92">
        <f>F4Ax!G197+F4Bx!G197</f>
        <v>7.0000000000000007E-2</v>
      </c>
      <c r="H197" s="92">
        <f>F4Ax!H197+F4Bx!H197</f>
        <v>0.08</v>
      </c>
      <c r="I197" s="92">
        <f>F4Ax!I197+F4Bx!I197</f>
        <v>0.41000000000000003</v>
      </c>
      <c r="J197" s="92">
        <f>F4Ax!J197+F4Bx!J197</f>
        <v>0.84000000000000008</v>
      </c>
      <c r="K197" s="92">
        <f>F4Ax!K197+F4Bx!K197</f>
        <v>0.69</v>
      </c>
      <c r="L197" s="92">
        <f>F4Ax!L197+F4Bx!L197</f>
        <v>1.36</v>
      </c>
      <c r="M197" s="92">
        <f>F4Ax!M197+F4Bx!M197</f>
        <v>0.82000000000000006</v>
      </c>
      <c r="N197" s="92">
        <f>F4Ax!N197+F4Bx!N197</f>
        <v>1.3900000000000001</v>
      </c>
      <c r="O197" s="92">
        <f>F4Ax!O197+F4Bx!O197</f>
        <v>2.9299999999999997</v>
      </c>
      <c r="P197" s="92">
        <f>F4Ax!P197+F4Bx!P197</f>
        <v>3.7300000000000004</v>
      </c>
      <c r="Q197" s="116">
        <f t="shared" si="12"/>
        <v>14.51</v>
      </c>
    </row>
    <row r="198" spans="3:17" x14ac:dyDescent="0.25">
      <c r="C198" s="16" t="s">
        <v>180</v>
      </c>
      <c r="D198" s="16" t="s">
        <v>181</v>
      </c>
      <c r="E198" s="92">
        <f>F4Ax!E198+F4Bx!E198</f>
        <v>16.079999999999998</v>
      </c>
      <c r="F198" s="92">
        <f>F4Ax!F198+F4Bx!F198</f>
        <v>15.720000000000002</v>
      </c>
      <c r="G198" s="92">
        <f>F4Ax!G198+F4Bx!G198</f>
        <v>15.830000000000002</v>
      </c>
      <c r="H198" s="92">
        <f>F4Ax!H198+F4Bx!H198</f>
        <v>15.79</v>
      </c>
      <c r="I198" s="92">
        <f>F4Ax!I198+F4Bx!I198</f>
        <v>16.240000000000002</v>
      </c>
      <c r="J198" s="92">
        <f>F4Ax!J198+F4Bx!J198</f>
        <v>17.09</v>
      </c>
      <c r="K198" s="92">
        <f>F4Ax!K198+F4Bx!K198</f>
        <v>16.09</v>
      </c>
      <c r="L198" s="92">
        <f>F4Ax!L198+F4Bx!L198</f>
        <v>9.8499999999999979</v>
      </c>
      <c r="M198" s="92">
        <f>F4Ax!M198+F4Bx!M198</f>
        <v>15.23</v>
      </c>
      <c r="N198" s="92">
        <f>F4Ax!N198+F4Bx!N198</f>
        <v>18.59</v>
      </c>
      <c r="O198" s="92">
        <f>F4Ax!O198+F4Bx!O198</f>
        <v>18.310000000000002</v>
      </c>
      <c r="P198" s="92">
        <f>F4Ax!P198+F4Bx!P198</f>
        <v>16.579999999999998</v>
      </c>
      <c r="Q198" s="116">
        <f t="shared" si="12"/>
        <v>191.39999999999998</v>
      </c>
    </row>
    <row r="199" spans="3:17" x14ac:dyDescent="0.25">
      <c r="C199" s="16" t="s">
        <v>182</v>
      </c>
      <c r="D199" s="16" t="s">
        <v>183</v>
      </c>
      <c r="E199" s="92">
        <f>F4Ax!E199+F4Bx!E199</f>
        <v>7.42</v>
      </c>
      <c r="F199" s="92">
        <f>F4Ax!F199+F4Bx!F199</f>
        <v>8.8199999999999985</v>
      </c>
      <c r="G199" s="92">
        <f>F4Ax!G199+F4Bx!G199</f>
        <v>9.1199999999999992</v>
      </c>
      <c r="H199" s="92">
        <f>F4Ax!H199+F4Bx!H199</f>
        <v>6.89</v>
      </c>
      <c r="I199" s="92">
        <f>F4Ax!I199+F4Bx!I199</f>
        <v>6.47</v>
      </c>
      <c r="J199" s="92">
        <f>F4Ax!J199+F4Bx!J199</f>
        <v>6.75</v>
      </c>
      <c r="K199" s="92">
        <f>F4Ax!K199+F4Bx!K199</f>
        <v>6.51</v>
      </c>
      <c r="L199" s="92">
        <f>F4Ax!L199+F4Bx!L199</f>
        <v>6.49</v>
      </c>
      <c r="M199" s="92">
        <f>F4Ax!M199+F4Bx!M199</f>
        <v>6.26</v>
      </c>
      <c r="N199" s="92">
        <f>F4Ax!N199+F4Bx!N199</f>
        <v>6.4700000000000006</v>
      </c>
      <c r="O199" s="92">
        <f>F4Ax!O199+F4Bx!O199</f>
        <v>6.63</v>
      </c>
      <c r="P199" s="92">
        <f>F4Ax!P199+F4Bx!P199</f>
        <v>7.33</v>
      </c>
      <c r="Q199" s="116">
        <f t="shared" si="12"/>
        <v>85.16</v>
      </c>
    </row>
    <row r="200" spans="3:17" x14ac:dyDescent="0.25">
      <c r="C200" s="16" t="s">
        <v>208</v>
      </c>
      <c r="D200" s="16" t="s">
        <v>163</v>
      </c>
      <c r="E200" s="92">
        <f>F4Ax!E200+F4Bx!E200</f>
        <v>2.09</v>
      </c>
      <c r="F200" s="92">
        <f>F4Ax!F200+F4Bx!F200</f>
        <v>2.1</v>
      </c>
      <c r="G200" s="92">
        <f>F4Ax!G200+F4Bx!G200</f>
        <v>1.6</v>
      </c>
      <c r="H200" s="92">
        <f>F4Ax!H200+F4Bx!H200</f>
        <v>1.56</v>
      </c>
      <c r="I200" s="92">
        <f>F4Ax!I200+F4Bx!I200</f>
        <v>1.77</v>
      </c>
      <c r="J200" s="92">
        <f>F4Ax!J200+F4Bx!J200</f>
        <v>1.95</v>
      </c>
      <c r="K200" s="92">
        <f>F4Ax!K200+F4Bx!K200</f>
        <v>1.79</v>
      </c>
      <c r="L200" s="92">
        <f>F4Ax!L200+F4Bx!L200</f>
        <v>1.0900000000000001</v>
      </c>
      <c r="M200" s="92">
        <f>F4Ax!M200+F4Bx!M200</f>
        <v>1.23</v>
      </c>
      <c r="N200" s="92">
        <f>F4Ax!N200+F4Bx!N200</f>
        <v>1.1499999999999999</v>
      </c>
      <c r="O200" s="92">
        <f>F4Ax!O200+F4Bx!O200</f>
        <v>0.98</v>
      </c>
      <c r="P200" s="92">
        <f>F4Ax!P200+F4Bx!P200</f>
        <v>1.1399999999999999</v>
      </c>
      <c r="Q200" s="116">
        <f t="shared" si="12"/>
        <v>18.45</v>
      </c>
    </row>
    <row r="201" spans="3:17" x14ac:dyDescent="0.25">
      <c r="C201" s="16" t="s">
        <v>185</v>
      </c>
      <c r="D201" s="16" t="s">
        <v>186</v>
      </c>
      <c r="E201" s="92">
        <f>F4Ax!E201+F4Bx!E201</f>
        <v>0</v>
      </c>
      <c r="F201" s="92">
        <f>F4Ax!F201+F4Bx!F201</f>
        <v>0</v>
      </c>
      <c r="G201" s="92">
        <f>F4Ax!G201+F4Bx!G201</f>
        <v>0</v>
      </c>
      <c r="H201" s="92">
        <f>F4Ax!H201+F4Bx!H201</f>
        <v>0</v>
      </c>
      <c r="I201" s="92">
        <f>F4Ax!I201+F4Bx!I201</f>
        <v>0</v>
      </c>
      <c r="J201" s="92">
        <f>F4Ax!J201+F4Bx!J201</f>
        <v>0</v>
      </c>
      <c r="K201" s="92">
        <f>F4Ax!K201+F4Bx!K201</f>
        <v>0</v>
      </c>
      <c r="L201" s="92">
        <f>F4Ax!L201+F4Bx!L201</f>
        <v>0</v>
      </c>
      <c r="M201" s="92">
        <f>F4Ax!M201+F4Bx!M201</f>
        <v>0</v>
      </c>
      <c r="N201" s="92">
        <f>F4Ax!N201+F4Bx!N201</f>
        <v>0</v>
      </c>
      <c r="O201" s="92">
        <f>F4Ax!O201+F4Bx!O201</f>
        <v>0</v>
      </c>
      <c r="P201" s="92">
        <f>F4Ax!P201+F4Bx!P201</f>
        <v>0</v>
      </c>
      <c r="Q201" s="116">
        <f t="shared" si="12"/>
        <v>0</v>
      </c>
    </row>
    <row r="202" spans="3:17" x14ac:dyDescent="0.25">
      <c r="C202" s="16" t="s">
        <v>187</v>
      </c>
      <c r="D202" s="16" t="s">
        <v>165</v>
      </c>
      <c r="E202" s="92">
        <f>F4Ax!E202+F4Bx!E202</f>
        <v>0</v>
      </c>
      <c r="F202" s="92">
        <f>F4Ax!F202+F4Bx!F202</f>
        <v>0</v>
      </c>
      <c r="G202" s="92">
        <f>F4Ax!G202+F4Bx!G202</f>
        <v>0</v>
      </c>
      <c r="H202" s="92">
        <f>F4Ax!H202+F4Bx!H202</f>
        <v>0</v>
      </c>
      <c r="I202" s="92">
        <f>F4Ax!I202+F4Bx!I202</f>
        <v>0</v>
      </c>
      <c r="J202" s="92">
        <f>F4Ax!J202+F4Bx!J202</f>
        <v>0</v>
      </c>
      <c r="K202" s="92">
        <f>F4Ax!K202+F4Bx!K202</f>
        <v>0</v>
      </c>
      <c r="L202" s="92">
        <f>F4Ax!L202+F4Bx!L202</f>
        <v>0</v>
      </c>
      <c r="M202" s="92">
        <f>F4Ax!M202+F4Bx!M202</f>
        <v>0</v>
      </c>
      <c r="N202" s="92">
        <f>F4Ax!N202+F4Bx!N202</f>
        <v>0</v>
      </c>
      <c r="O202" s="92">
        <f>F4Ax!O202+F4Bx!O202</f>
        <v>0</v>
      </c>
      <c r="P202" s="92">
        <f>F4Ax!P202+F4Bx!P202</f>
        <v>0</v>
      </c>
      <c r="Q202" s="116">
        <f t="shared" si="12"/>
        <v>0</v>
      </c>
    </row>
    <row r="203" spans="3:17" x14ac:dyDescent="0.25">
      <c r="C203" s="16"/>
      <c r="D203" s="16"/>
      <c r="E203" s="92">
        <f>F4Ax!E203+F4Bx!E203</f>
        <v>0</v>
      </c>
      <c r="F203" s="92">
        <f>F4Ax!F203+F4Bx!F203</f>
        <v>0</v>
      </c>
      <c r="G203" s="92">
        <f>F4Ax!G203+F4Bx!G203</f>
        <v>0</v>
      </c>
      <c r="H203" s="92">
        <f>F4Ax!H203+F4Bx!H203</f>
        <v>0</v>
      </c>
      <c r="I203" s="92">
        <f>F4Ax!I203+F4Bx!I203</f>
        <v>0</v>
      </c>
      <c r="J203" s="92">
        <f>F4Ax!J203+F4Bx!J203</f>
        <v>0</v>
      </c>
      <c r="K203" s="92">
        <f>F4Ax!K203+F4Bx!K203</f>
        <v>0</v>
      </c>
      <c r="L203" s="92">
        <f>F4Ax!L203+F4Bx!L203</f>
        <v>0</v>
      </c>
      <c r="M203" s="92">
        <f>F4Ax!M203+F4Bx!M203</f>
        <v>0</v>
      </c>
      <c r="N203" s="92">
        <f>F4Ax!N203+F4Bx!N203</f>
        <v>0</v>
      </c>
      <c r="O203" s="92">
        <f>F4Ax!O203+F4Bx!O203</f>
        <v>0</v>
      </c>
      <c r="P203" s="92">
        <f>F4Ax!P203+F4Bx!P203</f>
        <v>0</v>
      </c>
      <c r="Q203" s="116">
        <f t="shared" si="12"/>
        <v>0</v>
      </c>
    </row>
    <row r="204" spans="3:17" x14ac:dyDescent="0.25">
      <c r="C204" s="16"/>
      <c r="D204" s="16"/>
      <c r="E204" s="92">
        <f>F4Ax!E204+F4Bx!E204</f>
        <v>0</v>
      </c>
      <c r="F204" s="92">
        <f>F4Ax!F204+F4Bx!F204</f>
        <v>0</v>
      </c>
      <c r="G204" s="92">
        <f>F4Ax!G204+F4Bx!G204</f>
        <v>0</v>
      </c>
      <c r="H204" s="92">
        <f>F4Ax!H204+F4Bx!H204</f>
        <v>0</v>
      </c>
      <c r="I204" s="92">
        <f>F4Ax!I204+F4Bx!I204</f>
        <v>0</v>
      </c>
      <c r="J204" s="92">
        <f>F4Ax!J204+F4Bx!J204</f>
        <v>0</v>
      </c>
      <c r="K204" s="92">
        <f>F4Ax!K204+F4Bx!K204</f>
        <v>0</v>
      </c>
      <c r="L204" s="92">
        <f>F4Ax!L204+F4Bx!L204</f>
        <v>0</v>
      </c>
      <c r="M204" s="92">
        <f>F4Ax!M204+F4Bx!M204</f>
        <v>0</v>
      </c>
      <c r="N204" s="92">
        <f>F4Ax!N204+F4Bx!N204</f>
        <v>0</v>
      </c>
      <c r="O204" s="92">
        <f>F4Ax!O204+F4Bx!O204</f>
        <v>0</v>
      </c>
      <c r="P204" s="92">
        <f>F4Ax!P204+F4Bx!P204</f>
        <v>0</v>
      </c>
      <c r="Q204" s="116">
        <f t="shared" si="12"/>
        <v>0</v>
      </c>
    </row>
    <row r="205" spans="3:17" x14ac:dyDescent="0.25">
      <c r="C205" s="16"/>
      <c r="D205" s="16"/>
      <c r="E205" s="92">
        <f>F4Ax!E205+F4Bx!E205</f>
        <v>0</v>
      </c>
      <c r="F205" s="92">
        <f>F4Ax!F205+F4Bx!F205</f>
        <v>0</v>
      </c>
      <c r="G205" s="92">
        <f>F4Ax!G205+F4Bx!G205</f>
        <v>0</v>
      </c>
      <c r="H205" s="92">
        <f>F4Ax!H205+F4Bx!H205</f>
        <v>0</v>
      </c>
      <c r="I205" s="92">
        <f>F4Ax!I205+F4Bx!I205</f>
        <v>0</v>
      </c>
      <c r="J205" s="92">
        <f>F4Ax!J205+F4Bx!J205</f>
        <v>0</v>
      </c>
      <c r="K205" s="92">
        <f>F4Ax!K205+F4Bx!K205</f>
        <v>0</v>
      </c>
      <c r="L205" s="92">
        <f>F4Ax!L205+F4Bx!L205</f>
        <v>0</v>
      </c>
      <c r="M205" s="92">
        <f>F4Ax!M205+F4Bx!M205</f>
        <v>0</v>
      </c>
      <c r="N205" s="92">
        <f>F4Ax!N205+F4Bx!N205</f>
        <v>0</v>
      </c>
      <c r="O205" s="92">
        <f>F4Ax!O205+F4Bx!O205</f>
        <v>0</v>
      </c>
      <c r="P205" s="92">
        <f>F4Ax!P205+F4Bx!P205</f>
        <v>0</v>
      </c>
      <c r="Q205" s="116">
        <f t="shared" si="12"/>
        <v>0</v>
      </c>
    </row>
    <row r="206" spans="3:17" x14ac:dyDescent="0.25">
      <c r="C206" s="16" t="s">
        <v>235</v>
      </c>
      <c r="D206" s="16" t="s">
        <v>235</v>
      </c>
      <c r="E206" s="92">
        <f>F4Ax!E206+F4Bx!E206</f>
        <v>0</v>
      </c>
      <c r="F206" s="92">
        <f>F4Ax!F206+F4Bx!F206</f>
        <v>0</v>
      </c>
      <c r="G206" s="92">
        <f>F4Ax!G206+F4Bx!G206</f>
        <v>0</v>
      </c>
      <c r="H206" s="92">
        <f>F4Ax!H206+F4Bx!H206</f>
        <v>0</v>
      </c>
      <c r="I206" s="92">
        <f>F4Ax!I206+F4Bx!I206</f>
        <v>0</v>
      </c>
      <c r="J206" s="92">
        <f>F4Ax!J206+F4Bx!J206</f>
        <v>0</v>
      </c>
      <c r="K206" s="92">
        <f>F4Ax!K206+F4Bx!K206</f>
        <v>0</v>
      </c>
      <c r="L206" s="92">
        <f>F4Ax!L206+F4Bx!L206</f>
        <v>0</v>
      </c>
      <c r="M206" s="92">
        <f>F4Ax!M206+F4Bx!M206</f>
        <v>0</v>
      </c>
      <c r="N206" s="92">
        <f>F4Ax!N206+F4Bx!N206</f>
        <v>0</v>
      </c>
      <c r="O206" s="92">
        <f>F4Ax!O206+F4Bx!O206</f>
        <v>0</v>
      </c>
      <c r="P206" s="92">
        <f>F4Ax!P206+F4Bx!P206</f>
        <v>0</v>
      </c>
      <c r="Q206" s="116">
        <f t="shared" si="12"/>
        <v>0</v>
      </c>
    </row>
    <row r="207" spans="3:17" x14ac:dyDescent="0.25">
      <c r="C207" s="937" t="s">
        <v>188</v>
      </c>
      <c r="D207" s="938"/>
      <c r="E207" s="116">
        <f t="shared" ref="E207:P207" si="13">SUM(E192:E206)</f>
        <v>247.21999999999997</v>
      </c>
      <c r="F207" s="116">
        <f t="shared" si="13"/>
        <v>294.82000000000005</v>
      </c>
      <c r="G207" s="116">
        <f t="shared" si="13"/>
        <v>368.28000000000009</v>
      </c>
      <c r="H207" s="116">
        <f t="shared" si="13"/>
        <v>358.06000000000012</v>
      </c>
      <c r="I207" s="116">
        <f t="shared" si="13"/>
        <v>364.92</v>
      </c>
      <c r="J207" s="116">
        <f t="shared" si="13"/>
        <v>389.28</v>
      </c>
      <c r="K207" s="116">
        <f t="shared" si="13"/>
        <v>391.63999999999993</v>
      </c>
      <c r="L207" s="116">
        <f t="shared" si="13"/>
        <v>394.42000000000007</v>
      </c>
      <c r="M207" s="116">
        <f t="shared" si="13"/>
        <v>389.78000000000003</v>
      </c>
      <c r="N207" s="116">
        <f t="shared" si="13"/>
        <v>424.31437443999994</v>
      </c>
      <c r="O207" s="116">
        <f t="shared" si="13"/>
        <v>454.69351800000004</v>
      </c>
      <c r="P207" s="116">
        <f t="shared" si="13"/>
        <v>459.61753299999998</v>
      </c>
      <c r="Q207" s="116">
        <f t="shared" si="12"/>
        <v>4537.0454254400001</v>
      </c>
    </row>
    <row r="208" spans="3:17" x14ac:dyDescent="0.25">
      <c r="C208" s="935" t="s">
        <v>196</v>
      </c>
      <c r="D208" s="936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116">
        <f t="shared" si="12"/>
        <v>0</v>
      </c>
    </row>
    <row r="209" spans="3:17" x14ac:dyDescent="0.25">
      <c r="C209" s="16" t="s">
        <v>168</v>
      </c>
      <c r="D209" s="16" t="s">
        <v>169</v>
      </c>
      <c r="E209" s="92">
        <f>F4Ax!E209+F4Bx!E209</f>
        <v>130.49</v>
      </c>
      <c r="F209" s="92">
        <f>F4Ax!F209+F4Bx!F209</f>
        <v>165.04</v>
      </c>
      <c r="G209" s="92">
        <f>F4Ax!G209+F4Bx!G209</f>
        <v>166.32</v>
      </c>
      <c r="H209" s="92">
        <f>F4Ax!H209+F4Bx!H209</f>
        <v>166.15999999999997</v>
      </c>
      <c r="I209" s="92">
        <f>F4Ax!I209+F4Bx!I209</f>
        <v>165.10000000000002</v>
      </c>
      <c r="J209" s="92">
        <f>F4Ax!J209+F4Bx!J209</f>
        <v>177.75</v>
      </c>
      <c r="K209" s="92">
        <f>F4Ax!K209+F4Bx!K209</f>
        <v>196.87</v>
      </c>
      <c r="L209" s="92">
        <f>F4Ax!L209+F4Bx!L209</f>
        <v>187.39</v>
      </c>
      <c r="M209" s="92">
        <f>F4Ax!M209+F4Bx!M209</f>
        <v>200.39000000000004</v>
      </c>
      <c r="N209" s="92">
        <f>F4Ax!N209+F4Bx!N209</f>
        <v>213.25353934999998</v>
      </c>
      <c r="O209" s="92">
        <f>F4Ax!O209+F4Bx!O209</f>
        <v>223.17034718999997</v>
      </c>
      <c r="P209" s="92">
        <f>F4Ax!P209+F4Bx!P209</f>
        <v>245.78762400000005</v>
      </c>
      <c r="Q209" s="116">
        <f t="shared" si="12"/>
        <v>2237.7215105400001</v>
      </c>
    </row>
    <row r="210" spans="3:17" x14ac:dyDescent="0.25">
      <c r="C210" s="16" t="s">
        <v>170</v>
      </c>
      <c r="D210" s="16" t="s">
        <v>171</v>
      </c>
      <c r="E210" s="92">
        <f>F4Ax!E210+F4Bx!E210</f>
        <v>1.38</v>
      </c>
      <c r="F210" s="92">
        <f>F4Ax!F210+F4Bx!F210</f>
        <v>5.99</v>
      </c>
      <c r="G210" s="92">
        <f>F4Ax!G210+F4Bx!G210</f>
        <v>9.52</v>
      </c>
      <c r="H210" s="92">
        <f>F4Ax!H210+F4Bx!H210</f>
        <v>4.83</v>
      </c>
      <c r="I210" s="92">
        <f>F4Ax!I210+F4Bx!I210</f>
        <v>2.41</v>
      </c>
      <c r="J210" s="92">
        <f>F4Ax!J210+F4Bx!J210</f>
        <v>3.92</v>
      </c>
      <c r="K210" s="92">
        <f>F4Ax!K210+F4Bx!K210</f>
        <v>11.11</v>
      </c>
      <c r="L210" s="92">
        <f>F4Ax!L210+F4Bx!L210</f>
        <v>13.99</v>
      </c>
      <c r="M210" s="92">
        <f>F4Ax!M210+F4Bx!M210</f>
        <v>14.54</v>
      </c>
      <c r="N210" s="92">
        <f>F4Ax!N210+F4Bx!N210</f>
        <v>14.26</v>
      </c>
      <c r="O210" s="92">
        <f>F4Ax!O210+F4Bx!O210</f>
        <v>11.71</v>
      </c>
      <c r="P210" s="92">
        <f>F4Ax!P210+F4Bx!P210</f>
        <v>10.87</v>
      </c>
      <c r="Q210" s="116">
        <f t="shared" si="12"/>
        <v>104.53</v>
      </c>
    </row>
    <row r="211" spans="3:17" x14ac:dyDescent="0.25">
      <c r="C211" s="16" t="s">
        <v>216</v>
      </c>
      <c r="D211" s="16" t="s">
        <v>173</v>
      </c>
      <c r="E211" s="92">
        <f>F4Ax!E211+F4Bx!E211</f>
        <v>1.8800000000000001</v>
      </c>
      <c r="F211" s="92">
        <f>F4Ax!F211+F4Bx!F211</f>
        <v>2.5099999999999998</v>
      </c>
      <c r="G211" s="92">
        <f>F4Ax!G211+F4Bx!G211</f>
        <v>3.66</v>
      </c>
      <c r="H211" s="92">
        <f>F4Ax!H211+F4Bx!H211</f>
        <v>3.2899999999999996</v>
      </c>
      <c r="I211" s="92">
        <f>F4Ax!I211+F4Bx!I211</f>
        <v>3.34</v>
      </c>
      <c r="J211" s="92">
        <f>F4Ax!J211+F4Bx!J211</f>
        <v>3.4600000000000009</v>
      </c>
      <c r="K211" s="92">
        <f>F4Ax!K211+F4Bx!K211</f>
        <v>3.3900000000000006</v>
      </c>
      <c r="L211" s="92">
        <f>F4Ax!L211+F4Bx!L211</f>
        <v>3.19</v>
      </c>
      <c r="M211" s="92">
        <f>F4Ax!M211+F4Bx!M211</f>
        <v>2.9699999999999998</v>
      </c>
      <c r="N211" s="92">
        <f>F4Ax!N211+F4Bx!N211</f>
        <v>2.9576600000000002</v>
      </c>
      <c r="O211" s="92">
        <f>F4Ax!O211+F4Bx!O211</f>
        <v>3.0883289999999999</v>
      </c>
      <c r="P211" s="92">
        <f>F4Ax!P211+F4Bx!P211</f>
        <v>3.2843709999999997</v>
      </c>
      <c r="Q211" s="116">
        <f t="shared" si="12"/>
        <v>37.020360000000004</v>
      </c>
    </row>
    <row r="212" spans="3:17" x14ac:dyDescent="0.25">
      <c r="C212" s="16" t="s">
        <v>174</v>
      </c>
      <c r="D212" s="16" t="s">
        <v>175</v>
      </c>
      <c r="E212" s="92">
        <f>F4Ax!E212+F4Bx!E212</f>
        <v>0</v>
      </c>
      <c r="F212" s="92">
        <f>F4Ax!F212+F4Bx!F212</f>
        <v>0</v>
      </c>
      <c r="G212" s="92">
        <f>F4Ax!G212+F4Bx!G212</f>
        <v>0</v>
      </c>
      <c r="H212" s="92">
        <f>F4Ax!H212+F4Bx!H212</f>
        <v>0</v>
      </c>
      <c r="I212" s="92">
        <f>F4Ax!I212+F4Bx!I212</f>
        <v>0</v>
      </c>
      <c r="J212" s="92">
        <f>F4Ax!J212+F4Bx!J212</f>
        <v>0</v>
      </c>
      <c r="K212" s="92">
        <f>F4Ax!K212+F4Bx!K212</f>
        <v>0</v>
      </c>
      <c r="L212" s="92">
        <f>F4Ax!L212+F4Bx!L212</f>
        <v>0</v>
      </c>
      <c r="M212" s="92">
        <f>F4Ax!M212+F4Bx!M212</f>
        <v>0</v>
      </c>
      <c r="N212" s="92">
        <f>F4Ax!N212+F4Bx!N212</f>
        <v>0</v>
      </c>
      <c r="O212" s="92">
        <f>F4Ax!O212+F4Bx!O212</f>
        <v>0</v>
      </c>
      <c r="P212" s="92">
        <f>F4Ax!P212+F4Bx!P212</f>
        <v>0</v>
      </c>
      <c r="Q212" s="116">
        <f t="shared" si="12"/>
        <v>0</v>
      </c>
    </row>
    <row r="213" spans="3:17" x14ac:dyDescent="0.25">
      <c r="C213" s="16" t="s">
        <v>176</v>
      </c>
      <c r="D213" s="16" t="s">
        <v>177</v>
      </c>
      <c r="E213" s="92">
        <f>F4Ax!E213+F4Bx!E213</f>
        <v>3.49</v>
      </c>
      <c r="F213" s="92">
        <f>F4Ax!F213+F4Bx!F213</f>
        <v>4.01</v>
      </c>
      <c r="G213" s="92">
        <f>F4Ax!G213+F4Bx!G213</f>
        <v>6.41</v>
      </c>
      <c r="H213" s="92">
        <f>F4Ax!H213+F4Bx!H213</f>
        <v>5.7</v>
      </c>
      <c r="I213" s="92">
        <f>F4Ax!I213+F4Bx!I213</f>
        <v>4.09</v>
      </c>
      <c r="J213" s="92">
        <f>F4Ax!J213+F4Bx!J213</f>
        <v>4.1100000000000003</v>
      </c>
      <c r="K213" s="92">
        <f>F4Ax!K213+F4Bx!K213</f>
        <v>4.05</v>
      </c>
      <c r="L213" s="92">
        <f>F4Ax!L213+F4Bx!L213</f>
        <v>3.99</v>
      </c>
      <c r="M213" s="92">
        <f>F4Ax!M213+F4Bx!M213</f>
        <v>3.47</v>
      </c>
      <c r="N213" s="92">
        <f>F4Ax!N213+F4Bx!N213</f>
        <v>3.5249999999999999</v>
      </c>
      <c r="O213" s="92">
        <f>F4Ax!O213+F4Bx!O213</f>
        <v>3.8460000000000001</v>
      </c>
      <c r="P213" s="92">
        <f>F4Ax!P213+F4Bx!P213</f>
        <v>3.6750000000000007</v>
      </c>
      <c r="Q213" s="116">
        <f t="shared" si="12"/>
        <v>50.366</v>
      </c>
    </row>
    <row r="214" spans="3:17" x14ac:dyDescent="0.25">
      <c r="C214" s="16" t="s">
        <v>178</v>
      </c>
      <c r="D214" s="16" t="s">
        <v>217</v>
      </c>
      <c r="E214" s="92">
        <f>F4Ax!E214+F4Bx!E214</f>
        <v>185.89999999999998</v>
      </c>
      <c r="F214" s="92">
        <f>F4Ax!F214+F4Bx!F214</f>
        <v>56.15</v>
      </c>
      <c r="G214" s="92">
        <f>F4Ax!G214+F4Bx!G214</f>
        <v>122.98</v>
      </c>
      <c r="H214" s="92">
        <f>F4Ax!H214+F4Bx!H214</f>
        <v>86.59</v>
      </c>
      <c r="I214" s="92">
        <f>F4Ax!I214+F4Bx!I214</f>
        <v>144.21</v>
      </c>
      <c r="J214" s="92">
        <f>F4Ax!J214+F4Bx!J214</f>
        <v>189.87</v>
      </c>
      <c r="K214" s="92">
        <f>F4Ax!K214+F4Bx!K214</f>
        <v>54</v>
      </c>
      <c r="L214" s="92">
        <f>F4Ax!L214+F4Bx!L214</f>
        <v>47.459999999999994</v>
      </c>
      <c r="M214" s="92">
        <f>F4Ax!M214+F4Bx!M214</f>
        <v>95.070000000000022</v>
      </c>
      <c r="N214" s="92">
        <f>F4Ax!N214+F4Bx!N214</f>
        <v>163.04999999999998</v>
      </c>
      <c r="O214" s="92">
        <f>F4Ax!O214+F4Bx!O214</f>
        <v>211.66000000000003</v>
      </c>
      <c r="P214" s="92">
        <f>F4Ax!P214+F4Bx!P214</f>
        <v>203.83999999999997</v>
      </c>
      <c r="Q214" s="116">
        <f t="shared" si="12"/>
        <v>1560.7800000000002</v>
      </c>
    </row>
    <row r="215" spans="3:17" x14ac:dyDescent="0.25">
      <c r="C215" s="16" t="s">
        <v>180</v>
      </c>
      <c r="D215" s="16" t="s">
        <v>197</v>
      </c>
      <c r="E215" s="92">
        <f>F4Ax!E215+F4Bx!E215</f>
        <v>20.34</v>
      </c>
      <c r="F215" s="92">
        <f>F4Ax!F215+F4Bx!F215</f>
        <v>19.3</v>
      </c>
      <c r="G215" s="92">
        <f>F4Ax!G215+F4Bx!G215</f>
        <v>20.100000000000001</v>
      </c>
      <c r="H215" s="92">
        <f>F4Ax!H215+F4Bx!H215</f>
        <v>18.29</v>
      </c>
      <c r="I215" s="92">
        <f>F4Ax!I215+F4Bx!I215</f>
        <v>20.229999999999997</v>
      </c>
      <c r="J215" s="92">
        <f>F4Ax!J215+F4Bx!J215</f>
        <v>19.57</v>
      </c>
      <c r="K215" s="92">
        <f>F4Ax!K215+F4Bx!K215</f>
        <v>18.350000000000001</v>
      </c>
      <c r="L215" s="92">
        <f>F4Ax!L215+F4Bx!L215</f>
        <v>0.74</v>
      </c>
      <c r="M215" s="92">
        <f>F4Ax!M215+F4Bx!M215</f>
        <v>14.76</v>
      </c>
      <c r="N215" s="92">
        <f>F4Ax!N215+F4Bx!N215</f>
        <v>18.29</v>
      </c>
      <c r="O215" s="92">
        <f>F4Ax!O215+F4Bx!O215</f>
        <v>20.54</v>
      </c>
      <c r="P215" s="92">
        <f>F4Ax!P215+F4Bx!P215</f>
        <v>17.5</v>
      </c>
      <c r="Q215" s="116">
        <f t="shared" si="12"/>
        <v>208.00999999999996</v>
      </c>
    </row>
    <row r="216" spans="3:17" x14ac:dyDescent="0.25">
      <c r="C216" s="16" t="s">
        <v>218</v>
      </c>
      <c r="D216" s="16" t="s">
        <v>206</v>
      </c>
      <c r="E216" s="92">
        <f>F4Ax!E216+F4Bx!E216</f>
        <v>13.32</v>
      </c>
      <c r="F216" s="92">
        <f>F4Ax!F216+F4Bx!F216</f>
        <v>12.71</v>
      </c>
      <c r="G216" s="92">
        <f>F4Ax!G216+F4Bx!G216</f>
        <v>15.969999999999999</v>
      </c>
      <c r="H216" s="92">
        <f>F4Ax!H216+F4Bx!H216</f>
        <v>13.3</v>
      </c>
      <c r="I216" s="92">
        <f>F4Ax!I216+F4Bx!I216</f>
        <v>13.76</v>
      </c>
      <c r="J216" s="92">
        <f>F4Ax!J216+F4Bx!J216</f>
        <v>14.209999999999999</v>
      </c>
      <c r="K216" s="92">
        <f>F4Ax!K216+F4Bx!K216</f>
        <v>13.860000000000001</v>
      </c>
      <c r="L216" s="92">
        <f>F4Ax!L216+F4Bx!L216</f>
        <v>15.4</v>
      </c>
      <c r="M216" s="92">
        <f>F4Ax!M216+F4Bx!M216</f>
        <v>16.670000000000002</v>
      </c>
      <c r="N216" s="92">
        <f>F4Ax!N216+F4Bx!N216</f>
        <v>19.739999999999998</v>
      </c>
      <c r="O216" s="92">
        <f>F4Ax!O216+F4Bx!O216</f>
        <v>22.96</v>
      </c>
      <c r="P216" s="92">
        <f>F4Ax!P216+F4Bx!P216</f>
        <v>20.410000000000004</v>
      </c>
      <c r="Q216" s="116">
        <f t="shared" si="12"/>
        <v>192.31</v>
      </c>
    </row>
    <row r="217" spans="3:17" x14ac:dyDescent="0.25">
      <c r="C217" s="16" t="s">
        <v>236</v>
      </c>
      <c r="D217" s="16" t="s">
        <v>220</v>
      </c>
      <c r="E217" s="92">
        <f>F4Ax!E217+F4Bx!E217</f>
        <v>1.7600000000000002</v>
      </c>
      <c r="F217" s="92">
        <f>F4Ax!F217+F4Bx!F217</f>
        <v>1.6900000000000002</v>
      </c>
      <c r="G217" s="92">
        <f>F4Ax!G217+F4Bx!G217</f>
        <v>2</v>
      </c>
      <c r="H217" s="92">
        <f>F4Ax!H217+F4Bx!H217</f>
        <v>1.7700000000000002</v>
      </c>
      <c r="I217" s="92">
        <f>F4Ax!I217+F4Bx!I217</f>
        <v>1.74</v>
      </c>
      <c r="J217" s="92">
        <f>F4Ax!J217+F4Bx!J217</f>
        <v>3.57</v>
      </c>
      <c r="K217" s="92">
        <f>F4Ax!K217+F4Bx!K217</f>
        <v>5.6599999999999993</v>
      </c>
      <c r="L217" s="92">
        <f>F4Ax!L217+F4Bx!L217</f>
        <v>5.8800000000000008</v>
      </c>
      <c r="M217" s="92">
        <f>F4Ax!M217+F4Bx!M217</f>
        <v>5.7799999999999994</v>
      </c>
      <c r="N217" s="92">
        <f>F4Ax!N217+F4Bx!N217</f>
        <v>5.82</v>
      </c>
      <c r="O217" s="92">
        <f>F4Ax!O217+F4Bx!O217</f>
        <v>5.8900000000000006</v>
      </c>
      <c r="P217" s="92">
        <f>F4Ax!P217+F4Bx!P217</f>
        <v>5.5</v>
      </c>
      <c r="Q217" s="116">
        <f t="shared" si="12"/>
        <v>47.06</v>
      </c>
    </row>
    <row r="218" spans="3:17" x14ac:dyDescent="0.25">
      <c r="C218" s="16" t="s">
        <v>182</v>
      </c>
      <c r="D218" s="16" t="s">
        <v>183</v>
      </c>
      <c r="E218" s="92">
        <f>F4Ax!E218+F4Bx!E218</f>
        <v>0</v>
      </c>
      <c r="F218" s="92">
        <f>F4Ax!F218+F4Bx!F218</f>
        <v>0</v>
      </c>
      <c r="G218" s="92">
        <f>F4Ax!G218+F4Bx!G218</f>
        <v>0</v>
      </c>
      <c r="H218" s="92">
        <f>F4Ax!H218+F4Bx!H218</f>
        <v>0</v>
      </c>
      <c r="I218" s="92">
        <f>F4Ax!I218+F4Bx!I218</f>
        <v>0</v>
      </c>
      <c r="J218" s="92">
        <f>F4Ax!J218+F4Bx!J218</f>
        <v>0</v>
      </c>
      <c r="K218" s="92">
        <f>F4Ax!K218+F4Bx!K218</f>
        <v>0</v>
      </c>
      <c r="L218" s="92">
        <f>F4Ax!L218+F4Bx!L218</f>
        <v>0</v>
      </c>
      <c r="M218" s="92">
        <f>F4Ax!M218+F4Bx!M218</f>
        <v>0</v>
      </c>
      <c r="N218" s="92">
        <f>F4Ax!N218+F4Bx!N218</f>
        <v>0</v>
      </c>
      <c r="O218" s="92">
        <f>F4Ax!O218+F4Bx!O218</f>
        <v>0</v>
      </c>
      <c r="P218" s="92">
        <f>F4Ax!P218+F4Bx!P218</f>
        <v>0</v>
      </c>
      <c r="Q218" s="116">
        <f t="shared" si="12"/>
        <v>0</v>
      </c>
    </row>
    <row r="219" spans="3:17" x14ac:dyDescent="0.25">
      <c r="C219" s="16" t="s">
        <v>184</v>
      </c>
      <c r="D219" s="16" t="s">
        <v>163</v>
      </c>
      <c r="E219" s="92">
        <f>F4Ax!E219+F4Bx!E219</f>
        <v>0</v>
      </c>
      <c r="F219" s="92">
        <f>F4Ax!F219+F4Bx!F219</f>
        <v>0</v>
      </c>
      <c r="G219" s="92">
        <f>F4Ax!G219+F4Bx!G219</f>
        <v>0</v>
      </c>
      <c r="H219" s="92">
        <f>F4Ax!H219+F4Bx!H219</f>
        <v>0</v>
      </c>
      <c r="I219" s="92">
        <f>F4Ax!I219+F4Bx!I219</f>
        <v>0</v>
      </c>
      <c r="J219" s="92">
        <f>F4Ax!J219+F4Bx!J219</f>
        <v>0</v>
      </c>
      <c r="K219" s="92">
        <f>F4Ax!K219+F4Bx!K219</f>
        <v>0</v>
      </c>
      <c r="L219" s="92">
        <f>F4Ax!L219+F4Bx!L219</f>
        <v>0</v>
      </c>
      <c r="M219" s="92">
        <f>F4Ax!M219+F4Bx!M219</f>
        <v>0</v>
      </c>
      <c r="N219" s="92">
        <f>F4Ax!N219+F4Bx!N219</f>
        <v>0</v>
      </c>
      <c r="O219" s="92">
        <f>F4Ax!O219+F4Bx!O219</f>
        <v>0</v>
      </c>
      <c r="P219" s="92">
        <f>F4Ax!P219+F4Bx!P219</f>
        <v>0</v>
      </c>
      <c r="Q219" s="116">
        <f t="shared" si="12"/>
        <v>0</v>
      </c>
    </row>
    <row r="220" spans="3:17" x14ac:dyDescent="0.25">
      <c r="C220" s="16" t="s">
        <v>185</v>
      </c>
      <c r="D220" s="16" t="s">
        <v>186</v>
      </c>
      <c r="E220" s="92">
        <f>F4Ax!E220+F4Bx!E220</f>
        <v>0</v>
      </c>
      <c r="F220" s="92">
        <f>F4Ax!F220+F4Bx!F220</f>
        <v>0</v>
      </c>
      <c r="G220" s="92">
        <f>F4Ax!G220+F4Bx!G220</f>
        <v>0</v>
      </c>
      <c r="H220" s="92">
        <f>F4Ax!H220+F4Bx!H220</f>
        <v>0</v>
      </c>
      <c r="I220" s="92">
        <f>F4Ax!I220+F4Bx!I220</f>
        <v>0</v>
      </c>
      <c r="J220" s="92">
        <f>F4Ax!J220+F4Bx!J220</f>
        <v>0</v>
      </c>
      <c r="K220" s="92">
        <f>F4Ax!K220+F4Bx!K220</f>
        <v>0</v>
      </c>
      <c r="L220" s="92">
        <f>F4Ax!L220+F4Bx!L220</f>
        <v>0</v>
      </c>
      <c r="M220" s="92">
        <f>F4Ax!M220+F4Bx!M220</f>
        <v>0</v>
      </c>
      <c r="N220" s="92">
        <f>F4Ax!N220+F4Bx!N220</f>
        <v>0</v>
      </c>
      <c r="O220" s="92">
        <f>F4Ax!O220+F4Bx!O220</f>
        <v>0</v>
      </c>
      <c r="P220" s="92">
        <f>F4Ax!P220+F4Bx!P220</f>
        <v>0</v>
      </c>
      <c r="Q220" s="116">
        <f t="shared" si="12"/>
        <v>0</v>
      </c>
    </row>
    <row r="221" spans="3:17" x14ac:dyDescent="0.25">
      <c r="C221" s="16" t="s">
        <v>187</v>
      </c>
      <c r="D221" s="16" t="s">
        <v>165</v>
      </c>
      <c r="E221" s="92">
        <f>F4Ax!E221+F4Bx!E221</f>
        <v>0</v>
      </c>
      <c r="F221" s="92">
        <f>F4Ax!F221+F4Bx!F221</f>
        <v>0</v>
      </c>
      <c r="G221" s="92">
        <f>F4Ax!G221+F4Bx!G221</f>
        <v>0</v>
      </c>
      <c r="H221" s="92">
        <f>F4Ax!H221+F4Bx!H221</f>
        <v>0</v>
      </c>
      <c r="I221" s="92">
        <f>F4Ax!I221+F4Bx!I221</f>
        <v>0</v>
      </c>
      <c r="J221" s="92">
        <f>F4Ax!J221+F4Bx!J221</f>
        <v>0</v>
      </c>
      <c r="K221" s="92">
        <f>F4Ax!K221+F4Bx!K221</f>
        <v>0</v>
      </c>
      <c r="L221" s="92">
        <f>F4Ax!L221+F4Bx!L221</f>
        <v>0</v>
      </c>
      <c r="M221" s="92">
        <f>F4Ax!M221+F4Bx!M221</f>
        <v>0</v>
      </c>
      <c r="N221" s="92">
        <f>F4Ax!N221+F4Bx!N221</f>
        <v>0</v>
      </c>
      <c r="O221" s="92">
        <f>F4Ax!O221+F4Bx!O221</f>
        <v>0</v>
      </c>
      <c r="P221" s="92">
        <f>F4Ax!P221+F4Bx!P221</f>
        <v>0</v>
      </c>
      <c r="Q221" s="116">
        <f t="shared" si="12"/>
        <v>0</v>
      </c>
    </row>
    <row r="222" spans="3:17" x14ac:dyDescent="0.25">
      <c r="C222" s="16"/>
      <c r="D222" s="16"/>
      <c r="E222" s="92">
        <f>F4Ax!E222+F4Bx!E222</f>
        <v>0</v>
      </c>
      <c r="F222" s="92">
        <f>F4Ax!F222+F4Bx!F222</f>
        <v>0</v>
      </c>
      <c r="G222" s="92">
        <f>F4Ax!G222+F4Bx!G222</f>
        <v>0</v>
      </c>
      <c r="H222" s="92">
        <f>F4Ax!H222+F4Bx!H222</f>
        <v>0</v>
      </c>
      <c r="I222" s="92">
        <f>F4Ax!I222+F4Bx!I222</f>
        <v>0</v>
      </c>
      <c r="J222" s="92">
        <f>F4Ax!J222+F4Bx!J222</f>
        <v>0</v>
      </c>
      <c r="K222" s="92">
        <f>F4Ax!K222+F4Bx!K222</f>
        <v>0</v>
      </c>
      <c r="L222" s="92">
        <f>F4Ax!L222+F4Bx!L222</f>
        <v>0</v>
      </c>
      <c r="M222" s="92">
        <f>F4Ax!M222+F4Bx!M222</f>
        <v>0</v>
      </c>
      <c r="N222" s="92">
        <f>F4Ax!N222+F4Bx!N222</f>
        <v>0</v>
      </c>
      <c r="O222" s="92">
        <f>F4Ax!O222+F4Bx!O222</f>
        <v>0</v>
      </c>
      <c r="P222" s="92">
        <f>F4Ax!P222+F4Bx!P222</f>
        <v>0</v>
      </c>
      <c r="Q222" s="116">
        <f t="shared" si="12"/>
        <v>0</v>
      </c>
    </row>
    <row r="223" spans="3:17" x14ac:dyDescent="0.25">
      <c r="C223" s="16"/>
      <c r="D223" s="16"/>
      <c r="E223" s="92">
        <f>F4Ax!E223+F4Bx!E223</f>
        <v>0</v>
      </c>
      <c r="F223" s="92">
        <f>F4Ax!F223+F4Bx!F223</f>
        <v>0</v>
      </c>
      <c r="G223" s="92">
        <f>F4Ax!G223+F4Bx!G223</f>
        <v>0</v>
      </c>
      <c r="H223" s="92">
        <f>F4Ax!H223+F4Bx!H223</f>
        <v>0</v>
      </c>
      <c r="I223" s="92">
        <f>F4Ax!I223+F4Bx!I223</f>
        <v>0</v>
      </c>
      <c r="J223" s="92">
        <f>F4Ax!J223+F4Bx!J223</f>
        <v>0</v>
      </c>
      <c r="K223" s="92">
        <f>F4Ax!K223+F4Bx!K223</f>
        <v>0</v>
      </c>
      <c r="L223" s="92">
        <f>F4Ax!L223+F4Bx!L223</f>
        <v>0</v>
      </c>
      <c r="M223" s="92">
        <f>F4Ax!M223+F4Bx!M223</f>
        <v>0</v>
      </c>
      <c r="N223" s="92">
        <f>F4Ax!N223+F4Bx!N223</f>
        <v>0</v>
      </c>
      <c r="O223" s="92">
        <f>F4Ax!O223+F4Bx!O223</f>
        <v>0</v>
      </c>
      <c r="P223" s="92">
        <f>F4Ax!P223+F4Bx!P223</f>
        <v>0</v>
      </c>
      <c r="Q223" s="116">
        <f t="shared" ref="Q223:Q227" si="14">SUM(E223:P223)</f>
        <v>0</v>
      </c>
    </row>
    <row r="224" spans="3:17" x14ac:dyDescent="0.25">
      <c r="C224" s="16" t="s">
        <v>235</v>
      </c>
      <c r="D224" s="16" t="s">
        <v>235</v>
      </c>
      <c r="E224" s="92">
        <f>F4Ax!E224+F4Bx!E224</f>
        <v>0</v>
      </c>
      <c r="F224" s="92">
        <f>F4Ax!F224+F4Bx!F224</f>
        <v>0</v>
      </c>
      <c r="G224" s="92">
        <f>F4Ax!G224+F4Bx!G224</f>
        <v>0</v>
      </c>
      <c r="H224" s="92">
        <f>F4Ax!H224+F4Bx!H224</f>
        <v>0</v>
      </c>
      <c r="I224" s="92">
        <f>F4Ax!I224+F4Bx!I224</f>
        <v>0</v>
      </c>
      <c r="J224" s="92">
        <f>F4Ax!J224+F4Bx!J224</f>
        <v>0</v>
      </c>
      <c r="K224" s="92">
        <f>F4Ax!K224+F4Bx!K224</f>
        <v>0</v>
      </c>
      <c r="L224" s="92">
        <f>F4Ax!L224+F4Bx!L224</f>
        <v>0</v>
      </c>
      <c r="M224" s="92">
        <f>F4Ax!M224+F4Bx!M224</f>
        <v>0</v>
      </c>
      <c r="N224" s="92">
        <f>F4Ax!N224+F4Bx!N224</f>
        <v>0</v>
      </c>
      <c r="O224" s="92">
        <f>F4Ax!O224+F4Bx!O224</f>
        <v>0</v>
      </c>
      <c r="P224" s="92">
        <f>F4Ax!P224+F4Bx!P224</f>
        <v>0</v>
      </c>
      <c r="Q224" s="116">
        <f t="shared" si="14"/>
        <v>0</v>
      </c>
    </row>
    <row r="225" spans="3:17" x14ac:dyDescent="0.25">
      <c r="C225" s="937" t="s">
        <v>188</v>
      </c>
      <c r="D225" s="938"/>
      <c r="E225" s="116">
        <f t="shared" ref="E225:P225" si="15">SUM(E209:E224)</f>
        <v>358.55999999999995</v>
      </c>
      <c r="F225" s="116">
        <f t="shared" si="15"/>
        <v>267.39999999999998</v>
      </c>
      <c r="G225" s="116">
        <f t="shared" si="15"/>
        <v>346.96000000000004</v>
      </c>
      <c r="H225" s="116">
        <f t="shared" si="15"/>
        <v>299.92999999999995</v>
      </c>
      <c r="I225" s="116">
        <f t="shared" si="15"/>
        <v>354.88000000000005</v>
      </c>
      <c r="J225" s="116">
        <f t="shared" si="15"/>
        <v>416.46</v>
      </c>
      <c r="K225" s="116">
        <f t="shared" si="15"/>
        <v>307.29000000000008</v>
      </c>
      <c r="L225" s="116">
        <f t="shared" si="15"/>
        <v>278.03999999999996</v>
      </c>
      <c r="M225" s="116">
        <f t="shared" si="15"/>
        <v>353.65000000000003</v>
      </c>
      <c r="N225" s="116">
        <f t="shared" si="15"/>
        <v>440.89619934999996</v>
      </c>
      <c r="O225" s="116">
        <f t="shared" si="15"/>
        <v>502.86467618999995</v>
      </c>
      <c r="P225" s="116">
        <f t="shared" si="15"/>
        <v>510.86699500000009</v>
      </c>
      <c r="Q225" s="116">
        <f t="shared" si="14"/>
        <v>4437.7978705400001</v>
      </c>
    </row>
    <row r="226" spans="3:17" x14ac:dyDescent="0.25">
      <c r="C226" s="937" t="s">
        <v>200</v>
      </c>
      <c r="D226" s="938"/>
      <c r="E226" s="116">
        <f t="shared" ref="E226:P226" si="16">E225+E207+E190</f>
        <v>897.84000000000015</v>
      </c>
      <c r="F226" s="116">
        <f t="shared" si="16"/>
        <v>903.31000000000006</v>
      </c>
      <c r="G226" s="116">
        <f t="shared" si="16"/>
        <v>1136.3100000000002</v>
      </c>
      <c r="H226" s="116">
        <f t="shared" si="16"/>
        <v>1064.9499999999998</v>
      </c>
      <c r="I226" s="116">
        <f t="shared" si="16"/>
        <v>1131.5400000000002</v>
      </c>
      <c r="J226" s="116">
        <f t="shared" si="16"/>
        <v>1239.08</v>
      </c>
      <c r="K226" s="116">
        <f t="shared" si="16"/>
        <v>1126.6500000000001</v>
      </c>
      <c r="L226" s="116">
        <f t="shared" si="16"/>
        <v>1118.51</v>
      </c>
      <c r="M226" s="116">
        <f t="shared" si="16"/>
        <v>1191.1400000000003</v>
      </c>
      <c r="N226" s="116">
        <f t="shared" si="16"/>
        <v>1326.7611548999998</v>
      </c>
      <c r="O226" s="116">
        <f t="shared" si="16"/>
        <v>1427.4091071899998</v>
      </c>
      <c r="P226" s="116">
        <f t="shared" si="16"/>
        <v>1424.9529121</v>
      </c>
      <c r="Q226" s="116">
        <f t="shared" si="14"/>
        <v>13988.453174190001</v>
      </c>
    </row>
    <row r="227" spans="3:17" x14ac:dyDescent="0.25">
      <c r="C227" s="937" t="s">
        <v>201</v>
      </c>
      <c r="D227" s="938"/>
      <c r="E227" s="116">
        <f t="shared" ref="E227:P227" si="17">E226+E173</f>
        <v>2779.5780163412264</v>
      </c>
      <c r="F227" s="116">
        <f t="shared" si="17"/>
        <v>2924.8002244591789</v>
      </c>
      <c r="G227" s="116">
        <f t="shared" si="17"/>
        <v>2745.2666338727431</v>
      </c>
      <c r="H227" s="116">
        <f t="shared" si="17"/>
        <v>3142.1253491034659</v>
      </c>
      <c r="I227" s="116">
        <f t="shared" si="17"/>
        <v>3044.3307855476805</v>
      </c>
      <c r="J227" s="116">
        <f t="shared" si="17"/>
        <v>3003.4014131000004</v>
      </c>
      <c r="K227" s="116">
        <f t="shared" si="17"/>
        <v>2750.8301558899998</v>
      </c>
      <c r="L227" s="116">
        <f t="shared" si="17"/>
        <v>2535.6470252742079</v>
      </c>
      <c r="M227" s="116">
        <f t="shared" si="17"/>
        <v>3175.883389730001</v>
      </c>
      <c r="N227" s="116">
        <f t="shared" si="17"/>
        <v>3739.564361660704</v>
      </c>
      <c r="O227" s="116">
        <f t="shared" si="17"/>
        <v>3737.6018477403859</v>
      </c>
      <c r="P227" s="116">
        <f t="shared" si="17"/>
        <v>4695.6455882060563</v>
      </c>
      <c r="Q227" s="116">
        <f t="shared" si="14"/>
        <v>38274.674790925645</v>
      </c>
    </row>
    <row r="228" spans="3:17" x14ac:dyDescent="0.25">
      <c r="C228" s="25"/>
      <c r="D228" s="25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3:17" x14ac:dyDescent="0.25">
      <c r="C229" s="13"/>
      <c r="Q229" s="25" t="s">
        <v>213</v>
      </c>
    </row>
    <row r="230" spans="3:17" x14ac:dyDescent="0.25">
      <c r="C230" s="930" t="s">
        <v>136</v>
      </c>
      <c r="D230" s="930"/>
      <c r="E230" s="946" t="s">
        <v>238</v>
      </c>
      <c r="F230" s="946"/>
      <c r="G230" s="946"/>
      <c r="H230" s="946"/>
      <c r="I230" s="946"/>
      <c r="J230" s="946"/>
      <c r="K230" s="946"/>
      <c r="L230" s="946"/>
      <c r="M230" s="946"/>
      <c r="N230" s="946"/>
      <c r="O230" s="946"/>
      <c r="P230" s="946"/>
      <c r="Q230" s="946"/>
    </row>
    <row r="231" spans="3:17" x14ac:dyDescent="0.25">
      <c r="C231" s="930"/>
      <c r="D231" s="930"/>
      <c r="E231" s="12" t="s">
        <v>223</v>
      </c>
      <c r="F231" s="12" t="s">
        <v>224</v>
      </c>
      <c r="G231" s="12" t="s">
        <v>225</v>
      </c>
      <c r="H231" s="12" t="s">
        <v>226</v>
      </c>
      <c r="I231" s="12" t="s">
        <v>227</v>
      </c>
      <c r="J231" s="12" t="s">
        <v>228</v>
      </c>
      <c r="K231" s="12" t="s">
        <v>229</v>
      </c>
      <c r="L231" s="12" t="s">
        <v>230</v>
      </c>
      <c r="M231" s="12" t="s">
        <v>231</v>
      </c>
      <c r="N231" s="12" t="s">
        <v>232</v>
      </c>
      <c r="O231" s="12" t="s">
        <v>233</v>
      </c>
      <c r="P231" s="12" t="s">
        <v>234</v>
      </c>
      <c r="Q231" s="12" t="s">
        <v>90</v>
      </c>
    </row>
    <row r="232" spans="3:17" x14ac:dyDescent="0.25">
      <c r="C232" s="935" t="s">
        <v>147</v>
      </c>
      <c r="D232" s="936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116">
        <f t="shared" ref="Q232:Q263" si="18">SUM(E232:P232)</f>
        <v>0</v>
      </c>
    </row>
    <row r="233" spans="3:17" x14ac:dyDescent="0.25">
      <c r="C233" s="84" t="s">
        <v>148</v>
      </c>
      <c r="D233" s="84" t="s">
        <v>149</v>
      </c>
      <c r="E233" s="92">
        <f>F4Ax!E233+F4Bx!E233</f>
        <v>958.63120959999981</v>
      </c>
      <c r="F233" s="92">
        <f>F4Ax!F233+F4Bx!F233</f>
        <v>947.77734621999991</v>
      </c>
      <c r="G233" s="92">
        <f>F4Ax!G233+F4Bx!G233</f>
        <v>817.06693900000005</v>
      </c>
      <c r="H233" s="92">
        <f>F4Ax!H233+F4Bx!H233</f>
        <v>781.51773000000003</v>
      </c>
      <c r="I233" s="92">
        <f>F4Ax!I233+F4Bx!I233</f>
        <v>783.46889321000026</v>
      </c>
      <c r="J233" s="92">
        <f>F4Ax!J233+F4Bx!J233</f>
        <v>744.23774118999995</v>
      </c>
      <c r="K233" s="92">
        <f>F4Ax!K233+F4Bx!K233</f>
        <v>770.82084595999982</v>
      </c>
      <c r="L233" s="92">
        <f>F4Ax!L233+F4Bx!L233</f>
        <v>678.15063824999982</v>
      </c>
      <c r="M233" s="92">
        <f>F4Ax!M233+F4Bx!M233</f>
        <v>642.37499490000016</v>
      </c>
      <c r="N233" s="92">
        <f>F4Ax!N233+F4Bx!N233</f>
        <v>634.49873900000011</v>
      </c>
      <c r="O233" s="92">
        <f>F4Ax!O233+F4Bx!O233</f>
        <v>652.04275758999984</v>
      </c>
      <c r="P233" s="92">
        <f>F4Ax!P233+F4Bx!P233</f>
        <v>924.62434831000019</v>
      </c>
      <c r="Q233" s="116">
        <f t="shared" si="18"/>
        <v>9335.2121832299999</v>
      </c>
    </row>
    <row r="234" spans="3:17" x14ac:dyDescent="0.25">
      <c r="C234" s="16" t="s">
        <v>150</v>
      </c>
      <c r="D234" s="16" t="s">
        <v>151</v>
      </c>
      <c r="E234" s="92">
        <f>F4Ax!E234+F4Bx!E234</f>
        <v>216.622602</v>
      </c>
      <c r="F234" s="92">
        <f>F4Ax!F234+F4Bx!F234</f>
        <v>164.78280500000005</v>
      </c>
      <c r="G234" s="92">
        <f>F4Ax!G234+F4Bx!G234</f>
        <v>187.96645103999998</v>
      </c>
      <c r="H234" s="92">
        <f>F4Ax!H234+F4Bx!H234</f>
        <v>203.25540000000001</v>
      </c>
      <c r="I234" s="92">
        <f>F4Ax!I234+F4Bx!I234</f>
        <v>208.33792147000003</v>
      </c>
      <c r="J234" s="92">
        <f>F4Ax!J234+F4Bx!J234</f>
        <v>202.38050946000001</v>
      </c>
      <c r="K234" s="92">
        <f>F4Ax!K234+F4Bx!K234</f>
        <v>219.36207261000004</v>
      </c>
      <c r="L234" s="92">
        <f>F4Ax!L234+F4Bx!L234</f>
        <v>206.03346724999994</v>
      </c>
      <c r="M234" s="92">
        <f>F4Ax!M234+F4Bx!M234</f>
        <v>200.81106049999991</v>
      </c>
      <c r="N234" s="92">
        <f>F4Ax!N234+F4Bx!N234</f>
        <v>188.03448499999999</v>
      </c>
      <c r="O234" s="92">
        <f>F4Ax!O234+F4Bx!O234</f>
        <v>203.62566825000002</v>
      </c>
      <c r="P234" s="92">
        <f>F4Ax!P234+F4Bx!P234</f>
        <v>267.12688650000007</v>
      </c>
      <c r="Q234" s="116">
        <f t="shared" si="18"/>
        <v>2468.3393290800004</v>
      </c>
    </row>
    <row r="235" spans="3:17" x14ac:dyDescent="0.25">
      <c r="C235" s="16" t="s">
        <v>152</v>
      </c>
      <c r="D235" s="16" t="s">
        <v>153</v>
      </c>
      <c r="E235" s="92">
        <f>F4Ax!E235+F4Bx!E235</f>
        <v>72.129594999999995</v>
      </c>
      <c r="F235" s="92">
        <f>F4Ax!F235+F4Bx!F235</f>
        <v>62.519582999999997</v>
      </c>
      <c r="G235" s="92">
        <f>F4Ax!G235+F4Bx!G235</f>
        <v>70.313387999999989</v>
      </c>
      <c r="H235" s="92">
        <f>F4Ax!H235+F4Bx!H235</f>
        <v>75.565589000000017</v>
      </c>
      <c r="I235" s="92">
        <f>F4Ax!I235+F4Bx!I235</f>
        <v>74.327883999999997</v>
      </c>
      <c r="J235" s="92">
        <f>F4Ax!J235+F4Bx!J235</f>
        <v>69.495636000000005</v>
      </c>
      <c r="K235" s="92">
        <f>F4Ax!K235+F4Bx!K235</f>
        <v>71.286587000000026</v>
      </c>
      <c r="L235" s="92">
        <f>F4Ax!L235+F4Bx!L235</f>
        <v>75.91709800000001</v>
      </c>
      <c r="M235" s="92">
        <f>F4Ax!M235+F4Bx!M235</f>
        <v>85.897062000000005</v>
      </c>
      <c r="N235" s="92">
        <f>F4Ax!N235+F4Bx!N235</f>
        <v>79.088023000000007</v>
      </c>
      <c r="O235" s="92">
        <f>F4Ax!O235+F4Bx!O235</f>
        <v>76.00810899999999</v>
      </c>
      <c r="P235" s="92">
        <f>F4Ax!P235+F4Bx!P235</f>
        <v>79.632552000000004</v>
      </c>
      <c r="Q235" s="116">
        <f t="shared" si="18"/>
        <v>892.181106</v>
      </c>
    </row>
    <row r="236" spans="3:17" x14ac:dyDescent="0.25">
      <c r="C236" s="16" t="s">
        <v>154</v>
      </c>
      <c r="D236" s="16" t="s">
        <v>155</v>
      </c>
      <c r="E236" s="92">
        <f>F4Ax!E236+F4Bx!E236</f>
        <v>0.81138200000000005</v>
      </c>
      <c r="F236" s="92">
        <f>F4Ax!F236+F4Bx!F236</f>
        <v>0.68775300000000006</v>
      </c>
      <c r="G236" s="92">
        <f>F4Ax!G236+F4Bx!G236</f>
        <v>0.78222800000000015</v>
      </c>
      <c r="H236" s="92">
        <f>F4Ax!H236+F4Bx!H236</f>
        <v>0.80699399999999999</v>
      </c>
      <c r="I236" s="92">
        <f>F4Ax!I236+F4Bx!I236</f>
        <v>0.76755100000000009</v>
      </c>
      <c r="J236" s="92">
        <f>F4Ax!J236+F4Bx!J236</f>
        <v>0.73063300000000009</v>
      </c>
      <c r="K236" s="92">
        <f>F4Ax!K236+F4Bx!K236</f>
        <v>0.78296500000000002</v>
      </c>
      <c r="L236" s="92">
        <f>F4Ax!L236+F4Bx!L236</f>
        <v>0.7537870000000001</v>
      </c>
      <c r="M236" s="92">
        <f>F4Ax!M236+F4Bx!M236</f>
        <v>0.76405699999999999</v>
      </c>
      <c r="N236" s="92">
        <f>F4Ax!N236+F4Bx!N236</f>
        <v>0.64822599999999997</v>
      </c>
      <c r="O236" s="92">
        <f>F4Ax!O236+F4Bx!O236</f>
        <v>0.62725600000000004</v>
      </c>
      <c r="P236" s="92">
        <f>F4Ax!P236+F4Bx!P236</f>
        <v>0.8186230000000001</v>
      </c>
      <c r="Q236" s="116">
        <f t="shared" si="18"/>
        <v>8.9814550000000022</v>
      </c>
    </row>
    <row r="237" spans="3:17" x14ac:dyDescent="0.25">
      <c r="C237" s="16" t="s">
        <v>156</v>
      </c>
      <c r="D237" s="16" t="s">
        <v>157</v>
      </c>
      <c r="E237" s="92">
        <f>F4Ax!E237+F4Bx!E237</f>
        <v>1072.5919371706318</v>
      </c>
      <c r="F237" s="92">
        <f>F4Ax!F237+F4Bx!F237</f>
        <v>556.23908993737336</v>
      </c>
      <c r="G237" s="92">
        <f>F4Ax!G237+F4Bx!G237</f>
        <v>545.38918294693258</v>
      </c>
      <c r="H237" s="92">
        <f>F4Ax!H237+F4Bx!H237</f>
        <v>935.4371655803842</v>
      </c>
      <c r="I237" s="92">
        <f>F4Ax!I237+F4Bx!I237</f>
        <v>1428.665658153591</v>
      </c>
      <c r="J237" s="92">
        <f>F4Ax!J237+F4Bx!J237</f>
        <v>871.50739888545843</v>
      </c>
      <c r="K237" s="92">
        <f>F4Ax!K237+F4Bx!K237</f>
        <v>1004.4451876788144</v>
      </c>
      <c r="L237" s="92">
        <f>F4Ax!L237+F4Bx!L237</f>
        <v>394.882793219235</v>
      </c>
      <c r="M237" s="92">
        <f>F4Ax!M237+F4Bx!M237</f>
        <v>882.23348368295012</v>
      </c>
      <c r="N237" s="92">
        <f>F4Ax!N237+F4Bx!N237</f>
        <v>1166.4352457862094</v>
      </c>
      <c r="O237" s="92">
        <f>F4Ax!O237+F4Bx!O237</f>
        <v>1197.7673486609735</v>
      </c>
      <c r="P237" s="92">
        <f>F4Ax!P237+F4Bx!P237</f>
        <v>1668.763146849629</v>
      </c>
      <c r="Q237" s="116">
        <f t="shared" si="18"/>
        <v>11724.357638552183</v>
      </c>
    </row>
    <row r="238" spans="3:17" x14ac:dyDescent="0.25">
      <c r="C238" s="16" t="s">
        <v>158</v>
      </c>
      <c r="D238" s="16" t="s">
        <v>159</v>
      </c>
      <c r="E238" s="92">
        <f>F4Ax!E238+F4Bx!E238</f>
        <v>39.974317000000013</v>
      </c>
      <c r="F238" s="92">
        <f>F4Ax!F238+F4Bx!F238</f>
        <v>37.899179999999973</v>
      </c>
      <c r="G238" s="92">
        <f>F4Ax!G238+F4Bx!G238</f>
        <v>36.718594100000011</v>
      </c>
      <c r="H238" s="92">
        <f>F4Ax!H238+F4Bx!H238</f>
        <v>37.23527875000002</v>
      </c>
      <c r="I238" s="92">
        <f>F4Ax!I238+F4Bx!I238</f>
        <v>37.200489999999995</v>
      </c>
      <c r="J238" s="92">
        <f>F4Ax!J238+F4Bx!J238</f>
        <v>36.156446000000031</v>
      </c>
      <c r="K238" s="92">
        <f>F4Ax!K238+F4Bx!K238</f>
        <v>39.504068999999994</v>
      </c>
      <c r="L238" s="92">
        <f>F4Ax!L238+F4Bx!L238</f>
        <v>37.812615000000015</v>
      </c>
      <c r="M238" s="92">
        <f>F4Ax!M238+F4Bx!M238</f>
        <v>39.739097500000021</v>
      </c>
      <c r="N238" s="92">
        <f>F4Ax!N238+F4Bx!N238</f>
        <v>38.914953249999996</v>
      </c>
      <c r="O238" s="92">
        <f>F4Ax!O238+F4Bx!O238</f>
        <v>38.393703000000023</v>
      </c>
      <c r="P238" s="92">
        <f>F4Ax!P238+F4Bx!P238</f>
        <v>42.636841000000004</v>
      </c>
      <c r="Q238" s="116">
        <f t="shared" si="18"/>
        <v>462.18558460000008</v>
      </c>
    </row>
    <row r="239" spans="3:17" x14ac:dyDescent="0.25">
      <c r="C239" s="16" t="s">
        <v>160</v>
      </c>
      <c r="D239" s="16" t="s">
        <v>161</v>
      </c>
      <c r="E239" s="92">
        <f>F4Ax!E239+F4Bx!E239</f>
        <v>4.9724111999999998</v>
      </c>
      <c r="F239" s="92">
        <f>F4Ax!F239+F4Bx!F239</f>
        <v>3.9698763000000001</v>
      </c>
      <c r="G239" s="92">
        <f>F4Ax!G239+F4Bx!G239</f>
        <v>3.8782000000000005</v>
      </c>
      <c r="H239" s="92">
        <f>F4Ax!H239+F4Bx!H239</f>
        <v>4.2688140000000008</v>
      </c>
      <c r="I239" s="92">
        <f>F4Ax!I239+F4Bx!I239</f>
        <v>4.4247119999999995</v>
      </c>
      <c r="J239" s="92">
        <f>F4Ax!J239+F4Bx!J239</f>
        <v>4.4787919999999994</v>
      </c>
      <c r="K239" s="92">
        <f>F4Ax!K239+F4Bx!K239</f>
        <v>5.1390956999999995</v>
      </c>
      <c r="L239" s="92">
        <f>F4Ax!L239+F4Bx!L239</f>
        <v>6.1701034000000003</v>
      </c>
      <c r="M239" s="92">
        <f>F4Ax!M239+F4Bx!M239</f>
        <v>5.851373999999999</v>
      </c>
      <c r="N239" s="92">
        <f>F4Ax!N239+F4Bx!N239</f>
        <v>4.0501451999999993</v>
      </c>
      <c r="O239" s="92">
        <f>F4Ax!O239+F4Bx!O239</f>
        <v>5.9031316</v>
      </c>
      <c r="P239" s="92">
        <f>F4Ax!P239+F4Bx!P239</f>
        <v>8.2073661000000016</v>
      </c>
      <c r="Q239" s="116">
        <f t="shared" si="18"/>
        <v>61.314021500000003</v>
      </c>
    </row>
    <row r="240" spans="3:17" x14ac:dyDescent="0.25">
      <c r="C240" s="16" t="s">
        <v>162</v>
      </c>
      <c r="D240" s="16" t="s">
        <v>163</v>
      </c>
      <c r="E240" s="92">
        <f>F4Ax!E240+F4Bx!E240</f>
        <v>6.3292850000000014</v>
      </c>
      <c r="F240" s="92">
        <f>F4Ax!F240+F4Bx!F240</f>
        <v>5.6964649999999999</v>
      </c>
      <c r="G240" s="92">
        <f>F4Ax!G240+F4Bx!G240</f>
        <v>5.8920329999999996</v>
      </c>
      <c r="H240" s="92">
        <f>F4Ax!H240+F4Bx!H240</f>
        <v>6.3249050000000002</v>
      </c>
      <c r="I240" s="92">
        <f>F4Ax!I240+F4Bx!I240</f>
        <v>6.6990099999999995</v>
      </c>
      <c r="J240" s="92">
        <f>F4Ax!J240+F4Bx!J240</f>
        <v>6.6149650000000015</v>
      </c>
      <c r="K240" s="92">
        <f>F4Ax!K240+F4Bx!K240</f>
        <v>7.313747000000002</v>
      </c>
      <c r="L240" s="92">
        <f>F4Ax!L240+F4Bx!L240</f>
        <v>6.7418510000000023</v>
      </c>
      <c r="M240" s="92">
        <f>F4Ax!M240+F4Bx!M240</f>
        <v>7.1210609999999992</v>
      </c>
      <c r="N240" s="92">
        <f>F4Ax!N240+F4Bx!N240</f>
        <v>7.0450179999999998</v>
      </c>
      <c r="O240" s="92">
        <f>F4Ax!O240+F4Bx!O240</f>
        <v>7.4552610000000001</v>
      </c>
      <c r="P240" s="92">
        <f>F4Ax!P240+F4Bx!P240</f>
        <v>9.0543850000000017</v>
      </c>
      <c r="Q240" s="116">
        <f t="shared" si="18"/>
        <v>82.287985999999989</v>
      </c>
    </row>
    <row r="241" spans="3:17" x14ac:dyDescent="0.25">
      <c r="C241" s="16" t="s">
        <v>164</v>
      </c>
      <c r="D241" s="16" t="s">
        <v>165</v>
      </c>
      <c r="E241" s="92">
        <f>F4Ax!E241+F4Bx!E241</f>
        <v>2.7110000000000003E-3</v>
      </c>
      <c r="F241" s="92">
        <f>F4Ax!F241+F4Bx!F241</f>
        <v>1.3990000000000001E-3</v>
      </c>
      <c r="G241" s="92">
        <f>F4Ax!G241+F4Bx!G241</f>
        <v>2.1610000000000002E-3</v>
      </c>
      <c r="H241" s="92">
        <f>F4Ax!H241+F4Bx!H241</f>
        <v>4.7069999999999994E-3</v>
      </c>
      <c r="I241" s="92">
        <f>F4Ax!I241+F4Bx!I241</f>
        <v>6.3E-3</v>
      </c>
      <c r="J241" s="92">
        <f>F4Ax!J241+F4Bx!J241</f>
        <v>9.7209999999999987E-3</v>
      </c>
      <c r="K241" s="92">
        <f>F4Ax!K241+F4Bx!K241</f>
        <v>1.2039000000000001E-2</v>
      </c>
      <c r="L241" s="92">
        <f>F4Ax!L241+F4Bx!L241</f>
        <v>1.2754000000000001E-2</v>
      </c>
      <c r="M241" s="92">
        <f>F4Ax!M241+F4Bx!M241</f>
        <v>1.8360000000000001E-2</v>
      </c>
      <c r="N241" s="92">
        <f>F4Ax!N241+F4Bx!N241</f>
        <v>1.7073999999999999E-2</v>
      </c>
      <c r="O241" s="92">
        <f>F4Ax!O241+F4Bx!O241</f>
        <v>2.0971E-2</v>
      </c>
      <c r="P241" s="92">
        <f>F4Ax!P241+F4Bx!P241</f>
        <v>2.2180000000000002E-2</v>
      </c>
      <c r="Q241" s="116">
        <f t="shared" si="18"/>
        <v>0.13037699999999999</v>
      </c>
    </row>
    <row r="242" spans="3:17" x14ac:dyDescent="0.25">
      <c r="C242" s="16"/>
      <c r="D242" s="16"/>
      <c r="E242" s="92">
        <f>F4Ax!E242+F4Bx!E242</f>
        <v>0</v>
      </c>
      <c r="F242" s="92">
        <f>F4Ax!F242+F4Bx!F242</f>
        <v>0</v>
      </c>
      <c r="G242" s="92">
        <f>F4Ax!G242+F4Bx!G242</f>
        <v>0</v>
      </c>
      <c r="H242" s="92">
        <f>F4Ax!H242+F4Bx!H242</f>
        <v>0</v>
      </c>
      <c r="I242" s="92">
        <f>F4Ax!I242+F4Bx!I242</f>
        <v>0</v>
      </c>
      <c r="J242" s="92">
        <f>F4Ax!J242+F4Bx!J242</f>
        <v>0</v>
      </c>
      <c r="K242" s="92">
        <f>F4Ax!K242+F4Bx!K242</f>
        <v>0</v>
      </c>
      <c r="L242" s="92">
        <f>F4Ax!L242+F4Bx!L242</f>
        <v>0</v>
      </c>
      <c r="M242" s="92">
        <f>F4Ax!M242+F4Bx!M242</f>
        <v>0</v>
      </c>
      <c r="N242" s="92">
        <f>F4Ax!N242+F4Bx!N242</f>
        <v>0</v>
      </c>
      <c r="O242" s="92">
        <f>F4Ax!O242+F4Bx!O242</f>
        <v>0</v>
      </c>
      <c r="P242" s="92">
        <f>F4Ax!P242+F4Bx!P242</f>
        <v>0</v>
      </c>
      <c r="Q242" s="116">
        <f t="shared" si="18"/>
        <v>0</v>
      </c>
    </row>
    <row r="243" spans="3:17" x14ac:dyDescent="0.25">
      <c r="C243" s="16"/>
      <c r="D243" s="16"/>
      <c r="E243" s="92">
        <f>F4Ax!E243+F4Bx!E243</f>
        <v>0</v>
      </c>
      <c r="F243" s="92">
        <f>F4Ax!F243+F4Bx!F243</f>
        <v>0</v>
      </c>
      <c r="G243" s="92">
        <f>F4Ax!G243+F4Bx!G243</f>
        <v>0</v>
      </c>
      <c r="H243" s="92">
        <f>F4Ax!H243+F4Bx!H243</f>
        <v>0</v>
      </c>
      <c r="I243" s="92">
        <f>F4Ax!I243+F4Bx!I243</f>
        <v>0</v>
      </c>
      <c r="J243" s="92">
        <f>F4Ax!J243+F4Bx!J243</f>
        <v>0</v>
      </c>
      <c r="K243" s="92">
        <f>F4Ax!K243+F4Bx!K243</f>
        <v>0</v>
      </c>
      <c r="L243" s="92">
        <f>F4Ax!L243+F4Bx!L243</f>
        <v>0</v>
      </c>
      <c r="M243" s="92">
        <f>F4Ax!M243+F4Bx!M243</f>
        <v>0</v>
      </c>
      <c r="N243" s="92">
        <f>F4Ax!N243+F4Bx!N243</f>
        <v>0</v>
      </c>
      <c r="O243" s="92">
        <f>F4Ax!O243+F4Bx!O243</f>
        <v>0</v>
      </c>
      <c r="P243" s="92">
        <f>F4Ax!P243+F4Bx!P243</f>
        <v>0</v>
      </c>
      <c r="Q243" s="116">
        <f t="shared" si="18"/>
        <v>0</v>
      </c>
    </row>
    <row r="244" spans="3:17" x14ac:dyDescent="0.25">
      <c r="C244" s="16"/>
      <c r="D244" s="16"/>
      <c r="E244" s="92">
        <f>F4Ax!E244+F4Bx!E244</f>
        <v>0</v>
      </c>
      <c r="F244" s="92">
        <f>F4Ax!F244+F4Bx!F244</f>
        <v>0</v>
      </c>
      <c r="G244" s="92">
        <f>F4Ax!G244+F4Bx!G244</f>
        <v>0</v>
      </c>
      <c r="H244" s="92">
        <f>F4Ax!H244+F4Bx!H244</f>
        <v>0</v>
      </c>
      <c r="I244" s="92">
        <f>F4Ax!I244+F4Bx!I244</f>
        <v>0</v>
      </c>
      <c r="J244" s="92">
        <f>F4Ax!J244+F4Bx!J244</f>
        <v>0</v>
      </c>
      <c r="K244" s="92">
        <f>F4Ax!K244+F4Bx!K244</f>
        <v>0</v>
      </c>
      <c r="L244" s="92">
        <f>F4Ax!L244+F4Bx!L244</f>
        <v>0</v>
      </c>
      <c r="M244" s="92">
        <f>F4Ax!M244+F4Bx!M244</f>
        <v>0</v>
      </c>
      <c r="N244" s="92">
        <f>F4Ax!N244+F4Bx!N244</f>
        <v>0</v>
      </c>
      <c r="O244" s="92">
        <f>F4Ax!O244+F4Bx!O244</f>
        <v>0</v>
      </c>
      <c r="P244" s="92">
        <f>F4Ax!P244+F4Bx!P244</f>
        <v>0</v>
      </c>
      <c r="Q244" s="116">
        <f t="shared" si="18"/>
        <v>0</v>
      </c>
    </row>
    <row r="245" spans="3:17" x14ac:dyDescent="0.25">
      <c r="C245" s="16" t="s">
        <v>235</v>
      </c>
      <c r="D245" s="16" t="s">
        <v>235</v>
      </c>
      <c r="E245" s="92">
        <f>F4Ax!E245+F4Bx!E245</f>
        <v>0</v>
      </c>
      <c r="F245" s="92">
        <f>F4Ax!F245+F4Bx!F245</f>
        <v>0</v>
      </c>
      <c r="G245" s="92">
        <f>F4Ax!G245+F4Bx!G245</f>
        <v>0</v>
      </c>
      <c r="H245" s="92">
        <f>F4Ax!H245+F4Bx!H245</f>
        <v>0</v>
      </c>
      <c r="I245" s="92">
        <f>F4Ax!I245+F4Bx!I245</f>
        <v>0</v>
      </c>
      <c r="J245" s="92">
        <f>F4Ax!J245+F4Bx!J245</f>
        <v>0</v>
      </c>
      <c r="K245" s="92">
        <f>F4Ax!K245+F4Bx!K245</f>
        <v>0</v>
      </c>
      <c r="L245" s="92">
        <f>F4Ax!L245+F4Bx!L245</f>
        <v>0</v>
      </c>
      <c r="M245" s="92">
        <f>F4Ax!M245+F4Bx!M245</f>
        <v>0</v>
      </c>
      <c r="N245" s="92">
        <f>F4Ax!N245+F4Bx!N245</f>
        <v>0</v>
      </c>
      <c r="O245" s="92">
        <f>F4Ax!O245+F4Bx!O245</f>
        <v>0</v>
      </c>
      <c r="P245" s="92">
        <f>F4Ax!P245+F4Bx!P245</f>
        <v>0</v>
      </c>
      <c r="Q245" s="116">
        <f t="shared" si="18"/>
        <v>0</v>
      </c>
    </row>
    <row r="246" spans="3:17" x14ac:dyDescent="0.25">
      <c r="C246" s="937" t="s">
        <v>166</v>
      </c>
      <c r="D246" s="938"/>
      <c r="E246" s="116">
        <f t="shared" ref="E246:P246" si="19">SUM(E233:E245)</f>
        <v>2372.065449970632</v>
      </c>
      <c r="F246" s="116">
        <f t="shared" si="19"/>
        <v>1779.5734974573732</v>
      </c>
      <c r="G246" s="116">
        <f t="shared" si="19"/>
        <v>1668.0091770869328</v>
      </c>
      <c r="H246" s="116">
        <f t="shared" si="19"/>
        <v>2044.4165833303841</v>
      </c>
      <c r="I246" s="116">
        <f t="shared" si="19"/>
        <v>2543.8984198335916</v>
      </c>
      <c r="J246" s="116">
        <f t="shared" si="19"/>
        <v>1935.6118425354584</v>
      </c>
      <c r="K246" s="116">
        <f t="shared" si="19"/>
        <v>2118.6666089488144</v>
      </c>
      <c r="L246" s="116">
        <f t="shared" si="19"/>
        <v>1406.475107119235</v>
      </c>
      <c r="M246" s="116">
        <f t="shared" si="19"/>
        <v>1864.8105505829506</v>
      </c>
      <c r="N246" s="116">
        <f t="shared" si="19"/>
        <v>2118.731909236209</v>
      </c>
      <c r="O246" s="116">
        <f t="shared" si="19"/>
        <v>2181.8442061009737</v>
      </c>
      <c r="P246" s="116">
        <f t="shared" si="19"/>
        <v>3000.8863287596291</v>
      </c>
      <c r="Q246" s="116">
        <f t="shared" si="18"/>
        <v>25034.989680962182</v>
      </c>
    </row>
    <row r="247" spans="3:17" x14ac:dyDescent="0.25">
      <c r="C247" s="935" t="s">
        <v>167</v>
      </c>
      <c r="D247" s="936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116">
        <f t="shared" si="18"/>
        <v>0</v>
      </c>
    </row>
    <row r="248" spans="3:17" x14ac:dyDescent="0.25">
      <c r="C248" s="16" t="s">
        <v>168</v>
      </c>
      <c r="D248" s="16" t="s">
        <v>169</v>
      </c>
      <c r="E248" s="92">
        <f>F4Ax!E248+F4Bx!E248</f>
        <v>332.54407028000054</v>
      </c>
      <c r="F248" s="92">
        <f>F4Ax!F248+F4Bx!F248</f>
        <v>296.74443539999959</v>
      </c>
      <c r="G248" s="92">
        <f>F4Ax!G248+F4Bx!G248</f>
        <v>301.99576105</v>
      </c>
      <c r="H248" s="92">
        <f>F4Ax!H248+F4Bx!H248</f>
        <v>321.22885277999933</v>
      </c>
      <c r="I248" s="92">
        <f>F4Ax!I248+F4Bx!I248</f>
        <v>326.26626254999917</v>
      </c>
      <c r="J248" s="92">
        <f>F4Ax!J248+F4Bx!J248</f>
        <v>320.0321607200006</v>
      </c>
      <c r="K248" s="92">
        <f>F4Ax!K248+F4Bx!K248</f>
        <v>309.16139892999945</v>
      </c>
      <c r="L248" s="92">
        <f>F4Ax!L248+F4Bx!L248</f>
        <v>330.64632845999944</v>
      </c>
      <c r="M248" s="92">
        <f>F4Ax!M248+F4Bx!M248</f>
        <v>334.94531103999975</v>
      </c>
      <c r="N248" s="92">
        <f>F4Ax!N248+F4Bx!N248</f>
        <v>337.16304669000021</v>
      </c>
      <c r="O248" s="92">
        <f>F4Ax!O248+F4Bx!O248</f>
        <v>334.92055811999944</v>
      </c>
      <c r="P248" s="92">
        <f>F4Ax!P248+F4Bx!P248</f>
        <v>315.0703820199999</v>
      </c>
      <c r="Q248" s="116">
        <f t="shared" si="18"/>
        <v>3860.718568039998</v>
      </c>
    </row>
    <row r="249" spans="3:17" x14ac:dyDescent="0.25">
      <c r="C249" s="16" t="s">
        <v>170</v>
      </c>
      <c r="D249" s="16" t="s">
        <v>171</v>
      </c>
      <c r="E249" s="92">
        <f>F4Ax!E249+F4Bx!E249</f>
        <v>0</v>
      </c>
      <c r="F249" s="92">
        <f>F4Ax!F249+F4Bx!F249</f>
        <v>0</v>
      </c>
      <c r="G249" s="92">
        <f>F4Ax!G249+F4Bx!G249</f>
        <v>0</v>
      </c>
      <c r="H249" s="92">
        <f>F4Ax!H249+F4Bx!H249</f>
        <v>0</v>
      </c>
      <c r="I249" s="92">
        <f>F4Ax!I249+F4Bx!I249</f>
        <v>0</v>
      </c>
      <c r="J249" s="92">
        <f>F4Ax!J249+F4Bx!J249</f>
        <v>0</v>
      </c>
      <c r="K249" s="92">
        <f>F4Ax!K249+F4Bx!K249</f>
        <v>0</v>
      </c>
      <c r="L249" s="92">
        <f>F4Ax!L249+F4Bx!L249</f>
        <v>0</v>
      </c>
      <c r="M249" s="92">
        <f>F4Ax!M249+F4Bx!M249</f>
        <v>0</v>
      </c>
      <c r="N249" s="92">
        <f>F4Ax!N249+F4Bx!N249</f>
        <v>0</v>
      </c>
      <c r="O249" s="92">
        <f>F4Ax!O249+F4Bx!O249</f>
        <v>0</v>
      </c>
      <c r="P249" s="92">
        <f>F4Ax!P249+F4Bx!P249</f>
        <v>0</v>
      </c>
      <c r="Q249" s="116">
        <f t="shared" si="18"/>
        <v>0</v>
      </c>
    </row>
    <row r="250" spans="3:17" x14ac:dyDescent="0.25">
      <c r="C250" s="16" t="s">
        <v>216</v>
      </c>
      <c r="D250" s="16" t="s">
        <v>173</v>
      </c>
      <c r="E250" s="92">
        <f>F4Ax!E250+F4Bx!E250</f>
        <v>135.33931925999994</v>
      </c>
      <c r="F250" s="92">
        <f>F4Ax!F250+F4Bx!F250</f>
        <v>116.92400985999977</v>
      </c>
      <c r="G250" s="92">
        <f>F4Ax!G250+F4Bx!G250</f>
        <v>105.71268345999977</v>
      </c>
      <c r="H250" s="92">
        <f>F4Ax!H250+F4Bx!H250</f>
        <v>118.80580984999989</v>
      </c>
      <c r="I250" s="92">
        <f>F4Ax!I250+F4Bx!I250</f>
        <v>124.65938299000035</v>
      </c>
      <c r="J250" s="92">
        <f>F4Ax!J250+F4Bx!J250</f>
        <v>122.62340804000011</v>
      </c>
      <c r="K250" s="92">
        <f>F4Ax!K250+F4Bx!K250</f>
        <v>131.27630043000011</v>
      </c>
      <c r="L250" s="92">
        <f>F4Ax!L250+F4Bx!L250</f>
        <v>125.49989820999953</v>
      </c>
      <c r="M250" s="92">
        <f>F4Ax!M250+F4Bx!M250</f>
        <v>122.17824064999994</v>
      </c>
      <c r="N250" s="92">
        <f>F4Ax!N250+F4Bx!N250</f>
        <v>113.9484166699999</v>
      </c>
      <c r="O250" s="92">
        <f>F4Ax!O250+F4Bx!O250</f>
        <v>109.91896390999985</v>
      </c>
      <c r="P250" s="92">
        <f>F4Ax!P250+F4Bx!P250</f>
        <v>124.73975293999992</v>
      </c>
      <c r="Q250" s="116">
        <f t="shared" si="18"/>
        <v>1451.6261862699992</v>
      </c>
    </row>
    <row r="251" spans="3:17" x14ac:dyDescent="0.25">
      <c r="C251" s="16" t="s">
        <v>174</v>
      </c>
      <c r="D251" s="16" t="s">
        <v>175</v>
      </c>
      <c r="E251" s="92">
        <f>F4Ax!E251+F4Bx!E251</f>
        <v>0</v>
      </c>
      <c r="F251" s="92">
        <f>F4Ax!F251+F4Bx!F251</f>
        <v>0</v>
      </c>
      <c r="G251" s="92">
        <f>F4Ax!G251+F4Bx!G251</f>
        <v>0</v>
      </c>
      <c r="H251" s="92">
        <f>F4Ax!H251+F4Bx!H251</f>
        <v>0</v>
      </c>
      <c r="I251" s="92">
        <f>F4Ax!I251+F4Bx!I251</f>
        <v>0</v>
      </c>
      <c r="J251" s="92">
        <f>F4Ax!J251+F4Bx!J251</f>
        <v>0</v>
      </c>
      <c r="K251" s="92">
        <f>F4Ax!K251+F4Bx!K251</f>
        <v>0</v>
      </c>
      <c r="L251" s="92">
        <f>F4Ax!L251+F4Bx!L251</f>
        <v>0</v>
      </c>
      <c r="M251" s="92">
        <f>F4Ax!M251+F4Bx!M251</f>
        <v>0</v>
      </c>
      <c r="N251" s="92">
        <f>F4Ax!N251+F4Bx!N251</f>
        <v>0</v>
      </c>
      <c r="O251" s="92">
        <f>F4Ax!O251+F4Bx!O251</f>
        <v>0</v>
      </c>
      <c r="P251" s="92">
        <f>F4Ax!P251+F4Bx!P251</f>
        <v>0</v>
      </c>
      <c r="Q251" s="116">
        <f t="shared" si="18"/>
        <v>0</v>
      </c>
    </row>
    <row r="252" spans="3:17" x14ac:dyDescent="0.25">
      <c r="C252" s="16" t="s">
        <v>176</v>
      </c>
      <c r="D252" s="16" t="s">
        <v>177</v>
      </c>
      <c r="E252" s="92">
        <f>F4Ax!E252+F4Bx!E252</f>
        <v>0.29246899999999998</v>
      </c>
      <c r="F252" s="92">
        <f>F4Ax!F252+F4Bx!F252</f>
        <v>0.27039200000000002</v>
      </c>
      <c r="G252" s="92">
        <f>F4Ax!G252+F4Bx!G252</f>
        <v>0.23438700000000001</v>
      </c>
      <c r="H252" s="92">
        <f>F4Ax!H252+F4Bx!H252</f>
        <v>0.26239600000000002</v>
      </c>
      <c r="I252" s="92">
        <f>F4Ax!I252+F4Bx!I252</f>
        <v>0.28577799999999998</v>
      </c>
      <c r="J252" s="92">
        <f>F4Ax!J252+F4Bx!J252</f>
        <v>0.295408</v>
      </c>
      <c r="K252" s="92">
        <f>F4Ax!K252+F4Bx!K252</f>
        <v>0.30011300000000002</v>
      </c>
      <c r="L252" s="92">
        <f>F4Ax!L252+F4Bx!L252</f>
        <v>0.30522700000000003</v>
      </c>
      <c r="M252" s="92">
        <f>F4Ax!M252+F4Bx!M252</f>
        <v>0.30508399999999997</v>
      </c>
      <c r="N252" s="92">
        <f>F4Ax!N252+F4Bx!N252</f>
        <v>0.29116479999999995</v>
      </c>
      <c r="O252" s="92">
        <f>F4Ax!O252+F4Bx!O252</f>
        <v>0.26901800000000003</v>
      </c>
      <c r="P252" s="92">
        <f>F4Ax!P252+F4Bx!P252</f>
        <v>0.27612399999999998</v>
      </c>
      <c r="Q252" s="116">
        <f t="shared" si="18"/>
        <v>3.3875607999999997</v>
      </c>
    </row>
    <row r="253" spans="3:17" x14ac:dyDescent="0.25">
      <c r="C253" s="16" t="s">
        <v>178</v>
      </c>
      <c r="D253" s="16" t="s">
        <v>179</v>
      </c>
      <c r="E253" s="92">
        <f>F4Ax!E253+F4Bx!E253</f>
        <v>5.0989110000000002</v>
      </c>
      <c r="F253" s="92">
        <f>F4Ax!F253+F4Bx!F253</f>
        <v>1.125737</v>
      </c>
      <c r="G253" s="92">
        <f>F4Ax!G253+F4Bx!G253</f>
        <v>0.65578900000000018</v>
      </c>
      <c r="H253" s="92">
        <f>F4Ax!H253+F4Bx!H253</f>
        <v>0.85023199999999988</v>
      </c>
      <c r="I253" s="92">
        <f>F4Ax!I253+F4Bx!I253</f>
        <v>2.9784380000000001</v>
      </c>
      <c r="J253" s="92">
        <f>F4Ax!J253+F4Bx!J253</f>
        <v>4.1697789999999992</v>
      </c>
      <c r="K253" s="92">
        <f>F4Ax!K253+F4Bx!K253</f>
        <v>5.0908220000000011</v>
      </c>
      <c r="L253" s="92">
        <f>F4Ax!L253+F4Bx!L253</f>
        <v>3.925507000000001</v>
      </c>
      <c r="M253" s="92">
        <f>F4Ax!M253+F4Bx!M253</f>
        <v>1.8925109999999996</v>
      </c>
      <c r="N253" s="92">
        <f>F4Ax!N253+F4Bx!N253</f>
        <v>4.9369360000000011</v>
      </c>
      <c r="O253" s="92">
        <f>F4Ax!O253+F4Bx!O253</f>
        <v>5.117686</v>
      </c>
      <c r="P253" s="92">
        <f>F4Ax!P253+F4Bx!P253</f>
        <v>5.8343780000000001</v>
      </c>
      <c r="Q253" s="116">
        <f t="shared" si="18"/>
        <v>41.676726000000002</v>
      </c>
    </row>
    <row r="254" spans="3:17" x14ac:dyDescent="0.25">
      <c r="C254" s="16" t="s">
        <v>180</v>
      </c>
      <c r="D254" s="16" t="s">
        <v>181</v>
      </c>
      <c r="E254" s="92">
        <f>F4Ax!E254+F4Bx!E254</f>
        <v>11.473512000000001</v>
      </c>
      <c r="F254" s="92">
        <f>F4Ax!F254+F4Bx!F254</f>
        <v>10.681544999999998</v>
      </c>
      <c r="G254" s="92">
        <f>F4Ax!G254+F4Bx!G254</f>
        <v>10.455111000000002</v>
      </c>
      <c r="H254" s="92">
        <f>F4Ax!H254+F4Bx!H254</f>
        <v>10.456346999999997</v>
      </c>
      <c r="I254" s="92">
        <f>F4Ax!I254+F4Bx!I254</f>
        <v>10.814631499999999</v>
      </c>
      <c r="J254" s="92">
        <f>F4Ax!J254+F4Bx!J254</f>
        <v>10.613010999999998</v>
      </c>
      <c r="K254" s="92">
        <f>F4Ax!K254+F4Bx!K254</f>
        <v>10.948581999999998</v>
      </c>
      <c r="L254" s="92">
        <f>F4Ax!L254+F4Bx!L254</f>
        <v>11.269684</v>
      </c>
      <c r="M254" s="92">
        <f>F4Ax!M254+F4Bx!M254</f>
        <v>10.916776000000006</v>
      </c>
      <c r="N254" s="92">
        <f>F4Ax!N254+F4Bx!N254</f>
        <v>11.174198499999994</v>
      </c>
      <c r="O254" s="92">
        <f>F4Ax!O254+F4Bx!O254</f>
        <v>10.960835000000003</v>
      </c>
      <c r="P254" s="92">
        <f>F4Ax!P254+F4Bx!P254</f>
        <v>10.458046999999999</v>
      </c>
      <c r="Q254" s="116">
        <f t="shared" si="18"/>
        <v>130.22227999999998</v>
      </c>
    </row>
    <row r="255" spans="3:17" x14ac:dyDescent="0.25">
      <c r="C255" s="16" t="s">
        <v>182</v>
      </c>
      <c r="D255" s="16" t="s">
        <v>183</v>
      </c>
      <c r="E255" s="92">
        <f>F4Ax!E255+F4Bx!E255</f>
        <v>14.581323000000005</v>
      </c>
      <c r="F255" s="92">
        <f>F4Ax!F255+F4Bx!F255</f>
        <v>14.678288999999999</v>
      </c>
      <c r="G255" s="92">
        <f>F4Ax!G255+F4Bx!G255</f>
        <v>14.124176000000002</v>
      </c>
      <c r="H255" s="92">
        <f>F4Ax!H255+F4Bx!H255</f>
        <v>12.035335</v>
      </c>
      <c r="I255" s="92">
        <f>F4Ax!I255+F4Bx!I255</f>
        <v>12.083102000000002</v>
      </c>
      <c r="J255" s="92">
        <f>F4Ax!J255+F4Bx!J255</f>
        <v>11.711311800000006</v>
      </c>
      <c r="K255" s="92">
        <f>F4Ax!K255+F4Bx!K255</f>
        <v>11.834867500000001</v>
      </c>
      <c r="L255" s="92">
        <f>F4Ax!L255+F4Bx!L255</f>
        <v>11.489955</v>
      </c>
      <c r="M255" s="92">
        <f>F4Ax!M255+F4Bx!M255</f>
        <v>10.881955750000008</v>
      </c>
      <c r="N255" s="92">
        <f>F4Ax!N255+F4Bx!N255</f>
        <v>11.005297999999996</v>
      </c>
      <c r="O255" s="92">
        <f>F4Ax!O255+F4Bx!O255</f>
        <v>10.857858999999996</v>
      </c>
      <c r="P255" s="92">
        <f>F4Ax!P255+F4Bx!P255</f>
        <v>11.399230000000003</v>
      </c>
      <c r="Q255" s="116">
        <f t="shared" si="18"/>
        <v>146.68270204999999</v>
      </c>
    </row>
    <row r="256" spans="3:17" x14ac:dyDescent="0.25">
      <c r="C256" s="16" t="s">
        <v>184</v>
      </c>
      <c r="D256" s="16" t="s">
        <v>163</v>
      </c>
      <c r="E256" s="92">
        <f>F4Ax!E256+F4Bx!E256</f>
        <v>8.7106149999999989</v>
      </c>
      <c r="F256" s="92">
        <f>F4Ax!F256+F4Bx!F256</f>
        <v>7.9572700000000021</v>
      </c>
      <c r="G256" s="92">
        <f>F4Ax!G256+F4Bx!G256</f>
        <v>8.2220625000000105</v>
      </c>
      <c r="H256" s="92">
        <f>F4Ax!H256+F4Bx!H256</f>
        <v>8.7682020000000058</v>
      </c>
      <c r="I256" s="92">
        <f>F4Ax!I256+F4Bx!I256</f>
        <v>9.743914000000002</v>
      </c>
      <c r="J256" s="92">
        <f>F4Ax!J256+F4Bx!J256</f>
        <v>9.6526520000000016</v>
      </c>
      <c r="K256" s="92">
        <f>F4Ax!K256+F4Bx!K256</f>
        <v>10.108731000000008</v>
      </c>
      <c r="L256" s="92">
        <f>F4Ax!L256+F4Bx!L256</f>
        <v>9.7176593899999997</v>
      </c>
      <c r="M256" s="92">
        <f>F4Ax!M256+F4Bx!M256</f>
        <v>9.7333560399999861</v>
      </c>
      <c r="N256" s="92">
        <f>F4Ax!N256+F4Bx!N256</f>
        <v>10.363303500000001</v>
      </c>
      <c r="O256" s="92">
        <f>F4Ax!O256+F4Bx!O256</f>
        <v>9.9140179999999951</v>
      </c>
      <c r="P256" s="92">
        <f>F4Ax!P256+F4Bx!P256</f>
        <v>9.5929335000000062</v>
      </c>
      <c r="Q256" s="116">
        <f t="shared" si="18"/>
        <v>112.48471693000002</v>
      </c>
    </row>
    <row r="257" spans="3:17" x14ac:dyDescent="0.25">
      <c r="C257" s="16" t="s">
        <v>185</v>
      </c>
      <c r="D257" s="16" t="s">
        <v>186</v>
      </c>
      <c r="E257" s="92">
        <f>F4Ax!E257+F4Bx!E257</f>
        <v>0</v>
      </c>
      <c r="F257" s="92">
        <f>F4Ax!F257+F4Bx!F257</f>
        <v>0</v>
      </c>
      <c r="G257" s="92">
        <f>F4Ax!G257+F4Bx!G257</f>
        <v>0</v>
      </c>
      <c r="H257" s="92">
        <f>F4Ax!H257+F4Bx!H257</f>
        <v>0</v>
      </c>
      <c r="I257" s="92">
        <f>F4Ax!I257+F4Bx!I257</f>
        <v>0</v>
      </c>
      <c r="J257" s="92">
        <f>F4Ax!J257+F4Bx!J257</f>
        <v>0</v>
      </c>
      <c r="K257" s="92">
        <f>F4Ax!K257+F4Bx!K257</f>
        <v>0</v>
      </c>
      <c r="L257" s="92">
        <f>F4Ax!L257+F4Bx!L257</f>
        <v>0</v>
      </c>
      <c r="M257" s="92">
        <f>F4Ax!M257+F4Bx!M257</f>
        <v>0</v>
      </c>
      <c r="N257" s="92">
        <f>F4Ax!N257+F4Bx!N257</f>
        <v>0</v>
      </c>
      <c r="O257" s="92">
        <f>F4Ax!O257+F4Bx!O257</f>
        <v>0</v>
      </c>
      <c r="P257" s="92">
        <f>F4Ax!P257+F4Bx!P257</f>
        <v>0</v>
      </c>
      <c r="Q257" s="116">
        <f t="shared" si="18"/>
        <v>0</v>
      </c>
    </row>
    <row r="258" spans="3:17" x14ac:dyDescent="0.25">
      <c r="C258" s="16" t="s">
        <v>187</v>
      </c>
      <c r="D258" s="16" t="s">
        <v>165</v>
      </c>
      <c r="E258" s="92">
        <f>F4Ax!E258+F4Bx!E258</f>
        <v>0.36818700000000004</v>
      </c>
      <c r="F258" s="92">
        <f>F4Ax!F258+F4Bx!F258</f>
        <v>0.131025</v>
      </c>
      <c r="G258" s="92">
        <f>F4Ax!G258+F4Bx!G258</f>
        <v>2.6748000000000001E-2</v>
      </c>
      <c r="H258" s="92">
        <f>F4Ax!H258+F4Bx!H258</f>
        <v>0.18621399999999999</v>
      </c>
      <c r="I258" s="92">
        <f>F4Ax!I258+F4Bx!I258</f>
        <v>0.25419800000000004</v>
      </c>
      <c r="J258" s="92">
        <f>F4Ax!J258+F4Bx!J258</f>
        <v>0.28800700000000001</v>
      </c>
      <c r="K258" s="92">
        <f>F4Ax!K258+F4Bx!K258</f>
        <v>0.35733000000000004</v>
      </c>
      <c r="L258" s="92">
        <f>F4Ax!L258+F4Bx!L258</f>
        <v>0.38321300000000003</v>
      </c>
      <c r="M258" s="92">
        <f>F4Ax!M258+F4Bx!M258</f>
        <v>0.38530699999999996</v>
      </c>
      <c r="N258" s="92">
        <f>F4Ax!N258+F4Bx!N258</f>
        <v>0.36117299999999997</v>
      </c>
      <c r="O258" s="92">
        <f>F4Ax!O258+F4Bx!O258</f>
        <v>0.33635899999999996</v>
      </c>
      <c r="P258" s="92">
        <f>F4Ax!P258+F4Bx!P258</f>
        <v>0.35050999999999999</v>
      </c>
      <c r="Q258" s="116">
        <f t="shared" si="18"/>
        <v>3.4282710000000001</v>
      </c>
    </row>
    <row r="259" spans="3:17" x14ac:dyDescent="0.25">
      <c r="C259" s="16"/>
      <c r="D259" s="16"/>
      <c r="E259" s="92">
        <f>F4Ax!E259+F4Bx!E259</f>
        <v>0</v>
      </c>
      <c r="F259" s="92">
        <f>F4Ax!F259+F4Bx!F259</f>
        <v>0</v>
      </c>
      <c r="G259" s="92">
        <f>F4Ax!G259+F4Bx!G259</f>
        <v>0</v>
      </c>
      <c r="H259" s="92">
        <f>F4Ax!H259+F4Bx!H259</f>
        <v>0</v>
      </c>
      <c r="I259" s="92">
        <f>F4Ax!I259+F4Bx!I259</f>
        <v>0</v>
      </c>
      <c r="J259" s="92">
        <f>F4Ax!J259+F4Bx!J259</f>
        <v>0</v>
      </c>
      <c r="K259" s="92">
        <f>F4Ax!K259+F4Bx!K259</f>
        <v>0</v>
      </c>
      <c r="L259" s="92">
        <f>F4Ax!L259+F4Bx!L259</f>
        <v>0</v>
      </c>
      <c r="M259" s="92">
        <f>F4Ax!M259+F4Bx!M259</f>
        <v>0</v>
      </c>
      <c r="N259" s="92">
        <f>F4Ax!N259+F4Bx!N259</f>
        <v>0</v>
      </c>
      <c r="O259" s="92">
        <f>F4Ax!O259+F4Bx!O259</f>
        <v>0</v>
      </c>
      <c r="P259" s="92">
        <f>F4Ax!P259+F4Bx!P259</f>
        <v>0</v>
      </c>
      <c r="Q259" s="116">
        <f t="shared" si="18"/>
        <v>0</v>
      </c>
    </row>
    <row r="260" spans="3:17" x14ac:dyDescent="0.25">
      <c r="C260" s="16"/>
      <c r="D260" s="16"/>
      <c r="E260" s="92">
        <f>F4Ax!E260+F4Bx!E260</f>
        <v>0</v>
      </c>
      <c r="F260" s="92">
        <f>F4Ax!F260+F4Bx!F260</f>
        <v>0</v>
      </c>
      <c r="G260" s="92">
        <f>F4Ax!G260+F4Bx!G260</f>
        <v>0</v>
      </c>
      <c r="H260" s="92">
        <f>F4Ax!H260+F4Bx!H260</f>
        <v>0</v>
      </c>
      <c r="I260" s="92">
        <f>F4Ax!I260+F4Bx!I260</f>
        <v>0</v>
      </c>
      <c r="J260" s="92">
        <f>F4Ax!J260+F4Bx!J260</f>
        <v>0</v>
      </c>
      <c r="K260" s="92">
        <f>F4Ax!K260+F4Bx!K260</f>
        <v>0</v>
      </c>
      <c r="L260" s="92">
        <f>F4Ax!L260+F4Bx!L260</f>
        <v>0</v>
      </c>
      <c r="M260" s="92">
        <f>F4Ax!M260+F4Bx!M260</f>
        <v>0</v>
      </c>
      <c r="N260" s="92">
        <f>F4Ax!N260+F4Bx!N260</f>
        <v>0</v>
      </c>
      <c r="O260" s="92">
        <f>F4Ax!O260+F4Bx!O260</f>
        <v>0</v>
      </c>
      <c r="P260" s="92">
        <f>F4Ax!P260+F4Bx!P260</f>
        <v>0</v>
      </c>
      <c r="Q260" s="116">
        <f t="shared" si="18"/>
        <v>0</v>
      </c>
    </row>
    <row r="261" spans="3:17" x14ac:dyDescent="0.25">
      <c r="C261" s="16"/>
      <c r="D261" s="16"/>
      <c r="E261" s="92">
        <f>F4Ax!E261+F4Bx!E261</f>
        <v>0</v>
      </c>
      <c r="F261" s="92">
        <f>F4Ax!F261+F4Bx!F261</f>
        <v>0</v>
      </c>
      <c r="G261" s="92">
        <f>F4Ax!G261+F4Bx!G261</f>
        <v>0</v>
      </c>
      <c r="H261" s="92">
        <f>F4Ax!H261+F4Bx!H261</f>
        <v>0</v>
      </c>
      <c r="I261" s="92">
        <f>F4Ax!I261+F4Bx!I261</f>
        <v>0</v>
      </c>
      <c r="J261" s="92">
        <f>F4Ax!J261+F4Bx!J261</f>
        <v>0</v>
      </c>
      <c r="K261" s="92">
        <f>F4Ax!K261+F4Bx!K261</f>
        <v>0</v>
      </c>
      <c r="L261" s="92">
        <f>F4Ax!L261+F4Bx!L261</f>
        <v>0</v>
      </c>
      <c r="M261" s="92">
        <f>F4Ax!M261+F4Bx!M261</f>
        <v>0</v>
      </c>
      <c r="N261" s="92">
        <f>F4Ax!N261+F4Bx!N261</f>
        <v>0</v>
      </c>
      <c r="O261" s="92">
        <f>F4Ax!O261+F4Bx!O261</f>
        <v>0</v>
      </c>
      <c r="P261" s="92">
        <f>F4Ax!P261+F4Bx!P261</f>
        <v>0</v>
      </c>
      <c r="Q261" s="116">
        <f t="shared" si="18"/>
        <v>0</v>
      </c>
    </row>
    <row r="262" spans="3:17" x14ac:dyDescent="0.25">
      <c r="C262" s="16" t="s">
        <v>235</v>
      </c>
      <c r="D262" s="16" t="s">
        <v>235</v>
      </c>
      <c r="E262" s="92">
        <f>F4Ax!E262+F4Bx!E262</f>
        <v>0</v>
      </c>
      <c r="F262" s="92">
        <f>F4Ax!F262+F4Bx!F262</f>
        <v>0</v>
      </c>
      <c r="G262" s="92">
        <f>F4Ax!G262+F4Bx!G262</f>
        <v>0</v>
      </c>
      <c r="H262" s="92">
        <f>F4Ax!H262+F4Bx!H262</f>
        <v>0</v>
      </c>
      <c r="I262" s="92">
        <f>F4Ax!I262+F4Bx!I262</f>
        <v>0</v>
      </c>
      <c r="J262" s="92">
        <f>F4Ax!J262+F4Bx!J262</f>
        <v>0</v>
      </c>
      <c r="K262" s="92">
        <f>F4Ax!K262+F4Bx!K262</f>
        <v>0</v>
      </c>
      <c r="L262" s="92">
        <f>F4Ax!L262+F4Bx!L262</f>
        <v>0</v>
      </c>
      <c r="M262" s="92">
        <f>F4Ax!M262+F4Bx!M262</f>
        <v>0</v>
      </c>
      <c r="N262" s="92">
        <f>F4Ax!N262+F4Bx!N262</f>
        <v>0</v>
      </c>
      <c r="O262" s="92">
        <f>F4Ax!O262+F4Bx!O262</f>
        <v>0</v>
      </c>
      <c r="P262" s="92">
        <f>F4Ax!P262+F4Bx!P262</f>
        <v>0</v>
      </c>
      <c r="Q262" s="116">
        <f t="shared" si="18"/>
        <v>0</v>
      </c>
    </row>
    <row r="263" spans="3:17" x14ac:dyDescent="0.25">
      <c r="C263" s="937" t="s">
        <v>188</v>
      </c>
      <c r="D263" s="938"/>
      <c r="E263" s="116">
        <f t="shared" ref="E263:P263" si="20">SUM(E248:E262)</f>
        <v>508.4084065400005</v>
      </c>
      <c r="F263" s="116">
        <f t="shared" si="20"/>
        <v>448.5127032599994</v>
      </c>
      <c r="G263" s="116">
        <f t="shared" si="20"/>
        <v>441.42671800999977</v>
      </c>
      <c r="H263" s="116">
        <f t="shared" si="20"/>
        <v>472.59338862999925</v>
      </c>
      <c r="I263" s="116">
        <f t="shared" si="20"/>
        <v>487.08570703999953</v>
      </c>
      <c r="J263" s="116">
        <f t="shared" si="20"/>
        <v>479.38573756000073</v>
      </c>
      <c r="K263" s="116">
        <f t="shared" si="20"/>
        <v>479.07814485999955</v>
      </c>
      <c r="L263" s="116">
        <f t="shared" si="20"/>
        <v>493.23747205999894</v>
      </c>
      <c r="M263" s="116">
        <f t="shared" si="20"/>
        <v>491.23854147999975</v>
      </c>
      <c r="N263" s="116">
        <f t="shared" si="20"/>
        <v>489.24353716000007</v>
      </c>
      <c r="O263" s="116">
        <f t="shared" si="20"/>
        <v>482.29529702999935</v>
      </c>
      <c r="P263" s="116">
        <f t="shared" si="20"/>
        <v>477.72135745999981</v>
      </c>
      <c r="Q263" s="116">
        <f t="shared" si="18"/>
        <v>5750.2270110899972</v>
      </c>
    </row>
    <row r="264" spans="3:17" x14ac:dyDescent="0.25">
      <c r="C264" s="935" t="s">
        <v>189</v>
      </c>
      <c r="D264" s="936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116">
        <f t="shared" ref="Q264:Q295" si="21">SUM(E264:P264)</f>
        <v>0</v>
      </c>
    </row>
    <row r="265" spans="3:17" x14ac:dyDescent="0.25">
      <c r="C265" s="16" t="s">
        <v>168</v>
      </c>
      <c r="D265" s="16" t="s">
        <v>169</v>
      </c>
      <c r="E265" s="92">
        <f>F4Ax!E265+F4Bx!E265</f>
        <v>405.53433666999996</v>
      </c>
      <c r="F265" s="92">
        <f>F4Ax!F265+F4Bx!F265</f>
        <v>340.25796541000011</v>
      </c>
      <c r="G265" s="92">
        <f>F4Ax!G265+F4Bx!G265</f>
        <v>340.75413178999986</v>
      </c>
      <c r="H265" s="92">
        <f>F4Ax!H265+F4Bx!H265</f>
        <v>358.81999153999965</v>
      </c>
      <c r="I265" s="92">
        <f>F4Ax!I265+F4Bx!I265</f>
        <v>375.50052966999999</v>
      </c>
      <c r="J265" s="92">
        <f>F4Ax!J265+F4Bx!J265</f>
        <v>417.45251746999992</v>
      </c>
      <c r="K265" s="92">
        <f>F4Ax!K265+F4Bx!K265</f>
        <v>419.33088866999981</v>
      </c>
      <c r="L265" s="92">
        <f>F4Ax!L265+F4Bx!L265</f>
        <v>374.86296477000013</v>
      </c>
      <c r="M265" s="92">
        <f>F4Ax!M265+F4Bx!M265</f>
        <v>381.64778266999986</v>
      </c>
      <c r="N265" s="92">
        <f>F4Ax!N265+F4Bx!N265</f>
        <v>384.62622567000039</v>
      </c>
      <c r="O265" s="92">
        <f>F4Ax!O265+F4Bx!O265</f>
        <v>400.06796116999993</v>
      </c>
      <c r="P265" s="92">
        <f>F4Ax!P265+F4Bx!P265</f>
        <v>391.53892766999991</v>
      </c>
      <c r="Q265" s="116">
        <f t="shared" si="21"/>
        <v>4590.3942231699984</v>
      </c>
    </row>
    <row r="266" spans="3:17" x14ac:dyDescent="0.25">
      <c r="C266" s="16" t="s">
        <v>170</v>
      </c>
      <c r="D266" s="16" t="s">
        <v>171</v>
      </c>
      <c r="E266" s="92">
        <f>F4Ax!E266+F4Bx!E266</f>
        <v>2.7233000000000001</v>
      </c>
      <c r="F266" s="92">
        <f>F4Ax!F266+F4Bx!F266</f>
        <v>2.0101</v>
      </c>
      <c r="G266" s="92">
        <f>F4Ax!G266+F4Bx!G266</f>
        <v>2.5099999999999998</v>
      </c>
      <c r="H266" s="92">
        <f>F4Ax!H266+F4Bx!H266</f>
        <v>2.4058000000000002</v>
      </c>
      <c r="I266" s="92">
        <f>F4Ax!I266+F4Bx!I266</f>
        <v>2.3151999999999999</v>
      </c>
      <c r="J266" s="92">
        <f>F4Ax!J266+F4Bx!J266</f>
        <v>2.4022000000000001</v>
      </c>
      <c r="K266" s="92">
        <f>F4Ax!K266+F4Bx!K266</f>
        <v>2.2130000000000001</v>
      </c>
      <c r="L266" s="92">
        <f>F4Ax!L266+F4Bx!L266</f>
        <v>2.3597000000000001</v>
      </c>
      <c r="M266" s="92">
        <f>F4Ax!M266+F4Bx!M266</f>
        <v>3.8120000000000003</v>
      </c>
      <c r="N266" s="92">
        <f>F4Ax!N266+F4Bx!N266</f>
        <v>5.0228000000000002</v>
      </c>
      <c r="O266" s="92">
        <f>F4Ax!O266+F4Bx!O266</f>
        <v>4.4858000000000002</v>
      </c>
      <c r="P266" s="92">
        <f>F4Ax!P266+F4Bx!P266</f>
        <v>4.8230000000000004</v>
      </c>
      <c r="Q266" s="116">
        <f t="shared" si="21"/>
        <v>37.082900000000002</v>
      </c>
    </row>
    <row r="267" spans="3:17" x14ac:dyDescent="0.25">
      <c r="C267" s="16" t="s">
        <v>216</v>
      </c>
      <c r="D267" s="16" t="s">
        <v>173</v>
      </c>
      <c r="E267" s="92">
        <f>F4Ax!E267+F4Bx!E267</f>
        <v>67.697894999999988</v>
      </c>
      <c r="F267" s="92">
        <f>F4Ax!F267+F4Bx!F267</f>
        <v>60.464027000000016</v>
      </c>
      <c r="G267" s="92">
        <f>F4Ax!G267+F4Bx!G267</f>
        <v>58.282615149999984</v>
      </c>
      <c r="H267" s="92">
        <f>F4Ax!H267+F4Bx!H267</f>
        <v>62.643966999999968</v>
      </c>
      <c r="I267" s="92">
        <f>F4Ax!I267+F4Bx!I267</f>
        <v>63.271287999999956</v>
      </c>
      <c r="J267" s="92">
        <f>F4Ax!J267+F4Bx!J267</f>
        <v>66.105769999999964</v>
      </c>
      <c r="K267" s="92">
        <f>F4Ax!K267+F4Bx!K267</f>
        <v>69.941144999999977</v>
      </c>
      <c r="L267" s="92">
        <f>F4Ax!L267+F4Bx!L267</f>
        <v>68.049808999999968</v>
      </c>
      <c r="M267" s="92">
        <f>F4Ax!M267+F4Bx!M267</f>
        <v>66.492840000000001</v>
      </c>
      <c r="N267" s="92">
        <f>F4Ax!N267+F4Bx!N267</f>
        <v>64.09172300000003</v>
      </c>
      <c r="O267" s="92">
        <f>F4Ax!O267+F4Bx!O267</f>
        <v>62.346976000000005</v>
      </c>
      <c r="P267" s="92">
        <f>F4Ax!P267+F4Bx!P267</f>
        <v>63.312877</v>
      </c>
      <c r="Q267" s="116">
        <f t="shared" si="21"/>
        <v>772.70093214999986</v>
      </c>
    </row>
    <row r="268" spans="3:17" x14ac:dyDescent="0.25">
      <c r="C268" s="16" t="s">
        <v>174</v>
      </c>
      <c r="D268" s="16" t="s">
        <v>175</v>
      </c>
      <c r="E268" s="92">
        <f>F4Ax!E268+F4Bx!E268</f>
        <v>0</v>
      </c>
      <c r="F268" s="92">
        <f>F4Ax!F268+F4Bx!F268</f>
        <v>0</v>
      </c>
      <c r="G268" s="92">
        <f>F4Ax!G268+F4Bx!G268</f>
        <v>0</v>
      </c>
      <c r="H268" s="92">
        <f>F4Ax!H268+F4Bx!H268</f>
        <v>0</v>
      </c>
      <c r="I268" s="92">
        <f>F4Ax!I268+F4Bx!I268</f>
        <v>0</v>
      </c>
      <c r="J268" s="92">
        <f>F4Ax!J268+F4Bx!J268</f>
        <v>0</v>
      </c>
      <c r="K268" s="92">
        <f>F4Ax!K268+F4Bx!K268</f>
        <v>0</v>
      </c>
      <c r="L268" s="92">
        <f>F4Ax!L268+F4Bx!L268</f>
        <v>0</v>
      </c>
      <c r="M268" s="92">
        <f>F4Ax!M268+F4Bx!M268</f>
        <v>0</v>
      </c>
      <c r="N268" s="92">
        <f>F4Ax!N268+F4Bx!N268</f>
        <v>0</v>
      </c>
      <c r="O268" s="92">
        <f>F4Ax!O268+F4Bx!O268</f>
        <v>0</v>
      </c>
      <c r="P268" s="92">
        <f>F4Ax!P268+F4Bx!P268</f>
        <v>0</v>
      </c>
      <c r="Q268" s="116">
        <f t="shared" si="21"/>
        <v>0</v>
      </c>
    </row>
    <row r="269" spans="3:17" x14ac:dyDescent="0.25">
      <c r="C269" s="16" t="s">
        <v>176</v>
      </c>
      <c r="D269" s="16" t="s">
        <v>177</v>
      </c>
      <c r="E269" s="92">
        <f>F4Ax!E269+F4Bx!E269</f>
        <v>0</v>
      </c>
      <c r="F269" s="92">
        <f>F4Ax!F269+F4Bx!F269</f>
        <v>0</v>
      </c>
      <c r="G269" s="92">
        <f>F4Ax!G269+F4Bx!G269</f>
        <v>0</v>
      </c>
      <c r="H269" s="92">
        <f>F4Ax!H269+F4Bx!H269</f>
        <v>0</v>
      </c>
      <c r="I269" s="92">
        <f>F4Ax!I269+F4Bx!I269</f>
        <v>0</v>
      </c>
      <c r="J269" s="92">
        <f>F4Ax!J269+F4Bx!J269</f>
        <v>0</v>
      </c>
      <c r="K269" s="92">
        <f>F4Ax!K269+F4Bx!K269</f>
        <v>0</v>
      </c>
      <c r="L269" s="92">
        <f>F4Ax!L269+F4Bx!L269</f>
        <v>0</v>
      </c>
      <c r="M269" s="92">
        <f>F4Ax!M269+F4Bx!M269</f>
        <v>0</v>
      </c>
      <c r="N269" s="92">
        <f>F4Ax!N269+F4Bx!N269</f>
        <v>0</v>
      </c>
      <c r="O269" s="92">
        <f>F4Ax!O269+F4Bx!O269</f>
        <v>0</v>
      </c>
      <c r="P269" s="92">
        <f>F4Ax!P269+F4Bx!P269</f>
        <v>0</v>
      </c>
      <c r="Q269" s="116">
        <f t="shared" si="21"/>
        <v>0</v>
      </c>
    </row>
    <row r="270" spans="3:17" x14ac:dyDescent="0.25">
      <c r="C270" s="16" t="s">
        <v>178</v>
      </c>
      <c r="D270" s="16" t="s">
        <v>179</v>
      </c>
      <c r="E270" s="92">
        <f>F4Ax!E270+F4Bx!E270</f>
        <v>2.0042900000000001</v>
      </c>
      <c r="F270" s="92">
        <f>F4Ax!F270+F4Bx!F270</f>
        <v>0.41722000000000004</v>
      </c>
      <c r="G270" s="92">
        <f>F4Ax!G270+F4Bx!G270</f>
        <v>6.4610000000000001E-2</v>
      </c>
      <c r="H270" s="92">
        <f>F4Ax!H270+F4Bx!H270</f>
        <v>0.22211000000000003</v>
      </c>
      <c r="I270" s="92">
        <f>F4Ax!I270+F4Bx!I270</f>
        <v>0.96774999999999989</v>
      </c>
      <c r="J270" s="92">
        <f>F4Ax!J270+F4Bx!J270</f>
        <v>1.5084200000000001</v>
      </c>
      <c r="K270" s="92">
        <f>F4Ax!K270+F4Bx!K270</f>
        <v>1.69882</v>
      </c>
      <c r="L270" s="92">
        <f>F4Ax!L270+F4Bx!L270</f>
        <v>1.7002500000000003</v>
      </c>
      <c r="M270" s="92">
        <f>F4Ax!M270+F4Bx!M270</f>
        <v>1.41856</v>
      </c>
      <c r="N270" s="92">
        <f>F4Ax!N270+F4Bx!N270</f>
        <v>1.8518000000000001</v>
      </c>
      <c r="O270" s="92">
        <f>F4Ax!O270+F4Bx!O270</f>
        <v>1.6938500000000003</v>
      </c>
      <c r="P270" s="92">
        <f>F4Ax!P270+F4Bx!P270</f>
        <v>1.8407100000000003</v>
      </c>
      <c r="Q270" s="116">
        <f t="shared" si="21"/>
        <v>15.388389999999999</v>
      </c>
    </row>
    <row r="271" spans="3:17" x14ac:dyDescent="0.25">
      <c r="C271" s="16" t="s">
        <v>180</v>
      </c>
      <c r="D271" s="16" t="s">
        <v>181</v>
      </c>
      <c r="E271" s="92">
        <f>F4Ax!E271+F4Bx!E271</f>
        <v>19.86252</v>
      </c>
      <c r="F271" s="92">
        <f>F4Ax!F271+F4Bx!F271</f>
        <v>18.378509999999999</v>
      </c>
      <c r="G271" s="92">
        <f>F4Ax!G271+F4Bx!G271</f>
        <v>17.739450000000001</v>
      </c>
      <c r="H271" s="92">
        <f>F4Ax!H271+F4Bx!H271</f>
        <v>18.485449999999997</v>
      </c>
      <c r="I271" s="92">
        <f>F4Ax!I271+F4Bx!I271</f>
        <v>18.049610000000001</v>
      </c>
      <c r="J271" s="92">
        <f>F4Ax!J271+F4Bx!J271</f>
        <v>19.546969999999998</v>
      </c>
      <c r="K271" s="92">
        <f>F4Ax!K271+F4Bx!K271</f>
        <v>19.294020000000003</v>
      </c>
      <c r="L271" s="92">
        <f>F4Ax!L271+F4Bx!L271</f>
        <v>20.541525</v>
      </c>
      <c r="M271" s="92">
        <f>F4Ax!M271+F4Bx!M271</f>
        <v>19.324574999999999</v>
      </c>
      <c r="N271" s="92">
        <f>F4Ax!N271+F4Bx!N271</f>
        <v>19.159134999999999</v>
      </c>
      <c r="O271" s="92">
        <f>F4Ax!O271+F4Bx!O271</f>
        <v>19.925974999999998</v>
      </c>
      <c r="P271" s="92">
        <f>F4Ax!P271+F4Bx!P271</f>
        <v>19.376550000000002</v>
      </c>
      <c r="Q271" s="116">
        <f t="shared" si="21"/>
        <v>229.68429000000003</v>
      </c>
    </row>
    <row r="272" spans="3:17" x14ac:dyDescent="0.25">
      <c r="C272" s="16" t="s">
        <v>182</v>
      </c>
      <c r="D272" s="16" t="s">
        <v>183</v>
      </c>
      <c r="E272" s="92">
        <f>F4Ax!E272+F4Bx!E272</f>
        <v>9.8783520000000014</v>
      </c>
      <c r="F272" s="92">
        <f>F4Ax!F272+F4Bx!F272</f>
        <v>9.8488469999999992</v>
      </c>
      <c r="G272" s="92">
        <f>F4Ax!G272+F4Bx!G272</f>
        <v>9.1242030000000014</v>
      </c>
      <c r="H272" s="92">
        <f>F4Ax!H272+F4Bx!H272</f>
        <v>8.1255129999999998</v>
      </c>
      <c r="I272" s="92">
        <f>F4Ax!I272+F4Bx!I272</f>
        <v>8.1838999999999995</v>
      </c>
      <c r="J272" s="92">
        <f>F4Ax!J272+F4Bx!J272</f>
        <v>8.0749230000000001</v>
      </c>
      <c r="K272" s="92">
        <f>F4Ax!K272+F4Bx!K272</f>
        <v>7.9950319999999984</v>
      </c>
      <c r="L272" s="92">
        <f>F4Ax!L272+F4Bx!L272</f>
        <v>7.9648779999999997</v>
      </c>
      <c r="M272" s="92">
        <f>F4Ax!M272+F4Bx!M272</f>
        <v>7.5589570000000004</v>
      </c>
      <c r="N272" s="92">
        <f>F4Ax!N272+F4Bx!N272</f>
        <v>7.3931500000000003</v>
      </c>
      <c r="O272" s="92">
        <f>F4Ax!O272+F4Bx!O272</f>
        <v>7.4786859999999997</v>
      </c>
      <c r="P272" s="92">
        <f>F4Ax!P272+F4Bx!P272</f>
        <v>7.9582749999999995</v>
      </c>
      <c r="Q272" s="116">
        <f t="shared" si="21"/>
        <v>99.584716</v>
      </c>
    </row>
    <row r="273" spans="3:17" x14ac:dyDescent="0.25">
      <c r="C273" s="16" t="s">
        <v>208</v>
      </c>
      <c r="D273" s="16" t="s">
        <v>163</v>
      </c>
      <c r="E273" s="92">
        <f>F4Ax!E273+F4Bx!E273</f>
        <v>2.0723289999999999</v>
      </c>
      <c r="F273" s="92">
        <f>F4Ax!F273+F4Bx!F273</f>
        <v>2.0742509999999998</v>
      </c>
      <c r="G273" s="92">
        <f>F4Ax!G273+F4Bx!G273</f>
        <v>2.9073189999999998</v>
      </c>
      <c r="H273" s="92">
        <f>F4Ax!H273+F4Bx!H273</f>
        <v>3.3384479999999996</v>
      </c>
      <c r="I273" s="92">
        <f>F4Ax!I273+F4Bx!I273</f>
        <v>3.7656890000000005</v>
      </c>
      <c r="J273" s="92">
        <f>F4Ax!J273+F4Bx!J273</f>
        <v>4.2987249999999992</v>
      </c>
      <c r="K273" s="92">
        <f>F4Ax!K273+F4Bx!K273</f>
        <v>4.0236920000000005</v>
      </c>
      <c r="L273" s="92">
        <f>F4Ax!L273+F4Bx!L273</f>
        <v>3.8250909999999996</v>
      </c>
      <c r="M273" s="92">
        <f>F4Ax!M273+F4Bx!M273</f>
        <v>4.2596470000000002</v>
      </c>
      <c r="N273" s="92">
        <f>F4Ax!N273+F4Bx!N273</f>
        <v>3.9451429999999998</v>
      </c>
      <c r="O273" s="92">
        <f>F4Ax!O273+F4Bx!O273</f>
        <v>3.6275119999999998</v>
      </c>
      <c r="P273" s="92">
        <f>F4Ax!P273+F4Bx!P273</f>
        <v>3.1041590000000006</v>
      </c>
      <c r="Q273" s="116">
        <f t="shared" si="21"/>
        <v>41.242005000000006</v>
      </c>
    </row>
    <row r="274" spans="3:17" x14ac:dyDescent="0.25">
      <c r="C274" s="16" t="s">
        <v>185</v>
      </c>
      <c r="D274" s="16" t="s">
        <v>186</v>
      </c>
      <c r="E274" s="92">
        <f>F4Ax!E274+F4Bx!E274</f>
        <v>0</v>
      </c>
      <c r="F274" s="92">
        <f>F4Ax!F274+F4Bx!F274</f>
        <v>0</v>
      </c>
      <c r="G274" s="92">
        <f>F4Ax!G274+F4Bx!G274</f>
        <v>0</v>
      </c>
      <c r="H274" s="92">
        <f>F4Ax!H274+F4Bx!H274</f>
        <v>0</v>
      </c>
      <c r="I274" s="92">
        <f>F4Ax!I274+F4Bx!I274</f>
        <v>0</v>
      </c>
      <c r="J274" s="92">
        <f>F4Ax!J274+F4Bx!J274</f>
        <v>0</v>
      </c>
      <c r="K274" s="92">
        <f>F4Ax!K274+F4Bx!K274</f>
        <v>0</v>
      </c>
      <c r="L274" s="92">
        <f>F4Ax!L274+F4Bx!L274</f>
        <v>0</v>
      </c>
      <c r="M274" s="92">
        <f>F4Ax!M274+F4Bx!M274</f>
        <v>0</v>
      </c>
      <c r="N274" s="92">
        <f>F4Ax!N274+F4Bx!N274</f>
        <v>0</v>
      </c>
      <c r="O274" s="92">
        <f>F4Ax!O274+F4Bx!O274</f>
        <v>0</v>
      </c>
      <c r="P274" s="92">
        <f>F4Ax!P274+F4Bx!P274</f>
        <v>0</v>
      </c>
      <c r="Q274" s="116">
        <f t="shared" si="21"/>
        <v>0</v>
      </c>
    </row>
    <row r="275" spans="3:17" x14ac:dyDescent="0.25">
      <c r="C275" s="16" t="s">
        <v>187</v>
      </c>
      <c r="D275" s="16" t="s">
        <v>165</v>
      </c>
      <c r="E275" s="92">
        <f>F4Ax!E275+F4Bx!E275</f>
        <v>0</v>
      </c>
      <c r="F275" s="92">
        <f>F4Ax!F275+F4Bx!F275</f>
        <v>0</v>
      </c>
      <c r="G275" s="92">
        <f>F4Ax!G275+F4Bx!G275</f>
        <v>0</v>
      </c>
      <c r="H275" s="92">
        <f>F4Ax!H275+F4Bx!H275</f>
        <v>0</v>
      </c>
      <c r="I275" s="92">
        <f>F4Ax!I275+F4Bx!I275</f>
        <v>0</v>
      </c>
      <c r="J275" s="92">
        <f>F4Ax!J275+F4Bx!J275</f>
        <v>0</v>
      </c>
      <c r="K275" s="92">
        <f>F4Ax!K275+F4Bx!K275</f>
        <v>0</v>
      </c>
      <c r="L275" s="92">
        <f>F4Ax!L275+F4Bx!L275</f>
        <v>0</v>
      </c>
      <c r="M275" s="92">
        <f>F4Ax!M275+F4Bx!M275</f>
        <v>0</v>
      </c>
      <c r="N275" s="92">
        <f>F4Ax!N275+F4Bx!N275</f>
        <v>0</v>
      </c>
      <c r="O275" s="92">
        <f>F4Ax!O275+F4Bx!O275</f>
        <v>0</v>
      </c>
      <c r="P275" s="92">
        <f>F4Ax!P275+F4Bx!P275</f>
        <v>0</v>
      </c>
      <c r="Q275" s="116">
        <f t="shared" si="21"/>
        <v>0</v>
      </c>
    </row>
    <row r="276" spans="3:17" x14ac:dyDescent="0.25">
      <c r="C276" s="16"/>
      <c r="D276" s="16"/>
      <c r="E276" s="92">
        <f>F4Ax!E276+F4Bx!E276</f>
        <v>0</v>
      </c>
      <c r="F276" s="92">
        <f>F4Ax!F276+F4Bx!F276</f>
        <v>0</v>
      </c>
      <c r="G276" s="92">
        <f>F4Ax!G276+F4Bx!G276</f>
        <v>0</v>
      </c>
      <c r="H276" s="92">
        <f>F4Ax!H276+F4Bx!H276</f>
        <v>0</v>
      </c>
      <c r="I276" s="92">
        <f>F4Ax!I276+F4Bx!I276</f>
        <v>0</v>
      </c>
      <c r="J276" s="92">
        <f>F4Ax!J276+F4Bx!J276</f>
        <v>0</v>
      </c>
      <c r="K276" s="92">
        <f>F4Ax!K276+F4Bx!K276</f>
        <v>0</v>
      </c>
      <c r="L276" s="92">
        <f>F4Ax!L276+F4Bx!L276</f>
        <v>0</v>
      </c>
      <c r="M276" s="92">
        <f>F4Ax!M276+F4Bx!M276</f>
        <v>0</v>
      </c>
      <c r="N276" s="92">
        <f>F4Ax!N276+F4Bx!N276</f>
        <v>0</v>
      </c>
      <c r="O276" s="92">
        <f>F4Ax!O276+F4Bx!O276</f>
        <v>0</v>
      </c>
      <c r="P276" s="92">
        <f>F4Ax!P276+F4Bx!P276</f>
        <v>0</v>
      </c>
      <c r="Q276" s="116">
        <f t="shared" si="21"/>
        <v>0</v>
      </c>
    </row>
    <row r="277" spans="3:17" x14ac:dyDescent="0.25">
      <c r="C277" s="16"/>
      <c r="D277" s="16"/>
      <c r="E277" s="92">
        <f>F4Ax!E277+F4Bx!E277</f>
        <v>0</v>
      </c>
      <c r="F277" s="92">
        <f>F4Ax!F277+F4Bx!F277</f>
        <v>0</v>
      </c>
      <c r="G277" s="92">
        <f>F4Ax!G277+F4Bx!G277</f>
        <v>0</v>
      </c>
      <c r="H277" s="92">
        <f>F4Ax!H277+F4Bx!H277</f>
        <v>0</v>
      </c>
      <c r="I277" s="92">
        <f>F4Ax!I277+F4Bx!I277</f>
        <v>0</v>
      </c>
      <c r="J277" s="92">
        <f>F4Ax!J277+F4Bx!J277</f>
        <v>0</v>
      </c>
      <c r="K277" s="92">
        <f>F4Ax!K277+F4Bx!K277</f>
        <v>0</v>
      </c>
      <c r="L277" s="92">
        <f>F4Ax!L277+F4Bx!L277</f>
        <v>0</v>
      </c>
      <c r="M277" s="92">
        <f>F4Ax!M277+F4Bx!M277</f>
        <v>0</v>
      </c>
      <c r="N277" s="92">
        <f>F4Ax!N277+F4Bx!N277</f>
        <v>0</v>
      </c>
      <c r="O277" s="92">
        <f>F4Ax!O277+F4Bx!O277</f>
        <v>0</v>
      </c>
      <c r="P277" s="92">
        <f>F4Ax!P277+F4Bx!P277</f>
        <v>0</v>
      </c>
      <c r="Q277" s="116">
        <f t="shared" si="21"/>
        <v>0</v>
      </c>
    </row>
    <row r="278" spans="3:17" x14ac:dyDescent="0.25">
      <c r="C278" s="16"/>
      <c r="D278" s="16"/>
      <c r="E278" s="92">
        <f>F4Ax!E278+F4Bx!E278</f>
        <v>0</v>
      </c>
      <c r="F278" s="92">
        <f>F4Ax!F278+F4Bx!F278</f>
        <v>0</v>
      </c>
      <c r="G278" s="92">
        <f>F4Ax!G278+F4Bx!G278</f>
        <v>0</v>
      </c>
      <c r="H278" s="92">
        <f>F4Ax!H278+F4Bx!H278</f>
        <v>0</v>
      </c>
      <c r="I278" s="92">
        <f>F4Ax!I278+F4Bx!I278</f>
        <v>0</v>
      </c>
      <c r="J278" s="92">
        <f>F4Ax!J278+F4Bx!J278</f>
        <v>0</v>
      </c>
      <c r="K278" s="92">
        <f>F4Ax!K278+F4Bx!K278</f>
        <v>0</v>
      </c>
      <c r="L278" s="92">
        <f>F4Ax!L278+F4Bx!L278</f>
        <v>0</v>
      </c>
      <c r="M278" s="92">
        <f>F4Ax!M278+F4Bx!M278</f>
        <v>0</v>
      </c>
      <c r="N278" s="92">
        <f>F4Ax!N278+F4Bx!N278</f>
        <v>0</v>
      </c>
      <c r="O278" s="92">
        <f>F4Ax!O278+F4Bx!O278</f>
        <v>0</v>
      </c>
      <c r="P278" s="92">
        <f>F4Ax!P278+F4Bx!P278</f>
        <v>0</v>
      </c>
      <c r="Q278" s="116">
        <f t="shared" si="21"/>
        <v>0</v>
      </c>
    </row>
    <row r="279" spans="3:17" x14ac:dyDescent="0.25">
      <c r="C279" s="16" t="s">
        <v>235</v>
      </c>
      <c r="D279" s="16" t="s">
        <v>235</v>
      </c>
      <c r="E279" s="92">
        <f>F4Ax!E279+F4Bx!E279</f>
        <v>0</v>
      </c>
      <c r="F279" s="92">
        <f>F4Ax!F279+F4Bx!F279</f>
        <v>0</v>
      </c>
      <c r="G279" s="92">
        <f>F4Ax!G279+F4Bx!G279</f>
        <v>0</v>
      </c>
      <c r="H279" s="92">
        <f>F4Ax!H279+F4Bx!H279</f>
        <v>0</v>
      </c>
      <c r="I279" s="92">
        <f>F4Ax!I279+F4Bx!I279</f>
        <v>0</v>
      </c>
      <c r="J279" s="92">
        <f>F4Ax!J279+F4Bx!J279</f>
        <v>0</v>
      </c>
      <c r="K279" s="92">
        <f>F4Ax!K279+F4Bx!K279</f>
        <v>0</v>
      </c>
      <c r="L279" s="92">
        <f>F4Ax!L279+F4Bx!L279</f>
        <v>0</v>
      </c>
      <c r="M279" s="92">
        <f>F4Ax!M279+F4Bx!M279</f>
        <v>0</v>
      </c>
      <c r="N279" s="92">
        <f>F4Ax!N279+F4Bx!N279</f>
        <v>0</v>
      </c>
      <c r="O279" s="92">
        <f>F4Ax!O279+F4Bx!O279</f>
        <v>0</v>
      </c>
      <c r="P279" s="92">
        <f>F4Ax!P279+F4Bx!P279</f>
        <v>0</v>
      </c>
      <c r="Q279" s="116">
        <f t="shared" si="21"/>
        <v>0</v>
      </c>
    </row>
    <row r="280" spans="3:17" x14ac:dyDescent="0.25">
      <c r="C280" s="937" t="s">
        <v>188</v>
      </c>
      <c r="D280" s="938"/>
      <c r="E280" s="116">
        <f t="shared" ref="E280:P280" si="22">SUM(E265:E279)</f>
        <v>509.77302266999999</v>
      </c>
      <c r="F280" s="116">
        <f t="shared" si="22"/>
        <v>433.45092041000015</v>
      </c>
      <c r="G280" s="116">
        <f t="shared" si="22"/>
        <v>431.38232893999981</v>
      </c>
      <c r="H280" s="116">
        <f t="shared" si="22"/>
        <v>454.04127953999966</v>
      </c>
      <c r="I280" s="116">
        <f t="shared" si="22"/>
        <v>472.05396666999997</v>
      </c>
      <c r="J280" s="116">
        <f t="shared" si="22"/>
        <v>519.38952546999985</v>
      </c>
      <c r="K280" s="116">
        <f t="shared" si="22"/>
        <v>524.4965976699998</v>
      </c>
      <c r="L280" s="116">
        <f t="shared" si="22"/>
        <v>479.30421777000004</v>
      </c>
      <c r="M280" s="116">
        <f t="shared" si="22"/>
        <v>484.51436166999986</v>
      </c>
      <c r="N280" s="116">
        <f t="shared" si="22"/>
        <v>486.08997667000045</v>
      </c>
      <c r="O280" s="116">
        <f t="shared" si="22"/>
        <v>499.6267601699999</v>
      </c>
      <c r="P280" s="116">
        <f t="shared" si="22"/>
        <v>491.95449866999991</v>
      </c>
      <c r="Q280" s="116">
        <f t="shared" si="21"/>
        <v>5786.0774563199993</v>
      </c>
    </row>
    <row r="281" spans="3:17" x14ac:dyDescent="0.25">
      <c r="C281" s="935" t="s">
        <v>196</v>
      </c>
      <c r="D281" s="936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116">
        <f t="shared" si="21"/>
        <v>0</v>
      </c>
    </row>
    <row r="282" spans="3:17" x14ac:dyDescent="0.25">
      <c r="C282" s="16" t="s">
        <v>168</v>
      </c>
      <c r="D282" s="16" t="s">
        <v>169</v>
      </c>
      <c r="E282" s="92">
        <f>F4Ax!E282+F4Bx!E282</f>
        <v>246.88801999999998</v>
      </c>
      <c r="F282" s="92">
        <f>F4Ax!F282+F4Bx!F282</f>
        <v>219.11762799999997</v>
      </c>
      <c r="G282" s="92">
        <f>F4Ax!G282+F4Bx!G282</f>
        <v>214.363429</v>
      </c>
      <c r="H282" s="92">
        <f>F4Ax!H282+F4Bx!H282</f>
        <v>234.271289</v>
      </c>
      <c r="I282" s="92">
        <f>F4Ax!I282+F4Bx!I282</f>
        <v>235.31924599999996</v>
      </c>
      <c r="J282" s="92">
        <f>F4Ax!J282+F4Bx!J282</f>
        <v>266.18026899999995</v>
      </c>
      <c r="K282" s="92">
        <f>F4Ax!K282+F4Bx!K282</f>
        <v>277.71948999999995</v>
      </c>
      <c r="L282" s="92">
        <f>F4Ax!L282+F4Bx!L282</f>
        <v>269.05350400000003</v>
      </c>
      <c r="M282" s="92">
        <f>F4Ax!M282+F4Bx!M282</f>
        <v>279.214718</v>
      </c>
      <c r="N282" s="92">
        <f>F4Ax!N282+F4Bx!N282</f>
        <v>285.37677500000007</v>
      </c>
      <c r="O282" s="92">
        <f>F4Ax!O282+F4Bx!O282</f>
        <v>311.64248600000002</v>
      </c>
      <c r="P282" s="92">
        <f>F4Ax!P282+F4Bx!P282</f>
        <v>321.546853</v>
      </c>
      <c r="Q282" s="116">
        <f t="shared" si="21"/>
        <v>3160.6937069999999</v>
      </c>
    </row>
    <row r="283" spans="3:17" x14ac:dyDescent="0.25">
      <c r="C283" s="16" t="s">
        <v>170</v>
      </c>
      <c r="D283" s="16" t="s">
        <v>171</v>
      </c>
      <c r="E283" s="92">
        <f>F4Ax!E283+F4Bx!E283</f>
        <v>12.909000000000001</v>
      </c>
      <c r="F283" s="92">
        <f>F4Ax!F283+F4Bx!F283</f>
        <v>8.1929999999999996</v>
      </c>
      <c r="G283" s="92">
        <f>F4Ax!G283+F4Bx!G283</f>
        <v>14.817</v>
      </c>
      <c r="H283" s="92">
        <f>F4Ax!H283+F4Bx!H283</f>
        <v>15.5985</v>
      </c>
      <c r="I283" s="92">
        <f>F4Ax!I283+F4Bx!I283</f>
        <v>12.163500000000001</v>
      </c>
      <c r="J283" s="92">
        <f>F4Ax!J283+F4Bx!J283</f>
        <v>14.256</v>
      </c>
      <c r="K283" s="92">
        <f>F4Ax!K283+F4Bx!K283</f>
        <v>15.2805</v>
      </c>
      <c r="L283" s="92">
        <f>F4Ax!L283+F4Bx!L283</f>
        <v>18.723700000000001</v>
      </c>
      <c r="M283" s="92">
        <f>F4Ax!M283+F4Bx!M283</f>
        <v>17.944000000000003</v>
      </c>
      <c r="N283" s="92">
        <f>F4Ax!N283+F4Bx!N283</f>
        <v>25.159599999999998</v>
      </c>
      <c r="O283" s="92">
        <f>F4Ax!O283+F4Bx!O283</f>
        <v>29.500399999999999</v>
      </c>
      <c r="P283" s="92">
        <f>F4Ax!P283+F4Bx!P283</f>
        <v>26.6861</v>
      </c>
      <c r="Q283" s="116">
        <f t="shared" si="21"/>
        <v>211.23130000000003</v>
      </c>
    </row>
    <row r="284" spans="3:17" x14ac:dyDescent="0.25">
      <c r="C284" s="16" t="s">
        <v>216</v>
      </c>
      <c r="D284" s="16" t="s">
        <v>173</v>
      </c>
      <c r="E284" s="92">
        <f>F4Ax!E284+F4Bx!E284</f>
        <v>3.9091730000000005</v>
      </c>
      <c r="F284" s="92">
        <f>F4Ax!F284+F4Bx!F284</f>
        <v>3.285101</v>
      </c>
      <c r="G284" s="92">
        <f>F4Ax!G284+F4Bx!G284</f>
        <v>3.560676</v>
      </c>
      <c r="H284" s="92">
        <f>F4Ax!H284+F4Bx!H284</f>
        <v>3.9381380000000004</v>
      </c>
      <c r="I284" s="92">
        <f>F4Ax!I284+F4Bx!I284</f>
        <v>3.5938559999999997</v>
      </c>
      <c r="J284" s="92">
        <f>F4Ax!J284+F4Bx!J284</f>
        <v>3.6500649999999997</v>
      </c>
      <c r="K284" s="92">
        <f>F4Ax!K284+F4Bx!K284</f>
        <v>3.6715999999999998</v>
      </c>
      <c r="L284" s="92">
        <f>F4Ax!L284+F4Bx!L284</f>
        <v>3.3072659999999998</v>
      </c>
      <c r="M284" s="92">
        <f>F4Ax!M284+F4Bx!M284</f>
        <v>3.1221769999999998</v>
      </c>
      <c r="N284" s="92">
        <f>F4Ax!N284+F4Bx!N284</f>
        <v>2.854174</v>
      </c>
      <c r="O284" s="92">
        <f>F4Ax!O284+F4Bx!O284</f>
        <v>2.7678699999999998</v>
      </c>
      <c r="P284" s="92">
        <f>F4Ax!P284+F4Bx!P284</f>
        <v>3.148361</v>
      </c>
      <c r="Q284" s="116">
        <f t="shared" si="21"/>
        <v>40.808457000000004</v>
      </c>
    </row>
    <row r="285" spans="3:17" x14ac:dyDescent="0.25">
      <c r="C285" s="16" t="s">
        <v>174</v>
      </c>
      <c r="D285" s="16" t="s">
        <v>175</v>
      </c>
      <c r="E285" s="92">
        <f>F4Ax!E285+F4Bx!E285</f>
        <v>0</v>
      </c>
      <c r="F285" s="92">
        <f>F4Ax!F285+F4Bx!F285</f>
        <v>0</v>
      </c>
      <c r="G285" s="92">
        <f>F4Ax!G285+F4Bx!G285</f>
        <v>0</v>
      </c>
      <c r="H285" s="92">
        <f>F4Ax!H285+F4Bx!H285</f>
        <v>0</v>
      </c>
      <c r="I285" s="92">
        <f>F4Ax!I285+F4Bx!I285</f>
        <v>0</v>
      </c>
      <c r="J285" s="92">
        <f>F4Ax!J285+F4Bx!J285</f>
        <v>0</v>
      </c>
      <c r="K285" s="92">
        <f>F4Ax!K285+F4Bx!K285</f>
        <v>0</v>
      </c>
      <c r="L285" s="92">
        <f>F4Ax!L285+F4Bx!L285</f>
        <v>0</v>
      </c>
      <c r="M285" s="92">
        <f>F4Ax!M285+F4Bx!M285</f>
        <v>0</v>
      </c>
      <c r="N285" s="92">
        <f>F4Ax!N285+F4Bx!N285</f>
        <v>0</v>
      </c>
      <c r="O285" s="92">
        <f>F4Ax!O285+F4Bx!O285</f>
        <v>0</v>
      </c>
      <c r="P285" s="92">
        <f>F4Ax!P285+F4Bx!P285</f>
        <v>0</v>
      </c>
      <c r="Q285" s="116">
        <f t="shared" si="21"/>
        <v>0</v>
      </c>
    </row>
    <row r="286" spans="3:17" x14ac:dyDescent="0.25">
      <c r="C286" s="16" t="s">
        <v>176</v>
      </c>
      <c r="D286" s="16" t="s">
        <v>177</v>
      </c>
      <c r="E286" s="92">
        <f>F4Ax!E286+F4Bx!E286</f>
        <v>4.7830000000000004</v>
      </c>
      <c r="F286" s="92">
        <f>F4Ax!F286+F4Bx!F286</f>
        <v>4.1980000000000004</v>
      </c>
      <c r="G286" s="92">
        <f>F4Ax!G286+F4Bx!G286</f>
        <v>4.0960000000000001</v>
      </c>
      <c r="H286" s="92">
        <f>F4Ax!H286+F4Bx!H286</f>
        <v>4.2649999999999997</v>
      </c>
      <c r="I286" s="92">
        <f>F4Ax!I286+F4Bx!I286</f>
        <v>3.8959999999999999</v>
      </c>
      <c r="J286" s="92">
        <f>F4Ax!J286+F4Bx!J286</f>
        <v>4.0369999999999999</v>
      </c>
      <c r="K286" s="92">
        <f>F4Ax!K286+F4Bx!K286</f>
        <v>4.0890000000000004</v>
      </c>
      <c r="L286" s="92">
        <f>F4Ax!L286+F4Bx!L286</f>
        <v>4.0659999999999998</v>
      </c>
      <c r="M286" s="92">
        <f>F4Ax!M286+F4Bx!M286</f>
        <v>3.7700000000000005</v>
      </c>
      <c r="N286" s="92">
        <f>F4Ax!N286+F4Bx!N286</f>
        <v>3.4905739999999996</v>
      </c>
      <c r="O286" s="92">
        <f>F4Ax!O286+F4Bx!O286</f>
        <v>3.33</v>
      </c>
      <c r="P286" s="92">
        <f>F4Ax!P286+F4Bx!P286</f>
        <v>3.3870900000000006</v>
      </c>
      <c r="Q286" s="116">
        <f t="shared" si="21"/>
        <v>47.407664000000011</v>
      </c>
    </row>
    <row r="287" spans="3:17" x14ac:dyDescent="0.25">
      <c r="C287" s="16" t="s">
        <v>178</v>
      </c>
      <c r="D287" s="16" t="s">
        <v>217</v>
      </c>
      <c r="E287" s="92">
        <f>F4Ax!E287+F4Bx!E287</f>
        <v>265.57071494000002</v>
      </c>
      <c r="F287" s="92">
        <f>F4Ax!F287+F4Bx!F287</f>
        <v>46.377282719999997</v>
      </c>
      <c r="G287" s="92">
        <f>F4Ax!G287+F4Bx!G287</f>
        <v>44.592549519999999</v>
      </c>
      <c r="H287" s="92">
        <f>F4Ax!H287+F4Bx!H287</f>
        <v>132.90736653000002</v>
      </c>
      <c r="I287" s="92">
        <f>F4Ax!I287+F4Bx!I287</f>
        <v>115.38506575</v>
      </c>
      <c r="J287" s="92">
        <f>F4Ax!J287+F4Bx!J287</f>
        <v>227.75544886999995</v>
      </c>
      <c r="K287" s="92">
        <f>F4Ax!K287+F4Bx!K287</f>
        <v>246.09228260000006</v>
      </c>
      <c r="L287" s="92">
        <f>F4Ax!L287+F4Bx!L287</f>
        <v>173.78894969000001</v>
      </c>
      <c r="M287" s="92">
        <f>F4Ax!M287+F4Bx!M287</f>
        <v>118.13558290000002</v>
      </c>
      <c r="N287" s="92">
        <f>F4Ax!N287+F4Bx!N287</f>
        <v>175.08176513999999</v>
      </c>
      <c r="O287" s="92">
        <f>F4Ax!O287+F4Bx!O287</f>
        <v>164.23623184000002</v>
      </c>
      <c r="P287" s="92">
        <f>F4Ax!P287+F4Bx!P287</f>
        <v>167.81001683</v>
      </c>
      <c r="Q287" s="116">
        <f t="shared" si="21"/>
        <v>1877.73325733</v>
      </c>
    </row>
    <row r="288" spans="3:17" x14ac:dyDescent="0.25">
      <c r="C288" s="16" t="s">
        <v>180</v>
      </c>
      <c r="D288" s="16" t="s">
        <v>197</v>
      </c>
      <c r="E288" s="92">
        <f>F4Ax!E288+F4Bx!E288</f>
        <v>21.048000000000002</v>
      </c>
      <c r="F288" s="92">
        <f>F4Ax!F288+F4Bx!F288</f>
        <v>20.058</v>
      </c>
      <c r="G288" s="92">
        <f>F4Ax!G288+F4Bx!G288</f>
        <v>14.568000000000001</v>
      </c>
      <c r="H288" s="92">
        <f>F4Ax!H288+F4Bx!H288</f>
        <v>19.295999999999999</v>
      </c>
      <c r="I288" s="92">
        <f>F4Ax!I288+F4Bx!I288</f>
        <v>20.225999999999999</v>
      </c>
      <c r="J288" s="92">
        <f>F4Ax!J288+F4Bx!J288</f>
        <v>19.962</v>
      </c>
      <c r="K288" s="92">
        <f>F4Ax!K288+F4Bx!K288</f>
        <v>21.72</v>
      </c>
      <c r="L288" s="92">
        <f>F4Ax!L288+F4Bx!L288</f>
        <v>19.579999999999998</v>
      </c>
      <c r="M288" s="92">
        <f>F4Ax!M288+F4Bx!M288</f>
        <v>20.538</v>
      </c>
      <c r="N288" s="92">
        <f>F4Ax!N288+F4Bx!N288</f>
        <v>19.658000000000001</v>
      </c>
      <c r="O288" s="92">
        <f>F4Ax!O288+F4Bx!O288</f>
        <v>21.082000000000001</v>
      </c>
      <c r="P288" s="92">
        <f>F4Ax!P288+F4Bx!P288</f>
        <v>21.012</v>
      </c>
      <c r="Q288" s="116">
        <f t="shared" si="21"/>
        <v>238.74799999999999</v>
      </c>
    </row>
    <row r="289" spans="3:17" x14ac:dyDescent="0.25">
      <c r="C289" s="16" t="s">
        <v>218</v>
      </c>
      <c r="D289" s="16" t="s">
        <v>206</v>
      </c>
      <c r="E289" s="92">
        <f>F4Ax!E289+F4Bx!E289</f>
        <v>23.554071999999998</v>
      </c>
      <c r="F289" s="92">
        <f>F4Ax!F289+F4Bx!F289</f>
        <v>21.396363000000001</v>
      </c>
      <c r="G289" s="92">
        <f>F4Ax!G289+F4Bx!G289</f>
        <v>21.488154000000002</v>
      </c>
      <c r="H289" s="92">
        <f>F4Ax!H289+F4Bx!H289</f>
        <v>21.570796000000001</v>
      </c>
      <c r="I289" s="92">
        <f>F4Ax!I289+F4Bx!I289</f>
        <v>24.503117</v>
      </c>
      <c r="J289" s="92">
        <f>F4Ax!J289+F4Bx!J289</f>
        <v>25.06973</v>
      </c>
      <c r="K289" s="92">
        <f>F4Ax!K289+F4Bx!K289</f>
        <v>25.336347</v>
      </c>
      <c r="L289" s="92">
        <f>F4Ax!L289+F4Bx!L289</f>
        <v>26.244343000000001</v>
      </c>
      <c r="M289" s="92">
        <f>F4Ax!M289+F4Bx!M289</f>
        <v>26.003647999999998</v>
      </c>
      <c r="N289" s="92">
        <f>F4Ax!N289+F4Bx!N289</f>
        <v>28.885992000000005</v>
      </c>
      <c r="O289" s="92">
        <f>F4Ax!O289+F4Bx!O289</f>
        <v>27.529892</v>
      </c>
      <c r="P289" s="92">
        <f>F4Ax!P289+F4Bx!P289</f>
        <v>27.027574000000001</v>
      </c>
      <c r="Q289" s="116">
        <f t="shared" si="21"/>
        <v>298.610028</v>
      </c>
    </row>
    <row r="290" spans="3:17" x14ac:dyDescent="0.25">
      <c r="C290" s="16" t="s">
        <v>236</v>
      </c>
      <c r="D290" s="16" t="s">
        <v>220</v>
      </c>
      <c r="E290" s="92">
        <f>F4Ax!E290+F4Bx!E290</f>
        <v>6.2858889999999992</v>
      </c>
      <c r="F290" s="92">
        <f>F4Ax!F290+F4Bx!F290</f>
        <v>3.9587950000000003</v>
      </c>
      <c r="G290" s="92">
        <f>F4Ax!G290+F4Bx!G290</f>
        <v>3.1588499999999997</v>
      </c>
      <c r="H290" s="92">
        <f>F4Ax!H290+F4Bx!H290</f>
        <v>5.2716320000000003</v>
      </c>
      <c r="I290" s="92">
        <f>F4Ax!I290+F4Bx!I290</f>
        <v>5.6739880000000005</v>
      </c>
      <c r="J290" s="92">
        <f>F4Ax!J290+F4Bx!J290</f>
        <v>5.8718380000000003</v>
      </c>
      <c r="K290" s="92">
        <f>F4Ax!K290+F4Bx!K290</f>
        <v>6.0535749999999995</v>
      </c>
      <c r="L290" s="92">
        <f>F4Ax!L290+F4Bx!L290</f>
        <v>6.110538</v>
      </c>
      <c r="M290" s="92">
        <f>F4Ax!M290+F4Bx!M290</f>
        <v>6.2562920000000002</v>
      </c>
      <c r="N290" s="92">
        <f>F4Ax!N290+F4Bx!N290</f>
        <v>5.7864959999999996</v>
      </c>
      <c r="O290" s="92">
        <f>F4Ax!O290+F4Bx!O290</f>
        <v>5.5331060000000001</v>
      </c>
      <c r="P290" s="92">
        <f>F4Ax!P290+F4Bx!P290</f>
        <v>5.6223320000000001</v>
      </c>
      <c r="Q290" s="116">
        <f t="shared" si="21"/>
        <v>65.583331000000001</v>
      </c>
    </row>
    <row r="291" spans="3:17" x14ac:dyDescent="0.25">
      <c r="C291" s="16" t="s">
        <v>182</v>
      </c>
      <c r="D291" s="16" t="s">
        <v>183</v>
      </c>
      <c r="E291" s="92">
        <f>F4Ax!E291+F4Bx!E291</f>
        <v>0</v>
      </c>
      <c r="F291" s="92">
        <f>F4Ax!F291+F4Bx!F291</f>
        <v>0</v>
      </c>
      <c r="G291" s="92">
        <f>F4Ax!G291+F4Bx!G291</f>
        <v>0</v>
      </c>
      <c r="H291" s="92">
        <f>F4Ax!H291+F4Bx!H291</f>
        <v>0</v>
      </c>
      <c r="I291" s="92">
        <f>F4Ax!I291+F4Bx!I291</f>
        <v>0</v>
      </c>
      <c r="J291" s="92">
        <f>F4Ax!J291+F4Bx!J291</f>
        <v>0</v>
      </c>
      <c r="K291" s="92">
        <f>F4Ax!K291+F4Bx!K291</f>
        <v>0</v>
      </c>
      <c r="L291" s="92">
        <f>F4Ax!L291+F4Bx!L291</f>
        <v>0</v>
      </c>
      <c r="M291" s="92">
        <f>F4Ax!M291+F4Bx!M291</f>
        <v>0</v>
      </c>
      <c r="N291" s="92">
        <f>F4Ax!N291+F4Bx!N291</f>
        <v>0</v>
      </c>
      <c r="O291" s="92">
        <f>F4Ax!O291+F4Bx!O291</f>
        <v>0</v>
      </c>
      <c r="P291" s="92">
        <f>F4Ax!P291+F4Bx!P291</f>
        <v>0</v>
      </c>
      <c r="Q291" s="116">
        <f t="shared" si="21"/>
        <v>0</v>
      </c>
    </row>
    <row r="292" spans="3:17" x14ac:dyDescent="0.25">
      <c r="C292" s="16" t="s">
        <v>184</v>
      </c>
      <c r="D292" s="16" t="s">
        <v>163</v>
      </c>
      <c r="E292" s="92">
        <f>F4Ax!E292+F4Bx!E292</f>
        <v>0</v>
      </c>
      <c r="F292" s="92">
        <f>F4Ax!F292+F4Bx!F292</f>
        <v>0</v>
      </c>
      <c r="G292" s="92">
        <f>F4Ax!G292+F4Bx!G292</f>
        <v>0</v>
      </c>
      <c r="H292" s="92">
        <f>F4Ax!H292+F4Bx!H292</f>
        <v>0</v>
      </c>
      <c r="I292" s="92">
        <f>F4Ax!I292+F4Bx!I292</f>
        <v>0</v>
      </c>
      <c r="J292" s="92">
        <f>F4Ax!J292+F4Bx!J292</f>
        <v>0</v>
      </c>
      <c r="K292" s="92">
        <f>F4Ax!K292+F4Bx!K292</f>
        <v>0</v>
      </c>
      <c r="L292" s="92">
        <f>F4Ax!L292+F4Bx!L292</f>
        <v>0</v>
      </c>
      <c r="M292" s="92">
        <f>F4Ax!M292+F4Bx!M292</f>
        <v>0</v>
      </c>
      <c r="N292" s="92">
        <f>F4Ax!N292+F4Bx!N292</f>
        <v>0</v>
      </c>
      <c r="O292" s="92">
        <f>F4Ax!O292+F4Bx!O292</f>
        <v>0</v>
      </c>
      <c r="P292" s="92">
        <f>F4Ax!P292+F4Bx!P292</f>
        <v>0</v>
      </c>
      <c r="Q292" s="116">
        <f t="shared" si="21"/>
        <v>0</v>
      </c>
    </row>
    <row r="293" spans="3:17" x14ac:dyDescent="0.25">
      <c r="C293" s="16" t="s">
        <v>185</v>
      </c>
      <c r="D293" s="16" t="s">
        <v>186</v>
      </c>
      <c r="E293" s="92">
        <f>F4Ax!E293+F4Bx!E293</f>
        <v>0</v>
      </c>
      <c r="F293" s="92">
        <f>F4Ax!F293+F4Bx!F293</f>
        <v>0</v>
      </c>
      <c r="G293" s="92">
        <f>F4Ax!G293+F4Bx!G293</f>
        <v>0</v>
      </c>
      <c r="H293" s="92">
        <f>F4Ax!H293+F4Bx!H293</f>
        <v>0</v>
      </c>
      <c r="I293" s="92">
        <f>F4Ax!I293+F4Bx!I293</f>
        <v>0</v>
      </c>
      <c r="J293" s="92">
        <f>F4Ax!J293+F4Bx!J293</f>
        <v>0</v>
      </c>
      <c r="K293" s="92">
        <f>F4Ax!K293+F4Bx!K293</f>
        <v>0</v>
      </c>
      <c r="L293" s="92">
        <f>F4Ax!L293+F4Bx!L293</f>
        <v>0</v>
      </c>
      <c r="M293" s="92">
        <f>F4Ax!M293+F4Bx!M293</f>
        <v>0</v>
      </c>
      <c r="N293" s="92">
        <f>F4Ax!N293+F4Bx!N293</f>
        <v>0</v>
      </c>
      <c r="O293" s="92">
        <f>F4Ax!O293+F4Bx!O293</f>
        <v>0</v>
      </c>
      <c r="P293" s="92">
        <f>F4Ax!P293+F4Bx!P293</f>
        <v>0</v>
      </c>
      <c r="Q293" s="116">
        <f t="shared" si="21"/>
        <v>0</v>
      </c>
    </row>
    <row r="294" spans="3:17" x14ac:dyDescent="0.25">
      <c r="C294" s="16" t="s">
        <v>187</v>
      </c>
      <c r="D294" s="16" t="s">
        <v>165</v>
      </c>
      <c r="E294" s="92">
        <f>F4Ax!E294+F4Bx!E294</f>
        <v>0</v>
      </c>
      <c r="F294" s="92">
        <f>F4Ax!F294+F4Bx!F294</f>
        <v>0</v>
      </c>
      <c r="G294" s="92">
        <f>F4Ax!G294+F4Bx!G294</f>
        <v>0</v>
      </c>
      <c r="H294" s="92">
        <f>F4Ax!H294+F4Bx!H294</f>
        <v>0</v>
      </c>
      <c r="I294" s="92">
        <f>F4Ax!I294+F4Bx!I294</f>
        <v>0</v>
      </c>
      <c r="J294" s="92">
        <f>F4Ax!J294+F4Bx!J294</f>
        <v>0</v>
      </c>
      <c r="K294" s="92">
        <f>F4Ax!K294+F4Bx!K294</f>
        <v>0</v>
      </c>
      <c r="L294" s="92">
        <f>F4Ax!L294+F4Bx!L294</f>
        <v>0</v>
      </c>
      <c r="M294" s="92">
        <f>F4Ax!M294+F4Bx!M294</f>
        <v>0</v>
      </c>
      <c r="N294" s="92">
        <f>F4Ax!N294+F4Bx!N294</f>
        <v>0</v>
      </c>
      <c r="O294" s="92">
        <f>F4Ax!O294+F4Bx!O294</f>
        <v>0</v>
      </c>
      <c r="P294" s="92">
        <f>F4Ax!P294+F4Bx!P294</f>
        <v>0</v>
      </c>
      <c r="Q294" s="116">
        <f t="shared" si="21"/>
        <v>0</v>
      </c>
    </row>
    <row r="295" spans="3:17" x14ac:dyDescent="0.25">
      <c r="C295" s="16"/>
      <c r="D295" s="16"/>
      <c r="E295" s="92">
        <f>F4Ax!E295+F4Bx!E295</f>
        <v>0</v>
      </c>
      <c r="F295" s="92">
        <f>F4Ax!F295+F4Bx!F295</f>
        <v>0</v>
      </c>
      <c r="G295" s="92">
        <f>F4Ax!G295+F4Bx!G295</f>
        <v>0</v>
      </c>
      <c r="H295" s="92">
        <f>F4Ax!H295+F4Bx!H295</f>
        <v>0</v>
      </c>
      <c r="I295" s="92">
        <f>F4Ax!I295+F4Bx!I295</f>
        <v>0</v>
      </c>
      <c r="J295" s="92">
        <f>F4Ax!J295+F4Bx!J295</f>
        <v>0</v>
      </c>
      <c r="K295" s="92">
        <f>F4Ax!K295+F4Bx!K295</f>
        <v>0</v>
      </c>
      <c r="L295" s="92">
        <f>F4Ax!L295+F4Bx!L295</f>
        <v>0</v>
      </c>
      <c r="M295" s="92">
        <f>F4Ax!M295+F4Bx!M295</f>
        <v>0</v>
      </c>
      <c r="N295" s="92">
        <f>F4Ax!N295+F4Bx!N295</f>
        <v>0</v>
      </c>
      <c r="O295" s="92">
        <f>F4Ax!O295+F4Bx!O295</f>
        <v>0</v>
      </c>
      <c r="P295" s="92">
        <f>F4Ax!P295+F4Bx!P295</f>
        <v>0</v>
      </c>
      <c r="Q295" s="116">
        <f t="shared" si="21"/>
        <v>0</v>
      </c>
    </row>
    <row r="296" spans="3:17" x14ac:dyDescent="0.25">
      <c r="C296" s="16"/>
      <c r="D296" s="16"/>
      <c r="E296" s="92">
        <f>F4Ax!E296+F4Bx!E296</f>
        <v>0</v>
      </c>
      <c r="F296" s="92">
        <f>F4Ax!F296+F4Bx!F296</f>
        <v>0</v>
      </c>
      <c r="G296" s="92">
        <f>F4Ax!G296+F4Bx!G296</f>
        <v>0</v>
      </c>
      <c r="H296" s="92">
        <f>F4Ax!H296+F4Bx!H296</f>
        <v>0</v>
      </c>
      <c r="I296" s="92">
        <f>F4Ax!I296+F4Bx!I296</f>
        <v>0</v>
      </c>
      <c r="J296" s="92">
        <f>F4Ax!J296+F4Bx!J296</f>
        <v>0</v>
      </c>
      <c r="K296" s="92">
        <f>F4Ax!K296+F4Bx!K296</f>
        <v>0</v>
      </c>
      <c r="L296" s="92">
        <f>F4Ax!L296+F4Bx!L296</f>
        <v>0</v>
      </c>
      <c r="M296" s="92">
        <f>F4Ax!M296+F4Bx!M296</f>
        <v>0</v>
      </c>
      <c r="N296" s="92">
        <f>F4Ax!N296+F4Bx!N296</f>
        <v>0</v>
      </c>
      <c r="O296" s="92">
        <f>F4Ax!O296+F4Bx!O296</f>
        <v>0</v>
      </c>
      <c r="P296" s="92">
        <f>F4Ax!P296+F4Bx!P296</f>
        <v>0</v>
      </c>
      <c r="Q296" s="116">
        <f t="shared" ref="Q296:Q301" si="23">SUM(E296:P296)</f>
        <v>0</v>
      </c>
    </row>
    <row r="297" spans="3:17" x14ac:dyDescent="0.25">
      <c r="C297" s="16"/>
      <c r="D297" s="16"/>
      <c r="E297" s="92">
        <f>F4Ax!E297+F4Bx!E297</f>
        <v>0</v>
      </c>
      <c r="F297" s="92">
        <f>F4Ax!F297+F4Bx!F297</f>
        <v>0</v>
      </c>
      <c r="G297" s="92">
        <f>F4Ax!G297+F4Bx!G297</f>
        <v>0</v>
      </c>
      <c r="H297" s="92">
        <f>F4Ax!H297+F4Bx!H297</f>
        <v>0</v>
      </c>
      <c r="I297" s="92">
        <f>F4Ax!I297+F4Bx!I297</f>
        <v>0</v>
      </c>
      <c r="J297" s="92">
        <f>F4Ax!J297+F4Bx!J297</f>
        <v>0</v>
      </c>
      <c r="K297" s="92">
        <f>F4Ax!K297+F4Bx!K297</f>
        <v>0</v>
      </c>
      <c r="L297" s="92">
        <f>F4Ax!L297+F4Bx!L297</f>
        <v>0</v>
      </c>
      <c r="M297" s="92">
        <f>F4Ax!M297+F4Bx!M297</f>
        <v>0</v>
      </c>
      <c r="N297" s="92">
        <f>F4Ax!N297+F4Bx!N297</f>
        <v>0</v>
      </c>
      <c r="O297" s="92">
        <f>F4Ax!O297+F4Bx!O297</f>
        <v>0</v>
      </c>
      <c r="P297" s="92">
        <f>F4Ax!P297+F4Bx!P297</f>
        <v>0</v>
      </c>
      <c r="Q297" s="116">
        <f t="shared" si="23"/>
        <v>0</v>
      </c>
    </row>
    <row r="298" spans="3:17" x14ac:dyDescent="0.25">
      <c r="C298" s="16" t="s">
        <v>235</v>
      </c>
      <c r="D298" s="16" t="s">
        <v>235</v>
      </c>
      <c r="E298" s="92">
        <f>F4Ax!E298+F4Bx!E298</f>
        <v>0</v>
      </c>
      <c r="F298" s="92">
        <f>F4Ax!F298+F4Bx!F298</f>
        <v>0</v>
      </c>
      <c r="G298" s="92">
        <f>F4Ax!G298+F4Bx!G298</f>
        <v>0</v>
      </c>
      <c r="H298" s="92">
        <f>F4Ax!H298+F4Bx!H298</f>
        <v>0</v>
      </c>
      <c r="I298" s="92">
        <f>F4Ax!I298+F4Bx!I298</f>
        <v>0</v>
      </c>
      <c r="J298" s="92">
        <f>F4Ax!J298+F4Bx!J298</f>
        <v>0</v>
      </c>
      <c r="K298" s="92">
        <f>F4Ax!K298+F4Bx!K298</f>
        <v>0</v>
      </c>
      <c r="L298" s="92">
        <f>F4Ax!L298+F4Bx!L298</f>
        <v>0</v>
      </c>
      <c r="M298" s="92">
        <f>F4Ax!M298+F4Bx!M298</f>
        <v>0</v>
      </c>
      <c r="N298" s="92">
        <f>F4Ax!N298+F4Bx!N298</f>
        <v>0</v>
      </c>
      <c r="O298" s="92">
        <f>F4Ax!O298+F4Bx!O298</f>
        <v>0</v>
      </c>
      <c r="P298" s="92">
        <f>F4Ax!P298+F4Bx!P298</f>
        <v>0</v>
      </c>
      <c r="Q298" s="116">
        <f t="shared" si="23"/>
        <v>0</v>
      </c>
    </row>
    <row r="299" spans="3:17" x14ac:dyDescent="0.25">
      <c r="C299" s="937" t="s">
        <v>188</v>
      </c>
      <c r="D299" s="938"/>
      <c r="E299" s="116">
        <f t="shared" ref="E299:P299" si="24">SUM(E282:E298)</f>
        <v>584.94786894000003</v>
      </c>
      <c r="F299" s="116">
        <f t="shared" si="24"/>
        <v>326.58416971999998</v>
      </c>
      <c r="G299" s="116">
        <f t="shared" si="24"/>
        <v>320.64465851999995</v>
      </c>
      <c r="H299" s="116">
        <f t="shared" si="24"/>
        <v>437.11872153000007</v>
      </c>
      <c r="I299" s="116">
        <f t="shared" si="24"/>
        <v>420.76077274999989</v>
      </c>
      <c r="J299" s="116">
        <f t="shared" si="24"/>
        <v>566.78235086999996</v>
      </c>
      <c r="K299" s="116">
        <f t="shared" si="24"/>
        <v>599.96279460000017</v>
      </c>
      <c r="L299" s="116">
        <f t="shared" si="24"/>
        <v>520.87430069000004</v>
      </c>
      <c r="M299" s="116">
        <f t="shared" si="24"/>
        <v>474.98441790000004</v>
      </c>
      <c r="N299" s="116">
        <f t="shared" si="24"/>
        <v>546.29337613999996</v>
      </c>
      <c r="O299" s="116">
        <f t="shared" si="24"/>
        <v>565.62198584000009</v>
      </c>
      <c r="P299" s="116">
        <f t="shared" si="24"/>
        <v>576.24032683000007</v>
      </c>
      <c r="Q299" s="116">
        <f t="shared" si="23"/>
        <v>5940.8157443300006</v>
      </c>
    </row>
    <row r="300" spans="3:17" x14ac:dyDescent="0.25">
      <c r="C300" s="937" t="s">
        <v>200</v>
      </c>
      <c r="D300" s="938"/>
      <c r="E300" s="116">
        <f t="shared" ref="E300:P300" si="25">E299+E280+E263</f>
        <v>1603.1292981500005</v>
      </c>
      <c r="F300" s="116">
        <f t="shared" si="25"/>
        <v>1208.5477933899995</v>
      </c>
      <c r="G300" s="116">
        <f t="shared" si="25"/>
        <v>1193.4537054699995</v>
      </c>
      <c r="H300" s="116">
        <f t="shared" si="25"/>
        <v>1363.7533896999989</v>
      </c>
      <c r="I300" s="116">
        <f t="shared" si="25"/>
        <v>1379.9004464599993</v>
      </c>
      <c r="J300" s="116">
        <f t="shared" si="25"/>
        <v>1565.5576139000007</v>
      </c>
      <c r="K300" s="116">
        <f t="shared" si="25"/>
        <v>1603.5375371299997</v>
      </c>
      <c r="L300" s="116">
        <f t="shared" si="25"/>
        <v>1493.415990519999</v>
      </c>
      <c r="M300" s="116">
        <f t="shared" si="25"/>
        <v>1450.7373210499995</v>
      </c>
      <c r="N300" s="116">
        <f t="shared" si="25"/>
        <v>1521.6268899700003</v>
      </c>
      <c r="O300" s="116">
        <f t="shared" si="25"/>
        <v>1547.5440430399995</v>
      </c>
      <c r="P300" s="116">
        <f t="shared" si="25"/>
        <v>1545.9161829599998</v>
      </c>
      <c r="Q300" s="116">
        <f t="shared" si="23"/>
        <v>17477.120211739995</v>
      </c>
    </row>
    <row r="301" spans="3:17" x14ac:dyDescent="0.25">
      <c r="C301" s="937" t="s">
        <v>201</v>
      </c>
      <c r="D301" s="938"/>
      <c r="E301" s="116">
        <f t="shared" ref="E301:P301" si="26">E300+E246</f>
        <v>3975.1947481206325</v>
      </c>
      <c r="F301" s="116">
        <f t="shared" si="26"/>
        <v>2988.1212908473726</v>
      </c>
      <c r="G301" s="116">
        <f t="shared" si="26"/>
        <v>2861.4628825569325</v>
      </c>
      <c r="H301" s="116">
        <f t="shared" si="26"/>
        <v>3408.1699730303831</v>
      </c>
      <c r="I301" s="116">
        <f t="shared" si="26"/>
        <v>3923.7988662935909</v>
      </c>
      <c r="J301" s="116">
        <f t="shared" si="26"/>
        <v>3501.1694564354593</v>
      </c>
      <c r="K301" s="116">
        <f t="shared" si="26"/>
        <v>3722.2041460788141</v>
      </c>
      <c r="L301" s="116">
        <f t="shared" si="26"/>
        <v>2899.891097639234</v>
      </c>
      <c r="M301" s="116">
        <f t="shared" si="26"/>
        <v>3315.5478716329499</v>
      </c>
      <c r="N301" s="116">
        <f t="shared" si="26"/>
        <v>3640.3587992062094</v>
      </c>
      <c r="O301" s="116">
        <f t="shared" si="26"/>
        <v>3729.3882491409731</v>
      </c>
      <c r="P301" s="116">
        <f t="shared" si="26"/>
        <v>4546.8025117196285</v>
      </c>
      <c r="Q301" s="116">
        <f t="shared" si="23"/>
        <v>42512.109892702174</v>
      </c>
    </row>
    <row r="302" spans="3:17" x14ac:dyDescent="0.25">
      <c r="C302" s="13"/>
      <c r="Q302" s="25" t="s">
        <v>213</v>
      </c>
    </row>
    <row r="303" spans="3:17" x14ac:dyDescent="0.25">
      <c r="C303" s="930" t="s">
        <v>136</v>
      </c>
      <c r="D303" s="930"/>
      <c r="E303" s="946" t="s">
        <v>239</v>
      </c>
      <c r="F303" s="946"/>
      <c r="G303" s="946"/>
      <c r="H303" s="946"/>
      <c r="I303" s="946"/>
      <c r="J303" s="946"/>
      <c r="K303" s="946"/>
      <c r="L303" s="946"/>
      <c r="M303" s="946"/>
      <c r="N303" s="946"/>
      <c r="O303" s="946"/>
      <c r="P303" s="946"/>
      <c r="Q303" s="946"/>
    </row>
    <row r="304" spans="3:17" x14ac:dyDescent="0.25">
      <c r="C304" s="930"/>
      <c r="D304" s="930"/>
      <c r="E304" s="12" t="s">
        <v>223</v>
      </c>
      <c r="F304" s="12" t="s">
        <v>224</v>
      </c>
      <c r="G304" s="12" t="s">
        <v>225</v>
      </c>
      <c r="H304" s="12" t="s">
        <v>226</v>
      </c>
      <c r="I304" s="12" t="s">
        <v>227</v>
      </c>
      <c r="J304" s="12" t="s">
        <v>228</v>
      </c>
      <c r="K304" s="12" t="s">
        <v>229</v>
      </c>
      <c r="L304" s="12" t="s">
        <v>230</v>
      </c>
      <c r="M304" s="12" t="s">
        <v>231</v>
      </c>
      <c r="N304" s="12" t="s">
        <v>232</v>
      </c>
      <c r="O304" s="12" t="s">
        <v>233</v>
      </c>
      <c r="P304" s="12" t="s">
        <v>234</v>
      </c>
      <c r="Q304" s="12" t="s">
        <v>90</v>
      </c>
    </row>
    <row r="305" spans="3:17" x14ac:dyDescent="0.25">
      <c r="C305" s="935" t="s">
        <v>147</v>
      </c>
      <c r="D305" s="936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116">
        <f t="shared" ref="Q305:Q336" si="27">SUM(E305:P305)</f>
        <v>0</v>
      </c>
    </row>
    <row r="306" spans="3:17" x14ac:dyDescent="0.25">
      <c r="C306" s="84" t="s">
        <v>148</v>
      </c>
      <c r="D306" s="84" t="s">
        <v>149</v>
      </c>
      <c r="E306" s="92">
        <f>F4Ax!E306+F4Bx!E306</f>
        <v>1054.4991770899999</v>
      </c>
      <c r="F306" s="92">
        <f>F4Ax!F306+F4Bx!F306</f>
        <v>1071.6856065599998</v>
      </c>
      <c r="G306" s="92">
        <f>F4Ax!G306+F4Bx!G306</f>
        <v>919.87931851000008</v>
      </c>
      <c r="H306" s="92">
        <f>F4Ax!H306+F4Bx!H306</f>
        <v>782.42434202000004</v>
      </c>
      <c r="I306" s="92">
        <f>F4Ax!I306+F4Bx!I306</f>
        <v>835.54574140000011</v>
      </c>
      <c r="J306" s="92">
        <f>F4Ax!J306+F4Bx!J306</f>
        <v>808.12435735999986</v>
      </c>
      <c r="K306" s="92">
        <f>F4Ax!K306+F4Bx!K306</f>
        <v>747.66132200000004</v>
      </c>
      <c r="L306" s="92">
        <f>F4Ax!L306+F4Bx!L306</f>
        <v>713.3555715</v>
      </c>
      <c r="M306" s="92">
        <f>F4Ax!M306+F4Bx!M306</f>
        <v>720.93670167999994</v>
      </c>
      <c r="N306" s="92">
        <f>F4Ax!N306+F4Bx!N306</f>
        <v>682.86389519999989</v>
      </c>
      <c r="O306" s="92">
        <f>F4Ax!O306+F4Bx!O306</f>
        <v>721.07163549999996</v>
      </c>
      <c r="P306" s="92">
        <f>F4Ax!P306+F4Bx!P306</f>
        <v>894.06128424999997</v>
      </c>
      <c r="Q306" s="116">
        <f t="shared" si="27"/>
        <v>9952.1089530699992</v>
      </c>
    </row>
    <row r="307" spans="3:17" x14ac:dyDescent="0.25">
      <c r="C307" s="16" t="s">
        <v>150</v>
      </c>
      <c r="D307" s="16" t="s">
        <v>151</v>
      </c>
      <c r="E307" s="92">
        <f>F4Ax!E307+F4Bx!E307</f>
        <v>287.38216049999994</v>
      </c>
      <c r="F307" s="92">
        <f>F4Ax!F307+F4Bx!F307</f>
        <v>294.66361475000002</v>
      </c>
      <c r="G307" s="92">
        <f>F4Ax!G307+F4Bx!G307</f>
        <v>268.69834100000003</v>
      </c>
      <c r="H307" s="92">
        <f>F4Ax!H307+F4Bx!H307</f>
        <v>231.91902974999994</v>
      </c>
      <c r="I307" s="92">
        <f>F4Ax!I307+F4Bx!I307</f>
        <v>252.08797124999995</v>
      </c>
      <c r="J307" s="92">
        <f>F4Ax!J307+F4Bx!J307</f>
        <v>251.81102075000001</v>
      </c>
      <c r="K307" s="92">
        <f>F4Ax!K307+F4Bx!K307</f>
        <v>239.37629918000002</v>
      </c>
      <c r="L307" s="92">
        <f>F4Ax!L307+F4Bx!L307</f>
        <v>240.63059900000007</v>
      </c>
      <c r="M307" s="92">
        <f>F4Ax!M307+F4Bx!M307</f>
        <v>244.72922025000003</v>
      </c>
      <c r="N307" s="92">
        <f>F4Ax!N307+F4Bx!N307</f>
        <v>231.47506299999995</v>
      </c>
      <c r="O307" s="92">
        <f>F4Ax!O307+F4Bx!O307</f>
        <v>247.63757899999999</v>
      </c>
      <c r="P307" s="92">
        <f>F4Ax!P307+F4Bx!P307</f>
        <v>286.55679000000003</v>
      </c>
      <c r="Q307" s="116">
        <f t="shared" si="27"/>
        <v>3076.9676884300002</v>
      </c>
    </row>
    <row r="308" spans="3:17" x14ac:dyDescent="0.25">
      <c r="C308" s="16" t="s">
        <v>152</v>
      </c>
      <c r="D308" s="16" t="s">
        <v>153</v>
      </c>
      <c r="E308" s="92">
        <f>F4Ax!E308+F4Bx!E308</f>
        <v>80.540945999999991</v>
      </c>
      <c r="F308" s="92">
        <f>F4Ax!F308+F4Bx!F308</f>
        <v>80.615590999999995</v>
      </c>
      <c r="G308" s="92">
        <f>F4Ax!G308+F4Bx!G308</f>
        <v>77.609859999999998</v>
      </c>
      <c r="H308" s="92">
        <f>F4Ax!H308+F4Bx!H308</f>
        <v>71.092956000000001</v>
      </c>
      <c r="I308" s="92">
        <f>F4Ax!I308+F4Bx!I308</f>
        <v>73.438475499999996</v>
      </c>
      <c r="J308" s="92">
        <f>F4Ax!J308+F4Bx!J308</f>
        <v>73.916187000000036</v>
      </c>
      <c r="K308" s="92">
        <f>F4Ax!K308+F4Bx!K308</f>
        <v>69.627046000000036</v>
      </c>
      <c r="L308" s="92">
        <f>F4Ax!L308+F4Bx!L308</f>
        <v>83.492833000000019</v>
      </c>
      <c r="M308" s="92">
        <f>F4Ax!M308+F4Bx!M308</f>
        <v>84.795400000000029</v>
      </c>
      <c r="N308" s="92">
        <f>F4Ax!N308+F4Bx!N308</f>
        <v>78.695625000000007</v>
      </c>
      <c r="O308" s="92">
        <f>F4Ax!O308+F4Bx!O308</f>
        <v>78.388407999999984</v>
      </c>
      <c r="P308" s="92">
        <f>F4Ax!P308+F4Bx!P308</f>
        <v>80.855958999999899</v>
      </c>
      <c r="Q308" s="116">
        <f t="shared" si="27"/>
        <v>933.06928649999998</v>
      </c>
    </row>
    <row r="309" spans="3:17" x14ac:dyDescent="0.25">
      <c r="C309" s="16" t="s">
        <v>154</v>
      </c>
      <c r="D309" s="16" t="s">
        <v>155</v>
      </c>
      <c r="E309" s="92">
        <f>F4Ax!E309+F4Bx!E309</f>
        <v>0.87932900000000003</v>
      </c>
      <c r="F309" s="92">
        <f>F4Ax!F309+F4Bx!F309</f>
        <v>0.87920599999999993</v>
      </c>
      <c r="G309" s="92">
        <f>F4Ax!G309+F4Bx!G309</f>
        <v>0.81346800000000019</v>
      </c>
      <c r="H309" s="92">
        <f>F4Ax!H309+F4Bx!H309</f>
        <v>0.74062299999999992</v>
      </c>
      <c r="I309" s="92">
        <f>F4Ax!I309+F4Bx!I309</f>
        <v>0.75674299999999994</v>
      </c>
      <c r="J309" s="92">
        <f>F4Ax!J309+F4Bx!J309</f>
        <v>0.79052900000000004</v>
      </c>
      <c r="K309" s="92">
        <f>F4Ax!K309+F4Bx!K309</f>
        <v>0.73698100000000011</v>
      </c>
      <c r="L309" s="92">
        <f>F4Ax!L309+F4Bx!L309</f>
        <v>0.80415000000000003</v>
      </c>
      <c r="M309" s="92">
        <f>F4Ax!M309+F4Bx!M309</f>
        <v>0.84404899999999983</v>
      </c>
      <c r="N309" s="92">
        <f>F4Ax!N309+F4Bx!N309</f>
        <v>0.74653699999999978</v>
      </c>
      <c r="O309" s="92">
        <f>F4Ax!O309+F4Bx!O309</f>
        <v>0.71819000000000011</v>
      </c>
      <c r="P309" s="92">
        <f>F4Ax!P309+F4Bx!P309</f>
        <v>0.81618500000000005</v>
      </c>
      <c r="Q309" s="116">
        <f t="shared" si="27"/>
        <v>9.525990000000002</v>
      </c>
    </row>
    <row r="310" spans="3:17" x14ac:dyDescent="0.25">
      <c r="C310" s="16" t="s">
        <v>156</v>
      </c>
      <c r="D310" s="16" t="s">
        <v>157</v>
      </c>
      <c r="E310" s="92">
        <f>F4Ax!E310+F4Bx!E310</f>
        <v>1254.2021105884833</v>
      </c>
      <c r="F310" s="92">
        <f>F4Ax!F310+F4Bx!F310</f>
        <v>593.19360616200379</v>
      </c>
      <c r="G310" s="92">
        <f>F4Ax!G310+F4Bx!G310</f>
        <v>543.47413314852622</v>
      </c>
      <c r="H310" s="92">
        <f>F4Ax!H310+F4Bx!H310</f>
        <v>780.52</v>
      </c>
      <c r="I310" s="92">
        <f>F4Ax!I310+F4Bx!I310</f>
        <v>961.56</v>
      </c>
      <c r="J310" s="92">
        <f>F4Ax!J310+F4Bx!J310</f>
        <v>1043.74</v>
      </c>
      <c r="K310" s="92">
        <f>F4Ax!K310+F4Bx!K310</f>
        <v>701.02753478760962</v>
      </c>
      <c r="L310" s="92">
        <f>F4Ax!L310+F4Bx!L310</f>
        <v>593.87511015862447</v>
      </c>
      <c r="M310" s="92">
        <f>F4Ax!M310+F4Bx!M310</f>
        <v>1041.5391631204232</v>
      </c>
      <c r="N310" s="92">
        <f>F4Ax!N310+F4Bx!N310</f>
        <v>1398.7176622509141</v>
      </c>
      <c r="O310" s="92">
        <f>F4Ax!O310+F4Bx!O310</f>
        <v>1488.3933558900753</v>
      </c>
      <c r="P310" s="92">
        <f>F4Ax!P310+F4Bx!P310</f>
        <v>1726.9816940000001</v>
      </c>
      <c r="Q310" s="116">
        <f t="shared" si="27"/>
        <v>12127.22437010666</v>
      </c>
    </row>
    <row r="311" spans="3:17" x14ac:dyDescent="0.25">
      <c r="C311" s="16" t="s">
        <v>158</v>
      </c>
      <c r="D311" s="16" t="s">
        <v>159</v>
      </c>
      <c r="E311" s="92">
        <f>F4Ax!E311+F4Bx!E311</f>
        <v>40.484487000000009</v>
      </c>
      <c r="F311" s="92">
        <f>F4Ax!F311+F4Bx!F311</f>
        <v>39.110261000000008</v>
      </c>
      <c r="G311" s="92">
        <f>F4Ax!G311+F4Bx!G311</f>
        <v>36.011614000000002</v>
      </c>
      <c r="H311" s="92">
        <f>F4Ax!H311+F4Bx!H311</f>
        <v>33.568339000000002</v>
      </c>
      <c r="I311" s="92">
        <f>F4Ax!I311+F4Bx!I311</f>
        <v>36.344990750000001</v>
      </c>
      <c r="J311" s="92">
        <f>F4Ax!J311+F4Bx!J311</f>
        <v>37.490599000000003</v>
      </c>
      <c r="K311" s="92">
        <f>F4Ax!K311+F4Bx!K311</f>
        <v>39.630035000000007</v>
      </c>
      <c r="L311" s="92">
        <f>F4Ax!L311+F4Bx!L311</f>
        <v>39.282273000000004</v>
      </c>
      <c r="M311" s="92">
        <f>F4Ax!M311+F4Bx!M311</f>
        <v>41.373675999999975</v>
      </c>
      <c r="N311" s="92">
        <f>F4Ax!N311+F4Bx!N311</f>
        <v>41.103000500000036</v>
      </c>
      <c r="O311" s="92">
        <f>F4Ax!O311+F4Bx!O311</f>
        <v>39.504415999999971</v>
      </c>
      <c r="P311" s="92">
        <f>F4Ax!P311+F4Bx!P311</f>
        <v>42.763264000000007</v>
      </c>
      <c r="Q311" s="116">
        <f t="shared" si="27"/>
        <v>466.66695525000006</v>
      </c>
    </row>
    <row r="312" spans="3:17" x14ac:dyDescent="0.25">
      <c r="C312" s="16" t="s">
        <v>160</v>
      </c>
      <c r="D312" s="16" t="s">
        <v>161</v>
      </c>
      <c r="E312" s="92">
        <f>F4Ax!E312+F4Bx!E312</f>
        <v>9.3746409999999987</v>
      </c>
      <c r="F312" s="92">
        <f>F4Ax!F312+F4Bx!F312</f>
        <v>7.1876220000000011</v>
      </c>
      <c r="G312" s="92">
        <f>F4Ax!G312+F4Bx!G312</f>
        <v>6.7651589999999988</v>
      </c>
      <c r="H312" s="92">
        <f>F4Ax!H312+F4Bx!H312</f>
        <v>6.7237427500000004</v>
      </c>
      <c r="I312" s="92">
        <f>F4Ax!I312+F4Bx!I312</f>
        <v>7.5648660000000003</v>
      </c>
      <c r="J312" s="92">
        <f>F4Ax!J312+F4Bx!J312</f>
        <v>6.7047410000000003</v>
      </c>
      <c r="K312" s="92">
        <f>F4Ax!K312+F4Bx!K312</f>
        <v>7.0547209999999989</v>
      </c>
      <c r="L312" s="92">
        <f>F4Ax!L312+F4Bx!L312</f>
        <v>7.1476982000000007</v>
      </c>
      <c r="M312" s="92">
        <f>F4Ax!M312+F4Bx!M312</f>
        <v>7.1178739999999996</v>
      </c>
      <c r="N312" s="92">
        <f>F4Ax!N312+F4Bx!N312</f>
        <v>6.3152930000000014</v>
      </c>
      <c r="O312" s="92">
        <f>F4Ax!O312+F4Bx!O312</f>
        <v>7.2189320000000006</v>
      </c>
      <c r="P312" s="92">
        <f>F4Ax!P312+F4Bx!P312</f>
        <v>8.8987295000000017</v>
      </c>
      <c r="Q312" s="116">
        <f t="shared" si="27"/>
        <v>88.074019449999994</v>
      </c>
    </row>
    <row r="313" spans="3:17" x14ac:dyDescent="0.25">
      <c r="C313" s="16" t="s">
        <v>162</v>
      </c>
      <c r="D313" s="16" t="s">
        <v>163</v>
      </c>
      <c r="E313" s="92">
        <f>F4Ax!E313+F4Bx!E313</f>
        <v>9.1814283999999997</v>
      </c>
      <c r="F313" s="92">
        <f>F4Ax!F313+F4Bx!F313</f>
        <v>8.8635990000000007</v>
      </c>
      <c r="G313" s="92">
        <f>F4Ax!G313+F4Bx!G313</f>
        <v>8.2119100000000014</v>
      </c>
      <c r="H313" s="92">
        <f>F4Ax!H313+F4Bx!H313</f>
        <v>7.2701169999999999</v>
      </c>
      <c r="I313" s="92">
        <f>F4Ax!I313+F4Bx!I313</f>
        <v>7.5271170000000005</v>
      </c>
      <c r="J313" s="92">
        <f>F4Ax!J313+F4Bx!J313</f>
        <v>7.5977259999999998</v>
      </c>
      <c r="K313" s="92">
        <f>F4Ax!K313+F4Bx!K313</f>
        <v>7.1818910000000002</v>
      </c>
      <c r="L313" s="92">
        <f>F4Ax!L313+F4Bx!L313</f>
        <v>7.7099970000000013</v>
      </c>
      <c r="M313" s="92">
        <f>F4Ax!M313+F4Bx!M313</f>
        <v>8.0430400000000013</v>
      </c>
      <c r="N313" s="92">
        <f>F4Ax!N313+F4Bx!N313</f>
        <v>7.9924189999999999</v>
      </c>
      <c r="O313" s="92">
        <f>F4Ax!O313+F4Bx!O313</f>
        <v>8.0738850000000006</v>
      </c>
      <c r="P313" s="92">
        <f>F4Ax!P313+F4Bx!P313</f>
        <v>8.6850369999999977</v>
      </c>
      <c r="Q313" s="116">
        <f t="shared" si="27"/>
        <v>96.338166400000006</v>
      </c>
    </row>
    <row r="314" spans="3:17" x14ac:dyDescent="0.25">
      <c r="C314" s="16" t="s">
        <v>164</v>
      </c>
      <c r="D314" s="16" t="s">
        <v>165</v>
      </c>
      <c r="E314" s="92">
        <f>F4Ax!E314+F4Bx!E314</f>
        <v>2.5866E-2</v>
      </c>
      <c r="F314" s="92">
        <f>F4Ax!F314+F4Bx!F314</f>
        <v>2.7789000000000001E-2</v>
      </c>
      <c r="G314" s="92">
        <f>F4Ax!G314+F4Bx!G314</f>
        <v>3.0726E-2</v>
      </c>
      <c r="H314" s="92">
        <f>F4Ax!H314+F4Bx!H314</f>
        <v>3.0686999999999996E-2</v>
      </c>
      <c r="I314" s="92">
        <f>F4Ax!I314+F4Bx!I314</f>
        <v>3.3495000000000004E-2</v>
      </c>
      <c r="J314" s="92">
        <f>F4Ax!J314+F4Bx!J314</f>
        <v>4.3436000000000002E-2</v>
      </c>
      <c r="K314" s="92">
        <f>F4Ax!K314+F4Bx!K314</f>
        <v>4.3188999999999998E-2</v>
      </c>
      <c r="L314" s="92">
        <f>F4Ax!L314+F4Bx!L314</f>
        <v>5.3362E-2</v>
      </c>
      <c r="M314" s="92">
        <f>F4Ax!M314+F4Bx!M314</f>
        <v>5.603700000000001E-2</v>
      </c>
      <c r="N314" s="92">
        <f>F4Ax!N314+F4Bx!N314</f>
        <v>5.9529999999999993E-2</v>
      </c>
      <c r="O314" s="92">
        <f>F4Ax!O314+F4Bx!O314</f>
        <v>5.9888999999999998E-2</v>
      </c>
      <c r="P314" s="92">
        <f>F4Ax!P314+F4Bx!P314</f>
        <v>6.8200999999999998E-2</v>
      </c>
      <c r="Q314" s="116">
        <f t="shared" si="27"/>
        <v>0.53220699999999999</v>
      </c>
    </row>
    <row r="315" spans="3:17" x14ac:dyDescent="0.25">
      <c r="C315" s="16"/>
      <c r="D315" s="16"/>
      <c r="E315" s="92">
        <f>F4Ax!E315+F4Bx!E315</f>
        <v>0</v>
      </c>
      <c r="F315" s="92">
        <f>F4Ax!F315+F4Bx!F315</f>
        <v>0</v>
      </c>
      <c r="G315" s="92">
        <f>F4Ax!G315+F4Bx!G315</f>
        <v>0</v>
      </c>
      <c r="H315" s="92">
        <f>F4Ax!H315+F4Bx!H315</f>
        <v>0</v>
      </c>
      <c r="I315" s="92">
        <f>F4Ax!I315+F4Bx!I315</f>
        <v>0</v>
      </c>
      <c r="J315" s="92">
        <f>F4Ax!J315+F4Bx!J315</f>
        <v>0</v>
      </c>
      <c r="K315" s="92">
        <f>F4Ax!K315+F4Bx!K315</f>
        <v>0</v>
      </c>
      <c r="L315" s="92">
        <f>F4Ax!L315+F4Bx!L315</f>
        <v>0</v>
      </c>
      <c r="M315" s="92">
        <f>F4Ax!M315+F4Bx!M315</f>
        <v>0</v>
      </c>
      <c r="N315" s="92">
        <f>F4Ax!N315+F4Bx!N315</f>
        <v>0</v>
      </c>
      <c r="O315" s="92">
        <f>F4Ax!O315+F4Bx!O315</f>
        <v>0</v>
      </c>
      <c r="P315" s="92">
        <f>F4Ax!P315+F4Bx!P315</f>
        <v>0</v>
      </c>
      <c r="Q315" s="116">
        <f t="shared" si="27"/>
        <v>0</v>
      </c>
    </row>
    <row r="316" spans="3:17" x14ac:dyDescent="0.25">
      <c r="C316" s="16"/>
      <c r="D316" s="16"/>
      <c r="E316" s="92">
        <f>F4Ax!E316+F4Bx!E316</f>
        <v>0</v>
      </c>
      <c r="F316" s="92">
        <f>F4Ax!F316+F4Bx!F316</f>
        <v>0</v>
      </c>
      <c r="G316" s="92">
        <f>F4Ax!G316+F4Bx!G316</f>
        <v>0</v>
      </c>
      <c r="H316" s="92">
        <f>F4Ax!H316+F4Bx!H316</f>
        <v>0</v>
      </c>
      <c r="I316" s="92">
        <f>F4Ax!I316+F4Bx!I316</f>
        <v>0</v>
      </c>
      <c r="J316" s="92">
        <f>F4Ax!J316+F4Bx!J316</f>
        <v>0</v>
      </c>
      <c r="K316" s="92">
        <f>F4Ax!K316+F4Bx!K316</f>
        <v>0</v>
      </c>
      <c r="L316" s="92">
        <f>F4Ax!L316+F4Bx!L316</f>
        <v>0</v>
      </c>
      <c r="M316" s="92">
        <f>F4Ax!M316+F4Bx!M316</f>
        <v>0</v>
      </c>
      <c r="N316" s="92">
        <f>F4Ax!N316+F4Bx!N316</f>
        <v>0</v>
      </c>
      <c r="O316" s="92">
        <f>F4Ax!O316+F4Bx!O316</f>
        <v>0</v>
      </c>
      <c r="P316" s="92">
        <f>F4Ax!P316+F4Bx!P316</f>
        <v>0</v>
      </c>
      <c r="Q316" s="116">
        <f t="shared" si="27"/>
        <v>0</v>
      </c>
    </row>
    <row r="317" spans="3:17" x14ac:dyDescent="0.25">
      <c r="C317" s="16"/>
      <c r="D317" s="16"/>
      <c r="E317" s="92">
        <f>F4Ax!E317+F4Bx!E317</f>
        <v>0</v>
      </c>
      <c r="F317" s="92">
        <f>F4Ax!F317+F4Bx!F317</f>
        <v>0</v>
      </c>
      <c r="G317" s="92">
        <f>F4Ax!G317+F4Bx!G317</f>
        <v>0</v>
      </c>
      <c r="H317" s="92">
        <f>F4Ax!H317+F4Bx!H317</f>
        <v>0</v>
      </c>
      <c r="I317" s="92">
        <f>F4Ax!I317+F4Bx!I317</f>
        <v>0</v>
      </c>
      <c r="J317" s="92">
        <f>F4Ax!J317+F4Bx!J317</f>
        <v>0</v>
      </c>
      <c r="K317" s="92">
        <f>F4Ax!K317+F4Bx!K317</f>
        <v>0</v>
      </c>
      <c r="L317" s="92">
        <f>F4Ax!L317+F4Bx!L317</f>
        <v>0</v>
      </c>
      <c r="M317" s="92">
        <f>F4Ax!M317+F4Bx!M317</f>
        <v>0</v>
      </c>
      <c r="N317" s="92">
        <f>F4Ax!N317+F4Bx!N317</f>
        <v>0</v>
      </c>
      <c r="O317" s="92">
        <f>F4Ax!O317+F4Bx!O317</f>
        <v>0</v>
      </c>
      <c r="P317" s="92">
        <f>F4Ax!P317+F4Bx!P317</f>
        <v>0</v>
      </c>
      <c r="Q317" s="116">
        <f t="shared" si="27"/>
        <v>0</v>
      </c>
    </row>
    <row r="318" spans="3:17" x14ac:dyDescent="0.25">
      <c r="C318" s="16" t="s">
        <v>235</v>
      </c>
      <c r="D318" s="16" t="s">
        <v>235</v>
      </c>
      <c r="E318" s="92">
        <f>F4Ax!E318+F4Bx!E318</f>
        <v>0</v>
      </c>
      <c r="F318" s="92">
        <f>F4Ax!F318+F4Bx!F318</f>
        <v>0</v>
      </c>
      <c r="G318" s="92">
        <f>F4Ax!G318+F4Bx!G318</f>
        <v>0</v>
      </c>
      <c r="H318" s="92">
        <f>F4Ax!H318+F4Bx!H318</f>
        <v>0</v>
      </c>
      <c r="I318" s="92">
        <f>F4Ax!I318+F4Bx!I318</f>
        <v>0</v>
      </c>
      <c r="J318" s="92">
        <f>F4Ax!J318+F4Bx!J318</f>
        <v>0</v>
      </c>
      <c r="K318" s="92">
        <f>F4Ax!K318+F4Bx!K318</f>
        <v>0</v>
      </c>
      <c r="L318" s="92">
        <f>F4Ax!L318+F4Bx!L318</f>
        <v>0</v>
      </c>
      <c r="M318" s="92">
        <f>F4Ax!M318+F4Bx!M318</f>
        <v>0</v>
      </c>
      <c r="N318" s="92">
        <f>F4Ax!N318+F4Bx!N318</f>
        <v>0</v>
      </c>
      <c r="O318" s="92">
        <f>F4Ax!O318+F4Bx!O318</f>
        <v>0</v>
      </c>
      <c r="P318" s="92">
        <f>F4Ax!P318+F4Bx!P318</f>
        <v>0</v>
      </c>
      <c r="Q318" s="116">
        <f t="shared" si="27"/>
        <v>0</v>
      </c>
    </row>
    <row r="319" spans="3:17" x14ac:dyDescent="0.25">
      <c r="C319" s="937" t="s">
        <v>166</v>
      </c>
      <c r="D319" s="938"/>
      <c r="E319" s="116">
        <f t="shared" ref="E319:P319" si="28">SUM(E306:E318)</f>
        <v>2736.5701455784838</v>
      </c>
      <c r="F319" s="116">
        <f t="shared" si="28"/>
        <v>2096.2268954720034</v>
      </c>
      <c r="G319" s="116">
        <f t="shared" si="28"/>
        <v>1861.4945296585265</v>
      </c>
      <c r="H319" s="116">
        <f t="shared" si="28"/>
        <v>1914.2898365199997</v>
      </c>
      <c r="I319" s="116">
        <f t="shared" si="28"/>
        <v>2174.8593999</v>
      </c>
      <c r="J319" s="116">
        <f t="shared" si="28"/>
        <v>2230.2185961100004</v>
      </c>
      <c r="K319" s="116">
        <f t="shared" si="28"/>
        <v>1812.3390189676097</v>
      </c>
      <c r="L319" s="116">
        <f t="shared" si="28"/>
        <v>1686.3515938586245</v>
      </c>
      <c r="M319" s="116">
        <f t="shared" si="28"/>
        <v>2149.4351610504232</v>
      </c>
      <c r="N319" s="116">
        <f t="shared" si="28"/>
        <v>2447.9690249509144</v>
      </c>
      <c r="O319" s="116">
        <f t="shared" si="28"/>
        <v>2591.0662903900752</v>
      </c>
      <c r="P319" s="116">
        <f t="shared" si="28"/>
        <v>3049.6871437500008</v>
      </c>
      <c r="Q319" s="116">
        <f t="shared" si="27"/>
        <v>26750.507636206665</v>
      </c>
    </row>
    <row r="320" spans="3:17" x14ac:dyDescent="0.25">
      <c r="C320" s="935" t="s">
        <v>167</v>
      </c>
      <c r="D320" s="936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116">
        <f t="shared" si="27"/>
        <v>0</v>
      </c>
    </row>
    <row r="321" spans="3:17" x14ac:dyDescent="0.25">
      <c r="C321" s="16" t="s">
        <v>168</v>
      </c>
      <c r="D321" s="16" t="s">
        <v>169</v>
      </c>
      <c r="E321" s="92">
        <f>F4Ax!E321+F4Bx!E321</f>
        <v>357.57000000000005</v>
      </c>
      <c r="F321" s="92">
        <f>F4Ax!F321+F4Bx!F321</f>
        <v>327.49999999999994</v>
      </c>
      <c r="G321" s="92">
        <f>F4Ax!G321+F4Bx!G321</f>
        <v>348.81999999999988</v>
      </c>
      <c r="H321" s="92">
        <f>F4Ax!H321+F4Bx!H321</f>
        <v>312.31955296999985</v>
      </c>
      <c r="I321" s="92">
        <f>F4Ax!I321+F4Bx!I321</f>
        <v>327.1991794600001</v>
      </c>
      <c r="J321" s="92">
        <f>F4Ax!J321+F4Bx!J321</f>
        <v>333.60409199000003</v>
      </c>
      <c r="K321" s="92">
        <f>F4Ax!K321+F4Bx!K321</f>
        <v>317.66043277</v>
      </c>
      <c r="L321" s="92">
        <f>F4Ax!L321+F4Bx!L321</f>
        <v>339.20359666000002</v>
      </c>
      <c r="M321" s="92">
        <f>F4Ax!M321+F4Bx!M321</f>
        <v>342.10168914000008</v>
      </c>
      <c r="N321" s="92">
        <f>F4Ax!N321+F4Bx!N321</f>
        <v>353.62049076999989</v>
      </c>
      <c r="O321" s="92">
        <f>F4Ax!O321+F4Bx!O321</f>
        <v>353.18132206999996</v>
      </c>
      <c r="P321" s="92">
        <f>F4Ax!P321+F4Bx!P321</f>
        <v>484.70135106999993</v>
      </c>
      <c r="Q321" s="116">
        <f t="shared" si="27"/>
        <v>4197.4817069000001</v>
      </c>
    </row>
    <row r="322" spans="3:17" x14ac:dyDescent="0.25">
      <c r="C322" s="16" t="s">
        <v>170</v>
      </c>
      <c r="D322" s="16" t="s">
        <v>171</v>
      </c>
      <c r="E322" s="92">
        <f>F4Ax!E322+F4Bx!E322</f>
        <v>0</v>
      </c>
      <c r="F322" s="92">
        <f>F4Ax!F322+F4Bx!F322</f>
        <v>0</v>
      </c>
      <c r="G322" s="92">
        <f>F4Ax!G322+F4Bx!G322</f>
        <v>0</v>
      </c>
      <c r="H322" s="92">
        <f>F4Ax!H322+F4Bx!H322</f>
        <v>0</v>
      </c>
      <c r="I322" s="92">
        <f>F4Ax!I322+F4Bx!I322</f>
        <v>0.41010000000000002</v>
      </c>
      <c r="J322" s="92">
        <f>F4Ax!J322+F4Bx!J322</f>
        <v>1.5E-3</v>
      </c>
      <c r="K322" s="92">
        <f>F4Ax!K322+F4Bx!K322</f>
        <v>0</v>
      </c>
      <c r="L322" s="92">
        <f>F4Ax!L322+F4Bx!L322</f>
        <v>0</v>
      </c>
      <c r="M322" s="92">
        <f>F4Ax!M322+F4Bx!M322</f>
        <v>0</v>
      </c>
      <c r="N322" s="92">
        <f>F4Ax!N322+F4Bx!N322</f>
        <v>0</v>
      </c>
      <c r="O322" s="92">
        <f>F4Ax!O322+F4Bx!O322</f>
        <v>0</v>
      </c>
      <c r="P322" s="92">
        <f>F4Ax!P322+F4Bx!P322</f>
        <v>1.8029999999999999E-3</v>
      </c>
      <c r="Q322" s="116">
        <f t="shared" si="27"/>
        <v>0.41340300000000002</v>
      </c>
    </row>
    <row r="323" spans="3:17" x14ac:dyDescent="0.25">
      <c r="C323" s="16" t="s">
        <v>216</v>
      </c>
      <c r="D323" s="16" t="s">
        <v>173</v>
      </c>
      <c r="E323" s="92">
        <f>F4Ax!E323+F4Bx!E323</f>
        <v>171.83999999999997</v>
      </c>
      <c r="F323" s="92">
        <f>F4Ax!F323+F4Bx!F323</f>
        <v>174.24999999999994</v>
      </c>
      <c r="G323" s="92">
        <f>F4Ax!G323+F4Bx!G323</f>
        <v>179.78999999999996</v>
      </c>
      <c r="H323" s="92">
        <f>F4Ax!H323+F4Bx!H323</f>
        <v>144.86727248999998</v>
      </c>
      <c r="I323" s="92">
        <f>F4Ax!I323+F4Bx!I323</f>
        <v>147.1645765799999</v>
      </c>
      <c r="J323" s="92">
        <f>F4Ax!J323+F4Bx!J323</f>
        <v>156.13046103000002</v>
      </c>
      <c r="K323" s="92">
        <f>F4Ax!K323+F4Bx!K323</f>
        <v>146.79458572999999</v>
      </c>
      <c r="L323" s="92">
        <f>F4Ax!L323+F4Bx!L323</f>
        <v>138.89520262000002</v>
      </c>
      <c r="M323" s="92">
        <f>F4Ax!M323+F4Bx!M323</f>
        <v>135.99557205000008</v>
      </c>
      <c r="N323" s="92">
        <f>F4Ax!N323+F4Bx!N323</f>
        <v>138.72055816</v>
      </c>
      <c r="O323" s="92">
        <f>F4Ax!O323+F4Bx!O323</f>
        <v>140.38698098999998</v>
      </c>
      <c r="P323" s="92">
        <f>F4Ax!P323+F4Bx!P323</f>
        <v>215.39694602000003</v>
      </c>
      <c r="Q323" s="116">
        <f t="shared" si="27"/>
        <v>1890.2321556700001</v>
      </c>
    </row>
    <row r="324" spans="3:17" x14ac:dyDescent="0.25">
      <c r="C324" s="16" t="s">
        <v>174</v>
      </c>
      <c r="D324" s="16" t="s">
        <v>175</v>
      </c>
      <c r="E324" s="92">
        <f>F4Ax!E324+F4Bx!E324</f>
        <v>3.2177999999999998E-2</v>
      </c>
      <c r="F324" s="92">
        <f>F4Ax!F324+F4Bx!F324</f>
        <v>7.4463999999999989E-2</v>
      </c>
      <c r="G324" s="92">
        <f>F4Ax!G324+F4Bx!G324</f>
        <v>7.43E-3</v>
      </c>
      <c r="H324" s="92">
        <f>F4Ax!H324+F4Bx!H324</f>
        <v>0</v>
      </c>
      <c r="I324" s="92">
        <f>F4Ax!I324+F4Bx!I324</f>
        <v>0</v>
      </c>
      <c r="J324" s="92">
        <f>F4Ax!J324+F4Bx!J324</f>
        <v>0</v>
      </c>
      <c r="K324" s="92">
        <f>F4Ax!K324+F4Bx!K324</f>
        <v>0</v>
      </c>
      <c r="L324" s="92">
        <f>F4Ax!L324+F4Bx!L324</f>
        <v>0</v>
      </c>
      <c r="M324" s="92">
        <f>F4Ax!M324+F4Bx!M324</f>
        <v>3.2196000000000002E-2</v>
      </c>
      <c r="N324" s="92">
        <f>F4Ax!N324+F4Bx!N324</f>
        <v>2.8971000000000004E-2</v>
      </c>
      <c r="O324" s="92">
        <f>F4Ax!O324+F4Bx!O324</f>
        <v>3.3587999999999993E-2</v>
      </c>
      <c r="P324" s="92">
        <f>F4Ax!P324+F4Bx!P324</f>
        <v>3.4469E-2</v>
      </c>
      <c r="Q324" s="116">
        <f t="shared" si="27"/>
        <v>0.24329599999999998</v>
      </c>
    </row>
    <row r="325" spans="3:17" x14ac:dyDescent="0.25">
      <c r="C325" s="16" t="s">
        <v>176</v>
      </c>
      <c r="D325" s="16" t="s">
        <v>177</v>
      </c>
      <c r="E325" s="92">
        <f>F4Ax!E325+F4Bx!E325</f>
        <v>0.37</v>
      </c>
      <c r="F325" s="92">
        <f>F4Ax!F325+F4Bx!F325</f>
        <v>0.3600000000000001</v>
      </c>
      <c r="G325" s="92">
        <f>F4Ax!G325+F4Bx!G325</f>
        <v>0.38000000000000012</v>
      </c>
      <c r="H325" s="92">
        <f>F4Ax!H325+F4Bx!H325</f>
        <v>0.3223109999999999</v>
      </c>
      <c r="I325" s="92">
        <f>F4Ax!I325+F4Bx!I325</f>
        <v>0.34777599999999986</v>
      </c>
      <c r="J325" s="92">
        <f>F4Ax!J325+F4Bx!J325</f>
        <v>0.36176299999999995</v>
      </c>
      <c r="K325" s="92">
        <f>F4Ax!K325+F4Bx!K325</f>
        <v>0.35381400000000007</v>
      </c>
      <c r="L325" s="92">
        <f>F4Ax!L325+F4Bx!L325</f>
        <v>0.34630799999999995</v>
      </c>
      <c r="M325" s="92">
        <f>F4Ax!M325+F4Bx!M325</f>
        <v>0.33494200000000007</v>
      </c>
      <c r="N325" s="92">
        <f>F4Ax!N325+F4Bx!N325</f>
        <v>0.34306500000000006</v>
      </c>
      <c r="O325" s="92">
        <f>F4Ax!O325+F4Bx!O325</f>
        <v>0.33530599999999999</v>
      </c>
      <c r="P325" s="92">
        <f>F4Ax!P325+F4Bx!P325</f>
        <v>0.49282400000000004</v>
      </c>
      <c r="Q325" s="116">
        <f t="shared" si="27"/>
        <v>4.3481090000000009</v>
      </c>
    </row>
    <row r="326" spans="3:17" x14ac:dyDescent="0.25">
      <c r="C326" s="16" t="s">
        <v>178</v>
      </c>
      <c r="D326" s="16" t="s">
        <v>179</v>
      </c>
      <c r="E326" s="92">
        <f>F4Ax!E326+F4Bx!E326</f>
        <v>4.0799999999999992</v>
      </c>
      <c r="F326" s="92">
        <f>F4Ax!F326+F4Bx!F326</f>
        <v>0.78</v>
      </c>
      <c r="G326" s="92">
        <f>F4Ax!G326+F4Bx!G326</f>
        <v>0.69000000000000006</v>
      </c>
      <c r="H326" s="92">
        <f>F4Ax!H326+F4Bx!H326</f>
        <v>1.0625050000000003</v>
      </c>
      <c r="I326" s="92">
        <f>F4Ax!I326+F4Bx!I326</f>
        <v>2.0954629999999996</v>
      </c>
      <c r="J326" s="92">
        <f>F4Ax!J326+F4Bx!J326</f>
        <v>4.2292742500000005</v>
      </c>
      <c r="K326" s="92">
        <f>F4Ax!K326+F4Bx!K326</f>
        <v>3.4667696600000002</v>
      </c>
      <c r="L326" s="92">
        <f>F4Ax!L326+F4Bx!L326</f>
        <v>4.4082764099999991</v>
      </c>
      <c r="M326" s="92">
        <f>F4Ax!M326+F4Bx!M326</f>
        <v>6.3711619999999991</v>
      </c>
      <c r="N326" s="92">
        <f>F4Ax!N326+F4Bx!N326</f>
        <v>5.6789769999999988</v>
      </c>
      <c r="O326" s="92">
        <f>F4Ax!O326+F4Bx!O326</f>
        <v>5.9115320000000002</v>
      </c>
      <c r="P326" s="92">
        <f>F4Ax!P326+F4Bx!P326</f>
        <v>8.3043560000000003</v>
      </c>
      <c r="Q326" s="116">
        <f t="shared" si="27"/>
        <v>47.078315319999994</v>
      </c>
    </row>
    <row r="327" spans="3:17" x14ac:dyDescent="0.25">
      <c r="C327" s="16" t="s">
        <v>180</v>
      </c>
      <c r="D327" s="16" t="s">
        <v>181</v>
      </c>
      <c r="E327" s="92">
        <f>F4Ax!E327+F4Bx!E327</f>
        <v>11.069999999999997</v>
      </c>
      <c r="F327" s="92">
        <f>F4Ax!F327+F4Bx!F327</f>
        <v>11.089999999999996</v>
      </c>
      <c r="G327" s="92">
        <f>F4Ax!G327+F4Bx!G327</f>
        <v>11.149999999999999</v>
      </c>
      <c r="H327" s="92">
        <f>F4Ax!H327+F4Bx!H327</f>
        <v>10.38198541</v>
      </c>
      <c r="I327" s="92">
        <f>F4Ax!I327+F4Bx!I327</f>
        <v>10.944620909999999</v>
      </c>
      <c r="J327" s="92">
        <f>F4Ax!J327+F4Bx!J327</f>
        <v>11.4960205</v>
      </c>
      <c r="K327" s="92">
        <f>F4Ax!K327+F4Bx!K327</f>
        <v>10.825783999999999</v>
      </c>
      <c r="L327" s="92">
        <f>F4Ax!L327+F4Bx!L327</f>
        <v>11.524172000000002</v>
      </c>
      <c r="M327" s="92">
        <f>F4Ax!M327+F4Bx!M327</f>
        <v>11.066141</v>
      </c>
      <c r="N327" s="92">
        <f>F4Ax!N327+F4Bx!N327</f>
        <v>11.445717999999999</v>
      </c>
      <c r="O327" s="92">
        <f>F4Ax!O327+F4Bx!O327</f>
        <v>11.372239999999998</v>
      </c>
      <c r="P327" s="92">
        <f>F4Ax!P327+F4Bx!P327</f>
        <v>15.289218</v>
      </c>
      <c r="Q327" s="116">
        <f t="shared" si="27"/>
        <v>137.65589982</v>
      </c>
    </row>
    <row r="328" spans="3:17" x14ac:dyDescent="0.25">
      <c r="C328" s="16" t="s">
        <v>182</v>
      </c>
      <c r="D328" s="16" t="s">
        <v>183</v>
      </c>
      <c r="E328" s="92">
        <f>F4Ax!E328+F4Bx!E328</f>
        <v>18.590000000000003</v>
      </c>
      <c r="F328" s="92">
        <f>F4Ax!F328+F4Bx!F328</f>
        <v>19.690000000000001</v>
      </c>
      <c r="G328" s="92">
        <f>F4Ax!G328+F4Bx!G328</f>
        <v>18.810000000000002</v>
      </c>
      <c r="H328" s="92">
        <f>F4Ax!H328+F4Bx!H328</f>
        <v>13.691047000000001</v>
      </c>
      <c r="I328" s="92">
        <f>F4Ax!I328+F4Bx!I328</f>
        <v>13.597374000000004</v>
      </c>
      <c r="J328" s="92">
        <f>F4Ax!J328+F4Bx!J328</f>
        <v>14.135622000000003</v>
      </c>
      <c r="K328" s="92">
        <f>F4Ax!K328+F4Bx!K328</f>
        <v>13.1151365</v>
      </c>
      <c r="L328" s="92">
        <f>F4Ax!L328+F4Bx!L328</f>
        <v>12.810408000000001</v>
      </c>
      <c r="M328" s="92">
        <f>F4Ax!M328+F4Bx!M328</f>
        <v>12.637645000000001</v>
      </c>
      <c r="N328" s="92">
        <f>F4Ax!N328+F4Bx!N328</f>
        <v>12.884047000000001</v>
      </c>
      <c r="O328" s="92">
        <f>F4Ax!O328+F4Bx!O328</f>
        <v>13.517719999999997</v>
      </c>
      <c r="P328" s="92">
        <f>F4Ax!P328+F4Bx!P328</f>
        <v>20.510695000000005</v>
      </c>
      <c r="Q328" s="116">
        <f t="shared" si="27"/>
        <v>183.98969450000001</v>
      </c>
    </row>
    <row r="329" spans="3:17" x14ac:dyDescent="0.25">
      <c r="C329" s="16" t="s">
        <v>184</v>
      </c>
      <c r="D329" s="16" t="s">
        <v>163</v>
      </c>
      <c r="E329" s="92">
        <f>F4Ax!E329+F4Bx!E329</f>
        <v>11.760000000000003</v>
      </c>
      <c r="F329" s="92">
        <f>F4Ax!F329+F4Bx!F329</f>
        <v>11.229999999999997</v>
      </c>
      <c r="G329" s="92">
        <f>F4Ax!G329+F4Bx!G329</f>
        <v>11.949999999999998</v>
      </c>
      <c r="H329" s="92">
        <f>F4Ax!H329+F4Bx!H329</f>
        <v>10.432734999999997</v>
      </c>
      <c r="I329" s="92">
        <f>F4Ax!I329+F4Bx!I329</f>
        <v>11.584885499999997</v>
      </c>
      <c r="J329" s="92">
        <f>F4Ax!J329+F4Bx!J329</f>
        <v>12.576347</v>
      </c>
      <c r="K329" s="92">
        <f>F4Ax!K329+F4Bx!K329</f>
        <v>12.446288999999998</v>
      </c>
      <c r="L329" s="92">
        <f>F4Ax!L329+F4Bx!L329</f>
        <v>14.160341500000001</v>
      </c>
      <c r="M329" s="92">
        <f>F4Ax!M329+F4Bx!M329</f>
        <v>13.573867999999997</v>
      </c>
      <c r="N329" s="92">
        <f>F4Ax!N329+F4Bx!N329</f>
        <v>13.565659000000004</v>
      </c>
      <c r="O329" s="92">
        <f>F4Ax!O329+F4Bx!O329</f>
        <v>13.264512000000002</v>
      </c>
      <c r="P329" s="92">
        <f>F4Ax!P329+F4Bx!P329</f>
        <v>17.394279000000001</v>
      </c>
      <c r="Q329" s="116">
        <f t="shared" si="27"/>
        <v>153.93891600000001</v>
      </c>
    </row>
    <row r="330" spans="3:17" x14ac:dyDescent="0.25">
      <c r="C330" s="16" t="s">
        <v>185</v>
      </c>
      <c r="D330" s="16" t="s">
        <v>186</v>
      </c>
      <c r="E330" s="92">
        <f>F4Ax!E330+F4Bx!E330</f>
        <v>0</v>
      </c>
      <c r="F330" s="92">
        <f>F4Ax!F330+F4Bx!F330</f>
        <v>0</v>
      </c>
      <c r="G330" s="92">
        <f>F4Ax!G330+F4Bx!G330</f>
        <v>0</v>
      </c>
      <c r="H330" s="92">
        <f>F4Ax!H330+F4Bx!H330</f>
        <v>0</v>
      </c>
      <c r="I330" s="92">
        <f>F4Ax!I330+F4Bx!I330</f>
        <v>0</v>
      </c>
      <c r="J330" s="92">
        <f>F4Ax!J330+F4Bx!J330</f>
        <v>0</v>
      </c>
      <c r="K330" s="92">
        <f>F4Ax!K330+F4Bx!K330</f>
        <v>0</v>
      </c>
      <c r="L330" s="92">
        <f>F4Ax!L330+F4Bx!L330</f>
        <v>0</v>
      </c>
      <c r="M330" s="92">
        <f>F4Ax!M330+F4Bx!M330</f>
        <v>0</v>
      </c>
      <c r="N330" s="92">
        <f>F4Ax!N330+F4Bx!N330</f>
        <v>0</v>
      </c>
      <c r="O330" s="92">
        <f>F4Ax!O330+F4Bx!O330</f>
        <v>0</v>
      </c>
      <c r="P330" s="92">
        <f>F4Ax!P330+F4Bx!P330</f>
        <v>0</v>
      </c>
      <c r="Q330" s="116">
        <f t="shared" si="27"/>
        <v>0</v>
      </c>
    </row>
    <row r="331" spans="3:17" x14ac:dyDescent="0.25">
      <c r="C331" s="16" t="s">
        <v>187</v>
      </c>
      <c r="D331" s="16" t="s">
        <v>165</v>
      </c>
      <c r="E331" s="92">
        <f>F4Ax!E331+F4Bx!E331</f>
        <v>0.45</v>
      </c>
      <c r="F331" s="92">
        <f>F4Ax!F331+F4Bx!F331</f>
        <v>0.44</v>
      </c>
      <c r="G331" s="92">
        <f>F4Ax!G331+F4Bx!G331</f>
        <v>0.47</v>
      </c>
      <c r="H331" s="92">
        <f>F4Ax!H331+F4Bx!H331</f>
        <v>0.41637099999999999</v>
      </c>
      <c r="I331" s="92">
        <f>F4Ax!I331+F4Bx!I331</f>
        <v>0.40566000000000002</v>
      </c>
      <c r="J331" s="92">
        <f>F4Ax!J331+F4Bx!J331</f>
        <v>0.43608999999999998</v>
      </c>
      <c r="K331" s="92">
        <f>F4Ax!K331+F4Bx!K331</f>
        <v>0.42613499999999999</v>
      </c>
      <c r="L331" s="92">
        <f>F4Ax!L331+F4Bx!L331</f>
        <v>0.43682100000000001</v>
      </c>
      <c r="M331" s="92">
        <f>F4Ax!M331+F4Bx!M331</f>
        <v>0.43281500000000001</v>
      </c>
      <c r="N331" s="92">
        <f>F4Ax!N331+F4Bx!N331</f>
        <v>0.44170199999999998</v>
      </c>
      <c r="O331" s="92">
        <f>F4Ax!O331+F4Bx!O331</f>
        <v>0.47803600000000002</v>
      </c>
      <c r="P331" s="92">
        <f>F4Ax!P331+F4Bx!P331</f>
        <v>0.70622900000000011</v>
      </c>
      <c r="Q331" s="116">
        <f t="shared" si="27"/>
        <v>5.5398590000000008</v>
      </c>
    </row>
    <row r="332" spans="3:17" x14ac:dyDescent="0.25">
      <c r="C332" s="16"/>
      <c r="D332" s="16"/>
      <c r="E332" s="92">
        <f>F4Ax!E332+F4Bx!E332</f>
        <v>0</v>
      </c>
      <c r="F332" s="92">
        <f>F4Ax!F332+F4Bx!F332</f>
        <v>0</v>
      </c>
      <c r="G332" s="92">
        <f>F4Ax!G332+F4Bx!G332</f>
        <v>0</v>
      </c>
      <c r="H332" s="92">
        <f>F4Ax!H332+F4Bx!H332</f>
        <v>0</v>
      </c>
      <c r="I332" s="92">
        <f>F4Ax!I332+F4Bx!I332</f>
        <v>0</v>
      </c>
      <c r="J332" s="92">
        <f>F4Ax!J332+F4Bx!J332</f>
        <v>0</v>
      </c>
      <c r="K332" s="92">
        <f>F4Ax!K332+F4Bx!K332</f>
        <v>0</v>
      </c>
      <c r="L332" s="92">
        <f>F4Ax!L332+F4Bx!L332</f>
        <v>0</v>
      </c>
      <c r="M332" s="92">
        <f>F4Ax!M332+F4Bx!M332</f>
        <v>0</v>
      </c>
      <c r="N332" s="92">
        <f>F4Ax!N332+F4Bx!N332</f>
        <v>0</v>
      </c>
      <c r="O332" s="92">
        <f>F4Ax!O332+F4Bx!O332</f>
        <v>0</v>
      </c>
      <c r="P332" s="92">
        <f>F4Ax!P332+F4Bx!P332</f>
        <v>0</v>
      </c>
      <c r="Q332" s="116">
        <f t="shared" si="27"/>
        <v>0</v>
      </c>
    </row>
    <row r="333" spans="3:17" x14ac:dyDescent="0.25">
      <c r="C333" s="16"/>
      <c r="D333" s="16"/>
      <c r="E333" s="92">
        <f>F4Ax!E333+F4Bx!E333</f>
        <v>0</v>
      </c>
      <c r="F333" s="92">
        <f>F4Ax!F333+F4Bx!F333</f>
        <v>0</v>
      </c>
      <c r="G333" s="92">
        <f>F4Ax!G333+F4Bx!G333</f>
        <v>0</v>
      </c>
      <c r="H333" s="92">
        <f>F4Ax!H333+F4Bx!H333</f>
        <v>0</v>
      </c>
      <c r="I333" s="92">
        <f>F4Ax!I333+F4Bx!I333</f>
        <v>0</v>
      </c>
      <c r="J333" s="92">
        <f>F4Ax!J333+F4Bx!J333</f>
        <v>0</v>
      </c>
      <c r="K333" s="92">
        <f>F4Ax!K333+F4Bx!K333</f>
        <v>0</v>
      </c>
      <c r="L333" s="92">
        <f>F4Ax!L333+F4Bx!L333</f>
        <v>0</v>
      </c>
      <c r="M333" s="92">
        <f>F4Ax!M333+F4Bx!M333</f>
        <v>0</v>
      </c>
      <c r="N333" s="92">
        <f>F4Ax!N333+F4Bx!N333</f>
        <v>0</v>
      </c>
      <c r="O333" s="92">
        <f>F4Ax!O333+F4Bx!O333</f>
        <v>0</v>
      </c>
      <c r="P333" s="92">
        <f>F4Ax!P333+F4Bx!P333</f>
        <v>0</v>
      </c>
      <c r="Q333" s="116">
        <f t="shared" si="27"/>
        <v>0</v>
      </c>
    </row>
    <row r="334" spans="3:17" x14ac:dyDescent="0.25">
      <c r="C334" s="16"/>
      <c r="D334" s="16"/>
      <c r="E334" s="92">
        <f>F4Ax!E334+F4Bx!E334</f>
        <v>0</v>
      </c>
      <c r="F334" s="92">
        <f>F4Ax!F334+F4Bx!F334</f>
        <v>0</v>
      </c>
      <c r="G334" s="92">
        <f>F4Ax!G334+F4Bx!G334</f>
        <v>0</v>
      </c>
      <c r="H334" s="92">
        <f>F4Ax!H334+F4Bx!H334</f>
        <v>0</v>
      </c>
      <c r="I334" s="92">
        <f>F4Ax!I334+F4Bx!I334</f>
        <v>0</v>
      </c>
      <c r="J334" s="92">
        <f>F4Ax!J334+F4Bx!J334</f>
        <v>0</v>
      </c>
      <c r="K334" s="92">
        <f>F4Ax!K334+F4Bx!K334</f>
        <v>0</v>
      </c>
      <c r="L334" s="92">
        <f>F4Ax!L334+F4Bx!L334</f>
        <v>0</v>
      </c>
      <c r="M334" s="92">
        <f>F4Ax!M334+F4Bx!M334</f>
        <v>0</v>
      </c>
      <c r="N334" s="92">
        <f>F4Ax!N334+F4Bx!N334</f>
        <v>0</v>
      </c>
      <c r="O334" s="92">
        <f>F4Ax!O334+F4Bx!O334</f>
        <v>0</v>
      </c>
      <c r="P334" s="92">
        <f>F4Ax!P334+F4Bx!P334</f>
        <v>0</v>
      </c>
      <c r="Q334" s="116">
        <f t="shared" si="27"/>
        <v>0</v>
      </c>
    </row>
    <row r="335" spans="3:17" x14ac:dyDescent="0.25">
      <c r="C335" s="16" t="s">
        <v>235</v>
      </c>
      <c r="D335" s="16" t="s">
        <v>235</v>
      </c>
      <c r="E335" s="92">
        <f>F4Ax!E335+F4Bx!E335</f>
        <v>0</v>
      </c>
      <c r="F335" s="92">
        <f>F4Ax!F335+F4Bx!F335</f>
        <v>0</v>
      </c>
      <c r="G335" s="92">
        <f>F4Ax!G335+F4Bx!G335</f>
        <v>0</v>
      </c>
      <c r="H335" s="92">
        <f>F4Ax!H335+F4Bx!H335</f>
        <v>0</v>
      </c>
      <c r="I335" s="92">
        <f>F4Ax!I335+F4Bx!I335</f>
        <v>0</v>
      </c>
      <c r="J335" s="92">
        <f>F4Ax!J335+F4Bx!J335</f>
        <v>0</v>
      </c>
      <c r="K335" s="92">
        <f>F4Ax!K335+F4Bx!K335</f>
        <v>0</v>
      </c>
      <c r="L335" s="92">
        <f>F4Ax!L335+F4Bx!L335</f>
        <v>0</v>
      </c>
      <c r="M335" s="92">
        <f>F4Ax!M335+F4Bx!M335</f>
        <v>0</v>
      </c>
      <c r="N335" s="92">
        <f>F4Ax!N335+F4Bx!N335</f>
        <v>0</v>
      </c>
      <c r="O335" s="92">
        <f>F4Ax!O335+F4Bx!O335</f>
        <v>0</v>
      </c>
      <c r="P335" s="92">
        <f>F4Ax!P335+F4Bx!P335</f>
        <v>0</v>
      </c>
      <c r="Q335" s="116">
        <f t="shared" si="27"/>
        <v>0</v>
      </c>
    </row>
    <row r="336" spans="3:17" x14ac:dyDescent="0.25">
      <c r="C336" s="937" t="s">
        <v>188</v>
      </c>
      <c r="D336" s="938"/>
      <c r="E336" s="116">
        <f t="shared" ref="E336:P336" si="29">SUM(E321:E335)</f>
        <v>575.76217800000029</v>
      </c>
      <c r="F336" s="116">
        <f t="shared" si="29"/>
        <v>545.41446399999995</v>
      </c>
      <c r="G336" s="116">
        <f t="shared" si="29"/>
        <v>572.06743000000006</v>
      </c>
      <c r="H336" s="116">
        <f t="shared" si="29"/>
        <v>493.49377986999986</v>
      </c>
      <c r="I336" s="116">
        <f t="shared" si="29"/>
        <v>513.74963545000003</v>
      </c>
      <c r="J336" s="116">
        <f t="shared" si="29"/>
        <v>532.97116977000019</v>
      </c>
      <c r="K336" s="116">
        <f t="shared" si="29"/>
        <v>505.08894665999998</v>
      </c>
      <c r="L336" s="116">
        <f t="shared" si="29"/>
        <v>521.78512619000003</v>
      </c>
      <c r="M336" s="116">
        <f t="shared" si="29"/>
        <v>522.54603019000024</v>
      </c>
      <c r="N336" s="116">
        <f t="shared" si="29"/>
        <v>536.72918792999985</v>
      </c>
      <c r="O336" s="116">
        <f t="shared" si="29"/>
        <v>538.4812370599999</v>
      </c>
      <c r="P336" s="116">
        <f t="shared" si="29"/>
        <v>762.83217008999998</v>
      </c>
      <c r="Q336" s="116">
        <f t="shared" si="27"/>
        <v>6620.9213552100009</v>
      </c>
    </row>
    <row r="337" spans="3:17" x14ac:dyDescent="0.25">
      <c r="C337" s="935" t="s">
        <v>189</v>
      </c>
      <c r="D337" s="936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116">
        <f t="shared" ref="Q337:Q368" si="30">SUM(E337:P337)</f>
        <v>0</v>
      </c>
    </row>
    <row r="338" spans="3:17" x14ac:dyDescent="0.25">
      <c r="C338" s="16" t="s">
        <v>168</v>
      </c>
      <c r="D338" s="16" t="s">
        <v>169</v>
      </c>
      <c r="E338" s="92">
        <f>F4Ax!E338+F4Bx!E338</f>
        <v>462.30000000000007</v>
      </c>
      <c r="F338" s="92">
        <f>F4Ax!F338+F4Bx!F338</f>
        <v>443.31999999999988</v>
      </c>
      <c r="G338" s="92">
        <f>F4Ax!G338+F4Bx!G338</f>
        <v>456.09000000000003</v>
      </c>
      <c r="H338" s="92">
        <f>F4Ax!H338+F4Bx!H338</f>
        <v>435.48039599999976</v>
      </c>
      <c r="I338" s="92">
        <f>F4Ax!I338+F4Bx!I338</f>
        <v>436.03231400000004</v>
      </c>
      <c r="J338" s="92">
        <f>F4Ax!J338+F4Bx!J338</f>
        <v>443.44037522999986</v>
      </c>
      <c r="K338" s="92">
        <f>F4Ax!K338+F4Bx!K338</f>
        <v>422.06411199999985</v>
      </c>
      <c r="L338" s="92">
        <f>F4Ax!L338+F4Bx!L338</f>
        <v>438.8500434999998</v>
      </c>
      <c r="M338" s="92">
        <f>F4Ax!M338+F4Bx!M338</f>
        <v>440.68118150000009</v>
      </c>
      <c r="N338" s="92">
        <f>F4Ax!N338+F4Bx!N338</f>
        <v>443.10177450000009</v>
      </c>
      <c r="O338" s="92">
        <f>F4Ax!O338+F4Bx!O338</f>
        <v>447.95029550000015</v>
      </c>
      <c r="P338" s="92">
        <f>F4Ax!P338+F4Bx!P338</f>
        <v>629.43061349999994</v>
      </c>
      <c r="Q338" s="116">
        <f t="shared" si="30"/>
        <v>5498.7411057299996</v>
      </c>
    </row>
    <row r="339" spans="3:17" x14ac:dyDescent="0.25">
      <c r="C339" s="16" t="s">
        <v>170</v>
      </c>
      <c r="D339" s="16" t="s">
        <v>171</v>
      </c>
      <c r="E339" s="92">
        <f>F4Ax!E339+F4Bx!E339</f>
        <v>6.85</v>
      </c>
      <c r="F339" s="92">
        <f>F4Ax!F339+F4Bx!F339</f>
        <v>6.48</v>
      </c>
      <c r="G339" s="92">
        <f>F4Ax!G339+F4Bx!G339</f>
        <v>6.48</v>
      </c>
      <c r="H339" s="92">
        <f>F4Ax!H339+F4Bx!H339</f>
        <v>4.8932000000000002</v>
      </c>
      <c r="I339" s="92">
        <f>F4Ax!I339+F4Bx!I339</f>
        <v>2.7269000000000001</v>
      </c>
      <c r="J339" s="92">
        <f>F4Ax!J339+F4Bx!J339</f>
        <v>2.4399000000000002</v>
      </c>
      <c r="K339" s="92">
        <f>F4Ax!K339+F4Bx!K339</f>
        <v>1.3661000000000001</v>
      </c>
      <c r="L339" s="92">
        <f>F4Ax!L339+F4Bx!L339</f>
        <v>1.5926</v>
      </c>
      <c r="M339" s="92">
        <f>F4Ax!M339+F4Bx!M339</f>
        <v>3.4796999999999998</v>
      </c>
      <c r="N339" s="92">
        <f>F4Ax!N339+F4Bx!N339</f>
        <v>4.5297000000000001</v>
      </c>
      <c r="O339" s="92">
        <f>F4Ax!O339+F4Bx!O339</f>
        <v>2.4428000000000001</v>
      </c>
      <c r="P339" s="92">
        <f>F4Ax!P339+F4Bx!P339</f>
        <v>1.1000000000000001E-3</v>
      </c>
      <c r="Q339" s="116">
        <f t="shared" si="30"/>
        <v>43.282000000000004</v>
      </c>
    </row>
    <row r="340" spans="3:17" x14ac:dyDescent="0.25">
      <c r="C340" s="16" t="s">
        <v>216</v>
      </c>
      <c r="D340" s="16" t="s">
        <v>173</v>
      </c>
      <c r="E340" s="92">
        <f>F4Ax!E340+F4Bx!E340</f>
        <v>88.62</v>
      </c>
      <c r="F340" s="92">
        <f>F4Ax!F340+F4Bx!F340</f>
        <v>95.120000000000033</v>
      </c>
      <c r="G340" s="92">
        <f>F4Ax!G340+F4Bx!G340</f>
        <v>102.20000000000002</v>
      </c>
      <c r="H340" s="92">
        <f>F4Ax!H340+F4Bx!H340</f>
        <v>91.70565000000002</v>
      </c>
      <c r="I340" s="92">
        <f>F4Ax!I340+F4Bx!I340</f>
        <v>95.851009000000005</v>
      </c>
      <c r="J340" s="92">
        <f>F4Ax!J340+F4Bx!J340</f>
        <v>100.436035</v>
      </c>
      <c r="K340" s="92">
        <f>F4Ax!K340+F4Bx!K340</f>
        <v>97.008417000000009</v>
      </c>
      <c r="L340" s="92">
        <f>F4Ax!L340+F4Bx!L340</f>
        <v>95.453312000000011</v>
      </c>
      <c r="M340" s="92">
        <f>F4Ax!M340+F4Bx!M340</f>
        <v>92.877409999999998</v>
      </c>
      <c r="N340" s="92">
        <f>F4Ax!N340+F4Bx!N340</f>
        <v>95.297906999999995</v>
      </c>
      <c r="O340" s="92">
        <f>F4Ax!O340+F4Bx!O340</f>
        <v>97.874268999999998</v>
      </c>
      <c r="P340" s="92">
        <f>F4Ax!P340+F4Bx!P340</f>
        <v>145.33851300000003</v>
      </c>
      <c r="Q340" s="116">
        <f t="shared" si="30"/>
        <v>1197.782522</v>
      </c>
    </row>
    <row r="341" spans="3:17" x14ac:dyDescent="0.25">
      <c r="C341" s="16" t="s">
        <v>174</v>
      </c>
      <c r="D341" s="16" t="s">
        <v>175</v>
      </c>
      <c r="E341" s="92">
        <f>F4Ax!E341+F4Bx!E341</f>
        <v>0</v>
      </c>
      <c r="F341" s="92">
        <f>F4Ax!F341+F4Bx!F341</f>
        <v>0</v>
      </c>
      <c r="G341" s="92">
        <f>F4Ax!G341+F4Bx!G341</f>
        <v>0</v>
      </c>
      <c r="H341" s="92">
        <f>F4Ax!H341+F4Bx!H341</f>
        <v>0</v>
      </c>
      <c r="I341" s="92">
        <f>F4Ax!I341+F4Bx!I341</f>
        <v>0</v>
      </c>
      <c r="J341" s="92">
        <f>F4Ax!J341+F4Bx!J341</f>
        <v>0.22720000000000001</v>
      </c>
      <c r="K341" s="92">
        <f>F4Ax!K341+F4Bx!K341</f>
        <v>0.28870000000000001</v>
      </c>
      <c r="L341" s="92">
        <f>F4Ax!L341+F4Bx!L341</f>
        <v>0.2863</v>
      </c>
      <c r="M341" s="92">
        <f>F4Ax!M341+F4Bx!M341</f>
        <v>0.2918</v>
      </c>
      <c r="N341" s="92">
        <f>F4Ax!N341+F4Bx!N341</f>
        <v>0.251</v>
      </c>
      <c r="O341" s="92">
        <f>F4Ax!O341+F4Bx!O341</f>
        <v>0.25490000000000002</v>
      </c>
      <c r="P341" s="92">
        <f>F4Ax!P341+F4Bx!P341</f>
        <v>0.24340000000000001</v>
      </c>
      <c r="Q341" s="116">
        <f t="shared" si="30"/>
        <v>1.8433000000000004</v>
      </c>
    </row>
    <row r="342" spans="3:17" x14ac:dyDescent="0.25">
      <c r="C342" s="16" t="s">
        <v>176</v>
      </c>
      <c r="D342" s="16" t="s">
        <v>177</v>
      </c>
      <c r="E342" s="92">
        <f>F4Ax!E342+F4Bx!E342</f>
        <v>0</v>
      </c>
      <c r="F342" s="92">
        <f>F4Ax!F342+F4Bx!F342</f>
        <v>0</v>
      </c>
      <c r="G342" s="92">
        <f>F4Ax!G342+F4Bx!G342</f>
        <v>0</v>
      </c>
      <c r="H342" s="92">
        <f>F4Ax!H342+F4Bx!H342</f>
        <v>0</v>
      </c>
      <c r="I342" s="92">
        <f>F4Ax!I342+F4Bx!I342</f>
        <v>0</v>
      </c>
      <c r="J342" s="92">
        <f>F4Ax!J342+F4Bx!J342</f>
        <v>0</v>
      </c>
      <c r="K342" s="92">
        <f>F4Ax!K342+F4Bx!K342</f>
        <v>0</v>
      </c>
      <c r="L342" s="92">
        <f>F4Ax!L342+F4Bx!L342</f>
        <v>0</v>
      </c>
      <c r="M342" s="92">
        <f>F4Ax!M342+F4Bx!M342</f>
        <v>0</v>
      </c>
      <c r="N342" s="92">
        <f>F4Ax!N342+F4Bx!N342</f>
        <v>0</v>
      </c>
      <c r="O342" s="92">
        <f>F4Ax!O342+F4Bx!O342</f>
        <v>0</v>
      </c>
      <c r="P342" s="92">
        <f>F4Ax!P342+F4Bx!P342</f>
        <v>0</v>
      </c>
      <c r="Q342" s="116">
        <f t="shared" si="30"/>
        <v>0</v>
      </c>
    </row>
    <row r="343" spans="3:17" x14ac:dyDescent="0.25">
      <c r="C343" s="16" t="s">
        <v>178</v>
      </c>
      <c r="D343" s="16" t="s">
        <v>179</v>
      </c>
      <c r="E343" s="92">
        <f>F4Ax!E343+F4Bx!E343</f>
        <v>0.84</v>
      </c>
      <c r="F343" s="92">
        <f>F4Ax!F343+F4Bx!F343</f>
        <v>0.39</v>
      </c>
      <c r="G343" s="92">
        <f>F4Ax!G343+F4Bx!G343</f>
        <v>7.0000000000000007E-2</v>
      </c>
      <c r="H343" s="92">
        <f>F4Ax!H343+F4Bx!H343</f>
        <v>0.53410999999999997</v>
      </c>
      <c r="I343" s="92">
        <f>F4Ax!I343+F4Bx!I343</f>
        <v>1.15526</v>
      </c>
      <c r="J343" s="92">
        <f>F4Ax!J343+F4Bx!J343</f>
        <v>1.7672300000000001</v>
      </c>
      <c r="K343" s="92">
        <f>F4Ax!K343+F4Bx!K343</f>
        <v>1.2906199999999999</v>
      </c>
      <c r="L343" s="92">
        <f>F4Ax!L343+F4Bx!L343</f>
        <v>1.6453499999999999</v>
      </c>
      <c r="M343" s="92">
        <f>F4Ax!M343+F4Bx!M343</f>
        <v>1.2788700000000002</v>
      </c>
      <c r="N343" s="92">
        <f>F4Ax!N343+F4Bx!N343</f>
        <v>2.6207400000000001</v>
      </c>
      <c r="O343" s="92">
        <f>F4Ax!O343+F4Bx!O343</f>
        <v>2.2688999999999999</v>
      </c>
      <c r="P343" s="92">
        <f>F4Ax!P343+F4Bx!P343</f>
        <v>3.1820999999999997</v>
      </c>
      <c r="Q343" s="116">
        <f t="shared" si="30"/>
        <v>17.04318</v>
      </c>
    </row>
    <row r="344" spans="3:17" x14ac:dyDescent="0.25">
      <c r="C344" s="16" t="s">
        <v>180</v>
      </c>
      <c r="D344" s="16" t="s">
        <v>181</v>
      </c>
      <c r="E344" s="92">
        <f>F4Ax!E344+F4Bx!E344</f>
        <v>19.470000000000002</v>
      </c>
      <c r="F344" s="92">
        <f>F4Ax!F344+F4Bx!F344</f>
        <v>20.990000000000002</v>
      </c>
      <c r="G344" s="92">
        <f>F4Ax!G344+F4Bx!G344</f>
        <v>21.1</v>
      </c>
      <c r="H344" s="92">
        <f>F4Ax!H344+F4Bx!H344</f>
        <v>20.431699999999999</v>
      </c>
      <c r="I344" s="92">
        <f>F4Ax!I344+F4Bx!I344</f>
        <v>20.102989999999998</v>
      </c>
      <c r="J344" s="92">
        <f>F4Ax!J344+F4Bx!J344</f>
        <v>20.615419999999997</v>
      </c>
      <c r="K344" s="92">
        <f>F4Ax!K344+F4Bx!K344</f>
        <v>19.679539999999999</v>
      </c>
      <c r="L344" s="92">
        <f>F4Ax!L344+F4Bx!L344</f>
        <v>20.0456</v>
      </c>
      <c r="M344" s="92">
        <f>F4Ax!M344+F4Bx!M344</f>
        <v>19.760870000000001</v>
      </c>
      <c r="N344" s="92">
        <f>F4Ax!N344+F4Bx!N344</f>
        <v>18.314440000000001</v>
      </c>
      <c r="O344" s="92">
        <f>F4Ax!O344+F4Bx!O344</f>
        <v>20.858049999999999</v>
      </c>
      <c r="P344" s="92">
        <f>F4Ax!P344+F4Bx!P344</f>
        <v>26.558434999999999</v>
      </c>
      <c r="Q344" s="116">
        <f t="shared" si="30"/>
        <v>247.92704500000002</v>
      </c>
    </row>
    <row r="345" spans="3:17" x14ac:dyDescent="0.25">
      <c r="C345" s="16" t="s">
        <v>190</v>
      </c>
      <c r="D345" s="16" t="s">
        <v>206</v>
      </c>
      <c r="E345" s="92">
        <f>F4Ax!E345+F4Bx!E345</f>
        <v>0</v>
      </c>
      <c r="F345" s="92">
        <f>F4Ax!F345+F4Bx!F345</f>
        <v>0</v>
      </c>
      <c r="G345" s="92">
        <f>F4Ax!G345+F4Bx!G345</f>
        <v>0</v>
      </c>
      <c r="H345" s="92">
        <f>F4Ax!H345+F4Bx!H345</f>
        <v>0</v>
      </c>
      <c r="I345" s="92">
        <f>F4Ax!I345+F4Bx!I345</f>
        <v>0</v>
      </c>
      <c r="J345" s="92">
        <f>F4Ax!J345+F4Bx!J345</f>
        <v>0</v>
      </c>
      <c r="K345" s="92">
        <f>F4Ax!K345+F4Bx!K345</f>
        <v>0</v>
      </c>
      <c r="L345" s="92">
        <f>F4Ax!L345+F4Bx!L345</f>
        <v>0.2742</v>
      </c>
      <c r="M345" s="92">
        <f>F4Ax!M345+F4Bx!M345</f>
        <v>0.30885000000000001</v>
      </c>
      <c r="N345" s="92">
        <f>F4Ax!N345+F4Bx!N345</f>
        <v>0.48180000000000001</v>
      </c>
      <c r="O345" s="92">
        <f>F4Ax!O345+F4Bx!O345</f>
        <v>0.45824999999999999</v>
      </c>
      <c r="P345" s="92">
        <f>F4Ax!P345+F4Bx!P345</f>
        <v>1.4277</v>
      </c>
      <c r="Q345" s="116">
        <f t="shared" si="30"/>
        <v>2.9508000000000001</v>
      </c>
    </row>
    <row r="346" spans="3:17" x14ac:dyDescent="0.25">
      <c r="C346" s="16" t="s">
        <v>182</v>
      </c>
      <c r="D346" s="16" t="s">
        <v>183</v>
      </c>
      <c r="E346" s="92">
        <f>F4Ax!E346+F4Bx!E345</f>
        <v>12.560000000000002</v>
      </c>
      <c r="F346" s="92">
        <f>F4Ax!F346+F4Bx!F345</f>
        <v>13.27</v>
      </c>
      <c r="G346" s="92">
        <f>F4Ax!G346+F4Bx!G345</f>
        <v>12.700000000000001</v>
      </c>
      <c r="H346" s="92">
        <f>F4Ax!H346+F4Bx!H345</f>
        <v>9.0954739999999994</v>
      </c>
      <c r="I346" s="92">
        <f>F4Ax!I346+F4Bx!I345</f>
        <v>9.2417149999999992</v>
      </c>
      <c r="J346" s="92">
        <f>F4Ax!J346+F4Bx!J345</f>
        <v>9.6540169999999996</v>
      </c>
      <c r="K346" s="92">
        <f>F4Ax!K346+F4Bx!K345</f>
        <v>8.9125699999999988</v>
      </c>
      <c r="L346" s="92">
        <f>F4Ax!L346+F4Bx!L345</f>
        <v>8.871179999999999</v>
      </c>
      <c r="M346" s="92">
        <f>F4Ax!M346+F4Bx!M345</f>
        <v>8.8493150000000007</v>
      </c>
      <c r="N346" s="92">
        <f>F4Ax!N346+F4Bx!N345</f>
        <v>8.8622049999999994</v>
      </c>
      <c r="O346" s="92">
        <f>F4Ax!O346+F4Bx!O345</f>
        <v>9.1683950000000003</v>
      </c>
      <c r="P346" s="92">
        <f>F4Ax!P346+F4Bx!P345</f>
        <v>12.887882000000001</v>
      </c>
      <c r="Q346" s="116">
        <f t="shared" si="30"/>
        <v>124.07275300000001</v>
      </c>
    </row>
    <row r="347" spans="3:17" x14ac:dyDescent="0.25">
      <c r="C347" s="16" t="s">
        <v>208</v>
      </c>
      <c r="D347" s="16" t="s">
        <v>163</v>
      </c>
      <c r="E347" s="92">
        <f>F4Ax!E347+F4Bx!E346</f>
        <v>3.15</v>
      </c>
      <c r="F347" s="92">
        <f>F4Ax!F347+F4Bx!F346</f>
        <v>2.0599999999999996</v>
      </c>
      <c r="G347" s="92">
        <f>F4Ax!G347+F4Bx!G346</f>
        <v>2.31</v>
      </c>
      <c r="H347" s="92">
        <f>F4Ax!H347+F4Bx!H346</f>
        <v>2.8020999999999998</v>
      </c>
      <c r="I347" s="92">
        <f>F4Ax!I347+F4Bx!I346</f>
        <v>3.0557999999999996</v>
      </c>
      <c r="J347" s="92">
        <f>F4Ax!J347+F4Bx!J346</f>
        <v>3.7277139999999993</v>
      </c>
      <c r="K347" s="92">
        <f>F4Ax!K347+F4Bx!K346</f>
        <v>3.9335979999999999</v>
      </c>
      <c r="L347" s="92">
        <f>F4Ax!L347+F4Bx!L346</f>
        <v>3.6945350000000006</v>
      </c>
      <c r="M347" s="92">
        <f>F4Ax!M347+F4Bx!M346</f>
        <v>3.7181469999999996</v>
      </c>
      <c r="N347" s="92">
        <f>F4Ax!N347+F4Bx!N346</f>
        <v>3.8907129999999999</v>
      </c>
      <c r="O347" s="92">
        <f>F4Ax!O347+F4Bx!O346</f>
        <v>3.335858</v>
      </c>
      <c r="P347" s="92">
        <f>F4Ax!P347+F4Bx!P346</f>
        <v>4.6351009999999997</v>
      </c>
      <c r="Q347" s="116">
        <f t="shared" si="30"/>
        <v>40.313566000000002</v>
      </c>
    </row>
    <row r="348" spans="3:17" x14ac:dyDescent="0.25">
      <c r="C348" s="16" t="s">
        <v>185</v>
      </c>
      <c r="D348" s="16" t="s">
        <v>186</v>
      </c>
      <c r="E348" s="92">
        <f>F4Ax!E348+F4Bx!E347</f>
        <v>0</v>
      </c>
      <c r="F348" s="92">
        <f>F4Ax!F348+F4Bx!F347</f>
        <v>0</v>
      </c>
      <c r="G348" s="92">
        <f>F4Ax!G348+F4Bx!G347</f>
        <v>0</v>
      </c>
      <c r="H348" s="92">
        <f>F4Ax!H348+F4Bx!H347</f>
        <v>0</v>
      </c>
      <c r="I348" s="92">
        <f>F4Ax!I348+F4Bx!I347</f>
        <v>0</v>
      </c>
      <c r="J348" s="92">
        <f>F4Ax!J348+F4Bx!J347</f>
        <v>0</v>
      </c>
      <c r="K348" s="92">
        <f>F4Ax!K348+F4Bx!K347</f>
        <v>0</v>
      </c>
      <c r="L348" s="92">
        <f>F4Ax!L348+F4Bx!L347</f>
        <v>0</v>
      </c>
      <c r="M348" s="92">
        <f>F4Ax!M348+F4Bx!M347</f>
        <v>0</v>
      </c>
      <c r="N348" s="92">
        <f>F4Ax!N348+F4Bx!N347</f>
        <v>0</v>
      </c>
      <c r="O348" s="92">
        <f>F4Ax!O348+F4Bx!O347</f>
        <v>0</v>
      </c>
      <c r="P348" s="92">
        <f>F4Ax!P348+F4Bx!P347</f>
        <v>0</v>
      </c>
      <c r="Q348" s="116">
        <f t="shared" si="30"/>
        <v>0</v>
      </c>
    </row>
    <row r="349" spans="3:17" x14ac:dyDescent="0.25">
      <c r="C349" s="16" t="s">
        <v>187</v>
      </c>
      <c r="D349" s="16" t="s">
        <v>165</v>
      </c>
      <c r="E349" s="92">
        <f>F4Ax!E349+F4Bx!E348</f>
        <v>0</v>
      </c>
      <c r="F349" s="92">
        <f>F4Ax!F349+F4Bx!F348</f>
        <v>0</v>
      </c>
      <c r="G349" s="92">
        <f>F4Ax!G349+F4Bx!G348</f>
        <v>0</v>
      </c>
      <c r="H349" s="92">
        <f>F4Ax!H349+F4Bx!H348</f>
        <v>0</v>
      </c>
      <c r="I349" s="92">
        <f>F4Ax!I349+F4Bx!I348</f>
        <v>0</v>
      </c>
      <c r="J349" s="92">
        <f>F4Ax!J349+F4Bx!J348</f>
        <v>0</v>
      </c>
      <c r="K349" s="92">
        <f>F4Ax!K349+F4Bx!K348</f>
        <v>0</v>
      </c>
      <c r="L349" s="92">
        <f>F4Ax!L349+F4Bx!L348</f>
        <v>0</v>
      </c>
      <c r="M349" s="92">
        <f>F4Ax!M349+F4Bx!M348</f>
        <v>0</v>
      </c>
      <c r="N349" s="92">
        <f>F4Ax!N349+F4Bx!N348</f>
        <v>0</v>
      </c>
      <c r="O349" s="92">
        <f>F4Ax!O349+F4Bx!O348</f>
        <v>0</v>
      </c>
      <c r="P349" s="92">
        <f>F4Ax!P349+F4Bx!P348</f>
        <v>0</v>
      </c>
      <c r="Q349" s="116">
        <f t="shared" si="30"/>
        <v>0</v>
      </c>
    </row>
    <row r="350" spans="3:17" x14ac:dyDescent="0.25">
      <c r="C350" s="16"/>
      <c r="D350" s="16"/>
      <c r="E350" s="92">
        <f>F4Ax!E350+F4Bx!E349</f>
        <v>0</v>
      </c>
      <c r="F350" s="92">
        <f>F4Ax!F350+F4Bx!F349</f>
        <v>0</v>
      </c>
      <c r="G350" s="92">
        <f>F4Ax!G350+F4Bx!G349</f>
        <v>0</v>
      </c>
      <c r="H350" s="92">
        <f>F4Ax!H350+F4Bx!H349</f>
        <v>0</v>
      </c>
      <c r="I350" s="92">
        <f>F4Ax!I350+F4Bx!I349</f>
        <v>0</v>
      </c>
      <c r="J350" s="92">
        <f>F4Ax!J350+F4Bx!J349</f>
        <v>0</v>
      </c>
      <c r="K350" s="92">
        <f>F4Ax!K350+F4Bx!K349</f>
        <v>0</v>
      </c>
      <c r="L350" s="92">
        <f>F4Ax!L350+F4Bx!L349</f>
        <v>0</v>
      </c>
      <c r="M350" s="92">
        <f>F4Ax!M350+F4Bx!M349</f>
        <v>0</v>
      </c>
      <c r="N350" s="92">
        <f>F4Ax!N350+F4Bx!N349</f>
        <v>0</v>
      </c>
      <c r="O350" s="92">
        <f>F4Ax!O350+F4Bx!O349</f>
        <v>0</v>
      </c>
      <c r="P350" s="92">
        <f>F4Ax!P350+F4Bx!P349</f>
        <v>0</v>
      </c>
      <c r="Q350" s="116">
        <f t="shared" si="30"/>
        <v>0</v>
      </c>
    </row>
    <row r="351" spans="3:17" x14ac:dyDescent="0.25">
      <c r="C351" s="16"/>
      <c r="D351" s="16"/>
      <c r="E351" s="92">
        <f>F4Ax!E351+F4Bx!E350</f>
        <v>0</v>
      </c>
      <c r="F351" s="92">
        <f>F4Ax!F351+F4Bx!F350</f>
        <v>0</v>
      </c>
      <c r="G351" s="92">
        <f>F4Ax!G351+F4Bx!G350</f>
        <v>0</v>
      </c>
      <c r="H351" s="92">
        <f>F4Ax!H351+F4Bx!H350</f>
        <v>0</v>
      </c>
      <c r="I351" s="92">
        <f>F4Ax!I351+F4Bx!I350</f>
        <v>0</v>
      </c>
      <c r="J351" s="92">
        <f>F4Ax!J351+F4Bx!J350</f>
        <v>0</v>
      </c>
      <c r="K351" s="92">
        <f>F4Ax!K351+F4Bx!K350</f>
        <v>0</v>
      </c>
      <c r="L351" s="92">
        <f>F4Ax!L351+F4Bx!L350</f>
        <v>0</v>
      </c>
      <c r="M351" s="92">
        <f>F4Ax!M351+F4Bx!M350</f>
        <v>0</v>
      </c>
      <c r="N351" s="92">
        <f>F4Ax!N351+F4Bx!N350</f>
        <v>0</v>
      </c>
      <c r="O351" s="92">
        <f>F4Ax!O351+F4Bx!O350</f>
        <v>0</v>
      </c>
      <c r="P351" s="92">
        <f>F4Ax!P351+F4Bx!P350</f>
        <v>0</v>
      </c>
      <c r="Q351" s="116">
        <f t="shared" si="30"/>
        <v>0</v>
      </c>
    </row>
    <row r="352" spans="3:17" x14ac:dyDescent="0.25">
      <c r="C352" s="16"/>
      <c r="D352" s="16"/>
      <c r="E352" s="92">
        <f>F4Ax!E352+F4Bx!E351</f>
        <v>0</v>
      </c>
      <c r="F352" s="92">
        <f>F4Ax!F352+F4Bx!F351</f>
        <v>0</v>
      </c>
      <c r="G352" s="92">
        <f>F4Ax!G352+F4Bx!G351</f>
        <v>0</v>
      </c>
      <c r="H352" s="92">
        <f>F4Ax!H352+F4Bx!H351</f>
        <v>0</v>
      </c>
      <c r="I352" s="92">
        <f>F4Ax!I352+F4Bx!I351</f>
        <v>0</v>
      </c>
      <c r="J352" s="92">
        <f>F4Ax!J352+F4Bx!J351</f>
        <v>0</v>
      </c>
      <c r="K352" s="92">
        <f>F4Ax!K352+F4Bx!K351</f>
        <v>0</v>
      </c>
      <c r="L352" s="92">
        <f>F4Ax!L352+F4Bx!L351</f>
        <v>0</v>
      </c>
      <c r="M352" s="92">
        <f>F4Ax!M352+F4Bx!M351</f>
        <v>0</v>
      </c>
      <c r="N352" s="92">
        <f>F4Ax!N352+F4Bx!N351</f>
        <v>0</v>
      </c>
      <c r="O352" s="92">
        <f>F4Ax!O352+F4Bx!O351</f>
        <v>0</v>
      </c>
      <c r="P352" s="92">
        <f>F4Ax!P352+F4Bx!P351</f>
        <v>0</v>
      </c>
      <c r="Q352" s="116">
        <f t="shared" si="30"/>
        <v>0</v>
      </c>
    </row>
    <row r="353" spans="3:17" x14ac:dyDescent="0.25">
      <c r="C353" s="16" t="s">
        <v>235</v>
      </c>
      <c r="D353" s="16" t="s">
        <v>235</v>
      </c>
      <c r="E353" s="92">
        <f>F4Ax!E353+F4Bx!E352</f>
        <v>0</v>
      </c>
      <c r="F353" s="92">
        <f>F4Ax!F353+F4Bx!F352</f>
        <v>0</v>
      </c>
      <c r="G353" s="92">
        <f>F4Ax!G353+F4Bx!G352</f>
        <v>0</v>
      </c>
      <c r="H353" s="92">
        <f>F4Ax!H353+F4Bx!H352</f>
        <v>0</v>
      </c>
      <c r="I353" s="92">
        <f>F4Ax!I353+F4Bx!I352</f>
        <v>0</v>
      </c>
      <c r="J353" s="92">
        <f>F4Ax!J353+F4Bx!J352</f>
        <v>0</v>
      </c>
      <c r="K353" s="92">
        <f>F4Ax!K353+F4Bx!K352</f>
        <v>0</v>
      </c>
      <c r="L353" s="92">
        <f>F4Ax!L353+F4Bx!L352</f>
        <v>0</v>
      </c>
      <c r="M353" s="92">
        <f>F4Ax!M353+F4Bx!M352</f>
        <v>0</v>
      </c>
      <c r="N353" s="92">
        <f>F4Ax!N353+F4Bx!N352</f>
        <v>0</v>
      </c>
      <c r="O353" s="92">
        <f>F4Ax!O353+F4Bx!O352</f>
        <v>0</v>
      </c>
      <c r="P353" s="92">
        <f>F4Ax!P353+F4Bx!P352</f>
        <v>0</v>
      </c>
      <c r="Q353" s="116">
        <f t="shared" si="30"/>
        <v>0</v>
      </c>
    </row>
    <row r="354" spans="3:17" x14ac:dyDescent="0.25">
      <c r="C354" s="937" t="s">
        <v>188</v>
      </c>
      <c r="D354" s="938"/>
      <c r="E354" s="116">
        <f t="shared" ref="E354:P354" si="31">SUM(E338:E353)</f>
        <v>593.79000000000008</v>
      </c>
      <c r="F354" s="116">
        <f t="shared" si="31"/>
        <v>581.62999999999988</v>
      </c>
      <c r="G354" s="116">
        <f t="shared" si="31"/>
        <v>600.95000000000016</v>
      </c>
      <c r="H354" s="116">
        <f t="shared" si="31"/>
        <v>564.94262999999978</v>
      </c>
      <c r="I354" s="116">
        <f t="shared" si="31"/>
        <v>568.16598799999997</v>
      </c>
      <c r="J354" s="116">
        <f t="shared" si="31"/>
        <v>582.30789122999988</v>
      </c>
      <c r="K354" s="116">
        <f t="shared" si="31"/>
        <v>554.54365699999971</v>
      </c>
      <c r="L354" s="116">
        <f t="shared" si="31"/>
        <v>570.71312049999972</v>
      </c>
      <c r="M354" s="116">
        <f t="shared" si="31"/>
        <v>571.24614350000002</v>
      </c>
      <c r="N354" s="116">
        <f t="shared" si="31"/>
        <v>577.35027950000006</v>
      </c>
      <c r="O354" s="116">
        <f t="shared" si="31"/>
        <v>584.61171750000028</v>
      </c>
      <c r="P354" s="116">
        <f t="shared" si="31"/>
        <v>823.70484449999981</v>
      </c>
      <c r="Q354" s="116">
        <f t="shared" si="30"/>
        <v>7173.9562717299996</v>
      </c>
    </row>
    <row r="355" spans="3:17" x14ac:dyDescent="0.25">
      <c r="C355" s="935" t="s">
        <v>196</v>
      </c>
      <c r="D355" s="936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116">
        <f t="shared" si="30"/>
        <v>0</v>
      </c>
    </row>
    <row r="356" spans="3:17" x14ac:dyDescent="0.25">
      <c r="C356" s="16" t="s">
        <v>168</v>
      </c>
      <c r="D356" s="16" t="s">
        <v>169</v>
      </c>
      <c r="E356" s="92">
        <f>F4Ax!E356+F4Bx!E355</f>
        <v>355.60999999999996</v>
      </c>
      <c r="F356" s="92">
        <f>F4Ax!F356+F4Bx!F355</f>
        <v>344.54</v>
      </c>
      <c r="G356" s="92">
        <f>F4Ax!G356+F4Bx!G355</f>
        <v>351.58000000000004</v>
      </c>
      <c r="H356" s="92">
        <f>F4Ax!H356+F4Bx!H355</f>
        <v>334.12088499999999</v>
      </c>
      <c r="I356" s="92">
        <f>F4Ax!I356+F4Bx!I355</f>
        <v>318.72416600000008</v>
      </c>
      <c r="J356" s="92">
        <f>F4Ax!J356+F4Bx!J355</f>
        <v>332.40962500000001</v>
      </c>
      <c r="K356" s="92">
        <f>F4Ax!K356+F4Bx!K355</f>
        <v>321.74555199999998</v>
      </c>
      <c r="L356" s="92">
        <f>F4Ax!L356+F4Bx!L355</f>
        <v>344.50949500000002</v>
      </c>
      <c r="M356" s="92">
        <f>F4Ax!M356+F4Bx!M355</f>
        <v>371.66826900000001</v>
      </c>
      <c r="N356" s="92">
        <f>F4Ax!N356+F4Bx!N355</f>
        <v>377.86532999999997</v>
      </c>
      <c r="O356" s="92">
        <f>F4Ax!O356+F4Bx!O355</f>
        <v>369.931735</v>
      </c>
      <c r="P356" s="92">
        <f>F4Ax!P356+F4Bx!P355</f>
        <v>488.37018799999998</v>
      </c>
      <c r="Q356" s="116">
        <f t="shared" si="30"/>
        <v>4311.0752450000009</v>
      </c>
    </row>
    <row r="357" spans="3:17" x14ac:dyDescent="0.25">
      <c r="C357" s="16" t="s">
        <v>170</v>
      </c>
      <c r="D357" s="16" t="s">
        <v>171</v>
      </c>
      <c r="E357" s="92">
        <f>F4Ax!E357+F4Bx!E356</f>
        <v>23.48</v>
      </c>
      <c r="F357" s="92">
        <f>F4Ax!F357+F4Bx!F356</f>
        <v>21.87</v>
      </c>
      <c r="G357" s="92">
        <f>F4Ax!G357+F4Bx!G356</f>
        <v>4.1099999999999994</v>
      </c>
      <c r="H357" s="92">
        <f>F4Ax!H357+F4Bx!H356</f>
        <v>9.1813000000000002</v>
      </c>
      <c r="I357" s="92">
        <f>F4Ax!I357+F4Bx!I356</f>
        <v>13.390699999999999</v>
      </c>
      <c r="J357" s="92">
        <f>F4Ax!J357+F4Bx!J356</f>
        <v>21.558800000000002</v>
      </c>
      <c r="K357" s="92">
        <f>F4Ax!K357+F4Bx!K356</f>
        <v>16.925599999999999</v>
      </c>
      <c r="L357" s="92">
        <f>F4Ax!L357+F4Bx!L356</f>
        <v>11.719200000000001</v>
      </c>
      <c r="M357" s="92">
        <f>F4Ax!M357+F4Bx!M356</f>
        <v>15.059000000000001</v>
      </c>
      <c r="N357" s="92">
        <f>F4Ax!N357+F4Bx!N356</f>
        <v>21.813299999999998</v>
      </c>
      <c r="O357" s="92">
        <f>F4Ax!O357+F4Bx!O356</f>
        <v>22.071300000000001</v>
      </c>
      <c r="P357" s="92">
        <f>F4Ax!P357+F4Bx!P356</f>
        <v>28.296600000000002</v>
      </c>
      <c r="Q357" s="116">
        <f t="shared" si="30"/>
        <v>209.47580000000002</v>
      </c>
    </row>
    <row r="358" spans="3:17" x14ac:dyDescent="0.25">
      <c r="C358" s="16" t="s">
        <v>216</v>
      </c>
      <c r="D358" s="16" t="s">
        <v>173</v>
      </c>
      <c r="E358" s="92">
        <f>F4Ax!E358+F4Bx!E357</f>
        <v>4.4399999999999995</v>
      </c>
      <c r="F358" s="92">
        <f>F4Ax!F358+F4Bx!F357</f>
        <v>4.5</v>
      </c>
      <c r="G358" s="92">
        <f>F4Ax!G358+F4Bx!G357</f>
        <v>4.7600000000000007</v>
      </c>
      <c r="H358" s="92">
        <f>F4Ax!H358+F4Bx!H357</f>
        <v>3.7490869999999998</v>
      </c>
      <c r="I358" s="92">
        <f>F4Ax!I358+F4Bx!I357</f>
        <v>3.7634730000000003</v>
      </c>
      <c r="J358" s="92">
        <f>F4Ax!J358+F4Bx!J357</f>
        <v>3.8954180000000003</v>
      </c>
      <c r="K358" s="92">
        <f>F4Ax!K358+F4Bx!K357</f>
        <v>3.5254310000000002</v>
      </c>
      <c r="L358" s="92">
        <f>F4Ax!L358+F4Bx!L357</f>
        <v>3.2519870000000002</v>
      </c>
      <c r="M358" s="92">
        <f>F4Ax!M358+F4Bx!M357</f>
        <v>3.1713370000000003</v>
      </c>
      <c r="N358" s="92">
        <f>F4Ax!N358+F4Bx!N357</f>
        <v>3.2563239999999998</v>
      </c>
      <c r="O358" s="92">
        <f>F4Ax!O358+F4Bx!O357</f>
        <v>3.2821629999999997</v>
      </c>
      <c r="P358" s="92">
        <f>F4Ax!P358+F4Bx!P357</f>
        <v>4.6471329999999993</v>
      </c>
      <c r="Q358" s="116">
        <f t="shared" si="30"/>
        <v>46.242352999999994</v>
      </c>
    </row>
    <row r="359" spans="3:17" x14ac:dyDescent="0.25">
      <c r="C359" s="16" t="s">
        <v>174</v>
      </c>
      <c r="D359" s="16" t="s">
        <v>175</v>
      </c>
      <c r="E359" s="92">
        <f>F4Ax!E359+F4Bx!E358</f>
        <v>0</v>
      </c>
      <c r="F359" s="92">
        <f>F4Ax!F359+F4Bx!F358</f>
        <v>0</v>
      </c>
      <c r="G359" s="92">
        <f>F4Ax!G359+F4Bx!G358</f>
        <v>0</v>
      </c>
      <c r="H359" s="92">
        <f>F4Ax!H359+F4Bx!H358</f>
        <v>0</v>
      </c>
      <c r="I359" s="92">
        <f>F4Ax!I359+F4Bx!I358</f>
        <v>0</v>
      </c>
      <c r="J359" s="92">
        <f>F4Ax!J359+F4Bx!J358</f>
        <v>0</v>
      </c>
      <c r="K359" s="92">
        <f>F4Ax!K359+F4Bx!K358</f>
        <v>0</v>
      </c>
      <c r="L359" s="92">
        <f>F4Ax!L359+F4Bx!L358</f>
        <v>0</v>
      </c>
      <c r="M359" s="92">
        <f>F4Ax!M359+F4Bx!M358</f>
        <v>0</v>
      </c>
      <c r="N359" s="92">
        <f>F4Ax!N359+F4Bx!N358</f>
        <v>0</v>
      </c>
      <c r="O359" s="92">
        <f>F4Ax!O359+F4Bx!O358</f>
        <v>0</v>
      </c>
      <c r="P359" s="92">
        <f>F4Ax!P359+F4Bx!P358</f>
        <v>0</v>
      </c>
      <c r="Q359" s="116">
        <f t="shared" si="30"/>
        <v>0</v>
      </c>
    </row>
    <row r="360" spans="3:17" x14ac:dyDescent="0.25">
      <c r="C360" s="16" t="s">
        <v>176</v>
      </c>
      <c r="D360" s="16" t="s">
        <v>177</v>
      </c>
      <c r="E360" s="92">
        <f>F4Ax!E360+F4Bx!E359</f>
        <v>3.57</v>
      </c>
      <c r="F360" s="92">
        <f>F4Ax!F360+F4Bx!F359</f>
        <v>5.83</v>
      </c>
      <c r="G360" s="92">
        <f>F4Ax!G360+F4Bx!G359</f>
        <v>5.74</v>
      </c>
      <c r="H360" s="92">
        <f>F4Ax!H360+F4Bx!H359</f>
        <v>5.2571599999999998</v>
      </c>
      <c r="I360" s="92">
        <f>F4Ax!I360+F4Bx!I359</f>
        <v>5.4137000000000004</v>
      </c>
      <c r="J360" s="92">
        <f>F4Ax!J360+F4Bx!J359</f>
        <v>5.14825</v>
      </c>
      <c r="K360" s="92">
        <f>F4Ax!K360+F4Bx!K359</f>
        <v>5.0023299999999997</v>
      </c>
      <c r="L360" s="92">
        <f>F4Ax!L360+F4Bx!L359</f>
        <v>4.4887499999999996</v>
      </c>
      <c r="M360" s="92">
        <f>F4Ax!M360+F4Bx!M359</f>
        <v>4.483810000000001</v>
      </c>
      <c r="N360" s="92">
        <f>F4Ax!N360+F4Bx!N359</f>
        <v>4.5606099999999996</v>
      </c>
      <c r="O360" s="92">
        <f>F4Ax!O360+F4Bx!O359</f>
        <v>4.5240710000000002</v>
      </c>
      <c r="P360" s="92">
        <f>F4Ax!P360+F4Bx!P359</f>
        <v>6.9132689999999997</v>
      </c>
      <c r="Q360" s="116">
        <f t="shared" si="30"/>
        <v>60.931949999999986</v>
      </c>
    </row>
    <row r="361" spans="3:17" x14ac:dyDescent="0.25">
      <c r="C361" s="16" t="s">
        <v>178</v>
      </c>
      <c r="D361" s="16" t="s">
        <v>217</v>
      </c>
      <c r="E361" s="92">
        <f>F4Ax!E361+F4Bx!E360</f>
        <v>58.74</v>
      </c>
      <c r="F361" s="92">
        <f>F4Ax!F361+F4Bx!F360</f>
        <v>42.429999999999993</v>
      </c>
      <c r="G361" s="92">
        <f>F4Ax!G361+F4Bx!G360</f>
        <v>27.150000000000002</v>
      </c>
      <c r="H361" s="92">
        <f>F4Ax!H361+F4Bx!H360</f>
        <v>32.493016400000002</v>
      </c>
      <c r="I361" s="92">
        <f>F4Ax!I361+F4Bx!I360</f>
        <v>257.61023215</v>
      </c>
      <c r="J361" s="92">
        <f>F4Ax!J361+F4Bx!J360</f>
        <v>145.66631609999999</v>
      </c>
      <c r="K361" s="92">
        <f>F4Ax!K361+F4Bx!K360</f>
        <v>165.33804903000004</v>
      </c>
      <c r="L361" s="92">
        <f>F4Ax!L361+F4Bx!L360</f>
        <v>143.71463269999998</v>
      </c>
      <c r="M361" s="92">
        <f>F4Ax!M361+F4Bx!M360</f>
        <v>135.38569923</v>
      </c>
      <c r="N361" s="92">
        <f>F4Ax!N361+F4Bx!N360</f>
        <v>199.60889899</v>
      </c>
      <c r="O361" s="92">
        <f>F4Ax!O361+F4Bx!O360</f>
        <v>202.17613159000001</v>
      </c>
      <c r="P361" s="92">
        <f>F4Ax!P361+F4Bx!P360</f>
        <v>232.03714568000001</v>
      </c>
      <c r="Q361" s="116">
        <f t="shared" si="30"/>
        <v>1642.3501218700001</v>
      </c>
    </row>
    <row r="362" spans="3:17" x14ac:dyDescent="0.25">
      <c r="C362" s="16" t="s">
        <v>180</v>
      </c>
      <c r="D362" s="16" t="s">
        <v>197</v>
      </c>
      <c r="E362" s="92">
        <f>F4Ax!E362+F4Bx!E361</f>
        <v>20.479999999999997</v>
      </c>
      <c r="F362" s="92">
        <f>F4Ax!F362+F4Bx!F361</f>
        <v>19.619999999999997</v>
      </c>
      <c r="G362" s="92">
        <f>F4Ax!G362+F4Bx!G361</f>
        <v>22.14</v>
      </c>
      <c r="H362" s="92">
        <f>F4Ax!H362+F4Bx!H361</f>
        <v>20.937999999999999</v>
      </c>
      <c r="I362" s="92">
        <f>F4Ax!I362+F4Bx!I361</f>
        <v>21.113999999999997</v>
      </c>
      <c r="J362" s="92">
        <f>F4Ax!J362+F4Bx!J361</f>
        <v>22.677999999999997</v>
      </c>
      <c r="K362" s="92">
        <f>F4Ax!K362+F4Bx!K361</f>
        <v>20.777999999999999</v>
      </c>
      <c r="L362" s="92">
        <f>F4Ax!L362+F4Bx!L361</f>
        <v>22.356000000000002</v>
      </c>
      <c r="M362" s="92">
        <f>F4Ax!M362+F4Bx!M361</f>
        <v>20.247999999999998</v>
      </c>
      <c r="N362" s="92">
        <f>F4Ax!N362+F4Bx!N361</f>
        <v>18.810000000000002</v>
      </c>
      <c r="O362" s="92">
        <f>F4Ax!O362+F4Bx!O361</f>
        <v>20.631999999999998</v>
      </c>
      <c r="P362" s="92">
        <f>F4Ax!P362+F4Bx!P361</f>
        <v>30.594500000000004</v>
      </c>
      <c r="Q362" s="116">
        <f t="shared" si="30"/>
        <v>260.38849999999996</v>
      </c>
    </row>
    <row r="363" spans="3:17" x14ac:dyDescent="0.25">
      <c r="C363" s="16" t="s">
        <v>218</v>
      </c>
      <c r="D363" s="16" t="s">
        <v>206</v>
      </c>
      <c r="E363" s="92">
        <f>F4Ax!E363+F4Bx!E362</f>
        <v>29.549999999999997</v>
      </c>
      <c r="F363" s="92">
        <f>F4Ax!F363+F4Bx!F362</f>
        <v>30.790000000000003</v>
      </c>
      <c r="G363" s="92">
        <f>F4Ax!G363+F4Bx!G362</f>
        <v>31.11</v>
      </c>
      <c r="H363" s="92">
        <f>F4Ax!H363+F4Bx!H362</f>
        <v>27.461770000000001</v>
      </c>
      <c r="I363" s="92">
        <f>F4Ax!I363+F4Bx!I362</f>
        <v>28.150700000000001</v>
      </c>
      <c r="J363" s="92">
        <f>F4Ax!J363+F4Bx!J362</f>
        <v>32.712257000000001</v>
      </c>
      <c r="K363" s="92">
        <f>F4Ax!K363+F4Bx!K362</f>
        <v>29.063231999999999</v>
      </c>
      <c r="L363" s="92">
        <f>F4Ax!L363+F4Bx!L362</f>
        <v>30.706796000000001</v>
      </c>
      <c r="M363" s="92">
        <f>F4Ax!M363+F4Bx!M362</f>
        <v>31.742884</v>
      </c>
      <c r="N363" s="92">
        <f>F4Ax!N363+F4Bx!N362</f>
        <v>33.435977000000001</v>
      </c>
      <c r="O363" s="92">
        <f>F4Ax!O363+F4Bx!O362</f>
        <v>33.870728999999997</v>
      </c>
      <c r="P363" s="92">
        <f>F4Ax!P363+F4Bx!P362</f>
        <v>47.679836000000009</v>
      </c>
      <c r="Q363" s="116">
        <f t="shared" si="30"/>
        <v>386.274181</v>
      </c>
    </row>
    <row r="364" spans="3:17" x14ac:dyDescent="0.25">
      <c r="C364" s="16" t="s">
        <v>236</v>
      </c>
      <c r="D364" s="16" t="s">
        <v>220</v>
      </c>
      <c r="E364" s="92">
        <f>F4Ax!E364+F4Bx!E363</f>
        <v>7.07</v>
      </c>
      <c r="F364" s="92">
        <f>F4Ax!F364+F4Bx!F363</f>
        <v>6.94</v>
      </c>
      <c r="G364" s="92">
        <f>F4Ax!G364+F4Bx!G363</f>
        <v>7.36</v>
      </c>
      <c r="H364" s="92">
        <f>F4Ax!H364+F4Bx!H363</f>
        <v>6.9295840000000002</v>
      </c>
      <c r="I364" s="92">
        <f>F4Ax!I364+F4Bx!I363</f>
        <v>7.084346</v>
      </c>
      <c r="J364" s="92">
        <f>F4Ax!J364+F4Bx!J363</f>
        <v>7.5629479999999987</v>
      </c>
      <c r="K364" s="92">
        <f>F4Ax!K364+F4Bx!K363</f>
        <v>7.142887</v>
      </c>
      <c r="L364" s="92">
        <f>F4Ax!L364+F4Bx!L363</f>
        <v>7.0939450000000006</v>
      </c>
      <c r="M364" s="92">
        <f>F4Ax!M364+F4Bx!M363</f>
        <v>7.1708920000000003</v>
      </c>
      <c r="N364" s="92">
        <f>F4Ax!N364+F4Bx!N363</f>
        <v>7.3734489999999999</v>
      </c>
      <c r="O364" s="92">
        <f>F4Ax!O364+F4Bx!O363</f>
        <v>7.5087609999999998</v>
      </c>
      <c r="P364" s="92">
        <f>F4Ax!P364+F4Bx!P363</f>
        <v>9.3404729999999994</v>
      </c>
      <c r="Q364" s="116">
        <f t="shared" si="30"/>
        <v>88.577284999999989</v>
      </c>
    </row>
    <row r="365" spans="3:17" x14ac:dyDescent="0.25">
      <c r="C365" s="16" t="s">
        <v>182</v>
      </c>
      <c r="D365" s="16" t="s">
        <v>183</v>
      </c>
      <c r="E365" s="92">
        <f>F4Ax!E365+F4Bx!E364</f>
        <v>0</v>
      </c>
      <c r="F365" s="92">
        <f>F4Ax!F365+F4Bx!F364</f>
        <v>0</v>
      </c>
      <c r="G365" s="92">
        <f>F4Ax!G365+F4Bx!G364</f>
        <v>0</v>
      </c>
      <c r="H365" s="92">
        <f>F4Ax!H365+F4Bx!H364</f>
        <v>0</v>
      </c>
      <c r="I365" s="92">
        <f>F4Ax!I365+F4Bx!I364</f>
        <v>0</v>
      </c>
      <c r="J365" s="92">
        <f>F4Ax!J365+F4Bx!J364</f>
        <v>0</v>
      </c>
      <c r="K365" s="92">
        <f>F4Ax!K365+F4Bx!K364</f>
        <v>0</v>
      </c>
      <c r="L365" s="92">
        <f>F4Ax!L365+F4Bx!L364</f>
        <v>0</v>
      </c>
      <c r="M365" s="92">
        <f>F4Ax!M365+F4Bx!M364</f>
        <v>0</v>
      </c>
      <c r="N365" s="92">
        <f>F4Ax!N365+F4Bx!N364</f>
        <v>0</v>
      </c>
      <c r="O365" s="92">
        <f>F4Ax!O365+F4Bx!O364</f>
        <v>0</v>
      </c>
      <c r="P365" s="92">
        <f>F4Ax!P365+F4Bx!P364</f>
        <v>0</v>
      </c>
      <c r="Q365" s="116">
        <f t="shared" si="30"/>
        <v>0</v>
      </c>
    </row>
    <row r="366" spans="3:17" x14ac:dyDescent="0.25">
      <c r="C366" s="16" t="s">
        <v>184</v>
      </c>
      <c r="D366" s="16" t="s">
        <v>163</v>
      </c>
      <c r="E366" s="92">
        <f>F4Ax!E366+F4Bx!E365</f>
        <v>0</v>
      </c>
      <c r="F366" s="92">
        <f>F4Ax!F366+F4Bx!F365</f>
        <v>0</v>
      </c>
      <c r="G366" s="92">
        <f>F4Ax!G366+F4Bx!G365</f>
        <v>0</v>
      </c>
      <c r="H366" s="92">
        <f>F4Ax!H366+F4Bx!H365</f>
        <v>0</v>
      </c>
      <c r="I366" s="92">
        <f>F4Ax!I366+F4Bx!I365</f>
        <v>0</v>
      </c>
      <c r="J366" s="92">
        <f>F4Ax!J366+F4Bx!J365</f>
        <v>0</v>
      </c>
      <c r="K366" s="92">
        <f>F4Ax!K366+F4Bx!K365</f>
        <v>0</v>
      </c>
      <c r="L366" s="92">
        <f>F4Ax!L366+F4Bx!L365</f>
        <v>0</v>
      </c>
      <c r="M366" s="92">
        <f>F4Ax!M366+F4Bx!M365</f>
        <v>0</v>
      </c>
      <c r="N366" s="92">
        <f>F4Ax!N366+F4Bx!N365</f>
        <v>0</v>
      </c>
      <c r="O366" s="92">
        <f>F4Ax!O366+F4Bx!O365</f>
        <v>0</v>
      </c>
      <c r="P366" s="92">
        <f>F4Ax!P366+F4Bx!P365</f>
        <v>0</v>
      </c>
      <c r="Q366" s="116">
        <f t="shared" si="30"/>
        <v>0</v>
      </c>
    </row>
    <row r="367" spans="3:17" x14ac:dyDescent="0.25">
      <c r="C367" s="16" t="s">
        <v>185</v>
      </c>
      <c r="D367" s="16" t="s">
        <v>186</v>
      </c>
      <c r="E367" s="92">
        <f>F4Ax!E367+F4Bx!E366</f>
        <v>0</v>
      </c>
      <c r="F367" s="92">
        <f>F4Ax!F367+F4Bx!F366</f>
        <v>0</v>
      </c>
      <c r="G367" s="92">
        <f>F4Ax!G367+F4Bx!G366</f>
        <v>0</v>
      </c>
      <c r="H367" s="92">
        <f>F4Ax!H367+F4Bx!H366</f>
        <v>0</v>
      </c>
      <c r="I367" s="92">
        <f>F4Ax!I367+F4Bx!I366</f>
        <v>0</v>
      </c>
      <c r="J367" s="92">
        <f>F4Ax!J367+F4Bx!J366</f>
        <v>0</v>
      </c>
      <c r="K367" s="92">
        <f>F4Ax!K367+F4Bx!K366</f>
        <v>0</v>
      </c>
      <c r="L367" s="92">
        <f>F4Ax!L367+F4Bx!L366</f>
        <v>0</v>
      </c>
      <c r="M367" s="92">
        <f>F4Ax!M367+F4Bx!M366</f>
        <v>0</v>
      </c>
      <c r="N367" s="92">
        <f>F4Ax!N367+F4Bx!N366</f>
        <v>0</v>
      </c>
      <c r="O367" s="92">
        <f>F4Ax!O367+F4Bx!O366</f>
        <v>0</v>
      </c>
      <c r="P367" s="92">
        <f>F4Ax!P367+F4Bx!P366</f>
        <v>0</v>
      </c>
      <c r="Q367" s="116">
        <f t="shared" si="30"/>
        <v>0</v>
      </c>
    </row>
    <row r="368" spans="3:17" x14ac:dyDescent="0.25">
      <c r="C368" s="16" t="s">
        <v>187</v>
      </c>
      <c r="D368" s="16" t="s">
        <v>165</v>
      </c>
      <c r="E368" s="92">
        <f>F4Ax!E368+F4Bx!E367</f>
        <v>0</v>
      </c>
      <c r="F368" s="92">
        <f>F4Ax!F368+F4Bx!F367</f>
        <v>0</v>
      </c>
      <c r="G368" s="92">
        <f>F4Ax!G368+F4Bx!G367</f>
        <v>0</v>
      </c>
      <c r="H368" s="92">
        <f>F4Ax!H368+F4Bx!H367</f>
        <v>0</v>
      </c>
      <c r="I368" s="92">
        <f>F4Ax!I368+F4Bx!I367</f>
        <v>0</v>
      </c>
      <c r="J368" s="92">
        <f>F4Ax!J368+F4Bx!J367</f>
        <v>0</v>
      </c>
      <c r="K368" s="92">
        <f>F4Ax!K368+F4Bx!K367</f>
        <v>0</v>
      </c>
      <c r="L368" s="92">
        <f>F4Ax!L368+F4Bx!L367</f>
        <v>0</v>
      </c>
      <c r="M368" s="92">
        <f>F4Ax!M368+F4Bx!M367</f>
        <v>0</v>
      </c>
      <c r="N368" s="92">
        <f>F4Ax!N368+F4Bx!N367</f>
        <v>0</v>
      </c>
      <c r="O368" s="92">
        <f>F4Ax!O368+F4Bx!O367</f>
        <v>0</v>
      </c>
      <c r="P368" s="92">
        <f>F4Ax!P368+F4Bx!P367</f>
        <v>0</v>
      </c>
      <c r="Q368" s="116">
        <f t="shared" si="30"/>
        <v>0</v>
      </c>
    </row>
    <row r="369" spans="3:17" x14ac:dyDescent="0.25">
      <c r="C369" s="16"/>
      <c r="D369" s="16"/>
      <c r="E369" s="92">
        <f>F4Ax!E369+F4Bx!E368</f>
        <v>0</v>
      </c>
      <c r="F369" s="92">
        <f>F4Ax!F369+F4Bx!F368</f>
        <v>0</v>
      </c>
      <c r="G369" s="92">
        <f>F4Ax!G369+F4Bx!G368</f>
        <v>0</v>
      </c>
      <c r="H369" s="92">
        <f>F4Ax!H369+F4Bx!H368</f>
        <v>0</v>
      </c>
      <c r="I369" s="92">
        <f>F4Ax!I369+F4Bx!I368</f>
        <v>0</v>
      </c>
      <c r="J369" s="92">
        <f>F4Ax!J369+F4Bx!J368</f>
        <v>0</v>
      </c>
      <c r="K369" s="92">
        <f>F4Ax!K369+F4Bx!K368</f>
        <v>0</v>
      </c>
      <c r="L369" s="92">
        <f>F4Ax!L369+F4Bx!L368</f>
        <v>0</v>
      </c>
      <c r="M369" s="92">
        <f>F4Ax!M369+F4Bx!M368</f>
        <v>0</v>
      </c>
      <c r="N369" s="92">
        <f>F4Ax!N369+F4Bx!N368</f>
        <v>0</v>
      </c>
      <c r="O369" s="92">
        <f>F4Ax!O369+F4Bx!O368</f>
        <v>0</v>
      </c>
      <c r="P369" s="92">
        <f>F4Ax!P369+F4Bx!P368</f>
        <v>0</v>
      </c>
      <c r="Q369" s="116">
        <f t="shared" ref="Q369:Q375" si="32">SUM(E369:P369)</f>
        <v>0</v>
      </c>
    </row>
    <row r="370" spans="3:17" x14ac:dyDescent="0.25">
      <c r="C370" s="16"/>
      <c r="D370" s="16"/>
      <c r="E370" s="92">
        <f>F4Ax!E370+F4Bx!E369</f>
        <v>0</v>
      </c>
      <c r="F370" s="92">
        <f>F4Ax!F370+F4Bx!F369</f>
        <v>0</v>
      </c>
      <c r="G370" s="92">
        <f>F4Ax!G370+F4Bx!G369</f>
        <v>0</v>
      </c>
      <c r="H370" s="92">
        <f>F4Ax!H370+F4Bx!H369</f>
        <v>0</v>
      </c>
      <c r="I370" s="92">
        <f>F4Ax!I370+F4Bx!I369</f>
        <v>0</v>
      </c>
      <c r="J370" s="92">
        <f>F4Ax!J370+F4Bx!J369</f>
        <v>0</v>
      </c>
      <c r="K370" s="92">
        <f>F4Ax!K370+F4Bx!K369</f>
        <v>0</v>
      </c>
      <c r="L370" s="92">
        <f>F4Ax!L370+F4Bx!L369</f>
        <v>0</v>
      </c>
      <c r="M370" s="92">
        <f>F4Ax!M370+F4Bx!M369</f>
        <v>0</v>
      </c>
      <c r="N370" s="92">
        <f>F4Ax!N370+F4Bx!N369</f>
        <v>0</v>
      </c>
      <c r="O370" s="92">
        <f>F4Ax!O370+F4Bx!O369</f>
        <v>0</v>
      </c>
      <c r="P370" s="92">
        <f>F4Ax!P370+F4Bx!P369</f>
        <v>0</v>
      </c>
      <c r="Q370" s="116">
        <f t="shared" si="32"/>
        <v>0</v>
      </c>
    </row>
    <row r="371" spans="3:17" x14ac:dyDescent="0.25">
      <c r="C371" s="16"/>
      <c r="D371" s="16"/>
      <c r="E371" s="92">
        <f>F4Ax!E371+F4Bx!E370</f>
        <v>0</v>
      </c>
      <c r="F371" s="92">
        <f>F4Ax!F371+F4Bx!F370</f>
        <v>0</v>
      </c>
      <c r="G371" s="92">
        <f>F4Ax!G371+F4Bx!G370</f>
        <v>0</v>
      </c>
      <c r="H371" s="92">
        <f>F4Ax!H371+F4Bx!H370</f>
        <v>0</v>
      </c>
      <c r="I371" s="92">
        <f>F4Ax!I371+F4Bx!I370</f>
        <v>0</v>
      </c>
      <c r="J371" s="92">
        <f>F4Ax!J371+F4Bx!J370</f>
        <v>0</v>
      </c>
      <c r="K371" s="92">
        <f>F4Ax!K371+F4Bx!K370</f>
        <v>0</v>
      </c>
      <c r="L371" s="92">
        <f>F4Ax!L371+F4Bx!L370</f>
        <v>0</v>
      </c>
      <c r="M371" s="92">
        <f>F4Ax!M371+F4Bx!M370</f>
        <v>0</v>
      </c>
      <c r="N371" s="92">
        <f>F4Ax!N371+F4Bx!N370</f>
        <v>0</v>
      </c>
      <c r="O371" s="92">
        <f>F4Ax!O371+F4Bx!O370</f>
        <v>0</v>
      </c>
      <c r="P371" s="92">
        <f>F4Ax!P371+F4Bx!P370</f>
        <v>0</v>
      </c>
      <c r="Q371" s="116">
        <f t="shared" si="32"/>
        <v>0</v>
      </c>
    </row>
    <row r="372" spans="3:17" x14ac:dyDescent="0.25">
      <c r="C372" s="16" t="s">
        <v>235</v>
      </c>
      <c r="D372" s="16" t="s">
        <v>235</v>
      </c>
      <c r="E372" s="92">
        <f>F4Ax!E372+F4Bx!E371</f>
        <v>0</v>
      </c>
      <c r="F372" s="92">
        <f>F4Ax!F372+F4Bx!F371</f>
        <v>0</v>
      </c>
      <c r="G372" s="92">
        <f>F4Ax!G372+F4Bx!G371</f>
        <v>0</v>
      </c>
      <c r="H372" s="92">
        <f>F4Ax!H372+F4Bx!H371</f>
        <v>0</v>
      </c>
      <c r="I372" s="92">
        <f>F4Ax!I372+F4Bx!I371</f>
        <v>0</v>
      </c>
      <c r="J372" s="92">
        <f>F4Ax!J372+F4Bx!J371</f>
        <v>0</v>
      </c>
      <c r="K372" s="92">
        <f>F4Ax!K372+F4Bx!K371</f>
        <v>0</v>
      </c>
      <c r="L372" s="92">
        <f>F4Ax!L372+F4Bx!L371</f>
        <v>0</v>
      </c>
      <c r="M372" s="92">
        <f>F4Ax!M372+F4Bx!M371</f>
        <v>0</v>
      </c>
      <c r="N372" s="92">
        <f>F4Ax!N372+F4Bx!N371</f>
        <v>0</v>
      </c>
      <c r="O372" s="92">
        <f>F4Ax!O372+F4Bx!O371</f>
        <v>0</v>
      </c>
      <c r="P372" s="92">
        <f>F4Ax!P372+F4Bx!P371</f>
        <v>0</v>
      </c>
      <c r="Q372" s="116">
        <f t="shared" si="32"/>
        <v>0</v>
      </c>
    </row>
    <row r="373" spans="3:17" x14ac:dyDescent="0.25">
      <c r="C373" s="937" t="s">
        <v>188</v>
      </c>
      <c r="D373" s="938"/>
      <c r="E373" s="116">
        <f t="shared" ref="E373:P373" si="33">SUM(E356:E372)</f>
        <v>502.94</v>
      </c>
      <c r="F373" s="116">
        <f t="shared" si="33"/>
        <v>476.52000000000004</v>
      </c>
      <c r="G373" s="116">
        <f t="shared" si="33"/>
        <v>453.95000000000005</v>
      </c>
      <c r="H373" s="116">
        <f t="shared" si="33"/>
        <v>440.13080239999994</v>
      </c>
      <c r="I373" s="116">
        <f t="shared" si="33"/>
        <v>655.25131715000009</v>
      </c>
      <c r="J373" s="116">
        <f t="shared" si="33"/>
        <v>571.63161410000009</v>
      </c>
      <c r="K373" s="116">
        <f t="shared" si="33"/>
        <v>569.52108103</v>
      </c>
      <c r="L373" s="116">
        <f t="shared" si="33"/>
        <v>567.84080570000003</v>
      </c>
      <c r="M373" s="116">
        <f t="shared" si="33"/>
        <v>588.92989123000007</v>
      </c>
      <c r="N373" s="116">
        <f t="shared" si="33"/>
        <v>666.72388898999998</v>
      </c>
      <c r="O373" s="116">
        <f t="shared" si="33"/>
        <v>663.99689059000002</v>
      </c>
      <c r="P373" s="116">
        <f t="shared" si="33"/>
        <v>847.87914468000008</v>
      </c>
      <c r="Q373" s="116">
        <f t="shared" si="32"/>
        <v>7005.3154358700012</v>
      </c>
    </row>
    <row r="374" spans="3:17" x14ac:dyDescent="0.25">
      <c r="C374" s="937" t="s">
        <v>200</v>
      </c>
      <c r="D374" s="938"/>
      <c r="E374" s="116">
        <f t="shared" ref="E374:P374" si="34">E373+E354+E336</f>
        <v>1672.4921780000004</v>
      </c>
      <c r="F374" s="116">
        <f t="shared" si="34"/>
        <v>1603.5644639999998</v>
      </c>
      <c r="G374" s="116">
        <f t="shared" si="34"/>
        <v>1626.9674300000001</v>
      </c>
      <c r="H374" s="116">
        <f t="shared" si="34"/>
        <v>1498.5672122699996</v>
      </c>
      <c r="I374" s="116">
        <f t="shared" si="34"/>
        <v>1737.1669406000001</v>
      </c>
      <c r="J374" s="116">
        <f t="shared" si="34"/>
        <v>1686.9106751000002</v>
      </c>
      <c r="K374" s="116">
        <f t="shared" si="34"/>
        <v>1629.1536846899996</v>
      </c>
      <c r="L374" s="116">
        <f t="shared" si="34"/>
        <v>1660.3390523899998</v>
      </c>
      <c r="M374" s="116">
        <f t="shared" si="34"/>
        <v>1682.7220649200003</v>
      </c>
      <c r="N374" s="116">
        <f t="shared" si="34"/>
        <v>1780.8033564199998</v>
      </c>
      <c r="O374" s="116">
        <f t="shared" si="34"/>
        <v>1787.0898451500002</v>
      </c>
      <c r="P374" s="116">
        <f t="shared" si="34"/>
        <v>2434.4161592699998</v>
      </c>
      <c r="Q374" s="116">
        <f t="shared" si="32"/>
        <v>20800.193062810002</v>
      </c>
    </row>
    <row r="375" spans="3:17" x14ac:dyDescent="0.25">
      <c r="C375" s="937" t="s">
        <v>201</v>
      </c>
      <c r="D375" s="938"/>
      <c r="E375" s="116">
        <f t="shared" ref="E375:P375" si="35">E374+E319</f>
        <v>4409.0623235784842</v>
      </c>
      <c r="F375" s="116">
        <f t="shared" si="35"/>
        <v>3699.791359472003</v>
      </c>
      <c r="G375" s="116">
        <f t="shared" si="35"/>
        <v>3488.4619596585267</v>
      </c>
      <c r="H375" s="116">
        <f t="shared" si="35"/>
        <v>3412.8570487899992</v>
      </c>
      <c r="I375" s="116">
        <f t="shared" si="35"/>
        <v>3912.0263405000001</v>
      </c>
      <c r="J375" s="116">
        <f t="shared" si="35"/>
        <v>3917.1292712100003</v>
      </c>
      <c r="K375" s="116">
        <f t="shared" si="35"/>
        <v>3441.4927036576091</v>
      </c>
      <c r="L375" s="116">
        <f t="shared" si="35"/>
        <v>3346.690646248624</v>
      </c>
      <c r="M375" s="116">
        <f t="shared" si="35"/>
        <v>3832.1572259704235</v>
      </c>
      <c r="N375" s="116">
        <f t="shared" si="35"/>
        <v>4228.7723813709144</v>
      </c>
      <c r="O375" s="116">
        <f t="shared" si="35"/>
        <v>4378.1561355400754</v>
      </c>
      <c r="P375" s="116">
        <f t="shared" si="35"/>
        <v>5484.1033030200006</v>
      </c>
      <c r="Q375" s="116">
        <f t="shared" si="32"/>
        <v>47550.700699016663</v>
      </c>
    </row>
    <row r="376" spans="3:17" x14ac:dyDescent="0.25">
      <c r="C376" s="25"/>
      <c r="D376" s="2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3:17" x14ac:dyDescent="0.25">
      <c r="C377" s="13"/>
      <c r="Q377" s="25" t="s">
        <v>213</v>
      </c>
    </row>
    <row r="378" spans="3:17" x14ac:dyDescent="0.25">
      <c r="C378" s="940" t="s">
        <v>136</v>
      </c>
      <c r="D378" s="941"/>
      <c r="E378" s="946" t="s">
        <v>141</v>
      </c>
      <c r="F378" s="946"/>
      <c r="G378" s="946"/>
      <c r="H378" s="946"/>
      <c r="I378" s="946"/>
      <c r="J378" s="946"/>
      <c r="K378" s="946"/>
      <c r="L378" s="946"/>
      <c r="M378" s="946"/>
      <c r="N378" s="946"/>
      <c r="O378" s="946"/>
      <c r="P378" s="946"/>
      <c r="Q378" s="946"/>
    </row>
    <row r="379" spans="3:17" x14ac:dyDescent="0.25">
      <c r="C379" s="942"/>
      <c r="D379" s="943"/>
      <c r="E379" s="12" t="s">
        <v>223</v>
      </c>
      <c r="F379" s="12" t="s">
        <v>224</v>
      </c>
      <c r="G379" s="12" t="s">
        <v>225</v>
      </c>
      <c r="H379" s="12" t="s">
        <v>226</v>
      </c>
      <c r="I379" s="12" t="s">
        <v>227</v>
      </c>
      <c r="J379" s="12" t="s">
        <v>228</v>
      </c>
      <c r="K379" s="12" t="s">
        <v>229</v>
      </c>
      <c r="L379" s="12" t="s">
        <v>230</v>
      </c>
      <c r="M379" s="12" t="s">
        <v>231</v>
      </c>
      <c r="N379" s="12" t="s">
        <v>232</v>
      </c>
      <c r="O379" s="12" t="s">
        <v>233</v>
      </c>
      <c r="P379" s="12" t="s">
        <v>234</v>
      </c>
      <c r="Q379" s="12" t="s">
        <v>90</v>
      </c>
    </row>
    <row r="380" spans="3:17" x14ac:dyDescent="0.25">
      <c r="C380" s="944"/>
      <c r="D380" s="945"/>
      <c r="E380" s="12" t="s">
        <v>113</v>
      </c>
      <c r="F380" s="12" t="s">
        <v>113</v>
      </c>
      <c r="G380" s="12" t="s">
        <v>113</v>
      </c>
      <c r="H380" s="12" t="s">
        <v>113</v>
      </c>
      <c r="I380" s="12" t="s">
        <v>113</v>
      </c>
      <c r="J380" s="12" t="s">
        <v>113</v>
      </c>
      <c r="K380" s="12" t="s">
        <v>114</v>
      </c>
      <c r="L380" s="12" t="s">
        <v>114</v>
      </c>
      <c r="M380" s="12" t="s">
        <v>114</v>
      </c>
      <c r="N380" s="12" t="s">
        <v>114</v>
      </c>
      <c r="O380" s="12" t="s">
        <v>114</v>
      </c>
      <c r="P380" s="12" t="s">
        <v>114</v>
      </c>
      <c r="Q380" s="12" t="s">
        <v>114</v>
      </c>
    </row>
    <row r="381" spans="3:17" x14ac:dyDescent="0.25">
      <c r="C381" s="935" t="s">
        <v>147</v>
      </c>
      <c r="D381" s="936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116">
        <f t="shared" ref="Q381:Q412" si="36">SUM(E381:P381)</f>
        <v>0</v>
      </c>
    </row>
    <row r="382" spans="3:17" x14ac:dyDescent="0.25">
      <c r="C382" s="84" t="s">
        <v>148</v>
      </c>
      <c r="D382" s="84" t="s">
        <v>149</v>
      </c>
      <c r="E382" s="92">
        <f>F4Ax!E382+F4Bx!E381</f>
        <v>979.83332300000006</v>
      </c>
      <c r="F382" s="92">
        <f>F4Ax!F382+F4Bx!F381</f>
        <v>1179.1252710000003</v>
      </c>
      <c r="G382" s="92">
        <f>F4Ax!G382+F4Bx!G381</f>
        <v>1050.9543275000001</v>
      </c>
      <c r="H382" s="92">
        <f>F4Ax!H382+F4Bx!H381</f>
        <v>823.85219500000005</v>
      </c>
      <c r="I382" s="92">
        <f>F4Ax!I382+F4Bx!I381</f>
        <v>942.71871799999997</v>
      </c>
      <c r="J382" s="92">
        <f>F4Ax!J382+F4Bx!J381</f>
        <v>873.65586750000011</v>
      </c>
      <c r="K382" s="92">
        <f>F4Ax!K382+F4Bx!K381</f>
        <v>789.93470327646605</v>
      </c>
      <c r="L382" s="92">
        <f>F4Ax!L382+F4Bx!L381</f>
        <v>753.6892776479167</v>
      </c>
      <c r="M382" s="92">
        <f>F4Ax!M382+F4Bx!M381</f>
        <v>761.69905111489095</v>
      </c>
      <c r="N382" s="92">
        <f>F4Ax!N382+F4Bx!N381</f>
        <v>721.47357708711831</v>
      </c>
      <c r="O382" s="92">
        <f>F4Ax!O382+F4Bx!O381</f>
        <v>761.84161420318674</v>
      </c>
      <c r="P382" s="92">
        <f>F4Ax!P382+F4Bx!P381</f>
        <v>944.61223886207654</v>
      </c>
      <c r="Q382" s="116">
        <f t="shared" si="36"/>
        <v>10583.390164191656</v>
      </c>
    </row>
    <row r="383" spans="3:17" x14ac:dyDescent="0.25">
      <c r="C383" s="16" t="s">
        <v>150</v>
      </c>
      <c r="D383" s="16" t="s">
        <v>151</v>
      </c>
      <c r="E383" s="92">
        <f>F4Ax!E383+F4Bx!E382</f>
        <v>299.95327924999998</v>
      </c>
      <c r="F383" s="92">
        <f>F4Ax!F383+F4Bx!F382</f>
        <v>344.29363547000003</v>
      </c>
      <c r="G383" s="92">
        <f>F4Ax!G383+F4Bx!G382</f>
        <v>316.53086350000007</v>
      </c>
      <c r="H383" s="92">
        <f>F4Ax!H383+F4Bx!H382</f>
        <v>269.09957800000007</v>
      </c>
      <c r="I383" s="92">
        <f>F4Ax!I383+F4Bx!I382</f>
        <v>304.82621734999998</v>
      </c>
      <c r="J383" s="92">
        <f>F4Ax!J383+F4Bx!J382</f>
        <v>282.15153099999998</v>
      </c>
      <c r="K383" s="92">
        <f>F4Ax!K383+F4Bx!K382</f>
        <v>253.78456341752704</v>
      </c>
      <c r="L383" s="92">
        <f>F4Ax!L383+F4Bx!L382</f>
        <v>255.11436061676446</v>
      </c>
      <c r="M383" s="92">
        <f>F4Ax!M383+F4Bx!M382</f>
        <v>259.45968138623169</v>
      </c>
      <c r="N383" s="92">
        <f>F4Ax!N383+F4Bx!N382</f>
        <v>245.40774507223105</v>
      </c>
      <c r="O383" s="92">
        <f>F4Ax!O383+F4Bx!O382</f>
        <v>262.54309673753704</v>
      </c>
      <c r="P383" s="92">
        <f>F4Ax!P383+F4Bx!P382</f>
        <v>303.80488834357448</v>
      </c>
      <c r="Q383" s="116">
        <f t="shared" si="36"/>
        <v>3396.9694401438655</v>
      </c>
    </row>
    <row r="384" spans="3:17" x14ac:dyDescent="0.25">
      <c r="C384" s="16" t="s">
        <v>152</v>
      </c>
      <c r="D384" s="16" t="s">
        <v>153</v>
      </c>
      <c r="E384" s="92">
        <f>F4Ax!E384+F4Bx!E383</f>
        <v>79.7589609999999</v>
      </c>
      <c r="F384" s="92">
        <f>F4Ax!F384+F4Bx!F383</f>
        <v>86.358034999999902</v>
      </c>
      <c r="G384" s="92">
        <f>F4Ax!G384+F4Bx!G383</f>
        <v>81.628037000000006</v>
      </c>
      <c r="H384" s="92">
        <f>F4Ax!H384+F4Bx!H383</f>
        <v>76.706923999999987</v>
      </c>
      <c r="I384" s="92">
        <f>F4Ax!I384+F4Bx!I383</f>
        <v>82.061210000000017</v>
      </c>
      <c r="J384" s="92">
        <f>F4Ax!J384+F4Bx!J383</f>
        <v>76.115252000000055</v>
      </c>
      <c r="K384" s="92">
        <f>F4Ax!K384+F4Bx!K383</f>
        <v>71.914902947980039</v>
      </c>
      <c r="L384" s="92">
        <f>F4Ax!L384+F4Bx!L383</f>
        <v>86.23630222725383</v>
      </c>
      <c r="M384" s="92">
        <f>F4Ax!M384+F4Bx!M383</f>
        <v>87.581669936638519</v>
      </c>
      <c r="N384" s="92">
        <f>F4Ax!N384+F4Bx!N383</f>
        <v>81.281464020542103</v>
      </c>
      <c r="O384" s="92">
        <f>F4Ax!O384+F4Bx!O383</f>
        <v>80.96415225725157</v>
      </c>
      <c r="P384" s="92">
        <f>F4Ax!P384+F4Bx!P383</f>
        <v>83.512783872101139</v>
      </c>
      <c r="Q384" s="116">
        <f t="shared" si="36"/>
        <v>974.11969426176711</v>
      </c>
    </row>
    <row r="385" spans="3:17" x14ac:dyDescent="0.25">
      <c r="C385" s="16" t="s">
        <v>154</v>
      </c>
      <c r="D385" s="16" t="s">
        <v>155</v>
      </c>
      <c r="E385" s="92">
        <f>F4Ax!E385+F4Bx!E384</f>
        <v>0.84861500000000023</v>
      </c>
      <c r="F385" s="92">
        <f>F4Ax!F385+F4Bx!F384</f>
        <v>0.88606200000000002</v>
      </c>
      <c r="G385" s="92">
        <f>F4Ax!G385+F4Bx!G384</f>
        <v>0.78206599999999971</v>
      </c>
      <c r="H385" s="92">
        <f>F4Ax!H385+F4Bx!H384</f>
        <v>0.75717699999999988</v>
      </c>
      <c r="I385" s="92">
        <f>F4Ax!I385+F4Bx!I384</f>
        <v>0.80477799999999977</v>
      </c>
      <c r="J385" s="92">
        <f>F4Ax!J385+F4Bx!J384</f>
        <v>0.75488199999999983</v>
      </c>
      <c r="K385" s="92">
        <f>F4Ax!K385+F4Bx!K384</f>
        <v>0.74451299134250715</v>
      </c>
      <c r="L385" s="92">
        <f>F4Ax!L385+F4Bx!L384</f>
        <v>0.81236846267146245</v>
      </c>
      <c r="M385" s="92">
        <f>F4Ax!M385+F4Bx!M384</f>
        <v>0.85267523291597969</v>
      </c>
      <c r="N385" s="92">
        <f>F4Ax!N385+F4Bx!N384</f>
        <v>0.75416665425277052</v>
      </c>
      <c r="O385" s="92">
        <f>F4Ax!O385+F4Bx!O384</f>
        <v>0.72552994616180777</v>
      </c>
      <c r="P385" s="92">
        <f>F4Ax!P385+F4Bx!P384</f>
        <v>0.82452646111485128</v>
      </c>
      <c r="Q385" s="116">
        <f t="shared" si="36"/>
        <v>9.5473597484593782</v>
      </c>
    </row>
    <row r="386" spans="3:17" x14ac:dyDescent="0.25">
      <c r="C386" s="16" t="s">
        <v>156</v>
      </c>
      <c r="D386" s="16" t="s">
        <v>157</v>
      </c>
      <c r="E386" s="92">
        <f>F4Ax!E386+F4Bx!E385</f>
        <v>1266.9501092851813</v>
      </c>
      <c r="F386" s="92">
        <f>F4Ax!F386+F4Bx!F385</f>
        <v>492.19323740327945</v>
      </c>
      <c r="G386" s="92">
        <f>F4Ax!G386+F4Bx!G385</f>
        <v>634.45383526626597</v>
      </c>
      <c r="H386" s="92">
        <f>F4Ax!H386+F4Bx!H385</f>
        <v>979.89397182541518</v>
      </c>
      <c r="I386" s="92">
        <f>F4Ax!I386+F4Bx!I385</f>
        <v>1640.4417385272839</v>
      </c>
      <c r="J386" s="92">
        <f>F4Ax!J386+F4Bx!J385</f>
        <v>1237.8392019999999</v>
      </c>
      <c r="K386" s="92">
        <f>F4Ax!K386+F4Bx!K385</f>
        <v>725.11590537269979</v>
      </c>
      <c r="L386" s="92">
        <f>F4Ax!L386+F4Bx!L385</f>
        <v>614.28156072564286</v>
      </c>
      <c r="M386" s="92">
        <f>F4Ax!M386+F4Bx!M385</f>
        <v>1077.3280303119673</v>
      </c>
      <c r="N386" s="92">
        <f>F4Ax!N386+F4Bx!N385</f>
        <v>1446.7797250376759</v>
      </c>
      <c r="O386" s="92">
        <f>F4Ax!O386+F4Bx!O385</f>
        <v>1539.536811680194</v>
      </c>
      <c r="P386" s="92">
        <f>F4Ax!P386+F4Bx!P385</f>
        <v>1786.323407376982</v>
      </c>
      <c r="Q386" s="116">
        <f t="shared" si="36"/>
        <v>13441.137534812588</v>
      </c>
    </row>
    <row r="387" spans="3:17" x14ac:dyDescent="0.25">
      <c r="C387" s="16" t="s">
        <v>158</v>
      </c>
      <c r="D387" s="16" t="s">
        <v>159</v>
      </c>
      <c r="E387" s="92">
        <f>F4Ax!E387+F4Bx!E386</f>
        <v>40.720596999999998</v>
      </c>
      <c r="F387" s="92">
        <f>F4Ax!F387+F4Bx!F386</f>
        <v>42.393444000000002</v>
      </c>
      <c r="G387" s="92">
        <f>F4Ax!G387+F4Bx!G386</f>
        <v>39.644019999999998</v>
      </c>
      <c r="H387" s="92">
        <f>F4Ax!H387+F4Bx!H386</f>
        <v>39.430267999999998</v>
      </c>
      <c r="I387" s="92">
        <f>F4Ax!I387+F4Bx!I386</f>
        <v>41.998558000000003</v>
      </c>
      <c r="J387" s="92">
        <f>F4Ax!J387+F4Bx!J386</f>
        <v>40.215240999999999</v>
      </c>
      <c r="K387" s="92">
        <f>F4Ax!K387+F4Bx!K386</f>
        <v>41.611536750000006</v>
      </c>
      <c r="L387" s="92">
        <f>F4Ax!L387+F4Bx!L386</f>
        <v>41.246386650000005</v>
      </c>
      <c r="M387" s="92">
        <f>F4Ax!M387+F4Bx!M386</f>
        <v>43.442359799999977</v>
      </c>
      <c r="N387" s="92">
        <f>F4Ax!N387+F4Bx!N386</f>
        <v>43.158150525000039</v>
      </c>
      <c r="O387" s="92">
        <f>F4Ax!O387+F4Bx!O386</f>
        <v>41.479636799999966</v>
      </c>
      <c r="P387" s="92">
        <f>F4Ax!P387+F4Bx!P386</f>
        <v>44.901427200000008</v>
      </c>
      <c r="Q387" s="116">
        <f t="shared" si="36"/>
        <v>500.24162572500006</v>
      </c>
    </row>
    <row r="388" spans="3:17" x14ac:dyDescent="0.25">
      <c r="C388" s="16" t="s">
        <v>160</v>
      </c>
      <c r="D388" s="16" t="s">
        <v>161</v>
      </c>
      <c r="E388" s="92">
        <f>F4Ax!E388+F4Bx!E387</f>
        <v>7.8716179999999953</v>
      </c>
      <c r="F388" s="92">
        <f>F4Ax!F388+F4Bx!F387</f>
        <v>6.4386439999999991</v>
      </c>
      <c r="G388" s="92">
        <f>F4Ax!G388+F4Bx!G387</f>
        <v>7.6333690000000001</v>
      </c>
      <c r="H388" s="92">
        <f>F4Ax!H388+F4Bx!H387</f>
        <v>7.7444189999999997</v>
      </c>
      <c r="I388" s="92">
        <f>F4Ax!I388+F4Bx!I387</f>
        <v>8.9811259999999997</v>
      </c>
      <c r="J388" s="92">
        <f>F4Ax!J388+F4Bx!J387</f>
        <v>8.3359529999999999</v>
      </c>
      <c r="K388" s="92">
        <f>F4Ax!K388+F4Bx!K387</f>
        <v>7.3746191196893154</v>
      </c>
      <c r="L388" s="92">
        <f>F4Ax!L388+F4Bx!L387</f>
        <v>7.4718123944928383</v>
      </c>
      <c r="M388" s="92">
        <f>F4Ax!M388+F4Bx!M387</f>
        <v>7.4406358085513897</v>
      </c>
      <c r="N388" s="92">
        <f>F4Ax!N388+F4Bx!N387</f>
        <v>6.6016615687906164</v>
      </c>
      <c r="O388" s="92">
        <f>F4Ax!O388+F4Bx!O387</f>
        <v>7.5462763092880696</v>
      </c>
      <c r="P388" s="92">
        <f>F4Ax!P388+F4Bx!P387</f>
        <v>9.3022446545573345</v>
      </c>
      <c r="Q388" s="116">
        <f t="shared" si="36"/>
        <v>92.742378855369566</v>
      </c>
    </row>
    <row r="389" spans="3:17" x14ac:dyDescent="0.25">
      <c r="C389" s="16" t="s">
        <v>162</v>
      </c>
      <c r="D389" s="16" t="s">
        <v>163</v>
      </c>
      <c r="E389" s="92">
        <f>F4Ax!E389+F4Bx!E388</f>
        <v>8.9497120000000034</v>
      </c>
      <c r="F389" s="92">
        <f>F4Ax!F389+F4Bx!F388</f>
        <v>10.139775999999992</v>
      </c>
      <c r="G389" s="92">
        <f>F4Ax!G389+F4Bx!G388</f>
        <v>9.5486610000000045</v>
      </c>
      <c r="H389" s="92">
        <f>F4Ax!H389+F4Bx!H388</f>
        <v>8.274875999999999</v>
      </c>
      <c r="I389" s="92">
        <f>F4Ax!I389+F4Bx!I388</f>
        <v>9.4967260000000024</v>
      </c>
      <c r="J389" s="92">
        <f>F4Ax!J389+F4Bx!J388</f>
        <v>8.8841199999999976</v>
      </c>
      <c r="K389" s="92">
        <f>F4Ax!K389+F4Bx!K388</f>
        <v>7.5409855500000003</v>
      </c>
      <c r="L389" s="92">
        <f>F4Ax!L389+F4Bx!L388</f>
        <v>8.0954968500000017</v>
      </c>
      <c r="M389" s="92">
        <f>F4Ax!M389+F4Bx!M388</f>
        <v>8.4451920000000023</v>
      </c>
      <c r="N389" s="92">
        <f>F4Ax!N389+F4Bx!N388</f>
        <v>8.3920399500000009</v>
      </c>
      <c r="O389" s="92">
        <f>F4Ax!O389+F4Bx!O388</f>
        <v>8.4775792500000016</v>
      </c>
      <c r="P389" s="92">
        <f>F4Ax!P389+F4Bx!P388</f>
        <v>9.1192888499999984</v>
      </c>
      <c r="Q389" s="116">
        <f t="shared" si="36"/>
        <v>105.36445345000001</v>
      </c>
    </row>
    <row r="390" spans="3:17" x14ac:dyDescent="0.25">
      <c r="C390" s="16" t="s">
        <v>164</v>
      </c>
      <c r="D390" s="16" t="s">
        <v>165</v>
      </c>
      <c r="E390" s="92">
        <f>F4Ax!E390+F4Bx!E389</f>
        <v>7.5772000000000006E-2</v>
      </c>
      <c r="F390" s="92">
        <f>F4Ax!F390+F4Bx!F389</f>
        <v>9.1754999999999989E-2</v>
      </c>
      <c r="G390" s="92">
        <f>F4Ax!G390+F4Bx!G389</f>
        <v>9.4195000000000015E-2</v>
      </c>
      <c r="H390" s="92">
        <f>F4Ax!H390+F4Bx!H389</f>
        <v>0.12718100000000002</v>
      </c>
      <c r="I390" s="92">
        <f>F4Ax!I390+F4Bx!I389</f>
        <v>0.15276099999999998</v>
      </c>
      <c r="J390" s="92">
        <f>F4Ax!J390+F4Bx!J389</f>
        <v>0.14852799999999991</v>
      </c>
      <c r="K390" s="92">
        <f>F4Ax!K390+F4Bx!K389</f>
        <v>7.097023999999999E-2</v>
      </c>
      <c r="L390" s="92">
        <f>F4Ax!L390+F4Bx!L389</f>
        <v>8.1753619999999999E-2</v>
      </c>
      <c r="M390" s="92">
        <f>F4Ax!M390+F4Bx!M389</f>
        <v>8.4589120000000004E-2</v>
      </c>
      <c r="N390" s="92">
        <f>F4Ax!N390+F4Bx!N389</f>
        <v>8.8291699999999987E-2</v>
      </c>
      <c r="O390" s="92">
        <f>F4Ax!O390+F4Bx!O389</f>
        <v>8.8672239999999986E-2</v>
      </c>
      <c r="P390" s="92">
        <f>F4Ax!P390+F4Bx!P389</f>
        <v>9.7482959999999994E-2</v>
      </c>
      <c r="Q390" s="116">
        <f t="shared" si="36"/>
        <v>1.2019518799999998</v>
      </c>
    </row>
    <row r="391" spans="3:17" x14ac:dyDescent="0.25">
      <c r="C391" s="16"/>
      <c r="D391" s="16"/>
      <c r="E391" s="92">
        <f>F4Ax!E391+F4Bx!E390</f>
        <v>0</v>
      </c>
      <c r="F391" s="92">
        <f>F4Ax!F391+F4Bx!F390</f>
        <v>0</v>
      </c>
      <c r="G391" s="92">
        <f>F4Ax!G391+F4Bx!G390</f>
        <v>0</v>
      </c>
      <c r="H391" s="92">
        <f>F4Ax!H391+F4Bx!H390</f>
        <v>0</v>
      </c>
      <c r="I391" s="92">
        <f>F4Ax!I391+F4Bx!I390</f>
        <v>0</v>
      </c>
      <c r="J391" s="92">
        <f>F4Ax!J391+F4Bx!J390</f>
        <v>0</v>
      </c>
      <c r="K391" s="92">
        <f>F4Ax!K391+F4Bx!K390</f>
        <v>0</v>
      </c>
      <c r="L391" s="92">
        <f>F4Ax!L391+F4Bx!L390</f>
        <v>0</v>
      </c>
      <c r="M391" s="92">
        <f>F4Ax!M391+F4Bx!M390</f>
        <v>0</v>
      </c>
      <c r="N391" s="92">
        <f>F4Ax!N391+F4Bx!N390</f>
        <v>0</v>
      </c>
      <c r="O391" s="92">
        <f>F4Ax!O391+F4Bx!O390</f>
        <v>0</v>
      </c>
      <c r="P391" s="92">
        <f>F4Ax!P391+F4Bx!P390</f>
        <v>0</v>
      </c>
      <c r="Q391" s="116">
        <f t="shared" si="36"/>
        <v>0</v>
      </c>
    </row>
    <row r="392" spans="3:17" x14ac:dyDescent="0.25">
      <c r="C392" s="16"/>
      <c r="D392" s="16"/>
      <c r="E392" s="92">
        <f>F4Ax!E392+F4Bx!E391</f>
        <v>0</v>
      </c>
      <c r="F392" s="92">
        <f>F4Ax!F392+F4Bx!F391</f>
        <v>0</v>
      </c>
      <c r="G392" s="92">
        <f>F4Ax!G392+F4Bx!G391</f>
        <v>0</v>
      </c>
      <c r="H392" s="92">
        <f>F4Ax!H392+F4Bx!H391</f>
        <v>0</v>
      </c>
      <c r="I392" s="92">
        <f>F4Ax!I392+F4Bx!I391</f>
        <v>0</v>
      </c>
      <c r="J392" s="92">
        <f>F4Ax!J392+F4Bx!J391</f>
        <v>0</v>
      </c>
      <c r="K392" s="92">
        <f>F4Ax!K392+F4Bx!K391</f>
        <v>0</v>
      </c>
      <c r="L392" s="92">
        <f>F4Ax!L392+F4Bx!L391</f>
        <v>0</v>
      </c>
      <c r="M392" s="92">
        <f>F4Ax!M392+F4Bx!M391</f>
        <v>0</v>
      </c>
      <c r="N392" s="92">
        <f>F4Ax!N392+F4Bx!N391</f>
        <v>0</v>
      </c>
      <c r="O392" s="92">
        <f>F4Ax!O392+F4Bx!O391</f>
        <v>0</v>
      </c>
      <c r="P392" s="92">
        <f>F4Ax!P392+F4Bx!P391</f>
        <v>0</v>
      </c>
      <c r="Q392" s="116">
        <f t="shared" si="36"/>
        <v>0</v>
      </c>
    </row>
    <row r="393" spans="3:17" x14ac:dyDescent="0.25">
      <c r="C393" s="16"/>
      <c r="D393" s="16"/>
      <c r="E393" s="92">
        <f>F4Ax!E393+F4Bx!E392</f>
        <v>0</v>
      </c>
      <c r="F393" s="92">
        <f>F4Ax!F393+F4Bx!F392</f>
        <v>0</v>
      </c>
      <c r="G393" s="92">
        <f>F4Ax!G393+F4Bx!G392</f>
        <v>0</v>
      </c>
      <c r="H393" s="92">
        <f>F4Ax!H393+F4Bx!H392</f>
        <v>0</v>
      </c>
      <c r="I393" s="92">
        <f>F4Ax!I393+F4Bx!I392</f>
        <v>0</v>
      </c>
      <c r="J393" s="92">
        <f>F4Ax!J393+F4Bx!J392</f>
        <v>0</v>
      </c>
      <c r="K393" s="92">
        <f>F4Ax!K393+F4Bx!K392</f>
        <v>0</v>
      </c>
      <c r="L393" s="92">
        <f>F4Ax!L393+F4Bx!L392</f>
        <v>0</v>
      </c>
      <c r="M393" s="92">
        <f>F4Ax!M393+F4Bx!M392</f>
        <v>0</v>
      </c>
      <c r="N393" s="92">
        <f>F4Ax!N393+F4Bx!N392</f>
        <v>0</v>
      </c>
      <c r="O393" s="92">
        <f>F4Ax!O393+F4Bx!O392</f>
        <v>0</v>
      </c>
      <c r="P393" s="92">
        <f>F4Ax!P393+F4Bx!P392</f>
        <v>0</v>
      </c>
      <c r="Q393" s="116">
        <f t="shared" si="36"/>
        <v>0</v>
      </c>
    </row>
    <row r="394" spans="3:17" x14ac:dyDescent="0.25">
      <c r="C394" s="16" t="s">
        <v>235</v>
      </c>
      <c r="D394" s="16" t="s">
        <v>235</v>
      </c>
      <c r="E394" s="92">
        <f>F4Ax!E394+F4Bx!E393</f>
        <v>0</v>
      </c>
      <c r="F394" s="92">
        <f>F4Ax!F394+F4Bx!F393</f>
        <v>0</v>
      </c>
      <c r="G394" s="92">
        <f>F4Ax!G394+F4Bx!G393</f>
        <v>0</v>
      </c>
      <c r="H394" s="92">
        <f>F4Ax!H394+F4Bx!H393</f>
        <v>0</v>
      </c>
      <c r="I394" s="92">
        <f>F4Ax!I394+F4Bx!I393</f>
        <v>0</v>
      </c>
      <c r="J394" s="92">
        <f>F4Ax!J394+F4Bx!J393</f>
        <v>0</v>
      </c>
      <c r="K394" s="92">
        <f>F4Ax!K394+F4Bx!K393</f>
        <v>0</v>
      </c>
      <c r="L394" s="92">
        <f>F4Ax!L394+F4Bx!L393</f>
        <v>0</v>
      </c>
      <c r="M394" s="92">
        <f>F4Ax!M394+F4Bx!M393</f>
        <v>0</v>
      </c>
      <c r="N394" s="92">
        <f>F4Ax!N394+F4Bx!N393</f>
        <v>0</v>
      </c>
      <c r="O394" s="92">
        <f>F4Ax!O394+F4Bx!O393</f>
        <v>0</v>
      </c>
      <c r="P394" s="92">
        <f>F4Ax!P394+F4Bx!P393</f>
        <v>0</v>
      </c>
      <c r="Q394" s="116">
        <f t="shared" si="36"/>
        <v>0</v>
      </c>
    </row>
    <row r="395" spans="3:17" x14ac:dyDescent="0.25">
      <c r="C395" s="937" t="s">
        <v>166</v>
      </c>
      <c r="D395" s="938"/>
      <c r="E395" s="116">
        <f t="shared" ref="E395:P395" si="37">SUM(E382:E394)</f>
        <v>2684.9619865351815</v>
      </c>
      <c r="F395" s="116">
        <f t="shared" si="37"/>
        <v>2161.9198598732792</v>
      </c>
      <c r="G395" s="116">
        <f t="shared" si="37"/>
        <v>2141.2693742662664</v>
      </c>
      <c r="H395" s="116">
        <f t="shared" si="37"/>
        <v>2205.8865898254153</v>
      </c>
      <c r="I395" s="116">
        <f t="shared" si="37"/>
        <v>3031.481832877284</v>
      </c>
      <c r="J395" s="116">
        <f t="shared" si="37"/>
        <v>2528.1005765</v>
      </c>
      <c r="K395" s="116">
        <f t="shared" si="37"/>
        <v>1898.0926996657045</v>
      </c>
      <c r="L395" s="116">
        <f t="shared" si="37"/>
        <v>1767.0293191947419</v>
      </c>
      <c r="M395" s="116">
        <f t="shared" si="37"/>
        <v>2246.3338847111959</v>
      </c>
      <c r="N395" s="116">
        <f t="shared" si="37"/>
        <v>2553.9368216156104</v>
      </c>
      <c r="O395" s="116">
        <f t="shared" si="37"/>
        <v>2703.2033694236193</v>
      </c>
      <c r="P395" s="116">
        <f t="shared" si="37"/>
        <v>3182.4982885804061</v>
      </c>
      <c r="Q395" s="116">
        <f t="shared" si="36"/>
        <v>29104.714603068704</v>
      </c>
    </row>
    <row r="396" spans="3:17" x14ac:dyDescent="0.25">
      <c r="C396" s="935" t="s">
        <v>167</v>
      </c>
      <c r="D396" s="936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116">
        <f t="shared" si="36"/>
        <v>0</v>
      </c>
    </row>
    <row r="397" spans="3:17" x14ac:dyDescent="0.25">
      <c r="C397" s="16" t="s">
        <v>168</v>
      </c>
      <c r="D397" s="16" t="s">
        <v>169</v>
      </c>
      <c r="E397" s="92">
        <f>F4Ax!E397+F4Bx!E396</f>
        <v>357.79890947999996</v>
      </c>
      <c r="F397" s="92">
        <f>F4Ax!F397+F4Bx!F396</f>
        <v>328.15855753999995</v>
      </c>
      <c r="G397" s="92">
        <f>F4Ax!G397+F4Bx!G396</f>
        <v>349.37869324999997</v>
      </c>
      <c r="H397" s="92">
        <f>F4Ax!H397+F4Bx!H396</f>
        <v>312.61987757000003</v>
      </c>
      <c r="I397" s="92">
        <f>F4Ax!I397+F4Bx!I396</f>
        <v>327.3409944600001</v>
      </c>
      <c r="J397" s="92">
        <f>F4Ax!J397+F4Bx!J396</f>
        <v>333.82003499000007</v>
      </c>
      <c r="K397" s="92">
        <f>F4Ax!K397+F4Bx!K396</f>
        <v>333.11894626174319</v>
      </c>
      <c r="L397" s="92">
        <f>F4Ax!L397+F4Bx!L396</f>
        <v>355.70688104345385</v>
      </c>
      <c r="M397" s="92">
        <f>F4Ax!M397+F4Bx!M396</f>
        <v>358.74796104697924</v>
      </c>
      <c r="N397" s="92">
        <f>F4Ax!N397+F4Bx!N396</f>
        <v>370.82501690184517</v>
      </c>
      <c r="O397" s="92">
        <f>F4Ax!O397+F4Bx!O396</f>
        <v>370.36677773946531</v>
      </c>
      <c r="P397" s="92">
        <f>F4Ax!P397+F4Bx!P396</f>
        <v>508.26995089410991</v>
      </c>
      <c r="Q397" s="116">
        <f t="shared" si="36"/>
        <v>4306.1526011775968</v>
      </c>
    </row>
    <row r="398" spans="3:17" x14ac:dyDescent="0.25">
      <c r="C398" s="16" t="s">
        <v>170</v>
      </c>
      <c r="D398" s="16" t="s">
        <v>171</v>
      </c>
      <c r="E398" s="92">
        <f>F4Ax!E398+F4Bx!E397</f>
        <v>0.02</v>
      </c>
      <c r="F398" s="92">
        <f>F4Ax!F398+F4Bx!F397</f>
        <v>0.01</v>
      </c>
      <c r="G398" s="92">
        <f>F4Ax!G398+F4Bx!G397</f>
        <v>0</v>
      </c>
      <c r="H398" s="92">
        <f>F4Ax!H398+F4Bx!H397</f>
        <v>0</v>
      </c>
      <c r="I398" s="92">
        <f>F4Ax!I398+F4Bx!I397</f>
        <v>0.01</v>
      </c>
      <c r="J398" s="92">
        <f>F4Ax!J398+F4Bx!J397</f>
        <v>0.03</v>
      </c>
      <c r="K398" s="92">
        <f>F4Ax!K398+F4Bx!K397</f>
        <v>0.02</v>
      </c>
      <c r="L398" s="92">
        <f>F4Ax!L398+F4Bx!L397</f>
        <v>0.01</v>
      </c>
      <c r="M398" s="92">
        <f>F4Ax!M398+F4Bx!M397</f>
        <v>0</v>
      </c>
      <c r="N398" s="92">
        <f>F4Ax!N398+F4Bx!N397</f>
        <v>0</v>
      </c>
      <c r="O398" s="92">
        <f>F4Ax!O398+F4Bx!O397</f>
        <v>0.01</v>
      </c>
      <c r="P398" s="92">
        <f>F4Ax!P398+F4Bx!P397</f>
        <v>0.03</v>
      </c>
      <c r="Q398" s="116">
        <f t="shared" si="36"/>
        <v>0.14000000000000001</v>
      </c>
    </row>
    <row r="399" spans="3:17" x14ac:dyDescent="0.25">
      <c r="C399" s="16" t="s">
        <v>216</v>
      </c>
      <c r="D399" s="16" t="s">
        <v>173</v>
      </c>
      <c r="E399" s="92">
        <f>F4Ax!E399+F4Bx!E398</f>
        <v>178.14854453999999</v>
      </c>
      <c r="F399" s="92">
        <f>F4Ax!F399+F4Bx!F398</f>
        <v>196.79013863999998</v>
      </c>
      <c r="G399" s="92">
        <f>F4Ax!G399+F4Bx!G398</f>
        <v>197.60701470000001</v>
      </c>
      <c r="H399" s="92">
        <f>F4Ax!H399+F4Bx!H398</f>
        <v>168.573436515</v>
      </c>
      <c r="I399" s="92">
        <f>F4Ax!I399+F4Bx!I398</f>
        <v>181.96917250999999</v>
      </c>
      <c r="J399" s="92">
        <f>F4Ax!J399+F4Bx!J398</f>
        <v>169.63353952</v>
      </c>
      <c r="K399" s="92">
        <f>F4Ax!K399+F4Bx!K398</f>
        <v>161.47404430300003</v>
      </c>
      <c r="L399" s="92">
        <f>F4Ax!L399+F4Bx!L398</f>
        <v>152.78472288200004</v>
      </c>
      <c r="M399" s="92">
        <f>F4Ax!M399+F4Bx!M398</f>
        <v>149.5951292550001</v>
      </c>
      <c r="N399" s="92">
        <f>F4Ax!N399+F4Bx!N398</f>
        <v>152.592613976</v>
      </c>
      <c r="O399" s="92">
        <f>F4Ax!O399+F4Bx!O398</f>
        <v>154.425679089</v>
      </c>
      <c r="P399" s="92">
        <f>F4Ax!P399+F4Bx!P398</f>
        <v>236.93664062200006</v>
      </c>
      <c r="Q399" s="116">
        <f t="shared" si="36"/>
        <v>2100.5306765519999</v>
      </c>
    </row>
    <row r="400" spans="3:17" x14ac:dyDescent="0.25">
      <c r="C400" s="16" t="s">
        <v>174</v>
      </c>
      <c r="D400" s="16" t="s">
        <v>175</v>
      </c>
      <c r="E400" s="92">
        <f>F4Ax!E400+F4Bx!E399</f>
        <v>0</v>
      </c>
      <c r="F400" s="92">
        <f>F4Ax!F400+F4Bx!F399</f>
        <v>4.7229000000000007E-2</v>
      </c>
      <c r="G400" s="92">
        <f>F4Ax!G400+F4Bx!G399</f>
        <v>3.6666000000000004E-2</v>
      </c>
      <c r="H400" s="92">
        <f>F4Ax!H400+F4Bx!H399</f>
        <v>2.7435999999999995E-2</v>
      </c>
      <c r="I400" s="92">
        <f>F4Ax!I400+F4Bx!I399</f>
        <v>2.4931000000000002E-2</v>
      </c>
      <c r="J400" s="92">
        <f>F4Ax!J400+F4Bx!J399</f>
        <v>2.9946999999999998E-2</v>
      </c>
      <c r="K400" s="92">
        <f>F4Ax!K400+F4Bx!K399</f>
        <v>0</v>
      </c>
      <c r="L400" s="92">
        <f>F4Ax!L400+F4Bx!L399</f>
        <v>0</v>
      </c>
      <c r="M400" s="92">
        <f>F4Ax!M400+F4Bx!M399</f>
        <v>3.2839920000000002E-2</v>
      </c>
      <c r="N400" s="92">
        <f>F4Ax!N400+F4Bx!N399</f>
        <v>2.9550420000000001E-2</v>
      </c>
      <c r="O400" s="92">
        <f>F4Ax!O400+F4Bx!O399</f>
        <v>3.425976E-2</v>
      </c>
      <c r="P400" s="92">
        <f>F4Ax!P400+F4Bx!P399</f>
        <v>3.5158380000000003E-2</v>
      </c>
      <c r="Q400" s="116">
        <f t="shared" si="36"/>
        <v>0.29801748</v>
      </c>
    </row>
    <row r="401" spans="3:17" x14ac:dyDescent="0.25">
      <c r="C401" s="16" t="s">
        <v>176</v>
      </c>
      <c r="D401" s="16" t="s">
        <v>177</v>
      </c>
      <c r="E401" s="92">
        <f>F4Ax!E401+F4Bx!E400</f>
        <v>0.38137300000000002</v>
      </c>
      <c r="F401" s="92">
        <f>F4Ax!F401+F4Bx!F400</f>
        <v>0.43819399999999997</v>
      </c>
      <c r="G401" s="92">
        <f>F4Ax!G401+F4Bx!G400</f>
        <v>0.444743</v>
      </c>
      <c r="H401" s="92">
        <f>F4Ax!H401+F4Bx!H400</f>
        <v>0.40054600000000001</v>
      </c>
      <c r="I401" s="92">
        <f>F4Ax!I401+F4Bx!I400</f>
        <v>0.39676800000000001</v>
      </c>
      <c r="J401" s="92">
        <f>F4Ax!J401+F4Bx!J400</f>
        <v>0.395706</v>
      </c>
      <c r="K401" s="92">
        <f>F4Ax!K401+F4Bx!K400</f>
        <v>0.3750428400000001</v>
      </c>
      <c r="L401" s="92">
        <f>F4Ax!L401+F4Bx!L400</f>
        <v>0.36708647999999999</v>
      </c>
      <c r="M401" s="92">
        <f>F4Ax!M401+F4Bx!M400</f>
        <v>0.35503852000000008</v>
      </c>
      <c r="N401" s="92">
        <f>F4Ax!N401+F4Bx!N400</f>
        <v>0.36364890000000005</v>
      </c>
      <c r="O401" s="92">
        <f>F4Ax!O401+F4Bx!O400</f>
        <v>0.35542435999999999</v>
      </c>
      <c r="P401" s="92">
        <f>F4Ax!P401+F4Bx!P400</f>
        <v>0.52239343999999999</v>
      </c>
      <c r="Q401" s="116">
        <f t="shared" si="36"/>
        <v>4.7959645400000008</v>
      </c>
    </row>
    <row r="402" spans="3:17" x14ac:dyDescent="0.25">
      <c r="C402" s="16" t="s">
        <v>178</v>
      </c>
      <c r="D402" s="16" t="s">
        <v>179</v>
      </c>
      <c r="E402" s="92">
        <f>F4Ax!E402+F4Bx!E401</f>
        <v>2.1078070000000002</v>
      </c>
      <c r="F402" s="92">
        <f>F4Ax!F402+F4Bx!F401</f>
        <v>0.38505099999999998</v>
      </c>
      <c r="G402" s="92">
        <f>F4Ax!G402+F4Bx!G401</f>
        <v>0.62865700000000002</v>
      </c>
      <c r="H402" s="92">
        <f>F4Ax!H402+F4Bx!H401</f>
        <v>1.0436631199999999</v>
      </c>
      <c r="I402" s="92">
        <f>F4Ax!I402+F4Bx!I401</f>
        <v>1.8084883200000001</v>
      </c>
      <c r="J402" s="92">
        <f>F4Ax!J402+F4Bx!J401</f>
        <v>1.6906870000000001</v>
      </c>
      <c r="K402" s="92">
        <f>F4Ax!K402+F4Bx!K401</f>
        <v>3.5361050532000005</v>
      </c>
      <c r="L402" s="92">
        <f>F4Ax!L402+F4Bx!L401</f>
        <v>4.4964419381999994</v>
      </c>
      <c r="M402" s="92">
        <f>F4Ax!M402+F4Bx!M401</f>
        <v>6.4985852399999988</v>
      </c>
      <c r="N402" s="92">
        <f>F4Ax!N402+F4Bx!N401</f>
        <v>5.7925565399999988</v>
      </c>
      <c r="O402" s="92">
        <f>F4Ax!O402+F4Bx!O401</f>
        <v>6.0297626400000004</v>
      </c>
      <c r="P402" s="92">
        <f>F4Ax!P402+F4Bx!P401</f>
        <v>8.4704431200000005</v>
      </c>
      <c r="Q402" s="116">
        <f t="shared" si="36"/>
        <v>42.4882479714</v>
      </c>
    </row>
    <row r="403" spans="3:17" x14ac:dyDescent="0.25">
      <c r="C403" s="16" t="s">
        <v>180</v>
      </c>
      <c r="D403" s="16" t="s">
        <v>181</v>
      </c>
      <c r="E403" s="92">
        <f>F4Ax!E403+F4Bx!E402</f>
        <v>11.145113</v>
      </c>
      <c r="F403" s="92">
        <f>F4Ax!F403+F4Bx!F402</f>
        <v>10.677982</v>
      </c>
      <c r="G403" s="92">
        <f>F4Ax!G403+F4Bx!G402</f>
        <v>10.63566033</v>
      </c>
      <c r="H403" s="92">
        <f>F4Ax!H403+F4Bx!H402</f>
        <v>10.51083</v>
      </c>
      <c r="I403" s="92">
        <f>F4Ax!I403+F4Bx!I402</f>
        <v>10.583741</v>
      </c>
      <c r="J403" s="92">
        <f>F4Ax!J403+F4Bx!J402</f>
        <v>10.129611000000001</v>
      </c>
      <c r="K403" s="92">
        <f>F4Ax!K403+F4Bx!K402</f>
        <v>11.475331039999999</v>
      </c>
      <c r="L403" s="92">
        <f>F4Ax!L403+F4Bx!L402</f>
        <v>12.215622320000003</v>
      </c>
      <c r="M403" s="92">
        <f>F4Ax!M403+F4Bx!M402</f>
        <v>11.730109460000001</v>
      </c>
      <c r="N403" s="92">
        <f>F4Ax!N403+F4Bx!N402</f>
        <v>12.132461080000001</v>
      </c>
      <c r="O403" s="92">
        <f>F4Ax!O403+F4Bx!O402</f>
        <v>12.054574399999998</v>
      </c>
      <c r="P403" s="92">
        <f>F4Ax!P403+F4Bx!P402</f>
        <v>16.20657108</v>
      </c>
      <c r="Q403" s="116">
        <f t="shared" si="36"/>
        <v>139.49760671000001</v>
      </c>
    </row>
    <row r="404" spans="3:17" x14ac:dyDescent="0.25">
      <c r="C404" s="16" t="s">
        <v>182</v>
      </c>
      <c r="D404" s="16" t="s">
        <v>183</v>
      </c>
      <c r="E404" s="92">
        <f>F4Ax!E404+F4Bx!E403</f>
        <v>19.40127</v>
      </c>
      <c r="F404" s="92">
        <f>F4Ax!F404+F4Bx!F403</f>
        <v>22.259069</v>
      </c>
      <c r="G404" s="92">
        <f>F4Ax!G404+F4Bx!G403</f>
        <v>22.274920000000002</v>
      </c>
      <c r="H404" s="92">
        <f>F4Ax!H404+F4Bx!H403</f>
        <v>17.129660999999999</v>
      </c>
      <c r="I404" s="92">
        <f>F4Ax!I404+F4Bx!I403</f>
        <v>17.852320840000001</v>
      </c>
      <c r="J404" s="92">
        <f>F4Ax!J404+F4Bx!J403</f>
        <v>16.918638999999999</v>
      </c>
      <c r="K404" s="92">
        <f>F4Ax!K404+F4Bx!K403</f>
        <v>13.90204469</v>
      </c>
      <c r="L404" s="92">
        <f>F4Ax!L404+F4Bx!L403</f>
        <v>13.579032480000002</v>
      </c>
      <c r="M404" s="92">
        <f>F4Ax!M404+F4Bx!M403</f>
        <v>13.395903700000002</v>
      </c>
      <c r="N404" s="92">
        <f>F4Ax!N404+F4Bx!N403</f>
        <v>13.657089820000001</v>
      </c>
      <c r="O404" s="92">
        <f>F4Ax!O404+F4Bx!O403</f>
        <v>14.328783199999998</v>
      </c>
      <c r="P404" s="92">
        <f>F4Ax!P404+F4Bx!P403</f>
        <v>21.741336700000009</v>
      </c>
      <c r="Q404" s="116">
        <f t="shared" si="36"/>
        <v>206.44007043000002</v>
      </c>
    </row>
    <row r="405" spans="3:17" x14ac:dyDescent="0.25">
      <c r="C405" s="16" t="s">
        <v>184</v>
      </c>
      <c r="D405" s="16" t="s">
        <v>163</v>
      </c>
      <c r="E405" s="92">
        <f>F4Ax!E405+F4Bx!E404</f>
        <v>13.721470999999999</v>
      </c>
      <c r="F405" s="92">
        <f>F4Ax!F405+F4Bx!F404</f>
        <v>14.987717</v>
      </c>
      <c r="G405" s="92">
        <f>F4Ax!G405+F4Bx!G404</f>
        <v>14.88942761</v>
      </c>
      <c r="H405" s="92">
        <f>F4Ax!H405+F4Bx!H404</f>
        <v>14.020098900000001</v>
      </c>
      <c r="I405" s="92">
        <f>F4Ax!I405+F4Bx!I404</f>
        <v>15.852692810000001</v>
      </c>
      <c r="J405" s="92">
        <f>F4Ax!J405+F4Bx!J404</f>
        <v>15.430845</v>
      </c>
      <c r="K405" s="92">
        <f>F4Ax!K405+F4Bx!K404</f>
        <v>13.19306634</v>
      </c>
      <c r="L405" s="92">
        <f>F4Ax!L405+F4Bx!L404</f>
        <v>15.009961990000003</v>
      </c>
      <c r="M405" s="92">
        <f>F4Ax!M405+F4Bx!M404</f>
        <v>14.388300079999999</v>
      </c>
      <c r="N405" s="92">
        <f>F4Ax!N405+F4Bx!N404</f>
        <v>14.379598540000005</v>
      </c>
      <c r="O405" s="92">
        <f>F4Ax!O405+F4Bx!O404</f>
        <v>14.060382720000002</v>
      </c>
      <c r="P405" s="92">
        <f>F4Ax!P405+F4Bx!P404</f>
        <v>18.43793574</v>
      </c>
      <c r="Q405" s="116">
        <f t="shared" si="36"/>
        <v>178.37149773000004</v>
      </c>
    </row>
    <row r="406" spans="3:17" x14ac:dyDescent="0.25">
      <c r="C406" s="16" t="s">
        <v>185</v>
      </c>
      <c r="D406" s="16" t="s">
        <v>186</v>
      </c>
      <c r="E406" s="92">
        <f>F4Ax!E406+F4Bx!E405</f>
        <v>0</v>
      </c>
      <c r="F406" s="92">
        <f>F4Ax!F406+F4Bx!F405</f>
        <v>0</v>
      </c>
      <c r="G406" s="92">
        <f>F4Ax!G406+F4Bx!G405</f>
        <v>0</v>
      </c>
      <c r="H406" s="92">
        <f>F4Ax!H406+F4Bx!H405</f>
        <v>0</v>
      </c>
      <c r="I406" s="92">
        <f>F4Ax!I406+F4Bx!I405</f>
        <v>0</v>
      </c>
      <c r="J406" s="92">
        <f>F4Ax!J406+F4Bx!J405</f>
        <v>0</v>
      </c>
      <c r="K406" s="92">
        <f>F4Ax!K406+F4Bx!K405</f>
        <v>0</v>
      </c>
      <c r="L406" s="92">
        <f>F4Ax!L406+F4Bx!L405</f>
        <v>0</v>
      </c>
      <c r="M406" s="92">
        <f>F4Ax!M406+F4Bx!M405</f>
        <v>0</v>
      </c>
      <c r="N406" s="92">
        <f>F4Ax!N406+F4Bx!N405</f>
        <v>0</v>
      </c>
      <c r="O406" s="92">
        <f>F4Ax!O406+F4Bx!O405</f>
        <v>0</v>
      </c>
      <c r="P406" s="92">
        <f>F4Ax!P406+F4Bx!P405</f>
        <v>0</v>
      </c>
      <c r="Q406" s="116">
        <f t="shared" si="36"/>
        <v>0</v>
      </c>
    </row>
    <row r="407" spans="3:17" x14ac:dyDescent="0.25">
      <c r="C407" s="16" t="s">
        <v>187</v>
      </c>
      <c r="D407" s="16" t="s">
        <v>165</v>
      </c>
      <c r="E407" s="92">
        <f>F4Ax!E407+F4Bx!E406</f>
        <v>0.6</v>
      </c>
      <c r="F407" s="92">
        <f>F4Ax!F407+F4Bx!F406</f>
        <v>0.74</v>
      </c>
      <c r="G407" s="92">
        <f>F4Ax!G407+F4Bx!G406</f>
        <v>0.8</v>
      </c>
      <c r="H407" s="92">
        <f>F4Ax!H407+F4Bx!H406</f>
        <v>0.76</v>
      </c>
      <c r="I407" s="92">
        <f>F4Ax!I407+F4Bx!I406</f>
        <v>0.8</v>
      </c>
      <c r="J407" s="92">
        <f>F4Ax!J407+F4Bx!J406</f>
        <v>0.93</v>
      </c>
      <c r="K407" s="92">
        <f>F4Ax!K407+F4Bx!K406</f>
        <v>0.87007078333333343</v>
      </c>
      <c r="L407" s="92">
        <f>F4Ax!L407+F4Bx!L406</f>
        <v>0.88139794333333343</v>
      </c>
      <c r="M407" s="92">
        <f>F4Ax!M407+F4Bx!M406</f>
        <v>0.87715158333333343</v>
      </c>
      <c r="N407" s="92">
        <f>F4Ax!N407+F4Bx!N406</f>
        <v>0.88657180333333341</v>
      </c>
      <c r="O407" s="92">
        <f>F4Ax!O407+F4Bx!O406</f>
        <v>0.92508584333333355</v>
      </c>
      <c r="P407" s="92">
        <f>F4Ax!P407+F4Bx!P406</f>
        <v>1.1669704233333336</v>
      </c>
      <c r="Q407" s="116">
        <f t="shared" si="36"/>
        <v>10.23724838</v>
      </c>
    </row>
    <row r="408" spans="3:17" x14ac:dyDescent="0.25">
      <c r="C408" s="16"/>
      <c r="D408" s="16"/>
      <c r="E408" s="92">
        <f>F4Ax!E408+F4Bx!E407</f>
        <v>0</v>
      </c>
      <c r="F408" s="92">
        <f>F4Ax!F408+F4Bx!F407</f>
        <v>0</v>
      </c>
      <c r="G408" s="92">
        <f>F4Ax!G408+F4Bx!G407</f>
        <v>0</v>
      </c>
      <c r="H408" s="92">
        <f>F4Ax!H408+F4Bx!H407</f>
        <v>0</v>
      </c>
      <c r="I408" s="92">
        <f>F4Ax!I408+F4Bx!I407</f>
        <v>0</v>
      </c>
      <c r="J408" s="92">
        <f>F4Ax!J408+F4Bx!J407</f>
        <v>0</v>
      </c>
      <c r="K408" s="92">
        <f>F4Ax!K408+F4Bx!K407</f>
        <v>0</v>
      </c>
      <c r="L408" s="92">
        <f>F4Ax!L408+F4Bx!L407</f>
        <v>0</v>
      </c>
      <c r="M408" s="92">
        <f>F4Ax!M408+F4Bx!M407</f>
        <v>0</v>
      </c>
      <c r="N408" s="92">
        <f>F4Ax!N408+F4Bx!N407</f>
        <v>0</v>
      </c>
      <c r="O408" s="92">
        <f>F4Ax!O408+F4Bx!O407</f>
        <v>0</v>
      </c>
      <c r="P408" s="92">
        <f>F4Ax!P408+F4Bx!P407</f>
        <v>0</v>
      </c>
      <c r="Q408" s="116">
        <f t="shared" si="36"/>
        <v>0</v>
      </c>
    </row>
    <row r="409" spans="3:17" x14ac:dyDescent="0.25">
      <c r="C409" s="16"/>
      <c r="D409" s="16"/>
      <c r="E409" s="92">
        <f>F4Ax!E409+F4Bx!E408</f>
        <v>0</v>
      </c>
      <c r="F409" s="92">
        <f>F4Ax!F409+F4Bx!F408</f>
        <v>0</v>
      </c>
      <c r="G409" s="92">
        <f>F4Ax!G409+F4Bx!G408</f>
        <v>0</v>
      </c>
      <c r="H409" s="92">
        <f>F4Ax!H409+F4Bx!H408</f>
        <v>0</v>
      </c>
      <c r="I409" s="92">
        <f>F4Ax!I409+F4Bx!I408</f>
        <v>0</v>
      </c>
      <c r="J409" s="92">
        <f>F4Ax!J409+F4Bx!J408</f>
        <v>0</v>
      </c>
      <c r="K409" s="92">
        <f>F4Ax!K409+F4Bx!K408</f>
        <v>0</v>
      </c>
      <c r="L409" s="92">
        <f>F4Ax!L409+F4Bx!L408</f>
        <v>0</v>
      </c>
      <c r="M409" s="92">
        <f>F4Ax!M409+F4Bx!M408</f>
        <v>0</v>
      </c>
      <c r="N409" s="92">
        <f>F4Ax!N409+F4Bx!N408</f>
        <v>0</v>
      </c>
      <c r="O409" s="92">
        <f>F4Ax!O409+F4Bx!O408</f>
        <v>0</v>
      </c>
      <c r="P409" s="92">
        <f>F4Ax!P409+F4Bx!P408</f>
        <v>0</v>
      </c>
      <c r="Q409" s="116">
        <f t="shared" si="36"/>
        <v>0</v>
      </c>
    </row>
    <row r="410" spans="3:17" x14ac:dyDescent="0.25">
      <c r="C410" s="16"/>
      <c r="D410" s="16"/>
      <c r="E410" s="92">
        <f>F4Ax!E410+F4Bx!E409</f>
        <v>0</v>
      </c>
      <c r="F410" s="92">
        <f>F4Ax!F410+F4Bx!F409</f>
        <v>0</v>
      </c>
      <c r="G410" s="92">
        <f>F4Ax!G410+F4Bx!G409</f>
        <v>0</v>
      </c>
      <c r="H410" s="92">
        <f>F4Ax!H410+F4Bx!H409</f>
        <v>0</v>
      </c>
      <c r="I410" s="92">
        <f>F4Ax!I410+F4Bx!I409</f>
        <v>0</v>
      </c>
      <c r="J410" s="92">
        <f>F4Ax!J410+F4Bx!J409</f>
        <v>0</v>
      </c>
      <c r="K410" s="92">
        <f>F4Ax!K410+F4Bx!K409</f>
        <v>0</v>
      </c>
      <c r="L410" s="92">
        <f>F4Ax!L410+F4Bx!L409</f>
        <v>0</v>
      </c>
      <c r="M410" s="92">
        <f>F4Ax!M410+F4Bx!M409</f>
        <v>0</v>
      </c>
      <c r="N410" s="92">
        <f>F4Ax!N410+F4Bx!N409</f>
        <v>0</v>
      </c>
      <c r="O410" s="92">
        <f>F4Ax!O410+F4Bx!O409</f>
        <v>0</v>
      </c>
      <c r="P410" s="92">
        <f>F4Ax!P410+F4Bx!P409</f>
        <v>0</v>
      </c>
      <c r="Q410" s="116">
        <f t="shared" si="36"/>
        <v>0</v>
      </c>
    </row>
    <row r="411" spans="3:17" x14ac:dyDescent="0.25">
      <c r="C411" s="16" t="s">
        <v>235</v>
      </c>
      <c r="D411" s="16" t="s">
        <v>235</v>
      </c>
      <c r="E411" s="92">
        <f>F4Ax!E411+F4Bx!E410</f>
        <v>0</v>
      </c>
      <c r="F411" s="92">
        <f>F4Ax!F411+F4Bx!F410</f>
        <v>0</v>
      </c>
      <c r="G411" s="92">
        <f>F4Ax!G411+F4Bx!G410</f>
        <v>0</v>
      </c>
      <c r="H411" s="92">
        <f>F4Ax!H411+F4Bx!H410</f>
        <v>0</v>
      </c>
      <c r="I411" s="92">
        <f>F4Ax!I411+F4Bx!I410</f>
        <v>0</v>
      </c>
      <c r="J411" s="92">
        <f>F4Ax!J411+F4Bx!J410</f>
        <v>0</v>
      </c>
      <c r="K411" s="92">
        <f>F4Ax!K411+F4Bx!K410</f>
        <v>0</v>
      </c>
      <c r="L411" s="92">
        <f>F4Ax!L411+F4Bx!L410</f>
        <v>0</v>
      </c>
      <c r="M411" s="92">
        <f>F4Ax!M411+F4Bx!M410</f>
        <v>0</v>
      </c>
      <c r="N411" s="92">
        <f>F4Ax!N411+F4Bx!N410</f>
        <v>0</v>
      </c>
      <c r="O411" s="92">
        <f>F4Ax!O411+F4Bx!O410</f>
        <v>0</v>
      </c>
      <c r="P411" s="92">
        <f>F4Ax!P411+F4Bx!P410</f>
        <v>0</v>
      </c>
      <c r="Q411" s="116">
        <f t="shared" si="36"/>
        <v>0</v>
      </c>
    </row>
    <row r="412" spans="3:17" x14ac:dyDescent="0.25">
      <c r="C412" s="937" t="s">
        <v>188</v>
      </c>
      <c r="D412" s="938"/>
      <c r="E412" s="116">
        <f t="shared" ref="E412:P412" si="38">SUM(E397:E411)</f>
        <v>583.32448801999988</v>
      </c>
      <c r="F412" s="116">
        <f t="shared" si="38"/>
        <v>574.49393817999987</v>
      </c>
      <c r="G412" s="116">
        <f t="shared" si="38"/>
        <v>596.69578188999981</v>
      </c>
      <c r="H412" s="116">
        <f t="shared" si="38"/>
        <v>525.08554910500004</v>
      </c>
      <c r="I412" s="116">
        <f t="shared" si="38"/>
        <v>556.63910893999991</v>
      </c>
      <c r="J412" s="116">
        <f t="shared" si="38"/>
        <v>549.00900950999994</v>
      </c>
      <c r="K412" s="116">
        <f t="shared" si="38"/>
        <v>537.9646513112765</v>
      </c>
      <c r="L412" s="116">
        <f t="shared" si="38"/>
        <v>555.05114707698715</v>
      </c>
      <c r="M412" s="116">
        <f t="shared" si="38"/>
        <v>555.6210188053127</v>
      </c>
      <c r="N412" s="116">
        <f t="shared" si="38"/>
        <v>570.65910798117841</v>
      </c>
      <c r="O412" s="116">
        <f t="shared" si="38"/>
        <v>572.59072975179868</v>
      </c>
      <c r="P412" s="116">
        <f t="shared" si="38"/>
        <v>811.81740039944327</v>
      </c>
      <c r="Q412" s="116">
        <f t="shared" si="36"/>
        <v>6988.9519309709976</v>
      </c>
    </row>
    <row r="413" spans="3:17" x14ac:dyDescent="0.25">
      <c r="C413" s="935" t="s">
        <v>189</v>
      </c>
      <c r="D413" s="936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116">
        <f t="shared" ref="Q413:Q444" si="39">SUM(E413:P413)</f>
        <v>0</v>
      </c>
    </row>
    <row r="414" spans="3:17" x14ac:dyDescent="0.25">
      <c r="C414" s="16" t="s">
        <v>168</v>
      </c>
      <c r="D414" s="16" t="s">
        <v>169</v>
      </c>
      <c r="E414" s="92">
        <f>F4Ax!E414+F4Bx!E413</f>
        <v>446.87353940000003</v>
      </c>
      <c r="F414" s="92">
        <f>F4Ax!F414+F4Bx!F413</f>
        <v>478.19689171999994</v>
      </c>
      <c r="G414" s="92">
        <f>F4Ax!G414+F4Bx!G413</f>
        <v>465.79658125999998</v>
      </c>
      <c r="H414" s="92">
        <f>F4Ax!H414+F4Bx!H413</f>
        <v>468.67898968999998</v>
      </c>
      <c r="I414" s="92">
        <f>F4Ax!I414+F4Bx!I413</f>
        <v>480.15872999999993</v>
      </c>
      <c r="J414" s="92">
        <f>F4Ax!J414+F4Bx!J413</f>
        <v>474.03500038800001</v>
      </c>
      <c r="K414" s="92">
        <f>F4Ax!K414+F4Bx!K413</f>
        <v>463.36966221121281</v>
      </c>
      <c r="L414" s="92">
        <f>F4Ax!L414+F4Bx!L413</f>
        <v>481.6271998942139</v>
      </c>
      <c r="M414" s="92">
        <f>F4Ax!M414+F4Bx!M413</f>
        <v>483.61207501853863</v>
      </c>
      <c r="N414" s="92">
        <f>F4Ax!N414+F4Bx!N413</f>
        <v>486.2537464146618</v>
      </c>
      <c r="O414" s="92">
        <f>F4Ax!O414+F4Bx!O413</f>
        <v>491.52139437812946</v>
      </c>
      <c r="P414" s="92">
        <f>F4Ax!P414+F4Bx!P413</f>
        <v>688.97779960179264</v>
      </c>
      <c r="Q414" s="116">
        <f t="shared" si="39"/>
        <v>5909.1016099765484</v>
      </c>
    </row>
    <row r="415" spans="3:17" x14ac:dyDescent="0.25">
      <c r="C415" s="16" t="s">
        <v>170</v>
      </c>
      <c r="D415" s="16" t="s">
        <v>171</v>
      </c>
      <c r="E415" s="92">
        <f>F4Ax!E415+F4Bx!E414</f>
        <v>0</v>
      </c>
      <c r="F415" s="92">
        <f>F4Ax!F415+F4Bx!F414</f>
        <v>0</v>
      </c>
      <c r="G415" s="92">
        <f>F4Ax!G415+F4Bx!G414</f>
        <v>0</v>
      </c>
      <c r="H415" s="92">
        <f>F4Ax!H415+F4Bx!H414</f>
        <v>0</v>
      </c>
      <c r="I415" s="92">
        <f>F4Ax!I415+F4Bx!I414</f>
        <v>0</v>
      </c>
      <c r="J415" s="92">
        <f>F4Ax!J415+F4Bx!J414</f>
        <v>0</v>
      </c>
      <c r="K415" s="92">
        <f>F4Ax!K415+F4Bx!K414</f>
        <v>0</v>
      </c>
      <c r="L415" s="92">
        <f>F4Ax!L415+F4Bx!L414</f>
        <v>0</v>
      </c>
      <c r="M415" s="92">
        <f>F4Ax!M415+F4Bx!M414</f>
        <v>0</v>
      </c>
      <c r="N415" s="92">
        <f>F4Ax!N415+F4Bx!N414</f>
        <v>0</v>
      </c>
      <c r="O415" s="92">
        <f>F4Ax!O415+F4Bx!O414</f>
        <v>0</v>
      </c>
      <c r="P415" s="92">
        <f>F4Ax!P415+F4Bx!P414</f>
        <v>0</v>
      </c>
      <c r="Q415" s="116">
        <f t="shared" si="39"/>
        <v>0</v>
      </c>
    </row>
    <row r="416" spans="3:17" x14ac:dyDescent="0.25">
      <c r="C416" s="16" t="s">
        <v>216</v>
      </c>
      <c r="D416" s="16" t="s">
        <v>173</v>
      </c>
      <c r="E416" s="92">
        <f>F4Ax!E416+F4Bx!E415</f>
        <v>118.556838</v>
      </c>
      <c r="F416" s="92">
        <f>F4Ax!F416+F4Bx!F415</f>
        <v>127.87955063999999</v>
      </c>
      <c r="G416" s="92">
        <f>F4Ax!G416+F4Bx!G415</f>
        <v>127.20813550000001</v>
      </c>
      <c r="H416" s="92">
        <f>F4Ax!H416+F4Bx!H415</f>
        <v>118.45971401999999</v>
      </c>
      <c r="I416" s="92">
        <f>F4Ax!I416+F4Bx!I415</f>
        <v>120.09073649999999</v>
      </c>
      <c r="J416" s="92">
        <f>F4Ax!J416+F4Bx!J415</f>
        <v>113.46032809499999</v>
      </c>
      <c r="K416" s="92">
        <f>F4Ax!K416+F4Bx!K415</f>
        <v>109.28895141519635</v>
      </c>
      <c r="L416" s="92">
        <f>F4Ax!L416+F4Bx!L415</f>
        <v>107.53698184341654</v>
      </c>
      <c r="M416" s="92">
        <f>F4Ax!M416+F4Bx!M415</f>
        <v>104.63499006544217</v>
      </c>
      <c r="N416" s="92">
        <f>F4Ax!N416+F4Bx!N415</f>
        <v>107.36190374174336</v>
      </c>
      <c r="O416" s="92">
        <f>F4Ax!O416+F4Bx!O415</f>
        <v>110.26441375225056</v>
      </c>
      <c r="P416" s="92">
        <f>F4Ax!P416+F4Bx!P415</f>
        <v>163.73727329262456</v>
      </c>
      <c r="Q416" s="116">
        <f t="shared" si="39"/>
        <v>1428.4798168656739</v>
      </c>
    </row>
    <row r="417" spans="3:17" x14ac:dyDescent="0.25">
      <c r="C417" s="16" t="s">
        <v>174</v>
      </c>
      <c r="D417" s="16" t="s">
        <v>175</v>
      </c>
      <c r="E417" s="92">
        <f>F4Ax!E417+F4Bx!E416</f>
        <v>0</v>
      </c>
      <c r="F417" s="92">
        <f>F4Ax!F417+F4Bx!F416</f>
        <v>0.4269</v>
      </c>
      <c r="G417" s="92">
        <f>F4Ax!G417+F4Bx!G416</f>
        <v>0.41395000000000004</v>
      </c>
      <c r="H417" s="92">
        <f>F4Ax!H417+F4Bx!H416</f>
        <v>0.34735000000000005</v>
      </c>
      <c r="I417" s="92">
        <f>F4Ax!I417+F4Bx!I416</f>
        <v>0.36855000000000004</v>
      </c>
      <c r="J417" s="92">
        <f>F4Ax!J417+F4Bx!J416</f>
        <v>0.33543000000000001</v>
      </c>
      <c r="K417" s="92">
        <f>F4Ax!K417+F4Bx!K416</f>
        <v>0.29447400000000001</v>
      </c>
      <c r="L417" s="92">
        <f>F4Ax!L417+F4Bx!L416</f>
        <v>0.29202600000000001</v>
      </c>
      <c r="M417" s="92">
        <f>F4Ax!M417+F4Bx!M416</f>
        <v>0.29763600000000001</v>
      </c>
      <c r="N417" s="92">
        <f>F4Ax!N417+F4Bx!N416</f>
        <v>0.25601999999999997</v>
      </c>
      <c r="O417" s="92">
        <f>F4Ax!O417+F4Bx!O416</f>
        <v>0.25999800000000001</v>
      </c>
      <c r="P417" s="92">
        <f>F4Ax!P417+F4Bx!P416</f>
        <v>0.24826799999999999</v>
      </c>
      <c r="Q417" s="116">
        <f t="shared" si="39"/>
        <v>3.5406020000000002</v>
      </c>
    </row>
    <row r="418" spans="3:17" x14ac:dyDescent="0.25">
      <c r="C418" s="16" t="s">
        <v>176</v>
      </c>
      <c r="D418" s="16" t="s">
        <v>177</v>
      </c>
      <c r="E418" s="92">
        <f>F4Ax!E418+F4Bx!E417</f>
        <v>0</v>
      </c>
      <c r="F418" s="92">
        <f>F4Ax!F418+F4Bx!F417</f>
        <v>0</v>
      </c>
      <c r="G418" s="92">
        <f>F4Ax!G418+F4Bx!G417</f>
        <v>0</v>
      </c>
      <c r="H418" s="92">
        <f>F4Ax!H418+F4Bx!H417</f>
        <v>0</v>
      </c>
      <c r="I418" s="92">
        <f>F4Ax!I418+F4Bx!I417</f>
        <v>0</v>
      </c>
      <c r="J418" s="92">
        <f>F4Ax!J418+F4Bx!J417</f>
        <v>0</v>
      </c>
      <c r="K418" s="92">
        <f>F4Ax!K418+F4Bx!K417</f>
        <v>0</v>
      </c>
      <c r="L418" s="92">
        <f>F4Ax!L418+F4Bx!L417</f>
        <v>0</v>
      </c>
      <c r="M418" s="92">
        <f>F4Ax!M418+F4Bx!M417</f>
        <v>0</v>
      </c>
      <c r="N418" s="92">
        <f>F4Ax!N418+F4Bx!N417</f>
        <v>0</v>
      </c>
      <c r="O418" s="92">
        <f>F4Ax!O418+F4Bx!O417</f>
        <v>0</v>
      </c>
      <c r="P418" s="92">
        <f>F4Ax!P418+F4Bx!P417</f>
        <v>0</v>
      </c>
      <c r="Q418" s="116">
        <f t="shared" si="39"/>
        <v>0</v>
      </c>
    </row>
    <row r="419" spans="3:17" x14ac:dyDescent="0.25">
      <c r="C419" s="16" t="s">
        <v>178</v>
      </c>
      <c r="D419" s="16" t="s">
        <v>179</v>
      </c>
      <c r="E419" s="92">
        <f>F4Ax!E419+F4Bx!E418</f>
        <v>1.3004800000000001</v>
      </c>
      <c r="F419" s="92">
        <f>F4Ax!F419+F4Bx!F418</f>
        <v>2.0806149999999999</v>
      </c>
      <c r="G419" s="92">
        <f>F4Ax!G419+F4Bx!G418</f>
        <v>1.9545399999999999</v>
      </c>
      <c r="H419" s="92">
        <f>F4Ax!H419+F4Bx!H418</f>
        <v>2.2131949999999998</v>
      </c>
      <c r="I419" s="92">
        <f>F4Ax!I419+F4Bx!I418</f>
        <v>3.7450999999999999</v>
      </c>
      <c r="J419" s="92">
        <f>F4Ax!J419+F4Bx!J418</f>
        <v>3.529655</v>
      </c>
      <c r="K419" s="92">
        <f>F4Ax!K419+F4Bx!K418</f>
        <v>1.3680572</v>
      </c>
      <c r="L419" s="92">
        <f>F4Ax!L419+F4Bx!L418</f>
        <v>1.7440709999999999</v>
      </c>
      <c r="M419" s="92">
        <f>F4Ax!M419+F4Bx!M418</f>
        <v>1.3556022000000003</v>
      </c>
      <c r="N419" s="92">
        <f>F4Ax!N419+F4Bx!N418</f>
        <v>2.7779844000000002</v>
      </c>
      <c r="O419" s="92">
        <f>F4Ax!O419+F4Bx!O418</f>
        <v>2.4050340000000001</v>
      </c>
      <c r="P419" s="92">
        <f>F4Ax!P419+F4Bx!P418</f>
        <v>3.3730259999999999</v>
      </c>
      <c r="Q419" s="116">
        <f t="shared" si="39"/>
        <v>27.847359800000003</v>
      </c>
    </row>
    <row r="420" spans="3:17" x14ac:dyDescent="0.25">
      <c r="C420" s="16" t="s">
        <v>180</v>
      </c>
      <c r="D420" s="16" t="s">
        <v>181</v>
      </c>
      <c r="E420" s="92">
        <f>F4Ax!E420+F4Bx!E419</f>
        <v>20.413734999999999</v>
      </c>
      <c r="F420" s="92">
        <f>F4Ax!F420+F4Bx!F419</f>
        <v>21.165234999999999</v>
      </c>
      <c r="G420" s="92">
        <f>F4Ax!G420+F4Bx!G419</f>
        <v>20.078424999999999</v>
      </c>
      <c r="H420" s="92">
        <f>F4Ax!H420+F4Bx!H419</f>
        <v>20.209589999999999</v>
      </c>
      <c r="I420" s="92">
        <f>F4Ax!I420+F4Bx!I419</f>
        <v>21.91816</v>
      </c>
      <c r="J420" s="92">
        <f>F4Ax!J420+F4Bx!J419</f>
        <v>20.591245000000001</v>
      </c>
      <c r="K420" s="92">
        <f>F4Ax!K420+F4Bx!K419</f>
        <v>20.860312400000002</v>
      </c>
      <c r="L420" s="92">
        <f>F4Ax!L420+F4Bx!L419</f>
        <v>21.248336000000002</v>
      </c>
      <c r="M420" s="92">
        <f>F4Ax!M420+F4Bx!M419</f>
        <v>20.9465222</v>
      </c>
      <c r="N420" s="92">
        <f>F4Ax!N420+F4Bx!N419</f>
        <v>19.413306400000003</v>
      </c>
      <c r="O420" s="92">
        <f>F4Ax!O420+F4Bx!O419</f>
        <v>22.109532999999999</v>
      </c>
      <c r="P420" s="92">
        <f>F4Ax!P420+F4Bx!P419</f>
        <v>28.151941100000002</v>
      </c>
      <c r="Q420" s="116">
        <f t="shared" si="39"/>
        <v>257.10634110000001</v>
      </c>
    </row>
    <row r="421" spans="3:17" x14ac:dyDescent="0.25">
      <c r="C421" s="16" t="s">
        <v>182</v>
      </c>
      <c r="D421" s="16" t="s">
        <v>183</v>
      </c>
      <c r="E421" s="92">
        <f>F4Ax!E422+F4Bx!E420</f>
        <v>12.783713000000001</v>
      </c>
      <c r="F421" s="92">
        <f>F4Ax!F422+F4Bx!F420</f>
        <v>14.111777999999999</v>
      </c>
      <c r="G421" s="92">
        <f>F4Ax!G422+F4Bx!G420</f>
        <v>14.555581999999999</v>
      </c>
      <c r="H421" s="92">
        <f>F4Ax!H422+F4Bx!H420</f>
        <v>10.694777</v>
      </c>
      <c r="I421" s="92">
        <f>F4Ax!I422+F4Bx!I420</f>
        <v>11.019239000000001</v>
      </c>
      <c r="J421" s="92">
        <f>F4Ax!J422+F4Bx!J420</f>
        <v>10.064750999999999</v>
      </c>
      <c r="K421" s="92">
        <f>F4Ax!K422+F4Bx!K420</f>
        <v>9.4473241999999988</v>
      </c>
      <c r="L421" s="92">
        <f>F4Ax!L422+F4Bx!L420</f>
        <v>9.4034507999999999</v>
      </c>
      <c r="M421" s="92">
        <f>F4Ax!M422+F4Bx!M420</f>
        <v>9.3802739000000006</v>
      </c>
      <c r="N421" s="92">
        <f>F4Ax!N422+F4Bx!N420</f>
        <v>9.3939372999999993</v>
      </c>
      <c r="O421" s="92">
        <f>F4Ax!O422+F4Bx!O420</f>
        <v>9.7184987000000014</v>
      </c>
      <c r="P421" s="92">
        <f>F4Ax!P422+F4Bx!P420</f>
        <v>13.661154920000001</v>
      </c>
      <c r="Q421" s="116">
        <f t="shared" si="39"/>
        <v>134.23447981999999</v>
      </c>
    </row>
    <row r="422" spans="3:17" x14ac:dyDescent="0.25">
      <c r="C422" s="16" t="s">
        <v>208</v>
      </c>
      <c r="D422" s="16" t="s">
        <v>163</v>
      </c>
      <c r="E422" s="92">
        <f>F4Ax!E423+F4Bx!E421</f>
        <v>3.6326849999999999</v>
      </c>
      <c r="F422" s="92">
        <f>F4Ax!F423+F4Bx!F421</f>
        <v>3.6248</v>
      </c>
      <c r="G422" s="92">
        <f>F4Ax!G423+F4Bx!G421</f>
        <v>3.5672350000000002</v>
      </c>
      <c r="H422" s="92">
        <f>F4Ax!H423+F4Bx!H421</f>
        <v>3.8367249999999999</v>
      </c>
      <c r="I422" s="92">
        <f>F4Ax!I423+F4Bx!I421</f>
        <v>4.1041299999999996</v>
      </c>
      <c r="J422" s="92">
        <f>F4Ax!J423+F4Bx!J421</f>
        <v>4.0901100000000001</v>
      </c>
      <c r="K422" s="92">
        <f>F4Ax!K423+F4Bx!K421</f>
        <v>4.1302779000000003</v>
      </c>
      <c r="L422" s="92">
        <f>F4Ax!L423+F4Bx!L421</f>
        <v>3.8792617500000008</v>
      </c>
      <c r="M422" s="92">
        <f>F4Ax!M423+F4Bx!M421</f>
        <v>3.90405435</v>
      </c>
      <c r="N422" s="92">
        <f>F4Ax!N423+F4Bx!N421</f>
        <v>4.0852486499999996</v>
      </c>
      <c r="O422" s="92">
        <f>F4Ax!O423+F4Bx!O421</f>
        <v>3.5026509000000003</v>
      </c>
      <c r="P422" s="92">
        <f>F4Ax!P423+F4Bx!P421</f>
        <v>4.86685605</v>
      </c>
      <c r="Q422" s="116">
        <f t="shared" si="39"/>
        <v>47.224034599999996</v>
      </c>
    </row>
    <row r="423" spans="3:17" x14ac:dyDescent="0.25">
      <c r="C423" s="16" t="s">
        <v>185</v>
      </c>
      <c r="D423" s="16" t="s">
        <v>186</v>
      </c>
      <c r="E423" s="92">
        <f>F4Ax!E421+F4Bx!E422</f>
        <v>0.88883999999999996</v>
      </c>
      <c r="F423" s="92">
        <f>F4Ax!F421+F4Bx!F422</f>
        <v>1.564635</v>
      </c>
      <c r="G423" s="92">
        <f>F4Ax!G421+F4Bx!G422</f>
        <v>1.47231</v>
      </c>
      <c r="H423" s="92">
        <f>F4Ax!H421+F4Bx!H422</f>
        <v>1.7355149999999999</v>
      </c>
      <c r="I423" s="92">
        <f>F4Ax!I421+F4Bx!I422</f>
        <v>1.8249</v>
      </c>
      <c r="J423" s="92">
        <f>F4Ax!J421+F4Bx!J422</f>
        <v>1.6791</v>
      </c>
      <c r="K423" s="92">
        <f>F4Ax!K421+F4Bx!K422</f>
        <v>0</v>
      </c>
      <c r="L423" s="92">
        <f>F4Ax!L421+F4Bx!L422</f>
        <v>0.29065200000000002</v>
      </c>
      <c r="M423" s="92">
        <f>F4Ax!M421+F4Bx!M422</f>
        <v>0.32738100000000003</v>
      </c>
      <c r="N423" s="92">
        <f>F4Ax!N421+F4Bx!N422</f>
        <v>0.51070800000000005</v>
      </c>
      <c r="O423" s="92">
        <f>F4Ax!O421+F4Bx!O422</f>
        <v>0.48574500000000004</v>
      </c>
      <c r="P423" s="92">
        <f>F4Ax!P421+F4Bx!P422</f>
        <v>1.5133620000000001</v>
      </c>
      <c r="Q423" s="116">
        <f t="shared" si="39"/>
        <v>12.293148</v>
      </c>
    </row>
    <row r="424" spans="3:17" x14ac:dyDescent="0.25">
      <c r="C424" s="16" t="s">
        <v>187</v>
      </c>
      <c r="D424" s="16" t="s">
        <v>165</v>
      </c>
      <c r="E424" s="92">
        <f>F4Ax!E424+F4Bx!E423</f>
        <v>0</v>
      </c>
      <c r="F424" s="92">
        <f>F4Ax!F424+F4Bx!F423</f>
        <v>0</v>
      </c>
      <c r="G424" s="92">
        <f>F4Ax!G424+F4Bx!G423</f>
        <v>0</v>
      </c>
      <c r="H424" s="92">
        <f>F4Ax!H424+F4Bx!H423</f>
        <v>0</v>
      </c>
      <c r="I424" s="92">
        <f>F4Ax!I424+F4Bx!I423</f>
        <v>0</v>
      </c>
      <c r="J424" s="92">
        <f>F4Ax!J424+F4Bx!J423</f>
        <v>0</v>
      </c>
      <c r="K424" s="92">
        <f>F4Ax!K424+F4Bx!K423</f>
        <v>0</v>
      </c>
      <c r="L424" s="92">
        <f>F4Ax!L424+F4Bx!L423</f>
        <v>0</v>
      </c>
      <c r="M424" s="92">
        <f>F4Ax!M424+F4Bx!M423</f>
        <v>0</v>
      </c>
      <c r="N424" s="92">
        <f>F4Ax!N424+F4Bx!N423</f>
        <v>0</v>
      </c>
      <c r="O424" s="92">
        <f>F4Ax!O424+F4Bx!O423</f>
        <v>0</v>
      </c>
      <c r="P424" s="92">
        <f>F4Ax!P424+F4Bx!P423</f>
        <v>0</v>
      </c>
      <c r="Q424" s="116">
        <f t="shared" si="39"/>
        <v>0</v>
      </c>
    </row>
    <row r="425" spans="3:17" x14ac:dyDescent="0.25">
      <c r="C425" s="16"/>
      <c r="D425" s="16"/>
      <c r="E425" s="92">
        <f>F4Ax!E425+F4Bx!E424</f>
        <v>0</v>
      </c>
      <c r="F425" s="92">
        <f>F4Ax!F425+F4Bx!F424</f>
        <v>0</v>
      </c>
      <c r="G425" s="92">
        <f>F4Ax!G425+F4Bx!G424</f>
        <v>0</v>
      </c>
      <c r="H425" s="92">
        <f>F4Ax!H425+F4Bx!H424</f>
        <v>0</v>
      </c>
      <c r="I425" s="92">
        <f>F4Ax!I425+F4Bx!I424</f>
        <v>0</v>
      </c>
      <c r="J425" s="92">
        <f>F4Ax!J425+F4Bx!J424</f>
        <v>0</v>
      </c>
      <c r="K425" s="92">
        <f>F4Ax!K425+F4Bx!K424</f>
        <v>0</v>
      </c>
      <c r="L425" s="92">
        <f>F4Ax!L425+F4Bx!L424</f>
        <v>0</v>
      </c>
      <c r="M425" s="92">
        <f>F4Ax!M425+F4Bx!M424</f>
        <v>0</v>
      </c>
      <c r="N425" s="92">
        <f>F4Ax!N425+F4Bx!N424</f>
        <v>0</v>
      </c>
      <c r="O425" s="92">
        <f>F4Ax!O425+F4Bx!O424</f>
        <v>0</v>
      </c>
      <c r="P425" s="92">
        <f>F4Ax!P425+F4Bx!P424</f>
        <v>0</v>
      </c>
      <c r="Q425" s="116">
        <f t="shared" si="39"/>
        <v>0</v>
      </c>
    </row>
    <row r="426" spans="3:17" x14ac:dyDescent="0.25">
      <c r="C426" s="16"/>
      <c r="D426" s="16"/>
      <c r="E426" s="92">
        <f>F4Ax!E426+F4Bx!E425</f>
        <v>0</v>
      </c>
      <c r="F426" s="92">
        <f>F4Ax!F426+F4Bx!F425</f>
        <v>0</v>
      </c>
      <c r="G426" s="92">
        <f>F4Ax!G426+F4Bx!G425</f>
        <v>0</v>
      </c>
      <c r="H426" s="92">
        <f>F4Ax!H426+F4Bx!H425</f>
        <v>0</v>
      </c>
      <c r="I426" s="92">
        <f>F4Ax!I426+F4Bx!I425</f>
        <v>0</v>
      </c>
      <c r="J426" s="92">
        <f>F4Ax!J426+F4Bx!J425</f>
        <v>0</v>
      </c>
      <c r="K426" s="92">
        <f>F4Ax!K426+F4Bx!K425</f>
        <v>0</v>
      </c>
      <c r="L426" s="92">
        <f>F4Ax!L426+F4Bx!L425</f>
        <v>0</v>
      </c>
      <c r="M426" s="92">
        <f>F4Ax!M426+F4Bx!M425</f>
        <v>0</v>
      </c>
      <c r="N426" s="92">
        <f>F4Ax!N426+F4Bx!N425</f>
        <v>0</v>
      </c>
      <c r="O426" s="92">
        <f>F4Ax!O426+F4Bx!O425</f>
        <v>0</v>
      </c>
      <c r="P426" s="92">
        <f>F4Ax!P426+F4Bx!P425</f>
        <v>0</v>
      </c>
      <c r="Q426" s="116">
        <f t="shared" si="39"/>
        <v>0</v>
      </c>
    </row>
    <row r="427" spans="3:17" x14ac:dyDescent="0.25">
      <c r="C427" s="16"/>
      <c r="D427" s="16"/>
      <c r="E427" s="92">
        <f>F4Ax!E427+F4Bx!E426</f>
        <v>0</v>
      </c>
      <c r="F427" s="92">
        <f>F4Ax!F427+F4Bx!F426</f>
        <v>0</v>
      </c>
      <c r="G427" s="92">
        <f>F4Ax!G427+F4Bx!G426</f>
        <v>0</v>
      </c>
      <c r="H427" s="92">
        <f>F4Ax!H427+F4Bx!H426</f>
        <v>0</v>
      </c>
      <c r="I427" s="92">
        <f>F4Ax!I427+F4Bx!I426</f>
        <v>0</v>
      </c>
      <c r="J427" s="92">
        <f>F4Ax!J427+F4Bx!J426</f>
        <v>0</v>
      </c>
      <c r="K427" s="92">
        <f>F4Ax!K427+F4Bx!K426</f>
        <v>0</v>
      </c>
      <c r="L427" s="92">
        <f>F4Ax!L427+F4Bx!L426</f>
        <v>0</v>
      </c>
      <c r="M427" s="92">
        <f>F4Ax!M427+F4Bx!M426</f>
        <v>0</v>
      </c>
      <c r="N427" s="92">
        <f>F4Ax!N427+F4Bx!N426</f>
        <v>0</v>
      </c>
      <c r="O427" s="92">
        <f>F4Ax!O427+F4Bx!O426</f>
        <v>0</v>
      </c>
      <c r="P427" s="92">
        <f>F4Ax!P427+F4Bx!P426</f>
        <v>0</v>
      </c>
      <c r="Q427" s="116">
        <f t="shared" si="39"/>
        <v>0</v>
      </c>
    </row>
    <row r="428" spans="3:17" x14ac:dyDescent="0.25">
      <c r="C428" s="16" t="s">
        <v>235</v>
      </c>
      <c r="D428" s="16" t="s">
        <v>235</v>
      </c>
      <c r="E428" s="92">
        <f>F4Ax!E428+F4Bx!E427</f>
        <v>0</v>
      </c>
      <c r="F428" s="92">
        <f>F4Ax!F428+F4Bx!F427</f>
        <v>0</v>
      </c>
      <c r="G428" s="92">
        <f>F4Ax!G428+F4Bx!G427</f>
        <v>0</v>
      </c>
      <c r="H428" s="92">
        <f>F4Ax!H428+F4Bx!H427</f>
        <v>0</v>
      </c>
      <c r="I428" s="92">
        <f>F4Ax!I428+F4Bx!I427</f>
        <v>0</v>
      </c>
      <c r="J428" s="92">
        <f>F4Ax!J428+F4Bx!J427</f>
        <v>0</v>
      </c>
      <c r="K428" s="92">
        <f>F4Ax!K428+F4Bx!K427</f>
        <v>0</v>
      </c>
      <c r="L428" s="92">
        <f>F4Ax!L428+F4Bx!L427</f>
        <v>0</v>
      </c>
      <c r="M428" s="92">
        <f>F4Ax!M428+F4Bx!M427</f>
        <v>0</v>
      </c>
      <c r="N428" s="92">
        <f>F4Ax!N428+F4Bx!N427</f>
        <v>0</v>
      </c>
      <c r="O428" s="92">
        <f>F4Ax!O428+F4Bx!O427</f>
        <v>0</v>
      </c>
      <c r="P428" s="92">
        <f>F4Ax!P428+F4Bx!P427</f>
        <v>0</v>
      </c>
      <c r="Q428" s="116">
        <f t="shared" si="39"/>
        <v>0</v>
      </c>
    </row>
    <row r="429" spans="3:17" x14ac:dyDescent="0.25">
      <c r="C429" s="937" t="s">
        <v>188</v>
      </c>
      <c r="D429" s="938"/>
      <c r="E429" s="116">
        <f t="shared" ref="E429:P429" si="40">SUM(E414:E428)</f>
        <v>604.4498304</v>
      </c>
      <c r="F429" s="116">
        <f t="shared" si="40"/>
        <v>649.0504053599999</v>
      </c>
      <c r="G429" s="116">
        <f t="shared" si="40"/>
        <v>635.04675875999988</v>
      </c>
      <c r="H429" s="116">
        <f t="shared" si="40"/>
        <v>626.17585571000006</v>
      </c>
      <c r="I429" s="116">
        <f t="shared" si="40"/>
        <v>643.22954549999986</v>
      </c>
      <c r="J429" s="116">
        <f t="shared" si="40"/>
        <v>627.78561948299989</v>
      </c>
      <c r="K429" s="116">
        <f t="shared" si="40"/>
        <v>608.75905932640921</v>
      </c>
      <c r="L429" s="116">
        <f t="shared" si="40"/>
        <v>626.0219792876303</v>
      </c>
      <c r="M429" s="116">
        <f t="shared" si="40"/>
        <v>624.45853473398085</v>
      </c>
      <c r="N429" s="116">
        <f t="shared" si="40"/>
        <v>630.05285490640529</v>
      </c>
      <c r="O429" s="116">
        <f t="shared" si="40"/>
        <v>640.26726773038001</v>
      </c>
      <c r="P429" s="116">
        <f t="shared" si="40"/>
        <v>904.52968096441725</v>
      </c>
      <c r="Q429" s="116">
        <f t="shared" si="39"/>
        <v>7819.8273921622231</v>
      </c>
    </row>
    <row r="430" spans="3:17" x14ac:dyDescent="0.25">
      <c r="C430" s="935" t="s">
        <v>196</v>
      </c>
      <c r="D430" s="936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116">
        <f t="shared" si="39"/>
        <v>0</v>
      </c>
    </row>
    <row r="431" spans="3:17" x14ac:dyDescent="0.25">
      <c r="C431" s="16" t="s">
        <v>168</v>
      </c>
      <c r="D431" s="16" t="s">
        <v>169</v>
      </c>
      <c r="E431" s="92">
        <f>F4Ax!E431+F4Bx!E430</f>
        <v>353.24862299999995</v>
      </c>
      <c r="F431" s="92">
        <f>F4Ax!F431+F4Bx!F430</f>
        <v>342.81628499999999</v>
      </c>
      <c r="G431" s="92">
        <f>F4Ax!G431+F4Bx!G430</f>
        <v>354.39289699999995</v>
      </c>
      <c r="H431" s="92">
        <f>F4Ax!H431+F4Bx!H430</f>
        <v>343.430364</v>
      </c>
      <c r="I431" s="92">
        <f>F4Ax!I431+F4Bx!I430</f>
        <v>370.20615499999997</v>
      </c>
      <c r="J431" s="92">
        <f>F4Ax!J431+F4Bx!J430</f>
        <v>368.65957700000001</v>
      </c>
      <c r="K431" s="92">
        <f>F4Ax!K431+F4Bx!K430</f>
        <v>377.58928486230775</v>
      </c>
      <c r="L431" s="92">
        <f>F4Ax!L431+F4Bx!L430</f>
        <v>401.70493331230767</v>
      </c>
      <c r="M431" s="92">
        <f>F4Ax!M431+F4Bx!M430</f>
        <v>430.48153375230788</v>
      </c>
      <c r="N431" s="92">
        <f>F4Ax!N431+F4Bx!N430</f>
        <v>437.01767161230777</v>
      </c>
      <c r="O431" s="92">
        <f>F4Ax!O431+F4Bx!O430</f>
        <v>428.64765931230772</v>
      </c>
      <c r="P431" s="92">
        <f>F4Ax!P431+F4Bx!P430</f>
        <v>554.2572546923077</v>
      </c>
      <c r="Q431" s="116">
        <f t="shared" si="39"/>
        <v>4762.4522385438468</v>
      </c>
    </row>
    <row r="432" spans="3:17" x14ac:dyDescent="0.25">
      <c r="C432" s="16" t="s">
        <v>170</v>
      </c>
      <c r="D432" s="16" t="s">
        <v>171</v>
      </c>
      <c r="E432" s="92">
        <f>F4Ax!E432+F4Bx!E431</f>
        <v>14.86</v>
      </c>
      <c r="F432" s="92">
        <f>F4Ax!F432+F4Bx!F431</f>
        <v>16.88</v>
      </c>
      <c r="G432" s="92">
        <f>F4Ax!G432+F4Bx!G431</f>
        <v>8.17</v>
      </c>
      <c r="H432" s="92">
        <f>F4Ax!H432+F4Bx!H431</f>
        <v>9.31</v>
      </c>
      <c r="I432" s="92">
        <f>F4Ax!I432+F4Bx!I431</f>
        <v>14.86</v>
      </c>
      <c r="J432" s="92">
        <f>F4Ax!J432+F4Bx!J431</f>
        <v>12.83</v>
      </c>
      <c r="K432" s="92">
        <f>F4Ax!K432+F4Bx!K431</f>
        <v>15.233039999999999</v>
      </c>
      <c r="L432" s="92">
        <f>F4Ax!L432+F4Bx!L431</f>
        <v>10.547280000000001</v>
      </c>
      <c r="M432" s="92">
        <f>F4Ax!M432+F4Bx!M431</f>
        <v>13.553100000000001</v>
      </c>
      <c r="N432" s="92">
        <f>F4Ax!N432+F4Bx!N431</f>
        <v>19.631969999999999</v>
      </c>
      <c r="O432" s="92">
        <f>F4Ax!O432+F4Bx!O431</f>
        <v>19.864170000000001</v>
      </c>
      <c r="P432" s="92">
        <f>F4Ax!P432+F4Bx!P431</f>
        <v>25.466940000000001</v>
      </c>
      <c r="Q432" s="116">
        <f t="shared" si="39"/>
        <v>181.20650000000001</v>
      </c>
    </row>
    <row r="433" spans="3:17" x14ac:dyDescent="0.25">
      <c r="C433" s="16" t="s">
        <v>216</v>
      </c>
      <c r="D433" s="16" t="s">
        <v>173</v>
      </c>
      <c r="E433" s="92">
        <f>F4Ax!E433+F4Bx!E432</f>
        <v>4.1756450000000003</v>
      </c>
      <c r="F433" s="92">
        <f>F4Ax!F433+F4Bx!F432</f>
        <v>4.9487250000000005</v>
      </c>
      <c r="G433" s="92">
        <f>F4Ax!G433+F4Bx!G432</f>
        <v>5.0636000000000001</v>
      </c>
      <c r="H433" s="92">
        <f>F4Ax!H433+F4Bx!H432</f>
        <v>4.3919999999999995</v>
      </c>
      <c r="I433" s="92">
        <f>F4Ax!I433+F4Bx!I432</f>
        <v>6.1446149999999999</v>
      </c>
      <c r="J433" s="92">
        <f>F4Ax!J433+F4Bx!J432</f>
        <v>6.9616600000000002</v>
      </c>
      <c r="K433" s="92">
        <f>F4Ax!K433+F4Bx!K432</f>
        <v>3.7369568600000007</v>
      </c>
      <c r="L433" s="92">
        <f>F4Ax!L433+F4Bx!L432</f>
        <v>3.4471062200000007</v>
      </c>
      <c r="M433" s="92">
        <f>F4Ax!M433+F4Bx!M432</f>
        <v>3.3616172200000007</v>
      </c>
      <c r="N433" s="92">
        <f>F4Ax!N433+F4Bx!N432</f>
        <v>3.4517034400000002</v>
      </c>
      <c r="O433" s="92">
        <f>F4Ax!O433+F4Bx!O432</f>
        <v>3.4790927800000002</v>
      </c>
      <c r="P433" s="92">
        <f>F4Ax!P433+F4Bx!P432</f>
        <v>4.9259609800000002</v>
      </c>
      <c r="Q433" s="116">
        <f t="shared" si="39"/>
        <v>54.088682500000004</v>
      </c>
    </row>
    <row r="434" spans="3:17" x14ac:dyDescent="0.25">
      <c r="C434" s="16" t="s">
        <v>174</v>
      </c>
      <c r="D434" s="16" t="s">
        <v>175</v>
      </c>
      <c r="E434" s="92">
        <f>F4Ax!E434+F4Bx!E433</f>
        <v>0</v>
      </c>
      <c r="F434" s="92">
        <f>F4Ax!F434+F4Bx!F433</f>
        <v>0</v>
      </c>
      <c r="G434" s="92">
        <f>F4Ax!G434+F4Bx!G433</f>
        <v>0</v>
      </c>
      <c r="H434" s="92">
        <f>F4Ax!H434+F4Bx!H433</f>
        <v>0</v>
      </c>
      <c r="I434" s="92">
        <f>F4Ax!I434+F4Bx!I433</f>
        <v>0</v>
      </c>
      <c r="J434" s="92">
        <f>F4Ax!J434+F4Bx!J433</f>
        <v>0</v>
      </c>
      <c r="K434" s="92">
        <f>F4Ax!K434+F4Bx!K433</f>
        <v>0</v>
      </c>
      <c r="L434" s="92">
        <f>F4Ax!L434+F4Bx!L433</f>
        <v>0</v>
      </c>
      <c r="M434" s="92">
        <f>F4Ax!M434+F4Bx!M433</f>
        <v>0</v>
      </c>
      <c r="N434" s="92">
        <f>F4Ax!N434+F4Bx!N433</f>
        <v>0</v>
      </c>
      <c r="O434" s="92">
        <f>F4Ax!O434+F4Bx!O433</f>
        <v>0</v>
      </c>
      <c r="P434" s="92">
        <f>F4Ax!P434+F4Bx!P433</f>
        <v>0</v>
      </c>
      <c r="Q434" s="116">
        <f t="shared" si="39"/>
        <v>0</v>
      </c>
    </row>
    <row r="435" spans="3:17" x14ac:dyDescent="0.25">
      <c r="C435" s="16" t="s">
        <v>176</v>
      </c>
      <c r="D435" s="16" t="s">
        <v>177</v>
      </c>
      <c r="E435" s="92">
        <f>F4Ax!E435+F4Bx!E434</f>
        <v>6.4627499999999998</v>
      </c>
      <c r="F435" s="92">
        <f>F4Ax!F435+F4Bx!F434</f>
        <v>7.6444600000000005</v>
      </c>
      <c r="G435" s="92">
        <f>F4Ax!G435+F4Bx!G434</f>
        <v>7.3482699999999994</v>
      </c>
      <c r="H435" s="92">
        <f>F4Ax!H435+F4Bx!H434</f>
        <v>7.0459300000000002</v>
      </c>
      <c r="I435" s="92">
        <f>F4Ax!I435+F4Bx!I434</f>
        <v>7.2424999999999997</v>
      </c>
      <c r="J435" s="92">
        <f>F4Ax!J435+F4Bx!J434</f>
        <v>7.2416299999999998</v>
      </c>
      <c r="K435" s="92">
        <f>F4Ax!K435+F4Bx!K434</f>
        <v>5.3024698000000008</v>
      </c>
      <c r="L435" s="92">
        <f>F4Ax!L435+F4Bx!L434</f>
        <v>4.7580749999999998</v>
      </c>
      <c r="M435" s="92">
        <f>F4Ax!M435+F4Bx!M434</f>
        <v>4.7528386000000005</v>
      </c>
      <c r="N435" s="92">
        <f>F4Ax!N435+F4Bx!N434</f>
        <v>4.8342466000000002</v>
      </c>
      <c r="O435" s="92">
        <f>F4Ax!O435+F4Bx!O434</f>
        <v>4.7955152600000002</v>
      </c>
      <c r="P435" s="92">
        <f>F4Ax!P435+F4Bx!P434</f>
        <v>7.3280651399999996</v>
      </c>
      <c r="Q435" s="116">
        <f t="shared" si="39"/>
        <v>74.756750399999987</v>
      </c>
    </row>
    <row r="436" spans="3:17" x14ac:dyDescent="0.25">
      <c r="C436" s="16" t="s">
        <v>178</v>
      </c>
      <c r="D436" s="16" t="s">
        <v>217</v>
      </c>
      <c r="E436" s="92">
        <f>F4Ax!E436+F4Bx!E435</f>
        <v>51.478406469999996</v>
      </c>
      <c r="F436" s="92">
        <f>F4Ax!F436+F4Bx!F435</f>
        <v>29.945779759999997</v>
      </c>
      <c r="G436" s="92">
        <f>F4Ax!G436+F4Bx!G435</f>
        <v>50.687367430000002</v>
      </c>
      <c r="H436" s="92">
        <f>F4Ax!H436+F4Bx!H435</f>
        <v>71.816538120000004</v>
      </c>
      <c r="I436" s="92">
        <f>F4Ax!I436+F4Bx!I435</f>
        <v>182.16534286000001</v>
      </c>
      <c r="J436" s="92">
        <f>F4Ax!J436+F4Bx!J435</f>
        <v>241.63227312000001</v>
      </c>
      <c r="K436" s="92">
        <f>F4Ax!K436+F4Bx!K435</f>
        <v>169.60351026526752</v>
      </c>
      <c r="L436" s="92">
        <f>F4Ax!L436+F4Bx!L435</f>
        <v>147.42224385374794</v>
      </c>
      <c r="M436" s="92">
        <f>F4Ax!M436+F4Bx!M435</f>
        <v>138.87843701941449</v>
      </c>
      <c r="N436" s="92">
        <f>F4Ax!N436+F4Bx!N435</f>
        <v>204.75849417302879</v>
      </c>
      <c r="O436" s="92">
        <f>F4Ax!O436+F4Bx!O435</f>
        <v>207.39195733037155</v>
      </c>
      <c r="P436" s="92">
        <f>F4Ax!P436+F4Bx!P435</f>
        <v>238.02333854877259</v>
      </c>
      <c r="Q436" s="116">
        <f t="shared" si="39"/>
        <v>1733.8036889506029</v>
      </c>
    </row>
    <row r="437" spans="3:17" x14ac:dyDescent="0.25">
      <c r="C437" s="16" t="s">
        <v>180</v>
      </c>
      <c r="D437" s="16" t="s">
        <v>197</v>
      </c>
      <c r="E437" s="92">
        <f>F4Ax!E437+F4Bx!E436</f>
        <v>21.233499999999999</v>
      </c>
      <c r="F437" s="92">
        <f>F4Ax!F437+F4Bx!F436</f>
        <v>23.235060000000001</v>
      </c>
      <c r="G437" s="92">
        <f>F4Ax!G437+F4Bx!G436</f>
        <v>21.480160000000001</v>
      </c>
      <c r="H437" s="92">
        <f>F4Ax!H437+F4Bx!H436</f>
        <v>20.950780000000002</v>
      </c>
      <c r="I437" s="92">
        <f>F4Ax!I437+F4Bx!I436</f>
        <v>23.521799999999999</v>
      </c>
      <c r="J437" s="92">
        <f>F4Ax!J437+F4Bx!J436</f>
        <v>22.613479999999999</v>
      </c>
      <c r="K437" s="92">
        <f>F4Ax!K437+F4Bx!K436</f>
        <v>22.02468</v>
      </c>
      <c r="L437" s="92">
        <f>F4Ax!L437+F4Bx!L436</f>
        <v>23.697360000000003</v>
      </c>
      <c r="M437" s="92">
        <f>F4Ax!M437+F4Bx!M436</f>
        <v>21.462879999999998</v>
      </c>
      <c r="N437" s="92">
        <f>F4Ax!N437+F4Bx!N436</f>
        <v>19.938600000000005</v>
      </c>
      <c r="O437" s="92">
        <f>F4Ax!O437+F4Bx!O436</f>
        <v>21.86992</v>
      </c>
      <c r="P437" s="92">
        <f>F4Ax!P437+F4Bx!P436</f>
        <v>32.430170000000004</v>
      </c>
      <c r="Q437" s="116">
        <f t="shared" si="39"/>
        <v>274.45839000000001</v>
      </c>
    </row>
    <row r="438" spans="3:17" x14ac:dyDescent="0.25">
      <c r="C438" s="16" t="s">
        <v>218</v>
      </c>
      <c r="D438" s="16" t="s">
        <v>206</v>
      </c>
      <c r="E438" s="92">
        <f>F4Ax!E438+F4Bx!E437</f>
        <v>35.659177999999997</v>
      </c>
      <c r="F438" s="92">
        <f>F4Ax!F438+F4Bx!F437</f>
        <v>38.505744999999997</v>
      </c>
      <c r="G438" s="92">
        <f>F4Ax!G438+F4Bx!G437</f>
        <v>36.944969999999998</v>
      </c>
      <c r="H438" s="92">
        <f>F4Ax!H438+F4Bx!H437</f>
        <v>38.453580000000002</v>
      </c>
      <c r="I438" s="92">
        <f>F4Ax!I438+F4Bx!I437</f>
        <v>40.649315000000001</v>
      </c>
      <c r="J438" s="92">
        <f>F4Ax!J438+F4Bx!J437</f>
        <v>40.313665</v>
      </c>
      <c r="K438" s="92">
        <f>F4Ax!K438+F4Bx!K437</f>
        <v>30.807025920000001</v>
      </c>
      <c r="L438" s="92">
        <f>F4Ax!L438+F4Bx!L437</f>
        <v>32.549203760000005</v>
      </c>
      <c r="M438" s="92">
        <f>F4Ax!M438+F4Bx!M437</f>
        <v>33.647457039999999</v>
      </c>
      <c r="N438" s="92">
        <f>F4Ax!N438+F4Bx!N437</f>
        <v>35.442135620000002</v>
      </c>
      <c r="O438" s="92">
        <f>F4Ax!O438+F4Bx!O437</f>
        <v>35.902972739999996</v>
      </c>
      <c r="P438" s="92">
        <f>F4Ax!P438+F4Bx!P437</f>
        <v>50.540626160000009</v>
      </c>
      <c r="Q438" s="116">
        <f t="shared" si="39"/>
        <v>449.41587423999999</v>
      </c>
    </row>
    <row r="439" spans="3:17" x14ac:dyDescent="0.25">
      <c r="C439" s="16" t="s">
        <v>236</v>
      </c>
      <c r="D439" s="16" t="s">
        <v>220</v>
      </c>
      <c r="E439" s="92">
        <f>F4Ax!E439+F4Bx!E438</f>
        <v>7.640682</v>
      </c>
      <c r="F439" s="92">
        <f>F4Ax!F439+F4Bx!F438</f>
        <v>8.2540449999999996</v>
      </c>
      <c r="G439" s="92">
        <f>F4Ax!G439+F4Bx!G438</f>
        <v>8.1919489999999993</v>
      </c>
      <c r="H439" s="92">
        <f>F4Ax!H439+F4Bx!H438</f>
        <v>8.0984110000000005</v>
      </c>
      <c r="I439" s="92">
        <f>F4Ax!I439+F4Bx!I438</f>
        <v>7.5302170000000004</v>
      </c>
      <c r="J439" s="92">
        <f>F4Ax!J439+F4Bx!J438</f>
        <v>7.5879859999999999</v>
      </c>
      <c r="K439" s="92">
        <f>F4Ax!K439+F4Bx!K438</f>
        <v>7.5714602200000005</v>
      </c>
      <c r="L439" s="92">
        <f>F4Ax!L439+F4Bx!L438</f>
        <v>7.5195817000000007</v>
      </c>
      <c r="M439" s="92">
        <f>F4Ax!M439+F4Bx!M438</f>
        <v>7.6011455200000011</v>
      </c>
      <c r="N439" s="92">
        <f>F4Ax!N439+F4Bx!N438</f>
        <v>7.8158559400000005</v>
      </c>
      <c r="O439" s="92">
        <f>F4Ax!O439+F4Bx!O438</f>
        <v>7.9592866600000001</v>
      </c>
      <c r="P439" s="92">
        <f>F4Ax!P439+F4Bx!P438</f>
        <v>9.9009013800000005</v>
      </c>
      <c r="Q439" s="116">
        <f t="shared" si="39"/>
        <v>95.671521420000005</v>
      </c>
    </row>
    <row r="440" spans="3:17" x14ac:dyDescent="0.25">
      <c r="C440" s="16" t="s">
        <v>182</v>
      </c>
      <c r="D440" s="16" t="s">
        <v>183</v>
      </c>
      <c r="E440" s="92">
        <f>F4Ax!E440+F4Bx!E439</f>
        <v>0</v>
      </c>
      <c r="F440" s="92">
        <f>F4Ax!F440+F4Bx!F439</f>
        <v>0</v>
      </c>
      <c r="G440" s="92">
        <f>F4Ax!G440+F4Bx!G439</f>
        <v>0</v>
      </c>
      <c r="H440" s="92">
        <f>F4Ax!H440+F4Bx!H439</f>
        <v>0</v>
      </c>
      <c r="I440" s="92">
        <f>F4Ax!I440+F4Bx!I439</f>
        <v>0</v>
      </c>
      <c r="J440" s="92">
        <f>F4Ax!J440+F4Bx!J439</f>
        <v>0</v>
      </c>
      <c r="K440" s="92">
        <f>F4Ax!K440+F4Bx!K439</f>
        <v>0</v>
      </c>
      <c r="L440" s="92">
        <f>F4Ax!L440+F4Bx!L439</f>
        <v>0</v>
      </c>
      <c r="M440" s="92">
        <f>F4Ax!M440+F4Bx!M439</f>
        <v>0</v>
      </c>
      <c r="N440" s="92">
        <f>F4Ax!N440+F4Bx!N439</f>
        <v>0</v>
      </c>
      <c r="O440" s="92">
        <f>F4Ax!O440+F4Bx!O439</f>
        <v>0</v>
      </c>
      <c r="P440" s="92">
        <f>F4Ax!P440+F4Bx!P439</f>
        <v>0</v>
      </c>
      <c r="Q440" s="116">
        <f t="shared" si="39"/>
        <v>0</v>
      </c>
    </row>
    <row r="441" spans="3:17" x14ac:dyDescent="0.25">
      <c r="C441" s="16" t="s">
        <v>184</v>
      </c>
      <c r="D441" s="16" t="s">
        <v>163</v>
      </c>
      <c r="E441" s="92">
        <f>F4Ax!E441+F4Bx!E440</f>
        <v>0</v>
      </c>
      <c r="F441" s="92">
        <f>F4Ax!F441+F4Bx!F440</f>
        <v>0</v>
      </c>
      <c r="G441" s="92">
        <f>F4Ax!G441+F4Bx!G440</f>
        <v>0</v>
      </c>
      <c r="H441" s="92">
        <f>F4Ax!H441+F4Bx!H440</f>
        <v>0</v>
      </c>
      <c r="I441" s="92">
        <f>F4Ax!I441+F4Bx!I440</f>
        <v>0</v>
      </c>
      <c r="J441" s="92">
        <f>F4Ax!J441+F4Bx!J440</f>
        <v>0</v>
      </c>
      <c r="K441" s="92">
        <f>F4Ax!K441+F4Bx!K440</f>
        <v>0</v>
      </c>
      <c r="L441" s="92">
        <f>F4Ax!L441+F4Bx!L440</f>
        <v>0</v>
      </c>
      <c r="M441" s="92">
        <f>F4Ax!M441+F4Bx!M440</f>
        <v>0</v>
      </c>
      <c r="N441" s="92">
        <f>F4Ax!N441+F4Bx!N440</f>
        <v>0</v>
      </c>
      <c r="O441" s="92">
        <f>F4Ax!O441+F4Bx!O440</f>
        <v>0</v>
      </c>
      <c r="P441" s="92">
        <f>F4Ax!P441+F4Bx!P440</f>
        <v>0</v>
      </c>
      <c r="Q441" s="116">
        <f t="shared" si="39"/>
        <v>0</v>
      </c>
    </row>
    <row r="442" spans="3:17" x14ac:dyDescent="0.25">
      <c r="C442" s="16" t="s">
        <v>185</v>
      </c>
      <c r="D442" s="16" t="s">
        <v>186</v>
      </c>
      <c r="E442" s="92">
        <f>F4Ax!E442+F4Bx!E441</f>
        <v>0</v>
      </c>
      <c r="F442" s="92">
        <f>F4Ax!F442+F4Bx!F441</f>
        <v>0</v>
      </c>
      <c r="G442" s="92">
        <f>F4Ax!G442+F4Bx!G441</f>
        <v>0</v>
      </c>
      <c r="H442" s="92">
        <f>F4Ax!H442+F4Bx!H441</f>
        <v>0</v>
      </c>
      <c r="I442" s="92">
        <f>F4Ax!I442+F4Bx!I441</f>
        <v>0</v>
      </c>
      <c r="J442" s="92">
        <f>F4Ax!J442+F4Bx!J441</f>
        <v>0</v>
      </c>
      <c r="K442" s="92">
        <f>F4Ax!K442+F4Bx!K441</f>
        <v>0</v>
      </c>
      <c r="L442" s="92">
        <f>F4Ax!L442+F4Bx!L441</f>
        <v>0</v>
      </c>
      <c r="M442" s="92">
        <f>F4Ax!M442+F4Bx!M441</f>
        <v>0</v>
      </c>
      <c r="N442" s="92">
        <f>F4Ax!N442+F4Bx!N441</f>
        <v>0</v>
      </c>
      <c r="O442" s="92">
        <f>F4Ax!O442+F4Bx!O441</f>
        <v>0</v>
      </c>
      <c r="P442" s="92">
        <f>F4Ax!P442+F4Bx!P441</f>
        <v>0</v>
      </c>
      <c r="Q442" s="116">
        <f t="shared" si="39"/>
        <v>0</v>
      </c>
    </row>
    <row r="443" spans="3:17" x14ac:dyDescent="0.25">
      <c r="C443" s="16" t="s">
        <v>187</v>
      </c>
      <c r="D443" s="16" t="s">
        <v>165</v>
      </c>
      <c r="E443" s="92">
        <f>F4Ax!E443+F4Bx!E442</f>
        <v>0</v>
      </c>
      <c r="F443" s="92">
        <f>F4Ax!F443+F4Bx!F442</f>
        <v>0</v>
      </c>
      <c r="G443" s="92">
        <f>F4Ax!G443+F4Bx!G442</f>
        <v>0</v>
      </c>
      <c r="H443" s="92">
        <f>F4Ax!H443+F4Bx!H442</f>
        <v>0</v>
      </c>
      <c r="I443" s="92">
        <f>F4Ax!I443+F4Bx!I442</f>
        <v>0</v>
      </c>
      <c r="J443" s="92">
        <f>F4Ax!J443+F4Bx!J442</f>
        <v>0</v>
      </c>
      <c r="K443" s="92">
        <f>F4Ax!K443+F4Bx!K442</f>
        <v>0</v>
      </c>
      <c r="L443" s="92">
        <f>F4Ax!L443+F4Bx!L442</f>
        <v>0</v>
      </c>
      <c r="M443" s="92">
        <f>F4Ax!M443+F4Bx!M442</f>
        <v>0</v>
      </c>
      <c r="N443" s="92">
        <f>F4Ax!N443+F4Bx!N442</f>
        <v>0</v>
      </c>
      <c r="O443" s="92">
        <f>F4Ax!O443+F4Bx!O442</f>
        <v>0</v>
      </c>
      <c r="P443" s="92">
        <f>F4Ax!P443+F4Bx!P442</f>
        <v>0</v>
      </c>
      <c r="Q443" s="116">
        <f t="shared" si="39"/>
        <v>0</v>
      </c>
    </row>
    <row r="444" spans="3:17" x14ac:dyDescent="0.25">
      <c r="C444" s="16"/>
      <c r="D444" s="16"/>
      <c r="E444" s="92">
        <f>F4Ax!E444+F4Bx!E443</f>
        <v>0</v>
      </c>
      <c r="F444" s="92">
        <f>F4Ax!F444+F4Bx!F443</f>
        <v>0</v>
      </c>
      <c r="G444" s="92">
        <f>F4Ax!G444+F4Bx!G443</f>
        <v>0</v>
      </c>
      <c r="H444" s="92">
        <f>F4Ax!H444+F4Bx!H443</f>
        <v>0</v>
      </c>
      <c r="I444" s="92">
        <f>F4Ax!I444+F4Bx!I443</f>
        <v>0</v>
      </c>
      <c r="J444" s="92">
        <f>F4Ax!J444+F4Bx!J443</f>
        <v>0</v>
      </c>
      <c r="K444" s="92">
        <f>F4Ax!K444+F4Bx!K443</f>
        <v>0</v>
      </c>
      <c r="L444" s="92">
        <f>F4Ax!L444+F4Bx!L443</f>
        <v>0</v>
      </c>
      <c r="M444" s="92">
        <f>F4Ax!M444+F4Bx!M443</f>
        <v>0</v>
      </c>
      <c r="N444" s="92">
        <f>F4Ax!N444+F4Bx!N443</f>
        <v>0</v>
      </c>
      <c r="O444" s="92">
        <f>F4Ax!O444+F4Bx!O443</f>
        <v>0</v>
      </c>
      <c r="P444" s="92">
        <f>F4Ax!P444+F4Bx!P443</f>
        <v>0</v>
      </c>
      <c r="Q444" s="116">
        <f t="shared" si="39"/>
        <v>0</v>
      </c>
    </row>
    <row r="445" spans="3:17" x14ac:dyDescent="0.25">
      <c r="C445" s="16"/>
      <c r="D445" s="16"/>
      <c r="E445" s="92">
        <f>F4Ax!E445+F4Bx!E444</f>
        <v>0</v>
      </c>
      <c r="F445" s="92">
        <f>F4Ax!F445+F4Bx!F444</f>
        <v>0</v>
      </c>
      <c r="G445" s="92">
        <f>F4Ax!G445+F4Bx!G444</f>
        <v>0</v>
      </c>
      <c r="H445" s="92">
        <f>F4Ax!H445+F4Bx!H444</f>
        <v>0</v>
      </c>
      <c r="I445" s="92">
        <f>F4Ax!I445+F4Bx!I444</f>
        <v>0</v>
      </c>
      <c r="J445" s="92">
        <f>F4Ax!J445+F4Bx!J444</f>
        <v>0</v>
      </c>
      <c r="K445" s="92">
        <f>F4Ax!K445+F4Bx!K444</f>
        <v>0</v>
      </c>
      <c r="L445" s="92">
        <f>F4Ax!L445+F4Bx!L444</f>
        <v>0</v>
      </c>
      <c r="M445" s="92">
        <f>F4Ax!M445+F4Bx!M444</f>
        <v>0</v>
      </c>
      <c r="N445" s="92">
        <f>F4Ax!N445+F4Bx!N444</f>
        <v>0</v>
      </c>
      <c r="O445" s="92">
        <f>F4Ax!O445+F4Bx!O444</f>
        <v>0</v>
      </c>
      <c r="P445" s="92">
        <f>F4Ax!P445+F4Bx!P444</f>
        <v>0</v>
      </c>
      <c r="Q445" s="116">
        <f t="shared" ref="Q445:Q450" si="41">SUM(E445:P445)</f>
        <v>0</v>
      </c>
    </row>
    <row r="446" spans="3:17" x14ac:dyDescent="0.25">
      <c r="C446" s="16"/>
      <c r="D446" s="16"/>
      <c r="E446" s="92">
        <f>F4Ax!E446+F4Bx!E445</f>
        <v>0</v>
      </c>
      <c r="F446" s="92">
        <f>F4Ax!F446+F4Bx!F445</f>
        <v>0</v>
      </c>
      <c r="G446" s="92">
        <f>F4Ax!G446+F4Bx!G445</f>
        <v>0</v>
      </c>
      <c r="H446" s="92">
        <f>F4Ax!H446+F4Bx!H445</f>
        <v>0</v>
      </c>
      <c r="I446" s="92">
        <f>F4Ax!I446+F4Bx!I445</f>
        <v>0</v>
      </c>
      <c r="J446" s="92">
        <f>F4Ax!J446+F4Bx!J445</f>
        <v>0</v>
      </c>
      <c r="K446" s="92">
        <f>F4Ax!K446+F4Bx!K445</f>
        <v>0</v>
      </c>
      <c r="L446" s="92">
        <f>F4Ax!L446+F4Bx!L445</f>
        <v>0</v>
      </c>
      <c r="M446" s="92">
        <f>F4Ax!M446+F4Bx!M445</f>
        <v>0</v>
      </c>
      <c r="N446" s="92">
        <f>F4Ax!N446+F4Bx!N445</f>
        <v>0</v>
      </c>
      <c r="O446" s="92">
        <f>F4Ax!O446+F4Bx!O445</f>
        <v>0</v>
      </c>
      <c r="P446" s="92">
        <f>F4Ax!P446+F4Bx!P445</f>
        <v>0</v>
      </c>
      <c r="Q446" s="116">
        <f t="shared" si="41"/>
        <v>0</v>
      </c>
    </row>
    <row r="447" spans="3:17" x14ac:dyDescent="0.25">
      <c r="C447" s="16" t="s">
        <v>235</v>
      </c>
      <c r="D447" s="16" t="s">
        <v>235</v>
      </c>
      <c r="E447" s="92">
        <f>F4Ax!E447+F4Bx!E446</f>
        <v>0</v>
      </c>
      <c r="F447" s="92">
        <f>F4Ax!F447+F4Bx!F446</f>
        <v>0</v>
      </c>
      <c r="G447" s="92">
        <f>F4Ax!G447+F4Bx!G446</f>
        <v>0</v>
      </c>
      <c r="H447" s="92">
        <f>F4Ax!H447+F4Bx!H446</f>
        <v>0</v>
      </c>
      <c r="I447" s="92">
        <f>F4Ax!I447+F4Bx!I446</f>
        <v>0</v>
      </c>
      <c r="J447" s="92">
        <f>F4Ax!J447+F4Bx!J446</f>
        <v>0</v>
      </c>
      <c r="K447" s="92">
        <f>F4Ax!K447+F4Bx!K446</f>
        <v>0</v>
      </c>
      <c r="L447" s="92">
        <f>F4Ax!L447+F4Bx!L446</f>
        <v>0</v>
      </c>
      <c r="M447" s="92">
        <f>F4Ax!M447+F4Bx!M446</f>
        <v>0</v>
      </c>
      <c r="N447" s="92">
        <f>F4Ax!N447+F4Bx!N446</f>
        <v>0</v>
      </c>
      <c r="O447" s="92">
        <f>F4Ax!O447+F4Bx!O446</f>
        <v>0</v>
      </c>
      <c r="P447" s="92">
        <f>F4Ax!P447+F4Bx!P446</f>
        <v>0</v>
      </c>
      <c r="Q447" s="116">
        <f t="shared" si="41"/>
        <v>0</v>
      </c>
    </row>
    <row r="448" spans="3:17" x14ac:dyDescent="0.25">
      <c r="C448" s="937" t="s">
        <v>188</v>
      </c>
      <c r="D448" s="938"/>
      <c r="E448" s="116">
        <f t="shared" ref="E448:P448" si="42">SUM(E431:E447)</f>
        <v>494.75878446999991</v>
      </c>
      <c r="F448" s="116">
        <f t="shared" si="42"/>
        <v>472.23009975999997</v>
      </c>
      <c r="G448" s="116">
        <f t="shared" si="42"/>
        <v>492.27921343000003</v>
      </c>
      <c r="H448" s="116">
        <f t="shared" si="42"/>
        <v>503.49760312000001</v>
      </c>
      <c r="I448" s="116">
        <f t="shared" si="42"/>
        <v>652.31994485999996</v>
      </c>
      <c r="J448" s="116">
        <f t="shared" si="42"/>
        <v>707.84027112000001</v>
      </c>
      <c r="K448" s="116">
        <f t="shared" si="42"/>
        <v>631.86842792757523</v>
      </c>
      <c r="L448" s="116">
        <f t="shared" si="42"/>
        <v>631.64578384605556</v>
      </c>
      <c r="M448" s="116">
        <f t="shared" si="42"/>
        <v>653.73900915172237</v>
      </c>
      <c r="N448" s="116">
        <f t="shared" si="42"/>
        <v>732.89067738533663</v>
      </c>
      <c r="O448" s="116">
        <f t="shared" si="42"/>
        <v>729.9105740826792</v>
      </c>
      <c r="P448" s="116">
        <f t="shared" si="42"/>
        <v>922.87325690108037</v>
      </c>
      <c r="Q448" s="116">
        <f t="shared" si="41"/>
        <v>7625.8536460544492</v>
      </c>
    </row>
    <row r="449" spans="3:17" x14ac:dyDescent="0.25">
      <c r="C449" s="937" t="s">
        <v>200</v>
      </c>
      <c r="D449" s="938"/>
      <c r="E449" s="116">
        <f t="shared" ref="E449:P449" si="43">E448+E429+E412</f>
        <v>1682.53310289</v>
      </c>
      <c r="F449" s="116">
        <f t="shared" si="43"/>
        <v>1695.7744432999998</v>
      </c>
      <c r="G449" s="116">
        <f t="shared" si="43"/>
        <v>1724.0217540799997</v>
      </c>
      <c r="H449" s="116">
        <f t="shared" si="43"/>
        <v>1654.7590079350002</v>
      </c>
      <c r="I449" s="116">
        <f t="shared" si="43"/>
        <v>1852.1885992999996</v>
      </c>
      <c r="J449" s="116">
        <f t="shared" si="43"/>
        <v>1884.6349001129997</v>
      </c>
      <c r="K449" s="116">
        <f t="shared" si="43"/>
        <v>1778.5921385652609</v>
      </c>
      <c r="L449" s="116">
        <f t="shared" si="43"/>
        <v>1812.7189102106731</v>
      </c>
      <c r="M449" s="116">
        <f t="shared" si="43"/>
        <v>1833.8185626910158</v>
      </c>
      <c r="N449" s="116">
        <f t="shared" si="43"/>
        <v>1933.6026402729203</v>
      </c>
      <c r="O449" s="116">
        <f t="shared" si="43"/>
        <v>1942.7685715648581</v>
      </c>
      <c r="P449" s="116">
        <f t="shared" si="43"/>
        <v>2639.2203382649409</v>
      </c>
      <c r="Q449" s="116">
        <f t="shared" si="41"/>
        <v>22434.632969187671</v>
      </c>
    </row>
    <row r="450" spans="3:17" x14ac:dyDescent="0.25">
      <c r="C450" s="937" t="s">
        <v>201</v>
      </c>
      <c r="D450" s="938"/>
      <c r="E450" s="116">
        <f t="shared" ref="E450:P450" si="44">E449+E395</f>
        <v>4367.4950894251815</v>
      </c>
      <c r="F450" s="116">
        <f t="shared" si="44"/>
        <v>3857.694303173279</v>
      </c>
      <c r="G450" s="116">
        <f t="shared" si="44"/>
        <v>3865.2911283462663</v>
      </c>
      <c r="H450" s="116">
        <f t="shared" si="44"/>
        <v>3860.6455977604155</v>
      </c>
      <c r="I450" s="116">
        <f t="shared" si="44"/>
        <v>4883.6704321772831</v>
      </c>
      <c r="J450" s="116">
        <f t="shared" si="44"/>
        <v>4412.7354766129993</v>
      </c>
      <c r="K450" s="116">
        <f t="shared" si="44"/>
        <v>3676.6848382309654</v>
      </c>
      <c r="L450" s="116">
        <f t="shared" si="44"/>
        <v>3579.7482294054153</v>
      </c>
      <c r="M450" s="116">
        <f t="shared" si="44"/>
        <v>4080.1524474022117</v>
      </c>
      <c r="N450" s="116">
        <f t="shared" si="44"/>
        <v>4487.5394618885312</v>
      </c>
      <c r="O450" s="116">
        <f t="shared" si="44"/>
        <v>4645.9719409884774</v>
      </c>
      <c r="P450" s="116">
        <f t="shared" si="44"/>
        <v>5821.718626845347</v>
      </c>
      <c r="Q450" s="116">
        <f t="shared" si="41"/>
        <v>51539.347572256374</v>
      </c>
    </row>
    <row r="452" spans="3:17" x14ac:dyDescent="0.25">
      <c r="C452" s="13"/>
      <c r="Q452" s="25" t="s">
        <v>213</v>
      </c>
    </row>
    <row r="453" spans="3:17" x14ac:dyDescent="0.25">
      <c r="C453" s="930" t="s">
        <v>136</v>
      </c>
      <c r="D453" s="930"/>
      <c r="E453" s="946" t="s">
        <v>240</v>
      </c>
      <c r="F453" s="946"/>
      <c r="G453" s="946"/>
      <c r="H453" s="946"/>
      <c r="I453" s="946"/>
      <c r="J453" s="946"/>
      <c r="K453" s="946"/>
      <c r="L453" s="946"/>
      <c r="M453" s="946"/>
      <c r="N453" s="946"/>
      <c r="O453" s="946"/>
      <c r="P453" s="946"/>
      <c r="Q453" s="946"/>
    </row>
    <row r="454" spans="3:17" x14ac:dyDescent="0.25">
      <c r="C454" s="930"/>
      <c r="D454" s="930"/>
      <c r="E454" s="12" t="s">
        <v>223</v>
      </c>
      <c r="F454" s="12" t="s">
        <v>224</v>
      </c>
      <c r="G454" s="12" t="s">
        <v>225</v>
      </c>
      <c r="H454" s="12" t="s">
        <v>226</v>
      </c>
      <c r="I454" s="12" t="s">
        <v>227</v>
      </c>
      <c r="J454" s="12" t="s">
        <v>228</v>
      </c>
      <c r="K454" s="12" t="s">
        <v>229</v>
      </c>
      <c r="L454" s="12" t="s">
        <v>230</v>
      </c>
      <c r="M454" s="12" t="s">
        <v>231</v>
      </c>
      <c r="N454" s="12" t="s">
        <v>232</v>
      </c>
      <c r="O454" s="12" t="s">
        <v>233</v>
      </c>
      <c r="P454" s="12" t="s">
        <v>234</v>
      </c>
      <c r="Q454" s="12" t="s">
        <v>90</v>
      </c>
    </row>
    <row r="455" spans="3:17" x14ac:dyDescent="0.25">
      <c r="C455" s="935" t="s">
        <v>147</v>
      </c>
      <c r="D455" s="936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116">
        <f t="shared" ref="Q455:Q486" si="45">SUM(E455:P455)</f>
        <v>0</v>
      </c>
    </row>
    <row r="456" spans="3:17" x14ac:dyDescent="0.25">
      <c r="C456" s="84" t="s">
        <v>148</v>
      </c>
      <c r="D456" s="84" t="s">
        <v>149</v>
      </c>
      <c r="E456" s="92">
        <f>F4Ax!E456+F4Bx!E455</f>
        <v>1163.81</v>
      </c>
      <c r="F456" s="92">
        <f>F4Ax!F456+F4Bx!F455</f>
        <v>1167.31</v>
      </c>
      <c r="G456" s="92">
        <f>F4Ax!G456+F4Bx!G455</f>
        <v>1004.03</v>
      </c>
      <c r="H456" s="92">
        <f>F4Ax!H456+F4Bx!H455</f>
        <v>904.57</v>
      </c>
      <c r="I456" s="92">
        <f>F4Ax!I456+F4Bx!I455</f>
        <v>936.12</v>
      </c>
      <c r="J456" s="92">
        <f>F4Ax!J456+F4Bx!J455</f>
        <v>874.14</v>
      </c>
      <c r="K456" s="92">
        <f>F4Ax!K456+F4Bx!K455</f>
        <v>905.14</v>
      </c>
      <c r="L456" s="92">
        <f>F4Ax!L456+F4Bx!L455</f>
        <v>790.06</v>
      </c>
      <c r="M456" s="92">
        <f>F4Ax!M456+F4Bx!M455</f>
        <v>755.06</v>
      </c>
      <c r="N456" s="92">
        <f>F4Ax!N456+F4Bx!N455</f>
        <v>761.42</v>
      </c>
      <c r="O456" s="92">
        <f>F4Ax!O456+F4Bx!O455</f>
        <v>771.96</v>
      </c>
      <c r="P456" s="92">
        <f>F4Ax!P456+F4Bx!P455</f>
        <v>1075.7</v>
      </c>
      <c r="Q456" s="116">
        <f t="shared" si="45"/>
        <v>11109.32</v>
      </c>
    </row>
    <row r="457" spans="3:17" x14ac:dyDescent="0.25">
      <c r="C457" s="16" t="s">
        <v>150</v>
      </c>
      <c r="D457" s="16" t="s">
        <v>151</v>
      </c>
      <c r="E457" s="92">
        <f>F4Ax!E457+F4Bx!E456</f>
        <v>309.37</v>
      </c>
      <c r="F457" s="92">
        <f>F4Ax!F457+F4Bx!F456</f>
        <v>276.89999999999998</v>
      </c>
      <c r="G457" s="92">
        <f>F4Ax!G457+F4Bx!G456</f>
        <v>279.01</v>
      </c>
      <c r="H457" s="92">
        <f>F4Ax!H457+F4Bx!H456</f>
        <v>269.66000000000003</v>
      </c>
      <c r="I457" s="92">
        <f>F4Ax!I457+F4Bx!I456</f>
        <v>284.25</v>
      </c>
      <c r="J457" s="92">
        <f>F4Ax!J457+F4Bx!J456</f>
        <v>284.23</v>
      </c>
      <c r="K457" s="92">
        <f>F4Ax!K457+F4Bx!K456</f>
        <v>303.63</v>
      </c>
      <c r="L457" s="92">
        <f>F4Ax!L457+F4Bx!L456</f>
        <v>293.02999999999997</v>
      </c>
      <c r="M457" s="92">
        <f>F4Ax!M457+F4Bx!M456</f>
        <v>280.08</v>
      </c>
      <c r="N457" s="92">
        <f>F4Ax!N457+F4Bx!N456</f>
        <v>273.72000000000003</v>
      </c>
      <c r="O457" s="92">
        <f>F4Ax!O457+F4Bx!O456</f>
        <v>290.42</v>
      </c>
      <c r="P457" s="92">
        <f>F4Ax!P457+F4Bx!P456</f>
        <v>266.48</v>
      </c>
      <c r="Q457" s="116">
        <f t="shared" si="45"/>
        <v>3410.78</v>
      </c>
    </row>
    <row r="458" spans="3:17" x14ac:dyDescent="0.25">
      <c r="C458" s="16" t="s">
        <v>152</v>
      </c>
      <c r="D458" s="16" t="s">
        <v>153</v>
      </c>
      <c r="E458" s="92">
        <f>F4Ax!E458+F4Bx!E457</f>
        <v>85.07</v>
      </c>
      <c r="F458" s="92">
        <f>F4Ax!F458+F4Bx!F457</f>
        <v>79.489999999999995</v>
      </c>
      <c r="G458" s="92">
        <f>F4Ax!G458+F4Bx!G457</f>
        <v>82.44</v>
      </c>
      <c r="H458" s="92">
        <f>F4Ax!H458+F4Bx!H457</f>
        <v>82.04</v>
      </c>
      <c r="I458" s="92">
        <f>F4Ax!I458+F4Bx!I457</f>
        <v>82.57</v>
      </c>
      <c r="J458" s="92">
        <f>F4Ax!J458+F4Bx!J457</f>
        <v>75.84</v>
      </c>
      <c r="K458" s="92">
        <f>F4Ax!K458+F4Bx!K457</f>
        <v>81.680000000000007</v>
      </c>
      <c r="L458" s="92">
        <f>F4Ax!L458+F4Bx!L457</f>
        <v>88.75</v>
      </c>
      <c r="M458" s="92">
        <f>F4Ax!M458+F4Bx!M457</f>
        <v>99.94</v>
      </c>
      <c r="N458" s="92">
        <f>F4Ax!N458+F4Bx!N457</f>
        <v>91.3</v>
      </c>
      <c r="O458" s="92">
        <f>F4Ax!O458+F4Bx!O457</f>
        <v>88.45</v>
      </c>
      <c r="P458" s="92">
        <f>F4Ax!P458+F4Bx!P457</f>
        <v>91.13</v>
      </c>
      <c r="Q458" s="116">
        <f t="shared" si="45"/>
        <v>1028.7000000000003</v>
      </c>
    </row>
    <row r="459" spans="3:17" x14ac:dyDescent="0.25">
      <c r="C459" s="16" t="s">
        <v>154</v>
      </c>
      <c r="D459" s="16" t="s">
        <v>155</v>
      </c>
      <c r="E459" s="92">
        <f>F4Ax!E459+F4Bx!E458</f>
        <v>0.93</v>
      </c>
      <c r="F459" s="92">
        <f>F4Ax!F459+F4Bx!F458</f>
        <v>0.87</v>
      </c>
      <c r="G459" s="92">
        <f>F4Ax!G459+F4Bx!G458</f>
        <v>0.88</v>
      </c>
      <c r="H459" s="92">
        <f>F4Ax!H459+F4Bx!H458</f>
        <v>0.85</v>
      </c>
      <c r="I459" s="92">
        <f>F4Ax!I459+F4Bx!I458</f>
        <v>0.84</v>
      </c>
      <c r="J459" s="92">
        <f>F4Ax!J459+F4Bx!J458</f>
        <v>0.83</v>
      </c>
      <c r="K459" s="92">
        <f>F4Ax!K459+F4Bx!K458</f>
        <v>0.91</v>
      </c>
      <c r="L459" s="92">
        <f>F4Ax!L459+F4Bx!L458</f>
        <v>0.87</v>
      </c>
      <c r="M459" s="92">
        <f>F4Ax!M459+F4Bx!M458</f>
        <v>0.93</v>
      </c>
      <c r="N459" s="92">
        <f>F4Ax!N459+F4Bx!N458</f>
        <v>0.81</v>
      </c>
      <c r="O459" s="92">
        <f>F4Ax!O459+F4Bx!O458</f>
        <v>0.8</v>
      </c>
      <c r="P459" s="92">
        <f>F4Ax!P459+F4Bx!P458</f>
        <v>0.96</v>
      </c>
      <c r="Q459" s="116">
        <f t="shared" si="45"/>
        <v>10.48</v>
      </c>
    </row>
    <row r="460" spans="3:17" x14ac:dyDescent="0.25">
      <c r="C460" s="16" t="s">
        <v>156</v>
      </c>
      <c r="D460" s="16" t="s">
        <v>157</v>
      </c>
      <c r="E460" s="92">
        <f>F4Ax!E460+F4Bx!E459</f>
        <v>1254.2021105884833</v>
      </c>
      <c r="F460" s="92">
        <f>F4Ax!F460+F4Bx!F459</f>
        <v>593.19360616200379</v>
      </c>
      <c r="G460" s="92">
        <f>F4Ax!G460+F4Bx!G459</f>
        <v>543.47413314852622</v>
      </c>
      <c r="H460" s="92">
        <f>F4Ax!H460+F4Bx!H459</f>
        <v>780.52</v>
      </c>
      <c r="I460" s="92">
        <f>F4Ax!I460+F4Bx!I459</f>
        <v>961.56</v>
      </c>
      <c r="J460" s="92">
        <f>F4Ax!J460+F4Bx!J459</f>
        <v>1043.74</v>
      </c>
      <c r="K460" s="92">
        <f>F4Ax!K460+F4Bx!K459</f>
        <v>701.02753478760962</v>
      </c>
      <c r="L460" s="92">
        <f>F4Ax!L460+F4Bx!L459</f>
        <v>593.87511015862447</v>
      </c>
      <c r="M460" s="92">
        <f>F4Ax!M460+F4Bx!M459</f>
        <v>1041.5391631204232</v>
      </c>
      <c r="N460" s="92">
        <f>F4Ax!N460+F4Bx!N459</f>
        <v>1398.7176622509141</v>
      </c>
      <c r="O460" s="92">
        <f>F4Ax!O460+F4Bx!O459</f>
        <v>1488.3933558900753</v>
      </c>
      <c r="P460" s="92">
        <f>F4Ax!P460+F4Bx!P459</f>
        <v>1726.9816940000001</v>
      </c>
      <c r="Q460" s="116">
        <f t="shared" si="45"/>
        <v>12127.22437010666</v>
      </c>
    </row>
    <row r="461" spans="3:17" x14ac:dyDescent="0.25">
      <c r="C461" s="16" t="s">
        <v>158</v>
      </c>
      <c r="D461" s="16" t="s">
        <v>159</v>
      </c>
      <c r="E461" s="92">
        <f>F4Ax!E461+F4Bx!E460</f>
        <v>41.83</v>
      </c>
      <c r="F461" s="92">
        <f>F4Ax!F461+F4Bx!F460</f>
        <v>40.020000000000003</v>
      </c>
      <c r="G461" s="92">
        <f>F4Ax!G461+F4Bx!G460</f>
        <v>37.83</v>
      </c>
      <c r="H461" s="92">
        <f>F4Ax!H461+F4Bx!H460</f>
        <v>36.89</v>
      </c>
      <c r="I461" s="92">
        <f>F4Ax!I461+F4Bx!I460</f>
        <v>38.26</v>
      </c>
      <c r="J461" s="92">
        <f>F4Ax!J461+F4Bx!J460</f>
        <v>37.43</v>
      </c>
      <c r="K461" s="92">
        <f>F4Ax!K461+F4Bx!K460</f>
        <v>42.1</v>
      </c>
      <c r="L461" s="92">
        <f>F4Ax!L461+F4Bx!L460</f>
        <v>41.4</v>
      </c>
      <c r="M461" s="92">
        <f>F4Ax!M461+F4Bx!M460</f>
        <v>42.8</v>
      </c>
      <c r="N461" s="92">
        <f>F4Ax!N461+F4Bx!N460</f>
        <v>41.81</v>
      </c>
      <c r="O461" s="92">
        <f>F4Ax!O461+F4Bx!O460</f>
        <v>40.24</v>
      </c>
      <c r="P461" s="92">
        <f>F4Ax!P461+F4Bx!P460</f>
        <v>44.9</v>
      </c>
      <c r="Q461" s="116">
        <f t="shared" si="45"/>
        <v>485.51</v>
      </c>
    </row>
    <row r="462" spans="3:17" x14ac:dyDescent="0.25">
      <c r="C462" s="16" t="s">
        <v>160</v>
      </c>
      <c r="D462" s="16" t="s">
        <v>161</v>
      </c>
      <c r="E462" s="92">
        <f>F4Ax!E462+F4Bx!E461</f>
        <v>9.3699999999999992</v>
      </c>
      <c r="F462" s="92">
        <f>F4Ax!F462+F4Bx!F461</f>
        <v>7.32</v>
      </c>
      <c r="G462" s="92">
        <f>F4Ax!G462+F4Bx!G461</f>
        <v>7</v>
      </c>
      <c r="H462" s="92">
        <f>F4Ax!H462+F4Bx!H461</f>
        <v>7.3</v>
      </c>
      <c r="I462" s="92">
        <f>F4Ax!I462+F4Bx!I461</f>
        <v>7.9</v>
      </c>
      <c r="J462" s="92">
        <f>F4Ax!J462+F4Bx!J461</f>
        <v>7.26</v>
      </c>
      <c r="K462" s="92">
        <f>F4Ax!K462+F4Bx!K461</f>
        <v>7.23</v>
      </c>
      <c r="L462" s="92">
        <f>F4Ax!L462+F4Bx!L461</f>
        <v>7.76</v>
      </c>
      <c r="M462" s="92">
        <f>F4Ax!M462+F4Bx!M461</f>
        <v>7.74</v>
      </c>
      <c r="N462" s="92">
        <f>F4Ax!N462+F4Bx!N461</f>
        <v>6.4</v>
      </c>
      <c r="O462" s="92">
        <f>F4Ax!O462+F4Bx!O461</f>
        <v>9.07</v>
      </c>
      <c r="P462" s="92">
        <f>F4Ax!P462+F4Bx!P461</f>
        <v>11.88</v>
      </c>
      <c r="Q462" s="116">
        <f t="shared" si="45"/>
        <v>96.22999999999999</v>
      </c>
    </row>
    <row r="463" spans="3:17" x14ac:dyDescent="0.25">
      <c r="C463" s="16" t="s">
        <v>162</v>
      </c>
      <c r="D463" s="16" t="s">
        <v>163</v>
      </c>
      <c r="E463" s="92">
        <f>F4Ax!E463+F4Bx!E462</f>
        <v>9.98</v>
      </c>
      <c r="F463" s="92">
        <f>F4Ax!F463+F4Bx!F462</f>
        <v>9.3699999999999992</v>
      </c>
      <c r="G463" s="92">
        <f>F4Ax!G463+F4Bx!G462</f>
        <v>9.07</v>
      </c>
      <c r="H463" s="92">
        <f>F4Ax!H463+F4Bx!H462</f>
        <v>8.73</v>
      </c>
      <c r="I463" s="92">
        <f>F4Ax!I463+F4Bx!I462</f>
        <v>9.14</v>
      </c>
      <c r="J463" s="92">
        <f>F4Ax!J463+F4Bx!J462</f>
        <v>9.16</v>
      </c>
      <c r="K463" s="92">
        <f>F4Ax!K463+F4Bx!K462</f>
        <v>7.78</v>
      </c>
      <c r="L463" s="92">
        <f>F4Ax!L463+F4Bx!L462</f>
        <v>7.33</v>
      </c>
      <c r="M463" s="92">
        <f>F4Ax!M463+F4Bx!M462</f>
        <v>8.15</v>
      </c>
      <c r="N463" s="92">
        <f>F4Ax!N463+F4Bx!N462</f>
        <v>8.23</v>
      </c>
      <c r="O463" s="92">
        <f>F4Ax!O463+F4Bx!O462</f>
        <v>8.6999999999999993</v>
      </c>
      <c r="P463" s="92">
        <f>F4Ax!P463+F4Bx!P462</f>
        <v>10.58</v>
      </c>
      <c r="Q463" s="116">
        <f t="shared" si="45"/>
        <v>106.22000000000001</v>
      </c>
    </row>
    <row r="464" spans="3:17" x14ac:dyDescent="0.25">
      <c r="C464" s="16" t="s">
        <v>164</v>
      </c>
      <c r="D464" s="16" t="s">
        <v>165</v>
      </c>
      <c r="E464" s="92">
        <f>F4Ax!E464+F4Bx!E463</f>
        <v>0.13</v>
      </c>
      <c r="F464" s="92">
        <f>F4Ax!F464+F4Bx!F463</f>
        <v>0.13</v>
      </c>
      <c r="G464" s="92">
        <f>F4Ax!G464+F4Bx!G463</f>
        <v>0.13</v>
      </c>
      <c r="H464" s="92">
        <f>F4Ax!H464+F4Bx!H463</f>
        <v>0.14000000000000001</v>
      </c>
      <c r="I464" s="92">
        <f>F4Ax!I464+F4Bx!I463</f>
        <v>0.16</v>
      </c>
      <c r="J464" s="92">
        <f>F4Ax!J464+F4Bx!J463</f>
        <v>0.17</v>
      </c>
      <c r="K464" s="92">
        <f>F4Ax!K464+F4Bx!K463</f>
        <v>0.14000000000000001</v>
      </c>
      <c r="L464" s="92">
        <f>F4Ax!L464+F4Bx!L463</f>
        <v>0.19</v>
      </c>
      <c r="M464" s="92">
        <f>F4Ax!M464+F4Bx!M463</f>
        <v>0.19</v>
      </c>
      <c r="N464" s="92">
        <f>F4Ax!N464+F4Bx!N463</f>
        <v>0.23</v>
      </c>
      <c r="O464" s="92">
        <f>F4Ax!O464+F4Bx!O463</f>
        <v>0.28000000000000003</v>
      </c>
      <c r="P464" s="92">
        <f>F4Ax!P464+F4Bx!P463</f>
        <v>0.31</v>
      </c>
      <c r="Q464" s="116">
        <f t="shared" si="45"/>
        <v>2.1999999999999997</v>
      </c>
    </row>
    <row r="465" spans="3:17" x14ac:dyDescent="0.25">
      <c r="C465" s="16"/>
      <c r="D465" s="16"/>
      <c r="E465" s="92">
        <f>F4Ax!E465+F4Bx!E464</f>
        <v>0</v>
      </c>
      <c r="F465" s="92">
        <f>F4Ax!F465+F4Bx!F464</f>
        <v>0</v>
      </c>
      <c r="G465" s="92">
        <f>F4Ax!G465+F4Bx!G464</f>
        <v>0</v>
      </c>
      <c r="H465" s="92">
        <f>F4Ax!H465+F4Bx!H464</f>
        <v>0</v>
      </c>
      <c r="I465" s="92">
        <f>F4Ax!I465+F4Bx!I464</f>
        <v>0</v>
      </c>
      <c r="J465" s="92">
        <f>F4Ax!J465+F4Bx!J464</f>
        <v>0</v>
      </c>
      <c r="K465" s="92">
        <f>F4Ax!K465+F4Bx!K464</f>
        <v>0</v>
      </c>
      <c r="L465" s="92">
        <f>F4Ax!L465+F4Bx!L464</f>
        <v>0</v>
      </c>
      <c r="M465" s="92">
        <f>F4Ax!M465+F4Bx!M464</f>
        <v>0</v>
      </c>
      <c r="N465" s="92">
        <f>F4Ax!N465+F4Bx!N464</f>
        <v>0</v>
      </c>
      <c r="O465" s="92">
        <f>F4Ax!O465+F4Bx!O464</f>
        <v>0</v>
      </c>
      <c r="P465" s="92">
        <f>F4Ax!P465+F4Bx!P464</f>
        <v>0</v>
      </c>
      <c r="Q465" s="116">
        <f t="shared" si="45"/>
        <v>0</v>
      </c>
    </row>
    <row r="466" spans="3:17" x14ac:dyDescent="0.25">
      <c r="C466" s="16"/>
      <c r="D466" s="16"/>
      <c r="E466" s="92">
        <f>F4Ax!E466+F4Bx!E465</f>
        <v>0</v>
      </c>
      <c r="F466" s="92">
        <f>F4Ax!F466+F4Bx!F465</f>
        <v>0</v>
      </c>
      <c r="G466" s="92">
        <f>F4Ax!G466+F4Bx!G465</f>
        <v>0</v>
      </c>
      <c r="H466" s="92">
        <f>F4Ax!H466+F4Bx!H465</f>
        <v>0</v>
      </c>
      <c r="I466" s="92">
        <f>F4Ax!I466+F4Bx!I465</f>
        <v>0</v>
      </c>
      <c r="J466" s="92">
        <f>F4Ax!J466+F4Bx!J465</f>
        <v>0</v>
      </c>
      <c r="K466" s="92">
        <f>F4Ax!K466+F4Bx!K465</f>
        <v>0</v>
      </c>
      <c r="L466" s="92">
        <f>F4Ax!L466+F4Bx!L465</f>
        <v>0</v>
      </c>
      <c r="M466" s="92">
        <f>F4Ax!M466+F4Bx!M465</f>
        <v>0</v>
      </c>
      <c r="N466" s="92">
        <f>F4Ax!N466+F4Bx!N465</f>
        <v>0</v>
      </c>
      <c r="O466" s="92">
        <f>F4Ax!O466+F4Bx!O465</f>
        <v>0</v>
      </c>
      <c r="P466" s="92">
        <f>F4Ax!P466+F4Bx!P465</f>
        <v>0</v>
      </c>
      <c r="Q466" s="116">
        <f t="shared" si="45"/>
        <v>0</v>
      </c>
    </row>
    <row r="467" spans="3:17" x14ac:dyDescent="0.25">
      <c r="C467" s="16"/>
      <c r="D467" s="16"/>
      <c r="E467" s="92">
        <f>F4Ax!E467+F4Bx!E466</f>
        <v>0</v>
      </c>
      <c r="F467" s="92">
        <f>F4Ax!F467+F4Bx!F466</f>
        <v>0</v>
      </c>
      <c r="G467" s="92">
        <f>F4Ax!G467+F4Bx!G466</f>
        <v>0</v>
      </c>
      <c r="H467" s="92">
        <f>F4Ax!H467+F4Bx!H466</f>
        <v>0</v>
      </c>
      <c r="I467" s="92">
        <f>F4Ax!I467+F4Bx!I466</f>
        <v>0</v>
      </c>
      <c r="J467" s="92">
        <f>F4Ax!J467+F4Bx!J466</f>
        <v>0</v>
      </c>
      <c r="K467" s="92">
        <f>F4Ax!K467+F4Bx!K466</f>
        <v>0</v>
      </c>
      <c r="L467" s="92">
        <f>F4Ax!L467+F4Bx!L466</f>
        <v>0</v>
      </c>
      <c r="M467" s="92">
        <f>F4Ax!M467+F4Bx!M466</f>
        <v>0</v>
      </c>
      <c r="N467" s="92">
        <f>F4Ax!N467+F4Bx!N466</f>
        <v>0</v>
      </c>
      <c r="O467" s="92">
        <f>F4Ax!O467+F4Bx!O466</f>
        <v>0</v>
      </c>
      <c r="P467" s="92">
        <f>F4Ax!P467+F4Bx!P466</f>
        <v>0</v>
      </c>
      <c r="Q467" s="116">
        <f t="shared" si="45"/>
        <v>0</v>
      </c>
    </row>
    <row r="468" spans="3:17" x14ac:dyDescent="0.25">
      <c r="C468" s="16" t="s">
        <v>235</v>
      </c>
      <c r="D468" s="16" t="s">
        <v>235</v>
      </c>
      <c r="E468" s="92">
        <f>F4Ax!E468+F4Bx!E467</f>
        <v>0</v>
      </c>
      <c r="F468" s="92">
        <f>F4Ax!F468+F4Bx!F467</f>
        <v>0</v>
      </c>
      <c r="G468" s="92">
        <f>F4Ax!G468+F4Bx!G467</f>
        <v>0</v>
      </c>
      <c r="H468" s="92">
        <f>F4Ax!H468+F4Bx!H467</f>
        <v>0</v>
      </c>
      <c r="I468" s="92">
        <f>F4Ax!I468+F4Bx!I467</f>
        <v>0</v>
      </c>
      <c r="J468" s="92">
        <f>F4Ax!J468+F4Bx!J467</f>
        <v>0</v>
      </c>
      <c r="K468" s="92">
        <f>F4Ax!K468+F4Bx!K467</f>
        <v>0</v>
      </c>
      <c r="L468" s="92">
        <f>F4Ax!L468+F4Bx!L467</f>
        <v>0</v>
      </c>
      <c r="M468" s="92">
        <f>F4Ax!M468+F4Bx!M467</f>
        <v>0</v>
      </c>
      <c r="N468" s="92">
        <f>F4Ax!N468+F4Bx!N467</f>
        <v>0</v>
      </c>
      <c r="O468" s="92">
        <f>F4Ax!O468+F4Bx!O467</f>
        <v>0</v>
      </c>
      <c r="P468" s="92">
        <f>F4Ax!P468+F4Bx!P467</f>
        <v>0</v>
      </c>
      <c r="Q468" s="116">
        <f t="shared" si="45"/>
        <v>0</v>
      </c>
    </row>
    <row r="469" spans="3:17" x14ac:dyDescent="0.25">
      <c r="C469" s="937" t="s">
        <v>166</v>
      </c>
      <c r="D469" s="938"/>
      <c r="E469" s="116">
        <f t="shared" ref="E469:P469" si="46">SUM(E456:E468)</f>
        <v>2874.692110588483</v>
      </c>
      <c r="F469" s="116">
        <f t="shared" si="46"/>
        <v>2174.6036061620039</v>
      </c>
      <c r="G469" s="116">
        <f t="shared" si="46"/>
        <v>1963.8641331485262</v>
      </c>
      <c r="H469" s="116">
        <f t="shared" si="46"/>
        <v>2090.6999999999998</v>
      </c>
      <c r="I469" s="116">
        <f t="shared" si="46"/>
        <v>2320.7999999999997</v>
      </c>
      <c r="J469" s="116">
        <f t="shared" si="46"/>
        <v>2332.7999999999997</v>
      </c>
      <c r="K469" s="116">
        <f t="shared" si="46"/>
        <v>2049.6375347876096</v>
      </c>
      <c r="L469" s="116">
        <f t="shared" si="46"/>
        <v>1823.2651101586243</v>
      </c>
      <c r="M469" s="116">
        <f t="shared" si="46"/>
        <v>2236.4291631204233</v>
      </c>
      <c r="N469" s="116">
        <f t="shared" si="46"/>
        <v>2582.6376622509142</v>
      </c>
      <c r="O469" s="116">
        <f t="shared" si="46"/>
        <v>2698.3133558900754</v>
      </c>
      <c r="P469" s="116">
        <f t="shared" si="46"/>
        <v>3228.9216940000001</v>
      </c>
      <c r="Q469" s="116">
        <f t="shared" si="45"/>
        <v>28376.664370106653</v>
      </c>
    </row>
    <row r="470" spans="3:17" x14ac:dyDescent="0.25">
      <c r="C470" s="935" t="s">
        <v>167</v>
      </c>
      <c r="D470" s="936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116">
        <f t="shared" si="45"/>
        <v>0</v>
      </c>
    </row>
    <row r="471" spans="3:17" x14ac:dyDescent="0.25">
      <c r="C471" s="16" t="s">
        <v>168</v>
      </c>
      <c r="D471" s="16" t="s">
        <v>169</v>
      </c>
      <c r="E471" s="92">
        <f>F4Ax!E471+F4Bx!E470</f>
        <v>373.60000000000036</v>
      </c>
      <c r="F471" s="92">
        <f>F4Ax!F471+F4Bx!F470</f>
        <v>338.39000000000016</v>
      </c>
      <c r="G471" s="92">
        <f>F4Ax!G471+F4Bx!G470</f>
        <v>352.73000000000013</v>
      </c>
      <c r="H471" s="92">
        <f>F4Ax!H471+F4Bx!H470</f>
        <v>343.59</v>
      </c>
      <c r="I471" s="92">
        <f>F4Ax!I471+F4Bx!I470</f>
        <v>354.56000000000017</v>
      </c>
      <c r="J471" s="92">
        <f>F4Ax!J471+F4Bx!J470</f>
        <v>354.30999999999983</v>
      </c>
      <c r="K471" s="92">
        <f>F4Ax!K471+F4Bx!K470</f>
        <v>361.34000000000032</v>
      </c>
      <c r="L471" s="92">
        <f>F4Ax!L471+F4Bx!L470</f>
        <v>395.43000000000046</v>
      </c>
      <c r="M471" s="92">
        <f>F4Ax!M471+F4Bx!M470</f>
        <v>404.2500000000004</v>
      </c>
      <c r="N471" s="92">
        <f>F4Ax!N471+F4Bx!N470</f>
        <v>408.44</v>
      </c>
      <c r="O471" s="92">
        <f>F4Ax!O471+F4Bx!O470</f>
        <v>415.03000000000037</v>
      </c>
      <c r="P471" s="92">
        <f>F4Ax!P471+F4Bx!P470</f>
        <v>389.74999999999989</v>
      </c>
      <c r="Q471" s="116">
        <f t="shared" si="45"/>
        <v>4491.4200000000019</v>
      </c>
    </row>
    <row r="472" spans="3:17" x14ac:dyDescent="0.25">
      <c r="C472" s="16" t="s">
        <v>170</v>
      </c>
      <c r="D472" s="16" t="s">
        <v>171</v>
      </c>
      <c r="E472" s="92">
        <f>F4Ax!E472+F4Bx!E471</f>
        <v>0.02</v>
      </c>
      <c r="F472" s="92">
        <f>F4Ax!F472+F4Bx!F471</f>
        <v>0.01</v>
      </c>
      <c r="G472" s="92">
        <f>F4Ax!G472+F4Bx!G471</f>
        <v>0</v>
      </c>
      <c r="H472" s="92">
        <f>F4Ax!H472+F4Bx!H471</f>
        <v>0</v>
      </c>
      <c r="I472" s="92">
        <f>F4Ax!I472+F4Bx!I471</f>
        <v>0.01</v>
      </c>
      <c r="J472" s="92">
        <f>F4Ax!J472+F4Bx!J471</f>
        <v>0.03</v>
      </c>
      <c r="K472" s="92">
        <f>F4Ax!K472+F4Bx!K471</f>
        <v>0.02</v>
      </c>
      <c r="L472" s="92">
        <f>F4Ax!L472+F4Bx!L471</f>
        <v>0.01</v>
      </c>
      <c r="M472" s="92">
        <f>F4Ax!M472+F4Bx!M471</f>
        <v>0</v>
      </c>
      <c r="N472" s="92">
        <f>F4Ax!N472+F4Bx!N471</f>
        <v>0</v>
      </c>
      <c r="O472" s="92">
        <f>F4Ax!O472+F4Bx!O471</f>
        <v>0.01</v>
      </c>
      <c r="P472" s="92">
        <f>F4Ax!P472+F4Bx!P471</f>
        <v>0.03</v>
      </c>
      <c r="Q472" s="116">
        <f t="shared" si="45"/>
        <v>0.14000000000000001</v>
      </c>
    </row>
    <row r="473" spans="3:17" x14ac:dyDescent="0.25">
      <c r="C473" s="16" t="s">
        <v>216</v>
      </c>
      <c r="D473" s="16" t="s">
        <v>173</v>
      </c>
      <c r="E473" s="92">
        <f>F4Ax!E473+F4Bx!E472</f>
        <v>197.96853083198209</v>
      </c>
      <c r="F473" s="92">
        <f>F4Ax!F473+F4Bx!F472</f>
        <v>218.68410280520422</v>
      </c>
      <c r="G473" s="92">
        <f>F4Ax!G473+F4Bx!G472</f>
        <v>219.59186073209378</v>
      </c>
      <c r="H473" s="92">
        <f>F4Ax!H473+F4Bx!H472</f>
        <v>187.32814040296481</v>
      </c>
      <c r="I473" s="92">
        <f>F4Ax!I473+F4Bx!I472</f>
        <v>202.21422426736487</v>
      </c>
      <c r="J473" s="92">
        <f>F4Ax!J473+F4Bx!J472</f>
        <v>188.50618558414953</v>
      </c>
      <c r="K473" s="92">
        <f>F4Ax!K473+F4Bx!K472</f>
        <v>179.43890252207893</v>
      </c>
      <c r="L473" s="92">
        <f>F4Ax!L473+F4Bx!L472</f>
        <v>169.78284723358911</v>
      </c>
      <c r="M473" s="92">
        <f>F4Ax!M473+F4Bx!M472</f>
        <v>166.23839411488032</v>
      </c>
      <c r="N473" s="92">
        <f>F4Ax!N473+F4Bx!N472</f>
        <v>169.56936517579982</v>
      </c>
      <c r="O473" s="92">
        <f>F4Ax!O473+F4Bx!O472</f>
        <v>171.60636866789673</v>
      </c>
      <c r="P473" s="92">
        <f>F4Ax!P473+F4Bx!P472</f>
        <v>263.29711963305311</v>
      </c>
      <c r="Q473" s="116">
        <f t="shared" si="45"/>
        <v>2334.2260419710574</v>
      </c>
    </row>
    <row r="474" spans="3:17" x14ac:dyDescent="0.25">
      <c r="C474" s="16" t="s">
        <v>174</v>
      </c>
      <c r="D474" s="16" t="s">
        <v>175</v>
      </c>
      <c r="E474" s="92">
        <f>F4Ax!E474+F4Bx!E473</f>
        <v>2.2941289674874146E-2</v>
      </c>
      <c r="F474" s="92">
        <f>F4Ax!F474+F4Bx!F473</f>
        <v>2.1588698210255459E-2</v>
      </c>
      <c r="G474" s="92">
        <f>F4Ax!G474+F4Bx!G473</f>
        <v>2.1052037277100377E-2</v>
      </c>
      <c r="H474" s="92">
        <f>F4Ax!H474+F4Bx!H473</f>
        <v>1.977923712628412E-2</v>
      </c>
      <c r="I474" s="92">
        <f>F4Ax!I474+F4Bx!I473</f>
        <v>2.0399550243264338E-2</v>
      </c>
      <c r="J474" s="92">
        <f>F4Ax!J474+F4Bx!J473</f>
        <v>2.086671551601085E-2</v>
      </c>
      <c r="K474" s="92">
        <f>F4Ax!K474+F4Bx!K473</f>
        <v>2.3930959357359179E-2</v>
      </c>
      <c r="L474" s="92">
        <f>F4Ax!L474+F4Bx!L473</f>
        <v>2.4257846352614316E-2</v>
      </c>
      <c r="M474" s="92">
        <f>F4Ax!M474+F4Bx!M473</f>
        <v>2.2606680939573614E-2</v>
      </c>
      <c r="N474" s="92">
        <f>F4Ax!N474+F4Bx!N473</f>
        <v>2.1372489488984344E-2</v>
      </c>
      <c r="O474" s="92">
        <f>F4Ax!O474+F4Bx!O473</f>
        <v>2.2108628706645515E-2</v>
      </c>
      <c r="P474" s="92">
        <f>F4Ax!P474+F4Bx!P473</f>
        <v>2.3274611453500446E-2</v>
      </c>
      <c r="Q474" s="116">
        <f t="shared" si="45"/>
        <v>0.26417874434646671</v>
      </c>
    </row>
    <row r="475" spans="3:17" x14ac:dyDescent="0.25">
      <c r="C475" s="16" t="s">
        <v>176</v>
      </c>
      <c r="D475" s="16" t="s">
        <v>177</v>
      </c>
      <c r="E475" s="92">
        <f>F4Ax!E475+F4Bx!E474</f>
        <v>0.53</v>
      </c>
      <c r="F475" s="92">
        <f>F4Ax!F475+F4Bx!F474</f>
        <v>0.14000000000000001</v>
      </c>
      <c r="G475" s="92">
        <f>F4Ax!G475+F4Bx!G474</f>
        <v>0.09</v>
      </c>
      <c r="H475" s="92">
        <f>F4Ax!H475+F4Bx!H474</f>
        <v>0.11</v>
      </c>
      <c r="I475" s="92">
        <f>F4Ax!I475+F4Bx!I474</f>
        <v>0.32</v>
      </c>
      <c r="J475" s="92">
        <f>F4Ax!J475+F4Bx!J474</f>
        <v>0.44</v>
      </c>
      <c r="K475" s="92">
        <f>F4Ax!K475+F4Bx!K474</f>
        <v>0.41</v>
      </c>
      <c r="L475" s="92">
        <f>F4Ax!L475+F4Bx!L474</f>
        <v>0.54</v>
      </c>
      <c r="M475" s="92">
        <f>F4Ax!M475+F4Bx!M474</f>
        <v>0.31</v>
      </c>
      <c r="N475" s="92">
        <f>F4Ax!N475+F4Bx!N474</f>
        <v>0.72</v>
      </c>
      <c r="O475" s="92">
        <f>F4Ax!O475+F4Bx!O474</f>
        <v>0.82</v>
      </c>
      <c r="P475" s="92">
        <f>F4Ax!P475+F4Bx!P474</f>
        <v>0.84</v>
      </c>
      <c r="Q475" s="116">
        <f t="shared" si="45"/>
        <v>5.2700000000000005</v>
      </c>
    </row>
    <row r="476" spans="3:17" x14ac:dyDescent="0.25">
      <c r="C476" s="16" t="s">
        <v>178</v>
      </c>
      <c r="D476" s="16" t="s">
        <v>179</v>
      </c>
      <c r="E476" s="92">
        <f>F4Ax!E476+F4Bx!E475</f>
        <v>8.1676313500000006</v>
      </c>
      <c r="F476" s="92">
        <f>F4Ax!F476+F4Bx!F475</f>
        <v>3.9381188999999988</v>
      </c>
      <c r="G476" s="92">
        <f>F4Ax!G476+F4Bx!G475</f>
        <v>3.5725566534999991</v>
      </c>
      <c r="H476" s="92">
        <f>F4Ax!H476+F4Bx!H475</f>
        <v>4.113628499999999</v>
      </c>
      <c r="I476" s="92">
        <f>F4Ax!I476+F4Bx!I475</f>
        <v>5.6670719499999986</v>
      </c>
      <c r="J476" s="92">
        <f>F4Ax!J476+F4Bx!J475</f>
        <v>8.2539084499999973</v>
      </c>
      <c r="K476" s="92">
        <f>F4Ax!K476+F4Bx!K475</f>
        <v>7.370902408000001</v>
      </c>
      <c r="L476" s="92">
        <f>F4Ax!L476+F4Bx!L475</f>
        <v>4.6635965639999908</v>
      </c>
      <c r="M476" s="92">
        <f>F4Ax!M476+F4Bx!M475</f>
        <v>5.893385066999997</v>
      </c>
      <c r="N476" s="92">
        <f>F4Ax!N476+F4Bx!N475</f>
        <v>9.5509158659999951</v>
      </c>
      <c r="O476" s="92">
        <f>F4Ax!O476+F4Bx!O475</f>
        <v>10.232696880000001</v>
      </c>
      <c r="P476" s="92">
        <f>F4Ax!P476+F4Bx!P475</f>
        <v>5.6231003659999956</v>
      </c>
      <c r="Q476" s="116">
        <f t="shared" si="45"/>
        <v>77.047512954499979</v>
      </c>
    </row>
    <row r="477" spans="3:17" x14ac:dyDescent="0.25">
      <c r="C477" s="16" t="s">
        <v>180</v>
      </c>
      <c r="D477" s="16" t="s">
        <v>181</v>
      </c>
      <c r="E477" s="92">
        <f>F4Ax!E477+F4Bx!E476</f>
        <v>11.70236865</v>
      </c>
      <c r="F477" s="92">
        <f>F4Ax!F477+F4Bx!F476</f>
        <v>11.211881100000001</v>
      </c>
      <c r="G477" s="92">
        <f>F4Ax!G477+F4Bx!G476</f>
        <v>11.167443346500001</v>
      </c>
      <c r="H477" s="92">
        <f>F4Ax!H477+F4Bx!H476</f>
        <v>11.036371500000001</v>
      </c>
      <c r="I477" s="92">
        <f>F4Ax!I477+F4Bx!I476</f>
        <v>11.112928050000001</v>
      </c>
      <c r="J477" s="92">
        <f>F4Ax!J477+F4Bx!J476</f>
        <v>10.636091550000002</v>
      </c>
      <c r="K477" s="92">
        <f>F4Ax!K477+F4Bx!K476</f>
        <v>12.049097591999999</v>
      </c>
      <c r="L477" s="92">
        <f>F4Ax!L477+F4Bx!L476</f>
        <v>12.826403436000003</v>
      </c>
      <c r="M477" s="92">
        <f>F4Ax!M477+F4Bx!M476</f>
        <v>12.316614933000002</v>
      </c>
      <c r="N477" s="92">
        <f>F4Ax!N477+F4Bx!N476</f>
        <v>12.739084134000001</v>
      </c>
      <c r="O477" s="92">
        <f>F4Ax!O477+F4Bx!O476</f>
        <v>12.657303119999998</v>
      </c>
      <c r="P477" s="92">
        <f>F4Ax!P477+F4Bx!P476</f>
        <v>17.016899634000001</v>
      </c>
      <c r="Q477" s="116">
        <f t="shared" si="45"/>
        <v>146.4724870455</v>
      </c>
    </row>
    <row r="478" spans="3:17" x14ac:dyDescent="0.25">
      <c r="C478" s="16" t="s">
        <v>182</v>
      </c>
      <c r="D478" s="16" t="s">
        <v>183</v>
      </c>
      <c r="E478" s="92">
        <f>F4Ax!E478+F4Bx!E477</f>
        <v>21.31</v>
      </c>
      <c r="F478" s="92">
        <f>F4Ax!F478+F4Bx!F477</f>
        <v>21.63</v>
      </c>
      <c r="G478" s="92">
        <f>F4Ax!G478+F4Bx!G477</f>
        <v>21.15</v>
      </c>
      <c r="H478" s="92">
        <f>F4Ax!H478+F4Bx!H477</f>
        <v>17.510000000000002</v>
      </c>
      <c r="I478" s="92">
        <f>F4Ax!I478+F4Bx!I477</f>
        <v>18.13</v>
      </c>
      <c r="J478" s="92">
        <f>F4Ax!J478+F4Bx!J477</f>
        <v>18.510000000000002</v>
      </c>
      <c r="K478" s="92">
        <f>F4Ax!K478+F4Bx!K477</f>
        <v>17.45</v>
      </c>
      <c r="L478" s="92">
        <f>F4Ax!L478+F4Bx!L477</f>
        <v>17.68</v>
      </c>
      <c r="M478" s="92">
        <f>F4Ax!M478+F4Bx!M477</f>
        <v>16.88</v>
      </c>
      <c r="N478" s="92">
        <f>F4Ax!N478+F4Bx!N477</f>
        <v>17.489999999999998</v>
      </c>
      <c r="O478" s="92">
        <f>F4Ax!O478+F4Bx!O477</f>
        <v>17.66</v>
      </c>
      <c r="P478" s="92">
        <f>F4Ax!P478+F4Bx!P477</f>
        <v>17.239999999999998</v>
      </c>
      <c r="Q478" s="116">
        <f t="shared" si="45"/>
        <v>222.64000000000001</v>
      </c>
    </row>
    <row r="479" spans="3:17" x14ac:dyDescent="0.25">
      <c r="C479" s="16" t="s">
        <v>184</v>
      </c>
      <c r="D479" s="16" t="s">
        <v>163</v>
      </c>
      <c r="E479" s="92">
        <f>F4Ax!E479+F4Bx!E478</f>
        <v>13.65</v>
      </c>
      <c r="F479" s="92">
        <f>F4Ax!F479+F4Bx!F478</f>
        <v>13.09</v>
      </c>
      <c r="G479" s="92">
        <f>F4Ax!G479+F4Bx!G478</f>
        <v>13.9</v>
      </c>
      <c r="H479" s="92">
        <f>F4Ax!H479+F4Bx!H478</f>
        <v>12.12</v>
      </c>
      <c r="I479" s="92">
        <f>F4Ax!I479+F4Bx!I478</f>
        <v>13.46</v>
      </c>
      <c r="J479" s="92">
        <f>F4Ax!J479+F4Bx!J478</f>
        <v>14.61</v>
      </c>
      <c r="K479" s="92">
        <f>F4Ax!K479+F4Bx!K478</f>
        <v>15.12</v>
      </c>
      <c r="L479" s="92">
        <f>F4Ax!L479+F4Bx!L478</f>
        <v>14.53</v>
      </c>
      <c r="M479" s="92">
        <f>F4Ax!M479+F4Bx!M478</f>
        <v>14.56</v>
      </c>
      <c r="N479" s="92">
        <f>F4Ax!N479+F4Bx!N478</f>
        <v>15.5</v>
      </c>
      <c r="O479" s="92">
        <f>F4Ax!O479+F4Bx!O478</f>
        <v>14.83</v>
      </c>
      <c r="P479" s="92">
        <f>F4Ax!P479+F4Bx!P478</f>
        <v>14.35</v>
      </c>
      <c r="Q479" s="116">
        <f t="shared" si="45"/>
        <v>169.72000000000003</v>
      </c>
    </row>
    <row r="480" spans="3:17" x14ac:dyDescent="0.25">
      <c r="C480" s="16" t="s">
        <v>185</v>
      </c>
      <c r="D480" s="16" t="s">
        <v>186</v>
      </c>
      <c r="E480" s="92">
        <f>F4Ax!E480+F4Bx!E479</f>
        <v>0</v>
      </c>
      <c r="F480" s="92">
        <f>F4Ax!F480+F4Bx!F479</f>
        <v>0</v>
      </c>
      <c r="G480" s="92">
        <f>F4Ax!G480+F4Bx!G479</f>
        <v>0</v>
      </c>
      <c r="H480" s="92">
        <f>F4Ax!H480+F4Bx!H479</f>
        <v>0</v>
      </c>
      <c r="I480" s="92">
        <f>F4Ax!I480+F4Bx!I479</f>
        <v>0</v>
      </c>
      <c r="J480" s="92">
        <f>F4Ax!J480+F4Bx!J479</f>
        <v>0</v>
      </c>
      <c r="K480" s="92">
        <f>F4Ax!K480+F4Bx!K479</f>
        <v>0</v>
      </c>
      <c r="L480" s="92">
        <f>F4Ax!L480+F4Bx!L479</f>
        <v>0</v>
      </c>
      <c r="M480" s="92">
        <f>F4Ax!M480+F4Bx!M479</f>
        <v>0</v>
      </c>
      <c r="N480" s="92">
        <f>F4Ax!N480+F4Bx!N479</f>
        <v>0</v>
      </c>
      <c r="O480" s="92">
        <f>F4Ax!O480+F4Bx!O479</f>
        <v>0</v>
      </c>
      <c r="P480" s="92">
        <f>F4Ax!P480+F4Bx!P479</f>
        <v>0</v>
      </c>
      <c r="Q480" s="116">
        <f t="shared" si="45"/>
        <v>0</v>
      </c>
    </row>
    <row r="481" spans="3:17" x14ac:dyDescent="0.25">
      <c r="C481" s="16" t="s">
        <v>187</v>
      </c>
      <c r="D481" s="16" t="s">
        <v>165</v>
      </c>
      <c r="E481" s="92">
        <f>F4Ax!E481+F4Bx!E480</f>
        <v>0.51</v>
      </c>
      <c r="F481" s="92">
        <f>F4Ax!F481+F4Bx!F480</f>
        <v>0.5</v>
      </c>
      <c r="G481" s="92">
        <f>F4Ax!G481+F4Bx!G480</f>
        <v>0.53</v>
      </c>
      <c r="H481" s="92">
        <f>F4Ax!H481+F4Bx!H480</f>
        <v>0.47</v>
      </c>
      <c r="I481" s="92">
        <f>F4Ax!I481+F4Bx!I480</f>
        <v>0.46</v>
      </c>
      <c r="J481" s="92">
        <f>F4Ax!J481+F4Bx!J480</f>
        <v>0.49</v>
      </c>
      <c r="K481" s="92">
        <f>F4Ax!K481+F4Bx!K480</f>
        <v>1.5</v>
      </c>
      <c r="L481" s="92">
        <f>F4Ax!L481+F4Bx!L480</f>
        <v>0.47</v>
      </c>
      <c r="M481" s="92">
        <f>F4Ax!M481+F4Bx!M480</f>
        <v>0.48</v>
      </c>
      <c r="N481" s="92">
        <f>F4Ax!N481+F4Bx!N480</f>
        <v>0.45</v>
      </c>
      <c r="O481" s="92">
        <f>F4Ax!O481+F4Bx!O480</f>
        <v>0.42</v>
      </c>
      <c r="P481" s="92">
        <f>F4Ax!P481+F4Bx!P480</f>
        <v>0.43</v>
      </c>
      <c r="Q481" s="116">
        <f t="shared" si="45"/>
        <v>6.71</v>
      </c>
    </row>
    <row r="482" spans="3:17" x14ac:dyDescent="0.25">
      <c r="C482" s="16"/>
      <c r="D482" s="16"/>
      <c r="E482" s="92">
        <f>F4Ax!E482+F4Bx!E481</f>
        <v>0</v>
      </c>
      <c r="F482" s="92">
        <f>F4Ax!F482+F4Bx!F481</f>
        <v>0</v>
      </c>
      <c r="G482" s="92">
        <f>F4Ax!G482+F4Bx!G481</f>
        <v>0</v>
      </c>
      <c r="H482" s="92">
        <f>F4Ax!H482+F4Bx!H481</f>
        <v>0</v>
      </c>
      <c r="I482" s="92">
        <f>F4Ax!I482+F4Bx!I481</f>
        <v>0</v>
      </c>
      <c r="J482" s="92">
        <f>F4Ax!J482+F4Bx!J481</f>
        <v>0</v>
      </c>
      <c r="K482" s="92">
        <f>F4Ax!K482+F4Bx!K481</f>
        <v>0</v>
      </c>
      <c r="L482" s="92">
        <f>F4Ax!L482+F4Bx!L481</f>
        <v>0</v>
      </c>
      <c r="M482" s="92">
        <f>F4Ax!M482+F4Bx!M481</f>
        <v>0</v>
      </c>
      <c r="N482" s="92">
        <f>F4Ax!N482+F4Bx!N481</f>
        <v>0</v>
      </c>
      <c r="O482" s="92">
        <f>F4Ax!O482+F4Bx!O481</f>
        <v>0</v>
      </c>
      <c r="P482" s="92">
        <f>F4Ax!P482+F4Bx!P481</f>
        <v>0</v>
      </c>
      <c r="Q482" s="116">
        <f t="shared" si="45"/>
        <v>0</v>
      </c>
    </row>
    <row r="483" spans="3:17" x14ac:dyDescent="0.25">
      <c r="C483" s="16"/>
      <c r="D483" s="16"/>
      <c r="E483" s="92">
        <f>F4Ax!E483+F4Bx!E482</f>
        <v>0</v>
      </c>
      <c r="F483" s="92">
        <f>F4Ax!F483+F4Bx!F482</f>
        <v>0</v>
      </c>
      <c r="G483" s="92">
        <f>F4Ax!G483+F4Bx!G482</f>
        <v>0</v>
      </c>
      <c r="H483" s="92">
        <f>F4Ax!H483+F4Bx!H482</f>
        <v>0</v>
      </c>
      <c r="I483" s="92">
        <f>F4Ax!I483+F4Bx!I482</f>
        <v>0</v>
      </c>
      <c r="J483" s="92">
        <f>F4Ax!J483+F4Bx!J482</f>
        <v>0</v>
      </c>
      <c r="K483" s="92">
        <f>F4Ax!K483+F4Bx!K482</f>
        <v>0</v>
      </c>
      <c r="L483" s="92">
        <f>F4Ax!L483+F4Bx!L482</f>
        <v>0</v>
      </c>
      <c r="M483" s="92">
        <f>F4Ax!M483+F4Bx!M482</f>
        <v>0</v>
      </c>
      <c r="N483" s="92">
        <f>F4Ax!N483+F4Bx!N482</f>
        <v>0</v>
      </c>
      <c r="O483" s="92">
        <f>F4Ax!O483+F4Bx!O482</f>
        <v>0</v>
      </c>
      <c r="P483" s="92">
        <f>F4Ax!P483+F4Bx!P482</f>
        <v>0</v>
      </c>
      <c r="Q483" s="116">
        <f t="shared" si="45"/>
        <v>0</v>
      </c>
    </row>
    <row r="484" spans="3:17" x14ac:dyDescent="0.25">
      <c r="C484" s="16"/>
      <c r="D484" s="16"/>
      <c r="E484" s="92">
        <f>F4Ax!E484+F4Bx!E483</f>
        <v>0</v>
      </c>
      <c r="F484" s="92">
        <f>F4Ax!F484+F4Bx!F483</f>
        <v>0</v>
      </c>
      <c r="G484" s="92">
        <f>F4Ax!G484+F4Bx!G483</f>
        <v>0</v>
      </c>
      <c r="H484" s="92">
        <f>F4Ax!H484+F4Bx!H483</f>
        <v>0</v>
      </c>
      <c r="I484" s="92">
        <f>F4Ax!I484+F4Bx!I483</f>
        <v>0</v>
      </c>
      <c r="J484" s="92">
        <f>F4Ax!J484+F4Bx!J483</f>
        <v>0</v>
      </c>
      <c r="K484" s="92">
        <f>F4Ax!K484+F4Bx!K483</f>
        <v>0</v>
      </c>
      <c r="L484" s="92">
        <f>F4Ax!L484+F4Bx!L483</f>
        <v>0</v>
      </c>
      <c r="M484" s="92">
        <f>F4Ax!M484+F4Bx!M483</f>
        <v>0</v>
      </c>
      <c r="N484" s="92">
        <f>F4Ax!N484+F4Bx!N483</f>
        <v>0</v>
      </c>
      <c r="O484" s="92">
        <f>F4Ax!O484+F4Bx!O483</f>
        <v>0</v>
      </c>
      <c r="P484" s="92">
        <f>F4Ax!P484+F4Bx!P483</f>
        <v>0</v>
      </c>
      <c r="Q484" s="116">
        <f t="shared" si="45"/>
        <v>0</v>
      </c>
    </row>
    <row r="485" spans="3:17" x14ac:dyDescent="0.25">
      <c r="C485" s="16" t="s">
        <v>235</v>
      </c>
      <c r="D485" s="16" t="s">
        <v>235</v>
      </c>
      <c r="E485" s="92">
        <f>F4Ax!E485+F4Bx!E484</f>
        <v>0</v>
      </c>
      <c r="F485" s="92">
        <f>F4Ax!F485+F4Bx!F484</f>
        <v>0</v>
      </c>
      <c r="G485" s="92">
        <f>F4Ax!G485+F4Bx!G484</f>
        <v>0</v>
      </c>
      <c r="H485" s="92">
        <f>F4Ax!H485+F4Bx!H484</f>
        <v>0</v>
      </c>
      <c r="I485" s="92">
        <f>F4Ax!I485+F4Bx!I484</f>
        <v>0</v>
      </c>
      <c r="J485" s="92">
        <f>F4Ax!J485+F4Bx!J484</f>
        <v>0</v>
      </c>
      <c r="K485" s="92">
        <f>F4Ax!K485+F4Bx!K484</f>
        <v>0</v>
      </c>
      <c r="L485" s="92">
        <f>F4Ax!L485+F4Bx!L484</f>
        <v>0</v>
      </c>
      <c r="M485" s="92">
        <f>F4Ax!M485+F4Bx!M484</f>
        <v>0</v>
      </c>
      <c r="N485" s="92">
        <f>F4Ax!N485+F4Bx!N484</f>
        <v>0</v>
      </c>
      <c r="O485" s="92">
        <f>F4Ax!O485+F4Bx!O484</f>
        <v>0</v>
      </c>
      <c r="P485" s="92">
        <f>F4Ax!P485+F4Bx!P484</f>
        <v>0</v>
      </c>
      <c r="Q485" s="116">
        <f t="shared" si="45"/>
        <v>0</v>
      </c>
    </row>
    <row r="486" spans="3:17" x14ac:dyDescent="0.25">
      <c r="C486" s="937" t="s">
        <v>188</v>
      </c>
      <c r="D486" s="938"/>
      <c r="E486" s="116">
        <f t="shared" ref="E486:P486" si="47">SUM(E471:E485)</f>
        <v>627.48147212165725</v>
      </c>
      <c r="F486" s="116">
        <f t="shared" si="47"/>
        <v>607.61569150341461</v>
      </c>
      <c r="G486" s="116">
        <f t="shared" si="47"/>
        <v>622.75291276937094</v>
      </c>
      <c r="H486" s="116">
        <f t="shared" si="47"/>
        <v>576.2979196400911</v>
      </c>
      <c r="I486" s="116">
        <f t="shared" si="47"/>
        <v>605.95462381760854</v>
      </c>
      <c r="J486" s="116">
        <f t="shared" si="47"/>
        <v>595.80705229966543</v>
      </c>
      <c r="K486" s="116">
        <f t="shared" si="47"/>
        <v>594.72283348143662</v>
      </c>
      <c r="L486" s="116">
        <f t="shared" si="47"/>
        <v>615.95710507994215</v>
      </c>
      <c r="M486" s="116">
        <f t="shared" si="47"/>
        <v>620.95100079582028</v>
      </c>
      <c r="N486" s="116">
        <f t="shared" si="47"/>
        <v>634.48073766528876</v>
      </c>
      <c r="O486" s="116">
        <f t="shared" si="47"/>
        <v>643.2884772966039</v>
      </c>
      <c r="P486" s="116">
        <f t="shared" si="47"/>
        <v>708.60039424450645</v>
      </c>
      <c r="Q486" s="116">
        <f t="shared" si="45"/>
        <v>7453.9102207154065</v>
      </c>
    </row>
    <row r="487" spans="3:17" x14ac:dyDescent="0.25">
      <c r="C487" s="935" t="s">
        <v>189</v>
      </c>
      <c r="D487" s="936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116">
        <f t="shared" ref="Q487:Q518" si="48">SUM(E487:P487)</f>
        <v>0</v>
      </c>
    </row>
    <row r="488" spans="3:17" x14ac:dyDescent="0.25">
      <c r="C488" s="16" t="s">
        <v>168</v>
      </c>
      <c r="D488" s="16" t="s">
        <v>169</v>
      </c>
      <c r="E488" s="92">
        <f>F4Ax!E488+F4Bx!E487</f>
        <v>471.13996368668359</v>
      </c>
      <c r="F488" s="92">
        <f>F4Ax!F488+F4Bx!F487</f>
        <v>451.04996368668361</v>
      </c>
      <c r="G488" s="92">
        <f>F4Ax!G488+F4Bx!G487</f>
        <v>464.31996368668331</v>
      </c>
      <c r="H488" s="92">
        <f>F4Ax!H488+F4Bx!H487</f>
        <v>444.32996368668347</v>
      </c>
      <c r="I488" s="92">
        <f>F4Ax!I488+F4Bx!I487</f>
        <v>444.81996368668359</v>
      </c>
      <c r="J488" s="92">
        <f>F4Ax!J488+F4Bx!J487</f>
        <v>462.07996368668336</v>
      </c>
      <c r="K488" s="92">
        <f>F4Ax!K488+F4Bx!K487</f>
        <v>587.26996368668301</v>
      </c>
      <c r="L488" s="92">
        <f>F4Ax!L488+F4Bx!L487</f>
        <v>537.39996368668369</v>
      </c>
      <c r="M488" s="92">
        <f>F4Ax!M488+F4Bx!M487</f>
        <v>543.75996368668302</v>
      </c>
      <c r="N488" s="92">
        <f>F4Ax!N488+F4Bx!N487</f>
        <v>547.09996368668351</v>
      </c>
      <c r="O488" s="92">
        <f>F4Ax!O488+F4Bx!O487</f>
        <v>564.12996368668337</v>
      </c>
      <c r="P488" s="92">
        <f>F4Ax!P488+F4Bx!P487</f>
        <v>554.73996368668304</v>
      </c>
      <c r="Q488" s="116">
        <f t="shared" si="48"/>
        <v>6072.1395642402013</v>
      </c>
    </row>
    <row r="489" spans="3:17" x14ac:dyDescent="0.25">
      <c r="C489" s="16" t="s">
        <v>170</v>
      </c>
      <c r="D489" s="16" t="s">
        <v>171</v>
      </c>
      <c r="E489" s="92">
        <f>F4Ax!E489+F4Bx!E488</f>
        <v>0</v>
      </c>
      <c r="F489" s="92">
        <f>F4Ax!F489+F4Bx!F488</f>
        <v>0</v>
      </c>
      <c r="G489" s="92">
        <f>F4Ax!G489+F4Bx!G488</f>
        <v>0</v>
      </c>
      <c r="H489" s="92">
        <f>F4Ax!H489+F4Bx!H488</f>
        <v>0</v>
      </c>
      <c r="I489" s="92">
        <f>F4Ax!I489+F4Bx!I488</f>
        <v>0</v>
      </c>
      <c r="J489" s="92">
        <f>F4Ax!J489+F4Bx!J488</f>
        <v>0</v>
      </c>
      <c r="K489" s="92">
        <f>F4Ax!K489+F4Bx!K488</f>
        <v>0</v>
      </c>
      <c r="L489" s="92">
        <f>F4Ax!L489+F4Bx!L488</f>
        <v>0</v>
      </c>
      <c r="M489" s="92">
        <f>F4Ax!M489+F4Bx!M488</f>
        <v>0</v>
      </c>
      <c r="N489" s="92">
        <f>F4Ax!N489+F4Bx!N488</f>
        <v>0</v>
      </c>
      <c r="O489" s="92">
        <f>F4Ax!O489+F4Bx!O488</f>
        <v>0</v>
      </c>
      <c r="P489" s="92">
        <f>F4Ax!P489+F4Bx!P488</f>
        <v>0</v>
      </c>
      <c r="Q489" s="116">
        <f t="shared" si="48"/>
        <v>0</v>
      </c>
    </row>
    <row r="490" spans="3:17" x14ac:dyDescent="0.25">
      <c r="C490" s="16" t="s">
        <v>216</v>
      </c>
      <c r="D490" s="16" t="s">
        <v>173</v>
      </c>
      <c r="E490" s="92">
        <f>F4Ax!E490+F4Bx!E489</f>
        <v>134.28274081724362</v>
      </c>
      <c r="F490" s="92">
        <f>F4Ax!F490+F4Bx!F489</f>
        <v>144.84205925276703</v>
      </c>
      <c r="G490" s="92">
        <f>F4Ax!G490+F4Bx!G489</f>
        <v>144.0815846420542</v>
      </c>
      <c r="H490" s="92">
        <f>F4Ax!H490+F4Bx!H489</f>
        <v>134.17273388340925</v>
      </c>
      <c r="I490" s="92">
        <f>F4Ax!I490+F4Bx!I489</f>
        <v>136.02010239157525</v>
      </c>
      <c r="J490" s="92">
        <f>F4Ax!J490+F4Bx!J489</f>
        <v>128.51020732030918</v>
      </c>
      <c r="K490" s="92">
        <f>F4Ax!K490+F4Bx!K489</f>
        <v>123.78552080711819</v>
      </c>
      <c r="L490" s="92">
        <f>F4Ax!L490+F4Bx!L489</f>
        <v>121.80116225053283</v>
      </c>
      <c r="M490" s="92">
        <f>F4Ax!M490+F4Bx!M489</f>
        <v>118.51423746112926</v>
      </c>
      <c r="N490" s="92">
        <f>F4Ax!N490+F4Bx!N489</f>
        <v>121.60286101589837</v>
      </c>
      <c r="O490" s="92">
        <f>F4Ax!O490+F4Bx!O489</f>
        <v>124.89037277848772</v>
      </c>
      <c r="P490" s="92">
        <f>F4Ax!P490+F4Bx!P489</f>
        <v>185.4561086697984</v>
      </c>
      <c r="Q490" s="116">
        <f t="shared" si="48"/>
        <v>1617.9596912903232</v>
      </c>
    </row>
    <row r="491" spans="3:17" x14ac:dyDescent="0.25">
      <c r="C491" s="16" t="s">
        <v>174</v>
      </c>
      <c r="D491" s="16" t="s">
        <v>175</v>
      </c>
      <c r="E491" s="92">
        <f>F4Ax!E491+F4Bx!E490</f>
        <v>0.18844401967199403</v>
      </c>
      <c r="F491" s="92">
        <f>F4Ax!F491+F4Bx!F490</f>
        <v>0.20191967241598774</v>
      </c>
      <c r="G491" s="92">
        <f>F4Ax!G491+F4Bx!G490</f>
        <v>0.21667067199892268</v>
      </c>
      <c r="H491" s="92">
        <f>F4Ax!H491+F4Bx!H490</f>
        <v>0.19482075386670031</v>
      </c>
      <c r="I491" s="92">
        <f>F4Ax!I491+F4Bx!I490</f>
        <v>0.20342550362341233</v>
      </c>
      <c r="J491" s="92">
        <f>F4Ax!J491+F4Bx!J490</f>
        <v>0.21719310323415164</v>
      </c>
      <c r="K491" s="92">
        <f>F4Ax!K491+F4Bx!K490</f>
        <v>0.17592103565106487</v>
      </c>
      <c r="L491" s="92">
        <f>F4Ax!L491+F4Bx!L490</f>
        <v>0.17140354202879104</v>
      </c>
      <c r="M491" s="92">
        <f>F4Ax!M491+F4Bx!M490</f>
        <v>0.16770042650849176</v>
      </c>
      <c r="N491" s="92">
        <f>F4Ax!N491+F4Bx!N490</f>
        <v>0.1619690485455389</v>
      </c>
      <c r="O491" s="92">
        <f>F4Ax!O491+F4Bx!O490</f>
        <v>0.1578049642882729</v>
      </c>
      <c r="P491" s="92">
        <f>F4Ax!P491+F4Bx!P490</f>
        <v>0.16010980797310648</v>
      </c>
      <c r="Q491" s="116">
        <f t="shared" si="48"/>
        <v>2.2173825498064348</v>
      </c>
    </row>
    <row r="492" spans="3:17" x14ac:dyDescent="0.25">
      <c r="C492" s="16" t="s">
        <v>176</v>
      </c>
      <c r="D492" s="16" t="s">
        <v>177</v>
      </c>
      <c r="E492" s="92">
        <f>F4Ax!E492+F4Bx!E491</f>
        <v>0</v>
      </c>
      <c r="F492" s="92">
        <f>F4Ax!F492+F4Bx!F491</f>
        <v>0</v>
      </c>
      <c r="G492" s="92">
        <f>F4Ax!G492+F4Bx!G491</f>
        <v>0</v>
      </c>
      <c r="H492" s="92">
        <f>F4Ax!H492+F4Bx!H491</f>
        <v>0</v>
      </c>
      <c r="I492" s="92">
        <f>F4Ax!I492+F4Bx!I491</f>
        <v>0</v>
      </c>
      <c r="J492" s="92">
        <f>F4Ax!J492+F4Bx!J491</f>
        <v>0</v>
      </c>
      <c r="K492" s="92">
        <f>F4Ax!K492+F4Bx!K491</f>
        <v>0</v>
      </c>
      <c r="L492" s="92">
        <f>F4Ax!L492+F4Bx!L491</f>
        <v>0</v>
      </c>
      <c r="M492" s="92">
        <f>F4Ax!M492+F4Bx!M491</f>
        <v>0</v>
      </c>
      <c r="N492" s="92">
        <f>F4Ax!N492+F4Bx!N491</f>
        <v>0</v>
      </c>
      <c r="O492" s="92">
        <f>F4Ax!O492+F4Bx!O491</f>
        <v>0</v>
      </c>
      <c r="P492" s="92">
        <f>F4Ax!P492+F4Bx!P491</f>
        <v>0</v>
      </c>
      <c r="Q492" s="116">
        <f t="shared" si="48"/>
        <v>0</v>
      </c>
    </row>
    <row r="493" spans="3:17" x14ac:dyDescent="0.25">
      <c r="C493" s="16" t="s">
        <v>178</v>
      </c>
      <c r="D493" s="16" t="s">
        <v>179</v>
      </c>
      <c r="E493" s="92">
        <f>F4Ax!E493+F4Bx!E492</f>
        <v>6.7904631548566696</v>
      </c>
      <c r="F493" s="92">
        <f>F4Ax!F493+F4Bx!F492</f>
        <v>3.401139481892109</v>
      </c>
      <c r="G493" s="92">
        <f>F4Ax!G493+F4Bx!G492</f>
        <v>3.2381877334085631</v>
      </c>
      <c r="H493" s="92">
        <f>F4Ax!H493+F4Bx!H492</f>
        <v>4.7221664565430954</v>
      </c>
      <c r="I493" s="92">
        <f>F4Ax!I493+F4Bx!I492</f>
        <v>3.1703380494678317</v>
      </c>
      <c r="J493" s="92">
        <f>F4Ax!J493+F4Bx!J492</f>
        <v>7.3763809922645978</v>
      </c>
      <c r="K493" s="92">
        <f>F4Ax!K493+F4Bx!K492</f>
        <v>6.0173515918081417</v>
      </c>
      <c r="L493" s="92">
        <f>F4Ax!L493+F4Bx!L492</f>
        <v>-4.2250382646774627</v>
      </c>
      <c r="M493" s="92">
        <f>F4Ax!M493+F4Bx!M492</f>
        <v>4.1979499444607891</v>
      </c>
      <c r="N493" s="92">
        <f>F4Ax!N493+F4Bx!N492</f>
        <v>11.667931805676085</v>
      </c>
      <c r="O493" s="92">
        <f>F4Ax!O493+F4Bx!O492</f>
        <v>8.2218796206371643</v>
      </c>
      <c r="P493" s="92">
        <f>F4Ax!P493+F4Bx!P492</f>
        <v>-0.58424369811575061</v>
      </c>
      <c r="Q493" s="116">
        <f t="shared" si="48"/>
        <v>53.994506868221841</v>
      </c>
    </row>
    <row r="494" spans="3:17" x14ac:dyDescent="0.25">
      <c r="C494" s="16" t="s">
        <v>180</v>
      </c>
      <c r="D494" s="16" t="s">
        <v>181</v>
      </c>
      <c r="E494" s="92">
        <f>F4Ax!E494+F4Bx!E493</f>
        <v>21.16953684514333</v>
      </c>
      <c r="F494" s="92">
        <f>F4Ax!F494+F4Bx!F493</f>
        <v>21.948860518107892</v>
      </c>
      <c r="G494" s="92">
        <f>F4Ax!G494+F4Bx!G493</f>
        <v>20.821812266591436</v>
      </c>
      <c r="H494" s="92">
        <f>F4Ax!H494+F4Bx!H493</f>
        <v>20.957833543456903</v>
      </c>
      <c r="I494" s="92">
        <f>F4Ax!I494+F4Bx!I493</f>
        <v>22.729661950532165</v>
      </c>
      <c r="J494" s="92">
        <f>F4Ax!J494+F4Bx!J493</f>
        <v>21.3536190077354</v>
      </c>
      <c r="K494" s="92">
        <f>F4Ax!K494+F4Bx!K493</f>
        <v>21.632648408191855</v>
      </c>
      <c r="L494" s="92">
        <f>F4Ax!L494+F4Bx!L493</f>
        <v>22.035038264677461</v>
      </c>
      <c r="M494" s="92">
        <f>F4Ax!M494+F4Bx!M493</f>
        <v>21.722050055539214</v>
      </c>
      <c r="N494" s="92">
        <f>F4Ax!N494+F4Bx!N493</f>
        <v>20.132068194323914</v>
      </c>
      <c r="O494" s="92">
        <f>F4Ax!O494+F4Bx!O493</f>
        <v>22.928120379362834</v>
      </c>
      <c r="P494" s="92">
        <f>F4Ax!P494+F4Bx!P493</f>
        <v>29.194243698115748</v>
      </c>
      <c r="Q494" s="116">
        <f t="shared" si="48"/>
        <v>266.62549313177811</v>
      </c>
    </row>
    <row r="495" spans="3:17" x14ac:dyDescent="0.25">
      <c r="C495" s="16" t="s">
        <v>182</v>
      </c>
      <c r="D495" s="16" t="s">
        <v>183</v>
      </c>
      <c r="E495" s="92">
        <f>F4Ax!E495+F4Bx!E494</f>
        <v>15.1</v>
      </c>
      <c r="F495" s="92">
        <f>F4Ax!F495+F4Bx!F494</f>
        <v>15.71</v>
      </c>
      <c r="G495" s="92">
        <f>F4Ax!G495+F4Bx!G494</f>
        <v>15.85</v>
      </c>
      <c r="H495" s="92">
        <f>F4Ax!H495+F4Bx!H494</f>
        <v>12.47</v>
      </c>
      <c r="I495" s="92">
        <f>F4Ax!I495+F4Bx!I494</f>
        <v>13</v>
      </c>
      <c r="J495" s="92">
        <f>F4Ax!J495+F4Bx!J494</f>
        <v>13.9</v>
      </c>
      <c r="K495" s="92">
        <f>F4Ax!K495+F4Bx!K494</f>
        <v>11.52</v>
      </c>
      <c r="L495" s="92">
        <f>F4Ax!L495+F4Bx!L494</f>
        <v>10.85</v>
      </c>
      <c r="M495" s="92">
        <f>F4Ax!M495+F4Bx!M494</f>
        <v>10.48</v>
      </c>
      <c r="N495" s="92">
        <f>F4Ax!N495+F4Bx!N494</f>
        <v>10.199999999999999</v>
      </c>
      <c r="O495" s="92">
        <f>F4Ax!O495+F4Bx!O494</f>
        <v>10.15</v>
      </c>
      <c r="P495" s="92">
        <f>F4Ax!P495+F4Bx!P494</f>
        <v>10.89</v>
      </c>
      <c r="Q495" s="116">
        <f t="shared" si="48"/>
        <v>150.12</v>
      </c>
    </row>
    <row r="496" spans="3:17" x14ac:dyDescent="0.25">
      <c r="C496" s="16" t="s">
        <v>208</v>
      </c>
      <c r="D496" s="16" t="s">
        <v>163</v>
      </c>
      <c r="E496" s="92">
        <f>F4Ax!E496+F4Bx!E495</f>
        <v>3.41</v>
      </c>
      <c r="F496" s="92">
        <f>F4Ax!F496+F4Bx!F495</f>
        <v>2.23</v>
      </c>
      <c r="G496" s="92">
        <f>F4Ax!G496+F4Bx!G495</f>
        <v>2.5099999999999998</v>
      </c>
      <c r="H496" s="92">
        <f>F4Ax!H496+F4Bx!H495</f>
        <v>3.04</v>
      </c>
      <c r="I496" s="92">
        <f>F4Ax!I496+F4Bx!I495</f>
        <v>3.31</v>
      </c>
      <c r="J496" s="92">
        <f>F4Ax!J496+F4Bx!J495</f>
        <v>4.04</v>
      </c>
      <c r="K496" s="92">
        <f>F4Ax!K496+F4Bx!K495</f>
        <v>4.58</v>
      </c>
      <c r="L496" s="92">
        <f>F4Ax!L496+F4Bx!L495</f>
        <v>4.3499999999999996</v>
      </c>
      <c r="M496" s="92">
        <f>F4Ax!M496+F4Bx!M495</f>
        <v>4.84</v>
      </c>
      <c r="N496" s="92">
        <f>F4Ax!N496+F4Bx!N495</f>
        <v>4.49</v>
      </c>
      <c r="O496" s="92">
        <f>F4Ax!O496+F4Bx!O495</f>
        <v>4.13</v>
      </c>
      <c r="P496" s="92">
        <f>F4Ax!P496+F4Bx!P495</f>
        <v>3.53</v>
      </c>
      <c r="Q496" s="116">
        <f t="shared" si="48"/>
        <v>44.460000000000008</v>
      </c>
    </row>
    <row r="497" spans="3:17" x14ac:dyDescent="0.25">
      <c r="C497" s="16" t="s">
        <v>185</v>
      </c>
      <c r="D497" s="16" t="s">
        <v>186</v>
      </c>
      <c r="E497" s="92">
        <f>F4Ax!E497+F4Bx!E496</f>
        <v>0</v>
      </c>
      <c r="F497" s="92">
        <f>F4Ax!F497+F4Bx!F496</f>
        <v>0</v>
      </c>
      <c r="G497" s="92">
        <f>F4Ax!G497+F4Bx!G496</f>
        <v>0</v>
      </c>
      <c r="H497" s="92">
        <f>F4Ax!H497+F4Bx!H496</f>
        <v>0</v>
      </c>
      <c r="I497" s="92">
        <f>F4Ax!I497+F4Bx!I496</f>
        <v>0</v>
      </c>
      <c r="J497" s="92">
        <f>F4Ax!J497+F4Bx!J496</f>
        <v>0</v>
      </c>
      <c r="K497" s="92">
        <f>F4Ax!K497+F4Bx!K496</f>
        <v>0</v>
      </c>
      <c r="L497" s="92">
        <f>F4Ax!L497+F4Bx!L496</f>
        <v>0</v>
      </c>
      <c r="M497" s="92">
        <f>F4Ax!M497+F4Bx!M496</f>
        <v>0</v>
      </c>
      <c r="N497" s="92">
        <f>F4Ax!N497+F4Bx!N496</f>
        <v>0</v>
      </c>
      <c r="O497" s="92">
        <f>F4Ax!O497+F4Bx!O496</f>
        <v>0</v>
      </c>
      <c r="P497" s="92">
        <f>F4Ax!P497+F4Bx!P496</f>
        <v>0</v>
      </c>
      <c r="Q497" s="116">
        <f t="shared" si="48"/>
        <v>0</v>
      </c>
    </row>
    <row r="498" spans="3:17" x14ac:dyDescent="0.25">
      <c r="C498" s="16" t="s">
        <v>187</v>
      </c>
      <c r="D498" s="16" t="s">
        <v>165</v>
      </c>
      <c r="E498" s="92">
        <f>F4Ax!E498+F4Bx!E497</f>
        <v>0</v>
      </c>
      <c r="F498" s="92">
        <f>F4Ax!F498+F4Bx!F497</f>
        <v>0</v>
      </c>
      <c r="G498" s="92">
        <f>F4Ax!G498+F4Bx!G497</f>
        <v>0</v>
      </c>
      <c r="H498" s="92">
        <f>F4Ax!H498+F4Bx!H497</f>
        <v>0</v>
      </c>
      <c r="I498" s="92">
        <f>F4Ax!I498+F4Bx!I497</f>
        <v>0</v>
      </c>
      <c r="J498" s="92">
        <f>F4Ax!J498+F4Bx!J497</f>
        <v>0</v>
      </c>
      <c r="K498" s="92">
        <f>F4Ax!K498+F4Bx!K497</f>
        <v>0</v>
      </c>
      <c r="L498" s="92">
        <f>F4Ax!L498+F4Bx!L497</f>
        <v>0</v>
      </c>
      <c r="M498" s="92">
        <f>F4Ax!M498+F4Bx!M497</f>
        <v>0</v>
      </c>
      <c r="N498" s="92">
        <f>F4Ax!N498+F4Bx!N497</f>
        <v>0</v>
      </c>
      <c r="O498" s="92">
        <f>F4Ax!O498+F4Bx!O497</f>
        <v>0</v>
      </c>
      <c r="P498" s="92">
        <f>F4Ax!P498+F4Bx!P497</f>
        <v>0</v>
      </c>
      <c r="Q498" s="116">
        <f t="shared" si="48"/>
        <v>0</v>
      </c>
    </row>
    <row r="499" spans="3:17" x14ac:dyDescent="0.25">
      <c r="C499" s="16"/>
      <c r="D499" s="16"/>
      <c r="E499" s="92">
        <f>F4Ax!E499+F4Bx!E498</f>
        <v>0</v>
      </c>
      <c r="F499" s="92">
        <f>F4Ax!F499+F4Bx!F498</f>
        <v>0</v>
      </c>
      <c r="G499" s="92">
        <f>F4Ax!G499+F4Bx!G498</f>
        <v>0</v>
      </c>
      <c r="H499" s="92">
        <f>F4Ax!H499+F4Bx!H498</f>
        <v>0</v>
      </c>
      <c r="I499" s="92">
        <f>F4Ax!I499+F4Bx!I498</f>
        <v>0</v>
      </c>
      <c r="J499" s="92">
        <f>F4Ax!J499+F4Bx!J498</f>
        <v>0</v>
      </c>
      <c r="K499" s="92">
        <f>F4Ax!K499+F4Bx!K498</f>
        <v>0</v>
      </c>
      <c r="L499" s="92">
        <f>F4Ax!L499+F4Bx!L498</f>
        <v>0</v>
      </c>
      <c r="M499" s="92">
        <f>F4Ax!M499+F4Bx!M498</f>
        <v>0</v>
      </c>
      <c r="N499" s="92">
        <f>F4Ax!N499+F4Bx!N498</f>
        <v>0</v>
      </c>
      <c r="O499" s="92">
        <f>F4Ax!O499+F4Bx!O498</f>
        <v>0</v>
      </c>
      <c r="P499" s="92">
        <f>F4Ax!P499+F4Bx!P498</f>
        <v>0</v>
      </c>
      <c r="Q499" s="116">
        <f t="shared" si="48"/>
        <v>0</v>
      </c>
    </row>
    <row r="500" spans="3:17" x14ac:dyDescent="0.25">
      <c r="C500" s="16"/>
      <c r="D500" s="16"/>
      <c r="E500" s="92">
        <f>F4Ax!E500+F4Bx!E499</f>
        <v>0</v>
      </c>
      <c r="F500" s="92">
        <f>F4Ax!F500+F4Bx!F499</f>
        <v>0</v>
      </c>
      <c r="G500" s="92">
        <f>F4Ax!G500+F4Bx!G499</f>
        <v>0</v>
      </c>
      <c r="H500" s="92">
        <f>F4Ax!H500+F4Bx!H499</f>
        <v>0</v>
      </c>
      <c r="I500" s="92">
        <f>F4Ax!I500+F4Bx!I499</f>
        <v>0</v>
      </c>
      <c r="J500" s="92">
        <f>F4Ax!J500+F4Bx!J499</f>
        <v>0</v>
      </c>
      <c r="K500" s="92">
        <f>F4Ax!K500+F4Bx!K499</f>
        <v>0</v>
      </c>
      <c r="L500" s="92">
        <f>F4Ax!L500+F4Bx!L499</f>
        <v>0</v>
      </c>
      <c r="M500" s="92">
        <f>F4Ax!M500+F4Bx!M499</f>
        <v>0</v>
      </c>
      <c r="N500" s="92">
        <f>F4Ax!N500+F4Bx!N499</f>
        <v>0</v>
      </c>
      <c r="O500" s="92">
        <f>F4Ax!O500+F4Bx!O499</f>
        <v>0</v>
      </c>
      <c r="P500" s="92">
        <f>F4Ax!P500+F4Bx!P499</f>
        <v>0</v>
      </c>
      <c r="Q500" s="116">
        <f t="shared" si="48"/>
        <v>0</v>
      </c>
    </row>
    <row r="501" spans="3:17" x14ac:dyDescent="0.25">
      <c r="C501" s="16"/>
      <c r="D501" s="16"/>
      <c r="E501" s="92">
        <f>F4Ax!E501+F4Bx!E500</f>
        <v>0</v>
      </c>
      <c r="F501" s="92">
        <f>F4Ax!F501+F4Bx!F500</f>
        <v>0</v>
      </c>
      <c r="G501" s="92">
        <f>F4Ax!G501+F4Bx!G500</f>
        <v>0</v>
      </c>
      <c r="H501" s="92">
        <f>F4Ax!H501+F4Bx!H500</f>
        <v>0</v>
      </c>
      <c r="I501" s="92">
        <f>F4Ax!I501+F4Bx!I500</f>
        <v>0</v>
      </c>
      <c r="J501" s="92">
        <f>F4Ax!J501+F4Bx!J500</f>
        <v>0</v>
      </c>
      <c r="K501" s="92">
        <f>F4Ax!K501+F4Bx!K500</f>
        <v>0</v>
      </c>
      <c r="L501" s="92">
        <f>F4Ax!L501+F4Bx!L500</f>
        <v>0</v>
      </c>
      <c r="M501" s="92">
        <f>F4Ax!M501+F4Bx!M500</f>
        <v>0</v>
      </c>
      <c r="N501" s="92">
        <f>F4Ax!N501+F4Bx!N500</f>
        <v>0</v>
      </c>
      <c r="O501" s="92">
        <f>F4Ax!O501+F4Bx!O500</f>
        <v>0</v>
      </c>
      <c r="P501" s="92">
        <f>F4Ax!P501+F4Bx!P500</f>
        <v>0</v>
      </c>
      <c r="Q501" s="116">
        <f t="shared" si="48"/>
        <v>0</v>
      </c>
    </row>
    <row r="502" spans="3:17" x14ac:dyDescent="0.25">
      <c r="C502" s="16" t="s">
        <v>235</v>
      </c>
      <c r="D502" s="16" t="s">
        <v>235</v>
      </c>
      <c r="E502" s="92">
        <f>F4Ax!E502+F4Bx!E501</f>
        <v>0</v>
      </c>
      <c r="F502" s="92">
        <f>F4Ax!F502+F4Bx!F501</f>
        <v>0</v>
      </c>
      <c r="G502" s="92">
        <f>F4Ax!G502+F4Bx!G501</f>
        <v>0</v>
      </c>
      <c r="H502" s="92">
        <f>F4Ax!H502+F4Bx!H501</f>
        <v>0</v>
      </c>
      <c r="I502" s="92">
        <f>F4Ax!I502+F4Bx!I501</f>
        <v>0</v>
      </c>
      <c r="J502" s="92">
        <f>F4Ax!J502+F4Bx!J501</f>
        <v>0</v>
      </c>
      <c r="K502" s="92">
        <f>F4Ax!K502+F4Bx!K501</f>
        <v>0</v>
      </c>
      <c r="L502" s="92">
        <f>F4Ax!L502+F4Bx!L501</f>
        <v>0</v>
      </c>
      <c r="M502" s="92">
        <f>F4Ax!M502+F4Bx!M501</f>
        <v>0</v>
      </c>
      <c r="N502" s="92">
        <f>F4Ax!N502+F4Bx!N501</f>
        <v>0</v>
      </c>
      <c r="O502" s="92">
        <f>F4Ax!O502+F4Bx!O501</f>
        <v>0</v>
      </c>
      <c r="P502" s="92">
        <f>F4Ax!P502+F4Bx!P501</f>
        <v>0</v>
      </c>
      <c r="Q502" s="116">
        <f t="shared" si="48"/>
        <v>0</v>
      </c>
    </row>
    <row r="503" spans="3:17" x14ac:dyDescent="0.25">
      <c r="C503" s="937" t="s">
        <v>188</v>
      </c>
      <c r="D503" s="938"/>
      <c r="E503" s="116">
        <f t="shared" ref="E503:P503" si="49">SUM(E488:E502)</f>
        <v>652.08114852359915</v>
      </c>
      <c r="F503" s="116">
        <f t="shared" si="49"/>
        <v>639.38394261186659</v>
      </c>
      <c r="G503" s="116">
        <f t="shared" si="49"/>
        <v>651.03821900073649</v>
      </c>
      <c r="H503" s="116">
        <f t="shared" si="49"/>
        <v>619.8875183239594</v>
      </c>
      <c r="I503" s="116">
        <f t="shared" si="49"/>
        <v>623.25349158188226</v>
      </c>
      <c r="J503" s="116">
        <f t="shared" si="49"/>
        <v>637.47736411022652</v>
      </c>
      <c r="K503" s="116">
        <f t="shared" si="49"/>
        <v>754.98140552945233</v>
      </c>
      <c r="L503" s="116">
        <f t="shared" si="49"/>
        <v>692.38252947924536</v>
      </c>
      <c r="M503" s="116">
        <f t="shared" si="49"/>
        <v>703.68190157432082</v>
      </c>
      <c r="N503" s="116">
        <f t="shared" si="49"/>
        <v>715.35479375112743</v>
      </c>
      <c r="O503" s="116">
        <f t="shared" si="49"/>
        <v>734.60814142945935</v>
      </c>
      <c r="P503" s="116">
        <f t="shared" si="49"/>
        <v>783.38618216445445</v>
      </c>
      <c r="Q503" s="116">
        <f t="shared" si="48"/>
        <v>8207.5166380803312</v>
      </c>
    </row>
    <row r="504" spans="3:17" x14ac:dyDescent="0.25">
      <c r="C504" s="935" t="s">
        <v>196</v>
      </c>
      <c r="D504" s="936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116">
        <f t="shared" si="48"/>
        <v>0</v>
      </c>
    </row>
    <row r="505" spans="3:17" x14ac:dyDescent="0.25">
      <c r="C505" s="16" t="s">
        <v>168</v>
      </c>
      <c r="D505" s="16" t="s">
        <v>169</v>
      </c>
      <c r="E505" s="92">
        <f>F4Ax!E505+F4Bx!E504</f>
        <v>520.5119512382098</v>
      </c>
      <c r="F505" s="92">
        <f>F4Ax!F505+F4Bx!F504</f>
        <v>499.2519512382101</v>
      </c>
      <c r="G505" s="92">
        <f>F4Ax!G505+F4Bx!G504</f>
        <v>509.90195123821036</v>
      </c>
      <c r="H505" s="92">
        <f>F4Ax!H505+F4Bx!H504</f>
        <v>495.29195123821034</v>
      </c>
      <c r="I505" s="92">
        <f>F4Ax!I505+F4Bx!I504</f>
        <v>472.47195123820984</v>
      </c>
      <c r="J505" s="92">
        <f>F4Ax!J505+F4Bx!J504</f>
        <v>497.88195123821021</v>
      </c>
      <c r="K505" s="92">
        <f>F4Ax!K505+F4Bx!K504</f>
        <v>505.60891123821</v>
      </c>
      <c r="L505" s="92">
        <f>F4Ax!L505+F4Bx!L504</f>
        <v>499.47467123820985</v>
      </c>
      <c r="M505" s="92">
        <f>F4Ax!M505+F4Bx!M504</f>
        <v>501.59885123821039</v>
      </c>
      <c r="N505" s="92">
        <f>F4Ax!N505+F4Bx!N504</f>
        <v>514.13998123821034</v>
      </c>
      <c r="O505" s="92">
        <f>F4Ax!O505+F4Bx!O504</f>
        <v>559.29778123820995</v>
      </c>
      <c r="P505" s="92">
        <f>F4Ax!P505+F4Bx!P504</f>
        <v>565.44501123821033</v>
      </c>
      <c r="Q505" s="116">
        <f t="shared" si="48"/>
        <v>6140.8769148585206</v>
      </c>
    </row>
    <row r="506" spans="3:17" x14ac:dyDescent="0.25">
      <c r="C506" s="16" t="s">
        <v>170</v>
      </c>
      <c r="D506" s="16" t="s">
        <v>171</v>
      </c>
      <c r="E506" s="92">
        <f>F4Ax!E506+F4Bx!E505</f>
        <v>14.86</v>
      </c>
      <c r="F506" s="92">
        <f>F4Ax!F506+F4Bx!F505</f>
        <v>16.88</v>
      </c>
      <c r="G506" s="92">
        <f>F4Ax!G506+F4Bx!G505</f>
        <v>8.17</v>
      </c>
      <c r="H506" s="92">
        <f>F4Ax!H506+F4Bx!H505</f>
        <v>9.31</v>
      </c>
      <c r="I506" s="92">
        <f>F4Ax!I506+F4Bx!I505</f>
        <v>14.86</v>
      </c>
      <c r="J506" s="92">
        <f>F4Ax!J506+F4Bx!J505</f>
        <v>12.83</v>
      </c>
      <c r="K506" s="92">
        <f>F4Ax!K506+F4Bx!K505</f>
        <v>15.233039999999999</v>
      </c>
      <c r="L506" s="92">
        <f>F4Ax!L506+F4Bx!L505</f>
        <v>10.547280000000001</v>
      </c>
      <c r="M506" s="92">
        <f>F4Ax!M506+F4Bx!M505</f>
        <v>13.553100000000001</v>
      </c>
      <c r="N506" s="92">
        <f>F4Ax!N506+F4Bx!N505</f>
        <v>19.631969999999999</v>
      </c>
      <c r="O506" s="92">
        <f>F4Ax!O506+F4Bx!O505</f>
        <v>19.864170000000001</v>
      </c>
      <c r="P506" s="92">
        <f>F4Ax!P506+F4Bx!P505</f>
        <v>25.466940000000001</v>
      </c>
      <c r="Q506" s="116">
        <f t="shared" si="48"/>
        <v>181.20650000000001</v>
      </c>
    </row>
    <row r="507" spans="3:17" x14ac:dyDescent="0.25">
      <c r="C507" s="16" t="s">
        <v>216</v>
      </c>
      <c r="D507" s="16" t="s">
        <v>173</v>
      </c>
      <c r="E507" s="92">
        <f>F4Ax!E507+F4Bx!E506</f>
        <v>4.7381865725597576</v>
      </c>
      <c r="F507" s="92">
        <f>F4Ax!F507+F4Bx!F506</f>
        <v>5.6154156654339129</v>
      </c>
      <c r="G507" s="92">
        <f>F4Ax!G507+F4Bx!G506</f>
        <v>5.7457665890691363</v>
      </c>
      <c r="H507" s="92">
        <f>F4Ax!H507+F4Bx!H506</f>
        <v>4.9836888496705196</v>
      </c>
      <c r="I507" s="92">
        <f>F4Ax!I507+F4Bx!I506</f>
        <v>6.9724155876635292</v>
      </c>
      <c r="J507" s="92">
        <f>F4Ax!J507+F4Bx!J506</f>
        <v>7.8995326314201435</v>
      </c>
      <c r="K507" s="92">
        <f>F4Ax!K507+F4Bx!K506</f>
        <v>4.2403985052098729</v>
      </c>
      <c r="L507" s="92">
        <f>F4Ax!L507+F4Bx!L506</f>
        <v>3.9114992787440563</v>
      </c>
      <c r="M507" s="92">
        <f>F4Ax!M507+F4Bx!M506</f>
        <v>3.8144932277264152</v>
      </c>
      <c r="N507" s="92">
        <f>F4Ax!N507+F4Bx!N506</f>
        <v>3.916715834767162</v>
      </c>
      <c r="O507" s="92">
        <f>F4Ax!O507+F4Bx!O506</f>
        <v>3.9477950579816055</v>
      </c>
      <c r="P507" s="92">
        <f>F4Ax!P507+F4Bx!P506</f>
        <v>5.5895848838656805</v>
      </c>
      <c r="Q507" s="116">
        <f t="shared" si="48"/>
        <v>61.375492684111791</v>
      </c>
    </row>
    <row r="508" spans="3:17" x14ac:dyDescent="0.25">
      <c r="C508" s="16" t="s">
        <v>174</v>
      </c>
      <c r="D508" s="16" t="s">
        <v>175</v>
      </c>
      <c r="E508" s="92">
        <f>F4Ax!E508+F4Bx!E507</f>
        <v>0</v>
      </c>
      <c r="F508" s="92">
        <f>F4Ax!F508+F4Bx!F507</f>
        <v>0</v>
      </c>
      <c r="G508" s="92">
        <f>F4Ax!G508+F4Bx!G507</f>
        <v>0</v>
      </c>
      <c r="H508" s="92">
        <f>F4Ax!H508+F4Bx!H507</f>
        <v>0</v>
      </c>
      <c r="I508" s="92">
        <f>F4Ax!I508+F4Bx!I507</f>
        <v>0</v>
      </c>
      <c r="J508" s="92">
        <f>F4Ax!J508+F4Bx!J507</f>
        <v>0</v>
      </c>
      <c r="K508" s="92">
        <f>F4Ax!K508+F4Bx!K507</f>
        <v>0</v>
      </c>
      <c r="L508" s="92">
        <f>F4Ax!L508+F4Bx!L507</f>
        <v>0</v>
      </c>
      <c r="M508" s="92">
        <f>F4Ax!M508+F4Bx!M507</f>
        <v>0</v>
      </c>
      <c r="N508" s="92">
        <f>F4Ax!N508+F4Bx!N507</f>
        <v>0</v>
      </c>
      <c r="O508" s="92">
        <f>F4Ax!O508+F4Bx!O507</f>
        <v>0</v>
      </c>
      <c r="P508" s="92">
        <f>F4Ax!P508+F4Bx!P507</f>
        <v>0</v>
      </c>
      <c r="Q508" s="116">
        <f t="shared" si="48"/>
        <v>0</v>
      </c>
    </row>
    <row r="509" spans="3:17" x14ac:dyDescent="0.25">
      <c r="C509" s="16" t="s">
        <v>176</v>
      </c>
      <c r="D509" s="16" t="s">
        <v>177</v>
      </c>
      <c r="E509" s="92">
        <f>F4Ax!E509+F4Bx!E508</f>
        <v>2.15</v>
      </c>
      <c r="F509" s="92">
        <f>F4Ax!F509+F4Bx!F508</f>
        <v>3.54</v>
      </c>
      <c r="G509" s="92">
        <f>F4Ax!G509+F4Bx!G508</f>
        <v>2.94</v>
      </c>
      <c r="H509" s="92">
        <f>F4Ax!H509+F4Bx!H508</f>
        <v>4.45</v>
      </c>
      <c r="I509" s="92">
        <f>F4Ax!I509+F4Bx!I508</f>
        <v>7.13</v>
      </c>
      <c r="J509" s="92">
        <f>F4Ax!J509+F4Bx!J508</f>
        <v>10.14</v>
      </c>
      <c r="K509" s="92">
        <f>F4Ax!K509+F4Bx!K508</f>
        <v>9.08</v>
      </c>
      <c r="L509" s="92">
        <f>F4Ax!L509+F4Bx!L508</f>
        <v>9.48</v>
      </c>
      <c r="M509" s="92">
        <f>F4Ax!M509+F4Bx!M508</f>
        <v>11.37</v>
      </c>
      <c r="N509" s="92">
        <f>F4Ax!N509+F4Bx!N508</f>
        <v>8.0399999999999991</v>
      </c>
      <c r="O509" s="92">
        <f>F4Ax!O509+F4Bx!O508</f>
        <v>2.79</v>
      </c>
      <c r="P509" s="92">
        <f>F4Ax!P509+F4Bx!P508</f>
        <v>2.62</v>
      </c>
      <c r="Q509" s="116">
        <f t="shared" si="48"/>
        <v>73.73</v>
      </c>
    </row>
    <row r="510" spans="3:17" x14ac:dyDescent="0.25">
      <c r="C510" s="16" t="s">
        <v>178</v>
      </c>
      <c r="D510" s="16" t="s">
        <v>217</v>
      </c>
      <c r="E510" s="92">
        <f>F4Ax!E510+F4Bx!E509</f>
        <v>166.86428809011727</v>
      </c>
      <c r="F510" s="92">
        <f>F4Ax!F510+F4Bx!F509</f>
        <v>166.35502919309073</v>
      </c>
      <c r="G510" s="92">
        <f>F4Ax!G510+F4Bx!G509</f>
        <v>163.50663197243387</v>
      </c>
      <c r="H510" s="92">
        <f>F4Ax!H510+F4Bx!H509</f>
        <v>165.95797988354465</v>
      </c>
      <c r="I510" s="92">
        <f>F4Ax!I510+F4Bx!I509</f>
        <v>166.44134426038337</v>
      </c>
      <c r="J510" s="92">
        <f>F4Ax!J510+F4Bx!J509</f>
        <v>166.30324015271515</v>
      </c>
      <c r="K510" s="92">
        <f>F4Ax!K510+F4Bx!K509</f>
        <v>167.36491548041454</v>
      </c>
      <c r="L510" s="92">
        <f>F4Ax!L510+F4Bx!L509</f>
        <v>156.41153344097947</v>
      </c>
      <c r="M510" s="92">
        <f>F4Ax!M510+F4Bx!M509</f>
        <v>165.13798674426462</v>
      </c>
      <c r="N510" s="92">
        <f>F4Ax!N510+F4Bx!N509</f>
        <v>167.3303894534975</v>
      </c>
      <c r="O510" s="92">
        <f>F4Ax!O510+F4Bx!O509</f>
        <v>168.72869354363812</v>
      </c>
      <c r="P510" s="92">
        <f>F4Ax!P510+F4Bx!P509</f>
        <v>166.83839356992948</v>
      </c>
      <c r="Q510" s="116">
        <f t="shared" si="48"/>
        <v>1987.2404257850087</v>
      </c>
    </row>
    <row r="511" spans="3:17" x14ac:dyDescent="0.25">
      <c r="C511" s="16" t="s">
        <v>180</v>
      </c>
      <c r="D511" s="16" t="s">
        <v>197</v>
      </c>
      <c r="E511" s="92">
        <f>F4Ax!E511+F4Bx!E510</f>
        <v>26.455711909882716</v>
      </c>
      <c r="F511" s="92">
        <f>F4Ax!F511+F4Bx!F510</f>
        <v>26.37497080690925</v>
      </c>
      <c r="G511" s="92">
        <f>F4Ax!G511+F4Bx!G510</f>
        <v>25.923368027566127</v>
      </c>
      <c r="H511" s="92">
        <f>F4Ax!H511+F4Bx!H510</f>
        <v>26.312020116455361</v>
      </c>
      <c r="I511" s="92">
        <f>F4Ax!I511+F4Bx!I510</f>
        <v>26.38865573961662</v>
      </c>
      <c r="J511" s="92">
        <f>F4Ax!J511+F4Bx!J510</f>
        <v>26.366759847284829</v>
      </c>
      <c r="K511" s="92">
        <f>F4Ax!K511+F4Bx!K510</f>
        <v>26.53508451958545</v>
      </c>
      <c r="L511" s="92">
        <f>F4Ax!L511+F4Bx!L510</f>
        <v>24.798466559020522</v>
      </c>
      <c r="M511" s="92">
        <f>F4Ax!M511+F4Bx!M510</f>
        <v>26.182013255735367</v>
      </c>
      <c r="N511" s="92">
        <f>F4Ax!N511+F4Bx!N510</f>
        <v>26.529610546502504</v>
      </c>
      <c r="O511" s="92">
        <f>F4Ax!O511+F4Bx!O510</f>
        <v>26.751306456361853</v>
      </c>
      <c r="P511" s="92">
        <f>F4Ax!P511+F4Bx!P510</f>
        <v>26.451606430070505</v>
      </c>
      <c r="Q511" s="116">
        <f t="shared" si="48"/>
        <v>315.06957421499112</v>
      </c>
    </row>
    <row r="512" spans="3:17" x14ac:dyDescent="0.25">
      <c r="C512" s="16" t="s">
        <v>218</v>
      </c>
      <c r="D512" s="16" t="s">
        <v>206</v>
      </c>
      <c r="E512" s="92">
        <f>F4Ax!E512+F4Bx!E511</f>
        <v>39.843426292338748</v>
      </c>
      <c r="F512" s="92">
        <f>F4Ax!F512+F4Bx!F511</f>
        <v>37.3135558193054</v>
      </c>
      <c r="G512" s="92">
        <f>F4Ax!G512+F4Bx!G511</f>
        <v>36.443150222473989</v>
      </c>
      <c r="H512" s="92">
        <f>F4Ax!H512+F4Bx!H511</f>
        <v>38.737116374870787</v>
      </c>
      <c r="I512" s="92">
        <f>F4Ax!I512+F4Bx!I511</f>
        <v>39.17638648915954</v>
      </c>
      <c r="J512" s="92">
        <f>F4Ax!J512+F4Bx!J511</f>
        <v>39.396021546303913</v>
      </c>
      <c r="K512" s="92">
        <f>F4Ax!K512+F4Bx!K511</f>
        <v>39.786483870116136</v>
      </c>
      <c r="L512" s="92">
        <f>F4Ax!L512+F4Bx!L511</f>
        <v>40.046792085990951</v>
      </c>
      <c r="M512" s="92">
        <f>F4Ax!M512+F4Bx!M511</f>
        <v>39.924772609799632</v>
      </c>
      <c r="N512" s="92">
        <f>F4Ax!N512+F4Bx!N511</f>
        <v>39.973580400276163</v>
      </c>
      <c r="O512" s="92">
        <f>F4Ax!O512+F4Bx!O511</f>
        <v>40.063061349483128</v>
      </c>
      <c r="P512" s="92">
        <f>F4Ax!P512+F4Bx!P511</f>
        <v>39.591252708210028</v>
      </c>
      <c r="Q512" s="116">
        <f t="shared" si="48"/>
        <v>470.29559976832837</v>
      </c>
    </row>
    <row r="513" spans="3:17" x14ac:dyDescent="0.25">
      <c r="C513" s="16" t="s">
        <v>236</v>
      </c>
      <c r="D513" s="16" t="s">
        <v>220</v>
      </c>
      <c r="E513" s="92">
        <f>F4Ax!E513+F4Bx!E512</f>
        <v>9.136573707661249</v>
      </c>
      <c r="F513" s="92">
        <f>F4Ax!F513+F4Bx!F512</f>
        <v>8.5564441806945997</v>
      </c>
      <c r="G513" s="92">
        <f>F4Ax!G513+F4Bx!G512</f>
        <v>8.3568497775260102</v>
      </c>
      <c r="H513" s="92">
        <f>F4Ax!H513+F4Bx!H512</f>
        <v>8.8828836251292103</v>
      </c>
      <c r="I513" s="92">
        <f>F4Ax!I513+F4Bx!I512</f>
        <v>8.9836135108404598</v>
      </c>
      <c r="J513" s="92">
        <f>F4Ax!J513+F4Bx!J512</f>
        <v>9.0339784536960863</v>
      </c>
      <c r="K513" s="92">
        <f>F4Ax!K513+F4Bx!K512</f>
        <v>9.1235161298838641</v>
      </c>
      <c r="L513" s="92">
        <f>F4Ax!L513+F4Bx!L512</f>
        <v>9.183207914009051</v>
      </c>
      <c r="M513" s="92">
        <f>F4Ax!M513+F4Bx!M512</f>
        <v>9.1552273902003698</v>
      </c>
      <c r="N513" s="92">
        <f>F4Ax!N513+F4Bx!N512</f>
        <v>9.1664195997238433</v>
      </c>
      <c r="O513" s="92">
        <f>F4Ax!O513+F4Bx!O512</f>
        <v>9.1869386505168755</v>
      </c>
      <c r="P513" s="92">
        <f>F4Ax!P513+F4Bx!P512</f>
        <v>9.078747291789977</v>
      </c>
      <c r="Q513" s="116">
        <f t="shared" si="48"/>
        <v>107.84440023167159</v>
      </c>
    </row>
    <row r="514" spans="3:17" x14ac:dyDescent="0.25">
      <c r="C514" s="16" t="s">
        <v>182</v>
      </c>
      <c r="D514" s="16" t="s">
        <v>183</v>
      </c>
      <c r="E514" s="92">
        <f>F4Ax!E514+F4Bx!E513</f>
        <v>0</v>
      </c>
      <c r="F514" s="92">
        <f>F4Ax!F514+F4Bx!F513</f>
        <v>0</v>
      </c>
      <c r="G514" s="92">
        <f>F4Ax!G514+F4Bx!G513</f>
        <v>0</v>
      </c>
      <c r="H514" s="92">
        <f>F4Ax!H514+F4Bx!H513</f>
        <v>0</v>
      </c>
      <c r="I514" s="92">
        <f>F4Ax!I514+F4Bx!I513</f>
        <v>0</v>
      </c>
      <c r="J514" s="92">
        <f>F4Ax!J514+F4Bx!J513</f>
        <v>0</v>
      </c>
      <c r="K514" s="92">
        <f>F4Ax!K514+F4Bx!K513</f>
        <v>0</v>
      </c>
      <c r="L514" s="92">
        <f>F4Ax!L514+F4Bx!L513</f>
        <v>0</v>
      </c>
      <c r="M514" s="92">
        <f>F4Ax!M514+F4Bx!M513</f>
        <v>0</v>
      </c>
      <c r="N514" s="92">
        <f>F4Ax!N514+F4Bx!N513</f>
        <v>0</v>
      </c>
      <c r="O514" s="92">
        <f>F4Ax!O514+F4Bx!O513</f>
        <v>0</v>
      </c>
      <c r="P514" s="92">
        <f>F4Ax!P514+F4Bx!P513</f>
        <v>0</v>
      </c>
      <c r="Q514" s="116">
        <f t="shared" si="48"/>
        <v>0</v>
      </c>
    </row>
    <row r="515" spans="3:17" x14ac:dyDescent="0.25">
      <c r="C515" s="16" t="s">
        <v>184</v>
      </c>
      <c r="D515" s="16" t="s">
        <v>163</v>
      </c>
      <c r="E515" s="92">
        <f>F4Ax!E515+F4Bx!E514</f>
        <v>0</v>
      </c>
      <c r="F515" s="92">
        <f>F4Ax!F515+F4Bx!F514</f>
        <v>0</v>
      </c>
      <c r="G515" s="92">
        <f>F4Ax!G515+F4Bx!G514</f>
        <v>0</v>
      </c>
      <c r="H515" s="92">
        <f>F4Ax!H515+F4Bx!H514</f>
        <v>0</v>
      </c>
      <c r="I515" s="92">
        <f>F4Ax!I515+F4Bx!I514</f>
        <v>0</v>
      </c>
      <c r="J515" s="92">
        <f>F4Ax!J515+F4Bx!J514</f>
        <v>0</v>
      </c>
      <c r="K515" s="92">
        <f>F4Ax!K515+F4Bx!K514</f>
        <v>0</v>
      </c>
      <c r="L515" s="92">
        <f>F4Ax!L515+F4Bx!L514</f>
        <v>0</v>
      </c>
      <c r="M515" s="92">
        <f>F4Ax!M515+F4Bx!M514</f>
        <v>0</v>
      </c>
      <c r="N515" s="92">
        <f>F4Ax!N515+F4Bx!N514</f>
        <v>0</v>
      </c>
      <c r="O515" s="92">
        <f>F4Ax!O515+F4Bx!O514</f>
        <v>0</v>
      </c>
      <c r="P515" s="92">
        <f>F4Ax!P515+F4Bx!P514</f>
        <v>0</v>
      </c>
      <c r="Q515" s="116">
        <f t="shared" si="48"/>
        <v>0</v>
      </c>
    </row>
    <row r="516" spans="3:17" x14ac:dyDescent="0.25">
      <c r="C516" s="16" t="s">
        <v>185</v>
      </c>
      <c r="D516" s="16" t="s">
        <v>186</v>
      </c>
      <c r="E516" s="92">
        <f>F4Ax!E516+F4Bx!E515</f>
        <v>0</v>
      </c>
      <c r="F516" s="92">
        <f>F4Ax!F516+F4Bx!F515</f>
        <v>0</v>
      </c>
      <c r="G516" s="92">
        <f>F4Ax!G516+F4Bx!G515</f>
        <v>0</v>
      </c>
      <c r="H516" s="92">
        <f>F4Ax!H516+F4Bx!H515</f>
        <v>0</v>
      </c>
      <c r="I516" s="92">
        <f>F4Ax!I516+F4Bx!I515</f>
        <v>0</v>
      </c>
      <c r="J516" s="92">
        <f>F4Ax!J516+F4Bx!J515</f>
        <v>0</v>
      </c>
      <c r="K516" s="92">
        <f>F4Ax!K516+F4Bx!K515</f>
        <v>0</v>
      </c>
      <c r="L516" s="92">
        <f>F4Ax!L516+F4Bx!L515</f>
        <v>0</v>
      </c>
      <c r="M516" s="92">
        <f>F4Ax!M516+F4Bx!M515</f>
        <v>0</v>
      </c>
      <c r="N516" s="92">
        <f>F4Ax!N516+F4Bx!N515</f>
        <v>0</v>
      </c>
      <c r="O516" s="92">
        <f>F4Ax!O516+F4Bx!O515</f>
        <v>0</v>
      </c>
      <c r="P516" s="92">
        <f>F4Ax!P516+F4Bx!P515</f>
        <v>0</v>
      </c>
      <c r="Q516" s="116">
        <f t="shared" si="48"/>
        <v>0</v>
      </c>
    </row>
    <row r="517" spans="3:17" x14ac:dyDescent="0.25">
      <c r="C517" s="16" t="s">
        <v>187</v>
      </c>
      <c r="D517" s="16" t="s">
        <v>165</v>
      </c>
      <c r="E517" s="92">
        <f>F4Ax!E517+F4Bx!E516</f>
        <v>0</v>
      </c>
      <c r="F517" s="92">
        <f>F4Ax!F517+F4Bx!F516</f>
        <v>0</v>
      </c>
      <c r="G517" s="92">
        <f>F4Ax!G517+F4Bx!G516</f>
        <v>0</v>
      </c>
      <c r="H517" s="92">
        <f>F4Ax!H517+F4Bx!H516</f>
        <v>0</v>
      </c>
      <c r="I517" s="92">
        <f>F4Ax!I517+F4Bx!I516</f>
        <v>0</v>
      </c>
      <c r="J517" s="92">
        <f>F4Ax!J517+F4Bx!J516</f>
        <v>0</v>
      </c>
      <c r="K517" s="92">
        <f>F4Ax!K517+F4Bx!K516</f>
        <v>0</v>
      </c>
      <c r="L517" s="92">
        <f>F4Ax!L517+F4Bx!L516</f>
        <v>0</v>
      </c>
      <c r="M517" s="92">
        <f>F4Ax!M517+F4Bx!M516</f>
        <v>0</v>
      </c>
      <c r="N517" s="92">
        <f>F4Ax!N517+F4Bx!N516</f>
        <v>0</v>
      </c>
      <c r="O517" s="92">
        <f>F4Ax!O517+F4Bx!O516</f>
        <v>0</v>
      </c>
      <c r="P517" s="92">
        <f>F4Ax!P517+F4Bx!P516</f>
        <v>0</v>
      </c>
      <c r="Q517" s="116">
        <f t="shared" si="48"/>
        <v>0</v>
      </c>
    </row>
    <row r="518" spans="3:17" x14ac:dyDescent="0.25">
      <c r="C518" s="16"/>
      <c r="D518" s="16"/>
      <c r="E518" s="92">
        <f>F4Ax!E518+F4Bx!E517</f>
        <v>0</v>
      </c>
      <c r="F518" s="92">
        <f>F4Ax!F518+F4Bx!F517</f>
        <v>0</v>
      </c>
      <c r="G518" s="92">
        <f>F4Ax!G518+F4Bx!G517</f>
        <v>0</v>
      </c>
      <c r="H518" s="92">
        <f>F4Ax!H518+F4Bx!H517</f>
        <v>0</v>
      </c>
      <c r="I518" s="92">
        <f>F4Ax!I518+F4Bx!I517</f>
        <v>0</v>
      </c>
      <c r="J518" s="92">
        <f>F4Ax!J518+F4Bx!J517</f>
        <v>0</v>
      </c>
      <c r="K518" s="92">
        <f>F4Ax!K518+F4Bx!K517</f>
        <v>0</v>
      </c>
      <c r="L518" s="92">
        <f>F4Ax!L518+F4Bx!L517</f>
        <v>0</v>
      </c>
      <c r="M518" s="92">
        <f>F4Ax!M518+F4Bx!M517</f>
        <v>0</v>
      </c>
      <c r="N518" s="92">
        <f>F4Ax!N518+F4Bx!N517</f>
        <v>0</v>
      </c>
      <c r="O518" s="92">
        <f>F4Ax!O518+F4Bx!O517</f>
        <v>0</v>
      </c>
      <c r="P518" s="92">
        <f>F4Ax!P518+F4Bx!P517</f>
        <v>0</v>
      </c>
      <c r="Q518" s="116">
        <f t="shared" si="48"/>
        <v>0</v>
      </c>
    </row>
    <row r="519" spans="3:17" x14ac:dyDescent="0.25">
      <c r="C519" s="16"/>
      <c r="D519" s="16"/>
      <c r="E519" s="92">
        <f>F4Ax!E519+F4Bx!E518</f>
        <v>0</v>
      </c>
      <c r="F519" s="92">
        <f>F4Ax!F519+F4Bx!F518</f>
        <v>0</v>
      </c>
      <c r="G519" s="92">
        <f>F4Ax!G519+F4Bx!G518</f>
        <v>0</v>
      </c>
      <c r="H519" s="92">
        <f>F4Ax!H519+F4Bx!H518</f>
        <v>0</v>
      </c>
      <c r="I519" s="92">
        <f>F4Ax!I519+F4Bx!I518</f>
        <v>0</v>
      </c>
      <c r="J519" s="92">
        <f>F4Ax!J519+F4Bx!J518</f>
        <v>0</v>
      </c>
      <c r="K519" s="92">
        <f>F4Ax!K519+F4Bx!K518</f>
        <v>0</v>
      </c>
      <c r="L519" s="92">
        <f>F4Ax!L519+F4Bx!L518</f>
        <v>0</v>
      </c>
      <c r="M519" s="92">
        <f>F4Ax!M519+F4Bx!M518</f>
        <v>0</v>
      </c>
      <c r="N519" s="92">
        <f>F4Ax!N519+F4Bx!N518</f>
        <v>0</v>
      </c>
      <c r="O519" s="92">
        <f>F4Ax!O519+F4Bx!O518</f>
        <v>0</v>
      </c>
      <c r="P519" s="92">
        <f>F4Ax!P519+F4Bx!P518</f>
        <v>0</v>
      </c>
      <c r="Q519" s="116">
        <f t="shared" ref="Q519:Q524" si="50">SUM(E519:P519)</f>
        <v>0</v>
      </c>
    </row>
    <row r="520" spans="3:17" x14ac:dyDescent="0.25">
      <c r="C520" s="16"/>
      <c r="D520" s="16"/>
      <c r="E520" s="92">
        <f>F4Ax!E520+F4Bx!E519</f>
        <v>0</v>
      </c>
      <c r="F520" s="92">
        <f>F4Ax!F520+F4Bx!F519</f>
        <v>0</v>
      </c>
      <c r="G520" s="92">
        <f>F4Ax!G520+F4Bx!G519</f>
        <v>0</v>
      </c>
      <c r="H520" s="92">
        <f>F4Ax!H520+F4Bx!H519</f>
        <v>0</v>
      </c>
      <c r="I520" s="92">
        <f>F4Ax!I520+F4Bx!I519</f>
        <v>0</v>
      </c>
      <c r="J520" s="92">
        <f>F4Ax!J520+F4Bx!J519</f>
        <v>0</v>
      </c>
      <c r="K520" s="92">
        <f>F4Ax!K520+F4Bx!K519</f>
        <v>0</v>
      </c>
      <c r="L520" s="92">
        <f>F4Ax!L520+F4Bx!L519</f>
        <v>0</v>
      </c>
      <c r="M520" s="92">
        <f>F4Ax!M520+F4Bx!M519</f>
        <v>0</v>
      </c>
      <c r="N520" s="92">
        <f>F4Ax!N520+F4Bx!N519</f>
        <v>0</v>
      </c>
      <c r="O520" s="92">
        <f>F4Ax!O520+F4Bx!O519</f>
        <v>0</v>
      </c>
      <c r="P520" s="92">
        <f>F4Ax!P520+F4Bx!P519</f>
        <v>0</v>
      </c>
      <c r="Q520" s="116">
        <f t="shared" si="50"/>
        <v>0</v>
      </c>
    </row>
    <row r="521" spans="3:17" x14ac:dyDescent="0.25">
      <c r="C521" s="16" t="s">
        <v>235</v>
      </c>
      <c r="D521" s="16" t="s">
        <v>235</v>
      </c>
      <c r="E521" s="92">
        <f>F4Ax!E521+F4Bx!E520</f>
        <v>0</v>
      </c>
      <c r="F521" s="92">
        <f>F4Ax!F521+F4Bx!F520</f>
        <v>0</v>
      </c>
      <c r="G521" s="92">
        <f>F4Ax!G521+F4Bx!G520</f>
        <v>0</v>
      </c>
      <c r="H521" s="92">
        <f>F4Ax!H521+F4Bx!H520</f>
        <v>0</v>
      </c>
      <c r="I521" s="92">
        <f>F4Ax!I521+F4Bx!I520</f>
        <v>0</v>
      </c>
      <c r="J521" s="92">
        <f>F4Ax!J521+F4Bx!J520</f>
        <v>0</v>
      </c>
      <c r="K521" s="92">
        <f>F4Ax!K521+F4Bx!K520</f>
        <v>0</v>
      </c>
      <c r="L521" s="92">
        <f>F4Ax!L521+F4Bx!L520</f>
        <v>0</v>
      </c>
      <c r="M521" s="92">
        <f>F4Ax!M521+F4Bx!M520</f>
        <v>0</v>
      </c>
      <c r="N521" s="92">
        <f>F4Ax!N521+F4Bx!N520</f>
        <v>0</v>
      </c>
      <c r="O521" s="92">
        <f>F4Ax!O521+F4Bx!O520</f>
        <v>0</v>
      </c>
      <c r="P521" s="92">
        <f>F4Ax!P521+F4Bx!P520</f>
        <v>0</v>
      </c>
      <c r="Q521" s="116">
        <f t="shared" si="50"/>
        <v>0</v>
      </c>
    </row>
    <row r="522" spans="3:17" x14ac:dyDescent="0.25">
      <c r="C522" s="937" t="s">
        <v>188</v>
      </c>
      <c r="D522" s="938"/>
      <c r="E522" s="116">
        <f t="shared" ref="E522:P522" si="51">SUM(E505:E521)</f>
        <v>784.56013781076956</v>
      </c>
      <c r="F522" s="116">
        <f t="shared" si="51"/>
        <v>763.88736690364397</v>
      </c>
      <c r="G522" s="116">
        <f t="shared" si="51"/>
        <v>760.98771782727943</v>
      </c>
      <c r="H522" s="116">
        <f t="shared" si="51"/>
        <v>753.92564008788099</v>
      </c>
      <c r="I522" s="116">
        <f t="shared" si="51"/>
        <v>742.42436682587334</v>
      </c>
      <c r="J522" s="116">
        <f t="shared" si="51"/>
        <v>769.85148386963033</v>
      </c>
      <c r="K522" s="116">
        <f t="shared" si="51"/>
        <v>776.97234974341995</v>
      </c>
      <c r="L522" s="116">
        <f t="shared" si="51"/>
        <v>753.85345051695401</v>
      </c>
      <c r="M522" s="116">
        <f t="shared" si="51"/>
        <v>770.73644446593676</v>
      </c>
      <c r="N522" s="116">
        <f t="shared" si="51"/>
        <v>788.72866707297749</v>
      </c>
      <c r="O522" s="116">
        <f t="shared" si="51"/>
        <v>830.62974629619134</v>
      </c>
      <c r="P522" s="116">
        <f t="shared" si="51"/>
        <v>841.08153612207605</v>
      </c>
      <c r="Q522" s="116">
        <f t="shared" si="50"/>
        <v>9337.6389075426323</v>
      </c>
    </row>
    <row r="523" spans="3:17" x14ac:dyDescent="0.25">
      <c r="C523" s="937" t="s">
        <v>200</v>
      </c>
      <c r="D523" s="938"/>
      <c r="E523" s="116">
        <f t="shared" ref="E523:P523" si="52">E522+E503+E486</f>
        <v>2064.1227584560261</v>
      </c>
      <c r="F523" s="116">
        <f t="shared" si="52"/>
        <v>2010.887001018925</v>
      </c>
      <c r="G523" s="116">
        <f t="shared" si="52"/>
        <v>2034.7788495973869</v>
      </c>
      <c r="H523" s="116">
        <f t="shared" si="52"/>
        <v>1950.1110780519316</v>
      </c>
      <c r="I523" s="116">
        <f t="shared" si="52"/>
        <v>1971.6324822253641</v>
      </c>
      <c r="J523" s="116">
        <f t="shared" si="52"/>
        <v>2003.1359002795223</v>
      </c>
      <c r="K523" s="116">
        <f t="shared" si="52"/>
        <v>2126.6765887543088</v>
      </c>
      <c r="L523" s="116">
        <f t="shared" si="52"/>
        <v>2062.1930850761414</v>
      </c>
      <c r="M523" s="116">
        <f t="shared" si="52"/>
        <v>2095.369346836078</v>
      </c>
      <c r="N523" s="116">
        <f t="shared" si="52"/>
        <v>2138.5641984893937</v>
      </c>
      <c r="O523" s="116">
        <f t="shared" si="52"/>
        <v>2208.5263650222546</v>
      </c>
      <c r="P523" s="116">
        <f t="shared" si="52"/>
        <v>2333.0681125310371</v>
      </c>
      <c r="Q523" s="116">
        <f t="shared" si="50"/>
        <v>24999.065766338375</v>
      </c>
    </row>
    <row r="524" spans="3:17" x14ac:dyDescent="0.25">
      <c r="C524" s="937" t="s">
        <v>201</v>
      </c>
      <c r="D524" s="938"/>
      <c r="E524" s="116">
        <f t="shared" ref="E524:P524" si="53">E523+E469</f>
        <v>4938.8148690445087</v>
      </c>
      <c r="F524" s="116">
        <f t="shared" si="53"/>
        <v>4185.4906071809291</v>
      </c>
      <c r="G524" s="116">
        <f t="shared" si="53"/>
        <v>3998.6429827459133</v>
      </c>
      <c r="H524" s="116">
        <f t="shared" si="53"/>
        <v>4040.8110780519314</v>
      </c>
      <c r="I524" s="116">
        <f t="shared" si="53"/>
        <v>4292.4324822253639</v>
      </c>
      <c r="J524" s="116">
        <f t="shared" si="53"/>
        <v>4335.9359002795218</v>
      </c>
      <c r="K524" s="116">
        <f t="shared" si="53"/>
        <v>4176.3141235419189</v>
      </c>
      <c r="L524" s="116">
        <f t="shared" si="53"/>
        <v>3885.4581952347658</v>
      </c>
      <c r="M524" s="116">
        <f t="shared" si="53"/>
        <v>4331.7985099565012</v>
      </c>
      <c r="N524" s="116">
        <f t="shared" si="53"/>
        <v>4721.2018607403079</v>
      </c>
      <c r="O524" s="116">
        <f t="shared" si="53"/>
        <v>4906.8397209123304</v>
      </c>
      <c r="P524" s="116">
        <f t="shared" si="53"/>
        <v>5561.9898065310372</v>
      </c>
      <c r="Q524" s="116">
        <f t="shared" si="50"/>
        <v>53375.730136445025</v>
      </c>
    </row>
    <row r="526" spans="3:17" x14ac:dyDescent="0.25">
      <c r="C526" s="13"/>
      <c r="Q526" s="25" t="s">
        <v>213</v>
      </c>
    </row>
    <row r="527" spans="3:17" x14ac:dyDescent="0.25">
      <c r="C527" s="930" t="s">
        <v>136</v>
      </c>
      <c r="D527" s="930"/>
      <c r="E527" s="946" t="s">
        <v>241</v>
      </c>
      <c r="F527" s="946"/>
      <c r="G527" s="946"/>
      <c r="H527" s="946"/>
      <c r="I527" s="946"/>
      <c r="J527" s="946"/>
      <c r="K527" s="946"/>
      <c r="L527" s="946"/>
      <c r="M527" s="946"/>
      <c r="N527" s="946"/>
      <c r="O527" s="946"/>
      <c r="P527" s="946"/>
      <c r="Q527" s="946"/>
    </row>
    <row r="528" spans="3:17" x14ac:dyDescent="0.25">
      <c r="C528" s="930"/>
      <c r="D528" s="930"/>
      <c r="E528" s="12" t="s">
        <v>223</v>
      </c>
      <c r="F528" s="12" t="s">
        <v>224</v>
      </c>
      <c r="G528" s="12" t="s">
        <v>225</v>
      </c>
      <c r="H528" s="12" t="s">
        <v>226</v>
      </c>
      <c r="I528" s="12" t="s">
        <v>227</v>
      </c>
      <c r="J528" s="12" t="s">
        <v>228</v>
      </c>
      <c r="K528" s="12" t="s">
        <v>229</v>
      </c>
      <c r="L528" s="12" t="s">
        <v>230</v>
      </c>
      <c r="M528" s="12" t="s">
        <v>231</v>
      </c>
      <c r="N528" s="12" t="s">
        <v>232</v>
      </c>
      <c r="O528" s="12" t="s">
        <v>233</v>
      </c>
      <c r="P528" s="12" t="s">
        <v>234</v>
      </c>
      <c r="Q528" s="12" t="s">
        <v>90</v>
      </c>
    </row>
    <row r="529" spans="3:17" x14ac:dyDescent="0.25">
      <c r="C529" s="935" t="s">
        <v>147</v>
      </c>
      <c r="D529" s="936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116">
        <f t="shared" ref="Q529:Q560" si="54">SUM(E529:P529)</f>
        <v>0</v>
      </c>
    </row>
    <row r="530" spans="3:17" x14ac:dyDescent="0.25">
      <c r="C530" s="84" t="s">
        <v>148</v>
      </c>
      <c r="D530" s="84" t="s">
        <v>149</v>
      </c>
      <c r="E530" s="92">
        <f>F4Ax!E530+F4Bx!E529</f>
        <v>0</v>
      </c>
      <c r="F530" s="92">
        <f>F4Ax!F530+F4Bx!F529</f>
        <v>0</v>
      </c>
      <c r="G530" s="92">
        <f>F4Ax!G530+F4Bx!G529</f>
        <v>0</v>
      </c>
      <c r="H530" s="92">
        <f>F4Ax!H530+F4Bx!H529</f>
        <v>0</v>
      </c>
      <c r="I530" s="92">
        <f>F4Ax!I530+F4Bx!I529</f>
        <v>0</v>
      </c>
      <c r="J530" s="92">
        <f>F4Ax!J530+F4Bx!J529</f>
        <v>0</v>
      </c>
      <c r="K530" s="92">
        <f>F4Ax!K530+F4Bx!K529</f>
        <v>0</v>
      </c>
      <c r="L530" s="92">
        <f>F4Ax!L530+F4Bx!L529</f>
        <v>0</v>
      </c>
      <c r="M530" s="92">
        <f>F4Ax!M530+F4Bx!M529</f>
        <v>0</v>
      </c>
      <c r="N530" s="92">
        <f>F4Ax!N530+F4Bx!N529</f>
        <v>0</v>
      </c>
      <c r="O530" s="92">
        <f>F4Ax!O530+F4Bx!O529</f>
        <v>0</v>
      </c>
      <c r="P530" s="92">
        <f>F4Ax!P530+F4Bx!P529</f>
        <v>0</v>
      </c>
      <c r="Q530" s="116">
        <f t="shared" si="54"/>
        <v>0</v>
      </c>
    </row>
    <row r="531" spans="3:17" x14ac:dyDescent="0.25">
      <c r="C531" s="16" t="s">
        <v>150</v>
      </c>
      <c r="D531" s="16" t="s">
        <v>151</v>
      </c>
      <c r="E531" s="92">
        <f>F4Ax!E531+F4Bx!E530</f>
        <v>0</v>
      </c>
      <c r="F531" s="92">
        <f>F4Ax!F531+F4Bx!F530</f>
        <v>0</v>
      </c>
      <c r="G531" s="92">
        <f>F4Ax!G531+F4Bx!G530</f>
        <v>0</v>
      </c>
      <c r="H531" s="92">
        <f>F4Ax!H531+F4Bx!H530</f>
        <v>0</v>
      </c>
      <c r="I531" s="92">
        <f>F4Ax!I531+F4Bx!I530</f>
        <v>0</v>
      </c>
      <c r="J531" s="92">
        <f>F4Ax!J531+F4Bx!J530</f>
        <v>0</v>
      </c>
      <c r="K531" s="92">
        <f>F4Ax!K531+F4Bx!K530</f>
        <v>0</v>
      </c>
      <c r="L531" s="92">
        <f>F4Ax!L531+F4Bx!L530</f>
        <v>0</v>
      </c>
      <c r="M531" s="92">
        <f>F4Ax!M531+F4Bx!M530</f>
        <v>0</v>
      </c>
      <c r="N531" s="92">
        <f>F4Ax!N531+F4Bx!N530</f>
        <v>0</v>
      </c>
      <c r="O531" s="92">
        <f>F4Ax!O531+F4Bx!O530</f>
        <v>0</v>
      </c>
      <c r="P531" s="92">
        <f>F4Ax!P531+F4Bx!P530</f>
        <v>0</v>
      </c>
      <c r="Q531" s="116">
        <f t="shared" si="54"/>
        <v>0</v>
      </c>
    </row>
    <row r="532" spans="3:17" x14ac:dyDescent="0.25">
      <c r="C532" s="16" t="s">
        <v>152</v>
      </c>
      <c r="D532" s="16" t="s">
        <v>153</v>
      </c>
      <c r="E532" s="92">
        <f>F4Ax!E532+F4Bx!E531</f>
        <v>0</v>
      </c>
      <c r="F532" s="92">
        <f>F4Ax!F532+F4Bx!F531</f>
        <v>0</v>
      </c>
      <c r="G532" s="92">
        <f>F4Ax!G532+F4Bx!G531</f>
        <v>0</v>
      </c>
      <c r="H532" s="92">
        <f>F4Ax!H532+F4Bx!H531</f>
        <v>0</v>
      </c>
      <c r="I532" s="92">
        <f>F4Ax!I532+F4Bx!I531</f>
        <v>0</v>
      </c>
      <c r="J532" s="92">
        <f>F4Ax!J532+F4Bx!J531</f>
        <v>0</v>
      </c>
      <c r="K532" s="92">
        <f>F4Ax!K532+F4Bx!K531</f>
        <v>0</v>
      </c>
      <c r="L532" s="92">
        <f>F4Ax!L532+F4Bx!L531</f>
        <v>0</v>
      </c>
      <c r="M532" s="92">
        <f>F4Ax!M532+F4Bx!M531</f>
        <v>0</v>
      </c>
      <c r="N532" s="92">
        <f>F4Ax!N532+F4Bx!N531</f>
        <v>0</v>
      </c>
      <c r="O532" s="92">
        <f>F4Ax!O532+F4Bx!O531</f>
        <v>0</v>
      </c>
      <c r="P532" s="92">
        <f>F4Ax!P532+F4Bx!P531</f>
        <v>0</v>
      </c>
      <c r="Q532" s="116">
        <f t="shared" si="54"/>
        <v>0</v>
      </c>
    </row>
    <row r="533" spans="3:17" x14ac:dyDescent="0.25">
      <c r="C533" s="16" t="s">
        <v>154</v>
      </c>
      <c r="D533" s="16" t="s">
        <v>155</v>
      </c>
      <c r="E533" s="92">
        <f>F4Ax!E533+F4Bx!E532</f>
        <v>0</v>
      </c>
      <c r="F533" s="92">
        <f>F4Ax!F533+F4Bx!F532</f>
        <v>0</v>
      </c>
      <c r="G533" s="92">
        <f>F4Ax!G533+F4Bx!G532</f>
        <v>0</v>
      </c>
      <c r="H533" s="92">
        <f>F4Ax!H533+F4Bx!H532</f>
        <v>0</v>
      </c>
      <c r="I533" s="92">
        <f>F4Ax!I533+F4Bx!I532</f>
        <v>0</v>
      </c>
      <c r="J533" s="92">
        <f>F4Ax!J533+F4Bx!J532</f>
        <v>0</v>
      </c>
      <c r="K533" s="92">
        <f>F4Ax!K533+F4Bx!K532</f>
        <v>0</v>
      </c>
      <c r="L533" s="92">
        <f>F4Ax!L533+F4Bx!L532</f>
        <v>0</v>
      </c>
      <c r="M533" s="92">
        <f>F4Ax!M533+F4Bx!M532</f>
        <v>0</v>
      </c>
      <c r="N533" s="92">
        <f>F4Ax!N533+F4Bx!N532</f>
        <v>0</v>
      </c>
      <c r="O533" s="92">
        <f>F4Ax!O533+F4Bx!O532</f>
        <v>0</v>
      </c>
      <c r="P533" s="92">
        <f>F4Ax!P533+F4Bx!P532</f>
        <v>0</v>
      </c>
      <c r="Q533" s="116">
        <f t="shared" si="54"/>
        <v>0</v>
      </c>
    </row>
    <row r="534" spans="3:17" x14ac:dyDescent="0.25">
      <c r="C534" s="16" t="s">
        <v>156</v>
      </c>
      <c r="D534" s="16" t="s">
        <v>157</v>
      </c>
      <c r="E534" s="92">
        <f>F4Ax!E534+F4Bx!E533</f>
        <v>0</v>
      </c>
      <c r="F534" s="92">
        <f>F4Ax!F534+F4Bx!F533</f>
        <v>0</v>
      </c>
      <c r="G534" s="92">
        <f>F4Ax!G534+F4Bx!G533</f>
        <v>0</v>
      </c>
      <c r="H534" s="92">
        <f>F4Ax!H534+F4Bx!H533</f>
        <v>0</v>
      </c>
      <c r="I534" s="92">
        <f>F4Ax!I534+F4Bx!I533</f>
        <v>0</v>
      </c>
      <c r="J534" s="92">
        <f>F4Ax!J534+F4Bx!J533</f>
        <v>0</v>
      </c>
      <c r="K534" s="92">
        <f>F4Ax!K534+F4Bx!K533</f>
        <v>0</v>
      </c>
      <c r="L534" s="92">
        <f>F4Ax!L534+F4Bx!L533</f>
        <v>0</v>
      </c>
      <c r="M534" s="92">
        <f>F4Ax!M534+F4Bx!M533</f>
        <v>0</v>
      </c>
      <c r="N534" s="92">
        <f>F4Ax!N534+F4Bx!N533</f>
        <v>0</v>
      </c>
      <c r="O534" s="92">
        <f>F4Ax!O534+F4Bx!O533</f>
        <v>0</v>
      </c>
      <c r="P534" s="92">
        <f>F4Ax!P534+F4Bx!P533</f>
        <v>0</v>
      </c>
      <c r="Q534" s="116">
        <f t="shared" si="54"/>
        <v>0</v>
      </c>
    </row>
    <row r="535" spans="3:17" x14ac:dyDescent="0.25">
      <c r="C535" s="16" t="s">
        <v>158</v>
      </c>
      <c r="D535" s="16" t="s">
        <v>159</v>
      </c>
      <c r="E535" s="92">
        <f>F4Ax!E535+F4Bx!E534</f>
        <v>0</v>
      </c>
      <c r="F535" s="92">
        <f>F4Ax!F535+F4Bx!F534</f>
        <v>0</v>
      </c>
      <c r="G535" s="92">
        <f>F4Ax!G535+F4Bx!G534</f>
        <v>0</v>
      </c>
      <c r="H535" s="92">
        <f>F4Ax!H535+F4Bx!H534</f>
        <v>0</v>
      </c>
      <c r="I535" s="92">
        <f>F4Ax!I535+F4Bx!I534</f>
        <v>0</v>
      </c>
      <c r="J535" s="92">
        <f>F4Ax!J535+F4Bx!J534</f>
        <v>0</v>
      </c>
      <c r="K535" s="92">
        <f>F4Ax!K535+F4Bx!K534</f>
        <v>0</v>
      </c>
      <c r="L535" s="92">
        <f>F4Ax!L535+F4Bx!L534</f>
        <v>0</v>
      </c>
      <c r="M535" s="92">
        <f>F4Ax!M535+F4Bx!M534</f>
        <v>0</v>
      </c>
      <c r="N535" s="92">
        <f>F4Ax!N535+F4Bx!N534</f>
        <v>0</v>
      </c>
      <c r="O535" s="92">
        <f>F4Ax!O535+F4Bx!O534</f>
        <v>0</v>
      </c>
      <c r="P535" s="92">
        <f>F4Ax!P535+F4Bx!P534</f>
        <v>0</v>
      </c>
      <c r="Q535" s="116">
        <f t="shared" si="54"/>
        <v>0</v>
      </c>
    </row>
    <row r="536" spans="3:17" x14ac:dyDescent="0.25">
      <c r="C536" s="16" t="s">
        <v>160</v>
      </c>
      <c r="D536" s="16" t="s">
        <v>161</v>
      </c>
      <c r="E536" s="92">
        <f>F4Ax!E536+F4Bx!E535</f>
        <v>0</v>
      </c>
      <c r="F536" s="92">
        <f>F4Ax!F536+F4Bx!F535</f>
        <v>0</v>
      </c>
      <c r="G536" s="92">
        <f>F4Ax!G536+F4Bx!G535</f>
        <v>0</v>
      </c>
      <c r="H536" s="92">
        <f>F4Ax!H536+F4Bx!H535</f>
        <v>0</v>
      </c>
      <c r="I536" s="92">
        <f>F4Ax!I536+F4Bx!I535</f>
        <v>0</v>
      </c>
      <c r="J536" s="92">
        <f>F4Ax!J536+F4Bx!J535</f>
        <v>0</v>
      </c>
      <c r="K536" s="92">
        <f>F4Ax!K536+F4Bx!K535</f>
        <v>0</v>
      </c>
      <c r="L536" s="92">
        <f>F4Ax!L536+F4Bx!L535</f>
        <v>0</v>
      </c>
      <c r="M536" s="92">
        <f>F4Ax!M536+F4Bx!M535</f>
        <v>0</v>
      </c>
      <c r="N536" s="92">
        <f>F4Ax!N536+F4Bx!N535</f>
        <v>0</v>
      </c>
      <c r="O536" s="92">
        <f>F4Ax!O536+F4Bx!O535</f>
        <v>0</v>
      </c>
      <c r="P536" s="92">
        <f>F4Ax!P536+F4Bx!P535</f>
        <v>0</v>
      </c>
      <c r="Q536" s="116">
        <f t="shared" si="54"/>
        <v>0</v>
      </c>
    </row>
    <row r="537" spans="3:17" x14ac:dyDescent="0.25">
      <c r="C537" s="16" t="s">
        <v>162</v>
      </c>
      <c r="D537" s="16" t="s">
        <v>163</v>
      </c>
      <c r="E537" s="92">
        <f>F4Ax!E537+F4Bx!E536</f>
        <v>0</v>
      </c>
      <c r="F537" s="92">
        <f>F4Ax!F537+F4Bx!F536</f>
        <v>0</v>
      </c>
      <c r="G537" s="92">
        <f>F4Ax!G537+F4Bx!G536</f>
        <v>0</v>
      </c>
      <c r="H537" s="92">
        <f>F4Ax!H537+F4Bx!H536</f>
        <v>0</v>
      </c>
      <c r="I537" s="92">
        <f>F4Ax!I537+F4Bx!I536</f>
        <v>0</v>
      </c>
      <c r="J537" s="92">
        <f>F4Ax!J537+F4Bx!J536</f>
        <v>0</v>
      </c>
      <c r="K537" s="92">
        <f>F4Ax!K537+F4Bx!K536</f>
        <v>0</v>
      </c>
      <c r="L537" s="92">
        <f>F4Ax!L537+F4Bx!L536</f>
        <v>0</v>
      </c>
      <c r="M537" s="92">
        <f>F4Ax!M537+F4Bx!M536</f>
        <v>0</v>
      </c>
      <c r="N537" s="92">
        <f>F4Ax!N537+F4Bx!N536</f>
        <v>0</v>
      </c>
      <c r="O537" s="92">
        <f>F4Ax!O537+F4Bx!O536</f>
        <v>0</v>
      </c>
      <c r="P537" s="92">
        <f>F4Ax!P537+F4Bx!P536</f>
        <v>0</v>
      </c>
      <c r="Q537" s="116">
        <f t="shared" si="54"/>
        <v>0</v>
      </c>
    </row>
    <row r="538" spans="3:17" x14ac:dyDescent="0.25">
      <c r="C538" s="16" t="s">
        <v>164</v>
      </c>
      <c r="D538" s="16" t="s">
        <v>165</v>
      </c>
      <c r="E538" s="92">
        <f>F4Ax!E538+F4Bx!E537</f>
        <v>0</v>
      </c>
      <c r="F538" s="92">
        <f>F4Ax!F538+F4Bx!F537</f>
        <v>0</v>
      </c>
      <c r="G538" s="92">
        <f>F4Ax!G538+F4Bx!G537</f>
        <v>0</v>
      </c>
      <c r="H538" s="92">
        <f>F4Ax!H538+F4Bx!H537</f>
        <v>0</v>
      </c>
      <c r="I538" s="92">
        <f>F4Ax!I538+F4Bx!I537</f>
        <v>0</v>
      </c>
      <c r="J538" s="92">
        <f>F4Ax!J538+F4Bx!J537</f>
        <v>0</v>
      </c>
      <c r="K538" s="92">
        <f>F4Ax!K538+F4Bx!K537</f>
        <v>0</v>
      </c>
      <c r="L538" s="92">
        <f>F4Ax!L538+F4Bx!L537</f>
        <v>0</v>
      </c>
      <c r="M538" s="92">
        <f>F4Ax!M538+F4Bx!M537</f>
        <v>0</v>
      </c>
      <c r="N538" s="92">
        <f>F4Ax!N538+F4Bx!N537</f>
        <v>0</v>
      </c>
      <c r="O538" s="92">
        <f>F4Ax!O538+F4Bx!O537</f>
        <v>0</v>
      </c>
      <c r="P538" s="92">
        <f>F4Ax!P538+F4Bx!P537</f>
        <v>0</v>
      </c>
      <c r="Q538" s="116">
        <f t="shared" si="54"/>
        <v>0</v>
      </c>
    </row>
    <row r="539" spans="3:17" x14ac:dyDescent="0.25">
      <c r="C539" s="16"/>
      <c r="D539" s="16"/>
      <c r="E539" s="92">
        <f>F4Ax!E539+F4Bx!E538</f>
        <v>0</v>
      </c>
      <c r="F539" s="92">
        <f>F4Ax!F539+F4Bx!F538</f>
        <v>0</v>
      </c>
      <c r="G539" s="92">
        <f>F4Ax!G539+F4Bx!G538</f>
        <v>0</v>
      </c>
      <c r="H539" s="92">
        <f>F4Ax!H539+F4Bx!H538</f>
        <v>0</v>
      </c>
      <c r="I539" s="92">
        <f>F4Ax!I539+F4Bx!I538</f>
        <v>0</v>
      </c>
      <c r="J539" s="92">
        <f>F4Ax!J539+F4Bx!J538</f>
        <v>0</v>
      </c>
      <c r="K539" s="92">
        <f>F4Ax!K539+F4Bx!K538</f>
        <v>0</v>
      </c>
      <c r="L539" s="92">
        <f>F4Ax!L539+F4Bx!L538</f>
        <v>0</v>
      </c>
      <c r="M539" s="92">
        <f>F4Ax!M539+F4Bx!M538</f>
        <v>0</v>
      </c>
      <c r="N539" s="92">
        <f>F4Ax!N539+F4Bx!N538</f>
        <v>0</v>
      </c>
      <c r="O539" s="92">
        <f>F4Ax!O539+F4Bx!O538</f>
        <v>0</v>
      </c>
      <c r="P539" s="92">
        <f>F4Ax!P539+F4Bx!P538</f>
        <v>0</v>
      </c>
      <c r="Q539" s="116">
        <f t="shared" si="54"/>
        <v>0</v>
      </c>
    </row>
    <row r="540" spans="3:17" x14ac:dyDescent="0.25">
      <c r="C540" s="16"/>
      <c r="D540" s="16"/>
      <c r="E540" s="92">
        <f>F4Ax!E540+F4Bx!E539</f>
        <v>0</v>
      </c>
      <c r="F540" s="92">
        <f>F4Ax!F540+F4Bx!F539</f>
        <v>0</v>
      </c>
      <c r="G540" s="92">
        <f>F4Ax!G540+F4Bx!G539</f>
        <v>0</v>
      </c>
      <c r="H540" s="92">
        <f>F4Ax!H540+F4Bx!H539</f>
        <v>0</v>
      </c>
      <c r="I540" s="92">
        <f>F4Ax!I540+F4Bx!I539</f>
        <v>0</v>
      </c>
      <c r="J540" s="92">
        <f>F4Ax!J540+F4Bx!J539</f>
        <v>0</v>
      </c>
      <c r="K540" s="92">
        <f>F4Ax!K540+F4Bx!K539</f>
        <v>0</v>
      </c>
      <c r="L540" s="92">
        <f>F4Ax!L540+F4Bx!L539</f>
        <v>0</v>
      </c>
      <c r="M540" s="92">
        <f>F4Ax!M540+F4Bx!M539</f>
        <v>0</v>
      </c>
      <c r="N540" s="92">
        <f>F4Ax!N540+F4Bx!N539</f>
        <v>0</v>
      </c>
      <c r="O540" s="92">
        <f>F4Ax!O540+F4Bx!O539</f>
        <v>0</v>
      </c>
      <c r="P540" s="92">
        <f>F4Ax!P540+F4Bx!P539</f>
        <v>0</v>
      </c>
      <c r="Q540" s="116">
        <f t="shared" si="54"/>
        <v>0</v>
      </c>
    </row>
    <row r="541" spans="3:17" x14ac:dyDescent="0.25">
      <c r="C541" s="16"/>
      <c r="D541" s="16"/>
      <c r="E541" s="92">
        <f>F4Ax!E541+F4Bx!E540</f>
        <v>0</v>
      </c>
      <c r="F541" s="92">
        <f>F4Ax!F541+F4Bx!F540</f>
        <v>0</v>
      </c>
      <c r="G541" s="92">
        <f>F4Ax!G541+F4Bx!G540</f>
        <v>0</v>
      </c>
      <c r="H541" s="92">
        <f>F4Ax!H541+F4Bx!H540</f>
        <v>0</v>
      </c>
      <c r="I541" s="92">
        <f>F4Ax!I541+F4Bx!I540</f>
        <v>0</v>
      </c>
      <c r="J541" s="92">
        <f>F4Ax!J541+F4Bx!J540</f>
        <v>0</v>
      </c>
      <c r="K541" s="92">
        <f>F4Ax!K541+F4Bx!K540</f>
        <v>0</v>
      </c>
      <c r="L541" s="92">
        <f>F4Ax!L541+F4Bx!L540</f>
        <v>0</v>
      </c>
      <c r="M541" s="92">
        <f>F4Ax!M541+F4Bx!M540</f>
        <v>0</v>
      </c>
      <c r="N541" s="92">
        <f>F4Ax!N541+F4Bx!N540</f>
        <v>0</v>
      </c>
      <c r="O541" s="92">
        <f>F4Ax!O541+F4Bx!O540</f>
        <v>0</v>
      </c>
      <c r="P541" s="92">
        <f>F4Ax!P541+F4Bx!P540</f>
        <v>0</v>
      </c>
      <c r="Q541" s="116">
        <f t="shared" si="54"/>
        <v>0</v>
      </c>
    </row>
    <row r="542" spans="3:17" x14ac:dyDescent="0.25">
      <c r="C542" s="16" t="s">
        <v>235</v>
      </c>
      <c r="D542" s="16" t="s">
        <v>235</v>
      </c>
      <c r="E542" s="92">
        <f>F4Ax!E542+F4Bx!E541</f>
        <v>0</v>
      </c>
      <c r="F542" s="92">
        <f>F4Ax!F542+F4Bx!F541</f>
        <v>0</v>
      </c>
      <c r="G542" s="92">
        <f>F4Ax!G542+F4Bx!G541</f>
        <v>0</v>
      </c>
      <c r="H542" s="92">
        <f>F4Ax!H542+F4Bx!H541</f>
        <v>0</v>
      </c>
      <c r="I542" s="92">
        <f>F4Ax!I542+F4Bx!I541</f>
        <v>0</v>
      </c>
      <c r="J542" s="92">
        <f>F4Ax!J542+F4Bx!J541</f>
        <v>0</v>
      </c>
      <c r="K542" s="92">
        <f>F4Ax!K542+F4Bx!K541</f>
        <v>0</v>
      </c>
      <c r="L542" s="92">
        <f>F4Ax!L542+F4Bx!L541</f>
        <v>0</v>
      </c>
      <c r="M542" s="92">
        <f>F4Ax!M542+F4Bx!M541</f>
        <v>0</v>
      </c>
      <c r="N542" s="92">
        <f>F4Ax!N542+F4Bx!N541</f>
        <v>0</v>
      </c>
      <c r="O542" s="92">
        <f>F4Ax!O542+F4Bx!O541</f>
        <v>0</v>
      </c>
      <c r="P542" s="92">
        <f>F4Ax!P542+F4Bx!P541</f>
        <v>0</v>
      </c>
      <c r="Q542" s="116">
        <f t="shared" si="54"/>
        <v>0</v>
      </c>
    </row>
    <row r="543" spans="3:17" x14ac:dyDescent="0.25">
      <c r="C543" s="937" t="s">
        <v>166</v>
      </c>
      <c r="D543" s="938"/>
      <c r="E543" s="116">
        <f t="shared" ref="E543:P543" si="55">SUM(E530:E542)</f>
        <v>0</v>
      </c>
      <c r="F543" s="116">
        <f t="shared" si="55"/>
        <v>0</v>
      </c>
      <c r="G543" s="116">
        <f t="shared" si="55"/>
        <v>0</v>
      </c>
      <c r="H543" s="116">
        <f t="shared" si="55"/>
        <v>0</v>
      </c>
      <c r="I543" s="116">
        <f t="shared" si="55"/>
        <v>0</v>
      </c>
      <c r="J543" s="116">
        <f t="shared" si="55"/>
        <v>0</v>
      </c>
      <c r="K543" s="116">
        <f t="shared" si="55"/>
        <v>0</v>
      </c>
      <c r="L543" s="116">
        <f t="shared" si="55"/>
        <v>0</v>
      </c>
      <c r="M543" s="116">
        <f t="shared" si="55"/>
        <v>0</v>
      </c>
      <c r="N543" s="116">
        <f t="shared" si="55"/>
        <v>0</v>
      </c>
      <c r="O543" s="116">
        <f t="shared" si="55"/>
        <v>0</v>
      </c>
      <c r="P543" s="116">
        <f t="shared" si="55"/>
        <v>0</v>
      </c>
      <c r="Q543" s="116">
        <f t="shared" si="54"/>
        <v>0</v>
      </c>
    </row>
    <row r="544" spans="3:17" x14ac:dyDescent="0.25">
      <c r="C544" s="935" t="s">
        <v>167</v>
      </c>
      <c r="D544" s="936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116">
        <f t="shared" si="54"/>
        <v>0</v>
      </c>
    </row>
    <row r="545" spans="3:17" x14ac:dyDescent="0.25">
      <c r="C545" s="16" t="s">
        <v>168</v>
      </c>
      <c r="D545" s="16" t="s">
        <v>169</v>
      </c>
      <c r="E545" s="92">
        <f>F4Ax!E545+F4Bx!E544</f>
        <v>0</v>
      </c>
      <c r="F545" s="92">
        <f>F4Ax!F545+F4Bx!F544</f>
        <v>0</v>
      </c>
      <c r="G545" s="92">
        <f>F4Ax!G545+F4Bx!G544</f>
        <v>0</v>
      </c>
      <c r="H545" s="92">
        <f>F4Ax!H545+F4Bx!H544</f>
        <v>0</v>
      </c>
      <c r="I545" s="92">
        <f>F4Ax!I545+F4Bx!I544</f>
        <v>0</v>
      </c>
      <c r="J545" s="92">
        <f>F4Ax!J545+F4Bx!J544</f>
        <v>0</v>
      </c>
      <c r="K545" s="92">
        <f>F4Ax!K545+F4Bx!K544</f>
        <v>0</v>
      </c>
      <c r="L545" s="92">
        <f>F4Ax!L545+F4Bx!L544</f>
        <v>0</v>
      </c>
      <c r="M545" s="92">
        <f>F4Ax!M545+F4Bx!M544</f>
        <v>0</v>
      </c>
      <c r="N545" s="92">
        <f>F4Ax!N545+F4Bx!N544</f>
        <v>0</v>
      </c>
      <c r="O545" s="92">
        <f>F4Ax!O545+F4Bx!O544</f>
        <v>0</v>
      </c>
      <c r="P545" s="92">
        <f>F4Ax!P545+F4Bx!P544</f>
        <v>0</v>
      </c>
      <c r="Q545" s="116">
        <f t="shared" si="54"/>
        <v>0</v>
      </c>
    </row>
    <row r="546" spans="3:17" x14ac:dyDescent="0.25">
      <c r="C546" s="16" t="s">
        <v>170</v>
      </c>
      <c r="D546" s="16" t="s">
        <v>171</v>
      </c>
      <c r="E546" s="92">
        <f>F4Ax!E546+F4Bx!E545</f>
        <v>0</v>
      </c>
      <c r="F546" s="92">
        <f>F4Ax!F546+F4Bx!F545</f>
        <v>0</v>
      </c>
      <c r="G546" s="92">
        <f>F4Ax!G546+F4Bx!G545</f>
        <v>0</v>
      </c>
      <c r="H546" s="92">
        <f>F4Ax!H546+F4Bx!H545</f>
        <v>0</v>
      </c>
      <c r="I546" s="92">
        <f>F4Ax!I546+F4Bx!I545</f>
        <v>0</v>
      </c>
      <c r="J546" s="92">
        <f>F4Ax!J546+F4Bx!J545</f>
        <v>0</v>
      </c>
      <c r="K546" s="92">
        <f>F4Ax!K546+F4Bx!K545</f>
        <v>0</v>
      </c>
      <c r="L546" s="92">
        <f>F4Ax!L546+F4Bx!L545</f>
        <v>0</v>
      </c>
      <c r="M546" s="92">
        <f>F4Ax!M546+F4Bx!M545</f>
        <v>0</v>
      </c>
      <c r="N546" s="92">
        <f>F4Ax!N546+F4Bx!N545</f>
        <v>0</v>
      </c>
      <c r="O546" s="92">
        <f>F4Ax!O546+F4Bx!O545</f>
        <v>0</v>
      </c>
      <c r="P546" s="92">
        <f>F4Ax!P546+F4Bx!P545</f>
        <v>0</v>
      </c>
      <c r="Q546" s="116">
        <f t="shared" si="54"/>
        <v>0</v>
      </c>
    </row>
    <row r="547" spans="3:17" x14ac:dyDescent="0.25">
      <c r="C547" s="16" t="s">
        <v>216</v>
      </c>
      <c r="D547" s="16" t="s">
        <v>173</v>
      </c>
      <c r="E547" s="92">
        <f>F4Ax!E547+F4Bx!E546</f>
        <v>0</v>
      </c>
      <c r="F547" s="92">
        <f>F4Ax!F547+F4Bx!F546</f>
        <v>0</v>
      </c>
      <c r="G547" s="92">
        <f>F4Ax!G547+F4Bx!G546</f>
        <v>0</v>
      </c>
      <c r="H547" s="92">
        <f>F4Ax!H547+F4Bx!H546</f>
        <v>0</v>
      </c>
      <c r="I547" s="92">
        <f>F4Ax!I547+F4Bx!I546</f>
        <v>0</v>
      </c>
      <c r="J547" s="92">
        <f>F4Ax!J547+F4Bx!J546</f>
        <v>0</v>
      </c>
      <c r="K547" s="92">
        <f>F4Ax!K547+F4Bx!K546</f>
        <v>0</v>
      </c>
      <c r="L547" s="92">
        <f>F4Ax!L547+F4Bx!L546</f>
        <v>0</v>
      </c>
      <c r="M547" s="92">
        <f>F4Ax!M547+F4Bx!M546</f>
        <v>0</v>
      </c>
      <c r="N547" s="92">
        <f>F4Ax!N547+F4Bx!N546</f>
        <v>0</v>
      </c>
      <c r="O547" s="92">
        <f>F4Ax!O547+F4Bx!O546</f>
        <v>0</v>
      </c>
      <c r="P547" s="92">
        <f>F4Ax!P547+F4Bx!P546</f>
        <v>0</v>
      </c>
      <c r="Q547" s="116">
        <f t="shared" si="54"/>
        <v>0</v>
      </c>
    </row>
    <row r="548" spans="3:17" x14ac:dyDescent="0.25">
      <c r="C548" s="16" t="s">
        <v>174</v>
      </c>
      <c r="D548" s="16" t="s">
        <v>175</v>
      </c>
      <c r="E548" s="92">
        <f>F4Ax!E548+F4Bx!E547</f>
        <v>0</v>
      </c>
      <c r="F548" s="92">
        <f>F4Ax!F548+F4Bx!F547</f>
        <v>0</v>
      </c>
      <c r="G548" s="92">
        <f>F4Ax!G548+F4Bx!G547</f>
        <v>0</v>
      </c>
      <c r="H548" s="92">
        <f>F4Ax!H548+F4Bx!H547</f>
        <v>0</v>
      </c>
      <c r="I548" s="92">
        <f>F4Ax!I548+F4Bx!I547</f>
        <v>0</v>
      </c>
      <c r="J548" s="92">
        <f>F4Ax!J548+F4Bx!J547</f>
        <v>0</v>
      </c>
      <c r="K548" s="92">
        <f>F4Ax!K548+F4Bx!K547</f>
        <v>0</v>
      </c>
      <c r="L548" s="92">
        <f>F4Ax!L548+F4Bx!L547</f>
        <v>0</v>
      </c>
      <c r="M548" s="92">
        <f>F4Ax!M548+F4Bx!M547</f>
        <v>0</v>
      </c>
      <c r="N548" s="92">
        <f>F4Ax!N548+F4Bx!N547</f>
        <v>0</v>
      </c>
      <c r="O548" s="92">
        <f>F4Ax!O548+F4Bx!O547</f>
        <v>0</v>
      </c>
      <c r="P548" s="92">
        <f>F4Ax!P548+F4Bx!P547</f>
        <v>0</v>
      </c>
      <c r="Q548" s="116">
        <f t="shared" si="54"/>
        <v>0</v>
      </c>
    </row>
    <row r="549" spans="3:17" x14ac:dyDescent="0.25">
      <c r="C549" s="16" t="s">
        <v>176</v>
      </c>
      <c r="D549" s="16" t="s">
        <v>177</v>
      </c>
      <c r="E549" s="92">
        <f>F4Ax!E549+F4Bx!E548</f>
        <v>0</v>
      </c>
      <c r="F549" s="92">
        <f>F4Ax!F549+F4Bx!F548</f>
        <v>0</v>
      </c>
      <c r="G549" s="92">
        <f>F4Ax!G549+F4Bx!G548</f>
        <v>0</v>
      </c>
      <c r="H549" s="92">
        <f>F4Ax!H549+F4Bx!H548</f>
        <v>0</v>
      </c>
      <c r="I549" s="92">
        <f>F4Ax!I549+F4Bx!I548</f>
        <v>0</v>
      </c>
      <c r="J549" s="92">
        <f>F4Ax!J549+F4Bx!J548</f>
        <v>0</v>
      </c>
      <c r="K549" s="92">
        <f>F4Ax!K549+F4Bx!K548</f>
        <v>0</v>
      </c>
      <c r="L549" s="92">
        <f>F4Ax!L549+F4Bx!L548</f>
        <v>0</v>
      </c>
      <c r="M549" s="92">
        <f>F4Ax!M549+F4Bx!M548</f>
        <v>0</v>
      </c>
      <c r="N549" s="92">
        <f>F4Ax!N549+F4Bx!N548</f>
        <v>0</v>
      </c>
      <c r="O549" s="92">
        <f>F4Ax!O549+F4Bx!O548</f>
        <v>0</v>
      </c>
      <c r="P549" s="92">
        <f>F4Ax!P549+F4Bx!P548</f>
        <v>0</v>
      </c>
      <c r="Q549" s="116">
        <f t="shared" si="54"/>
        <v>0</v>
      </c>
    </row>
    <row r="550" spans="3:17" x14ac:dyDescent="0.25">
      <c r="C550" s="16" t="s">
        <v>178</v>
      </c>
      <c r="D550" s="16" t="s">
        <v>179</v>
      </c>
      <c r="E550" s="92">
        <f>F4Ax!E550+F4Bx!E549</f>
        <v>0</v>
      </c>
      <c r="F550" s="92">
        <f>F4Ax!F550+F4Bx!F549</f>
        <v>0</v>
      </c>
      <c r="G550" s="92">
        <f>F4Ax!G550+F4Bx!G549</f>
        <v>0</v>
      </c>
      <c r="H550" s="92">
        <f>F4Ax!H550+F4Bx!H549</f>
        <v>0</v>
      </c>
      <c r="I550" s="92">
        <f>F4Ax!I550+F4Bx!I549</f>
        <v>0</v>
      </c>
      <c r="J550" s="92">
        <f>F4Ax!J550+F4Bx!J549</f>
        <v>0</v>
      </c>
      <c r="K550" s="92">
        <f>F4Ax!K550+F4Bx!K549</f>
        <v>0</v>
      </c>
      <c r="L550" s="92">
        <f>F4Ax!L550+F4Bx!L549</f>
        <v>0</v>
      </c>
      <c r="M550" s="92">
        <f>F4Ax!M550+F4Bx!M549</f>
        <v>0</v>
      </c>
      <c r="N550" s="92">
        <f>F4Ax!N550+F4Bx!N549</f>
        <v>0</v>
      </c>
      <c r="O550" s="92">
        <f>F4Ax!O550+F4Bx!O549</f>
        <v>0</v>
      </c>
      <c r="P550" s="92">
        <f>F4Ax!P550+F4Bx!P549</f>
        <v>0</v>
      </c>
      <c r="Q550" s="116">
        <f t="shared" si="54"/>
        <v>0</v>
      </c>
    </row>
    <row r="551" spans="3:17" x14ac:dyDescent="0.25">
      <c r="C551" s="16" t="s">
        <v>180</v>
      </c>
      <c r="D551" s="16" t="s">
        <v>181</v>
      </c>
      <c r="E551" s="92">
        <f>F4Ax!E551+F4Bx!E550</f>
        <v>0</v>
      </c>
      <c r="F551" s="92">
        <f>F4Ax!F551+F4Bx!F550</f>
        <v>0</v>
      </c>
      <c r="G551" s="92">
        <f>F4Ax!G551+F4Bx!G550</f>
        <v>0</v>
      </c>
      <c r="H551" s="92">
        <f>F4Ax!H551+F4Bx!H550</f>
        <v>0</v>
      </c>
      <c r="I551" s="92">
        <f>F4Ax!I551+F4Bx!I550</f>
        <v>0</v>
      </c>
      <c r="J551" s="92">
        <f>F4Ax!J551+F4Bx!J550</f>
        <v>0</v>
      </c>
      <c r="K551" s="92">
        <f>F4Ax!K551+F4Bx!K550</f>
        <v>0</v>
      </c>
      <c r="L551" s="92">
        <f>F4Ax!L551+F4Bx!L550</f>
        <v>0</v>
      </c>
      <c r="M551" s="92">
        <f>F4Ax!M551+F4Bx!M550</f>
        <v>0</v>
      </c>
      <c r="N551" s="92">
        <f>F4Ax!N551+F4Bx!N550</f>
        <v>0</v>
      </c>
      <c r="O551" s="92">
        <f>F4Ax!O551+F4Bx!O550</f>
        <v>0</v>
      </c>
      <c r="P551" s="92">
        <f>F4Ax!P551+F4Bx!P550</f>
        <v>0</v>
      </c>
      <c r="Q551" s="116">
        <f t="shared" si="54"/>
        <v>0</v>
      </c>
    </row>
    <row r="552" spans="3:17" x14ac:dyDescent="0.25">
      <c r="C552" s="16" t="s">
        <v>182</v>
      </c>
      <c r="D552" s="16" t="s">
        <v>183</v>
      </c>
      <c r="E552" s="92">
        <f>F4Ax!E552+F4Bx!E551</f>
        <v>0</v>
      </c>
      <c r="F552" s="92">
        <f>F4Ax!F552+F4Bx!F551</f>
        <v>0</v>
      </c>
      <c r="G552" s="92">
        <f>F4Ax!G552+F4Bx!G551</f>
        <v>0</v>
      </c>
      <c r="H552" s="92">
        <f>F4Ax!H552+F4Bx!H551</f>
        <v>0</v>
      </c>
      <c r="I552" s="92">
        <f>F4Ax!I552+F4Bx!I551</f>
        <v>0</v>
      </c>
      <c r="J552" s="92">
        <f>F4Ax!J552+F4Bx!J551</f>
        <v>0</v>
      </c>
      <c r="K552" s="92">
        <f>F4Ax!K552+F4Bx!K551</f>
        <v>0</v>
      </c>
      <c r="L552" s="92">
        <f>F4Ax!L552+F4Bx!L551</f>
        <v>0</v>
      </c>
      <c r="M552" s="92">
        <f>F4Ax!M552+F4Bx!M551</f>
        <v>0</v>
      </c>
      <c r="N552" s="92">
        <f>F4Ax!N552+F4Bx!N551</f>
        <v>0</v>
      </c>
      <c r="O552" s="92">
        <f>F4Ax!O552+F4Bx!O551</f>
        <v>0</v>
      </c>
      <c r="P552" s="92">
        <f>F4Ax!P552+F4Bx!P551</f>
        <v>0</v>
      </c>
      <c r="Q552" s="116">
        <f t="shared" si="54"/>
        <v>0</v>
      </c>
    </row>
    <row r="553" spans="3:17" x14ac:dyDescent="0.25">
      <c r="C553" s="16" t="s">
        <v>184</v>
      </c>
      <c r="D553" s="16" t="s">
        <v>163</v>
      </c>
      <c r="E553" s="92">
        <f>F4Ax!E553+F4Bx!E552</f>
        <v>0</v>
      </c>
      <c r="F553" s="92">
        <f>F4Ax!F553+F4Bx!F552</f>
        <v>0</v>
      </c>
      <c r="G553" s="92">
        <f>F4Ax!G553+F4Bx!G552</f>
        <v>0</v>
      </c>
      <c r="H553" s="92">
        <f>F4Ax!H553+F4Bx!H552</f>
        <v>0</v>
      </c>
      <c r="I553" s="92">
        <f>F4Ax!I553+F4Bx!I552</f>
        <v>0</v>
      </c>
      <c r="J553" s="92">
        <f>F4Ax!J553+F4Bx!J552</f>
        <v>0</v>
      </c>
      <c r="K553" s="92">
        <f>F4Ax!K553+F4Bx!K552</f>
        <v>0</v>
      </c>
      <c r="L553" s="92">
        <f>F4Ax!L553+F4Bx!L552</f>
        <v>0</v>
      </c>
      <c r="M553" s="92">
        <f>F4Ax!M553+F4Bx!M552</f>
        <v>0</v>
      </c>
      <c r="N553" s="92">
        <f>F4Ax!N553+F4Bx!N552</f>
        <v>0</v>
      </c>
      <c r="O553" s="92">
        <f>F4Ax!O553+F4Bx!O552</f>
        <v>0</v>
      </c>
      <c r="P553" s="92">
        <f>F4Ax!P553+F4Bx!P552</f>
        <v>0</v>
      </c>
      <c r="Q553" s="116">
        <f t="shared" si="54"/>
        <v>0</v>
      </c>
    </row>
    <row r="554" spans="3:17" x14ac:dyDescent="0.25">
      <c r="C554" s="16" t="s">
        <v>185</v>
      </c>
      <c r="D554" s="16" t="s">
        <v>186</v>
      </c>
      <c r="E554" s="92">
        <f>F4Ax!E554+F4Bx!E553</f>
        <v>0</v>
      </c>
      <c r="F554" s="92">
        <f>F4Ax!F554+F4Bx!F553</f>
        <v>0</v>
      </c>
      <c r="G554" s="92">
        <f>F4Ax!G554+F4Bx!G553</f>
        <v>0</v>
      </c>
      <c r="H554" s="92">
        <f>F4Ax!H554+F4Bx!H553</f>
        <v>0</v>
      </c>
      <c r="I554" s="92">
        <f>F4Ax!I554+F4Bx!I553</f>
        <v>0</v>
      </c>
      <c r="J554" s="92">
        <f>F4Ax!J554+F4Bx!J553</f>
        <v>0</v>
      </c>
      <c r="K554" s="92">
        <f>F4Ax!K554+F4Bx!K553</f>
        <v>0</v>
      </c>
      <c r="L554" s="92">
        <f>F4Ax!L554+F4Bx!L553</f>
        <v>0</v>
      </c>
      <c r="M554" s="92">
        <f>F4Ax!M554+F4Bx!M553</f>
        <v>0</v>
      </c>
      <c r="N554" s="92">
        <f>F4Ax!N554+F4Bx!N553</f>
        <v>0</v>
      </c>
      <c r="O554" s="92">
        <f>F4Ax!O554+F4Bx!O553</f>
        <v>0</v>
      </c>
      <c r="P554" s="92">
        <f>F4Ax!P554+F4Bx!P553</f>
        <v>0</v>
      </c>
      <c r="Q554" s="116">
        <f t="shared" si="54"/>
        <v>0</v>
      </c>
    </row>
    <row r="555" spans="3:17" x14ac:dyDescent="0.25">
      <c r="C555" s="16" t="s">
        <v>187</v>
      </c>
      <c r="D555" s="16" t="s">
        <v>165</v>
      </c>
      <c r="E555" s="92">
        <f>F4Ax!E555+F4Bx!E554</f>
        <v>0</v>
      </c>
      <c r="F555" s="92">
        <f>F4Ax!F555+F4Bx!F554</f>
        <v>0</v>
      </c>
      <c r="G555" s="92">
        <f>F4Ax!G555+F4Bx!G554</f>
        <v>0</v>
      </c>
      <c r="H555" s="92">
        <f>F4Ax!H555+F4Bx!H554</f>
        <v>0</v>
      </c>
      <c r="I555" s="92">
        <f>F4Ax!I555+F4Bx!I554</f>
        <v>0</v>
      </c>
      <c r="J555" s="92">
        <f>F4Ax!J555+F4Bx!J554</f>
        <v>0</v>
      </c>
      <c r="K555" s="92">
        <f>F4Ax!K555+F4Bx!K554</f>
        <v>0</v>
      </c>
      <c r="L555" s="92">
        <f>F4Ax!L555+F4Bx!L554</f>
        <v>0</v>
      </c>
      <c r="M555" s="92">
        <f>F4Ax!M555+F4Bx!M554</f>
        <v>0</v>
      </c>
      <c r="N555" s="92">
        <f>F4Ax!N555+F4Bx!N554</f>
        <v>0</v>
      </c>
      <c r="O555" s="92">
        <f>F4Ax!O555+F4Bx!O554</f>
        <v>0</v>
      </c>
      <c r="P555" s="92">
        <f>F4Ax!P555+F4Bx!P554</f>
        <v>0</v>
      </c>
      <c r="Q555" s="116">
        <f t="shared" si="54"/>
        <v>0</v>
      </c>
    </row>
    <row r="556" spans="3:17" x14ac:dyDescent="0.25">
      <c r="C556" s="16"/>
      <c r="D556" s="16"/>
      <c r="E556" s="92">
        <f>F4Ax!E556+F4Bx!E555</f>
        <v>0</v>
      </c>
      <c r="F556" s="92">
        <f>F4Ax!F556+F4Bx!F555</f>
        <v>0</v>
      </c>
      <c r="G556" s="92">
        <f>F4Ax!G556+F4Bx!G555</f>
        <v>0</v>
      </c>
      <c r="H556" s="92">
        <f>F4Ax!H556+F4Bx!H555</f>
        <v>0</v>
      </c>
      <c r="I556" s="92">
        <f>F4Ax!I556+F4Bx!I555</f>
        <v>0</v>
      </c>
      <c r="J556" s="92">
        <f>F4Ax!J556+F4Bx!J555</f>
        <v>0</v>
      </c>
      <c r="K556" s="92">
        <f>F4Ax!K556+F4Bx!K555</f>
        <v>0</v>
      </c>
      <c r="L556" s="92">
        <f>F4Ax!L556+F4Bx!L555</f>
        <v>0</v>
      </c>
      <c r="M556" s="92">
        <f>F4Ax!M556+F4Bx!M555</f>
        <v>0</v>
      </c>
      <c r="N556" s="92">
        <f>F4Ax!N556+F4Bx!N555</f>
        <v>0</v>
      </c>
      <c r="O556" s="92">
        <f>F4Ax!O556+F4Bx!O555</f>
        <v>0</v>
      </c>
      <c r="P556" s="92">
        <f>F4Ax!P556+F4Bx!P555</f>
        <v>0</v>
      </c>
      <c r="Q556" s="116">
        <f t="shared" si="54"/>
        <v>0</v>
      </c>
    </row>
    <row r="557" spans="3:17" x14ac:dyDescent="0.25">
      <c r="C557" s="16"/>
      <c r="D557" s="16"/>
      <c r="E557" s="92">
        <f>F4Ax!E557+F4Bx!E556</f>
        <v>0</v>
      </c>
      <c r="F557" s="92">
        <f>F4Ax!F557+F4Bx!F556</f>
        <v>0</v>
      </c>
      <c r="G557" s="92">
        <f>F4Ax!G557+F4Bx!G556</f>
        <v>0</v>
      </c>
      <c r="H557" s="92">
        <f>F4Ax!H557+F4Bx!H556</f>
        <v>0</v>
      </c>
      <c r="I557" s="92">
        <f>F4Ax!I557+F4Bx!I556</f>
        <v>0</v>
      </c>
      <c r="J557" s="92">
        <f>F4Ax!J557+F4Bx!J556</f>
        <v>0</v>
      </c>
      <c r="K557" s="92">
        <f>F4Ax!K557+F4Bx!K556</f>
        <v>0</v>
      </c>
      <c r="L557" s="92">
        <f>F4Ax!L557+F4Bx!L556</f>
        <v>0</v>
      </c>
      <c r="M557" s="92">
        <f>F4Ax!M557+F4Bx!M556</f>
        <v>0</v>
      </c>
      <c r="N557" s="92">
        <f>F4Ax!N557+F4Bx!N556</f>
        <v>0</v>
      </c>
      <c r="O557" s="92">
        <f>F4Ax!O557+F4Bx!O556</f>
        <v>0</v>
      </c>
      <c r="P557" s="92">
        <f>F4Ax!P557+F4Bx!P556</f>
        <v>0</v>
      </c>
      <c r="Q557" s="116">
        <f t="shared" si="54"/>
        <v>0</v>
      </c>
    </row>
    <row r="558" spans="3:17" x14ac:dyDescent="0.25">
      <c r="C558" s="16"/>
      <c r="D558" s="16"/>
      <c r="E558" s="92">
        <f>F4Ax!E558+F4Bx!E557</f>
        <v>0</v>
      </c>
      <c r="F558" s="92">
        <f>F4Ax!F558+F4Bx!F557</f>
        <v>0</v>
      </c>
      <c r="G558" s="92">
        <f>F4Ax!G558+F4Bx!G557</f>
        <v>0</v>
      </c>
      <c r="H558" s="92">
        <f>F4Ax!H558+F4Bx!H557</f>
        <v>0</v>
      </c>
      <c r="I558" s="92">
        <f>F4Ax!I558+F4Bx!I557</f>
        <v>0</v>
      </c>
      <c r="J558" s="92">
        <f>F4Ax!J558+F4Bx!J557</f>
        <v>0</v>
      </c>
      <c r="K558" s="92">
        <f>F4Ax!K558+F4Bx!K557</f>
        <v>0</v>
      </c>
      <c r="L558" s="92">
        <f>F4Ax!L558+F4Bx!L557</f>
        <v>0</v>
      </c>
      <c r="M558" s="92">
        <f>F4Ax!M558+F4Bx!M557</f>
        <v>0</v>
      </c>
      <c r="N558" s="92">
        <f>F4Ax!N558+F4Bx!N557</f>
        <v>0</v>
      </c>
      <c r="O558" s="92">
        <f>F4Ax!O558+F4Bx!O557</f>
        <v>0</v>
      </c>
      <c r="P558" s="92">
        <f>F4Ax!P558+F4Bx!P557</f>
        <v>0</v>
      </c>
      <c r="Q558" s="116">
        <f t="shared" si="54"/>
        <v>0</v>
      </c>
    </row>
    <row r="559" spans="3:17" x14ac:dyDescent="0.25">
      <c r="C559" s="16" t="s">
        <v>235</v>
      </c>
      <c r="D559" s="16" t="s">
        <v>235</v>
      </c>
      <c r="E559" s="92">
        <f>F4Ax!E559+F4Bx!E558</f>
        <v>0</v>
      </c>
      <c r="F559" s="92">
        <f>F4Ax!F559+F4Bx!F558</f>
        <v>0</v>
      </c>
      <c r="G559" s="92">
        <f>F4Ax!G559+F4Bx!G558</f>
        <v>0</v>
      </c>
      <c r="H559" s="92">
        <f>F4Ax!H559+F4Bx!H558</f>
        <v>0</v>
      </c>
      <c r="I559" s="92">
        <f>F4Ax!I559+F4Bx!I558</f>
        <v>0</v>
      </c>
      <c r="J559" s="92">
        <f>F4Ax!J559+F4Bx!J558</f>
        <v>0</v>
      </c>
      <c r="K559" s="92">
        <f>F4Ax!K559+F4Bx!K558</f>
        <v>0</v>
      </c>
      <c r="L559" s="92">
        <f>F4Ax!L559+F4Bx!L558</f>
        <v>0</v>
      </c>
      <c r="M559" s="92">
        <f>F4Ax!M559+F4Bx!M558</f>
        <v>0</v>
      </c>
      <c r="N559" s="92">
        <f>F4Ax!N559+F4Bx!N558</f>
        <v>0</v>
      </c>
      <c r="O559" s="92">
        <f>F4Ax!O559+F4Bx!O558</f>
        <v>0</v>
      </c>
      <c r="P559" s="92">
        <f>F4Ax!P559+F4Bx!P558</f>
        <v>0</v>
      </c>
      <c r="Q559" s="116">
        <f t="shared" si="54"/>
        <v>0</v>
      </c>
    </row>
    <row r="560" spans="3:17" x14ac:dyDescent="0.25">
      <c r="C560" s="937" t="s">
        <v>188</v>
      </c>
      <c r="D560" s="938"/>
      <c r="E560" s="116">
        <f t="shared" ref="E560:P560" si="56">SUM(E545:E559)</f>
        <v>0</v>
      </c>
      <c r="F560" s="116">
        <f t="shared" si="56"/>
        <v>0</v>
      </c>
      <c r="G560" s="116">
        <f t="shared" si="56"/>
        <v>0</v>
      </c>
      <c r="H560" s="116">
        <f t="shared" si="56"/>
        <v>0</v>
      </c>
      <c r="I560" s="116">
        <f t="shared" si="56"/>
        <v>0</v>
      </c>
      <c r="J560" s="116">
        <f t="shared" si="56"/>
        <v>0</v>
      </c>
      <c r="K560" s="116">
        <f t="shared" si="56"/>
        <v>0</v>
      </c>
      <c r="L560" s="116">
        <f t="shared" si="56"/>
        <v>0</v>
      </c>
      <c r="M560" s="116">
        <f t="shared" si="56"/>
        <v>0</v>
      </c>
      <c r="N560" s="116">
        <f t="shared" si="56"/>
        <v>0</v>
      </c>
      <c r="O560" s="116">
        <f t="shared" si="56"/>
        <v>0</v>
      </c>
      <c r="P560" s="116">
        <f t="shared" si="56"/>
        <v>0</v>
      </c>
      <c r="Q560" s="116">
        <f t="shared" si="54"/>
        <v>0</v>
      </c>
    </row>
    <row r="561" spans="3:17" x14ac:dyDescent="0.25">
      <c r="C561" s="935" t="s">
        <v>189</v>
      </c>
      <c r="D561" s="936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116">
        <f t="shared" ref="Q561:Q592" si="57">SUM(E561:P561)</f>
        <v>0</v>
      </c>
    </row>
    <row r="562" spans="3:17" x14ac:dyDescent="0.25">
      <c r="C562" s="16" t="s">
        <v>168</v>
      </c>
      <c r="D562" s="16" t="s">
        <v>169</v>
      </c>
      <c r="E562" s="92">
        <f>F4Ax!E562+F4Bx!E561</f>
        <v>0</v>
      </c>
      <c r="F562" s="92">
        <f>F4Ax!F562+F4Bx!F561</f>
        <v>0</v>
      </c>
      <c r="G562" s="92">
        <f>F4Ax!G562+F4Bx!G561</f>
        <v>0</v>
      </c>
      <c r="H562" s="92">
        <f>F4Ax!H562+F4Bx!H561</f>
        <v>0</v>
      </c>
      <c r="I562" s="92">
        <f>F4Ax!I562+F4Bx!I561</f>
        <v>0</v>
      </c>
      <c r="J562" s="92">
        <f>F4Ax!J562+F4Bx!J561</f>
        <v>0</v>
      </c>
      <c r="K562" s="92">
        <f>F4Ax!K562+F4Bx!K561</f>
        <v>0</v>
      </c>
      <c r="L562" s="92">
        <f>F4Ax!L562+F4Bx!L561</f>
        <v>0</v>
      </c>
      <c r="M562" s="92">
        <f>F4Ax!M562+F4Bx!M561</f>
        <v>0</v>
      </c>
      <c r="N562" s="92">
        <f>F4Ax!N562+F4Bx!N561</f>
        <v>0</v>
      </c>
      <c r="O562" s="92">
        <f>F4Ax!O562+F4Bx!O561</f>
        <v>0</v>
      </c>
      <c r="P562" s="92">
        <f>F4Ax!P562+F4Bx!P561</f>
        <v>0</v>
      </c>
      <c r="Q562" s="116">
        <f t="shared" si="57"/>
        <v>0</v>
      </c>
    </row>
    <row r="563" spans="3:17" x14ac:dyDescent="0.25">
      <c r="C563" s="16" t="s">
        <v>170</v>
      </c>
      <c r="D563" s="16" t="s">
        <v>171</v>
      </c>
      <c r="E563" s="92">
        <f>F4Ax!E563+F4Bx!E562</f>
        <v>0</v>
      </c>
      <c r="F563" s="92">
        <f>F4Ax!F563+F4Bx!F562</f>
        <v>0</v>
      </c>
      <c r="G563" s="92">
        <f>F4Ax!G563+F4Bx!G562</f>
        <v>0</v>
      </c>
      <c r="H563" s="92">
        <f>F4Ax!H563+F4Bx!H562</f>
        <v>0</v>
      </c>
      <c r="I563" s="92">
        <f>F4Ax!I563+F4Bx!I562</f>
        <v>0</v>
      </c>
      <c r="J563" s="92">
        <f>F4Ax!J563+F4Bx!J562</f>
        <v>0</v>
      </c>
      <c r="K563" s="92">
        <f>F4Ax!K563+F4Bx!K562</f>
        <v>0</v>
      </c>
      <c r="L563" s="92">
        <f>F4Ax!L563+F4Bx!L562</f>
        <v>0</v>
      </c>
      <c r="M563" s="92">
        <f>F4Ax!M563+F4Bx!M562</f>
        <v>0</v>
      </c>
      <c r="N563" s="92">
        <f>F4Ax!N563+F4Bx!N562</f>
        <v>0</v>
      </c>
      <c r="O563" s="92">
        <f>F4Ax!O563+F4Bx!O562</f>
        <v>0</v>
      </c>
      <c r="P563" s="92">
        <f>F4Ax!P563+F4Bx!P562</f>
        <v>0</v>
      </c>
      <c r="Q563" s="116">
        <f t="shared" si="57"/>
        <v>0</v>
      </c>
    </row>
    <row r="564" spans="3:17" x14ac:dyDescent="0.25">
      <c r="C564" s="16" t="s">
        <v>216</v>
      </c>
      <c r="D564" s="16" t="s">
        <v>173</v>
      </c>
      <c r="E564" s="92">
        <f>F4Ax!E564+F4Bx!E563</f>
        <v>0</v>
      </c>
      <c r="F564" s="92">
        <f>F4Ax!F564+F4Bx!F563</f>
        <v>0</v>
      </c>
      <c r="G564" s="92">
        <f>F4Ax!G564+F4Bx!G563</f>
        <v>0</v>
      </c>
      <c r="H564" s="92">
        <f>F4Ax!H564+F4Bx!H563</f>
        <v>0</v>
      </c>
      <c r="I564" s="92">
        <f>F4Ax!I564+F4Bx!I563</f>
        <v>0</v>
      </c>
      <c r="J564" s="92">
        <f>F4Ax!J564+F4Bx!J563</f>
        <v>0</v>
      </c>
      <c r="K564" s="92">
        <f>F4Ax!K564+F4Bx!K563</f>
        <v>0</v>
      </c>
      <c r="L564" s="92">
        <f>F4Ax!L564+F4Bx!L563</f>
        <v>0</v>
      </c>
      <c r="M564" s="92">
        <f>F4Ax!M564+F4Bx!M563</f>
        <v>0</v>
      </c>
      <c r="N564" s="92">
        <f>F4Ax!N564+F4Bx!N563</f>
        <v>0</v>
      </c>
      <c r="O564" s="92">
        <f>F4Ax!O564+F4Bx!O563</f>
        <v>0</v>
      </c>
      <c r="P564" s="92">
        <f>F4Ax!P564+F4Bx!P563</f>
        <v>0</v>
      </c>
      <c r="Q564" s="116">
        <f t="shared" si="57"/>
        <v>0</v>
      </c>
    </row>
    <row r="565" spans="3:17" x14ac:dyDescent="0.25">
      <c r="C565" s="16" t="s">
        <v>174</v>
      </c>
      <c r="D565" s="16" t="s">
        <v>175</v>
      </c>
      <c r="E565" s="92">
        <f>F4Ax!E565+F4Bx!E564</f>
        <v>0</v>
      </c>
      <c r="F565" s="92">
        <f>F4Ax!F565+F4Bx!F564</f>
        <v>0</v>
      </c>
      <c r="G565" s="92">
        <f>F4Ax!G565+F4Bx!G564</f>
        <v>0</v>
      </c>
      <c r="H565" s="92">
        <f>F4Ax!H565+F4Bx!H564</f>
        <v>0</v>
      </c>
      <c r="I565" s="92">
        <f>F4Ax!I565+F4Bx!I564</f>
        <v>0</v>
      </c>
      <c r="J565" s="92">
        <f>F4Ax!J565+F4Bx!J564</f>
        <v>0</v>
      </c>
      <c r="K565" s="92">
        <f>F4Ax!K565+F4Bx!K564</f>
        <v>0</v>
      </c>
      <c r="L565" s="92">
        <f>F4Ax!L565+F4Bx!L564</f>
        <v>0</v>
      </c>
      <c r="M565" s="92">
        <f>F4Ax!M565+F4Bx!M564</f>
        <v>0</v>
      </c>
      <c r="N565" s="92">
        <f>F4Ax!N565+F4Bx!N564</f>
        <v>0</v>
      </c>
      <c r="O565" s="92">
        <f>F4Ax!O565+F4Bx!O564</f>
        <v>0</v>
      </c>
      <c r="P565" s="92">
        <f>F4Ax!P565+F4Bx!P564</f>
        <v>0</v>
      </c>
      <c r="Q565" s="116">
        <f t="shared" si="57"/>
        <v>0</v>
      </c>
    </row>
    <row r="566" spans="3:17" x14ac:dyDescent="0.25">
      <c r="C566" s="16" t="s">
        <v>176</v>
      </c>
      <c r="D566" s="16" t="s">
        <v>177</v>
      </c>
      <c r="E566" s="92">
        <f>F4Ax!E566+F4Bx!E565</f>
        <v>0</v>
      </c>
      <c r="F566" s="92">
        <f>F4Ax!F566+F4Bx!F565</f>
        <v>0</v>
      </c>
      <c r="G566" s="92">
        <f>F4Ax!G566+F4Bx!G565</f>
        <v>0</v>
      </c>
      <c r="H566" s="92">
        <f>F4Ax!H566+F4Bx!H565</f>
        <v>0</v>
      </c>
      <c r="I566" s="92">
        <f>F4Ax!I566+F4Bx!I565</f>
        <v>0</v>
      </c>
      <c r="J566" s="92">
        <f>F4Ax!J566+F4Bx!J565</f>
        <v>0</v>
      </c>
      <c r="K566" s="92">
        <f>F4Ax!K566+F4Bx!K565</f>
        <v>0</v>
      </c>
      <c r="L566" s="92">
        <f>F4Ax!L566+F4Bx!L565</f>
        <v>0</v>
      </c>
      <c r="M566" s="92">
        <f>F4Ax!M566+F4Bx!M565</f>
        <v>0</v>
      </c>
      <c r="N566" s="92">
        <f>F4Ax!N566+F4Bx!N565</f>
        <v>0</v>
      </c>
      <c r="O566" s="92">
        <f>F4Ax!O566+F4Bx!O565</f>
        <v>0</v>
      </c>
      <c r="P566" s="92">
        <f>F4Ax!P566+F4Bx!P565</f>
        <v>0</v>
      </c>
      <c r="Q566" s="116">
        <f t="shared" si="57"/>
        <v>0</v>
      </c>
    </row>
    <row r="567" spans="3:17" x14ac:dyDescent="0.25">
      <c r="C567" s="16" t="s">
        <v>178</v>
      </c>
      <c r="D567" s="16" t="s">
        <v>179</v>
      </c>
      <c r="E567" s="92">
        <f>F4Ax!E567+F4Bx!E566</f>
        <v>0</v>
      </c>
      <c r="F567" s="92">
        <f>F4Ax!F567+F4Bx!F566</f>
        <v>0</v>
      </c>
      <c r="G567" s="92">
        <f>F4Ax!G567+F4Bx!G566</f>
        <v>0</v>
      </c>
      <c r="H567" s="92">
        <f>F4Ax!H567+F4Bx!H566</f>
        <v>0</v>
      </c>
      <c r="I567" s="92">
        <f>F4Ax!I567+F4Bx!I566</f>
        <v>0</v>
      </c>
      <c r="J567" s="92">
        <f>F4Ax!J567+F4Bx!J566</f>
        <v>0</v>
      </c>
      <c r="K567" s="92">
        <f>F4Ax!K567+F4Bx!K566</f>
        <v>0</v>
      </c>
      <c r="L567" s="92">
        <f>F4Ax!L567+F4Bx!L566</f>
        <v>0</v>
      </c>
      <c r="M567" s="92">
        <f>F4Ax!M567+F4Bx!M566</f>
        <v>0</v>
      </c>
      <c r="N567" s="92">
        <f>F4Ax!N567+F4Bx!N566</f>
        <v>0</v>
      </c>
      <c r="O567" s="92">
        <f>F4Ax!O567+F4Bx!O566</f>
        <v>0</v>
      </c>
      <c r="P567" s="92">
        <f>F4Ax!P567+F4Bx!P566</f>
        <v>0</v>
      </c>
      <c r="Q567" s="116">
        <f t="shared" si="57"/>
        <v>0</v>
      </c>
    </row>
    <row r="568" spans="3:17" x14ac:dyDescent="0.25">
      <c r="C568" s="16" t="s">
        <v>180</v>
      </c>
      <c r="D568" s="16" t="s">
        <v>181</v>
      </c>
      <c r="E568" s="92">
        <f>F4Ax!E568+F4Bx!E567</f>
        <v>0</v>
      </c>
      <c r="F568" s="92">
        <f>F4Ax!F568+F4Bx!F567</f>
        <v>0</v>
      </c>
      <c r="G568" s="92">
        <f>F4Ax!G568+F4Bx!G567</f>
        <v>0</v>
      </c>
      <c r="H568" s="92">
        <f>F4Ax!H568+F4Bx!H567</f>
        <v>0</v>
      </c>
      <c r="I568" s="92">
        <f>F4Ax!I568+F4Bx!I567</f>
        <v>0</v>
      </c>
      <c r="J568" s="92">
        <f>F4Ax!J568+F4Bx!J567</f>
        <v>0</v>
      </c>
      <c r="K568" s="92">
        <f>F4Ax!K568+F4Bx!K567</f>
        <v>0</v>
      </c>
      <c r="L568" s="92">
        <f>F4Ax!L568+F4Bx!L567</f>
        <v>0</v>
      </c>
      <c r="M568" s="92">
        <f>F4Ax!M568+F4Bx!M567</f>
        <v>0</v>
      </c>
      <c r="N568" s="92">
        <f>F4Ax!N568+F4Bx!N567</f>
        <v>0</v>
      </c>
      <c r="O568" s="92">
        <f>F4Ax!O568+F4Bx!O567</f>
        <v>0</v>
      </c>
      <c r="P568" s="92">
        <f>F4Ax!P568+F4Bx!P567</f>
        <v>0</v>
      </c>
      <c r="Q568" s="116">
        <f t="shared" si="57"/>
        <v>0</v>
      </c>
    </row>
    <row r="569" spans="3:17" x14ac:dyDescent="0.25">
      <c r="C569" s="16" t="s">
        <v>182</v>
      </c>
      <c r="D569" s="16" t="s">
        <v>183</v>
      </c>
      <c r="E569" s="92">
        <f>F4Ax!E569+F4Bx!E568</f>
        <v>0</v>
      </c>
      <c r="F569" s="92">
        <f>F4Ax!F569+F4Bx!F568</f>
        <v>0</v>
      </c>
      <c r="G569" s="92">
        <f>F4Ax!G569+F4Bx!G568</f>
        <v>0</v>
      </c>
      <c r="H569" s="92">
        <f>F4Ax!H569+F4Bx!H568</f>
        <v>0</v>
      </c>
      <c r="I569" s="92">
        <f>F4Ax!I569+F4Bx!I568</f>
        <v>0</v>
      </c>
      <c r="J569" s="92">
        <f>F4Ax!J569+F4Bx!J568</f>
        <v>0</v>
      </c>
      <c r="K569" s="92">
        <f>F4Ax!K569+F4Bx!K568</f>
        <v>0</v>
      </c>
      <c r="L569" s="92">
        <f>F4Ax!L569+F4Bx!L568</f>
        <v>0</v>
      </c>
      <c r="M569" s="92">
        <f>F4Ax!M569+F4Bx!M568</f>
        <v>0</v>
      </c>
      <c r="N569" s="92">
        <f>F4Ax!N569+F4Bx!N568</f>
        <v>0</v>
      </c>
      <c r="O569" s="92">
        <f>F4Ax!O569+F4Bx!O568</f>
        <v>0</v>
      </c>
      <c r="P569" s="92">
        <f>F4Ax!P569+F4Bx!P568</f>
        <v>0</v>
      </c>
      <c r="Q569" s="116">
        <f t="shared" si="57"/>
        <v>0</v>
      </c>
    </row>
    <row r="570" spans="3:17" x14ac:dyDescent="0.25">
      <c r="C570" s="16" t="s">
        <v>208</v>
      </c>
      <c r="D570" s="16" t="s">
        <v>163</v>
      </c>
      <c r="E570" s="92">
        <f>F4Ax!E570+F4Bx!E569</f>
        <v>0</v>
      </c>
      <c r="F570" s="92">
        <f>F4Ax!F570+F4Bx!F569</f>
        <v>0</v>
      </c>
      <c r="G570" s="92">
        <f>F4Ax!G570+F4Bx!G569</f>
        <v>0</v>
      </c>
      <c r="H570" s="92">
        <f>F4Ax!H570+F4Bx!H569</f>
        <v>0</v>
      </c>
      <c r="I570" s="92">
        <f>F4Ax!I570+F4Bx!I569</f>
        <v>0</v>
      </c>
      <c r="J570" s="92">
        <f>F4Ax!J570+F4Bx!J569</f>
        <v>0</v>
      </c>
      <c r="K570" s="92">
        <f>F4Ax!K570+F4Bx!K569</f>
        <v>0</v>
      </c>
      <c r="L570" s="92">
        <f>F4Ax!L570+F4Bx!L569</f>
        <v>0</v>
      </c>
      <c r="M570" s="92">
        <f>F4Ax!M570+F4Bx!M569</f>
        <v>0</v>
      </c>
      <c r="N570" s="92">
        <f>F4Ax!N570+F4Bx!N569</f>
        <v>0</v>
      </c>
      <c r="O570" s="92">
        <f>F4Ax!O570+F4Bx!O569</f>
        <v>0</v>
      </c>
      <c r="P570" s="92">
        <f>F4Ax!P570+F4Bx!P569</f>
        <v>0</v>
      </c>
      <c r="Q570" s="116">
        <f t="shared" si="57"/>
        <v>0</v>
      </c>
    </row>
    <row r="571" spans="3:17" x14ac:dyDescent="0.25">
      <c r="C571" s="16" t="s">
        <v>185</v>
      </c>
      <c r="D571" s="16" t="s">
        <v>186</v>
      </c>
      <c r="E571" s="92">
        <f>F4Ax!E571+F4Bx!E570</f>
        <v>0</v>
      </c>
      <c r="F571" s="92">
        <f>F4Ax!F571+F4Bx!F570</f>
        <v>0</v>
      </c>
      <c r="G571" s="92">
        <f>F4Ax!G571+F4Bx!G570</f>
        <v>0</v>
      </c>
      <c r="H571" s="92">
        <f>F4Ax!H571+F4Bx!H570</f>
        <v>0</v>
      </c>
      <c r="I571" s="92">
        <f>F4Ax!I571+F4Bx!I570</f>
        <v>0</v>
      </c>
      <c r="J571" s="92">
        <f>F4Ax!J571+F4Bx!J570</f>
        <v>0</v>
      </c>
      <c r="K571" s="92">
        <f>F4Ax!K571+F4Bx!K570</f>
        <v>0</v>
      </c>
      <c r="L571" s="92">
        <f>F4Ax!L571+F4Bx!L570</f>
        <v>0</v>
      </c>
      <c r="M571" s="92">
        <f>F4Ax!M571+F4Bx!M570</f>
        <v>0</v>
      </c>
      <c r="N571" s="92">
        <f>F4Ax!N571+F4Bx!N570</f>
        <v>0</v>
      </c>
      <c r="O571" s="92">
        <f>F4Ax!O571+F4Bx!O570</f>
        <v>0</v>
      </c>
      <c r="P571" s="92">
        <f>F4Ax!P571+F4Bx!P570</f>
        <v>0</v>
      </c>
      <c r="Q571" s="116">
        <f t="shared" si="57"/>
        <v>0</v>
      </c>
    </row>
    <row r="572" spans="3:17" x14ac:dyDescent="0.25">
      <c r="C572" s="16" t="s">
        <v>187</v>
      </c>
      <c r="D572" s="16" t="s">
        <v>165</v>
      </c>
      <c r="E572" s="92">
        <f>F4Ax!E572+F4Bx!E571</f>
        <v>0</v>
      </c>
      <c r="F572" s="92">
        <f>F4Ax!F572+F4Bx!F571</f>
        <v>0</v>
      </c>
      <c r="G572" s="92">
        <f>F4Ax!G572+F4Bx!G571</f>
        <v>0</v>
      </c>
      <c r="H572" s="92">
        <f>F4Ax!H572+F4Bx!H571</f>
        <v>0</v>
      </c>
      <c r="I572" s="92">
        <f>F4Ax!I572+F4Bx!I571</f>
        <v>0</v>
      </c>
      <c r="J572" s="92">
        <f>F4Ax!J572+F4Bx!J571</f>
        <v>0</v>
      </c>
      <c r="K572" s="92">
        <f>F4Ax!K572+F4Bx!K571</f>
        <v>0</v>
      </c>
      <c r="L572" s="92">
        <f>F4Ax!L572+F4Bx!L571</f>
        <v>0</v>
      </c>
      <c r="M572" s="92">
        <f>F4Ax!M572+F4Bx!M571</f>
        <v>0</v>
      </c>
      <c r="N572" s="92">
        <f>F4Ax!N572+F4Bx!N571</f>
        <v>0</v>
      </c>
      <c r="O572" s="92">
        <f>F4Ax!O572+F4Bx!O571</f>
        <v>0</v>
      </c>
      <c r="P572" s="92">
        <f>F4Ax!P572+F4Bx!P571</f>
        <v>0</v>
      </c>
      <c r="Q572" s="116">
        <f t="shared" si="57"/>
        <v>0</v>
      </c>
    </row>
    <row r="573" spans="3:17" x14ac:dyDescent="0.25">
      <c r="C573" s="16"/>
      <c r="D573" s="16"/>
      <c r="E573" s="92">
        <f>F4Ax!E573+F4Bx!E572</f>
        <v>0</v>
      </c>
      <c r="F573" s="92">
        <f>F4Ax!F573+F4Bx!F572</f>
        <v>0</v>
      </c>
      <c r="G573" s="92">
        <f>F4Ax!G573+F4Bx!G572</f>
        <v>0</v>
      </c>
      <c r="H573" s="92">
        <f>F4Ax!H573+F4Bx!H572</f>
        <v>0</v>
      </c>
      <c r="I573" s="92">
        <f>F4Ax!I573+F4Bx!I572</f>
        <v>0</v>
      </c>
      <c r="J573" s="92">
        <f>F4Ax!J573+F4Bx!J572</f>
        <v>0</v>
      </c>
      <c r="K573" s="92">
        <f>F4Ax!K573+F4Bx!K572</f>
        <v>0</v>
      </c>
      <c r="L573" s="92">
        <f>F4Ax!L573+F4Bx!L572</f>
        <v>0</v>
      </c>
      <c r="M573" s="92">
        <f>F4Ax!M573+F4Bx!M572</f>
        <v>0</v>
      </c>
      <c r="N573" s="92">
        <f>F4Ax!N573+F4Bx!N572</f>
        <v>0</v>
      </c>
      <c r="O573" s="92">
        <f>F4Ax!O573+F4Bx!O572</f>
        <v>0</v>
      </c>
      <c r="P573" s="92">
        <f>F4Ax!P573+F4Bx!P572</f>
        <v>0</v>
      </c>
      <c r="Q573" s="116">
        <f t="shared" si="57"/>
        <v>0</v>
      </c>
    </row>
    <row r="574" spans="3:17" x14ac:dyDescent="0.25">
      <c r="C574" s="16"/>
      <c r="D574" s="16"/>
      <c r="E574" s="92">
        <f>F4Ax!E574+F4Bx!E573</f>
        <v>0</v>
      </c>
      <c r="F574" s="92">
        <f>F4Ax!F574+F4Bx!F573</f>
        <v>0</v>
      </c>
      <c r="G574" s="92">
        <f>F4Ax!G574+F4Bx!G573</f>
        <v>0</v>
      </c>
      <c r="H574" s="92">
        <f>F4Ax!H574+F4Bx!H573</f>
        <v>0</v>
      </c>
      <c r="I574" s="92">
        <f>F4Ax!I574+F4Bx!I573</f>
        <v>0</v>
      </c>
      <c r="J574" s="92">
        <f>F4Ax!J574+F4Bx!J573</f>
        <v>0</v>
      </c>
      <c r="K574" s="92">
        <f>F4Ax!K574+F4Bx!K573</f>
        <v>0</v>
      </c>
      <c r="L574" s="92">
        <f>F4Ax!L574+F4Bx!L573</f>
        <v>0</v>
      </c>
      <c r="M574" s="92">
        <f>F4Ax!M574+F4Bx!M573</f>
        <v>0</v>
      </c>
      <c r="N574" s="92">
        <f>F4Ax!N574+F4Bx!N573</f>
        <v>0</v>
      </c>
      <c r="O574" s="92">
        <f>F4Ax!O574+F4Bx!O573</f>
        <v>0</v>
      </c>
      <c r="P574" s="92">
        <f>F4Ax!P574+F4Bx!P573</f>
        <v>0</v>
      </c>
      <c r="Q574" s="116">
        <f t="shared" si="57"/>
        <v>0</v>
      </c>
    </row>
    <row r="575" spans="3:17" x14ac:dyDescent="0.25">
      <c r="C575" s="16"/>
      <c r="D575" s="16"/>
      <c r="E575" s="92">
        <f>F4Ax!E575+F4Bx!E574</f>
        <v>0</v>
      </c>
      <c r="F575" s="92">
        <f>F4Ax!F575+F4Bx!F574</f>
        <v>0</v>
      </c>
      <c r="G575" s="92">
        <f>F4Ax!G575+F4Bx!G574</f>
        <v>0</v>
      </c>
      <c r="H575" s="92">
        <f>F4Ax!H575+F4Bx!H574</f>
        <v>0</v>
      </c>
      <c r="I575" s="92">
        <f>F4Ax!I575+F4Bx!I574</f>
        <v>0</v>
      </c>
      <c r="J575" s="92">
        <f>F4Ax!J575+F4Bx!J574</f>
        <v>0</v>
      </c>
      <c r="K575" s="92">
        <f>F4Ax!K575+F4Bx!K574</f>
        <v>0</v>
      </c>
      <c r="L575" s="92">
        <f>F4Ax!L575+F4Bx!L574</f>
        <v>0</v>
      </c>
      <c r="M575" s="92">
        <f>F4Ax!M575+F4Bx!M574</f>
        <v>0</v>
      </c>
      <c r="N575" s="92">
        <f>F4Ax!N575+F4Bx!N574</f>
        <v>0</v>
      </c>
      <c r="O575" s="92">
        <f>F4Ax!O575+F4Bx!O574</f>
        <v>0</v>
      </c>
      <c r="P575" s="92">
        <f>F4Ax!P575+F4Bx!P574</f>
        <v>0</v>
      </c>
      <c r="Q575" s="116">
        <f t="shared" si="57"/>
        <v>0</v>
      </c>
    </row>
    <row r="576" spans="3:17" x14ac:dyDescent="0.25">
      <c r="C576" s="16" t="s">
        <v>235</v>
      </c>
      <c r="D576" s="16" t="s">
        <v>235</v>
      </c>
      <c r="E576" s="92">
        <f>F4Ax!E576+F4Bx!E575</f>
        <v>0</v>
      </c>
      <c r="F576" s="92">
        <f>F4Ax!F576+F4Bx!F575</f>
        <v>0</v>
      </c>
      <c r="G576" s="92">
        <f>F4Ax!G576+F4Bx!G575</f>
        <v>0</v>
      </c>
      <c r="H576" s="92">
        <f>F4Ax!H576+F4Bx!H575</f>
        <v>0</v>
      </c>
      <c r="I576" s="92">
        <f>F4Ax!I576+F4Bx!I575</f>
        <v>0</v>
      </c>
      <c r="J576" s="92">
        <f>F4Ax!J576+F4Bx!J575</f>
        <v>0</v>
      </c>
      <c r="K576" s="92">
        <f>F4Ax!K576+F4Bx!K575</f>
        <v>0</v>
      </c>
      <c r="L576" s="92">
        <f>F4Ax!L576+F4Bx!L575</f>
        <v>0</v>
      </c>
      <c r="M576" s="92">
        <f>F4Ax!M576+F4Bx!M575</f>
        <v>0</v>
      </c>
      <c r="N576" s="92">
        <f>F4Ax!N576+F4Bx!N575</f>
        <v>0</v>
      </c>
      <c r="O576" s="92">
        <f>F4Ax!O576+F4Bx!O575</f>
        <v>0</v>
      </c>
      <c r="P576" s="92">
        <f>F4Ax!P576+F4Bx!P575</f>
        <v>0</v>
      </c>
      <c r="Q576" s="116">
        <f t="shared" si="57"/>
        <v>0</v>
      </c>
    </row>
    <row r="577" spans="3:17" x14ac:dyDescent="0.25">
      <c r="C577" s="937" t="s">
        <v>188</v>
      </c>
      <c r="D577" s="938"/>
      <c r="E577" s="116">
        <f t="shared" ref="E577:P577" si="58">SUM(E562:E576)</f>
        <v>0</v>
      </c>
      <c r="F577" s="116">
        <f t="shared" si="58"/>
        <v>0</v>
      </c>
      <c r="G577" s="116">
        <f t="shared" si="58"/>
        <v>0</v>
      </c>
      <c r="H577" s="116">
        <f t="shared" si="58"/>
        <v>0</v>
      </c>
      <c r="I577" s="116">
        <f t="shared" si="58"/>
        <v>0</v>
      </c>
      <c r="J577" s="116">
        <f t="shared" si="58"/>
        <v>0</v>
      </c>
      <c r="K577" s="116">
        <f t="shared" si="58"/>
        <v>0</v>
      </c>
      <c r="L577" s="116">
        <f t="shared" si="58"/>
        <v>0</v>
      </c>
      <c r="M577" s="116">
        <f t="shared" si="58"/>
        <v>0</v>
      </c>
      <c r="N577" s="116">
        <f t="shared" si="58"/>
        <v>0</v>
      </c>
      <c r="O577" s="116">
        <f t="shared" si="58"/>
        <v>0</v>
      </c>
      <c r="P577" s="116">
        <f t="shared" si="58"/>
        <v>0</v>
      </c>
      <c r="Q577" s="116">
        <f t="shared" si="57"/>
        <v>0</v>
      </c>
    </row>
    <row r="578" spans="3:17" x14ac:dyDescent="0.25">
      <c r="C578" s="935" t="s">
        <v>196</v>
      </c>
      <c r="D578" s="936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116">
        <f t="shared" si="57"/>
        <v>0</v>
      </c>
    </row>
    <row r="579" spans="3:17" x14ac:dyDescent="0.25">
      <c r="C579" s="16" t="s">
        <v>168</v>
      </c>
      <c r="D579" s="16" t="s">
        <v>169</v>
      </c>
      <c r="E579" s="92">
        <f>F4Ax!E579+F4Bx!E578</f>
        <v>0</v>
      </c>
      <c r="F579" s="92">
        <f>F4Ax!F579+F4Bx!F578</f>
        <v>0</v>
      </c>
      <c r="G579" s="92">
        <f>F4Ax!G579+F4Bx!G578</f>
        <v>0</v>
      </c>
      <c r="H579" s="92">
        <f>F4Ax!H579+F4Bx!H578</f>
        <v>0</v>
      </c>
      <c r="I579" s="92">
        <f>F4Ax!I579+F4Bx!I578</f>
        <v>0</v>
      </c>
      <c r="J579" s="92">
        <f>F4Ax!J579+F4Bx!J578</f>
        <v>0</v>
      </c>
      <c r="K579" s="92">
        <f>F4Ax!K579+F4Bx!K578</f>
        <v>0</v>
      </c>
      <c r="L579" s="92">
        <f>F4Ax!L579+F4Bx!L578</f>
        <v>0</v>
      </c>
      <c r="M579" s="92">
        <f>F4Ax!M579+F4Bx!M578</f>
        <v>0</v>
      </c>
      <c r="N579" s="92">
        <f>F4Ax!N579+F4Bx!N578</f>
        <v>0</v>
      </c>
      <c r="O579" s="92">
        <f>F4Ax!O579+F4Bx!O578</f>
        <v>0</v>
      </c>
      <c r="P579" s="92">
        <f>F4Ax!P579+F4Bx!P578</f>
        <v>0</v>
      </c>
      <c r="Q579" s="116">
        <f t="shared" si="57"/>
        <v>0</v>
      </c>
    </row>
    <row r="580" spans="3:17" x14ac:dyDescent="0.25">
      <c r="C580" s="16" t="s">
        <v>170</v>
      </c>
      <c r="D580" s="16" t="s">
        <v>171</v>
      </c>
      <c r="E580" s="92">
        <f>F4Ax!E580+F4Bx!E579</f>
        <v>0</v>
      </c>
      <c r="F580" s="92">
        <f>F4Ax!F580+F4Bx!F579</f>
        <v>0</v>
      </c>
      <c r="G580" s="92">
        <f>F4Ax!G580+F4Bx!G579</f>
        <v>0</v>
      </c>
      <c r="H580" s="92">
        <f>F4Ax!H580+F4Bx!H579</f>
        <v>0</v>
      </c>
      <c r="I580" s="92">
        <f>F4Ax!I580+F4Bx!I579</f>
        <v>0</v>
      </c>
      <c r="J580" s="92">
        <f>F4Ax!J580+F4Bx!J579</f>
        <v>0</v>
      </c>
      <c r="K580" s="92">
        <f>F4Ax!K580+F4Bx!K579</f>
        <v>0</v>
      </c>
      <c r="L580" s="92">
        <f>F4Ax!L580+F4Bx!L579</f>
        <v>0</v>
      </c>
      <c r="M580" s="92">
        <f>F4Ax!M580+F4Bx!M579</f>
        <v>0</v>
      </c>
      <c r="N580" s="92">
        <f>F4Ax!N580+F4Bx!N579</f>
        <v>0</v>
      </c>
      <c r="O580" s="92">
        <f>F4Ax!O580+F4Bx!O579</f>
        <v>0</v>
      </c>
      <c r="P580" s="92">
        <f>F4Ax!P580+F4Bx!P579</f>
        <v>0</v>
      </c>
      <c r="Q580" s="116">
        <f t="shared" si="57"/>
        <v>0</v>
      </c>
    </row>
    <row r="581" spans="3:17" x14ac:dyDescent="0.25">
      <c r="C581" s="16" t="s">
        <v>216</v>
      </c>
      <c r="D581" s="16" t="s">
        <v>173</v>
      </c>
      <c r="E581" s="92">
        <f>F4Ax!E581+F4Bx!E580</f>
        <v>0</v>
      </c>
      <c r="F581" s="92">
        <f>F4Ax!F581+F4Bx!F580</f>
        <v>0</v>
      </c>
      <c r="G581" s="92">
        <f>F4Ax!G581+F4Bx!G580</f>
        <v>0</v>
      </c>
      <c r="H581" s="92">
        <f>F4Ax!H581+F4Bx!H580</f>
        <v>0</v>
      </c>
      <c r="I581" s="92">
        <f>F4Ax!I581+F4Bx!I580</f>
        <v>0</v>
      </c>
      <c r="J581" s="92">
        <f>F4Ax!J581+F4Bx!J580</f>
        <v>0</v>
      </c>
      <c r="K581" s="92">
        <f>F4Ax!K581+F4Bx!K580</f>
        <v>0</v>
      </c>
      <c r="L581" s="92">
        <f>F4Ax!L581+F4Bx!L580</f>
        <v>0</v>
      </c>
      <c r="M581" s="92">
        <f>F4Ax!M581+F4Bx!M580</f>
        <v>0</v>
      </c>
      <c r="N581" s="92">
        <f>F4Ax!N581+F4Bx!N580</f>
        <v>0</v>
      </c>
      <c r="O581" s="92">
        <f>F4Ax!O581+F4Bx!O580</f>
        <v>0</v>
      </c>
      <c r="P581" s="92">
        <f>F4Ax!P581+F4Bx!P580</f>
        <v>0</v>
      </c>
      <c r="Q581" s="116">
        <f t="shared" si="57"/>
        <v>0</v>
      </c>
    </row>
    <row r="582" spans="3:17" x14ac:dyDescent="0.25">
      <c r="C582" s="16" t="s">
        <v>174</v>
      </c>
      <c r="D582" s="16" t="s">
        <v>175</v>
      </c>
      <c r="E582" s="92">
        <f>F4Ax!E582+F4Bx!E581</f>
        <v>0</v>
      </c>
      <c r="F582" s="92">
        <f>F4Ax!F582+F4Bx!F581</f>
        <v>0</v>
      </c>
      <c r="G582" s="92">
        <f>F4Ax!G582+F4Bx!G581</f>
        <v>0</v>
      </c>
      <c r="H582" s="92">
        <f>F4Ax!H582+F4Bx!H581</f>
        <v>0</v>
      </c>
      <c r="I582" s="92">
        <f>F4Ax!I582+F4Bx!I581</f>
        <v>0</v>
      </c>
      <c r="J582" s="92">
        <f>F4Ax!J582+F4Bx!J581</f>
        <v>0</v>
      </c>
      <c r="K582" s="92">
        <f>F4Ax!K582+F4Bx!K581</f>
        <v>0</v>
      </c>
      <c r="L582" s="92">
        <f>F4Ax!L582+F4Bx!L581</f>
        <v>0</v>
      </c>
      <c r="M582" s="92">
        <f>F4Ax!M582+F4Bx!M581</f>
        <v>0</v>
      </c>
      <c r="N582" s="92">
        <f>F4Ax!N582+F4Bx!N581</f>
        <v>0</v>
      </c>
      <c r="O582" s="92">
        <f>F4Ax!O582+F4Bx!O581</f>
        <v>0</v>
      </c>
      <c r="P582" s="92">
        <f>F4Ax!P582+F4Bx!P581</f>
        <v>0</v>
      </c>
      <c r="Q582" s="116">
        <f t="shared" si="57"/>
        <v>0</v>
      </c>
    </row>
    <row r="583" spans="3:17" x14ac:dyDescent="0.25">
      <c r="C583" s="16" t="s">
        <v>176</v>
      </c>
      <c r="D583" s="16" t="s">
        <v>177</v>
      </c>
      <c r="E583" s="92">
        <f>F4Ax!E583+F4Bx!E582</f>
        <v>0</v>
      </c>
      <c r="F583" s="92">
        <f>F4Ax!F583+F4Bx!F582</f>
        <v>0</v>
      </c>
      <c r="G583" s="92">
        <f>F4Ax!G583+F4Bx!G582</f>
        <v>0</v>
      </c>
      <c r="H583" s="92">
        <f>F4Ax!H583+F4Bx!H582</f>
        <v>0</v>
      </c>
      <c r="I583" s="92">
        <f>F4Ax!I583+F4Bx!I582</f>
        <v>0</v>
      </c>
      <c r="J583" s="92">
        <f>F4Ax!J583+F4Bx!J582</f>
        <v>0</v>
      </c>
      <c r="K583" s="92">
        <f>F4Ax!K583+F4Bx!K582</f>
        <v>0</v>
      </c>
      <c r="L583" s="92">
        <f>F4Ax!L583+F4Bx!L582</f>
        <v>0</v>
      </c>
      <c r="M583" s="92">
        <f>F4Ax!M583+F4Bx!M582</f>
        <v>0</v>
      </c>
      <c r="N583" s="92">
        <f>F4Ax!N583+F4Bx!N582</f>
        <v>0</v>
      </c>
      <c r="O583" s="92">
        <f>F4Ax!O583+F4Bx!O582</f>
        <v>0</v>
      </c>
      <c r="P583" s="92">
        <f>F4Ax!P583+F4Bx!P582</f>
        <v>0</v>
      </c>
      <c r="Q583" s="116">
        <f t="shared" si="57"/>
        <v>0</v>
      </c>
    </row>
    <row r="584" spans="3:17" x14ac:dyDescent="0.25">
      <c r="C584" s="16" t="s">
        <v>178</v>
      </c>
      <c r="D584" s="16" t="s">
        <v>217</v>
      </c>
      <c r="E584" s="92">
        <f>F4Ax!E584+F4Bx!E583</f>
        <v>0</v>
      </c>
      <c r="F584" s="92">
        <f>F4Ax!F584+F4Bx!F583</f>
        <v>0</v>
      </c>
      <c r="G584" s="92">
        <f>F4Ax!G584+F4Bx!G583</f>
        <v>0</v>
      </c>
      <c r="H584" s="92">
        <f>F4Ax!H584+F4Bx!H583</f>
        <v>0</v>
      </c>
      <c r="I584" s="92">
        <f>F4Ax!I584+F4Bx!I583</f>
        <v>0</v>
      </c>
      <c r="J584" s="92">
        <f>F4Ax!J584+F4Bx!J583</f>
        <v>0</v>
      </c>
      <c r="K584" s="92">
        <f>F4Ax!K584+F4Bx!K583</f>
        <v>0</v>
      </c>
      <c r="L584" s="92">
        <f>F4Ax!L584+F4Bx!L583</f>
        <v>0</v>
      </c>
      <c r="M584" s="92">
        <f>F4Ax!M584+F4Bx!M583</f>
        <v>0</v>
      </c>
      <c r="N584" s="92">
        <f>F4Ax!N584+F4Bx!N583</f>
        <v>0</v>
      </c>
      <c r="O584" s="92">
        <f>F4Ax!O584+F4Bx!O583</f>
        <v>0</v>
      </c>
      <c r="P584" s="92">
        <f>F4Ax!P584+F4Bx!P583</f>
        <v>0</v>
      </c>
      <c r="Q584" s="116">
        <f t="shared" si="57"/>
        <v>0</v>
      </c>
    </row>
    <row r="585" spans="3:17" x14ac:dyDescent="0.25">
      <c r="C585" s="16" t="s">
        <v>180</v>
      </c>
      <c r="D585" s="16" t="s">
        <v>197</v>
      </c>
      <c r="E585" s="92">
        <f>F4Ax!E585+F4Bx!E584</f>
        <v>0</v>
      </c>
      <c r="F585" s="92">
        <f>F4Ax!F585+F4Bx!F584</f>
        <v>0</v>
      </c>
      <c r="G585" s="92">
        <f>F4Ax!G585+F4Bx!G584</f>
        <v>0</v>
      </c>
      <c r="H585" s="92">
        <f>F4Ax!H585+F4Bx!H584</f>
        <v>0</v>
      </c>
      <c r="I585" s="92">
        <f>F4Ax!I585+F4Bx!I584</f>
        <v>0</v>
      </c>
      <c r="J585" s="92">
        <f>F4Ax!J585+F4Bx!J584</f>
        <v>0</v>
      </c>
      <c r="K585" s="92">
        <f>F4Ax!K585+F4Bx!K584</f>
        <v>0</v>
      </c>
      <c r="L585" s="92">
        <f>F4Ax!L585+F4Bx!L584</f>
        <v>0</v>
      </c>
      <c r="M585" s="92">
        <f>F4Ax!M585+F4Bx!M584</f>
        <v>0</v>
      </c>
      <c r="N585" s="92">
        <f>F4Ax!N585+F4Bx!N584</f>
        <v>0</v>
      </c>
      <c r="O585" s="92">
        <f>F4Ax!O585+F4Bx!O584</f>
        <v>0</v>
      </c>
      <c r="P585" s="92">
        <f>F4Ax!P585+F4Bx!P584</f>
        <v>0</v>
      </c>
      <c r="Q585" s="116">
        <f t="shared" si="57"/>
        <v>0</v>
      </c>
    </row>
    <row r="586" spans="3:17" x14ac:dyDescent="0.25">
      <c r="C586" s="16" t="s">
        <v>218</v>
      </c>
      <c r="D586" s="16" t="s">
        <v>206</v>
      </c>
      <c r="E586" s="92">
        <f>F4Ax!E586+F4Bx!E585</f>
        <v>0</v>
      </c>
      <c r="F586" s="92">
        <f>F4Ax!F586+F4Bx!F585</f>
        <v>0</v>
      </c>
      <c r="G586" s="92">
        <f>F4Ax!G586+F4Bx!G585</f>
        <v>0</v>
      </c>
      <c r="H586" s="92">
        <f>F4Ax!H586+F4Bx!H585</f>
        <v>0</v>
      </c>
      <c r="I586" s="92">
        <f>F4Ax!I586+F4Bx!I585</f>
        <v>0</v>
      </c>
      <c r="J586" s="92">
        <f>F4Ax!J586+F4Bx!J585</f>
        <v>0</v>
      </c>
      <c r="K586" s="92">
        <f>F4Ax!K586+F4Bx!K585</f>
        <v>0</v>
      </c>
      <c r="L586" s="92">
        <f>F4Ax!L586+F4Bx!L585</f>
        <v>0</v>
      </c>
      <c r="M586" s="92">
        <f>F4Ax!M586+F4Bx!M585</f>
        <v>0</v>
      </c>
      <c r="N586" s="92">
        <f>F4Ax!N586+F4Bx!N585</f>
        <v>0</v>
      </c>
      <c r="O586" s="92">
        <f>F4Ax!O586+F4Bx!O585</f>
        <v>0</v>
      </c>
      <c r="P586" s="92">
        <f>F4Ax!P586+F4Bx!P585</f>
        <v>0</v>
      </c>
      <c r="Q586" s="116">
        <f t="shared" si="57"/>
        <v>0</v>
      </c>
    </row>
    <row r="587" spans="3:17" x14ac:dyDescent="0.25">
      <c r="C587" s="16" t="s">
        <v>236</v>
      </c>
      <c r="D587" s="16" t="s">
        <v>220</v>
      </c>
      <c r="E587" s="92">
        <f>F4Ax!E587+F4Bx!E586</f>
        <v>0</v>
      </c>
      <c r="F587" s="92">
        <f>F4Ax!F587+F4Bx!F586</f>
        <v>0</v>
      </c>
      <c r="G587" s="92">
        <f>F4Ax!G587+F4Bx!G586</f>
        <v>0</v>
      </c>
      <c r="H587" s="92">
        <f>F4Ax!H587+F4Bx!H586</f>
        <v>0</v>
      </c>
      <c r="I587" s="92">
        <f>F4Ax!I587+F4Bx!I586</f>
        <v>0</v>
      </c>
      <c r="J587" s="92">
        <f>F4Ax!J587+F4Bx!J586</f>
        <v>0</v>
      </c>
      <c r="K587" s="92">
        <f>F4Ax!K587+F4Bx!K586</f>
        <v>0</v>
      </c>
      <c r="L587" s="92">
        <f>F4Ax!L587+F4Bx!L586</f>
        <v>0</v>
      </c>
      <c r="M587" s="92">
        <f>F4Ax!M587+F4Bx!M586</f>
        <v>0</v>
      </c>
      <c r="N587" s="92">
        <f>F4Ax!N587+F4Bx!N586</f>
        <v>0</v>
      </c>
      <c r="O587" s="92">
        <f>F4Ax!O587+F4Bx!O586</f>
        <v>0</v>
      </c>
      <c r="P587" s="92">
        <f>F4Ax!P587+F4Bx!P586</f>
        <v>0</v>
      </c>
      <c r="Q587" s="116">
        <f t="shared" si="57"/>
        <v>0</v>
      </c>
    </row>
    <row r="588" spans="3:17" x14ac:dyDescent="0.25">
      <c r="C588" s="16" t="s">
        <v>182</v>
      </c>
      <c r="D588" s="16" t="s">
        <v>183</v>
      </c>
      <c r="E588" s="92">
        <f>F4Ax!E588+F4Bx!E587</f>
        <v>0</v>
      </c>
      <c r="F588" s="92">
        <f>F4Ax!F588+F4Bx!F587</f>
        <v>0</v>
      </c>
      <c r="G588" s="92">
        <f>F4Ax!G588+F4Bx!G587</f>
        <v>0</v>
      </c>
      <c r="H588" s="92">
        <f>F4Ax!H588+F4Bx!H587</f>
        <v>0</v>
      </c>
      <c r="I588" s="92">
        <f>F4Ax!I588+F4Bx!I587</f>
        <v>0</v>
      </c>
      <c r="J588" s="92">
        <f>F4Ax!J588+F4Bx!J587</f>
        <v>0</v>
      </c>
      <c r="K588" s="92">
        <f>F4Ax!K588+F4Bx!K587</f>
        <v>0</v>
      </c>
      <c r="L588" s="92">
        <f>F4Ax!L588+F4Bx!L587</f>
        <v>0</v>
      </c>
      <c r="M588" s="92">
        <f>F4Ax!M588+F4Bx!M587</f>
        <v>0</v>
      </c>
      <c r="N588" s="92">
        <f>F4Ax!N588+F4Bx!N587</f>
        <v>0</v>
      </c>
      <c r="O588" s="92">
        <f>F4Ax!O588+F4Bx!O587</f>
        <v>0</v>
      </c>
      <c r="P588" s="92">
        <f>F4Ax!P588+F4Bx!P587</f>
        <v>0</v>
      </c>
      <c r="Q588" s="116">
        <f t="shared" si="57"/>
        <v>0</v>
      </c>
    </row>
    <row r="589" spans="3:17" x14ac:dyDescent="0.25">
      <c r="C589" s="16" t="s">
        <v>184</v>
      </c>
      <c r="D589" s="16" t="s">
        <v>163</v>
      </c>
      <c r="E589" s="92">
        <f>F4Ax!E589+F4Bx!E588</f>
        <v>0</v>
      </c>
      <c r="F589" s="92">
        <f>F4Ax!F589+F4Bx!F588</f>
        <v>0</v>
      </c>
      <c r="G589" s="92">
        <f>F4Ax!G589+F4Bx!G588</f>
        <v>0</v>
      </c>
      <c r="H589" s="92">
        <f>F4Ax!H589+F4Bx!H588</f>
        <v>0</v>
      </c>
      <c r="I589" s="92">
        <f>F4Ax!I589+F4Bx!I588</f>
        <v>0</v>
      </c>
      <c r="J589" s="92">
        <f>F4Ax!J589+F4Bx!J588</f>
        <v>0</v>
      </c>
      <c r="K589" s="92">
        <f>F4Ax!K589+F4Bx!K588</f>
        <v>0</v>
      </c>
      <c r="L589" s="92">
        <f>F4Ax!L589+F4Bx!L588</f>
        <v>0</v>
      </c>
      <c r="M589" s="92">
        <f>F4Ax!M589+F4Bx!M588</f>
        <v>0</v>
      </c>
      <c r="N589" s="92">
        <f>F4Ax!N589+F4Bx!N588</f>
        <v>0</v>
      </c>
      <c r="O589" s="92">
        <f>F4Ax!O589+F4Bx!O588</f>
        <v>0</v>
      </c>
      <c r="P589" s="92">
        <f>F4Ax!P589+F4Bx!P588</f>
        <v>0</v>
      </c>
      <c r="Q589" s="116">
        <f t="shared" si="57"/>
        <v>0</v>
      </c>
    </row>
    <row r="590" spans="3:17" x14ac:dyDescent="0.25">
      <c r="C590" s="16" t="s">
        <v>185</v>
      </c>
      <c r="D590" s="16" t="s">
        <v>186</v>
      </c>
      <c r="E590" s="92">
        <f>F4Ax!E590+F4Bx!E589</f>
        <v>0</v>
      </c>
      <c r="F590" s="92">
        <f>F4Ax!F590+F4Bx!F589</f>
        <v>0</v>
      </c>
      <c r="G590" s="92">
        <f>F4Ax!G590+F4Bx!G589</f>
        <v>0</v>
      </c>
      <c r="H590" s="92">
        <f>F4Ax!H590+F4Bx!H589</f>
        <v>0</v>
      </c>
      <c r="I590" s="92">
        <f>F4Ax!I590+F4Bx!I589</f>
        <v>0</v>
      </c>
      <c r="J590" s="92">
        <f>F4Ax!J590+F4Bx!J589</f>
        <v>0</v>
      </c>
      <c r="K590" s="92">
        <f>F4Ax!K590+F4Bx!K589</f>
        <v>0</v>
      </c>
      <c r="L590" s="92">
        <f>F4Ax!L590+F4Bx!L589</f>
        <v>0</v>
      </c>
      <c r="M590" s="92">
        <f>F4Ax!M590+F4Bx!M589</f>
        <v>0</v>
      </c>
      <c r="N590" s="92">
        <f>F4Ax!N590+F4Bx!N589</f>
        <v>0</v>
      </c>
      <c r="O590" s="92">
        <f>F4Ax!O590+F4Bx!O589</f>
        <v>0</v>
      </c>
      <c r="P590" s="92">
        <f>F4Ax!P590+F4Bx!P589</f>
        <v>0</v>
      </c>
      <c r="Q590" s="116">
        <f t="shared" si="57"/>
        <v>0</v>
      </c>
    </row>
    <row r="591" spans="3:17" x14ac:dyDescent="0.25">
      <c r="C591" s="16" t="s">
        <v>187</v>
      </c>
      <c r="D591" s="16" t="s">
        <v>165</v>
      </c>
      <c r="E591" s="92">
        <f>F4Ax!E591+F4Bx!E590</f>
        <v>0</v>
      </c>
      <c r="F591" s="92">
        <f>F4Ax!F591+F4Bx!F590</f>
        <v>0</v>
      </c>
      <c r="G591" s="92">
        <f>F4Ax!G591+F4Bx!G590</f>
        <v>0</v>
      </c>
      <c r="H591" s="92">
        <f>F4Ax!H591+F4Bx!H590</f>
        <v>0</v>
      </c>
      <c r="I591" s="92">
        <f>F4Ax!I591+F4Bx!I590</f>
        <v>0</v>
      </c>
      <c r="J591" s="92">
        <f>F4Ax!J591+F4Bx!J590</f>
        <v>0</v>
      </c>
      <c r="K591" s="92">
        <f>F4Ax!K591+F4Bx!K590</f>
        <v>0</v>
      </c>
      <c r="L591" s="92">
        <f>F4Ax!L591+F4Bx!L590</f>
        <v>0</v>
      </c>
      <c r="M591" s="92">
        <f>F4Ax!M591+F4Bx!M590</f>
        <v>0</v>
      </c>
      <c r="N591" s="92">
        <f>F4Ax!N591+F4Bx!N590</f>
        <v>0</v>
      </c>
      <c r="O591" s="92">
        <f>F4Ax!O591+F4Bx!O590</f>
        <v>0</v>
      </c>
      <c r="P591" s="92">
        <f>F4Ax!P591+F4Bx!P590</f>
        <v>0</v>
      </c>
      <c r="Q591" s="116">
        <f t="shared" si="57"/>
        <v>0</v>
      </c>
    </row>
    <row r="592" spans="3:17" x14ac:dyDescent="0.25">
      <c r="C592" s="16"/>
      <c r="D592" s="16"/>
      <c r="E592" s="92">
        <f>F4Ax!E592+F4Bx!E591</f>
        <v>0</v>
      </c>
      <c r="F592" s="92">
        <f>F4Ax!F592+F4Bx!F591</f>
        <v>0</v>
      </c>
      <c r="G592" s="92">
        <f>F4Ax!G592+F4Bx!G591</f>
        <v>0</v>
      </c>
      <c r="H592" s="92">
        <f>F4Ax!H592+F4Bx!H591</f>
        <v>0</v>
      </c>
      <c r="I592" s="92">
        <f>F4Ax!I592+F4Bx!I591</f>
        <v>0</v>
      </c>
      <c r="J592" s="92">
        <f>F4Ax!J592+F4Bx!J591</f>
        <v>0</v>
      </c>
      <c r="K592" s="92">
        <f>F4Ax!K592+F4Bx!K591</f>
        <v>0</v>
      </c>
      <c r="L592" s="92">
        <f>F4Ax!L592+F4Bx!L591</f>
        <v>0</v>
      </c>
      <c r="M592" s="92">
        <f>F4Ax!M592+F4Bx!M591</f>
        <v>0</v>
      </c>
      <c r="N592" s="92">
        <f>F4Ax!N592+F4Bx!N591</f>
        <v>0</v>
      </c>
      <c r="O592" s="92">
        <f>F4Ax!O592+F4Bx!O591</f>
        <v>0</v>
      </c>
      <c r="P592" s="92">
        <f>F4Ax!P592+F4Bx!P591</f>
        <v>0</v>
      </c>
      <c r="Q592" s="116">
        <f t="shared" si="57"/>
        <v>0</v>
      </c>
    </row>
    <row r="593" spans="3:17" x14ac:dyDescent="0.25">
      <c r="C593" s="16"/>
      <c r="D593" s="16"/>
      <c r="E593" s="92">
        <f>F4Ax!E593+F4Bx!E592</f>
        <v>0</v>
      </c>
      <c r="F593" s="92">
        <f>F4Ax!F593+F4Bx!F592</f>
        <v>0</v>
      </c>
      <c r="G593" s="92">
        <f>F4Ax!G593+F4Bx!G592</f>
        <v>0</v>
      </c>
      <c r="H593" s="92">
        <f>F4Ax!H593+F4Bx!H592</f>
        <v>0</v>
      </c>
      <c r="I593" s="92">
        <f>F4Ax!I593+F4Bx!I592</f>
        <v>0</v>
      </c>
      <c r="J593" s="92">
        <f>F4Ax!J593+F4Bx!J592</f>
        <v>0</v>
      </c>
      <c r="K593" s="92">
        <f>F4Ax!K593+F4Bx!K592</f>
        <v>0</v>
      </c>
      <c r="L593" s="92">
        <f>F4Ax!L593+F4Bx!L592</f>
        <v>0</v>
      </c>
      <c r="M593" s="92">
        <f>F4Ax!M593+F4Bx!M592</f>
        <v>0</v>
      </c>
      <c r="N593" s="92">
        <f>F4Ax!N593+F4Bx!N592</f>
        <v>0</v>
      </c>
      <c r="O593" s="92">
        <f>F4Ax!O593+F4Bx!O592</f>
        <v>0</v>
      </c>
      <c r="P593" s="92">
        <f>F4Ax!P593+F4Bx!P592</f>
        <v>0</v>
      </c>
      <c r="Q593" s="116">
        <f t="shared" ref="Q593:Q598" si="59">SUM(E593:P593)</f>
        <v>0</v>
      </c>
    </row>
    <row r="594" spans="3:17" x14ac:dyDescent="0.25">
      <c r="C594" s="16"/>
      <c r="D594" s="16"/>
      <c r="E594" s="92">
        <f>F4Ax!E594+F4Bx!E593</f>
        <v>0</v>
      </c>
      <c r="F594" s="92">
        <f>F4Ax!F594+F4Bx!F593</f>
        <v>0</v>
      </c>
      <c r="G594" s="92">
        <f>F4Ax!G594+F4Bx!G593</f>
        <v>0</v>
      </c>
      <c r="H594" s="92">
        <f>F4Ax!H594+F4Bx!H593</f>
        <v>0</v>
      </c>
      <c r="I594" s="92">
        <f>F4Ax!I594+F4Bx!I593</f>
        <v>0</v>
      </c>
      <c r="J594" s="92">
        <f>F4Ax!J594+F4Bx!J593</f>
        <v>0</v>
      </c>
      <c r="K594" s="92">
        <f>F4Ax!K594+F4Bx!K593</f>
        <v>0</v>
      </c>
      <c r="L594" s="92">
        <f>F4Ax!L594+F4Bx!L593</f>
        <v>0</v>
      </c>
      <c r="M594" s="92">
        <f>F4Ax!M594+F4Bx!M593</f>
        <v>0</v>
      </c>
      <c r="N594" s="92">
        <f>F4Ax!N594+F4Bx!N593</f>
        <v>0</v>
      </c>
      <c r="O594" s="92">
        <f>F4Ax!O594+F4Bx!O593</f>
        <v>0</v>
      </c>
      <c r="P594" s="92">
        <f>F4Ax!P594+F4Bx!P593</f>
        <v>0</v>
      </c>
      <c r="Q594" s="116">
        <f t="shared" si="59"/>
        <v>0</v>
      </c>
    </row>
    <row r="595" spans="3:17" x14ac:dyDescent="0.25">
      <c r="C595" s="16" t="s">
        <v>235</v>
      </c>
      <c r="D595" s="16" t="s">
        <v>235</v>
      </c>
      <c r="E595" s="92">
        <f>F4Ax!E595+F4Bx!E594</f>
        <v>0</v>
      </c>
      <c r="F595" s="92">
        <f>F4Ax!F595+F4Bx!F594</f>
        <v>0</v>
      </c>
      <c r="G595" s="92">
        <f>F4Ax!G595+F4Bx!G594</f>
        <v>0</v>
      </c>
      <c r="H595" s="92">
        <f>F4Ax!H595+F4Bx!H594</f>
        <v>0</v>
      </c>
      <c r="I595" s="92">
        <f>F4Ax!I595+F4Bx!I594</f>
        <v>0</v>
      </c>
      <c r="J595" s="92">
        <f>F4Ax!J595+F4Bx!J594</f>
        <v>0</v>
      </c>
      <c r="K595" s="92">
        <f>F4Ax!K595+F4Bx!K594</f>
        <v>0</v>
      </c>
      <c r="L595" s="92">
        <f>F4Ax!L595+F4Bx!L594</f>
        <v>0</v>
      </c>
      <c r="M595" s="92">
        <f>F4Ax!M595+F4Bx!M594</f>
        <v>0</v>
      </c>
      <c r="N595" s="92">
        <f>F4Ax!N595+F4Bx!N594</f>
        <v>0</v>
      </c>
      <c r="O595" s="92">
        <f>F4Ax!O595+F4Bx!O594</f>
        <v>0</v>
      </c>
      <c r="P595" s="92">
        <f>F4Ax!P595+F4Bx!P594</f>
        <v>0</v>
      </c>
      <c r="Q595" s="116">
        <f t="shared" si="59"/>
        <v>0</v>
      </c>
    </row>
    <row r="596" spans="3:17" x14ac:dyDescent="0.25">
      <c r="C596" s="937" t="s">
        <v>188</v>
      </c>
      <c r="D596" s="938"/>
      <c r="E596" s="116">
        <f t="shared" ref="E596:P596" si="60">SUM(E579:E595)</f>
        <v>0</v>
      </c>
      <c r="F596" s="116">
        <f t="shared" si="60"/>
        <v>0</v>
      </c>
      <c r="G596" s="116">
        <f t="shared" si="60"/>
        <v>0</v>
      </c>
      <c r="H596" s="116">
        <f t="shared" si="60"/>
        <v>0</v>
      </c>
      <c r="I596" s="116">
        <f t="shared" si="60"/>
        <v>0</v>
      </c>
      <c r="J596" s="116">
        <f t="shared" si="60"/>
        <v>0</v>
      </c>
      <c r="K596" s="116">
        <f t="shared" si="60"/>
        <v>0</v>
      </c>
      <c r="L596" s="116">
        <f t="shared" si="60"/>
        <v>0</v>
      </c>
      <c r="M596" s="116">
        <f t="shared" si="60"/>
        <v>0</v>
      </c>
      <c r="N596" s="116">
        <f t="shared" si="60"/>
        <v>0</v>
      </c>
      <c r="O596" s="116">
        <f t="shared" si="60"/>
        <v>0</v>
      </c>
      <c r="P596" s="116">
        <f t="shared" si="60"/>
        <v>0</v>
      </c>
      <c r="Q596" s="116">
        <f t="shared" si="59"/>
        <v>0</v>
      </c>
    </row>
    <row r="597" spans="3:17" x14ac:dyDescent="0.25">
      <c r="C597" s="937" t="s">
        <v>200</v>
      </c>
      <c r="D597" s="938"/>
      <c r="E597" s="116">
        <f t="shared" ref="E597:P597" si="61">E596+E577+E560</f>
        <v>0</v>
      </c>
      <c r="F597" s="116">
        <f t="shared" si="61"/>
        <v>0</v>
      </c>
      <c r="G597" s="116">
        <f t="shared" si="61"/>
        <v>0</v>
      </c>
      <c r="H597" s="116">
        <f t="shared" si="61"/>
        <v>0</v>
      </c>
      <c r="I597" s="116">
        <f t="shared" si="61"/>
        <v>0</v>
      </c>
      <c r="J597" s="116">
        <f t="shared" si="61"/>
        <v>0</v>
      </c>
      <c r="K597" s="116">
        <f t="shared" si="61"/>
        <v>0</v>
      </c>
      <c r="L597" s="116">
        <f t="shared" si="61"/>
        <v>0</v>
      </c>
      <c r="M597" s="116">
        <f t="shared" si="61"/>
        <v>0</v>
      </c>
      <c r="N597" s="116">
        <f t="shared" si="61"/>
        <v>0</v>
      </c>
      <c r="O597" s="116">
        <f t="shared" si="61"/>
        <v>0</v>
      </c>
      <c r="P597" s="116">
        <f t="shared" si="61"/>
        <v>0</v>
      </c>
      <c r="Q597" s="116">
        <f t="shared" si="59"/>
        <v>0</v>
      </c>
    </row>
    <row r="598" spans="3:17" x14ac:dyDescent="0.25">
      <c r="C598" s="937" t="s">
        <v>201</v>
      </c>
      <c r="D598" s="938"/>
      <c r="E598" s="116">
        <f t="shared" ref="E598:P598" si="62">E597+E543</f>
        <v>0</v>
      </c>
      <c r="F598" s="116">
        <f t="shared" si="62"/>
        <v>0</v>
      </c>
      <c r="G598" s="116">
        <f t="shared" si="62"/>
        <v>0</v>
      </c>
      <c r="H598" s="116">
        <f t="shared" si="62"/>
        <v>0</v>
      </c>
      <c r="I598" s="116">
        <f t="shared" si="62"/>
        <v>0</v>
      </c>
      <c r="J598" s="116">
        <f t="shared" si="62"/>
        <v>0</v>
      </c>
      <c r="K598" s="116">
        <f t="shared" si="62"/>
        <v>0</v>
      </c>
      <c r="L598" s="116">
        <f t="shared" si="62"/>
        <v>0</v>
      </c>
      <c r="M598" s="116">
        <f t="shared" si="62"/>
        <v>0</v>
      </c>
      <c r="N598" s="116">
        <f t="shared" si="62"/>
        <v>0</v>
      </c>
      <c r="O598" s="116">
        <f t="shared" si="62"/>
        <v>0</v>
      </c>
      <c r="P598" s="116">
        <f t="shared" si="62"/>
        <v>0</v>
      </c>
      <c r="Q598" s="116">
        <f t="shared" si="59"/>
        <v>0</v>
      </c>
    </row>
    <row r="600" spans="3:17" x14ac:dyDescent="0.25">
      <c r="C600" s="13"/>
      <c r="Q600" s="25" t="s">
        <v>213</v>
      </c>
    </row>
    <row r="601" spans="3:17" x14ac:dyDescent="0.25">
      <c r="C601" s="930" t="s">
        <v>136</v>
      </c>
      <c r="D601" s="930"/>
      <c r="E601" s="946" t="s">
        <v>242</v>
      </c>
      <c r="F601" s="946"/>
      <c r="G601" s="946"/>
      <c r="H601" s="946"/>
      <c r="I601" s="946"/>
      <c r="J601" s="946"/>
      <c r="K601" s="946"/>
      <c r="L601" s="946"/>
      <c r="M601" s="946"/>
      <c r="N601" s="946"/>
      <c r="O601" s="946"/>
      <c r="P601" s="946"/>
      <c r="Q601" s="946"/>
    </row>
    <row r="602" spans="3:17" x14ac:dyDescent="0.25">
      <c r="C602" s="930"/>
      <c r="D602" s="930"/>
      <c r="E602" s="12" t="s">
        <v>223</v>
      </c>
      <c r="F602" s="12" t="s">
        <v>224</v>
      </c>
      <c r="G602" s="12" t="s">
        <v>225</v>
      </c>
      <c r="H602" s="12" t="s">
        <v>226</v>
      </c>
      <c r="I602" s="12" t="s">
        <v>227</v>
      </c>
      <c r="J602" s="12" t="s">
        <v>228</v>
      </c>
      <c r="K602" s="12" t="s">
        <v>229</v>
      </c>
      <c r="L602" s="12" t="s">
        <v>230</v>
      </c>
      <c r="M602" s="12" t="s">
        <v>231</v>
      </c>
      <c r="N602" s="12" t="s">
        <v>232</v>
      </c>
      <c r="O602" s="12" t="s">
        <v>233</v>
      </c>
      <c r="P602" s="12" t="s">
        <v>234</v>
      </c>
      <c r="Q602" s="12" t="s">
        <v>90</v>
      </c>
    </row>
    <row r="603" spans="3:17" x14ac:dyDescent="0.25">
      <c r="C603" s="935" t="s">
        <v>147</v>
      </c>
      <c r="D603" s="936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116">
        <f t="shared" ref="Q603:Q634" si="63">SUM(E603:P603)</f>
        <v>0</v>
      </c>
    </row>
    <row r="604" spans="3:17" x14ac:dyDescent="0.25">
      <c r="C604" s="84" t="s">
        <v>148</v>
      </c>
      <c r="D604" s="84" t="s">
        <v>149</v>
      </c>
      <c r="E604" s="92">
        <f>F4Ax!E604+F4Bx!E603</f>
        <v>0</v>
      </c>
      <c r="F604" s="92">
        <f>F4Ax!F604+F4Bx!F603</f>
        <v>0</v>
      </c>
      <c r="G604" s="92">
        <f>F4Ax!G604+F4Bx!G603</f>
        <v>0</v>
      </c>
      <c r="H604" s="92">
        <f>F4Ax!H604+F4Bx!H603</f>
        <v>0</v>
      </c>
      <c r="I604" s="92">
        <f>F4Ax!I604+F4Bx!I603</f>
        <v>0</v>
      </c>
      <c r="J604" s="92">
        <f>F4Ax!J604+F4Bx!J603</f>
        <v>0</v>
      </c>
      <c r="K604" s="92">
        <f>F4Ax!K604+F4Bx!K603</f>
        <v>0</v>
      </c>
      <c r="L604" s="92">
        <f>F4Ax!L604+F4Bx!L603</f>
        <v>0</v>
      </c>
      <c r="M604" s="92">
        <f>F4Ax!M604+F4Bx!M603</f>
        <v>0</v>
      </c>
      <c r="N604" s="92">
        <f>F4Ax!N604+F4Bx!N603</f>
        <v>0</v>
      </c>
      <c r="O604" s="92">
        <f>F4Ax!O604+F4Bx!O603</f>
        <v>0</v>
      </c>
      <c r="P604" s="92">
        <f>F4Ax!P604+F4Bx!P603</f>
        <v>0</v>
      </c>
      <c r="Q604" s="116">
        <f t="shared" si="63"/>
        <v>0</v>
      </c>
    </row>
    <row r="605" spans="3:17" x14ac:dyDescent="0.25">
      <c r="C605" s="16" t="s">
        <v>150</v>
      </c>
      <c r="D605" s="16" t="s">
        <v>151</v>
      </c>
      <c r="E605" s="92">
        <f>F4Ax!E605+F4Bx!E604</f>
        <v>0</v>
      </c>
      <c r="F605" s="92">
        <f>F4Ax!F605+F4Bx!F604</f>
        <v>0</v>
      </c>
      <c r="G605" s="92">
        <f>F4Ax!G605+F4Bx!G604</f>
        <v>0</v>
      </c>
      <c r="H605" s="92">
        <f>F4Ax!H605+F4Bx!H604</f>
        <v>0</v>
      </c>
      <c r="I605" s="92">
        <f>F4Ax!I605+F4Bx!I604</f>
        <v>0</v>
      </c>
      <c r="J605" s="92">
        <f>F4Ax!J605+F4Bx!J604</f>
        <v>0</v>
      </c>
      <c r="K605" s="92">
        <f>F4Ax!K605+F4Bx!K604</f>
        <v>0</v>
      </c>
      <c r="L605" s="92">
        <f>F4Ax!L605+F4Bx!L604</f>
        <v>0</v>
      </c>
      <c r="M605" s="92">
        <f>F4Ax!M605+F4Bx!M604</f>
        <v>0</v>
      </c>
      <c r="N605" s="92">
        <f>F4Ax!N605+F4Bx!N604</f>
        <v>0</v>
      </c>
      <c r="O605" s="92">
        <f>F4Ax!O605+F4Bx!O604</f>
        <v>0</v>
      </c>
      <c r="P605" s="92">
        <f>F4Ax!P605+F4Bx!P604</f>
        <v>0</v>
      </c>
      <c r="Q605" s="116">
        <f t="shared" si="63"/>
        <v>0</v>
      </c>
    </row>
    <row r="606" spans="3:17" x14ac:dyDescent="0.25">
      <c r="C606" s="16" t="s">
        <v>152</v>
      </c>
      <c r="D606" s="16" t="s">
        <v>153</v>
      </c>
      <c r="E606" s="92">
        <f>F4Ax!E606+F4Bx!E605</f>
        <v>0</v>
      </c>
      <c r="F606" s="92">
        <f>F4Ax!F606+F4Bx!F605</f>
        <v>0</v>
      </c>
      <c r="G606" s="92">
        <f>F4Ax!G606+F4Bx!G605</f>
        <v>0</v>
      </c>
      <c r="H606" s="92">
        <f>F4Ax!H606+F4Bx!H605</f>
        <v>0</v>
      </c>
      <c r="I606" s="92">
        <f>F4Ax!I606+F4Bx!I605</f>
        <v>0</v>
      </c>
      <c r="J606" s="92">
        <f>F4Ax!J606+F4Bx!J605</f>
        <v>0</v>
      </c>
      <c r="K606" s="92">
        <f>F4Ax!K606+F4Bx!K605</f>
        <v>0</v>
      </c>
      <c r="L606" s="92">
        <f>F4Ax!L606+F4Bx!L605</f>
        <v>0</v>
      </c>
      <c r="M606" s="92">
        <f>F4Ax!M606+F4Bx!M605</f>
        <v>0</v>
      </c>
      <c r="N606" s="92">
        <f>F4Ax!N606+F4Bx!N605</f>
        <v>0</v>
      </c>
      <c r="O606" s="92">
        <f>F4Ax!O606+F4Bx!O605</f>
        <v>0</v>
      </c>
      <c r="P606" s="92">
        <f>F4Ax!P606+F4Bx!P605</f>
        <v>0</v>
      </c>
      <c r="Q606" s="116">
        <f t="shared" si="63"/>
        <v>0</v>
      </c>
    </row>
    <row r="607" spans="3:17" x14ac:dyDescent="0.25">
      <c r="C607" s="16" t="s">
        <v>154</v>
      </c>
      <c r="D607" s="16" t="s">
        <v>155</v>
      </c>
      <c r="E607" s="92">
        <f>F4Ax!E607+F4Bx!E606</f>
        <v>0</v>
      </c>
      <c r="F607" s="92">
        <f>F4Ax!F607+F4Bx!F606</f>
        <v>0</v>
      </c>
      <c r="G607" s="92">
        <f>F4Ax!G607+F4Bx!G606</f>
        <v>0</v>
      </c>
      <c r="H607" s="92">
        <f>F4Ax!H607+F4Bx!H606</f>
        <v>0</v>
      </c>
      <c r="I607" s="92">
        <f>F4Ax!I607+F4Bx!I606</f>
        <v>0</v>
      </c>
      <c r="J607" s="92">
        <f>F4Ax!J607+F4Bx!J606</f>
        <v>0</v>
      </c>
      <c r="K607" s="92">
        <f>F4Ax!K607+F4Bx!K606</f>
        <v>0</v>
      </c>
      <c r="L607" s="92">
        <f>F4Ax!L607+F4Bx!L606</f>
        <v>0</v>
      </c>
      <c r="M607" s="92">
        <f>F4Ax!M607+F4Bx!M606</f>
        <v>0</v>
      </c>
      <c r="N607" s="92">
        <f>F4Ax!N607+F4Bx!N606</f>
        <v>0</v>
      </c>
      <c r="O607" s="92">
        <f>F4Ax!O607+F4Bx!O606</f>
        <v>0</v>
      </c>
      <c r="P607" s="92">
        <f>F4Ax!P607+F4Bx!P606</f>
        <v>0</v>
      </c>
      <c r="Q607" s="116">
        <f t="shared" si="63"/>
        <v>0</v>
      </c>
    </row>
    <row r="608" spans="3:17" x14ac:dyDescent="0.25">
      <c r="C608" s="16" t="s">
        <v>156</v>
      </c>
      <c r="D608" s="16" t="s">
        <v>157</v>
      </c>
      <c r="E608" s="92">
        <f>F4Ax!E608+F4Bx!E607</f>
        <v>0</v>
      </c>
      <c r="F608" s="92">
        <f>F4Ax!F608+F4Bx!F607</f>
        <v>0</v>
      </c>
      <c r="G608" s="92">
        <f>F4Ax!G608+F4Bx!G607</f>
        <v>0</v>
      </c>
      <c r="H608" s="92">
        <f>F4Ax!H608+F4Bx!H607</f>
        <v>0</v>
      </c>
      <c r="I608" s="92">
        <f>F4Ax!I608+F4Bx!I607</f>
        <v>0</v>
      </c>
      <c r="J608" s="92">
        <f>F4Ax!J608+F4Bx!J607</f>
        <v>0</v>
      </c>
      <c r="K608" s="92">
        <f>F4Ax!K608+F4Bx!K607</f>
        <v>0</v>
      </c>
      <c r="L608" s="92">
        <f>F4Ax!L608+F4Bx!L607</f>
        <v>0</v>
      </c>
      <c r="M608" s="92">
        <f>F4Ax!M608+F4Bx!M607</f>
        <v>0</v>
      </c>
      <c r="N608" s="92">
        <f>F4Ax!N608+F4Bx!N607</f>
        <v>0</v>
      </c>
      <c r="O608" s="92">
        <f>F4Ax!O608+F4Bx!O607</f>
        <v>0</v>
      </c>
      <c r="P608" s="92">
        <f>F4Ax!P608+F4Bx!P607</f>
        <v>0</v>
      </c>
      <c r="Q608" s="116">
        <f t="shared" si="63"/>
        <v>0</v>
      </c>
    </row>
    <row r="609" spans="3:17" x14ac:dyDescent="0.25">
      <c r="C609" s="16" t="s">
        <v>158</v>
      </c>
      <c r="D609" s="16" t="s">
        <v>159</v>
      </c>
      <c r="E609" s="92">
        <f>F4Ax!E609+F4Bx!E608</f>
        <v>0</v>
      </c>
      <c r="F609" s="92">
        <f>F4Ax!F609+F4Bx!F608</f>
        <v>0</v>
      </c>
      <c r="G609" s="92">
        <f>F4Ax!G609+F4Bx!G608</f>
        <v>0</v>
      </c>
      <c r="H609" s="92">
        <f>F4Ax!H609+F4Bx!H608</f>
        <v>0</v>
      </c>
      <c r="I609" s="92">
        <f>F4Ax!I609+F4Bx!I608</f>
        <v>0</v>
      </c>
      <c r="J609" s="92">
        <f>F4Ax!J609+F4Bx!J608</f>
        <v>0</v>
      </c>
      <c r="K609" s="92">
        <f>F4Ax!K609+F4Bx!K608</f>
        <v>0</v>
      </c>
      <c r="L609" s="92">
        <f>F4Ax!L609+F4Bx!L608</f>
        <v>0</v>
      </c>
      <c r="M609" s="92">
        <f>F4Ax!M609+F4Bx!M608</f>
        <v>0</v>
      </c>
      <c r="N609" s="92">
        <f>F4Ax!N609+F4Bx!N608</f>
        <v>0</v>
      </c>
      <c r="O609" s="92">
        <f>F4Ax!O609+F4Bx!O608</f>
        <v>0</v>
      </c>
      <c r="P609" s="92">
        <f>F4Ax!P609+F4Bx!P608</f>
        <v>0</v>
      </c>
      <c r="Q609" s="116">
        <f t="shared" si="63"/>
        <v>0</v>
      </c>
    </row>
    <row r="610" spans="3:17" x14ac:dyDescent="0.25">
      <c r="C610" s="16" t="s">
        <v>160</v>
      </c>
      <c r="D610" s="16" t="s">
        <v>161</v>
      </c>
      <c r="E610" s="92">
        <f>F4Ax!E610+F4Bx!E609</f>
        <v>0</v>
      </c>
      <c r="F610" s="92">
        <f>F4Ax!F610+F4Bx!F609</f>
        <v>0</v>
      </c>
      <c r="G610" s="92">
        <f>F4Ax!G610+F4Bx!G609</f>
        <v>0</v>
      </c>
      <c r="H610" s="92">
        <f>F4Ax!H610+F4Bx!H609</f>
        <v>0</v>
      </c>
      <c r="I610" s="92">
        <f>F4Ax!I610+F4Bx!I609</f>
        <v>0</v>
      </c>
      <c r="J610" s="92">
        <f>F4Ax!J610+F4Bx!J609</f>
        <v>0</v>
      </c>
      <c r="K610" s="92">
        <f>F4Ax!K610+F4Bx!K609</f>
        <v>0</v>
      </c>
      <c r="L610" s="92">
        <f>F4Ax!L610+F4Bx!L609</f>
        <v>0</v>
      </c>
      <c r="M610" s="92">
        <f>F4Ax!M610+F4Bx!M609</f>
        <v>0</v>
      </c>
      <c r="N610" s="92">
        <f>F4Ax!N610+F4Bx!N609</f>
        <v>0</v>
      </c>
      <c r="O610" s="92">
        <f>F4Ax!O610+F4Bx!O609</f>
        <v>0</v>
      </c>
      <c r="P610" s="92">
        <f>F4Ax!P610+F4Bx!P609</f>
        <v>0</v>
      </c>
      <c r="Q610" s="116">
        <f t="shared" si="63"/>
        <v>0</v>
      </c>
    </row>
    <row r="611" spans="3:17" x14ac:dyDescent="0.25">
      <c r="C611" s="16" t="s">
        <v>162</v>
      </c>
      <c r="D611" s="16" t="s">
        <v>163</v>
      </c>
      <c r="E611" s="92">
        <f>F4Ax!E611+F4Bx!E610</f>
        <v>0</v>
      </c>
      <c r="F611" s="92">
        <f>F4Ax!F611+F4Bx!F610</f>
        <v>0</v>
      </c>
      <c r="G611" s="92">
        <f>F4Ax!G611+F4Bx!G610</f>
        <v>0</v>
      </c>
      <c r="H611" s="92">
        <f>F4Ax!H611+F4Bx!H610</f>
        <v>0</v>
      </c>
      <c r="I611" s="92">
        <f>F4Ax!I611+F4Bx!I610</f>
        <v>0</v>
      </c>
      <c r="J611" s="92">
        <f>F4Ax!J611+F4Bx!J610</f>
        <v>0</v>
      </c>
      <c r="K611" s="92">
        <f>F4Ax!K611+F4Bx!K610</f>
        <v>0</v>
      </c>
      <c r="L611" s="92">
        <f>F4Ax!L611+F4Bx!L610</f>
        <v>0</v>
      </c>
      <c r="M611" s="92">
        <f>F4Ax!M611+F4Bx!M610</f>
        <v>0</v>
      </c>
      <c r="N611" s="92">
        <f>F4Ax!N611+F4Bx!N610</f>
        <v>0</v>
      </c>
      <c r="O611" s="92">
        <f>F4Ax!O611+F4Bx!O610</f>
        <v>0</v>
      </c>
      <c r="P611" s="92">
        <f>F4Ax!P611+F4Bx!P610</f>
        <v>0</v>
      </c>
      <c r="Q611" s="116">
        <f t="shared" si="63"/>
        <v>0</v>
      </c>
    </row>
    <row r="612" spans="3:17" x14ac:dyDescent="0.25">
      <c r="C612" s="16" t="s">
        <v>164</v>
      </c>
      <c r="D612" s="16" t="s">
        <v>165</v>
      </c>
      <c r="E612" s="92">
        <f>F4Ax!E612+F4Bx!E611</f>
        <v>0</v>
      </c>
      <c r="F612" s="92">
        <f>F4Ax!F612+F4Bx!F611</f>
        <v>0</v>
      </c>
      <c r="G612" s="92">
        <f>F4Ax!G612+F4Bx!G611</f>
        <v>0</v>
      </c>
      <c r="H612" s="92">
        <f>F4Ax!H612+F4Bx!H611</f>
        <v>0</v>
      </c>
      <c r="I612" s="92">
        <f>F4Ax!I612+F4Bx!I611</f>
        <v>0</v>
      </c>
      <c r="J612" s="92">
        <f>F4Ax!J612+F4Bx!J611</f>
        <v>0</v>
      </c>
      <c r="K612" s="92">
        <f>F4Ax!K612+F4Bx!K611</f>
        <v>0</v>
      </c>
      <c r="L612" s="92">
        <f>F4Ax!L612+F4Bx!L611</f>
        <v>0</v>
      </c>
      <c r="M612" s="92">
        <f>F4Ax!M612+F4Bx!M611</f>
        <v>0</v>
      </c>
      <c r="N612" s="92">
        <f>F4Ax!N612+F4Bx!N611</f>
        <v>0</v>
      </c>
      <c r="O612" s="92">
        <f>F4Ax!O612+F4Bx!O611</f>
        <v>0</v>
      </c>
      <c r="P612" s="92">
        <f>F4Ax!P612+F4Bx!P611</f>
        <v>0</v>
      </c>
      <c r="Q612" s="116">
        <f t="shared" si="63"/>
        <v>0</v>
      </c>
    </row>
    <row r="613" spans="3:17" x14ac:dyDescent="0.25">
      <c r="C613" s="16"/>
      <c r="D613" s="16"/>
      <c r="E613" s="92">
        <f>F4Ax!E613+F4Bx!E612</f>
        <v>0</v>
      </c>
      <c r="F613" s="92">
        <f>F4Ax!F613+F4Bx!F612</f>
        <v>0</v>
      </c>
      <c r="G613" s="92">
        <f>F4Ax!G613+F4Bx!G612</f>
        <v>0</v>
      </c>
      <c r="H613" s="92">
        <f>F4Ax!H613+F4Bx!H612</f>
        <v>0</v>
      </c>
      <c r="I613" s="92">
        <f>F4Ax!I613+F4Bx!I612</f>
        <v>0</v>
      </c>
      <c r="J613" s="92">
        <f>F4Ax!J613+F4Bx!J612</f>
        <v>0</v>
      </c>
      <c r="K613" s="92">
        <f>F4Ax!K613+F4Bx!K612</f>
        <v>0</v>
      </c>
      <c r="L613" s="92">
        <f>F4Ax!L613+F4Bx!L612</f>
        <v>0</v>
      </c>
      <c r="M613" s="92">
        <f>F4Ax!M613+F4Bx!M612</f>
        <v>0</v>
      </c>
      <c r="N613" s="92">
        <f>F4Ax!N613+F4Bx!N612</f>
        <v>0</v>
      </c>
      <c r="O613" s="92">
        <f>F4Ax!O613+F4Bx!O612</f>
        <v>0</v>
      </c>
      <c r="P613" s="92">
        <f>F4Ax!P613+F4Bx!P612</f>
        <v>0</v>
      </c>
      <c r="Q613" s="116">
        <f t="shared" si="63"/>
        <v>0</v>
      </c>
    </row>
    <row r="614" spans="3:17" x14ac:dyDescent="0.25">
      <c r="C614" s="16"/>
      <c r="D614" s="16"/>
      <c r="E614" s="92">
        <f>F4Ax!E614+F4Bx!E613</f>
        <v>0</v>
      </c>
      <c r="F614" s="92">
        <f>F4Ax!F614+F4Bx!F613</f>
        <v>0</v>
      </c>
      <c r="G614" s="92">
        <f>F4Ax!G614+F4Bx!G613</f>
        <v>0</v>
      </c>
      <c r="H614" s="92">
        <f>F4Ax!H614+F4Bx!H613</f>
        <v>0</v>
      </c>
      <c r="I614" s="92">
        <f>F4Ax!I614+F4Bx!I613</f>
        <v>0</v>
      </c>
      <c r="J614" s="92">
        <f>F4Ax!J614+F4Bx!J613</f>
        <v>0</v>
      </c>
      <c r="K614" s="92">
        <f>F4Ax!K614+F4Bx!K613</f>
        <v>0</v>
      </c>
      <c r="L614" s="92">
        <f>F4Ax!L614+F4Bx!L613</f>
        <v>0</v>
      </c>
      <c r="M614" s="92">
        <f>F4Ax!M614+F4Bx!M613</f>
        <v>0</v>
      </c>
      <c r="N614" s="92">
        <f>F4Ax!N614+F4Bx!N613</f>
        <v>0</v>
      </c>
      <c r="O614" s="92">
        <f>F4Ax!O614+F4Bx!O613</f>
        <v>0</v>
      </c>
      <c r="P614" s="92">
        <f>F4Ax!P614+F4Bx!P613</f>
        <v>0</v>
      </c>
      <c r="Q614" s="116">
        <f t="shared" si="63"/>
        <v>0</v>
      </c>
    </row>
    <row r="615" spans="3:17" x14ac:dyDescent="0.25">
      <c r="C615" s="16"/>
      <c r="D615" s="16"/>
      <c r="E615" s="92">
        <f>F4Ax!E615+F4Bx!E614</f>
        <v>0</v>
      </c>
      <c r="F615" s="92">
        <f>F4Ax!F615+F4Bx!F614</f>
        <v>0</v>
      </c>
      <c r="G615" s="92">
        <f>F4Ax!G615+F4Bx!G614</f>
        <v>0</v>
      </c>
      <c r="H615" s="92">
        <f>F4Ax!H615+F4Bx!H614</f>
        <v>0</v>
      </c>
      <c r="I615" s="92">
        <f>F4Ax!I615+F4Bx!I614</f>
        <v>0</v>
      </c>
      <c r="J615" s="92">
        <f>F4Ax!J615+F4Bx!J614</f>
        <v>0</v>
      </c>
      <c r="K615" s="92">
        <f>F4Ax!K615+F4Bx!K614</f>
        <v>0</v>
      </c>
      <c r="L615" s="92">
        <f>F4Ax!L615+F4Bx!L614</f>
        <v>0</v>
      </c>
      <c r="M615" s="92">
        <f>F4Ax!M615+F4Bx!M614</f>
        <v>0</v>
      </c>
      <c r="N615" s="92">
        <f>F4Ax!N615+F4Bx!N614</f>
        <v>0</v>
      </c>
      <c r="O615" s="92">
        <f>F4Ax!O615+F4Bx!O614</f>
        <v>0</v>
      </c>
      <c r="P615" s="92">
        <f>F4Ax!P615+F4Bx!P614</f>
        <v>0</v>
      </c>
      <c r="Q615" s="116">
        <f t="shared" si="63"/>
        <v>0</v>
      </c>
    </row>
    <row r="616" spans="3:17" x14ac:dyDescent="0.25">
      <c r="C616" s="16" t="s">
        <v>235</v>
      </c>
      <c r="D616" s="16" t="s">
        <v>235</v>
      </c>
      <c r="E616" s="92">
        <f>F4Ax!E616+F4Bx!E615</f>
        <v>0</v>
      </c>
      <c r="F616" s="92">
        <f>F4Ax!F616+F4Bx!F615</f>
        <v>0</v>
      </c>
      <c r="G616" s="92">
        <f>F4Ax!G616+F4Bx!G615</f>
        <v>0</v>
      </c>
      <c r="H616" s="92">
        <f>F4Ax!H616+F4Bx!H615</f>
        <v>0</v>
      </c>
      <c r="I616" s="92">
        <f>F4Ax!I616+F4Bx!I615</f>
        <v>0</v>
      </c>
      <c r="J616" s="92">
        <f>F4Ax!J616+F4Bx!J615</f>
        <v>0</v>
      </c>
      <c r="K616" s="92">
        <f>F4Ax!K616+F4Bx!K615</f>
        <v>0</v>
      </c>
      <c r="L616" s="92">
        <f>F4Ax!L616+F4Bx!L615</f>
        <v>0</v>
      </c>
      <c r="M616" s="92">
        <f>F4Ax!M616+F4Bx!M615</f>
        <v>0</v>
      </c>
      <c r="N616" s="92">
        <f>F4Ax!N616+F4Bx!N615</f>
        <v>0</v>
      </c>
      <c r="O616" s="92">
        <f>F4Ax!O616+F4Bx!O615</f>
        <v>0</v>
      </c>
      <c r="P616" s="92">
        <f>F4Ax!P616+F4Bx!P615</f>
        <v>0</v>
      </c>
      <c r="Q616" s="116">
        <f t="shared" si="63"/>
        <v>0</v>
      </c>
    </row>
    <row r="617" spans="3:17" x14ac:dyDescent="0.25">
      <c r="C617" s="937" t="s">
        <v>166</v>
      </c>
      <c r="D617" s="938"/>
      <c r="E617" s="116">
        <f t="shared" ref="E617:P617" si="64">SUM(E604:E616)</f>
        <v>0</v>
      </c>
      <c r="F617" s="116">
        <f t="shared" si="64"/>
        <v>0</v>
      </c>
      <c r="G617" s="116">
        <f t="shared" si="64"/>
        <v>0</v>
      </c>
      <c r="H617" s="116">
        <f t="shared" si="64"/>
        <v>0</v>
      </c>
      <c r="I617" s="116">
        <f t="shared" si="64"/>
        <v>0</v>
      </c>
      <c r="J617" s="116">
        <f t="shared" si="64"/>
        <v>0</v>
      </c>
      <c r="K617" s="116">
        <f t="shared" si="64"/>
        <v>0</v>
      </c>
      <c r="L617" s="116">
        <f t="shared" si="64"/>
        <v>0</v>
      </c>
      <c r="M617" s="116">
        <f t="shared" si="64"/>
        <v>0</v>
      </c>
      <c r="N617" s="116">
        <f t="shared" si="64"/>
        <v>0</v>
      </c>
      <c r="O617" s="116">
        <f t="shared" si="64"/>
        <v>0</v>
      </c>
      <c r="P617" s="116">
        <f t="shared" si="64"/>
        <v>0</v>
      </c>
      <c r="Q617" s="116">
        <f t="shared" si="63"/>
        <v>0</v>
      </c>
    </row>
    <row r="618" spans="3:17" x14ac:dyDescent="0.25">
      <c r="C618" s="935" t="s">
        <v>167</v>
      </c>
      <c r="D618" s="936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116">
        <f t="shared" si="63"/>
        <v>0</v>
      </c>
    </row>
    <row r="619" spans="3:17" x14ac:dyDescent="0.25">
      <c r="C619" s="16" t="s">
        <v>168</v>
      </c>
      <c r="D619" s="16" t="s">
        <v>169</v>
      </c>
      <c r="E619" s="92">
        <f>F4Ax!E619+F4Bx!E618</f>
        <v>0</v>
      </c>
      <c r="F619" s="92">
        <f>F4Ax!F619+F4Bx!F618</f>
        <v>0</v>
      </c>
      <c r="G619" s="92">
        <f>F4Ax!G619+F4Bx!G618</f>
        <v>0</v>
      </c>
      <c r="H619" s="92">
        <f>F4Ax!H619+F4Bx!H618</f>
        <v>0</v>
      </c>
      <c r="I619" s="92">
        <f>F4Ax!I619+F4Bx!I618</f>
        <v>0</v>
      </c>
      <c r="J619" s="92">
        <f>F4Ax!J619+F4Bx!J618</f>
        <v>0</v>
      </c>
      <c r="K619" s="92">
        <f>F4Ax!K619+F4Bx!K618</f>
        <v>0</v>
      </c>
      <c r="L619" s="92">
        <f>F4Ax!L619+F4Bx!L618</f>
        <v>0</v>
      </c>
      <c r="M619" s="92">
        <f>F4Ax!M619+F4Bx!M618</f>
        <v>0</v>
      </c>
      <c r="N619" s="92">
        <f>F4Ax!N619+F4Bx!N618</f>
        <v>0</v>
      </c>
      <c r="O619" s="92">
        <f>F4Ax!O619+F4Bx!O618</f>
        <v>0</v>
      </c>
      <c r="P619" s="92">
        <f>F4Ax!P619+F4Bx!P618</f>
        <v>0</v>
      </c>
      <c r="Q619" s="116">
        <f t="shared" si="63"/>
        <v>0</v>
      </c>
    </row>
    <row r="620" spans="3:17" x14ac:dyDescent="0.25">
      <c r="C620" s="16" t="s">
        <v>170</v>
      </c>
      <c r="D620" s="16" t="s">
        <v>171</v>
      </c>
      <c r="E620" s="92">
        <f>F4Ax!E620+F4Bx!E619</f>
        <v>0</v>
      </c>
      <c r="F620" s="92">
        <f>F4Ax!F620+F4Bx!F619</f>
        <v>0</v>
      </c>
      <c r="G620" s="92">
        <f>F4Ax!G620+F4Bx!G619</f>
        <v>0</v>
      </c>
      <c r="H620" s="92">
        <f>F4Ax!H620+F4Bx!H619</f>
        <v>0</v>
      </c>
      <c r="I620" s="92">
        <f>F4Ax!I620+F4Bx!I619</f>
        <v>0</v>
      </c>
      <c r="J620" s="92">
        <f>F4Ax!J620+F4Bx!J619</f>
        <v>0</v>
      </c>
      <c r="K620" s="92">
        <f>F4Ax!K620+F4Bx!K619</f>
        <v>0</v>
      </c>
      <c r="L620" s="92">
        <f>F4Ax!L620+F4Bx!L619</f>
        <v>0</v>
      </c>
      <c r="M620" s="92">
        <f>F4Ax!M620+F4Bx!M619</f>
        <v>0</v>
      </c>
      <c r="N620" s="92">
        <f>F4Ax!N620+F4Bx!N619</f>
        <v>0</v>
      </c>
      <c r="O620" s="92">
        <f>F4Ax!O620+F4Bx!O619</f>
        <v>0</v>
      </c>
      <c r="P620" s="92">
        <f>F4Ax!P620+F4Bx!P619</f>
        <v>0</v>
      </c>
      <c r="Q620" s="116">
        <f t="shared" si="63"/>
        <v>0</v>
      </c>
    </row>
    <row r="621" spans="3:17" x14ac:dyDescent="0.25">
      <c r="C621" s="16" t="s">
        <v>216</v>
      </c>
      <c r="D621" s="16" t="s">
        <v>173</v>
      </c>
      <c r="E621" s="92">
        <f>F4Ax!E621+F4Bx!E620</f>
        <v>0</v>
      </c>
      <c r="F621" s="92">
        <f>F4Ax!F621+F4Bx!F620</f>
        <v>0</v>
      </c>
      <c r="G621" s="92">
        <f>F4Ax!G621+F4Bx!G620</f>
        <v>0</v>
      </c>
      <c r="H621" s="92">
        <f>F4Ax!H621+F4Bx!H620</f>
        <v>0</v>
      </c>
      <c r="I621" s="92">
        <f>F4Ax!I621+F4Bx!I620</f>
        <v>0</v>
      </c>
      <c r="J621" s="92">
        <f>F4Ax!J621+F4Bx!J620</f>
        <v>0</v>
      </c>
      <c r="K621" s="92">
        <f>F4Ax!K621+F4Bx!K620</f>
        <v>0</v>
      </c>
      <c r="L621" s="92">
        <f>F4Ax!L621+F4Bx!L620</f>
        <v>0</v>
      </c>
      <c r="M621" s="92">
        <f>F4Ax!M621+F4Bx!M620</f>
        <v>0</v>
      </c>
      <c r="N621" s="92">
        <f>F4Ax!N621+F4Bx!N620</f>
        <v>0</v>
      </c>
      <c r="O621" s="92">
        <f>F4Ax!O621+F4Bx!O620</f>
        <v>0</v>
      </c>
      <c r="P621" s="92">
        <f>F4Ax!P621+F4Bx!P620</f>
        <v>0</v>
      </c>
      <c r="Q621" s="116">
        <f t="shared" si="63"/>
        <v>0</v>
      </c>
    </row>
    <row r="622" spans="3:17" x14ac:dyDescent="0.25">
      <c r="C622" s="16" t="s">
        <v>174</v>
      </c>
      <c r="D622" s="16" t="s">
        <v>175</v>
      </c>
      <c r="E622" s="92">
        <f>F4Ax!E622+F4Bx!E621</f>
        <v>0</v>
      </c>
      <c r="F622" s="92">
        <f>F4Ax!F622+F4Bx!F621</f>
        <v>0</v>
      </c>
      <c r="G622" s="92">
        <f>F4Ax!G622+F4Bx!G621</f>
        <v>0</v>
      </c>
      <c r="H622" s="92">
        <f>F4Ax!H622+F4Bx!H621</f>
        <v>0</v>
      </c>
      <c r="I622" s="92">
        <f>F4Ax!I622+F4Bx!I621</f>
        <v>0</v>
      </c>
      <c r="J622" s="92">
        <f>F4Ax!J622+F4Bx!J621</f>
        <v>0</v>
      </c>
      <c r="K622" s="92">
        <f>F4Ax!K622+F4Bx!K621</f>
        <v>0</v>
      </c>
      <c r="L622" s="92">
        <f>F4Ax!L622+F4Bx!L621</f>
        <v>0</v>
      </c>
      <c r="M622" s="92">
        <f>F4Ax!M622+F4Bx!M621</f>
        <v>0</v>
      </c>
      <c r="N622" s="92">
        <f>F4Ax!N622+F4Bx!N621</f>
        <v>0</v>
      </c>
      <c r="O622" s="92">
        <f>F4Ax!O622+F4Bx!O621</f>
        <v>0</v>
      </c>
      <c r="P622" s="92">
        <f>F4Ax!P622+F4Bx!P621</f>
        <v>0</v>
      </c>
      <c r="Q622" s="116">
        <f t="shared" si="63"/>
        <v>0</v>
      </c>
    </row>
    <row r="623" spans="3:17" x14ac:dyDescent="0.25">
      <c r="C623" s="16" t="s">
        <v>176</v>
      </c>
      <c r="D623" s="16" t="s">
        <v>177</v>
      </c>
      <c r="E623" s="92">
        <f>F4Ax!E623+F4Bx!E622</f>
        <v>0</v>
      </c>
      <c r="F623" s="92">
        <f>F4Ax!F623+F4Bx!F622</f>
        <v>0</v>
      </c>
      <c r="G623" s="92">
        <f>F4Ax!G623+F4Bx!G622</f>
        <v>0</v>
      </c>
      <c r="H623" s="92">
        <f>F4Ax!H623+F4Bx!H622</f>
        <v>0</v>
      </c>
      <c r="I623" s="92">
        <f>F4Ax!I623+F4Bx!I622</f>
        <v>0</v>
      </c>
      <c r="J623" s="92">
        <f>F4Ax!J623+F4Bx!J622</f>
        <v>0</v>
      </c>
      <c r="K623" s="92">
        <f>F4Ax!K623+F4Bx!K622</f>
        <v>0</v>
      </c>
      <c r="L623" s="92">
        <f>F4Ax!L623+F4Bx!L622</f>
        <v>0</v>
      </c>
      <c r="M623" s="92">
        <f>F4Ax!M623+F4Bx!M622</f>
        <v>0</v>
      </c>
      <c r="N623" s="92">
        <f>F4Ax!N623+F4Bx!N622</f>
        <v>0</v>
      </c>
      <c r="O623" s="92">
        <f>F4Ax!O623+F4Bx!O622</f>
        <v>0</v>
      </c>
      <c r="P623" s="92">
        <f>F4Ax!P623+F4Bx!P622</f>
        <v>0</v>
      </c>
      <c r="Q623" s="116">
        <f t="shared" si="63"/>
        <v>0</v>
      </c>
    </row>
    <row r="624" spans="3:17" x14ac:dyDescent="0.25">
      <c r="C624" s="16" t="s">
        <v>178</v>
      </c>
      <c r="D624" s="16" t="s">
        <v>179</v>
      </c>
      <c r="E624" s="92">
        <f>F4Ax!E624+F4Bx!E623</f>
        <v>0</v>
      </c>
      <c r="F624" s="92">
        <f>F4Ax!F624+F4Bx!F623</f>
        <v>0</v>
      </c>
      <c r="G624" s="92">
        <f>F4Ax!G624+F4Bx!G623</f>
        <v>0</v>
      </c>
      <c r="H624" s="92">
        <f>F4Ax!H624+F4Bx!H623</f>
        <v>0</v>
      </c>
      <c r="I624" s="92">
        <f>F4Ax!I624+F4Bx!I623</f>
        <v>0</v>
      </c>
      <c r="J624" s="92">
        <f>F4Ax!J624+F4Bx!J623</f>
        <v>0</v>
      </c>
      <c r="K624" s="92">
        <f>F4Ax!K624+F4Bx!K623</f>
        <v>0</v>
      </c>
      <c r="L624" s="92">
        <f>F4Ax!L624+F4Bx!L623</f>
        <v>0</v>
      </c>
      <c r="M624" s="92">
        <f>F4Ax!M624+F4Bx!M623</f>
        <v>0</v>
      </c>
      <c r="N624" s="92">
        <f>F4Ax!N624+F4Bx!N623</f>
        <v>0</v>
      </c>
      <c r="O624" s="92">
        <f>F4Ax!O624+F4Bx!O623</f>
        <v>0</v>
      </c>
      <c r="P624" s="92">
        <f>F4Ax!P624+F4Bx!P623</f>
        <v>0</v>
      </c>
      <c r="Q624" s="116">
        <f t="shared" si="63"/>
        <v>0</v>
      </c>
    </row>
    <row r="625" spans="3:17" x14ac:dyDescent="0.25">
      <c r="C625" s="16" t="s">
        <v>180</v>
      </c>
      <c r="D625" s="16" t="s">
        <v>181</v>
      </c>
      <c r="E625" s="92">
        <f>F4Ax!E625+F4Bx!E624</f>
        <v>0</v>
      </c>
      <c r="F625" s="92">
        <f>F4Ax!F625+F4Bx!F624</f>
        <v>0</v>
      </c>
      <c r="G625" s="92">
        <f>F4Ax!G625+F4Bx!G624</f>
        <v>0</v>
      </c>
      <c r="H625" s="92">
        <f>F4Ax!H625+F4Bx!H624</f>
        <v>0</v>
      </c>
      <c r="I625" s="92">
        <f>F4Ax!I625+F4Bx!I624</f>
        <v>0</v>
      </c>
      <c r="J625" s="92">
        <f>F4Ax!J625+F4Bx!J624</f>
        <v>0</v>
      </c>
      <c r="K625" s="92">
        <f>F4Ax!K625+F4Bx!K624</f>
        <v>0</v>
      </c>
      <c r="L625" s="92">
        <f>F4Ax!L625+F4Bx!L624</f>
        <v>0</v>
      </c>
      <c r="M625" s="92">
        <f>F4Ax!M625+F4Bx!M624</f>
        <v>0</v>
      </c>
      <c r="N625" s="92">
        <f>F4Ax!N625+F4Bx!N624</f>
        <v>0</v>
      </c>
      <c r="O625" s="92">
        <f>F4Ax!O625+F4Bx!O624</f>
        <v>0</v>
      </c>
      <c r="P625" s="92">
        <f>F4Ax!P625+F4Bx!P624</f>
        <v>0</v>
      </c>
      <c r="Q625" s="116">
        <f t="shared" si="63"/>
        <v>0</v>
      </c>
    </row>
    <row r="626" spans="3:17" x14ac:dyDescent="0.25">
      <c r="C626" s="16" t="s">
        <v>182</v>
      </c>
      <c r="D626" s="16" t="s">
        <v>183</v>
      </c>
      <c r="E626" s="92">
        <f>F4Ax!E626+F4Bx!E625</f>
        <v>0</v>
      </c>
      <c r="F626" s="92">
        <f>F4Ax!F626+F4Bx!F625</f>
        <v>0</v>
      </c>
      <c r="G626" s="92">
        <f>F4Ax!G626+F4Bx!G625</f>
        <v>0</v>
      </c>
      <c r="H626" s="92">
        <f>F4Ax!H626+F4Bx!H625</f>
        <v>0</v>
      </c>
      <c r="I626" s="92">
        <f>F4Ax!I626+F4Bx!I625</f>
        <v>0</v>
      </c>
      <c r="J626" s="92">
        <f>F4Ax!J626+F4Bx!J625</f>
        <v>0</v>
      </c>
      <c r="K626" s="92">
        <f>F4Ax!K626+F4Bx!K625</f>
        <v>0</v>
      </c>
      <c r="L626" s="92">
        <f>F4Ax!L626+F4Bx!L625</f>
        <v>0</v>
      </c>
      <c r="M626" s="92">
        <f>F4Ax!M626+F4Bx!M625</f>
        <v>0</v>
      </c>
      <c r="N626" s="92">
        <f>F4Ax!N626+F4Bx!N625</f>
        <v>0</v>
      </c>
      <c r="O626" s="92">
        <f>F4Ax!O626+F4Bx!O625</f>
        <v>0</v>
      </c>
      <c r="P626" s="92">
        <f>F4Ax!P626+F4Bx!P625</f>
        <v>0</v>
      </c>
      <c r="Q626" s="116">
        <f t="shared" si="63"/>
        <v>0</v>
      </c>
    </row>
    <row r="627" spans="3:17" x14ac:dyDescent="0.25">
      <c r="C627" s="16" t="s">
        <v>184</v>
      </c>
      <c r="D627" s="16" t="s">
        <v>163</v>
      </c>
      <c r="E627" s="92">
        <f>F4Ax!E627+F4Bx!E626</f>
        <v>0</v>
      </c>
      <c r="F627" s="92">
        <f>F4Ax!F627+F4Bx!F626</f>
        <v>0</v>
      </c>
      <c r="G627" s="92">
        <f>F4Ax!G627+F4Bx!G626</f>
        <v>0</v>
      </c>
      <c r="H627" s="92">
        <f>F4Ax!H627+F4Bx!H626</f>
        <v>0</v>
      </c>
      <c r="I627" s="92">
        <f>F4Ax!I627+F4Bx!I626</f>
        <v>0</v>
      </c>
      <c r="J627" s="92">
        <f>F4Ax!J627+F4Bx!J626</f>
        <v>0</v>
      </c>
      <c r="K627" s="92">
        <f>F4Ax!K627+F4Bx!K626</f>
        <v>0</v>
      </c>
      <c r="L627" s="92">
        <f>F4Ax!L627+F4Bx!L626</f>
        <v>0</v>
      </c>
      <c r="M627" s="92">
        <f>F4Ax!M627+F4Bx!M626</f>
        <v>0</v>
      </c>
      <c r="N627" s="92">
        <f>F4Ax!N627+F4Bx!N626</f>
        <v>0</v>
      </c>
      <c r="O627" s="92">
        <f>F4Ax!O627+F4Bx!O626</f>
        <v>0</v>
      </c>
      <c r="P627" s="92">
        <f>F4Ax!P627+F4Bx!P626</f>
        <v>0</v>
      </c>
      <c r="Q627" s="116">
        <f t="shared" si="63"/>
        <v>0</v>
      </c>
    </row>
    <row r="628" spans="3:17" x14ac:dyDescent="0.25">
      <c r="C628" s="16" t="s">
        <v>185</v>
      </c>
      <c r="D628" s="16" t="s">
        <v>186</v>
      </c>
      <c r="E628" s="92">
        <f>F4Ax!E628+F4Bx!E627</f>
        <v>0</v>
      </c>
      <c r="F628" s="92">
        <f>F4Ax!F628+F4Bx!F627</f>
        <v>0</v>
      </c>
      <c r="G628" s="92">
        <f>F4Ax!G628+F4Bx!G627</f>
        <v>0</v>
      </c>
      <c r="H628" s="92">
        <f>F4Ax!H628+F4Bx!H627</f>
        <v>0</v>
      </c>
      <c r="I628" s="92">
        <f>F4Ax!I628+F4Bx!I627</f>
        <v>0</v>
      </c>
      <c r="J628" s="92">
        <f>F4Ax!J628+F4Bx!J627</f>
        <v>0</v>
      </c>
      <c r="K628" s="92">
        <f>F4Ax!K628+F4Bx!K627</f>
        <v>0</v>
      </c>
      <c r="L628" s="92">
        <f>F4Ax!L628+F4Bx!L627</f>
        <v>0</v>
      </c>
      <c r="M628" s="92">
        <f>F4Ax!M628+F4Bx!M627</f>
        <v>0</v>
      </c>
      <c r="N628" s="92">
        <f>F4Ax!N628+F4Bx!N627</f>
        <v>0</v>
      </c>
      <c r="O628" s="92">
        <f>F4Ax!O628+F4Bx!O627</f>
        <v>0</v>
      </c>
      <c r="P628" s="92">
        <f>F4Ax!P628+F4Bx!P627</f>
        <v>0</v>
      </c>
      <c r="Q628" s="116">
        <f t="shared" si="63"/>
        <v>0</v>
      </c>
    </row>
    <row r="629" spans="3:17" x14ac:dyDescent="0.25">
      <c r="C629" s="16" t="s">
        <v>187</v>
      </c>
      <c r="D629" s="16" t="s">
        <v>165</v>
      </c>
      <c r="E629" s="92">
        <f>F4Ax!E629+F4Bx!E628</f>
        <v>0</v>
      </c>
      <c r="F629" s="92">
        <f>F4Ax!F629+F4Bx!F628</f>
        <v>0</v>
      </c>
      <c r="G629" s="92">
        <f>F4Ax!G629+F4Bx!G628</f>
        <v>0</v>
      </c>
      <c r="H629" s="92">
        <f>F4Ax!H629+F4Bx!H628</f>
        <v>0</v>
      </c>
      <c r="I629" s="92">
        <f>F4Ax!I629+F4Bx!I628</f>
        <v>0</v>
      </c>
      <c r="J629" s="92">
        <f>F4Ax!J629+F4Bx!J628</f>
        <v>0</v>
      </c>
      <c r="K629" s="92">
        <f>F4Ax!K629+F4Bx!K628</f>
        <v>0</v>
      </c>
      <c r="L629" s="92">
        <f>F4Ax!L629+F4Bx!L628</f>
        <v>0</v>
      </c>
      <c r="M629" s="92">
        <f>F4Ax!M629+F4Bx!M628</f>
        <v>0</v>
      </c>
      <c r="N629" s="92">
        <f>F4Ax!N629+F4Bx!N628</f>
        <v>0</v>
      </c>
      <c r="O629" s="92">
        <f>F4Ax!O629+F4Bx!O628</f>
        <v>0</v>
      </c>
      <c r="P629" s="92">
        <f>F4Ax!P629+F4Bx!P628</f>
        <v>0</v>
      </c>
      <c r="Q629" s="116">
        <f t="shared" si="63"/>
        <v>0</v>
      </c>
    </row>
    <row r="630" spans="3:17" x14ac:dyDescent="0.25">
      <c r="C630" s="16"/>
      <c r="D630" s="16"/>
      <c r="E630" s="92">
        <f>F4Ax!E630+F4Bx!E629</f>
        <v>0</v>
      </c>
      <c r="F630" s="92">
        <f>F4Ax!F630+F4Bx!F629</f>
        <v>0</v>
      </c>
      <c r="G630" s="92">
        <f>F4Ax!G630+F4Bx!G629</f>
        <v>0</v>
      </c>
      <c r="H630" s="92">
        <f>F4Ax!H630+F4Bx!H629</f>
        <v>0</v>
      </c>
      <c r="I630" s="92">
        <f>F4Ax!I630+F4Bx!I629</f>
        <v>0</v>
      </c>
      <c r="J630" s="92">
        <f>F4Ax!J630+F4Bx!J629</f>
        <v>0</v>
      </c>
      <c r="K630" s="92">
        <f>F4Ax!K630+F4Bx!K629</f>
        <v>0</v>
      </c>
      <c r="L630" s="92">
        <f>F4Ax!L630+F4Bx!L629</f>
        <v>0</v>
      </c>
      <c r="M630" s="92">
        <f>F4Ax!M630+F4Bx!M629</f>
        <v>0</v>
      </c>
      <c r="N630" s="92">
        <f>F4Ax!N630+F4Bx!N629</f>
        <v>0</v>
      </c>
      <c r="O630" s="92">
        <f>F4Ax!O630+F4Bx!O629</f>
        <v>0</v>
      </c>
      <c r="P630" s="92">
        <f>F4Ax!P630+F4Bx!P629</f>
        <v>0</v>
      </c>
      <c r="Q630" s="116">
        <f t="shared" si="63"/>
        <v>0</v>
      </c>
    </row>
    <row r="631" spans="3:17" x14ac:dyDescent="0.25">
      <c r="C631" s="16"/>
      <c r="D631" s="16"/>
      <c r="E631" s="92">
        <f>F4Ax!E631+F4Bx!E630</f>
        <v>0</v>
      </c>
      <c r="F631" s="92">
        <f>F4Ax!F631+F4Bx!F630</f>
        <v>0</v>
      </c>
      <c r="G631" s="92">
        <f>F4Ax!G631+F4Bx!G630</f>
        <v>0</v>
      </c>
      <c r="H631" s="92">
        <f>F4Ax!H631+F4Bx!H630</f>
        <v>0</v>
      </c>
      <c r="I631" s="92">
        <f>F4Ax!I631+F4Bx!I630</f>
        <v>0</v>
      </c>
      <c r="J631" s="92">
        <f>F4Ax!J631+F4Bx!J630</f>
        <v>0</v>
      </c>
      <c r="K631" s="92">
        <f>F4Ax!K631+F4Bx!K630</f>
        <v>0</v>
      </c>
      <c r="L631" s="92">
        <f>F4Ax!L631+F4Bx!L630</f>
        <v>0</v>
      </c>
      <c r="M631" s="92">
        <f>F4Ax!M631+F4Bx!M630</f>
        <v>0</v>
      </c>
      <c r="N631" s="92">
        <f>F4Ax!N631+F4Bx!N630</f>
        <v>0</v>
      </c>
      <c r="O631" s="92">
        <f>F4Ax!O631+F4Bx!O630</f>
        <v>0</v>
      </c>
      <c r="P631" s="92">
        <f>F4Ax!P631+F4Bx!P630</f>
        <v>0</v>
      </c>
      <c r="Q631" s="116">
        <f t="shared" si="63"/>
        <v>0</v>
      </c>
    </row>
    <row r="632" spans="3:17" x14ac:dyDescent="0.25">
      <c r="C632" s="16"/>
      <c r="D632" s="16"/>
      <c r="E632" s="92">
        <f>F4Ax!E632+F4Bx!E631</f>
        <v>0</v>
      </c>
      <c r="F632" s="92">
        <f>F4Ax!F632+F4Bx!F631</f>
        <v>0</v>
      </c>
      <c r="G632" s="92">
        <f>F4Ax!G632+F4Bx!G631</f>
        <v>0</v>
      </c>
      <c r="H632" s="92">
        <f>F4Ax!H632+F4Bx!H631</f>
        <v>0</v>
      </c>
      <c r="I632" s="92">
        <f>F4Ax!I632+F4Bx!I631</f>
        <v>0</v>
      </c>
      <c r="J632" s="92">
        <f>F4Ax!J632+F4Bx!J631</f>
        <v>0</v>
      </c>
      <c r="K632" s="92">
        <f>F4Ax!K632+F4Bx!K631</f>
        <v>0</v>
      </c>
      <c r="L632" s="92">
        <f>F4Ax!L632+F4Bx!L631</f>
        <v>0</v>
      </c>
      <c r="M632" s="92">
        <f>F4Ax!M632+F4Bx!M631</f>
        <v>0</v>
      </c>
      <c r="N632" s="92">
        <f>F4Ax!N632+F4Bx!N631</f>
        <v>0</v>
      </c>
      <c r="O632" s="92">
        <f>F4Ax!O632+F4Bx!O631</f>
        <v>0</v>
      </c>
      <c r="P632" s="92">
        <f>F4Ax!P632+F4Bx!P631</f>
        <v>0</v>
      </c>
      <c r="Q632" s="116">
        <f t="shared" si="63"/>
        <v>0</v>
      </c>
    </row>
    <row r="633" spans="3:17" x14ac:dyDescent="0.25">
      <c r="C633" s="16" t="s">
        <v>235</v>
      </c>
      <c r="D633" s="16" t="s">
        <v>235</v>
      </c>
      <c r="E633" s="92">
        <f>F4Ax!E633+F4Bx!E632</f>
        <v>0</v>
      </c>
      <c r="F633" s="92">
        <f>F4Ax!F633+F4Bx!F632</f>
        <v>0</v>
      </c>
      <c r="G633" s="92">
        <f>F4Ax!G633+F4Bx!G632</f>
        <v>0</v>
      </c>
      <c r="H633" s="92">
        <f>F4Ax!H633+F4Bx!H632</f>
        <v>0</v>
      </c>
      <c r="I633" s="92">
        <f>F4Ax!I633+F4Bx!I632</f>
        <v>0</v>
      </c>
      <c r="J633" s="92">
        <f>F4Ax!J633+F4Bx!J632</f>
        <v>0</v>
      </c>
      <c r="K633" s="92">
        <f>F4Ax!K633+F4Bx!K632</f>
        <v>0</v>
      </c>
      <c r="L633" s="92">
        <f>F4Ax!L633+F4Bx!L632</f>
        <v>0</v>
      </c>
      <c r="M633" s="92">
        <f>F4Ax!M633+F4Bx!M632</f>
        <v>0</v>
      </c>
      <c r="N633" s="92">
        <f>F4Ax!N633+F4Bx!N632</f>
        <v>0</v>
      </c>
      <c r="O633" s="92">
        <f>F4Ax!O633+F4Bx!O632</f>
        <v>0</v>
      </c>
      <c r="P633" s="92">
        <f>F4Ax!P633+F4Bx!P632</f>
        <v>0</v>
      </c>
      <c r="Q633" s="116">
        <f t="shared" si="63"/>
        <v>0</v>
      </c>
    </row>
    <row r="634" spans="3:17" x14ac:dyDescent="0.25">
      <c r="C634" s="937" t="s">
        <v>188</v>
      </c>
      <c r="D634" s="938"/>
      <c r="E634" s="116">
        <f t="shared" ref="E634:P634" si="65">SUM(E619:E633)</f>
        <v>0</v>
      </c>
      <c r="F634" s="116">
        <f t="shared" si="65"/>
        <v>0</v>
      </c>
      <c r="G634" s="116">
        <f t="shared" si="65"/>
        <v>0</v>
      </c>
      <c r="H634" s="116">
        <f t="shared" si="65"/>
        <v>0</v>
      </c>
      <c r="I634" s="116">
        <f t="shared" si="65"/>
        <v>0</v>
      </c>
      <c r="J634" s="116">
        <f t="shared" si="65"/>
        <v>0</v>
      </c>
      <c r="K634" s="116">
        <f t="shared" si="65"/>
        <v>0</v>
      </c>
      <c r="L634" s="116">
        <f t="shared" si="65"/>
        <v>0</v>
      </c>
      <c r="M634" s="116">
        <f t="shared" si="65"/>
        <v>0</v>
      </c>
      <c r="N634" s="116">
        <f t="shared" si="65"/>
        <v>0</v>
      </c>
      <c r="O634" s="116">
        <f t="shared" si="65"/>
        <v>0</v>
      </c>
      <c r="P634" s="116">
        <f t="shared" si="65"/>
        <v>0</v>
      </c>
      <c r="Q634" s="116">
        <f t="shared" si="63"/>
        <v>0</v>
      </c>
    </row>
    <row r="635" spans="3:17" x14ac:dyDescent="0.25">
      <c r="C635" s="935" t="s">
        <v>189</v>
      </c>
      <c r="D635" s="936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116">
        <f t="shared" ref="Q635:Q666" si="66">SUM(E635:P635)</f>
        <v>0</v>
      </c>
    </row>
    <row r="636" spans="3:17" x14ac:dyDescent="0.25">
      <c r="C636" s="16" t="s">
        <v>168</v>
      </c>
      <c r="D636" s="16" t="s">
        <v>169</v>
      </c>
      <c r="E636" s="92">
        <f>F4Ax!E636+F4Bx!E635</f>
        <v>0</v>
      </c>
      <c r="F636" s="92">
        <f>F4Ax!F636+F4Bx!F635</f>
        <v>0</v>
      </c>
      <c r="G636" s="92">
        <f>F4Ax!G636+F4Bx!G635</f>
        <v>0</v>
      </c>
      <c r="H636" s="92">
        <f>F4Ax!H636+F4Bx!H635</f>
        <v>0</v>
      </c>
      <c r="I636" s="92">
        <f>F4Ax!I636+F4Bx!I635</f>
        <v>0</v>
      </c>
      <c r="J636" s="92">
        <f>F4Ax!J636+F4Bx!J635</f>
        <v>0</v>
      </c>
      <c r="K636" s="92">
        <f>F4Ax!K636+F4Bx!K635</f>
        <v>0</v>
      </c>
      <c r="L636" s="92">
        <f>F4Ax!L636+F4Bx!L635</f>
        <v>0</v>
      </c>
      <c r="M636" s="92">
        <f>F4Ax!M636+F4Bx!M635</f>
        <v>0</v>
      </c>
      <c r="N636" s="92">
        <f>F4Ax!N636+F4Bx!N635</f>
        <v>0</v>
      </c>
      <c r="O636" s="92">
        <f>F4Ax!O636+F4Bx!O635</f>
        <v>0</v>
      </c>
      <c r="P636" s="92">
        <f>F4Ax!P636+F4Bx!P635</f>
        <v>0</v>
      </c>
      <c r="Q636" s="116">
        <f t="shared" si="66"/>
        <v>0</v>
      </c>
    </row>
    <row r="637" spans="3:17" x14ac:dyDescent="0.25">
      <c r="C637" s="16" t="s">
        <v>170</v>
      </c>
      <c r="D637" s="16" t="s">
        <v>171</v>
      </c>
      <c r="E637" s="92">
        <f>F4Ax!E637+F4Bx!E636</f>
        <v>0</v>
      </c>
      <c r="F637" s="92">
        <f>F4Ax!F637+F4Bx!F636</f>
        <v>0</v>
      </c>
      <c r="G637" s="92">
        <f>F4Ax!G637+F4Bx!G636</f>
        <v>0</v>
      </c>
      <c r="H637" s="92">
        <f>F4Ax!H637+F4Bx!H636</f>
        <v>0</v>
      </c>
      <c r="I637" s="92">
        <f>F4Ax!I637+F4Bx!I636</f>
        <v>0</v>
      </c>
      <c r="J637" s="92">
        <f>F4Ax!J637+F4Bx!J636</f>
        <v>0</v>
      </c>
      <c r="K637" s="92">
        <f>F4Ax!K637+F4Bx!K636</f>
        <v>0</v>
      </c>
      <c r="L637" s="92">
        <f>F4Ax!L637+F4Bx!L636</f>
        <v>0</v>
      </c>
      <c r="M637" s="92">
        <f>F4Ax!M637+F4Bx!M636</f>
        <v>0</v>
      </c>
      <c r="N637" s="92">
        <f>F4Ax!N637+F4Bx!N636</f>
        <v>0</v>
      </c>
      <c r="O637" s="92">
        <f>F4Ax!O637+F4Bx!O636</f>
        <v>0</v>
      </c>
      <c r="P637" s="92">
        <f>F4Ax!P637+F4Bx!P636</f>
        <v>0</v>
      </c>
      <c r="Q637" s="116">
        <f t="shared" si="66"/>
        <v>0</v>
      </c>
    </row>
    <row r="638" spans="3:17" x14ac:dyDescent="0.25">
      <c r="C638" s="16" t="s">
        <v>216</v>
      </c>
      <c r="D638" s="16" t="s">
        <v>173</v>
      </c>
      <c r="E638" s="92">
        <f>F4Ax!E638+F4Bx!E637</f>
        <v>0</v>
      </c>
      <c r="F638" s="92">
        <f>F4Ax!F638+F4Bx!F637</f>
        <v>0</v>
      </c>
      <c r="G638" s="92">
        <f>F4Ax!G638+F4Bx!G637</f>
        <v>0</v>
      </c>
      <c r="H638" s="92">
        <f>F4Ax!H638+F4Bx!H637</f>
        <v>0</v>
      </c>
      <c r="I638" s="92">
        <f>F4Ax!I638+F4Bx!I637</f>
        <v>0</v>
      </c>
      <c r="J638" s="92">
        <f>F4Ax!J638+F4Bx!J637</f>
        <v>0</v>
      </c>
      <c r="K638" s="92">
        <f>F4Ax!K638+F4Bx!K637</f>
        <v>0</v>
      </c>
      <c r="L638" s="92">
        <f>F4Ax!L638+F4Bx!L637</f>
        <v>0</v>
      </c>
      <c r="M638" s="92">
        <f>F4Ax!M638+F4Bx!M637</f>
        <v>0</v>
      </c>
      <c r="N638" s="92">
        <f>F4Ax!N638+F4Bx!N637</f>
        <v>0</v>
      </c>
      <c r="O638" s="92">
        <f>F4Ax!O638+F4Bx!O637</f>
        <v>0</v>
      </c>
      <c r="P638" s="92">
        <f>F4Ax!P638+F4Bx!P637</f>
        <v>0</v>
      </c>
      <c r="Q638" s="116">
        <f t="shared" si="66"/>
        <v>0</v>
      </c>
    </row>
    <row r="639" spans="3:17" x14ac:dyDescent="0.25">
      <c r="C639" s="16" t="s">
        <v>174</v>
      </c>
      <c r="D639" s="16" t="s">
        <v>175</v>
      </c>
      <c r="E639" s="92">
        <f>F4Ax!E639+F4Bx!E638</f>
        <v>0</v>
      </c>
      <c r="F639" s="92">
        <f>F4Ax!F639+F4Bx!F638</f>
        <v>0</v>
      </c>
      <c r="G639" s="92">
        <f>F4Ax!G639+F4Bx!G638</f>
        <v>0</v>
      </c>
      <c r="H639" s="92">
        <f>F4Ax!H639+F4Bx!H638</f>
        <v>0</v>
      </c>
      <c r="I639" s="92">
        <f>F4Ax!I639+F4Bx!I638</f>
        <v>0</v>
      </c>
      <c r="J639" s="92">
        <f>F4Ax!J639+F4Bx!J638</f>
        <v>0</v>
      </c>
      <c r="K639" s="92">
        <f>F4Ax!K639+F4Bx!K638</f>
        <v>0</v>
      </c>
      <c r="L639" s="92">
        <f>F4Ax!L639+F4Bx!L638</f>
        <v>0</v>
      </c>
      <c r="M639" s="92">
        <f>F4Ax!M639+F4Bx!M638</f>
        <v>0</v>
      </c>
      <c r="N639" s="92">
        <f>F4Ax!N639+F4Bx!N638</f>
        <v>0</v>
      </c>
      <c r="O639" s="92">
        <f>F4Ax!O639+F4Bx!O638</f>
        <v>0</v>
      </c>
      <c r="P639" s="92">
        <f>F4Ax!P639+F4Bx!P638</f>
        <v>0</v>
      </c>
      <c r="Q639" s="116">
        <f t="shared" si="66"/>
        <v>0</v>
      </c>
    </row>
    <row r="640" spans="3:17" x14ac:dyDescent="0.25">
      <c r="C640" s="16" t="s">
        <v>176</v>
      </c>
      <c r="D640" s="16" t="s">
        <v>177</v>
      </c>
      <c r="E640" s="92">
        <f>F4Ax!E640+F4Bx!E639</f>
        <v>0</v>
      </c>
      <c r="F640" s="92">
        <f>F4Ax!F640+F4Bx!F639</f>
        <v>0</v>
      </c>
      <c r="G640" s="92">
        <f>F4Ax!G640+F4Bx!G639</f>
        <v>0</v>
      </c>
      <c r="H640" s="92">
        <f>F4Ax!H640+F4Bx!H639</f>
        <v>0</v>
      </c>
      <c r="I640" s="92">
        <f>F4Ax!I640+F4Bx!I639</f>
        <v>0</v>
      </c>
      <c r="J640" s="92">
        <f>F4Ax!J640+F4Bx!J639</f>
        <v>0</v>
      </c>
      <c r="K640" s="92">
        <f>F4Ax!K640+F4Bx!K639</f>
        <v>0</v>
      </c>
      <c r="L640" s="92">
        <f>F4Ax!L640+F4Bx!L639</f>
        <v>0</v>
      </c>
      <c r="M640" s="92">
        <f>F4Ax!M640+F4Bx!M639</f>
        <v>0</v>
      </c>
      <c r="N640" s="92">
        <f>F4Ax!N640+F4Bx!N639</f>
        <v>0</v>
      </c>
      <c r="O640" s="92">
        <f>F4Ax!O640+F4Bx!O639</f>
        <v>0</v>
      </c>
      <c r="P640" s="92">
        <f>F4Ax!P640+F4Bx!P639</f>
        <v>0</v>
      </c>
      <c r="Q640" s="116">
        <f t="shared" si="66"/>
        <v>0</v>
      </c>
    </row>
    <row r="641" spans="3:17" x14ac:dyDescent="0.25">
      <c r="C641" s="16" t="s">
        <v>178</v>
      </c>
      <c r="D641" s="16" t="s">
        <v>179</v>
      </c>
      <c r="E641" s="92">
        <f>F4Ax!E641+F4Bx!E640</f>
        <v>0</v>
      </c>
      <c r="F641" s="92">
        <f>F4Ax!F641+F4Bx!F640</f>
        <v>0</v>
      </c>
      <c r="G641" s="92">
        <f>F4Ax!G641+F4Bx!G640</f>
        <v>0</v>
      </c>
      <c r="H641" s="92">
        <f>F4Ax!H641+F4Bx!H640</f>
        <v>0</v>
      </c>
      <c r="I641" s="92">
        <f>F4Ax!I641+F4Bx!I640</f>
        <v>0</v>
      </c>
      <c r="J641" s="92">
        <f>F4Ax!J641+F4Bx!J640</f>
        <v>0</v>
      </c>
      <c r="K641" s="92">
        <f>F4Ax!K641+F4Bx!K640</f>
        <v>0</v>
      </c>
      <c r="L641" s="92">
        <f>F4Ax!L641+F4Bx!L640</f>
        <v>0</v>
      </c>
      <c r="M641" s="92">
        <f>F4Ax!M641+F4Bx!M640</f>
        <v>0</v>
      </c>
      <c r="N641" s="92">
        <f>F4Ax!N641+F4Bx!N640</f>
        <v>0</v>
      </c>
      <c r="O641" s="92">
        <f>F4Ax!O641+F4Bx!O640</f>
        <v>0</v>
      </c>
      <c r="P641" s="92">
        <f>F4Ax!P641+F4Bx!P640</f>
        <v>0</v>
      </c>
      <c r="Q641" s="116">
        <f t="shared" si="66"/>
        <v>0</v>
      </c>
    </row>
    <row r="642" spans="3:17" x14ac:dyDescent="0.25">
      <c r="C642" s="16" t="s">
        <v>180</v>
      </c>
      <c r="D642" s="16" t="s">
        <v>181</v>
      </c>
      <c r="E642" s="92">
        <f>F4Ax!E642+F4Bx!E641</f>
        <v>0</v>
      </c>
      <c r="F642" s="92">
        <f>F4Ax!F642+F4Bx!F641</f>
        <v>0</v>
      </c>
      <c r="G642" s="92">
        <f>F4Ax!G642+F4Bx!G641</f>
        <v>0</v>
      </c>
      <c r="H642" s="92">
        <f>F4Ax!H642+F4Bx!H641</f>
        <v>0</v>
      </c>
      <c r="I642" s="92">
        <f>F4Ax!I642+F4Bx!I641</f>
        <v>0</v>
      </c>
      <c r="J642" s="92">
        <f>F4Ax!J642+F4Bx!J641</f>
        <v>0</v>
      </c>
      <c r="K642" s="92">
        <f>F4Ax!K642+F4Bx!K641</f>
        <v>0</v>
      </c>
      <c r="L642" s="92">
        <f>F4Ax!L642+F4Bx!L641</f>
        <v>0</v>
      </c>
      <c r="M642" s="92">
        <f>F4Ax!M642+F4Bx!M641</f>
        <v>0</v>
      </c>
      <c r="N642" s="92">
        <f>F4Ax!N642+F4Bx!N641</f>
        <v>0</v>
      </c>
      <c r="O642" s="92">
        <f>F4Ax!O642+F4Bx!O641</f>
        <v>0</v>
      </c>
      <c r="P642" s="92">
        <f>F4Ax!P642+F4Bx!P641</f>
        <v>0</v>
      </c>
      <c r="Q642" s="116">
        <f t="shared" si="66"/>
        <v>0</v>
      </c>
    </row>
    <row r="643" spans="3:17" x14ac:dyDescent="0.25">
      <c r="C643" s="16" t="s">
        <v>182</v>
      </c>
      <c r="D643" s="16" t="s">
        <v>183</v>
      </c>
      <c r="E643" s="92">
        <f>F4Ax!E643+F4Bx!E642</f>
        <v>0</v>
      </c>
      <c r="F643" s="92">
        <f>F4Ax!F643+F4Bx!F642</f>
        <v>0</v>
      </c>
      <c r="G643" s="92">
        <f>F4Ax!G643+F4Bx!G642</f>
        <v>0</v>
      </c>
      <c r="H643" s="92">
        <f>F4Ax!H643+F4Bx!H642</f>
        <v>0</v>
      </c>
      <c r="I643" s="92">
        <f>F4Ax!I643+F4Bx!I642</f>
        <v>0</v>
      </c>
      <c r="J643" s="92">
        <f>F4Ax!J643+F4Bx!J642</f>
        <v>0</v>
      </c>
      <c r="K643" s="92">
        <f>F4Ax!K643+F4Bx!K642</f>
        <v>0</v>
      </c>
      <c r="L643" s="92">
        <f>F4Ax!L643+F4Bx!L642</f>
        <v>0</v>
      </c>
      <c r="M643" s="92">
        <f>F4Ax!M643+F4Bx!M642</f>
        <v>0</v>
      </c>
      <c r="N643" s="92">
        <f>F4Ax!N643+F4Bx!N642</f>
        <v>0</v>
      </c>
      <c r="O643" s="92">
        <f>F4Ax!O643+F4Bx!O642</f>
        <v>0</v>
      </c>
      <c r="P643" s="92">
        <f>F4Ax!P643+F4Bx!P642</f>
        <v>0</v>
      </c>
      <c r="Q643" s="116">
        <f t="shared" si="66"/>
        <v>0</v>
      </c>
    </row>
    <row r="644" spans="3:17" x14ac:dyDescent="0.25">
      <c r="C644" s="16" t="s">
        <v>208</v>
      </c>
      <c r="D644" s="16" t="s">
        <v>163</v>
      </c>
      <c r="E644" s="92">
        <f>F4Ax!E644+F4Bx!E643</f>
        <v>0</v>
      </c>
      <c r="F644" s="92">
        <f>F4Ax!F644+F4Bx!F643</f>
        <v>0</v>
      </c>
      <c r="G644" s="92">
        <f>F4Ax!G644+F4Bx!G643</f>
        <v>0</v>
      </c>
      <c r="H644" s="92">
        <f>F4Ax!H644+F4Bx!H643</f>
        <v>0</v>
      </c>
      <c r="I644" s="92">
        <f>F4Ax!I644+F4Bx!I643</f>
        <v>0</v>
      </c>
      <c r="J644" s="92">
        <f>F4Ax!J644+F4Bx!J643</f>
        <v>0</v>
      </c>
      <c r="K644" s="92">
        <f>F4Ax!K644+F4Bx!K643</f>
        <v>0</v>
      </c>
      <c r="L644" s="92">
        <f>F4Ax!L644+F4Bx!L643</f>
        <v>0</v>
      </c>
      <c r="M644" s="92">
        <f>F4Ax!M644+F4Bx!M643</f>
        <v>0</v>
      </c>
      <c r="N644" s="92">
        <f>F4Ax!N644+F4Bx!N643</f>
        <v>0</v>
      </c>
      <c r="O644" s="92">
        <f>F4Ax!O644+F4Bx!O643</f>
        <v>0</v>
      </c>
      <c r="P644" s="92">
        <f>F4Ax!P644+F4Bx!P643</f>
        <v>0</v>
      </c>
      <c r="Q644" s="116">
        <f t="shared" si="66"/>
        <v>0</v>
      </c>
    </row>
    <row r="645" spans="3:17" x14ac:dyDescent="0.25">
      <c r="C645" s="16" t="s">
        <v>185</v>
      </c>
      <c r="D645" s="16" t="s">
        <v>186</v>
      </c>
      <c r="E645" s="92">
        <f>F4Ax!E645+F4Bx!E644</f>
        <v>0</v>
      </c>
      <c r="F645" s="92">
        <f>F4Ax!F645+F4Bx!F644</f>
        <v>0</v>
      </c>
      <c r="G645" s="92">
        <f>F4Ax!G645+F4Bx!G644</f>
        <v>0</v>
      </c>
      <c r="H645" s="92">
        <f>F4Ax!H645+F4Bx!H644</f>
        <v>0</v>
      </c>
      <c r="I645" s="92">
        <f>F4Ax!I645+F4Bx!I644</f>
        <v>0</v>
      </c>
      <c r="J645" s="92">
        <f>F4Ax!J645+F4Bx!J644</f>
        <v>0</v>
      </c>
      <c r="K645" s="92">
        <f>F4Ax!K645+F4Bx!K644</f>
        <v>0</v>
      </c>
      <c r="L645" s="92">
        <f>F4Ax!L645+F4Bx!L644</f>
        <v>0</v>
      </c>
      <c r="M645" s="92">
        <f>F4Ax!M645+F4Bx!M644</f>
        <v>0</v>
      </c>
      <c r="N645" s="92">
        <f>F4Ax!N645+F4Bx!N644</f>
        <v>0</v>
      </c>
      <c r="O645" s="92">
        <f>F4Ax!O645+F4Bx!O644</f>
        <v>0</v>
      </c>
      <c r="P645" s="92">
        <f>F4Ax!P645+F4Bx!P644</f>
        <v>0</v>
      </c>
      <c r="Q645" s="116">
        <f t="shared" si="66"/>
        <v>0</v>
      </c>
    </row>
    <row r="646" spans="3:17" x14ac:dyDescent="0.25">
      <c r="C646" s="16" t="s">
        <v>187</v>
      </c>
      <c r="D646" s="16" t="s">
        <v>165</v>
      </c>
      <c r="E646" s="92">
        <f>F4Ax!E646+F4Bx!E645</f>
        <v>0</v>
      </c>
      <c r="F646" s="92">
        <f>F4Ax!F646+F4Bx!F645</f>
        <v>0</v>
      </c>
      <c r="G646" s="92">
        <f>F4Ax!G646+F4Bx!G645</f>
        <v>0</v>
      </c>
      <c r="H646" s="92">
        <f>F4Ax!H646+F4Bx!H645</f>
        <v>0</v>
      </c>
      <c r="I646" s="92">
        <f>F4Ax!I646+F4Bx!I645</f>
        <v>0</v>
      </c>
      <c r="J646" s="92">
        <f>F4Ax!J646+F4Bx!J645</f>
        <v>0</v>
      </c>
      <c r="K646" s="92">
        <f>F4Ax!K646+F4Bx!K645</f>
        <v>0</v>
      </c>
      <c r="L646" s="92">
        <f>F4Ax!L646+F4Bx!L645</f>
        <v>0</v>
      </c>
      <c r="M646" s="92">
        <f>F4Ax!M646+F4Bx!M645</f>
        <v>0</v>
      </c>
      <c r="N646" s="92">
        <f>F4Ax!N646+F4Bx!N645</f>
        <v>0</v>
      </c>
      <c r="O646" s="92">
        <f>F4Ax!O646+F4Bx!O645</f>
        <v>0</v>
      </c>
      <c r="P646" s="92">
        <f>F4Ax!P646+F4Bx!P645</f>
        <v>0</v>
      </c>
      <c r="Q646" s="116">
        <f t="shared" si="66"/>
        <v>0</v>
      </c>
    </row>
    <row r="647" spans="3:17" x14ac:dyDescent="0.25">
      <c r="C647" s="16"/>
      <c r="D647" s="16"/>
      <c r="E647" s="92">
        <f>F4Ax!E647+F4Bx!E646</f>
        <v>0</v>
      </c>
      <c r="F647" s="92">
        <f>F4Ax!F647+F4Bx!F646</f>
        <v>0</v>
      </c>
      <c r="G647" s="92">
        <f>F4Ax!G647+F4Bx!G646</f>
        <v>0</v>
      </c>
      <c r="H647" s="92">
        <f>F4Ax!H647+F4Bx!H646</f>
        <v>0</v>
      </c>
      <c r="I647" s="92">
        <f>F4Ax!I647+F4Bx!I646</f>
        <v>0</v>
      </c>
      <c r="J647" s="92">
        <f>F4Ax!J647+F4Bx!J646</f>
        <v>0</v>
      </c>
      <c r="K647" s="92">
        <f>F4Ax!K647+F4Bx!K646</f>
        <v>0</v>
      </c>
      <c r="L647" s="92">
        <f>F4Ax!L647+F4Bx!L646</f>
        <v>0</v>
      </c>
      <c r="M647" s="92">
        <f>F4Ax!M647+F4Bx!M646</f>
        <v>0</v>
      </c>
      <c r="N647" s="92">
        <f>F4Ax!N647+F4Bx!N646</f>
        <v>0</v>
      </c>
      <c r="O647" s="92">
        <f>F4Ax!O647+F4Bx!O646</f>
        <v>0</v>
      </c>
      <c r="P647" s="92">
        <f>F4Ax!P647+F4Bx!P646</f>
        <v>0</v>
      </c>
      <c r="Q647" s="116">
        <f t="shared" si="66"/>
        <v>0</v>
      </c>
    </row>
    <row r="648" spans="3:17" x14ac:dyDescent="0.25">
      <c r="C648" s="16"/>
      <c r="D648" s="16"/>
      <c r="E648" s="92">
        <f>F4Ax!E648+F4Bx!E647</f>
        <v>0</v>
      </c>
      <c r="F648" s="92">
        <f>F4Ax!F648+F4Bx!F647</f>
        <v>0</v>
      </c>
      <c r="G648" s="92">
        <f>F4Ax!G648+F4Bx!G647</f>
        <v>0</v>
      </c>
      <c r="H648" s="92">
        <f>F4Ax!H648+F4Bx!H647</f>
        <v>0</v>
      </c>
      <c r="I648" s="92">
        <f>F4Ax!I648+F4Bx!I647</f>
        <v>0</v>
      </c>
      <c r="J648" s="92">
        <f>F4Ax!J648+F4Bx!J647</f>
        <v>0</v>
      </c>
      <c r="K648" s="92">
        <f>F4Ax!K648+F4Bx!K647</f>
        <v>0</v>
      </c>
      <c r="L648" s="92">
        <f>F4Ax!L648+F4Bx!L647</f>
        <v>0</v>
      </c>
      <c r="M648" s="92">
        <f>F4Ax!M648+F4Bx!M647</f>
        <v>0</v>
      </c>
      <c r="N648" s="92">
        <f>F4Ax!N648+F4Bx!N647</f>
        <v>0</v>
      </c>
      <c r="O648" s="92">
        <f>F4Ax!O648+F4Bx!O647</f>
        <v>0</v>
      </c>
      <c r="P648" s="92">
        <f>F4Ax!P648+F4Bx!P647</f>
        <v>0</v>
      </c>
      <c r="Q648" s="116">
        <f t="shared" si="66"/>
        <v>0</v>
      </c>
    </row>
    <row r="649" spans="3:17" x14ac:dyDescent="0.25">
      <c r="C649" s="16"/>
      <c r="D649" s="16"/>
      <c r="E649" s="92">
        <f>F4Ax!E649+F4Bx!E648</f>
        <v>0</v>
      </c>
      <c r="F649" s="92">
        <f>F4Ax!F649+F4Bx!F648</f>
        <v>0</v>
      </c>
      <c r="G649" s="92">
        <f>F4Ax!G649+F4Bx!G648</f>
        <v>0</v>
      </c>
      <c r="H649" s="92">
        <f>F4Ax!H649+F4Bx!H648</f>
        <v>0</v>
      </c>
      <c r="I649" s="92">
        <f>F4Ax!I649+F4Bx!I648</f>
        <v>0</v>
      </c>
      <c r="J649" s="92">
        <f>F4Ax!J649+F4Bx!J648</f>
        <v>0</v>
      </c>
      <c r="K649" s="92">
        <f>F4Ax!K649+F4Bx!K648</f>
        <v>0</v>
      </c>
      <c r="L649" s="92">
        <f>F4Ax!L649+F4Bx!L648</f>
        <v>0</v>
      </c>
      <c r="M649" s="92">
        <f>F4Ax!M649+F4Bx!M648</f>
        <v>0</v>
      </c>
      <c r="N649" s="92">
        <f>F4Ax!N649+F4Bx!N648</f>
        <v>0</v>
      </c>
      <c r="O649" s="92">
        <f>F4Ax!O649+F4Bx!O648</f>
        <v>0</v>
      </c>
      <c r="P649" s="92">
        <f>F4Ax!P649+F4Bx!P648</f>
        <v>0</v>
      </c>
      <c r="Q649" s="116">
        <f t="shared" si="66"/>
        <v>0</v>
      </c>
    </row>
    <row r="650" spans="3:17" x14ac:dyDescent="0.25">
      <c r="C650" s="16" t="s">
        <v>235</v>
      </c>
      <c r="D650" s="16" t="s">
        <v>235</v>
      </c>
      <c r="E650" s="92">
        <f>F4Ax!E650+F4Bx!E649</f>
        <v>0</v>
      </c>
      <c r="F650" s="92">
        <f>F4Ax!F650+F4Bx!F649</f>
        <v>0</v>
      </c>
      <c r="G650" s="92">
        <f>F4Ax!G650+F4Bx!G649</f>
        <v>0</v>
      </c>
      <c r="H650" s="92">
        <f>F4Ax!H650+F4Bx!H649</f>
        <v>0</v>
      </c>
      <c r="I650" s="92">
        <f>F4Ax!I650+F4Bx!I649</f>
        <v>0</v>
      </c>
      <c r="J650" s="92">
        <f>F4Ax!J650+F4Bx!J649</f>
        <v>0</v>
      </c>
      <c r="K650" s="92">
        <f>F4Ax!K650+F4Bx!K649</f>
        <v>0</v>
      </c>
      <c r="L650" s="92">
        <f>F4Ax!L650+F4Bx!L649</f>
        <v>0</v>
      </c>
      <c r="M650" s="92">
        <f>F4Ax!M650+F4Bx!M649</f>
        <v>0</v>
      </c>
      <c r="N650" s="92">
        <f>F4Ax!N650+F4Bx!N649</f>
        <v>0</v>
      </c>
      <c r="O650" s="92">
        <f>F4Ax!O650+F4Bx!O649</f>
        <v>0</v>
      </c>
      <c r="P650" s="92">
        <f>F4Ax!P650+F4Bx!P649</f>
        <v>0</v>
      </c>
      <c r="Q650" s="116">
        <f t="shared" si="66"/>
        <v>0</v>
      </c>
    </row>
    <row r="651" spans="3:17" x14ac:dyDescent="0.25">
      <c r="C651" s="937" t="s">
        <v>188</v>
      </c>
      <c r="D651" s="938"/>
      <c r="E651" s="116">
        <f t="shared" ref="E651:P651" si="67">SUM(E636:E650)</f>
        <v>0</v>
      </c>
      <c r="F651" s="116">
        <f t="shared" si="67"/>
        <v>0</v>
      </c>
      <c r="G651" s="116">
        <f t="shared" si="67"/>
        <v>0</v>
      </c>
      <c r="H651" s="116">
        <f t="shared" si="67"/>
        <v>0</v>
      </c>
      <c r="I651" s="116">
        <f t="shared" si="67"/>
        <v>0</v>
      </c>
      <c r="J651" s="116">
        <f t="shared" si="67"/>
        <v>0</v>
      </c>
      <c r="K651" s="116">
        <f t="shared" si="67"/>
        <v>0</v>
      </c>
      <c r="L651" s="116">
        <f t="shared" si="67"/>
        <v>0</v>
      </c>
      <c r="M651" s="116">
        <f t="shared" si="67"/>
        <v>0</v>
      </c>
      <c r="N651" s="116">
        <f t="shared" si="67"/>
        <v>0</v>
      </c>
      <c r="O651" s="116">
        <f t="shared" si="67"/>
        <v>0</v>
      </c>
      <c r="P651" s="116">
        <f t="shared" si="67"/>
        <v>0</v>
      </c>
      <c r="Q651" s="116">
        <f t="shared" si="66"/>
        <v>0</v>
      </c>
    </row>
    <row r="652" spans="3:17" x14ac:dyDescent="0.25">
      <c r="C652" s="935" t="s">
        <v>196</v>
      </c>
      <c r="D652" s="936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116">
        <f t="shared" si="66"/>
        <v>0</v>
      </c>
    </row>
    <row r="653" spans="3:17" x14ac:dyDescent="0.25">
      <c r="C653" s="16" t="s">
        <v>168</v>
      </c>
      <c r="D653" s="16" t="s">
        <v>169</v>
      </c>
      <c r="E653" s="92">
        <f>F4Ax!E653+F4Bx!E652</f>
        <v>0</v>
      </c>
      <c r="F653" s="92">
        <f>F4Ax!F653+F4Bx!F652</f>
        <v>0</v>
      </c>
      <c r="G653" s="92">
        <f>F4Ax!G653+F4Bx!G652</f>
        <v>0</v>
      </c>
      <c r="H653" s="92">
        <f>F4Ax!H653+F4Bx!H652</f>
        <v>0</v>
      </c>
      <c r="I653" s="92">
        <f>F4Ax!I653+F4Bx!I652</f>
        <v>0</v>
      </c>
      <c r="J653" s="92">
        <f>F4Ax!J653+F4Bx!J652</f>
        <v>0</v>
      </c>
      <c r="K653" s="92">
        <f>F4Ax!K653+F4Bx!K652</f>
        <v>0</v>
      </c>
      <c r="L653" s="92">
        <f>F4Ax!L653+F4Bx!L652</f>
        <v>0</v>
      </c>
      <c r="M653" s="92">
        <f>F4Ax!M653+F4Bx!M652</f>
        <v>0</v>
      </c>
      <c r="N653" s="92">
        <f>F4Ax!N653+F4Bx!N652</f>
        <v>0</v>
      </c>
      <c r="O653" s="92">
        <f>F4Ax!O653+F4Bx!O652</f>
        <v>0</v>
      </c>
      <c r="P653" s="92">
        <f>F4Ax!P653+F4Bx!P652</f>
        <v>0</v>
      </c>
      <c r="Q653" s="116">
        <f t="shared" si="66"/>
        <v>0</v>
      </c>
    </row>
    <row r="654" spans="3:17" x14ac:dyDescent="0.25">
      <c r="C654" s="16" t="s">
        <v>170</v>
      </c>
      <c r="D654" s="16" t="s">
        <v>171</v>
      </c>
      <c r="E654" s="92">
        <f>F4Ax!E654+F4Bx!E653</f>
        <v>0</v>
      </c>
      <c r="F654" s="92">
        <f>F4Ax!F654+F4Bx!F653</f>
        <v>0</v>
      </c>
      <c r="G654" s="92">
        <f>F4Ax!G654+F4Bx!G653</f>
        <v>0</v>
      </c>
      <c r="H654" s="92">
        <f>F4Ax!H654+F4Bx!H653</f>
        <v>0</v>
      </c>
      <c r="I654" s="92">
        <f>F4Ax!I654+F4Bx!I653</f>
        <v>0</v>
      </c>
      <c r="J654" s="92">
        <f>F4Ax!J654+F4Bx!J653</f>
        <v>0</v>
      </c>
      <c r="K654" s="92">
        <f>F4Ax!K654+F4Bx!K653</f>
        <v>0</v>
      </c>
      <c r="L654" s="92">
        <f>F4Ax!L654+F4Bx!L653</f>
        <v>0</v>
      </c>
      <c r="M654" s="92">
        <f>F4Ax!M654+F4Bx!M653</f>
        <v>0</v>
      </c>
      <c r="N654" s="92">
        <f>F4Ax!N654+F4Bx!N653</f>
        <v>0</v>
      </c>
      <c r="O654" s="92">
        <f>F4Ax!O654+F4Bx!O653</f>
        <v>0</v>
      </c>
      <c r="P654" s="92">
        <f>F4Ax!P654+F4Bx!P653</f>
        <v>0</v>
      </c>
      <c r="Q654" s="116">
        <f t="shared" si="66"/>
        <v>0</v>
      </c>
    </row>
    <row r="655" spans="3:17" x14ac:dyDescent="0.25">
      <c r="C655" s="16" t="s">
        <v>216</v>
      </c>
      <c r="D655" s="16" t="s">
        <v>173</v>
      </c>
      <c r="E655" s="92">
        <f>F4Ax!E655+F4Bx!E654</f>
        <v>0</v>
      </c>
      <c r="F655" s="92">
        <f>F4Ax!F655+F4Bx!F654</f>
        <v>0</v>
      </c>
      <c r="G655" s="92">
        <f>F4Ax!G655+F4Bx!G654</f>
        <v>0</v>
      </c>
      <c r="H655" s="92">
        <f>F4Ax!H655+F4Bx!H654</f>
        <v>0</v>
      </c>
      <c r="I655" s="92">
        <f>F4Ax!I655+F4Bx!I654</f>
        <v>0</v>
      </c>
      <c r="J655" s="92">
        <f>F4Ax!J655+F4Bx!J654</f>
        <v>0</v>
      </c>
      <c r="K655" s="92">
        <f>F4Ax!K655+F4Bx!K654</f>
        <v>0</v>
      </c>
      <c r="L655" s="92">
        <f>F4Ax!L655+F4Bx!L654</f>
        <v>0</v>
      </c>
      <c r="M655" s="92">
        <f>F4Ax!M655+F4Bx!M654</f>
        <v>0</v>
      </c>
      <c r="N655" s="92">
        <f>F4Ax!N655+F4Bx!N654</f>
        <v>0</v>
      </c>
      <c r="O655" s="92">
        <f>F4Ax!O655+F4Bx!O654</f>
        <v>0</v>
      </c>
      <c r="P655" s="92">
        <f>F4Ax!P655+F4Bx!P654</f>
        <v>0</v>
      </c>
      <c r="Q655" s="116">
        <f t="shared" si="66"/>
        <v>0</v>
      </c>
    </row>
    <row r="656" spans="3:17" x14ac:dyDescent="0.25">
      <c r="C656" s="16" t="s">
        <v>174</v>
      </c>
      <c r="D656" s="16" t="s">
        <v>175</v>
      </c>
      <c r="E656" s="92">
        <f>F4Ax!E656+F4Bx!E655</f>
        <v>0</v>
      </c>
      <c r="F656" s="92">
        <f>F4Ax!F656+F4Bx!F655</f>
        <v>0</v>
      </c>
      <c r="G656" s="92">
        <f>F4Ax!G656+F4Bx!G655</f>
        <v>0</v>
      </c>
      <c r="H656" s="92">
        <f>F4Ax!H656+F4Bx!H655</f>
        <v>0</v>
      </c>
      <c r="I656" s="92">
        <f>F4Ax!I656+F4Bx!I655</f>
        <v>0</v>
      </c>
      <c r="J656" s="92">
        <f>F4Ax!J656+F4Bx!J655</f>
        <v>0</v>
      </c>
      <c r="K656" s="92">
        <f>F4Ax!K656+F4Bx!K655</f>
        <v>0</v>
      </c>
      <c r="L656" s="92">
        <f>F4Ax!L656+F4Bx!L655</f>
        <v>0</v>
      </c>
      <c r="M656" s="92">
        <f>F4Ax!M656+F4Bx!M655</f>
        <v>0</v>
      </c>
      <c r="N656" s="92">
        <f>F4Ax!N656+F4Bx!N655</f>
        <v>0</v>
      </c>
      <c r="O656" s="92">
        <f>F4Ax!O656+F4Bx!O655</f>
        <v>0</v>
      </c>
      <c r="P656" s="92">
        <f>F4Ax!P656+F4Bx!P655</f>
        <v>0</v>
      </c>
      <c r="Q656" s="116">
        <f t="shared" si="66"/>
        <v>0</v>
      </c>
    </row>
    <row r="657" spans="3:17" x14ac:dyDescent="0.25">
      <c r="C657" s="16" t="s">
        <v>176</v>
      </c>
      <c r="D657" s="16" t="s">
        <v>177</v>
      </c>
      <c r="E657" s="92">
        <f>F4Ax!E657+F4Bx!E656</f>
        <v>0</v>
      </c>
      <c r="F657" s="92">
        <f>F4Ax!F657+F4Bx!F656</f>
        <v>0</v>
      </c>
      <c r="G657" s="92">
        <f>F4Ax!G657+F4Bx!G656</f>
        <v>0</v>
      </c>
      <c r="H657" s="92">
        <f>F4Ax!H657+F4Bx!H656</f>
        <v>0</v>
      </c>
      <c r="I657" s="92">
        <f>F4Ax!I657+F4Bx!I656</f>
        <v>0</v>
      </c>
      <c r="J657" s="92">
        <f>F4Ax!J657+F4Bx!J656</f>
        <v>0</v>
      </c>
      <c r="K657" s="92">
        <f>F4Ax!K657+F4Bx!K656</f>
        <v>0</v>
      </c>
      <c r="L657" s="92">
        <f>F4Ax!L657+F4Bx!L656</f>
        <v>0</v>
      </c>
      <c r="M657" s="92">
        <f>F4Ax!M657+F4Bx!M656</f>
        <v>0</v>
      </c>
      <c r="N657" s="92">
        <f>F4Ax!N657+F4Bx!N656</f>
        <v>0</v>
      </c>
      <c r="O657" s="92">
        <f>F4Ax!O657+F4Bx!O656</f>
        <v>0</v>
      </c>
      <c r="P657" s="92">
        <f>F4Ax!P657+F4Bx!P656</f>
        <v>0</v>
      </c>
      <c r="Q657" s="116">
        <f t="shared" si="66"/>
        <v>0</v>
      </c>
    </row>
    <row r="658" spans="3:17" x14ac:dyDescent="0.25">
      <c r="C658" s="16" t="s">
        <v>178</v>
      </c>
      <c r="D658" s="16" t="s">
        <v>217</v>
      </c>
      <c r="E658" s="92">
        <f>F4Ax!E658+F4Bx!E657</f>
        <v>0</v>
      </c>
      <c r="F658" s="92">
        <f>F4Ax!F658+F4Bx!F657</f>
        <v>0</v>
      </c>
      <c r="G658" s="92">
        <f>F4Ax!G658+F4Bx!G657</f>
        <v>0</v>
      </c>
      <c r="H658" s="92">
        <f>F4Ax!H658+F4Bx!H657</f>
        <v>0</v>
      </c>
      <c r="I658" s="92">
        <f>F4Ax!I658+F4Bx!I657</f>
        <v>0</v>
      </c>
      <c r="J658" s="92">
        <f>F4Ax!J658+F4Bx!J657</f>
        <v>0</v>
      </c>
      <c r="K658" s="92">
        <f>F4Ax!K658+F4Bx!K657</f>
        <v>0</v>
      </c>
      <c r="L658" s="92">
        <f>F4Ax!L658+F4Bx!L657</f>
        <v>0</v>
      </c>
      <c r="M658" s="92">
        <f>F4Ax!M658+F4Bx!M657</f>
        <v>0</v>
      </c>
      <c r="N658" s="92">
        <f>F4Ax!N658+F4Bx!N657</f>
        <v>0</v>
      </c>
      <c r="O658" s="92">
        <f>F4Ax!O658+F4Bx!O657</f>
        <v>0</v>
      </c>
      <c r="P658" s="92">
        <f>F4Ax!P658+F4Bx!P657</f>
        <v>0</v>
      </c>
      <c r="Q658" s="116">
        <f t="shared" si="66"/>
        <v>0</v>
      </c>
    </row>
    <row r="659" spans="3:17" x14ac:dyDescent="0.25">
      <c r="C659" s="16" t="s">
        <v>180</v>
      </c>
      <c r="D659" s="16" t="s">
        <v>197</v>
      </c>
      <c r="E659" s="92">
        <f>F4Ax!E659+F4Bx!E658</f>
        <v>0</v>
      </c>
      <c r="F659" s="92">
        <f>F4Ax!F659+F4Bx!F658</f>
        <v>0</v>
      </c>
      <c r="G659" s="92">
        <f>F4Ax!G659+F4Bx!G658</f>
        <v>0</v>
      </c>
      <c r="H659" s="92">
        <f>F4Ax!H659+F4Bx!H658</f>
        <v>0</v>
      </c>
      <c r="I659" s="92">
        <f>F4Ax!I659+F4Bx!I658</f>
        <v>0</v>
      </c>
      <c r="J659" s="92">
        <f>F4Ax!J659+F4Bx!J658</f>
        <v>0</v>
      </c>
      <c r="K659" s="92">
        <f>F4Ax!K659+F4Bx!K658</f>
        <v>0</v>
      </c>
      <c r="L659" s="92">
        <f>F4Ax!L659+F4Bx!L658</f>
        <v>0</v>
      </c>
      <c r="M659" s="92">
        <f>F4Ax!M659+F4Bx!M658</f>
        <v>0</v>
      </c>
      <c r="N659" s="92">
        <f>F4Ax!N659+F4Bx!N658</f>
        <v>0</v>
      </c>
      <c r="O659" s="92">
        <f>F4Ax!O659+F4Bx!O658</f>
        <v>0</v>
      </c>
      <c r="P659" s="92">
        <f>F4Ax!P659+F4Bx!P658</f>
        <v>0</v>
      </c>
      <c r="Q659" s="116">
        <f t="shared" si="66"/>
        <v>0</v>
      </c>
    </row>
    <row r="660" spans="3:17" x14ac:dyDescent="0.25">
      <c r="C660" s="16" t="s">
        <v>218</v>
      </c>
      <c r="D660" s="16" t="s">
        <v>206</v>
      </c>
      <c r="E660" s="92">
        <f>F4Ax!E660+F4Bx!E659</f>
        <v>0</v>
      </c>
      <c r="F660" s="92">
        <f>F4Ax!F660+F4Bx!F659</f>
        <v>0</v>
      </c>
      <c r="G660" s="92">
        <f>F4Ax!G660+F4Bx!G659</f>
        <v>0</v>
      </c>
      <c r="H660" s="92">
        <f>F4Ax!H660+F4Bx!H659</f>
        <v>0</v>
      </c>
      <c r="I660" s="92">
        <f>F4Ax!I660+F4Bx!I659</f>
        <v>0</v>
      </c>
      <c r="J660" s="92">
        <f>F4Ax!J660+F4Bx!J659</f>
        <v>0</v>
      </c>
      <c r="K660" s="92">
        <f>F4Ax!K660+F4Bx!K659</f>
        <v>0</v>
      </c>
      <c r="L660" s="92">
        <f>F4Ax!L660+F4Bx!L659</f>
        <v>0</v>
      </c>
      <c r="M660" s="92">
        <f>F4Ax!M660+F4Bx!M659</f>
        <v>0</v>
      </c>
      <c r="N660" s="92">
        <f>F4Ax!N660+F4Bx!N659</f>
        <v>0</v>
      </c>
      <c r="O660" s="92">
        <f>F4Ax!O660+F4Bx!O659</f>
        <v>0</v>
      </c>
      <c r="P660" s="92">
        <f>F4Ax!P660+F4Bx!P659</f>
        <v>0</v>
      </c>
      <c r="Q660" s="116">
        <f t="shared" si="66"/>
        <v>0</v>
      </c>
    </row>
    <row r="661" spans="3:17" x14ac:dyDescent="0.25">
      <c r="C661" s="16" t="s">
        <v>236</v>
      </c>
      <c r="D661" s="16" t="s">
        <v>220</v>
      </c>
      <c r="E661" s="92">
        <f>F4Ax!E661+F4Bx!E660</f>
        <v>0</v>
      </c>
      <c r="F661" s="92">
        <f>F4Ax!F661+F4Bx!F660</f>
        <v>0</v>
      </c>
      <c r="G661" s="92">
        <f>F4Ax!G661+F4Bx!G660</f>
        <v>0</v>
      </c>
      <c r="H661" s="92">
        <f>F4Ax!H661+F4Bx!H660</f>
        <v>0</v>
      </c>
      <c r="I661" s="92">
        <f>F4Ax!I661+F4Bx!I660</f>
        <v>0</v>
      </c>
      <c r="J661" s="92">
        <f>F4Ax!J661+F4Bx!J660</f>
        <v>0</v>
      </c>
      <c r="K661" s="92">
        <f>F4Ax!K661+F4Bx!K660</f>
        <v>0</v>
      </c>
      <c r="L661" s="92">
        <f>F4Ax!L661+F4Bx!L660</f>
        <v>0</v>
      </c>
      <c r="M661" s="92">
        <f>F4Ax!M661+F4Bx!M660</f>
        <v>0</v>
      </c>
      <c r="N661" s="92">
        <f>F4Ax!N661+F4Bx!N660</f>
        <v>0</v>
      </c>
      <c r="O661" s="92">
        <f>F4Ax!O661+F4Bx!O660</f>
        <v>0</v>
      </c>
      <c r="P661" s="92">
        <f>F4Ax!P661+F4Bx!P660</f>
        <v>0</v>
      </c>
      <c r="Q661" s="116">
        <f t="shared" si="66"/>
        <v>0</v>
      </c>
    </row>
    <row r="662" spans="3:17" x14ac:dyDescent="0.25">
      <c r="C662" s="16" t="s">
        <v>182</v>
      </c>
      <c r="D662" s="16" t="s">
        <v>183</v>
      </c>
      <c r="E662" s="92">
        <f>F4Ax!E662+F4Bx!E661</f>
        <v>0</v>
      </c>
      <c r="F662" s="92">
        <f>F4Ax!F662+F4Bx!F661</f>
        <v>0</v>
      </c>
      <c r="G662" s="92">
        <f>F4Ax!G662+F4Bx!G661</f>
        <v>0</v>
      </c>
      <c r="H662" s="92">
        <f>F4Ax!H662+F4Bx!H661</f>
        <v>0</v>
      </c>
      <c r="I662" s="92">
        <f>F4Ax!I662+F4Bx!I661</f>
        <v>0</v>
      </c>
      <c r="J662" s="92">
        <f>F4Ax!J662+F4Bx!J661</f>
        <v>0</v>
      </c>
      <c r="K662" s="92">
        <f>F4Ax!K662+F4Bx!K661</f>
        <v>0</v>
      </c>
      <c r="L662" s="92">
        <f>F4Ax!L662+F4Bx!L661</f>
        <v>0</v>
      </c>
      <c r="M662" s="92">
        <f>F4Ax!M662+F4Bx!M661</f>
        <v>0</v>
      </c>
      <c r="N662" s="92">
        <f>F4Ax!N662+F4Bx!N661</f>
        <v>0</v>
      </c>
      <c r="O662" s="92">
        <f>F4Ax!O662+F4Bx!O661</f>
        <v>0</v>
      </c>
      <c r="P662" s="92">
        <f>F4Ax!P662+F4Bx!P661</f>
        <v>0</v>
      </c>
      <c r="Q662" s="116">
        <f t="shared" si="66"/>
        <v>0</v>
      </c>
    </row>
    <row r="663" spans="3:17" x14ac:dyDescent="0.25">
      <c r="C663" s="16" t="s">
        <v>184</v>
      </c>
      <c r="D663" s="16" t="s">
        <v>163</v>
      </c>
      <c r="E663" s="92">
        <f>F4Ax!E663+F4Bx!E662</f>
        <v>0</v>
      </c>
      <c r="F663" s="92">
        <f>F4Ax!F663+F4Bx!F662</f>
        <v>0</v>
      </c>
      <c r="G663" s="92">
        <f>F4Ax!G663+F4Bx!G662</f>
        <v>0</v>
      </c>
      <c r="H663" s="92">
        <f>F4Ax!H663+F4Bx!H662</f>
        <v>0</v>
      </c>
      <c r="I663" s="92">
        <f>F4Ax!I663+F4Bx!I662</f>
        <v>0</v>
      </c>
      <c r="J663" s="92">
        <f>F4Ax!J663+F4Bx!J662</f>
        <v>0</v>
      </c>
      <c r="K663" s="92">
        <f>F4Ax!K663+F4Bx!K662</f>
        <v>0</v>
      </c>
      <c r="L663" s="92">
        <f>F4Ax!L663+F4Bx!L662</f>
        <v>0</v>
      </c>
      <c r="M663" s="92">
        <f>F4Ax!M663+F4Bx!M662</f>
        <v>0</v>
      </c>
      <c r="N663" s="92">
        <f>F4Ax!N663+F4Bx!N662</f>
        <v>0</v>
      </c>
      <c r="O663" s="92">
        <f>F4Ax!O663+F4Bx!O662</f>
        <v>0</v>
      </c>
      <c r="P663" s="92">
        <f>F4Ax!P663+F4Bx!P662</f>
        <v>0</v>
      </c>
      <c r="Q663" s="116">
        <f t="shared" si="66"/>
        <v>0</v>
      </c>
    </row>
    <row r="664" spans="3:17" x14ac:dyDescent="0.25">
      <c r="C664" s="16" t="s">
        <v>185</v>
      </c>
      <c r="D664" s="16" t="s">
        <v>186</v>
      </c>
      <c r="E664" s="92">
        <f>F4Ax!E664+F4Bx!E663</f>
        <v>0</v>
      </c>
      <c r="F664" s="92">
        <f>F4Ax!F664+F4Bx!F663</f>
        <v>0</v>
      </c>
      <c r="G664" s="92">
        <f>F4Ax!G664+F4Bx!G663</f>
        <v>0</v>
      </c>
      <c r="H664" s="92">
        <f>F4Ax!H664+F4Bx!H663</f>
        <v>0</v>
      </c>
      <c r="I664" s="92">
        <f>F4Ax!I664+F4Bx!I663</f>
        <v>0</v>
      </c>
      <c r="J664" s="92">
        <f>F4Ax!J664+F4Bx!J663</f>
        <v>0</v>
      </c>
      <c r="K664" s="92">
        <f>F4Ax!K664+F4Bx!K663</f>
        <v>0</v>
      </c>
      <c r="L664" s="92">
        <f>F4Ax!L664+F4Bx!L663</f>
        <v>0</v>
      </c>
      <c r="M664" s="92">
        <f>F4Ax!M664+F4Bx!M663</f>
        <v>0</v>
      </c>
      <c r="N664" s="92">
        <f>F4Ax!N664+F4Bx!N663</f>
        <v>0</v>
      </c>
      <c r="O664" s="92">
        <f>F4Ax!O664+F4Bx!O663</f>
        <v>0</v>
      </c>
      <c r="P664" s="92">
        <f>F4Ax!P664+F4Bx!P663</f>
        <v>0</v>
      </c>
      <c r="Q664" s="116">
        <f t="shared" si="66"/>
        <v>0</v>
      </c>
    </row>
    <row r="665" spans="3:17" x14ac:dyDescent="0.25">
      <c r="C665" s="16" t="s">
        <v>187</v>
      </c>
      <c r="D665" s="16" t="s">
        <v>165</v>
      </c>
      <c r="E665" s="92">
        <f>F4Ax!E665+F4Bx!E664</f>
        <v>0</v>
      </c>
      <c r="F665" s="92">
        <f>F4Ax!F665+F4Bx!F664</f>
        <v>0</v>
      </c>
      <c r="G665" s="92">
        <f>F4Ax!G665+F4Bx!G664</f>
        <v>0</v>
      </c>
      <c r="H665" s="92">
        <f>F4Ax!H665+F4Bx!H664</f>
        <v>0</v>
      </c>
      <c r="I665" s="92">
        <f>F4Ax!I665+F4Bx!I664</f>
        <v>0</v>
      </c>
      <c r="J665" s="92">
        <f>F4Ax!J665+F4Bx!J664</f>
        <v>0</v>
      </c>
      <c r="K665" s="92">
        <f>F4Ax!K665+F4Bx!K664</f>
        <v>0</v>
      </c>
      <c r="L665" s="92">
        <f>F4Ax!L665+F4Bx!L664</f>
        <v>0</v>
      </c>
      <c r="M665" s="92">
        <f>F4Ax!M665+F4Bx!M664</f>
        <v>0</v>
      </c>
      <c r="N665" s="92">
        <f>F4Ax!N665+F4Bx!N664</f>
        <v>0</v>
      </c>
      <c r="O665" s="92">
        <f>F4Ax!O665+F4Bx!O664</f>
        <v>0</v>
      </c>
      <c r="P665" s="92">
        <f>F4Ax!P665+F4Bx!P664</f>
        <v>0</v>
      </c>
      <c r="Q665" s="116">
        <f t="shared" si="66"/>
        <v>0</v>
      </c>
    </row>
    <row r="666" spans="3:17" x14ac:dyDescent="0.25">
      <c r="C666" s="16"/>
      <c r="D666" s="16"/>
      <c r="E666" s="92">
        <f>F4Ax!E666+F4Bx!E665</f>
        <v>0</v>
      </c>
      <c r="F666" s="92">
        <f>F4Ax!F666+F4Bx!F665</f>
        <v>0</v>
      </c>
      <c r="G666" s="92">
        <f>F4Ax!G666+F4Bx!G665</f>
        <v>0</v>
      </c>
      <c r="H666" s="92">
        <f>F4Ax!H666+F4Bx!H665</f>
        <v>0</v>
      </c>
      <c r="I666" s="92">
        <f>F4Ax!I666+F4Bx!I665</f>
        <v>0</v>
      </c>
      <c r="J666" s="92">
        <f>F4Ax!J666+F4Bx!J665</f>
        <v>0</v>
      </c>
      <c r="K666" s="92">
        <f>F4Ax!K666+F4Bx!K665</f>
        <v>0</v>
      </c>
      <c r="L666" s="92">
        <f>F4Ax!L666+F4Bx!L665</f>
        <v>0</v>
      </c>
      <c r="M666" s="92">
        <f>F4Ax!M666+F4Bx!M665</f>
        <v>0</v>
      </c>
      <c r="N666" s="92">
        <f>F4Ax!N666+F4Bx!N665</f>
        <v>0</v>
      </c>
      <c r="O666" s="92">
        <f>F4Ax!O666+F4Bx!O665</f>
        <v>0</v>
      </c>
      <c r="P666" s="92">
        <f>F4Ax!P666+F4Bx!P665</f>
        <v>0</v>
      </c>
      <c r="Q666" s="116">
        <f t="shared" si="66"/>
        <v>0</v>
      </c>
    </row>
    <row r="667" spans="3:17" x14ac:dyDescent="0.25">
      <c r="C667" s="16"/>
      <c r="D667" s="16"/>
      <c r="E667" s="92">
        <f>F4Ax!E667+F4Bx!E666</f>
        <v>0</v>
      </c>
      <c r="F667" s="92">
        <f>F4Ax!F667+F4Bx!F666</f>
        <v>0</v>
      </c>
      <c r="G667" s="92">
        <f>F4Ax!G667+F4Bx!G666</f>
        <v>0</v>
      </c>
      <c r="H667" s="92">
        <f>F4Ax!H667+F4Bx!H666</f>
        <v>0</v>
      </c>
      <c r="I667" s="92">
        <f>F4Ax!I667+F4Bx!I666</f>
        <v>0</v>
      </c>
      <c r="J667" s="92">
        <f>F4Ax!J667+F4Bx!J666</f>
        <v>0</v>
      </c>
      <c r="K667" s="92">
        <f>F4Ax!K667+F4Bx!K666</f>
        <v>0</v>
      </c>
      <c r="L667" s="92">
        <f>F4Ax!L667+F4Bx!L666</f>
        <v>0</v>
      </c>
      <c r="M667" s="92">
        <f>F4Ax!M667+F4Bx!M666</f>
        <v>0</v>
      </c>
      <c r="N667" s="92">
        <f>F4Ax!N667+F4Bx!N666</f>
        <v>0</v>
      </c>
      <c r="O667" s="92">
        <f>F4Ax!O667+F4Bx!O666</f>
        <v>0</v>
      </c>
      <c r="P667" s="92">
        <f>F4Ax!P667+F4Bx!P666</f>
        <v>0</v>
      </c>
      <c r="Q667" s="116">
        <f t="shared" ref="Q667:Q672" si="68">SUM(E667:P667)</f>
        <v>0</v>
      </c>
    </row>
    <row r="668" spans="3:17" x14ac:dyDescent="0.25">
      <c r="C668" s="16"/>
      <c r="D668" s="16"/>
      <c r="E668" s="92">
        <f>F4Ax!E668+F4Bx!E667</f>
        <v>0</v>
      </c>
      <c r="F668" s="92">
        <f>F4Ax!F668+F4Bx!F667</f>
        <v>0</v>
      </c>
      <c r="G668" s="92">
        <f>F4Ax!G668+F4Bx!G667</f>
        <v>0</v>
      </c>
      <c r="H668" s="92">
        <f>F4Ax!H668+F4Bx!H667</f>
        <v>0</v>
      </c>
      <c r="I668" s="92">
        <f>F4Ax!I668+F4Bx!I667</f>
        <v>0</v>
      </c>
      <c r="J668" s="92">
        <f>F4Ax!J668+F4Bx!J667</f>
        <v>0</v>
      </c>
      <c r="K668" s="92">
        <f>F4Ax!K668+F4Bx!K667</f>
        <v>0</v>
      </c>
      <c r="L668" s="92">
        <f>F4Ax!L668+F4Bx!L667</f>
        <v>0</v>
      </c>
      <c r="M668" s="92">
        <f>F4Ax!M668+F4Bx!M667</f>
        <v>0</v>
      </c>
      <c r="N668" s="92">
        <f>F4Ax!N668+F4Bx!N667</f>
        <v>0</v>
      </c>
      <c r="O668" s="92">
        <f>F4Ax!O668+F4Bx!O667</f>
        <v>0</v>
      </c>
      <c r="P668" s="92">
        <f>F4Ax!P668+F4Bx!P667</f>
        <v>0</v>
      </c>
      <c r="Q668" s="116">
        <f t="shared" si="68"/>
        <v>0</v>
      </c>
    </row>
    <row r="669" spans="3:17" x14ac:dyDescent="0.25">
      <c r="C669" s="16" t="s">
        <v>235</v>
      </c>
      <c r="D669" s="16" t="s">
        <v>235</v>
      </c>
      <c r="E669" s="92">
        <f>F4Ax!E669+F4Bx!E668</f>
        <v>0</v>
      </c>
      <c r="F669" s="92">
        <f>F4Ax!F669+F4Bx!F668</f>
        <v>0</v>
      </c>
      <c r="G669" s="92">
        <f>F4Ax!G669+F4Bx!G668</f>
        <v>0</v>
      </c>
      <c r="H669" s="92">
        <f>F4Ax!H669+F4Bx!H668</f>
        <v>0</v>
      </c>
      <c r="I669" s="92">
        <f>F4Ax!I669+F4Bx!I668</f>
        <v>0</v>
      </c>
      <c r="J669" s="92">
        <f>F4Ax!J669+F4Bx!J668</f>
        <v>0</v>
      </c>
      <c r="K669" s="92">
        <f>F4Ax!K669+F4Bx!K668</f>
        <v>0</v>
      </c>
      <c r="L669" s="92">
        <f>F4Ax!L669+F4Bx!L668</f>
        <v>0</v>
      </c>
      <c r="M669" s="92">
        <f>F4Ax!M669+F4Bx!M668</f>
        <v>0</v>
      </c>
      <c r="N669" s="92">
        <f>F4Ax!N669+F4Bx!N668</f>
        <v>0</v>
      </c>
      <c r="O669" s="92">
        <f>F4Ax!O669+F4Bx!O668</f>
        <v>0</v>
      </c>
      <c r="P669" s="92">
        <f>F4Ax!P669+F4Bx!P668</f>
        <v>0</v>
      </c>
      <c r="Q669" s="116">
        <f t="shared" si="68"/>
        <v>0</v>
      </c>
    </row>
    <row r="670" spans="3:17" x14ac:dyDescent="0.25">
      <c r="C670" s="937" t="s">
        <v>188</v>
      </c>
      <c r="D670" s="938"/>
      <c r="E670" s="116">
        <f t="shared" ref="E670:P670" si="69">SUM(E653:E669)</f>
        <v>0</v>
      </c>
      <c r="F670" s="116">
        <f t="shared" si="69"/>
        <v>0</v>
      </c>
      <c r="G670" s="116">
        <f t="shared" si="69"/>
        <v>0</v>
      </c>
      <c r="H670" s="116">
        <f t="shared" si="69"/>
        <v>0</v>
      </c>
      <c r="I670" s="116">
        <f t="shared" si="69"/>
        <v>0</v>
      </c>
      <c r="J670" s="116">
        <f t="shared" si="69"/>
        <v>0</v>
      </c>
      <c r="K670" s="116">
        <f t="shared" si="69"/>
        <v>0</v>
      </c>
      <c r="L670" s="116">
        <f t="shared" si="69"/>
        <v>0</v>
      </c>
      <c r="M670" s="116">
        <f t="shared" si="69"/>
        <v>0</v>
      </c>
      <c r="N670" s="116">
        <f t="shared" si="69"/>
        <v>0</v>
      </c>
      <c r="O670" s="116">
        <f t="shared" si="69"/>
        <v>0</v>
      </c>
      <c r="P670" s="116">
        <f t="shared" si="69"/>
        <v>0</v>
      </c>
      <c r="Q670" s="116">
        <f t="shared" si="68"/>
        <v>0</v>
      </c>
    </row>
    <row r="671" spans="3:17" x14ac:dyDescent="0.25">
      <c r="C671" s="937" t="s">
        <v>200</v>
      </c>
      <c r="D671" s="938"/>
      <c r="E671" s="116">
        <f t="shared" ref="E671:P671" si="70">E670+E651+E634</f>
        <v>0</v>
      </c>
      <c r="F671" s="116">
        <f t="shared" si="70"/>
        <v>0</v>
      </c>
      <c r="G671" s="116">
        <f t="shared" si="70"/>
        <v>0</v>
      </c>
      <c r="H671" s="116">
        <f t="shared" si="70"/>
        <v>0</v>
      </c>
      <c r="I671" s="116">
        <f t="shared" si="70"/>
        <v>0</v>
      </c>
      <c r="J671" s="116">
        <f t="shared" si="70"/>
        <v>0</v>
      </c>
      <c r="K671" s="116">
        <f t="shared" si="70"/>
        <v>0</v>
      </c>
      <c r="L671" s="116">
        <f t="shared" si="70"/>
        <v>0</v>
      </c>
      <c r="M671" s="116">
        <f t="shared" si="70"/>
        <v>0</v>
      </c>
      <c r="N671" s="116">
        <f t="shared" si="70"/>
        <v>0</v>
      </c>
      <c r="O671" s="116">
        <f t="shared" si="70"/>
        <v>0</v>
      </c>
      <c r="P671" s="116">
        <f t="shared" si="70"/>
        <v>0</v>
      </c>
      <c r="Q671" s="116">
        <f t="shared" si="68"/>
        <v>0</v>
      </c>
    </row>
    <row r="672" spans="3:17" x14ac:dyDescent="0.25">
      <c r="C672" s="937" t="s">
        <v>201</v>
      </c>
      <c r="D672" s="938"/>
      <c r="E672" s="116">
        <f t="shared" ref="E672:P672" si="71">E671+E617</f>
        <v>0</v>
      </c>
      <c r="F672" s="116">
        <f t="shared" si="71"/>
        <v>0</v>
      </c>
      <c r="G672" s="116">
        <f t="shared" si="71"/>
        <v>0</v>
      </c>
      <c r="H672" s="116">
        <f t="shared" si="71"/>
        <v>0</v>
      </c>
      <c r="I672" s="116">
        <f t="shared" si="71"/>
        <v>0</v>
      </c>
      <c r="J672" s="116">
        <f t="shared" si="71"/>
        <v>0</v>
      </c>
      <c r="K672" s="116">
        <f t="shared" si="71"/>
        <v>0</v>
      </c>
      <c r="L672" s="116">
        <f t="shared" si="71"/>
        <v>0</v>
      </c>
      <c r="M672" s="116">
        <f t="shared" si="71"/>
        <v>0</v>
      </c>
      <c r="N672" s="116">
        <f t="shared" si="71"/>
        <v>0</v>
      </c>
      <c r="O672" s="116">
        <f t="shared" si="71"/>
        <v>0</v>
      </c>
      <c r="P672" s="116">
        <f t="shared" si="71"/>
        <v>0</v>
      </c>
      <c r="Q672" s="116">
        <f t="shared" si="68"/>
        <v>0</v>
      </c>
    </row>
    <row r="674" spans="3:17" x14ac:dyDescent="0.25">
      <c r="C674" s="13"/>
      <c r="Q674" s="25" t="s">
        <v>213</v>
      </c>
    </row>
    <row r="675" spans="3:17" x14ac:dyDescent="0.25">
      <c r="C675" s="930" t="s">
        <v>136</v>
      </c>
      <c r="D675" s="930"/>
      <c r="E675" s="946" t="s">
        <v>243</v>
      </c>
      <c r="F675" s="946"/>
      <c r="G675" s="946"/>
      <c r="H675" s="946"/>
      <c r="I675" s="946"/>
      <c r="J675" s="946"/>
      <c r="K675" s="946"/>
      <c r="L675" s="946"/>
      <c r="M675" s="946"/>
      <c r="N675" s="946"/>
      <c r="O675" s="946"/>
      <c r="P675" s="946"/>
      <c r="Q675" s="946"/>
    </row>
    <row r="676" spans="3:17" x14ac:dyDescent="0.25">
      <c r="C676" s="930"/>
      <c r="D676" s="930"/>
      <c r="E676" s="12" t="s">
        <v>223</v>
      </c>
      <c r="F676" s="12" t="s">
        <v>224</v>
      </c>
      <c r="G676" s="12" t="s">
        <v>225</v>
      </c>
      <c r="H676" s="12" t="s">
        <v>226</v>
      </c>
      <c r="I676" s="12" t="s">
        <v>227</v>
      </c>
      <c r="J676" s="12" t="s">
        <v>228</v>
      </c>
      <c r="K676" s="12" t="s">
        <v>229</v>
      </c>
      <c r="L676" s="12" t="s">
        <v>230</v>
      </c>
      <c r="M676" s="12" t="s">
        <v>231</v>
      </c>
      <c r="N676" s="12" t="s">
        <v>232</v>
      </c>
      <c r="O676" s="12" t="s">
        <v>233</v>
      </c>
      <c r="P676" s="12" t="s">
        <v>234</v>
      </c>
      <c r="Q676" s="12" t="s">
        <v>90</v>
      </c>
    </row>
    <row r="677" spans="3:17" x14ac:dyDescent="0.25">
      <c r="C677" s="935" t="s">
        <v>147</v>
      </c>
      <c r="D677" s="936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116">
        <f t="shared" ref="Q677:Q708" si="72">SUM(E677:P677)</f>
        <v>0</v>
      </c>
    </row>
    <row r="678" spans="3:17" x14ac:dyDescent="0.25">
      <c r="C678" s="84" t="s">
        <v>148</v>
      </c>
      <c r="D678" s="84" t="s">
        <v>149</v>
      </c>
      <c r="E678" s="92">
        <f>F4Ax!E678+F4Bx!E677</f>
        <v>0</v>
      </c>
      <c r="F678" s="92">
        <f>F4Ax!F678+F4Bx!F677</f>
        <v>0</v>
      </c>
      <c r="G678" s="92">
        <f>F4Ax!G678+F4Bx!G677</f>
        <v>0</v>
      </c>
      <c r="H678" s="92">
        <f>F4Ax!H678+F4Bx!H677</f>
        <v>0</v>
      </c>
      <c r="I678" s="92">
        <f>F4Ax!I678+F4Bx!I677</f>
        <v>0</v>
      </c>
      <c r="J678" s="92">
        <f>F4Ax!J678+F4Bx!J677</f>
        <v>0</v>
      </c>
      <c r="K678" s="92">
        <f>F4Ax!K678+F4Bx!K677</f>
        <v>0</v>
      </c>
      <c r="L678" s="92">
        <f>F4Ax!L678+F4Bx!L677</f>
        <v>0</v>
      </c>
      <c r="M678" s="92">
        <f>F4Ax!M678+F4Bx!M677</f>
        <v>0</v>
      </c>
      <c r="N678" s="92">
        <f>F4Ax!N678+F4Bx!N677</f>
        <v>0</v>
      </c>
      <c r="O678" s="92">
        <f>F4Ax!O678+F4Bx!O677</f>
        <v>0</v>
      </c>
      <c r="P678" s="92">
        <f>F4Ax!P678+F4Bx!P677</f>
        <v>0</v>
      </c>
      <c r="Q678" s="116">
        <f t="shared" si="72"/>
        <v>0</v>
      </c>
    </row>
    <row r="679" spans="3:17" x14ac:dyDescent="0.25">
      <c r="C679" s="16" t="s">
        <v>150</v>
      </c>
      <c r="D679" s="16" t="s">
        <v>151</v>
      </c>
      <c r="E679" s="92">
        <f>F4Ax!E679+F4Bx!E678</f>
        <v>0</v>
      </c>
      <c r="F679" s="92">
        <f>F4Ax!F679+F4Bx!F678</f>
        <v>0</v>
      </c>
      <c r="G679" s="92">
        <f>F4Ax!G679+F4Bx!G678</f>
        <v>0</v>
      </c>
      <c r="H679" s="92">
        <f>F4Ax!H679+F4Bx!H678</f>
        <v>0</v>
      </c>
      <c r="I679" s="92">
        <f>F4Ax!I679+F4Bx!I678</f>
        <v>0</v>
      </c>
      <c r="J679" s="92">
        <f>F4Ax!J679+F4Bx!J678</f>
        <v>0</v>
      </c>
      <c r="K679" s="92">
        <f>F4Ax!K679+F4Bx!K678</f>
        <v>0</v>
      </c>
      <c r="L679" s="92">
        <f>F4Ax!L679+F4Bx!L678</f>
        <v>0</v>
      </c>
      <c r="M679" s="92">
        <f>F4Ax!M679+F4Bx!M678</f>
        <v>0</v>
      </c>
      <c r="N679" s="92">
        <f>F4Ax!N679+F4Bx!N678</f>
        <v>0</v>
      </c>
      <c r="O679" s="92">
        <f>F4Ax!O679+F4Bx!O678</f>
        <v>0</v>
      </c>
      <c r="P679" s="92">
        <f>F4Ax!P679+F4Bx!P678</f>
        <v>0</v>
      </c>
      <c r="Q679" s="116">
        <f t="shared" si="72"/>
        <v>0</v>
      </c>
    </row>
    <row r="680" spans="3:17" x14ac:dyDescent="0.25">
      <c r="C680" s="16" t="s">
        <v>152</v>
      </c>
      <c r="D680" s="16" t="s">
        <v>153</v>
      </c>
      <c r="E680" s="92">
        <f>F4Ax!E680+F4Bx!E679</f>
        <v>0</v>
      </c>
      <c r="F680" s="92">
        <f>F4Ax!F680+F4Bx!F679</f>
        <v>0</v>
      </c>
      <c r="G680" s="92">
        <f>F4Ax!G680+F4Bx!G679</f>
        <v>0</v>
      </c>
      <c r="H680" s="92">
        <f>F4Ax!H680+F4Bx!H679</f>
        <v>0</v>
      </c>
      <c r="I680" s="92">
        <f>F4Ax!I680+F4Bx!I679</f>
        <v>0</v>
      </c>
      <c r="J680" s="92">
        <f>F4Ax!J680+F4Bx!J679</f>
        <v>0</v>
      </c>
      <c r="K680" s="92">
        <f>F4Ax!K680+F4Bx!K679</f>
        <v>0</v>
      </c>
      <c r="L680" s="92">
        <f>F4Ax!L680+F4Bx!L679</f>
        <v>0</v>
      </c>
      <c r="M680" s="92">
        <f>F4Ax!M680+F4Bx!M679</f>
        <v>0</v>
      </c>
      <c r="N680" s="92">
        <f>F4Ax!N680+F4Bx!N679</f>
        <v>0</v>
      </c>
      <c r="O680" s="92">
        <f>F4Ax!O680+F4Bx!O679</f>
        <v>0</v>
      </c>
      <c r="P680" s="92">
        <f>F4Ax!P680+F4Bx!P679</f>
        <v>0</v>
      </c>
      <c r="Q680" s="116">
        <f t="shared" si="72"/>
        <v>0</v>
      </c>
    </row>
    <row r="681" spans="3:17" x14ac:dyDescent="0.25">
      <c r="C681" s="16" t="s">
        <v>154</v>
      </c>
      <c r="D681" s="16" t="s">
        <v>155</v>
      </c>
      <c r="E681" s="92">
        <f>F4Ax!E681+F4Bx!E680</f>
        <v>0</v>
      </c>
      <c r="F681" s="92">
        <f>F4Ax!F681+F4Bx!F680</f>
        <v>0</v>
      </c>
      <c r="G681" s="92">
        <f>F4Ax!G681+F4Bx!G680</f>
        <v>0</v>
      </c>
      <c r="H681" s="92">
        <f>F4Ax!H681+F4Bx!H680</f>
        <v>0</v>
      </c>
      <c r="I681" s="92">
        <f>F4Ax!I681+F4Bx!I680</f>
        <v>0</v>
      </c>
      <c r="J681" s="92">
        <f>F4Ax!J681+F4Bx!J680</f>
        <v>0</v>
      </c>
      <c r="K681" s="92">
        <f>F4Ax!K681+F4Bx!K680</f>
        <v>0</v>
      </c>
      <c r="L681" s="92">
        <f>F4Ax!L681+F4Bx!L680</f>
        <v>0</v>
      </c>
      <c r="M681" s="92">
        <f>F4Ax!M681+F4Bx!M680</f>
        <v>0</v>
      </c>
      <c r="N681" s="92">
        <f>F4Ax!N681+F4Bx!N680</f>
        <v>0</v>
      </c>
      <c r="O681" s="92">
        <f>F4Ax!O681+F4Bx!O680</f>
        <v>0</v>
      </c>
      <c r="P681" s="92">
        <f>F4Ax!P681+F4Bx!P680</f>
        <v>0</v>
      </c>
      <c r="Q681" s="116">
        <f t="shared" si="72"/>
        <v>0</v>
      </c>
    </row>
    <row r="682" spans="3:17" x14ac:dyDescent="0.25">
      <c r="C682" s="16" t="s">
        <v>156</v>
      </c>
      <c r="D682" s="16" t="s">
        <v>157</v>
      </c>
      <c r="E682" s="92">
        <f>F4Ax!E682+F4Bx!E681</f>
        <v>0</v>
      </c>
      <c r="F682" s="92">
        <f>F4Ax!F682+F4Bx!F681</f>
        <v>0</v>
      </c>
      <c r="G682" s="92">
        <f>F4Ax!G682+F4Bx!G681</f>
        <v>0</v>
      </c>
      <c r="H682" s="92">
        <f>F4Ax!H682+F4Bx!H681</f>
        <v>0</v>
      </c>
      <c r="I682" s="92">
        <f>F4Ax!I682+F4Bx!I681</f>
        <v>0</v>
      </c>
      <c r="J682" s="92">
        <f>F4Ax!J682+F4Bx!J681</f>
        <v>0</v>
      </c>
      <c r="K682" s="92">
        <f>F4Ax!K682+F4Bx!K681</f>
        <v>0</v>
      </c>
      <c r="L682" s="92">
        <f>F4Ax!L682+F4Bx!L681</f>
        <v>0</v>
      </c>
      <c r="M682" s="92">
        <f>F4Ax!M682+F4Bx!M681</f>
        <v>0</v>
      </c>
      <c r="N682" s="92">
        <f>F4Ax!N682+F4Bx!N681</f>
        <v>0</v>
      </c>
      <c r="O682" s="92">
        <f>F4Ax!O682+F4Bx!O681</f>
        <v>0</v>
      </c>
      <c r="P682" s="92">
        <f>F4Ax!P682+F4Bx!P681</f>
        <v>0</v>
      </c>
      <c r="Q682" s="116">
        <f t="shared" si="72"/>
        <v>0</v>
      </c>
    </row>
    <row r="683" spans="3:17" x14ac:dyDescent="0.25">
      <c r="C683" s="16" t="s">
        <v>158</v>
      </c>
      <c r="D683" s="16" t="s">
        <v>159</v>
      </c>
      <c r="E683" s="92">
        <f>F4Ax!E683+F4Bx!E682</f>
        <v>0</v>
      </c>
      <c r="F683" s="92">
        <f>F4Ax!F683+F4Bx!F682</f>
        <v>0</v>
      </c>
      <c r="G683" s="92">
        <f>F4Ax!G683+F4Bx!G682</f>
        <v>0</v>
      </c>
      <c r="H683" s="92">
        <f>F4Ax!H683+F4Bx!H682</f>
        <v>0</v>
      </c>
      <c r="I683" s="92">
        <f>F4Ax!I683+F4Bx!I682</f>
        <v>0</v>
      </c>
      <c r="J683" s="92">
        <f>F4Ax!J683+F4Bx!J682</f>
        <v>0</v>
      </c>
      <c r="K683" s="92">
        <f>F4Ax!K683+F4Bx!K682</f>
        <v>0</v>
      </c>
      <c r="L683" s="92">
        <f>F4Ax!L683+F4Bx!L682</f>
        <v>0</v>
      </c>
      <c r="M683" s="92">
        <f>F4Ax!M683+F4Bx!M682</f>
        <v>0</v>
      </c>
      <c r="N683" s="92">
        <f>F4Ax!N683+F4Bx!N682</f>
        <v>0</v>
      </c>
      <c r="O683" s="92">
        <f>F4Ax!O683+F4Bx!O682</f>
        <v>0</v>
      </c>
      <c r="P683" s="92">
        <f>F4Ax!P683+F4Bx!P682</f>
        <v>0</v>
      </c>
      <c r="Q683" s="116">
        <f t="shared" si="72"/>
        <v>0</v>
      </c>
    </row>
    <row r="684" spans="3:17" x14ac:dyDescent="0.25">
      <c r="C684" s="16" t="s">
        <v>160</v>
      </c>
      <c r="D684" s="16" t="s">
        <v>161</v>
      </c>
      <c r="E684" s="92">
        <f>F4Ax!E684+F4Bx!E683</f>
        <v>0</v>
      </c>
      <c r="F684" s="92">
        <f>F4Ax!F684+F4Bx!F683</f>
        <v>0</v>
      </c>
      <c r="G684" s="92">
        <f>F4Ax!G684+F4Bx!G683</f>
        <v>0</v>
      </c>
      <c r="H684" s="92">
        <f>F4Ax!H684+F4Bx!H683</f>
        <v>0</v>
      </c>
      <c r="I684" s="92">
        <f>F4Ax!I684+F4Bx!I683</f>
        <v>0</v>
      </c>
      <c r="J684" s="92">
        <f>F4Ax!J684+F4Bx!J683</f>
        <v>0</v>
      </c>
      <c r="K684" s="92">
        <f>F4Ax!K684+F4Bx!K683</f>
        <v>0</v>
      </c>
      <c r="L684" s="92">
        <f>F4Ax!L684+F4Bx!L683</f>
        <v>0</v>
      </c>
      <c r="M684" s="92">
        <f>F4Ax!M684+F4Bx!M683</f>
        <v>0</v>
      </c>
      <c r="N684" s="92">
        <f>F4Ax!N684+F4Bx!N683</f>
        <v>0</v>
      </c>
      <c r="O684" s="92">
        <f>F4Ax!O684+F4Bx!O683</f>
        <v>0</v>
      </c>
      <c r="P684" s="92">
        <f>F4Ax!P684+F4Bx!P683</f>
        <v>0</v>
      </c>
      <c r="Q684" s="116">
        <f t="shared" si="72"/>
        <v>0</v>
      </c>
    </row>
    <row r="685" spans="3:17" x14ac:dyDescent="0.25">
      <c r="C685" s="16" t="s">
        <v>162</v>
      </c>
      <c r="D685" s="16" t="s">
        <v>163</v>
      </c>
      <c r="E685" s="92">
        <f>F4Ax!E685+F4Bx!E684</f>
        <v>0</v>
      </c>
      <c r="F685" s="92">
        <f>F4Ax!F685+F4Bx!F684</f>
        <v>0</v>
      </c>
      <c r="G685" s="92">
        <f>F4Ax!G685+F4Bx!G684</f>
        <v>0</v>
      </c>
      <c r="H685" s="92">
        <f>F4Ax!H685+F4Bx!H684</f>
        <v>0</v>
      </c>
      <c r="I685" s="92">
        <f>F4Ax!I685+F4Bx!I684</f>
        <v>0</v>
      </c>
      <c r="J685" s="92">
        <f>F4Ax!J685+F4Bx!J684</f>
        <v>0</v>
      </c>
      <c r="K685" s="92">
        <f>F4Ax!K685+F4Bx!K684</f>
        <v>0</v>
      </c>
      <c r="L685" s="92">
        <f>F4Ax!L685+F4Bx!L684</f>
        <v>0</v>
      </c>
      <c r="M685" s="92">
        <f>F4Ax!M685+F4Bx!M684</f>
        <v>0</v>
      </c>
      <c r="N685" s="92">
        <f>F4Ax!N685+F4Bx!N684</f>
        <v>0</v>
      </c>
      <c r="O685" s="92">
        <f>F4Ax!O685+F4Bx!O684</f>
        <v>0</v>
      </c>
      <c r="P685" s="92">
        <f>F4Ax!P685+F4Bx!P684</f>
        <v>0</v>
      </c>
      <c r="Q685" s="116">
        <f t="shared" si="72"/>
        <v>0</v>
      </c>
    </row>
    <row r="686" spans="3:17" x14ac:dyDescent="0.25">
      <c r="C686" s="16" t="s">
        <v>164</v>
      </c>
      <c r="D686" s="16" t="s">
        <v>165</v>
      </c>
      <c r="E686" s="92">
        <f>F4Ax!E686+F4Bx!E685</f>
        <v>0</v>
      </c>
      <c r="F686" s="92">
        <f>F4Ax!F686+F4Bx!F685</f>
        <v>0</v>
      </c>
      <c r="G686" s="92">
        <f>F4Ax!G686+F4Bx!G685</f>
        <v>0</v>
      </c>
      <c r="H686" s="92">
        <f>F4Ax!H686+F4Bx!H685</f>
        <v>0</v>
      </c>
      <c r="I686" s="92">
        <f>F4Ax!I686+F4Bx!I685</f>
        <v>0</v>
      </c>
      <c r="J686" s="92">
        <f>F4Ax!J686+F4Bx!J685</f>
        <v>0</v>
      </c>
      <c r="K686" s="92">
        <f>F4Ax!K686+F4Bx!K685</f>
        <v>0</v>
      </c>
      <c r="L686" s="92">
        <f>F4Ax!L686+F4Bx!L685</f>
        <v>0</v>
      </c>
      <c r="M686" s="92">
        <f>F4Ax!M686+F4Bx!M685</f>
        <v>0</v>
      </c>
      <c r="N686" s="92">
        <f>F4Ax!N686+F4Bx!N685</f>
        <v>0</v>
      </c>
      <c r="O686" s="92">
        <f>F4Ax!O686+F4Bx!O685</f>
        <v>0</v>
      </c>
      <c r="P686" s="92">
        <f>F4Ax!P686+F4Bx!P685</f>
        <v>0</v>
      </c>
      <c r="Q686" s="116">
        <f t="shared" si="72"/>
        <v>0</v>
      </c>
    </row>
    <row r="687" spans="3:17" x14ac:dyDescent="0.25">
      <c r="C687" s="16"/>
      <c r="D687" s="16"/>
      <c r="E687" s="92">
        <f>F4Ax!E687+F4Bx!E686</f>
        <v>0</v>
      </c>
      <c r="F687" s="92">
        <f>F4Ax!F687+F4Bx!F686</f>
        <v>0</v>
      </c>
      <c r="G687" s="92">
        <f>F4Ax!G687+F4Bx!G686</f>
        <v>0</v>
      </c>
      <c r="H687" s="92">
        <f>F4Ax!H687+F4Bx!H686</f>
        <v>0</v>
      </c>
      <c r="I687" s="92">
        <f>F4Ax!I687+F4Bx!I686</f>
        <v>0</v>
      </c>
      <c r="J687" s="92">
        <f>F4Ax!J687+F4Bx!J686</f>
        <v>0</v>
      </c>
      <c r="K687" s="92">
        <f>F4Ax!K687+F4Bx!K686</f>
        <v>0</v>
      </c>
      <c r="L687" s="92">
        <f>F4Ax!L687+F4Bx!L686</f>
        <v>0</v>
      </c>
      <c r="M687" s="92">
        <f>F4Ax!M687+F4Bx!M686</f>
        <v>0</v>
      </c>
      <c r="N687" s="92">
        <f>F4Ax!N687+F4Bx!N686</f>
        <v>0</v>
      </c>
      <c r="O687" s="92">
        <f>F4Ax!O687+F4Bx!O686</f>
        <v>0</v>
      </c>
      <c r="P687" s="92">
        <f>F4Ax!P687+F4Bx!P686</f>
        <v>0</v>
      </c>
      <c r="Q687" s="116">
        <f t="shared" si="72"/>
        <v>0</v>
      </c>
    </row>
    <row r="688" spans="3:17" x14ac:dyDescent="0.25">
      <c r="C688" s="16"/>
      <c r="D688" s="16"/>
      <c r="E688" s="92">
        <f>F4Ax!E688+F4Bx!E687</f>
        <v>0</v>
      </c>
      <c r="F688" s="92">
        <f>F4Ax!F688+F4Bx!F687</f>
        <v>0</v>
      </c>
      <c r="G688" s="92">
        <f>F4Ax!G688+F4Bx!G687</f>
        <v>0</v>
      </c>
      <c r="H688" s="92">
        <f>F4Ax!H688+F4Bx!H687</f>
        <v>0</v>
      </c>
      <c r="I688" s="92">
        <f>F4Ax!I688+F4Bx!I687</f>
        <v>0</v>
      </c>
      <c r="J688" s="92">
        <f>F4Ax!J688+F4Bx!J687</f>
        <v>0</v>
      </c>
      <c r="K688" s="92">
        <f>F4Ax!K688+F4Bx!K687</f>
        <v>0</v>
      </c>
      <c r="L688" s="92">
        <f>F4Ax!L688+F4Bx!L687</f>
        <v>0</v>
      </c>
      <c r="M688" s="92">
        <f>F4Ax!M688+F4Bx!M687</f>
        <v>0</v>
      </c>
      <c r="N688" s="92">
        <f>F4Ax!N688+F4Bx!N687</f>
        <v>0</v>
      </c>
      <c r="O688" s="92">
        <f>F4Ax!O688+F4Bx!O687</f>
        <v>0</v>
      </c>
      <c r="P688" s="92">
        <f>F4Ax!P688+F4Bx!P687</f>
        <v>0</v>
      </c>
      <c r="Q688" s="116">
        <f t="shared" si="72"/>
        <v>0</v>
      </c>
    </row>
    <row r="689" spans="3:17" x14ac:dyDescent="0.25">
      <c r="C689" s="16"/>
      <c r="D689" s="16"/>
      <c r="E689" s="92">
        <f>F4Ax!E689+F4Bx!E688</f>
        <v>0</v>
      </c>
      <c r="F689" s="92">
        <f>F4Ax!F689+F4Bx!F688</f>
        <v>0</v>
      </c>
      <c r="G689" s="92">
        <f>F4Ax!G689+F4Bx!G688</f>
        <v>0</v>
      </c>
      <c r="H689" s="92">
        <f>F4Ax!H689+F4Bx!H688</f>
        <v>0</v>
      </c>
      <c r="I689" s="92">
        <f>F4Ax!I689+F4Bx!I688</f>
        <v>0</v>
      </c>
      <c r="J689" s="92">
        <f>F4Ax!J689+F4Bx!J688</f>
        <v>0</v>
      </c>
      <c r="K689" s="92">
        <f>F4Ax!K689+F4Bx!K688</f>
        <v>0</v>
      </c>
      <c r="L689" s="92">
        <f>F4Ax!L689+F4Bx!L688</f>
        <v>0</v>
      </c>
      <c r="M689" s="92">
        <f>F4Ax!M689+F4Bx!M688</f>
        <v>0</v>
      </c>
      <c r="N689" s="92">
        <f>F4Ax!N689+F4Bx!N688</f>
        <v>0</v>
      </c>
      <c r="O689" s="92">
        <f>F4Ax!O689+F4Bx!O688</f>
        <v>0</v>
      </c>
      <c r="P689" s="92">
        <f>F4Ax!P689+F4Bx!P688</f>
        <v>0</v>
      </c>
      <c r="Q689" s="116">
        <f t="shared" si="72"/>
        <v>0</v>
      </c>
    </row>
    <row r="690" spans="3:17" x14ac:dyDescent="0.25">
      <c r="C690" s="16" t="s">
        <v>235</v>
      </c>
      <c r="D690" s="16" t="s">
        <v>235</v>
      </c>
      <c r="E690" s="92">
        <f>F4Ax!E690+F4Bx!E689</f>
        <v>0</v>
      </c>
      <c r="F690" s="92">
        <f>F4Ax!F690+F4Bx!F689</f>
        <v>0</v>
      </c>
      <c r="G690" s="92">
        <f>F4Ax!G690+F4Bx!G689</f>
        <v>0</v>
      </c>
      <c r="H690" s="92">
        <f>F4Ax!H690+F4Bx!H689</f>
        <v>0</v>
      </c>
      <c r="I690" s="92">
        <f>F4Ax!I690+F4Bx!I689</f>
        <v>0</v>
      </c>
      <c r="J690" s="92">
        <f>F4Ax!J690+F4Bx!J689</f>
        <v>0</v>
      </c>
      <c r="K690" s="92">
        <f>F4Ax!K690+F4Bx!K689</f>
        <v>0</v>
      </c>
      <c r="L690" s="92">
        <f>F4Ax!L690+F4Bx!L689</f>
        <v>0</v>
      </c>
      <c r="M690" s="92">
        <f>F4Ax!M690+F4Bx!M689</f>
        <v>0</v>
      </c>
      <c r="N690" s="92">
        <f>F4Ax!N690+F4Bx!N689</f>
        <v>0</v>
      </c>
      <c r="O690" s="92">
        <f>F4Ax!O690+F4Bx!O689</f>
        <v>0</v>
      </c>
      <c r="P690" s="92">
        <f>F4Ax!P690+F4Bx!P689</f>
        <v>0</v>
      </c>
      <c r="Q690" s="116">
        <f t="shared" si="72"/>
        <v>0</v>
      </c>
    </row>
    <row r="691" spans="3:17" x14ac:dyDescent="0.25">
      <c r="C691" s="937" t="s">
        <v>166</v>
      </c>
      <c r="D691" s="938"/>
      <c r="E691" s="116">
        <f t="shared" ref="E691:P691" si="73">SUM(E678:E690)</f>
        <v>0</v>
      </c>
      <c r="F691" s="116">
        <f t="shared" si="73"/>
        <v>0</v>
      </c>
      <c r="G691" s="116">
        <f t="shared" si="73"/>
        <v>0</v>
      </c>
      <c r="H691" s="116">
        <f t="shared" si="73"/>
        <v>0</v>
      </c>
      <c r="I691" s="116">
        <f t="shared" si="73"/>
        <v>0</v>
      </c>
      <c r="J691" s="116">
        <f t="shared" si="73"/>
        <v>0</v>
      </c>
      <c r="K691" s="116">
        <f t="shared" si="73"/>
        <v>0</v>
      </c>
      <c r="L691" s="116">
        <f t="shared" si="73"/>
        <v>0</v>
      </c>
      <c r="M691" s="116">
        <f t="shared" si="73"/>
        <v>0</v>
      </c>
      <c r="N691" s="116">
        <f t="shared" si="73"/>
        <v>0</v>
      </c>
      <c r="O691" s="116">
        <f t="shared" si="73"/>
        <v>0</v>
      </c>
      <c r="P691" s="116">
        <f t="shared" si="73"/>
        <v>0</v>
      </c>
      <c r="Q691" s="116">
        <f t="shared" si="72"/>
        <v>0</v>
      </c>
    </row>
    <row r="692" spans="3:17" x14ac:dyDescent="0.25">
      <c r="C692" s="935" t="s">
        <v>167</v>
      </c>
      <c r="D692" s="936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116">
        <f t="shared" si="72"/>
        <v>0</v>
      </c>
    </row>
    <row r="693" spans="3:17" x14ac:dyDescent="0.25">
      <c r="C693" s="16" t="s">
        <v>168</v>
      </c>
      <c r="D693" s="16" t="s">
        <v>169</v>
      </c>
      <c r="E693" s="92">
        <f>F4Ax!E693+F4Bx!E692</f>
        <v>0</v>
      </c>
      <c r="F693" s="92">
        <f>F4Ax!F693+F4Bx!F692</f>
        <v>0</v>
      </c>
      <c r="G693" s="92">
        <f>F4Ax!G693+F4Bx!G692</f>
        <v>0</v>
      </c>
      <c r="H693" s="92">
        <f>F4Ax!H693+F4Bx!H692</f>
        <v>0</v>
      </c>
      <c r="I693" s="92">
        <f>F4Ax!I693+F4Bx!I692</f>
        <v>0</v>
      </c>
      <c r="J693" s="92">
        <f>F4Ax!J693+F4Bx!J692</f>
        <v>0</v>
      </c>
      <c r="K693" s="92">
        <f>F4Ax!K693+F4Bx!K692</f>
        <v>0</v>
      </c>
      <c r="L693" s="92">
        <f>F4Ax!L693+F4Bx!L692</f>
        <v>0</v>
      </c>
      <c r="M693" s="92">
        <f>F4Ax!M693+F4Bx!M692</f>
        <v>0</v>
      </c>
      <c r="N693" s="92">
        <f>F4Ax!N693+F4Bx!N692</f>
        <v>0</v>
      </c>
      <c r="O693" s="92">
        <f>F4Ax!O693+F4Bx!O692</f>
        <v>0</v>
      </c>
      <c r="P693" s="92">
        <f>F4Ax!P693+F4Bx!P692</f>
        <v>0</v>
      </c>
      <c r="Q693" s="116">
        <f t="shared" si="72"/>
        <v>0</v>
      </c>
    </row>
    <row r="694" spans="3:17" x14ac:dyDescent="0.25">
      <c r="C694" s="16" t="s">
        <v>170</v>
      </c>
      <c r="D694" s="16" t="s">
        <v>171</v>
      </c>
      <c r="E694" s="92">
        <f>F4Ax!E694+F4Bx!E693</f>
        <v>0</v>
      </c>
      <c r="F694" s="92">
        <f>F4Ax!F694+F4Bx!F693</f>
        <v>0</v>
      </c>
      <c r="G694" s="92">
        <f>F4Ax!G694+F4Bx!G693</f>
        <v>0</v>
      </c>
      <c r="H694" s="92">
        <f>F4Ax!H694+F4Bx!H693</f>
        <v>0</v>
      </c>
      <c r="I694" s="92">
        <f>F4Ax!I694+F4Bx!I693</f>
        <v>0</v>
      </c>
      <c r="J694" s="92">
        <f>F4Ax!J694+F4Bx!J693</f>
        <v>0</v>
      </c>
      <c r="K694" s="92">
        <f>F4Ax!K694+F4Bx!K693</f>
        <v>0</v>
      </c>
      <c r="L694" s="92">
        <f>F4Ax!L694+F4Bx!L693</f>
        <v>0</v>
      </c>
      <c r="M694" s="92">
        <f>F4Ax!M694+F4Bx!M693</f>
        <v>0</v>
      </c>
      <c r="N694" s="92">
        <f>F4Ax!N694+F4Bx!N693</f>
        <v>0</v>
      </c>
      <c r="O694" s="92">
        <f>F4Ax!O694+F4Bx!O693</f>
        <v>0</v>
      </c>
      <c r="P694" s="92">
        <f>F4Ax!P694+F4Bx!P693</f>
        <v>0</v>
      </c>
      <c r="Q694" s="116">
        <f t="shared" si="72"/>
        <v>0</v>
      </c>
    </row>
    <row r="695" spans="3:17" x14ac:dyDescent="0.25">
      <c r="C695" s="16" t="s">
        <v>216</v>
      </c>
      <c r="D695" s="16" t="s">
        <v>173</v>
      </c>
      <c r="E695" s="92">
        <f>F4Ax!E695+F4Bx!E694</f>
        <v>0</v>
      </c>
      <c r="F695" s="92">
        <f>F4Ax!F695+F4Bx!F694</f>
        <v>0</v>
      </c>
      <c r="G695" s="92">
        <f>F4Ax!G695+F4Bx!G694</f>
        <v>0</v>
      </c>
      <c r="H695" s="92">
        <f>F4Ax!H695+F4Bx!H694</f>
        <v>0</v>
      </c>
      <c r="I695" s="92">
        <f>F4Ax!I695+F4Bx!I694</f>
        <v>0</v>
      </c>
      <c r="J695" s="92">
        <f>F4Ax!J695+F4Bx!J694</f>
        <v>0</v>
      </c>
      <c r="K695" s="92">
        <f>F4Ax!K695+F4Bx!K694</f>
        <v>0</v>
      </c>
      <c r="L695" s="92">
        <f>F4Ax!L695+F4Bx!L694</f>
        <v>0</v>
      </c>
      <c r="M695" s="92">
        <f>F4Ax!M695+F4Bx!M694</f>
        <v>0</v>
      </c>
      <c r="N695" s="92">
        <f>F4Ax!N695+F4Bx!N694</f>
        <v>0</v>
      </c>
      <c r="O695" s="92">
        <f>F4Ax!O695+F4Bx!O694</f>
        <v>0</v>
      </c>
      <c r="P695" s="92">
        <f>F4Ax!P695+F4Bx!P694</f>
        <v>0</v>
      </c>
      <c r="Q695" s="116">
        <f t="shared" si="72"/>
        <v>0</v>
      </c>
    </row>
    <row r="696" spans="3:17" x14ac:dyDescent="0.25">
      <c r="C696" s="16" t="s">
        <v>174</v>
      </c>
      <c r="D696" s="16" t="s">
        <v>175</v>
      </c>
      <c r="E696" s="92">
        <f>F4Ax!E696+F4Bx!E695</f>
        <v>0</v>
      </c>
      <c r="F696" s="92">
        <f>F4Ax!F696+F4Bx!F695</f>
        <v>0</v>
      </c>
      <c r="G696" s="92">
        <f>F4Ax!G696+F4Bx!G695</f>
        <v>0</v>
      </c>
      <c r="H696" s="92">
        <f>F4Ax!H696+F4Bx!H695</f>
        <v>0</v>
      </c>
      <c r="I696" s="92">
        <f>F4Ax!I696+F4Bx!I695</f>
        <v>0</v>
      </c>
      <c r="J696" s="92">
        <f>F4Ax!J696+F4Bx!J695</f>
        <v>0</v>
      </c>
      <c r="K696" s="92">
        <f>F4Ax!K696+F4Bx!K695</f>
        <v>0</v>
      </c>
      <c r="L696" s="92">
        <f>F4Ax!L696+F4Bx!L695</f>
        <v>0</v>
      </c>
      <c r="M696" s="92">
        <f>F4Ax!M696+F4Bx!M695</f>
        <v>0</v>
      </c>
      <c r="N696" s="92">
        <f>F4Ax!N696+F4Bx!N695</f>
        <v>0</v>
      </c>
      <c r="O696" s="92">
        <f>F4Ax!O696+F4Bx!O695</f>
        <v>0</v>
      </c>
      <c r="P696" s="92">
        <f>F4Ax!P696+F4Bx!P695</f>
        <v>0</v>
      </c>
      <c r="Q696" s="116">
        <f t="shared" si="72"/>
        <v>0</v>
      </c>
    </row>
    <row r="697" spans="3:17" x14ac:dyDescent="0.25">
      <c r="C697" s="16" t="s">
        <v>176</v>
      </c>
      <c r="D697" s="16" t="s">
        <v>177</v>
      </c>
      <c r="E697" s="92">
        <f>F4Ax!E697+F4Bx!E696</f>
        <v>0</v>
      </c>
      <c r="F697" s="92">
        <f>F4Ax!F697+F4Bx!F696</f>
        <v>0</v>
      </c>
      <c r="G697" s="92">
        <f>F4Ax!G697+F4Bx!G696</f>
        <v>0</v>
      </c>
      <c r="H697" s="92">
        <f>F4Ax!H697+F4Bx!H696</f>
        <v>0</v>
      </c>
      <c r="I697" s="92">
        <f>F4Ax!I697+F4Bx!I696</f>
        <v>0</v>
      </c>
      <c r="J697" s="92">
        <f>F4Ax!J697+F4Bx!J696</f>
        <v>0</v>
      </c>
      <c r="K697" s="92">
        <f>F4Ax!K697+F4Bx!K696</f>
        <v>0</v>
      </c>
      <c r="L697" s="92">
        <f>F4Ax!L697+F4Bx!L696</f>
        <v>0</v>
      </c>
      <c r="M697" s="92">
        <f>F4Ax!M697+F4Bx!M696</f>
        <v>0</v>
      </c>
      <c r="N697" s="92">
        <f>F4Ax!N697+F4Bx!N696</f>
        <v>0</v>
      </c>
      <c r="O697" s="92">
        <f>F4Ax!O697+F4Bx!O696</f>
        <v>0</v>
      </c>
      <c r="P697" s="92">
        <f>F4Ax!P697+F4Bx!P696</f>
        <v>0</v>
      </c>
      <c r="Q697" s="116">
        <f t="shared" si="72"/>
        <v>0</v>
      </c>
    </row>
    <row r="698" spans="3:17" x14ac:dyDescent="0.25">
      <c r="C698" s="16" t="s">
        <v>178</v>
      </c>
      <c r="D698" s="16" t="s">
        <v>179</v>
      </c>
      <c r="E698" s="92">
        <f>F4Ax!E698+F4Bx!E697</f>
        <v>0</v>
      </c>
      <c r="F698" s="92">
        <f>F4Ax!F698+F4Bx!F697</f>
        <v>0</v>
      </c>
      <c r="G698" s="92">
        <f>F4Ax!G698+F4Bx!G697</f>
        <v>0</v>
      </c>
      <c r="H698" s="92">
        <f>F4Ax!H698+F4Bx!H697</f>
        <v>0</v>
      </c>
      <c r="I698" s="92">
        <f>F4Ax!I698+F4Bx!I697</f>
        <v>0</v>
      </c>
      <c r="J698" s="92">
        <f>F4Ax!J698+F4Bx!J697</f>
        <v>0</v>
      </c>
      <c r="K698" s="92">
        <f>F4Ax!K698+F4Bx!K697</f>
        <v>0</v>
      </c>
      <c r="L698" s="92">
        <f>F4Ax!L698+F4Bx!L697</f>
        <v>0</v>
      </c>
      <c r="M698" s="92">
        <f>F4Ax!M698+F4Bx!M697</f>
        <v>0</v>
      </c>
      <c r="N698" s="92">
        <f>F4Ax!N698+F4Bx!N697</f>
        <v>0</v>
      </c>
      <c r="O698" s="92">
        <f>F4Ax!O698+F4Bx!O697</f>
        <v>0</v>
      </c>
      <c r="P698" s="92">
        <f>F4Ax!P698+F4Bx!P697</f>
        <v>0</v>
      </c>
      <c r="Q698" s="116">
        <f t="shared" si="72"/>
        <v>0</v>
      </c>
    </row>
    <row r="699" spans="3:17" x14ac:dyDescent="0.25">
      <c r="C699" s="16" t="s">
        <v>180</v>
      </c>
      <c r="D699" s="16" t="s">
        <v>181</v>
      </c>
      <c r="E699" s="92">
        <f>F4Ax!E699+F4Bx!E698</f>
        <v>0</v>
      </c>
      <c r="F699" s="92">
        <f>F4Ax!F699+F4Bx!F698</f>
        <v>0</v>
      </c>
      <c r="G699" s="92">
        <f>F4Ax!G699+F4Bx!G698</f>
        <v>0</v>
      </c>
      <c r="H699" s="92">
        <f>F4Ax!H699+F4Bx!H698</f>
        <v>0</v>
      </c>
      <c r="I699" s="92">
        <f>F4Ax!I699+F4Bx!I698</f>
        <v>0</v>
      </c>
      <c r="J699" s="92">
        <f>F4Ax!J699+F4Bx!J698</f>
        <v>0</v>
      </c>
      <c r="K699" s="92">
        <f>F4Ax!K699+F4Bx!K698</f>
        <v>0</v>
      </c>
      <c r="L699" s="92">
        <f>F4Ax!L699+F4Bx!L698</f>
        <v>0</v>
      </c>
      <c r="M699" s="92">
        <f>F4Ax!M699+F4Bx!M698</f>
        <v>0</v>
      </c>
      <c r="N699" s="92">
        <f>F4Ax!N699+F4Bx!N698</f>
        <v>0</v>
      </c>
      <c r="O699" s="92">
        <f>F4Ax!O699+F4Bx!O698</f>
        <v>0</v>
      </c>
      <c r="P699" s="92">
        <f>F4Ax!P699+F4Bx!P698</f>
        <v>0</v>
      </c>
      <c r="Q699" s="116">
        <f t="shared" si="72"/>
        <v>0</v>
      </c>
    </row>
    <row r="700" spans="3:17" x14ac:dyDescent="0.25">
      <c r="C700" s="16" t="s">
        <v>182</v>
      </c>
      <c r="D700" s="16" t="s">
        <v>183</v>
      </c>
      <c r="E700" s="92">
        <f>F4Ax!E700+F4Bx!E699</f>
        <v>0</v>
      </c>
      <c r="F700" s="92">
        <f>F4Ax!F700+F4Bx!F699</f>
        <v>0</v>
      </c>
      <c r="G700" s="92">
        <f>F4Ax!G700+F4Bx!G699</f>
        <v>0</v>
      </c>
      <c r="H700" s="92">
        <f>F4Ax!H700+F4Bx!H699</f>
        <v>0</v>
      </c>
      <c r="I700" s="92">
        <f>F4Ax!I700+F4Bx!I699</f>
        <v>0</v>
      </c>
      <c r="J700" s="92">
        <f>F4Ax!J700+F4Bx!J699</f>
        <v>0</v>
      </c>
      <c r="K700" s="92">
        <f>F4Ax!K700+F4Bx!K699</f>
        <v>0</v>
      </c>
      <c r="L700" s="92">
        <f>F4Ax!L700+F4Bx!L699</f>
        <v>0</v>
      </c>
      <c r="M700" s="92">
        <f>F4Ax!M700+F4Bx!M699</f>
        <v>0</v>
      </c>
      <c r="N700" s="92">
        <f>F4Ax!N700+F4Bx!N699</f>
        <v>0</v>
      </c>
      <c r="O700" s="92">
        <f>F4Ax!O700+F4Bx!O699</f>
        <v>0</v>
      </c>
      <c r="P700" s="92">
        <f>F4Ax!P700+F4Bx!P699</f>
        <v>0</v>
      </c>
      <c r="Q700" s="116">
        <f t="shared" si="72"/>
        <v>0</v>
      </c>
    </row>
    <row r="701" spans="3:17" x14ac:dyDescent="0.25">
      <c r="C701" s="16" t="s">
        <v>184</v>
      </c>
      <c r="D701" s="16" t="s">
        <v>163</v>
      </c>
      <c r="E701" s="92">
        <f>F4Ax!E701+F4Bx!E700</f>
        <v>0</v>
      </c>
      <c r="F701" s="92">
        <f>F4Ax!F701+F4Bx!F700</f>
        <v>0</v>
      </c>
      <c r="G701" s="92">
        <f>F4Ax!G701+F4Bx!G700</f>
        <v>0</v>
      </c>
      <c r="H701" s="92">
        <f>F4Ax!H701+F4Bx!H700</f>
        <v>0</v>
      </c>
      <c r="I701" s="92">
        <f>F4Ax!I701+F4Bx!I700</f>
        <v>0</v>
      </c>
      <c r="J701" s="92">
        <f>F4Ax!J701+F4Bx!J700</f>
        <v>0</v>
      </c>
      <c r="K701" s="92">
        <f>F4Ax!K701+F4Bx!K700</f>
        <v>0</v>
      </c>
      <c r="L701" s="92">
        <f>F4Ax!L701+F4Bx!L700</f>
        <v>0</v>
      </c>
      <c r="M701" s="92">
        <f>F4Ax!M701+F4Bx!M700</f>
        <v>0</v>
      </c>
      <c r="N701" s="92">
        <f>F4Ax!N701+F4Bx!N700</f>
        <v>0</v>
      </c>
      <c r="O701" s="92">
        <f>F4Ax!O701+F4Bx!O700</f>
        <v>0</v>
      </c>
      <c r="P701" s="92">
        <f>F4Ax!P701+F4Bx!P700</f>
        <v>0</v>
      </c>
      <c r="Q701" s="116">
        <f t="shared" si="72"/>
        <v>0</v>
      </c>
    </row>
    <row r="702" spans="3:17" x14ac:dyDescent="0.25">
      <c r="C702" s="16" t="s">
        <v>185</v>
      </c>
      <c r="D702" s="16" t="s">
        <v>186</v>
      </c>
      <c r="E702" s="92">
        <f>F4Ax!E702+F4Bx!E701</f>
        <v>0</v>
      </c>
      <c r="F702" s="92">
        <f>F4Ax!F702+F4Bx!F701</f>
        <v>0</v>
      </c>
      <c r="G702" s="92">
        <f>F4Ax!G702+F4Bx!G701</f>
        <v>0</v>
      </c>
      <c r="H702" s="92">
        <f>F4Ax!H702+F4Bx!H701</f>
        <v>0</v>
      </c>
      <c r="I702" s="92">
        <f>F4Ax!I702+F4Bx!I701</f>
        <v>0</v>
      </c>
      <c r="J702" s="92">
        <f>F4Ax!J702+F4Bx!J701</f>
        <v>0</v>
      </c>
      <c r="K702" s="92">
        <f>F4Ax!K702+F4Bx!K701</f>
        <v>0</v>
      </c>
      <c r="L702" s="92">
        <f>F4Ax!L702+F4Bx!L701</f>
        <v>0</v>
      </c>
      <c r="M702" s="92">
        <f>F4Ax!M702+F4Bx!M701</f>
        <v>0</v>
      </c>
      <c r="N702" s="92">
        <f>F4Ax!N702+F4Bx!N701</f>
        <v>0</v>
      </c>
      <c r="O702" s="92">
        <f>F4Ax!O702+F4Bx!O701</f>
        <v>0</v>
      </c>
      <c r="P702" s="92">
        <f>F4Ax!P702+F4Bx!P701</f>
        <v>0</v>
      </c>
      <c r="Q702" s="116">
        <f t="shared" si="72"/>
        <v>0</v>
      </c>
    </row>
    <row r="703" spans="3:17" x14ac:dyDescent="0.25">
      <c r="C703" s="16" t="s">
        <v>187</v>
      </c>
      <c r="D703" s="16" t="s">
        <v>165</v>
      </c>
      <c r="E703" s="92">
        <f>F4Ax!E703+F4Bx!E702</f>
        <v>0</v>
      </c>
      <c r="F703" s="92">
        <f>F4Ax!F703+F4Bx!F702</f>
        <v>0</v>
      </c>
      <c r="G703" s="92">
        <f>F4Ax!G703+F4Bx!G702</f>
        <v>0</v>
      </c>
      <c r="H703" s="92">
        <f>F4Ax!H703+F4Bx!H702</f>
        <v>0</v>
      </c>
      <c r="I703" s="92">
        <f>F4Ax!I703+F4Bx!I702</f>
        <v>0</v>
      </c>
      <c r="J703" s="92">
        <f>F4Ax!J703+F4Bx!J702</f>
        <v>0</v>
      </c>
      <c r="K703" s="92">
        <f>F4Ax!K703+F4Bx!K702</f>
        <v>0</v>
      </c>
      <c r="L703" s="92">
        <f>F4Ax!L703+F4Bx!L702</f>
        <v>0</v>
      </c>
      <c r="M703" s="92">
        <f>F4Ax!M703+F4Bx!M702</f>
        <v>0</v>
      </c>
      <c r="N703" s="92">
        <f>F4Ax!N703+F4Bx!N702</f>
        <v>0</v>
      </c>
      <c r="O703" s="92">
        <f>F4Ax!O703+F4Bx!O702</f>
        <v>0</v>
      </c>
      <c r="P703" s="92">
        <f>F4Ax!P703+F4Bx!P702</f>
        <v>0</v>
      </c>
      <c r="Q703" s="116">
        <f t="shared" si="72"/>
        <v>0</v>
      </c>
    </row>
    <row r="704" spans="3:17" x14ac:dyDescent="0.25">
      <c r="C704" s="16"/>
      <c r="D704" s="16"/>
      <c r="E704" s="92">
        <f>F4Ax!E704+F4Bx!E703</f>
        <v>0</v>
      </c>
      <c r="F704" s="92">
        <f>F4Ax!F704+F4Bx!F703</f>
        <v>0</v>
      </c>
      <c r="G704" s="92">
        <f>F4Ax!G704+F4Bx!G703</f>
        <v>0</v>
      </c>
      <c r="H704" s="92">
        <f>F4Ax!H704+F4Bx!H703</f>
        <v>0</v>
      </c>
      <c r="I704" s="92">
        <f>F4Ax!I704+F4Bx!I703</f>
        <v>0</v>
      </c>
      <c r="J704" s="92">
        <f>F4Ax!J704+F4Bx!J703</f>
        <v>0</v>
      </c>
      <c r="K704" s="92">
        <f>F4Ax!K704+F4Bx!K703</f>
        <v>0</v>
      </c>
      <c r="L704" s="92">
        <f>F4Ax!L704+F4Bx!L703</f>
        <v>0</v>
      </c>
      <c r="M704" s="92">
        <f>F4Ax!M704+F4Bx!M703</f>
        <v>0</v>
      </c>
      <c r="N704" s="92">
        <f>F4Ax!N704+F4Bx!N703</f>
        <v>0</v>
      </c>
      <c r="O704" s="92">
        <f>F4Ax!O704+F4Bx!O703</f>
        <v>0</v>
      </c>
      <c r="P704" s="92">
        <f>F4Ax!P704+F4Bx!P703</f>
        <v>0</v>
      </c>
      <c r="Q704" s="116">
        <f t="shared" si="72"/>
        <v>0</v>
      </c>
    </row>
    <row r="705" spans="3:17" x14ac:dyDescent="0.25">
      <c r="C705" s="16"/>
      <c r="D705" s="16"/>
      <c r="E705" s="92">
        <f>F4Ax!E705+F4Bx!E704</f>
        <v>0</v>
      </c>
      <c r="F705" s="92">
        <f>F4Ax!F705+F4Bx!F704</f>
        <v>0</v>
      </c>
      <c r="G705" s="92">
        <f>F4Ax!G705+F4Bx!G704</f>
        <v>0</v>
      </c>
      <c r="H705" s="92">
        <f>F4Ax!H705+F4Bx!H704</f>
        <v>0</v>
      </c>
      <c r="I705" s="92">
        <f>F4Ax!I705+F4Bx!I704</f>
        <v>0</v>
      </c>
      <c r="J705" s="92">
        <f>F4Ax!J705+F4Bx!J704</f>
        <v>0</v>
      </c>
      <c r="K705" s="92">
        <f>F4Ax!K705+F4Bx!K704</f>
        <v>0</v>
      </c>
      <c r="L705" s="92">
        <f>F4Ax!L705+F4Bx!L704</f>
        <v>0</v>
      </c>
      <c r="M705" s="92">
        <f>F4Ax!M705+F4Bx!M704</f>
        <v>0</v>
      </c>
      <c r="N705" s="92">
        <f>F4Ax!N705+F4Bx!N704</f>
        <v>0</v>
      </c>
      <c r="O705" s="92">
        <f>F4Ax!O705+F4Bx!O704</f>
        <v>0</v>
      </c>
      <c r="P705" s="92">
        <f>F4Ax!P705+F4Bx!P704</f>
        <v>0</v>
      </c>
      <c r="Q705" s="116">
        <f t="shared" si="72"/>
        <v>0</v>
      </c>
    </row>
    <row r="706" spans="3:17" x14ac:dyDescent="0.25">
      <c r="C706" s="16"/>
      <c r="D706" s="16"/>
      <c r="E706" s="92">
        <f>F4Ax!E706+F4Bx!E705</f>
        <v>0</v>
      </c>
      <c r="F706" s="92">
        <f>F4Ax!F706+F4Bx!F705</f>
        <v>0</v>
      </c>
      <c r="G706" s="92">
        <f>F4Ax!G706+F4Bx!G705</f>
        <v>0</v>
      </c>
      <c r="H706" s="92">
        <f>F4Ax!H706+F4Bx!H705</f>
        <v>0</v>
      </c>
      <c r="I706" s="92">
        <f>F4Ax!I706+F4Bx!I705</f>
        <v>0</v>
      </c>
      <c r="J706" s="92">
        <f>F4Ax!J706+F4Bx!J705</f>
        <v>0</v>
      </c>
      <c r="K706" s="92">
        <f>F4Ax!K706+F4Bx!K705</f>
        <v>0</v>
      </c>
      <c r="L706" s="92">
        <f>F4Ax!L706+F4Bx!L705</f>
        <v>0</v>
      </c>
      <c r="M706" s="92">
        <f>F4Ax!M706+F4Bx!M705</f>
        <v>0</v>
      </c>
      <c r="N706" s="92">
        <f>F4Ax!N706+F4Bx!N705</f>
        <v>0</v>
      </c>
      <c r="O706" s="92">
        <f>F4Ax!O706+F4Bx!O705</f>
        <v>0</v>
      </c>
      <c r="P706" s="92">
        <f>F4Ax!P706+F4Bx!P705</f>
        <v>0</v>
      </c>
      <c r="Q706" s="116">
        <f t="shared" si="72"/>
        <v>0</v>
      </c>
    </row>
    <row r="707" spans="3:17" x14ac:dyDescent="0.25">
      <c r="C707" s="16" t="s">
        <v>235</v>
      </c>
      <c r="D707" s="16" t="s">
        <v>235</v>
      </c>
      <c r="E707" s="92">
        <f>F4Ax!E707+F4Bx!E706</f>
        <v>0</v>
      </c>
      <c r="F707" s="92">
        <f>F4Ax!F707+F4Bx!F706</f>
        <v>0</v>
      </c>
      <c r="G707" s="92">
        <f>F4Ax!G707+F4Bx!G706</f>
        <v>0</v>
      </c>
      <c r="H707" s="92">
        <f>F4Ax!H707+F4Bx!H706</f>
        <v>0</v>
      </c>
      <c r="I707" s="92">
        <f>F4Ax!I707+F4Bx!I706</f>
        <v>0</v>
      </c>
      <c r="J707" s="92">
        <f>F4Ax!J707+F4Bx!J706</f>
        <v>0</v>
      </c>
      <c r="K707" s="92">
        <f>F4Ax!K707+F4Bx!K706</f>
        <v>0</v>
      </c>
      <c r="L707" s="92">
        <f>F4Ax!L707+F4Bx!L706</f>
        <v>0</v>
      </c>
      <c r="M707" s="92">
        <f>F4Ax!M707+F4Bx!M706</f>
        <v>0</v>
      </c>
      <c r="N707" s="92">
        <f>F4Ax!N707+F4Bx!N706</f>
        <v>0</v>
      </c>
      <c r="O707" s="92">
        <f>F4Ax!O707+F4Bx!O706</f>
        <v>0</v>
      </c>
      <c r="P707" s="92">
        <f>F4Ax!P707+F4Bx!P706</f>
        <v>0</v>
      </c>
      <c r="Q707" s="116">
        <f t="shared" si="72"/>
        <v>0</v>
      </c>
    </row>
    <row r="708" spans="3:17" x14ac:dyDescent="0.25">
      <c r="C708" s="937" t="s">
        <v>188</v>
      </c>
      <c r="D708" s="938"/>
      <c r="E708" s="116">
        <f t="shared" ref="E708:P708" si="74">SUM(E693:E707)</f>
        <v>0</v>
      </c>
      <c r="F708" s="116">
        <f t="shared" si="74"/>
        <v>0</v>
      </c>
      <c r="G708" s="116">
        <f t="shared" si="74"/>
        <v>0</v>
      </c>
      <c r="H708" s="116">
        <f t="shared" si="74"/>
        <v>0</v>
      </c>
      <c r="I708" s="116">
        <f t="shared" si="74"/>
        <v>0</v>
      </c>
      <c r="J708" s="116">
        <f t="shared" si="74"/>
        <v>0</v>
      </c>
      <c r="K708" s="116">
        <f t="shared" si="74"/>
        <v>0</v>
      </c>
      <c r="L708" s="116">
        <f t="shared" si="74"/>
        <v>0</v>
      </c>
      <c r="M708" s="116">
        <f t="shared" si="74"/>
        <v>0</v>
      </c>
      <c r="N708" s="116">
        <f t="shared" si="74"/>
        <v>0</v>
      </c>
      <c r="O708" s="116">
        <f t="shared" si="74"/>
        <v>0</v>
      </c>
      <c r="P708" s="116">
        <f t="shared" si="74"/>
        <v>0</v>
      </c>
      <c r="Q708" s="116">
        <f t="shared" si="72"/>
        <v>0</v>
      </c>
    </row>
    <row r="709" spans="3:17" x14ac:dyDescent="0.25">
      <c r="C709" s="935" t="s">
        <v>189</v>
      </c>
      <c r="D709" s="936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116">
        <f t="shared" ref="Q709:Q740" si="75">SUM(E709:P709)</f>
        <v>0</v>
      </c>
    </row>
    <row r="710" spans="3:17" x14ac:dyDescent="0.25">
      <c r="C710" s="16" t="s">
        <v>168</v>
      </c>
      <c r="D710" s="16" t="s">
        <v>169</v>
      </c>
      <c r="E710" s="92">
        <f>F4Ax!E710+F4Bx!E709</f>
        <v>0</v>
      </c>
      <c r="F710" s="92">
        <f>F4Ax!F710+F4Bx!F709</f>
        <v>0</v>
      </c>
      <c r="G710" s="92">
        <f>F4Ax!G710+F4Bx!G709</f>
        <v>0</v>
      </c>
      <c r="H710" s="92">
        <f>F4Ax!H710+F4Bx!H709</f>
        <v>0</v>
      </c>
      <c r="I710" s="92">
        <f>F4Ax!I710+F4Bx!I709</f>
        <v>0</v>
      </c>
      <c r="J710" s="92">
        <f>F4Ax!J710+F4Bx!J709</f>
        <v>0</v>
      </c>
      <c r="K710" s="92">
        <f>F4Ax!K710+F4Bx!K709</f>
        <v>0</v>
      </c>
      <c r="L710" s="92">
        <f>F4Ax!L710+F4Bx!L709</f>
        <v>0</v>
      </c>
      <c r="M710" s="92">
        <f>F4Ax!M710+F4Bx!M709</f>
        <v>0</v>
      </c>
      <c r="N710" s="92">
        <f>F4Ax!N710+F4Bx!N709</f>
        <v>0</v>
      </c>
      <c r="O710" s="92">
        <f>F4Ax!O710+F4Bx!O709</f>
        <v>0</v>
      </c>
      <c r="P710" s="92">
        <f>F4Ax!P710+F4Bx!P709</f>
        <v>0</v>
      </c>
      <c r="Q710" s="116">
        <f t="shared" si="75"/>
        <v>0</v>
      </c>
    </row>
    <row r="711" spans="3:17" x14ac:dyDescent="0.25">
      <c r="C711" s="16" t="s">
        <v>170</v>
      </c>
      <c r="D711" s="16" t="s">
        <v>171</v>
      </c>
      <c r="E711" s="92">
        <f>F4Ax!E711+F4Bx!E710</f>
        <v>0</v>
      </c>
      <c r="F711" s="92">
        <f>F4Ax!F711+F4Bx!F710</f>
        <v>0</v>
      </c>
      <c r="G711" s="92">
        <f>F4Ax!G711+F4Bx!G710</f>
        <v>0</v>
      </c>
      <c r="H711" s="92">
        <f>F4Ax!H711+F4Bx!H710</f>
        <v>0</v>
      </c>
      <c r="I711" s="92">
        <f>F4Ax!I711+F4Bx!I710</f>
        <v>0</v>
      </c>
      <c r="J711" s="92">
        <f>F4Ax!J711+F4Bx!J710</f>
        <v>0</v>
      </c>
      <c r="K711" s="92">
        <f>F4Ax!K711+F4Bx!K710</f>
        <v>0</v>
      </c>
      <c r="L711" s="92">
        <f>F4Ax!L711+F4Bx!L710</f>
        <v>0</v>
      </c>
      <c r="M711" s="92">
        <f>F4Ax!M711+F4Bx!M710</f>
        <v>0</v>
      </c>
      <c r="N711" s="92">
        <f>F4Ax!N711+F4Bx!N710</f>
        <v>0</v>
      </c>
      <c r="O711" s="92">
        <f>F4Ax!O711+F4Bx!O710</f>
        <v>0</v>
      </c>
      <c r="P711" s="92">
        <f>F4Ax!P711+F4Bx!P710</f>
        <v>0</v>
      </c>
      <c r="Q711" s="116">
        <f t="shared" si="75"/>
        <v>0</v>
      </c>
    </row>
    <row r="712" spans="3:17" x14ac:dyDescent="0.25">
      <c r="C712" s="16" t="s">
        <v>216</v>
      </c>
      <c r="D712" s="16" t="s">
        <v>173</v>
      </c>
      <c r="E712" s="92">
        <f>F4Ax!E712+F4Bx!E711</f>
        <v>0</v>
      </c>
      <c r="F712" s="92">
        <f>F4Ax!F712+F4Bx!F711</f>
        <v>0</v>
      </c>
      <c r="G712" s="92">
        <f>F4Ax!G712+F4Bx!G711</f>
        <v>0</v>
      </c>
      <c r="H712" s="92">
        <f>F4Ax!H712+F4Bx!H711</f>
        <v>0</v>
      </c>
      <c r="I712" s="92">
        <f>F4Ax!I712+F4Bx!I711</f>
        <v>0</v>
      </c>
      <c r="J712" s="92">
        <f>F4Ax!J712+F4Bx!J711</f>
        <v>0</v>
      </c>
      <c r="K712" s="92">
        <f>F4Ax!K712+F4Bx!K711</f>
        <v>0</v>
      </c>
      <c r="L712" s="92">
        <f>F4Ax!L712+F4Bx!L711</f>
        <v>0</v>
      </c>
      <c r="M712" s="92">
        <f>F4Ax!M712+F4Bx!M711</f>
        <v>0</v>
      </c>
      <c r="N712" s="92">
        <f>F4Ax!N712+F4Bx!N711</f>
        <v>0</v>
      </c>
      <c r="O712" s="92">
        <f>F4Ax!O712+F4Bx!O711</f>
        <v>0</v>
      </c>
      <c r="P712" s="92">
        <f>F4Ax!P712+F4Bx!P711</f>
        <v>0</v>
      </c>
      <c r="Q712" s="116">
        <f t="shared" si="75"/>
        <v>0</v>
      </c>
    </row>
    <row r="713" spans="3:17" x14ac:dyDescent="0.25">
      <c r="C713" s="16" t="s">
        <v>174</v>
      </c>
      <c r="D713" s="16" t="s">
        <v>175</v>
      </c>
      <c r="E713" s="92">
        <f>F4Ax!E713+F4Bx!E712</f>
        <v>0</v>
      </c>
      <c r="F713" s="92">
        <f>F4Ax!F713+F4Bx!F712</f>
        <v>0</v>
      </c>
      <c r="G713" s="92">
        <f>F4Ax!G713+F4Bx!G712</f>
        <v>0</v>
      </c>
      <c r="H713" s="92">
        <f>F4Ax!H713+F4Bx!H712</f>
        <v>0</v>
      </c>
      <c r="I713" s="92">
        <f>F4Ax!I713+F4Bx!I712</f>
        <v>0</v>
      </c>
      <c r="J713" s="92">
        <f>F4Ax!J713+F4Bx!J712</f>
        <v>0</v>
      </c>
      <c r="K713" s="92">
        <f>F4Ax!K713+F4Bx!K712</f>
        <v>0</v>
      </c>
      <c r="L713" s="92">
        <f>F4Ax!L713+F4Bx!L712</f>
        <v>0</v>
      </c>
      <c r="M713" s="92">
        <f>F4Ax!M713+F4Bx!M712</f>
        <v>0</v>
      </c>
      <c r="N713" s="92">
        <f>F4Ax!N713+F4Bx!N712</f>
        <v>0</v>
      </c>
      <c r="O713" s="92">
        <f>F4Ax!O713+F4Bx!O712</f>
        <v>0</v>
      </c>
      <c r="P713" s="92">
        <f>F4Ax!P713+F4Bx!P712</f>
        <v>0</v>
      </c>
      <c r="Q713" s="116">
        <f t="shared" si="75"/>
        <v>0</v>
      </c>
    </row>
    <row r="714" spans="3:17" x14ac:dyDescent="0.25">
      <c r="C714" s="16" t="s">
        <v>176</v>
      </c>
      <c r="D714" s="16" t="s">
        <v>177</v>
      </c>
      <c r="E714" s="92">
        <f>F4Ax!E714+F4Bx!E713</f>
        <v>0</v>
      </c>
      <c r="F714" s="92">
        <f>F4Ax!F714+F4Bx!F713</f>
        <v>0</v>
      </c>
      <c r="G714" s="92">
        <f>F4Ax!G714+F4Bx!G713</f>
        <v>0</v>
      </c>
      <c r="H714" s="92">
        <f>F4Ax!H714+F4Bx!H713</f>
        <v>0</v>
      </c>
      <c r="I714" s="92">
        <f>F4Ax!I714+F4Bx!I713</f>
        <v>0</v>
      </c>
      <c r="J714" s="92">
        <f>F4Ax!J714+F4Bx!J713</f>
        <v>0</v>
      </c>
      <c r="K714" s="92">
        <f>F4Ax!K714+F4Bx!K713</f>
        <v>0</v>
      </c>
      <c r="L714" s="92">
        <f>F4Ax!L714+F4Bx!L713</f>
        <v>0</v>
      </c>
      <c r="M714" s="92">
        <f>F4Ax!M714+F4Bx!M713</f>
        <v>0</v>
      </c>
      <c r="N714" s="92">
        <f>F4Ax!N714+F4Bx!N713</f>
        <v>0</v>
      </c>
      <c r="O714" s="92">
        <f>F4Ax!O714+F4Bx!O713</f>
        <v>0</v>
      </c>
      <c r="P714" s="92">
        <f>F4Ax!P714+F4Bx!P713</f>
        <v>0</v>
      </c>
      <c r="Q714" s="116">
        <f t="shared" si="75"/>
        <v>0</v>
      </c>
    </row>
    <row r="715" spans="3:17" x14ac:dyDescent="0.25">
      <c r="C715" s="16" t="s">
        <v>178</v>
      </c>
      <c r="D715" s="16" t="s">
        <v>179</v>
      </c>
      <c r="E715" s="92">
        <f>F4Ax!E715+F4Bx!E714</f>
        <v>0</v>
      </c>
      <c r="F715" s="92">
        <f>F4Ax!F715+F4Bx!F714</f>
        <v>0</v>
      </c>
      <c r="G715" s="92">
        <f>F4Ax!G715+F4Bx!G714</f>
        <v>0</v>
      </c>
      <c r="H715" s="92">
        <f>F4Ax!H715+F4Bx!H714</f>
        <v>0</v>
      </c>
      <c r="I715" s="92">
        <f>F4Ax!I715+F4Bx!I714</f>
        <v>0</v>
      </c>
      <c r="J715" s="92">
        <f>F4Ax!J715+F4Bx!J714</f>
        <v>0</v>
      </c>
      <c r="K715" s="92">
        <f>F4Ax!K715+F4Bx!K714</f>
        <v>0</v>
      </c>
      <c r="L715" s="92">
        <f>F4Ax!L715+F4Bx!L714</f>
        <v>0</v>
      </c>
      <c r="M715" s="92">
        <f>F4Ax!M715+F4Bx!M714</f>
        <v>0</v>
      </c>
      <c r="N715" s="92">
        <f>F4Ax!N715+F4Bx!N714</f>
        <v>0</v>
      </c>
      <c r="O715" s="92">
        <f>F4Ax!O715+F4Bx!O714</f>
        <v>0</v>
      </c>
      <c r="P715" s="92">
        <f>F4Ax!P715+F4Bx!P714</f>
        <v>0</v>
      </c>
      <c r="Q715" s="116">
        <f t="shared" si="75"/>
        <v>0</v>
      </c>
    </row>
    <row r="716" spans="3:17" x14ac:dyDescent="0.25">
      <c r="C716" s="16" t="s">
        <v>180</v>
      </c>
      <c r="D716" s="16" t="s">
        <v>181</v>
      </c>
      <c r="E716" s="92">
        <f>F4Ax!E716+F4Bx!E715</f>
        <v>0</v>
      </c>
      <c r="F716" s="92">
        <f>F4Ax!F716+F4Bx!F715</f>
        <v>0</v>
      </c>
      <c r="G716" s="92">
        <f>F4Ax!G716+F4Bx!G715</f>
        <v>0</v>
      </c>
      <c r="H716" s="92">
        <f>F4Ax!H716+F4Bx!H715</f>
        <v>0</v>
      </c>
      <c r="I716" s="92">
        <f>F4Ax!I716+F4Bx!I715</f>
        <v>0</v>
      </c>
      <c r="J716" s="92">
        <f>F4Ax!J716+F4Bx!J715</f>
        <v>0</v>
      </c>
      <c r="K716" s="92">
        <f>F4Ax!K716+F4Bx!K715</f>
        <v>0</v>
      </c>
      <c r="L716" s="92">
        <f>F4Ax!L716+F4Bx!L715</f>
        <v>0</v>
      </c>
      <c r="M716" s="92">
        <f>F4Ax!M716+F4Bx!M715</f>
        <v>0</v>
      </c>
      <c r="N716" s="92">
        <f>F4Ax!N716+F4Bx!N715</f>
        <v>0</v>
      </c>
      <c r="O716" s="92">
        <f>F4Ax!O716+F4Bx!O715</f>
        <v>0</v>
      </c>
      <c r="P716" s="92">
        <f>F4Ax!P716+F4Bx!P715</f>
        <v>0</v>
      </c>
      <c r="Q716" s="116">
        <f t="shared" si="75"/>
        <v>0</v>
      </c>
    </row>
    <row r="717" spans="3:17" x14ac:dyDescent="0.25">
      <c r="C717" s="16" t="s">
        <v>182</v>
      </c>
      <c r="D717" s="16" t="s">
        <v>183</v>
      </c>
      <c r="E717" s="92">
        <f>F4Ax!E717+F4Bx!E716</f>
        <v>0</v>
      </c>
      <c r="F717" s="92">
        <f>F4Ax!F717+F4Bx!F716</f>
        <v>0</v>
      </c>
      <c r="G717" s="92">
        <f>F4Ax!G717+F4Bx!G716</f>
        <v>0</v>
      </c>
      <c r="H717" s="92">
        <f>F4Ax!H717+F4Bx!H716</f>
        <v>0</v>
      </c>
      <c r="I717" s="92">
        <f>F4Ax!I717+F4Bx!I716</f>
        <v>0</v>
      </c>
      <c r="J717" s="92">
        <f>F4Ax!J717+F4Bx!J716</f>
        <v>0</v>
      </c>
      <c r="K717" s="92">
        <f>F4Ax!K717+F4Bx!K716</f>
        <v>0</v>
      </c>
      <c r="L717" s="92">
        <f>F4Ax!L717+F4Bx!L716</f>
        <v>0</v>
      </c>
      <c r="M717" s="92">
        <f>F4Ax!M717+F4Bx!M716</f>
        <v>0</v>
      </c>
      <c r="N717" s="92">
        <f>F4Ax!N717+F4Bx!N716</f>
        <v>0</v>
      </c>
      <c r="O717" s="92">
        <f>F4Ax!O717+F4Bx!O716</f>
        <v>0</v>
      </c>
      <c r="P717" s="92">
        <f>F4Ax!P717+F4Bx!P716</f>
        <v>0</v>
      </c>
      <c r="Q717" s="116">
        <f t="shared" si="75"/>
        <v>0</v>
      </c>
    </row>
    <row r="718" spans="3:17" x14ac:dyDescent="0.25">
      <c r="C718" s="16" t="s">
        <v>208</v>
      </c>
      <c r="D718" s="16" t="s">
        <v>163</v>
      </c>
      <c r="E718" s="92">
        <f>F4Ax!E718+F4Bx!E717</f>
        <v>0</v>
      </c>
      <c r="F718" s="92">
        <f>F4Ax!F718+F4Bx!F717</f>
        <v>0</v>
      </c>
      <c r="G718" s="92">
        <f>F4Ax!G718+F4Bx!G717</f>
        <v>0</v>
      </c>
      <c r="H718" s="92">
        <f>F4Ax!H718+F4Bx!H717</f>
        <v>0</v>
      </c>
      <c r="I718" s="92">
        <f>F4Ax!I718+F4Bx!I717</f>
        <v>0</v>
      </c>
      <c r="J718" s="92">
        <f>F4Ax!J718+F4Bx!J717</f>
        <v>0</v>
      </c>
      <c r="K718" s="92">
        <f>F4Ax!K718+F4Bx!K717</f>
        <v>0</v>
      </c>
      <c r="L718" s="92">
        <f>F4Ax!L718+F4Bx!L717</f>
        <v>0</v>
      </c>
      <c r="M718" s="92">
        <f>F4Ax!M718+F4Bx!M717</f>
        <v>0</v>
      </c>
      <c r="N718" s="92">
        <f>F4Ax!N718+F4Bx!N717</f>
        <v>0</v>
      </c>
      <c r="O718" s="92">
        <f>F4Ax!O718+F4Bx!O717</f>
        <v>0</v>
      </c>
      <c r="P718" s="92">
        <f>F4Ax!P718+F4Bx!P717</f>
        <v>0</v>
      </c>
      <c r="Q718" s="116">
        <f t="shared" si="75"/>
        <v>0</v>
      </c>
    </row>
    <row r="719" spans="3:17" x14ac:dyDescent="0.25">
      <c r="C719" s="16" t="s">
        <v>185</v>
      </c>
      <c r="D719" s="16" t="s">
        <v>186</v>
      </c>
      <c r="E719" s="92">
        <f>F4Ax!E719+F4Bx!E718</f>
        <v>0</v>
      </c>
      <c r="F719" s="92">
        <f>F4Ax!F719+F4Bx!F718</f>
        <v>0</v>
      </c>
      <c r="G719" s="92">
        <f>F4Ax!G719+F4Bx!G718</f>
        <v>0</v>
      </c>
      <c r="H719" s="92">
        <f>F4Ax!H719+F4Bx!H718</f>
        <v>0</v>
      </c>
      <c r="I719" s="92">
        <f>F4Ax!I719+F4Bx!I718</f>
        <v>0</v>
      </c>
      <c r="J719" s="92">
        <f>F4Ax!J719+F4Bx!J718</f>
        <v>0</v>
      </c>
      <c r="K719" s="92">
        <f>F4Ax!K719+F4Bx!K718</f>
        <v>0</v>
      </c>
      <c r="L719" s="92">
        <f>F4Ax!L719+F4Bx!L718</f>
        <v>0</v>
      </c>
      <c r="M719" s="92">
        <f>F4Ax!M719+F4Bx!M718</f>
        <v>0</v>
      </c>
      <c r="N719" s="92">
        <f>F4Ax!N719+F4Bx!N718</f>
        <v>0</v>
      </c>
      <c r="O719" s="92">
        <f>F4Ax!O719+F4Bx!O718</f>
        <v>0</v>
      </c>
      <c r="P719" s="92">
        <f>F4Ax!P719+F4Bx!P718</f>
        <v>0</v>
      </c>
      <c r="Q719" s="116">
        <f t="shared" si="75"/>
        <v>0</v>
      </c>
    </row>
    <row r="720" spans="3:17" x14ac:dyDescent="0.25">
      <c r="C720" s="16" t="s">
        <v>187</v>
      </c>
      <c r="D720" s="16" t="s">
        <v>165</v>
      </c>
      <c r="E720" s="92">
        <f>F4Ax!E720+F4Bx!E719</f>
        <v>0</v>
      </c>
      <c r="F720" s="92">
        <f>F4Ax!F720+F4Bx!F719</f>
        <v>0</v>
      </c>
      <c r="G720" s="92">
        <f>F4Ax!G720+F4Bx!G719</f>
        <v>0</v>
      </c>
      <c r="H720" s="92">
        <f>F4Ax!H720+F4Bx!H719</f>
        <v>0</v>
      </c>
      <c r="I720" s="92">
        <f>F4Ax!I720+F4Bx!I719</f>
        <v>0</v>
      </c>
      <c r="J720" s="92">
        <f>F4Ax!J720+F4Bx!J719</f>
        <v>0</v>
      </c>
      <c r="K720" s="92">
        <f>F4Ax!K720+F4Bx!K719</f>
        <v>0</v>
      </c>
      <c r="L720" s="92">
        <f>F4Ax!L720+F4Bx!L719</f>
        <v>0</v>
      </c>
      <c r="M720" s="92">
        <f>F4Ax!M720+F4Bx!M719</f>
        <v>0</v>
      </c>
      <c r="N720" s="92">
        <f>F4Ax!N720+F4Bx!N719</f>
        <v>0</v>
      </c>
      <c r="O720" s="92">
        <f>F4Ax!O720+F4Bx!O719</f>
        <v>0</v>
      </c>
      <c r="P720" s="92">
        <f>F4Ax!P720+F4Bx!P719</f>
        <v>0</v>
      </c>
      <c r="Q720" s="116">
        <f t="shared" si="75"/>
        <v>0</v>
      </c>
    </row>
    <row r="721" spans="3:17" x14ac:dyDescent="0.25">
      <c r="C721" s="16"/>
      <c r="D721" s="16"/>
      <c r="E721" s="92">
        <f>F4Ax!E721+F4Bx!E720</f>
        <v>0</v>
      </c>
      <c r="F721" s="92">
        <f>F4Ax!F721+F4Bx!F720</f>
        <v>0</v>
      </c>
      <c r="G721" s="92">
        <f>F4Ax!G721+F4Bx!G720</f>
        <v>0</v>
      </c>
      <c r="H721" s="92">
        <f>F4Ax!H721+F4Bx!H720</f>
        <v>0</v>
      </c>
      <c r="I721" s="92">
        <f>F4Ax!I721+F4Bx!I720</f>
        <v>0</v>
      </c>
      <c r="J721" s="92">
        <f>F4Ax!J721+F4Bx!J720</f>
        <v>0</v>
      </c>
      <c r="K721" s="92">
        <f>F4Ax!K721+F4Bx!K720</f>
        <v>0</v>
      </c>
      <c r="L721" s="92">
        <f>F4Ax!L721+F4Bx!L720</f>
        <v>0</v>
      </c>
      <c r="M721" s="92">
        <f>F4Ax!M721+F4Bx!M720</f>
        <v>0</v>
      </c>
      <c r="N721" s="92">
        <f>F4Ax!N721+F4Bx!N720</f>
        <v>0</v>
      </c>
      <c r="O721" s="92">
        <f>F4Ax!O721+F4Bx!O720</f>
        <v>0</v>
      </c>
      <c r="P721" s="92">
        <f>F4Ax!P721+F4Bx!P720</f>
        <v>0</v>
      </c>
      <c r="Q721" s="116">
        <f t="shared" si="75"/>
        <v>0</v>
      </c>
    </row>
    <row r="722" spans="3:17" x14ac:dyDescent="0.25">
      <c r="C722" s="16"/>
      <c r="D722" s="16"/>
      <c r="E722" s="92">
        <f>F4Ax!E722+F4Bx!E721</f>
        <v>0</v>
      </c>
      <c r="F722" s="92">
        <f>F4Ax!F722+F4Bx!F721</f>
        <v>0</v>
      </c>
      <c r="G722" s="92">
        <f>F4Ax!G722+F4Bx!G721</f>
        <v>0</v>
      </c>
      <c r="H722" s="92">
        <f>F4Ax!H722+F4Bx!H721</f>
        <v>0</v>
      </c>
      <c r="I722" s="92">
        <f>F4Ax!I722+F4Bx!I721</f>
        <v>0</v>
      </c>
      <c r="J722" s="92">
        <f>F4Ax!J722+F4Bx!J721</f>
        <v>0</v>
      </c>
      <c r="K722" s="92">
        <f>F4Ax!K722+F4Bx!K721</f>
        <v>0</v>
      </c>
      <c r="L722" s="92">
        <f>F4Ax!L722+F4Bx!L721</f>
        <v>0</v>
      </c>
      <c r="M722" s="92">
        <f>F4Ax!M722+F4Bx!M721</f>
        <v>0</v>
      </c>
      <c r="N722" s="92">
        <f>F4Ax!N722+F4Bx!N721</f>
        <v>0</v>
      </c>
      <c r="O722" s="92">
        <f>F4Ax!O722+F4Bx!O721</f>
        <v>0</v>
      </c>
      <c r="P722" s="92">
        <f>F4Ax!P722+F4Bx!P721</f>
        <v>0</v>
      </c>
      <c r="Q722" s="116">
        <f t="shared" si="75"/>
        <v>0</v>
      </c>
    </row>
    <row r="723" spans="3:17" x14ac:dyDescent="0.25">
      <c r="C723" s="16"/>
      <c r="D723" s="16"/>
      <c r="E723" s="92">
        <f>F4Ax!E723+F4Bx!E722</f>
        <v>0</v>
      </c>
      <c r="F723" s="92">
        <f>F4Ax!F723+F4Bx!F722</f>
        <v>0</v>
      </c>
      <c r="G723" s="92">
        <f>F4Ax!G723+F4Bx!G722</f>
        <v>0</v>
      </c>
      <c r="H723" s="92">
        <f>F4Ax!H723+F4Bx!H722</f>
        <v>0</v>
      </c>
      <c r="I723" s="92">
        <f>F4Ax!I723+F4Bx!I722</f>
        <v>0</v>
      </c>
      <c r="J723" s="92">
        <f>F4Ax!J723+F4Bx!J722</f>
        <v>0</v>
      </c>
      <c r="K723" s="92">
        <f>F4Ax!K723+F4Bx!K722</f>
        <v>0</v>
      </c>
      <c r="L723" s="92">
        <f>F4Ax!L723+F4Bx!L722</f>
        <v>0</v>
      </c>
      <c r="M723" s="92">
        <f>F4Ax!M723+F4Bx!M722</f>
        <v>0</v>
      </c>
      <c r="N723" s="92">
        <f>F4Ax!N723+F4Bx!N722</f>
        <v>0</v>
      </c>
      <c r="O723" s="92">
        <f>F4Ax!O723+F4Bx!O722</f>
        <v>0</v>
      </c>
      <c r="P723" s="92">
        <f>F4Ax!P723+F4Bx!P722</f>
        <v>0</v>
      </c>
      <c r="Q723" s="116">
        <f t="shared" si="75"/>
        <v>0</v>
      </c>
    </row>
    <row r="724" spans="3:17" x14ac:dyDescent="0.25">
      <c r="C724" s="16" t="s">
        <v>235</v>
      </c>
      <c r="D724" s="16" t="s">
        <v>235</v>
      </c>
      <c r="E724" s="92">
        <f>F4Ax!E724+F4Bx!E723</f>
        <v>0</v>
      </c>
      <c r="F724" s="92">
        <f>F4Ax!F724+F4Bx!F723</f>
        <v>0</v>
      </c>
      <c r="G724" s="92">
        <f>F4Ax!G724+F4Bx!G723</f>
        <v>0</v>
      </c>
      <c r="H724" s="92">
        <f>F4Ax!H724+F4Bx!H723</f>
        <v>0</v>
      </c>
      <c r="I724" s="92">
        <f>F4Ax!I724+F4Bx!I723</f>
        <v>0</v>
      </c>
      <c r="J724" s="92">
        <f>F4Ax!J724+F4Bx!J723</f>
        <v>0</v>
      </c>
      <c r="K724" s="92">
        <f>F4Ax!K724+F4Bx!K723</f>
        <v>0</v>
      </c>
      <c r="L724" s="92">
        <f>F4Ax!L724+F4Bx!L723</f>
        <v>0</v>
      </c>
      <c r="M724" s="92">
        <f>F4Ax!M724+F4Bx!M723</f>
        <v>0</v>
      </c>
      <c r="N724" s="92">
        <f>F4Ax!N724+F4Bx!N723</f>
        <v>0</v>
      </c>
      <c r="O724" s="92">
        <f>F4Ax!O724+F4Bx!O723</f>
        <v>0</v>
      </c>
      <c r="P724" s="92">
        <f>F4Ax!P724+F4Bx!P723</f>
        <v>0</v>
      </c>
      <c r="Q724" s="116">
        <f t="shared" si="75"/>
        <v>0</v>
      </c>
    </row>
    <row r="725" spans="3:17" x14ac:dyDescent="0.25">
      <c r="C725" s="937" t="s">
        <v>188</v>
      </c>
      <c r="D725" s="938"/>
      <c r="E725" s="116">
        <f t="shared" ref="E725:P725" si="76">SUM(E710:E724)</f>
        <v>0</v>
      </c>
      <c r="F725" s="116">
        <f t="shared" si="76"/>
        <v>0</v>
      </c>
      <c r="G725" s="116">
        <f t="shared" si="76"/>
        <v>0</v>
      </c>
      <c r="H725" s="116">
        <f t="shared" si="76"/>
        <v>0</v>
      </c>
      <c r="I725" s="116">
        <f t="shared" si="76"/>
        <v>0</v>
      </c>
      <c r="J725" s="116">
        <f t="shared" si="76"/>
        <v>0</v>
      </c>
      <c r="K725" s="116">
        <f t="shared" si="76"/>
        <v>0</v>
      </c>
      <c r="L725" s="116">
        <f t="shared" si="76"/>
        <v>0</v>
      </c>
      <c r="M725" s="116">
        <f t="shared" si="76"/>
        <v>0</v>
      </c>
      <c r="N725" s="116">
        <f t="shared" si="76"/>
        <v>0</v>
      </c>
      <c r="O725" s="116">
        <f t="shared" si="76"/>
        <v>0</v>
      </c>
      <c r="P725" s="116">
        <f t="shared" si="76"/>
        <v>0</v>
      </c>
      <c r="Q725" s="116">
        <f t="shared" si="75"/>
        <v>0</v>
      </c>
    </row>
    <row r="726" spans="3:17" x14ac:dyDescent="0.25">
      <c r="C726" s="935" t="s">
        <v>196</v>
      </c>
      <c r="D726" s="936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116">
        <f t="shared" si="75"/>
        <v>0</v>
      </c>
    </row>
    <row r="727" spans="3:17" x14ac:dyDescent="0.25">
      <c r="C727" s="16" t="s">
        <v>168</v>
      </c>
      <c r="D727" s="16" t="s">
        <v>169</v>
      </c>
      <c r="E727" s="92">
        <f>F4Ax!E727+F4Bx!E726</f>
        <v>0</v>
      </c>
      <c r="F727" s="92">
        <f>F4Ax!F727+F4Bx!F726</f>
        <v>0</v>
      </c>
      <c r="G727" s="92">
        <f>F4Ax!G727+F4Bx!G726</f>
        <v>0</v>
      </c>
      <c r="H727" s="92">
        <f>F4Ax!H727+F4Bx!H726</f>
        <v>0</v>
      </c>
      <c r="I727" s="92">
        <f>F4Ax!I727+F4Bx!I726</f>
        <v>0</v>
      </c>
      <c r="J727" s="92">
        <f>F4Ax!J727+F4Bx!J726</f>
        <v>0</v>
      </c>
      <c r="K727" s="92">
        <f>F4Ax!K727+F4Bx!K726</f>
        <v>0</v>
      </c>
      <c r="L727" s="92">
        <f>F4Ax!L727+F4Bx!L726</f>
        <v>0</v>
      </c>
      <c r="M727" s="92">
        <f>F4Ax!M727+F4Bx!M726</f>
        <v>0</v>
      </c>
      <c r="N727" s="92">
        <f>F4Ax!N727+F4Bx!N726</f>
        <v>0</v>
      </c>
      <c r="O727" s="92">
        <f>F4Ax!O727+F4Bx!O726</f>
        <v>0</v>
      </c>
      <c r="P727" s="92">
        <f>F4Ax!P727+F4Bx!P726</f>
        <v>0</v>
      </c>
      <c r="Q727" s="116">
        <f t="shared" si="75"/>
        <v>0</v>
      </c>
    </row>
    <row r="728" spans="3:17" x14ac:dyDescent="0.25">
      <c r="C728" s="16" t="s">
        <v>170</v>
      </c>
      <c r="D728" s="16" t="s">
        <v>171</v>
      </c>
      <c r="E728" s="92">
        <f>F4Ax!E728+F4Bx!E727</f>
        <v>0</v>
      </c>
      <c r="F728" s="92">
        <f>F4Ax!F728+F4Bx!F727</f>
        <v>0</v>
      </c>
      <c r="G728" s="92">
        <f>F4Ax!G728+F4Bx!G727</f>
        <v>0</v>
      </c>
      <c r="H728" s="92">
        <f>F4Ax!H728+F4Bx!H727</f>
        <v>0</v>
      </c>
      <c r="I728" s="92">
        <f>F4Ax!I728+F4Bx!I727</f>
        <v>0</v>
      </c>
      <c r="J728" s="92">
        <f>F4Ax!J728+F4Bx!J727</f>
        <v>0</v>
      </c>
      <c r="K728" s="92">
        <f>F4Ax!K728+F4Bx!K727</f>
        <v>0</v>
      </c>
      <c r="L728" s="92">
        <f>F4Ax!L728+F4Bx!L727</f>
        <v>0</v>
      </c>
      <c r="M728" s="92">
        <f>F4Ax!M728+F4Bx!M727</f>
        <v>0</v>
      </c>
      <c r="N728" s="92">
        <f>F4Ax!N728+F4Bx!N727</f>
        <v>0</v>
      </c>
      <c r="O728" s="92">
        <f>F4Ax!O728+F4Bx!O727</f>
        <v>0</v>
      </c>
      <c r="P728" s="92">
        <f>F4Ax!P728+F4Bx!P727</f>
        <v>0</v>
      </c>
      <c r="Q728" s="116">
        <f t="shared" si="75"/>
        <v>0</v>
      </c>
    </row>
    <row r="729" spans="3:17" x14ac:dyDescent="0.25">
      <c r="C729" s="16" t="s">
        <v>216</v>
      </c>
      <c r="D729" s="16" t="s">
        <v>173</v>
      </c>
      <c r="E729" s="92">
        <f>F4Ax!E729+F4Bx!E728</f>
        <v>0</v>
      </c>
      <c r="F729" s="92">
        <f>F4Ax!F729+F4Bx!F728</f>
        <v>0</v>
      </c>
      <c r="G729" s="92">
        <f>F4Ax!G729+F4Bx!G728</f>
        <v>0</v>
      </c>
      <c r="H729" s="92">
        <f>F4Ax!H729+F4Bx!H728</f>
        <v>0</v>
      </c>
      <c r="I729" s="92">
        <f>F4Ax!I729+F4Bx!I728</f>
        <v>0</v>
      </c>
      <c r="J729" s="92">
        <f>F4Ax!J729+F4Bx!J728</f>
        <v>0</v>
      </c>
      <c r="K729" s="92">
        <f>F4Ax!K729+F4Bx!K728</f>
        <v>0</v>
      </c>
      <c r="L729" s="92">
        <f>F4Ax!L729+F4Bx!L728</f>
        <v>0</v>
      </c>
      <c r="M729" s="92">
        <f>F4Ax!M729+F4Bx!M728</f>
        <v>0</v>
      </c>
      <c r="N729" s="92">
        <f>F4Ax!N729+F4Bx!N728</f>
        <v>0</v>
      </c>
      <c r="O729" s="92">
        <f>F4Ax!O729+F4Bx!O728</f>
        <v>0</v>
      </c>
      <c r="P729" s="92">
        <f>F4Ax!P729+F4Bx!P728</f>
        <v>0</v>
      </c>
      <c r="Q729" s="116">
        <f t="shared" si="75"/>
        <v>0</v>
      </c>
    </row>
    <row r="730" spans="3:17" x14ac:dyDescent="0.25">
      <c r="C730" s="16" t="s">
        <v>174</v>
      </c>
      <c r="D730" s="16" t="s">
        <v>175</v>
      </c>
      <c r="E730" s="92">
        <f>F4Ax!E730+F4Bx!E729</f>
        <v>0</v>
      </c>
      <c r="F730" s="92">
        <f>F4Ax!F730+F4Bx!F729</f>
        <v>0</v>
      </c>
      <c r="G730" s="92">
        <f>F4Ax!G730+F4Bx!G729</f>
        <v>0</v>
      </c>
      <c r="H730" s="92">
        <f>F4Ax!H730+F4Bx!H729</f>
        <v>0</v>
      </c>
      <c r="I730" s="92">
        <f>F4Ax!I730+F4Bx!I729</f>
        <v>0</v>
      </c>
      <c r="J730" s="92">
        <f>F4Ax!J730+F4Bx!J729</f>
        <v>0</v>
      </c>
      <c r="K730" s="92">
        <f>F4Ax!K730+F4Bx!K729</f>
        <v>0</v>
      </c>
      <c r="L730" s="92">
        <f>F4Ax!L730+F4Bx!L729</f>
        <v>0</v>
      </c>
      <c r="M730" s="92">
        <f>F4Ax!M730+F4Bx!M729</f>
        <v>0</v>
      </c>
      <c r="N730" s="92">
        <f>F4Ax!N730+F4Bx!N729</f>
        <v>0</v>
      </c>
      <c r="O730" s="92">
        <f>F4Ax!O730+F4Bx!O729</f>
        <v>0</v>
      </c>
      <c r="P730" s="92">
        <f>F4Ax!P730+F4Bx!P729</f>
        <v>0</v>
      </c>
      <c r="Q730" s="116">
        <f t="shared" si="75"/>
        <v>0</v>
      </c>
    </row>
    <row r="731" spans="3:17" x14ac:dyDescent="0.25">
      <c r="C731" s="16" t="s">
        <v>176</v>
      </c>
      <c r="D731" s="16" t="s">
        <v>177</v>
      </c>
      <c r="E731" s="92">
        <f>F4Ax!E731+F4Bx!E730</f>
        <v>0</v>
      </c>
      <c r="F731" s="92">
        <f>F4Ax!F731+F4Bx!F730</f>
        <v>0</v>
      </c>
      <c r="G731" s="92">
        <f>F4Ax!G731+F4Bx!G730</f>
        <v>0</v>
      </c>
      <c r="H731" s="92">
        <f>F4Ax!H731+F4Bx!H730</f>
        <v>0</v>
      </c>
      <c r="I731" s="92">
        <f>F4Ax!I731+F4Bx!I730</f>
        <v>0</v>
      </c>
      <c r="J731" s="92">
        <f>F4Ax!J731+F4Bx!J730</f>
        <v>0</v>
      </c>
      <c r="K731" s="92">
        <f>F4Ax!K731+F4Bx!K730</f>
        <v>0</v>
      </c>
      <c r="L731" s="92">
        <f>F4Ax!L731+F4Bx!L730</f>
        <v>0</v>
      </c>
      <c r="M731" s="92">
        <f>F4Ax!M731+F4Bx!M730</f>
        <v>0</v>
      </c>
      <c r="N731" s="92">
        <f>F4Ax!N731+F4Bx!N730</f>
        <v>0</v>
      </c>
      <c r="O731" s="92">
        <f>F4Ax!O731+F4Bx!O730</f>
        <v>0</v>
      </c>
      <c r="P731" s="92">
        <f>F4Ax!P731+F4Bx!P730</f>
        <v>0</v>
      </c>
      <c r="Q731" s="116">
        <f t="shared" si="75"/>
        <v>0</v>
      </c>
    </row>
    <row r="732" spans="3:17" x14ac:dyDescent="0.25">
      <c r="C732" s="16" t="s">
        <v>178</v>
      </c>
      <c r="D732" s="16" t="s">
        <v>217</v>
      </c>
      <c r="E732" s="92">
        <f>F4Ax!E732+F4Bx!E731</f>
        <v>0</v>
      </c>
      <c r="F732" s="92">
        <f>F4Ax!F732+F4Bx!F731</f>
        <v>0</v>
      </c>
      <c r="G732" s="92">
        <f>F4Ax!G732+F4Bx!G731</f>
        <v>0</v>
      </c>
      <c r="H732" s="92">
        <f>F4Ax!H732+F4Bx!H731</f>
        <v>0</v>
      </c>
      <c r="I732" s="92">
        <f>F4Ax!I732+F4Bx!I731</f>
        <v>0</v>
      </c>
      <c r="J732" s="92">
        <f>F4Ax!J732+F4Bx!J731</f>
        <v>0</v>
      </c>
      <c r="K732" s="92">
        <f>F4Ax!K732+F4Bx!K731</f>
        <v>0</v>
      </c>
      <c r="L732" s="92">
        <f>F4Ax!L732+F4Bx!L731</f>
        <v>0</v>
      </c>
      <c r="M732" s="92">
        <f>F4Ax!M732+F4Bx!M731</f>
        <v>0</v>
      </c>
      <c r="N732" s="92">
        <f>F4Ax!N732+F4Bx!N731</f>
        <v>0</v>
      </c>
      <c r="O732" s="92">
        <f>F4Ax!O732+F4Bx!O731</f>
        <v>0</v>
      </c>
      <c r="P732" s="92">
        <f>F4Ax!P732+F4Bx!P731</f>
        <v>0</v>
      </c>
      <c r="Q732" s="116">
        <f t="shared" si="75"/>
        <v>0</v>
      </c>
    </row>
    <row r="733" spans="3:17" x14ac:dyDescent="0.25">
      <c r="C733" s="16" t="s">
        <v>180</v>
      </c>
      <c r="D733" s="16" t="s">
        <v>197</v>
      </c>
      <c r="E733" s="92">
        <f>F4Ax!E733+F4Bx!E732</f>
        <v>0</v>
      </c>
      <c r="F733" s="92">
        <f>F4Ax!F733+F4Bx!F732</f>
        <v>0</v>
      </c>
      <c r="G733" s="92">
        <f>F4Ax!G733+F4Bx!G732</f>
        <v>0</v>
      </c>
      <c r="H733" s="92">
        <f>F4Ax!H733+F4Bx!H732</f>
        <v>0</v>
      </c>
      <c r="I733" s="92">
        <f>F4Ax!I733+F4Bx!I732</f>
        <v>0</v>
      </c>
      <c r="J733" s="92">
        <f>F4Ax!J733+F4Bx!J732</f>
        <v>0</v>
      </c>
      <c r="K733" s="92">
        <f>F4Ax!K733+F4Bx!K732</f>
        <v>0</v>
      </c>
      <c r="L733" s="92">
        <f>F4Ax!L733+F4Bx!L732</f>
        <v>0</v>
      </c>
      <c r="M733" s="92">
        <f>F4Ax!M733+F4Bx!M732</f>
        <v>0</v>
      </c>
      <c r="N733" s="92">
        <f>F4Ax!N733+F4Bx!N732</f>
        <v>0</v>
      </c>
      <c r="O733" s="92">
        <f>F4Ax!O733+F4Bx!O732</f>
        <v>0</v>
      </c>
      <c r="P733" s="92">
        <f>F4Ax!P733+F4Bx!P732</f>
        <v>0</v>
      </c>
      <c r="Q733" s="116">
        <f t="shared" si="75"/>
        <v>0</v>
      </c>
    </row>
    <row r="734" spans="3:17" x14ac:dyDescent="0.25">
      <c r="C734" s="16" t="s">
        <v>218</v>
      </c>
      <c r="D734" s="16" t="s">
        <v>206</v>
      </c>
      <c r="E734" s="92">
        <f>F4Ax!E734+F4Bx!E733</f>
        <v>0</v>
      </c>
      <c r="F734" s="92">
        <f>F4Ax!F734+F4Bx!F733</f>
        <v>0</v>
      </c>
      <c r="G734" s="92">
        <f>F4Ax!G734+F4Bx!G733</f>
        <v>0</v>
      </c>
      <c r="H734" s="92">
        <f>F4Ax!H734+F4Bx!H733</f>
        <v>0</v>
      </c>
      <c r="I734" s="92">
        <f>F4Ax!I734+F4Bx!I733</f>
        <v>0</v>
      </c>
      <c r="J734" s="92">
        <f>F4Ax!J734+F4Bx!J733</f>
        <v>0</v>
      </c>
      <c r="K734" s="92">
        <f>F4Ax!K734+F4Bx!K733</f>
        <v>0</v>
      </c>
      <c r="L734" s="92">
        <f>F4Ax!L734+F4Bx!L733</f>
        <v>0</v>
      </c>
      <c r="M734" s="92">
        <f>F4Ax!M734+F4Bx!M733</f>
        <v>0</v>
      </c>
      <c r="N734" s="92">
        <f>F4Ax!N734+F4Bx!N733</f>
        <v>0</v>
      </c>
      <c r="O734" s="92">
        <f>F4Ax!O734+F4Bx!O733</f>
        <v>0</v>
      </c>
      <c r="P734" s="92">
        <f>F4Ax!P734+F4Bx!P733</f>
        <v>0</v>
      </c>
      <c r="Q734" s="116">
        <f t="shared" si="75"/>
        <v>0</v>
      </c>
    </row>
    <row r="735" spans="3:17" x14ac:dyDescent="0.25">
      <c r="C735" s="16" t="s">
        <v>236</v>
      </c>
      <c r="D735" s="16" t="s">
        <v>220</v>
      </c>
      <c r="E735" s="92">
        <f>F4Ax!E735+F4Bx!E734</f>
        <v>0</v>
      </c>
      <c r="F735" s="92">
        <f>F4Ax!F735+F4Bx!F734</f>
        <v>0</v>
      </c>
      <c r="G735" s="92">
        <f>F4Ax!G735+F4Bx!G734</f>
        <v>0</v>
      </c>
      <c r="H735" s="92">
        <f>F4Ax!H735+F4Bx!H734</f>
        <v>0</v>
      </c>
      <c r="I735" s="92">
        <f>F4Ax!I735+F4Bx!I734</f>
        <v>0</v>
      </c>
      <c r="J735" s="92">
        <f>F4Ax!J735+F4Bx!J734</f>
        <v>0</v>
      </c>
      <c r="K735" s="92">
        <f>F4Ax!K735+F4Bx!K734</f>
        <v>0</v>
      </c>
      <c r="L735" s="92">
        <f>F4Ax!L735+F4Bx!L734</f>
        <v>0</v>
      </c>
      <c r="M735" s="92">
        <f>F4Ax!M735+F4Bx!M734</f>
        <v>0</v>
      </c>
      <c r="N735" s="92">
        <f>F4Ax!N735+F4Bx!N734</f>
        <v>0</v>
      </c>
      <c r="O735" s="92">
        <f>F4Ax!O735+F4Bx!O734</f>
        <v>0</v>
      </c>
      <c r="P735" s="92">
        <f>F4Ax!P735+F4Bx!P734</f>
        <v>0</v>
      </c>
      <c r="Q735" s="116">
        <f t="shared" si="75"/>
        <v>0</v>
      </c>
    </row>
    <row r="736" spans="3:17" x14ac:dyDescent="0.25">
      <c r="C736" s="16" t="s">
        <v>182</v>
      </c>
      <c r="D736" s="16" t="s">
        <v>183</v>
      </c>
      <c r="E736" s="92">
        <f>F4Ax!E736+F4Bx!E735</f>
        <v>0</v>
      </c>
      <c r="F736" s="92">
        <f>F4Ax!F736+F4Bx!F735</f>
        <v>0</v>
      </c>
      <c r="G736" s="92">
        <f>F4Ax!G736+F4Bx!G735</f>
        <v>0</v>
      </c>
      <c r="H736" s="92">
        <f>F4Ax!H736+F4Bx!H735</f>
        <v>0</v>
      </c>
      <c r="I736" s="92">
        <f>F4Ax!I736+F4Bx!I735</f>
        <v>0</v>
      </c>
      <c r="J736" s="92">
        <f>F4Ax!J736+F4Bx!J735</f>
        <v>0</v>
      </c>
      <c r="K736" s="92">
        <f>F4Ax!K736+F4Bx!K735</f>
        <v>0</v>
      </c>
      <c r="L736" s="92">
        <f>F4Ax!L736+F4Bx!L735</f>
        <v>0</v>
      </c>
      <c r="M736" s="92">
        <f>F4Ax!M736+F4Bx!M735</f>
        <v>0</v>
      </c>
      <c r="N736" s="92">
        <f>F4Ax!N736+F4Bx!N735</f>
        <v>0</v>
      </c>
      <c r="O736" s="92">
        <f>F4Ax!O736+F4Bx!O735</f>
        <v>0</v>
      </c>
      <c r="P736" s="92">
        <f>F4Ax!P736+F4Bx!P735</f>
        <v>0</v>
      </c>
      <c r="Q736" s="116">
        <f t="shared" si="75"/>
        <v>0</v>
      </c>
    </row>
    <row r="737" spans="3:17" x14ac:dyDescent="0.25">
      <c r="C737" s="16" t="s">
        <v>184</v>
      </c>
      <c r="D737" s="16" t="s">
        <v>163</v>
      </c>
      <c r="E737" s="92">
        <f>F4Ax!E737+F4Bx!E736</f>
        <v>0</v>
      </c>
      <c r="F737" s="92">
        <f>F4Ax!F737+F4Bx!F736</f>
        <v>0</v>
      </c>
      <c r="G737" s="92">
        <f>F4Ax!G737+F4Bx!G736</f>
        <v>0</v>
      </c>
      <c r="H737" s="92">
        <f>F4Ax!H737+F4Bx!H736</f>
        <v>0</v>
      </c>
      <c r="I737" s="92">
        <f>F4Ax!I737+F4Bx!I736</f>
        <v>0</v>
      </c>
      <c r="J737" s="92">
        <f>F4Ax!J737+F4Bx!J736</f>
        <v>0</v>
      </c>
      <c r="K737" s="92">
        <f>F4Ax!K737+F4Bx!K736</f>
        <v>0</v>
      </c>
      <c r="L737" s="92">
        <f>F4Ax!L737+F4Bx!L736</f>
        <v>0</v>
      </c>
      <c r="M737" s="92">
        <f>F4Ax!M737+F4Bx!M736</f>
        <v>0</v>
      </c>
      <c r="N737" s="92">
        <f>F4Ax!N737+F4Bx!N736</f>
        <v>0</v>
      </c>
      <c r="O737" s="92">
        <f>F4Ax!O737+F4Bx!O736</f>
        <v>0</v>
      </c>
      <c r="P737" s="92">
        <f>F4Ax!P737+F4Bx!P736</f>
        <v>0</v>
      </c>
      <c r="Q737" s="116">
        <f t="shared" si="75"/>
        <v>0</v>
      </c>
    </row>
    <row r="738" spans="3:17" x14ac:dyDescent="0.25">
      <c r="C738" s="16" t="s">
        <v>185</v>
      </c>
      <c r="D738" s="16" t="s">
        <v>186</v>
      </c>
      <c r="E738" s="92">
        <f>F4Ax!E738+F4Bx!E737</f>
        <v>0</v>
      </c>
      <c r="F738" s="92">
        <f>F4Ax!F738+F4Bx!F737</f>
        <v>0</v>
      </c>
      <c r="G738" s="92">
        <f>F4Ax!G738+F4Bx!G737</f>
        <v>0</v>
      </c>
      <c r="H738" s="92">
        <f>F4Ax!H738+F4Bx!H737</f>
        <v>0</v>
      </c>
      <c r="I738" s="92">
        <f>F4Ax!I738+F4Bx!I737</f>
        <v>0</v>
      </c>
      <c r="J738" s="92">
        <f>F4Ax!J738+F4Bx!J737</f>
        <v>0</v>
      </c>
      <c r="K738" s="92">
        <f>F4Ax!K738+F4Bx!K737</f>
        <v>0</v>
      </c>
      <c r="L738" s="92">
        <f>F4Ax!L738+F4Bx!L737</f>
        <v>0</v>
      </c>
      <c r="M738" s="92">
        <f>F4Ax!M738+F4Bx!M737</f>
        <v>0</v>
      </c>
      <c r="N738" s="92">
        <f>F4Ax!N738+F4Bx!N737</f>
        <v>0</v>
      </c>
      <c r="O738" s="92">
        <f>F4Ax!O738+F4Bx!O737</f>
        <v>0</v>
      </c>
      <c r="P738" s="92">
        <f>F4Ax!P738+F4Bx!P737</f>
        <v>0</v>
      </c>
      <c r="Q738" s="116">
        <f t="shared" si="75"/>
        <v>0</v>
      </c>
    </row>
    <row r="739" spans="3:17" x14ac:dyDescent="0.25">
      <c r="C739" s="16" t="s">
        <v>187</v>
      </c>
      <c r="D739" s="16" t="s">
        <v>165</v>
      </c>
      <c r="E739" s="92">
        <f>F4Ax!E739+F4Bx!E738</f>
        <v>0</v>
      </c>
      <c r="F739" s="92">
        <f>F4Ax!F739+F4Bx!F738</f>
        <v>0</v>
      </c>
      <c r="G739" s="92">
        <f>F4Ax!G739+F4Bx!G738</f>
        <v>0</v>
      </c>
      <c r="H739" s="92">
        <f>F4Ax!H739+F4Bx!H738</f>
        <v>0</v>
      </c>
      <c r="I739" s="92">
        <f>F4Ax!I739+F4Bx!I738</f>
        <v>0</v>
      </c>
      <c r="J739" s="92">
        <f>F4Ax!J739+F4Bx!J738</f>
        <v>0</v>
      </c>
      <c r="K739" s="92">
        <f>F4Ax!K739+F4Bx!K738</f>
        <v>0</v>
      </c>
      <c r="L739" s="92">
        <f>F4Ax!L739+F4Bx!L738</f>
        <v>0</v>
      </c>
      <c r="M739" s="92">
        <f>F4Ax!M739+F4Bx!M738</f>
        <v>0</v>
      </c>
      <c r="N739" s="92">
        <f>F4Ax!N739+F4Bx!N738</f>
        <v>0</v>
      </c>
      <c r="O739" s="92">
        <f>F4Ax!O739+F4Bx!O738</f>
        <v>0</v>
      </c>
      <c r="P739" s="92">
        <f>F4Ax!P739+F4Bx!P738</f>
        <v>0</v>
      </c>
      <c r="Q739" s="116">
        <f t="shared" si="75"/>
        <v>0</v>
      </c>
    </row>
    <row r="740" spans="3:17" x14ac:dyDescent="0.25">
      <c r="C740" s="16"/>
      <c r="D740" s="16"/>
      <c r="E740" s="92">
        <f>F4Ax!E740+F4Bx!E739</f>
        <v>0</v>
      </c>
      <c r="F740" s="92">
        <f>F4Ax!F740+F4Bx!F739</f>
        <v>0</v>
      </c>
      <c r="G740" s="92">
        <f>F4Ax!G740+F4Bx!G739</f>
        <v>0</v>
      </c>
      <c r="H740" s="92">
        <f>F4Ax!H740+F4Bx!H739</f>
        <v>0</v>
      </c>
      <c r="I740" s="92">
        <f>F4Ax!I740+F4Bx!I739</f>
        <v>0</v>
      </c>
      <c r="J740" s="92">
        <f>F4Ax!J740+F4Bx!J739</f>
        <v>0</v>
      </c>
      <c r="K740" s="92">
        <f>F4Ax!K740+F4Bx!K739</f>
        <v>0</v>
      </c>
      <c r="L740" s="92">
        <f>F4Ax!L740+F4Bx!L739</f>
        <v>0</v>
      </c>
      <c r="M740" s="92">
        <f>F4Ax!M740+F4Bx!M739</f>
        <v>0</v>
      </c>
      <c r="N740" s="92">
        <f>F4Ax!N740+F4Bx!N739</f>
        <v>0</v>
      </c>
      <c r="O740" s="92">
        <f>F4Ax!O740+F4Bx!O739</f>
        <v>0</v>
      </c>
      <c r="P740" s="92">
        <f>F4Ax!P740+F4Bx!P739</f>
        <v>0</v>
      </c>
      <c r="Q740" s="116">
        <f t="shared" si="75"/>
        <v>0</v>
      </c>
    </row>
    <row r="741" spans="3:17" x14ac:dyDescent="0.25">
      <c r="C741" s="16"/>
      <c r="D741" s="16"/>
      <c r="E741" s="92">
        <f>F4Ax!E741+F4Bx!E740</f>
        <v>0</v>
      </c>
      <c r="F741" s="92">
        <f>F4Ax!F741+F4Bx!F740</f>
        <v>0</v>
      </c>
      <c r="G741" s="92">
        <f>F4Ax!G741+F4Bx!G740</f>
        <v>0</v>
      </c>
      <c r="H741" s="92">
        <f>F4Ax!H741+F4Bx!H740</f>
        <v>0</v>
      </c>
      <c r="I741" s="92">
        <f>F4Ax!I741+F4Bx!I740</f>
        <v>0</v>
      </c>
      <c r="J741" s="92">
        <f>F4Ax!J741+F4Bx!J740</f>
        <v>0</v>
      </c>
      <c r="K741" s="92">
        <f>F4Ax!K741+F4Bx!K740</f>
        <v>0</v>
      </c>
      <c r="L741" s="92">
        <f>F4Ax!L741+F4Bx!L740</f>
        <v>0</v>
      </c>
      <c r="M741" s="92">
        <f>F4Ax!M741+F4Bx!M740</f>
        <v>0</v>
      </c>
      <c r="N741" s="92">
        <f>F4Ax!N741+F4Bx!N740</f>
        <v>0</v>
      </c>
      <c r="O741" s="92">
        <f>F4Ax!O741+F4Bx!O740</f>
        <v>0</v>
      </c>
      <c r="P741" s="92">
        <f>F4Ax!P741+F4Bx!P740</f>
        <v>0</v>
      </c>
      <c r="Q741" s="116">
        <f t="shared" ref="Q741:Q746" si="77">SUM(E741:P741)</f>
        <v>0</v>
      </c>
    </row>
    <row r="742" spans="3:17" x14ac:dyDescent="0.25">
      <c r="C742" s="16"/>
      <c r="D742" s="16"/>
      <c r="E742" s="92">
        <f>F4Ax!E742+F4Bx!E741</f>
        <v>0</v>
      </c>
      <c r="F742" s="92">
        <f>F4Ax!F742+F4Bx!F741</f>
        <v>0</v>
      </c>
      <c r="G742" s="92">
        <f>F4Ax!G742+F4Bx!G741</f>
        <v>0</v>
      </c>
      <c r="H742" s="92">
        <f>F4Ax!H742+F4Bx!H741</f>
        <v>0</v>
      </c>
      <c r="I742" s="92">
        <f>F4Ax!I742+F4Bx!I741</f>
        <v>0</v>
      </c>
      <c r="J742" s="92">
        <f>F4Ax!J742+F4Bx!J741</f>
        <v>0</v>
      </c>
      <c r="K742" s="92">
        <f>F4Ax!K742+F4Bx!K741</f>
        <v>0</v>
      </c>
      <c r="L742" s="92">
        <f>F4Ax!L742+F4Bx!L741</f>
        <v>0</v>
      </c>
      <c r="M742" s="92">
        <f>F4Ax!M742+F4Bx!M741</f>
        <v>0</v>
      </c>
      <c r="N742" s="92">
        <f>F4Ax!N742+F4Bx!N741</f>
        <v>0</v>
      </c>
      <c r="O742" s="92">
        <f>F4Ax!O742+F4Bx!O741</f>
        <v>0</v>
      </c>
      <c r="P742" s="92">
        <f>F4Ax!P742+F4Bx!P741</f>
        <v>0</v>
      </c>
      <c r="Q742" s="116">
        <f t="shared" si="77"/>
        <v>0</v>
      </c>
    </row>
    <row r="743" spans="3:17" x14ac:dyDescent="0.25">
      <c r="C743" s="16" t="s">
        <v>235</v>
      </c>
      <c r="D743" s="16" t="s">
        <v>235</v>
      </c>
      <c r="E743" s="92">
        <f>F4Ax!E743+F4Bx!E742</f>
        <v>0</v>
      </c>
      <c r="F743" s="92">
        <f>F4Ax!F743+F4Bx!F742</f>
        <v>0</v>
      </c>
      <c r="G743" s="92">
        <f>F4Ax!G743+F4Bx!G742</f>
        <v>0</v>
      </c>
      <c r="H743" s="92">
        <f>F4Ax!H743+F4Bx!H742</f>
        <v>0</v>
      </c>
      <c r="I743" s="92">
        <f>F4Ax!I743+F4Bx!I742</f>
        <v>0</v>
      </c>
      <c r="J743" s="92">
        <f>F4Ax!J743+F4Bx!J742</f>
        <v>0</v>
      </c>
      <c r="K743" s="92">
        <f>F4Ax!K743+F4Bx!K742</f>
        <v>0</v>
      </c>
      <c r="L743" s="92">
        <f>F4Ax!L743+F4Bx!L742</f>
        <v>0</v>
      </c>
      <c r="M743" s="92">
        <f>F4Ax!M743+F4Bx!M742</f>
        <v>0</v>
      </c>
      <c r="N743" s="92">
        <f>F4Ax!N743+F4Bx!N742</f>
        <v>0</v>
      </c>
      <c r="O743" s="92">
        <f>F4Ax!O743+F4Bx!O742</f>
        <v>0</v>
      </c>
      <c r="P743" s="92">
        <f>F4Ax!P743+F4Bx!P742</f>
        <v>0</v>
      </c>
      <c r="Q743" s="116">
        <f t="shared" si="77"/>
        <v>0</v>
      </c>
    </row>
    <row r="744" spans="3:17" x14ac:dyDescent="0.25">
      <c r="C744" s="937" t="s">
        <v>188</v>
      </c>
      <c r="D744" s="938"/>
      <c r="E744" s="116">
        <f t="shared" ref="E744:P744" si="78">SUM(E727:E743)</f>
        <v>0</v>
      </c>
      <c r="F744" s="116">
        <f t="shared" si="78"/>
        <v>0</v>
      </c>
      <c r="G744" s="116">
        <f t="shared" si="78"/>
        <v>0</v>
      </c>
      <c r="H744" s="116">
        <f t="shared" si="78"/>
        <v>0</v>
      </c>
      <c r="I744" s="116">
        <f t="shared" si="78"/>
        <v>0</v>
      </c>
      <c r="J744" s="116">
        <f t="shared" si="78"/>
        <v>0</v>
      </c>
      <c r="K744" s="116">
        <f t="shared" si="78"/>
        <v>0</v>
      </c>
      <c r="L744" s="116">
        <f t="shared" si="78"/>
        <v>0</v>
      </c>
      <c r="M744" s="116">
        <f t="shared" si="78"/>
        <v>0</v>
      </c>
      <c r="N744" s="116">
        <f t="shared" si="78"/>
        <v>0</v>
      </c>
      <c r="O744" s="116">
        <f t="shared" si="78"/>
        <v>0</v>
      </c>
      <c r="P744" s="116">
        <f t="shared" si="78"/>
        <v>0</v>
      </c>
      <c r="Q744" s="116">
        <f t="shared" si="77"/>
        <v>0</v>
      </c>
    </row>
    <row r="745" spans="3:17" x14ac:dyDescent="0.25">
      <c r="C745" s="937" t="s">
        <v>200</v>
      </c>
      <c r="D745" s="938"/>
      <c r="E745" s="116">
        <f t="shared" ref="E745:P745" si="79">E744+E725+E708</f>
        <v>0</v>
      </c>
      <c r="F745" s="116">
        <f t="shared" si="79"/>
        <v>0</v>
      </c>
      <c r="G745" s="116">
        <f t="shared" si="79"/>
        <v>0</v>
      </c>
      <c r="H745" s="116">
        <f t="shared" si="79"/>
        <v>0</v>
      </c>
      <c r="I745" s="116">
        <f t="shared" si="79"/>
        <v>0</v>
      </c>
      <c r="J745" s="116">
        <f t="shared" si="79"/>
        <v>0</v>
      </c>
      <c r="K745" s="116">
        <f t="shared" si="79"/>
        <v>0</v>
      </c>
      <c r="L745" s="116">
        <f t="shared" si="79"/>
        <v>0</v>
      </c>
      <c r="M745" s="116">
        <f t="shared" si="79"/>
        <v>0</v>
      </c>
      <c r="N745" s="116">
        <f t="shared" si="79"/>
        <v>0</v>
      </c>
      <c r="O745" s="116">
        <f t="shared" si="79"/>
        <v>0</v>
      </c>
      <c r="P745" s="116">
        <f t="shared" si="79"/>
        <v>0</v>
      </c>
      <c r="Q745" s="116">
        <f t="shared" si="77"/>
        <v>0</v>
      </c>
    </row>
    <row r="746" spans="3:17" x14ac:dyDescent="0.25">
      <c r="C746" s="937" t="s">
        <v>201</v>
      </c>
      <c r="D746" s="938"/>
      <c r="E746" s="116">
        <f t="shared" ref="E746:P746" si="80">E745+E691</f>
        <v>0</v>
      </c>
      <c r="F746" s="116">
        <f t="shared" si="80"/>
        <v>0</v>
      </c>
      <c r="G746" s="116">
        <f t="shared" si="80"/>
        <v>0</v>
      </c>
      <c r="H746" s="116">
        <f t="shared" si="80"/>
        <v>0</v>
      </c>
      <c r="I746" s="116">
        <f t="shared" si="80"/>
        <v>0</v>
      </c>
      <c r="J746" s="116">
        <f t="shared" si="80"/>
        <v>0</v>
      </c>
      <c r="K746" s="116">
        <f t="shared" si="80"/>
        <v>0</v>
      </c>
      <c r="L746" s="116">
        <f t="shared" si="80"/>
        <v>0</v>
      </c>
      <c r="M746" s="116">
        <f t="shared" si="80"/>
        <v>0</v>
      </c>
      <c r="N746" s="116">
        <f t="shared" si="80"/>
        <v>0</v>
      </c>
      <c r="O746" s="116">
        <f t="shared" si="80"/>
        <v>0</v>
      </c>
      <c r="P746" s="116">
        <f t="shared" si="80"/>
        <v>0</v>
      </c>
      <c r="Q746" s="116">
        <f t="shared" si="77"/>
        <v>0</v>
      </c>
    </row>
    <row r="748" spans="3:17" x14ac:dyDescent="0.25">
      <c r="C748" s="13"/>
      <c r="Q748" s="25" t="s">
        <v>213</v>
      </c>
    </row>
    <row r="749" spans="3:17" x14ac:dyDescent="0.25">
      <c r="C749" s="930" t="s">
        <v>136</v>
      </c>
      <c r="D749" s="930"/>
      <c r="E749" s="946" t="s">
        <v>244</v>
      </c>
      <c r="F749" s="946"/>
      <c r="G749" s="946"/>
      <c r="H749" s="946"/>
      <c r="I749" s="946"/>
      <c r="J749" s="946"/>
      <c r="K749" s="946"/>
      <c r="L749" s="946"/>
      <c r="M749" s="946"/>
      <c r="N749" s="946"/>
      <c r="O749" s="946"/>
      <c r="P749" s="946"/>
      <c r="Q749" s="946"/>
    </row>
    <row r="750" spans="3:17" x14ac:dyDescent="0.25">
      <c r="C750" s="930"/>
      <c r="D750" s="930"/>
      <c r="E750" s="12" t="s">
        <v>223</v>
      </c>
      <c r="F750" s="12" t="s">
        <v>224</v>
      </c>
      <c r="G750" s="12" t="s">
        <v>225</v>
      </c>
      <c r="H750" s="12" t="s">
        <v>226</v>
      </c>
      <c r="I750" s="12" t="s">
        <v>227</v>
      </c>
      <c r="J750" s="12" t="s">
        <v>228</v>
      </c>
      <c r="K750" s="12" t="s">
        <v>229</v>
      </c>
      <c r="L750" s="12" t="s">
        <v>230</v>
      </c>
      <c r="M750" s="12" t="s">
        <v>231</v>
      </c>
      <c r="N750" s="12" t="s">
        <v>232</v>
      </c>
      <c r="O750" s="12" t="s">
        <v>233</v>
      </c>
      <c r="P750" s="12" t="s">
        <v>234</v>
      </c>
      <c r="Q750" s="12" t="s">
        <v>90</v>
      </c>
    </row>
    <row r="751" spans="3:17" x14ac:dyDescent="0.25">
      <c r="C751" s="935" t="s">
        <v>147</v>
      </c>
      <c r="D751" s="936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116">
        <f t="shared" ref="Q751:Q782" si="81">SUM(E751:P751)</f>
        <v>0</v>
      </c>
    </row>
    <row r="752" spans="3:17" x14ac:dyDescent="0.25">
      <c r="C752" s="84" t="s">
        <v>148</v>
      </c>
      <c r="D752" s="84" t="s">
        <v>149</v>
      </c>
      <c r="E752" s="92">
        <f>F4Ax!E752+F4Bx!E751</f>
        <v>0</v>
      </c>
      <c r="F752" s="92">
        <f>F4Ax!F752+F4Bx!F751</f>
        <v>0</v>
      </c>
      <c r="G752" s="92">
        <f>F4Ax!G752+F4Bx!G751</f>
        <v>0</v>
      </c>
      <c r="H752" s="92">
        <f>F4Ax!H752+F4Bx!H751</f>
        <v>0</v>
      </c>
      <c r="I752" s="92">
        <f>F4Ax!I752+F4Bx!I751</f>
        <v>0</v>
      </c>
      <c r="J752" s="92">
        <f>F4Ax!J752+F4Bx!J751</f>
        <v>0</v>
      </c>
      <c r="K752" s="92">
        <f>F4Ax!K752+F4Bx!K751</f>
        <v>0</v>
      </c>
      <c r="L752" s="92">
        <f>F4Ax!L752+F4Bx!L751</f>
        <v>0</v>
      </c>
      <c r="M752" s="92">
        <f>F4Ax!M752+F4Bx!M751</f>
        <v>0</v>
      </c>
      <c r="N752" s="92">
        <f>F4Ax!N752+F4Bx!N751</f>
        <v>0</v>
      </c>
      <c r="O752" s="92">
        <f>F4Ax!O752+F4Bx!O751</f>
        <v>0</v>
      </c>
      <c r="P752" s="92">
        <f>F4Ax!P752+F4Bx!P751</f>
        <v>0</v>
      </c>
      <c r="Q752" s="116">
        <f t="shared" si="81"/>
        <v>0</v>
      </c>
    </row>
    <row r="753" spans="3:17" x14ac:dyDescent="0.25">
      <c r="C753" s="16" t="s">
        <v>150</v>
      </c>
      <c r="D753" s="16" t="s">
        <v>151</v>
      </c>
      <c r="E753" s="92">
        <f>F4Ax!E753+F4Bx!E752</f>
        <v>0</v>
      </c>
      <c r="F753" s="92">
        <f>F4Ax!F753+F4Bx!F752</f>
        <v>0</v>
      </c>
      <c r="G753" s="92">
        <f>F4Ax!G753+F4Bx!G752</f>
        <v>0</v>
      </c>
      <c r="H753" s="92">
        <f>F4Ax!H753+F4Bx!H752</f>
        <v>0</v>
      </c>
      <c r="I753" s="92">
        <f>F4Ax!I753+F4Bx!I752</f>
        <v>0</v>
      </c>
      <c r="J753" s="92">
        <f>F4Ax!J753+F4Bx!J752</f>
        <v>0</v>
      </c>
      <c r="K753" s="92">
        <f>F4Ax!K753+F4Bx!K752</f>
        <v>0</v>
      </c>
      <c r="L753" s="92">
        <f>F4Ax!L753+F4Bx!L752</f>
        <v>0</v>
      </c>
      <c r="M753" s="92">
        <f>F4Ax!M753+F4Bx!M752</f>
        <v>0</v>
      </c>
      <c r="N753" s="92">
        <f>F4Ax!N753+F4Bx!N752</f>
        <v>0</v>
      </c>
      <c r="O753" s="92">
        <f>F4Ax!O753+F4Bx!O752</f>
        <v>0</v>
      </c>
      <c r="P753" s="92">
        <f>F4Ax!P753+F4Bx!P752</f>
        <v>0</v>
      </c>
      <c r="Q753" s="116">
        <f t="shared" si="81"/>
        <v>0</v>
      </c>
    </row>
    <row r="754" spans="3:17" x14ac:dyDescent="0.25">
      <c r="C754" s="16" t="s">
        <v>152</v>
      </c>
      <c r="D754" s="16" t="s">
        <v>153</v>
      </c>
      <c r="E754" s="92">
        <f>F4Ax!E754+F4Bx!E753</f>
        <v>0</v>
      </c>
      <c r="F754" s="92">
        <f>F4Ax!F754+F4Bx!F753</f>
        <v>0</v>
      </c>
      <c r="G754" s="92">
        <f>F4Ax!G754+F4Bx!G753</f>
        <v>0</v>
      </c>
      <c r="H754" s="92">
        <f>F4Ax!H754+F4Bx!H753</f>
        <v>0</v>
      </c>
      <c r="I754" s="92">
        <f>F4Ax!I754+F4Bx!I753</f>
        <v>0</v>
      </c>
      <c r="J754" s="92">
        <f>F4Ax!J754+F4Bx!J753</f>
        <v>0</v>
      </c>
      <c r="K754" s="92">
        <f>F4Ax!K754+F4Bx!K753</f>
        <v>0</v>
      </c>
      <c r="L754" s="92">
        <f>F4Ax!L754+F4Bx!L753</f>
        <v>0</v>
      </c>
      <c r="M754" s="92">
        <f>F4Ax!M754+F4Bx!M753</f>
        <v>0</v>
      </c>
      <c r="N754" s="92">
        <f>F4Ax!N754+F4Bx!N753</f>
        <v>0</v>
      </c>
      <c r="O754" s="92">
        <f>F4Ax!O754+F4Bx!O753</f>
        <v>0</v>
      </c>
      <c r="P754" s="92">
        <f>F4Ax!P754+F4Bx!P753</f>
        <v>0</v>
      </c>
      <c r="Q754" s="116">
        <f t="shared" si="81"/>
        <v>0</v>
      </c>
    </row>
    <row r="755" spans="3:17" x14ac:dyDescent="0.25">
      <c r="C755" s="16" t="s">
        <v>154</v>
      </c>
      <c r="D755" s="16" t="s">
        <v>155</v>
      </c>
      <c r="E755" s="92">
        <f>F4Ax!E755+F4Bx!E754</f>
        <v>0</v>
      </c>
      <c r="F755" s="92">
        <f>F4Ax!F755+F4Bx!F754</f>
        <v>0</v>
      </c>
      <c r="G755" s="92">
        <f>F4Ax!G755+F4Bx!G754</f>
        <v>0</v>
      </c>
      <c r="H755" s="92">
        <f>F4Ax!H755+F4Bx!H754</f>
        <v>0</v>
      </c>
      <c r="I755" s="92">
        <f>F4Ax!I755+F4Bx!I754</f>
        <v>0</v>
      </c>
      <c r="J755" s="92">
        <f>F4Ax!J755+F4Bx!J754</f>
        <v>0</v>
      </c>
      <c r="K755" s="92">
        <f>F4Ax!K755+F4Bx!K754</f>
        <v>0</v>
      </c>
      <c r="L755" s="92">
        <f>F4Ax!L755+F4Bx!L754</f>
        <v>0</v>
      </c>
      <c r="M755" s="92">
        <f>F4Ax!M755+F4Bx!M754</f>
        <v>0</v>
      </c>
      <c r="N755" s="92">
        <f>F4Ax!N755+F4Bx!N754</f>
        <v>0</v>
      </c>
      <c r="O755" s="92">
        <f>F4Ax!O755+F4Bx!O754</f>
        <v>0</v>
      </c>
      <c r="P755" s="92">
        <f>F4Ax!P755+F4Bx!P754</f>
        <v>0</v>
      </c>
      <c r="Q755" s="116">
        <f t="shared" si="81"/>
        <v>0</v>
      </c>
    </row>
    <row r="756" spans="3:17" x14ac:dyDescent="0.25">
      <c r="C756" s="16" t="s">
        <v>156</v>
      </c>
      <c r="D756" s="16" t="s">
        <v>157</v>
      </c>
      <c r="E756" s="92">
        <f>F4Ax!E756+F4Bx!E755</f>
        <v>0</v>
      </c>
      <c r="F756" s="92">
        <f>F4Ax!F756+F4Bx!F755</f>
        <v>0</v>
      </c>
      <c r="G756" s="92">
        <f>F4Ax!G756+F4Bx!G755</f>
        <v>0</v>
      </c>
      <c r="H756" s="92">
        <f>F4Ax!H756+F4Bx!H755</f>
        <v>0</v>
      </c>
      <c r="I756" s="92">
        <f>F4Ax!I756+F4Bx!I755</f>
        <v>0</v>
      </c>
      <c r="J756" s="92">
        <f>F4Ax!J756+F4Bx!J755</f>
        <v>0</v>
      </c>
      <c r="K756" s="92">
        <f>F4Ax!K756+F4Bx!K755</f>
        <v>0</v>
      </c>
      <c r="L756" s="92">
        <f>F4Ax!L756+F4Bx!L755</f>
        <v>0</v>
      </c>
      <c r="M756" s="92">
        <f>F4Ax!M756+F4Bx!M755</f>
        <v>0</v>
      </c>
      <c r="N756" s="92">
        <f>F4Ax!N756+F4Bx!N755</f>
        <v>0</v>
      </c>
      <c r="O756" s="92">
        <f>F4Ax!O756+F4Bx!O755</f>
        <v>0</v>
      </c>
      <c r="P756" s="92">
        <f>F4Ax!P756+F4Bx!P755</f>
        <v>0</v>
      </c>
      <c r="Q756" s="116">
        <f t="shared" si="81"/>
        <v>0</v>
      </c>
    </row>
    <row r="757" spans="3:17" x14ac:dyDescent="0.25">
      <c r="C757" s="16" t="s">
        <v>158</v>
      </c>
      <c r="D757" s="16" t="s">
        <v>159</v>
      </c>
      <c r="E757" s="92">
        <f>F4Ax!E757+F4Bx!E756</f>
        <v>0</v>
      </c>
      <c r="F757" s="92">
        <f>F4Ax!F757+F4Bx!F756</f>
        <v>0</v>
      </c>
      <c r="G757" s="92">
        <f>F4Ax!G757+F4Bx!G756</f>
        <v>0</v>
      </c>
      <c r="H757" s="92">
        <f>F4Ax!H757+F4Bx!H756</f>
        <v>0</v>
      </c>
      <c r="I757" s="92">
        <f>F4Ax!I757+F4Bx!I756</f>
        <v>0</v>
      </c>
      <c r="J757" s="92">
        <f>F4Ax!J757+F4Bx!J756</f>
        <v>0</v>
      </c>
      <c r="K757" s="92">
        <f>F4Ax!K757+F4Bx!K756</f>
        <v>0</v>
      </c>
      <c r="L757" s="92">
        <f>F4Ax!L757+F4Bx!L756</f>
        <v>0</v>
      </c>
      <c r="M757" s="92">
        <f>F4Ax!M757+F4Bx!M756</f>
        <v>0</v>
      </c>
      <c r="N757" s="92">
        <f>F4Ax!N757+F4Bx!N756</f>
        <v>0</v>
      </c>
      <c r="O757" s="92">
        <f>F4Ax!O757+F4Bx!O756</f>
        <v>0</v>
      </c>
      <c r="P757" s="92">
        <f>F4Ax!P757+F4Bx!P756</f>
        <v>0</v>
      </c>
      <c r="Q757" s="116">
        <f t="shared" si="81"/>
        <v>0</v>
      </c>
    </row>
    <row r="758" spans="3:17" x14ac:dyDescent="0.25">
      <c r="C758" s="16" t="s">
        <v>160</v>
      </c>
      <c r="D758" s="16" t="s">
        <v>161</v>
      </c>
      <c r="E758" s="92">
        <f>F4Ax!E758+F4Bx!E757</f>
        <v>0</v>
      </c>
      <c r="F758" s="92">
        <f>F4Ax!F758+F4Bx!F757</f>
        <v>0</v>
      </c>
      <c r="G758" s="92">
        <f>F4Ax!G758+F4Bx!G757</f>
        <v>0</v>
      </c>
      <c r="H758" s="92">
        <f>F4Ax!H758+F4Bx!H757</f>
        <v>0</v>
      </c>
      <c r="I758" s="92">
        <f>F4Ax!I758+F4Bx!I757</f>
        <v>0</v>
      </c>
      <c r="J758" s="92">
        <f>F4Ax!J758+F4Bx!J757</f>
        <v>0</v>
      </c>
      <c r="K758" s="92">
        <f>F4Ax!K758+F4Bx!K757</f>
        <v>0</v>
      </c>
      <c r="L758" s="92">
        <f>F4Ax!L758+F4Bx!L757</f>
        <v>0</v>
      </c>
      <c r="M758" s="92">
        <f>F4Ax!M758+F4Bx!M757</f>
        <v>0</v>
      </c>
      <c r="N758" s="92">
        <f>F4Ax!N758+F4Bx!N757</f>
        <v>0</v>
      </c>
      <c r="O758" s="92">
        <f>F4Ax!O758+F4Bx!O757</f>
        <v>0</v>
      </c>
      <c r="P758" s="92">
        <f>F4Ax!P758+F4Bx!P757</f>
        <v>0</v>
      </c>
      <c r="Q758" s="116">
        <f t="shared" si="81"/>
        <v>0</v>
      </c>
    </row>
    <row r="759" spans="3:17" x14ac:dyDescent="0.25">
      <c r="C759" s="16" t="s">
        <v>162</v>
      </c>
      <c r="D759" s="16" t="s">
        <v>163</v>
      </c>
      <c r="E759" s="92">
        <f>F4Ax!E759+F4Bx!E758</f>
        <v>0</v>
      </c>
      <c r="F759" s="92">
        <f>F4Ax!F759+F4Bx!F758</f>
        <v>0</v>
      </c>
      <c r="G759" s="92">
        <f>F4Ax!G759+F4Bx!G758</f>
        <v>0</v>
      </c>
      <c r="H759" s="92">
        <f>F4Ax!H759+F4Bx!H758</f>
        <v>0</v>
      </c>
      <c r="I759" s="92">
        <f>F4Ax!I759+F4Bx!I758</f>
        <v>0</v>
      </c>
      <c r="J759" s="92">
        <f>F4Ax!J759+F4Bx!J758</f>
        <v>0</v>
      </c>
      <c r="K759" s="92">
        <f>F4Ax!K759+F4Bx!K758</f>
        <v>0</v>
      </c>
      <c r="L759" s="92">
        <f>F4Ax!L759+F4Bx!L758</f>
        <v>0</v>
      </c>
      <c r="M759" s="92">
        <f>F4Ax!M759+F4Bx!M758</f>
        <v>0</v>
      </c>
      <c r="N759" s="92">
        <f>F4Ax!N759+F4Bx!N758</f>
        <v>0</v>
      </c>
      <c r="O759" s="92">
        <f>F4Ax!O759+F4Bx!O758</f>
        <v>0</v>
      </c>
      <c r="P759" s="92">
        <f>F4Ax!P759+F4Bx!P758</f>
        <v>0</v>
      </c>
      <c r="Q759" s="116">
        <f t="shared" si="81"/>
        <v>0</v>
      </c>
    </row>
    <row r="760" spans="3:17" x14ac:dyDescent="0.25">
      <c r="C760" s="16" t="s">
        <v>164</v>
      </c>
      <c r="D760" s="16" t="s">
        <v>165</v>
      </c>
      <c r="E760" s="92">
        <f>F4Ax!E760+F4Bx!E759</f>
        <v>0</v>
      </c>
      <c r="F760" s="92">
        <f>F4Ax!F760+F4Bx!F759</f>
        <v>0</v>
      </c>
      <c r="G760" s="92">
        <f>F4Ax!G760+F4Bx!G759</f>
        <v>0</v>
      </c>
      <c r="H760" s="92">
        <f>F4Ax!H760+F4Bx!H759</f>
        <v>0</v>
      </c>
      <c r="I760" s="92">
        <f>F4Ax!I760+F4Bx!I759</f>
        <v>0</v>
      </c>
      <c r="J760" s="92">
        <f>F4Ax!J760+F4Bx!J759</f>
        <v>0</v>
      </c>
      <c r="K760" s="92">
        <f>F4Ax!K760+F4Bx!K759</f>
        <v>0</v>
      </c>
      <c r="L760" s="92">
        <f>F4Ax!L760+F4Bx!L759</f>
        <v>0</v>
      </c>
      <c r="M760" s="92">
        <f>F4Ax!M760+F4Bx!M759</f>
        <v>0</v>
      </c>
      <c r="N760" s="92">
        <f>F4Ax!N760+F4Bx!N759</f>
        <v>0</v>
      </c>
      <c r="O760" s="92">
        <f>F4Ax!O760+F4Bx!O759</f>
        <v>0</v>
      </c>
      <c r="P760" s="92">
        <f>F4Ax!P760+F4Bx!P759</f>
        <v>0</v>
      </c>
      <c r="Q760" s="116">
        <f t="shared" si="81"/>
        <v>0</v>
      </c>
    </row>
    <row r="761" spans="3:17" x14ac:dyDescent="0.25">
      <c r="C761" s="16"/>
      <c r="D761" s="16"/>
      <c r="E761" s="92">
        <f>F4Ax!E761+F4Bx!E760</f>
        <v>0</v>
      </c>
      <c r="F761" s="92">
        <f>F4Ax!F761+F4Bx!F760</f>
        <v>0</v>
      </c>
      <c r="G761" s="92">
        <f>F4Ax!G761+F4Bx!G760</f>
        <v>0</v>
      </c>
      <c r="H761" s="92">
        <f>F4Ax!H761+F4Bx!H760</f>
        <v>0</v>
      </c>
      <c r="I761" s="92">
        <f>F4Ax!I761+F4Bx!I760</f>
        <v>0</v>
      </c>
      <c r="J761" s="92">
        <f>F4Ax!J761+F4Bx!J760</f>
        <v>0</v>
      </c>
      <c r="K761" s="92">
        <f>F4Ax!K761+F4Bx!K760</f>
        <v>0</v>
      </c>
      <c r="L761" s="92">
        <f>F4Ax!L761+F4Bx!L760</f>
        <v>0</v>
      </c>
      <c r="M761" s="92">
        <f>F4Ax!M761+F4Bx!M760</f>
        <v>0</v>
      </c>
      <c r="N761" s="92">
        <f>F4Ax!N761+F4Bx!N760</f>
        <v>0</v>
      </c>
      <c r="O761" s="92">
        <f>F4Ax!O761+F4Bx!O760</f>
        <v>0</v>
      </c>
      <c r="P761" s="92">
        <f>F4Ax!P761+F4Bx!P760</f>
        <v>0</v>
      </c>
      <c r="Q761" s="116">
        <f t="shared" si="81"/>
        <v>0</v>
      </c>
    </row>
    <row r="762" spans="3:17" x14ac:dyDescent="0.25">
      <c r="C762" s="16"/>
      <c r="D762" s="16"/>
      <c r="E762" s="92">
        <f>F4Ax!E762+F4Bx!E761</f>
        <v>0</v>
      </c>
      <c r="F762" s="92">
        <f>F4Ax!F762+F4Bx!F761</f>
        <v>0</v>
      </c>
      <c r="G762" s="92">
        <f>F4Ax!G762+F4Bx!G761</f>
        <v>0</v>
      </c>
      <c r="H762" s="92">
        <f>F4Ax!H762+F4Bx!H761</f>
        <v>0</v>
      </c>
      <c r="I762" s="92">
        <f>F4Ax!I762+F4Bx!I761</f>
        <v>0</v>
      </c>
      <c r="J762" s="92">
        <f>F4Ax!J762+F4Bx!J761</f>
        <v>0</v>
      </c>
      <c r="K762" s="92">
        <f>F4Ax!K762+F4Bx!K761</f>
        <v>0</v>
      </c>
      <c r="L762" s="92">
        <f>F4Ax!L762+F4Bx!L761</f>
        <v>0</v>
      </c>
      <c r="M762" s="92">
        <f>F4Ax!M762+F4Bx!M761</f>
        <v>0</v>
      </c>
      <c r="N762" s="92">
        <f>F4Ax!N762+F4Bx!N761</f>
        <v>0</v>
      </c>
      <c r="O762" s="92">
        <f>F4Ax!O762+F4Bx!O761</f>
        <v>0</v>
      </c>
      <c r="P762" s="92">
        <f>F4Ax!P762+F4Bx!P761</f>
        <v>0</v>
      </c>
      <c r="Q762" s="116">
        <f t="shared" si="81"/>
        <v>0</v>
      </c>
    </row>
    <row r="763" spans="3:17" x14ac:dyDescent="0.25">
      <c r="C763" s="16"/>
      <c r="D763" s="16"/>
      <c r="E763" s="92">
        <f>F4Ax!E763+F4Bx!E762</f>
        <v>0</v>
      </c>
      <c r="F763" s="92">
        <f>F4Ax!F763+F4Bx!F762</f>
        <v>0</v>
      </c>
      <c r="G763" s="92">
        <f>F4Ax!G763+F4Bx!G762</f>
        <v>0</v>
      </c>
      <c r="H763" s="92">
        <f>F4Ax!H763+F4Bx!H762</f>
        <v>0</v>
      </c>
      <c r="I763" s="92">
        <f>F4Ax!I763+F4Bx!I762</f>
        <v>0</v>
      </c>
      <c r="J763" s="92">
        <f>F4Ax!J763+F4Bx!J762</f>
        <v>0</v>
      </c>
      <c r="K763" s="92">
        <f>F4Ax!K763+F4Bx!K762</f>
        <v>0</v>
      </c>
      <c r="L763" s="92">
        <f>F4Ax!L763+F4Bx!L762</f>
        <v>0</v>
      </c>
      <c r="M763" s="92">
        <f>F4Ax!M763+F4Bx!M762</f>
        <v>0</v>
      </c>
      <c r="N763" s="92">
        <f>F4Ax!N763+F4Bx!N762</f>
        <v>0</v>
      </c>
      <c r="O763" s="92">
        <f>F4Ax!O763+F4Bx!O762</f>
        <v>0</v>
      </c>
      <c r="P763" s="92">
        <f>F4Ax!P763+F4Bx!P762</f>
        <v>0</v>
      </c>
      <c r="Q763" s="116">
        <f t="shared" si="81"/>
        <v>0</v>
      </c>
    </row>
    <row r="764" spans="3:17" x14ac:dyDescent="0.25">
      <c r="C764" s="16" t="s">
        <v>235</v>
      </c>
      <c r="D764" s="16" t="s">
        <v>235</v>
      </c>
      <c r="E764" s="92">
        <f>F4Ax!E764+F4Bx!E763</f>
        <v>0</v>
      </c>
      <c r="F764" s="92">
        <f>F4Ax!F764+F4Bx!F763</f>
        <v>0</v>
      </c>
      <c r="G764" s="92">
        <f>F4Ax!G764+F4Bx!G763</f>
        <v>0</v>
      </c>
      <c r="H764" s="92">
        <f>F4Ax!H764+F4Bx!H763</f>
        <v>0</v>
      </c>
      <c r="I764" s="92">
        <f>F4Ax!I764+F4Bx!I763</f>
        <v>0</v>
      </c>
      <c r="J764" s="92">
        <f>F4Ax!J764+F4Bx!J763</f>
        <v>0</v>
      </c>
      <c r="K764" s="92">
        <f>F4Ax!K764+F4Bx!K763</f>
        <v>0</v>
      </c>
      <c r="L764" s="92">
        <f>F4Ax!L764+F4Bx!L763</f>
        <v>0</v>
      </c>
      <c r="M764" s="92">
        <f>F4Ax!M764+F4Bx!M763</f>
        <v>0</v>
      </c>
      <c r="N764" s="92">
        <f>F4Ax!N764+F4Bx!N763</f>
        <v>0</v>
      </c>
      <c r="O764" s="92">
        <f>F4Ax!O764+F4Bx!O763</f>
        <v>0</v>
      </c>
      <c r="P764" s="92">
        <f>F4Ax!P764+F4Bx!P763</f>
        <v>0</v>
      </c>
      <c r="Q764" s="116">
        <f t="shared" si="81"/>
        <v>0</v>
      </c>
    </row>
    <row r="765" spans="3:17" x14ac:dyDescent="0.25">
      <c r="C765" s="937" t="s">
        <v>166</v>
      </c>
      <c r="D765" s="938"/>
      <c r="E765" s="116">
        <f t="shared" ref="E765:P765" si="82">SUM(E752:E764)</f>
        <v>0</v>
      </c>
      <c r="F765" s="116">
        <f t="shared" si="82"/>
        <v>0</v>
      </c>
      <c r="G765" s="116">
        <f t="shared" si="82"/>
        <v>0</v>
      </c>
      <c r="H765" s="116">
        <f t="shared" si="82"/>
        <v>0</v>
      </c>
      <c r="I765" s="116">
        <f t="shared" si="82"/>
        <v>0</v>
      </c>
      <c r="J765" s="116">
        <f t="shared" si="82"/>
        <v>0</v>
      </c>
      <c r="K765" s="116">
        <f t="shared" si="82"/>
        <v>0</v>
      </c>
      <c r="L765" s="116">
        <f t="shared" si="82"/>
        <v>0</v>
      </c>
      <c r="M765" s="116">
        <f t="shared" si="82"/>
        <v>0</v>
      </c>
      <c r="N765" s="116">
        <f t="shared" si="82"/>
        <v>0</v>
      </c>
      <c r="O765" s="116">
        <f t="shared" si="82"/>
        <v>0</v>
      </c>
      <c r="P765" s="116">
        <f t="shared" si="82"/>
        <v>0</v>
      </c>
      <c r="Q765" s="116">
        <f t="shared" si="81"/>
        <v>0</v>
      </c>
    </row>
    <row r="766" spans="3:17" x14ac:dyDescent="0.25">
      <c r="C766" s="935" t="s">
        <v>167</v>
      </c>
      <c r="D766" s="936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116">
        <f t="shared" si="81"/>
        <v>0</v>
      </c>
    </row>
    <row r="767" spans="3:17" x14ac:dyDescent="0.25">
      <c r="C767" s="16" t="s">
        <v>168</v>
      </c>
      <c r="D767" s="16" t="s">
        <v>169</v>
      </c>
      <c r="E767" s="92">
        <f>F4Ax!E767+F4Bx!E766</f>
        <v>0</v>
      </c>
      <c r="F767" s="92">
        <f>F4Ax!F767+F4Bx!F766</f>
        <v>0</v>
      </c>
      <c r="G767" s="92">
        <f>F4Ax!G767+F4Bx!G766</f>
        <v>0</v>
      </c>
      <c r="H767" s="92">
        <f>F4Ax!H767+F4Bx!H766</f>
        <v>0</v>
      </c>
      <c r="I767" s="92">
        <f>F4Ax!I767+F4Bx!I766</f>
        <v>0</v>
      </c>
      <c r="J767" s="92">
        <f>F4Ax!J767+F4Bx!J766</f>
        <v>0</v>
      </c>
      <c r="K767" s="92">
        <f>F4Ax!K767+F4Bx!K766</f>
        <v>0</v>
      </c>
      <c r="L767" s="92">
        <f>F4Ax!L767+F4Bx!L766</f>
        <v>0</v>
      </c>
      <c r="M767" s="92">
        <f>F4Ax!M767+F4Bx!M766</f>
        <v>0</v>
      </c>
      <c r="N767" s="92">
        <f>F4Ax!N767+F4Bx!N766</f>
        <v>0</v>
      </c>
      <c r="O767" s="92">
        <f>F4Ax!O767+F4Bx!O766</f>
        <v>0</v>
      </c>
      <c r="P767" s="92">
        <f>F4Ax!P767+F4Bx!P766</f>
        <v>0</v>
      </c>
      <c r="Q767" s="116">
        <f t="shared" si="81"/>
        <v>0</v>
      </c>
    </row>
    <row r="768" spans="3:17" x14ac:dyDescent="0.25">
      <c r="C768" s="16" t="s">
        <v>170</v>
      </c>
      <c r="D768" s="16" t="s">
        <v>171</v>
      </c>
      <c r="E768" s="92">
        <f>F4Ax!E768+F4Bx!E767</f>
        <v>0</v>
      </c>
      <c r="F768" s="92">
        <f>F4Ax!F768+F4Bx!F767</f>
        <v>0</v>
      </c>
      <c r="G768" s="92">
        <f>F4Ax!G768+F4Bx!G767</f>
        <v>0</v>
      </c>
      <c r="H768" s="92">
        <f>F4Ax!H768+F4Bx!H767</f>
        <v>0</v>
      </c>
      <c r="I768" s="92">
        <f>F4Ax!I768+F4Bx!I767</f>
        <v>0</v>
      </c>
      <c r="J768" s="92">
        <f>F4Ax!J768+F4Bx!J767</f>
        <v>0</v>
      </c>
      <c r="K768" s="92">
        <f>F4Ax!K768+F4Bx!K767</f>
        <v>0</v>
      </c>
      <c r="L768" s="92">
        <f>F4Ax!L768+F4Bx!L767</f>
        <v>0</v>
      </c>
      <c r="M768" s="92">
        <f>F4Ax!M768+F4Bx!M767</f>
        <v>0</v>
      </c>
      <c r="N768" s="92">
        <f>F4Ax!N768+F4Bx!N767</f>
        <v>0</v>
      </c>
      <c r="O768" s="92">
        <f>F4Ax!O768+F4Bx!O767</f>
        <v>0</v>
      </c>
      <c r="P768" s="92">
        <f>F4Ax!P768+F4Bx!P767</f>
        <v>0</v>
      </c>
      <c r="Q768" s="116">
        <f t="shared" si="81"/>
        <v>0</v>
      </c>
    </row>
    <row r="769" spans="3:17" x14ac:dyDescent="0.25">
      <c r="C769" s="16" t="s">
        <v>216</v>
      </c>
      <c r="D769" s="16" t="s">
        <v>173</v>
      </c>
      <c r="E769" s="92">
        <f>F4Ax!E769+F4Bx!E768</f>
        <v>0</v>
      </c>
      <c r="F769" s="92">
        <f>F4Ax!F769+F4Bx!F768</f>
        <v>0</v>
      </c>
      <c r="G769" s="92">
        <f>F4Ax!G769+F4Bx!G768</f>
        <v>0</v>
      </c>
      <c r="H769" s="92">
        <f>F4Ax!H769+F4Bx!H768</f>
        <v>0</v>
      </c>
      <c r="I769" s="92">
        <f>F4Ax!I769+F4Bx!I768</f>
        <v>0</v>
      </c>
      <c r="J769" s="92">
        <f>F4Ax!J769+F4Bx!J768</f>
        <v>0</v>
      </c>
      <c r="K769" s="92">
        <f>F4Ax!K769+F4Bx!K768</f>
        <v>0</v>
      </c>
      <c r="L769" s="92">
        <f>F4Ax!L769+F4Bx!L768</f>
        <v>0</v>
      </c>
      <c r="M769" s="92">
        <f>F4Ax!M769+F4Bx!M768</f>
        <v>0</v>
      </c>
      <c r="N769" s="92">
        <f>F4Ax!N769+F4Bx!N768</f>
        <v>0</v>
      </c>
      <c r="O769" s="92">
        <f>F4Ax!O769+F4Bx!O768</f>
        <v>0</v>
      </c>
      <c r="P769" s="92">
        <f>F4Ax!P769+F4Bx!P768</f>
        <v>0</v>
      </c>
      <c r="Q769" s="116">
        <f t="shared" si="81"/>
        <v>0</v>
      </c>
    </row>
    <row r="770" spans="3:17" x14ac:dyDescent="0.25">
      <c r="C770" s="16" t="s">
        <v>174</v>
      </c>
      <c r="D770" s="16" t="s">
        <v>175</v>
      </c>
      <c r="E770" s="92">
        <f>F4Ax!E770+F4Bx!E769</f>
        <v>0</v>
      </c>
      <c r="F770" s="92">
        <f>F4Ax!F770+F4Bx!F769</f>
        <v>0</v>
      </c>
      <c r="G770" s="92">
        <f>F4Ax!G770+F4Bx!G769</f>
        <v>0</v>
      </c>
      <c r="H770" s="92">
        <f>F4Ax!H770+F4Bx!H769</f>
        <v>0</v>
      </c>
      <c r="I770" s="92">
        <f>F4Ax!I770+F4Bx!I769</f>
        <v>0</v>
      </c>
      <c r="J770" s="92">
        <f>F4Ax!J770+F4Bx!J769</f>
        <v>0</v>
      </c>
      <c r="K770" s="92">
        <f>F4Ax!K770+F4Bx!K769</f>
        <v>0</v>
      </c>
      <c r="L770" s="92">
        <f>F4Ax!L770+F4Bx!L769</f>
        <v>0</v>
      </c>
      <c r="M770" s="92">
        <f>F4Ax!M770+F4Bx!M769</f>
        <v>0</v>
      </c>
      <c r="N770" s="92">
        <f>F4Ax!N770+F4Bx!N769</f>
        <v>0</v>
      </c>
      <c r="O770" s="92">
        <f>F4Ax!O770+F4Bx!O769</f>
        <v>0</v>
      </c>
      <c r="P770" s="92">
        <f>F4Ax!P770+F4Bx!P769</f>
        <v>0</v>
      </c>
      <c r="Q770" s="116">
        <f t="shared" si="81"/>
        <v>0</v>
      </c>
    </row>
    <row r="771" spans="3:17" x14ac:dyDescent="0.25">
      <c r="C771" s="16" t="s">
        <v>176</v>
      </c>
      <c r="D771" s="16" t="s">
        <v>177</v>
      </c>
      <c r="E771" s="92">
        <f>F4Ax!E771+F4Bx!E770</f>
        <v>0</v>
      </c>
      <c r="F771" s="92">
        <f>F4Ax!F771+F4Bx!F770</f>
        <v>0</v>
      </c>
      <c r="G771" s="92">
        <f>F4Ax!G771+F4Bx!G770</f>
        <v>0</v>
      </c>
      <c r="H771" s="92">
        <f>F4Ax!H771+F4Bx!H770</f>
        <v>0</v>
      </c>
      <c r="I771" s="92">
        <f>F4Ax!I771+F4Bx!I770</f>
        <v>0</v>
      </c>
      <c r="J771" s="92">
        <f>F4Ax!J771+F4Bx!J770</f>
        <v>0</v>
      </c>
      <c r="K771" s="92">
        <f>F4Ax!K771+F4Bx!K770</f>
        <v>0</v>
      </c>
      <c r="L771" s="92">
        <f>F4Ax!L771+F4Bx!L770</f>
        <v>0</v>
      </c>
      <c r="M771" s="92">
        <f>F4Ax!M771+F4Bx!M770</f>
        <v>0</v>
      </c>
      <c r="N771" s="92">
        <f>F4Ax!N771+F4Bx!N770</f>
        <v>0</v>
      </c>
      <c r="O771" s="92">
        <f>F4Ax!O771+F4Bx!O770</f>
        <v>0</v>
      </c>
      <c r="P771" s="92">
        <f>F4Ax!P771+F4Bx!P770</f>
        <v>0</v>
      </c>
      <c r="Q771" s="116">
        <f t="shared" si="81"/>
        <v>0</v>
      </c>
    </row>
    <row r="772" spans="3:17" x14ac:dyDescent="0.25">
      <c r="C772" s="16" t="s">
        <v>178</v>
      </c>
      <c r="D772" s="16" t="s">
        <v>179</v>
      </c>
      <c r="E772" s="92">
        <f>F4Ax!E772+F4Bx!E771</f>
        <v>0</v>
      </c>
      <c r="F772" s="92">
        <f>F4Ax!F772+F4Bx!F771</f>
        <v>0</v>
      </c>
      <c r="G772" s="92">
        <f>F4Ax!G772+F4Bx!G771</f>
        <v>0</v>
      </c>
      <c r="H772" s="92">
        <f>F4Ax!H772+F4Bx!H771</f>
        <v>0</v>
      </c>
      <c r="I772" s="92">
        <f>F4Ax!I772+F4Bx!I771</f>
        <v>0</v>
      </c>
      <c r="J772" s="92">
        <f>F4Ax!J772+F4Bx!J771</f>
        <v>0</v>
      </c>
      <c r="K772" s="92">
        <f>F4Ax!K772+F4Bx!K771</f>
        <v>0</v>
      </c>
      <c r="L772" s="92">
        <f>F4Ax!L772+F4Bx!L771</f>
        <v>0</v>
      </c>
      <c r="M772" s="92">
        <f>F4Ax!M772+F4Bx!M771</f>
        <v>0</v>
      </c>
      <c r="N772" s="92">
        <f>F4Ax!N772+F4Bx!N771</f>
        <v>0</v>
      </c>
      <c r="O772" s="92">
        <f>F4Ax!O772+F4Bx!O771</f>
        <v>0</v>
      </c>
      <c r="P772" s="92">
        <f>F4Ax!P772+F4Bx!P771</f>
        <v>0</v>
      </c>
      <c r="Q772" s="116">
        <f t="shared" si="81"/>
        <v>0</v>
      </c>
    </row>
    <row r="773" spans="3:17" x14ac:dyDescent="0.25">
      <c r="C773" s="16" t="s">
        <v>180</v>
      </c>
      <c r="D773" s="16" t="s">
        <v>181</v>
      </c>
      <c r="E773" s="92">
        <f>F4Ax!E773+F4Bx!E772</f>
        <v>0</v>
      </c>
      <c r="F773" s="92">
        <f>F4Ax!F773+F4Bx!F772</f>
        <v>0</v>
      </c>
      <c r="G773" s="92">
        <f>F4Ax!G773+F4Bx!G772</f>
        <v>0</v>
      </c>
      <c r="H773" s="92">
        <f>F4Ax!H773+F4Bx!H772</f>
        <v>0</v>
      </c>
      <c r="I773" s="92">
        <f>F4Ax!I773+F4Bx!I772</f>
        <v>0</v>
      </c>
      <c r="J773" s="92">
        <f>F4Ax!J773+F4Bx!J772</f>
        <v>0</v>
      </c>
      <c r="K773" s="92">
        <f>F4Ax!K773+F4Bx!K772</f>
        <v>0</v>
      </c>
      <c r="L773" s="92">
        <f>F4Ax!L773+F4Bx!L772</f>
        <v>0</v>
      </c>
      <c r="M773" s="92">
        <f>F4Ax!M773+F4Bx!M772</f>
        <v>0</v>
      </c>
      <c r="N773" s="92">
        <f>F4Ax!N773+F4Bx!N772</f>
        <v>0</v>
      </c>
      <c r="O773" s="92">
        <f>F4Ax!O773+F4Bx!O772</f>
        <v>0</v>
      </c>
      <c r="P773" s="92">
        <f>F4Ax!P773+F4Bx!P772</f>
        <v>0</v>
      </c>
      <c r="Q773" s="116">
        <f t="shared" si="81"/>
        <v>0</v>
      </c>
    </row>
    <row r="774" spans="3:17" x14ac:dyDescent="0.25">
      <c r="C774" s="16" t="s">
        <v>182</v>
      </c>
      <c r="D774" s="16" t="s">
        <v>183</v>
      </c>
      <c r="E774" s="92">
        <f>F4Ax!E774+F4Bx!E773</f>
        <v>0</v>
      </c>
      <c r="F774" s="92">
        <f>F4Ax!F774+F4Bx!F773</f>
        <v>0</v>
      </c>
      <c r="G774" s="92">
        <f>F4Ax!G774+F4Bx!G773</f>
        <v>0</v>
      </c>
      <c r="H774" s="92">
        <f>F4Ax!H774+F4Bx!H773</f>
        <v>0</v>
      </c>
      <c r="I774" s="92">
        <f>F4Ax!I774+F4Bx!I773</f>
        <v>0</v>
      </c>
      <c r="J774" s="92">
        <f>F4Ax!J774+F4Bx!J773</f>
        <v>0</v>
      </c>
      <c r="K774" s="92">
        <f>F4Ax!K774+F4Bx!K773</f>
        <v>0</v>
      </c>
      <c r="L774" s="92">
        <f>F4Ax!L774+F4Bx!L773</f>
        <v>0</v>
      </c>
      <c r="M774" s="92">
        <f>F4Ax!M774+F4Bx!M773</f>
        <v>0</v>
      </c>
      <c r="N774" s="92">
        <f>F4Ax!N774+F4Bx!N773</f>
        <v>0</v>
      </c>
      <c r="O774" s="92">
        <f>F4Ax!O774+F4Bx!O773</f>
        <v>0</v>
      </c>
      <c r="P774" s="92">
        <f>F4Ax!P774+F4Bx!P773</f>
        <v>0</v>
      </c>
      <c r="Q774" s="116">
        <f t="shared" si="81"/>
        <v>0</v>
      </c>
    </row>
    <row r="775" spans="3:17" x14ac:dyDescent="0.25">
      <c r="C775" s="16" t="s">
        <v>184</v>
      </c>
      <c r="D775" s="16" t="s">
        <v>163</v>
      </c>
      <c r="E775" s="92">
        <f>F4Ax!E775+F4Bx!E774</f>
        <v>0</v>
      </c>
      <c r="F775" s="92">
        <f>F4Ax!F775+F4Bx!F774</f>
        <v>0</v>
      </c>
      <c r="G775" s="92">
        <f>F4Ax!G775+F4Bx!G774</f>
        <v>0</v>
      </c>
      <c r="H775" s="92">
        <f>F4Ax!H775+F4Bx!H774</f>
        <v>0</v>
      </c>
      <c r="I775" s="92">
        <f>F4Ax!I775+F4Bx!I774</f>
        <v>0</v>
      </c>
      <c r="J775" s="92">
        <f>F4Ax!J775+F4Bx!J774</f>
        <v>0</v>
      </c>
      <c r="K775" s="92">
        <f>F4Ax!K775+F4Bx!K774</f>
        <v>0</v>
      </c>
      <c r="L775" s="92">
        <f>F4Ax!L775+F4Bx!L774</f>
        <v>0</v>
      </c>
      <c r="M775" s="92">
        <f>F4Ax!M775+F4Bx!M774</f>
        <v>0</v>
      </c>
      <c r="N775" s="92">
        <f>F4Ax!N775+F4Bx!N774</f>
        <v>0</v>
      </c>
      <c r="O775" s="92">
        <f>F4Ax!O775+F4Bx!O774</f>
        <v>0</v>
      </c>
      <c r="P775" s="92">
        <f>F4Ax!P775+F4Bx!P774</f>
        <v>0</v>
      </c>
      <c r="Q775" s="116">
        <f t="shared" si="81"/>
        <v>0</v>
      </c>
    </row>
    <row r="776" spans="3:17" x14ac:dyDescent="0.25">
      <c r="C776" s="16" t="s">
        <v>185</v>
      </c>
      <c r="D776" s="16" t="s">
        <v>186</v>
      </c>
      <c r="E776" s="92">
        <f>F4Ax!E776+F4Bx!E775</f>
        <v>0</v>
      </c>
      <c r="F776" s="92">
        <f>F4Ax!F776+F4Bx!F775</f>
        <v>0</v>
      </c>
      <c r="G776" s="92">
        <f>F4Ax!G776+F4Bx!G775</f>
        <v>0</v>
      </c>
      <c r="H776" s="92">
        <f>F4Ax!H776+F4Bx!H775</f>
        <v>0</v>
      </c>
      <c r="I776" s="92">
        <f>F4Ax!I776+F4Bx!I775</f>
        <v>0</v>
      </c>
      <c r="J776" s="92">
        <f>F4Ax!J776+F4Bx!J775</f>
        <v>0</v>
      </c>
      <c r="K776" s="92">
        <f>F4Ax!K776+F4Bx!K775</f>
        <v>0</v>
      </c>
      <c r="L776" s="92">
        <f>F4Ax!L776+F4Bx!L775</f>
        <v>0</v>
      </c>
      <c r="M776" s="92">
        <f>F4Ax!M776+F4Bx!M775</f>
        <v>0</v>
      </c>
      <c r="N776" s="92">
        <f>F4Ax!N776+F4Bx!N775</f>
        <v>0</v>
      </c>
      <c r="O776" s="92">
        <f>F4Ax!O776+F4Bx!O775</f>
        <v>0</v>
      </c>
      <c r="P776" s="92">
        <f>F4Ax!P776+F4Bx!P775</f>
        <v>0</v>
      </c>
      <c r="Q776" s="116">
        <f t="shared" si="81"/>
        <v>0</v>
      </c>
    </row>
    <row r="777" spans="3:17" x14ac:dyDescent="0.25">
      <c r="C777" s="16" t="s">
        <v>187</v>
      </c>
      <c r="D777" s="16" t="s">
        <v>165</v>
      </c>
      <c r="E777" s="92">
        <f>F4Ax!E777+F4Bx!E776</f>
        <v>0</v>
      </c>
      <c r="F777" s="92">
        <f>F4Ax!F777+F4Bx!F776</f>
        <v>0</v>
      </c>
      <c r="G777" s="92">
        <f>F4Ax!G777+F4Bx!G776</f>
        <v>0</v>
      </c>
      <c r="H777" s="92">
        <f>F4Ax!H777+F4Bx!H776</f>
        <v>0</v>
      </c>
      <c r="I777" s="92">
        <f>F4Ax!I777+F4Bx!I776</f>
        <v>0</v>
      </c>
      <c r="J777" s="92">
        <f>F4Ax!J777+F4Bx!J776</f>
        <v>0</v>
      </c>
      <c r="K777" s="92">
        <f>F4Ax!K777+F4Bx!K776</f>
        <v>0</v>
      </c>
      <c r="L777" s="92">
        <f>F4Ax!L777+F4Bx!L776</f>
        <v>0</v>
      </c>
      <c r="M777" s="92">
        <f>F4Ax!M777+F4Bx!M776</f>
        <v>0</v>
      </c>
      <c r="N777" s="92">
        <f>F4Ax!N777+F4Bx!N776</f>
        <v>0</v>
      </c>
      <c r="O777" s="92">
        <f>F4Ax!O777+F4Bx!O776</f>
        <v>0</v>
      </c>
      <c r="P777" s="92">
        <f>F4Ax!P777+F4Bx!P776</f>
        <v>0</v>
      </c>
      <c r="Q777" s="116">
        <f t="shared" si="81"/>
        <v>0</v>
      </c>
    </row>
    <row r="778" spans="3:17" x14ac:dyDescent="0.25">
      <c r="C778" s="16"/>
      <c r="D778" s="16"/>
      <c r="E778" s="92">
        <f>F4Ax!E778+F4Bx!E777</f>
        <v>0</v>
      </c>
      <c r="F778" s="92">
        <f>F4Ax!F778+F4Bx!F777</f>
        <v>0</v>
      </c>
      <c r="G778" s="92">
        <f>F4Ax!G778+F4Bx!G777</f>
        <v>0</v>
      </c>
      <c r="H778" s="92">
        <f>F4Ax!H778+F4Bx!H777</f>
        <v>0</v>
      </c>
      <c r="I778" s="92">
        <f>F4Ax!I778+F4Bx!I777</f>
        <v>0</v>
      </c>
      <c r="J778" s="92">
        <f>F4Ax!J778+F4Bx!J777</f>
        <v>0</v>
      </c>
      <c r="K778" s="92">
        <f>F4Ax!K778+F4Bx!K777</f>
        <v>0</v>
      </c>
      <c r="L778" s="92">
        <f>F4Ax!L778+F4Bx!L777</f>
        <v>0</v>
      </c>
      <c r="M778" s="92">
        <f>F4Ax!M778+F4Bx!M777</f>
        <v>0</v>
      </c>
      <c r="N778" s="92">
        <f>F4Ax!N778+F4Bx!N777</f>
        <v>0</v>
      </c>
      <c r="O778" s="92">
        <f>F4Ax!O778+F4Bx!O777</f>
        <v>0</v>
      </c>
      <c r="P778" s="92">
        <f>F4Ax!P778+F4Bx!P777</f>
        <v>0</v>
      </c>
      <c r="Q778" s="116">
        <f t="shared" si="81"/>
        <v>0</v>
      </c>
    </row>
    <row r="779" spans="3:17" x14ac:dyDescent="0.25">
      <c r="C779" s="16"/>
      <c r="D779" s="16"/>
      <c r="E779" s="92">
        <f>F4Ax!E779+F4Bx!E778</f>
        <v>0</v>
      </c>
      <c r="F779" s="92">
        <f>F4Ax!F779+F4Bx!F778</f>
        <v>0</v>
      </c>
      <c r="G779" s="92">
        <f>F4Ax!G779+F4Bx!G778</f>
        <v>0</v>
      </c>
      <c r="H779" s="92">
        <f>F4Ax!H779+F4Bx!H778</f>
        <v>0</v>
      </c>
      <c r="I779" s="92">
        <f>F4Ax!I779+F4Bx!I778</f>
        <v>0</v>
      </c>
      <c r="J779" s="92">
        <f>F4Ax!J779+F4Bx!J778</f>
        <v>0</v>
      </c>
      <c r="K779" s="92">
        <f>F4Ax!K779+F4Bx!K778</f>
        <v>0</v>
      </c>
      <c r="L779" s="92">
        <f>F4Ax!L779+F4Bx!L778</f>
        <v>0</v>
      </c>
      <c r="M779" s="92">
        <f>F4Ax!M779+F4Bx!M778</f>
        <v>0</v>
      </c>
      <c r="N779" s="92">
        <f>F4Ax!N779+F4Bx!N778</f>
        <v>0</v>
      </c>
      <c r="O779" s="92">
        <f>F4Ax!O779+F4Bx!O778</f>
        <v>0</v>
      </c>
      <c r="P779" s="92">
        <f>F4Ax!P779+F4Bx!P778</f>
        <v>0</v>
      </c>
      <c r="Q779" s="116">
        <f t="shared" si="81"/>
        <v>0</v>
      </c>
    </row>
    <row r="780" spans="3:17" x14ac:dyDescent="0.25">
      <c r="C780" s="16"/>
      <c r="D780" s="16"/>
      <c r="E780" s="92">
        <f>F4Ax!E780+F4Bx!E779</f>
        <v>0</v>
      </c>
      <c r="F780" s="92">
        <f>F4Ax!F780+F4Bx!F779</f>
        <v>0</v>
      </c>
      <c r="G780" s="92">
        <f>F4Ax!G780+F4Bx!G779</f>
        <v>0</v>
      </c>
      <c r="H780" s="92">
        <f>F4Ax!H780+F4Bx!H779</f>
        <v>0</v>
      </c>
      <c r="I780" s="92">
        <f>F4Ax!I780+F4Bx!I779</f>
        <v>0</v>
      </c>
      <c r="J780" s="92">
        <f>F4Ax!J780+F4Bx!J779</f>
        <v>0</v>
      </c>
      <c r="K780" s="92">
        <f>F4Ax!K780+F4Bx!K779</f>
        <v>0</v>
      </c>
      <c r="L780" s="92">
        <f>F4Ax!L780+F4Bx!L779</f>
        <v>0</v>
      </c>
      <c r="M780" s="92">
        <f>F4Ax!M780+F4Bx!M779</f>
        <v>0</v>
      </c>
      <c r="N780" s="92">
        <f>F4Ax!N780+F4Bx!N779</f>
        <v>0</v>
      </c>
      <c r="O780" s="92">
        <f>F4Ax!O780+F4Bx!O779</f>
        <v>0</v>
      </c>
      <c r="P780" s="92">
        <f>F4Ax!P780+F4Bx!P779</f>
        <v>0</v>
      </c>
      <c r="Q780" s="116">
        <f t="shared" si="81"/>
        <v>0</v>
      </c>
    </row>
    <row r="781" spans="3:17" x14ac:dyDescent="0.25">
      <c r="C781" s="16" t="s">
        <v>235</v>
      </c>
      <c r="D781" s="16" t="s">
        <v>235</v>
      </c>
      <c r="E781" s="92">
        <f>F4Ax!E781+F4Bx!E780</f>
        <v>0</v>
      </c>
      <c r="F781" s="92">
        <f>F4Ax!F781+F4Bx!F780</f>
        <v>0</v>
      </c>
      <c r="G781" s="92">
        <f>F4Ax!G781+F4Bx!G780</f>
        <v>0</v>
      </c>
      <c r="H781" s="92">
        <f>F4Ax!H781+F4Bx!H780</f>
        <v>0</v>
      </c>
      <c r="I781" s="92">
        <f>F4Ax!I781+F4Bx!I780</f>
        <v>0</v>
      </c>
      <c r="J781" s="92">
        <f>F4Ax!J781+F4Bx!J780</f>
        <v>0</v>
      </c>
      <c r="K781" s="92">
        <f>F4Ax!K781+F4Bx!K780</f>
        <v>0</v>
      </c>
      <c r="L781" s="92">
        <f>F4Ax!L781+F4Bx!L780</f>
        <v>0</v>
      </c>
      <c r="M781" s="92">
        <f>F4Ax!M781+F4Bx!M780</f>
        <v>0</v>
      </c>
      <c r="N781" s="92">
        <f>F4Ax!N781+F4Bx!N780</f>
        <v>0</v>
      </c>
      <c r="O781" s="92">
        <f>F4Ax!O781+F4Bx!O780</f>
        <v>0</v>
      </c>
      <c r="P781" s="92">
        <f>F4Ax!P781+F4Bx!P780</f>
        <v>0</v>
      </c>
      <c r="Q781" s="116">
        <f t="shared" si="81"/>
        <v>0</v>
      </c>
    </row>
    <row r="782" spans="3:17" x14ac:dyDescent="0.25">
      <c r="C782" s="937" t="s">
        <v>188</v>
      </c>
      <c r="D782" s="938"/>
      <c r="E782" s="116">
        <f t="shared" ref="E782:P782" si="83">SUM(E767:E781)</f>
        <v>0</v>
      </c>
      <c r="F782" s="116">
        <f t="shared" si="83"/>
        <v>0</v>
      </c>
      <c r="G782" s="116">
        <f t="shared" si="83"/>
        <v>0</v>
      </c>
      <c r="H782" s="116">
        <f t="shared" si="83"/>
        <v>0</v>
      </c>
      <c r="I782" s="116">
        <f t="shared" si="83"/>
        <v>0</v>
      </c>
      <c r="J782" s="116">
        <f t="shared" si="83"/>
        <v>0</v>
      </c>
      <c r="K782" s="116">
        <f t="shared" si="83"/>
        <v>0</v>
      </c>
      <c r="L782" s="116">
        <f t="shared" si="83"/>
        <v>0</v>
      </c>
      <c r="M782" s="116">
        <f t="shared" si="83"/>
        <v>0</v>
      </c>
      <c r="N782" s="116">
        <f t="shared" si="83"/>
        <v>0</v>
      </c>
      <c r="O782" s="116">
        <f t="shared" si="83"/>
        <v>0</v>
      </c>
      <c r="P782" s="116">
        <f t="shared" si="83"/>
        <v>0</v>
      </c>
      <c r="Q782" s="116">
        <f t="shared" si="81"/>
        <v>0</v>
      </c>
    </row>
    <row r="783" spans="3:17" x14ac:dyDescent="0.25">
      <c r="C783" s="935" t="s">
        <v>189</v>
      </c>
      <c r="D783" s="936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116">
        <f t="shared" ref="Q783:Q814" si="84">SUM(E783:P783)</f>
        <v>0</v>
      </c>
    </row>
    <row r="784" spans="3:17" x14ac:dyDescent="0.25">
      <c r="C784" s="16" t="s">
        <v>168</v>
      </c>
      <c r="D784" s="16" t="s">
        <v>169</v>
      </c>
      <c r="E784" s="92">
        <f>F4Ax!E784+F4Bx!E783</f>
        <v>0</v>
      </c>
      <c r="F784" s="92">
        <f>F4Ax!F784+F4Bx!F783</f>
        <v>0</v>
      </c>
      <c r="G784" s="92">
        <f>F4Ax!G784+F4Bx!G783</f>
        <v>0</v>
      </c>
      <c r="H784" s="92">
        <f>F4Ax!H784+F4Bx!H783</f>
        <v>0</v>
      </c>
      <c r="I784" s="92">
        <f>F4Ax!I784+F4Bx!I783</f>
        <v>0</v>
      </c>
      <c r="J784" s="92">
        <f>F4Ax!J784+F4Bx!J783</f>
        <v>0</v>
      </c>
      <c r="K784" s="92">
        <f>F4Ax!K784+F4Bx!K783</f>
        <v>0</v>
      </c>
      <c r="L784" s="92">
        <f>F4Ax!L784+F4Bx!L783</f>
        <v>0</v>
      </c>
      <c r="M784" s="92">
        <f>F4Ax!M784+F4Bx!M783</f>
        <v>0</v>
      </c>
      <c r="N784" s="92">
        <f>F4Ax!N784+F4Bx!N783</f>
        <v>0</v>
      </c>
      <c r="O784" s="92">
        <f>F4Ax!O784+F4Bx!O783</f>
        <v>0</v>
      </c>
      <c r="P784" s="92">
        <f>F4Ax!P784+F4Bx!P783</f>
        <v>0</v>
      </c>
      <c r="Q784" s="116">
        <f t="shared" si="84"/>
        <v>0</v>
      </c>
    </row>
    <row r="785" spans="3:17" x14ac:dyDescent="0.25">
      <c r="C785" s="16" t="s">
        <v>170</v>
      </c>
      <c r="D785" s="16" t="s">
        <v>171</v>
      </c>
      <c r="E785" s="92">
        <f>F4Ax!E785+F4Bx!E784</f>
        <v>0</v>
      </c>
      <c r="F785" s="92">
        <f>F4Ax!F785+F4Bx!F784</f>
        <v>0</v>
      </c>
      <c r="G785" s="92">
        <f>F4Ax!G785+F4Bx!G784</f>
        <v>0</v>
      </c>
      <c r="H785" s="92">
        <f>F4Ax!H785+F4Bx!H784</f>
        <v>0</v>
      </c>
      <c r="I785" s="92">
        <f>F4Ax!I785+F4Bx!I784</f>
        <v>0</v>
      </c>
      <c r="J785" s="92">
        <f>F4Ax!J785+F4Bx!J784</f>
        <v>0</v>
      </c>
      <c r="K785" s="92">
        <f>F4Ax!K785+F4Bx!K784</f>
        <v>0</v>
      </c>
      <c r="L785" s="92">
        <f>F4Ax!L785+F4Bx!L784</f>
        <v>0</v>
      </c>
      <c r="M785" s="92">
        <f>F4Ax!M785+F4Bx!M784</f>
        <v>0</v>
      </c>
      <c r="N785" s="92">
        <f>F4Ax!N785+F4Bx!N784</f>
        <v>0</v>
      </c>
      <c r="O785" s="92">
        <f>F4Ax!O785+F4Bx!O784</f>
        <v>0</v>
      </c>
      <c r="P785" s="92">
        <f>F4Ax!P785+F4Bx!P784</f>
        <v>0</v>
      </c>
      <c r="Q785" s="116">
        <f t="shared" si="84"/>
        <v>0</v>
      </c>
    </row>
    <row r="786" spans="3:17" x14ac:dyDescent="0.25">
      <c r="C786" s="16" t="s">
        <v>216</v>
      </c>
      <c r="D786" s="16" t="s">
        <v>173</v>
      </c>
      <c r="E786" s="92">
        <f>F4Ax!E786+F4Bx!E785</f>
        <v>0</v>
      </c>
      <c r="F786" s="92">
        <f>F4Ax!F786+F4Bx!F785</f>
        <v>0</v>
      </c>
      <c r="G786" s="92">
        <f>F4Ax!G786+F4Bx!G785</f>
        <v>0</v>
      </c>
      <c r="H786" s="92">
        <f>F4Ax!H786+F4Bx!H785</f>
        <v>0</v>
      </c>
      <c r="I786" s="92">
        <f>F4Ax!I786+F4Bx!I785</f>
        <v>0</v>
      </c>
      <c r="J786" s="92">
        <f>F4Ax!J786+F4Bx!J785</f>
        <v>0</v>
      </c>
      <c r="K786" s="92">
        <f>F4Ax!K786+F4Bx!K785</f>
        <v>0</v>
      </c>
      <c r="L786" s="92">
        <f>F4Ax!L786+F4Bx!L785</f>
        <v>0</v>
      </c>
      <c r="M786" s="92">
        <f>F4Ax!M786+F4Bx!M785</f>
        <v>0</v>
      </c>
      <c r="N786" s="92">
        <f>F4Ax!N786+F4Bx!N785</f>
        <v>0</v>
      </c>
      <c r="O786" s="92">
        <f>F4Ax!O786+F4Bx!O785</f>
        <v>0</v>
      </c>
      <c r="P786" s="92">
        <f>F4Ax!P786+F4Bx!P785</f>
        <v>0</v>
      </c>
      <c r="Q786" s="116">
        <f t="shared" si="84"/>
        <v>0</v>
      </c>
    </row>
    <row r="787" spans="3:17" x14ac:dyDescent="0.25">
      <c r="C787" s="16" t="s">
        <v>174</v>
      </c>
      <c r="D787" s="16" t="s">
        <v>175</v>
      </c>
      <c r="E787" s="92">
        <f>F4Ax!E787+F4Bx!E786</f>
        <v>0</v>
      </c>
      <c r="F787" s="92">
        <f>F4Ax!F787+F4Bx!F786</f>
        <v>0</v>
      </c>
      <c r="G787" s="92">
        <f>F4Ax!G787+F4Bx!G786</f>
        <v>0</v>
      </c>
      <c r="H787" s="92">
        <f>F4Ax!H787+F4Bx!H786</f>
        <v>0</v>
      </c>
      <c r="I787" s="92">
        <f>F4Ax!I787+F4Bx!I786</f>
        <v>0</v>
      </c>
      <c r="J787" s="92">
        <f>F4Ax!J787+F4Bx!J786</f>
        <v>0</v>
      </c>
      <c r="K787" s="92">
        <f>F4Ax!K787+F4Bx!K786</f>
        <v>0</v>
      </c>
      <c r="L787" s="92">
        <f>F4Ax!L787+F4Bx!L786</f>
        <v>0</v>
      </c>
      <c r="M787" s="92">
        <f>F4Ax!M787+F4Bx!M786</f>
        <v>0</v>
      </c>
      <c r="N787" s="92">
        <f>F4Ax!N787+F4Bx!N786</f>
        <v>0</v>
      </c>
      <c r="O787" s="92">
        <f>F4Ax!O787+F4Bx!O786</f>
        <v>0</v>
      </c>
      <c r="P787" s="92">
        <f>F4Ax!P787+F4Bx!P786</f>
        <v>0</v>
      </c>
      <c r="Q787" s="116">
        <f t="shared" si="84"/>
        <v>0</v>
      </c>
    </row>
    <row r="788" spans="3:17" x14ac:dyDescent="0.25">
      <c r="C788" s="16" t="s">
        <v>176</v>
      </c>
      <c r="D788" s="16" t="s">
        <v>177</v>
      </c>
      <c r="E788" s="92">
        <f>F4Ax!E788+F4Bx!E787</f>
        <v>0</v>
      </c>
      <c r="F788" s="92">
        <f>F4Ax!F788+F4Bx!F787</f>
        <v>0</v>
      </c>
      <c r="G788" s="92">
        <f>F4Ax!G788+F4Bx!G787</f>
        <v>0</v>
      </c>
      <c r="H788" s="92">
        <f>F4Ax!H788+F4Bx!H787</f>
        <v>0</v>
      </c>
      <c r="I788" s="92">
        <f>F4Ax!I788+F4Bx!I787</f>
        <v>0</v>
      </c>
      <c r="J788" s="92">
        <f>F4Ax!J788+F4Bx!J787</f>
        <v>0</v>
      </c>
      <c r="K788" s="92">
        <f>F4Ax!K788+F4Bx!K787</f>
        <v>0</v>
      </c>
      <c r="L788" s="92">
        <f>F4Ax!L788+F4Bx!L787</f>
        <v>0</v>
      </c>
      <c r="M788" s="92">
        <f>F4Ax!M788+F4Bx!M787</f>
        <v>0</v>
      </c>
      <c r="N788" s="92">
        <f>F4Ax!N788+F4Bx!N787</f>
        <v>0</v>
      </c>
      <c r="O788" s="92">
        <f>F4Ax!O788+F4Bx!O787</f>
        <v>0</v>
      </c>
      <c r="P788" s="92">
        <f>F4Ax!P788+F4Bx!P787</f>
        <v>0</v>
      </c>
      <c r="Q788" s="116">
        <f t="shared" si="84"/>
        <v>0</v>
      </c>
    </row>
    <row r="789" spans="3:17" x14ac:dyDescent="0.25">
      <c r="C789" s="16" t="s">
        <v>178</v>
      </c>
      <c r="D789" s="16" t="s">
        <v>179</v>
      </c>
      <c r="E789" s="92">
        <f>F4Ax!E789+F4Bx!E788</f>
        <v>0</v>
      </c>
      <c r="F789" s="92">
        <f>F4Ax!F789+F4Bx!F788</f>
        <v>0</v>
      </c>
      <c r="G789" s="92">
        <f>F4Ax!G789+F4Bx!G788</f>
        <v>0</v>
      </c>
      <c r="H789" s="92">
        <f>F4Ax!H789+F4Bx!H788</f>
        <v>0</v>
      </c>
      <c r="I789" s="92">
        <f>F4Ax!I789+F4Bx!I788</f>
        <v>0</v>
      </c>
      <c r="J789" s="92">
        <f>F4Ax!J789+F4Bx!J788</f>
        <v>0</v>
      </c>
      <c r="K789" s="92">
        <f>F4Ax!K789+F4Bx!K788</f>
        <v>0</v>
      </c>
      <c r="L789" s="92">
        <f>F4Ax!L789+F4Bx!L788</f>
        <v>0</v>
      </c>
      <c r="M789" s="92">
        <f>F4Ax!M789+F4Bx!M788</f>
        <v>0</v>
      </c>
      <c r="N789" s="92">
        <f>F4Ax!N789+F4Bx!N788</f>
        <v>0</v>
      </c>
      <c r="O789" s="92">
        <f>F4Ax!O789+F4Bx!O788</f>
        <v>0</v>
      </c>
      <c r="P789" s="92">
        <f>F4Ax!P789+F4Bx!P788</f>
        <v>0</v>
      </c>
      <c r="Q789" s="116">
        <f t="shared" si="84"/>
        <v>0</v>
      </c>
    </row>
    <row r="790" spans="3:17" x14ac:dyDescent="0.25">
      <c r="C790" s="16" t="s">
        <v>180</v>
      </c>
      <c r="D790" s="16" t="s">
        <v>181</v>
      </c>
      <c r="E790" s="92">
        <f>F4Ax!E790+F4Bx!E789</f>
        <v>0</v>
      </c>
      <c r="F790" s="92">
        <f>F4Ax!F790+F4Bx!F789</f>
        <v>0</v>
      </c>
      <c r="G790" s="92">
        <f>F4Ax!G790+F4Bx!G789</f>
        <v>0</v>
      </c>
      <c r="H790" s="92">
        <f>F4Ax!H790+F4Bx!H789</f>
        <v>0</v>
      </c>
      <c r="I790" s="92">
        <f>F4Ax!I790+F4Bx!I789</f>
        <v>0</v>
      </c>
      <c r="J790" s="92">
        <f>F4Ax!J790+F4Bx!J789</f>
        <v>0</v>
      </c>
      <c r="K790" s="92">
        <f>F4Ax!K790+F4Bx!K789</f>
        <v>0</v>
      </c>
      <c r="L790" s="92">
        <f>F4Ax!L790+F4Bx!L789</f>
        <v>0</v>
      </c>
      <c r="M790" s="92">
        <f>F4Ax!M790+F4Bx!M789</f>
        <v>0</v>
      </c>
      <c r="N790" s="92">
        <f>F4Ax!N790+F4Bx!N789</f>
        <v>0</v>
      </c>
      <c r="O790" s="92">
        <f>F4Ax!O790+F4Bx!O789</f>
        <v>0</v>
      </c>
      <c r="P790" s="92">
        <f>F4Ax!P790+F4Bx!P789</f>
        <v>0</v>
      </c>
      <c r="Q790" s="116">
        <f t="shared" si="84"/>
        <v>0</v>
      </c>
    </row>
    <row r="791" spans="3:17" x14ac:dyDescent="0.25">
      <c r="C791" s="16" t="s">
        <v>182</v>
      </c>
      <c r="D791" s="16" t="s">
        <v>183</v>
      </c>
      <c r="E791" s="92">
        <f>F4Ax!E791+F4Bx!E790</f>
        <v>0</v>
      </c>
      <c r="F791" s="92">
        <f>F4Ax!F791+F4Bx!F790</f>
        <v>0</v>
      </c>
      <c r="G791" s="92">
        <f>F4Ax!G791+F4Bx!G790</f>
        <v>0</v>
      </c>
      <c r="H791" s="92">
        <f>F4Ax!H791+F4Bx!H790</f>
        <v>0</v>
      </c>
      <c r="I791" s="92">
        <f>F4Ax!I791+F4Bx!I790</f>
        <v>0</v>
      </c>
      <c r="J791" s="92">
        <f>F4Ax!J791+F4Bx!J790</f>
        <v>0</v>
      </c>
      <c r="K791" s="92">
        <f>F4Ax!K791+F4Bx!K790</f>
        <v>0</v>
      </c>
      <c r="L791" s="92">
        <f>F4Ax!L791+F4Bx!L790</f>
        <v>0</v>
      </c>
      <c r="M791" s="92">
        <f>F4Ax!M791+F4Bx!M790</f>
        <v>0</v>
      </c>
      <c r="N791" s="92">
        <f>F4Ax!N791+F4Bx!N790</f>
        <v>0</v>
      </c>
      <c r="O791" s="92">
        <f>F4Ax!O791+F4Bx!O790</f>
        <v>0</v>
      </c>
      <c r="P791" s="92">
        <f>F4Ax!P791+F4Bx!P790</f>
        <v>0</v>
      </c>
      <c r="Q791" s="116">
        <f t="shared" si="84"/>
        <v>0</v>
      </c>
    </row>
    <row r="792" spans="3:17" x14ac:dyDescent="0.25">
      <c r="C792" s="16" t="s">
        <v>208</v>
      </c>
      <c r="D792" s="16" t="s">
        <v>163</v>
      </c>
      <c r="E792" s="92">
        <f>F4Ax!E792+F4Bx!E791</f>
        <v>0</v>
      </c>
      <c r="F792" s="92">
        <f>F4Ax!F792+F4Bx!F791</f>
        <v>0</v>
      </c>
      <c r="G792" s="92">
        <f>F4Ax!G792+F4Bx!G791</f>
        <v>0</v>
      </c>
      <c r="H792" s="92">
        <f>F4Ax!H792+F4Bx!H791</f>
        <v>0</v>
      </c>
      <c r="I792" s="92">
        <f>F4Ax!I792+F4Bx!I791</f>
        <v>0</v>
      </c>
      <c r="J792" s="92">
        <f>F4Ax!J792+F4Bx!J791</f>
        <v>0</v>
      </c>
      <c r="K792" s="92">
        <f>F4Ax!K792+F4Bx!K791</f>
        <v>0</v>
      </c>
      <c r="L792" s="92">
        <f>F4Ax!L792+F4Bx!L791</f>
        <v>0</v>
      </c>
      <c r="M792" s="92">
        <f>F4Ax!M792+F4Bx!M791</f>
        <v>0</v>
      </c>
      <c r="N792" s="92">
        <f>F4Ax!N792+F4Bx!N791</f>
        <v>0</v>
      </c>
      <c r="O792" s="92">
        <f>F4Ax!O792+F4Bx!O791</f>
        <v>0</v>
      </c>
      <c r="P792" s="92">
        <f>F4Ax!P792+F4Bx!P791</f>
        <v>0</v>
      </c>
      <c r="Q792" s="116">
        <f t="shared" si="84"/>
        <v>0</v>
      </c>
    </row>
    <row r="793" spans="3:17" x14ac:dyDescent="0.25">
      <c r="C793" s="16" t="s">
        <v>185</v>
      </c>
      <c r="D793" s="16" t="s">
        <v>186</v>
      </c>
      <c r="E793" s="92">
        <f>F4Ax!E793+F4Bx!E792</f>
        <v>0</v>
      </c>
      <c r="F793" s="92">
        <f>F4Ax!F793+F4Bx!F792</f>
        <v>0</v>
      </c>
      <c r="G793" s="92">
        <f>F4Ax!G793+F4Bx!G792</f>
        <v>0</v>
      </c>
      <c r="H793" s="92">
        <f>F4Ax!H793+F4Bx!H792</f>
        <v>0</v>
      </c>
      <c r="I793" s="92">
        <f>F4Ax!I793+F4Bx!I792</f>
        <v>0</v>
      </c>
      <c r="J793" s="92">
        <f>F4Ax!J793+F4Bx!J792</f>
        <v>0</v>
      </c>
      <c r="K793" s="92">
        <f>F4Ax!K793+F4Bx!K792</f>
        <v>0</v>
      </c>
      <c r="L793" s="92">
        <f>F4Ax!L793+F4Bx!L792</f>
        <v>0</v>
      </c>
      <c r="M793" s="92">
        <f>F4Ax!M793+F4Bx!M792</f>
        <v>0</v>
      </c>
      <c r="N793" s="92">
        <f>F4Ax!N793+F4Bx!N792</f>
        <v>0</v>
      </c>
      <c r="O793" s="92">
        <f>F4Ax!O793+F4Bx!O792</f>
        <v>0</v>
      </c>
      <c r="P793" s="92">
        <f>F4Ax!P793+F4Bx!P792</f>
        <v>0</v>
      </c>
      <c r="Q793" s="116">
        <f t="shared" si="84"/>
        <v>0</v>
      </c>
    </row>
    <row r="794" spans="3:17" x14ac:dyDescent="0.25">
      <c r="C794" s="16" t="s">
        <v>187</v>
      </c>
      <c r="D794" s="16" t="s">
        <v>165</v>
      </c>
      <c r="E794" s="92">
        <f>F4Ax!E794+F4Bx!E793</f>
        <v>0</v>
      </c>
      <c r="F794" s="92">
        <f>F4Ax!F794+F4Bx!F793</f>
        <v>0</v>
      </c>
      <c r="G794" s="92">
        <f>F4Ax!G794+F4Bx!G793</f>
        <v>0</v>
      </c>
      <c r="H794" s="92">
        <f>F4Ax!H794+F4Bx!H793</f>
        <v>0</v>
      </c>
      <c r="I794" s="92">
        <f>F4Ax!I794+F4Bx!I793</f>
        <v>0</v>
      </c>
      <c r="J794" s="92">
        <f>F4Ax!J794+F4Bx!J793</f>
        <v>0</v>
      </c>
      <c r="K794" s="92">
        <f>F4Ax!K794+F4Bx!K793</f>
        <v>0</v>
      </c>
      <c r="L794" s="92">
        <f>F4Ax!L794+F4Bx!L793</f>
        <v>0</v>
      </c>
      <c r="M794" s="92">
        <f>F4Ax!M794+F4Bx!M793</f>
        <v>0</v>
      </c>
      <c r="N794" s="92">
        <f>F4Ax!N794+F4Bx!N793</f>
        <v>0</v>
      </c>
      <c r="O794" s="92">
        <f>F4Ax!O794+F4Bx!O793</f>
        <v>0</v>
      </c>
      <c r="P794" s="92">
        <f>F4Ax!P794+F4Bx!P793</f>
        <v>0</v>
      </c>
      <c r="Q794" s="116">
        <f t="shared" si="84"/>
        <v>0</v>
      </c>
    </row>
    <row r="795" spans="3:17" x14ac:dyDescent="0.25">
      <c r="C795" s="16"/>
      <c r="D795" s="16"/>
      <c r="E795" s="92">
        <f>F4Ax!E795+F4Bx!E794</f>
        <v>0</v>
      </c>
      <c r="F795" s="92">
        <f>F4Ax!F795+F4Bx!F794</f>
        <v>0</v>
      </c>
      <c r="G795" s="92">
        <f>F4Ax!G795+F4Bx!G794</f>
        <v>0</v>
      </c>
      <c r="H795" s="92">
        <f>F4Ax!H795+F4Bx!H794</f>
        <v>0</v>
      </c>
      <c r="I795" s="92">
        <f>F4Ax!I795+F4Bx!I794</f>
        <v>0</v>
      </c>
      <c r="J795" s="92">
        <f>F4Ax!J795+F4Bx!J794</f>
        <v>0</v>
      </c>
      <c r="K795" s="92">
        <f>F4Ax!K795+F4Bx!K794</f>
        <v>0</v>
      </c>
      <c r="L795" s="92">
        <f>F4Ax!L795+F4Bx!L794</f>
        <v>0</v>
      </c>
      <c r="M795" s="92">
        <f>F4Ax!M795+F4Bx!M794</f>
        <v>0</v>
      </c>
      <c r="N795" s="92">
        <f>F4Ax!N795+F4Bx!N794</f>
        <v>0</v>
      </c>
      <c r="O795" s="92">
        <f>F4Ax!O795+F4Bx!O794</f>
        <v>0</v>
      </c>
      <c r="P795" s="92">
        <f>F4Ax!P795+F4Bx!P794</f>
        <v>0</v>
      </c>
      <c r="Q795" s="116">
        <f t="shared" si="84"/>
        <v>0</v>
      </c>
    </row>
    <row r="796" spans="3:17" x14ac:dyDescent="0.25">
      <c r="C796" s="16"/>
      <c r="D796" s="16"/>
      <c r="E796" s="92">
        <f>F4Ax!E796+F4Bx!E795</f>
        <v>0</v>
      </c>
      <c r="F796" s="92">
        <f>F4Ax!F796+F4Bx!F795</f>
        <v>0</v>
      </c>
      <c r="G796" s="92">
        <f>F4Ax!G796+F4Bx!G795</f>
        <v>0</v>
      </c>
      <c r="H796" s="92">
        <f>F4Ax!H796+F4Bx!H795</f>
        <v>0</v>
      </c>
      <c r="I796" s="92">
        <f>F4Ax!I796+F4Bx!I795</f>
        <v>0</v>
      </c>
      <c r="J796" s="92">
        <f>F4Ax!J796+F4Bx!J795</f>
        <v>0</v>
      </c>
      <c r="K796" s="92">
        <f>F4Ax!K796+F4Bx!K795</f>
        <v>0</v>
      </c>
      <c r="L796" s="92">
        <f>F4Ax!L796+F4Bx!L795</f>
        <v>0</v>
      </c>
      <c r="M796" s="92">
        <f>F4Ax!M796+F4Bx!M795</f>
        <v>0</v>
      </c>
      <c r="N796" s="92">
        <f>F4Ax!N796+F4Bx!N795</f>
        <v>0</v>
      </c>
      <c r="O796" s="92">
        <f>F4Ax!O796+F4Bx!O795</f>
        <v>0</v>
      </c>
      <c r="P796" s="92">
        <f>F4Ax!P796+F4Bx!P795</f>
        <v>0</v>
      </c>
      <c r="Q796" s="116">
        <f t="shared" si="84"/>
        <v>0</v>
      </c>
    </row>
    <row r="797" spans="3:17" x14ac:dyDescent="0.25">
      <c r="C797" s="16"/>
      <c r="D797" s="16"/>
      <c r="E797" s="92">
        <f>F4Ax!E797+F4Bx!E796</f>
        <v>0</v>
      </c>
      <c r="F797" s="92">
        <f>F4Ax!F797+F4Bx!F796</f>
        <v>0</v>
      </c>
      <c r="G797" s="92">
        <f>F4Ax!G797+F4Bx!G796</f>
        <v>0</v>
      </c>
      <c r="H797" s="92">
        <f>F4Ax!H797+F4Bx!H796</f>
        <v>0</v>
      </c>
      <c r="I797" s="92">
        <f>F4Ax!I797+F4Bx!I796</f>
        <v>0</v>
      </c>
      <c r="J797" s="92">
        <f>F4Ax!J797+F4Bx!J796</f>
        <v>0</v>
      </c>
      <c r="K797" s="92">
        <f>F4Ax!K797+F4Bx!K796</f>
        <v>0</v>
      </c>
      <c r="L797" s="92">
        <f>F4Ax!L797+F4Bx!L796</f>
        <v>0</v>
      </c>
      <c r="M797" s="92">
        <f>F4Ax!M797+F4Bx!M796</f>
        <v>0</v>
      </c>
      <c r="N797" s="92">
        <f>F4Ax!N797+F4Bx!N796</f>
        <v>0</v>
      </c>
      <c r="O797" s="92">
        <f>F4Ax!O797+F4Bx!O796</f>
        <v>0</v>
      </c>
      <c r="P797" s="92">
        <f>F4Ax!P797+F4Bx!P796</f>
        <v>0</v>
      </c>
      <c r="Q797" s="116">
        <f t="shared" si="84"/>
        <v>0</v>
      </c>
    </row>
    <row r="798" spans="3:17" x14ac:dyDescent="0.25">
      <c r="C798" s="16" t="s">
        <v>235</v>
      </c>
      <c r="D798" s="16" t="s">
        <v>235</v>
      </c>
      <c r="E798" s="92">
        <f>F4Ax!E798+F4Bx!E797</f>
        <v>0</v>
      </c>
      <c r="F798" s="92">
        <f>F4Ax!F798+F4Bx!F797</f>
        <v>0</v>
      </c>
      <c r="G798" s="92">
        <f>F4Ax!G798+F4Bx!G797</f>
        <v>0</v>
      </c>
      <c r="H798" s="92">
        <f>F4Ax!H798+F4Bx!H797</f>
        <v>0</v>
      </c>
      <c r="I798" s="92">
        <f>F4Ax!I798+F4Bx!I797</f>
        <v>0</v>
      </c>
      <c r="J798" s="92">
        <f>F4Ax!J798+F4Bx!J797</f>
        <v>0</v>
      </c>
      <c r="K798" s="92">
        <f>F4Ax!K798+F4Bx!K797</f>
        <v>0</v>
      </c>
      <c r="L798" s="92">
        <f>F4Ax!L798+F4Bx!L797</f>
        <v>0</v>
      </c>
      <c r="M798" s="92">
        <f>F4Ax!M798+F4Bx!M797</f>
        <v>0</v>
      </c>
      <c r="N798" s="92">
        <f>F4Ax!N798+F4Bx!N797</f>
        <v>0</v>
      </c>
      <c r="O798" s="92">
        <f>F4Ax!O798+F4Bx!O797</f>
        <v>0</v>
      </c>
      <c r="P798" s="92">
        <f>F4Ax!P798+F4Bx!P797</f>
        <v>0</v>
      </c>
      <c r="Q798" s="116">
        <f t="shared" si="84"/>
        <v>0</v>
      </c>
    </row>
    <row r="799" spans="3:17" x14ac:dyDescent="0.25">
      <c r="C799" s="937" t="s">
        <v>188</v>
      </c>
      <c r="D799" s="938"/>
      <c r="E799" s="116">
        <f t="shared" ref="E799:P799" si="85">SUM(E784:E798)</f>
        <v>0</v>
      </c>
      <c r="F799" s="116">
        <f t="shared" si="85"/>
        <v>0</v>
      </c>
      <c r="G799" s="116">
        <f t="shared" si="85"/>
        <v>0</v>
      </c>
      <c r="H799" s="116">
        <f t="shared" si="85"/>
        <v>0</v>
      </c>
      <c r="I799" s="116">
        <f t="shared" si="85"/>
        <v>0</v>
      </c>
      <c r="J799" s="116">
        <f t="shared" si="85"/>
        <v>0</v>
      </c>
      <c r="K799" s="116">
        <f t="shared" si="85"/>
        <v>0</v>
      </c>
      <c r="L799" s="116">
        <f t="shared" si="85"/>
        <v>0</v>
      </c>
      <c r="M799" s="116">
        <f t="shared" si="85"/>
        <v>0</v>
      </c>
      <c r="N799" s="116">
        <f t="shared" si="85"/>
        <v>0</v>
      </c>
      <c r="O799" s="116">
        <f t="shared" si="85"/>
        <v>0</v>
      </c>
      <c r="P799" s="116">
        <f t="shared" si="85"/>
        <v>0</v>
      </c>
      <c r="Q799" s="116">
        <f t="shared" si="84"/>
        <v>0</v>
      </c>
    </row>
    <row r="800" spans="3:17" x14ac:dyDescent="0.25">
      <c r="C800" s="935" t="s">
        <v>196</v>
      </c>
      <c r="D800" s="936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116">
        <f t="shared" si="84"/>
        <v>0</v>
      </c>
    </row>
    <row r="801" spans="3:17" x14ac:dyDescent="0.25">
      <c r="C801" s="16" t="s">
        <v>168</v>
      </c>
      <c r="D801" s="16" t="s">
        <v>169</v>
      </c>
      <c r="E801" s="92">
        <f>F4Ax!E801+F4Bx!E800</f>
        <v>0</v>
      </c>
      <c r="F801" s="92">
        <f>F4Ax!F801+F4Bx!F800</f>
        <v>0</v>
      </c>
      <c r="G801" s="92">
        <f>F4Ax!G801+F4Bx!G800</f>
        <v>0</v>
      </c>
      <c r="H801" s="92">
        <f>F4Ax!H801+F4Bx!H800</f>
        <v>0</v>
      </c>
      <c r="I801" s="92">
        <f>F4Ax!I801+F4Bx!I800</f>
        <v>0</v>
      </c>
      <c r="J801" s="92">
        <f>F4Ax!J801+F4Bx!J800</f>
        <v>0</v>
      </c>
      <c r="K801" s="92">
        <f>F4Ax!K801+F4Bx!K800</f>
        <v>0</v>
      </c>
      <c r="L801" s="92">
        <f>F4Ax!L801+F4Bx!L800</f>
        <v>0</v>
      </c>
      <c r="M801" s="92">
        <f>F4Ax!M801+F4Bx!M800</f>
        <v>0</v>
      </c>
      <c r="N801" s="92">
        <f>F4Ax!N801+F4Bx!N800</f>
        <v>0</v>
      </c>
      <c r="O801" s="92">
        <f>F4Ax!O801+F4Bx!O800</f>
        <v>0</v>
      </c>
      <c r="P801" s="92">
        <f>F4Ax!P801+F4Bx!P800</f>
        <v>0</v>
      </c>
      <c r="Q801" s="116">
        <f t="shared" si="84"/>
        <v>0</v>
      </c>
    </row>
    <row r="802" spans="3:17" x14ac:dyDescent="0.25">
      <c r="C802" s="16" t="s">
        <v>170</v>
      </c>
      <c r="D802" s="16" t="s">
        <v>171</v>
      </c>
      <c r="E802" s="92">
        <f>F4Ax!E802+F4Bx!E801</f>
        <v>0</v>
      </c>
      <c r="F802" s="92">
        <f>F4Ax!F802+F4Bx!F801</f>
        <v>0</v>
      </c>
      <c r="G802" s="92">
        <f>F4Ax!G802+F4Bx!G801</f>
        <v>0</v>
      </c>
      <c r="H802" s="92">
        <f>F4Ax!H802+F4Bx!H801</f>
        <v>0</v>
      </c>
      <c r="I802" s="92">
        <f>F4Ax!I802+F4Bx!I801</f>
        <v>0</v>
      </c>
      <c r="J802" s="92">
        <f>F4Ax!J802+F4Bx!J801</f>
        <v>0</v>
      </c>
      <c r="K802" s="92">
        <f>F4Ax!K802+F4Bx!K801</f>
        <v>0</v>
      </c>
      <c r="L802" s="92">
        <f>F4Ax!L802+F4Bx!L801</f>
        <v>0</v>
      </c>
      <c r="M802" s="92">
        <f>F4Ax!M802+F4Bx!M801</f>
        <v>0</v>
      </c>
      <c r="N802" s="92">
        <f>F4Ax!N802+F4Bx!N801</f>
        <v>0</v>
      </c>
      <c r="O802" s="92">
        <f>F4Ax!O802+F4Bx!O801</f>
        <v>0</v>
      </c>
      <c r="P802" s="92">
        <f>F4Ax!P802+F4Bx!P801</f>
        <v>0</v>
      </c>
      <c r="Q802" s="116">
        <f t="shared" si="84"/>
        <v>0</v>
      </c>
    </row>
    <row r="803" spans="3:17" x14ac:dyDescent="0.25">
      <c r="C803" s="16" t="s">
        <v>216</v>
      </c>
      <c r="D803" s="16" t="s">
        <v>173</v>
      </c>
      <c r="E803" s="92">
        <f>F4Ax!E803+F4Bx!E802</f>
        <v>0</v>
      </c>
      <c r="F803" s="92">
        <f>F4Ax!F803+F4Bx!F802</f>
        <v>0</v>
      </c>
      <c r="G803" s="92">
        <f>F4Ax!G803+F4Bx!G802</f>
        <v>0</v>
      </c>
      <c r="H803" s="92">
        <f>F4Ax!H803+F4Bx!H802</f>
        <v>0</v>
      </c>
      <c r="I803" s="92">
        <f>F4Ax!I803+F4Bx!I802</f>
        <v>0</v>
      </c>
      <c r="J803" s="92">
        <f>F4Ax!J803+F4Bx!J802</f>
        <v>0</v>
      </c>
      <c r="K803" s="92">
        <f>F4Ax!K803+F4Bx!K802</f>
        <v>0</v>
      </c>
      <c r="L803" s="92">
        <f>F4Ax!L803+F4Bx!L802</f>
        <v>0</v>
      </c>
      <c r="M803" s="92">
        <f>F4Ax!M803+F4Bx!M802</f>
        <v>0</v>
      </c>
      <c r="N803" s="92">
        <f>F4Ax!N803+F4Bx!N802</f>
        <v>0</v>
      </c>
      <c r="O803" s="92">
        <f>F4Ax!O803+F4Bx!O802</f>
        <v>0</v>
      </c>
      <c r="P803" s="92">
        <f>F4Ax!P803+F4Bx!P802</f>
        <v>0</v>
      </c>
      <c r="Q803" s="116">
        <f t="shared" si="84"/>
        <v>0</v>
      </c>
    </row>
    <row r="804" spans="3:17" x14ac:dyDescent="0.25">
      <c r="C804" s="16" t="s">
        <v>174</v>
      </c>
      <c r="D804" s="16" t="s">
        <v>175</v>
      </c>
      <c r="E804" s="92">
        <f>F4Ax!E804+F4Bx!E803</f>
        <v>0</v>
      </c>
      <c r="F804" s="92">
        <f>F4Ax!F804+F4Bx!F803</f>
        <v>0</v>
      </c>
      <c r="G804" s="92">
        <f>F4Ax!G804+F4Bx!G803</f>
        <v>0</v>
      </c>
      <c r="H804" s="92">
        <f>F4Ax!H804+F4Bx!H803</f>
        <v>0</v>
      </c>
      <c r="I804" s="92">
        <f>F4Ax!I804+F4Bx!I803</f>
        <v>0</v>
      </c>
      <c r="J804" s="92">
        <f>F4Ax!J804+F4Bx!J803</f>
        <v>0</v>
      </c>
      <c r="K804" s="92">
        <f>F4Ax!K804+F4Bx!K803</f>
        <v>0</v>
      </c>
      <c r="L804" s="92">
        <f>F4Ax!L804+F4Bx!L803</f>
        <v>0</v>
      </c>
      <c r="M804" s="92">
        <f>F4Ax!M804+F4Bx!M803</f>
        <v>0</v>
      </c>
      <c r="N804" s="92">
        <f>F4Ax!N804+F4Bx!N803</f>
        <v>0</v>
      </c>
      <c r="O804" s="92">
        <f>F4Ax!O804+F4Bx!O803</f>
        <v>0</v>
      </c>
      <c r="P804" s="92">
        <f>F4Ax!P804+F4Bx!P803</f>
        <v>0</v>
      </c>
      <c r="Q804" s="116">
        <f t="shared" si="84"/>
        <v>0</v>
      </c>
    </row>
    <row r="805" spans="3:17" x14ac:dyDescent="0.25">
      <c r="C805" s="16" t="s">
        <v>176</v>
      </c>
      <c r="D805" s="16" t="s">
        <v>177</v>
      </c>
      <c r="E805" s="92">
        <f>F4Ax!E805+F4Bx!E804</f>
        <v>0</v>
      </c>
      <c r="F805" s="92">
        <f>F4Ax!F805+F4Bx!F804</f>
        <v>0</v>
      </c>
      <c r="G805" s="92">
        <f>F4Ax!G805+F4Bx!G804</f>
        <v>0</v>
      </c>
      <c r="H805" s="92">
        <f>F4Ax!H805+F4Bx!H804</f>
        <v>0</v>
      </c>
      <c r="I805" s="92">
        <f>F4Ax!I805+F4Bx!I804</f>
        <v>0</v>
      </c>
      <c r="J805" s="92">
        <f>F4Ax!J805+F4Bx!J804</f>
        <v>0</v>
      </c>
      <c r="K805" s="92">
        <f>F4Ax!K805+F4Bx!K804</f>
        <v>0</v>
      </c>
      <c r="L805" s="92">
        <f>F4Ax!L805+F4Bx!L804</f>
        <v>0</v>
      </c>
      <c r="M805" s="92">
        <f>F4Ax!M805+F4Bx!M804</f>
        <v>0</v>
      </c>
      <c r="N805" s="92">
        <f>F4Ax!N805+F4Bx!N804</f>
        <v>0</v>
      </c>
      <c r="O805" s="92">
        <f>F4Ax!O805+F4Bx!O804</f>
        <v>0</v>
      </c>
      <c r="P805" s="92">
        <f>F4Ax!P805+F4Bx!P804</f>
        <v>0</v>
      </c>
      <c r="Q805" s="116">
        <f t="shared" si="84"/>
        <v>0</v>
      </c>
    </row>
    <row r="806" spans="3:17" x14ac:dyDescent="0.25">
      <c r="C806" s="16" t="s">
        <v>178</v>
      </c>
      <c r="D806" s="16" t="s">
        <v>217</v>
      </c>
      <c r="E806" s="92">
        <f>F4Ax!E806+F4Bx!E805</f>
        <v>0</v>
      </c>
      <c r="F806" s="92">
        <f>F4Ax!F806+F4Bx!F805</f>
        <v>0</v>
      </c>
      <c r="G806" s="92">
        <f>F4Ax!G806+F4Bx!G805</f>
        <v>0</v>
      </c>
      <c r="H806" s="92">
        <f>F4Ax!H806+F4Bx!H805</f>
        <v>0</v>
      </c>
      <c r="I806" s="92">
        <f>F4Ax!I806+F4Bx!I805</f>
        <v>0</v>
      </c>
      <c r="J806" s="92">
        <f>F4Ax!J806+F4Bx!J805</f>
        <v>0</v>
      </c>
      <c r="K806" s="92">
        <f>F4Ax!K806+F4Bx!K805</f>
        <v>0</v>
      </c>
      <c r="L806" s="92">
        <f>F4Ax!L806+F4Bx!L805</f>
        <v>0</v>
      </c>
      <c r="M806" s="92">
        <f>F4Ax!M806+F4Bx!M805</f>
        <v>0</v>
      </c>
      <c r="N806" s="92">
        <f>F4Ax!N806+F4Bx!N805</f>
        <v>0</v>
      </c>
      <c r="O806" s="92">
        <f>F4Ax!O806+F4Bx!O805</f>
        <v>0</v>
      </c>
      <c r="P806" s="92">
        <f>F4Ax!P806+F4Bx!P805</f>
        <v>0</v>
      </c>
      <c r="Q806" s="116">
        <f t="shared" si="84"/>
        <v>0</v>
      </c>
    </row>
    <row r="807" spans="3:17" x14ac:dyDescent="0.25">
      <c r="C807" s="16" t="s">
        <v>180</v>
      </c>
      <c r="D807" s="16" t="s">
        <v>197</v>
      </c>
      <c r="E807" s="92">
        <f>F4Ax!E807+F4Bx!E806</f>
        <v>0</v>
      </c>
      <c r="F807" s="92">
        <f>F4Ax!F807+F4Bx!F806</f>
        <v>0</v>
      </c>
      <c r="G807" s="92">
        <f>F4Ax!G807+F4Bx!G806</f>
        <v>0</v>
      </c>
      <c r="H807" s="92">
        <f>F4Ax!H807+F4Bx!H806</f>
        <v>0</v>
      </c>
      <c r="I807" s="92">
        <f>F4Ax!I807+F4Bx!I806</f>
        <v>0</v>
      </c>
      <c r="J807" s="92">
        <f>F4Ax!J807+F4Bx!J806</f>
        <v>0</v>
      </c>
      <c r="K807" s="92">
        <f>F4Ax!K807+F4Bx!K806</f>
        <v>0</v>
      </c>
      <c r="L807" s="92">
        <f>F4Ax!L807+F4Bx!L806</f>
        <v>0</v>
      </c>
      <c r="M807" s="92">
        <f>F4Ax!M807+F4Bx!M806</f>
        <v>0</v>
      </c>
      <c r="N807" s="92">
        <f>F4Ax!N807+F4Bx!N806</f>
        <v>0</v>
      </c>
      <c r="O807" s="92">
        <f>F4Ax!O807+F4Bx!O806</f>
        <v>0</v>
      </c>
      <c r="P807" s="92">
        <f>F4Ax!P807+F4Bx!P806</f>
        <v>0</v>
      </c>
      <c r="Q807" s="116">
        <f t="shared" si="84"/>
        <v>0</v>
      </c>
    </row>
    <row r="808" spans="3:17" x14ac:dyDescent="0.25">
      <c r="C808" s="16" t="s">
        <v>218</v>
      </c>
      <c r="D808" s="16" t="s">
        <v>206</v>
      </c>
      <c r="E808" s="92">
        <f>F4Ax!E808+F4Bx!E807</f>
        <v>0</v>
      </c>
      <c r="F808" s="92">
        <f>F4Ax!F808+F4Bx!F807</f>
        <v>0</v>
      </c>
      <c r="G808" s="92">
        <f>F4Ax!G808+F4Bx!G807</f>
        <v>0</v>
      </c>
      <c r="H808" s="92">
        <f>F4Ax!H808+F4Bx!H807</f>
        <v>0</v>
      </c>
      <c r="I808" s="92">
        <f>F4Ax!I808+F4Bx!I807</f>
        <v>0</v>
      </c>
      <c r="J808" s="92">
        <f>F4Ax!J808+F4Bx!J807</f>
        <v>0</v>
      </c>
      <c r="K808" s="92">
        <f>F4Ax!K808+F4Bx!K807</f>
        <v>0</v>
      </c>
      <c r="L808" s="92">
        <f>F4Ax!L808+F4Bx!L807</f>
        <v>0</v>
      </c>
      <c r="M808" s="92">
        <f>F4Ax!M808+F4Bx!M807</f>
        <v>0</v>
      </c>
      <c r="N808" s="92">
        <f>F4Ax!N808+F4Bx!N807</f>
        <v>0</v>
      </c>
      <c r="O808" s="92">
        <f>F4Ax!O808+F4Bx!O807</f>
        <v>0</v>
      </c>
      <c r="P808" s="92">
        <f>F4Ax!P808+F4Bx!P807</f>
        <v>0</v>
      </c>
      <c r="Q808" s="116">
        <f t="shared" si="84"/>
        <v>0</v>
      </c>
    </row>
    <row r="809" spans="3:17" x14ac:dyDescent="0.25">
      <c r="C809" s="16" t="s">
        <v>236</v>
      </c>
      <c r="D809" s="16" t="s">
        <v>220</v>
      </c>
      <c r="E809" s="92">
        <f>F4Ax!E809+F4Bx!E808</f>
        <v>0</v>
      </c>
      <c r="F809" s="92">
        <f>F4Ax!F809+F4Bx!F808</f>
        <v>0</v>
      </c>
      <c r="G809" s="92">
        <f>F4Ax!G809+F4Bx!G808</f>
        <v>0</v>
      </c>
      <c r="H809" s="92">
        <f>F4Ax!H809+F4Bx!H808</f>
        <v>0</v>
      </c>
      <c r="I809" s="92">
        <f>F4Ax!I809+F4Bx!I808</f>
        <v>0</v>
      </c>
      <c r="J809" s="92">
        <f>F4Ax!J809+F4Bx!J808</f>
        <v>0</v>
      </c>
      <c r="K809" s="92">
        <f>F4Ax!K809+F4Bx!K808</f>
        <v>0</v>
      </c>
      <c r="L809" s="92">
        <f>F4Ax!L809+F4Bx!L808</f>
        <v>0</v>
      </c>
      <c r="M809" s="92">
        <f>F4Ax!M809+F4Bx!M808</f>
        <v>0</v>
      </c>
      <c r="N809" s="92">
        <f>F4Ax!N809+F4Bx!N808</f>
        <v>0</v>
      </c>
      <c r="O809" s="92">
        <f>F4Ax!O809+F4Bx!O808</f>
        <v>0</v>
      </c>
      <c r="P809" s="92">
        <f>F4Ax!P809+F4Bx!P808</f>
        <v>0</v>
      </c>
      <c r="Q809" s="116">
        <f t="shared" si="84"/>
        <v>0</v>
      </c>
    </row>
    <row r="810" spans="3:17" x14ac:dyDescent="0.25">
      <c r="C810" s="16" t="s">
        <v>182</v>
      </c>
      <c r="D810" s="16" t="s">
        <v>183</v>
      </c>
      <c r="E810" s="92">
        <f>F4Ax!E810+F4Bx!E809</f>
        <v>0</v>
      </c>
      <c r="F810" s="92">
        <f>F4Ax!F810+F4Bx!F809</f>
        <v>0</v>
      </c>
      <c r="G810" s="92">
        <f>F4Ax!G810+F4Bx!G809</f>
        <v>0</v>
      </c>
      <c r="H810" s="92">
        <f>F4Ax!H810+F4Bx!H809</f>
        <v>0</v>
      </c>
      <c r="I810" s="92">
        <f>F4Ax!I810+F4Bx!I809</f>
        <v>0</v>
      </c>
      <c r="J810" s="92">
        <f>F4Ax!J810+F4Bx!J809</f>
        <v>0</v>
      </c>
      <c r="K810" s="92">
        <f>F4Ax!K810+F4Bx!K809</f>
        <v>0</v>
      </c>
      <c r="L810" s="92">
        <f>F4Ax!L810+F4Bx!L809</f>
        <v>0</v>
      </c>
      <c r="M810" s="92">
        <f>F4Ax!M810+F4Bx!M809</f>
        <v>0</v>
      </c>
      <c r="N810" s="92">
        <f>F4Ax!N810+F4Bx!N809</f>
        <v>0</v>
      </c>
      <c r="O810" s="92">
        <f>F4Ax!O810+F4Bx!O809</f>
        <v>0</v>
      </c>
      <c r="P810" s="92">
        <f>F4Ax!P810+F4Bx!P809</f>
        <v>0</v>
      </c>
      <c r="Q810" s="116">
        <f t="shared" si="84"/>
        <v>0</v>
      </c>
    </row>
    <row r="811" spans="3:17" x14ac:dyDescent="0.25">
      <c r="C811" s="16" t="s">
        <v>184</v>
      </c>
      <c r="D811" s="16" t="s">
        <v>163</v>
      </c>
      <c r="E811" s="92">
        <f>F4Ax!E811+F4Bx!E810</f>
        <v>0</v>
      </c>
      <c r="F811" s="92">
        <f>F4Ax!F811+F4Bx!F810</f>
        <v>0</v>
      </c>
      <c r="G811" s="92">
        <f>F4Ax!G811+F4Bx!G810</f>
        <v>0</v>
      </c>
      <c r="H811" s="92">
        <f>F4Ax!H811+F4Bx!H810</f>
        <v>0</v>
      </c>
      <c r="I811" s="92">
        <f>F4Ax!I811+F4Bx!I810</f>
        <v>0</v>
      </c>
      <c r="J811" s="92">
        <f>F4Ax!J811+F4Bx!J810</f>
        <v>0</v>
      </c>
      <c r="K811" s="92">
        <f>F4Ax!K811+F4Bx!K810</f>
        <v>0</v>
      </c>
      <c r="L811" s="92">
        <f>F4Ax!L811+F4Bx!L810</f>
        <v>0</v>
      </c>
      <c r="M811" s="92">
        <f>F4Ax!M811+F4Bx!M810</f>
        <v>0</v>
      </c>
      <c r="N811" s="92">
        <f>F4Ax!N811+F4Bx!N810</f>
        <v>0</v>
      </c>
      <c r="O811" s="92">
        <f>F4Ax!O811+F4Bx!O810</f>
        <v>0</v>
      </c>
      <c r="P811" s="92">
        <f>F4Ax!P811+F4Bx!P810</f>
        <v>0</v>
      </c>
      <c r="Q811" s="116">
        <f t="shared" si="84"/>
        <v>0</v>
      </c>
    </row>
    <row r="812" spans="3:17" x14ac:dyDescent="0.25">
      <c r="C812" s="16" t="s">
        <v>185</v>
      </c>
      <c r="D812" s="16" t="s">
        <v>186</v>
      </c>
      <c r="E812" s="92">
        <f>F4Ax!E812+F4Bx!E811</f>
        <v>0</v>
      </c>
      <c r="F812" s="92">
        <f>F4Ax!F812+F4Bx!F811</f>
        <v>0</v>
      </c>
      <c r="G812" s="92">
        <f>F4Ax!G812+F4Bx!G811</f>
        <v>0</v>
      </c>
      <c r="H812" s="92">
        <f>F4Ax!H812+F4Bx!H811</f>
        <v>0</v>
      </c>
      <c r="I812" s="92">
        <f>F4Ax!I812+F4Bx!I811</f>
        <v>0</v>
      </c>
      <c r="J812" s="92">
        <f>F4Ax!J812+F4Bx!J811</f>
        <v>0</v>
      </c>
      <c r="K812" s="92">
        <f>F4Ax!K812+F4Bx!K811</f>
        <v>0</v>
      </c>
      <c r="L812" s="92">
        <f>F4Ax!L812+F4Bx!L811</f>
        <v>0</v>
      </c>
      <c r="M812" s="92">
        <f>F4Ax!M812+F4Bx!M811</f>
        <v>0</v>
      </c>
      <c r="N812" s="92">
        <f>F4Ax!N812+F4Bx!N811</f>
        <v>0</v>
      </c>
      <c r="O812" s="92">
        <f>F4Ax!O812+F4Bx!O811</f>
        <v>0</v>
      </c>
      <c r="P812" s="92">
        <f>F4Ax!P812+F4Bx!P811</f>
        <v>0</v>
      </c>
      <c r="Q812" s="116">
        <f t="shared" si="84"/>
        <v>0</v>
      </c>
    </row>
    <row r="813" spans="3:17" x14ac:dyDescent="0.25">
      <c r="C813" s="16" t="s">
        <v>187</v>
      </c>
      <c r="D813" s="16" t="s">
        <v>165</v>
      </c>
      <c r="E813" s="92">
        <f>F4Ax!E813+F4Bx!E812</f>
        <v>0</v>
      </c>
      <c r="F813" s="92">
        <f>F4Ax!F813+F4Bx!F812</f>
        <v>0</v>
      </c>
      <c r="G813" s="92">
        <f>F4Ax!G813+F4Bx!G812</f>
        <v>0</v>
      </c>
      <c r="H813" s="92">
        <f>F4Ax!H813+F4Bx!H812</f>
        <v>0</v>
      </c>
      <c r="I813" s="92">
        <f>F4Ax!I813+F4Bx!I812</f>
        <v>0</v>
      </c>
      <c r="J813" s="92">
        <f>F4Ax!J813+F4Bx!J812</f>
        <v>0</v>
      </c>
      <c r="K813" s="92">
        <f>F4Ax!K813+F4Bx!K812</f>
        <v>0</v>
      </c>
      <c r="L813" s="92">
        <f>F4Ax!L813+F4Bx!L812</f>
        <v>0</v>
      </c>
      <c r="M813" s="92">
        <f>F4Ax!M813+F4Bx!M812</f>
        <v>0</v>
      </c>
      <c r="N813" s="92">
        <f>F4Ax!N813+F4Bx!N812</f>
        <v>0</v>
      </c>
      <c r="O813" s="92">
        <f>F4Ax!O813+F4Bx!O812</f>
        <v>0</v>
      </c>
      <c r="P813" s="92">
        <f>F4Ax!P813+F4Bx!P812</f>
        <v>0</v>
      </c>
      <c r="Q813" s="116">
        <f t="shared" si="84"/>
        <v>0</v>
      </c>
    </row>
    <row r="814" spans="3:17" x14ac:dyDescent="0.25">
      <c r="C814" s="16"/>
      <c r="D814" s="16"/>
      <c r="E814" s="92">
        <f>F4Ax!E814+F4Bx!E813</f>
        <v>0</v>
      </c>
      <c r="F814" s="92">
        <f>F4Ax!F814+F4Bx!F813</f>
        <v>0</v>
      </c>
      <c r="G814" s="92">
        <f>F4Ax!G814+F4Bx!G813</f>
        <v>0</v>
      </c>
      <c r="H814" s="92">
        <f>F4Ax!H814+F4Bx!H813</f>
        <v>0</v>
      </c>
      <c r="I814" s="92">
        <f>F4Ax!I814+F4Bx!I813</f>
        <v>0</v>
      </c>
      <c r="J814" s="92">
        <f>F4Ax!J814+F4Bx!J813</f>
        <v>0</v>
      </c>
      <c r="K814" s="92">
        <f>F4Ax!K814+F4Bx!K813</f>
        <v>0</v>
      </c>
      <c r="L814" s="92">
        <f>F4Ax!L814+F4Bx!L813</f>
        <v>0</v>
      </c>
      <c r="M814" s="92">
        <f>F4Ax!M814+F4Bx!M813</f>
        <v>0</v>
      </c>
      <c r="N814" s="92">
        <f>F4Ax!N814+F4Bx!N813</f>
        <v>0</v>
      </c>
      <c r="O814" s="92">
        <f>F4Ax!O814+F4Bx!O813</f>
        <v>0</v>
      </c>
      <c r="P814" s="92">
        <f>F4Ax!P814+F4Bx!P813</f>
        <v>0</v>
      </c>
      <c r="Q814" s="116">
        <f t="shared" si="84"/>
        <v>0</v>
      </c>
    </row>
    <row r="815" spans="3:17" x14ac:dyDescent="0.25">
      <c r="C815" s="16"/>
      <c r="D815" s="16"/>
      <c r="E815" s="92">
        <f>F4Ax!E815+F4Bx!E814</f>
        <v>0</v>
      </c>
      <c r="F815" s="92">
        <f>F4Ax!F815+F4Bx!F814</f>
        <v>0</v>
      </c>
      <c r="G815" s="92">
        <f>F4Ax!G815+F4Bx!G814</f>
        <v>0</v>
      </c>
      <c r="H815" s="92">
        <f>F4Ax!H815+F4Bx!H814</f>
        <v>0</v>
      </c>
      <c r="I815" s="92">
        <f>F4Ax!I815+F4Bx!I814</f>
        <v>0</v>
      </c>
      <c r="J815" s="92">
        <f>F4Ax!J815+F4Bx!J814</f>
        <v>0</v>
      </c>
      <c r="K815" s="92">
        <f>F4Ax!K815+F4Bx!K814</f>
        <v>0</v>
      </c>
      <c r="L815" s="92">
        <f>F4Ax!L815+F4Bx!L814</f>
        <v>0</v>
      </c>
      <c r="M815" s="92">
        <f>F4Ax!M815+F4Bx!M814</f>
        <v>0</v>
      </c>
      <c r="N815" s="92">
        <f>F4Ax!N815+F4Bx!N814</f>
        <v>0</v>
      </c>
      <c r="O815" s="92">
        <f>F4Ax!O815+F4Bx!O814</f>
        <v>0</v>
      </c>
      <c r="P815" s="92">
        <f>F4Ax!P815+F4Bx!P814</f>
        <v>0</v>
      </c>
      <c r="Q815" s="116">
        <f t="shared" ref="Q815:Q820" si="86">SUM(E815:P815)</f>
        <v>0</v>
      </c>
    </row>
    <row r="816" spans="3:17" x14ac:dyDescent="0.25">
      <c r="C816" s="16"/>
      <c r="D816" s="16"/>
      <c r="E816" s="92">
        <f>F4Ax!E816+F4Bx!E815</f>
        <v>0</v>
      </c>
      <c r="F816" s="92">
        <f>F4Ax!F816+F4Bx!F815</f>
        <v>0</v>
      </c>
      <c r="G816" s="92">
        <f>F4Ax!G816+F4Bx!G815</f>
        <v>0</v>
      </c>
      <c r="H816" s="92">
        <f>F4Ax!H816+F4Bx!H815</f>
        <v>0</v>
      </c>
      <c r="I816" s="92">
        <f>F4Ax!I816+F4Bx!I815</f>
        <v>0</v>
      </c>
      <c r="J816" s="92">
        <f>F4Ax!J816+F4Bx!J815</f>
        <v>0</v>
      </c>
      <c r="K816" s="92">
        <f>F4Ax!K816+F4Bx!K815</f>
        <v>0</v>
      </c>
      <c r="L816" s="92">
        <f>F4Ax!L816+F4Bx!L815</f>
        <v>0</v>
      </c>
      <c r="M816" s="92">
        <f>F4Ax!M816+F4Bx!M815</f>
        <v>0</v>
      </c>
      <c r="N816" s="92">
        <f>F4Ax!N816+F4Bx!N815</f>
        <v>0</v>
      </c>
      <c r="O816" s="92">
        <f>F4Ax!O816+F4Bx!O815</f>
        <v>0</v>
      </c>
      <c r="P816" s="92">
        <f>F4Ax!P816+F4Bx!P815</f>
        <v>0</v>
      </c>
      <c r="Q816" s="116">
        <f t="shared" si="86"/>
        <v>0</v>
      </c>
    </row>
    <row r="817" spans="3:17" x14ac:dyDescent="0.25">
      <c r="C817" s="16" t="s">
        <v>235</v>
      </c>
      <c r="D817" s="16" t="s">
        <v>235</v>
      </c>
      <c r="E817" s="92">
        <f>F4Ax!E817+F4Bx!E816</f>
        <v>0</v>
      </c>
      <c r="F817" s="92">
        <f>F4Ax!F817+F4Bx!F816</f>
        <v>0</v>
      </c>
      <c r="G817" s="92">
        <f>F4Ax!G817+F4Bx!G816</f>
        <v>0</v>
      </c>
      <c r="H817" s="92">
        <f>F4Ax!H817+F4Bx!H816</f>
        <v>0</v>
      </c>
      <c r="I817" s="92">
        <f>F4Ax!I817+F4Bx!I816</f>
        <v>0</v>
      </c>
      <c r="J817" s="92">
        <f>F4Ax!J817+F4Bx!J816</f>
        <v>0</v>
      </c>
      <c r="K817" s="92">
        <f>F4Ax!K817+F4Bx!K816</f>
        <v>0</v>
      </c>
      <c r="L817" s="92">
        <f>F4Ax!L817+F4Bx!L816</f>
        <v>0</v>
      </c>
      <c r="M817" s="92">
        <f>F4Ax!M817+F4Bx!M816</f>
        <v>0</v>
      </c>
      <c r="N817" s="92">
        <f>F4Ax!N817+F4Bx!N816</f>
        <v>0</v>
      </c>
      <c r="O817" s="92">
        <f>F4Ax!O817+F4Bx!O816</f>
        <v>0</v>
      </c>
      <c r="P817" s="92">
        <f>F4Ax!P817+F4Bx!P816</f>
        <v>0</v>
      </c>
      <c r="Q817" s="116">
        <f t="shared" si="86"/>
        <v>0</v>
      </c>
    </row>
    <row r="818" spans="3:17" x14ac:dyDescent="0.25">
      <c r="C818" s="937" t="s">
        <v>188</v>
      </c>
      <c r="D818" s="938"/>
      <c r="E818" s="116">
        <f t="shared" ref="E818:P818" si="87">SUM(E801:E817)</f>
        <v>0</v>
      </c>
      <c r="F818" s="116">
        <f t="shared" si="87"/>
        <v>0</v>
      </c>
      <c r="G818" s="116">
        <f t="shared" si="87"/>
        <v>0</v>
      </c>
      <c r="H818" s="116">
        <f t="shared" si="87"/>
        <v>0</v>
      </c>
      <c r="I818" s="116">
        <f t="shared" si="87"/>
        <v>0</v>
      </c>
      <c r="J818" s="116">
        <f t="shared" si="87"/>
        <v>0</v>
      </c>
      <c r="K818" s="116">
        <f t="shared" si="87"/>
        <v>0</v>
      </c>
      <c r="L818" s="116">
        <f t="shared" si="87"/>
        <v>0</v>
      </c>
      <c r="M818" s="116">
        <f t="shared" si="87"/>
        <v>0</v>
      </c>
      <c r="N818" s="116">
        <f t="shared" si="87"/>
        <v>0</v>
      </c>
      <c r="O818" s="116">
        <f t="shared" si="87"/>
        <v>0</v>
      </c>
      <c r="P818" s="116">
        <f t="shared" si="87"/>
        <v>0</v>
      </c>
      <c r="Q818" s="116">
        <f t="shared" si="86"/>
        <v>0</v>
      </c>
    </row>
    <row r="819" spans="3:17" x14ac:dyDescent="0.25">
      <c r="C819" s="937" t="s">
        <v>200</v>
      </c>
      <c r="D819" s="938"/>
      <c r="E819" s="116">
        <f t="shared" ref="E819:P819" si="88">E818+E799+E782</f>
        <v>0</v>
      </c>
      <c r="F819" s="116">
        <f t="shared" si="88"/>
        <v>0</v>
      </c>
      <c r="G819" s="116">
        <f t="shared" si="88"/>
        <v>0</v>
      </c>
      <c r="H819" s="116">
        <f t="shared" si="88"/>
        <v>0</v>
      </c>
      <c r="I819" s="116">
        <f t="shared" si="88"/>
        <v>0</v>
      </c>
      <c r="J819" s="116">
        <f t="shared" si="88"/>
        <v>0</v>
      </c>
      <c r="K819" s="116">
        <f t="shared" si="88"/>
        <v>0</v>
      </c>
      <c r="L819" s="116">
        <f t="shared" si="88"/>
        <v>0</v>
      </c>
      <c r="M819" s="116">
        <f t="shared" si="88"/>
        <v>0</v>
      </c>
      <c r="N819" s="116">
        <f t="shared" si="88"/>
        <v>0</v>
      </c>
      <c r="O819" s="116">
        <f t="shared" si="88"/>
        <v>0</v>
      </c>
      <c r="P819" s="116">
        <f t="shared" si="88"/>
        <v>0</v>
      </c>
      <c r="Q819" s="116">
        <f t="shared" si="86"/>
        <v>0</v>
      </c>
    </row>
    <row r="820" spans="3:17" x14ac:dyDescent="0.25">
      <c r="C820" s="937" t="s">
        <v>201</v>
      </c>
      <c r="D820" s="938"/>
      <c r="E820" s="116">
        <f t="shared" ref="E820:P820" si="89">E819+E765</f>
        <v>0</v>
      </c>
      <c r="F820" s="116">
        <f t="shared" si="89"/>
        <v>0</v>
      </c>
      <c r="G820" s="116">
        <f t="shared" si="89"/>
        <v>0</v>
      </c>
      <c r="H820" s="116">
        <f t="shared" si="89"/>
        <v>0</v>
      </c>
      <c r="I820" s="116">
        <f t="shared" si="89"/>
        <v>0</v>
      </c>
      <c r="J820" s="116">
        <f t="shared" si="89"/>
        <v>0</v>
      </c>
      <c r="K820" s="116">
        <f t="shared" si="89"/>
        <v>0</v>
      </c>
      <c r="L820" s="116">
        <f t="shared" si="89"/>
        <v>0</v>
      </c>
      <c r="M820" s="116">
        <f t="shared" si="89"/>
        <v>0</v>
      </c>
      <c r="N820" s="116">
        <f t="shared" si="89"/>
        <v>0</v>
      </c>
      <c r="O820" s="116">
        <f t="shared" si="89"/>
        <v>0</v>
      </c>
      <c r="P820" s="116">
        <f t="shared" si="89"/>
        <v>0</v>
      </c>
      <c r="Q820" s="116">
        <f t="shared" si="86"/>
        <v>0</v>
      </c>
    </row>
    <row r="822" spans="3:17" x14ac:dyDescent="0.25">
      <c r="D822" s="22"/>
      <c r="E822" s="22" t="s">
        <v>202</v>
      </c>
    </row>
    <row r="823" spans="3:17" x14ac:dyDescent="0.25">
      <c r="D823" s="24"/>
      <c r="E823" s="24">
        <v>1</v>
      </c>
      <c r="F823" s="4" t="s">
        <v>203</v>
      </c>
    </row>
    <row r="824" spans="3:17" x14ac:dyDescent="0.25">
      <c r="E824" s="24">
        <f>E823+1</f>
        <v>2</v>
      </c>
      <c r="F824" s="4" t="s">
        <v>210</v>
      </c>
    </row>
    <row r="825" spans="3:17" x14ac:dyDescent="0.25">
      <c r="E825" s="24"/>
    </row>
  </sheetData>
  <mergeCells count="137">
    <mergeCell ref="H5:J5"/>
    <mergeCell ref="K5:N5"/>
    <mergeCell ref="O5:S5"/>
    <mergeCell ref="G5:G6"/>
    <mergeCell ref="F5:F6"/>
    <mergeCell ref="E5:E6"/>
    <mergeCell ref="C8:D8"/>
    <mergeCell ref="C5:D7"/>
    <mergeCell ref="C22:D22"/>
    <mergeCell ref="C23:D23"/>
    <mergeCell ref="C39:D39"/>
    <mergeCell ref="C116:D116"/>
    <mergeCell ref="C40:D40"/>
    <mergeCell ref="C57:D57"/>
    <mergeCell ref="C58:D58"/>
    <mergeCell ref="C83:D84"/>
    <mergeCell ref="E83:Q83"/>
    <mergeCell ref="C85:D85"/>
    <mergeCell ref="C99:D99"/>
    <mergeCell ref="C100:D100"/>
    <mergeCell ref="C76:D76"/>
    <mergeCell ref="C78:D78"/>
    <mergeCell ref="C77:D77"/>
    <mergeCell ref="C281:D281"/>
    <mergeCell ref="C299:D299"/>
    <mergeCell ref="C230:D231"/>
    <mergeCell ref="E230:Q230"/>
    <mergeCell ref="C232:D232"/>
    <mergeCell ref="C117:D117"/>
    <mergeCell ref="C133:D133"/>
    <mergeCell ref="C134:D134"/>
    <mergeCell ref="C152:D152"/>
    <mergeCell ref="C191:D191"/>
    <mergeCell ref="C207:D207"/>
    <mergeCell ref="C208:D208"/>
    <mergeCell ref="C225:D225"/>
    <mergeCell ref="C226:D226"/>
    <mergeCell ref="C227:D227"/>
    <mergeCell ref="C153:D153"/>
    <mergeCell ref="C154:D154"/>
    <mergeCell ref="C157:D158"/>
    <mergeCell ref="E453:Q453"/>
    <mergeCell ref="C455:D455"/>
    <mergeCell ref="C430:D430"/>
    <mergeCell ref="C448:D448"/>
    <mergeCell ref="C449:D449"/>
    <mergeCell ref="C450:D450"/>
    <mergeCell ref="E378:Q378"/>
    <mergeCell ref="C381:D381"/>
    <mergeCell ref="E157:Q157"/>
    <mergeCell ref="C159:D159"/>
    <mergeCell ref="C173:D173"/>
    <mergeCell ref="C174:D174"/>
    <mergeCell ref="C190:D190"/>
    <mergeCell ref="C300:D300"/>
    <mergeCell ref="C301:D301"/>
    <mergeCell ref="C453:D454"/>
    <mergeCell ref="C303:D304"/>
    <mergeCell ref="C374:D374"/>
    <mergeCell ref="C375:D375"/>
    <mergeCell ref="C246:D246"/>
    <mergeCell ref="C247:D247"/>
    <mergeCell ref="C263:D263"/>
    <mergeCell ref="C264:D264"/>
    <mergeCell ref="C280:D280"/>
    <mergeCell ref="C504:D504"/>
    <mergeCell ref="C522:D522"/>
    <mergeCell ref="C523:D523"/>
    <mergeCell ref="C524:D524"/>
    <mergeCell ref="C527:D528"/>
    <mergeCell ref="C378:D380"/>
    <mergeCell ref="C395:D395"/>
    <mergeCell ref="C396:D396"/>
    <mergeCell ref="C412:D412"/>
    <mergeCell ref="C413:D413"/>
    <mergeCell ref="C429:D429"/>
    <mergeCell ref="C503:D503"/>
    <mergeCell ref="C469:D469"/>
    <mergeCell ref="C470:D470"/>
    <mergeCell ref="C486:D486"/>
    <mergeCell ref="C487:D487"/>
    <mergeCell ref="E601:Q601"/>
    <mergeCell ref="C603:D603"/>
    <mergeCell ref="C617:D617"/>
    <mergeCell ref="C561:D561"/>
    <mergeCell ref="C577:D577"/>
    <mergeCell ref="C578:D578"/>
    <mergeCell ref="C596:D596"/>
    <mergeCell ref="C597:D597"/>
    <mergeCell ref="E527:Q527"/>
    <mergeCell ref="C529:D529"/>
    <mergeCell ref="C543:D543"/>
    <mergeCell ref="C544:D544"/>
    <mergeCell ref="C560:D560"/>
    <mergeCell ref="C618:D618"/>
    <mergeCell ref="C634:D634"/>
    <mergeCell ref="C635:D635"/>
    <mergeCell ref="C651:D651"/>
    <mergeCell ref="C652:D652"/>
    <mergeCell ref="C677:D677"/>
    <mergeCell ref="C691:D691"/>
    <mergeCell ref="C692:D692"/>
    <mergeCell ref="C598:D598"/>
    <mergeCell ref="C601:D602"/>
    <mergeCell ref="C709:D709"/>
    <mergeCell ref="C670:D670"/>
    <mergeCell ref="C671:D671"/>
    <mergeCell ref="C672:D672"/>
    <mergeCell ref="C675:D676"/>
    <mergeCell ref="C749:D750"/>
    <mergeCell ref="E749:Q749"/>
    <mergeCell ref="C751:D751"/>
    <mergeCell ref="E675:Q675"/>
    <mergeCell ref="C819:D819"/>
    <mergeCell ref="C820:D820"/>
    <mergeCell ref="C782:D782"/>
    <mergeCell ref="C783:D783"/>
    <mergeCell ref="C799:D799"/>
    <mergeCell ref="C800:D800"/>
    <mergeCell ref="C818:D818"/>
    <mergeCell ref="E303:Q303"/>
    <mergeCell ref="C305:D305"/>
    <mergeCell ref="C319:D319"/>
    <mergeCell ref="C320:D320"/>
    <mergeCell ref="C336:D336"/>
    <mergeCell ref="C337:D337"/>
    <mergeCell ref="C765:D765"/>
    <mergeCell ref="C766:D766"/>
    <mergeCell ref="C725:D725"/>
    <mergeCell ref="C726:D726"/>
    <mergeCell ref="C744:D744"/>
    <mergeCell ref="C745:D745"/>
    <mergeCell ref="C746:D746"/>
    <mergeCell ref="C354:D354"/>
    <mergeCell ref="C355:D355"/>
    <mergeCell ref="C373:D373"/>
    <mergeCell ref="C708:D708"/>
  </mergeCells>
  <pageMargins left="0.75" right="0.75" top="1" bottom="1" header="0.5" footer="0.5"/>
  <pageSetup paperSize="9" scale="1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B0F0"/>
    <pageSetUpPr fitToPage="1"/>
  </sheetPr>
  <dimension ref="B1:O26"/>
  <sheetViews>
    <sheetView showGridLines="0" topLeftCell="B1" zoomScale="70" zoomScaleNormal="70" zoomScaleSheetLayoutView="90" workbookViewId="0">
      <selection activeCell="R21" sqref="R21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3.54296875" style="4" customWidth="1"/>
    <col min="4" max="4" width="13.81640625" style="4" bestFit="1" customWidth="1"/>
    <col min="5" max="5" width="12.54296875" style="4" bestFit="1" customWidth="1"/>
    <col min="6" max="6" width="13.453125" style="4" bestFit="1" customWidth="1"/>
    <col min="7" max="7" width="13.81640625" style="4" bestFit="1" customWidth="1"/>
    <col min="8" max="8" width="12.54296875" style="4" bestFit="1" customWidth="1"/>
    <col min="9" max="9" width="13.1796875" style="4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H2" s="23" t="s">
        <v>706</v>
      </c>
    </row>
    <row r="3" spans="2:15" x14ac:dyDescent="0.25">
      <c r="H3" s="25" t="s">
        <v>693</v>
      </c>
    </row>
    <row r="4" spans="2:15" x14ac:dyDescent="0.25">
      <c r="B4" s="314" t="s">
        <v>711</v>
      </c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2:15" x14ac:dyDescent="0.25">
      <c r="O5" s="15" t="s">
        <v>101</v>
      </c>
    </row>
    <row r="6" spans="2:15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</row>
    <row r="7" spans="2:15" s="5" customFormat="1" ht="28" x14ac:dyDescent="0.25">
      <c r="B7" s="928"/>
      <c r="C7" s="930"/>
      <c r="D7" s="7" t="s">
        <v>106</v>
      </c>
      <c r="E7" s="7" t="s">
        <v>214</v>
      </c>
      <c r="F7" s="7" t="s">
        <v>107</v>
      </c>
      <c r="G7" s="7" t="s">
        <v>106</v>
      </c>
      <c r="H7" s="7" t="s">
        <v>108</v>
      </c>
      <c r="I7" s="7" t="s">
        <v>109</v>
      </c>
      <c r="J7" s="7" t="s">
        <v>215</v>
      </c>
      <c r="K7" s="7" t="s">
        <v>472</v>
      </c>
      <c r="L7" s="7" t="s">
        <v>473</v>
      </c>
      <c r="M7" s="7" t="s">
        <v>474</v>
      </c>
      <c r="N7" s="7" t="s">
        <v>475</v>
      </c>
      <c r="O7" s="7" t="s">
        <v>476</v>
      </c>
    </row>
    <row r="8" spans="2:15" s="5" customFormat="1" x14ac:dyDescent="0.25">
      <c r="B8" s="929"/>
      <c r="C8" s="931"/>
      <c r="D8" s="7" t="s">
        <v>110</v>
      </c>
      <c r="E8" s="7" t="s">
        <v>111</v>
      </c>
      <c r="F8" s="7" t="s">
        <v>112</v>
      </c>
      <c r="G8" s="7" t="s">
        <v>110</v>
      </c>
      <c r="H8" s="7" t="s">
        <v>113</v>
      </c>
      <c r="I8" s="7" t="s">
        <v>114</v>
      </c>
      <c r="J8" s="7" t="s">
        <v>114</v>
      </c>
      <c r="K8" s="7" t="s">
        <v>115</v>
      </c>
      <c r="L8" s="7" t="s">
        <v>115</v>
      </c>
      <c r="M8" s="7" t="s">
        <v>115</v>
      </c>
      <c r="N8" s="7" t="s">
        <v>115</v>
      </c>
      <c r="O8" s="7" t="s">
        <v>115</v>
      </c>
    </row>
    <row r="9" spans="2:15" x14ac:dyDescent="0.25">
      <c r="B9" s="52">
        <v>1</v>
      </c>
      <c r="C9" s="16" t="s">
        <v>797</v>
      </c>
      <c r="D9" s="1"/>
      <c r="E9" s="16"/>
      <c r="F9" s="16"/>
      <c r="G9" s="11"/>
      <c r="H9" s="11"/>
      <c r="I9" s="11"/>
      <c r="J9" s="318">
        <v>0</v>
      </c>
      <c r="K9" s="318">
        <v>0</v>
      </c>
      <c r="L9" s="318">
        <v>0</v>
      </c>
      <c r="M9" s="318">
        <v>0</v>
      </c>
      <c r="N9" s="318">
        <v>0</v>
      </c>
      <c r="O9" s="318">
        <v>0</v>
      </c>
    </row>
    <row r="10" spans="2:15" x14ac:dyDescent="0.25">
      <c r="B10" s="10"/>
      <c r="C10" s="20" t="s">
        <v>90</v>
      </c>
      <c r="D10" s="391">
        <f>SUM(D9:D9)</f>
        <v>0</v>
      </c>
      <c r="E10" s="391">
        <f>SUM(E9:E9)</f>
        <v>0</v>
      </c>
      <c r="F10" s="391">
        <f>E10</f>
        <v>0</v>
      </c>
      <c r="G10" s="391">
        <f t="shared" ref="G10:O10" si="0">SUM(G9:G9)</f>
        <v>0</v>
      </c>
      <c r="H10" s="391">
        <f t="shared" si="0"/>
        <v>0</v>
      </c>
      <c r="I10" s="391">
        <f t="shared" si="0"/>
        <v>0</v>
      </c>
      <c r="J10" s="391">
        <f t="shared" si="0"/>
        <v>0</v>
      </c>
      <c r="K10" s="391">
        <f t="shared" si="0"/>
        <v>0</v>
      </c>
      <c r="L10" s="391">
        <f t="shared" si="0"/>
        <v>0</v>
      </c>
      <c r="M10" s="391">
        <f t="shared" si="0"/>
        <v>0</v>
      </c>
      <c r="N10" s="391">
        <f t="shared" si="0"/>
        <v>0</v>
      </c>
      <c r="O10" s="391">
        <f t="shared" si="0"/>
        <v>0</v>
      </c>
    </row>
    <row r="12" spans="2:15" x14ac:dyDescent="0.25">
      <c r="B12" s="314" t="s">
        <v>716</v>
      </c>
      <c r="C12" s="13"/>
      <c r="D12" s="14"/>
      <c r="E12" s="14"/>
      <c r="F12" s="14"/>
      <c r="G12" s="14"/>
      <c r="H12" s="14"/>
      <c r="I12" s="14"/>
      <c r="J12" s="14"/>
      <c r="K12" s="14"/>
      <c r="L12" s="14"/>
    </row>
    <row r="13" spans="2:15" x14ac:dyDescent="0.25">
      <c r="O13" s="15" t="s">
        <v>101</v>
      </c>
    </row>
    <row r="14" spans="2:15" ht="14.15" customHeight="1" x14ac:dyDescent="0.25">
      <c r="B14" s="927" t="s">
        <v>2</v>
      </c>
      <c r="C14" s="930" t="s">
        <v>102</v>
      </c>
      <c r="D14" s="947" t="s">
        <v>104</v>
      </c>
      <c r="E14" s="948"/>
      <c r="F14" s="949"/>
      <c r="G14" s="947" t="s">
        <v>708</v>
      </c>
      <c r="H14" s="948"/>
      <c r="I14" s="948"/>
      <c r="J14" s="948"/>
      <c r="K14" s="946" t="s">
        <v>105</v>
      </c>
      <c r="L14" s="946"/>
      <c r="M14" s="946"/>
      <c r="N14" s="946"/>
      <c r="O14" s="946"/>
    </row>
    <row r="15" spans="2:15" ht="28" x14ac:dyDescent="0.25">
      <c r="B15" s="928"/>
      <c r="C15" s="930"/>
      <c r="D15" s="7" t="s">
        <v>106</v>
      </c>
      <c r="E15" s="7" t="s">
        <v>214</v>
      </c>
      <c r="F15" s="7" t="s">
        <v>107</v>
      </c>
      <c r="G15" s="7" t="s">
        <v>106</v>
      </c>
      <c r="H15" s="7" t="s">
        <v>108</v>
      </c>
      <c r="I15" s="7" t="s">
        <v>109</v>
      </c>
      <c r="J15" s="7" t="s">
        <v>215</v>
      </c>
      <c r="K15" s="7" t="s">
        <v>472</v>
      </c>
      <c r="L15" s="7" t="s">
        <v>473</v>
      </c>
      <c r="M15" s="7" t="s">
        <v>474</v>
      </c>
      <c r="N15" s="7" t="s">
        <v>475</v>
      </c>
      <c r="O15" s="7" t="s">
        <v>476</v>
      </c>
    </row>
    <row r="16" spans="2:15" x14ac:dyDescent="0.25">
      <c r="B16" s="929"/>
      <c r="C16" s="931"/>
      <c r="D16" s="7" t="s">
        <v>110</v>
      </c>
      <c r="E16" s="7" t="s">
        <v>111</v>
      </c>
      <c r="F16" s="7" t="s">
        <v>112</v>
      </c>
      <c r="G16" s="7" t="s">
        <v>110</v>
      </c>
      <c r="H16" s="7" t="s">
        <v>113</v>
      </c>
      <c r="I16" s="7" t="s">
        <v>114</v>
      </c>
      <c r="J16" s="7" t="s">
        <v>114</v>
      </c>
      <c r="K16" s="7" t="s">
        <v>115</v>
      </c>
      <c r="L16" s="7" t="s">
        <v>115</v>
      </c>
      <c r="M16" s="7" t="s">
        <v>115</v>
      </c>
      <c r="N16" s="7" t="s">
        <v>115</v>
      </c>
      <c r="O16" s="7" t="s">
        <v>115</v>
      </c>
    </row>
    <row r="17" spans="2:15" x14ac:dyDescent="0.25">
      <c r="B17" s="52">
        <v>1</v>
      </c>
      <c r="C17" s="16" t="s">
        <v>797</v>
      </c>
      <c r="D17" s="1"/>
      <c r="E17" s="16"/>
      <c r="F17" s="16"/>
      <c r="G17" s="11"/>
      <c r="H17" s="11"/>
      <c r="I17" s="11"/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0</v>
      </c>
    </row>
    <row r="18" spans="2:15" x14ac:dyDescent="0.25">
      <c r="B18" s="10"/>
      <c r="C18" s="20" t="s">
        <v>90</v>
      </c>
      <c r="D18" s="135">
        <f>SUM(D17:D17)</f>
        <v>0</v>
      </c>
      <c r="E18" s="135">
        <f>SUM(E17:E17)</f>
        <v>0</v>
      </c>
      <c r="F18" s="135">
        <f>E18</f>
        <v>0</v>
      </c>
      <c r="G18" s="135">
        <f t="shared" ref="G18:O18" si="1">SUM(G17:G17)</f>
        <v>0</v>
      </c>
      <c r="H18" s="135">
        <f t="shared" si="1"/>
        <v>0</v>
      </c>
      <c r="I18" s="135">
        <f t="shared" si="1"/>
        <v>0</v>
      </c>
      <c r="J18" s="393">
        <f t="shared" si="1"/>
        <v>0</v>
      </c>
      <c r="K18" s="393">
        <f t="shared" si="1"/>
        <v>0</v>
      </c>
      <c r="L18" s="393">
        <f t="shared" si="1"/>
        <v>0</v>
      </c>
      <c r="M18" s="393">
        <f t="shared" si="1"/>
        <v>0</v>
      </c>
      <c r="N18" s="393">
        <f t="shared" si="1"/>
        <v>0</v>
      </c>
      <c r="O18" s="393">
        <f t="shared" si="1"/>
        <v>0</v>
      </c>
    </row>
    <row r="20" spans="2:15" x14ac:dyDescent="0.25">
      <c r="B20" s="314" t="s">
        <v>717</v>
      </c>
      <c r="C20" s="13"/>
      <c r="D20" s="14"/>
      <c r="E20" s="14"/>
      <c r="F20" s="14"/>
      <c r="G20" s="14"/>
      <c r="H20" s="14"/>
      <c r="I20" s="14"/>
      <c r="J20" s="14"/>
      <c r="K20" s="14"/>
      <c r="L20" s="14"/>
    </row>
    <row r="21" spans="2:15" x14ac:dyDescent="0.25">
      <c r="O21" s="15" t="s">
        <v>101</v>
      </c>
    </row>
    <row r="22" spans="2:15" ht="14.15" customHeight="1" x14ac:dyDescent="0.25">
      <c r="B22" s="927" t="s">
        <v>2</v>
      </c>
      <c r="C22" s="930" t="s">
        <v>102</v>
      </c>
      <c r="D22" s="947" t="s">
        <v>104</v>
      </c>
      <c r="E22" s="948"/>
      <c r="F22" s="949"/>
      <c r="G22" s="947" t="s">
        <v>708</v>
      </c>
      <c r="H22" s="948"/>
      <c r="I22" s="948"/>
      <c r="J22" s="948"/>
      <c r="K22" s="946" t="s">
        <v>105</v>
      </c>
      <c r="L22" s="946"/>
      <c r="M22" s="946"/>
      <c r="N22" s="946"/>
      <c r="O22" s="946"/>
    </row>
    <row r="23" spans="2:15" ht="28" x14ac:dyDescent="0.25">
      <c r="B23" s="928"/>
      <c r="C23" s="930"/>
      <c r="D23" s="7" t="s">
        <v>106</v>
      </c>
      <c r="E23" s="7" t="s">
        <v>214</v>
      </c>
      <c r="F23" s="7" t="s">
        <v>107</v>
      </c>
      <c r="G23" s="7" t="s">
        <v>106</v>
      </c>
      <c r="H23" s="7" t="s">
        <v>108</v>
      </c>
      <c r="I23" s="7" t="s">
        <v>109</v>
      </c>
      <c r="J23" s="7" t="s">
        <v>215</v>
      </c>
      <c r="K23" s="7" t="s">
        <v>472</v>
      </c>
      <c r="L23" s="7" t="s">
        <v>473</v>
      </c>
      <c r="M23" s="7" t="s">
        <v>474</v>
      </c>
      <c r="N23" s="7" t="s">
        <v>475</v>
      </c>
      <c r="O23" s="7" t="s">
        <v>476</v>
      </c>
    </row>
    <row r="24" spans="2:15" x14ac:dyDescent="0.25">
      <c r="B24" s="929"/>
      <c r="C24" s="931"/>
      <c r="D24" s="7" t="s">
        <v>110</v>
      </c>
      <c r="E24" s="7" t="s">
        <v>111</v>
      </c>
      <c r="F24" s="7" t="s">
        <v>112</v>
      </c>
      <c r="G24" s="7" t="s">
        <v>110</v>
      </c>
      <c r="H24" s="7" t="s">
        <v>113</v>
      </c>
      <c r="I24" s="7" t="s">
        <v>114</v>
      </c>
      <c r="J24" s="7" t="s">
        <v>114</v>
      </c>
      <c r="K24" s="7" t="s">
        <v>115</v>
      </c>
      <c r="L24" s="7" t="s">
        <v>115</v>
      </c>
      <c r="M24" s="7" t="s">
        <v>115</v>
      </c>
      <c r="N24" s="7" t="s">
        <v>115</v>
      </c>
      <c r="O24" s="7" t="s">
        <v>115</v>
      </c>
    </row>
    <row r="25" spans="2:15" x14ac:dyDescent="0.25">
      <c r="B25" s="52">
        <v>1</v>
      </c>
      <c r="C25" s="16" t="s">
        <v>797</v>
      </c>
      <c r="D25" s="1"/>
      <c r="E25" s="16"/>
      <c r="F25" s="16"/>
      <c r="G25" s="11"/>
      <c r="H25" s="11"/>
      <c r="I25" s="11"/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</row>
    <row r="26" spans="2:15" x14ac:dyDescent="0.25">
      <c r="B26" s="10"/>
      <c r="C26" s="20" t="s">
        <v>90</v>
      </c>
      <c r="D26" s="135">
        <f>SUM(D25:D25)</f>
        <v>0</v>
      </c>
      <c r="E26" s="135">
        <f>SUM(E25:E25)</f>
        <v>0</v>
      </c>
      <c r="F26" s="135">
        <f>E26</f>
        <v>0</v>
      </c>
      <c r="G26" s="135">
        <f t="shared" ref="G26:O26" si="2">SUM(G25:G25)</f>
        <v>0</v>
      </c>
      <c r="H26" s="135">
        <f t="shared" si="2"/>
        <v>0</v>
      </c>
      <c r="I26" s="135">
        <f t="shared" si="2"/>
        <v>0</v>
      </c>
      <c r="J26" s="391">
        <f t="shared" si="2"/>
        <v>0</v>
      </c>
      <c r="K26" s="391">
        <f t="shared" si="2"/>
        <v>0</v>
      </c>
      <c r="L26" s="391">
        <f t="shared" si="2"/>
        <v>0</v>
      </c>
      <c r="M26" s="391">
        <f t="shared" si="2"/>
        <v>0</v>
      </c>
      <c r="N26" s="391">
        <f t="shared" si="2"/>
        <v>0</v>
      </c>
      <c r="O26" s="391">
        <f t="shared" si="2"/>
        <v>0</v>
      </c>
    </row>
  </sheetData>
  <mergeCells count="15">
    <mergeCell ref="B22:B24"/>
    <mergeCell ref="C22:C24"/>
    <mergeCell ref="D22:F22"/>
    <mergeCell ref="G22:J22"/>
    <mergeCell ref="K22:O22"/>
    <mergeCell ref="B6:B8"/>
    <mergeCell ref="C6:C8"/>
    <mergeCell ref="D6:F6"/>
    <mergeCell ref="G6:J6"/>
    <mergeCell ref="K6:O6"/>
    <mergeCell ref="B14:B16"/>
    <mergeCell ref="C14:C16"/>
    <mergeCell ref="D14:F14"/>
    <mergeCell ref="G14:J14"/>
    <mergeCell ref="K14:O14"/>
  </mergeCells>
  <pageMargins left="1.02" right="0.25" top="1" bottom="1" header="0.25" footer="0.25"/>
  <pageSetup paperSize="9" scale="65" orientation="landscape" r:id="rId1"/>
  <headerFooter alignWithMargins="0">
    <oddHeader>&amp;F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Q38"/>
  <sheetViews>
    <sheetView showGridLines="0" view="pageBreakPreview" topLeftCell="A12" zoomScale="80" zoomScaleNormal="67" zoomScaleSheetLayoutView="80" workbookViewId="0">
      <selection activeCell="S28" sqref="S28"/>
    </sheetView>
  </sheetViews>
  <sheetFormatPr defaultColWidth="9.1796875" defaultRowHeight="14" x14ac:dyDescent="0.25"/>
  <cols>
    <col min="1" max="1" width="9.1796875" style="640"/>
    <col min="2" max="2" width="7.1796875" style="640" customWidth="1"/>
    <col min="3" max="3" width="32.1796875" style="640" customWidth="1"/>
    <col min="4" max="4" width="14.453125" style="640" hidden="1" customWidth="1"/>
    <col min="5" max="7" width="14.81640625" style="640" hidden="1" customWidth="1"/>
    <col min="8" max="9" width="12.1796875" style="640" hidden="1" customWidth="1"/>
    <col min="10" max="10" width="11.81640625" style="640" hidden="1" customWidth="1"/>
    <col min="11" max="12" width="12.1796875" style="640" hidden="1" customWidth="1"/>
    <col min="13" max="13" width="12.1796875" style="640" bestFit="1" customWidth="1"/>
    <col min="14" max="14" width="13" style="640" hidden="1" customWidth="1"/>
    <col min="15" max="15" width="13.453125" style="640" hidden="1" customWidth="1"/>
    <col min="16" max="16" width="12.81640625" style="640" hidden="1" customWidth="1"/>
    <col min="17" max="16384" width="9.1796875" style="640"/>
  </cols>
  <sheetData>
    <row r="1" spans="2:17" x14ac:dyDescent="0.25">
      <c r="C1" s="26"/>
      <c r="D1" s="26"/>
      <c r="E1" s="26"/>
      <c r="F1" s="26"/>
      <c r="G1" s="26"/>
      <c r="I1" s="26"/>
      <c r="J1" s="26"/>
      <c r="K1" s="741"/>
      <c r="L1" s="26"/>
    </row>
    <row r="2" spans="2:17" x14ac:dyDescent="0.25">
      <c r="B2" s="997" t="s">
        <v>706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</row>
    <row r="3" spans="2:17" x14ac:dyDescent="0.25">
      <c r="B3" s="998" t="s">
        <v>506</v>
      </c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</row>
    <row r="4" spans="2:17" x14ac:dyDescent="0.25"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</row>
    <row r="5" spans="2:17" x14ac:dyDescent="0.25">
      <c r="B5" s="759" t="s">
        <v>707</v>
      </c>
      <c r="C5" s="742"/>
      <c r="D5" s="742"/>
      <c r="E5" s="742"/>
      <c r="F5" s="742"/>
      <c r="G5" s="742"/>
      <c r="H5" s="742"/>
      <c r="I5" s="742"/>
      <c r="J5" s="742"/>
      <c r="K5" s="742"/>
      <c r="L5" s="742"/>
    </row>
    <row r="6" spans="2:17" x14ac:dyDescent="0.25">
      <c r="M6" s="14" t="s">
        <v>1153</v>
      </c>
      <c r="P6" s="15" t="s">
        <v>101</v>
      </c>
    </row>
    <row r="7" spans="2:17" x14ac:dyDescent="0.25">
      <c r="B7" s="1057" t="s">
        <v>2</v>
      </c>
      <c r="C7" s="1057" t="s">
        <v>102</v>
      </c>
      <c r="D7" s="1058" t="s">
        <v>103</v>
      </c>
      <c r="E7" s="947" t="s">
        <v>104</v>
      </c>
      <c r="F7" s="948"/>
      <c r="G7" s="949"/>
      <c r="H7" s="947" t="s">
        <v>708</v>
      </c>
      <c r="I7" s="948"/>
      <c r="J7" s="948"/>
      <c r="K7" s="948"/>
      <c r="L7" s="946" t="s">
        <v>105</v>
      </c>
      <c r="M7" s="946"/>
      <c r="N7" s="946"/>
      <c r="O7" s="946"/>
      <c r="P7" s="946"/>
      <c r="Q7" s="529"/>
    </row>
    <row r="8" spans="2:17" ht="28" x14ac:dyDescent="0.25">
      <c r="B8" s="1057"/>
      <c r="C8" s="1057"/>
      <c r="D8" s="1059"/>
      <c r="E8" s="738" t="s">
        <v>106</v>
      </c>
      <c r="F8" s="738" t="s">
        <v>214</v>
      </c>
      <c r="G8" s="738" t="s">
        <v>107</v>
      </c>
      <c r="H8" s="738" t="s">
        <v>106</v>
      </c>
      <c r="I8" s="738" t="s">
        <v>108</v>
      </c>
      <c r="J8" s="738" t="s">
        <v>109</v>
      </c>
      <c r="K8" s="738" t="s">
        <v>215</v>
      </c>
      <c r="L8" s="738" t="s">
        <v>472</v>
      </c>
      <c r="M8" s="738" t="s">
        <v>473</v>
      </c>
      <c r="N8" s="738" t="s">
        <v>474</v>
      </c>
      <c r="O8" s="738" t="s">
        <v>475</v>
      </c>
      <c r="P8" s="738" t="s">
        <v>476</v>
      </c>
    </row>
    <row r="9" spans="2:17" x14ac:dyDescent="0.25">
      <c r="B9" s="1057"/>
      <c r="C9" s="1057"/>
      <c r="D9" s="1060"/>
      <c r="E9" s="738" t="s">
        <v>110</v>
      </c>
      <c r="F9" s="738" t="s">
        <v>111</v>
      </c>
      <c r="G9" s="738" t="s">
        <v>112</v>
      </c>
      <c r="H9" s="738" t="s">
        <v>110</v>
      </c>
      <c r="I9" s="738" t="s">
        <v>113</v>
      </c>
      <c r="J9" s="738" t="s">
        <v>114</v>
      </c>
      <c r="K9" s="738" t="s">
        <v>114</v>
      </c>
      <c r="L9" s="738" t="s">
        <v>115</v>
      </c>
      <c r="M9" s="738" t="s">
        <v>115</v>
      </c>
      <c r="N9" s="738" t="s">
        <v>115</v>
      </c>
      <c r="O9" s="738" t="s">
        <v>115</v>
      </c>
      <c r="P9" s="738" t="s">
        <v>115</v>
      </c>
    </row>
    <row r="10" spans="2:17" x14ac:dyDescent="0.25">
      <c r="B10" s="740">
        <v>1</v>
      </c>
      <c r="C10" s="18" t="s">
        <v>507</v>
      </c>
      <c r="D10" s="18" t="s">
        <v>40</v>
      </c>
      <c r="E10" s="18"/>
      <c r="F10" s="123">
        <f>'[54]O&amp;M Projections Reg 2 of 2023'!I5</f>
        <v>3166.15</v>
      </c>
      <c r="G10" s="138">
        <f>F10</f>
        <v>3166.15</v>
      </c>
      <c r="H10" s="29"/>
      <c r="I10" s="123">
        <f t="shared" ref="I10:J12" si="0">I20+I30</f>
        <v>0</v>
      </c>
      <c r="J10" s="123">
        <f t="shared" si="0"/>
        <v>0</v>
      </c>
      <c r="K10" s="300">
        <f>'[54]O&amp;M Projections Reg 2 of 2023'!J5</f>
        <v>3611.43</v>
      </c>
      <c r="L10" s="300">
        <v>3820.5317970000001</v>
      </c>
      <c r="M10" s="300">
        <v>4041.7405880463002</v>
      </c>
      <c r="N10" s="300">
        <f t="shared" ref="N10:P12" si="1">N20+N30</f>
        <v>4786.9913056899986</v>
      </c>
      <c r="O10" s="300">
        <f t="shared" si="1"/>
        <v>5131.6506265090993</v>
      </c>
      <c r="P10" s="300">
        <f t="shared" si="1"/>
        <v>5501.2016941392012</v>
      </c>
    </row>
    <row r="11" spans="2:17" x14ac:dyDescent="0.25">
      <c r="B11" s="740">
        <f>B10+1</f>
        <v>2</v>
      </c>
      <c r="C11" s="27" t="s">
        <v>508</v>
      </c>
      <c r="D11" s="27" t="s">
        <v>42</v>
      </c>
      <c r="E11" s="27"/>
      <c r="F11" s="123">
        <f>'[54]O&amp;M Projections Reg 2 of 2023'!I6</f>
        <v>154.63</v>
      </c>
      <c r="G11" s="138">
        <f t="shared" ref="G11:G12" si="2">F11</f>
        <v>154.63</v>
      </c>
      <c r="H11" s="29"/>
      <c r="I11" s="123">
        <f t="shared" si="0"/>
        <v>0</v>
      </c>
      <c r="J11" s="123">
        <f t="shared" si="0"/>
        <v>0</v>
      </c>
      <c r="K11" s="300">
        <f>'[54]O&amp;M Projections Reg 2 of 2023'!J6</f>
        <v>201.04</v>
      </c>
      <c r="L11" s="300">
        <v>210.95127199999996</v>
      </c>
      <c r="M11" s="300">
        <v>221.35116970959993</v>
      </c>
      <c r="N11" s="300">
        <f t="shared" si="1"/>
        <v>183.4497393716513</v>
      </c>
      <c r="O11" s="300">
        <f t="shared" si="1"/>
        <v>192.49381152267367</v>
      </c>
      <c r="P11" s="300">
        <f t="shared" si="1"/>
        <v>201.98375643074144</v>
      </c>
    </row>
    <row r="12" spans="2:17" x14ac:dyDescent="0.25">
      <c r="B12" s="740">
        <f>B11+1</f>
        <v>3</v>
      </c>
      <c r="C12" s="18" t="s">
        <v>509</v>
      </c>
      <c r="D12" s="18" t="s">
        <v>44</v>
      </c>
      <c r="E12" s="18"/>
      <c r="F12" s="123">
        <f>'[54]O&amp;M Projections Reg 2 of 2023'!I7</f>
        <v>181.55</v>
      </c>
      <c r="G12" s="138">
        <f t="shared" si="2"/>
        <v>181.55</v>
      </c>
      <c r="H12" s="29"/>
      <c r="I12" s="123">
        <f t="shared" si="0"/>
        <v>0</v>
      </c>
      <c r="J12" s="123">
        <f t="shared" si="0"/>
        <v>0</v>
      </c>
      <c r="K12" s="300">
        <f>'[54]O&amp;M Projections Reg 2 of 2023'!J7</f>
        <v>212.96</v>
      </c>
      <c r="L12" s="300">
        <v>241.09816494126468</v>
      </c>
      <c r="M12" s="300">
        <v>261.11323947969515</v>
      </c>
      <c r="N12" s="300">
        <f t="shared" si="1"/>
        <v>251.04312221456232</v>
      </c>
      <c r="O12" s="300">
        <f t="shared" si="1"/>
        <v>283.72086197873563</v>
      </c>
      <c r="P12" s="300">
        <f t="shared" si="1"/>
        <v>321.33142388650856</v>
      </c>
    </row>
    <row r="13" spans="2:17" x14ac:dyDescent="0.25">
      <c r="B13" s="740">
        <f>B12+1</f>
        <v>4</v>
      </c>
      <c r="C13" s="18" t="s">
        <v>510</v>
      </c>
      <c r="D13" s="18"/>
      <c r="E13" s="18"/>
      <c r="F13" s="124">
        <f>SUM(F10:F12)</f>
        <v>3502.3300000000004</v>
      </c>
      <c r="G13" s="125">
        <f>F13-E13</f>
        <v>3502.3300000000004</v>
      </c>
      <c r="H13" s="29"/>
      <c r="I13" s="125">
        <f t="shared" ref="I13:P13" si="3">SUM(I10:I12)</f>
        <v>0</v>
      </c>
      <c r="J13" s="125">
        <f t="shared" si="3"/>
        <v>0</v>
      </c>
      <c r="K13" s="301">
        <f t="shared" si="3"/>
        <v>4025.43</v>
      </c>
      <c r="L13" s="301">
        <v>4272.5812339412641</v>
      </c>
      <c r="M13" s="301">
        <v>4524.2049972355953</v>
      </c>
      <c r="N13" s="301">
        <f t="shared" si="3"/>
        <v>5221.4841672762122</v>
      </c>
      <c r="O13" s="301">
        <f t="shared" si="3"/>
        <v>5607.8653000105078</v>
      </c>
      <c r="P13" s="301">
        <f t="shared" si="3"/>
        <v>6024.5168744564517</v>
      </c>
    </row>
    <row r="14" spans="2:17" x14ac:dyDescent="0.25">
      <c r="B14" s="545"/>
      <c r="C14" s="38"/>
      <c r="D14" s="38"/>
      <c r="E14" s="38"/>
      <c r="F14" s="302"/>
      <c r="G14" s="303"/>
      <c r="H14" s="39"/>
      <c r="I14" s="303"/>
      <c r="J14" s="303"/>
      <c r="K14" s="303"/>
      <c r="L14" s="302"/>
      <c r="M14" s="302"/>
      <c r="N14" s="302"/>
      <c r="O14" s="302"/>
      <c r="P14" s="302"/>
    </row>
    <row r="15" spans="2:17" x14ac:dyDescent="0.25">
      <c r="B15" s="759" t="s">
        <v>709</v>
      </c>
      <c r="C15" s="742"/>
      <c r="D15" s="742"/>
      <c r="E15" s="742"/>
      <c r="F15" s="742"/>
      <c r="G15" s="742"/>
      <c r="H15" s="742"/>
      <c r="I15" s="742"/>
      <c r="J15" s="742"/>
      <c r="K15" s="742"/>
      <c r="L15" s="742"/>
    </row>
    <row r="16" spans="2:17" x14ac:dyDescent="0.25">
      <c r="M16" s="14" t="s">
        <v>1153</v>
      </c>
      <c r="P16" s="15" t="s">
        <v>101</v>
      </c>
    </row>
    <row r="17" spans="1:17" ht="14" customHeight="1" x14ac:dyDescent="0.25">
      <c r="B17" s="1057" t="s">
        <v>2</v>
      </c>
      <c r="C17" s="1057" t="s">
        <v>102</v>
      </c>
      <c r="D17" s="1058" t="s">
        <v>103</v>
      </c>
      <c r="E17" s="947" t="s">
        <v>104</v>
      </c>
      <c r="F17" s="948"/>
      <c r="G17" s="949"/>
      <c r="H17" s="947" t="s">
        <v>708</v>
      </c>
      <c r="I17" s="948"/>
      <c r="J17" s="948"/>
      <c r="K17" s="948"/>
      <c r="L17" s="946" t="s">
        <v>105</v>
      </c>
      <c r="M17" s="946"/>
      <c r="N17" s="946"/>
      <c r="O17" s="946"/>
      <c r="P17" s="946"/>
      <c r="Q17" s="529"/>
    </row>
    <row r="18" spans="1:17" ht="28" x14ac:dyDescent="0.25">
      <c r="B18" s="1057"/>
      <c r="C18" s="1057"/>
      <c r="D18" s="1059"/>
      <c r="E18" s="738" t="s">
        <v>106</v>
      </c>
      <c r="F18" s="738" t="s">
        <v>214</v>
      </c>
      <c r="G18" s="738" t="s">
        <v>107</v>
      </c>
      <c r="H18" s="738" t="s">
        <v>106</v>
      </c>
      <c r="I18" s="738" t="s">
        <v>108</v>
      </c>
      <c r="J18" s="738" t="s">
        <v>109</v>
      </c>
      <c r="K18" s="738" t="s">
        <v>215</v>
      </c>
      <c r="L18" s="738" t="s">
        <v>472</v>
      </c>
      <c r="M18" s="738" t="s">
        <v>473</v>
      </c>
      <c r="N18" s="738" t="s">
        <v>474</v>
      </c>
      <c r="O18" s="738" t="s">
        <v>475</v>
      </c>
      <c r="P18" s="738" t="s">
        <v>476</v>
      </c>
    </row>
    <row r="19" spans="1:17" x14ac:dyDescent="0.25">
      <c r="B19" s="1057"/>
      <c r="C19" s="1057"/>
      <c r="D19" s="1060"/>
      <c r="E19" s="738" t="s">
        <v>110</v>
      </c>
      <c r="F19" s="738" t="s">
        <v>111</v>
      </c>
      <c r="G19" s="738" t="s">
        <v>112</v>
      </c>
      <c r="H19" s="738" t="s">
        <v>110</v>
      </c>
      <c r="I19" s="738" t="s">
        <v>113</v>
      </c>
      <c r="J19" s="738" t="s">
        <v>114</v>
      </c>
      <c r="K19" s="738" t="s">
        <v>114</v>
      </c>
      <c r="L19" s="738" t="s">
        <v>115</v>
      </c>
      <c r="M19" s="738" t="s">
        <v>115</v>
      </c>
      <c r="N19" s="738" t="s">
        <v>115</v>
      </c>
      <c r="O19" s="738" t="s">
        <v>115</v>
      </c>
      <c r="P19" s="738" t="s">
        <v>115</v>
      </c>
    </row>
    <row r="20" spans="1:17" x14ac:dyDescent="0.25">
      <c r="B20" s="740">
        <v>1</v>
      </c>
      <c r="C20" s="18" t="s">
        <v>507</v>
      </c>
      <c r="D20" s="18" t="s">
        <v>40</v>
      </c>
      <c r="E20" s="18"/>
      <c r="F20" s="300">
        <f>90%*F10</f>
        <v>2849.5350000000003</v>
      </c>
      <c r="G20" s="138">
        <f>F20</f>
        <v>2849.5350000000003</v>
      </c>
      <c r="H20" s="29"/>
      <c r="I20" s="123">
        <f>'[4]F15.1'!H66</f>
        <v>0</v>
      </c>
      <c r="J20" s="123">
        <f>'[4]F15.1'!I66</f>
        <v>0</v>
      </c>
      <c r="K20" s="300">
        <f>90%*K10</f>
        <v>3250.2869999999998</v>
      </c>
      <c r="L20" s="300">
        <f>90%*L10</f>
        <v>3438.4786173000002</v>
      </c>
      <c r="M20" s="300">
        <f>90%*M10</f>
        <v>3637.5665292416702</v>
      </c>
      <c r="N20" s="300">
        <f>'[4]F15.1'!M66</f>
        <v>4308.2921751209988</v>
      </c>
      <c r="O20" s="300">
        <f>'[4]F15.1'!N66</f>
        <v>4618.4855638581894</v>
      </c>
      <c r="P20" s="300">
        <f>'[4]F15.1'!O66</f>
        <v>4951.0815247252813</v>
      </c>
    </row>
    <row r="21" spans="1:17" x14ac:dyDescent="0.25">
      <c r="B21" s="740">
        <f>B20+1</f>
        <v>2</v>
      </c>
      <c r="C21" s="27" t="s">
        <v>508</v>
      </c>
      <c r="D21" s="27" t="s">
        <v>42</v>
      </c>
      <c r="E21" s="27"/>
      <c r="F21" s="300">
        <f t="shared" ref="F21:F22" si="4">90%*F11</f>
        <v>139.167</v>
      </c>
      <c r="G21" s="138">
        <f t="shared" ref="G21:G22" si="5">F21</f>
        <v>139.167</v>
      </c>
      <c r="H21" s="29"/>
      <c r="I21" s="123">
        <f>'[4]F15.2'!H75</f>
        <v>0</v>
      </c>
      <c r="J21" s="123">
        <f>'[4]F15.2'!I75</f>
        <v>0</v>
      </c>
      <c r="K21" s="300">
        <f t="shared" ref="K21:M22" si="6">90%*K11</f>
        <v>180.93600000000001</v>
      </c>
      <c r="L21" s="300">
        <f t="shared" si="6"/>
        <v>189.85614479999998</v>
      </c>
      <c r="M21" s="300">
        <f t="shared" si="6"/>
        <v>199.21605273863995</v>
      </c>
      <c r="N21" s="300">
        <f>'[4]F15.2'!M75</f>
        <v>165.10476543448618</v>
      </c>
      <c r="O21" s="300">
        <f>'[4]F15.2'!N75</f>
        <v>173.24443037040629</v>
      </c>
      <c r="P21" s="300">
        <f>'[4]F15.2'!O75</f>
        <v>181.78538078766729</v>
      </c>
    </row>
    <row r="22" spans="1:17" x14ac:dyDescent="0.25">
      <c r="B22" s="740">
        <f>B21+1</f>
        <v>3</v>
      </c>
      <c r="C22" s="18" t="s">
        <v>509</v>
      </c>
      <c r="D22" s="18" t="s">
        <v>44</v>
      </c>
      <c r="E22" s="18"/>
      <c r="F22" s="300">
        <f t="shared" si="4"/>
        <v>163.39500000000001</v>
      </c>
      <c r="G22" s="138">
        <f t="shared" si="5"/>
        <v>163.39500000000001</v>
      </c>
      <c r="H22" s="29"/>
      <c r="I22" s="123">
        <f>'[4]F15.3'!H40</f>
        <v>0</v>
      </c>
      <c r="J22" s="123">
        <f>'[4]F15.3'!I40</f>
        <v>0</v>
      </c>
      <c r="K22" s="300">
        <f t="shared" si="6"/>
        <v>191.66400000000002</v>
      </c>
      <c r="L22" s="300">
        <f t="shared" si="6"/>
        <v>216.98834844713821</v>
      </c>
      <c r="M22" s="300">
        <f t="shared" si="6"/>
        <v>235.00191553172564</v>
      </c>
      <c r="N22" s="300">
        <f>'[4]F15.3'!M40</f>
        <v>225.93880999310608</v>
      </c>
      <c r="O22" s="300">
        <f>'[4]F15.3'!N40</f>
        <v>255.34877578086207</v>
      </c>
      <c r="P22" s="300">
        <f>'[4]F15.3'!O40</f>
        <v>289.19828149785769</v>
      </c>
    </row>
    <row r="23" spans="1:17" x14ac:dyDescent="0.25">
      <c r="B23" s="740">
        <f>B22+1</f>
        <v>4</v>
      </c>
      <c r="C23" s="18" t="s">
        <v>510</v>
      </c>
      <c r="D23" s="18"/>
      <c r="E23" s="18"/>
      <c r="F23" s="124">
        <f>SUM(F20:F22)</f>
        <v>3152.0970000000002</v>
      </c>
      <c r="G23" s="125">
        <f>F23-E23</f>
        <v>3152.0970000000002</v>
      </c>
      <c r="H23" s="29"/>
      <c r="I23" s="125">
        <f t="shared" ref="I23:K23" si="7">SUM(I20:I22)</f>
        <v>0</v>
      </c>
      <c r="J23" s="125">
        <f t="shared" si="7"/>
        <v>0</v>
      </c>
      <c r="K23" s="301">
        <f t="shared" si="7"/>
        <v>3622.8870000000002</v>
      </c>
      <c r="L23" s="301">
        <f>SUM(L20:L22)</f>
        <v>3845.3231105471386</v>
      </c>
      <c r="M23" s="301">
        <f>SUM(M20:M22)</f>
        <v>4071.7844975120356</v>
      </c>
      <c r="N23" s="301">
        <f>SUM(N20:N22)</f>
        <v>4699.335750548591</v>
      </c>
      <c r="O23" s="301">
        <f>SUM(O20:O22)</f>
        <v>5047.078770009457</v>
      </c>
      <c r="P23" s="301">
        <f>SUM(P20:P22)</f>
        <v>5422.0651870108059</v>
      </c>
    </row>
    <row r="24" spans="1:17" x14ac:dyDescent="0.25">
      <c r="B24" s="545"/>
      <c r="C24" s="38"/>
      <c r="D24" s="38"/>
      <c r="E24" s="38"/>
      <c r="F24" s="302"/>
      <c r="G24" s="303"/>
      <c r="H24" s="39"/>
      <c r="I24" s="303"/>
      <c r="J24" s="303"/>
      <c r="K24" s="303"/>
      <c r="L24" s="302"/>
      <c r="M24" s="302"/>
      <c r="N24" s="302"/>
      <c r="O24" s="302"/>
      <c r="P24" s="302"/>
    </row>
    <row r="25" spans="1:17" x14ac:dyDescent="0.25">
      <c r="A25" s="38"/>
      <c r="B25" s="759" t="s">
        <v>710</v>
      </c>
      <c r="C25" s="38"/>
      <c r="D25" s="38"/>
      <c r="E25" s="38"/>
      <c r="F25" s="302"/>
      <c r="G25" s="303"/>
      <c r="H25" s="39"/>
      <c r="I25" s="303"/>
      <c r="J25" s="303"/>
      <c r="K25" s="303"/>
      <c r="L25" s="302"/>
      <c r="M25" s="302"/>
      <c r="N25" s="302"/>
      <c r="O25" s="302"/>
      <c r="P25" s="302"/>
    </row>
    <row r="26" spans="1:17" x14ac:dyDescent="0.25">
      <c r="M26" s="14" t="s">
        <v>1153</v>
      </c>
      <c r="P26" s="15" t="s">
        <v>101</v>
      </c>
    </row>
    <row r="27" spans="1:17" ht="14" customHeight="1" x14ac:dyDescent="0.25">
      <c r="B27" s="1057" t="s">
        <v>2</v>
      </c>
      <c r="C27" s="1057" t="s">
        <v>102</v>
      </c>
      <c r="D27" s="1058" t="s">
        <v>103</v>
      </c>
      <c r="E27" s="947" t="s">
        <v>104</v>
      </c>
      <c r="F27" s="948"/>
      <c r="G27" s="949"/>
      <c r="H27" s="947" t="s">
        <v>708</v>
      </c>
      <c r="I27" s="948"/>
      <c r="J27" s="948"/>
      <c r="K27" s="948"/>
      <c r="L27" s="946" t="s">
        <v>105</v>
      </c>
      <c r="M27" s="946"/>
      <c r="N27" s="946"/>
      <c r="O27" s="946"/>
      <c r="P27" s="946"/>
      <c r="Q27" s="529"/>
    </row>
    <row r="28" spans="1:17" ht="28" x14ac:dyDescent="0.25">
      <c r="B28" s="1057"/>
      <c r="C28" s="1057"/>
      <c r="D28" s="1059"/>
      <c r="E28" s="738" t="s">
        <v>106</v>
      </c>
      <c r="F28" s="738" t="s">
        <v>214</v>
      </c>
      <c r="G28" s="738" t="s">
        <v>107</v>
      </c>
      <c r="H28" s="738" t="s">
        <v>106</v>
      </c>
      <c r="I28" s="738" t="s">
        <v>108</v>
      </c>
      <c r="J28" s="738" t="s">
        <v>109</v>
      </c>
      <c r="K28" s="738" t="s">
        <v>215</v>
      </c>
      <c r="L28" s="738" t="s">
        <v>472</v>
      </c>
      <c r="M28" s="738" t="s">
        <v>473</v>
      </c>
      <c r="N28" s="738" t="s">
        <v>474</v>
      </c>
      <c r="O28" s="738" t="s">
        <v>475</v>
      </c>
      <c r="P28" s="738" t="s">
        <v>476</v>
      </c>
    </row>
    <row r="29" spans="1:17" x14ac:dyDescent="0.25">
      <c r="B29" s="1057"/>
      <c r="C29" s="1057"/>
      <c r="D29" s="1060"/>
      <c r="E29" s="738" t="s">
        <v>110</v>
      </c>
      <c r="F29" s="738" t="s">
        <v>111</v>
      </c>
      <c r="G29" s="738" t="s">
        <v>112</v>
      </c>
      <c r="H29" s="738" t="s">
        <v>110</v>
      </c>
      <c r="I29" s="738" t="s">
        <v>113</v>
      </c>
      <c r="J29" s="738" t="s">
        <v>114</v>
      </c>
      <c r="K29" s="738" t="s">
        <v>114</v>
      </c>
      <c r="L29" s="738" t="s">
        <v>115</v>
      </c>
      <c r="M29" s="738" t="s">
        <v>115</v>
      </c>
      <c r="N29" s="738" t="s">
        <v>115</v>
      </c>
      <c r="O29" s="738" t="s">
        <v>115</v>
      </c>
      <c r="P29" s="738" t="s">
        <v>115</v>
      </c>
    </row>
    <row r="30" spans="1:17" x14ac:dyDescent="0.25">
      <c r="B30" s="740">
        <v>1</v>
      </c>
      <c r="C30" s="18" t="s">
        <v>507</v>
      </c>
      <c r="D30" s="18" t="s">
        <v>40</v>
      </c>
      <c r="E30" s="18"/>
      <c r="F30" s="300">
        <f>'[54]O&amp;M Projections Reg 2 of 2023'!$J$5*10%</f>
        <v>361.14300000000003</v>
      </c>
      <c r="G30" s="138">
        <f>F30</f>
        <v>361.14300000000003</v>
      </c>
      <c r="H30" s="29"/>
      <c r="I30" s="123">
        <f>'[4]F15.1'!H99</f>
        <v>0</v>
      </c>
      <c r="J30" s="123">
        <f>'[4]F15.1'!I99</f>
        <v>0</v>
      </c>
      <c r="K30" s="300">
        <f>'[54]O&amp;M Projections Reg 2 of 2023'!$J$5*10%</f>
        <v>361.14300000000003</v>
      </c>
      <c r="L30" s="300">
        <f>10%*L10</f>
        <v>382.05317970000004</v>
      </c>
      <c r="M30" s="300">
        <f>10%*M10</f>
        <v>404.17405880463002</v>
      </c>
      <c r="N30" s="300">
        <f>'[4]F15.1'!M99</f>
        <v>478.69913056899992</v>
      </c>
      <c r="O30" s="300">
        <f>'[4]F15.1'!N99</f>
        <v>513.16506265091004</v>
      </c>
      <c r="P30" s="300">
        <f>'[4]F15.1'!O99</f>
        <v>550.12016941392017</v>
      </c>
    </row>
    <row r="31" spans="1:17" x14ac:dyDescent="0.25">
      <c r="B31" s="740">
        <f>B30+1</f>
        <v>2</v>
      </c>
      <c r="C31" s="27" t="s">
        <v>508</v>
      </c>
      <c r="D31" s="27" t="s">
        <v>42</v>
      </c>
      <c r="E31" s="27"/>
      <c r="F31" s="300">
        <f>'[54]O&amp;M Projections Reg 2 of 2023'!$J$6*10%</f>
        <v>20.103999999999999</v>
      </c>
      <c r="G31" s="138">
        <f t="shared" ref="G31:G32" si="8">F31</f>
        <v>20.103999999999999</v>
      </c>
      <c r="H31" s="29"/>
      <c r="I31" s="123">
        <f>'[4]F15.2'!H112</f>
        <v>0</v>
      </c>
      <c r="J31" s="123">
        <f>'[4]F15.2'!I112</f>
        <v>0</v>
      </c>
      <c r="K31" s="300">
        <f>'[54]O&amp;M Projections Reg 2 of 2023'!$J$6*10%</f>
        <v>20.103999999999999</v>
      </c>
      <c r="L31" s="300">
        <f t="shared" ref="L31:M32" si="9">10%*L11</f>
        <v>21.095127199999997</v>
      </c>
      <c r="M31" s="300">
        <f t="shared" si="9"/>
        <v>22.135116970959995</v>
      </c>
      <c r="N31" s="300">
        <f>'[4]F15.2'!M112</f>
        <v>18.344973937165125</v>
      </c>
      <c r="O31" s="300">
        <f>'[4]F15.2'!N112</f>
        <v>19.249381152267368</v>
      </c>
      <c r="P31" s="300">
        <f>'[4]F15.2'!O112</f>
        <v>20.198375643074147</v>
      </c>
    </row>
    <row r="32" spans="1:17" x14ac:dyDescent="0.25">
      <c r="B32" s="740">
        <f>B31+1</f>
        <v>3</v>
      </c>
      <c r="C32" s="18" t="s">
        <v>509</v>
      </c>
      <c r="D32" s="18" t="s">
        <v>44</v>
      </c>
      <c r="E32" s="18"/>
      <c r="F32" s="300">
        <f>'[54]O&amp;M Projections Reg 2 of 2023'!$J$7*10%</f>
        <v>21.296000000000003</v>
      </c>
      <c r="G32" s="138">
        <f t="shared" si="8"/>
        <v>21.296000000000003</v>
      </c>
      <c r="H32" s="29"/>
      <c r="I32" s="123">
        <f>'[4]F15.3'!H60</f>
        <v>0</v>
      </c>
      <c r="J32" s="123">
        <f>'[4]F15.3'!I60</f>
        <v>0</v>
      </c>
      <c r="K32" s="300">
        <f>'[54]O&amp;M Projections Reg 2 of 2023'!$J$7*10%</f>
        <v>21.296000000000003</v>
      </c>
      <c r="L32" s="300">
        <f t="shared" si="9"/>
        <v>24.10981649412647</v>
      </c>
      <c r="M32" s="300">
        <f t="shared" si="9"/>
        <v>26.111323947969517</v>
      </c>
      <c r="N32" s="300">
        <f>'[4]F15.3'!M60</f>
        <v>25.104312221456233</v>
      </c>
      <c r="O32" s="300">
        <f>'[4]F15.3'!N60</f>
        <v>28.372086197873564</v>
      </c>
      <c r="P32" s="300">
        <f>'[4]F15.3'!O60</f>
        <v>32.133142388650853</v>
      </c>
    </row>
    <row r="33" spans="2:16" x14ac:dyDescent="0.25">
      <c r="B33" s="740">
        <f>B32+1</f>
        <v>4</v>
      </c>
      <c r="C33" s="18" t="s">
        <v>510</v>
      </c>
      <c r="D33" s="18"/>
      <c r="E33" s="18"/>
      <c r="F33" s="124">
        <f>SUM(F30:F32)</f>
        <v>402.54300000000001</v>
      </c>
      <c r="G33" s="125">
        <f>F33-E33</f>
        <v>402.54300000000001</v>
      </c>
      <c r="H33" s="29"/>
      <c r="I33" s="125">
        <f t="shared" ref="I33:P33" si="10">SUM(I30:I32)</f>
        <v>0</v>
      </c>
      <c r="J33" s="125">
        <f t="shared" si="10"/>
        <v>0</v>
      </c>
      <c r="K33" s="301">
        <f t="shared" si="10"/>
        <v>402.54300000000001</v>
      </c>
      <c r="L33" s="301">
        <f t="shared" si="10"/>
        <v>427.25812339412647</v>
      </c>
      <c r="M33" s="301">
        <f t="shared" si="10"/>
        <v>452.42049972355954</v>
      </c>
      <c r="N33" s="301">
        <f t="shared" si="10"/>
        <v>522.14841672762134</v>
      </c>
      <c r="O33" s="301">
        <f t="shared" si="10"/>
        <v>560.78653000105101</v>
      </c>
      <c r="P33" s="301">
        <f t="shared" si="10"/>
        <v>602.45168744564523</v>
      </c>
    </row>
    <row r="34" spans="2:16" x14ac:dyDescent="0.25">
      <c r="B34" s="545"/>
      <c r="C34" s="38"/>
      <c r="D34" s="38"/>
      <c r="E34" s="38"/>
      <c r="F34" s="302"/>
      <c r="G34" s="303"/>
      <c r="H34" s="39"/>
      <c r="I34" s="303"/>
      <c r="J34" s="303"/>
      <c r="K34" s="303"/>
      <c r="L34" s="302"/>
      <c r="M34" s="302"/>
      <c r="N34" s="302"/>
      <c r="O34" s="302"/>
      <c r="P34" s="302"/>
    </row>
    <row r="35" spans="2:16" ht="14.5" x14ac:dyDescent="0.25">
      <c r="B35" s="40" t="s">
        <v>202</v>
      </c>
      <c r="C35" s="41"/>
      <c r="D35" s="38"/>
      <c r="E35" s="38"/>
      <c r="F35" s="38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2:16" ht="14.5" x14ac:dyDescent="0.25">
      <c r="B36" s="42">
        <v>1</v>
      </c>
      <c r="C36" s="41" t="s">
        <v>511</v>
      </c>
    </row>
    <row r="38" spans="2:16" x14ac:dyDescent="0.25">
      <c r="B38" s="545"/>
    </row>
  </sheetData>
  <mergeCells count="20">
    <mergeCell ref="D7:D9"/>
    <mergeCell ref="E7:G7"/>
    <mergeCell ref="H7:K7"/>
    <mergeCell ref="B3:M3"/>
    <mergeCell ref="B2:M2"/>
    <mergeCell ref="L7:P7"/>
    <mergeCell ref="B7:B9"/>
    <mergeCell ref="C7:C9"/>
    <mergeCell ref="L27:P27"/>
    <mergeCell ref="B17:B19"/>
    <mergeCell ref="C17:C19"/>
    <mergeCell ref="D17:D19"/>
    <mergeCell ref="E17:G17"/>
    <mergeCell ref="H17:K17"/>
    <mergeCell ref="L17:P17"/>
    <mergeCell ref="B27:B29"/>
    <mergeCell ref="C27:C29"/>
    <mergeCell ref="D27:D29"/>
    <mergeCell ref="E27:G27"/>
    <mergeCell ref="H27:K27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2:P101"/>
  <sheetViews>
    <sheetView showGridLines="0" view="pageBreakPreview" zoomScale="70" zoomScaleNormal="85" zoomScaleSheetLayoutView="70" workbookViewId="0">
      <selection activeCell="T101" sqref="T101"/>
    </sheetView>
  </sheetViews>
  <sheetFormatPr defaultColWidth="9.1796875" defaultRowHeight="14" x14ac:dyDescent="0.25"/>
  <cols>
    <col min="1" max="1" width="22.81640625" style="641" customWidth="1"/>
    <col min="2" max="2" width="7" style="641" customWidth="1"/>
    <col min="3" max="3" width="50.54296875" style="641" customWidth="1"/>
    <col min="4" max="6" width="16.81640625" style="641" hidden="1" customWidth="1"/>
    <col min="7" max="7" width="16" style="641" hidden="1" customWidth="1"/>
    <col min="8" max="9" width="14.453125" style="641" hidden="1" customWidth="1"/>
    <col min="10" max="10" width="18" style="641" hidden="1" customWidth="1"/>
    <col min="11" max="11" width="12.1796875" style="641" hidden="1" customWidth="1"/>
    <col min="12" max="12" width="17.1796875" style="641" customWidth="1"/>
    <col min="13" max="13" width="13" style="641" hidden="1" customWidth="1"/>
    <col min="14" max="14" width="13.453125" style="641" hidden="1" customWidth="1"/>
    <col min="15" max="15" width="12.81640625" style="641" hidden="1" customWidth="1"/>
    <col min="16" max="16384" width="9.1796875" style="641"/>
  </cols>
  <sheetData>
    <row r="2" spans="2:16" x14ac:dyDescent="0.25">
      <c r="B2" s="997"/>
      <c r="C2" s="997"/>
      <c r="D2" s="997"/>
      <c r="E2" s="997"/>
      <c r="F2" s="997"/>
      <c r="G2" s="997"/>
      <c r="H2" s="997"/>
      <c r="I2" s="997"/>
      <c r="J2" s="997"/>
      <c r="K2" s="997"/>
      <c r="L2" s="997"/>
    </row>
    <row r="3" spans="2:16" s="3" customFormat="1" x14ac:dyDescent="0.3">
      <c r="C3" s="1106" t="s">
        <v>1154</v>
      </c>
      <c r="D3" s="1106"/>
      <c r="E3" s="1106"/>
      <c r="F3" s="1106"/>
      <c r="G3" s="1106"/>
      <c r="H3" s="1106"/>
      <c r="I3" s="1106"/>
      <c r="J3" s="1106"/>
      <c r="K3" s="1106"/>
      <c r="L3" s="1106"/>
    </row>
    <row r="4" spans="2:16" s="3" customFormat="1" x14ac:dyDescent="0.3">
      <c r="C4" s="30"/>
      <c r="D4" s="30"/>
      <c r="E4" s="30"/>
      <c r="F4" s="30"/>
      <c r="G4" s="31"/>
      <c r="H4" s="31"/>
      <c r="I4" s="31"/>
      <c r="J4" s="31"/>
    </row>
    <row r="5" spans="2:16" s="3" customFormat="1" x14ac:dyDescent="0.3">
      <c r="B5" s="304" t="s">
        <v>711</v>
      </c>
      <c r="C5" s="30"/>
      <c r="D5" s="30"/>
      <c r="E5" s="30"/>
      <c r="F5" s="30"/>
      <c r="G5" s="31"/>
      <c r="H5" s="31"/>
      <c r="I5" s="31"/>
      <c r="J5" s="31"/>
    </row>
    <row r="6" spans="2:16" x14ac:dyDescent="0.25">
      <c r="L6" s="309" t="s">
        <v>1153</v>
      </c>
      <c r="O6" s="15" t="s">
        <v>101</v>
      </c>
    </row>
    <row r="7" spans="2:16" ht="12.75" customHeight="1" x14ac:dyDescent="0.25">
      <c r="B7" s="930" t="s">
        <v>513</v>
      </c>
      <c r="C7" s="930" t="s">
        <v>102</v>
      </c>
      <c r="D7" s="738" t="s">
        <v>514</v>
      </c>
      <c r="E7" s="738" t="s">
        <v>515</v>
      </c>
      <c r="F7" s="738" t="s">
        <v>516</v>
      </c>
      <c r="G7" s="738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  <c r="P7" s="530"/>
    </row>
    <row r="8" spans="2:16" x14ac:dyDescent="0.25">
      <c r="B8" s="930"/>
      <c r="C8" s="930"/>
      <c r="D8" s="738" t="s">
        <v>214</v>
      </c>
      <c r="E8" s="738" t="s">
        <v>214</v>
      </c>
      <c r="F8" s="738" t="s">
        <v>214</v>
      </c>
      <c r="G8" s="738" t="s">
        <v>214</v>
      </c>
      <c r="H8" s="738" t="s">
        <v>108</v>
      </c>
      <c r="I8" s="738" t="s">
        <v>109</v>
      </c>
      <c r="J8" s="738" t="s">
        <v>215</v>
      </c>
      <c r="K8" s="738" t="s">
        <v>472</v>
      </c>
      <c r="L8" s="738" t="s">
        <v>473</v>
      </c>
      <c r="M8" s="738" t="s">
        <v>474</v>
      </c>
      <c r="N8" s="738" t="s">
        <v>475</v>
      </c>
      <c r="O8" s="738" t="s">
        <v>476</v>
      </c>
    </row>
    <row r="9" spans="2:16" x14ac:dyDescent="0.25">
      <c r="B9" s="1061"/>
      <c r="C9" s="930"/>
      <c r="D9" s="738" t="s">
        <v>111</v>
      </c>
      <c r="E9" s="738" t="s">
        <v>111</v>
      </c>
      <c r="F9" s="738" t="s">
        <v>111</v>
      </c>
      <c r="G9" s="738" t="s">
        <v>111</v>
      </c>
      <c r="H9" s="738" t="s">
        <v>113</v>
      </c>
      <c r="I9" s="738" t="s">
        <v>114</v>
      </c>
      <c r="J9" s="738" t="s">
        <v>111</v>
      </c>
      <c r="K9" s="738" t="s">
        <v>115</v>
      </c>
      <c r="L9" s="738" t="s">
        <v>115</v>
      </c>
      <c r="M9" s="738" t="s">
        <v>115</v>
      </c>
      <c r="N9" s="738" t="s">
        <v>115</v>
      </c>
      <c r="O9" s="738" t="s">
        <v>115</v>
      </c>
    </row>
    <row r="10" spans="2:16" hidden="1" x14ac:dyDescent="0.3">
      <c r="B10" s="639">
        <v>1</v>
      </c>
      <c r="C10" s="32" t="s">
        <v>517</v>
      </c>
      <c r="D10" s="128">
        <v>1189.8166588900001</v>
      </c>
      <c r="E10" s="128">
        <v>1211.8049355500002</v>
      </c>
      <c r="F10" s="128">
        <f>'[55]Employee Cost'!$D$9</f>
        <v>1944.6499999999999</v>
      </c>
      <c r="G10" s="128">
        <f>'[55]Employee Cost'!$E$9</f>
        <v>2005.2999999999995</v>
      </c>
      <c r="H10" s="128"/>
      <c r="I10" s="128"/>
      <c r="J10" s="128">
        <f>'[55]Employee Cost'!$F$9</f>
        <v>2238.3900000000003</v>
      </c>
      <c r="K10" s="128">
        <f>'[55]Employee Cost'!$G$9</f>
        <v>2409.3525139628782</v>
      </c>
      <c r="L10" s="128">
        <f>'[55]Employee Cost'!$H$9+'[54]O&amp;M Projections Reg 2 of 2023'!$L$11</f>
        <v>2509.8790659527394</v>
      </c>
      <c r="M10" s="128">
        <f>'[56]Employee Cost'!H9</f>
        <v>2915.7523218999991</v>
      </c>
      <c r="N10" s="128">
        <f>'[56]Employee Cost'!I9</f>
        <v>3119.8549844329991</v>
      </c>
      <c r="O10" s="128">
        <f>'[56]Employee Cost'!J9</f>
        <v>3338.2448333433094</v>
      </c>
    </row>
    <row r="11" spans="2:16" hidden="1" x14ac:dyDescent="0.3">
      <c r="B11" s="639">
        <v>2</v>
      </c>
      <c r="C11" s="32" t="s">
        <v>518</v>
      </c>
      <c r="D11" s="128">
        <v>164.95400576</v>
      </c>
      <c r="E11" s="128">
        <v>245.89570330000001</v>
      </c>
      <c r="F11" s="128"/>
      <c r="G11" s="128"/>
      <c r="H11" s="128"/>
      <c r="I11" s="128"/>
      <c r="J11" s="128"/>
      <c r="K11" s="128"/>
      <c r="L11" s="128"/>
      <c r="M11" s="128">
        <v>0</v>
      </c>
      <c r="N11" s="128">
        <v>0</v>
      </c>
      <c r="O11" s="128">
        <v>0</v>
      </c>
    </row>
    <row r="12" spans="2:16" hidden="1" x14ac:dyDescent="0.3">
      <c r="B12" s="639">
        <v>3</v>
      </c>
      <c r="C12" s="2" t="s">
        <v>519</v>
      </c>
      <c r="D12" s="128">
        <v>165.27452231999999</v>
      </c>
      <c r="E12" s="128">
        <v>179.60189801000001</v>
      </c>
      <c r="F12" s="128"/>
      <c r="G12" s="128"/>
      <c r="H12" s="128"/>
      <c r="I12" s="128"/>
      <c r="J12" s="128"/>
      <c r="K12" s="128"/>
      <c r="L12" s="128"/>
      <c r="M12" s="128">
        <v>0</v>
      </c>
      <c r="N12" s="128">
        <v>0</v>
      </c>
      <c r="O12" s="128">
        <v>0</v>
      </c>
    </row>
    <row r="13" spans="2:16" hidden="1" x14ac:dyDescent="0.3">
      <c r="B13" s="639">
        <v>4</v>
      </c>
      <c r="C13" s="32" t="s">
        <v>520</v>
      </c>
      <c r="D13" s="128">
        <v>22.06520368</v>
      </c>
      <c r="E13" s="128">
        <v>22.87750677</v>
      </c>
      <c r="F13" s="128"/>
      <c r="G13" s="128"/>
      <c r="H13" s="128"/>
      <c r="I13" s="128"/>
      <c r="J13" s="128"/>
      <c r="K13" s="128"/>
      <c r="L13" s="128"/>
      <c r="M13" s="128">
        <v>0</v>
      </c>
      <c r="N13" s="128">
        <v>0</v>
      </c>
      <c r="O13" s="128">
        <v>0</v>
      </c>
    </row>
    <row r="14" spans="2:16" hidden="1" x14ac:dyDescent="0.3">
      <c r="B14" s="639">
        <v>5</v>
      </c>
      <c r="C14" s="32" t="s">
        <v>521</v>
      </c>
      <c r="D14" s="128">
        <v>0</v>
      </c>
      <c r="E14" s="128">
        <v>0</v>
      </c>
      <c r="F14" s="128"/>
      <c r="G14" s="128"/>
      <c r="H14" s="128"/>
      <c r="I14" s="128"/>
      <c r="J14" s="128"/>
      <c r="K14" s="128"/>
      <c r="L14" s="128"/>
      <c r="M14" s="128">
        <v>0</v>
      </c>
      <c r="N14" s="128">
        <v>0</v>
      </c>
      <c r="O14" s="128">
        <v>0</v>
      </c>
    </row>
    <row r="15" spans="2:16" hidden="1" x14ac:dyDescent="0.3">
      <c r="B15" s="639">
        <v>6</v>
      </c>
      <c r="C15" s="2" t="s">
        <v>522</v>
      </c>
      <c r="D15" s="128">
        <v>44.269537150000005</v>
      </c>
      <c r="E15" s="128">
        <v>46.959532249999995</v>
      </c>
      <c r="F15" s="128"/>
      <c r="G15" s="128"/>
      <c r="H15" s="128"/>
      <c r="I15" s="128"/>
      <c r="J15" s="128"/>
      <c r="K15" s="128"/>
      <c r="L15" s="128"/>
      <c r="M15" s="128">
        <v>0</v>
      </c>
      <c r="N15" s="128">
        <v>0</v>
      </c>
      <c r="O15" s="128">
        <v>0</v>
      </c>
    </row>
    <row r="16" spans="2:16" hidden="1" x14ac:dyDescent="0.3">
      <c r="B16" s="639">
        <v>7</v>
      </c>
      <c r="C16" s="32" t="s">
        <v>523</v>
      </c>
      <c r="D16" s="128">
        <v>33.238820650000001</v>
      </c>
      <c r="E16" s="128">
        <v>34.122965640000004</v>
      </c>
      <c r="F16" s="128"/>
      <c r="G16" s="128"/>
      <c r="H16" s="128"/>
      <c r="I16" s="128"/>
      <c r="J16" s="128"/>
      <c r="K16" s="128"/>
      <c r="L16" s="128"/>
      <c r="M16" s="128">
        <v>0</v>
      </c>
      <c r="N16" s="128">
        <v>0</v>
      </c>
      <c r="O16" s="128">
        <v>0</v>
      </c>
    </row>
    <row r="17" spans="2:15" hidden="1" x14ac:dyDescent="0.3">
      <c r="B17" s="639">
        <v>8</v>
      </c>
      <c r="C17" s="32" t="s">
        <v>524</v>
      </c>
      <c r="D17" s="128">
        <v>44.968285780000002</v>
      </c>
      <c r="E17" s="128">
        <v>470.86464919999997</v>
      </c>
      <c r="F17" s="128"/>
      <c r="G17" s="128"/>
      <c r="H17" s="128"/>
      <c r="I17" s="128"/>
      <c r="J17" s="128"/>
      <c r="K17" s="128"/>
      <c r="L17" s="128"/>
      <c r="M17" s="128">
        <v>0</v>
      </c>
      <c r="N17" s="128">
        <v>0</v>
      </c>
      <c r="O17" s="128">
        <v>0</v>
      </c>
    </row>
    <row r="18" spans="2:15" hidden="1" x14ac:dyDescent="0.3">
      <c r="B18" s="639">
        <v>9</v>
      </c>
      <c r="C18" s="32" t="s">
        <v>525</v>
      </c>
      <c r="D18" s="128">
        <v>0</v>
      </c>
      <c r="E18" s="128">
        <v>0</v>
      </c>
      <c r="F18" s="128"/>
      <c r="G18" s="128"/>
      <c r="H18" s="128"/>
      <c r="I18" s="128"/>
      <c r="J18" s="128"/>
      <c r="K18" s="128"/>
      <c r="L18" s="128"/>
      <c r="M18" s="128">
        <v>0</v>
      </c>
      <c r="N18" s="128">
        <v>0</v>
      </c>
      <c r="O18" s="128">
        <v>0</v>
      </c>
    </row>
    <row r="19" spans="2:15" hidden="1" x14ac:dyDescent="0.3">
      <c r="B19" s="639">
        <v>10</v>
      </c>
      <c r="C19" s="32" t="s">
        <v>526</v>
      </c>
      <c r="D19" s="128">
        <v>0</v>
      </c>
      <c r="E19" s="128">
        <v>0</v>
      </c>
      <c r="F19" s="128"/>
      <c r="G19" s="128"/>
      <c r="H19" s="128"/>
      <c r="I19" s="128"/>
      <c r="J19" s="128"/>
      <c r="K19" s="128"/>
      <c r="L19" s="128"/>
      <c r="M19" s="128">
        <v>0</v>
      </c>
      <c r="N19" s="128">
        <v>0</v>
      </c>
      <c r="O19" s="128">
        <v>0</v>
      </c>
    </row>
    <row r="20" spans="2:15" hidden="1" x14ac:dyDescent="0.3">
      <c r="B20" s="639">
        <v>11</v>
      </c>
      <c r="C20" s="32" t="s">
        <v>527</v>
      </c>
      <c r="D20" s="128">
        <v>-1.3422470000000001E-2</v>
      </c>
      <c r="E20" s="128">
        <v>-1.32248E-3</v>
      </c>
      <c r="F20" s="128"/>
      <c r="G20" s="128"/>
      <c r="H20" s="128"/>
      <c r="I20" s="128"/>
      <c r="J20" s="128"/>
      <c r="K20" s="128"/>
      <c r="L20" s="128"/>
      <c r="M20" s="128">
        <v>0</v>
      </c>
      <c r="N20" s="128">
        <v>0</v>
      </c>
      <c r="O20" s="128">
        <v>0</v>
      </c>
    </row>
    <row r="21" spans="2:15" hidden="1" x14ac:dyDescent="0.3">
      <c r="B21" s="639">
        <v>12</v>
      </c>
      <c r="C21" s="32" t="s">
        <v>528</v>
      </c>
      <c r="D21" s="128">
        <v>33.25097019999999</v>
      </c>
      <c r="E21" s="128">
        <v>34.904836470000006</v>
      </c>
      <c r="F21" s="128">
        <f>'[55]Employee Cost'!$D$16</f>
        <v>184.00999999999996</v>
      </c>
      <c r="G21" s="128">
        <f>'[55]Employee Cost'!$E$16</f>
        <v>103.07</v>
      </c>
      <c r="H21" s="128"/>
      <c r="I21" s="128"/>
      <c r="J21" s="128">
        <f>'[55]Employee Cost'!$F$16</f>
        <v>47.75</v>
      </c>
      <c r="K21" s="128">
        <f>'[55]Employee Cost'!$G$16</f>
        <v>51.397023102197302</v>
      </c>
      <c r="L21" s="128">
        <f>'[55]Employee Cost'!$H$16</f>
        <v>53.541485352973915</v>
      </c>
      <c r="M21" s="128">
        <f>'[56]Employee Cost'!H16</f>
        <v>149.86615061000001</v>
      </c>
      <c r="N21" s="128">
        <f>'[56]Employee Cost'!I16</f>
        <v>160.35678115270002</v>
      </c>
      <c r="O21" s="128">
        <f>'[56]Employee Cost'!J16</f>
        <v>171.58175583338902</v>
      </c>
    </row>
    <row r="22" spans="2:15" hidden="1" x14ac:dyDescent="0.3">
      <c r="B22" s="639">
        <v>13</v>
      </c>
      <c r="C22" s="32" t="s">
        <v>529</v>
      </c>
      <c r="D22" s="128">
        <v>0</v>
      </c>
      <c r="E22" s="128">
        <v>0</v>
      </c>
      <c r="F22" s="128"/>
      <c r="G22" s="128"/>
      <c r="H22" s="128"/>
      <c r="I22" s="128"/>
      <c r="J22" s="128"/>
      <c r="K22" s="128"/>
      <c r="L22" s="128"/>
      <c r="M22" s="128">
        <v>0</v>
      </c>
      <c r="N22" s="128">
        <v>0</v>
      </c>
      <c r="O22" s="128">
        <v>0</v>
      </c>
    </row>
    <row r="23" spans="2:15" hidden="1" x14ac:dyDescent="0.3">
      <c r="B23" s="639">
        <v>14</v>
      </c>
      <c r="C23" s="32" t="s">
        <v>530</v>
      </c>
      <c r="D23" s="128">
        <v>1.0230899999999999E-2</v>
      </c>
      <c r="E23" s="128">
        <v>1.018E-3</v>
      </c>
      <c r="F23" s="128">
        <f>'[55]Employee Cost'!$D$14+'[55]Employee Cost'!$D$15</f>
        <v>3.31</v>
      </c>
      <c r="G23" s="128">
        <f>'[55]Employee Cost'!$E$14+'[55]Employee Cost'!$E$15</f>
        <v>2.99</v>
      </c>
      <c r="H23" s="128"/>
      <c r="I23" s="128"/>
      <c r="J23" s="128">
        <f>'[55]Employee Cost'!$F$14+'[55]Employee Cost'!$F$15</f>
        <v>0.29000000000000004</v>
      </c>
      <c r="K23" s="128">
        <f>'[55]Employee Cost'!$G$14+'[55]Employee Cost'!$G$15</f>
        <v>0.31214945967826635</v>
      </c>
      <c r="L23" s="128">
        <f>'[55]Employee Cost'!$H$14+'[55]Employee Cost'!$H$15</f>
        <v>0.32517341889764267</v>
      </c>
      <c r="M23" s="128">
        <f>'[56]Employee Cost'!H14+'[56]Employee Cost'!H15</f>
        <v>4.3475287700000003</v>
      </c>
      <c r="N23" s="128">
        <f>'[56]Employee Cost'!I14+'[56]Employee Cost'!I15</f>
        <v>4.6518557839000003</v>
      </c>
      <c r="O23" s="128">
        <f>'[56]Employee Cost'!J14+'[56]Employee Cost'!J15</f>
        <v>4.977485688773001</v>
      </c>
    </row>
    <row r="24" spans="2:15" hidden="1" x14ac:dyDescent="0.3">
      <c r="B24" s="639">
        <v>15</v>
      </c>
      <c r="C24" s="32" t="s">
        <v>531</v>
      </c>
      <c r="D24" s="128">
        <v>0</v>
      </c>
      <c r="E24" s="128">
        <v>0</v>
      </c>
      <c r="F24" s="128"/>
      <c r="G24" s="128"/>
      <c r="H24" s="128"/>
      <c r="I24" s="128"/>
      <c r="J24" s="128"/>
      <c r="K24" s="128"/>
      <c r="L24" s="128"/>
      <c r="M24" s="128">
        <v>0</v>
      </c>
      <c r="N24" s="128">
        <v>0</v>
      </c>
      <c r="O24" s="128">
        <v>0</v>
      </c>
    </row>
    <row r="25" spans="2:15" hidden="1" x14ac:dyDescent="0.3">
      <c r="B25" s="639">
        <v>16</v>
      </c>
      <c r="C25" s="32" t="s">
        <v>532</v>
      </c>
      <c r="D25" s="128">
        <v>4.3140000000000001E-3</v>
      </c>
      <c r="E25" s="128">
        <v>4.3140000000000002E-4</v>
      </c>
      <c r="F25" s="128">
        <f>'[55]Employee Cost'!$D$10+'[55]Employee Cost'!$D$12</f>
        <v>399.86</v>
      </c>
      <c r="G25" s="128">
        <f>'[55]Employee Cost'!$E$10+'[55]Employee Cost'!$E$12</f>
        <v>398.46000000000004</v>
      </c>
      <c r="H25" s="128"/>
      <c r="I25" s="128"/>
      <c r="J25" s="128">
        <f>'[55]Employee Cost'!$F$10+'[55]Employee Cost'!$F$12</f>
        <v>421.86999999999989</v>
      </c>
      <c r="K25" s="128">
        <f>'[55]Employee Cost'!$G$10+'[55]Employee Cost'!$G$12</f>
        <v>454.09135363610403</v>
      </c>
      <c r="L25" s="128">
        <f>'[55]Employee Cost'!$H$10+'[55]Employee Cost'!$H$12</f>
        <v>473.03762148396021</v>
      </c>
      <c r="M25" s="128">
        <f>'[56]Employee Cost'!H10+'[56]Employee Cost'!H12</f>
        <v>579.37000458000011</v>
      </c>
      <c r="N25" s="128">
        <f>'[56]Employee Cost'!I10+'[56]Employee Cost'!I12</f>
        <v>619.92590490060013</v>
      </c>
      <c r="O25" s="128">
        <f>'[56]Employee Cost'!J10+'[56]Employee Cost'!J12</f>
        <v>663.32071824364209</v>
      </c>
    </row>
    <row r="26" spans="2:15" hidden="1" x14ac:dyDescent="0.3">
      <c r="B26" s="639">
        <v>18</v>
      </c>
      <c r="C26" s="32" t="s">
        <v>534</v>
      </c>
      <c r="D26" s="128">
        <v>193.91630785000001</v>
      </c>
      <c r="E26" s="128">
        <v>1.3798437399999983</v>
      </c>
      <c r="F26" s="128">
        <f>'[55]Employee Cost'!$D$13</f>
        <v>556.81000000000006</v>
      </c>
      <c r="G26" s="128">
        <f>'[55]Employee Cost'!$E$13</f>
        <v>640.99</v>
      </c>
      <c r="H26" s="128"/>
      <c r="I26" s="128"/>
      <c r="J26" s="128">
        <f>'[55]Employee Cost'!$F$13</f>
        <v>770.95</v>
      </c>
      <c r="K26" s="128">
        <f>'[55]Employee Cost'!$G$13</f>
        <v>829.83319289296367</v>
      </c>
      <c r="L26" s="128">
        <f>'[55]Employee Cost'!$H$13</f>
        <v>864.4567148246125</v>
      </c>
      <c r="M26" s="128">
        <f>'[56]Employee Cost'!H13</f>
        <v>956.99294208000026</v>
      </c>
      <c r="N26" s="128">
        <f>'[56]Employee Cost'!I13</f>
        <v>1033.5523774464004</v>
      </c>
      <c r="O26" s="128">
        <f>'[56]Employee Cost'!J13</f>
        <v>1116.2365676421125</v>
      </c>
    </row>
    <row r="27" spans="2:15" hidden="1" x14ac:dyDescent="0.3">
      <c r="B27" s="639">
        <f>+B26+0.1</f>
        <v>18.100000000000001</v>
      </c>
      <c r="C27" s="32" t="s">
        <v>535</v>
      </c>
      <c r="D27" s="128">
        <v>87.920246589999991</v>
      </c>
      <c r="E27" s="128">
        <v>98.928613530000021</v>
      </c>
      <c r="F27" s="128">
        <f>'[55]Employee Cost'!$D$11</f>
        <v>90.240000000000009</v>
      </c>
      <c r="G27" s="128">
        <f>'[55]Employee Cost'!$E$11</f>
        <v>124.25</v>
      </c>
      <c r="H27" s="128"/>
      <c r="I27" s="128"/>
      <c r="J27" s="128">
        <f>'[55]Employee Cost'!$F$11</f>
        <v>132.18</v>
      </c>
      <c r="K27" s="128">
        <f>'[55]Employee Cost'!$G$11</f>
        <v>142.27557096645947</v>
      </c>
      <c r="L27" s="128">
        <f>'[55]Employee Cost'!$H$11</f>
        <v>148.21180175824279</v>
      </c>
      <c r="M27" s="128">
        <f>'[56]Employee Cost'!H11</f>
        <v>180.66235775000004</v>
      </c>
      <c r="N27" s="128">
        <f>'[56]Employee Cost'!I11</f>
        <v>193.30872279250005</v>
      </c>
      <c r="O27" s="128">
        <f>'[56]Employee Cost'!J11</f>
        <v>206.84033338797505</v>
      </c>
    </row>
    <row r="28" spans="2:15" hidden="1" x14ac:dyDescent="0.3">
      <c r="B28" s="639">
        <f>+B27+0.1</f>
        <v>18.200000000000003</v>
      </c>
      <c r="C28" s="32" t="s">
        <v>536</v>
      </c>
      <c r="D28" s="128">
        <v>0</v>
      </c>
      <c r="E28" s="128">
        <v>0</v>
      </c>
      <c r="F28" s="128"/>
      <c r="G28" s="128"/>
      <c r="H28" s="128"/>
      <c r="I28" s="128"/>
      <c r="J28" s="128"/>
      <c r="K28" s="128"/>
      <c r="L28" s="128"/>
      <c r="M28" s="128">
        <v>0</v>
      </c>
      <c r="N28" s="128">
        <v>0</v>
      </c>
      <c r="O28" s="128">
        <v>0</v>
      </c>
    </row>
    <row r="29" spans="2:15" hidden="1" x14ac:dyDescent="0.3">
      <c r="B29" s="639">
        <f>+B28+0.1</f>
        <v>18.300000000000004</v>
      </c>
      <c r="C29" s="32" t="s">
        <v>537</v>
      </c>
      <c r="D29" s="128">
        <v>0</v>
      </c>
      <c r="E29" s="128">
        <v>0</v>
      </c>
      <c r="F29" s="128"/>
      <c r="G29" s="128"/>
      <c r="H29" s="128"/>
      <c r="I29" s="128"/>
      <c r="J29" s="128"/>
      <c r="K29" s="128"/>
      <c r="L29" s="128"/>
      <c r="M29" s="128">
        <v>0</v>
      </c>
      <c r="N29" s="128">
        <v>0</v>
      </c>
      <c r="O29" s="128">
        <v>0</v>
      </c>
    </row>
    <row r="30" spans="2:15" hidden="1" x14ac:dyDescent="0.3">
      <c r="B30" s="639">
        <f>+B29+0.1</f>
        <v>18.400000000000006</v>
      </c>
      <c r="C30" s="32" t="s">
        <v>538</v>
      </c>
      <c r="D30" s="128">
        <v>0</v>
      </c>
      <c r="E30" s="128">
        <v>0</v>
      </c>
      <c r="F30" s="128"/>
      <c r="G30" s="128"/>
      <c r="H30" s="128"/>
      <c r="I30" s="128"/>
      <c r="J30" s="128"/>
      <c r="K30" s="128"/>
      <c r="L30" s="128"/>
      <c r="M30" s="128">
        <v>0</v>
      </c>
      <c r="N30" s="128">
        <v>0</v>
      </c>
      <c r="O30" s="128">
        <v>0</v>
      </c>
    </row>
    <row r="31" spans="2:15" ht="28" hidden="1" x14ac:dyDescent="0.3">
      <c r="B31" s="639">
        <v>19</v>
      </c>
      <c r="C31" s="37" t="s">
        <v>539</v>
      </c>
      <c r="D31" s="128">
        <v>0</v>
      </c>
      <c r="E31" s="128">
        <v>0</v>
      </c>
      <c r="F31" s="128"/>
      <c r="G31" s="128"/>
      <c r="H31" s="128"/>
      <c r="I31" s="128"/>
      <c r="J31" s="128"/>
      <c r="K31" s="128"/>
      <c r="L31" s="128"/>
      <c r="M31" s="128">
        <v>0</v>
      </c>
      <c r="N31" s="128">
        <v>0</v>
      </c>
      <c r="O31" s="128">
        <v>0</v>
      </c>
    </row>
    <row r="32" spans="2:15" hidden="1" x14ac:dyDescent="0.3">
      <c r="B32" s="639">
        <v>20</v>
      </c>
      <c r="C32" s="32" t="s">
        <v>403</v>
      </c>
      <c r="D32" s="128">
        <v>0</v>
      </c>
      <c r="E32" s="128">
        <v>0</v>
      </c>
      <c r="F32" s="128"/>
      <c r="G32" s="128"/>
      <c r="H32" s="128"/>
      <c r="I32" s="128"/>
      <c r="J32" s="128"/>
      <c r="K32" s="128"/>
      <c r="L32" s="128"/>
      <c r="M32" s="128">
        <v>0</v>
      </c>
      <c r="N32" s="128">
        <v>0</v>
      </c>
      <c r="O32" s="128">
        <v>0</v>
      </c>
    </row>
    <row r="33" spans="1:16" x14ac:dyDescent="0.3">
      <c r="B33" s="739">
        <v>21</v>
      </c>
      <c r="C33" s="34" t="s">
        <v>540</v>
      </c>
      <c r="D33" s="126">
        <f t="shared" ref="D33:I33" si="0">SUM(D10:D32)</f>
        <v>1979.6756813</v>
      </c>
      <c r="E33" s="126">
        <f t="shared" si="0"/>
        <v>2347.3406113800002</v>
      </c>
      <c r="F33" s="126">
        <f t="shared" si="0"/>
        <v>3178.88</v>
      </c>
      <c r="G33" s="126">
        <f t="shared" si="0"/>
        <v>3275.0599999999995</v>
      </c>
      <c r="H33" s="126">
        <f t="shared" si="0"/>
        <v>0</v>
      </c>
      <c r="I33" s="126">
        <f t="shared" si="0"/>
        <v>0</v>
      </c>
      <c r="J33" s="126">
        <f>SUM(J10:J32)</f>
        <v>3611.43</v>
      </c>
      <c r="K33" s="126">
        <f>SUM(K10:K32)</f>
        <v>3887.2618040202806</v>
      </c>
      <c r="L33" s="126">
        <f>SUM(L10:L32)</f>
        <v>4049.4518627914263</v>
      </c>
      <c r="M33" s="126">
        <f t="shared" ref="M33:O33" si="1">SUM(M10:M32)</f>
        <v>4786.9913056899995</v>
      </c>
      <c r="N33" s="126">
        <f t="shared" si="1"/>
        <v>5131.6506265090993</v>
      </c>
      <c r="O33" s="126">
        <f t="shared" si="1"/>
        <v>5501.2016941392012</v>
      </c>
    </row>
    <row r="34" spans="1:16" x14ac:dyDescent="0.3">
      <c r="B34" s="639">
        <v>22</v>
      </c>
      <c r="C34" s="32" t="s">
        <v>541</v>
      </c>
      <c r="D34" s="128"/>
      <c r="E34" s="128"/>
      <c r="F34" s="128">
        <f>'[55]Employee Cost'!$D$17</f>
        <v>-97.78</v>
      </c>
      <c r="G34" s="128">
        <f>'[55]Employee Cost'!$E$17</f>
        <v>-102.45</v>
      </c>
      <c r="H34" s="128"/>
      <c r="I34" s="128"/>
      <c r="J34" s="128">
        <f>'[55]Employee Cost'!$F$17</f>
        <v>-116.27</v>
      </c>
      <c r="K34" s="128">
        <f>'[55]Employee Cost'!$G$17</f>
        <v>-125.15040578204147</v>
      </c>
      <c r="L34" s="128">
        <f>'[55]Employee Cost'!$H$17</f>
        <v>-130.37211522492728</v>
      </c>
      <c r="M34" s="128">
        <f>'[56]Employee Cost'!H17</f>
        <v>0</v>
      </c>
      <c r="N34" s="128">
        <f>'[56]Employee Cost'!I17</f>
        <v>0</v>
      </c>
      <c r="O34" s="128">
        <f>'[56]Employee Cost'!J17</f>
        <v>0</v>
      </c>
    </row>
    <row r="35" spans="1:16" x14ac:dyDescent="0.25">
      <c r="B35" s="739">
        <v>23</v>
      </c>
      <c r="C35" s="645" t="s">
        <v>542</v>
      </c>
      <c r="D35" s="127">
        <f>D33-D34</f>
        <v>1979.6756813</v>
      </c>
      <c r="E35" s="127">
        <f t="shared" ref="E35" si="2">E33-E34</f>
        <v>2347.3406113800002</v>
      </c>
      <c r="F35" s="127">
        <f t="shared" ref="F35:I35" si="3">F33+F34</f>
        <v>3081.1</v>
      </c>
      <c r="G35" s="127">
        <f t="shared" si="3"/>
        <v>3172.6099999999997</v>
      </c>
      <c r="H35" s="127">
        <f t="shared" si="3"/>
        <v>0</v>
      </c>
      <c r="I35" s="127">
        <f t="shared" si="3"/>
        <v>0</v>
      </c>
      <c r="J35" s="127">
        <f>J33+J34</f>
        <v>3495.16</v>
      </c>
      <c r="K35" s="127">
        <f>K33+K34</f>
        <v>3762.111398238239</v>
      </c>
      <c r="L35" s="127">
        <f>L33+L34</f>
        <v>3919.079747566499</v>
      </c>
      <c r="M35" s="127">
        <f t="shared" ref="M35:O35" si="4">M33+M34</f>
        <v>4786.9913056899995</v>
      </c>
      <c r="N35" s="127">
        <f t="shared" si="4"/>
        <v>5131.6506265090993</v>
      </c>
      <c r="O35" s="127">
        <f t="shared" si="4"/>
        <v>5501.2016941392012</v>
      </c>
    </row>
    <row r="36" spans="1:16" x14ac:dyDescent="0.25">
      <c r="B36" s="741"/>
      <c r="C36" s="26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</row>
    <row r="37" spans="1:16" s="3" customFormat="1" x14ac:dyDescent="0.3">
      <c r="B37" s="304" t="s">
        <v>712</v>
      </c>
      <c r="C37" s="30"/>
      <c r="D37" s="30"/>
      <c r="E37" s="30"/>
      <c r="F37" s="30"/>
      <c r="G37" s="31"/>
      <c r="H37" s="31"/>
      <c r="I37" s="31"/>
      <c r="J37" s="31"/>
    </row>
    <row r="38" spans="1:16" x14ac:dyDescent="0.25">
      <c r="L38" s="309" t="s">
        <v>1153</v>
      </c>
      <c r="O38" s="15" t="s">
        <v>101</v>
      </c>
    </row>
    <row r="39" spans="1:16" ht="12.75" customHeight="1" x14ac:dyDescent="0.25">
      <c r="B39" s="930" t="s">
        <v>513</v>
      </c>
      <c r="C39" s="930" t="s">
        <v>102</v>
      </c>
      <c r="D39" s="738" t="s">
        <v>514</v>
      </c>
      <c r="E39" s="738" t="s">
        <v>515</v>
      </c>
      <c r="F39" s="738" t="s">
        <v>516</v>
      </c>
      <c r="G39" s="738" t="s">
        <v>104</v>
      </c>
      <c r="H39" s="986" t="s">
        <v>708</v>
      </c>
      <c r="I39" s="986"/>
      <c r="J39" s="986"/>
      <c r="K39" s="946" t="s">
        <v>105</v>
      </c>
      <c r="L39" s="946"/>
      <c r="M39" s="946"/>
      <c r="N39" s="946"/>
      <c r="O39" s="946"/>
      <c r="P39" s="530"/>
    </row>
    <row r="40" spans="1:16" x14ac:dyDescent="0.25">
      <c r="B40" s="930"/>
      <c r="C40" s="930"/>
      <c r="D40" s="738" t="s">
        <v>214</v>
      </c>
      <c r="E40" s="738" t="s">
        <v>214</v>
      </c>
      <c r="F40" s="738" t="s">
        <v>214</v>
      </c>
      <c r="G40" s="738" t="s">
        <v>214</v>
      </c>
      <c r="H40" s="738" t="s">
        <v>108</v>
      </c>
      <c r="I40" s="738" t="s">
        <v>109</v>
      </c>
      <c r="J40" s="738" t="s">
        <v>215</v>
      </c>
      <c r="K40" s="738" t="s">
        <v>472</v>
      </c>
      <c r="L40" s="738" t="s">
        <v>473</v>
      </c>
      <c r="M40" s="738" t="s">
        <v>474</v>
      </c>
      <c r="N40" s="738" t="s">
        <v>475</v>
      </c>
      <c r="O40" s="738" t="s">
        <v>476</v>
      </c>
    </row>
    <row r="41" spans="1:16" x14ac:dyDescent="0.25">
      <c r="B41" s="1061"/>
      <c r="C41" s="930"/>
      <c r="D41" s="738" t="s">
        <v>111</v>
      </c>
      <c r="E41" s="738" t="s">
        <v>111</v>
      </c>
      <c r="F41" s="738" t="s">
        <v>111</v>
      </c>
      <c r="G41" s="738" t="s">
        <v>111</v>
      </c>
      <c r="H41" s="738" t="s">
        <v>113</v>
      </c>
      <c r="I41" s="738" t="s">
        <v>114</v>
      </c>
      <c r="J41" s="738" t="s">
        <v>111</v>
      </c>
      <c r="K41" s="738" t="s">
        <v>115</v>
      </c>
      <c r="L41" s="738" t="s">
        <v>115</v>
      </c>
      <c r="M41" s="738" t="s">
        <v>115</v>
      </c>
      <c r="N41" s="738" t="s">
        <v>115</v>
      </c>
      <c r="O41" s="738" t="s">
        <v>115</v>
      </c>
    </row>
    <row r="42" spans="1:16" hidden="1" x14ac:dyDescent="0.3">
      <c r="A42" s="306"/>
      <c r="B42" s="639">
        <v>1</v>
      </c>
      <c r="C42" s="32" t="s">
        <v>517</v>
      </c>
      <c r="D42" s="307">
        <f>VLOOKUP(B42,'[57]2a'!$B$5:$H$31,3,0)*90%</f>
        <v>1127.83715046</v>
      </c>
      <c r="E42" s="307">
        <f>VLOOKUP(B42,'[57]2a'!$B$5:$H$31,4,0)*90%</f>
        <v>1064.5014199500001</v>
      </c>
      <c r="F42" s="307">
        <f>F10*90%</f>
        <v>1750.1849999999999</v>
      </c>
      <c r="G42" s="307">
        <f t="shared" ref="G42:L42" si="5">G10*90%</f>
        <v>1804.7699999999995</v>
      </c>
      <c r="H42" s="307">
        <f t="shared" si="5"/>
        <v>0</v>
      </c>
      <c r="I42" s="307">
        <f t="shared" si="5"/>
        <v>0</v>
      </c>
      <c r="J42" s="307">
        <f t="shared" si="5"/>
        <v>2014.5510000000004</v>
      </c>
      <c r="K42" s="307">
        <f t="shared" si="5"/>
        <v>2168.4172625665906</v>
      </c>
      <c r="L42" s="307">
        <f t="shared" si="5"/>
        <v>2258.8911593574658</v>
      </c>
      <c r="M42" s="308">
        <f t="shared" ref="M42:O57" si="6">90%*M10</f>
        <v>2624.1770897099991</v>
      </c>
      <c r="N42" s="308">
        <f t="shared" si="6"/>
        <v>2807.8694859896991</v>
      </c>
      <c r="O42" s="308">
        <f t="shared" si="6"/>
        <v>3004.4203500089784</v>
      </c>
    </row>
    <row r="43" spans="1:16" hidden="1" x14ac:dyDescent="0.3">
      <c r="A43" s="306"/>
      <c r="B43" s="639">
        <v>2</v>
      </c>
      <c r="C43" s="32" t="s">
        <v>518</v>
      </c>
      <c r="D43" s="307">
        <f>VLOOKUP(B43,'[57]2a'!$B$5:$H$31,3,0)*90%</f>
        <v>82.905084540000004</v>
      </c>
      <c r="E43" s="307">
        <f>VLOOKUP(B43,'[57]2a'!$B$5:$H$31,4,0)*90%</f>
        <v>155.7423297</v>
      </c>
      <c r="F43" s="307">
        <f t="shared" ref="F43:L58" si="7">F11*90%</f>
        <v>0</v>
      </c>
      <c r="G43" s="307">
        <f t="shared" si="7"/>
        <v>0</v>
      </c>
      <c r="H43" s="307">
        <f t="shared" si="7"/>
        <v>0</v>
      </c>
      <c r="I43" s="307">
        <f t="shared" si="7"/>
        <v>0</v>
      </c>
      <c r="J43" s="307">
        <f t="shared" si="7"/>
        <v>0</v>
      </c>
      <c r="K43" s="307">
        <f t="shared" si="7"/>
        <v>0</v>
      </c>
      <c r="L43" s="307">
        <f t="shared" si="7"/>
        <v>0</v>
      </c>
      <c r="M43" s="308">
        <f t="shared" si="6"/>
        <v>0</v>
      </c>
      <c r="N43" s="308">
        <f t="shared" si="6"/>
        <v>0</v>
      </c>
      <c r="O43" s="308">
        <f t="shared" si="6"/>
        <v>0</v>
      </c>
    </row>
    <row r="44" spans="1:16" hidden="1" x14ac:dyDescent="0.3">
      <c r="A44" s="309"/>
      <c r="B44" s="639">
        <v>3</v>
      </c>
      <c r="C44" s="2" t="s">
        <v>519</v>
      </c>
      <c r="D44" s="307">
        <f>VLOOKUP(B44,'[57]2a'!$B$5:$H$31,3,0)*90%</f>
        <v>138.99096206999999</v>
      </c>
      <c r="E44" s="307">
        <f>VLOOKUP(B44,'[57]2a'!$B$5:$H$31,4,0)*90%</f>
        <v>149.83108209</v>
      </c>
      <c r="F44" s="307">
        <f t="shared" si="7"/>
        <v>0</v>
      </c>
      <c r="G44" s="307">
        <f t="shared" si="7"/>
        <v>0</v>
      </c>
      <c r="H44" s="307">
        <f t="shared" si="7"/>
        <v>0</v>
      </c>
      <c r="I44" s="307">
        <f t="shared" si="7"/>
        <v>0</v>
      </c>
      <c r="J44" s="307">
        <f t="shared" si="7"/>
        <v>0</v>
      </c>
      <c r="K44" s="307">
        <f t="shared" si="7"/>
        <v>0</v>
      </c>
      <c r="L44" s="307">
        <f t="shared" si="7"/>
        <v>0</v>
      </c>
      <c r="M44" s="308">
        <f t="shared" si="6"/>
        <v>0</v>
      </c>
      <c r="N44" s="308">
        <f t="shared" si="6"/>
        <v>0</v>
      </c>
      <c r="O44" s="308">
        <f t="shared" si="6"/>
        <v>0</v>
      </c>
    </row>
    <row r="45" spans="1:16" hidden="1" x14ac:dyDescent="0.3">
      <c r="A45" s="306"/>
      <c r="B45" s="639">
        <v>4</v>
      </c>
      <c r="C45" s="32" t="s">
        <v>520</v>
      </c>
      <c r="D45" s="307">
        <f>VLOOKUP(B45,'[57]2a'!$B$5:$H$31,3,0)*90%</f>
        <v>14.918784750000002</v>
      </c>
      <c r="E45" s="307">
        <f>VLOOKUP(B45,'[57]2a'!$B$5:$H$31,4,0)*90%</f>
        <v>20.407560929999999</v>
      </c>
      <c r="F45" s="307">
        <f t="shared" si="7"/>
        <v>0</v>
      </c>
      <c r="G45" s="307">
        <f t="shared" si="7"/>
        <v>0</v>
      </c>
      <c r="H45" s="307">
        <f t="shared" si="7"/>
        <v>0</v>
      </c>
      <c r="I45" s="307">
        <f t="shared" si="7"/>
        <v>0</v>
      </c>
      <c r="J45" s="307">
        <f t="shared" si="7"/>
        <v>0</v>
      </c>
      <c r="K45" s="307">
        <f t="shared" si="7"/>
        <v>0</v>
      </c>
      <c r="L45" s="307">
        <f t="shared" si="7"/>
        <v>0</v>
      </c>
      <c r="M45" s="308">
        <f t="shared" si="6"/>
        <v>0</v>
      </c>
      <c r="N45" s="308">
        <f t="shared" si="6"/>
        <v>0</v>
      </c>
      <c r="O45" s="308">
        <f t="shared" si="6"/>
        <v>0</v>
      </c>
    </row>
    <row r="46" spans="1:16" hidden="1" x14ac:dyDescent="0.3">
      <c r="A46" s="306"/>
      <c r="B46" s="639">
        <v>5</v>
      </c>
      <c r="C46" s="32" t="s">
        <v>521</v>
      </c>
      <c r="D46" s="307">
        <f>VLOOKUP(B46,'[57]2a'!$B$5:$H$31,3,0)*90%</f>
        <v>0</v>
      </c>
      <c r="E46" s="307">
        <f>VLOOKUP(B46,'[57]2a'!$B$5:$H$31,4,0)*90%</f>
        <v>0</v>
      </c>
      <c r="F46" s="307">
        <f t="shared" si="7"/>
        <v>0</v>
      </c>
      <c r="G46" s="307">
        <f t="shared" si="7"/>
        <v>0</v>
      </c>
      <c r="H46" s="307">
        <f t="shared" si="7"/>
        <v>0</v>
      </c>
      <c r="I46" s="307">
        <f t="shared" si="7"/>
        <v>0</v>
      </c>
      <c r="J46" s="307">
        <f t="shared" si="7"/>
        <v>0</v>
      </c>
      <c r="K46" s="307">
        <f t="shared" si="7"/>
        <v>0</v>
      </c>
      <c r="L46" s="307">
        <f t="shared" si="7"/>
        <v>0</v>
      </c>
      <c r="M46" s="308">
        <f t="shared" si="6"/>
        <v>0</v>
      </c>
      <c r="N46" s="308">
        <f t="shared" si="6"/>
        <v>0</v>
      </c>
      <c r="O46" s="308">
        <f t="shared" si="6"/>
        <v>0</v>
      </c>
    </row>
    <row r="47" spans="1:16" hidden="1" x14ac:dyDescent="0.3">
      <c r="A47" s="309"/>
      <c r="B47" s="639">
        <v>6</v>
      </c>
      <c r="C47" s="2" t="s">
        <v>522</v>
      </c>
      <c r="D47" s="307">
        <f>VLOOKUP(B47,'[57]2a'!$B$5:$H$31,3,0)*90%</f>
        <v>39.957722100000005</v>
      </c>
      <c r="E47" s="307">
        <f>VLOOKUP(B47,'[57]2a'!$B$5:$H$31,4,0)*90%</f>
        <v>39.829790250000002</v>
      </c>
      <c r="F47" s="307">
        <f t="shared" si="7"/>
        <v>0</v>
      </c>
      <c r="G47" s="307">
        <f t="shared" si="7"/>
        <v>0</v>
      </c>
      <c r="H47" s="307">
        <f t="shared" si="7"/>
        <v>0</v>
      </c>
      <c r="I47" s="307">
        <f t="shared" si="7"/>
        <v>0</v>
      </c>
      <c r="J47" s="307">
        <f t="shared" si="7"/>
        <v>0</v>
      </c>
      <c r="K47" s="307">
        <f t="shared" si="7"/>
        <v>0</v>
      </c>
      <c r="L47" s="307">
        <f t="shared" si="7"/>
        <v>0</v>
      </c>
      <c r="M47" s="308">
        <f t="shared" si="6"/>
        <v>0</v>
      </c>
      <c r="N47" s="308">
        <f t="shared" si="6"/>
        <v>0</v>
      </c>
      <c r="O47" s="308">
        <f t="shared" si="6"/>
        <v>0</v>
      </c>
    </row>
    <row r="48" spans="1:16" hidden="1" x14ac:dyDescent="0.3">
      <c r="A48" s="306"/>
      <c r="B48" s="639">
        <v>7</v>
      </c>
      <c r="C48" s="32" t="s">
        <v>523</v>
      </c>
      <c r="D48" s="307">
        <f>VLOOKUP(B48,'[57]2a'!$B$5:$H$31,3,0)*90%</f>
        <v>29.827169010000002</v>
      </c>
      <c r="E48" s="307">
        <f>VLOOKUP(B48,'[57]2a'!$B$5:$H$31,4,0)*90%</f>
        <v>29.924690760000001</v>
      </c>
      <c r="F48" s="307">
        <f t="shared" si="7"/>
        <v>0</v>
      </c>
      <c r="G48" s="307">
        <f t="shared" si="7"/>
        <v>0</v>
      </c>
      <c r="H48" s="307">
        <f t="shared" si="7"/>
        <v>0</v>
      </c>
      <c r="I48" s="307">
        <f t="shared" si="7"/>
        <v>0</v>
      </c>
      <c r="J48" s="307">
        <f t="shared" si="7"/>
        <v>0</v>
      </c>
      <c r="K48" s="307">
        <f t="shared" si="7"/>
        <v>0</v>
      </c>
      <c r="L48" s="307">
        <f t="shared" si="7"/>
        <v>0</v>
      </c>
      <c r="M48" s="308">
        <f t="shared" si="6"/>
        <v>0</v>
      </c>
      <c r="N48" s="308">
        <f t="shared" si="6"/>
        <v>0</v>
      </c>
      <c r="O48" s="308">
        <f t="shared" si="6"/>
        <v>0</v>
      </c>
    </row>
    <row r="49" spans="1:15" hidden="1" x14ac:dyDescent="0.3">
      <c r="A49" s="306"/>
      <c r="B49" s="639">
        <v>8</v>
      </c>
      <c r="C49" s="32" t="s">
        <v>524</v>
      </c>
      <c r="D49" s="307">
        <f>VLOOKUP(B49,'[57]2a'!$B$5:$H$31,3,0)*90%</f>
        <v>35.625986820000001</v>
      </c>
      <c r="E49" s="307">
        <f>VLOOKUP(B49,'[57]2a'!$B$5:$H$31,4,0)*90%</f>
        <v>41.009842800000001</v>
      </c>
      <c r="F49" s="307">
        <f t="shared" si="7"/>
        <v>0</v>
      </c>
      <c r="G49" s="307">
        <f t="shared" si="7"/>
        <v>0</v>
      </c>
      <c r="H49" s="307">
        <f t="shared" si="7"/>
        <v>0</v>
      </c>
      <c r="I49" s="307">
        <f t="shared" si="7"/>
        <v>0</v>
      </c>
      <c r="J49" s="307">
        <f t="shared" si="7"/>
        <v>0</v>
      </c>
      <c r="K49" s="307">
        <f t="shared" si="7"/>
        <v>0</v>
      </c>
      <c r="L49" s="307">
        <f t="shared" si="7"/>
        <v>0</v>
      </c>
      <c r="M49" s="308">
        <f t="shared" si="6"/>
        <v>0</v>
      </c>
      <c r="N49" s="308">
        <f t="shared" si="6"/>
        <v>0</v>
      </c>
      <c r="O49" s="308">
        <f t="shared" si="6"/>
        <v>0</v>
      </c>
    </row>
    <row r="50" spans="1:15" hidden="1" x14ac:dyDescent="0.3">
      <c r="A50" s="306"/>
      <c r="B50" s="639">
        <v>9</v>
      </c>
      <c r="C50" s="32" t="s">
        <v>525</v>
      </c>
      <c r="D50" s="307">
        <f>VLOOKUP(B50,'[57]2a'!$B$5:$H$31,3,0)*90%</f>
        <v>0</v>
      </c>
      <c r="E50" s="307">
        <f>VLOOKUP(B50,'[57]2a'!$B$5:$H$31,4,0)*90%</f>
        <v>0</v>
      </c>
      <c r="F50" s="307">
        <f t="shared" si="7"/>
        <v>0</v>
      </c>
      <c r="G50" s="307">
        <f t="shared" si="7"/>
        <v>0</v>
      </c>
      <c r="H50" s="307">
        <f t="shared" si="7"/>
        <v>0</v>
      </c>
      <c r="I50" s="307">
        <f t="shared" si="7"/>
        <v>0</v>
      </c>
      <c r="J50" s="307">
        <f t="shared" si="7"/>
        <v>0</v>
      </c>
      <c r="K50" s="307">
        <f t="shared" si="7"/>
        <v>0</v>
      </c>
      <c r="L50" s="307">
        <f t="shared" si="7"/>
        <v>0</v>
      </c>
      <c r="M50" s="308">
        <f t="shared" si="6"/>
        <v>0</v>
      </c>
      <c r="N50" s="308">
        <f t="shared" si="6"/>
        <v>0</v>
      </c>
      <c r="O50" s="308">
        <f t="shared" si="6"/>
        <v>0</v>
      </c>
    </row>
    <row r="51" spans="1:15" hidden="1" x14ac:dyDescent="0.3">
      <c r="A51" s="306"/>
      <c r="B51" s="639">
        <v>10</v>
      </c>
      <c r="C51" s="32" t="s">
        <v>526</v>
      </c>
      <c r="D51" s="307">
        <f>VLOOKUP(B51,'[57]2a'!$B$5:$H$31,3,0)*90%</f>
        <v>0</v>
      </c>
      <c r="E51" s="307">
        <f>VLOOKUP(B51,'[57]2a'!$B$5:$H$31,4,0)*90%</f>
        <v>0</v>
      </c>
      <c r="F51" s="307">
        <f t="shared" si="7"/>
        <v>0</v>
      </c>
      <c r="G51" s="307">
        <f t="shared" si="7"/>
        <v>0</v>
      </c>
      <c r="H51" s="307">
        <f t="shared" si="7"/>
        <v>0</v>
      </c>
      <c r="I51" s="307">
        <f t="shared" si="7"/>
        <v>0</v>
      </c>
      <c r="J51" s="307">
        <f t="shared" si="7"/>
        <v>0</v>
      </c>
      <c r="K51" s="307">
        <f t="shared" si="7"/>
        <v>0</v>
      </c>
      <c r="L51" s="307">
        <f t="shared" si="7"/>
        <v>0</v>
      </c>
      <c r="M51" s="308">
        <f t="shared" si="6"/>
        <v>0</v>
      </c>
      <c r="N51" s="308">
        <f t="shared" si="6"/>
        <v>0</v>
      </c>
      <c r="O51" s="308">
        <f t="shared" si="6"/>
        <v>0</v>
      </c>
    </row>
    <row r="52" spans="1:15" hidden="1" x14ac:dyDescent="0.3">
      <c r="A52" s="306"/>
      <c r="B52" s="639">
        <v>11</v>
      </c>
      <c r="C52" s="32" t="s">
        <v>527</v>
      </c>
      <c r="D52" s="307">
        <f>VLOOKUP(B52,'[57]2a'!$B$5:$H$31,3,0)*90%</f>
        <v>-1.368135E-2</v>
      </c>
      <c r="E52" s="307">
        <f>VLOOKUP(B52,'[57]2a'!$B$5:$H$31,4,0)*90%</f>
        <v>-1.1902320000000001E-2</v>
      </c>
      <c r="F52" s="307">
        <f t="shared" si="7"/>
        <v>0</v>
      </c>
      <c r="G52" s="307">
        <f t="shared" si="7"/>
        <v>0</v>
      </c>
      <c r="H52" s="307">
        <f t="shared" si="7"/>
        <v>0</v>
      </c>
      <c r="I52" s="307">
        <f t="shared" si="7"/>
        <v>0</v>
      </c>
      <c r="J52" s="307">
        <f t="shared" si="7"/>
        <v>0</v>
      </c>
      <c r="K52" s="307">
        <f t="shared" si="7"/>
        <v>0</v>
      </c>
      <c r="L52" s="307">
        <f t="shared" si="7"/>
        <v>0</v>
      </c>
      <c r="M52" s="308">
        <f t="shared" si="6"/>
        <v>0</v>
      </c>
      <c r="N52" s="308">
        <f t="shared" si="6"/>
        <v>0</v>
      </c>
      <c r="O52" s="308">
        <f t="shared" si="6"/>
        <v>0</v>
      </c>
    </row>
    <row r="53" spans="1:15" hidden="1" x14ac:dyDescent="0.3">
      <c r="A53" s="306"/>
      <c r="B53" s="639">
        <v>12</v>
      </c>
      <c r="C53" s="32" t="s">
        <v>528</v>
      </c>
      <c r="D53" s="307">
        <f>VLOOKUP(B53,'[57]2a'!$B$5:$H$31,3,0)*90%</f>
        <v>22.737977729999997</v>
      </c>
      <c r="E53" s="307">
        <f>VLOOKUP(B53,'[57]2a'!$B$5:$H$31,4,0)*90%</f>
        <v>30.72452822999999</v>
      </c>
      <c r="F53" s="307">
        <f t="shared" si="7"/>
        <v>165.60899999999998</v>
      </c>
      <c r="G53" s="307">
        <f t="shared" si="7"/>
        <v>92.762999999999991</v>
      </c>
      <c r="H53" s="307">
        <f t="shared" si="7"/>
        <v>0</v>
      </c>
      <c r="I53" s="307">
        <f t="shared" si="7"/>
        <v>0</v>
      </c>
      <c r="J53" s="307">
        <f t="shared" si="7"/>
        <v>42.975000000000001</v>
      </c>
      <c r="K53" s="307">
        <f t="shared" si="7"/>
        <v>46.25732079197757</v>
      </c>
      <c r="L53" s="307">
        <f t="shared" si="7"/>
        <v>48.187336817676524</v>
      </c>
      <c r="M53" s="308">
        <f t="shared" si="6"/>
        <v>134.879535549</v>
      </c>
      <c r="N53" s="308">
        <f t="shared" si="6"/>
        <v>144.32110303743002</v>
      </c>
      <c r="O53" s="308">
        <f t="shared" si="6"/>
        <v>154.42358025005012</v>
      </c>
    </row>
    <row r="54" spans="1:15" hidden="1" x14ac:dyDescent="0.3">
      <c r="A54" s="306"/>
      <c r="B54" s="639">
        <v>13</v>
      </c>
      <c r="C54" s="32" t="s">
        <v>529</v>
      </c>
      <c r="D54" s="307">
        <f>VLOOKUP(B54,'[57]2a'!$B$5:$H$31,3,0)*90%</f>
        <v>0</v>
      </c>
      <c r="E54" s="307">
        <f>VLOOKUP(B54,'[57]2a'!$B$5:$H$31,4,0)*90%</f>
        <v>0</v>
      </c>
      <c r="F54" s="307">
        <f t="shared" si="7"/>
        <v>0</v>
      </c>
      <c r="G54" s="307">
        <f t="shared" si="7"/>
        <v>0</v>
      </c>
      <c r="H54" s="307">
        <f t="shared" si="7"/>
        <v>0</v>
      </c>
      <c r="I54" s="307">
        <f t="shared" si="7"/>
        <v>0</v>
      </c>
      <c r="J54" s="307">
        <f t="shared" si="7"/>
        <v>0</v>
      </c>
      <c r="K54" s="307">
        <f t="shared" si="7"/>
        <v>0</v>
      </c>
      <c r="L54" s="307">
        <f t="shared" si="7"/>
        <v>0</v>
      </c>
      <c r="M54" s="308">
        <f t="shared" si="6"/>
        <v>0</v>
      </c>
      <c r="N54" s="308">
        <f t="shared" si="6"/>
        <v>0</v>
      </c>
      <c r="O54" s="308">
        <f t="shared" si="6"/>
        <v>0</v>
      </c>
    </row>
    <row r="55" spans="1:15" hidden="1" x14ac:dyDescent="0.3">
      <c r="A55" s="306"/>
      <c r="B55" s="639">
        <v>14</v>
      </c>
      <c r="C55" s="32" t="s">
        <v>530</v>
      </c>
      <c r="D55" s="307">
        <f>VLOOKUP(B55,'[57]2a'!$B$5:$H$31,3,0)*90%</f>
        <v>9.6201000000000012E-3</v>
      </c>
      <c r="E55" s="307">
        <f>VLOOKUP(B55,'[57]2a'!$B$5:$H$31,4,0)*90%</f>
        <v>9.162E-3</v>
      </c>
      <c r="F55" s="307">
        <f t="shared" si="7"/>
        <v>2.9790000000000001</v>
      </c>
      <c r="G55" s="307">
        <f t="shared" si="7"/>
        <v>2.6910000000000003</v>
      </c>
      <c r="H55" s="307">
        <f t="shared" si="7"/>
        <v>0</v>
      </c>
      <c r="I55" s="307">
        <f t="shared" si="7"/>
        <v>0</v>
      </c>
      <c r="J55" s="307">
        <f t="shared" si="7"/>
        <v>0.26100000000000007</v>
      </c>
      <c r="K55" s="307">
        <f t="shared" si="7"/>
        <v>0.2809345137104397</v>
      </c>
      <c r="L55" s="307">
        <f t="shared" si="7"/>
        <v>0.29265607700787843</v>
      </c>
      <c r="M55" s="308">
        <f t="shared" si="6"/>
        <v>3.9127758930000005</v>
      </c>
      <c r="N55" s="308">
        <f t="shared" si="6"/>
        <v>4.1866702055100005</v>
      </c>
      <c r="O55" s="308">
        <f t="shared" si="6"/>
        <v>4.4797371198957014</v>
      </c>
    </row>
    <row r="56" spans="1:15" hidden="1" x14ac:dyDescent="0.3">
      <c r="A56" s="306"/>
      <c r="B56" s="639">
        <v>15</v>
      </c>
      <c r="C56" s="32" t="s">
        <v>531</v>
      </c>
      <c r="D56" s="307">
        <f>VLOOKUP(B56,'[57]2a'!$B$5:$H$31,3,0)*90%</f>
        <v>0</v>
      </c>
      <c r="E56" s="307">
        <f>VLOOKUP(B56,'[57]2a'!$B$5:$H$31,4,0)*90%</f>
        <v>0</v>
      </c>
      <c r="F56" s="307">
        <f t="shared" si="7"/>
        <v>0</v>
      </c>
      <c r="G56" s="307">
        <f t="shared" si="7"/>
        <v>0</v>
      </c>
      <c r="H56" s="307">
        <f t="shared" si="7"/>
        <v>0</v>
      </c>
      <c r="I56" s="307">
        <f t="shared" si="7"/>
        <v>0</v>
      </c>
      <c r="J56" s="307">
        <f t="shared" si="7"/>
        <v>0</v>
      </c>
      <c r="K56" s="307">
        <f t="shared" si="7"/>
        <v>0</v>
      </c>
      <c r="L56" s="307">
        <f t="shared" si="7"/>
        <v>0</v>
      </c>
      <c r="M56" s="308">
        <f t="shared" si="6"/>
        <v>0</v>
      </c>
      <c r="N56" s="308">
        <f t="shared" si="6"/>
        <v>0</v>
      </c>
      <c r="O56" s="308">
        <f t="shared" si="6"/>
        <v>0</v>
      </c>
    </row>
    <row r="57" spans="1:15" hidden="1" x14ac:dyDescent="0.3">
      <c r="A57" s="306"/>
      <c r="B57" s="639">
        <v>16</v>
      </c>
      <c r="C57" s="32" t="s">
        <v>532</v>
      </c>
      <c r="D57" s="307">
        <f>VLOOKUP(B57,'[57]2a'!$B$5:$H$31,3,0)*90%</f>
        <v>3.8826000000000004E-3</v>
      </c>
      <c r="E57" s="307">
        <f>VLOOKUP(B57,'[57]2a'!$B$5:$H$31,4,0)*90%</f>
        <v>3.8826000000000004E-3</v>
      </c>
      <c r="F57" s="307">
        <f t="shared" si="7"/>
        <v>359.87400000000002</v>
      </c>
      <c r="G57" s="307">
        <f t="shared" si="7"/>
        <v>358.61400000000003</v>
      </c>
      <c r="H57" s="307">
        <f t="shared" si="7"/>
        <v>0</v>
      </c>
      <c r="I57" s="307">
        <f t="shared" si="7"/>
        <v>0</v>
      </c>
      <c r="J57" s="307">
        <f t="shared" si="7"/>
        <v>379.68299999999994</v>
      </c>
      <c r="K57" s="307">
        <f t="shared" si="7"/>
        <v>408.68221827249363</v>
      </c>
      <c r="L57" s="307">
        <f t="shared" si="7"/>
        <v>425.7338593355642</v>
      </c>
      <c r="M57" s="308">
        <f t="shared" si="6"/>
        <v>521.43300412200017</v>
      </c>
      <c r="N57" s="308">
        <f t="shared" si="6"/>
        <v>557.93331441054011</v>
      </c>
      <c r="O57" s="308">
        <f t="shared" si="6"/>
        <v>596.98864641927787</v>
      </c>
    </row>
    <row r="58" spans="1:15" hidden="1" x14ac:dyDescent="0.3">
      <c r="B58" s="639">
        <v>17</v>
      </c>
      <c r="C58" s="32" t="s">
        <v>533</v>
      </c>
      <c r="D58" s="307">
        <f>VLOOKUP(B58,'[57]2a'!$B$5:$H$31,3,0)*90%</f>
        <v>1492.8006588299997</v>
      </c>
      <c r="E58" s="307">
        <f>VLOOKUP(B58,'[57]2a'!$B$5:$H$31,4,0)*90%</f>
        <v>1531.9723869900001</v>
      </c>
      <c r="F58" s="307">
        <f t="shared" si="7"/>
        <v>501.12900000000008</v>
      </c>
      <c r="G58" s="307">
        <f t="shared" si="7"/>
        <v>576.89100000000008</v>
      </c>
      <c r="H58" s="307">
        <f t="shared" si="7"/>
        <v>0</v>
      </c>
      <c r="I58" s="307">
        <f t="shared" si="7"/>
        <v>0</v>
      </c>
      <c r="J58" s="307">
        <f t="shared" si="7"/>
        <v>693.85500000000002</v>
      </c>
      <c r="K58" s="307">
        <f t="shared" si="7"/>
        <v>746.84987360366733</v>
      </c>
      <c r="L58" s="307">
        <f t="shared" si="7"/>
        <v>778.01104334215131</v>
      </c>
      <c r="M58" s="308">
        <v>0</v>
      </c>
      <c r="N58" s="308">
        <v>0</v>
      </c>
      <c r="O58" s="308">
        <v>0</v>
      </c>
    </row>
    <row r="59" spans="1:15" hidden="1" x14ac:dyDescent="0.3">
      <c r="A59" s="306"/>
      <c r="B59" s="639">
        <v>18</v>
      </c>
      <c r="C59" s="32" t="s">
        <v>534</v>
      </c>
      <c r="D59" s="307">
        <f>VLOOKUP(B59,'[57]2a'!$B$5:$H$31,3,0)*90%</f>
        <v>174.02142770999998</v>
      </c>
      <c r="E59" s="307">
        <f>VLOOKUP(B59,'[57]2a'!$B$5:$H$31,4,0)*90%</f>
        <v>174.58059366000001</v>
      </c>
      <c r="F59" s="307">
        <f t="shared" ref="F59:L64" si="8">F27*90%</f>
        <v>81.216000000000008</v>
      </c>
      <c r="G59" s="307">
        <f t="shared" si="8"/>
        <v>111.825</v>
      </c>
      <c r="H59" s="307">
        <f t="shared" si="8"/>
        <v>0</v>
      </c>
      <c r="I59" s="307">
        <f t="shared" si="8"/>
        <v>0</v>
      </c>
      <c r="J59" s="307">
        <f t="shared" si="8"/>
        <v>118.962</v>
      </c>
      <c r="K59" s="307">
        <f t="shared" si="8"/>
        <v>128.04801386981353</v>
      </c>
      <c r="L59" s="307">
        <f t="shared" si="8"/>
        <v>133.3906215824185</v>
      </c>
      <c r="M59" s="308">
        <f t="shared" ref="M59:O65" si="9">90%*M26</f>
        <v>861.29364787200029</v>
      </c>
      <c r="N59" s="308">
        <f t="shared" si="9"/>
        <v>930.19713970176042</v>
      </c>
      <c r="O59" s="308">
        <f t="shared" si="9"/>
        <v>1004.6129108779013</v>
      </c>
    </row>
    <row r="60" spans="1:15" hidden="1" x14ac:dyDescent="0.3">
      <c r="A60" s="306"/>
      <c r="B60" s="639">
        <f>+B59+0.1</f>
        <v>18.100000000000001</v>
      </c>
      <c r="C60" s="32" t="s">
        <v>535</v>
      </c>
      <c r="D60" s="307">
        <f>VLOOKUP(B60,'[57]2a'!$B$5:$H$31,3,0)*90%</f>
        <v>73.896523380000005</v>
      </c>
      <c r="E60" s="307">
        <f>VLOOKUP(B60,'[57]2a'!$B$5:$H$31,4,0)*90%</f>
        <v>79.709521769999995</v>
      </c>
      <c r="F60" s="307">
        <f t="shared" si="8"/>
        <v>0</v>
      </c>
      <c r="G60" s="307">
        <f t="shared" si="8"/>
        <v>0</v>
      </c>
      <c r="H60" s="307">
        <f t="shared" si="8"/>
        <v>0</v>
      </c>
      <c r="I60" s="307">
        <f t="shared" si="8"/>
        <v>0</v>
      </c>
      <c r="J60" s="307">
        <f t="shared" si="8"/>
        <v>0</v>
      </c>
      <c r="K60" s="307">
        <f t="shared" si="8"/>
        <v>0</v>
      </c>
      <c r="L60" s="307">
        <f t="shared" si="8"/>
        <v>0</v>
      </c>
      <c r="M60" s="308">
        <f t="shared" si="9"/>
        <v>162.59612197500005</v>
      </c>
      <c r="N60" s="308">
        <f t="shared" si="9"/>
        <v>173.97785051325005</v>
      </c>
      <c r="O60" s="308">
        <f t="shared" si="9"/>
        <v>186.15630004917756</v>
      </c>
    </row>
    <row r="61" spans="1:15" hidden="1" x14ac:dyDescent="0.3">
      <c r="A61" s="306"/>
      <c r="B61" s="639">
        <f>+B60+0.1</f>
        <v>18.200000000000003</v>
      </c>
      <c r="C61" s="32" t="s">
        <v>536</v>
      </c>
      <c r="D61" s="307">
        <v>0</v>
      </c>
      <c r="E61" s="307">
        <v>0</v>
      </c>
      <c r="F61" s="307">
        <f t="shared" si="8"/>
        <v>0</v>
      </c>
      <c r="G61" s="307">
        <f t="shared" si="8"/>
        <v>0</v>
      </c>
      <c r="H61" s="307">
        <f t="shared" si="8"/>
        <v>0</v>
      </c>
      <c r="I61" s="307">
        <f t="shared" si="8"/>
        <v>0</v>
      </c>
      <c r="J61" s="307">
        <f t="shared" si="8"/>
        <v>0</v>
      </c>
      <c r="K61" s="307">
        <f t="shared" si="8"/>
        <v>0</v>
      </c>
      <c r="L61" s="307">
        <f t="shared" si="8"/>
        <v>0</v>
      </c>
      <c r="M61" s="308">
        <f t="shared" si="9"/>
        <v>0</v>
      </c>
      <c r="N61" s="308">
        <f t="shared" si="9"/>
        <v>0</v>
      </c>
      <c r="O61" s="308">
        <f t="shared" si="9"/>
        <v>0</v>
      </c>
    </row>
    <row r="62" spans="1:15" hidden="1" x14ac:dyDescent="0.3">
      <c r="A62" s="306"/>
      <c r="B62" s="639">
        <f>+B61+0.1</f>
        <v>18.300000000000004</v>
      </c>
      <c r="C62" s="32" t="s">
        <v>537</v>
      </c>
      <c r="D62" s="307">
        <v>0</v>
      </c>
      <c r="E62" s="307">
        <v>0</v>
      </c>
      <c r="F62" s="307">
        <f t="shared" si="8"/>
        <v>0</v>
      </c>
      <c r="G62" s="307">
        <f t="shared" si="8"/>
        <v>0</v>
      </c>
      <c r="H62" s="307">
        <f t="shared" si="8"/>
        <v>0</v>
      </c>
      <c r="I62" s="307">
        <f t="shared" si="8"/>
        <v>0</v>
      </c>
      <c r="J62" s="307">
        <f t="shared" si="8"/>
        <v>0</v>
      </c>
      <c r="K62" s="307">
        <f t="shared" si="8"/>
        <v>0</v>
      </c>
      <c r="L62" s="307">
        <f t="shared" si="8"/>
        <v>0</v>
      </c>
      <c r="M62" s="308">
        <f t="shared" si="9"/>
        <v>0</v>
      </c>
      <c r="N62" s="308">
        <f t="shared" si="9"/>
        <v>0</v>
      </c>
      <c r="O62" s="308">
        <f t="shared" si="9"/>
        <v>0</v>
      </c>
    </row>
    <row r="63" spans="1:15" hidden="1" x14ac:dyDescent="0.3">
      <c r="A63" s="306"/>
      <c r="B63" s="639">
        <f>+B62+0.1</f>
        <v>18.400000000000006</v>
      </c>
      <c r="C63" s="32" t="s">
        <v>538</v>
      </c>
      <c r="D63" s="307">
        <v>0</v>
      </c>
      <c r="E63" s="307">
        <v>0</v>
      </c>
      <c r="F63" s="307">
        <f t="shared" si="8"/>
        <v>0</v>
      </c>
      <c r="G63" s="307">
        <f t="shared" si="8"/>
        <v>0</v>
      </c>
      <c r="H63" s="307">
        <f t="shared" si="8"/>
        <v>0</v>
      </c>
      <c r="I63" s="307">
        <f t="shared" si="8"/>
        <v>0</v>
      </c>
      <c r="J63" s="307">
        <f t="shared" si="8"/>
        <v>0</v>
      </c>
      <c r="K63" s="307">
        <f t="shared" si="8"/>
        <v>0</v>
      </c>
      <c r="L63" s="307">
        <f t="shared" si="8"/>
        <v>0</v>
      </c>
      <c r="M63" s="308">
        <f t="shared" si="9"/>
        <v>0</v>
      </c>
      <c r="N63" s="308">
        <f t="shared" si="9"/>
        <v>0</v>
      </c>
      <c r="O63" s="308">
        <f t="shared" si="9"/>
        <v>0</v>
      </c>
    </row>
    <row r="64" spans="1:15" ht="28" hidden="1" x14ac:dyDescent="0.3">
      <c r="A64" s="310"/>
      <c r="B64" s="639">
        <v>19</v>
      </c>
      <c r="C64" s="37" t="s">
        <v>539</v>
      </c>
      <c r="D64" s="307">
        <f>VLOOKUP(B64,'[57]2a'!$B$5:$H$31,3,0)*90%</f>
        <v>0</v>
      </c>
      <c r="E64" s="307">
        <f>VLOOKUP(B64,'[57]2a'!$B$5:$H$31,4,0)*90%</f>
        <v>0</v>
      </c>
      <c r="F64" s="307">
        <f t="shared" si="8"/>
        <v>0</v>
      </c>
      <c r="G64" s="307">
        <f t="shared" si="8"/>
        <v>0</v>
      </c>
      <c r="H64" s="307">
        <f t="shared" si="8"/>
        <v>0</v>
      </c>
      <c r="I64" s="307">
        <f t="shared" si="8"/>
        <v>0</v>
      </c>
      <c r="J64" s="307">
        <f t="shared" si="8"/>
        <v>0</v>
      </c>
      <c r="K64" s="307">
        <f t="shared" si="8"/>
        <v>0</v>
      </c>
      <c r="L64" s="307">
        <f t="shared" si="8"/>
        <v>0</v>
      </c>
      <c r="M64" s="308">
        <f t="shared" si="9"/>
        <v>0</v>
      </c>
      <c r="N64" s="308">
        <f t="shared" si="9"/>
        <v>0</v>
      </c>
      <c r="O64" s="308">
        <f t="shared" si="9"/>
        <v>0</v>
      </c>
    </row>
    <row r="65" spans="1:16" hidden="1" x14ac:dyDescent="0.3">
      <c r="A65" s="306"/>
      <c r="B65" s="639">
        <v>20</v>
      </c>
      <c r="C65" s="32" t="s">
        <v>403</v>
      </c>
      <c r="D65" s="307">
        <f>VLOOKUP(B65,'[57]2a'!$B$5:$H$31,3,0)*90%</f>
        <v>0</v>
      </c>
      <c r="E65" s="307">
        <f>VLOOKUP(B65,'[57]2a'!$B$5:$H$31,4,0)*90%</f>
        <v>0</v>
      </c>
      <c r="F65" s="307"/>
      <c r="G65" s="307"/>
      <c r="H65" s="307"/>
      <c r="I65" s="307"/>
      <c r="J65" s="307"/>
      <c r="K65" s="307"/>
      <c r="L65" s="307"/>
      <c r="M65" s="308">
        <f t="shared" si="9"/>
        <v>0</v>
      </c>
      <c r="N65" s="308">
        <f t="shared" si="9"/>
        <v>0</v>
      </c>
      <c r="O65" s="308">
        <f t="shared" si="9"/>
        <v>0</v>
      </c>
    </row>
    <row r="66" spans="1:16" x14ac:dyDescent="0.3">
      <c r="A66" s="49"/>
      <c r="B66" s="739">
        <v>21</v>
      </c>
      <c r="C66" s="34" t="s">
        <v>540</v>
      </c>
      <c r="D66" s="311">
        <f t="shared" ref="D66:J66" si="10">SUM(D42:D65)</f>
        <v>3233.5192687499994</v>
      </c>
      <c r="E66" s="311">
        <f t="shared" si="10"/>
        <v>3318.2348894100005</v>
      </c>
      <c r="F66" s="311">
        <f t="shared" si="10"/>
        <v>2860.9919999999997</v>
      </c>
      <c r="G66" s="311">
        <f t="shared" si="10"/>
        <v>2947.5539999999996</v>
      </c>
      <c r="H66" s="311">
        <f t="shared" si="10"/>
        <v>0</v>
      </c>
      <c r="I66" s="311">
        <f t="shared" si="10"/>
        <v>0</v>
      </c>
      <c r="J66" s="311">
        <f t="shared" si="10"/>
        <v>3250.2870000000003</v>
      </c>
      <c r="K66" s="126">
        <f t="shared" ref="K66:L68" si="11">90%*K33</f>
        <v>3498.5356236182524</v>
      </c>
      <c r="L66" s="126">
        <f t="shared" si="11"/>
        <v>3644.5066765122838</v>
      </c>
      <c r="M66" s="126">
        <f t="shared" ref="M66:O66" si="12">SUM(M42:M65)</f>
        <v>4308.2921751209988</v>
      </c>
      <c r="N66" s="126">
        <f t="shared" si="12"/>
        <v>4618.4855638581894</v>
      </c>
      <c r="O66" s="126">
        <f t="shared" si="12"/>
        <v>4951.0815247252813</v>
      </c>
    </row>
    <row r="67" spans="1:16" x14ac:dyDescent="0.3">
      <c r="A67" s="306"/>
      <c r="B67" s="639">
        <v>22</v>
      </c>
      <c r="C67" s="32" t="s">
        <v>541</v>
      </c>
      <c r="D67" s="307">
        <f>VLOOKUP(B67,'[57]2a'!$B$5:$H$31,3,0)*90%</f>
        <v>-80.56244916</v>
      </c>
      <c r="E67" s="307">
        <f>VLOOKUP(B67,'[57]2a'!$B$5:$H$31,3,0)*90%</f>
        <v>-80.56244916</v>
      </c>
      <c r="F67" s="307">
        <f>F34*90%</f>
        <v>-88.00200000000001</v>
      </c>
      <c r="G67" s="307">
        <f t="shared" ref="G67:L67" si="13">G34*90%</f>
        <v>-92.204999999999998</v>
      </c>
      <c r="H67" s="307">
        <f t="shared" si="13"/>
        <v>0</v>
      </c>
      <c r="I67" s="307">
        <f t="shared" si="13"/>
        <v>0</v>
      </c>
      <c r="J67" s="307">
        <f t="shared" si="13"/>
        <v>-104.643</v>
      </c>
      <c r="K67" s="307">
        <f t="shared" si="13"/>
        <v>-112.63536520383732</v>
      </c>
      <c r="L67" s="307">
        <f t="shared" si="13"/>
        <v>-117.33490370243456</v>
      </c>
      <c r="M67" s="308">
        <f t="shared" ref="M67:O67" si="14">90%*M34</f>
        <v>0</v>
      </c>
      <c r="N67" s="308">
        <f t="shared" si="14"/>
        <v>0</v>
      </c>
      <c r="O67" s="308">
        <f t="shared" si="14"/>
        <v>0</v>
      </c>
    </row>
    <row r="68" spans="1:16" x14ac:dyDescent="0.25">
      <c r="A68" s="15"/>
      <c r="B68" s="739">
        <v>23</v>
      </c>
      <c r="C68" s="645" t="s">
        <v>542</v>
      </c>
      <c r="D68" s="312">
        <f t="shared" ref="D68:J68" si="15">D66-D67</f>
        <v>3314.0817179099995</v>
      </c>
      <c r="E68" s="312">
        <f t="shared" si="15"/>
        <v>3398.7973385700006</v>
      </c>
      <c r="F68" s="312">
        <f t="shared" si="15"/>
        <v>2948.9939999999997</v>
      </c>
      <c r="G68" s="312">
        <f t="shared" si="15"/>
        <v>3039.7589999999996</v>
      </c>
      <c r="H68" s="312">
        <f t="shared" si="15"/>
        <v>0</v>
      </c>
      <c r="I68" s="312">
        <f t="shared" si="15"/>
        <v>0</v>
      </c>
      <c r="J68" s="312">
        <f t="shared" si="15"/>
        <v>3354.9300000000003</v>
      </c>
      <c r="K68" s="127">
        <f t="shared" si="11"/>
        <v>3385.900258414415</v>
      </c>
      <c r="L68" s="127">
        <f t="shared" si="11"/>
        <v>3527.1717728098492</v>
      </c>
      <c r="M68" s="127">
        <f t="shared" ref="M68:O68" si="16">M66-M67</f>
        <v>4308.2921751209988</v>
      </c>
      <c r="N68" s="127">
        <f t="shared" si="16"/>
        <v>4618.4855638581894</v>
      </c>
      <c r="O68" s="127">
        <f t="shared" si="16"/>
        <v>4951.0815247252813</v>
      </c>
    </row>
    <row r="70" spans="1:16" x14ac:dyDescent="0.3">
      <c r="B70" s="48" t="s">
        <v>133</v>
      </c>
    </row>
    <row r="71" spans="1:16" x14ac:dyDescent="0.25">
      <c r="L71" s="309" t="s">
        <v>1153</v>
      </c>
      <c r="O71" s="15" t="s">
        <v>101</v>
      </c>
    </row>
    <row r="72" spans="1:16" ht="14" customHeight="1" x14ac:dyDescent="0.25">
      <c r="B72" s="930" t="s">
        <v>513</v>
      </c>
      <c r="C72" s="930" t="s">
        <v>102</v>
      </c>
      <c r="D72" s="738" t="s">
        <v>514</v>
      </c>
      <c r="E72" s="738" t="s">
        <v>515</v>
      </c>
      <c r="F72" s="738" t="s">
        <v>516</v>
      </c>
      <c r="G72" s="738" t="s">
        <v>104</v>
      </c>
      <c r="H72" s="986" t="s">
        <v>708</v>
      </c>
      <c r="I72" s="986"/>
      <c r="J72" s="986"/>
      <c r="K72" s="946" t="s">
        <v>105</v>
      </c>
      <c r="L72" s="946"/>
      <c r="M72" s="946"/>
      <c r="N72" s="946"/>
      <c r="O72" s="946"/>
      <c r="P72" s="530"/>
    </row>
    <row r="73" spans="1:16" x14ac:dyDescent="0.25">
      <c r="B73" s="930"/>
      <c r="C73" s="930"/>
      <c r="D73" s="738" t="s">
        <v>214</v>
      </c>
      <c r="E73" s="738" t="s">
        <v>214</v>
      </c>
      <c r="F73" s="738" t="s">
        <v>214</v>
      </c>
      <c r="G73" s="738" t="s">
        <v>214</v>
      </c>
      <c r="H73" s="738" t="s">
        <v>108</v>
      </c>
      <c r="I73" s="738" t="s">
        <v>109</v>
      </c>
      <c r="J73" s="738" t="s">
        <v>215</v>
      </c>
      <c r="K73" s="738" t="s">
        <v>472</v>
      </c>
      <c r="L73" s="738" t="s">
        <v>473</v>
      </c>
      <c r="M73" s="738" t="s">
        <v>474</v>
      </c>
      <c r="N73" s="738" t="s">
        <v>475</v>
      </c>
      <c r="O73" s="738" t="s">
        <v>476</v>
      </c>
    </row>
    <row r="74" spans="1:16" x14ac:dyDescent="0.25">
      <c r="B74" s="1061"/>
      <c r="C74" s="930"/>
      <c r="D74" s="738" t="s">
        <v>111</v>
      </c>
      <c r="E74" s="738" t="s">
        <v>111</v>
      </c>
      <c r="F74" s="738" t="s">
        <v>111</v>
      </c>
      <c r="G74" s="738" t="s">
        <v>111</v>
      </c>
      <c r="H74" s="738" t="s">
        <v>113</v>
      </c>
      <c r="I74" s="738" t="s">
        <v>114</v>
      </c>
      <c r="J74" s="738" t="s">
        <v>111</v>
      </c>
      <c r="K74" s="738" t="s">
        <v>115</v>
      </c>
      <c r="L74" s="738" t="s">
        <v>115</v>
      </c>
      <c r="M74" s="738" t="s">
        <v>115</v>
      </c>
      <c r="N74" s="738" t="s">
        <v>115</v>
      </c>
      <c r="O74" s="738" t="s">
        <v>115</v>
      </c>
    </row>
    <row r="75" spans="1:16" hidden="1" x14ac:dyDescent="0.3">
      <c r="B75" s="639">
        <v>1</v>
      </c>
      <c r="C75" s="32" t="s">
        <v>517</v>
      </c>
      <c r="D75" s="307">
        <f>VLOOKUP(B75,'[57]2a'!$B$5:$H$31,3,0)*10%</f>
        <v>125.31523894</v>
      </c>
      <c r="E75" s="307">
        <f>VLOOKUP(B75,'[57]2a'!$B$5:$H$31,3,0)*10%</f>
        <v>125.31523894</v>
      </c>
      <c r="F75" s="307">
        <f>F10*10%</f>
        <v>194.465</v>
      </c>
      <c r="G75" s="307">
        <f t="shared" ref="G75:L75" si="17">G10*10%</f>
        <v>200.52999999999997</v>
      </c>
      <c r="H75" s="307">
        <f t="shared" si="17"/>
        <v>0</v>
      </c>
      <c r="I75" s="307">
        <f t="shared" si="17"/>
        <v>0</v>
      </c>
      <c r="J75" s="307">
        <f t="shared" si="17"/>
        <v>223.83900000000006</v>
      </c>
      <c r="K75" s="307">
        <f t="shared" si="17"/>
        <v>240.93525139628784</v>
      </c>
      <c r="L75" s="307">
        <f t="shared" si="17"/>
        <v>250.98790659527396</v>
      </c>
      <c r="M75" s="308">
        <f t="shared" ref="M75:O75" si="18">10%*M10</f>
        <v>291.57523218999989</v>
      </c>
      <c r="N75" s="308">
        <f t="shared" si="18"/>
        <v>311.98549844329995</v>
      </c>
      <c r="O75" s="308">
        <f t="shared" si="18"/>
        <v>333.82448333433098</v>
      </c>
    </row>
    <row r="76" spans="1:16" hidden="1" x14ac:dyDescent="0.3">
      <c r="B76" s="639">
        <v>2</v>
      </c>
      <c r="C76" s="32" t="s">
        <v>518</v>
      </c>
      <c r="D76" s="307">
        <f>VLOOKUP(B76,'[57]2a'!$B$5:$H$31,3,0)*10%</f>
        <v>9.2116760600000003</v>
      </c>
      <c r="E76" s="307">
        <f>VLOOKUP(B76,'[57]2a'!$B$5:$H$31,3,0)*10%</f>
        <v>9.2116760600000003</v>
      </c>
      <c r="F76" s="307">
        <f>VLOOKUP(B76,'[57]2a'!$B$5:$H$31,4,0)*10%</f>
        <v>17.3047033</v>
      </c>
      <c r="G76" s="308">
        <f>VLOOKUP(B76,'[57]2a'!$B$5:$H$31,5,0)*10%</f>
        <v>25.399000000000001</v>
      </c>
      <c r="H76" s="308"/>
      <c r="I76" s="308"/>
      <c r="J76" s="308">
        <f>VLOOKUP(B76,'[57]2a'!$B$5:$H$31,5,0)*10%</f>
        <v>25.399000000000001</v>
      </c>
      <c r="K76" s="308">
        <f t="shared" ref="K76:O90" si="19">10%*K11</f>
        <v>0</v>
      </c>
      <c r="L76" s="308">
        <f t="shared" si="19"/>
        <v>0</v>
      </c>
      <c r="M76" s="308">
        <f t="shared" si="19"/>
        <v>0</v>
      </c>
      <c r="N76" s="308">
        <f t="shared" si="19"/>
        <v>0</v>
      </c>
      <c r="O76" s="308">
        <f t="shared" si="19"/>
        <v>0</v>
      </c>
    </row>
    <row r="77" spans="1:16" hidden="1" x14ac:dyDescent="0.3">
      <c r="B77" s="639">
        <v>3</v>
      </c>
      <c r="C77" s="2" t="s">
        <v>519</v>
      </c>
      <c r="D77" s="307">
        <f>VLOOKUP(B77,'[57]2a'!$B$5:$H$31,3,0)*10%</f>
        <v>15.44344023</v>
      </c>
      <c r="E77" s="307">
        <f>VLOOKUP(B77,'[57]2a'!$B$5:$H$31,3,0)*10%</f>
        <v>15.44344023</v>
      </c>
      <c r="F77" s="307">
        <f>VLOOKUP(B77,'[57]2a'!$B$5:$H$31,4,0)*10%</f>
        <v>16.647898010000002</v>
      </c>
      <c r="G77" s="308">
        <f>VLOOKUP(B77,'[57]2a'!$B$5:$H$31,5,0)*10%</f>
        <v>18.106000000000002</v>
      </c>
      <c r="H77" s="308"/>
      <c r="I77" s="308"/>
      <c r="J77" s="308">
        <f>VLOOKUP(B77,'[57]2a'!$B$5:$H$31,5,0)*10%</f>
        <v>18.106000000000002</v>
      </c>
      <c r="K77" s="308">
        <f t="shared" si="19"/>
        <v>0</v>
      </c>
      <c r="L77" s="308">
        <f t="shared" si="19"/>
        <v>0</v>
      </c>
      <c r="M77" s="308">
        <f t="shared" si="19"/>
        <v>0</v>
      </c>
      <c r="N77" s="308">
        <f t="shared" si="19"/>
        <v>0</v>
      </c>
      <c r="O77" s="308">
        <f t="shared" si="19"/>
        <v>0</v>
      </c>
    </row>
    <row r="78" spans="1:16" hidden="1" x14ac:dyDescent="0.3">
      <c r="B78" s="639">
        <v>4</v>
      </c>
      <c r="C78" s="32" t="s">
        <v>520</v>
      </c>
      <c r="D78" s="307">
        <f>VLOOKUP(B78,'[57]2a'!$B$5:$H$31,3,0)*10%</f>
        <v>1.6576427500000002</v>
      </c>
      <c r="E78" s="307">
        <f>VLOOKUP(B78,'[57]2a'!$B$5:$H$31,3,0)*10%</f>
        <v>1.6576427500000002</v>
      </c>
      <c r="F78" s="307">
        <f>VLOOKUP(B78,'[57]2a'!$B$5:$H$31,4,0)*10%</f>
        <v>2.2675067700000002</v>
      </c>
      <c r="G78" s="308">
        <f>VLOOKUP(B78,'[57]2a'!$B$5:$H$31,5,0)*10%</f>
        <v>2.29</v>
      </c>
      <c r="H78" s="308"/>
      <c r="I78" s="308"/>
      <c r="J78" s="308">
        <f>VLOOKUP(B78,'[57]2a'!$B$5:$H$31,5,0)*10%</f>
        <v>2.29</v>
      </c>
      <c r="K78" s="308">
        <f t="shared" si="19"/>
        <v>0</v>
      </c>
      <c r="L78" s="308">
        <f t="shared" si="19"/>
        <v>0</v>
      </c>
      <c r="M78" s="308">
        <f t="shared" si="19"/>
        <v>0</v>
      </c>
      <c r="N78" s="308">
        <f t="shared" si="19"/>
        <v>0</v>
      </c>
      <c r="O78" s="308">
        <f t="shared" si="19"/>
        <v>0</v>
      </c>
    </row>
    <row r="79" spans="1:16" hidden="1" x14ac:dyDescent="0.3">
      <c r="B79" s="639">
        <v>5</v>
      </c>
      <c r="C79" s="32" t="s">
        <v>521</v>
      </c>
      <c r="D79" s="307">
        <f>VLOOKUP(B79,'[57]2a'!$B$5:$H$31,3,0)*10%</f>
        <v>0</v>
      </c>
      <c r="E79" s="307">
        <f>VLOOKUP(B79,'[57]2a'!$B$5:$H$31,3,0)*10%</f>
        <v>0</v>
      </c>
      <c r="F79" s="307">
        <f>VLOOKUP(B79,'[57]2a'!$B$5:$H$31,4,0)*10%</f>
        <v>0</v>
      </c>
      <c r="G79" s="308">
        <f>VLOOKUP(B79,'[57]2a'!$B$5:$H$31,5,0)*10%</f>
        <v>0</v>
      </c>
      <c r="H79" s="308"/>
      <c r="I79" s="308"/>
      <c r="J79" s="308">
        <f>VLOOKUP(B79,'[57]2a'!$B$5:$H$31,5,0)*10%</f>
        <v>0</v>
      </c>
      <c r="K79" s="308">
        <f t="shared" si="19"/>
        <v>0</v>
      </c>
      <c r="L79" s="308">
        <f t="shared" si="19"/>
        <v>0</v>
      </c>
      <c r="M79" s="308">
        <f t="shared" si="19"/>
        <v>0</v>
      </c>
      <c r="N79" s="308">
        <f t="shared" si="19"/>
        <v>0</v>
      </c>
      <c r="O79" s="308">
        <f t="shared" si="19"/>
        <v>0</v>
      </c>
    </row>
    <row r="80" spans="1:16" hidden="1" x14ac:dyDescent="0.3">
      <c r="B80" s="639">
        <v>6</v>
      </c>
      <c r="C80" s="2" t="s">
        <v>522</v>
      </c>
      <c r="D80" s="307">
        <f>VLOOKUP(B80,'[57]2a'!$B$5:$H$31,3,0)*10%</f>
        <v>4.4397469000000003</v>
      </c>
      <c r="E80" s="307">
        <f>VLOOKUP(B80,'[57]2a'!$B$5:$H$31,3,0)*10%</f>
        <v>4.4397469000000003</v>
      </c>
      <c r="F80" s="307">
        <f>VLOOKUP(B80,'[57]2a'!$B$5:$H$31,4,0)*10%</f>
        <v>4.4255322499999998</v>
      </c>
      <c r="G80" s="308">
        <f>VLOOKUP(B80,'[57]2a'!$B$5:$H$31,5,0)*10%</f>
        <v>4.726</v>
      </c>
      <c r="H80" s="308"/>
      <c r="I80" s="308"/>
      <c r="J80" s="308">
        <f>VLOOKUP(B80,'[57]2a'!$B$5:$H$31,5,0)*10%</f>
        <v>4.726</v>
      </c>
      <c r="K80" s="308">
        <f t="shared" si="19"/>
        <v>0</v>
      </c>
      <c r="L80" s="308">
        <f t="shared" si="19"/>
        <v>0</v>
      </c>
      <c r="M80" s="308">
        <f t="shared" si="19"/>
        <v>0</v>
      </c>
      <c r="N80" s="308">
        <f t="shared" si="19"/>
        <v>0</v>
      </c>
      <c r="O80" s="308">
        <f t="shared" si="19"/>
        <v>0</v>
      </c>
    </row>
    <row r="81" spans="2:15" hidden="1" x14ac:dyDescent="0.3">
      <c r="B81" s="639">
        <v>7</v>
      </c>
      <c r="C81" s="32" t="s">
        <v>523</v>
      </c>
      <c r="D81" s="307">
        <f>VLOOKUP(B81,'[57]2a'!$B$5:$H$31,3,0)*10%</f>
        <v>3.3141298900000002</v>
      </c>
      <c r="E81" s="307">
        <f>VLOOKUP(B81,'[57]2a'!$B$5:$H$31,3,0)*10%</f>
        <v>3.3141298900000002</v>
      </c>
      <c r="F81" s="307">
        <f>VLOOKUP(B81,'[57]2a'!$B$5:$H$31,4,0)*10%</f>
        <v>3.3249656400000003</v>
      </c>
      <c r="G81" s="308">
        <f>VLOOKUP(B81,'[57]2a'!$B$5:$H$31,5,0)*10%</f>
        <v>3.4220000000000006</v>
      </c>
      <c r="H81" s="308"/>
      <c r="I81" s="308"/>
      <c r="J81" s="308">
        <f>VLOOKUP(B81,'[57]2a'!$B$5:$H$31,5,0)*10%</f>
        <v>3.4220000000000006</v>
      </c>
      <c r="K81" s="308">
        <f t="shared" si="19"/>
        <v>0</v>
      </c>
      <c r="L81" s="308">
        <f t="shared" si="19"/>
        <v>0</v>
      </c>
      <c r="M81" s="308">
        <f t="shared" si="19"/>
        <v>0</v>
      </c>
      <c r="N81" s="308">
        <f t="shared" si="19"/>
        <v>0</v>
      </c>
      <c r="O81" s="308">
        <f t="shared" si="19"/>
        <v>0</v>
      </c>
    </row>
    <row r="82" spans="2:15" hidden="1" x14ac:dyDescent="0.3">
      <c r="B82" s="639">
        <v>8</v>
      </c>
      <c r="C82" s="32" t="s">
        <v>524</v>
      </c>
      <c r="D82" s="307">
        <f>VLOOKUP(B82,'[57]2a'!$B$5:$H$31,3,0)*10%</f>
        <v>3.9584429800000005</v>
      </c>
      <c r="E82" s="307">
        <f>VLOOKUP(B82,'[57]2a'!$B$5:$H$31,3,0)*10%</f>
        <v>3.9584429800000005</v>
      </c>
      <c r="F82" s="307">
        <f>VLOOKUP(B82,'[57]2a'!$B$5:$H$31,4,0)*10%</f>
        <v>4.5566491999999998</v>
      </c>
      <c r="G82" s="308">
        <f>VLOOKUP(B82,'[57]2a'!$B$5:$H$31,5,0)*10%</f>
        <v>51.812000000000005</v>
      </c>
      <c r="H82" s="308"/>
      <c r="I82" s="308"/>
      <c r="J82" s="308">
        <f>VLOOKUP(B82,'[57]2a'!$B$5:$H$31,5,0)*10%</f>
        <v>51.812000000000005</v>
      </c>
      <c r="K82" s="308">
        <f t="shared" si="19"/>
        <v>0</v>
      </c>
      <c r="L82" s="308">
        <f t="shared" si="19"/>
        <v>0</v>
      </c>
      <c r="M82" s="308">
        <f t="shared" si="19"/>
        <v>0</v>
      </c>
      <c r="N82" s="308">
        <f t="shared" si="19"/>
        <v>0</v>
      </c>
      <c r="O82" s="308">
        <f t="shared" si="19"/>
        <v>0</v>
      </c>
    </row>
    <row r="83" spans="2:15" hidden="1" x14ac:dyDescent="0.3">
      <c r="B83" s="639">
        <v>9</v>
      </c>
      <c r="C83" s="32" t="s">
        <v>525</v>
      </c>
      <c r="D83" s="307">
        <f>VLOOKUP(B83,'[57]2a'!$B$5:$H$31,3,0)*10%</f>
        <v>0</v>
      </c>
      <c r="E83" s="307">
        <f>VLOOKUP(B83,'[57]2a'!$B$5:$H$31,3,0)*10%</f>
        <v>0</v>
      </c>
      <c r="F83" s="307">
        <f>VLOOKUP(B83,'[57]2a'!$B$5:$H$31,4,0)*10%</f>
        <v>0</v>
      </c>
      <c r="G83" s="308">
        <f>VLOOKUP(B83,'[57]2a'!$B$5:$H$31,5,0)*10%</f>
        <v>0</v>
      </c>
      <c r="H83" s="308"/>
      <c r="I83" s="308"/>
      <c r="J83" s="308">
        <f>VLOOKUP(B83,'[57]2a'!$B$5:$H$31,5,0)*10%</f>
        <v>0</v>
      </c>
      <c r="K83" s="308">
        <f t="shared" si="19"/>
        <v>0</v>
      </c>
      <c r="L83" s="308">
        <f t="shared" si="19"/>
        <v>0</v>
      </c>
      <c r="M83" s="308">
        <f t="shared" si="19"/>
        <v>0</v>
      </c>
      <c r="N83" s="308">
        <f t="shared" si="19"/>
        <v>0</v>
      </c>
      <c r="O83" s="308">
        <f t="shared" si="19"/>
        <v>0</v>
      </c>
    </row>
    <row r="84" spans="2:15" hidden="1" x14ac:dyDescent="0.3">
      <c r="B84" s="639">
        <v>10</v>
      </c>
      <c r="C84" s="32" t="s">
        <v>526</v>
      </c>
      <c r="D84" s="307">
        <f>VLOOKUP(B84,'[57]2a'!$B$5:$H$31,3,0)*10%</f>
        <v>0</v>
      </c>
      <c r="E84" s="307">
        <f>VLOOKUP(B84,'[57]2a'!$B$5:$H$31,3,0)*10%</f>
        <v>0</v>
      </c>
      <c r="F84" s="307">
        <f>VLOOKUP(B84,'[57]2a'!$B$5:$H$31,4,0)*10%</f>
        <v>0</v>
      </c>
      <c r="G84" s="308">
        <f>VLOOKUP(B84,'[57]2a'!$B$5:$H$31,5,0)*10%</f>
        <v>0</v>
      </c>
      <c r="H84" s="308"/>
      <c r="I84" s="308"/>
      <c r="J84" s="308">
        <f>VLOOKUP(B84,'[57]2a'!$B$5:$H$31,5,0)*10%</f>
        <v>0</v>
      </c>
      <c r="K84" s="308">
        <f t="shared" si="19"/>
        <v>0</v>
      </c>
      <c r="L84" s="308">
        <f t="shared" si="19"/>
        <v>0</v>
      </c>
      <c r="M84" s="308">
        <f t="shared" si="19"/>
        <v>0</v>
      </c>
      <c r="N84" s="308">
        <f t="shared" si="19"/>
        <v>0</v>
      </c>
      <c r="O84" s="308">
        <f t="shared" si="19"/>
        <v>0</v>
      </c>
    </row>
    <row r="85" spans="2:15" hidden="1" x14ac:dyDescent="0.3">
      <c r="B85" s="639">
        <v>11</v>
      </c>
      <c r="C85" s="32" t="s">
        <v>527</v>
      </c>
      <c r="D85" s="307">
        <f>VLOOKUP(B85,'[57]2a'!$B$5:$H$31,3,0)*10%</f>
        <v>-1.5201500000000001E-3</v>
      </c>
      <c r="E85" s="307">
        <f>VLOOKUP(B85,'[57]2a'!$B$5:$H$31,3,0)*10%</f>
        <v>-1.5201500000000001E-3</v>
      </c>
      <c r="F85" s="307">
        <f>VLOOKUP(B85,'[57]2a'!$B$5:$H$31,4,0)*10%</f>
        <v>-1.32248E-3</v>
      </c>
      <c r="G85" s="308">
        <f>VLOOKUP(B85,'[57]2a'!$B$5:$H$31,5,0)*10%</f>
        <v>0</v>
      </c>
      <c r="H85" s="308"/>
      <c r="I85" s="308"/>
      <c r="J85" s="308">
        <f>VLOOKUP(B85,'[57]2a'!$B$5:$H$31,5,0)*10%</f>
        <v>0</v>
      </c>
      <c r="K85" s="308">
        <f t="shared" si="19"/>
        <v>0</v>
      </c>
      <c r="L85" s="308">
        <f t="shared" si="19"/>
        <v>0</v>
      </c>
      <c r="M85" s="308">
        <f t="shared" si="19"/>
        <v>0</v>
      </c>
      <c r="N85" s="308">
        <f t="shared" si="19"/>
        <v>0</v>
      </c>
      <c r="O85" s="308">
        <f t="shared" si="19"/>
        <v>0</v>
      </c>
    </row>
    <row r="86" spans="2:15" hidden="1" x14ac:dyDescent="0.3">
      <c r="B86" s="639">
        <v>12</v>
      </c>
      <c r="C86" s="32" t="s">
        <v>528</v>
      </c>
      <c r="D86" s="307">
        <f>VLOOKUP(B86,'[57]2a'!$B$5:$H$31,3,0)*10%</f>
        <v>2.52644197</v>
      </c>
      <c r="E86" s="307">
        <f>VLOOKUP(B86,'[57]2a'!$B$5:$H$31,3,0)*10%</f>
        <v>2.52644197</v>
      </c>
      <c r="F86" s="307">
        <f>VLOOKUP(B86,'[57]2a'!$B$5:$H$31,4,0)*10%</f>
        <v>3.4138364699999992</v>
      </c>
      <c r="G86" s="308">
        <f>VLOOKUP(B86,'[57]2a'!$B$5:$H$31,5,0)*10%</f>
        <v>3.499000000000001</v>
      </c>
      <c r="H86" s="308"/>
      <c r="I86" s="308"/>
      <c r="J86" s="308">
        <f>VLOOKUP(B86,'[57]2a'!$B$5:$H$31,5,0)*10%</f>
        <v>3.499000000000001</v>
      </c>
      <c r="K86" s="308">
        <f t="shared" si="19"/>
        <v>5.1397023102197306</v>
      </c>
      <c r="L86" s="308">
        <f t="shared" si="19"/>
        <v>5.3541485352973917</v>
      </c>
      <c r="M86" s="308">
        <f t="shared" si="19"/>
        <v>14.986615061000002</v>
      </c>
      <c r="N86" s="308">
        <f t="shared" si="19"/>
        <v>16.035678115270002</v>
      </c>
      <c r="O86" s="308">
        <f t="shared" si="19"/>
        <v>17.158175583338902</v>
      </c>
    </row>
    <row r="87" spans="2:15" hidden="1" x14ac:dyDescent="0.3">
      <c r="B87" s="639">
        <v>13</v>
      </c>
      <c r="C87" s="32" t="s">
        <v>529</v>
      </c>
      <c r="D87" s="307">
        <f>VLOOKUP(B87,'[57]2a'!$B$5:$H$31,3,0)*10%</f>
        <v>0</v>
      </c>
      <c r="E87" s="307">
        <f>VLOOKUP(B87,'[57]2a'!$B$5:$H$31,3,0)*10%</f>
        <v>0</v>
      </c>
      <c r="F87" s="307">
        <f>VLOOKUP(B87,'[57]2a'!$B$5:$H$31,4,0)*10%</f>
        <v>0</v>
      </c>
      <c r="G87" s="308">
        <f>VLOOKUP(B87,'[57]2a'!$B$5:$H$31,5,0)*10%</f>
        <v>0</v>
      </c>
      <c r="H87" s="308"/>
      <c r="I87" s="308"/>
      <c r="J87" s="308">
        <f>VLOOKUP(B87,'[57]2a'!$B$5:$H$31,5,0)*10%</f>
        <v>0</v>
      </c>
      <c r="K87" s="308">
        <f t="shared" si="19"/>
        <v>0</v>
      </c>
      <c r="L87" s="308">
        <f t="shared" si="19"/>
        <v>0</v>
      </c>
      <c r="M87" s="308">
        <f t="shared" si="19"/>
        <v>0</v>
      </c>
      <c r="N87" s="308">
        <f t="shared" si="19"/>
        <v>0</v>
      </c>
      <c r="O87" s="308">
        <f t="shared" si="19"/>
        <v>0</v>
      </c>
    </row>
    <row r="88" spans="2:15" hidden="1" x14ac:dyDescent="0.3">
      <c r="B88" s="639">
        <v>14</v>
      </c>
      <c r="C88" s="32" t="s">
        <v>530</v>
      </c>
      <c r="D88" s="307">
        <f>VLOOKUP(B88,'[57]2a'!$B$5:$H$31,3,0)*10%</f>
        <v>1.0689E-3</v>
      </c>
      <c r="E88" s="307">
        <f>VLOOKUP(B88,'[57]2a'!$B$5:$H$31,3,0)*10%</f>
        <v>1.0689E-3</v>
      </c>
      <c r="F88" s="307">
        <f>VLOOKUP(B88,'[57]2a'!$B$5:$H$31,4,0)*10%</f>
        <v>1.018E-3</v>
      </c>
      <c r="G88" s="308">
        <f>VLOOKUP(B88,'[57]2a'!$B$5:$H$31,5,0)*10%</f>
        <v>0</v>
      </c>
      <c r="H88" s="308"/>
      <c r="I88" s="308"/>
      <c r="J88" s="308">
        <f>VLOOKUP(B88,'[57]2a'!$B$5:$H$31,5,0)*10%</f>
        <v>0</v>
      </c>
      <c r="K88" s="308">
        <f t="shared" si="19"/>
        <v>3.1214945967826636E-2</v>
      </c>
      <c r="L88" s="308">
        <f t="shared" si="19"/>
        <v>3.2517341889764267E-2</v>
      </c>
      <c r="M88" s="308">
        <f t="shared" si="19"/>
        <v>0.43475287700000004</v>
      </c>
      <c r="N88" s="308">
        <f t="shared" si="19"/>
        <v>0.46518557839000008</v>
      </c>
      <c r="O88" s="308">
        <f t="shared" si="19"/>
        <v>0.49774856887730012</v>
      </c>
    </row>
    <row r="89" spans="2:15" hidden="1" x14ac:dyDescent="0.3">
      <c r="B89" s="639">
        <v>15</v>
      </c>
      <c r="C89" s="32" t="s">
        <v>531</v>
      </c>
      <c r="D89" s="307">
        <f>VLOOKUP(B89,'[57]2a'!$B$5:$H$31,3,0)*10%</f>
        <v>0</v>
      </c>
      <c r="E89" s="307">
        <f>VLOOKUP(B89,'[57]2a'!$B$5:$H$31,3,0)*10%</f>
        <v>0</v>
      </c>
      <c r="F89" s="307">
        <f>VLOOKUP(B89,'[57]2a'!$B$5:$H$31,4,0)*10%</f>
        <v>0</v>
      </c>
      <c r="G89" s="308">
        <f>VLOOKUP(B89,'[57]2a'!$B$5:$H$31,5,0)*10%</f>
        <v>0</v>
      </c>
      <c r="H89" s="308"/>
      <c r="I89" s="308"/>
      <c r="J89" s="308">
        <f>VLOOKUP(B89,'[57]2a'!$B$5:$H$31,5,0)*10%</f>
        <v>0</v>
      </c>
      <c r="K89" s="308">
        <f t="shared" si="19"/>
        <v>0</v>
      </c>
      <c r="L89" s="308">
        <f t="shared" si="19"/>
        <v>0</v>
      </c>
      <c r="M89" s="308">
        <f t="shared" si="19"/>
        <v>0</v>
      </c>
      <c r="N89" s="308">
        <f t="shared" si="19"/>
        <v>0</v>
      </c>
      <c r="O89" s="308">
        <f t="shared" si="19"/>
        <v>0</v>
      </c>
    </row>
    <row r="90" spans="2:15" hidden="1" x14ac:dyDescent="0.3">
      <c r="B90" s="639">
        <v>16</v>
      </c>
      <c r="C90" s="32" t="s">
        <v>532</v>
      </c>
      <c r="D90" s="307">
        <f>VLOOKUP(B90,'[57]2a'!$B$5:$H$31,3,0)*10%</f>
        <v>4.3140000000000002E-4</v>
      </c>
      <c r="E90" s="307">
        <f>VLOOKUP(B90,'[57]2a'!$B$5:$H$31,3,0)*10%</f>
        <v>4.3140000000000002E-4</v>
      </c>
      <c r="F90" s="307">
        <f>VLOOKUP(B90,'[57]2a'!$B$5:$H$31,4,0)*10%</f>
        <v>4.3140000000000002E-4</v>
      </c>
      <c r="G90" s="308">
        <f>VLOOKUP(B90,'[57]2a'!$B$5:$H$31,5,0)*10%</f>
        <v>0</v>
      </c>
      <c r="H90" s="308"/>
      <c r="I90" s="308"/>
      <c r="J90" s="308">
        <f>VLOOKUP(B90,'[57]2a'!$B$5:$H$31,5,0)*10%</f>
        <v>0</v>
      </c>
      <c r="K90" s="308">
        <f t="shared" si="19"/>
        <v>45.409135363610403</v>
      </c>
      <c r="L90" s="308">
        <f t="shared" si="19"/>
        <v>47.303762148396025</v>
      </c>
      <c r="M90" s="308">
        <f t="shared" si="19"/>
        <v>57.937000458000014</v>
      </c>
      <c r="N90" s="308">
        <f t="shared" si="19"/>
        <v>61.992590490060017</v>
      </c>
      <c r="O90" s="308">
        <f t="shared" si="19"/>
        <v>66.332071824364206</v>
      </c>
    </row>
    <row r="91" spans="2:15" hidden="1" x14ac:dyDescent="0.3">
      <c r="B91" s="639">
        <v>17</v>
      </c>
      <c r="C91" s="32" t="s">
        <v>533</v>
      </c>
      <c r="D91" s="307">
        <f>VLOOKUP(B91,'[57]2a'!$B$5:$H$31,3,0)*10%</f>
        <v>165.86673986999998</v>
      </c>
      <c r="E91" s="307">
        <f>VLOOKUP(B91,'[57]2a'!$B$5:$H$31,3,0)*10%</f>
        <v>165.86673986999998</v>
      </c>
      <c r="F91" s="307">
        <f>VLOOKUP(B91,'[57]2a'!$B$5:$H$31,4,0)*10%</f>
        <v>170.21915411000001</v>
      </c>
      <c r="G91" s="308">
        <f>VLOOKUP(B91,'[57]2a'!$B$5:$H$31,5,0)*10%</f>
        <v>230.75700000000006</v>
      </c>
      <c r="H91" s="308"/>
      <c r="I91" s="308"/>
      <c r="J91" s="308">
        <f>VLOOKUP(B91,'[57]2a'!$B$5:$H$31,5,0)*10%</f>
        <v>230.75700000000006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</row>
    <row r="92" spans="2:15" hidden="1" x14ac:dyDescent="0.3">
      <c r="B92" s="639">
        <v>18</v>
      </c>
      <c r="C92" s="32" t="s">
        <v>534</v>
      </c>
      <c r="D92" s="307">
        <f>VLOOKUP(B92,'[57]2a'!$B$5:$H$31,3,0)*10%</f>
        <v>19.335714190000001</v>
      </c>
      <c r="E92" s="307">
        <f>VLOOKUP(B92,'[57]2a'!$B$5:$H$31,3,0)*10%</f>
        <v>19.335714190000001</v>
      </c>
      <c r="F92" s="307">
        <f>VLOOKUP(B92,'[57]2a'!$B$5:$H$31,4,0)*10%</f>
        <v>19.397843739999999</v>
      </c>
      <c r="G92" s="308">
        <f>VLOOKUP(B92,'[57]2a'!$B$5:$H$31,5,0)*10%</f>
        <v>-2.0020000000000002</v>
      </c>
      <c r="H92" s="308"/>
      <c r="I92" s="308"/>
      <c r="J92" s="308">
        <f>VLOOKUP(B92,'[57]2a'!$B$5:$H$31,5,0)*10%</f>
        <v>-2.0020000000000002</v>
      </c>
      <c r="K92" s="308">
        <f>K26*10%</f>
        <v>82.983319289296375</v>
      </c>
      <c r="L92" s="308">
        <f t="shared" ref="L92:O92" si="20">L26*10%</f>
        <v>86.44567148246125</v>
      </c>
      <c r="M92" s="308">
        <f t="shared" si="20"/>
        <v>95.699294208000026</v>
      </c>
      <c r="N92" s="308">
        <f t="shared" si="20"/>
        <v>103.35523774464005</v>
      </c>
      <c r="O92" s="308">
        <f t="shared" si="20"/>
        <v>111.62365676421126</v>
      </c>
    </row>
    <row r="93" spans="2:15" hidden="1" x14ac:dyDescent="0.3">
      <c r="B93" s="639">
        <f>+B92+0.1</f>
        <v>18.100000000000001</v>
      </c>
      <c r="C93" s="32" t="s">
        <v>535</v>
      </c>
      <c r="D93" s="307">
        <f>VLOOKUP(B93,'[57]2a'!$B$5:$H$31,3,0)*10%</f>
        <v>8.2107248200000011</v>
      </c>
      <c r="E93" s="307">
        <f>VLOOKUP(B93,'[57]2a'!$B$5:$H$31,3,0)*10%</f>
        <v>8.2107248200000011</v>
      </c>
      <c r="F93" s="307">
        <f>VLOOKUP(B93,'[57]2a'!$B$5:$H$31,4,0)*10%</f>
        <v>8.8566135300000006</v>
      </c>
      <c r="G93" s="308">
        <f>VLOOKUP(B93,'[57]2a'!$B$5:$H$31,5,0)*10%</f>
        <v>10.008000000000003</v>
      </c>
      <c r="H93" s="308"/>
      <c r="I93" s="308"/>
      <c r="J93" s="308">
        <f>VLOOKUP(B93,'[57]2a'!$B$5:$H$31,5,0)*10%</f>
        <v>10.008000000000003</v>
      </c>
      <c r="K93" s="308">
        <f t="shared" ref="K93:O98" si="21">K27*10%</f>
        <v>14.227557096645947</v>
      </c>
      <c r="L93" s="308">
        <f t="shared" si="21"/>
        <v>14.82118017582428</v>
      </c>
      <c r="M93" s="308">
        <f t="shared" si="21"/>
        <v>18.066235775000006</v>
      </c>
      <c r="N93" s="308">
        <f t="shared" si="21"/>
        <v>19.330872279250006</v>
      </c>
      <c r="O93" s="308">
        <f t="shared" si="21"/>
        <v>20.684033338797505</v>
      </c>
    </row>
    <row r="94" spans="2:15" hidden="1" x14ac:dyDescent="0.3">
      <c r="B94" s="639">
        <f>+B93+0.1</f>
        <v>18.200000000000003</v>
      </c>
      <c r="C94" s="32" t="s">
        <v>536</v>
      </c>
      <c r="D94" s="307">
        <v>0</v>
      </c>
      <c r="E94" s="307">
        <v>0</v>
      </c>
      <c r="F94" s="307">
        <v>0</v>
      </c>
      <c r="G94" s="308">
        <v>0</v>
      </c>
      <c r="H94" s="308"/>
      <c r="I94" s="308"/>
      <c r="J94" s="308">
        <v>0</v>
      </c>
      <c r="K94" s="308">
        <f t="shared" si="21"/>
        <v>0</v>
      </c>
      <c r="L94" s="308">
        <f t="shared" si="21"/>
        <v>0</v>
      </c>
      <c r="M94" s="308">
        <f t="shared" si="21"/>
        <v>0</v>
      </c>
      <c r="N94" s="308">
        <f t="shared" si="21"/>
        <v>0</v>
      </c>
      <c r="O94" s="308">
        <f t="shared" si="21"/>
        <v>0</v>
      </c>
    </row>
    <row r="95" spans="2:15" hidden="1" x14ac:dyDescent="0.3">
      <c r="B95" s="639">
        <f>+B94+0.1</f>
        <v>18.300000000000004</v>
      </c>
      <c r="C95" s="32" t="s">
        <v>537</v>
      </c>
      <c r="D95" s="307">
        <v>0</v>
      </c>
      <c r="E95" s="307">
        <v>0</v>
      </c>
      <c r="F95" s="307">
        <v>0</v>
      </c>
      <c r="G95" s="308">
        <v>0</v>
      </c>
      <c r="H95" s="308"/>
      <c r="I95" s="308"/>
      <c r="J95" s="308">
        <v>0</v>
      </c>
      <c r="K95" s="308">
        <f t="shared" si="21"/>
        <v>0</v>
      </c>
      <c r="L95" s="308">
        <f t="shared" si="21"/>
        <v>0</v>
      </c>
      <c r="M95" s="308">
        <f t="shared" si="21"/>
        <v>0</v>
      </c>
      <c r="N95" s="308">
        <f t="shared" si="21"/>
        <v>0</v>
      </c>
      <c r="O95" s="308">
        <f t="shared" si="21"/>
        <v>0</v>
      </c>
    </row>
    <row r="96" spans="2:15" hidden="1" x14ac:dyDescent="0.3">
      <c r="B96" s="639">
        <f>+B95+0.1</f>
        <v>18.400000000000006</v>
      </c>
      <c r="C96" s="32" t="s">
        <v>538</v>
      </c>
      <c r="D96" s="307">
        <v>0</v>
      </c>
      <c r="E96" s="307">
        <v>0</v>
      </c>
      <c r="F96" s="307">
        <v>0</v>
      </c>
      <c r="G96" s="308">
        <v>0</v>
      </c>
      <c r="H96" s="308"/>
      <c r="I96" s="308"/>
      <c r="J96" s="308">
        <v>0</v>
      </c>
      <c r="K96" s="308">
        <f t="shared" si="21"/>
        <v>0</v>
      </c>
      <c r="L96" s="308">
        <f t="shared" si="21"/>
        <v>0</v>
      </c>
      <c r="M96" s="308">
        <f t="shared" si="21"/>
        <v>0</v>
      </c>
      <c r="N96" s="308">
        <f t="shared" si="21"/>
        <v>0</v>
      </c>
      <c r="O96" s="308">
        <f t="shared" si="21"/>
        <v>0</v>
      </c>
    </row>
    <row r="97" spans="2:15" ht="28" hidden="1" x14ac:dyDescent="0.3">
      <c r="B97" s="639">
        <v>19</v>
      </c>
      <c r="C97" s="37" t="s">
        <v>539</v>
      </c>
      <c r="D97" s="307">
        <f>VLOOKUP(B97,'[57]2a'!$B$5:$H$31,3,0)*10%</f>
        <v>0</v>
      </c>
      <c r="E97" s="307">
        <f>VLOOKUP(B97,'[57]2a'!$B$5:$H$31,3,0)*10%</f>
        <v>0</v>
      </c>
      <c r="F97" s="307">
        <f>VLOOKUP(B97,'[57]2a'!$B$5:$H$31,4,0)*10%</f>
        <v>0</v>
      </c>
      <c r="G97" s="308">
        <f>VLOOKUP(B97,'[57]2a'!$B$5:$H$31,5,0)*10%</f>
        <v>0</v>
      </c>
      <c r="H97" s="308"/>
      <c r="I97" s="308"/>
      <c r="J97" s="308">
        <f>VLOOKUP(B97,'[57]2a'!$B$5:$H$31,5,0)*10%</f>
        <v>0</v>
      </c>
      <c r="K97" s="308">
        <f t="shared" si="21"/>
        <v>0</v>
      </c>
      <c r="L97" s="308">
        <f t="shared" si="21"/>
        <v>0</v>
      </c>
      <c r="M97" s="308">
        <f t="shared" si="21"/>
        <v>0</v>
      </c>
      <c r="N97" s="308">
        <f t="shared" si="21"/>
        <v>0</v>
      </c>
      <c r="O97" s="308">
        <f t="shared" si="21"/>
        <v>0</v>
      </c>
    </row>
    <row r="98" spans="2:15" hidden="1" x14ac:dyDescent="0.3">
      <c r="B98" s="639">
        <v>20</v>
      </c>
      <c r="C98" s="32" t="s">
        <v>403</v>
      </c>
      <c r="D98" s="307">
        <f>VLOOKUP(B98,'[57]2a'!$B$5:$H$31,3,0)*10%</f>
        <v>0</v>
      </c>
      <c r="E98" s="307">
        <f>VLOOKUP(B98,'[57]2a'!$B$5:$H$31,3,0)*10%</f>
        <v>0</v>
      </c>
      <c r="F98" s="307">
        <f>VLOOKUP(B98,'[57]2a'!$B$5:$H$31,4,0)*10%</f>
        <v>0</v>
      </c>
      <c r="G98" s="308">
        <f>VLOOKUP(B98,'[57]2a'!$B$5:$H$31,5,0)*10%</f>
        <v>0</v>
      </c>
      <c r="H98" s="308"/>
      <c r="I98" s="308"/>
      <c r="J98" s="308">
        <f>VLOOKUP(B98,'[57]2a'!$B$5:$H$31,5,0)*10%</f>
        <v>0</v>
      </c>
      <c r="K98" s="308">
        <f t="shared" si="21"/>
        <v>0</v>
      </c>
      <c r="L98" s="308">
        <f t="shared" si="21"/>
        <v>0</v>
      </c>
      <c r="M98" s="308">
        <f t="shared" si="21"/>
        <v>0</v>
      </c>
      <c r="N98" s="308">
        <f t="shared" si="21"/>
        <v>0</v>
      </c>
      <c r="O98" s="308">
        <f t="shared" si="21"/>
        <v>0</v>
      </c>
    </row>
    <row r="99" spans="2:15" x14ac:dyDescent="0.3">
      <c r="B99" s="739">
        <v>21</v>
      </c>
      <c r="C99" s="34" t="s">
        <v>540</v>
      </c>
      <c r="D99" s="311">
        <f>SUM(D75:D98)</f>
        <v>359.27991874999998</v>
      </c>
      <c r="E99" s="311">
        <f t="shared" ref="E99:O99" si="22">SUM(E75:E98)</f>
        <v>359.27991874999998</v>
      </c>
      <c r="F99" s="311">
        <f t="shared" si="22"/>
        <v>444.87982994000004</v>
      </c>
      <c r="G99" s="311">
        <f t="shared" si="22"/>
        <v>548.54700000000014</v>
      </c>
      <c r="H99" s="311">
        <f t="shared" si="22"/>
        <v>0</v>
      </c>
      <c r="I99" s="311">
        <f t="shared" si="22"/>
        <v>0</v>
      </c>
      <c r="J99" s="311">
        <f t="shared" si="22"/>
        <v>571.85600000000022</v>
      </c>
      <c r="K99" s="126">
        <f t="shared" ref="K99:O101" si="23">10%*K33</f>
        <v>388.72618040202809</v>
      </c>
      <c r="L99" s="126">
        <f t="shared" si="23"/>
        <v>404.94518627914266</v>
      </c>
      <c r="M99" s="126">
        <f t="shared" si="22"/>
        <v>478.69913056899992</v>
      </c>
      <c r="N99" s="126">
        <f t="shared" si="22"/>
        <v>513.16506265091004</v>
      </c>
      <c r="O99" s="126">
        <f t="shared" si="22"/>
        <v>550.12016941392017</v>
      </c>
    </row>
    <row r="100" spans="2:15" x14ac:dyDescent="0.3">
      <c r="B100" s="639">
        <v>22</v>
      </c>
      <c r="C100" s="32" t="s">
        <v>541</v>
      </c>
      <c r="D100" s="307">
        <f>VLOOKUP(B100,'[57]2a'!$B$5:$H$31,3,0)*10%</f>
        <v>-8.9513832400000002</v>
      </c>
      <c r="E100" s="307">
        <f>VLOOKUP(B98,'[57]2a'!$B$5:$H$31,3,0)*10%</f>
        <v>0</v>
      </c>
      <c r="F100" s="307">
        <f>VLOOKUP(B100,'[57]2a'!$B$5:$H$31,4,0)*10%</f>
        <v>-6.9876647700000012</v>
      </c>
      <c r="G100" s="308">
        <f>VLOOKUP(B100,'[57]2a'!$B$5:$H$31,5,0)*10%</f>
        <v>-8.6450000000000014</v>
      </c>
      <c r="H100" s="307"/>
      <c r="I100" s="307"/>
      <c r="J100" s="308">
        <f>10%*J34</f>
        <v>-11.627000000000001</v>
      </c>
      <c r="K100" s="308">
        <f t="shared" si="23"/>
        <v>-12.515040578204149</v>
      </c>
      <c r="L100" s="308">
        <f t="shared" si="23"/>
        <v>-13.037211522492729</v>
      </c>
      <c r="M100" s="308">
        <f t="shared" si="23"/>
        <v>0</v>
      </c>
      <c r="N100" s="308">
        <f t="shared" si="23"/>
        <v>0</v>
      </c>
      <c r="O100" s="308">
        <f t="shared" si="23"/>
        <v>0</v>
      </c>
    </row>
    <row r="101" spans="2:15" x14ac:dyDescent="0.25">
      <c r="B101" s="739">
        <v>23</v>
      </c>
      <c r="C101" s="645" t="s">
        <v>542</v>
      </c>
      <c r="D101" s="312">
        <f>D99-D100</f>
        <v>368.23130198999996</v>
      </c>
      <c r="E101" s="312">
        <f t="shared" ref="E101:O101" si="24">E99-E100</f>
        <v>359.27991874999998</v>
      </c>
      <c r="F101" s="312">
        <f t="shared" si="24"/>
        <v>451.86749471000002</v>
      </c>
      <c r="G101" s="312">
        <f t="shared" si="24"/>
        <v>557.19200000000012</v>
      </c>
      <c r="H101" s="312">
        <f t="shared" si="24"/>
        <v>0</v>
      </c>
      <c r="I101" s="312">
        <f t="shared" si="24"/>
        <v>0</v>
      </c>
      <c r="J101" s="312">
        <f t="shared" si="24"/>
        <v>583.48300000000017</v>
      </c>
      <c r="K101" s="127">
        <f t="shared" si="23"/>
        <v>376.21113982382394</v>
      </c>
      <c r="L101" s="127">
        <f t="shared" si="23"/>
        <v>391.90797475664993</v>
      </c>
      <c r="M101" s="127">
        <f t="shared" si="24"/>
        <v>478.69913056899992</v>
      </c>
      <c r="N101" s="127">
        <f t="shared" si="24"/>
        <v>513.16506265091004</v>
      </c>
      <c r="O101" s="127">
        <f t="shared" si="24"/>
        <v>550.12016941392017</v>
      </c>
    </row>
  </sheetData>
  <mergeCells count="14">
    <mergeCell ref="B2:L2"/>
    <mergeCell ref="C3:L3"/>
    <mergeCell ref="B72:B74"/>
    <mergeCell ref="C72:C74"/>
    <mergeCell ref="H72:J72"/>
    <mergeCell ref="K72:O72"/>
    <mergeCell ref="B7:B9"/>
    <mergeCell ref="C7:C9"/>
    <mergeCell ref="H7:J7"/>
    <mergeCell ref="K7:O7"/>
    <mergeCell ref="B39:B41"/>
    <mergeCell ref="C39:C41"/>
    <mergeCell ref="H39:J39"/>
    <mergeCell ref="K39:O39"/>
  </mergeCells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B2:P114"/>
  <sheetViews>
    <sheetView showGridLines="0" view="pageBreakPreview" zoomScale="70" zoomScaleNormal="56" zoomScaleSheetLayoutView="70" workbookViewId="0">
      <selection activeCell="V121" sqref="V121"/>
    </sheetView>
  </sheetViews>
  <sheetFormatPr defaultColWidth="9.1796875" defaultRowHeight="14" x14ac:dyDescent="0.25"/>
  <cols>
    <col min="1" max="1" width="6.81640625" style="641" customWidth="1"/>
    <col min="2" max="2" width="7" style="641" customWidth="1"/>
    <col min="3" max="3" width="44.1796875" style="641" customWidth="1"/>
    <col min="4" max="10" width="15.81640625" style="641" hidden="1" customWidth="1"/>
    <col min="11" max="12" width="12.1796875" style="641" customWidth="1"/>
    <col min="13" max="13" width="13" style="641" hidden="1" customWidth="1"/>
    <col min="14" max="14" width="13.453125" style="641" hidden="1" customWidth="1"/>
    <col min="15" max="15" width="12.81640625" style="641" hidden="1" customWidth="1"/>
    <col min="16" max="16384" width="9.1796875" style="641"/>
  </cols>
  <sheetData>
    <row r="2" spans="2:16" x14ac:dyDescent="0.25">
      <c r="C2" s="640"/>
      <c r="D2" s="640"/>
      <c r="E2" s="640"/>
      <c r="F2" s="640"/>
      <c r="G2" s="640"/>
      <c r="H2" s="741" t="s">
        <v>706</v>
      </c>
      <c r="I2" s="640"/>
      <c r="J2" s="640"/>
      <c r="K2" s="640"/>
      <c r="L2" s="640"/>
    </row>
    <row r="3" spans="2:16" s="3" customFormat="1" x14ac:dyDescent="0.3">
      <c r="C3" s="998" t="s">
        <v>543</v>
      </c>
      <c r="D3" s="998"/>
      <c r="E3" s="998"/>
      <c r="F3" s="998"/>
      <c r="G3" s="998"/>
      <c r="H3" s="998"/>
      <c r="I3" s="998"/>
      <c r="J3" s="998"/>
      <c r="K3" s="998"/>
      <c r="L3" s="998"/>
    </row>
    <row r="4" spans="2:16" s="3" customFormat="1" x14ac:dyDescent="0.3">
      <c r="C4" s="640"/>
      <c r="D4" s="640"/>
      <c r="E4" s="640"/>
      <c r="F4" s="640"/>
      <c r="G4" s="640"/>
      <c r="H4" s="742"/>
      <c r="I4" s="640"/>
      <c r="J4" s="640"/>
      <c r="K4" s="640"/>
      <c r="L4" s="640"/>
    </row>
    <row r="5" spans="2:16" x14ac:dyDescent="0.25">
      <c r="B5" s="26" t="s">
        <v>711</v>
      </c>
    </row>
    <row r="6" spans="2:16" x14ac:dyDescent="0.25">
      <c r="L6" s="309" t="s">
        <v>1153</v>
      </c>
      <c r="O6" s="15" t="s">
        <v>101</v>
      </c>
    </row>
    <row r="7" spans="2:16" ht="12.75" customHeight="1" x14ac:dyDescent="0.25">
      <c r="B7" s="986" t="s">
        <v>2</v>
      </c>
      <c r="C7" s="930" t="s">
        <v>102</v>
      </c>
      <c r="D7" s="738" t="s">
        <v>514</v>
      </c>
      <c r="E7" s="738" t="s">
        <v>515</v>
      </c>
      <c r="F7" s="738" t="s">
        <v>516</v>
      </c>
      <c r="G7" s="738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  <c r="P7" s="530"/>
    </row>
    <row r="8" spans="2:16" x14ac:dyDescent="0.25">
      <c r="B8" s="986"/>
      <c r="C8" s="930"/>
      <c r="D8" s="738" t="s">
        <v>214</v>
      </c>
      <c r="E8" s="738" t="s">
        <v>214</v>
      </c>
      <c r="F8" s="738" t="s">
        <v>214</v>
      </c>
      <c r="G8" s="738" t="s">
        <v>214</v>
      </c>
      <c r="H8" s="738" t="s">
        <v>108</v>
      </c>
      <c r="I8" s="738" t="s">
        <v>109</v>
      </c>
      <c r="J8" s="738" t="s">
        <v>215</v>
      </c>
      <c r="K8" s="738" t="s">
        <v>472</v>
      </c>
      <c r="L8" s="738" t="s">
        <v>473</v>
      </c>
      <c r="M8" s="738" t="s">
        <v>474</v>
      </c>
      <c r="N8" s="738" t="s">
        <v>475</v>
      </c>
      <c r="O8" s="738" t="s">
        <v>476</v>
      </c>
    </row>
    <row r="9" spans="2:16" x14ac:dyDescent="0.25">
      <c r="B9" s="986"/>
      <c r="C9" s="930"/>
      <c r="D9" s="738" t="s">
        <v>111</v>
      </c>
      <c r="E9" s="738" t="s">
        <v>111</v>
      </c>
      <c r="F9" s="738" t="s">
        <v>111</v>
      </c>
      <c r="G9" s="738" t="s">
        <v>111</v>
      </c>
      <c r="H9" s="738" t="s">
        <v>113</v>
      </c>
      <c r="I9" s="738" t="s">
        <v>114</v>
      </c>
      <c r="J9" s="738" t="s">
        <v>111</v>
      </c>
      <c r="K9" s="738" t="s">
        <v>115</v>
      </c>
      <c r="L9" s="738" t="s">
        <v>115</v>
      </c>
      <c r="M9" s="738" t="s">
        <v>115</v>
      </c>
      <c r="N9" s="738" t="s">
        <v>115</v>
      </c>
      <c r="O9" s="738" t="s">
        <v>115</v>
      </c>
    </row>
    <row r="10" spans="2:16" hidden="1" x14ac:dyDescent="0.25">
      <c r="B10" s="2">
        <v>1</v>
      </c>
      <c r="C10" s="43" t="s">
        <v>544</v>
      </c>
      <c r="D10" s="308">
        <v>4.1272645399999996</v>
      </c>
      <c r="E10" s="308">
        <v>4.33198565</v>
      </c>
      <c r="F10" s="308">
        <v>5.5199856499999997</v>
      </c>
      <c r="G10" s="308">
        <v>5.1700000000000008</v>
      </c>
      <c r="H10" s="308">
        <f t="shared" ref="H10:J25" si="0">H47+H84</f>
        <v>0</v>
      </c>
      <c r="I10" s="308">
        <f t="shared" si="0"/>
        <v>0</v>
      </c>
      <c r="J10" s="308">
        <f ca="1">G10/G$38*J$38</f>
        <v>6.7217021276595759</v>
      </c>
      <c r="K10" s="308">
        <f ca="1">J10/J$38*K$38</f>
        <v>7.0530820425531919</v>
      </c>
      <c r="L10" s="308">
        <f t="shared" ref="L10:O10" ca="1" si="1">K10/K$38*L$38</f>
        <v>7.4007989872510631</v>
      </c>
      <c r="M10" s="308">
        <f t="shared" ca="1" si="1"/>
        <v>7.1735853278020381</v>
      </c>
      <c r="N10" s="308">
        <f t="shared" ca="1" si="1"/>
        <v>7.5272430844626772</v>
      </c>
      <c r="O10" s="308">
        <f t="shared" ca="1" si="1"/>
        <v>7.8983361685266873</v>
      </c>
    </row>
    <row r="11" spans="2:16" hidden="1" x14ac:dyDescent="0.3">
      <c r="B11" s="2">
        <v>2</v>
      </c>
      <c r="C11" s="44" t="s">
        <v>545</v>
      </c>
      <c r="D11" s="308">
        <v>0.20099588000000002</v>
      </c>
      <c r="E11" s="308">
        <v>0.32804141000000009</v>
      </c>
      <c r="F11" s="308">
        <v>0.2740414100000001</v>
      </c>
      <c r="G11" s="308">
        <v>0.39</v>
      </c>
      <c r="H11" s="308">
        <f t="shared" si="0"/>
        <v>0</v>
      </c>
      <c r="I11" s="308">
        <f t="shared" si="0"/>
        <v>0</v>
      </c>
      <c r="J11" s="308">
        <f t="shared" ca="1" si="0"/>
        <v>0.39</v>
      </c>
      <c r="K11" s="308">
        <f t="shared" ref="K11:O37" ca="1" si="2">J11/J$38*K$38</f>
        <v>0.40922699999999995</v>
      </c>
      <c r="L11" s="308">
        <f t="shared" ca="1" si="2"/>
        <v>0.42940189109999988</v>
      </c>
      <c r="M11" s="308">
        <f t="shared" ca="1" si="2"/>
        <v>0.41621872327998016</v>
      </c>
      <c r="N11" s="308">
        <f t="shared" ca="1" si="2"/>
        <v>0.43673830633768312</v>
      </c>
      <c r="O11" s="308">
        <f t="shared" ca="1" si="2"/>
        <v>0.4582695048401309</v>
      </c>
    </row>
    <row r="12" spans="2:16" hidden="1" x14ac:dyDescent="0.3">
      <c r="B12" s="2">
        <v>3</v>
      </c>
      <c r="C12" s="44" t="s">
        <v>546</v>
      </c>
      <c r="D12" s="308">
        <v>2.3101143400000002</v>
      </c>
      <c r="E12" s="308">
        <v>2.4915640600000004</v>
      </c>
      <c r="F12" s="308">
        <v>2.4195640600000003</v>
      </c>
      <c r="G12" s="308">
        <v>2.4699999999999998</v>
      </c>
      <c r="H12" s="308">
        <f t="shared" si="0"/>
        <v>0</v>
      </c>
      <c r="I12" s="308">
        <f t="shared" si="0"/>
        <v>0</v>
      </c>
      <c r="J12" s="308">
        <f t="shared" ca="1" si="0"/>
        <v>2.4699999999999998</v>
      </c>
      <c r="K12" s="308">
        <f t="shared" ca="1" si="2"/>
        <v>2.5917709999999996</v>
      </c>
      <c r="L12" s="308">
        <f t="shared" ca="1" si="2"/>
        <v>2.7195453102999991</v>
      </c>
      <c r="M12" s="308">
        <f t="shared" ca="1" si="2"/>
        <v>2.6360519141065408</v>
      </c>
      <c r="N12" s="308">
        <f t="shared" ca="1" si="2"/>
        <v>2.766009273471993</v>
      </c>
      <c r="O12" s="308">
        <f t="shared" ca="1" si="2"/>
        <v>2.9023735306541623</v>
      </c>
    </row>
    <row r="13" spans="2:16" hidden="1" x14ac:dyDescent="0.3">
      <c r="B13" s="2">
        <v>4</v>
      </c>
      <c r="C13" s="44" t="s">
        <v>547</v>
      </c>
      <c r="D13" s="308">
        <v>1.9479018199999998</v>
      </c>
      <c r="E13" s="308">
        <v>1.1347349</v>
      </c>
      <c r="F13" s="308">
        <v>2.1067349000000002</v>
      </c>
      <c r="G13" s="308">
        <v>3.2800000000000002</v>
      </c>
      <c r="H13" s="308">
        <f t="shared" si="0"/>
        <v>0</v>
      </c>
      <c r="I13" s="308">
        <f t="shared" si="0"/>
        <v>0</v>
      </c>
      <c r="J13" s="308">
        <f t="shared" ca="1" si="0"/>
        <v>3.2800000000000002</v>
      </c>
      <c r="K13" s="308">
        <f t="shared" ca="1" si="2"/>
        <v>3.4417039999999997</v>
      </c>
      <c r="L13" s="308">
        <f t="shared" ca="1" si="2"/>
        <v>3.6113800071999993</v>
      </c>
      <c r="M13" s="308">
        <f t="shared" ca="1" si="2"/>
        <v>3.5005061855341926</v>
      </c>
      <c r="N13" s="308">
        <f t="shared" ca="1" si="2"/>
        <v>3.6730811404810275</v>
      </c>
      <c r="O13" s="308">
        <f t="shared" ca="1" si="2"/>
        <v>3.8541640407067423</v>
      </c>
    </row>
    <row r="14" spans="2:16" hidden="1" x14ac:dyDescent="0.3">
      <c r="B14" s="2">
        <v>5</v>
      </c>
      <c r="C14" s="44" t="s">
        <v>548</v>
      </c>
      <c r="D14" s="308">
        <v>32.770399320000003</v>
      </c>
      <c r="E14" s="308">
        <v>36.305340299999997</v>
      </c>
      <c r="F14" s="308">
        <v>46.043340299999997</v>
      </c>
      <c r="G14" s="308">
        <v>49.36</v>
      </c>
      <c r="H14" s="308">
        <f t="shared" si="0"/>
        <v>0</v>
      </c>
      <c r="I14" s="308">
        <f t="shared" si="0"/>
        <v>0</v>
      </c>
      <c r="J14" s="308">
        <f t="shared" ca="1" si="0"/>
        <v>49.36</v>
      </c>
      <c r="K14" s="308">
        <f t="shared" ca="1" si="2"/>
        <v>51.793447999999991</v>
      </c>
      <c r="L14" s="308">
        <f t="shared" ca="1" si="2"/>
        <v>54.346864986399986</v>
      </c>
      <c r="M14" s="308">
        <f t="shared" ca="1" si="2"/>
        <v>52.67834918230723</v>
      </c>
      <c r="N14" s="308">
        <f t="shared" ca="1" si="2"/>
        <v>55.275391796994974</v>
      </c>
      <c r="O14" s="308">
        <f t="shared" ca="1" si="2"/>
        <v>58.000468612586822</v>
      </c>
    </row>
    <row r="15" spans="2:16" hidden="1" x14ac:dyDescent="0.3">
      <c r="B15" s="2">
        <v>6</v>
      </c>
      <c r="C15" s="44" t="s">
        <v>549</v>
      </c>
      <c r="D15" s="308">
        <v>17.896931009999999</v>
      </c>
      <c r="E15" s="308">
        <v>26.94164301</v>
      </c>
      <c r="F15" s="308">
        <v>27.481643010000003</v>
      </c>
      <c r="G15" s="308">
        <v>25.680000000000003</v>
      </c>
      <c r="H15" s="308">
        <f t="shared" si="0"/>
        <v>0</v>
      </c>
      <c r="I15" s="308">
        <f t="shared" si="0"/>
        <v>0</v>
      </c>
      <c r="J15" s="308">
        <f t="shared" ca="1" si="0"/>
        <v>25.680000000000003</v>
      </c>
      <c r="K15" s="308">
        <f t="shared" ca="1" si="2"/>
        <v>26.946023999999998</v>
      </c>
      <c r="L15" s="308">
        <f t="shared" ca="1" si="2"/>
        <v>28.274462983199992</v>
      </c>
      <c r="M15" s="308">
        <f t="shared" ca="1" si="2"/>
        <v>27.406402086743309</v>
      </c>
      <c r="N15" s="308">
        <f t="shared" ca="1" si="2"/>
        <v>28.757537709619751</v>
      </c>
      <c r="O15" s="308">
        <f t="shared" ca="1" si="2"/>
        <v>30.175284318704005</v>
      </c>
    </row>
    <row r="16" spans="2:16" hidden="1" x14ac:dyDescent="0.3">
      <c r="B16" s="2">
        <v>7</v>
      </c>
      <c r="C16" s="44" t="s">
        <v>550</v>
      </c>
      <c r="D16" s="308">
        <v>7.7104387399999998</v>
      </c>
      <c r="E16" s="308">
        <v>7.7400683600000004</v>
      </c>
      <c r="F16" s="308">
        <v>12.492068359999999</v>
      </c>
      <c r="G16" s="308">
        <v>8.82</v>
      </c>
      <c r="H16" s="308">
        <f t="shared" si="0"/>
        <v>0</v>
      </c>
      <c r="I16" s="308">
        <f t="shared" si="0"/>
        <v>0</v>
      </c>
      <c r="J16" s="308">
        <f t="shared" ca="1" si="0"/>
        <v>8.82</v>
      </c>
      <c r="K16" s="308">
        <f t="shared" ca="1" si="2"/>
        <v>9.2548259999999996</v>
      </c>
      <c r="L16" s="308">
        <f t="shared" ca="1" si="2"/>
        <v>9.7110889217999983</v>
      </c>
      <c r="M16" s="308">
        <f t="shared" ca="1" si="2"/>
        <v>9.4129465111010902</v>
      </c>
      <c r="N16" s="308">
        <f t="shared" ca="1" si="2"/>
        <v>9.8770047740983724</v>
      </c>
      <c r="O16" s="308">
        <f t="shared" ca="1" si="2"/>
        <v>10.363941109461422</v>
      </c>
    </row>
    <row r="17" spans="2:15" hidden="1" x14ac:dyDescent="0.3">
      <c r="B17" s="2">
        <v>8</v>
      </c>
      <c r="C17" s="44" t="s">
        <v>551</v>
      </c>
      <c r="D17" s="308">
        <v>1.1009957500000001</v>
      </c>
      <c r="E17" s="308">
        <v>0.54166267000000001</v>
      </c>
      <c r="F17" s="308">
        <v>0.67666267000000013</v>
      </c>
      <c r="G17" s="308">
        <v>0.51</v>
      </c>
      <c r="H17" s="308">
        <f t="shared" si="0"/>
        <v>0</v>
      </c>
      <c r="I17" s="308">
        <f t="shared" si="0"/>
        <v>0</v>
      </c>
      <c r="J17" s="308">
        <f t="shared" ca="1" si="0"/>
        <v>0.51</v>
      </c>
      <c r="K17" s="308">
        <f t="shared" ca="1" si="2"/>
        <v>0.53514299999999992</v>
      </c>
      <c r="L17" s="308">
        <f t="shared" ca="1" si="2"/>
        <v>0.56152554989999981</v>
      </c>
      <c r="M17" s="308">
        <f t="shared" ca="1" si="2"/>
        <v>0.54428602275074334</v>
      </c>
      <c r="N17" s="308">
        <f t="shared" ca="1" si="2"/>
        <v>0.57111932367235485</v>
      </c>
      <c r="O17" s="308">
        <f t="shared" ca="1" si="2"/>
        <v>0.59927550632940196</v>
      </c>
    </row>
    <row r="18" spans="2:15" hidden="1" x14ac:dyDescent="0.3">
      <c r="B18" s="2">
        <v>9</v>
      </c>
      <c r="C18" s="44" t="s">
        <v>552</v>
      </c>
      <c r="D18" s="308">
        <v>0.29269243000000006</v>
      </c>
      <c r="E18" s="308">
        <v>0.31653280000000006</v>
      </c>
      <c r="F18" s="308">
        <v>0.36153280000000004</v>
      </c>
      <c r="G18" s="308">
        <v>0.34000000000000008</v>
      </c>
      <c r="H18" s="308">
        <f t="shared" si="0"/>
        <v>0</v>
      </c>
      <c r="I18" s="308">
        <f t="shared" si="0"/>
        <v>0</v>
      </c>
      <c r="J18" s="308">
        <f t="shared" ca="1" si="0"/>
        <v>0.34000000000000014</v>
      </c>
      <c r="K18" s="308">
        <f t="shared" ca="1" si="2"/>
        <v>0.35676200000000008</v>
      </c>
      <c r="L18" s="308">
        <f t="shared" ca="1" si="2"/>
        <v>0.37435036660000004</v>
      </c>
      <c r="M18" s="308">
        <f t="shared" ca="1" si="2"/>
        <v>0.36285734850049567</v>
      </c>
      <c r="N18" s="308">
        <f t="shared" ca="1" si="2"/>
        <v>0.38074621578157003</v>
      </c>
      <c r="O18" s="308">
        <f t="shared" ca="1" si="2"/>
        <v>0.39951700421960146</v>
      </c>
    </row>
    <row r="19" spans="2:15" hidden="1" x14ac:dyDescent="0.3">
      <c r="B19" s="2">
        <v>10</v>
      </c>
      <c r="C19" s="44" t="s">
        <v>553</v>
      </c>
      <c r="D19" s="308">
        <v>0.44282114000000006</v>
      </c>
      <c r="E19" s="308">
        <v>0.28116070999999998</v>
      </c>
      <c r="F19" s="308">
        <v>0.92916071</v>
      </c>
      <c r="G19" s="308">
        <v>1.62</v>
      </c>
      <c r="H19" s="308">
        <f t="shared" si="0"/>
        <v>0</v>
      </c>
      <c r="I19" s="308">
        <f t="shared" si="0"/>
        <v>0</v>
      </c>
      <c r="J19" s="308">
        <f t="shared" ca="1" si="0"/>
        <v>1.62</v>
      </c>
      <c r="K19" s="308">
        <f t="shared" ca="1" si="2"/>
        <v>1.6998659999999999</v>
      </c>
      <c r="L19" s="308">
        <f t="shared" ca="1" si="2"/>
        <v>1.7836693937999994</v>
      </c>
      <c r="M19" s="308">
        <f t="shared" ca="1" si="2"/>
        <v>1.7289085428553022</v>
      </c>
      <c r="N19" s="308">
        <f t="shared" ca="1" si="2"/>
        <v>1.8141437340180682</v>
      </c>
      <c r="O19" s="308">
        <f t="shared" ca="1" si="2"/>
        <v>1.9035810201051591</v>
      </c>
    </row>
    <row r="20" spans="2:15" hidden="1" x14ac:dyDescent="0.3">
      <c r="B20" s="2">
        <v>11</v>
      </c>
      <c r="C20" s="44" t="s">
        <v>554</v>
      </c>
      <c r="D20" s="308">
        <v>8.6565740000000002E-2</v>
      </c>
      <c r="E20" s="308">
        <v>5.9056070000000002E-2</v>
      </c>
      <c r="F20" s="308">
        <v>0.13105607000000002</v>
      </c>
      <c r="G20" s="308">
        <v>0.09</v>
      </c>
      <c r="H20" s="308">
        <f t="shared" si="0"/>
        <v>0</v>
      </c>
      <c r="I20" s="308">
        <f t="shared" si="0"/>
        <v>0</v>
      </c>
      <c r="J20" s="308">
        <f t="shared" ca="1" si="0"/>
        <v>0.09</v>
      </c>
      <c r="K20" s="308">
        <f t="shared" ca="1" si="2"/>
        <v>9.4436999999999979E-2</v>
      </c>
      <c r="L20" s="308">
        <f t="shared" ca="1" si="2"/>
        <v>9.9092744099999963E-2</v>
      </c>
      <c r="M20" s="308">
        <f t="shared" ca="1" si="2"/>
        <v>9.6050474603072339E-2</v>
      </c>
      <c r="N20" s="308">
        <f t="shared" ca="1" si="2"/>
        <v>0.10078576300100379</v>
      </c>
      <c r="O20" s="308">
        <f t="shared" ca="1" si="2"/>
        <v>0.10575450111695328</v>
      </c>
    </row>
    <row r="21" spans="2:15" hidden="1" x14ac:dyDescent="0.3">
      <c r="B21" s="2">
        <v>12</v>
      </c>
      <c r="C21" s="44" t="s">
        <v>555</v>
      </c>
      <c r="D21" s="308">
        <v>0</v>
      </c>
      <c r="E21" s="308">
        <v>0</v>
      </c>
      <c r="F21" s="308">
        <v>0</v>
      </c>
      <c r="G21" s="308">
        <v>0</v>
      </c>
      <c r="H21" s="308">
        <f t="shared" si="0"/>
        <v>0</v>
      </c>
      <c r="I21" s="308">
        <f t="shared" si="0"/>
        <v>0</v>
      </c>
      <c r="J21" s="308">
        <f t="shared" ca="1" si="0"/>
        <v>0</v>
      </c>
      <c r="K21" s="308">
        <f t="shared" ca="1" si="2"/>
        <v>0</v>
      </c>
      <c r="L21" s="308">
        <f t="shared" ca="1" si="2"/>
        <v>0</v>
      </c>
      <c r="M21" s="308">
        <f t="shared" ca="1" si="2"/>
        <v>0</v>
      </c>
      <c r="N21" s="308">
        <f t="shared" ca="1" si="2"/>
        <v>0</v>
      </c>
      <c r="O21" s="308">
        <f t="shared" ca="1" si="2"/>
        <v>0</v>
      </c>
    </row>
    <row r="22" spans="2:15" hidden="1" x14ac:dyDescent="0.3">
      <c r="B22" s="2">
        <v>13</v>
      </c>
      <c r="C22" s="44" t="s">
        <v>556</v>
      </c>
      <c r="D22" s="308">
        <v>4.9621354200000001</v>
      </c>
      <c r="E22" s="308">
        <v>6.6515703300000002</v>
      </c>
      <c r="F22" s="308">
        <v>6.8405703300000003</v>
      </c>
      <c r="G22" s="308">
        <v>9.98</v>
      </c>
      <c r="H22" s="308">
        <f t="shared" si="0"/>
        <v>0</v>
      </c>
      <c r="I22" s="308">
        <f t="shared" si="0"/>
        <v>0</v>
      </c>
      <c r="J22" s="308">
        <f t="shared" ca="1" si="0"/>
        <v>9.98</v>
      </c>
      <c r="K22" s="308">
        <f t="shared" ca="1" si="2"/>
        <v>10.472013999999998</v>
      </c>
      <c r="L22" s="308">
        <f t="shared" ca="1" si="2"/>
        <v>10.988284290199996</v>
      </c>
      <c r="M22" s="308">
        <f t="shared" ca="1" si="2"/>
        <v>10.650930405985132</v>
      </c>
      <c r="N22" s="308">
        <f t="shared" ca="1" si="2"/>
        <v>11.176021275000199</v>
      </c>
      <c r="O22" s="308">
        <f t="shared" ca="1" si="2"/>
        <v>11.726999123857709</v>
      </c>
    </row>
    <row r="23" spans="2:15" hidden="1" x14ac:dyDescent="0.3">
      <c r="B23" s="2">
        <v>14</v>
      </c>
      <c r="C23" s="44" t="s">
        <v>557</v>
      </c>
      <c r="D23" s="308">
        <v>0.58592350000000004</v>
      </c>
      <c r="E23" s="308">
        <v>1.3186911700000001</v>
      </c>
      <c r="F23" s="308">
        <v>2.0026911699999999</v>
      </c>
      <c r="G23" s="308">
        <v>1.45</v>
      </c>
      <c r="H23" s="308">
        <f t="shared" si="0"/>
        <v>0</v>
      </c>
      <c r="I23" s="308">
        <f t="shared" si="0"/>
        <v>0</v>
      </c>
      <c r="J23" s="308">
        <f t="shared" ca="1" si="0"/>
        <v>1.45</v>
      </c>
      <c r="K23" s="308">
        <f t="shared" ca="1" si="2"/>
        <v>1.5214849999999998</v>
      </c>
      <c r="L23" s="308">
        <f t="shared" ca="1" si="2"/>
        <v>1.5964942104999995</v>
      </c>
      <c r="M23" s="308">
        <f t="shared" ca="1" si="2"/>
        <v>1.5474798686050544</v>
      </c>
      <c r="N23" s="308">
        <f t="shared" ca="1" si="2"/>
        <v>1.6237706261272833</v>
      </c>
      <c r="O23" s="308">
        <f t="shared" ca="1" si="2"/>
        <v>1.7038225179953583</v>
      </c>
    </row>
    <row r="24" spans="2:15" hidden="1" x14ac:dyDescent="0.3">
      <c r="B24" s="2">
        <v>15</v>
      </c>
      <c r="C24" s="44" t="s">
        <v>558</v>
      </c>
      <c r="D24" s="308">
        <v>0</v>
      </c>
      <c r="E24" s="308">
        <v>0</v>
      </c>
      <c r="F24" s="308">
        <v>0</v>
      </c>
      <c r="G24" s="308">
        <v>0</v>
      </c>
      <c r="H24" s="308">
        <f t="shared" si="0"/>
        <v>0</v>
      </c>
      <c r="I24" s="308">
        <f t="shared" si="0"/>
        <v>0</v>
      </c>
      <c r="J24" s="308">
        <f t="shared" ca="1" si="0"/>
        <v>0</v>
      </c>
      <c r="K24" s="308">
        <f t="shared" ca="1" si="2"/>
        <v>0</v>
      </c>
      <c r="L24" s="308">
        <f t="shared" ca="1" si="2"/>
        <v>0</v>
      </c>
      <c r="M24" s="308">
        <f t="shared" ca="1" si="2"/>
        <v>0</v>
      </c>
      <c r="N24" s="308">
        <f t="shared" ca="1" si="2"/>
        <v>0</v>
      </c>
      <c r="O24" s="308">
        <f t="shared" ca="1" si="2"/>
        <v>0</v>
      </c>
    </row>
    <row r="25" spans="2:15" hidden="1" x14ac:dyDescent="0.25">
      <c r="B25" s="2">
        <v>16</v>
      </c>
      <c r="C25" s="43" t="s">
        <v>559</v>
      </c>
      <c r="D25" s="308">
        <v>0</v>
      </c>
      <c r="E25" s="308">
        <v>0</v>
      </c>
      <c r="F25" s="308">
        <v>0</v>
      </c>
      <c r="G25" s="308">
        <v>0</v>
      </c>
      <c r="H25" s="308">
        <f t="shared" si="0"/>
        <v>0</v>
      </c>
      <c r="I25" s="308">
        <f t="shared" si="0"/>
        <v>0</v>
      </c>
      <c r="J25" s="308">
        <f t="shared" ca="1" si="0"/>
        <v>0</v>
      </c>
      <c r="K25" s="308">
        <f t="shared" ca="1" si="2"/>
        <v>0</v>
      </c>
      <c r="L25" s="308">
        <f t="shared" ca="1" si="2"/>
        <v>0</v>
      </c>
      <c r="M25" s="308">
        <f t="shared" ca="1" si="2"/>
        <v>0</v>
      </c>
      <c r="N25" s="308">
        <f t="shared" ca="1" si="2"/>
        <v>0</v>
      </c>
      <c r="O25" s="308">
        <f t="shared" ca="1" si="2"/>
        <v>0</v>
      </c>
    </row>
    <row r="26" spans="2:15" hidden="1" x14ac:dyDescent="0.25">
      <c r="B26" s="2">
        <v>17</v>
      </c>
      <c r="C26" s="43" t="s">
        <v>560</v>
      </c>
      <c r="D26" s="308">
        <v>5.9320709999999996</v>
      </c>
      <c r="E26" s="308">
        <v>5.9302070999999996</v>
      </c>
      <c r="F26" s="308">
        <v>7.9732070999999998</v>
      </c>
      <c r="G26" s="308">
        <v>9.01</v>
      </c>
      <c r="H26" s="308">
        <f t="shared" ref="H26:J37" si="3">H63+H100</f>
        <v>0</v>
      </c>
      <c r="I26" s="308">
        <f t="shared" si="3"/>
        <v>0</v>
      </c>
      <c r="J26" s="308">
        <f t="shared" ca="1" si="3"/>
        <v>9.01</v>
      </c>
      <c r="K26" s="308">
        <f t="shared" ca="1" si="2"/>
        <v>9.4541929999999983</v>
      </c>
      <c r="L26" s="308">
        <f t="shared" ca="1" si="2"/>
        <v>9.9202847148999975</v>
      </c>
      <c r="M26" s="308">
        <f t="shared" ca="1" si="2"/>
        <v>9.6157197352631325</v>
      </c>
      <c r="N26" s="308">
        <f t="shared" ca="1" si="2"/>
        <v>10.089774718211604</v>
      </c>
      <c r="O26" s="308">
        <f t="shared" ca="1" si="2"/>
        <v>10.587200611819437</v>
      </c>
    </row>
    <row r="27" spans="2:15" hidden="1" x14ac:dyDescent="0.3">
      <c r="B27" s="2">
        <v>18</v>
      </c>
      <c r="C27" s="44" t="s">
        <v>561</v>
      </c>
      <c r="D27" s="308">
        <v>0.30743192000000003</v>
      </c>
      <c r="E27" s="308">
        <v>0.28942913000000003</v>
      </c>
      <c r="F27" s="308">
        <v>0.44242913</v>
      </c>
      <c r="G27" s="308">
        <v>0.41000000000000003</v>
      </c>
      <c r="H27" s="308">
        <f t="shared" si="3"/>
        <v>0</v>
      </c>
      <c r="I27" s="308">
        <f t="shared" si="3"/>
        <v>0</v>
      </c>
      <c r="J27" s="308">
        <f t="shared" ca="1" si="3"/>
        <v>0.41000000000000003</v>
      </c>
      <c r="K27" s="308">
        <f t="shared" ca="1" si="2"/>
        <v>0.43021299999999996</v>
      </c>
      <c r="L27" s="308">
        <f t="shared" ca="1" si="2"/>
        <v>0.45142250089999991</v>
      </c>
      <c r="M27" s="308">
        <f t="shared" ca="1" si="2"/>
        <v>0.43756327319177407</v>
      </c>
      <c r="N27" s="308">
        <f t="shared" ca="1" si="2"/>
        <v>0.45913514256012844</v>
      </c>
      <c r="O27" s="308">
        <f t="shared" ca="1" si="2"/>
        <v>0.48177050508834279</v>
      </c>
    </row>
    <row r="28" spans="2:15" hidden="1" x14ac:dyDescent="0.3">
      <c r="B28" s="2">
        <v>19</v>
      </c>
      <c r="C28" s="44" t="s">
        <v>562</v>
      </c>
      <c r="D28" s="308">
        <v>40.128166670000006</v>
      </c>
      <c r="E28" s="308">
        <v>8.6648453600000011</v>
      </c>
      <c r="F28" s="308">
        <v>16.32384536</v>
      </c>
      <c r="G28" s="308">
        <f>12.42+2.61999999999995</f>
        <v>15.039999999999949</v>
      </c>
      <c r="H28" s="308">
        <f t="shared" si="3"/>
        <v>0</v>
      </c>
      <c r="I28" s="308">
        <f t="shared" si="3"/>
        <v>0</v>
      </c>
      <c r="J28" s="308">
        <f t="shared" ca="1" si="3"/>
        <v>12.682050731740654</v>
      </c>
      <c r="K28" s="308">
        <f t="shared" ca="1" si="2"/>
        <v>13.307275832815465</v>
      </c>
      <c r="L28" s="308">
        <f t="shared" ca="1" si="2"/>
        <v>13.963324531373265</v>
      </c>
      <c r="M28" s="308">
        <f t="shared" ca="1" si="2"/>
        <v>13.534633241377007</v>
      </c>
      <c r="N28" s="308">
        <f t="shared" ca="1" si="2"/>
        <v>14.201890660176892</v>
      </c>
      <c r="O28" s="308">
        <f t="shared" ca="1" si="2"/>
        <v>14.902043869723611</v>
      </c>
    </row>
    <row r="29" spans="2:15" hidden="1" x14ac:dyDescent="0.3">
      <c r="B29" s="2">
        <v>20</v>
      </c>
      <c r="C29" s="44" t="s">
        <v>563</v>
      </c>
      <c r="D29" s="308">
        <v>0</v>
      </c>
      <c r="E29" s="308">
        <v>0</v>
      </c>
      <c r="F29" s="308">
        <v>0</v>
      </c>
      <c r="G29" s="308">
        <v>0</v>
      </c>
      <c r="H29" s="308">
        <f t="shared" si="3"/>
        <v>0</v>
      </c>
      <c r="I29" s="308">
        <f t="shared" si="3"/>
        <v>0</v>
      </c>
      <c r="J29" s="308">
        <f t="shared" ca="1" si="3"/>
        <v>0</v>
      </c>
      <c r="K29" s="308">
        <f t="shared" ca="1" si="2"/>
        <v>0</v>
      </c>
      <c r="L29" s="308">
        <f t="shared" ca="1" si="2"/>
        <v>0</v>
      </c>
      <c r="M29" s="308">
        <f t="shared" ca="1" si="2"/>
        <v>0</v>
      </c>
      <c r="N29" s="308">
        <f t="shared" ca="1" si="2"/>
        <v>0</v>
      </c>
      <c r="O29" s="308">
        <f t="shared" ca="1" si="2"/>
        <v>0</v>
      </c>
    </row>
    <row r="30" spans="2:15" hidden="1" x14ac:dyDescent="0.3">
      <c r="B30" s="2">
        <v>21</v>
      </c>
      <c r="C30" s="44" t="s">
        <v>564</v>
      </c>
      <c r="D30" s="308">
        <v>15.819516910000001</v>
      </c>
      <c r="E30" s="308">
        <v>14.36880313</v>
      </c>
      <c r="F30" s="308">
        <v>16.744803130000001</v>
      </c>
      <c r="G30" s="308">
        <v>10.87</v>
      </c>
      <c r="H30" s="308">
        <f t="shared" si="3"/>
        <v>0</v>
      </c>
      <c r="I30" s="308">
        <f t="shared" si="3"/>
        <v>0</v>
      </c>
      <c r="J30" s="308">
        <f t="shared" ca="1" si="3"/>
        <v>10.87</v>
      </c>
      <c r="K30" s="308">
        <f t="shared" ca="1" si="2"/>
        <v>11.405890999999997</v>
      </c>
      <c r="L30" s="308">
        <f t="shared" ca="1" si="2"/>
        <v>11.968201426299995</v>
      </c>
      <c r="M30" s="308">
        <f t="shared" ca="1" si="2"/>
        <v>11.600762877059958</v>
      </c>
      <c r="N30" s="308">
        <f t="shared" ca="1" si="2"/>
        <v>12.172680486899013</v>
      </c>
      <c r="O30" s="308">
        <f t="shared" ca="1" si="2"/>
        <v>12.772793634903135</v>
      </c>
    </row>
    <row r="31" spans="2:15" hidden="1" x14ac:dyDescent="0.3">
      <c r="B31" s="2">
        <v>22</v>
      </c>
      <c r="C31" s="44" t="s">
        <v>565</v>
      </c>
      <c r="D31" s="308">
        <v>0</v>
      </c>
      <c r="E31" s="308">
        <v>0</v>
      </c>
      <c r="F31" s="308">
        <v>0</v>
      </c>
      <c r="G31" s="308">
        <v>0</v>
      </c>
      <c r="H31" s="308">
        <f t="shared" si="3"/>
        <v>0</v>
      </c>
      <c r="I31" s="308">
        <f t="shared" si="3"/>
        <v>0</v>
      </c>
      <c r="J31" s="308">
        <f t="shared" ca="1" si="3"/>
        <v>0</v>
      </c>
      <c r="K31" s="308">
        <f t="shared" ca="1" si="2"/>
        <v>0</v>
      </c>
      <c r="L31" s="308">
        <f t="shared" ca="1" si="2"/>
        <v>0</v>
      </c>
      <c r="M31" s="308">
        <f t="shared" ca="1" si="2"/>
        <v>0</v>
      </c>
      <c r="N31" s="308">
        <f t="shared" ca="1" si="2"/>
        <v>0</v>
      </c>
      <c r="O31" s="308">
        <f t="shared" ca="1" si="2"/>
        <v>0</v>
      </c>
    </row>
    <row r="32" spans="2:15" hidden="1" x14ac:dyDescent="0.3">
      <c r="B32" s="2">
        <v>23</v>
      </c>
      <c r="C32" s="44" t="s">
        <v>566</v>
      </c>
      <c r="D32" s="308">
        <v>3.6517681199999998</v>
      </c>
      <c r="E32" s="308">
        <v>3.71495694</v>
      </c>
      <c r="F32" s="308">
        <v>4.0389569399999994</v>
      </c>
      <c r="G32" s="308">
        <v>2.3200000000000003</v>
      </c>
      <c r="H32" s="308">
        <f t="shared" si="3"/>
        <v>0</v>
      </c>
      <c r="I32" s="308">
        <f t="shared" si="3"/>
        <v>0</v>
      </c>
      <c r="J32" s="308">
        <f t="shared" ca="1" si="3"/>
        <v>2.3200000000000007</v>
      </c>
      <c r="K32" s="308">
        <f t="shared" ca="1" si="2"/>
        <v>2.4343760000000003</v>
      </c>
      <c r="L32" s="308">
        <f t="shared" ca="1" si="2"/>
        <v>2.5543907367999998</v>
      </c>
      <c r="M32" s="308">
        <f t="shared" ca="1" si="2"/>
        <v>2.4759677897680876</v>
      </c>
      <c r="N32" s="308">
        <f t="shared" ca="1" si="2"/>
        <v>2.5980330018036542</v>
      </c>
      <c r="O32" s="308">
        <f t="shared" ca="1" si="2"/>
        <v>2.7261160287925743</v>
      </c>
    </row>
    <row r="33" spans="2:16" hidden="1" x14ac:dyDescent="0.3">
      <c r="B33" s="2">
        <v>24</v>
      </c>
      <c r="C33" s="44" t="s">
        <v>567</v>
      </c>
      <c r="D33" s="308">
        <v>7.3999250000000003E-2</v>
      </c>
      <c r="E33" s="308">
        <v>4.4747000000000009E-2</v>
      </c>
      <c r="F33" s="308">
        <v>6.2746999999999997E-2</v>
      </c>
      <c r="G33" s="308">
        <v>0.11</v>
      </c>
      <c r="H33" s="308">
        <f t="shared" si="3"/>
        <v>0</v>
      </c>
      <c r="I33" s="308">
        <f t="shared" si="3"/>
        <v>0</v>
      </c>
      <c r="J33" s="308">
        <f t="shared" ca="1" si="3"/>
        <v>0.11</v>
      </c>
      <c r="K33" s="308">
        <f t="shared" ca="1" si="2"/>
        <v>0.11542299999999998</v>
      </c>
      <c r="L33" s="308">
        <f t="shared" ca="1" si="2"/>
        <v>0.12111335389999997</v>
      </c>
      <c r="M33" s="308">
        <f t="shared" ca="1" si="2"/>
        <v>0.11739502451486621</v>
      </c>
      <c r="N33" s="308">
        <f t="shared" ca="1" si="2"/>
        <v>0.1231825992234491</v>
      </c>
      <c r="O33" s="308">
        <f t="shared" ca="1" si="2"/>
        <v>0.12925550136516514</v>
      </c>
    </row>
    <row r="34" spans="2:16" hidden="1" x14ac:dyDescent="0.3">
      <c r="B34" s="2">
        <v>25</v>
      </c>
      <c r="C34" s="44" t="s">
        <v>568</v>
      </c>
      <c r="D34" s="308">
        <v>0</v>
      </c>
      <c r="E34" s="308">
        <v>0</v>
      </c>
      <c r="F34" s="308">
        <v>1.7820000000000003</v>
      </c>
      <c r="G34" s="308">
        <v>2.4099999999999997</v>
      </c>
      <c r="H34" s="308">
        <f t="shared" si="3"/>
        <v>0</v>
      </c>
      <c r="I34" s="308">
        <f t="shared" si="3"/>
        <v>0</v>
      </c>
      <c r="J34" s="308">
        <f t="shared" ca="1" si="3"/>
        <v>2.4099999999999997</v>
      </c>
      <c r="K34" s="308">
        <f t="shared" ca="1" si="2"/>
        <v>2.5288129999999991</v>
      </c>
      <c r="L34" s="308">
        <f t="shared" ca="1" si="2"/>
        <v>2.6534834808999985</v>
      </c>
      <c r="M34" s="308">
        <f t="shared" ca="1" si="2"/>
        <v>2.5720182643711591</v>
      </c>
      <c r="N34" s="308">
        <f t="shared" ca="1" si="2"/>
        <v>2.6988187648046567</v>
      </c>
      <c r="O34" s="308">
        <f t="shared" ca="1" si="2"/>
        <v>2.8318705299095264</v>
      </c>
    </row>
    <row r="35" spans="2:16" hidden="1" x14ac:dyDescent="0.3">
      <c r="B35" s="2">
        <v>26</v>
      </c>
      <c r="C35" s="44" t="s">
        <v>569</v>
      </c>
      <c r="D35" s="308">
        <v>5.3687924800000006</v>
      </c>
      <c r="E35" s="308">
        <v>3.6930368500000004</v>
      </c>
      <c r="F35" s="308">
        <v>9.1830368500000006</v>
      </c>
      <c r="G35" s="308">
        <v>13.450000000000001</v>
      </c>
      <c r="H35" s="308">
        <f t="shared" si="3"/>
        <v>0</v>
      </c>
      <c r="I35" s="308">
        <f t="shared" si="3"/>
        <v>0</v>
      </c>
      <c r="J35" s="308">
        <f t="shared" ca="1" si="3"/>
        <v>13.450000000000001</v>
      </c>
      <c r="K35" s="308">
        <f t="shared" ca="1" si="2"/>
        <v>14.113084999999998</v>
      </c>
      <c r="L35" s="308">
        <f t="shared" ca="1" si="2"/>
        <v>14.808860090499994</v>
      </c>
      <c r="M35" s="308">
        <f t="shared" ca="1" si="2"/>
        <v>14.354209815681367</v>
      </c>
      <c r="N35" s="308">
        <f t="shared" ca="1" si="2"/>
        <v>15.061872359594457</v>
      </c>
      <c r="O35" s="308">
        <f t="shared" ca="1" si="2"/>
        <v>15.804422666922463</v>
      </c>
    </row>
    <row r="36" spans="2:16" hidden="1" x14ac:dyDescent="0.3">
      <c r="B36" s="2">
        <v>27</v>
      </c>
      <c r="C36" s="44" t="s">
        <v>570</v>
      </c>
      <c r="D36" s="308">
        <v>3.70390613</v>
      </c>
      <c r="E36" s="308">
        <v>4.1902945699999998</v>
      </c>
      <c r="F36" s="308">
        <v>5.6032945700000001</v>
      </c>
      <c r="G36" s="308">
        <v>7.5100000000000007</v>
      </c>
      <c r="H36" s="308">
        <f t="shared" si="3"/>
        <v>0</v>
      </c>
      <c r="I36" s="308">
        <f t="shared" si="3"/>
        <v>0</v>
      </c>
      <c r="J36" s="308">
        <f t="shared" ca="1" si="3"/>
        <v>7.5100000000000007</v>
      </c>
      <c r="K36" s="308">
        <f t="shared" ca="1" si="2"/>
        <v>7.8802429999999992</v>
      </c>
      <c r="L36" s="308">
        <f t="shared" ca="1" si="2"/>
        <v>8.2687389798999984</v>
      </c>
      <c r="M36" s="308">
        <f t="shared" ca="1" si="2"/>
        <v>8.0148784918785925</v>
      </c>
      <c r="N36" s="308">
        <f t="shared" ca="1" si="2"/>
        <v>8.4100120015282069</v>
      </c>
      <c r="O36" s="308">
        <f t="shared" ca="1" si="2"/>
        <v>8.824625593203546</v>
      </c>
    </row>
    <row r="37" spans="2:16" hidden="1" x14ac:dyDescent="0.3">
      <c r="B37" s="2">
        <v>28</v>
      </c>
      <c r="C37" s="44" t="s">
        <v>403</v>
      </c>
      <c r="D37" s="308">
        <v>1.0285102699999999</v>
      </c>
      <c r="E37" s="308">
        <v>1.1241539899999999</v>
      </c>
      <c r="F37" s="308">
        <v>0.52115398999999996</v>
      </c>
      <c r="G37" s="308">
        <v>2.41</v>
      </c>
      <c r="H37" s="308">
        <f t="shared" si="3"/>
        <v>0</v>
      </c>
      <c r="I37" s="308">
        <f t="shared" si="3"/>
        <v>0</v>
      </c>
      <c r="J37" s="308">
        <f t="shared" ca="1" si="3"/>
        <v>2.41</v>
      </c>
      <c r="K37" s="308">
        <f t="shared" ca="1" si="2"/>
        <v>2.5288129999999995</v>
      </c>
      <c r="L37" s="308">
        <f t="shared" ca="1" si="2"/>
        <v>2.653483480899999</v>
      </c>
      <c r="M37" s="308">
        <f t="shared" ca="1" si="2"/>
        <v>2.5720182643711595</v>
      </c>
      <c r="N37" s="308">
        <f t="shared" ca="1" si="2"/>
        <v>2.6988187648046571</v>
      </c>
      <c r="O37" s="308">
        <f t="shared" ca="1" si="2"/>
        <v>2.8318705299095268</v>
      </c>
    </row>
    <row r="38" spans="2:16" x14ac:dyDescent="0.3">
      <c r="B38" s="2">
        <v>29</v>
      </c>
      <c r="C38" s="45" t="s">
        <v>571</v>
      </c>
      <c r="D38" s="312">
        <f>SUM(D10:D37)</f>
        <v>150.44934238000005</v>
      </c>
      <c r="E38" s="312">
        <f>SUM(E10:E37)</f>
        <v>130.46252550999998</v>
      </c>
      <c r="F38" s="312">
        <f>SUM(F10:F37)</f>
        <v>169.95452551000002</v>
      </c>
      <c r="G38" s="312">
        <f>SUM(G10:G37)</f>
        <v>172.7</v>
      </c>
      <c r="H38" s="312">
        <f t="shared" ref="H38:I38" si="4">SUM(H10:H37)</f>
        <v>0</v>
      </c>
      <c r="I38" s="312">
        <f t="shared" si="4"/>
        <v>0</v>
      </c>
      <c r="J38" s="312">
        <f ca="1">J39+J40</f>
        <v>224.53345405160707</v>
      </c>
      <c r="K38" s="312">
        <f ca="1">K39+K40</f>
        <v>235.60295333635125</v>
      </c>
      <c r="L38" s="312">
        <f ca="1">L39+L40</f>
        <v>247.21817893583332</v>
      </c>
      <c r="M38" s="312">
        <f>'[58]O&amp;M Projections New Methodology'!L6</f>
        <v>239.62827584359994</v>
      </c>
      <c r="N38" s="312">
        <f>'[58]O&amp;M Projections New Methodology'!M6</f>
        <v>251.44194984268938</v>
      </c>
      <c r="O38" s="312">
        <f>'[58]O&amp;M Projections New Methodology'!N6</f>
        <v>263.83803796993396</v>
      </c>
    </row>
    <row r="39" spans="2:16" x14ac:dyDescent="0.3">
      <c r="B39" s="2">
        <v>30</v>
      </c>
      <c r="C39" s="32" t="s">
        <v>541</v>
      </c>
      <c r="D39" s="130"/>
      <c r="E39" s="130"/>
      <c r="F39" s="130"/>
      <c r="G39" s="130">
        <v>18.07</v>
      </c>
      <c r="H39" s="130"/>
      <c r="I39" s="130"/>
      <c r="J39" s="130">
        <f ca="1">$G$39/$G$38*J38</f>
        <v>23.493454051607063</v>
      </c>
      <c r="K39" s="130">
        <f ca="1">$G$39/$G$38*K38</f>
        <v>24.651681336351288</v>
      </c>
      <c r="L39" s="130">
        <f ca="1">$G$39/$G$38*L38</f>
        <v>25.867009226233403</v>
      </c>
      <c r="M39" s="130">
        <f t="shared" ref="M39:O39" ca="1" si="5">M76+M113</f>
        <v>25.072860130248124</v>
      </c>
      <c r="N39" s="130">
        <f t="shared" ca="1" si="5"/>
        <v>26.308952134669351</v>
      </c>
      <c r="O39" s="130">
        <f t="shared" ca="1" si="5"/>
        <v>27.605983474908545</v>
      </c>
    </row>
    <row r="40" spans="2:16" x14ac:dyDescent="0.25">
      <c r="B40" s="2">
        <v>31</v>
      </c>
      <c r="C40" s="645" t="s">
        <v>572</v>
      </c>
      <c r="D40" s="127">
        <f>D38-D39</f>
        <v>150.44934238000005</v>
      </c>
      <c r="E40" s="127">
        <f>E38-E39</f>
        <v>130.46252550999998</v>
      </c>
      <c r="F40" s="127">
        <f>F38-F39</f>
        <v>169.95452551000002</v>
      </c>
      <c r="G40" s="127">
        <f>G38-G39</f>
        <v>154.63</v>
      </c>
      <c r="H40" s="127">
        <f t="shared" ref="H40:O40" si="6">H38-H39</f>
        <v>0</v>
      </c>
      <c r="I40" s="127">
        <f t="shared" si="6"/>
        <v>0</v>
      </c>
      <c r="J40" s="127">
        <f>'[54]O&amp;M Projections Reg 2 of 2023'!$J$6</f>
        <v>201.04</v>
      </c>
      <c r="K40" s="127">
        <f>'[54]O&amp;M Projections Reg 2 of 2023'!$K$6</f>
        <v>210.95127199999996</v>
      </c>
      <c r="L40" s="127">
        <f>'[54]O&amp;M Projections Reg 2 of 2023'!$L$6</f>
        <v>221.35116970959993</v>
      </c>
      <c r="M40" s="127">
        <f t="shared" ca="1" si="6"/>
        <v>214.55541571335181</v>
      </c>
      <c r="N40" s="127">
        <f t="shared" ca="1" si="6"/>
        <v>225.13299770802004</v>
      </c>
      <c r="O40" s="127">
        <f t="shared" ca="1" si="6"/>
        <v>236.23205449502541</v>
      </c>
    </row>
    <row r="41" spans="2:16" x14ac:dyDescent="0.25">
      <c r="G41" s="826"/>
    </row>
    <row r="42" spans="2:16" x14ac:dyDescent="0.25">
      <c r="B42" s="26" t="s">
        <v>713</v>
      </c>
    </row>
    <row r="43" spans="2:16" x14ac:dyDescent="0.25">
      <c r="L43" s="309" t="s">
        <v>1153</v>
      </c>
      <c r="O43" s="15" t="s">
        <v>101</v>
      </c>
    </row>
    <row r="44" spans="2:16" ht="12.75" customHeight="1" x14ac:dyDescent="0.25">
      <c r="B44" s="986" t="s">
        <v>2</v>
      </c>
      <c r="C44" s="930" t="s">
        <v>102</v>
      </c>
      <c r="D44" s="738" t="s">
        <v>514</v>
      </c>
      <c r="E44" s="738" t="s">
        <v>515</v>
      </c>
      <c r="F44" s="738" t="s">
        <v>516</v>
      </c>
      <c r="G44" s="738" t="s">
        <v>104</v>
      </c>
      <c r="H44" s="986" t="s">
        <v>708</v>
      </c>
      <c r="I44" s="986"/>
      <c r="J44" s="986"/>
      <c r="K44" s="946" t="s">
        <v>105</v>
      </c>
      <c r="L44" s="946"/>
      <c r="M44" s="946"/>
      <c r="N44" s="946"/>
      <c r="O44" s="946"/>
      <c r="P44" s="530"/>
    </row>
    <row r="45" spans="2:16" x14ac:dyDescent="0.25">
      <c r="B45" s="986"/>
      <c r="C45" s="930"/>
      <c r="D45" s="738" t="s">
        <v>214</v>
      </c>
      <c r="E45" s="738" t="s">
        <v>214</v>
      </c>
      <c r="F45" s="738" t="s">
        <v>214</v>
      </c>
      <c r="G45" s="738" t="s">
        <v>214</v>
      </c>
      <c r="H45" s="738" t="s">
        <v>108</v>
      </c>
      <c r="I45" s="738" t="s">
        <v>109</v>
      </c>
      <c r="J45" s="738" t="s">
        <v>215</v>
      </c>
      <c r="K45" s="738" t="s">
        <v>472</v>
      </c>
      <c r="L45" s="738" t="s">
        <v>473</v>
      </c>
      <c r="M45" s="738" t="s">
        <v>474</v>
      </c>
      <c r="N45" s="738" t="s">
        <v>475</v>
      </c>
      <c r="O45" s="738" t="s">
        <v>476</v>
      </c>
    </row>
    <row r="46" spans="2:16" x14ac:dyDescent="0.25">
      <c r="B46" s="986"/>
      <c r="C46" s="930"/>
      <c r="D46" s="738" t="s">
        <v>111</v>
      </c>
      <c r="E46" s="738" t="s">
        <v>111</v>
      </c>
      <c r="F46" s="738" t="s">
        <v>111</v>
      </c>
      <c r="G46" s="738" t="s">
        <v>111</v>
      </c>
      <c r="H46" s="738" t="s">
        <v>113</v>
      </c>
      <c r="I46" s="738" t="s">
        <v>114</v>
      </c>
      <c r="J46" s="738" t="s">
        <v>111</v>
      </c>
      <c r="K46" s="738" t="s">
        <v>115</v>
      </c>
      <c r="L46" s="738" t="s">
        <v>115</v>
      </c>
      <c r="M46" s="738" t="s">
        <v>115</v>
      </c>
      <c r="N46" s="738" t="s">
        <v>115</v>
      </c>
      <c r="O46" s="738" t="s">
        <v>115</v>
      </c>
    </row>
    <row r="47" spans="2:16" hidden="1" x14ac:dyDescent="0.25">
      <c r="B47" s="2">
        <v>1</v>
      </c>
      <c r="C47" s="43" t="s">
        <v>544</v>
      </c>
      <c r="D47" s="308">
        <f>VLOOKUP(B47,'[57]2b'!$B$4:$H$34,3,0)*90%</f>
        <v>4.7248708500000003</v>
      </c>
      <c r="E47" s="308">
        <f>VLOOKUP(B47,'[57]2b'!$B$4:$H$34,4,0)*90%</f>
        <v>3.60227889</v>
      </c>
      <c r="F47" s="308">
        <f>VLOOKUP(B47,'[57]2b'!$B$4:$H$34,5,0)*90%</f>
        <v>3.8070000000000004</v>
      </c>
      <c r="G47" s="308">
        <f>G10*90%</f>
        <v>4.6530000000000005</v>
      </c>
      <c r="H47" s="308"/>
      <c r="I47" s="308"/>
      <c r="J47" s="308">
        <f t="shared" ref="J47:L47" ca="1" si="7">J10*90%</f>
        <v>6.0495319148936186</v>
      </c>
      <c r="K47" s="308">
        <f t="shared" ca="1" si="7"/>
        <v>6.347773838297873</v>
      </c>
      <c r="L47" s="308">
        <f t="shared" ca="1" si="7"/>
        <v>6.6607190885259566</v>
      </c>
      <c r="M47" s="308">
        <f t="shared" ref="M47:O62" ca="1" si="8">90%*M10</f>
        <v>6.4562267950218342</v>
      </c>
      <c r="N47" s="308">
        <f t="shared" ca="1" si="8"/>
        <v>6.7745187760164098</v>
      </c>
      <c r="O47" s="308">
        <f t="shared" ca="1" si="8"/>
        <v>7.108502551674019</v>
      </c>
    </row>
    <row r="48" spans="2:16" hidden="1" x14ac:dyDescent="0.3">
      <c r="B48" s="2">
        <v>2</v>
      </c>
      <c r="C48" s="44" t="s">
        <v>545</v>
      </c>
      <c r="D48" s="308">
        <f>VLOOKUP(B48,'[57]2b'!$B$4:$H$34,3,0)*90%</f>
        <v>3.6372689999999999E-2</v>
      </c>
      <c r="E48" s="308">
        <f>VLOOKUP(B48,'[57]2b'!$B$4:$H$34,4,0)*90%</f>
        <v>0.19695447000000002</v>
      </c>
      <c r="F48" s="308">
        <f>VLOOKUP(B48,'[57]2b'!$B$4:$H$34,5,0)*90%</f>
        <v>0.32400000000000007</v>
      </c>
      <c r="G48" s="308">
        <f t="shared" ref="G48:L63" si="9">G11*90%</f>
        <v>0.35100000000000003</v>
      </c>
      <c r="H48" s="308"/>
      <c r="I48" s="308"/>
      <c r="J48" s="308">
        <f t="shared" ca="1" si="9"/>
        <v>0.35100000000000003</v>
      </c>
      <c r="K48" s="308">
        <f t="shared" ca="1" si="9"/>
        <v>0.36830429999999997</v>
      </c>
      <c r="L48" s="308">
        <f t="shared" ca="1" si="9"/>
        <v>0.38646170198999991</v>
      </c>
      <c r="M48" s="308">
        <f t="shared" ca="1" si="8"/>
        <v>0.37459685095198214</v>
      </c>
      <c r="N48" s="308">
        <f t="shared" ca="1" si="8"/>
        <v>0.39306447570391484</v>
      </c>
      <c r="O48" s="308">
        <f t="shared" ca="1" si="8"/>
        <v>0.41244255435611782</v>
      </c>
    </row>
    <row r="49" spans="2:15" hidden="1" x14ac:dyDescent="0.3">
      <c r="B49" s="2">
        <v>3</v>
      </c>
      <c r="C49" s="44" t="s">
        <v>546</v>
      </c>
      <c r="D49" s="308">
        <f>VLOOKUP(B49,'[57]2b'!$B$4:$H$34,3,0)*90%</f>
        <v>2.0120765400000002</v>
      </c>
      <c r="E49" s="308">
        <f>VLOOKUP(B49,'[57]2b'!$B$4:$H$34,4,0)*90%</f>
        <v>2.08655028</v>
      </c>
      <c r="F49" s="308">
        <f>VLOOKUP(B49,'[57]2b'!$B$4:$H$34,5,0)*90%</f>
        <v>2.2680000000000002</v>
      </c>
      <c r="G49" s="308">
        <f t="shared" si="9"/>
        <v>2.2229999999999999</v>
      </c>
      <c r="H49" s="308"/>
      <c r="I49" s="308"/>
      <c r="J49" s="308">
        <f t="shared" ca="1" si="9"/>
        <v>2.2229999999999999</v>
      </c>
      <c r="K49" s="308">
        <f t="shared" ca="1" si="9"/>
        <v>2.3325938999999996</v>
      </c>
      <c r="L49" s="308">
        <f t="shared" ca="1" si="9"/>
        <v>2.4475907792699991</v>
      </c>
      <c r="M49" s="308">
        <f t="shared" ca="1" si="8"/>
        <v>2.3724467226958867</v>
      </c>
      <c r="N49" s="308">
        <f t="shared" ca="1" si="8"/>
        <v>2.4894083461247938</v>
      </c>
      <c r="O49" s="308">
        <f t="shared" ca="1" si="8"/>
        <v>2.6121361775887459</v>
      </c>
    </row>
    <row r="50" spans="2:15" hidden="1" x14ac:dyDescent="0.3">
      <c r="B50" s="2">
        <v>4</v>
      </c>
      <c r="C50" s="44" t="s">
        <v>547</v>
      </c>
      <c r="D50" s="308">
        <f>VLOOKUP(B50,'[57]2b'!$B$4:$H$34,3,0)*90%</f>
        <v>1.8696140999999999</v>
      </c>
      <c r="E50" s="308">
        <f>VLOOKUP(B50,'[57]2b'!$B$4:$H$34,4,0)*90%</f>
        <v>1.7401669199999998</v>
      </c>
      <c r="F50" s="308">
        <f>VLOOKUP(B50,'[57]2b'!$B$4:$H$34,5,0)*90%</f>
        <v>0.92700000000000005</v>
      </c>
      <c r="G50" s="308">
        <f t="shared" si="9"/>
        <v>2.9520000000000004</v>
      </c>
      <c r="H50" s="308"/>
      <c r="I50" s="308"/>
      <c r="J50" s="308">
        <f t="shared" ca="1" si="9"/>
        <v>2.9520000000000004</v>
      </c>
      <c r="K50" s="308">
        <f t="shared" ca="1" si="9"/>
        <v>3.0975335999999998</v>
      </c>
      <c r="L50" s="308">
        <f t="shared" ca="1" si="9"/>
        <v>3.2502420064799993</v>
      </c>
      <c r="M50" s="308">
        <f t="shared" ca="1" si="8"/>
        <v>3.1504555669807734</v>
      </c>
      <c r="N50" s="308">
        <f t="shared" ca="1" si="8"/>
        <v>3.305773026432925</v>
      </c>
      <c r="O50" s="308">
        <f t="shared" ca="1" si="8"/>
        <v>3.4687476366360683</v>
      </c>
    </row>
    <row r="51" spans="2:15" hidden="1" x14ac:dyDescent="0.3">
      <c r="B51" s="2">
        <v>5</v>
      </c>
      <c r="C51" s="44" t="s">
        <v>548</v>
      </c>
      <c r="D51" s="308">
        <f>VLOOKUP(B51,'[57]2b'!$B$4:$H$34,3,0)*90%</f>
        <v>33.609062700000003</v>
      </c>
      <c r="E51" s="308">
        <f>VLOOKUP(B51,'[57]2b'!$B$4:$H$34,4,0)*90%</f>
        <v>29.036059020000003</v>
      </c>
      <c r="F51" s="308">
        <f>VLOOKUP(B51,'[57]2b'!$B$4:$H$34,5,0)*90%</f>
        <v>32.570999999999998</v>
      </c>
      <c r="G51" s="308">
        <f t="shared" si="9"/>
        <v>44.423999999999999</v>
      </c>
      <c r="H51" s="308"/>
      <c r="I51" s="308"/>
      <c r="J51" s="308">
        <f t="shared" ca="1" si="9"/>
        <v>44.423999999999999</v>
      </c>
      <c r="K51" s="308">
        <f t="shared" ca="1" si="9"/>
        <v>46.614103199999995</v>
      </c>
      <c r="L51" s="308">
        <f t="shared" ca="1" si="9"/>
        <v>48.912178487759988</v>
      </c>
      <c r="M51" s="308">
        <f t="shared" ca="1" si="8"/>
        <v>47.410514264076511</v>
      </c>
      <c r="N51" s="308">
        <f t="shared" ca="1" si="8"/>
        <v>49.747852617295479</v>
      </c>
      <c r="O51" s="308">
        <f t="shared" ca="1" si="8"/>
        <v>52.200421751328143</v>
      </c>
    </row>
    <row r="52" spans="2:15" hidden="1" x14ac:dyDescent="0.3">
      <c r="B52" s="2">
        <v>6</v>
      </c>
      <c r="C52" s="44" t="s">
        <v>549</v>
      </c>
      <c r="D52" s="308">
        <f>VLOOKUP(B52,'[57]2b'!$B$4:$H$34,3,0)*90%</f>
        <v>18.104787089999999</v>
      </c>
      <c r="E52" s="308">
        <f>VLOOKUP(B52,'[57]2b'!$B$4:$H$34,4,0)*90%</f>
        <v>15.885288000000001</v>
      </c>
      <c r="F52" s="308">
        <f>VLOOKUP(B52,'[57]2b'!$B$4:$H$34,5,0)*90%</f>
        <v>24.93</v>
      </c>
      <c r="G52" s="308">
        <f t="shared" si="9"/>
        <v>23.112000000000002</v>
      </c>
      <c r="H52" s="308"/>
      <c r="I52" s="308"/>
      <c r="J52" s="308">
        <f t="shared" ca="1" si="9"/>
        <v>23.112000000000002</v>
      </c>
      <c r="K52" s="308">
        <f t="shared" ca="1" si="9"/>
        <v>24.251421599999997</v>
      </c>
      <c r="L52" s="308">
        <f t="shared" ca="1" si="9"/>
        <v>25.447016684879994</v>
      </c>
      <c r="M52" s="308">
        <f t="shared" ca="1" si="8"/>
        <v>24.665761878068977</v>
      </c>
      <c r="N52" s="308">
        <f t="shared" ca="1" si="8"/>
        <v>25.881783938657776</v>
      </c>
      <c r="O52" s="308">
        <f t="shared" ca="1" si="8"/>
        <v>27.157755886833606</v>
      </c>
    </row>
    <row r="53" spans="2:15" hidden="1" x14ac:dyDescent="0.3">
      <c r="B53" s="2">
        <v>7</v>
      </c>
      <c r="C53" s="44" t="s">
        <v>550</v>
      </c>
      <c r="D53" s="308">
        <f>VLOOKUP(B53,'[57]2b'!$B$4:$H$34,3,0)*90%</f>
        <v>7.3716152399999997</v>
      </c>
      <c r="E53" s="308">
        <f>VLOOKUP(B53,'[57]2b'!$B$4:$H$34,4,0)*90%</f>
        <v>6.8913703799999997</v>
      </c>
      <c r="F53" s="308">
        <f>VLOOKUP(B53,'[57]2b'!$B$4:$H$34,5,0)*90%</f>
        <v>6.9210000000000003</v>
      </c>
      <c r="G53" s="308">
        <f t="shared" si="9"/>
        <v>7.9380000000000006</v>
      </c>
      <c r="H53" s="308"/>
      <c r="I53" s="308"/>
      <c r="J53" s="308">
        <f t="shared" ca="1" si="9"/>
        <v>7.9380000000000006</v>
      </c>
      <c r="K53" s="308">
        <f t="shared" ca="1" si="9"/>
        <v>8.3293433999999991</v>
      </c>
      <c r="L53" s="308">
        <f t="shared" ca="1" si="9"/>
        <v>8.7399800296199981</v>
      </c>
      <c r="M53" s="308">
        <f t="shared" ca="1" si="8"/>
        <v>8.4716518599909811</v>
      </c>
      <c r="N53" s="308">
        <f t="shared" ca="1" si="8"/>
        <v>8.8893042966885361</v>
      </c>
      <c r="O53" s="308">
        <f t="shared" ca="1" si="8"/>
        <v>9.3275469985152792</v>
      </c>
    </row>
    <row r="54" spans="2:15" hidden="1" x14ac:dyDescent="0.3">
      <c r="B54" s="2">
        <v>8</v>
      </c>
      <c r="C54" s="44" t="s">
        <v>551</v>
      </c>
      <c r="D54" s="308">
        <f>VLOOKUP(B54,'[57]2b'!$B$4:$H$34,3,0)*90%</f>
        <v>0.74396403000000011</v>
      </c>
      <c r="E54" s="308">
        <f>VLOOKUP(B54,'[57]2b'!$B$4:$H$34,4,0)*90%</f>
        <v>1.0183330800000001</v>
      </c>
      <c r="F54" s="308">
        <f>VLOOKUP(B54,'[57]2b'!$B$4:$H$34,5,0)*90%</f>
        <v>0.45900000000000002</v>
      </c>
      <c r="G54" s="308">
        <f t="shared" si="9"/>
        <v>0.45900000000000002</v>
      </c>
      <c r="H54" s="308"/>
      <c r="I54" s="308"/>
      <c r="J54" s="308">
        <f t="shared" ca="1" si="9"/>
        <v>0.45900000000000002</v>
      </c>
      <c r="K54" s="308">
        <f t="shared" ca="1" si="9"/>
        <v>0.48162869999999997</v>
      </c>
      <c r="L54" s="308">
        <f t="shared" ca="1" si="9"/>
        <v>0.50537299490999987</v>
      </c>
      <c r="M54" s="308">
        <f t="shared" ca="1" si="8"/>
        <v>0.48985742047566899</v>
      </c>
      <c r="N54" s="308">
        <f t="shared" ca="1" si="8"/>
        <v>0.51400739130511941</v>
      </c>
      <c r="O54" s="308">
        <f t="shared" ca="1" si="8"/>
        <v>0.53934795569646177</v>
      </c>
    </row>
    <row r="55" spans="2:15" hidden="1" x14ac:dyDescent="0.3">
      <c r="B55" s="2">
        <v>9</v>
      </c>
      <c r="C55" s="44" t="s">
        <v>552</v>
      </c>
      <c r="D55" s="308">
        <f>VLOOKUP(B55,'[57]2b'!$B$4:$H$34,3,0)*90%</f>
        <v>0.25679520000000006</v>
      </c>
      <c r="E55" s="308">
        <f>VLOOKUP(B55,'[57]2b'!$B$4:$H$34,4,0)*90%</f>
        <v>0.26415963000000003</v>
      </c>
      <c r="F55" s="308">
        <f>VLOOKUP(B55,'[57]2b'!$B$4:$H$34,5,0)*90%</f>
        <v>0.28800000000000003</v>
      </c>
      <c r="G55" s="308">
        <f t="shared" si="9"/>
        <v>0.30600000000000011</v>
      </c>
      <c r="H55" s="308"/>
      <c r="I55" s="308"/>
      <c r="J55" s="308">
        <f t="shared" ca="1" si="9"/>
        <v>0.30600000000000011</v>
      </c>
      <c r="K55" s="308">
        <f t="shared" ca="1" si="9"/>
        <v>0.32108580000000009</v>
      </c>
      <c r="L55" s="308">
        <f t="shared" ca="1" si="9"/>
        <v>0.33691532994000006</v>
      </c>
      <c r="M55" s="308">
        <f t="shared" ca="1" si="8"/>
        <v>0.32657161365044612</v>
      </c>
      <c r="N55" s="308">
        <f t="shared" ca="1" si="8"/>
        <v>0.34267159420341303</v>
      </c>
      <c r="O55" s="308">
        <f t="shared" ca="1" si="8"/>
        <v>0.35956530379764134</v>
      </c>
    </row>
    <row r="56" spans="2:15" hidden="1" x14ac:dyDescent="0.3">
      <c r="B56" s="2">
        <v>10</v>
      </c>
      <c r="C56" s="44" t="s">
        <v>553</v>
      </c>
      <c r="D56" s="308">
        <f>VLOOKUP(B56,'[57]2b'!$B$4:$H$34,3,0)*90%</f>
        <v>0.50544639000000002</v>
      </c>
      <c r="E56" s="308">
        <f>VLOOKUP(B56,'[57]2b'!$B$4:$H$34,4,0)*90%</f>
        <v>0.38666043000000005</v>
      </c>
      <c r="F56" s="308">
        <f>VLOOKUP(B56,'[57]2b'!$B$4:$H$34,5,0)*90%</f>
        <v>0.22500000000000001</v>
      </c>
      <c r="G56" s="308">
        <f t="shared" si="9"/>
        <v>1.4580000000000002</v>
      </c>
      <c r="H56" s="308"/>
      <c r="I56" s="308"/>
      <c r="J56" s="308">
        <f t="shared" ca="1" si="9"/>
        <v>1.4580000000000002</v>
      </c>
      <c r="K56" s="308">
        <f t="shared" ca="1" si="9"/>
        <v>1.5298794</v>
      </c>
      <c r="L56" s="308">
        <f t="shared" ca="1" si="9"/>
        <v>1.6053024544199996</v>
      </c>
      <c r="M56" s="308">
        <f t="shared" ca="1" si="8"/>
        <v>1.5560176885697721</v>
      </c>
      <c r="N56" s="308">
        <f t="shared" ca="1" si="8"/>
        <v>1.6327293606162614</v>
      </c>
      <c r="O56" s="308">
        <f t="shared" ca="1" si="8"/>
        <v>1.7132229180946432</v>
      </c>
    </row>
    <row r="57" spans="2:15" hidden="1" x14ac:dyDescent="0.3">
      <c r="B57" s="2">
        <v>11</v>
      </c>
      <c r="C57" s="44" t="s">
        <v>554</v>
      </c>
      <c r="D57" s="308">
        <f>VLOOKUP(B57,'[57]2b'!$B$4:$H$34,3,0)*90%</f>
        <v>4.5504630000000004E-2</v>
      </c>
      <c r="E57" s="308">
        <f>VLOOKUP(B57,'[57]2b'!$B$4:$H$34,4,0)*90%</f>
        <v>8.1509670000000006E-2</v>
      </c>
      <c r="F57" s="308">
        <f>VLOOKUP(B57,'[57]2b'!$B$4:$H$34,5,0)*90%</f>
        <v>5.3999999999999999E-2</v>
      </c>
      <c r="G57" s="308">
        <f t="shared" si="9"/>
        <v>8.1000000000000003E-2</v>
      </c>
      <c r="H57" s="308"/>
      <c r="I57" s="308"/>
      <c r="J57" s="308">
        <f t="shared" ca="1" si="9"/>
        <v>8.1000000000000003E-2</v>
      </c>
      <c r="K57" s="308">
        <f t="shared" ca="1" si="9"/>
        <v>8.499329999999998E-2</v>
      </c>
      <c r="L57" s="308">
        <f t="shared" ca="1" si="9"/>
        <v>8.9183469689999975E-2</v>
      </c>
      <c r="M57" s="308">
        <f t="shared" ca="1" si="8"/>
        <v>8.6445427142765111E-2</v>
      </c>
      <c r="N57" s="308">
        <f t="shared" ca="1" si="8"/>
        <v>9.0707186700903414E-2</v>
      </c>
      <c r="O57" s="308">
        <f t="shared" ca="1" si="8"/>
        <v>9.5179051005257961E-2</v>
      </c>
    </row>
    <row r="58" spans="2:15" hidden="1" x14ac:dyDescent="0.3">
      <c r="B58" s="2">
        <v>12</v>
      </c>
      <c r="C58" s="44" t="s">
        <v>555</v>
      </c>
      <c r="D58" s="308">
        <f>VLOOKUP(B58,'[57]2b'!$B$4:$H$34,3,0)*90%</f>
        <v>0</v>
      </c>
      <c r="E58" s="308">
        <f>VLOOKUP(B58,'[57]2b'!$B$4:$H$34,4,0)*90%</f>
        <v>0</v>
      </c>
      <c r="F58" s="308">
        <f>VLOOKUP(B58,'[57]2b'!$B$4:$H$34,5,0)*90%</f>
        <v>0</v>
      </c>
      <c r="G58" s="308">
        <f t="shared" si="9"/>
        <v>0</v>
      </c>
      <c r="H58" s="308"/>
      <c r="I58" s="308"/>
      <c r="J58" s="308">
        <f t="shared" ca="1" si="9"/>
        <v>0</v>
      </c>
      <c r="K58" s="308">
        <f t="shared" ca="1" si="9"/>
        <v>0</v>
      </c>
      <c r="L58" s="308">
        <f t="shared" ca="1" si="9"/>
        <v>0</v>
      </c>
      <c r="M58" s="308">
        <f t="shared" ca="1" si="8"/>
        <v>0</v>
      </c>
      <c r="N58" s="308">
        <f t="shared" ca="1" si="8"/>
        <v>0</v>
      </c>
      <c r="O58" s="308">
        <f t="shared" ca="1" si="8"/>
        <v>0</v>
      </c>
    </row>
    <row r="59" spans="2:15" hidden="1" x14ac:dyDescent="0.3">
      <c r="B59" s="2">
        <v>13</v>
      </c>
      <c r="C59" s="44" t="s">
        <v>556</v>
      </c>
      <c r="D59" s="308">
        <f>VLOOKUP(B59,'[57]2b'!$B$4:$H$34,3,0)*90%</f>
        <v>6.0801329700000002</v>
      </c>
      <c r="E59" s="308">
        <f>VLOOKUP(B59,'[57]2b'!$B$4:$H$34,4,0)*90%</f>
        <v>4.2865650899999999</v>
      </c>
      <c r="F59" s="308">
        <f>VLOOKUP(B59,'[57]2b'!$B$4:$H$34,5,0)*90%</f>
        <v>5.976</v>
      </c>
      <c r="G59" s="308">
        <f t="shared" si="9"/>
        <v>8.9820000000000011</v>
      </c>
      <c r="H59" s="308"/>
      <c r="I59" s="308"/>
      <c r="J59" s="308">
        <f t="shared" ca="1" si="9"/>
        <v>8.9820000000000011</v>
      </c>
      <c r="K59" s="308">
        <f t="shared" ca="1" si="9"/>
        <v>9.4248125999999992</v>
      </c>
      <c r="L59" s="308">
        <f t="shared" ca="1" si="9"/>
        <v>9.8894558611799965</v>
      </c>
      <c r="M59" s="308">
        <f t="shared" ca="1" si="8"/>
        <v>9.5858373653866202</v>
      </c>
      <c r="N59" s="308">
        <f t="shared" ca="1" si="8"/>
        <v>10.05841914750018</v>
      </c>
      <c r="O59" s="308">
        <f t="shared" ca="1" si="8"/>
        <v>10.554299211471939</v>
      </c>
    </row>
    <row r="60" spans="2:15" hidden="1" x14ac:dyDescent="0.3">
      <c r="B60" s="2">
        <v>14</v>
      </c>
      <c r="C60" s="44" t="s">
        <v>557</v>
      </c>
      <c r="D60" s="308">
        <f>VLOOKUP(B60,'[57]2b'!$B$4:$H$34,3,0)*90%</f>
        <v>1.5812205300000002</v>
      </c>
      <c r="E60" s="308">
        <f>VLOOKUP(B60,'[57]2b'!$B$4:$H$34,4,0)*90%</f>
        <v>0.41023232999999998</v>
      </c>
      <c r="F60" s="308">
        <f>VLOOKUP(B60,'[57]2b'!$B$4:$H$34,5,0)*90%</f>
        <v>1.143</v>
      </c>
      <c r="G60" s="308">
        <f t="shared" si="9"/>
        <v>1.3049999999999999</v>
      </c>
      <c r="H60" s="308"/>
      <c r="I60" s="308"/>
      <c r="J60" s="308">
        <f t="shared" ca="1" si="9"/>
        <v>1.3049999999999999</v>
      </c>
      <c r="K60" s="308">
        <f t="shared" ca="1" si="9"/>
        <v>1.3693364999999997</v>
      </c>
      <c r="L60" s="308">
        <f t="shared" ca="1" si="9"/>
        <v>1.4368447894499996</v>
      </c>
      <c r="M60" s="308">
        <f t="shared" ca="1" si="8"/>
        <v>1.3927318817445489</v>
      </c>
      <c r="N60" s="308">
        <f t="shared" ca="1" si="8"/>
        <v>1.461393563514555</v>
      </c>
      <c r="O60" s="308">
        <f t="shared" ca="1" si="8"/>
        <v>1.5334402661958226</v>
      </c>
    </row>
    <row r="61" spans="2:15" hidden="1" x14ac:dyDescent="0.3">
      <c r="B61" s="2">
        <v>15</v>
      </c>
      <c r="C61" s="44" t="s">
        <v>558</v>
      </c>
      <c r="D61" s="308">
        <f>VLOOKUP(B61,'[57]2b'!$B$4:$H$34,3,0)*90%</f>
        <v>0</v>
      </c>
      <c r="E61" s="308">
        <f>VLOOKUP(B61,'[57]2b'!$B$4:$H$34,4,0)*90%</f>
        <v>0</v>
      </c>
      <c r="F61" s="308">
        <f>VLOOKUP(B61,'[57]2b'!$B$4:$H$34,5,0)*90%</f>
        <v>0</v>
      </c>
      <c r="G61" s="308">
        <f t="shared" si="9"/>
        <v>0</v>
      </c>
      <c r="H61" s="308"/>
      <c r="I61" s="308"/>
      <c r="J61" s="308">
        <f t="shared" ca="1" si="9"/>
        <v>0</v>
      </c>
      <c r="K61" s="308">
        <f t="shared" ca="1" si="9"/>
        <v>0</v>
      </c>
      <c r="L61" s="308">
        <f t="shared" ca="1" si="9"/>
        <v>0</v>
      </c>
      <c r="M61" s="308">
        <f t="shared" ca="1" si="8"/>
        <v>0</v>
      </c>
      <c r="N61" s="308">
        <f t="shared" ca="1" si="8"/>
        <v>0</v>
      </c>
      <c r="O61" s="308">
        <f t="shared" ca="1" si="8"/>
        <v>0</v>
      </c>
    </row>
    <row r="62" spans="2:15" hidden="1" x14ac:dyDescent="0.25">
      <c r="B62" s="2">
        <v>16</v>
      </c>
      <c r="C62" s="43" t="s">
        <v>559</v>
      </c>
      <c r="D62" s="308">
        <f>VLOOKUP(B62,'[57]2b'!$B$4:$H$34,3,0)*90%</f>
        <v>0</v>
      </c>
      <c r="E62" s="308">
        <f>VLOOKUP(B62,'[57]2b'!$B$4:$H$34,4,0)*90%</f>
        <v>0</v>
      </c>
      <c r="F62" s="308">
        <f>VLOOKUP(B62,'[57]2b'!$B$4:$H$34,5,0)*90%</f>
        <v>0</v>
      </c>
      <c r="G62" s="308">
        <f t="shared" si="9"/>
        <v>0</v>
      </c>
      <c r="H62" s="308"/>
      <c r="I62" s="308"/>
      <c r="J62" s="308">
        <f t="shared" ca="1" si="9"/>
        <v>0</v>
      </c>
      <c r="K62" s="308">
        <f t="shared" ca="1" si="9"/>
        <v>0</v>
      </c>
      <c r="L62" s="308">
        <f t="shared" ca="1" si="9"/>
        <v>0</v>
      </c>
      <c r="M62" s="308">
        <f t="shared" ca="1" si="8"/>
        <v>0</v>
      </c>
      <c r="N62" s="308">
        <f t="shared" ca="1" si="8"/>
        <v>0</v>
      </c>
      <c r="O62" s="308">
        <f t="shared" ca="1" si="8"/>
        <v>0</v>
      </c>
    </row>
    <row r="63" spans="2:15" hidden="1" x14ac:dyDescent="0.25">
      <c r="B63" s="2">
        <v>17</v>
      </c>
      <c r="C63" s="43" t="s">
        <v>560</v>
      </c>
      <c r="D63" s="308">
        <f>VLOOKUP(B63,'[57]2b'!$B$4:$H$34,3,0)*90%</f>
        <v>5.3388638999999998</v>
      </c>
      <c r="E63" s="308">
        <f>VLOOKUP(B63,'[57]2b'!$B$4:$H$34,4,0)*90%</f>
        <v>5.3388638999999998</v>
      </c>
      <c r="F63" s="308">
        <f>VLOOKUP(B63,'[57]2b'!$B$4:$H$34,5,0)*90%</f>
        <v>5.3369999999999997</v>
      </c>
      <c r="G63" s="308">
        <f t="shared" si="9"/>
        <v>8.109</v>
      </c>
      <c r="H63" s="308"/>
      <c r="I63" s="308"/>
      <c r="J63" s="308">
        <f t="shared" ca="1" si="9"/>
        <v>8.109</v>
      </c>
      <c r="K63" s="308">
        <f t="shared" ca="1" si="9"/>
        <v>8.508773699999999</v>
      </c>
      <c r="L63" s="308">
        <f t="shared" ca="1" si="9"/>
        <v>8.9282562434099972</v>
      </c>
      <c r="M63" s="308">
        <f t="shared" ref="M63:O73" ca="1" si="10">90%*M26</f>
        <v>8.6541477617368194</v>
      </c>
      <c r="N63" s="308">
        <f t="shared" ca="1" si="10"/>
        <v>9.0807972463904445</v>
      </c>
      <c r="O63" s="308">
        <f t="shared" ca="1" si="10"/>
        <v>9.528480550637493</v>
      </c>
    </row>
    <row r="64" spans="2:15" hidden="1" x14ac:dyDescent="0.3">
      <c r="B64" s="2">
        <v>18</v>
      </c>
      <c r="C64" s="44" t="s">
        <v>561</v>
      </c>
      <c r="D64" s="308">
        <f>VLOOKUP(B64,'[57]2b'!$B$4:$H$34,3,0)*90%</f>
        <v>0.33686217000000002</v>
      </c>
      <c r="E64" s="308">
        <f>VLOOKUP(B64,'[57]2b'!$B$4:$H$34,4,0)*90%</f>
        <v>0.27000279000000005</v>
      </c>
      <c r="F64" s="308">
        <f>VLOOKUP(B64,'[57]2b'!$B$4:$H$34,5,0)*90%</f>
        <v>0.25200000000000006</v>
      </c>
      <c r="G64" s="308">
        <f t="shared" ref="G64:L74" si="11">G27*90%</f>
        <v>0.36900000000000005</v>
      </c>
      <c r="H64" s="308"/>
      <c r="I64" s="308"/>
      <c r="J64" s="308">
        <f t="shared" ca="1" si="11"/>
        <v>0.36900000000000005</v>
      </c>
      <c r="K64" s="308">
        <f t="shared" ca="1" si="11"/>
        <v>0.38719169999999997</v>
      </c>
      <c r="L64" s="308">
        <f t="shared" ca="1" si="11"/>
        <v>0.40628025080999991</v>
      </c>
      <c r="M64" s="308">
        <f t="shared" ca="1" si="10"/>
        <v>0.39380694587259668</v>
      </c>
      <c r="N64" s="308">
        <f t="shared" ca="1" si="10"/>
        <v>0.41322162830411563</v>
      </c>
      <c r="O64" s="308">
        <f t="shared" ca="1" si="10"/>
        <v>0.43359345457950854</v>
      </c>
    </row>
    <row r="65" spans="2:15" hidden="1" x14ac:dyDescent="0.3">
      <c r="B65" s="2">
        <v>19</v>
      </c>
      <c r="C65" s="44" t="s">
        <v>562</v>
      </c>
      <c r="D65" s="308">
        <f>VLOOKUP(B65,'[57]2b'!$B$4:$H$34,3,0)*90%</f>
        <v>34.486608240000002</v>
      </c>
      <c r="E65" s="308">
        <f>VLOOKUP(B65,'[57]2b'!$B$4:$H$34,4,0)*90%</f>
        <v>36.296321310000003</v>
      </c>
      <c r="F65" s="308">
        <f>VLOOKUP(B65,'[57]2b'!$B$4:$H$34,5,0)*90%</f>
        <v>4.8330000000000002</v>
      </c>
      <c r="G65" s="308">
        <f t="shared" si="11"/>
        <v>13.535999999999955</v>
      </c>
      <c r="H65" s="308"/>
      <c r="I65" s="308"/>
      <c r="J65" s="308">
        <f t="shared" ca="1" si="11"/>
        <v>11.413845658566588</v>
      </c>
      <c r="K65" s="308">
        <f t="shared" ca="1" si="11"/>
        <v>11.976548249533918</v>
      </c>
      <c r="L65" s="308">
        <f t="shared" ca="1" si="11"/>
        <v>12.566992078235939</v>
      </c>
      <c r="M65" s="308">
        <f t="shared" ca="1" si="10"/>
        <v>12.181169917239306</v>
      </c>
      <c r="N65" s="308">
        <f t="shared" ca="1" si="10"/>
        <v>12.781701594159202</v>
      </c>
      <c r="O65" s="308">
        <f t="shared" ca="1" si="10"/>
        <v>13.411839482751251</v>
      </c>
    </row>
    <row r="66" spans="2:15" hidden="1" x14ac:dyDescent="0.3">
      <c r="B66" s="2">
        <v>20</v>
      </c>
      <c r="C66" s="44" t="s">
        <v>563</v>
      </c>
      <c r="D66" s="308">
        <f>VLOOKUP(B66,'[57]2b'!$B$4:$H$34,3,0)*90%</f>
        <v>0</v>
      </c>
      <c r="E66" s="308">
        <f>VLOOKUP(B66,'[57]2b'!$B$4:$H$34,4,0)*90%</f>
        <v>0</v>
      </c>
      <c r="F66" s="308">
        <f>VLOOKUP(B66,'[57]2b'!$B$4:$H$34,5,0)*90%</f>
        <v>0</v>
      </c>
      <c r="G66" s="308">
        <f t="shared" si="11"/>
        <v>0</v>
      </c>
      <c r="H66" s="308"/>
      <c r="I66" s="308"/>
      <c r="J66" s="308">
        <f t="shared" ca="1" si="11"/>
        <v>0</v>
      </c>
      <c r="K66" s="308">
        <f t="shared" ca="1" si="11"/>
        <v>0</v>
      </c>
      <c r="L66" s="308">
        <f t="shared" ca="1" si="11"/>
        <v>0</v>
      </c>
      <c r="M66" s="308">
        <f t="shared" ca="1" si="10"/>
        <v>0</v>
      </c>
      <c r="N66" s="308">
        <f t="shared" ca="1" si="10"/>
        <v>0</v>
      </c>
      <c r="O66" s="308">
        <f t="shared" ca="1" si="10"/>
        <v>0</v>
      </c>
    </row>
    <row r="67" spans="2:15" hidden="1" x14ac:dyDescent="0.3">
      <c r="B67" s="2">
        <v>21</v>
      </c>
      <c r="C67" s="44" t="s">
        <v>564</v>
      </c>
      <c r="D67" s="308">
        <f>VLOOKUP(B67,'[57]2b'!$B$4:$H$34,3,0)*90%</f>
        <v>11.869228170000001</v>
      </c>
      <c r="E67" s="308">
        <f>VLOOKUP(B67,'[57]2b'!$B$4:$H$34,4,0)*90%</f>
        <v>14.500713780000002</v>
      </c>
      <c r="F67" s="308">
        <f>VLOOKUP(B67,'[57]2b'!$B$4:$H$34,5,0)*90%</f>
        <v>13.05</v>
      </c>
      <c r="G67" s="308">
        <f t="shared" si="11"/>
        <v>9.7829999999999995</v>
      </c>
      <c r="H67" s="308"/>
      <c r="I67" s="308"/>
      <c r="J67" s="308">
        <f t="shared" ca="1" si="11"/>
        <v>9.7829999999999995</v>
      </c>
      <c r="K67" s="308">
        <f t="shared" ca="1" si="11"/>
        <v>10.265301899999997</v>
      </c>
      <c r="L67" s="308">
        <f t="shared" ca="1" si="11"/>
        <v>10.771381283669996</v>
      </c>
      <c r="M67" s="308">
        <f t="shared" ca="1" si="10"/>
        <v>10.440686589353962</v>
      </c>
      <c r="N67" s="308">
        <f t="shared" ca="1" si="10"/>
        <v>10.955412438209112</v>
      </c>
      <c r="O67" s="308">
        <f t="shared" ca="1" si="10"/>
        <v>11.495514271412821</v>
      </c>
    </row>
    <row r="68" spans="2:15" hidden="1" x14ac:dyDescent="0.3">
      <c r="B68" s="2">
        <v>22</v>
      </c>
      <c r="C68" s="44" t="s">
        <v>565</v>
      </c>
      <c r="D68" s="308">
        <f>VLOOKUP(B68,'[57]2b'!$B$4:$H$34,3,0)*90%</f>
        <v>0</v>
      </c>
      <c r="E68" s="308">
        <f>VLOOKUP(B68,'[57]2b'!$B$4:$H$34,4,0)*90%</f>
        <v>0</v>
      </c>
      <c r="F68" s="308">
        <f>VLOOKUP(B68,'[57]2b'!$B$4:$H$34,5,0)*90%</f>
        <v>0</v>
      </c>
      <c r="G68" s="308">
        <f t="shared" si="11"/>
        <v>0</v>
      </c>
      <c r="H68" s="308"/>
      <c r="I68" s="308"/>
      <c r="J68" s="308">
        <f t="shared" ca="1" si="11"/>
        <v>0</v>
      </c>
      <c r="K68" s="308">
        <f t="shared" ca="1" si="11"/>
        <v>0</v>
      </c>
      <c r="L68" s="308">
        <f t="shared" ca="1" si="11"/>
        <v>0</v>
      </c>
      <c r="M68" s="308">
        <f t="shared" ca="1" si="10"/>
        <v>0</v>
      </c>
      <c r="N68" s="308">
        <f t="shared" ca="1" si="10"/>
        <v>0</v>
      </c>
      <c r="O68" s="308">
        <f t="shared" ca="1" si="10"/>
        <v>0</v>
      </c>
    </row>
    <row r="69" spans="2:15" hidden="1" x14ac:dyDescent="0.3">
      <c r="B69" s="2">
        <v>23</v>
      </c>
      <c r="C69" s="44" t="s">
        <v>566</v>
      </c>
      <c r="D69" s="308">
        <f>VLOOKUP(B69,'[57]2b'!$B$4:$H$34,3,0)*90%</f>
        <v>2.0066124599999999</v>
      </c>
      <c r="E69" s="308">
        <f>VLOOKUP(B69,'[57]2b'!$B$4:$H$34,4,0)*90%</f>
        <v>3.4288111799999998</v>
      </c>
      <c r="F69" s="308">
        <f>VLOOKUP(B69,'[57]2b'!$B$4:$H$34,5,0)*90%</f>
        <v>3.492</v>
      </c>
      <c r="G69" s="308">
        <f t="shared" si="11"/>
        <v>2.0880000000000005</v>
      </c>
      <c r="H69" s="308"/>
      <c r="I69" s="308"/>
      <c r="J69" s="308">
        <f t="shared" ca="1" si="11"/>
        <v>2.0880000000000005</v>
      </c>
      <c r="K69" s="308">
        <f t="shared" ca="1" si="11"/>
        <v>2.1909384000000003</v>
      </c>
      <c r="L69" s="308">
        <f t="shared" ca="1" si="11"/>
        <v>2.29895166312</v>
      </c>
      <c r="M69" s="308">
        <f t="shared" ca="1" si="10"/>
        <v>2.2283710107912791</v>
      </c>
      <c r="N69" s="308">
        <f t="shared" ca="1" si="10"/>
        <v>2.3382297016232889</v>
      </c>
      <c r="O69" s="308">
        <f t="shared" ca="1" si="10"/>
        <v>2.4535044259133167</v>
      </c>
    </row>
    <row r="70" spans="2:15" hidden="1" x14ac:dyDescent="0.3">
      <c r="B70" s="2">
        <v>24</v>
      </c>
      <c r="C70" s="44" t="s">
        <v>567</v>
      </c>
      <c r="D70" s="308">
        <f>VLOOKUP(B70,'[57]2b'!$B$4:$H$34,3,0)*90%</f>
        <v>7.8723000000000001E-2</v>
      </c>
      <c r="E70" s="308">
        <f>VLOOKUP(B70,'[57]2b'!$B$4:$H$34,4,0)*90%</f>
        <v>6.5252249999999998E-2</v>
      </c>
      <c r="F70" s="308">
        <f>VLOOKUP(B70,'[57]2b'!$B$4:$H$34,5,0)*90%</f>
        <v>3.6000000000000004E-2</v>
      </c>
      <c r="G70" s="308">
        <f t="shared" si="11"/>
        <v>9.9000000000000005E-2</v>
      </c>
      <c r="H70" s="308"/>
      <c r="I70" s="308"/>
      <c r="J70" s="308">
        <f t="shared" ca="1" si="11"/>
        <v>9.9000000000000005E-2</v>
      </c>
      <c r="K70" s="308">
        <f t="shared" ca="1" si="11"/>
        <v>0.10388069999999999</v>
      </c>
      <c r="L70" s="308">
        <f t="shared" ca="1" si="11"/>
        <v>0.10900201850999998</v>
      </c>
      <c r="M70" s="308">
        <f t="shared" ca="1" si="10"/>
        <v>0.10565552206337958</v>
      </c>
      <c r="N70" s="308">
        <f t="shared" ca="1" si="10"/>
        <v>0.11086433930110419</v>
      </c>
      <c r="O70" s="308">
        <f t="shared" ca="1" si="10"/>
        <v>0.11632995122864863</v>
      </c>
    </row>
    <row r="71" spans="2:15" hidden="1" x14ac:dyDescent="0.3">
      <c r="B71" s="2">
        <v>25</v>
      </c>
      <c r="C71" s="44" t="s">
        <v>568</v>
      </c>
      <c r="D71" s="308">
        <f>VLOOKUP(B71,'[57]2b'!$B$4:$H$34,3,0)*90%</f>
        <v>0</v>
      </c>
      <c r="E71" s="308">
        <f>VLOOKUP(B71,'[57]2b'!$B$4:$H$34,4,0)*90%</f>
        <v>0</v>
      </c>
      <c r="F71" s="308">
        <f>VLOOKUP(B71,'[57]2b'!$B$4:$H$34,5,0)*90%</f>
        <v>0</v>
      </c>
      <c r="G71" s="308">
        <f t="shared" si="11"/>
        <v>2.1689999999999996</v>
      </c>
      <c r="H71" s="308"/>
      <c r="I71" s="308"/>
      <c r="J71" s="308">
        <f t="shared" ca="1" si="11"/>
        <v>2.1689999999999996</v>
      </c>
      <c r="K71" s="308">
        <f t="shared" ca="1" si="11"/>
        <v>2.2759316999999992</v>
      </c>
      <c r="L71" s="308">
        <f t="shared" ca="1" si="11"/>
        <v>2.3881351328099987</v>
      </c>
      <c r="M71" s="308">
        <f t="shared" ca="1" si="10"/>
        <v>2.3148164379340432</v>
      </c>
      <c r="N71" s="308">
        <f t="shared" ca="1" si="10"/>
        <v>2.4289368883241909</v>
      </c>
      <c r="O71" s="308">
        <f t="shared" ca="1" si="10"/>
        <v>2.548683476918574</v>
      </c>
    </row>
    <row r="72" spans="2:15" hidden="1" x14ac:dyDescent="0.3">
      <c r="B72" s="2">
        <v>26</v>
      </c>
      <c r="C72" s="44" t="s">
        <v>569</v>
      </c>
      <c r="D72" s="308">
        <f>VLOOKUP(B72,'[57]2b'!$B$4:$H$34,3,0)*90%</f>
        <v>5.1303316499999996</v>
      </c>
      <c r="E72" s="308">
        <f>VLOOKUP(B72,'[57]2b'!$B$4:$H$34,4,0)*90%</f>
        <v>4.7987556300000005</v>
      </c>
      <c r="F72" s="308">
        <f>VLOOKUP(B72,'[57]2b'!$B$4:$H$34,5,0)*90%</f>
        <v>3.1230000000000002</v>
      </c>
      <c r="G72" s="308">
        <f t="shared" si="11"/>
        <v>12.105</v>
      </c>
      <c r="H72" s="308"/>
      <c r="I72" s="308"/>
      <c r="J72" s="308">
        <f t="shared" ca="1" si="11"/>
        <v>12.105</v>
      </c>
      <c r="K72" s="308">
        <f t="shared" ca="1" si="11"/>
        <v>12.701776499999999</v>
      </c>
      <c r="L72" s="308">
        <f t="shared" ca="1" si="11"/>
        <v>13.327974081449995</v>
      </c>
      <c r="M72" s="308">
        <f t="shared" ca="1" si="10"/>
        <v>12.918788834113231</v>
      </c>
      <c r="N72" s="308">
        <f t="shared" ca="1" si="10"/>
        <v>13.555685123635012</v>
      </c>
      <c r="O72" s="308">
        <f t="shared" ca="1" si="10"/>
        <v>14.223980400230216</v>
      </c>
    </row>
    <row r="73" spans="2:15" hidden="1" x14ac:dyDescent="0.3">
      <c r="B73" s="2">
        <v>27</v>
      </c>
      <c r="C73" s="44" t="s">
        <v>570</v>
      </c>
      <c r="D73" s="308">
        <f>VLOOKUP(B73,'[57]2b'!$B$4:$H$34,3,0)*90%</f>
        <v>4.9076511299999996</v>
      </c>
      <c r="E73" s="308">
        <f>VLOOKUP(B73,'[57]2b'!$B$4:$H$34,4,0)*90%</f>
        <v>3.1586115599999998</v>
      </c>
      <c r="F73" s="308">
        <f>VLOOKUP(B73,'[57]2b'!$B$4:$H$34,5,0)*90%</f>
        <v>3.645</v>
      </c>
      <c r="G73" s="308">
        <f t="shared" si="11"/>
        <v>6.7590000000000003</v>
      </c>
      <c r="H73" s="308"/>
      <c r="I73" s="308"/>
      <c r="J73" s="308">
        <f t="shared" ca="1" si="11"/>
        <v>6.7590000000000003</v>
      </c>
      <c r="K73" s="308">
        <f t="shared" ca="1" si="11"/>
        <v>7.0922186999999992</v>
      </c>
      <c r="L73" s="308">
        <f t="shared" ca="1" si="11"/>
        <v>7.4418650819099987</v>
      </c>
      <c r="M73" s="308">
        <f t="shared" ca="1" si="10"/>
        <v>7.213390642690733</v>
      </c>
      <c r="N73" s="308">
        <f t="shared" ca="1" si="10"/>
        <v>7.5690108013753861</v>
      </c>
      <c r="O73" s="308">
        <f t="shared" ca="1" si="10"/>
        <v>7.9421630338831912</v>
      </c>
    </row>
    <row r="74" spans="2:15" hidden="1" x14ac:dyDescent="0.3">
      <c r="B74" s="2">
        <v>28</v>
      </c>
      <c r="C74" s="44" t="s">
        <v>403</v>
      </c>
      <c r="D74" s="308">
        <f>VLOOKUP(B74,'[57]2b'!$B$4:$H$34,3,0)*90%</f>
        <v>1.6933859099999999</v>
      </c>
      <c r="E74" s="308">
        <f>VLOOKUP(B74,'[57]2b'!$B$4:$H$34,4,0)*90%</f>
        <v>0.84035628000000007</v>
      </c>
      <c r="F74" s="308">
        <f>VLOOKUP(B74,'[57]2b'!$B$4:$H$34,5,0)*90%</f>
        <v>0.93600000000000005</v>
      </c>
      <c r="G74" s="308">
        <f>G37*90%</f>
        <v>2.169</v>
      </c>
      <c r="H74" s="308"/>
      <c r="I74" s="308"/>
      <c r="J74" s="308">
        <f t="shared" ca="1" si="11"/>
        <v>2.169</v>
      </c>
      <c r="K74" s="308">
        <f t="shared" ca="1" si="11"/>
        <v>2.2759316999999997</v>
      </c>
      <c r="L74" s="308">
        <f t="shared" ca="1" si="11"/>
        <v>2.3881351328099991</v>
      </c>
      <c r="M74" s="308">
        <f ca="1">90%*M37</f>
        <v>2.3148164379340437</v>
      </c>
      <c r="N74" s="308">
        <f ca="1">90%*N37</f>
        <v>2.4289368883241913</v>
      </c>
      <c r="O74" s="308">
        <f ca="1">90%*O37</f>
        <v>2.548683476918574</v>
      </c>
    </row>
    <row r="75" spans="2:15" x14ac:dyDescent="0.3">
      <c r="B75" s="2">
        <v>29</v>
      </c>
      <c r="C75" s="45" t="s">
        <v>571</v>
      </c>
      <c r="D75" s="312">
        <f>SUM(D47:D74)</f>
        <v>142.78972959000001</v>
      </c>
      <c r="E75" s="312">
        <f>SUM(E47:E74)</f>
        <v>134.58381686999999</v>
      </c>
      <c r="F75" s="312">
        <f>SUM(F47:F74)</f>
        <v>114.59700000000001</v>
      </c>
      <c r="G75" s="312">
        <f>SUM(G47:G74)</f>
        <v>155.42999999999998</v>
      </c>
      <c r="H75" s="312">
        <f t="shared" ref="H75:L75" si="12">SUM(H47:H74)</f>
        <v>0</v>
      </c>
      <c r="I75" s="312">
        <f t="shared" si="12"/>
        <v>0</v>
      </c>
      <c r="J75" s="312">
        <f t="shared" ca="1" si="12"/>
        <v>154.70437757346022</v>
      </c>
      <c r="K75" s="312">
        <f t="shared" ca="1" si="12"/>
        <v>162.33130338783172</v>
      </c>
      <c r="L75" s="312">
        <f t="shared" ca="1" si="12"/>
        <v>170.33423664485187</v>
      </c>
      <c r="M75" s="312">
        <f ca="1">SUM(M47:M74)</f>
        <v>165.10476543448618</v>
      </c>
      <c r="N75" s="312">
        <f ca="1">SUM(N47:N74)</f>
        <v>173.24443037040629</v>
      </c>
      <c r="O75" s="312">
        <f ca="1">SUM(O47:O74)</f>
        <v>181.78538078766729</v>
      </c>
    </row>
    <row r="76" spans="2:15" x14ac:dyDescent="0.3">
      <c r="B76" s="2">
        <v>30</v>
      </c>
      <c r="C76" s="32" t="s">
        <v>541</v>
      </c>
      <c r="D76" s="308">
        <f>VLOOKUP(B76,'[57]2b'!$B$4:$H$34,3,0)*90%</f>
        <v>-14.173024680000001</v>
      </c>
      <c r="E76" s="308">
        <f>VLOOKUP(B76,'[57]2b'!$B$4:$H$34,4,0)*90%</f>
        <v>-11.044159200000001</v>
      </c>
      <c r="F76" s="308">
        <f>VLOOKUP(B76,'[57]2b'!$B$4:$H$34,5,0)*90%</f>
        <v>-13.68</v>
      </c>
      <c r="G76" s="308">
        <f>G39*90%</f>
        <v>16.263000000000002</v>
      </c>
      <c r="H76" s="308">
        <f t="shared" ref="H76:L76" si="13">H39*90%</f>
        <v>0</v>
      </c>
      <c r="I76" s="308">
        <f t="shared" si="13"/>
        <v>0</v>
      </c>
      <c r="J76" s="308">
        <f t="shared" ca="1" si="13"/>
        <v>21.144108646446359</v>
      </c>
      <c r="K76" s="308">
        <f t="shared" ca="1" si="13"/>
        <v>22.18651320271616</v>
      </c>
      <c r="L76" s="308">
        <f t="shared" ca="1" si="13"/>
        <v>23.280308303610063</v>
      </c>
      <c r="M76" s="313">
        <f ca="1">$J$76/$J$75*M75</f>
        <v>22.565574117223314</v>
      </c>
      <c r="N76" s="313">
        <f ca="1">$J$76/$J$75*N75</f>
        <v>23.678056921202415</v>
      </c>
      <c r="O76" s="313">
        <f ca="1">$J$76/$J$75*O75</f>
        <v>24.845385127417689</v>
      </c>
    </row>
    <row r="77" spans="2:15" x14ac:dyDescent="0.25">
      <c r="B77" s="2">
        <v>31</v>
      </c>
      <c r="C77" s="645" t="s">
        <v>572</v>
      </c>
      <c r="D77" s="312">
        <f>D75-D76</f>
        <v>156.96275427</v>
      </c>
      <c r="E77" s="312">
        <f>E75-E76</f>
        <v>145.62797606999999</v>
      </c>
      <c r="F77" s="312">
        <f>F75-F76</f>
        <v>128.27700000000002</v>
      </c>
      <c r="G77" s="312">
        <f>G75-G76</f>
        <v>139.16699999999997</v>
      </c>
      <c r="H77" s="312">
        <f t="shared" ref="H77:O77" si="14">H75-H76</f>
        <v>0</v>
      </c>
      <c r="I77" s="312">
        <f t="shared" si="14"/>
        <v>0</v>
      </c>
      <c r="J77" s="312">
        <f t="shared" ca="1" si="14"/>
        <v>133.56026892701385</v>
      </c>
      <c r="K77" s="312">
        <f t="shared" ca="1" si="14"/>
        <v>140.14479018511557</v>
      </c>
      <c r="L77" s="312">
        <f t="shared" ca="1" si="14"/>
        <v>147.0539283412418</v>
      </c>
      <c r="M77" s="312">
        <f t="shared" ca="1" si="14"/>
        <v>142.53919131726286</v>
      </c>
      <c r="N77" s="312">
        <f t="shared" ca="1" si="14"/>
        <v>149.56637344920387</v>
      </c>
      <c r="O77" s="312">
        <f t="shared" ca="1" si="14"/>
        <v>156.93999566024959</v>
      </c>
    </row>
    <row r="79" spans="2:15" x14ac:dyDescent="0.25">
      <c r="B79" s="26" t="s">
        <v>133</v>
      </c>
    </row>
    <row r="80" spans="2:15" x14ac:dyDescent="0.25">
      <c r="L80" s="309" t="s">
        <v>1153</v>
      </c>
      <c r="O80" s="15" t="s">
        <v>101</v>
      </c>
    </row>
    <row r="81" spans="2:16" ht="14" customHeight="1" x14ac:dyDescent="0.25">
      <c r="B81" s="986" t="s">
        <v>2</v>
      </c>
      <c r="C81" s="930" t="s">
        <v>102</v>
      </c>
      <c r="D81" s="738" t="s">
        <v>514</v>
      </c>
      <c r="E81" s="738" t="s">
        <v>515</v>
      </c>
      <c r="F81" s="738" t="s">
        <v>516</v>
      </c>
      <c r="G81" s="738" t="s">
        <v>104</v>
      </c>
      <c r="H81" s="986" t="s">
        <v>708</v>
      </c>
      <c r="I81" s="986"/>
      <c r="J81" s="986"/>
      <c r="K81" s="946" t="s">
        <v>105</v>
      </c>
      <c r="L81" s="946"/>
      <c r="M81" s="946"/>
      <c r="N81" s="946"/>
      <c r="O81" s="946"/>
      <c r="P81" s="530"/>
    </row>
    <row r="82" spans="2:16" x14ac:dyDescent="0.25">
      <c r="B82" s="986"/>
      <c r="C82" s="930"/>
      <c r="D82" s="738" t="s">
        <v>214</v>
      </c>
      <c r="E82" s="738" t="s">
        <v>214</v>
      </c>
      <c r="F82" s="738" t="s">
        <v>214</v>
      </c>
      <c r="G82" s="738" t="s">
        <v>214</v>
      </c>
      <c r="H82" s="738" t="s">
        <v>108</v>
      </c>
      <c r="I82" s="738" t="s">
        <v>109</v>
      </c>
      <c r="J82" s="738" t="s">
        <v>215</v>
      </c>
      <c r="K82" s="738" t="s">
        <v>472</v>
      </c>
      <c r="L82" s="738" t="s">
        <v>473</v>
      </c>
      <c r="M82" s="738" t="s">
        <v>474</v>
      </c>
      <c r="N82" s="738" t="s">
        <v>475</v>
      </c>
      <c r="O82" s="738" t="s">
        <v>476</v>
      </c>
    </row>
    <row r="83" spans="2:16" x14ac:dyDescent="0.25">
      <c r="B83" s="986"/>
      <c r="C83" s="930"/>
      <c r="D83" s="738" t="s">
        <v>111</v>
      </c>
      <c r="E83" s="738" t="s">
        <v>111</v>
      </c>
      <c r="F83" s="738" t="s">
        <v>111</v>
      </c>
      <c r="G83" s="738" t="s">
        <v>111</v>
      </c>
      <c r="H83" s="738" t="s">
        <v>113</v>
      </c>
      <c r="I83" s="738" t="s">
        <v>114</v>
      </c>
      <c r="J83" s="738" t="s">
        <v>111</v>
      </c>
      <c r="K83" s="738" t="s">
        <v>115</v>
      </c>
      <c r="L83" s="738" t="s">
        <v>115</v>
      </c>
      <c r="M83" s="738" t="s">
        <v>115</v>
      </c>
      <c r="N83" s="738" t="s">
        <v>115</v>
      </c>
      <c r="O83" s="738" t="s">
        <v>115</v>
      </c>
    </row>
    <row r="84" spans="2:16" hidden="1" x14ac:dyDescent="0.25">
      <c r="B84" s="2">
        <v>1</v>
      </c>
      <c r="C84" s="43" t="s">
        <v>544</v>
      </c>
      <c r="D84" s="308">
        <f>VLOOKUP(B47,'[57]2b'!$B$4:$H$34,3,0)*10%</f>
        <v>0.52498564999999997</v>
      </c>
      <c r="E84" s="308">
        <f>VLOOKUP(B47,'[57]2b'!$B$4:$H$34,3,0)*10%</f>
        <v>0.52498564999999997</v>
      </c>
      <c r="F84" s="308">
        <f>VLOOKUP(B47,'[57]2b'!$B$4:$H$34,3,0)*10%</f>
        <v>0.52498564999999997</v>
      </c>
      <c r="G84" s="308">
        <f>G10*10%</f>
        <v>0.51700000000000013</v>
      </c>
      <c r="H84" s="308"/>
      <c r="I84" s="308"/>
      <c r="J84" s="308">
        <f t="shared" ref="J84:L84" ca="1" si="15">J10*10%</f>
        <v>0.67217021276595768</v>
      </c>
      <c r="K84" s="308">
        <f t="shared" ca="1" si="15"/>
        <v>0.70530820425531926</v>
      </c>
      <c r="L84" s="308">
        <f t="shared" ca="1" si="15"/>
        <v>0.74007989872510638</v>
      </c>
      <c r="M84" s="308">
        <f t="shared" ref="M84:O99" ca="1" si="16">10%*M10</f>
        <v>0.71735853278020389</v>
      </c>
      <c r="N84" s="308">
        <f t="shared" ca="1" si="16"/>
        <v>0.75272430844626781</v>
      </c>
      <c r="O84" s="308">
        <f t="shared" ca="1" si="16"/>
        <v>0.78983361685266873</v>
      </c>
    </row>
    <row r="85" spans="2:16" hidden="1" x14ac:dyDescent="0.3">
      <c r="B85" s="2">
        <v>2</v>
      </c>
      <c r="C85" s="44" t="s">
        <v>545</v>
      </c>
      <c r="D85" s="308">
        <f>VLOOKUP(B48,'[57]2b'!$B$4:$H$34,3,0)*10%</f>
        <v>4.0414100000000005E-3</v>
      </c>
      <c r="E85" s="308">
        <f>VLOOKUP(B48,'[57]2b'!$B$4:$H$34,3,0)*10%</f>
        <v>4.0414100000000005E-3</v>
      </c>
      <c r="F85" s="308">
        <f>VLOOKUP(B48,'[57]2b'!$B$4:$H$34,3,0)*10%</f>
        <v>4.0414100000000005E-3</v>
      </c>
      <c r="G85" s="308">
        <f t="shared" ref="G85:L100" si="17">G11*10%</f>
        <v>3.9000000000000007E-2</v>
      </c>
      <c r="H85" s="308"/>
      <c r="I85" s="308"/>
      <c r="J85" s="308">
        <f t="shared" ca="1" si="17"/>
        <v>3.9000000000000007E-2</v>
      </c>
      <c r="K85" s="308">
        <f t="shared" ca="1" si="17"/>
        <v>4.0922699999999999E-2</v>
      </c>
      <c r="L85" s="308">
        <f t="shared" ca="1" si="17"/>
        <v>4.2940189109999992E-2</v>
      </c>
      <c r="M85" s="308">
        <f t="shared" ca="1" si="16"/>
        <v>4.1621872327998022E-2</v>
      </c>
      <c r="N85" s="308">
        <f t="shared" ca="1" si="16"/>
        <v>4.3673830633768312E-2</v>
      </c>
      <c r="O85" s="308">
        <f t="shared" ca="1" si="16"/>
        <v>4.5826950484013092E-2</v>
      </c>
    </row>
    <row r="86" spans="2:16" hidden="1" x14ac:dyDescent="0.3">
      <c r="B86" s="2">
        <v>3</v>
      </c>
      <c r="C86" s="44" t="s">
        <v>546</v>
      </c>
      <c r="D86" s="308">
        <f>VLOOKUP(B49,'[57]2b'!$B$4:$H$34,3,0)*10%</f>
        <v>0.22356406000000006</v>
      </c>
      <c r="E86" s="308">
        <f>VLOOKUP(B49,'[57]2b'!$B$4:$H$34,3,0)*10%</f>
        <v>0.22356406000000006</v>
      </c>
      <c r="F86" s="308">
        <f>VLOOKUP(B49,'[57]2b'!$B$4:$H$34,3,0)*10%</f>
        <v>0.22356406000000006</v>
      </c>
      <c r="G86" s="308">
        <f t="shared" si="17"/>
        <v>0.247</v>
      </c>
      <c r="H86" s="308"/>
      <c r="I86" s="308"/>
      <c r="J86" s="308">
        <f t="shared" ca="1" si="17"/>
        <v>0.247</v>
      </c>
      <c r="K86" s="308">
        <f t="shared" ca="1" si="17"/>
        <v>0.25917709999999999</v>
      </c>
      <c r="L86" s="308">
        <f t="shared" ca="1" si="17"/>
        <v>0.27195453102999995</v>
      </c>
      <c r="M86" s="308">
        <f t="shared" ca="1" si="16"/>
        <v>0.26360519141065408</v>
      </c>
      <c r="N86" s="308">
        <f t="shared" ca="1" si="16"/>
        <v>0.27660092734719932</v>
      </c>
      <c r="O86" s="308">
        <f t="shared" ca="1" si="16"/>
        <v>0.29023735306541626</v>
      </c>
    </row>
    <row r="87" spans="2:16" hidden="1" x14ac:dyDescent="0.3">
      <c r="B87" s="2">
        <v>4</v>
      </c>
      <c r="C87" s="44" t="s">
        <v>547</v>
      </c>
      <c r="D87" s="308">
        <f>VLOOKUP(B50,'[57]2b'!$B$4:$H$34,3,0)*10%</f>
        <v>0.2077349</v>
      </c>
      <c r="E87" s="308">
        <f>VLOOKUP(B50,'[57]2b'!$B$4:$H$34,3,0)*10%</f>
        <v>0.2077349</v>
      </c>
      <c r="F87" s="308">
        <f>VLOOKUP(B50,'[57]2b'!$B$4:$H$34,3,0)*10%</f>
        <v>0.2077349</v>
      </c>
      <c r="G87" s="308">
        <f t="shared" si="17"/>
        <v>0.32800000000000007</v>
      </c>
      <c r="H87" s="308"/>
      <c r="I87" s="308"/>
      <c r="J87" s="308">
        <f t="shared" ca="1" si="17"/>
        <v>0.32800000000000007</v>
      </c>
      <c r="K87" s="308">
        <f t="shared" ca="1" si="17"/>
        <v>0.34417039999999999</v>
      </c>
      <c r="L87" s="308">
        <f t="shared" ca="1" si="17"/>
        <v>0.36113800071999996</v>
      </c>
      <c r="M87" s="308">
        <f t="shared" ca="1" si="16"/>
        <v>0.35005061855341929</v>
      </c>
      <c r="N87" s="308">
        <f t="shared" ca="1" si="16"/>
        <v>0.36730811404810276</v>
      </c>
      <c r="O87" s="308">
        <f t="shared" ca="1" si="16"/>
        <v>0.38541640407067423</v>
      </c>
    </row>
    <row r="88" spans="2:16" hidden="1" x14ac:dyDescent="0.3">
      <c r="B88" s="2">
        <v>5</v>
      </c>
      <c r="C88" s="44" t="s">
        <v>548</v>
      </c>
      <c r="D88" s="308">
        <f>VLOOKUP(B51,'[57]2b'!$B$4:$H$34,3,0)*10%</f>
        <v>3.7343403000000004</v>
      </c>
      <c r="E88" s="308">
        <f>VLOOKUP(B51,'[57]2b'!$B$4:$H$34,3,0)*10%</f>
        <v>3.7343403000000004</v>
      </c>
      <c r="F88" s="308">
        <f>VLOOKUP(B51,'[57]2b'!$B$4:$H$34,3,0)*10%</f>
        <v>3.7343403000000004</v>
      </c>
      <c r="G88" s="308">
        <f t="shared" si="17"/>
        <v>4.9359999999999999</v>
      </c>
      <c r="H88" s="308"/>
      <c r="I88" s="308"/>
      <c r="J88" s="308">
        <f t="shared" ca="1" si="17"/>
        <v>4.9359999999999999</v>
      </c>
      <c r="K88" s="308">
        <f t="shared" ca="1" si="17"/>
        <v>5.1793447999999991</v>
      </c>
      <c r="L88" s="308">
        <f t="shared" ca="1" si="17"/>
        <v>5.4346864986399988</v>
      </c>
      <c r="M88" s="308">
        <f t="shared" ca="1" si="16"/>
        <v>5.2678349182307231</v>
      </c>
      <c r="N88" s="308">
        <f t="shared" ca="1" si="16"/>
        <v>5.5275391796994979</v>
      </c>
      <c r="O88" s="308">
        <f t="shared" ca="1" si="16"/>
        <v>5.8000468612586822</v>
      </c>
    </row>
    <row r="89" spans="2:16" hidden="1" x14ac:dyDescent="0.3">
      <c r="B89" s="2">
        <v>6</v>
      </c>
      <c r="C89" s="44" t="s">
        <v>549</v>
      </c>
      <c r="D89" s="308">
        <f>VLOOKUP(B52,'[57]2b'!$B$4:$H$34,3,0)*10%</f>
        <v>2.0116430099999998</v>
      </c>
      <c r="E89" s="308">
        <f>VLOOKUP(B52,'[57]2b'!$B$4:$H$34,3,0)*10%</f>
        <v>2.0116430099999998</v>
      </c>
      <c r="F89" s="308">
        <f>VLOOKUP(B52,'[57]2b'!$B$4:$H$34,3,0)*10%</f>
        <v>2.0116430099999998</v>
      </c>
      <c r="G89" s="308">
        <f t="shared" si="17"/>
        <v>2.5680000000000005</v>
      </c>
      <c r="H89" s="308"/>
      <c r="I89" s="308"/>
      <c r="J89" s="308">
        <f t="shared" ca="1" si="17"/>
        <v>2.5680000000000005</v>
      </c>
      <c r="K89" s="308">
        <f t="shared" ca="1" si="17"/>
        <v>2.6946024</v>
      </c>
      <c r="L89" s="308">
        <f t="shared" ca="1" si="17"/>
        <v>2.8274462983199995</v>
      </c>
      <c r="M89" s="308">
        <f t="shared" ca="1" si="16"/>
        <v>2.7406402086743311</v>
      </c>
      <c r="N89" s="308">
        <f t="shared" ca="1" si="16"/>
        <v>2.8757537709619752</v>
      </c>
      <c r="O89" s="308">
        <f t="shared" ca="1" si="16"/>
        <v>3.0175284318704008</v>
      </c>
    </row>
    <row r="90" spans="2:16" hidden="1" x14ac:dyDescent="0.3">
      <c r="B90" s="2">
        <v>7</v>
      </c>
      <c r="C90" s="44" t="s">
        <v>550</v>
      </c>
      <c r="D90" s="308">
        <f>VLOOKUP(B53,'[57]2b'!$B$4:$H$34,3,0)*10%</f>
        <v>0.81906836000000005</v>
      </c>
      <c r="E90" s="308">
        <f>VLOOKUP(B53,'[57]2b'!$B$4:$H$34,3,0)*10%</f>
        <v>0.81906836000000005</v>
      </c>
      <c r="F90" s="308">
        <f>VLOOKUP(B53,'[57]2b'!$B$4:$H$34,3,0)*10%</f>
        <v>0.81906836000000005</v>
      </c>
      <c r="G90" s="308">
        <f t="shared" si="17"/>
        <v>0.88200000000000012</v>
      </c>
      <c r="H90" s="308"/>
      <c r="I90" s="308"/>
      <c r="J90" s="308">
        <f t="shared" ca="1" si="17"/>
        <v>0.88200000000000012</v>
      </c>
      <c r="K90" s="308">
        <f t="shared" ca="1" si="17"/>
        <v>0.92548260000000004</v>
      </c>
      <c r="L90" s="308">
        <f t="shared" ca="1" si="17"/>
        <v>0.97110889217999985</v>
      </c>
      <c r="M90" s="308">
        <f t="shared" ca="1" si="16"/>
        <v>0.94129465111010902</v>
      </c>
      <c r="N90" s="308">
        <f t="shared" ca="1" si="16"/>
        <v>0.98770047740983724</v>
      </c>
      <c r="O90" s="308">
        <f t="shared" ca="1" si="16"/>
        <v>1.0363941109461423</v>
      </c>
    </row>
    <row r="91" spans="2:16" hidden="1" x14ac:dyDescent="0.3">
      <c r="B91" s="2">
        <v>8</v>
      </c>
      <c r="C91" s="44" t="s">
        <v>551</v>
      </c>
      <c r="D91" s="308">
        <f>VLOOKUP(B54,'[57]2b'!$B$4:$H$34,3,0)*10%</f>
        <v>8.2662670000000008E-2</v>
      </c>
      <c r="E91" s="308">
        <f>VLOOKUP(B54,'[57]2b'!$B$4:$H$34,3,0)*10%</f>
        <v>8.2662670000000008E-2</v>
      </c>
      <c r="F91" s="308">
        <f>VLOOKUP(B54,'[57]2b'!$B$4:$H$34,3,0)*10%</f>
        <v>8.2662670000000008E-2</v>
      </c>
      <c r="G91" s="308">
        <f t="shared" si="17"/>
        <v>5.1000000000000004E-2</v>
      </c>
      <c r="H91" s="308"/>
      <c r="I91" s="308"/>
      <c r="J91" s="308">
        <f t="shared" ca="1" si="17"/>
        <v>5.1000000000000004E-2</v>
      </c>
      <c r="K91" s="308">
        <f t="shared" ca="1" si="17"/>
        <v>5.3514299999999994E-2</v>
      </c>
      <c r="L91" s="308">
        <f t="shared" ca="1" si="17"/>
        <v>5.6152554989999985E-2</v>
      </c>
      <c r="M91" s="308">
        <f t="shared" ca="1" si="16"/>
        <v>5.4428602275074338E-2</v>
      </c>
      <c r="N91" s="308">
        <f t="shared" ca="1" si="16"/>
        <v>5.7111932367235489E-2</v>
      </c>
      <c r="O91" s="308">
        <f t="shared" ca="1" si="16"/>
        <v>5.9927550632940196E-2</v>
      </c>
    </row>
    <row r="92" spans="2:16" hidden="1" x14ac:dyDescent="0.3">
      <c r="B92" s="2">
        <v>9</v>
      </c>
      <c r="C92" s="44" t="s">
        <v>552</v>
      </c>
      <c r="D92" s="308">
        <f>VLOOKUP(B55,'[57]2b'!$B$4:$H$34,3,0)*10%</f>
        <v>2.8532800000000004E-2</v>
      </c>
      <c r="E92" s="308">
        <f>VLOOKUP(B55,'[57]2b'!$B$4:$H$34,3,0)*10%</f>
        <v>2.8532800000000004E-2</v>
      </c>
      <c r="F92" s="308">
        <f>VLOOKUP(B55,'[57]2b'!$B$4:$H$34,3,0)*10%</f>
        <v>2.8532800000000004E-2</v>
      </c>
      <c r="G92" s="308">
        <f t="shared" si="17"/>
        <v>3.4000000000000009E-2</v>
      </c>
      <c r="H92" s="308"/>
      <c r="I92" s="308"/>
      <c r="J92" s="308">
        <f t="shared" ca="1" si="17"/>
        <v>3.4000000000000016E-2</v>
      </c>
      <c r="K92" s="308">
        <f t="shared" ca="1" si="17"/>
        <v>3.5676200000000012E-2</v>
      </c>
      <c r="L92" s="308">
        <f t="shared" ca="1" si="17"/>
        <v>3.7435036660000004E-2</v>
      </c>
      <c r="M92" s="308">
        <f t="shared" ca="1" si="16"/>
        <v>3.6285734850049566E-2</v>
      </c>
      <c r="N92" s="308">
        <f t="shared" ca="1" si="16"/>
        <v>3.8074621578157004E-2</v>
      </c>
      <c r="O92" s="308">
        <f t="shared" ca="1" si="16"/>
        <v>3.9951700421960147E-2</v>
      </c>
    </row>
    <row r="93" spans="2:16" hidden="1" x14ac:dyDescent="0.3">
      <c r="B93" s="2">
        <v>10</v>
      </c>
      <c r="C93" s="44" t="s">
        <v>553</v>
      </c>
      <c r="D93" s="308">
        <f>VLOOKUP(B56,'[57]2b'!$B$4:$H$34,3,0)*10%</f>
        <v>5.6160710000000003E-2</v>
      </c>
      <c r="E93" s="308">
        <f>VLOOKUP(B56,'[57]2b'!$B$4:$H$34,3,0)*10%</f>
        <v>5.6160710000000003E-2</v>
      </c>
      <c r="F93" s="308">
        <f>VLOOKUP(B56,'[57]2b'!$B$4:$H$34,3,0)*10%</f>
        <v>5.6160710000000003E-2</v>
      </c>
      <c r="G93" s="308">
        <f t="shared" si="17"/>
        <v>0.16200000000000003</v>
      </c>
      <c r="H93" s="308"/>
      <c r="I93" s="308"/>
      <c r="J93" s="308">
        <f t="shared" ca="1" si="17"/>
        <v>0.16200000000000003</v>
      </c>
      <c r="K93" s="308">
        <f t="shared" ca="1" si="17"/>
        <v>0.16998659999999999</v>
      </c>
      <c r="L93" s="308">
        <f t="shared" ca="1" si="17"/>
        <v>0.17836693937999995</v>
      </c>
      <c r="M93" s="308">
        <f t="shared" ca="1" si="16"/>
        <v>0.17289085428553022</v>
      </c>
      <c r="N93" s="308">
        <f t="shared" ca="1" si="16"/>
        <v>0.18141437340180683</v>
      </c>
      <c r="O93" s="308">
        <f t="shared" ca="1" si="16"/>
        <v>0.19035810201051592</v>
      </c>
    </row>
    <row r="94" spans="2:16" hidden="1" x14ac:dyDescent="0.3">
      <c r="B94" s="2">
        <v>11</v>
      </c>
      <c r="C94" s="44" t="s">
        <v>554</v>
      </c>
      <c r="D94" s="308">
        <f>VLOOKUP(B57,'[57]2b'!$B$4:$H$34,3,0)*10%</f>
        <v>5.0560700000000002E-3</v>
      </c>
      <c r="E94" s="308">
        <f>VLOOKUP(B57,'[57]2b'!$B$4:$H$34,3,0)*10%</f>
        <v>5.0560700000000002E-3</v>
      </c>
      <c r="F94" s="308">
        <f>VLOOKUP(B57,'[57]2b'!$B$4:$H$34,3,0)*10%</f>
        <v>5.0560700000000002E-3</v>
      </c>
      <c r="G94" s="308">
        <f t="shared" si="17"/>
        <v>8.9999999999999993E-3</v>
      </c>
      <c r="H94" s="308"/>
      <c r="I94" s="308"/>
      <c r="J94" s="308">
        <f t="shared" ca="1" si="17"/>
        <v>8.9999999999999993E-3</v>
      </c>
      <c r="K94" s="308">
        <f t="shared" ca="1" si="17"/>
        <v>9.4436999999999993E-3</v>
      </c>
      <c r="L94" s="308">
        <f t="shared" ca="1" si="17"/>
        <v>9.9092744099999967E-3</v>
      </c>
      <c r="M94" s="308">
        <f t="shared" ca="1" si="16"/>
        <v>9.6050474603072353E-3</v>
      </c>
      <c r="N94" s="308">
        <f t="shared" ca="1" si="16"/>
        <v>1.0078576300100381E-2</v>
      </c>
      <c r="O94" s="308">
        <f t="shared" ca="1" si="16"/>
        <v>1.0575450111695328E-2</v>
      </c>
    </row>
    <row r="95" spans="2:16" hidden="1" x14ac:dyDescent="0.3">
      <c r="B95" s="2">
        <v>12</v>
      </c>
      <c r="C95" s="44" t="s">
        <v>555</v>
      </c>
      <c r="D95" s="308">
        <f>VLOOKUP(B58,'[57]2b'!$B$4:$H$34,3,0)*10%</f>
        <v>0</v>
      </c>
      <c r="E95" s="308">
        <f>VLOOKUP(B58,'[57]2b'!$B$4:$H$34,3,0)*10%</f>
        <v>0</v>
      </c>
      <c r="F95" s="308">
        <f>VLOOKUP(B58,'[57]2b'!$B$4:$H$34,3,0)*10%</f>
        <v>0</v>
      </c>
      <c r="G95" s="308">
        <f t="shared" si="17"/>
        <v>0</v>
      </c>
      <c r="H95" s="308"/>
      <c r="I95" s="308"/>
      <c r="J95" s="308">
        <f t="shared" ca="1" si="17"/>
        <v>0</v>
      </c>
      <c r="K95" s="308">
        <f t="shared" ca="1" si="17"/>
        <v>0</v>
      </c>
      <c r="L95" s="308">
        <f t="shared" ca="1" si="17"/>
        <v>0</v>
      </c>
      <c r="M95" s="308">
        <f t="shared" ca="1" si="16"/>
        <v>0</v>
      </c>
      <c r="N95" s="308">
        <f t="shared" ca="1" si="16"/>
        <v>0</v>
      </c>
      <c r="O95" s="308">
        <f t="shared" ca="1" si="16"/>
        <v>0</v>
      </c>
    </row>
    <row r="96" spans="2:16" hidden="1" x14ac:dyDescent="0.3">
      <c r="B96" s="2">
        <v>13</v>
      </c>
      <c r="C96" s="44" t="s">
        <v>556</v>
      </c>
      <c r="D96" s="308">
        <f>VLOOKUP(B59,'[57]2b'!$B$4:$H$34,3,0)*10%</f>
        <v>0.67557033000000011</v>
      </c>
      <c r="E96" s="308">
        <f>VLOOKUP(B59,'[57]2b'!$B$4:$H$34,3,0)*10%</f>
        <v>0.67557033000000011</v>
      </c>
      <c r="F96" s="308">
        <f>VLOOKUP(B59,'[57]2b'!$B$4:$H$34,3,0)*10%</f>
        <v>0.67557033000000011</v>
      </c>
      <c r="G96" s="308">
        <f t="shared" si="17"/>
        <v>0.99800000000000011</v>
      </c>
      <c r="H96" s="308"/>
      <c r="I96" s="308"/>
      <c r="J96" s="308">
        <f t="shared" ca="1" si="17"/>
        <v>0.99800000000000011</v>
      </c>
      <c r="K96" s="308">
        <f t="shared" ca="1" si="17"/>
        <v>1.0472013999999998</v>
      </c>
      <c r="L96" s="308">
        <f t="shared" ca="1" si="17"/>
        <v>1.0988284290199997</v>
      </c>
      <c r="M96" s="308">
        <f t="shared" ca="1" si="16"/>
        <v>1.0650930405985133</v>
      </c>
      <c r="N96" s="308">
        <f t="shared" ca="1" si="16"/>
        <v>1.1176021275000199</v>
      </c>
      <c r="O96" s="308">
        <f t="shared" ca="1" si="16"/>
        <v>1.1726999123857709</v>
      </c>
    </row>
    <row r="97" spans="2:15" hidden="1" x14ac:dyDescent="0.3">
      <c r="B97" s="2">
        <v>14</v>
      </c>
      <c r="C97" s="44" t="s">
        <v>557</v>
      </c>
      <c r="D97" s="308">
        <f>VLOOKUP(B60,'[57]2b'!$B$4:$H$34,3,0)*10%</f>
        <v>0.17569117000000001</v>
      </c>
      <c r="E97" s="308">
        <f>VLOOKUP(B60,'[57]2b'!$B$4:$H$34,3,0)*10%</f>
        <v>0.17569117000000001</v>
      </c>
      <c r="F97" s="308">
        <f>VLOOKUP(B60,'[57]2b'!$B$4:$H$34,3,0)*10%</f>
        <v>0.17569117000000001</v>
      </c>
      <c r="G97" s="308">
        <f t="shared" si="17"/>
        <v>0.14499999999999999</v>
      </c>
      <c r="H97" s="308"/>
      <c r="I97" s="308"/>
      <c r="J97" s="308">
        <f t="shared" ca="1" si="17"/>
        <v>0.14499999999999999</v>
      </c>
      <c r="K97" s="308">
        <f t="shared" ca="1" si="17"/>
        <v>0.15214849999999999</v>
      </c>
      <c r="L97" s="308">
        <f t="shared" ca="1" si="17"/>
        <v>0.15964942104999996</v>
      </c>
      <c r="M97" s="308">
        <f t="shared" ca="1" si="16"/>
        <v>0.15474798686050545</v>
      </c>
      <c r="N97" s="308">
        <f t="shared" ca="1" si="16"/>
        <v>0.16237706261272833</v>
      </c>
      <c r="O97" s="308">
        <f t="shared" ca="1" si="16"/>
        <v>0.17038225179953584</v>
      </c>
    </row>
    <row r="98" spans="2:15" hidden="1" x14ac:dyDescent="0.3">
      <c r="B98" s="2">
        <v>15</v>
      </c>
      <c r="C98" s="44" t="s">
        <v>558</v>
      </c>
      <c r="D98" s="308">
        <f>VLOOKUP(B61,'[57]2b'!$B$4:$H$34,3,0)*10%</f>
        <v>0</v>
      </c>
      <c r="E98" s="308">
        <f>VLOOKUP(B61,'[57]2b'!$B$4:$H$34,3,0)*10%</f>
        <v>0</v>
      </c>
      <c r="F98" s="308">
        <f>VLOOKUP(B61,'[57]2b'!$B$4:$H$34,3,0)*10%</f>
        <v>0</v>
      </c>
      <c r="G98" s="308">
        <f t="shared" si="17"/>
        <v>0</v>
      </c>
      <c r="H98" s="308"/>
      <c r="I98" s="308"/>
      <c r="J98" s="308">
        <f t="shared" ca="1" si="17"/>
        <v>0</v>
      </c>
      <c r="K98" s="308">
        <f t="shared" ca="1" si="17"/>
        <v>0</v>
      </c>
      <c r="L98" s="308">
        <f t="shared" ca="1" si="17"/>
        <v>0</v>
      </c>
      <c r="M98" s="308">
        <f t="shared" ca="1" si="16"/>
        <v>0</v>
      </c>
      <c r="N98" s="308">
        <f t="shared" ca="1" si="16"/>
        <v>0</v>
      </c>
      <c r="O98" s="308">
        <f t="shared" ca="1" si="16"/>
        <v>0</v>
      </c>
    </row>
    <row r="99" spans="2:15" hidden="1" x14ac:dyDescent="0.25">
      <c r="B99" s="2">
        <v>16</v>
      </c>
      <c r="C99" s="43" t="s">
        <v>559</v>
      </c>
      <c r="D99" s="308">
        <f>VLOOKUP(B62,'[57]2b'!$B$4:$H$34,3,0)*10%</f>
        <v>0</v>
      </c>
      <c r="E99" s="308">
        <f>VLOOKUP(B62,'[57]2b'!$B$4:$H$34,3,0)*10%</f>
        <v>0</v>
      </c>
      <c r="F99" s="308">
        <f>VLOOKUP(B62,'[57]2b'!$B$4:$H$34,3,0)*10%</f>
        <v>0</v>
      </c>
      <c r="G99" s="308">
        <f t="shared" si="17"/>
        <v>0</v>
      </c>
      <c r="H99" s="308"/>
      <c r="I99" s="308"/>
      <c r="J99" s="308">
        <f t="shared" ca="1" si="17"/>
        <v>0</v>
      </c>
      <c r="K99" s="308">
        <f t="shared" ca="1" si="17"/>
        <v>0</v>
      </c>
      <c r="L99" s="308">
        <f t="shared" ca="1" si="17"/>
        <v>0</v>
      </c>
      <c r="M99" s="308">
        <f t="shared" ca="1" si="16"/>
        <v>0</v>
      </c>
      <c r="N99" s="308">
        <f t="shared" ca="1" si="16"/>
        <v>0</v>
      </c>
      <c r="O99" s="308">
        <f t="shared" ca="1" si="16"/>
        <v>0</v>
      </c>
    </row>
    <row r="100" spans="2:15" hidden="1" x14ac:dyDescent="0.25">
      <c r="B100" s="2">
        <v>17</v>
      </c>
      <c r="C100" s="43" t="s">
        <v>560</v>
      </c>
      <c r="D100" s="308">
        <f>VLOOKUP(B63,'[57]2b'!$B$4:$H$34,3,0)*10%</f>
        <v>0.59320709999999999</v>
      </c>
      <c r="E100" s="308">
        <f>VLOOKUP(B63,'[57]2b'!$B$4:$H$34,3,0)*10%</f>
        <v>0.59320709999999999</v>
      </c>
      <c r="F100" s="308">
        <f>VLOOKUP(B63,'[57]2b'!$B$4:$H$34,3,0)*10%</f>
        <v>0.59320709999999999</v>
      </c>
      <c r="G100" s="308">
        <f t="shared" si="17"/>
        <v>0.90100000000000002</v>
      </c>
      <c r="H100" s="308"/>
      <c r="I100" s="308"/>
      <c r="J100" s="308">
        <f t="shared" ca="1" si="17"/>
        <v>0.90100000000000002</v>
      </c>
      <c r="K100" s="308">
        <f t="shared" ca="1" si="17"/>
        <v>0.94541929999999985</v>
      </c>
      <c r="L100" s="308">
        <f t="shared" ca="1" si="17"/>
        <v>0.99202847148999984</v>
      </c>
      <c r="M100" s="308">
        <f t="shared" ref="M100:O111" ca="1" si="18">10%*M26</f>
        <v>0.9615719735263133</v>
      </c>
      <c r="N100" s="308">
        <f t="shared" ca="1" si="18"/>
        <v>1.0089774718211604</v>
      </c>
      <c r="O100" s="308">
        <f t="shared" ca="1" si="18"/>
        <v>1.0587200611819438</v>
      </c>
    </row>
    <row r="101" spans="2:15" hidden="1" x14ac:dyDescent="0.3">
      <c r="B101" s="2">
        <v>18</v>
      </c>
      <c r="C101" s="44" t="s">
        <v>561</v>
      </c>
      <c r="D101" s="308">
        <f>VLOOKUP(B64,'[57]2b'!$B$4:$H$34,3,0)*10%</f>
        <v>3.7429129999999998E-2</v>
      </c>
      <c r="E101" s="308">
        <f>VLOOKUP(B64,'[57]2b'!$B$4:$H$34,3,0)*10%</f>
        <v>3.7429129999999998E-2</v>
      </c>
      <c r="F101" s="308">
        <f>VLOOKUP(B64,'[57]2b'!$B$4:$H$34,3,0)*10%</f>
        <v>3.7429129999999998E-2</v>
      </c>
      <c r="G101" s="308">
        <f t="shared" ref="G101:L113" si="19">G27*10%</f>
        <v>4.1000000000000009E-2</v>
      </c>
      <c r="H101" s="308"/>
      <c r="I101" s="308"/>
      <c r="J101" s="308">
        <f t="shared" ca="1" si="19"/>
        <v>4.1000000000000009E-2</v>
      </c>
      <c r="K101" s="308">
        <f t="shared" ca="1" si="19"/>
        <v>4.3021299999999998E-2</v>
      </c>
      <c r="L101" s="308">
        <f t="shared" ca="1" si="19"/>
        <v>4.5142250089999995E-2</v>
      </c>
      <c r="M101" s="308">
        <f t="shared" ca="1" si="18"/>
        <v>4.3756327319177411E-2</v>
      </c>
      <c r="N101" s="308">
        <f t="shared" ca="1" si="18"/>
        <v>4.5913514256012845E-2</v>
      </c>
      <c r="O101" s="308">
        <f t="shared" ca="1" si="18"/>
        <v>4.8177050508834279E-2</v>
      </c>
    </row>
    <row r="102" spans="2:15" hidden="1" x14ac:dyDescent="0.3">
      <c r="B102" s="2">
        <v>19</v>
      </c>
      <c r="C102" s="44" t="s">
        <v>562</v>
      </c>
      <c r="D102" s="308">
        <f>VLOOKUP(B65,'[57]2b'!$B$4:$H$34,3,0)*10%</f>
        <v>3.83184536</v>
      </c>
      <c r="E102" s="308">
        <f>VLOOKUP(B65,'[57]2b'!$B$4:$H$34,3,0)*10%</f>
        <v>3.83184536</v>
      </c>
      <c r="F102" s="308">
        <f>VLOOKUP(B65,'[57]2b'!$B$4:$H$34,3,0)*10%</f>
        <v>3.83184536</v>
      </c>
      <c r="G102" s="308">
        <f t="shared" si="19"/>
        <v>1.5039999999999951</v>
      </c>
      <c r="H102" s="308"/>
      <c r="I102" s="308"/>
      <c r="J102" s="308">
        <f t="shared" ca="1" si="19"/>
        <v>1.2682050731740655</v>
      </c>
      <c r="K102" s="308">
        <f t="shared" ca="1" si="19"/>
        <v>1.3307275832815466</v>
      </c>
      <c r="L102" s="308">
        <f t="shared" ca="1" si="19"/>
        <v>1.3963324531373267</v>
      </c>
      <c r="M102" s="308">
        <f t="shared" ca="1" si="18"/>
        <v>1.3534633241377008</v>
      </c>
      <c r="N102" s="308">
        <f t="shared" ca="1" si="18"/>
        <v>1.4201890660176892</v>
      </c>
      <c r="O102" s="308">
        <f t="shared" ca="1" si="18"/>
        <v>1.4902043869723611</v>
      </c>
    </row>
    <row r="103" spans="2:15" hidden="1" x14ac:dyDescent="0.3">
      <c r="B103" s="2">
        <v>20</v>
      </c>
      <c r="C103" s="44" t="s">
        <v>563</v>
      </c>
      <c r="D103" s="308">
        <f>VLOOKUP(B66,'[57]2b'!$B$4:$H$34,3,0)*10%</f>
        <v>0</v>
      </c>
      <c r="E103" s="308">
        <f>VLOOKUP(B66,'[57]2b'!$B$4:$H$34,3,0)*10%</f>
        <v>0</v>
      </c>
      <c r="F103" s="308">
        <f>VLOOKUP(B66,'[57]2b'!$B$4:$H$34,3,0)*10%</f>
        <v>0</v>
      </c>
      <c r="G103" s="308">
        <f t="shared" si="19"/>
        <v>0</v>
      </c>
      <c r="H103" s="308"/>
      <c r="I103" s="308"/>
      <c r="J103" s="308">
        <f t="shared" ca="1" si="19"/>
        <v>0</v>
      </c>
      <c r="K103" s="308">
        <f t="shared" ca="1" si="19"/>
        <v>0</v>
      </c>
      <c r="L103" s="308">
        <f t="shared" ca="1" si="19"/>
        <v>0</v>
      </c>
      <c r="M103" s="308">
        <f t="shared" ca="1" si="18"/>
        <v>0</v>
      </c>
      <c r="N103" s="308">
        <f t="shared" ca="1" si="18"/>
        <v>0</v>
      </c>
      <c r="O103" s="308">
        <f t="shared" ca="1" si="18"/>
        <v>0</v>
      </c>
    </row>
    <row r="104" spans="2:15" hidden="1" x14ac:dyDescent="0.3">
      <c r="B104" s="2">
        <v>21</v>
      </c>
      <c r="C104" s="44" t="s">
        <v>564</v>
      </c>
      <c r="D104" s="308">
        <f>VLOOKUP(B67,'[57]2b'!$B$4:$H$34,3,0)*10%</f>
        <v>1.31880313</v>
      </c>
      <c r="E104" s="308">
        <f>VLOOKUP(B67,'[57]2b'!$B$4:$H$34,3,0)*10%</f>
        <v>1.31880313</v>
      </c>
      <c r="F104" s="308">
        <f>VLOOKUP(B67,'[57]2b'!$B$4:$H$34,3,0)*10%</f>
        <v>1.31880313</v>
      </c>
      <c r="G104" s="308">
        <f t="shared" si="19"/>
        <v>1.087</v>
      </c>
      <c r="H104" s="308"/>
      <c r="I104" s="308"/>
      <c r="J104" s="308">
        <f t="shared" ca="1" si="19"/>
        <v>1.087</v>
      </c>
      <c r="K104" s="308">
        <f t="shared" ca="1" si="19"/>
        <v>1.1405890999999997</v>
      </c>
      <c r="L104" s="308">
        <f t="shared" ca="1" si="19"/>
        <v>1.1968201426299996</v>
      </c>
      <c r="M104" s="308">
        <f t="shared" ca="1" si="18"/>
        <v>1.1600762877059958</v>
      </c>
      <c r="N104" s="308">
        <f t="shared" ca="1" si="18"/>
        <v>1.2172680486899015</v>
      </c>
      <c r="O104" s="308">
        <f t="shared" ca="1" si="18"/>
        <v>1.2772793634903135</v>
      </c>
    </row>
    <row r="105" spans="2:15" hidden="1" x14ac:dyDescent="0.3">
      <c r="B105" s="2">
        <v>22</v>
      </c>
      <c r="C105" s="44" t="s">
        <v>565</v>
      </c>
      <c r="D105" s="308">
        <f>VLOOKUP(B68,'[57]2b'!$B$4:$H$34,3,0)*10%</f>
        <v>0</v>
      </c>
      <c r="E105" s="308">
        <f>VLOOKUP(B68,'[57]2b'!$B$4:$H$34,3,0)*10%</f>
        <v>0</v>
      </c>
      <c r="F105" s="308">
        <f>VLOOKUP(B68,'[57]2b'!$B$4:$H$34,3,0)*10%</f>
        <v>0</v>
      </c>
      <c r="G105" s="308">
        <f t="shared" si="19"/>
        <v>0</v>
      </c>
      <c r="H105" s="308"/>
      <c r="I105" s="308"/>
      <c r="J105" s="308">
        <f t="shared" ca="1" si="19"/>
        <v>0</v>
      </c>
      <c r="K105" s="308">
        <f t="shared" ca="1" si="19"/>
        <v>0</v>
      </c>
      <c r="L105" s="308">
        <f t="shared" ca="1" si="19"/>
        <v>0</v>
      </c>
      <c r="M105" s="308">
        <f t="shared" ca="1" si="18"/>
        <v>0</v>
      </c>
      <c r="N105" s="308">
        <f t="shared" ca="1" si="18"/>
        <v>0</v>
      </c>
      <c r="O105" s="308">
        <f t="shared" ca="1" si="18"/>
        <v>0</v>
      </c>
    </row>
    <row r="106" spans="2:15" hidden="1" x14ac:dyDescent="0.3">
      <c r="B106" s="2">
        <v>23</v>
      </c>
      <c r="C106" s="44" t="s">
        <v>566</v>
      </c>
      <c r="D106" s="308">
        <f>VLOOKUP(B69,'[57]2b'!$B$4:$H$34,3,0)*10%</f>
        <v>0.22295693999999999</v>
      </c>
      <c r="E106" s="308">
        <f>VLOOKUP(B69,'[57]2b'!$B$4:$H$34,3,0)*10%</f>
        <v>0.22295693999999999</v>
      </c>
      <c r="F106" s="308">
        <f>VLOOKUP(B69,'[57]2b'!$B$4:$H$34,3,0)*10%</f>
        <v>0.22295693999999999</v>
      </c>
      <c r="G106" s="308">
        <f t="shared" si="19"/>
        <v>0.23200000000000004</v>
      </c>
      <c r="H106" s="308"/>
      <c r="I106" s="308"/>
      <c r="J106" s="308">
        <f t="shared" ca="1" si="19"/>
        <v>0.2320000000000001</v>
      </c>
      <c r="K106" s="308">
        <f t="shared" ca="1" si="19"/>
        <v>0.24343760000000003</v>
      </c>
      <c r="L106" s="308">
        <f t="shared" ca="1" si="19"/>
        <v>0.25543907368000002</v>
      </c>
      <c r="M106" s="308">
        <f t="shared" ca="1" si="18"/>
        <v>0.24759677897680876</v>
      </c>
      <c r="N106" s="308">
        <f t="shared" ca="1" si="18"/>
        <v>0.2598033001803654</v>
      </c>
      <c r="O106" s="308">
        <f t="shared" ca="1" si="18"/>
        <v>0.27261160287925745</v>
      </c>
    </row>
    <row r="107" spans="2:15" hidden="1" x14ac:dyDescent="0.3">
      <c r="B107" s="2">
        <v>24</v>
      </c>
      <c r="C107" s="44" t="s">
        <v>567</v>
      </c>
      <c r="D107" s="308">
        <f>VLOOKUP(B70,'[57]2b'!$B$4:$H$34,3,0)*10%</f>
        <v>8.7470000000000013E-3</v>
      </c>
      <c r="E107" s="308">
        <f>VLOOKUP(B70,'[57]2b'!$B$4:$H$34,3,0)*10%</f>
        <v>8.7470000000000013E-3</v>
      </c>
      <c r="F107" s="308">
        <f>VLOOKUP(B70,'[57]2b'!$B$4:$H$34,3,0)*10%</f>
        <v>8.7470000000000013E-3</v>
      </c>
      <c r="G107" s="308">
        <f t="shared" si="19"/>
        <v>1.1000000000000001E-2</v>
      </c>
      <c r="H107" s="308"/>
      <c r="I107" s="308"/>
      <c r="J107" s="308">
        <f t="shared" ca="1" si="19"/>
        <v>1.1000000000000001E-2</v>
      </c>
      <c r="K107" s="308">
        <f t="shared" ca="1" si="19"/>
        <v>1.1542299999999998E-2</v>
      </c>
      <c r="L107" s="308">
        <f t="shared" ca="1" si="19"/>
        <v>1.2111335389999998E-2</v>
      </c>
      <c r="M107" s="308">
        <f t="shared" ca="1" si="18"/>
        <v>1.1739502451486621E-2</v>
      </c>
      <c r="N107" s="308">
        <f t="shared" ca="1" si="18"/>
        <v>1.231825992234491E-2</v>
      </c>
      <c r="O107" s="308">
        <f t="shared" ca="1" si="18"/>
        <v>1.2925550136516514E-2</v>
      </c>
    </row>
    <row r="108" spans="2:15" hidden="1" x14ac:dyDescent="0.3">
      <c r="B108" s="2">
        <v>25</v>
      </c>
      <c r="C108" s="44" t="s">
        <v>568</v>
      </c>
      <c r="D108" s="308">
        <f>VLOOKUP(B71,'[57]2b'!$B$4:$H$34,3,0)*10%</f>
        <v>0</v>
      </c>
      <c r="E108" s="308">
        <f>VLOOKUP(B71,'[57]2b'!$B$4:$H$34,3,0)*10%</f>
        <v>0</v>
      </c>
      <c r="F108" s="308">
        <f>VLOOKUP(B71,'[57]2b'!$B$4:$H$34,3,0)*10%</f>
        <v>0</v>
      </c>
      <c r="G108" s="308">
        <f t="shared" si="19"/>
        <v>0.24099999999999999</v>
      </c>
      <c r="H108" s="308"/>
      <c r="I108" s="308"/>
      <c r="J108" s="308">
        <f t="shared" ca="1" si="19"/>
        <v>0.24099999999999999</v>
      </c>
      <c r="K108" s="308">
        <f t="shared" ca="1" si="19"/>
        <v>0.25288129999999992</v>
      </c>
      <c r="L108" s="308">
        <f t="shared" ca="1" si="19"/>
        <v>0.26534834808999985</v>
      </c>
      <c r="M108" s="308">
        <f t="shared" ca="1" si="18"/>
        <v>0.25720182643711592</v>
      </c>
      <c r="N108" s="308">
        <f t="shared" ca="1" si="18"/>
        <v>0.26988187648046569</v>
      </c>
      <c r="O108" s="308">
        <f t="shared" ca="1" si="18"/>
        <v>0.28318705299095265</v>
      </c>
    </row>
    <row r="109" spans="2:15" hidden="1" x14ac:dyDescent="0.3">
      <c r="B109" s="2">
        <v>26</v>
      </c>
      <c r="C109" s="44" t="s">
        <v>569</v>
      </c>
      <c r="D109" s="308">
        <f>VLOOKUP(B72,'[57]2b'!$B$4:$H$34,3,0)*10%</f>
        <v>0.57003685000000004</v>
      </c>
      <c r="E109" s="308">
        <f>VLOOKUP(B72,'[57]2b'!$B$4:$H$34,3,0)*10%</f>
        <v>0.57003685000000004</v>
      </c>
      <c r="F109" s="308">
        <f>VLOOKUP(B72,'[57]2b'!$B$4:$H$34,3,0)*10%</f>
        <v>0.57003685000000004</v>
      </c>
      <c r="G109" s="308">
        <f t="shared" si="19"/>
        <v>1.3450000000000002</v>
      </c>
      <c r="H109" s="308"/>
      <c r="I109" s="308"/>
      <c r="J109" s="308">
        <f t="shared" ca="1" si="19"/>
        <v>1.3450000000000002</v>
      </c>
      <c r="K109" s="308">
        <f t="shared" ca="1" si="19"/>
        <v>1.4113084999999999</v>
      </c>
      <c r="L109" s="308">
        <f t="shared" ca="1" si="19"/>
        <v>1.4808860090499996</v>
      </c>
      <c r="M109" s="308">
        <f t="shared" ca="1" si="18"/>
        <v>1.4354209815681367</v>
      </c>
      <c r="N109" s="308">
        <f t="shared" ca="1" si="18"/>
        <v>1.5061872359594457</v>
      </c>
      <c r="O109" s="308">
        <f t="shared" ca="1" si="18"/>
        <v>1.5804422666922464</v>
      </c>
    </row>
    <row r="110" spans="2:15" hidden="1" x14ac:dyDescent="0.3">
      <c r="B110" s="2">
        <v>27</v>
      </c>
      <c r="C110" s="44" t="s">
        <v>570</v>
      </c>
      <c r="D110" s="308">
        <f>VLOOKUP(B73,'[57]2b'!$B$4:$H$34,3,0)*10%</f>
        <v>0.54529457000000003</v>
      </c>
      <c r="E110" s="308">
        <f>VLOOKUP(B73,'[57]2b'!$B$4:$H$34,3,0)*10%</f>
        <v>0.54529457000000003</v>
      </c>
      <c r="F110" s="308">
        <f>VLOOKUP(B73,'[57]2b'!$B$4:$H$34,3,0)*10%</f>
        <v>0.54529457000000003</v>
      </c>
      <c r="G110" s="308">
        <f t="shared" si="19"/>
        <v>0.75100000000000011</v>
      </c>
      <c r="H110" s="308"/>
      <c r="I110" s="308"/>
      <c r="J110" s="308">
        <f t="shared" ca="1" si="19"/>
        <v>0.75100000000000011</v>
      </c>
      <c r="K110" s="308">
        <f t="shared" ca="1" si="19"/>
        <v>0.78802430000000001</v>
      </c>
      <c r="L110" s="308">
        <f t="shared" ca="1" si="19"/>
        <v>0.82687389798999988</v>
      </c>
      <c r="M110" s="308">
        <f t="shared" ca="1" si="18"/>
        <v>0.80148784918785931</v>
      </c>
      <c r="N110" s="308">
        <f t="shared" ca="1" si="18"/>
        <v>0.84100120015282076</v>
      </c>
      <c r="O110" s="308">
        <f t="shared" ca="1" si="18"/>
        <v>0.88246255932035467</v>
      </c>
    </row>
    <row r="111" spans="2:15" hidden="1" x14ac:dyDescent="0.3">
      <c r="B111" s="2">
        <v>28</v>
      </c>
      <c r="C111" s="44" t="s">
        <v>403</v>
      </c>
      <c r="D111" s="308">
        <f>VLOOKUP(B74,'[57]2b'!$B$4:$H$34,3,0)*10%</f>
        <v>0.18815398999999999</v>
      </c>
      <c r="E111" s="308">
        <f>VLOOKUP(B74,'[57]2b'!$B$4:$H$34,3,0)*10%</f>
        <v>0.18815398999999999</v>
      </c>
      <c r="F111" s="308">
        <f>VLOOKUP(B74,'[57]2b'!$B$4:$H$34,3,0)*10%</f>
        <v>0.18815398999999999</v>
      </c>
      <c r="G111" s="308">
        <f t="shared" si="19"/>
        <v>0.24100000000000002</v>
      </c>
      <c r="H111" s="308"/>
      <c r="I111" s="308"/>
      <c r="J111" s="308">
        <f t="shared" ca="1" si="19"/>
        <v>0.24100000000000002</v>
      </c>
      <c r="K111" s="308">
        <f t="shared" ca="1" si="19"/>
        <v>0.25288129999999998</v>
      </c>
      <c r="L111" s="308">
        <f t="shared" ca="1" si="19"/>
        <v>0.26534834808999991</v>
      </c>
      <c r="M111" s="308">
        <f t="shared" ca="1" si="18"/>
        <v>0.25720182643711598</v>
      </c>
      <c r="N111" s="308">
        <f t="shared" ca="1" si="18"/>
        <v>0.26988187648046574</v>
      </c>
      <c r="O111" s="308">
        <f t="shared" ca="1" si="18"/>
        <v>0.2831870529909527</v>
      </c>
    </row>
    <row r="112" spans="2:15" x14ac:dyDescent="0.3">
      <c r="B112" s="2">
        <v>29</v>
      </c>
      <c r="C112" s="45" t="s">
        <v>571</v>
      </c>
      <c r="D112" s="312">
        <f>SUM(D84:D111)</f>
        <v>15.865525509999999</v>
      </c>
      <c r="E112" s="312">
        <f>SUM(E84:E111)</f>
        <v>15.865525509999999</v>
      </c>
      <c r="F112" s="312">
        <f>SUM(F84:F111)</f>
        <v>15.865525509999999</v>
      </c>
      <c r="G112" s="312">
        <f>SUM(G84:G111)</f>
        <v>17.269999999999996</v>
      </c>
      <c r="H112" s="312">
        <f t="shared" ref="H112:L112" si="20">SUM(H84:H111)</f>
        <v>0</v>
      </c>
      <c r="I112" s="312">
        <f t="shared" si="20"/>
        <v>0</v>
      </c>
      <c r="J112" s="312">
        <f t="shared" ca="1" si="20"/>
        <v>17.189375285940024</v>
      </c>
      <c r="K112" s="312">
        <f t="shared" ca="1" si="20"/>
        <v>18.036811487536863</v>
      </c>
      <c r="L112" s="312">
        <f t="shared" ca="1" si="20"/>
        <v>18.926026293872432</v>
      </c>
      <c r="M112" s="312">
        <f ca="1">SUM(M84:M111)</f>
        <v>18.344973937165125</v>
      </c>
      <c r="N112" s="312">
        <f ca="1">SUM(N84:N111)</f>
        <v>19.249381152267368</v>
      </c>
      <c r="O112" s="312">
        <f ca="1">SUM(O84:O111)</f>
        <v>20.198375643074147</v>
      </c>
    </row>
    <row r="113" spans="2:15" x14ac:dyDescent="0.3">
      <c r="B113" s="2">
        <v>30</v>
      </c>
      <c r="C113" s="32" t="s">
        <v>541</v>
      </c>
      <c r="D113" s="308">
        <f>VLOOKUP(B76,'[57]2b'!$B$4:$H$34,3,0)*10%</f>
        <v>-1.57478052</v>
      </c>
      <c r="E113" s="308">
        <f>VLOOKUP(B76,'[57]2b'!$B$4:$H$34,3,0)*10%</f>
        <v>-1.57478052</v>
      </c>
      <c r="F113" s="308">
        <f>VLOOKUP(B76,'[57]2b'!$B$4:$H$34,3,0)*10%</f>
        <v>-1.57478052</v>
      </c>
      <c r="G113" s="308">
        <f t="shared" si="19"/>
        <v>1.8070000000000002</v>
      </c>
      <c r="H113" s="308">
        <f t="shared" si="19"/>
        <v>0</v>
      </c>
      <c r="I113" s="308">
        <f t="shared" si="19"/>
        <v>0</v>
      </c>
      <c r="J113" s="308">
        <f t="shared" ca="1" si="19"/>
        <v>2.3493454051607063</v>
      </c>
      <c r="K113" s="308">
        <f t="shared" ca="1" si="19"/>
        <v>2.465168133635129</v>
      </c>
      <c r="L113" s="308">
        <f t="shared" ca="1" si="19"/>
        <v>2.5867009226233404</v>
      </c>
      <c r="M113" s="313">
        <f t="shared" ref="M113:O113" ca="1" si="21">$J$113/$J$112*M112</f>
        <v>2.507286013024812</v>
      </c>
      <c r="N113" s="313">
        <f t="shared" ca="1" si="21"/>
        <v>2.6308952134669354</v>
      </c>
      <c r="O113" s="313">
        <f t="shared" ca="1" si="21"/>
        <v>2.7605983474908551</v>
      </c>
    </row>
    <row r="114" spans="2:15" x14ac:dyDescent="0.25">
      <c r="B114" s="2">
        <v>31</v>
      </c>
      <c r="C114" s="645" t="s">
        <v>572</v>
      </c>
      <c r="D114" s="312">
        <f>D112-D113</f>
        <v>17.440306029999999</v>
      </c>
      <c r="E114" s="312">
        <f>E112-E113</f>
        <v>17.440306029999999</v>
      </c>
      <c r="F114" s="312">
        <f>F112-F113</f>
        <v>17.440306029999999</v>
      </c>
      <c r="G114" s="312">
        <f>G112-G113</f>
        <v>15.462999999999996</v>
      </c>
      <c r="H114" s="312">
        <f t="shared" ref="H114:O114" si="22">H112-H113</f>
        <v>0</v>
      </c>
      <c r="I114" s="312">
        <f t="shared" si="22"/>
        <v>0</v>
      </c>
      <c r="J114" s="312">
        <f t="shared" ca="1" si="22"/>
        <v>14.840029880779317</v>
      </c>
      <c r="K114" s="312">
        <f t="shared" ca="1" si="22"/>
        <v>15.571643353901734</v>
      </c>
      <c r="L114" s="312">
        <f t="shared" ca="1" si="22"/>
        <v>16.339325371249092</v>
      </c>
      <c r="M114" s="312">
        <f t="shared" ca="1" si="22"/>
        <v>15.837687924140313</v>
      </c>
      <c r="N114" s="312">
        <f t="shared" ca="1" si="22"/>
        <v>16.618485938800433</v>
      </c>
      <c r="O114" s="312">
        <f t="shared" ca="1" si="22"/>
        <v>17.437777295583292</v>
      </c>
    </row>
  </sheetData>
  <mergeCells count="13">
    <mergeCell ref="C3:L3"/>
    <mergeCell ref="B81:B83"/>
    <mergeCell ref="C81:C83"/>
    <mergeCell ref="H81:J81"/>
    <mergeCell ref="K81:O81"/>
    <mergeCell ref="B7:B9"/>
    <mergeCell ref="C7:C9"/>
    <mergeCell ref="H7:J7"/>
    <mergeCell ref="K7:O7"/>
    <mergeCell ref="B44:B46"/>
    <mergeCell ref="C44:C46"/>
    <mergeCell ref="H44:J44"/>
    <mergeCell ref="K44:O44"/>
  </mergeCells>
  <pageMargins left="0.75" right="0.75" top="1" bottom="1" header="0.5" footer="0.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2:P64"/>
  <sheetViews>
    <sheetView showGridLines="0" view="pageBreakPreview" zoomScale="90" zoomScaleNormal="68" zoomScaleSheetLayoutView="90" workbookViewId="0">
      <selection activeCell="R27" sqref="R27"/>
    </sheetView>
  </sheetViews>
  <sheetFormatPr defaultColWidth="9.1796875" defaultRowHeight="14" x14ac:dyDescent="0.25"/>
  <cols>
    <col min="1" max="1" width="6.81640625" style="5" customWidth="1"/>
    <col min="2" max="2" width="8.81640625" style="46" customWidth="1"/>
    <col min="3" max="3" width="45.81640625" style="5" customWidth="1"/>
    <col min="4" max="10" width="15.81640625" style="5" hidden="1" customWidth="1"/>
    <col min="11" max="11" width="12.1796875" style="5" customWidth="1"/>
    <col min="12" max="12" width="12.1796875" style="5" bestFit="1" customWidth="1"/>
    <col min="13" max="13" width="13" style="5" hidden="1" customWidth="1"/>
    <col min="14" max="14" width="13.453125" style="5" hidden="1" customWidth="1"/>
    <col min="15" max="15" width="12.81640625" style="5" hidden="1" customWidth="1"/>
    <col min="16" max="16384" width="9.1796875" style="5"/>
  </cols>
  <sheetData>
    <row r="2" spans="1:16" x14ac:dyDescent="0.25">
      <c r="C2" s="4"/>
      <c r="D2" s="4"/>
      <c r="E2" s="4"/>
      <c r="F2" s="4"/>
      <c r="G2" s="4"/>
      <c r="H2" s="518" t="s">
        <v>706</v>
      </c>
      <c r="I2" s="4"/>
      <c r="J2" s="4"/>
      <c r="K2" s="4"/>
      <c r="L2" s="4"/>
    </row>
    <row r="3" spans="1:16" s="649" customFormat="1" x14ac:dyDescent="0.25">
      <c r="A3" s="998" t="s">
        <v>573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</row>
    <row r="4" spans="1:16" s="3" customFormat="1" x14ac:dyDescent="0.3">
      <c r="C4" s="4"/>
      <c r="D4" s="4"/>
      <c r="E4" s="4"/>
      <c r="F4" s="4"/>
      <c r="G4" s="4"/>
      <c r="H4" s="519"/>
      <c r="I4" s="4"/>
      <c r="J4" s="4"/>
      <c r="K4" s="4"/>
      <c r="L4" s="4"/>
    </row>
    <row r="5" spans="1:16" x14ac:dyDescent="0.25">
      <c r="B5" s="314" t="s">
        <v>711</v>
      </c>
    </row>
    <row r="6" spans="1:16" x14ac:dyDescent="0.25">
      <c r="L6" s="15" t="s">
        <v>1153</v>
      </c>
      <c r="O6" s="15" t="s">
        <v>101</v>
      </c>
    </row>
    <row r="7" spans="1:16" ht="12.75" customHeight="1" x14ac:dyDescent="0.25">
      <c r="B7" s="986" t="s">
        <v>2</v>
      </c>
      <c r="C7" s="930" t="s">
        <v>102</v>
      </c>
      <c r="D7" s="514" t="s">
        <v>514</v>
      </c>
      <c r="E7" s="514" t="s">
        <v>515</v>
      </c>
      <c r="F7" s="514" t="s">
        <v>516</v>
      </c>
      <c r="G7" s="514" t="s">
        <v>104</v>
      </c>
      <c r="H7" s="986" t="s">
        <v>708</v>
      </c>
      <c r="I7" s="986"/>
      <c r="J7" s="986"/>
      <c r="K7" s="946" t="s">
        <v>105</v>
      </c>
      <c r="L7" s="946"/>
      <c r="M7" s="946"/>
      <c r="N7" s="946"/>
      <c r="O7" s="946"/>
      <c r="P7" s="530"/>
    </row>
    <row r="8" spans="1:16" x14ac:dyDescent="0.25">
      <c r="B8" s="986"/>
      <c r="C8" s="930"/>
      <c r="D8" s="514" t="s">
        <v>214</v>
      </c>
      <c r="E8" s="514" t="s">
        <v>214</v>
      </c>
      <c r="F8" s="514" t="s">
        <v>214</v>
      </c>
      <c r="G8" s="514" t="s">
        <v>214</v>
      </c>
      <c r="H8" s="514" t="s">
        <v>108</v>
      </c>
      <c r="I8" s="514" t="s">
        <v>109</v>
      </c>
      <c r="J8" s="514" t="s">
        <v>215</v>
      </c>
      <c r="K8" s="514" t="s">
        <v>472</v>
      </c>
      <c r="L8" s="514" t="s">
        <v>473</v>
      </c>
      <c r="M8" s="514" t="s">
        <v>474</v>
      </c>
      <c r="N8" s="514" t="s">
        <v>475</v>
      </c>
      <c r="O8" s="514" t="s">
        <v>476</v>
      </c>
    </row>
    <row r="9" spans="1:16" x14ac:dyDescent="0.25">
      <c r="B9" s="986"/>
      <c r="C9" s="930"/>
      <c r="D9" s="514" t="s">
        <v>111</v>
      </c>
      <c r="E9" s="514" t="s">
        <v>111</v>
      </c>
      <c r="F9" s="514" t="s">
        <v>111</v>
      </c>
      <c r="G9" s="514" t="s">
        <v>111</v>
      </c>
      <c r="H9" s="514" t="s">
        <v>113</v>
      </c>
      <c r="I9" s="514" t="s">
        <v>114</v>
      </c>
      <c r="J9" s="514" t="s">
        <v>111</v>
      </c>
      <c r="K9" s="514" t="s">
        <v>115</v>
      </c>
      <c r="L9" s="514" t="s">
        <v>115</v>
      </c>
      <c r="M9" s="514" t="s">
        <v>115</v>
      </c>
      <c r="N9" s="514" t="s">
        <v>115</v>
      </c>
      <c r="O9" s="514" t="s">
        <v>115</v>
      </c>
    </row>
    <row r="10" spans="1:16" hidden="1" x14ac:dyDescent="0.3">
      <c r="B10" s="1">
        <v>1</v>
      </c>
      <c r="C10" s="44" t="s">
        <v>574</v>
      </c>
      <c r="D10" s="308">
        <f t="shared" ref="D10:J19" si="0">D30+D50</f>
        <v>68.883768500000002</v>
      </c>
      <c r="E10" s="308">
        <f t="shared" si="0"/>
        <v>77.595834399999987</v>
      </c>
      <c r="F10" s="308">
        <f t="shared" si="0"/>
        <v>87.77000000000001</v>
      </c>
      <c r="G10" s="308">
        <f t="shared" si="0"/>
        <v>84.409999999999982</v>
      </c>
      <c r="H10" s="308">
        <f t="shared" si="0"/>
        <v>0</v>
      </c>
      <c r="I10" s="308">
        <f t="shared" si="0"/>
        <v>0</v>
      </c>
      <c r="J10" s="121">
        <f t="shared" si="0"/>
        <v>120.94</v>
      </c>
      <c r="K10" s="121">
        <f t="shared" ref="K10:O19" si="1">J10/J$20*K$20</f>
        <v>150.4241135494851</v>
      </c>
      <c r="L10" s="121">
        <f t="shared" si="1"/>
        <v>162.91176498309818</v>
      </c>
      <c r="M10" s="121">
        <f t="shared" si="1"/>
        <v>123.9301310778737</v>
      </c>
      <c r="N10" s="121">
        <f t="shared" si="1"/>
        <v>140.12423351618887</v>
      </c>
      <c r="O10" s="121">
        <f t="shared" si="1"/>
        <v>158.84254916989491</v>
      </c>
    </row>
    <row r="11" spans="1:16" hidden="1" x14ac:dyDescent="0.3">
      <c r="B11" s="1">
        <v>2</v>
      </c>
      <c r="C11" s="44" t="s">
        <v>575</v>
      </c>
      <c r="D11" s="308">
        <f t="shared" si="0"/>
        <v>1.6172103</v>
      </c>
      <c r="E11" s="308">
        <f t="shared" si="0"/>
        <v>1.6109865000000001</v>
      </c>
      <c r="F11" s="308">
        <f t="shared" si="0"/>
        <v>1.5</v>
      </c>
      <c r="G11" s="308">
        <f t="shared" si="0"/>
        <v>0.76</v>
      </c>
      <c r="H11" s="308">
        <f t="shared" si="0"/>
        <v>0</v>
      </c>
      <c r="I11" s="308">
        <f t="shared" si="0"/>
        <v>0</v>
      </c>
      <c r="J11" s="121">
        <f t="shared" si="0"/>
        <v>0.06</v>
      </c>
      <c r="K11" s="121">
        <f t="shared" si="1"/>
        <v>7.4627474888118966E-2</v>
      </c>
      <c r="L11" s="121">
        <f t="shared" si="1"/>
        <v>8.0822770787050552E-2</v>
      </c>
      <c r="M11" s="121">
        <f t="shared" si="1"/>
        <v>6.1483445218062052E-2</v>
      </c>
      <c r="N11" s="121">
        <f t="shared" si="1"/>
        <v>6.9517562518367243E-2</v>
      </c>
      <c r="O11" s="121">
        <f t="shared" si="1"/>
        <v>7.8803976766939773E-2</v>
      </c>
    </row>
    <row r="12" spans="1:16" hidden="1" x14ac:dyDescent="0.3">
      <c r="B12" s="1">
        <v>3</v>
      </c>
      <c r="C12" s="44" t="s">
        <v>576</v>
      </c>
      <c r="D12" s="308">
        <f t="shared" si="0"/>
        <v>6.8628019</v>
      </c>
      <c r="E12" s="308">
        <f t="shared" si="0"/>
        <v>8.2866879999999998</v>
      </c>
      <c r="F12" s="308">
        <f t="shared" si="0"/>
        <v>12.390000000000002</v>
      </c>
      <c r="G12" s="308">
        <f t="shared" si="0"/>
        <v>9.81</v>
      </c>
      <c r="H12" s="308">
        <f t="shared" si="0"/>
        <v>0</v>
      </c>
      <c r="I12" s="308">
        <f t="shared" si="0"/>
        <v>0</v>
      </c>
      <c r="J12" s="121">
        <f t="shared" si="0"/>
        <v>9.9700000000000006</v>
      </c>
      <c r="K12" s="121">
        <f t="shared" si="1"/>
        <v>12.4005987439091</v>
      </c>
      <c r="L12" s="121">
        <f t="shared" si="1"/>
        <v>13.430050412448233</v>
      </c>
      <c r="M12" s="121">
        <f t="shared" si="1"/>
        <v>10.216499147067976</v>
      </c>
      <c r="N12" s="121">
        <f t="shared" si="1"/>
        <v>11.551501638468689</v>
      </c>
      <c r="O12" s="121">
        <f t="shared" si="1"/>
        <v>13.094594139439826</v>
      </c>
    </row>
    <row r="13" spans="1:16" hidden="1" x14ac:dyDescent="0.3">
      <c r="B13" s="1">
        <v>4</v>
      </c>
      <c r="C13" s="44" t="s">
        <v>577</v>
      </c>
      <c r="D13" s="308">
        <f t="shared" si="0"/>
        <v>0</v>
      </c>
      <c r="E13" s="308">
        <f t="shared" si="0"/>
        <v>0</v>
      </c>
      <c r="F13" s="308">
        <f t="shared" si="0"/>
        <v>0</v>
      </c>
      <c r="G13" s="308">
        <f t="shared" si="0"/>
        <v>0</v>
      </c>
      <c r="H13" s="308">
        <f t="shared" si="0"/>
        <v>0</v>
      </c>
      <c r="I13" s="308">
        <f t="shared" si="0"/>
        <v>0</v>
      </c>
      <c r="J13" s="121">
        <f t="shared" si="0"/>
        <v>0</v>
      </c>
      <c r="K13" s="121">
        <f t="shared" si="1"/>
        <v>0</v>
      </c>
      <c r="L13" s="121">
        <f t="shared" si="1"/>
        <v>0</v>
      </c>
      <c r="M13" s="121">
        <f t="shared" si="1"/>
        <v>0</v>
      </c>
      <c r="N13" s="121">
        <f t="shared" si="1"/>
        <v>0</v>
      </c>
      <c r="O13" s="121">
        <f t="shared" si="1"/>
        <v>0</v>
      </c>
    </row>
    <row r="14" spans="1:16" hidden="1" x14ac:dyDescent="0.3">
      <c r="B14" s="1">
        <v>5</v>
      </c>
      <c r="C14" s="44" t="s">
        <v>578</v>
      </c>
      <c r="D14" s="308">
        <f t="shared" si="0"/>
        <v>32.192742499999994</v>
      </c>
      <c r="E14" s="308">
        <f t="shared" si="0"/>
        <v>56.680302599999997</v>
      </c>
      <c r="F14" s="308">
        <f t="shared" si="0"/>
        <v>49.9</v>
      </c>
      <c r="G14" s="308">
        <f t="shared" si="0"/>
        <v>57.349999999999994</v>
      </c>
      <c r="H14" s="308">
        <f t="shared" si="0"/>
        <v>0</v>
      </c>
      <c r="I14" s="308">
        <f t="shared" si="0"/>
        <v>0</v>
      </c>
      <c r="J14" s="121">
        <f t="shared" si="0"/>
        <v>63.629999999999988</v>
      </c>
      <c r="K14" s="121">
        <f t="shared" si="1"/>
        <v>79.142437118850154</v>
      </c>
      <c r="L14" s="121">
        <f t="shared" si="1"/>
        <v>85.712548419667101</v>
      </c>
      <c r="M14" s="121">
        <f t="shared" si="1"/>
        <v>65.203193653754795</v>
      </c>
      <c r="N14" s="121">
        <f t="shared" si="1"/>
        <v>73.72337505072845</v>
      </c>
      <c r="O14" s="121">
        <f t="shared" si="1"/>
        <v>83.571617361339619</v>
      </c>
    </row>
    <row r="15" spans="1:16" hidden="1" x14ac:dyDescent="0.3">
      <c r="B15" s="1">
        <v>6</v>
      </c>
      <c r="C15" s="44" t="s">
        <v>579</v>
      </c>
      <c r="D15" s="308">
        <f t="shared" si="0"/>
        <v>2.1406478</v>
      </c>
      <c r="E15" s="308">
        <f t="shared" si="0"/>
        <v>1.1694712</v>
      </c>
      <c r="F15" s="308">
        <f t="shared" si="0"/>
        <v>40.1</v>
      </c>
      <c r="G15" s="308">
        <f t="shared" si="0"/>
        <v>35.200000000000003</v>
      </c>
      <c r="H15" s="308">
        <f t="shared" si="0"/>
        <v>0</v>
      </c>
      <c r="I15" s="308">
        <f t="shared" si="0"/>
        <v>0</v>
      </c>
      <c r="J15" s="121">
        <f t="shared" si="0"/>
        <v>39.299999999999997</v>
      </c>
      <c r="K15" s="121">
        <f t="shared" si="1"/>
        <v>48.880996051717915</v>
      </c>
      <c r="L15" s="121">
        <f t="shared" si="1"/>
        <v>52.938914865518107</v>
      </c>
      <c r="M15" s="121">
        <f t="shared" si="1"/>
        <v>40.271656617830637</v>
      </c>
      <c r="N15" s="121">
        <f t="shared" si="1"/>
        <v>45.534003449530537</v>
      </c>
      <c r="O15" s="121">
        <f t="shared" si="1"/>
        <v>51.616604782345547</v>
      </c>
    </row>
    <row r="16" spans="1:16" hidden="1" x14ac:dyDescent="0.3">
      <c r="B16" s="1">
        <v>7</v>
      </c>
      <c r="C16" s="44" t="s">
        <v>580</v>
      </c>
      <c r="D16" s="308">
        <f t="shared" si="0"/>
        <v>0.46390770000000003</v>
      </c>
      <c r="E16" s="308">
        <f t="shared" si="0"/>
        <v>0.50431860000000006</v>
      </c>
      <c r="F16" s="308">
        <f t="shared" si="0"/>
        <v>0.34000000000000008</v>
      </c>
      <c r="G16" s="308">
        <f t="shared" si="0"/>
        <v>0.23</v>
      </c>
      <c r="H16" s="308">
        <f t="shared" si="0"/>
        <v>0</v>
      </c>
      <c r="I16" s="308">
        <f t="shared" si="0"/>
        <v>0</v>
      </c>
      <c r="J16" s="121">
        <f t="shared" si="0"/>
        <v>0</v>
      </c>
      <c r="K16" s="121">
        <f t="shared" si="1"/>
        <v>0</v>
      </c>
      <c r="L16" s="121">
        <f t="shared" si="1"/>
        <v>0</v>
      </c>
      <c r="M16" s="121">
        <f t="shared" si="1"/>
        <v>0</v>
      </c>
      <c r="N16" s="121">
        <f t="shared" si="1"/>
        <v>0</v>
      </c>
      <c r="O16" s="121">
        <f t="shared" si="1"/>
        <v>0</v>
      </c>
    </row>
    <row r="17" spans="2:16" hidden="1" x14ac:dyDescent="0.3">
      <c r="B17" s="1">
        <v>8</v>
      </c>
      <c r="C17" s="44" t="s">
        <v>581</v>
      </c>
      <c r="D17" s="308">
        <f t="shared" si="0"/>
        <v>1.3818493999999999</v>
      </c>
      <c r="E17" s="308">
        <f t="shared" si="0"/>
        <v>0.59962070000000001</v>
      </c>
      <c r="F17" s="308">
        <f t="shared" si="0"/>
        <v>4.41</v>
      </c>
      <c r="G17" s="308">
        <f t="shared" si="0"/>
        <v>0.59000000000000008</v>
      </c>
      <c r="H17" s="308">
        <f t="shared" si="0"/>
        <v>0</v>
      </c>
      <c r="I17" s="308">
        <f t="shared" si="0"/>
        <v>0</v>
      </c>
      <c r="J17" s="121">
        <f t="shared" si="0"/>
        <v>1.0000000000000002E-2</v>
      </c>
      <c r="K17" s="121">
        <f t="shared" si="1"/>
        <v>1.2437912481353161E-2</v>
      </c>
      <c r="L17" s="121">
        <f t="shared" si="1"/>
        <v>1.3470461797841759E-2</v>
      </c>
      <c r="M17" s="121">
        <f t="shared" si="1"/>
        <v>1.0247240869677009E-2</v>
      </c>
      <c r="N17" s="121">
        <f t="shared" si="1"/>
        <v>1.1586260419727875E-2</v>
      </c>
      <c r="O17" s="121">
        <f t="shared" si="1"/>
        <v>1.3133996127823297E-2</v>
      </c>
    </row>
    <row r="18" spans="2:16" ht="15.5" hidden="1" x14ac:dyDescent="0.25">
      <c r="B18" s="531">
        <v>9</v>
      </c>
      <c r="C18" s="532" t="s">
        <v>714</v>
      </c>
      <c r="D18" s="308">
        <f t="shared" si="0"/>
        <v>3.5528336</v>
      </c>
      <c r="E18" s="308">
        <f t="shared" si="0"/>
        <v>1.681648</v>
      </c>
      <c r="F18" s="308">
        <f t="shared" si="0"/>
        <v>2.29</v>
      </c>
      <c r="G18" s="308">
        <f t="shared" si="0"/>
        <v>5.54</v>
      </c>
      <c r="H18" s="308">
        <f t="shared" si="0"/>
        <v>0</v>
      </c>
      <c r="I18" s="308">
        <f t="shared" si="0"/>
        <v>0</v>
      </c>
      <c r="J18" s="121">
        <f t="shared" si="0"/>
        <v>8.4700000000000006</v>
      </c>
      <c r="K18" s="121">
        <f t="shared" si="1"/>
        <v>10.534911871706127</v>
      </c>
      <c r="L18" s="121">
        <f t="shared" si="1"/>
        <v>11.40948114277197</v>
      </c>
      <c r="M18" s="121">
        <f t="shared" si="1"/>
        <v>8.6794130166164258</v>
      </c>
      <c r="N18" s="121">
        <f t="shared" si="1"/>
        <v>9.8135625755095095</v>
      </c>
      <c r="O18" s="121">
        <f t="shared" si="1"/>
        <v>11.124494720266332</v>
      </c>
    </row>
    <row r="19" spans="2:16" ht="15.5" hidden="1" x14ac:dyDescent="0.25">
      <c r="B19" s="531">
        <v>10</v>
      </c>
      <c r="C19" s="532" t="s">
        <v>715</v>
      </c>
      <c r="D19" s="308">
        <f t="shared" si="0"/>
        <v>0.1125318</v>
      </c>
      <c r="E19" s="308">
        <f t="shared" si="0"/>
        <v>0.1096673</v>
      </c>
      <c r="F19" s="308">
        <f t="shared" si="0"/>
        <v>1.0000000000000002E-2</v>
      </c>
      <c r="G19" s="308">
        <f t="shared" si="0"/>
        <v>4.0000000000000008E-2</v>
      </c>
      <c r="H19" s="308">
        <f t="shared" si="0"/>
        <v>0</v>
      </c>
      <c r="I19" s="308">
        <f t="shared" si="0"/>
        <v>0</v>
      </c>
      <c r="J19" s="121">
        <f t="shared" si="0"/>
        <v>0.06</v>
      </c>
      <c r="K19" s="121">
        <f t="shared" si="1"/>
        <v>7.4627474888118966E-2</v>
      </c>
      <c r="L19" s="121">
        <f t="shared" si="1"/>
        <v>8.0822770787050552E-2</v>
      </c>
      <c r="M19" s="121">
        <f t="shared" si="1"/>
        <v>6.1483445218062052E-2</v>
      </c>
      <c r="N19" s="121">
        <f t="shared" si="1"/>
        <v>6.9517562518367243E-2</v>
      </c>
      <c r="O19" s="121">
        <f t="shared" si="1"/>
        <v>7.8803976766939773E-2</v>
      </c>
    </row>
    <row r="20" spans="2:16" x14ac:dyDescent="0.3">
      <c r="B20" s="1">
        <v>11</v>
      </c>
      <c r="C20" s="45" t="s">
        <v>582</v>
      </c>
      <c r="D20" s="312">
        <f>SUM(D10:D19)</f>
        <v>117.20829349999998</v>
      </c>
      <c r="E20" s="312">
        <f t="shared" ref="E20:J20" si="2">SUM(E10:E19)</f>
        <v>148.23853729999999</v>
      </c>
      <c r="F20" s="312">
        <f t="shared" si="2"/>
        <v>198.70999999999998</v>
      </c>
      <c r="G20" s="312">
        <f t="shared" si="2"/>
        <v>193.92999999999995</v>
      </c>
      <c r="H20" s="312">
        <f t="shared" si="2"/>
        <v>0</v>
      </c>
      <c r="I20" s="312">
        <f t="shared" si="2"/>
        <v>0</v>
      </c>
      <c r="J20" s="312">
        <f t="shared" si="2"/>
        <v>242.43999999999997</v>
      </c>
      <c r="K20" s="533">
        <v>301.54475019792596</v>
      </c>
      <c r="L20" s="533">
        <v>326.57787582687553</v>
      </c>
      <c r="M20" s="127">
        <f>'[59]O&amp;M Projections New Methodology'!L7</f>
        <v>248.43410764444934</v>
      </c>
      <c r="N20" s="127">
        <f>'[59]O&amp;M Projections New Methodology'!M7</f>
        <v>280.89729761588251</v>
      </c>
      <c r="O20" s="127">
        <f>'[59]O&amp;M Projections New Methodology'!N7</f>
        <v>318.42060212294791</v>
      </c>
    </row>
    <row r="21" spans="2:16" x14ac:dyDescent="0.25">
      <c r="B21" s="1">
        <v>12</v>
      </c>
      <c r="C21" s="47" t="s">
        <v>583</v>
      </c>
      <c r="D21" s="308">
        <v>16417.369554199999</v>
      </c>
      <c r="E21" s="308">
        <v>17612.823834800001</v>
      </c>
      <c r="F21" s="308">
        <v>19014.960000000006</v>
      </c>
      <c r="G21" s="308">
        <v>20432.890000000003</v>
      </c>
      <c r="H21" s="308"/>
      <c r="I21" s="308"/>
      <c r="J21" s="455">
        <v>22196.41</v>
      </c>
      <c r="K21" s="258">
        <v>23948.088423864003</v>
      </c>
      <c r="L21" s="258">
        <v>25936.169813754848</v>
      </c>
      <c r="M21" s="308">
        <f>'[59]O&amp;M Projections New Methodology'!L12</f>
        <v>31413.810776431004</v>
      </c>
      <c r="N21" s="308">
        <f>'[59]O&amp;M Projections New Methodology'!M12</f>
        <v>35518.692012873085</v>
      </c>
      <c r="O21" s="308">
        <f>'[59]O&amp;M Projections New Methodology'!N12</f>
        <v>40263.410838592223</v>
      </c>
    </row>
    <row r="22" spans="2:16" x14ac:dyDescent="0.25">
      <c r="B22" s="1">
        <v>13</v>
      </c>
      <c r="C22" s="47" t="s">
        <v>584</v>
      </c>
      <c r="D22" s="308"/>
      <c r="E22" s="308"/>
      <c r="F22" s="308"/>
      <c r="G22" s="317">
        <f>G20/G21</f>
        <v>9.4910705240423606E-3</v>
      </c>
      <c r="H22" s="308"/>
      <c r="I22" s="308"/>
      <c r="J22" s="317">
        <f t="shared" ref="J22" si="3">J20/J21</f>
        <v>1.092248701479203E-2</v>
      </c>
      <c r="K22" s="129">
        <f>K20/K21</f>
        <v>1.25916E-2</v>
      </c>
      <c r="L22" s="129">
        <f>L20/L21</f>
        <v>1.25916E-2</v>
      </c>
      <c r="M22" s="317">
        <f>M20/M21</f>
        <v>7.9084358600276291E-3</v>
      </c>
      <c r="N22" s="317">
        <f>N20/N21</f>
        <v>7.9084358600276308E-3</v>
      </c>
      <c r="O22" s="317">
        <f>O20/O21</f>
        <v>7.9084358600276308E-3</v>
      </c>
    </row>
    <row r="23" spans="2:16" x14ac:dyDescent="0.25">
      <c r="B23" s="1"/>
      <c r="C23" s="43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5" spans="2:16" x14ac:dyDescent="0.25">
      <c r="B25" s="314" t="s">
        <v>716</v>
      </c>
    </row>
    <row r="26" spans="2:16" x14ac:dyDescent="0.25">
      <c r="L26" s="15" t="s">
        <v>1153</v>
      </c>
      <c r="O26" s="15" t="s">
        <v>101</v>
      </c>
    </row>
    <row r="27" spans="2:16" ht="12.75" customHeight="1" x14ac:dyDescent="0.25">
      <c r="B27" s="986" t="s">
        <v>2</v>
      </c>
      <c r="C27" s="930" t="s">
        <v>102</v>
      </c>
      <c r="D27" s="514" t="s">
        <v>514</v>
      </c>
      <c r="E27" s="514" t="s">
        <v>515</v>
      </c>
      <c r="F27" s="514" t="s">
        <v>516</v>
      </c>
      <c r="G27" s="514" t="s">
        <v>104</v>
      </c>
      <c r="H27" s="986" t="s">
        <v>708</v>
      </c>
      <c r="I27" s="986"/>
      <c r="J27" s="986"/>
      <c r="K27" s="946" t="s">
        <v>105</v>
      </c>
      <c r="L27" s="946"/>
      <c r="M27" s="946"/>
      <c r="N27" s="946"/>
      <c r="O27" s="946"/>
      <c r="P27" s="530"/>
    </row>
    <row r="28" spans="2:16" x14ac:dyDescent="0.25">
      <c r="B28" s="986"/>
      <c r="C28" s="930"/>
      <c r="D28" s="514" t="s">
        <v>214</v>
      </c>
      <c r="E28" s="514" t="s">
        <v>214</v>
      </c>
      <c r="F28" s="514" t="s">
        <v>214</v>
      </c>
      <c r="G28" s="514" t="s">
        <v>214</v>
      </c>
      <c r="H28" s="514" t="s">
        <v>108</v>
      </c>
      <c r="I28" s="514" t="s">
        <v>109</v>
      </c>
      <c r="J28" s="514" t="s">
        <v>215</v>
      </c>
      <c r="K28" s="514" t="s">
        <v>472</v>
      </c>
      <c r="L28" s="514" t="s">
        <v>473</v>
      </c>
      <c r="M28" s="514" t="s">
        <v>474</v>
      </c>
      <c r="N28" s="514" t="s">
        <v>475</v>
      </c>
      <c r="O28" s="514" t="s">
        <v>476</v>
      </c>
    </row>
    <row r="29" spans="2:16" x14ac:dyDescent="0.25">
      <c r="B29" s="986"/>
      <c r="C29" s="930"/>
      <c r="D29" s="514" t="s">
        <v>111</v>
      </c>
      <c r="E29" s="514" t="s">
        <v>111</v>
      </c>
      <c r="F29" s="514" t="s">
        <v>111</v>
      </c>
      <c r="G29" s="514" t="s">
        <v>111</v>
      </c>
      <c r="H29" s="514" t="s">
        <v>113</v>
      </c>
      <c r="I29" s="514" t="s">
        <v>114</v>
      </c>
      <c r="J29" s="514" t="s">
        <v>111</v>
      </c>
      <c r="K29" s="514" t="s">
        <v>115</v>
      </c>
      <c r="L29" s="514" t="s">
        <v>115</v>
      </c>
      <c r="M29" s="514" t="s">
        <v>115</v>
      </c>
      <c r="N29" s="514" t="s">
        <v>115</v>
      </c>
      <c r="O29" s="514" t="s">
        <v>115</v>
      </c>
    </row>
    <row r="30" spans="2:16" hidden="1" x14ac:dyDescent="0.3">
      <c r="B30" s="1">
        <v>1</v>
      </c>
      <c r="C30" s="44" t="s">
        <v>574</v>
      </c>
      <c r="D30" s="308">
        <f>VLOOKUP(B30,'[60]2c'!$B$4:$H$18,3,0)*90%</f>
        <v>61.995391650000002</v>
      </c>
      <c r="E30" s="308">
        <f>VLOOKUP(B30,'[60]2c'!$B$4:$H$18,4,0)*90%</f>
        <v>69.836250959999987</v>
      </c>
      <c r="F30" s="308">
        <f>VLOOKUP(B30,'[60]2c'!$B$4:$H$18,5,0)*90%</f>
        <v>78.993000000000009</v>
      </c>
      <c r="G30" s="308">
        <f>VLOOKUP(B30,'[60]2c'!$B$4:$H$18,6,0)*90%</f>
        <v>75.96899999999998</v>
      </c>
      <c r="H30" s="308"/>
      <c r="I30" s="308"/>
      <c r="J30" s="308">
        <f>VLOOKUP(B30,'[60]2c'!$B$4:$H$18,7,0)*90%</f>
        <v>108.846</v>
      </c>
      <c r="K30" s="308">
        <f>90%*K10</f>
        <v>135.38170219453659</v>
      </c>
      <c r="L30" s="308">
        <f t="shared" ref="L30:O30" si="4">90%*L10</f>
        <v>146.62058848478836</v>
      </c>
      <c r="M30" s="308">
        <f t="shared" si="4"/>
        <v>111.53711797008633</v>
      </c>
      <c r="N30" s="308">
        <f t="shared" si="4"/>
        <v>126.11181016456999</v>
      </c>
      <c r="O30" s="308">
        <f t="shared" si="4"/>
        <v>142.95829425290543</v>
      </c>
    </row>
    <row r="31" spans="2:16" hidden="1" x14ac:dyDescent="0.3">
      <c r="B31" s="1">
        <v>2</v>
      </c>
      <c r="C31" s="44" t="s">
        <v>575</v>
      </c>
      <c r="D31" s="308">
        <f>VLOOKUP(B31,'[60]2c'!$B$4:$H$18,3,0)*90%</f>
        <v>1.4554892699999999</v>
      </c>
      <c r="E31" s="308">
        <f>VLOOKUP(B31,'[60]2c'!$B$4:$H$18,4,0)*90%</f>
        <v>1.4498878500000001</v>
      </c>
      <c r="F31" s="308">
        <f>VLOOKUP(B31,'[60]2c'!$B$4:$H$18,5,0)*90%</f>
        <v>1.35</v>
      </c>
      <c r="G31" s="308">
        <f>VLOOKUP(B31,'[60]2c'!$B$4:$H$18,6,0)*90%</f>
        <v>0.68400000000000005</v>
      </c>
      <c r="H31" s="308"/>
      <c r="I31" s="308"/>
      <c r="J31" s="308">
        <f>VLOOKUP(B31,'[60]2c'!$B$4:$H$18,7,0)*90%</f>
        <v>5.3999999999999999E-2</v>
      </c>
      <c r="K31" s="308">
        <f t="shared" ref="K31:O39" si="5">90%*K11</f>
        <v>6.7164727399307067E-2</v>
      </c>
      <c r="L31" s="308">
        <f t="shared" si="5"/>
        <v>7.2740493708345497E-2</v>
      </c>
      <c r="M31" s="308">
        <f t="shared" si="5"/>
        <v>5.533510069625585E-2</v>
      </c>
      <c r="N31" s="308">
        <f t="shared" si="5"/>
        <v>6.2565806266530521E-2</v>
      </c>
      <c r="O31" s="308">
        <f t="shared" si="5"/>
        <v>7.0923579090245797E-2</v>
      </c>
    </row>
    <row r="32" spans="2:16" hidden="1" x14ac:dyDescent="0.3">
      <c r="B32" s="1">
        <v>3</v>
      </c>
      <c r="C32" s="44" t="s">
        <v>576</v>
      </c>
      <c r="D32" s="308">
        <f>VLOOKUP(B32,'[60]2c'!$B$4:$H$18,3,0)*90%</f>
        <v>6.1765217100000003</v>
      </c>
      <c r="E32" s="308">
        <f>VLOOKUP(B32,'[60]2c'!$B$4:$H$18,4,0)*90%</f>
        <v>7.4580191999999998</v>
      </c>
      <c r="F32" s="308">
        <f>VLOOKUP(B32,'[60]2c'!$B$4:$H$18,5,0)*90%</f>
        <v>11.151000000000002</v>
      </c>
      <c r="G32" s="308">
        <f>VLOOKUP(B32,'[60]2c'!$B$4:$H$18,6,0)*90%</f>
        <v>8.8290000000000006</v>
      </c>
      <c r="H32" s="308"/>
      <c r="I32" s="308"/>
      <c r="J32" s="308">
        <f>VLOOKUP(B32,'[60]2c'!$B$4:$H$18,7,0)*90%</f>
        <v>8.9730000000000008</v>
      </c>
      <c r="K32" s="308">
        <f t="shared" si="5"/>
        <v>11.16053886951819</v>
      </c>
      <c r="L32" s="308">
        <f t="shared" si="5"/>
        <v>12.087045371203411</v>
      </c>
      <c r="M32" s="308">
        <f t="shared" si="5"/>
        <v>9.1948492323611788</v>
      </c>
      <c r="N32" s="308">
        <f t="shared" si="5"/>
        <v>10.39635147462182</v>
      </c>
      <c r="O32" s="308">
        <f t="shared" si="5"/>
        <v>11.785134725495844</v>
      </c>
    </row>
    <row r="33" spans="2:16" hidden="1" x14ac:dyDescent="0.3">
      <c r="B33" s="1">
        <v>4</v>
      </c>
      <c r="C33" s="44" t="s">
        <v>577</v>
      </c>
      <c r="D33" s="308">
        <f>VLOOKUP(B33,'[60]2c'!$B$4:$H$18,3,0)*90%</f>
        <v>0</v>
      </c>
      <c r="E33" s="308">
        <f>VLOOKUP(B33,'[60]2c'!$B$4:$H$18,4,0)*90%</f>
        <v>0</v>
      </c>
      <c r="F33" s="308">
        <f>VLOOKUP(B33,'[60]2c'!$B$4:$H$18,5,0)*90%</f>
        <v>0</v>
      </c>
      <c r="G33" s="308">
        <f>VLOOKUP(B33,'[60]2c'!$B$4:$H$18,6,0)*90%</f>
        <v>0</v>
      </c>
      <c r="H33" s="308"/>
      <c r="I33" s="308"/>
      <c r="J33" s="308">
        <f>VLOOKUP(B33,'[60]2c'!$B$4:$H$18,7,0)*90%</f>
        <v>0</v>
      </c>
      <c r="K33" s="308">
        <f t="shared" si="5"/>
        <v>0</v>
      </c>
      <c r="L33" s="308">
        <f t="shared" si="5"/>
        <v>0</v>
      </c>
      <c r="M33" s="308">
        <f t="shared" si="5"/>
        <v>0</v>
      </c>
      <c r="N33" s="308">
        <f t="shared" si="5"/>
        <v>0</v>
      </c>
      <c r="O33" s="308">
        <f t="shared" si="5"/>
        <v>0</v>
      </c>
    </row>
    <row r="34" spans="2:16" hidden="1" x14ac:dyDescent="0.3">
      <c r="B34" s="1">
        <v>5</v>
      </c>
      <c r="C34" s="44" t="s">
        <v>578</v>
      </c>
      <c r="D34" s="308">
        <f>VLOOKUP(B34,'[60]2c'!$B$4:$H$18,3,0)*90%</f>
        <v>28.973468249999996</v>
      </c>
      <c r="E34" s="308">
        <f>VLOOKUP(B34,'[60]2c'!$B$4:$H$18,4,0)*90%</f>
        <v>51.012272339999996</v>
      </c>
      <c r="F34" s="308">
        <f>VLOOKUP(B34,'[60]2c'!$B$4:$H$18,5,0)*90%</f>
        <v>44.91</v>
      </c>
      <c r="G34" s="308">
        <f>VLOOKUP(B34,'[60]2c'!$B$4:$H$18,6,0)*90%</f>
        <v>51.614999999999995</v>
      </c>
      <c r="H34" s="308"/>
      <c r="I34" s="308"/>
      <c r="J34" s="308">
        <f>VLOOKUP(B34,'[60]2c'!$B$4:$H$18,7,0)*90%</f>
        <v>57.266999999999989</v>
      </c>
      <c r="K34" s="308">
        <f t="shared" si="5"/>
        <v>71.228193406965147</v>
      </c>
      <c r="L34" s="308">
        <f t="shared" si="5"/>
        <v>77.141293577700395</v>
      </c>
      <c r="M34" s="308">
        <f t="shared" si="5"/>
        <v>58.682874288379317</v>
      </c>
      <c r="N34" s="308">
        <f t="shared" si="5"/>
        <v>66.351037545655601</v>
      </c>
      <c r="O34" s="308">
        <f t="shared" si="5"/>
        <v>75.214455625205659</v>
      </c>
    </row>
    <row r="35" spans="2:16" hidden="1" x14ac:dyDescent="0.3">
      <c r="B35" s="1">
        <v>6</v>
      </c>
      <c r="C35" s="44" t="s">
        <v>579</v>
      </c>
      <c r="D35" s="308">
        <f>VLOOKUP(B35,'[60]2c'!$B$4:$H$18,3,0)*90%</f>
        <v>1.92658302</v>
      </c>
      <c r="E35" s="308">
        <f>VLOOKUP(B35,'[60]2c'!$B$4:$H$18,4,0)*90%</f>
        <v>1.05252408</v>
      </c>
      <c r="F35" s="308">
        <f>VLOOKUP(B35,'[60]2c'!$B$4:$H$18,5,0)*90%</f>
        <v>36.090000000000003</v>
      </c>
      <c r="G35" s="308">
        <f>VLOOKUP(B35,'[60]2c'!$B$4:$H$18,6,0)*90%</f>
        <v>31.680000000000003</v>
      </c>
      <c r="H35" s="308"/>
      <c r="I35" s="308"/>
      <c r="J35" s="308">
        <f>VLOOKUP(B35,'[60]2c'!$B$4:$H$18,7,0)*90%</f>
        <v>35.369999999999997</v>
      </c>
      <c r="K35" s="308">
        <f t="shared" si="5"/>
        <v>43.992896446546126</v>
      </c>
      <c r="L35" s="308">
        <f t="shared" si="5"/>
        <v>47.6450233789663</v>
      </c>
      <c r="M35" s="308">
        <f t="shared" si="5"/>
        <v>36.244490956047571</v>
      </c>
      <c r="N35" s="308">
        <f t="shared" si="5"/>
        <v>40.980603104577483</v>
      </c>
      <c r="O35" s="308">
        <f t="shared" si="5"/>
        <v>46.454944304110995</v>
      </c>
    </row>
    <row r="36" spans="2:16" hidden="1" x14ac:dyDescent="0.3">
      <c r="B36" s="1">
        <v>7</v>
      </c>
      <c r="C36" s="44" t="s">
        <v>580</v>
      </c>
      <c r="D36" s="308">
        <f>VLOOKUP(B36,'[60]2c'!$B$4:$H$18,3,0)*90%</f>
        <v>0.41751693000000001</v>
      </c>
      <c r="E36" s="308">
        <f>VLOOKUP(B36,'[60]2c'!$B$4:$H$18,4,0)*90%</f>
        <v>0.45388674000000007</v>
      </c>
      <c r="F36" s="308">
        <f>VLOOKUP(B36,'[60]2c'!$B$4:$H$18,5,0)*90%</f>
        <v>0.30600000000000005</v>
      </c>
      <c r="G36" s="308">
        <f>VLOOKUP(B36,'[60]2c'!$B$4:$H$18,6,0)*90%</f>
        <v>0.20700000000000002</v>
      </c>
      <c r="H36" s="308"/>
      <c r="I36" s="308"/>
      <c r="J36" s="308">
        <f>VLOOKUP(B36,'[60]2c'!$B$4:$H$18,7,0)*90%</f>
        <v>0</v>
      </c>
      <c r="K36" s="308">
        <f t="shared" si="5"/>
        <v>0</v>
      </c>
      <c r="L36" s="308">
        <f t="shared" si="5"/>
        <v>0</v>
      </c>
      <c r="M36" s="308">
        <f t="shared" si="5"/>
        <v>0</v>
      </c>
      <c r="N36" s="308">
        <f t="shared" si="5"/>
        <v>0</v>
      </c>
      <c r="O36" s="308">
        <f t="shared" si="5"/>
        <v>0</v>
      </c>
    </row>
    <row r="37" spans="2:16" hidden="1" x14ac:dyDescent="0.3">
      <c r="B37" s="1">
        <v>8</v>
      </c>
      <c r="C37" s="44" t="s">
        <v>581</v>
      </c>
      <c r="D37" s="308">
        <f>VLOOKUP(B37,'[60]2c'!$B$4:$H$18,3,0)*90%</f>
        <v>1.24366446</v>
      </c>
      <c r="E37" s="308">
        <f>VLOOKUP(B37,'[60]2c'!$B$4:$H$18,4,0)*90%</f>
        <v>0.53965863000000003</v>
      </c>
      <c r="F37" s="308">
        <f>VLOOKUP(B37,'[60]2c'!$B$4:$H$18,5,0)*90%</f>
        <v>3.9690000000000003</v>
      </c>
      <c r="G37" s="308">
        <f>VLOOKUP(B37,'[60]2c'!$B$4:$H$18,6,0)*90%</f>
        <v>0.53100000000000003</v>
      </c>
      <c r="H37" s="308"/>
      <c r="I37" s="308"/>
      <c r="J37" s="308">
        <f>VLOOKUP(B37,'[60]2c'!$B$4:$H$18,7,0)*90%</f>
        <v>9.0000000000000011E-3</v>
      </c>
      <c r="K37" s="308">
        <f t="shared" si="5"/>
        <v>1.1194121233217846E-2</v>
      </c>
      <c r="L37" s="308">
        <f t="shared" si="5"/>
        <v>1.2123415618057583E-2</v>
      </c>
      <c r="M37" s="308">
        <f t="shared" si="5"/>
        <v>9.2225167827093089E-3</v>
      </c>
      <c r="N37" s="308">
        <f t="shared" si="5"/>
        <v>1.0427634377755087E-2</v>
      </c>
      <c r="O37" s="308">
        <f t="shared" si="5"/>
        <v>1.1820596515040967E-2</v>
      </c>
    </row>
    <row r="38" spans="2:16" ht="15.5" hidden="1" x14ac:dyDescent="0.25">
      <c r="B38" s="531">
        <v>9</v>
      </c>
      <c r="C38" s="532" t="s">
        <v>714</v>
      </c>
      <c r="D38" s="308">
        <f>VLOOKUP(B38,'[60]2c'!$B$4:$H$18,3,0)*90%</f>
        <v>3.19755024</v>
      </c>
      <c r="E38" s="308">
        <f>VLOOKUP(B38,'[60]2c'!$B$4:$H$18,4,0)*90%</f>
        <v>1.5134832</v>
      </c>
      <c r="F38" s="308">
        <f>VLOOKUP(B38,'[60]2c'!$B$4:$H$18,5,0)*90%</f>
        <v>2.0609999999999999</v>
      </c>
      <c r="G38" s="308">
        <f>VLOOKUP(B38,'[60]2c'!$B$4:$H$18,6,0)*90%</f>
        <v>4.9859999999999998</v>
      </c>
      <c r="H38" s="308"/>
      <c r="I38" s="308"/>
      <c r="J38" s="308">
        <f>VLOOKUP(B38,'[60]2c'!$B$4:$H$18,7,0)*90%</f>
        <v>7.6230000000000011</v>
      </c>
      <c r="K38" s="308">
        <f t="shared" si="5"/>
        <v>9.4814206845355145</v>
      </c>
      <c r="L38" s="308">
        <f t="shared" si="5"/>
        <v>10.268533028494772</v>
      </c>
      <c r="M38" s="308">
        <f t="shared" si="5"/>
        <v>7.8114717149547834</v>
      </c>
      <c r="N38" s="308">
        <f t="shared" si="5"/>
        <v>8.8322063179585584</v>
      </c>
      <c r="O38" s="308">
        <f t="shared" si="5"/>
        <v>10.0120452482397</v>
      </c>
    </row>
    <row r="39" spans="2:16" ht="15.5" hidden="1" x14ac:dyDescent="0.25">
      <c r="B39" s="531">
        <v>10</v>
      </c>
      <c r="C39" s="532" t="s">
        <v>715</v>
      </c>
      <c r="D39" s="308">
        <f>VLOOKUP(B39,'[60]2c'!$B$4:$H$18,3,0)*90%</f>
        <v>0.10127862</v>
      </c>
      <c r="E39" s="308">
        <f>VLOOKUP(B39,'[60]2c'!$B$4:$H$18,4,0)*90%</f>
        <v>9.8700570000000001E-2</v>
      </c>
      <c r="F39" s="308">
        <f>VLOOKUP(B39,'[60]2c'!$B$4:$H$18,5,0)*90%</f>
        <v>9.0000000000000011E-3</v>
      </c>
      <c r="G39" s="308">
        <f>VLOOKUP(B39,'[60]2c'!$B$4:$H$18,6,0)*90%</f>
        <v>3.6000000000000004E-2</v>
      </c>
      <c r="H39" s="308"/>
      <c r="I39" s="308"/>
      <c r="J39" s="308">
        <f>VLOOKUP(B39,'[60]2c'!$B$4:$H$18,7,0)*90%</f>
        <v>5.3999999999999999E-2</v>
      </c>
      <c r="K39" s="308">
        <f t="shared" si="5"/>
        <v>6.7164727399307067E-2</v>
      </c>
      <c r="L39" s="308">
        <f t="shared" si="5"/>
        <v>7.2740493708345497E-2</v>
      </c>
      <c r="M39" s="308">
        <f t="shared" si="5"/>
        <v>5.533510069625585E-2</v>
      </c>
      <c r="N39" s="308">
        <f t="shared" si="5"/>
        <v>6.2565806266530521E-2</v>
      </c>
      <c r="O39" s="308">
        <f t="shared" si="5"/>
        <v>7.0923579090245797E-2</v>
      </c>
    </row>
    <row r="40" spans="2:16" x14ac:dyDescent="0.3">
      <c r="B40" s="1">
        <v>11</v>
      </c>
      <c r="C40" s="45" t="s">
        <v>582</v>
      </c>
      <c r="D40" s="312">
        <f>SUM(D30:D39)</f>
        <v>105.48746415000001</v>
      </c>
      <c r="E40" s="312">
        <f t="shared" ref="E40:J40" si="6">SUM(E30:E39)</f>
        <v>133.41468356999997</v>
      </c>
      <c r="F40" s="312">
        <f t="shared" si="6"/>
        <v>178.839</v>
      </c>
      <c r="G40" s="312">
        <f t="shared" si="6"/>
        <v>174.53699999999998</v>
      </c>
      <c r="H40" s="312">
        <f t="shared" si="6"/>
        <v>0</v>
      </c>
      <c r="I40" s="312">
        <f t="shared" si="6"/>
        <v>0</v>
      </c>
      <c r="J40" s="312">
        <f t="shared" si="6"/>
        <v>218.19599999999997</v>
      </c>
      <c r="K40" s="127">
        <f>90%*K20</f>
        <v>271.39027517813338</v>
      </c>
      <c r="L40" s="127">
        <f>90%*L20</f>
        <v>293.92008824418798</v>
      </c>
      <c r="M40" s="127">
        <f>SUM(M30:M39)</f>
        <v>223.5906968800044</v>
      </c>
      <c r="N40" s="127">
        <f>SUM(N30:N39)</f>
        <v>252.80756785429426</v>
      </c>
      <c r="O40" s="127">
        <f>SUM(O30:O39)</f>
        <v>286.57854191065314</v>
      </c>
    </row>
    <row r="41" spans="2:16" hidden="1" x14ac:dyDescent="0.25">
      <c r="B41" s="1">
        <v>12</v>
      </c>
      <c r="C41" s="47" t="s">
        <v>583</v>
      </c>
      <c r="D41" s="308">
        <f>D21*90%</f>
        <v>14775.632598779999</v>
      </c>
      <c r="E41" s="308">
        <f t="shared" ref="E41:G41" si="7">E21*90%</f>
        <v>15851.541451320001</v>
      </c>
      <c r="F41" s="308">
        <f t="shared" si="7"/>
        <v>17113.464000000007</v>
      </c>
      <c r="G41" s="308">
        <f t="shared" si="7"/>
        <v>18389.601000000002</v>
      </c>
      <c r="H41" s="308"/>
      <c r="I41" s="308"/>
      <c r="J41" s="455">
        <f>J21*90%</f>
        <v>19976.769</v>
      </c>
      <c r="K41" s="258">
        <f>K21</f>
        <v>23948.088423864003</v>
      </c>
      <c r="L41" s="258">
        <f>L21</f>
        <v>25936.169813754848</v>
      </c>
      <c r="M41" s="121">
        <f>90%*M21</f>
        <v>28272.429698787906</v>
      </c>
      <c r="N41" s="121">
        <f>90%*N21</f>
        <v>31966.822811585778</v>
      </c>
      <c r="O41" s="121">
        <f>90%*O21</f>
        <v>36237.069754732998</v>
      </c>
    </row>
    <row r="42" spans="2:16" hidden="1" x14ac:dyDescent="0.25">
      <c r="B42" s="1">
        <v>13</v>
      </c>
      <c r="C42" s="47" t="s">
        <v>584</v>
      </c>
      <c r="D42" s="2"/>
      <c r="E42" s="2"/>
      <c r="F42" s="2"/>
      <c r="G42" s="317">
        <f>G40/G41</f>
        <v>9.4910705240423623E-3</v>
      </c>
      <c r="H42" s="308"/>
      <c r="I42" s="308"/>
      <c r="J42" s="317">
        <f t="shared" ref="J42" si="8">J40/J41</f>
        <v>1.092248701479203E-2</v>
      </c>
      <c r="K42" s="534">
        <f>K22</f>
        <v>1.25916E-2</v>
      </c>
      <c r="L42" s="534">
        <f>L22</f>
        <v>1.25916E-2</v>
      </c>
      <c r="M42" s="317">
        <f>M40/M41</f>
        <v>7.9084358600276291E-3</v>
      </c>
      <c r="N42" s="317">
        <f>N40/N41</f>
        <v>7.9084358600276308E-3</v>
      </c>
      <c r="O42" s="317">
        <f>O40/O41</f>
        <v>7.9084358600276326E-3</v>
      </c>
    </row>
    <row r="43" spans="2:16" hidden="1" x14ac:dyDescent="0.25">
      <c r="B43" s="1"/>
      <c r="C43" s="4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5" spans="2:16" x14ac:dyDescent="0.25">
      <c r="B45" s="314" t="s">
        <v>717</v>
      </c>
    </row>
    <row r="46" spans="2:16" x14ac:dyDescent="0.25">
      <c r="L46" s="15" t="s">
        <v>1153</v>
      </c>
      <c r="O46" s="15" t="s">
        <v>101</v>
      </c>
    </row>
    <row r="47" spans="2:16" ht="14" customHeight="1" x14ac:dyDescent="0.25">
      <c r="B47" s="986" t="s">
        <v>2</v>
      </c>
      <c r="C47" s="930" t="s">
        <v>102</v>
      </c>
      <c r="D47" s="514" t="s">
        <v>514</v>
      </c>
      <c r="E47" s="514" t="s">
        <v>515</v>
      </c>
      <c r="F47" s="514" t="s">
        <v>516</v>
      </c>
      <c r="G47" s="514" t="s">
        <v>104</v>
      </c>
      <c r="H47" s="986" t="s">
        <v>708</v>
      </c>
      <c r="I47" s="986"/>
      <c r="J47" s="986"/>
      <c r="K47" s="946" t="s">
        <v>105</v>
      </c>
      <c r="L47" s="946"/>
      <c r="M47" s="946"/>
      <c r="N47" s="946"/>
      <c r="O47" s="946"/>
      <c r="P47" s="530"/>
    </row>
    <row r="48" spans="2:16" x14ac:dyDescent="0.25">
      <c r="B48" s="986"/>
      <c r="C48" s="930"/>
      <c r="D48" s="514" t="s">
        <v>214</v>
      </c>
      <c r="E48" s="514" t="s">
        <v>214</v>
      </c>
      <c r="F48" s="514" t="s">
        <v>214</v>
      </c>
      <c r="G48" s="514" t="s">
        <v>214</v>
      </c>
      <c r="H48" s="514" t="s">
        <v>108</v>
      </c>
      <c r="I48" s="514" t="s">
        <v>109</v>
      </c>
      <c r="J48" s="514" t="s">
        <v>215</v>
      </c>
      <c r="K48" s="514" t="s">
        <v>472</v>
      </c>
      <c r="L48" s="514" t="s">
        <v>473</v>
      </c>
      <c r="M48" s="514" t="s">
        <v>474</v>
      </c>
      <c r="N48" s="514" t="s">
        <v>475</v>
      </c>
      <c r="O48" s="514" t="s">
        <v>476</v>
      </c>
    </row>
    <row r="49" spans="2:15" x14ac:dyDescent="0.25">
      <c r="B49" s="986"/>
      <c r="C49" s="930"/>
      <c r="D49" s="514" t="s">
        <v>111</v>
      </c>
      <c r="E49" s="514" t="s">
        <v>111</v>
      </c>
      <c r="F49" s="514" t="s">
        <v>111</v>
      </c>
      <c r="G49" s="514" t="s">
        <v>111</v>
      </c>
      <c r="H49" s="514" t="s">
        <v>113</v>
      </c>
      <c r="I49" s="514" t="s">
        <v>114</v>
      </c>
      <c r="J49" s="514" t="s">
        <v>111</v>
      </c>
      <c r="K49" s="514" t="s">
        <v>115</v>
      </c>
      <c r="L49" s="514" t="s">
        <v>115</v>
      </c>
      <c r="M49" s="514" t="s">
        <v>115</v>
      </c>
      <c r="N49" s="514" t="s">
        <v>115</v>
      </c>
      <c r="O49" s="514" t="s">
        <v>115</v>
      </c>
    </row>
    <row r="50" spans="2:15" hidden="1" x14ac:dyDescent="0.3">
      <c r="B50" s="1">
        <v>1</v>
      </c>
      <c r="C50" s="44" t="s">
        <v>574</v>
      </c>
      <c r="D50" s="308">
        <f>VLOOKUP(B50,'[60]2c'!$B$4:$H$18,3,0)*10%</f>
        <v>6.8883768500000002</v>
      </c>
      <c r="E50" s="308">
        <f>VLOOKUP(B50,'[60]2c'!$B$4:$H$18,4,0)*10%</f>
        <v>7.7595834399999992</v>
      </c>
      <c r="F50" s="308">
        <f>VLOOKUP(B50,'[60]2c'!$B$4:$H$18,5,0)*10%</f>
        <v>8.777000000000001</v>
      </c>
      <c r="G50" s="308">
        <f>VLOOKUP(B50,'[60]2c'!$B$4:$H$18,6,0)*10%</f>
        <v>8.4409999999999989</v>
      </c>
      <c r="H50" s="308"/>
      <c r="I50" s="308"/>
      <c r="J50" s="308">
        <f>VLOOKUP(B50,'[60]2c'!$B$4:$H$18,7,0)*10%</f>
        <v>12.094000000000001</v>
      </c>
      <c r="K50" s="308">
        <f>K10*10%</f>
        <v>15.042411354948511</v>
      </c>
      <c r="L50" s="308">
        <f t="shared" ref="L50:O50" si="9">L10*10%</f>
        <v>16.29117649830982</v>
      </c>
      <c r="M50" s="308">
        <f t="shared" si="9"/>
        <v>12.39301310778737</v>
      </c>
      <c r="N50" s="308">
        <f t="shared" si="9"/>
        <v>14.012423351618887</v>
      </c>
      <c r="O50" s="308">
        <f t="shared" si="9"/>
        <v>15.884254916989491</v>
      </c>
    </row>
    <row r="51" spans="2:15" hidden="1" x14ac:dyDescent="0.3">
      <c r="B51" s="1">
        <v>2</v>
      </c>
      <c r="C51" s="44" t="s">
        <v>575</v>
      </c>
      <c r="D51" s="308">
        <f>VLOOKUP(B51,'[60]2c'!$B$4:$H$18,3,0)*10%</f>
        <v>0.16172103000000002</v>
      </c>
      <c r="E51" s="308">
        <f>VLOOKUP(B51,'[60]2c'!$B$4:$H$18,4,0)*10%</f>
        <v>0.16109865000000001</v>
      </c>
      <c r="F51" s="308">
        <f>VLOOKUP(B51,'[60]2c'!$B$4:$H$18,5,0)*10%</f>
        <v>0.15000000000000002</v>
      </c>
      <c r="G51" s="308">
        <f>VLOOKUP(B51,'[60]2c'!$B$4:$H$18,6,0)*10%</f>
        <v>7.6000000000000012E-2</v>
      </c>
      <c r="H51" s="308"/>
      <c r="I51" s="308"/>
      <c r="J51" s="308">
        <f>VLOOKUP(B51,'[60]2c'!$B$4:$H$18,7,0)*10%</f>
        <v>6.0000000000000001E-3</v>
      </c>
      <c r="K51" s="308">
        <f t="shared" ref="K51:O59" si="10">K11*10%</f>
        <v>7.4627474888118968E-3</v>
      </c>
      <c r="L51" s="308">
        <f t="shared" si="10"/>
        <v>8.0822770787050552E-3</v>
      </c>
      <c r="M51" s="308">
        <f t="shared" si="10"/>
        <v>6.1483445218062059E-3</v>
      </c>
      <c r="N51" s="308">
        <f t="shared" si="10"/>
        <v>6.951756251836725E-3</v>
      </c>
      <c r="O51" s="308">
        <f t="shared" si="10"/>
        <v>7.8803976766939777E-3</v>
      </c>
    </row>
    <row r="52" spans="2:15" hidden="1" x14ac:dyDescent="0.3">
      <c r="B52" s="1">
        <v>3</v>
      </c>
      <c r="C52" s="44" t="s">
        <v>576</v>
      </c>
      <c r="D52" s="308">
        <f>VLOOKUP(B52,'[60]2c'!$B$4:$H$18,3,0)*10%</f>
        <v>0.68628019000000007</v>
      </c>
      <c r="E52" s="308">
        <f>VLOOKUP(B52,'[60]2c'!$B$4:$H$18,4,0)*10%</f>
        <v>0.82866879999999998</v>
      </c>
      <c r="F52" s="308">
        <f>VLOOKUP(B52,'[60]2c'!$B$4:$H$18,5,0)*10%</f>
        <v>1.2390000000000001</v>
      </c>
      <c r="G52" s="308">
        <f>VLOOKUP(B52,'[60]2c'!$B$4:$H$18,6,0)*10%</f>
        <v>0.98100000000000009</v>
      </c>
      <c r="H52" s="308"/>
      <c r="I52" s="308"/>
      <c r="J52" s="308">
        <f>VLOOKUP(B52,'[60]2c'!$B$4:$H$18,7,0)*10%</f>
        <v>0.99700000000000011</v>
      </c>
      <c r="K52" s="308">
        <f t="shared" si="10"/>
        <v>1.2400598743909101</v>
      </c>
      <c r="L52" s="308">
        <f t="shared" si="10"/>
        <v>1.3430050412448233</v>
      </c>
      <c r="M52" s="308">
        <f t="shared" si="10"/>
        <v>1.0216499147067977</v>
      </c>
      <c r="N52" s="308">
        <f t="shared" si="10"/>
        <v>1.1551501638468691</v>
      </c>
      <c r="O52" s="308">
        <f t="shared" si="10"/>
        <v>1.3094594139439826</v>
      </c>
    </row>
    <row r="53" spans="2:15" hidden="1" x14ac:dyDescent="0.3">
      <c r="B53" s="1">
        <v>4</v>
      </c>
      <c r="C53" s="44" t="s">
        <v>577</v>
      </c>
      <c r="D53" s="308">
        <f>VLOOKUP(B53,'[60]2c'!$B$4:$H$18,3,0)*10%</f>
        <v>0</v>
      </c>
      <c r="E53" s="308">
        <f>VLOOKUP(B53,'[60]2c'!$B$4:$H$18,4,0)*10%</f>
        <v>0</v>
      </c>
      <c r="F53" s="308">
        <f>VLOOKUP(B53,'[60]2c'!$B$4:$H$18,5,0)*10%</f>
        <v>0</v>
      </c>
      <c r="G53" s="308">
        <f>VLOOKUP(B53,'[60]2c'!$B$4:$H$18,6,0)*10%</f>
        <v>0</v>
      </c>
      <c r="H53" s="308"/>
      <c r="I53" s="308"/>
      <c r="J53" s="308">
        <f>VLOOKUP(B53,'[60]2c'!$B$4:$H$18,7,0)*10%</f>
        <v>0</v>
      </c>
      <c r="K53" s="308">
        <f t="shared" si="10"/>
        <v>0</v>
      </c>
      <c r="L53" s="308">
        <f t="shared" si="10"/>
        <v>0</v>
      </c>
      <c r="M53" s="308">
        <f t="shared" si="10"/>
        <v>0</v>
      </c>
      <c r="N53" s="308">
        <f t="shared" si="10"/>
        <v>0</v>
      </c>
      <c r="O53" s="308">
        <f t="shared" si="10"/>
        <v>0</v>
      </c>
    </row>
    <row r="54" spans="2:15" hidden="1" x14ac:dyDescent="0.3">
      <c r="B54" s="1">
        <v>5</v>
      </c>
      <c r="C54" s="44" t="s">
        <v>578</v>
      </c>
      <c r="D54" s="308">
        <f>VLOOKUP(B54,'[60]2c'!$B$4:$H$18,3,0)*10%</f>
        <v>3.2192742499999998</v>
      </c>
      <c r="E54" s="308">
        <f>VLOOKUP(B54,'[60]2c'!$B$4:$H$18,4,0)*10%</f>
        <v>5.6680302600000001</v>
      </c>
      <c r="F54" s="308">
        <f>VLOOKUP(B54,'[60]2c'!$B$4:$H$18,5,0)*10%</f>
        <v>4.9899999999999993</v>
      </c>
      <c r="G54" s="308">
        <f>VLOOKUP(B54,'[60]2c'!$B$4:$H$18,6,0)*10%</f>
        <v>5.7349999999999994</v>
      </c>
      <c r="H54" s="308"/>
      <c r="I54" s="308"/>
      <c r="J54" s="308">
        <f>VLOOKUP(B54,'[60]2c'!$B$4:$H$18,7,0)*10%</f>
        <v>6.3629999999999995</v>
      </c>
      <c r="K54" s="308">
        <f t="shared" si="10"/>
        <v>7.9142437118850157</v>
      </c>
      <c r="L54" s="308">
        <f t="shared" si="10"/>
        <v>8.5712548419667112</v>
      </c>
      <c r="M54" s="308">
        <f t="shared" si="10"/>
        <v>6.5203193653754798</v>
      </c>
      <c r="N54" s="308">
        <f t="shared" si="10"/>
        <v>7.3723375050728457</v>
      </c>
      <c r="O54" s="308">
        <f t="shared" si="10"/>
        <v>8.3571617361339623</v>
      </c>
    </row>
    <row r="55" spans="2:15" hidden="1" x14ac:dyDescent="0.3">
      <c r="B55" s="1">
        <v>6</v>
      </c>
      <c r="C55" s="44" t="s">
        <v>579</v>
      </c>
      <c r="D55" s="308">
        <f>VLOOKUP(B55,'[60]2c'!$B$4:$H$18,3,0)*10%</f>
        <v>0.21406478000000001</v>
      </c>
      <c r="E55" s="308">
        <f>VLOOKUP(B55,'[60]2c'!$B$4:$H$18,4,0)*10%</f>
        <v>0.11694712000000002</v>
      </c>
      <c r="F55" s="308">
        <f>VLOOKUP(B55,'[60]2c'!$B$4:$H$18,5,0)*10%</f>
        <v>4.0100000000000007</v>
      </c>
      <c r="G55" s="308">
        <f>VLOOKUP(B55,'[60]2c'!$B$4:$H$18,6,0)*10%</f>
        <v>3.5200000000000005</v>
      </c>
      <c r="H55" s="308"/>
      <c r="I55" s="308"/>
      <c r="J55" s="308">
        <f>VLOOKUP(B55,'[60]2c'!$B$4:$H$18,7,0)*10%</f>
        <v>3.9299999999999997</v>
      </c>
      <c r="K55" s="308">
        <f t="shared" si="10"/>
        <v>4.8880996051717922</v>
      </c>
      <c r="L55" s="308">
        <f t="shared" si="10"/>
        <v>5.2938914865518107</v>
      </c>
      <c r="M55" s="308">
        <f t="shared" si="10"/>
        <v>4.027165661783064</v>
      </c>
      <c r="N55" s="308">
        <f t="shared" si="10"/>
        <v>4.5534003449530536</v>
      </c>
      <c r="O55" s="308">
        <f t="shared" si="10"/>
        <v>5.1616604782345554</v>
      </c>
    </row>
    <row r="56" spans="2:15" hidden="1" x14ac:dyDescent="0.3">
      <c r="B56" s="1">
        <v>7</v>
      </c>
      <c r="C56" s="44" t="s">
        <v>580</v>
      </c>
      <c r="D56" s="308">
        <f>VLOOKUP(B56,'[60]2c'!$B$4:$H$18,3,0)*10%</f>
        <v>4.6390769999999998E-2</v>
      </c>
      <c r="E56" s="308">
        <f>VLOOKUP(B56,'[60]2c'!$B$4:$H$18,4,0)*10%</f>
        <v>5.0431860000000009E-2</v>
      </c>
      <c r="F56" s="308">
        <f>VLOOKUP(B56,'[60]2c'!$B$4:$H$18,5,0)*10%</f>
        <v>3.4000000000000002E-2</v>
      </c>
      <c r="G56" s="308">
        <f>VLOOKUP(B56,'[60]2c'!$B$4:$H$18,6,0)*10%</f>
        <v>2.3000000000000003E-2</v>
      </c>
      <c r="H56" s="308"/>
      <c r="I56" s="308"/>
      <c r="J56" s="308">
        <f>VLOOKUP(B56,'[60]2c'!$B$4:$H$18,7,0)*10%</f>
        <v>0</v>
      </c>
      <c r="K56" s="308">
        <f t="shared" si="10"/>
        <v>0</v>
      </c>
      <c r="L56" s="308">
        <f t="shared" si="10"/>
        <v>0</v>
      </c>
      <c r="M56" s="308">
        <f t="shared" si="10"/>
        <v>0</v>
      </c>
      <c r="N56" s="308">
        <f t="shared" si="10"/>
        <v>0</v>
      </c>
      <c r="O56" s="308">
        <f t="shared" si="10"/>
        <v>0</v>
      </c>
    </row>
    <row r="57" spans="2:15" hidden="1" x14ac:dyDescent="0.3">
      <c r="B57" s="1">
        <v>8</v>
      </c>
      <c r="C57" s="44" t="s">
        <v>581</v>
      </c>
      <c r="D57" s="308">
        <f>VLOOKUP(B57,'[60]2c'!$B$4:$H$18,3,0)*10%</f>
        <v>0.13818494000000001</v>
      </c>
      <c r="E57" s="308">
        <f>VLOOKUP(B57,'[60]2c'!$B$4:$H$18,4,0)*10%</f>
        <v>5.9962070000000006E-2</v>
      </c>
      <c r="F57" s="308">
        <f>VLOOKUP(B57,'[60]2c'!$B$4:$H$18,5,0)*10%</f>
        <v>0.44100000000000006</v>
      </c>
      <c r="G57" s="308">
        <f>VLOOKUP(B57,'[60]2c'!$B$4:$H$18,6,0)*10%</f>
        <v>5.8999999999999997E-2</v>
      </c>
      <c r="H57" s="308"/>
      <c r="I57" s="308"/>
      <c r="J57" s="308">
        <f>VLOOKUP(B57,'[60]2c'!$B$4:$H$18,7,0)*10%</f>
        <v>1E-3</v>
      </c>
      <c r="K57" s="308">
        <f t="shared" si="10"/>
        <v>1.2437912481353163E-3</v>
      </c>
      <c r="L57" s="308">
        <f t="shared" si="10"/>
        <v>1.347046179784176E-3</v>
      </c>
      <c r="M57" s="308">
        <f t="shared" si="10"/>
        <v>1.0247240869677009E-3</v>
      </c>
      <c r="N57" s="308">
        <f t="shared" si="10"/>
        <v>1.1586260419727875E-3</v>
      </c>
      <c r="O57" s="308">
        <f t="shared" si="10"/>
        <v>1.3133996127823299E-3</v>
      </c>
    </row>
    <row r="58" spans="2:15" ht="15.5" hidden="1" x14ac:dyDescent="0.25">
      <c r="B58" s="531">
        <v>9</v>
      </c>
      <c r="C58" s="532" t="s">
        <v>714</v>
      </c>
      <c r="D58" s="308">
        <f>VLOOKUP(B58,'[60]2c'!$B$4:$H$18,3,0)*10%</f>
        <v>0.35528336000000005</v>
      </c>
      <c r="E58" s="308">
        <f>VLOOKUP(B58,'[60]2c'!$B$4:$H$18,4,0)*10%</f>
        <v>0.1681648</v>
      </c>
      <c r="F58" s="308">
        <f>VLOOKUP(B58,'[60]2c'!$B$4:$H$18,5,0)*10%</f>
        <v>0.22900000000000001</v>
      </c>
      <c r="G58" s="308">
        <f>VLOOKUP(B58,'[60]2c'!$B$4:$H$18,6,0)*10%</f>
        <v>0.55400000000000005</v>
      </c>
      <c r="H58" s="308"/>
      <c r="I58" s="308"/>
      <c r="J58" s="308">
        <f>VLOOKUP(B58,'[60]2c'!$B$4:$H$18,7,0)*10%</f>
        <v>0.84700000000000009</v>
      </c>
      <c r="K58" s="308">
        <f t="shared" si="10"/>
        <v>1.0534911871706127</v>
      </c>
      <c r="L58" s="308">
        <f t="shared" si="10"/>
        <v>1.1409481142771971</v>
      </c>
      <c r="M58" s="308">
        <f t="shared" si="10"/>
        <v>0.86794130166164263</v>
      </c>
      <c r="N58" s="308">
        <f t="shared" si="10"/>
        <v>0.98135625755095102</v>
      </c>
      <c r="O58" s="308">
        <f t="shared" si="10"/>
        <v>1.1124494720266334</v>
      </c>
    </row>
    <row r="59" spans="2:15" ht="15.5" hidden="1" x14ac:dyDescent="0.25">
      <c r="B59" s="531">
        <v>10</v>
      </c>
      <c r="C59" s="532" t="s">
        <v>715</v>
      </c>
      <c r="D59" s="308">
        <f>VLOOKUP(B59,'[60]2c'!$B$4:$H$18,3,0)*10%</f>
        <v>1.1253180000000002E-2</v>
      </c>
      <c r="E59" s="308">
        <f>VLOOKUP(B59,'[60]2c'!$B$4:$H$18,4,0)*10%</f>
        <v>1.0966730000000001E-2</v>
      </c>
      <c r="F59" s="308">
        <f>VLOOKUP(B59,'[60]2c'!$B$4:$H$18,5,0)*10%</f>
        <v>1E-3</v>
      </c>
      <c r="G59" s="308">
        <f>VLOOKUP(B59,'[60]2c'!$B$4:$H$18,6,0)*10%</f>
        <v>4.0000000000000001E-3</v>
      </c>
      <c r="H59" s="308"/>
      <c r="I59" s="308"/>
      <c r="J59" s="308">
        <f>VLOOKUP(B59,'[60]2c'!$B$4:$H$18,7,0)*10%</f>
        <v>6.0000000000000001E-3</v>
      </c>
      <c r="K59" s="308">
        <f t="shared" si="10"/>
        <v>7.4627474888118968E-3</v>
      </c>
      <c r="L59" s="308">
        <f t="shared" si="10"/>
        <v>8.0822770787050552E-3</v>
      </c>
      <c r="M59" s="308">
        <f t="shared" si="10"/>
        <v>6.1483445218062059E-3</v>
      </c>
      <c r="N59" s="308">
        <f t="shared" si="10"/>
        <v>6.951756251836725E-3</v>
      </c>
      <c r="O59" s="308">
        <f t="shared" si="10"/>
        <v>7.8803976766939777E-3</v>
      </c>
    </row>
    <row r="60" spans="2:15" x14ac:dyDescent="0.3">
      <c r="B60" s="1">
        <v>11</v>
      </c>
      <c r="C60" s="45" t="s">
        <v>582</v>
      </c>
      <c r="D60" s="312">
        <f>SUM(D50:D59)</f>
        <v>11.720829349999999</v>
      </c>
      <c r="E60" s="312">
        <f t="shared" ref="E60:O60" si="11">SUM(E50:E59)</f>
        <v>14.823853729999998</v>
      </c>
      <c r="F60" s="312">
        <f t="shared" si="11"/>
        <v>19.871000000000002</v>
      </c>
      <c r="G60" s="312">
        <f t="shared" si="11"/>
        <v>19.393000000000001</v>
      </c>
      <c r="H60" s="312">
        <f t="shared" si="11"/>
        <v>0</v>
      </c>
      <c r="I60" s="312">
        <f t="shared" si="11"/>
        <v>0</v>
      </c>
      <c r="J60" s="312">
        <f t="shared" si="11"/>
        <v>24.244000000000003</v>
      </c>
      <c r="K60" s="127">
        <f>10%*K20</f>
        <v>30.154475019792599</v>
      </c>
      <c r="L60" s="127">
        <f>10%*L20</f>
        <v>32.657787582687554</v>
      </c>
      <c r="M60" s="127">
        <f>SUM(M50:M59)</f>
        <v>24.843410764444929</v>
      </c>
      <c r="N60" s="127">
        <f>SUM(N50:N59)</f>
        <v>28.089729761588256</v>
      </c>
      <c r="O60" s="127">
        <f t="shared" si="11"/>
        <v>31.842060212294793</v>
      </c>
    </row>
    <row r="61" spans="2:15" hidden="1" x14ac:dyDescent="0.25">
      <c r="B61" s="1"/>
      <c r="C61" s="43"/>
      <c r="D61" s="308"/>
      <c r="E61" s="308"/>
      <c r="F61" s="308"/>
      <c r="G61" s="308"/>
      <c r="H61" s="308"/>
      <c r="I61" s="308"/>
      <c r="J61" s="308"/>
      <c r="K61" s="2"/>
      <c r="L61" s="2"/>
      <c r="M61" s="2"/>
      <c r="N61" s="2"/>
      <c r="O61" s="2"/>
    </row>
    <row r="62" spans="2:15" hidden="1" x14ac:dyDescent="0.25">
      <c r="B62" s="1">
        <v>12</v>
      </c>
      <c r="C62" s="47" t="s">
        <v>583</v>
      </c>
      <c r="D62" s="308">
        <f>D21*10%</f>
        <v>1641.73695542</v>
      </c>
      <c r="E62" s="308">
        <f t="shared" ref="E62:G62" si="12">E21*10%</f>
        <v>1761.2823834800001</v>
      </c>
      <c r="F62" s="308">
        <f t="shared" si="12"/>
        <v>1901.4960000000008</v>
      </c>
      <c r="G62" s="308">
        <f t="shared" si="12"/>
        <v>2043.2890000000004</v>
      </c>
      <c r="H62" s="308"/>
      <c r="I62" s="308"/>
      <c r="J62" s="455">
        <f>J21*10%</f>
        <v>2219.6410000000001</v>
      </c>
      <c r="K62" s="455">
        <f>K21</f>
        <v>23948.088423864003</v>
      </c>
      <c r="L62" s="455">
        <f>L21</f>
        <v>25936.169813754848</v>
      </c>
      <c r="M62" s="308">
        <f t="shared" ref="M62:O62" si="13">10%*M21</f>
        <v>3141.3810776431005</v>
      </c>
      <c r="N62" s="308">
        <f t="shared" si="13"/>
        <v>3551.8692012873089</v>
      </c>
      <c r="O62" s="308">
        <f t="shared" si="13"/>
        <v>4026.3410838592226</v>
      </c>
    </row>
    <row r="63" spans="2:15" hidden="1" x14ac:dyDescent="0.25">
      <c r="B63" s="1">
        <v>13</v>
      </c>
      <c r="C63" s="47" t="s">
        <v>584</v>
      </c>
      <c r="D63" s="2"/>
      <c r="E63" s="2"/>
      <c r="F63" s="2"/>
      <c r="G63" s="317">
        <f>G60/G62</f>
        <v>9.4910705240423641E-3</v>
      </c>
      <c r="H63" s="2"/>
      <c r="I63" s="2"/>
      <c r="J63" s="317">
        <f t="shared" ref="J63" si="14">J60/J62</f>
        <v>1.0922487014792032E-2</v>
      </c>
      <c r="K63" s="534">
        <f>K22</f>
        <v>1.25916E-2</v>
      </c>
      <c r="L63" s="534">
        <f>L22</f>
        <v>1.25916E-2</v>
      </c>
      <c r="M63" s="317">
        <f>M60/M62</f>
        <v>7.9084358600276274E-3</v>
      </c>
      <c r="N63" s="317">
        <f>N60/N62</f>
        <v>7.9084358600276308E-3</v>
      </c>
      <c r="O63" s="317">
        <f>O60/O62</f>
        <v>7.9084358600276308E-3</v>
      </c>
    </row>
    <row r="64" spans="2:15" x14ac:dyDescent="0.25">
      <c r="B64" s="1"/>
      <c r="C64" s="4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</sheetData>
  <mergeCells count="13">
    <mergeCell ref="A3:P3"/>
    <mergeCell ref="B47:B49"/>
    <mergeCell ref="C47:C49"/>
    <mergeCell ref="H47:J47"/>
    <mergeCell ref="K47:O47"/>
    <mergeCell ref="B7:B9"/>
    <mergeCell ref="C7:C9"/>
    <mergeCell ref="H7:J7"/>
    <mergeCell ref="K7:O7"/>
    <mergeCell ref="B27:B29"/>
    <mergeCell ref="C27:C29"/>
    <mergeCell ref="H27:J27"/>
    <mergeCell ref="K27:O27"/>
  </mergeCells>
  <pageMargins left="0.75" right="0.75" top="1" bottom="1" header="0.5" footer="0.5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P15"/>
  <sheetViews>
    <sheetView showGridLines="0" view="pageBreakPreview" zoomScale="90" zoomScaleNormal="80" zoomScaleSheetLayoutView="90" workbookViewId="0">
      <selection activeCell="Q20" sqref="Q20"/>
    </sheetView>
  </sheetViews>
  <sheetFormatPr defaultColWidth="9.1796875" defaultRowHeight="14" x14ac:dyDescent="0.3"/>
  <cols>
    <col min="1" max="1" width="4.1796875" style="3" customWidth="1"/>
    <col min="2" max="2" width="6.1796875" style="3" customWidth="1"/>
    <col min="3" max="3" width="46.81640625" style="3" customWidth="1"/>
    <col min="4" max="4" width="13.81640625" style="3" hidden="1" customWidth="1"/>
    <col min="5" max="5" width="12.54296875" style="3" hidden="1" customWidth="1"/>
    <col min="6" max="6" width="13.453125" style="3" hidden="1" customWidth="1"/>
    <col min="7" max="7" width="13.81640625" style="3" hidden="1" customWidth="1"/>
    <col min="8" max="8" width="12.54296875" style="3" hidden="1" customWidth="1"/>
    <col min="9" max="9" width="13.1796875" style="3" hidden="1" customWidth="1"/>
    <col min="10" max="10" width="12.54296875" style="3" hidden="1" customWidth="1"/>
    <col min="11" max="11" width="11.81640625" style="3" bestFit="1" customWidth="1"/>
    <col min="12" max="12" width="13.81640625" style="3" bestFit="1" customWidth="1"/>
    <col min="13" max="15" width="11.81640625" style="3" hidden="1" customWidth="1"/>
    <col min="16" max="18" width="11.81640625" style="3" bestFit="1" customWidth="1"/>
    <col min="19" max="16384" width="9.1796875" style="3"/>
  </cols>
  <sheetData>
    <row r="1" spans="1:16" x14ac:dyDescent="0.3">
      <c r="B1" s="48"/>
    </row>
    <row r="2" spans="1:16" x14ac:dyDescent="0.3">
      <c r="C2" s="4"/>
      <c r="D2" s="4"/>
      <c r="E2" s="4"/>
      <c r="F2" s="4"/>
      <c r="G2" s="4"/>
      <c r="H2" s="518" t="s">
        <v>706</v>
      </c>
      <c r="I2" s="4"/>
      <c r="J2" s="4"/>
      <c r="K2" s="4"/>
      <c r="L2" s="4"/>
      <c r="M2" s="4"/>
    </row>
    <row r="3" spans="1:16" s="649" customFormat="1" x14ac:dyDescent="0.25">
      <c r="A3" s="998" t="s">
        <v>585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</row>
    <row r="4" spans="1:16" x14ac:dyDescent="0.3">
      <c r="B4" s="26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6" x14ac:dyDescent="0.3">
      <c r="L5" s="49" t="s">
        <v>1153</v>
      </c>
      <c r="O5" s="15" t="s">
        <v>101</v>
      </c>
    </row>
    <row r="6" spans="1:16" s="5" customFormat="1" ht="15" customHeigh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  <c r="P6" s="530"/>
    </row>
    <row r="7" spans="1:16" s="5" customFormat="1" ht="28" x14ac:dyDescent="0.25">
      <c r="B7" s="928"/>
      <c r="C7" s="930"/>
      <c r="D7" s="514" t="s">
        <v>106</v>
      </c>
      <c r="E7" s="514" t="s">
        <v>214</v>
      </c>
      <c r="F7" s="514" t="s">
        <v>107</v>
      </c>
      <c r="G7" s="514" t="s">
        <v>106</v>
      </c>
      <c r="H7" s="514" t="s">
        <v>108</v>
      </c>
      <c r="I7" s="514" t="s">
        <v>109</v>
      </c>
      <c r="J7" s="514" t="s">
        <v>215</v>
      </c>
      <c r="K7" s="514" t="s">
        <v>472</v>
      </c>
      <c r="L7" s="514" t="s">
        <v>473</v>
      </c>
      <c r="M7" s="514" t="s">
        <v>474</v>
      </c>
      <c r="N7" s="514" t="s">
        <v>475</v>
      </c>
      <c r="O7" s="514" t="s">
        <v>476</v>
      </c>
    </row>
    <row r="8" spans="1:16" s="5" customFormat="1" x14ac:dyDescent="0.25">
      <c r="B8" s="929"/>
      <c r="C8" s="931"/>
      <c r="D8" s="514" t="s">
        <v>110</v>
      </c>
      <c r="E8" s="514" t="s">
        <v>111</v>
      </c>
      <c r="F8" s="514" t="s">
        <v>112</v>
      </c>
      <c r="G8" s="514" t="s">
        <v>110</v>
      </c>
      <c r="H8" s="514" t="s">
        <v>113</v>
      </c>
      <c r="I8" s="514" t="s">
        <v>114</v>
      </c>
      <c r="J8" s="514" t="s">
        <v>114</v>
      </c>
      <c r="K8" s="514" t="s">
        <v>115</v>
      </c>
      <c r="L8" s="514" t="s">
        <v>115</v>
      </c>
      <c r="M8" s="514" t="s">
        <v>115</v>
      </c>
      <c r="N8" s="514" t="s">
        <v>115</v>
      </c>
      <c r="O8" s="514" t="s">
        <v>115</v>
      </c>
    </row>
    <row r="9" spans="1:16" s="4" customFormat="1" x14ac:dyDescent="0.25">
      <c r="B9" s="520">
        <v>1</v>
      </c>
      <c r="C9" s="522" t="s">
        <v>586</v>
      </c>
      <c r="D9" s="1"/>
      <c r="E9" s="517"/>
      <c r="F9" s="295">
        <f>E9-D9</f>
        <v>0</v>
      </c>
      <c r="G9" s="515"/>
      <c r="H9" s="515"/>
      <c r="I9" s="515"/>
      <c r="J9" s="318">
        <f>'[61]Investment for 5th MYT'!$B$133</f>
        <v>1206.97</v>
      </c>
      <c r="K9" s="318">
        <v>1696.01</v>
      </c>
      <c r="L9" s="318">
        <v>2097.9286101091511</v>
      </c>
      <c r="M9" s="318">
        <f>'[61]Investment for 5th MYT'!$B$214</f>
        <v>1761.7839942380879</v>
      </c>
      <c r="N9" s="318">
        <f>'[61]Investment for 5th MYT'!$B$241</f>
        <v>2385.3419658233947</v>
      </c>
      <c r="O9" s="318">
        <f>'[61]Investment for 5th MYT'!$B$268</f>
        <v>2813.8466186768728</v>
      </c>
    </row>
    <row r="10" spans="1:16" s="4" customFormat="1" x14ac:dyDescent="0.25">
      <c r="B10" s="517">
        <v>2</v>
      </c>
      <c r="C10" s="522" t="s">
        <v>1155</v>
      </c>
      <c r="D10" s="1"/>
      <c r="E10" s="145">
        <f>'[62]F16.1'!G11</f>
        <v>0</v>
      </c>
      <c r="F10" s="295">
        <f>E10-D10</f>
        <v>0</v>
      </c>
      <c r="G10" s="515"/>
      <c r="H10" s="515"/>
      <c r="I10" s="515"/>
      <c r="J10" s="318">
        <f>'[61]Investment for 5th MYT'!$F$133</f>
        <v>3013.049310890869</v>
      </c>
      <c r="K10" s="318">
        <v>2390</v>
      </c>
      <c r="L10" s="318">
        <v>8160.0517479193168</v>
      </c>
      <c r="M10" s="318">
        <f>'[61]Investment for 5th MYT'!$F$214</f>
        <v>4103.3302566185512</v>
      </c>
      <c r="N10" s="318">
        <f>'[61]Investment for 5th MYT'!$F$241</f>
        <v>4533.3858892955459</v>
      </c>
      <c r="O10" s="318">
        <f>'[61]Investment for 5th MYT'!$F$268</f>
        <v>5183.3197823329792</v>
      </c>
    </row>
    <row r="11" spans="1:16" s="4" customFormat="1" x14ac:dyDescent="0.25">
      <c r="B11" s="517">
        <v>3</v>
      </c>
      <c r="C11" s="18" t="s">
        <v>588</v>
      </c>
      <c r="D11" s="1"/>
      <c r="E11" s="145">
        <f>'[62]F16.1'!H11</f>
        <v>0</v>
      </c>
      <c r="F11" s="295">
        <f>E11-D11</f>
        <v>0</v>
      </c>
      <c r="G11" s="515"/>
      <c r="H11" s="515"/>
      <c r="I11" s="515"/>
      <c r="J11" s="318">
        <f>'[61]Investment for 5th MYT'!$I$133</f>
        <v>2524.0093108908686</v>
      </c>
      <c r="K11" s="318">
        <v>1988.0813898908491</v>
      </c>
      <c r="L11" s="318">
        <v>5929.4218205731077</v>
      </c>
      <c r="M11" s="318">
        <f>'[61]Investment for 5th MYT'!$I$214</f>
        <v>3479.7722850332443</v>
      </c>
      <c r="N11" s="318">
        <f>'[61]Investment for 5th MYT'!$I$241</f>
        <v>4104.8812364420683</v>
      </c>
      <c r="O11" s="318">
        <f>'[61]Investment for 5th MYT'!$I$268</f>
        <v>4744.7188257191456</v>
      </c>
    </row>
    <row r="12" spans="1:16" s="4" customFormat="1" x14ac:dyDescent="0.25">
      <c r="B12" s="517">
        <v>4</v>
      </c>
      <c r="C12" s="522" t="s">
        <v>589</v>
      </c>
      <c r="D12" s="2"/>
      <c r="E12" s="517"/>
      <c r="F12" s="295">
        <f>E12-D12</f>
        <v>0</v>
      </c>
      <c r="G12" s="18"/>
      <c r="H12" s="18"/>
      <c r="I12" s="18"/>
      <c r="J12" s="319">
        <f>'[61]Investment for 5th MYT'!$J$133</f>
        <v>1696.01</v>
      </c>
      <c r="K12" s="319">
        <v>2097.9286101091511</v>
      </c>
      <c r="L12" s="319">
        <v>4328.5585374553602</v>
      </c>
      <c r="M12" s="319">
        <f>'[61]Investment for 5th MYT'!$J$214</f>
        <v>2385.3419658233947</v>
      </c>
      <c r="N12" s="319">
        <f>'[61]Investment for 5th MYT'!$J$241</f>
        <v>2813.8466186768728</v>
      </c>
      <c r="O12" s="319">
        <f>'[61]Investment for 5th MYT'!$J$268</f>
        <v>3252.4475752907065</v>
      </c>
    </row>
    <row r="13" spans="1:16" s="22" customFormat="1" ht="14.5" x14ac:dyDescent="0.25">
      <c r="B13" s="53"/>
      <c r="C13" s="40"/>
      <c r="D13" s="50"/>
      <c r="E13" s="50"/>
      <c r="F13" s="50"/>
      <c r="G13" s="523"/>
      <c r="H13" s="13"/>
      <c r="I13" s="13"/>
      <c r="J13" s="13"/>
      <c r="K13" s="13"/>
      <c r="L13" s="13"/>
      <c r="M13" s="13"/>
    </row>
    <row r="15" spans="1:16" x14ac:dyDescent="0.3">
      <c r="B15" s="54"/>
    </row>
  </sheetData>
  <mergeCells count="6">
    <mergeCell ref="A3:L3"/>
    <mergeCell ref="B6:B8"/>
    <mergeCell ref="C6:C8"/>
    <mergeCell ref="D6:F6"/>
    <mergeCell ref="G6:J6"/>
    <mergeCell ref="K6:O6"/>
  </mergeCells>
  <pageMargins left="1.02" right="0.25" top="1" bottom="1" header="0.25" footer="0.25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pageSetUpPr fitToPage="1"/>
  </sheetPr>
  <dimension ref="B1:O953"/>
  <sheetViews>
    <sheetView showGridLines="0" view="pageBreakPreview" zoomScale="55" zoomScaleNormal="48" zoomScaleSheetLayoutView="90" workbookViewId="0">
      <selection activeCell="S63" sqref="S63"/>
    </sheetView>
  </sheetViews>
  <sheetFormatPr defaultColWidth="9.1796875" defaultRowHeight="14" x14ac:dyDescent="0.25"/>
  <cols>
    <col min="1" max="1" width="4.1796875" style="640" customWidth="1"/>
    <col min="2" max="2" width="9.1796875" style="640"/>
    <col min="3" max="3" width="46.1796875" style="640" customWidth="1"/>
    <col min="4" max="4" width="8" style="640" customWidth="1"/>
    <col min="5" max="5" width="14.54296875" style="640" customWidth="1"/>
    <col min="6" max="6" width="13.1796875" style="640" customWidth="1"/>
    <col min="7" max="7" width="12.1796875" style="640" bestFit="1" customWidth="1"/>
    <col min="8" max="8" width="14.81640625" style="640" customWidth="1"/>
    <col min="9" max="9" width="14" style="640" bestFit="1" customWidth="1"/>
    <col min="10" max="10" width="15.1796875" style="640" customWidth="1"/>
    <col min="11" max="11" width="13.81640625" style="640" customWidth="1"/>
    <col min="12" max="12" width="10.81640625" style="640" customWidth="1"/>
    <col min="13" max="13" width="13.81640625" style="640" customWidth="1"/>
    <col min="14" max="14" width="15.1796875" style="640" customWidth="1"/>
    <col min="15" max="15" width="14" style="640" customWidth="1"/>
    <col min="16" max="16" width="13.81640625" style="640" bestFit="1" customWidth="1"/>
    <col min="17" max="22" width="11.81640625" style="640" bestFit="1" customWidth="1"/>
    <col min="23" max="16384" width="9.1796875" style="640"/>
  </cols>
  <sheetData>
    <row r="1" spans="2:15" x14ac:dyDescent="0.25">
      <c r="B1" s="759"/>
    </row>
    <row r="2" spans="2:15" x14ac:dyDescent="0.25">
      <c r="H2" s="741" t="s">
        <v>706</v>
      </c>
      <c r="I2" s="741"/>
    </row>
    <row r="3" spans="2:15" x14ac:dyDescent="0.25">
      <c r="H3" s="742" t="s">
        <v>619</v>
      </c>
      <c r="I3" s="742"/>
    </row>
    <row r="4" spans="2:15" x14ac:dyDescent="0.25">
      <c r="B4" s="649" t="s">
        <v>711</v>
      </c>
      <c r="H4" s="742"/>
      <c r="I4" s="742"/>
    </row>
    <row r="5" spans="2:15" hidden="1" x14ac:dyDescent="0.25">
      <c r="K5" s="742"/>
      <c r="O5" s="649" t="s">
        <v>101</v>
      </c>
    </row>
    <row r="6" spans="2:15" hidden="1" x14ac:dyDescent="0.25">
      <c r="B6" s="1119" t="s">
        <v>104</v>
      </c>
      <c r="C6" s="1120"/>
      <c r="D6" s="1120"/>
      <c r="E6" s="1120"/>
      <c r="F6" s="1120"/>
      <c r="G6" s="1120"/>
      <c r="H6" s="1120"/>
      <c r="I6" s="1120"/>
      <c r="J6" s="1120"/>
      <c r="K6" s="1120"/>
      <c r="L6" s="1120"/>
      <c r="M6" s="1120"/>
      <c r="N6" s="1120"/>
      <c r="O6" s="1121"/>
    </row>
    <row r="7" spans="2:15" ht="14" hidden="1" customHeight="1" x14ac:dyDescent="0.25">
      <c r="B7" s="1068" t="s">
        <v>513</v>
      </c>
      <c r="C7" s="1107" t="s">
        <v>620</v>
      </c>
      <c r="D7" s="1072" t="s">
        <v>621</v>
      </c>
      <c r="E7" s="1072" t="s">
        <v>622</v>
      </c>
      <c r="F7" s="1072" t="s">
        <v>623</v>
      </c>
      <c r="G7" s="1072"/>
      <c r="H7" s="1072"/>
      <c r="I7" s="1072"/>
      <c r="J7" s="1072" t="s">
        <v>624</v>
      </c>
      <c r="K7" s="1072"/>
      <c r="L7" s="1072"/>
      <c r="M7" s="1072"/>
      <c r="N7" s="1072" t="s">
        <v>625</v>
      </c>
      <c r="O7" s="1074"/>
    </row>
    <row r="8" spans="2:15" ht="56" hidden="1" x14ac:dyDescent="0.25">
      <c r="B8" s="1068"/>
      <c r="C8" s="1122"/>
      <c r="D8" s="1072"/>
      <c r="E8" s="1072"/>
      <c r="F8" s="746" t="s">
        <v>626</v>
      </c>
      <c r="G8" s="746" t="s">
        <v>627</v>
      </c>
      <c r="H8" s="746" t="s">
        <v>628</v>
      </c>
      <c r="I8" s="746" t="s">
        <v>629</v>
      </c>
      <c r="J8" s="746" t="s">
        <v>630</v>
      </c>
      <c r="K8" s="746" t="s">
        <v>627</v>
      </c>
      <c r="L8" s="746" t="s">
        <v>631</v>
      </c>
      <c r="M8" s="746" t="s">
        <v>632</v>
      </c>
      <c r="N8" s="746" t="s">
        <v>626</v>
      </c>
      <c r="O8" s="748" t="s">
        <v>629</v>
      </c>
    </row>
    <row r="9" spans="2:15" hidden="1" x14ac:dyDescent="0.25">
      <c r="B9" s="65">
        <v>1</v>
      </c>
      <c r="C9" s="792" t="s">
        <v>633</v>
      </c>
      <c r="D9" s="67"/>
      <c r="E9" s="793"/>
      <c r="F9" s="69">
        <f t="shared" ref="F9:L10" ca="1" si="0">F326+F643</f>
        <v>0</v>
      </c>
      <c r="G9" s="69">
        <f t="shared" ca="1" si="0"/>
        <v>0</v>
      </c>
      <c r="H9" s="69">
        <f t="shared" ca="1" si="0"/>
        <v>0</v>
      </c>
      <c r="I9" s="69">
        <f ca="1">F9+G9-H9</f>
        <v>0</v>
      </c>
      <c r="J9" s="69">
        <f t="shared" ca="1" si="0"/>
        <v>0</v>
      </c>
      <c r="K9" s="69">
        <f t="shared" ca="1" si="0"/>
        <v>0</v>
      </c>
      <c r="L9" s="69">
        <f t="shared" ca="1" si="0"/>
        <v>0</v>
      </c>
      <c r="M9" s="69">
        <f ca="1">J9+K9-L9</f>
        <v>0</v>
      </c>
      <c r="N9" s="69">
        <f ca="1">F9-J9</f>
        <v>0</v>
      </c>
      <c r="O9" s="69">
        <f ca="1">I9-M9</f>
        <v>0</v>
      </c>
    </row>
    <row r="10" spans="2:15" hidden="1" x14ac:dyDescent="0.25">
      <c r="B10" s="65">
        <v>2</v>
      </c>
      <c r="C10" s="792" t="s">
        <v>718</v>
      </c>
      <c r="D10" s="67"/>
      <c r="E10" s="793"/>
      <c r="F10" s="69">
        <f ca="1">F327+F644</f>
        <v>0</v>
      </c>
      <c r="G10" s="69">
        <f t="shared" ca="1" si="0"/>
        <v>0</v>
      </c>
      <c r="H10" s="69">
        <f t="shared" ca="1" si="0"/>
        <v>0</v>
      </c>
      <c r="I10" s="69">
        <f ca="1">F10+G10-H10</f>
        <v>0</v>
      </c>
      <c r="J10" s="69">
        <f t="shared" ca="1" si="0"/>
        <v>0</v>
      </c>
      <c r="K10" s="69">
        <f t="shared" ca="1" si="0"/>
        <v>0</v>
      </c>
      <c r="L10" s="69">
        <f t="shared" ca="1" si="0"/>
        <v>0</v>
      </c>
      <c r="M10" s="69">
        <f ca="1">J10+K10-L10</f>
        <v>0</v>
      </c>
      <c r="N10" s="69">
        <f ca="1">F10-J10</f>
        <v>0</v>
      </c>
      <c r="O10" s="69">
        <f ca="1">I10-M10</f>
        <v>0</v>
      </c>
    </row>
    <row r="11" spans="2:15" hidden="1" x14ac:dyDescent="0.25">
      <c r="B11" s="65">
        <v>3</v>
      </c>
      <c r="C11" s="794" t="s">
        <v>719</v>
      </c>
      <c r="D11" s="67"/>
      <c r="E11" s="68"/>
      <c r="F11" s="69"/>
      <c r="G11" s="69"/>
      <c r="H11" s="69"/>
      <c r="I11" s="69"/>
      <c r="J11" s="69"/>
      <c r="K11" s="69"/>
      <c r="L11" s="69"/>
      <c r="M11" s="69"/>
      <c r="N11" s="69"/>
      <c r="O11" s="69"/>
    </row>
    <row r="12" spans="2:15" hidden="1" x14ac:dyDescent="0.25">
      <c r="B12" s="65"/>
      <c r="C12" s="66" t="s">
        <v>720</v>
      </c>
      <c r="D12" s="67"/>
      <c r="E12" s="68"/>
      <c r="F12" s="69">
        <f t="shared" ref="F12:L15" ca="1" si="1">F329+F646</f>
        <v>0</v>
      </c>
      <c r="G12" s="69">
        <f t="shared" ca="1" si="1"/>
        <v>0</v>
      </c>
      <c r="H12" s="69">
        <f t="shared" ca="1" si="1"/>
        <v>0</v>
      </c>
      <c r="I12" s="69">
        <f ca="1">F12+G12-H12</f>
        <v>0</v>
      </c>
      <c r="J12" s="69">
        <f t="shared" ca="1" si="1"/>
        <v>0</v>
      </c>
      <c r="K12" s="69">
        <f t="shared" ca="1" si="1"/>
        <v>0</v>
      </c>
      <c r="L12" s="69">
        <f t="shared" ca="1" si="1"/>
        <v>0</v>
      </c>
      <c r="M12" s="69">
        <f ca="1">J12+K12-L12</f>
        <v>0</v>
      </c>
      <c r="N12" s="69">
        <f ca="1">F12-J12</f>
        <v>0</v>
      </c>
      <c r="O12" s="69">
        <f ca="1">I12-M12</f>
        <v>0</v>
      </c>
    </row>
    <row r="13" spans="2:15" hidden="1" x14ac:dyDescent="0.25">
      <c r="B13" s="65"/>
      <c r="C13" s="66" t="s">
        <v>721</v>
      </c>
      <c r="D13" s="67"/>
      <c r="E13" s="68"/>
      <c r="F13" s="69">
        <f t="shared" ca="1" si="1"/>
        <v>0</v>
      </c>
      <c r="G13" s="69">
        <f t="shared" ca="1" si="1"/>
        <v>0</v>
      </c>
      <c r="H13" s="69">
        <f t="shared" ca="1" si="1"/>
        <v>0</v>
      </c>
      <c r="I13" s="69">
        <f ca="1">F13+G13-H13</f>
        <v>0</v>
      </c>
      <c r="J13" s="69">
        <f t="shared" ca="1" si="1"/>
        <v>0</v>
      </c>
      <c r="K13" s="69">
        <f t="shared" ca="1" si="1"/>
        <v>0</v>
      </c>
      <c r="L13" s="69">
        <f t="shared" ca="1" si="1"/>
        <v>0</v>
      </c>
      <c r="M13" s="69">
        <f t="shared" ref="M13:M20" ca="1" si="2">J13+K13-L13</f>
        <v>0</v>
      </c>
      <c r="N13" s="69">
        <f ca="1">F13-J13</f>
        <v>0</v>
      </c>
      <c r="O13" s="69">
        <f ca="1">I13-M13</f>
        <v>0</v>
      </c>
    </row>
    <row r="14" spans="2:15" hidden="1" x14ac:dyDescent="0.25">
      <c r="B14" s="65"/>
      <c r="C14" s="66" t="s">
        <v>722</v>
      </c>
      <c r="D14" s="67"/>
      <c r="E14" s="68"/>
      <c r="F14" s="69">
        <f t="shared" ca="1" si="1"/>
        <v>0</v>
      </c>
      <c r="G14" s="69">
        <f t="shared" ca="1" si="1"/>
        <v>0</v>
      </c>
      <c r="H14" s="69">
        <f t="shared" ca="1" si="1"/>
        <v>0</v>
      </c>
      <c r="I14" s="69">
        <f ca="1">F14+G14-H14</f>
        <v>0</v>
      </c>
      <c r="J14" s="69">
        <f t="shared" ca="1" si="1"/>
        <v>0</v>
      </c>
      <c r="K14" s="69">
        <f t="shared" ca="1" si="1"/>
        <v>0</v>
      </c>
      <c r="L14" s="69">
        <f t="shared" ca="1" si="1"/>
        <v>0</v>
      </c>
      <c r="M14" s="69">
        <f t="shared" ca="1" si="2"/>
        <v>0</v>
      </c>
      <c r="N14" s="69">
        <f ca="1">F14-J14</f>
        <v>0</v>
      </c>
      <c r="O14" s="69">
        <f ca="1">I14-M14</f>
        <v>0</v>
      </c>
    </row>
    <row r="15" spans="2:15" hidden="1" x14ac:dyDescent="0.25">
      <c r="B15" s="65"/>
      <c r="C15" s="66" t="s">
        <v>723</v>
      </c>
      <c r="D15" s="67"/>
      <c r="E15" s="68"/>
      <c r="F15" s="69">
        <f t="shared" ca="1" si="1"/>
        <v>0</v>
      </c>
      <c r="G15" s="69">
        <f t="shared" ca="1" si="1"/>
        <v>0</v>
      </c>
      <c r="H15" s="69">
        <f t="shared" ca="1" si="1"/>
        <v>0</v>
      </c>
      <c r="I15" s="69">
        <f ca="1">F15+G15-H15</f>
        <v>0</v>
      </c>
      <c r="J15" s="69">
        <f t="shared" ca="1" si="1"/>
        <v>0</v>
      </c>
      <c r="K15" s="69">
        <f t="shared" ca="1" si="1"/>
        <v>0</v>
      </c>
      <c r="L15" s="69">
        <f t="shared" ca="1" si="1"/>
        <v>0</v>
      </c>
      <c r="M15" s="69">
        <f t="shared" ca="1" si="2"/>
        <v>0</v>
      </c>
      <c r="N15" s="69">
        <f t="shared" ref="N15" ca="1" si="3">F15-J15</f>
        <v>0</v>
      </c>
      <c r="O15" s="69">
        <f ca="1">I15-M15</f>
        <v>0</v>
      </c>
    </row>
    <row r="16" spans="2:15" hidden="1" x14ac:dyDescent="0.25">
      <c r="B16" s="65">
        <v>4</v>
      </c>
      <c r="C16" s="792" t="s">
        <v>724</v>
      </c>
      <c r="D16" s="67"/>
      <c r="E16" s="68"/>
      <c r="F16" s="69"/>
      <c r="G16" s="69"/>
      <c r="H16" s="69"/>
      <c r="I16" s="69"/>
      <c r="J16" s="69"/>
      <c r="K16" s="69"/>
      <c r="L16" s="69"/>
      <c r="M16" s="69"/>
      <c r="N16" s="69"/>
      <c r="O16" s="69"/>
    </row>
    <row r="17" spans="2:15" hidden="1" x14ac:dyDescent="0.25">
      <c r="B17" s="65"/>
      <c r="C17" s="73" t="s">
        <v>725</v>
      </c>
      <c r="D17" s="67"/>
      <c r="E17" s="68"/>
      <c r="F17" s="69">
        <f t="shared" ref="F17:L17" ca="1" si="4">F334+F651</f>
        <v>0</v>
      </c>
      <c r="G17" s="69">
        <f t="shared" ca="1" si="4"/>
        <v>0</v>
      </c>
      <c r="H17" s="69">
        <f t="shared" ca="1" si="4"/>
        <v>0</v>
      </c>
      <c r="I17" s="69">
        <f ca="1">F17+G17-H17</f>
        <v>0</v>
      </c>
      <c r="J17" s="69">
        <f t="shared" ca="1" si="4"/>
        <v>0</v>
      </c>
      <c r="K17" s="69">
        <f t="shared" ca="1" si="4"/>
        <v>0</v>
      </c>
      <c r="L17" s="69">
        <f t="shared" ca="1" si="4"/>
        <v>0</v>
      </c>
      <c r="M17" s="69">
        <f t="shared" ca="1" si="2"/>
        <v>0</v>
      </c>
      <c r="N17" s="69">
        <f ca="1">F17-J17</f>
        <v>0</v>
      </c>
      <c r="O17" s="69">
        <f ca="1">I17-M17</f>
        <v>0</v>
      </c>
    </row>
    <row r="18" spans="2:15" hidden="1" x14ac:dyDescent="0.25">
      <c r="B18" s="65"/>
      <c r="C18" s="792" t="s">
        <v>726</v>
      </c>
      <c r="D18" s="67"/>
      <c r="E18" s="68"/>
      <c r="F18" s="69"/>
      <c r="G18" s="69"/>
      <c r="H18" s="69"/>
      <c r="I18" s="69"/>
      <c r="J18" s="69"/>
      <c r="K18" s="69"/>
      <c r="L18" s="69"/>
      <c r="M18" s="69"/>
      <c r="N18" s="69"/>
      <c r="O18" s="69"/>
    </row>
    <row r="19" spans="2:15" hidden="1" x14ac:dyDescent="0.25">
      <c r="B19" s="65"/>
      <c r="C19" s="73" t="s">
        <v>727</v>
      </c>
      <c r="D19" s="67"/>
      <c r="E19" s="68"/>
      <c r="F19" s="69">
        <f t="shared" ref="F19:L20" ca="1" si="5">F336+F653</f>
        <v>0</v>
      </c>
      <c r="G19" s="69">
        <f t="shared" ca="1" si="5"/>
        <v>0</v>
      </c>
      <c r="H19" s="69">
        <f t="shared" ca="1" si="5"/>
        <v>0</v>
      </c>
      <c r="I19" s="69">
        <f ca="1">F19+G19-H19</f>
        <v>0</v>
      </c>
      <c r="J19" s="69">
        <f t="shared" ca="1" si="5"/>
        <v>0</v>
      </c>
      <c r="K19" s="69">
        <f t="shared" ca="1" si="5"/>
        <v>0</v>
      </c>
      <c r="L19" s="69">
        <f t="shared" ca="1" si="5"/>
        <v>0</v>
      </c>
      <c r="M19" s="69">
        <f ca="1">J19+K19-L19</f>
        <v>0</v>
      </c>
      <c r="N19" s="69">
        <f ca="1">F19-J19</f>
        <v>0</v>
      </c>
      <c r="O19" s="69">
        <f ca="1">I19-M19</f>
        <v>0</v>
      </c>
    </row>
    <row r="20" spans="2:15" hidden="1" x14ac:dyDescent="0.25">
      <c r="B20" s="65"/>
      <c r="C20" s="73" t="s">
        <v>728</v>
      </c>
      <c r="D20" s="67"/>
      <c r="E20" s="68"/>
      <c r="F20" s="69">
        <f t="shared" ca="1" si="5"/>
        <v>0</v>
      </c>
      <c r="G20" s="69">
        <f t="shared" ca="1" si="5"/>
        <v>0</v>
      </c>
      <c r="H20" s="69">
        <f t="shared" ca="1" si="5"/>
        <v>0</v>
      </c>
      <c r="I20" s="69">
        <f ca="1">F20+G20-H20</f>
        <v>0</v>
      </c>
      <c r="J20" s="69">
        <f t="shared" ca="1" si="5"/>
        <v>0</v>
      </c>
      <c r="K20" s="69">
        <f t="shared" ca="1" si="5"/>
        <v>0</v>
      </c>
      <c r="L20" s="69">
        <f t="shared" ca="1" si="5"/>
        <v>0</v>
      </c>
      <c r="M20" s="69">
        <f t="shared" ca="1" si="2"/>
        <v>0</v>
      </c>
      <c r="N20" s="69">
        <f ca="1">F20-J20</f>
        <v>0</v>
      </c>
      <c r="O20" s="69">
        <f ca="1">I20-M20</f>
        <v>0</v>
      </c>
    </row>
    <row r="21" spans="2:15" hidden="1" x14ac:dyDescent="0.25">
      <c r="B21" s="65">
        <v>5</v>
      </c>
      <c r="C21" s="792" t="s">
        <v>729</v>
      </c>
      <c r="D21" s="67"/>
      <c r="E21" s="68"/>
      <c r="F21" s="795"/>
      <c r="G21" s="795"/>
      <c r="H21" s="795"/>
      <c r="I21" s="795"/>
      <c r="J21" s="795"/>
      <c r="K21" s="795"/>
      <c r="L21" s="795"/>
      <c r="M21" s="795"/>
      <c r="N21" s="795"/>
      <c r="O21" s="795"/>
    </row>
    <row r="22" spans="2:15" hidden="1" x14ac:dyDescent="0.25">
      <c r="B22" s="65"/>
      <c r="C22" s="73" t="s">
        <v>730</v>
      </c>
      <c r="D22" s="67"/>
      <c r="E22" s="68"/>
      <c r="F22" s="69">
        <f t="shared" ref="F22:L27" ca="1" si="6">F339+F656</f>
        <v>0</v>
      </c>
      <c r="G22" s="69">
        <f t="shared" ca="1" si="6"/>
        <v>0</v>
      </c>
      <c r="H22" s="69">
        <f t="shared" ca="1" si="6"/>
        <v>0</v>
      </c>
      <c r="I22" s="69">
        <f t="shared" ref="I22:I27" ca="1" si="7">F22+G22-H22</f>
        <v>0</v>
      </c>
      <c r="J22" s="69">
        <f t="shared" ca="1" si="6"/>
        <v>0</v>
      </c>
      <c r="K22" s="69">
        <f t="shared" ca="1" si="6"/>
        <v>0</v>
      </c>
      <c r="L22" s="69">
        <f t="shared" ca="1" si="6"/>
        <v>0</v>
      </c>
      <c r="M22" s="69">
        <f ca="1">J22+K22-L22</f>
        <v>0</v>
      </c>
      <c r="N22" s="69">
        <f ca="1">F22-J22</f>
        <v>0</v>
      </c>
      <c r="O22" s="69">
        <f t="shared" ref="O22:O27" ca="1" si="8">I22-M22</f>
        <v>0</v>
      </c>
    </row>
    <row r="23" spans="2:15" hidden="1" x14ac:dyDescent="0.25">
      <c r="B23" s="65"/>
      <c r="C23" s="73" t="s">
        <v>731</v>
      </c>
      <c r="D23" s="67"/>
      <c r="E23" s="68"/>
      <c r="F23" s="69">
        <f t="shared" ca="1" si="6"/>
        <v>0</v>
      </c>
      <c r="G23" s="69">
        <f t="shared" ca="1" si="6"/>
        <v>0</v>
      </c>
      <c r="H23" s="69">
        <f t="shared" ca="1" si="6"/>
        <v>0</v>
      </c>
      <c r="I23" s="69">
        <f t="shared" ca="1" si="7"/>
        <v>0</v>
      </c>
      <c r="J23" s="69">
        <f t="shared" ca="1" si="6"/>
        <v>0</v>
      </c>
      <c r="K23" s="69">
        <f t="shared" ca="1" si="6"/>
        <v>0</v>
      </c>
      <c r="L23" s="69">
        <f t="shared" ca="1" si="6"/>
        <v>0</v>
      </c>
      <c r="M23" s="69">
        <f t="shared" ref="M23:M27" ca="1" si="9">J23+K23-L23</f>
        <v>0</v>
      </c>
      <c r="N23" s="69">
        <f t="shared" ref="N23:N27" ca="1" si="10">F23-J23</f>
        <v>0</v>
      </c>
      <c r="O23" s="69">
        <f t="shared" ca="1" si="8"/>
        <v>0</v>
      </c>
    </row>
    <row r="24" spans="2:15" hidden="1" x14ac:dyDescent="0.25">
      <c r="B24" s="65"/>
      <c r="C24" s="73" t="s">
        <v>732</v>
      </c>
      <c r="D24" s="67"/>
      <c r="E24" s="68"/>
      <c r="F24" s="69">
        <f t="shared" ca="1" si="6"/>
        <v>0</v>
      </c>
      <c r="G24" s="69">
        <f t="shared" ca="1" si="6"/>
        <v>0</v>
      </c>
      <c r="H24" s="69">
        <f t="shared" ca="1" si="6"/>
        <v>0</v>
      </c>
      <c r="I24" s="69">
        <f t="shared" ca="1" si="7"/>
        <v>0</v>
      </c>
      <c r="J24" s="69">
        <f t="shared" ca="1" si="6"/>
        <v>0</v>
      </c>
      <c r="K24" s="69">
        <f t="shared" ca="1" si="6"/>
        <v>0</v>
      </c>
      <c r="L24" s="69">
        <f t="shared" ca="1" si="6"/>
        <v>0</v>
      </c>
      <c r="M24" s="69">
        <f t="shared" ca="1" si="9"/>
        <v>0</v>
      </c>
      <c r="N24" s="69">
        <f t="shared" ca="1" si="10"/>
        <v>0</v>
      </c>
      <c r="O24" s="69">
        <f t="shared" ca="1" si="8"/>
        <v>0</v>
      </c>
    </row>
    <row r="25" spans="2:15" hidden="1" x14ac:dyDescent="0.25">
      <c r="B25" s="65"/>
      <c r="C25" s="73" t="s">
        <v>733</v>
      </c>
      <c r="D25" s="67"/>
      <c r="E25" s="68"/>
      <c r="F25" s="69">
        <f t="shared" ca="1" si="6"/>
        <v>0</v>
      </c>
      <c r="G25" s="69">
        <f t="shared" ca="1" si="6"/>
        <v>0</v>
      </c>
      <c r="H25" s="69">
        <f t="shared" ca="1" si="6"/>
        <v>0</v>
      </c>
      <c r="I25" s="69">
        <f t="shared" ca="1" si="7"/>
        <v>0</v>
      </c>
      <c r="J25" s="69">
        <f t="shared" ca="1" si="6"/>
        <v>0</v>
      </c>
      <c r="K25" s="69">
        <f t="shared" ca="1" si="6"/>
        <v>0</v>
      </c>
      <c r="L25" s="69">
        <f t="shared" ca="1" si="6"/>
        <v>0</v>
      </c>
      <c r="M25" s="69">
        <f t="shared" ca="1" si="9"/>
        <v>0</v>
      </c>
      <c r="N25" s="69">
        <f t="shared" ca="1" si="10"/>
        <v>0</v>
      </c>
      <c r="O25" s="69">
        <f t="shared" ca="1" si="8"/>
        <v>0</v>
      </c>
    </row>
    <row r="26" spans="2:15" hidden="1" x14ac:dyDescent="0.25">
      <c r="B26" s="65">
        <v>6</v>
      </c>
      <c r="C26" s="792" t="s">
        <v>734</v>
      </c>
      <c r="D26" s="67"/>
      <c r="E26" s="68"/>
      <c r="F26" s="69">
        <f t="shared" ca="1" si="6"/>
        <v>0</v>
      </c>
      <c r="G26" s="69">
        <f t="shared" ca="1" si="6"/>
        <v>0</v>
      </c>
      <c r="H26" s="69">
        <f t="shared" ca="1" si="6"/>
        <v>0</v>
      </c>
      <c r="I26" s="69">
        <f t="shared" ca="1" si="7"/>
        <v>0</v>
      </c>
      <c r="J26" s="69">
        <f t="shared" ca="1" si="6"/>
        <v>0</v>
      </c>
      <c r="K26" s="69">
        <f t="shared" ca="1" si="6"/>
        <v>0</v>
      </c>
      <c r="L26" s="69">
        <f t="shared" ca="1" si="6"/>
        <v>0</v>
      </c>
      <c r="M26" s="69">
        <f t="shared" ca="1" si="9"/>
        <v>0</v>
      </c>
      <c r="N26" s="69">
        <f t="shared" ca="1" si="10"/>
        <v>0</v>
      </c>
      <c r="O26" s="69">
        <f t="shared" ca="1" si="8"/>
        <v>0</v>
      </c>
    </row>
    <row r="27" spans="2:15" hidden="1" x14ac:dyDescent="0.25">
      <c r="B27" s="65">
        <v>7</v>
      </c>
      <c r="C27" s="792" t="s">
        <v>735</v>
      </c>
      <c r="D27" s="67"/>
      <c r="E27" s="68"/>
      <c r="F27" s="69">
        <f t="shared" ca="1" si="6"/>
        <v>0</v>
      </c>
      <c r="G27" s="69">
        <f t="shared" ca="1" si="6"/>
        <v>0</v>
      </c>
      <c r="H27" s="69">
        <f t="shared" ca="1" si="6"/>
        <v>0</v>
      </c>
      <c r="I27" s="69">
        <f t="shared" ca="1" si="7"/>
        <v>0</v>
      </c>
      <c r="J27" s="69">
        <f t="shared" ca="1" si="6"/>
        <v>0</v>
      </c>
      <c r="K27" s="69">
        <f t="shared" ca="1" si="6"/>
        <v>0</v>
      </c>
      <c r="L27" s="69">
        <f t="shared" ca="1" si="6"/>
        <v>0</v>
      </c>
      <c r="M27" s="69">
        <f t="shared" ca="1" si="9"/>
        <v>0</v>
      </c>
      <c r="N27" s="69">
        <f t="shared" ca="1" si="10"/>
        <v>0</v>
      </c>
      <c r="O27" s="69">
        <f t="shared" ca="1" si="8"/>
        <v>0</v>
      </c>
    </row>
    <row r="28" spans="2:15" hidden="1" x14ac:dyDescent="0.25">
      <c r="B28" s="65">
        <v>8</v>
      </c>
      <c r="C28" s="792" t="s">
        <v>736</v>
      </c>
      <c r="D28" s="67"/>
      <c r="E28" s="68"/>
      <c r="F28" s="69"/>
      <c r="G28" s="69"/>
      <c r="H28" s="69"/>
      <c r="I28" s="69"/>
      <c r="J28" s="69"/>
      <c r="K28" s="69"/>
      <c r="L28" s="69"/>
      <c r="M28" s="69"/>
      <c r="N28" s="69"/>
      <c r="O28" s="69"/>
    </row>
    <row r="29" spans="2:15" hidden="1" x14ac:dyDescent="0.25">
      <c r="B29" s="65"/>
      <c r="C29" s="73" t="s">
        <v>737</v>
      </c>
      <c r="D29" s="67"/>
      <c r="E29" s="68"/>
      <c r="F29" s="69">
        <f t="shared" ref="F29:L33" ca="1" si="11">F346+F663</f>
        <v>0</v>
      </c>
      <c r="G29" s="69">
        <f t="shared" ca="1" si="11"/>
        <v>0</v>
      </c>
      <c r="H29" s="69">
        <f t="shared" ca="1" si="11"/>
        <v>0</v>
      </c>
      <c r="I29" s="69">
        <f ca="1">F29+G29-H29</f>
        <v>0</v>
      </c>
      <c r="J29" s="69">
        <f t="shared" ca="1" si="11"/>
        <v>0</v>
      </c>
      <c r="K29" s="69">
        <f t="shared" ca="1" si="11"/>
        <v>0</v>
      </c>
      <c r="L29" s="69">
        <f t="shared" ca="1" si="11"/>
        <v>0</v>
      </c>
      <c r="M29" s="69">
        <f ca="1">J29+K29-L29</f>
        <v>0</v>
      </c>
      <c r="N29" s="69">
        <f ca="1">F29-J29</f>
        <v>0</v>
      </c>
      <c r="O29" s="69">
        <f ca="1">I29-M29</f>
        <v>0</v>
      </c>
    </row>
    <row r="30" spans="2:15" hidden="1" x14ac:dyDescent="0.25">
      <c r="B30" s="65"/>
      <c r="C30" s="73" t="s">
        <v>738</v>
      </c>
      <c r="D30" s="67"/>
      <c r="E30" s="68"/>
      <c r="F30" s="69">
        <f t="shared" ca="1" si="11"/>
        <v>0</v>
      </c>
      <c r="G30" s="69">
        <f t="shared" ca="1" si="11"/>
        <v>0</v>
      </c>
      <c r="H30" s="69">
        <f t="shared" ca="1" si="11"/>
        <v>0</v>
      </c>
      <c r="I30" s="69">
        <f ca="1">F30+G30-H30</f>
        <v>0</v>
      </c>
      <c r="J30" s="69">
        <f t="shared" ca="1" si="11"/>
        <v>0</v>
      </c>
      <c r="K30" s="69">
        <f t="shared" ca="1" si="11"/>
        <v>0</v>
      </c>
      <c r="L30" s="69">
        <f t="shared" ca="1" si="11"/>
        <v>0</v>
      </c>
      <c r="M30" s="69">
        <f t="shared" ref="M30:M48" ca="1" si="12">J30+K30-L30</f>
        <v>0</v>
      </c>
      <c r="N30" s="69">
        <f ca="1">F30-J30</f>
        <v>0</v>
      </c>
      <c r="O30" s="69">
        <f t="shared" ref="O30:O33" ca="1" si="13">I30-M30</f>
        <v>0</v>
      </c>
    </row>
    <row r="31" spans="2:15" ht="28" hidden="1" x14ac:dyDescent="0.25">
      <c r="B31" s="796">
        <v>9</v>
      </c>
      <c r="C31" s="797" t="s">
        <v>739</v>
      </c>
      <c r="D31" s="67"/>
      <c r="E31" s="68"/>
      <c r="F31" s="69">
        <f ca="1">F348+F665</f>
        <v>0</v>
      </c>
      <c r="G31" s="69">
        <f t="shared" ca="1" si="11"/>
        <v>0</v>
      </c>
      <c r="H31" s="69">
        <f t="shared" ca="1" si="11"/>
        <v>0</v>
      </c>
      <c r="I31" s="69">
        <f ca="1">F31+G31-H31</f>
        <v>0</v>
      </c>
      <c r="J31" s="69">
        <f t="shared" ca="1" si="11"/>
        <v>0</v>
      </c>
      <c r="K31" s="69">
        <f t="shared" ca="1" si="11"/>
        <v>0</v>
      </c>
      <c r="L31" s="69">
        <f t="shared" ca="1" si="11"/>
        <v>0</v>
      </c>
      <c r="M31" s="69">
        <f t="shared" ca="1" si="12"/>
        <v>0</v>
      </c>
      <c r="N31" s="69">
        <f ca="1">F31-J31</f>
        <v>0</v>
      </c>
      <c r="O31" s="69">
        <f t="shared" ca="1" si="13"/>
        <v>0</v>
      </c>
    </row>
    <row r="32" spans="2:15" hidden="1" x14ac:dyDescent="0.25">
      <c r="B32" s="798">
        <v>10</v>
      </c>
      <c r="C32" s="535" t="s">
        <v>740</v>
      </c>
      <c r="D32" s="799"/>
      <c r="E32" s="68"/>
      <c r="F32" s="69">
        <f ca="1">F349+F666</f>
        <v>0</v>
      </c>
      <c r="G32" s="69">
        <f t="shared" ca="1" si="11"/>
        <v>0</v>
      </c>
      <c r="H32" s="69">
        <f t="shared" ca="1" si="11"/>
        <v>0</v>
      </c>
      <c r="I32" s="69">
        <f ca="1">F32+G32-H32</f>
        <v>0</v>
      </c>
      <c r="J32" s="69">
        <f t="shared" ca="1" si="11"/>
        <v>0</v>
      </c>
      <c r="K32" s="69">
        <f t="shared" ca="1" si="11"/>
        <v>0</v>
      </c>
      <c r="L32" s="69">
        <f t="shared" ca="1" si="11"/>
        <v>0</v>
      </c>
      <c r="M32" s="69">
        <f t="shared" ca="1" si="12"/>
        <v>0</v>
      </c>
      <c r="N32" s="69">
        <f ca="1">F32-J32</f>
        <v>0</v>
      </c>
      <c r="O32" s="69">
        <f t="shared" ca="1" si="13"/>
        <v>0</v>
      </c>
    </row>
    <row r="33" spans="2:15" hidden="1" x14ac:dyDescent="0.25">
      <c r="B33" s="798">
        <v>11</v>
      </c>
      <c r="C33" s="535" t="s">
        <v>741</v>
      </c>
      <c r="D33" s="799"/>
      <c r="E33" s="68"/>
      <c r="F33" s="69">
        <f ca="1">F350+F667</f>
        <v>0</v>
      </c>
      <c r="G33" s="69">
        <f t="shared" ca="1" si="11"/>
        <v>0</v>
      </c>
      <c r="H33" s="69">
        <f t="shared" ca="1" si="11"/>
        <v>0</v>
      </c>
      <c r="I33" s="69">
        <f ca="1">F33+G33-H33</f>
        <v>0</v>
      </c>
      <c r="J33" s="69">
        <f t="shared" ca="1" si="11"/>
        <v>0</v>
      </c>
      <c r="K33" s="69">
        <f t="shared" ca="1" si="11"/>
        <v>0</v>
      </c>
      <c r="L33" s="69">
        <f t="shared" ca="1" si="11"/>
        <v>0</v>
      </c>
      <c r="M33" s="69">
        <f t="shared" ca="1" si="12"/>
        <v>0</v>
      </c>
      <c r="N33" s="69">
        <f ca="1">F33-J33</f>
        <v>0</v>
      </c>
      <c r="O33" s="69">
        <f t="shared" ca="1" si="13"/>
        <v>0</v>
      </c>
    </row>
    <row r="34" spans="2:15" hidden="1" x14ac:dyDescent="0.25">
      <c r="B34" s="798">
        <v>12</v>
      </c>
      <c r="C34" s="535" t="s">
        <v>742</v>
      </c>
      <c r="D34" s="799"/>
      <c r="E34" s="68"/>
      <c r="F34" s="69"/>
      <c r="G34" s="69"/>
      <c r="H34" s="69"/>
      <c r="I34" s="69"/>
      <c r="J34" s="69"/>
      <c r="K34" s="69"/>
      <c r="L34" s="69"/>
      <c r="M34" s="69"/>
      <c r="N34" s="69"/>
      <c r="O34" s="69"/>
    </row>
    <row r="35" spans="2:15" hidden="1" x14ac:dyDescent="0.25">
      <c r="B35" s="798"/>
      <c r="C35" s="536" t="s">
        <v>743</v>
      </c>
      <c r="D35" s="799"/>
      <c r="E35" s="68"/>
      <c r="F35" s="69">
        <f ca="1">F352+F669</f>
        <v>0</v>
      </c>
      <c r="G35" s="69">
        <f t="shared" ref="G35:L36" ca="1" si="14">G352+G669</f>
        <v>0</v>
      </c>
      <c r="H35" s="69">
        <f t="shared" ca="1" si="14"/>
        <v>0</v>
      </c>
      <c r="I35" s="69">
        <f ca="1">F35+G35-H35</f>
        <v>0</v>
      </c>
      <c r="J35" s="69">
        <f t="shared" ca="1" si="14"/>
        <v>0</v>
      </c>
      <c r="K35" s="69">
        <f t="shared" ca="1" si="14"/>
        <v>0</v>
      </c>
      <c r="L35" s="69">
        <f t="shared" ca="1" si="14"/>
        <v>0</v>
      </c>
      <c r="M35" s="69">
        <f t="shared" ca="1" si="12"/>
        <v>0</v>
      </c>
      <c r="N35" s="69">
        <f ca="1">F35-J35</f>
        <v>0</v>
      </c>
      <c r="O35" s="69">
        <f ca="1">I35-M35</f>
        <v>0</v>
      </c>
    </row>
    <row r="36" spans="2:15" hidden="1" x14ac:dyDescent="0.25">
      <c r="B36" s="798"/>
      <c r="C36" s="536" t="s">
        <v>744</v>
      </c>
      <c r="D36" s="799"/>
      <c r="E36" s="68"/>
      <c r="F36" s="69">
        <f ca="1">F353+F670</f>
        <v>0</v>
      </c>
      <c r="G36" s="69">
        <f t="shared" ca="1" si="14"/>
        <v>0</v>
      </c>
      <c r="H36" s="69">
        <f t="shared" ca="1" si="14"/>
        <v>0</v>
      </c>
      <c r="I36" s="69">
        <f ca="1">F36+G36-H36</f>
        <v>0</v>
      </c>
      <c r="J36" s="69">
        <f t="shared" ca="1" si="14"/>
        <v>0</v>
      </c>
      <c r="K36" s="69">
        <f t="shared" ca="1" si="14"/>
        <v>0</v>
      </c>
      <c r="L36" s="69">
        <f t="shared" ca="1" si="14"/>
        <v>0</v>
      </c>
      <c r="M36" s="69">
        <f t="shared" ca="1" si="12"/>
        <v>0</v>
      </c>
      <c r="N36" s="69">
        <f ca="1">F36-J36</f>
        <v>0</v>
      </c>
      <c r="O36" s="69">
        <f ca="1">I36-M36</f>
        <v>0</v>
      </c>
    </row>
    <row r="37" spans="2:15" hidden="1" x14ac:dyDescent="0.25">
      <c r="B37" s="798">
        <v>13</v>
      </c>
      <c r="C37" s="536"/>
      <c r="D37" s="799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</row>
    <row r="38" spans="2:15" hidden="1" x14ac:dyDescent="0.25">
      <c r="B38" s="798"/>
      <c r="C38" s="536" t="s">
        <v>745</v>
      </c>
      <c r="D38" s="799"/>
      <c r="E38" s="68"/>
      <c r="F38" s="69">
        <f t="shared" ref="F38:L41" ca="1" si="15">F355+F672</f>
        <v>0</v>
      </c>
      <c r="G38" s="69">
        <f t="shared" ca="1" si="15"/>
        <v>0</v>
      </c>
      <c r="H38" s="69">
        <f t="shared" ca="1" si="15"/>
        <v>0</v>
      </c>
      <c r="I38" s="69">
        <f ca="1">F38+G38-H38</f>
        <v>0</v>
      </c>
      <c r="J38" s="69">
        <f t="shared" ca="1" si="15"/>
        <v>0</v>
      </c>
      <c r="K38" s="69">
        <f t="shared" ca="1" si="15"/>
        <v>0</v>
      </c>
      <c r="L38" s="69">
        <f t="shared" ca="1" si="15"/>
        <v>0</v>
      </c>
      <c r="M38" s="69">
        <f t="shared" ca="1" si="12"/>
        <v>0</v>
      </c>
      <c r="N38" s="69">
        <f ca="1">F38-J38</f>
        <v>0</v>
      </c>
      <c r="O38" s="69">
        <f ca="1">I38-M38</f>
        <v>0</v>
      </c>
    </row>
    <row r="39" spans="2:15" hidden="1" x14ac:dyDescent="0.25">
      <c r="B39" s="798"/>
      <c r="C39" s="536" t="s">
        <v>746</v>
      </c>
      <c r="D39" s="799"/>
      <c r="E39" s="68"/>
      <c r="F39" s="69">
        <f t="shared" ca="1" si="15"/>
        <v>0</v>
      </c>
      <c r="G39" s="69">
        <f t="shared" ca="1" si="15"/>
        <v>0</v>
      </c>
      <c r="H39" s="69">
        <f t="shared" ca="1" si="15"/>
        <v>0</v>
      </c>
      <c r="I39" s="69">
        <f ca="1">F39+G39-H39</f>
        <v>0</v>
      </c>
      <c r="J39" s="69">
        <f t="shared" ca="1" si="15"/>
        <v>0</v>
      </c>
      <c r="K39" s="69">
        <f t="shared" ca="1" si="15"/>
        <v>0</v>
      </c>
      <c r="L39" s="69">
        <f t="shared" ca="1" si="15"/>
        <v>0</v>
      </c>
      <c r="M39" s="69">
        <f t="shared" ca="1" si="12"/>
        <v>0</v>
      </c>
      <c r="N39" s="69">
        <f t="shared" ref="N39:N41" ca="1" si="16">F39-J39</f>
        <v>0</v>
      </c>
      <c r="O39" s="69">
        <f t="shared" ref="O39:O41" ca="1" si="17">I39-M39</f>
        <v>0</v>
      </c>
    </row>
    <row r="40" spans="2:15" hidden="1" x14ac:dyDescent="0.25">
      <c r="B40" s="798"/>
      <c r="C40" s="536" t="s">
        <v>747</v>
      </c>
      <c r="D40" s="799"/>
      <c r="E40" s="68"/>
      <c r="F40" s="69">
        <f t="shared" ca="1" si="15"/>
        <v>0</v>
      </c>
      <c r="G40" s="69">
        <f t="shared" ca="1" si="15"/>
        <v>0</v>
      </c>
      <c r="H40" s="69">
        <f t="shared" ca="1" si="15"/>
        <v>0</v>
      </c>
      <c r="I40" s="69">
        <f ca="1">F40+G40-H40</f>
        <v>0</v>
      </c>
      <c r="J40" s="69">
        <f t="shared" ca="1" si="15"/>
        <v>0</v>
      </c>
      <c r="K40" s="69">
        <f t="shared" ca="1" si="15"/>
        <v>0</v>
      </c>
      <c r="L40" s="69">
        <f t="shared" ca="1" si="15"/>
        <v>0</v>
      </c>
      <c r="M40" s="69">
        <f t="shared" ca="1" si="12"/>
        <v>0</v>
      </c>
      <c r="N40" s="69">
        <f t="shared" ca="1" si="16"/>
        <v>0</v>
      </c>
      <c r="O40" s="69">
        <f t="shared" ca="1" si="17"/>
        <v>0</v>
      </c>
    </row>
    <row r="41" spans="2:15" hidden="1" x14ac:dyDescent="0.25">
      <c r="B41" s="798"/>
      <c r="C41" s="536" t="s">
        <v>748</v>
      </c>
      <c r="D41" s="799"/>
      <c r="E41" s="68"/>
      <c r="F41" s="69">
        <f t="shared" ca="1" si="15"/>
        <v>0</v>
      </c>
      <c r="G41" s="69">
        <f t="shared" ca="1" si="15"/>
        <v>0</v>
      </c>
      <c r="H41" s="69">
        <f t="shared" ca="1" si="15"/>
        <v>0</v>
      </c>
      <c r="I41" s="69">
        <f ca="1">F41+G41-H41</f>
        <v>0</v>
      </c>
      <c r="J41" s="69">
        <f t="shared" ca="1" si="15"/>
        <v>0</v>
      </c>
      <c r="K41" s="69">
        <f t="shared" ca="1" si="15"/>
        <v>0</v>
      </c>
      <c r="L41" s="69">
        <f t="shared" ca="1" si="15"/>
        <v>0</v>
      </c>
      <c r="M41" s="69">
        <f t="shared" ca="1" si="12"/>
        <v>0</v>
      </c>
      <c r="N41" s="69">
        <f t="shared" ca="1" si="16"/>
        <v>0</v>
      </c>
      <c r="O41" s="69">
        <f t="shared" ca="1" si="17"/>
        <v>0</v>
      </c>
    </row>
    <row r="42" spans="2:15" hidden="1" x14ac:dyDescent="0.25">
      <c r="B42" s="798">
        <v>14</v>
      </c>
      <c r="C42" s="535" t="s">
        <v>749</v>
      </c>
      <c r="D42" s="799"/>
      <c r="E42" s="68"/>
      <c r="F42" s="69"/>
      <c r="G42" s="69"/>
      <c r="H42" s="69"/>
      <c r="I42" s="69"/>
      <c r="J42" s="69"/>
      <c r="K42" s="69"/>
      <c r="L42" s="69"/>
      <c r="M42" s="69"/>
      <c r="N42" s="69"/>
      <c r="O42" s="69"/>
    </row>
    <row r="43" spans="2:15" hidden="1" x14ac:dyDescent="0.25">
      <c r="B43" s="798"/>
      <c r="C43" s="536" t="s">
        <v>750</v>
      </c>
      <c r="D43" s="799"/>
      <c r="E43" s="68"/>
      <c r="F43" s="69">
        <f ca="1">F360+F677</f>
        <v>0</v>
      </c>
      <c r="G43" s="69">
        <f t="shared" ref="G43:L43" ca="1" si="18">G360+G677</f>
        <v>0</v>
      </c>
      <c r="H43" s="69">
        <f t="shared" ca="1" si="18"/>
        <v>0</v>
      </c>
      <c r="I43" s="69">
        <f t="shared" ref="I43:I48" ca="1" si="19">F43+G43-H43</f>
        <v>0</v>
      </c>
      <c r="J43" s="69">
        <f t="shared" ca="1" si="18"/>
        <v>0</v>
      </c>
      <c r="K43" s="69">
        <f t="shared" ca="1" si="18"/>
        <v>0</v>
      </c>
      <c r="L43" s="69">
        <f t="shared" ca="1" si="18"/>
        <v>0</v>
      </c>
      <c r="M43" s="69">
        <f t="shared" ca="1" si="12"/>
        <v>0</v>
      </c>
      <c r="N43" s="69">
        <f ca="1">F43-J43</f>
        <v>0</v>
      </c>
      <c r="O43" s="69">
        <f t="shared" ref="O43:O48" ca="1" si="20">I43-M43</f>
        <v>0</v>
      </c>
    </row>
    <row r="44" spans="2:15" hidden="1" x14ac:dyDescent="0.25">
      <c r="B44" s="798"/>
      <c r="C44" s="536" t="s">
        <v>751</v>
      </c>
      <c r="D44" s="799"/>
      <c r="E44" s="68"/>
      <c r="F44" s="69">
        <f t="shared" ref="F44:L48" ca="1" si="21">F361+F678</f>
        <v>0</v>
      </c>
      <c r="G44" s="69">
        <f t="shared" ca="1" si="21"/>
        <v>0</v>
      </c>
      <c r="H44" s="69">
        <f t="shared" ca="1" si="21"/>
        <v>0</v>
      </c>
      <c r="I44" s="69">
        <f t="shared" ca="1" si="19"/>
        <v>0</v>
      </c>
      <c r="J44" s="69">
        <f t="shared" ca="1" si="21"/>
        <v>0</v>
      </c>
      <c r="K44" s="69">
        <f t="shared" ca="1" si="21"/>
        <v>0</v>
      </c>
      <c r="L44" s="69">
        <f t="shared" ca="1" si="21"/>
        <v>0</v>
      </c>
      <c r="M44" s="69">
        <f t="shared" ca="1" si="12"/>
        <v>0</v>
      </c>
      <c r="N44" s="69">
        <f t="shared" ref="N44:N48" ca="1" si="22">F44-J44</f>
        <v>0</v>
      </c>
      <c r="O44" s="69">
        <f t="shared" ca="1" si="20"/>
        <v>0</v>
      </c>
    </row>
    <row r="45" spans="2:15" hidden="1" x14ac:dyDescent="0.25">
      <c r="B45" s="798"/>
      <c r="C45" s="536" t="s">
        <v>752</v>
      </c>
      <c r="D45" s="799"/>
      <c r="E45" s="68"/>
      <c r="F45" s="69">
        <f t="shared" ca="1" si="21"/>
        <v>0</v>
      </c>
      <c r="G45" s="69">
        <f t="shared" ca="1" si="21"/>
        <v>0</v>
      </c>
      <c r="H45" s="69">
        <f t="shared" ca="1" si="21"/>
        <v>0</v>
      </c>
      <c r="I45" s="69">
        <f t="shared" ca="1" si="19"/>
        <v>0</v>
      </c>
      <c r="J45" s="69">
        <f t="shared" ca="1" si="21"/>
        <v>0</v>
      </c>
      <c r="K45" s="69">
        <f t="shared" ca="1" si="21"/>
        <v>0</v>
      </c>
      <c r="L45" s="69">
        <f t="shared" ca="1" si="21"/>
        <v>0</v>
      </c>
      <c r="M45" s="69">
        <f t="shared" ca="1" si="12"/>
        <v>0</v>
      </c>
      <c r="N45" s="69">
        <f t="shared" ca="1" si="22"/>
        <v>0</v>
      </c>
      <c r="O45" s="69">
        <f t="shared" ca="1" si="20"/>
        <v>0</v>
      </c>
    </row>
    <row r="46" spans="2:15" hidden="1" x14ac:dyDescent="0.25">
      <c r="B46" s="798">
        <v>15</v>
      </c>
      <c r="C46" s="535" t="s">
        <v>753</v>
      </c>
      <c r="D46" s="799"/>
      <c r="E46" s="68"/>
      <c r="F46" s="69">
        <f t="shared" ca="1" si="21"/>
        <v>0</v>
      </c>
      <c r="G46" s="69">
        <f t="shared" ca="1" si="21"/>
        <v>0</v>
      </c>
      <c r="H46" s="69">
        <f t="shared" ca="1" si="21"/>
        <v>0</v>
      </c>
      <c r="I46" s="69">
        <f t="shared" ca="1" si="19"/>
        <v>0</v>
      </c>
      <c r="J46" s="69">
        <f t="shared" ca="1" si="21"/>
        <v>0</v>
      </c>
      <c r="K46" s="69">
        <f t="shared" ca="1" si="21"/>
        <v>0</v>
      </c>
      <c r="L46" s="69">
        <f t="shared" ca="1" si="21"/>
        <v>0</v>
      </c>
      <c r="M46" s="69">
        <f t="shared" ca="1" si="12"/>
        <v>0</v>
      </c>
      <c r="N46" s="69">
        <f t="shared" ca="1" si="22"/>
        <v>0</v>
      </c>
      <c r="O46" s="69">
        <f t="shared" ca="1" si="20"/>
        <v>0</v>
      </c>
    </row>
    <row r="47" spans="2:15" hidden="1" x14ac:dyDescent="0.25">
      <c r="B47" s="798">
        <v>16</v>
      </c>
      <c r="C47" s="535" t="s">
        <v>754</v>
      </c>
      <c r="D47" s="67"/>
      <c r="E47" s="68"/>
      <c r="F47" s="69">
        <f ca="1">F364+F681</f>
        <v>0</v>
      </c>
      <c r="G47" s="69">
        <f t="shared" ca="1" si="21"/>
        <v>0</v>
      </c>
      <c r="H47" s="69">
        <f t="shared" ca="1" si="21"/>
        <v>0</v>
      </c>
      <c r="I47" s="69">
        <f t="shared" ca="1" si="19"/>
        <v>0</v>
      </c>
      <c r="J47" s="69">
        <f t="shared" ca="1" si="21"/>
        <v>0</v>
      </c>
      <c r="K47" s="69">
        <f t="shared" ca="1" si="21"/>
        <v>0</v>
      </c>
      <c r="L47" s="69">
        <f t="shared" ca="1" si="21"/>
        <v>0</v>
      </c>
      <c r="M47" s="69">
        <f t="shared" ca="1" si="12"/>
        <v>0</v>
      </c>
      <c r="N47" s="69">
        <f t="shared" ca="1" si="22"/>
        <v>0</v>
      </c>
      <c r="O47" s="69">
        <f t="shared" ca="1" si="20"/>
        <v>0</v>
      </c>
    </row>
    <row r="48" spans="2:15" hidden="1" x14ac:dyDescent="0.25">
      <c r="B48" s="798">
        <v>17</v>
      </c>
      <c r="C48" s="535" t="s">
        <v>755</v>
      </c>
      <c r="D48" s="67"/>
      <c r="E48" s="74"/>
      <c r="F48" s="69">
        <f ca="1">F365+F682</f>
        <v>0</v>
      </c>
      <c r="G48" s="69">
        <f t="shared" ca="1" si="21"/>
        <v>0</v>
      </c>
      <c r="H48" s="69">
        <f t="shared" ca="1" si="21"/>
        <v>0</v>
      </c>
      <c r="I48" s="69">
        <f t="shared" ca="1" si="19"/>
        <v>0</v>
      </c>
      <c r="J48" s="69">
        <f t="shared" ca="1" si="21"/>
        <v>0</v>
      </c>
      <c r="K48" s="69">
        <f t="shared" ca="1" si="21"/>
        <v>0</v>
      </c>
      <c r="L48" s="69">
        <f t="shared" ca="1" si="21"/>
        <v>0</v>
      </c>
      <c r="M48" s="69">
        <f t="shared" ca="1" si="12"/>
        <v>0</v>
      </c>
      <c r="N48" s="69">
        <f t="shared" ca="1" si="22"/>
        <v>0</v>
      </c>
      <c r="O48" s="69">
        <f t="shared" ca="1" si="20"/>
        <v>0</v>
      </c>
    </row>
    <row r="49" spans="2:15" ht="14.5" hidden="1" thickBot="1" x14ac:dyDescent="0.3">
      <c r="B49" s="75"/>
      <c r="C49" s="76" t="s">
        <v>90</v>
      </c>
      <c r="D49" s="76"/>
      <c r="E49" s="77"/>
      <c r="F49" s="134">
        <f t="shared" ref="F49:O49" ca="1" si="23">SUM(F9:F48)</f>
        <v>0</v>
      </c>
      <c r="G49" s="134">
        <f t="shared" ca="1" si="23"/>
        <v>0</v>
      </c>
      <c r="H49" s="134">
        <f t="shared" ca="1" si="23"/>
        <v>0</v>
      </c>
      <c r="I49" s="134">
        <f t="shared" ca="1" si="23"/>
        <v>0</v>
      </c>
      <c r="J49" s="134">
        <f t="shared" ca="1" si="23"/>
        <v>0</v>
      </c>
      <c r="K49" s="134">
        <f t="shared" ca="1" si="23"/>
        <v>0</v>
      </c>
      <c r="L49" s="134">
        <f t="shared" ca="1" si="23"/>
        <v>0</v>
      </c>
      <c r="M49" s="134">
        <f t="shared" ca="1" si="23"/>
        <v>0</v>
      </c>
      <c r="N49" s="134">
        <f ca="1">SUM(N9:N48)</f>
        <v>0</v>
      </c>
      <c r="O49" s="800">
        <f t="shared" ca="1" si="23"/>
        <v>0</v>
      </c>
    </row>
    <row r="50" spans="2:15" ht="14.5" thickBot="1" x14ac:dyDescent="0.3"/>
    <row r="51" spans="2:15" x14ac:dyDescent="0.25">
      <c r="B51" s="1065" t="s">
        <v>708</v>
      </c>
      <c r="C51" s="1066"/>
      <c r="D51" s="1066"/>
      <c r="E51" s="1066"/>
      <c r="F51" s="1066"/>
      <c r="G51" s="1066"/>
      <c r="H51" s="1066"/>
      <c r="I51" s="1066"/>
      <c r="J51" s="1066"/>
      <c r="K51" s="1066"/>
      <c r="L51" s="1066"/>
      <c r="M51" s="1066"/>
      <c r="N51" s="1066"/>
      <c r="O51" s="1067"/>
    </row>
    <row r="52" spans="2:15" ht="14" customHeight="1" x14ac:dyDescent="0.25">
      <c r="B52" s="1068" t="s">
        <v>513</v>
      </c>
      <c r="C52" s="1107" t="s">
        <v>620</v>
      </c>
      <c r="D52" s="1072" t="s">
        <v>621</v>
      </c>
      <c r="E52" s="1072" t="s">
        <v>622</v>
      </c>
      <c r="F52" s="1072" t="s">
        <v>623</v>
      </c>
      <c r="G52" s="1072"/>
      <c r="H52" s="1072"/>
      <c r="I52" s="1072"/>
      <c r="J52" s="1072" t="s">
        <v>624</v>
      </c>
      <c r="K52" s="1072"/>
      <c r="L52" s="1072"/>
      <c r="M52" s="1072"/>
      <c r="N52" s="1072" t="s">
        <v>625</v>
      </c>
      <c r="O52" s="1074"/>
    </row>
    <row r="53" spans="2:15" ht="56.5" thickBot="1" x14ac:dyDescent="0.3">
      <c r="B53" s="1069"/>
      <c r="C53" s="1108"/>
      <c r="D53" s="1073"/>
      <c r="E53" s="1073"/>
      <c r="F53" s="747" t="s">
        <v>626</v>
      </c>
      <c r="G53" s="747" t="s">
        <v>627</v>
      </c>
      <c r="H53" s="747" t="s">
        <v>628</v>
      </c>
      <c r="I53" s="747" t="s">
        <v>629</v>
      </c>
      <c r="J53" s="747" t="s">
        <v>630</v>
      </c>
      <c r="K53" s="747" t="s">
        <v>627</v>
      </c>
      <c r="L53" s="747" t="s">
        <v>631</v>
      </c>
      <c r="M53" s="747" t="s">
        <v>632</v>
      </c>
      <c r="N53" s="747" t="s">
        <v>626</v>
      </c>
      <c r="O53" s="57" t="s">
        <v>629</v>
      </c>
    </row>
    <row r="54" spans="2:15" x14ac:dyDescent="0.25">
      <c r="B54" s="65">
        <v>1</v>
      </c>
      <c r="C54" s="801" t="s">
        <v>633</v>
      </c>
      <c r="D54" s="59"/>
      <c r="E54" s="60"/>
      <c r="F54" s="69">
        <f>'[55]GFA &amp; Dep-MYT 5th Control'!$D$21</f>
        <v>8.635100937999999</v>
      </c>
      <c r="G54" s="69">
        <f>'[55]GFA &amp; Dep-MYT 5th Control'!$E$51</f>
        <v>0</v>
      </c>
      <c r="H54" s="69">
        <f t="shared" ref="H54:L55" ca="1" si="24">H371+H688</f>
        <v>0</v>
      </c>
      <c r="I54" s="69">
        <f ca="1">F54+G54-H54</f>
        <v>8.635100937999999</v>
      </c>
      <c r="J54" s="69"/>
      <c r="K54" s="69">
        <f>'[56]GFA &amp; Dep-MYT 5th Control'!$D$172</f>
        <v>0</v>
      </c>
      <c r="L54" s="69">
        <f t="shared" ca="1" si="24"/>
        <v>0</v>
      </c>
      <c r="M54" s="69">
        <f ca="1">J54+K54-L54</f>
        <v>0</v>
      </c>
      <c r="N54" s="69">
        <f>F54-J54</f>
        <v>8.635100937999999</v>
      </c>
      <c r="O54" s="69">
        <f ca="1">I54-M54</f>
        <v>8.635100937999999</v>
      </c>
    </row>
    <row r="55" spans="2:15" x14ac:dyDescent="0.25">
      <c r="B55" s="65">
        <v>2</v>
      </c>
      <c r="C55" s="801" t="s">
        <v>718</v>
      </c>
      <c r="D55" s="67"/>
      <c r="E55" s="793"/>
      <c r="F55" s="69">
        <v>0</v>
      </c>
      <c r="G55" s="69">
        <v>0</v>
      </c>
      <c r="H55" s="69">
        <f t="shared" ca="1" si="24"/>
        <v>0</v>
      </c>
      <c r="I55" s="69">
        <f ca="1">F55+G55-H55</f>
        <v>0</v>
      </c>
      <c r="J55" s="69"/>
      <c r="K55" s="69">
        <f t="shared" ca="1" si="24"/>
        <v>0</v>
      </c>
      <c r="L55" s="69">
        <f t="shared" ca="1" si="24"/>
        <v>0</v>
      </c>
      <c r="M55" s="69">
        <f ca="1">J55+K55-L55</f>
        <v>0</v>
      </c>
      <c r="N55" s="69">
        <f>F55-J55</f>
        <v>0</v>
      </c>
      <c r="O55" s="69">
        <f ca="1">I55-M55</f>
        <v>0</v>
      </c>
    </row>
    <row r="56" spans="2:15" x14ac:dyDescent="0.25">
      <c r="B56" s="65">
        <v>3</v>
      </c>
      <c r="C56" s="802" t="s">
        <v>719</v>
      </c>
      <c r="D56" s="67"/>
      <c r="E56" s="68"/>
      <c r="F56" s="69"/>
      <c r="G56" s="69"/>
      <c r="H56" s="69"/>
      <c r="I56" s="69"/>
      <c r="J56" s="69"/>
      <c r="K56" s="69"/>
      <c r="L56" s="69"/>
      <c r="M56" s="69"/>
      <c r="N56" s="69"/>
      <c r="O56" s="69"/>
    </row>
    <row r="57" spans="2:15" x14ac:dyDescent="0.25">
      <c r="B57" s="65"/>
      <c r="C57" s="66" t="s">
        <v>720</v>
      </c>
      <c r="D57" s="67"/>
      <c r="E57" s="68"/>
      <c r="F57" s="69">
        <f>'[55]GFA &amp; Dep-MYT 5th Control'!$D$22</f>
        <v>383.76292185900002</v>
      </c>
      <c r="G57" s="69">
        <f>'[55]GFA &amp; Dep-MYT 5th Control'!$E$52</f>
        <v>13.014628409</v>
      </c>
      <c r="H57" s="69">
        <f t="shared" ref="H57:L57" ca="1" si="25">H374+H691</f>
        <v>0</v>
      </c>
      <c r="I57" s="69">
        <f ca="1">F57+G57-H57</f>
        <v>396.77755026800003</v>
      </c>
      <c r="J57" s="69">
        <f>'[63]2024-25 Voltage wise (Rs. Cr.)'!$K$5</f>
        <v>131.49517198199999</v>
      </c>
      <c r="K57" s="69">
        <f>'[63]2024-25 Voltage wise (Rs. Cr.)'!$L$5</f>
        <v>4.319837804484683</v>
      </c>
      <c r="L57" s="69">
        <f t="shared" ca="1" si="25"/>
        <v>0</v>
      </c>
      <c r="M57" s="69">
        <f ca="1">J57+K57-L57</f>
        <v>135.81500978648467</v>
      </c>
      <c r="N57" s="69">
        <f>F57-J57</f>
        <v>252.26774987700003</v>
      </c>
      <c r="O57" s="69">
        <f ca="1">I57-M57</f>
        <v>260.96254048151536</v>
      </c>
    </row>
    <row r="58" spans="2:15" x14ac:dyDescent="0.25">
      <c r="B58" s="65"/>
      <c r="C58" s="66" t="s">
        <v>721</v>
      </c>
      <c r="D58" s="67"/>
      <c r="E58" s="68"/>
      <c r="F58" s="69">
        <f ca="1">F375+F692</f>
        <v>0</v>
      </c>
      <c r="G58" s="69">
        <f t="shared" ref="G58:L60" ca="1" si="26">G375+G692</f>
        <v>0</v>
      </c>
      <c r="H58" s="69">
        <f t="shared" ca="1" si="26"/>
        <v>0</v>
      </c>
      <c r="I58" s="69">
        <f ca="1">F58+G58-H58</f>
        <v>0</v>
      </c>
      <c r="J58" s="69">
        <f t="shared" ca="1" si="26"/>
        <v>0</v>
      </c>
      <c r="K58" s="69">
        <f t="shared" ca="1" si="26"/>
        <v>0</v>
      </c>
      <c r="L58" s="69">
        <f t="shared" ca="1" si="26"/>
        <v>0</v>
      </c>
      <c r="M58" s="69">
        <f ca="1">J58+K58-L58</f>
        <v>0</v>
      </c>
      <c r="N58" s="69">
        <f t="shared" ref="N58:N59" ca="1" si="27">F58-J58</f>
        <v>0</v>
      </c>
      <c r="O58" s="69">
        <f t="shared" ref="O58:O59" ca="1" si="28">I58-M58</f>
        <v>0</v>
      </c>
    </row>
    <row r="59" spans="2:15" x14ac:dyDescent="0.25">
      <c r="B59" s="65"/>
      <c r="C59" s="66" t="s">
        <v>722</v>
      </c>
      <c r="D59" s="67"/>
      <c r="E59" s="68"/>
      <c r="F59" s="69">
        <f ca="1">F376+F693</f>
        <v>0</v>
      </c>
      <c r="G59" s="69">
        <f t="shared" ca="1" si="26"/>
        <v>0</v>
      </c>
      <c r="H59" s="69">
        <f t="shared" ca="1" si="26"/>
        <v>0</v>
      </c>
      <c r="I59" s="69">
        <f ca="1">F59+G59-H59</f>
        <v>0</v>
      </c>
      <c r="J59" s="69">
        <f t="shared" ca="1" si="26"/>
        <v>0</v>
      </c>
      <c r="K59" s="69">
        <f t="shared" ca="1" si="26"/>
        <v>0</v>
      </c>
      <c r="L59" s="69">
        <f t="shared" ca="1" si="26"/>
        <v>0</v>
      </c>
      <c r="M59" s="69">
        <f ca="1">J59+K59-L59</f>
        <v>0</v>
      </c>
      <c r="N59" s="69">
        <f t="shared" ca="1" si="27"/>
        <v>0</v>
      </c>
      <c r="O59" s="69">
        <f t="shared" ca="1" si="28"/>
        <v>0</v>
      </c>
    </row>
    <row r="60" spans="2:15" x14ac:dyDescent="0.25">
      <c r="B60" s="65"/>
      <c r="C60" s="66" t="s">
        <v>723</v>
      </c>
      <c r="D60" s="67"/>
      <c r="E60" s="68"/>
      <c r="F60" s="69">
        <f>'[55]GFA &amp; Dep-MYT 5th Control'!$D$25</f>
        <v>229.22927035000001</v>
      </c>
      <c r="G60" s="69">
        <f>'[55]GFA &amp; Dep-MYT 5th Control'!$E$55</f>
        <v>6.9528069189999995</v>
      </c>
      <c r="H60" s="69">
        <f t="shared" ca="1" si="26"/>
        <v>0</v>
      </c>
      <c r="I60" s="69">
        <f ca="1">F60+G60-H60</f>
        <v>236.18207726900002</v>
      </c>
      <c r="J60" s="69">
        <f>'[63]2024-25 Voltage wise (Rs. Cr.)'!$K$6</f>
        <v>51.974234667000005</v>
      </c>
      <c r="K60" s="69">
        <f>'[63]2024-25 Voltage wise (Rs. Cr.)'!$L$6</f>
        <v>6.9144315805038916</v>
      </c>
      <c r="L60" s="69">
        <f t="shared" ca="1" si="26"/>
        <v>0</v>
      </c>
      <c r="M60" s="69">
        <f ca="1">J60+K60-L60</f>
        <v>58.888666247503899</v>
      </c>
      <c r="N60" s="69">
        <f>F60-J60</f>
        <v>177.25503568300002</v>
      </c>
      <c r="O60" s="69">
        <f ca="1">I60-M60</f>
        <v>177.29341102149613</v>
      </c>
    </row>
    <row r="61" spans="2:15" x14ac:dyDescent="0.25">
      <c r="B61" s="65">
        <v>4</v>
      </c>
      <c r="C61" s="792" t="s">
        <v>724</v>
      </c>
      <c r="D61" s="67"/>
      <c r="E61" s="68"/>
      <c r="F61" s="69"/>
      <c r="G61" s="69"/>
      <c r="H61" s="69"/>
      <c r="I61" s="69"/>
      <c r="J61" s="69"/>
      <c r="K61" s="69"/>
      <c r="L61" s="69"/>
      <c r="M61" s="69"/>
      <c r="N61" s="69"/>
      <c r="O61" s="69"/>
    </row>
    <row r="62" spans="2:15" x14ac:dyDescent="0.25">
      <c r="B62" s="65"/>
      <c r="C62" s="73" t="s">
        <v>725</v>
      </c>
      <c r="D62" s="67"/>
      <c r="E62" s="68"/>
      <c r="F62" s="69">
        <f>'[55]GFA &amp; Dep-MYT 5th Control'!$D$27+'[55]GFA &amp; Dep-MYT 5th Control'!$D$28+'[55]GFA &amp; Dep-MYT 5th Control'!$D$29+'[55]GFA &amp; Dep-MYT 5th Control'!$D$31</f>
        <v>9719.221366036998</v>
      </c>
      <c r="G62" s="69">
        <f>SUM('[55]GFA &amp; Dep-MYT 5th Control'!$E$57:$E$61)</f>
        <v>794.68888062200006</v>
      </c>
      <c r="H62" s="69">
        <f t="shared" ref="H62:L62" ca="1" si="29">H379+H696</f>
        <v>0</v>
      </c>
      <c r="I62" s="69">
        <f ca="1">F62+G62-H62</f>
        <v>10513.910246658997</v>
      </c>
      <c r="J62" s="69">
        <f>SUM('[63]2024-25 Voltage wise (Rs. Cr.)'!$K$11+'[63]2024-25 Voltage wise (Rs. Cr.)'!$K$14+'[63]2024-25 Voltage wise (Rs. Cr.)'!$K$15+'[63]2024-25 Voltage wise (Rs. Cr.)'!$K$16)</f>
        <v>5104.3898381319996</v>
      </c>
      <c r="K62" s="69">
        <f>'[63]2024-25 Voltage wise (Rs. Cr.)'!$L$11+'[63]2024-25 Voltage wise (Rs. Cr.)'!$L$14+'[63]2024-25 Voltage wise (Rs. Cr.)'!$L$15+'[63]2024-25 Voltage wise (Rs. Cr.)'!$L$16-'[63]2024-25 Voltage wise (Rs. Cr.)'!$M$11-'[63]2024-25 Voltage wise (Rs. Cr.)'!$M$15</f>
        <v>436.25917438206721</v>
      </c>
      <c r="L62" s="69">
        <f t="shared" ca="1" si="29"/>
        <v>0</v>
      </c>
      <c r="M62" s="69">
        <f ca="1">J62+K62-L62</f>
        <v>5540.6490125140672</v>
      </c>
      <c r="N62" s="69">
        <f>F62-J62</f>
        <v>4614.8315279049984</v>
      </c>
      <c r="O62" s="69">
        <f t="shared" ref="O62" ca="1" si="30">I62-M62</f>
        <v>4973.2612341449303</v>
      </c>
    </row>
    <row r="63" spans="2:15" x14ac:dyDescent="0.25">
      <c r="B63" s="65"/>
      <c r="C63" s="792" t="s">
        <v>726</v>
      </c>
      <c r="D63" s="67"/>
      <c r="E63" s="68"/>
      <c r="F63" s="69"/>
      <c r="G63" s="69"/>
      <c r="H63" s="69"/>
      <c r="I63" s="69"/>
      <c r="J63" s="69"/>
      <c r="K63" s="69"/>
      <c r="L63" s="69"/>
      <c r="M63" s="69"/>
      <c r="N63" s="69"/>
      <c r="O63" s="69"/>
    </row>
    <row r="64" spans="2:15" x14ac:dyDescent="0.25">
      <c r="B64" s="65"/>
      <c r="C64" s="73" t="s">
        <v>727</v>
      </c>
      <c r="D64" s="67"/>
      <c r="E64" s="68"/>
      <c r="F64" s="69">
        <f ca="1">F381+F698</f>
        <v>0</v>
      </c>
      <c r="G64" s="69">
        <f t="shared" ref="G64:L65" ca="1" si="31">G381+G698</f>
        <v>0</v>
      </c>
      <c r="H64" s="69">
        <f t="shared" ca="1" si="31"/>
        <v>0</v>
      </c>
      <c r="I64" s="69">
        <f ca="1">F64+G64-H64</f>
        <v>0</v>
      </c>
      <c r="J64" s="69">
        <f t="shared" ca="1" si="31"/>
        <v>0</v>
      </c>
      <c r="K64" s="69">
        <f t="shared" ca="1" si="31"/>
        <v>0</v>
      </c>
      <c r="L64" s="69">
        <f t="shared" ca="1" si="31"/>
        <v>0</v>
      </c>
      <c r="M64" s="69">
        <f t="shared" ref="M64:M65" ca="1" si="32">J64+K64-L64</f>
        <v>0</v>
      </c>
      <c r="N64" s="69">
        <f ca="1">F64-J64</f>
        <v>0</v>
      </c>
      <c r="O64" s="69">
        <f ca="1">I64-M64</f>
        <v>0</v>
      </c>
    </row>
    <row r="65" spans="2:15" x14ac:dyDescent="0.25">
      <c r="B65" s="65"/>
      <c r="C65" s="73" t="s">
        <v>728</v>
      </c>
      <c r="D65" s="67"/>
      <c r="E65" s="68"/>
      <c r="F65" s="69">
        <f ca="1">F382+F699</f>
        <v>0</v>
      </c>
      <c r="G65" s="69">
        <f t="shared" ca="1" si="31"/>
        <v>0</v>
      </c>
      <c r="H65" s="69">
        <f t="shared" ca="1" si="31"/>
        <v>0</v>
      </c>
      <c r="I65" s="69">
        <f ca="1">F65+G65-H65</f>
        <v>0</v>
      </c>
      <c r="J65" s="69">
        <f t="shared" ca="1" si="31"/>
        <v>0</v>
      </c>
      <c r="K65" s="69">
        <f t="shared" ca="1" si="31"/>
        <v>0</v>
      </c>
      <c r="L65" s="69">
        <f t="shared" ca="1" si="31"/>
        <v>0</v>
      </c>
      <c r="M65" s="69">
        <f t="shared" ca="1" si="32"/>
        <v>0</v>
      </c>
      <c r="N65" s="69">
        <f ca="1">F65-J65</f>
        <v>0</v>
      </c>
      <c r="O65" s="69">
        <f t="shared" ref="O65" ca="1" si="33">I65-M65</f>
        <v>0</v>
      </c>
    </row>
    <row r="66" spans="2:15" x14ac:dyDescent="0.25">
      <c r="B66" s="65">
        <v>5</v>
      </c>
      <c r="C66" s="792" t="s">
        <v>729</v>
      </c>
      <c r="D66" s="67"/>
      <c r="E66" s="68"/>
      <c r="F66" s="795"/>
      <c r="G66" s="795"/>
      <c r="H66" s="795"/>
      <c r="I66" s="795"/>
      <c r="J66" s="795"/>
      <c r="K66" s="795"/>
      <c r="L66" s="795"/>
      <c r="M66" s="795"/>
      <c r="N66" s="795"/>
      <c r="O66" s="795"/>
    </row>
    <row r="67" spans="2:15" x14ac:dyDescent="0.25">
      <c r="B67" s="65"/>
      <c r="C67" s="73" t="s">
        <v>730</v>
      </c>
      <c r="D67" s="67"/>
      <c r="E67" s="68"/>
      <c r="F67" s="69">
        <f t="shared" ref="F67:L72" ca="1" si="34">F384+F701</f>
        <v>0</v>
      </c>
      <c r="G67" s="69">
        <f t="shared" ca="1" si="34"/>
        <v>0</v>
      </c>
      <c r="H67" s="69">
        <f t="shared" ca="1" si="34"/>
        <v>0</v>
      </c>
      <c r="I67" s="69">
        <f t="shared" ref="I67:I72" ca="1" si="35">F67+G67-H67</f>
        <v>0</v>
      </c>
      <c r="J67" s="69">
        <f t="shared" ca="1" si="34"/>
        <v>0</v>
      </c>
      <c r="K67" s="69">
        <f t="shared" ca="1" si="34"/>
        <v>0</v>
      </c>
      <c r="L67" s="69">
        <f t="shared" ca="1" si="34"/>
        <v>0</v>
      </c>
      <c r="M67" s="69">
        <f t="shared" ref="M67:M72" ca="1" si="36">J67+K67-L67</f>
        <v>0</v>
      </c>
      <c r="N67" s="69">
        <f ca="1">F67-J67</f>
        <v>0</v>
      </c>
      <c r="O67" s="69">
        <f ca="1">I67-M67</f>
        <v>0</v>
      </c>
    </row>
    <row r="68" spans="2:15" x14ac:dyDescent="0.25">
      <c r="B68" s="65"/>
      <c r="C68" s="73" t="s">
        <v>731</v>
      </c>
      <c r="D68" s="67"/>
      <c r="E68" s="68"/>
      <c r="F68" s="69">
        <f t="shared" ca="1" si="34"/>
        <v>0</v>
      </c>
      <c r="G68" s="69">
        <f t="shared" ca="1" si="34"/>
        <v>0</v>
      </c>
      <c r="H68" s="69">
        <f t="shared" ca="1" si="34"/>
        <v>0</v>
      </c>
      <c r="I68" s="69">
        <f t="shared" ca="1" si="35"/>
        <v>0</v>
      </c>
      <c r="J68" s="69">
        <f t="shared" ca="1" si="34"/>
        <v>0</v>
      </c>
      <c r="K68" s="69">
        <f t="shared" ca="1" si="34"/>
        <v>0</v>
      </c>
      <c r="L68" s="69">
        <f t="shared" ca="1" si="34"/>
        <v>0</v>
      </c>
      <c r="M68" s="69">
        <f t="shared" ca="1" si="36"/>
        <v>0</v>
      </c>
      <c r="N68" s="69">
        <f t="shared" ref="N68:N72" ca="1" si="37">F68-J68</f>
        <v>0</v>
      </c>
      <c r="O68" s="69">
        <f t="shared" ref="O68:O72" ca="1" si="38">I68-M68</f>
        <v>0</v>
      </c>
    </row>
    <row r="69" spans="2:15" x14ac:dyDescent="0.25">
      <c r="B69" s="65"/>
      <c r="C69" s="73" t="s">
        <v>732</v>
      </c>
      <c r="D69" s="67"/>
      <c r="E69" s="68"/>
      <c r="F69" s="69">
        <f t="shared" ca="1" si="34"/>
        <v>0</v>
      </c>
      <c r="G69" s="69">
        <f t="shared" ca="1" si="34"/>
        <v>0</v>
      </c>
      <c r="H69" s="69">
        <f t="shared" ca="1" si="34"/>
        <v>0</v>
      </c>
      <c r="I69" s="69">
        <f t="shared" ca="1" si="35"/>
        <v>0</v>
      </c>
      <c r="J69" s="69">
        <f t="shared" ca="1" si="34"/>
        <v>0</v>
      </c>
      <c r="K69" s="69">
        <f t="shared" ca="1" si="34"/>
        <v>0</v>
      </c>
      <c r="L69" s="69">
        <f t="shared" ca="1" si="34"/>
        <v>0</v>
      </c>
      <c r="M69" s="69">
        <f t="shared" ca="1" si="36"/>
        <v>0</v>
      </c>
      <c r="N69" s="69">
        <f t="shared" ca="1" si="37"/>
        <v>0</v>
      </c>
      <c r="O69" s="69">
        <f t="shared" ca="1" si="38"/>
        <v>0</v>
      </c>
    </row>
    <row r="70" spans="2:15" x14ac:dyDescent="0.25">
      <c r="B70" s="65"/>
      <c r="C70" s="73" t="s">
        <v>733</v>
      </c>
      <c r="D70" s="67"/>
      <c r="E70" s="68"/>
      <c r="F70" s="69">
        <f t="shared" ca="1" si="34"/>
        <v>0</v>
      </c>
      <c r="G70" s="69">
        <f t="shared" ca="1" si="34"/>
        <v>0</v>
      </c>
      <c r="H70" s="69">
        <f t="shared" ca="1" si="34"/>
        <v>0</v>
      </c>
      <c r="I70" s="69">
        <f t="shared" ca="1" si="35"/>
        <v>0</v>
      </c>
      <c r="J70" s="69">
        <f t="shared" ca="1" si="34"/>
        <v>0</v>
      </c>
      <c r="K70" s="69">
        <f t="shared" ca="1" si="34"/>
        <v>0</v>
      </c>
      <c r="L70" s="69">
        <f t="shared" ca="1" si="34"/>
        <v>0</v>
      </c>
      <c r="M70" s="69">
        <f t="shared" ca="1" si="36"/>
        <v>0</v>
      </c>
      <c r="N70" s="69">
        <f t="shared" ca="1" si="37"/>
        <v>0</v>
      </c>
      <c r="O70" s="69">
        <f t="shared" ca="1" si="38"/>
        <v>0</v>
      </c>
    </row>
    <row r="71" spans="2:15" x14ac:dyDescent="0.25">
      <c r="B71" s="65">
        <v>6</v>
      </c>
      <c r="C71" s="792" t="s">
        <v>734</v>
      </c>
      <c r="D71" s="67"/>
      <c r="E71" s="68"/>
      <c r="F71" s="69">
        <f t="shared" ca="1" si="34"/>
        <v>0</v>
      </c>
      <c r="G71" s="69">
        <f t="shared" ca="1" si="34"/>
        <v>0</v>
      </c>
      <c r="H71" s="69">
        <f t="shared" ca="1" si="34"/>
        <v>0</v>
      </c>
      <c r="I71" s="69">
        <f t="shared" ca="1" si="35"/>
        <v>0</v>
      </c>
      <c r="J71" s="69">
        <f t="shared" ca="1" si="34"/>
        <v>0</v>
      </c>
      <c r="K71" s="69">
        <f t="shared" ca="1" si="34"/>
        <v>0</v>
      </c>
      <c r="L71" s="69">
        <f t="shared" ca="1" si="34"/>
        <v>0</v>
      </c>
      <c r="M71" s="69">
        <f t="shared" ca="1" si="36"/>
        <v>0</v>
      </c>
      <c r="N71" s="69">
        <f t="shared" ca="1" si="37"/>
        <v>0</v>
      </c>
      <c r="O71" s="69">
        <f t="shared" ca="1" si="38"/>
        <v>0</v>
      </c>
    </row>
    <row r="72" spans="2:15" x14ac:dyDescent="0.25">
      <c r="B72" s="65">
        <v>7</v>
      </c>
      <c r="C72" s="792" t="s">
        <v>735</v>
      </c>
      <c r="D72" s="67"/>
      <c r="E72" s="68"/>
      <c r="F72" s="69">
        <f t="shared" ca="1" si="34"/>
        <v>0</v>
      </c>
      <c r="G72" s="69">
        <f t="shared" ca="1" si="34"/>
        <v>0</v>
      </c>
      <c r="H72" s="69">
        <f t="shared" ca="1" si="34"/>
        <v>0</v>
      </c>
      <c r="I72" s="69">
        <f t="shared" ca="1" si="35"/>
        <v>0</v>
      </c>
      <c r="J72" s="69">
        <f t="shared" ca="1" si="34"/>
        <v>0</v>
      </c>
      <c r="K72" s="69">
        <f t="shared" ca="1" si="34"/>
        <v>0</v>
      </c>
      <c r="L72" s="69">
        <f t="shared" ca="1" si="34"/>
        <v>0</v>
      </c>
      <c r="M72" s="69">
        <f t="shared" ca="1" si="36"/>
        <v>0</v>
      </c>
      <c r="N72" s="69">
        <f t="shared" ca="1" si="37"/>
        <v>0</v>
      </c>
      <c r="O72" s="69">
        <f t="shared" ca="1" si="38"/>
        <v>0</v>
      </c>
    </row>
    <row r="73" spans="2:15" x14ac:dyDescent="0.25">
      <c r="B73" s="65">
        <v>8</v>
      </c>
      <c r="C73" s="792" t="s">
        <v>736</v>
      </c>
      <c r="D73" s="67"/>
      <c r="E73" s="68"/>
      <c r="F73" s="69"/>
      <c r="G73" s="69"/>
      <c r="H73" s="69"/>
      <c r="I73" s="69"/>
      <c r="J73" s="69"/>
      <c r="K73" s="69"/>
      <c r="L73" s="69"/>
      <c r="M73" s="69"/>
      <c r="N73" s="69"/>
      <c r="O73" s="69"/>
    </row>
    <row r="74" spans="2:15" x14ac:dyDescent="0.25">
      <c r="B74" s="65"/>
      <c r="C74" s="73" t="s">
        <v>737</v>
      </c>
      <c r="D74" s="67"/>
      <c r="E74" s="68"/>
      <c r="F74" s="69">
        <f>'[55]GFA &amp; Dep-MYT 5th Control'!$D$36+'[55]GFA &amp; Dep-MYT 5th Control'!$D$37+'[55]GFA &amp; Dep-MYT 5th Control'!$D$38</f>
        <v>9503.2766640999998</v>
      </c>
      <c r="G74" s="69">
        <f>SUM('[55]GFA &amp; Dep-MYT 5th Control'!$E$66:$E$68)</f>
        <v>804.95556411600001</v>
      </c>
      <c r="H74" s="69">
        <f t="shared" ref="H74:L74" ca="1" si="39">H391+H708</f>
        <v>0</v>
      </c>
      <c r="I74" s="69">
        <f t="shared" ref="I74:I78" ca="1" si="40">F74+G74-H74</f>
        <v>10308.232228216</v>
      </c>
      <c r="J74" s="69">
        <f>'[63]2024-25 Voltage wise (Rs. Cr.)'!$K$21</f>
        <v>4500.5919734879999</v>
      </c>
      <c r="K74" s="69">
        <f>'[63]2024-25 Voltage wise (Rs. Cr.)'!$L$21</f>
        <v>254.06674961061262</v>
      </c>
      <c r="L74" s="69">
        <f t="shared" ca="1" si="39"/>
        <v>0</v>
      </c>
      <c r="M74" s="69">
        <f ca="1">J74+K74-L74</f>
        <v>4754.6587230986124</v>
      </c>
      <c r="N74" s="69">
        <f t="shared" ref="N74:N77" si="41">F74-J74</f>
        <v>5002.6846906119999</v>
      </c>
      <c r="O74" s="69">
        <f t="shared" ref="O74:O77" ca="1" si="42">I74-M74</f>
        <v>5553.5735051173879</v>
      </c>
    </row>
    <row r="75" spans="2:15" x14ac:dyDescent="0.25">
      <c r="B75" s="65"/>
      <c r="C75" s="73" t="s">
        <v>756</v>
      </c>
      <c r="D75" s="67"/>
      <c r="E75" s="68"/>
      <c r="F75" s="69">
        <f ca="1">F392+F709</f>
        <v>0</v>
      </c>
      <c r="G75" s="69">
        <f t="shared" ref="G75:L77" ca="1" si="43">G392+G709</f>
        <v>0</v>
      </c>
      <c r="H75" s="69">
        <f t="shared" ca="1" si="43"/>
        <v>0</v>
      </c>
      <c r="I75" s="69">
        <f t="shared" ca="1" si="40"/>
        <v>0</v>
      </c>
      <c r="J75" s="69">
        <f t="shared" ca="1" si="43"/>
        <v>0</v>
      </c>
      <c r="K75" s="69">
        <f t="shared" ca="1" si="43"/>
        <v>0</v>
      </c>
      <c r="L75" s="69">
        <f t="shared" ca="1" si="43"/>
        <v>0</v>
      </c>
      <c r="M75" s="69">
        <f t="shared" ref="M75:M76" ca="1" si="44">J75+K75-L75</f>
        <v>0</v>
      </c>
      <c r="N75" s="69">
        <f t="shared" ca="1" si="41"/>
        <v>0</v>
      </c>
      <c r="O75" s="69">
        <f t="shared" ca="1" si="42"/>
        <v>0</v>
      </c>
    </row>
    <row r="76" spans="2:15" ht="28" x14ac:dyDescent="0.25">
      <c r="B76" s="796">
        <v>9</v>
      </c>
      <c r="C76" s="797" t="s">
        <v>739</v>
      </c>
      <c r="D76" s="67"/>
      <c r="E76" s="68"/>
      <c r="F76" s="69">
        <f ca="1">F393+F710</f>
        <v>0</v>
      </c>
      <c r="G76" s="69">
        <f t="shared" ca="1" si="43"/>
        <v>0</v>
      </c>
      <c r="H76" s="69">
        <f t="shared" ca="1" si="43"/>
        <v>0</v>
      </c>
      <c r="I76" s="69">
        <f t="shared" ca="1" si="40"/>
        <v>0</v>
      </c>
      <c r="J76" s="69">
        <f t="shared" ca="1" si="43"/>
        <v>0</v>
      </c>
      <c r="K76" s="69">
        <f t="shared" ca="1" si="43"/>
        <v>0</v>
      </c>
      <c r="L76" s="69">
        <f t="shared" ca="1" si="43"/>
        <v>0</v>
      </c>
      <c r="M76" s="69">
        <f t="shared" ca="1" si="44"/>
        <v>0</v>
      </c>
      <c r="N76" s="69">
        <f t="shared" ca="1" si="41"/>
        <v>0</v>
      </c>
      <c r="O76" s="69">
        <f t="shared" ca="1" si="42"/>
        <v>0</v>
      </c>
    </row>
    <row r="77" spans="2:15" x14ac:dyDescent="0.25">
      <c r="B77" s="798">
        <v>10</v>
      </c>
      <c r="C77" s="535" t="s">
        <v>740</v>
      </c>
      <c r="D77" s="799"/>
      <c r="E77" s="68"/>
      <c r="F77" s="69">
        <f>'[55]GFA &amp; Dep-MYT 5th Control'!$D$33</f>
        <v>1994.6092550619996</v>
      </c>
      <c r="G77" s="69">
        <f>'[55]GFA &amp; Dep-MYT 5th Control'!$E$63</f>
        <v>126.92979247300001</v>
      </c>
      <c r="H77" s="69">
        <f t="shared" ca="1" si="43"/>
        <v>0</v>
      </c>
      <c r="I77" s="69">
        <f t="shared" ca="1" si="40"/>
        <v>2121.5390475349996</v>
      </c>
      <c r="J77" s="69">
        <f>'[63]2024-25 Voltage wise (Rs. Cr.)'!$K$26</f>
        <v>1197.484132673</v>
      </c>
      <c r="K77" s="69">
        <f>'[63]2024-25 Voltage wise (Rs. Cr.)'!$L$26-'[63]2024-25 Voltage wise (Rs. Cr.)'!$M$26</f>
        <v>80.079483332816579</v>
      </c>
      <c r="L77" s="69">
        <f t="shared" ca="1" si="43"/>
        <v>0</v>
      </c>
      <c r="M77" s="69">
        <f ca="1">J77+K77-L77</f>
        <v>1277.5636160058166</v>
      </c>
      <c r="N77" s="69">
        <f t="shared" si="41"/>
        <v>797.12512238899967</v>
      </c>
      <c r="O77" s="69">
        <f t="shared" ca="1" si="42"/>
        <v>843.97543152918297</v>
      </c>
    </row>
    <row r="78" spans="2:15" x14ac:dyDescent="0.25">
      <c r="B78" s="798">
        <v>11</v>
      </c>
      <c r="C78" s="535" t="s">
        <v>741</v>
      </c>
      <c r="D78" s="799"/>
      <c r="E78" s="68"/>
      <c r="F78" s="69">
        <f>'[55]GFA &amp; Dep-MYT 5th Control'!$D$40</f>
        <v>7.3621161439999998</v>
      </c>
      <c r="G78" s="69">
        <f t="shared" ref="G78:L78" ca="1" si="45">G395+G712</f>
        <v>0</v>
      </c>
      <c r="H78" s="69">
        <f t="shared" ca="1" si="45"/>
        <v>0</v>
      </c>
      <c r="I78" s="69">
        <f t="shared" ca="1" si="40"/>
        <v>7.3621161439999998</v>
      </c>
      <c r="J78" s="69">
        <f>'[63]2024-25 Voltage wise (Rs. Cr.)'!$K$27+'[63]2024-25 Voltage wise (Rs. Cr.)'!$K$28</f>
        <v>6.3859821919999993</v>
      </c>
      <c r="K78" s="69">
        <f>'[63]2024-25 Voltage wise (Rs. Cr.)'!$L$28</f>
        <v>5.4324846460297775E-2</v>
      </c>
      <c r="L78" s="69">
        <f t="shared" ca="1" si="45"/>
        <v>0</v>
      </c>
      <c r="M78" s="69">
        <f ca="1">J78+K78-L78</f>
        <v>6.440307038460297</v>
      </c>
      <c r="N78" s="69">
        <f>F78-J78</f>
        <v>0.97613395200000053</v>
      </c>
      <c r="O78" s="69">
        <f ca="1">I78-M78</f>
        <v>0.92180910553970286</v>
      </c>
    </row>
    <row r="79" spans="2:15" x14ac:dyDescent="0.25">
      <c r="B79" s="798">
        <v>12</v>
      </c>
      <c r="C79" s="535" t="s">
        <v>742</v>
      </c>
      <c r="D79" s="799"/>
      <c r="E79" s="68"/>
      <c r="F79" s="69"/>
      <c r="G79" s="69"/>
      <c r="H79" s="69"/>
      <c r="I79" s="69"/>
      <c r="J79" s="69"/>
      <c r="K79" s="69"/>
      <c r="L79" s="69"/>
      <c r="M79" s="69"/>
      <c r="N79" s="69"/>
      <c r="O79" s="69"/>
    </row>
    <row r="80" spans="2:15" x14ac:dyDescent="0.25">
      <c r="B80" s="798"/>
      <c r="C80" s="536" t="s">
        <v>743</v>
      </c>
      <c r="D80" s="799"/>
      <c r="E80" s="68"/>
      <c r="F80" s="69">
        <f>'[55]GFA &amp; Dep-MYT 5th Control'!$D$45</f>
        <v>2.9680421949999998</v>
      </c>
      <c r="G80" s="69">
        <f>'[55]GFA &amp; Dep-MYT 5th Control'!$E$75</f>
        <v>9.9047607999999981E-2</v>
      </c>
      <c r="H80" s="69">
        <f t="shared" ref="H80:L80" ca="1" si="46">H397+H714</f>
        <v>0</v>
      </c>
      <c r="I80" s="69">
        <f t="shared" ref="I80:I81" ca="1" si="47">F80+G80-H80</f>
        <v>3.0670898029999996</v>
      </c>
      <c r="J80" s="69">
        <f>'[63]2024-25 Voltage wise (Rs. Cr.)'!$K$32</f>
        <v>1.7722442089999999</v>
      </c>
      <c r="K80" s="69">
        <f>'[63]2024-25 Voltage wise (Rs. Cr.)'!$L$32</f>
        <v>0.11281627554528191</v>
      </c>
      <c r="L80" s="69">
        <f t="shared" ca="1" si="46"/>
        <v>0</v>
      </c>
      <c r="M80" s="69">
        <f ca="1">J80+K80-L80</f>
        <v>1.8850604845452819</v>
      </c>
      <c r="N80" s="69">
        <f>F80-J80</f>
        <v>1.1957979859999999</v>
      </c>
      <c r="O80" s="69">
        <f ca="1">I80-M80</f>
        <v>1.1820293184547177</v>
      </c>
    </row>
    <row r="81" spans="2:15" x14ac:dyDescent="0.25">
      <c r="B81" s="798"/>
      <c r="C81" s="536" t="s">
        <v>744</v>
      </c>
      <c r="D81" s="799"/>
      <c r="E81" s="68"/>
      <c r="F81" s="69">
        <f ca="1">F398+F715</f>
        <v>0</v>
      </c>
      <c r="G81" s="69">
        <f t="shared" ref="G81:L81" ca="1" si="48">G398+G715</f>
        <v>0</v>
      </c>
      <c r="H81" s="69">
        <f t="shared" ca="1" si="48"/>
        <v>0</v>
      </c>
      <c r="I81" s="69">
        <f t="shared" ca="1" si="47"/>
        <v>0</v>
      </c>
      <c r="J81" s="69">
        <f t="shared" ca="1" si="48"/>
        <v>0</v>
      </c>
      <c r="K81" s="69">
        <f t="shared" ca="1" si="48"/>
        <v>0</v>
      </c>
      <c r="L81" s="69">
        <f t="shared" ca="1" si="48"/>
        <v>0</v>
      </c>
      <c r="M81" s="69">
        <f t="shared" ref="M81" ca="1" si="49">J81+K81-L81</f>
        <v>0</v>
      </c>
      <c r="N81" s="69">
        <f ca="1">F81-J81</f>
        <v>0</v>
      </c>
      <c r="O81" s="69">
        <f ca="1">I81-M81</f>
        <v>0</v>
      </c>
    </row>
    <row r="82" spans="2:15" x14ac:dyDescent="0.25">
      <c r="B82" s="798">
        <v>13</v>
      </c>
      <c r="C82" s="536"/>
      <c r="D82" s="799"/>
      <c r="E82" s="68"/>
      <c r="F82" s="69"/>
      <c r="G82" s="69"/>
      <c r="H82" s="69"/>
      <c r="I82" s="69"/>
      <c r="J82" s="69"/>
      <c r="K82" s="69"/>
      <c r="L82" s="69"/>
      <c r="M82" s="69"/>
      <c r="N82" s="69"/>
      <c r="O82" s="69"/>
    </row>
    <row r="83" spans="2:15" x14ac:dyDescent="0.25">
      <c r="B83" s="798"/>
      <c r="C83" s="536" t="s">
        <v>745</v>
      </c>
      <c r="D83" s="799"/>
      <c r="E83" s="68"/>
      <c r="F83" s="69">
        <f>'[55]GFA &amp; Dep-MYT 5th Control'!$D$41</f>
        <v>18.603091488999997</v>
      </c>
      <c r="G83" s="69">
        <f>'[55]GFA &amp; Dep-MYT 5th Control'!$E$71</f>
        <v>0.63789045099999997</v>
      </c>
      <c r="H83" s="69">
        <f t="shared" ref="H83:L85" ca="1" si="50">H400+H717</f>
        <v>0</v>
      </c>
      <c r="I83" s="69">
        <f ca="1">F83+G83-H83</f>
        <v>19.240981939999998</v>
      </c>
      <c r="J83" s="69">
        <f>'[63]2024-25 Voltage wise (Rs. Cr.)'!$K$29</f>
        <v>12.05030129</v>
      </c>
      <c r="K83" s="69">
        <f>'[63]2024-25 Voltage wise (Rs. Cr.)'!$L$29</f>
        <v>0.77751807777595594</v>
      </c>
      <c r="L83" s="69">
        <f t="shared" ca="1" si="50"/>
        <v>0</v>
      </c>
      <c r="M83" s="69">
        <f ca="1">J83+K83-L83</f>
        <v>12.827819367775955</v>
      </c>
      <c r="N83" s="69">
        <f>F83-J83</f>
        <v>6.5527901989999968</v>
      </c>
      <c r="O83" s="69">
        <f ca="1">I83-M83</f>
        <v>6.4131625722240422</v>
      </c>
    </row>
    <row r="84" spans="2:15" x14ac:dyDescent="0.25">
      <c r="B84" s="798"/>
      <c r="C84" s="536" t="s">
        <v>746</v>
      </c>
      <c r="D84" s="799"/>
      <c r="E84" s="68"/>
      <c r="F84" s="69">
        <f>'[55]GFA &amp; Dep-MYT 5th Control'!$D$42</f>
        <v>57.546115005999994</v>
      </c>
      <c r="G84" s="69">
        <f>'[55]GFA &amp; Dep-MYT 5th Control'!$E$72</f>
        <v>2.4068278150000002</v>
      </c>
      <c r="H84" s="69">
        <f t="shared" ca="1" si="50"/>
        <v>0</v>
      </c>
      <c r="I84" s="69">
        <f ca="1">F84+G84-H84</f>
        <v>59.952942820999994</v>
      </c>
      <c r="J84" s="69">
        <f>'[63]2024-25 Voltage wise (Rs. Cr.)'!$K$30</f>
        <v>34.437134897</v>
      </c>
      <c r="K84" s="69">
        <f>'[63]2024-25 Voltage wise (Rs. Cr.)'!$L$30-'[63]2024-25 Voltage wise (Rs. Cr.)'!$M$30</f>
        <v>2.6467393559030805</v>
      </c>
      <c r="L84" s="69">
        <f t="shared" ca="1" si="50"/>
        <v>0</v>
      </c>
      <c r="M84" s="69">
        <f ca="1">J84+K84-L84</f>
        <v>37.08387425290308</v>
      </c>
      <c r="N84" s="69">
        <f t="shared" ref="N84:N86" si="51">F84-J84</f>
        <v>23.108980108999994</v>
      </c>
      <c r="O84" s="69">
        <f t="shared" ref="O84:O86" ca="1" si="52">I84-M84</f>
        <v>22.869068568096914</v>
      </c>
    </row>
    <row r="85" spans="2:15" x14ac:dyDescent="0.25">
      <c r="B85" s="798"/>
      <c r="C85" s="536" t="s">
        <v>747</v>
      </c>
      <c r="D85" s="799"/>
      <c r="E85" s="68"/>
      <c r="F85" s="69">
        <f ca="1">F402+F719</f>
        <v>0</v>
      </c>
      <c r="G85" s="69"/>
      <c r="H85" s="69">
        <f t="shared" ca="1" si="50"/>
        <v>0</v>
      </c>
      <c r="I85" s="69">
        <f ca="1">F85+G85-H85</f>
        <v>0</v>
      </c>
      <c r="J85" s="69">
        <f t="shared" ca="1" si="50"/>
        <v>0</v>
      </c>
      <c r="K85" s="69">
        <f t="shared" ca="1" si="50"/>
        <v>0</v>
      </c>
      <c r="L85" s="69">
        <f t="shared" ca="1" si="50"/>
        <v>0</v>
      </c>
      <c r="M85" s="69">
        <f ca="1">J85+K85-L85</f>
        <v>0</v>
      </c>
      <c r="N85" s="69">
        <f t="shared" ca="1" si="51"/>
        <v>0</v>
      </c>
      <c r="O85" s="69">
        <f t="shared" ca="1" si="52"/>
        <v>0</v>
      </c>
    </row>
    <row r="86" spans="2:15" x14ac:dyDescent="0.25">
      <c r="B86" s="798"/>
      <c r="C86" s="536" t="s">
        <v>748</v>
      </c>
      <c r="D86" s="799"/>
      <c r="E86" s="68"/>
      <c r="F86" s="69">
        <f ca="1">F403+F720</f>
        <v>0</v>
      </c>
      <c r="G86" s="69">
        <f t="shared" ref="G86:L86" ca="1" si="53">G403+G720</f>
        <v>0</v>
      </c>
      <c r="H86" s="69">
        <f t="shared" ca="1" si="53"/>
        <v>0</v>
      </c>
      <c r="I86" s="69">
        <f ca="1">F86+G86-H86</f>
        <v>0</v>
      </c>
      <c r="J86" s="69">
        <f t="shared" ca="1" si="53"/>
        <v>0</v>
      </c>
      <c r="K86" s="69">
        <f t="shared" ca="1" si="53"/>
        <v>0</v>
      </c>
      <c r="L86" s="69">
        <f t="shared" ca="1" si="53"/>
        <v>0</v>
      </c>
      <c r="M86" s="69">
        <f ca="1">J86+K86-L86</f>
        <v>0</v>
      </c>
      <c r="N86" s="69">
        <f t="shared" ca="1" si="51"/>
        <v>0</v>
      </c>
      <c r="O86" s="69">
        <f t="shared" ca="1" si="52"/>
        <v>0</v>
      </c>
    </row>
    <row r="87" spans="2:15" x14ac:dyDescent="0.25">
      <c r="B87" s="798">
        <v>14</v>
      </c>
      <c r="C87" s="535" t="s">
        <v>749</v>
      </c>
      <c r="D87" s="799"/>
      <c r="E87" s="68"/>
      <c r="F87" s="69"/>
      <c r="G87" s="69"/>
      <c r="H87" s="69"/>
      <c r="I87" s="69"/>
      <c r="J87" s="69"/>
      <c r="K87" s="69"/>
      <c r="L87" s="69"/>
      <c r="M87" s="69"/>
      <c r="N87" s="69"/>
      <c r="O87" s="69"/>
    </row>
    <row r="88" spans="2:15" x14ac:dyDescent="0.25">
      <c r="B88" s="798"/>
      <c r="C88" s="536" t="s">
        <v>750</v>
      </c>
      <c r="D88" s="799"/>
      <c r="E88" s="68"/>
      <c r="F88" s="69">
        <f ca="1">F405+F722</f>
        <v>0</v>
      </c>
      <c r="G88" s="69">
        <f t="shared" ref="G88:L89" ca="1" si="54">G405+G722</f>
        <v>0</v>
      </c>
      <c r="H88" s="69">
        <f t="shared" ca="1" si="54"/>
        <v>0</v>
      </c>
      <c r="I88" s="69">
        <f ca="1">F88+G88-H88</f>
        <v>0</v>
      </c>
      <c r="J88" s="69">
        <f t="shared" ca="1" si="54"/>
        <v>0</v>
      </c>
      <c r="K88" s="69">
        <f t="shared" ca="1" si="54"/>
        <v>0</v>
      </c>
      <c r="L88" s="69">
        <f t="shared" ca="1" si="54"/>
        <v>0</v>
      </c>
      <c r="M88" s="69">
        <f t="shared" ref="M88:M90" ca="1" si="55">J88+K88-L88</f>
        <v>0</v>
      </c>
      <c r="N88" s="69">
        <f ca="1">F88-J88</f>
        <v>0</v>
      </c>
      <c r="O88" s="69">
        <f t="shared" ref="O88:O93" ca="1" si="56">I88-M88</f>
        <v>0</v>
      </c>
    </row>
    <row r="89" spans="2:15" x14ac:dyDescent="0.25">
      <c r="B89" s="798"/>
      <c r="C89" s="536" t="s">
        <v>751</v>
      </c>
      <c r="D89" s="799"/>
      <c r="E89" s="68"/>
      <c r="F89" s="69">
        <f ca="1">F406+F723</f>
        <v>0</v>
      </c>
      <c r="G89" s="69">
        <f t="shared" ca="1" si="54"/>
        <v>0</v>
      </c>
      <c r="H89" s="69">
        <f t="shared" ca="1" si="54"/>
        <v>0</v>
      </c>
      <c r="I89" s="69">
        <f t="shared" ref="I89:I93" ca="1" si="57">F89+G89-H89</f>
        <v>0</v>
      </c>
      <c r="J89" s="69">
        <f t="shared" ca="1" si="54"/>
        <v>0</v>
      </c>
      <c r="K89" s="69">
        <f t="shared" ca="1" si="54"/>
        <v>0</v>
      </c>
      <c r="L89" s="69">
        <f t="shared" ca="1" si="54"/>
        <v>0</v>
      </c>
      <c r="M89" s="69">
        <f t="shared" ca="1" si="55"/>
        <v>0</v>
      </c>
      <c r="N89" s="69">
        <f t="shared" ref="N89:N92" ca="1" si="58">F89-J89</f>
        <v>0</v>
      </c>
      <c r="O89" s="69">
        <f t="shared" ca="1" si="56"/>
        <v>0</v>
      </c>
    </row>
    <row r="90" spans="2:15" x14ac:dyDescent="0.25">
      <c r="B90" s="798"/>
      <c r="C90" s="536" t="s">
        <v>752</v>
      </c>
      <c r="D90" s="799"/>
      <c r="E90" s="68"/>
      <c r="F90" s="69">
        <f t="shared" ref="F90:L91" ca="1" si="59">F407+F724</f>
        <v>0</v>
      </c>
      <c r="G90" s="69">
        <f t="shared" ca="1" si="59"/>
        <v>0</v>
      </c>
      <c r="H90" s="69">
        <f t="shared" ca="1" si="59"/>
        <v>0</v>
      </c>
      <c r="I90" s="69">
        <f t="shared" ca="1" si="57"/>
        <v>0</v>
      </c>
      <c r="J90" s="69">
        <f t="shared" ca="1" si="59"/>
        <v>0</v>
      </c>
      <c r="K90" s="69">
        <f t="shared" ca="1" si="59"/>
        <v>0</v>
      </c>
      <c r="L90" s="69">
        <f t="shared" ca="1" si="59"/>
        <v>0</v>
      </c>
      <c r="M90" s="69">
        <f t="shared" ca="1" si="55"/>
        <v>0</v>
      </c>
      <c r="N90" s="69">
        <f t="shared" ca="1" si="58"/>
        <v>0</v>
      </c>
      <c r="O90" s="69">
        <f t="shared" ca="1" si="56"/>
        <v>0</v>
      </c>
    </row>
    <row r="91" spans="2:15" x14ac:dyDescent="0.25">
      <c r="B91" s="798">
        <v>15</v>
      </c>
      <c r="C91" s="535" t="s">
        <v>753</v>
      </c>
      <c r="D91" s="799"/>
      <c r="E91" s="68"/>
      <c r="F91" s="69">
        <f>'[55]GFA &amp; Dep-MYT 5th Control'!$D$44</f>
        <v>200.11356208499998</v>
      </c>
      <c r="G91" s="69">
        <f>'[55]GFA &amp; Dep-MYT 5th Control'!$E$74</f>
        <v>2.405897918</v>
      </c>
      <c r="H91" s="69">
        <f t="shared" ca="1" si="59"/>
        <v>0</v>
      </c>
      <c r="I91" s="69">
        <f t="shared" ca="1" si="57"/>
        <v>202.51946000299998</v>
      </c>
      <c r="J91" s="69">
        <f>'[63]2024-25 Voltage wise (Rs. Cr.)'!$K$31</f>
        <v>158.14807152500001</v>
      </c>
      <c r="K91" s="69">
        <f>'[63]2024-25 Voltage wise (Rs. Cr.)'!$L$31</f>
        <v>15.280563521618143</v>
      </c>
      <c r="L91" s="69">
        <f t="shared" ca="1" si="59"/>
        <v>0</v>
      </c>
      <c r="M91" s="69">
        <f ca="1">J91+K91-L91</f>
        <v>173.42863504661815</v>
      </c>
      <c r="N91" s="69">
        <f t="shared" si="58"/>
        <v>41.965490559999978</v>
      </c>
      <c r="O91" s="69">
        <f t="shared" ca="1" si="56"/>
        <v>29.090824956381823</v>
      </c>
    </row>
    <row r="92" spans="2:15" x14ac:dyDescent="0.25">
      <c r="B92" s="798">
        <v>16</v>
      </c>
      <c r="C92" s="535" t="s">
        <v>754</v>
      </c>
      <c r="D92" s="67"/>
      <c r="E92" s="68"/>
      <c r="F92" s="69">
        <f>'[55]GFA &amp; Dep-MYT 5th Control'!$D$23</f>
        <v>70.669582267999999</v>
      </c>
      <c r="G92" s="69">
        <f t="shared" ref="G92:L92" ca="1" si="60">G409+G726</f>
        <v>0</v>
      </c>
      <c r="H92" s="69">
        <f t="shared" ca="1" si="60"/>
        <v>0</v>
      </c>
      <c r="I92" s="69">
        <f t="shared" ca="1" si="57"/>
        <v>70.669582267999999</v>
      </c>
      <c r="J92" s="69">
        <f>'[63]2024-25 Voltage wise (Rs. Cr.)'!$K$33</f>
        <v>53.767556844000005</v>
      </c>
      <c r="K92" s="69">
        <f>'[63]2024-25 Voltage wise (Rs. Cr.)'!$L$33</f>
        <v>8.8078580787153111</v>
      </c>
      <c r="L92" s="69">
        <f t="shared" ca="1" si="60"/>
        <v>0</v>
      </c>
      <c r="M92" s="69">
        <f ca="1">J92+K92-L92</f>
        <v>62.575414922715318</v>
      </c>
      <c r="N92" s="69">
        <f t="shared" si="58"/>
        <v>16.902025423999994</v>
      </c>
      <c r="O92" s="69">
        <f t="shared" ca="1" si="56"/>
        <v>8.0941673452846814</v>
      </c>
    </row>
    <row r="93" spans="2:15" x14ac:dyDescent="0.25">
      <c r="B93" s="798">
        <v>17</v>
      </c>
      <c r="C93" s="535" t="s">
        <v>755</v>
      </c>
      <c r="D93" s="67"/>
      <c r="E93" s="74"/>
      <c r="F93" s="69">
        <f t="shared" ref="F93:L93" ca="1" si="61">F410+F727</f>
        <v>0</v>
      </c>
      <c r="G93" s="69">
        <f t="shared" ca="1" si="61"/>
        <v>0</v>
      </c>
      <c r="H93" s="69">
        <f t="shared" ca="1" si="61"/>
        <v>0</v>
      </c>
      <c r="I93" s="69">
        <f t="shared" ca="1" si="57"/>
        <v>0</v>
      </c>
      <c r="J93" s="69">
        <f>'[63]2024-25 Voltage wise (Rs. Cr.)'!$K$34</f>
        <v>0.193743792</v>
      </c>
      <c r="K93" s="69">
        <f t="shared" ca="1" si="61"/>
        <v>0</v>
      </c>
      <c r="L93" s="69">
        <f t="shared" ca="1" si="61"/>
        <v>0</v>
      </c>
      <c r="M93" s="69">
        <f ca="1">J93+K93-L93</f>
        <v>0.193743792</v>
      </c>
      <c r="N93" s="69">
        <f ca="1">F93-J93</f>
        <v>-0.193743792</v>
      </c>
      <c r="O93" s="69">
        <f t="shared" ca="1" si="56"/>
        <v>-0.193743792</v>
      </c>
    </row>
    <row r="94" spans="2:15" ht="14.5" thickBot="1" x14ac:dyDescent="0.3">
      <c r="B94" s="75"/>
      <c r="C94" s="76" t="s">
        <v>90</v>
      </c>
      <c r="D94" s="76"/>
      <c r="E94" s="77"/>
      <c r="F94" s="803">
        <f ca="1">SUM(F54:F93)</f>
        <v>22195.997087532996</v>
      </c>
      <c r="G94" s="134">
        <f t="shared" ref="G94:O94" ca="1" si="62">SUM(G54:G93)</f>
        <v>1752.0913363310001</v>
      </c>
      <c r="H94" s="134">
        <f t="shared" ca="1" si="62"/>
        <v>0</v>
      </c>
      <c r="I94" s="803">
        <f t="shared" ca="1" si="62"/>
        <v>23948.088423864003</v>
      </c>
      <c r="J94" s="134">
        <f t="shared" ca="1" si="62"/>
        <v>11252.690385691001</v>
      </c>
      <c r="K94" s="134">
        <f t="shared" ca="1" si="62"/>
        <v>809.31949686650296</v>
      </c>
      <c r="L94" s="134">
        <f t="shared" ca="1" si="62"/>
        <v>0</v>
      </c>
      <c r="M94" s="134">
        <f t="shared" ca="1" si="62"/>
        <v>12062.009882557502</v>
      </c>
      <c r="N94" s="803">
        <f ca="1">SUM(N54:N93)</f>
        <v>10943.306701841997</v>
      </c>
      <c r="O94" s="803">
        <f t="shared" ca="1" si="62"/>
        <v>11886.078541306495</v>
      </c>
    </row>
    <row r="95" spans="2:15" ht="14.5" thickBot="1" x14ac:dyDescent="0.3"/>
    <row r="96" spans="2:15" x14ac:dyDescent="0.25">
      <c r="B96" s="1109" t="s">
        <v>602</v>
      </c>
      <c r="C96" s="1110"/>
      <c r="D96" s="1110"/>
      <c r="E96" s="1110"/>
      <c r="F96" s="1110"/>
      <c r="G96" s="1110"/>
      <c r="H96" s="1110"/>
      <c r="I96" s="1110"/>
      <c r="J96" s="1110"/>
      <c r="K96" s="1110"/>
      <c r="L96" s="1110"/>
      <c r="M96" s="1110"/>
      <c r="N96" s="1110"/>
      <c r="O96" s="1111"/>
    </row>
    <row r="97" spans="2:15" ht="14" customHeight="1" x14ac:dyDescent="0.25">
      <c r="B97" s="1112" t="s">
        <v>513</v>
      </c>
      <c r="C97" s="1114" t="s">
        <v>620</v>
      </c>
      <c r="D97" s="1116" t="s">
        <v>621</v>
      </c>
      <c r="E97" s="1116" t="s">
        <v>622</v>
      </c>
      <c r="F97" s="1116" t="s">
        <v>623</v>
      </c>
      <c r="G97" s="1116"/>
      <c r="H97" s="1116"/>
      <c r="I97" s="1116"/>
      <c r="J97" s="1116" t="s">
        <v>624</v>
      </c>
      <c r="K97" s="1116"/>
      <c r="L97" s="1116"/>
      <c r="M97" s="1116"/>
      <c r="N97" s="1116" t="s">
        <v>625</v>
      </c>
      <c r="O97" s="1118"/>
    </row>
    <row r="98" spans="2:15" ht="56.5" thickBot="1" x14ac:dyDescent="0.3">
      <c r="B98" s="1113"/>
      <c r="C98" s="1115"/>
      <c r="D98" s="1117"/>
      <c r="E98" s="1117"/>
      <c r="F98" s="804" t="s">
        <v>626</v>
      </c>
      <c r="G98" s="804" t="s">
        <v>627</v>
      </c>
      <c r="H98" s="804" t="s">
        <v>628</v>
      </c>
      <c r="I98" s="804" t="s">
        <v>629</v>
      </c>
      <c r="J98" s="804" t="s">
        <v>630</v>
      </c>
      <c r="K98" s="804" t="s">
        <v>627</v>
      </c>
      <c r="L98" s="804" t="s">
        <v>631</v>
      </c>
      <c r="M98" s="804" t="s">
        <v>632</v>
      </c>
      <c r="N98" s="804" t="s">
        <v>626</v>
      </c>
      <c r="O98" s="805" t="s">
        <v>629</v>
      </c>
    </row>
    <row r="99" spans="2:15" x14ac:dyDescent="0.25">
      <c r="B99" s="806">
        <v>1</v>
      </c>
      <c r="C99" s="801" t="s">
        <v>633</v>
      </c>
      <c r="D99" s="807"/>
      <c r="E99" s="808"/>
      <c r="F99" s="70">
        <f ca="1">I54</f>
        <v>8.635100937999999</v>
      </c>
      <c r="G99" s="70">
        <f>'[63]2025-26 Voltage wise (Rs. Cr.)'!$G$4</f>
        <v>2.964516514285714E-2</v>
      </c>
      <c r="H99" s="70">
        <f t="shared" ref="H99:L99" ca="1" si="63">H416+H733</f>
        <v>0</v>
      </c>
      <c r="I99" s="70">
        <f ca="1">F99+G99-H99</f>
        <v>8.664746103142857</v>
      </c>
      <c r="J99" s="70">
        <f ca="1">M54</f>
        <v>0</v>
      </c>
      <c r="K99" s="70">
        <f>'[56]GFA &amp; Dep-MYT 5th Control'!$E$172</f>
        <v>0</v>
      </c>
      <c r="L99" s="70">
        <f t="shared" ca="1" si="63"/>
        <v>0</v>
      </c>
      <c r="M99" s="70">
        <f ca="1">J99+K99-L99</f>
        <v>0</v>
      </c>
      <c r="N99" s="70">
        <f ca="1">F99-J99</f>
        <v>8.635100937999999</v>
      </c>
      <c r="O99" s="70">
        <f t="shared" ref="O99:O100" ca="1" si="64">I99-M99</f>
        <v>8.664746103142857</v>
      </c>
    </row>
    <row r="100" spans="2:15" x14ac:dyDescent="0.25">
      <c r="B100" s="806">
        <v>2</v>
      </c>
      <c r="C100" s="801" t="s">
        <v>718</v>
      </c>
      <c r="D100" s="809"/>
      <c r="E100" s="810"/>
      <c r="F100" s="70">
        <f t="shared" ref="F100:F138" ca="1" si="65">I55</f>
        <v>0</v>
      </c>
      <c r="G100" s="70">
        <f t="shared" ref="G100:L100" ca="1" si="66">G417+G734</f>
        <v>0</v>
      </c>
      <c r="H100" s="70">
        <f t="shared" ca="1" si="66"/>
        <v>0</v>
      </c>
      <c r="I100" s="70">
        <f ca="1">F100+G100-H100</f>
        <v>0</v>
      </c>
      <c r="J100" s="70">
        <f ca="1">M55</f>
        <v>0</v>
      </c>
      <c r="K100" s="70">
        <f t="shared" ca="1" si="66"/>
        <v>0</v>
      </c>
      <c r="L100" s="70">
        <f t="shared" ca="1" si="66"/>
        <v>0</v>
      </c>
      <c r="M100" s="70">
        <f ca="1">J100+K100-L100</f>
        <v>0</v>
      </c>
      <c r="N100" s="70">
        <f ca="1">F100-J100</f>
        <v>0</v>
      </c>
      <c r="O100" s="70">
        <f t="shared" ca="1" si="64"/>
        <v>0</v>
      </c>
    </row>
    <row r="101" spans="2:15" x14ac:dyDescent="0.25">
      <c r="B101" s="806">
        <v>3</v>
      </c>
      <c r="C101" s="802" t="s">
        <v>719</v>
      </c>
      <c r="D101" s="809"/>
      <c r="E101" s="357"/>
      <c r="F101" s="70"/>
      <c r="G101" s="70"/>
      <c r="H101" s="70"/>
      <c r="I101" s="70"/>
      <c r="J101" s="70"/>
      <c r="K101" s="70"/>
      <c r="L101" s="70"/>
      <c r="M101" s="70"/>
      <c r="N101" s="70"/>
      <c r="O101" s="70"/>
    </row>
    <row r="102" spans="2:15" x14ac:dyDescent="0.25">
      <c r="B102" s="806"/>
      <c r="C102" s="811" t="s">
        <v>720</v>
      </c>
      <c r="D102" s="809"/>
      <c r="E102" s="357"/>
      <c r="F102" s="70">
        <f t="shared" ca="1" si="65"/>
        <v>396.77755026800003</v>
      </c>
      <c r="G102" s="70">
        <f>'[63]2025-26 Voltage wise (Rs. Cr.)'!$G$5</f>
        <v>23.387325805714287</v>
      </c>
      <c r="H102" s="70">
        <f t="shared" ref="H102:L102" ca="1" si="67">H419+H736</f>
        <v>0</v>
      </c>
      <c r="I102" s="70">
        <f ca="1">F102+G102-H102</f>
        <v>420.16487607371431</v>
      </c>
      <c r="J102" s="70">
        <f ca="1">M57</f>
        <v>135.81500978648467</v>
      </c>
      <c r="K102" s="70">
        <f>'[63]2025-26 Voltage wise (Rs. Cr.)'!$L$5</f>
        <v>7.7627613318148923</v>
      </c>
      <c r="L102" s="70">
        <f t="shared" ca="1" si="67"/>
        <v>0</v>
      </c>
      <c r="M102" s="70">
        <f ca="1">J102+K102-L102</f>
        <v>143.57777111829955</v>
      </c>
      <c r="N102" s="70">
        <f t="shared" ref="N102:N104" ca="1" si="68">F102-J102</f>
        <v>260.96254048151536</v>
      </c>
      <c r="O102" s="70">
        <f t="shared" ref="O102:O105" ca="1" si="69">I102-M102</f>
        <v>276.58710495541476</v>
      </c>
    </row>
    <row r="103" spans="2:15" x14ac:dyDescent="0.25">
      <c r="B103" s="806"/>
      <c r="C103" s="811" t="s">
        <v>721</v>
      </c>
      <c r="D103" s="809"/>
      <c r="E103" s="357"/>
      <c r="F103" s="70">
        <f t="shared" ca="1" si="65"/>
        <v>0</v>
      </c>
      <c r="G103" s="70">
        <f t="shared" ref="G103:L105" ca="1" si="70">G420+G737</f>
        <v>0</v>
      </c>
      <c r="H103" s="70">
        <f t="shared" ca="1" si="70"/>
        <v>0</v>
      </c>
      <c r="I103" s="70">
        <f ca="1">F103+G103-H103</f>
        <v>0</v>
      </c>
      <c r="J103" s="70">
        <f ca="1">M58</f>
        <v>0</v>
      </c>
      <c r="K103" s="70">
        <f t="shared" ca="1" si="70"/>
        <v>0</v>
      </c>
      <c r="L103" s="70">
        <f t="shared" ca="1" si="70"/>
        <v>0</v>
      </c>
      <c r="M103" s="70">
        <f ca="1">J103+K103-L103</f>
        <v>0</v>
      </c>
      <c r="N103" s="70">
        <f t="shared" ca="1" si="68"/>
        <v>0</v>
      </c>
      <c r="O103" s="70">
        <f t="shared" ca="1" si="69"/>
        <v>0</v>
      </c>
    </row>
    <row r="104" spans="2:15" x14ac:dyDescent="0.25">
      <c r="B104" s="806"/>
      <c r="C104" s="811" t="s">
        <v>722</v>
      </c>
      <c r="D104" s="809"/>
      <c r="E104" s="357"/>
      <c r="F104" s="70">
        <f t="shared" ca="1" si="65"/>
        <v>0</v>
      </c>
      <c r="G104" s="70">
        <f t="shared" ca="1" si="70"/>
        <v>0</v>
      </c>
      <c r="H104" s="70">
        <f t="shared" ca="1" si="70"/>
        <v>0</v>
      </c>
      <c r="I104" s="70">
        <f ca="1">F104+G104-H104</f>
        <v>0</v>
      </c>
      <c r="J104" s="70">
        <f ca="1">M59</f>
        <v>0</v>
      </c>
      <c r="K104" s="70">
        <f t="shared" ca="1" si="70"/>
        <v>0</v>
      </c>
      <c r="L104" s="70">
        <f t="shared" ca="1" si="70"/>
        <v>0</v>
      </c>
      <c r="M104" s="70">
        <f ca="1">J104+K104-L104</f>
        <v>0</v>
      </c>
      <c r="N104" s="70">
        <f t="shared" ca="1" si="68"/>
        <v>0</v>
      </c>
      <c r="O104" s="70">
        <f t="shared" ca="1" si="69"/>
        <v>0</v>
      </c>
    </row>
    <row r="105" spans="2:15" x14ac:dyDescent="0.25">
      <c r="B105" s="806"/>
      <c r="C105" s="811" t="s">
        <v>723</v>
      </c>
      <c r="D105" s="809"/>
      <c r="E105" s="357"/>
      <c r="F105" s="70">
        <f t="shared" ca="1" si="65"/>
        <v>236.18207726900002</v>
      </c>
      <c r="G105" s="70">
        <f>'[63]2025-26 Voltage wise (Rs. Cr.)'!$G$6</f>
        <v>8.182522997142847</v>
      </c>
      <c r="H105" s="70">
        <f t="shared" ca="1" si="70"/>
        <v>0</v>
      </c>
      <c r="I105" s="70">
        <f ca="1">F105+G105-H105</f>
        <v>244.36460026614287</v>
      </c>
      <c r="J105" s="70">
        <f ca="1">M60</f>
        <v>58.888666247503899</v>
      </c>
      <c r="K105" s="70">
        <f>'[63]2025-26 Voltage wise (Rs. Cr.)'!$L$6</f>
        <v>8.1373603608974108</v>
      </c>
      <c r="L105" s="70">
        <f t="shared" ca="1" si="70"/>
        <v>0</v>
      </c>
      <c r="M105" s="70">
        <f ca="1">J105+K105-L105</f>
        <v>67.02602660840131</v>
      </c>
      <c r="N105" s="70">
        <f ca="1">F105-J105</f>
        <v>177.29341102149613</v>
      </c>
      <c r="O105" s="70">
        <f t="shared" ca="1" si="69"/>
        <v>177.33857365774156</v>
      </c>
    </row>
    <row r="106" spans="2:15" x14ac:dyDescent="0.25">
      <c r="B106" s="806">
        <v>4</v>
      </c>
      <c r="C106" s="801" t="s">
        <v>724</v>
      </c>
      <c r="D106" s="809"/>
      <c r="E106" s="357"/>
      <c r="F106" s="70"/>
      <c r="G106" s="70"/>
      <c r="H106" s="70"/>
      <c r="I106" s="70"/>
      <c r="J106" s="70"/>
      <c r="K106" s="70"/>
      <c r="L106" s="70"/>
      <c r="M106" s="70"/>
      <c r="N106" s="70"/>
      <c r="O106" s="70"/>
    </row>
    <row r="107" spans="2:15" x14ac:dyDescent="0.25">
      <c r="B107" s="806"/>
      <c r="C107" s="812" t="s">
        <v>725</v>
      </c>
      <c r="D107" s="809"/>
      <c r="E107" s="357"/>
      <c r="F107" s="70">
        <f t="shared" ca="1" si="65"/>
        <v>10513.910246658997</v>
      </c>
      <c r="G107" s="70">
        <f>'[63]2025-26 Voltage wise (Rs. Cr.)'!$G$11+'[63]2025-26 Voltage wise (Rs. Cr.)'!$G$14+'[63]2025-26 Voltage wise (Rs. Cr.)'!$G$15+'[63]2025-26 Voltage wise (Rs. Cr.)'!$G$16-'[63]2025-26 Voltage wise (Rs. Cr.)'!$H$11</f>
        <v>1009.6112848062897</v>
      </c>
      <c r="H107" s="70">
        <f t="shared" ref="H107:L107" ca="1" si="71">H424+H741</f>
        <v>0</v>
      </c>
      <c r="I107" s="70">
        <f ca="1">F107+G107-H107</f>
        <v>11523.521531465287</v>
      </c>
      <c r="J107" s="70">
        <f ca="1">M62</f>
        <v>5540.6490125140672</v>
      </c>
      <c r="K107" s="70">
        <f>'[63]2025-26 Voltage wise (Rs. Cr.)'!$L$11+'[63]2025-26 Voltage wise (Rs. Cr.)'!$L$14+'[63]2025-26 Voltage wise (Rs. Cr.)'!$L$15+'[63]2025-26 Voltage wise (Rs. Cr.)'!$L$16-'[63]2025-26 Voltage wise (Rs. Cr.)'!$M$11</f>
        <v>550.08315777628832</v>
      </c>
      <c r="L107" s="70">
        <f t="shared" ca="1" si="71"/>
        <v>0</v>
      </c>
      <c r="M107" s="70">
        <f ca="1">J107+K107-L107</f>
        <v>6090.7321702903555</v>
      </c>
      <c r="N107" s="70">
        <f ca="1">F107-J107</f>
        <v>4973.2612341449303</v>
      </c>
      <c r="O107" s="70">
        <f t="shared" ref="O107" ca="1" si="72">I107-M107</f>
        <v>5432.7893611749314</v>
      </c>
    </row>
    <row r="108" spans="2:15" x14ac:dyDescent="0.25">
      <c r="B108" s="806"/>
      <c r="C108" s="801" t="s">
        <v>726</v>
      </c>
      <c r="D108" s="809"/>
      <c r="E108" s="357"/>
      <c r="F108" s="70">
        <f t="shared" si="65"/>
        <v>0</v>
      </c>
      <c r="G108" s="70"/>
      <c r="H108" s="70"/>
      <c r="I108" s="70"/>
      <c r="J108" s="70"/>
      <c r="K108" s="70"/>
      <c r="L108" s="70"/>
      <c r="M108" s="70"/>
      <c r="N108" s="70"/>
      <c r="O108" s="70"/>
    </row>
    <row r="109" spans="2:15" x14ac:dyDescent="0.25">
      <c r="B109" s="806"/>
      <c r="C109" s="812" t="s">
        <v>727</v>
      </c>
      <c r="D109" s="809"/>
      <c r="E109" s="357"/>
      <c r="F109" s="70">
        <f t="shared" ca="1" si="65"/>
        <v>0</v>
      </c>
      <c r="G109" s="70">
        <f t="shared" ref="G109:L110" ca="1" si="73">G426+G743</f>
        <v>0</v>
      </c>
      <c r="H109" s="70">
        <f t="shared" ca="1" si="73"/>
        <v>0</v>
      </c>
      <c r="I109" s="70">
        <f ca="1">F109+G109-H109</f>
        <v>0</v>
      </c>
      <c r="J109" s="70">
        <f t="shared" ref="J109:J138" ca="1" si="74">M64</f>
        <v>0</v>
      </c>
      <c r="K109" s="70">
        <f t="shared" ca="1" si="73"/>
        <v>0</v>
      </c>
      <c r="L109" s="70">
        <f t="shared" ca="1" si="73"/>
        <v>0</v>
      </c>
      <c r="M109" s="70">
        <f ca="1">J109+K109-L109</f>
        <v>0</v>
      </c>
      <c r="N109" s="70">
        <f t="shared" ref="N109:N110" ca="1" si="75">F109-J109</f>
        <v>0</v>
      </c>
      <c r="O109" s="70">
        <f t="shared" ref="O109:O110" ca="1" si="76">I109-M109</f>
        <v>0</v>
      </c>
    </row>
    <row r="110" spans="2:15" x14ac:dyDescent="0.25">
      <c r="B110" s="806"/>
      <c r="C110" s="812" t="s">
        <v>728</v>
      </c>
      <c r="D110" s="809"/>
      <c r="E110" s="357"/>
      <c r="F110" s="70">
        <f t="shared" ca="1" si="65"/>
        <v>0</v>
      </c>
      <c r="G110" s="70">
        <f t="shared" ca="1" si="73"/>
        <v>0</v>
      </c>
      <c r="H110" s="70">
        <f t="shared" ca="1" si="73"/>
        <v>0</v>
      </c>
      <c r="I110" s="70">
        <f ca="1">F110+G110-H110</f>
        <v>0</v>
      </c>
      <c r="J110" s="70">
        <f t="shared" ca="1" si="74"/>
        <v>0</v>
      </c>
      <c r="K110" s="70">
        <f t="shared" ca="1" si="73"/>
        <v>0</v>
      </c>
      <c r="L110" s="70">
        <f t="shared" ca="1" si="73"/>
        <v>0</v>
      </c>
      <c r="M110" s="70">
        <f ca="1">J110+K110-L110</f>
        <v>0</v>
      </c>
      <c r="N110" s="70">
        <f t="shared" ca="1" si="75"/>
        <v>0</v>
      </c>
      <c r="O110" s="70">
        <f t="shared" ca="1" si="76"/>
        <v>0</v>
      </c>
    </row>
    <row r="111" spans="2:15" x14ac:dyDescent="0.25">
      <c r="B111" s="806">
        <v>5</v>
      </c>
      <c r="C111" s="801" t="s">
        <v>729</v>
      </c>
      <c r="D111" s="809"/>
      <c r="E111" s="357"/>
      <c r="F111" s="70"/>
      <c r="G111" s="813"/>
      <c r="H111" s="813"/>
      <c r="I111" s="813"/>
      <c r="J111" s="70"/>
      <c r="K111" s="813"/>
      <c r="L111" s="813"/>
      <c r="M111" s="813"/>
      <c r="N111" s="813"/>
      <c r="O111" s="813"/>
    </row>
    <row r="112" spans="2:15" x14ac:dyDescent="0.25">
      <c r="B112" s="806"/>
      <c r="C112" s="812" t="s">
        <v>730</v>
      </c>
      <c r="D112" s="809"/>
      <c r="E112" s="357"/>
      <c r="F112" s="70">
        <f t="shared" ca="1" si="65"/>
        <v>0</v>
      </c>
      <c r="G112" s="70">
        <f t="shared" ref="G112:L117" ca="1" si="77">G429+G746</f>
        <v>0</v>
      </c>
      <c r="H112" s="70">
        <f t="shared" ca="1" si="77"/>
        <v>0</v>
      </c>
      <c r="I112" s="70">
        <f t="shared" ref="I112:I117" ca="1" si="78">F112+G112-H112</f>
        <v>0</v>
      </c>
      <c r="J112" s="70">
        <f t="shared" ca="1" si="74"/>
        <v>0</v>
      </c>
      <c r="K112" s="70">
        <f t="shared" ca="1" si="77"/>
        <v>0</v>
      </c>
      <c r="L112" s="70">
        <f t="shared" ca="1" si="77"/>
        <v>0</v>
      </c>
      <c r="M112" s="70">
        <f ca="1">J112+K112-L112</f>
        <v>0</v>
      </c>
      <c r="N112" s="70">
        <f t="shared" ref="N112:N116" ca="1" si="79">F112-J112</f>
        <v>0</v>
      </c>
      <c r="O112" s="70">
        <f t="shared" ref="O112:O117" ca="1" si="80">I112-M112</f>
        <v>0</v>
      </c>
    </row>
    <row r="113" spans="2:15" x14ac:dyDescent="0.25">
      <c r="B113" s="806"/>
      <c r="C113" s="812" t="s">
        <v>731</v>
      </c>
      <c r="D113" s="809"/>
      <c r="E113" s="357"/>
      <c r="F113" s="70">
        <f t="shared" ca="1" si="65"/>
        <v>0</v>
      </c>
      <c r="G113" s="70">
        <f t="shared" ca="1" si="77"/>
        <v>0</v>
      </c>
      <c r="H113" s="70">
        <f t="shared" ca="1" si="77"/>
        <v>0</v>
      </c>
      <c r="I113" s="70">
        <f t="shared" ca="1" si="78"/>
        <v>0</v>
      </c>
      <c r="J113" s="70">
        <f t="shared" ca="1" si="74"/>
        <v>0</v>
      </c>
      <c r="K113" s="70">
        <f t="shared" ca="1" si="77"/>
        <v>0</v>
      </c>
      <c r="L113" s="70">
        <f t="shared" ca="1" si="77"/>
        <v>0</v>
      </c>
      <c r="M113" s="70">
        <f t="shared" ref="M113:M117" ca="1" si="81">J113+K113-L113</f>
        <v>0</v>
      </c>
      <c r="N113" s="70">
        <f t="shared" ca="1" si="79"/>
        <v>0</v>
      </c>
      <c r="O113" s="70">
        <f t="shared" ca="1" si="80"/>
        <v>0</v>
      </c>
    </row>
    <row r="114" spans="2:15" x14ac:dyDescent="0.25">
      <c r="B114" s="806"/>
      <c r="C114" s="812" t="s">
        <v>732</v>
      </c>
      <c r="D114" s="809"/>
      <c r="E114" s="357"/>
      <c r="F114" s="70">
        <f t="shared" ca="1" si="65"/>
        <v>0</v>
      </c>
      <c r="G114" s="70">
        <f t="shared" ca="1" si="77"/>
        <v>0</v>
      </c>
      <c r="H114" s="70">
        <f t="shared" ca="1" si="77"/>
        <v>0</v>
      </c>
      <c r="I114" s="70">
        <f t="shared" ca="1" si="78"/>
        <v>0</v>
      </c>
      <c r="J114" s="70">
        <f t="shared" ca="1" si="74"/>
        <v>0</v>
      </c>
      <c r="K114" s="70">
        <f t="shared" ca="1" si="77"/>
        <v>0</v>
      </c>
      <c r="L114" s="70">
        <f t="shared" ca="1" si="77"/>
        <v>0</v>
      </c>
      <c r="M114" s="70">
        <f t="shared" ca="1" si="81"/>
        <v>0</v>
      </c>
      <c r="N114" s="70">
        <f t="shared" ca="1" si="79"/>
        <v>0</v>
      </c>
      <c r="O114" s="70">
        <f t="shared" ca="1" si="80"/>
        <v>0</v>
      </c>
    </row>
    <row r="115" spans="2:15" x14ac:dyDescent="0.25">
      <c r="B115" s="806"/>
      <c r="C115" s="812" t="s">
        <v>733</v>
      </c>
      <c r="D115" s="809"/>
      <c r="E115" s="357"/>
      <c r="F115" s="70">
        <f t="shared" ca="1" si="65"/>
        <v>0</v>
      </c>
      <c r="G115" s="70">
        <f t="shared" ca="1" si="77"/>
        <v>0</v>
      </c>
      <c r="H115" s="70">
        <f t="shared" ca="1" si="77"/>
        <v>0</v>
      </c>
      <c r="I115" s="70">
        <f t="shared" ca="1" si="78"/>
        <v>0</v>
      </c>
      <c r="J115" s="70">
        <f t="shared" ca="1" si="74"/>
        <v>0</v>
      </c>
      <c r="K115" s="70">
        <f t="shared" ca="1" si="77"/>
        <v>0</v>
      </c>
      <c r="L115" s="70">
        <f t="shared" ca="1" si="77"/>
        <v>0</v>
      </c>
      <c r="M115" s="70">
        <f t="shared" ca="1" si="81"/>
        <v>0</v>
      </c>
      <c r="N115" s="70">
        <f t="shared" ca="1" si="79"/>
        <v>0</v>
      </c>
      <c r="O115" s="70">
        <f t="shared" ca="1" si="80"/>
        <v>0</v>
      </c>
    </row>
    <row r="116" spans="2:15" x14ac:dyDescent="0.25">
      <c r="B116" s="806">
        <v>6</v>
      </c>
      <c r="C116" s="801" t="s">
        <v>734</v>
      </c>
      <c r="D116" s="809"/>
      <c r="E116" s="357"/>
      <c r="F116" s="70">
        <f t="shared" ca="1" si="65"/>
        <v>0</v>
      </c>
      <c r="G116" s="70">
        <f t="shared" ca="1" si="77"/>
        <v>0</v>
      </c>
      <c r="H116" s="70">
        <f t="shared" ca="1" si="77"/>
        <v>0</v>
      </c>
      <c r="I116" s="70">
        <f t="shared" ca="1" si="78"/>
        <v>0</v>
      </c>
      <c r="J116" s="70">
        <f t="shared" ca="1" si="74"/>
        <v>0</v>
      </c>
      <c r="K116" s="70">
        <f t="shared" ca="1" si="77"/>
        <v>0</v>
      </c>
      <c r="L116" s="70">
        <f t="shared" ca="1" si="77"/>
        <v>0</v>
      </c>
      <c r="M116" s="70">
        <f t="shared" ca="1" si="81"/>
        <v>0</v>
      </c>
      <c r="N116" s="70">
        <f t="shared" ca="1" si="79"/>
        <v>0</v>
      </c>
      <c r="O116" s="70">
        <f t="shared" ca="1" si="80"/>
        <v>0</v>
      </c>
    </row>
    <row r="117" spans="2:15" x14ac:dyDescent="0.25">
      <c r="B117" s="806">
        <v>7</v>
      </c>
      <c r="C117" s="801" t="s">
        <v>735</v>
      </c>
      <c r="D117" s="809"/>
      <c r="E117" s="357"/>
      <c r="F117" s="70">
        <f t="shared" ca="1" si="65"/>
        <v>0</v>
      </c>
      <c r="G117" s="70">
        <f t="shared" ca="1" si="77"/>
        <v>0</v>
      </c>
      <c r="H117" s="70">
        <f t="shared" ca="1" si="77"/>
        <v>0</v>
      </c>
      <c r="I117" s="70">
        <f t="shared" ca="1" si="78"/>
        <v>0</v>
      </c>
      <c r="J117" s="70">
        <f t="shared" ca="1" si="74"/>
        <v>0</v>
      </c>
      <c r="K117" s="70">
        <f t="shared" ca="1" si="77"/>
        <v>0</v>
      </c>
      <c r="L117" s="70">
        <f t="shared" ca="1" si="77"/>
        <v>0</v>
      </c>
      <c r="M117" s="70">
        <f t="shared" ca="1" si="81"/>
        <v>0</v>
      </c>
      <c r="N117" s="70">
        <f ca="1">F117-J117</f>
        <v>0</v>
      </c>
      <c r="O117" s="70">
        <f t="shared" ca="1" si="80"/>
        <v>0</v>
      </c>
    </row>
    <row r="118" spans="2:15" x14ac:dyDescent="0.25">
      <c r="B118" s="806">
        <v>8</v>
      </c>
      <c r="C118" s="801" t="s">
        <v>736</v>
      </c>
      <c r="D118" s="809"/>
      <c r="E118" s="357"/>
      <c r="F118" s="70"/>
      <c r="G118" s="70"/>
      <c r="H118" s="70"/>
      <c r="I118" s="70"/>
      <c r="J118" s="70"/>
      <c r="K118" s="70"/>
      <c r="L118" s="70"/>
      <c r="M118" s="70"/>
      <c r="N118" s="70"/>
      <c r="O118" s="70"/>
    </row>
    <row r="119" spans="2:15" x14ac:dyDescent="0.25">
      <c r="B119" s="806"/>
      <c r="C119" s="812" t="s">
        <v>737</v>
      </c>
      <c r="D119" s="809"/>
      <c r="E119" s="357"/>
      <c r="F119" s="70">
        <f t="shared" ca="1" si="65"/>
        <v>10308.232228216</v>
      </c>
      <c r="G119" s="70">
        <f>'[63]2025-26 Voltage wise (Rs. Cr.)'!$G$21</f>
        <v>833.91980630398496</v>
      </c>
      <c r="H119" s="70">
        <f t="shared" ref="H119:L119" ca="1" si="82">H436+H753</f>
        <v>0</v>
      </c>
      <c r="I119" s="70">
        <f ca="1">F119+G119-H119</f>
        <v>11142.152034519986</v>
      </c>
      <c r="J119" s="70">
        <f t="shared" ca="1" si="74"/>
        <v>4754.6587230986124</v>
      </c>
      <c r="K119" s="70">
        <f>'[63]2025-26 Voltage wise (Rs. Cr.)'!$L$21</f>
        <v>263.20868389330485</v>
      </c>
      <c r="L119" s="70">
        <f t="shared" ca="1" si="82"/>
        <v>0</v>
      </c>
      <c r="M119" s="70">
        <f ca="1">J119+K119-L119</f>
        <v>5017.8674069919171</v>
      </c>
      <c r="N119" s="70">
        <f t="shared" ref="N119:N122" ca="1" si="83">F119-J119</f>
        <v>5553.5735051173879</v>
      </c>
      <c r="O119" s="70">
        <f t="shared" ref="O119:O123" ca="1" si="84">I119-M119</f>
        <v>6124.284627528069</v>
      </c>
    </row>
    <row r="120" spans="2:15" x14ac:dyDescent="0.25">
      <c r="B120" s="806"/>
      <c r="C120" s="812" t="s">
        <v>756</v>
      </c>
      <c r="D120" s="809"/>
      <c r="E120" s="357"/>
      <c r="F120" s="70">
        <f t="shared" ca="1" si="65"/>
        <v>0</v>
      </c>
      <c r="G120" s="70">
        <f t="shared" ref="G120:L122" ca="1" si="85">G437+G754</f>
        <v>0</v>
      </c>
      <c r="H120" s="70">
        <f t="shared" ca="1" si="85"/>
        <v>0</v>
      </c>
      <c r="I120" s="70">
        <f ca="1">F120+G120-H120</f>
        <v>0</v>
      </c>
      <c r="J120" s="70">
        <f t="shared" ca="1" si="74"/>
        <v>0</v>
      </c>
      <c r="K120" s="70">
        <f t="shared" ca="1" si="85"/>
        <v>0</v>
      </c>
      <c r="L120" s="70">
        <f t="shared" ca="1" si="85"/>
        <v>0</v>
      </c>
      <c r="M120" s="70">
        <f t="shared" ref="M120:M123" ca="1" si="86">J120+K120-L120</f>
        <v>0</v>
      </c>
      <c r="N120" s="70">
        <f t="shared" ca="1" si="83"/>
        <v>0</v>
      </c>
      <c r="O120" s="70">
        <f t="shared" ca="1" si="84"/>
        <v>0</v>
      </c>
    </row>
    <row r="121" spans="2:15" ht="28" x14ac:dyDescent="0.25">
      <c r="B121" s="814">
        <v>9</v>
      </c>
      <c r="C121" s="815" t="s">
        <v>739</v>
      </c>
      <c r="D121" s="809"/>
      <c r="E121" s="357"/>
      <c r="F121" s="70">
        <f t="shared" ca="1" si="65"/>
        <v>0</v>
      </c>
      <c r="G121" s="70">
        <f t="shared" ca="1" si="85"/>
        <v>0</v>
      </c>
      <c r="H121" s="70">
        <f t="shared" ca="1" si="85"/>
        <v>0</v>
      </c>
      <c r="I121" s="70">
        <f ca="1">F121+G121-H121</f>
        <v>0</v>
      </c>
      <c r="J121" s="70">
        <f t="shared" ca="1" si="74"/>
        <v>0</v>
      </c>
      <c r="K121" s="70">
        <f t="shared" ca="1" si="85"/>
        <v>0</v>
      </c>
      <c r="L121" s="70">
        <f t="shared" ca="1" si="85"/>
        <v>0</v>
      </c>
      <c r="M121" s="70">
        <f t="shared" ca="1" si="86"/>
        <v>0</v>
      </c>
      <c r="N121" s="70">
        <f t="shared" ca="1" si="83"/>
        <v>0</v>
      </c>
      <c r="O121" s="70">
        <f t="shared" ca="1" si="84"/>
        <v>0</v>
      </c>
    </row>
    <row r="122" spans="2:15" x14ac:dyDescent="0.25">
      <c r="B122" s="816">
        <v>10</v>
      </c>
      <c r="C122" s="535" t="s">
        <v>740</v>
      </c>
      <c r="D122" s="817"/>
      <c r="E122" s="357"/>
      <c r="F122" s="70">
        <f t="shared" ca="1" si="65"/>
        <v>2121.5390475349996</v>
      </c>
      <c r="G122" s="70">
        <f>'[63]2025-26 Voltage wise (Rs. Cr.)'!$G$26-'[63]2025-26 Voltage wise (Rs. Cr.)'!$H$26</f>
        <v>104.10071582228873</v>
      </c>
      <c r="H122" s="70">
        <f t="shared" ca="1" si="85"/>
        <v>0</v>
      </c>
      <c r="I122" s="70">
        <f ca="1">F122+G122-H122</f>
        <v>2225.6397633572883</v>
      </c>
      <c r="J122" s="70">
        <f t="shared" ca="1" si="74"/>
        <v>1277.5636160058166</v>
      </c>
      <c r="K122" s="70">
        <f>'[63]2025-26 Voltage wise (Rs. Cr.)'!$L$26-'[63]2025-26 Voltage wise (Rs. Cr.)'!$M$26</f>
        <v>66.730616645002243</v>
      </c>
      <c r="L122" s="70">
        <f t="shared" ca="1" si="85"/>
        <v>0</v>
      </c>
      <c r="M122" s="70">
        <f t="shared" ca="1" si="86"/>
        <v>1344.2942326508189</v>
      </c>
      <c r="N122" s="70">
        <f t="shared" ca="1" si="83"/>
        <v>843.97543152918297</v>
      </c>
      <c r="O122" s="70">
        <f t="shared" ca="1" si="84"/>
        <v>881.34553070646939</v>
      </c>
    </row>
    <row r="123" spans="2:15" x14ac:dyDescent="0.25">
      <c r="B123" s="816">
        <v>11</v>
      </c>
      <c r="C123" s="535" t="s">
        <v>741</v>
      </c>
      <c r="D123" s="817"/>
      <c r="E123" s="357"/>
      <c r="F123" s="70">
        <f t="shared" ca="1" si="65"/>
        <v>7.3621161439999998</v>
      </c>
      <c r="G123" s="70">
        <f t="shared" ref="G123:L123" ca="1" si="87">G440+G757</f>
        <v>0</v>
      </c>
      <c r="H123" s="70">
        <f t="shared" ca="1" si="87"/>
        <v>0</v>
      </c>
      <c r="I123" s="70">
        <f ca="1">F123+G123-H123</f>
        <v>7.3621161439999998</v>
      </c>
      <c r="J123" s="70">
        <f t="shared" ca="1" si="74"/>
        <v>6.440307038460297</v>
      </c>
      <c r="K123" s="70">
        <f>'[63]2025-26 Voltage wise (Rs. Cr.)'!$L$28</f>
        <v>5.4324846460297775E-2</v>
      </c>
      <c r="L123" s="70">
        <f t="shared" ca="1" si="87"/>
        <v>0</v>
      </c>
      <c r="M123" s="70">
        <f t="shared" ca="1" si="86"/>
        <v>6.4946318849205946</v>
      </c>
      <c r="N123" s="70">
        <f ca="1">F123-J123</f>
        <v>0.92180910553970286</v>
      </c>
      <c r="O123" s="70">
        <f t="shared" ca="1" si="84"/>
        <v>0.86748425907940518</v>
      </c>
    </row>
    <row r="124" spans="2:15" x14ac:dyDescent="0.25">
      <c r="B124" s="816">
        <v>12</v>
      </c>
      <c r="C124" s="535" t="s">
        <v>742</v>
      </c>
      <c r="D124" s="817"/>
      <c r="E124" s="357"/>
      <c r="F124" s="70"/>
      <c r="G124" s="70"/>
      <c r="H124" s="70"/>
      <c r="I124" s="70"/>
      <c r="J124" s="70"/>
      <c r="K124" s="70"/>
      <c r="L124" s="70"/>
      <c r="M124" s="70"/>
      <c r="N124" s="70"/>
      <c r="O124" s="70"/>
    </row>
    <row r="125" spans="2:15" x14ac:dyDescent="0.25">
      <c r="B125" s="816"/>
      <c r="C125" s="536" t="s">
        <v>743</v>
      </c>
      <c r="D125" s="817"/>
      <c r="E125" s="357"/>
      <c r="F125" s="70">
        <f t="shared" ca="1" si="65"/>
        <v>3.0670898029999996</v>
      </c>
      <c r="G125" s="70">
        <f>'[63]2025-26 Voltage wise (Rs. Cr.)'!$G$32</f>
        <v>0.48782586685714274</v>
      </c>
      <c r="H125" s="70">
        <f t="shared" ref="H125:L125" ca="1" si="88">H442+H759</f>
        <v>0</v>
      </c>
      <c r="I125" s="70">
        <f ca="1">F125+G125-H125</f>
        <v>3.5549156698571425</v>
      </c>
      <c r="J125" s="70">
        <f t="shared" ca="1" si="74"/>
        <v>1.8850604845452819</v>
      </c>
      <c r="K125" s="70">
        <f>'[63]2025-26 Voltage wise (Rs. Cr.)'!$L$32</f>
        <v>0.13312348775600524</v>
      </c>
      <c r="L125" s="70">
        <f t="shared" ca="1" si="88"/>
        <v>0</v>
      </c>
      <c r="M125" s="70">
        <f t="shared" ref="M125:M126" ca="1" si="89">J125+K125-L125</f>
        <v>2.0181839723012871</v>
      </c>
      <c r="N125" s="70">
        <f t="shared" ref="N125:N126" ca="1" si="90">F125-J125</f>
        <v>1.1820293184547177</v>
      </c>
      <c r="O125" s="70">
        <f t="shared" ref="O125:O126" ca="1" si="91">I125-M125</f>
        <v>1.5367316975558554</v>
      </c>
    </row>
    <row r="126" spans="2:15" x14ac:dyDescent="0.25">
      <c r="B126" s="816"/>
      <c r="C126" s="536" t="s">
        <v>744</v>
      </c>
      <c r="D126" s="817"/>
      <c r="E126" s="357"/>
      <c r="F126" s="70">
        <f t="shared" ca="1" si="65"/>
        <v>0</v>
      </c>
      <c r="G126" s="70">
        <f t="shared" ref="G126:L126" ca="1" si="92">G443+G760</f>
        <v>0</v>
      </c>
      <c r="H126" s="70">
        <f t="shared" ca="1" si="92"/>
        <v>0</v>
      </c>
      <c r="I126" s="70">
        <f t="shared" ref="I126" ca="1" si="93">F126+G126-H126</f>
        <v>0</v>
      </c>
      <c r="J126" s="70">
        <f t="shared" ca="1" si="74"/>
        <v>0</v>
      </c>
      <c r="K126" s="70">
        <f t="shared" ca="1" si="92"/>
        <v>0</v>
      </c>
      <c r="L126" s="70">
        <f t="shared" ca="1" si="92"/>
        <v>0</v>
      </c>
      <c r="M126" s="70">
        <f t="shared" ca="1" si="89"/>
        <v>0</v>
      </c>
      <c r="N126" s="70">
        <f t="shared" ca="1" si="90"/>
        <v>0</v>
      </c>
      <c r="O126" s="70">
        <f t="shared" ca="1" si="91"/>
        <v>0</v>
      </c>
    </row>
    <row r="127" spans="2:15" x14ac:dyDescent="0.25">
      <c r="B127" s="816">
        <v>13</v>
      </c>
      <c r="C127" s="536"/>
      <c r="D127" s="817"/>
      <c r="E127" s="357"/>
      <c r="F127" s="70"/>
      <c r="G127" s="70"/>
      <c r="H127" s="70"/>
      <c r="I127" s="70"/>
      <c r="J127" s="70"/>
      <c r="K127" s="70"/>
      <c r="L127" s="70"/>
      <c r="M127" s="70"/>
      <c r="N127" s="70"/>
      <c r="O127" s="70"/>
    </row>
    <row r="128" spans="2:15" x14ac:dyDescent="0.25">
      <c r="B128" s="816"/>
      <c r="C128" s="536" t="s">
        <v>745</v>
      </c>
      <c r="D128" s="817"/>
      <c r="E128" s="357"/>
      <c r="F128" s="70">
        <f t="shared" ca="1" si="65"/>
        <v>19.240981939999998</v>
      </c>
      <c r="G128" s="70">
        <f>'[63]2025-26 Voltage wise (Rs. Cr.)'!$G$29</f>
        <v>0.74183416971428562</v>
      </c>
      <c r="H128" s="70">
        <f t="shared" ref="H128:L129" ca="1" si="94">H445+H762</f>
        <v>0</v>
      </c>
      <c r="I128" s="70">
        <f ca="1">F128+G128-H128</f>
        <v>19.982816109714282</v>
      </c>
      <c r="J128" s="70">
        <f t="shared" ca="1" si="74"/>
        <v>12.827819367775955</v>
      </c>
      <c r="K128" s="70">
        <f>'[63]2025-26 Voltage wise (Rs. Cr.)'!$L$29</f>
        <v>0.82957482867497312</v>
      </c>
      <c r="L128" s="70">
        <f t="shared" ca="1" si="94"/>
        <v>0</v>
      </c>
      <c r="M128" s="70">
        <f t="shared" ref="M128:M131" ca="1" si="95">J128+K128-L128</f>
        <v>13.657394196450928</v>
      </c>
      <c r="N128" s="70">
        <f t="shared" ref="N128:N131" ca="1" si="96">F128-J128</f>
        <v>6.4131625722240422</v>
      </c>
      <c r="O128" s="70">
        <f t="shared" ref="O128:O131" ca="1" si="97">I128-M128</f>
        <v>6.3254219132633533</v>
      </c>
    </row>
    <row r="129" spans="2:15" x14ac:dyDescent="0.25">
      <c r="B129" s="816"/>
      <c r="C129" s="536" t="s">
        <v>746</v>
      </c>
      <c r="D129" s="817"/>
      <c r="E129" s="357"/>
      <c r="F129" s="70">
        <f t="shared" ca="1" si="65"/>
        <v>59.952942820999994</v>
      </c>
      <c r="G129" s="70">
        <f>'[63]2025-26 Voltage wise (Rs. Cr.)'!$G$30</f>
        <v>4.746996197142856</v>
      </c>
      <c r="H129" s="70">
        <f t="shared" ca="1" si="94"/>
        <v>0</v>
      </c>
      <c r="I129" s="70">
        <f ca="1">F129+G129-H129</f>
        <v>64.699939018142857</v>
      </c>
      <c r="J129" s="70">
        <f t="shared" ca="1" si="74"/>
        <v>37.08387425290308</v>
      </c>
      <c r="K129" s="70">
        <f>'[63]2025-26 Voltage wise (Rs. Cr.)'!$L$30</f>
        <v>2.9390092035464552</v>
      </c>
      <c r="L129" s="70">
        <f t="shared" ca="1" si="94"/>
        <v>0</v>
      </c>
      <c r="M129" s="70">
        <f t="shared" ca="1" si="95"/>
        <v>40.022883456449534</v>
      </c>
      <c r="N129" s="70">
        <f t="shared" ca="1" si="96"/>
        <v>22.869068568096914</v>
      </c>
      <c r="O129" s="70">
        <f t="shared" ca="1" si="97"/>
        <v>24.677055561693322</v>
      </c>
    </row>
    <row r="130" spans="2:15" x14ac:dyDescent="0.25">
      <c r="B130" s="816"/>
      <c r="C130" s="536" t="s">
        <v>747</v>
      </c>
      <c r="D130" s="817"/>
      <c r="E130" s="357"/>
      <c r="F130" s="70">
        <f t="shared" ca="1" si="65"/>
        <v>0</v>
      </c>
      <c r="G130" s="70">
        <f t="shared" ref="G130:L131" ca="1" si="98">G447+G764</f>
        <v>0</v>
      </c>
      <c r="H130" s="70">
        <f t="shared" ca="1" si="98"/>
        <v>0</v>
      </c>
      <c r="I130" s="70">
        <f ca="1">F130+G130-H130</f>
        <v>0</v>
      </c>
      <c r="J130" s="70">
        <f t="shared" ca="1" si="74"/>
        <v>0</v>
      </c>
      <c r="K130" s="70">
        <f t="shared" ca="1" si="98"/>
        <v>0</v>
      </c>
      <c r="L130" s="70">
        <f t="shared" ca="1" si="98"/>
        <v>0</v>
      </c>
      <c r="M130" s="70">
        <f t="shared" ca="1" si="95"/>
        <v>0</v>
      </c>
      <c r="N130" s="70">
        <f t="shared" ca="1" si="96"/>
        <v>0</v>
      </c>
      <c r="O130" s="70">
        <f t="shared" ca="1" si="97"/>
        <v>0</v>
      </c>
    </row>
    <row r="131" spans="2:15" x14ac:dyDescent="0.25">
      <c r="B131" s="816"/>
      <c r="C131" s="536" t="s">
        <v>748</v>
      </c>
      <c r="D131" s="817"/>
      <c r="E131" s="357"/>
      <c r="F131" s="70">
        <f t="shared" ca="1" si="65"/>
        <v>0</v>
      </c>
      <c r="G131" s="70">
        <f t="shared" ca="1" si="98"/>
        <v>0</v>
      </c>
      <c r="H131" s="70">
        <f t="shared" ca="1" si="98"/>
        <v>0</v>
      </c>
      <c r="I131" s="70">
        <f ca="1">F131+G131-H131</f>
        <v>0</v>
      </c>
      <c r="J131" s="70">
        <f t="shared" ca="1" si="74"/>
        <v>0</v>
      </c>
      <c r="K131" s="70">
        <f t="shared" ca="1" si="98"/>
        <v>0</v>
      </c>
      <c r="L131" s="70">
        <f t="shared" ca="1" si="98"/>
        <v>0</v>
      </c>
      <c r="M131" s="70">
        <f t="shared" ca="1" si="95"/>
        <v>0</v>
      </c>
      <c r="N131" s="70">
        <f t="shared" ca="1" si="96"/>
        <v>0</v>
      </c>
      <c r="O131" s="70">
        <f t="shared" ca="1" si="97"/>
        <v>0</v>
      </c>
    </row>
    <row r="132" spans="2:15" x14ac:dyDescent="0.25">
      <c r="B132" s="816">
        <v>14</v>
      </c>
      <c r="C132" s="535" t="s">
        <v>749</v>
      </c>
      <c r="D132" s="817"/>
      <c r="E132" s="357"/>
      <c r="F132" s="70"/>
      <c r="G132" s="70"/>
      <c r="H132" s="70"/>
      <c r="I132" s="70"/>
      <c r="J132" s="70"/>
      <c r="K132" s="70"/>
      <c r="L132" s="70"/>
      <c r="M132" s="70"/>
      <c r="N132" s="70"/>
      <c r="O132" s="70"/>
    </row>
    <row r="133" spans="2:15" x14ac:dyDescent="0.25">
      <c r="B133" s="816"/>
      <c r="C133" s="536" t="s">
        <v>750</v>
      </c>
      <c r="D133" s="817"/>
      <c r="E133" s="357"/>
      <c r="F133" s="70">
        <f t="shared" ca="1" si="65"/>
        <v>0</v>
      </c>
      <c r="G133" s="70">
        <f t="shared" ref="G133:L136" ca="1" si="99">G450+G767</f>
        <v>0</v>
      </c>
      <c r="H133" s="70">
        <f t="shared" ca="1" si="99"/>
        <v>0</v>
      </c>
      <c r="I133" s="70">
        <f t="shared" ref="I133:I138" ca="1" si="100">F133+G133-H133</f>
        <v>0</v>
      </c>
      <c r="J133" s="70">
        <f t="shared" ca="1" si="74"/>
        <v>0</v>
      </c>
      <c r="K133" s="70">
        <f t="shared" ca="1" si="99"/>
        <v>0</v>
      </c>
      <c r="L133" s="70">
        <f t="shared" ca="1" si="99"/>
        <v>0</v>
      </c>
      <c r="M133" s="70">
        <f t="shared" ref="M133:M138" ca="1" si="101">J133+K133-L133</f>
        <v>0</v>
      </c>
      <c r="N133" s="70">
        <f t="shared" ref="N133:N137" ca="1" si="102">F133-J133</f>
        <v>0</v>
      </c>
      <c r="O133" s="70">
        <f t="shared" ref="O133:O138" ca="1" si="103">I133-M133</f>
        <v>0</v>
      </c>
    </row>
    <row r="134" spans="2:15" x14ac:dyDescent="0.25">
      <c r="B134" s="816"/>
      <c r="C134" s="536" t="s">
        <v>751</v>
      </c>
      <c r="D134" s="817"/>
      <c r="E134" s="357"/>
      <c r="F134" s="70">
        <f t="shared" ca="1" si="65"/>
        <v>0</v>
      </c>
      <c r="G134" s="70">
        <f t="shared" ca="1" si="99"/>
        <v>0</v>
      </c>
      <c r="H134" s="70">
        <f t="shared" ca="1" si="99"/>
        <v>0</v>
      </c>
      <c r="I134" s="70">
        <f t="shared" ca="1" si="100"/>
        <v>0</v>
      </c>
      <c r="J134" s="70">
        <f t="shared" ca="1" si="74"/>
        <v>0</v>
      </c>
      <c r="K134" s="70">
        <f t="shared" ca="1" si="99"/>
        <v>0</v>
      </c>
      <c r="L134" s="70">
        <f t="shared" ca="1" si="99"/>
        <v>0</v>
      </c>
      <c r="M134" s="70">
        <f t="shared" ca="1" si="101"/>
        <v>0</v>
      </c>
      <c r="N134" s="70">
        <f t="shared" ca="1" si="102"/>
        <v>0</v>
      </c>
      <c r="O134" s="70">
        <f t="shared" ca="1" si="103"/>
        <v>0</v>
      </c>
    </row>
    <row r="135" spans="2:15" x14ac:dyDescent="0.25">
      <c r="B135" s="816"/>
      <c r="C135" s="536" t="s">
        <v>752</v>
      </c>
      <c r="D135" s="817"/>
      <c r="E135" s="357"/>
      <c r="F135" s="70">
        <f t="shared" ca="1" si="65"/>
        <v>0</v>
      </c>
      <c r="G135" s="70">
        <f t="shared" ca="1" si="99"/>
        <v>0</v>
      </c>
      <c r="H135" s="70">
        <f t="shared" ca="1" si="99"/>
        <v>0</v>
      </c>
      <c r="I135" s="70">
        <f t="shared" ca="1" si="100"/>
        <v>0</v>
      </c>
      <c r="J135" s="70">
        <f t="shared" ca="1" si="74"/>
        <v>0</v>
      </c>
      <c r="K135" s="70">
        <f t="shared" ca="1" si="99"/>
        <v>0</v>
      </c>
      <c r="L135" s="70">
        <f t="shared" ca="1" si="99"/>
        <v>0</v>
      </c>
      <c r="M135" s="70">
        <f t="shared" ca="1" si="101"/>
        <v>0</v>
      </c>
      <c r="N135" s="70">
        <f t="shared" ca="1" si="102"/>
        <v>0</v>
      </c>
      <c r="O135" s="70">
        <f t="shared" ca="1" si="103"/>
        <v>0</v>
      </c>
    </row>
    <row r="136" spans="2:15" x14ac:dyDescent="0.25">
      <c r="B136" s="816">
        <v>15</v>
      </c>
      <c r="C136" s="535" t="s">
        <v>753</v>
      </c>
      <c r="D136" s="817"/>
      <c r="E136" s="357"/>
      <c r="F136" s="70">
        <f t="shared" ca="1" si="65"/>
        <v>202.51946000299998</v>
      </c>
      <c r="G136" s="70">
        <f>'[63]2025-26 Voltage wise (Rs. Cr.)'!$G$31</f>
        <v>2.8734327565714284</v>
      </c>
      <c r="H136" s="70">
        <f t="shared" ca="1" si="99"/>
        <v>0</v>
      </c>
      <c r="I136" s="70">
        <f t="shared" ca="1" si="100"/>
        <v>205.3928927595714</v>
      </c>
      <c r="J136" s="70">
        <f t="shared" ca="1" si="74"/>
        <v>173.42863504661815</v>
      </c>
      <c r="K136" s="70">
        <f>'[63]2025-26 Voltage wise (Rs. Cr.)'!$L$31</f>
        <v>6.7354852279457029</v>
      </c>
      <c r="L136" s="70">
        <f t="shared" ca="1" si="99"/>
        <v>0</v>
      </c>
      <c r="M136" s="70">
        <f t="shared" ca="1" si="101"/>
        <v>180.16412027456386</v>
      </c>
      <c r="N136" s="70">
        <f t="shared" ca="1" si="102"/>
        <v>29.090824956381823</v>
      </c>
      <c r="O136" s="70">
        <f t="shared" ca="1" si="103"/>
        <v>25.228772485007539</v>
      </c>
    </row>
    <row r="137" spans="2:15" x14ac:dyDescent="0.25">
      <c r="B137" s="816">
        <v>16</v>
      </c>
      <c r="C137" s="535" t="s">
        <v>754</v>
      </c>
      <c r="D137" s="809"/>
      <c r="E137" s="357"/>
      <c r="F137" s="70">
        <f t="shared" ca="1" si="65"/>
        <v>70.669582267999999</v>
      </c>
      <c r="G137" s="70">
        <f t="shared" ref="G137:L138" ca="1" si="104">G454+G771</f>
        <v>0</v>
      </c>
      <c r="H137" s="70">
        <f t="shared" ca="1" si="104"/>
        <v>0</v>
      </c>
      <c r="I137" s="70">
        <f t="shared" ca="1" si="100"/>
        <v>70.669582267999999</v>
      </c>
      <c r="J137" s="70">
        <f t="shared" ca="1" si="74"/>
        <v>62.575414922715318</v>
      </c>
      <c r="K137" s="70">
        <f>'[63]2025-26 Voltage wise (Rs. Cr.)'!$L$33</f>
        <v>4.8124723287153115</v>
      </c>
      <c r="L137" s="70">
        <f t="shared" ca="1" si="104"/>
        <v>0</v>
      </c>
      <c r="M137" s="70">
        <f t="shared" ca="1" si="101"/>
        <v>67.387887251430627</v>
      </c>
      <c r="N137" s="70">
        <f t="shared" ca="1" si="102"/>
        <v>8.0941673452846814</v>
      </c>
      <c r="O137" s="70">
        <f t="shared" ca="1" si="103"/>
        <v>3.2816950165693726</v>
      </c>
    </row>
    <row r="138" spans="2:15" x14ac:dyDescent="0.25">
      <c r="B138" s="816">
        <v>17</v>
      </c>
      <c r="C138" s="535" t="s">
        <v>755</v>
      </c>
      <c r="D138" s="809"/>
      <c r="E138" s="74"/>
      <c r="F138" s="70">
        <f t="shared" ca="1" si="65"/>
        <v>0</v>
      </c>
      <c r="G138" s="70">
        <f t="shared" ca="1" si="104"/>
        <v>0</v>
      </c>
      <c r="H138" s="70">
        <f t="shared" ca="1" si="104"/>
        <v>0</v>
      </c>
      <c r="I138" s="70">
        <f t="shared" ca="1" si="100"/>
        <v>0</v>
      </c>
      <c r="J138" s="70">
        <f t="shared" ca="1" si="74"/>
        <v>0.193743792</v>
      </c>
      <c r="K138" s="70">
        <f t="shared" ca="1" si="104"/>
        <v>0</v>
      </c>
      <c r="L138" s="70">
        <f t="shared" ca="1" si="104"/>
        <v>0</v>
      </c>
      <c r="M138" s="70">
        <f t="shared" ca="1" si="101"/>
        <v>0.193743792</v>
      </c>
      <c r="N138" s="70">
        <f ca="1">F138-J138</f>
        <v>-0.193743792</v>
      </c>
      <c r="O138" s="70">
        <f t="shared" ca="1" si="103"/>
        <v>-0.193743792</v>
      </c>
    </row>
    <row r="139" spans="2:15" ht="14.5" thickBot="1" x14ac:dyDescent="0.3">
      <c r="B139" s="818"/>
      <c r="C139" s="819" t="s">
        <v>90</v>
      </c>
      <c r="D139" s="819"/>
      <c r="E139" s="820"/>
      <c r="F139" s="821">
        <f ca="1">SUM(F99:F138)</f>
        <v>23948.088423864003</v>
      </c>
      <c r="G139" s="821">
        <f t="shared" ref="G139:H139" ca="1" si="105">SUM(G99:G138)</f>
        <v>1988.0813898908491</v>
      </c>
      <c r="H139" s="821">
        <f t="shared" ca="1" si="105"/>
        <v>0</v>
      </c>
      <c r="I139" s="821">
        <f ca="1">SUM(I99:I138)</f>
        <v>25936.169813754848</v>
      </c>
      <c r="J139" s="821">
        <f ca="1">SUM(J99:J138)</f>
        <v>12062.009882557502</v>
      </c>
      <c r="K139" s="821">
        <f t="shared" ref="K139:O139" ca="1" si="106">SUM(K99:K138)</f>
        <v>911.42656993040646</v>
      </c>
      <c r="L139" s="821">
        <f t="shared" ca="1" si="106"/>
        <v>0</v>
      </c>
      <c r="M139" s="821">
        <f t="shared" ca="1" si="106"/>
        <v>12973.436452487906</v>
      </c>
      <c r="N139" s="821">
        <f t="shared" ca="1" si="106"/>
        <v>11886.078541306495</v>
      </c>
      <c r="O139" s="821">
        <f t="shared" ca="1" si="106"/>
        <v>12962.733361266934</v>
      </c>
    </row>
    <row r="140" spans="2:15" ht="14.5" thickBot="1" x14ac:dyDescent="0.3"/>
    <row r="141" spans="2:15" x14ac:dyDescent="0.25">
      <c r="B141" s="1109" t="s">
        <v>603</v>
      </c>
      <c r="C141" s="1110"/>
      <c r="D141" s="1110"/>
      <c r="E141" s="1110"/>
      <c r="F141" s="1110"/>
      <c r="G141" s="1110"/>
      <c r="H141" s="1110"/>
      <c r="I141" s="1110"/>
      <c r="J141" s="1110"/>
      <c r="K141" s="1110"/>
      <c r="L141" s="1110"/>
      <c r="M141" s="1110"/>
      <c r="N141" s="1110"/>
      <c r="O141" s="1111"/>
    </row>
    <row r="142" spans="2:15" ht="14" customHeight="1" x14ac:dyDescent="0.25">
      <c r="B142" s="1112" t="s">
        <v>513</v>
      </c>
      <c r="C142" s="1114" t="s">
        <v>620</v>
      </c>
      <c r="D142" s="1116" t="s">
        <v>621</v>
      </c>
      <c r="E142" s="1116" t="s">
        <v>622</v>
      </c>
      <c r="F142" s="1116" t="s">
        <v>623</v>
      </c>
      <c r="G142" s="1116"/>
      <c r="H142" s="1116"/>
      <c r="I142" s="1116"/>
      <c r="J142" s="1116" t="s">
        <v>624</v>
      </c>
      <c r="K142" s="1116"/>
      <c r="L142" s="1116"/>
      <c r="M142" s="1116"/>
      <c r="N142" s="1116" t="s">
        <v>625</v>
      </c>
      <c r="O142" s="1118"/>
    </row>
    <row r="143" spans="2:15" ht="56.5" thickBot="1" x14ac:dyDescent="0.3">
      <c r="B143" s="1113"/>
      <c r="C143" s="1115"/>
      <c r="D143" s="1117"/>
      <c r="E143" s="1117"/>
      <c r="F143" s="804" t="s">
        <v>626</v>
      </c>
      <c r="G143" s="804" t="s">
        <v>627</v>
      </c>
      <c r="H143" s="804" t="s">
        <v>628</v>
      </c>
      <c r="I143" s="804" t="s">
        <v>629</v>
      </c>
      <c r="J143" s="804" t="s">
        <v>630</v>
      </c>
      <c r="K143" s="804" t="s">
        <v>627</v>
      </c>
      <c r="L143" s="804" t="s">
        <v>631</v>
      </c>
      <c r="M143" s="804" t="s">
        <v>632</v>
      </c>
      <c r="N143" s="804" t="s">
        <v>626</v>
      </c>
      <c r="O143" s="805" t="s">
        <v>629</v>
      </c>
    </row>
    <row r="144" spans="2:15" x14ac:dyDescent="0.25">
      <c r="B144" s="806">
        <v>1</v>
      </c>
      <c r="C144" s="801" t="s">
        <v>633</v>
      </c>
      <c r="D144" s="807"/>
      <c r="E144" s="808"/>
      <c r="F144" s="70">
        <f ca="1">I99</f>
        <v>8.664746103142857</v>
      </c>
      <c r="G144" s="70">
        <f>'[64]GFA &amp; Dep-MYT 5th Control'!$G$51</f>
        <v>4.2499894186813499E-2</v>
      </c>
      <c r="H144" s="70">
        <f t="shared" ref="H144:L144" ca="1" si="107">H461+H778</f>
        <v>0</v>
      </c>
      <c r="I144" s="70">
        <f ca="1">F144+G144-H144</f>
        <v>8.7072459973296699</v>
      </c>
      <c r="J144" s="70">
        <f ca="1">M99</f>
        <v>0</v>
      </c>
      <c r="K144" s="70">
        <f>'[56]GFA &amp; Dep-MYT 5th Control'!$F$172</f>
        <v>0</v>
      </c>
      <c r="L144" s="70">
        <f t="shared" ca="1" si="107"/>
        <v>0</v>
      </c>
      <c r="M144" s="70">
        <f ca="1">J144+K144-L144</f>
        <v>0</v>
      </c>
      <c r="N144" s="70">
        <f ca="1">F144-J144</f>
        <v>8.664746103142857</v>
      </c>
      <c r="O144" s="70">
        <f t="shared" ref="O144:O145" ca="1" si="108">I144-M144</f>
        <v>8.7072459973296699</v>
      </c>
    </row>
    <row r="145" spans="2:15" x14ac:dyDescent="0.25">
      <c r="B145" s="806">
        <v>2</v>
      </c>
      <c r="C145" s="801" t="s">
        <v>718</v>
      </c>
      <c r="D145" s="809"/>
      <c r="E145" s="810"/>
      <c r="F145" s="70">
        <f t="shared" ref="F145:F183" ca="1" si="109">I100</f>
        <v>0</v>
      </c>
      <c r="G145" s="70">
        <f t="shared" ref="G145:L145" ca="1" si="110">G462+G779</f>
        <v>0</v>
      </c>
      <c r="H145" s="70">
        <f t="shared" ca="1" si="110"/>
        <v>0</v>
      </c>
      <c r="I145" s="70">
        <f ca="1">F145+G145-H145</f>
        <v>0</v>
      </c>
      <c r="J145" s="70">
        <f t="shared" ref="J145:J183" ca="1" si="111">M100</f>
        <v>0</v>
      </c>
      <c r="K145" s="70">
        <f t="shared" ca="1" si="110"/>
        <v>0</v>
      </c>
      <c r="L145" s="70">
        <f t="shared" ca="1" si="110"/>
        <v>0</v>
      </c>
      <c r="M145" s="70">
        <f ca="1">J145+K145-L145</f>
        <v>0</v>
      </c>
      <c r="N145" s="70">
        <f ca="1">F145-J145</f>
        <v>0</v>
      </c>
      <c r="O145" s="70">
        <f t="shared" ca="1" si="108"/>
        <v>0</v>
      </c>
    </row>
    <row r="146" spans="2:15" x14ac:dyDescent="0.25">
      <c r="B146" s="806">
        <v>3</v>
      </c>
      <c r="C146" s="802" t="s">
        <v>719</v>
      </c>
      <c r="D146" s="809"/>
      <c r="E146" s="357"/>
      <c r="F146" s="70">
        <f t="shared" si="109"/>
        <v>0</v>
      </c>
      <c r="G146" s="70"/>
      <c r="H146" s="70"/>
      <c r="I146" s="70"/>
      <c r="J146" s="70">
        <f t="shared" si="111"/>
        <v>0</v>
      </c>
      <c r="K146" s="70"/>
      <c r="L146" s="70"/>
      <c r="M146" s="70"/>
      <c r="N146" s="70"/>
      <c r="O146" s="70"/>
    </row>
    <row r="147" spans="2:15" x14ac:dyDescent="0.25">
      <c r="B147" s="806"/>
      <c r="C147" s="811" t="s">
        <v>720</v>
      </c>
      <c r="D147" s="809"/>
      <c r="E147" s="357"/>
      <c r="F147" s="70">
        <f t="shared" ca="1" si="109"/>
        <v>420.16487607371431</v>
      </c>
      <c r="G147" s="70">
        <f>'[64]GFA &amp; Dep-MYT 5th Control'!$G$52</f>
        <v>33.528532132157125</v>
      </c>
      <c r="H147" s="70">
        <f t="shared" ref="H147:L148" ca="1" si="112">H464+H781</f>
        <v>0</v>
      </c>
      <c r="I147" s="70">
        <f ca="1">F147+G147-H147</f>
        <v>453.69340820587144</v>
      </c>
      <c r="J147" s="70">
        <f t="shared" ca="1" si="111"/>
        <v>143.57777111829955</v>
      </c>
      <c r="K147" s="70">
        <f>'[63]2026-27 Voltage wise (Rs. C (2)'!$L$5</f>
        <v>5.2834886066855367</v>
      </c>
      <c r="L147" s="70">
        <f t="shared" ca="1" si="112"/>
        <v>0</v>
      </c>
      <c r="M147" s="70">
        <f ca="1">J147+K147-L147</f>
        <v>148.86125972498508</v>
      </c>
      <c r="N147" s="70">
        <f t="shared" ref="N147:N150" ca="1" si="113">F147-J147</f>
        <v>276.58710495541476</v>
      </c>
      <c r="O147" s="70">
        <f t="shared" ref="O147:O150" ca="1" si="114">I147-M147</f>
        <v>304.83214848088636</v>
      </c>
    </row>
    <row r="148" spans="2:15" x14ac:dyDescent="0.25">
      <c r="B148" s="806"/>
      <c r="C148" s="811" t="s">
        <v>721</v>
      </c>
      <c r="D148" s="809"/>
      <c r="E148" s="357"/>
      <c r="F148" s="70">
        <f t="shared" ca="1" si="109"/>
        <v>0</v>
      </c>
      <c r="G148" s="70"/>
      <c r="H148" s="70">
        <f t="shared" ca="1" si="112"/>
        <v>0</v>
      </c>
      <c r="I148" s="70">
        <f ca="1">F148+G148-H148</f>
        <v>0</v>
      </c>
      <c r="J148" s="70">
        <f t="shared" ca="1" si="111"/>
        <v>0</v>
      </c>
      <c r="K148" s="70">
        <f t="shared" ca="1" si="112"/>
        <v>0</v>
      </c>
      <c r="L148" s="70">
        <f t="shared" ca="1" si="112"/>
        <v>0</v>
      </c>
      <c r="M148" s="70">
        <f ca="1">J148+K148-L148</f>
        <v>0</v>
      </c>
      <c r="N148" s="70">
        <f t="shared" ca="1" si="113"/>
        <v>0</v>
      </c>
      <c r="O148" s="70">
        <f t="shared" ca="1" si="114"/>
        <v>0</v>
      </c>
    </row>
    <row r="149" spans="2:15" x14ac:dyDescent="0.25">
      <c r="B149" s="806"/>
      <c r="C149" s="811" t="s">
        <v>722</v>
      </c>
      <c r="D149" s="809"/>
      <c r="E149" s="357"/>
      <c r="F149" s="70">
        <f t="shared" ca="1" si="109"/>
        <v>0</v>
      </c>
      <c r="G149" s="70">
        <f t="shared" ref="G149:L150" ca="1" si="115">G466+G783</f>
        <v>0</v>
      </c>
      <c r="H149" s="70">
        <f t="shared" ca="1" si="115"/>
        <v>0</v>
      </c>
      <c r="I149" s="70">
        <f ca="1">F149+G149-H149</f>
        <v>0</v>
      </c>
      <c r="J149" s="70">
        <f t="shared" ca="1" si="111"/>
        <v>0</v>
      </c>
      <c r="K149" s="70">
        <f t="shared" ca="1" si="115"/>
        <v>0</v>
      </c>
      <c r="L149" s="70">
        <f t="shared" ca="1" si="115"/>
        <v>0</v>
      </c>
      <c r="M149" s="70">
        <f ca="1">J149+K149-L149</f>
        <v>0</v>
      </c>
      <c r="N149" s="70">
        <f t="shared" ca="1" si="113"/>
        <v>0</v>
      </c>
      <c r="O149" s="70">
        <f t="shared" ca="1" si="114"/>
        <v>0</v>
      </c>
    </row>
    <row r="150" spans="2:15" x14ac:dyDescent="0.25">
      <c r="B150" s="806"/>
      <c r="C150" s="811" t="s">
        <v>723</v>
      </c>
      <c r="D150" s="809"/>
      <c r="E150" s="357"/>
      <c r="F150" s="70">
        <f t="shared" ca="1" si="109"/>
        <v>244.36460026614287</v>
      </c>
      <c r="G150" s="70"/>
      <c r="H150" s="70">
        <f t="shared" ca="1" si="115"/>
        <v>0</v>
      </c>
      <c r="I150" s="70">
        <f ca="1">F150+G150-H150</f>
        <v>244.36460026614287</v>
      </c>
      <c r="J150" s="70">
        <f t="shared" ca="1" si="111"/>
        <v>67.02602660840131</v>
      </c>
      <c r="K150" s="70">
        <f>'[63]2026-27 Voltage wise (Rs. C (2)'!$L$6</f>
        <v>7.3842406309466675</v>
      </c>
      <c r="L150" s="70">
        <f t="shared" ca="1" si="115"/>
        <v>0</v>
      </c>
      <c r="M150" s="70">
        <f ca="1">J150+K150-L150</f>
        <v>74.410267239347974</v>
      </c>
      <c r="N150" s="70">
        <f t="shared" ca="1" si="113"/>
        <v>177.33857365774156</v>
      </c>
      <c r="O150" s="70">
        <f t="shared" ca="1" si="114"/>
        <v>169.9543330267949</v>
      </c>
    </row>
    <row r="151" spans="2:15" x14ac:dyDescent="0.25">
      <c r="B151" s="806">
        <v>4</v>
      </c>
      <c r="C151" s="801" t="s">
        <v>724</v>
      </c>
      <c r="D151" s="809"/>
      <c r="E151" s="357"/>
      <c r="F151" s="70">
        <f t="shared" si="109"/>
        <v>0</v>
      </c>
      <c r="G151" s="70"/>
      <c r="H151" s="70"/>
      <c r="I151" s="70"/>
      <c r="J151" s="70">
        <f t="shared" si="111"/>
        <v>0</v>
      </c>
      <c r="K151" s="70"/>
      <c r="L151" s="70"/>
      <c r="M151" s="70"/>
      <c r="N151" s="70"/>
      <c r="O151" s="70"/>
    </row>
    <row r="152" spans="2:15" x14ac:dyDescent="0.25">
      <c r="B152" s="806"/>
      <c r="C152" s="812" t="s">
        <v>725</v>
      </c>
      <c r="D152" s="809"/>
      <c r="E152" s="357"/>
      <c r="F152" s="70">
        <f t="shared" ca="1" si="109"/>
        <v>11523.521531465287</v>
      </c>
      <c r="G152" s="70">
        <f>'[63]2026-27 Voltage wise (Rs. C (2)'!$G$11+'[63]2026-27 Voltage wise (Rs. C (2)'!$G$14+'[63]2026-27 Voltage wise (Rs. C (2)'!$G$15+'[63]2026-27 Voltage wise (Rs. C (2)'!$G$16-'[63]2026-27 Voltage wise (Rs. C (2)'!$H$11</f>
        <v>1692.9680745065546</v>
      </c>
      <c r="H152" s="70">
        <f t="shared" ref="H152:L152" ca="1" si="116">H469+H786</f>
        <v>0</v>
      </c>
      <c r="I152" s="70">
        <f ca="1">F152+G152-H152</f>
        <v>13216.489605971841</v>
      </c>
      <c r="J152" s="70">
        <f t="shared" ca="1" si="111"/>
        <v>6090.7321702903555</v>
      </c>
      <c r="K152" s="70">
        <f>'[63]2026-27 Voltage wise (Rs. C (2)'!$L$11+'[63]2026-27 Voltage wise (Rs. C (2)'!$L$14+'[63]2026-27 Voltage wise (Rs. C (2)'!$L$15+'[63]2026-27 Voltage wise (Rs. C (2)'!$L$16</f>
        <v>521.1264341578385</v>
      </c>
      <c r="L152" s="70">
        <f t="shared" ca="1" si="116"/>
        <v>0</v>
      </c>
      <c r="M152" s="70">
        <f ca="1">J152+K152-L152</f>
        <v>6611.8586044481945</v>
      </c>
      <c r="N152" s="70">
        <f ca="1">F152-J152</f>
        <v>5432.7893611749314</v>
      </c>
      <c r="O152" s="70">
        <f t="shared" ref="O152" ca="1" si="117">I152-M152</f>
        <v>6604.6310015236468</v>
      </c>
    </row>
    <row r="153" spans="2:15" x14ac:dyDescent="0.25">
      <c r="B153" s="806"/>
      <c r="C153" s="801" t="s">
        <v>726</v>
      </c>
      <c r="D153" s="809"/>
      <c r="E153" s="357"/>
      <c r="F153" s="70">
        <f t="shared" si="109"/>
        <v>0</v>
      </c>
      <c r="G153" s="70"/>
      <c r="H153" s="70"/>
      <c r="I153" s="70"/>
      <c r="J153" s="70">
        <f t="shared" si="111"/>
        <v>0</v>
      </c>
      <c r="K153" s="70"/>
      <c r="L153" s="70"/>
      <c r="M153" s="70"/>
      <c r="N153" s="70"/>
      <c r="O153" s="70"/>
    </row>
    <row r="154" spans="2:15" x14ac:dyDescent="0.25">
      <c r="B154" s="806"/>
      <c r="C154" s="812" t="s">
        <v>727</v>
      </c>
      <c r="D154" s="809"/>
      <c r="E154" s="357"/>
      <c r="F154" s="70">
        <f t="shared" ca="1" si="109"/>
        <v>0</v>
      </c>
      <c r="G154" s="70">
        <f t="shared" ref="G154:L155" ca="1" si="118">G471+G788</f>
        <v>0</v>
      </c>
      <c r="H154" s="70">
        <f t="shared" ca="1" si="118"/>
        <v>0</v>
      </c>
      <c r="I154" s="70">
        <f t="shared" ref="I154:I155" ca="1" si="119">F154+G154-H154</f>
        <v>0</v>
      </c>
      <c r="J154" s="70">
        <f t="shared" ca="1" si="111"/>
        <v>0</v>
      </c>
      <c r="K154" s="70">
        <f t="shared" ca="1" si="118"/>
        <v>0</v>
      </c>
      <c r="L154" s="70">
        <f t="shared" ca="1" si="118"/>
        <v>0</v>
      </c>
      <c r="M154" s="70">
        <f ca="1">J154+K154-L154</f>
        <v>0</v>
      </c>
      <c r="N154" s="70">
        <f t="shared" ref="N154:N155" ca="1" si="120">F154-J154</f>
        <v>0</v>
      </c>
      <c r="O154" s="70">
        <f t="shared" ref="O154:O155" ca="1" si="121">I154-M154</f>
        <v>0</v>
      </c>
    </row>
    <row r="155" spans="2:15" x14ac:dyDescent="0.25">
      <c r="B155" s="806"/>
      <c r="C155" s="812" t="s">
        <v>728</v>
      </c>
      <c r="D155" s="809"/>
      <c r="E155" s="357"/>
      <c r="F155" s="70">
        <f t="shared" ca="1" si="109"/>
        <v>0</v>
      </c>
      <c r="G155" s="70">
        <f t="shared" ca="1" si="118"/>
        <v>0</v>
      </c>
      <c r="H155" s="70">
        <f t="shared" ca="1" si="118"/>
        <v>0</v>
      </c>
      <c r="I155" s="70">
        <f t="shared" ca="1" si="119"/>
        <v>0</v>
      </c>
      <c r="J155" s="70">
        <f t="shared" ca="1" si="111"/>
        <v>0</v>
      </c>
      <c r="K155" s="70">
        <f t="shared" ca="1" si="118"/>
        <v>0</v>
      </c>
      <c r="L155" s="70">
        <f t="shared" ca="1" si="118"/>
        <v>0</v>
      </c>
      <c r="M155" s="70">
        <f ca="1">J155+K155-L155</f>
        <v>0</v>
      </c>
      <c r="N155" s="70">
        <f t="shared" ca="1" si="120"/>
        <v>0</v>
      </c>
      <c r="O155" s="70">
        <f t="shared" ca="1" si="121"/>
        <v>0</v>
      </c>
    </row>
    <row r="156" spans="2:15" x14ac:dyDescent="0.25">
      <c r="B156" s="806">
        <v>5</v>
      </c>
      <c r="C156" s="801" t="s">
        <v>729</v>
      </c>
      <c r="D156" s="809"/>
      <c r="E156" s="357"/>
      <c r="F156" s="70">
        <f t="shared" si="109"/>
        <v>0</v>
      </c>
      <c r="G156" s="813"/>
      <c r="H156" s="813"/>
      <c r="I156" s="813"/>
      <c r="J156" s="70">
        <f t="shared" si="111"/>
        <v>0</v>
      </c>
      <c r="K156" s="813"/>
      <c r="L156" s="813"/>
      <c r="M156" s="813"/>
      <c r="N156" s="813"/>
      <c r="O156" s="813"/>
    </row>
    <row r="157" spans="2:15" x14ac:dyDescent="0.25">
      <c r="B157" s="806"/>
      <c r="C157" s="812" t="s">
        <v>730</v>
      </c>
      <c r="D157" s="809"/>
      <c r="E157" s="357"/>
      <c r="F157" s="70">
        <f t="shared" ca="1" si="109"/>
        <v>0</v>
      </c>
      <c r="G157" s="70">
        <f t="shared" ref="G157:L162" ca="1" si="122">G474+G791</f>
        <v>0</v>
      </c>
      <c r="H157" s="70">
        <f t="shared" ca="1" si="122"/>
        <v>0</v>
      </c>
      <c r="I157" s="70">
        <f t="shared" ref="I157:I162" ca="1" si="123">F157+G157-H157</f>
        <v>0</v>
      </c>
      <c r="J157" s="70">
        <f t="shared" ca="1" si="111"/>
        <v>0</v>
      </c>
      <c r="K157" s="70">
        <f t="shared" ca="1" si="122"/>
        <v>0</v>
      </c>
      <c r="L157" s="70">
        <f t="shared" ca="1" si="122"/>
        <v>0</v>
      </c>
      <c r="M157" s="70">
        <f t="shared" ref="M157:M162" ca="1" si="124">J157+K157-L157</f>
        <v>0</v>
      </c>
      <c r="N157" s="70">
        <f t="shared" ref="N157:N162" ca="1" si="125">F157-J157</f>
        <v>0</v>
      </c>
      <c r="O157" s="70">
        <f t="shared" ref="O157:O162" ca="1" si="126">I157-M157</f>
        <v>0</v>
      </c>
    </row>
    <row r="158" spans="2:15" x14ac:dyDescent="0.25">
      <c r="B158" s="806"/>
      <c r="C158" s="812" t="s">
        <v>731</v>
      </c>
      <c r="D158" s="809"/>
      <c r="E158" s="357"/>
      <c r="F158" s="70">
        <f t="shared" ca="1" si="109"/>
        <v>0</v>
      </c>
      <c r="G158" s="70">
        <f t="shared" ca="1" si="122"/>
        <v>0</v>
      </c>
      <c r="H158" s="70">
        <f t="shared" ca="1" si="122"/>
        <v>0</v>
      </c>
      <c r="I158" s="70">
        <f t="shared" ca="1" si="123"/>
        <v>0</v>
      </c>
      <c r="J158" s="70">
        <f t="shared" ca="1" si="111"/>
        <v>0</v>
      </c>
      <c r="K158" s="70">
        <f t="shared" ca="1" si="122"/>
        <v>0</v>
      </c>
      <c r="L158" s="70">
        <f t="shared" ca="1" si="122"/>
        <v>0</v>
      </c>
      <c r="M158" s="70">
        <f t="shared" ca="1" si="124"/>
        <v>0</v>
      </c>
      <c r="N158" s="70">
        <f t="shared" ca="1" si="125"/>
        <v>0</v>
      </c>
      <c r="O158" s="70">
        <f t="shared" ca="1" si="126"/>
        <v>0</v>
      </c>
    </row>
    <row r="159" spans="2:15" x14ac:dyDescent="0.25">
      <c r="B159" s="806"/>
      <c r="C159" s="812" t="s">
        <v>732</v>
      </c>
      <c r="D159" s="809"/>
      <c r="E159" s="357"/>
      <c r="F159" s="70">
        <f t="shared" ca="1" si="109"/>
        <v>0</v>
      </c>
      <c r="G159" s="70">
        <f t="shared" ca="1" si="122"/>
        <v>0</v>
      </c>
      <c r="H159" s="70">
        <f t="shared" ca="1" si="122"/>
        <v>0</v>
      </c>
      <c r="I159" s="70">
        <f t="shared" ca="1" si="123"/>
        <v>0</v>
      </c>
      <c r="J159" s="70">
        <f t="shared" ca="1" si="111"/>
        <v>0</v>
      </c>
      <c r="K159" s="70">
        <f t="shared" ca="1" si="122"/>
        <v>0</v>
      </c>
      <c r="L159" s="70">
        <f t="shared" ca="1" si="122"/>
        <v>0</v>
      </c>
      <c r="M159" s="70">
        <f t="shared" ca="1" si="124"/>
        <v>0</v>
      </c>
      <c r="N159" s="70">
        <f t="shared" ca="1" si="125"/>
        <v>0</v>
      </c>
      <c r="O159" s="70">
        <f t="shared" ca="1" si="126"/>
        <v>0</v>
      </c>
    </row>
    <row r="160" spans="2:15" x14ac:dyDescent="0.25">
      <c r="B160" s="806"/>
      <c r="C160" s="812" t="s">
        <v>733</v>
      </c>
      <c r="D160" s="809"/>
      <c r="E160" s="357"/>
      <c r="F160" s="70">
        <f t="shared" ca="1" si="109"/>
        <v>0</v>
      </c>
      <c r="G160" s="70">
        <f t="shared" ca="1" si="122"/>
        <v>0</v>
      </c>
      <c r="H160" s="70">
        <f t="shared" ca="1" si="122"/>
        <v>0</v>
      </c>
      <c r="I160" s="70">
        <f t="shared" ca="1" si="123"/>
        <v>0</v>
      </c>
      <c r="J160" s="70">
        <f t="shared" ca="1" si="111"/>
        <v>0</v>
      </c>
      <c r="K160" s="70">
        <f t="shared" ca="1" si="122"/>
        <v>0</v>
      </c>
      <c r="L160" s="70">
        <f t="shared" ca="1" si="122"/>
        <v>0</v>
      </c>
      <c r="M160" s="70">
        <f t="shared" ca="1" si="124"/>
        <v>0</v>
      </c>
      <c r="N160" s="70">
        <f t="shared" ca="1" si="125"/>
        <v>0</v>
      </c>
      <c r="O160" s="70">
        <f t="shared" ca="1" si="126"/>
        <v>0</v>
      </c>
    </row>
    <row r="161" spans="2:15" x14ac:dyDescent="0.25">
      <c r="B161" s="806">
        <v>6</v>
      </c>
      <c r="C161" s="801" t="s">
        <v>734</v>
      </c>
      <c r="D161" s="809"/>
      <c r="E161" s="357"/>
      <c r="F161" s="70">
        <f t="shared" ca="1" si="109"/>
        <v>0</v>
      </c>
      <c r="G161" s="70">
        <f t="shared" ca="1" si="122"/>
        <v>0</v>
      </c>
      <c r="H161" s="70">
        <f t="shared" ca="1" si="122"/>
        <v>0</v>
      </c>
      <c r="I161" s="70">
        <f t="shared" ca="1" si="123"/>
        <v>0</v>
      </c>
      <c r="J161" s="70">
        <f t="shared" ca="1" si="111"/>
        <v>0</v>
      </c>
      <c r="K161" s="70">
        <f t="shared" ca="1" si="122"/>
        <v>0</v>
      </c>
      <c r="L161" s="70">
        <f t="shared" ca="1" si="122"/>
        <v>0</v>
      </c>
      <c r="M161" s="70">
        <f t="shared" ca="1" si="124"/>
        <v>0</v>
      </c>
      <c r="N161" s="70">
        <f t="shared" ca="1" si="125"/>
        <v>0</v>
      </c>
      <c r="O161" s="70">
        <f t="shared" ca="1" si="126"/>
        <v>0</v>
      </c>
    </row>
    <row r="162" spans="2:15" x14ac:dyDescent="0.25">
      <c r="B162" s="806">
        <v>7</v>
      </c>
      <c r="C162" s="801" t="s">
        <v>735</v>
      </c>
      <c r="D162" s="809"/>
      <c r="E162" s="357"/>
      <c r="F162" s="70">
        <f t="shared" ca="1" si="109"/>
        <v>0</v>
      </c>
      <c r="G162" s="70">
        <f t="shared" ca="1" si="122"/>
        <v>0</v>
      </c>
      <c r="H162" s="70">
        <f t="shared" ca="1" si="122"/>
        <v>0</v>
      </c>
      <c r="I162" s="70">
        <f t="shared" ca="1" si="123"/>
        <v>0</v>
      </c>
      <c r="J162" s="70">
        <f t="shared" ca="1" si="111"/>
        <v>0</v>
      </c>
      <c r="K162" s="70">
        <f t="shared" ca="1" si="122"/>
        <v>0</v>
      </c>
      <c r="L162" s="70">
        <f t="shared" ca="1" si="122"/>
        <v>0</v>
      </c>
      <c r="M162" s="70">
        <f t="shared" ca="1" si="124"/>
        <v>0</v>
      </c>
      <c r="N162" s="70">
        <f t="shared" ca="1" si="125"/>
        <v>0</v>
      </c>
      <c r="O162" s="70">
        <f t="shared" ca="1" si="126"/>
        <v>0</v>
      </c>
    </row>
    <row r="163" spans="2:15" x14ac:dyDescent="0.25">
      <c r="B163" s="806">
        <v>8</v>
      </c>
      <c r="C163" s="801" t="s">
        <v>736</v>
      </c>
      <c r="D163" s="809"/>
      <c r="E163" s="357"/>
      <c r="F163" s="70">
        <f t="shared" si="109"/>
        <v>0</v>
      </c>
      <c r="G163" s="70"/>
      <c r="H163" s="70"/>
      <c r="I163" s="70"/>
      <c r="J163" s="70">
        <f t="shared" si="111"/>
        <v>0</v>
      </c>
      <c r="K163" s="70"/>
      <c r="L163" s="70"/>
      <c r="M163" s="70"/>
      <c r="N163" s="70"/>
      <c r="O163" s="70"/>
    </row>
    <row r="164" spans="2:15" x14ac:dyDescent="0.25">
      <c r="B164" s="806"/>
      <c r="C164" s="812" t="s">
        <v>737</v>
      </c>
      <c r="D164" s="809"/>
      <c r="E164" s="357"/>
      <c r="F164" s="70">
        <f t="shared" ca="1" si="109"/>
        <v>11142.152034519986</v>
      </c>
      <c r="G164" s="70">
        <f>'[63]2026-27 Voltage wise (Rs. C (2)'!$G$21</f>
        <v>4024.4643521734961</v>
      </c>
      <c r="H164" s="70">
        <f t="shared" ref="H164:L164" ca="1" si="127">H481+H798</f>
        <v>0</v>
      </c>
      <c r="I164" s="70">
        <f t="shared" ref="I164:I168" ca="1" si="128">F164+G164-H164</f>
        <v>15166.616386693482</v>
      </c>
      <c r="J164" s="70">
        <f t="shared" ca="1" si="111"/>
        <v>5017.8674069919171</v>
      </c>
      <c r="K164" s="70">
        <f>'[63]2026-27 Voltage wise (Rs. C (2)'!$L$21</f>
        <v>475.97917772329288</v>
      </c>
      <c r="L164" s="70">
        <f t="shared" ca="1" si="127"/>
        <v>0</v>
      </c>
      <c r="M164" s="70">
        <f ca="1">J164+K164-L164</f>
        <v>5493.8465847152102</v>
      </c>
      <c r="N164" s="70">
        <f t="shared" ref="N164:N168" ca="1" si="129">F164-J164</f>
        <v>6124.284627528069</v>
      </c>
      <c r="O164" s="70">
        <f t="shared" ref="O164:O168" ca="1" si="130">I164-M164</f>
        <v>9672.7698019782729</v>
      </c>
    </row>
    <row r="165" spans="2:15" x14ac:dyDescent="0.25">
      <c r="B165" s="806"/>
      <c r="C165" s="812" t="s">
        <v>756</v>
      </c>
      <c r="D165" s="809"/>
      <c r="E165" s="357"/>
      <c r="F165" s="70">
        <f t="shared" ca="1" si="109"/>
        <v>0</v>
      </c>
      <c r="G165" s="70">
        <f t="shared" ref="G165:L167" ca="1" si="131">G482+G799</f>
        <v>0</v>
      </c>
      <c r="H165" s="70">
        <f t="shared" ca="1" si="131"/>
        <v>0</v>
      </c>
      <c r="I165" s="70">
        <f t="shared" ca="1" si="128"/>
        <v>0</v>
      </c>
      <c r="J165" s="70">
        <f t="shared" ca="1" si="111"/>
        <v>0</v>
      </c>
      <c r="K165" s="70">
        <f t="shared" ca="1" si="131"/>
        <v>0</v>
      </c>
      <c r="L165" s="70">
        <f t="shared" ca="1" si="131"/>
        <v>0</v>
      </c>
      <c r="M165" s="70">
        <f ca="1">J165+K165-L165</f>
        <v>0</v>
      </c>
      <c r="N165" s="70">
        <f t="shared" ca="1" si="129"/>
        <v>0</v>
      </c>
      <c r="O165" s="70">
        <f t="shared" ca="1" si="130"/>
        <v>0</v>
      </c>
    </row>
    <row r="166" spans="2:15" ht="28" x14ac:dyDescent="0.25">
      <c r="B166" s="814">
        <v>9</v>
      </c>
      <c r="C166" s="815" t="s">
        <v>739</v>
      </c>
      <c r="D166" s="809"/>
      <c r="E166" s="357"/>
      <c r="F166" s="70">
        <f t="shared" ca="1" si="109"/>
        <v>0</v>
      </c>
      <c r="G166" s="70">
        <f t="shared" ca="1" si="131"/>
        <v>0</v>
      </c>
      <c r="H166" s="70">
        <f t="shared" ca="1" si="131"/>
        <v>0</v>
      </c>
      <c r="I166" s="70">
        <f t="shared" ca="1" si="128"/>
        <v>0</v>
      </c>
      <c r="J166" s="70">
        <f t="shared" ca="1" si="111"/>
        <v>0</v>
      </c>
      <c r="K166" s="70">
        <f t="shared" ca="1" si="131"/>
        <v>0</v>
      </c>
      <c r="L166" s="70">
        <f t="shared" ca="1" si="131"/>
        <v>0</v>
      </c>
      <c r="M166" s="70">
        <f ca="1">J166+K166-L166</f>
        <v>0</v>
      </c>
      <c r="N166" s="70">
        <f t="shared" ca="1" si="129"/>
        <v>0</v>
      </c>
      <c r="O166" s="70">
        <f t="shared" ca="1" si="130"/>
        <v>0</v>
      </c>
    </row>
    <row r="167" spans="2:15" x14ac:dyDescent="0.25">
      <c r="B167" s="816">
        <v>10</v>
      </c>
      <c r="C167" s="535" t="s">
        <v>740</v>
      </c>
      <c r="D167" s="817"/>
      <c r="E167" s="357"/>
      <c r="F167" s="70">
        <f t="shared" ca="1" si="109"/>
        <v>2225.6397633572883</v>
      </c>
      <c r="G167" s="70">
        <f>'[63]2026-27 Voltage wise (Rs. C (2)'!$G$26-'[63]2026-27 Voltage wise (Rs. C (2)'!$H$26</f>
        <v>154.00007295847456</v>
      </c>
      <c r="H167" s="70">
        <f t="shared" ca="1" si="131"/>
        <v>0</v>
      </c>
      <c r="I167" s="70">
        <f t="shared" ca="1" si="128"/>
        <v>2379.6398363157628</v>
      </c>
      <c r="J167" s="70">
        <f t="shared" ca="1" si="111"/>
        <v>1344.2942326508189</v>
      </c>
      <c r="K167" s="70">
        <f>'[63]2026-27 Voltage wise (Rs. C (2)'!$L$26</f>
        <v>124.5861755649819</v>
      </c>
      <c r="L167" s="70">
        <f t="shared" ca="1" si="131"/>
        <v>0</v>
      </c>
      <c r="M167" s="70">
        <f ca="1">J167+K167-L167</f>
        <v>1468.8804082158008</v>
      </c>
      <c r="N167" s="70">
        <f t="shared" ca="1" si="129"/>
        <v>881.34553070646939</v>
      </c>
      <c r="O167" s="70">
        <f t="shared" ca="1" si="130"/>
        <v>910.75942809996195</v>
      </c>
    </row>
    <row r="168" spans="2:15" x14ac:dyDescent="0.25">
      <c r="B168" s="816">
        <v>11</v>
      </c>
      <c r="C168" s="535" t="s">
        <v>741</v>
      </c>
      <c r="D168" s="817"/>
      <c r="E168" s="357"/>
      <c r="F168" s="70">
        <f t="shared" ca="1" si="109"/>
        <v>7.3621161439999998</v>
      </c>
      <c r="G168" s="70">
        <f t="shared" ref="G168:L168" ca="1" si="132">G485+G802</f>
        <v>0</v>
      </c>
      <c r="H168" s="70">
        <f t="shared" ca="1" si="132"/>
        <v>0</v>
      </c>
      <c r="I168" s="70">
        <f t="shared" ca="1" si="128"/>
        <v>7.3621161439999998</v>
      </c>
      <c r="J168" s="70">
        <f t="shared" ca="1" si="111"/>
        <v>6.4946318849205946</v>
      </c>
      <c r="K168" s="70">
        <f>'[63]2026-27 Voltage wise (Rs. C (2)'!$L$27+'[63]2026-27 Voltage wise (Rs. C (2)'!$L$28</f>
        <v>5.4324846460297761E-2</v>
      </c>
      <c r="L168" s="70">
        <f t="shared" ca="1" si="132"/>
        <v>0</v>
      </c>
      <c r="M168" s="70">
        <f ca="1">J168+K168-L168</f>
        <v>6.5489567313808923</v>
      </c>
      <c r="N168" s="70">
        <f t="shared" ca="1" si="129"/>
        <v>0.86748425907940518</v>
      </c>
      <c r="O168" s="70">
        <f t="shared" ca="1" si="130"/>
        <v>0.81315941261910751</v>
      </c>
    </row>
    <row r="169" spans="2:15" x14ac:dyDescent="0.25">
      <c r="B169" s="816">
        <v>12</v>
      </c>
      <c r="C169" s="535" t="s">
        <v>742</v>
      </c>
      <c r="D169" s="817"/>
      <c r="E169" s="357"/>
      <c r="F169" s="70">
        <f t="shared" si="109"/>
        <v>0</v>
      </c>
      <c r="G169" s="70"/>
      <c r="H169" s="70"/>
      <c r="I169" s="70"/>
      <c r="J169" s="70">
        <f t="shared" si="111"/>
        <v>0</v>
      </c>
      <c r="K169" s="70"/>
      <c r="L169" s="70"/>
      <c r="M169" s="70"/>
      <c r="N169" s="70"/>
      <c r="O169" s="70"/>
    </row>
    <row r="170" spans="2:15" x14ac:dyDescent="0.25">
      <c r="B170" s="816"/>
      <c r="C170" s="536" t="s">
        <v>743</v>
      </c>
      <c r="D170" s="817"/>
      <c r="E170" s="357"/>
      <c r="F170" s="70">
        <f t="shared" ca="1" si="109"/>
        <v>3.5549156698571425</v>
      </c>
      <c r="G170" s="70">
        <f>'[63]2026-27 Voltage wise (Rs. C (2)'!$G$32</f>
        <v>0.69935679639870529</v>
      </c>
      <c r="H170" s="70">
        <f t="shared" ref="H170:L170" ca="1" si="133">H487+H804</f>
        <v>0</v>
      </c>
      <c r="I170" s="70">
        <f t="shared" ref="I170:I171" ca="1" si="134">F170+G170-H170</f>
        <v>4.2542724662558475</v>
      </c>
      <c r="J170" s="70">
        <f t="shared" ca="1" si="111"/>
        <v>2.0181839723012871</v>
      </c>
      <c r="K170" s="70">
        <f>'[63]2026-27 Voltage wise (Rs. C (2)'!$L$32</f>
        <v>0.21966893961018849</v>
      </c>
      <c r="L170" s="70">
        <f t="shared" ca="1" si="133"/>
        <v>0</v>
      </c>
      <c r="M170" s="70">
        <f ca="1">J170+K170-L170</f>
        <v>2.2378529119114754</v>
      </c>
      <c r="N170" s="70">
        <f t="shared" ref="N170:N171" ca="1" si="135">F170-J170</f>
        <v>1.5367316975558554</v>
      </c>
      <c r="O170" s="70">
        <f t="shared" ref="O170:O171" ca="1" si="136">I170-M170</f>
        <v>2.0164195543443721</v>
      </c>
    </row>
    <row r="171" spans="2:15" x14ac:dyDescent="0.25">
      <c r="B171" s="816"/>
      <c r="C171" s="536" t="s">
        <v>744</v>
      </c>
      <c r="D171" s="817"/>
      <c r="E171" s="357"/>
      <c r="F171" s="70">
        <f t="shared" ca="1" si="109"/>
        <v>0</v>
      </c>
      <c r="G171" s="70">
        <f t="shared" ref="G171:L171" ca="1" si="137">G488+G805</f>
        <v>0</v>
      </c>
      <c r="H171" s="70">
        <f t="shared" ca="1" si="137"/>
        <v>0</v>
      </c>
      <c r="I171" s="70">
        <f t="shared" ca="1" si="134"/>
        <v>0</v>
      </c>
      <c r="J171" s="70">
        <f t="shared" ca="1" si="111"/>
        <v>0</v>
      </c>
      <c r="K171" s="70">
        <f t="shared" ca="1" si="137"/>
        <v>0</v>
      </c>
      <c r="L171" s="70">
        <f t="shared" ca="1" si="137"/>
        <v>0</v>
      </c>
      <c r="M171" s="70">
        <f ca="1">J171+K171-L171</f>
        <v>0</v>
      </c>
      <c r="N171" s="70">
        <f t="shared" ca="1" si="135"/>
        <v>0</v>
      </c>
      <c r="O171" s="70">
        <f t="shared" ca="1" si="136"/>
        <v>0</v>
      </c>
    </row>
    <row r="172" spans="2:15" x14ac:dyDescent="0.25">
      <c r="B172" s="816">
        <v>13</v>
      </c>
      <c r="C172" s="536"/>
      <c r="D172" s="817"/>
      <c r="E172" s="357"/>
      <c r="F172" s="70">
        <f t="shared" si="109"/>
        <v>0</v>
      </c>
      <c r="G172" s="70"/>
      <c r="H172" s="70"/>
      <c r="I172" s="70"/>
      <c r="J172" s="70">
        <f t="shared" si="111"/>
        <v>0</v>
      </c>
      <c r="K172" s="70"/>
      <c r="L172" s="70"/>
      <c r="M172" s="70"/>
      <c r="N172" s="70"/>
      <c r="O172" s="70"/>
    </row>
    <row r="173" spans="2:15" x14ac:dyDescent="0.25">
      <c r="B173" s="816"/>
      <c r="C173" s="536" t="s">
        <v>745</v>
      </c>
      <c r="D173" s="817"/>
      <c r="E173" s="357"/>
      <c r="F173" s="70">
        <f t="shared" ca="1" si="109"/>
        <v>19.982816109714282</v>
      </c>
      <c r="G173" s="70">
        <f>'[63]2026-27 Voltage wise (Rs. C (2)'!$G$29</f>
        <v>1.0635081155760158</v>
      </c>
      <c r="H173" s="70">
        <f t="shared" ref="H173:L174" ca="1" si="138">H490+H807</f>
        <v>0</v>
      </c>
      <c r="I173" s="70">
        <f t="shared" ref="I173:I176" ca="1" si="139">F173+G173-H173</f>
        <v>21.046324225290299</v>
      </c>
      <c r="J173" s="70">
        <f t="shared" ca="1" si="111"/>
        <v>13.657394196450928</v>
      </c>
      <c r="K173" s="70">
        <f>'[63]2026-27 Voltage wise (Rs. C (2)'!$L$29</f>
        <v>0.97028941946536462</v>
      </c>
      <c r="L173" s="70">
        <f t="shared" ca="1" si="138"/>
        <v>0</v>
      </c>
      <c r="M173" s="70">
        <f ca="1">J173+K173-L173</f>
        <v>14.627683615916293</v>
      </c>
      <c r="N173" s="70">
        <f t="shared" ref="N173:N176" ca="1" si="140">F173-J173</f>
        <v>6.3254219132633533</v>
      </c>
      <c r="O173" s="70">
        <f t="shared" ref="O173:O176" ca="1" si="141">I173-M173</f>
        <v>6.4186406093740054</v>
      </c>
    </row>
    <row r="174" spans="2:15" x14ac:dyDescent="0.25">
      <c r="B174" s="816"/>
      <c r="C174" s="536" t="s">
        <v>746</v>
      </c>
      <c r="D174" s="817"/>
      <c r="E174" s="357"/>
      <c r="F174" s="70">
        <f t="shared" ca="1" si="109"/>
        <v>64.699939018142857</v>
      </c>
      <c r="G174" s="70">
        <f>'[63]2026-27 Voltage wise (Rs. C (2)'!$G$30</f>
        <v>6.8053874927523337</v>
      </c>
      <c r="H174" s="70">
        <f t="shared" ca="1" si="138"/>
        <v>0</v>
      </c>
      <c r="I174" s="70">
        <f t="shared" ca="1" si="139"/>
        <v>71.505326510895188</v>
      </c>
      <c r="J174" s="70">
        <f t="shared" ca="1" si="111"/>
        <v>40.022883456449534</v>
      </c>
      <c r="K174" s="70">
        <f>'[63]2026-27 Voltage wise (Rs. C (2)'!$L$30</f>
        <v>3.7498455730943161</v>
      </c>
      <c r="L174" s="70">
        <f t="shared" ca="1" si="138"/>
        <v>0</v>
      </c>
      <c r="M174" s="70">
        <f ca="1">J174+K174-L174</f>
        <v>43.772729029543854</v>
      </c>
      <c r="N174" s="70">
        <f t="shared" ca="1" si="140"/>
        <v>24.677055561693322</v>
      </c>
      <c r="O174" s="70">
        <f t="shared" ca="1" si="141"/>
        <v>27.732597481351334</v>
      </c>
    </row>
    <row r="175" spans="2:15" x14ac:dyDescent="0.25">
      <c r="B175" s="816"/>
      <c r="C175" s="536" t="s">
        <v>747</v>
      </c>
      <c r="D175" s="817"/>
      <c r="E175" s="357"/>
      <c r="F175" s="70">
        <f t="shared" ca="1" si="109"/>
        <v>0</v>
      </c>
      <c r="G175" s="70">
        <f t="shared" ref="G175:L176" ca="1" si="142">G492+G809</f>
        <v>0</v>
      </c>
      <c r="H175" s="70">
        <f t="shared" ca="1" si="142"/>
        <v>0</v>
      </c>
      <c r="I175" s="70">
        <f t="shared" ca="1" si="139"/>
        <v>0</v>
      </c>
      <c r="J175" s="70">
        <f t="shared" ca="1" si="111"/>
        <v>0</v>
      </c>
      <c r="K175" s="70">
        <f t="shared" ca="1" si="142"/>
        <v>0</v>
      </c>
      <c r="L175" s="70">
        <f t="shared" ca="1" si="142"/>
        <v>0</v>
      </c>
      <c r="M175" s="70">
        <f ca="1">J175+K175-L175</f>
        <v>0</v>
      </c>
      <c r="N175" s="70">
        <f t="shared" ca="1" si="140"/>
        <v>0</v>
      </c>
      <c r="O175" s="70">
        <f t="shared" ca="1" si="141"/>
        <v>0</v>
      </c>
    </row>
    <row r="176" spans="2:15" x14ac:dyDescent="0.25">
      <c r="B176" s="816"/>
      <c r="C176" s="536" t="s">
        <v>748</v>
      </c>
      <c r="D176" s="817"/>
      <c r="E176" s="357"/>
      <c r="F176" s="70">
        <f t="shared" ca="1" si="109"/>
        <v>0</v>
      </c>
      <c r="G176" s="70">
        <f t="shared" ca="1" si="142"/>
        <v>0</v>
      </c>
      <c r="H176" s="70">
        <f t="shared" ca="1" si="142"/>
        <v>0</v>
      </c>
      <c r="I176" s="70">
        <f t="shared" ca="1" si="139"/>
        <v>0</v>
      </c>
      <c r="J176" s="70">
        <f t="shared" ca="1" si="111"/>
        <v>0</v>
      </c>
      <c r="K176" s="70">
        <f t="shared" ca="1" si="142"/>
        <v>0</v>
      </c>
      <c r="L176" s="70">
        <f t="shared" ca="1" si="142"/>
        <v>0</v>
      </c>
      <c r="M176" s="70">
        <f ca="1">J176+K176-L176</f>
        <v>0</v>
      </c>
      <c r="N176" s="70">
        <f t="shared" ca="1" si="140"/>
        <v>0</v>
      </c>
      <c r="O176" s="70">
        <f t="shared" ca="1" si="141"/>
        <v>0</v>
      </c>
    </row>
    <row r="177" spans="2:15" x14ac:dyDescent="0.25">
      <c r="B177" s="816">
        <v>14</v>
      </c>
      <c r="C177" s="535" t="s">
        <v>749</v>
      </c>
      <c r="D177" s="817"/>
      <c r="E177" s="357"/>
      <c r="F177" s="70">
        <f t="shared" si="109"/>
        <v>0</v>
      </c>
      <c r="G177" s="70"/>
      <c r="H177" s="70"/>
      <c r="I177" s="70"/>
      <c r="J177" s="70">
        <f t="shared" si="111"/>
        <v>0</v>
      </c>
      <c r="K177" s="70"/>
      <c r="L177" s="70"/>
      <c r="M177" s="70"/>
      <c r="N177" s="70"/>
      <c r="O177" s="70"/>
    </row>
    <row r="178" spans="2:15" x14ac:dyDescent="0.25">
      <c r="B178" s="816"/>
      <c r="C178" s="536" t="s">
        <v>750</v>
      </c>
      <c r="D178" s="817"/>
      <c r="E178" s="357"/>
      <c r="F178" s="70">
        <f t="shared" ca="1" si="109"/>
        <v>0</v>
      </c>
      <c r="G178" s="70">
        <f t="shared" ref="G178:L182" ca="1" si="143">G495+G812</f>
        <v>0</v>
      </c>
      <c r="H178" s="70">
        <f t="shared" ca="1" si="143"/>
        <v>0</v>
      </c>
      <c r="I178" s="70">
        <f t="shared" ref="I178:I183" ca="1" si="144">F178+G178-H178</f>
        <v>0</v>
      </c>
      <c r="J178" s="70">
        <f t="shared" ca="1" si="111"/>
        <v>0</v>
      </c>
      <c r="K178" s="70">
        <f t="shared" ca="1" si="143"/>
        <v>0</v>
      </c>
      <c r="L178" s="70">
        <f t="shared" ca="1" si="143"/>
        <v>0</v>
      </c>
      <c r="M178" s="70">
        <f t="shared" ref="M178:M183" ca="1" si="145">J178+K178-L178</f>
        <v>0</v>
      </c>
      <c r="N178" s="70">
        <f t="shared" ref="N178:N182" ca="1" si="146">F178-J178</f>
        <v>0</v>
      </c>
      <c r="O178" s="70">
        <f t="shared" ref="O178:O183" ca="1" si="147">I178-M178</f>
        <v>0</v>
      </c>
    </row>
    <row r="179" spans="2:15" x14ac:dyDescent="0.25">
      <c r="B179" s="816"/>
      <c r="C179" s="536" t="s">
        <v>751</v>
      </c>
      <c r="D179" s="817"/>
      <c r="E179" s="357"/>
      <c r="F179" s="70">
        <f t="shared" ca="1" si="109"/>
        <v>0</v>
      </c>
      <c r="G179" s="70">
        <f t="shared" ca="1" si="143"/>
        <v>0</v>
      </c>
      <c r="H179" s="70">
        <f t="shared" ca="1" si="143"/>
        <v>0</v>
      </c>
      <c r="I179" s="70">
        <f t="shared" ca="1" si="144"/>
        <v>0</v>
      </c>
      <c r="J179" s="70">
        <f t="shared" ca="1" si="111"/>
        <v>0</v>
      </c>
      <c r="K179" s="70">
        <f t="shared" ca="1" si="143"/>
        <v>0</v>
      </c>
      <c r="L179" s="70">
        <f t="shared" ca="1" si="143"/>
        <v>0</v>
      </c>
      <c r="M179" s="70">
        <f t="shared" ca="1" si="145"/>
        <v>0</v>
      </c>
      <c r="N179" s="70">
        <f t="shared" ca="1" si="146"/>
        <v>0</v>
      </c>
      <c r="O179" s="70">
        <f t="shared" ca="1" si="147"/>
        <v>0</v>
      </c>
    </row>
    <row r="180" spans="2:15" x14ac:dyDescent="0.25">
      <c r="B180" s="816"/>
      <c r="C180" s="536" t="s">
        <v>752</v>
      </c>
      <c r="D180" s="817"/>
      <c r="E180" s="357"/>
      <c r="F180" s="70">
        <f t="shared" ca="1" si="109"/>
        <v>0</v>
      </c>
      <c r="G180" s="70">
        <f t="shared" ca="1" si="143"/>
        <v>0</v>
      </c>
      <c r="H180" s="70">
        <f t="shared" ca="1" si="143"/>
        <v>0</v>
      </c>
      <c r="I180" s="70">
        <f t="shared" ca="1" si="144"/>
        <v>0</v>
      </c>
      <c r="J180" s="70">
        <f t="shared" ca="1" si="111"/>
        <v>0</v>
      </c>
      <c r="K180" s="70">
        <f t="shared" ca="1" si="143"/>
        <v>0</v>
      </c>
      <c r="L180" s="70">
        <f t="shared" ca="1" si="143"/>
        <v>0</v>
      </c>
      <c r="M180" s="70">
        <f t="shared" ca="1" si="145"/>
        <v>0</v>
      </c>
      <c r="N180" s="70">
        <f t="shared" ca="1" si="146"/>
        <v>0</v>
      </c>
      <c r="O180" s="70">
        <f t="shared" ca="1" si="147"/>
        <v>0</v>
      </c>
    </row>
    <row r="181" spans="2:15" x14ac:dyDescent="0.25">
      <c r="B181" s="816">
        <v>15</v>
      </c>
      <c r="C181" s="535" t="s">
        <v>753</v>
      </c>
      <c r="D181" s="817"/>
      <c r="E181" s="357"/>
      <c r="F181" s="70">
        <f t="shared" ca="1" si="109"/>
        <v>205.3928927595714</v>
      </c>
      <c r="G181" s="70">
        <f>'[63]2026-27 Voltage wise (Rs. C (2)'!$G$31</f>
        <v>4.1194099448838424</v>
      </c>
      <c r="H181" s="70">
        <f t="shared" ca="1" si="143"/>
        <v>0</v>
      </c>
      <c r="I181" s="70">
        <f t="shared" ca="1" si="144"/>
        <v>209.51230270445524</v>
      </c>
      <c r="J181" s="70">
        <f t="shared" ca="1" si="111"/>
        <v>180.16412027456386</v>
      </c>
      <c r="K181" s="70">
        <f>'[63]2026-27 Voltage wise (Rs. C (2)'!$L$31</f>
        <v>6.2589141757591751</v>
      </c>
      <c r="L181" s="70">
        <f t="shared" ca="1" si="143"/>
        <v>0</v>
      </c>
      <c r="M181" s="70">
        <f t="shared" ca="1" si="145"/>
        <v>186.42303445032303</v>
      </c>
      <c r="N181" s="70">
        <f t="shared" ca="1" si="146"/>
        <v>25.228772485007539</v>
      </c>
      <c r="O181" s="70">
        <f t="shared" ca="1" si="147"/>
        <v>23.089268254132207</v>
      </c>
    </row>
    <row r="182" spans="2:15" x14ac:dyDescent="0.25">
      <c r="B182" s="816">
        <v>16</v>
      </c>
      <c r="C182" s="535" t="s">
        <v>754</v>
      </c>
      <c r="D182" s="809"/>
      <c r="E182" s="357"/>
      <c r="F182" s="70">
        <f t="shared" ca="1" si="109"/>
        <v>70.669582267999999</v>
      </c>
      <c r="G182" s="70">
        <f>'[63]2026-27 Voltage wise (Rs. C (2)'!$G$6</f>
        <v>11.730626558628877</v>
      </c>
      <c r="H182" s="70">
        <f t="shared" ca="1" si="143"/>
        <v>0</v>
      </c>
      <c r="I182" s="70">
        <f t="shared" ca="1" si="144"/>
        <v>82.400208826628869</v>
      </c>
      <c r="J182" s="70">
        <f t="shared" ca="1" si="111"/>
        <v>67.387887251430627</v>
      </c>
      <c r="K182" s="70">
        <f>'[63]2026-27 Voltage wise (Rs. C (2)'!$L$33</f>
        <v>3.1268195862100026</v>
      </c>
      <c r="L182" s="70">
        <f t="shared" ca="1" si="143"/>
        <v>0</v>
      </c>
      <c r="M182" s="70">
        <f t="shared" ca="1" si="145"/>
        <v>70.514706837640631</v>
      </c>
      <c r="N182" s="70">
        <f t="shared" ca="1" si="146"/>
        <v>3.2816950165693726</v>
      </c>
      <c r="O182" s="70">
        <f t="shared" ca="1" si="147"/>
        <v>11.885501988988239</v>
      </c>
    </row>
    <row r="183" spans="2:15" x14ac:dyDescent="0.25">
      <c r="B183" s="816">
        <v>17</v>
      </c>
      <c r="C183" s="535" t="s">
        <v>755</v>
      </c>
      <c r="D183" s="809"/>
      <c r="E183" s="74"/>
      <c r="F183" s="70">
        <f t="shared" ca="1" si="109"/>
        <v>0</v>
      </c>
      <c r="G183" s="70">
        <f t="shared" ref="G183:L183" ca="1" si="148">G500+G817</f>
        <v>0</v>
      </c>
      <c r="H183" s="70">
        <f t="shared" ca="1" si="148"/>
        <v>0</v>
      </c>
      <c r="I183" s="70">
        <f t="shared" ca="1" si="144"/>
        <v>0</v>
      </c>
      <c r="J183" s="70">
        <f t="shared" ca="1" si="111"/>
        <v>0.193743792</v>
      </c>
      <c r="K183" s="70">
        <f>'[63]2026-27 Voltage wise (Rs. C (2)'!$L$34</f>
        <v>7.041643482553729E-3</v>
      </c>
      <c r="L183" s="70">
        <f t="shared" ca="1" si="148"/>
        <v>0</v>
      </c>
      <c r="M183" s="70">
        <f t="shared" ca="1" si="145"/>
        <v>0.20078543548255373</v>
      </c>
      <c r="N183" s="70">
        <f ca="1">F183-J183</f>
        <v>-0.193743792</v>
      </c>
      <c r="O183" s="70">
        <f t="shared" ca="1" si="147"/>
        <v>-0.20078543548255373</v>
      </c>
    </row>
    <row r="184" spans="2:15" ht="14.5" thickBot="1" x14ac:dyDescent="0.3">
      <c r="B184" s="818"/>
      <c r="C184" s="819" t="s">
        <v>90</v>
      </c>
      <c r="D184" s="819"/>
      <c r="E184" s="820"/>
      <c r="F184" s="822">
        <f ca="1">SUM(F144:F183)</f>
        <v>25936.169813754848</v>
      </c>
      <c r="G184" s="821">
        <f t="shared" ref="G184:L184" ca="1" si="149">SUM(G144:G183)</f>
        <v>5929.4218205731095</v>
      </c>
      <c r="H184" s="822">
        <f t="shared" ca="1" si="149"/>
        <v>0</v>
      </c>
      <c r="I184" s="822">
        <f t="shared" ca="1" si="149"/>
        <v>31865.591634327953</v>
      </c>
      <c r="J184" s="822">
        <f t="shared" ca="1" si="149"/>
        <v>12973.436452487906</v>
      </c>
      <c r="K184" s="822">
        <f t="shared" ca="1" si="149"/>
        <v>1148.7464208678277</v>
      </c>
      <c r="L184" s="822">
        <f t="shared" ca="1" si="149"/>
        <v>0</v>
      </c>
      <c r="M184" s="822">
        <f ca="1">SUM(M144:M183)</f>
        <v>14122.18287335574</v>
      </c>
      <c r="N184" s="822">
        <f t="shared" ref="N184:O184" ca="1" si="150">SUM(N144:N183)</f>
        <v>12962.733361266934</v>
      </c>
      <c r="O184" s="822">
        <f t="shared" ca="1" si="150"/>
        <v>17743.408760972219</v>
      </c>
    </row>
    <row r="186" spans="2:15" hidden="1" x14ac:dyDescent="0.25">
      <c r="B186" s="1109" t="s">
        <v>604</v>
      </c>
      <c r="C186" s="1110"/>
      <c r="D186" s="1110"/>
      <c r="E186" s="1110"/>
      <c r="F186" s="1110"/>
      <c r="G186" s="1110"/>
      <c r="H186" s="1110"/>
      <c r="I186" s="1110"/>
      <c r="J186" s="1110"/>
      <c r="K186" s="1110"/>
      <c r="L186" s="1110"/>
      <c r="M186" s="1110"/>
      <c r="N186" s="1110"/>
      <c r="O186" s="1111"/>
    </row>
    <row r="187" spans="2:15" ht="14" hidden="1" customHeight="1" x14ac:dyDescent="0.25">
      <c r="B187" s="1112" t="s">
        <v>513</v>
      </c>
      <c r="C187" s="1114" t="s">
        <v>620</v>
      </c>
      <c r="D187" s="1116" t="s">
        <v>621</v>
      </c>
      <c r="E187" s="1116" t="s">
        <v>622</v>
      </c>
      <c r="F187" s="1116" t="s">
        <v>623</v>
      </c>
      <c r="G187" s="1116"/>
      <c r="H187" s="1116"/>
      <c r="I187" s="1116"/>
      <c r="J187" s="1116" t="s">
        <v>624</v>
      </c>
      <c r="K187" s="1116"/>
      <c r="L187" s="1116"/>
      <c r="M187" s="1116"/>
      <c r="N187" s="1116" t="s">
        <v>625</v>
      </c>
      <c r="O187" s="1118"/>
    </row>
    <row r="188" spans="2:15" ht="56.5" hidden="1" thickBot="1" x14ac:dyDescent="0.3">
      <c r="B188" s="1113"/>
      <c r="C188" s="1115"/>
      <c r="D188" s="1117"/>
      <c r="E188" s="1117"/>
      <c r="F188" s="804" t="s">
        <v>626</v>
      </c>
      <c r="G188" s="804" t="s">
        <v>627</v>
      </c>
      <c r="H188" s="804" t="s">
        <v>628</v>
      </c>
      <c r="I188" s="804" t="s">
        <v>629</v>
      </c>
      <c r="J188" s="804" t="s">
        <v>630</v>
      </c>
      <c r="K188" s="804" t="s">
        <v>627</v>
      </c>
      <c r="L188" s="804" t="s">
        <v>631</v>
      </c>
      <c r="M188" s="804" t="s">
        <v>632</v>
      </c>
      <c r="N188" s="804" t="s">
        <v>626</v>
      </c>
      <c r="O188" s="805" t="s">
        <v>629</v>
      </c>
    </row>
    <row r="189" spans="2:15" hidden="1" x14ac:dyDescent="0.25">
      <c r="B189" s="806">
        <v>1</v>
      </c>
      <c r="C189" s="801" t="s">
        <v>633</v>
      </c>
      <c r="D189" s="807"/>
      <c r="E189" s="808"/>
      <c r="F189" s="70">
        <f ca="1">I144</f>
        <v>8.7072459973296699</v>
      </c>
      <c r="G189" s="70">
        <f>'[56]GFA &amp; Dep-MYT 5th Control'!$O$39</f>
        <v>75.292473254360488</v>
      </c>
      <c r="H189" s="70">
        <f t="shared" ref="H189:L189" ca="1" si="151">H506+H823</f>
        <v>0</v>
      </c>
      <c r="I189" s="70">
        <f ca="1">F189+G189-H189</f>
        <v>83.999719251690152</v>
      </c>
      <c r="J189" s="70">
        <f ca="1">M144</f>
        <v>0</v>
      </c>
      <c r="K189" s="70">
        <f>'[56]GFA &amp; Dep-MYT 5th Control'!$G$172</f>
        <v>0</v>
      </c>
      <c r="L189" s="70">
        <f t="shared" ca="1" si="151"/>
        <v>0</v>
      </c>
      <c r="M189" s="70">
        <f ca="1">J189+K189-L189</f>
        <v>0</v>
      </c>
      <c r="N189" s="70">
        <f t="shared" ref="N189" ca="1" si="152">F189-J189</f>
        <v>8.7072459973296699</v>
      </c>
      <c r="O189" s="70">
        <f t="shared" ref="O189:O190" ca="1" si="153">I189-M189</f>
        <v>83.999719251690152</v>
      </c>
    </row>
    <row r="190" spans="2:15" hidden="1" x14ac:dyDescent="0.25">
      <c r="B190" s="806">
        <v>2</v>
      </c>
      <c r="C190" s="801" t="s">
        <v>718</v>
      </c>
      <c r="D190" s="809"/>
      <c r="E190" s="810"/>
      <c r="F190" s="70">
        <f t="shared" ref="F190:F228" ca="1" si="154">I145</f>
        <v>0</v>
      </c>
      <c r="G190" s="70">
        <f t="shared" ref="G190:L190" ca="1" si="155">G507+G824</f>
        <v>0</v>
      </c>
      <c r="H190" s="70">
        <f t="shared" ca="1" si="155"/>
        <v>0</v>
      </c>
      <c r="I190" s="70">
        <f ca="1">F190+G190-H190</f>
        <v>0</v>
      </c>
      <c r="J190" s="70">
        <f ca="1">M145</f>
        <v>0</v>
      </c>
      <c r="K190" s="70">
        <f t="shared" ca="1" si="155"/>
        <v>0</v>
      </c>
      <c r="L190" s="70">
        <f t="shared" ca="1" si="155"/>
        <v>0</v>
      </c>
      <c r="M190" s="70">
        <f ca="1">J190+K190-L190</f>
        <v>0</v>
      </c>
      <c r="N190" s="70">
        <f ca="1">F190-J190</f>
        <v>0</v>
      </c>
      <c r="O190" s="70">
        <f t="shared" ca="1" si="153"/>
        <v>0</v>
      </c>
    </row>
    <row r="191" spans="2:15" hidden="1" x14ac:dyDescent="0.25">
      <c r="B191" s="806">
        <v>3</v>
      </c>
      <c r="C191" s="802" t="s">
        <v>719</v>
      </c>
      <c r="D191" s="809"/>
      <c r="E191" s="357"/>
      <c r="F191" s="70">
        <f t="shared" si="154"/>
        <v>0</v>
      </c>
      <c r="G191" s="70"/>
      <c r="H191" s="70"/>
      <c r="I191" s="70"/>
      <c r="J191" s="70">
        <f>M146</f>
        <v>0</v>
      </c>
      <c r="K191" s="70"/>
      <c r="L191" s="70"/>
      <c r="M191" s="70"/>
      <c r="N191" s="70"/>
      <c r="O191" s="70"/>
    </row>
    <row r="192" spans="2:15" hidden="1" x14ac:dyDescent="0.25">
      <c r="B192" s="806"/>
      <c r="C192" s="811" t="s">
        <v>720</v>
      </c>
      <c r="D192" s="809"/>
      <c r="E192" s="357"/>
      <c r="F192" s="70">
        <f t="shared" ca="1" si="154"/>
        <v>453.69340820587144</v>
      </c>
      <c r="G192" s="70">
        <f>'[56]GFA &amp; Dep-MYT 5th Control'!$O$38</f>
        <v>63.779081522703173</v>
      </c>
      <c r="H192" s="70">
        <f t="shared" ref="H192:L192" ca="1" si="156">H509+H826</f>
        <v>0</v>
      </c>
      <c r="I192" s="70">
        <f ca="1">F192+G192-H192</f>
        <v>517.4724897285746</v>
      </c>
      <c r="J192" s="70">
        <f ca="1">M147</f>
        <v>148.86125972498508</v>
      </c>
      <c r="K192" s="70">
        <f>'[56]GFA &amp; Dep-MYT 5th Control'!$G$173</f>
        <v>20.306557150368171</v>
      </c>
      <c r="L192" s="70">
        <f t="shared" ca="1" si="156"/>
        <v>0</v>
      </c>
      <c r="M192" s="70">
        <f ca="1">J192+K192-L192</f>
        <v>169.16781687535325</v>
      </c>
      <c r="N192" s="70">
        <f t="shared" ref="N192:N195" ca="1" si="157">F192-J192</f>
        <v>304.83214848088636</v>
      </c>
      <c r="O192" s="70">
        <f t="shared" ref="O192:O195" ca="1" si="158">I192-M192</f>
        <v>348.30467285322135</v>
      </c>
    </row>
    <row r="193" spans="2:15" hidden="1" x14ac:dyDescent="0.25">
      <c r="B193" s="806"/>
      <c r="C193" s="811" t="s">
        <v>721</v>
      </c>
      <c r="D193" s="809"/>
      <c r="E193" s="357"/>
      <c r="F193" s="70">
        <f t="shared" ca="1" si="154"/>
        <v>0</v>
      </c>
      <c r="G193" s="70">
        <f t="shared" ref="G193:L195" ca="1" si="159">G510+G827</f>
        <v>0</v>
      </c>
      <c r="H193" s="70">
        <f t="shared" ca="1" si="159"/>
        <v>0</v>
      </c>
      <c r="I193" s="70">
        <f ca="1">F193+G193-H193</f>
        <v>0</v>
      </c>
      <c r="J193" s="70">
        <f t="shared" ref="J193:J225" ca="1" si="160">M148</f>
        <v>0</v>
      </c>
      <c r="K193" s="70">
        <f t="shared" ca="1" si="159"/>
        <v>0</v>
      </c>
      <c r="L193" s="70">
        <f t="shared" ca="1" si="159"/>
        <v>0</v>
      </c>
      <c r="M193" s="70">
        <f ca="1">J193+K193-L193</f>
        <v>0</v>
      </c>
      <c r="N193" s="70">
        <f t="shared" ca="1" si="157"/>
        <v>0</v>
      </c>
      <c r="O193" s="70">
        <f t="shared" ca="1" si="158"/>
        <v>0</v>
      </c>
    </row>
    <row r="194" spans="2:15" hidden="1" x14ac:dyDescent="0.25">
      <c r="B194" s="806"/>
      <c r="C194" s="811" t="s">
        <v>722</v>
      </c>
      <c r="D194" s="809"/>
      <c r="E194" s="357"/>
      <c r="F194" s="70">
        <f t="shared" ca="1" si="154"/>
        <v>0</v>
      </c>
      <c r="G194" s="70">
        <f t="shared" ca="1" si="159"/>
        <v>0</v>
      </c>
      <c r="H194" s="70">
        <f t="shared" ca="1" si="159"/>
        <v>0</v>
      </c>
      <c r="I194" s="70">
        <f ca="1">F194+G194-H194</f>
        <v>0</v>
      </c>
      <c r="J194" s="70">
        <f t="shared" ca="1" si="160"/>
        <v>0</v>
      </c>
      <c r="K194" s="70">
        <f t="shared" ca="1" si="159"/>
        <v>0</v>
      </c>
      <c r="L194" s="70">
        <f t="shared" ca="1" si="159"/>
        <v>0</v>
      </c>
      <c r="M194" s="70">
        <f ca="1">J194+K194-L194</f>
        <v>0</v>
      </c>
      <c r="N194" s="70">
        <f t="shared" ca="1" si="157"/>
        <v>0</v>
      </c>
      <c r="O194" s="70">
        <f t="shared" ca="1" si="158"/>
        <v>0</v>
      </c>
    </row>
    <row r="195" spans="2:15" hidden="1" x14ac:dyDescent="0.25">
      <c r="B195" s="806"/>
      <c r="C195" s="811" t="s">
        <v>723</v>
      </c>
      <c r="D195" s="809"/>
      <c r="E195" s="357"/>
      <c r="F195" s="70">
        <f t="shared" ca="1" si="154"/>
        <v>244.36460026614287</v>
      </c>
      <c r="G195" s="70">
        <f t="shared" ca="1" si="159"/>
        <v>0</v>
      </c>
      <c r="H195" s="70">
        <f t="shared" ca="1" si="159"/>
        <v>0</v>
      </c>
      <c r="I195" s="70">
        <f ca="1">F195+G195-H195</f>
        <v>244.36460026614287</v>
      </c>
      <c r="J195" s="70">
        <f ca="1">M150</f>
        <v>74.410267239347974</v>
      </c>
      <c r="K195" s="70">
        <f t="shared" ca="1" si="159"/>
        <v>0</v>
      </c>
      <c r="L195" s="70">
        <f t="shared" ca="1" si="159"/>
        <v>0</v>
      </c>
      <c r="M195" s="70">
        <f ca="1">J195+K195-L195</f>
        <v>74.410267239347974</v>
      </c>
      <c r="N195" s="70">
        <f t="shared" ca="1" si="157"/>
        <v>169.9543330267949</v>
      </c>
      <c r="O195" s="70">
        <f t="shared" ca="1" si="158"/>
        <v>169.9543330267949</v>
      </c>
    </row>
    <row r="196" spans="2:15" hidden="1" x14ac:dyDescent="0.25">
      <c r="B196" s="806">
        <v>4</v>
      </c>
      <c r="C196" s="801" t="s">
        <v>724</v>
      </c>
      <c r="D196" s="809"/>
      <c r="E196" s="357"/>
      <c r="F196" s="70">
        <f t="shared" si="154"/>
        <v>0</v>
      </c>
      <c r="G196" s="70"/>
      <c r="H196" s="70"/>
      <c r="I196" s="70"/>
      <c r="J196" s="70">
        <f t="shared" si="160"/>
        <v>0</v>
      </c>
      <c r="K196" s="70"/>
      <c r="L196" s="70"/>
      <c r="M196" s="70"/>
      <c r="N196" s="70"/>
      <c r="O196" s="70"/>
    </row>
    <row r="197" spans="2:15" hidden="1" x14ac:dyDescent="0.25">
      <c r="B197" s="806"/>
      <c r="C197" s="812" t="s">
        <v>725</v>
      </c>
      <c r="D197" s="809"/>
      <c r="E197" s="357"/>
      <c r="F197" s="70">
        <f t="shared" ca="1" si="154"/>
        <v>13216.489605971841</v>
      </c>
      <c r="G197" s="70">
        <f>'[56]GFA &amp; Dep-MYT 5th Control'!$O$34</f>
        <v>1514.5648634800634</v>
      </c>
      <c r="H197" s="70">
        <f t="shared" ref="H197:L197" ca="1" si="161">H514+H831</f>
        <v>0</v>
      </c>
      <c r="I197" s="70">
        <f ca="1">F197+G197-H197</f>
        <v>14731.054469451905</v>
      </c>
      <c r="J197" s="70">
        <f t="shared" ca="1" si="160"/>
        <v>6611.8586044481945</v>
      </c>
      <c r="K197" s="70">
        <f>SUM('[56]GFA &amp; Dep-MYT 5th Control'!$G$178:$G$180)</f>
        <v>447.3541297264203</v>
      </c>
      <c r="L197" s="70">
        <f t="shared" ca="1" si="161"/>
        <v>0</v>
      </c>
      <c r="M197" s="70">
        <f ca="1">J197+K197-L197</f>
        <v>7059.2127341746145</v>
      </c>
      <c r="N197" s="70">
        <f ca="1">F197-J197</f>
        <v>6604.6310015236468</v>
      </c>
      <c r="O197" s="70">
        <f t="shared" ref="O197" ca="1" si="162">I197-M197</f>
        <v>7671.8417352772904</v>
      </c>
    </row>
    <row r="198" spans="2:15" hidden="1" x14ac:dyDescent="0.25">
      <c r="B198" s="806"/>
      <c r="C198" s="801" t="s">
        <v>726</v>
      </c>
      <c r="D198" s="809"/>
      <c r="E198" s="357"/>
      <c r="F198" s="70">
        <f t="shared" si="154"/>
        <v>0</v>
      </c>
      <c r="G198" s="70"/>
      <c r="H198" s="70"/>
      <c r="I198" s="70"/>
      <c r="J198" s="70">
        <f t="shared" si="160"/>
        <v>0</v>
      </c>
      <c r="K198" s="70"/>
      <c r="L198" s="70"/>
      <c r="M198" s="70"/>
      <c r="N198" s="70"/>
      <c r="O198" s="70"/>
    </row>
    <row r="199" spans="2:15" hidden="1" x14ac:dyDescent="0.25">
      <c r="B199" s="806"/>
      <c r="C199" s="812" t="s">
        <v>727</v>
      </c>
      <c r="D199" s="809"/>
      <c r="E199" s="357"/>
      <c r="F199" s="70">
        <f t="shared" ca="1" si="154"/>
        <v>0</v>
      </c>
      <c r="G199" s="70">
        <f t="shared" ref="G199:L200" ca="1" si="163">G516+G833</f>
        <v>0</v>
      </c>
      <c r="H199" s="70">
        <f t="shared" ca="1" si="163"/>
        <v>0</v>
      </c>
      <c r="I199" s="70">
        <f ca="1">F199+G199-H199</f>
        <v>0</v>
      </c>
      <c r="J199" s="70">
        <f t="shared" ca="1" si="160"/>
        <v>0</v>
      </c>
      <c r="K199" s="70">
        <f t="shared" ca="1" si="163"/>
        <v>0</v>
      </c>
      <c r="L199" s="70">
        <f t="shared" ca="1" si="163"/>
        <v>0</v>
      </c>
      <c r="M199" s="70">
        <f ca="1">J199+K199-L199</f>
        <v>0</v>
      </c>
      <c r="N199" s="70">
        <f t="shared" ref="N199:N200" ca="1" si="164">F199-J199</f>
        <v>0</v>
      </c>
      <c r="O199" s="70">
        <f t="shared" ref="O199:O200" ca="1" si="165">I199-M199</f>
        <v>0</v>
      </c>
    </row>
    <row r="200" spans="2:15" hidden="1" x14ac:dyDescent="0.25">
      <c r="B200" s="806"/>
      <c r="C200" s="812" t="s">
        <v>728</v>
      </c>
      <c r="D200" s="809"/>
      <c r="E200" s="357"/>
      <c r="F200" s="70">
        <f t="shared" ca="1" si="154"/>
        <v>0</v>
      </c>
      <c r="G200" s="70">
        <f t="shared" ca="1" si="163"/>
        <v>0</v>
      </c>
      <c r="H200" s="70">
        <f t="shared" ca="1" si="163"/>
        <v>0</v>
      </c>
      <c r="I200" s="70">
        <f ca="1">F200+G200-H200</f>
        <v>0</v>
      </c>
      <c r="J200" s="70">
        <f t="shared" ca="1" si="160"/>
        <v>0</v>
      </c>
      <c r="K200" s="70">
        <f t="shared" ca="1" si="163"/>
        <v>0</v>
      </c>
      <c r="L200" s="70">
        <f t="shared" ca="1" si="163"/>
        <v>0</v>
      </c>
      <c r="M200" s="70">
        <f ca="1">J200+K200-L200</f>
        <v>0</v>
      </c>
      <c r="N200" s="70">
        <f t="shared" ca="1" si="164"/>
        <v>0</v>
      </c>
      <c r="O200" s="70">
        <f t="shared" ca="1" si="165"/>
        <v>0</v>
      </c>
    </row>
    <row r="201" spans="2:15" hidden="1" x14ac:dyDescent="0.25">
      <c r="B201" s="806">
        <v>5</v>
      </c>
      <c r="C201" s="801" t="s">
        <v>729</v>
      </c>
      <c r="D201" s="809"/>
      <c r="E201" s="357"/>
      <c r="F201" s="70">
        <f t="shared" si="154"/>
        <v>0</v>
      </c>
      <c r="G201" s="813"/>
      <c r="H201" s="813"/>
      <c r="I201" s="813"/>
      <c r="J201" s="70">
        <f t="shared" si="160"/>
        <v>0</v>
      </c>
      <c r="K201" s="813"/>
      <c r="L201" s="813"/>
      <c r="M201" s="813"/>
      <c r="N201" s="813"/>
      <c r="O201" s="813"/>
    </row>
    <row r="202" spans="2:15" hidden="1" x14ac:dyDescent="0.25">
      <c r="B202" s="806"/>
      <c r="C202" s="812" t="s">
        <v>730</v>
      </c>
      <c r="D202" s="809"/>
      <c r="E202" s="357"/>
      <c r="F202" s="70">
        <f t="shared" ca="1" si="154"/>
        <v>0</v>
      </c>
      <c r="G202" s="70">
        <f t="shared" ref="G202:L207" ca="1" si="166">G519+G836</f>
        <v>0</v>
      </c>
      <c r="H202" s="70">
        <f t="shared" ca="1" si="166"/>
        <v>0</v>
      </c>
      <c r="I202" s="70">
        <f t="shared" ref="I202:I207" ca="1" si="167">F202+G202-H202</f>
        <v>0</v>
      </c>
      <c r="J202" s="70">
        <f t="shared" ca="1" si="160"/>
        <v>0</v>
      </c>
      <c r="K202" s="70">
        <f t="shared" ca="1" si="166"/>
        <v>0</v>
      </c>
      <c r="L202" s="70">
        <f t="shared" ca="1" si="166"/>
        <v>0</v>
      </c>
      <c r="M202" s="70">
        <f t="shared" ref="M202:M207" ca="1" si="168">J202+K202-L202</f>
        <v>0</v>
      </c>
      <c r="N202" s="70">
        <f t="shared" ref="N202:N207" ca="1" si="169">F202-J202</f>
        <v>0</v>
      </c>
      <c r="O202" s="70">
        <f t="shared" ref="O202:O207" ca="1" si="170">I202-M202</f>
        <v>0</v>
      </c>
    </row>
    <row r="203" spans="2:15" hidden="1" x14ac:dyDescent="0.25">
      <c r="B203" s="806"/>
      <c r="C203" s="812" t="s">
        <v>731</v>
      </c>
      <c r="D203" s="809"/>
      <c r="E203" s="357"/>
      <c r="F203" s="70">
        <f t="shared" ca="1" si="154"/>
        <v>0</v>
      </c>
      <c r="G203" s="70">
        <f t="shared" ca="1" si="166"/>
        <v>0</v>
      </c>
      <c r="H203" s="70">
        <f t="shared" ca="1" si="166"/>
        <v>0</v>
      </c>
      <c r="I203" s="70">
        <f t="shared" ca="1" si="167"/>
        <v>0</v>
      </c>
      <c r="J203" s="70">
        <f t="shared" ca="1" si="160"/>
        <v>0</v>
      </c>
      <c r="K203" s="70">
        <f t="shared" ca="1" si="166"/>
        <v>0</v>
      </c>
      <c r="L203" s="70">
        <f t="shared" ca="1" si="166"/>
        <v>0</v>
      </c>
      <c r="M203" s="70">
        <f t="shared" ca="1" si="168"/>
        <v>0</v>
      </c>
      <c r="N203" s="70">
        <f t="shared" ca="1" si="169"/>
        <v>0</v>
      </c>
      <c r="O203" s="70">
        <f t="shared" ca="1" si="170"/>
        <v>0</v>
      </c>
    </row>
    <row r="204" spans="2:15" hidden="1" x14ac:dyDescent="0.25">
      <c r="B204" s="806"/>
      <c r="C204" s="812" t="s">
        <v>732</v>
      </c>
      <c r="D204" s="809"/>
      <c r="E204" s="357"/>
      <c r="F204" s="70">
        <f t="shared" ca="1" si="154"/>
        <v>0</v>
      </c>
      <c r="G204" s="70">
        <f t="shared" ca="1" si="166"/>
        <v>0</v>
      </c>
      <c r="H204" s="70">
        <f t="shared" ca="1" si="166"/>
        <v>0</v>
      </c>
      <c r="I204" s="70">
        <f t="shared" ca="1" si="167"/>
        <v>0</v>
      </c>
      <c r="J204" s="70">
        <f t="shared" ca="1" si="160"/>
        <v>0</v>
      </c>
      <c r="K204" s="70">
        <f t="shared" ca="1" si="166"/>
        <v>0</v>
      </c>
      <c r="L204" s="70">
        <f t="shared" ca="1" si="166"/>
        <v>0</v>
      </c>
      <c r="M204" s="70">
        <f t="shared" ca="1" si="168"/>
        <v>0</v>
      </c>
      <c r="N204" s="70">
        <f t="shared" ca="1" si="169"/>
        <v>0</v>
      </c>
      <c r="O204" s="70">
        <f t="shared" ca="1" si="170"/>
        <v>0</v>
      </c>
    </row>
    <row r="205" spans="2:15" hidden="1" x14ac:dyDescent="0.25">
      <c r="B205" s="806"/>
      <c r="C205" s="812" t="s">
        <v>733</v>
      </c>
      <c r="D205" s="809"/>
      <c r="E205" s="357"/>
      <c r="F205" s="70">
        <f t="shared" ca="1" si="154"/>
        <v>0</v>
      </c>
      <c r="G205" s="70">
        <f t="shared" ca="1" si="166"/>
        <v>0</v>
      </c>
      <c r="H205" s="70">
        <f t="shared" ca="1" si="166"/>
        <v>0</v>
      </c>
      <c r="I205" s="70">
        <f t="shared" ca="1" si="167"/>
        <v>0</v>
      </c>
      <c r="J205" s="70">
        <f t="shared" ca="1" si="160"/>
        <v>0</v>
      </c>
      <c r="K205" s="70">
        <f t="shared" ca="1" si="166"/>
        <v>0</v>
      </c>
      <c r="L205" s="70">
        <f t="shared" ca="1" si="166"/>
        <v>0</v>
      </c>
      <c r="M205" s="70">
        <f t="shared" ca="1" si="168"/>
        <v>0</v>
      </c>
      <c r="N205" s="70">
        <f t="shared" ca="1" si="169"/>
        <v>0</v>
      </c>
      <c r="O205" s="70">
        <f t="shared" ca="1" si="170"/>
        <v>0</v>
      </c>
    </row>
    <row r="206" spans="2:15" hidden="1" x14ac:dyDescent="0.25">
      <c r="B206" s="806">
        <v>6</v>
      </c>
      <c r="C206" s="801" t="s">
        <v>734</v>
      </c>
      <c r="D206" s="809"/>
      <c r="E206" s="357"/>
      <c r="F206" s="70">
        <f t="shared" ca="1" si="154"/>
        <v>0</v>
      </c>
      <c r="G206" s="70">
        <f t="shared" ca="1" si="166"/>
        <v>0</v>
      </c>
      <c r="H206" s="70">
        <f t="shared" ca="1" si="166"/>
        <v>0</v>
      </c>
      <c r="I206" s="70">
        <f t="shared" ca="1" si="167"/>
        <v>0</v>
      </c>
      <c r="J206" s="70">
        <f t="shared" ca="1" si="160"/>
        <v>0</v>
      </c>
      <c r="K206" s="70">
        <f t="shared" ca="1" si="166"/>
        <v>0</v>
      </c>
      <c r="L206" s="70">
        <f t="shared" ca="1" si="166"/>
        <v>0</v>
      </c>
      <c r="M206" s="70">
        <f t="shared" ca="1" si="168"/>
        <v>0</v>
      </c>
      <c r="N206" s="70">
        <f t="shared" ca="1" si="169"/>
        <v>0</v>
      </c>
      <c r="O206" s="70">
        <f t="shared" ca="1" si="170"/>
        <v>0</v>
      </c>
    </row>
    <row r="207" spans="2:15" hidden="1" x14ac:dyDescent="0.25">
      <c r="B207" s="806">
        <v>7</v>
      </c>
      <c r="C207" s="801" t="s">
        <v>735</v>
      </c>
      <c r="D207" s="809"/>
      <c r="E207" s="357"/>
      <c r="F207" s="70">
        <f t="shared" ca="1" si="154"/>
        <v>0</v>
      </c>
      <c r="G207" s="70">
        <f t="shared" ca="1" si="166"/>
        <v>0</v>
      </c>
      <c r="H207" s="70">
        <f t="shared" ca="1" si="166"/>
        <v>0</v>
      </c>
      <c r="I207" s="70">
        <f t="shared" ca="1" si="167"/>
        <v>0</v>
      </c>
      <c r="J207" s="70">
        <f t="shared" ca="1" si="160"/>
        <v>0</v>
      </c>
      <c r="K207" s="70">
        <f t="shared" ca="1" si="166"/>
        <v>0</v>
      </c>
      <c r="L207" s="70">
        <f t="shared" ca="1" si="166"/>
        <v>0</v>
      </c>
      <c r="M207" s="70">
        <f t="shared" ca="1" si="168"/>
        <v>0</v>
      </c>
      <c r="N207" s="70">
        <f t="shared" ca="1" si="169"/>
        <v>0</v>
      </c>
      <c r="O207" s="70">
        <f t="shared" ca="1" si="170"/>
        <v>0</v>
      </c>
    </row>
    <row r="208" spans="2:15" hidden="1" x14ac:dyDescent="0.25">
      <c r="B208" s="806">
        <v>8</v>
      </c>
      <c r="C208" s="801" t="s">
        <v>736</v>
      </c>
      <c r="D208" s="809"/>
      <c r="E208" s="357"/>
      <c r="F208" s="70">
        <f t="shared" si="154"/>
        <v>0</v>
      </c>
      <c r="G208" s="70"/>
      <c r="H208" s="70"/>
      <c r="I208" s="70"/>
      <c r="J208" s="70">
        <f t="shared" si="160"/>
        <v>0</v>
      </c>
      <c r="K208" s="70"/>
      <c r="L208" s="70"/>
      <c r="M208" s="70"/>
      <c r="N208" s="70"/>
      <c r="O208" s="70"/>
    </row>
    <row r="209" spans="2:15" hidden="1" x14ac:dyDescent="0.25">
      <c r="B209" s="806"/>
      <c r="C209" s="812" t="s">
        <v>737</v>
      </c>
      <c r="D209" s="809"/>
      <c r="E209" s="357"/>
      <c r="F209" s="70">
        <f t="shared" ca="1" si="154"/>
        <v>15166.616386693482</v>
      </c>
      <c r="G209" s="70">
        <f>'[56]GFA &amp; Dep-MYT 5th Control'!$O$35</f>
        <v>1758.8187490521498</v>
      </c>
      <c r="H209" s="70">
        <f t="shared" ref="H209:L209" ca="1" si="171">H526+H843</f>
        <v>0</v>
      </c>
      <c r="I209" s="70">
        <f ca="1">F209+G209-H209</f>
        <v>16925.435135745633</v>
      </c>
      <c r="J209" s="70">
        <f ca="1">M164</f>
        <v>5493.8465847152102</v>
      </c>
      <c r="K209" s="70">
        <f>SUM('[56]GFA &amp; Dep-MYT 5th Control'!$G$187:$G$189)</f>
        <v>419.9681702837313</v>
      </c>
      <c r="L209" s="70">
        <f t="shared" ca="1" si="171"/>
        <v>0</v>
      </c>
      <c r="M209" s="70">
        <f t="shared" ref="M209:M213" ca="1" si="172">J209+K209-L209</f>
        <v>5913.8147549989417</v>
      </c>
      <c r="N209" s="70">
        <f t="shared" ref="N209:N213" ca="1" si="173">F209-J209</f>
        <v>9672.7698019782729</v>
      </c>
      <c r="O209" s="70">
        <f t="shared" ref="O209:O213" ca="1" si="174">I209-M209</f>
        <v>11011.620380746692</v>
      </c>
    </row>
    <row r="210" spans="2:15" hidden="1" x14ac:dyDescent="0.25">
      <c r="B210" s="806"/>
      <c r="C210" s="812" t="s">
        <v>756</v>
      </c>
      <c r="D210" s="809"/>
      <c r="E210" s="357"/>
      <c r="F210" s="70">
        <f t="shared" ca="1" si="154"/>
        <v>0</v>
      </c>
      <c r="G210" s="70">
        <f t="shared" ref="G210:L212" ca="1" si="175">G527+G844</f>
        <v>0</v>
      </c>
      <c r="H210" s="70">
        <f t="shared" ca="1" si="175"/>
        <v>0</v>
      </c>
      <c r="I210" s="70">
        <f ca="1">F210+G210-H210</f>
        <v>0</v>
      </c>
      <c r="J210" s="70">
        <f t="shared" ca="1" si="160"/>
        <v>0</v>
      </c>
      <c r="K210" s="70">
        <f t="shared" ca="1" si="175"/>
        <v>0</v>
      </c>
      <c r="L210" s="70">
        <f t="shared" ca="1" si="175"/>
        <v>0</v>
      </c>
      <c r="M210" s="70">
        <f t="shared" ca="1" si="172"/>
        <v>0</v>
      </c>
      <c r="N210" s="70">
        <f t="shared" ca="1" si="173"/>
        <v>0</v>
      </c>
      <c r="O210" s="70">
        <f t="shared" ca="1" si="174"/>
        <v>0</v>
      </c>
    </row>
    <row r="211" spans="2:15" ht="28" hidden="1" x14ac:dyDescent="0.25">
      <c r="B211" s="814">
        <v>9</v>
      </c>
      <c r="C211" s="815" t="s">
        <v>739</v>
      </c>
      <c r="D211" s="809"/>
      <c r="E211" s="357"/>
      <c r="F211" s="70">
        <f t="shared" ca="1" si="154"/>
        <v>0</v>
      </c>
      <c r="G211" s="70">
        <f t="shared" ca="1" si="175"/>
        <v>0</v>
      </c>
      <c r="H211" s="70">
        <f t="shared" ca="1" si="175"/>
        <v>0</v>
      </c>
      <c r="I211" s="70">
        <f ca="1">F211+G211-H211</f>
        <v>0</v>
      </c>
      <c r="J211" s="70">
        <f t="shared" ca="1" si="160"/>
        <v>0</v>
      </c>
      <c r="K211" s="70">
        <f t="shared" ca="1" si="175"/>
        <v>0</v>
      </c>
      <c r="L211" s="70">
        <f t="shared" ca="1" si="175"/>
        <v>0</v>
      </c>
      <c r="M211" s="70">
        <f t="shared" ca="1" si="172"/>
        <v>0</v>
      </c>
      <c r="N211" s="70">
        <f t="shared" ca="1" si="173"/>
        <v>0</v>
      </c>
      <c r="O211" s="70">
        <f t="shared" ca="1" si="174"/>
        <v>0</v>
      </c>
    </row>
    <row r="212" spans="2:15" hidden="1" x14ac:dyDescent="0.25">
      <c r="B212" s="816">
        <v>10</v>
      </c>
      <c r="C212" s="535" t="s">
        <v>740</v>
      </c>
      <c r="D212" s="817"/>
      <c r="E212" s="357"/>
      <c r="F212" s="70">
        <f t="shared" ca="1" si="154"/>
        <v>2379.6398363157628</v>
      </c>
      <c r="G212" s="70">
        <f>'[56]GFA &amp; Dep-MYT 5th Control'!$O$36</f>
        <v>116.98803643811638</v>
      </c>
      <c r="H212" s="70">
        <f t="shared" ca="1" si="175"/>
        <v>0</v>
      </c>
      <c r="I212" s="70">
        <f ca="1">F212+G212-H212</f>
        <v>2496.6278727538793</v>
      </c>
      <c r="J212" s="70">
        <f ca="1">M167</f>
        <v>1468.8804082158008</v>
      </c>
      <c r="K212" s="70">
        <f>'[56]GFA &amp; Dep-MYT 5th Control'!$G$184</f>
        <v>69.96882192863967</v>
      </c>
      <c r="L212" s="70">
        <f t="shared" ca="1" si="175"/>
        <v>0</v>
      </c>
      <c r="M212" s="70">
        <f t="shared" ca="1" si="172"/>
        <v>1538.8492301444405</v>
      </c>
      <c r="N212" s="70">
        <f t="shared" ca="1" si="173"/>
        <v>910.75942809996195</v>
      </c>
      <c r="O212" s="70">
        <f t="shared" ca="1" si="174"/>
        <v>957.77864260943875</v>
      </c>
    </row>
    <row r="213" spans="2:15" hidden="1" x14ac:dyDescent="0.25">
      <c r="B213" s="816">
        <v>11</v>
      </c>
      <c r="C213" s="535" t="s">
        <v>741</v>
      </c>
      <c r="D213" s="817"/>
      <c r="E213" s="357"/>
      <c r="F213" s="70">
        <f t="shared" ca="1" si="154"/>
        <v>7.3621161439999998</v>
      </c>
      <c r="G213" s="70">
        <f t="shared" ref="G213:L213" ca="1" si="176">G530+G847</f>
        <v>0</v>
      </c>
      <c r="H213" s="70">
        <f t="shared" ca="1" si="176"/>
        <v>0</v>
      </c>
      <c r="I213" s="70">
        <f ca="1">F213+G213-H213</f>
        <v>7.3621161439999998</v>
      </c>
      <c r="J213" s="70">
        <f ca="1">M168</f>
        <v>6.5489567313808923</v>
      </c>
      <c r="K213" s="70">
        <f>'[56]GFA &amp; Dep-MYT 5th Control'!$G$192</f>
        <v>0.44101091900000006</v>
      </c>
      <c r="L213" s="70">
        <f t="shared" ca="1" si="176"/>
        <v>0</v>
      </c>
      <c r="M213" s="70">
        <f t="shared" ca="1" si="172"/>
        <v>6.9899676503808923</v>
      </c>
      <c r="N213" s="70">
        <f t="shared" ca="1" si="173"/>
        <v>0.81315941261910751</v>
      </c>
      <c r="O213" s="70">
        <f t="shared" ca="1" si="174"/>
        <v>0.37214849361910751</v>
      </c>
    </row>
    <row r="214" spans="2:15" hidden="1" x14ac:dyDescent="0.25">
      <c r="B214" s="816">
        <v>12</v>
      </c>
      <c r="C214" s="535" t="s">
        <v>742</v>
      </c>
      <c r="D214" s="817"/>
      <c r="E214" s="357"/>
      <c r="F214" s="70">
        <f t="shared" si="154"/>
        <v>0</v>
      </c>
      <c r="G214" s="70"/>
      <c r="H214" s="70"/>
      <c r="I214" s="70"/>
      <c r="J214" s="70">
        <f t="shared" si="160"/>
        <v>0</v>
      </c>
      <c r="K214" s="70"/>
      <c r="L214" s="70"/>
      <c r="M214" s="70"/>
      <c r="N214" s="70"/>
      <c r="O214" s="70"/>
    </row>
    <row r="215" spans="2:15" hidden="1" x14ac:dyDescent="0.25">
      <c r="B215" s="816"/>
      <c r="C215" s="536" t="s">
        <v>743</v>
      </c>
      <c r="D215" s="817"/>
      <c r="E215" s="357"/>
      <c r="F215" s="70">
        <f t="shared" ca="1" si="154"/>
        <v>4.2542724662558475</v>
      </c>
      <c r="G215" s="70">
        <f t="shared" ref="G215:L216" ca="1" si="177">G532+G849</f>
        <v>0</v>
      </c>
      <c r="H215" s="70">
        <f t="shared" ca="1" si="177"/>
        <v>0</v>
      </c>
      <c r="I215" s="70">
        <f ca="1">F215+G215-H215</f>
        <v>4.2542724662558475</v>
      </c>
      <c r="J215" s="70">
        <f ca="1">M170</f>
        <v>2.2378529119114754</v>
      </c>
      <c r="K215" s="70">
        <f t="shared" ca="1" si="177"/>
        <v>0</v>
      </c>
      <c r="L215" s="70">
        <f t="shared" ca="1" si="177"/>
        <v>0</v>
      </c>
      <c r="M215" s="70">
        <f t="shared" ref="M215:M216" ca="1" si="178">J215+K215-L215</f>
        <v>2.2378529119114754</v>
      </c>
      <c r="N215" s="70">
        <f ca="1">F215-J215</f>
        <v>2.0164195543443721</v>
      </c>
      <c r="O215" s="70">
        <f t="shared" ref="O215:O216" ca="1" si="179">I215-M215</f>
        <v>2.0164195543443721</v>
      </c>
    </row>
    <row r="216" spans="2:15" hidden="1" x14ac:dyDescent="0.25">
      <c r="B216" s="816"/>
      <c r="C216" s="536" t="s">
        <v>744</v>
      </c>
      <c r="D216" s="817"/>
      <c r="E216" s="357"/>
      <c r="F216" s="70">
        <f t="shared" ca="1" si="154"/>
        <v>0</v>
      </c>
      <c r="G216" s="70">
        <f t="shared" ca="1" si="177"/>
        <v>0</v>
      </c>
      <c r="H216" s="70">
        <f t="shared" ca="1" si="177"/>
        <v>0</v>
      </c>
      <c r="I216" s="70">
        <f ca="1">F216+G216-H216</f>
        <v>0</v>
      </c>
      <c r="J216" s="70">
        <f t="shared" ca="1" si="160"/>
        <v>0</v>
      </c>
      <c r="K216" s="70">
        <f t="shared" ca="1" si="177"/>
        <v>0</v>
      </c>
      <c r="L216" s="70">
        <f t="shared" ca="1" si="177"/>
        <v>0</v>
      </c>
      <c r="M216" s="70">
        <f t="shared" ca="1" si="178"/>
        <v>0</v>
      </c>
      <c r="N216" s="70">
        <f ca="1">F216-J216</f>
        <v>0</v>
      </c>
      <c r="O216" s="70">
        <f t="shared" ca="1" si="179"/>
        <v>0</v>
      </c>
    </row>
    <row r="217" spans="2:15" hidden="1" x14ac:dyDescent="0.25">
      <c r="B217" s="816">
        <v>13</v>
      </c>
      <c r="C217" s="536"/>
      <c r="D217" s="817"/>
      <c r="E217" s="357"/>
      <c r="F217" s="70">
        <f t="shared" si="154"/>
        <v>0</v>
      </c>
      <c r="G217" s="70"/>
      <c r="H217" s="70"/>
      <c r="I217" s="70"/>
      <c r="J217" s="70">
        <f t="shared" si="160"/>
        <v>0</v>
      </c>
      <c r="K217" s="70"/>
      <c r="L217" s="70"/>
      <c r="M217" s="70"/>
      <c r="N217" s="70"/>
      <c r="O217" s="70"/>
    </row>
    <row r="218" spans="2:15" hidden="1" x14ac:dyDescent="0.25">
      <c r="B218" s="816"/>
      <c r="C218" s="536" t="s">
        <v>745</v>
      </c>
      <c r="D218" s="817"/>
      <c r="E218" s="357"/>
      <c r="F218" s="70">
        <f t="shared" ca="1" si="154"/>
        <v>21.046324225290299</v>
      </c>
      <c r="G218" s="70">
        <f t="shared" ref="G218:L219" ca="1" si="180">G535+G852</f>
        <v>0</v>
      </c>
      <c r="H218" s="70">
        <f t="shared" ca="1" si="180"/>
        <v>0</v>
      </c>
      <c r="I218" s="70">
        <f ca="1">F218+G218-H218</f>
        <v>21.046324225290299</v>
      </c>
      <c r="J218" s="70">
        <f ca="1">M173</f>
        <v>14.627683615916293</v>
      </c>
      <c r="K218" s="70">
        <f>'[56]GFA &amp; Dep-MYT 5th Control'!$G$192</f>
        <v>0.44101091900000006</v>
      </c>
      <c r="L218" s="70">
        <f t="shared" ca="1" si="180"/>
        <v>0</v>
      </c>
      <c r="M218" s="70">
        <f t="shared" ref="M218:M221" ca="1" si="181">J218+K218-L218</f>
        <v>15.068694534916293</v>
      </c>
      <c r="N218" s="70">
        <f ca="1">F218-J218</f>
        <v>6.4186406093740054</v>
      </c>
      <c r="O218" s="70">
        <f t="shared" ref="O218:O221" ca="1" si="182">I218-M218</f>
        <v>5.9776296903740054</v>
      </c>
    </row>
    <row r="219" spans="2:15" hidden="1" x14ac:dyDescent="0.25">
      <c r="B219" s="816"/>
      <c r="C219" s="536" t="s">
        <v>746</v>
      </c>
      <c r="D219" s="817"/>
      <c r="E219" s="357"/>
      <c r="F219" s="70">
        <f t="shared" ca="1" si="154"/>
        <v>71.505326510895188</v>
      </c>
      <c r="G219" s="70">
        <f>'[56]GFA &amp; Dep-MYT 5th Control'!$O$37</f>
        <v>0.21418138940315129</v>
      </c>
      <c r="H219" s="70">
        <f t="shared" ca="1" si="180"/>
        <v>0</v>
      </c>
      <c r="I219" s="70">
        <f ca="1">F219+G219-H219</f>
        <v>71.719507900298339</v>
      </c>
      <c r="J219" s="70">
        <f t="shared" ca="1" si="160"/>
        <v>43.772729029543854</v>
      </c>
      <c r="K219" s="70">
        <f>'[56]GFA &amp; Dep-MYT 5th Control'!$G$193</f>
        <v>1.7433225467112512</v>
      </c>
      <c r="L219" s="70">
        <f t="shared" ca="1" si="180"/>
        <v>0</v>
      </c>
      <c r="M219" s="70">
        <f t="shared" ca="1" si="181"/>
        <v>45.516051576255101</v>
      </c>
      <c r="N219" s="70">
        <f ca="1">F219-J219</f>
        <v>27.732597481351334</v>
      </c>
      <c r="O219" s="70">
        <f t="shared" ca="1" si="182"/>
        <v>26.203456324043238</v>
      </c>
    </row>
    <row r="220" spans="2:15" hidden="1" x14ac:dyDescent="0.25">
      <c r="B220" s="816"/>
      <c r="C220" s="536" t="s">
        <v>747</v>
      </c>
      <c r="D220" s="817"/>
      <c r="E220" s="357"/>
      <c r="F220" s="70">
        <f t="shared" ca="1" si="154"/>
        <v>0</v>
      </c>
      <c r="G220" s="70">
        <f t="shared" ref="G220:L221" ca="1" si="183">G537+G854</f>
        <v>0</v>
      </c>
      <c r="H220" s="70">
        <f t="shared" ca="1" si="183"/>
        <v>0</v>
      </c>
      <c r="I220" s="70">
        <f ca="1">F220+G220-H220</f>
        <v>0</v>
      </c>
      <c r="J220" s="70">
        <f t="shared" ca="1" si="160"/>
        <v>0</v>
      </c>
      <c r="K220" s="70">
        <f t="shared" ca="1" si="183"/>
        <v>0</v>
      </c>
      <c r="L220" s="70">
        <f t="shared" ca="1" si="183"/>
        <v>0</v>
      </c>
      <c r="M220" s="70">
        <f t="shared" ca="1" si="181"/>
        <v>0</v>
      </c>
      <c r="N220" s="70">
        <f t="shared" ref="N220" ca="1" si="184">F220-J220</f>
        <v>0</v>
      </c>
      <c r="O220" s="70">
        <f t="shared" ca="1" si="182"/>
        <v>0</v>
      </c>
    </row>
    <row r="221" spans="2:15" hidden="1" x14ac:dyDescent="0.25">
      <c r="B221" s="816"/>
      <c r="C221" s="536" t="s">
        <v>748</v>
      </c>
      <c r="D221" s="817"/>
      <c r="E221" s="357"/>
      <c r="F221" s="70">
        <f t="shared" ca="1" si="154"/>
        <v>0</v>
      </c>
      <c r="G221" s="70">
        <f t="shared" ca="1" si="183"/>
        <v>0</v>
      </c>
      <c r="H221" s="70">
        <f t="shared" ca="1" si="183"/>
        <v>0</v>
      </c>
      <c r="I221" s="70">
        <f t="shared" ref="I221" ca="1" si="185">F221+G221-H221</f>
        <v>0</v>
      </c>
      <c r="J221" s="70">
        <f t="shared" ca="1" si="160"/>
        <v>0</v>
      </c>
      <c r="K221" s="70">
        <f t="shared" ca="1" si="183"/>
        <v>0</v>
      </c>
      <c r="L221" s="70">
        <f t="shared" ca="1" si="183"/>
        <v>0</v>
      </c>
      <c r="M221" s="70">
        <f t="shared" ca="1" si="181"/>
        <v>0</v>
      </c>
      <c r="N221" s="70">
        <f ca="1">F221-J221</f>
        <v>0</v>
      </c>
      <c r="O221" s="70">
        <f t="shared" ca="1" si="182"/>
        <v>0</v>
      </c>
    </row>
    <row r="222" spans="2:15" hidden="1" x14ac:dyDescent="0.25">
      <c r="B222" s="816">
        <v>14</v>
      </c>
      <c r="C222" s="535" t="s">
        <v>749</v>
      </c>
      <c r="D222" s="817"/>
      <c r="E222" s="357"/>
      <c r="F222" s="70">
        <f t="shared" si="154"/>
        <v>0</v>
      </c>
      <c r="G222" s="70"/>
      <c r="H222" s="70"/>
      <c r="I222" s="70"/>
      <c r="J222" s="70">
        <f t="shared" si="160"/>
        <v>0</v>
      </c>
      <c r="K222" s="70"/>
      <c r="L222" s="70"/>
      <c r="M222" s="70"/>
      <c r="N222" s="70"/>
      <c r="O222" s="70"/>
    </row>
    <row r="223" spans="2:15" hidden="1" x14ac:dyDescent="0.25">
      <c r="B223" s="816"/>
      <c r="C223" s="536" t="s">
        <v>750</v>
      </c>
      <c r="D223" s="817"/>
      <c r="E223" s="357"/>
      <c r="F223" s="70">
        <f t="shared" ca="1" si="154"/>
        <v>0</v>
      </c>
      <c r="G223" s="70">
        <f t="shared" ref="G223:L226" ca="1" si="186">G540+G857</f>
        <v>0</v>
      </c>
      <c r="H223" s="70">
        <f t="shared" ca="1" si="186"/>
        <v>0</v>
      </c>
      <c r="I223" s="70">
        <f t="shared" ref="I223:I228" ca="1" si="187">F223+G223-H223</f>
        <v>0</v>
      </c>
      <c r="J223" s="70">
        <f t="shared" ca="1" si="160"/>
        <v>0</v>
      </c>
      <c r="K223" s="70">
        <f t="shared" ca="1" si="186"/>
        <v>0</v>
      </c>
      <c r="L223" s="70">
        <f t="shared" ca="1" si="186"/>
        <v>0</v>
      </c>
      <c r="M223" s="70">
        <f t="shared" ref="M223:M228" ca="1" si="188">J223+K223-L223</f>
        <v>0</v>
      </c>
      <c r="N223" s="70">
        <f ca="1">F223-J223</f>
        <v>0</v>
      </c>
      <c r="O223" s="70">
        <f ca="1">I223-M223</f>
        <v>0</v>
      </c>
    </row>
    <row r="224" spans="2:15" hidden="1" x14ac:dyDescent="0.25">
      <c r="B224" s="816"/>
      <c r="C224" s="536" t="s">
        <v>751</v>
      </c>
      <c r="D224" s="817"/>
      <c r="E224" s="357"/>
      <c r="F224" s="70">
        <f t="shared" ca="1" si="154"/>
        <v>0</v>
      </c>
      <c r="G224" s="70">
        <f t="shared" ca="1" si="186"/>
        <v>0</v>
      </c>
      <c r="H224" s="70">
        <f t="shared" ca="1" si="186"/>
        <v>0</v>
      </c>
      <c r="I224" s="70">
        <f t="shared" ca="1" si="187"/>
        <v>0</v>
      </c>
      <c r="J224" s="70">
        <f t="shared" ca="1" si="160"/>
        <v>0</v>
      </c>
      <c r="K224" s="70">
        <f t="shared" ca="1" si="186"/>
        <v>0</v>
      </c>
      <c r="L224" s="70">
        <f t="shared" ca="1" si="186"/>
        <v>0</v>
      </c>
      <c r="M224" s="70">
        <f t="shared" ca="1" si="188"/>
        <v>0</v>
      </c>
      <c r="N224" s="70">
        <f t="shared" ref="N224:N227" ca="1" si="189">F224-J224</f>
        <v>0</v>
      </c>
      <c r="O224" s="70">
        <f t="shared" ref="O224:O227" ca="1" si="190">I224-M224</f>
        <v>0</v>
      </c>
    </row>
    <row r="225" spans="2:15" hidden="1" x14ac:dyDescent="0.25">
      <c r="B225" s="816"/>
      <c r="C225" s="536" t="s">
        <v>752</v>
      </c>
      <c r="D225" s="817"/>
      <c r="E225" s="357"/>
      <c r="F225" s="70">
        <f t="shared" ca="1" si="154"/>
        <v>0</v>
      </c>
      <c r="G225" s="70">
        <f t="shared" ca="1" si="186"/>
        <v>0</v>
      </c>
      <c r="H225" s="70">
        <f t="shared" ca="1" si="186"/>
        <v>0</v>
      </c>
      <c r="I225" s="70">
        <f t="shared" ca="1" si="187"/>
        <v>0</v>
      </c>
      <c r="J225" s="70">
        <f t="shared" ca="1" si="160"/>
        <v>0</v>
      </c>
      <c r="K225" s="70">
        <f t="shared" ca="1" si="186"/>
        <v>0</v>
      </c>
      <c r="L225" s="70">
        <f t="shared" ca="1" si="186"/>
        <v>0</v>
      </c>
      <c r="M225" s="70">
        <f t="shared" ca="1" si="188"/>
        <v>0</v>
      </c>
      <c r="N225" s="70">
        <f t="shared" ca="1" si="189"/>
        <v>0</v>
      </c>
      <c r="O225" s="70">
        <f t="shared" ca="1" si="190"/>
        <v>0</v>
      </c>
    </row>
    <row r="226" spans="2:15" hidden="1" x14ac:dyDescent="0.25">
      <c r="B226" s="816">
        <v>15</v>
      </c>
      <c r="C226" s="535" t="s">
        <v>753</v>
      </c>
      <c r="D226" s="817"/>
      <c r="E226" s="357"/>
      <c r="F226" s="70">
        <f t="shared" ca="1" si="154"/>
        <v>209.51230270445524</v>
      </c>
      <c r="G226" s="70">
        <f>'[56]GFA &amp; Dep-MYT 5th Control'!$O$40</f>
        <v>16.820658918527343</v>
      </c>
      <c r="H226" s="70">
        <f t="shared" ca="1" si="186"/>
        <v>0</v>
      </c>
      <c r="I226" s="70">
        <f t="shared" ca="1" si="187"/>
        <v>226.33296162298257</v>
      </c>
      <c r="J226" s="70">
        <f ca="1">M181</f>
        <v>186.42303445032303</v>
      </c>
      <c r="K226" s="70">
        <f>'[56]GFA &amp; Dep-MYT 5th Control'!$G$195</f>
        <v>8.7160498508350752</v>
      </c>
      <c r="L226" s="70">
        <f t="shared" ca="1" si="186"/>
        <v>0</v>
      </c>
      <c r="M226" s="70">
        <f t="shared" ca="1" si="188"/>
        <v>195.13908430115811</v>
      </c>
      <c r="N226" s="70">
        <f t="shared" ca="1" si="189"/>
        <v>23.089268254132207</v>
      </c>
      <c r="O226" s="70">
        <f t="shared" ca="1" si="190"/>
        <v>31.193877321824459</v>
      </c>
    </row>
    <row r="227" spans="2:15" hidden="1" x14ac:dyDescent="0.25">
      <c r="B227" s="816">
        <v>16</v>
      </c>
      <c r="C227" s="535" t="s">
        <v>754</v>
      </c>
      <c r="D227" s="809"/>
      <c r="E227" s="357"/>
      <c r="F227" s="70">
        <f t="shared" ca="1" si="154"/>
        <v>82.400208826628869</v>
      </c>
      <c r="G227" s="70">
        <f t="shared" ref="G227:L228" ca="1" si="191">G544+G861</f>
        <v>0</v>
      </c>
      <c r="H227" s="70">
        <f t="shared" ca="1" si="191"/>
        <v>0</v>
      </c>
      <c r="I227" s="70">
        <f t="shared" ca="1" si="187"/>
        <v>82.400208826628869</v>
      </c>
      <c r="J227" s="70">
        <f ca="1">M182</f>
        <v>70.514706837640631</v>
      </c>
      <c r="K227" s="70">
        <f>'[56]GFA &amp; Dep-MYT 5th Control'!$G$174</f>
        <v>4.1526177510000002</v>
      </c>
      <c r="L227" s="70">
        <f t="shared" ca="1" si="191"/>
        <v>0</v>
      </c>
      <c r="M227" s="70">
        <f t="shared" ca="1" si="188"/>
        <v>74.667324588640625</v>
      </c>
      <c r="N227" s="70">
        <f t="shared" ca="1" si="189"/>
        <v>11.885501988988239</v>
      </c>
      <c r="O227" s="70">
        <f t="shared" ca="1" si="190"/>
        <v>7.7328842379882445</v>
      </c>
    </row>
    <row r="228" spans="2:15" hidden="1" x14ac:dyDescent="0.25">
      <c r="B228" s="816">
        <v>17</v>
      </c>
      <c r="C228" s="535" t="s">
        <v>755</v>
      </c>
      <c r="D228" s="809"/>
      <c r="E228" s="74"/>
      <c r="F228" s="70">
        <f t="shared" ca="1" si="154"/>
        <v>0</v>
      </c>
      <c r="G228" s="70">
        <f t="shared" ca="1" si="191"/>
        <v>0</v>
      </c>
      <c r="H228" s="70">
        <f t="shared" ca="1" si="191"/>
        <v>0</v>
      </c>
      <c r="I228" s="70">
        <f t="shared" ca="1" si="187"/>
        <v>0</v>
      </c>
      <c r="J228" s="70">
        <f ca="1">M183</f>
        <v>0.20078543548255373</v>
      </c>
      <c r="K228" s="70">
        <f t="shared" ca="1" si="191"/>
        <v>0</v>
      </c>
      <c r="L228" s="70">
        <f t="shared" ca="1" si="191"/>
        <v>0</v>
      </c>
      <c r="M228" s="70">
        <f t="shared" ca="1" si="188"/>
        <v>0.20078543548255373</v>
      </c>
      <c r="N228" s="70">
        <f ca="1">F228-J228</f>
        <v>-0.20078543548255373</v>
      </c>
      <c r="O228" s="70">
        <f ca="1">I228-M228</f>
        <v>-0.20078543548255373</v>
      </c>
    </row>
    <row r="229" spans="2:15" ht="14.5" hidden="1" thickBot="1" x14ac:dyDescent="0.3">
      <c r="B229" s="818"/>
      <c r="C229" s="819" t="s">
        <v>90</v>
      </c>
      <c r="D229" s="819"/>
      <c r="E229" s="820"/>
      <c r="F229" s="822">
        <f ca="1">SUM(F189:F228)</f>
        <v>31865.591634327953</v>
      </c>
      <c r="G229" s="822">
        <f t="shared" ref="G229:O229" ca="1" si="192">SUM(G189:G228)</f>
        <v>3546.4780440553241</v>
      </c>
      <c r="H229" s="822">
        <f t="shared" ca="1" si="192"/>
        <v>0</v>
      </c>
      <c r="I229" s="822">
        <f t="shared" ca="1" si="192"/>
        <v>35412.069678383283</v>
      </c>
      <c r="J229" s="822">
        <f t="shared" ca="1" si="192"/>
        <v>14122.18287335574</v>
      </c>
      <c r="K229" s="822">
        <f t="shared" ca="1" si="192"/>
        <v>973.09169107570574</v>
      </c>
      <c r="L229" s="822">
        <f t="shared" ca="1" si="192"/>
        <v>0</v>
      </c>
      <c r="M229" s="822">
        <f t="shared" ca="1" si="192"/>
        <v>15095.274564431445</v>
      </c>
      <c r="N229" s="822">
        <f t="shared" ca="1" si="192"/>
        <v>17743.408760972219</v>
      </c>
      <c r="O229" s="822">
        <f t="shared" ca="1" si="192"/>
        <v>20316.795113951837</v>
      </c>
    </row>
    <row r="230" spans="2:15" hidden="1" x14ac:dyDescent="0.25"/>
    <row r="231" spans="2:15" hidden="1" x14ac:dyDescent="0.25">
      <c r="B231" s="1109" t="s">
        <v>605</v>
      </c>
      <c r="C231" s="1110"/>
      <c r="D231" s="1110"/>
      <c r="E231" s="1110"/>
      <c r="F231" s="1110"/>
      <c r="G231" s="1110"/>
      <c r="H231" s="1110"/>
      <c r="I231" s="1110"/>
      <c r="J231" s="1110"/>
      <c r="K231" s="1110"/>
      <c r="L231" s="1110"/>
      <c r="M231" s="1110"/>
      <c r="N231" s="1110"/>
      <c r="O231" s="1111"/>
    </row>
    <row r="232" spans="2:15" ht="14" hidden="1" customHeight="1" x14ac:dyDescent="0.25">
      <c r="B232" s="1112" t="s">
        <v>513</v>
      </c>
      <c r="C232" s="1114" t="s">
        <v>620</v>
      </c>
      <c r="D232" s="1116" t="s">
        <v>621</v>
      </c>
      <c r="E232" s="1116" t="s">
        <v>622</v>
      </c>
      <c r="F232" s="1116" t="s">
        <v>623</v>
      </c>
      <c r="G232" s="1116"/>
      <c r="H232" s="1116"/>
      <c r="I232" s="1116"/>
      <c r="J232" s="1116" t="s">
        <v>624</v>
      </c>
      <c r="K232" s="1116"/>
      <c r="L232" s="1116"/>
      <c r="M232" s="1116"/>
      <c r="N232" s="1116" t="s">
        <v>625</v>
      </c>
      <c r="O232" s="1118"/>
    </row>
    <row r="233" spans="2:15" ht="56.5" hidden="1" thickBot="1" x14ac:dyDescent="0.3">
      <c r="B233" s="1113"/>
      <c r="C233" s="1115"/>
      <c r="D233" s="1117"/>
      <c r="E233" s="1117"/>
      <c r="F233" s="804" t="s">
        <v>626</v>
      </c>
      <c r="G233" s="804" t="s">
        <v>627</v>
      </c>
      <c r="H233" s="804" t="s">
        <v>628</v>
      </c>
      <c r="I233" s="804" t="s">
        <v>629</v>
      </c>
      <c r="J233" s="804" t="s">
        <v>630</v>
      </c>
      <c r="K233" s="804" t="s">
        <v>627</v>
      </c>
      <c r="L233" s="804" t="s">
        <v>631</v>
      </c>
      <c r="M233" s="804" t="s">
        <v>632</v>
      </c>
      <c r="N233" s="804" t="s">
        <v>626</v>
      </c>
      <c r="O233" s="805" t="s">
        <v>629</v>
      </c>
    </row>
    <row r="234" spans="2:15" hidden="1" x14ac:dyDescent="0.25">
      <c r="B234" s="806">
        <v>1</v>
      </c>
      <c r="C234" s="801" t="s">
        <v>633</v>
      </c>
      <c r="D234" s="807"/>
      <c r="E234" s="808"/>
      <c r="F234" s="70">
        <f t="shared" ref="F234:F273" ca="1" si="193">I189</f>
        <v>83.999719251690152</v>
      </c>
      <c r="G234" s="70">
        <f>'[56]GFA &amp; Dep-MYT 5th Control'!$P$39</f>
        <v>87.723449527067359</v>
      </c>
      <c r="H234" s="70">
        <f t="shared" ref="H234" ca="1" si="194">H551+H868</f>
        <v>0</v>
      </c>
      <c r="I234" s="70">
        <f t="shared" ref="I234:I272" ca="1" si="195">F234+G234-H234</f>
        <v>171.7231687787575</v>
      </c>
      <c r="J234" s="70">
        <f ca="1">M189</f>
        <v>0</v>
      </c>
      <c r="K234" s="70">
        <f>'[56]GFA &amp; Dep-MYT 5th Control'!$H$172</f>
        <v>0</v>
      </c>
      <c r="L234" s="70">
        <f ca="1">L551+L868</f>
        <v>0</v>
      </c>
      <c r="M234" s="70">
        <f ca="1">J234+K234-L234</f>
        <v>0</v>
      </c>
      <c r="N234" s="70">
        <f ca="1">F234-J234</f>
        <v>83.999719251690152</v>
      </c>
      <c r="O234" s="70">
        <f ca="1">I234-M234</f>
        <v>171.7231687787575</v>
      </c>
    </row>
    <row r="235" spans="2:15" hidden="1" x14ac:dyDescent="0.25">
      <c r="B235" s="806">
        <v>2</v>
      </c>
      <c r="C235" s="801" t="s">
        <v>718</v>
      </c>
      <c r="D235" s="809"/>
      <c r="E235" s="810"/>
      <c r="F235" s="70">
        <f t="shared" ca="1" si="193"/>
        <v>0</v>
      </c>
      <c r="G235" s="70">
        <f t="shared" ref="G235:L235" ca="1" si="196">G552+G869</f>
        <v>0</v>
      </c>
      <c r="H235" s="70">
        <f t="shared" ca="1" si="196"/>
        <v>0</v>
      </c>
      <c r="I235" s="70">
        <f t="shared" ca="1" si="195"/>
        <v>0</v>
      </c>
      <c r="J235" s="70">
        <f t="shared" ref="J235:J273" ca="1" si="197">M190</f>
        <v>0</v>
      </c>
      <c r="K235" s="70">
        <f ca="1">K552+K869</f>
        <v>0</v>
      </c>
      <c r="L235" s="70">
        <f t="shared" ca="1" si="196"/>
        <v>0</v>
      </c>
      <c r="M235" s="70">
        <f ca="1">J235+K235-L235</f>
        <v>0</v>
      </c>
      <c r="N235" s="70">
        <f ca="1">F235-J235</f>
        <v>0</v>
      </c>
      <c r="O235" s="70">
        <f ca="1">I235-M235</f>
        <v>0</v>
      </c>
    </row>
    <row r="236" spans="2:15" hidden="1" x14ac:dyDescent="0.25">
      <c r="B236" s="806">
        <v>3</v>
      </c>
      <c r="C236" s="802" t="s">
        <v>719</v>
      </c>
      <c r="D236" s="809"/>
      <c r="E236" s="357"/>
      <c r="F236" s="70">
        <f t="shared" si="193"/>
        <v>0</v>
      </c>
      <c r="G236" s="70"/>
      <c r="H236" s="70"/>
      <c r="I236" s="70"/>
      <c r="J236" s="70">
        <f t="shared" si="197"/>
        <v>0</v>
      </c>
      <c r="K236" s="70"/>
      <c r="L236" s="70"/>
      <c r="M236" s="70"/>
      <c r="N236" s="70"/>
      <c r="O236" s="70"/>
    </row>
    <row r="237" spans="2:15" hidden="1" x14ac:dyDescent="0.25">
      <c r="B237" s="806"/>
      <c r="C237" s="811" t="s">
        <v>720</v>
      </c>
      <c r="D237" s="809"/>
      <c r="E237" s="357"/>
      <c r="F237" s="70">
        <f t="shared" ca="1" si="193"/>
        <v>517.4724897285746</v>
      </c>
      <c r="G237" s="70">
        <f>'[56]GFA &amp; Dep-MYT 5th Control'!$P$38</f>
        <v>74.309167928887803</v>
      </c>
      <c r="H237" s="70">
        <f t="shared" ref="H237:L237" ca="1" si="198">H554+H871</f>
        <v>0</v>
      </c>
      <c r="I237" s="70">
        <f t="shared" ca="1" si="195"/>
        <v>591.78165765746235</v>
      </c>
      <c r="J237" s="70">
        <f t="shared" ca="1" si="197"/>
        <v>169.16781687535325</v>
      </c>
      <c r="K237" s="70">
        <f>'[56]GFA &amp; Dep-MYT 5th Control'!$H$173</f>
        <v>21.232260915085497</v>
      </c>
      <c r="L237" s="70">
        <f t="shared" ca="1" si="198"/>
        <v>0</v>
      </c>
      <c r="M237" s="70">
        <f ca="1">J237+K237-L237</f>
        <v>190.40007779043876</v>
      </c>
      <c r="N237" s="70">
        <f ca="1">F237-J237</f>
        <v>348.30467285322135</v>
      </c>
      <c r="O237" s="70">
        <f ca="1">I237-M237</f>
        <v>401.38157986702356</v>
      </c>
    </row>
    <row r="238" spans="2:15" hidden="1" x14ac:dyDescent="0.25">
      <c r="B238" s="806"/>
      <c r="C238" s="811" t="s">
        <v>721</v>
      </c>
      <c r="D238" s="809"/>
      <c r="E238" s="357"/>
      <c r="F238" s="70">
        <f t="shared" ca="1" si="193"/>
        <v>0</v>
      </c>
      <c r="G238" s="70">
        <f t="shared" ref="G238:L240" ca="1" si="199">G555+G872</f>
        <v>0</v>
      </c>
      <c r="H238" s="70">
        <f t="shared" ca="1" si="199"/>
        <v>0</v>
      </c>
      <c r="I238" s="70">
        <f t="shared" ca="1" si="195"/>
        <v>0</v>
      </c>
      <c r="J238" s="70">
        <f t="shared" ca="1" si="197"/>
        <v>0</v>
      </c>
      <c r="K238" s="70">
        <f t="shared" ca="1" si="199"/>
        <v>0</v>
      </c>
      <c r="L238" s="70">
        <f t="shared" ca="1" si="199"/>
        <v>0</v>
      </c>
      <c r="M238" s="70">
        <f ca="1">J238+K238-L238</f>
        <v>0</v>
      </c>
      <c r="N238" s="70">
        <f ca="1">F238-J238</f>
        <v>0</v>
      </c>
      <c r="O238" s="70">
        <f ca="1">I238-M238</f>
        <v>0</v>
      </c>
    </row>
    <row r="239" spans="2:15" hidden="1" x14ac:dyDescent="0.25">
      <c r="B239" s="806"/>
      <c r="C239" s="811" t="s">
        <v>722</v>
      </c>
      <c r="D239" s="809"/>
      <c r="E239" s="357"/>
      <c r="F239" s="70">
        <f t="shared" ca="1" si="193"/>
        <v>0</v>
      </c>
      <c r="G239" s="70">
        <f t="shared" ca="1" si="199"/>
        <v>0</v>
      </c>
      <c r="H239" s="70">
        <f t="shared" ca="1" si="199"/>
        <v>0</v>
      </c>
      <c r="I239" s="70">
        <f t="shared" ca="1" si="195"/>
        <v>0</v>
      </c>
      <c r="J239" s="70">
        <f t="shared" ca="1" si="197"/>
        <v>0</v>
      </c>
      <c r="K239" s="70">
        <f t="shared" ca="1" si="199"/>
        <v>0</v>
      </c>
      <c r="L239" s="70">
        <f t="shared" ca="1" si="199"/>
        <v>0</v>
      </c>
      <c r="M239" s="70">
        <f ca="1">J239+K239-L239</f>
        <v>0</v>
      </c>
      <c r="N239" s="70">
        <f ca="1">F239-J239</f>
        <v>0</v>
      </c>
      <c r="O239" s="70">
        <f ca="1">I239-M239</f>
        <v>0</v>
      </c>
    </row>
    <row r="240" spans="2:15" hidden="1" x14ac:dyDescent="0.25">
      <c r="B240" s="806"/>
      <c r="C240" s="811" t="s">
        <v>723</v>
      </c>
      <c r="D240" s="809"/>
      <c r="E240" s="357"/>
      <c r="F240" s="70">
        <f t="shared" ca="1" si="193"/>
        <v>244.36460026614287</v>
      </c>
      <c r="G240" s="70">
        <f t="shared" ca="1" si="199"/>
        <v>0</v>
      </c>
      <c r="H240" s="70">
        <f t="shared" ca="1" si="199"/>
        <v>0</v>
      </c>
      <c r="I240" s="70">
        <f t="shared" ca="1" si="195"/>
        <v>244.36460026614287</v>
      </c>
      <c r="J240" s="70">
        <f t="shared" ca="1" si="197"/>
        <v>74.410267239347974</v>
      </c>
      <c r="K240" s="70">
        <f t="shared" ca="1" si="199"/>
        <v>0</v>
      </c>
      <c r="L240" s="70">
        <f t="shared" ca="1" si="199"/>
        <v>0</v>
      </c>
      <c r="M240" s="70">
        <f ca="1">J240+K240-L240</f>
        <v>74.410267239347974</v>
      </c>
      <c r="N240" s="70">
        <f ca="1">F240-J240</f>
        <v>169.9543330267949</v>
      </c>
      <c r="O240" s="70">
        <f ca="1">I240-M240</f>
        <v>169.9543330267949</v>
      </c>
    </row>
    <row r="241" spans="2:15" hidden="1" x14ac:dyDescent="0.25">
      <c r="B241" s="806">
        <v>4</v>
      </c>
      <c r="C241" s="801" t="s">
        <v>724</v>
      </c>
      <c r="D241" s="809"/>
      <c r="E241" s="357"/>
      <c r="F241" s="70">
        <f t="shared" si="193"/>
        <v>0</v>
      </c>
      <c r="G241" s="70"/>
      <c r="H241" s="70"/>
      <c r="I241" s="70"/>
      <c r="J241" s="70">
        <f t="shared" si="197"/>
        <v>0</v>
      </c>
      <c r="K241" s="70"/>
      <c r="L241" s="70"/>
      <c r="M241" s="70"/>
      <c r="N241" s="70"/>
      <c r="O241" s="70"/>
    </row>
    <row r="242" spans="2:15" hidden="1" x14ac:dyDescent="0.25">
      <c r="B242" s="806"/>
      <c r="C242" s="812" t="s">
        <v>725</v>
      </c>
      <c r="D242" s="809"/>
      <c r="E242" s="357"/>
      <c r="F242" s="70">
        <f t="shared" ca="1" si="193"/>
        <v>14731.054469451905</v>
      </c>
      <c r="G242" s="70">
        <f>'[56]GFA &amp; Dep-MYT 5th Control'!$P$34</f>
        <v>1764.6233230792216</v>
      </c>
      <c r="H242" s="70">
        <f t="shared" ref="H242:L242" ca="1" si="200">H559+H876</f>
        <v>0</v>
      </c>
      <c r="I242" s="70">
        <f t="shared" ca="1" si="195"/>
        <v>16495.677792531125</v>
      </c>
      <c r="J242" s="70">
        <f t="shared" ca="1" si="197"/>
        <v>7059.2127341746145</v>
      </c>
      <c r="K242" s="70">
        <f>SUM('[56]GFA &amp; Dep-MYT 5th Control'!$H$178:$H$180)</f>
        <v>503.30091723177566</v>
      </c>
      <c r="L242" s="70">
        <f t="shared" ca="1" si="200"/>
        <v>0</v>
      </c>
      <c r="M242" s="70">
        <f ca="1">J242+K242-L242</f>
        <v>7562.5136514063906</v>
      </c>
      <c r="N242" s="70">
        <f ca="1">F242-J242</f>
        <v>7671.8417352772904</v>
      </c>
      <c r="O242" s="70">
        <f ca="1">I242-M242</f>
        <v>8933.1641411247347</v>
      </c>
    </row>
    <row r="243" spans="2:15" hidden="1" x14ac:dyDescent="0.25">
      <c r="B243" s="806"/>
      <c r="C243" s="801" t="s">
        <v>726</v>
      </c>
      <c r="D243" s="809"/>
      <c r="E243" s="357"/>
      <c r="F243" s="70">
        <f t="shared" si="193"/>
        <v>0</v>
      </c>
      <c r="G243" s="70"/>
      <c r="H243" s="70"/>
      <c r="I243" s="70"/>
      <c r="J243" s="70">
        <f t="shared" si="197"/>
        <v>0</v>
      </c>
      <c r="K243" s="70"/>
      <c r="L243" s="70"/>
      <c r="M243" s="70"/>
      <c r="N243" s="70"/>
      <c r="O243" s="70"/>
    </row>
    <row r="244" spans="2:15" hidden="1" x14ac:dyDescent="0.25">
      <c r="B244" s="806"/>
      <c r="C244" s="812" t="s">
        <v>727</v>
      </c>
      <c r="D244" s="809"/>
      <c r="E244" s="357"/>
      <c r="F244" s="70">
        <f t="shared" ca="1" si="193"/>
        <v>0</v>
      </c>
      <c r="G244" s="70">
        <f t="shared" ref="G244:L245" ca="1" si="201">G561+G878</f>
        <v>0</v>
      </c>
      <c r="H244" s="70">
        <f t="shared" ca="1" si="201"/>
        <v>0</v>
      </c>
      <c r="I244" s="70">
        <f t="shared" ca="1" si="195"/>
        <v>0</v>
      </c>
      <c r="J244" s="70">
        <f t="shared" ca="1" si="197"/>
        <v>0</v>
      </c>
      <c r="K244" s="70">
        <f t="shared" ca="1" si="201"/>
        <v>0</v>
      </c>
      <c r="L244" s="70">
        <f t="shared" ca="1" si="201"/>
        <v>0</v>
      </c>
      <c r="M244" s="70">
        <f ca="1">J244+K244-L244</f>
        <v>0</v>
      </c>
      <c r="N244" s="70">
        <f ca="1">F244-J244</f>
        <v>0</v>
      </c>
      <c r="O244" s="70">
        <f ca="1">I244-M244</f>
        <v>0</v>
      </c>
    </row>
    <row r="245" spans="2:15" hidden="1" x14ac:dyDescent="0.25">
      <c r="B245" s="806"/>
      <c r="C245" s="812" t="s">
        <v>728</v>
      </c>
      <c r="D245" s="809"/>
      <c r="E245" s="357"/>
      <c r="F245" s="70">
        <f t="shared" ca="1" si="193"/>
        <v>0</v>
      </c>
      <c r="G245" s="70">
        <f t="shared" ca="1" si="201"/>
        <v>0</v>
      </c>
      <c r="H245" s="70">
        <f t="shared" ca="1" si="201"/>
        <v>0</v>
      </c>
      <c r="I245" s="70">
        <f t="shared" ca="1" si="195"/>
        <v>0</v>
      </c>
      <c r="J245" s="70">
        <f t="shared" ca="1" si="197"/>
        <v>0</v>
      </c>
      <c r="K245" s="70">
        <f t="shared" ca="1" si="201"/>
        <v>0</v>
      </c>
      <c r="L245" s="70">
        <f t="shared" ca="1" si="201"/>
        <v>0</v>
      </c>
      <c r="M245" s="70">
        <f ca="1">J245+K245-L245</f>
        <v>0</v>
      </c>
      <c r="N245" s="70">
        <f ca="1">F245-J245</f>
        <v>0</v>
      </c>
      <c r="O245" s="70">
        <f ca="1">I245-M245</f>
        <v>0</v>
      </c>
    </row>
    <row r="246" spans="2:15" hidden="1" x14ac:dyDescent="0.25">
      <c r="B246" s="806">
        <v>5</v>
      </c>
      <c r="C246" s="801" t="s">
        <v>729</v>
      </c>
      <c r="D246" s="809"/>
      <c r="E246" s="357"/>
      <c r="F246" s="70">
        <f t="shared" si="193"/>
        <v>0</v>
      </c>
      <c r="G246" s="813"/>
      <c r="H246" s="813"/>
      <c r="I246" s="813"/>
      <c r="J246" s="70">
        <f t="shared" si="197"/>
        <v>0</v>
      </c>
      <c r="K246" s="813"/>
      <c r="L246" s="813"/>
      <c r="M246" s="813"/>
      <c r="N246" s="813"/>
      <c r="O246" s="813"/>
    </row>
    <row r="247" spans="2:15" hidden="1" x14ac:dyDescent="0.25">
      <c r="B247" s="806"/>
      <c r="C247" s="812" t="s">
        <v>730</v>
      </c>
      <c r="D247" s="809"/>
      <c r="E247" s="357"/>
      <c r="F247" s="70">
        <f t="shared" ca="1" si="193"/>
        <v>0</v>
      </c>
      <c r="G247" s="70">
        <f t="shared" ref="G247:L252" ca="1" si="202">G564+G881</f>
        <v>0</v>
      </c>
      <c r="H247" s="70">
        <f t="shared" ca="1" si="202"/>
        <v>0</v>
      </c>
      <c r="I247" s="70">
        <f t="shared" ca="1" si="195"/>
        <v>0</v>
      </c>
      <c r="J247" s="70">
        <f t="shared" ca="1" si="197"/>
        <v>0</v>
      </c>
      <c r="K247" s="70">
        <f t="shared" ca="1" si="202"/>
        <v>0</v>
      </c>
      <c r="L247" s="70">
        <f t="shared" ca="1" si="202"/>
        <v>0</v>
      </c>
      <c r="M247" s="70">
        <f t="shared" ref="M247:M252" ca="1" si="203">J247+K247-L247</f>
        <v>0</v>
      </c>
      <c r="N247" s="70">
        <f t="shared" ref="N247:N252" ca="1" si="204">F247-J247</f>
        <v>0</v>
      </c>
      <c r="O247" s="70">
        <f t="shared" ref="O247:O252" ca="1" si="205">I247-M247</f>
        <v>0</v>
      </c>
    </row>
    <row r="248" spans="2:15" hidden="1" x14ac:dyDescent="0.25">
      <c r="B248" s="806"/>
      <c r="C248" s="812" t="s">
        <v>731</v>
      </c>
      <c r="D248" s="809"/>
      <c r="E248" s="357"/>
      <c r="F248" s="70">
        <f t="shared" ca="1" si="193"/>
        <v>0</v>
      </c>
      <c r="G248" s="70">
        <f t="shared" ca="1" si="202"/>
        <v>0</v>
      </c>
      <c r="H248" s="70">
        <f t="shared" ca="1" si="202"/>
        <v>0</v>
      </c>
      <c r="I248" s="70">
        <f t="shared" ca="1" si="195"/>
        <v>0</v>
      </c>
      <c r="J248" s="70">
        <f t="shared" ca="1" si="197"/>
        <v>0</v>
      </c>
      <c r="K248" s="70">
        <f t="shared" ca="1" si="202"/>
        <v>0</v>
      </c>
      <c r="L248" s="70">
        <f t="shared" ca="1" si="202"/>
        <v>0</v>
      </c>
      <c r="M248" s="70">
        <f t="shared" ca="1" si="203"/>
        <v>0</v>
      </c>
      <c r="N248" s="70">
        <f t="shared" ca="1" si="204"/>
        <v>0</v>
      </c>
      <c r="O248" s="70">
        <f t="shared" ca="1" si="205"/>
        <v>0</v>
      </c>
    </row>
    <row r="249" spans="2:15" hidden="1" x14ac:dyDescent="0.25">
      <c r="B249" s="806"/>
      <c r="C249" s="812" t="s">
        <v>732</v>
      </c>
      <c r="D249" s="809"/>
      <c r="E249" s="357"/>
      <c r="F249" s="70">
        <f t="shared" ca="1" si="193"/>
        <v>0</v>
      </c>
      <c r="G249" s="70">
        <f t="shared" ca="1" si="202"/>
        <v>0</v>
      </c>
      <c r="H249" s="70">
        <f t="shared" ca="1" si="202"/>
        <v>0</v>
      </c>
      <c r="I249" s="70">
        <f t="shared" ca="1" si="195"/>
        <v>0</v>
      </c>
      <c r="J249" s="70">
        <f t="shared" ca="1" si="197"/>
        <v>0</v>
      </c>
      <c r="K249" s="70">
        <f t="shared" ca="1" si="202"/>
        <v>0</v>
      </c>
      <c r="L249" s="70">
        <f t="shared" ca="1" si="202"/>
        <v>0</v>
      </c>
      <c r="M249" s="70">
        <f t="shared" ca="1" si="203"/>
        <v>0</v>
      </c>
      <c r="N249" s="70">
        <f t="shared" ca="1" si="204"/>
        <v>0</v>
      </c>
      <c r="O249" s="70">
        <f t="shared" ca="1" si="205"/>
        <v>0</v>
      </c>
    </row>
    <row r="250" spans="2:15" hidden="1" x14ac:dyDescent="0.25">
      <c r="B250" s="806"/>
      <c r="C250" s="812" t="s">
        <v>733</v>
      </c>
      <c r="D250" s="809"/>
      <c r="E250" s="357"/>
      <c r="F250" s="70">
        <f t="shared" ca="1" si="193"/>
        <v>0</v>
      </c>
      <c r="G250" s="70">
        <f t="shared" ca="1" si="202"/>
        <v>0</v>
      </c>
      <c r="H250" s="70">
        <f t="shared" ca="1" si="202"/>
        <v>0</v>
      </c>
      <c r="I250" s="70">
        <f t="shared" ca="1" si="195"/>
        <v>0</v>
      </c>
      <c r="J250" s="70">
        <f t="shared" ca="1" si="197"/>
        <v>0</v>
      </c>
      <c r="K250" s="70">
        <f t="shared" ca="1" si="202"/>
        <v>0</v>
      </c>
      <c r="L250" s="70">
        <f t="shared" ca="1" si="202"/>
        <v>0</v>
      </c>
      <c r="M250" s="70">
        <f t="shared" ca="1" si="203"/>
        <v>0</v>
      </c>
      <c r="N250" s="70">
        <f t="shared" ca="1" si="204"/>
        <v>0</v>
      </c>
      <c r="O250" s="70">
        <f t="shared" ca="1" si="205"/>
        <v>0</v>
      </c>
    </row>
    <row r="251" spans="2:15" hidden="1" x14ac:dyDescent="0.25">
      <c r="B251" s="806">
        <v>6</v>
      </c>
      <c r="C251" s="801" t="s">
        <v>734</v>
      </c>
      <c r="D251" s="809"/>
      <c r="E251" s="357"/>
      <c r="F251" s="70">
        <f t="shared" ca="1" si="193"/>
        <v>0</v>
      </c>
      <c r="G251" s="70">
        <f t="shared" ca="1" si="202"/>
        <v>0</v>
      </c>
      <c r="H251" s="70">
        <f t="shared" ca="1" si="202"/>
        <v>0</v>
      </c>
      <c r="I251" s="70">
        <f t="shared" ca="1" si="195"/>
        <v>0</v>
      </c>
      <c r="J251" s="70">
        <f t="shared" ca="1" si="197"/>
        <v>0</v>
      </c>
      <c r="K251" s="70">
        <f t="shared" ca="1" si="202"/>
        <v>0</v>
      </c>
      <c r="L251" s="70">
        <f t="shared" ca="1" si="202"/>
        <v>0</v>
      </c>
      <c r="M251" s="70">
        <f t="shared" ca="1" si="203"/>
        <v>0</v>
      </c>
      <c r="N251" s="70">
        <f t="shared" ca="1" si="204"/>
        <v>0</v>
      </c>
      <c r="O251" s="70">
        <f t="shared" ca="1" si="205"/>
        <v>0</v>
      </c>
    </row>
    <row r="252" spans="2:15" hidden="1" x14ac:dyDescent="0.25">
      <c r="B252" s="806">
        <v>7</v>
      </c>
      <c r="C252" s="801" t="s">
        <v>735</v>
      </c>
      <c r="D252" s="809"/>
      <c r="E252" s="357"/>
      <c r="F252" s="70">
        <f t="shared" ca="1" si="193"/>
        <v>0</v>
      </c>
      <c r="G252" s="70">
        <f t="shared" ca="1" si="202"/>
        <v>0</v>
      </c>
      <c r="H252" s="70">
        <f t="shared" ca="1" si="202"/>
        <v>0</v>
      </c>
      <c r="I252" s="70">
        <f t="shared" ca="1" si="195"/>
        <v>0</v>
      </c>
      <c r="J252" s="70">
        <f t="shared" ca="1" si="197"/>
        <v>0</v>
      </c>
      <c r="K252" s="70">
        <f t="shared" ca="1" si="202"/>
        <v>0</v>
      </c>
      <c r="L252" s="70">
        <f t="shared" ca="1" si="202"/>
        <v>0</v>
      </c>
      <c r="M252" s="70">
        <f t="shared" ca="1" si="203"/>
        <v>0</v>
      </c>
      <c r="N252" s="70">
        <f t="shared" ca="1" si="204"/>
        <v>0</v>
      </c>
      <c r="O252" s="70">
        <f t="shared" ca="1" si="205"/>
        <v>0</v>
      </c>
    </row>
    <row r="253" spans="2:15" hidden="1" x14ac:dyDescent="0.25">
      <c r="B253" s="806">
        <v>8</v>
      </c>
      <c r="C253" s="801" t="s">
        <v>736</v>
      </c>
      <c r="D253" s="809"/>
      <c r="E253" s="357"/>
      <c r="F253" s="70">
        <f t="shared" si="193"/>
        <v>0</v>
      </c>
      <c r="G253" s="70"/>
      <c r="H253" s="70"/>
      <c r="I253" s="70"/>
      <c r="J253" s="70">
        <f t="shared" si="197"/>
        <v>0</v>
      </c>
      <c r="K253" s="70"/>
      <c r="L253" s="70"/>
      <c r="M253" s="70"/>
      <c r="N253" s="70"/>
      <c r="O253" s="70"/>
    </row>
    <row r="254" spans="2:15" hidden="1" x14ac:dyDescent="0.25">
      <c r="B254" s="806"/>
      <c r="C254" s="812" t="s">
        <v>737</v>
      </c>
      <c r="D254" s="809"/>
      <c r="E254" s="357"/>
      <c r="F254" s="70">
        <f ca="1">I209</f>
        <v>16925.435135745633</v>
      </c>
      <c r="G254" s="70">
        <f>'[56]GFA &amp; Dep-MYT 5th Control'!$P$35</f>
        <v>2049.2041380882715</v>
      </c>
      <c r="H254" s="70">
        <f t="shared" ref="H254:L254" ca="1" si="206">H571+H888</f>
        <v>0</v>
      </c>
      <c r="I254" s="70">
        <f t="shared" ca="1" si="195"/>
        <v>18974.639273833905</v>
      </c>
      <c r="J254" s="70">
        <f t="shared" ca="1" si="197"/>
        <v>5913.8147549989417</v>
      </c>
      <c r="K254" s="70">
        <f>SUM('[56]GFA &amp; Dep-MYT 5th Control'!$H$187:$H$189)</f>
        <v>466.18563033868463</v>
      </c>
      <c r="L254" s="70">
        <f t="shared" ca="1" si="206"/>
        <v>0</v>
      </c>
      <c r="M254" s="70">
        <f ca="1">J254+K254-L254</f>
        <v>6380.0003853376265</v>
      </c>
      <c r="N254" s="70">
        <f ca="1">F254-J254</f>
        <v>11011.620380746692</v>
      </c>
      <c r="O254" s="70">
        <f ca="1">I254-M254</f>
        <v>12594.63888849628</v>
      </c>
    </row>
    <row r="255" spans="2:15" hidden="1" x14ac:dyDescent="0.25">
      <c r="B255" s="806"/>
      <c r="C255" s="812" t="s">
        <v>756</v>
      </c>
      <c r="D255" s="809"/>
      <c r="E255" s="357"/>
      <c r="F255" s="70">
        <f t="shared" ca="1" si="193"/>
        <v>0</v>
      </c>
      <c r="G255" s="70">
        <f t="shared" ref="G255:L257" ca="1" si="207">G572+G889</f>
        <v>0</v>
      </c>
      <c r="H255" s="70">
        <f t="shared" ca="1" si="207"/>
        <v>0</v>
      </c>
      <c r="I255" s="70">
        <f t="shared" ca="1" si="195"/>
        <v>0</v>
      </c>
      <c r="J255" s="70">
        <f t="shared" ca="1" si="197"/>
        <v>0</v>
      </c>
      <c r="K255" s="70">
        <f t="shared" ca="1" si="207"/>
        <v>0</v>
      </c>
      <c r="L255" s="70">
        <f t="shared" ca="1" si="207"/>
        <v>0</v>
      </c>
      <c r="M255" s="70">
        <f ca="1">J255+K255-L255</f>
        <v>0</v>
      </c>
      <c r="N255" s="70">
        <f ca="1">F255-J255</f>
        <v>0</v>
      </c>
      <c r="O255" s="70">
        <f ca="1">I255-M255</f>
        <v>0</v>
      </c>
    </row>
    <row r="256" spans="2:15" ht="28" hidden="1" x14ac:dyDescent="0.25">
      <c r="B256" s="814">
        <v>9</v>
      </c>
      <c r="C256" s="815" t="s">
        <v>739</v>
      </c>
      <c r="D256" s="809"/>
      <c r="E256" s="357"/>
      <c r="F256" s="70">
        <f ca="1">I211</f>
        <v>0</v>
      </c>
      <c r="G256" s="70">
        <f t="shared" ca="1" si="207"/>
        <v>0</v>
      </c>
      <c r="H256" s="70">
        <f t="shared" ca="1" si="207"/>
        <v>0</v>
      </c>
      <c r="I256" s="70">
        <f t="shared" ca="1" si="195"/>
        <v>0</v>
      </c>
      <c r="J256" s="70">
        <f t="shared" ca="1" si="197"/>
        <v>0</v>
      </c>
      <c r="K256" s="70">
        <f t="shared" ca="1" si="207"/>
        <v>0</v>
      </c>
      <c r="L256" s="70">
        <f t="shared" ca="1" si="207"/>
        <v>0</v>
      </c>
      <c r="M256" s="70">
        <f ca="1">J256+K256-L256</f>
        <v>0</v>
      </c>
      <c r="N256" s="70">
        <f ca="1">F256-J256</f>
        <v>0</v>
      </c>
      <c r="O256" s="70">
        <f ca="1">I256-M256</f>
        <v>0</v>
      </c>
    </row>
    <row r="257" spans="2:15" hidden="1" x14ac:dyDescent="0.25">
      <c r="B257" s="816">
        <v>10</v>
      </c>
      <c r="C257" s="535" t="s">
        <v>740</v>
      </c>
      <c r="D257" s="817"/>
      <c r="E257" s="357"/>
      <c r="F257" s="70">
        <f ca="1">I212</f>
        <v>2496.6278727538793</v>
      </c>
      <c r="G257" s="70">
        <f>'[56]GFA &amp; Dep-MYT 5th Control'!$P$36</f>
        <v>136.30305482301941</v>
      </c>
      <c r="H257" s="70">
        <f t="shared" ca="1" si="207"/>
        <v>0</v>
      </c>
      <c r="I257" s="70">
        <f t="shared" ca="1" si="195"/>
        <v>2632.9309275768987</v>
      </c>
      <c r="J257" s="70">
        <f t="shared" ca="1" si="197"/>
        <v>1538.8492301444405</v>
      </c>
      <c r="K257" s="70">
        <f>'[56]GFA &amp; Dep-MYT 5th Control'!$H$184</f>
        <v>78.166193620463901</v>
      </c>
      <c r="L257" s="70">
        <f t="shared" ca="1" si="207"/>
        <v>0</v>
      </c>
      <c r="M257" s="70">
        <f ca="1">J257+K257-L257</f>
        <v>1617.0154237649044</v>
      </c>
      <c r="N257" s="70">
        <f ca="1">F257-J257</f>
        <v>957.77864260943875</v>
      </c>
      <c r="O257" s="70">
        <f ca="1">I257-M257</f>
        <v>1015.9155038119943</v>
      </c>
    </row>
    <row r="258" spans="2:15" hidden="1" x14ac:dyDescent="0.25">
      <c r="B258" s="816">
        <v>11</v>
      </c>
      <c r="C258" s="535" t="s">
        <v>741</v>
      </c>
      <c r="D258" s="817"/>
      <c r="E258" s="357"/>
      <c r="F258" s="70">
        <f t="shared" ca="1" si="193"/>
        <v>7.3621161439999998</v>
      </c>
      <c r="G258" s="70">
        <f t="shared" ref="G258:L258" ca="1" si="208">G575+G892</f>
        <v>0</v>
      </c>
      <c r="H258" s="70">
        <f t="shared" ca="1" si="208"/>
        <v>0</v>
      </c>
      <c r="I258" s="70">
        <f t="shared" ca="1" si="195"/>
        <v>7.3621161439999998</v>
      </c>
      <c r="J258" s="70">
        <f t="shared" ca="1" si="197"/>
        <v>6.9899676503808923</v>
      </c>
      <c r="K258" s="70">
        <f>'[56]GFA &amp; Dep-MYT 5th Control'!$H$191</f>
        <v>0</v>
      </c>
      <c r="L258" s="70">
        <f t="shared" ca="1" si="208"/>
        <v>0</v>
      </c>
      <c r="M258" s="70">
        <f ca="1">J258+K258-L258</f>
        <v>6.9899676503808923</v>
      </c>
      <c r="N258" s="70">
        <f ca="1">F258-J258</f>
        <v>0.37214849361910751</v>
      </c>
      <c r="O258" s="70">
        <f ca="1">I258-M258</f>
        <v>0.37214849361910751</v>
      </c>
    </row>
    <row r="259" spans="2:15" hidden="1" x14ac:dyDescent="0.25">
      <c r="B259" s="816">
        <v>12</v>
      </c>
      <c r="C259" s="535" t="s">
        <v>742</v>
      </c>
      <c r="D259" s="817"/>
      <c r="E259" s="357"/>
      <c r="F259" s="70">
        <f t="shared" si="193"/>
        <v>0</v>
      </c>
      <c r="G259" s="70"/>
      <c r="H259" s="70"/>
      <c r="I259" s="70"/>
      <c r="J259" s="70">
        <f t="shared" si="197"/>
        <v>0</v>
      </c>
      <c r="K259" s="70"/>
      <c r="L259" s="70"/>
      <c r="M259" s="70"/>
      <c r="N259" s="70"/>
      <c r="O259" s="70"/>
    </row>
    <row r="260" spans="2:15" hidden="1" x14ac:dyDescent="0.25">
      <c r="B260" s="816"/>
      <c r="C260" s="536" t="s">
        <v>743</v>
      </c>
      <c r="D260" s="817"/>
      <c r="E260" s="357"/>
      <c r="F260" s="70">
        <f t="shared" ca="1" si="193"/>
        <v>4.2542724662558475</v>
      </c>
      <c r="G260" s="70">
        <f t="shared" ref="G260:L261" ca="1" si="209">G577+G894</f>
        <v>0</v>
      </c>
      <c r="H260" s="70">
        <f t="shared" ca="1" si="209"/>
        <v>0</v>
      </c>
      <c r="I260" s="70">
        <f t="shared" ca="1" si="195"/>
        <v>4.2542724662558475</v>
      </c>
      <c r="J260" s="70">
        <f t="shared" ca="1" si="197"/>
        <v>2.2378529119114754</v>
      </c>
      <c r="K260" s="70">
        <f t="shared" ca="1" si="209"/>
        <v>0</v>
      </c>
      <c r="L260" s="70">
        <f t="shared" ca="1" si="209"/>
        <v>0</v>
      </c>
      <c r="M260" s="70">
        <f ca="1">J260+K260-L260</f>
        <v>2.2378529119114754</v>
      </c>
      <c r="N260" s="70">
        <f ca="1">F260-J260</f>
        <v>2.0164195543443721</v>
      </c>
      <c r="O260" s="70">
        <f ca="1">I260-M260</f>
        <v>2.0164195543443721</v>
      </c>
    </row>
    <row r="261" spans="2:15" hidden="1" x14ac:dyDescent="0.25">
      <c r="B261" s="816"/>
      <c r="C261" s="536" t="s">
        <v>744</v>
      </c>
      <c r="D261" s="817"/>
      <c r="E261" s="357"/>
      <c r="F261" s="70">
        <f t="shared" ca="1" si="193"/>
        <v>0</v>
      </c>
      <c r="G261" s="70">
        <f t="shared" ca="1" si="209"/>
        <v>0</v>
      </c>
      <c r="H261" s="70">
        <f t="shared" ca="1" si="209"/>
        <v>0</v>
      </c>
      <c r="I261" s="70">
        <f t="shared" ca="1" si="195"/>
        <v>0</v>
      </c>
      <c r="J261" s="70">
        <f t="shared" ca="1" si="197"/>
        <v>0</v>
      </c>
      <c r="K261" s="70">
        <f t="shared" ca="1" si="209"/>
        <v>0</v>
      </c>
      <c r="L261" s="70">
        <f t="shared" ca="1" si="209"/>
        <v>0</v>
      </c>
      <c r="M261" s="70">
        <f ca="1">J261+K261-L261</f>
        <v>0</v>
      </c>
      <c r="N261" s="70">
        <f ca="1">F261-J261</f>
        <v>0</v>
      </c>
      <c r="O261" s="70">
        <f ca="1">I261-M261</f>
        <v>0</v>
      </c>
    </row>
    <row r="262" spans="2:15" hidden="1" x14ac:dyDescent="0.25">
      <c r="B262" s="816">
        <v>13</v>
      </c>
      <c r="C262" s="536"/>
      <c r="D262" s="817"/>
      <c r="E262" s="357"/>
      <c r="F262" s="70">
        <f t="shared" si="193"/>
        <v>0</v>
      </c>
      <c r="G262" s="70"/>
      <c r="H262" s="70"/>
      <c r="I262" s="70"/>
      <c r="J262" s="70">
        <f t="shared" si="197"/>
        <v>0</v>
      </c>
      <c r="K262" s="70"/>
      <c r="L262" s="70"/>
      <c r="M262" s="70"/>
      <c r="N262" s="70"/>
      <c r="O262" s="70"/>
    </row>
    <row r="263" spans="2:15" hidden="1" x14ac:dyDescent="0.25">
      <c r="B263" s="816"/>
      <c r="C263" s="536" t="s">
        <v>745</v>
      </c>
      <c r="D263" s="817"/>
      <c r="E263" s="357"/>
      <c r="F263" s="70">
        <f ca="1">I218</f>
        <v>21.046324225290299</v>
      </c>
      <c r="G263" s="70">
        <f t="shared" ref="G263:L264" ca="1" si="210">G580+G897</f>
        <v>0</v>
      </c>
      <c r="H263" s="70">
        <f t="shared" ca="1" si="210"/>
        <v>0</v>
      </c>
      <c r="I263" s="70">
        <f t="shared" ca="1" si="195"/>
        <v>21.046324225290299</v>
      </c>
      <c r="J263" s="70">
        <f t="shared" ca="1" si="197"/>
        <v>15.068694534916293</v>
      </c>
      <c r="K263" s="70">
        <f>'[56]GFA &amp; Dep-MYT 5th Control'!$H$192</f>
        <v>0.40516517099999999</v>
      </c>
      <c r="L263" s="70">
        <f t="shared" ca="1" si="210"/>
        <v>0</v>
      </c>
      <c r="M263" s="70">
        <f t="shared" ref="M263:M273" ca="1" si="211">J263+K263-L263</f>
        <v>15.473859705916293</v>
      </c>
      <c r="N263" s="70">
        <f ca="1">F263-J263</f>
        <v>5.9776296903740054</v>
      </c>
      <c r="O263" s="70">
        <f ca="1">I263-M263</f>
        <v>5.5724645193740052</v>
      </c>
    </row>
    <row r="264" spans="2:15" hidden="1" x14ac:dyDescent="0.25">
      <c r="B264" s="816"/>
      <c r="C264" s="536" t="s">
        <v>746</v>
      </c>
      <c r="D264" s="817"/>
      <c r="E264" s="357"/>
      <c r="F264" s="70">
        <f t="shared" ca="1" si="193"/>
        <v>71.719507900298339</v>
      </c>
      <c r="G264" s="70">
        <f>'[56]GFA &amp; Dep-MYT 5th Control'!$P$37</f>
        <v>0.24954327425890971</v>
      </c>
      <c r="H264" s="70">
        <f t="shared" ca="1" si="210"/>
        <v>0</v>
      </c>
      <c r="I264" s="70">
        <f t="shared" ca="1" si="195"/>
        <v>71.969051174557251</v>
      </c>
      <c r="J264" s="70">
        <f t="shared" ca="1" si="197"/>
        <v>45.516051576255101</v>
      </c>
      <c r="K264" s="70">
        <f>'[56]GFA &amp; Dep-MYT 5th Control'!$H$193</f>
        <v>1.6767489915760438</v>
      </c>
      <c r="L264" s="70">
        <f t="shared" ca="1" si="210"/>
        <v>0</v>
      </c>
      <c r="M264" s="70">
        <f t="shared" ca="1" si="211"/>
        <v>47.192800567831142</v>
      </c>
      <c r="N264" s="70">
        <f ca="1">F264-J264</f>
        <v>26.203456324043238</v>
      </c>
      <c r="O264" s="70">
        <f ca="1">I264-M264</f>
        <v>24.776250606726109</v>
      </c>
    </row>
    <row r="265" spans="2:15" hidden="1" x14ac:dyDescent="0.25">
      <c r="B265" s="816"/>
      <c r="C265" s="536" t="s">
        <v>747</v>
      </c>
      <c r="D265" s="817"/>
      <c r="E265" s="357"/>
      <c r="F265" s="70">
        <f t="shared" ca="1" si="193"/>
        <v>0</v>
      </c>
      <c r="G265" s="70">
        <f t="shared" ref="G265:L266" ca="1" si="212">G582+G899</f>
        <v>0</v>
      </c>
      <c r="H265" s="70">
        <f t="shared" ca="1" si="212"/>
        <v>0</v>
      </c>
      <c r="I265" s="70">
        <f t="shared" ca="1" si="195"/>
        <v>0</v>
      </c>
      <c r="J265" s="70">
        <f t="shared" ca="1" si="197"/>
        <v>0</v>
      </c>
      <c r="K265" s="70">
        <f t="shared" ca="1" si="212"/>
        <v>0</v>
      </c>
      <c r="L265" s="70">
        <f t="shared" ca="1" si="212"/>
        <v>0</v>
      </c>
      <c r="M265" s="70">
        <f t="shared" ca="1" si="211"/>
        <v>0</v>
      </c>
      <c r="N265" s="70">
        <f ca="1">F265-J265</f>
        <v>0</v>
      </c>
      <c r="O265" s="70">
        <f ca="1">I265-M265</f>
        <v>0</v>
      </c>
    </row>
    <row r="266" spans="2:15" hidden="1" x14ac:dyDescent="0.25">
      <c r="B266" s="816"/>
      <c r="C266" s="536" t="s">
        <v>748</v>
      </c>
      <c r="D266" s="817"/>
      <c r="E266" s="357"/>
      <c r="F266" s="70">
        <f t="shared" ca="1" si="193"/>
        <v>0</v>
      </c>
      <c r="G266" s="70">
        <f t="shared" ca="1" si="212"/>
        <v>0</v>
      </c>
      <c r="H266" s="70">
        <f t="shared" ca="1" si="212"/>
        <v>0</v>
      </c>
      <c r="I266" s="70">
        <f t="shared" ca="1" si="195"/>
        <v>0</v>
      </c>
      <c r="J266" s="70">
        <f t="shared" ca="1" si="197"/>
        <v>0</v>
      </c>
      <c r="K266" s="70">
        <f t="shared" ca="1" si="212"/>
        <v>0</v>
      </c>
      <c r="L266" s="70">
        <f t="shared" ca="1" si="212"/>
        <v>0</v>
      </c>
      <c r="M266" s="70">
        <f t="shared" ca="1" si="211"/>
        <v>0</v>
      </c>
      <c r="N266" s="70">
        <f ca="1">F266-J266</f>
        <v>0</v>
      </c>
      <c r="O266" s="70">
        <f ca="1">I266-M266</f>
        <v>0</v>
      </c>
    </row>
    <row r="267" spans="2:15" hidden="1" x14ac:dyDescent="0.25">
      <c r="B267" s="816">
        <v>14</v>
      </c>
      <c r="C267" s="535" t="s">
        <v>749</v>
      </c>
      <c r="D267" s="817"/>
      <c r="E267" s="357"/>
      <c r="F267" s="70">
        <f t="shared" si="193"/>
        <v>0</v>
      </c>
      <c r="G267" s="70"/>
      <c r="H267" s="70"/>
      <c r="I267" s="70"/>
      <c r="J267" s="70">
        <f t="shared" si="197"/>
        <v>0</v>
      </c>
      <c r="K267" s="70"/>
      <c r="L267" s="70"/>
      <c r="M267" s="70"/>
      <c r="N267" s="70"/>
      <c r="O267" s="70"/>
    </row>
    <row r="268" spans="2:15" hidden="1" x14ac:dyDescent="0.25">
      <c r="B268" s="816"/>
      <c r="C268" s="536" t="s">
        <v>750</v>
      </c>
      <c r="D268" s="817"/>
      <c r="E268" s="357"/>
      <c r="F268" s="70">
        <f t="shared" ca="1" si="193"/>
        <v>0</v>
      </c>
      <c r="G268" s="70">
        <f t="shared" ref="G268:L271" ca="1" si="213">G585+G902</f>
        <v>0</v>
      </c>
      <c r="H268" s="70">
        <f t="shared" ca="1" si="213"/>
        <v>0</v>
      </c>
      <c r="I268" s="70">
        <f t="shared" ca="1" si="195"/>
        <v>0</v>
      </c>
      <c r="J268" s="70">
        <f t="shared" ca="1" si="197"/>
        <v>0</v>
      </c>
      <c r="K268" s="70">
        <f t="shared" ca="1" si="213"/>
        <v>0</v>
      </c>
      <c r="L268" s="70">
        <f t="shared" ca="1" si="213"/>
        <v>0</v>
      </c>
      <c r="M268" s="70">
        <f t="shared" ca="1" si="211"/>
        <v>0</v>
      </c>
      <c r="N268" s="70">
        <f t="shared" ref="N268:N273" ca="1" si="214">F268-J268</f>
        <v>0</v>
      </c>
      <c r="O268" s="70">
        <f t="shared" ref="O268:O273" ca="1" si="215">I268-M268</f>
        <v>0</v>
      </c>
    </row>
    <row r="269" spans="2:15" hidden="1" x14ac:dyDescent="0.25">
      <c r="B269" s="816"/>
      <c r="C269" s="536" t="s">
        <v>751</v>
      </c>
      <c r="D269" s="817"/>
      <c r="E269" s="357"/>
      <c r="F269" s="70">
        <f t="shared" ca="1" si="193"/>
        <v>0</v>
      </c>
      <c r="G269" s="70">
        <f t="shared" ca="1" si="213"/>
        <v>0</v>
      </c>
      <c r="H269" s="70">
        <f t="shared" ca="1" si="213"/>
        <v>0</v>
      </c>
      <c r="I269" s="70">
        <f t="shared" ca="1" si="195"/>
        <v>0</v>
      </c>
      <c r="J269" s="70">
        <f t="shared" ca="1" si="197"/>
        <v>0</v>
      </c>
      <c r="K269" s="70">
        <f t="shared" ca="1" si="213"/>
        <v>0</v>
      </c>
      <c r="L269" s="70">
        <f t="shared" ca="1" si="213"/>
        <v>0</v>
      </c>
      <c r="M269" s="70">
        <f t="shared" ca="1" si="211"/>
        <v>0</v>
      </c>
      <c r="N269" s="70">
        <f t="shared" ca="1" si="214"/>
        <v>0</v>
      </c>
      <c r="O269" s="70">
        <f t="shared" ca="1" si="215"/>
        <v>0</v>
      </c>
    </row>
    <row r="270" spans="2:15" hidden="1" x14ac:dyDescent="0.25">
      <c r="B270" s="816"/>
      <c r="C270" s="536" t="s">
        <v>752</v>
      </c>
      <c r="D270" s="817"/>
      <c r="E270" s="357"/>
      <c r="F270" s="70">
        <f t="shared" ca="1" si="193"/>
        <v>0</v>
      </c>
      <c r="G270" s="70">
        <f t="shared" ca="1" si="213"/>
        <v>0</v>
      </c>
      <c r="H270" s="70">
        <f t="shared" ca="1" si="213"/>
        <v>0</v>
      </c>
      <c r="I270" s="70">
        <f t="shared" ca="1" si="195"/>
        <v>0</v>
      </c>
      <c r="J270" s="70">
        <f t="shared" ca="1" si="197"/>
        <v>0</v>
      </c>
      <c r="K270" s="70">
        <f t="shared" ca="1" si="213"/>
        <v>0</v>
      </c>
      <c r="L270" s="70">
        <f t="shared" ca="1" si="213"/>
        <v>0</v>
      </c>
      <c r="M270" s="70">
        <f t="shared" ca="1" si="211"/>
        <v>0</v>
      </c>
      <c r="N270" s="70">
        <f t="shared" ca="1" si="214"/>
        <v>0</v>
      </c>
      <c r="O270" s="70">
        <f t="shared" ca="1" si="215"/>
        <v>0</v>
      </c>
    </row>
    <row r="271" spans="2:15" hidden="1" x14ac:dyDescent="0.25">
      <c r="B271" s="816">
        <v>15</v>
      </c>
      <c r="C271" s="535" t="s">
        <v>753</v>
      </c>
      <c r="D271" s="817"/>
      <c r="E271" s="357"/>
      <c r="F271" s="70">
        <f ca="1">I226</f>
        <v>226.33296162298257</v>
      </c>
      <c r="G271" s="70">
        <f>'[56]GFA &amp; Dep-MYT 5th Control'!$P$40</f>
        <v>19.597791915621436</v>
      </c>
      <c r="H271" s="70">
        <f t="shared" ca="1" si="213"/>
        <v>0</v>
      </c>
      <c r="I271" s="70">
        <f t="shared" ca="1" si="195"/>
        <v>245.93075353860399</v>
      </c>
      <c r="J271" s="70">
        <f t="shared" ca="1" si="197"/>
        <v>195.13908430115811</v>
      </c>
      <c r="K271" s="70">
        <f>'[56]GFA &amp; Dep-MYT 5th Control'!$H$195</f>
        <v>10.161582163396233</v>
      </c>
      <c r="L271" s="70">
        <f t="shared" ca="1" si="213"/>
        <v>0</v>
      </c>
      <c r="M271" s="70">
        <f t="shared" ca="1" si="211"/>
        <v>205.30066646455435</v>
      </c>
      <c r="N271" s="70">
        <f t="shared" ca="1" si="214"/>
        <v>31.193877321824459</v>
      </c>
      <c r="O271" s="70">
        <f t="shared" ca="1" si="215"/>
        <v>40.630087074049641</v>
      </c>
    </row>
    <row r="272" spans="2:15" hidden="1" x14ac:dyDescent="0.25">
      <c r="B272" s="816">
        <v>16</v>
      </c>
      <c r="C272" s="535" t="s">
        <v>754</v>
      </c>
      <c r="D272" s="809"/>
      <c r="E272" s="357"/>
      <c r="F272" s="70">
        <f ca="1">I227</f>
        <v>82.400208826628869</v>
      </c>
      <c r="G272" s="70">
        <f t="shared" ref="G272:L273" ca="1" si="216">G589+G906</f>
        <v>0</v>
      </c>
      <c r="H272" s="70">
        <f t="shared" ca="1" si="216"/>
        <v>0</v>
      </c>
      <c r="I272" s="70">
        <f t="shared" ca="1" si="195"/>
        <v>82.400208826628869</v>
      </c>
      <c r="J272" s="70">
        <f t="shared" ca="1" si="197"/>
        <v>74.667324588640625</v>
      </c>
      <c r="K272" s="70">
        <f>'[56]GFA &amp; Dep-MYT 5th Control'!$H$174</f>
        <v>3.0464866160000001</v>
      </c>
      <c r="L272" s="70">
        <f t="shared" ca="1" si="216"/>
        <v>0</v>
      </c>
      <c r="M272" s="70">
        <f t="shared" ca="1" si="211"/>
        <v>77.713811204640621</v>
      </c>
      <c r="N272" s="70">
        <f t="shared" ca="1" si="214"/>
        <v>7.7328842379882445</v>
      </c>
      <c r="O272" s="70">
        <f t="shared" ca="1" si="215"/>
        <v>4.6863976219882488</v>
      </c>
    </row>
    <row r="273" spans="2:15" hidden="1" x14ac:dyDescent="0.25">
      <c r="B273" s="816">
        <v>17</v>
      </c>
      <c r="C273" s="535" t="s">
        <v>755</v>
      </c>
      <c r="D273" s="809"/>
      <c r="E273" s="74"/>
      <c r="F273" s="70">
        <f t="shared" ca="1" si="193"/>
        <v>0</v>
      </c>
      <c r="G273" s="70">
        <f t="shared" ca="1" si="216"/>
        <v>0</v>
      </c>
      <c r="H273" s="70">
        <f t="shared" ca="1" si="216"/>
        <v>0</v>
      </c>
      <c r="I273" s="70">
        <f ca="1">F273+G273-H273</f>
        <v>0</v>
      </c>
      <c r="J273" s="70">
        <f t="shared" ca="1" si="197"/>
        <v>0.20078543548255373</v>
      </c>
      <c r="K273" s="70">
        <f t="shared" ca="1" si="216"/>
        <v>0</v>
      </c>
      <c r="L273" s="70">
        <f t="shared" ca="1" si="216"/>
        <v>0</v>
      </c>
      <c r="M273" s="70">
        <f t="shared" ca="1" si="211"/>
        <v>0.20078543548255373</v>
      </c>
      <c r="N273" s="70">
        <f t="shared" ca="1" si="214"/>
        <v>-0.20078543548255373</v>
      </c>
      <c r="O273" s="70">
        <f t="shared" ca="1" si="215"/>
        <v>-0.20078543548255373</v>
      </c>
    </row>
    <row r="274" spans="2:15" ht="14.5" hidden="1" thickBot="1" x14ac:dyDescent="0.3">
      <c r="B274" s="818"/>
      <c r="C274" s="819" t="s">
        <v>90</v>
      </c>
      <c r="D274" s="819"/>
      <c r="E274" s="820"/>
      <c r="F274" s="823">
        <f ca="1">SUM(F234:F273)</f>
        <v>35412.069678383283</v>
      </c>
      <c r="G274" s="822">
        <f t="shared" ref="G274:O274" ca="1" si="217">SUM(G234:G273)</f>
        <v>4132.0104686363475</v>
      </c>
      <c r="H274" s="822">
        <f t="shared" ca="1" si="217"/>
        <v>0</v>
      </c>
      <c r="I274" s="822">
        <f t="shared" ca="1" si="217"/>
        <v>39544.080147019624</v>
      </c>
      <c r="J274" s="822">
        <f t="shared" ca="1" si="217"/>
        <v>15095.274564431445</v>
      </c>
      <c r="K274" s="822">
        <f t="shared" ca="1" si="217"/>
        <v>1084.1749850479819</v>
      </c>
      <c r="L274" s="822">
        <f t="shared" ca="1" si="217"/>
        <v>0</v>
      </c>
      <c r="M274" s="822">
        <f t="shared" ca="1" si="217"/>
        <v>16179.449549479428</v>
      </c>
      <c r="N274" s="822">
        <f t="shared" ca="1" si="217"/>
        <v>20316.795113951837</v>
      </c>
      <c r="O274" s="822">
        <f t="shared" ca="1" si="217"/>
        <v>23364.630597540199</v>
      </c>
    </row>
    <row r="275" spans="2:15" hidden="1" x14ac:dyDescent="0.25"/>
    <row r="276" spans="2:15" hidden="1" x14ac:dyDescent="0.25">
      <c r="B276" s="1109" t="s">
        <v>606</v>
      </c>
      <c r="C276" s="1110"/>
      <c r="D276" s="1110"/>
      <c r="E276" s="1110"/>
      <c r="F276" s="1110"/>
      <c r="G276" s="1110"/>
      <c r="H276" s="1110"/>
      <c r="I276" s="1110"/>
      <c r="J276" s="1110"/>
      <c r="K276" s="1110"/>
      <c r="L276" s="1110"/>
      <c r="M276" s="1110"/>
      <c r="N276" s="1110"/>
      <c r="O276" s="1111"/>
    </row>
    <row r="277" spans="2:15" ht="14" hidden="1" customHeight="1" x14ac:dyDescent="0.25">
      <c r="B277" s="1112" t="s">
        <v>513</v>
      </c>
      <c r="C277" s="1114" t="s">
        <v>620</v>
      </c>
      <c r="D277" s="1116" t="s">
        <v>621</v>
      </c>
      <c r="E277" s="1116" t="s">
        <v>622</v>
      </c>
      <c r="F277" s="1116" t="s">
        <v>623</v>
      </c>
      <c r="G277" s="1116"/>
      <c r="H277" s="1116"/>
      <c r="I277" s="1116"/>
      <c r="J277" s="1116" t="s">
        <v>624</v>
      </c>
      <c r="K277" s="1116"/>
      <c r="L277" s="1116"/>
      <c r="M277" s="1116"/>
      <c r="N277" s="1116" t="s">
        <v>625</v>
      </c>
      <c r="O277" s="1118"/>
    </row>
    <row r="278" spans="2:15" ht="56.5" hidden="1" thickBot="1" x14ac:dyDescent="0.3">
      <c r="B278" s="1113"/>
      <c r="C278" s="1115"/>
      <c r="D278" s="1117"/>
      <c r="E278" s="1117"/>
      <c r="F278" s="804" t="s">
        <v>626</v>
      </c>
      <c r="G278" s="804" t="s">
        <v>627</v>
      </c>
      <c r="H278" s="804" t="s">
        <v>628</v>
      </c>
      <c r="I278" s="804" t="s">
        <v>629</v>
      </c>
      <c r="J278" s="804" t="s">
        <v>630</v>
      </c>
      <c r="K278" s="804" t="s">
        <v>627</v>
      </c>
      <c r="L278" s="804" t="s">
        <v>631</v>
      </c>
      <c r="M278" s="804" t="s">
        <v>632</v>
      </c>
      <c r="N278" s="804" t="s">
        <v>626</v>
      </c>
      <c r="O278" s="805" t="s">
        <v>629</v>
      </c>
    </row>
    <row r="279" spans="2:15" hidden="1" x14ac:dyDescent="0.25">
      <c r="B279" s="806">
        <v>1</v>
      </c>
      <c r="C279" s="801" t="s">
        <v>633</v>
      </c>
      <c r="D279" s="807"/>
      <c r="E279" s="808"/>
      <c r="F279" s="70">
        <f ca="1">I234</f>
        <v>171.7231687787575</v>
      </c>
      <c r="G279" s="70">
        <f>'[56]GFA &amp; Dep-MYT 5th Control'!$Q$39</f>
        <v>100.96561919556109</v>
      </c>
      <c r="H279" s="70">
        <f t="shared" ref="H279:L279" ca="1" si="218">H596+H913</f>
        <v>0</v>
      </c>
      <c r="I279" s="70">
        <f ca="1">F279+G279-H279</f>
        <v>272.68878797431859</v>
      </c>
      <c r="J279" s="70">
        <f ca="1">M234</f>
        <v>0</v>
      </c>
      <c r="K279" s="70">
        <f>'[56]GFA &amp; Dep-MYT 5th Control'!$I$172</f>
        <v>0</v>
      </c>
      <c r="L279" s="70">
        <f t="shared" ca="1" si="218"/>
        <v>0</v>
      </c>
      <c r="M279" s="70">
        <f ca="1">J279+K279-L279</f>
        <v>0</v>
      </c>
      <c r="N279" s="70">
        <f ca="1">F279-J279</f>
        <v>171.7231687787575</v>
      </c>
      <c r="O279" s="70">
        <f t="shared" ref="O279:O280" ca="1" si="219">I279-M279</f>
        <v>272.68878797431859</v>
      </c>
    </row>
    <row r="280" spans="2:15" hidden="1" x14ac:dyDescent="0.25">
      <c r="B280" s="806">
        <v>2</v>
      </c>
      <c r="C280" s="801" t="s">
        <v>718</v>
      </c>
      <c r="D280" s="809"/>
      <c r="E280" s="810"/>
      <c r="F280" s="70">
        <f t="shared" ref="F280:F318" ca="1" si="220">I235</f>
        <v>0</v>
      </c>
      <c r="G280" s="70">
        <f t="shared" ref="G280:L280" ca="1" si="221">G597+G914</f>
        <v>0</v>
      </c>
      <c r="H280" s="70">
        <f t="shared" ca="1" si="221"/>
        <v>0</v>
      </c>
      <c r="I280" s="70">
        <f ca="1">F280+G280-H280</f>
        <v>0</v>
      </c>
      <c r="J280" s="70">
        <f t="shared" ref="J280:J318" ca="1" si="222">M235</f>
        <v>0</v>
      </c>
      <c r="K280" s="70">
        <f t="shared" ca="1" si="221"/>
        <v>0</v>
      </c>
      <c r="L280" s="70">
        <f t="shared" ca="1" si="221"/>
        <v>0</v>
      </c>
      <c r="M280" s="70">
        <f ca="1">J280+K280-L280</f>
        <v>0</v>
      </c>
      <c r="N280" s="70">
        <f ca="1">F280-J280</f>
        <v>0</v>
      </c>
      <c r="O280" s="70">
        <f t="shared" ca="1" si="219"/>
        <v>0</v>
      </c>
    </row>
    <row r="281" spans="2:15" hidden="1" x14ac:dyDescent="0.25">
      <c r="B281" s="806">
        <v>3</v>
      </c>
      <c r="C281" s="802" t="s">
        <v>719</v>
      </c>
      <c r="D281" s="809"/>
      <c r="E281" s="357"/>
      <c r="F281" s="70">
        <f t="shared" si="220"/>
        <v>0</v>
      </c>
      <c r="G281" s="70"/>
      <c r="H281" s="70"/>
      <c r="I281" s="70"/>
      <c r="J281" s="70">
        <f t="shared" si="222"/>
        <v>0</v>
      </c>
      <c r="K281" s="70"/>
      <c r="L281" s="70"/>
      <c r="M281" s="70"/>
      <c r="N281" s="70"/>
      <c r="O281" s="70"/>
    </row>
    <row r="282" spans="2:15" hidden="1" x14ac:dyDescent="0.25">
      <c r="B282" s="806"/>
      <c r="C282" s="811" t="s">
        <v>720</v>
      </c>
      <c r="D282" s="809"/>
      <c r="E282" s="357"/>
      <c r="F282" s="70">
        <f t="shared" ca="1" si="220"/>
        <v>591.78165765746235</v>
      </c>
      <c r="G282" s="70">
        <f>'[56]GFA &amp; Dep-MYT 5th Control'!$Q$38</f>
        <v>85.526403627482892</v>
      </c>
      <c r="H282" s="70">
        <f t="shared" ref="H282:L282" ca="1" si="223">H599+H916</f>
        <v>0</v>
      </c>
      <c r="I282" s="70">
        <f t="shared" ref="I282:I285" ca="1" si="224">F282+G282-H282</f>
        <v>677.30806128494521</v>
      </c>
      <c r="J282" s="70">
        <f t="shared" ca="1" si="222"/>
        <v>190.40007779043876</v>
      </c>
      <c r="K282" s="70">
        <f>'[56]GFA &amp; Dep-MYT 5th Control'!$I$173</f>
        <v>22.338261094815479</v>
      </c>
      <c r="L282" s="70">
        <f t="shared" ca="1" si="223"/>
        <v>0</v>
      </c>
      <c r="M282" s="70">
        <f ca="1">J282+K282-L282</f>
        <v>212.73833888525422</v>
      </c>
      <c r="N282" s="70">
        <f t="shared" ref="N282:N285" ca="1" si="225">F282-J282</f>
        <v>401.38157986702356</v>
      </c>
      <c r="O282" s="70">
        <f t="shared" ref="O282:O285" ca="1" si="226">I282-M282</f>
        <v>464.56972239969099</v>
      </c>
    </row>
    <row r="283" spans="2:15" hidden="1" x14ac:dyDescent="0.25">
      <c r="B283" s="806"/>
      <c r="C283" s="811" t="s">
        <v>721</v>
      </c>
      <c r="D283" s="809"/>
      <c r="E283" s="357"/>
      <c r="F283" s="70">
        <f t="shared" ca="1" si="220"/>
        <v>0</v>
      </c>
      <c r="G283" s="70">
        <f t="shared" ref="G283:L285" ca="1" si="227">G600+G917</f>
        <v>0</v>
      </c>
      <c r="H283" s="70">
        <f t="shared" ca="1" si="227"/>
        <v>0</v>
      </c>
      <c r="I283" s="70">
        <f t="shared" ca="1" si="224"/>
        <v>0</v>
      </c>
      <c r="J283" s="70">
        <f t="shared" ca="1" si="222"/>
        <v>0</v>
      </c>
      <c r="K283" s="70">
        <f t="shared" ca="1" si="227"/>
        <v>0</v>
      </c>
      <c r="L283" s="70">
        <f t="shared" ca="1" si="227"/>
        <v>0</v>
      </c>
      <c r="M283" s="70">
        <f ca="1">J283+K283-L283</f>
        <v>0</v>
      </c>
      <c r="N283" s="70">
        <f t="shared" ca="1" si="225"/>
        <v>0</v>
      </c>
      <c r="O283" s="70">
        <f t="shared" ca="1" si="226"/>
        <v>0</v>
      </c>
    </row>
    <row r="284" spans="2:15" hidden="1" x14ac:dyDescent="0.25">
      <c r="B284" s="806"/>
      <c r="C284" s="811" t="s">
        <v>722</v>
      </c>
      <c r="D284" s="809"/>
      <c r="E284" s="357"/>
      <c r="F284" s="70">
        <f t="shared" ca="1" si="220"/>
        <v>0</v>
      </c>
      <c r="G284" s="70">
        <f t="shared" ca="1" si="227"/>
        <v>0</v>
      </c>
      <c r="H284" s="70">
        <f t="shared" ca="1" si="227"/>
        <v>0</v>
      </c>
      <c r="I284" s="70">
        <f t="shared" ca="1" si="224"/>
        <v>0</v>
      </c>
      <c r="J284" s="70">
        <f t="shared" ca="1" si="222"/>
        <v>0</v>
      </c>
      <c r="K284" s="70">
        <f t="shared" ca="1" si="227"/>
        <v>0</v>
      </c>
      <c r="L284" s="70">
        <f t="shared" ca="1" si="227"/>
        <v>0</v>
      </c>
      <c r="M284" s="70">
        <f ca="1">J284+K284-L284</f>
        <v>0</v>
      </c>
      <c r="N284" s="70">
        <f t="shared" ca="1" si="225"/>
        <v>0</v>
      </c>
      <c r="O284" s="70">
        <f t="shared" ca="1" si="226"/>
        <v>0</v>
      </c>
    </row>
    <row r="285" spans="2:15" hidden="1" x14ac:dyDescent="0.25">
      <c r="B285" s="806"/>
      <c r="C285" s="811" t="s">
        <v>723</v>
      </c>
      <c r="D285" s="809"/>
      <c r="E285" s="357"/>
      <c r="F285" s="70">
        <f t="shared" ca="1" si="220"/>
        <v>244.36460026614287</v>
      </c>
      <c r="G285" s="70">
        <f t="shared" ca="1" si="227"/>
        <v>0</v>
      </c>
      <c r="H285" s="70">
        <f t="shared" ca="1" si="227"/>
        <v>0</v>
      </c>
      <c r="I285" s="70">
        <f t="shared" ca="1" si="224"/>
        <v>244.36460026614287</v>
      </c>
      <c r="J285" s="70">
        <f t="shared" ca="1" si="222"/>
        <v>74.410267239347974</v>
      </c>
      <c r="K285" s="70">
        <f t="shared" ca="1" si="227"/>
        <v>0</v>
      </c>
      <c r="L285" s="70">
        <f t="shared" ca="1" si="227"/>
        <v>0</v>
      </c>
      <c r="M285" s="70">
        <f ca="1">J285+K285-L285</f>
        <v>74.410267239347974</v>
      </c>
      <c r="N285" s="70">
        <f t="shared" ca="1" si="225"/>
        <v>169.9543330267949</v>
      </c>
      <c r="O285" s="70">
        <f t="shared" ca="1" si="226"/>
        <v>169.9543330267949</v>
      </c>
    </row>
    <row r="286" spans="2:15" hidden="1" x14ac:dyDescent="0.25">
      <c r="B286" s="806">
        <v>4</v>
      </c>
      <c r="C286" s="801" t="s">
        <v>724</v>
      </c>
      <c r="D286" s="809"/>
      <c r="E286" s="357"/>
      <c r="F286" s="70">
        <f t="shared" si="220"/>
        <v>0</v>
      </c>
      <c r="G286" s="70"/>
      <c r="H286" s="70"/>
      <c r="I286" s="70"/>
      <c r="J286" s="70">
        <f t="shared" si="222"/>
        <v>0</v>
      </c>
      <c r="K286" s="70"/>
      <c r="L286" s="70"/>
      <c r="M286" s="70"/>
      <c r="N286" s="70"/>
      <c r="O286" s="70"/>
    </row>
    <row r="287" spans="2:15" hidden="1" x14ac:dyDescent="0.25">
      <c r="B287" s="806"/>
      <c r="C287" s="812" t="s">
        <v>725</v>
      </c>
      <c r="D287" s="809"/>
      <c r="E287" s="357"/>
      <c r="F287" s="70">
        <f t="shared" ca="1" si="220"/>
        <v>16495.677792531125</v>
      </c>
      <c r="G287" s="70">
        <f>'[56]GFA &amp; Dep-MYT 5th Control'!$Q$34</f>
        <v>2030.9995494038164</v>
      </c>
      <c r="H287" s="70">
        <f t="shared" ref="H287:L287" ca="1" si="228">H604+H921</f>
        <v>0</v>
      </c>
      <c r="I287" s="70">
        <f ca="1">F287+G287-H287</f>
        <v>18526.677341934941</v>
      </c>
      <c r="J287" s="70">
        <f t="shared" ca="1" si="222"/>
        <v>7562.5136514063906</v>
      </c>
      <c r="K287" s="70">
        <f>SUM('[56]GFA &amp; Dep-MYT 5th Control'!$I$178:$I$180)</f>
        <v>570.93733576396085</v>
      </c>
      <c r="L287" s="70">
        <f t="shared" ca="1" si="228"/>
        <v>0</v>
      </c>
      <c r="M287" s="70">
        <f ca="1">J287+K287-L287</f>
        <v>8133.4509871703513</v>
      </c>
      <c r="N287" s="70">
        <f ca="1">F287-J287</f>
        <v>8933.1641411247347</v>
      </c>
      <c r="O287" s="70">
        <f t="shared" ref="O287" ca="1" si="229">I287-M287</f>
        <v>10393.226354764589</v>
      </c>
    </row>
    <row r="288" spans="2:15" hidden="1" x14ac:dyDescent="0.25">
      <c r="B288" s="806"/>
      <c r="C288" s="801" t="s">
        <v>726</v>
      </c>
      <c r="D288" s="809"/>
      <c r="E288" s="357"/>
      <c r="F288" s="70">
        <f t="shared" si="220"/>
        <v>0</v>
      </c>
      <c r="G288" s="70"/>
      <c r="H288" s="70"/>
      <c r="I288" s="70"/>
      <c r="J288" s="70">
        <f t="shared" si="222"/>
        <v>0</v>
      </c>
      <c r="K288" s="70"/>
      <c r="L288" s="70"/>
      <c r="M288" s="70"/>
      <c r="N288" s="70"/>
      <c r="O288" s="70"/>
    </row>
    <row r="289" spans="2:15" hidden="1" x14ac:dyDescent="0.25">
      <c r="B289" s="806"/>
      <c r="C289" s="812" t="s">
        <v>727</v>
      </c>
      <c r="D289" s="809"/>
      <c r="E289" s="357"/>
      <c r="F289" s="70">
        <f t="shared" ca="1" si="220"/>
        <v>0</v>
      </c>
      <c r="G289" s="70">
        <f t="shared" ref="G289:L290" ca="1" si="230">G606+G923</f>
        <v>0</v>
      </c>
      <c r="H289" s="70">
        <f t="shared" ca="1" si="230"/>
        <v>0</v>
      </c>
      <c r="I289" s="70">
        <f t="shared" ref="I289:I290" ca="1" si="231">F289+G289-H289</f>
        <v>0</v>
      </c>
      <c r="J289" s="70">
        <f t="shared" ca="1" si="222"/>
        <v>0</v>
      </c>
      <c r="K289" s="70">
        <f t="shared" ca="1" si="230"/>
        <v>0</v>
      </c>
      <c r="L289" s="70">
        <f t="shared" ca="1" si="230"/>
        <v>0</v>
      </c>
      <c r="M289" s="70">
        <f t="shared" ref="M289:M318" ca="1" si="232">J289+K289-L289</f>
        <v>0</v>
      </c>
      <c r="N289" s="70">
        <f t="shared" ref="N289:N290" ca="1" si="233">F289-J289</f>
        <v>0</v>
      </c>
      <c r="O289" s="70">
        <f t="shared" ref="O289:O290" ca="1" si="234">I289-M289</f>
        <v>0</v>
      </c>
    </row>
    <row r="290" spans="2:15" hidden="1" x14ac:dyDescent="0.25">
      <c r="B290" s="806"/>
      <c r="C290" s="812" t="s">
        <v>728</v>
      </c>
      <c r="D290" s="809"/>
      <c r="E290" s="357"/>
      <c r="F290" s="70">
        <f t="shared" ca="1" si="220"/>
        <v>0</v>
      </c>
      <c r="G290" s="70">
        <f t="shared" ca="1" si="230"/>
        <v>0</v>
      </c>
      <c r="H290" s="70">
        <f t="shared" ca="1" si="230"/>
        <v>0</v>
      </c>
      <c r="I290" s="70">
        <f t="shared" ca="1" si="231"/>
        <v>0</v>
      </c>
      <c r="J290" s="70">
        <f t="shared" ca="1" si="222"/>
        <v>0</v>
      </c>
      <c r="K290" s="70">
        <f t="shared" ca="1" si="230"/>
        <v>0</v>
      </c>
      <c r="L290" s="70">
        <f t="shared" ca="1" si="230"/>
        <v>0</v>
      </c>
      <c r="M290" s="70">
        <f t="shared" ca="1" si="232"/>
        <v>0</v>
      </c>
      <c r="N290" s="70">
        <f t="shared" ca="1" si="233"/>
        <v>0</v>
      </c>
      <c r="O290" s="70">
        <f t="shared" ca="1" si="234"/>
        <v>0</v>
      </c>
    </row>
    <row r="291" spans="2:15" hidden="1" x14ac:dyDescent="0.25">
      <c r="B291" s="806">
        <v>5</v>
      </c>
      <c r="C291" s="801" t="s">
        <v>729</v>
      </c>
      <c r="D291" s="809"/>
      <c r="E291" s="357"/>
      <c r="F291" s="70">
        <f t="shared" si="220"/>
        <v>0</v>
      </c>
      <c r="G291" s="813"/>
      <c r="H291" s="813"/>
      <c r="I291" s="813"/>
      <c r="J291" s="70">
        <f t="shared" si="222"/>
        <v>0</v>
      </c>
      <c r="K291" s="813"/>
      <c r="L291" s="813"/>
      <c r="M291" s="813"/>
      <c r="N291" s="813"/>
      <c r="O291" s="813"/>
    </row>
    <row r="292" spans="2:15" hidden="1" x14ac:dyDescent="0.25">
      <c r="B292" s="806"/>
      <c r="C292" s="812" t="s">
        <v>730</v>
      </c>
      <c r="D292" s="809"/>
      <c r="E292" s="357"/>
      <c r="F292" s="70">
        <f t="shared" ca="1" si="220"/>
        <v>0</v>
      </c>
      <c r="G292" s="70">
        <f t="shared" ref="G292:L297" ca="1" si="235">G609+G926</f>
        <v>0</v>
      </c>
      <c r="H292" s="70">
        <f t="shared" ca="1" si="235"/>
        <v>0</v>
      </c>
      <c r="I292" s="70">
        <f t="shared" ref="I292:I311" ca="1" si="236">F292+G292-H292</f>
        <v>0</v>
      </c>
      <c r="J292" s="70">
        <f t="shared" ca="1" si="222"/>
        <v>0</v>
      </c>
      <c r="K292" s="70">
        <f t="shared" ca="1" si="235"/>
        <v>0</v>
      </c>
      <c r="L292" s="70">
        <f t="shared" ca="1" si="235"/>
        <v>0</v>
      </c>
      <c r="M292" s="70">
        <f t="shared" ca="1" si="232"/>
        <v>0</v>
      </c>
      <c r="N292" s="70">
        <f t="shared" ref="N292:N297" ca="1" si="237">F292-J292</f>
        <v>0</v>
      </c>
      <c r="O292" s="70">
        <f t="shared" ref="O292:O297" ca="1" si="238">I292-M292</f>
        <v>0</v>
      </c>
    </row>
    <row r="293" spans="2:15" hidden="1" x14ac:dyDescent="0.25">
      <c r="B293" s="806"/>
      <c r="C293" s="812" t="s">
        <v>731</v>
      </c>
      <c r="D293" s="809"/>
      <c r="E293" s="357"/>
      <c r="F293" s="70">
        <f t="shared" ca="1" si="220"/>
        <v>0</v>
      </c>
      <c r="G293" s="70">
        <f t="shared" ca="1" si="235"/>
        <v>0</v>
      </c>
      <c r="H293" s="70">
        <f t="shared" ca="1" si="235"/>
        <v>0</v>
      </c>
      <c r="I293" s="70">
        <f t="shared" ca="1" si="236"/>
        <v>0</v>
      </c>
      <c r="J293" s="70">
        <f t="shared" ca="1" si="222"/>
        <v>0</v>
      </c>
      <c r="K293" s="70">
        <f t="shared" ca="1" si="235"/>
        <v>0</v>
      </c>
      <c r="L293" s="70">
        <f t="shared" ca="1" si="235"/>
        <v>0</v>
      </c>
      <c r="M293" s="70">
        <f t="shared" ca="1" si="232"/>
        <v>0</v>
      </c>
      <c r="N293" s="70">
        <f t="shared" ca="1" si="237"/>
        <v>0</v>
      </c>
      <c r="O293" s="70">
        <f t="shared" ca="1" si="238"/>
        <v>0</v>
      </c>
    </row>
    <row r="294" spans="2:15" hidden="1" x14ac:dyDescent="0.25">
      <c r="B294" s="806"/>
      <c r="C294" s="812" t="s">
        <v>732</v>
      </c>
      <c r="D294" s="809"/>
      <c r="E294" s="357"/>
      <c r="F294" s="70">
        <f t="shared" ca="1" si="220"/>
        <v>0</v>
      </c>
      <c r="G294" s="70">
        <f t="shared" ca="1" si="235"/>
        <v>0</v>
      </c>
      <c r="H294" s="70">
        <f t="shared" ca="1" si="235"/>
        <v>0</v>
      </c>
      <c r="I294" s="70">
        <f t="shared" ca="1" si="236"/>
        <v>0</v>
      </c>
      <c r="J294" s="70">
        <f t="shared" ca="1" si="222"/>
        <v>0</v>
      </c>
      <c r="K294" s="70">
        <f t="shared" ca="1" si="235"/>
        <v>0</v>
      </c>
      <c r="L294" s="70">
        <f t="shared" ca="1" si="235"/>
        <v>0</v>
      </c>
      <c r="M294" s="70">
        <f t="shared" ca="1" si="232"/>
        <v>0</v>
      </c>
      <c r="N294" s="70">
        <f t="shared" ca="1" si="237"/>
        <v>0</v>
      </c>
      <c r="O294" s="70">
        <f t="shared" ca="1" si="238"/>
        <v>0</v>
      </c>
    </row>
    <row r="295" spans="2:15" hidden="1" x14ac:dyDescent="0.25">
      <c r="B295" s="806"/>
      <c r="C295" s="812" t="s">
        <v>733</v>
      </c>
      <c r="D295" s="809"/>
      <c r="E295" s="357"/>
      <c r="F295" s="70">
        <f t="shared" ca="1" si="220"/>
        <v>0</v>
      </c>
      <c r="G295" s="70">
        <f t="shared" ca="1" si="235"/>
        <v>0</v>
      </c>
      <c r="H295" s="70">
        <f t="shared" ca="1" si="235"/>
        <v>0</v>
      </c>
      <c r="I295" s="70">
        <f t="shared" ca="1" si="236"/>
        <v>0</v>
      </c>
      <c r="J295" s="70">
        <f t="shared" ca="1" si="222"/>
        <v>0</v>
      </c>
      <c r="K295" s="70">
        <f t="shared" ca="1" si="235"/>
        <v>0</v>
      </c>
      <c r="L295" s="70">
        <f t="shared" ca="1" si="235"/>
        <v>0</v>
      </c>
      <c r="M295" s="70">
        <f t="shared" ca="1" si="232"/>
        <v>0</v>
      </c>
      <c r="N295" s="70">
        <f t="shared" ca="1" si="237"/>
        <v>0</v>
      </c>
      <c r="O295" s="70">
        <f t="shared" ca="1" si="238"/>
        <v>0</v>
      </c>
    </row>
    <row r="296" spans="2:15" hidden="1" x14ac:dyDescent="0.25">
      <c r="B296" s="806">
        <v>6</v>
      </c>
      <c r="C296" s="801" t="s">
        <v>734</v>
      </c>
      <c r="D296" s="809"/>
      <c r="E296" s="357"/>
      <c r="F296" s="70">
        <f t="shared" ca="1" si="220"/>
        <v>0</v>
      </c>
      <c r="G296" s="70">
        <f t="shared" ca="1" si="235"/>
        <v>0</v>
      </c>
      <c r="H296" s="70">
        <f t="shared" ca="1" si="235"/>
        <v>0</v>
      </c>
      <c r="I296" s="70">
        <f t="shared" ca="1" si="236"/>
        <v>0</v>
      </c>
      <c r="J296" s="70">
        <f t="shared" ca="1" si="222"/>
        <v>0</v>
      </c>
      <c r="K296" s="70">
        <f t="shared" ca="1" si="235"/>
        <v>0</v>
      </c>
      <c r="L296" s="70">
        <f t="shared" ca="1" si="235"/>
        <v>0</v>
      </c>
      <c r="M296" s="70">
        <f t="shared" ca="1" si="232"/>
        <v>0</v>
      </c>
      <c r="N296" s="70">
        <f t="shared" ca="1" si="237"/>
        <v>0</v>
      </c>
      <c r="O296" s="70">
        <f t="shared" ca="1" si="238"/>
        <v>0</v>
      </c>
    </row>
    <row r="297" spans="2:15" hidden="1" x14ac:dyDescent="0.25">
      <c r="B297" s="806">
        <v>7</v>
      </c>
      <c r="C297" s="801" t="s">
        <v>735</v>
      </c>
      <c r="D297" s="809"/>
      <c r="E297" s="357"/>
      <c r="F297" s="70">
        <f t="shared" ca="1" si="220"/>
        <v>0</v>
      </c>
      <c r="G297" s="70">
        <f t="shared" ca="1" si="235"/>
        <v>0</v>
      </c>
      <c r="H297" s="70">
        <f t="shared" ca="1" si="235"/>
        <v>0</v>
      </c>
      <c r="I297" s="70">
        <f t="shared" ca="1" si="236"/>
        <v>0</v>
      </c>
      <c r="J297" s="70">
        <f t="shared" ca="1" si="222"/>
        <v>0</v>
      </c>
      <c r="K297" s="70">
        <f t="shared" ca="1" si="235"/>
        <v>0</v>
      </c>
      <c r="L297" s="70">
        <f t="shared" ca="1" si="235"/>
        <v>0</v>
      </c>
      <c r="M297" s="70">
        <f t="shared" ca="1" si="232"/>
        <v>0</v>
      </c>
      <c r="N297" s="70">
        <f t="shared" ca="1" si="237"/>
        <v>0</v>
      </c>
      <c r="O297" s="70">
        <f t="shared" ca="1" si="238"/>
        <v>0</v>
      </c>
    </row>
    <row r="298" spans="2:15" hidden="1" x14ac:dyDescent="0.25">
      <c r="B298" s="806">
        <v>8</v>
      </c>
      <c r="C298" s="801" t="s">
        <v>736</v>
      </c>
      <c r="D298" s="809"/>
      <c r="E298" s="357"/>
      <c r="F298" s="70">
        <f t="shared" si="220"/>
        <v>0</v>
      </c>
      <c r="G298" s="70"/>
      <c r="H298" s="70"/>
      <c r="I298" s="70"/>
      <c r="J298" s="70">
        <f t="shared" si="222"/>
        <v>0</v>
      </c>
      <c r="K298" s="70"/>
      <c r="L298" s="70"/>
      <c r="M298" s="70"/>
      <c r="N298" s="70"/>
      <c r="O298" s="70"/>
    </row>
    <row r="299" spans="2:15" hidden="1" x14ac:dyDescent="0.25">
      <c r="B299" s="806"/>
      <c r="C299" s="812" t="s">
        <v>737</v>
      </c>
      <c r="D299" s="809"/>
      <c r="E299" s="357"/>
      <c r="F299" s="70">
        <f t="shared" ca="1" si="220"/>
        <v>18974.639273833905</v>
      </c>
      <c r="G299" s="70">
        <f>'[56]GFA &amp; Dep-MYT 5th Control'!$Q$35</f>
        <v>2358.538860197797</v>
      </c>
      <c r="H299" s="70">
        <f t="shared" ref="H299:L299" ca="1" si="239">H616+H933</f>
        <v>0</v>
      </c>
      <c r="I299" s="70">
        <f t="shared" ca="1" si="236"/>
        <v>21333.178134031703</v>
      </c>
      <c r="J299" s="70">
        <f t="shared" ca="1" si="222"/>
        <v>6380.0003853376265</v>
      </c>
      <c r="K299" s="70">
        <f>SUM('[56]GFA &amp; Dep-MYT 5th Control'!$I$187:$I$189)</f>
        <v>522.75811663082072</v>
      </c>
      <c r="L299" s="70">
        <f t="shared" ca="1" si="239"/>
        <v>0</v>
      </c>
      <c r="M299" s="70">
        <f t="shared" ca="1" si="232"/>
        <v>6902.7585019684475</v>
      </c>
      <c r="N299" s="70">
        <f t="shared" ref="N299:N302" ca="1" si="240">F299-J299</f>
        <v>12594.63888849628</v>
      </c>
      <c r="O299" s="70">
        <f t="shared" ref="O299:O303" ca="1" si="241">I299-M299</f>
        <v>14430.419632063255</v>
      </c>
    </row>
    <row r="300" spans="2:15" hidden="1" x14ac:dyDescent="0.25">
      <c r="B300" s="806"/>
      <c r="C300" s="812" t="s">
        <v>756</v>
      </c>
      <c r="D300" s="809"/>
      <c r="E300" s="357"/>
      <c r="F300" s="70">
        <f t="shared" ca="1" si="220"/>
        <v>0</v>
      </c>
      <c r="G300" s="70">
        <f t="shared" ref="G300:L302" ca="1" si="242">G617+G934</f>
        <v>0</v>
      </c>
      <c r="H300" s="70">
        <f t="shared" ca="1" si="242"/>
        <v>0</v>
      </c>
      <c r="I300" s="70">
        <f t="shared" ca="1" si="236"/>
        <v>0</v>
      </c>
      <c r="J300" s="70">
        <f t="shared" ca="1" si="222"/>
        <v>0</v>
      </c>
      <c r="K300" s="70">
        <f t="shared" ca="1" si="242"/>
        <v>0</v>
      </c>
      <c r="L300" s="70">
        <f t="shared" ca="1" si="242"/>
        <v>0</v>
      </c>
      <c r="M300" s="70">
        <f t="shared" ca="1" si="232"/>
        <v>0</v>
      </c>
      <c r="N300" s="70">
        <f t="shared" ca="1" si="240"/>
        <v>0</v>
      </c>
      <c r="O300" s="70">
        <f t="shared" ca="1" si="241"/>
        <v>0</v>
      </c>
    </row>
    <row r="301" spans="2:15" ht="28" hidden="1" x14ac:dyDescent="0.25">
      <c r="B301" s="814">
        <v>9</v>
      </c>
      <c r="C301" s="815" t="s">
        <v>739</v>
      </c>
      <c r="D301" s="809"/>
      <c r="E301" s="357"/>
      <c r="F301" s="70">
        <f t="shared" ca="1" si="220"/>
        <v>0</v>
      </c>
      <c r="G301" s="70">
        <f t="shared" ca="1" si="242"/>
        <v>0</v>
      </c>
      <c r="H301" s="70">
        <f t="shared" ca="1" si="242"/>
        <v>0</v>
      </c>
      <c r="I301" s="70">
        <f t="shared" ca="1" si="236"/>
        <v>0</v>
      </c>
      <c r="J301" s="70">
        <f t="shared" ca="1" si="222"/>
        <v>0</v>
      </c>
      <c r="K301" s="70">
        <f t="shared" ca="1" si="242"/>
        <v>0</v>
      </c>
      <c r="L301" s="70">
        <f t="shared" ca="1" si="242"/>
        <v>0</v>
      </c>
      <c r="M301" s="70">
        <f t="shared" ca="1" si="232"/>
        <v>0</v>
      </c>
      <c r="N301" s="70">
        <f t="shared" ca="1" si="240"/>
        <v>0</v>
      </c>
      <c r="O301" s="70">
        <f t="shared" ca="1" si="241"/>
        <v>0</v>
      </c>
    </row>
    <row r="302" spans="2:15" hidden="1" x14ac:dyDescent="0.25">
      <c r="B302" s="816">
        <v>10</v>
      </c>
      <c r="C302" s="535" t="s">
        <v>740</v>
      </c>
      <c r="D302" s="817"/>
      <c r="E302" s="357"/>
      <c r="F302" s="70">
        <f t="shared" ca="1" si="220"/>
        <v>2632.9309275768987</v>
      </c>
      <c r="G302" s="70">
        <f>'[56]GFA &amp; Dep-MYT 5th Control'!$Q$36</f>
        <v>156.8784903312127</v>
      </c>
      <c r="H302" s="70">
        <f t="shared" ca="1" si="242"/>
        <v>0</v>
      </c>
      <c r="I302" s="70">
        <f t="shared" ca="1" si="236"/>
        <v>2789.8094179081113</v>
      </c>
      <c r="J302" s="70">
        <f t="shared" ca="1" si="222"/>
        <v>1617.0154237649044</v>
      </c>
      <c r="K302" s="70">
        <f>'[56]GFA &amp; Dep-MYT 5th Control'!$I$184</f>
        <v>88.800282505110076</v>
      </c>
      <c r="L302" s="70">
        <f t="shared" ca="1" si="242"/>
        <v>0</v>
      </c>
      <c r="M302" s="70">
        <f t="shared" ca="1" si="232"/>
        <v>1705.8157062700145</v>
      </c>
      <c r="N302" s="70">
        <f t="shared" ca="1" si="240"/>
        <v>1015.9155038119943</v>
      </c>
      <c r="O302" s="70">
        <f t="shared" ca="1" si="241"/>
        <v>1083.9937116380968</v>
      </c>
    </row>
    <row r="303" spans="2:15" hidden="1" x14ac:dyDescent="0.25">
      <c r="B303" s="816">
        <v>11</v>
      </c>
      <c r="C303" s="535" t="s">
        <v>741</v>
      </c>
      <c r="D303" s="817"/>
      <c r="E303" s="357"/>
      <c r="F303" s="70">
        <f t="shared" ca="1" si="220"/>
        <v>7.3621161439999998</v>
      </c>
      <c r="G303" s="70">
        <f t="shared" ref="G303:L303" ca="1" si="243">G620+G937</f>
        <v>0</v>
      </c>
      <c r="H303" s="70">
        <f t="shared" ca="1" si="243"/>
        <v>0</v>
      </c>
      <c r="I303" s="70">
        <f t="shared" ca="1" si="236"/>
        <v>7.3621161439999998</v>
      </c>
      <c r="J303" s="70">
        <f t="shared" ca="1" si="222"/>
        <v>6.9899676503808923</v>
      </c>
      <c r="K303" s="70">
        <f>'[56]GFA &amp; Dep-MYT 5th Control'!$I$191</f>
        <v>0</v>
      </c>
      <c r="L303" s="70">
        <f t="shared" ca="1" si="243"/>
        <v>0</v>
      </c>
      <c r="M303" s="70">
        <f t="shared" ca="1" si="232"/>
        <v>6.9899676503808923</v>
      </c>
      <c r="N303" s="70">
        <f ca="1">F303-J303</f>
        <v>0.37214849361910751</v>
      </c>
      <c r="O303" s="70">
        <f t="shared" ca="1" si="241"/>
        <v>0.37214849361910751</v>
      </c>
    </row>
    <row r="304" spans="2:15" hidden="1" x14ac:dyDescent="0.25">
      <c r="B304" s="816">
        <v>12</v>
      </c>
      <c r="C304" s="535" t="s">
        <v>742</v>
      </c>
      <c r="D304" s="817"/>
      <c r="E304" s="357"/>
      <c r="F304" s="70">
        <f t="shared" si="220"/>
        <v>0</v>
      </c>
      <c r="G304" s="70"/>
      <c r="H304" s="70"/>
      <c r="I304" s="70"/>
      <c r="J304" s="70">
        <f t="shared" si="222"/>
        <v>0</v>
      </c>
      <c r="K304" s="70"/>
      <c r="L304" s="70"/>
      <c r="M304" s="70"/>
      <c r="N304" s="70"/>
      <c r="O304" s="70"/>
    </row>
    <row r="305" spans="2:15" hidden="1" x14ac:dyDescent="0.25">
      <c r="B305" s="816"/>
      <c r="C305" s="536" t="s">
        <v>743</v>
      </c>
      <c r="D305" s="817"/>
      <c r="E305" s="357"/>
      <c r="F305" s="70">
        <f t="shared" ca="1" si="220"/>
        <v>4.2542724662558475</v>
      </c>
      <c r="G305" s="70">
        <f t="shared" ref="G305:L306" ca="1" si="244">G622+G939</f>
        <v>0</v>
      </c>
      <c r="H305" s="70">
        <f t="shared" ca="1" si="244"/>
        <v>0</v>
      </c>
      <c r="I305" s="70">
        <f t="shared" ca="1" si="236"/>
        <v>4.2542724662558475</v>
      </c>
      <c r="J305" s="70">
        <f t="shared" ca="1" si="222"/>
        <v>2.2378529119114754</v>
      </c>
      <c r="K305" s="70">
        <f t="shared" ca="1" si="244"/>
        <v>0</v>
      </c>
      <c r="L305" s="70">
        <f t="shared" ca="1" si="244"/>
        <v>0</v>
      </c>
      <c r="M305" s="70">
        <f t="shared" ca="1" si="232"/>
        <v>2.2378529119114754</v>
      </c>
      <c r="N305" s="70">
        <f t="shared" ref="N305:N306" ca="1" si="245">F305-J305</f>
        <v>2.0164195543443721</v>
      </c>
      <c r="O305" s="70">
        <f t="shared" ref="O305:O306" ca="1" si="246">I305-M305</f>
        <v>2.0164195543443721</v>
      </c>
    </row>
    <row r="306" spans="2:15" hidden="1" x14ac:dyDescent="0.25">
      <c r="B306" s="816"/>
      <c r="C306" s="536" t="s">
        <v>744</v>
      </c>
      <c r="D306" s="817"/>
      <c r="E306" s="357"/>
      <c r="F306" s="70">
        <f t="shared" ca="1" si="220"/>
        <v>0</v>
      </c>
      <c r="G306" s="70">
        <f t="shared" ca="1" si="244"/>
        <v>0</v>
      </c>
      <c r="H306" s="70">
        <f t="shared" ca="1" si="244"/>
        <v>0</v>
      </c>
      <c r="I306" s="70">
        <f t="shared" ca="1" si="236"/>
        <v>0</v>
      </c>
      <c r="J306" s="70">
        <f t="shared" ca="1" si="222"/>
        <v>0</v>
      </c>
      <c r="K306" s="70">
        <f t="shared" ca="1" si="244"/>
        <v>0</v>
      </c>
      <c r="L306" s="70">
        <f t="shared" ca="1" si="244"/>
        <v>0</v>
      </c>
      <c r="M306" s="70">
        <f t="shared" ca="1" si="232"/>
        <v>0</v>
      </c>
      <c r="N306" s="70">
        <f t="shared" ca="1" si="245"/>
        <v>0</v>
      </c>
      <c r="O306" s="70">
        <f t="shared" ca="1" si="246"/>
        <v>0</v>
      </c>
    </row>
    <row r="307" spans="2:15" hidden="1" x14ac:dyDescent="0.25">
      <c r="B307" s="816">
        <v>13</v>
      </c>
      <c r="C307" s="536"/>
      <c r="D307" s="817"/>
      <c r="E307" s="357"/>
      <c r="F307" s="70">
        <f t="shared" si="220"/>
        <v>0</v>
      </c>
      <c r="G307" s="70"/>
      <c r="H307" s="70"/>
      <c r="I307" s="70"/>
      <c r="J307" s="70">
        <f t="shared" si="222"/>
        <v>0</v>
      </c>
      <c r="K307" s="70"/>
      <c r="L307" s="70"/>
      <c r="M307" s="70"/>
      <c r="N307" s="70"/>
      <c r="O307" s="70"/>
    </row>
    <row r="308" spans="2:15" hidden="1" x14ac:dyDescent="0.25">
      <c r="B308" s="816"/>
      <c r="C308" s="536" t="s">
        <v>745</v>
      </c>
      <c r="D308" s="817"/>
      <c r="E308" s="357"/>
      <c r="F308" s="70">
        <f t="shared" ca="1" si="220"/>
        <v>21.046324225290299</v>
      </c>
      <c r="G308" s="70">
        <f t="shared" ref="G308:L309" ca="1" si="247">G625+G942</f>
        <v>0</v>
      </c>
      <c r="H308" s="70">
        <f t="shared" ca="1" si="247"/>
        <v>0</v>
      </c>
      <c r="I308" s="70">
        <f t="shared" ca="1" si="236"/>
        <v>21.046324225290299</v>
      </c>
      <c r="J308" s="70">
        <f t="shared" ca="1" si="222"/>
        <v>15.473859705916293</v>
      </c>
      <c r="K308" s="70">
        <f>'[56]GFA &amp; Dep-MYT 5th Control'!$I$192</f>
        <v>0.332381284</v>
      </c>
      <c r="L308" s="70">
        <f t="shared" ca="1" si="247"/>
        <v>0</v>
      </c>
      <c r="M308" s="70">
        <f t="shared" ca="1" si="232"/>
        <v>15.806240989916294</v>
      </c>
      <c r="N308" s="70">
        <f t="shared" ref="N308:N311" ca="1" si="248">F308-J308</f>
        <v>5.5724645193740052</v>
      </c>
      <c r="O308" s="70">
        <f t="shared" ref="O308:O311" ca="1" si="249">I308-M308</f>
        <v>5.240083235374005</v>
      </c>
    </row>
    <row r="309" spans="2:15" hidden="1" x14ac:dyDescent="0.25">
      <c r="B309" s="816"/>
      <c r="C309" s="536" t="s">
        <v>746</v>
      </c>
      <c r="D309" s="817"/>
      <c r="E309" s="357"/>
      <c r="F309" s="70">
        <f t="shared" ca="1" si="220"/>
        <v>71.969051174557251</v>
      </c>
      <c r="G309" s="70">
        <f>'[56]GFA &amp; Dep-MYT 5th Control'!$Q$37</f>
        <v>0.28721272746877619</v>
      </c>
      <c r="H309" s="70">
        <f t="shared" ca="1" si="247"/>
        <v>0</v>
      </c>
      <c r="I309" s="70">
        <f t="shared" ca="1" si="236"/>
        <v>72.256263902026021</v>
      </c>
      <c r="J309" s="70">
        <f t="shared" ca="1" si="222"/>
        <v>47.192800567831142</v>
      </c>
      <c r="K309" s="70">
        <f>'[56]GFA &amp; Dep-MYT 5th Control'!$I$193</f>
        <v>1.6343581196537895</v>
      </c>
      <c r="L309" s="70">
        <f t="shared" ca="1" si="247"/>
        <v>0</v>
      </c>
      <c r="M309" s="70">
        <f t="shared" ca="1" si="232"/>
        <v>48.827158687484932</v>
      </c>
      <c r="N309" s="70">
        <f t="shared" ca="1" si="248"/>
        <v>24.776250606726109</v>
      </c>
      <c r="O309" s="70">
        <f t="shared" ca="1" si="249"/>
        <v>23.429105214541089</v>
      </c>
    </row>
    <row r="310" spans="2:15" hidden="1" x14ac:dyDescent="0.25">
      <c r="B310" s="816"/>
      <c r="C310" s="536" t="s">
        <v>747</v>
      </c>
      <c r="D310" s="817"/>
      <c r="E310" s="357"/>
      <c r="F310" s="70">
        <f t="shared" ca="1" si="220"/>
        <v>0</v>
      </c>
      <c r="G310" s="70">
        <f t="shared" ref="G310:L311" ca="1" si="250">G627+G944</f>
        <v>0</v>
      </c>
      <c r="H310" s="70">
        <f t="shared" ca="1" si="250"/>
        <v>0</v>
      </c>
      <c r="I310" s="70">
        <f t="shared" ca="1" si="236"/>
        <v>0</v>
      </c>
      <c r="J310" s="70">
        <f t="shared" ca="1" si="222"/>
        <v>0</v>
      </c>
      <c r="K310" s="70">
        <f t="shared" ca="1" si="250"/>
        <v>0</v>
      </c>
      <c r="L310" s="70">
        <f t="shared" ca="1" si="250"/>
        <v>0</v>
      </c>
      <c r="M310" s="70">
        <f t="shared" ca="1" si="232"/>
        <v>0</v>
      </c>
      <c r="N310" s="70">
        <f t="shared" ca="1" si="248"/>
        <v>0</v>
      </c>
      <c r="O310" s="70">
        <f t="shared" ca="1" si="249"/>
        <v>0</v>
      </c>
    </row>
    <row r="311" spans="2:15" hidden="1" x14ac:dyDescent="0.25">
      <c r="B311" s="816"/>
      <c r="C311" s="536" t="s">
        <v>748</v>
      </c>
      <c r="D311" s="817"/>
      <c r="E311" s="357"/>
      <c r="F311" s="70">
        <f t="shared" ca="1" si="220"/>
        <v>0</v>
      </c>
      <c r="G311" s="70">
        <f t="shared" ca="1" si="250"/>
        <v>0</v>
      </c>
      <c r="H311" s="70">
        <f t="shared" ca="1" si="250"/>
        <v>0</v>
      </c>
      <c r="I311" s="70">
        <f t="shared" ca="1" si="236"/>
        <v>0</v>
      </c>
      <c r="J311" s="70">
        <f t="shared" ca="1" si="222"/>
        <v>0</v>
      </c>
      <c r="K311" s="70">
        <f t="shared" ca="1" si="250"/>
        <v>0</v>
      </c>
      <c r="L311" s="70">
        <f t="shared" ca="1" si="250"/>
        <v>0</v>
      </c>
      <c r="M311" s="70">
        <f t="shared" ca="1" si="232"/>
        <v>0</v>
      </c>
      <c r="N311" s="70">
        <f t="shared" ca="1" si="248"/>
        <v>0</v>
      </c>
      <c r="O311" s="70">
        <f t="shared" ca="1" si="249"/>
        <v>0</v>
      </c>
    </row>
    <row r="312" spans="2:15" hidden="1" x14ac:dyDescent="0.25">
      <c r="B312" s="816">
        <v>14</v>
      </c>
      <c r="C312" s="535" t="s">
        <v>749</v>
      </c>
      <c r="D312" s="817"/>
      <c r="E312" s="357"/>
      <c r="F312" s="70">
        <f t="shared" si="220"/>
        <v>0</v>
      </c>
      <c r="G312" s="70"/>
      <c r="H312" s="70"/>
      <c r="I312" s="70"/>
      <c r="J312" s="70">
        <f t="shared" si="222"/>
        <v>0</v>
      </c>
      <c r="K312" s="70"/>
      <c r="L312" s="70"/>
      <c r="M312" s="70"/>
      <c r="N312" s="70"/>
      <c r="O312" s="70"/>
    </row>
    <row r="313" spans="2:15" hidden="1" x14ac:dyDescent="0.25">
      <c r="B313" s="816"/>
      <c r="C313" s="536" t="s">
        <v>750</v>
      </c>
      <c r="D313" s="817"/>
      <c r="E313" s="357"/>
      <c r="F313" s="70">
        <f t="shared" ca="1" si="220"/>
        <v>0</v>
      </c>
      <c r="G313" s="70">
        <f t="shared" ref="G313:L316" ca="1" si="251">G630+G947</f>
        <v>0</v>
      </c>
      <c r="H313" s="70">
        <f t="shared" ca="1" si="251"/>
        <v>0</v>
      </c>
      <c r="I313" s="70">
        <f t="shared" ref="I313:I318" ca="1" si="252">F313+G313-H313</f>
        <v>0</v>
      </c>
      <c r="J313" s="70">
        <f t="shared" ca="1" si="222"/>
        <v>0</v>
      </c>
      <c r="K313" s="70">
        <f t="shared" ca="1" si="251"/>
        <v>0</v>
      </c>
      <c r="L313" s="70">
        <f t="shared" ca="1" si="251"/>
        <v>0</v>
      </c>
      <c r="M313" s="70">
        <f t="shared" ca="1" si="232"/>
        <v>0</v>
      </c>
      <c r="N313" s="70">
        <f ca="1">F313-J313</f>
        <v>0</v>
      </c>
      <c r="O313" s="70">
        <f ca="1">I313-M313</f>
        <v>0</v>
      </c>
    </row>
    <row r="314" spans="2:15" hidden="1" x14ac:dyDescent="0.25">
      <c r="B314" s="816"/>
      <c r="C314" s="536" t="s">
        <v>751</v>
      </c>
      <c r="D314" s="817"/>
      <c r="E314" s="357"/>
      <c r="F314" s="70">
        <f t="shared" ca="1" si="220"/>
        <v>0</v>
      </c>
      <c r="G314" s="70">
        <f t="shared" ca="1" si="251"/>
        <v>0</v>
      </c>
      <c r="H314" s="70">
        <f t="shared" ca="1" si="251"/>
        <v>0</v>
      </c>
      <c r="I314" s="70">
        <f t="shared" ca="1" si="252"/>
        <v>0</v>
      </c>
      <c r="J314" s="70">
        <f t="shared" ca="1" si="222"/>
        <v>0</v>
      </c>
      <c r="K314" s="70">
        <f t="shared" ca="1" si="251"/>
        <v>0</v>
      </c>
      <c r="L314" s="70">
        <f t="shared" ca="1" si="251"/>
        <v>0</v>
      </c>
      <c r="M314" s="70">
        <f t="shared" ca="1" si="232"/>
        <v>0</v>
      </c>
      <c r="N314" s="70">
        <f ca="1">F314-J314</f>
        <v>0</v>
      </c>
      <c r="O314" s="70">
        <f ca="1">I314-M314</f>
        <v>0</v>
      </c>
    </row>
    <row r="315" spans="2:15" hidden="1" x14ac:dyDescent="0.25">
      <c r="B315" s="816"/>
      <c r="C315" s="536" t="s">
        <v>752</v>
      </c>
      <c r="D315" s="817"/>
      <c r="E315" s="357"/>
      <c r="F315" s="70">
        <f t="shared" ca="1" si="220"/>
        <v>0</v>
      </c>
      <c r="G315" s="70">
        <f t="shared" ca="1" si="251"/>
        <v>0</v>
      </c>
      <c r="H315" s="70">
        <f t="shared" ca="1" si="251"/>
        <v>0</v>
      </c>
      <c r="I315" s="70">
        <f t="shared" ca="1" si="252"/>
        <v>0</v>
      </c>
      <c r="J315" s="70">
        <f t="shared" ca="1" si="222"/>
        <v>0</v>
      </c>
      <c r="K315" s="70">
        <f t="shared" ca="1" si="251"/>
        <v>0</v>
      </c>
      <c r="L315" s="70">
        <f t="shared" ca="1" si="251"/>
        <v>0</v>
      </c>
      <c r="M315" s="70">
        <f t="shared" ca="1" si="232"/>
        <v>0</v>
      </c>
      <c r="N315" s="70">
        <f t="shared" ref="N315:N318" ca="1" si="253">F315-J315</f>
        <v>0</v>
      </c>
      <c r="O315" s="70">
        <f t="shared" ref="O315:O318" ca="1" si="254">I315-M315</f>
        <v>0</v>
      </c>
    </row>
    <row r="316" spans="2:15" hidden="1" x14ac:dyDescent="0.25">
      <c r="B316" s="816">
        <v>15</v>
      </c>
      <c r="C316" s="535" t="s">
        <v>753</v>
      </c>
      <c r="D316" s="817"/>
      <c r="E316" s="357"/>
      <c r="F316" s="70">
        <f t="shared" ca="1" si="220"/>
        <v>245.93075353860399</v>
      </c>
      <c r="G316" s="70">
        <f>'[56]GFA &amp; Dep-MYT 5th Control'!$Q$40</f>
        <v>22.556148969221098</v>
      </c>
      <c r="H316" s="70">
        <f t="shared" ca="1" si="251"/>
        <v>0</v>
      </c>
      <c r="I316" s="70">
        <f t="shared" ca="1" si="252"/>
        <v>268.48690250782511</v>
      </c>
      <c r="J316" s="70">
        <f t="shared" ca="1" si="222"/>
        <v>205.30066646455435</v>
      </c>
      <c r="K316" s="70">
        <f>'[56]GFA &amp; Dep-MYT 5th Control'!$I$195</f>
        <v>13.173815491451005</v>
      </c>
      <c r="L316" s="70">
        <f t="shared" ca="1" si="251"/>
        <v>0</v>
      </c>
      <c r="M316" s="70">
        <f t="shared" ca="1" si="232"/>
        <v>218.47448195600535</v>
      </c>
      <c r="N316" s="70">
        <f t="shared" ca="1" si="253"/>
        <v>40.630087074049641</v>
      </c>
      <c r="O316" s="70">
        <f t="shared" ca="1" si="254"/>
        <v>50.012420551819758</v>
      </c>
    </row>
    <row r="317" spans="2:15" hidden="1" x14ac:dyDescent="0.25">
      <c r="B317" s="816">
        <v>16</v>
      </c>
      <c r="C317" s="535" t="s">
        <v>754</v>
      </c>
      <c r="D317" s="809"/>
      <c r="E317" s="357"/>
      <c r="F317" s="70">
        <f t="shared" ca="1" si="220"/>
        <v>82.400208826628869</v>
      </c>
      <c r="G317" s="70">
        <f t="shared" ref="G317:L318" ca="1" si="255">G634+G951</f>
        <v>0</v>
      </c>
      <c r="H317" s="70">
        <f t="shared" ca="1" si="255"/>
        <v>0</v>
      </c>
      <c r="I317" s="70">
        <f t="shared" ca="1" si="252"/>
        <v>82.400208826628869</v>
      </c>
      <c r="J317" s="70">
        <f t="shared" ca="1" si="222"/>
        <v>77.713811204640621</v>
      </c>
      <c r="K317" s="70">
        <f t="shared" ca="1" si="255"/>
        <v>0</v>
      </c>
      <c r="L317" s="70">
        <f t="shared" ca="1" si="255"/>
        <v>0</v>
      </c>
      <c r="M317" s="70">
        <f t="shared" ca="1" si="232"/>
        <v>77.713811204640621</v>
      </c>
      <c r="N317" s="70">
        <f t="shared" ca="1" si="253"/>
        <v>4.6863976219882488</v>
      </c>
      <c r="O317" s="70">
        <f t="shared" ca="1" si="254"/>
        <v>4.6863976219882488</v>
      </c>
    </row>
    <row r="318" spans="2:15" hidden="1" x14ac:dyDescent="0.25">
      <c r="B318" s="816">
        <v>17</v>
      </c>
      <c r="C318" s="535" t="s">
        <v>755</v>
      </c>
      <c r="D318" s="809"/>
      <c r="E318" s="74"/>
      <c r="F318" s="70">
        <f t="shared" ca="1" si="220"/>
        <v>0</v>
      </c>
      <c r="G318" s="70">
        <f t="shared" ca="1" si="255"/>
        <v>0</v>
      </c>
      <c r="H318" s="70">
        <f t="shared" ca="1" si="255"/>
        <v>0</v>
      </c>
      <c r="I318" s="70">
        <f t="shared" ca="1" si="252"/>
        <v>0</v>
      </c>
      <c r="J318" s="70">
        <f t="shared" ca="1" si="222"/>
        <v>0.20078543548255373</v>
      </c>
      <c r="K318" s="70">
        <f t="shared" ca="1" si="255"/>
        <v>0</v>
      </c>
      <c r="L318" s="70">
        <f t="shared" ca="1" si="255"/>
        <v>0</v>
      </c>
      <c r="M318" s="70">
        <f t="shared" ca="1" si="232"/>
        <v>0.20078543548255373</v>
      </c>
      <c r="N318" s="70">
        <f t="shared" ca="1" si="253"/>
        <v>-0.20078543548255373</v>
      </c>
      <c r="O318" s="70">
        <f t="shared" ca="1" si="254"/>
        <v>-0.20078543548255373</v>
      </c>
    </row>
    <row r="319" spans="2:15" ht="14.5" hidden="1" thickBot="1" x14ac:dyDescent="0.3">
      <c r="B319" s="818"/>
      <c r="C319" s="819" t="s">
        <v>90</v>
      </c>
      <c r="D319" s="819"/>
      <c r="E319" s="820"/>
      <c r="F319" s="822">
        <f ca="1">SUM(F279:F318)</f>
        <v>39544.080147019624</v>
      </c>
      <c r="G319" s="822">
        <f t="shared" ref="G319:O319" ca="1" si="256">SUM(G279:G318)</f>
        <v>4755.7522844525593</v>
      </c>
      <c r="H319" s="822">
        <f t="shared" ca="1" si="256"/>
        <v>0</v>
      </c>
      <c r="I319" s="822">
        <f t="shared" ca="1" si="256"/>
        <v>44299.832431472183</v>
      </c>
      <c r="J319" s="822">
        <f t="shared" ca="1" si="256"/>
        <v>16179.449549479428</v>
      </c>
      <c r="K319" s="822">
        <f t="shared" ca="1" si="256"/>
        <v>1219.974550889812</v>
      </c>
      <c r="L319" s="822">
        <f t="shared" ca="1" si="256"/>
        <v>0</v>
      </c>
      <c r="M319" s="822">
        <f t="shared" ca="1" si="256"/>
        <v>17399.424100369237</v>
      </c>
      <c r="N319" s="822">
        <f t="shared" ca="1" si="256"/>
        <v>23364.630597540199</v>
      </c>
      <c r="O319" s="822">
        <f t="shared" ca="1" si="256"/>
        <v>26900.408331102946</v>
      </c>
    </row>
    <row r="321" spans="2:15" x14ac:dyDescent="0.25">
      <c r="B321" s="649" t="s">
        <v>757</v>
      </c>
      <c r="H321" s="742"/>
      <c r="I321" s="742"/>
    </row>
    <row r="322" spans="2:15" hidden="1" x14ac:dyDescent="0.25">
      <c r="K322" s="742"/>
      <c r="O322" s="649" t="s">
        <v>101</v>
      </c>
    </row>
    <row r="323" spans="2:15" hidden="1" x14ac:dyDescent="0.25">
      <c r="B323" s="1065" t="s">
        <v>104</v>
      </c>
      <c r="C323" s="1066"/>
      <c r="D323" s="1066"/>
      <c r="E323" s="1066"/>
      <c r="F323" s="1066"/>
      <c r="G323" s="1066"/>
      <c r="H323" s="1066"/>
      <c r="I323" s="1066"/>
      <c r="J323" s="1066"/>
      <c r="K323" s="1066"/>
      <c r="L323" s="1066"/>
      <c r="M323" s="1066"/>
      <c r="N323" s="1066"/>
      <c r="O323" s="1067"/>
    </row>
    <row r="324" spans="2:15" ht="14.25" hidden="1" customHeight="1" x14ac:dyDescent="0.25">
      <c r="B324" s="1068" t="s">
        <v>513</v>
      </c>
      <c r="C324" s="1107" t="s">
        <v>620</v>
      </c>
      <c r="D324" s="1072" t="s">
        <v>621</v>
      </c>
      <c r="E324" s="1072" t="s">
        <v>622</v>
      </c>
      <c r="F324" s="1072" t="s">
        <v>623</v>
      </c>
      <c r="G324" s="1072"/>
      <c r="H324" s="1072"/>
      <c r="I324" s="1072"/>
      <c r="J324" s="1072" t="s">
        <v>624</v>
      </c>
      <c r="K324" s="1072"/>
      <c r="L324" s="1072"/>
      <c r="M324" s="1072"/>
      <c r="N324" s="1072" t="s">
        <v>625</v>
      </c>
      <c r="O324" s="1074"/>
    </row>
    <row r="325" spans="2:15" ht="56.5" hidden="1" thickBot="1" x14ac:dyDescent="0.3">
      <c r="B325" s="1069"/>
      <c r="C325" s="1108"/>
      <c r="D325" s="1073"/>
      <c r="E325" s="1073"/>
      <c r="F325" s="747" t="s">
        <v>626</v>
      </c>
      <c r="G325" s="747" t="s">
        <v>627</v>
      </c>
      <c r="H325" s="747" t="s">
        <v>628</v>
      </c>
      <c r="I325" s="747" t="s">
        <v>629</v>
      </c>
      <c r="J325" s="747" t="s">
        <v>630</v>
      </c>
      <c r="K325" s="747" t="s">
        <v>627</v>
      </c>
      <c r="L325" s="747" t="s">
        <v>631</v>
      </c>
      <c r="M325" s="747" t="s">
        <v>632</v>
      </c>
      <c r="N325" s="747" t="s">
        <v>626</v>
      </c>
      <c r="O325" s="57" t="s">
        <v>629</v>
      </c>
    </row>
    <row r="326" spans="2:15" hidden="1" x14ac:dyDescent="0.25">
      <c r="B326" s="65">
        <v>1</v>
      </c>
      <c r="C326" s="792" t="s">
        <v>633</v>
      </c>
      <c r="D326" s="59"/>
      <c r="E326" s="60"/>
      <c r="F326" s="69">
        <f ca="1">90%*F9</f>
        <v>0</v>
      </c>
      <c r="G326" s="69">
        <f t="shared" ref="G326:M326" ca="1" si="257">90%*G9</f>
        <v>0</v>
      </c>
      <c r="H326" s="69">
        <f t="shared" ca="1" si="257"/>
        <v>0</v>
      </c>
      <c r="I326" s="69">
        <f t="shared" ca="1" si="257"/>
        <v>0</v>
      </c>
      <c r="J326" s="69">
        <f t="shared" ca="1" si="257"/>
        <v>0</v>
      </c>
      <c r="K326" s="69">
        <f t="shared" ca="1" si="257"/>
        <v>0</v>
      </c>
      <c r="L326" s="69">
        <f t="shared" ca="1" si="257"/>
        <v>0</v>
      </c>
      <c r="M326" s="69">
        <f t="shared" ca="1" si="257"/>
        <v>0</v>
      </c>
      <c r="N326" s="69">
        <f ca="1">F326-J326</f>
        <v>0</v>
      </c>
      <c r="O326" s="69">
        <f ca="1">I326-M326</f>
        <v>0</v>
      </c>
    </row>
    <row r="327" spans="2:15" hidden="1" x14ac:dyDescent="0.25">
      <c r="B327" s="65">
        <v>2</v>
      </c>
      <c r="C327" s="792" t="s">
        <v>718</v>
      </c>
      <c r="D327" s="824"/>
      <c r="E327" s="825"/>
      <c r="F327" s="69">
        <f t="shared" ref="F327:M342" ca="1" si="258">90%*F10</f>
        <v>0</v>
      </c>
      <c r="G327" s="69">
        <f t="shared" ca="1" si="258"/>
        <v>0</v>
      </c>
      <c r="H327" s="69">
        <f t="shared" ca="1" si="258"/>
        <v>0</v>
      </c>
      <c r="I327" s="69">
        <f t="shared" ca="1" si="258"/>
        <v>0</v>
      </c>
      <c r="J327" s="69">
        <f t="shared" ca="1" si="258"/>
        <v>0</v>
      </c>
      <c r="K327" s="69">
        <f t="shared" ca="1" si="258"/>
        <v>0</v>
      </c>
      <c r="L327" s="69">
        <f t="shared" ca="1" si="258"/>
        <v>0</v>
      </c>
      <c r="M327" s="69">
        <f t="shared" ca="1" si="258"/>
        <v>0</v>
      </c>
      <c r="N327" s="69">
        <f ca="1">F327-J327</f>
        <v>0</v>
      </c>
      <c r="O327" s="69">
        <f ca="1">I327-M327</f>
        <v>0</v>
      </c>
    </row>
    <row r="328" spans="2:15" hidden="1" x14ac:dyDescent="0.25">
      <c r="B328" s="65">
        <v>3</v>
      </c>
      <c r="C328" s="794" t="s">
        <v>719</v>
      </c>
      <c r="D328" s="67"/>
      <c r="E328" s="68"/>
      <c r="F328" s="69">
        <f t="shared" si="258"/>
        <v>0</v>
      </c>
      <c r="G328" s="69">
        <f t="shared" si="258"/>
        <v>0</v>
      </c>
      <c r="H328" s="69">
        <f t="shared" si="258"/>
        <v>0</v>
      </c>
      <c r="I328" s="69">
        <f t="shared" si="258"/>
        <v>0</v>
      </c>
      <c r="J328" s="69">
        <f t="shared" si="258"/>
        <v>0</v>
      </c>
      <c r="K328" s="69">
        <f t="shared" si="258"/>
        <v>0</v>
      </c>
      <c r="L328" s="69">
        <f t="shared" si="258"/>
        <v>0</v>
      </c>
      <c r="M328" s="69">
        <f t="shared" si="258"/>
        <v>0</v>
      </c>
      <c r="N328" s="69"/>
      <c r="O328" s="69"/>
    </row>
    <row r="329" spans="2:15" hidden="1" x14ac:dyDescent="0.25">
      <c r="B329" s="65"/>
      <c r="C329" s="66" t="s">
        <v>720</v>
      </c>
      <c r="D329" s="67"/>
      <c r="E329" s="68"/>
      <c r="F329" s="69">
        <f t="shared" ca="1" si="258"/>
        <v>0</v>
      </c>
      <c r="G329" s="69">
        <f t="shared" ca="1" si="258"/>
        <v>0</v>
      </c>
      <c r="H329" s="69">
        <f t="shared" ca="1" si="258"/>
        <v>0</v>
      </c>
      <c r="I329" s="69">
        <f t="shared" ca="1" si="258"/>
        <v>0</v>
      </c>
      <c r="J329" s="69">
        <f t="shared" ca="1" si="258"/>
        <v>0</v>
      </c>
      <c r="K329" s="69">
        <f t="shared" ca="1" si="258"/>
        <v>0</v>
      </c>
      <c r="L329" s="69">
        <f t="shared" ca="1" si="258"/>
        <v>0</v>
      </c>
      <c r="M329" s="69">
        <f t="shared" ca="1" si="258"/>
        <v>0</v>
      </c>
      <c r="N329" s="69">
        <f t="shared" ref="N329:O365" ca="1" si="259">F329-J329</f>
        <v>0</v>
      </c>
      <c r="O329" s="69">
        <f t="shared" ref="O329:O348" ca="1" si="260">I329-M329</f>
        <v>0</v>
      </c>
    </row>
    <row r="330" spans="2:15" hidden="1" x14ac:dyDescent="0.25">
      <c r="B330" s="65"/>
      <c r="C330" s="66" t="s">
        <v>721</v>
      </c>
      <c r="D330" s="67"/>
      <c r="E330" s="68"/>
      <c r="F330" s="69">
        <f t="shared" ca="1" si="258"/>
        <v>0</v>
      </c>
      <c r="G330" s="69">
        <f t="shared" ca="1" si="258"/>
        <v>0</v>
      </c>
      <c r="H330" s="69">
        <f t="shared" ca="1" si="258"/>
        <v>0</v>
      </c>
      <c r="I330" s="69">
        <f t="shared" ca="1" si="258"/>
        <v>0</v>
      </c>
      <c r="J330" s="69">
        <f t="shared" ca="1" si="258"/>
        <v>0</v>
      </c>
      <c r="K330" s="69">
        <f t="shared" ca="1" si="258"/>
        <v>0</v>
      </c>
      <c r="L330" s="69">
        <f t="shared" ca="1" si="258"/>
        <v>0</v>
      </c>
      <c r="M330" s="69">
        <f t="shared" ca="1" si="258"/>
        <v>0</v>
      </c>
      <c r="N330" s="69">
        <f t="shared" ca="1" si="259"/>
        <v>0</v>
      </c>
      <c r="O330" s="69">
        <f t="shared" ca="1" si="260"/>
        <v>0</v>
      </c>
    </row>
    <row r="331" spans="2:15" hidden="1" x14ac:dyDescent="0.25">
      <c r="B331" s="65"/>
      <c r="C331" s="66" t="s">
        <v>722</v>
      </c>
      <c r="D331" s="67"/>
      <c r="E331" s="68"/>
      <c r="F331" s="69">
        <f t="shared" ca="1" si="258"/>
        <v>0</v>
      </c>
      <c r="G331" s="69">
        <f t="shared" ca="1" si="258"/>
        <v>0</v>
      </c>
      <c r="H331" s="69">
        <f t="shared" ca="1" si="258"/>
        <v>0</v>
      </c>
      <c r="I331" s="69">
        <f t="shared" ca="1" si="258"/>
        <v>0</v>
      </c>
      <c r="J331" s="69">
        <f t="shared" ca="1" si="258"/>
        <v>0</v>
      </c>
      <c r="K331" s="69">
        <f t="shared" ca="1" si="258"/>
        <v>0</v>
      </c>
      <c r="L331" s="69">
        <f t="shared" ca="1" si="258"/>
        <v>0</v>
      </c>
      <c r="M331" s="69">
        <f t="shared" ca="1" si="258"/>
        <v>0</v>
      </c>
      <c r="N331" s="69">
        <f t="shared" ca="1" si="259"/>
        <v>0</v>
      </c>
      <c r="O331" s="69">
        <f t="shared" ca="1" si="260"/>
        <v>0</v>
      </c>
    </row>
    <row r="332" spans="2:15" hidden="1" x14ac:dyDescent="0.25">
      <c r="B332" s="65"/>
      <c r="C332" s="66" t="s">
        <v>723</v>
      </c>
      <c r="D332" s="67"/>
      <c r="E332" s="68"/>
      <c r="F332" s="69">
        <f t="shared" ca="1" si="258"/>
        <v>0</v>
      </c>
      <c r="G332" s="69">
        <f t="shared" ca="1" si="258"/>
        <v>0</v>
      </c>
      <c r="H332" s="69">
        <f t="shared" ca="1" si="258"/>
        <v>0</v>
      </c>
      <c r="I332" s="69">
        <f t="shared" ca="1" si="258"/>
        <v>0</v>
      </c>
      <c r="J332" s="69">
        <f t="shared" ca="1" si="258"/>
        <v>0</v>
      </c>
      <c r="K332" s="69">
        <f t="shared" ca="1" si="258"/>
        <v>0</v>
      </c>
      <c r="L332" s="69">
        <f t="shared" ca="1" si="258"/>
        <v>0</v>
      </c>
      <c r="M332" s="69">
        <f t="shared" ca="1" si="258"/>
        <v>0</v>
      </c>
      <c r="N332" s="69">
        <f t="shared" ca="1" si="259"/>
        <v>0</v>
      </c>
      <c r="O332" s="69">
        <f t="shared" ca="1" si="260"/>
        <v>0</v>
      </c>
    </row>
    <row r="333" spans="2:15" hidden="1" x14ac:dyDescent="0.25">
      <c r="B333" s="65">
        <v>4</v>
      </c>
      <c r="C333" s="792" t="s">
        <v>724</v>
      </c>
      <c r="D333" s="67"/>
      <c r="E333" s="68"/>
      <c r="F333" s="69">
        <f t="shared" si="258"/>
        <v>0</v>
      </c>
      <c r="G333" s="69">
        <f t="shared" si="258"/>
        <v>0</v>
      </c>
      <c r="H333" s="69">
        <f t="shared" si="258"/>
        <v>0</v>
      </c>
      <c r="I333" s="69">
        <f t="shared" si="258"/>
        <v>0</v>
      </c>
      <c r="J333" s="69">
        <f t="shared" si="258"/>
        <v>0</v>
      </c>
      <c r="K333" s="69">
        <f t="shared" si="258"/>
        <v>0</v>
      </c>
      <c r="L333" s="69">
        <f t="shared" si="258"/>
        <v>0</v>
      </c>
      <c r="M333" s="69">
        <f t="shared" si="258"/>
        <v>0</v>
      </c>
      <c r="N333" s="69"/>
      <c r="O333" s="69"/>
    </row>
    <row r="334" spans="2:15" hidden="1" x14ac:dyDescent="0.25">
      <c r="B334" s="65"/>
      <c r="C334" s="73" t="s">
        <v>725</v>
      </c>
      <c r="D334" s="67"/>
      <c r="E334" s="68"/>
      <c r="F334" s="69">
        <f t="shared" ca="1" si="258"/>
        <v>0</v>
      </c>
      <c r="G334" s="69">
        <f t="shared" ca="1" si="258"/>
        <v>0</v>
      </c>
      <c r="H334" s="69">
        <f t="shared" ca="1" si="258"/>
        <v>0</v>
      </c>
      <c r="I334" s="69">
        <f t="shared" ca="1" si="258"/>
        <v>0</v>
      </c>
      <c r="J334" s="69">
        <f t="shared" ca="1" si="258"/>
        <v>0</v>
      </c>
      <c r="K334" s="69">
        <f t="shared" ca="1" si="258"/>
        <v>0</v>
      </c>
      <c r="L334" s="69">
        <f t="shared" ca="1" si="258"/>
        <v>0</v>
      </c>
      <c r="M334" s="69">
        <f t="shared" ca="1" si="258"/>
        <v>0</v>
      </c>
      <c r="N334" s="69">
        <f t="shared" ca="1" si="259"/>
        <v>0</v>
      </c>
      <c r="O334" s="69">
        <f t="shared" ca="1" si="260"/>
        <v>0</v>
      </c>
    </row>
    <row r="335" spans="2:15" hidden="1" x14ac:dyDescent="0.25">
      <c r="B335" s="65"/>
      <c r="C335" s="792" t="s">
        <v>726</v>
      </c>
      <c r="D335" s="67"/>
      <c r="E335" s="68"/>
      <c r="F335" s="69">
        <f t="shared" si="258"/>
        <v>0</v>
      </c>
      <c r="G335" s="69">
        <f t="shared" si="258"/>
        <v>0</v>
      </c>
      <c r="H335" s="69">
        <f t="shared" si="258"/>
        <v>0</v>
      </c>
      <c r="I335" s="69">
        <f t="shared" si="258"/>
        <v>0</v>
      </c>
      <c r="J335" s="69">
        <f t="shared" si="258"/>
        <v>0</v>
      </c>
      <c r="K335" s="69">
        <f t="shared" si="258"/>
        <v>0</v>
      </c>
      <c r="L335" s="69">
        <f t="shared" si="258"/>
        <v>0</v>
      </c>
      <c r="M335" s="69">
        <f t="shared" si="258"/>
        <v>0</v>
      </c>
      <c r="N335" s="69"/>
      <c r="O335" s="69"/>
    </row>
    <row r="336" spans="2:15" hidden="1" x14ac:dyDescent="0.25">
      <c r="B336" s="65"/>
      <c r="C336" s="73" t="s">
        <v>727</v>
      </c>
      <c r="D336" s="67"/>
      <c r="E336" s="68"/>
      <c r="F336" s="69">
        <f t="shared" ca="1" si="258"/>
        <v>0</v>
      </c>
      <c r="G336" s="69">
        <f t="shared" ca="1" si="258"/>
        <v>0</v>
      </c>
      <c r="H336" s="69">
        <f t="shared" ca="1" si="258"/>
        <v>0</v>
      </c>
      <c r="I336" s="69">
        <f t="shared" ca="1" si="258"/>
        <v>0</v>
      </c>
      <c r="J336" s="69">
        <f t="shared" ca="1" si="258"/>
        <v>0</v>
      </c>
      <c r="K336" s="69">
        <f t="shared" ca="1" si="258"/>
        <v>0</v>
      </c>
      <c r="L336" s="69">
        <f t="shared" ca="1" si="258"/>
        <v>0</v>
      </c>
      <c r="M336" s="69">
        <f t="shared" ca="1" si="258"/>
        <v>0</v>
      </c>
      <c r="N336" s="69">
        <f t="shared" ca="1" si="259"/>
        <v>0</v>
      </c>
      <c r="O336" s="69">
        <f t="shared" ca="1" si="260"/>
        <v>0</v>
      </c>
    </row>
    <row r="337" spans="2:15" hidden="1" x14ac:dyDescent="0.25">
      <c r="B337" s="65"/>
      <c r="C337" s="73" t="s">
        <v>728</v>
      </c>
      <c r="D337" s="67"/>
      <c r="E337" s="68"/>
      <c r="F337" s="69">
        <f t="shared" ca="1" si="258"/>
        <v>0</v>
      </c>
      <c r="G337" s="69">
        <f t="shared" ca="1" si="258"/>
        <v>0</v>
      </c>
      <c r="H337" s="69">
        <f t="shared" ca="1" si="258"/>
        <v>0</v>
      </c>
      <c r="I337" s="69">
        <f t="shared" ca="1" si="258"/>
        <v>0</v>
      </c>
      <c r="J337" s="69">
        <f t="shared" ca="1" si="258"/>
        <v>0</v>
      </c>
      <c r="K337" s="69">
        <f t="shared" ca="1" si="258"/>
        <v>0</v>
      </c>
      <c r="L337" s="69">
        <f t="shared" ca="1" si="258"/>
        <v>0</v>
      </c>
      <c r="M337" s="69">
        <f t="shared" ca="1" si="258"/>
        <v>0</v>
      </c>
      <c r="N337" s="69">
        <f t="shared" ca="1" si="259"/>
        <v>0</v>
      </c>
      <c r="O337" s="69">
        <f t="shared" ca="1" si="260"/>
        <v>0</v>
      </c>
    </row>
    <row r="338" spans="2:15" hidden="1" x14ac:dyDescent="0.25">
      <c r="B338" s="65">
        <v>5</v>
      </c>
      <c r="C338" s="792" t="s">
        <v>729</v>
      </c>
      <c r="D338" s="67"/>
      <c r="E338" s="68"/>
      <c r="F338" s="69">
        <f t="shared" si="258"/>
        <v>0</v>
      </c>
      <c r="G338" s="69">
        <f t="shared" si="258"/>
        <v>0</v>
      </c>
      <c r="H338" s="69">
        <f t="shared" si="258"/>
        <v>0</v>
      </c>
      <c r="I338" s="69">
        <f t="shared" si="258"/>
        <v>0</v>
      </c>
      <c r="J338" s="69">
        <f t="shared" si="258"/>
        <v>0</v>
      </c>
      <c r="K338" s="69">
        <f t="shared" si="258"/>
        <v>0</v>
      </c>
      <c r="L338" s="69">
        <f t="shared" si="258"/>
        <v>0</v>
      </c>
      <c r="M338" s="69">
        <f t="shared" si="258"/>
        <v>0</v>
      </c>
      <c r="N338" s="69"/>
      <c r="O338" s="69"/>
    </row>
    <row r="339" spans="2:15" hidden="1" x14ac:dyDescent="0.25">
      <c r="B339" s="65"/>
      <c r="C339" s="73" t="s">
        <v>730</v>
      </c>
      <c r="D339" s="67"/>
      <c r="E339" s="68"/>
      <c r="F339" s="69">
        <f t="shared" ca="1" si="258"/>
        <v>0</v>
      </c>
      <c r="G339" s="69">
        <f t="shared" ca="1" si="258"/>
        <v>0</v>
      </c>
      <c r="H339" s="69">
        <f t="shared" ca="1" si="258"/>
        <v>0</v>
      </c>
      <c r="I339" s="69">
        <f t="shared" ca="1" si="258"/>
        <v>0</v>
      </c>
      <c r="J339" s="69">
        <f t="shared" ca="1" si="258"/>
        <v>0</v>
      </c>
      <c r="K339" s="69">
        <f t="shared" ca="1" si="258"/>
        <v>0</v>
      </c>
      <c r="L339" s="69">
        <f t="shared" ca="1" si="258"/>
        <v>0</v>
      </c>
      <c r="M339" s="69">
        <f t="shared" ca="1" si="258"/>
        <v>0</v>
      </c>
      <c r="N339" s="69">
        <f t="shared" ca="1" si="259"/>
        <v>0</v>
      </c>
      <c r="O339" s="69">
        <f t="shared" ca="1" si="260"/>
        <v>0</v>
      </c>
    </row>
    <row r="340" spans="2:15" hidden="1" x14ac:dyDescent="0.25">
      <c r="B340" s="65"/>
      <c r="C340" s="73" t="s">
        <v>731</v>
      </c>
      <c r="D340" s="67"/>
      <c r="E340" s="68"/>
      <c r="F340" s="69">
        <f t="shared" ca="1" si="258"/>
        <v>0</v>
      </c>
      <c r="G340" s="69">
        <f t="shared" ca="1" si="258"/>
        <v>0</v>
      </c>
      <c r="H340" s="69">
        <f t="shared" ca="1" si="258"/>
        <v>0</v>
      </c>
      <c r="I340" s="69">
        <f t="shared" ca="1" si="258"/>
        <v>0</v>
      </c>
      <c r="J340" s="69">
        <f t="shared" ca="1" si="258"/>
        <v>0</v>
      </c>
      <c r="K340" s="69">
        <f t="shared" ca="1" si="258"/>
        <v>0</v>
      </c>
      <c r="L340" s="69">
        <f t="shared" ca="1" si="258"/>
        <v>0</v>
      </c>
      <c r="M340" s="69">
        <f t="shared" ca="1" si="258"/>
        <v>0</v>
      </c>
      <c r="N340" s="69">
        <f t="shared" ca="1" si="259"/>
        <v>0</v>
      </c>
      <c r="O340" s="69">
        <f t="shared" ca="1" si="260"/>
        <v>0</v>
      </c>
    </row>
    <row r="341" spans="2:15" hidden="1" x14ac:dyDescent="0.25">
      <c r="B341" s="65"/>
      <c r="C341" s="73" t="s">
        <v>732</v>
      </c>
      <c r="D341" s="67"/>
      <c r="E341" s="68"/>
      <c r="F341" s="69">
        <f t="shared" ca="1" si="258"/>
        <v>0</v>
      </c>
      <c r="G341" s="69">
        <f t="shared" ca="1" si="258"/>
        <v>0</v>
      </c>
      <c r="H341" s="69">
        <f t="shared" ca="1" si="258"/>
        <v>0</v>
      </c>
      <c r="I341" s="69">
        <f t="shared" ca="1" si="258"/>
        <v>0</v>
      </c>
      <c r="J341" s="69">
        <f t="shared" ca="1" si="258"/>
        <v>0</v>
      </c>
      <c r="K341" s="69">
        <f t="shared" ca="1" si="258"/>
        <v>0</v>
      </c>
      <c r="L341" s="69">
        <f t="shared" ca="1" si="258"/>
        <v>0</v>
      </c>
      <c r="M341" s="69">
        <f t="shared" ca="1" si="258"/>
        <v>0</v>
      </c>
      <c r="N341" s="69">
        <f t="shared" ca="1" si="259"/>
        <v>0</v>
      </c>
      <c r="O341" s="69">
        <f t="shared" ca="1" si="260"/>
        <v>0</v>
      </c>
    </row>
    <row r="342" spans="2:15" hidden="1" x14ac:dyDescent="0.25">
      <c r="B342" s="65"/>
      <c r="C342" s="73" t="s">
        <v>733</v>
      </c>
      <c r="D342" s="67"/>
      <c r="E342" s="68"/>
      <c r="F342" s="69">
        <f t="shared" ca="1" si="258"/>
        <v>0</v>
      </c>
      <c r="G342" s="69">
        <f t="shared" ca="1" si="258"/>
        <v>0</v>
      </c>
      <c r="H342" s="69">
        <f t="shared" ca="1" si="258"/>
        <v>0</v>
      </c>
      <c r="I342" s="69">
        <f t="shared" ca="1" si="258"/>
        <v>0</v>
      </c>
      <c r="J342" s="69">
        <f t="shared" ca="1" si="258"/>
        <v>0</v>
      </c>
      <c r="K342" s="69">
        <f t="shared" ca="1" si="258"/>
        <v>0</v>
      </c>
      <c r="L342" s="69">
        <f t="shared" ca="1" si="258"/>
        <v>0</v>
      </c>
      <c r="M342" s="69">
        <f t="shared" ca="1" si="258"/>
        <v>0</v>
      </c>
      <c r="N342" s="69">
        <f t="shared" ca="1" si="259"/>
        <v>0</v>
      </c>
      <c r="O342" s="69">
        <f t="shared" ca="1" si="260"/>
        <v>0</v>
      </c>
    </row>
    <row r="343" spans="2:15" hidden="1" x14ac:dyDescent="0.25">
      <c r="B343" s="65">
        <v>6</v>
      </c>
      <c r="C343" s="792" t="s">
        <v>734</v>
      </c>
      <c r="D343" s="67"/>
      <c r="E343" s="68"/>
      <c r="F343" s="69">
        <f t="shared" ref="F343:M358" ca="1" si="261">90%*F26</f>
        <v>0</v>
      </c>
      <c r="G343" s="69">
        <f t="shared" ca="1" si="261"/>
        <v>0</v>
      </c>
      <c r="H343" s="69">
        <f t="shared" ca="1" si="261"/>
        <v>0</v>
      </c>
      <c r="I343" s="69">
        <f t="shared" ca="1" si="261"/>
        <v>0</v>
      </c>
      <c r="J343" s="69">
        <f t="shared" ca="1" si="261"/>
        <v>0</v>
      </c>
      <c r="K343" s="69">
        <f t="shared" ca="1" si="261"/>
        <v>0</v>
      </c>
      <c r="L343" s="69">
        <f t="shared" ca="1" si="261"/>
        <v>0</v>
      </c>
      <c r="M343" s="69">
        <f t="shared" ca="1" si="261"/>
        <v>0</v>
      </c>
      <c r="N343" s="69">
        <f t="shared" ca="1" si="259"/>
        <v>0</v>
      </c>
      <c r="O343" s="69">
        <f t="shared" ca="1" si="260"/>
        <v>0</v>
      </c>
    </row>
    <row r="344" spans="2:15" hidden="1" x14ac:dyDescent="0.25">
      <c r="B344" s="65">
        <v>7</v>
      </c>
      <c r="C344" s="792" t="s">
        <v>735</v>
      </c>
      <c r="D344" s="67"/>
      <c r="E344" s="68"/>
      <c r="F344" s="69">
        <f t="shared" ca="1" si="261"/>
        <v>0</v>
      </c>
      <c r="G344" s="69">
        <f t="shared" ca="1" si="261"/>
        <v>0</v>
      </c>
      <c r="H344" s="69">
        <f t="shared" ca="1" si="261"/>
        <v>0</v>
      </c>
      <c r="I344" s="69">
        <f t="shared" ca="1" si="261"/>
        <v>0</v>
      </c>
      <c r="J344" s="69">
        <f t="shared" ca="1" si="261"/>
        <v>0</v>
      </c>
      <c r="K344" s="69">
        <f t="shared" ca="1" si="261"/>
        <v>0</v>
      </c>
      <c r="L344" s="69">
        <f t="shared" ca="1" si="261"/>
        <v>0</v>
      </c>
      <c r="M344" s="69">
        <f t="shared" ca="1" si="261"/>
        <v>0</v>
      </c>
      <c r="N344" s="69">
        <f t="shared" ca="1" si="259"/>
        <v>0</v>
      </c>
      <c r="O344" s="69">
        <f t="shared" ca="1" si="260"/>
        <v>0</v>
      </c>
    </row>
    <row r="345" spans="2:15" hidden="1" x14ac:dyDescent="0.25">
      <c r="B345" s="65">
        <v>8</v>
      </c>
      <c r="C345" s="792" t="s">
        <v>736</v>
      </c>
      <c r="D345" s="67"/>
      <c r="E345" s="68"/>
      <c r="F345" s="69">
        <f t="shared" si="261"/>
        <v>0</v>
      </c>
      <c r="G345" s="69">
        <f t="shared" si="261"/>
        <v>0</v>
      </c>
      <c r="H345" s="69">
        <f t="shared" si="261"/>
        <v>0</v>
      </c>
      <c r="I345" s="69">
        <f t="shared" si="261"/>
        <v>0</v>
      </c>
      <c r="J345" s="69">
        <f t="shared" si="261"/>
        <v>0</v>
      </c>
      <c r="K345" s="69">
        <f t="shared" si="261"/>
        <v>0</v>
      </c>
      <c r="L345" s="69">
        <f t="shared" si="261"/>
        <v>0</v>
      </c>
      <c r="M345" s="69">
        <f t="shared" si="261"/>
        <v>0</v>
      </c>
      <c r="N345" s="69"/>
      <c r="O345" s="69"/>
    </row>
    <row r="346" spans="2:15" hidden="1" x14ac:dyDescent="0.25">
      <c r="B346" s="65"/>
      <c r="C346" s="73" t="s">
        <v>737</v>
      </c>
      <c r="D346" s="67"/>
      <c r="E346" s="68"/>
      <c r="F346" s="69">
        <f t="shared" ca="1" si="261"/>
        <v>0</v>
      </c>
      <c r="G346" s="69">
        <f t="shared" ca="1" si="261"/>
        <v>0</v>
      </c>
      <c r="H346" s="69">
        <f t="shared" ca="1" si="261"/>
        <v>0</v>
      </c>
      <c r="I346" s="69">
        <f t="shared" ca="1" si="261"/>
        <v>0</v>
      </c>
      <c r="J346" s="69">
        <f t="shared" ca="1" si="261"/>
        <v>0</v>
      </c>
      <c r="K346" s="69">
        <f t="shared" ca="1" si="261"/>
        <v>0</v>
      </c>
      <c r="L346" s="69">
        <f t="shared" ca="1" si="261"/>
        <v>0</v>
      </c>
      <c r="M346" s="69">
        <f t="shared" ca="1" si="261"/>
        <v>0</v>
      </c>
      <c r="N346" s="69">
        <f t="shared" ca="1" si="259"/>
        <v>0</v>
      </c>
      <c r="O346" s="69">
        <f t="shared" ca="1" si="260"/>
        <v>0</v>
      </c>
    </row>
    <row r="347" spans="2:15" hidden="1" x14ac:dyDescent="0.25">
      <c r="B347" s="65"/>
      <c r="C347" s="73" t="s">
        <v>756</v>
      </c>
      <c r="D347" s="67"/>
      <c r="E347" s="68"/>
      <c r="F347" s="69">
        <f t="shared" ca="1" si="261"/>
        <v>0</v>
      </c>
      <c r="G347" s="69">
        <f t="shared" ca="1" si="261"/>
        <v>0</v>
      </c>
      <c r="H347" s="69">
        <f t="shared" ca="1" si="261"/>
        <v>0</v>
      </c>
      <c r="I347" s="69">
        <f t="shared" ca="1" si="261"/>
        <v>0</v>
      </c>
      <c r="J347" s="69">
        <f t="shared" ca="1" si="261"/>
        <v>0</v>
      </c>
      <c r="K347" s="69">
        <f t="shared" ca="1" si="261"/>
        <v>0</v>
      </c>
      <c r="L347" s="69">
        <f t="shared" ca="1" si="261"/>
        <v>0</v>
      </c>
      <c r="M347" s="69">
        <f t="shared" ca="1" si="261"/>
        <v>0</v>
      </c>
      <c r="N347" s="69">
        <f t="shared" ca="1" si="259"/>
        <v>0</v>
      </c>
      <c r="O347" s="69">
        <f t="shared" ca="1" si="260"/>
        <v>0</v>
      </c>
    </row>
    <row r="348" spans="2:15" ht="28" hidden="1" x14ac:dyDescent="0.25">
      <c r="B348" s="796">
        <v>9</v>
      </c>
      <c r="C348" s="797" t="s">
        <v>739</v>
      </c>
      <c r="D348" s="67"/>
      <c r="E348" s="68"/>
      <c r="F348" s="69">
        <f t="shared" ca="1" si="261"/>
        <v>0</v>
      </c>
      <c r="G348" s="69">
        <f t="shared" ca="1" si="261"/>
        <v>0</v>
      </c>
      <c r="H348" s="69">
        <f t="shared" ca="1" si="261"/>
        <v>0</v>
      </c>
      <c r="I348" s="69">
        <f t="shared" ca="1" si="261"/>
        <v>0</v>
      </c>
      <c r="J348" s="69">
        <f t="shared" ca="1" si="261"/>
        <v>0</v>
      </c>
      <c r="K348" s="69">
        <f t="shared" ca="1" si="261"/>
        <v>0</v>
      </c>
      <c r="L348" s="69">
        <f t="shared" ca="1" si="261"/>
        <v>0</v>
      </c>
      <c r="M348" s="69">
        <f t="shared" ca="1" si="261"/>
        <v>0</v>
      </c>
      <c r="N348" s="69">
        <f t="shared" ca="1" si="259"/>
        <v>0</v>
      </c>
      <c r="O348" s="69">
        <f t="shared" ca="1" si="260"/>
        <v>0</v>
      </c>
    </row>
    <row r="349" spans="2:15" hidden="1" x14ac:dyDescent="0.25">
      <c r="B349" s="798">
        <v>10</v>
      </c>
      <c r="C349" s="535" t="s">
        <v>740</v>
      </c>
      <c r="D349" s="799"/>
      <c r="E349" s="68"/>
      <c r="F349" s="69">
        <f t="shared" ca="1" si="261"/>
        <v>0</v>
      </c>
      <c r="G349" s="69">
        <f t="shared" ca="1" si="261"/>
        <v>0</v>
      </c>
      <c r="H349" s="69">
        <f t="shared" ca="1" si="261"/>
        <v>0</v>
      </c>
      <c r="I349" s="69">
        <f t="shared" ca="1" si="261"/>
        <v>0</v>
      </c>
      <c r="J349" s="69">
        <f t="shared" ca="1" si="261"/>
        <v>0</v>
      </c>
      <c r="K349" s="69">
        <f t="shared" ca="1" si="261"/>
        <v>0</v>
      </c>
      <c r="L349" s="69">
        <f t="shared" ca="1" si="261"/>
        <v>0</v>
      </c>
      <c r="M349" s="69">
        <f t="shared" ca="1" si="261"/>
        <v>0</v>
      </c>
      <c r="N349" s="69">
        <f t="shared" ca="1" si="259"/>
        <v>0</v>
      </c>
      <c r="O349" s="69">
        <f t="shared" ca="1" si="259"/>
        <v>0</v>
      </c>
    </row>
    <row r="350" spans="2:15" hidden="1" x14ac:dyDescent="0.25">
      <c r="B350" s="798">
        <v>11</v>
      </c>
      <c r="C350" s="535" t="s">
        <v>741</v>
      </c>
      <c r="D350" s="799"/>
      <c r="E350" s="68"/>
      <c r="F350" s="69">
        <f t="shared" ca="1" si="261"/>
        <v>0</v>
      </c>
      <c r="G350" s="69">
        <f t="shared" ca="1" si="261"/>
        <v>0</v>
      </c>
      <c r="H350" s="69">
        <f t="shared" ca="1" si="261"/>
        <v>0</v>
      </c>
      <c r="I350" s="69">
        <f t="shared" ca="1" si="261"/>
        <v>0</v>
      </c>
      <c r="J350" s="69">
        <f t="shared" ca="1" si="261"/>
        <v>0</v>
      </c>
      <c r="K350" s="69">
        <f t="shared" ca="1" si="261"/>
        <v>0</v>
      </c>
      <c r="L350" s="69">
        <f t="shared" ca="1" si="261"/>
        <v>0</v>
      </c>
      <c r="M350" s="69">
        <f t="shared" ca="1" si="261"/>
        <v>0</v>
      </c>
      <c r="N350" s="69">
        <f t="shared" ca="1" si="259"/>
        <v>0</v>
      </c>
      <c r="O350" s="69">
        <f t="shared" ca="1" si="259"/>
        <v>0</v>
      </c>
    </row>
    <row r="351" spans="2:15" hidden="1" x14ac:dyDescent="0.25">
      <c r="B351" s="798">
        <v>12</v>
      </c>
      <c r="C351" s="535" t="s">
        <v>742</v>
      </c>
      <c r="D351" s="799"/>
      <c r="E351" s="68"/>
      <c r="F351" s="69">
        <f t="shared" si="261"/>
        <v>0</v>
      </c>
      <c r="G351" s="69">
        <f t="shared" si="261"/>
        <v>0</v>
      </c>
      <c r="H351" s="69">
        <f t="shared" si="261"/>
        <v>0</v>
      </c>
      <c r="I351" s="69">
        <f t="shared" si="261"/>
        <v>0</v>
      </c>
      <c r="J351" s="69">
        <f t="shared" si="261"/>
        <v>0</v>
      </c>
      <c r="K351" s="69">
        <f t="shared" si="261"/>
        <v>0</v>
      </c>
      <c r="L351" s="69">
        <f t="shared" si="261"/>
        <v>0</v>
      </c>
      <c r="M351" s="69">
        <f t="shared" si="261"/>
        <v>0</v>
      </c>
      <c r="N351" s="69"/>
      <c r="O351" s="69"/>
    </row>
    <row r="352" spans="2:15" hidden="1" x14ac:dyDescent="0.25">
      <c r="B352" s="798"/>
      <c r="C352" s="536" t="s">
        <v>743</v>
      </c>
      <c r="D352" s="799"/>
      <c r="E352" s="68"/>
      <c r="F352" s="69">
        <f t="shared" ca="1" si="261"/>
        <v>0</v>
      </c>
      <c r="G352" s="69">
        <f t="shared" ca="1" si="261"/>
        <v>0</v>
      </c>
      <c r="H352" s="69">
        <f t="shared" ca="1" si="261"/>
        <v>0</v>
      </c>
      <c r="I352" s="69">
        <f t="shared" ca="1" si="261"/>
        <v>0</v>
      </c>
      <c r="J352" s="69">
        <f t="shared" ca="1" si="261"/>
        <v>0</v>
      </c>
      <c r="K352" s="69">
        <f t="shared" ca="1" si="261"/>
        <v>0</v>
      </c>
      <c r="L352" s="69">
        <f t="shared" ca="1" si="261"/>
        <v>0</v>
      </c>
      <c r="M352" s="69">
        <f t="shared" ca="1" si="261"/>
        <v>0</v>
      </c>
      <c r="N352" s="69">
        <f t="shared" ca="1" si="259"/>
        <v>0</v>
      </c>
      <c r="O352" s="69">
        <f t="shared" ca="1" si="259"/>
        <v>0</v>
      </c>
    </row>
    <row r="353" spans="2:15" hidden="1" x14ac:dyDescent="0.25">
      <c r="B353" s="798"/>
      <c r="C353" s="536" t="s">
        <v>744</v>
      </c>
      <c r="D353" s="799"/>
      <c r="E353" s="68"/>
      <c r="F353" s="69">
        <f t="shared" ca="1" si="261"/>
        <v>0</v>
      </c>
      <c r="G353" s="69">
        <f t="shared" ca="1" si="261"/>
        <v>0</v>
      </c>
      <c r="H353" s="69">
        <f t="shared" ca="1" si="261"/>
        <v>0</v>
      </c>
      <c r="I353" s="69">
        <f t="shared" ca="1" si="261"/>
        <v>0</v>
      </c>
      <c r="J353" s="69">
        <f t="shared" ca="1" si="261"/>
        <v>0</v>
      </c>
      <c r="K353" s="69">
        <f t="shared" ca="1" si="261"/>
        <v>0</v>
      </c>
      <c r="L353" s="69">
        <f t="shared" ca="1" si="261"/>
        <v>0</v>
      </c>
      <c r="M353" s="69">
        <f t="shared" ca="1" si="261"/>
        <v>0</v>
      </c>
      <c r="N353" s="69">
        <f t="shared" ca="1" si="259"/>
        <v>0</v>
      </c>
      <c r="O353" s="69">
        <f t="shared" ca="1" si="259"/>
        <v>0</v>
      </c>
    </row>
    <row r="354" spans="2:15" hidden="1" x14ac:dyDescent="0.25">
      <c r="B354" s="798">
        <v>13</v>
      </c>
      <c r="C354" s="536"/>
      <c r="D354" s="799"/>
      <c r="E354" s="68"/>
      <c r="F354" s="69">
        <f t="shared" si="261"/>
        <v>0</v>
      </c>
      <c r="G354" s="69">
        <f t="shared" si="261"/>
        <v>0</v>
      </c>
      <c r="H354" s="69">
        <f t="shared" si="261"/>
        <v>0</v>
      </c>
      <c r="I354" s="69">
        <f t="shared" si="261"/>
        <v>0</v>
      </c>
      <c r="J354" s="69">
        <f t="shared" si="261"/>
        <v>0</v>
      </c>
      <c r="K354" s="69">
        <f t="shared" si="261"/>
        <v>0</v>
      </c>
      <c r="L354" s="69">
        <f t="shared" si="261"/>
        <v>0</v>
      </c>
      <c r="M354" s="69">
        <f t="shared" si="261"/>
        <v>0</v>
      </c>
      <c r="N354" s="69"/>
      <c r="O354" s="69"/>
    </row>
    <row r="355" spans="2:15" hidden="1" x14ac:dyDescent="0.25">
      <c r="B355" s="798"/>
      <c r="C355" s="536" t="s">
        <v>745</v>
      </c>
      <c r="D355" s="799"/>
      <c r="E355" s="68"/>
      <c r="F355" s="69">
        <f t="shared" ca="1" si="261"/>
        <v>0</v>
      </c>
      <c r="G355" s="69">
        <f t="shared" ca="1" si="261"/>
        <v>0</v>
      </c>
      <c r="H355" s="69">
        <f t="shared" ca="1" si="261"/>
        <v>0</v>
      </c>
      <c r="I355" s="69">
        <f t="shared" ca="1" si="261"/>
        <v>0</v>
      </c>
      <c r="J355" s="69">
        <f t="shared" ca="1" si="261"/>
        <v>0</v>
      </c>
      <c r="K355" s="69">
        <f t="shared" ca="1" si="261"/>
        <v>0</v>
      </c>
      <c r="L355" s="69">
        <f t="shared" ca="1" si="261"/>
        <v>0</v>
      </c>
      <c r="M355" s="69">
        <f t="shared" ca="1" si="261"/>
        <v>0</v>
      </c>
      <c r="N355" s="69">
        <f t="shared" ca="1" si="259"/>
        <v>0</v>
      </c>
      <c r="O355" s="69">
        <f t="shared" ca="1" si="259"/>
        <v>0</v>
      </c>
    </row>
    <row r="356" spans="2:15" hidden="1" x14ac:dyDescent="0.25">
      <c r="B356" s="798"/>
      <c r="C356" s="536" t="s">
        <v>746</v>
      </c>
      <c r="D356" s="799"/>
      <c r="E356" s="68"/>
      <c r="F356" s="69">
        <f t="shared" ca="1" si="261"/>
        <v>0</v>
      </c>
      <c r="G356" s="69">
        <f t="shared" ca="1" si="261"/>
        <v>0</v>
      </c>
      <c r="H356" s="69">
        <f t="shared" ca="1" si="261"/>
        <v>0</v>
      </c>
      <c r="I356" s="69">
        <f t="shared" ca="1" si="261"/>
        <v>0</v>
      </c>
      <c r="J356" s="69">
        <f t="shared" ca="1" si="261"/>
        <v>0</v>
      </c>
      <c r="K356" s="69">
        <f t="shared" ca="1" si="261"/>
        <v>0</v>
      </c>
      <c r="L356" s="69">
        <f t="shared" ca="1" si="261"/>
        <v>0</v>
      </c>
      <c r="M356" s="69">
        <f t="shared" ca="1" si="261"/>
        <v>0</v>
      </c>
      <c r="N356" s="69">
        <f t="shared" ca="1" si="259"/>
        <v>0</v>
      </c>
      <c r="O356" s="69">
        <f t="shared" ca="1" si="259"/>
        <v>0</v>
      </c>
    </row>
    <row r="357" spans="2:15" hidden="1" x14ac:dyDescent="0.25">
      <c r="B357" s="798"/>
      <c r="C357" s="536" t="s">
        <v>747</v>
      </c>
      <c r="D357" s="799"/>
      <c r="E357" s="68"/>
      <c r="F357" s="69">
        <f t="shared" ca="1" si="261"/>
        <v>0</v>
      </c>
      <c r="G357" s="69">
        <f t="shared" ca="1" si="261"/>
        <v>0</v>
      </c>
      <c r="H357" s="69">
        <f t="shared" ca="1" si="261"/>
        <v>0</v>
      </c>
      <c r="I357" s="69">
        <f t="shared" ca="1" si="261"/>
        <v>0</v>
      </c>
      <c r="J357" s="69">
        <f t="shared" ca="1" si="261"/>
        <v>0</v>
      </c>
      <c r="K357" s="69">
        <f t="shared" ca="1" si="261"/>
        <v>0</v>
      </c>
      <c r="L357" s="69">
        <f t="shared" ca="1" si="261"/>
        <v>0</v>
      </c>
      <c r="M357" s="69">
        <f t="shared" ca="1" si="261"/>
        <v>0</v>
      </c>
      <c r="N357" s="69">
        <f t="shared" ca="1" si="259"/>
        <v>0</v>
      </c>
      <c r="O357" s="69">
        <f t="shared" ca="1" si="259"/>
        <v>0</v>
      </c>
    </row>
    <row r="358" spans="2:15" hidden="1" x14ac:dyDescent="0.25">
      <c r="B358" s="798"/>
      <c r="C358" s="536" t="s">
        <v>748</v>
      </c>
      <c r="D358" s="799"/>
      <c r="E358" s="68"/>
      <c r="F358" s="69">
        <f t="shared" ca="1" si="261"/>
        <v>0</v>
      </c>
      <c r="G358" s="69">
        <f t="shared" ca="1" si="261"/>
        <v>0</v>
      </c>
      <c r="H358" s="69">
        <f t="shared" ca="1" si="261"/>
        <v>0</v>
      </c>
      <c r="I358" s="69">
        <f t="shared" ca="1" si="261"/>
        <v>0</v>
      </c>
      <c r="J358" s="69">
        <f t="shared" ca="1" si="261"/>
        <v>0</v>
      </c>
      <c r="K358" s="69">
        <f t="shared" ca="1" si="261"/>
        <v>0</v>
      </c>
      <c r="L358" s="69">
        <f t="shared" ca="1" si="261"/>
        <v>0</v>
      </c>
      <c r="M358" s="69">
        <f t="shared" ca="1" si="261"/>
        <v>0</v>
      </c>
      <c r="N358" s="69">
        <f t="shared" ca="1" si="259"/>
        <v>0</v>
      </c>
      <c r="O358" s="69">
        <f t="shared" ca="1" si="259"/>
        <v>0</v>
      </c>
    </row>
    <row r="359" spans="2:15" hidden="1" x14ac:dyDescent="0.25">
      <c r="B359" s="798">
        <v>14</v>
      </c>
      <c r="C359" s="535" t="s">
        <v>749</v>
      </c>
      <c r="D359" s="799"/>
      <c r="E359" s="68"/>
      <c r="F359" s="69">
        <f t="shared" ref="F359:M365" si="262">90%*F42</f>
        <v>0</v>
      </c>
      <c r="G359" s="69">
        <f t="shared" si="262"/>
        <v>0</v>
      </c>
      <c r="H359" s="69">
        <f t="shared" si="262"/>
        <v>0</v>
      </c>
      <c r="I359" s="69">
        <f t="shared" si="262"/>
        <v>0</v>
      </c>
      <c r="J359" s="69">
        <f t="shared" si="262"/>
        <v>0</v>
      </c>
      <c r="K359" s="69">
        <f t="shared" si="262"/>
        <v>0</v>
      </c>
      <c r="L359" s="69">
        <f t="shared" si="262"/>
        <v>0</v>
      </c>
      <c r="M359" s="69">
        <f t="shared" si="262"/>
        <v>0</v>
      </c>
      <c r="N359" s="69"/>
      <c r="O359" s="69"/>
    </row>
    <row r="360" spans="2:15" hidden="1" x14ac:dyDescent="0.25">
      <c r="B360" s="798"/>
      <c r="C360" s="536" t="s">
        <v>750</v>
      </c>
      <c r="D360" s="799"/>
      <c r="E360" s="68"/>
      <c r="F360" s="69">
        <f t="shared" ca="1" si="262"/>
        <v>0</v>
      </c>
      <c r="G360" s="69">
        <f t="shared" ca="1" si="262"/>
        <v>0</v>
      </c>
      <c r="H360" s="69">
        <f t="shared" ca="1" si="262"/>
        <v>0</v>
      </c>
      <c r="I360" s="69">
        <f t="shared" ca="1" si="262"/>
        <v>0</v>
      </c>
      <c r="J360" s="69">
        <f t="shared" ca="1" si="262"/>
        <v>0</v>
      </c>
      <c r="K360" s="69">
        <f t="shared" ca="1" si="262"/>
        <v>0</v>
      </c>
      <c r="L360" s="69">
        <f t="shared" ca="1" si="262"/>
        <v>0</v>
      </c>
      <c r="M360" s="69">
        <f t="shared" ca="1" si="262"/>
        <v>0</v>
      </c>
      <c r="N360" s="69">
        <f t="shared" ca="1" si="259"/>
        <v>0</v>
      </c>
      <c r="O360" s="69">
        <f t="shared" ca="1" si="259"/>
        <v>0</v>
      </c>
    </row>
    <row r="361" spans="2:15" hidden="1" x14ac:dyDescent="0.25">
      <c r="B361" s="798"/>
      <c r="C361" s="536" t="s">
        <v>751</v>
      </c>
      <c r="D361" s="799"/>
      <c r="E361" s="68"/>
      <c r="F361" s="69">
        <f t="shared" ca="1" si="262"/>
        <v>0</v>
      </c>
      <c r="G361" s="69">
        <f t="shared" ca="1" si="262"/>
        <v>0</v>
      </c>
      <c r="H361" s="69">
        <f t="shared" ca="1" si="262"/>
        <v>0</v>
      </c>
      <c r="I361" s="69">
        <f t="shared" ca="1" si="262"/>
        <v>0</v>
      </c>
      <c r="J361" s="69">
        <f t="shared" ca="1" si="262"/>
        <v>0</v>
      </c>
      <c r="K361" s="69">
        <f t="shared" ca="1" si="262"/>
        <v>0</v>
      </c>
      <c r="L361" s="69">
        <f t="shared" ca="1" si="262"/>
        <v>0</v>
      </c>
      <c r="M361" s="69">
        <f t="shared" ca="1" si="262"/>
        <v>0</v>
      </c>
      <c r="N361" s="69">
        <f t="shared" ca="1" si="259"/>
        <v>0</v>
      </c>
      <c r="O361" s="69">
        <f t="shared" ca="1" si="259"/>
        <v>0</v>
      </c>
    </row>
    <row r="362" spans="2:15" hidden="1" x14ac:dyDescent="0.25">
      <c r="B362" s="798"/>
      <c r="C362" s="536" t="s">
        <v>752</v>
      </c>
      <c r="D362" s="799"/>
      <c r="E362" s="68"/>
      <c r="F362" s="69">
        <f t="shared" ca="1" si="262"/>
        <v>0</v>
      </c>
      <c r="G362" s="69">
        <f t="shared" ca="1" si="262"/>
        <v>0</v>
      </c>
      <c r="H362" s="69">
        <f t="shared" ca="1" si="262"/>
        <v>0</v>
      </c>
      <c r="I362" s="69">
        <f t="shared" ca="1" si="262"/>
        <v>0</v>
      </c>
      <c r="J362" s="69">
        <f t="shared" ca="1" si="262"/>
        <v>0</v>
      </c>
      <c r="K362" s="69">
        <f t="shared" ca="1" si="262"/>
        <v>0</v>
      </c>
      <c r="L362" s="69">
        <f t="shared" ca="1" si="262"/>
        <v>0</v>
      </c>
      <c r="M362" s="69">
        <f t="shared" ca="1" si="262"/>
        <v>0</v>
      </c>
      <c r="N362" s="69">
        <f t="shared" ca="1" si="259"/>
        <v>0</v>
      </c>
      <c r="O362" s="69">
        <f t="shared" ca="1" si="259"/>
        <v>0</v>
      </c>
    </row>
    <row r="363" spans="2:15" hidden="1" x14ac:dyDescent="0.25">
      <c r="B363" s="798">
        <v>15</v>
      </c>
      <c r="C363" s="535" t="s">
        <v>753</v>
      </c>
      <c r="D363" s="799"/>
      <c r="E363" s="68"/>
      <c r="F363" s="69">
        <f t="shared" ca="1" si="262"/>
        <v>0</v>
      </c>
      <c r="G363" s="69">
        <f t="shared" ca="1" si="262"/>
        <v>0</v>
      </c>
      <c r="H363" s="69">
        <f t="shared" ca="1" si="262"/>
        <v>0</v>
      </c>
      <c r="I363" s="69">
        <f t="shared" ca="1" si="262"/>
        <v>0</v>
      </c>
      <c r="J363" s="69">
        <f t="shared" ca="1" si="262"/>
        <v>0</v>
      </c>
      <c r="K363" s="69">
        <f t="shared" ca="1" si="262"/>
        <v>0</v>
      </c>
      <c r="L363" s="69">
        <f t="shared" ca="1" si="262"/>
        <v>0</v>
      </c>
      <c r="M363" s="69">
        <f t="shared" ca="1" si="262"/>
        <v>0</v>
      </c>
      <c r="N363" s="69">
        <f t="shared" ca="1" si="259"/>
        <v>0</v>
      </c>
      <c r="O363" s="69">
        <f t="shared" ca="1" si="259"/>
        <v>0</v>
      </c>
    </row>
    <row r="364" spans="2:15" hidden="1" x14ac:dyDescent="0.25">
      <c r="B364" s="798">
        <v>16</v>
      </c>
      <c r="C364" s="535" t="s">
        <v>754</v>
      </c>
      <c r="D364" s="67"/>
      <c r="E364" s="68"/>
      <c r="F364" s="69">
        <f t="shared" ca="1" si="262"/>
        <v>0</v>
      </c>
      <c r="G364" s="69">
        <f t="shared" ca="1" si="262"/>
        <v>0</v>
      </c>
      <c r="H364" s="69">
        <f t="shared" ca="1" si="262"/>
        <v>0</v>
      </c>
      <c r="I364" s="69">
        <f t="shared" ca="1" si="262"/>
        <v>0</v>
      </c>
      <c r="J364" s="69">
        <f t="shared" ca="1" si="262"/>
        <v>0</v>
      </c>
      <c r="K364" s="69">
        <f t="shared" ca="1" si="262"/>
        <v>0</v>
      </c>
      <c r="L364" s="69">
        <f t="shared" ca="1" si="262"/>
        <v>0</v>
      </c>
      <c r="M364" s="69">
        <f t="shared" ca="1" si="262"/>
        <v>0</v>
      </c>
      <c r="N364" s="69">
        <f t="shared" ca="1" si="259"/>
        <v>0</v>
      </c>
      <c r="O364" s="69">
        <f t="shared" ca="1" si="259"/>
        <v>0</v>
      </c>
    </row>
    <row r="365" spans="2:15" hidden="1" x14ac:dyDescent="0.25">
      <c r="B365" s="798">
        <v>17</v>
      </c>
      <c r="C365" s="535" t="s">
        <v>755</v>
      </c>
      <c r="D365" s="67"/>
      <c r="E365" s="74"/>
      <c r="F365" s="69">
        <f t="shared" ca="1" si="262"/>
        <v>0</v>
      </c>
      <c r="G365" s="69">
        <f t="shared" ca="1" si="262"/>
        <v>0</v>
      </c>
      <c r="H365" s="69">
        <f t="shared" ca="1" si="262"/>
        <v>0</v>
      </c>
      <c r="I365" s="69">
        <f t="shared" ca="1" si="262"/>
        <v>0</v>
      </c>
      <c r="J365" s="69">
        <f t="shared" ca="1" si="262"/>
        <v>0</v>
      </c>
      <c r="K365" s="69">
        <f t="shared" ca="1" si="262"/>
        <v>0</v>
      </c>
      <c r="L365" s="69">
        <f t="shared" ca="1" si="262"/>
        <v>0</v>
      </c>
      <c r="M365" s="69">
        <f t="shared" ca="1" si="262"/>
        <v>0</v>
      </c>
      <c r="N365" s="69">
        <f t="shared" ca="1" si="259"/>
        <v>0</v>
      </c>
      <c r="O365" s="69">
        <f t="shared" ca="1" si="259"/>
        <v>0</v>
      </c>
    </row>
    <row r="366" spans="2:15" ht="14.5" hidden="1" thickBot="1" x14ac:dyDescent="0.3">
      <c r="B366" s="75"/>
      <c r="C366" s="76" t="s">
        <v>90</v>
      </c>
      <c r="D366" s="76"/>
      <c r="E366" s="77"/>
      <c r="F366" s="134">
        <f ca="1">SUM(F326:F365)</f>
        <v>0</v>
      </c>
      <c r="G366" s="134">
        <f t="shared" ref="G366:O366" ca="1" si="263">SUM(G326:G365)</f>
        <v>0</v>
      </c>
      <c r="H366" s="134">
        <f t="shared" ca="1" si="263"/>
        <v>0</v>
      </c>
      <c r="I366" s="134">
        <f t="shared" ca="1" si="263"/>
        <v>0</v>
      </c>
      <c r="J366" s="134">
        <f t="shared" ca="1" si="263"/>
        <v>0</v>
      </c>
      <c r="K366" s="134">
        <f t="shared" ca="1" si="263"/>
        <v>0</v>
      </c>
      <c r="L366" s="134">
        <f t="shared" ca="1" si="263"/>
        <v>0</v>
      </c>
      <c r="M366" s="134">
        <f ca="1">SUM(M326:M365)</f>
        <v>0</v>
      </c>
      <c r="N366" s="134">
        <f t="shared" ca="1" si="263"/>
        <v>0</v>
      </c>
      <c r="O366" s="134">
        <f t="shared" ca="1" si="263"/>
        <v>0</v>
      </c>
    </row>
    <row r="367" spans="2:15" ht="14.5" thickBot="1" x14ac:dyDescent="0.3"/>
    <row r="368" spans="2:15" x14ac:dyDescent="0.25">
      <c r="B368" s="1065" t="s">
        <v>708</v>
      </c>
      <c r="C368" s="1066"/>
      <c r="D368" s="1066"/>
      <c r="E368" s="1066"/>
      <c r="F368" s="1066"/>
      <c r="G368" s="1066"/>
      <c r="H368" s="1066"/>
      <c r="I368" s="1066"/>
      <c r="J368" s="1066"/>
      <c r="K368" s="1066"/>
      <c r="L368" s="1066"/>
      <c r="M368" s="1066"/>
      <c r="N368" s="1066"/>
      <c r="O368" s="1067"/>
    </row>
    <row r="369" spans="2:15" ht="14.25" customHeight="1" x14ac:dyDescent="0.25">
      <c r="B369" s="1068" t="s">
        <v>513</v>
      </c>
      <c r="C369" s="1107" t="s">
        <v>620</v>
      </c>
      <c r="D369" s="1072" t="s">
        <v>621</v>
      </c>
      <c r="E369" s="1072" t="s">
        <v>622</v>
      </c>
      <c r="F369" s="1072" t="s">
        <v>623</v>
      </c>
      <c r="G369" s="1072"/>
      <c r="H369" s="1072"/>
      <c r="I369" s="1072"/>
      <c r="J369" s="1072" t="s">
        <v>624</v>
      </c>
      <c r="K369" s="1072"/>
      <c r="L369" s="1072"/>
      <c r="M369" s="1072"/>
      <c r="N369" s="1072" t="s">
        <v>625</v>
      </c>
      <c r="O369" s="1074"/>
    </row>
    <row r="370" spans="2:15" ht="56.5" thickBot="1" x14ac:dyDescent="0.3">
      <c r="B370" s="1069"/>
      <c r="C370" s="1108"/>
      <c r="D370" s="1073"/>
      <c r="E370" s="1073"/>
      <c r="F370" s="747" t="s">
        <v>626</v>
      </c>
      <c r="G370" s="747" t="s">
        <v>627</v>
      </c>
      <c r="H370" s="747" t="s">
        <v>628</v>
      </c>
      <c r="I370" s="747" t="s">
        <v>629</v>
      </c>
      <c r="J370" s="747" t="s">
        <v>630</v>
      </c>
      <c r="K370" s="747" t="s">
        <v>627</v>
      </c>
      <c r="L370" s="747" t="s">
        <v>631</v>
      </c>
      <c r="M370" s="747" t="s">
        <v>632</v>
      </c>
      <c r="N370" s="747" t="s">
        <v>626</v>
      </c>
      <c r="O370" s="57" t="s">
        <v>629</v>
      </c>
    </row>
    <row r="371" spans="2:15" x14ac:dyDescent="0.25">
      <c r="B371" s="65">
        <v>1</v>
      </c>
      <c r="C371" s="792" t="s">
        <v>633</v>
      </c>
      <c r="D371" s="59"/>
      <c r="E371" s="60"/>
      <c r="F371" s="69">
        <f>90%*F54</f>
        <v>7.7715908441999995</v>
      </c>
      <c r="G371" s="69">
        <f t="shared" ref="G371:M371" si="264">90%*G54</f>
        <v>0</v>
      </c>
      <c r="H371" s="69">
        <f t="shared" ca="1" si="264"/>
        <v>0</v>
      </c>
      <c r="I371" s="69">
        <f t="shared" ca="1" si="264"/>
        <v>7.7715908441999995</v>
      </c>
      <c r="J371" s="69">
        <f t="shared" si="264"/>
        <v>0</v>
      </c>
      <c r="K371" s="69">
        <f t="shared" si="264"/>
        <v>0</v>
      </c>
      <c r="L371" s="69">
        <f t="shared" ca="1" si="264"/>
        <v>0</v>
      </c>
      <c r="M371" s="69">
        <f t="shared" ca="1" si="264"/>
        <v>0</v>
      </c>
      <c r="N371" s="69">
        <f>F371-J371</f>
        <v>7.7715908441999995</v>
      </c>
      <c r="O371" s="69">
        <f ca="1">I371-M371</f>
        <v>7.7715908441999995</v>
      </c>
    </row>
    <row r="372" spans="2:15" x14ac:dyDescent="0.25">
      <c r="B372" s="65">
        <v>2</v>
      </c>
      <c r="C372" s="792" t="s">
        <v>718</v>
      </c>
      <c r="D372" s="824"/>
      <c r="E372" s="825"/>
      <c r="F372" s="69">
        <f t="shared" ref="F372:M387" si="265">90%*F55</f>
        <v>0</v>
      </c>
      <c r="G372" s="69">
        <f t="shared" si="265"/>
        <v>0</v>
      </c>
      <c r="H372" s="69">
        <f t="shared" ca="1" si="265"/>
        <v>0</v>
      </c>
      <c r="I372" s="69">
        <f t="shared" ca="1" si="265"/>
        <v>0</v>
      </c>
      <c r="J372" s="69">
        <f t="shared" si="265"/>
        <v>0</v>
      </c>
      <c r="K372" s="69">
        <f t="shared" ca="1" si="265"/>
        <v>0</v>
      </c>
      <c r="L372" s="69">
        <f t="shared" ca="1" si="265"/>
        <v>0</v>
      </c>
      <c r="M372" s="69">
        <f t="shared" ca="1" si="265"/>
        <v>0</v>
      </c>
      <c r="N372" s="69">
        <f>F372-J372</f>
        <v>0</v>
      </c>
      <c r="O372" s="69">
        <f ca="1">I372-M372</f>
        <v>0</v>
      </c>
    </row>
    <row r="373" spans="2:15" x14ac:dyDescent="0.25">
      <c r="B373" s="65">
        <v>3</v>
      </c>
      <c r="C373" s="794" t="s">
        <v>719</v>
      </c>
      <c r="D373" s="67"/>
      <c r="E373" s="68"/>
      <c r="F373" s="69">
        <f t="shared" si="265"/>
        <v>0</v>
      </c>
      <c r="G373" s="69">
        <f t="shared" si="265"/>
        <v>0</v>
      </c>
      <c r="H373" s="69">
        <f t="shared" si="265"/>
        <v>0</v>
      </c>
      <c r="I373" s="69">
        <f t="shared" si="265"/>
        <v>0</v>
      </c>
      <c r="J373" s="69">
        <f t="shared" si="265"/>
        <v>0</v>
      </c>
      <c r="K373" s="69">
        <f t="shared" si="265"/>
        <v>0</v>
      </c>
      <c r="L373" s="69">
        <f t="shared" si="265"/>
        <v>0</v>
      </c>
      <c r="M373" s="69">
        <f t="shared" si="265"/>
        <v>0</v>
      </c>
      <c r="N373" s="69"/>
      <c r="O373" s="69"/>
    </row>
    <row r="374" spans="2:15" x14ac:dyDescent="0.25">
      <c r="B374" s="65"/>
      <c r="C374" s="66" t="s">
        <v>720</v>
      </c>
      <c r="D374" s="67"/>
      <c r="E374" s="68"/>
      <c r="F374" s="69">
        <f t="shared" si="265"/>
        <v>345.3866296731</v>
      </c>
      <c r="G374" s="69">
        <f t="shared" si="265"/>
        <v>11.713165568100001</v>
      </c>
      <c r="H374" s="69">
        <f t="shared" ca="1" si="265"/>
        <v>0</v>
      </c>
      <c r="I374" s="69">
        <f t="shared" ca="1" si="265"/>
        <v>357.09979524120001</v>
      </c>
      <c r="J374" s="69">
        <f t="shared" si="265"/>
        <v>118.34565478379999</v>
      </c>
      <c r="K374" s="69">
        <f t="shared" si="265"/>
        <v>3.8878540240362147</v>
      </c>
      <c r="L374" s="69">
        <f t="shared" ca="1" si="265"/>
        <v>0</v>
      </c>
      <c r="M374" s="69">
        <f t="shared" ca="1" si="265"/>
        <v>122.2335088078362</v>
      </c>
      <c r="N374" s="69">
        <f t="shared" ref="N374:N377" si="266">F374-J374</f>
        <v>227.0409748893</v>
      </c>
      <c r="O374" s="69">
        <f t="shared" ref="O374:O377" ca="1" si="267">I374-M374</f>
        <v>234.86628643336383</v>
      </c>
    </row>
    <row r="375" spans="2:15" x14ac:dyDescent="0.25">
      <c r="B375" s="65"/>
      <c r="C375" s="66" t="s">
        <v>721</v>
      </c>
      <c r="D375" s="67"/>
      <c r="E375" s="68"/>
      <c r="F375" s="69">
        <f t="shared" ca="1" si="265"/>
        <v>0</v>
      </c>
      <c r="G375" s="69">
        <f t="shared" ca="1" si="265"/>
        <v>0</v>
      </c>
      <c r="H375" s="69">
        <f t="shared" ca="1" si="265"/>
        <v>0</v>
      </c>
      <c r="I375" s="69">
        <f t="shared" ca="1" si="265"/>
        <v>0</v>
      </c>
      <c r="J375" s="69">
        <f t="shared" ca="1" si="265"/>
        <v>0</v>
      </c>
      <c r="K375" s="69">
        <f t="shared" ca="1" si="265"/>
        <v>0</v>
      </c>
      <c r="L375" s="69">
        <f t="shared" ca="1" si="265"/>
        <v>0</v>
      </c>
      <c r="M375" s="69">
        <f t="shared" ca="1" si="265"/>
        <v>0</v>
      </c>
      <c r="N375" s="69">
        <f t="shared" ca="1" si="266"/>
        <v>0</v>
      </c>
      <c r="O375" s="69">
        <f t="shared" ca="1" si="267"/>
        <v>0</v>
      </c>
    </row>
    <row r="376" spans="2:15" x14ac:dyDescent="0.25">
      <c r="B376" s="65"/>
      <c r="C376" s="66" t="s">
        <v>722</v>
      </c>
      <c r="D376" s="67"/>
      <c r="E376" s="68"/>
      <c r="F376" s="69">
        <f t="shared" ca="1" si="265"/>
        <v>0</v>
      </c>
      <c r="G376" s="69">
        <f t="shared" ca="1" si="265"/>
        <v>0</v>
      </c>
      <c r="H376" s="69">
        <f t="shared" ca="1" si="265"/>
        <v>0</v>
      </c>
      <c r="I376" s="69">
        <f t="shared" ca="1" si="265"/>
        <v>0</v>
      </c>
      <c r="J376" s="69">
        <f t="shared" ca="1" si="265"/>
        <v>0</v>
      </c>
      <c r="K376" s="69">
        <f t="shared" ca="1" si="265"/>
        <v>0</v>
      </c>
      <c r="L376" s="69">
        <f t="shared" ca="1" si="265"/>
        <v>0</v>
      </c>
      <c r="M376" s="69">
        <f t="shared" ca="1" si="265"/>
        <v>0</v>
      </c>
      <c r="N376" s="69">
        <f t="shared" ca="1" si="266"/>
        <v>0</v>
      </c>
      <c r="O376" s="69">
        <f t="shared" ca="1" si="267"/>
        <v>0</v>
      </c>
    </row>
    <row r="377" spans="2:15" x14ac:dyDescent="0.25">
      <c r="B377" s="65"/>
      <c r="C377" s="66" t="s">
        <v>723</v>
      </c>
      <c r="D377" s="67"/>
      <c r="E377" s="68"/>
      <c r="F377" s="69">
        <f t="shared" si="265"/>
        <v>206.30634331500002</v>
      </c>
      <c r="G377" s="69">
        <f t="shared" si="265"/>
        <v>6.2575262270999996</v>
      </c>
      <c r="H377" s="69">
        <f t="shared" ca="1" si="265"/>
        <v>0</v>
      </c>
      <c r="I377" s="69">
        <f t="shared" ca="1" si="265"/>
        <v>212.56386954210001</v>
      </c>
      <c r="J377" s="69">
        <f t="shared" si="265"/>
        <v>46.776811200300003</v>
      </c>
      <c r="K377" s="69">
        <f t="shared" si="265"/>
        <v>6.2229884224535024</v>
      </c>
      <c r="L377" s="69">
        <f t="shared" ca="1" si="265"/>
        <v>0</v>
      </c>
      <c r="M377" s="69">
        <f t="shared" ca="1" si="265"/>
        <v>52.999799622753507</v>
      </c>
      <c r="N377" s="69">
        <f t="shared" si="266"/>
        <v>159.52953211470003</v>
      </c>
      <c r="O377" s="69">
        <f t="shared" ca="1" si="267"/>
        <v>159.56406991934651</v>
      </c>
    </row>
    <row r="378" spans="2:15" x14ac:dyDescent="0.25">
      <c r="B378" s="65">
        <v>4</v>
      </c>
      <c r="C378" s="792" t="s">
        <v>724</v>
      </c>
      <c r="D378" s="67"/>
      <c r="E378" s="68"/>
      <c r="F378" s="69">
        <f t="shared" si="265"/>
        <v>0</v>
      </c>
      <c r="G378" s="69">
        <f t="shared" si="265"/>
        <v>0</v>
      </c>
      <c r="H378" s="69">
        <f t="shared" si="265"/>
        <v>0</v>
      </c>
      <c r="I378" s="69">
        <f t="shared" si="265"/>
        <v>0</v>
      </c>
      <c r="J378" s="69">
        <f t="shared" si="265"/>
        <v>0</v>
      </c>
      <c r="K378" s="69">
        <f t="shared" si="265"/>
        <v>0</v>
      </c>
      <c r="L378" s="69">
        <f t="shared" si="265"/>
        <v>0</v>
      </c>
      <c r="M378" s="69">
        <f t="shared" si="265"/>
        <v>0</v>
      </c>
      <c r="N378" s="69"/>
      <c r="O378" s="69"/>
    </row>
    <row r="379" spans="2:15" x14ac:dyDescent="0.25">
      <c r="B379" s="65"/>
      <c r="C379" s="73" t="s">
        <v>725</v>
      </c>
      <c r="D379" s="67"/>
      <c r="E379" s="68"/>
      <c r="F379" s="69">
        <f t="shared" si="265"/>
        <v>8747.299229433298</v>
      </c>
      <c r="G379" s="69">
        <f t="shared" si="265"/>
        <v>715.21999255980006</v>
      </c>
      <c r="H379" s="69">
        <f t="shared" ca="1" si="265"/>
        <v>0</v>
      </c>
      <c r="I379" s="69">
        <f t="shared" ca="1" si="265"/>
        <v>9462.5192219930977</v>
      </c>
      <c r="J379" s="69">
        <f t="shared" si="265"/>
        <v>4593.9508543187994</v>
      </c>
      <c r="K379" s="69">
        <f t="shared" si="265"/>
        <v>392.63325694386049</v>
      </c>
      <c r="L379" s="69">
        <f t="shared" ca="1" si="265"/>
        <v>0</v>
      </c>
      <c r="M379" s="69">
        <f t="shared" ca="1" si="265"/>
        <v>4986.5841112626604</v>
      </c>
      <c r="N379" s="69">
        <f t="shared" ref="N379:N382" si="268">F379-J379</f>
        <v>4153.3483751144986</v>
      </c>
      <c r="O379" s="69">
        <f t="shared" ref="O379:O382" ca="1" si="269">I379-M379</f>
        <v>4475.9351107304374</v>
      </c>
    </row>
    <row r="380" spans="2:15" x14ac:dyDescent="0.25">
      <c r="B380" s="65"/>
      <c r="C380" s="792" t="s">
        <v>726</v>
      </c>
      <c r="D380" s="67"/>
      <c r="E380" s="68"/>
      <c r="F380" s="69">
        <f t="shared" si="265"/>
        <v>0</v>
      </c>
      <c r="G380" s="69">
        <f t="shared" si="265"/>
        <v>0</v>
      </c>
      <c r="H380" s="69">
        <f t="shared" si="265"/>
        <v>0</v>
      </c>
      <c r="I380" s="69">
        <f t="shared" si="265"/>
        <v>0</v>
      </c>
      <c r="J380" s="69">
        <f t="shared" si="265"/>
        <v>0</v>
      </c>
      <c r="K380" s="69">
        <f t="shared" si="265"/>
        <v>0</v>
      </c>
      <c r="L380" s="69">
        <f t="shared" si="265"/>
        <v>0</v>
      </c>
      <c r="M380" s="69">
        <f t="shared" si="265"/>
        <v>0</v>
      </c>
      <c r="N380" s="69"/>
      <c r="O380" s="69"/>
    </row>
    <row r="381" spans="2:15" x14ac:dyDescent="0.25">
      <c r="B381" s="65"/>
      <c r="C381" s="73" t="s">
        <v>727</v>
      </c>
      <c r="D381" s="67"/>
      <c r="E381" s="68"/>
      <c r="F381" s="69">
        <f t="shared" ca="1" si="265"/>
        <v>0</v>
      </c>
      <c r="G381" s="69">
        <f t="shared" ca="1" si="265"/>
        <v>0</v>
      </c>
      <c r="H381" s="69">
        <f t="shared" ca="1" si="265"/>
        <v>0</v>
      </c>
      <c r="I381" s="69">
        <f t="shared" ca="1" si="265"/>
        <v>0</v>
      </c>
      <c r="J381" s="69">
        <f t="shared" ca="1" si="265"/>
        <v>0</v>
      </c>
      <c r="K381" s="69">
        <f t="shared" ca="1" si="265"/>
        <v>0</v>
      </c>
      <c r="L381" s="69">
        <f t="shared" ca="1" si="265"/>
        <v>0</v>
      </c>
      <c r="M381" s="69">
        <f t="shared" ca="1" si="265"/>
        <v>0</v>
      </c>
      <c r="N381" s="69">
        <f t="shared" ca="1" si="268"/>
        <v>0</v>
      </c>
      <c r="O381" s="69">
        <f t="shared" ca="1" si="269"/>
        <v>0</v>
      </c>
    </row>
    <row r="382" spans="2:15" x14ac:dyDescent="0.25">
      <c r="B382" s="65"/>
      <c r="C382" s="73" t="s">
        <v>728</v>
      </c>
      <c r="D382" s="67"/>
      <c r="E382" s="68"/>
      <c r="F382" s="69">
        <f t="shared" ca="1" si="265"/>
        <v>0</v>
      </c>
      <c r="G382" s="69">
        <f t="shared" ca="1" si="265"/>
        <v>0</v>
      </c>
      <c r="H382" s="69">
        <f t="shared" ca="1" si="265"/>
        <v>0</v>
      </c>
      <c r="I382" s="69">
        <f t="shared" ca="1" si="265"/>
        <v>0</v>
      </c>
      <c r="J382" s="69">
        <f t="shared" ca="1" si="265"/>
        <v>0</v>
      </c>
      <c r="K382" s="69">
        <f t="shared" ca="1" si="265"/>
        <v>0</v>
      </c>
      <c r="L382" s="69">
        <f t="shared" ca="1" si="265"/>
        <v>0</v>
      </c>
      <c r="M382" s="69">
        <f t="shared" ca="1" si="265"/>
        <v>0</v>
      </c>
      <c r="N382" s="69">
        <f t="shared" ca="1" si="268"/>
        <v>0</v>
      </c>
      <c r="O382" s="69">
        <f t="shared" ca="1" si="269"/>
        <v>0</v>
      </c>
    </row>
    <row r="383" spans="2:15" x14ac:dyDescent="0.25">
      <c r="B383" s="65">
        <v>5</v>
      </c>
      <c r="C383" s="792" t="s">
        <v>729</v>
      </c>
      <c r="D383" s="67"/>
      <c r="E383" s="68"/>
      <c r="F383" s="69">
        <f t="shared" si="265"/>
        <v>0</v>
      </c>
      <c r="G383" s="69">
        <f t="shared" si="265"/>
        <v>0</v>
      </c>
      <c r="H383" s="69">
        <f t="shared" si="265"/>
        <v>0</v>
      </c>
      <c r="I383" s="69">
        <f t="shared" si="265"/>
        <v>0</v>
      </c>
      <c r="J383" s="69">
        <f t="shared" si="265"/>
        <v>0</v>
      </c>
      <c r="K383" s="69">
        <f t="shared" si="265"/>
        <v>0</v>
      </c>
      <c r="L383" s="69">
        <f t="shared" si="265"/>
        <v>0</v>
      </c>
      <c r="M383" s="69">
        <f t="shared" si="265"/>
        <v>0</v>
      </c>
      <c r="N383" s="69"/>
      <c r="O383" s="69"/>
    </row>
    <row r="384" spans="2:15" x14ac:dyDescent="0.25">
      <c r="B384" s="65"/>
      <c r="C384" s="73" t="s">
        <v>730</v>
      </c>
      <c r="D384" s="67"/>
      <c r="E384" s="68"/>
      <c r="F384" s="69">
        <f t="shared" ca="1" si="265"/>
        <v>0</v>
      </c>
      <c r="G384" s="69">
        <f t="shared" ca="1" si="265"/>
        <v>0</v>
      </c>
      <c r="H384" s="69">
        <f t="shared" ca="1" si="265"/>
        <v>0</v>
      </c>
      <c r="I384" s="69">
        <f t="shared" ca="1" si="265"/>
        <v>0</v>
      </c>
      <c r="J384" s="69">
        <f t="shared" ca="1" si="265"/>
        <v>0</v>
      </c>
      <c r="K384" s="69">
        <f t="shared" ca="1" si="265"/>
        <v>0</v>
      </c>
      <c r="L384" s="69">
        <f t="shared" ca="1" si="265"/>
        <v>0</v>
      </c>
      <c r="M384" s="69">
        <f t="shared" ca="1" si="265"/>
        <v>0</v>
      </c>
      <c r="N384" s="69">
        <f t="shared" ref="N384:N389" ca="1" si="270">F384-J384</f>
        <v>0</v>
      </c>
      <c r="O384" s="69">
        <f t="shared" ref="O384:O389" ca="1" si="271">I384-M384</f>
        <v>0</v>
      </c>
    </row>
    <row r="385" spans="2:15" x14ac:dyDescent="0.25">
      <c r="B385" s="65"/>
      <c r="C385" s="73" t="s">
        <v>731</v>
      </c>
      <c r="D385" s="67"/>
      <c r="E385" s="68"/>
      <c r="F385" s="69">
        <f t="shared" ca="1" si="265"/>
        <v>0</v>
      </c>
      <c r="G385" s="69">
        <f t="shared" ca="1" si="265"/>
        <v>0</v>
      </c>
      <c r="H385" s="69">
        <f t="shared" ca="1" si="265"/>
        <v>0</v>
      </c>
      <c r="I385" s="69">
        <f t="shared" ca="1" si="265"/>
        <v>0</v>
      </c>
      <c r="J385" s="69">
        <f t="shared" ca="1" si="265"/>
        <v>0</v>
      </c>
      <c r="K385" s="69">
        <f t="shared" ca="1" si="265"/>
        <v>0</v>
      </c>
      <c r="L385" s="69">
        <f t="shared" ca="1" si="265"/>
        <v>0</v>
      </c>
      <c r="M385" s="69">
        <f t="shared" ca="1" si="265"/>
        <v>0</v>
      </c>
      <c r="N385" s="69">
        <f t="shared" ca="1" si="270"/>
        <v>0</v>
      </c>
      <c r="O385" s="69">
        <f t="shared" ca="1" si="271"/>
        <v>0</v>
      </c>
    </row>
    <row r="386" spans="2:15" x14ac:dyDescent="0.25">
      <c r="B386" s="65"/>
      <c r="C386" s="73" t="s">
        <v>732</v>
      </c>
      <c r="D386" s="67"/>
      <c r="E386" s="68"/>
      <c r="F386" s="69">
        <f t="shared" ca="1" si="265"/>
        <v>0</v>
      </c>
      <c r="G386" s="69">
        <f t="shared" ca="1" si="265"/>
        <v>0</v>
      </c>
      <c r="H386" s="69">
        <f t="shared" ca="1" si="265"/>
        <v>0</v>
      </c>
      <c r="I386" s="69">
        <f t="shared" ca="1" si="265"/>
        <v>0</v>
      </c>
      <c r="J386" s="69">
        <f t="shared" ca="1" si="265"/>
        <v>0</v>
      </c>
      <c r="K386" s="69">
        <f t="shared" ca="1" si="265"/>
        <v>0</v>
      </c>
      <c r="L386" s="69">
        <f t="shared" ca="1" si="265"/>
        <v>0</v>
      </c>
      <c r="M386" s="69">
        <f t="shared" ca="1" si="265"/>
        <v>0</v>
      </c>
      <c r="N386" s="69">
        <f t="shared" ca="1" si="270"/>
        <v>0</v>
      </c>
      <c r="O386" s="69">
        <f t="shared" ca="1" si="271"/>
        <v>0</v>
      </c>
    </row>
    <row r="387" spans="2:15" x14ac:dyDescent="0.25">
      <c r="B387" s="65"/>
      <c r="C387" s="73" t="s">
        <v>733</v>
      </c>
      <c r="D387" s="67"/>
      <c r="E387" s="68"/>
      <c r="F387" s="69">
        <f t="shared" ca="1" si="265"/>
        <v>0</v>
      </c>
      <c r="G387" s="69">
        <f t="shared" ca="1" si="265"/>
        <v>0</v>
      </c>
      <c r="H387" s="69">
        <f t="shared" ca="1" si="265"/>
        <v>0</v>
      </c>
      <c r="I387" s="69">
        <f t="shared" ca="1" si="265"/>
        <v>0</v>
      </c>
      <c r="J387" s="69">
        <f t="shared" ca="1" si="265"/>
        <v>0</v>
      </c>
      <c r="K387" s="69">
        <f t="shared" ca="1" si="265"/>
        <v>0</v>
      </c>
      <c r="L387" s="69">
        <f t="shared" ca="1" si="265"/>
        <v>0</v>
      </c>
      <c r="M387" s="69">
        <f t="shared" ca="1" si="265"/>
        <v>0</v>
      </c>
      <c r="N387" s="69">
        <f t="shared" ca="1" si="270"/>
        <v>0</v>
      </c>
      <c r="O387" s="69">
        <f t="shared" ca="1" si="271"/>
        <v>0</v>
      </c>
    </row>
    <row r="388" spans="2:15" x14ac:dyDescent="0.25">
      <c r="B388" s="65">
        <v>6</v>
      </c>
      <c r="C388" s="792" t="s">
        <v>734</v>
      </c>
      <c r="D388" s="67"/>
      <c r="E388" s="68"/>
      <c r="F388" s="69">
        <f t="shared" ref="F388:M403" ca="1" si="272">90%*F71</f>
        <v>0</v>
      </c>
      <c r="G388" s="69">
        <f t="shared" ca="1" si="272"/>
        <v>0</v>
      </c>
      <c r="H388" s="69">
        <f t="shared" ca="1" si="272"/>
        <v>0</v>
      </c>
      <c r="I388" s="69">
        <f t="shared" ca="1" si="272"/>
        <v>0</v>
      </c>
      <c r="J388" s="69">
        <f t="shared" ca="1" si="272"/>
        <v>0</v>
      </c>
      <c r="K388" s="69">
        <f t="shared" ca="1" si="272"/>
        <v>0</v>
      </c>
      <c r="L388" s="69">
        <f t="shared" ca="1" si="272"/>
        <v>0</v>
      </c>
      <c r="M388" s="69">
        <f t="shared" ca="1" si="272"/>
        <v>0</v>
      </c>
      <c r="N388" s="69">
        <f t="shared" ca="1" si="270"/>
        <v>0</v>
      </c>
      <c r="O388" s="69">
        <f t="shared" ca="1" si="271"/>
        <v>0</v>
      </c>
    </row>
    <row r="389" spans="2:15" x14ac:dyDescent="0.25">
      <c r="B389" s="65">
        <v>7</v>
      </c>
      <c r="C389" s="792" t="s">
        <v>735</v>
      </c>
      <c r="D389" s="67"/>
      <c r="E389" s="68"/>
      <c r="F389" s="69">
        <f t="shared" ca="1" si="272"/>
        <v>0</v>
      </c>
      <c r="G389" s="69">
        <f t="shared" ca="1" si="272"/>
        <v>0</v>
      </c>
      <c r="H389" s="69">
        <f t="shared" ca="1" si="272"/>
        <v>0</v>
      </c>
      <c r="I389" s="69">
        <f t="shared" ca="1" si="272"/>
        <v>0</v>
      </c>
      <c r="J389" s="69">
        <f t="shared" ca="1" si="272"/>
        <v>0</v>
      </c>
      <c r="K389" s="69">
        <f t="shared" ca="1" si="272"/>
        <v>0</v>
      </c>
      <c r="L389" s="69">
        <f t="shared" ca="1" si="272"/>
        <v>0</v>
      </c>
      <c r="M389" s="69">
        <f t="shared" ca="1" si="272"/>
        <v>0</v>
      </c>
      <c r="N389" s="69">
        <f t="shared" ca="1" si="270"/>
        <v>0</v>
      </c>
      <c r="O389" s="69">
        <f t="shared" ca="1" si="271"/>
        <v>0</v>
      </c>
    </row>
    <row r="390" spans="2:15" x14ac:dyDescent="0.25">
      <c r="B390" s="65">
        <v>8</v>
      </c>
      <c r="C390" s="792" t="s">
        <v>736</v>
      </c>
      <c r="D390" s="67"/>
      <c r="E390" s="68"/>
      <c r="F390" s="69">
        <f t="shared" si="272"/>
        <v>0</v>
      </c>
      <c r="G390" s="69">
        <f t="shared" si="272"/>
        <v>0</v>
      </c>
      <c r="H390" s="69">
        <f t="shared" si="272"/>
        <v>0</v>
      </c>
      <c r="I390" s="69">
        <f t="shared" si="272"/>
        <v>0</v>
      </c>
      <c r="J390" s="69">
        <f t="shared" si="272"/>
        <v>0</v>
      </c>
      <c r="K390" s="69">
        <f t="shared" si="272"/>
        <v>0</v>
      </c>
      <c r="L390" s="69">
        <f t="shared" si="272"/>
        <v>0</v>
      </c>
      <c r="M390" s="69">
        <f t="shared" si="272"/>
        <v>0</v>
      </c>
      <c r="N390" s="69"/>
      <c r="O390" s="69"/>
    </row>
    <row r="391" spans="2:15" x14ac:dyDescent="0.25">
      <c r="B391" s="65"/>
      <c r="C391" s="73" t="s">
        <v>737</v>
      </c>
      <c r="D391" s="67"/>
      <c r="E391" s="68"/>
      <c r="F391" s="69">
        <f t="shared" si="272"/>
        <v>8552.9489976900004</v>
      </c>
      <c r="G391" s="69">
        <f t="shared" si="272"/>
        <v>724.46000770440003</v>
      </c>
      <c r="H391" s="69">
        <f t="shared" ca="1" si="272"/>
        <v>0</v>
      </c>
      <c r="I391" s="69">
        <f t="shared" ca="1" si="272"/>
        <v>9277.4090053944001</v>
      </c>
      <c r="J391" s="69">
        <f t="shared" si="272"/>
        <v>4050.5327761392</v>
      </c>
      <c r="K391" s="69">
        <f t="shared" si="272"/>
        <v>228.66007464955135</v>
      </c>
      <c r="L391" s="69">
        <f t="shared" ca="1" si="272"/>
        <v>0</v>
      </c>
      <c r="M391" s="69">
        <f t="shared" ca="1" si="272"/>
        <v>4279.1928507887515</v>
      </c>
      <c r="N391" s="69">
        <f t="shared" ref="N391:O395" si="273">F391-J391</f>
        <v>4502.4162215508004</v>
      </c>
      <c r="O391" s="69">
        <f t="shared" ref="O391:O393" ca="1" si="274">I391-M391</f>
        <v>4998.2161546056486</v>
      </c>
    </row>
    <row r="392" spans="2:15" x14ac:dyDescent="0.25">
      <c r="B392" s="65"/>
      <c r="C392" s="73" t="s">
        <v>756</v>
      </c>
      <c r="D392" s="67"/>
      <c r="E392" s="68"/>
      <c r="F392" s="69">
        <f t="shared" ca="1" si="272"/>
        <v>0</v>
      </c>
      <c r="G392" s="69">
        <f t="shared" ca="1" si="272"/>
        <v>0</v>
      </c>
      <c r="H392" s="69">
        <f t="shared" ca="1" si="272"/>
        <v>0</v>
      </c>
      <c r="I392" s="69">
        <f t="shared" ca="1" si="272"/>
        <v>0</v>
      </c>
      <c r="J392" s="69">
        <f t="shared" ca="1" si="272"/>
        <v>0</v>
      </c>
      <c r="K392" s="69">
        <f t="shared" ca="1" si="272"/>
        <v>0</v>
      </c>
      <c r="L392" s="69">
        <f t="shared" ca="1" si="272"/>
        <v>0</v>
      </c>
      <c r="M392" s="69">
        <f t="shared" ca="1" si="272"/>
        <v>0</v>
      </c>
      <c r="N392" s="69">
        <f t="shared" ca="1" si="273"/>
        <v>0</v>
      </c>
      <c r="O392" s="69">
        <f t="shared" ca="1" si="274"/>
        <v>0</v>
      </c>
    </row>
    <row r="393" spans="2:15" ht="28" x14ac:dyDescent="0.25">
      <c r="B393" s="796">
        <v>9</v>
      </c>
      <c r="C393" s="797" t="s">
        <v>739</v>
      </c>
      <c r="D393" s="67"/>
      <c r="E393" s="68"/>
      <c r="F393" s="69">
        <f t="shared" ca="1" si="272"/>
        <v>0</v>
      </c>
      <c r="G393" s="69">
        <f t="shared" ca="1" si="272"/>
        <v>0</v>
      </c>
      <c r="H393" s="69">
        <f t="shared" ca="1" si="272"/>
        <v>0</v>
      </c>
      <c r="I393" s="69">
        <f t="shared" ca="1" si="272"/>
        <v>0</v>
      </c>
      <c r="J393" s="69">
        <f t="shared" ca="1" si="272"/>
        <v>0</v>
      </c>
      <c r="K393" s="69">
        <f t="shared" ca="1" si="272"/>
        <v>0</v>
      </c>
      <c r="L393" s="69">
        <f t="shared" ca="1" si="272"/>
        <v>0</v>
      </c>
      <c r="M393" s="69">
        <f t="shared" ca="1" si="272"/>
        <v>0</v>
      </c>
      <c r="N393" s="69">
        <f t="shared" ca="1" si="273"/>
        <v>0</v>
      </c>
      <c r="O393" s="69">
        <f t="shared" ca="1" si="274"/>
        <v>0</v>
      </c>
    </row>
    <row r="394" spans="2:15" x14ac:dyDescent="0.25">
      <c r="B394" s="798">
        <v>10</v>
      </c>
      <c r="C394" s="535" t="s">
        <v>740</v>
      </c>
      <c r="D394" s="799"/>
      <c r="E394" s="68"/>
      <c r="F394" s="69">
        <f t="shared" si="272"/>
        <v>1795.1483295557998</v>
      </c>
      <c r="G394" s="69">
        <f t="shared" si="272"/>
        <v>114.2368132257</v>
      </c>
      <c r="H394" s="69">
        <f t="shared" ca="1" si="272"/>
        <v>0</v>
      </c>
      <c r="I394" s="69">
        <f t="shared" ca="1" si="272"/>
        <v>1909.3851427814996</v>
      </c>
      <c r="J394" s="69">
        <f t="shared" si="272"/>
        <v>1077.7357194056999</v>
      </c>
      <c r="K394" s="69">
        <f t="shared" si="272"/>
        <v>72.071534999534919</v>
      </c>
      <c r="L394" s="69">
        <f t="shared" ca="1" si="272"/>
        <v>0</v>
      </c>
      <c r="M394" s="69">
        <f t="shared" ca="1" si="272"/>
        <v>1149.807254405235</v>
      </c>
      <c r="N394" s="69">
        <f t="shared" si="273"/>
        <v>717.41261015009991</v>
      </c>
      <c r="O394" s="69">
        <f t="shared" si="273"/>
        <v>42.165278226165086</v>
      </c>
    </row>
    <row r="395" spans="2:15" x14ac:dyDescent="0.25">
      <c r="B395" s="798">
        <v>11</v>
      </c>
      <c r="C395" s="535" t="s">
        <v>741</v>
      </c>
      <c r="D395" s="799"/>
      <c r="E395" s="68"/>
      <c r="F395" s="69">
        <f t="shared" si="272"/>
        <v>6.6259045295999996</v>
      </c>
      <c r="G395" s="69">
        <f t="shared" ca="1" si="272"/>
        <v>0</v>
      </c>
      <c r="H395" s="69">
        <f t="shared" ca="1" si="272"/>
        <v>0</v>
      </c>
      <c r="I395" s="69">
        <f t="shared" ca="1" si="272"/>
        <v>6.6259045295999996</v>
      </c>
      <c r="J395" s="69">
        <f t="shared" si="272"/>
        <v>5.7473839727999998</v>
      </c>
      <c r="K395" s="69">
        <f t="shared" si="272"/>
        <v>4.8892361814267996E-2</v>
      </c>
      <c r="L395" s="69">
        <f t="shared" ca="1" si="272"/>
        <v>0</v>
      </c>
      <c r="M395" s="69">
        <f t="shared" ca="1" si="272"/>
        <v>5.7962763346142676</v>
      </c>
      <c r="N395" s="69">
        <f t="shared" si="273"/>
        <v>0.87852055679999985</v>
      </c>
      <c r="O395" s="69">
        <f t="shared" ca="1" si="273"/>
        <v>-4.8892361814267996E-2</v>
      </c>
    </row>
    <row r="396" spans="2:15" x14ac:dyDescent="0.25">
      <c r="B396" s="798">
        <v>12</v>
      </c>
      <c r="C396" s="535" t="s">
        <v>742</v>
      </c>
      <c r="D396" s="799"/>
      <c r="E396" s="68"/>
      <c r="F396" s="69">
        <f t="shared" si="272"/>
        <v>0</v>
      </c>
      <c r="G396" s="69">
        <f t="shared" si="272"/>
        <v>0</v>
      </c>
      <c r="H396" s="69">
        <f t="shared" si="272"/>
        <v>0</v>
      </c>
      <c r="I396" s="69">
        <f t="shared" si="272"/>
        <v>0</v>
      </c>
      <c r="J396" s="69">
        <f t="shared" si="272"/>
        <v>0</v>
      </c>
      <c r="K396" s="69">
        <f t="shared" si="272"/>
        <v>0</v>
      </c>
      <c r="L396" s="69">
        <f t="shared" si="272"/>
        <v>0</v>
      </c>
      <c r="M396" s="69">
        <f t="shared" si="272"/>
        <v>0</v>
      </c>
      <c r="N396" s="69"/>
      <c r="O396" s="69"/>
    </row>
    <row r="397" spans="2:15" x14ac:dyDescent="0.25">
      <c r="B397" s="798"/>
      <c r="C397" s="536" t="s">
        <v>743</v>
      </c>
      <c r="D397" s="799"/>
      <c r="E397" s="68"/>
      <c r="F397" s="69">
        <f t="shared" si="272"/>
        <v>2.6712379755</v>
      </c>
      <c r="G397" s="69">
        <f t="shared" si="272"/>
        <v>8.9142847199999986E-2</v>
      </c>
      <c r="H397" s="69">
        <f t="shared" ca="1" si="272"/>
        <v>0</v>
      </c>
      <c r="I397" s="69">
        <f t="shared" ca="1" si="272"/>
        <v>2.7603808226999997</v>
      </c>
      <c r="J397" s="69">
        <f t="shared" si="272"/>
        <v>1.5950197880999999</v>
      </c>
      <c r="K397" s="69">
        <f t="shared" si="272"/>
        <v>0.10153464799075372</v>
      </c>
      <c r="L397" s="69">
        <f t="shared" ca="1" si="272"/>
        <v>0</v>
      </c>
      <c r="M397" s="69">
        <f t="shared" ca="1" si="272"/>
        <v>1.6965544360907536</v>
      </c>
      <c r="N397" s="69">
        <f t="shared" ref="N397:O398" si="275">F397-J397</f>
        <v>1.0762181874000001</v>
      </c>
      <c r="O397" s="69">
        <f t="shared" si="275"/>
        <v>-1.2391800790753735E-2</v>
      </c>
    </row>
    <row r="398" spans="2:15" x14ac:dyDescent="0.25">
      <c r="B398" s="798"/>
      <c r="C398" s="536" t="s">
        <v>744</v>
      </c>
      <c r="D398" s="799"/>
      <c r="E398" s="68"/>
      <c r="F398" s="69">
        <f t="shared" ca="1" si="272"/>
        <v>0</v>
      </c>
      <c r="G398" s="69">
        <f t="shared" ca="1" si="272"/>
        <v>0</v>
      </c>
      <c r="H398" s="69">
        <f t="shared" ca="1" si="272"/>
        <v>0</v>
      </c>
      <c r="I398" s="69">
        <f t="shared" ca="1" si="272"/>
        <v>0</v>
      </c>
      <c r="J398" s="69">
        <f t="shared" ca="1" si="272"/>
        <v>0</v>
      </c>
      <c r="K398" s="69">
        <f t="shared" ca="1" si="272"/>
        <v>0</v>
      </c>
      <c r="L398" s="69">
        <f t="shared" ca="1" si="272"/>
        <v>0</v>
      </c>
      <c r="M398" s="69">
        <f t="shared" ca="1" si="272"/>
        <v>0</v>
      </c>
      <c r="N398" s="69">
        <f t="shared" ca="1" si="275"/>
        <v>0</v>
      </c>
      <c r="O398" s="69">
        <f t="shared" ca="1" si="275"/>
        <v>0</v>
      </c>
    </row>
    <row r="399" spans="2:15" x14ac:dyDescent="0.25">
      <c r="B399" s="798">
        <v>13</v>
      </c>
      <c r="C399" s="536"/>
      <c r="D399" s="799"/>
      <c r="E399" s="68"/>
      <c r="F399" s="69">
        <f t="shared" si="272"/>
        <v>0</v>
      </c>
      <c r="G399" s="69">
        <f t="shared" si="272"/>
        <v>0</v>
      </c>
      <c r="H399" s="69">
        <f t="shared" si="272"/>
        <v>0</v>
      </c>
      <c r="I399" s="69">
        <f t="shared" si="272"/>
        <v>0</v>
      </c>
      <c r="J399" s="69">
        <f t="shared" si="272"/>
        <v>0</v>
      </c>
      <c r="K399" s="69">
        <f t="shared" si="272"/>
        <v>0</v>
      </c>
      <c r="L399" s="69">
        <f t="shared" si="272"/>
        <v>0</v>
      </c>
      <c r="M399" s="69">
        <f t="shared" si="272"/>
        <v>0</v>
      </c>
      <c r="N399" s="69"/>
      <c r="O399" s="69"/>
    </row>
    <row r="400" spans="2:15" x14ac:dyDescent="0.25">
      <c r="B400" s="798"/>
      <c r="C400" s="536" t="s">
        <v>745</v>
      </c>
      <c r="D400" s="799"/>
      <c r="E400" s="68"/>
      <c r="F400" s="69">
        <f t="shared" si="272"/>
        <v>16.742782340099996</v>
      </c>
      <c r="G400" s="69">
        <f t="shared" si="272"/>
        <v>0.57410140590000003</v>
      </c>
      <c r="H400" s="69">
        <f t="shared" ca="1" si="272"/>
        <v>0</v>
      </c>
      <c r="I400" s="69">
        <f t="shared" ca="1" si="272"/>
        <v>17.316883745999998</v>
      </c>
      <c r="J400" s="69">
        <f t="shared" si="272"/>
        <v>10.845271161000001</v>
      </c>
      <c r="K400" s="69">
        <f t="shared" si="272"/>
        <v>0.69976626999836034</v>
      </c>
      <c r="L400" s="69">
        <f t="shared" ca="1" si="272"/>
        <v>0</v>
      </c>
      <c r="M400" s="69">
        <f t="shared" ca="1" si="272"/>
        <v>11.545037430998359</v>
      </c>
      <c r="N400" s="69">
        <f t="shared" ref="N400:O403" si="276">F400-J400</f>
        <v>5.897511179099995</v>
      </c>
      <c r="O400" s="69">
        <f t="shared" si="276"/>
        <v>-0.12566486409836031</v>
      </c>
    </row>
    <row r="401" spans="2:15" x14ac:dyDescent="0.25">
      <c r="B401" s="798"/>
      <c r="C401" s="536" t="s">
        <v>746</v>
      </c>
      <c r="D401" s="799"/>
      <c r="E401" s="68"/>
      <c r="F401" s="69">
        <f t="shared" si="272"/>
        <v>51.791503505399994</v>
      </c>
      <c r="G401" s="69">
        <f t="shared" si="272"/>
        <v>2.1661450335000003</v>
      </c>
      <c r="H401" s="69">
        <f t="shared" ca="1" si="272"/>
        <v>0</v>
      </c>
      <c r="I401" s="69">
        <f t="shared" ca="1" si="272"/>
        <v>53.957648538899996</v>
      </c>
      <c r="J401" s="69">
        <f t="shared" si="272"/>
        <v>30.993421407300001</v>
      </c>
      <c r="K401" s="69">
        <f t="shared" si="272"/>
        <v>2.3820654203127725</v>
      </c>
      <c r="L401" s="69">
        <f t="shared" ca="1" si="272"/>
        <v>0</v>
      </c>
      <c r="M401" s="69">
        <f t="shared" ca="1" si="272"/>
        <v>33.375486827612775</v>
      </c>
      <c r="N401" s="69">
        <f t="shared" si="276"/>
        <v>20.798082098099993</v>
      </c>
      <c r="O401" s="69">
        <f t="shared" si="276"/>
        <v>-0.21592038681277215</v>
      </c>
    </row>
    <row r="402" spans="2:15" x14ac:dyDescent="0.25">
      <c r="B402" s="798"/>
      <c r="C402" s="536" t="s">
        <v>747</v>
      </c>
      <c r="D402" s="799"/>
      <c r="E402" s="68"/>
      <c r="F402" s="69">
        <f t="shared" ca="1" si="272"/>
        <v>0</v>
      </c>
      <c r="G402" s="69">
        <f t="shared" si="272"/>
        <v>0</v>
      </c>
      <c r="H402" s="69">
        <f t="shared" ca="1" si="272"/>
        <v>0</v>
      </c>
      <c r="I402" s="69">
        <f t="shared" ca="1" si="272"/>
        <v>0</v>
      </c>
      <c r="J402" s="69">
        <f t="shared" ca="1" si="272"/>
        <v>0</v>
      </c>
      <c r="K402" s="69">
        <f t="shared" ca="1" si="272"/>
        <v>0</v>
      </c>
      <c r="L402" s="69">
        <f t="shared" ca="1" si="272"/>
        <v>0</v>
      </c>
      <c r="M402" s="69">
        <f t="shared" ca="1" si="272"/>
        <v>0</v>
      </c>
      <c r="N402" s="69">
        <f t="shared" ca="1" si="276"/>
        <v>0</v>
      </c>
      <c r="O402" s="69">
        <f t="shared" ca="1" si="276"/>
        <v>0</v>
      </c>
    </row>
    <row r="403" spans="2:15" x14ac:dyDescent="0.25">
      <c r="B403" s="798"/>
      <c r="C403" s="536" t="s">
        <v>748</v>
      </c>
      <c r="D403" s="799"/>
      <c r="E403" s="68"/>
      <c r="F403" s="69">
        <f t="shared" ca="1" si="272"/>
        <v>0</v>
      </c>
      <c r="G403" s="69">
        <f t="shared" ca="1" si="272"/>
        <v>0</v>
      </c>
      <c r="H403" s="69">
        <f t="shared" ca="1" si="272"/>
        <v>0</v>
      </c>
      <c r="I403" s="69">
        <f t="shared" ca="1" si="272"/>
        <v>0</v>
      </c>
      <c r="J403" s="69">
        <f t="shared" ca="1" si="272"/>
        <v>0</v>
      </c>
      <c r="K403" s="69">
        <f t="shared" ca="1" si="272"/>
        <v>0</v>
      </c>
      <c r="L403" s="69">
        <f t="shared" ca="1" si="272"/>
        <v>0</v>
      </c>
      <c r="M403" s="69">
        <f t="shared" ca="1" si="272"/>
        <v>0</v>
      </c>
      <c r="N403" s="69">
        <f t="shared" ca="1" si="276"/>
        <v>0</v>
      </c>
      <c r="O403" s="69">
        <f t="shared" ca="1" si="276"/>
        <v>0</v>
      </c>
    </row>
    <row r="404" spans="2:15" x14ac:dyDescent="0.25">
      <c r="B404" s="798">
        <v>14</v>
      </c>
      <c r="C404" s="535" t="s">
        <v>749</v>
      </c>
      <c r="D404" s="799"/>
      <c r="E404" s="68"/>
      <c r="F404" s="69">
        <f t="shared" ref="F404:M410" si="277">90%*F87</f>
        <v>0</v>
      </c>
      <c r="G404" s="69">
        <f t="shared" si="277"/>
        <v>0</v>
      </c>
      <c r="H404" s="69">
        <f t="shared" si="277"/>
        <v>0</v>
      </c>
      <c r="I404" s="69">
        <f t="shared" si="277"/>
        <v>0</v>
      </c>
      <c r="J404" s="69">
        <f t="shared" si="277"/>
        <v>0</v>
      </c>
      <c r="K404" s="69">
        <f t="shared" si="277"/>
        <v>0</v>
      </c>
      <c r="L404" s="69">
        <f t="shared" si="277"/>
        <v>0</v>
      </c>
      <c r="M404" s="69">
        <f t="shared" si="277"/>
        <v>0</v>
      </c>
      <c r="N404" s="69"/>
      <c r="O404" s="69"/>
    </row>
    <row r="405" spans="2:15" x14ac:dyDescent="0.25">
      <c r="B405" s="798"/>
      <c r="C405" s="536" t="s">
        <v>750</v>
      </c>
      <c r="D405" s="799"/>
      <c r="E405" s="68"/>
      <c r="F405" s="69">
        <f t="shared" ca="1" si="277"/>
        <v>0</v>
      </c>
      <c r="G405" s="69">
        <f t="shared" ca="1" si="277"/>
        <v>0</v>
      </c>
      <c r="H405" s="69">
        <f t="shared" ca="1" si="277"/>
        <v>0</v>
      </c>
      <c r="I405" s="69">
        <f t="shared" ca="1" si="277"/>
        <v>0</v>
      </c>
      <c r="J405" s="69">
        <f t="shared" ca="1" si="277"/>
        <v>0</v>
      </c>
      <c r="K405" s="69">
        <f t="shared" ca="1" si="277"/>
        <v>0</v>
      </c>
      <c r="L405" s="69">
        <f t="shared" ca="1" si="277"/>
        <v>0</v>
      </c>
      <c r="M405" s="69">
        <f t="shared" ca="1" si="277"/>
        <v>0</v>
      </c>
      <c r="N405" s="69">
        <f t="shared" ref="N405:O410" ca="1" si="278">F405-J405</f>
        <v>0</v>
      </c>
      <c r="O405" s="69">
        <f t="shared" ca="1" si="278"/>
        <v>0</v>
      </c>
    </row>
    <row r="406" spans="2:15" x14ac:dyDescent="0.25">
      <c r="B406" s="798"/>
      <c r="C406" s="536" t="s">
        <v>751</v>
      </c>
      <c r="D406" s="799"/>
      <c r="E406" s="68"/>
      <c r="F406" s="69">
        <f t="shared" ca="1" si="277"/>
        <v>0</v>
      </c>
      <c r="G406" s="69">
        <f t="shared" ca="1" si="277"/>
        <v>0</v>
      </c>
      <c r="H406" s="69">
        <f t="shared" ca="1" si="277"/>
        <v>0</v>
      </c>
      <c r="I406" s="69">
        <f t="shared" ca="1" si="277"/>
        <v>0</v>
      </c>
      <c r="J406" s="69">
        <f t="shared" ca="1" si="277"/>
        <v>0</v>
      </c>
      <c r="K406" s="69">
        <f t="shared" ca="1" si="277"/>
        <v>0</v>
      </c>
      <c r="L406" s="69">
        <f t="shared" ca="1" si="277"/>
        <v>0</v>
      </c>
      <c r="M406" s="69">
        <f t="shared" ca="1" si="277"/>
        <v>0</v>
      </c>
      <c r="N406" s="69">
        <f t="shared" ca="1" si="278"/>
        <v>0</v>
      </c>
      <c r="O406" s="69">
        <f t="shared" ca="1" si="278"/>
        <v>0</v>
      </c>
    </row>
    <row r="407" spans="2:15" x14ac:dyDescent="0.25">
      <c r="B407" s="798"/>
      <c r="C407" s="536" t="s">
        <v>752</v>
      </c>
      <c r="D407" s="799"/>
      <c r="E407" s="68"/>
      <c r="F407" s="69">
        <f t="shared" ca="1" si="277"/>
        <v>0</v>
      </c>
      <c r="G407" s="69">
        <f t="shared" ca="1" si="277"/>
        <v>0</v>
      </c>
      <c r="H407" s="69">
        <f t="shared" ca="1" si="277"/>
        <v>0</v>
      </c>
      <c r="I407" s="69">
        <f t="shared" ca="1" si="277"/>
        <v>0</v>
      </c>
      <c r="J407" s="69">
        <f t="shared" ca="1" si="277"/>
        <v>0</v>
      </c>
      <c r="K407" s="69">
        <f t="shared" ca="1" si="277"/>
        <v>0</v>
      </c>
      <c r="L407" s="69">
        <f t="shared" ca="1" si="277"/>
        <v>0</v>
      </c>
      <c r="M407" s="69">
        <f t="shared" ca="1" si="277"/>
        <v>0</v>
      </c>
      <c r="N407" s="69">
        <f t="shared" ca="1" si="278"/>
        <v>0</v>
      </c>
      <c r="O407" s="69">
        <f t="shared" ca="1" si="278"/>
        <v>0</v>
      </c>
    </row>
    <row r="408" spans="2:15" x14ac:dyDescent="0.25">
      <c r="B408" s="798">
        <v>15</v>
      </c>
      <c r="C408" s="535" t="s">
        <v>753</v>
      </c>
      <c r="D408" s="799"/>
      <c r="E408" s="68"/>
      <c r="F408" s="69">
        <f t="shared" si="277"/>
        <v>180.10220587649999</v>
      </c>
      <c r="G408" s="69">
        <f t="shared" si="277"/>
        <v>2.1653081262000002</v>
      </c>
      <c r="H408" s="69">
        <f t="shared" ca="1" si="277"/>
        <v>0</v>
      </c>
      <c r="I408" s="69">
        <f t="shared" ca="1" si="277"/>
        <v>182.26751400269998</v>
      </c>
      <c r="J408" s="69">
        <f t="shared" si="277"/>
        <v>142.3332643725</v>
      </c>
      <c r="K408" s="69">
        <f t="shared" si="277"/>
        <v>13.752507169456329</v>
      </c>
      <c r="L408" s="69">
        <f t="shared" ca="1" si="277"/>
        <v>0</v>
      </c>
      <c r="M408" s="69">
        <f t="shared" ca="1" si="277"/>
        <v>156.08577154195635</v>
      </c>
      <c r="N408" s="69">
        <f t="shared" si="278"/>
        <v>37.768941503999997</v>
      </c>
      <c r="O408" s="69">
        <f t="shared" si="278"/>
        <v>-11.58719904325633</v>
      </c>
    </row>
    <row r="409" spans="2:15" x14ac:dyDescent="0.25">
      <c r="B409" s="798">
        <v>16</v>
      </c>
      <c r="C409" s="535" t="s">
        <v>754</v>
      </c>
      <c r="D409" s="67"/>
      <c r="E409" s="68"/>
      <c r="F409" s="69">
        <f t="shared" si="277"/>
        <v>63.602624041200002</v>
      </c>
      <c r="G409" s="69">
        <f t="shared" ca="1" si="277"/>
        <v>0</v>
      </c>
      <c r="H409" s="69">
        <f t="shared" ca="1" si="277"/>
        <v>0</v>
      </c>
      <c r="I409" s="69">
        <f t="shared" ca="1" si="277"/>
        <v>63.602624041200002</v>
      </c>
      <c r="J409" s="69">
        <f t="shared" si="277"/>
        <v>48.390801159600002</v>
      </c>
      <c r="K409" s="69">
        <f t="shared" si="277"/>
        <v>7.9270722708437802</v>
      </c>
      <c r="L409" s="69">
        <f t="shared" ca="1" si="277"/>
        <v>0</v>
      </c>
      <c r="M409" s="69">
        <f t="shared" ca="1" si="277"/>
        <v>56.31787343044379</v>
      </c>
      <c r="N409" s="69">
        <f t="shared" si="278"/>
        <v>15.2118228816</v>
      </c>
      <c r="O409" s="69">
        <f t="shared" ca="1" si="278"/>
        <v>-7.9270722708437802</v>
      </c>
    </row>
    <row r="410" spans="2:15" x14ac:dyDescent="0.25">
      <c r="B410" s="798">
        <v>17</v>
      </c>
      <c r="C410" s="535" t="s">
        <v>755</v>
      </c>
      <c r="D410" s="67"/>
      <c r="E410" s="74"/>
      <c r="F410" s="69">
        <f t="shared" ca="1" si="277"/>
        <v>0</v>
      </c>
      <c r="G410" s="69">
        <f t="shared" ca="1" si="277"/>
        <v>0</v>
      </c>
      <c r="H410" s="69">
        <f t="shared" ca="1" si="277"/>
        <v>0</v>
      </c>
      <c r="I410" s="69">
        <f t="shared" ca="1" si="277"/>
        <v>0</v>
      </c>
      <c r="J410" s="69">
        <f t="shared" si="277"/>
        <v>0.17436941280000001</v>
      </c>
      <c r="K410" s="69">
        <f t="shared" ca="1" si="277"/>
        <v>0</v>
      </c>
      <c r="L410" s="69">
        <f t="shared" ca="1" si="277"/>
        <v>0</v>
      </c>
      <c r="M410" s="69">
        <f t="shared" ca="1" si="277"/>
        <v>0.17436941280000001</v>
      </c>
      <c r="N410" s="69">
        <f t="shared" ca="1" si="278"/>
        <v>-0.17436941280000001</v>
      </c>
      <c r="O410" s="69">
        <f t="shared" ca="1" si="278"/>
        <v>0</v>
      </c>
    </row>
    <row r="411" spans="2:15" ht="14.5" thickBot="1" x14ac:dyDescent="0.3">
      <c r="B411" s="75"/>
      <c r="C411" s="76" t="s">
        <v>90</v>
      </c>
      <c r="D411" s="76"/>
      <c r="E411" s="77"/>
      <c r="F411" s="134">
        <f ca="1">SUM(F371:F410)</f>
        <v>19976.3973787797</v>
      </c>
      <c r="G411" s="134">
        <f t="shared" ref="G411:O411" ca="1" si="279">SUM(G371:G410)</f>
        <v>1576.8822026979001</v>
      </c>
      <c r="H411" s="134">
        <f t="shared" ca="1" si="279"/>
        <v>0</v>
      </c>
      <c r="I411" s="134">
        <f t="shared" ca="1" si="279"/>
        <v>21553.279581477593</v>
      </c>
      <c r="J411" s="134">
        <f t="shared" ca="1" si="279"/>
        <v>10127.421347121901</v>
      </c>
      <c r="K411" s="134">
        <f t="shared" ca="1" si="279"/>
        <v>728.38754717985285</v>
      </c>
      <c r="L411" s="134">
        <f t="shared" ca="1" si="279"/>
        <v>0</v>
      </c>
      <c r="M411" s="134">
        <f t="shared" ca="1" si="279"/>
        <v>10855.808894301754</v>
      </c>
      <c r="N411" s="134">
        <f t="shared" ca="1" si="279"/>
        <v>9848.9760316577995</v>
      </c>
      <c r="O411" s="134">
        <f t="shared" ca="1" si="279"/>
        <v>9898.6013500315439</v>
      </c>
    </row>
    <row r="412" spans="2:15" ht="14.5" thickBot="1" x14ac:dyDescent="0.3"/>
    <row r="413" spans="2:15" x14ac:dyDescent="0.25">
      <c r="B413" s="1065" t="s">
        <v>602</v>
      </c>
      <c r="C413" s="1066"/>
      <c r="D413" s="1066"/>
      <c r="E413" s="1066"/>
      <c r="F413" s="1066"/>
      <c r="G413" s="1066"/>
      <c r="H413" s="1066"/>
      <c r="I413" s="1066"/>
      <c r="J413" s="1066"/>
      <c r="K413" s="1066"/>
      <c r="L413" s="1066"/>
      <c r="M413" s="1066"/>
      <c r="N413" s="1066"/>
      <c r="O413" s="1067"/>
    </row>
    <row r="414" spans="2:15" x14ac:dyDescent="0.25">
      <c r="B414" s="1068" t="s">
        <v>513</v>
      </c>
      <c r="C414" s="1107" t="s">
        <v>620</v>
      </c>
      <c r="D414" s="1072" t="s">
        <v>621</v>
      </c>
      <c r="E414" s="1072" t="s">
        <v>622</v>
      </c>
      <c r="F414" s="1072" t="s">
        <v>623</v>
      </c>
      <c r="G414" s="1072"/>
      <c r="H414" s="1072"/>
      <c r="I414" s="1072"/>
      <c r="J414" s="1072" t="s">
        <v>624</v>
      </c>
      <c r="K414" s="1072"/>
      <c r="L414" s="1072"/>
      <c r="M414" s="1072"/>
      <c r="N414" s="1072" t="s">
        <v>625</v>
      </c>
      <c r="O414" s="1074"/>
    </row>
    <row r="415" spans="2:15" ht="56.5" thickBot="1" x14ac:dyDescent="0.3">
      <c r="B415" s="1069"/>
      <c r="C415" s="1108"/>
      <c r="D415" s="1073"/>
      <c r="E415" s="1073"/>
      <c r="F415" s="747" t="s">
        <v>626</v>
      </c>
      <c r="G415" s="747" t="s">
        <v>627</v>
      </c>
      <c r="H415" s="747" t="s">
        <v>628</v>
      </c>
      <c r="I415" s="747" t="s">
        <v>629</v>
      </c>
      <c r="J415" s="747" t="s">
        <v>630</v>
      </c>
      <c r="K415" s="747" t="s">
        <v>627</v>
      </c>
      <c r="L415" s="747" t="s">
        <v>631</v>
      </c>
      <c r="M415" s="747" t="s">
        <v>632</v>
      </c>
      <c r="N415" s="747" t="s">
        <v>626</v>
      </c>
      <c r="O415" s="57" t="s">
        <v>629</v>
      </c>
    </row>
    <row r="416" spans="2:15" x14ac:dyDescent="0.25">
      <c r="B416" s="65">
        <v>1</v>
      </c>
      <c r="C416" s="792" t="s">
        <v>633</v>
      </c>
      <c r="D416" s="59"/>
      <c r="E416" s="60"/>
      <c r="F416" s="69">
        <f t="shared" ref="F416:M431" ca="1" si="280">90%*F99</f>
        <v>7.7715908441999995</v>
      </c>
      <c r="G416" s="69">
        <f t="shared" si="280"/>
        <v>2.6680648628571425E-2</v>
      </c>
      <c r="H416" s="69">
        <f t="shared" ca="1" si="280"/>
        <v>0</v>
      </c>
      <c r="I416" s="69">
        <f t="shared" ca="1" si="280"/>
        <v>7.7982714928285715</v>
      </c>
      <c r="J416" s="69">
        <f t="shared" ca="1" si="280"/>
        <v>0</v>
      </c>
      <c r="K416" s="69">
        <f t="shared" si="280"/>
        <v>0</v>
      </c>
      <c r="L416" s="69">
        <f t="shared" ca="1" si="280"/>
        <v>0</v>
      </c>
      <c r="M416" s="69">
        <f t="shared" ca="1" si="280"/>
        <v>0</v>
      </c>
      <c r="N416" s="69">
        <f ca="1">F416-J416</f>
        <v>7.7715908441999995</v>
      </c>
      <c r="O416" s="69">
        <f ca="1">I416-M416</f>
        <v>7.7982714928285715</v>
      </c>
    </row>
    <row r="417" spans="2:15" x14ac:dyDescent="0.25">
      <c r="B417" s="65">
        <v>2</v>
      </c>
      <c r="C417" s="792" t="s">
        <v>718</v>
      </c>
      <c r="D417" s="824"/>
      <c r="E417" s="825"/>
      <c r="F417" s="69">
        <f t="shared" ca="1" si="280"/>
        <v>0</v>
      </c>
      <c r="G417" s="69">
        <f t="shared" ca="1" si="280"/>
        <v>0</v>
      </c>
      <c r="H417" s="69">
        <f t="shared" ca="1" si="280"/>
        <v>0</v>
      </c>
      <c r="I417" s="69">
        <f t="shared" ca="1" si="280"/>
        <v>0</v>
      </c>
      <c r="J417" s="69">
        <f t="shared" ca="1" si="280"/>
        <v>0</v>
      </c>
      <c r="K417" s="69">
        <f t="shared" ca="1" si="280"/>
        <v>0</v>
      </c>
      <c r="L417" s="69">
        <f t="shared" ca="1" si="280"/>
        <v>0</v>
      </c>
      <c r="M417" s="69">
        <f t="shared" ca="1" si="280"/>
        <v>0</v>
      </c>
      <c r="N417" s="69">
        <f ca="1">F417-J417</f>
        <v>0</v>
      </c>
      <c r="O417" s="69">
        <f ca="1">I417-M417</f>
        <v>0</v>
      </c>
    </row>
    <row r="418" spans="2:15" x14ac:dyDescent="0.25">
      <c r="B418" s="65">
        <v>3</v>
      </c>
      <c r="C418" s="794" t="s">
        <v>719</v>
      </c>
      <c r="D418" s="67"/>
      <c r="E418" s="68"/>
      <c r="F418" s="69">
        <f t="shared" si="280"/>
        <v>0</v>
      </c>
      <c r="G418" s="69">
        <f t="shared" si="280"/>
        <v>0</v>
      </c>
      <c r="H418" s="69">
        <f t="shared" si="280"/>
        <v>0</v>
      </c>
      <c r="I418" s="69">
        <f t="shared" si="280"/>
        <v>0</v>
      </c>
      <c r="J418" s="69">
        <f t="shared" si="280"/>
        <v>0</v>
      </c>
      <c r="K418" s="69">
        <f t="shared" si="280"/>
        <v>0</v>
      </c>
      <c r="L418" s="69">
        <f t="shared" si="280"/>
        <v>0</v>
      </c>
      <c r="M418" s="69">
        <f t="shared" si="280"/>
        <v>0</v>
      </c>
      <c r="N418" s="69"/>
      <c r="O418" s="69"/>
    </row>
    <row r="419" spans="2:15" x14ac:dyDescent="0.25">
      <c r="B419" s="65"/>
      <c r="C419" s="66" t="s">
        <v>720</v>
      </c>
      <c r="D419" s="67"/>
      <c r="E419" s="68"/>
      <c r="F419" s="69">
        <f t="shared" ca="1" si="280"/>
        <v>357.09979524120001</v>
      </c>
      <c r="G419" s="69">
        <f t="shared" si="280"/>
        <v>21.048593225142859</v>
      </c>
      <c r="H419" s="69">
        <f t="shared" ca="1" si="280"/>
        <v>0</v>
      </c>
      <c r="I419" s="69">
        <f t="shared" ca="1" si="280"/>
        <v>378.14838846634291</v>
      </c>
      <c r="J419" s="69">
        <f t="shared" ca="1" si="280"/>
        <v>122.2335088078362</v>
      </c>
      <c r="K419" s="69">
        <f t="shared" si="280"/>
        <v>6.9864851986334031</v>
      </c>
      <c r="L419" s="69">
        <f t="shared" ca="1" si="280"/>
        <v>0</v>
      </c>
      <c r="M419" s="69">
        <f t="shared" ca="1" si="280"/>
        <v>129.21999400646959</v>
      </c>
      <c r="N419" s="69">
        <f t="shared" ref="N419:N422" ca="1" si="281">F419-J419</f>
        <v>234.86628643336383</v>
      </c>
      <c r="O419" s="69">
        <f t="shared" ref="O419:O422" ca="1" si="282">I419-M419</f>
        <v>248.92839445987332</v>
      </c>
    </row>
    <row r="420" spans="2:15" x14ac:dyDescent="0.25">
      <c r="B420" s="65"/>
      <c r="C420" s="66" t="s">
        <v>721</v>
      </c>
      <c r="D420" s="67"/>
      <c r="E420" s="68"/>
      <c r="F420" s="69">
        <f t="shared" ca="1" si="280"/>
        <v>0</v>
      </c>
      <c r="G420" s="69">
        <f t="shared" ca="1" si="280"/>
        <v>0</v>
      </c>
      <c r="H420" s="69">
        <f t="shared" ca="1" si="280"/>
        <v>0</v>
      </c>
      <c r="I420" s="69">
        <f t="shared" ca="1" si="280"/>
        <v>0</v>
      </c>
      <c r="J420" s="69">
        <f t="shared" ca="1" si="280"/>
        <v>0</v>
      </c>
      <c r="K420" s="69">
        <f t="shared" ca="1" si="280"/>
        <v>0</v>
      </c>
      <c r="L420" s="69">
        <f t="shared" ca="1" si="280"/>
        <v>0</v>
      </c>
      <c r="M420" s="69">
        <f t="shared" ca="1" si="280"/>
        <v>0</v>
      </c>
      <c r="N420" s="69">
        <f t="shared" ca="1" si="281"/>
        <v>0</v>
      </c>
      <c r="O420" s="69">
        <f t="shared" ca="1" si="282"/>
        <v>0</v>
      </c>
    </row>
    <row r="421" spans="2:15" x14ac:dyDescent="0.25">
      <c r="B421" s="65"/>
      <c r="C421" s="66" t="s">
        <v>722</v>
      </c>
      <c r="D421" s="67"/>
      <c r="E421" s="68"/>
      <c r="F421" s="69">
        <f t="shared" ca="1" si="280"/>
        <v>0</v>
      </c>
      <c r="G421" s="69">
        <f t="shared" ca="1" si="280"/>
        <v>0</v>
      </c>
      <c r="H421" s="69">
        <f t="shared" ca="1" si="280"/>
        <v>0</v>
      </c>
      <c r="I421" s="69">
        <f t="shared" ca="1" si="280"/>
        <v>0</v>
      </c>
      <c r="J421" s="69">
        <f t="shared" ca="1" si="280"/>
        <v>0</v>
      </c>
      <c r="K421" s="69">
        <f t="shared" ca="1" si="280"/>
        <v>0</v>
      </c>
      <c r="L421" s="69">
        <f t="shared" ca="1" si="280"/>
        <v>0</v>
      </c>
      <c r="M421" s="69">
        <f t="shared" ca="1" si="280"/>
        <v>0</v>
      </c>
      <c r="N421" s="69">
        <f t="shared" ca="1" si="281"/>
        <v>0</v>
      </c>
      <c r="O421" s="69">
        <f t="shared" ca="1" si="282"/>
        <v>0</v>
      </c>
    </row>
    <row r="422" spans="2:15" x14ac:dyDescent="0.25">
      <c r="B422" s="65"/>
      <c r="C422" s="66" t="s">
        <v>723</v>
      </c>
      <c r="D422" s="67"/>
      <c r="E422" s="68"/>
      <c r="F422" s="69">
        <f t="shared" ca="1" si="280"/>
        <v>212.56386954210001</v>
      </c>
      <c r="G422" s="69">
        <f t="shared" si="280"/>
        <v>7.3642706974285623</v>
      </c>
      <c r="H422" s="69">
        <f t="shared" ca="1" si="280"/>
        <v>0</v>
      </c>
      <c r="I422" s="69">
        <f t="shared" ca="1" si="280"/>
        <v>219.9281402395286</v>
      </c>
      <c r="J422" s="69">
        <f t="shared" ca="1" si="280"/>
        <v>52.999799622753507</v>
      </c>
      <c r="K422" s="69">
        <f t="shared" si="280"/>
        <v>7.3236243248076702</v>
      </c>
      <c r="L422" s="69">
        <f t="shared" ca="1" si="280"/>
        <v>0</v>
      </c>
      <c r="M422" s="69">
        <f t="shared" ca="1" si="280"/>
        <v>60.323423947561182</v>
      </c>
      <c r="N422" s="69">
        <f t="shared" ca="1" si="281"/>
        <v>159.56406991934651</v>
      </c>
      <c r="O422" s="69">
        <f t="shared" ca="1" si="282"/>
        <v>159.60471629196741</v>
      </c>
    </row>
    <row r="423" spans="2:15" x14ac:dyDescent="0.25">
      <c r="B423" s="65">
        <v>4</v>
      </c>
      <c r="C423" s="792" t="s">
        <v>724</v>
      </c>
      <c r="D423" s="67"/>
      <c r="E423" s="68"/>
      <c r="F423" s="69">
        <f t="shared" si="280"/>
        <v>0</v>
      </c>
      <c r="G423" s="69">
        <f t="shared" si="280"/>
        <v>0</v>
      </c>
      <c r="H423" s="69">
        <f t="shared" si="280"/>
        <v>0</v>
      </c>
      <c r="I423" s="69">
        <f t="shared" si="280"/>
        <v>0</v>
      </c>
      <c r="J423" s="69">
        <f t="shared" si="280"/>
        <v>0</v>
      </c>
      <c r="K423" s="69">
        <f t="shared" si="280"/>
        <v>0</v>
      </c>
      <c r="L423" s="69">
        <f t="shared" si="280"/>
        <v>0</v>
      </c>
      <c r="M423" s="69">
        <f t="shared" si="280"/>
        <v>0</v>
      </c>
      <c r="N423" s="69"/>
      <c r="O423" s="69"/>
    </row>
    <row r="424" spans="2:15" x14ac:dyDescent="0.25">
      <c r="B424" s="65"/>
      <c r="C424" s="73" t="s">
        <v>725</v>
      </c>
      <c r="D424" s="67"/>
      <c r="E424" s="68"/>
      <c r="F424" s="69">
        <f t="shared" ca="1" si="280"/>
        <v>9462.5192219930977</v>
      </c>
      <c r="G424" s="69">
        <f t="shared" si="280"/>
        <v>908.65015632566076</v>
      </c>
      <c r="H424" s="69">
        <f t="shared" ca="1" si="280"/>
        <v>0</v>
      </c>
      <c r="I424" s="69">
        <f t="shared" ca="1" si="280"/>
        <v>10371.169378318758</v>
      </c>
      <c r="J424" s="69">
        <f t="shared" ca="1" si="280"/>
        <v>4986.5841112626604</v>
      </c>
      <c r="K424" s="69">
        <f t="shared" si="280"/>
        <v>495.07484199865951</v>
      </c>
      <c r="L424" s="69">
        <f t="shared" ca="1" si="280"/>
        <v>0</v>
      </c>
      <c r="M424" s="69">
        <f t="shared" ca="1" si="280"/>
        <v>5481.6589532613198</v>
      </c>
      <c r="N424" s="69">
        <f t="shared" ref="N424:N427" ca="1" si="283">F424-J424</f>
        <v>4475.9351107304374</v>
      </c>
      <c r="O424" s="69">
        <f t="shared" ref="O424:O427" ca="1" si="284">I424-M424</f>
        <v>4889.5104250574386</v>
      </c>
    </row>
    <row r="425" spans="2:15" x14ac:dyDescent="0.25">
      <c r="B425" s="65"/>
      <c r="C425" s="792" t="s">
        <v>726</v>
      </c>
      <c r="D425" s="67"/>
      <c r="E425" s="68"/>
      <c r="F425" s="69">
        <f t="shared" si="280"/>
        <v>0</v>
      </c>
      <c r="G425" s="69">
        <f t="shared" si="280"/>
        <v>0</v>
      </c>
      <c r="H425" s="69">
        <f t="shared" si="280"/>
        <v>0</v>
      </c>
      <c r="I425" s="69">
        <f t="shared" si="280"/>
        <v>0</v>
      </c>
      <c r="J425" s="69">
        <f t="shared" si="280"/>
        <v>0</v>
      </c>
      <c r="K425" s="69">
        <f t="shared" si="280"/>
        <v>0</v>
      </c>
      <c r="L425" s="69">
        <f t="shared" si="280"/>
        <v>0</v>
      </c>
      <c r="M425" s="69">
        <f t="shared" si="280"/>
        <v>0</v>
      </c>
      <c r="N425" s="69"/>
      <c r="O425" s="69"/>
    </row>
    <row r="426" spans="2:15" x14ac:dyDescent="0.25">
      <c r="B426" s="65"/>
      <c r="C426" s="73" t="s">
        <v>727</v>
      </c>
      <c r="D426" s="67"/>
      <c r="E426" s="68"/>
      <c r="F426" s="69">
        <f t="shared" ca="1" si="280"/>
        <v>0</v>
      </c>
      <c r="G426" s="69">
        <f t="shared" ca="1" si="280"/>
        <v>0</v>
      </c>
      <c r="H426" s="69">
        <f t="shared" ca="1" si="280"/>
        <v>0</v>
      </c>
      <c r="I426" s="69">
        <f t="shared" ca="1" si="280"/>
        <v>0</v>
      </c>
      <c r="J426" s="69">
        <f t="shared" ca="1" si="280"/>
        <v>0</v>
      </c>
      <c r="K426" s="69">
        <f t="shared" ca="1" si="280"/>
        <v>0</v>
      </c>
      <c r="L426" s="69">
        <f t="shared" ca="1" si="280"/>
        <v>0</v>
      </c>
      <c r="M426" s="69">
        <f t="shared" ca="1" si="280"/>
        <v>0</v>
      </c>
      <c r="N426" s="69">
        <f t="shared" ca="1" si="283"/>
        <v>0</v>
      </c>
      <c r="O426" s="69">
        <f t="shared" ca="1" si="284"/>
        <v>0</v>
      </c>
    </row>
    <row r="427" spans="2:15" x14ac:dyDescent="0.25">
      <c r="B427" s="65"/>
      <c r="C427" s="73" t="s">
        <v>728</v>
      </c>
      <c r="D427" s="67"/>
      <c r="E427" s="68"/>
      <c r="F427" s="69">
        <f t="shared" ca="1" si="280"/>
        <v>0</v>
      </c>
      <c r="G427" s="69">
        <f t="shared" ca="1" si="280"/>
        <v>0</v>
      </c>
      <c r="H427" s="69">
        <f t="shared" ca="1" si="280"/>
        <v>0</v>
      </c>
      <c r="I427" s="69">
        <f t="shared" ca="1" si="280"/>
        <v>0</v>
      </c>
      <c r="J427" s="69">
        <f t="shared" ca="1" si="280"/>
        <v>0</v>
      </c>
      <c r="K427" s="69">
        <f t="shared" ca="1" si="280"/>
        <v>0</v>
      </c>
      <c r="L427" s="69">
        <f t="shared" ca="1" si="280"/>
        <v>0</v>
      </c>
      <c r="M427" s="69">
        <f t="shared" ca="1" si="280"/>
        <v>0</v>
      </c>
      <c r="N427" s="69">
        <f t="shared" ca="1" si="283"/>
        <v>0</v>
      </c>
      <c r="O427" s="69">
        <f t="shared" ca="1" si="284"/>
        <v>0</v>
      </c>
    </row>
    <row r="428" spans="2:15" x14ac:dyDescent="0.25">
      <c r="B428" s="65">
        <v>5</v>
      </c>
      <c r="C428" s="792" t="s">
        <v>729</v>
      </c>
      <c r="D428" s="67"/>
      <c r="E428" s="68"/>
      <c r="F428" s="69">
        <f t="shared" si="280"/>
        <v>0</v>
      </c>
      <c r="G428" s="69">
        <f t="shared" si="280"/>
        <v>0</v>
      </c>
      <c r="H428" s="69">
        <f t="shared" si="280"/>
        <v>0</v>
      </c>
      <c r="I428" s="69">
        <f t="shared" si="280"/>
        <v>0</v>
      </c>
      <c r="J428" s="69">
        <f t="shared" si="280"/>
        <v>0</v>
      </c>
      <c r="K428" s="69">
        <f t="shared" si="280"/>
        <v>0</v>
      </c>
      <c r="L428" s="69">
        <f t="shared" si="280"/>
        <v>0</v>
      </c>
      <c r="M428" s="69">
        <f t="shared" si="280"/>
        <v>0</v>
      </c>
      <c r="N428" s="69"/>
      <c r="O428" s="69"/>
    </row>
    <row r="429" spans="2:15" x14ac:dyDescent="0.25">
      <c r="B429" s="65"/>
      <c r="C429" s="73" t="s">
        <v>730</v>
      </c>
      <c r="D429" s="67"/>
      <c r="E429" s="68"/>
      <c r="F429" s="69">
        <f t="shared" ca="1" si="280"/>
        <v>0</v>
      </c>
      <c r="G429" s="69">
        <f t="shared" ca="1" si="280"/>
        <v>0</v>
      </c>
      <c r="H429" s="69">
        <f t="shared" ca="1" si="280"/>
        <v>0</v>
      </c>
      <c r="I429" s="69">
        <f t="shared" ca="1" si="280"/>
        <v>0</v>
      </c>
      <c r="J429" s="69">
        <f t="shared" ca="1" si="280"/>
        <v>0</v>
      </c>
      <c r="K429" s="69">
        <f t="shared" ca="1" si="280"/>
        <v>0</v>
      </c>
      <c r="L429" s="69">
        <f t="shared" ca="1" si="280"/>
        <v>0</v>
      </c>
      <c r="M429" s="69">
        <f t="shared" ca="1" si="280"/>
        <v>0</v>
      </c>
      <c r="N429" s="69">
        <f t="shared" ref="N429:N434" ca="1" si="285">F429-J429</f>
        <v>0</v>
      </c>
      <c r="O429" s="69">
        <f t="shared" ref="O429:O434" ca="1" si="286">I429-M429</f>
        <v>0</v>
      </c>
    </row>
    <row r="430" spans="2:15" x14ac:dyDescent="0.25">
      <c r="B430" s="65"/>
      <c r="C430" s="73" t="s">
        <v>731</v>
      </c>
      <c r="D430" s="67"/>
      <c r="E430" s="68"/>
      <c r="F430" s="69">
        <f t="shared" ca="1" si="280"/>
        <v>0</v>
      </c>
      <c r="G430" s="69">
        <f t="shared" ca="1" si="280"/>
        <v>0</v>
      </c>
      <c r="H430" s="69">
        <f t="shared" ca="1" si="280"/>
        <v>0</v>
      </c>
      <c r="I430" s="69">
        <f t="shared" ca="1" si="280"/>
        <v>0</v>
      </c>
      <c r="J430" s="69">
        <f t="shared" ca="1" si="280"/>
        <v>0</v>
      </c>
      <c r="K430" s="69">
        <f t="shared" ca="1" si="280"/>
        <v>0</v>
      </c>
      <c r="L430" s="69">
        <f t="shared" ca="1" si="280"/>
        <v>0</v>
      </c>
      <c r="M430" s="69">
        <f t="shared" ca="1" si="280"/>
        <v>0</v>
      </c>
      <c r="N430" s="69">
        <f t="shared" ca="1" si="285"/>
        <v>0</v>
      </c>
      <c r="O430" s="69">
        <f t="shared" ca="1" si="286"/>
        <v>0</v>
      </c>
    </row>
    <row r="431" spans="2:15" x14ac:dyDescent="0.25">
      <c r="B431" s="65"/>
      <c r="C431" s="73" t="s">
        <v>732</v>
      </c>
      <c r="D431" s="67"/>
      <c r="E431" s="68"/>
      <c r="F431" s="69">
        <f t="shared" ca="1" si="280"/>
        <v>0</v>
      </c>
      <c r="G431" s="69">
        <f t="shared" ca="1" si="280"/>
        <v>0</v>
      </c>
      <c r="H431" s="69">
        <f t="shared" ca="1" si="280"/>
        <v>0</v>
      </c>
      <c r="I431" s="69">
        <f t="shared" ca="1" si="280"/>
        <v>0</v>
      </c>
      <c r="J431" s="69">
        <f t="shared" ca="1" si="280"/>
        <v>0</v>
      </c>
      <c r="K431" s="69">
        <f t="shared" ca="1" si="280"/>
        <v>0</v>
      </c>
      <c r="L431" s="69">
        <f t="shared" ca="1" si="280"/>
        <v>0</v>
      </c>
      <c r="M431" s="69">
        <f t="shared" ca="1" si="280"/>
        <v>0</v>
      </c>
      <c r="N431" s="69">
        <f t="shared" ca="1" si="285"/>
        <v>0</v>
      </c>
      <c r="O431" s="69">
        <f t="shared" ca="1" si="286"/>
        <v>0</v>
      </c>
    </row>
    <row r="432" spans="2:15" x14ac:dyDescent="0.25">
      <c r="B432" s="65"/>
      <c r="C432" s="73" t="s">
        <v>733</v>
      </c>
      <c r="D432" s="67"/>
      <c r="E432" s="68"/>
      <c r="F432" s="69">
        <f t="shared" ref="F432:M447" ca="1" si="287">90%*F115</f>
        <v>0</v>
      </c>
      <c r="G432" s="69">
        <f t="shared" ca="1" si="287"/>
        <v>0</v>
      </c>
      <c r="H432" s="69">
        <f t="shared" ca="1" si="287"/>
        <v>0</v>
      </c>
      <c r="I432" s="69">
        <f t="shared" ca="1" si="287"/>
        <v>0</v>
      </c>
      <c r="J432" s="69">
        <f t="shared" ca="1" si="287"/>
        <v>0</v>
      </c>
      <c r="K432" s="69">
        <f t="shared" ca="1" si="287"/>
        <v>0</v>
      </c>
      <c r="L432" s="69">
        <f t="shared" ca="1" si="287"/>
        <v>0</v>
      </c>
      <c r="M432" s="69">
        <f t="shared" ca="1" si="287"/>
        <v>0</v>
      </c>
      <c r="N432" s="69">
        <f t="shared" ca="1" si="285"/>
        <v>0</v>
      </c>
      <c r="O432" s="69">
        <f t="shared" ca="1" si="286"/>
        <v>0</v>
      </c>
    </row>
    <row r="433" spans="2:15" x14ac:dyDescent="0.25">
      <c r="B433" s="65">
        <v>6</v>
      </c>
      <c r="C433" s="792" t="s">
        <v>734</v>
      </c>
      <c r="D433" s="67"/>
      <c r="E433" s="68"/>
      <c r="F433" s="69">
        <f t="shared" ca="1" si="287"/>
        <v>0</v>
      </c>
      <c r="G433" s="69">
        <f t="shared" ca="1" si="287"/>
        <v>0</v>
      </c>
      <c r="H433" s="69">
        <f t="shared" ca="1" si="287"/>
        <v>0</v>
      </c>
      <c r="I433" s="69">
        <f t="shared" ca="1" si="287"/>
        <v>0</v>
      </c>
      <c r="J433" s="69">
        <f t="shared" ca="1" si="287"/>
        <v>0</v>
      </c>
      <c r="K433" s="69">
        <f t="shared" ca="1" si="287"/>
        <v>0</v>
      </c>
      <c r="L433" s="69">
        <f t="shared" ca="1" si="287"/>
        <v>0</v>
      </c>
      <c r="M433" s="69">
        <f t="shared" ca="1" si="287"/>
        <v>0</v>
      </c>
      <c r="N433" s="69">
        <f t="shared" ca="1" si="285"/>
        <v>0</v>
      </c>
      <c r="O433" s="69">
        <f t="shared" ca="1" si="286"/>
        <v>0</v>
      </c>
    </row>
    <row r="434" spans="2:15" x14ac:dyDescent="0.25">
      <c r="B434" s="65">
        <v>7</v>
      </c>
      <c r="C434" s="792" t="s">
        <v>735</v>
      </c>
      <c r="D434" s="67"/>
      <c r="E434" s="68"/>
      <c r="F434" s="69">
        <f t="shared" ca="1" si="287"/>
        <v>0</v>
      </c>
      <c r="G434" s="69">
        <f t="shared" ca="1" si="287"/>
        <v>0</v>
      </c>
      <c r="H434" s="69">
        <f t="shared" ca="1" si="287"/>
        <v>0</v>
      </c>
      <c r="I434" s="69">
        <f t="shared" ca="1" si="287"/>
        <v>0</v>
      </c>
      <c r="J434" s="69">
        <f t="shared" ca="1" si="287"/>
        <v>0</v>
      </c>
      <c r="K434" s="69">
        <f t="shared" ca="1" si="287"/>
        <v>0</v>
      </c>
      <c r="L434" s="69">
        <f t="shared" ca="1" si="287"/>
        <v>0</v>
      </c>
      <c r="M434" s="69">
        <f t="shared" ca="1" si="287"/>
        <v>0</v>
      </c>
      <c r="N434" s="69">
        <f t="shared" ca="1" si="285"/>
        <v>0</v>
      </c>
      <c r="O434" s="69">
        <f t="shared" ca="1" si="286"/>
        <v>0</v>
      </c>
    </row>
    <row r="435" spans="2:15" x14ac:dyDescent="0.25">
      <c r="B435" s="65">
        <v>8</v>
      </c>
      <c r="C435" s="792" t="s">
        <v>736</v>
      </c>
      <c r="D435" s="67"/>
      <c r="E435" s="68"/>
      <c r="F435" s="69">
        <f t="shared" si="287"/>
        <v>0</v>
      </c>
      <c r="G435" s="69">
        <f t="shared" si="287"/>
        <v>0</v>
      </c>
      <c r="H435" s="69">
        <f t="shared" si="287"/>
        <v>0</v>
      </c>
      <c r="I435" s="69">
        <f t="shared" si="287"/>
        <v>0</v>
      </c>
      <c r="J435" s="69">
        <f t="shared" si="287"/>
        <v>0</v>
      </c>
      <c r="K435" s="69">
        <f t="shared" si="287"/>
        <v>0</v>
      </c>
      <c r="L435" s="69">
        <f t="shared" si="287"/>
        <v>0</v>
      </c>
      <c r="M435" s="69">
        <f t="shared" si="287"/>
        <v>0</v>
      </c>
      <c r="N435" s="69"/>
      <c r="O435" s="69"/>
    </row>
    <row r="436" spans="2:15" x14ac:dyDescent="0.25">
      <c r="B436" s="65"/>
      <c r="C436" s="73" t="s">
        <v>737</v>
      </c>
      <c r="D436" s="67"/>
      <c r="E436" s="68"/>
      <c r="F436" s="69">
        <f t="shared" ca="1" si="287"/>
        <v>9277.4090053944001</v>
      </c>
      <c r="G436" s="69">
        <f t="shared" si="287"/>
        <v>750.52782567358645</v>
      </c>
      <c r="H436" s="69">
        <f t="shared" ca="1" si="287"/>
        <v>0</v>
      </c>
      <c r="I436" s="69">
        <f t="shared" ca="1" si="287"/>
        <v>10027.936831067987</v>
      </c>
      <c r="J436" s="69">
        <f t="shared" ca="1" si="287"/>
        <v>4279.1928507887515</v>
      </c>
      <c r="K436" s="69">
        <f t="shared" si="287"/>
        <v>236.88781550397437</v>
      </c>
      <c r="L436" s="69">
        <f t="shared" ca="1" si="287"/>
        <v>0</v>
      </c>
      <c r="M436" s="69">
        <f t="shared" ca="1" si="287"/>
        <v>4516.0806662927253</v>
      </c>
      <c r="N436" s="69">
        <f t="shared" ref="N436:O440" ca="1" si="288">F436-J436</f>
        <v>4998.2161546056486</v>
      </c>
      <c r="O436" s="69">
        <f t="shared" ref="O436:O438" ca="1" si="289">I436-M436</f>
        <v>5511.8561647752622</v>
      </c>
    </row>
    <row r="437" spans="2:15" x14ac:dyDescent="0.25">
      <c r="B437" s="65"/>
      <c r="C437" s="73" t="s">
        <v>756</v>
      </c>
      <c r="D437" s="67"/>
      <c r="E437" s="68"/>
      <c r="F437" s="69">
        <f t="shared" ca="1" si="287"/>
        <v>0</v>
      </c>
      <c r="G437" s="69">
        <f t="shared" ca="1" si="287"/>
        <v>0</v>
      </c>
      <c r="H437" s="69">
        <f t="shared" ca="1" si="287"/>
        <v>0</v>
      </c>
      <c r="I437" s="69">
        <f t="shared" ca="1" si="287"/>
        <v>0</v>
      </c>
      <c r="J437" s="69">
        <f t="shared" ca="1" si="287"/>
        <v>0</v>
      </c>
      <c r="K437" s="69">
        <f t="shared" ca="1" si="287"/>
        <v>0</v>
      </c>
      <c r="L437" s="69">
        <f t="shared" ca="1" si="287"/>
        <v>0</v>
      </c>
      <c r="M437" s="69">
        <f t="shared" ca="1" si="287"/>
        <v>0</v>
      </c>
      <c r="N437" s="69">
        <f t="shared" ca="1" si="288"/>
        <v>0</v>
      </c>
      <c r="O437" s="69">
        <f t="shared" ca="1" si="289"/>
        <v>0</v>
      </c>
    </row>
    <row r="438" spans="2:15" ht="28" x14ac:dyDescent="0.25">
      <c r="B438" s="796">
        <v>9</v>
      </c>
      <c r="C438" s="797" t="s">
        <v>739</v>
      </c>
      <c r="D438" s="67"/>
      <c r="E438" s="68"/>
      <c r="F438" s="69">
        <f t="shared" ca="1" si="287"/>
        <v>0</v>
      </c>
      <c r="G438" s="69">
        <f t="shared" ca="1" si="287"/>
        <v>0</v>
      </c>
      <c r="H438" s="69">
        <f t="shared" ca="1" si="287"/>
        <v>0</v>
      </c>
      <c r="I438" s="69">
        <f t="shared" ca="1" si="287"/>
        <v>0</v>
      </c>
      <c r="J438" s="69">
        <f t="shared" ca="1" si="287"/>
        <v>0</v>
      </c>
      <c r="K438" s="69">
        <f t="shared" ca="1" si="287"/>
        <v>0</v>
      </c>
      <c r="L438" s="69">
        <f t="shared" ca="1" si="287"/>
        <v>0</v>
      </c>
      <c r="M438" s="69">
        <f t="shared" ca="1" si="287"/>
        <v>0</v>
      </c>
      <c r="N438" s="69">
        <f t="shared" ca="1" si="288"/>
        <v>0</v>
      </c>
      <c r="O438" s="69">
        <f t="shared" ca="1" si="289"/>
        <v>0</v>
      </c>
    </row>
    <row r="439" spans="2:15" x14ac:dyDescent="0.25">
      <c r="B439" s="798">
        <v>10</v>
      </c>
      <c r="C439" s="535" t="s">
        <v>740</v>
      </c>
      <c r="D439" s="799"/>
      <c r="E439" s="68"/>
      <c r="F439" s="69">
        <f t="shared" ca="1" si="287"/>
        <v>1909.3851427814996</v>
      </c>
      <c r="G439" s="69">
        <f t="shared" si="287"/>
        <v>93.690644240059868</v>
      </c>
      <c r="H439" s="69">
        <f t="shared" ca="1" si="287"/>
        <v>0</v>
      </c>
      <c r="I439" s="69">
        <f t="shared" ca="1" si="287"/>
        <v>2003.0757870215596</v>
      </c>
      <c r="J439" s="69">
        <f t="shared" ca="1" si="287"/>
        <v>1149.807254405235</v>
      </c>
      <c r="K439" s="69">
        <f t="shared" si="287"/>
        <v>60.057554980502019</v>
      </c>
      <c r="L439" s="69">
        <f t="shared" ca="1" si="287"/>
        <v>0</v>
      </c>
      <c r="M439" s="69">
        <f t="shared" ca="1" si="287"/>
        <v>1209.8648093857371</v>
      </c>
      <c r="N439" s="69">
        <f t="shared" ca="1" si="288"/>
        <v>759.57788837626458</v>
      </c>
      <c r="O439" s="69">
        <f t="shared" si="288"/>
        <v>33.633089259557849</v>
      </c>
    </row>
    <row r="440" spans="2:15" x14ac:dyDescent="0.25">
      <c r="B440" s="798">
        <v>11</v>
      </c>
      <c r="C440" s="535" t="s">
        <v>741</v>
      </c>
      <c r="D440" s="799"/>
      <c r="E440" s="68"/>
      <c r="F440" s="69">
        <f t="shared" ca="1" si="287"/>
        <v>6.6259045295999996</v>
      </c>
      <c r="G440" s="69">
        <f t="shared" ca="1" si="287"/>
        <v>0</v>
      </c>
      <c r="H440" s="69">
        <f t="shared" ca="1" si="287"/>
        <v>0</v>
      </c>
      <c r="I440" s="69">
        <f t="shared" ca="1" si="287"/>
        <v>6.6259045295999996</v>
      </c>
      <c r="J440" s="69">
        <f t="shared" ca="1" si="287"/>
        <v>5.7962763346142676</v>
      </c>
      <c r="K440" s="69">
        <f t="shared" si="287"/>
        <v>4.8892361814267996E-2</v>
      </c>
      <c r="L440" s="69">
        <f t="shared" ca="1" si="287"/>
        <v>0</v>
      </c>
      <c r="M440" s="69">
        <f t="shared" ca="1" si="287"/>
        <v>5.8451686964285354</v>
      </c>
      <c r="N440" s="69">
        <f t="shared" ca="1" si="288"/>
        <v>0.82962819498573204</v>
      </c>
      <c r="O440" s="69">
        <f t="shared" ca="1" si="288"/>
        <v>-4.8892361814267996E-2</v>
      </c>
    </row>
    <row r="441" spans="2:15" x14ac:dyDescent="0.25">
      <c r="B441" s="798">
        <v>12</v>
      </c>
      <c r="C441" s="535" t="s">
        <v>742</v>
      </c>
      <c r="D441" s="799"/>
      <c r="E441" s="68"/>
      <c r="F441" s="69">
        <f t="shared" si="287"/>
        <v>0</v>
      </c>
      <c r="G441" s="69">
        <f t="shared" si="287"/>
        <v>0</v>
      </c>
      <c r="H441" s="69">
        <f t="shared" si="287"/>
        <v>0</v>
      </c>
      <c r="I441" s="69">
        <f t="shared" si="287"/>
        <v>0</v>
      </c>
      <c r="J441" s="69">
        <f t="shared" si="287"/>
        <v>0</v>
      </c>
      <c r="K441" s="69">
        <f t="shared" si="287"/>
        <v>0</v>
      </c>
      <c r="L441" s="69">
        <f t="shared" si="287"/>
        <v>0</v>
      </c>
      <c r="M441" s="69">
        <f t="shared" si="287"/>
        <v>0</v>
      </c>
      <c r="N441" s="69"/>
      <c r="O441" s="69"/>
    </row>
    <row r="442" spans="2:15" x14ac:dyDescent="0.25">
      <c r="B442" s="798"/>
      <c r="C442" s="536" t="s">
        <v>743</v>
      </c>
      <c r="D442" s="799"/>
      <c r="E442" s="68"/>
      <c r="F442" s="69">
        <f t="shared" ca="1" si="287"/>
        <v>2.7603808226999997</v>
      </c>
      <c r="G442" s="69">
        <f t="shared" si="287"/>
        <v>0.43904328017142846</v>
      </c>
      <c r="H442" s="69">
        <f t="shared" ca="1" si="287"/>
        <v>0</v>
      </c>
      <c r="I442" s="69">
        <f t="shared" ca="1" si="287"/>
        <v>3.1994241028714283</v>
      </c>
      <c r="J442" s="69">
        <f t="shared" ca="1" si="287"/>
        <v>1.6965544360907536</v>
      </c>
      <c r="K442" s="69">
        <f t="shared" si="287"/>
        <v>0.11981113898040473</v>
      </c>
      <c r="L442" s="69">
        <f t="shared" ca="1" si="287"/>
        <v>0</v>
      </c>
      <c r="M442" s="69">
        <f t="shared" ca="1" si="287"/>
        <v>1.8163655750711585</v>
      </c>
      <c r="N442" s="69">
        <f t="shared" ref="N442:O443" ca="1" si="290">F442-J442</f>
        <v>1.0638263866092461</v>
      </c>
      <c r="O442" s="69">
        <f t="shared" si="290"/>
        <v>0.31923214119102372</v>
      </c>
    </row>
    <row r="443" spans="2:15" x14ac:dyDescent="0.25">
      <c r="B443" s="798"/>
      <c r="C443" s="536" t="s">
        <v>744</v>
      </c>
      <c r="D443" s="799"/>
      <c r="E443" s="68"/>
      <c r="F443" s="69">
        <f t="shared" ca="1" si="287"/>
        <v>0</v>
      </c>
      <c r="G443" s="69">
        <f t="shared" ca="1" si="287"/>
        <v>0</v>
      </c>
      <c r="H443" s="69">
        <f t="shared" ca="1" si="287"/>
        <v>0</v>
      </c>
      <c r="I443" s="69">
        <f t="shared" ca="1" si="287"/>
        <v>0</v>
      </c>
      <c r="J443" s="69">
        <f t="shared" ca="1" si="287"/>
        <v>0</v>
      </c>
      <c r="K443" s="69">
        <f t="shared" ca="1" si="287"/>
        <v>0</v>
      </c>
      <c r="L443" s="69">
        <f t="shared" ca="1" si="287"/>
        <v>0</v>
      </c>
      <c r="M443" s="69">
        <f t="shared" ca="1" si="287"/>
        <v>0</v>
      </c>
      <c r="N443" s="69">
        <f t="shared" ca="1" si="290"/>
        <v>0</v>
      </c>
      <c r="O443" s="69">
        <f t="shared" ca="1" si="290"/>
        <v>0</v>
      </c>
    </row>
    <row r="444" spans="2:15" x14ac:dyDescent="0.25">
      <c r="B444" s="798">
        <v>13</v>
      </c>
      <c r="C444" s="536"/>
      <c r="D444" s="799"/>
      <c r="E444" s="68"/>
      <c r="F444" s="69">
        <f t="shared" si="287"/>
        <v>0</v>
      </c>
      <c r="G444" s="69">
        <f t="shared" si="287"/>
        <v>0</v>
      </c>
      <c r="H444" s="69">
        <f t="shared" si="287"/>
        <v>0</v>
      </c>
      <c r="I444" s="69">
        <f t="shared" si="287"/>
        <v>0</v>
      </c>
      <c r="J444" s="69">
        <f t="shared" si="287"/>
        <v>0</v>
      </c>
      <c r="K444" s="69">
        <f t="shared" si="287"/>
        <v>0</v>
      </c>
      <c r="L444" s="69">
        <f t="shared" si="287"/>
        <v>0</v>
      </c>
      <c r="M444" s="69">
        <f t="shared" si="287"/>
        <v>0</v>
      </c>
      <c r="N444" s="69"/>
      <c r="O444" s="69"/>
    </row>
    <row r="445" spans="2:15" x14ac:dyDescent="0.25">
      <c r="B445" s="798"/>
      <c r="C445" s="536" t="s">
        <v>745</v>
      </c>
      <c r="D445" s="799"/>
      <c r="E445" s="68"/>
      <c r="F445" s="69">
        <f t="shared" ca="1" si="287"/>
        <v>17.316883745999998</v>
      </c>
      <c r="G445" s="69">
        <f t="shared" si="287"/>
        <v>0.66765075274285712</v>
      </c>
      <c r="H445" s="69">
        <f t="shared" ca="1" si="287"/>
        <v>0</v>
      </c>
      <c r="I445" s="69">
        <f t="shared" ca="1" si="287"/>
        <v>17.984534498742853</v>
      </c>
      <c r="J445" s="69">
        <f t="shared" ca="1" si="287"/>
        <v>11.545037430998359</v>
      </c>
      <c r="K445" s="69">
        <f t="shared" si="287"/>
        <v>0.74661734580747585</v>
      </c>
      <c r="L445" s="69">
        <f t="shared" ca="1" si="287"/>
        <v>0</v>
      </c>
      <c r="M445" s="69">
        <f t="shared" ca="1" si="287"/>
        <v>12.291654776805835</v>
      </c>
      <c r="N445" s="69">
        <f t="shared" ref="N445:O448" ca="1" si="291">F445-J445</f>
        <v>5.771846315001639</v>
      </c>
      <c r="O445" s="69">
        <f t="shared" si="291"/>
        <v>-7.8966593064618729E-2</v>
      </c>
    </row>
    <row r="446" spans="2:15" x14ac:dyDescent="0.25">
      <c r="B446" s="798"/>
      <c r="C446" s="536" t="s">
        <v>746</v>
      </c>
      <c r="D446" s="799"/>
      <c r="E446" s="68"/>
      <c r="F446" s="69">
        <f t="shared" ca="1" si="287"/>
        <v>53.957648538899996</v>
      </c>
      <c r="G446" s="69">
        <f t="shared" si="287"/>
        <v>4.2722965774285706</v>
      </c>
      <c r="H446" s="69">
        <f t="shared" ca="1" si="287"/>
        <v>0</v>
      </c>
      <c r="I446" s="69">
        <f t="shared" ca="1" si="287"/>
        <v>58.229945116328572</v>
      </c>
      <c r="J446" s="69">
        <f t="shared" ca="1" si="287"/>
        <v>33.375486827612775</v>
      </c>
      <c r="K446" s="69">
        <f t="shared" si="287"/>
        <v>2.6451082831918096</v>
      </c>
      <c r="L446" s="69">
        <f t="shared" ca="1" si="287"/>
        <v>0</v>
      </c>
      <c r="M446" s="69">
        <f t="shared" ca="1" si="287"/>
        <v>36.020595110804585</v>
      </c>
      <c r="N446" s="69">
        <f t="shared" ca="1" si="291"/>
        <v>20.58216171128722</v>
      </c>
      <c r="O446" s="69">
        <f t="shared" si="291"/>
        <v>1.627188294236761</v>
      </c>
    </row>
    <row r="447" spans="2:15" x14ac:dyDescent="0.25">
      <c r="B447" s="798"/>
      <c r="C447" s="536" t="s">
        <v>747</v>
      </c>
      <c r="D447" s="799"/>
      <c r="E447" s="68"/>
      <c r="F447" s="69">
        <f t="shared" ca="1" si="287"/>
        <v>0</v>
      </c>
      <c r="G447" s="69">
        <f t="shared" ca="1" si="287"/>
        <v>0</v>
      </c>
      <c r="H447" s="69">
        <f t="shared" ca="1" si="287"/>
        <v>0</v>
      </c>
      <c r="I447" s="69">
        <f t="shared" ca="1" si="287"/>
        <v>0</v>
      </c>
      <c r="J447" s="69">
        <f t="shared" ca="1" si="287"/>
        <v>0</v>
      </c>
      <c r="K447" s="69">
        <f t="shared" ca="1" si="287"/>
        <v>0</v>
      </c>
      <c r="L447" s="69">
        <f t="shared" ca="1" si="287"/>
        <v>0</v>
      </c>
      <c r="M447" s="69">
        <f t="shared" ca="1" si="287"/>
        <v>0</v>
      </c>
      <c r="N447" s="69">
        <f t="shared" ca="1" si="291"/>
        <v>0</v>
      </c>
      <c r="O447" s="69">
        <f t="shared" ca="1" si="291"/>
        <v>0</v>
      </c>
    </row>
    <row r="448" spans="2:15" x14ac:dyDescent="0.25">
      <c r="B448" s="798"/>
      <c r="C448" s="536" t="s">
        <v>748</v>
      </c>
      <c r="D448" s="799"/>
      <c r="E448" s="68"/>
      <c r="F448" s="69">
        <f t="shared" ref="F448:M455" ca="1" si="292">90%*F131</f>
        <v>0</v>
      </c>
      <c r="G448" s="69">
        <f t="shared" ca="1" si="292"/>
        <v>0</v>
      </c>
      <c r="H448" s="69">
        <f t="shared" ca="1" si="292"/>
        <v>0</v>
      </c>
      <c r="I448" s="69">
        <f t="shared" ca="1" si="292"/>
        <v>0</v>
      </c>
      <c r="J448" s="69">
        <f t="shared" ca="1" si="292"/>
        <v>0</v>
      </c>
      <c r="K448" s="69">
        <f t="shared" ca="1" si="292"/>
        <v>0</v>
      </c>
      <c r="L448" s="69">
        <f t="shared" ca="1" si="292"/>
        <v>0</v>
      </c>
      <c r="M448" s="69">
        <f t="shared" ca="1" si="292"/>
        <v>0</v>
      </c>
      <c r="N448" s="69">
        <f t="shared" ca="1" si="291"/>
        <v>0</v>
      </c>
      <c r="O448" s="69">
        <f t="shared" ca="1" si="291"/>
        <v>0</v>
      </c>
    </row>
    <row r="449" spans="2:15" x14ac:dyDescent="0.25">
      <c r="B449" s="798">
        <v>14</v>
      </c>
      <c r="C449" s="535" t="s">
        <v>749</v>
      </c>
      <c r="D449" s="799"/>
      <c r="E449" s="68"/>
      <c r="F449" s="69">
        <f t="shared" si="292"/>
        <v>0</v>
      </c>
      <c r="G449" s="69">
        <f t="shared" si="292"/>
        <v>0</v>
      </c>
      <c r="H449" s="69">
        <f t="shared" si="292"/>
        <v>0</v>
      </c>
      <c r="I449" s="69">
        <f t="shared" si="292"/>
        <v>0</v>
      </c>
      <c r="J449" s="69">
        <f t="shared" si="292"/>
        <v>0</v>
      </c>
      <c r="K449" s="69">
        <f t="shared" si="292"/>
        <v>0</v>
      </c>
      <c r="L449" s="69">
        <f t="shared" si="292"/>
        <v>0</v>
      </c>
      <c r="M449" s="69">
        <f t="shared" si="292"/>
        <v>0</v>
      </c>
      <c r="N449" s="69"/>
      <c r="O449" s="69"/>
    </row>
    <row r="450" spans="2:15" x14ac:dyDescent="0.25">
      <c r="B450" s="798"/>
      <c r="C450" s="536" t="s">
        <v>750</v>
      </c>
      <c r="D450" s="799"/>
      <c r="E450" s="68"/>
      <c r="F450" s="69">
        <f t="shared" ca="1" si="292"/>
        <v>0</v>
      </c>
      <c r="G450" s="69">
        <f t="shared" ca="1" si="292"/>
        <v>0</v>
      </c>
      <c r="H450" s="69">
        <f t="shared" ca="1" si="292"/>
        <v>0</v>
      </c>
      <c r="I450" s="69">
        <f t="shared" ca="1" si="292"/>
        <v>0</v>
      </c>
      <c r="J450" s="69">
        <f t="shared" ca="1" si="292"/>
        <v>0</v>
      </c>
      <c r="K450" s="69">
        <f t="shared" ca="1" si="292"/>
        <v>0</v>
      </c>
      <c r="L450" s="69">
        <f t="shared" ca="1" si="292"/>
        <v>0</v>
      </c>
      <c r="M450" s="69">
        <f t="shared" ca="1" si="292"/>
        <v>0</v>
      </c>
      <c r="N450" s="69">
        <f t="shared" ref="N450:O455" ca="1" si="293">F450-J450</f>
        <v>0</v>
      </c>
      <c r="O450" s="69">
        <f t="shared" ca="1" si="293"/>
        <v>0</v>
      </c>
    </row>
    <row r="451" spans="2:15" x14ac:dyDescent="0.25">
      <c r="B451" s="798"/>
      <c r="C451" s="536" t="s">
        <v>751</v>
      </c>
      <c r="D451" s="799"/>
      <c r="E451" s="68"/>
      <c r="F451" s="69">
        <f t="shared" ca="1" si="292"/>
        <v>0</v>
      </c>
      <c r="G451" s="69">
        <f t="shared" ca="1" si="292"/>
        <v>0</v>
      </c>
      <c r="H451" s="69">
        <f t="shared" ca="1" si="292"/>
        <v>0</v>
      </c>
      <c r="I451" s="69">
        <f t="shared" ca="1" si="292"/>
        <v>0</v>
      </c>
      <c r="J451" s="69">
        <f t="shared" ca="1" si="292"/>
        <v>0</v>
      </c>
      <c r="K451" s="69">
        <f t="shared" ca="1" si="292"/>
        <v>0</v>
      </c>
      <c r="L451" s="69">
        <f t="shared" ca="1" si="292"/>
        <v>0</v>
      </c>
      <c r="M451" s="69">
        <f t="shared" ca="1" si="292"/>
        <v>0</v>
      </c>
      <c r="N451" s="69">
        <f t="shared" ca="1" si="293"/>
        <v>0</v>
      </c>
      <c r="O451" s="69">
        <f t="shared" ca="1" si="293"/>
        <v>0</v>
      </c>
    </row>
    <row r="452" spans="2:15" x14ac:dyDescent="0.25">
      <c r="B452" s="798"/>
      <c r="C452" s="536" t="s">
        <v>752</v>
      </c>
      <c r="D452" s="799"/>
      <c r="E452" s="68"/>
      <c r="F452" s="69">
        <f t="shared" ca="1" si="292"/>
        <v>0</v>
      </c>
      <c r="G452" s="69">
        <f t="shared" ca="1" si="292"/>
        <v>0</v>
      </c>
      <c r="H452" s="69">
        <f t="shared" ca="1" si="292"/>
        <v>0</v>
      </c>
      <c r="I452" s="69">
        <f t="shared" ca="1" si="292"/>
        <v>0</v>
      </c>
      <c r="J452" s="69">
        <f t="shared" ca="1" si="292"/>
        <v>0</v>
      </c>
      <c r="K452" s="69">
        <f t="shared" ca="1" si="292"/>
        <v>0</v>
      </c>
      <c r="L452" s="69">
        <f t="shared" ca="1" si="292"/>
        <v>0</v>
      </c>
      <c r="M452" s="69">
        <f t="shared" ca="1" si="292"/>
        <v>0</v>
      </c>
      <c r="N452" s="69">
        <f t="shared" ca="1" si="293"/>
        <v>0</v>
      </c>
      <c r="O452" s="69">
        <f t="shared" ca="1" si="293"/>
        <v>0</v>
      </c>
    </row>
    <row r="453" spans="2:15" x14ac:dyDescent="0.25">
      <c r="B453" s="798">
        <v>15</v>
      </c>
      <c r="C453" s="535" t="s">
        <v>753</v>
      </c>
      <c r="D453" s="799"/>
      <c r="E453" s="68"/>
      <c r="F453" s="69">
        <f t="shared" ca="1" si="292"/>
        <v>182.26751400269998</v>
      </c>
      <c r="G453" s="69">
        <f t="shared" si="292"/>
        <v>2.5860894809142856</v>
      </c>
      <c r="H453" s="69">
        <f t="shared" ca="1" si="292"/>
        <v>0</v>
      </c>
      <c r="I453" s="69">
        <f t="shared" ca="1" si="292"/>
        <v>184.85360348361425</v>
      </c>
      <c r="J453" s="69">
        <f t="shared" ca="1" si="292"/>
        <v>156.08577154195635</v>
      </c>
      <c r="K453" s="69">
        <f t="shared" si="292"/>
        <v>6.0619367051511324</v>
      </c>
      <c r="L453" s="69">
        <f t="shared" ca="1" si="292"/>
        <v>0</v>
      </c>
      <c r="M453" s="69">
        <f t="shared" ca="1" si="292"/>
        <v>162.14770824710749</v>
      </c>
      <c r="N453" s="69">
        <f t="shared" ca="1" si="293"/>
        <v>26.181742460743635</v>
      </c>
      <c r="O453" s="69">
        <f t="shared" si="293"/>
        <v>-3.4758472242368468</v>
      </c>
    </row>
    <row r="454" spans="2:15" x14ac:dyDescent="0.25">
      <c r="B454" s="798">
        <v>16</v>
      </c>
      <c r="C454" s="535" t="s">
        <v>754</v>
      </c>
      <c r="D454" s="67"/>
      <c r="E454" s="68"/>
      <c r="F454" s="69">
        <f t="shared" ca="1" si="292"/>
        <v>63.602624041200002</v>
      </c>
      <c r="G454" s="69">
        <f t="shared" ca="1" si="292"/>
        <v>0</v>
      </c>
      <c r="H454" s="69">
        <f t="shared" ca="1" si="292"/>
        <v>0</v>
      </c>
      <c r="I454" s="69">
        <f t="shared" ca="1" si="292"/>
        <v>63.602624041200002</v>
      </c>
      <c r="J454" s="69">
        <f t="shared" ca="1" si="292"/>
        <v>56.31787343044379</v>
      </c>
      <c r="K454" s="69">
        <f t="shared" si="292"/>
        <v>4.3312250958437808</v>
      </c>
      <c r="L454" s="69">
        <f t="shared" ca="1" si="292"/>
        <v>0</v>
      </c>
      <c r="M454" s="69">
        <f t="shared" ca="1" si="292"/>
        <v>60.649098526287567</v>
      </c>
      <c r="N454" s="69">
        <f t="shared" ca="1" si="293"/>
        <v>7.2847506107562126</v>
      </c>
      <c r="O454" s="69">
        <f t="shared" ca="1" si="293"/>
        <v>-4.3312250958437808</v>
      </c>
    </row>
    <row r="455" spans="2:15" x14ac:dyDescent="0.25">
      <c r="B455" s="798">
        <v>17</v>
      </c>
      <c r="C455" s="535" t="s">
        <v>755</v>
      </c>
      <c r="D455" s="67"/>
      <c r="E455" s="74"/>
      <c r="F455" s="69">
        <f t="shared" ca="1" si="292"/>
        <v>0</v>
      </c>
      <c r="G455" s="69">
        <f t="shared" ca="1" si="292"/>
        <v>0</v>
      </c>
      <c r="H455" s="69">
        <f t="shared" ca="1" si="292"/>
        <v>0</v>
      </c>
      <c r="I455" s="69">
        <f t="shared" ca="1" si="292"/>
        <v>0</v>
      </c>
      <c r="J455" s="69">
        <f t="shared" ca="1" si="292"/>
        <v>0.17436941280000001</v>
      </c>
      <c r="K455" s="69">
        <f t="shared" ca="1" si="292"/>
        <v>0</v>
      </c>
      <c r="L455" s="69">
        <f t="shared" ca="1" si="292"/>
        <v>0</v>
      </c>
      <c r="M455" s="69">
        <f t="shared" ca="1" si="292"/>
        <v>0.17436941280000001</v>
      </c>
      <c r="N455" s="69">
        <f t="shared" ca="1" si="293"/>
        <v>-0.17436941280000001</v>
      </c>
      <c r="O455" s="69">
        <f t="shared" ca="1" si="293"/>
        <v>0</v>
      </c>
    </row>
    <row r="456" spans="2:15" ht="14.5" thickBot="1" x14ac:dyDescent="0.3">
      <c r="B456" s="75"/>
      <c r="C456" s="76" t="s">
        <v>90</v>
      </c>
      <c r="D456" s="76"/>
      <c r="E456" s="77"/>
      <c r="F456" s="134">
        <f ca="1">SUM(F416:F455)</f>
        <v>21553.279581477593</v>
      </c>
      <c r="G456" s="134">
        <f t="shared" ref="G456:O456" ca="1" si="294">SUM(G416:G455)</f>
        <v>1789.2732509017644</v>
      </c>
      <c r="H456" s="134">
        <f t="shared" ca="1" si="294"/>
        <v>0</v>
      </c>
      <c r="I456" s="134">
        <f t="shared" ca="1" si="294"/>
        <v>23342.552832379362</v>
      </c>
      <c r="J456" s="134">
        <f t="shared" ca="1" si="294"/>
        <v>10855.808894301754</v>
      </c>
      <c r="K456" s="134">
        <f t="shared" ca="1" si="294"/>
        <v>820.28391293736581</v>
      </c>
      <c r="L456" s="134">
        <f t="shared" ca="1" si="294"/>
        <v>0</v>
      </c>
      <c r="M456" s="134">
        <f t="shared" ca="1" si="294"/>
        <v>11676.092807239118</v>
      </c>
      <c r="N456" s="134">
        <f t="shared" ca="1" si="294"/>
        <v>10697.470687175844</v>
      </c>
      <c r="O456" s="134">
        <f t="shared" ca="1" si="294"/>
        <v>10845.342550497397</v>
      </c>
    </row>
    <row r="457" spans="2:15" ht="14.5" thickBot="1" x14ac:dyDescent="0.3"/>
    <row r="458" spans="2:15" x14ac:dyDescent="0.25">
      <c r="B458" s="1065" t="s">
        <v>603</v>
      </c>
      <c r="C458" s="1066"/>
      <c r="D458" s="1066"/>
      <c r="E458" s="1066"/>
      <c r="F458" s="1066"/>
      <c r="G458" s="1066"/>
      <c r="H458" s="1066"/>
      <c r="I458" s="1066"/>
      <c r="J458" s="1066"/>
      <c r="K458" s="1066"/>
      <c r="L458" s="1066"/>
      <c r="M458" s="1066"/>
      <c r="N458" s="1066"/>
      <c r="O458" s="1067"/>
    </row>
    <row r="459" spans="2:15" x14ac:dyDescent="0.25">
      <c r="B459" s="1068" t="s">
        <v>513</v>
      </c>
      <c r="C459" s="1107" t="s">
        <v>620</v>
      </c>
      <c r="D459" s="1072" t="s">
        <v>621</v>
      </c>
      <c r="E459" s="1072" t="s">
        <v>622</v>
      </c>
      <c r="F459" s="1072" t="s">
        <v>623</v>
      </c>
      <c r="G459" s="1072"/>
      <c r="H459" s="1072"/>
      <c r="I459" s="1072"/>
      <c r="J459" s="1072" t="s">
        <v>624</v>
      </c>
      <c r="K459" s="1072"/>
      <c r="L459" s="1072"/>
      <c r="M459" s="1072"/>
      <c r="N459" s="1072" t="s">
        <v>625</v>
      </c>
      <c r="O459" s="1074"/>
    </row>
    <row r="460" spans="2:15" ht="56.5" thickBot="1" x14ac:dyDescent="0.3">
      <c r="B460" s="1069"/>
      <c r="C460" s="1108"/>
      <c r="D460" s="1073"/>
      <c r="E460" s="1073"/>
      <c r="F460" s="747" t="s">
        <v>626</v>
      </c>
      <c r="G460" s="747" t="s">
        <v>627</v>
      </c>
      <c r="H460" s="747" t="s">
        <v>628</v>
      </c>
      <c r="I460" s="747" t="s">
        <v>629</v>
      </c>
      <c r="J460" s="747" t="s">
        <v>630</v>
      </c>
      <c r="K460" s="747" t="s">
        <v>627</v>
      </c>
      <c r="L460" s="747" t="s">
        <v>631</v>
      </c>
      <c r="M460" s="747" t="s">
        <v>632</v>
      </c>
      <c r="N460" s="747" t="s">
        <v>626</v>
      </c>
      <c r="O460" s="57" t="s">
        <v>629</v>
      </c>
    </row>
    <row r="461" spans="2:15" x14ac:dyDescent="0.25">
      <c r="B461" s="65">
        <v>1</v>
      </c>
      <c r="C461" s="792" t="s">
        <v>633</v>
      </c>
      <c r="D461" s="59"/>
      <c r="E461" s="60"/>
      <c r="F461" s="69">
        <f ca="1">90%*F144</f>
        <v>7.7982714928285715</v>
      </c>
      <c r="G461" s="69">
        <f t="shared" ref="G461:M461" si="295">90%*G144</f>
        <v>3.8249904768132149E-2</v>
      </c>
      <c r="H461" s="69">
        <f t="shared" ca="1" si="295"/>
        <v>0</v>
      </c>
      <c r="I461" s="69">
        <f t="shared" ca="1" si="295"/>
        <v>7.8365213975967034</v>
      </c>
      <c r="J461" s="69">
        <f t="shared" ca="1" si="295"/>
        <v>0</v>
      </c>
      <c r="K461" s="69">
        <f t="shared" si="295"/>
        <v>0</v>
      </c>
      <c r="L461" s="69">
        <f t="shared" ca="1" si="295"/>
        <v>0</v>
      </c>
      <c r="M461" s="69">
        <f t="shared" ca="1" si="295"/>
        <v>0</v>
      </c>
      <c r="N461" s="69">
        <f ca="1">F461-J461</f>
        <v>7.7982714928285715</v>
      </c>
      <c r="O461" s="69">
        <f ca="1">I461-M461</f>
        <v>7.8365213975967034</v>
      </c>
    </row>
    <row r="462" spans="2:15" x14ac:dyDescent="0.25">
      <c r="B462" s="65">
        <v>2</v>
      </c>
      <c r="C462" s="792" t="s">
        <v>718</v>
      </c>
      <c r="D462" s="824"/>
      <c r="E462" s="825"/>
      <c r="F462" s="69">
        <f t="shared" ref="F462:M477" ca="1" si="296">90%*F145</f>
        <v>0</v>
      </c>
      <c r="G462" s="69">
        <f t="shared" ca="1" si="296"/>
        <v>0</v>
      </c>
      <c r="H462" s="69">
        <f t="shared" ca="1" si="296"/>
        <v>0</v>
      </c>
      <c r="I462" s="69">
        <f t="shared" ca="1" si="296"/>
        <v>0</v>
      </c>
      <c r="J462" s="69">
        <f t="shared" ca="1" si="296"/>
        <v>0</v>
      </c>
      <c r="K462" s="69">
        <f t="shared" ca="1" si="296"/>
        <v>0</v>
      </c>
      <c r="L462" s="69">
        <f t="shared" ca="1" si="296"/>
        <v>0</v>
      </c>
      <c r="M462" s="69">
        <f t="shared" ca="1" si="296"/>
        <v>0</v>
      </c>
      <c r="N462" s="69">
        <f ca="1">F462-J462</f>
        <v>0</v>
      </c>
      <c r="O462" s="69">
        <f ca="1">I462-M462</f>
        <v>0</v>
      </c>
    </row>
    <row r="463" spans="2:15" x14ac:dyDescent="0.25">
      <c r="B463" s="65">
        <v>3</v>
      </c>
      <c r="C463" s="794" t="s">
        <v>719</v>
      </c>
      <c r="D463" s="67"/>
      <c r="E463" s="68"/>
      <c r="F463" s="69">
        <f t="shared" si="296"/>
        <v>0</v>
      </c>
      <c r="G463" s="69">
        <f t="shared" si="296"/>
        <v>0</v>
      </c>
      <c r="H463" s="69">
        <f t="shared" si="296"/>
        <v>0</v>
      </c>
      <c r="I463" s="69">
        <f t="shared" si="296"/>
        <v>0</v>
      </c>
      <c r="J463" s="69">
        <f t="shared" si="296"/>
        <v>0</v>
      </c>
      <c r="K463" s="69">
        <f t="shared" si="296"/>
        <v>0</v>
      </c>
      <c r="L463" s="69">
        <f t="shared" si="296"/>
        <v>0</v>
      </c>
      <c r="M463" s="69">
        <f t="shared" si="296"/>
        <v>0</v>
      </c>
      <c r="N463" s="69"/>
      <c r="O463" s="69"/>
    </row>
    <row r="464" spans="2:15" x14ac:dyDescent="0.25">
      <c r="B464" s="65"/>
      <c r="C464" s="66" t="s">
        <v>720</v>
      </c>
      <c r="D464" s="67"/>
      <c r="E464" s="68"/>
      <c r="F464" s="69">
        <f t="shared" ca="1" si="296"/>
        <v>378.14838846634291</v>
      </c>
      <c r="G464" s="69">
        <f t="shared" si="296"/>
        <v>30.175678918941411</v>
      </c>
      <c r="H464" s="69">
        <f t="shared" ca="1" si="296"/>
        <v>0</v>
      </c>
      <c r="I464" s="69">
        <f t="shared" ca="1" si="296"/>
        <v>408.32406738528431</v>
      </c>
      <c r="J464" s="69">
        <f t="shared" ca="1" si="296"/>
        <v>129.21999400646959</v>
      </c>
      <c r="K464" s="69">
        <f t="shared" si="296"/>
        <v>4.7551397460169831</v>
      </c>
      <c r="L464" s="69">
        <f t="shared" ca="1" si="296"/>
        <v>0</v>
      </c>
      <c r="M464" s="69">
        <f t="shared" ca="1" si="296"/>
        <v>133.97513375248658</v>
      </c>
      <c r="N464" s="69">
        <f t="shared" ref="N464:N467" ca="1" si="297">F464-J464</f>
        <v>248.92839445987332</v>
      </c>
      <c r="O464" s="69">
        <f t="shared" ref="O464:O467" ca="1" si="298">I464-M464</f>
        <v>274.34893363279775</v>
      </c>
    </row>
    <row r="465" spans="2:15" x14ac:dyDescent="0.25">
      <c r="B465" s="65"/>
      <c r="C465" s="66" t="s">
        <v>721</v>
      </c>
      <c r="D465" s="67"/>
      <c r="E465" s="68"/>
      <c r="F465" s="69">
        <f t="shared" ca="1" si="296"/>
        <v>0</v>
      </c>
      <c r="G465" s="69">
        <f t="shared" si="296"/>
        <v>0</v>
      </c>
      <c r="H465" s="69">
        <f t="shared" ca="1" si="296"/>
        <v>0</v>
      </c>
      <c r="I465" s="69">
        <f t="shared" ca="1" si="296"/>
        <v>0</v>
      </c>
      <c r="J465" s="69">
        <f t="shared" ca="1" si="296"/>
        <v>0</v>
      </c>
      <c r="K465" s="69">
        <f t="shared" ca="1" si="296"/>
        <v>0</v>
      </c>
      <c r="L465" s="69">
        <f t="shared" ca="1" si="296"/>
        <v>0</v>
      </c>
      <c r="M465" s="69">
        <f t="shared" ca="1" si="296"/>
        <v>0</v>
      </c>
      <c r="N465" s="69">
        <f t="shared" ca="1" si="297"/>
        <v>0</v>
      </c>
      <c r="O465" s="69">
        <f t="shared" ca="1" si="298"/>
        <v>0</v>
      </c>
    </row>
    <row r="466" spans="2:15" x14ac:dyDescent="0.25">
      <c r="B466" s="65"/>
      <c r="C466" s="66" t="s">
        <v>722</v>
      </c>
      <c r="D466" s="67"/>
      <c r="E466" s="68"/>
      <c r="F466" s="69">
        <f t="shared" ca="1" si="296"/>
        <v>0</v>
      </c>
      <c r="G466" s="69">
        <f t="shared" ca="1" si="296"/>
        <v>0</v>
      </c>
      <c r="H466" s="69">
        <f t="shared" ca="1" si="296"/>
        <v>0</v>
      </c>
      <c r="I466" s="69">
        <f t="shared" ca="1" si="296"/>
        <v>0</v>
      </c>
      <c r="J466" s="69">
        <f t="shared" ca="1" si="296"/>
        <v>0</v>
      </c>
      <c r="K466" s="69">
        <f t="shared" ca="1" si="296"/>
        <v>0</v>
      </c>
      <c r="L466" s="69">
        <f t="shared" ca="1" si="296"/>
        <v>0</v>
      </c>
      <c r="M466" s="69">
        <f t="shared" ca="1" si="296"/>
        <v>0</v>
      </c>
      <c r="N466" s="69">
        <f t="shared" ca="1" si="297"/>
        <v>0</v>
      </c>
      <c r="O466" s="69">
        <f t="shared" ca="1" si="298"/>
        <v>0</v>
      </c>
    </row>
    <row r="467" spans="2:15" x14ac:dyDescent="0.25">
      <c r="B467" s="65"/>
      <c r="C467" s="66" t="s">
        <v>723</v>
      </c>
      <c r="D467" s="67"/>
      <c r="E467" s="68"/>
      <c r="F467" s="69">
        <f t="shared" ca="1" si="296"/>
        <v>219.9281402395286</v>
      </c>
      <c r="G467" s="69">
        <f t="shared" si="296"/>
        <v>0</v>
      </c>
      <c r="H467" s="69">
        <f t="shared" ca="1" si="296"/>
        <v>0</v>
      </c>
      <c r="I467" s="69">
        <f t="shared" ca="1" si="296"/>
        <v>219.9281402395286</v>
      </c>
      <c r="J467" s="69">
        <f t="shared" ca="1" si="296"/>
        <v>60.323423947561182</v>
      </c>
      <c r="K467" s="69">
        <f t="shared" si="296"/>
        <v>6.6458165678520009</v>
      </c>
      <c r="L467" s="69">
        <f t="shared" ca="1" si="296"/>
        <v>0</v>
      </c>
      <c r="M467" s="69">
        <f t="shared" ca="1" si="296"/>
        <v>66.969240515413176</v>
      </c>
      <c r="N467" s="69">
        <f t="shared" ca="1" si="297"/>
        <v>159.60471629196741</v>
      </c>
      <c r="O467" s="69">
        <f t="shared" ca="1" si="298"/>
        <v>152.95889972411544</v>
      </c>
    </row>
    <row r="468" spans="2:15" x14ac:dyDescent="0.25">
      <c r="B468" s="65">
        <v>4</v>
      </c>
      <c r="C468" s="792" t="s">
        <v>724</v>
      </c>
      <c r="D468" s="67"/>
      <c r="E468" s="68"/>
      <c r="F468" s="69">
        <f t="shared" si="296"/>
        <v>0</v>
      </c>
      <c r="G468" s="69">
        <f t="shared" si="296"/>
        <v>0</v>
      </c>
      <c r="H468" s="69">
        <f t="shared" si="296"/>
        <v>0</v>
      </c>
      <c r="I468" s="69">
        <f t="shared" si="296"/>
        <v>0</v>
      </c>
      <c r="J468" s="69">
        <f t="shared" si="296"/>
        <v>0</v>
      </c>
      <c r="K468" s="69">
        <f t="shared" si="296"/>
        <v>0</v>
      </c>
      <c r="L468" s="69">
        <f t="shared" si="296"/>
        <v>0</v>
      </c>
      <c r="M468" s="69">
        <f t="shared" si="296"/>
        <v>0</v>
      </c>
      <c r="N468" s="69"/>
      <c r="O468" s="69"/>
    </row>
    <row r="469" spans="2:15" x14ac:dyDescent="0.25">
      <c r="B469" s="65"/>
      <c r="C469" s="73" t="s">
        <v>725</v>
      </c>
      <c r="D469" s="67"/>
      <c r="E469" s="68"/>
      <c r="F469" s="69">
        <f t="shared" ca="1" si="296"/>
        <v>10371.169378318758</v>
      </c>
      <c r="G469" s="69">
        <f t="shared" si="296"/>
        <v>1523.6712670558991</v>
      </c>
      <c r="H469" s="69">
        <f t="shared" ca="1" si="296"/>
        <v>0</v>
      </c>
      <c r="I469" s="69">
        <f t="shared" ca="1" si="296"/>
        <v>11894.840645374657</v>
      </c>
      <c r="J469" s="69">
        <f t="shared" ca="1" si="296"/>
        <v>5481.6589532613198</v>
      </c>
      <c r="K469" s="69">
        <f t="shared" si="296"/>
        <v>469.01379074205465</v>
      </c>
      <c r="L469" s="69">
        <f t="shared" ca="1" si="296"/>
        <v>0</v>
      </c>
      <c r="M469" s="69">
        <f t="shared" ca="1" si="296"/>
        <v>5950.6727440033756</v>
      </c>
      <c r="N469" s="69">
        <f t="shared" ref="N469:N472" ca="1" si="299">F469-J469</f>
        <v>4889.5104250574386</v>
      </c>
      <c r="O469" s="69">
        <f t="shared" ref="O469:O472" ca="1" si="300">I469-M469</f>
        <v>5944.1679013712819</v>
      </c>
    </row>
    <row r="470" spans="2:15" x14ac:dyDescent="0.25">
      <c r="B470" s="65"/>
      <c r="C470" s="792" t="s">
        <v>726</v>
      </c>
      <c r="D470" s="67"/>
      <c r="E470" s="68"/>
      <c r="F470" s="69">
        <f t="shared" si="296"/>
        <v>0</v>
      </c>
      <c r="G470" s="69">
        <f t="shared" si="296"/>
        <v>0</v>
      </c>
      <c r="H470" s="69">
        <f t="shared" si="296"/>
        <v>0</v>
      </c>
      <c r="I470" s="69">
        <f t="shared" si="296"/>
        <v>0</v>
      </c>
      <c r="J470" s="69">
        <f t="shared" si="296"/>
        <v>0</v>
      </c>
      <c r="K470" s="69">
        <f t="shared" si="296"/>
        <v>0</v>
      </c>
      <c r="L470" s="69">
        <f t="shared" si="296"/>
        <v>0</v>
      </c>
      <c r="M470" s="69">
        <f t="shared" si="296"/>
        <v>0</v>
      </c>
      <c r="N470" s="69"/>
      <c r="O470" s="69"/>
    </row>
    <row r="471" spans="2:15" x14ac:dyDescent="0.25">
      <c r="B471" s="65"/>
      <c r="C471" s="73" t="s">
        <v>727</v>
      </c>
      <c r="D471" s="67"/>
      <c r="E471" s="68"/>
      <c r="F471" s="69">
        <f t="shared" ca="1" si="296"/>
        <v>0</v>
      </c>
      <c r="G471" s="69">
        <f t="shared" ca="1" si="296"/>
        <v>0</v>
      </c>
      <c r="H471" s="69">
        <f t="shared" ca="1" si="296"/>
        <v>0</v>
      </c>
      <c r="I471" s="69">
        <f t="shared" ca="1" si="296"/>
        <v>0</v>
      </c>
      <c r="J471" s="69">
        <f t="shared" ca="1" si="296"/>
        <v>0</v>
      </c>
      <c r="K471" s="69">
        <f t="shared" ca="1" si="296"/>
        <v>0</v>
      </c>
      <c r="L471" s="69">
        <f t="shared" ca="1" si="296"/>
        <v>0</v>
      </c>
      <c r="M471" s="69">
        <f t="shared" ca="1" si="296"/>
        <v>0</v>
      </c>
      <c r="N471" s="69">
        <f t="shared" ca="1" si="299"/>
        <v>0</v>
      </c>
      <c r="O471" s="69">
        <f t="shared" ca="1" si="300"/>
        <v>0</v>
      </c>
    </row>
    <row r="472" spans="2:15" x14ac:dyDescent="0.25">
      <c r="B472" s="65"/>
      <c r="C472" s="73" t="s">
        <v>728</v>
      </c>
      <c r="D472" s="67"/>
      <c r="E472" s="68"/>
      <c r="F472" s="69">
        <f t="shared" ca="1" si="296"/>
        <v>0</v>
      </c>
      <c r="G472" s="69">
        <f t="shared" ca="1" si="296"/>
        <v>0</v>
      </c>
      <c r="H472" s="69">
        <f t="shared" ca="1" si="296"/>
        <v>0</v>
      </c>
      <c r="I472" s="69">
        <f t="shared" ca="1" si="296"/>
        <v>0</v>
      </c>
      <c r="J472" s="69">
        <f t="shared" ca="1" si="296"/>
        <v>0</v>
      </c>
      <c r="K472" s="69">
        <f t="shared" ca="1" si="296"/>
        <v>0</v>
      </c>
      <c r="L472" s="69">
        <f t="shared" ca="1" si="296"/>
        <v>0</v>
      </c>
      <c r="M472" s="69">
        <f t="shared" ca="1" si="296"/>
        <v>0</v>
      </c>
      <c r="N472" s="69">
        <f t="shared" ca="1" si="299"/>
        <v>0</v>
      </c>
      <c r="O472" s="69">
        <f t="shared" ca="1" si="300"/>
        <v>0</v>
      </c>
    </row>
    <row r="473" spans="2:15" x14ac:dyDescent="0.25">
      <c r="B473" s="65">
        <v>5</v>
      </c>
      <c r="C473" s="792" t="s">
        <v>729</v>
      </c>
      <c r="D473" s="67"/>
      <c r="E473" s="68"/>
      <c r="F473" s="69">
        <f t="shared" si="296"/>
        <v>0</v>
      </c>
      <c r="G473" s="69">
        <f t="shared" si="296"/>
        <v>0</v>
      </c>
      <c r="H473" s="69">
        <f t="shared" si="296"/>
        <v>0</v>
      </c>
      <c r="I473" s="69">
        <f t="shared" si="296"/>
        <v>0</v>
      </c>
      <c r="J473" s="69">
        <f t="shared" si="296"/>
        <v>0</v>
      </c>
      <c r="K473" s="69">
        <f t="shared" si="296"/>
        <v>0</v>
      </c>
      <c r="L473" s="69">
        <f t="shared" si="296"/>
        <v>0</v>
      </c>
      <c r="M473" s="69">
        <f t="shared" si="296"/>
        <v>0</v>
      </c>
      <c r="N473" s="69"/>
      <c r="O473" s="69"/>
    </row>
    <row r="474" spans="2:15" x14ac:dyDescent="0.25">
      <c r="B474" s="65"/>
      <c r="C474" s="73" t="s">
        <v>730</v>
      </c>
      <c r="D474" s="67"/>
      <c r="E474" s="68"/>
      <c r="F474" s="69">
        <f t="shared" ca="1" si="296"/>
        <v>0</v>
      </c>
      <c r="G474" s="69">
        <f t="shared" ca="1" si="296"/>
        <v>0</v>
      </c>
      <c r="H474" s="69">
        <f t="shared" ca="1" si="296"/>
        <v>0</v>
      </c>
      <c r="I474" s="69">
        <f t="shared" ca="1" si="296"/>
        <v>0</v>
      </c>
      <c r="J474" s="69">
        <f t="shared" ca="1" si="296"/>
        <v>0</v>
      </c>
      <c r="K474" s="69">
        <f t="shared" ca="1" si="296"/>
        <v>0</v>
      </c>
      <c r="L474" s="69">
        <f t="shared" ca="1" si="296"/>
        <v>0</v>
      </c>
      <c r="M474" s="69">
        <f t="shared" ca="1" si="296"/>
        <v>0</v>
      </c>
      <c r="N474" s="69">
        <f t="shared" ref="N474:N479" ca="1" si="301">F474-J474</f>
        <v>0</v>
      </c>
      <c r="O474" s="69">
        <f t="shared" ref="O474:O479" ca="1" si="302">I474-M474</f>
        <v>0</v>
      </c>
    </row>
    <row r="475" spans="2:15" x14ac:dyDescent="0.25">
      <c r="B475" s="65"/>
      <c r="C475" s="73" t="s">
        <v>731</v>
      </c>
      <c r="D475" s="67"/>
      <c r="E475" s="68"/>
      <c r="F475" s="69">
        <f t="shared" ca="1" si="296"/>
        <v>0</v>
      </c>
      <c r="G475" s="69">
        <f t="shared" ca="1" si="296"/>
        <v>0</v>
      </c>
      <c r="H475" s="69">
        <f t="shared" ca="1" si="296"/>
        <v>0</v>
      </c>
      <c r="I475" s="69">
        <f t="shared" ca="1" si="296"/>
        <v>0</v>
      </c>
      <c r="J475" s="69">
        <f t="shared" ca="1" si="296"/>
        <v>0</v>
      </c>
      <c r="K475" s="69">
        <f t="shared" ca="1" si="296"/>
        <v>0</v>
      </c>
      <c r="L475" s="69">
        <f t="shared" ca="1" si="296"/>
        <v>0</v>
      </c>
      <c r="M475" s="69">
        <f t="shared" ca="1" si="296"/>
        <v>0</v>
      </c>
      <c r="N475" s="69">
        <f t="shared" ca="1" si="301"/>
        <v>0</v>
      </c>
      <c r="O475" s="69">
        <f t="shared" ca="1" si="302"/>
        <v>0</v>
      </c>
    </row>
    <row r="476" spans="2:15" x14ac:dyDescent="0.25">
      <c r="B476" s="65"/>
      <c r="C476" s="73" t="s">
        <v>732</v>
      </c>
      <c r="D476" s="67"/>
      <c r="E476" s="68"/>
      <c r="F476" s="69">
        <f t="shared" ca="1" si="296"/>
        <v>0</v>
      </c>
      <c r="G476" s="69">
        <f t="shared" ca="1" si="296"/>
        <v>0</v>
      </c>
      <c r="H476" s="69">
        <f t="shared" ca="1" si="296"/>
        <v>0</v>
      </c>
      <c r="I476" s="69">
        <f t="shared" ca="1" si="296"/>
        <v>0</v>
      </c>
      <c r="J476" s="69">
        <f t="shared" ca="1" si="296"/>
        <v>0</v>
      </c>
      <c r="K476" s="69">
        <f t="shared" ca="1" si="296"/>
        <v>0</v>
      </c>
      <c r="L476" s="69">
        <f t="shared" ca="1" si="296"/>
        <v>0</v>
      </c>
      <c r="M476" s="69">
        <f t="shared" ca="1" si="296"/>
        <v>0</v>
      </c>
      <c r="N476" s="69">
        <f t="shared" ca="1" si="301"/>
        <v>0</v>
      </c>
      <c r="O476" s="69">
        <f t="shared" ca="1" si="302"/>
        <v>0</v>
      </c>
    </row>
    <row r="477" spans="2:15" x14ac:dyDescent="0.25">
      <c r="B477" s="65"/>
      <c r="C477" s="73" t="s">
        <v>733</v>
      </c>
      <c r="D477" s="67"/>
      <c r="E477" s="68"/>
      <c r="F477" s="69">
        <f t="shared" ca="1" si="296"/>
        <v>0</v>
      </c>
      <c r="G477" s="69">
        <f t="shared" ca="1" si="296"/>
        <v>0</v>
      </c>
      <c r="H477" s="69">
        <f t="shared" ca="1" si="296"/>
        <v>0</v>
      </c>
      <c r="I477" s="69">
        <f t="shared" ca="1" si="296"/>
        <v>0</v>
      </c>
      <c r="J477" s="69">
        <f t="shared" ca="1" si="296"/>
        <v>0</v>
      </c>
      <c r="K477" s="69">
        <f t="shared" ca="1" si="296"/>
        <v>0</v>
      </c>
      <c r="L477" s="69">
        <f t="shared" ca="1" si="296"/>
        <v>0</v>
      </c>
      <c r="M477" s="69">
        <f t="shared" ca="1" si="296"/>
        <v>0</v>
      </c>
      <c r="N477" s="69">
        <f t="shared" ca="1" si="301"/>
        <v>0</v>
      </c>
      <c r="O477" s="69">
        <f t="shared" ca="1" si="302"/>
        <v>0</v>
      </c>
    </row>
    <row r="478" spans="2:15" x14ac:dyDescent="0.25">
      <c r="B478" s="65">
        <v>6</v>
      </c>
      <c r="C478" s="792" t="s">
        <v>734</v>
      </c>
      <c r="D478" s="67"/>
      <c r="E478" s="68"/>
      <c r="F478" s="69">
        <f t="shared" ref="F478:M493" ca="1" si="303">90%*F161</f>
        <v>0</v>
      </c>
      <c r="G478" s="69">
        <f t="shared" ca="1" si="303"/>
        <v>0</v>
      </c>
      <c r="H478" s="69">
        <f t="shared" ca="1" si="303"/>
        <v>0</v>
      </c>
      <c r="I478" s="69">
        <f t="shared" ca="1" si="303"/>
        <v>0</v>
      </c>
      <c r="J478" s="69">
        <f t="shared" ca="1" si="303"/>
        <v>0</v>
      </c>
      <c r="K478" s="69">
        <f t="shared" ca="1" si="303"/>
        <v>0</v>
      </c>
      <c r="L478" s="69">
        <f t="shared" ca="1" si="303"/>
        <v>0</v>
      </c>
      <c r="M478" s="69">
        <f t="shared" ca="1" si="303"/>
        <v>0</v>
      </c>
      <c r="N478" s="69">
        <f t="shared" ca="1" si="301"/>
        <v>0</v>
      </c>
      <c r="O478" s="69">
        <f t="shared" ca="1" si="302"/>
        <v>0</v>
      </c>
    </row>
    <row r="479" spans="2:15" x14ac:dyDescent="0.25">
      <c r="B479" s="65">
        <v>7</v>
      </c>
      <c r="C479" s="792" t="s">
        <v>735</v>
      </c>
      <c r="D479" s="67"/>
      <c r="E479" s="68"/>
      <c r="F479" s="69">
        <f t="shared" ca="1" si="303"/>
        <v>0</v>
      </c>
      <c r="G479" s="69">
        <f t="shared" ca="1" si="303"/>
        <v>0</v>
      </c>
      <c r="H479" s="69">
        <f t="shared" ca="1" si="303"/>
        <v>0</v>
      </c>
      <c r="I479" s="69">
        <f t="shared" ca="1" si="303"/>
        <v>0</v>
      </c>
      <c r="J479" s="69">
        <f t="shared" ca="1" si="303"/>
        <v>0</v>
      </c>
      <c r="K479" s="69">
        <f t="shared" ca="1" si="303"/>
        <v>0</v>
      </c>
      <c r="L479" s="69">
        <f t="shared" ca="1" si="303"/>
        <v>0</v>
      </c>
      <c r="M479" s="69">
        <f t="shared" ca="1" si="303"/>
        <v>0</v>
      </c>
      <c r="N479" s="69">
        <f t="shared" ca="1" si="301"/>
        <v>0</v>
      </c>
      <c r="O479" s="69">
        <f t="shared" ca="1" si="302"/>
        <v>0</v>
      </c>
    </row>
    <row r="480" spans="2:15" x14ac:dyDescent="0.25">
      <c r="B480" s="65">
        <v>8</v>
      </c>
      <c r="C480" s="792" t="s">
        <v>736</v>
      </c>
      <c r="D480" s="67"/>
      <c r="E480" s="68"/>
      <c r="F480" s="69">
        <f t="shared" si="303"/>
        <v>0</v>
      </c>
      <c r="G480" s="69">
        <f t="shared" si="303"/>
        <v>0</v>
      </c>
      <c r="H480" s="69">
        <f t="shared" si="303"/>
        <v>0</v>
      </c>
      <c r="I480" s="69">
        <f t="shared" si="303"/>
        <v>0</v>
      </c>
      <c r="J480" s="69">
        <f t="shared" si="303"/>
        <v>0</v>
      </c>
      <c r="K480" s="69">
        <f t="shared" si="303"/>
        <v>0</v>
      </c>
      <c r="L480" s="69">
        <f t="shared" si="303"/>
        <v>0</v>
      </c>
      <c r="M480" s="69">
        <f t="shared" si="303"/>
        <v>0</v>
      </c>
      <c r="N480" s="69"/>
      <c r="O480" s="69"/>
    </row>
    <row r="481" spans="2:15" x14ac:dyDescent="0.25">
      <c r="B481" s="65"/>
      <c r="C481" s="73" t="s">
        <v>737</v>
      </c>
      <c r="D481" s="67"/>
      <c r="E481" s="68"/>
      <c r="F481" s="69">
        <f t="shared" ca="1" si="303"/>
        <v>10027.936831067987</v>
      </c>
      <c r="G481" s="69">
        <f t="shared" si="303"/>
        <v>3622.0179169561466</v>
      </c>
      <c r="H481" s="69">
        <f t="shared" ca="1" si="303"/>
        <v>0</v>
      </c>
      <c r="I481" s="69">
        <f t="shared" ca="1" si="303"/>
        <v>13649.954748024134</v>
      </c>
      <c r="J481" s="69">
        <f t="shared" ca="1" si="303"/>
        <v>4516.0806662927253</v>
      </c>
      <c r="K481" s="69">
        <f t="shared" si="303"/>
        <v>428.38125995096362</v>
      </c>
      <c r="L481" s="69">
        <f t="shared" ca="1" si="303"/>
        <v>0</v>
      </c>
      <c r="M481" s="69">
        <f t="shared" ca="1" si="303"/>
        <v>4944.461926243689</v>
      </c>
      <c r="N481" s="69">
        <f t="shared" ref="N481:O485" ca="1" si="304">F481-J481</f>
        <v>5511.8561647752622</v>
      </c>
      <c r="O481" s="69">
        <f t="shared" ref="O481:O483" ca="1" si="305">I481-M481</f>
        <v>8705.4928217804445</v>
      </c>
    </row>
    <row r="482" spans="2:15" x14ac:dyDescent="0.25">
      <c r="B482" s="65"/>
      <c r="C482" s="73" t="s">
        <v>756</v>
      </c>
      <c r="D482" s="67"/>
      <c r="E482" s="68"/>
      <c r="F482" s="69">
        <f t="shared" ca="1" si="303"/>
        <v>0</v>
      </c>
      <c r="G482" s="69">
        <f t="shared" ca="1" si="303"/>
        <v>0</v>
      </c>
      <c r="H482" s="69">
        <f t="shared" ca="1" si="303"/>
        <v>0</v>
      </c>
      <c r="I482" s="69">
        <f t="shared" ca="1" si="303"/>
        <v>0</v>
      </c>
      <c r="J482" s="69">
        <f t="shared" ca="1" si="303"/>
        <v>0</v>
      </c>
      <c r="K482" s="69">
        <f t="shared" ca="1" si="303"/>
        <v>0</v>
      </c>
      <c r="L482" s="69">
        <f t="shared" ca="1" si="303"/>
        <v>0</v>
      </c>
      <c r="M482" s="69">
        <f t="shared" ca="1" si="303"/>
        <v>0</v>
      </c>
      <c r="N482" s="69">
        <f t="shared" ca="1" si="304"/>
        <v>0</v>
      </c>
      <c r="O482" s="69">
        <f t="shared" ca="1" si="305"/>
        <v>0</v>
      </c>
    </row>
    <row r="483" spans="2:15" ht="28" x14ac:dyDescent="0.25">
      <c r="B483" s="796">
        <v>9</v>
      </c>
      <c r="C483" s="797" t="s">
        <v>739</v>
      </c>
      <c r="D483" s="67"/>
      <c r="E483" s="68"/>
      <c r="F483" s="69">
        <f t="shared" ca="1" si="303"/>
        <v>0</v>
      </c>
      <c r="G483" s="69">
        <f t="shared" ca="1" si="303"/>
        <v>0</v>
      </c>
      <c r="H483" s="69">
        <f t="shared" ca="1" si="303"/>
        <v>0</v>
      </c>
      <c r="I483" s="69">
        <f t="shared" ca="1" si="303"/>
        <v>0</v>
      </c>
      <c r="J483" s="69">
        <f t="shared" ca="1" si="303"/>
        <v>0</v>
      </c>
      <c r="K483" s="69">
        <f t="shared" ca="1" si="303"/>
        <v>0</v>
      </c>
      <c r="L483" s="69">
        <f t="shared" ca="1" si="303"/>
        <v>0</v>
      </c>
      <c r="M483" s="69">
        <f t="shared" ca="1" si="303"/>
        <v>0</v>
      </c>
      <c r="N483" s="69">
        <f t="shared" ca="1" si="304"/>
        <v>0</v>
      </c>
      <c r="O483" s="69">
        <f t="shared" ca="1" si="305"/>
        <v>0</v>
      </c>
    </row>
    <row r="484" spans="2:15" x14ac:dyDescent="0.25">
      <c r="B484" s="798">
        <v>10</v>
      </c>
      <c r="C484" s="535" t="s">
        <v>740</v>
      </c>
      <c r="D484" s="799"/>
      <c r="E484" s="68"/>
      <c r="F484" s="69">
        <f t="shared" ca="1" si="303"/>
        <v>2003.0757870215596</v>
      </c>
      <c r="G484" s="69">
        <f t="shared" si="303"/>
        <v>138.60006566262712</v>
      </c>
      <c r="H484" s="69">
        <f t="shared" ca="1" si="303"/>
        <v>0</v>
      </c>
      <c r="I484" s="69">
        <f t="shared" ca="1" si="303"/>
        <v>2141.6758526841863</v>
      </c>
      <c r="J484" s="69">
        <f t="shared" ca="1" si="303"/>
        <v>1209.8648093857371</v>
      </c>
      <c r="K484" s="69">
        <f t="shared" si="303"/>
        <v>112.12755800848372</v>
      </c>
      <c r="L484" s="69">
        <f t="shared" ca="1" si="303"/>
        <v>0</v>
      </c>
      <c r="M484" s="69">
        <f t="shared" ca="1" si="303"/>
        <v>1321.9923673942208</v>
      </c>
      <c r="N484" s="69">
        <f t="shared" ca="1" si="304"/>
        <v>793.21097763582247</v>
      </c>
      <c r="O484" s="69">
        <f t="shared" si="304"/>
        <v>26.472507654143399</v>
      </c>
    </row>
    <row r="485" spans="2:15" x14ac:dyDescent="0.25">
      <c r="B485" s="798">
        <v>11</v>
      </c>
      <c r="C485" s="535" t="s">
        <v>741</v>
      </c>
      <c r="D485" s="799"/>
      <c r="E485" s="68"/>
      <c r="F485" s="69">
        <f t="shared" ca="1" si="303"/>
        <v>6.6259045295999996</v>
      </c>
      <c r="G485" s="69">
        <f t="shared" ca="1" si="303"/>
        <v>0</v>
      </c>
      <c r="H485" s="69">
        <f t="shared" ca="1" si="303"/>
        <v>0</v>
      </c>
      <c r="I485" s="69">
        <f t="shared" ca="1" si="303"/>
        <v>6.6259045295999996</v>
      </c>
      <c r="J485" s="69">
        <f t="shared" ca="1" si="303"/>
        <v>5.8451686964285354</v>
      </c>
      <c r="K485" s="69">
        <f t="shared" si="303"/>
        <v>4.8892361814267989E-2</v>
      </c>
      <c r="L485" s="69">
        <f t="shared" ca="1" si="303"/>
        <v>0</v>
      </c>
      <c r="M485" s="69">
        <f t="shared" ca="1" si="303"/>
        <v>5.8940610582428032</v>
      </c>
      <c r="N485" s="69">
        <f t="shared" ca="1" si="304"/>
        <v>0.78073583317146422</v>
      </c>
      <c r="O485" s="69">
        <f t="shared" ca="1" si="304"/>
        <v>-4.8892361814267989E-2</v>
      </c>
    </row>
    <row r="486" spans="2:15" x14ac:dyDescent="0.25">
      <c r="B486" s="798">
        <v>12</v>
      </c>
      <c r="C486" s="535" t="s">
        <v>742</v>
      </c>
      <c r="D486" s="799"/>
      <c r="E486" s="68"/>
      <c r="F486" s="69">
        <f t="shared" si="303"/>
        <v>0</v>
      </c>
      <c r="G486" s="69">
        <f t="shared" si="303"/>
        <v>0</v>
      </c>
      <c r="H486" s="69">
        <f t="shared" si="303"/>
        <v>0</v>
      </c>
      <c r="I486" s="69">
        <f t="shared" si="303"/>
        <v>0</v>
      </c>
      <c r="J486" s="69">
        <f t="shared" si="303"/>
        <v>0</v>
      </c>
      <c r="K486" s="69">
        <f t="shared" si="303"/>
        <v>0</v>
      </c>
      <c r="L486" s="69">
        <f t="shared" si="303"/>
        <v>0</v>
      </c>
      <c r="M486" s="69">
        <f t="shared" si="303"/>
        <v>0</v>
      </c>
      <c r="N486" s="69"/>
      <c r="O486" s="69"/>
    </row>
    <row r="487" spans="2:15" x14ac:dyDescent="0.25">
      <c r="B487" s="798"/>
      <c r="C487" s="536" t="s">
        <v>743</v>
      </c>
      <c r="D487" s="799"/>
      <c r="E487" s="68"/>
      <c r="F487" s="69">
        <f t="shared" ca="1" si="303"/>
        <v>3.1994241028714283</v>
      </c>
      <c r="G487" s="69">
        <f t="shared" si="303"/>
        <v>0.62942111675883483</v>
      </c>
      <c r="H487" s="69">
        <f t="shared" ca="1" si="303"/>
        <v>0</v>
      </c>
      <c r="I487" s="69">
        <f t="shared" ca="1" si="303"/>
        <v>3.8288452196302627</v>
      </c>
      <c r="J487" s="69">
        <f t="shared" ca="1" si="303"/>
        <v>1.8163655750711585</v>
      </c>
      <c r="K487" s="69">
        <f t="shared" si="303"/>
        <v>0.19770204564916966</v>
      </c>
      <c r="L487" s="69">
        <f t="shared" ca="1" si="303"/>
        <v>0</v>
      </c>
      <c r="M487" s="69">
        <f t="shared" ca="1" si="303"/>
        <v>2.0140676207203279</v>
      </c>
      <c r="N487" s="69">
        <f t="shared" ref="N487:O488" ca="1" si="306">F487-J487</f>
        <v>1.3830585278002698</v>
      </c>
      <c r="O487" s="69">
        <f t="shared" si="306"/>
        <v>0.43171907110966518</v>
      </c>
    </row>
    <row r="488" spans="2:15" x14ac:dyDescent="0.25">
      <c r="B488" s="798"/>
      <c r="C488" s="536" t="s">
        <v>744</v>
      </c>
      <c r="D488" s="799"/>
      <c r="E488" s="68"/>
      <c r="F488" s="69">
        <f t="shared" ca="1" si="303"/>
        <v>0</v>
      </c>
      <c r="G488" s="69">
        <f t="shared" ca="1" si="303"/>
        <v>0</v>
      </c>
      <c r="H488" s="69">
        <f t="shared" ca="1" si="303"/>
        <v>0</v>
      </c>
      <c r="I488" s="69">
        <f t="shared" ca="1" si="303"/>
        <v>0</v>
      </c>
      <c r="J488" s="69">
        <f t="shared" ca="1" si="303"/>
        <v>0</v>
      </c>
      <c r="K488" s="69">
        <f t="shared" ca="1" si="303"/>
        <v>0</v>
      </c>
      <c r="L488" s="69">
        <f t="shared" ca="1" si="303"/>
        <v>0</v>
      </c>
      <c r="M488" s="69">
        <f t="shared" ca="1" si="303"/>
        <v>0</v>
      </c>
      <c r="N488" s="69">
        <f t="shared" ca="1" si="306"/>
        <v>0</v>
      </c>
      <c r="O488" s="69">
        <f t="shared" ca="1" si="306"/>
        <v>0</v>
      </c>
    </row>
    <row r="489" spans="2:15" x14ac:dyDescent="0.25">
      <c r="B489" s="798">
        <v>13</v>
      </c>
      <c r="C489" s="536"/>
      <c r="D489" s="799"/>
      <c r="E489" s="68"/>
      <c r="F489" s="69">
        <f t="shared" si="303"/>
        <v>0</v>
      </c>
      <c r="G489" s="69">
        <f t="shared" si="303"/>
        <v>0</v>
      </c>
      <c r="H489" s="69">
        <f t="shared" si="303"/>
        <v>0</v>
      </c>
      <c r="I489" s="69">
        <f t="shared" si="303"/>
        <v>0</v>
      </c>
      <c r="J489" s="69">
        <f t="shared" si="303"/>
        <v>0</v>
      </c>
      <c r="K489" s="69">
        <f t="shared" si="303"/>
        <v>0</v>
      </c>
      <c r="L489" s="69">
        <f t="shared" si="303"/>
        <v>0</v>
      </c>
      <c r="M489" s="69">
        <f t="shared" si="303"/>
        <v>0</v>
      </c>
      <c r="N489" s="69"/>
      <c r="O489" s="69"/>
    </row>
    <row r="490" spans="2:15" x14ac:dyDescent="0.25">
      <c r="B490" s="798"/>
      <c r="C490" s="536" t="s">
        <v>745</v>
      </c>
      <c r="D490" s="799"/>
      <c r="E490" s="68"/>
      <c r="F490" s="69">
        <f t="shared" ca="1" si="303"/>
        <v>17.984534498742853</v>
      </c>
      <c r="G490" s="69">
        <f t="shared" si="303"/>
        <v>0.95715730401841426</v>
      </c>
      <c r="H490" s="69">
        <f t="shared" ca="1" si="303"/>
        <v>0</v>
      </c>
      <c r="I490" s="69">
        <f t="shared" ca="1" si="303"/>
        <v>18.94169180276127</v>
      </c>
      <c r="J490" s="69">
        <f t="shared" ca="1" si="303"/>
        <v>12.291654776805835</v>
      </c>
      <c r="K490" s="69">
        <f t="shared" si="303"/>
        <v>0.87326047751882818</v>
      </c>
      <c r="L490" s="69">
        <f t="shared" ca="1" si="303"/>
        <v>0</v>
      </c>
      <c r="M490" s="69">
        <f t="shared" ca="1" si="303"/>
        <v>13.164915254324665</v>
      </c>
      <c r="N490" s="69">
        <f t="shared" ref="N490:O493" ca="1" si="307">F490-J490</f>
        <v>5.6928797219370182</v>
      </c>
      <c r="O490" s="69">
        <f t="shared" si="307"/>
        <v>8.3896826499586075E-2</v>
      </c>
    </row>
    <row r="491" spans="2:15" x14ac:dyDescent="0.25">
      <c r="B491" s="798"/>
      <c r="C491" s="536" t="s">
        <v>746</v>
      </c>
      <c r="D491" s="799"/>
      <c r="E491" s="68"/>
      <c r="F491" s="69">
        <f t="shared" ca="1" si="303"/>
        <v>58.229945116328572</v>
      </c>
      <c r="G491" s="69">
        <f t="shared" si="303"/>
        <v>6.1248487434771004</v>
      </c>
      <c r="H491" s="69">
        <f t="shared" ca="1" si="303"/>
        <v>0</v>
      </c>
      <c r="I491" s="69">
        <f t="shared" ca="1" si="303"/>
        <v>64.354793859805667</v>
      </c>
      <c r="J491" s="69">
        <f t="shared" ca="1" si="303"/>
        <v>36.020595110804585</v>
      </c>
      <c r="K491" s="69">
        <f t="shared" si="303"/>
        <v>3.3748610157848846</v>
      </c>
      <c r="L491" s="69">
        <f t="shared" ca="1" si="303"/>
        <v>0</v>
      </c>
      <c r="M491" s="69">
        <f t="shared" ca="1" si="303"/>
        <v>39.395456126589472</v>
      </c>
      <c r="N491" s="69">
        <f t="shared" ca="1" si="307"/>
        <v>22.209350005523987</v>
      </c>
      <c r="O491" s="69">
        <f t="shared" si="307"/>
        <v>2.7499877276922158</v>
      </c>
    </row>
    <row r="492" spans="2:15" x14ac:dyDescent="0.25">
      <c r="B492" s="798"/>
      <c r="C492" s="536" t="s">
        <v>747</v>
      </c>
      <c r="D492" s="799"/>
      <c r="E492" s="68"/>
      <c r="F492" s="69">
        <f t="shared" ca="1" si="303"/>
        <v>0</v>
      </c>
      <c r="G492" s="69">
        <f t="shared" ca="1" si="303"/>
        <v>0</v>
      </c>
      <c r="H492" s="69">
        <f t="shared" ca="1" si="303"/>
        <v>0</v>
      </c>
      <c r="I492" s="69">
        <f t="shared" ca="1" si="303"/>
        <v>0</v>
      </c>
      <c r="J492" s="69">
        <f t="shared" ca="1" si="303"/>
        <v>0</v>
      </c>
      <c r="K492" s="69">
        <f t="shared" ca="1" si="303"/>
        <v>0</v>
      </c>
      <c r="L492" s="69">
        <f t="shared" ca="1" si="303"/>
        <v>0</v>
      </c>
      <c r="M492" s="69">
        <f t="shared" ca="1" si="303"/>
        <v>0</v>
      </c>
      <c r="N492" s="69">
        <f t="shared" ca="1" si="307"/>
        <v>0</v>
      </c>
      <c r="O492" s="69">
        <f t="shared" ca="1" si="307"/>
        <v>0</v>
      </c>
    </row>
    <row r="493" spans="2:15" x14ac:dyDescent="0.25">
      <c r="B493" s="798"/>
      <c r="C493" s="536" t="s">
        <v>748</v>
      </c>
      <c r="D493" s="799"/>
      <c r="E493" s="68"/>
      <c r="F493" s="69">
        <f t="shared" ca="1" si="303"/>
        <v>0</v>
      </c>
      <c r="G493" s="69">
        <f t="shared" ca="1" si="303"/>
        <v>0</v>
      </c>
      <c r="H493" s="69">
        <f t="shared" ca="1" si="303"/>
        <v>0</v>
      </c>
      <c r="I493" s="69">
        <f t="shared" ca="1" si="303"/>
        <v>0</v>
      </c>
      <c r="J493" s="69">
        <f t="shared" ca="1" si="303"/>
        <v>0</v>
      </c>
      <c r="K493" s="69">
        <f t="shared" ca="1" si="303"/>
        <v>0</v>
      </c>
      <c r="L493" s="69">
        <f t="shared" ca="1" si="303"/>
        <v>0</v>
      </c>
      <c r="M493" s="69">
        <f t="shared" ca="1" si="303"/>
        <v>0</v>
      </c>
      <c r="N493" s="69">
        <f t="shared" ca="1" si="307"/>
        <v>0</v>
      </c>
      <c r="O493" s="69">
        <f t="shared" ca="1" si="307"/>
        <v>0</v>
      </c>
    </row>
    <row r="494" spans="2:15" x14ac:dyDescent="0.25">
      <c r="B494" s="798">
        <v>14</v>
      </c>
      <c r="C494" s="535" t="s">
        <v>749</v>
      </c>
      <c r="D494" s="799"/>
      <c r="E494" s="68"/>
      <c r="F494" s="69">
        <f t="shared" ref="F494:M500" si="308">90%*F177</f>
        <v>0</v>
      </c>
      <c r="G494" s="69">
        <f t="shared" si="308"/>
        <v>0</v>
      </c>
      <c r="H494" s="69">
        <f t="shared" si="308"/>
        <v>0</v>
      </c>
      <c r="I494" s="69">
        <f t="shared" si="308"/>
        <v>0</v>
      </c>
      <c r="J494" s="69">
        <f t="shared" si="308"/>
        <v>0</v>
      </c>
      <c r="K494" s="69">
        <f t="shared" si="308"/>
        <v>0</v>
      </c>
      <c r="L494" s="69">
        <f t="shared" si="308"/>
        <v>0</v>
      </c>
      <c r="M494" s="69">
        <f t="shared" si="308"/>
        <v>0</v>
      </c>
      <c r="N494" s="69"/>
      <c r="O494" s="69"/>
    </row>
    <row r="495" spans="2:15" x14ac:dyDescent="0.25">
      <c r="B495" s="798"/>
      <c r="C495" s="536" t="s">
        <v>750</v>
      </c>
      <c r="D495" s="799"/>
      <c r="E495" s="68"/>
      <c r="F495" s="69">
        <f t="shared" ca="1" si="308"/>
        <v>0</v>
      </c>
      <c r="G495" s="69">
        <f t="shared" ca="1" si="308"/>
        <v>0</v>
      </c>
      <c r="H495" s="69">
        <f t="shared" ca="1" si="308"/>
        <v>0</v>
      </c>
      <c r="I495" s="69">
        <f t="shared" ca="1" si="308"/>
        <v>0</v>
      </c>
      <c r="J495" s="69">
        <f t="shared" ca="1" si="308"/>
        <v>0</v>
      </c>
      <c r="K495" s="69">
        <f t="shared" ca="1" si="308"/>
        <v>0</v>
      </c>
      <c r="L495" s="69">
        <f t="shared" ca="1" si="308"/>
        <v>0</v>
      </c>
      <c r="M495" s="69">
        <f t="shared" ca="1" si="308"/>
        <v>0</v>
      </c>
      <c r="N495" s="69">
        <f t="shared" ref="N495:O500" ca="1" si="309">F495-J495</f>
        <v>0</v>
      </c>
      <c r="O495" s="69">
        <f t="shared" ca="1" si="309"/>
        <v>0</v>
      </c>
    </row>
    <row r="496" spans="2:15" x14ac:dyDescent="0.25">
      <c r="B496" s="798"/>
      <c r="C496" s="536" t="s">
        <v>751</v>
      </c>
      <c r="D496" s="799"/>
      <c r="E496" s="68"/>
      <c r="F496" s="69">
        <f t="shared" ca="1" si="308"/>
        <v>0</v>
      </c>
      <c r="G496" s="69">
        <f t="shared" ca="1" si="308"/>
        <v>0</v>
      </c>
      <c r="H496" s="69">
        <f t="shared" ca="1" si="308"/>
        <v>0</v>
      </c>
      <c r="I496" s="69">
        <f t="shared" ca="1" si="308"/>
        <v>0</v>
      </c>
      <c r="J496" s="69">
        <f t="shared" ca="1" si="308"/>
        <v>0</v>
      </c>
      <c r="K496" s="69">
        <f t="shared" ca="1" si="308"/>
        <v>0</v>
      </c>
      <c r="L496" s="69">
        <f t="shared" ca="1" si="308"/>
        <v>0</v>
      </c>
      <c r="M496" s="69">
        <f t="shared" ca="1" si="308"/>
        <v>0</v>
      </c>
      <c r="N496" s="69">
        <f t="shared" ca="1" si="309"/>
        <v>0</v>
      </c>
      <c r="O496" s="69">
        <f t="shared" ca="1" si="309"/>
        <v>0</v>
      </c>
    </row>
    <row r="497" spans="2:15" x14ac:dyDescent="0.25">
      <c r="B497" s="798"/>
      <c r="C497" s="536" t="s">
        <v>752</v>
      </c>
      <c r="D497" s="799"/>
      <c r="E497" s="68"/>
      <c r="F497" s="69">
        <f t="shared" ca="1" si="308"/>
        <v>0</v>
      </c>
      <c r="G497" s="69">
        <f t="shared" ca="1" si="308"/>
        <v>0</v>
      </c>
      <c r="H497" s="69">
        <f t="shared" ca="1" si="308"/>
        <v>0</v>
      </c>
      <c r="I497" s="69">
        <f t="shared" ca="1" si="308"/>
        <v>0</v>
      </c>
      <c r="J497" s="69">
        <f t="shared" ca="1" si="308"/>
        <v>0</v>
      </c>
      <c r="K497" s="69">
        <f t="shared" ca="1" si="308"/>
        <v>0</v>
      </c>
      <c r="L497" s="69">
        <f t="shared" ca="1" si="308"/>
        <v>0</v>
      </c>
      <c r="M497" s="69">
        <f t="shared" ca="1" si="308"/>
        <v>0</v>
      </c>
      <c r="N497" s="69">
        <f t="shared" ca="1" si="309"/>
        <v>0</v>
      </c>
      <c r="O497" s="69">
        <f t="shared" ca="1" si="309"/>
        <v>0</v>
      </c>
    </row>
    <row r="498" spans="2:15" x14ac:dyDescent="0.25">
      <c r="B498" s="798">
        <v>15</v>
      </c>
      <c r="C498" s="535" t="s">
        <v>753</v>
      </c>
      <c r="D498" s="799"/>
      <c r="E498" s="68"/>
      <c r="F498" s="69">
        <f t="shared" ca="1" si="308"/>
        <v>184.85360348361425</v>
      </c>
      <c r="G498" s="69">
        <f t="shared" si="308"/>
        <v>3.7074689503954583</v>
      </c>
      <c r="H498" s="69">
        <f t="shared" ca="1" si="308"/>
        <v>0</v>
      </c>
      <c r="I498" s="69">
        <f t="shared" ca="1" si="308"/>
        <v>188.56107243400973</v>
      </c>
      <c r="J498" s="69">
        <f t="shared" ca="1" si="308"/>
        <v>162.14770824710749</v>
      </c>
      <c r="K498" s="69">
        <f t="shared" si="308"/>
        <v>5.6330227581832579</v>
      </c>
      <c r="L498" s="69">
        <f t="shared" ca="1" si="308"/>
        <v>0</v>
      </c>
      <c r="M498" s="69">
        <f t="shared" ca="1" si="308"/>
        <v>167.78073100529073</v>
      </c>
      <c r="N498" s="69">
        <f t="shared" ca="1" si="309"/>
        <v>22.705895236506763</v>
      </c>
      <c r="O498" s="69">
        <f t="shared" si="309"/>
        <v>-1.9255538077877996</v>
      </c>
    </row>
    <row r="499" spans="2:15" x14ac:dyDescent="0.25">
      <c r="B499" s="798">
        <v>16</v>
      </c>
      <c r="C499" s="535" t="s">
        <v>754</v>
      </c>
      <c r="D499" s="67"/>
      <c r="E499" s="68"/>
      <c r="F499" s="69">
        <f t="shared" ca="1" si="308"/>
        <v>63.602624041200002</v>
      </c>
      <c r="G499" s="69">
        <f t="shared" si="308"/>
        <v>10.55756390276599</v>
      </c>
      <c r="H499" s="69">
        <f t="shared" ca="1" si="308"/>
        <v>0</v>
      </c>
      <c r="I499" s="69">
        <f t="shared" ca="1" si="308"/>
        <v>74.16018794396598</v>
      </c>
      <c r="J499" s="69">
        <f t="shared" ca="1" si="308"/>
        <v>60.649098526287567</v>
      </c>
      <c r="K499" s="69">
        <f t="shared" si="308"/>
        <v>2.8141376275890022</v>
      </c>
      <c r="L499" s="69">
        <f t="shared" ca="1" si="308"/>
        <v>0</v>
      </c>
      <c r="M499" s="69">
        <f t="shared" ca="1" si="308"/>
        <v>63.463236153876572</v>
      </c>
      <c r="N499" s="69">
        <f t="shared" ca="1" si="309"/>
        <v>2.9535255149124353</v>
      </c>
      <c r="O499" s="69">
        <f t="shared" si="309"/>
        <v>7.7434262751769882</v>
      </c>
    </row>
    <row r="500" spans="2:15" x14ac:dyDescent="0.25">
      <c r="B500" s="798">
        <v>17</v>
      </c>
      <c r="C500" s="535" t="s">
        <v>755</v>
      </c>
      <c r="D500" s="67"/>
      <c r="E500" s="74"/>
      <c r="F500" s="69">
        <f t="shared" ca="1" si="308"/>
        <v>0</v>
      </c>
      <c r="G500" s="69">
        <f t="shared" ca="1" si="308"/>
        <v>0</v>
      </c>
      <c r="H500" s="69">
        <f t="shared" ca="1" si="308"/>
        <v>0</v>
      </c>
      <c r="I500" s="69">
        <f t="shared" ca="1" si="308"/>
        <v>0</v>
      </c>
      <c r="J500" s="69">
        <f t="shared" ca="1" si="308"/>
        <v>0.17436941280000001</v>
      </c>
      <c r="K500" s="69">
        <f t="shared" si="308"/>
        <v>6.3374791342983563E-3</v>
      </c>
      <c r="L500" s="69">
        <f t="shared" ca="1" si="308"/>
        <v>0</v>
      </c>
      <c r="M500" s="69">
        <f t="shared" ca="1" si="308"/>
        <v>0.18070689193429837</v>
      </c>
      <c r="N500" s="69">
        <f t="shared" ca="1" si="309"/>
        <v>-0.17436941280000001</v>
      </c>
      <c r="O500" s="69">
        <f t="shared" ca="1" si="309"/>
        <v>-6.3374791342983563E-3</v>
      </c>
    </row>
    <row r="501" spans="2:15" ht="14.5" thickBot="1" x14ac:dyDescent="0.3">
      <c r="B501" s="75"/>
      <c r="C501" s="76" t="s">
        <v>90</v>
      </c>
      <c r="D501" s="76"/>
      <c r="E501" s="77"/>
      <c r="F501" s="134">
        <f ca="1">SUM(F461:F500)</f>
        <v>23342.552832379362</v>
      </c>
      <c r="G501" s="134">
        <f t="shared" ref="G501:O501" ca="1" si="310">SUM(G461:G500)</f>
        <v>5336.479638515797</v>
      </c>
      <c r="H501" s="134">
        <f t="shared" ca="1" si="310"/>
        <v>0</v>
      </c>
      <c r="I501" s="134">
        <f t="shared" ca="1" si="310"/>
        <v>28679.032470895163</v>
      </c>
      <c r="J501" s="134">
        <f t="shared" ca="1" si="310"/>
        <v>11676.092807239118</v>
      </c>
      <c r="K501" s="134">
        <f t="shared" ca="1" si="310"/>
        <v>1033.8717787810447</v>
      </c>
      <c r="L501" s="134">
        <f t="shared" ca="1" si="310"/>
        <v>0</v>
      </c>
      <c r="M501" s="134">
        <f t="shared" ca="1" si="310"/>
        <v>12709.964586020167</v>
      </c>
      <c r="N501" s="134">
        <f t="shared" ca="1" si="310"/>
        <v>11666.460025140246</v>
      </c>
      <c r="O501" s="134">
        <f t="shared" ca="1" si="310"/>
        <v>15120.305831812122</v>
      </c>
    </row>
    <row r="503" spans="2:15" hidden="1" x14ac:dyDescent="0.25">
      <c r="B503" s="1065" t="s">
        <v>604</v>
      </c>
      <c r="C503" s="1066"/>
      <c r="D503" s="1066"/>
      <c r="E503" s="1066"/>
      <c r="F503" s="1066"/>
      <c r="G503" s="1066"/>
      <c r="H503" s="1066"/>
      <c r="I503" s="1066"/>
      <c r="J503" s="1066"/>
      <c r="K503" s="1066"/>
      <c r="L503" s="1066"/>
      <c r="M503" s="1066"/>
      <c r="N503" s="1066"/>
      <c r="O503" s="1067"/>
    </row>
    <row r="504" spans="2:15" hidden="1" x14ac:dyDescent="0.25">
      <c r="B504" s="1068" t="s">
        <v>513</v>
      </c>
      <c r="C504" s="1107" t="s">
        <v>620</v>
      </c>
      <c r="D504" s="1072" t="s">
        <v>621</v>
      </c>
      <c r="E504" s="1072" t="s">
        <v>622</v>
      </c>
      <c r="F504" s="1072" t="s">
        <v>623</v>
      </c>
      <c r="G504" s="1072"/>
      <c r="H504" s="1072"/>
      <c r="I504" s="1072"/>
      <c r="J504" s="1072" t="s">
        <v>624</v>
      </c>
      <c r="K504" s="1072"/>
      <c r="L504" s="1072"/>
      <c r="M504" s="1072"/>
      <c r="N504" s="1072" t="s">
        <v>625</v>
      </c>
      <c r="O504" s="1074"/>
    </row>
    <row r="505" spans="2:15" ht="56.5" hidden="1" thickBot="1" x14ac:dyDescent="0.3">
      <c r="B505" s="1069"/>
      <c r="C505" s="1108"/>
      <c r="D505" s="1073"/>
      <c r="E505" s="1073"/>
      <c r="F505" s="747" t="s">
        <v>626</v>
      </c>
      <c r="G505" s="747" t="s">
        <v>627</v>
      </c>
      <c r="H505" s="747" t="s">
        <v>628</v>
      </c>
      <c r="I505" s="747" t="s">
        <v>629</v>
      </c>
      <c r="J505" s="747" t="s">
        <v>630</v>
      </c>
      <c r="K505" s="747" t="s">
        <v>627</v>
      </c>
      <c r="L505" s="747" t="s">
        <v>631</v>
      </c>
      <c r="M505" s="747" t="s">
        <v>632</v>
      </c>
      <c r="N505" s="747" t="s">
        <v>626</v>
      </c>
      <c r="O505" s="57" t="s">
        <v>629</v>
      </c>
    </row>
    <row r="506" spans="2:15" hidden="1" x14ac:dyDescent="0.25">
      <c r="B506" s="65">
        <v>1</v>
      </c>
      <c r="C506" s="792" t="s">
        <v>633</v>
      </c>
      <c r="D506" s="59"/>
      <c r="E506" s="60"/>
      <c r="F506" s="69">
        <f ca="1">90%*F189</f>
        <v>7.8365213975967034</v>
      </c>
      <c r="G506" s="69">
        <f t="shared" ref="G506:M506" si="311">90%*G189</f>
        <v>67.763225928924442</v>
      </c>
      <c r="H506" s="69">
        <f t="shared" ca="1" si="311"/>
        <v>0</v>
      </c>
      <c r="I506" s="69">
        <f t="shared" ca="1" si="311"/>
        <v>75.59974732652114</v>
      </c>
      <c r="J506" s="69">
        <f t="shared" ca="1" si="311"/>
        <v>0</v>
      </c>
      <c r="K506" s="69">
        <f t="shared" si="311"/>
        <v>0</v>
      </c>
      <c r="L506" s="69">
        <f t="shared" ca="1" si="311"/>
        <v>0</v>
      </c>
      <c r="M506" s="69">
        <f t="shared" ca="1" si="311"/>
        <v>0</v>
      </c>
      <c r="N506" s="69">
        <f ca="1">F506-J506</f>
        <v>7.8365213975967034</v>
      </c>
      <c r="O506" s="69">
        <f ca="1">I506-M506</f>
        <v>75.59974732652114</v>
      </c>
    </row>
    <row r="507" spans="2:15" hidden="1" x14ac:dyDescent="0.25">
      <c r="B507" s="65">
        <v>2</v>
      </c>
      <c r="C507" s="792" t="s">
        <v>718</v>
      </c>
      <c r="D507" s="824"/>
      <c r="E507" s="825"/>
      <c r="F507" s="69">
        <f t="shared" ref="F507:M522" ca="1" si="312">90%*F190</f>
        <v>0</v>
      </c>
      <c r="G507" s="69">
        <f t="shared" ca="1" si="312"/>
        <v>0</v>
      </c>
      <c r="H507" s="69">
        <f t="shared" ca="1" si="312"/>
        <v>0</v>
      </c>
      <c r="I507" s="69">
        <f t="shared" ca="1" si="312"/>
        <v>0</v>
      </c>
      <c r="J507" s="69">
        <f t="shared" ca="1" si="312"/>
        <v>0</v>
      </c>
      <c r="K507" s="69">
        <f t="shared" ca="1" si="312"/>
        <v>0</v>
      </c>
      <c r="L507" s="69">
        <f t="shared" ca="1" si="312"/>
        <v>0</v>
      </c>
      <c r="M507" s="69">
        <f t="shared" ca="1" si="312"/>
        <v>0</v>
      </c>
      <c r="N507" s="69">
        <f ca="1">F507-J507</f>
        <v>0</v>
      </c>
      <c r="O507" s="69">
        <f ca="1">I507-M507</f>
        <v>0</v>
      </c>
    </row>
    <row r="508" spans="2:15" hidden="1" x14ac:dyDescent="0.25">
      <c r="B508" s="65">
        <v>3</v>
      </c>
      <c r="C508" s="794" t="s">
        <v>719</v>
      </c>
      <c r="D508" s="67"/>
      <c r="E508" s="68"/>
      <c r="F508" s="69">
        <f t="shared" si="312"/>
        <v>0</v>
      </c>
      <c r="G508" s="69">
        <f t="shared" si="312"/>
        <v>0</v>
      </c>
      <c r="H508" s="69">
        <f t="shared" si="312"/>
        <v>0</v>
      </c>
      <c r="I508" s="69">
        <f t="shared" si="312"/>
        <v>0</v>
      </c>
      <c r="J508" s="69">
        <f t="shared" si="312"/>
        <v>0</v>
      </c>
      <c r="K508" s="69">
        <f t="shared" si="312"/>
        <v>0</v>
      </c>
      <c r="L508" s="69">
        <f t="shared" si="312"/>
        <v>0</v>
      </c>
      <c r="M508" s="69">
        <f t="shared" si="312"/>
        <v>0</v>
      </c>
      <c r="N508" s="69"/>
      <c r="O508" s="69"/>
    </row>
    <row r="509" spans="2:15" hidden="1" x14ac:dyDescent="0.25">
      <c r="B509" s="65"/>
      <c r="C509" s="66" t="s">
        <v>720</v>
      </c>
      <c r="D509" s="67"/>
      <c r="E509" s="68"/>
      <c r="F509" s="69">
        <f t="shared" ca="1" si="312"/>
        <v>408.32406738528431</v>
      </c>
      <c r="G509" s="69">
        <f t="shared" si="312"/>
        <v>57.401173370432858</v>
      </c>
      <c r="H509" s="69">
        <f t="shared" ca="1" si="312"/>
        <v>0</v>
      </c>
      <c r="I509" s="69">
        <f t="shared" ca="1" si="312"/>
        <v>465.72524075571715</v>
      </c>
      <c r="J509" s="69">
        <f t="shared" ca="1" si="312"/>
        <v>133.97513375248658</v>
      </c>
      <c r="K509" s="69">
        <f t="shared" si="312"/>
        <v>18.275901435331356</v>
      </c>
      <c r="L509" s="69">
        <f t="shared" ca="1" si="312"/>
        <v>0</v>
      </c>
      <c r="M509" s="69">
        <f t="shared" ca="1" si="312"/>
        <v>152.25103518781793</v>
      </c>
      <c r="N509" s="69">
        <f t="shared" ref="N509:N512" ca="1" si="313">F509-J509</f>
        <v>274.34893363279775</v>
      </c>
      <c r="O509" s="69">
        <f t="shared" ref="O509:O512" ca="1" si="314">I509-M509</f>
        <v>313.47420556789922</v>
      </c>
    </row>
    <row r="510" spans="2:15" hidden="1" x14ac:dyDescent="0.25">
      <c r="B510" s="65"/>
      <c r="C510" s="66" t="s">
        <v>721</v>
      </c>
      <c r="D510" s="67"/>
      <c r="E510" s="68"/>
      <c r="F510" s="69">
        <f t="shared" ca="1" si="312"/>
        <v>0</v>
      </c>
      <c r="G510" s="69">
        <f t="shared" ca="1" si="312"/>
        <v>0</v>
      </c>
      <c r="H510" s="69">
        <f t="shared" ca="1" si="312"/>
        <v>0</v>
      </c>
      <c r="I510" s="69">
        <f t="shared" ca="1" si="312"/>
        <v>0</v>
      </c>
      <c r="J510" s="69">
        <f t="shared" ca="1" si="312"/>
        <v>0</v>
      </c>
      <c r="K510" s="69">
        <f t="shared" ca="1" si="312"/>
        <v>0</v>
      </c>
      <c r="L510" s="69">
        <f t="shared" ca="1" si="312"/>
        <v>0</v>
      </c>
      <c r="M510" s="69">
        <f t="shared" ca="1" si="312"/>
        <v>0</v>
      </c>
      <c r="N510" s="69">
        <f t="shared" ca="1" si="313"/>
        <v>0</v>
      </c>
      <c r="O510" s="69">
        <f t="shared" ca="1" si="314"/>
        <v>0</v>
      </c>
    </row>
    <row r="511" spans="2:15" hidden="1" x14ac:dyDescent="0.25">
      <c r="B511" s="65"/>
      <c r="C511" s="66" t="s">
        <v>722</v>
      </c>
      <c r="D511" s="67"/>
      <c r="E511" s="68"/>
      <c r="F511" s="69">
        <f t="shared" ca="1" si="312"/>
        <v>0</v>
      </c>
      <c r="G511" s="69">
        <f t="shared" ca="1" si="312"/>
        <v>0</v>
      </c>
      <c r="H511" s="69">
        <f t="shared" ca="1" si="312"/>
        <v>0</v>
      </c>
      <c r="I511" s="69">
        <f t="shared" ca="1" si="312"/>
        <v>0</v>
      </c>
      <c r="J511" s="69">
        <f t="shared" ca="1" si="312"/>
        <v>0</v>
      </c>
      <c r="K511" s="69">
        <f t="shared" ca="1" si="312"/>
        <v>0</v>
      </c>
      <c r="L511" s="69">
        <f t="shared" ca="1" si="312"/>
        <v>0</v>
      </c>
      <c r="M511" s="69">
        <f t="shared" ca="1" si="312"/>
        <v>0</v>
      </c>
      <c r="N511" s="69">
        <f t="shared" ca="1" si="313"/>
        <v>0</v>
      </c>
      <c r="O511" s="69">
        <f t="shared" ca="1" si="314"/>
        <v>0</v>
      </c>
    </row>
    <row r="512" spans="2:15" hidden="1" x14ac:dyDescent="0.25">
      <c r="B512" s="65"/>
      <c r="C512" s="66" t="s">
        <v>723</v>
      </c>
      <c r="D512" s="67"/>
      <c r="E512" s="68"/>
      <c r="F512" s="69">
        <f t="shared" ca="1" si="312"/>
        <v>219.9281402395286</v>
      </c>
      <c r="G512" s="69">
        <f t="shared" ca="1" si="312"/>
        <v>0</v>
      </c>
      <c r="H512" s="69">
        <f t="shared" ca="1" si="312"/>
        <v>0</v>
      </c>
      <c r="I512" s="69">
        <f t="shared" ca="1" si="312"/>
        <v>219.9281402395286</v>
      </c>
      <c r="J512" s="69">
        <f t="shared" ca="1" si="312"/>
        <v>66.969240515413176</v>
      </c>
      <c r="K512" s="69">
        <f t="shared" ca="1" si="312"/>
        <v>0</v>
      </c>
      <c r="L512" s="69">
        <f t="shared" ca="1" si="312"/>
        <v>0</v>
      </c>
      <c r="M512" s="69">
        <f t="shared" ca="1" si="312"/>
        <v>66.969240515413176</v>
      </c>
      <c r="N512" s="69">
        <f t="shared" ca="1" si="313"/>
        <v>152.95889972411544</v>
      </c>
      <c r="O512" s="69">
        <f t="shared" ca="1" si="314"/>
        <v>152.95889972411544</v>
      </c>
    </row>
    <row r="513" spans="2:15" hidden="1" x14ac:dyDescent="0.25">
      <c r="B513" s="65">
        <v>4</v>
      </c>
      <c r="C513" s="792" t="s">
        <v>724</v>
      </c>
      <c r="D513" s="67"/>
      <c r="E513" s="68"/>
      <c r="F513" s="69">
        <f t="shared" si="312"/>
        <v>0</v>
      </c>
      <c r="G513" s="69">
        <f t="shared" si="312"/>
        <v>0</v>
      </c>
      <c r="H513" s="69">
        <f t="shared" si="312"/>
        <v>0</v>
      </c>
      <c r="I513" s="69">
        <f t="shared" si="312"/>
        <v>0</v>
      </c>
      <c r="J513" s="69">
        <f t="shared" si="312"/>
        <v>0</v>
      </c>
      <c r="K513" s="69">
        <f t="shared" si="312"/>
        <v>0</v>
      </c>
      <c r="L513" s="69">
        <f t="shared" si="312"/>
        <v>0</v>
      </c>
      <c r="M513" s="69">
        <f t="shared" si="312"/>
        <v>0</v>
      </c>
      <c r="N513" s="69"/>
      <c r="O513" s="69"/>
    </row>
    <row r="514" spans="2:15" hidden="1" x14ac:dyDescent="0.25">
      <c r="B514" s="65"/>
      <c r="C514" s="73" t="s">
        <v>725</v>
      </c>
      <c r="D514" s="67"/>
      <c r="E514" s="68"/>
      <c r="F514" s="69">
        <f t="shared" ca="1" si="312"/>
        <v>11894.840645374657</v>
      </c>
      <c r="G514" s="69">
        <f t="shared" si="312"/>
        <v>1363.1083771320571</v>
      </c>
      <c r="H514" s="69">
        <f t="shared" ca="1" si="312"/>
        <v>0</v>
      </c>
      <c r="I514" s="69">
        <f t="shared" ca="1" si="312"/>
        <v>13257.949022506715</v>
      </c>
      <c r="J514" s="69">
        <f t="shared" ca="1" si="312"/>
        <v>5950.6727440033756</v>
      </c>
      <c r="K514" s="69">
        <f t="shared" si="312"/>
        <v>402.6187167537783</v>
      </c>
      <c r="L514" s="69">
        <f t="shared" ca="1" si="312"/>
        <v>0</v>
      </c>
      <c r="M514" s="69">
        <f t="shared" ca="1" si="312"/>
        <v>6353.2914607571529</v>
      </c>
      <c r="N514" s="69">
        <f t="shared" ref="N514:N517" ca="1" si="315">F514-J514</f>
        <v>5944.1679013712819</v>
      </c>
      <c r="O514" s="69">
        <f t="shared" ref="O514:O517" ca="1" si="316">I514-M514</f>
        <v>6904.6575617495619</v>
      </c>
    </row>
    <row r="515" spans="2:15" hidden="1" x14ac:dyDescent="0.25">
      <c r="B515" s="65"/>
      <c r="C515" s="792" t="s">
        <v>726</v>
      </c>
      <c r="D515" s="67"/>
      <c r="E515" s="68"/>
      <c r="F515" s="69">
        <f t="shared" si="312"/>
        <v>0</v>
      </c>
      <c r="G515" s="69">
        <f t="shared" si="312"/>
        <v>0</v>
      </c>
      <c r="H515" s="69">
        <f t="shared" si="312"/>
        <v>0</v>
      </c>
      <c r="I515" s="69">
        <f t="shared" si="312"/>
        <v>0</v>
      </c>
      <c r="J515" s="69">
        <f t="shared" si="312"/>
        <v>0</v>
      </c>
      <c r="K515" s="69">
        <f t="shared" si="312"/>
        <v>0</v>
      </c>
      <c r="L515" s="69">
        <f t="shared" si="312"/>
        <v>0</v>
      </c>
      <c r="M515" s="69">
        <f t="shared" si="312"/>
        <v>0</v>
      </c>
      <c r="N515" s="69"/>
      <c r="O515" s="69"/>
    </row>
    <row r="516" spans="2:15" hidden="1" x14ac:dyDescent="0.25">
      <c r="B516" s="65"/>
      <c r="C516" s="73" t="s">
        <v>727</v>
      </c>
      <c r="D516" s="67"/>
      <c r="E516" s="68"/>
      <c r="F516" s="69">
        <f t="shared" ca="1" si="312"/>
        <v>0</v>
      </c>
      <c r="G516" s="69">
        <f t="shared" ca="1" si="312"/>
        <v>0</v>
      </c>
      <c r="H516" s="69">
        <f t="shared" ca="1" si="312"/>
        <v>0</v>
      </c>
      <c r="I516" s="69">
        <f t="shared" ca="1" si="312"/>
        <v>0</v>
      </c>
      <c r="J516" s="69">
        <f t="shared" ca="1" si="312"/>
        <v>0</v>
      </c>
      <c r="K516" s="69">
        <f t="shared" ca="1" si="312"/>
        <v>0</v>
      </c>
      <c r="L516" s="69">
        <f t="shared" ca="1" si="312"/>
        <v>0</v>
      </c>
      <c r="M516" s="69">
        <f t="shared" ca="1" si="312"/>
        <v>0</v>
      </c>
      <c r="N516" s="69">
        <f t="shared" ca="1" si="315"/>
        <v>0</v>
      </c>
      <c r="O516" s="69">
        <f t="shared" ca="1" si="316"/>
        <v>0</v>
      </c>
    </row>
    <row r="517" spans="2:15" hidden="1" x14ac:dyDescent="0.25">
      <c r="B517" s="65"/>
      <c r="C517" s="73" t="s">
        <v>728</v>
      </c>
      <c r="D517" s="67"/>
      <c r="E517" s="68"/>
      <c r="F517" s="69">
        <f t="shared" ca="1" si="312"/>
        <v>0</v>
      </c>
      <c r="G517" s="69">
        <f t="shared" ca="1" si="312"/>
        <v>0</v>
      </c>
      <c r="H517" s="69">
        <f t="shared" ca="1" si="312"/>
        <v>0</v>
      </c>
      <c r="I517" s="69">
        <f t="shared" ca="1" si="312"/>
        <v>0</v>
      </c>
      <c r="J517" s="69">
        <f t="shared" ca="1" si="312"/>
        <v>0</v>
      </c>
      <c r="K517" s="69">
        <f t="shared" ca="1" si="312"/>
        <v>0</v>
      </c>
      <c r="L517" s="69">
        <f t="shared" ca="1" si="312"/>
        <v>0</v>
      </c>
      <c r="M517" s="69">
        <f t="shared" ca="1" si="312"/>
        <v>0</v>
      </c>
      <c r="N517" s="69">
        <f t="shared" ca="1" si="315"/>
        <v>0</v>
      </c>
      <c r="O517" s="69">
        <f t="shared" ca="1" si="316"/>
        <v>0</v>
      </c>
    </row>
    <row r="518" spans="2:15" hidden="1" x14ac:dyDescent="0.25">
      <c r="B518" s="65">
        <v>5</v>
      </c>
      <c r="C518" s="792" t="s">
        <v>729</v>
      </c>
      <c r="D518" s="67"/>
      <c r="E518" s="68"/>
      <c r="F518" s="69">
        <f t="shared" si="312"/>
        <v>0</v>
      </c>
      <c r="G518" s="69">
        <f t="shared" si="312"/>
        <v>0</v>
      </c>
      <c r="H518" s="69">
        <f t="shared" si="312"/>
        <v>0</v>
      </c>
      <c r="I518" s="69">
        <f t="shared" si="312"/>
        <v>0</v>
      </c>
      <c r="J518" s="69">
        <f t="shared" si="312"/>
        <v>0</v>
      </c>
      <c r="K518" s="69">
        <f t="shared" si="312"/>
        <v>0</v>
      </c>
      <c r="L518" s="69">
        <f t="shared" si="312"/>
        <v>0</v>
      </c>
      <c r="M518" s="69">
        <f t="shared" si="312"/>
        <v>0</v>
      </c>
      <c r="N518" s="69"/>
      <c r="O518" s="69"/>
    </row>
    <row r="519" spans="2:15" hidden="1" x14ac:dyDescent="0.25">
      <c r="B519" s="65"/>
      <c r="C519" s="73" t="s">
        <v>730</v>
      </c>
      <c r="D519" s="67"/>
      <c r="E519" s="68"/>
      <c r="F519" s="69">
        <f t="shared" ca="1" si="312"/>
        <v>0</v>
      </c>
      <c r="G519" s="69">
        <f t="shared" ca="1" si="312"/>
        <v>0</v>
      </c>
      <c r="H519" s="69">
        <f t="shared" ca="1" si="312"/>
        <v>0</v>
      </c>
      <c r="I519" s="69">
        <f t="shared" ca="1" si="312"/>
        <v>0</v>
      </c>
      <c r="J519" s="69">
        <f t="shared" ca="1" si="312"/>
        <v>0</v>
      </c>
      <c r="K519" s="69">
        <f t="shared" ca="1" si="312"/>
        <v>0</v>
      </c>
      <c r="L519" s="69">
        <f t="shared" ca="1" si="312"/>
        <v>0</v>
      </c>
      <c r="M519" s="69">
        <f t="shared" ca="1" si="312"/>
        <v>0</v>
      </c>
      <c r="N519" s="69">
        <f t="shared" ref="N519:N524" ca="1" si="317">F519-J519</f>
        <v>0</v>
      </c>
      <c r="O519" s="69">
        <f t="shared" ref="O519:O524" ca="1" si="318">I519-M519</f>
        <v>0</v>
      </c>
    </row>
    <row r="520" spans="2:15" hidden="1" x14ac:dyDescent="0.25">
      <c r="B520" s="65"/>
      <c r="C520" s="73" t="s">
        <v>731</v>
      </c>
      <c r="D520" s="67"/>
      <c r="E520" s="68"/>
      <c r="F520" s="69">
        <f t="shared" ca="1" si="312"/>
        <v>0</v>
      </c>
      <c r="G520" s="69">
        <f t="shared" ca="1" si="312"/>
        <v>0</v>
      </c>
      <c r="H520" s="69">
        <f t="shared" ca="1" si="312"/>
        <v>0</v>
      </c>
      <c r="I520" s="69">
        <f t="shared" ca="1" si="312"/>
        <v>0</v>
      </c>
      <c r="J520" s="69">
        <f t="shared" ca="1" si="312"/>
        <v>0</v>
      </c>
      <c r="K520" s="69">
        <f t="shared" ca="1" si="312"/>
        <v>0</v>
      </c>
      <c r="L520" s="69">
        <f t="shared" ca="1" si="312"/>
        <v>0</v>
      </c>
      <c r="M520" s="69">
        <f t="shared" ca="1" si="312"/>
        <v>0</v>
      </c>
      <c r="N520" s="69">
        <f t="shared" ca="1" si="317"/>
        <v>0</v>
      </c>
      <c r="O520" s="69">
        <f t="shared" ca="1" si="318"/>
        <v>0</v>
      </c>
    </row>
    <row r="521" spans="2:15" hidden="1" x14ac:dyDescent="0.25">
      <c r="B521" s="65"/>
      <c r="C521" s="73" t="s">
        <v>732</v>
      </c>
      <c r="D521" s="67"/>
      <c r="E521" s="68"/>
      <c r="F521" s="69">
        <f t="shared" ca="1" si="312"/>
        <v>0</v>
      </c>
      <c r="G521" s="69">
        <f t="shared" ca="1" si="312"/>
        <v>0</v>
      </c>
      <c r="H521" s="69">
        <f t="shared" ca="1" si="312"/>
        <v>0</v>
      </c>
      <c r="I521" s="69">
        <f t="shared" ca="1" si="312"/>
        <v>0</v>
      </c>
      <c r="J521" s="69">
        <f t="shared" ca="1" si="312"/>
        <v>0</v>
      </c>
      <c r="K521" s="69">
        <f t="shared" ca="1" si="312"/>
        <v>0</v>
      </c>
      <c r="L521" s="69">
        <f t="shared" ca="1" si="312"/>
        <v>0</v>
      </c>
      <c r="M521" s="69">
        <f t="shared" ca="1" si="312"/>
        <v>0</v>
      </c>
      <c r="N521" s="69">
        <f t="shared" ca="1" si="317"/>
        <v>0</v>
      </c>
      <c r="O521" s="69">
        <f t="shared" ca="1" si="318"/>
        <v>0</v>
      </c>
    </row>
    <row r="522" spans="2:15" hidden="1" x14ac:dyDescent="0.25">
      <c r="B522" s="65"/>
      <c r="C522" s="73" t="s">
        <v>733</v>
      </c>
      <c r="D522" s="67"/>
      <c r="E522" s="68"/>
      <c r="F522" s="69">
        <f t="shared" ca="1" si="312"/>
        <v>0</v>
      </c>
      <c r="G522" s="69">
        <f t="shared" ca="1" si="312"/>
        <v>0</v>
      </c>
      <c r="H522" s="69">
        <f t="shared" ca="1" si="312"/>
        <v>0</v>
      </c>
      <c r="I522" s="69">
        <f t="shared" ca="1" si="312"/>
        <v>0</v>
      </c>
      <c r="J522" s="69">
        <f t="shared" ca="1" si="312"/>
        <v>0</v>
      </c>
      <c r="K522" s="69">
        <f t="shared" ca="1" si="312"/>
        <v>0</v>
      </c>
      <c r="L522" s="69">
        <f t="shared" ca="1" si="312"/>
        <v>0</v>
      </c>
      <c r="M522" s="69">
        <f t="shared" ca="1" si="312"/>
        <v>0</v>
      </c>
      <c r="N522" s="69">
        <f t="shared" ca="1" si="317"/>
        <v>0</v>
      </c>
      <c r="O522" s="69">
        <f t="shared" ca="1" si="318"/>
        <v>0</v>
      </c>
    </row>
    <row r="523" spans="2:15" hidden="1" x14ac:dyDescent="0.25">
      <c r="B523" s="65">
        <v>6</v>
      </c>
      <c r="C523" s="792" t="s">
        <v>734</v>
      </c>
      <c r="D523" s="67"/>
      <c r="E523" s="68"/>
      <c r="F523" s="69">
        <f t="shared" ref="F523:M538" ca="1" si="319">90%*F206</f>
        <v>0</v>
      </c>
      <c r="G523" s="69">
        <f t="shared" ca="1" si="319"/>
        <v>0</v>
      </c>
      <c r="H523" s="69">
        <f t="shared" ca="1" si="319"/>
        <v>0</v>
      </c>
      <c r="I523" s="69">
        <f t="shared" ca="1" si="319"/>
        <v>0</v>
      </c>
      <c r="J523" s="69">
        <f t="shared" ca="1" si="319"/>
        <v>0</v>
      </c>
      <c r="K523" s="69">
        <f t="shared" ca="1" si="319"/>
        <v>0</v>
      </c>
      <c r="L523" s="69">
        <f t="shared" ca="1" si="319"/>
        <v>0</v>
      </c>
      <c r="M523" s="69">
        <f t="shared" ca="1" si="319"/>
        <v>0</v>
      </c>
      <c r="N523" s="69">
        <f t="shared" ca="1" si="317"/>
        <v>0</v>
      </c>
      <c r="O523" s="69">
        <f t="shared" ca="1" si="318"/>
        <v>0</v>
      </c>
    </row>
    <row r="524" spans="2:15" hidden="1" x14ac:dyDescent="0.25">
      <c r="B524" s="65">
        <v>7</v>
      </c>
      <c r="C524" s="792" t="s">
        <v>735</v>
      </c>
      <c r="D524" s="67"/>
      <c r="E524" s="68"/>
      <c r="F524" s="69">
        <f t="shared" ca="1" si="319"/>
        <v>0</v>
      </c>
      <c r="G524" s="69">
        <f t="shared" ca="1" si="319"/>
        <v>0</v>
      </c>
      <c r="H524" s="69">
        <f t="shared" ca="1" si="319"/>
        <v>0</v>
      </c>
      <c r="I524" s="69">
        <f t="shared" ca="1" si="319"/>
        <v>0</v>
      </c>
      <c r="J524" s="69">
        <f t="shared" ca="1" si="319"/>
        <v>0</v>
      </c>
      <c r="K524" s="69">
        <f t="shared" ca="1" si="319"/>
        <v>0</v>
      </c>
      <c r="L524" s="69">
        <f t="shared" ca="1" si="319"/>
        <v>0</v>
      </c>
      <c r="M524" s="69">
        <f t="shared" ca="1" si="319"/>
        <v>0</v>
      </c>
      <c r="N524" s="69">
        <f t="shared" ca="1" si="317"/>
        <v>0</v>
      </c>
      <c r="O524" s="69">
        <f t="shared" ca="1" si="318"/>
        <v>0</v>
      </c>
    </row>
    <row r="525" spans="2:15" hidden="1" x14ac:dyDescent="0.25">
      <c r="B525" s="65">
        <v>8</v>
      </c>
      <c r="C525" s="792" t="s">
        <v>736</v>
      </c>
      <c r="D525" s="67"/>
      <c r="E525" s="68"/>
      <c r="F525" s="69">
        <f t="shared" si="319"/>
        <v>0</v>
      </c>
      <c r="G525" s="69">
        <f t="shared" si="319"/>
        <v>0</v>
      </c>
      <c r="H525" s="69">
        <f t="shared" si="319"/>
        <v>0</v>
      </c>
      <c r="I525" s="69">
        <f t="shared" si="319"/>
        <v>0</v>
      </c>
      <c r="J525" s="69">
        <f t="shared" si="319"/>
        <v>0</v>
      </c>
      <c r="K525" s="69">
        <f t="shared" si="319"/>
        <v>0</v>
      </c>
      <c r="L525" s="69">
        <f t="shared" si="319"/>
        <v>0</v>
      </c>
      <c r="M525" s="69">
        <f t="shared" si="319"/>
        <v>0</v>
      </c>
      <c r="N525" s="69"/>
      <c r="O525" s="69"/>
    </row>
    <row r="526" spans="2:15" hidden="1" x14ac:dyDescent="0.25">
      <c r="B526" s="65"/>
      <c r="C526" s="73" t="s">
        <v>737</v>
      </c>
      <c r="D526" s="67"/>
      <c r="E526" s="68"/>
      <c r="F526" s="69">
        <f t="shared" ca="1" si="319"/>
        <v>13649.954748024134</v>
      </c>
      <c r="G526" s="69">
        <f t="shared" si="319"/>
        <v>1582.9368741469348</v>
      </c>
      <c r="H526" s="69">
        <f t="shared" ca="1" si="319"/>
        <v>0</v>
      </c>
      <c r="I526" s="69">
        <f t="shared" ca="1" si="319"/>
        <v>15232.89162217107</v>
      </c>
      <c r="J526" s="69">
        <f t="shared" ca="1" si="319"/>
        <v>4944.461926243689</v>
      </c>
      <c r="K526" s="69">
        <f t="shared" si="319"/>
        <v>377.97135325535817</v>
      </c>
      <c r="L526" s="69">
        <f t="shared" ca="1" si="319"/>
        <v>0</v>
      </c>
      <c r="M526" s="69">
        <f t="shared" ca="1" si="319"/>
        <v>5322.4332794990478</v>
      </c>
      <c r="N526" s="69">
        <f t="shared" ref="N526:O530" ca="1" si="320">F526-J526</f>
        <v>8705.4928217804445</v>
      </c>
      <c r="O526" s="69">
        <f t="shared" ref="O526:O528" ca="1" si="321">I526-M526</f>
        <v>9910.4583426720219</v>
      </c>
    </row>
    <row r="527" spans="2:15" hidden="1" x14ac:dyDescent="0.25">
      <c r="B527" s="65"/>
      <c r="C527" s="73" t="s">
        <v>756</v>
      </c>
      <c r="D527" s="67"/>
      <c r="E527" s="68"/>
      <c r="F527" s="69">
        <f t="shared" ca="1" si="319"/>
        <v>0</v>
      </c>
      <c r="G527" s="69">
        <f t="shared" ca="1" si="319"/>
        <v>0</v>
      </c>
      <c r="H527" s="69">
        <f t="shared" ca="1" si="319"/>
        <v>0</v>
      </c>
      <c r="I527" s="69">
        <f t="shared" ca="1" si="319"/>
        <v>0</v>
      </c>
      <c r="J527" s="69">
        <f t="shared" ca="1" si="319"/>
        <v>0</v>
      </c>
      <c r="K527" s="69">
        <f t="shared" ca="1" si="319"/>
        <v>0</v>
      </c>
      <c r="L527" s="69">
        <f t="shared" ca="1" si="319"/>
        <v>0</v>
      </c>
      <c r="M527" s="69">
        <f t="shared" ca="1" si="319"/>
        <v>0</v>
      </c>
      <c r="N527" s="69">
        <f t="shared" ca="1" si="320"/>
        <v>0</v>
      </c>
      <c r="O527" s="69">
        <f t="shared" ca="1" si="321"/>
        <v>0</v>
      </c>
    </row>
    <row r="528" spans="2:15" ht="28" hidden="1" x14ac:dyDescent="0.25">
      <c r="B528" s="796">
        <v>9</v>
      </c>
      <c r="C528" s="797" t="s">
        <v>739</v>
      </c>
      <c r="D528" s="67"/>
      <c r="E528" s="68"/>
      <c r="F528" s="69">
        <f t="shared" ca="1" si="319"/>
        <v>0</v>
      </c>
      <c r="G528" s="69">
        <f t="shared" ca="1" si="319"/>
        <v>0</v>
      </c>
      <c r="H528" s="69">
        <f t="shared" ca="1" si="319"/>
        <v>0</v>
      </c>
      <c r="I528" s="69">
        <f t="shared" ca="1" si="319"/>
        <v>0</v>
      </c>
      <c r="J528" s="69">
        <f t="shared" ca="1" si="319"/>
        <v>0</v>
      </c>
      <c r="K528" s="69">
        <f t="shared" ca="1" si="319"/>
        <v>0</v>
      </c>
      <c r="L528" s="69">
        <f t="shared" ca="1" si="319"/>
        <v>0</v>
      </c>
      <c r="M528" s="69">
        <f t="shared" ca="1" si="319"/>
        <v>0</v>
      </c>
      <c r="N528" s="69">
        <f t="shared" ca="1" si="320"/>
        <v>0</v>
      </c>
      <c r="O528" s="69">
        <f t="shared" ca="1" si="321"/>
        <v>0</v>
      </c>
    </row>
    <row r="529" spans="2:15" hidden="1" x14ac:dyDescent="0.25">
      <c r="B529" s="798">
        <v>10</v>
      </c>
      <c r="C529" s="535" t="s">
        <v>740</v>
      </c>
      <c r="D529" s="799"/>
      <c r="E529" s="68"/>
      <c r="F529" s="69">
        <f t="shared" ca="1" si="319"/>
        <v>2141.6758526841863</v>
      </c>
      <c r="G529" s="69">
        <f t="shared" si="319"/>
        <v>105.28923279430475</v>
      </c>
      <c r="H529" s="69">
        <f t="shared" ca="1" si="319"/>
        <v>0</v>
      </c>
      <c r="I529" s="69">
        <f t="shared" ca="1" si="319"/>
        <v>2246.9650854784913</v>
      </c>
      <c r="J529" s="69">
        <f t="shared" ca="1" si="319"/>
        <v>1321.9923673942208</v>
      </c>
      <c r="K529" s="69">
        <f t="shared" si="319"/>
        <v>62.971939735775706</v>
      </c>
      <c r="L529" s="69">
        <f t="shared" ca="1" si="319"/>
        <v>0</v>
      </c>
      <c r="M529" s="69">
        <f t="shared" ca="1" si="319"/>
        <v>1384.9643071299965</v>
      </c>
      <c r="N529" s="69">
        <f t="shared" ca="1" si="320"/>
        <v>819.68348528996557</v>
      </c>
      <c r="O529" s="69">
        <f t="shared" si="320"/>
        <v>42.317293058529046</v>
      </c>
    </row>
    <row r="530" spans="2:15" hidden="1" x14ac:dyDescent="0.25">
      <c r="B530" s="798">
        <v>11</v>
      </c>
      <c r="C530" s="535" t="s">
        <v>741</v>
      </c>
      <c r="D530" s="799"/>
      <c r="E530" s="68"/>
      <c r="F530" s="69">
        <f t="shared" ca="1" si="319"/>
        <v>6.6259045295999996</v>
      </c>
      <c r="G530" s="69">
        <f t="shared" ca="1" si="319"/>
        <v>0</v>
      </c>
      <c r="H530" s="69">
        <f t="shared" ca="1" si="319"/>
        <v>0</v>
      </c>
      <c r="I530" s="69">
        <f t="shared" ca="1" si="319"/>
        <v>6.6259045295999996</v>
      </c>
      <c r="J530" s="69">
        <f t="shared" ca="1" si="319"/>
        <v>5.8940610582428032</v>
      </c>
      <c r="K530" s="69">
        <f t="shared" si="319"/>
        <v>0.39690982710000006</v>
      </c>
      <c r="L530" s="69">
        <f t="shared" ca="1" si="319"/>
        <v>0</v>
      </c>
      <c r="M530" s="69">
        <f t="shared" ca="1" si="319"/>
        <v>6.2909708853428032</v>
      </c>
      <c r="N530" s="69">
        <f t="shared" ca="1" si="320"/>
        <v>0.73184347135719641</v>
      </c>
      <c r="O530" s="69">
        <f t="shared" ca="1" si="320"/>
        <v>-0.39690982710000006</v>
      </c>
    </row>
    <row r="531" spans="2:15" hidden="1" x14ac:dyDescent="0.25">
      <c r="B531" s="798">
        <v>12</v>
      </c>
      <c r="C531" s="535" t="s">
        <v>742</v>
      </c>
      <c r="D531" s="799"/>
      <c r="E531" s="68"/>
      <c r="F531" s="69">
        <f t="shared" si="319"/>
        <v>0</v>
      </c>
      <c r="G531" s="69">
        <f t="shared" si="319"/>
        <v>0</v>
      </c>
      <c r="H531" s="69">
        <f t="shared" si="319"/>
        <v>0</v>
      </c>
      <c r="I531" s="69">
        <f t="shared" si="319"/>
        <v>0</v>
      </c>
      <c r="J531" s="69">
        <f t="shared" si="319"/>
        <v>0</v>
      </c>
      <c r="K531" s="69">
        <f t="shared" si="319"/>
        <v>0</v>
      </c>
      <c r="L531" s="69">
        <f t="shared" si="319"/>
        <v>0</v>
      </c>
      <c r="M531" s="69">
        <f t="shared" si="319"/>
        <v>0</v>
      </c>
      <c r="N531" s="69"/>
      <c r="O531" s="69"/>
    </row>
    <row r="532" spans="2:15" hidden="1" x14ac:dyDescent="0.25">
      <c r="B532" s="798"/>
      <c r="C532" s="536" t="s">
        <v>743</v>
      </c>
      <c r="D532" s="799"/>
      <c r="E532" s="68"/>
      <c r="F532" s="69">
        <f t="shared" ca="1" si="319"/>
        <v>3.8288452196302627</v>
      </c>
      <c r="G532" s="69">
        <f t="shared" ca="1" si="319"/>
        <v>0</v>
      </c>
      <c r="H532" s="69">
        <f t="shared" ca="1" si="319"/>
        <v>0</v>
      </c>
      <c r="I532" s="69">
        <f t="shared" ca="1" si="319"/>
        <v>3.8288452196302627</v>
      </c>
      <c r="J532" s="69">
        <f t="shared" ca="1" si="319"/>
        <v>2.0140676207203279</v>
      </c>
      <c r="K532" s="69">
        <f t="shared" ca="1" si="319"/>
        <v>0</v>
      </c>
      <c r="L532" s="69">
        <f t="shared" ca="1" si="319"/>
        <v>0</v>
      </c>
      <c r="M532" s="69">
        <f t="shared" ca="1" si="319"/>
        <v>2.0140676207203279</v>
      </c>
      <c r="N532" s="69">
        <f t="shared" ref="N532:O533" ca="1" si="322">F532-J532</f>
        <v>1.8147775989099348</v>
      </c>
      <c r="O532" s="69">
        <f t="shared" ca="1" si="322"/>
        <v>0</v>
      </c>
    </row>
    <row r="533" spans="2:15" hidden="1" x14ac:dyDescent="0.25">
      <c r="B533" s="798"/>
      <c r="C533" s="536" t="s">
        <v>744</v>
      </c>
      <c r="D533" s="799"/>
      <c r="E533" s="68"/>
      <c r="F533" s="69">
        <f t="shared" ca="1" si="319"/>
        <v>0</v>
      </c>
      <c r="G533" s="69">
        <f t="shared" ca="1" si="319"/>
        <v>0</v>
      </c>
      <c r="H533" s="69">
        <f t="shared" ca="1" si="319"/>
        <v>0</v>
      </c>
      <c r="I533" s="69">
        <f t="shared" ca="1" si="319"/>
        <v>0</v>
      </c>
      <c r="J533" s="69">
        <f t="shared" ca="1" si="319"/>
        <v>0</v>
      </c>
      <c r="K533" s="69">
        <f t="shared" ca="1" si="319"/>
        <v>0</v>
      </c>
      <c r="L533" s="69">
        <f t="shared" ca="1" si="319"/>
        <v>0</v>
      </c>
      <c r="M533" s="69">
        <f t="shared" ca="1" si="319"/>
        <v>0</v>
      </c>
      <c r="N533" s="69">
        <f t="shared" ca="1" si="322"/>
        <v>0</v>
      </c>
      <c r="O533" s="69">
        <f t="shared" ca="1" si="322"/>
        <v>0</v>
      </c>
    </row>
    <row r="534" spans="2:15" hidden="1" x14ac:dyDescent="0.25">
      <c r="B534" s="798">
        <v>13</v>
      </c>
      <c r="C534" s="536"/>
      <c r="D534" s="799"/>
      <c r="E534" s="68"/>
      <c r="F534" s="69">
        <f t="shared" si="319"/>
        <v>0</v>
      </c>
      <c r="G534" s="69">
        <f t="shared" si="319"/>
        <v>0</v>
      </c>
      <c r="H534" s="69">
        <f t="shared" si="319"/>
        <v>0</v>
      </c>
      <c r="I534" s="69">
        <f t="shared" si="319"/>
        <v>0</v>
      </c>
      <c r="J534" s="69">
        <f t="shared" si="319"/>
        <v>0</v>
      </c>
      <c r="K534" s="69">
        <f t="shared" si="319"/>
        <v>0</v>
      </c>
      <c r="L534" s="69">
        <f t="shared" si="319"/>
        <v>0</v>
      </c>
      <c r="M534" s="69">
        <f t="shared" si="319"/>
        <v>0</v>
      </c>
      <c r="N534" s="69"/>
      <c r="O534" s="69"/>
    </row>
    <row r="535" spans="2:15" hidden="1" x14ac:dyDescent="0.25">
      <c r="B535" s="798"/>
      <c r="C535" s="536" t="s">
        <v>745</v>
      </c>
      <c r="D535" s="799"/>
      <c r="E535" s="68"/>
      <c r="F535" s="69">
        <f t="shared" ca="1" si="319"/>
        <v>18.94169180276127</v>
      </c>
      <c r="G535" s="69">
        <f t="shared" ca="1" si="319"/>
        <v>0</v>
      </c>
      <c r="H535" s="69">
        <f t="shared" ca="1" si="319"/>
        <v>0</v>
      </c>
      <c r="I535" s="69">
        <f t="shared" ca="1" si="319"/>
        <v>18.94169180276127</v>
      </c>
      <c r="J535" s="69">
        <f t="shared" ca="1" si="319"/>
        <v>13.164915254324665</v>
      </c>
      <c r="K535" s="69">
        <f t="shared" si="319"/>
        <v>0.39690982710000006</v>
      </c>
      <c r="L535" s="69">
        <f t="shared" ca="1" si="319"/>
        <v>0</v>
      </c>
      <c r="M535" s="69">
        <f t="shared" ca="1" si="319"/>
        <v>13.561825081424665</v>
      </c>
      <c r="N535" s="69">
        <f t="shared" ref="N535:O538" ca="1" si="323">F535-J535</f>
        <v>5.7767765484366045</v>
      </c>
      <c r="O535" s="69">
        <f t="shared" ca="1" si="323"/>
        <v>-0.39690982710000006</v>
      </c>
    </row>
    <row r="536" spans="2:15" hidden="1" x14ac:dyDescent="0.25">
      <c r="B536" s="798"/>
      <c r="C536" s="536" t="s">
        <v>746</v>
      </c>
      <c r="D536" s="799"/>
      <c r="E536" s="68"/>
      <c r="F536" s="69">
        <f t="shared" ca="1" si="319"/>
        <v>64.354793859805667</v>
      </c>
      <c r="G536" s="69">
        <f t="shared" si="319"/>
        <v>0.19276325046283616</v>
      </c>
      <c r="H536" s="69">
        <f t="shared" ca="1" si="319"/>
        <v>0</v>
      </c>
      <c r="I536" s="69">
        <f t="shared" ca="1" si="319"/>
        <v>64.547557110268514</v>
      </c>
      <c r="J536" s="69">
        <f t="shared" ca="1" si="319"/>
        <v>39.395456126589472</v>
      </c>
      <c r="K536" s="69">
        <f t="shared" si="319"/>
        <v>1.5689902920401262</v>
      </c>
      <c r="L536" s="69">
        <f t="shared" ca="1" si="319"/>
        <v>0</v>
      </c>
      <c r="M536" s="69">
        <f t="shared" ca="1" si="319"/>
        <v>40.964446418629592</v>
      </c>
      <c r="N536" s="69">
        <f t="shared" ca="1" si="323"/>
        <v>24.959337733216195</v>
      </c>
      <c r="O536" s="69">
        <f t="shared" si="323"/>
        <v>-1.3762270415772901</v>
      </c>
    </row>
    <row r="537" spans="2:15" hidden="1" x14ac:dyDescent="0.25">
      <c r="B537" s="798"/>
      <c r="C537" s="536" t="s">
        <v>747</v>
      </c>
      <c r="D537" s="799"/>
      <c r="E537" s="68"/>
      <c r="F537" s="69">
        <f t="shared" ca="1" si="319"/>
        <v>0</v>
      </c>
      <c r="G537" s="69">
        <f t="shared" ca="1" si="319"/>
        <v>0</v>
      </c>
      <c r="H537" s="69">
        <f t="shared" ca="1" si="319"/>
        <v>0</v>
      </c>
      <c r="I537" s="69">
        <f t="shared" ca="1" si="319"/>
        <v>0</v>
      </c>
      <c r="J537" s="69">
        <f t="shared" ca="1" si="319"/>
        <v>0</v>
      </c>
      <c r="K537" s="69">
        <f t="shared" ca="1" si="319"/>
        <v>0</v>
      </c>
      <c r="L537" s="69">
        <f t="shared" ca="1" si="319"/>
        <v>0</v>
      </c>
      <c r="M537" s="69">
        <f t="shared" ca="1" si="319"/>
        <v>0</v>
      </c>
      <c r="N537" s="69">
        <f t="shared" ca="1" si="323"/>
        <v>0</v>
      </c>
      <c r="O537" s="69">
        <f t="shared" ca="1" si="323"/>
        <v>0</v>
      </c>
    </row>
    <row r="538" spans="2:15" hidden="1" x14ac:dyDescent="0.25">
      <c r="B538" s="798"/>
      <c r="C538" s="536" t="s">
        <v>748</v>
      </c>
      <c r="D538" s="799"/>
      <c r="E538" s="68"/>
      <c r="F538" s="69">
        <f t="shared" ca="1" si="319"/>
        <v>0</v>
      </c>
      <c r="G538" s="69">
        <f t="shared" ca="1" si="319"/>
        <v>0</v>
      </c>
      <c r="H538" s="69">
        <f t="shared" ca="1" si="319"/>
        <v>0</v>
      </c>
      <c r="I538" s="69">
        <f t="shared" ca="1" si="319"/>
        <v>0</v>
      </c>
      <c r="J538" s="69">
        <f t="shared" ca="1" si="319"/>
        <v>0</v>
      </c>
      <c r="K538" s="69">
        <f t="shared" ca="1" si="319"/>
        <v>0</v>
      </c>
      <c r="L538" s="69">
        <f t="shared" ca="1" si="319"/>
        <v>0</v>
      </c>
      <c r="M538" s="69">
        <f t="shared" ca="1" si="319"/>
        <v>0</v>
      </c>
      <c r="N538" s="69">
        <f t="shared" ca="1" si="323"/>
        <v>0</v>
      </c>
      <c r="O538" s="69">
        <f t="shared" ca="1" si="323"/>
        <v>0</v>
      </c>
    </row>
    <row r="539" spans="2:15" hidden="1" x14ac:dyDescent="0.25">
      <c r="B539" s="798">
        <v>14</v>
      </c>
      <c r="C539" s="535" t="s">
        <v>749</v>
      </c>
      <c r="D539" s="799"/>
      <c r="E539" s="68"/>
      <c r="F539" s="69">
        <f t="shared" ref="F539:M545" si="324">90%*F222</f>
        <v>0</v>
      </c>
      <c r="G539" s="69">
        <f t="shared" si="324"/>
        <v>0</v>
      </c>
      <c r="H539" s="69">
        <f t="shared" si="324"/>
        <v>0</v>
      </c>
      <c r="I539" s="69">
        <f t="shared" si="324"/>
        <v>0</v>
      </c>
      <c r="J539" s="69">
        <f t="shared" si="324"/>
        <v>0</v>
      </c>
      <c r="K539" s="69">
        <f t="shared" si="324"/>
        <v>0</v>
      </c>
      <c r="L539" s="69">
        <f t="shared" si="324"/>
        <v>0</v>
      </c>
      <c r="M539" s="69">
        <f t="shared" si="324"/>
        <v>0</v>
      </c>
      <c r="N539" s="69"/>
      <c r="O539" s="69"/>
    </row>
    <row r="540" spans="2:15" hidden="1" x14ac:dyDescent="0.25">
      <c r="B540" s="798"/>
      <c r="C540" s="536" t="s">
        <v>750</v>
      </c>
      <c r="D540" s="799"/>
      <c r="E540" s="68"/>
      <c r="F540" s="69">
        <f t="shared" ca="1" si="324"/>
        <v>0</v>
      </c>
      <c r="G540" s="69">
        <f t="shared" ca="1" si="324"/>
        <v>0</v>
      </c>
      <c r="H540" s="69">
        <f t="shared" ca="1" si="324"/>
        <v>0</v>
      </c>
      <c r="I540" s="69">
        <f t="shared" ca="1" si="324"/>
        <v>0</v>
      </c>
      <c r="J540" s="69">
        <f t="shared" ca="1" si="324"/>
        <v>0</v>
      </c>
      <c r="K540" s="69">
        <f t="shared" ca="1" si="324"/>
        <v>0</v>
      </c>
      <c r="L540" s="69">
        <f t="shared" ca="1" si="324"/>
        <v>0</v>
      </c>
      <c r="M540" s="69">
        <f t="shared" ca="1" si="324"/>
        <v>0</v>
      </c>
      <c r="N540" s="69">
        <f t="shared" ref="N540:O545" ca="1" si="325">F540-J540</f>
        <v>0</v>
      </c>
      <c r="O540" s="69">
        <f t="shared" ca="1" si="325"/>
        <v>0</v>
      </c>
    </row>
    <row r="541" spans="2:15" hidden="1" x14ac:dyDescent="0.25">
      <c r="B541" s="798"/>
      <c r="C541" s="536" t="s">
        <v>751</v>
      </c>
      <c r="D541" s="799"/>
      <c r="E541" s="68"/>
      <c r="F541" s="69">
        <f t="shared" ca="1" si="324"/>
        <v>0</v>
      </c>
      <c r="G541" s="69">
        <f t="shared" ca="1" si="324"/>
        <v>0</v>
      </c>
      <c r="H541" s="69">
        <f t="shared" ca="1" si="324"/>
        <v>0</v>
      </c>
      <c r="I541" s="69">
        <f t="shared" ca="1" si="324"/>
        <v>0</v>
      </c>
      <c r="J541" s="69">
        <f t="shared" ca="1" si="324"/>
        <v>0</v>
      </c>
      <c r="K541" s="69">
        <f t="shared" ca="1" si="324"/>
        <v>0</v>
      </c>
      <c r="L541" s="69">
        <f t="shared" ca="1" si="324"/>
        <v>0</v>
      </c>
      <c r="M541" s="69">
        <f t="shared" ca="1" si="324"/>
        <v>0</v>
      </c>
      <c r="N541" s="69">
        <f t="shared" ca="1" si="325"/>
        <v>0</v>
      </c>
      <c r="O541" s="69">
        <f t="shared" ca="1" si="325"/>
        <v>0</v>
      </c>
    </row>
    <row r="542" spans="2:15" hidden="1" x14ac:dyDescent="0.25">
      <c r="B542" s="798"/>
      <c r="C542" s="536" t="s">
        <v>752</v>
      </c>
      <c r="D542" s="799"/>
      <c r="E542" s="68"/>
      <c r="F542" s="69">
        <f t="shared" ca="1" si="324"/>
        <v>0</v>
      </c>
      <c r="G542" s="69">
        <f t="shared" ca="1" si="324"/>
        <v>0</v>
      </c>
      <c r="H542" s="69">
        <f t="shared" ca="1" si="324"/>
        <v>0</v>
      </c>
      <c r="I542" s="69">
        <f t="shared" ca="1" si="324"/>
        <v>0</v>
      </c>
      <c r="J542" s="69">
        <f t="shared" ca="1" si="324"/>
        <v>0</v>
      </c>
      <c r="K542" s="69">
        <f t="shared" ca="1" si="324"/>
        <v>0</v>
      </c>
      <c r="L542" s="69">
        <f t="shared" ca="1" si="324"/>
        <v>0</v>
      </c>
      <c r="M542" s="69">
        <f t="shared" ca="1" si="324"/>
        <v>0</v>
      </c>
      <c r="N542" s="69">
        <f t="shared" ca="1" si="325"/>
        <v>0</v>
      </c>
      <c r="O542" s="69">
        <f t="shared" ca="1" si="325"/>
        <v>0</v>
      </c>
    </row>
    <row r="543" spans="2:15" hidden="1" x14ac:dyDescent="0.25">
      <c r="B543" s="798">
        <v>15</v>
      </c>
      <c r="C543" s="535" t="s">
        <v>753</v>
      </c>
      <c r="D543" s="799"/>
      <c r="E543" s="68"/>
      <c r="F543" s="69">
        <f t="shared" ca="1" si="324"/>
        <v>188.56107243400973</v>
      </c>
      <c r="G543" s="69">
        <f t="shared" si="324"/>
        <v>15.138593026674609</v>
      </c>
      <c r="H543" s="69">
        <f t="shared" ca="1" si="324"/>
        <v>0</v>
      </c>
      <c r="I543" s="69">
        <f t="shared" ca="1" si="324"/>
        <v>203.69966546068432</v>
      </c>
      <c r="J543" s="69">
        <f t="shared" ca="1" si="324"/>
        <v>167.78073100529073</v>
      </c>
      <c r="K543" s="69">
        <f t="shared" si="324"/>
        <v>7.8444448657515675</v>
      </c>
      <c r="L543" s="69">
        <f t="shared" ca="1" si="324"/>
        <v>0</v>
      </c>
      <c r="M543" s="69">
        <f t="shared" ca="1" si="324"/>
        <v>175.6251758710423</v>
      </c>
      <c r="N543" s="69">
        <f t="shared" ca="1" si="325"/>
        <v>20.780341428718998</v>
      </c>
      <c r="O543" s="69">
        <f t="shared" si="325"/>
        <v>7.2941481609230419</v>
      </c>
    </row>
    <row r="544" spans="2:15" hidden="1" x14ac:dyDescent="0.25">
      <c r="B544" s="798">
        <v>16</v>
      </c>
      <c r="C544" s="535" t="s">
        <v>754</v>
      </c>
      <c r="D544" s="67"/>
      <c r="E544" s="68"/>
      <c r="F544" s="69">
        <f t="shared" ca="1" si="324"/>
        <v>74.16018794396598</v>
      </c>
      <c r="G544" s="69">
        <f t="shared" ca="1" si="324"/>
        <v>0</v>
      </c>
      <c r="H544" s="69">
        <f t="shared" ca="1" si="324"/>
        <v>0</v>
      </c>
      <c r="I544" s="69">
        <f t="shared" ca="1" si="324"/>
        <v>74.16018794396598</v>
      </c>
      <c r="J544" s="69">
        <f t="shared" ca="1" si="324"/>
        <v>63.463236153876572</v>
      </c>
      <c r="K544" s="69">
        <f t="shared" si="324"/>
        <v>3.7373559759000003</v>
      </c>
      <c r="L544" s="69">
        <f t="shared" ca="1" si="324"/>
        <v>0</v>
      </c>
      <c r="M544" s="69">
        <f t="shared" ca="1" si="324"/>
        <v>67.200592129776567</v>
      </c>
      <c r="N544" s="69">
        <f t="shared" ca="1" si="325"/>
        <v>10.696951790089408</v>
      </c>
      <c r="O544" s="69">
        <f t="shared" ca="1" si="325"/>
        <v>-3.7373559759000003</v>
      </c>
    </row>
    <row r="545" spans="2:15" hidden="1" x14ac:dyDescent="0.25">
      <c r="B545" s="798">
        <v>17</v>
      </c>
      <c r="C545" s="535" t="s">
        <v>755</v>
      </c>
      <c r="D545" s="67"/>
      <c r="E545" s="74"/>
      <c r="F545" s="69">
        <f t="shared" ca="1" si="324"/>
        <v>0</v>
      </c>
      <c r="G545" s="69">
        <f t="shared" ca="1" si="324"/>
        <v>0</v>
      </c>
      <c r="H545" s="69">
        <f t="shared" ca="1" si="324"/>
        <v>0</v>
      </c>
      <c r="I545" s="69">
        <f t="shared" ca="1" si="324"/>
        <v>0</v>
      </c>
      <c r="J545" s="69">
        <f t="shared" ca="1" si="324"/>
        <v>0.18070689193429837</v>
      </c>
      <c r="K545" s="69">
        <f t="shared" ca="1" si="324"/>
        <v>0</v>
      </c>
      <c r="L545" s="69">
        <f t="shared" ca="1" si="324"/>
        <v>0</v>
      </c>
      <c r="M545" s="69">
        <f t="shared" ca="1" si="324"/>
        <v>0.18070689193429837</v>
      </c>
      <c r="N545" s="69">
        <f t="shared" ca="1" si="325"/>
        <v>-0.18070689193429837</v>
      </c>
      <c r="O545" s="69">
        <f t="shared" ca="1" si="325"/>
        <v>0</v>
      </c>
    </row>
    <row r="546" spans="2:15" ht="14.5" hidden="1" thickBot="1" x14ac:dyDescent="0.3">
      <c r="B546" s="75"/>
      <c r="C546" s="76" t="s">
        <v>90</v>
      </c>
      <c r="D546" s="76"/>
      <c r="E546" s="77"/>
      <c r="F546" s="134">
        <f ca="1">SUM(F506:F545)</f>
        <v>28679.032470895163</v>
      </c>
      <c r="G546" s="134">
        <f t="shared" ref="G546:O546" ca="1" si="326">SUM(G506:G545)</f>
        <v>3191.8302396497916</v>
      </c>
      <c r="H546" s="134">
        <f t="shared" ca="1" si="326"/>
        <v>0</v>
      </c>
      <c r="I546" s="134">
        <f t="shared" ca="1" si="326"/>
        <v>31870.862710544952</v>
      </c>
      <c r="J546" s="134">
        <f t="shared" ca="1" si="326"/>
        <v>12709.964586020167</v>
      </c>
      <c r="K546" s="134">
        <f t="shared" ca="1" si="326"/>
        <v>875.78252196813514</v>
      </c>
      <c r="L546" s="134">
        <f t="shared" ca="1" si="326"/>
        <v>0</v>
      </c>
      <c r="M546" s="134">
        <f t="shared" ca="1" si="326"/>
        <v>13585.747107988298</v>
      </c>
      <c r="N546" s="134">
        <f t="shared" ca="1" si="326"/>
        <v>15969.067884874996</v>
      </c>
      <c r="O546" s="134">
        <f t="shared" ca="1" si="326"/>
        <v>17400.852795587893</v>
      </c>
    </row>
    <row r="547" spans="2:15" hidden="1" x14ac:dyDescent="0.25"/>
    <row r="548" spans="2:15" hidden="1" x14ac:dyDescent="0.25">
      <c r="B548" s="1065" t="s">
        <v>605</v>
      </c>
      <c r="C548" s="1066"/>
      <c r="D548" s="1066"/>
      <c r="E548" s="1066"/>
      <c r="F548" s="1066"/>
      <c r="G548" s="1066"/>
      <c r="H548" s="1066"/>
      <c r="I548" s="1066"/>
      <c r="J548" s="1066"/>
      <c r="K548" s="1066"/>
      <c r="L548" s="1066"/>
      <c r="M548" s="1066"/>
      <c r="N548" s="1066"/>
      <c r="O548" s="1067"/>
    </row>
    <row r="549" spans="2:15" hidden="1" x14ac:dyDescent="0.25">
      <c r="B549" s="1068" t="s">
        <v>513</v>
      </c>
      <c r="C549" s="1107" t="s">
        <v>620</v>
      </c>
      <c r="D549" s="1072" t="s">
        <v>621</v>
      </c>
      <c r="E549" s="1072" t="s">
        <v>622</v>
      </c>
      <c r="F549" s="1072" t="s">
        <v>623</v>
      </c>
      <c r="G549" s="1072"/>
      <c r="H549" s="1072"/>
      <c r="I549" s="1072"/>
      <c r="J549" s="1072" t="s">
        <v>624</v>
      </c>
      <c r="K549" s="1072"/>
      <c r="L549" s="1072"/>
      <c r="M549" s="1072"/>
      <c r="N549" s="1072" t="s">
        <v>625</v>
      </c>
      <c r="O549" s="1074"/>
    </row>
    <row r="550" spans="2:15" ht="56.5" hidden="1" thickBot="1" x14ac:dyDescent="0.3">
      <c r="B550" s="1069"/>
      <c r="C550" s="1108"/>
      <c r="D550" s="1073"/>
      <c r="E550" s="1073"/>
      <c r="F550" s="747" t="s">
        <v>626</v>
      </c>
      <c r="G550" s="747" t="s">
        <v>627</v>
      </c>
      <c r="H550" s="747" t="s">
        <v>628</v>
      </c>
      <c r="I550" s="747" t="s">
        <v>629</v>
      </c>
      <c r="J550" s="747" t="s">
        <v>630</v>
      </c>
      <c r="K550" s="747" t="s">
        <v>627</v>
      </c>
      <c r="L550" s="747" t="s">
        <v>631</v>
      </c>
      <c r="M550" s="747" t="s">
        <v>632</v>
      </c>
      <c r="N550" s="747" t="s">
        <v>626</v>
      </c>
      <c r="O550" s="57" t="s">
        <v>629</v>
      </c>
    </row>
    <row r="551" spans="2:15" hidden="1" x14ac:dyDescent="0.25">
      <c r="B551" s="65">
        <v>1</v>
      </c>
      <c r="C551" s="792" t="s">
        <v>633</v>
      </c>
      <c r="D551" s="59"/>
      <c r="E551" s="60"/>
      <c r="F551" s="69">
        <f ca="1">90%*F234</f>
        <v>75.59974732652114</v>
      </c>
      <c r="G551" s="69">
        <f t="shared" ref="G551:M551" si="327">90%*G234</f>
        <v>78.951104574360627</v>
      </c>
      <c r="H551" s="69">
        <f t="shared" ca="1" si="327"/>
        <v>0</v>
      </c>
      <c r="I551" s="69">
        <f t="shared" ca="1" si="327"/>
        <v>154.55085190088175</v>
      </c>
      <c r="J551" s="69">
        <f t="shared" ca="1" si="327"/>
        <v>0</v>
      </c>
      <c r="K551" s="69">
        <f t="shared" si="327"/>
        <v>0</v>
      </c>
      <c r="L551" s="69">
        <f t="shared" ca="1" si="327"/>
        <v>0</v>
      </c>
      <c r="M551" s="69">
        <f t="shared" ca="1" si="327"/>
        <v>0</v>
      </c>
      <c r="N551" s="69">
        <f ca="1">F551-J551</f>
        <v>75.59974732652114</v>
      </c>
      <c r="O551" s="69">
        <f ca="1">I551-M551</f>
        <v>154.55085190088175</v>
      </c>
    </row>
    <row r="552" spans="2:15" hidden="1" x14ac:dyDescent="0.25">
      <c r="B552" s="65">
        <v>2</v>
      </c>
      <c r="C552" s="792" t="s">
        <v>718</v>
      </c>
      <c r="D552" s="824"/>
      <c r="E552" s="825"/>
      <c r="F552" s="69">
        <f t="shared" ref="F552:M567" ca="1" si="328">90%*F235</f>
        <v>0</v>
      </c>
      <c r="G552" s="69">
        <f t="shared" ca="1" si="328"/>
        <v>0</v>
      </c>
      <c r="H552" s="69">
        <f t="shared" ca="1" si="328"/>
        <v>0</v>
      </c>
      <c r="I552" s="69">
        <f t="shared" ca="1" si="328"/>
        <v>0</v>
      </c>
      <c r="J552" s="69">
        <f t="shared" ca="1" si="328"/>
        <v>0</v>
      </c>
      <c r="K552" s="69">
        <f t="shared" ca="1" si="328"/>
        <v>0</v>
      </c>
      <c r="L552" s="69">
        <f t="shared" ca="1" si="328"/>
        <v>0</v>
      </c>
      <c r="M552" s="69">
        <f t="shared" ca="1" si="328"/>
        <v>0</v>
      </c>
      <c r="N552" s="69">
        <f ca="1">F552-J552</f>
        <v>0</v>
      </c>
      <c r="O552" s="69">
        <f ca="1">I552-M552</f>
        <v>0</v>
      </c>
    </row>
    <row r="553" spans="2:15" hidden="1" x14ac:dyDescent="0.25">
      <c r="B553" s="65">
        <v>3</v>
      </c>
      <c r="C553" s="794" t="s">
        <v>719</v>
      </c>
      <c r="D553" s="67"/>
      <c r="E553" s="68"/>
      <c r="F553" s="69">
        <f t="shared" si="328"/>
        <v>0</v>
      </c>
      <c r="G553" s="69">
        <f t="shared" si="328"/>
        <v>0</v>
      </c>
      <c r="H553" s="69">
        <f t="shared" si="328"/>
        <v>0</v>
      </c>
      <c r="I553" s="69">
        <f t="shared" si="328"/>
        <v>0</v>
      </c>
      <c r="J553" s="69">
        <f t="shared" si="328"/>
        <v>0</v>
      </c>
      <c r="K553" s="69">
        <f t="shared" si="328"/>
        <v>0</v>
      </c>
      <c r="L553" s="69">
        <f t="shared" si="328"/>
        <v>0</v>
      </c>
      <c r="M553" s="69">
        <f t="shared" si="328"/>
        <v>0</v>
      </c>
      <c r="N553" s="69"/>
      <c r="O553" s="69"/>
    </row>
    <row r="554" spans="2:15" hidden="1" x14ac:dyDescent="0.25">
      <c r="B554" s="65"/>
      <c r="C554" s="66" t="s">
        <v>720</v>
      </c>
      <c r="D554" s="67"/>
      <c r="E554" s="68"/>
      <c r="F554" s="69">
        <f t="shared" ca="1" si="328"/>
        <v>465.72524075571715</v>
      </c>
      <c r="G554" s="69">
        <f t="shared" si="328"/>
        <v>66.878251135999022</v>
      </c>
      <c r="H554" s="69">
        <f t="shared" ca="1" si="328"/>
        <v>0</v>
      </c>
      <c r="I554" s="69">
        <f t="shared" ca="1" si="328"/>
        <v>532.60349189171609</v>
      </c>
      <c r="J554" s="69">
        <f t="shared" ca="1" si="328"/>
        <v>152.25103518781793</v>
      </c>
      <c r="K554" s="69">
        <f t="shared" si="328"/>
        <v>19.109034823576948</v>
      </c>
      <c r="L554" s="69">
        <f t="shared" ca="1" si="328"/>
        <v>0</v>
      </c>
      <c r="M554" s="69">
        <f t="shared" ca="1" si="328"/>
        <v>171.3600700113949</v>
      </c>
      <c r="N554" s="69">
        <f t="shared" ref="N554:N557" ca="1" si="329">F554-J554</f>
        <v>313.47420556789922</v>
      </c>
      <c r="O554" s="69">
        <f t="shared" ref="O554:O557" ca="1" si="330">I554-M554</f>
        <v>361.24342188032119</v>
      </c>
    </row>
    <row r="555" spans="2:15" hidden="1" x14ac:dyDescent="0.25">
      <c r="B555" s="65"/>
      <c r="C555" s="66" t="s">
        <v>721</v>
      </c>
      <c r="D555" s="67"/>
      <c r="E555" s="68"/>
      <c r="F555" s="69">
        <f t="shared" ca="1" si="328"/>
        <v>0</v>
      </c>
      <c r="G555" s="69">
        <f t="shared" ca="1" si="328"/>
        <v>0</v>
      </c>
      <c r="H555" s="69">
        <f t="shared" ca="1" si="328"/>
        <v>0</v>
      </c>
      <c r="I555" s="69">
        <f t="shared" ca="1" si="328"/>
        <v>0</v>
      </c>
      <c r="J555" s="69">
        <f t="shared" ca="1" si="328"/>
        <v>0</v>
      </c>
      <c r="K555" s="69">
        <f t="shared" ca="1" si="328"/>
        <v>0</v>
      </c>
      <c r="L555" s="69">
        <f t="shared" ca="1" si="328"/>
        <v>0</v>
      </c>
      <c r="M555" s="69">
        <f t="shared" ca="1" si="328"/>
        <v>0</v>
      </c>
      <c r="N555" s="69">
        <f t="shared" ca="1" si="329"/>
        <v>0</v>
      </c>
      <c r="O555" s="69">
        <f t="shared" ca="1" si="330"/>
        <v>0</v>
      </c>
    </row>
    <row r="556" spans="2:15" hidden="1" x14ac:dyDescent="0.25">
      <c r="B556" s="65"/>
      <c r="C556" s="66" t="s">
        <v>722</v>
      </c>
      <c r="D556" s="67"/>
      <c r="E556" s="68"/>
      <c r="F556" s="69">
        <f t="shared" ca="1" si="328"/>
        <v>0</v>
      </c>
      <c r="G556" s="69">
        <f t="shared" ca="1" si="328"/>
        <v>0</v>
      </c>
      <c r="H556" s="69">
        <f t="shared" ca="1" si="328"/>
        <v>0</v>
      </c>
      <c r="I556" s="69">
        <f t="shared" ca="1" si="328"/>
        <v>0</v>
      </c>
      <c r="J556" s="69">
        <f t="shared" ca="1" si="328"/>
        <v>0</v>
      </c>
      <c r="K556" s="69">
        <f t="shared" ca="1" si="328"/>
        <v>0</v>
      </c>
      <c r="L556" s="69">
        <f t="shared" ca="1" si="328"/>
        <v>0</v>
      </c>
      <c r="M556" s="69">
        <f t="shared" ca="1" si="328"/>
        <v>0</v>
      </c>
      <c r="N556" s="69">
        <f t="shared" ca="1" si="329"/>
        <v>0</v>
      </c>
      <c r="O556" s="69">
        <f t="shared" ca="1" si="330"/>
        <v>0</v>
      </c>
    </row>
    <row r="557" spans="2:15" hidden="1" x14ac:dyDescent="0.25">
      <c r="B557" s="65"/>
      <c r="C557" s="66" t="s">
        <v>723</v>
      </c>
      <c r="D557" s="67"/>
      <c r="E557" s="68"/>
      <c r="F557" s="69">
        <f t="shared" ca="1" si="328"/>
        <v>219.9281402395286</v>
      </c>
      <c r="G557" s="69">
        <f t="shared" ca="1" si="328"/>
        <v>0</v>
      </c>
      <c r="H557" s="69">
        <f t="shared" ca="1" si="328"/>
        <v>0</v>
      </c>
      <c r="I557" s="69">
        <f t="shared" ca="1" si="328"/>
        <v>219.9281402395286</v>
      </c>
      <c r="J557" s="69">
        <f t="shared" ca="1" si="328"/>
        <v>66.969240515413176</v>
      </c>
      <c r="K557" s="69">
        <f t="shared" ca="1" si="328"/>
        <v>0</v>
      </c>
      <c r="L557" s="69">
        <f t="shared" ca="1" si="328"/>
        <v>0</v>
      </c>
      <c r="M557" s="69">
        <f t="shared" ca="1" si="328"/>
        <v>66.969240515413176</v>
      </c>
      <c r="N557" s="69">
        <f t="shared" ca="1" si="329"/>
        <v>152.95889972411544</v>
      </c>
      <c r="O557" s="69">
        <f t="shared" ca="1" si="330"/>
        <v>152.95889972411544</v>
      </c>
    </row>
    <row r="558" spans="2:15" hidden="1" x14ac:dyDescent="0.25">
      <c r="B558" s="65">
        <v>4</v>
      </c>
      <c r="C558" s="792" t="s">
        <v>724</v>
      </c>
      <c r="D558" s="67"/>
      <c r="E558" s="68"/>
      <c r="F558" s="69">
        <f t="shared" si="328"/>
        <v>0</v>
      </c>
      <c r="G558" s="69">
        <f t="shared" si="328"/>
        <v>0</v>
      </c>
      <c r="H558" s="69">
        <f t="shared" si="328"/>
        <v>0</v>
      </c>
      <c r="I558" s="69">
        <f t="shared" si="328"/>
        <v>0</v>
      </c>
      <c r="J558" s="69">
        <f t="shared" si="328"/>
        <v>0</v>
      </c>
      <c r="K558" s="69">
        <f t="shared" si="328"/>
        <v>0</v>
      </c>
      <c r="L558" s="69">
        <f t="shared" si="328"/>
        <v>0</v>
      </c>
      <c r="M558" s="69">
        <f t="shared" si="328"/>
        <v>0</v>
      </c>
      <c r="N558" s="69"/>
      <c r="O558" s="69"/>
    </row>
    <row r="559" spans="2:15" hidden="1" x14ac:dyDescent="0.25">
      <c r="B559" s="65"/>
      <c r="C559" s="73" t="s">
        <v>725</v>
      </c>
      <c r="D559" s="67"/>
      <c r="E559" s="68"/>
      <c r="F559" s="69">
        <f t="shared" ca="1" si="328"/>
        <v>13257.949022506715</v>
      </c>
      <c r="G559" s="69">
        <f t="shared" si="328"/>
        <v>1588.1609907712993</v>
      </c>
      <c r="H559" s="69">
        <f t="shared" ca="1" si="328"/>
        <v>0</v>
      </c>
      <c r="I559" s="69">
        <f t="shared" ca="1" si="328"/>
        <v>14846.110013278014</v>
      </c>
      <c r="J559" s="69">
        <f t="shared" ca="1" si="328"/>
        <v>6353.2914607571529</v>
      </c>
      <c r="K559" s="69">
        <f t="shared" si="328"/>
        <v>452.97082550859812</v>
      </c>
      <c r="L559" s="69">
        <f t="shared" ca="1" si="328"/>
        <v>0</v>
      </c>
      <c r="M559" s="69">
        <f t="shared" ca="1" si="328"/>
        <v>6806.2622862657518</v>
      </c>
      <c r="N559" s="69">
        <f t="shared" ref="N559:N562" ca="1" si="331">F559-J559</f>
        <v>6904.6575617495619</v>
      </c>
      <c r="O559" s="69">
        <f t="shared" ref="O559:O562" ca="1" si="332">I559-M559</f>
        <v>8039.8477270122621</v>
      </c>
    </row>
    <row r="560" spans="2:15" hidden="1" x14ac:dyDescent="0.25">
      <c r="B560" s="65"/>
      <c r="C560" s="792" t="s">
        <v>726</v>
      </c>
      <c r="D560" s="67"/>
      <c r="E560" s="373"/>
      <c r="F560" s="69">
        <f t="shared" si="328"/>
        <v>0</v>
      </c>
      <c r="G560" s="69">
        <f t="shared" si="328"/>
        <v>0</v>
      </c>
      <c r="H560" s="69">
        <f t="shared" si="328"/>
        <v>0</v>
      </c>
      <c r="I560" s="69">
        <f t="shared" si="328"/>
        <v>0</v>
      </c>
      <c r="J560" s="69">
        <f t="shared" si="328"/>
        <v>0</v>
      </c>
      <c r="K560" s="69">
        <f t="shared" si="328"/>
        <v>0</v>
      </c>
      <c r="L560" s="69">
        <f t="shared" si="328"/>
        <v>0</v>
      </c>
      <c r="M560" s="69">
        <f t="shared" si="328"/>
        <v>0</v>
      </c>
      <c r="N560" s="69"/>
      <c r="O560" s="69"/>
    </row>
    <row r="561" spans="2:15" hidden="1" x14ac:dyDescent="0.25">
      <c r="B561" s="65"/>
      <c r="C561" s="73" t="s">
        <v>727</v>
      </c>
      <c r="D561" s="67"/>
      <c r="E561" s="68"/>
      <c r="F561" s="69">
        <f t="shared" ca="1" si="328"/>
        <v>0</v>
      </c>
      <c r="G561" s="69">
        <f t="shared" ca="1" si="328"/>
        <v>0</v>
      </c>
      <c r="H561" s="69">
        <f t="shared" ca="1" si="328"/>
        <v>0</v>
      </c>
      <c r="I561" s="69">
        <f t="shared" ca="1" si="328"/>
        <v>0</v>
      </c>
      <c r="J561" s="69">
        <f t="shared" ca="1" si="328"/>
        <v>0</v>
      </c>
      <c r="K561" s="69">
        <f t="shared" ca="1" si="328"/>
        <v>0</v>
      </c>
      <c r="L561" s="69">
        <f t="shared" ca="1" si="328"/>
        <v>0</v>
      </c>
      <c r="M561" s="69">
        <f t="shared" ca="1" si="328"/>
        <v>0</v>
      </c>
      <c r="N561" s="69">
        <f t="shared" ca="1" si="331"/>
        <v>0</v>
      </c>
      <c r="O561" s="69">
        <f t="shared" ca="1" si="332"/>
        <v>0</v>
      </c>
    </row>
    <row r="562" spans="2:15" hidden="1" x14ac:dyDescent="0.25">
      <c r="B562" s="65"/>
      <c r="C562" s="73" t="s">
        <v>728</v>
      </c>
      <c r="D562" s="67"/>
      <c r="E562" s="68"/>
      <c r="F562" s="69">
        <f t="shared" ca="1" si="328"/>
        <v>0</v>
      </c>
      <c r="G562" s="69">
        <f t="shared" ca="1" si="328"/>
        <v>0</v>
      </c>
      <c r="H562" s="69">
        <f t="shared" ca="1" si="328"/>
        <v>0</v>
      </c>
      <c r="I562" s="69">
        <f t="shared" ca="1" si="328"/>
        <v>0</v>
      </c>
      <c r="J562" s="69">
        <f t="shared" ca="1" si="328"/>
        <v>0</v>
      </c>
      <c r="K562" s="69">
        <f t="shared" ca="1" si="328"/>
        <v>0</v>
      </c>
      <c r="L562" s="69">
        <f t="shared" ca="1" si="328"/>
        <v>0</v>
      </c>
      <c r="M562" s="69">
        <f t="shared" ca="1" si="328"/>
        <v>0</v>
      </c>
      <c r="N562" s="69">
        <f t="shared" ca="1" si="331"/>
        <v>0</v>
      </c>
      <c r="O562" s="69">
        <f t="shared" ca="1" si="332"/>
        <v>0</v>
      </c>
    </row>
    <row r="563" spans="2:15" hidden="1" x14ac:dyDescent="0.25">
      <c r="B563" s="65">
        <v>5</v>
      </c>
      <c r="C563" s="792" t="s">
        <v>729</v>
      </c>
      <c r="D563" s="67"/>
      <c r="E563" s="68"/>
      <c r="F563" s="69">
        <f t="shared" si="328"/>
        <v>0</v>
      </c>
      <c r="G563" s="69">
        <f t="shared" si="328"/>
        <v>0</v>
      </c>
      <c r="H563" s="69">
        <f t="shared" si="328"/>
        <v>0</v>
      </c>
      <c r="I563" s="69">
        <f t="shared" si="328"/>
        <v>0</v>
      </c>
      <c r="J563" s="69">
        <f t="shared" si="328"/>
        <v>0</v>
      </c>
      <c r="K563" s="69">
        <f t="shared" si="328"/>
        <v>0</v>
      </c>
      <c r="L563" s="69">
        <f t="shared" si="328"/>
        <v>0</v>
      </c>
      <c r="M563" s="69">
        <f t="shared" si="328"/>
        <v>0</v>
      </c>
      <c r="N563" s="69"/>
      <c r="O563" s="69"/>
    </row>
    <row r="564" spans="2:15" hidden="1" x14ac:dyDescent="0.25">
      <c r="B564" s="65"/>
      <c r="C564" s="73" t="s">
        <v>730</v>
      </c>
      <c r="D564" s="67"/>
      <c r="E564" s="68"/>
      <c r="F564" s="69">
        <f t="shared" ca="1" si="328"/>
        <v>0</v>
      </c>
      <c r="G564" s="69">
        <f t="shared" ca="1" si="328"/>
        <v>0</v>
      </c>
      <c r="H564" s="69">
        <f t="shared" ca="1" si="328"/>
        <v>0</v>
      </c>
      <c r="I564" s="69">
        <f t="shared" ca="1" si="328"/>
        <v>0</v>
      </c>
      <c r="J564" s="69">
        <f t="shared" ca="1" si="328"/>
        <v>0</v>
      </c>
      <c r="K564" s="69">
        <f t="shared" ca="1" si="328"/>
        <v>0</v>
      </c>
      <c r="L564" s="69">
        <f t="shared" ca="1" si="328"/>
        <v>0</v>
      </c>
      <c r="M564" s="69">
        <f t="shared" ca="1" si="328"/>
        <v>0</v>
      </c>
      <c r="N564" s="69">
        <f t="shared" ref="N564:N569" ca="1" si="333">F564-J564</f>
        <v>0</v>
      </c>
      <c r="O564" s="69">
        <f t="shared" ref="O564:O569" ca="1" si="334">I564-M564</f>
        <v>0</v>
      </c>
    </row>
    <row r="565" spans="2:15" hidden="1" x14ac:dyDescent="0.25">
      <c r="B565" s="65"/>
      <c r="C565" s="73" t="s">
        <v>731</v>
      </c>
      <c r="D565" s="67"/>
      <c r="E565" s="68"/>
      <c r="F565" s="69">
        <f t="shared" ca="1" si="328"/>
        <v>0</v>
      </c>
      <c r="G565" s="69">
        <f t="shared" ca="1" si="328"/>
        <v>0</v>
      </c>
      <c r="H565" s="69">
        <f t="shared" ca="1" si="328"/>
        <v>0</v>
      </c>
      <c r="I565" s="69">
        <f t="shared" ca="1" si="328"/>
        <v>0</v>
      </c>
      <c r="J565" s="69">
        <f t="shared" ca="1" si="328"/>
        <v>0</v>
      </c>
      <c r="K565" s="69">
        <f t="shared" ca="1" si="328"/>
        <v>0</v>
      </c>
      <c r="L565" s="69">
        <f t="shared" ca="1" si="328"/>
        <v>0</v>
      </c>
      <c r="M565" s="69">
        <f t="shared" ca="1" si="328"/>
        <v>0</v>
      </c>
      <c r="N565" s="69">
        <f t="shared" ca="1" si="333"/>
        <v>0</v>
      </c>
      <c r="O565" s="69">
        <f t="shared" ca="1" si="334"/>
        <v>0</v>
      </c>
    </row>
    <row r="566" spans="2:15" hidden="1" x14ac:dyDescent="0.25">
      <c r="B566" s="65"/>
      <c r="C566" s="73" t="s">
        <v>732</v>
      </c>
      <c r="D566" s="67"/>
      <c r="E566" s="68"/>
      <c r="F566" s="69">
        <f t="shared" ca="1" si="328"/>
        <v>0</v>
      </c>
      <c r="G566" s="69">
        <f t="shared" ca="1" si="328"/>
        <v>0</v>
      </c>
      <c r="H566" s="69">
        <f t="shared" ca="1" si="328"/>
        <v>0</v>
      </c>
      <c r="I566" s="69">
        <f t="shared" ca="1" si="328"/>
        <v>0</v>
      </c>
      <c r="J566" s="69">
        <f t="shared" ca="1" si="328"/>
        <v>0</v>
      </c>
      <c r="K566" s="69">
        <f t="shared" ca="1" si="328"/>
        <v>0</v>
      </c>
      <c r="L566" s="69">
        <f t="shared" ca="1" si="328"/>
        <v>0</v>
      </c>
      <c r="M566" s="69">
        <f t="shared" ca="1" si="328"/>
        <v>0</v>
      </c>
      <c r="N566" s="69">
        <f t="shared" ca="1" si="333"/>
        <v>0</v>
      </c>
      <c r="O566" s="69">
        <f t="shared" ca="1" si="334"/>
        <v>0</v>
      </c>
    </row>
    <row r="567" spans="2:15" hidden="1" x14ac:dyDescent="0.25">
      <c r="B567" s="65"/>
      <c r="C567" s="73" t="s">
        <v>733</v>
      </c>
      <c r="D567" s="67"/>
      <c r="E567" s="68"/>
      <c r="F567" s="69">
        <f t="shared" ca="1" si="328"/>
        <v>0</v>
      </c>
      <c r="G567" s="69">
        <f t="shared" ca="1" si="328"/>
        <v>0</v>
      </c>
      <c r="H567" s="69">
        <f t="shared" ca="1" si="328"/>
        <v>0</v>
      </c>
      <c r="I567" s="69">
        <f t="shared" ca="1" si="328"/>
        <v>0</v>
      </c>
      <c r="J567" s="69">
        <f t="shared" ca="1" si="328"/>
        <v>0</v>
      </c>
      <c r="K567" s="69">
        <f t="shared" ca="1" si="328"/>
        <v>0</v>
      </c>
      <c r="L567" s="69">
        <f t="shared" ca="1" si="328"/>
        <v>0</v>
      </c>
      <c r="M567" s="69">
        <f t="shared" ca="1" si="328"/>
        <v>0</v>
      </c>
      <c r="N567" s="69">
        <f t="shared" ca="1" si="333"/>
        <v>0</v>
      </c>
      <c r="O567" s="69">
        <f t="shared" ca="1" si="334"/>
        <v>0</v>
      </c>
    </row>
    <row r="568" spans="2:15" hidden="1" x14ac:dyDescent="0.25">
      <c r="B568" s="65">
        <v>6</v>
      </c>
      <c r="C568" s="792" t="s">
        <v>734</v>
      </c>
      <c r="D568" s="67"/>
      <c r="E568" s="68"/>
      <c r="F568" s="69">
        <f t="shared" ref="F568:M583" ca="1" si="335">90%*F251</f>
        <v>0</v>
      </c>
      <c r="G568" s="69">
        <f t="shared" ca="1" si="335"/>
        <v>0</v>
      </c>
      <c r="H568" s="69">
        <f t="shared" ca="1" si="335"/>
        <v>0</v>
      </c>
      <c r="I568" s="69">
        <f t="shared" ca="1" si="335"/>
        <v>0</v>
      </c>
      <c r="J568" s="69">
        <f t="shared" ca="1" si="335"/>
        <v>0</v>
      </c>
      <c r="K568" s="69">
        <f t="shared" ca="1" si="335"/>
        <v>0</v>
      </c>
      <c r="L568" s="69">
        <f t="shared" ca="1" si="335"/>
        <v>0</v>
      </c>
      <c r="M568" s="69">
        <f t="shared" ca="1" si="335"/>
        <v>0</v>
      </c>
      <c r="N568" s="69">
        <f t="shared" ca="1" si="333"/>
        <v>0</v>
      </c>
      <c r="O568" s="69">
        <f t="shared" ca="1" si="334"/>
        <v>0</v>
      </c>
    </row>
    <row r="569" spans="2:15" hidden="1" x14ac:dyDescent="0.25">
      <c r="B569" s="65">
        <v>7</v>
      </c>
      <c r="C569" s="792" t="s">
        <v>735</v>
      </c>
      <c r="D569" s="67"/>
      <c r="E569" s="68"/>
      <c r="F569" s="69">
        <f t="shared" ca="1" si="335"/>
        <v>0</v>
      </c>
      <c r="G569" s="69">
        <f t="shared" ca="1" si="335"/>
        <v>0</v>
      </c>
      <c r="H569" s="69">
        <f t="shared" ca="1" si="335"/>
        <v>0</v>
      </c>
      <c r="I569" s="69">
        <f t="shared" ca="1" si="335"/>
        <v>0</v>
      </c>
      <c r="J569" s="69">
        <f t="shared" ca="1" si="335"/>
        <v>0</v>
      </c>
      <c r="K569" s="69">
        <f t="shared" ca="1" si="335"/>
        <v>0</v>
      </c>
      <c r="L569" s="69">
        <f t="shared" ca="1" si="335"/>
        <v>0</v>
      </c>
      <c r="M569" s="69">
        <f t="shared" ca="1" si="335"/>
        <v>0</v>
      </c>
      <c r="N569" s="69">
        <f t="shared" ca="1" si="333"/>
        <v>0</v>
      </c>
      <c r="O569" s="69">
        <f t="shared" ca="1" si="334"/>
        <v>0</v>
      </c>
    </row>
    <row r="570" spans="2:15" hidden="1" x14ac:dyDescent="0.25">
      <c r="B570" s="65">
        <v>8</v>
      </c>
      <c r="C570" s="792" t="s">
        <v>736</v>
      </c>
      <c r="D570" s="67"/>
      <c r="E570" s="68"/>
      <c r="F570" s="69">
        <f t="shared" si="335"/>
        <v>0</v>
      </c>
      <c r="G570" s="69">
        <f t="shared" si="335"/>
        <v>0</v>
      </c>
      <c r="H570" s="69">
        <f t="shared" si="335"/>
        <v>0</v>
      </c>
      <c r="I570" s="69">
        <f t="shared" si="335"/>
        <v>0</v>
      </c>
      <c r="J570" s="69">
        <f t="shared" si="335"/>
        <v>0</v>
      </c>
      <c r="K570" s="69">
        <f t="shared" si="335"/>
        <v>0</v>
      </c>
      <c r="L570" s="69">
        <f t="shared" si="335"/>
        <v>0</v>
      </c>
      <c r="M570" s="69">
        <f t="shared" si="335"/>
        <v>0</v>
      </c>
      <c r="N570" s="69"/>
      <c r="O570" s="69"/>
    </row>
    <row r="571" spans="2:15" hidden="1" x14ac:dyDescent="0.25">
      <c r="B571" s="65"/>
      <c r="C571" s="73" t="s">
        <v>737</v>
      </c>
      <c r="D571" s="67"/>
      <c r="E571" s="68"/>
      <c r="F571" s="69">
        <f t="shared" ca="1" si="335"/>
        <v>15232.89162217107</v>
      </c>
      <c r="G571" s="69">
        <f t="shared" si="335"/>
        <v>1844.2837242794444</v>
      </c>
      <c r="H571" s="69">
        <f t="shared" ca="1" si="335"/>
        <v>0</v>
      </c>
      <c r="I571" s="69">
        <f t="shared" ca="1" si="335"/>
        <v>17077.175346450516</v>
      </c>
      <c r="J571" s="69">
        <f t="shared" ca="1" si="335"/>
        <v>5322.4332794990478</v>
      </c>
      <c r="K571" s="69">
        <f t="shared" si="335"/>
        <v>419.56706730481619</v>
      </c>
      <c r="L571" s="69">
        <f t="shared" ca="1" si="335"/>
        <v>0</v>
      </c>
      <c r="M571" s="69">
        <f t="shared" ca="1" si="335"/>
        <v>5742.000346803864</v>
      </c>
      <c r="N571" s="69">
        <f t="shared" ref="N571:O575" ca="1" si="336">F571-J571</f>
        <v>9910.4583426720219</v>
      </c>
      <c r="O571" s="69">
        <f t="shared" ref="O571:O573" ca="1" si="337">I571-M571</f>
        <v>11335.174999646653</v>
      </c>
    </row>
    <row r="572" spans="2:15" hidden="1" x14ac:dyDescent="0.25">
      <c r="B572" s="65"/>
      <c r="C572" s="73" t="s">
        <v>756</v>
      </c>
      <c r="D572" s="67"/>
      <c r="E572" s="68"/>
      <c r="F572" s="69">
        <f t="shared" ca="1" si="335"/>
        <v>0</v>
      </c>
      <c r="G572" s="69">
        <f t="shared" ca="1" si="335"/>
        <v>0</v>
      </c>
      <c r="H572" s="69">
        <f t="shared" ca="1" si="335"/>
        <v>0</v>
      </c>
      <c r="I572" s="69">
        <f t="shared" ca="1" si="335"/>
        <v>0</v>
      </c>
      <c r="J572" s="69">
        <f t="shared" ca="1" si="335"/>
        <v>0</v>
      </c>
      <c r="K572" s="69">
        <f t="shared" ca="1" si="335"/>
        <v>0</v>
      </c>
      <c r="L572" s="69">
        <f t="shared" ca="1" si="335"/>
        <v>0</v>
      </c>
      <c r="M572" s="69">
        <f t="shared" ca="1" si="335"/>
        <v>0</v>
      </c>
      <c r="N572" s="69">
        <f t="shared" ca="1" si="336"/>
        <v>0</v>
      </c>
      <c r="O572" s="69">
        <f t="shared" ca="1" si="337"/>
        <v>0</v>
      </c>
    </row>
    <row r="573" spans="2:15" ht="28" hidden="1" x14ac:dyDescent="0.25">
      <c r="B573" s="796">
        <v>9</v>
      </c>
      <c r="C573" s="797" t="s">
        <v>739</v>
      </c>
      <c r="D573" s="67"/>
      <c r="E573" s="68"/>
      <c r="F573" s="69">
        <f t="shared" ca="1" si="335"/>
        <v>0</v>
      </c>
      <c r="G573" s="69">
        <f t="shared" ca="1" si="335"/>
        <v>0</v>
      </c>
      <c r="H573" s="69">
        <f t="shared" ca="1" si="335"/>
        <v>0</v>
      </c>
      <c r="I573" s="69">
        <f t="shared" ca="1" si="335"/>
        <v>0</v>
      </c>
      <c r="J573" s="69">
        <f t="shared" ca="1" si="335"/>
        <v>0</v>
      </c>
      <c r="K573" s="69">
        <f t="shared" ca="1" si="335"/>
        <v>0</v>
      </c>
      <c r="L573" s="69">
        <f t="shared" ca="1" si="335"/>
        <v>0</v>
      </c>
      <c r="M573" s="69">
        <f t="shared" ca="1" si="335"/>
        <v>0</v>
      </c>
      <c r="N573" s="69">
        <f t="shared" ca="1" si="336"/>
        <v>0</v>
      </c>
      <c r="O573" s="69">
        <f t="shared" ca="1" si="337"/>
        <v>0</v>
      </c>
    </row>
    <row r="574" spans="2:15" hidden="1" x14ac:dyDescent="0.25">
      <c r="B574" s="798">
        <v>10</v>
      </c>
      <c r="C574" s="535" t="s">
        <v>740</v>
      </c>
      <c r="D574" s="799"/>
      <c r="E574" s="68"/>
      <c r="F574" s="69">
        <f t="shared" ca="1" si="335"/>
        <v>2246.9650854784913</v>
      </c>
      <c r="G574" s="69">
        <f t="shared" si="335"/>
        <v>122.67274934071747</v>
      </c>
      <c r="H574" s="69">
        <f t="shared" ca="1" si="335"/>
        <v>0</v>
      </c>
      <c r="I574" s="69">
        <f t="shared" ca="1" si="335"/>
        <v>2369.6378348192088</v>
      </c>
      <c r="J574" s="69">
        <f t="shared" ca="1" si="335"/>
        <v>1384.9643071299965</v>
      </c>
      <c r="K574" s="69">
        <f t="shared" si="335"/>
        <v>70.349574258417519</v>
      </c>
      <c r="L574" s="69">
        <f t="shared" ca="1" si="335"/>
        <v>0</v>
      </c>
      <c r="M574" s="69">
        <f t="shared" ca="1" si="335"/>
        <v>1455.3138813884141</v>
      </c>
      <c r="N574" s="69">
        <f t="shared" ca="1" si="336"/>
        <v>862.0007783484948</v>
      </c>
      <c r="O574" s="69">
        <f t="shared" si="336"/>
        <v>52.323175082299954</v>
      </c>
    </row>
    <row r="575" spans="2:15" hidden="1" x14ac:dyDescent="0.25">
      <c r="B575" s="798">
        <v>11</v>
      </c>
      <c r="C575" s="535" t="s">
        <v>741</v>
      </c>
      <c r="D575" s="799"/>
      <c r="E575" s="68"/>
      <c r="F575" s="69">
        <f t="shared" ca="1" si="335"/>
        <v>6.6259045295999996</v>
      </c>
      <c r="G575" s="69">
        <f t="shared" ca="1" si="335"/>
        <v>0</v>
      </c>
      <c r="H575" s="69">
        <f t="shared" ca="1" si="335"/>
        <v>0</v>
      </c>
      <c r="I575" s="69">
        <f t="shared" ca="1" si="335"/>
        <v>6.6259045295999996</v>
      </c>
      <c r="J575" s="69">
        <f t="shared" ca="1" si="335"/>
        <v>6.2909708853428032</v>
      </c>
      <c r="K575" s="69">
        <f t="shared" si="335"/>
        <v>0</v>
      </c>
      <c r="L575" s="69">
        <f t="shared" ca="1" si="335"/>
        <v>0</v>
      </c>
      <c r="M575" s="69">
        <f t="shared" ca="1" si="335"/>
        <v>6.2909708853428032</v>
      </c>
      <c r="N575" s="69">
        <f t="shared" ca="1" si="336"/>
        <v>0.33493364425719641</v>
      </c>
      <c r="O575" s="69">
        <f t="shared" ca="1" si="336"/>
        <v>0</v>
      </c>
    </row>
    <row r="576" spans="2:15" hidden="1" x14ac:dyDescent="0.25">
      <c r="B576" s="798">
        <v>12</v>
      </c>
      <c r="C576" s="535" t="s">
        <v>742</v>
      </c>
      <c r="D576" s="799"/>
      <c r="E576" s="68"/>
      <c r="F576" s="69">
        <f t="shared" si="335"/>
        <v>0</v>
      </c>
      <c r="G576" s="69">
        <f t="shared" si="335"/>
        <v>0</v>
      </c>
      <c r="H576" s="69">
        <f t="shared" si="335"/>
        <v>0</v>
      </c>
      <c r="I576" s="69">
        <f t="shared" si="335"/>
        <v>0</v>
      </c>
      <c r="J576" s="69">
        <f t="shared" si="335"/>
        <v>0</v>
      </c>
      <c r="K576" s="69">
        <f t="shared" si="335"/>
        <v>0</v>
      </c>
      <c r="L576" s="69">
        <f t="shared" si="335"/>
        <v>0</v>
      </c>
      <c r="M576" s="69">
        <f t="shared" si="335"/>
        <v>0</v>
      </c>
      <c r="N576" s="69"/>
      <c r="O576" s="69"/>
    </row>
    <row r="577" spans="2:15" hidden="1" x14ac:dyDescent="0.25">
      <c r="B577" s="798"/>
      <c r="C577" s="536" t="s">
        <v>743</v>
      </c>
      <c r="D577" s="799"/>
      <c r="E577" s="68"/>
      <c r="F577" s="69">
        <f t="shared" ca="1" si="335"/>
        <v>3.8288452196302627</v>
      </c>
      <c r="G577" s="69">
        <f t="shared" ca="1" si="335"/>
        <v>0</v>
      </c>
      <c r="H577" s="69">
        <f t="shared" ca="1" si="335"/>
        <v>0</v>
      </c>
      <c r="I577" s="69">
        <f t="shared" ca="1" si="335"/>
        <v>3.8288452196302627</v>
      </c>
      <c r="J577" s="69">
        <f t="shared" ca="1" si="335"/>
        <v>2.0140676207203279</v>
      </c>
      <c r="K577" s="69">
        <f t="shared" ca="1" si="335"/>
        <v>0</v>
      </c>
      <c r="L577" s="69">
        <f t="shared" ca="1" si="335"/>
        <v>0</v>
      </c>
      <c r="M577" s="69">
        <f t="shared" ca="1" si="335"/>
        <v>2.0140676207203279</v>
      </c>
      <c r="N577" s="69">
        <f t="shared" ref="N577:O578" ca="1" si="338">F577-J577</f>
        <v>1.8147775989099348</v>
      </c>
      <c r="O577" s="69">
        <f t="shared" ca="1" si="338"/>
        <v>0</v>
      </c>
    </row>
    <row r="578" spans="2:15" hidden="1" x14ac:dyDescent="0.25">
      <c r="B578" s="798"/>
      <c r="C578" s="536" t="s">
        <v>744</v>
      </c>
      <c r="D578" s="799"/>
      <c r="E578" s="68"/>
      <c r="F578" s="69">
        <f t="shared" ca="1" si="335"/>
        <v>0</v>
      </c>
      <c r="G578" s="69">
        <f t="shared" ca="1" si="335"/>
        <v>0</v>
      </c>
      <c r="H578" s="69">
        <f t="shared" ca="1" si="335"/>
        <v>0</v>
      </c>
      <c r="I578" s="69">
        <f t="shared" ca="1" si="335"/>
        <v>0</v>
      </c>
      <c r="J578" s="69">
        <f t="shared" ca="1" si="335"/>
        <v>0</v>
      </c>
      <c r="K578" s="69">
        <f t="shared" ca="1" si="335"/>
        <v>0</v>
      </c>
      <c r="L578" s="69">
        <f t="shared" ca="1" si="335"/>
        <v>0</v>
      </c>
      <c r="M578" s="69">
        <f t="shared" ca="1" si="335"/>
        <v>0</v>
      </c>
      <c r="N578" s="69">
        <f t="shared" ca="1" si="338"/>
        <v>0</v>
      </c>
      <c r="O578" s="69">
        <f t="shared" ca="1" si="338"/>
        <v>0</v>
      </c>
    </row>
    <row r="579" spans="2:15" hidden="1" x14ac:dyDescent="0.25">
      <c r="B579" s="798">
        <v>13</v>
      </c>
      <c r="C579" s="536"/>
      <c r="D579" s="799"/>
      <c r="E579" s="68"/>
      <c r="F579" s="69">
        <f t="shared" si="335"/>
        <v>0</v>
      </c>
      <c r="G579" s="69">
        <f t="shared" si="335"/>
        <v>0</v>
      </c>
      <c r="H579" s="69">
        <f t="shared" si="335"/>
        <v>0</v>
      </c>
      <c r="I579" s="69">
        <f t="shared" si="335"/>
        <v>0</v>
      </c>
      <c r="J579" s="69">
        <f t="shared" si="335"/>
        <v>0</v>
      </c>
      <c r="K579" s="69">
        <f t="shared" si="335"/>
        <v>0</v>
      </c>
      <c r="L579" s="69">
        <f t="shared" si="335"/>
        <v>0</v>
      </c>
      <c r="M579" s="69">
        <f t="shared" si="335"/>
        <v>0</v>
      </c>
      <c r="N579" s="69"/>
      <c r="O579" s="69"/>
    </row>
    <row r="580" spans="2:15" hidden="1" x14ac:dyDescent="0.25">
      <c r="B580" s="798"/>
      <c r="C580" s="536" t="s">
        <v>745</v>
      </c>
      <c r="D580" s="799"/>
      <c r="E580" s="68"/>
      <c r="F580" s="69">
        <f t="shared" ca="1" si="335"/>
        <v>18.94169180276127</v>
      </c>
      <c r="G580" s="69">
        <f t="shared" ca="1" si="335"/>
        <v>0</v>
      </c>
      <c r="H580" s="69">
        <f t="shared" ca="1" si="335"/>
        <v>0</v>
      </c>
      <c r="I580" s="69">
        <f t="shared" ca="1" si="335"/>
        <v>18.94169180276127</v>
      </c>
      <c r="J580" s="69">
        <f t="shared" ca="1" si="335"/>
        <v>13.561825081424665</v>
      </c>
      <c r="K580" s="69">
        <f t="shared" si="335"/>
        <v>0.36464865390000001</v>
      </c>
      <c r="L580" s="69">
        <f t="shared" ca="1" si="335"/>
        <v>0</v>
      </c>
      <c r="M580" s="69">
        <f t="shared" ca="1" si="335"/>
        <v>13.926473735324665</v>
      </c>
      <c r="N580" s="69">
        <f t="shared" ref="N580:O583" ca="1" si="339">F580-J580</f>
        <v>5.3798667213366045</v>
      </c>
      <c r="O580" s="69">
        <f t="shared" ca="1" si="339"/>
        <v>-0.36464865390000001</v>
      </c>
    </row>
    <row r="581" spans="2:15" hidden="1" x14ac:dyDescent="0.25">
      <c r="B581" s="798"/>
      <c r="C581" s="536" t="s">
        <v>746</v>
      </c>
      <c r="D581" s="799"/>
      <c r="E581" s="68"/>
      <c r="F581" s="69">
        <f t="shared" ca="1" si="335"/>
        <v>64.547557110268514</v>
      </c>
      <c r="G581" s="69">
        <f t="shared" si="335"/>
        <v>0.22458894683301875</v>
      </c>
      <c r="H581" s="69">
        <f t="shared" ca="1" si="335"/>
        <v>0</v>
      </c>
      <c r="I581" s="69">
        <f t="shared" ca="1" si="335"/>
        <v>64.772146057101523</v>
      </c>
      <c r="J581" s="69">
        <f t="shared" ca="1" si="335"/>
        <v>40.964446418629592</v>
      </c>
      <c r="K581" s="69">
        <f t="shared" si="335"/>
        <v>1.5090740924184396</v>
      </c>
      <c r="L581" s="69">
        <f t="shared" ca="1" si="335"/>
        <v>0</v>
      </c>
      <c r="M581" s="69">
        <f t="shared" ca="1" si="335"/>
        <v>42.473520511048029</v>
      </c>
      <c r="N581" s="69">
        <f t="shared" ca="1" si="339"/>
        <v>23.583110691638922</v>
      </c>
      <c r="O581" s="69">
        <f t="shared" si="339"/>
        <v>-1.2844851455854209</v>
      </c>
    </row>
    <row r="582" spans="2:15" hidden="1" x14ac:dyDescent="0.25">
      <c r="B582" s="798"/>
      <c r="C582" s="536" t="s">
        <v>747</v>
      </c>
      <c r="D582" s="799"/>
      <c r="E582" s="68"/>
      <c r="F582" s="69">
        <f t="shared" ca="1" si="335"/>
        <v>0</v>
      </c>
      <c r="G582" s="69">
        <f t="shared" ca="1" si="335"/>
        <v>0</v>
      </c>
      <c r="H582" s="69">
        <f t="shared" ca="1" si="335"/>
        <v>0</v>
      </c>
      <c r="I582" s="69">
        <f t="shared" ca="1" si="335"/>
        <v>0</v>
      </c>
      <c r="J582" s="69">
        <f t="shared" ca="1" si="335"/>
        <v>0</v>
      </c>
      <c r="K582" s="69">
        <f t="shared" ca="1" si="335"/>
        <v>0</v>
      </c>
      <c r="L582" s="69">
        <f t="shared" ca="1" si="335"/>
        <v>0</v>
      </c>
      <c r="M582" s="69">
        <f t="shared" ca="1" si="335"/>
        <v>0</v>
      </c>
      <c r="N582" s="69">
        <f t="shared" ca="1" si="339"/>
        <v>0</v>
      </c>
      <c r="O582" s="69">
        <f t="shared" ca="1" si="339"/>
        <v>0</v>
      </c>
    </row>
    <row r="583" spans="2:15" hidden="1" x14ac:dyDescent="0.25">
      <c r="B583" s="798"/>
      <c r="C583" s="536" t="s">
        <v>748</v>
      </c>
      <c r="D583" s="799"/>
      <c r="E583" s="68"/>
      <c r="F583" s="69">
        <f t="shared" ca="1" si="335"/>
        <v>0</v>
      </c>
      <c r="G583" s="69">
        <f t="shared" ca="1" si="335"/>
        <v>0</v>
      </c>
      <c r="H583" s="69">
        <f t="shared" ca="1" si="335"/>
        <v>0</v>
      </c>
      <c r="I583" s="69">
        <f t="shared" ca="1" si="335"/>
        <v>0</v>
      </c>
      <c r="J583" s="69">
        <f t="shared" ca="1" si="335"/>
        <v>0</v>
      </c>
      <c r="K583" s="69">
        <f t="shared" ca="1" si="335"/>
        <v>0</v>
      </c>
      <c r="L583" s="69">
        <f t="shared" ca="1" si="335"/>
        <v>0</v>
      </c>
      <c r="M583" s="69">
        <f t="shared" ca="1" si="335"/>
        <v>0</v>
      </c>
      <c r="N583" s="69">
        <f t="shared" ca="1" si="339"/>
        <v>0</v>
      </c>
      <c r="O583" s="69">
        <f t="shared" ca="1" si="339"/>
        <v>0</v>
      </c>
    </row>
    <row r="584" spans="2:15" hidden="1" x14ac:dyDescent="0.25">
      <c r="B584" s="798">
        <v>14</v>
      </c>
      <c r="C584" s="535" t="s">
        <v>749</v>
      </c>
      <c r="D584" s="799"/>
      <c r="E584" s="68"/>
      <c r="F584" s="69">
        <f t="shared" ref="F584:M590" si="340">90%*F267</f>
        <v>0</v>
      </c>
      <c r="G584" s="69">
        <f t="shared" si="340"/>
        <v>0</v>
      </c>
      <c r="H584" s="69">
        <f t="shared" si="340"/>
        <v>0</v>
      </c>
      <c r="I584" s="69">
        <f t="shared" si="340"/>
        <v>0</v>
      </c>
      <c r="J584" s="69">
        <f t="shared" si="340"/>
        <v>0</v>
      </c>
      <c r="K584" s="69">
        <f t="shared" si="340"/>
        <v>0</v>
      </c>
      <c r="L584" s="69">
        <f t="shared" si="340"/>
        <v>0</v>
      </c>
      <c r="M584" s="69">
        <f t="shared" si="340"/>
        <v>0</v>
      </c>
      <c r="N584" s="69"/>
      <c r="O584" s="69"/>
    </row>
    <row r="585" spans="2:15" hidden="1" x14ac:dyDescent="0.25">
      <c r="B585" s="798"/>
      <c r="C585" s="536" t="s">
        <v>750</v>
      </c>
      <c r="D585" s="799"/>
      <c r="E585" s="68"/>
      <c r="F585" s="69">
        <f t="shared" ca="1" si="340"/>
        <v>0</v>
      </c>
      <c r="G585" s="69">
        <f t="shared" ca="1" si="340"/>
        <v>0</v>
      </c>
      <c r="H585" s="69">
        <f t="shared" ca="1" si="340"/>
        <v>0</v>
      </c>
      <c r="I585" s="69">
        <f t="shared" ca="1" si="340"/>
        <v>0</v>
      </c>
      <c r="J585" s="69">
        <f t="shared" ca="1" si="340"/>
        <v>0</v>
      </c>
      <c r="K585" s="69">
        <f t="shared" ca="1" si="340"/>
        <v>0</v>
      </c>
      <c r="L585" s="69">
        <f t="shared" ca="1" si="340"/>
        <v>0</v>
      </c>
      <c r="M585" s="69">
        <f t="shared" ca="1" si="340"/>
        <v>0</v>
      </c>
      <c r="N585" s="69">
        <f t="shared" ref="N585:O590" ca="1" si="341">F585-J585</f>
        <v>0</v>
      </c>
      <c r="O585" s="69">
        <f t="shared" ca="1" si="341"/>
        <v>0</v>
      </c>
    </row>
    <row r="586" spans="2:15" hidden="1" x14ac:dyDescent="0.25">
      <c r="B586" s="798"/>
      <c r="C586" s="536" t="s">
        <v>751</v>
      </c>
      <c r="D586" s="799"/>
      <c r="E586" s="68"/>
      <c r="F586" s="69">
        <f t="shared" ca="1" si="340"/>
        <v>0</v>
      </c>
      <c r="G586" s="69">
        <f t="shared" ca="1" si="340"/>
        <v>0</v>
      </c>
      <c r="H586" s="69">
        <f t="shared" ca="1" si="340"/>
        <v>0</v>
      </c>
      <c r="I586" s="69">
        <f t="shared" ca="1" si="340"/>
        <v>0</v>
      </c>
      <c r="J586" s="69">
        <f t="shared" ca="1" si="340"/>
        <v>0</v>
      </c>
      <c r="K586" s="69">
        <f t="shared" ca="1" si="340"/>
        <v>0</v>
      </c>
      <c r="L586" s="69">
        <f t="shared" ca="1" si="340"/>
        <v>0</v>
      </c>
      <c r="M586" s="69">
        <f t="shared" ca="1" si="340"/>
        <v>0</v>
      </c>
      <c r="N586" s="69">
        <f t="shared" ca="1" si="341"/>
        <v>0</v>
      </c>
      <c r="O586" s="69">
        <f t="shared" ca="1" si="341"/>
        <v>0</v>
      </c>
    </row>
    <row r="587" spans="2:15" hidden="1" x14ac:dyDescent="0.25">
      <c r="B587" s="798"/>
      <c r="C587" s="536" t="s">
        <v>752</v>
      </c>
      <c r="D587" s="799"/>
      <c r="E587" s="68"/>
      <c r="F587" s="69">
        <f t="shared" ca="1" si="340"/>
        <v>0</v>
      </c>
      <c r="G587" s="69">
        <f t="shared" ca="1" si="340"/>
        <v>0</v>
      </c>
      <c r="H587" s="69">
        <f t="shared" ca="1" si="340"/>
        <v>0</v>
      </c>
      <c r="I587" s="69">
        <f t="shared" ca="1" si="340"/>
        <v>0</v>
      </c>
      <c r="J587" s="69">
        <f t="shared" ca="1" si="340"/>
        <v>0</v>
      </c>
      <c r="K587" s="69">
        <f t="shared" ca="1" si="340"/>
        <v>0</v>
      </c>
      <c r="L587" s="69">
        <f t="shared" ca="1" si="340"/>
        <v>0</v>
      </c>
      <c r="M587" s="69">
        <f t="shared" ca="1" si="340"/>
        <v>0</v>
      </c>
      <c r="N587" s="69">
        <f t="shared" ca="1" si="341"/>
        <v>0</v>
      </c>
      <c r="O587" s="69">
        <f t="shared" ca="1" si="341"/>
        <v>0</v>
      </c>
    </row>
    <row r="588" spans="2:15" hidden="1" x14ac:dyDescent="0.25">
      <c r="B588" s="798">
        <v>15</v>
      </c>
      <c r="C588" s="535" t="s">
        <v>753</v>
      </c>
      <c r="D588" s="799"/>
      <c r="E588" s="68"/>
      <c r="F588" s="69">
        <f t="shared" ca="1" si="340"/>
        <v>203.69966546068432</v>
      </c>
      <c r="G588" s="69">
        <f t="shared" si="340"/>
        <v>17.638012724059294</v>
      </c>
      <c r="H588" s="69">
        <f t="shared" ca="1" si="340"/>
        <v>0</v>
      </c>
      <c r="I588" s="69">
        <f t="shared" ca="1" si="340"/>
        <v>221.3376781847436</v>
      </c>
      <c r="J588" s="69">
        <f t="shared" ca="1" si="340"/>
        <v>175.6251758710423</v>
      </c>
      <c r="K588" s="69">
        <f t="shared" si="340"/>
        <v>9.1454239470566101</v>
      </c>
      <c r="L588" s="69">
        <f t="shared" ca="1" si="340"/>
        <v>0</v>
      </c>
      <c r="M588" s="69">
        <f t="shared" ca="1" si="340"/>
        <v>184.77059981809893</v>
      </c>
      <c r="N588" s="69">
        <f t="shared" ca="1" si="341"/>
        <v>28.074489589642013</v>
      </c>
      <c r="O588" s="69">
        <f t="shared" si="341"/>
        <v>8.492588777002684</v>
      </c>
    </row>
    <row r="589" spans="2:15" hidden="1" x14ac:dyDescent="0.25">
      <c r="B589" s="798">
        <v>16</v>
      </c>
      <c r="C589" s="535" t="s">
        <v>754</v>
      </c>
      <c r="D589" s="67"/>
      <c r="E589" s="68"/>
      <c r="F589" s="69">
        <f t="shared" ca="1" si="340"/>
        <v>74.16018794396598</v>
      </c>
      <c r="G589" s="69">
        <f t="shared" ca="1" si="340"/>
        <v>0</v>
      </c>
      <c r="H589" s="69">
        <f t="shared" ca="1" si="340"/>
        <v>0</v>
      </c>
      <c r="I589" s="69">
        <f t="shared" ca="1" si="340"/>
        <v>74.16018794396598</v>
      </c>
      <c r="J589" s="69">
        <f t="shared" ca="1" si="340"/>
        <v>67.200592129776567</v>
      </c>
      <c r="K589" s="69">
        <f t="shared" si="340"/>
        <v>2.7418379544000002</v>
      </c>
      <c r="L589" s="69">
        <f t="shared" ca="1" si="340"/>
        <v>0</v>
      </c>
      <c r="M589" s="69">
        <f t="shared" ca="1" si="340"/>
        <v>69.942430084176564</v>
      </c>
      <c r="N589" s="69">
        <f t="shared" ca="1" si="341"/>
        <v>6.959595814189413</v>
      </c>
      <c r="O589" s="69">
        <f t="shared" ca="1" si="341"/>
        <v>-2.7418379544000002</v>
      </c>
    </row>
    <row r="590" spans="2:15" hidden="1" x14ac:dyDescent="0.25">
      <c r="B590" s="798">
        <v>17</v>
      </c>
      <c r="C590" s="535" t="s">
        <v>755</v>
      </c>
      <c r="D590" s="67"/>
      <c r="E590" s="74"/>
      <c r="F590" s="69">
        <f t="shared" ca="1" si="340"/>
        <v>0</v>
      </c>
      <c r="G590" s="69">
        <f t="shared" ca="1" si="340"/>
        <v>0</v>
      </c>
      <c r="H590" s="69">
        <f t="shared" ca="1" si="340"/>
        <v>0</v>
      </c>
      <c r="I590" s="69">
        <f t="shared" ca="1" si="340"/>
        <v>0</v>
      </c>
      <c r="J590" s="69">
        <f t="shared" ca="1" si="340"/>
        <v>0.18070689193429837</v>
      </c>
      <c r="K590" s="69">
        <f t="shared" ca="1" si="340"/>
        <v>0</v>
      </c>
      <c r="L590" s="69">
        <f t="shared" ca="1" si="340"/>
        <v>0</v>
      </c>
      <c r="M590" s="69">
        <f t="shared" ca="1" si="340"/>
        <v>0.18070689193429837</v>
      </c>
      <c r="N590" s="69">
        <f t="shared" ca="1" si="341"/>
        <v>-0.18070689193429837</v>
      </c>
      <c r="O590" s="69">
        <f t="shared" ca="1" si="341"/>
        <v>0</v>
      </c>
    </row>
    <row r="591" spans="2:15" ht="14.5" hidden="1" thickBot="1" x14ac:dyDescent="0.3">
      <c r="B591" s="75"/>
      <c r="C591" s="76" t="s">
        <v>90</v>
      </c>
      <c r="D591" s="76"/>
      <c r="E591" s="77"/>
      <c r="F591" s="134">
        <f ca="1">SUM(F551:F590)</f>
        <v>31870.862710544952</v>
      </c>
      <c r="G591" s="134">
        <f t="shared" ref="G591:O591" ca="1" si="342">SUM(G551:G590)</f>
        <v>3718.809421772713</v>
      </c>
      <c r="H591" s="134">
        <f t="shared" ca="1" si="342"/>
        <v>0</v>
      </c>
      <c r="I591" s="134">
        <f t="shared" ca="1" si="342"/>
        <v>35589.672132317675</v>
      </c>
      <c r="J591" s="134">
        <f t="shared" ca="1" si="342"/>
        <v>13585.747107988298</v>
      </c>
      <c r="K591" s="134">
        <f t="shared" ca="1" si="342"/>
        <v>975.75748654318386</v>
      </c>
      <c r="L591" s="134">
        <f t="shared" ca="1" si="342"/>
        <v>0</v>
      </c>
      <c r="M591" s="134">
        <f t="shared" ca="1" si="342"/>
        <v>14561.504594531485</v>
      </c>
      <c r="N591" s="134">
        <f t="shared" ca="1" si="342"/>
        <v>18285.115602556656</v>
      </c>
      <c r="O591" s="134">
        <f t="shared" ca="1" si="342"/>
        <v>20100.200692269653</v>
      </c>
    </row>
    <row r="592" spans="2:15" hidden="1" x14ac:dyDescent="0.25"/>
    <row r="593" spans="2:15" hidden="1" x14ac:dyDescent="0.25">
      <c r="B593" s="1065" t="s">
        <v>606</v>
      </c>
      <c r="C593" s="1066"/>
      <c r="D593" s="1066"/>
      <c r="E593" s="1066"/>
      <c r="F593" s="1066"/>
      <c r="G593" s="1066"/>
      <c r="H593" s="1066"/>
      <c r="I593" s="1066"/>
      <c r="J593" s="1066"/>
      <c r="K593" s="1066"/>
      <c r="L593" s="1066"/>
      <c r="M593" s="1066"/>
      <c r="N593" s="1066"/>
      <c r="O593" s="1067"/>
    </row>
    <row r="594" spans="2:15" hidden="1" x14ac:dyDescent="0.25">
      <c r="B594" s="1068" t="s">
        <v>513</v>
      </c>
      <c r="C594" s="1107" t="s">
        <v>620</v>
      </c>
      <c r="D594" s="1072" t="s">
        <v>621</v>
      </c>
      <c r="E594" s="1072" t="s">
        <v>622</v>
      </c>
      <c r="F594" s="1072" t="s">
        <v>623</v>
      </c>
      <c r="G594" s="1072"/>
      <c r="H594" s="1072"/>
      <c r="I594" s="1072"/>
      <c r="J594" s="1072" t="s">
        <v>624</v>
      </c>
      <c r="K594" s="1072"/>
      <c r="L594" s="1072"/>
      <c r="M594" s="1072"/>
      <c r="N594" s="1072" t="s">
        <v>625</v>
      </c>
      <c r="O594" s="1074"/>
    </row>
    <row r="595" spans="2:15" ht="56.5" hidden="1" thickBot="1" x14ac:dyDescent="0.3">
      <c r="B595" s="1069"/>
      <c r="C595" s="1108"/>
      <c r="D595" s="1073"/>
      <c r="E595" s="1073"/>
      <c r="F595" s="747" t="s">
        <v>626</v>
      </c>
      <c r="G595" s="747" t="s">
        <v>627</v>
      </c>
      <c r="H595" s="747" t="s">
        <v>628</v>
      </c>
      <c r="I595" s="747" t="s">
        <v>629</v>
      </c>
      <c r="J595" s="747" t="s">
        <v>630</v>
      </c>
      <c r="K595" s="747" t="s">
        <v>627</v>
      </c>
      <c r="L595" s="747" t="s">
        <v>631</v>
      </c>
      <c r="M595" s="747" t="s">
        <v>632</v>
      </c>
      <c r="N595" s="747" t="s">
        <v>626</v>
      </c>
      <c r="O595" s="57" t="s">
        <v>629</v>
      </c>
    </row>
    <row r="596" spans="2:15" hidden="1" x14ac:dyDescent="0.25">
      <c r="B596" s="65">
        <v>1</v>
      </c>
      <c r="C596" s="792" t="s">
        <v>633</v>
      </c>
      <c r="D596" s="59"/>
      <c r="E596" s="60"/>
      <c r="F596" s="69">
        <f ca="1">90%*F279</f>
        <v>154.55085190088175</v>
      </c>
      <c r="G596" s="69">
        <f t="shared" ref="G596:M596" si="343">90%*G279</f>
        <v>90.86905727600498</v>
      </c>
      <c r="H596" s="69">
        <f t="shared" ca="1" si="343"/>
        <v>0</v>
      </c>
      <c r="I596" s="69">
        <f t="shared" ca="1" si="343"/>
        <v>245.41990917688673</v>
      </c>
      <c r="J596" s="69">
        <f t="shared" ca="1" si="343"/>
        <v>0</v>
      </c>
      <c r="K596" s="69">
        <f t="shared" si="343"/>
        <v>0</v>
      </c>
      <c r="L596" s="69">
        <f t="shared" ca="1" si="343"/>
        <v>0</v>
      </c>
      <c r="M596" s="69">
        <f t="shared" ca="1" si="343"/>
        <v>0</v>
      </c>
      <c r="N596" s="69">
        <f ca="1">F596-J596</f>
        <v>154.55085190088175</v>
      </c>
      <c r="O596" s="69">
        <f ca="1">I596-M596</f>
        <v>245.41990917688673</v>
      </c>
    </row>
    <row r="597" spans="2:15" hidden="1" x14ac:dyDescent="0.25">
      <c r="B597" s="65">
        <v>2</v>
      </c>
      <c r="C597" s="792" t="s">
        <v>718</v>
      </c>
      <c r="D597" s="824"/>
      <c r="E597" s="825"/>
      <c r="F597" s="69">
        <f t="shared" ref="F597:M612" ca="1" si="344">90%*F280</f>
        <v>0</v>
      </c>
      <c r="G597" s="69">
        <f t="shared" ca="1" si="344"/>
        <v>0</v>
      </c>
      <c r="H597" s="69">
        <f t="shared" ca="1" si="344"/>
        <v>0</v>
      </c>
      <c r="I597" s="69">
        <f t="shared" ca="1" si="344"/>
        <v>0</v>
      </c>
      <c r="J597" s="69">
        <f t="shared" ca="1" si="344"/>
        <v>0</v>
      </c>
      <c r="K597" s="69">
        <f t="shared" ca="1" si="344"/>
        <v>0</v>
      </c>
      <c r="L597" s="69">
        <f t="shared" ca="1" si="344"/>
        <v>0</v>
      </c>
      <c r="M597" s="69">
        <f t="shared" ca="1" si="344"/>
        <v>0</v>
      </c>
      <c r="N597" s="69">
        <f ca="1">F597-J597</f>
        <v>0</v>
      </c>
      <c r="O597" s="69">
        <f ca="1">I597-M597</f>
        <v>0</v>
      </c>
    </row>
    <row r="598" spans="2:15" hidden="1" x14ac:dyDescent="0.25">
      <c r="B598" s="65">
        <v>3</v>
      </c>
      <c r="C598" s="794" t="s">
        <v>719</v>
      </c>
      <c r="D598" s="67"/>
      <c r="E598" s="68"/>
      <c r="F598" s="69">
        <f t="shared" si="344"/>
        <v>0</v>
      </c>
      <c r="G598" s="69">
        <f t="shared" si="344"/>
        <v>0</v>
      </c>
      <c r="H598" s="69">
        <f t="shared" si="344"/>
        <v>0</v>
      </c>
      <c r="I598" s="69">
        <f t="shared" si="344"/>
        <v>0</v>
      </c>
      <c r="J598" s="69">
        <f t="shared" si="344"/>
        <v>0</v>
      </c>
      <c r="K598" s="69">
        <f t="shared" si="344"/>
        <v>0</v>
      </c>
      <c r="L598" s="69">
        <f t="shared" si="344"/>
        <v>0</v>
      </c>
      <c r="M598" s="69">
        <f t="shared" si="344"/>
        <v>0</v>
      </c>
      <c r="N598" s="69"/>
      <c r="O598" s="69"/>
    </row>
    <row r="599" spans="2:15" hidden="1" x14ac:dyDescent="0.25">
      <c r="B599" s="65"/>
      <c r="C599" s="66" t="s">
        <v>720</v>
      </c>
      <c r="D599" s="67"/>
      <c r="E599" s="68"/>
      <c r="F599" s="69">
        <f t="shared" ca="1" si="344"/>
        <v>532.60349189171609</v>
      </c>
      <c r="G599" s="69">
        <f t="shared" si="344"/>
        <v>76.9737632647346</v>
      </c>
      <c r="H599" s="69">
        <f t="shared" ca="1" si="344"/>
        <v>0</v>
      </c>
      <c r="I599" s="69">
        <f t="shared" ca="1" si="344"/>
        <v>609.57725515645075</v>
      </c>
      <c r="J599" s="69">
        <f t="shared" ca="1" si="344"/>
        <v>171.3600700113949</v>
      </c>
      <c r="K599" s="69">
        <f t="shared" si="344"/>
        <v>20.104434985333931</v>
      </c>
      <c r="L599" s="69">
        <f t="shared" ca="1" si="344"/>
        <v>0</v>
      </c>
      <c r="M599" s="69">
        <f t="shared" ca="1" si="344"/>
        <v>191.46450499672881</v>
      </c>
      <c r="N599" s="69">
        <f t="shared" ref="N599:N602" ca="1" si="345">F599-J599</f>
        <v>361.24342188032119</v>
      </c>
      <c r="O599" s="69">
        <f t="shared" ref="O599:O602" ca="1" si="346">I599-M599</f>
        <v>418.11275015972194</v>
      </c>
    </row>
    <row r="600" spans="2:15" hidden="1" x14ac:dyDescent="0.25">
      <c r="B600" s="65"/>
      <c r="C600" s="66" t="s">
        <v>721</v>
      </c>
      <c r="D600" s="67"/>
      <c r="E600" s="68"/>
      <c r="F600" s="69">
        <f t="shared" ca="1" si="344"/>
        <v>0</v>
      </c>
      <c r="G600" s="69">
        <f t="shared" ca="1" si="344"/>
        <v>0</v>
      </c>
      <c r="H600" s="69">
        <f t="shared" ca="1" si="344"/>
        <v>0</v>
      </c>
      <c r="I600" s="69">
        <f t="shared" ca="1" si="344"/>
        <v>0</v>
      </c>
      <c r="J600" s="69">
        <f t="shared" ca="1" si="344"/>
        <v>0</v>
      </c>
      <c r="K600" s="69">
        <f t="shared" ca="1" si="344"/>
        <v>0</v>
      </c>
      <c r="L600" s="69">
        <f t="shared" ca="1" si="344"/>
        <v>0</v>
      </c>
      <c r="M600" s="69">
        <f t="shared" ca="1" si="344"/>
        <v>0</v>
      </c>
      <c r="N600" s="69">
        <f t="shared" ca="1" si="345"/>
        <v>0</v>
      </c>
      <c r="O600" s="69">
        <f t="shared" ca="1" si="346"/>
        <v>0</v>
      </c>
    </row>
    <row r="601" spans="2:15" hidden="1" x14ac:dyDescent="0.25">
      <c r="B601" s="65"/>
      <c r="C601" s="66" t="s">
        <v>722</v>
      </c>
      <c r="D601" s="67"/>
      <c r="E601" s="68"/>
      <c r="F601" s="69">
        <f t="shared" ca="1" si="344"/>
        <v>0</v>
      </c>
      <c r="G601" s="69">
        <f t="shared" ca="1" si="344"/>
        <v>0</v>
      </c>
      <c r="H601" s="69">
        <f t="shared" ca="1" si="344"/>
        <v>0</v>
      </c>
      <c r="I601" s="69">
        <f t="shared" ca="1" si="344"/>
        <v>0</v>
      </c>
      <c r="J601" s="69">
        <f t="shared" ca="1" si="344"/>
        <v>0</v>
      </c>
      <c r="K601" s="69">
        <f t="shared" ca="1" si="344"/>
        <v>0</v>
      </c>
      <c r="L601" s="69">
        <f t="shared" ca="1" si="344"/>
        <v>0</v>
      </c>
      <c r="M601" s="69">
        <f t="shared" ca="1" si="344"/>
        <v>0</v>
      </c>
      <c r="N601" s="69">
        <f t="shared" ca="1" si="345"/>
        <v>0</v>
      </c>
      <c r="O601" s="69">
        <f t="shared" ca="1" si="346"/>
        <v>0</v>
      </c>
    </row>
    <row r="602" spans="2:15" hidden="1" x14ac:dyDescent="0.25">
      <c r="B602" s="65"/>
      <c r="C602" s="66" t="s">
        <v>723</v>
      </c>
      <c r="D602" s="67"/>
      <c r="E602" s="68"/>
      <c r="F602" s="69">
        <f t="shared" ca="1" si="344"/>
        <v>219.9281402395286</v>
      </c>
      <c r="G602" s="69">
        <f t="shared" ca="1" si="344"/>
        <v>0</v>
      </c>
      <c r="H602" s="69">
        <f t="shared" ca="1" si="344"/>
        <v>0</v>
      </c>
      <c r="I602" s="69">
        <f t="shared" ca="1" si="344"/>
        <v>219.9281402395286</v>
      </c>
      <c r="J602" s="69">
        <f t="shared" ca="1" si="344"/>
        <v>66.969240515413176</v>
      </c>
      <c r="K602" s="69">
        <f t="shared" ca="1" si="344"/>
        <v>0</v>
      </c>
      <c r="L602" s="69">
        <f t="shared" ca="1" si="344"/>
        <v>0</v>
      </c>
      <c r="M602" s="69">
        <f t="shared" ca="1" si="344"/>
        <v>66.969240515413176</v>
      </c>
      <c r="N602" s="69">
        <f t="shared" ca="1" si="345"/>
        <v>152.95889972411544</v>
      </c>
      <c r="O602" s="69">
        <f t="shared" ca="1" si="346"/>
        <v>152.95889972411544</v>
      </c>
    </row>
    <row r="603" spans="2:15" hidden="1" x14ac:dyDescent="0.25">
      <c r="B603" s="65">
        <v>4</v>
      </c>
      <c r="C603" s="792" t="s">
        <v>724</v>
      </c>
      <c r="D603" s="67"/>
      <c r="E603" s="68"/>
      <c r="F603" s="69">
        <f t="shared" si="344"/>
        <v>0</v>
      </c>
      <c r="G603" s="69">
        <f t="shared" si="344"/>
        <v>0</v>
      </c>
      <c r="H603" s="69">
        <f t="shared" si="344"/>
        <v>0</v>
      </c>
      <c r="I603" s="69">
        <f t="shared" si="344"/>
        <v>0</v>
      </c>
      <c r="J603" s="69">
        <f t="shared" si="344"/>
        <v>0</v>
      </c>
      <c r="K603" s="69">
        <f t="shared" si="344"/>
        <v>0</v>
      </c>
      <c r="L603" s="69">
        <f t="shared" si="344"/>
        <v>0</v>
      </c>
      <c r="M603" s="69">
        <f t="shared" si="344"/>
        <v>0</v>
      </c>
      <c r="N603" s="69"/>
      <c r="O603" s="69"/>
    </row>
    <row r="604" spans="2:15" hidden="1" x14ac:dyDescent="0.25">
      <c r="B604" s="65"/>
      <c r="C604" s="73" t="s">
        <v>725</v>
      </c>
      <c r="D604" s="67"/>
      <c r="E604" s="68"/>
      <c r="F604" s="69">
        <f t="shared" ca="1" si="344"/>
        <v>14846.110013278014</v>
      </c>
      <c r="G604" s="69">
        <f t="shared" si="344"/>
        <v>1827.8995944634348</v>
      </c>
      <c r="H604" s="69">
        <f t="shared" ca="1" si="344"/>
        <v>0</v>
      </c>
      <c r="I604" s="69">
        <f t="shared" ca="1" si="344"/>
        <v>16674.009607741449</v>
      </c>
      <c r="J604" s="69">
        <f t="shared" ca="1" si="344"/>
        <v>6806.2622862657518</v>
      </c>
      <c r="K604" s="69">
        <f t="shared" si="344"/>
        <v>513.84360218756478</v>
      </c>
      <c r="L604" s="69">
        <f t="shared" ca="1" si="344"/>
        <v>0</v>
      </c>
      <c r="M604" s="69">
        <f t="shared" ca="1" si="344"/>
        <v>7320.1058884533159</v>
      </c>
      <c r="N604" s="69">
        <f t="shared" ref="N604:N607" ca="1" si="347">F604-J604</f>
        <v>8039.8477270122621</v>
      </c>
      <c r="O604" s="69">
        <f t="shared" ref="O604:O607" ca="1" si="348">I604-M604</f>
        <v>9353.9037192881333</v>
      </c>
    </row>
    <row r="605" spans="2:15" hidden="1" x14ac:dyDescent="0.25">
      <c r="B605" s="65"/>
      <c r="C605" s="792" t="s">
        <v>726</v>
      </c>
      <c r="D605" s="67"/>
      <c r="E605" s="68"/>
      <c r="F605" s="69">
        <f t="shared" si="344"/>
        <v>0</v>
      </c>
      <c r="G605" s="69">
        <f t="shared" si="344"/>
        <v>0</v>
      </c>
      <c r="H605" s="69">
        <f t="shared" si="344"/>
        <v>0</v>
      </c>
      <c r="I605" s="69">
        <f t="shared" si="344"/>
        <v>0</v>
      </c>
      <c r="J605" s="69">
        <f t="shared" si="344"/>
        <v>0</v>
      </c>
      <c r="K605" s="69">
        <f t="shared" si="344"/>
        <v>0</v>
      </c>
      <c r="L605" s="69">
        <f t="shared" si="344"/>
        <v>0</v>
      </c>
      <c r="M605" s="69">
        <f t="shared" si="344"/>
        <v>0</v>
      </c>
      <c r="N605" s="69"/>
      <c r="O605" s="69"/>
    </row>
    <row r="606" spans="2:15" hidden="1" x14ac:dyDescent="0.25">
      <c r="B606" s="65"/>
      <c r="C606" s="73" t="s">
        <v>727</v>
      </c>
      <c r="D606" s="67"/>
      <c r="E606" s="68"/>
      <c r="F606" s="69">
        <f t="shared" ca="1" si="344"/>
        <v>0</v>
      </c>
      <c r="G606" s="69">
        <f t="shared" ca="1" si="344"/>
        <v>0</v>
      </c>
      <c r="H606" s="69">
        <f t="shared" ca="1" si="344"/>
        <v>0</v>
      </c>
      <c r="I606" s="69">
        <f t="shared" ca="1" si="344"/>
        <v>0</v>
      </c>
      <c r="J606" s="69">
        <f t="shared" ca="1" si="344"/>
        <v>0</v>
      </c>
      <c r="K606" s="69">
        <f t="shared" ca="1" si="344"/>
        <v>0</v>
      </c>
      <c r="L606" s="69">
        <f t="shared" ca="1" si="344"/>
        <v>0</v>
      </c>
      <c r="M606" s="69">
        <f t="shared" ca="1" si="344"/>
        <v>0</v>
      </c>
      <c r="N606" s="69">
        <f t="shared" ca="1" si="347"/>
        <v>0</v>
      </c>
      <c r="O606" s="69">
        <f t="shared" ca="1" si="348"/>
        <v>0</v>
      </c>
    </row>
    <row r="607" spans="2:15" hidden="1" x14ac:dyDescent="0.25">
      <c r="B607" s="65"/>
      <c r="C607" s="73" t="s">
        <v>728</v>
      </c>
      <c r="D607" s="67"/>
      <c r="E607" s="68"/>
      <c r="F607" s="69">
        <f t="shared" ca="1" si="344"/>
        <v>0</v>
      </c>
      <c r="G607" s="69">
        <f t="shared" ca="1" si="344"/>
        <v>0</v>
      </c>
      <c r="H607" s="69">
        <f t="shared" ca="1" si="344"/>
        <v>0</v>
      </c>
      <c r="I607" s="69">
        <f t="shared" ca="1" si="344"/>
        <v>0</v>
      </c>
      <c r="J607" s="69">
        <f t="shared" ca="1" si="344"/>
        <v>0</v>
      </c>
      <c r="K607" s="69">
        <f t="shared" ca="1" si="344"/>
        <v>0</v>
      </c>
      <c r="L607" s="69">
        <f t="shared" ca="1" si="344"/>
        <v>0</v>
      </c>
      <c r="M607" s="69">
        <f t="shared" ca="1" si="344"/>
        <v>0</v>
      </c>
      <c r="N607" s="69">
        <f t="shared" ca="1" si="347"/>
        <v>0</v>
      </c>
      <c r="O607" s="69">
        <f t="shared" ca="1" si="348"/>
        <v>0</v>
      </c>
    </row>
    <row r="608" spans="2:15" hidden="1" x14ac:dyDescent="0.25">
      <c r="B608" s="65">
        <v>5</v>
      </c>
      <c r="C608" s="792" t="s">
        <v>729</v>
      </c>
      <c r="D608" s="67"/>
      <c r="E608" s="68"/>
      <c r="F608" s="69">
        <f t="shared" si="344"/>
        <v>0</v>
      </c>
      <c r="G608" s="69">
        <f t="shared" si="344"/>
        <v>0</v>
      </c>
      <c r="H608" s="69">
        <f t="shared" si="344"/>
        <v>0</v>
      </c>
      <c r="I608" s="69">
        <f t="shared" si="344"/>
        <v>0</v>
      </c>
      <c r="J608" s="69">
        <f t="shared" si="344"/>
        <v>0</v>
      </c>
      <c r="K608" s="69">
        <f t="shared" si="344"/>
        <v>0</v>
      </c>
      <c r="L608" s="69">
        <f t="shared" si="344"/>
        <v>0</v>
      </c>
      <c r="M608" s="69">
        <f t="shared" si="344"/>
        <v>0</v>
      </c>
      <c r="N608" s="69"/>
      <c r="O608" s="69"/>
    </row>
    <row r="609" spans="2:15" hidden="1" x14ac:dyDescent="0.25">
      <c r="B609" s="65"/>
      <c r="C609" s="73" t="s">
        <v>730</v>
      </c>
      <c r="D609" s="67"/>
      <c r="E609" s="68"/>
      <c r="F609" s="69">
        <f t="shared" ca="1" si="344"/>
        <v>0</v>
      </c>
      <c r="G609" s="69">
        <f t="shared" ca="1" si="344"/>
        <v>0</v>
      </c>
      <c r="H609" s="69">
        <f t="shared" ca="1" si="344"/>
        <v>0</v>
      </c>
      <c r="I609" s="69">
        <f t="shared" ca="1" si="344"/>
        <v>0</v>
      </c>
      <c r="J609" s="69">
        <f t="shared" ca="1" si="344"/>
        <v>0</v>
      </c>
      <c r="K609" s="69">
        <f t="shared" ca="1" si="344"/>
        <v>0</v>
      </c>
      <c r="L609" s="69">
        <f t="shared" ca="1" si="344"/>
        <v>0</v>
      </c>
      <c r="M609" s="69">
        <f t="shared" ca="1" si="344"/>
        <v>0</v>
      </c>
      <c r="N609" s="69">
        <f t="shared" ref="N609:N614" ca="1" si="349">F609-J609</f>
        <v>0</v>
      </c>
      <c r="O609" s="69">
        <f t="shared" ref="O609:O614" ca="1" si="350">I609-M609</f>
        <v>0</v>
      </c>
    </row>
    <row r="610" spans="2:15" hidden="1" x14ac:dyDescent="0.25">
      <c r="B610" s="65"/>
      <c r="C610" s="73" t="s">
        <v>731</v>
      </c>
      <c r="D610" s="67"/>
      <c r="E610" s="68"/>
      <c r="F610" s="69">
        <f t="shared" ca="1" si="344"/>
        <v>0</v>
      </c>
      <c r="G610" s="69">
        <f t="shared" ca="1" si="344"/>
        <v>0</v>
      </c>
      <c r="H610" s="69">
        <f t="shared" ca="1" si="344"/>
        <v>0</v>
      </c>
      <c r="I610" s="69">
        <f t="shared" ca="1" si="344"/>
        <v>0</v>
      </c>
      <c r="J610" s="69">
        <f t="shared" ca="1" si="344"/>
        <v>0</v>
      </c>
      <c r="K610" s="69">
        <f t="shared" ca="1" si="344"/>
        <v>0</v>
      </c>
      <c r="L610" s="69">
        <f t="shared" ca="1" si="344"/>
        <v>0</v>
      </c>
      <c r="M610" s="69">
        <f t="shared" ca="1" si="344"/>
        <v>0</v>
      </c>
      <c r="N610" s="69">
        <f t="shared" ca="1" si="349"/>
        <v>0</v>
      </c>
      <c r="O610" s="69">
        <f t="shared" ca="1" si="350"/>
        <v>0</v>
      </c>
    </row>
    <row r="611" spans="2:15" hidden="1" x14ac:dyDescent="0.25">
      <c r="B611" s="65"/>
      <c r="C611" s="73" t="s">
        <v>732</v>
      </c>
      <c r="D611" s="67"/>
      <c r="E611" s="68"/>
      <c r="F611" s="69">
        <f t="shared" ca="1" si="344"/>
        <v>0</v>
      </c>
      <c r="G611" s="69">
        <f t="shared" ca="1" si="344"/>
        <v>0</v>
      </c>
      <c r="H611" s="69">
        <f t="shared" ca="1" si="344"/>
        <v>0</v>
      </c>
      <c r="I611" s="69">
        <f t="shared" ca="1" si="344"/>
        <v>0</v>
      </c>
      <c r="J611" s="69">
        <f t="shared" ca="1" si="344"/>
        <v>0</v>
      </c>
      <c r="K611" s="69">
        <f t="shared" ca="1" si="344"/>
        <v>0</v>
      </c>
      <c r="L611" s="69">
        <f t="shared" ca="1" si="344"/>
        <v>0</v>
      </c>
      <c r="M611" s="69">
        <f t="shared" ca="1" si="344"/>
        <v>0</v>
      </c>
      <c r="N611" s="69">
        <f t="shared" ca="1" si="349"/>
        <v>0</v>
      </c>
      <c r="O611" s="69">
        <f t="shared" ca="1" si="350"/>
        <v>0</v>
      </c>
    </row>
    <row r="612" spans="2:15" hidden="1" x14ac:dyDescent="0.25">
      <c r="B612" s="65"/>
      <c r="C612" s="73" t="s">
        <v>733</v>
      </c>
      <c r="D612" s="67"/>
      <c r="E612" s="68"/>
      <c r="F612" s="69">
        <f t="shared" ca="1" si="344"/>
        <v>0</v>
      </c>
      <c r="G612" s="69">
        <f t="shared" ca="1" si="344"/>
        <v>0</v>
      </c>
      <c r="H612" s="69">
        <f t="shared" ca="1" si="344"/>
        <v>0</v>
      </c>
      <c r="I612" s="69">
        <f t="shared" ca="1" si="344"/>
        <v>0</v>
      </c>
      <c r="J612" s="69">
        <f t="shared" ca="1" si="344"/>
        <v>0</v>
      </c>
      <c r="K612" s="69">
        <f t="shared" ca="1" si="344"/>
        <v>0</v>
      </c>
      <c r="L612" s="69">
        <f t="shared" ca="1" si="344"/>
        <v>0</v>
      </c>
      <c r="M612" s="69">
        <f t="shared" ca="1" si="344"/>
        <v>0</v>
      </c>
      <c r="N612" s="69">
        <f t="shared" ca="1" si="349"/>
        <v>0</v>
      </c>
      <c r="O612" s="69">
        <f t="shared" ca="1" si="350"/>
        <v>0</v>
      </c>
    </row>
    <row r="613" spans="2:15" hidden="1" x14ac:dyDescent="0.25">
      <c r="B613" s="65">
        <v>6</v>
      </c>
      <c r="C613" s="792" t="s">
        <v>734</v>
      </c>
      <c r="D613" s="67"/>
      <c r="E613" s="68"/>
      <c r="F613" s="69">
        <f t="shared" ref="F613:M628" ca="1" si="351">90%*F296</f>
        <v>0</v>
      </c>
      <c r="G613" s="69">
        <f t="shared" ca="1" si="351"/>
        <v>0</v>
      </c>
      <c r="H613" s="69">
        <f t="shared" ca="1" si="351"/>
        <v>0</v>
      </c>
      <c r="I613" s="69">
        <f t="shared" ca="1" si="351"/>
        <v>0</v>
      </c>
      <c r="J613" s="69">
        <f t="shared" ca="1" si="351"/>
        <v>0</v>
      </c>
      <c r="K613" s="69">
        <f t="shared" ca="1" si="351"/>
        <v>0</v>
      </c>
      <c r="L613" s="69">
        <f t="shared" ca="1" si="351"/>
        <v>0</v>
      </c>
      <c r="M613" s="69">
        <f t="shared" ca="1" si="351"/>
        <v>0</v>
      </c>
      <c r="N613" s="69">
        <f t="shared" ca="1" si="349"/>
        <v>0</v>
      </c>
      <c r="O613" s="69">
        <f t="shared" ca="1" si="350"/>
        <v>0</v>
      </c>
    </row>
    <row r="614" spans="2:15" hidden="1" x14ac:dyDescent="0.25">
      <c r="B614" s="65">
        <v>7</v>
      </c>
      <c r="C614" s="792" t="s">
        <v>735</v>
      </c>
      <c r="D614" s="67"/>
      <c r="E614" s="68"/>
      <c r="F614" s="69">
        <f t="shared" ca="1" si="351"/>
        <v>0</v>
      </c>
      <c r="G614" s="69">
        <f t="shared" ca="1" si="351"/>
        <v>0</v>
      </c>
      <c r="H614" s="69">
        <f t="shared" ca="1" si="351"/>
        <v>0</v>
      </c>
      <c r="I614" s="69">
        <f t="shared" ca="1" si="351"/>
        <v>0</v>
      </c>
      <c r="J614" s="69">
        <f t="shared" ca="1" si="351"/>
        <v>0</v>
      </c>
      <c r="K614" s="69">
        <f t="shared" ca="1" si="351"/>
        <v>0</v>
      </c>
      <c r="L614" s="69">
        <f t="shared" ca="1" si="351"/>
        <v>0</v>
      </c>
      <c r="M614" s="69">
        <f t="shared" ca="1" si="351"/>
        <v>0</v>
      </c>
      <c r="N614" s="69">
        <f t="shared" ca="1" si="349"/>
        <v>0</v>
      </c>
      <c r="O614" s="69">
        <f t="shared" ca="1" si="350"/>
        <v>0</v>
      </c>
    </row>
    <row r="615" spans="2:15" hidden="1" x14ac:dyDescent="0.25">
      <c r="B615" s="65">
        <v>8</v>
      </c>
      <c r="C615" s="792" t="s">
        <v>736</v>
      </c>
      <c r="D615" s="67"/>
      <c r="E615" s="68"/>
      <c r="F615" s="69">
        <f t="shared" si="351"/>
        <v>0</v>
      </c>
      <c r="G615" s="69">
        <f t="shared" si="351"/>
        <v>0</v>
      </c>
      <c r="H615" s="69">
        <f t="shared" si="351"/>
        <v>0</v>
      </c>
      <c r="I615" s="69">
        <f t="shared" si="351"/>
        <v>0</v>
      </c>
      <c r="J615" s="69">
        <f t="shared" si="351"/>
        <v>0</v>
      </c>
      <c r="K615" s="69">
        <f t="shared" si="351"/>
        <v>0</v>
      </c>
      <c r="L615" s="69">
        <f t="shared" si="351"/>
        <v>0</v>
      </c>
      <c r="M615" s="69">
        <f t="shared" si="351"/>
        <v>0</v>
      </c>
      <c r="N615" s="69"/>
      <c r="O615" s="69"/>
    </row>
    <row r="616" spans="2:15" hidden="1" x14ac:dyDescent="0.25">
      <c r="B616" s="65"/>
      <c r="C616" s="73" t="s">
        <v>737</v>
      </c>
      <c r="D616" s="67"/>
      <c r="E616" s="68"/>
      <c r="F616" s="69">
        <f t="shared" ca="1" si="351"/>
        <v>17077.175346450516</v>
      </c>
      <c r="G616" s="69">
        <f t="shared" si="351"/>
        <v>2122.6849741780175</v>
      </c>
      <c r="H616" s="69">
        <f t="shared" ca="1" si="351"/>
        <v>0</v>
      </c>
      <c r="I616" s="69">
        <f t="shared" ca="1" si="351"/>
        <v>19199.860320628533</v>
      </c>
      <c r="J616" s="69">
        <f t="shared" ca="1" si="351"/>
        <v>5742.000346803864</v>
      </c>
      <c r="K616" s="69">
        <f t="shared" si="351"/>
        <v>470.48230496773868</v>
      </c>
      <c r="L616" s="69">
        <f t="shared" ca="1" si="351"/>
        <v>0</v>
      </c>
      <c r="M616" s="69">
        <f t="shared" ca="1" si="351"/>
        <v>6212.4826517716028</v>
      </c>
      <c r="N616" s="69">
        <f t="shared" ref="N616:O620" ca="1" si="352">F616-J616</f>
        <v>11335.174999646653</v>
      </c>
      <c r="O616" s="69">
        <f t="shared" ref="O616:O618" ca="1" si="353">I616-M616</f>
        <v>12987.377668856931</v>
      </c>
    </row>
    <row r="617" spans="2:15" hidden="1" x14ac:dyDescent="0.25">
      <c r="B617" s="65"/>
      <c r="C617" s="73" t="s">
        <v>756</v>
      </c>
      <c r="D617" s="67"/>
      <c r="E617" s="68"/>
      <c r="F617" s="69">
        <f t="shared" ca="1" si="351"/>
        <v>0</v>
      </c>
      <c r="G617" s="69">
        <f t="shared" ca="1" si="351"/>
        <v>0</v>
      </c>
      <c r="H617" s="69">
        <f t="shared" ca="1" si="351"/>
        <v>0</v>
      </c>
      <c r="I617" s="69">
        <f t="shared" ca="1" si="351"/>
        <v>0</v>
      </c>
      <c r="J617" s="69">
        <f t="shared" ca="1" si="351"/>
        <v>0</v>
      </c>
      <c r="K617" s="69">
        <f t="shared" ca="1" si="351"/>
        <v>0</v>
      </c>
      <c r="L617" s="69">
        <f t="shared" ca="1" si="351"/>
        <v>0</v>
      </c>
      <c r="M617" s="69">
        <f t="shared" ca="1" si="351"/>
        <v>0</v>
      </c>
      <c r="N617" s="69">
        <f t="shared" ca="1" si="352"/>
        <v>0</v>
      </c>
      <c r="O617" s="69">
        <f t="shared" ca="1" si="353"/>
        <v>0</v>
      </c>
    </row>
    <row r="618" spans="2:15" ht="28" hidden="1" x14ac:dyDescent="0.25">
      <c r="B618" s="796">
        <v>9</v>
      </c>
      <c r="C618" s="797" t="s">
        <v>739</v>
      </c>
      <c r="D618" s="67"/>
      <c r="E618" s="68"/>
      <c r="F618" s="69">
        <f t="shared" ca="1" si="351"/>
        <v>0</v>
      </c>
      <c r="G618" s="69">
        <f t="shared" ca="1" si="351"/>
        <v>0</v>
      </c>
      <c r="H618" s="69">
        <f t="shared" ca="1" si="351"/>
        <v>0</v>
      </c>
      <c r="I618" s="69">
        <f t="shared" ca="1" si="351"/>
        <v>0</v>
      </c>
      <c r="J618" s="69">
        <f t="shared" ca="1" si="351"/>
        <v>0</v>
      </c>
      <c r="K618" s="69">
        <f t="shared" ca="1" si="351"/>
        <v>0</v>
      </c>
      <c r="L618" s="69">
        <f t="shared" ca="1" si="351"/>
        <v>0</v>
      </c>
      <c r="M618" s="69">
        <f t="shared" ca="1" si="351"/>
        <v>0</v>
      </c>
      <c r="N618" s="69">
        <f t="shared" ca="1" si="352"/>
        <v>0</v>
      </c>
      <c r="O618" s="69">
        <f t="shared" ca="1" si="353"/>
        <v>0</v>
      </c>
    </row>
    <row r="619" spans="2:15" hidden="1" x14ac:dyDescent="0.25">
      <c r="B619" s="798">
        <v>10</v>
      </c>
      <c r="C619" s="535" t="s">
        <v>740</v>
      </c>
      <c r="D619" s="799"/>
      <c r="E619" s="68"/>
      <c r="F619" s="69">
        <f t="shared" ca="1" si="351"/>
        <v>2369.6378348192088</v>
      </c>
      <c r="G619" s="69">
        <f t="shared" si="351"/>
        <v>141.19064129809144</v>
      </c>
      <c r="H619" s="69">
        <f t="shared" ca="1" si="351"/>
        <v>0</v>
      </c>
      <c r="I619" s="69">
        <f t="shared" ca="1" si="351"/>
        <v>2510.8284761173004</v>
      </c>
      <c r="J619" s="69">
        <f t="shared" ca="1" si="351"/>
        <v>1455.3138813884141</v>
      </c>
      <c r="K619" s="69">
        <f t="shared" si="351"/>
        <v>79.920254254599072</v>
      </c>
      <c r="L619" s="69">
        <f t="shared" ca="1" si="351"/>
        <v>0</v>
      </c>
      <c r="M619" s="69">
        <f t="shared" ca="1" si="351"/>
        <v>1535.2341356430131</v>
      </c>
      <c r="N619" s="69">
        <f t="shared" ca="1" si="352"/>
        <v>914.32395343079475</v>
      </c>
      <c r="O619" s="69">
        <f t="shared" si="352"/>
        <v>61.270387043492363</v>
      </c>
    </row>
    <row r="620" spans="2:15" hidden="1" x14ac:dyDescent="0.25">
      <c r="B620" s="798">
        <v>11</v>
      </c>
      <c r="C620" s="535" t="s">
        <v>741</v>
      </c>
      <c r="D620" s="799"/>
      <c r="E620" s="68"/>
      <c r="F620" s="69">
        <f t="shared" ca="1" si="351"/>
        <v>6.6259045295999996</v>
      </c>
      <c r="G620" s="69">
        <f t="shared" ca="1" si="351"/>
        <v>0</v>
      </c>
      <c r="H620" s="69">
        <f t="shared" ca="1" si="351"/>
        <v>0</v>
      </c>
      <c r="I620" s="69">
        <f t="shared" ca="1" si="351"/>
        <v>6.6259045295999996</v>
      </c>
      <c r="J620" s="69">
        <f t="shared" ca="1" si="351"/>
        <v>6.2909708853428032</v>
      </c>
      <c r="K620" s="69">
        <f t="shared" si="351"/>
        <v>0</v>
      </c>
      <c r="L620" s="69">
        <f t="shared" ca="1" si="351"/>
        <v>0</v>
      </c>
      <c r="M620" s="69">
        <f t="shared" ca="1" si="351"/>
        <v>6.2909708853428032</v>
      </c>
      <c r="N620" s="69">
        <f t="shared" ca="1" si="352"/>
        <v>0.33493364425719641</v>
      </c>
      <c r="O620" s="69">
        <f t="shared" ca="1" si="352"/>
        <v>0</v>
      </c>
    </row>
    <row r="621" spans="2:15" hidden="1" x14ac:dyDescent="0.25">
      <c r="B621" s="798">
        <v>12</v>
      </c>
      <c r="C621" s="535" t="s">
        <v>742</v>
      </c>
      <c r="D621" s="799"/>
      <c r="E621" s="68"/>
      <c r="F621" s="69">
        <f t="shared" si="351"/>
        <v>0</v>
      </c>
      <c r="G621" s="69">
        <f t="shared" si="351"/>
        <v>0</v>
      </c>
      <c r="H621" s="69">
        <f t="shared" si="351"/>
        <v>0</v>
      </c>
      <c r="I621" s="69">
        <f t="shared" si="351"/>
        <v>0</v>
      </c>
      <c r="J621" s="69">
        <f t="shared" si="351"/>
        <v>0</v>
      </c>
      <c r="K621" s="69">
        <f t="shared" si="351"/>
        <v>0</v>
      </c>
      <c r="L621" s="69">
        <f t="shared" si="351"/>
        <v>0</v>
      </c>
      <c r="M621" s="69">
        <f t="shared" si="351"/>
        <v>0</v>
      </c>
      <c r="N621" s="69"/>
      <c r="O621" s="69"/>
    </row>
    <row r="622" spans="2:15" hidden="1" x14ac:dyDescent="0.25">
      <c r="B622" s="798"/>
      <c r="C622" s="536" t="s">
        <v>743</v>
      </c>
      <c r="D622" s="799"/>
      <c r="E622" s="68"/>
      <c r="F622" s="69">
        <f t="shared" ca="1" si="351"/>
        <v>3.8288452196302627</v>
      </c>
      <c r="G622" s="69">
        <f t="shared" ca="1" si="351"/>
        <v>0</v>
      </c>
      <c r="H622" s="69">
        <f t="shared" ca="1" si="351"/>
        <v>0</v>
      </c>
      <c r="I622" s="69">
        <f t="shared" ca="1" si="351"/>
        <v>3.8288452196302627</v>
      </c>
      <c r="J622" s="69">
        <f t="shared" ca="1" si="351"/>
        <v>2.0140676207203279</v>
      </c>
      <c r="K622" s="69">
        <f t="shared" ca="1" si="351"/>
        <v>0</v>
      </c>
      <c r="L622" s="69">
        <f t="shared" ca="1" si="351"/>
        <v>0</v>
      </c>
      <c r="M622" s="69">
        <f t="shared" ca="1" si="351"/>
        <v>2.0140676207203279</v>
      </c>
      <c r="N622" s="69">
        <f t="shared" ref="N622:O623" ca="1" si="354">F622-J622</f>
        <v>1.8147775989099348</v>
      </c>
      <c r="O622" s="69">
        <f t="shared" ca="1" si="354"/>
        <v>0</v>
      </c>
    </row>
    <row r="623" spans="2:15" hidden="1" x14ac:dyDescent="0.25">
      <c r="B623" s="798"/>
      <c r="C623" s="536" t="s">
        <v>744</v>
      </c>
      <c r="D623" s="799"/>
      <c r="E623" s="68"/>
      <c r="F623" s="69">
        <f t="shared" ca="1" si="351"/>
        <v>0</v>
      </c>
      <c r="G623" s="69">
        <f t="shared" ca="1" si="351"/>
        <v>0</v>
      </c>
      <c r="H623" s="69">
        <f t="shared" ca="1" si="351"/>
        <v>0</v>
      </c>
      <c r="I623" s="69">
        <f t="shared" ca="1" si="351"/>
        <v>0</v>
      </c>
      <c r="J623" s="69">
        <f t="shared" ca="1" si="351"/>
        <v>0</v>
      </c>
      <c r="K623" s="69">
        <f t="shared" ca="1" si="351"/>
        <v>0</v>
      </c>
      <c r="L623" s="69">
        <f t="shared" ca="1" si="351"/>
        <v>0</v>
      </c>
      <c r="M623" s="69">
        <f t="shared" ca="1" si="351"/>
        <v>0</v>
      </c>
      <c r="N623" s="69">
        <f t="shared" ca="1" si="354"/>
        <v>0</v>
      </c>
      <c r="O623" s="69">
        <f t="shared" ca="1" si="354"/>
        <v>0</v>
      </c>
    </row>
    <row r="624" spans="2:15" hidden="1" x14ac:dyDescent="0.25">
      <c r="B624" s="798">
        <v>13</v>
      </c>
      <c r="C624" s="536"/>
      <c r="D624" s="799"/>
      <c r="E624" s="68"/>
      <c r="F624" s="69">
        <f t="shared" si="351"/>
        <v>0</v>
      </c>
      <c r="G624" s="69">
        <f t="shared" si="351"/>
        <v>0</v>
      </c>
      <c r="H624" s="69">
        <f t="shared" si="351"/>
        <v>0</v>
      </c>
      <c r="I624" s="69">
        <f t="shared" si="351"/>
        <v>0</v>
      </c>
      <c r="J624" s="69">
        <f t="shared" si="351"/>
        <v>0</v>
      </c>
      <c r="K624" s="69">
        <f t="shared" si="351"/>
        <v>0</v>
      </c>
      <c r="L624" s="69">
        <f t="shared" si="351"/>
        <v>0</v>
      </c>
      <c r="M624" s="69">
        <f t="shared" si="351"/>
        <v>0</v>
      </c>
      <c r="N624" s="69"/>
      <c r="O624" s="69"/>
    </row>
    <row r="625" spans="2:15" hidden="1" x14ac:dyDescent="0.25">
      <c r="B625" s="798"/>
      <c r="C625" s="536" t="s">
        <v>745</v>
      </c>
      <c r="D625" s="799"/>
      <c r="E625" s="68"/>
      <c r="F625" s="69">
        <f t="shared" ca="1" si="351"/>
        <v>18.94169180276127</v>
      </c>
      <c r="G625" s="69">
        <f t="shared" ca="1" si="351"/>
        <v>0</v>
      </c>
      <c r="H625" s="69">
        <f t="shared" ca="1" si="351"/>
        <v>0</v>
      </c>
      <c r="I625" s="69">
        <f t="shared" ca="1" si="351"/>
        <v>18.94169180276127</v>
      </c>
      <c r="J625" s="69">
        <f t="shared" ca="1" si="351"/>
        <v>13.926473735324665</v>
      </c>
      <c r="K625" s="69">
        <f t="shared" si="351"/>
        <v>0.29914315559999999</v>
      </c>
      <c r="L625" s="69">
        <f t="shared" ca="1" si="351"/>
        <v>0</v>
      </c>
      <c r="M625" s="69">
        <f t="shared" ca="1" si="351"/>
        <v>14.225616890924664</v>
      </c>
      <c r="N625" s="69">
        <f t="shared" ref="N625:O628" ca="1" si="355">F625-J625</f>
        <v>5.0152180674366047</v>
      </c>
      <c r="O625" s="69">
        <f t="shared" ca="1" si="355"/>
        <v>-0.29914315559999999</v>
      </c>
    </row>
    <row r="626" spans="2:15" hidden="1" x14ac:dyDescent="0.25">
      <c r="B626" s="798"/>
      <c r="C626" s="536" t="s">
        <v>746</v>
      </c>
      <c r="D626" s="799"/>
      <c r="E626" s="68"/>
      <c r="F626" s="69">
        <f t="shared" ca="1" si="351"/>
        <v>64.772146057101523</v>
      </c>
      <c r="G626" s="69">
        <f t="shared" si="351"/>
        <v>0.25849145472189855</v>
      </c>
      <c r="H626" s="69">
        <f t="shared" ca="1" si="351"/>
        <v>0</v>
      </c>
      <c r="I626" s="69">
        <f t="shared" ca="1" si="351"/>
        <v>65.030637511823414</v>
      </c>
      <c r="J626" s="69">
        <f t="shared" ca="1" si="351"/>
        <v>42.473520511048029</v>
      </c>
      <c r="K626" s="69">
        <f t="shared" si="351"/>
        <v>1.4709223076884106</v>
      </c>
      <c r="L626" s="69">
        <f t="shared" ca="1" si="351"/>
        <v>0</v>
      </c>
      <c r="M626" s="69">
        <f t="shared" ca="1" si="351"/>
        <v>43.944442818736441</v>
      </c>
      <c r="N626" s="69">
        <f t="shared" ca="1" si="355"/>
        <v>22.298625546053493</v>
      </c>
      <c r="O626" s="69">
        <f t="shared" si="355"/>
        <v>-1.212430852966512</v>
      </c>
    </row>
    <row r="627" spans="2:15" hidden="1" x14ac:dyDescent="0.25">
      <c r="B627" s="798"/>
      <c r="C627" s="536" t="s">
        <v>747</v>
      </c>
      <c r="D627" s="799"/>
      <c r="E627" s="68"/>
      <c r="F627" s="69">
        <f t="shared" ca="1" si="351"/>
        <v>0</v>
      </c>
      <c r="G627" s="69">
        <f t="shared" ca="1" si="351"/>
        <v>0</v>
      </c>
      <c r="H627" s="69">
        <f t="shared" ca="1" si="351"/>
        <v>0</v>
      </c>
      <c r="I627" s="69">
        <f t="shared" ca="1" si="351"/>
        <v>0</v>
      </c>
      <c r="J627" s="69">
        <f t="shared" ca="1" si="351"/>
        <v>0</v>
      </c>
      <c r="K627" s="69">
        <f t="shared" ca="1" si="351"/>
        <v>0</v>
      </c>
      <c r="L627" s="69">
        <f t="shared" ca="1" si="351"/>
        <v>0</v>
      </c>
      <c r="M627" s="69">
        <f t="shared" ca="1" si="351"/>
        <v>0</v>
      </c>
      <c r="N627" s="69">
        <f t="shared" ca="1" si="355"/>
        <v>0</v>
      </c>
      <c r="O627" s="69">
        <f t="shared" ca="1" si="355"/>
        <v>0</v>
      </c>
    </row>
    <row r="628" spans="2:15" hidden="1" x14ac:dyDescent="0.25">
      <c r="B628" s="798"/>
      <c r="C628" s="536" t="s">
        <v>748</v>
      </c>
      <c r="D628" s="799"/>
      <c r="E628" s="68"/>
      <c r="F628" s="69">
        <f t="shared" ca="1" si="351"/>
        <v>0</v>
      </c>
      <c r="G628" s="69">
        <f t="shared" ca="1" si="351"/>
        <v>0</v>
      </c>
      <c r="H628" s="69">
        <f t="shared" ca="1" si="351"/>
        <v>0</v>
      </c>
      <c r="I628" s="69">
        <f t="shared" ca="1" si="351"/>
        <v>0</v>
      </c>
      <c r="J628" s="69">
        <f t="shared" ca="1" si="351"/>
        <v>0</v>
      </c>
      <c r="K628" s="69">
        <f t="shared" ca="1" si="351"/>
        <v>0</v>
      </c>
      <c r="L628" s="69">
        <f t="shared" ca="1" si="351"/>
        <v>0</v>
      </c>
      <c r="M628" s="69">
        <f t="shared" ca="1" si="351"/>
        <v>0</v>
      </c>
      <c r="N628" s="69">
        <f t="shared" ca="1" si="355"/>
        <v>0</v>
      </c>
      <c r="O628" s="69">
        <f t="shared" ca="1" si="355"/>
        <v>0</v>
      </c>
    </row>
    <row r="629" spans="2:15" hidden="1" x14ac:dyDescent="0.25">
      <c r="B629" s="798">
        <v>14</v>
      </c>
      <c r="C629" s="535" t="s">
        <v>749</v>
      </c>
      <c r="D629" s="799"/>
      <c r="E629" s="68"/>
      <c r="F629" s="69">
        <f t="shared" ref="F629:M635" si="356">90%*F312</f>
        <v>0</v>
      </c>
      <c r="G629" s="69">
        <f t="shared" si="356"/>
        <v>0</v>
      </c>
      <c r="H629" s="69">
        <f t="shared" si="356"/>
        <v>0</v>
      </c>
      <c r="I629" s="69">
        <f t="shared" si="356"/>
        <v>0</v>
      </c>
      <c r="J629" s="69">
        <f t="shared" si="356"/>
        <v>0</v>
      </c>
      <c r="K629" s="69">
        <f t="shared" si="356"/>
        <v>0</v>
      </c>
      <c r="L629" s="69">
        <f t="shared" si="356"/>
        <v>0</v>
      </c>
      <c r="M629" s="69">
        <f t="shared" si="356"/>
        <v>0</v>
      </c>
      <c r="N629" s="69"/>
      <c r="O629" s="69"/>
    </row>
    <row r="630" spans="2:15" hidden="1" x14ac:dyDescent="0.25">
      <c r="B630" s="798"/>
      <c r="C630" s="536" t="s">
        <v>750</v>
      </c>
      <c r="D630" s="799"/>
      <c r="E630" s="68"/>
      <c r="F630" s="69">
        <f t="shared" ca="1" si="356"/>
        <v>0</v>
      </c>
      <c r="G630" s="69">
        <f t="shared" ca="1" si="356"/>
        <v>0</v>
      </c>
      <c r="H630" s="69">
        <f t="shared" ca="1" si="356"/>
        <v>0</v>
      </c>
      <c r="I630" s="69">
        <f t="shared" ca="1" si="356"/>
        <v>0</v>
      </c>
      <c r="J630" s="69">
        <f t="shared" ca="1" si="356"/>
        <v>0</v>
      </c>
      <c r="K630" s="69">
        <f t="shared" ca="1" si="356"/>
        <v>0</v>
      </c>
      <c r="L630" s="69">
        <f t="shared" ca="1" si="356"/>
        <v>0</v>
      </c>
      <c r="M630" s="69">
        <f t="shared" ca="1" si="356"/>
        <v>0</v>
      </c>
      <c r="N630" s="69">
        <f t="shared" ref="N630:O635" ca="1" si="357">F630-J630</f>
        <v>0</v>
      </c>
      <c r="O630" s="69">
        <f t="shared" ca="1" si="357"/>
        <v>0</v>
      </c>
    </row>
    <row r="631" spans="2:15" hidden="1" x14ac:dyDescent="0.25">
      <c r="B631" s="798"/>
      <c r="C631" s="536" t="s">
        <v>751</v>
      </c>
      <c r="D631" s="799"/>
      <c r="E631" s="68"/>
      <c r="F631" s="69">
        <f t="shared" ca="1" si="356"/>
        <v>0</v>
      </c>
      <c r="G631" s="69">
        <f t="shared" ca="1" si="356"/>
        <v>0</v>
      </c>
      <c r="H631" s="69">
        <f t="shared" ca="1" si="356"/>
        <v>0</v>
      </c>
      <c r="I631" s="69">
        <f t="shared" ca="1" si="356"/>
        <v>0</v>
      </c>
      <c r="J631" s="69">
        <f t="shared" ca="1" si="356"/>
        <v>0</v>
      </c>
      <c r="K631" s="69">
        <f t="shared" ca="1" si="356"/>
        <v>0</v>
      </c>
      <c r="L631" s="69">
        <f t="shared" ca="1" si="356"/>
        <v>0</v>
      </c>
      <c r="M631" s="69">
        <f t="shared" ca="1" si="356"/>
        <v>0</v>
      </c>
      <c r="N631" s="69">
        <f t="shared" ca="1" si="357"/>
        <v>0</v>
      </c>
      <c r="O631" s="69">
        <f t="shared" ca="1" si="357"/>
        <v>0</v>
      </c>
    </row>
    <row r="632" spans="2:15" hidden="1" x14ac:dyDescent="0.25">
      <c r="B632" s="798"/>
      <c r="C632" s="536" t="s">
        <v>752</v>
      </c>
      <c r="D632" s="799"/>
      <c r="E632" s="68"/>
      <c r="F632" s="69">
        <f t="shared" ca="1" si="356"/>
        <v>0</v>
      </c>
      <c r="G632" s="69">
        <f t="shared" ca="1" si="356"/>
        <v>0</v>
      </c>
      <c r="H632" s="69">
        <f t="shared" ca="1" si="356"/>
        <v>0</v>
      </c>
      <c r="I632" s="69">
        <f t="shared" ca="1" si="356"/>
        <v>0</v>
      </c>
      <c r="J632" s="69">
        <f t="shared" ca="1" si="356"/>
        <v>0</v>
      </c>
      <c r="K632" s="69">
        <f t="shared" ca="1" si="356"/>
        <v>0</v>
      </c>
      <c r="L632" s="69">
        <f t="shared" ca="1" si="356"/>
        <v>0</v>
      </c>
      <c r="M632" s="69">
        <f t="shared" ca="1" si="356"/>
        <v>0</v>
      </c>
      <c r="N632" s="69">
        <f t="shared" ca="1" si="357"/>
        <v>0</v>
      </c>
      <c r="O632" s="69">
        <f t="shared" ca="1" si="357"/>
        <v>0</v>
      </c>
    </row>
    <row r="633" spans="2:15" hidden="1" x14ac:dyDescent="0.25">
      <c r="B633" s="798">
        <v>15</v>
      </c>
      <c r="C633" s="535" t="s">
        <v>753</v>
      </c>
      <c r="D633" s="799"/>
      <c r="E633" s="68"/>
      <c r="F633" s="69">
        <f t="shared" ca="1" si="356"/>
        <v>221.3376781847436</v>
      </c>
      <c r="G633" s="69">
        <f t="shared" si="356"/>
        <v>20.300534072298991</v>
      </c>
      <c r="H633" s="69">
        <f t="shared" ca="1" si="356"/>
        <v>0</v>
      </c>
      <c r="I633" s="69">
        <f t="shared" ca="1" si="356"/>
        <v>241.6382122570426</v>
      </c>
      <c r="J633" s="69">
        <f t="shared" ca="1" si="356"/>
        <v>184.77059981809893</v>
      </c>
      <c r="K633" s="69">
        <f t="shared" si="356"/>
        <v>11.856433942305905</v>
      </c>
      <c r="L633" s="69">
        <f t="shared" ca="1" si="356"/>
        <v>0</v>
      </c>
      <c r="M633" s="69">
        <f t="shared" ca="1" si="356"/>
        <v>196.62703376040483</v>
      </c>
      <c r="N633" s="69">
        <f t="shared" ca="1" si="357"/>
        <v>36.567078366644665</v>
      </c>
      <c r="O633" s="69">
        <f t="shared" si="357"/>
        <v>8.4441001299930853</v>
      </c>
    </row>
    <row r="634" spans="2:15" hidden="1" x14ac:dyDescent="0.25">
      <c r="B634" s="798">
        <v>16</v>
      </c>
      <c r="C634" s="535" t="s">
        <v>754</v>
      </c>
      <c r="D634" s="67"/>
      <c r="E634" s="68"/>
      <c r="F634" s="69">
        <f t="shared" ca="1" si="356"/>
        <v>74.16018794396598</v>
      </c>
      <c r="G634" s="69">
        <f t="shared" ca="1" si="356"/>
        <v>0</v>
      </c>
      <c r="H634" s="69">
        <f t="shared" ca="1" si="356"/>
        <v>0</v>
      </c>
      <c r="I634" s="69">
        <f t="shared" ca="1" si="356"/>
        <v>74.16018794396598</v>
      </c>
      <c r="J634" s="69">
        <f t="shared" ca="1" si="356"/>
        <v>69.942430084176564</v>
      </c>
      <c r="K634" s="69">
        <f t="shared" ca="1" si="356"/>
        <v>0</v>
      </c>
      <c r="L634" s="69">
        <f t="shared" ca="1" si="356"/>
        <v>0</v>
      </c>
      <c r="M634" s="69">
        <f t="shared" ca="1" si="356"/>
        <v>69.942430084176564</v>
      </c>
      <c r="N634" s="69">
        <f t="shared" ca="1" si="357"/>
        <v>4.2177578597894154</v>
      </c>
      <c r="O634" s="69">
        <f t="shared" ca="1" si="357"/>
        <v>0</v>
      </c>
    </row>
    <row r="635" spans="2:15" hidden="1" x14ac:dyDescent="0.25">
      <c r="B635" s="798">
        <v>17</v>
      </c>
      <c r="C635" s="535" t="s">
        <v>755</v>
      </c>
      <c r="D635" s="67"/>
      <c r="E635" s="74"/>
      <c r="F635" s="69">
        <f t="shared" ca="1" si="356"/>
        <v>0</v>
      </c>
      <c r="G635" s="69">
        <f t="shared" ca="1" si="356"/>
        <v>0</v>
      </c>
      <c r="H635" s="69">
        <f t="shared" ca="1" si="356"/>
        <v>0</v>
      </c>
      <c r="I635" s="69">
        <f t="shared" ca="1" si="356"/>
        <v>0</v>
      </c>
      <c r="J635" s="69">
        <f t="shared" ca="1" si="356"/>
        <v>0.18070689193429837</v>
      </c>
      <c r="K635" s="69">
        <f t="shared" ca="1" si="356"/>
        <v>0</v>
      </c>
      <c r="L635" s="69">
        <f t="shared" ca="1" si="356"/>
        <v>0</v>
      </c>
      <c r="M635" s="69">
        <f t="shared" ca="1" si="356"/>
        <v>0.18070689193429837</v>
      </c>
      <c r="N635" s="69">
        <f t="shared" ca="1" si="357"/>
        <v>-0.18070689193429837</v>
      </c>
      <c r="O635" s="69">
        <f t="shared" ca="1" si="357"/>
        <v>0</v>
      </c>
    </row>
    <row r="636" spans="2:15" ht="14.5" hidden="1" thickBot="1" x14ac:dyDescent="0.3">
      <c r="B636" s="75"/>
      <c r="C636" s="76" t="s">
        <v>90</v>
      </c>
      <c r="D636" s="76"/>
      <c r="E636" s="77"/>
      <c r="F636" s="134">
        <f ca="1">SUM(F596:F635)</f>
        <v>35589.672132317675</v>
      </c>
      <c r="G636" s="134">
        <f t="shared" ref="G636:O636" ca="1" si="358">SUM(G596:G635)</f>
        <v>4280.1770560073046</v>
      </c>
      <c r="H636" s="134">
        <f t="shared" ca="1" si="358"/>
        <v>0</v>
      </c>
      <c r="I636" s="134">
        <f t="shared" ca="1" si="358"/>
        <v>39869.849188324981</v>
      </c>
      <c r="J636" s="134">
        <f t="shared" ca="1" si="358"/>
        <v>14561.504594531485</v>
      </c>
      <c r="K636" s="134">
        <f t="shared" ca="1" si="358"/>
        <v>1097.9770958008307</v>
      </c>
      <c r="L636" s="134">
        <f t="shared" ca="1" si="358"/>
        <v>0</v>
      </c>
      <c r="M636" s="134">
        <f t="shared" ca="1" si="358"/>
        <v>15659.481690332315</v>
      </c>
      <c r="N636" s="134">
        <f t="shared" ca="1" si="358"/>
        <v>21028.16753778619</v>
      </c>
      <c r="O636" s="134">
        <f t="shared" ca="1" si="358"/>
        <v>23225.975860370705</v>
      </c>
    </row>
    <row r="638" spans="2:15" x14ac:dyDescent="0.25">
      <c r="B638" s="649" t="s">
        <v>758</v>
      </c>
      <c r="H638" s="742"/>
      <c r="I638" s="742"/>
    </row>
    <row r="639" spans="2:15" hidden="1" x14ac:dyDescent="0.25">
      <c r="K639" s="742"/>
      <c r="O639" s="649" t="s">
        <v>101</v>
      </c>
    </row>
    <row r="640" spans="2:15" hidden="1" x14ac:dyDescent="0.25">
      <c r="B640" s="1065" t="s">
        <v>104</v>
      </c>
      <c r="C640" s="1066"/>
      <c r="D640" s="1066"/>
      <c r="E640" s="1066"/>
      <c r="F640" s="1066"/>
      <c r="G640" s="1066"/>
      <c r="H640" s="1066"/>
      <c r="I640" s="1066"/>
      <c r="J640" s="1066"/>
      <c r="K640" s="1066"/>
      <c r="L640" s="1066"/>
      <c r="M640" s="1066"/>
      <c r="N640" s="1066"/>
      <c r="O640" s="1067"/>
    </row>
    <row r="641" spans="2:15" hidden="1" x14ac:dyDescent="0.25">
      <c r="B641" s="1068" t="s">
        <v>513</v>
      </c>
      <c r="C641" s="1107" t="s">
        <v>620</v>
      </c>
      <c r="D641" s="1072" t="s">
        <v>621</v>
      </c>
      <c r="E641" s="1072" t="s">
        <v>622</v>
      </c>
      <c r="F641" s="1072" t="s">
        <v>623</v>
      </c>
      <c r="G641" s="1072"/>
      <c r="H641" s="1072"/>
      <c r="I641" s="1072"/>
      <c r="J641" s="1072" t="s">
        <v>624</v>
      </c>
      <c r="K641" s="1072"/>
      <c r="L641" s="1072"/>
      <c r="M641" s="1072"/>
      <c r="N641" s="1072" t="s">
        <v>625</v>
      </c>
      <c r="O641" s="1074"/>
    </row>
    <row r="642" spans="2:15" ht="56.5" hidden="1" thickBot="1" x14ac:dyDescent="0.3">
      <c r="B642" s="1069"/>
      <c r="C642" s="1108"/>
      <c r="D642" s="1073"/>
      <c r="E642" s="1073"/>
      <c r="F642" s="747" t="s">
        <v>626</v>
      </c>
      <c r="G642" s="747" t="s">
        <v>627</v>
      </c>
      <c r="H642" s="747" t="s">
        <v>628</v>
      </c>
      <c r="I642" s="747" t="s">
        <v>629</v>
      </c>
      <c r="J642" s="747" t="s">
        <v>630</v>
      </c>
      <c r="K642" s="747" t="s">
        <v>627</v>
      </c>
      <c r="L642" s="747" t="s">
        <v>631</v>
      </c>
      <c r="M642" s="747" t="s">
        <v>632</v>
      </c>
      <c r="N642" s="747" t="s">
        <v>626</v>
      </c>
      <c r="O642" s="57" t="s">
        <v>629</v>
      </c>
    </row>
    <row r="643" spans="2:15" hidden="1" x14ac:dyDescent="0.25">
      <c r="B643" s="65">
        <v>1</v>
      </c>
      <c r="C643" s="792" t="s">
        <v>633</v>
      </c>
      <c r="D643" s="59"/>
      <c r="E643" s="60"/>
      <c r="F643" s="69">
        <f ca="1">10%*F9</f>
        <v>0</v>
      </c>
      <c r="G643" s="69">
        <f t="shared" ref="G643:M643" ca="1" si="359">10%*G9</f>
        <v>0</v>
      </c>
      <c r="H643" s="69">
        <f t="shared" ca="1" si="359"/>
        <v>0</v>
      </c>
      <c r="I643" s="69">
        <f t="shared" ca="1" si="359"/>
        <v>0</v>
      </c>
      <c r="J643" s="69">
        <f t="shared" ca="1" si="359"/>
        <v>0</v>
      </c>
      <c r="K643" s="69">
        <f t="shared" ca="1" si="359"/>
        <v>0</v>
      </c>
      <c r="L643" s="69">
        <f t="shared" ca="1" si="359"/>
        <v>0</v>
      </c>
      <c r="M643" s="69">
        <f t="shared" ca="1" si="359"/>
        <v>0</v>
      </c>
      <c r="N643" s="69">
        <f ca="1">F643-J643</f>
        <v>0</v>
      </c>
      <c r="O643" s="69">
        <f ca="1">I643-M643</f>
        <v>0</v>
      </c>
    </row>
    <row r="644" spans="2:15" hidden="1" x14ac:dyDescent="0.25">
      <c r="B644" s="65">
        <v>2</v>
      </c>
      <c r="C644" s="792" t="s">
        <v>718</v>
      </c>
      <c r="D644" s="824"/>
      <c r="E644" s="825"/>
      <c r="F644" s="69">
        <f t="shared" ref="F644:M659" ca="1" si="360">10%*F10</f>
        <v>0</v>
      </c>
      <c r="G644" s="69">
        <f t="shared" ca="1" si="360"/>
        <v>0</v>
      </c>
      <c r="H644" s="69">
        <f t="shared" ca="1" si="360"/>
        <v>0</v>
      </c>
      <c r="I644" s="69">
        <f t="shared" ca="1" si="360"/>
        <v>0</v>
      </c>
      <c r="J644" s="69">
        <f t="shared" ca="1" si="360"/>
        <v>0</v>
      </c>
      <c r="K644" s="69">
        <f t="shared" ca="1" si="360"/>
        <v>0</v>
      </c>
      <c r="L644" s="69">
        <f t="shared" ca="1" si="360"/>
        <v>0</v>
      </c>
      <c r="M644" s="69">
        <f t="shared" ca="1" si="360"/>
        <v>0</v>
      </c>
      <c r="N644" s="69">
        <f ca="1">F644-J644</f>
        <v>0</v>
      </c>
      <c r="O644" s="69">
        <f ca="1">I644-M644</f>
        <v>0</v>
      </c>
    </row>
    <row r="645" spans="2:15" hidden="1" x14ac:dyDescent="0.25">
      <c r="B645" s="65">
        <v>3</v>
      </c>
      <c r="C645" s="794" t="s">
        <v>719</v>
      </c>
      <c r="D645" s="67"/>
      <c r="E645" s="68"/>
      <c r="F645" s="69">
        <f t="shared" si="360"/>
        <v>0</v>
      </c>
      <c r="G645" s="69">
        <f t="shared" si="360"/>
        <v>0</v>
      </c>
      <c r="H645" s="69">
        <f t="shared" si="360"/>
        <v>0</v>
      </c>
      <c r="I645" s="69">
        <f t="shared" si="360"/>
        <v>0</v>
      </c>
      <c r="J645" s="69">
        <f t="shared" si="360"/>
        <v>0</v>
      </c>
      <c r="K645" s="69">
        <f t="shared" si="360"/>
        <v>0</v>
      </c>
      <c r="L645" s="69">
        <f t="shared" si="360"/>
        <v>0</v>
      </c>
      <c r="M645" s="69">
        <f t="shared" si="360"/>
        <v>0</v>
      </c>
      <c r="N645" s="69"/>
      <c r="O645" s="69"/>
    </row>
    <row r="646" spans="2:15" hidden="1" x14ac:dyDescent="0.25">
      <c r="B646" s="65"/>
      <c r="C646" s="66" t="s">
        <v>720</v>
      </c>
      <c r="D646" s="67"/>
      <c r="E646" s="68"/>
      <c r="F646" s="69">
        <f t="shared" ca="1" si="360"/>
        <v>0</v>
      </c>
      <c r="G646" s="69">
        <f t="shared" ca="1" si="360"/>
        <v>0</v>
      </c>
      <c r="H646" s="69">
        <f t="shared" ca="1" si="360"/>
        <v>0</v>
      </c>
      <c r="I646" s="69">
        <f t="shared" ca="1" si="360"/>
        <v>0</v>
      </c>
      <c r="J646" s="69">
        <f t="shared" ca="1" si="360"/>
        <v>0</v>
      </c>
      <c r="K646" s="69">
        <f t="shared" ca="1" si="360"/>
        <v>0</v>
      </c>
      <c r="L646" s="69">
        <f t="shared" ca="1" si="360"/>
        <v>0</v>
      </c>
      <c r="M646" s="69">
        <f t="shared" ca="1" si="360"/>
        <v>0</v>
      </c>
      <c r="N646" s="69">
        <f t="shared" ref="N646:N649" ca="1" si="361">F646-J646</f>
        <v>0</v>
      </c>
      <c r="O646" s="69">
        <f t="shared" ref="O646:O649" ca="1" si="362">I646-M646</f>
        <v>0</v>
      </c>
    </row>
    <row r="647" spans="2:15" hidden="1" x14ac:dyDescent="0.25">
      <c r="B647" s="65"/>
      <c r="C647" s="66" t="s">
        <v>721</v>
      </c>
      <c r="D647" s="67"/>
      <c r="E647" s="68"/>
      <c r="F647" s="69">
        <f t="shared" ca="1" si="360"/>
        <v>0</v>
      </c>
      <c r="G647" s="69">
        <f t="shared" ca="1" si="360"/>
        <v>0</v>
      </c>
      <c r="H647" s="69">
        <f t="shared" ca="1" si="360"/>
        <v>0</v>
      </c>
      <c r="I647" s="69">
        <f t="shared" ca="1" si="360"/>
        <v>0</v>
      </c>
      <c r="J647" s="69">
        <f t="shared" ca="1" si="360"/>
        <v>0</v>
      </c>
      <c r="K647" s="69">
        <f t="shared" ca="1" si="360"/>
        <v>0</v>
      </c>
      <c r="L647" s="69">
        <f t="shared" ca="1" si="360"/>
        <v>0</v>
      </c>
      <c r="M647" s="69">
        <f t="shared" ca="1" si="360"/>
        <v>0</v>
      </c>
      <c r="N647" s="69">
        <f t="shared" ca="1" si="361"/>
        <v>0</v>
      </c>
      <c r="O647" s="69">
        <f t="shared" ca="1" si="362"/>
        <v>0</v>
      </c>
    </row>
    <row r="648" spans="2:15" hidden="1" x14ac:dyDescent="0.25">
      <c r="B648" s="65"/>
      <c r="C648" s="66" t="s">
        <v>722</v>
      </c>
      <c r="D648" s="67"/>
      <c r="E648" s="68"/>
      <c r="F648" s="69">
        <f t="shared" ca="1" si="360"/>
        <v>0</v>
      </c>
      <c r="G648" s="69">
        <f t="shared" ca="1" si="360"/>
        <v>0</v>
      </c>
      <c r="H648" s="69">
        <f t="shared" ca="1" si="360"/>
        <v>0</v>
      </c>
      <c r="I648" s="69">
        <f t="shared" ca="1" si="360"/>
        <v>0</v>
      </c>
      <c r="J648" s="69">
        <f t="shared" ca="1" si="360"/>
        <v>0</v>
      </c>
      <c r="K648" s="69">
        <f t="shared" ca="1" si="360"/>
        <v>0</v>
      </c>
      <c r="L648" s="69">
        <f t="shared" ca="1" si="360"/>
        <v>0</v>
      </c>
      <c r="M648" s="69">
        <f t="shared" ca="1" si="360"/>
        <v>0</v>
      </c>
      <c r="N648" s="69">
        <f t="shared" ca="1" si="361"/>
        <v>0</v>
      </c>
      <c r="O648" s="69">
        <f t="shared" ca="1" si="362"/>
        <v>0</v>
      </c>
    </row>
    <row r="649" spans="2:15" hidden="1" x14ac:dyDescent="0.25">
      <c r="B649" s="65"/>
      <c r="C649" s="66" t="s">
        <v>723</v>
      </c>
      <c r="D649" s="67"/>
      <c r="E649" s="68"/>
      <c r="F649" s="69">
        <f t="shared" ca="1" si="360"/>
        <v>0</v>
      </c>
      <c r="G649" s="69">
        <f t="shared" ca="1" si="360"/>
        <v>0</v>
      </c>
      <c r="H649" s="69">
        <f t="shared" ca="1" si="360"/>
        <v>0</v>
      </c>
      <c r="I649" s="69">
        <f t="shared" ca="1" si="360"/>
        <v>0</v>
      </c>
      <c r="J649" s="69">
        <f t="shared" ca="1" si="360"/>
        <v>0</v>
      </c>
      <c r="K649" s="69">
        <f t="shared" ca="1" si="360"/>
        <v>0</v>
      </c>
      <c r="L649" s="69">
        <f t="shared" ca="1" si="360"/>
        <v>0</v>
      </c>
      <c r="M649" s="69">
        <f t="shared" ca="1" si="360"/>
        <v>0</v>
      </c>
      <c r="N649" s="69">
        <f t="shared" ca="1" si="361"/>
        <v>0</v>
      </c>
      <c r="O649" s="69">
        <f t="shared" ca="1" si="362"/>
        <v>0</v>
      </c>
    </row>
    <row r="650" spans="2:15" hidden="1" x14ac:dyDescent="0.25">
      <c r="B650" s="65">
        <v>4</v>
      </c>
      <c r="C650" s="792" t="s">
        <v>724</v>
      </c>
      <c r="D650" s="67"/>
      <c r="E650" s="68"/>
      <c r="F650" s="69">
        <f t="shared" si="360"/>
        <v>0</v>
      </c>
      <c r="G650" s="69">
        <f t="shared" si="360"/>
        <v>0</v>
      </c>
      <c r="H650" s="69">
        <f t="shared" si="360"/>
        <v>0</v>
      </c>
      <c r="I650" s="69">
        <f t="shared" si="360"/>
        <v>0</v>
      </c>
      <c r="J650" s="69">
        <f t="shared" si="360"/>
        <v>0</v>
      </c>
      <c r="K650" s="69">
        <f t="shared" si="360"/>
        <v>0</v>
      </c>
      <c r="L650" s="69">
        <f t="shared" si="360"/>
        <v>0</v>
      </c>
      <c r="M650" s="69">
        <f t="shared" si="360"/>
        <v>0</v>
      </c>
      <c r="N650" s="69"/>
      <c r="O650" s="69"/>
    </row>
    <row r="651" spans="2:15" hidden="1" x14ac:dyDescent="0.25">
      <c r="B651" s="65"/>
      <c r="C651" s="73" t="s">
        <v>725</v>
      </c>
      <c r="D651" s="67"/>
      <c r="E651" s="68"/>
      <c r="F651" s="69">
        <f t="shared" ca="1" si="360"/>
        <v>0</v>
      </c>
      <c r="G651" s="69">
        <f t="shared" ca="1" si="360"/>
        <v>0</v>
      </c>
      <c r="H651" s="69">
        <f t="shared" ca="1" si="360"/>
        <v>0</v>
      </c>
      <c r="I651" s="69">
        <f t="shared" ca="1" si="360"/>
        <v>0</v>
      </c>
      <c r="J651" s="69">
        <f t="shared" ca="1" si="360"/>
        <v>0</v>
      </c>
      <c r="K651" s="69">
        <f t="shared" ca="1" si="360"/>
        <v>0</v>
      </c>
      <c r="L651" s="69">
        <f t="shared" ca="1" si="360"/>
        <v>0</v>
      </c>
      <c r="M651" s="69">
        <f t="shared" ca="1" si="360"/>
        <v>0</v>
      </c>
      <c r="N651" s="69">
        <f t="shared" ref="N651:N654" ca="1" si="363">F651-J651</f>
        <v>0</v>
      </c>
      <c r="O651" s="69">
        <f t="shared" ref="O651:O654" ca="1" si="364">I651-M651</f>
        <v>0</v>
      </c>
    </row>
    <row r="652" spans="2:15" hidden="1" x14ac:dyDescent="0.25">
      <c r="B652" s="65"/>
      <c r="C652" s="792" t="s">
        <v>726</v>
      </c>
      <c r="D652" s="67"/>
      <c r="E652" s="68"/>
      <c r="F652" s="69">
        <f t="shared" si="360"/>
        <v>0</v>
      </c>
      <c r="G652" s="69">
        <f t="shared" si="360"/>
        <v>0</v>
      </c>
      <c r="H652" s="69">
        <f t="shared" si="360"/>
        <v>0</v>
      </c>
      <c r="I652" s="69">
        <f t="shared" si="360"/>
        <v>0</v>
      </c>
      <c r="J652" s="69">
        <f t="shared" si="360"/>
        <v>0</v>
      </c>
      <c r="K652" s="69">
        <f t="shared" si="360"/>
        <v>0</v>
      </c>
      <c r="L652" s="69">
        <f t="shared" si="360"/>
        <v>0</v>
      </c>
      <c r="M652" s="69">
        <f t="shared" si="360"/>
        <v>0</v>
      </c>
      <c r="N652" s="69"/>
      <c r="O652" s="69"/>
    </row>
    <row r="653" spans="2:15" hidden="1" x14ac:dyDescent="0.25">
      <c r="B653" s="65"/>
      <c r="C653" s="73" t="s">
        <v>727</v>
      </c>
      <c r="D653" s="67"/>
      <c r="E653" s="68"/>
      <c r="F653" s="69">
        <f t="shared" ca="1" si="360"/>
        <v>0</v>
      </c>
      <c r="G653" s="69">
        <f t="shared" ca="1" si="360"/>
        <v>0</v>
      </c>
      <c r="H653" s="69">
        <f t="shared" ca="1" si="360"/>
        <v>0</v>
      </c>
      <c r="I653" s="69">
        <f t="shared" ca="1" si="360"/>
        <v>0</v>
      </c>
      <c r="J653" s="69">
        <f t="shared" ca="1" si="360"/>
        <v>0</v>
      </c>
      <c r="K653" s="69">
        <f t="shared" ca="1" si="360"/>
        <v>0</v>
      </c>
      <c r="L653" s="69">
        <f t="shared" ca="1" si="360"/>
        <v>0</v>
      </c>
      <c r="M653" s="69">
        <f t="shared" ca="1" si="360"/>
        <v>0</v>
      </c>
      <c r="N653" s="69">
        <f t="shared" ca="1" si="363"/>
        <v>0</v>
      </c>
      <c r="O653" s="69">
        <f t="shared" ca="1" si="364"/>
        <v>0</v>
      </c>
    </row>
    <row r="654" spans="2:15" hidden="1" x14ac:dyDescent="0.25">
      <c r="B654" s="65"/>
      <c r="C654" s="73" t="s">
        <v>728</v>
      </c>
      <c r="D654" s="67"/>
      <c r="E654" s="68"/>
      <c r="F654" s="69">
        <f t="shared" ca="1" si="360"/>
        <v>0</v>
      </c>
      <c r="G654" s="69">
        <f t="shared" ca="1" si="360"/>
        <v>0</v>
      </c>
      <c r="H654" s="69">
        <f t="shared" ca="1" si="360"/>
        <v>0</v>
      </c>
      <c r="I654" s="69">
        <f t="shared" ca="1" si="360"/>
        <v>0</v>
      </c>
      <c r="J654" s="69">
        <f t="shared" ca="1" si="360"/>
        <v>0</v>
      </c>
      <c r="K654" s="69">
        <f t="shared" ca="1" si="360"/>
        <v>0</v>
      </c>
      <c r="L654" s="69">
        <f t="shared" ca="1" si="360"/>
        <v>0</v>
      </c>
      <c r="M654" s="69">
        <f t="shared" ca="1" si="360"/>
        <v>0</v>
      </c>
      <c r="N654" s="69">
        <f t="shared" ca="1" si="363"/>
        <v>0</v>
      </c>
      <c r="O654" s="69">
        <f t="shared" ca="1" si="364"/>
        <v>0</v>
      </c>
    </row>
    <row r="655" spans="2:15" hidden="1" x14ac:dyDescent="0.25">
      <c r="B655" s="65">
        <v>5</v>
      </c>
      <c r="C655" s="792" t="s">
        <v>729</v>
      </c>
      <c r="D655" s="67"/>
      <c r="E655" s="68"/>
      <c r="F655" s="69">
        <f t="shared" si="360"/>
        <v>0</v>
      </c>
      <c r="G655" s="69">
        <f t="shared" si="360"/>
        <v>0</v>
      </c>
      <c r="H655" s="69">
        <f t="shared" si="360"/>
        <v>0</v>
      </c>
      <c r="I655" s="69">
        <f t="shared" si="360"/>
        <v>0</v>
      </c>
      <c r="J655" s="69">
        <f t="shared" si="360"/>
        <v>0</v>
      </c>
      <c r="K655" s="69">
        <f t="shared" si="360"/>
        <v>0</v>
      </c>
      <c r="L655" s="69">
        <f t="shared" si="360"/>
        <v>0</v>
      </c>
      <c r="M655" s="69">
        <f t="shared" si="360"/>
        <v>0</v>
      </c>
      <c r="N655" s="69"/>
      <c r="O655" s="69"/>
    </row>
    <row r="656" spans="2:15" hidden="1" x14ac:dyDescent="0.25">
      <c r="B656" s="65"/>
      <c r="C656" s="73" t="s">
        <v>730</v>
      </c>
      <c r="D656" s="67"/>
      <c r="E656" s="68"/>
      <c r="F656" s="69">
        <f t="shared" ca="1" si="360"/>
        <v>0</v>
      </c>
      <c r="G656" s="69">
        <f t="shared" ca="1" si="360"/>
        <v>0</v>
      </c>
      <c r="H656" s="69">
        <f t="shared" ca="1" si="360"/>
        <v>0</v>
      </c>
      <c r="I656" s="69">
        <f t="shared" ca="1" si="360"/>
        <v>0</v>
      </c>
      <c r="J656" s="69">
        <f t="shared" ca="1" si="360"/>
        <v>0</v>
      </c>
      <c r="K656" s="69">
        <f t="shared" ca="1" si="360"/>
        <v>0</v>
      </c>
      <c r="L656" s="69">
        <f t="shared" ca="1" si="360"/>
        <v>0</v>
      </c>
      <c r="M656" s="69">
        <f t="shared" ca="1" si="360"/>
        <v>0</v>
      </c>
      <c r="N656" s="69">
        <f t="shared" ref="N656:N661" ca="1" si="365">F656-J656</f>
        <v>0</v>
      </c>
      <c r="O656" s="69">
        <f t="shared" ref="O656:O661" ca="1" si="366">I656-M656</f>
        <v>0</v>
      </c>
    </row>
    <row r="657" spans="2:15" hidden="1" x14ac:dyDescent="0.25">
      <c r="B657" s="65"/>
      <c r="C657" s="73" t="s">
        <v>731</v>
      </c>
      <c r="D657" s="67"/>
      <c r="E657" s="68"/>
      <c r="F657" s="69">
        <f t="shared" ca="1" si="360"/>
        <v>0</v>
      </c>
      <c r="G657" s="69">
        <f t="shared" ca="1" si="360"/>
        <v>0</v>
      </c>
      <c r="H657" s="69">
        <f t="shared" ca="1" si="360"/>
        <v>0</v>
      </c>
      <c r="I657" s="69">
        <f t="shared" ca="1" si="360"/>
        <v>0</v>
      </c>
      <c r="J657" s="69">
        <f t="shared" ca="1" si="360"/>
        <v>0</v>
      </c>
      <c r="K657" s="69">
        <f t="shared" ca="1" si="360"/>
        <v>0</v>
      </c>
      <c r="L657" s="69">
        <f t="shared" ca="1" si="360"/>
        <v>0</v>
      </c>
      <c r="M657" s="69">
        <f t="shared" ca="1" si="360"/>
        <v>0</v>
      </c>
      <c r="N657" s="69">
        <f t="shared" ca="1" si="365"/>
        <v>0</v>
      </c>
      <c r="O657" s="69">
        <f t="shared" ca="1" si="366"/>
        <v>0</v>
      </c>
    </row>
    <row r="658" spans="2:15" hidden="1" x14ac:dyDescent="0.25">
      <c r="B658" s="65"/>
      <c r="C658" s="73" t="s">
        <v>732</v>
      </c>
      <c r="D658" s="67"/>
      <c r="E658" s="68"/>
      <c r="F658" s="69">
        <f t="shared" ca="1" si="360"/>
        <v>0</v>
      </c>
      <c r="G658" s="69">
        <f t="shared" ca="1" si="360"/>
        <v>0</v>
      </c>
      <c r="H658" s="69">
        <f t="shared" ca="1" si="360"/>
        <v>0</v>
      </c>
      <c r="I658" s="69">
        <f t="shared" ca="1" si="360"/>
        <v>0</v>
      </c>
      <c r="J658" s="69">
        <f t="shared" ca="1" si="360"/>
        <v>0</v>
      </c>
      <c r="K658" s="69">
        <f t="shared" ca="1" si="360"/>
        <v>0</v>
      </c>
      <c r="L658" s="69">
        <f t="shared" ca="1" si="360"/>
        <v>0</v>
      </c>
      <c r="M658" s="69">
        <f t="shared" ca="1" si="360"/>
        <v>0</v>
      </c>
      <c r="N658" s="69">
        <f t="shared" ca="1" si="365"/>
        <v>0</v>
      </c>
      <c r="O658" s="69">
        <f t="shared" ca="1" si="366"/>
        <v>0</v>
      </c>
    </row>
    <row r="659" spans="2:15" hidden="1" x14ac:dyDescent="0.25">
      <c r="B659" s="65"/>
      <c r="C659" s="73" t="s">
        <v>733</v>
      </c>
      <c r="D659" s="67"/>
      <c r="E659" s="68"/>
      <c r="F659" s="69">
        <f t="shared" ca="1" si="360"/>
        <v>0</v>
      </c>
      <c r="G659" s="69">
        <f t="shared" ca="1" si="360"/>
        <v>0</v>
      </c>
      <c r="H659" s="69">
        <f t="shared" ca="1" si="360"/>
        <v>0</v>
      </c>
      <c r="I659" s="69">
        <f t="shared" ca="1" si="360"/>
        <v>0</v>
      </c>
      <c r="J659" s="69">
        <f t="shared" ca="1" si="360"/>
        <v>0</v>
      </c>
      <c r="K659" s="69">
        <f t="shared" ca="1" si="360"/>
        <v>0</v>
      </c>
      <c r="L659" s="69">
        <f t="shared" ca="1" si="360"/>
        <v>0</v>
      </c>
      <c r="M659" s="69">
        <f t="shared" ca="1" si="360"/>
        <v>0</v>
      </c>
      <c r="N659" s="69">
        <f t="shared" ca="1" si="365"/>
        <v>0</v>
      </c>
      <c r="O659" s="69">
        <f t="shared" ca="1" si="366"/>
        <v>0</v>
      </c>
    </row>
    <row r="660" spans="2:15" hidden="1" x14ac:dyDescent="0.25">
      <c r="B660" s="65">
        <v>6</v>
      </c>
      <c r="C660" s="792" t="s">
        <v>734</v>
      </c>
      <c r="D660" s="67"/>
      <c r="E660" s="68"/>
      <c r="F660" s="69">
        <f t="shared" ref="F660:M675" ca="1" si="367">10%*F26</f>
        <v>0</v>
      </c>
      <c r="G660" s="69">
        <f t="shared" ca="1" si="367"/>
        <v>0</v>
      </c>
      <c r="H660" s="69">
        <f t="shared" ca="1" si="367"/>
        <v>0</v>
      </c>
      <c r="I660" s="69">
        <f t="shared" ca="1" si="367"/>
        <v>0</v>
      </c>
      <c r="J660" s="69">
        <f t="shared" ca="1" si="367"/>
        <v>0</v>
      </c>
      <c r="K660" s="69">
        <f t="shared" ca="1" si="367"/>
        <v>0</v>
      </c>
      <c r="L660" s="69">
        <f t="shared" ca="1" si="367"/>
        <v>0</v>
      </c>
      <c r="M660" s="69">
        <f t="shared" ca="1" si="367"/>
        <v>0</v>
      </c>
      <c r="N660" s="69">
        <f t="shared" ca="1" si="365"/>
        <v>0</v>
      </c>
      <c r="O660" s="69">
        <f t="shared" ca="1" si="366"/>
        <v>0</v>
      </c>
    </row>
    <row r="661" spans="2:15" hidden="1" x14ac:dyDescent="0.25">
      <c r="B661" s="65">
        <v>7</v>
      </c>
      <c r="C661" s="792" t="s">
        <v>735</v>
      </c>
      <c r="D661" s="67"/>
      <c r="E661" s="68"/>
      <c r="F661" s="69">
        <f t="shared" ca="1" si="367"/>
        <v>0</v>
      </c>
      <c r="G661" s="69">
        <f t="shared" ca="1" si="367"/>
        <v>0</v>
      </c>
      <c r="H661" s="69">
        <f t="shared" ca="1" si="367"/>
        <v>0</v>
      </c>
      <c r="I661" s="69">
        <f t="shared" ca="1" si="367"/>
        <v>0</v>
      </c>
      <c r="J661" s="69">
        <f t="shared" ca="1" si="367"/>
        <v>0</v>
      </c>
      <c r="K661" s="69">
        <f t="shared" ca="1" si="367"/>
        <v>0</v>
      </c>
      <c r="L661" s="69">
        <f t="shared" ca="1" si="367"/>
        <v>0</v>
      </c>
      <c r="M661" s="69">
        <f t="shared" ca="1" si="367"/>
        <v>0</v>
      </c>
      <c r="N661" s="69">
        <f t="shared" ca="1" si="365"/>
        <v>0</v>
      </c>
      <c r="O661" s="69">
        <f t="shared" ca="1" si="366"/>
        <v>0</v>
      </c>
    </row>
    <row r="662" spans="2:15" hidden="1" x14ac:dyDescent="0.25">
      <c r="B662" s="65">
        <v>8</v>
      </c>
      <c r="C662" s="792" t="s">
        <v>736</v>
      </c>
      <c r="D662" s="67"/>
      <c r="E662" s="68"/>
      <c r="F662" s="69">
        <f t="shared" si="367"/>
        <v>0</v>
      </c>
      <c r="G662" s="69">
        <f t="shared" si="367"/>
        <v>0</v>
      </c>
      <c r="H662" s="69">
        <f t="shared" si="367"/>
        <v>0</v>
      </c>
      <c r="I662" s="69">
        <f t="shared" si="367"/>
        <v>0</v>
      </c>
      <c r="J662" s="69">
        <f t="shared" si="367"/>
        <v>0</v>
      </c>
      <c r="K662" s="69">
        <f t="shared" si="367"/>
        <v>0</v>
      </c>
      <c r="L662" s="69">
        <f t="shared" si="367"/>
        <v>0</v>
      </c>
      <c r="M662" s="69">
        <f t="shared" si="367"/>
        <v>0</v>
      </c>
      <c r="N662" s="69"/>
      <c r="O662" s="69"/>
    </row>
    <row r="663" spans="2:15" hidden="1" x14ac:dyDescent="0.25">
      <c r="B663" s="65"/>
      <c r="C663" s="73" t="s">
        <v>737</v>
      </c>
      <c r="D663" s="67"/>
      <c r="E663" s="68"/>
      <c r="F663" s="69">
        <f t="shared" ca="1" si="367"/>
        <v>0</v>
      </c>
      <c r="G663" s="69">
        <f t="shared" ca="1" si="367"/>
        <v>0</v>
      </c>
      <c r="H663" s="69">
        <f t="shared" ca="1" si="367"/>
        <v>0</v>
      </c>
      <c r="I663" s="69">
        <f t="shared" ca="1" si="367"/>
        <v>0</v>
      </c>
      <c r="J663" s="69">
        <f t="shared" ca="1" si="367"/>
        <v>0</v>
      </c>
      <c r="K663" s="69">
        <f t="shared" ca="1" si="367"/>
        <v>0</v>
      </c>
      <c r="L663" s="69">
        <f t="shared" ca="1" si="367"/>
        <v>0</v>
      </c>
      <c r="M663" s="69">
        <f t="shared" ca="1" si="367"/>
        <v>0</v>
      </c>
      <c r="N663" s="69">
        <f t="shared" ref="N663:O667" ca="1" si="368">F663-J663</f>
        <v>0</v>
      </c>
      <c r="O663" s="69">
        <f t="shared" ref="O663:O665" ca="1" si="369">I663-M663</f>
        <v>0</v>
      </c>
    </row>
    <row r="664" spans="2:15" hidden="1" x14ac:dyDescent="0.25">
      <c r="B664" s="65"/>
      <c r="C664" s="73" t="s">
        <v>756</v>
      </c>
      <c r="D664" s="67"/>
      <c r="E664" s="68"/>
      <c r="F664" s="69">
        <f t="shared" ca="1" si="367"/>
        <v>0</v>
      </c>
      <c r="G664" s="69">
        <f t="shared" ca="1" si="367"/>
        <v>0</v>
      </c>
      <c r="H664" s="69">
        <f t="shared" ca="1" si="367"/>
        <v>0</v>
      </c>
      <c r="I664" s="69">
        <f t="shared" ca="1" si="367"/>
        <v>0</v>
      </c>
      <c r="J664" s="69">
        <f t="shared" ca="1" si="367"/>
        <v>0</v>
      </c>
      <c r="K664" s="69">
        <f t="shared" ca="1" si="367"/>
        <v>0</v>
      </c>
      <c r="L664" s="69">
        <f t="shared" ca="1" si="367"/>
        <v>0</v>
      </c>
      <c r="M664" s="69">
        <f t="shared" ca="1" si="367"/>
        <v>0</v>
      </c>
      <c r="N664" s="69">
        <f t="shared" ca="1" si="368"/>
        <v>0</v>
      </c>
      <c r="O664" s="69">
        <f t="shared" ca="1" si="369"/>
        <v>0</v>
      </c>
    </row>
    <row r="665" spans="2:15" ht="28" hidden="1" x14ac:dyDescent="0.25">
      <c r="B665" s="796">
        <v>9</v>
      </c>
      <c r="C665" s="797" t="s">
        <v>739</v>
      </c>
      <c r="D665" s="67"/>
      <c r="E665" s="68"/>
      <c r="F665" s="69">
        <f t="shared" ca="1" si="367"/>
        <v>0</v>
      </c>
      <c r="G665" s="69">
        <f t="shared" ca="1" si="367"/>
        <v>0</v>
      </c>
      <c r="H665" s="69">
        <f t="shared" ca="1" si="367"/>
        <v>0</v>
      </c>
      <c r="I665" s="69">
        <f t="shared" ca="1" si="367"/>
        <v>0</v>
      </c>
      <c r="J665" s="69">
        <f t="shared" ca="1" si="367"/>
        <v>0</v>
      </c>
      <c r="K665" s="69">
        <f t="shared" ca="1" si="367"/>
        <v>0</v>
      </c>
      <c r="L665" s="69">
        <f t="shared" ca="1" si="367"/>
        <v>0</v>
      </c>
      <c r="M665" s="69">
        <f t="shared" ca="1" si="367"/>
        <v>0</v>
      </c>
      <c r="N665" s="69">
        <f t="shared" ca="1" si="368"/>
        <v>0</v>
      </c>
      <c r="O665" s="69">
        <f t="shared" ca="1" si="369"/>
        <v>0</v>
      </c>
    </row>
    <row r="666" spans="2:15" hidden="1" x14ac:dyDescent="0.25">
      <c r="B666" s="798">
        <v>10</v>
      </c>
      <c r="C666" s="535" t="s">
        <v>740</v>
      </c>
      <c r="D666" s="799"/>
      <c r="E666" s="68"/>
      <c r="F666" s="69">
        <f t="shared" ca="1" si="367"/>
        <v>0</v>
      </c>
      <c r="G666" s="69">
        <f t="shared" ca="1" si="367"/>
        <v>0</v>
      </c>
      <c r="H666" s="69">
        <f t="shared" ca="1" si="367"/>
        <v>0</v>
      </c>
      <c r="I666" s="69">
        <f t="shared" ca="1" si="367"/>
        <v>0</v>
      </c>
      <c r="J666" s="69">
        <f t="shared" ca="1" si="367"/>
        <v>0</v>
      </c>
      <c r="K666" s="69">
        <f t="shared" ca="1" si="367"/>
        <v>0</v>
      </c>
      <c r="L666" s="69">
        <f t="shared" ca="1" si="367"/>
        <v>0</v>
      </c>
      <c r="M666" s="69">
        <f t="shared" ca="1" si="367"/>
        <v>0</v>
      </c>
      <c r="N666" s="69">
        <f t="shared" ca="1" si="368"/>
        <v>0</v>
      </c>
      <c r="O666" s="69">
        <f t="shared" ca="1" si="368"/>
        <v>0</v>
      </c>
    </row>
    <row r="667" spans="2:15" hidden="1" x14ac:dyDescent="0.25">
      <c r="B667" s="798">
        <v>11</v>
      </c>
      <c r="C667" s="535" t="s">
        <v>741</v>
      </c>
      <c r="D667" s="799"/>
      <c r="E667" s="68"/>
      <c r="F667" s="69">
        <f t="shared" ca="1" si="367"/>
        <v>0</v>
      </c>
      <c r="G667" s="69">
        <f t="shared" ca="1" si="367"/>
        <v>0</v>
      </c>
      <c r="H667" s="69">
        <f t="shared" ca="1" si="367"/>
        <v>0</v>
      </c>
      <c r="I667" s="69">
        <f t="shared" ca="1" si="367"/>
        <v>0</v>
      </c>
      <c r="J667" s="69">
        <f t="shared" ca="1" si="367"/>
        <v>0</v>
      </c>
      <c r="K667" s="69">
        <f t="shared" ca="1" si="367"/>
        <v>0</v>
      </c>
      <c r="L667" s="69">
        <f t="shared" ca="1" si="367"/>
        <v>0</v>
      </c>
      <c r="M667" s="69">
        <f t="shared" ca="1" si="367"/>
        <v>0</v>
      </c>
      <c r="N667" s="69">
        <f t="shared" ca="1" si="368"/>
        <v>0</v>
      </c>
      <c r="O667" s="69">
        <f t="shared" ca="1" si="368"/>
        <v>0</v>
      </c>
    </row>
    <row r="668" spans="2:15" hidden="1" x14ac:dyDescent="0.25">
      <c r="B668" s="798">
        <v>12</v>
      </c>
      <c r="C668" s="535" t="s">
        <v>742</v>
      </c>
      <c r="D668" s="799"/>
      <c r="E668" s="68"/>
      <c r="F668" s="69">
        <f t="shared" si="367"/>
        <v>0</v>
      </c>
      <c r="G668" s="69">
        <f t="shared" si="367"/>
        <v>0</v>
      </c>
      <c r="H668" s="69">
        <f t="shared" si="367"/>
        <v>0</v>
      </c>
      <c r="I668" s="69">
        <f t="shared" si="367"/>
        <v>0</v>
      </c>
      <c r="J668" s="69">
        <f t="shared" si="367"/>
        <v>0</v>
      </c>
      <c r="K668" s="69">
        <f t="shared" si="367"/>
        <v>0</v>
      </c>
      <c r="L668" s="69">
        <f t="shared" si="367"/>
        <v>0</v>
      </c>
      <c r="M668" s="69">
        <f t="shared" si="367"/>
        <v>0</v>
      </c>
      <c r="N668" s="69"/>
      <c r="O668" s="69"/>
    </row>
    <row r="669" spans="2:15" hidden="1" x14ac:dyDescent="0.25">
      <c r="B669" s="798"/>
      <c r="C669" s="536" t="s">
        <v>743</v>
      </c>
      <c r="D669" s="799"/>
      <c r="E669" s="68"/>
      <c r="F669" s="69">
        <f t="shared" ca="1" si="367"/>
        <v>0</v>
      </c>
      <c r="G669" s="69">
        <f t="shared" ca="1" si="367"/>
        <v>0</v>
      </c>
      <c r="H669" s="69">
        <f t="shared" ca="1" si="367"/>
        <v>0</v>
      </c>
      <c r="I669" s="69">
        <f t="shared" ca="1" si="367"/>
        <v>0</v>
      </c>
      <c r="J669" s="69">
        <f t="shared" ca="1" si="367"/>
        <v>0</v>
      </c>
      <c r="K669" s="69">
        <f t="shared" ca="1" si="367"/>
        <v>0</v>
      </c>
      <c r="L669" s="69">
        <f t="shared" ca="1" si="367"/>
        <v>0</v>
      </c>
      <c r="M669" s="69">
        <f t="shared" ca="1" si="367"/>
        <v>0</v>
      </c>
      <c r="N669" s="69">
        <f t="shared" ref="N669:O670" ca="1" si="370">F669-J669</f>
        <v>0</v>
      </c>
      <c r="O669" s="69">
        <f t="shared" ca="1" si="370"/>
        <v>0</v>
      </c>
    </row>
    <row r="670" spans="2:15" hidden="1" x14ac:dyDescent="0.25">
      <c r="B670" s="798"/>
      <c r="C670" s="536" t="s">
        <v>744</v>
      </c>
      <c r="D670" s="799"/>
      <c r="E670" s="68"/>
      <c r="F670" s="69">
        <f t="shared" ca="1" si="367"/>
        <v>0</v>
      </c>
      <c r="G670" s="69">
        <f t="shared" ca="1" si="367"/>
        <v>0</v>
      </c>
      <c r="H670" s="69">
        <f t="shared" ca="1" si="367"/>
        <v>0</v>
      </c>
      <c r="I670" s="69">
        <f t="shared" ca="1" si="367"/>
        <v>0</v>
      </c>
      <c r="J670" s="69">
        <f t="shared" ca="1" si="367"/>
        <v>0</v>
      </c>
      <c r="K670" s="69">
        <f t="shared" ca="1" si="367"/>
        <v>0</v>
      </c>
      <c r="L670" s="69">
        <f t="shared" ca="1" si="367"/>
        <v>0</v>
      </c>
      <c r="M670" s="69">
        <f t="shared" ca="1" si="367"/>
        <v>0</v>
      </c>
      <c r="N670" s="69">
        <f t="shared" ca="1" si="370"/>
        <v>0</v>
      </c>
      <c r="O670" s="69">
        <f t="shared" ca="1" si="370"/>
        <v>0</v>
      </c>
    </row>
    <row r="671" spans="2:15" hidden="1" x14ac:dyDescent="0.25">
      <c r="B671" s="798">
        <v>13</v>
      </c>
      <c r="C671" s="536"/>
      <c r="D671" s="799"/>
      <c r="E671" s="68"/>
      <c r="F671" s="69">
        <f t="shared" si="367"/>
        <v>0</v>
      </c>
      <c r="G671" s="69">
        <f t="shared" si="367"/>
        <v>0</v>
      </c>
      <c r="H671" s="69">
        <f t="shared" si="367"/>
        <v>0</v>
      </c>
      <c r="I671" s="69">
        <f t="shared" si="367"/>
        <v>0</v>
      </c>
      <c r="J671" s="69">
        <f t="shared" si="367"/>
        <v>0</v>
      </c>
      <c r="K671" s="69">
        <f t="shared" si="367"/>
        <v>0</v>
      </c>
      <c r="L671" s="69">
        <f t="shared" si="367"/>
        <v>0</v>
      </c>
      <c r="M671" s="69">
        <f t="shared" si="367"/>
        <v>0</v>
      </c>
      <c r="N671" s="69"/>
      <c r="O671" s="69"/>
    </row>
    <row r="672" spans="2:15" hidden="1" x14ac:dyDescent="0.25">
      <c r="B672" s="798"/>
      <c r="C672" s="536" t="s">
        <v>745</v>
      </c>
      <c r="D672" s="799"/>
      <c r="E672" s="68"/>
      <c r="F672" s="69">
        <f t="shared" ca="1" si="367"/>
        <v>0</v>
      </c>
      <c r="G672" s="69">
        <f t="shared" ca="1" si="367"/>
        <v>0</v>
      </c>
      <c r="H672" s="69">
        <f t="shared" ca="1" si="367"/>
        <v>0</v>
      </c>
      <c r="I672" s="69">
        <f t="shared" ca="1" si="367"/>
        <v>0</v>
      </c>
      <c r="J672" s="69">
        <f t="shared" ca="1" si="367"/>
        <v>0</v>
      </c>
      <c r="K672" s="69">
        <f t="shared" ca="1" si="367"/>
        <v>0</v>
      </c>
      <c r="L672" s="69">
        <f t="shared" ca="1" si="367"/>
        <v>0</v>
      </c>
      <c r="M672" s="69">
        <f t="shared" ca="1" si="367"/>
        <v>0</v>
      </c>
      <c r="N672" s="69">
        <f t="shared" ref="N672:O675" ca="1" si="371">F672-J672</f>
        <v>0</v>
      </c>
      <c r="O672" s="69">
        <f t="shared" ca="1" si="371"/>
        <v>0</v>
      </c>
    </row>
    <row r="673" spans="2:15" hidden="1" x14ac:dyDescent="0.25">
      <c r="B673" s="798"/>
      <c r="C673" s="536" t="s">
        <v>746</v>
      </c>
      <c r="D673" s="799"/>
      <c r="E673" s="68"/>
      <c r="F673" s="69">
        <f t="shared" ca="1" si="367"/>
        <v>0</v>
      </c>
      <c r="G673" s="69">
        <f t="shared" ca="1" si="367"/>
        <v>0</v>
      </c>
      <c r="H673" s="69">
        <f t="shared" ca="1" si="367"/>
        <v>0</v>
      </c>
      <c r="I673" s="69">
        <f t="shared" ca="1" si="367"/>
        <v>0</v>
      </c>
      <c r="J673" s="69">
        <f t="shared" ca="1" si="367"/>
        <v>0</v>
      </c>
      <c r="K673" s="69">
        <f t="shared" ca="1" si="367"/>
        <v>0</v>
      </c>
      <c r="L673" s="69">
        <f t="shared" ca="1" si="367"/>
        <v>0</v>
      </c>
      <c r="M673" s="69">
        <f t="shared" ca="1" si="367"/>
        <v>0</v>
      </c>
      <c r="N673" s="69">
        <f t="shared" ca="1" si="371"/>
        <v>0</v>
      </c>
      <c r="O673" s="69">
        <f t="shared" ca="1" si="371"/>
        <v>0</v>
      </c>
    </row>
    <row r="674" spans="2:15" hidden="1" x14ac:dyDescent="0.25">
      <c r="B674" s="798"/>
      <c r="C674" s="536" t="s">
        <v>747</v>
      </c>
      <c r="D674" s="799"/>
      <c r="E674" s="68"/>
      <c r="F674" s="69">
        <f t="shared" ca="1" si="367"/>
        <v>0</v>
      </c>
      <c r="G674" s="69">
        <f t="shared" ca="1" si="367"/>
        <v>0</v>
      </c>
      <c r="H674" s="69">
        <f t="shared" ca="1" si="367"/>
        <v>0</v>
      </c>
      <c r="I674" s="69">
        <f t="shared" ca="1" si="367"/>
        <v>0</v>
      </c>
      <c r="J674" s="69">
        <f t="shared" ca="1" si="367"/>
        <v>0</v>
      </c>
      <c r="K674" s="69">
        <f t="shared" ca="1" si="367"/>
        <v>0</v>
      </c>
      <c r="L674" s="69">
        <f t="shared" ca="1" si="367"/>
        <v>0</v>
      </c>
      <c r="M674" s="69">
        <f t="shared" ca="1" si="367"/>
        <v>0</v>
      </c>
      <c r="N674" s="69">
        <f t="shared" ca="1" si="371"/>
        <v>0</v>
      </c>
      <c r="O674" s="69">
        <f t="shared" ca="1" si="371"/>
        <v>0</v>
      </c>
    </row>
    <row r="675" spans="2:15" hidden="1" x14ac:dyDescent="0.25">
      <c r="B675" s="798"/>
      <c r="C675" s="536" t="s">
        <v>748</v>
      </c>
      <c r="D675" s="799"/>
      <c r="E675" s="68"/>
      <c r="F675" s="69">
        <f t="shared" ca="1" si="367"/>
        <v>0</v>
      </c>
      <c r="G675" s="69">
        <f t="shared" ca="1" si="367"/>
        <v>0</v>
      </c>
      <c r="H675" s="69">
        <f t="shared" ca="1" si="367"/>
        <v>0</v>
      </c>
      <c r="I675" s="69">
        <f t="shared" ca="1" si="367"/>
        <v>0</v>
      </c>
      <c r="J675" s="69">
        <f t="shared" ca="1" si="367"/>
        <v>0</v>
      </c>
      <c r="K675" s="69">
        <f t="shared" ca="1" si="367"/>
        <v>0</v>
      </c>
      <c r="L675" s="69">
        <f t="shared" ca="1" si="367"/>
        <v>0</v>
      </c>
      <c r="M675" s="69">
        <f t="shared" ca="1" si="367"/>
        <v>0</v>
      </c>
      <c r="N675" s="69">
        <f t="shared" ca="1" si="371"/>
        <v>0</v>
      </c>
      <c r="O675" s="69">
        <f t="shared" ca="1" si="371"/>
        <v>0</v>
      </c>
    </row>
    <row r="676" spans="2:15" hidden="1" x14ac:dyDescent="0.25">
      <c r="B676" s="798">
        <v>14</v>
      </c>
      <c r="C676" s="535" t="s">
        <v>749</v>
      </c>
      <c r="D676" s="799"/>
      <c r="E676" s="68"/>
      <c r="F676" s="69">
        <f t="shared" ref="F676:M682" si="372">10%*F42</f>
        <v>0</v>
      </c>
      <c r="G676" s="69">
        <f t="shared" si="372"/>
        <v>0</v>
      </c>
      <c r="H676" s="69">
        <f t="shared" si="372"/>
        <v>0</v>
      </c>
      <c r="I676" s="69">
        <f t="shared" si="372"/>
        <v>0</v>
      </c>
      <c r="J676" s="69">
        <f t="shared" si="372"/>
        <v>0</v>
      </c>
      <c r="K676" s="69">
        <f t="shared" si="372"/>
        <v>0</v>
      </c>
      <c r="L676" s="69">
        <f t="shared" si="372"/>
        <v>0</v>
      </c>
      <c r="M676" s="69">
        <f t="shared" si="372"/>
        <v>0</v>
      </c>
      <c r="N676" s="69"/>
      <c r="O676" s="69"/>
    </row>
    <row r="677" spans="2:15" hidden="1" x14ac:dyDescent="0.25">
      <c r="B677" s="798"/>
      <c r="C677" s="536" t="s">
        <v>750</v>
      </c>
      <c r="D677" s="799"/>
      <c r="E677" s="68"/>
      <c r="F677" s="69">
        <f t="shared" ca="1" si="372"/>
        <v>0</v>
      </c>
      <c r="G677" s="69">
        <f t="shared" ca="1" si="372"/>
        <v>0</v>
      </c>
      <c r="H677" s="69">
        <f t="shared" ca="1" si="372"/>
        <v>0</v>
      </c>
      <c r="I677" s="69">
        <f t="shared" ca="1" si="372"/>
        <v>0</v>
      </c>
      <c r="J677" s="69">
        <f t="shared" ca="1" si="372"/>
        <v>0</v>
      </c>
      <c r="K677" s="69">
        <f t="shared" ca="1" si="372"/>
        <v>0</v>
      </c>
      <c r="L677" s="69">
        <f t="shared" ca="1" si="372"/>
        <v>0</v>
      </c>
      <c r="M677" s="69">
        <f t="shared" ca="1" si="372"/>
        <v>0</v>
      </c>
      <c r="N677" s="69">
        <f t="shared" ref="N677:O682" ca="1" si="373">F677-J677</f>
        <v>0</v>
      </c>
      <c r="O677" s="69">
        <f t="shared" ca="1" si="373"/>
        <v>0</v>
      </c>
    </row>
    <row r="678" spans="2:15" hidden="1" x14ac:dyDescent="0.25">
      <c r="B678" s="798"/>
      <c r="C678" s="536" t="s">
        <v>751</v>
      </c>
      <c r="D678" s="799"/>
      <c r="E678" s="68"/>
      <c r="F678" s="69">
        <f t="shared" ca="1" si="372"/>
        <v>0</v>
      </c>
      <c r="G678" s="69">
        <f t="shared" ca="1" si="372"/>
        <v>0</v>
      </c>
      <c r="H678" s="69">
        <f t="shared" ca="1" si="372"/>
        <v>0</v>
      </c>
      <c r="I678" s="69">
        <f t="shared" ca="1" si="372"/>
        <v>0</v>
      </c>
      <c r="J678" s="69">
        <f t="shared" ca="1" si="372"/>
        <v>0</v>
      </c>
      <c r="K678" s="69">
        <f t="shared" ca="1" si="372"/>
        <v>0</v>
      </c>
      <c r="L678" s="69">
        <f t="shared" ca="1" si="372"/>
        <v>0</v>
      </c>
      <c r="M678" s="69">
        <f t="shared" ca="1" si="372"/>
        <v>0</v>
      </c>
      <c r="N678" s="69">
        <f t="shared" ca="1" si="373"/>
        <v>0</v>
      </c>
      <c r="O678" s="69">
        <f t="shared" ca="1" si="373"/>
        <v>0</v>
      </c>
    </row>
    <row r="679" spans="2:15" hidden="1" x14ac:dyDescent="0.25">
      <c r="B679" s="798"/>
      <c r="C679" s="536" t="s">
        <v>752</v>
      </c>
      <c r="D679" s="799"/>
      <c r="E679" s="68"/>
      <c r="F679" s="69">
        <f t="shared" ca="1" si="372"/>
        <v>0</v>
      </c>
      <c r="G679" s="69">
        <f t="shared" ca="1" si="372"/>
        <v>0</v>
      </c>
      <c r="H679" s="69">
        <f t="shared" ca="1" si="372"/>
        <v>0</v>
      </c>
      <c r="I679" s="69">
        <f t="shared" ca="1" si="372"/>
        <v>0</v>
      </c>
      <c r="J679" s="69">
        <f t="shared" ca="1" si="372"/>
        <v>0</v>
      </c>
      <c r="K679" s="69">
        <f t="shared" ca="1" si="372"/>
        <v>0</v>
      </c>
      <c r="L679" s="69">
        <f t="shared" ca="1" si="372"/>
        <v>0</v>
      </c>
      <c r="M679" s="69">
        <f t="shared" ca="1" si="372"/>
        <v>0</v>
      </c>
      <c r="N679" s="69">
        <f t="shared" ca="1" si="373"/>
        <v>0</v>
      </c>
      <c r="O679" s="69">
        <f t="shared" ca="1" si="373"/>
        <v>0</v>
      </c>
    </row>
    <row r="680" spans="2:15" hidden="1" x14ac:dyDescent="0.25">
      <c r="B680" s="798">
        <v>15</v>
      </c>
      <c r="C680" s="535" t="s">
        <v>753</v>
      </c>
      <c r="D680" s="799"/>
      <c r="E680" s="68"/>
      <c r="F680" s="69">
        <f t="shared" ca="1" si="372"/>
        <v>0</v>
      </c>
      <c r="G680" s="69">
        <f t="shared" ca="1" si="372"/>
        <v>0</v>
      </c>
      <c r="H680" s="69">
        <f t="shared" ca="1" si="372"/>
        <v>0</v>
      </c>
      <c r="I680" s="69">
        <f t="shared" ca="1" si="372"/>
        <v>0</v>
      </c>
      <c r="J680" s="69">
        <f t="shared" ca="1" si="372"/>
        <v>0</v>
      </c>
      <c r="K680" s="69">
        <f t="shared" ca="1" si="372"/>
        <v>0</v>
      </c>
      <c r="L680" s="69">
        <f t="shared" ca="1" si="372"/>
        <v>0</v>
      </c>
      <c r="M680" s="69">
        <f t="shared" ca="1" si="372"/>
        <v>0</v>
      </c>
      <c r="N680" s="69">
        <f t="shared" ca="1" si="373"/>
        <v>0</v>
      </c>
      <c r="O680" s="69">
        <f t="shared" ca="1" si="373"/>
        <v>0</v>
      </c>
    </row>
    <row r="681" spans="2:15" hidden="1" x14ac:dyDescent="0.25">
      <c r="B681" s="798">
        <v>16</v>
      </c>
      <c r="C681" s="535" t="s">
        <v>754</v>
      </c>
      <c r="D681" s="67"/>
      <c r="E681" s="68"/>
      <c r="F681" s="69">
        <f t="shared" ca="1" si="372"/>
        <v>0</v>
      </c>
      <c r="G681" s="69">
        <f t="shared" ca="1" si="372"/>
        <v>0</v>
      </c>
      <c r="H681" s="69">
        <f t="shared" ca="1" si="372"/>
        <v>0</v>
      </c>
      <c r="I681" s="69">
        <f t="shared" ca="1" si="372"/>
        <v>0</v>
      </c>
      <c r="J681" s="69">
        <f t="shared" ca="1" si="372"/>
        <v>0</v>
      </c>
      <c r="K681" s="69">
        <f t="shared" ca="1" si="372"/>
        <v>0</v>
      </c>
      <c r="L681" s="69">
        <f t="shared" ca="1" si="372"/>
        <v>0</v>
      </c>
      <c r="M681" s="69">
        <f t="shared" ca="1" si="372"/>
        <v>0</v>
      </c>
      <c r="N681" s="69">
        <f t="shared" ca="1" si="373"/>
        <v>0</v>
      </c>
      <c r="O681" s="69">
        <f t="shared" ca="1" si="373"/>
        <v>0</v>
      </c>
    </row>
    <row r="682" spans="2:15" hidden="1" x14ac:dyDescent="0.25">
      <c r="B682" s="798">
        <v>17</v>
      </c>
      <c r="C682" s="535" t="s">
        <v>755</v>
      </c>
      <c r="D682" s="67"/>
      <c r="E682" s="74"/>
      <c r="F682" s="69">
        <f t="shared" ca="1" si="372"/>
        <v>0</v>
      </c>
      <c r="G682" s="69">
        <f t="shared" ca="1" si="372"/>
        <v>0</v>
      </c>
      <c r="H682" s="69">
        <f t="shared" ca="1" si="372"/>
        <v>0</v>
      </c>
      <c r="I682" s="69">
        <f t="shared" ca="1" si="372"/>
        <v>0</v>
      </c>
      <c r="J682" s="69">
        <f t="shared" ca="1" si="372"/>
        <v>0</v>
      </c>
      <c r="K682" s="69">
        <f t="shared" ca="1" si="372"/>
        <v>0</v>
      </c>
      <c r="L682" s="69">
        <f t="shared" ca="1" si="372"/>
        <v>0</v>
      </c>
      <c r="M682" s="69">
        <f t="shared" ca="1" si="372"/>
        <v>0</v>
      </c>
      <c r="N682" s="69">
        <f t="shared" ca="1" si="373"/>
        <v>0</v>
      </c>
      <c r="O682" s="69">
        <f t="shared" ca="1" si="373"/>
        <v>0</v>
      </c>
    </row>
    <row r="683" spans="2:15" ht="14.5" hidden="1" thickBot="1" x14ac:dyDescent="0.3">
      <c r="B683" s="75"/>
      <c r="C683" s="76" t="s">
        <v>90</v>
      </c>
      <c r="D683" s="76"/>
      <c r="E683" s="77"/>
      <c r="F683" s="134">
        <f ca="1">SUM(F643:F682)</f>
        <v>0</v>
      </c>
      <c r="G683" s="134">
        <f t="shared" ref="G683:O683" ca="1" si="374">SUM(G643:G682)</f>
        <v>0</v>
      </c>
      <c r="H683" s="134">
        <f t="shared" ca="1" si="374"/>
        <v>0</v>
      </c>
      <c r="I683" s="134">
        <f t="shared" ca="1" si="374"/>
        <v>0</v>
      </c>
      <c r="J683" s="134">
        <f t="shared" ca="1" si="374"/>
        <v>0</v>
      </c>
      <c r="K683" s="134">
        <f t="shared" ca="1" si="374"/>
        <v>0</v>
      </c>
      <c r="L683" s="134">
        <f t="shared" ca="1" si="374"/>
        <v>0</v>
      </c>
      <c r="M683" s="134">
        <f t="shared" ca="1" si="374"/>
        <v>0</v>
      </c>
      <c r="N683" s="134">
        <f t="shared" ca="1" si="374"/>
        <v>0</v>
      </c>
      <c r="O683" s="134">
        <f t="shared" ca="1" si="374"/>
        <v>0</v>
      </c>
    </row>
    <row r="684" spans="2:15" ht="14.5" thickBot="1" x14ac:dyDescent="0.3"/>
    <row r="685" spans="2:15" x14ac:dyDescent="0.25">
      <c r="B685" s="1065" t="s">
        <v>708</v>
      </c>
      <c r="C685" s="1066"/>
      <c r="D685" s="1066"/>
      <c r="E685" s="1066"/>
      <c r="F685" s="1066"/>
      <c r="G685" s="1066"/>
      <c r="H685" s="1066"/>
      <c r="I685" s="1066"/>
      <c r="J685" s="1066"/>
      <c r="K685" s="1066"/>
      <c r="L685" s="1066"/>
      <c r="M685" s="1066"/>
      <c r="N685" s="1066"/>
      <c r="O685" s="1067"/>
    </row>
    <row r="686" spans="2:15" x14ac:dyDescent="0.25">
      <c r="B686" s="1068" t="s">
        <v>513</v>
      </c>
      <c r="C686" s="1107" t="s">
        <v>620</v>
      </c>
      <c r="D686" s="1072" t="s">
        <v>621</v>
      </c>
      <c r="E686" s="1072" t="s">
        <v>622</v>
      </c>
      <c r="F686" s="1072" t="s">
        <v>623</v>
      </c>
      <c r="G686" s="1072"/>
      <c r="H686" s="1072"/>
      <c r="I686" s="1072"/>
      <c r="J686" s="1072" t="s">
        <v>624</v>
      </c>
      <c r="K686" s="1072"/>
      <c r="L686" s="1072"/>
      <c r="M686" s="1072"/>
      <c r="N686" s="1072" t="s">
        <v>625</v>
      </c>
      <c r="O686" s="1074"/>
    </row>
    <row r="687" spans="2:15" ht="56.5" thickBot="1" x14ac:dyDescent="0.3">
      <c r="B687" s="1069"/>
      <c r="C687" s="1108"/>
      <c r="D687" s="1073"/>
      <c r="E687" s="1073"/>
      <c r="F687" s="747" t="s">
        <v>626</v>
      </c>
      <c r="G687" s="747" t="s">
        <v>627</v>
      </c>
      <c r="H687" s="747" t="s">
        <v>628</v>
      </c>
      <c r="I687" s="747" t="s">
        <v>629</v>
      </c>
      <c r="J687" s="747" t="s">
        <v>630</v>
      </c>
      <c r="K687" s="747" t="s">
        <v>627</v>
      </c>
      <c r="L687" s="747" t="s">
        <v>631</v>
      </c>
      <c r="M687" s="747" t="s">
        <v>632</v>
      </c>
      <c r="N687" s="747" t="s">
        <v>626</v>
      </c>
      <c r="O687" s="57" t="s">
        <v>629</v>
      </c>
    </row>
    <row r="688" spans="2:15" x14ac:dyDescent="0.25">
      <c r="B688" s="65">
        <v>1</v>
      </c>
      <c r="C688" s="792" t="s">
        <v>633</v>
      </c>
      <c r="D688" s="59"/>
      <c r="E688" s="60"/>
      <c r="F688" s="69">
        <f>10%*F54</f>
        <v>0.86351009379999999</v>
      </c>
      <c r="G688" s="69">
        <f t="shared" ref="G688:M688" si="375">10%*G54</f>
        <v>0</v>
      </c>
      <c r="H688" s="69">
        <f t="shared" ca="1" si="375"/>
        <v>0</v>
      </c>
      <c r="I688" s="69">
        <f t="shared" ca="1" si="375"/>
        <v>0.86351009379999999</v>
      </c>
      <c r="J688" s="69">
        <f t="shared" si="375"/>
        <v>0</v>
      </c>
      <c r="K688" s="69">
        <f t="shared" si="375"/>
        <v>0</v>
      </c>
      <c r="L688" s="69">
        <f t="shared" ca="1" si="375"/>
        <v>0</v>
      </c>
      <c r="M688" s="69">
        <f t="shared" ca="1" si="375"/>
        <v>0</v>
      </c>
      <c r="N688" s="69">
        <f>F688-J688</f>
        <v>0.86351009379999999</v>
      </c>
      <c r="O688" s="69">
        <f ca="1">I688-M688</f>
        <v>0.86351009379999999</v>
      </c>
    </row>
    <row r="689" spans="2:15" x14ac:dyDescent="0.25">
      <c r="B689" s="65">
        <v>2</v>
      </c>
      <c r="C689" s="792" t="s">
        <v>718</v>
      </c>
      <c r="D689" s="824"/>
      <c r="E689" s="825"/>
      <c r="F689" s="69">
        <f t="shared" ref="F689:M704" si="376">10%*F55</f>
        <v>0</v>
      </c>
      <c r="G689" s="69">
        <f t="shared" si="376"/>
        <v>0</v>
      </c>
      <c r="H689" s="69">
        <f t="shared" ca="1" si="376"/>
        <v>0</v>
      </c>
      <c r="I689" s="69">
        <f t="shared" ca="1" si="376"/>
        <v>0</v>
      </c>
      <c r="J689" s="69">
        <f t="shared" si="376"/>
        <v>0</v>
      </c>
      <c r="K689" s="69">
        <f t="shared" ca="1" si="376"/>
        <v>0</v>
      </c>
      <c r="L689" s="69">
        <f t="shared" ca="1" si="376"/>
        <v>0</v>
      </c>
      <c r="M689" s="69">
        <f t="shared" ca="1" si="376"/>
        <v>0</v>
      </c>
      <c r="N689" s="69">
        <f>F689-J689</f>
        <v>0</v>
      </c>
      <c r="O689" s="69">
        <f ca="1">I689-M689</f>
        <v>0</v>
      </c>
    </row>
    <row r="690" spans="2:15" x14ac:dyDescent="0.25">
      <c r="B690" s="65">
        <v>3</v>
      </c>
      <c r="C690" s="794" t="s">
        <v>719</v>
      </c>
      <c r="D690" s="67"/>
      <c r="E690" s="68"/>
      <c r="F690" s="69">
        <f t="shared" si="376"/>
        <v>0</v>
      </c>
      <c r="G690" s="69">
        <f t="shared" si="376"/>
        <v>0</v>
      </c>
      <c r="H690" s="69">
        <f t="shared" si="376"/>
        <v>0</v>
      </c>
      <c r="I690" s="69">
        <f t="shared" si="376"/>
        <v>0</v>
      </c>
      <c r="J690" s="69">
        <f t="shared" si="376"/>
        <v>0</v>
      </c>
      <c r="K690" s="69">
        <f t="shared" si="376"/>
        <v>0</v>
      </c>
      <c r="L690" s="69">
        <f t="shared" si="376"/>
        <v>0</v>
      </c>
      <c r="M690" s="69">
        <f t="shared" si="376"/>
        <v>0</v>
      </c>
      <c r="N690" s="69"/>
      <c r="O690" s="69"/>
    </row>
    <row r="691" spans="2:15" x14ac:dyDescent="0.25">
      <c r="B691" s="65"/>
      <c r="C691" s="66" t="s">
        <v>720</v>
      </c>
      <c r="D691" s="67"/>
      <c r="E691" s="68"/>
      <c r="F691" s="69">
        <f t="shared" si="376"/>
        <v>38.376292185900006</v>
      </c>
      <c r="G691" s="69">
        <f t="shared" si="376"/>
        <v>1.3014628409000002</v>
      </c>
      <c r="H691" s="69">
        <f t="shared" ca="1" si="376"/>
        <v>0</v>
      </c>
      <c r="I691" s="69">
        <f t="shared" ca="1" si="376"/>
        <v>39.677755026800007</v>
      </c>
      <c r="J691" s="69">
        <f t="shared" si="376"/>
        <v>13.1495171982</v>
      </c>
      <c r="K691" s="69">
        <f t="shared" si="376"/>
        <v>0.4319837804484683</v>
      </c>
      <c r="L691" s="69">
        <f t="shared" ca="1" si="376"/>
        <v>0</v>
      </c>
      <c r="M691" s="69">
        <f t="shared" ca="1" si="376"/>
        <v>13.581500978648467</v>
      </c>
      <c r="N691" s="69">
        <f t="shared" ref="N691:N694" si="377">F691-J691</f>
        <v>25.226774987700004</v>
      </c>
      <c r="O691" s="69">
        <f t="shared" ref="O691:O694" ca="1" si="378">I691-M691</f>
        <v>26.09625404815154</v>
      </c>
    </row>
    <row r="692" spans="2:15" x14ac:dyDescent="0.25">
      <c r="B692" s="65"/>
      <c r="C692" s="66" t="s">
        <v>721</v>
      </c>
      <c r="D692" s="67"/>
      <c r="E692" s="68"/>
      <c r="F692" s="69">
        <f t="shared" ca="1" si="376"/>
        <v>0</v>
      </c>
      <c r="G692" s="69">
        <f t="shared" ca="1" si="376"/>
        <v>0</v>
      </c>
      <c r="H692" s="69">
        <f t="shared" ca="1" si="376"/>
        <v>0</v>
      </c>
      <c r="I692" s="69">
        <f t="shared" ca="1" si="376"/>
        <v>0</v>
      </c>
      <c r="J692" s="69">
        <f t="shared" ca="1" si="376"/>
        <v>0</v>
      </c>
      <c r="K692" s="69">
        <f t="shared" ca="1" si="376"/>
        <v>0</v>
      </c>
      <c r="L692" s="69">
        <f t="shared" ca="1" si="376"/>
        <v>0</v>
      </c>
      <c r="M692" s="69">
        <f t="shared" ca="1" si="376"/>
        <v>0</v>
      </c>
      <c r="N692" s="69">
        <f t="shared" ca="1" si="377"/>
        <v>0</v>
      </c>
      <c r="O692" s="69">
        <f t="shared" ca="1" si="378"/>
        <v>0</v>
      </c>
    </row>
    <row r="693" spans="2:15" x14ac:dyDescent="0.25">
      <c r="B693" s="65"/>
      <c r="C693" s="66" t="s">
        <v>722</v>
      </c>
      <c r="D693" s="67"/>
      <c r="E693" s="68"/>
      <c r="F693" s="69">
        <f t="shared" ca="1" si="376"/>
        <v>0</v>
      </c>
      <c r="G693" s="69">
        <f t="shared" ca="1" si="376"/>
        <v>0</v>
      </c>
      <c r="H693" s="69">
        <f t="shared" ca="1" si="376"/>
        <v>0</v>
      </c>
      <c r="I693" s="69">
        <f t="shared" ca="1" si="376"/>
        <v>0</v>
      </c>
      <c r="J693" s="69">
        <f t="shared" ca="1" si="376"/>
        <v>0</v>
      </c>
      <c r="K693" s="69">
        <f t="shared" ca="1" si="376"/>
        <v>0</v>
      </c>
      <c r="L693" s="69">
        <f t="shared" ca="1" si="376"/>
        <v>0</v>
      </c>
      <c r="M693" s="69">
        <f t="shared" ca="1" si="376"/>
        <v>0</v>
      </c>
      <c r="N693" s="69">
        <f t="shared" ca="1" si="377"/>
        <v>0</v>
      </c>
      <c r="O693" s="69">
        <f t="shared" ca="1" si="378"/>
        <v>0</v>
      </c>
    </row>
    <row r="694" spans="2:15" x14ac:dyDescent="0.25">
      <c r="B694" s="65"/>
      <c r="C694" s="66" t="s">
        <v>723</v>
      </c>
      <c r="D694" s="67"/>
      <c r="E694" s="68"/>
      <c r="F694" s="69">
        <f t="shared" si="376"/>
        <v>22.922927035000001</v>
      </c>
      <c r="G694" s="69">
        <f t="shared" si="376"/>
        <v>0.69528069189999997</v>
      </c>
      <c r="H694" s="69">
        <f t="shared" ca="1" si="376"/>
        <v>0</v>
      </c>
      <c r="I694" s="69">
        <f t="shared" ca="1" si="376"/>
        <v>23.618207726900003</v>
      </c>
      <c r="J694" s="69">
        <f t="shared" si="376"/>
        <v>5.197423466700001</v>
      </c>
      <c r="K694" s="69">
        <f t="shared" si="376"/>
        <v>0.69144315805038925</v>
      </c>
      <c r="L694" s="69">
        <f t="shared" ca="1" si="376"/>
        <v>0</v>
      </c>
      <c r="M694" s="69">
        <f t="shared" ca="1" si="376"/>
        <v>5.8888666247503902</v>
      </c>
      <c r="N694" s="69">
        <f t="shared" si="377"/>
        <v>17.725503568299999</v>
      </c>
      <c r="O694" s="69">
        <f t="shared" ca="1" si="378"/>
        <v>17.729341102149611</v>
      </c>
    </row>
    <row r="695" spans="2:15" x14ac:dyDescent="0.25">
      <c r="B695" s="65">
        <v>4</v>
      </c>
      <c r="C695" s="792" t="s">
        <v>724</v>
      </c>
      <c r="D695" s="67"/>
      <c r="E695" s="68"/>
      <c r="F695" s="69">
        <f t="shared" si="376"/>
        <v>0</v>
      </c>
      <c r="G695" s="69">
        <f t="shared" si="376"/>
        <v>0</v>
      </c>
      <c r="H695" s="69">
        <f t="shared" si="376"/>
        <v>0</v>
      </c>
      <c r="I695" s="69">
        <f t="shared" si="376"/>
        <v>0</v>
      </c>
      <c r="J695" s="69">
        <f t="shared" si="376"/>
        <v>0</v>
      </c>
      <c r="K695" s="69">
        <f t="shared" si="376"/>
        <v>0</v>
      </c>
      <c r="L695" s="69">
        <f t="shared" si="376"/>
        <v>0</v>
      </c>
      <c r="M695" s="69">
        <f t="shared" si="376"/>
        <v>0</v>
      </c>
      <c r="N695" s="69"/>
      <c r="O695" s="69"/>
    </row>
    <row r="696" spans="2:15" x14ac:dyDescent="0.25">
      <c r="B696" s="65"/>
      <c r="C696" s="73" t="s">
        <v>725</v>
      </c>
      <c r="D696" s="67"/>
      <c r="E696" s="68"/>
      <c r="F696" s="69">
        <f t="shared" si="376"/>
        <v>971.92213660369987</v>
      </c>
      <c r="G696" s="69">
        <f t="shared" si="376"/>
        <v>79.468888062200008</v>
      </c>
      <c r="H696" s="69">
        <f t="shared" ca="1" si="376"/>
        <v>0</v>
      </c>
      <c r="I696" s="69">
        <f t="shared" ca="1" si="376"/>
        <v>1051.3910246658997</v>
      </c>
      <c r="J696" s="69">
        <f t="shared" si="376"/>
        <v>510.43898381319997</v>
      </c>
      <c r="K696" s="69">
        <f t="shared" si="376"/>
        <v>43.625917438206727</v>
      </c>
      <c r="L696" s="69">
        <f t="shared" ca="1" si="376"/>
        <v>0</v>
      </c>
      <c r="M696" s="69">
        <f t="shared" ca="1" si="376"/>
        <v>554.0649012514067</v>
      </c>
      <c r="N696" s="69">
        <f t="shared" ref="N696:N699" si="379">F696-J696</f>
        <v>461.4831527904999</v>
      </c>
      <c r="O696" s="69">
        <f t="shared" ref="O696:O699" ca="1" si="380">I696-M696</f>
        <v>497.32612341449305</v>
      </c>
    </row>
    <row r="697" spans="2:15" x14ac:dyDescent="0.25">
      <c r="B697" s="65"/>
      <c r="C697" s="792" t="s">
        <v>726</v>
      </c>
      <c r="D697" s="67"/>
      <c r="E697" s="68"/>
      <c r="F697" s="69">
        <f t="shared" si="376"/>
        <v>0</v>
      </c>
      <c r="G697" s="69">
        <f t="shared" si="376"/>
        <v>0</v>
      </c>
      <c r="H697" s="69">
        <f t="shared" si="376"/>
        <v>0</v>
      </c>
      <c r="I697" s="69">
        <f t="shared" si="376"/>
        <v>0</v>
      </c>
      <c r="J697" s="69">
        <f t="shared" si="376"/>
        <v>0</v>
      </c>
      <c r="K697" s="69">
        <f t="shared" si="376"/>
        <v>0</v>
      </c>
      <c r="L697" s="69">
        <f t="shared" si="376"/>
        <v>0</v>
      </c>
      <c r="M697" s="69">
        <f t="shared" si="376"/>
        <v>0</v>
      </c>
      <c r="N697" s="69"/>
      <c r="O697" s="69"/>
    </row>
    <row r="698" spans="2:15" x14ac:dyDescent="0.25">
      <c r="B698" s="65"/>
      <c r="C698" s="73" t="s">
        <v>727</v>
      </c>
      <c r="D698" s="67"/>
      <c r="E698" s="68"/>
      <c r="F698" s="69">
        <f t="shared" ca="1" si="376"/>
        <v>0</v>
      </c>
      <c r="G698" s="69">
        <f t="shared" ca="1" si="376"/>
        <v>0</v>
      </c>
      <c r="H698" s="69">
        <f t="shared" ca="1" si="376"/>
        <v>0</v>
      </c>
      <c r="I698" s="69">
        <f t="shared" ca="1" si="376"/>
        <v>0</v>
      </c>
      <c r="J698" s="69">
        <f t="shared" ca="1" si="376"/>
        <v>0</v>
      </c>
      <c r="K698" s="69">
        <f t="shared" ca="1" si="376"/>
        <v>0</v>
      </c>
      <c r="L698" s="69">
        <f t="shared" ca="1" si="376"/>
        <v>0</v>
      </c>
      <c r="M698" s="69">
        <f t="shared" ca="1" si="376"/>
        <v>0</v>
      </c>
      <c r="N698" s="69">
        <f t="shared" ca="1" si="379"/>
        <v>0</v>
      </c>
      <c r="O698" s="69">
        <f t="shared" ca="1" si="380"/>
        <v>0</v>
      </c>
    </row>
    <row r="699" spans="2:15" x14ac:dyDescent="0.25">
      <c r="B699" s="65"/>
      <c r="C699" s="73" t="s">
        <v>728</v>
      </c>
      <c r="D699" s="67"/>
      <c r="E699" s="68"/>
      <c r="F699" s="69">
        <f t="shared" ca="1" si="376"/>
        <v>0</v>
      </c>
      <c r="G699" s="69">
        <f t="shared" ca="1" si="376"/>
        <v>0</v>
      </c>
      <c r="H699" s="69">
        <f t="shared" ca="1" si="376"/>
        <v>0</v>
      </c>
      <c r="I699" s="69">
        <f t="shared" ca="1" si="376"/>
        <v>0</v>
      </c>
      <c r="J699" s="69">
        <f t="shared" ca="1" si="376"/>
        <v>0</v>
      </c>
      <c r="K699" s="69">
        <f t="shared" ca="1" si="376"/>
        <v>0</v>
      </c>
      <c r="L699" s="69">
        <f t="shared" ca="1" si="376"/>
        <v>0</v>
      </c>
      <c r="M699" s="69">
        <f t="shared" ca="1" si="376"/>
        <v>0</v>
      </c>
      <c r="N699" s="69">
        <f t="shared" ca="1" si="379"/>
        <v>0</v>
      </c>
      <c r="O699" s="69">
        <f t="shared" ca="1" si="380"/>
        <v>0</v>
      </c>
    </row>
    <row r="700" spans="2:15" x14ac:dyDescent="0.25">
      <c r="B700" s="65">
        <v>5</v>
      </c>
      <c r="C700" s="792" t="s">
        <v>729</v>
      </c>
      <c r="D700" s="67"/>
      <c r="E700" s="68"/>
      <c r="F700" s="69">
        <f t="shared" si="376"/>
        <v>0</v>
      </c>
      <c r="G700" s="69">
        <f t="shared" si="376"/>
        <v>0</v>
      </c>
      <c r="H700" s="69">
        <f t="shared" si="376"/>
        <v>0</v>
      </c>
      <c r="I700" s="69">
        <f t="shared" si="376"/>
        <v>0</v>
      </c>
      <c r="J700" s="69">
        <f t="shared" si="376"/>
        <v>0</v>
      </c>
      <c r="K700" s="69">
        <f t="shared" si="376"/>
        <v>0</v>
      </c>
      <c r="L700" s="69">
        <f t="shared" si="376"/>
        <v>0</v>
      </c>
      <c r="M700" s="69">
        <f t="shared" si="376"/>
        <v>0</v>
      </c>
      <c r="N700" s="69"/>
      <c r="O700" s="69"/>
    </row>
    <row r="701" spans="2:15" x14ac:dyDescent="0.25">
      <c r="B701" s="65"/>
      <c r="C701" s="73" t="s">
        <v>730</v>
      </c>
      <c r="D701" s="67"/>
      <c r="E701" s="68"/>
      <c r="F701" s="69">
        <f t="shared" ca="1" si="376"/>
        <v>0</v>
      </c>
      <c r="G701" s="69">
        <f t="shared" ca="1" si="376"/>
        <v>0</v>
      </c>
      <c r="H701" s="69">
        <f t="shared" ca="1" si="376"/>
        <v>0</v>
      </c>
      <c r="I701" s="69">
        <f t="shared" ca="1" si="376"/>
        <v>0</v>
      </c>
      <c r="J701" s="69">
        <f t="shared" ca="1" si="376"/>
        <v>0</v>
      </c>
      <c r="K701" s="69">
        <f t="shared" ca="1" si="376"/>
        <v>0</v>
      </c>
      <c r="L701" s="69">
        <f t="shared" ca="1" si="376"/>
        <v>0</v>
      </c>
      <c r="M701" s="69">
        <f t="shared" ca="1" si="376"/>
        <v>0</v>
      </c>
      <c r="N701" s="69">
        <f t="shared" ref="N701:N706" ca="1" si="381">F701-J701</f>
        <v>0</v>
      </c>
      <c r="O701" s="69">
        <f t="shared" ref="O701:O706" ca="1" si="382">I701-M701</f>
        <v>0</v>
      </c>
    </row>
    <row r="702" spans="2:15" x14ac:dyDescent="0.25">
      <c r="B702" s="65"/>
      <c r="C702" s="73" t="s">
        <v>731</v>
      </c>
      <c r="D702" s="67"/>
      <c r="E702" s="68"/>
      <c r="F702" s="69">
        <f t="shared" ca="1" si="376"/>
        <v>0</v>
      </c>
      <c r="G702" s="69">
        <f t="shared" ca="1" si="376"/>
        <v>0</v>
      </c>
      <c r="H702" s="69">
        <f t="shared" ca="1" si="376"/>
        <v>0</v>
      </c>
      <c r="I702" s="69">
        <f t="shared" ca="1" si="376"/>
        <v>0</v>
      </c>
      <c r="J702" s="69">
        <f t="shared" ca="1" si="376"/>
        <v>0</v>
      </c>
      <c r="K702" s="69">
        <f t="shared" ca="1" si="376"/>
        <v>0</v>
      </c>
      <c r="L702" s="69">
        <f t="shared" ca="1" si="376"/>
        <v>0</v>
      </c>
      <c r="M702" s="69">
        <f t="shared" ca="1" si="376"/>
        <v>0</v>
      </c>
      <c r="N702" s="69">
        <f t="shared" ca="1" si="381"/>
        <v>0</v>
      </c>
      <c r="O702" s="69">
        <f t="shared" ca="1" si="382"/>
        <v>0</v>
      </c>
    </row>
    <row r="703" spans="2:15" x14ac:dyDescent="0.25">
      <c r="B703" s="65"/>
      <c r="C703" s="73" t="s">
        <v>732</v>
      </c>
      <c r="D703" s="67"/>
      <c r="E703" s="68"/>
      <c r="F703" s="69">
        <f t="shared" ca="1" si="376"/>
        <v>0</v>
      </c>
      <c r="G703" s="69">
        <f t="shared" ca="1" si="376"/>
        <v>0</v>
      </c>
      <c r="H703" s="69">
        <f t="shared" ca="1" si="376"/>
        <v>0</v>
      </c>
      <c r="I703" s="69">
        <f t="shared" ca="1" si="376"/>
        <v>0</v>
      </c>
      <c r="J703" s="69">
        <f t="shared" ca="1" si="376"/>
        <v>0</v>
      </c>
      <c r="K703" s="69">
        <f t="shared" ca="1" si="376"/>
        <v>0</v>
      </c>
      <c r="L703" s="69">
        <f t="shared" ca="1" si="376"/>
        <v>0</v>
      </c>
      <c r="M703" s="69">
        <f t="shared" ca="1" si="376"/>
        <v>0</v>
      </c>
      <c r="N703" s="69">
        <f t="shared" ca="1" si="381"/>
        <v>0</v>
      </c>
      <c r="O703" s="69">
        <f t="shared" ca="1" si="382"/>
        <v>0</v>
      </c>
    </row>
    <row r="704" spans="2:15" x14ac:dyDescent="0.25">
      <c r="B704" s="65"/>
      <c r="C704" s="73" t="s">
        <v>733</v>
      </c>
      <c r="D704" s="67"/>
      <c r="E704" s="68"/>
      <c r="F704" s="69">
        <f t="shared" ca="1" si="376"/>
        <v>0</v>
      </c>
      <c r="G704" s="69">
        <f t="shared" ca="1" si="376"/>
        <v>0</v>
      </c>
      <c r="H704" s="69">
        <f t="shared" ca="1" si="376"/>
        <v>0</v>
      </c>
      <c r="I704" s="69">
        <f t="shared" ca="1" si="376"/>
        <v>0</v>
      </c>
      <c r="J704" s="69">
        <f t="shared" ca="1" si="376"/>
        <v>0</v>
      </c>
      <c r="K704" s="69">
        <f t="shared" ca="1" si="376"/>
        <v>0</v>
      </c>
      <c r="L704" s="69">
        <f t="shared" ca="1" si="376"/>
        <v>0</v>
      </c>
      <c r="M704" s="69">
        <f t="shared" ca="1" si="376"/>
        <v>0</v>
      </c>
      <c r="N704" s="69">
        <f t="shared" ca="1" si="381"/>
        <v>0</v>
      </c>
      <c r="O704" s="69">
        <f t="shared" ca="1" si="382"/>
        <v>0</v>
      </c>
    </row>
    <row r="705" spans="2:15" x14ac:dyDescent="0.25">
      <c r="B705" s="65">
        <v>6</v>
      </c>
      <c r="C705" s="792" t="s">
        <v>734</v>
      </c>
      <c r="D705" s="67"/>
      <c r="E705" s="68"/>
      <c r="F705" s="69">
        <f t="shared" ref="F705:M720" ca="1" si="383">10%*F71</f>
        <v>0</v>
      </c>
      <c r="G705" s="69">
        <f t="shared" ca="1" si="383"/>
        <v>0</v>
      </c>
      <c r="H705" s="69">
        <f t="shared" ca="1" si="383"/>
        <v>0</v>
      </c>
      <c r="I705" s="69">
        <f t="shared" ca="1" si="383"/>
        <v>0</v>
      </c>
      <c r="J705" s="69">
        <f t="shared" ca="1" si="383"/>
        <v>0</v>
      </c>
      <c r="K705" s="69">
        <f t="shared" ca="1" si="383"/>
        <v>0</v>
      </c>
      <c r="L705" s="69">
        <f t="shared" ca="1" si="383"/>
        <v>0</v>
      </c>
      <c r="M705" s="69">
        <f t="shared" ca="1" si="383"/>
        <v>0</v>
      </c>
      <c r="N705" s="69">
        <f t="shared" ca="1" si="381"/>
        <v>0</v>
      </c>
      <c r="O705" s="69">
        <f t="shared" ca="1" si="382"/>
        <v>0</v>
      </c>
    </row>
    <row r="706" spans="2:15" x14ac:dyDescent="0.25">
      <c r="B706" s="65">
        <v>7</v>
      </c>
      <c r="C706" s="792" t="s">
        <v>735</v>
      </c>
      <c r="D706" s="67"/>
      <c r="E706" s="68"/>
      <c r="F706" s="69">
        <f t="shared" ca="1" si="383"/>
        <v>0</v>
      </c>
      <c r="G706" s="69">
        <f t="shared" ca="1" si="383"/>
        <v>0</v>
      </c>
      <c r="H706" s="69">
        <f t="shared" ca="1" si="383"/>
        <v>0</v>
      </c>
      <c r="I706" s="69">
        <f t="shared" ca="1" si="383"/>
        <v>0</v>
      </c>
      <c r="J706" s="69">
        <f t="shared" ca="1" si="383"/>
        <v>0</v>
      </c>
      <c r="K706" s="69">
        <f t="shared" ca="1" si="383"/>
        <v>0</v>
      </c>
      <c r="L706" s="69">
        <f t="shared" ca="1" si="383"/>
        <v>0</v>
      </c>
      <c r="M706" s="69">
        <f t="shared" ca="1" si="383"/>
        <v>0</v>
      </c>
      <c r="N706" s="69">
        <f t="shared" ca="1" si="381"/>
        <v>0</v>
      </c>
      <c r="O706" s="69">
        <f t="shared" ca="1" si="382"/>
        <v>0</v>
      </c>
    </row>
    <row r="707" spans="2:15" x14ac:dyDescent="0.25">
      <c r="B707" s="65">
        <v>8</v>
      </c>
      <c r="C707" s="792" t="s">
        <v>736</v>
      </c>
      <c r="D707" s="67"/>
      <c r="E707" s="68"/>
      <c r="F707" s="69">
        <f t="shared" si="383"/>
        <v>0</v>
      </c>
      <c r="G707" s="69">
        <f t="shared" si="383"/>
        <v>0</v>
      </c>
      <c r="H707" s="69">
        <f t="shared" si="383"/>
        <v>0</v>
      </c>
      <c r="I707" s="69">
        <f t="shared" si="383"/>
        <v>0</v>
      </c>
      <c r="J707" s="69">
        <f t="shared" si="383"/>
        <v>0</v>
      </c>
      <c r="K707" s="69">
        <f t="shared" si="383"/>
        <v>0</v>
      </c>
      <c r="L707" s="69">
        <f t="shared" si="383"/>
        <v>0</v>
      </c>
      <c r="M707" s="69">
        <f t="shared" si="383"/>
        <v>0</v>
      </c>
      <c r="N707" s="69"/>
      <c r="O707" s="69"/>
    </row>
    <row r="708" spans="2:15" x14ac:dyDescent="0.25">
      <c r="B708" s="65"/>
      <c r="C708" s="73" t="s">
        <v>737</v>
      </c>
      <c r="D708" s="67"/>
      <c r="E708" s="68"/>
      <c r="F708" s="69">
        <f t="shared" si="383"/>
        <v>950.32766641000001</v>
      </c>
      <c r="G708" s="69">
        <f t="shared" si="383"/>
        <v>80.495556411600006</v>
      </c>
      <c r="H708" s="69">
        <f t="shared" ca="1" si="383"/>
        <v>0</v>
      </c>
      <c r="I708" s="69">
        <f t="shared" ca="1" si="383"/>
        <v>1030.8232228216</v>
      </c>
      <c r="J708" s="69">
        <f t="shared" si="383"/>
        <v>450.05919734880001</v>
      </c>
      <c r="K708" s="69">
        <f t="shared" si="383"/>
        <v>25.406674961061263</v>
      </c>
      <c r="L708" s="69">
        <f t="shared" ca="1" si="383"/>
        <v>0</v>
      </c>
      <c r="M708" s="69">
        <f t="shared" ca="1" si="383"/>
        <v>475.46587230986125</v>
      </c>
      <c r="N708" s="69">
        <f t="shared" ref="N708:O712" si="384">F708-J708</f>
        <v>500.26846906119999</v>
      </c>
      <c r="O708" s="69">
        <f t="shared" ref="O708:O710" ca="1" si="385">I708-M708</f>
        <v>555.35735051173879</v>
      </c>
    </row>
    <row r="709" spans="2:15" x14ac:dyDescent="0.25">
      <c r="B709" s="65"/>
      <c r="C709" s="73" t="s">
        <v>756</v>
      </c>
      <c r="D709" s="67"/>
      <c r="E709" s="68"/>
      <c r="F709" s="69">
        <f t="shared" ca="1" si="383"/>
        <v>0</v>
      </c>
      <c r="G709" s="69">
        <f t="shared" ca="1" si="383"/>
        <v>0</v>
      </c>
      <c r="H709" s="69">
        <f t="shared" ca="1" si="383"/>
        <v>0</v>
      </c>
      <c r="I709" s="69">
        <f t="shared" ca="1" si="383"/>
        <v>0</v>
      </c>
      <c r="J709" s="69">
        <f t="shared" ca="1" si="383"/>
        <v>0</v>
      </c>
      <c r="K709" s="69">
        <f t="shared" ca="1" si="383"/>
        <v>0</v>
      </c>
      <c r="L709" s="69">
        <f t="shared" ca="1" si="383"/>
        <v>0</v>
      </c>
      <c r="M709" s="69">
        <f t="shared" ca="1" si="383"/>
        <v>0</v>
      </c>
      <c r="N709" s="69">
        <f t="shared" ca="1" si="384"/>
        <v>0</v>
      </c>
      <c r="O709" s="69">
        <f t="shared" ca="1" si="385"/>
        <v>0</v>
      </c>
    </row>
    <row r="710" spans="2:15" ht="28" x14ac:dyDescent="0.25">
      <c r="B710" s="796">
        <v>9</v>
      </c>
      <c r="C710" s="797" t="s">
        <v>739</v>
      </c>
      <c r="D710" s="67"/>
      <c r="E710" s="68"/>
      <c r="F710" s="69">
        <f t="shared" ca="1" si="383"/>
        <v>0</v>
      </c>
      <c r="G710" s="69">
        <f t="shared" ca="1" si="383"/>
        <v>0</v>
      </c>
      <c r="H710" s="69">
        <f t="shared" ca="1" si="383"/>
        <v>0</v>
      </c>
      <c r="I710" s="69">
        <f t="shared" ca="1" si="383"/>
        <v>0</v>
      </c>
      <c r="J710" s="69">
        <f t="shared" ca="1" si="383"/>
        <v>0</v>
      </c>
      <c r="K710" s="69">
        <f t="shared" ca="1" si="383"/>
        <v>0</v>
      </c>
      <c r="L710" s="69">
        <f t="shared" ca="1" si="383"/>
        <v>0</v>
      </c>
      <c r="M710" s="69">
        <f t="shared" ca="1" si="383"/>
        <v>0</v>
      </c>
      <c r="N710" s="69">
        <f t="shared" ca="1" si="384"/>
        <v>0</v>
      </c>
      <c r="O710" s="69">
        <f t="shared" ca="1" si="385"/>
        <v>0</v>
      </c>
    </row>
    <row r="711" spans="2:15" x14ac:dyDescent="0.25">
      <c r="B711" s="798">
        <v>10</v>
      </c>
      <c r="C711" s="535" t="s">
        <v>740</v>
      </c>
      <c r="D711" s="799"/>
      <c r="E711" s="68"/>
      <c r="F711" s="69">
        <f t="shared" si="383"/>
        <v>199.46092550619997</v>
      </c>
      <c r="G711" s="69">
        <f t="shared" si="383"/>
        <v>12.692979247300002</v>
      </c>
      <c r="H711" s="69">
        <f t="shared" ca="1" si="383"/>
        <v>0</v>
      </c>
      <c r="I711" s="69">
        <f t="shared" ca="1" si="383"/>
        <v>212.15390475349997</v>
      </c>
      <c r="J711" s="69">
        <f t="shared" si="383"/>
        <v>119.74841326730001</v>
      </c>
      <c r="K711" s="69">
        <f t="shared" si="383"/>
        <v>8.007948333281659</v>
      </c>
      <c r="L711" s="69">
        <f t="shared" ca="1" si="383"/>
        <v>0</v>
      </c>
      <c r="M711" s="69">
        <f t="shared" ca="1" si="383"/>
        <v>127.75636160058167</v>
      </c>
      <c r="N711" s="69">
        <f t="shared" si="384"/>
        <v>79.712512238899961</v>
      </c>
      <c r="O711" s="69">
        <f t="shared" si="384"/>
        <v>4.685030914018343</v>
      </c>
    </row>
    <row r="712" spans="2:15" x14ac:dyDescent="0.25">
      <c r="B712" s="798">
        <v>11</v>
      </c>
      <c r="C712" s="535" t="s">
        <v>741</v>
      </c>
      <c r="D712" s="799"/>
      <c r="E712" s="68"/>
      <c r="F712" s="69">
        <f t="shared" si="383"/>
        <v>0.73621161440000005</v>
      </c>
      <c r="G712" s="69">
        <f t="shared" ca="1" si="383"/>
        <v>0</v>
      </c>
      <c r="H712" s="69">
        <f t="shared" ca="1" si="383"/>
        <v>0</v>
      </c>
      <c r="I712" s="69">
        <f t="shared" ca="1" si="383"/>
        <v>0.73621161440000005</v>
      </c>
      <c r="J712" s="69">
        <f t="shared" si="383"/>
        <v>0.63859821919999993</v>
      </c>
      <c r="K712" s="69">
        <f t="shared" si="383"/>
        <v>5.4324846460297779E-3</v>
      </c>
      <c r="L712" s="69">
        <f t="shared" ca="1" si="383"/>
        <v>0</v>
      </c>
      <c r="M712" s="69">
        <f t="shared" ca="1" si="383"/>
        <v>0.64403070384602978</v>
      </c>
      <c r="N712" s="69">
        <f t="shared" si="384"/>
        <v>9.7613395200000119E-2</v>
      </c>
      <c r="O712" s="69">
        <f t="shared" ca="1" si="384"/>
        <v>-5.4324846460297779E-3</v>
      </c>
    </row>
    <row r="713" spans="2:15" x14ac:dyDescent="0.25">
      <c r="B713" s="798">
        <v>12</v>
      </c>
      <c r="C713" s="535" t="s">
        <v>742</v>
      </c>
      <c r="D713" s="799"/>
      <c r="E713" s="68"/>
      <c r="F713" s="69">
        <f t="shared" si="383"/>
        <v>0</v>
      </c>
      <c r="G713" s="69">
        <f t="shared" si="383"/>
        <v>0</v>
      </c>
      <c r="H713" s="69">
        <f t="shared" si="383"/>
        <v>0</v>
      </c>
      <c r="I713" s="69">
        <f t="shared" si="383"/>
        <v>0</v>
      </c>
      <c r="J713" s="69">
        <f t="shared" si="383"/>
        <v>0</v>
      </c>
      <c r="K713" s="69">
        <f t="shared" si="383"/>
        <v>0</v>
      </c>
      <c r="L713" s="69">
        <f t="shared" si="383"/>
        <v>0</v>
      </c>
      <c r="M713" s="69">
        <f t="shared" si="383"/>
        <v>0</v>
      </c>
      <c r="N713" s="69"/>
      <c r="O713" s="69"/>
    </row>
    <row r="714" spans="2:15" x14ac:dyDescent="0.25">
      <c r="B714" s="798"/>
      <c r="C714" s="536" t="s">
        <v>743</v>
      </c>
      <c r="D714" s="799"/>
      <c r="E714" s="68"/>
      <c r="F714" s="69">
        <f t="shared" si="383"/>
        <v>0.29680421949999997</v>
      </c>
      <c r="G714" s="69">
        <f t="shared" si="383"/>
        <v>9.9047607999999988E-3</v>
      </c>
      <c r="H714" s="69">
        <f t="shared" ca="1" si="383"/>
        <v>0</v>
      </c>
      <c r="I714" s="69">
        <f t="shared" ca="1" si="383"/>
        <v>0.30670898029999999</v>
      </c>
      <c r="J714" s="69">
        <f t="shared" si="383"/>
        <v>0.17722442090000001</v>
      </c>
      <c r="K714" s="69">
        <f t="shared" si="383"/>
        <v>1.1281627554528191E-2</v>
      </c>
      <c r="L714" s="69">
        <f t="shared" ca="1" si="383"/>
        <v>0</v>
      </c>
      <c r="M714" s="69">
        <f t="shared" ca="1" si="383"/>
        <v>0.1885060484545282</v>
      </c>
      <c r="N714" s="69">
        <f t="shared" ref="N714:O715" si="386">F714-J714</f>
        <v>0.11957979859999995</v>
      </c>
      <c r="O714" s="69">
        <f t="shared" si="386"/>
        <v>-1.3768667545281926E-3</v>
      </c>
    </row>
    <row r="715" spans="2:15" x14ac:dyDescent="0.25">
      <c r="B715" s="798"/>
      <c r="C715" s="536" t="s">
        <v>744</v>
      </c>
      <c r="D715" s="799"/>
      <c r="E715" s="68"/>
      <c r="F715" s="69">
        <f t="shared" ca="1" si="383"/>
        <v>0</v>
      </c>
      <c r="G715" s="69">
        <f t="shared" ca="1" si="383"/>
        <v>0</v>
      </c>
      <c r="H715" s="69">
        <f t="shared" ca="1" si="383"/>
        <v>0</v>
      </c>
      <c r="I715" s="69">
        <f t="shared" ca="1" si="383"/>
        <v>0</v>
      </c>
      <c r="J715" s="69">
        <f t="shared" ca="1" si="383"/>
        <v>0</v>
      </c>
      <c r="K715" s="69">
        <f t="shared" ca="1" si="383"/>
        <v>0</v>
      </c>
      <c r="L715" s="69">
        <f t="shared" ca="1" si="383"/>
        <v>0</v>
      </c>
      <c r="M715" s="69">
        <f t="shared" ca="1" si="383"/>
        <v>0</v>
      </c>
      <c r="N715" s="69">
        <f t="shared" ca="1" si="386"/>
        <v>0</v>
      </c>
      <c r="O715" s="69">
        <f t="shared" ca="1" si="386"/>
        <v>0</v>
      </c>
    </row>
    <row r="716" spans="2:15" x14ac:dyDescent="0.25">
      <c r="B716" s="798">
        <v>13</v>
      </c>
      <c r="C716" s="536"/>
      <c r="D716" s="799"/>
      <c r="E716" s="68"/>
      <c r="F716" s="69">
        <f t="shared" si="383"/>
        <v>0</v>
      </c>
      <c r="G716" s="69">
        <f t="shared" si="383"/>
        <v>0</v>
      </c>
      <c r="H716" s="69">
        <f t="shared" si="383"/>
        <v>0</v>
      </c>
      <c r="I716" s="69">
        <f t="shared" si="383"/>
        <v>0</v>
      </c>
      <c r="J716" s="69">
        <f t="shared" si="383"/>
        <v>0</v>
      </c>
      <c r="K716" s="69">
        <f t="shared" si="383"/>
        <v>0</v>
      </c>
      <c r="L716" s="69">
        <f t="shared" si="383"/>
        <v>0</v>
      </c>
      <c r="M716" s="69">
        <f t="shared" si="383"/>
        <v>0</v>
      </c>
      <c r="N716" s="69"/>
      <c r="O716" s="69"/>
    </row>
    <row r="717" spans="2:15" x14ac:dyDescent="0.25">
      <c r="B717" s="798"/>
      <c r="C717" s="536" t="s">
        <v>745</v>
      </c>
      <c r="D717" s="799"/>
      <c r="E717" s="68"/>
      <c r="F717" s="69">
        <f t="shared" si="383"/>
        <v>1.8603091488999999</v>
      </c>
      <c r="G717" s="69">
        <f t="shared" si="383"/>
        <v>6.3789045099999997E-2</v>
      </c>
      <c r="H717" s="69">
        <f t="shared" ca="1" si="383"/>
        <v>0</v>
      </c>
      <c r="I717" s="69">
        <f t="shared" ca="1" si="383"/>
        <v>1.9240981939999999</v>
      </c>
      <c r="J717" s="69">
        <f t="shared" si="383"/>
        <v>1.2050301290000001</v>
      </c>
      <c r="K717" s="69">
        <f t="shared" si="383"/>
        <v>7.7751807777595605E-2</v>
      </c>
      <c r="L717" s="69">
        <f t="shared" ca="1" si="383"/>
        <v>0</v>
      </c>
      <c r="M717" s="69">
        <f t="shared" ca="1" si="383"/>
        <v>1.2827819367775957</v>
      </c>
      <c r="N717" s="69">
        <f t="shared" ref="N717:O720" si="387">F717-J717</f>
        <v>0.65527901989999982</v>
      </c>
      <c r="O717" s="69">
        <f t="shared" si="387"/>
        <v>-1.3962762677595608E-2</v>
      </c>
    </row>
    <row r="718" spans="2:15" x14ac:dyDescent="0.25">
      <c r="B718" s="798"/>
      <c r="C718" s="536" t="s">
        <v>746</v>
      </c>
      <c r="D718" s="799"/>
      <c r="E718" s="68"/>
      <c r="F718" s="69">
        <f t="shared" si="383"/>
        <v>5.7546115005999994</v>
      </c>
      <c r="G718" s="69">
        <f t="shared" si="383"/>
        <v>0.24068278150000003</v>
      </c>
      <c r="H718" s="69">
        <f t="shared" ca="1" si="383"/>
        <v>0</v>
      </c>
      <c r="I718" s="69">
        <f t="shared" ca="1" si="383"/>
        <v>5.9952942820999997</v>
      </c>
      <c r="J718" s="69">
        <f t="shared" si="383"/>
        <v>3.4437134897000004</v>
      </c>
      <c r="K718" s="69">
        <f t="shared" si="383"/>
        <v>0.26467393559030805</v>
      </c>
      <c r="L718" s="69">
        <f t="shared" ca="1" si="383"/>
        <v>0</v>
      </c>
      <c r="M718" s="69">
        <f t="shared" ca="1" si="383"/>
        <v>3.708387425290308</v>
      </c>
      <c r="N718" s="69">
        <f t="shared" si="387"/>
        <v>2.310898010899999</v>
      </c>
      <c r="O718" s="69">
        <f t="shared" si="387"/>
        <v>-2.3991154090308026E-2</v>
      </c>
    </row>
    <row r="719" spans="2:15" x14ac:dyDescent="0.25">
      <c r="B719" s="798"/>
      <c r="C719" s="536" t="s">
        <v>747</v>
      </c>
      <c r="D719" s="799"/>
      <c r="E719" s="68"/>
      <c r="F719" s="69">
        <f t="shared" ca="1" si="383"/>
        <v>0</v>
      </c>
      <c r="G719" s="69">
        <f t="shared" si="383"/>
        <v>0</v>
      </c>
      <c r="H719" s="69">
        <f t="shared" ca="1" si="383"/>
        <v>0</v>
      </c>
      <c r="I719" s="69">
        <f t="shared" ca="1" si="383"/>
        <v>0</v>
      </c>
      <c r="J719" s="69">
        <f t="shared" ca="1" si="383"/>
        <v>0</v>
      </c>
      <c r="K719" s="69">
        <f t="shared" ca="1" si="383"/>
        <v>0</v>
      </c>
      <c r="L719" s="69">
        <f t="shared" ca="1" si="383"/>
        <v>0</v>
      </c>
      <c r="M719" s="69">
        <f t="shared" ca="1" si="383"/>
        <v>0</v>
      </c>
      <c r="N719" s="69">
        <f t="shared" ca="1" si="387"/>
        <v>0</v>
      </c>
      <c r="O719" s="69">
        <f t="shared" ca="1" si="387"/>
        <v>0</v>
      </c>
    </row>
    <row r="720" spans="2:15" x14ac:dyDescent="0.25">
      <c r="B720" s="798"/>
      <c r="C720" s="536" t="s">
        <v>748</v>
      </c>
      <c r="D720" s="799"/>
      <c r="E720" s="68"/>
      <c r="F720" s="69">
        <f t="shared" ca="1" si="383"/>
        <v>0</v>
      </c>
      <c r="G720" s="69">
        <f t="shared" ca="1" si="383"/>
        <v>0</v>
      </c>
      <c r="H720" s="69">
        <f t="shared" ca="1" si="383"/>
        <v>0</v>
      </c>
      <c r="I720" s="69">
        <f t="shared" ca="1" si="383"/>
        <v>0</v>
      </c>
      <c r="J720" s="69">
        <f t="shared" ca="1" si="383"/>
        <v>0</v>
      </c>
      <c r="K720" s="69">
        <f t="shared" ca="1" si="383"/>
        <v>0</v>
      </c>
      <c r="L720" s="69">
        <f t="shared" ca="1" si="383"/>
        <v>0</v>
      </c>
      <c r="M720" s="69">
        <f t="shared" ca="1" si="383"/>
        <v>0</v>
      </c>
      <c r="N720" s="69">
        <f t="shared" ca="1" si="387"/>
        <v>0</v>
      </c>
      <c r="O720" s="69">
        <f t="shared" ca="1" si="387"/>
        <v>0</v>
      </c>
    </row>
    <row r="721" spans="2:15" x14ac:dyDescent="0.25">
      <c r="B721" s="798">
        <v>14</v>
      </c>
      <c r="C721" s="535" t="s">
        <v>749</v>
      </c>
      <c r="D721" s="799"/>
      <c r="E721" s="68"/>
      <c r="F721" s="69">
        <f t="shared" ref="F721:M727" si="388">10%*F87</f>
        <v>0</v>
      </c>
      <c r="G721" s="69">
        <f t="shared" si="388"/>
        <v>0</v>
      </c>
      <c r="H721" s="69">
        <f t="shared" si="388"/>
        <v>0</v>
      </c>
      <c r="I721" s="69">
        <f t="shared" si="388"/>
        <v>0</v>
      </c>
      <c r="J721" s="69">
        <f t="shared" si="388"/>
        <v>0</v>
      </c>
      <c r="K721" s="69">
        <f t="shared" si="388"/>
        <v>0</v>
      </c>
      <c r="L721" s="69">
        <f t="shared" si="388"/>
        <v>0</v>
      </c>
      <c r="M721" s="69">
        <f t="shared" si="388"/>
        <v>0</v>
      </c>
      <c r="N721" s="69"/>
      <c r="O721" s="69"/>
    </row>
    <row r="722" spans="2:15" x14ac:dyDescent="0.25">
      <c r="B722" s="798"/>
      <c r="C722" s="536" t="s">
        <v>750</v>
      </c>
      <c r="D722" s="799"/>
      <c r="E722" s="68"/>
      <c r="F722" s="69">
        <f t="shared" ca="1" si="388"/>
        <v>0</v>
      </c>
      <c r="G722" s="69">
        <f t="shared" ca="1" si="388"/>
        <v>0</v>
      </c>
      <c r="H722" s="69">
        <f t="shared" ca="1" si="388"/>
        <v>0</v>
      </c>
      <c r="I722" s="69">
        <f t="shared" ca="1" si="388"/>
        <v>0</v>
      </c>
      <c r="J722" s="69">
        <f t="shared" ca="1" si="388"/>
        <v>0</v>
      </c>
      <c r="K722" s="69">
        <f t="shared" ca="1" si="388"/>
        <v>0</v>
      </c>
      <c r="L722" s="69">
        <f t="shared" ca="1" si="388"/>
        <v>0</v>
      </c>
      <c r="M722" s="69">
        <f t="shared" ca="1" si="388"/>
        <v>0</v>
      </c>
      <c r="N722" s="69">
        <f t="shared" ref="N722:O727" ca="1" si="389">F722-J722</f>
        <v>0</v>
      </c>
      <c r="O722" s="69">
        <f t="shared" ca="1" si="389"/>
        <v>0</v>
      </c>
    </row>
    <row r="723" spans="2:15" x14ac:dyDescent="0.25">
      <c r="B723" s="798"/>
      <c r="C723" s="536" t="s">
        <v>751</v>
      </c>
      <c r="D723" s="799"/>
      <c r="E723" s="68"/>
      <c r="F723" s="69">
        <f t="shared" ca="1" si="388"/>
        <v>0</v>
      </c>
      <c r="G723" s="69">
        <f t="shared" ca="1" si="388"/>
        <v>0</v>
      </c>
      <c r="H723" s="69">
        <f t="shared" ca="1" si="388"/>
        <v>0</v>
      </c>
      <c r="I723" s="69">
        <f t="shared" ca="1" si="388"/>
        <v>0</v>
      </c>
      <c r="J723" s="69">
        <f t="shared" ca="1" si="388"/>
        <v>0</v>
      </c>
      <c r="K723" s="69">
        <f t="shared" ca="1" si="388"/>
        <v>0</v>
      </c>
      <c r="L723" s="69">
        <f t="shared" ca="1" si="388"/>
        <v>0</v>
      </c>
      <c r="M723" s="69">
        <f t="shared" ca="1" si="388"/>
        <v>0</v>
      </c>
      <c r="N723" s="69">
        <f t="shared" ca="1" si="389"/>
        <v>0</v>
      </c>
      <c r="O723" s="69">
        <f t="shared" ca="1" si="389"/>
        <v>0</v>
      </c>
    </row>
    <row r="724" spans="2:15" x14ac:dyDescent="0.25">
      <c r="B724" s="798"/>
      <c r="C724" s="536" t="s">
        <v>752</v>
      </c>
      <c r="D724" s="799"/>
      <c r="E724" s="68"/>
      <c r="F724" s="69">
        <f t="shared" ca="1" si="388"/>
        <v>0</v>
      </c>
      <c r="G724" s="69">
        <f t="shared" ca="1" si="388"/>
        <v>0</v>
      </c>
      <c r="H724" s="69">
        <f t="shared" ca="1" si="388"/>
        <v>0</v>
      </c>
      <c r="I724" s="69">
        <f t="shared" ca="1" si="388"/>
        <v>0</v>
      </c>
      <c r="J724" s="69">
        <f t="shared" ca="1" si="388"/>
        <v>0</v>
      </c>
      <c r="K724" s="69">
        <f t="shared" ca="1" si="388"/>
        <v>0</v>
      </c>
      <c r="L724" s="69">
        <f t="shared" ca="1" si="388"/>
        <v>0</v>
      </c>
      <c r="M724" s="69">
        <f t="shared" ca="1" si="388"/>
        <v>0</v>
      </c>
      <c r="N724" s="69">
        <f t="shared" ca="1" si="389"/>
        <v>0</v>
      </c>
      <c r="O724" s="69">
        <f t="shared" ca="1" si="389"/>
        <v>0</v>
      </c>
    </row>
    <row r="725" spans="2:15" x14ac:dyDescent="0.25">
      <c r="B725" s="798">
        <v>15</v>
      </c>
      <c r="C725" s="535" t="s">
        <v>753</v>
      </c>
      <c r="D725" s="799"/>
      <c r="E725" s="68"/>
      <c r="F725" s="69">
        <f t="shared" si="388"/>
        <v>20.011356208500001</v>
      </c>
      <c r="G725" s="69">
        <f t="shared" si="388"/>
        <v>0.24058979180000001</v>
      </c>
      <c r="H725" s="69">
        <f t="shared" ca="1" si="388"/>
        <v>0</v>
      </c>
      <c r="I725" s="69">
        <f t="shared" ca="1" si="388"/>
        <v>20.251946000299998</v>
      </c>
      <c r="J725" s="69">
        <f t="shared" si="388"/>
        <v>15.814807152500002</v>
      </c>
      <c r="K725" s="69">
        <f t="shared" si="388"/>
        <v>1.5280563521618145</v>
      </c>
      <c r="L725" s="69">
        <f t="shared" ca="1" si="388"/>
        <v>0</v>
      </c>
      <c r="M725" s="69">
        <f t="shared" ca="1" si="388"/>
        <v>17.342863504661818</v>
      </c>
      <c r="N725" s="69">
        <f t="shared" si="389"/>
        <v>4.1965490559999985</v>
      </c>
      <c r="O725" s="69">
        <f t="shared" si="389"/>
        <v>-1.2874665603618145</v>
      </c>
    </row>
    <row r="726" spans="2:15" x14ac:dyDescent="0.25">
      <c r="B726" s="798">
        <v>16</v>
      </c>
      <c r="C726" s="535" t="s">
        <v>754</v>
      </c>
      <c r="D726" s="67"/>
      <c r="E726" s="68"/>
      <c r="F726" s="69">
        <f t="shared" si="388"/>
        <v>7.0669582268000006</v>
      </c>
      <c r="G726" s="69">
        <f t="shared" ca="1" si="388"/>
        <v>0</v>
      </c>
      <c r="H726" s="69">
        <f t="shared" ca="1" si="388"/>
        <v>0</v>
      </c>
      <c r="I726" s="69">
        <f t="shared" ca="1" si="388"/>
        <v>7.0669582268000006</v>
      </c>
      <c r="J726" s="69">
        <f t="shared" si="388"/>
        <v>5.3767556844000008</v>
      </c>
      <c r="K726" s="69">
        <f t="shared" si="388"/>
        <v>0.88078580787153116</v>
      </c>
      <c r="L726" s="69">
        <f t="shared" ca="1" si="388"/>
        <v>0</v>
      </c>
      <c r="M726" s="69">
        <f t="shared" ca="1" si="388"/>
        <v>6.2575414922715318</v>
      </c>
      <c r="N726" s="69">
        <f t="shared" si="389"/>
        <v>1.6902025423999998</v>
      </c>
      <c r="O726" s="69">
        <f t="shared" ca="1" si="389"/>
        <v>-0.88078580787153116</v>
      </c>
    </row>
    <row r="727" spans="2:15" x14ac:dyDescent="0.25">
      <c r="B727" s="798">
        <v>17</v>
      </c>
      <c r="C727" s="535" t="s">
        <v>755</v>
      </c>
      <c r="D727" s="67"/>
      <c r="E727" s="74"/>
      <c r="F727" s="69">
        <f t="shared" ca="1" si="388"/>
        <v>0</v>
      </c>
      <c r="G727" s="69">
        <f t="shared" ca="1" si="388"/>
        <v>0</v>
      </c>
      <c r="H727" s="69">
        <f t="shared" ca="1" si="388"/>
        <v>0</v>
      </c>
      <c r="I727" s="69">
        <f t="shared" ca="1" si="388"/>
        <v>0</v>
      </c>
      <c r="J727" s="69">
        <f t="shared" si="388"/>
        <v>1.93743792E-2</v>
      </c>
      <c r="K727" s="69">
        <f t="shared" ca="1" si="388"/>
        <v>0</v>
      </c>
      <c r="L727" s="69">
        <f t="shared" ca="1" si="388"/>
        <v>0</v>
      </c>
      <c r="M727" s="69">
        <f t="shared" ca="1" si="388"/>
        <v>1.93743792E-2</v>
      </c>
      <c r="N727" s="69">
        <f t="shared" ca="1" si="389"/>
        <v>-1.93743792E-2</v>
      </c>
      <c r="O727" s="69">
        <f t="shared" ca="1" si="389"/>
        <v>0</v>
      </c>
    </row>
    <row r="728" spans="2:15" ht="14.5" thickBot="1" x14ac:dyDescent="0.3">
      <c r="B728" s="75"/>
      <c r="C728" s="76" t="s">
        <v>90</v>
      </c>
      <c r="D728" s="76"/>
      <c r="E728" s="77"/>
      <c r="F728" s="134">
        <f ca="1">SUM(F688:F727)</f>
        <v>2219.5997087532992</v>
      </c>
      <c r="G728" s="134">
        <f t="shared" ref="G728:O728" ca="1" si="390">SUM(G688:G727)</f>
        <v>175.20913363310004</v>
      </c>
      <c r="H728" s="134">
        <f t="shared" ca="1" si="390"/>
        <v>0</v>
      </c>
      <c r="I728" s="134">
        <f t="shared" ca="1" si="390"/>
        <v>2394.8088423863996</v>
      </c>
      <c r="J728" s="134">
        <f t="shared" ca="1" si="390"/>
        <v>1125.2690385691001</v>
      </c>
      <c r="K728" s="134">
        <f t="shared" ca="1" si="390"/>
        <v>80.931949686650327</v>
      </c>
      <c r="L728" s="134">
        <f t="shared" ca="1" si="390"/>
        <v>0</v>
      </c>
      <c r="M728" s="134">
        <f t="shared" ca="1" si="390"/>
        <v>1206.20098825575</v>
      </c>
      <c r="N728" s="134">
        <f t="shared" ca="1" si="390"/>
        <v>1094.3306701841998</v>
      </c>
      <c r="O728" s="134">
        <f t="shared" ca="1" si="390"/>
        <v>1099.8445944479497</v>
      </c>
    </row>
    <row r="729" spans="2:15" ht="14.5" thickBot="1" x14ac:dyDescent="0.3"/>
    <row r="730" spans="2:15" x14ac:dyDescent="0.25">
      <c r="B730" s="1065" t="s">
        <v>602</v>
      </c>
      <c r="C730" s="1066"/>
      <c r="D730" s="1066"/>
      <c r="E730" s="1066"/>
      <c r="F730" s="1066"/>
      <c r="G730" s="1066"/>
      <c r="H730" s="1066"/>
      <c r="I730" s="1066"/>
      <c r="J730" s="1066"/>
      <c r="K730" s="1066"/>
      <c r="L730" s="1066"/>
      <c r="M730" s="1066"/>
      <c r="N730" s="1066"/>
      <c r="O730" s="1067"/>
    </row>
    <row r="731" spans="2:15" x14ac:dyDescent="0.25">
      <c r="B731" s="1068" t="s">
        <v>513</v>
      </c>
      <c r="C731" s="1107" t="s">
        <v>620</v>
      </c>
      <c r="D731" s="1072" t="s">
        <v>621</v>
      </c>
      <c r="E731" s="1072" t="s">
        <v>622</v>
      </c>
      <c r="F731" s="1072" t="s">
        <v>623</v>
      </c>
      <c r="G731" s="1072"/>
      <c r="H731" s="1072"/>
      <c r="I731" s="1072"/>
      <c r="J731" s="1072" t="s">
        <v>624</v>
      </c>
      <c r="K731" s="1072"/>
      <c r="L731" s="1072"/>
      <c r="M731" s="1072"/>
      <c r="N731" s="1072" t="s">
        <v>625</v>
      </c>
      <c r="O731" s="1074"/>
    </row>
    <row r="732" spans="2:15" ht="56.5" thickBot="1" x14ac:dyDescent="0.3">
      <c r="B732" s="1069"/>
      <c r="C732" s="1108"/>
      <c r="D732" s="1073"/>
      <c r="E732" s="1073"/>
      <c r="F732" s="747" t="s">
        <v>626</v>
      </c>
      <c r="G732" s="747" t="s">
        <v>627</v>
      </c>
      <c r="H732" s="747" t="s">
        <v>628</v>
      </c>
      <c r="I732" s="747" t="s">
        <v>629</v>
      </c>
      <c r="J732" s="747" t="s">
        <v>630</v>
      </c>
      <c r="K732" s="747" t="s">
        <v>627</v>
      </c>
      <c r="L732" s="747" t="s">
        <v>631</v>
      </c>
      <c r="M732" s="747" t="s">
        <v>632</v>
      </c>
      <c r="N732" s="747" t="s">
        <v>626</v>
      </c>
      <c r="O732" s="57" t="s">
        <v>629</v>
      </c>
    </row>
    <row r="733" spans="2:15" x14ac:dyDescent="0.25">
      <c r="B733" s="65">
        <v>1</v>
      </c>
      <c r="C733" s="792" t="s">
        <v>633</v>
      </c>
      <c r="D733" s="59"/>
      <c r="E733" s="60"/>
      <c r="F733" s="69">
        <f t="shared" ref="F733:M748" ca="1" si="391">10%*F99</f>
        <v>0.86351009379999999</v>
      </c>
      <c r="G733" s="69">
        <f t="shared" si="391"/>
        <v>2.9645165142857142E-3</v>
      </c>
      <c r="H733" s="69">
        <f t="shared" ca="1" si="391"/>
        <v>0</v>
      </c>
      <c r="I733" s="69">
        <f t="shared" ca="1" si="391"/>
        <v>0.86647461031428574</v>
      </c>
      <c r="J733" s="69">
        <f t="shared" ca="1" si="391"/>
        <v>0</v>
      </c>
      <c r="K733" s="69">
        <f t="shared" si="391"/>
        <v>0</v>
      </c>
      <c r="L733" s="69">
        <f t="shared" ca="1" si="391"/>
        <v>0</v>
      </c>
      <c r="M733" s="69">
        <f t="shared" ca="1" si="391"/>
        <v>0</v>
      </c>
      <c r="N733" s="69">
        <f ca="1">F733-J733</f>
        <v>0.86351009379999999</v>
      </c>
      <c r="O733" s="69">
        <f ca="1">I733-M733</f>
        <v>0.86647461031428574</v>
      </c>
    </row>
    <row r="734" spans="2:15" x14ac:dyDescent="0.25">
      <c r="B734" s="65">
        <v>2</v>
      </c>
      <c r="C734" s="792" t="s">
        <v>718</v>
      </c>
      <c r="D734" s="824"/>
      <c r="E734" s="825"/>
      <c r="F734" s="69">
        <f t="shared" ca="1" si="391"/>
        <v>0</v>
      </c>
      <c r="G734" s="69">
        <f t="shared" ca="1" si="391"/>
        <v>0</v>
      </c>
      <c r="H734" s="69">
        <f t="shared" ca="1" si="391"/>
        <v>0</v>
      </c>
      <c r="I734" s="69">
        <f t="shared" ca="1" si="391"/>
        <v>0</v>
      </c>
      <c r="J734" s="69">
        <f t="shared" ca="1" si="391"/>
        <v>0</v>
      </c>
      <c r="K734" s="69">
        <f t="shared" ca="1" si="391"/>
        <v>0</v>
      </c>
      <c r="L734" s="69">
        <f t="shared" ca="1" si="391"/>
        <v>0</v>
      </c>
      <c r="M734" s="69">
        <f t="shared" ca="1" si="391"/>
        <v>0</v>
      </c>
      <c r="N734" s="69">
        <f ca="1">F734-J734</f>
        <v>0</v>
      </c>
      <c r="O734" s="69">
        <f ca="1">I734-M734</f>
        <v>0</v>
      </c>
    </row>
    <row r="735" spans="2:15" x14ac:dyDescent="0.25">
      <c r="B735" s="65">
        <v>3</v>
      </c>
      <c r="C735" s="794" t="s">
        <v>719</v>
      </c>
      <c r="D735" s="67"/>
      <c r="E735" s="68"/>
      <c r="F735" s="69">
        <f t="shared" si="391"/>
        <v>0</v>
      </c>
      <c r="G735" s="69">
        <f t="shared" si="391"/>
        <v>0</v>
      </c>
      <c r="H735" s="69">
        <f t="shared" si="391"/>
        <v>0</v>
      </c>
      <c r="I735" s="69">
        <f t="shared" si="391"/>
        <v>0</v>
      </c>
      <c r="J735" s="69">
        <f t="shared" si="391"/>
        <v>0</v>
      </c>
      <c r="K735" s="69">
        <f t="shared" si="391"/>
        <v>0</v>
      </c>
      <c r="L735" s="69">
        <f t="shared" si="391"/>
        <v>0</v>
      </c>
      <c r="M735" s="69">
        <f t="shared" si="391"/>
        <v>0</v>
      </c>
      <c r="N735" s="69"/>
      <c r="O735" s="69"/>
    </row>
    <row r="736" spans="2:15" x14ac:dyDescent="0.25">
      <c r="B736" s="65"/>
      <c r="C736" s="66" t="s">
        <v>720</v>
      </c>
      <c r="D736" s="67"/>
      <c r="E736" s="68"/>
      <c r="F736" s="69">
        <f t="shared" ca="1" si="391"/>
        <v>39.677755026800007</v>
      </c>
      <c r="G736" s="69">
        <f t="shared" si="391"/>
        <v>2.338732580571429</v>
      </c>
      <c r="H736" s="69">
        <f t="shared" ca="1" si="391"/>
        <v>0</v>
      </c>
      <c r="I736" s="69">
        <f t="shared" ca="1" si="391"/>
        <v>42.016487607371431</v>
      </c>
      <c r="J736" s="69">
        <f t="shared" ca="1" si="391"/>
        <v>13.581500978648467</v>
      </c>
      <c r="K736" s="69">
        <f t="shared" si="391"/>
        <v>0.77627613318148925</v>
      </c>
      <c r="L736" s="69">
        <f t="shared" ca="1" si="391"/>
        <v>0</v>
      </c>
      <c r="M736" s="69">
        <f t="shared" ca="1" si="391"/>
        <v>14.357777111829956</v>
      </c>
      <c r="N736" s="69">
        <f t="shared" ref="N736:N739" ca="1" si="392">F736-J736</f>
        <v>26.09625404815154</v>
      </c>
      <c r="O736" s="69">
        <f t="shared" ref="O736:O739" ca="1" si="393">I736-M736</f>
        <v>27.658710495541477</v>
      </c>
    </row>
    <row r="737" spans="2:15" x14ac:dyDescent="0.25">
      <c r="B737" s="65"/>
      <c r="C737" s="66" t="s">
        <v>721</v>
      </c>
      <c r="D737" s="67"/>
      <c r="E737" s="68"/>
      <c r="F737" s="69">
        <f t="shared" ca="1" si="391"/>
        <v>0</v>
      </c>
      <c r="G737" s="69">
        <f t="shared" ca="1" si="391"/>
        <v>0</v>
      </c>
      <c r="H737" s="69">
        <f t="shared" ca="1" si="391"/>
        <v>0</v>
      </c>
      <c r="I737" s="69">
        <f t="shared" ca="1" si="391"/>
        <v>0</v>
      </c>
      <c r="J737" s="69">
        <f t="shared" ca="1" si="391"/>
        <v>0</v>
      </c>
      <c r="K737" s="69">
        <f t="shared" ca="1" si="391"/>
        <v>0</v>
      </c>
      <c r="L737" s="69">
        <f t="shared" ca="1" si="391"/>
        <v>0</v>
      </c>
      <c r="M737" s="69">
        <f t="shared" ca="1" si="391"/>
        <v>0</v>
      </c>
      <c r="N737" s="69">
        <f t="shared" ca="1" si="392"/>
        <v>0</v>
      </c>
      <c r="O737" s="69">
        <f t="shared" ca="1" si="393"/>
        <v>0</v>
      </c>
    </row>
    <row r="738" spans="2:15" x14ac:dyDescent="0.25">
      <c r="B738" s="65"/>
      <c r="C738" s="66" t="s">
        <v>722</v>
      </c>
      <c r="D738" s="67"/>
      <c r="E738" s="68"/>
      <c r="F738" s="69">
        <f t="shared" ca="1" si="391"/>
        <v>0</v>
      </c>
      <c r="G738" s="69">
        <f t="shared" ca="1" si="391"/>
        <v>0</v>
      </c>
      <c r="H738" s="69">
        <f t="shared" ca="1" si="391"/>
        <v>0</v>
      </c>
      <c r="I738" s="69">
        <f t="shared" ca="1" si="391"/>
        <v>0</v>
      </c>
      <c r="J738" s="69">
        <f t="shared" ca="1" si="391"/>
        <v>0</v>
      </c>
      <c r="K738" s="69">
        <f t="shared" ca="1" si="391"/>
        <v>0</v>
      </c>
      <c r="L738" s="69">
        <f t="shared" ca="1" si="391"/>
        <v>0</v>
      </c>
      <c r="M738" s="69">
        <f t="shared" ca="1" si="391"/>
        <v>0</v>
      </c>
      <c r="N738" s="69">
        <f t="shared" ca="1" si="392"/>
        <v>0</v>
      </c>
      <c r="O738" s="69">
        <f t="shared" ca="1" si="393"/>
        <v>0</v>
      </c>
    </row>
    <row r="739" spans="2:15" x14ac:dyDescent="0.25">
      <c r="B739" s="65"/>
      <c r="C739" s="66" t="s">
        <v>723</v>
      </c>
      <c r="D739" s="67"/>
      <c r="E739" s="68"/>
      <c r="F739" s="69">
        <f t="shared" ca="1" si="391"/>
        <v>23.618207726900003</v>
      </c>
      <c r="G739" s="69">
        <f t="shared" si="391"/>
        <v>0.8182522997142847</v>
      </c>
      <c r="H739" s="69">
        <f t="shared" ca="1" si="391"/>
        <v>0</v>
      </c>
      <c r="I739" s="69">
        <f t="shared" ca="1" si="391"/>
        <v>24.436460026614288</v>
      </c>
      <c r="J739" s="69">
        <f t="shared" ca="1" si="391"/>
        <v>5.8888666247503902</v>
      </c>
      <c r="K739" s="69">
        <f t="shared" si="391"/>
        <v>0.8137360360897411</v>
      </c>
      <c r="L739" s="69">
        <f t="shared" ca="1" si="391"/>
        <v>0</v>
      </c>
      <c r="M739" s="69">
        <f t="shared" ca="1" si="391"/>
        <v>6.7026026608401317</v>
      </c>
      <c r="N739" s="69">
        <f t="shared" ca="1" si="392"/>
        <v>17.729341102149611</v>
      </c>
      <c r="O739" s="69">
        <f t="shared" ca="1" si="393"/>
        <v>17.733857365774156</v>
      </c>
    </row>
    <row r="740" spans="2:15" x14ac:dyDescent="0.25">
      <c r="B740" s="65">
        <v>4</v>
      </c>
      <c r="C740" s="792" t="s">
        <v>724</v>
      </c>
      <c r="D740" s="67"/>
      <c r="E740" s="68"/>
      <c r="F740" s="69">
        <f t="shared" si="391"/>
        <v>0</v>
      </c>
      <c r="G740" s="69">
        <f t="shared" si="391"/>
        <v>0</v>
      </c>
      <c r="H740" s="69">
        <f t="shared" si="391"/>
        <v>0</v>
      </c>
      <c r="I740" s="69">
        <f t="shared" si="391"/>
        <v>0</v>
      </c>
      <c r="J740" s="69">
        <f t="shared" si="391"/>
        <v>0</v>
      </c>
      <c r="K740" s="69">
        <f t="shared" si="391"/>
        <v>0</v>
      </c>
      <c r="L740" s="69">
        <f t="shared" si="391"/>
        <v>0</v>
      </c>
      <c r="M740" s="69">
        <f t="shared" si="391"/>
        <v>0</v>
      </c>
      <c r="N740" s="69"/>
      <c r="O740" s="69"/>
    </row>
    <row r="741" spans="2:15" x14ac:dyDescent="0.25">
      <c r="B741" s="65"/>
      <c r="C741" s="73" t="s">
        <v>725</v>
      </c>
      <c r="D741" s="67"/>
      <c r="E741" s="68"/>
      <c r="F741" s="69">
        <f t="shared" ca="1" si="391"/>
        <v>1051.3910246658997</v>
      </c>
      <c r="G741" s="69">
        <f t="shared" si="391"/>
        <v>100.96112848062899</v>
      </c>
      <c r="H741" s="69">
        <f t="shared" ca="1" si="391"/>
        <v>0</v>
      </c>
      <c r="I741" s="69">
        <f t="shared" ca="1" si="391"/>
        <v>1152.3521531465287</v>
      </c>
      <c r="J741" s="69">
        <f t="shared" ca="1" si="391"/>
        <v>554.0649012514067</v>
      </c>
      <c r="K741" s="69">
        <f t="shared" si="391"/>
        <v>55.008315777628837</v>
      </c>
      <c r="L741" s="69">
        <f t="shared" ca="1" si="391"/>
        <v>0</v>
      </c>
      <c r="M741" s="69">
        <f t="shared" ca="1" si="391"/>
        <v>609.07321702903562</v>
      </c>
      <c r="N741" s="69">
        <f t="shared" ref="N741:N744" ca="1" si="394">F741-J741</f>
        <v>497.32612341449305</v>
      </c>
      <c r="O741" s="69">
        <f t="shared" ref="O741:O744" ca="1" si="395">I741-M741</f>
        <v>543.27893611749312</v>
      </c>
    </row>
    <row r="742" spans="2:15" x14ac:dyDescent="0.25">
      <c r="B742" s="65"/>
      <c r="C742" s="792" t="s">
        <v>726</v>
      </c>
      <c r="D742" s="67"/>
      <c r="E742" s="68"/>
      <c r="F742" s="69">
        <f t="shared" si="391"/>
        <v>0</v>
      </c>
      <c r="G742" s="69">
        <f t="shared" si="391"/>
        <v>0</v>
      </c>
      <c r="H742" s="69">
        <f t="shared" si="391"/>
        <v>0</v>
      </c>
      <c r="I742" s="69">
        <f t="shared" si="391"/>
        <v>0</v>
      </c>
      <c r="J742" s="69">
        <f t="shared" si="391"/>
        <v>0</v>
      </c>
      <c r="K742" s="69">
        <f t="shared" si="391"/>
        <v>0</v>
      </c>
      <c r="L742" s="69">
        <f t="shared" si="391"/>
        <v>0</v>
      </c>
      <c r="M742" s="69">
        <f t="shared" si="391"/>
        <v>0</v>
      </c>
      <c r="N742" s="69"/>
      <c r="O742" s="69"/>
    </row>
    <row r="743" spans="2:15" x14ac:dyDescent="0.25">
      <c r="B743" s="65"/>
      <c r="C743" s="73" t="s">
        <v>727</v>
      </c>
      <c r="D743" s="67"/>
      <c r="E743" s="68"/>
      <c r="F743" s="69">
        <f t="shared" ca="1" si="391"/>
        <v>0</v>
      </c>
      <c r="G743" s="69">
        <f t="shared" ca="1" si="391"/>
        <v>0</v>
      </c>
      <c r="H743" s="69">
        <f t="shared" ca="1" si="391"/>
        <v>0</v>
      </c>
      <c r="I743" s="69">
        <f t="shared" ca="1" si="391"/>
        <v>0</v>
      </c>
      <c r="J743" s="69">
        <f t="shared" ca="1" si="391"/>
        <v>0</v>
      </c>
      <c r="K743" s="69">
        <f t="shared" ca="1" si="391"/>
        <v>0</v>
      </c>
      <c r="L743" s="69">
        <f t="shared" ca="1" si="391"/>
        <v>0</v>
      </c>
      <c r="M743" s="69">
        <f t="shared" ca="1" si="391"/>
        <v>0</v>
      </c>
      <c r="N743" s="69">
        <f t="shared" ca="1" si="394"/>
        <v>0</v>
      </c>
      <c r="O743" s="69">
        <f t="shared" ca="1" si="395"/>
        <v>0</v>
      </c>
    </row>
    <row r="744" spans="2:15" x14ac:dyDescent="0.25">
      <c r="B744" s="65"/>
      <c r="C744" s="73" t="s">
        <v>728</v>
      </c>
      <c r="D744" s="67"/>
      <c r="E744" s="68"/>
      <c r="F744" s="69">
        <f t="shared" ca="1" si="391"/>
        <v>0</v>
      </c>
      <c r="G744" s="69">
        <f t="shared" ca="1" si="391"/>
        <v>0</v>
      </c>
      <c r="H744" s="69">
        <f t="shared" ca="1" si="391"/>
        <v>0</v>
      </c>
      <c r="I744" s="69">
        <f t="shared" ca="1" si="391"/>
        <v>0</v>
      </c>
      <c r="J744" s="69">
        <f t="shared" ca="1" si="391"/>
        <v>0</v>
      </c>
      <c r="K744" s="69">
        <f t="shared" ca="1" si="391"/>
        <v>0</v>
      </c>
      <c r="L744" s="69">
        <f t="shared" ca="1" si="391"/>
        <v>0</v>
      </c>
      <c r="M744" s="69">
        <f t="shared" ca="1" si="391"/>
        <v>0</v>
      </c>
      <c r="N744" s="69">
        <f t="shared" ca="1" si="394"/>
        <v>0</v>
      </c>
      <c r="O744" s="69">
        <f t="shared" ca="1" si="395"/>
        <v>0</v>
      </c>
    </row>
    <row r="745" spans="2:15" x14ac:dyDescent="0.25">
      <c r="B745" s="65">
        <v>5</v>
      </c>
      <c r="C745" s="792" t="s">
        <v>729</v>
      </c>
      <c r="D745" s="67"/>
      <c r="E745" s="68"/>
      <c r="F745" s="69">
        <f t="shared" si="391"/>
        <v>0</v>
      </c>
      <c r="G745" s="69">
        <f t="shared" si="391"/>
        <v>0</v>
      </c>
      <c r="H745" s="69">
        <f t="shared" si="391"/>
        <v>0</v>
      </c>
      <c r="I745" s="69">
        <f t="shared" si="391"/>
        <v>0</v>
      </c>
      <c r="J745" s="69">
        <f t="shared" si="391"/>
        <v>0</v>
      </c>
      <c r="K745" s="69">
        <f t="shared" si="391"/>
        <v>0</v>
      </c>
      <c r="L745" s="69">
        <f t="shared" si="391"/>
        <v>0</v>
      </c>
      <c r="M745" s="69">
        <f t="shared" si="391"/>
        <v>0</v>
      </c>
      <c r="N745" s="69"/>
      <c r="O745" s="69"/>
    </row>
    <row r="746" spans="2:15" x14ac:dyDescent="0.25">
      <c r="B746" s="65"/>
      <c r="C746" s="73" t="s">
        <v>730</v>
      </c>
      <c r="D746" s="67"/>
      <c r="E746" s="68"/>
      <c r="F746" s="69">
        <f t="shared" ca="1" si="391"/>
        <v>0</v>
      </c>
      <c r="G746" s="69">
        <f t="shared" ca="1" si="391"/>
        <v>0</v>
      </c>
      <c r="H746" s="69">
        <f t="shared" ca="1" si="391"/>
        <v>0</v>
      </c>
      <c r="I746" s="69">
        <f t="shared" ca="1" si="391"/>
        <v>0</v>
      </c>
      <c r="J746" s="69">
        <f t="shared" ca="1" si="391"/>
        <v>0</v>
      </c>
      <c r="K746" s="69">
        <f t="shared" ca="1" si="391"/>
        <v>0</v>
      </c>
      <c r="L746" s="69">
        <f t="shared" ca="1" si="391"/>
        <v>0</v>
      </c>
      <c r="M746" s="69">
        <f t="shared" ca="1" si="391"/>
        <v>0</v>
      </c>
      <c r="N746" s="69">
        <f t="shared" ref="N746:N751" ca="1" si="396">F746-J746</f>
        <v>0</v>
      </c>
      <c r="O746" s="69">
        <f t="shared" ref="O746:O751" ca="1" si="397">I746-M746</f>
        <v>0</v>
      </c>
    </row>
    <row r="747" spans="2:15" x14ac:dyDescent="0.25">
      <c r="B747" s="65"/>
      <c r="C747" s="73" t="s">
        <v>731</v>
      </c>
      <c r="D747" s="67"/>
      <c r="E747" s="68"/>
      <c r="F747" s="69">
        <f t="shared" ca="1" si="391"/>
        <v>0</v>
      </c>
      <c r="G747" s="69">
        <f t="shared" ca="1" si="391"/>
        <v>0</v>
      </c>
      <c r="H747" s="69">
        <f t="shared" ca="1" si="391"/>
        <v>0</v>
      </c>
      <c r="I747" s="69">
        <f t="shared" ca="1" si="391"/>
        <v>0</v>
      </c>
      <c r="J747" s="69">
        <f t="shared" ca="1" si="391"/>
        <v>0</v>
      </c>
      <c r="K747" s="69">
        <f t="shared" ca="1" si="391"/>
        <v>0</v>
      </c>
      <c r="L747" s="69">
        <f t="shared" ca="1" si="391"/>
        <v>0</v>
      </c>
      <c r="M747" s="69">
        <f t="shared" ca="1" si="391"/>
        <v>0</v>
      </c>
      <c r="N747" s="69">
        <f t="shared" ca="1" si="396"/>
        <v>0</v>
      </c>
      <c r="O747" s="69">
        <f t="shared" ca="1" si="397"/>
        <v>0</v>
      </c>
    </row>
    <row r="748" spans="2:15" x14ac:dyDescent="0.25">
      <c r="B748" s="65"/>
      <c r="C748" s="73" t="s">
        <v>732</v>
      </c>
      <c r="D748" s="67"/>
      <c r="E748" s="68"/>
      <c r="F748" s="69">
        <f t="shared" ca="1" si="391"/>
        <v>0</v>
      </c>
      <c r="G748" s="69">
        <f t="shared" ca="1" si="391"/>
        <v>0</v>
      </c>
      <c r="H748" s="69">
        <f t="shared" ca="1" si="391"/>
        <v>0</v>
      </c>
      <c r="I748" s="69">
        <f t="shared" ca="1" si="391"/>
        <v>0</v>
      </c>
      <c r="J748" s="69">
        <f t="shared" ca="1" si="391"/>
        <v>0</v>
      </c>
      <c r="K748" s="69">
        <f t="shared" ca="1" si="391"/>
        <v>0</v>
      </c>
      <c r="L748" s="69">
        <f t="shared" ca="1" si="391"/>
        <v>0</v>
      </c>
      <c r="M748" s="69">
        <f t="shared" ca="1" si="391"/>
        <v>0</v>
      </c>
      <c r="N748" s="69">
        <f t="shared" ca="1" si="396"/>
        <v>0</v>
      </c>
      <c r="O748" s="69">
        <f t="shared" ca="1" si="397"/>
        <v>0</v>
      </c>
    </row>
    <row r="749" spans="2:15" x14ac:dyDescent="0.25">
      <c r="B749" s="65"/>
      <c r="C749" s="73" t="s">
        <v>733</v>
      </c>
      <c r="D749" s="67"/>
      <c r="E749" s="68"/>
      <c r="F749" s="69">
        <f t="shared" ref="F749:M764" ca="1" si="398">10%*F115</f>
        <v>0</v>
      </c>
      <c r="G749" s="69">
        <f t="shared" ca="1" si="398"/>
        <v>0</v>
      </c>
      <c r="H749" s="69">
        <f t="shared" ca="1" si="398"/>
        <v>0</v>
      </c>
      <c r="I749" s="69">
        <f t="shared" ca="1" si="398"/>
        <v>0</v>
      </c>
      <c r="J749" s="69">
        <f t="shared" ca="1" si="398"/>
        <v>0</v>
      </c>
      <c r="K749" s="69">
        <f t="shared" ca="1" si="398"/>
        <v>0</v>
      </c>
      <c r="L749" s="69">
        <f t="shared" ca="1" si="398"/>
        <v>0</v>
      </c>
      <c r="M749" s="69">
        <f t="shared" ca="1" si="398"/>
        <v>0</v>
      </c>
      <c r="N749" s="69">
        <f t="shared" ca="1" si="396"/>
        <v>0</v>
      </c>
      <c r="O749" s="69">
        <f t="shared" ca="1" si="397"/>
        <v>0</v>
      </c>
    </row>
    <row r="750" spans="2:15" x14ac:dyDescent="0.25">
      <c r="B750" s="65">
        <v>6</v>
      </c>
      <c r="C750" s="792" t="s">
        <v>734</v>
      </c>
      <c r="D750" s="67"/>
      <c r="E750" s="68"/>
      <c r="F750" s="69">
        <f t="shared" ca="1" si="398"/>
        <v>0</v>
      </c>
      <c r="G750" s="69">
        <f t="shared" ca="1" si="398"/>
        <v>0</v>
      </c>
      <c r="H750" s="69">
        <f t="shared" ca="1" si="398"/>
        <v>0</v>
      </c>
      <c r="I750" s="69">
        <f t="shared" ca="1" si="398"/>
        <v>0</v>
      </c>
      <c r="J750" s="69">
        <f t="shared" ca="1" si="398"/>
        <v>0</v>
      </c>
      <c r="K750" s="69">
        <f t="shared" ca="1" si="398"/>
        <v>0</v>
      </c>
      <c r="L750" s="69">
        <f t="shared" ca="1" si="398"/>
        <v>0</v>
      </c>
      <c r="M750" s="69">
        <f t="shared" ca="1" si="398"/>
        <v>0</v>
      </c>
      <c r="N750" s="69">
        <f t="shared" ca="1" si="396"/>
        <v>0</v>
      </c>
      <c r="O750" s="69">
        <f t="shared" ca="1" si="397"/>
        <v>0</v>
      </c>
    </row>
    <row r="751" spans="2:15" x14ac:dyDescent="0.25">
      <c r="B751" s="65">
        <v>7</v>
      </c>
      <c r="C751" s="792" t="s">
        <v>735</v>
      </c>
      <c r="D751" s="67"/>
      <c r="E751" s="68"/>
      <c r="F751" s="69">
        <f t="shared" ca="1" si="398"/>
        <v>0</v>
      </c>
      <c r="G751" s="69">
        <f t="shared" ca="1" si="398"/>
        <v>0</v>
      </c>
      <c r="H751" s="69">
        <f t="shared" ca="1" si="398"/>
        <v>0</v>
      </c>
      <c r="I751" s="69">
        <f t="shared" ca="1" si="398"/>
        <v>0</v>
      </c>
      <c r="J751" s="69">
        <f t="shared" ca="1" si="398"/>
        <v>0</v>
      </c>
      <c r="K751" s="69">
        <f t="shared" ca="1" si="398"/>
        <v>0</v>
      </c>
      <c r="L751" s="69">
        <f t="shared" ca="1" si="398"/>
        <v>0</v>
      </c>
      <c r="M751" s="69">
        <f t="shared" ca="1" si="398"/>
        <v>0</v>
      </c>
      <c r="N751" s="69">
        <f t="shared" ca="1" si="396"/>
        <v>0</v>
      </c>
      <c r="O751" s="69">
        <f t="shared" ca="1" si="397"/>
        <v>0</v>
      </c>
    </row>
    <row r="752" spans="2:15" x14ac:dyDescent="0.25">
      <c r="B752" s="65">
        <v>8</v>
      </c>
      <c r="C752" s="792" t="s">
        <v>736</v>
      </c>
      <c r="D752" s="67"/>
      <c r="E752" s="68"/>
      <c r="F752" s="69">
        <f t="shared" si="398"/>
        <v>0</v>
      </c>
      <c r="G752" s="69">
        <f t="shared" si="398"/>
        <v>0</v>
      </c>
      <c r="H752" s="69">
        <f t="shared" si="398"/>
        <v>0</v>
      </c>
      <c r="I752" s="69">
        <f t="shared" si="398"/>
        <v>0</v>
      </c>
      <c r="J752" s="69">
        <f t="shared" si="398"/>
        <v>0</v>
      </c>
      <c r="K752" s="69">
        <f t="shared" si="398"/>
        <v>0</v>
      </c>
      <c r="L752" s="69">
        <f t="shared" si="398"/>
        <v>0</v>
      </c>
      <c r="M752" s="69">
        <f t="shared" si="398"/>
        <v>0</v>
      </c>
      <c r="N752" s="69"/>
      <c r="O752" s="69"/>
    </row>
    <row r="753" spans="2:15" x14ac:dyDescent="0.25">
      <c r="B753" s="65"/>
      <c r="C753" s="73" t="s">
        <v>737</v>
      </c>
      <c r="D753" s="67"/>
      <c r="E753" s="68"/>
      <c r="F753" s="69">
        <f t="shared" ca="1" si="398"/>
        <v>1030.8232228216</v>
      </c>
      <c r="G753" s="69">
        <f t="shared" si="398"/>
        <v>83.391980630398507</v>
      </c>
      <c r="H753" s="69">
        <f t="shared" ca="1" si="398"/>
        <v>0</v>
      </c>
      <c r="I753" s="69">
        <f t="shared" ca="1" si="398"/>
        <v>1114.2152034519986</v>
      </c>
      <c r="J753" s="69">
        <f t="shared" ca="1" si="398"/>
        <v>475.46587230986125</v>
      </c>
      <c r="K753" s="69">
        <f t="shared" si="398"/>
        <v>26.320868389330485</v>
      </c>
      <c r="L753" s="69">
        <f t="shared" ca="1" si="398"/>
        <v>0</v>
      </c>
      <c r="M753" s="69">
        <f t="shared" ca="1" si="398"/>
        <v>501.78674069919174</v>
      </c>
      <c r="N753" s="69">
        <f t="shared" ref="N753:O757" ca="1" si="399">F753-J753</f>
        <v>555.35735051173879</v>
      </c>
      <c r="O753" s="69">
        <f t="shared" ref="O753:O755" ca="1" si="400">I753-M753</f>
        <v>612.42846275280681</v>
      </c>
    </row>
    <row r="754" spans="2:15" x14ac:dyDescent="0.25">
      <c r="B754" s="65"/>
      <c r="C754" s="73" t="s">
        <v>756</v>
      </c>
      <c r="D754" s="67"/>
      <c r="E754" s="68"/>
      <c r="F754" s="69">
        <f t="shared" ca="1" si="398"/>
        <v>0</v>
      </c>
      <c r="G754" s="69">
        <f t="shared" ca="1" si="398"/>
        <v>0</v>
      </c>
      <c r="H754" s="69">
        <f t="shared" ca="1" si="398"/>
        <v>0</v>
      </c>
      <c r="I754" s="69">
        <f t="shared" ca="1" si="398"/>
        <v>0</v>
      </c>
      <c r="J754" s="69">
        <f t="shared" ca="1" si="398"/>
        <v>0</v>
      </c>
      <c r="K754" s="69">
        <f t="shared" ca="1" si="398"/>
        <v>0</v>
      </c>
      <c r="L754" s="69">
        <f t="shared" ca="1" si="398"/>
        <v>0</v>
      </c>
      <c r="M754" s="69">
        <f t="shared" ca="1" si="398"/>
        <v>0</v>
      </c>
      <c r="N754" s="69">
        <f t="shared" ca="1" si="399"/>
        <v>0</v>
      </c>
      <c r="O754" s="69">
        <f t="shared" ca="1" si="400"/>
        <v>0</v>
      </c>
    </row>
    <row r="755" spans="2:15" ht="28" x14ac:dyDescent="0.25">
      <c r="B755" s="796">
        <v>9</v>
      </c>
      <c r="C755" s="797" t="s">
        <v>739</v>
      </c>
      <c r="D755" s="67"/>
      <c r="E755" s="68"/>
      <c r="F755" s="69">
        <f t="shared" ca="1" si="398"/>
        <v>0</v>
      </c>
      <c r="G755" s="69">
        <f t="shared" ca="1" si="398"/>
        <v>0</v>
      </c>
      <c r="H755" s="69">
        <f t="shared" ca="1" si="398"/>
        <v>0</v>
      </c>
      <c r="I755" s="69">
        <f t="shared" ca="1" si="398"/>
        <v>0</v>
      </c>
      <c r="J755" s="69">
        <f t="shared" ca="1" si="398"/>
        <v>0</v>
      </c>
      <c r="K755" s="69">
        <f t="shared" ca="1" si="398"/>
        <v>0</v>
      </c>
      <c r="L755" s="69">
        <f t="shared" ca="1" si="398"/>
        <v>0</v>
      </c>
      <c r="M755" s="69">
        <f t="shared" ca="1" si="398"/>
        <v>0</v>
      </c>
      <c r="N755" s="69">
        <f t="shared" ca="1" si="399"/>
        <v>0</v>
      </c>
      <c r="O755" s="69">
        <f t="shared" ca="1" si="400"/>
        <v>0</v>
      </c>
    </row>
    <row r="756" spans="2:15" x14ac:dyDescent="0.25">
      <c r="B756" s="798">
        <v>10</v>
      </c>
      <c r="C756" s="535" t="s">
        <v>740</v>
      </c>
      <c r="D756" s="799"/>
      <c r="E756" s="68"/>
      <c r="F756" s="69">
        <f t="shared" ca="1" si="398"/>
        <v>212.15390475349997</v>
      </c>
      <c r="G756" s="69">
        <f t="shared" si="398"/>
        <v>10.410071582228873</v>
      </c>
      <c r="H756" s="69">
        <f t="shared" ca="1" si="398"/>
        <v>0</v>
      </c>
      <c r="I756" s="69">
        <f t="shared" ca="1" si="398"/>
        <v>222.56397633572885</v>
      </c>
      <c r="J756" s="69">
        <f t="shared" ca="1" si="398"/>
        <v>127.75636160058167</v>
      </c>
      <c r="K756" s="69">
        <f t="shared" si="398"/>
        <v>6.6730616645002243</v>
      </c>
      <c r="L756" s="69">
        <f t="shared" ca="1" si="398"/>
        <v>0</v>
      </c>
      <c r="M756" s="69">
        <f t="shared" ca="1" si="398"/>
        <v>134.42942326508191</v>
      </c>
      <c r="N756" s="69">
        <f t="shared" ca="1" si="399"/>
        <v>84.397543152918303</v>
      </c>
      <c r="O756" s="69">
        <f t="shared" si="399"/>
        <v>3.7370099177286491</v>
      </c>
    </row>
    <row r="757" spans="2:15" x14ac:dyDescent="0.25">
      <c r="B757" s="798">
        <v>11</v>
      </c>
      <c r="C757" s="535" t="s">
        <v>741</v>
      </c>
      <c r="D757" s="799"/>
      <c r="E757" s="68"/>
      <c r="F757" s="69">
        <f t="shared" ca="1" si="398"/>
        <v>0.73621161440000005</v>
      </c>
      <c r="G757" s="69">
        <f t="shared" ca="1" si="398"/>
        <v>0</v>
      </c>
      <c r="H757" s="69">
        <f t="shared" ca="1" si="398"/>
        <v>0</v>
      </c>
      <c r="I757" s="69">
        <f t="shared" ca="1" si="398"/>
        <v>0.73621161440000005</v>
      </c>
      <c r="J757" s="69">
        <f t="shared" ca="1" si="398"/>
        <v>0.64403070384602978</v>
      </c>
      <c r="K757" s="69">
        <f t="shared" si="398"/>
        <v>5.4324846460297779E-3</v>
      </c>
      <c r="L757" s="69">
        <f t="shared" ca="1" si="398"/>
        <v>0</v>
      </c>
      <c r="M757" s="69">
        <f t="shared" ca="1" si="398"/>
        <v>0.64946318849205953</v>
      </c>
      <c r="N757" s="69">
        <f t="shared" ca="1" si="399"/>
        <v>9.2180910553970263E-2</v>
      </c>
      <c r="O757" s="69">
        <f t="shared" ca="1" si="399"/>
        <v>-5.4324846460297779E-3</v>
      </c>
    </row>
    <row r="758" spans="2:15" x14ac:dyDescent="0.25">
      <c r="B758" s="798">
        <v>12</v>
      </c>
      <c r="C758" s="535" t="s">
        <v>742</v>
      </c>
      <c r="D758" s="799"/>
      <c r="E758" s="68"/>
      <c r="F758" s="69">
        <f t="shared" si="398"/>
        <v>0</v>
      </c>
      <c r="G758" s="69">
        <f t="shared" si="398"/>
        <v>0</v>
      </c>
      <c r="H758" s="69">
        <f t="shared" si="398"/>
        <v>0</v>
      </c>
      <c r="I758" s="69">
        <f t="shared" si="398"/>
        <v>0</v>
      </c>
      <c r="J758" s="69">
        <f t="shared" si="398"/>
        <v>0</v>
      </c>
      <c r="K758" s="69">
        <f t="shared" si="398"/>
        <v>0</v>
      </c>
      <c r="L758" s="69">
        <f t="shared" si="398"/>
        <v>0</v>
      </c>
      <c r="M758" s="69">
        <f t="shared" si="398"/>
        <v>0</v>
      </c>
      <c r="N758" s="69"/>
      <c r="O758" s="69"/>
    </row>
    <row r="759" spans="2:15" x14ac:dyDescent="0.25">
      <c r="B759" s="798"/>
      <c r="C759" s="536" t="s">
        <v>743</v>
      </c>
      <c r="D759" s="799"/>
      <c r="E759" s="68"/>
      <c r="F759" s="69">
        <f t="shared" ca="1" si="398"/>
        <v>0.30670898029999999</v>
      </c>
      <c r="G759" s="69">
        <f t="shared" si="398"/>
        <v>4.878258668571428E-2</v>
      </c>
      <c r="H759" s="69">
        <f t="shared" ca="1" si="398"/>
        <v>0</v>
      </c>
      <c r="I759" s="69">
        <f t="shared" ca="1" si="398"/>
        <v>0.35549156698571427</v>
      </c>
      <c r="J759" s="69">
        <f t="shared" ca="1" si="398"/>
        <v>0.1885060484545282</v>
      </c>
      <c r="K759" s="69">
        <f t="shared" si="398"/>
        <v>1.3312348775600525E-2</v>
      </c>
      <c r="L759" s="69">
        <f t="shared" ca="1" si="398"/>
        <v>0</v>
      </c>
      <c r="M759" s="69">
        <f t="shared" ca="1" si="398"/>
        <v>0.20181839723012873</v>
      </c>
      <c r="N759" s="69">
        <f t="shared" ref="N759:O760" ca="1" si="401">F759-J759</f>
        <v>0.11820293184547179</v>
      </c>
      <c r="O759" s="69">
        <f t="shared" si="401"/>
        <v>3.5470237910113757E-2</v>
      </c>
    </row>
    <row r="760" spans="2:15" x14ac:dyDescent="0.25">
      <c r="B760" s="798"/>
      <c r="C760" s="536" t="s">
        <v>744</v>
      </c>
      <c r="D760" s="799"/>
      <c r="E760" s="68"/>
      <c r="F760" s="69">
        <f t="shared" ca="1" si="398"/>
        <v>0</v>
      </c>
      <c r="G760" s="69">
        <f t="shared" ca="1" si="398"/>
        <v>0</v>
      </c>
      <c r="H760" s="69">
        <f t="shared" ca="1" si="398"/>
        <v>0</v>
      </c>
      <c r="I760" s="69">
        <f t="shared" ca="1" si="398"/>
        <v>0</v>
      </c>
      <c r="J760" s="69">
        <f t="shared" ca="1" si="398"/>
        <v>0</v>
      </c>
      <c r="K760" s="69">
        <f t="shared" ca="1" si="398"/>
        <v>0</v>
      </c>
      <c r="L760" s="69">
        <f t="shared" ca="1" si="398"/>
        <v>0</v>
      </c>
      <c r="M760" s="69">
        <f t="shared" ca="1" si="398"/>
        <v>0</v>
      </c>
      <c r="N760" s="69">
        <f t="shared" ca="1" si="401"/>
        <v>0</v>
      </c>
      <c r="O760" s="69">
        <f t="shared" ca="1" si="401"/>
        <v>0</v>
      </c>
    </row>
    <row r="761" spans="2:15" x14ac:dyDescent="0.25">
      <c r="B761" s="798">
        <v>13</v>
      </c>
      <c r="C761" s="536"/>
      <c r="D761" s="799"/>
      <c r="E761" s="68"/>
      <c r="F761" s="69">
        <f t="shared" si="398"/>
        <v>0</v>
      </c>
      <c r="G761" s="69">
        <f t="shared" si="398"/>
        <v>0</v>
      </c>
      <c r="H761" s="69">
        <f t="shared" si="398"/>
        <v>0</v>
      </c>
      <c r="I761" s="69">
        <f t="shared" si="398"/>
        <v>0</v>
      </c>
      <c r="J761" s="69">
        <f t="shared" si="398"/>
        <v>0</v>
      </c>
      <c r="K761" s="69">
        <f t="shared" si="398"/>
        <v>0</v>
      </c>
      <c r="L761" s="69">
        <f t="shared" si="398"/>
        <v>0</v>
      </c>
      <c r="M761" s="69">
        <f t="shared" si="398"/>
        <v>0</v>
      </c>
      <c r="N761" s="69"/>
      <c r="O761" s="69"/>
    </row>
    <row r="762" spans="2:15" x14ac:dyDescent="0.25">
      <c r="B762" s="798"/>
      <c r="C762" s="536" t="s">
        <v>745</v>
      </c>
      <c r="D762" s="799"/>
      <c r="E762" s="68"/>
      <c r="F762" s="69">
        <f t="shared" ca="1" si="398"/>
        <v>1.9240981939999999</v>
      </c>
      <c r="G762" s="69">
        <f t="shared" si="398"/>
        <v>7.4183416971428565E-2</v>
      </c>
      <c r="H762" s="69">
        <f t="shared" ca="1" si="398"/>
        <v>0</v>
      </c>
      <c r="I762" s="69">
        <f t="shared" ca="1" si="398"/>
        <v>1.9982816109714283</v>
      </c>
      <c r="J762" s="69">
        <f t="shared" ca="1" si="398"/>
        <v>1.2827819367775957</v>
      </c>
      <c r="K762" s="69">
        <f t="shared" si="398"/>
        <v>8.2957482867497323E-2</v>
      </c>
      <c r="L762" s="69">
        <f t="shared" ca="1" si="398"/>
        <v>0</v>
      </c>
      <c r="M762" s="69">
        <f t="shared" ca="1" si="398"/>
        <v>1.3657394196450929</v>
      </c>
      <c r="N762" s="69">
        <f t="shared" ref="N762:O765" ca="1" si="402">F762-J762</f>
        <v>0.64131625722240426</v>
      </c>
      <c r="O762" s="69">
        <f t="shared" si="402"/>
        <v>-8.7740658960687584E-3</v>
      </c>
    </row>
    <row r="763" spans="2:15" x14ac:dyDescent="0.25">
      <c r="B763" s="798"/>
      <c r="C763" s="536" t="s">
        <v>746</v>
      </c>
      <c r="D763" s="799"/>
      <c r="E763" s="68"/>
      <c r="F763" s="69">
        <f t="shared" ca="1" si="398"/>
        <v>5.9952942820999997</v>
      </c>
      <c r="G763" s="69">
        <f t="shared" si="398"/>
        <v>0.47469961971428565</v>
      </c>
      <c r="H763" s="69">
        <f t="shared" ca="1" si="398"/>
        <v>0</v>
      </c>
      <c r="I763" s="69">
        <f t="shared" ca="1" si="398"/>
        <v>6.469993901814286</v>
      </c>
      <c r="J763" s="69">
        <f t="shared" ca="1" si="398"/>
        <v>3.708387425290308</v>
      </c>
      <c r="K763" s="69">
        <f t="shared" si="398"/>
        <v>0.29390092035464555</v>
      </c>
      <c r="L763" s="69">
        <f t="shared" ca="1" si="398"/>
        <v>0</v>
      </c>
      <c r="M763" s="69">
        <f t="shared" ca="1" si="398"/>
        <v>4.0022883456449536</v>
      </c>
      <c r="N763" s="69">
        <f t="shared" ca="1" si="402"/>
        <v>2.2869068568096917</v>
      </c>
      <c r="O763" s="69">
        <f t="shared" si="402"/>
        <v>0.1807986993596401</v>
      </c>
    </row>
    <row r="764" spans="2:15" x14ac:dyDescent="0.25">
      <c r="B764" s="798"/>
      <c r="C764" s="536" t="s">
        <v>747</v>
      </c>
      <c r="D764" s="799"/>
      <c r="E764" s="68"/>
      <c r="F764" s="69">
        <f t="shared" ca="1" si="398"/>
        <v>0</v>
      </c>
      <c r="G764" s="69">
        <f t="shared" ca="1" si="398"/>
        <v>0</v>
      </c>
      <c r="H764" s="69">
        <f t="shared" ca="1" si="398"/>
        <v>0</v>
      </c>
      <c r="I764" s="69">
        <f t="shared" ca="1" si="398"/>
        <v>0</v>
      </c>
      <c r="J764" s="69">
        <f t="shared" ca="1" si="398"/>
        <v>0</v>
      </c>
      <c r="K764" s="69">
        <f t="shared" ca="1" si="398"/>
        <v>0</v>
      </c>
      <c r="L764" s="69">
        <f t="shared" ca="1" si="398"/>
        <v>0</v>
      </c>
      <c r="M764" s="69">
        <f t="shared" ca="1" si="398"/>
        <v>0</v>
      </c>
      <c r="N764" s="69">
        <f t="shared" ca="1" si="402"/>
        <v>0</v>
      </c>
      <c r="O764" s="69">
        <f t="shared" ca="1" si="402"/>
        <v>0</v>
      </c>
    </row>
    <row r="765" spans="2:15" x14ac:dyDescent="0.25">
      <c r="B765" s="798"/>
      <c r="C765" s="536" t="s">
        <v>748</v>
      </c>
      <c r="D765" s="799"/>
      <c r="E765" s="68"/>
      <c r="F765" s="69">
        <f t="shared" ref="F765:M772" ca="1" si="403">10%*F131</f>
        <v>0</v>
      </c>
      <c r="G765" s="69">
        <f t="shared" ca="1" si="403"/>
        <v>0</v>
      </c>
      <c r="H765" s="69">
        <f t="shared" ca="1" si="403"/>
        <v>0</v>
      </c>
      <c r="I765" s="69">
        <f t="shared" ca="1" si="403"/>
        <v>0</v>
      </c>
      <c r="J765" s="69">
        <f t="shared" ca="1" si="403"/>
        <v>0</v>
      </c>
      <c r="K765" s="69">
        <f t="shared" ca="1" si="403"/>
        <v>0</v>
      </c>
      <c r="L765" s="69">
        <f t="shared" ca="1" si="403"/>
        <v>0</v>
      </c>
      <c r="M765" s="69">
        <f t="shared" ca="1" si="403"/>
        <v>0</v>
      </c>
      <c r="N765" s="69">
        <f t="shared" ca="1" si="402"/>
        <v>0</v>
      </c>
      <c r="O765" s="69">
        <f t="shared" ca="1" si="402"/>
        <v>0</v>
      </c>
    </row>
    <row r="766" spans="2:15" x14ac:dyDescent="0.25">
      <c r="B766" s="798">
        <v>14</v>
      </c>
      <c r="C766" s="535" t="s">
        <v>749</v>
      </c>
      <c r="D766" s="799"/>
      <c r="E766" s="68"/>
      <c r="F766" s="69">
        <f t="shared" si="403"/>
        <v>0</v>
      </c>
      <c r="G766" s="69">
        <f t="shared" si="403"/>
        <v>0</v>
      </c>
      <c r="H766" s="69">
        <f t="shared" si="403"/>
        <v>0</v>
      </c>
      <c r="I766" s="69">
        <f t="shared" si="403"/>
        <v>0</v>
      </c>
      <c r="J766" s="69">
        <f t="shared" si="403"/>
        <v>0</v>
      </c>
      <c r="K766" s="69">
        <f t="shared" si="403"/>
        <v>0</v>
      </c>
      <c r="L766" s="69">
        <f t="shared" si="403"/>
        <v>0</v>
      </c>
      <c r="M766" s="69">
        <f t="shared" si="403"/>
        <v>0</v>
      </c>
      <c r="N766" s="69"/>
      <c r="O766" s="69"/>
    </row>
    <row r="767" spans="2:15" x14ac:dyDescent="0.25">
      <c r="B767" s="798"/>
      <c r="C767" s="536" t="s">
        <v>750</v>
      </c>
      <c r="D767" s="799"/>
      <c r="E767" s="68"/>
      <c r="F767" s="69">
        <f t="shared" ca="1" si="403"/>
        <v>0</v>
      </c>
      <c r="G767" s="69">
        <f t="shared" ca="1" si="403"/>
        <v>0</v>
      </c>
      <c r="H767" s="69">
        <f t="shared" ca="1" si="403"/>
        <v>0</v>
      </c>
      <c r="I767" s="69">
        <f t="shared" ca="1" si="403"/>
        <v>0</v>
      </c>
      <c r="J767" s="69">
        <f t="shared" ca="1" si="403"/>
        <v>0</v>
      </c>
      <c r="K767" s="69">
        <f t="shared" ca="1" si="403"/>
        <v>0</v>
      </c>
      <c r="L767" s="69">
        <f t="shared" ca="1" si="403"/>
        <v>0</v>
      </c>
      <c r="M767" s="69">
        <f t="shared" ca="1" si="403"/>
        <v>0</v>
      </c>
      <c r="N767" s="69">
        <f t="shared" ref="N767:O772" ca="1" si="404">F767-J767</f>
        <v>0</v>
      </c>
      <c r="O767" s="69">
        <f t="shared" ca="1" si="404"/>
        <v>0</v>
      </c>
    </row>
    <row r="768" spans="2:15" x14ac:dyDescent="0.25">
      <c r="B768" s="798"/>
      <c r="C768" s="536" t="s">
        <v>751</v>
      </c>
      <c r="D768" s="799"/>
      <c r="E768" s="68"/>
      <c r="F768" s="69">
        <f t="shared" ca="1" si="403"/>
        <v>0</v>
      </c>
      <c r="G768" s="69">
        <f t="shared" ca="1" si="403"/>
        <v>0</v>
      </c>
      <c r="H768" s="69">
        <f t="shared" ca="1" si="403"/>
        <v>0</v>
      </c>
      <c r="I768" s="69">
        <f t="shared" ca="1" si="403"/>
        <v>0</v>
      </c>
      <c r="J768" s="69">
        <f t="shared" ca="1" si="403"/>
        <v>0</v>
      </c>
      <c r="K768" s="69">
        <f t="shared" ca="1" si="403"/>
        <v>0</v>
      </c>
      <c r="L768" s="69">
        <f t="shared" ca="1" si="403"/>
        <v>0</v>
      </c>
      <c r="M768" s="69">
        <f t="shared" ca="1" si="403"/>
        <v>0</v>
      </c>
      <c r="N768" s="69">
        <f t="shared" ca="1" si="404"/>
        <v>0</v>
      </c>
      <c r="O768" s="69">
        <f t="shared" ca="1" si="404"/>
        <v>0</v>
      </c>
    </row>
    <row r="769" spans="2:15" x14ac:dyDescent="0.25">
      <c r="B769" s="798"/>
      <c r="C769" s="536" t="s">
        <v>752</v>
      </c>
      <c r="D769" s="799"/>
      <c r="E769" s="68"/>
      <c r="F769" s="69">
        <f t="shared" ca="1" si="403"/>
        <v>0</v>
      </c>
      <c r="G769" s="69">
        <f t="shared" ca="1" si="403"/>
        <v>0</v>
      </c>
      <c r="H769" s="69">
        <f t="shared" ca="1" si="403"/>
        <v>0</v>
      </c>
      <c r="I769" s="69">
        <f t="shared" ca="1" si="403"/>
        <v>0</v>
      </c>
      <c r="J769" s="69">
        <f t="shared" ca="1" si="403"/>
        <v>0</v>
      </c>
      <c r="K769" s="69">
        <f t="shared" ca="1" si="403"/>
        <v>0</v>
      </c>
      <c r="L769" s="69">
        <f t="shared" ca="1" si="403"/>
        <v>0</v>
      </c>
      <c r="M769" s="69">
        <f t="shared" ca="1" si="403"/>
        <v>0</v>
      </c>
      <c r="N769" s="69">
        <f t="shared" ca="1" si="404"/>
        <v>0</v>
      </c>
      <c r="O769" s="69">
        <f t="shared" ca="1" si="404"/>
        <v>0</v>
      </c>
    </row>
    <row r="770" spans="2:15" x14ac:dyDescent="0.25">
      <c r="B770" s="798">
        <v>15</v>
      </c>
      <c r="C770" s="535" t="s">
        <v>753</v>
      </c>
      <c r="D770" s="799"/>
      <c r="E770" s="68"/>
      <c r="F770" s="69">
        <f t="shared" ca="1" si="403"/>
        <v>20.251946000299998</v>
      </c>
      <c r="G770" s="69">
        <f t="shared" si="403"/>
        <v>0.28734327565714285</v>
      </c>
      <c r="H770" s="69">
        <f t="shared" ca="1" si="403"/>
        <v>0</v>
      </c>
      <c r="I770" s="69">
        <f t="shared" ca="1" si="403"/>
        <v>20.539289275957142</v>
      </c>
      <c r="J770" s="69">
        <f t="shared" ca="1" si="403"/>
        <v>17.342863504661818</v>
      </c>
      <c r="K770" s="69">
        <f t="shared" si="403"/>
        <v>0.67354852279457034</v>
      </c>
      <c r="L770" s="69">
        <f t="shared" ca="1" si="403"/>
        <v>0</v>
      </c>
      <c r="M770" s="69">
        <f t="shared" ca="1" si="403"/>
        <v>18.016412027456386</v>
      </c>
      <c r="N770" s="69">
        <f t="shared" ca="1" si="404"/>
        <v>2.9090824956381809</v>
      </c>
      <c r="O770" s="69">
        <f t="shared" si="404"/>
        <v>-0.38620524713742749</v>
      </c>
    </row>
    <row r="771" spans="2:15" x14ac:dyDescent="0.25">
      <c r="B771" s="798">
        <v>16</v>
      </c>
      <c r="C771" s="535" t="s">
        <v>754</v>
      </c>
      <c r="D771" s="67"/>
      <c r="E771" s="68"/>
      <c r="F771" s="69">
        <f t="shared" ca="1" si="403"/>
        <v>7.0669582268000006</v>
      </c>
      <c r="G771" s="69">
        <f t="shared" ca="1" si="403"/>
        <v>0</v>
      </c>
      <c r="H771" s="69">
        <f t="shared" ca="1" si="403"/>
        <v>0</v>
      </c>
      <c r="I771" s="69">
        <f t="shared" ca="1" si="403"/>
        <v>7.0669582268000006</v>
      </c>
      <c r="J771" s="69">
        <f t="shared" ca="1" si="403"/>
        <v>6.2575414922715318</v>
      </c>
      <c r="K771" s="69">
        <f t="shared" si="403"/>
        <v>0.48124723287153115</v>
      </c>
      <c r="L771" s="69">
        <f t="shared" ca="1" si="403"/>
        <v>0</v>
      </c>
      <c r="M771" s="69">
        <f t="shared" ca="1" si="403"/>
        <v>6.7387887251430634</v>
      </c>
      <c r="N771" s="69">
        <f t="shared" ca="1" si="404"/>
        <v>0.80941673452846885</v>
      </c>
      <c r="O771" s="69">
        <f t="shared" ca="1" si="404"/>
        <v>-0.48124723287153115</v>
      </c>
    </row>
    <row r="772" spans="2:15" x14ac:dyDescent="0.25">
      <c r="B772" s="798">
        <v>17</v>
      </c>
      <c r="C772" s="535" t="s">
        <v>755</v>
      </c>
      <c r="D772" s="67"/>
      <c r="E772" s="74"/>
      <c r="F772" s="69">
        <f t="shared" ca="1" si="403"/>
        <v>0</v>
      </c>
      <c r="G772" s="69">
        <f t="shared" ca="1" si="403"/>
        <v>0</v>
      </c>
      <c r="H772" s="69">
        <f t="shared" ca="1" si="403"/>
        <v>0</v>
      </c>
      <c r="I772" s="69">
        <f t="shared" ca="1" si="403"/>
        <v>0</v>
      </c>
      <c r="J772" s="69">
        <f t="shared" ca="1" si="403"/>
        <v>1.93743792E-2</v>
      </c>
      <c r="K772" s="69">
        <f t="shared" ca="1" si="403"/>
        <v>0</v>
      </c>
      <c r="L772" s="69">
        <f t="shared" ca="1" si="403"/>
        <v>0</v>
      </c>
      <c r="M772" s="69">
        <f t="shared" ca="1" si="403"/>
        <v>1.93743792E-2</v>
      </c>
      <c r="N772" s="69">
        <f t="shared" ca="1" si="404"/>
        <v>-1.93743792E-2</v>
      </c>
      <c r="O772" s="69">
        <f t="shared" ca="1" si="404"/>
        <v>0</v>
      </c>
    </row>
    <row r="773" spans="2:15" ht="14.5" thickBot="1" x14ac:dyDescent="0.3">
      <c r="B773" s="75"/>
      <c r="C773" s="76" t="s">
        <v>90</v>
      </c>
      <c r="D773" s="76"/>
      <c r="E773" s="77"/>
      <c r="F773" s="134">
        <f ca="1">SUM(F733:F772)</f>
        <v>2394.8088423863996</v>
      </c>
      <c r="G773" s="134">
        <f t="shared" ref="G773:O773" ca="1" si="405">SUM(G733:G772)</f>
        <v>198.80813898908497</v>
      </c>
      <c r="H773" s="134">
        <f t="shared" ca="1" si="405"/>
        <v>0</v>
      </c>
      <c r="I773" s="134">
        <f t="shared" ca="1" si="405"/>
        <v>2593.616981375485</v>
      </c>
      <c r="J773" s="134">
        <f t="shared" ca="1" si="405"/>
        <v>1206.20098825575</v>
      </c>
      <c r="K773" s="134">
        <f t="shared" ca="1" si="405"/>
        <v>91.14265699304066</v>
      </c>
      <c r="L773" s="134">
        <f t="shared" ca="1" si="405"/>
        <v>0</v>
      </c>
      <c r="M773" s="134">
        <f t="shared" ca="1" si="405"/>
        <v>1297.3436452487908</v>
      </c>
      <c r="N773" s="134">
        <f t="shared" ca="1" si="405"/>
        <v>1188.6078541306495</v>
      </c>
      <c r="O773" s="134">
        <f t="shared" ca="1" si="405"/>
        <v>1205.0380611663775</v>
      </c>
    </row>
    <row r="774" spans="2:15" ht="14.5" thickBot="1" x14ac:dyDescent="0.3"/>
    <row r="775" spans="2:15" x14ac:dyDescent="0.25">
      <c r="B775" s="1065" t="s">
        <v>603</v>
      </c>
      <c r="C775" s="1066"/>
      <c r="D775" s="1066"/>
      <c r="E775" s="1066"/>
      <c r="F775" s="1066"/>
      <c r="G775" s="1066"/>
      <c r="H775" s="1066"/>
      <c r="I775" s="1066"/>
      <c r="J775" s="1066"/>
      <c r="K775" s="1066"/>
      <c r="L775" s="1066"/>
      <c r="M775" s="1066"/>
      <c r="N775" s="1066"/>
      <c r="O775" s="1067"/>
    </row>
    <row r="776" spans="2:15" x14ac:dyDescent="0.25">
      <c r="B776" s="1068" t="s">
        <v>513</v>
      </c>
      <c r="C776" s="1107" t="s">
        <v>620</v>
      </c>
      <c r="D776" s="1072" t="s">
        <v>621</v>
      </c>
      <c r="E776" s="1072" t="s">
        <v>622</v>
      </c>
      <c r="F776" s="1072" t="s">
        <v>623</v>
      </c>
      <c r="G776" s="1072"/>
      <c r="H776" s="1072"/>
      <c r="I776" s="1072"/>
      <c r="J776" s="1072" t="s">
        <v>624</v>
      </c>
      <c r="K776" s="1072"/>
      <c r="L776" s="1072"/>
      <c r="M776" s="1072"/>
      <c r="N776" s="1072" t="s">
        <v>625</v>
      </c>
      <c r="O776" s="1074"/>
    </row>
    <row r="777" spans="2:15" ht="56.5" thickBot="1" x14ac:dyDescent="0.3">
      <c r="B777" s="1069"/>
      <c r="C777" s="1108"/>
      <c r="D777" s="1073"/>
      <c r="E777" s="1073"/>
      <c r="F777" s="747" t="s">
        <v>626</v>
      </c>
      <c r="G777" s="747" t="s">
        <v>627</v>
      </c>
      <c r="H777" s="747" t="s">
        <v>628</v>
      </c>
      <c r="I777" s="747" t="s">
        <v>629</v>
      </c>
      <c r="J777" s="747" t="s">
        <v>630</v>
      </c>
      <c r="K777" s="747" t="s">
        <v>627</v>
      </c>
      <c r="L777" s="747" t="s">
        <v>631</v>
      </c>
      <c r="M777" s="747" t="s">
        <v>632</v>
      </c>
      <c r="N777" s="747" t="s">
        <v>626</v>
      </c>
      <c r="O777" s="57" t="s">
        <v>629</v>
      </c>
    </row>
    <row r="778" spans="2:15" x14ac:dyDescent="0.25">
      <c r="B778" s="65">
        <v>1</v>
      </c>
      <c r="C778" s="792" t="s">
        <v>633</v>
      </c>
      <c r="D778" s="59"/>
      <c r="E778" s="60"/>
      <c r="F778" s="69">
        <f ca="1">10%*F144</f>
        <v>0.86647461031428574</v>
      </c>
      <c r="G778" s="69">
        <f t="shared" ref="G778:M778" si="406">10%*G144</f>
        <v>4.24998941868135E-3</v>
      </c>
      <c r="H778" s="69">
        <f t="shared" ca="1" si="406"/>
        <v>0</v>
      </c>
      <c r="I778" s="69">
        <f t="shared" ca="1" si="406"/>
        <v>0.87072459973296701</v>
      </c>
      <c r="J778" s="69">
        <f t="shared" ca="1" si="406"/>
        <v>0</v>
      </c>
      <c r="K778" s="69">
        <f t="shared" si="406"/>
        <v>0</v>
      </c>
      <c r="L778" s="69">
        <f t="shared" ca="1" si="406"/>
        <v>0</v>
      </c>
      <c r="M778" s="69">
        <f t="shared" ca="1" si="406"/>
        <v>0</v>
      </c>
      <c r="N778" s="69">
        <f ca="1">F778-J778</f>
        <v>0.86647461031428574</v>
      </c>
      <c r="O778" s="69">
        <f ca="1">I778-M778</f>
        <v>0.87072459973296701</v>
      </c>
    </row>
    <row r="779" spans="2:15" x14ac:dyDescent="0.25">
      <c r="B779" s="65">
        <v>2</v>
      </c>
      <c r="C779" s="792" t="s">
        <v>718</v>
      </c>
      <c r="D779" s="824"/>
      <c r="E779" s="825"/>
      <c r="F779" s="69">
        <f t="shared" ref="F779:M794" ca="1" si="407">10%*F145</f>
        <v>0</v>
      </c>
      <c r="G779" s="69">
        <f t="shared" ca="1" si="407"/>
        <v>0</v>
      </c>
      <c r="H779" s="69">
        <f t="shared" ca="1" si="407"/>
        <v>0</v>
      </c>
      <c r="I779" s="69">
        <f t="shared" ca="1" si="407"/>
        <v>0</v>
      </c>
      <c r="J779" s="69">
        <f t="shared" ca="1" si="407"/>
        <v>0</v>
      </c>
      <c r="K779" s="69">
        <f t="shared" ca="1" si="407"/>
        <v>0</v>
      </c>
      <c r="L779" s="69">
        <f t="shared" ca="1" si="407"/>
        <v>0</v>
      </c>
      <c r="M779" s="69">
        <f t="shared" ca="1" si="407"/>
        <v>0</v>
      </c>
      <c r="N779" s="69">
        <f ca="1">F779-J779</f>
        <v>0</v>
      </c>
      <c r="O779" s="69">
        <f ca="1">I779-M779</f>
        <v>0</v>
      </c>
    </row>
    <row r="780" spans="2:15" x14ac:dyDescent="0.25">
      <c r="B780" s="65">
        <v>3</v>
      </c>
      <c r="C780" s="794" t="s">
        <v>719</v>
      </c>
      <c r="D780" s="67"/>
      <c r="E780" s="68"/>
      <c r="F780" s="69">
        <f t="shared" si="407"/>
        <v>0</v>
      </c>
      <c r="G780" s="69">
        <f t="shared" si="407"/>
        <v>0</v>
      </c>
      <c r="H780" s="69">
        <f t="shared" si="407"/>
        <v>0</v>
      </c>
      <c r="I780" s="69">
        <f t="shared" si="407"/>
        <v>0</v>
      </c>
      <c r="J780" s="69">
        <f t="shared" si="407"/>
        <v>0</v>
      </c>
      <c r="K780" s="69">
        <f t="shared" si="407"/>
        <v>0</v>
      </c>
      <c r="L780" s="69">
        <f t="shared" si="407"/>
        <v>0</v>
      </c>
      <c r="M780" s="69">
        <f t="shared" si="407"/>
        <v>0</v>
      </c>
      <c r="N780" s="69"/>
      <c r="O780" s="69"/>
    </row>
    <row r="781" spans="2:15" x14ac:dyDescent="0.25">
      <c r="B781" s="65"/>
      <c r="C781" s="66" t="s">
        <v>720</v>
      </c>
      <c r="D781" s="67"/>
      <c r="E781" s="68"/>
      <c r="F781" s="69">
        <f t="shared" ca="1" si="407"/>
        <v>42.016487607371431</v>
      </c>
      <c r="G781" s="69">
        <f t="shared" si="407"/>
        <v>3.3528532132157127</v>
      </c>
      <c r="H781" s="69">
        <f t="shared" ca="1" si="407"/>
        <v>0</v>
      </c>
      <c r="I781" s="69">
        <f t="shared" ca="1" si="407"/>
        <v>45.369340820587148</v>
      </c>
      <c r="J781" s="69">
        <f t="shared" ca="1" si="407"/>
        <v>14.357777111829956</v>
      </c>
      <c r="K781" s="69">
        <f t="shared" si="407"/>
        <v>0.52834886066855369</v>
      </c>
      <c r="L781" s="69">
        <f t="shared" ca="1" si="407"/>
        <v>0</v>
      </c>
      <c r="M781" s="69">
        <f t="shared" ca="1" si="407"/>
        <v>14.886125972498508</v>
      </c>
      <c r="N781" s="69">
        <f t="shared" ref="N781:N784" ca="1" si="408">F781-J781</f>
        <v>27.658710495541477</v>
      </c>
      <c r="O781" s="69">
        <f t="shared" ref="O781:O784" ca="1" si="409">I781-M781</f>
        <v>30.48321484808864</v>
      </c>
    </row>
    <row r="782" spans="2:15" x14ac:dyDescent="0.25">
      <c r="B782" s="65"/>
      <c r="C782" s="66" t="s">
        <v>721</v>
      </c>
      <c r="D782" s="67"/>
      <c r="E782" s="68"/>
      <c r="F782" s="69">
        <f t="shared" ca="1" si="407"/>
        <v>0</v>
      </c>
      <c r="G782" s="69">
        <f t="shared" si="407"/>
        <v>0</v>
      </c>
      <c r="H782" s="69">
        <f t="shared" ca="1" si="407"/>
        <v>0</v>
      </c>
      <c r="I782" s="69">
        <f t="shared" ca="1" si="407"/>
        <v>0</v>
      </c>
      <c r="J782" s="69">
        <f t="shared" ca="1" si="407"/>
        <v>0</v>
      </c>
      <c r="K782" s="69">
        <f t="shared" ca="1" si="407"/>
        <v>0</v>
      </c>
      <c r="L782" s="69">
        <f t="shared" ca="1" si="407"/>
        <v>0</v>
      </c>
      <c r="M782" s="69">
        <f t="shared" ca="1" si="407"/>
        <v>0</v>
      </c>
      <c r="N782" s="69">
        <f t="shared" ca="1" si="408"/>
        <v>0</v>
      </c>
      <c r="O782" s="69">
        <f t="shared" ca="1" si="409"/>
        <v>0</v>
      </c>
    </row>
    <row r="783" spans="2:15" x14ac:dyDescent="0.25">
      <c r="B783" s="65"/>
      <c r="C783" s="66" t="s">
        <v>722</v>
      </c>
      <c r="D783" s="67"/>
      <c r="E783" s="68"/>
      <c r="F783" s="69">
        <f t="shared" ca="1" si="407"/>
        <v>0</v>
      </c>
      <c r="G783" s="69">
        <f t="shared" ca="1" si="407"/>
        <v>0</v>
      </c>
      <c r="H783" s="69">
        <f t="shared" ca="1" si="407"/>
        <v>0</v>
      </c>
      <c r="I783" s="69">
        <f t="shared" ca="1" si="407"/>
        <v>0</v>
      </c>
      <c r="J783" s="69">
        <f t="shared" ca="1" si="407"/>
        <v>0</v>
      </c>
      <c r="K783" s="69">
        <f t="shared" ca="1" si="407"/>
        <v>0</v>
      </c>
      <c r="L783" s="69">
        <f t="shared" ca="1" si="407"/>
        <v>0</v>
      </c>
      <c r="M783" s="69">
        <f t="shared" ca="1" si="407"/>
        <v>0</v>
      </c>
      <c r="N783" s="69">
        <f t="shared" ca="1" si="408"/>
        <v>0</v>
      </c>
      <c r="O783" s="69">
        <f t="shared" ca="1" si="409"/>
        <v>0</v>
      </c>
    </row>
    <row r="784" spans="2:15" x14ac:dyDescent="0.25">
      <c r="B784" s="65"/>
      <c r="C784" s="66" t="s">
        <v>723</v>
      </c>
      <c r="D784" s="67"/>
      <c r="E784" s="68"/>
      <c r="F784" s="69">
        <f t="shared" ca="1" si="407"/>
        <v>24.436460026614288</v>
      </c>
      <c r="G784" s="69">
        <f t="shared" si="407"/>
        <v>0</v>
      </c>
      <c r="H784" s="69">
        <f t="shared" ca="1" si="407"/>
        <v>0</v>
      </c>
      <c r="I784" s="69">
        <f t="shared" ca="1" si="407"/>
        <v>24.436460026614288</v>
      </c>
      <c r="J784" s="69">
        <f t="shared" ca="1" si="407"/>
        <v>6.7026026608401317</v>
      </c>
      <c r="K784" s="69">
        <f t="shared" si="407"/>
        <v>0.73842406309466679</v>
      </c>
      <c r="L784" s="69">
        <f t="shared" ca="1" si="407"/>
        <v>0</v>
      </c>
      <c r="M784" s="69">
        <f t="shared" ca="1" si="407"/>
        <v>7.4410267239347974</v>
      </c>
      <c r="N784" s="69">
        <f t="shared" ca="1" si="408"/>
        <v>17.733857365774156</v>
      </c>
      <c r="O784" s="69">
        <f t="shared" ca="1" si="409"/>
        <v>16.995433302679491</v>
      </c>
    </row>
    <row r="785" spans="2:15" x14ac:dyDescent="0.25">
      <c r="B785" s="65">
        <v>4</v>
      </c>
      <c r="C785" s="792" t="s">
        <v>724</v>
      </c>
      <c r="D785" s="67"/>
      <c r="E785" s="68"/>
      <c r="F785" s="69">
        <f t="shared" si="407"/>
        <v>0</v>
      </c>
      <c r="G785" s="69">
        <f t="shared" si="407"/>
        <v>0</v>
      </c>
      <c r="H785" s="69">
        <f t="shared" si="407"/>
        <v>0</v>
      </c>
      <c r="I785" s="69">
        <f t="shared" si="407"/>
        <v>0</v>
      </c>
      <c r="J785" s="69">
        <f t="shared" si="407"/>
        <v>0</v>
      </c>
      <c r="K785" s="69">
        <f t="shared" si="407"/>
        <v>0</v>
      </c>
      <c r="L785" s="69">
        <f t="shared" si="407"/>
        <v>0</v>
      </c>
      <c r="M785" s="69">
        <f t="shared" si="407"/>
        <v>0</v>
      </c>
      <c r="N785" s="69"/>
      <c r="O785" s="69"/>
    </row>
    <row r="786" spans="2:15" x14ac:dyDescent="0.25">
      <c r="B786" s="65"/>
      <c r="C786" s="73" t="s">
        <v>725</v>
      </c>
      <c r="D786" s="67"/>
      <c r="E786" s="68"/>
      <c r="F786" s="69">
        <f t="shared" ca="1" si="407"/>
        <v>1152.3521531465287</v>
      </c>
      <c r="G786" s="69">
        <f t="shared" si="407"/>
        <v>169.29680745065548</v>
      </c>
      <c r="H786" s="69">
        <f t="shared" ca="1" si="407"/>
        <v>0</v>
      </c>
      <c r="I786" s="69">
        <f t="shared" ca="1" si="407"/>
        <v>1321.6489605971842</v>
      </c>
      <c r="J786" s="69">
        <f t="shared" ca="1" si="407"/>
        <v>609.07321702903562</v>
      </c>
      <c r="K786" s="69">
        <f t="shared" si="407"/>
        <v>52.11264341578385</v>
      </c>
      <c r="L786" s="69">
        <f t="shared" ca="1" si="407"/>
        <v>0</v>
      </c>
      <c r="M786" s="69">
        <f t="shared" ca="1" si="407"/>
        <v>661.18586044481947</v>
      </c>
      <c r="N786" s="69">
        <f t="shared" ref="N786:N789" ca="1" si="410">F786-J786</f>
        <v>543.27893611749312</v>
      </c>
      <c r="O786" s="69">
        <f t="shared" ref="O786:O789" ca="1" si="411">I786-M786</f>
        <v>660.46310015236475</v>
      </c>
    </row>
    <row r="787" spans="2:15" x14ac:dyDescent="0.25">
      <c r="B787" s="65"/>
      <c r="C787" s="792" t="s">
        <v>726</v>
      </c>
      <c r="D787" s="67"/>
      <c r="E787" s="68"/>
      <c r="F787" s="69">
        <f t="shared" si="407"/>
        <v>0</v>
      </c>
      <c r="G787" s="69">
        <f t="shared" si="407"/>
        <v>0</v>
      </c>
      <c r="H787" s="69">
        <f t="shared" si="407"/>
        <v>0</v>
      </c>
      <c r="I787" s="69">
        <f t="shared" si="407"/>
        <v>0</v>
      </c>
      <c r="J787" s="69">
        <f t="shared" si="407"/>
        <v>0</v>
      </c>
      <c r="K787" s="69">
        <f t="shared" si="407"/>
        <v>0</v>
      </c>
      <c r="L787" s="69">
        <f t="shared" si="407"/>
        <v>0</v>
      </c>
      <c r="M787" s="69">
        <f t="shared" si="407"/>
        <v>0</v>
      </c>
      <c r="N787" s="69"/>
      <c r="O787" s="69"/>
    </row>
    <row r="788" spans="2:15" x14ac:dyDescent="0.25">
      <c r="B788" s="65"/>
      <c r="C788" s="73" t="s">
        <v>727</v>
      </c>
      <c r="D788" s="67"/>
      <c r="E788" s="68"/>
      <c r="F788" s="69">
        <f t="shared" ca="1" si="407"/>
        <v>0</v>
      </c>
      <c r="G788" s="69">
        <f t="shared" ca="1" si="407"/>
        <v>0</v>
      </c>
      <c r="H788" s="69">
        <f t="shared" ca="1" si="407"/>
        <v>0</v>
      </c>
      <c r="I788" s="69">
        <f t="shared" ca="1" si="407"/>
        <v>0</v>
      </c>
      <c r="J788" s="69">
        <f t="shared" ca="1" si="407"/>
        <v>0</v>
      </c>
      <c r="K788" s="69">
        <f t="shared" ca="1" si="407"/>
        <v>0</v>
      </c>
      <c r="L788" s="69">
        <f t="shared" ca="1" si="407"/>
        <v>0</v>
      </c>
      <c r="M788" s="69">
        <f t="shared" ca="1" si="407"/>
        <v>0</v>
      </c>
      <c r="N788" s="69">
        <f t="shared" ca="1" si="410"/>
        <v>0</v>
      </c>
      <c r="O788" s="69">
        <f t="shared" ca="1" si="411"/>
        <v>0</v>
      </c>
    </row>
    <row r="789" spans="2:15" x14ac:dyDescent="0.25">
      <c r="B789" s="65"/>
      <c r="C789" s="73" t="s">
        <v>728</v>
      </c>
      <c r="D789" s="67"/>
      <c r="E789" s="68"/>
      <c r="F789" s="69">
        <f t="shared" ca="1" si="407"/>
        <v>0</v>
      </c>
      <c r="G789" s="69">
        <f t="shared" ca="1" si="407"/>
        <v>0</v>
      </c>
      <c r="H789" s="69">
        <f t="shared" ca="1" si="407"/>
        <v>0</v>
      </c>
      <c r="I789" s="69">
        <f t="shared" ca="1" si="407"/>
        <v>0</v>
      </c>
      <c r="J789" s="69">
        <f t="shared" ca="1" si="407"/>
        <v>0</v>
      </c>
      <c r="K789" s="69">
        <f t="shared" ca="1" si="407"/>
        <v>0</v>
      </c>
      <c r="L789" s="69">
        <f t="shared" ca="1" si="407"/>
        <v>0</v>
      </c>
      <c r="M789" s="69">
        <f t="shared" ca="1" si="407"/>
        <v>0</v>
      </c>
      <c r="N789" s="69">
        <f t="shared" ca="1" si="410"/>
        <v>0</v>
      </c>
      <c r="O789" s="69">
        <f t="shared" ca="1" si="411"/>
        <v>0</v>
      </c>
    </row>
    <row r="790" spans="2:15" x14ac:dyDescent="0.25">
      <c r="B790" s="65">
        <v>5</v>
      </c>
      <c r="C790" s="792" t="s">
        <v>729</v>
      </c>
      <c r="D790" s="67"/>
      <c r="E790" s="68"/>
      <c r="F790" s="69">
        <f t="shared" si="407"/>
        <v>0</v>
      </c>
      <c r="G790" s="69">
        <f t="shared" si="407"/>
        <v>0</v>
      </c>
      <c r="H790" s="69">
        <f t="shared" si="407"/>
        <v>0</v>
      </c>
      <c r="I790" s="69">
        <f t="shared" si="407"/>
        <v>0</v>
      </c>
      <c r="J790" s="69">
        <f t="shared" si="407"/>
        <v>0</v>
      </c>
      <c r="K790" s="69">
        <f t="shared" si="407"/>
        <v>0</v>
      </c>
      <c r="L790" s="69">
        <f t="shared" si="407"/>
        <v>0</v>
      </c>
      <c r="M790" s="69">
        <f t="shared" si="407"/>
        <v>0</v>
      </c>
      <c r="N790" s="69"/>
      <c r="O790" s="69"/>
    </row>
    <row r="791" spans="2:15" x14ac:dyDescent="0.25">
      <c r="B791" s="65"/>
      <c r="C791" s="73" t="s">
        <v>730</v>
      </c>
      <c r="D791" s="67"/>
      <c r="E791" s="68"/>
      <c r="F791" s="69">
        <f t="shared" ca="1" si="407"/>
        <v>0</v>
      </c>
      <c r="G791" s="69">
        <f t="shared" ca="1" si="407"/>
        <v>0</v>
      </c>
      <c r="H791" s="69">
        <f t="shared" ca="1" si="407"/>
        <v>0</v>
      </c>
      <c r="I791" s="69">
        <f t="shared" ca="1" si="407"/>
        <v>0</v>
      </c>
      <c r="J791" s="69">
        <f t="shared" ca="1" si="407"/>
        <v>0</v>
      </c>
      <c r="K791" s="69">
        <f t="shared" ca="1" si="407"/>
        <v>0</v>
      </c>
      <c r="L791" s="69">
        <f t="shared" ca="1" si="407"/>
        <v>0</v>
      </c>
      <c r="M791" s="69">
        <f t="shared" ca="1" si="407"/>
        <v>0</v>
      </c>
      <c r="N791" s="69">
        <f t="shared" ref="N791:N796" ca="1" si="412">F791-J791</f>
        <v>0</v>
      </c>
      <c r="O791" s="69">
        <f t="shared" ref="O791:O796" ca="1" si="413">I791-M791</f>
        <v>0</v>
      </c>
    </row>
    <row r="792" spans="2:15" x14ac:dyDescent="0.25">
      <c r="B792" s="65"/>
      <c r="C792" s="73" t="s">
        <v>731</v>
      </c>
      <c r="D792" s="67"/>
      <c r="E792" s="68"/>
      <c r="F792" s="69">
        <f t="shared" ca="1" si="407"/>
        <v>0</v>
      </c>
      <c r="G792" s="69">
        <f t="shared" ca="1" si="407"/>
        <v>0</v>
      </c>
      <c r="H792" s="69">
        <f t="shared" ca="1" si="407"/>
        <v>0</v>
      </c>
      <c r="I792" s="69">
        <f t="shared" ca="1" si="407"/>
        <v>0</v>
      </c>
      <c r="J792" s="69">
        <f t="shared" ca="1" si="407"/>
        <v>0</v>
      </c>
      <c r="K792" s="69">
        <f t="shared" ca="1" si="407"/>
        <v>0</v>
      </c>
      <c r="L792" s="69">
        <f t="shared" ca="1" si="407"/>
        <v>0</v>
      </c>
      <c r="M792" s="69">
        <f t="shared" ca="1" si="407"/>
        <v>0</v>
      </c>
      <c r="N792" s="69">
        <f t="shared" ca="1" si="412"/>
        <v>0</v>
      </c>
      <c r="O792" s="69">
        <f t="shared" ca="1" si="413"/>
        <v>0</v>
      </c>
    </row>
    <row r="793" spans="2:15" x14ac:dyDescent="0.25">
      <c r="B793" s="65"/>
      <c r="C793" s="73" t="s">
        <v>732</v>
      </c>
      <c r="D793" s="67"/>
      <c r="E793" s="68"/>
      <c r="F793" s="69">
        <f t="shared" ca="1" si="407"/>
        <v>0</v>
      </c>
      <c r="G793" s="69">
        <f t="shared" ca="1" si="407"/>
        <v>0</v>
      </c>
      <c r="H793" s="69">
        <f t="shared" ca="1" si="407"/>
        <v>0</v>
      </c>
      <c r="I793" s="69">
        <f t="shared" ca="1" si="407"/>
        <v>0</v>
      </c>
      <c r="J793" s="69">
        <f t="shared" ca="1" si="407"/>
        <v>0</v>
      </c>
      <c r="K793" s="69">
        <f t="shared" ca="1" si="407"/>
        <v>0</v>
      </c>
      <c r="L793" s="69">
        <f t="shared" ca="1" si="407"/>
        <v>0</v>
      </c>
      <c r="M793" s="69">
        <f t="shared" ca="1" si="407"/>
        <v>0</v>
      </c>
      <c r="N793" s="69">
        <f t="shared" ca="1" si="412"/>
        <v>0</v>
      </c>
      <c r="O793" s="69">
        <f t="shared" ca="1" si="413"/>
        <v>0</v>
      </c>
    </row>
    <row r="794" spans="2:15" x14ac:dyDescent="0.25">
      <c r="B794" s="65"/>
      <c r="C794" s="73" t="s">
        <v>733</v>
      </c>
      <c r="D794" s="67"/>
      <c r="E794" s="68"/>
      <c r="F794" s="69">
        <f t="shared" ca="1" si="407"/>
        <v>0</v>
      </c>
      <c r="G794" s="69">
        <f t="shared" ca="1" si="407"/>
        <v>0</v>
      </c>
      <c r="H794" s="69">
        <f t="shared" ca="1" si="407"/>
        <v>0</v>
      </c>
      <c r="I794" s="69">
        <f t="shared" ca="1" si="407"/>
        <v>0</v>
      </c>
      <c r="J794" s="69">
        <f t="shared" ca="1" si="407"/>
        <v>0</v>
      </c>
      <c r="K794" s="69">
        <f t="shared" ca="1" si="407"/>
        <v>0</v>
      </c>
      <c r="L794" s="69">
        <f t="shared" ca="1" si="407"/>
        <v>0</v>
      </c>
      <c r="M794" s="69">
        <f t="shared" ca="1" si="407"/>
        <v>0</v>
      </c>
      <c r="N794" s="69">
        <f t="shared" ca="1" si="412"/>
        <v>0</v>
      </c>
      <c r="O794" s="69">
        <f t="shared" ca="1" si="413"/>
        <v>0</v>
      </c>
    </row>
    <row r="795" spans="2:15" x14ac:dyDescent="0.25">
      <c r="B795" s="65">
        <v>6</v>
      </c>
      <c r="C795" s="792" t="s">
        <v>734</v>
      </c>
      <c r="D795" s="67"/>
      <c r="E795" s="68"/>
      <c r="F795" s="69">
        <f t="shared" ref="F795:M810" ca="1" si="414">10%*F161</f>
        <v>0</v>
      </c>
      <c r="G795" s="69">
        <f t="shared" ca="1" si="414"/>
        <v>0</v>
      </c>
      <c r="H795" s="69">
        <f t="shared" ca="1" si="414"/>
        <v>0</v>
      </c>
      <c r="I795" s="69">
        <f t="shared" ca="1" si="414"/>
        <v>0</v>
      </c>
      <c r="J795" s="69">
        <f t="shared" ca="1" si="414"/>
        <v>0</v>
      </c>
      <c r="K795" s="69">
        <f t="shared" ca="1" si="414"/>
        <v>0</v>
      </c>
      <c r="L795" s="69">
        <f t="shared" ca="1" si="414"/>
        <v>0</v>
      </c>
      <c r="M795" s="69">
        <f t="shared" ca="1" si="414"/>
        <v>0</v>
      </c>
      <c r="N795" s="69">
        <f t="shared" ca="1" si="412"/>
        <v>0</v>
      </c>
      <c r="O795" s="69">
        <f t="shared" ca="1" si="413"/>
        <v>0</v>
      </c>
    </row>
    <row r="796" spans="2:15" x14ac:dyDescent="0.25">
      <c r="B796" s="65">
        <v>7</v>
      </c>
      <c r="C796" s="792" t="s">
        <v>735</v>
      </c>
      <c r="D796" s="67"/>
      <c r="E796" s="68"/>
      <c r="F796" s="69">
        <f t="shared" ca="1" si="414"/>
        <v>0</v>
      </c>
      <c r="G796" s="69">
        <f t="shared" ca="1" si="414"/>
        <v>0</v>
      </c>
      <c r="H796" s="69">
        <f t="shared" ca="1" si="414"/>
        <v>0</v>
      </c>
      <c r="I796" s="69">
        <f t="shared" ca="1" si="414"/>
        <v>0</v>
      </c>
      <c r="J796" s="69">
        <f t="shared" ca="1" si="414"/>
        <v>0</v>
      </c>
      <c r="K796" s="69">
        <f t="shared" ca="1" si="414"/>
        <v>0</v>
      </c>
      <c r="L796" s="69">
        <f t="shared" ca="1" si="414"/>
        <v>0</v>
      </c>
      <c r="M796" s="69">
        <f t="shared" ca="1" si="414"/>
        <v>0</v>
      </c>
      <c r="N796" s="69">
        <f t="shared" ca="1" si="412"/>
        <v>0</v>
      </c>
      <c r="O796" s="69">
        <f t="shared" ca="1" si="413"/>
        <v>0</v>
      </c>
    </row>
    <row r="797" spans="2:15" x14ac:dyDescent="0.25">
      <c r="B797" s="65">
        <v>8</v>
      </c>
      <c r="C797" s="792" t="s">
        <v>736</v>
      </c>
      <c r="D797" s="67"/>
      <c r="E797" s="68"/>
      <c r="F797" s="69">
        <f t="shared" si="414"/>
        <v>0</v>
      </c>
      <c r="G797" s="69">
        <f t="shared" si="414"/>
        <v>0</v>
      </c>
      <c r="H797" s="69">
        <f t="shared" si="414"/>
        <v>0</v>
      </c>
      <c r="I797" s="69">
        <f t="shared" si="414"/>
        <v>0</v>
      </c>
      <c r="J797" s="69">
        <f t="shared" si="414"/>
        <v>0</v>
      </c>
      <c r="K797" s="69">
        <f t="shared" si="414"/>
        <v>0</v>
      </c>
      <c r="L797" s="69">
        <f t="shared" si="414"/>
        <v>0</v>
      </c>
      <c r="M797" s="69">
        <f t="shared" si="414"/>
        <v>0</v>
      </c>
      <c r="N797" s="69"/>
      <c r="O797" s="69"/>
    </row>
    <row r="798" spans="2:15" x14ac:dyDescent="0.25">
      <c r="B798" s="65"/>
      <c r="C798" s="73" t="s">
        <v>737</v>
      </c>
      <c r="D798" s="67"/>
      <c r="E798" s="68"/>
      <c r="F798" s="69">
        <f t="shared" ca="1" si="414"/>
        <v>1114.2152034519986</v>
      </c>
      <c r="G798" s="69">
        <f t="shared" si="414"/>
        <v>402.44643521734963</v>
      </c>
      <c r="H798" s="69">
        <f t="shared" ca="1" si="414"/>
        <v>0</v>
      </c>
      <c r="I798" s="69">
        <f t="shared" ca="1" si="414"/>
        <v>1516.6616386693483</v>
      </c>
      <c r="J798" s="69">
        <f t="shared" ca="1" si="414"/>
        <v>501.78674069919174</v>
      </c>
      <c r="K798" s="69">
        <f t="shared" si="414"/>
        <v>47.597917772329289</v>
      </c>
      <c r="L798" s="69">
        <f t="shared" ca="1" si="414"/>
        <v>0</v>
      </c>
      <c r="M798" s="69">
        <f t="shared" ca="1" si="414"/>
        <v>549.38465847152099</v>
      </c>
      <c r="N798" s="69">
        <f t="shared" ref="N798:O802" ca="1" si="415">F798-J798</f>
        <v>612.42846275280681</v>
      </c>
      <c r="O798" s="69">
        <f t="shared" ref="O798:O800" ca="1" si="416">I798-M798</f>
        <v>967.27698019782736</v>
      </c>
    </row>
    <row r="799" spans="2:15" x14ac:dyDescent="0.25">
      <c r="B799" s="65"/>
      <c r="C799" s="73" t="s">
        <v>756</v>
      </c>
      <c r="D799" s="67"/>
      <c r="E799" s="68"/>
      <c r="F799" s="69">
        <f t="shared" ca="1" si="414"/>
        <v>0</v>
      </c>
      <c r="G799" s="69">
        <f t="shared" ca="1" si="414"/>
        <v>0</v>
      </c>
      <c r="H799" s="69">
        <f t="shared" ca="1" si="414"/>
        <v>0</v>
      </c>
      <c r="I799" s="69">
        <f t="shared" ca="1" si="414"/>
        <v>0</v>
      </c>
      <c r="J799" s="69">
        <f t="shared" ca="1" si="414"/>
        <v>0</v>
      </c>
      <c r="K799" s="69">
        <f t="shared" ca="1" si="414"/>
        <v>0</v>
      </c>
      <c r="L799" s="69">
        <f t="shared" ca="1" si="414"/>
        <v>0</v>
      </c>
      <c r="M799" s="69">
        <f t="shared" ca="1" si="414"/>
        <v>0</v>
      </c>
      <c r="N799" s="69">
        <f t="shared" ca="1" si="415"/>
        <v>0</v>
      </c>
      <c r="O799" s="69">
        <f t="shared" ca="1" si="416"/>
        <v>0</v>
      </c>
    </row>
    <row r="800" spans="2:15" ht="28" x14ac:dyDescent="0.25">
      <c r="B800" s="796">
        <v>9</v>
      </c>
      <c r="C800" s="797" t="s">
        <v>739</v>
      </c>
      <c r="D800" s="67"/>
      <c r="E800" s="68"/>
      <c r="F800" s="69">
        <f t="shared" ca="1" si="414"/>
        <v>0</v>
      </c>
      <c r="G800" s="69">
        <f t="shared" ca="1" si="414"/>
        <v>0</v>
      </c>
      <c r="H800" s="69">
        <f t="shared" ca="1" si="414"/>
        <v>0</v>
      </c>
      <c r="I800" s="69">
        <f t="shared" ca="1" si="414"/>
        <v>0</v>
      </c>
      <c r="J800" s="69">
        <f t="shared" ca="1" si="414"/>
        <v>0</v>
      </c>
      <c r="K800" s="69">
        <f t="shared" ca="1" si="414"/>
        <v>0</v>
      </c>
      <c r="L800" s="69">
        <f t="shared" ca="1" si="414"/>
        <v>0</v>
      </c>
      <c r="M800" s="69">
        <f t="shared" ca="1" si="414"/>
        <v>0</v>
      </c>
      <c r="N800" s="69">
        <f t="shared" ca="1" si="415"/>
        <v>0</v>
      </c>
      <c r="O800" s="69">
        <f t="shared" ca="1" si="416"/>
        <v>0</v>
      </c>
    </row>
    <row r="801" spans="2:15" x14ac:dyDescent="0.25">
      <c r="B801" s="798">
        <v>10</v>
      </c>
      <c r="C801" s="535" t="s">
        <v>740</v>
      </c>
      <c r="D801" s="799"/>
      <c r="E801" s="68"/>
      <c r="F801" s="69">
        <f t="shared" ca="1" si="414"/>
        <v>222.56397633572885</v>
      </c>
      <c r="G801" s="69">
        <f t="shared" si="414"/>
        <v>15.400007295847457</v>
      </c>
      <c r="H801" s="69">
        <f t="shared" ca="1" si="414"/>
        <v>0</v>
      </c>
      <c r="I801" s="69">
        <f t="shared" ca="1" si="414"/>
        <v>237.9639836315763</v>
      </c>
      <c r="J801" s="69">
        <f t="shared" ca="1" si="414"/>
        <v>134.42942326508191</v>
      </c>
      <c r="K801" s="69">
        <f t="shared" si="414"/>
        <v>12.45861755649819</v>
      </c>
      <c r="L801" s="69">
        <f t="shared" ca="1" si="414"/>
        <v>0</v>
      </c>
      <c r="M801" s="69">
        <f t="shared" ca="1" si="414"/>
        <v>146.88804082158009</v>
      </c>
      <c r="N801" s="69">
        <f t="shared" ca="1" si="415"/>
        <v>88.134553070646945</v>
      </c>
      <c r="O801" s="69">
        <f t="shared" si="415"/>
        <v>2.9413897393492672</v>
      </c>
    </row>
    <row r="802" spans="2:15" x14ac:dyDescent="0.25">
      <c r="B802" s="798">
        <v>11</v>
      </c>
      <c r="C802" s="535" t="s">
        <v>741</v>
      </c>
      <c r="D802" s="799"/>
      <c r="E802" s="68"/>
      <c r="F802" s="69">
        <f t="shared" ca="1" si="414"/>
        <v>0.73621161440000005</v>
      </c>
      <c r="G802" s="69">
        <f t="shared" ca="1" si="414"/>
        <v>0</v>
      </c>
      <c r="H802" s="69">
        <f t="shared" ca="1" si="414"/>
        <v>0</v>
      </c>
      <c r="I802" s="69">
        <f t="shared" ca="1" si="414"/>
        <v>0.73621161440000005</v>
      </c>
      <c r="J802" s="69">
        <f t="shared" ca="1" si="414"/>
        <v>0.64946318849205953</v>
      </c>
      <c r="K802" s="69">
        <f t="shared" si="414"/>
        <v>5.4324846460297761E-3</v>
      </c>
      <c r="L802" s="69">
        <f t="shared" ca="1" si="414"/>
        <v>0</v>
      </c>
      <c r="M802" s="69">
        <f t="shared" ca="1" si="414"/>
        <v>0.65489567313808927</v>
      </c>
      <c r="N802" s="69">
        <f t="shared" ca="1" si="415"/>
        <v>8.6748425907940518E-2</v>
      </c>
      <c r="O802" s="69">
        <f t="shared" ca="1" si="415"/>
        <v>-5.4324846460297761E-3</v>
      </c>
    </row>
    <row r="803" spans="2:15" x14ac:dyDescent="0.25">
      <c r="B803" s="798">
        <v>12</v>
      </c>
      <c r="C803" s="535" t="s">
        <v>742</v>
      </c>
      <c r="D803" s="799"/>
      <c r="E803" s="68"/>
      <c r="F803" s="69">
        <f t="shared" si="414"/>
        <v>0</v>
      </c>
      <c r="G803" s="69">
        <f t="shared" si="414"/>
        <v>0</v>
      </c>
      <c r="H803" s="69">
        <f t="shared" si="414"/>
        <v>0</v>
      </c>
      <c r="I803" s="69">
        <f t="shared" si="414"/>
        <v>0</v>
      </c>
      <c r="J803" s="69">
        <f t="shared" si="414"/>
        <v>0</v>
      </c>
      <c r="K803" s="69">
        <f t="shared" si="414"/>
        <v>0</v>
      </c>
      <c r="L803" s="69">
        <f t="shared" si="414"/>
        <v>0</v>
      </c>
      <c r="M803" s="69">
        <f t="shared" si="414"/>
        <v>0</v>
      </c>
      <c r="N803" s="69"/>
      <c r="O803" s="69"/>
    </row>
    <row r="804" spans="2:15" x14ac:dyDescent="0.25">
      <c r="B804" s="798"/>
      <c r="C804" s="536" t="s">
        <v>743</v>
      </c>
      <c r="D804" s="799"/>
      <c r="E804" s="68"/>
      <c r="F804" s="69">
        <f t="shared" ca="1" si="414"/>
        <v>0.35549156698571427</v>
      </c>
      <c r="G804" s="69">
        <f t="shared" si="414"/>
        <v>6.9935679639870532E-2</v>
      </c>
      <c r="H804" s="69">
        <f t="shared" ca="1" si="414"/>
        <v>0</v>
      </c>
      <c r="I804" s="69">
        <f t="shared" ca="1" si="414"/>
        <v>0.42542724662558479</v>
      </c>
      <c r="J804" s="69">
        <f t="shared" ca="1" si="414"/>
        <v>0.20181839723012873</v>
      </c>
      <c r="K804" s="69">
        <f t="shared" si="414"/>
        <v>2.1966893961018849E-2</v>
      </c>
      <c r="L804" s="69">
        <f t="shared" ca="1" si="414"/>
        <v>0</v>
      </c>
      <c r="M804" s="69">
        <f t="shared" ca="1" si="414"/>
        <v>0.22378529119114754</v>
      </c>
      <c r="N804" s="69">
        <f t="shared" ref="N804:O805" ca="1" si="417">F804-J804</f>
        <v>0.15367316975558554</v>
      </c>
      <c r="O804" s="69">
        <f t="shared" si="417"/>
        <v>4.7968785678851683E-2</v>
      </c>
    </row>
    <row r="805" spans="2:15" x14ac:dyDescent="0.25">
      <c r="B805" s="798"/>
      <c r="C805" s="536" t="s">
        <v>744</v>
      </c>
      <c r="D805" s="799"/>
      <c r="E805" s="68"/>
      <c r="F805" s="69">
        <f t="shared" ca="1" si="414"/>
        <v>0</v>
      </c>
      <c r="G805" s="69">
        <f t="shared" ca="1" si="414"/>
        <v>0</v>
      </c>
      <c r="H805" s="69">
        <f t="shared" ca="1" si="414"/>
        <v>0</v>
      </c>
      <c r="I805" s="69">
        <f t="shared" ca="1" si="414"/>
        <v>0</v>
      </c>
      <c r="J805" s="69">
        <f t="shared" ca="1" si="414"/>
        <v>0</v>
      </c>
      <c r="K805" s="69">
        <f t="shared" ca="1" si="414"/>
        <v>0</v>
      </c>
      <c r="L805" s="69">
        <f t="shared" ca="1" si="414"/>
        <v>0</v>
      </c>
      <c r="M805" s="69">
        <f t="shared" ca="1" si="414"/>
        <v>0</v>
      </c>
      <c r="N805" s="69">
        <f t="shared" ca="1" si="417"/>
        <v>0</v>
      </c>
      <c r="O805" s="69">
        <f t="shared" ca="1" si="417"/>
        <v>0</v>
      </c>
    </row>
    <row r="806" spans="2:15" x14ac:dyDescent="0.25">
      <c r="B806" s="798">
        <v>13</v>
      </c>
      <c r="C806" s="536"/>
      <c r="D806" s="799"/>
      <c r="E806" s="68"/>
      <c r="F806" s="69">
        <f t="shared" si="414"/>
        <v>0</v>
      </c>
      <c r="G806" s="69">
        <f t="shared" si="414"/>
        <v>0</v>
      </c>
      <c r="H806" s="69">
        <f t="shared" si="414"/>
        <v>0</v>
      </c>
      <c r="I806" s="69">
        <f t="shared" si="414"/>
        <v>0</v>
      </c>
      <c r="J806" s="69">
        <f t="shared" si="414"/>
        <v>0</v>
      </c>
      <c r="K806" s="69">
        <f t="shared" si="414"/>
        <v>0</v>
      </c>
      <c r="L806" s="69">
        <f t="shared" si="414"/>
        <v>0</v>
      </c>
      <c r="M806" s="69">
        <f t="shared" si="414"/>
        <v>0</v>
      </c>
      <c r="N806" s="69"/>
      <c r="O806" s="69"/>
    </row>
    <row r="807" spans="2:15" x14ac:dyDescent="0.25">
      <c r="B807" s="798"/>
      <c r="C807" s="536" t="s">
        <v>745</v>
      </c>
      <c r="D807" s="799"/>
      <c r="E807" s="68"/>
      <c r="F807" s="69">
        <f t="shared" ca="1" si="414"/>
        <v>1.9982816109714283</v>
      </c>
      <c r="G807" s="69">
        <f t="shared" si="414"/>
        <v>0.10635081155760158</v>
      </c>
      <c r="H807" s="69">
        <f t="shared" ca="1" si="414"/>
        <v>0</v>
      </c>
      <c r="I807" s="69">
        <f t="shared" ca="1" si="414"/>
        <v>2.10463242252903</v>
      </c>
      <c r="J807" s="69">
        <f t="shared" ca="1" si="414"/>
        <v>1.3657394196450929</v>
      </c>
      <c r="K807" s="69">
        <f t="shared" si="414"/>
        <v>9.7028941946536468E-2</v>
      </c>
      <c r="L807" s="69">
        <f t="shared" ca="1" si="414"/>
        <v>0</v>
      </c>
      <c r="M807" s="69">
        <f t="shared" ca="1" si="414"/>
        <v>1.4627683615916294</v>
      </c>
      <c r="N807" s="69">
        <f t="shared" ref="N807:O810" ca="1" si="418">F807-J807</f>
        <v>0.63254219132633538</v>
      </c>
      <c r="O807" s="69">
        <f t="shared" si="418"/>
        <v>9.3218696110651117E-3</v>
      </c>
    </row>
    <row r="808" spans="2:15" x14ac:dyDescent="0.25">
      <c r="B808" s="798"/>
      <c r="C808" s="536" t="s">
        <v>746</v>
      </c>
      <c r="D808" s="799"/>
      <c r="E808" s="68"/>
      <c r="F808" s="69">
        <f t="shared" ca="1" si="414"/>
        <v>6.469993901814286</v>
      </c>
      <c r="G808" s="69">
        <f t="shared" si="414"/>
        <v>0.68053874927523339</v>
      </c>
      <c r="H808" s="69">
        <f t="shared" ca="1" si="414"/>
        <v>0</v>
      </c>
      <c r="I808" s="69">
        <f t="shared" ca="1" si="414"/>
        <v>7.1505326510895193</v>
      </c>
      <c r="J808" s="69">
        <f t="shared" ca="1" si="414"/>
        <v>4.0022883456449536</v>
      </c>
      <c r="K808" s="69">
        <f t="shared" si="414"/>
        <v>0.37498455730943164</v>
      </c>
      <c r="L808" s="69">
        <f t="shared" ca="1" si="414"/>
        <v>0</v>
      </c>
      <c r="M808" s="69">
        <f t="shared" ca="1" si="414"/>
        <v>4.3772729029543855</v>
      </c>
      <c r="N808" s="69">
        <f t="shared" ca="1" si="418"/>
        <v>2.4677055561693324</v>
      </c>
      <c r="O808" s="69">
        <f t="shared" si="418"/>
        <v>0.30555419196580175</v>
      </c>
    </row>
    <row r="809" spans="2:15" x14ac:dyDescent="0.25">
      <c r="B809" s="798"/>
      <c r="C809" s="536" t="s">
        <v>747</v>
      </c>
      <c r="D809" s="799"/>
      <c r="E809" s="68"/>
      <c r="F809" s="69">
        <f t="shared" ca="1" si="414"/>
        <v>0</v>
      </c>
      <c r="G809" s="69">
        <f t="shared" ca="1" si="414"/>
        <v>0</v>
      </c>
      <c r="H809" s="69">
        <f t="shared" ca="1" si="414"/>
        <v>0</v>
      </c>
      <c r="I809" s="69">
        <f t="shared" ca="1" si="414"/>
        <v>0</v>
      </c>
      <c r="J809" s="69">
        <f t="shared" ca="1" si="414"/>
        <v>0</v>
      </c>
      <c r="K809" s="69">
        <f t="shared" ca="1" si="414"/>
        <v>0</v>
      </c>
      <c r="L809" s="69">
        <f t="shared" ca="1" si="414"/>
        <v>0</v>
      </c>
      <c r="M809" s="69">
        <f t="shared" ca="1" si="414"/>
        <v>0</v>
      </c>
      <c r="N809" s="69">
        <f t="shared" ca="1" si="418"/>
        <v>0</v>
      </c>
      <c r="O809" s="69">
        <f t="shared" ca="1" si="418"/>
        <v>0</v>
      </c>
    </row>
    <row r="810" spans="2:15" x14ac:dyDescent="0.25">
      <c r="B810" s="798"/>
      <c r="C810" s="536" t="s">
        <v>748</v>
      </c>
      <c r="D810" s="799"/>
      <c r="E810" s="68"/>
      <c r="F810" s="69">
        <f t="shared" ca="1" si="414"/>
        <v>0</v>
      </c>
      <c r="G810" s="69">
        <f t="shared" ca="1" si="414"/>
        <v>0</v>
      </c>
      <c r="H810" s="69">
        <f t="shared" ca="1" si="414"/>
        <v>0</v>
      </c>
      <c r="I810" s="69">
        <f t="shared" ca="1" si="414"/>
        <v>0</v>
      </c>
      <c r="J810" s="69">
        <f t="shared" ca="1" si="414"/>
        <v>0</v>
      </c>
      <c r="K810" s="69">
        <f t="shared" ca="1" si="414"/>
        <v>0</v>
      </c>
      <c r="L810" s="69">
        <f t="shared" ca="1" si="414"/>
        <v>0</v>
      </c>
      <c r="M810" s="69">
        <f t="shared" ca="1" si="414"/>
        <v>0</v>
      </c>
      <c r="N810" s="69">
        <f t="shared" ca="1" si="418"/>
        <v>0</v>
      </c>
      <c r="O810" s="69">
        <f t="shared" ca="1" si="418"/>
        <v>0</v>
      </c>
    </row>
    <row r="811" spans="2:15" x14ac:dyDescent="0.25">
      <c r="B811" s="798">
        <v>14</v>
      </c>
      <c r="C811" s="535" t="s">
        <v>749</v>
      </c>
      <c r="D811" s="799"/>
      <c r="E811" s="68"/>
      <c r="F811" s="69">
        <f t="shared" ref="F811:M817" si="419">10%*F177</f>
        <v>0</v>
      </c>
      <c r="G811" s="69">
        <f t="shared" si="419"/>
        <v>0</v>
      </c>
      <c r="H811" s="69">
        <f t="shared" si="419"/>
        <v>0</v>
      </c>
      <c r="I811" s="69">
        <f t="shared" si="419"/>
        <v>0</v>
      </c>
      <c r="J811" s="69">
        <f t="shared" si="419"/>
        <v>0</v>
      </c>
      <c r="K811" s="69">
        <f t="shared" si="419"/>
        <v>0</v>
      </c>
      <c r="L811" s="69">
        <f t="shared" si="419"/>
        <v>0</v>
      </c>
      <c r="M811" s="69">
        <f t="shared" si="419"/>
        <v>0</v>
      </c>
      <c r="N811" s="69"/>
      <c r="O811" s="69"/>
    </row>
    <row r="812" spans="2:15" x14ac:dyDescent="0.25">
      <c r="B812" s="798"/>
      <c r="C812" s="536" t="s">
        <v>750</v>
      </c>
      <c r="D812" s="799"/>
      <c r="E812" s="68"/>
      <c r="F812" s="69">
        <f t="shared" ca="1" si="419"/>
        <v>0</v>
      </c>
      <c r="G812" s="69">
        <f t="shared" ca="1" si="419"/>
        <v>0</v>
      </c>
      <c r="H812" s="69">
        <f t="shared" ca="1" si="419"/>
        <v>0</v>
      </c>
      <c r="I812" s="69">
        <f t="shared" ca="1" si="419"/>
        <v>0</v>
      </c>
      <c r="J812" s="69">
        <f t="shared" ca="1" si="419"/>
        <v>0</v>
      </c>
      <c r="K812" s="69">
        <f t="shared" ca="1" si="419"/>
        <v>0</v>
      </c>
      <c r="L812" s="69">
        <f t="shared" ca="1" si="419"/>
        <v>0</v>
      </c>
      <c r="M812" s="69">
        <f t="shared" ca="1" si="419"/>
        <v>0</v>
      </c>
      <c r="N812" s="69">
        <f t="shared" ref="N812:O817" ca="1" si="420">F812-J812</f>
        <v>0</v>
      </c>
      <c r="O812" s="69">
        <f t="shared" ca="1" si="420"/>
        <v>0</v>
      </c>
    </row>
    <row r="813" spans="2:15" x14ac:dyDescent="0.25">
      <c r="B813" s="798"/>
      <c r="C813" s="536" t="s">
        <v>751</v>
      </c>
      <c r="D813" s="799"/>
      <c r="E813" s="68"/>
      <c r="F813" s="69">
        <f t="shared" ca="1" si="419"/>
        <v>0</v>
      </c>
      <c r="G813" s="69">
        <f t="shared" ca="1" si="419"/>
        <v>0</v>
      </c>
      <c r="H813" s="69">
        <f t="shared" ca="1" si="419"/>
        <v>0</v>
      </c>
      <c r="I813" s="69">
        <f t="shared" ca="1" si="419"/>
        <v>0</v>
      </c>
      <c r="J813" s="69">
        <f t="shared" ca="1" si="419"/>
        <v>0</v>
      </c>
      <c r="K813" s="69">
        <f t="shared" ca="1" si="419"/>
        <v>0</v>
      </c>
      <c r="L813" s="69">
        <f t="shared" ca="1" si="419"/>
        <v>0</v>
      </c>
      <c r="M813" s="69">
        <f t="shared" ca="1" si="419"/>
        <v>0</v>
      </c>
      <c r="N813" s="69">
        <f t="shared" ca="1" si="420"/>
        <v>0</v>
      </c>
      <c r="O813" s="69">
        <f t="shared" ca="1" si="420"/>
        <v>0</v>
      </c>
    </row>
    <row r="814" spans="2:15" x14ac:dyDescent="0.25">
      <c r="B814" s="798"/>
      <c r="C814" s="536" t="s">
        <v>752</v>
      </c>
      <c r="D814" s="799"/>
      <c r="E814" s="68"/>
      <c r="F814" s="69">
        <f t="shared" ca="1" si="419"/>
        <v>0</v>
      </c>
      <c r="G814" s="69">
        <f t="shared" ca="1" si="419"/>
        <v>0</v>
      </c>
      <c r="H814" s="69">
        <f t="shared" ca="1" si="419"/>
        <v>0</v>
      </c>
      <c r="I814" s="69">
        <f t="shared" ca="1" si="419"/>
        <v>0</v>
      </c>
      <c r="J814" s="69">
        <f t="shared" ca="1" si="419"/>
        <v>0</v>
      </c>
      <c r="K814" s="69">
        <f t="shared" ca="1" si="419"/>
        <v>0</v>
      </c>
      <c r="L814" s="69">
        <f t="shared" ca="1" si="419"/>
        <v>0</v>
      </c>
      <c r="M814" s="69">
        <f t="shared" ca="1" si="419"/>
        <v>0</v>
      </c>
      <c r="N814" s="69">
        <f t="shared" ca="1" si="420"/>
        <v>0</v>
      </c>
      <c r="O814" s="69">
        <f t="shared" ca="1" si="420"/>
        <v>0</v>
      </c>
    </row>
    <row r="815" spans="2:15" x14ac:dyDescent="0.25">
      <c r="B815" s="798">
        <v>15</v>
      </c>
      <c r="C815" s="535" t="s">
        <v>753</v>
      </c>
      <c r="D815" s="799"/>
      <c r="E815" s="68"/>
      <c r="F815" s="69">
        <f t="shared" ca="1" si="419"/>
        <v>20.539289275957142</v>
      </c>
      <c r="G815" s="69">
        <f t="shared" si="419"/>
        <v>0.41194099448838428</v>
      </c>
      <c r="H815" s="69">
        <f t="shared" ca="1" si="419"/>
        <v>0</v>
      </c>
      <c r="I815" s="69">
        <f t="shared" ca="1" si="419"/>
        <v>20.951230270445524</v>
      </c>
      <c r="J815" s="69">
        <f t="shared" ca="1" si="419"/>
        <v>18.016412027456386</v>
      </c>
      <c r="K815" s="69">
        <f t="shared" si="419"/>
        <v>0.6258914175759176</v>
      </c>
      <c r="L815" s="69">
        <f t="shared" ca="1" si="419"/>
        <v>0</v>
      </c>
      <c r="M815" s="69">
        <f t="shared" ca="1" si="419"/>
        <v>18.642303445032304</v>
      </c>
      <c r="N815" s="69">
        <f t="shared" ca="1" si="420"/>
        <v>2.5228772485007553</v>
      </c>
      <c r="O815" s="69">
        <f t="shared" si="420"/>
        <v>-0.21395042308753331</v>
      </c>
    </row>
    <row r="816" spans="2:15" x14ac:dyDescent="0.25">
      <c r="B816" s="798">
        <v>16</v>
      </c>
      <c r="C816" s="535" t="s">
        <v>754</v>
      </c>
      <c r="D816" s="67"/>
      <c r="E816" s="68"/>
      <c r="F816" s="69">
        <f t="shared" ca="1" si="419"/>
        <v>7.0669582268000006</v>
      </c>
      <c r="G816" s="69">
        <f t="shared" si="419"/>
        <v>1.1730626558628878</v>
      </c>
      <c r="H816" s="69">
        <f t="shared" ca="1" si="419"/>
        <v>0</v>
      </c>
      <c r="I816" s="69">
        <f t="shared" ca="1" si="419"/>
        <v>8.240020882662888</v>
      </c>
      <c r="J816" s="69">
        <f t="shared" ca="1" si="419"/>
        <v>6.7387887251430634</v>
      </c>
      <c r="K816" s="69">
        <f t="shared" si="419"/>
        <v>0.31268195862100029</v>
      </c>
      <c r="L816" s="69">
        <f t="shared" ca="1" si="419"/>
        <v>0</v>
      </c>
      <c r="M816" s="69">
        <f t="shared" ca="1" si="419"/>
        <v>7.0514706837640633</v>
      </c>
      <c r="N816" s="69">
        <f t="shared" ca="1" si="420"/>
        <v>0.32816950165693726</v>
      </c>
      <c r="O816" s="69">
        <f t="shared" si="420"/>
        <v>0.86038069724188748</v>
      </c>
    </row>
    <row r="817" spans="2:15" x14ac:dyDescent="0.25">
      <c r="B817" s="798">
        <v>17</v>
      </c>
      <c r="C817" s="535" t="s">
        <v>755</v>
      </c>
      <c r="D817" s="67"/>
      <c r="E817" s="74"/>
      <c r="F817" s="69">
        <f t="shared" ca="1" si="419"/>
        <v>0</v>
      </c>
      <c r="G817" s="69">
        <f t="shared" ca="1" si="419"/>
        <v>0</v>
      </c>
      <c r="H817" s="69">
        <f t="shared" ca="1" si="419"/>
        <v>0</v>
      </c>
      <c r="I817" s="69">
        <f t="shared" ca="1" si="419"/>
        <v>0</v>
      </c>
      <c r="J817" s="69">
        <f t="shared" ca="1" si="419"/>
        <v>1.93743792E-2</v>
      </c>
      <c r="K817" s="69">
        <f t="shared" si="419"/>
        <v>7.0416434825537296E-4</v>
      </c>
      <c r="L817" s="69">
        <f t="shared" ca="1" si="419"/>
        <v>0</v>
      </c>
      <c r="M817" s="69">
        <f t="shared" ca="1" si="419"/>
        <v>2.0078543548255376E-2</v>
      </c>
      <c r="N817" s="69">
        <f t="shared" ca="1" si="420"/>
        <v>-1.93743792E-2</v>
      </c>
      <c r="O817" s="69">
        <f t="shared" ca="1" si="420"/>
        <v>-7.0416434825537296E-4</v>
      </c>
    </row>
    <row r="818" spans="2:15" ht="14.5" thickBot="1" x14ac:dyDescent="0.3">
      <c r="B818" s="75"/>
      <c r="C818" s="76" t="s">
        <v>90</v>
      </c>
      <c r="D818" s="76"/>
      <c r="E818" s="77"/>
      <c r="F818" s="134">
        <f ca="1">SUM(F778:F817)</f>
        <v>2593.616981375485</v>
      </c>
      <c r="G818" s="134">
        <f t="shared" ref="G818:O818" ca="1" si="421">SUM(G778:G817)</f>
        <v>592.94218205731102</v>
      </c>
      <c r="H818" s="134">
        <f t="shared" ca="1" si="421"/>
        <v>0</v>
      </c>
      <c r="I818" s="134">
        <f t="shared" ca="1" si="421"/>
        <v>3186.5591634327961</v>
      </c>
      <c r="J818" s="134">
        <f t="shared" ca="1" si="421"/>
        <v>1297.3436452487908</v>
      </c>
      <c r="K818" s="134">
        <f t="shared" ca="1" si="421"/>
        <v>114.87464208678273</v>
      </c>
      <c r="L818" s="134">
        <f t="shared" ca="1" si="421"/>
        <v>0</v>
      </c>
      <c r="M818" s="134">
        <f t="shared" ca="1" si="421"/>
        <v>1412.2182873355737</v>
      </c>
      <c r="N818" s="134">
        <f t="shared" ca="1" si="421"/>
        <v>1296.2733361266935</v>
      </c>
      <c r="O818" s="134">
        <f t="shared" ca="1" si="421"/>
        <v>1680.0339813124583</v>
      </c>
    </row>
    <row r="820" spans="2:15" hidden="1" x14ac:dyDescent="0.25">
      <c r="B820" s="1065" t="s">
        <v>604</v>
      </c>
      <c r="C820" s="1066"/>
      <c r="D820" s="1066"/>
      <c r="E820" s="1066"/>
      <c r="F820" s="1066"/>
      <c r="G820" s="1066"/>
      <c r="H820" s="1066"/>
      <c r="I820" s="1066"/>
      <c r="J820" s="1066"/>
      <c r="K820" s="1066"/>
      <c r="L820" s="1066"/>
      <c r="M820" s="1066"/>
      <c r="N820" s="1066"/>
      <c r="O820" s="1067"/>
    </row>
    <row r="821" spans="2:15" hidden="1" x14ac:dyDescent="0.25">
      <c r="B821" s="1068" t="s">
        <v>513</v>
      </c>
      <c r="C821" s="1107" t="s">
        <v>620</v>
      </c>
      <c r="D821" s="1072" t="s">
        <v>621</v>
      </c>
      <c r="E821" s="1072" t="s">
        <v>622</v>
      </c>
      <c r="F821" s="1072" t="s">
        <v>623</v>
      </c>
      <c r="G821" s="1072"/>
      <c r="H821" s="1072"/>
      <c r="I821" s="1072"/>
      <c r="J821" s="1072" t="s">
        <v>624</v>
      </c>
      <c r="K821" s="1072"/>
      <c r="L821" s="1072"/>
      <c r="M821" s="1072"/>
      <c r="N821" s="1072" t="s">
        <v>625</v>
      </c>
      <c r="O821" s="1074"/>
    </row>
    <row r="822" spans="2:15" ht="56.5" hidden="1" thickBot="1" x14ac:dyDescent="0.3">
      <c r="B822" s="1069"/>
      <c r="C822" s="1108"/>
      <c r="D822" s="1073"/>
      <c r="E822" s="1073"/>
      <c r="F822" s="747" t="s">
        <v>626</v>
      </c>
      <c r="G822" s="747" t="s">
        <v>627</v>
      </c>
      <c r="H822" s="747" t="s">
        <v>628</v>
      </c>
      <c r="I822" s="747" t="s">
        <v>629</v>
      </c>
      <c r="J822" s="747" t="s">
        <v>630</v>
      </c>
      <c r="K822" s="747" t="s">
        <v>627</v>
      </c>
      <c r="L822" s="747" t="s">
        <v>631</v>
      </c>
      <c r="M822" s="747" t="s">
        <v>632</v>
      </c>
      <c r="N822" s="747" t="s">
        <v>626</v>
      </c>
      <c r="O822" s="57" t="s">
        <v>629</v>
      </c>
    </row>
    <row r="823" spans="2:15" hidden="1" x14ac:dyDescent="0.25">
      <c r="B823" s="65">
        <v>1</v>
      </c>
      <c r="C823" s="792" t="s">
        <v>633</v>
      </c>
      <c r="D823" s="59"/>
      <c r="E823" s="60"/>
      <c r="F823" s="69">
        <f ca="1">10%*F189</f>
        <v>0.87072459973296701</v>
      </c>
      <c r="G823" s="69">
        <f t="shared" ref="G823:M823" si="422">10%*G189</f>
        <v>7.5292473254360495</v>
      </c>
      <c r="H823" s="69">
        <f t="shared" ca="1" si="422"/>
        <v>0</v>
      </c>
      <c r="I823" s="69">
        <f t="shared" ca="1" si="422"/>
        <v>8.3999719251690159</v>
      </c>
      <c r="J823" s="69">
        <f t="shared" ca="1" si="422"/>
        <v>0</v>
      </c>
      <c r="K823" s="69">
        <f t="shared" si="422"/>
        <v>0</v>
      </c>
      <c r="L823" s="69">
        <f t="shared" ca="1" si="422"/>
        <v>0</v>
      </c>
      <c r="M823" s="69">
        <f t="shared" ca="1" si="422"/>
        <v>0</v>
      </c>
      <c r="N823" s="69">
        <f ca="1">F823-J823</f>
        <v>0.87072459973296701</v>
      </c>
      <c r="O823" s="69">
        <f ca="1">I823-M823</f>
        <v>8.3999719251690159</v>
      </c>
    </row>
    <row r="824" spans="2:15" hidden="1" x14ac:dyDescent="0.25">
      <c r="B824" s="65">
        <v>2</v>
      </c>
      <c r="C824" s="792" t="s">
        <v>718</v>
      </c>
      <c r="D824" s="824"/>
      <c r="E824" s="825"/>
      <c r="F824" s="69">
        <f t="shared" ref="F824:M839" ca="1" si="423">10%*F190</f>
        <v>0</v>
      </c>
      <c r="G824" s="69">
        <f t="shared" ca="1" si="423"/>
        <v>0</v>
      </c>
      <c r="H824" s="69">
        <f t="shared" ca="1" si="423"/>
        <v>0</v>
      </c>
      <c r="I824" s="69">
        <f t="shared" ca="1" si="423"/>
        <v>0</v>
      </c>
      <c r="J824" s="69">
        <f t="shared" ca="1" si="423"/>
        <v>0</v>
      </c>
      <c r="K824" s="69">
        <f t="shared" ca="1" si="423"/>
        <v>0</v>
      </c>
      <c r="L824" s="69">
        <f t="shared" ca="1" si="423"/>
        <v>0</v>
      </c>
      <c r="M824" s="69">
        <f t="shared" ca="1" si="423"/>
        <v>0</v>
      </c>
      <c r="N824" s="69">
        <f ca="1">F824-J824</f>
        <v>0</v>
      </c>
      <c r="O824" s="69">
        <f ca="1">I824-M824</f>
        <v>0</v>
      </c>
    </row>
    <row r="825" spans="2:15" hidden="1" x14ac:dyDescent="0.25">
      <c r="B825" s="65">
        <v>3</v>
      </c>
      <c r="C825" s="794" t="s">
        <v>719</v>
      </c>
      <c r="D825" s="67"/>
      <c r="E825" s="68"/>
      <c r="F825" s="69">
        <f t="shared" si="423"/>
        <v>0</v>
      </c>
      <c r="G825" s="69">
        <f t="shared" si="423"/>
        <v>0</v>
      </c>
      <c r="H825" s="69">
        <f t="shared" si="423"/>
        <v>0</v>
      </c>
      <c r="I825" s="69">
        <f t="shared" si="423"/>
        <v>0</v>
      </c>
      <c r="J825" s="69">
        <f t="shared" si="423"/>
        <v>0</v>
      </c>
      <c r="K825" s="69">
        <f t="shared" si="423"/>
        <v>0</v>
      </c>
      <c r="L825" s="69">
        <f t="shared" si="423"/>
        <v>0</v>
      </c>
      <c r="M825" s="69">
        <f t="shared" si="423"/>
        <v>0</v>
      </c>
      <c r="N825" s="69"/>
      <c r="O825" s="69"/>
    </row>
    <row r="826" spans="2:15" hidden="1" x14ac:dyDescent="0.25">
      <c r="B826" s="65"/>
      <c r="C826" s="66" t="s">
        <v>720</v>
      </c>
      <c r="D826" s="67"/>
      <c r="E826" s="68"/>
      <c r="F826" s="69">
        <f t="shared" ca="1" si="423"/>
        <v>45.369340820587148</v>
      </c>
      <c r="G826" s="69">
        <f t="shared" si="423"/>
        <v>6.3779081522703178</v>
      </c>
      <c r="H826" s="69">
        <f t="shared" ca="1" si="423"/>
        <v>0</v>
      </c>
      <c r="I826" s="69">
        <f t="shared" ca="1" si="423"/>
        <v>51.747248972857463</v>
      </c>
      <c r="J826" s="69">
        <f t="shared" ca="1" si="423"/>
        <v>14.886125972498508</v>
      </c>
      <c r="K826" s="69">
        <f t="shared" si="423"/>
        <v>2.0306557150368172</v>
      </c>
      <c r="L826" s="69">
        <f t="shared" ca="1" si="423"/>
        <v>0</v>
      </c>
      <c r="M826" s="69">
        <f t="shared" ca="1" si="423"/>
        <v>16.916781687535327</v>
      </c>
      <c r="N826" s="69">
        <f t="shared" ref="N826:N829" ca="1" si="424">F826-J826</f>
        <v>30.48321484808864</v>
      </c>
      <c r="O826" s="69">
        <f t="shared" ref="O826:O829" ca="1" si="425">I826-M826</f>
        <v>34.830467285322136</v>
      </c>
    </row>
    <row r="827" spans="2:15" hidden="1" x14ac:dyDescent="0.25">
      <c r="B827" s="65"/>
      <c r="C827" s="66" t="s">
        <v>721</v>
      </c>
      <c r="D827" s="67"/>
      <c r="E827" s="68"/>
      <c r="F827" s="69">
        <f t="shared" ca="1" si="423"/>
        <v>0</v>
      </c>
      <c r="G827" s="69">
        <f t="shared" ca="1" si="423"/>
        <v>0</v>
      </c>
      <c r="H827" s="69">
        <f t="shared" ca="1" si="423"/>
        <v>0</v>
      </c>
      <c r="I827" s="69">
        <f t="shared" ca="1" si="423"/>
        <v>0</v>
      </c>
      <c r="J827" s="69">
        <f t="shared" ca="1" si="423"/>
        <v>0</v>
      </c>
      <c r="K827" s="69">
        <f t="shared" ca="1" si="423"/>
        <v>0</v>
      </c>
      <c r="L827" s="69">
        <f t="shared" ca="1" si="423"/>
        <v>0</v>
      </c>
      <c r="M827" s="69">
        <f t="shared" ca="1" si="423"/>
        <v>0</v>
      </c>
      <c r="N827" s="69">
        <f t="shared" ca="1" si="424"/>
        <v>0</v>
      </c>
      <c r="O827" s="69">
        <f t="shared" ca="1" si="425"/>
        <v>0</v>
      </c>
    </row>
    <row r="828" spans="2:15" hidden="1" x14ac:dyDescent="0.25">
      <c r="B828" s="65"/>
      <c r="C828" s="66" t="s">
        <v>722</v>
      </c>
      <c r="D828" s="67"/>
      <c r="E828" s="68"/>
      <c r="F828" s="69">
        <f t="shared" ca="1" si="423"/>
        <v>0</v>
      </c>
      <c r="G828" s="69">
        <f t="shared" ca="1" si="423"/>
        <v>0</v>
      </c>
      <c r="H828" s="69">
        <f t="shared" ca="1" si="423"/>
        <v>0</v>
      </c>
      <c r="I828" s="69">
        <f t="shared" ca="1" si="423"/>
        <v>0</v>
      </c>
      <c r="J828" s="69">
        <f t="shared" ca="1" si="423"/>
        <v>0</v>
      </c>
      <c r="K828" s="69">
        <f t="shared" ca="1" si="423"/>
        <v>0</v>
      </c>
      <c r="L828" s="69">
        <f t="shared" ca="1" si="423"/>
        <v>0</v>
      </c>
      <c r="M828" s="69">
        <f t="shared" ca="1" si="423"/>
        <v>0</v>
      </c>
      <c r="N828" s="69">
        <f t="shared" ca="1" si="424"/>
        <v>0</v>
      </c>
      <c r="O828" s="69">
        <f t="shared" ca="1" si="425"/>
        <v>0</v>
      </c>
    </row>
    <row r="829" spans="2:15" hidden="1" x14ac:dyDescent="0.25">
      <c r="B829" s="65"/>
      <c r="C829" s="66" t="s">
        <v>723</v>
      </c>
      <c r="D829" s="67"/>
      <c r="E829" s="68"/>
      <c r="F829" s="69">
        <f t="shared" ca="1" si="423"/>
        <v>24.436460026614288</v>
      </c>
      <c r="G829" s="69">
        <f t="shared" ca="1" si="423"/>
        <v>0</v>
      </c>
      <c r="H829" s="69">
        <f t="shared" ca="1" si="423"/>
        <v>0</v>
      </c>
      <c r="I829" s="69">
        <f t="shared" ca="1" si="423"/>
        <v>24.436460026614288</v>
      </c>
      <c r="J829" s="69">
        <f t="shared" ca="1" si="423"/>
        <v>7.4410267239347974</v>
      </c>
      <c r="K829" s="69">
        <f t="shared" ca="1" si="423"/>
        <v>0</v>
      </c>
      <c r="L829" s="69">
        <f t="shared" ca="1" si="423"/>
        <v>0</v>
      </c>
      <c r="M829" s="69">
        <f t="shared" ca="1" si="423"/>
        <v>7.4410267239347974</v>
      </c>
      <c r="N829" s="69">
        <f t="shared" ca="1" si="424"/>
        <v>16.995433302679491</v>
      </c>
      <c r="O829" s="69">
        <f t="shared" ca="1" si="425"/>
        <v>16.995433302679491</v>
      </c>
    </row>
    <row r="830" spans="2:15" hidden="1" x14ac:dyDescent="0.25">
      <c r="B830" s="65">
        <v>4</v>
      </c>
      <c r="C830" s="792" t="s">
        <v>724</v>
      </c>
      <c r="D830" s="67"/>
      <c r="E830" s="68"/>
      <c r="F830" s="69">
        <f t="shared" si="423"/>
        <v>0</v>
      </c>
      <c r="G830" s="69">
        <f t="shared" si="423"/>
        <v>0</v>
      </c>
      <c r="H830" s="69">
        <f t="shared" si="423"/>
        <v>0</v>
      </c>
      <c r="I830" s="69">
        <f t="shared" si="423"/>
        <v>0</v>
      </c>
      <c r="J830" s="69">
        <f t="shared" si="423"/>
        <v>0</v>
      </c>
      <c r="K830" s="69">
        <f t="shared" si="423"/>
        <v>0</v>
      </c>
      <c r="L830" s="69">
        <f t="shared" si="423"/>
        <v>0</v>
      </c>
      <c r="M830" s="69">
        <f t="shared" si="423"/>
        <v>0</v>
      </c>
      <c r="N830" s="69"/>
      <c r="O830" s="69"/>
    </row>
    <row r="831" spans="2:15" hidden="1" x14ac:dyDescent="0.25">
      <c r="B831" s="65"/>
      <c r="C831" s="73" t="s">
        <v>725</v>
      </c>
      <c r="D831" s="67"/>
      <c r="E831" s="68"/>
      <c r="F831" s="69">
        <f t="shared" ca="1" si="423"/>
        <v>1321.6489605971842</v>
      </c>
      <c r="G831" s="69">
        <f t="shared" si="423"/>
        <v>151.45648634800634</v>
      </c>
      <c r="H831" s="69">
        <f t="shared" ca="1" si="423"/>
        <v>0</v>
      </c>
      <c r="I831" s="69">
        <f t="shared" ca="1" si="423"/>
        <v>1473.1054469451906</v>
      </c>
      <c r="J831" s="69">
        <f t="shared" ca="1" si="423"/>
        <v>661.18586044481947</v>
      </c>
      <c r="K831" s="69">
        <f t="shared" si="423"/>
        <v>44.735412972642031</v>
      </c>
      <c r="L831" s="69">
        <f t="shared" ca="1" si="423"/>
        <v>0</v>
      </c>
      <c r="M831" s="69">
        <f t="shared" ca="1" si="423"/>
        <v>705.92127341746152</v>
      </c>
      <c r="N831" s="69">
        <f t="shared" ref="N831:N834" ca="1" si="426">F831-J831</f>
        <v>660.46310015236475</v>
      </c>
      <c r="O831" s="69">
        <f t="shared" ref="O831:O834" ca="1" si="427">I831-M831</f>
        <v>767.18417352772906</v>
      </c>
    </row>
    <row r="832" spans="2:15" hidden="1" x14ac:dyDescent="0.25">
      <c r="B832" s="65"/>
      <c r="C832" s="792" t="s">
        <v>726</v>
      </c>
      <c r="D832" s="67"/>
      <c r="E832" s="68"/>
      <c r="F832" s="69">
        <f t="shared" si="423"/>
        <v>0</v>
      </c>
      <c r="G832" s="69">
        <f t="shared" si="423"/>
        <v>0</v>
      </c>
      <c r="H832" s="69">
        <f t="shared" si="423"/>
        <v>0</v>
      </c>
      <c r="I832" s="69">
        <f t="shared" si="423"/>
        <v>0</v>
      </c>
      <c r="J832" s="69">
        <f t="shared" si="423"/>
        <v>0</v>
      </c>
      <c r="K832" s="69">
        <f t="shared" si="423"/>
        <v>0</v>
      </c>
      <c r="L832" s="69">
        <f t="shared" si="423"/>
        <v>0</v>
      </c>
      <c r="M832" s="69">
        <f t="shared" si="423"/>
        <v>0</v>
      </c>
      <c r="N832" s="69"/>
      <c r="O832" s="69"/>
    </row>
    <row r="833" spans="2:15" hidden="1" x14ac:dyDescent="0.25">
      <c r="B833" s="65"/>
      <c r="C833" s="73" t="s">
        <v>727</v>
      </c>
      <c r="D833" s="67"/>
      <c r="E833" s="68"/>
      <c r="F833" s="69">
        <f t="shared" ca="1" si="423"/>
        <v>0</v>
      </c>
      <c r="G833" s="69">
        <f t="shared" ca="1" si="423"/>
        <v>0</v>
      </c>
      <c r="H833" s="69">
        <f t="shared" ca="1" si="423"/>
        <v>0</v>
      </c>
      <c r="I833" s="69">
        <f t="shared" ca="1" si="423"/>
        <v>0</v>
      </c>
      <c r="J833" s="69">
        <f t="shared" ca="1" si="423"/>
        <v>0</v>
      </c>
      <c r="K833" s="69">
        <f t="shared" ca="1" si="423"/>
        <v>0</v>
      </c>
      <c r="L833" s="69">
        <f t="shared" ca="1" si="423"/>
        <v>0</v>
      </c>
      <c r="M833" s="69">
        <f t="shared" ca="1" si="423"/>
        <v>0</v>
      </c>
      <c r="N833" s="69">
        <f t="shared" ca="1" si="426"/>
        <v>0</v>
      </c>
      <c r="O833" s="69">
        <f t="shared" ca="1" si="427"/>
        <v>0</v>
      </c>
    </row>
    <row r="834" spans="2:15" hidden="1" x14ac:dyDescent="0.25">
      <c r="B834" s="65"/>
      <c r="C834" s="73" t="s">
        <v>728</v>
      </c>
      <c r="D834" s="67"/>
      <c r="E834" s="68"/>
      <c r="F834" s="69">
        <f t="shared" ca="1" si="423"/>
        <v>0</v>
      </c>
      <c r="G834" s="69">
        <f t="shared" ca="1" si="423"/>
        <v>0</v>
      </c>
      <c r="H834" s="69">
        <f t="shared" ca="1" si="423"/>
        <v>0</v>
      </c>
      <c r="I834" s="69">
        <f t="shared" ca="1" si="423"/>
        <v>0</v>
      </c>
      <c r="J834" s="69">
        <f t="shared" ca="1" si="423"/>
        <v>0</v>
      </c>
      <c r="K834" s="69">
        <f t="shared" ca="1" si="423"/>
        <v>0</v>
      </c>
      <c r="L834" s="69">
        <f t="shared" ca="1" si="423"/>
        <v>0</v>
      </c>
      <c r="M834" s="69">
        <f t="shared" ca="1" si="423"/>
        <v>0</v>
      </c>
      <c r="N834" s="69">
        <f t="shared" ca="1" si="426"/>
        <v>0</v>
      </c>
      <c r="O834" s="69">
        <f t="shared" ca="1" si="427"/>
        <v>0</v>
      </c>
    </row>
    <row r="835" spans="2:15" hidden="1" x14ac:dyDescent="0.25">
      <c r="B835" s="65">
        <v>5</v>
      </c>
      <c r="C835" s="792" t="s">
        <v>729</v>
      </c>
      <c r="D835" s="67"/>
      <c r="E835" s="68"/>
      <c r="F835" s="69">
        <f t="shared" si="423"/>
        <v>0</v>
      </c>
      <c r="G835" s="69">
        <f t="shared" si="423"/>
        <v>0</v>
      </c>
      <c r="H835" s="69">
        <f t="shared" si="423"/>
        <v>0</v>
      </c>
      <c r="I835" s="69">
        <f t="shared" si="423"/>
        <v>0</v>
      </c>
      <c r="J835" s="69">
        <f t="shared" si="423"/>
        <v>0</v>
      </c>
      <c r="K835" s="69">
        <f t="shared" si="423"/>
        <v>0</v>
      </c>
      <c r="L835" s="69">
        <f t="shared" si="423"/>
        <v>0</v>
      </c>
      <c r="M835" s="69">
        <f t="shared" si="423"/>
        <v>0</v>
      </c>
      <c r="N835" s="69"/>
      <c r="O835" s="69"/>
    </row>
    <row r="836" spans="2:15" hidden="1" x14ac:dyDescent="0.25">
      <c r="B836" s="65"/>
      <c r="C836" s="73" t="s">
        <v>730</v>
      </c>
      <c r="D836" s="67"/>
      <c r="E836" s="68"/>
      <c r="F836" s="69">
        <f t="shared" ca="1" si="423"/>
        <v>0</v>
      </c>
      <c r="G836" s="69">
        <f t="shared" ca="1" si="423"/>
        <v>0</v>
      </c>
      <c r="H836" s="69">
        <f t="shared" ca="1" si="423"/>
        <v>0</v>
      </c>
      <c r="I836" s="69">
        <f t="shared" ca="1" si="423"/>
        <v>0</v>
      </c>
      <c r="J836" s="69">
        <f t="shared" ca="1" si="423"/>
        <v>0</v>
      </c>
      <c r="K836" s="69">
        <f t="shared" ca="1" si="423"/>
        <v>0</v>
      </c>
      <c r="L836" s="69">
        <f t="shared" ca="1" si="423"/>
        <v>0</v>
      </c>
      <c r="M836" s="69">
        <f t="shared" ca="1" si="423"/>
        <v>0</v>
      </c>
      <c r="N836" s="69">
        <f t="shared" ref="N836:N841" ca="1" si="428">F836-J836</f>
        <v>0</v>
      </c>
      <c r="O836" s="69">
        <f t="shared" ref="O836:O841" ca="1" si="429">I836-M836</f>
        <v>0</v>
      </c>
    </row>
    <row r="837" spans="2:15" hidden="1" x14ac:dyDescent="0.25">
      <c r="B837" s="65"/>
      <c r="C837" s="73" t="s">
        <v>731</v>
      </c>
      <c r="D837" s="67"/>
      <c r="E837" s="68"/>
      <c r="F837" s="69">
        <f t="shared" ca="1" si="423"/>
        <v>0</v>
      </c>
      <c r="G837" s="69">
        <f t="shared" ca="1" si="423"/>
        <v>0</v>
      </c>
      <c r="H837" s="69">
        <f t="shared" ca="1" si="423"/>
        <v>0</v>
      </c>
      <c r="I837" s="69">
        <f t="shared" ca="1" si="423"/>
        <v>0</v>
      </c>
      <c r="J837" s="69">
        <f t="shared" ca="1" si="423"/>
        <v>0</v>
      </c>
      <c r="K837" s="69">
        <f t="shared" ca="1" si="423"/>
        <v>0</v>
      </c>
      <c r="L837" s="69">
        <f t="shared" ca="1" si="423"/>
        <v>0</v>
      </c>
      <c r="M837" s="69">
        <f t="shared" ca="1" si="423"/>
        <v>0</v>
      </c>
      <c r="N837" s="69">
        <f t="shared" ca="1" si="428"/>
        <v>0</v>
      </c>
      <c r="O837" s="69">
        <f t="shared" ca="1" si="429"/>
        <v>0</v>
      </c>
    </row>
    <row r="838" spans="2:15" hidden="1" x14ac:dyDescent="0.25">
      <c r="B838" s="65"/>
      <c r="C838" s="73" t="s">
        <v>732</v>
      </c>
      <c r="D838" s="67"/>
      <c r="E838" s="68"/>
      <c r="F838" s="69">
        <f t="shared" ca="1" si="423"/>
        <v>0</v>
      </c>
      <c r="G838" s="69">
        <f t="shared" ca="1" si="423"/>
        <v>0</v>
      </c>
      <c r="H838" s="69">
        <f t="shared" ca="1" si="423"/>
        <v>0</v>
      </c>
      <c r="I838" s="69">
        <f t="shared" ca="1" si="423"/>
        <v>0</v>
      </c>
      <c r="J838" s="69">
        <f t="shared" ca="1" si="423"/>
        <v>0</v>
      </c>
      <c r="K838" s="69">
        <f t="shared" ca="1" si="423"/>
        <v>0</v>
      </c>
      <c r="L838" s="69">
        <f t="shared" ca="1" si="423"/>
        <v>0</v>
      </c>
      <c r="M838" s="69">
        <f t="shared" ca="1" si="423"/>
        <v>0</v>
      </c>
      <c r="N838" s="69">
        <f t="shared" ca="1" si="428"/>
        <v>0</v>
      </c>
      <c r="O838" s="69">
        <f t="shared" ca="1" si="429"/>
        <v>0</v>
      </c>
    </row>
    <row r="839" spans="2:15" hidden="1" x14ac:dyDescent="0.25">
      <c r="B839" s="65"/>
      <c r="C839" s="73" t="s">
        <v>733</v>
      </c>
      <c r="D839" s="67"/>
      <c r="E839" s="68"/>
      <c r="F839" s="69">
        <f t="shared" ca="1" si="423"/>
        <v>0</v>
      </c>
      <c r="G839" s="69">
        <f t="shared" ca="1" si="423"/>
        <v>0</v>
      </c>
      <c r="H839" s="69">
        <f t="shared" ca="1" si="423"/>
        <v>0</v>
      </c>
      <c r="I839" s="69">
        <f t="shared" ca="1" si="423"/>
        <v>0</v>
      </c>
      <c r="J839" s="69">
        <f t="shared" ca="1" si="423"/>
        <v>0</v>
      </c>
      <c r="K839" s="69">
        <f t="shared" ca="1" si="423"/>
        <v>0</v>
      </c>
      <c r="L839" s="69">
        <f t="shared" ca="1" si="423"/>
        <v>0</v>
      </c>
      <c r="M839" s="69">
        <f t="shared" ca="1" si="423"/>
        <v>0</v>
      </c>
      <c r="N839" s="69">
        <f t="shared" ca="1" si="428"/>
        <v>0</v>
      </c>
      <c r="O839" s="69">
        <f t="shared" ca="1" si="429"/>
        <v>0</v>
      </c>
    </row>
    <row r="840" spans="2:15" hidden="1" x14ac:dyDescent="0.25">
      <c r="B840" s="65">
        <v>6</v>
      </c>
      <c r="C840" s="792" t="s">
        <v>734</v>
      </c>
      <c r="D840" s="67"/>
      <c r="E840" s="68"/>
      <c r="F840" s="69">
        <f t="shared" ref="F840:M855" ca="1" si="430">10%*F206</f>
        <v>0</v>
      </c>
      <c r="G840" s="69">
        <f t="shared" ca="1" si="430"/>
        <v>0</v>
      </c>
      <c r="H840" s="69">
        <f t="shared" ca="1" si="430"/>
        <v>0</v>
      </c>
      <c r="I840" s="69">
        <f t="shared" ca="1" si="430"/>
        <v>0</v>
      </c>
      <c r="J840" s="69">
        <f t="shared" ca="1" si="430"/>
        <v>0</v>
      </c>
      <c r="K840" s="69">
        <f t="shared" ca="1" si="430"/>
        <v>0</v>
      </c>
      <c r="L840" s="69">
        <f t="shared" ca="1" si="430"/>
        <v>0</v>
      </c>
      <c r="M840" s="69">
        <f t="shared" ca="1" si="430"/>
        <v>0</v>
      </c>
      <c r="N840" s="69">
        <f t="shared" ca="1" si="428"/>
        <v>0</v>
      </c>
      <c r="O840" s="69">
        <f t="shared" ca="1" si="429"/>
        <v>0</v>
      </c>
    </row>
    <row r="841" spans="2:15" hidden="1" x14ac:dyDescent="0.25">
      <c r="B841" s="65">
        <v>7</v>
      </c>
      <c r="C841" s="792" t="s">
        <v>735</v>
      </c>
      <c r="D841" s="67"/>
      <c r="E841" s="68"/>
      <c r="F841" s="69">
        <f t="shared" ca="1" si="430"/>
        <v>0</v>
      </c>
      <c r="G841" s="69">
        <f t="shared" ca="1" si="430"/>
        <v>0</v>
      </c>
      <c r="H841" s="69">
        <f t="shared" ca="1" si="430"/>
        <v>0</v>
      </c>
      <c r="I841" s="69">
        <f t="shared" ca="1" si="430"/>
        <v>0</v>
      </c>
      <c r="J841" s="69">
        <f t="shared" ca="1" si="430"/>
        <v>0</v>
      </c>
      <c r="K841" s="69">
        <f t="shared" ca="1" si="430"/>
        <v>0</v>
      </c>
      <c r="L841" s="69">
        <f t="shared" ca="1" si="430"/>
        <v>0</v>
      </c>
      <c r="M841" s="69">
        <f t="shared" ca="1" si="430"/>
        <v>0</v>
      </c>
      <c r="N841" s="69">
        <f t="shared" ca="1" si="428"/>
        <v>0</v>
      </c>
      <c r="O841" s="69">
        <f t="shared" ca="1" si="429"/>
        <v>0</v>
      </c>
    </row>
    <row r="842" spans="2:15" hidden="1" x14ac:dyDescent="0.25">
      <c r="B842" s="65">
        <v>8</v>
      </c>
      <c r="C842" s="792" t="s">
        <v>736</v>
      </c>
      <c r="D842" s="67"/>
      <c r="E842" s="68"/>
      <c r="F842" s="69">
        <f t="shared" si="430"/>
        <v>0</v>
      </c>
      <c r="G842" s="69">
        <f t="shared" si="430"/>
        <v>0</v>
      </c>
      <c r="H842" s="69">
        <f t="shared" si="430"/>
        <v>0</v>
      </c>
      <c r="I842" s="69">
        <f t="shared" si="430"/>
        <v>0</v>
      </c>
      <c r="J842" s="69">
        <f t="shared" si="430"/>
        <v>0</v>
      </c>
      <c r="K842" s="69">
        <f t="shared" si="430"/>
        <v>0</v>
      </c>
      <c r="L842" s="69">
        <f t="shared" si="430"/>
        <v>0</v>
      </c>
      <c r="M842" s="69">
        <f t="shared" si="430"/>
        <v>0</v>
      </c>
      <c r="N842" s="69"/>
      <c r="O842" s="69"/>
    </row>
    <row r="843" spans="2:15" hidden="1" x14ac:dyDescent="0.25">
      <c r="B843" s="65"/>
      <c r="C843" s="73" t="s">
        <v>737</v>
      </c>
      <c r="D843" s="67"/>
      <c r="E843" s="68"/>
      <c r="F843" s="69">
        <f t="shared" ca="1" si="430"/>
        <v>1516.6616386693483</v>
      </c>
      <c r="G843" s="69">
        <f t="shared" si="430"/>
        <v>175.881874905215</v>
      </c>
      <c r="H843" s="69">
        <f t="shared" ca="1" si="430"/>
        <v>0</v>
      </c>
      <c r="I843" s="69">
        <f t="shared" ca="1" si="430"/>
        <v>1692.5435135745633</v>
      </c>
      <c r="J843" s="69">
        <f t="shared" ca="1" si="430"/>
        <v>549.38465847152099</v>
      </c>
      <c r="K843" s="69">
        <f t="shared" si="430"/>
        <v>41.99681702837313</v>
      </c>
      <c r="L843" s="69">
        <f t="shared" ca="1" si="430"/>
        <v>0</v>
      </c>
      <c r="M843" s="69">
        <f t="shared" ca="1" si="430"/>
        <v>591.38147549989424</v>
      </c>
      <c r="N843" s="69">
        <f t="shared" ref="N843:O847" ca="1" si="431">F843-J843</f>
        <v>967.27698019782736</v>
      </c>
      <c r="O843" s="69">
        <f t="shared" ref="O843:O845" ca="1" si="432">I843-M843</f>
        <v>1101.162038074669</v>
      </c>
    </row>
    <row r="844" spans="2:15" hidden="1" x14ac:dyDescent="0.25">
      <c r="B844" s="65"/>
      <c r="C844" s="73" t="s">
        <v>756</v>
      </c>
      <c r="D844" s="67"/>
      <c r="E844" s="68"/>
      <c r="F844" s="69">
        <f t="shared" ca="1" si="430"/>
        <v>0</v>
      </c>
      <c r="G844" s="69">
        <f t="shared" ca="1" si="430"/>
        <v>0</v>
      </c>
      <c r="H844" s="69">
        <f t="shared" ca="1" si="430"/>
        <v>0</v>
      </c>
      <c r="I844" s="69">
        <f t="shared" ca="1" si="430"/>
        <v>0</v>
      </c>
      <c r="J844" s="69">
        <f t="shared" ca="1" si="430"/>
        <v>0</v>
      </c>
      <c r="K844" s="69">
        <f t="shared" ca="1" si="430"/>
        <v>0</v>
      </c>
      <c r="L844" s="69">
        <f t="shared" ca="1" si="430"/>
        <v>0</v>
      </c>
      <c r="M844" s="69">
        <f t="shared" ca="1" si="430"/>
        <v>0</v>
      </c>
      <c r="N844" s="69">
        <f t="shared" ca="1" si="431"/>
        <v>0</v>
      </c>
      <c r="O844" s="69">
        <f t="shared" ca="1" si="432"/>
        <v>0</v>
      </c>
    </row>
    <row r="845" spans="2:15" ht="28" hidden="1" x14ac:dyDescent="0.25">
      <c r="B845" s="796">
        <v>9</v>
      </c>
      <c r="C845" s="797" t="s">
        <v>739</v>
      </c>
      <c r="D845" s="67"/>
      <c r="E845" s="68"/>
      <c r="F845" s="69">
        <f t="shared" ca="1" si="430"/>
        <v>0</v>
      </c>
      <c r="G845" s="69">
        <f t="shared" ca="1" si="430"/>
        <v>0</v>
      </c>
      <c r="H845" s="69">
        <f t="shared" ca="1" si="430"/>
        <v>0</v>
      </c>
      <c r="I845" s="69">
        <f t="shared" ca="1" si="430"/>
        <v>0</v>
      </c>
      <c r="J845" s="69">
        <f t="shared" ca="1" si="430"/>
        <v>0</v>
      </c>
      <c r="K845" s="69">
        <f t="shared" ca="1" si="430"/>
        <v>0</v>
      </c>
      <c r="L845" s="69">
        <f t="shared" ca="1" si="430"/>
        <v>0</v>
      </c>
      <c r="M845" s="69">
        <f t="shared" ca="1" si="430"/>
        <v>0</v>
      </c>
      <c r="N845" s="69">
        <f t="shared" ca="1" si="431"/>
        <v>0</v>
      </c>
      <c r="O845" s="69">
        <f t="shared" ca="1" si="432"/>
        <v>0</v>
      </c>
    </row>
    <row r="846" spans="2:15" hidden="1" x14ac:dyDescent="0.25">
      <c r="B846" s="798">
        <v>10</v>
      </c>
      <c r="C846" s="535" t="s">
        <v>740</v>
      </c>
      <c r="D846" s="799"/>
      <c r="E846" s="68"/>
      <c r="F846" s="69">
        <f t="shared" ca="1" si="430"/>
        <v>237.9639836315763</v>
      </c>
      <c r="G846" s="69">
        <f t="shared" si="430"/>
        <v>11.698803643811639</v>
      </c>
      <c r="H846" s="69">
        <f t="shared" ca="1" si="430"/>
        <v>0</v>
      </c>
      <c r="I846" s="69">
        <f t="shared" ca="1" si="430"/>
        <v>249.66278727538793</v>
      </c>
      <c r="J846" s="69">
        <f t="shared" ca="1" si="430"/>
        <v>146.88804082158009</v>
      </c>
      <c r="K846" s="69">
        <f t="shared" si="430"/>
        <v>6.9968821928639677</v>
      </c>
      <c r="L846" s="69">
        <f t="shared" ca="1" si="430"/>
        <v>0</v>
      </c>
      <c r="M846" s="69">
        <f t="shared" ca="1" si="430"/>
        <v>153.88492301444407</v>
      </c>
      <c r="N846" s="69">
        <f t="shared" ca="1" si="431"/>
        <v>91.075942809996207</v>
      </c>
      <c r="O846" s="69">
        <f t="shared" si="431"/>
        <v>4.7019214509476708</v>
      </c>
    </row>
    <row r="847" spans="2:15" hidden="1" x14ac:dyDescent="0.25">
      <c r="B847" s="798">
        <v>11</v>
      </c>
      <c r="C847" s="535" t="s">
        <v>741</v>
      </c>
      <c r="D847" s="799"/>
      <c r="E847" s="68"/>
      <c r="F847" s="69">
        <f t="shared" ca="1" si="430"/>
        <v>0.73621161440000005</v>
      </c>
      <c r="G847" s="69">
        <f t="shared" ca="1" si="430"/>
        <v>0</v>
      </c>
      <c r="H847" s="69">
        <f t="shared" ca="1" si="430"/>
        <v>0</v>
      </c>
      <c r="I847" s="69">
        <f t="shared" ca="1" si="430"/>
        <v>0.73621161440000005</v>
      </c>
      <c r="J847" s="69">
        <f t="shared" ca="1" si="430"/>
        <v>0.65489567313808927</v>
      </c>
      <c r="K847" s="69">
        <f t="shared" si="430"/>
        <v>4.4101091900000007E-2</v>
      </c>
      <c r="L847" s="69">
        <f t="shared" ca="1" si="430"/>
        <v>0</v>
      </c>
      <c r="M847" s="69">
        <f t="shared" ca="1" si="430"/>
        <v>0.69899676503808927</v>
      </c>
      <c r="N847" s="69">
        <f t="shared" ca="1" si="431"/>
        <v>8.1315941261910774E-2</v>
      </c>
      <c r="O847" s="69">
        <f t="shared" ca="1" si="431"/>
        <v>-4.4101091900000007E-2</v>
      </c>
    </row>
    <row r="848" spans="2:15" hidden="1" x14ac:dyDescent="0.25">
      <c r="B848" s="798">
        <v>12</v>
      </c>
      <c r="C848" s="535" t="s">
        <v>742</v>
      </c>
      <c r="D848" s="799"/>
      <c r="E848" s="68"/>
      <c r="F848" s="69">
        <f t="shared" si="430"/>
        <v>0</v>
      </c>
      <c r="G848" s="69">
        <f t="shared" si="430"/>
        <v>0</v>
      </c>
      <c r="H848" s="69">
        <f t="shared" si="430"/>
        <v>0</v>
      </c>
      <c r="I848" s="69">
        <f t="shared" si="430"/>
        <v>0</v>
      </c>
      <c r="J848" s="69">
        <f t="shared" si="430"/>
        <v>0</v>
      </c>
      <c r="K848" s="69">
        <f t="shared" si="430"/>
        <v>0</v>
      </c>
      <c r="L848" s="69">
        <f t="shared" si="430"/>
        <v>0</v>
      </c>
      <c r="M848" s="69">
        <f t="shared" si="430"/>
        <v>0</v>
      </c>
      <c r="N848" s="69"/>
      <c r="O848" s="69"/>
    </row>
    <row r="849" spans="2:15" hidden="1" x14ac:dyDescent="0.25">
      <c r="B849" s="798"/>
      <c r="C849" s="536" t="s">
        <v>743</v>
      </c>
      <c r="D849" s="799"/>
      <c r="E849" s="68"/>
      <c r="F849" s="69">
        <f t="shared" ca="1" si="430"/>
        <v>0.42542724662558479</v>
      </c>
      <c r="G849" s="69">
        <f t="shared" ca="1" si="430"/>
        <v>0</v>
      </c>
      <c r="H849" s="69">
        <f t="shared" ca="1" si="430"/>
        <v>0</v>
      </c>
      <c r="I849" s="69">
        <f t="shared" ca="1" si="430"/>
        <v>0.42542724662558479</v>
      </c>
      <c r="J849" s="69">
        <f t="shared" ca="1" si="430"/>
        <v>0.22378529119114754</v>
      </c>
      <c r="K849" s="69">
        <f t="shared" ca="1" si="430"/>
        <v>0</v>
      </c>
      <c r="L849" s="69">
        <f t="shared" ca="1" si="430"/>
        <v>0</v>
      </c>
      <c r="M849" s="69">
        <f t="shared" ca="1" si="430"/>
        <v>0.22378529119114754</v>
      </c>
      <c r="N849" s="69">
        <f t="shared" ref="N849:O850" ca="1" si="433">F849-J849</f>
        <v>0.20164195543443725</v>
      </c>
      <c r="O849" s="69">
        <f t="shared" ca="1" si="433"/>
        <v>0</v>
      </c>
    </row>
    <row r="850" spans="2:15" hidden="1" x14ac:dyDescent="0.25">
      <c r="B850" s="798"/>
      <c r="C850" s="536" t="s">
        <v>744</v>
      </c>
      <c r="D850" s="799"/>
      <c r="E850" s="68"/>
      <c r="F850" s="69">
        <f t="shared" ca="1" si="430"/>
        <v>0</v>
      </c>
      <c r="G850" s="69">
        <f t="shared" ca="1" si="430"/>
        <v>0</v>
      </c>
      <c r="H850" s="69">
        <f t="shared" ca="1" si="430"/>
        <v>0</v>
      </c>
      <c r="I850" s="69">
        <f t="shared" ca="1" si="430"/>
        <v>0</v>
      </c>
      <c r="J850" s="69">
        <f t="shared" ca="1" si="430"/>
        <v>0</v>
      </c>
      <c r="K850" s="69">
        <f t="shared" ca="1" si="430"/>
        <v>0</v>
      </c>
      <c r="L850" s="69">
        <f t="shared" ca="1" si="430"/>
        <v>0</v>
      </c>
      <c r="M850" s="69">
        <f t="shared" ca="1" si="430"/>
        <v>0</v>
      </c>
      <c r="N850" s="69">
        <f t="shared" ca="1" si="433"/>
        <v>0</v>
      </c>
      <c r="O850" s="69">
        <f t="shared" ca="1" si="433"/>
        <v>0</v>
      </c>
    </row>
    <row r="851" spans="2:15" hidden="1" x14ac:dyDescent="0.25">
      <c r="B851" s="798">
        <v>13</v>
      </c>
      <c r="C851" s="536"/>
      <c r="D851" s="799"/>
      <c r="E851" s="68"/>
      <c r="F851" s="69">
        <f t="shared" si="430"/>
        <v>0</v>
      </c>
      <c r="G851" s="69">
        <f t="shared" si="430"/>
        <v>0</v>
      </c>
      <c r="H851" s="69">
        <f t="shared" si="430"/>
        <v>0</v>
      </c>
      <c r="I851" s="69">
        <f t="shared" si="430"/>
        <v>0</v>
      </c>
      <c r="J851" s="69">
        <f t="shared" si="430"/>
        <v>0</v>
      </c>
      <c r="K851" s="69">
        <f t="shared" si="430"/>
        <v>0</v>
      </c>
      <c r="L851" s="69">
        <f t="shared" si="430"/>
        <v>0</v>
      </c>
      <c r="M851" s="69">
        <f t="shared" si="430"/>
        <v>0</v>
      </c>
      <c r="N851" s="69"/>
      <c r="O851" s="69"/>
    </row>
    <row r="852" spans="2:15" hidden="1" x14ac:dyDescent="0.25">
      <c r="B852" s="798"/>
      <c r="C852" s="536" t="s">
        <v>745</v>
      </c>
      <c r="D852" s="799"/>
      <c r="E852" s="68"/>
      <c r="F852" s="69">
        <f t="shared" ca="1" si="430"/>
        <v>2.10463242252903</v>
      </c>
      <c r="G852" s="69">
        <f t="shared" ca="1" si="430"/>
        <v>0</v>
      </c>
      <c r="H852" s="69">
        <f t="shared" ca="1" si="430"/>
        <v>0</v>
      </c>
      <c r="I852" s="69">
        <f t="shared" ca="1" si="430"/>
        <v>2.10463242252903</v>
      </c>
      <c r="J852" s="69">
        <f t="shared" ca="1" si="430"/>
        <v>1.4627683615916294</v>
      </c>
      <c r="K852" s="69">
        <f t="shared" si="430"/>
        <v>4.4101091900000007E-2</v>
      </c>
      <c r="L852" s="69">
        <f t="shared" ca="1" si="430"/>
        <v>0</v>
      </c>
      <c r="M852" s="69">
        <f t="shared" ca="1" si="430"/>
        <v>1.5068694534916294</v>
      </c>
      <c r="N852" s="69">
        <f t="shared" ref="N852:O855" ca="1" si="434">F852-J852</f>
        <v>0.64186406093740067</v>
      </c>
      <c r="O852" s="69">
        <f t="shared" ca="1" si="434"/>
        <v>-4.4101091900000007E-2</v>
      </c>
    </row>
    <row r="853" spans="2:15" hidden="1" x14ac:dyDescent="0.25">
      <c r="B853" s="798"/>
      <c r="C853" s="536" t="s">
        <v>746</v>
      </c>
      <c r="D853" s="799"/>
      <c r="E853" s="68"/>
      <c r="F853" s="69">
        <f t="shared" ca="1" si="430"/>
        <v>7.1505326510895193</v>
      </c>
      <c r="G853" s="69">
        <f t="shared" si="430"/>
        <v>2.1418138940315131E-2</v>
      </c>
      <c r="H853" s="69">
        <f t="shared" ca="1" si="430"/>
        <v>0</v>
      </c>
      <c r="I853" s="69">
        <f t="shared" ca="1" si="430"/>
        <v>7.1719507900298343</v>
      </c>
      <c r="J853" s="69">
        <f t="shared" ca="1" si="430"/>
        <v>4.3772729029543855</v>
      </c>
      <c r="K853" s="69">
        <f t="shared" si="430"/>
        <v>0.17433225467112512</v>
      </c>
      <c r="L853" s="69">
        <f t="shared" ca="1" si="430"/>
        <v>0</v>
      </c>
      <c r="M853" s="69">
        <f t="shared" ca="1" si="430"/>
        <v>4.5516051576255103</v>
      </c>
      <c r="N853" s="69">
        <f t="shared" ca="1" si="434"/>
        <v>2.7732597481351338</v>
      </c>
      <c r="O853" s="69">
        <f t="shared" si="434"/>
        <v>-0.15291411573080999</v>
      </c>
    </row>
    <row r="854" spans="2:15" hidden="1" x14ac:dyDescent="0.25">
      <c r="B854" s="798"/>
      <c r="C854" s="536" t="s">
        <v>747</v>
      </c>
      <c r="D854" s="799"/>
      <c r="E854" s="68"/>
      <c r="F854" s="69">
        <f t="shared" ca="1" si="430"/>
        <v>0</v>
      </c>
      <c r="G854" s="69">
        <f t="shared" ca="1" si="430"/>
        <v>0</v>
      </c>
      <c r="H854" s="69">
        <f t="shared" ca="1" si="430"/>
        <v>0</v>
      </c>
      <c r="I854" s="69">
        <f t="shared" ca="1" si="430"/>
        <v>0</v>
      </c>
      <c r="J854" s="69">
        <f t="shared" ca="1" si="430"/>
        <v>0</v>
      </c>
      <c r="K854" s="69">
        <f t="shared" ca="1" si="430"/>
        <v>0</v>
      </c>
      <c r="L854" s="69">
        <f t="shared" ca="1" si="430"/>
        <v>0</v>
      </c>
      <c r="M854" s="69">
        <f t="shared" ca="1" si="430"/>
        <v>0</v>
      </c>
      <c r="N854" s="69">
        <f t="shared" ca="1" si="434"/>
        <v>0</v>
      </c>
      <c r="O854" s="69">
        <f t="shared" ca="1" si="434"/>
        <v>0</v>
      </c>
    </row>
    <row r="855" spans="2:15" hidden="1" x14ac:dyDescent="0.25">
      <c r="B855" s="798"/>
      <c r="C855" s="536" t="s">
        <v>748</v>
      </c>
      <c r="D855" s="799"/>
      <c r="E855" s="68"/>
      <c r="F855" s="69">
        <f t="shared" ca="1" si="430"/>
        <v>0</v>
      </c>
      <c r="G855" s="69">
        <f t="shared" ca="1" si="430"/>
        <v>0</v>
      </c>
      <c r="H855" s="69">
        <f t="shared" ca="1" si="430"/>
        <v>0</v>
      </c>
      <c r="I855" s="69">
        <f t="shared" ca="1" si="430"/>
        <v>0</v>
      </c>
      <c r="J855" s="69">
        <f t="shared" ca="1" si="430"/>
        <v>0</v>
      </c>
      <c r="K855" s="69">
        <f t="shared" ca="1" si="430"/>
        <v>0</v>
      </c>
      <c r="L855" s="69">
        <f t="shared" ca="1" si="430"/>
        <v>0</v>
      </c>
      <c r="M855" s="69">
        <f t="shared" ca="1" si="430"/>
        <v>0</v>
      </c>
      <c r="N855" s="69">
        <f t="shared" ca="1" si="434"/>
        <v>0</v>
      </c>
      <c r="O855" s="69">
        <f t="shared" ca="1" si="434"/>
        <v>0</v>
      </c>
    </row>
    <row r="856" spans="2:15" hidden="1" x14ac:dyDescent="0.25">
      <c r="B856" s="798">
        <v>14</v>
      </c>
      <c r="C856" s="535" t="s">
        <v>749</v>
      </c>
      <c r="D856" s="799"/>
      <c r="E856" s="68"/>
      <c r="F856" s="69">
        <f t="shared" ref="F856:M862" si="435">10%*F222</f>
        <v>0</v>
      </c>
      <c r="G856" s="69">
        <f t="shared" si="435"/>
        <v>0</v>
      </c>
      <c r="H856" s="69">
        <f t="shared" si="435"/>
        <v>0</v>
      </c>
      <c r="I856" s="69">
        <f t="shared" si="435"/>
        <v>0</v>
      </c>
      <c r="J856" s="69">
        <f t="shared" si="435"/>
        <v>0</v>
      </c>
      <c r="K856" s="69">
        <f t="shared" si="435"/>
        <v>0</v>
      </c>
      <c r="L856" s="69">
        <f t="shared" si="435"/>
        <v>0</v>
      </c>
      <c r="M856" s="69">
        <f t="shared" si="435"/>
        <v>0</v>
      </c>
      <c r="N856" s="69"/>
      <c r="O856" s="69"/>
    </row>
    <row r="857" spans="2:15" hidden="1" x14ac:dyDescent="0.25">
      <c r="B857" s="798"/>
      <c r="C857" s="536" t="s">
        <v>750</v>
      </c>
      <c r="D857" s="799"/>
      <c r="E857" s="68"/>
      <c r="F857" s="69">
        <f t="shared" ca="1" si="435"/>
        <v>0</v>
      </c>
      <c r="G857" s="69">
        <f t="shared" ca="1" si="435"/>
        <v>0</v>
      </c>
      <c r="H857" s="69">
        <f t="shared" ca="1" si="435"/>
        <v>0</v>
      </c>
      <c r="I857" s="69">
        <f t="shared" ca="1" si="435"/>
        <v>0</v>
      </c>
      <c r="J857" s="69">
        <f t="shared" ca="1" si="435"/>
        <v>0</v>
      </c>
      <c r="K857" s="69">
        <f t="shared" ca="1" si="435"/>
        <v>0</v>
      </c>
      <c r="L857" s="69">
        <f t="shared" ca="1" si="435"/>
        <v>0</v>
      </c>
      <c r="M857" s="69">
        <f t="shared" ca="1" si="435"/>
        <v>0</v>
      </c>
      <c r="N857" s="69">
        <f t="shared" ref="N857:O862" ca="1" si="436">F857-J857</f>
        <v>0</v>
      </c>
      <c r="O857" s="69">
        <f t="shared" ca="1" si="436"/>
        <v>0</v>
      </c>
    </row>
    <row r="858" spans="2:15" hidden="1" x14ac:dyDescent="0.25">
      <c r="B858" s="798"/>
      <c r="C858" s="536" t="s">
        <v>751</v>
      </c>
      <c r="D858" s="799"/>
      <c r="E858" s="68"/>
      <c r="F858" s="69">
        <f t="shared" ca="1" si="435"/>
        <v>0</v>
      </c>
      <c r="G858" s="69">
        <f t="shared" ca="1" si="435"/>
        <v>0</v>
      </c>
      <c r="H858" s="69">
        <f t="shared" ca="1" si="435"/>
        <v>0</v>
      </c>
      <c r="I858" s="69">
        <f t="shared" ca="1" si="435"/>
        <v>0</v>
      </c>
      <c r="J858" s="69">
        <f t="shared" ca="1" si="435"/>
        <v>0</v>
      </c>
      <c r="K858" s="69">
        <f t="shared" ca="1" si="435"/>
        <v>0</v>
      </c>
      <c r="L858" s="69">
        <f t="shared" ca="1" si="435"/>
        <v>0</v>
      </c>
      <c r="M858" s="69">
        <f t="shared" ca="1" si="435"/>
        <v>0</v>
      </c>
      <c r="N858" s="69">
        <f t="shared" ca="1" si="436"/>
        <v>0</v>
      </c>
      <c r="O858" s="69">
        <f t="shared" ca="1" si="436"/>
        <v>0</v>
      </c>
    </row>
    <row r="859" spans="2:15" hidden="1" x14ac:dyDescent="0.25">
      <c r="B859" s="798"/>
      <c r="C859" s="536" t="s">
        <v>752</v>
      </c>
      <c r="D859" s="799"/>
      <c r="E859" s="68"/>
      <c r="F859" s="69">
        <f t="shared" ca="1" si="435"/>
        <v>0</v>
      </c>
      <c r="G859" s="69">
        <f t="shared" ca="1" si="435"/>
        <v>0</v>
      </c>
      <c r="H859" s="69">
        <f t="shared" ca="1" si="435"/>
        <v>0</v>
      </c>
      <c r="I859" s="69">
        <f t="shared" ca="1" si="435"/>
        <v>0</v>
      </c>
      <c r="J859" s="69">
        <f t="shared" ca="1" si="435"/>
        <v>0</v>
      </c>
      <c r="K859" s="69">
        <f t="shared" ca="1" si="435"/>
        <v>0</v>
      </c>
      <c r="L859" s="69">
        <f t="shared" ca="1" si="435"/>
        <v>0</v>
      </c>
      <c r="M859" s="69">
        <f t="shared" ca="1" si="435"/>
        <v>0</v>
      </c>
      <c r="N859" s="69">
        <f t="shared" ca="1" si="436"/>
        <v>0</v>
      </c>
      <c r="O859" s="69">
        <f t="shared" ca="1" si="436"/>
        <v>0</v>
      </c>
    </row>
    <row r="860" spans="2:15" hidden="1" x14ac:dyDescent="0.25">
      <c r="B860" s="798">
        <v>15</v>
      </c>
      <c r="C860" s="535" t="s">
        <v>753</v>
      </c>
      <c r="D860" s="799"/>
      <c r="E860" s="68"/>
      <c r="F860" s="69">
        <f t="shared" ca="1" si="435"/>
        <v>20.951230270445524</v>
      </c>
      <c r="G860" s="69">
        <f t="shared" si="435"/>
        <v>1.6820658918527345</v>
      </c>
      <c r="H860" s="69">
        <f t="shared" ca="1" si="435"/>
        <v>0</v>
      </c>
      <c r="I860" s="69">
        <f t="shared" ca="1" si="435"/>
        <v>22.633296162298258</v>
      </c>
      <c r="J860" s="69">
        <f t="shared" ca="1" si="435"/>
        <v>18.642303445032304</v>
      </c>
      <c r="K860" s="69">
        <f t="shared" si="435"/>
        <v>0.87160498508350759</v>
      </c>
      <c r="L860" s="69">
        <f t="shared" ca="1" si="435"/>
        <v>0</v>
      </c>
      <c r="M860" s="69">
        <f t="shared" ca="1" si="435"/>
        <v>19.513908430115812</v>
      </c>
      <c r="N860" s="69">
        <f t="shared" ca="1" si="436"/>
        <v>2.30892682541322</v>
      </c>
      <c r="O860" s="69">
        <f t="shared" si="436"/>
        <v>0.81046090676922689</v>
      </c>
    </row>
    <row r="861" spans="2:15" hidden="1" x14ac:dyDescent="0.25">
      <c r="B861" s="798">
        <v>16</v>
      </c>
      <c r="C861" s="535" t="s">
        <v>754</v>
      </c>
      <c r="D861" s="67"/>
      <c r="E861" s="68"/>
      <c r="F861" s="69">
        <f t="shared" ca="1" si="435"/>
        <v>8.240020882662888</v>
      </c>
      <c r="G861" s="69">
        <f t="shared" ca="1" si="435"/>
        <v>0</v>
      </c>
      <c r="H861" s="69">
        <f t="shared" ca="1" si="435"/>
        <v>0</v>
      </c>
      <c r="I861" s="69">
        <f t="shared" ca="1" si="435"/>
        <v>8.240020882662888</v>
      </c>
      <c r="J861" s="69">
        <f t="shared" ca="1" si="435"/>
        <v>7.0514706837640633</v>
      </c>
      <c r="K861" s="69">
        <f t="shared" si="435"/>
        <v>0.41526177510000006</v>
      </c>
      <c r="L861" s="69">
        <f t="shared" ca="1" si="435"/>
        <v>0</v>
      </c>
      <c r="M861" s="69">
        <f t="shared" ca="1" si="435"/>
        <v>7.4667324588640627</v>
      </c>
      <c r="N861" s="69">
        <f t="shared" ca="1" si="436"/>
        <v>1.1885501988988247</v>
      </c>
      <c r="O861" s="69">
        <f t="shared" ca="1" si="436"/>
        <v>-0.41526177510000006</v>
      </c>
    </row>
    <row r="862" spans="2:15" hidden="1" x14ac:dyDescent="0.25">
      <c r="B862" s="798">
        <v>17</v>
      </c>
      <c r="C862" s="535" t="s">
        <v>755</v>
      </c>
      <c r="D862" s="67"/>
      <c r="E862" s="74"/>
      <c r="F862" s="69">
        <f t="shared" ca="1" si="435"/>
        <v>0</v>
      </c>
      <c r="G862" s="69">
        <f t="shared" ca="1" si="435"/>
        <v>0</v>
      </c>
      <c r="H862" s="69">
        <f t="shared" ca="1" si="435"/>
        <v>0</v>
      </c>
      <c r="I862" s="69">
        <f t="shared" ca="1" si="435"/>
        <v>0</v>
      </c>
      <c r="J862" s="69">
        <f t="shared" ca="1" si="435"/>
        <v>2.0078543548255376E-2</v>
      </c>
      <c r="K862" s="69">
        <f t="shared" ca="1" si="435"/>
        <v>0</v>
      </c>
      <c r="L862" s="69">
        <f t="shared" ca="1" si="435"/>
        <v>0</v>
      </c>
      <c r="M862" s="69">
        <f t="shared" ca="1" si="435"/>
        <v>2.0078543548255376E-2</v>
      </c>
      <c r="N862" s="69">
        <f t="shared" ca="1" si="436"/>
        <v>-2.0078543548255376E-2</v>
      </c>
      <c r="O862" s="69">
        <f t="shared" ca="1" si="436"/>
        <v>0</v>
      </c>
    </row>
    <row r="863" spans="2:15" ht="14.5" hidden="1" thickBot="1" x14ac:dyDescent="0.3">
      <c r="B863" s="75"/>
      <c r="C863" s="76" t="s">
        <v>90</v>
      </c>
      <c r="D863" s="76"/>
      <c r="E863" s="77"/>
      <c r="F863" s="134">
        <f ca="1">SUM(F823:F862)</f>
        <v>3186.5591634327961</v>
      </c>
      <c r="G863" s="134">
        <f t="shared" ref="G863:O863" ca="1" si="437">SUM(G823:G862)</f>
        <v>354.64780440553238</v>
      </c>
      <c r="H863" s="134">
        <f t="shared" ca="1" si="437"/>
        <v>0</v>
      </c>
      <c r="I863" s="134">
        <f t="shared" ca="1" si="437"/>
        <v>3541.2069678383282</v>
      </c>
      <c r="J863" s="134">
        <f t="shared" ca="1" si="437"/>
        <v>1412.2182873355737</v>
      </c>
      <c r="K863" s="134">
        <f t="shared" ca="1" si="437"/>
        <v>97.309169107570597</v>
      </c>
      <c r="L863" s="134">
        <f t="shared" ca="1" si="437"/>
        <v>0</v>
      </c>
      <c r="M863" s="134">
        <f t="shared" ca="1" si="437"/>
        <v>1509.5274564431445</v>
      </c>
      <c r="N863" s="134">
        <f t="shared" ca="1" si="437"/>
        <v>1774.3408760972222</v>
      </c>
      <c r="O863" s="134">
        <f t="shared" ca="1" si="437"/>
        <v>1933.4280883986548</v>
      </c>
    </row>
    <row r="864" spans="2:15" hidden="1" x14ac:dyDescent="0.25"/>
    <row r="865" spans="2:15" hidden="1" x14ac:dyDescent="0.25">
      <c r="B865" s="1065" t="s">
        <v>605</v>
      </c>
      <c r="C865" s="1066"/>
      <c r="D865" s="1066"/>
      <c r="E865" s="1066"/>
      <c r="F865" s="1066"/>
      <c r="G865" s="1066"/>
      <c r="H865" s="1066"/>
      <c r="I865" s="1066"/>
      <c r="J865" s="1066"/>
      <c r="K865" s="1066"/>
      <c r="L865" s="1066"/>
      <c r="M865" s="1066"/>
      <c r="N865" s="1066"/>
      <c r="O865" s="1067"/>
    </row>
    <row r="866" spans="2:15" hidden="1" x14ac:dyDescent="0.25">
      <c r="B866" s="1068" t="s">
        <v>513</v>
      </c>
      <c r="C866" s="1107" t="s">
        <v>620</v>
      </c>
      <c r="D866" s="1072" t="s">
        <v>621</v>
      </c>
      <c r="E866" s="1072" t="s">
        <v>622</v>
      </c>
      <c r="F866" s="1072" t="s">
        <v>623</v>
      </c>
      <c r="G866" s="1072"/>
      <c r="H866" s="1072"/>
      <c r="I866" s="1072"/>
      <c r="J866" s="1072" t="s">
        <v>624</v>
      </c>
      <c r="K866" s="1072"/>
      <c r="L866" s="1072"/>
      <c r="M866" s="1072"/>
      <c r="N866" s="1072" t="s">
        <v>625</v>
      </c>
      <c r="O866" s="1074"/>
    </row>
    <row r="867" spans="2:15" ht="56.5" hidden="1" thickBot="1" x14ac:dyDescent="0.3">
      <c r="B867" s="1069"/>
      <c r="C867" s="1108"/>
      <c r="D867" s="1073"/>
      <c r="E867" s="1073"/>
      <c r="F867" s="747" t="s">
        <v>626</v>
      </c>
      <c r="G867" s="747" t="s">
        <v>627</v>
      </c>
      <c r="H867" s="747" t="s">
        <v>628</v>
      </c>
      <c r="I867" s="747" t="s">
        <v>629</v>
      </c>
      <c r="J867" s="747" t="s">
        <v>630</v>
      </c>
      <c r="K867" s="747" t="s">
        <v>627</v>
      </c>
      <c r="L867" s="747" t="s">
        <v>631</v>
      </c>
      <c r="M867" s="747" t="s">
        <v>632</v>
      </c>
      <c r="N867" s="747" t="s">
        <v>626</v>
      </c>
      <c r="O867" s="57" t="s">
        <v>629</v>
      </c>
    </row>
    <row r="868" spans="2:15" hidden="1" x14ac:dyDescent="0.25">
      <c r="B868" s="65">
        <v>1</v>
      </c>
      <c r="C868" s="792" t="s">
        <v>633</v>
      </c>
      <c r="D868" s="59"/>
      <c r="E868" s="60"/>
      <c r="F868" s="69">
        <f ca="1">10%*F234</f>
        <v>8.3999719251690159</v>
      </c>
      <c r="G868" s="69">
        <f t="shared" ref="G868:M868" si="438">10%*G234</f>
        <v>8.772344952706737</v>
      </c>
      <c r="H868" s="69">
        <f t="shared" ca="1" si="438"/>
        <v>0</v>
      </c>
      <c r="I868" s="69">
        <f t="shared" ca="1" si="438"/>
        <v>17.172316877875751</v>
      </c>
      <c r="J868" s="69">
        <f t="shared" ca="1" si="438"/>
        <v>0</v>
      </c>
      <c r="K868" s="69">
        <f t="shared" si="438"/>
        <v>0</v>
      </c>
      <c r="L868" s="69">
        <f t="shared" ca="1" si="438"/>
        <v>0</v>
      </c>
      <c r="M868" s="69">
        <f t="shared" ca="1" si="438"/>
        <v>0</v>
      </c>
      <c r="N868" s="69">
        <f ca="1">F868-J868</f>
        <v>8.3999719251690159</v>
      </c>
      <c r="O868" s="69">
        <f ca="1">I868-M868</f>
        <v>17.172316877875751</v>
      </c>
    </row>
    <row r="869" spans="2:15" hidden="1" x14ac:dyDescent="0.25">
      <c r="B869" s="65">
        <v>2</v>
      </c>
      <c r="C869" s="792" t="s">
        <v>718</v>
      </c>
      <c r="D869" s="824"/>
      <c r="E869" s="825"/>
      <c r="F869" s="69">
        <f t="shared" ref="F869:M884" ca="1" si="439">10%*F235</f>
        <v>0</v>
      </c>
      <c r="G869" s="69">
        <f t="shared" ca="1" si="439"/>
        <v>0</v>
      </c>
      <c r="H869" s="69">
        <f t="shared" ca="1" si="439"/>
        <v>0</v>
      </c>
      <c r="I869" s="69">
        <f t="shared" ca="1" si="439"/>
        <v>0</v>
      </c>
      <c r="J869" s="69">
        <f t="shared" ca="1" si="439"/>
        <v>0</v>
      </c>
      <c r="K869" s="69">
        <f t="shared" ca="1" si="439"/>
        <v>0</v>
      </c>
      <c r="L869" s="69">
        <f t="shared" ca="1" si="439"/>
        <v>0</v>
      </c>
      <c r="M869" s="69">
        <f t="shared" ca="1" si="439"/>
        <v>0</v>
      </c>
      <c r="N869" s="69">
        <f ca="1">F869-J869</f>
        <v>0</v>
      </c>
      <c r="O869" s="69">
        <f ca="1">I869-M869</f>
        <v>0</v>
      </c>
    </row>
    <row r="870" spans="2:15" hidden="1" x14ac:dyDescent="0.25">
      <c r="B870" s="65">
        <v>3</v>
      </c>
      <c r="C870" s="794" t="s">
        <v>719</v>
      </c>
      <c r="D870" s="67"/>
      <c r="E870" s="68"/>
      <c r="F870" s="69">
        <f t="shared" si="439"/>
        <v>0</v>
      </c>
      <c r="G870" s="69">
        <f t="shared" si="439"/>
        <v>0</v>
      </c>
      <c r="H870" s="69">
        <f t="shared" si="439"/>
        <v>0</v>
      </c>
      <c r="I870" s="69">
        <f t="shared" si="439"/>
        <v>0</v>
      </c>
      <c r="J870" s="69">
        <f t="shared" si="439"/>
        <v>0</v>
      </c>
      <c r="K870" s="69">
        <f t="shared" si="439"/>
        <v>0</v>
      </c>
      <c r="L870" s="69">
        <f t="shared" si="439"/>
        <v>0</v>
      </c>
      <c r="M870" s="69">
        <f t="shared" si="439"/>
        <v>0</v>
      </c>
      <c r="N870" s="69"/>
      <c r="O870" s="69"/>
    </row>
    <row r="871" spans="2:15" hidden="1" x14ac:dyDescent="0.25">
      <c r="B871" s="65"/>
      <c r="C871" s="66" t="s">
        <v>720</v>
      </c>
      <c r="D871" s="67"/>
      <c r="E871" s="68"/>
      <c r="F871" s="69">
        <f t="shared" ca="1" si="439"/>
        <v>51.747248972857463</v>
      </c>
      <c r="G871" s="69">
        <f t="shared" si="439"/>
        <v>7.4309167928887803</v>
      </c>
      <c r="H871" s="69">
        <f t="shared" ca="1" si="439"/>
        <v>0</v>
      </c>
      <c r="I871" s="69">
        <f t="shared" ca="1" si="439"/>
        <v>59.178165765746236</v>
      </c>
      <c r="J871" s="69">
        <f t="shared" ca="1" si="439"/>
        <v>16.916781687535327</v>
      </c>
      <c r="K871" s="69">
        <f t="shared" si="439"/>
        <v>2.1232260915085499</v>
      </c>
      <c r="L871" s="69">
        <f t="shared" ca="1" si="439"/>
        <v>0</v>
      </c>
      <c r="M871" s="69">
        <f t="shared" ca="1" si="439"/>
        <v>19.040007779043876</v>
      </c>
      <c r="N871" s="69">
        <f t="shared" ref="N871:N874" ca="1" si="440">F871-J871</f>
        <v>34.830467285322136</v>
      </c>
      <c r="O871" s="69">
        <f t="shared" ref="O871:O874" ca="1" si="441">I871-M871</f>
        <v>40.13815798670236</v>
      </c>
    </row>
    <row r="872" spans="2:15" hidden="1" x14ac:dyDescent="0.25">
      <c r="B872" s="65"/>
      <c r="C872" s="66" t="s">
        <v>721</v>
      </c>
      <c r="D872" s="67"/>
      <c r="E872" s="68"/>
      <c r="F872" s="69">
        <f t="shared" ca="1" si="439"/>
        <v>0</v>
      </c>
      <c r="G872" s="69">
        <f t="shared" ca="1" si="439"/>
        <v>0</v>
      </c>
      <c r="H872" s="69">
        <f t="shared" ca="1" si="439"/>
        <v>0</v>
      </c>
      <c r="I872" s="69">
        <f t="shared" ca="1" si="439"/>
        <v>0</v>
      </c>
      <c r="J872" s="69">
        <f t="shared" ca="1" si="439"/>
        <v>0</v>
      </c>
      <c r="K872" s="69">
        <f t="shared" ca="1" si="439"/>
        <v>0</v>
      </c>
      <c r="L872" s="69">
        <f t="shared" ca="1" si="439"/>
        <v>0</v>
      </c>
      <c r="M872" s="69">
        <f t="shared" ca="1" si="439"/>
        <v>0</v>
      </c>
      <c r="N872" s="69">
        <f t="shared" ca="1" si="440"/>
        <v>0</v>
      </c>
      <c r="O872" s="69">
        <f t="shared" ca="1" si="441"/>
        <v>0</v>
      </c>
    </row>
    <row r="873" spans="2:15" hidden="1" x14ac:dyDescent="0.25">
      <c r="B873" s="65"/>
      <c r="C873" s="66" t="s">
        <v>722</v>
      </c>
      <c r="D873" s="67"/>
      <c r="E873" s="68"/>
      <c r="F873" s="69">
        <f t="shared" ca="1" si="439"/>
        <v>0</v>
      </c>
      <c r="G873" s="69">
        <f t="shared" ca="1" si="439"/>
        <v>0</v>
      </c>
      <c r="H873" s="69">
        <f t="shared" ca="1" si="439"/>
        <v>0</v>
      </c>
      <c r="I873" s="69">
        <f t="shared" ca="1" si="439"/>
        <v>0</v>
      </c>
      <c r="J873" s="69">
        <f t="shared" ca="1" si="439"/>
        <v>0</v>
      </c>
      <c r="K873" s="69">
        <f t="shared" ca="1" si="439"/>
        <v>0</v>
      </c>
      <c r="L873" s="69">
        <f t="shared" ca="1" si="439"/>
        <v>0</v>
      </c>
      <c r="M873" s="69">
        <f t="shared" ca="1" si="439"/>
        <v>0</v>
      </c>
      <c r="N873" s="69">
        <f t="shared" ca="1" si="440"/>
        <v>0</v>
      </c>
      <c r="O873" s="69">
        <f t="shared" ca="1" si="441"/>
        <v>0</v>
      </c>
    </row>
    <row r="874" spans="2:15" hidden="1" x14ac:dyDescent="0.25">
      <c r="B874" s="65"/>
      <c r="C874" s="66" t="s">
        <v>723</v>
      </c>
      <c r="D874" s="67"/>
      <c r="E874" s="68"/>
      <c r="F874" s="69">
        <f t="shared" ca="1" si="439"/>
        <v>24.436460026614288</v>
      </c>
      <c r="G874" s="69">
        <f t="shared" ca="1" si="439"/>
        <v>0</v>
      </c>
      <c r="H874" s="69">
        <f t="shared" ca="1" si="439"/>
        <v>0</v>
      </c>
      <c r="I874" s="69">
        <f t="shared" ca="1" si="439"/>
        <v>24.436460026614288</v>
      </c>
      <c r="J874" s="69">
        <f t="shared" ca="1" si="439"/>
        <v>7.4410267239347974</v>
      </c>
      <c r="K874" s="69">
        <f t="shared" ca="1" si="439"/>
        <v>0</v>
      </c>
      <c r="L874" s="69">
        <f t="shared" ca="1" si="439"/>
        <v>0</v>
      </c>
      <c r="M874" s="69">
        <f t="shared" ca="1" si="439"/>
        <v>7.4410267239347974</v>
      </c>
      <c r="N874" s="69">
        <f t="shared" ca="1" si="440"/>
        <v>16.995433302679491</v>
      </c>
      <c r="O874" s="69">
        <f t="shared" ca="1" si="441"/>
        <v>16.995433302679491</v>
      </c>
    </row>
    <row r="875" spans="2:15" hidden="1" x14ac:dyDescent="0.25">
      <c r="B875" s="65">
        <v>4</v>
      </c>
      <c r="C875" s="792" t="s">
        <v>724</v>
      </c>
      <c r="D875" s="67"/>
      <c r="E875" s="68"/>
      <c r="F875" s="69">
        <f t="shared" si="439"/>
        <v>0</v>
      </c>
      <c r="G875" s="69">
        <f t="shared" si="439"/>
        <v>0</v>
      </c>
      <c r="H875" s="69">
        <f t="shared" si="439"/>
        <v>0</v>
      </c>
      <c r="I875" s="69">
        <f t="shared" si="439"/>
        <v>0</v>
      </c>
      <c r="J875" s="69">
        <f t="shared" si="439"/>
        <v>0</v>
      </c>
      <c r="K875" s="69">
        <f t="shared" si="439"/>
        <v>0</v>
      </c>
      <c r="L875" s="69">
        <f t="shared" si="439"/>
        <v>0</v>
      </c>
      <c r="M875" s="69">
        <f t="shared" si="439"/>
        <v>0</v>
      </c>
      <c r="N875" s="69"/>
      <c r="O875" s="69"/>
    </row>
    <row r="876" spans="2:15" hidden="1" x14ac:dyDescent="0.25">
      <c r="B876" s="65"/>
      <c r="C876" s="73" t="s">
        <v>725</v>
      </c>
      <c r="D876" s="67"/>
      <c r="E876" s="68"/>
      <c r="F876" s="69">
        <f t="shared" ca="1" si="439"/>
        <v>1473.1054469451906</v>
      </c>
      <c r="G876" s="69">
        <f t="shared" si="439"/>
        <v>176.46233230792217</v>
      </c>
      <c r="H876" s="69">
        <f t="shared" ca="1" si="439"/>
        <v>0</v>
      </c>
      <c r="I876" s="69">
        <f t="shared" ca="1" si="439"/>
        <v>1649.5677792531126</v>
      </c>
      <c r="J876" s="69">
        <f t="shared" ca="1" si="439"/>
        <v>705.92127341746152</v>
      </c>
      <c r="K876" s="69">
        <f t="shared" si="439"/>
        <v>50.330091723177567</v>
      </c>
      <c r="L876" s="69">
        <f t="shared" ca="1" si="439"/>
        <v>0</v>
      </c>
      <c r="M876" s="69">
        <f t="shared" ca="1" si="439"/>
        <v>756.25136514063911</v>
      </c>
      <c r="N876" s="69">
        <f t="shared" ref="N876:N879" ca="1" si="442">F876-J876</f>
        <v>767.18417352772906</v>
      </c>
      <c r="O876" s="69">
        <f t="shared" ref="O876:O879" ca="1" si="443">I876-M876</f>
        <v>893.31641411247347</v>
      </c>
    </row>
    <row r="877" spans="2:15" hidden="1" x14ac:dyDescent="0.25">
      <c r="B877" s="65"/>
      <c r="C877" s="792" t="s">
        <v>726</v>
      </c>
      <c r="D877" s="67"/>
      <c r="E877" s="68"/>
      <c r="F877" s="69">
        <f t="shared" si="439"/>
        <v>0</v>
      </c>
      <c r="G877" s="69">
        <f t="shared" si="439"/>
        <v>0</v>
      </c>
      <c r="H877" s="69">
        <f t="shared" si="439"/>
        <v>0</v>
      </c>
      <c r="I877" s="69">
        <f t="shared" si="439"/>
        <v>0</v>
      </c>
      <c r="J877" s="69">
        <f t="shared" si="439"/>
        <v>0</v>
      </c>
      <c r="K877" s="69">
        <f t="shared" si="439"/>
        <v>0</v>
      </c>
      <c r="L877" s="69">
        <f t="shared" si="439"/>
        <v>0</v>
      </c>
      <c r="M877" s="69">
        <f t="shared" si="439"/>
        <v>0</v>
      </c>
      <c r="N877" s="69"/>
      <c r="O877" s="69"/>
    </row>
    <row r="878" spans="2:15" hidden="1" x14ac:dyDescent="0.25">
      <c r="B878" s="65"/>
      <c r="C878" s="73" t="s">
        <v>727</v>
      </c>
      <c r="D878" s="67"/>
      <c r="E878" s="68"/>
      <c r="F878" s="69">
        <f t="shared" ca="1" si="439"/>
        <v>0</v>
      </c>
      <c r="G878" s="69">
        <f t="shared" ca="1" si="439"/>
        <v>0</v>
      </c>
      <c r="H878" s="69">
        <f t="shared" ca="1" si="439"/>
        <v>0</v>
      </c>
      <c r="I878" s="69">
        <f t="shared" ca="1" si="439"/>
        <v>0</v>
      </c>
      <c r="J878" s="69">
        <f t="shared" ca="1" si="439"/>
        <v>0</v>
      </c>
      <c r="K878" s="69">
        <f t="shared" ca="1" si="439"/>
        <v>0</v>
      </c>
      <c r="L878" s="69">
        <f t="shared" ca="1" si="439"/>
        <v>0</v>
      </c>
      <c r="M878" s="69">
        <f t="shared" ca="1" si="439"/>
        <v>0</v>
      </c>
      <c r="N878" s="69">
        <f t="shared" ca="1" si="442"/>
        <v>0</v>
      </c>
      <c r="O878" s="69">
        <f t="shared" ca="1" si="443"/>
        <v>0</v>
      </c>
    </row>
    <row r="879" spans="2:15" hidden="1" x14ac:dyDescent="0.25">
      <c r="B879" s="65"/>
      <c r="C879" s="73" t="s">
        <v>728</v>
      </c>
      <c r="D879" s="67"/>
      <c r="E879" s="68"/>
      <c r="F879" s="69">
        <f t="shared" ca="1" si="439"/>
        <v>0</v>
      </c>
      <c r="G879" s="69">
        <f t="shared" ca="1" si="439"/>
        <v>0</v>
      </c>
      <c r="H879" s="69">
        <f t="shared" ca="1" si="439"/>
        <v>0</v>
      </c>
      <c r="I879" s="69">
        <f t="shared" ca="1" si="439"/>
        <v>0</v>
      </c>
      <c r="J879" s="69">
        <f t="shared" ca="1" si="439"/>
        <v>0</v>
      </c>
      <c r="K879" s="69">
        <f t="shared" ca="1" si="439"/>
        <v>0</v>
      </c>
      <c r="L879" s="69">
        <f t="shared" ca="1" si="439"/>
        <v>0</v>
      </c>
      <c r="M879" s="69">
        <f t="shared" ca="1" si="439"/>
        <v>0</v>
      </c>
      <c r="N879" s="69">
        <f t="shared" ca="1" si="442"/>
        <v>0</v>
      </c>
      <c r="O879" s="69">
        <f t="shared" ca="1" si="443"/>
        <v>0</v>
      </c>
    </row>
    <row r="880" spans="2:15" hidden="1" x14ac:dyDescent="0.25">
      <c r="B880" s="65">
        <v>5</v>
      </c>
      <c r="C880" s="792" t="s">
        <v>729</v>
      </c>
      <c r="D880" s="67"/>
      <c r="E880" s="68"/>
      <c r="F880" s="69">
        <f t="shared" si="439"/>
        <v>0</v>
      </c>
      <c r="G880" s="69">
        <f t="shared" si="439"/>
        <v>0</v>
      </c>
      <c r="H880" s="69">
        <f t="shared" si="439"/>
        <v>0</v>
      </c>
      <c r="I880" s="69">
        <f t="shared" si="439"/>
        <v>0</v>
      </c>
      <c r="J880" s="69">
        <f t="shared" si="439"/>
        <v>0</v>
      </c>
      <c r="K880" s="69">
        <f t="shared" si="439"/>
        <v>0</v>
      </c>
      <c r="L880" s="69">
        <f t="shared" si="439"/>
        <v>0</v>
      </c>
      <c r="M880" s="69">
        <f t="shared" si="439"/>
        <v>0</v>
      </c>
      <c r="N880" s="69"/>
      <c r="O880" s="69"/>
    </row>
    <row r="881" spans="2:15" hidden="1" x14ac:dyDescent="0.25">
      <c r="B881" s="65"/>
      <c r="C881" s="73" t="s">
        <v>730</v>
      </c>
      <c r="D881" s="67"/>
      <c r="E881" s="68"/>
      <c r="F881" s="69">
        <f t="shared" ca="1" si="439"/>
        <v>0</v>
      </c>
      <c r="G881" s="69">
        <f t="shared" ca="1" si="439"/>
        <v>0</v>
      </c>
      <c r="H881" s="69">
        <f t="shared" ca="1" si="439"/>
        <v>0</v>
      </c>
      <c r="I881" s="69">
        <f t="shared" ca="1" si="439"/>
        <v>0</v>
      </c>
      <c r="J881" s="69">
        <f t="shared" ca="1" si="439"/>
        <v>0</v>
      </c>
      <c r="K881" s="69">
        <f t="shared" ca="1" si="439"/>
        <v>0</v>
      </c>
      <c r="L881" s="69">
        <f t="shared" ca="1" si="439"/>
        <v>0</v>
      </c>
      <c r="M881" s="69">
        <f t="shared" ca="1" si="439"/>
        <v>0</v>
      </c>
      <c r="N881" s="69">
        <f t="shared" ref="N881:N886" ca="1" si="444">F881-J881</f>
        <v>0</v>
      </c>
      <c r="O881" s="69">
        <f t="shared" ref="O881:O886" ca="1" si="445">I881-M881</f>
        <v>0</v>
      </c>
    </row>
    <row r="882" spans="2:15" hidden="1" x14ac:dyDescent="0.25">
      <c r="B882" s="65"/>
      <c r="C882" s="73" t="s">
        <v>731</v>
      </c>
      <c r="D882" s="67"/>
      <c r="E882" s="68"/>
      <c r="F882" s="69">
        <f t="shared" ca="1" si="439"/>
        <v>0</v>
      </c>
      <c r="G882" s="69">
        <f t="shared" ca="1" si="439"/>
        <v>0</v>
      </c>
      <c r="H882" s="69">
        <f t="shared" ca="1" si="439"/>
        <v>0</v>
      </c>
      <c r="I882" s="69">
        <f t="shared" ca="1" si="439"/>
        <v>0</v>
      </c>
      <c r="J882" s="69">
        <f t="shared" ca="1" si="439"/>
        <v>0</v>
      </c>
      <c r="K882" s="69">
        <f t="shared" ca="1" si="439"/>
        <v>0</v>
      </c>
      <c r="L882" s="69">
        <f t="shared" ca="1" si="439"/>
        <v>0</v>
      </c>
      <c r="M882" s="69">
        <f t="shared" ca="1" si="439"/>
        <v>0</v>
      </c>
      <c r="N882" s="69">
        <f t="shared" ca="1" si="444"/>
        <v>0</v>
      </c>
      <c r="O882" s="69">
        <f t="shared" ca="1" si="445"/>
        <v>0</v>
      </c>
    </row>
    <row r="883" spans="2:15" hidden="1" x14ac:dyDescent="0.25">
      <c r="B883" s="65"/>
      <c r="C883" s="73" t="s">
        <v>732</v>
      </c>
      <c r="D883" s="67"/>
      <c r="E883" s="68"/>
      <c r="F883" s="69">
        <f t="shared" ca="1" si="439"/>
        <v>0</v>
      </c>
      <c r="G883" s="69">
        <f t="shared" ca="1" si="439"/>
        <v>0</v>
      </c>
      <c r="H883" s="69">
        <f t="shared" ca="1" si="439"/>
        <v>0</v>
      </c>
      <c r="I883" s="69">
        <f t="shared" ca="1" si="439"/>
        <v>0</v>
      </c>
      <c r="J883" s="69">
        <f t="shared" ca="1" si="439"/>
        <v>0</v>
      </c>
      <c r="K883" s="69">
        <f t="shared" ca="1" si="439"/>
        <v>0</v>
      </c>
      <c r="L883" s="69">
        <f t="shared" ca="1" si="439"/>
        <v>0</v>
      </c>
      <c r="M883" s="69">
        <f t="shared" ca="1" si="439"/>
        <v>0</v>
      </c>
      <c r="N883" s="69">
        <f t="shared" ca="1" si="444"/>
        <v>0</v>
      </c>
      <c r="O883" s="69">
        <f t="shared" ca="1" si="445"/>
        <v>0</v>
      </c>
    </row>
    <row r="884" spans="2:15" hidden="1" x14ac:dyDescent="0.25">
      <c r="B884" s="65"/>
      <c r="C884" s="73" t="s">
        <v>733</v>
      </c>
      <c r="D884" s="67"/>
      <c r="E884" s="68"/>
      <c r="F884" s="69">
        <f t="shared" ca="1" si="439"/>
        <v>0</v>
      </c>
      <c r="G884" s="69">
        <f t="shared" ca="1" si="439"/>
        <v>0</v>
      </c>
      <c r="H884" s="69">
        <f t="shared" ca="1" si="439"/>
        <v>0</v>
      </c>
      <c r="I884" s="69">
        <f t="shared" ca="1" si="439"/>
        <v>0</v>
      </c>
      <c r="J884" s="69">
        <f t="shared" ca="1" si="439"/>
        <v>0</v>
      </c>
      <c r="K884" s="69">
        <f t="shared" ca="1" si="439"/>
        <v>0</v>
      </c>
      <c r="L884" s="69">
        <f t="shared" ca="1" si="439"/>
        <v>0</v>
      </c>
      <c r="M884" s="69">
        <f t="shared" ca="1" si="439"/>
        <v>0</v>
      </c>
      <c r="N884" s="69">
        <f t="shared" ca="1" si="444"/>
        <v>0</v>
      </c>
      <c r="O884" s="69">
        <f t="shared" ca="1" si="445"/>
        <v>0</v>
      </c>
    </row>
    <row r="885" spans="2:15" hidden="1" x14ac:dyDescent="0.25">
      <c r="B885" s="65">
        <v>6</v>
      </c>
      <c r="C885" s="792" t="s">
        <v>734</v>
      </c>
      <c r="D885" s="67"/>
      <c r="E885" s="68"/>
      <c r="F885" s="69">
        <f t="shared" ref="F885:M900" ca="1" si="446">10%*F251</f>
        <v>0</v>
      </c>
      <c r="G885" s="69">
        <f t="shared" ca="1" si="446"/>
        <v>0</v>
      </c>
      <c r="H885" s="69">
        <f t="shared" ca="1" si="446"/>
        <v>0</v>
      </c>
      <c r="I885" s="69">
        <f t="shared" ca="1" si="446"/>
        <v>0</v>
      </c>
      <c r="J885" s="69">
        <f t="shared" ca="1" si="446"/>
        <v>0</v>
      </c>
      <c r="K885" s="69">
        <f t="shared" ca="1" si="446"/>
        <v>0</v>
      </c>
      <c r="L885" s="69">
        <f t="shared" ca="1" si="446"/>
        <v>0</v>
      </c>
      <c r="M885" s="69">
        <f t="shared" ca="1" si="446"/>
        <v>0</v>
      </c>
      <c r="N885" s="69">
        <f t="shared" ca="1" si="444"/>
        <v>0</v>
      </c>
      <c r="O885" s="69">
        <f t="shared" ca="1" si="445"/>
        <v>0</v>
      </c>
    </row>
    <row r="886" spans="2:15" hidden="1" x14ac:dyDescent="0.25">
      <c r="B886" s="65">
        <v>7</v>
      </c>
      <c r="C886" s="792" t="s">
        <v>735</v>
      </c>
      <c r="D886" s="67"/>
      <c r="E886" s="68"/>
      <c r="F886" s="69">
        <f t="shared" ca="1" si="446"/>
        <v>0</v>
      </c>
      <c r="G886" s="69">
        <f t="shared" ca="1" si="446"/>
        <v>0</v>
      </c>
      <c r="H886" s="69">
        <f t="shared" ca="1" si="446"/>
        <v>0</v>
      </c>
      <c r="I886" s="69">
        <f t="shared" ca="1" si="446"/>
        <v>0</v>
      </c>
      <c r="J886" s="69">
        <f t="shared" ca="1" si="446"/>
        <v>0</v>
      </c>
      <c r="K886" s="69">
        <f t="shared" ca="1" si="446"/>
        <v>0</v>
      </c>
      <c r="L886" s="69">
        <f t="shared" ca="1" si="446"/>
        <v>0</v>
      </c>
      <c r="M886" s="69">
        <f t="shared" ca="1" si="446"/>
        <v>0</v>
      </c>
      <c r="N886" s="69">
        <f t="shared" ca="1" si="444"/>
        <v>0</v>
      </c>
      <c r="O886" s="69">
        <f t="shared" ca="1" si="445"/>
        <v>0</v>
      </c>
    </row>
    <row r="887" spans="2:15" hidden="1" x14ac:dyDescent="0.25">
      <c r="B887" s="65">
        <v>8</v>
      </c>
      <c r="C887" s="792" t="s">
        <v>736</v>
      </c>
      <c r="D887" s="67"/>
      <c r="E887" s="68"/>
      <c r="F887" s="69">
        <f t="shared" si="446"/>
        <v>0</v>
      </c>
      <c r="G887" s="69">
        <f t="shared" si="446"/>
        <v>0</v>
      </c>
      <c r="H887" s="69">
        <f t="shared" si="446"/>
        <v>0</v>
      </c>
      <c r="I887" s="69">
        <f t="shared" si="446"/>
        <v>0</v>
      </c>
      <c r="J887" s="69">
        <f t="shared" si="446"/>
        <v>0</v>
      </c>
      <c r="K887" s="69">
        <f t="shared" si="446"/>
        <v>0</v>
      </c>
      <c r="L887" s="69">
        <f t="shared" si="446"/>
        <v>0</v>
      </c>
      <c r="M887" s="69">
        <f t="shared" si="446"/>
        <v>0</v>
      </c>
      <c r="N887" s="69"/>
      <c r="O887" s="69"/>
    </row>
    <row r="888" spans="2:15" hidden="1" x14ac:dyDescent="0.25">
      <c r="B888" s="65"/>
      <c r="C888" s="73" t="s">
        <v>737</v>
      </c>
      <c r="D888" s="67"/>
      <c r="E888" s="68"/>
      <c r="F888" s="69">
        <f t="shared" ca="1" si="446"/>
        <v>1692.5435135745633</v>
      </c>
      <c r="G888" s="69">
        <f t="shared" si="446"/>
        <v>204.92041380882716</v>
      </c>
      <c r="H888" s="69">
        <f t="shared" ca="1" si="446"/>
        <v>0</v>
      </c>
      <c r="I888" s="69">
        <f t="shared" ca="1" si="446"/>
        <v>1897.4639273833907</v>
      </c>
      <c r="J888" s="69">
        <f t="shared" ca="1" si="446"/>
        <v>591.38147549989424</v>
      </c>
      <c r="K888" s="69">
        <f t="shared" si="446"/>
        <v>46.618563033868469</v>
      </c>
      <c r="L888" s="69">
        <f t="shared" ca="1" si="446"/>
        <v>0</v>
      </c>
      <c r="M888" s="69">
        <f t="shared" ca="1" si="446"/>
        <v>638.00003853376268</v>
      </c>
      <c r="N888" s="69">
        <f t="shared" ref="N888:O892" ca="1" si="447">F888-J888</f>
        <v>1101.162038074669</v>
      </c>
      <c r="O888" s="69">
        <f t="shared" ref="O888:O890" ca="1" si="448">I888-M888</f>
        <v>1259.4638888496279</v>
      </c>
    </row>
    <row r="889" spans="2:15" hidden="1" x14ac:dyDescent="0.25">
      <c r="B889" s="65"/>
      <c r="C889" s="73" t="s">
        <v>756</v>
      </c>
      <c r="D889" s="67"/>
      <c r="E889" s="68"/>
      <c r="F889" s="69">
        <f t="shared" ca="1" si="446"/>
        <v>0</v>
      </c>
      <c r="G889" s="69">
        <f t="shared" ca="1" si="446"/>
        <v>0</v>
      </c>
      <c r="H889" s="69">
        <f t="shared" ca="1" si="446"/>
        <v>0</v>
      </c>
      <c r="I889" s="69">
        <f t="shared" ca="1" si="446"/>
        <v>0</v>
      </c>
      <c r="J889" s="69">
        <f t="shared" ca="1" si="446"/>
        <v>0</v>
      </c>
      <c r="K889" s="69">
        <f t="shared" ca="1" si="446"/>
        <v>0</v>
      </c>
      <c r="L889" s="69">
        <f t="shared" ca="1" si="446"/>
        <v>0</v>
      </c>
      <c r="M889" s="69">
        <f t="shared" ca="1" si="446"/>
        <v>0</v>
      </c>
      <c r="N889" s="69">
        <f t="shared" ca="1" si="447"/>
        <v>0</v>
      </c>
      <c r="O889" s="69">
        <f t="shared" ca="1" si="448"/>
        <v>0</v>
      </c>
    </row>
    <row r="890" spans="2:15" ht="28" hidden="1" x14ac:dyDescent="0.25">
      <c r="B890" s="796">
        <v>9</v>
      </c>
      <c r="C890" s="797" t="s">
        <v>739</v>
      </c>
      <c r="D890" s="67"/>
      <c r="E890" s="68"/>
      <c r="F890" s="69">
        <f t="shared" ca="1" si="446"/>
        <v>0</v>
      </c>
      <c r="G890" s="69">
        <f t="shared" ca="1" si="446"/>
        <v>0</v>
      </c>
      <c r="H890" s="69">
        <f t="shared" ca="1" si="446"/>
        <v>0</v>
      </c>
      <c r="I890" s="69">
        <f t="shared" ca="1" si="446"/>
        <v>0</v>
      </c>
      <c r="J890" s="69">
        <f t="shared" ca="1" si="446"/>
        <v>0</v>
      </c>
      <c r="K890" s="69">
        <f t="shared" ca="1" si="446"/>
        <v>0</v>
      </c>
      <c r="L890" s="69">
        <f t="shared" ca="1" si="446"/>
        <v>0</v>
      </c>
      <c r="M890" s="69">
        <f t="shared" ca="1" si="446"/>
        <v>0</v>
      </c>
      <c r="N890" s="69">
        <f t="shared" ca="1" si="447"/>
        <v>0</v>
      </c>
      <c r="O890" s="69">
        <f t="shared" ca="1" si="448"/>
        <v>0</v>
      </c>
    </row>
    <row r="891" spans="2:15" hidden="1" x14ac:dyDescent="0.25">
      <c r="B891" s="798">
        <v>10</v>
      </c>
      <c r="C891" s="535" t="s">
        <v>740</v>
      </c>
      <c r="D891" s="799"/>
      <c r="E891" s="68"/>
      <c r="F891" s="69">
        <f t="shared" ca="1" si="446"/>
        <v>249.66278727538793</v>
      </c>
      <c r="G891" s="69">
        <f t="shared" si="446"/>
        <v>13.630305482301942</v>
      </c>
      <c r="H891" s="69">
        <f t="shared" ca="1" si="446"/>
        <v>0</v>
      </c>
      <c r="I891" s="69">
        <f t="shared" ca="1" si="446"/>
        <v>263.29309275768986</v>
      </c>
      <c r="J891" s="69">
        <f t="shared" ca="1" si="446"/>
        <v>153.88492301444407</v>
      </c>
      <c r="K891" s="69">
        <f t="shared" si="446"/>
        <v>7.8166193620463904</v>
      </c>
      <c r="L891" s="69">
        <f t="shared" ca="1" si="446"/>
        <v>0</v>
      </c>
      <c r="M891" s="69">
        <f t="shared" ca="1" si="446"/>
        <v>161.70154237649047</v>
      </c>
      <c r="N891" s="69">
        <f t="shared" ca="1" si="447"/>
        <v>95.777864260943858</v>
      </c>
      <c r="O891" s="69">
        <f t="shared" si="447"/>
        <v>5.8136861202555519</v>
      </c>
    </row>
    <row r="892" spans="2:15" hidden="1" x14ac:dyDescent="0.25">
      <c r="B892" s="798">
        <v>11</v>
      </c>
      <c r="C892" s="535" t="s">
        <v>741</v>
      </c>
      <c r="D892" s="799"/>
      <c r="E892" s="68"/>
      <c r="F892" s="69">
        <f t="shared" ca="1" si="446"/>
        <v>0.73621161440000005</v>
      </c>
      <c r="G892" s="69">
        <f t="shared" ca="1" si="446"/>
        <v>0</v>
      </c>
      <c r="H892" s="69">
        <f t="shared" ca="1" si="446"/>
        <v>0</v>
      </c>
      <c r="I892" s="69">
        <f t="shared" ca="1" si="446"/>
        <v>0.73621161440000005</v>
      </c>
      <c r="J892" s="69">
        <f t="shared" ca="1" si="446"/>
        <v>0.69899676503808927</v>
      </c>
      <c r="K892" s="69">
        <f t="shared" si="446"/>
        <v>0</v>
      </c>
      <c r="L892" s="69">
        <f t="shared" ca="1" si="446"/>
        <v>0</v>
      </c>
      <c r="M892" s="69">
        <f t="shared" ca="1" si="446"/>
        <v>0.69899676503808927</v>
      </c>
      <c r="N892" s="69">
        <f t="shared" ca="1" si="447"/>
        <v>3.7214849361910773E-2</v>
      </c>
      <c r="O892" s="69">
        <f t="shared" ca="1" si="447"/>
        <v>0</v>
      </c>
    </row>
    <row r="893" spans="2:15" hidden="1" x14ac:dyDescent="0.25">
      <c r="B893" s="798">
        <v>12</v>
      </c>
      <c r="C893" s="535" t="s">
        <v>742</v>
      </c>
      <c r="D893" s="799"/>
      <c r="E893" s="68"/>
      <c r="F893" s="69">
        <f t="shared" si="446"/>
        <v>0</v>
      </c>
      <c r="G893" s="69">
        <f t="shared" si="446"/>
        <v>0</v>
      </c>
      <c r="H893" s="69">
        <f t="shared" si="446"/>
        <v>0</v>
      </c>
      <c r="I893" s="69">
        <f t="shared" si="446"/>
        <v>0</v>
      </c>
      <c r="J893" s="69">
        <f t="shared" si="446"/>
        <v>0</v>
      </c>
      <c r="K893" s="69">
        <f t="shared" si="446"/>
        <v>0</v>
      </c>
      <c r="L893" s="69">
        <f t="shared" si="446"/>
        <v>0</v>
      </c>
      <c r="M893" s="69">
        <f t="shared" si="446"/>
        <v>0</v>
      </c>
      <c r="N893" s="69"/>
      <c r="O893" s="69"/>
    </row>
    <row r="894" spans="2:15" hidden="1" x14ac:dyDescent="0.25">
      <c r="B894" s="798"/>
      <c r="C894" s="536" t="s">
        <v>743</v>
      </c>
      <c r="D894" s="799"/>
      <c r="E894" s="68"/>
      <c r="F894" s="69">
        <f t="shared" ca="1" si="446"/>
        <v>0.42542724662558479</v>
      </c>
      <c r="G894" s="69">
        <f t="shared" ca="1" si="446"/>
        <v>0</v>
      </c>
      <c r="H894" s="69">
        <f t="shared" ca="1" si="446"/>
        <v>0</v>
      </c>
      <c r="I894" s="69">
        <f t="shared" ca="1" si="446"/>
        <v>0.42542724662558479</v>
      </c>
      <c r="J894" s="69">
        <f t="shared" ca="1" si="446"/>
        <v>0.22378529119114754</v>
      </c>
      <c r="K894" s="69">
        <f t="shared" ca="1" si="446"/>
        <v>0</v>
      </c>
      <c r="L894" s="69">
        <f t="shared" ca="1" si="446"/>
        <v>0</v>
      </c>
      <c r="M894" s="69">
        <f t="shared" ca="1" si="446"/>
        <v>0.22378529119114754</v>
      </c>
      <c r="N894" s="69">
        <f t="shared" ref="N894:O895" ca="1" si="449">F894-J894</f>
        <v>0.20164195543443725</v>
      </c>
      <c r="O894" s="69">
        <f t="shared" ca="1" si="449"/>
        <v>0</v>
      </c>
    </row>
    <row r="895" spans="2:15" hidden="1" x14ac:dyDescent="0.25">
      <c r="B895" s="798"/>
      <c r="C895" s="536" t="s">
        <v>744</v>
      </c>
      <c r="D895" s="799"/>
      <c r="E895" s="68"/>
      <c r="F895" s="69">
        <f t="shared" ca="1" si="446"/>
        <v>0</v>
      </c>
      <c r="G895" s="69">
        <f t="shared" ca="1" si="446"/>
        <v>0</v>
      </c>
      <c r="H895" s="69">
        <f t="shared" ca="1" si="446"/>
        <v>0</v>
      </c>
      <c r="I895" s="69">
        <f t="shared" ca="1" si="446"/>
        <v>0</v>
      </c>
      <c r="J895" s="69">
        <f t="shared" ca="1" si="446"/>
        <v>0</v>
      </c>
      <c r="K895" s="69">
        <f t="shared" ca="1" si="446"/>
        <v>0</v>
      </c>
      <c r="L895" s="69">
        <f t="shared" ca="1" si="446"/>
        <v>0</v>
      </c>
      <c r="M895" s="69">
        <f t="shared" ca="1" si="446"/>
        <v>0</v>
      </c>
      <c r="N895" s="69">
        <f t="shared" ca="1" si="449"/>
        <v>0</v>
      </c>
      <c r="O895" s="69">
        <f t="shared" ca="1" si="449"/>
        <v>0</v>
      </c>
    </row>
    <row r="896" spans="2:15" hidden="1" x14ac:dyDescent="0.25">
      <c r="B896" s="798">
        <v>13</v>
      </c>
      <c r="C896" s="536"/>
      <c r="D896" s="799"/>
      <c r="E896" s="68"/>
      <c r="F896" s="69">
        <f t="shared" si="446"/>
        <v>0</v>
      </c>
      <c r="G896" s="69">
        <f t="shared" si="446"/>
        <v>0</v>
      </c>
      <c r="H896" s="69">
        <f t="shared" si="446"/>
        <v>0</v>
      </c>
      <c r="I896" s="69">
        <f t="shared" si="446"/>
        <v>0</v>
      </c>
      <c r="J896" s="69">
        <f t="shared" si="446"/>
        <v>0</v>
      </c>
      <c r="K896" s="69">
        <f t="shared" si="446"/>
        <v>0</v>
      </c>
      <c r="L896" s="69">
        <f t="shared" si="446"/>
        <v>0</v>
      </c>
      <c r="M896" s="69">
        <f t="shared" si="446"/>
        <v>0</v>
      </c>
      <c r="N896" s="69"/>
      <c r="O896" s="69"/>
    </row>
    <row r="897" spans="2:15" hidden="1" x14ac:dyDescent="0.25">
      <c r="B897" s="798"/>
      <c r="C897" s="536" t="s">
        <v>745</v>
      </c>
      <c r="D897" s="799"/>
      <c r="E897" s="68"/>
      <c r="F897" s="69">
        <f t="shared" ca="1" si="446"/>
        <v>2.10463242252903</v>
      </c>
      <c r="G897" s="69">
        <f t="shared" ca="1" si="446"/>
        <v>0</v>
      </c>
      <c r="H897" s="69">
        <f t="shared" ca="1" si="446"/>
        <v>0</v>
      </c>
      <c r="I897" s="69">
        <f t="shared" ca="1" si="446"/>
        <v>2.10463242252903</v>
      </c>
      <c r="J897" s="69">
        <f t="shared" ca="1" si="446"/>
        <v>1.5068694534916294</v>
      </c>
      <c r="K897" s="69">
        <f t="shared" si="446"/>
        <v>4.0516517100000003E-2</v>
      </c>
      <c r="L897" s="69">
        <f t="shared" ca="1" si="446"/>
        <v>0</v>
      </c>
      <c r="M897" s="69">
        <f t="shared" ca="1" si="446"/>
        <v>1.5473859705916295</v>
      </c>
      <c r="N897" s="69">
        <f t="shared" ref="N897:O900" ca="1" si="450">F897-J897</f>
        <v>0.59776296903740067</v>
      </c>
      <c r="O897" s="69">
        <f t="shared" ca="1" si="450"/>
        <v>-4.0516517100000003E-2</v>
      </c>
    </row>
    <row r="898" spans="2:15" hidden="1" x14ac:dyDescent="0.25">
      <c r="B898" s="798"/>
      <c r="C898" s="536" t="s">
        <v>746</v>
      </c>
      <c r="D898" s="799"/>
      <c r="E898" s="68"/>
      <c r="F898" s="69">
        <f t="shared" ca="1" si="446"/>
        <v>7.1719507900298343</v>
      </c>
      <c r="G898" s="69">
        <f t="shared" si="446"/>
        <v>2.4954327425890974E-2</v>
      </c>
      <c r="H898" s="69">
        <f t="shared" ca="1" si="446"/>
        <v>0</v>
      </c>
      <c r="I898" s="69">
        <f t="shared" ca="1" si="446"/>
        <v>7.1969051174557253</v>
      </c>
      <c r="J898" s="69">
        <f t="shared" ca="1" si="446"/>
        <v>4.5516051576255103</v>
      </c>
      <c r="K898" s="69">
        <f t="shared" si="446"/>
        <v>0.16767489915760439</v>
      </c>
      <c r="L898" s="69">
        <f t="shared" ca="1" si="446"/>
        <v>0</v>
      </c>
      <c r="M898" s="69">
        <f t="shared" ca="1" si="446"/>
        <v>4.7192800567831146</v>
      </c>
      <c r="N898" s="69">
        <f t="shared" ca="1" si="450"/>
        <v>2.6203456324043239</v>
      </c>
      <c r="O898" s="69">
        <f t="shared" si="450"/>
        <v>-0.14272057173171343</v>
      </c>
    </row>
    <row r="899" spans="2:15" hidden="1" x14ac:dyDescent="0.25">
      <c r="B899" s="798"/>
      <c r="C899" s="536" t="s">
        <v>747</v>
      </c>
      <c r="D899" s="799"/>
      <c r="E899" s="68"/>
      <c r="F899" s="69">
        <f t="shared" ca="1" si="446"/>
        <v>0</v>
      </c>
      <c r="G899" s="69">
        <f t="shared" ca="1" si="446"/>
        <v>0</v>
      </c>
      <c r="H899" s="69">
        <f t="shared" ca="1" si="446"/>
        <v>0</v>
      </c>
      <c r="I899" s="69">
        <f t="shared" ca="1" si="446"/>
        <v>0</v>
      </c>
      <c r="J899" s="69">
        <f t="shared" ca="1" si="446"/>
        <v>0</v>
      </c>
      <c r="K899" s="69">
        <f t="shared" ca="1" si="446"/>
        <v>0</v>
      </c>
      <c r="L899" s="69">
        <f t="shared" ca="1" si="446"/>
        <v>0</v>
      </c>
      <c r="M899" s="69">
        <f t="shared" ca="1" si="446"/>
        <v>0</v>
      </c>
      <c r="N899" s="69">
        <f t="shared" ca="1" si="450"/>
        <v>0</v>
      </c>
      <c r="O899" s="69">
        <f t="shared" ca="1" si="450"/>
        <v>0</v>
      </c>
    </row>
    <row r="900" spans="2:15" hidden="1" x14ac:dyDescent="0.25">
      <c r="B900" s="798"/>
      <c r="C900" s="536" t="s">
        <v>748</v>
      </c>
      <c r="D900" s="799"/>
      <c r="E900" s="68"/>
      <c r="F900" s="69">
        <f t="shared" ca="1" si="446"/>
        <v>0</v>
      </c>
      <c r="G900" s="69">
        <f t="shared" ca="1" si="446"/>
        <v>0</v>
      </c>
      <c r="H900" s="69">
        <f t="shared" ca="1" si="446"/>
        <v>0</v>
      </c>
      <c r="I900" s="69">
        <f t="shared" ca="1" si="446"/>
        <v>0</v>
      </c>
      <c r="J900" s="69">
        <f t="shared" ca="1" si="446"/>
        <v>0</v>
      </c>
      <c r="K900" s="69">
        <f t="shared" ca="1" si="446"/>
        <v>0</v>
      </c>
      <c r="L900" s="69">
        <f t="shared" ca="1" si="446"/>
        <v>0</v>
      </c>
      <c r="M900" s="69">
        <f t="shared" ca="1" si="446"/>
        <v>0</v>
      </c>
      <c r="N900" s="69">
        <f t="shared" ca="1" si="450"/>
        <v>0</v>
      </c>
      <c r="O900" s="69">
        <f t="shared" ca="1" si="450"/>
        <v>0</v>
      </c>
    </row>
    <row r="901" spans="2:15" hidden="1" x14ac:dyDescent="0.25">
      <c r="B901" s="798">
        <v>14</v>
      </c>
      <c r="C901" s="535" t="s">
        <v>749</v>
      </c>
      <c r="D901" s="799"/>
      <c r="E901" s="68"/>
      <c r="F901" s="69">
        <f t="shared" ref="F901:M907" si="451">10%*F267</f>
        <v>0</v>
      </c>
      <c r="G901" s="69">
        <f t="shared" si="451"/>
        <v>0</v>
      </c>
      <c r="H901" s="69">
        <f t="shared" si="451"/>
        <v>0</v>
      </c>
      <c r="I901" s="69">
        <f t="shared" si="451"/>
        <v>0</v>
      </c>
      <c r="J901" s="69">
        <f t="shared" si="451"/>
        <v>0</v>
      </c>
      <c r="K901" s="69">
        <f t="shared" si="451"/>
        <v>0</v>
      </c>
      <c r="L901" s="69">
        <f t="shared" si="451"/>
        <v>0</v>
      </c>
      <c r="M901" s="69">
        <f t="shared" si="451"/>
        <v>0</v>
      </c>
      <c r="N901" s="69"/>
      <c r="O901" s="69"/>
    </row>
    <row r="902" spans="2:15" hidden="1" x14ac:dyDescent="0.25">
      <c r="B902" s="798"/>
      <c r="C902" s="536" t="s">
        <v>750</v>
      </c>
      <c r="D902" s="799"/>
      <c r="E902" s="68"/>
      <c r="F902" s="69">
        <f t="shared" ca="1" si="451"/>
        <v>0</v>
      </c>
      <c r="G902" s="69">
        <f t="shared" ca="1" si="451"/>
        <v>0</v>
      </c>
      <c r="H902" s="69">
        <f t="shared" ca="1" si="451"/>
        <v>0</v>
      </c>
      <c r="I902" s="69">
        <f t="shared" ca="1" si="451"/>
        <v>0</v>
      </c>
      <c r="J902" s="69">
        <f t="shared" ca="1" si="451"/>
        <v>0</v>
      </c>
      <c r="K902" s="69">
        <f t="shared" ca="1" si="451"/>
        <v>0</v>
      </c>
      <c r="L902" s="69">
        <f t="shared" ca="1" si="451"/>
        <v>0</v>
      </c>
      <c r="M902" s="69">
        <f t="shared" ca="1" si="451"/>
        <v>0</v>
      </c>
      <c r="N902" s="69">
        <f t="shared" ref="N902:O907" ca="1" si="452">F902-J902</f>
        <v>0</v>
      </c>
      <c r="O902" s="69">
        <f t="shared" ca="1" si="452"/>
        <v>0</v>
      </c>
    </row>
    <row r="903" spans="2:15" hidden="1" x14ac:dyDescent="0.25">
      <c r="B903" s="798"/>
      <c r="C903" s="536" t="s">
        <v>751</v>
      </c>
      <c r="D903" s="799"/>
      <c r="E903" s="68"/>
      <c r="F903" s="69">
        <f t="shared" ca="1" si="451"/>
        <v>0</v>
      </c>
      <c r="G903" s="69">
        <f t="shared" ca="1" si="451"/>
        <v>0</v>
      </c>
      <c r="H903" s="69">
        <f t="shared" ca="1" si="451"/>
        <v>0</v>
      </c>
      <c r="I903" s="69">
        <f t="shared" ca="1" si="451"/>
        <v>0</v>
      </c>
      <c r="J903" s="69">
        <f t="shared" ca="1" si="451"/>
        <v>0</v>
      </c>
      <c r="K903" s="69">
        <f t="shared" ca="1" si="451"/>
        <v>0</v>
      </c>
      <c r="L903" s="69">
        <f t="shared" ca="1" si="451"/>
        <v>0</v>
      </c>
      <c r="M903" s="69">
        <f t="shared" ca="1" si="451"/>
        <v>0</v>
      </c>
      <c r="N903" s="69">
        <f t="shared" ca="1" si="452"/>
        <v>0</v>
      </c>
      <c r="O903" s="69">
        <f t="shared" ca="1" si="452"/>
        <v>0</v>
      </c>
    </row>
    <row r="904" spans="2:15" hidden="1" x14ac:dyDescent="0.25">
      <c r="B904" s="798"/>
      <c r="C904" s="536" t="s">
        <v>752</v>
      </c>
      <c r="D904" s="799"/>
      <c r="E904" s="68"/>
      <c r="F904" s="69">
        <f t="shared" ca="1" si="451"/>
        <v>0</v>
      </c>
      <c r="G904" s="69">
        <f t="shared" ca="1" si="451"/>
        <v>0</v>
      </c>
      <c r="H904" s="69">
        <f t="shared" ca="1" si="451"/>
        <v>0</v>
      </c>
      <c r="I904" s="69">
        <f t="shared" ca="1" si="451"/>
        <v>0</v>
      </c>
      <c r="J904" s="69">
        <f t="shared" ca="1" si="451"/>
        <v>0</v>
      </c>
      <c r="K904" s="69">
        <f t="shared" ca="1" si="451"/>
        <v>0</v>
      </c>
      <c r="L904" s="69">
        <f t="shared" ca="1" si="451"/>
        <v>0</v>
      </c>
      <c r="M904" s="69">
        <f t="shared" ca="1" si="451"/>
        <v>0</v>
      </c>
      <c r="N904" s="69">
        <f t="shared" ca="1" si="452"/>
        <v>0</v>
      </c>
      <c r="O904" s="69">
        <f t="shared" ca="1" si="452"/>
        <v>0</v>
      </c>
    </row>
    <row r="905" spans="2:15" hidden="1" x14ac:dyDescent="0.25">
      <c r="B905" s="798">
        <v>15</v>
      </c>
      <c r="C905" s="535" t="s">
        <v>753</v>
      </c>
      <c r="D905" s="799"/>
      <c r="E905" s="68"/>
      <c r="F905" s="69">
        <f t="shared" ca="1" si="451"/>
        <v>22.633296162298258</v>
      </c>
      <c r="G905" s="69">
        <f t="shared" si="451"/>
        <v>1.9597791915621436</v>
      </c>
      <c r="H905" s="69">
        <f t="shared" ca="1" si="451"/>
        <v>0</v>
      </c>
      <c r="I905" s="69">
        <f t="shared" ca="1" si="451"/>
        <v>24.593075353860399</v>
      </c>
      <c r="J905" s="69">
        <f t="shared" ca="1" si="451"/>
        <v>19.513908430115812</v>
      </c>
      <c r="K905" s="69">
        <f t="shared" si="451"/>
        <v>1.0161582163396232</v>
      </c>
      <c r="L905" s="69">
        <f t="shared" ca="1" si="451"/>
        <v>0</v>
      </c>
      <c r="M905" s="69">
        <f t="shared" ca="1" si="451"/>
        <v>20.530066646455438</v>
      </c>
      <c r="N905" s="69">
        <f t="shared" ca="1" si="452"/>
        <v>3.1193877321824459</v>
      </c>
      <c r="O905" s="69">
        <f t="shared" si="452"/>
        <v>0.94362097522252042</v>
      </c>
    </row>
    <row r="906" spans="2:15" hidden="1" x14ac:dyDescent="0.25">
      <c r="B906" s="798">
        <v>16</v>
      </c>
      <c r="C906" s="535" t="s">
        <v>754</v>
      </c>
      <c r="D906" s="67"/>
      <c r="E906" s="68"/>
      <c r="F906" s="69">
        <f t="shared" ca="1" si="451"/>
        <v>8.240020882662888</v>
      </c>
      <c r="G906" s="69">
        <f t="shared" ca="1" si="451"/>
        <v>0</v>
      </c>
      <c r="H906" s="69">
        <f t="shared" ca="1" si="451"/>
        <v>0</v>
      </c>
      <c r="I906" s="69">
        <f t="shared" ca="1" si="451"/>
        <v>8.240020882662888</v>
      </c>
      <c r="J906" s="69">
        <f t="shared" ca="1" si="451"/>
        <v>7.4667324588640627</v>
      </c>
      <c r="K906" s="69">
        <f t="shared" si="451"/>
        <v>0.30464866160000004</v>
      </c>
      <c r="L906" s="69">
        <f t="shared" ca="1" si="451"/>
        <v>0</v>
      </c>
      <c r="M906" s="69">
        <f t="shared" ca="1" si="451"/>
        <v>7.7713811204640626</v>
      </c>
      <c r="N906" s="69">
        <f t="shared" ca="1" si="452"/>
        <v>0.77328842379882534</v>
      </c>
      <c r="O906" s="69">
        <f t="shared" ca="1" si="452"/>
        <v>-0.30464866160000004</v>
      </c>
    </row>
    <row r="907" spans="2:15" hidden="1" x14ac:dyDescent="0.25">
      <c r="B907" s="798">
        <v>17</v>
      </c>
      <c r="C907" s="535" t="s">
        <v>755</v>
      </c>
      <c r="D907" s="67"/>
      <c r="E907" s="74"/>
      <c r="F907" s="69">
        <f t="shared" ca="1" si="451"/>
        <v>0</v>
      </c>
      <c r="G907" s="69">
        <f t="shared" ca="1" si="451"/>
        <v>0</v>
      </c>
      <c r="H907" s="69">
        <f t="shared" ca="1" si="451"/>
        <v>0</v>
      </c>
      <c r="I907" s="69">
        <f t="shared" ca="1" si="451"/>
        <v>0</v>
      </c>
      <c r="J907" s="69">
        <f t="shared" ca="1" si="451"/>
        <v>2.0078543548255376E-2</v>
      </c>
      <c r="K907" s="69">
        <f t="shared" ca="1" si="451"/>
        <v>0</v>
      </c>
      <c r="L907" s="69">
        <f t="shared" ca="1" si="451"/>
        <v>0</v>
      </c>
      <c r="M907" s="69">
        <f t="shared" ca="1" si="451"/>
        <v>2.0078543548255376E-2</v>
      </c>
      <c r="N907" s="69">
        <f t="shared" ca="1" si="452"/>
        <v>-2.0078543548255376E-2</v>
      </c>
      <c r="O907" s="69">
        <f t="shared" ca="1" si="452"/>
        <v>0</v>
      </c>
    </row>
    <row r="908" spans="2:15" ht="14.5" hidden="1" thickBot="1" x14ac:dyDescent="0.3">
      <c r="B908" s="75"/>
      <c r="C908" s="76" t="s">
        <v>90</v>
      </c>
      <c r="D908" s="76"/>
      <c r="E908" s="77"/>
      <c r="F908" s="134">
        <f ca="1">SUM(F868:F907)</f>
        <v>3541.2069678383282</v>
      </c>
      <c r="G908" s="134">
        <f t="shared" ref="G908:O908" ca="1" si="453">SUM(G868:G907)</f>
        <v>413.20104686363482</v>
      </c>
      <c r="H908" s="134">
        <f t="shared" ca="1" si="453"/>
        <v>0</v>
      </c>
      <c r="I908" s="134">
        <f t="shared" ca="1" si="453"/>
        <v>3954.4080147019631</v>
      </c>
      <c r="J908" s="134">
        <f t="shared" ca="1" si="453"/>
        <v>1509.5274564431445</v>
      </c>
      <c r="K908" s="134">
        <f t="shared" ca="1" si="453"/>
        <v>108.4174985047982</v>
      </c>
      <c r="L908" s="134">
        <f t="shared" ca="1" si="453"/>
        <v>0</v>
      </c>
      <c r="M908" s="134">
        <f t="shared" ca="1" si="453"/>
        <v>1617.944954947943</v>
      </c>
      <c r="N908" s="134">
        <f t="shared" ca="1" si="453"/>
        <v>2031.6795113951839</v>
      </c>
      <c r="O908" s="134">
        <f t="shared" ca="1" si="453"/>
        <v>2233.3556324744054</v>
      </c>
    </row>
    <row r="909" spans="2:15" hidden="1" x14ac:dyDescent="0.25"/>
    <row r="910" spans="2:15" hidden="1" x14ac:dyDescent="0.25">
      <c r="B910" s="1065" t="s">
        <v>606</v>
      </c>
      <c r="C910" s="1066"/>
      <c r="D910" s="1066"/>
      <c r="E910" s="1066"/>
      <c r="F910" s="1066"/>
      <c r="G910" s="1066"/>
      <c r="H910" s="1066"/>
      <c r="I910" s="1066"/>
      <c r="J910" s="1066"/>
      <c r="K910" s="1066"/>
      <c r="L910" s="1066"/>
      <c r="M910" s="1066"/>
      <c r="N910" s="1066"/>
      <c r="O910" s="1067"/>
    </row>
    <row r="911" spans="2:15" hidden="1" x14ac:dyDescent="0.25">
      <c r="B911" s="1068" t="s">
        <v>513</v>
      </c>
      <c r="C911" s="1107" t="s">
        <v>620</v>
      </c>
      <c r="D911" s="1072" t="s">
        <v>621</v>
      </c>
      <c r="E911" s="1072" t="s">
        <v>622</v>
      </c>
      <c r="F911" s="1072" t="s">
        <v>623</v>
      </c>
      <c r="G911" s="1072"/>
      <c r="H911" s="1072"/>
      <c r="I911" s="1072"/>
      <c r="J911" s="1072" t="s">
        <v>624</v>
      </c>
      <c r="K911" s="1072"/>
      <c r="L911" s="1072"/>
      <c r="M911" s="1072"/>
      <c r="N911" s="1072" t="s">
        <v>625</v>
      </c>
      <c r="O911" s="1074"/>
    </row>
    <row r="912" spans="2:15" ht="56.5" hidden="1" thickBot="1" x14ac:dyDescent="0.3">
      <c r="B912" s="1069"/>
      <c r="C912" s="1108"/>
      <c r="D912" s="1073"/>
      <c r="E912" s="1073"/>
      <c r="F912" s="747" t="s">
        <v>626</v>
      </c>
      <c r="G912" s="747" t="s">
        <v>627</v>
      </c>
      <c r="H912" s="747" t="s">
        <v>628</v>
      </c>
      <c r="I912" s="747" t="s">
        <v>629</v>
      </c>
      <c r="J912" s="747" t="s">
        <v>630</v>
      </c>
      <c r="K912" s="747" t="s">
        <v>627</v>
      </c>
      <c r="L912" s="747" t="s">
        <v>631</v>
      </c>
      <c r="M912" s="747" t="s">
        <v>632</v>
      </c>
      <c r="N912" s="747" t="s">
        <v>626</v>
      </c>
      <c r="O912" s="57" t="s">
        <v>629</v>
      </c>
    </row>
    <row r="913" spans="2:15" hidden="1" x14ac:dyDescent="0.25">
      <c r="B913" s="65">
        <v>1</v>
      </c>
      <c r="C913" s="792" t="s">
        <v>633</v>
      </c>
      <c r="D913" s="59"/>
      <c r="E913" s="60"/>
      <c r="F913" s="69">
        <f ca="1">10%*F279</f>
        <v>17.172316877875751</v>
      </c>
      <c r="G913" s="69">
        <f t="shared" ref="G913:M913" si="454">10%*G279</f>
        <v>10.096561919556109</v>
      </c>
      <c r="H913" s="69">
        <f t="shared" ca="1" si="454"/>
        <v>0</v>
      </c>
      <c r="I913" s="69">
        <f t="shared" ca="1" si="454"/>
        <v>27.26887879743186</v>
      </c>
      <c r="J913" s="69">
        <f t="shared" ca="1" si="454"/>
        <v>0</v>
      </c>
      <c r="K913" s="69">
        <f t="shared" si="454"/>
        <v>0</v>
      </c>
      <c r="L913" s="69">
        <f t="shared" ca="1" si="454"/>
        <v>0</v>
      </c>
      <c r="M913" s="69">
        <f t="shared" ca="1" si="454"/>
        <v>0</v>
      </c>
      <c r="N913" s="69">
        <f ca="1">F913-J913</f>
        <v>17.172316877875751</v>
      </c>
      <c r="O913" s="69">
        <f ca="1">I913-M913</f>
        <v>27.26887879743186</v>
      </c>
    </row>
    <row r="914" spans="2:15" hidden="1" x14ac:dyDescent="0.25">
      <c r="B914" s="65">
        <v>2</v>
      </c>
      <c r="C914" s="792" t="s">
        <v>718</v>
      </c>
      <c r="D914" s="824"/>
      <c r="E914" s="825"/>
      <c r="F914" s="69">
        <f t="shared" ref="F914:M929" ca="1" si="455">10%*F280</f>
        <v>0</v>
      </c>
      <c r="G914" s="69">
        <f t="shared" ca="1" si="455"/>
        <v>0</v>
      </c>
      <c r="H914" s="69">
        <f t="shared" ca="1" si="455"/>
        <v>0</v>
      </c>
      <c r="I914" s="69">
        <f t="shared" ca="1" si="455"/>
        <v>0</v>
      </c>
      <c r="J914" s="69">
        <f t="shared" ca="1" si="455"/>
        <v>0</v>
      </c>
      <c r="K914" s="69">
        <f t="shared" ca="1" si="455"/>
        <v>0</v>
      </c>
      <c r="L914" s="69">
        <f t="shared" ca="1" si="455"/>
        <v>0</v>
      </c>
      <c r="M914" s="69">
        <f t="shared" ca="1" si="455"/>
        <v>0</v>
      </c>
      <c r="N914" s="69">
        <f ca="1">F914-J914</f>
        <v>0</v>
      </c>
      <c r="O914" s="69">
        <f ca="1">I914-M914</f>
        <v>0</v>
      </c>
    </row>
    <row r="915" spans="2:15" hidden="1" x14ac:dyDescent="0.25">
      <c r="B915" s="65">
        <v>3</v>
      </c>
      <c r="C915" s="794" t="s">
        <v>719</v>
      </c>
      <c r="D915" s="67"/>
      <c r="E915" s="68"/>
      <c r="F915" s="69">
        <f t="shared" si="455"/>
        <v>0</v>
      </c>
      <c r="G915" s="69">
        <f t="shared" si="455"/>
        <v>0</v>
      </c>
      <c r="H915" s="69">
        <f t="shared" si="455"/>
        <v>0</v>
      </c>
      <c r="I915" s="69">
        <f t="shared" si="455"/>
        <v>0</v>
      </c>
      <c r="J915" s="69">
        <f t="shared" si="455"/>
        <v>0</v>
      </c>
      <c r="K915" s="69">
        <f t="shared" si="455"/>
        <v>0</v>
      </c>
      <c r="L915" s="69">
        <f t="shared" si="455"/>
        <v>0</v>
      </c>
      <c r="M915" s="69">
        <f t="shared" si="455"/>
        <v>0</v>
      </c>
      <c r="N915" s="69"/>
      <c r="O915" s="69"/>
    </row>
    <row r="916" spans="2:15" hidden="1" x14ac:dyDescent="0.25">
      <c r="B916" s="65"/>
      <c r="C916" s="66" t="s">
        <v>720</v>
      </c>
      <c r="D916" s="67"/>
      <c r="E916" s="68"/>
      <c r="F916" s="69">
        <f t="shared" ca="1" si="455"/>
        <v>59.178165765746236</v>
      </c>
      <c r="G916" s="69">
        <f t="shared" si="455"/>
        <v>8.5526403627482903</v>
      </c>
      <c r="H916" s="69">
        <f t="shared" ca="1" si="455"/>
        <v>0</v>
      </c>
      <c r="I916" s="69">
        <f t="shared" ca="1" si="455"/>
        <v>67.730806128494521</v>
      </c>
      <c r="J916" s="69">
        <f t="shared" ca="1" si="455"/>
        <v>19.040007779043876</v>
      </c>
      <c r="K916" s="69">
        <f t="shared" si="455"/>
        <v>2.2338261094815479</v>
      </c>
      <c r="L916" s="69">
        <f t="shared" ca="1" si="455"/>
        <v>0</v>
      </c>
      <c r="M916" s="69">
        <f t="shared" ca="1" si="455"/>
        <v>21.273833888525424</v>
      </c>
      <c r="N916" s="69">
        <f t="shared" ref="N916:N919" ca="1" si="456">F916-J916</f>
        <v>40.13815798670236</v>
      </c>
      <c r="O916" s="69">
        <f t="shared" ref="O916:O919" ca="1" si="457">I916-M916</f>
        <v>46.456972239969097</v>
      </c>
    </row>
    <row r="917" spans="2:15" hidden="1" x14ac:dyDescent="0.25">
      <c r="B917" s="65"/>
      <c r="C917" s="66" t="s">
        <v>721</v>
      </c>
      <c r="D917" s="67"/>
      <c r="E917" s="68"/>
      <c r="F917" s="69">
        <f t="shared" ca="1" si="455"/>
        <v>0</v>
      </c>
      <c r="G917" s="69">
        <f t="shared" ca="1" si="455"/>
        <v>0</v>
      </c>
      <c r="H917" s="69">
        <f t="shared" ca="1" si="455"/>
        <v>0</v>
      </c>
      <c r="I917" s="69">
        <f t="shared" ca="1" si="455"/>
        <v>0</v>
      </c>
      <c r="J917" s="69">
        <f t="shared" ca="1" si="455"/>
        <v>0</v>
      </c>
      <c r="K917" s="69">
        <f t="shared" ca="1" si="455"/>
        <v>0</v>
      </c>
      <c r="L917" s="69">
        <f t="shared" ca="1" si="455"/>
        <v>0</v>
      </c>
      <c r="M917" s="69">
        <f t="shared" ca="1" si="455"/>
        <v>0</v>
      </c>
      <c r="N917" s="69">
        <f t="shared" ca="1" si="456"/>
        <v>0</v>
      </c>
      <c r="O917" s="69">
        <f t="shared" ca="1" si="457"/>
        <v>0</v>
      </c>
    </row>
    <row r="918" spans="2:15" hidden="1" x14ac:dyDescent="0.25">
      <c r="B918" s="65"/>
      <c r="C918" s="66" t="s">
        <v>722</v>
      </c>
      <c r="D918" s="67"/>
      <c r="E918" s="68"/>
      <c r="F918" s="69">
        <f t="shared" ca="1" si="455"/>
        <v>0</v>
      </c>
      <c r="G918" s="69">
        <f t="shared" ca="1" si="455"/>
        <v>0</v>
      </c>
      <c r="H918" s="69">
        <f t="shared" ca="1" si="455"/>
        <v>0</v>
      </c>
      <c r="I918" s="69">
        <f t="shared" ca="1" si="455"/>
        <v>0</v>
      </c>
      <c r="J918" s="69">
        <f t="shared" ca="1" si="455"/>
        <v>0</v>
      </c>
      <c r="K918" s="69">
        <f t="shared" ca="1" si="455"/>
        <v>0</v>
      </c>
      <c r="L918" s="69">
        <f t="shared" ca="1" si="455"/>
        <v>0</v>
      </c>
      <c r="M918" s="69">
        <f t="shared" ca="1" si="455"/>
        <v>0</v>
      </c>
      <c r="N918" s="69">
        <f t="shared" ca="1" si="456"/>
        <v>0</v>
      </c>
      <c r="O918" s="69">
        <f t="shared" ca="1" si="457"/>
        <v>0</v>
      </c>
    </row>
    <row r="919" spans="2:15" hidden="1" x14ac:dyDescent="0.25">
      <c r="B919" s="65"/>
      <c r="C919" s="66" t="s">
        <v>723</v>
      </c>
      <c r="D919" s="67"/>
      <c r="E919" s="68"/>
      <c r="F919" s="69">
        <f t="shared" ca="1" si="455"/>
        <v>24.436460026614288</v>
      </c>
      <c r="G919" s="69">
        <f t="shared" ca="1" si="455"/>
        <v>0</v>
      </c>
      <c r="H919" s="69">
        <f t="shared" ca="1" si="455"/>
        <v>0</v>
      </c>
      <c r="I919" s="69">
        <f t="shared" ca="1" si="455"/>
        <v>24.436460026614288</v>
      </c>
      <c r="J919" s="69">
        <f t="shared" ca="1" si="455"/>
        <v>7.4410267239347974</v>
      </c>
      <c r="K919" s="69">
        <f t="shared" ca="1" si="455"/>
        <v>0</v>
      </c>
      <c r="L919" s="69">
        <f t="shared" ca="1" si="455"/>
        <v>0</v>
      </c>
      <c r="M919" s="69">
        <f t="shared" ca="1" si="455"/>
        <v>7.4410267239347974</v>
      </c>
      <c r="N919" s="69">
        <f t="shared" ca="1" si="456"/>
        <v>16.995433302679491</v>
      </c>
      <c r="O919" s="69">
        <f t="shared" ca="1" si="457"/>
        <v>16.995433302679491</v>
      </c>
    </row>
    <row r="920" spans="2:15" hidden="1" x14ac:dyDescent="0.25">
      <c r="B920" s="65">
        <v>4</v>
      </c>
      <c r="C920" s="792" t="s">
        <v>724</v>
      </c>
      <c r="D920" s="67"/>
      <c r="E920" s="68"/>
      <c r="F920" s="69">
        <f t="shared" si="455"/>
        <v>0</v>
      </c>
      <c r="G920" s="69">
        <f t="shared" si="455"/>
        <v>0</v>
      </c>
      <c r="H920" s="69">
        <f t="shared" si="455"/>
        <v>0</v>
      </c>
      <c r="I920" s="69">
        <f t="shared" si="455"/>
        <v>0</v>
      </c>
      <c r="J920" s="69">
        <f t="shared" si="455"/>
        <v>0</v>
      </c>
      <c r="K920" s="69">
        <f t="shared" si="455"/>
        <v>0</v>
      </c>
      <c r="L920" s="69">
        <f t="shared" si="455"/>
        <v>0</v>
      </c>
      <c r="M920" s="69">
        <f t="shared" si="455"/>
        <v>0</v>
      </c>
      <c r="N920" s="69"/>
      <c r="O920" s="69"/>
    </row>
    <row r="921" spans="2:15" hidden="1" x14ac:dyDescent="0.25">
      <c r="B921" s="65"/>
      <c r="C921" s="73" t="s">
        <v>725</v>
      </c>
      <c r="D921" s="67"/>
      <c r="E921" s="68"/>
      <c r="F921" s="69">
        <f t="shared" ca="1" si="455"/>
        <v>1649.5677792531126</v>
      </c>
      <c r="G921" s="69">
        <f t="shared" si="455"/>
        <v>203.09995494038165</v>
      </c>
      <c r="H921" s="69">
        <f t="shared" ca="1" si="455"/>
        <v>0</v>
      </c>
      <c r="I921" s="69">
        <f t="shared" ca="1" si="455"/>
        <v>1852.6677341934942</v>
      </c>
      <c r="J921" s="69">
        <f t="shared" ca="1" si="455"/>
        <v>756.25136514063911</v>
      </c>
      <c r="K921" s="69">
        <f t="shared" si="455"/>
        <v>57.09373357639609</v>
      </c>
      <c r="L921" s="69">
        <f t="shared" ca="1" si="455"/>
        <v>0</v>
      </c>
      <c r="M921" s="69">
        <f t="shared" ca="1" si="455"/>
        <v>813.34509871703517</v>
      </c>
      <c r="N921" s="69">
        <f t="shared" ref="N921:N924" ca="1" si="458">F921-J921</f>
        <v>893.31641411247347</v>
      </c>
      <c r="O921" s="69">
        <f t="shared" ref="O921:O924" ca="1" si="459">I921-M921</f>
        <v>1039.322635476459</v>
      </c>
    </row>
    <row r="922" spans="2:15" hidden="1" x14ac:dyDescent="0.25">
      <c r="B922" s="65"/>
      <c r="C922" s="792" t="s">
        <v>726</v>
      </c>
      <c r="D922" s="67"/>
      <c r="E922" s="68"/>
      <c r="F922" s="69">
        <f t="shared" si="455"/>
        <v>0</v>
      </c>
      <c r="G922" s="69">
        <f t="shared" si="455"/>
        <v>0</v>
      </c>
      <c r="H922" s="69">
        <f t="shared" si="455"/>
        <v>0</v>
      </c>
      <c r="I922" s="69">
        <f t="shared" si="455"/>
        <v>0</v>
      </c>
      <c r="J922" s="69">
        <f t="shared" si="455"/>
        <v>0</v>
      </c>
      <c r="K922" s="69">
        <f t="shared" si="455"/>
        <v>0</v>
      </c>
      <c r="L922" s="69">
        <f t="shared" si="455"/>
        <v>0</v>
      </c>
      <c r="M922" s="69">
        <f t="shared" si="455"/>
        <v>0</v>
      </c>
      <c r="N922" s="69"/>
      <c r="O922" s="69"/>
    </row>
    <row r="923" spans="2:15" hidden="1" x14ac:dyDescent="0.25">
      <c r="B923" s="65"/>
      <c r="C923" s="73" t="s">
        <v>727</v>
      </c>
      <c r="D923" s="67"/>
      <c r="E923" s="68"/>
      <c r="F923" s="69">
        <f t="shared" ca="1" si="455"/>
        <v>0</v>
      </c>
      <c r="G923" s="69">
        <f t="shared" ca="1" si="455"/>
        <v>0</v>
      </c>
      <c r="H923" s="69">
        <f t="shared" ca="1" si="455"/>
        <v>0</v>
      </c>
      <c r="I923" s="69">
        <f t="shared" ca="1" si="455"/>
        <v>0</v>
      </c>
      <c r="J923" s="69">
        <f t="shared" ca="1" si="455"/>
        <v>0</v>
      </c>
      <c r="K923" s="69">
        <f t="shared" ca="1" si="455"/>
        <v>0</v>
      </c>
      <c r="L923" s="69">
        <f t="shared" ca="1" si="455"/>
        <v>0</v>
      </c>
      <c r="M923" s="69">
        <f t="shared" ca="1" si="455"/>
        <v>0</v>
      </c>
      <c r="N923" s="69">
        <f t="shared" ca="1" si="458"/>
        <v>0</v>
      </c>
      <c r="O923" s="69">
        <f t="shared" ca="1" si="459"/>
        <v>0</v>
      </c>
    </row>
    <row r="924" spans="2:15" hidden="1" x14ac:dyDescent="0.25">
      <c r="B924" s="65"/>
      <c r="C924" s="73" t="s">
        <v>728</v>
      </c>
      <c r="D924" s="67"/>
      <c r="E924" s="68"/>
      <c r="F924" s="69">
        <f t="shared" ca="1" si="455"/>
        <v>0</v>
      </c>
      <c r="G924" s="69">
        <f t="shared" ca="1" si="455"/>
        <v>0</v>
      </c>
      <c r="H924" s="69">
        <f t="shared" ca="1" si="455"/>
        <v>0</v>
      </c>
      <c r="I924" s="69">
        <f t="shared" ca="1" si="455"/>
        <v>0</v>
      </c>
      <c r="J924" s="69">
        <f t="shared" ca="1" si="455"/>
        <v>0</v>
      </c>
      <c r="K924" s="69">
        <f t="shared" ca="1" si="455"/>
        <v>0</v>
      </c>
      <c r="L924" s="69">
        <f t="shared" ca="1" si="455"/>
        <v>0</v>
      </c>
      <c r="M924" s="69">
        <f t="shared" ca="1" si="455"/>
        <v>0</v>
      </c>
      <c r="N924" s="69">
        <f t="shared" ca="1" si="458"/>
        <v>0</v>
      </c>
      <c r="O924" s="69">
        <f t="shared" ca="1" si="459"/>
        <v>0</v>
      </c>
    </row>
    <row r="925" spans="2:15" hidden="1" x14ac:dyDescent="0.25">
      <c r="B925" s="65">
        <v>5</v>
      </c>
      <c r="C925" s="792" t="s">
        <v>729</v>
      </c>
      <c r="D925" s="67"/>
      <c r="E925" s="68"/>
      <c r="F925" s="69">
        <f t="shared" si="455"/>
        <v>0</v>
      </c>
      <c r="G925" s="69">
        <f t="shared" si="455"/>
        <v>0</v>
      </c>
      <c r="H925" s="69">
        <f t="shared" si="455"/>
        <v>0</v>
      </c>
      <c r="I925" s="69">
        <f t="shared" si="455"/>
        <v>0</v>
      </c>
      <c r="J925" s="69">
        <f t="shared" si="455"/>
        <v>0</v>
      </c>
      <c r="K925" s="69">
        <f t="shared" si="455"/>
        <v>0</v>
      </c>
      <c r="L925" s="69">
        <f t="shared" si="455"/>
        <v>0</v>
      </c>
      <c r="M925" s="69">
        <f t="shared" si="455"/>
        <v>0</v>
      </c>
      <c r="N925" s="69"/>
      <c r="O925" s="69"/>
    </row>
    <row r="926" spans="2:15" hidden="1" x14ac:dyDescent="0.25">
      <c r="B926" s="65"/>
      <c r="C926" s="73" t="s">
        <v>730</v>
      </c>
      <c r="D926" s="67"/>
      <c r="E926" s="68"/>
      <c r="F926" s="69">
        <f t="shared" ca="1" si="455"/>
        <v>0</v>
      </c>
      <c r="G926" s="69">
        <f t="shared" ca="1" si="455"/>
        <v>0</v>
      </c>
      <c r="H926" s="69">
        <f t="shared" ca="1" si="455"/>
        <v>0</v>
      </c>
      <c r="I926" s="69">
        <f t="shared" ca="1" si="455"/>
        <v>0</v>
      </c>
      <c r="J926" s="69">
        <f t="shared" ca="1" si="455"/>
        <v>0</v>
      </c>
      <c r="K926" s="69">
        <f t="shared" ca="1" si="455"/>
        <v>0</v>
      </c>
      <c r="L926" s="69">
        <f t="shared" ca="1" si="455"/>
        <v>0</v>
      </c>
      <c r="M926" s="69">
        <f t="shared" ca="1" si="455"/>
        <v>0</v>
      </c>
      <c r="N926" s="69">
        <f t="shared" ref="N926:N931" ca="1" si="460">F926-J926</f>
        <v>0</v>
      </c>
      <c r="O926" s="69">
        <f t="shared" ref="O926:O931" ca="1" si="461">I926-M926</f>
        <v>0</v>
      </c>
    </row>
    <row r="927" spans="2:15" hidden="1" x14ac:dyDescent="0.25">
      <c r="B927" s="65"/>
      <c r="C927" s="73" t="s">
        <v>731</v>
      </c>
      <c r="D927" s="67"/>
      <c r="E927" s="68"/>
      <c r="F927" s="69">
        <f t="shared" ca="1" si="455"/>
        <v>0</v>
      </c>
      <c r="G927" s="69">
        <f t="shared" ca="1" si="455"/>
        <v>0</v>
      </c>
      <c r="H927" s="69">
        <f t="shared" ca="1" si="455"/>
        <v>0</v>
      </c>
      <c r="I927" s="69">
        <f t="shared" ca="1" si="455"/>
        <v>0</v>
      </c>
      <c r="J927" s="69">
        <f t="shared" ca="1" si="455"/>
        <v>0</v>
      </c>
      <c r="K927" s="69">
        <f t="shared" ca="1" si="455"/>
        <v>0</v>
      </c>
      <c r="L927" s="69">
        <f t="shared" ca="1" si="455"/>
        <v>0</v>
      </c>
      <c r="M927" s="69">
        <f t="shared" ca="1" si="455"/>
        <v>0</v>
      </c>
      <c r="N927" s="69">
        <f t="shared" ca="1" si="460"/>
        <v>0</v>
      </c>
      <c r="O927" s="69">
        <f t="shared" ca="1" si="461"/>
        <v>0</v>
      </c>
    </row>
    <row r="928" spans="2:15" hidden="1" x14ac:dyDescent="0.25">
      <c r="B928" s="65"/>
      <c r="C928" s="73" t="s">
        <v>732</v>
      </c>
      <c r="D928" s="67"/>
      <c r="E928" s="68"/>
      <c r="F928" s="69">
        <f t="shared" ca="1" si="455"/>
        <v>0</v>
      </c>
      <c r="G928" s="69">
        <f t="shared" ca="1" si="455"/>
        <v>0</v>
      </c>
      <c r="H928" s="69">
        <f t="shared" ca="1" si="455"/>
        <v>0</v>
      </c>
      <c r="I928" s="69">
        <f t="shared" ca="1" si="455"/>
        <v>0</v>
      </c>
      <c r="J928" s="69">
        <f t="shared" ca="1" si="455"/>
        <v>0</v>
      </c>
      <c r="K928" s="69">
        <f t="shared" ca="1" si="455"/>
        <v>0</v>
      </c>
      <c r="L928" s="69">
        <f t="shared" ca="1" si="455"/>
        <v>0</v>
      </c>
      <c r="M928" s="69">
        <f t="shared" ca="1" si="455"/>
        <v>0</v>
      </c>
      <c r="N928" s="69">
        <f t="shared" ca="1" si="460"/>
        <v>0</v>
      </c>
      <c r="O928" s="69">
        <f t="shared" ca="1" si="461"/>
        <v>0</v>
      </c>
    </row>
    <row r="929" spans="2:15" hidden="1" x14ac:dyDescent="0.25">
      <c r="B929" s="65"/>
      <c r="C929" s="73" t="s">
        <v>733</v>
      </c>
      <c r="D929" s="67"/>
      <c r="E929" s="68"/>
      <c r="F929" s="69">
        <f t="shared" ca="1" si="455"/>
        <v>0</v>
      </c>
      <c r="G929" s="69">
        <f t="shared" ca="1" si="455"/>
        <v>0</v>
      </c>
      <c r="H929" s="69">
        <f t="shared" ca="1" si="455"/>
        <v>0</v>
      </c>
      <c r="I929" s="69">
        <f t="shared" ca="1" si="455"/>
        <v>0</v>
      </c>
      <c r="J929" s="69">
        <f t="shared" ca="1" si="455"/>
        <v>0</v>
      </c>
      <c r="K929" s="69">
        <f t="shared" ca="1" si="455"/>
        <v>0</v>
      </c>
      <c r="L929" s="69">
        <f t="shared" ca="1" si="455"/>
        <v>0</v>
      </c>
      <c r="M929" s="69">
        <f t="shared" ca="1" si="455"/>
        <v>0</v>
      </c>
      <c r="N929" s="69">
        <f t="shared" ca="1" si="460"/>
        <v>0</v>
      </c>
      <c r="O929" s="69">
        <f t="shared" ca="1" si="461"/>
        <v>0</v>
      </c>
    </row>
    <row r="930" spans="2:15" hidden="1" x14ac:dyDescent="0.25">
      <c r="B930" s="65">
        <v>6</v>
      </c>
      <c r="C930" s="792" t="s">
        <v>734</v>
      </c>
      <c r="D930" s="67"/>
      <c r="E930" s="68"/>
      <c r="F930" s="69">
        <f t="shared" ref="F930:M945" ca="1" si="462">10%*F296</f>
        <v>0</v>
      </c>
      <c r="G930" s="69">
        <f t="shared" ca="1" si="462"/>
        <v>0</v>
      </c>
      <c r="H930" s="69">
        <f t="shared" ca="1" si="462"/>
        <v>0</v>
      </c>
      <c r="I930" s="69">
        <f t="shared" ca="1" si="462"/>
        <v>0</v>
      </c>
      <c r="J930" s="69">
        <f t="shared" ca="1" si="462"/>
        <v>0</v>
      </c>
      <c r="K930" s="69">
        <f t="shared" ca="1" si="462"/>
        <v>0</v>
      </c>
      <c r="L930" s="69">
        <f t="shared" ca="1" si="462"/>
        <v>0</v>
      </c>
      <c r="M930" s="69">
        <f t="shared" ca="1" si="462"/>
        <v>0</v>
      </c>
      <c r="N930" s="69">
        <f t="shared" ca="1" si="460"/>
        <v>0</v>
      </c>
      <c r="O930" s="69">
        <f t="shared" ca="1" si="461"/>
        <v>0</v>
      </c>
    </row>
    <row r="931" spans="2:15" hidden="1" x14ac:dyDescent="0.25">
      <c r="B931" s="65">
        <v>7</v>
      </c>
      <c r="C931" s="792" t="s">
        <v>735</v>
      </c>
      <c r="D931" s="67"/>
      <c r="E931" s="68"/>
      <c r="F931" s="69">
        <f t="shared" ca="1" si="462"/>
        <v>0</v>
      </c>
      <c r="G931" s="69">
        <f t="shared" ca="1" si="462"/>
        <v>0</v>
      </c>
      <c r="H931" s="69">
        <f t="shared" ca="1" si="462"/>
        <v>0</v>
      </c>
      <c r="I931" s="69">
        <f t="shared" ca="1" si="462"/>
        <v>0</v>
      </c>
      <c r="J931" s="69">
        <f t="shared" ca="1" si="462"/>
        <v>0</v>
      </c>
      <c r="K931" s="69">
        <f t="shared" ca="1" si="462"/>
        <v>0</v>
      </c>
      <c r="L931" s="69">
        <f t="shared" ca="1" si="462"/>
        <v>0</v>
      </c>
      <c r="M931" s="69">
        <f t="shared" ca="1" si="462"/>
        <v>0</v>
      </c>
      <c r="N931" s="69">
        <f t="shared" ca="1" si="460"/>
        <v>0</v>
      </c>
      <c r="O931" s="69">
        <f t="shared" ca="1" si="461"/>
        <v>0</v>
      </c>
    </row>
    <row r="932" spans="2:15" hidden="1" x14ac:dyDescent="0.25">
      <c r="B932" s="65">
        <v>8</v>
      </c>
      <c r="C932" s="792" t="s">
        <v>736</v>
      </c>
      <c r="D932" s="67"/>
      <c r="E932" s="68"/>
      <c r="F932" s="69">
        <f t="shared" si="462"/>
        <v>0</v>
      </c>
      <c r="G932" s="69">
        <f t="shared" si="462"/>
        <v>0</v>
      </c>
      <c r="H932" s="69">
        <f t="shared" si="462"/>
        <v>0</v>
      </c>
      <c r="I932" s="69">
        <f t="shared" si="462"/>
        <v>0</v>
      </c>
      <c r="J932" s="69">
        <f t="shared" si="462"/>
        <v>0</v>
      </c>
      <c r="K932" s="69">
        <f t="shared" si="462"/>
        <v>0</v>
      </c>
      <c r="L932" s="69">
        <f t="shared" si="462"/>
        <v>0</v>
      </c>
      <c r="M932" s="69">
        <f t="shared" si="462"/>
        <v>0</v>
      </c>
      <c r="N932" s="69"/>
      <c r="O932" s="69"/>
    </row>
    <row r="933" spans="2:15" hidden="1" x14ac:dyDescent="0.25">
      <c r="B933" s="65"/>
      <c r="C933" s="73" t="s">
        <v>737</v>
      </c>
      <c r="D933" s="67"/>
      <c r="E933" s="68"/>
      <c r="F933" s="69">
        <f t="shared" ca="1" si="462"/>
        <v>1897.4639273833907</v>
      </c>
      <c r="G933" s="69">
        <f t="shared" si="462"/>
        <v>235.85388601977971</v>
      </c>
      <c r="H933" s="69">
        <f t="shared" ca="1" si="462"/>
        <v>0</v>
      </c>
      <c r="I933" s="69">
        <f t="shared" ca="1" si="462"/>
        <v>2133.3178134031705</v>
      </c>
      <c r="J933" s="69">
        <f t="shared" ca="1" si="462"/>
        <v>638.00003853376268</v>
      </c>
      <c r="K933" s="69">
        <f t="shared" si="462"/>
        <v>52.275811663082074</v>
      </c>
      <c r="L933" s="69">
        <f t="shared" ca="1" si="462"/>
        <v>0</v>
      </c>
      <c r="M933" s="69">
        <f t="shared" ca="1" si="462"/>
        <v>690.27585019684477</v>
      </c>
      <c r="N933" s="69">
        <f t="shared" ref="N933:O937" ca="1" si="463">F933-J933</f>
        <v>1259.4638888496279</v>
      </c>
      <c r="O933" s="69">
        <f t="shared" ref="O933:O935" ca="1" si="464">I933-M933</f>
        <v>1443.0419632063258</v>
      </c>
    </row>
    <row r="934" spans="2:15" hidden="1" x14ac:dyDescent="0.25">
      <c r="B934" s="65"/>
      <c r="C934" s="73" t="s">
        <v>756</v>
      </c>
      <c r="D934" s="67"/>
      <c r="E934" s="68"/>
      <c r="F934" s="69">
        <f t="shared" ca="1" si="462"/>
        <v>0</v>
      </c>
      <c r="G934" s="69">
        <f t="shared" ca="1" si="462"/>
        <v>0</v>
      </c>
      <c r="H934" s="69">
        <f t="shared" ca="1" si="462"/>
        <v>0</v>
      </c>
      <c r="I934" s="69">
        <f t="shared" ca="1" si="462"/>
        <v>0</v>
      </c>
      <c r="J934" s="69">
        <f t="shared" ca="1" si="462"/>
        <v>0</v>
      </c>
      <c r="K934" s="69">
        <f t="shared" ca="1" si="462"/>
        <v>0</v>
      </c>
      <c r="L934" s="69">
        <f t="shared" ca="1" si="462"/>
        <v>0</v>
      </c>
      <c r="M934" s="69">
        <f t="shared" ca="1" si="462"/>
        <v>0</v>
      </c>
      <c r="N934" s="69">
        <f t="shared" ca="1" si="463"/>
        <v>0</v>
      </c>
      <c r="O934" s="69">
        <f t="shared" ca="1" si="464"/>
        <v>0</v>
      </c>
    </row>
    <row r="935" spans="2:15" ht="28" hidden="1" x14ac:dyDescent="0.25">
      <c r="B935" s="796">
        <v>9</v>
      </c>
      <c r="C935" s="797" t="s">
        <v>739</v>
      </c>
      <c r="D935" s="67"/>
      <c r="E935" s="68"/>
      <c r="F935" s="69">
        <f t="shared" ca="1" si="462"/>
        <v>0</v>
      </c>
      <c r="G935" s="69">
        <f t="shared" ca="1" si="462"/>
        <v>0</v>
      </c>
      <c r="H935" s="69">
        <f t="shared" ca="1" si="462"/>
        <v>0</v>
      </c>
      <c r="I935" s="69">
        <f t="shared" ca="1" si="462"/>
        <v>0</v>
      </c>
      <c r="J935" s="69">
        <f t="shared" ca="1" si="462"/>
        <v>0</v>
      </c>
      <c r="K935" s="69">
        <f t="shared" ca="1" si="462"/>
        <v>0</v>
      </c>
      <c r="L935" s="69">
        <f t="shared" ca="1" si="462"/>
        <v>0</v>
      </c>
      <c r="M935" s="69">
        <f t="shared" ca="1" si="462"/>
        <v>0</v>
      </c>
      <c r="N935" s="69">
        <f t="shared" ca="1" si="463"/>
        <v>0</v>
      </c>
      <c r="O935" s="69">
        <f t="shared" ca="1" si="464"/>
        <v>0</v>
      </c>
    </row>
    <row r="936" spans="2:15" hidden="1" x14ac:dyDescent="0.25">
      <c r="B936" s="798">
        <v>10</v>
      </c>
      <c r="C936" s="535" t="s">
        <v>740</v>
      </c>
      <c r="D936" s="799"/>
      <c r="E936" s="68"/>
      <c r="F936" s="69">
        <f t="shared" ca="1" si="462"/>
        <v>263.29309275768986</v>
      </c>
      <c r="G936" s="69">
        <f t="shared" si="462"/>
        <v>15.687849033121271</v>
      </c>
      <c r="H936" s="69">
        <f t="shared" ca="1" si="462"/>
        <v>0</v>
      </c>
      <c r="I936" s="69">
        <f t="shared" ca="1" si="462"/>
        <v>278.98094179081113</v>
      </c>
      <c r="J936" s="69">
        <f t="shared" ca="1" si="462"/>
        <v>161.70154237649047</v>
      </c>
      <c r="K936" s="69">
        <f t="shared" si="462"/>
        <v>8.8800282505110086</v>
      </c>
      <c r="L936" s="69">
        <f t="shared" ca="1" si="462"/>
        <v>0</v>
      </c>
      <c r="M936" s="69">
        <f t="shared" ca="1" si="462"/>
        <v>170.58157062700147</v>
      </c>
      <c r="N936" s="69">
        <f t="shared" ca="1" si="463"/>
        <v>101.5915503811994</v>
      </c>
      <c r="O936" s="69">
        <f t="shared" si="463"/>
        <v>6.8078207826102624</v>
      </c>
    </row>
    <row r="937" spans="2:15" hidden="1" x14ac:dyDescent="0.25">
      <c r="B937" s="798">
        <v>11</v>
      </c>
      <c r="C937" s="535" t="s">
        <v>741</v>
      </c>
      <c r="D937" s="799"/>
      <c r="E937" s="68"/>
      <c r="F937" s="69">
        <f t="shared" ca="1" si="462"/>
        <v>0.73621161440000005</v>
      </c>
      <c r="G937" s="69">
        <f t="shared" ca="1" si="462"/>
        <v>0</v>
      </c>
      <c r="H937" s="69">
        <f t="shared" ca="1" si="462"/>
        <v>0</v>
      </c>
      <c r="I937" s="69">
        <f t="shared" ca="1" si="462"/>
        <v>0.73621161440000005</v>
      </c>
      <c r="J937" s="69">
        <f t="shared" ca="1" si="462"/>
        <v>0.69899676503808927</v>
      </c>
      <c r="K937" s="69">
        <f t="shared" si="462"/>
        <v>0</v>
      </c>
      <c r="L937" s="69">
        <f t="shared" ca="1" si="462"/>
        <v>0</v>
      </c>
      <c r="M937" s="69">
        <f t="shared" ca="1" si="462"/>
        <v>0.69899676503808927</v>
      </c>
      <c r="N937" s="69">
        <f t="shared" ca="1" si="463"/>
        <v>3.7214849361910773E-2</v>
      </c>
      <c r="O937" s="69">
        <f t="shared" ca="1" si="463"/>
        <v>0</v>
      </c>
    </row>
    <row r="938" spans="2:15" hidden="1" x14ac:dyDescent="0.25">
      <c r="B938" s="798">
        <v>12</v>
      </c>
      <c r="C938" s="535" t="s">
        <v>742</v>
      </c>
      <c r="D938" s="799"/>
      <c r="E938" s="68"/>
      <c r="F938" s="69">
        <f t="shared" si="462"/>
        <v>0</v>
      </c>
      <c r="G938" s="69">
        <f t="shared" si="462"/>
        <v>0</v>
      </c>
      <c r="H938" s="69">
        <f t="shared" si="462"/>
        <v>0</v>
      </c>
      <c r="I938" s="69">
        <f t="shared" si="462"/>
        <v>0</v>
      </c>
      <c r="J938" s="69">
        <f t="shared" si="462"/>
        <v>0</v>
      </c>
      <c r="K938" s="69">
        <f t="shared" si="462"/>
        <v>0</v>
      </c>
      <c r="L938" s="69">
        <f t="shared" si="462"/>
        <v>0</v>
      </c>
      <c r="M938" s="69">
        <f t="shared" si="462"/>
        <v>0</v>
      </c>
      <c r="N938" s="69"/>
      <c r="O938" s="69"/>
    </row>
    <row r="939" spans="2:15" hidden="1" x14ac:dyDescent="0.25">
      <c r="B939" s="798"/>
      <c r="C939" s="536" t="s">
        <v>743</v>
      </c>
      <c r="D939" s="799"/>
      <c r="E939" s="68"/>
      <c r="F939" s="69">
        <f t="shared" ca="1" si="462"/>
        <v>0.42542724662558479</v>
      </c>
      <c r="G939" s="69">
        <f t="shared" ca="1" si="462"/>
        <v>0</v>
      </c>
      <c r="H939" s="69">
        <f t="shared" ca="1" si="462"/>
        <v>0</v>
      </c>
      <c r="I939" s="69">
        <f t="shared" ca="1" si="462"/>
        <v>0.42542724662558479</v>
      </c>
      <c r="J939" s="69">
        <f t="shared" ca="1" si="462"/>
        <v>0.22378529119114754</v>
      </c>
      <c r="K939" s="69">
        <f t="shared" ca="1" si="462"/>
        <v>0</v>
      </c>
      <c r="L939" s="69">
        <f t="shared" ca="1" si="462"/>
        <v>0</v>
      </c>
      <c r="M939" s="69">
        <f t="shared" ca="1" si="462"/>
        <v>0.22378529119114754</v>
      </c>
      <c r="N939" s="69">
        <f t="shared" ref="N939:O940" ca="1" si="465">F939-J939</f>
        <v>0.20164195543443725</v>
      </c>
      <c r="O939" s="69">
        <f t="shared" ca="1" si="465"/>
        <v>0</v>
      </c>
    </row>
    <row r="940" spans="2:15" hidden="1" x14ac:dyDescent="0.25">
      <c r="B940" s="798"/>
      <c r="C940" s="536" t="s">
        <v>744</v>
      </c>
      <c r="D940" s="799"/>
      <c r="E940" s="68"/>
      <c r="F940" s="69">
        <f t="shared" ca="1" si="462"/>
        <v>0</v>
      </c>
      <c r="G940" s="69">
        <f t="shared" ca="1" si="462"/>
        <v>0</v>
      </c>
      <c r="H940" s="69">
        <f t="shared" ca="1" si="462"/>
        <v>0</v>
      </c>
      <c r="I940" s="69">
        <f t="shared" ca="1" si="462"/>
        <v>0</v>
      </c>
      <c r="J940" s="69">
        <f t="shared" ca="1" si="462"/>
        <v>0</v>
      </c>
      <c r="K940" s="69">
        <f t="shared" ca="1" si="462"/>
        <v>0</v>
      </c>
      <c r="L940" s="69">
        <f t="shared" ca="1" si="462"/>
        <v>0</v>
      </c>
      <c r="M940" s="69">
        <f t="shared" ca="1" si="462"/>
        <v>0</v>
      </c>
      <c r="N940" s="69">
        <f t="shared" ca="1" si="465"/>
        <v>0</v>
      </c>
      <c r="O940" s="69">
        <f t="shared" ca="1" si="465"/>
        <v>0</v>
      </c>
    </row>
    <row r="941" spans="2:15" hidden="1" x14ac:dyDescent="0.25">
      <c r="B941" s="798">
        <v>13</v>
      </c>
      <c r="C941" s="536"/>
      <c r="D941" s="799"/>
      <c r="E941" s="68"/>
      <c r="F941" s="69">
        <f t="shared" si="462"/>
        <v>0</v>
      </c>
      <c r="G941" s="69">
        <f t="shared" si="462"/>
        <v>0</v>
      </c>
      <c r="H941" s="69">
        <f t="shared" si="462"/>
        <v>0</v>
      </c>
      <c r="I941" s="69">
        <f t="shared" si="462"/>
        <v>0</v>
      </c>
      <c r="J941" s="69">
        <f t="shared" si="462"/>
        <v>0</v>
      </c>
      <c r="K941" s="69">
        <f t="shared" si="462"/>
        <v>0</v>
      </c>
      <c r="L941" s="69">
        <f t="shared" si="462"/>
        <v>0</v>
      </c>
      <c r="M941" s="69">
        <f t="shared" si="462"/>
        <v>0</v>
      </c>
      <c r="N941" s="69"/>
      <c r="O941" s="69"/>
    </row>
    <row r="942" spans="2:15" hidden="1" x14ac:dyDescent="0.25">
      <c r="B942" s="798"/>
      <c r="C942" s="536" t="s">
        <v>745</v>
      </c>
      <c r="D942" s="799"/>
      <c r="E942" s="68"/>
      <c r="F942" s="69">
        <f t="shared" ca="1" si="462"/>
        <v>2.10463242252903</v>
      </c>
      <c r="G942" s="69">
        <f t="shared" ca="1" si="462"/>
        <v>0</v>
      </c>
      <c r="H942" s="69">
        <f t="shared" ca="1" si="462"/>
        <v>0</v>
      </c>
      <c r="I942" s="69">
        <f t="shared" ca="1" si="462"/>
        <v>2.10463242252903</v>
      </c>
      <c r="J942" s="69">
        <f t="shared" ca="1" si="462"/>
        <v>1.5473859705916295</v>
      </c>
      <c r="K942" s="69">
        <f t="shared" si="462"/>
        <v>3.3238128400000004E-2</v>
      </c>
      <c r="L942" s="69">
        <f t="shared" ca="1" si="462"/>
        <v>0</v>
      </c>
      <c r="M942" s="69">
        <f t="shared" ca="1" si="462"/>
        <v>1.5806240989916294</v>
      </c>
      <c r="N942" s="69">
        <f t="shared" ref="N942:O945" ca="1" si="466">F942-J942</f>
        <v>0.55724645193740052</v>
      </c>
      <c r="O942" s="69">
        <f t="shared" ca="1" si="466"/>
        <v>-3.3238128400000004E-2</v>
      </c>
    </row>
    <row r="943" spans="2:15" hidden="1" x14ac:dyDescent="0.25">
      <c r="B943" s="798"/>
      <c r="C943" s="536" t="s">
        <v>746</v>
      </c>
      <c r="D943" s="799"/>
      <c r="E943" s="68"/>
      <c r="F943" s="69">
        <f t="shared" ca="1" si="462"/>
        <v>7.1969051174557253</v>
      </c>
      <c r="G943" s="69">
        <f t="shared" si="462"/>
        <v>2.8721272746877621E-2</v>
      </c>
      <c r="H943" s="69">
        <f t="shared" ca="1" si="462"/>
        <v>0</v>
      </c>
      <c r="I943" s="69">
        <f t="shared" ca="1" si="462"/>
        <v>7.2256263902026028</v>
      </c>
      <c r="J943" s="69">
        <f t="shared" ca="1" si="462"/>
        <v>4.7192800567831146</v>
      </c>
      <c r="K943" s="69">
        <f t="shared" si="462"/>
        <v>0.16343581196537896</v>
      </c>
      <c r="L943" s="69">
        <f t="shared" ca="1" si="462"/>
        <v>0</v>
      </c>
      <c r="M943" s="69">
        <f t="shared" ca="1" si="462"/>
        <v>4.8827158687484937</v>
      </c>
      <c r="N943" s="69">
        <f t="shared" ca="1" si="466"/>
        <v>2.4776250606726107</v>
      </c>
      <c r="O943" s="69">
        <f t="shared" si="466"/>
        <v>-0.13471453921850135</v>
      </c>
    </row>
    <row r="944" spans="2:15" hidden="1" x14ac:dyDescent="0.25">
      <c r="B944" s="798"/>
      <c r="C944" s="536" t="s">
        <v>747</v>
      </c>
      <c r="D944" s="799"/>
      <c r="E944" s="68"/>
      <c r="F944" s="69">
        <f t="shared" ca="1" si="462"/>
        <v>0</v>
      </c>
      <c r="G944" s="69">
        <f t="shared" ca="1" si="462"/>
        <v>0</v>
      </c>
      <c r="H944" s="69">
        <f t="shared" ca="1" si="462"/>
        <v>0</v>
      </c>
      <c r="I944" s="69">
        <f t="shared" ca="1" si="462"/>
        <v>0</v>
      </c>
      <c r="J944" s="69">
        <f t="shared" ca="1" si="462"/>
        <v>0</v>
      </c>
      <c r="K944" s="69">
        <f t="shared" ca="1" si="462"/>
        <v>0</v>
      </c>
      <c r="L944" s="69">
        <f t="shared" ca="1" si="462"/>
        <v>0</v>
      </c>
      <c r="M944" s="69">
        <f t="shared" ca="1" si="462"/>
        <v>0</v>
      </c>
      <c r="N944" s="69">
        <f t="shared" ca="1" si="466"/>
        <v>0</v>
      </c>
      <c r="O944" s="69">
        <f t="shared" ca="1" si="466"/>
        <v>0</v>
      </c>
    </row>
    <row r="945" spans="2:15" hidden="1" x14ac:dyDescent="0.25">
      <c r="B945" s="798"/>
      <c r="C945" s="536" t="s">
        <v>748</v>
      </c>
      <c r="D945" s="799"/>
      <c r="E945" s="68"/>
      <c r="F945" s="69">
        <f t="shared" ca="1" si="462"/>
        <v>0</v>
      </c>
      <c r="G945" s="69">
        <f t="shared" ca="1" si="462"/>
        <v>0</v>
      </c>
      <c r="H945" s="69">
        <f t="shared" ca="1" si="462"/>
        <v>0</v>
      </c>
      <c r="I945" s="69">
        <f t="shared" ca="1" si="462"/>
        <v>0</v>
      </c>
      <c r="J945" s="69">
        <f t="shared" ca="1" si="462"/>
        <v>0</v>
      </c>
      <c r="K945" s="69">
        <f t="shared" ca="1" si="462"/>
        <v>0</v>
      </c>
      <c r="L945" s="69">
        <f t="shared" ca="1" si="462"/>
        <v>0</v>
      </c>
      <c r="M945" s="69">
        <f t="shared" ca="1" si="462"/>
        <v>0</v>
      </c>
      <c r="N945" s="69">
        <f t="shared" ca="1" si="466"/>
        <v>0</v>
      </c>
      <c r="O945" s="69">
        <f t="shared" ca="1" si="466"/>
        <v>0</v>
      </c>
    </row>
    <row r="946" spans="2:15" hidden="1" x14ac:dyDescent="0.25">
      <c r="B946" s="798">
        <v>14</v>
      </c>
      <c r="C946" s="535" t="s">
        <v>749</v>
      </c>
      <c r="D946" s="799"/>
      <c r="E946" s="68"/>
      <c r="F946" s="69">
        <f t="shared" ref="F946:M952" si="467">10%*F312</f>
        <v>0</v>
      </c>
      <c r="G946" s="69">
        <f t="shared" si="467"/>
        <v>0</v>
      </c>
      <c r="H946" s="69">
        <f t="shared" si="467"/>
        <v>0</v>
      </c>
      <c r="I946" s="69">
        <f t="shared" si="467"/>
        <v>0</v>
      </c>
      <c r="J946" s="69">
        <f t="shared" si="467"/>
        <v>0</v>
      </c>
      <c r="K946" s="69">
        <f t="shared" si="467"/>
        <v>0</v>
      </c>
      <c r="L946" s="69">
        <f t="shared" si="467"/>
        <v>0</v>
      </c>
      <c r="M946" s="69">
        <f t="shared" si="467"/>
        <v>0</v>
      </c>
      <c r="N946" s="69"/>
      <c r="O946" s="69"/>
    </row>
    <row r="947" spans="2:15" hidden="1" x14ac:dyDescent="0.25">
      <c r="B947" s="798"/>
      <c r="C947" s="536" t="s">
        <v>750</v>
      </c>
      <c r="D947" s="799"/>
      <c r="E947" s="68"/>
      <c r="F947" s="69">
        <f t="shared" ca="1" si="467"/>
        <v>0</v>
      </c>
      <c r="G947" s="69">
        <f t="shared" ca="1" si="467"/>
        <v>0</v>
      </c>
      <c r="H947" s="69">
        <f t="shared" ca="1" si="467"/>
        <v>0</v>
      </c>
      <c r="I947" s="69">
        <f t="shared" ca="1" si="467"/>
        <v>0</v>
      </c>
      <c r="J947" s="69">
        <f t="shared" ca="1" si="467"/>
        <v>0</v>
      </c>
      <c r="K947" s="69">
        <f t="shared" ca="1" si="467"/>
        <v>0</v>
      </c>
      <c r="L947" s="69">
        <f t="shared" ca="1" si="467"/>
        <v>0</v>
      </c>
      <c r="M947" s="69">
        <f t="shared" ca="1" si="467"/>
        <v>0</v>
      </c>
      <c r="N947" s="69">
        <f t="shared" ref="N947:O952" ca="1" si="468">F947-J947</f>
        <v>0</v>
      </c>
      <c r="O947" s="69">
        <f t="shared" ca="1" si="468"/>
        <v>0</v>
      </c>
    </row>
    <row r="948" spans="2:15" hidden="1" x14ac:dyDescent="0.25">
      <c r="B948" s="798"/>
      <c r="C948" s="536" t="s">
        <v>751</v>
      </c>
      <c r="D948" s="799"/>
      <c r="E948" s="68"/>
      <c r="F948" s="69">
        <f t="shared" ca="1" si="467"/>
        <v>0</v>
      </c>
      <c r="G948" s="69">
        <f t="shared" ca="1" si="467"/>
        <v>0</v>
      </c>
      <c r="H948" s="69">
        <f t="shared" ca="1" si="467"/>
        <v>0</v>
      </c>
      <c r="I948" s="69">
        <f t="shared" ca="1" si="467"/>
        <v>0</v>
      </c>
      <c r="J948" s="69">
        <f t="shared" ca="1" si="467"/>
        <v>0</v>
      </c>
      <c r="K948" s="69">
        <f t="shared" ca="1" si="467"/>
        <v>0</v>
      </c>
      <c r="L948" s="69">
        <f t="shared" ca="1" si="467"/>
        <v>0</v>
      </c>
      <c r="M948" s="69">
        <f t="shared" ca="1" si="467"/>
        <v>0</v>
      </c>
      <c r="N948" s="69">
        <f t="shared" ca="1" si="468"/>
        <v>0</v>
      </c>
      <c r="O948" s="69">
        <f t="shared" ca="1" si="468"/>
        <v>0</v>
      </c>
    </row>
    <row r="949" spans="2:15" hidden="1" x14ac:dyDescent="0.25">
      <c r="B949" s="798"/>
      <c r="C949" s="536" t="s">
        <v>752</v>
      </c>
      <c r="D949" s="799"/>
      <c r="E949" s="68"/>
      <c r="F949" s="69">
        <f t="shared" ca="1" si="467"/>
        <v>0</v>
      </c>
      <c r="G949" s="69">
        <f t="shared" ca="1" si="467"/>
        <v>0</v>
      </c>
      <c r="H949" s="69">
        <f t="shared" ca="1" si="467"/>
        <v>0</v>
      </c>
      <c r="I949" s="69">
        <f t="shared" ca="1" si="467"/>
        <v>0</v>
      </c>
      <c r="J949" s="69">
        <f t="shared" ca="1" si="467"/>
        <v>0</v>
      </c>
      <c r="K949" s="69">
        <f t="shared" ca="1" si="467"/>
        <v>0</v>
      </c>
      <c r="L949" s="69">
        <f t="shared" ca="1" si="467"/>
        <v>0</v>
      </c>
      <c r="M949" s="69">
        <f t="shared" ca="1" si="467"/>
        <v>0</v>
      </c>
      <c r="N949" s="69">
        <f t="shared" ca="1" si="468"/>
        <v>0</v>
      </c>
      <c r="O949" s="69">
        <f t="shared" ca="1" si="468"/>
        <v>0</v>
      </c>
    </row>
    <row r="950" spans="2:15" hidden="1" x14ac:dyDescent="0.25">
      <c r="B950" s="798">
        <v>15</v>
      </c>
      <c r="C950" s="535" t="s">
        <v>753</v>
      </c>
      <c r="D950" s="799"/>
      <c r="E950" s="68"/>
      <c r="F950" s="69">
        <f t="shared" ca="1" si="467"/>
        <v>24.593075353860399</v>
      </c>
      <c r="G950" s="69">
        <f t="shared" si="467"/>
        <v>2.2556148969221099</v>
      </c>
      <c r="H950" s="69">
        <f t="shared" ca="1" si="467"/>
        <v>0</v>
      </c>
      <c r="I950" s="69">
        <f t="shared" ca="1" si="467"/>
        <v>26.848690250782511</v>
      </c>
      <c r="J950" s="69">
        <f t="shared" ca="1" si="467"/>
        <v>20.530066646455438</v>
      </c>
      <c r="K950" s="69">
        <f t="shared" si="467"/>
        <v>1.3173815491451006</v>
      </c>
      <c r="L950" s="69">
        <f t="shared" ca="1" si="467"/>
        <v>0</v>
      </c>
      <c r="M950" s="69">
        <f t="shared" ca="1" si="467"/>
        <v>21.847448195600535</v>
      </c>
      <c r="N950" s="69">
        <f t="shared" ca="1" si="468"/>
        <v>4.0630087074049612</v>
      </c>
      <c r="O950" s="69">
        <f t="shared" si="468"/>
        <v>0.93823334777700929</v>
      </c>
    </row>
    <row r="951" spans="2:15" hidden="1" x14ac:dyDescent="0.25">
      <c r="B951" s="798">
        <v>16</v>
      </c>
      <c r="C951" s="535" t="s">
        <v>754</v>
      </c>
      <c r="D951" s="67"/>
      <c r="E951" s="68"/>
      <c r="F951" s="69">
        <f t="shared" ca="1" si="467"/>
        <v>8.240020882662888</v>
      </c>
      <c r="G951" s="69">
        <f t="shared" ca="1" si="467"/>
        <v>0</v>
      </c>
      <c r="H951" s="69">
        <f t="shared" ca="1" si="467"/>
        <v>0</v>
      </c>
      <c r="I951" s="69">
        <f t="shared" ca="1" si="467"/>
        <v>8.240020882662888</v>
      </c>
      <c r="J951" s="69">
        <f t="shared" ca="1" si="467"/>
        <v>7.7713811204640626</v>
      </c>
      <c r="K951" s="69">
        <f t="shared" ca="1" si="467"/>
        <v>0</v>
      </c>
      <c r="L951" s="69">
        <f t="shared" ca="1" si="467"/>
        <v>0</v>
      </c>
      <c r="M951" s="69">
        <f t="shared" ca="1" si="467"/>
        <v>7.7713811204640626</v>
      </c>
      <c r="N951" s="69">
        <f t="shared" ca="1" si="468"/>
        <v>0.46863976219882542</v>
      </c>
      <c r="O951" s="69">
        <f t="shared" ca="1" si="468"/>
        <v>0</v>
      </c>
    </row>
    <row r="952" spans="2:15" hidden="1" x14ac:dyDescent="0.25">
      <c r="B952" s="798">
        <v>17</v>
      </c>
      <c r="C952" s="535" t="s">
        <v>755</v>
      </c>
      <c r="D952" s="67"/>
      <c r="E952" s="74"/>
      <c r="F952" s="69">
        <f t="shared" ca="1" si="467"/>
        <v>0</v>
      </c>
      <c r="G952" s="69">
        <f t="shared" ca="1" si="467"/>
        <v>0</v>
      </c>
      <c r="H952" s="69">
        <f t="shared" ca="1" si="467"/>
        <v>0</v>
      </c>
      <c r="I952" s="69">
        <f t="shared" ca="1" si="467"/>
        <v>0</v>
      </c>
      <c r="J952" s="69">
        <f t="shared" ca="1" si="467"/>
        <v>2.0078543548255376E-2</v>
      </c>
      <c r="K952" s="69">
        <f t="shared" ca="1" si="467"/>
        <v>0</v>
      </c>
      <c r="L952" s="69">
        <f t="shared" ca="1" si="467"/>
        <v>0</v>
      </c>
      <c r="M952" s="69">
        <f t="shared" ca="1" si="467"/>
        <v>2.0078543548255376E-2</v>
      </c>
      <c r="N952" s="69">
        <f t="shared" ca="1" si="468"/>
        <v>-2.0078543548255376E-2</v>
      </c>
      <c r="O952" s="69">
        <f t="shared" ca="1" si="468"/>
        <v>0</v>
      </c>
    </row>
    <row r="953" spans="2:15" ht="14.5" hidden="1" thickBot="1" x14ac:dyDescent="0.3">
      <c r="B953" s="75"/>
      <c r="C953" s="76" t="s">
        <v>90</v>
      </c>
      <c r="D953" s="76"/>
      <c r="E953" s="77"/>
      <c r="F953" s="134">
        <f ca="1">SUM(F913:F952)</f>
        <v>3954.4080147019631</v>
      </c>
      <c r="G953" s="134">
        <f t="shared" ref="G953:O953" ca="1" si="469">SUM(G913:G952)</f>
        <v>475.57522844525602</v>
      </c>
      <c r="H953" s="134">
        <f t="shared" ca="1" si="469"/>
        <v>0</v>
      </c>
      <c r="I953" s="134">
        <f t="shared" ca="1" si="469"/>
        <v>4429.9832431472196</v>
      </c>
      <c r="J953" s="134">
        <f t="shared" ca="1" si="469"/>
        <v>1617.944954947943</v>
      </c>
      <c r="K953" s="134">
        <f t="shared" ca="1" si="469"/>
        <v>121.9974550889812</v>
      </c>
      <c r="L953" s="134">
        <f t="shared" ca="1" si="469"/>
        <v>0</v>
      </c>
      <c r="M953" s="134">
        <f t="shared" ca="1" si="469"/>
        <v>1739.9424100369235</v>
      </c>
      <c r="N953" s="134">
        <f t="shared" ca="1" si="469"/>
        <v>2336.4630597540208</v>
      </c>
      <c r="O953" s="134">
        <f t="shared" ca="1" si="469"/>
        <v>2580.663984485634</v>
      </c>
    </row>
  </sheetData>
  <mergeCells count="168">
    <mergeCell ref="B6:O6"/>
    <mergeCell ref="B7:B8"/>
    <mergeCell ref="C7:C8"/>
    <mergeCell ref="D7:D8"/>
    <mergeCell ref="E7:E8"/>
    <mergeCell ref="F7:I7"/>
    <mergeCell ref="J7:M7"/>
    <mergeCell ref="N7:O7"/>
    <mergeCell ref="B96:O96"/>
    <mergeCell ref="B97:B98"/>
    <mergeCell ref="C97:C98"/>
    <mergeCell ref="D97:D98"/>
    <mergeCell ref="E97:E98"/>
    <mergeCell ref="F97:I97"/>
    <mergeCell ref="J97:M97"/>
    <mergeCell ref="N97:O97"/>
    <mergeCell ref="B51:O51"/>
    <mergeCell ref="B52:B53"/>
    <mergeCell ref="C52:C53"/>
    <mergeCell ref="D52:D53"/>
    <mergeCell ref="E52:E53"/>
    <mergeCell ref="F52:I52"/>
    <mergeCell ref="J52:M52"/>
    <mergeCell ref="N52:O52"/>
    <mergeCell ref="B186:O186"/>
    <mergeCell ref="B187:B188"/>
    <mergeCell ref="C187:C188"/>
    <mergeCell ref="D187:D188"/>
    <mergeCell ref="E187:E188"/>
    <mergeCell ref="F187:I187"/>
    <mergeCell ref="J187:M187"/>
    <mergeCell ref="N187:O187"/>
    <mergeCell ref="B141:O141"/>
    <mergeCell ref="B142:B143"/>
    <mergeCell ref="C142:C143"/>
    <mergeCell ref="D142:D143"/>
    <mergeCell ref="E142:E143"/>
    <mergeCell ref="F142:I142"/>
    <mergeCell ref="J142:M142"/>
    <mergeCell ref="N142:O142"/>
    <mergeCell ref="B276:O276"/>
    <mergeCell ref="B277:B278"/>
    <mergeCell ref="C277:C278"/>
    <mergeCell ref="D277:D278"/>
    <mergeCell ref="E277:E278"/>
    <mergeCell ref="F277:I277"/>
    <mergeCell ref="J277:M277"/>
    <mergeCell ref="N277:O277"/>
    <mergeCell ref="B231:O231"/>
    <mergeCell ref="B232:B233"/>
    <mergeCell ref="C232:C233"/>
    <mergeCell ref="D232:D233"/>
    <mergeCell ref="E232:E233"/>
    <mergeCell ref="F232:I232"/>
    <mergeCell ref="J232:M232"/>
    <mergeCell ref="N232:O232"/>
    <mergeCell ref="B368:O368"/>
    <mergeCell ref="B369:B370"/>
    <mergeCell ref="C369:C370"/>
    <mergeCell ref="D369:D370"/>
    <mergeCell ref="E369:E370"/>
    <mergeCell ref="F369:I369"/>
    <mergeCell ref="J369:M369"/>
    <mergeCell ref="N369:O369"/>
    <mergeCell ref="B323:O323"/>
    <mergeCell ref="B324:B325"/>
    <mergeCell ref="C324:C325"/>
    <mergeCell ref="D324:D325"/>
    <mergeCell ref="E324:E325"/>
    <mergeCell ref="F324:I324"/>
    <mergeCell ref="J324:M324"/>
    <mergeCell ref="N324:O324"/>
    <mergeCell ref="B458:O458"/>
    <mergeCell ref="B459:B460"/>
    <mergeCell ref="C459:C460"/>
    <mergeCell ref="D459:D460"/>
    <mergeCell ref="E459:E460"/>
    <mergeCell ref="F459:I459"/>
    <mergeCell ref="J459:M459"/>
    <mergeCell ref="N459:O459"/>
    <mergeCell ref="B413:O413"/>
    <mergeCell ref="B414:B415"/>
    <mergeCell ref="C414:C415"/>
    <mergeCell ref="D414:D415"/>
    <mergeCell ref="E414:E415"/>
    <mergeCell ref="F414:I414"/>
    <mergeCell ref="J414:M414"/>
    <mergeCell ref="N414:O414"/>
    <mergeCell ref="B548:O548"/>
    <mergeCell ref="B549:B550"/>
    <mergeCell ref="C549:C550"/>
    <mergeCell ref="D549:D550"/>
    <mergeCell ref="E549:E550"/>
    <mergeCell ref="F549:I549"/>
    <mergeCell ref="J549:M549"/>
    <mergeCell ref="N549:O549"/>
    <mergeCell ref="B503:O503"/>
    <mergeCell ref="B504:B505"/>
    <mergeCell ref="C504:C505"/>
    <mergeCell ref="D504:D505"/>
    <mergeCell ref="E504:E505"/>
    <mergeCell ref="F504:I504"/>
    <mergeCell ref="J504:M504"/>
    <mergeCell ref="N504:O504"/>
    <mergeCell ref="B640:O640"/>
    <mergeCell ref="B641:B642"/>
    <mergeCell ref="C641:C642"/>
    <mergeCell ref="D641:D642"/>
    <mergeCell ref="E641:E642"/>
    <mergeCell ref="F641:I641"/>
    <mergeCell ref="J641:M641"/>
    <mergeCell ref="N641:O641"/>
    <mergeCell ref="B593:O593"/>
    <mergeCell ref="B594:B595"/>
    <mergeCell ref="C594:C595"/>
    <mergeCell ref="D594:D595"/>
    <mergeCell ref="E594:E595"/>
    <mergeCell ref="F594:I594"/>
    <mergeCell ref="J594:M594"/>
    <mergeCell ref="N594:O594"/>
    <mergeCell ref="B730:O730"/>
    <mergeCell ref="B731:B732"/>
    <mergeCell ref="C731:C732"/>
    <mergeCell ref="D731:D732"/>
    <mergeCell ref="E731:E732"/>
    <mergeCell ref="F731:I731"/>
    <mergeCell ref="J731:M731"/>
    <mergeCell ref="N731:O731"/>
    <mergeCell ref="B685:O685"/>
    <mergeCell ref="B686:B687"/>
    <mergeCell ref="C686:C687"/>
    <mergeCell ref="D686:D687"/>
    <mergeCell ref="E686:E687"/>
    <mergeCell ref="F686:I686"/>
    <mergeCell ref="J686:M686"/>
    <mergeCell ref="N686:O686"/>
    <mergeCell ref="B820:O820"/>
    <mergeCell ref="B821:B822"/>
    <mergeCell ref="C821:C822"/>
    <mergeCell ref="D821:D822"/>
    <mergeCell ref="E821:E822"/>
    <mergeCell ref="F821:I821"/>
    <mergeCell ref="J821:M821"/>
    <mergeCell ref="N821:O821"/>
    <mergeCell ref="B775:O775"/>
    <mergeCell ref="B776:B777"/>
    <mergeCell ref="C776:C777"/>
    <mergeCell ref="D776:D777"/>
    <mergeCell ref="E776:E777"/>
    <mergeCell ref="F776:I776"/>
    <mergeCell ref="J776:M776"/>
    <mergeCell ref="N776:O776"/>
    <mergeCell ref="B910:O910"/>
    <mergeCell ref="B911:B912"/>
    <mergeCell ref="C911:C912"/>
    <mergeCell ref="D911:D912"/>
    <mergeCell ref="E911:E912"/>
    <mergeCell ref="F911:I911"/>
    <mergeCell ref="J911:M911"/>
    <mergeCell ref="N911:O911"/>
    <mergeCell ref="B865:O865"/>
    <mergeCell ref="B866:B867"/>
    <mergeCell ref="C866:C867"/>
    <mergeCell ref="D866:D867"/>
    <mergeCell ref="E866:E867"/>
    <mergeCell ref="F866:I866"/>
    <mergeCell ref="J866:M866"/>
    <mergeCell ref="N866:O866"/>
  </mergeCells>
  <printOptions horizontalCentered="1"/>
  <pageMargins left="0.52" right="0.5" top="0.5" bottom="0.5" header="0.25" footer="0.25"/>
  <pageSetup paperSize="9" scale="64" fitToHeight="0" orientation="landscape" r:id="rId1"/>
  <headerFooter alignWithMargins="0"/>
  <rowBreaks count="8" manualBreakCount="8">
    <brk id="95" min="1" max="14" man="1"/>
    <brk id="139" min="1" max="14" man="1"/>
    <brk id="319" min="1" max="14" man="1"/>
    <brk id="411" min="1" max="14" man="1"/>
    <brk id="457" min="1" max="14" man="1"/>
    <brk id="636" min="1" max="14" man="1"/>
    <brk id="729" min="1" max="14" man="1"/>
    <brk id="774" min="1" max="14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pageSetUpPr fitToPage="1"/>
  </sheetPr>
  <dimension ref="B1:P277"/>
  <sheetViews>
    <sheetView showGridLines="0" view="pageBreakPreview" topLeftCell="A84" zoomScale="46" zoomScaleNormal="51" zoomScaleSheetLayoutView="90" workbookViewId="0">
      <selection activeCell="G304" sqref="G304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39.81640625" style="4" customWidth="1"/>
    <col min="4" max="4" width="13.81640625" style="767" bestFit="1" customWidth="1"/>
    <col min="5" max="5" width="12.54296875" style="767" bestFit="1" customWidth="1"/>
    <col min="6" max="6" width="13.453125" style="767" bestFit="1" customWidth="1"/>
    <col min="7" max="7" width="13.81640625" style="767" bestFit="1" customWidth="1"/>
    <col min="8" max="8" width="12.54296875" style="767" bestFit="1" customWidth="1"/>
    <col min="9" max="9" width="13.1796875" style="767" bestFit="1" customWidth="1"/>
    <col min="10" max="10" width="12.54296875" style="4" customWidth="1"/>
    <col min="11" max="11" width="11.81640625" style="4" bestFit="1" customWidth="1"/>
    <col min="12" max="12" width="13.81640625" style="4" bestFit="1" customWidth="1"/>
    <col min="13" max="15" width="11.81640625" style="4" hidden="1" customWidth="1"/>
    <col min="16" max="18" width="11.81640625" style="4" bestFit="1" customWidth="1"/>
    <col min="19" max="16384" width="9.1796875" style="4"/>
  </cols>
  <sheetData>
    <row r="1" spans="2:16" x14ac:dyDescent="0.25">
      <c r="B1" s="13"/>
    </row>
    <row r="2" spans="2:16" x14ac:dyDescent="0.25">
      <c r="H2" s="786" t="s">
        <v>706</v>
      </c>
    </row>
    <row r="3" spans="2:16" x14ac:dyDescent="0.25">
      <c r="H3" s="787" t="s">
        <v>635</v>
      </c>
    </row>
    <row r="4" spans="2:16" x14ac:dyDescent="0.25">
      <c r="B4" s="22" t="s">
        <v>759</v>
      </c>
      <c r="H4" s="787"/>
    </row>
    <row r="5" spans="2:16" x14ac:dyDescent="0.25">
      <c r="B5" s="518" t="s">
        <v>636</v>
      </c>
      <c r="C5" s="13" t="s">
        <v>637</v>
      </c>
      <c r="D5" s="774"/>
      <c r="E5" s="774"/>
      <c r="F5" s="774"/>
      <c r="G5" s="774"/>
      <c r="H5" s="774"/>
      <c r="I5" s="774"/>
      <c r="J5" s="14"/>
      <c r="K5" s="14"/>
      <c r="L5" s="14"/>
    </row>
    <row r="6" spans="2:16" x14ac:dyDescent="0.25">
      <c r="L6" s="14" t="s">
        <v>1153</v>
      </c>
      <c r="O6" s="15" t="s">
        <v>101</v>
      </c>
    </row>
    <row r="7" spans="2:16" s="5" customFormat="1" ht="15" customHeight="1" x14ac:dyDescent="0.25">
      <c r="B7" s="927" t="s">
        <v>2</v>
      </c>
      <c r="C7" s="1100" t="s">
        <v>102</v>
      </c>
      <c r="D7" s="1123" t="s">
        <v>104</v>
      </c>
      <c r="E7" s="1124"/>
      <c r="F7" s="1125"/>
      <c r="G7" s="947" t="s">
        <v>708</v>
      </c>
      <c r="H7" s="948"/>
      <c r="I7" s="948"/>
      <c r="J7" s="949"/>
      <c r="K7" s="937" t="s">
        <v>105</v>
      </c>
      <c r="L7" s="1075"/>
      <c r="M7" s="1075"/>
      <c r="N7" s="1075"/>
      <c r="O7" s="938"/>
      <c r="P7" s="530"/>
    </row>
    <row r="8" spans="2:16" s="5" customFormat="1" ht="28" x14ac:dyDescent="0.25">
      <c r="B8" s="928"/>
      <c r="C8" s="1101"/>
      <c r="D8" s="762" t="s">
        <v>106</v>
      </c>
      <c r="E8" s="762" t="s">
        <v>214</v>
      </c>
      <c r="F8" s="762" t="s">
        <v>107</v>
      </c>
      <c r="G8" s="762" t="s">
        <v>106</v>
      </c>
      <c r="H8" s="762" t="s">
        <v>108</v>
      </c>
      <c r="I8" s="762" t="s">
        <v>109</v>
      </c>
      <c r="J8" s="514" t="s">
        <v>215</v>
      </c>
      <c r="K8" s="514" t="s">
        <v>472</v>
      </c>
      <c r="L8" s="514" t="s">
        <v>473</v>
      </c>
      <c r="M8" s="514" t="s">
        <v>474</v>
      </c>
      <c r="N8" s="514" t="s">
        <v>475</v>
      </c>
      <c r="O8" s="514" t="s">
        <v>476</v>
      </c>
    </row>
    <row r="9" spans="2:16" s="5" customFormat="1" x14ac:dyDescent="0.25">
      <c r="B9" s="939"/>
      <c r="C9" s="1102"/>
      <c r="D9" s="762" t="s">
        <v>110</v>
      </c>
      <c r="E9" s="762" t="s">
        <v>111</v>
      </c>
      <c r="F9" s="762" t="s">
        <v>112</v>
      </c>
      <c r="G9" s="762" t="s">
        <v>110</v>
      </c>
      <c r="H9" s="762" t="s">
        <v>113</v>
      </c>
      <c r="I9" s="762" t="s">
        <v>114</v>
      </c>
      <c r="J9" s="514" t="s">
        <v>114</v>
      </c>
      <c r="K9" s="514" t="s">
        <v>115</v>
      </c>
      <c r="L9" s="514" t="s">
        <v>115</v>
      </c>
      <c r="M9" s="514" t="s">
        <v>115</v>
      </c>
      <c r="N9" s="514" t="s">
        <v>115</v>
      </c>
      <c r="O9" s="514" t="s">
        <v>115</v>
      </c>
    </row>
    <row r="10" spans="2:16" x14ac:dyDescent="0.25">
      <c r="B10" s="520">
        <v>1</v>
      </c>
      <c r="C10" s="522" t="s">
        <v>638</v>
      </c>
      <c r="D10" s="788"/>
      <c r="E10" s="764">
        <f t="shared" ref="E10:E18" si="0">E114+E171</f>
        <v>0</v>
      </c>
      <c r="F10" s="764">
        <f>E10-D10</f>
        <v>0</v>
      </c>
      <c r="G10" s="763"/>
      <c r="H10" s="764">
        <f t="shared" ref="H10:I22" si="1">H114+H171</f>
        <v>0</v>
      </c>
      <c r="I10" s="764">
        <f t="shared" si="1"/>
        <v>0</v>
      </c>
      <c r="J10" s="374">
        <f>'[61]Interest cost'!D5</f>
        <v>4336.6335791052516</v>
      </c>
      <c r="K10" s="374">
        <f>'[61]Interest cost'!E5</f>
        <v>4492.6169149407806</v>
      </c>
      <c r="L10" s="374">
        <f>'[61]Interest cost'!F5</f>
        <v>4838.3518132602539</v>
      </c>
      <c r="M10" s="374">
        <f>'[61]Interest cost'!G5</f>
        <v>5250.2187392769192</v>
      </c>
      <c r="N10" s="374">
        <f>'[61]Interest cost'!H5</f>
        <v>6259.5447646489938</v>
      </c>
      <c r="O10" s="374">
        <f>'[61]Interest cost'!I5</f>
        <v>7622.6819305991221</v>
      </c>
    </row>
    <row r="11" spans="2:16" x14ac:dyDescent="0.25">
      <c r="B11" s="517">
        <f>B10+1</f>
        <v>2</v>
      </c>
      <c r="C11" s="522" t="s">
        <v>639</v>
      </c>
      <c r="D11" s="788"/>
      <c r="E11" s="764">
        <f t="shared" si="0"/>
        <v>0</v>
      </c>
      <c r="F11" s="764">
        <f t="shared" ref="F11:F22" si="2">E11-D11</f>
        <v>0</v>
      </c>
      <c r="G11" s="763"/>
      <c r="H11" s="764">
        <f t="shared" si="1"/>
        <v>0</v>
      </c>
      <c r="I11" s="764">
        <f t="shared" si="1"/>
        <v>0</v>
      </c>
      <c r="J11" s="374">
        <f t="shared" ref="J11:J21" si="3">H11+I11</f>
        <v>0</v>
      </c>
      <c r="K11" s="147">
        <f t="shared" ref="K11:O13" si="4">K115+K172</f>
        <v>0</v>
      </c>
      <c r="L11" s="147">
        <f t="shared" si="4"/>
        <v>0</v>
      </c>
      <c r="M11" s="147">
        <f t="shared" si="4"/>
        <v>0</v>
      </c>
      <c r="N11" s="147">
        <f t="shared" si="4"/>
        <v>0</v>
      </c>
      <c r="O11" s="147">
        <f t="shared" si="4"/>
        <v>0</v>
      </c>
    </row>
    <row r="12" spans="2:16" x14ac:dyDescent="0.25">
      <c r="B12" s="517">
        <f t="shared" ref="B12:B22" si="5">B11+1</f>
        <v>3</v>
      </c>
      <c r="C12" s="18" t="s">
        <v>640</v>
      </c>
      <c r="D12" s="788"/>
      <c r="E12" s="764">
        <f t="shared" si="0"/>
        <v>0</v>
      </c>
      <c r="F12" s="764">
        <f t="shared" si="2"/>
        <v>0</v>
      </c>
      <c r="G12" s="763"/>
      <c r="H12" s="764">
        <f t="shared" si="1"/>
        <v>0</v>
      </c>
      <c r="I12" s="764">
        <f t="shared" si="1"/>
        <v>0</v>
      </c>
      <c r="J12" s="374">
        <f t="shared" si="3"/>
        <v>0</v>
      </c>
      <c r="K12" s="147">
        <f t="shared" si="4"/>
        <v>0</v>
      </c>
      <c r="L12" s="147">
        <f t="shared" si="4"/>
        <v>0</v>
      </c>
      <c r="M12" s="147">
        <f t="shared" si="4"/>
        <v>0</v>
      </c>
      <c r="N12" s="147">
        <f t="shared" si="4"/>
        <v>0</v>
      </c>
      <c r="O12" s="147">
        <f t="shared" si="4"/>
        <v>0</v>
      </c>
    </row>
    <row r="13" spans="2:16" ht="28" x14ac:dyDescent="0.25">
      <c r="B13" s="517">
        <f t="shared" si="5"/>
        <v>4</v>
      </c>
      <c r="C13" s="79" t="s">
        <v>641</v>
      </c>
      <c r="D13" s="789"/>
      <c r="E13" s="764">
        <f t="shared" si="0"/>
        <v>0</v>
      </c>
      <c r="F13" s="764">
        <f t="shared" si="2"/>
        <v>0</v>
      </c>
      <c r="G13" s="766"/>
      <c r="H13" s="764">
        <f t="shared" si="1"/>
        <v>0</v>
      </c>
      <c r="I13" s="764">
        <f t="shared" si="1"/>
        <v>0</v>
      </c>
      <c r="J13" s="374">
        <f t="shared" si="3"/>
        <v>0</v>
      </c>
      <c r="K13" s="147">
        <f t="shared" si="4"/>
        <v>0</v>
      </c>
      <c r="L13" s="147">
        <f t="shared" si="4"/>
        <v>0</v>
      </c>
      <c r="M13" s="147">
        <f t="shared" si="4"/>
        <v>0</v>
      </c>
      <c r="N13" s="147">
        <f t="shared" si="4"/>
        <v>0</v>
      </c>
      <c r="O13" s="147">
        <f t="shared" si="4"/>
        <v>0</v>
      </c>
    </row>
    <row r="14" spans="2:16" s="22" customFormat="1" ht="28" x14ac:dyDescent="0.25">
      <c r="B14" s="517">
        <f t="shared" si="5"/>
        <v>5</v>
      </c>
      <c r="C14" s="27" t="s">
        <v>642</v>
      </c>
      <c r="D14" s="789"/>
      <c r="E14" s="764">
        <f t="shared" si="0"/>
        <v>0</v>
      </c>
      <c r="F14" s="764">
        <f t="shared" si="2"/>
        <v>0</v>
      </c>
      <c r="G14" s="766"/>
      <c r="H14" s="764">
        <f t="shared" si="1"/>
        <v>0</v>
      </c>
      <c r="I14" s="764">
        <f t="shared" si="1"/>
        <v>0</v>
      </c>
      <c r="J14" s="374">
        <f>'[61]Interest cost'!D6</f>
        <v>1024.6569831681516</v>
      </c>
      <c r="K14" s="374">
        <f>'[61]Interest cost'!E6</f>
        <v>1208.9702274441056</v>
      </c>
      <c r="L14" s="374">
        <f>'[61]Interest cost'!F6</f>
        <v>1328.8312195010876</v>
      </c>
      <c r="M14" s="374">
        <f>'[61]Interest cost'!G6</f>
        <v>2007.1332951659374</v>
      </c>
      <c r="N14" s="374">
        <f>'[61]Interest cost'!H6</f>
        <v>2471.5011282890782</v>
      </c>
      <c r="O14" s="374">
        <f>'[61]Interest cost'!I6</f>
        <v>2944.7315626529116</v>
      </c>
    </row>
    <row r="15" spans="2:16" ht="28" x14ac:dyDescent="0.25">
      <c r="B15" s="517">
        <f t="shared" si="5"/>
        <v>6</v>
      </c>
      <c r="C15" s="79" t="s">
        <v>643</v>
      </c>
      <c r="D15" s="789"/>
      <c r="E15" s="764">
        <f t="shared" si="0"/>
        <v>0</v>
      </c>
      <c r="F15" s="764">
        <f t="shared" si="2"/>
        <v>0</v>
      </c>
      <c r="G15" s="766"/>
      <c r="H15" s="764">
        <f t="shared" si="1"/>
        <v>0</v>
      </c>
      <c r="I15" s="764">
        <f t="shared" si="1"/>
        <v>0</v>
      </c>
      <c r="J15" s="374">
        <f>'[61]Interest cost'!D7</f>
        <v>873.79621903922225</v>
      </c>
      <c r="K15" s="374">
        <f>'[61]Interest cost'!E7</f>
        <v>871.43785305888196</v>
      </c>
      <c r="L15" s="374">
        <f>'[61]Interest cost'!F7</f>
        <v>923.11877789595769</v>
      </c>
      <c r="M15" s="374">
        <f>'[61]Interest cost'!G7</f>
        <v>1005.386765518728</v>
      </c>
      <c r="N15" s="374">
        <f>'[61]Interest cost'!H7</f>
        <v>1115.6428657677409</v>
      </c>
      <c r="O15" s="374">
        <f>'[61]Interest cost'!I7</f>
        <v>1251.7750443419527</v>
      </c>
    </row>
    <row r="16" spans="2:16" x14ac:dyDescent="0.25">
      <c r="B16" s="517">
        <f t="shared" si="5"/>
        <v>7</v>
      </c>
      <c r="C16" s="522" t="s">
        <v>644</v>
      </c>
      <c r="D16" s="789"/>
      <c r="E16" s="764">
        <f t="shared" si="0"/>
        <v>0</v>
      </c>
      <c r="F16" s="764">
        <f t="shared" si="2"/>
        <v>0</v>
      </c>
      <c r="G16" s="766"/>
      <c r="H16" s="764">
        <f t="shared" si="1"/>
        <v>0</v>
      </c>
      <c r="I16" s="764">
        <f t="shared" si="1"/>
        <v>0</v>
      </c>
      <c r="J16" s="374">
        <f>'[61]Interest cost'!D9</f>
        <v>4492.6169149407806</v>
      </c>
      <c r="K16" s="374">
        <f>'[61]Interest cost'!E9</f>
        <v>4838.3518132602539</v>
      </c>
      <c r="L16" s="374">
        <f>'[61]Interest cost'!F9</f>
        <v>5250.2187392769192</v>
      </c>
      <c r="M16" s="374">
        <f>'[61]Interest cost'!G9</f>
        <v>6259.5447646489938</v>
      </c>
      <c r="N16" s="374">
        <f>'[61]Interest cost'!H9</f>
        <v>7622.6819305991221</v>
      </c>
      <c r="O16" s="374">
        <f>'[61]Interest cost'!I9</f>
        <v>9326.739619181657</v>
      </c>
    </row>
    <row r="17" spans="2:15" x14ac:dyDescent="0.25">
      <c r="B17" s="517">
        <f t="shared" si="5"/>
        <v>8</v>
      </c>
      <c r="C17" s="522" t="s">
        <v>645</v>
      </c>
      <c r="D17" s="789"/>
      <c r="E17" s="764">
        <f t="shared" si="0"/>
        <v>0</v>
      </c>
      <c r="F17" s="764">
        <f t="shared" si="2"/>
        <v>0</v>
      </c>
      <c r="G17" s="766"/>
      <c r="H17" s="764">
        <f t="shared" si="1"/>
        <v>0</v>
      </c>
      <c r="I17" s="764">
        <f t="shared" si="1"/>
        <v>0</v>
      </c>
      <c r="J17" s="374">
        <f t="shared" si="3"/>
        <v>0</v>
      </c>
      <c r="K17" s="147">
        <f t="shared" ref="K17:O18" si="6">K121+K178</f>
        <v>0</v>
      </c>
      <c r="L17" s="147">
        <f t="shared" si="6"/>
        <v>0</v>
      </c>
      <c r="M17" s="147">
        <f t="shared" si="6"/>
        <v>0</v>
      </c>
      <c r="N17" s="147">
        <f t="shared" si="6"/>
        <v>0</v>
      </c>
      <c r="O17" s="147">
        <f t="shared" si="6"/>
        <v>0</v>
      </c>
    </row>
    <row r="18" spans="2:15" x14ac:dyDescent="0.25">
      <c r="B18" s="517">
        <f t="shared" si="5"/>
        <v>9</v>
      </c>
      <c r="C18" s="522" t="s">
        <v>646</v>
      </c>
      <c r="D18" s="789"/>
      <c r="E18" s="764">
        <f t="shared" si="0"/>
        <v>0</v>
      </c>
      <c r="F18" s="764">
        <f t="shared" si="2"/>
        <v>0</v>
      </c>
      <c r="G18" s="766"/>
      <c r="H18" s="764">
        <f t="shared" si="1"/>
        <v>0</v>
      </c>
      <c r="I18" s="764">
        <f t="shared" si="1"/>
        <v>0</v>
      </c>
      <c r="J18" s="374">
        <f t="shared" si="3"/>
        <v>0</v>
      </c>
      <c r="K18" s="147">
        <f t="shared" si="6"/>
        <v>0</v>
      </c>
      <c r="L18" s="147">
        <f t="shared" si="6"/>
        <v>0</v>
      </c>
      <c r="M18" s="147">
        <f t="shared" si="6"/>
        <v>0</v>
      </c>
      <c r="N18" s="147">
        <f t="shared" si="6"/>
        <v>0</v>
      </c>
      <c r="O18" s="147">
        <f t="shared" si="6"/>
        <v>0</v>
      </c>
    </row>
    <row r="19" spans="2:15" ht="28" x14ac:dyDescent="0.25">
      <c r="B19" s="517">
        <f t="shared" si="5"/>
        <v>10</v>
      </c>
      <c r="C19" s="79" t="s">
        <v>647</v>
      </c>
      <c r="D19" s="789"/>
      <c r="E19" s="764"/>
      <c r="F19" s="764">
        <f t="shared" si="2"/>
        <v>0</v>
      </c>
      <c r="G19" s="766"/>
      <c r="H19" s="764"/>
      <c r="I19" s="764"/>
      <c r="J19" s="375">
        <f>'[61]Interest cost'!D12</f>
        <v>0.10278869630956894</v>
      </c>
      <c r="K19" s="375">
        <f>'[61]Interest cost'!E12</f>
        <v>0.10218942588753785</v>
      </c>
      <c r="L19" s="375">
        <f>'[61]Interest cost'!F12</f>
        <v>9.9745857070407687E-2</v>
      </c>
      <c r="M19" s="375">
        <f>'[61]Interest cost'!G12</f>
        <v>9.9763744116817016E-2</v>
      </c>
      <c r="N19" s="375">
        <f>'[61]Interest cost'!H12</f>
        <v>9.9649771682246202E-2</v>
      </c>
      <c r="O19" s="375">
        <f>'[61]Interest cost'!I12</f>
        <v>9.990296087120458E-2</v>
      </c>
    </row>
    <row r="20" spans="2:15" x14ac:dyDescent="0.25">
      <c r="B20" s="517">
        <f t="shared" si="5"/>
        <v>11</v>
      </c>
      <c r="C20" s="522" t="s">
        <v>648</v>
      </c>
      <c r="D20" s="789"/>
      <c r="E20" s="764">
        <f>E124+E181</f>
        <v>0</v>
      </c>
      <c r="F20" s="764">
        <f t="shared" si="2"/>
        <v>0</v>
      </c>
      <c r="G20" s="766"/>
      <c r="H20" s="764">
        <f t="shared" si="1"/>
        <v>0</v>
      </c>
      <c r="I20" s="764">
        <f t="shared" si="1"/>
        <v>0</v>
      </c>
      <c r="J20" s="374">
        <f>'[61]Interest cost'!D14</f>
        <v>453.77357383680453</v>
      </c>
      <c r="K20" s="374">
        <f>'[61]Interest cost'!E14</f>
        <v>476.76316865471648</v>
      </c>
      <c r="L20" s="374">
        <f>'[61]Interest cost'!F14</f>
        <v>503.14655818904845</v>
      </c>
      <c r="M20" s="374">
        <f>'[61]Interest cost'!G14</f>
        <v>574.12855052537202</v>
      </c>
      <c r="N20" s="374">
        <f>'[61]Interest cost'!H14</f>
        <v>691.68036031132897</v>
      </c>
      <c r="O20" s="374">
        <f>'[61]Interest cost'!I14</f>
        <v>846.64869893865034</v>
      </c>
    </row>
    <row r="21" spans="2:15" x14ac:dyDescent="0.25">
      <c r="B21" s="517">
        <f t="shared" si="5"/>
        <v>12</v>
      </c>
      <c r="C21" s="522" t="s">
        <v>649</v>
      </c>
      <c r="D21" s="789"/>
      <c r="E21" s="764">
        <f>E125+E182</f>
        <v>0</v>
      </c>
      <c r="F21" s="764">
        <f t="shared" si="2"/>
        <v>0</v>
      </c>
      <c r="G21" s="766"/>
      <c r="H21" s="764">
        <f t="shared" si="1"/>
        <v>0</v>
      </c>
      <c r="I21" s="764">
        <f t="shared" si="1"/>
        <v>0</v>
      </c>
      <c r="J21" s="374">
        <f t="shared" si="3"/>
        <v>0</v>
      </c>
      <c r="K21" s="147">
        <f>K125+K182</f>
        <v>0</v>
      </c>
      <c r="L21" s="147">
        <f>L125+L182</f>
        <v>0</v>
      </c>
      <c r="M21" s="147">
        <f>M125+M182</f>
        <v>0</v>
      </c>
      <c r="N21" s="147">
        <f>N125+N182</f>
        <v>0</v>
      </c>
      <c r="O21" s="147">
        <f>O125+O182</f>
        <v>0</v>
      </c>
    </row>
    <row r="22" spans="2:15" x14ac:dyDescent="0.25">
      <c r="B22" s="517">
        <f t="shared" si="5"/>
        <v>13</v>
      </c>
      <c r="C22" s="522" t="s">
        <v>650</v>
      </c>
      <c r="D22" s="789"/>
      <c r="E22" s="764">
        <f>E126+E183</f>
        <v>0</v>
      </c>
      <c r="F22" s="764">
        <f t="shared" si="2"/>
        <v>0</v>
      </c>
      <c r="G22" s="766"/>
      <c r="H22" s="764">
        <f t="shared" si="1"/>
        <v>0</v>
      </c>
      <c r="I22" s="764">
        <f t="shared" si="1"/>
        <v>0</v>
      </c>
      <c r="J22" s="374">
        <f>J20+J21</f>
        <v>453.77357383680453</v>
      </c>
      <c r="K22" s="374">
        <f t="shared" ref="K22:O22" si="7">K20+K21</f>
        <v>476.76316865471648</v>
      </c>
      <c r="L22" s="374">
        <f t="shared" si="7"/>
        <v>503.14655818904845</v>
      </c>
      <c r="M22" s="374">
        <f t="shared" si="7"/>
        <v>574.12855052537202</v>
      </c>
      <c r="N22" s="374">
        <f t="shared" si="7"/>
        <v>691.68036031132897</v>
      </c>
      <c r="O22" s="374">
        <f t="shared" si="7"/>
        <v>846.64869893865034</v>
      </c>
    </row>
    <row r="24" spans="2:15" x14ac:dyDescent="0.25">
      <c r="B24" s="518" t="s">
        <v>651</v>
      </c>
      <c r="C24" s="13" t="s">
        <v>652</v>
      </c>
    </row>
    <row r="25" spans="2:15" x14ac:dyDescent="0.25">
      <c r="L25" s="14" t="s">
        <v>1153</v>
      </c>
    </row>
    <row r="26" spans="2:15" ht="15" customHeight="1" x14ac:dyDescent="0.25">
      <c r="B26" s="927" t="s">
        <v>2</v>
      </c>
      <c r="C26" s="1100" t="s">
        <v>102</v>
      </c>
      <c r="D26" s="790" t="s">
        <v>104</v>
      </c>
      <c r="E26" s="1123" t="s">
        <v>708</v>
      </c>
      <c r="F26" s="1124"/>
      <c r="G26" s="1125"/>
      <c r="H26" s="937" t="s">
        <v>105</v>
      </c>
      <c r="I26" s="1075"/>
      <c r="J26" s="1075"/>
      <c r="K26" s="1075"/>
      <c r="L26" s="938"/>
    </row>
    <row r="27" spans="2:15" x14ac:dyDescent="0.25">
      <c r="B27" s="928"/>
      <c r="C27" s="1101"/>
      <c r="D27" s="762" t="s">
        <v>214</v>
      </c>
      <c r="E27" s="762" t="s">
        <v>108</v>
      </c>
      <c r="F27" s="762" t="s">
        <v>109</v>
      </c>
      <c r="G27" s="762" t="s">
        <v>215</v>
      </c>
      <c r="H27" s="762" t="s">
        <v>472</v>
      </c>
      <c r="I27" s="762" t="s">
        <v>473</v>
      </c>
      <c r="J27" s="781" t="s">
        <v>474</v>
      </c>
      <c r="K27" s="781" t="s">
        <v>475</v>
      </c>
      <c r="L27" s="781" t="s">
        <v>476</v>
      </c>
    </row>
    <row r="28" spans="2:15" x14ac:dyDescent="0.25">
      <c r="B28" s="939"/>
      <c r="C28" s="1102"/>
      <c r="D28" s="762" t="s">
        <v>111</v>
      </c>
      <c r="E28" s="762" t="s">
        <v>113</v>
      </c>
      <c r="F28" s="762" t="s">
        <v>114</v>
      </c>
      <c r="G28" s="762" t="s">
        <v>114</v>
      </c>
      <c r="H28" s="762" t="s">
        <v>115</v>
      </c>
      <c r="I28" s="762" t="s">
        <v>115</v>
      </c>
      <c r="J28" s="781" t="s">
        <v>115</v>
      </c>
      <c r="K28" s="781" t="s">
        <v>115</v>
      </c>
      <c r="L28" s="781" t="s">
        <v>115</v>
      </c>
    </row>
    <row r="29" spans="2:15" x14ac:dyDescent="0.25">
      <c r="B29" s="517">
        <v>1</v>
      </c>
      <c r="C29" s="28" t="s">
        <v>760</v>
      </c>
      <c r="D29" s="769"/>
      <c r="E29" s="769"/>
      <c r="F29" s="769"/>
      <c r="G29" s="769"/>
      <c r="H29" s="769"/>
      <c r="I29" s="769"/>
      <c r="J29" s="782"/>
      <c r="K29" s="782"/>
      <c r="L29" s="782"/>
    </row>
    <row r="30" spans="2:15" x14ac:dyDescent="0.25">
      <c r="B30" s="522"/>
      <c r="C30" s="522" t="s">
        <v>653</v>
      </c>
      <c r="D30" s="769"/>
      <c r="E30" s="769"/>
      <c r="F30" s="769"/>
      <c r="G30" s="780">
        <f>'[61]Loan Portfolio'!$C$13</f>
        <v>5187.68</v>
      </c>
      <c r="H30" s="764">
        <f>G33</f>
        <v>6836.0349915999996</v>
      </c>
      <c r="I30" s="764">
        <f t="shared" ref="I30:L30" si="8">H33</f>
        <v>6695.0149575999994</v>
      </c>
      <c r="J30" s="783">
        <f t="shared" si="8"/>
        <v>6299.954957599999</v>
      </c>
      <c r="K30" s="783">
        <f t="shared" si="8"/>
        <v>5342.8449575999994</v>
      </c>
      <c r="L30" s="783">
        <f t="shared" si="8"/>
        <v>4385.7349575999997</v>
      </c>
    </row>
    <row r="31" spans="2:15" x14ac:dyDescent="0.25">
      <c r="B31" s="522"/>
      <c r="C31" s="522" t="s">
        <v>654</v>
      </c>
      <c r="D31" s="769"/>
      <c r="E31" s="769"/>
      <c r="F31" s="769"/>
      <c r="G31" s="780">
        <f>'[61]Loan Portfolio'!$D$13</f>
        <v>2069.4499999999998</v>
      </c>
      <c r="H31" s="780">
        <f>'[61]Loan Portfolio'!$K$13</f>
        <v>465.62282279999999</v>
      </c>
      <c r="I31" s="780">
        <f>'[61]Loan Portfolio'!$Q$13</f>
        <v>328.4</v>
      </c>
      <c r="J31" s="782">
        <v>0</v>
      </c>
      <c r="K31" s="782">
        <v>0</v>
      </c>
      <c r="L31" s="782">
        <v>0</v>
      </c>
    </row>
    <row r="32" spans="2:15" x14ac:dyDescent="0.25">
      <c r="B32" s="522"/>
      <c r="C32" s="522" t="s">
        <v>655</v>
      </c>
      <c r="D32" s="769"/>
      <c r="E32" s="769"/>
      <c r="F32" s="769"/>
      <c r="G32" s="780">
        <f>'[61]Loan Portfolio'!$E$13</f>
        <v>421.09523780000001</v>
      </c>
      <c r="H32" s="780">
        <f>'[61]Loan Portfolio'!$J$13</f>
        <v>606.6428568</v>
      </c>
      <c r="I32" s="780">
        <f>'[61]Loan Portfolio'!$P$13</f>
        <v>723.46</v>
      </c>
      <c r="J32" s="784">
        <f>'[61]Loan Portfolio'!$V$13</f>
        <v>957.11</v>
      </c>
      <c r="K32" s="784">
        <f>'[61]Loan Portfolio'!$AA$13</f>
        <v>957.11</v>
      </c>
      <c r="L32" s="784">
        <f>'[61]Loan Portfolio'!$AF$13</f>
        <v>957.11</v>
      </c>
    </row>
    <row r="33" spans="2:12" x14ac:dyDescent="0.25">
      <c r="B33" s="522"/>
      <c r="C33" s="522" t="s">
        <v>656</v>
      </c>
      <c r="D33" s="764"/>
      <c r="E33" s="764"/>
      <c r="F33" s="764"/>
      <c r="G33" s="764">
        <f>'[61]Loan Portfolio'!$G$13</f>
        <v>6836.0349915999996</v>
      </c>
      <c r="H33" s="764">
        <f>'[61]Loan Portfolio'!$M$13</f>
        <v>6695.0149575999994</v>
      </c>
      <c r="I33" s="764">
        <f>'[61]Loan Portfolio'!$S$13</f>
        <v>6299.954957599999</v>
      </c>
      <c r="J33" s="783">
        <f>'[61]Loan Portfolio'!$X$13</f>
        <v>5342.8449575999994</v>
      </c>
      <c r="K33" s="783">
        <f>'[61]Loan Portfolio'!$AC$13</f>
        <v>4385.7349575999997</v>
      </c>
      <c r="L33" s="783">
        <f>'[61]Loan Portfolio'!$AH$13</f>
        <v>3428.6249575999996</v>
      </c>
    </row>
    <row r="34" spans="2:12" x14ac:dyDescent="0.25">
      <c r="B34" s="522"/>
      <c r="C34" s="522" t="s">
        <v>657</v>
      </c>
      <c r="D34" s="764"/>
      <c r="E34" s="764"/>
      <c r="F34" s="764"/>
      <c r="G34" s="764">
        <f>'[61]Loan Portfolio'!$H$13</f>
        <v>6011.8574957999999</v>
      </c>
      <c r="H34" s="764">
        <f>'[61]Loan Portfolio'!$N$13</f>
        <v>6353.4362266999997</v>
      </c>
      <c r="I34" s="764">
        <f>'[61]Loan Portfolio'!$T$13</f>
        <v>6497.4849575999997</v>
      </c>
      <c r="J34" s="783">
        <f>'[61]Loan Portfolio'!$Y$13</f>
        <v>5821.3999575999987</v>
      </c>
      <c r="K34" s="783">
        <f>'[61]Loan Portfolio'!$AD$13</f>
        <v>4864.2899576</v>
      </c>
      <c r="L34" s="783">
        <f>'[61]Loan Portfolio'!$AI$13</f>
        <v>3907.1799575999994</v>
      </c>
    </row>
    <row r="35" spans="2:12" x14ac:dyDescent="0.25">
      <c r="B35" s="522"/>
      <c r="C35" s="522" t="s">
        <v>658</v>
      </c>
      <c r="D35" s="769"/>
      <c r="E35" s="769"/>
      <c r="F35" s="769"/>
      <c r="G35" s="770">
        <f>'[61]Loan Portfolio'!$I$13</f>
        <v>0.1056963153308149</v>
      </c>
      <c r="H35" s="770">
        <f>'[61]Loan Portfolio'!$O$13</f>
        <v>0.10472128408308276</v>
      </c>
      <c r="I35" s="770">
        <f>'[61]Loan Portfolio'!$U$13</f>
        <v>9.9052172371280917E-2</v>
      </c>
      <c r="J35" s="785">
        <f>'[61]Loan Portfolio'!$Z$13</f>
        <v>9.9266500190486773E-2</v>
      </c>
      <c r="K35" s="785">
        <f>'[61]Loan Portfolio'!$AE$13</f>
        <v>9.9484201027925989E-2</v>
      </c>
      <c r="L35" s="785">
        <f>'[61]Loan Portfolio'!$AJ$13</f>
        <v>9.9811118052403905E-2</v>
      </c>
    </row>
    <row r="36" spans="2:12" x14ac:dyDescent="0.25">
      <c r="B36" s="522"/>
      <c r="C36" s="522" t="s">
        <v>648</v>
      </c>
      <c r="D36" s="764"/>
      <c r="E36" s="764"/>
      <c r="F36" s="764"/>
      <c r="G36" s="764">
        <f>'[61]Loan Portfolio'!$F$13</f>
        <v>635.43118560000005</v>
      </c>
      <c r="H36" s="764">
        <f>'[61]Loan Portfolio'!$L$13</f>
        <v>665.34</v>
      </c>
      <c r="I36" s="764">
        <f>'[61]Loan Portfolio'!$R$13</f>
        <v>643.59</v>
      </c>
      <c r="J36" s="783">
        <f>'[61]Loan Portfolio'!$W$13</f>
        <v>577.87</v>
      </c>
      <c r="K36" s="783">
        <f>'[61]Loan Portfolio'!$AB$13</f>
        <v>483.92</v>
      </c>
      <c r="L36" s="783">
        <f>'[61]Loan Portfolio'!$AG$13</f>
        <v>389.98</v>
      </c>
    </row>
    <row r="37" spans="2:12" x14ac:dyDescent="0.25">
      <c r="B37" s="522"/>
      <c r="C37" s="522" t="s">
        <v>649</v>
      </c>
      <c r="D37" s="769"/>
      <c r="E37" s="769"/>
      <c r="F37" s="769"/>
      <c r="G37" s="769">
        <v>0</v>
      </c>
      <c r="H37" s="769">
        <v>0</v>
      </c>
      <c r="I37" s="769">
        <v>0</v>
      </c>
      <c r="J37" s="782">
        <v>0</v>
      </c>
      <c r="K37" s="782">
        <v>0</v>
      </c>
      <c r="L37" s="782">
        <v>0</v>
      </c>
    </row>
    <row r="38" spans="2:12" x14ac:dyDescent="0.25">
      <c r="B38" s="522"/>
      <c r="C38" s="522" t="s">
        <v>650</v>
      </c>
      <c r="D38" s="764"/>
      <c r="E38" s="764"/>
      <c r="F38" s="764"/>
      <c r="G38" s="764">
        <f>G36+G37</f>
        <v>635.43118560000005</v>
      </c>
      <c r="H38" s="764">
        <f t="shared" ref="H38:L38" si="9">H36+H37</f>
        <v>665.34</v>
      </c>
      <c r="I38" s="764">
        <f t="shared" si="9"/>
        <v>643.59</v>
      </c>
      <c r="J38" s="783">
        <f t="shared" si="9"/>
        <v>577.87</v>
      </c>
      <c r="K38" s="783">
        <f t="shared" si="9"/>
        <v>483.92</v>
      </c>
      <c r="L38" s="783">
        <f t="shared" si="9"/>
        <v>389.98</v>
      </c>
    </row>
    <row r="39" spans="2:12" x14ac:dyDescent="0.25">
      <c r="B39" s="517">
        <v>2</v>
      </c>
      <c r="C39" s="28" t="s">
        <v>761</v>
      </c>
      <c r="D39" s="769"/>
      <c r="E39" s="769"/>
      <c r="F39" s="769"/>
      <c r="G39" s="769"/>
      <c r="H39" s="769"/>
      <c r="I39" s="769"/>
      <c r="J39" s="782"/>
      <c r="K39" s="782"/>
      <c r="L39" s="782"/>
    </row>
    <row r="40" spans="2:12" x14ac:dyDescent="0.25">
      <c r="B40" s="522"/>
      <c r="C40" s="522" t="s">
        <v>653</v>
      </c>
      <c r="D40" s="769"/>
      <c r="E40" s="769"/>
      <c r="F40" s="769"/>
      <c r="G40" s="780">
        <f>'[61]Loan Portfolio'!$C$14</f>
        <v>5361.25</v>
      </c>
      <c r="H40" s="764">
        <f>G43</f>
        <v>6017.5200439999999</v>
      </c>
      <c r="I40" s="764">
        <f t="shared" ref="I40:K40" si="10">H43</f>
        <v>6100.0076416000002</v>
      </c>
      <c r="J40" s="783">
        <f t="shared" si="10"/>
        <v>5928.4476416000007</v>
      </c>
      <c r="K40" s="783">
        <f t="shared" si="10"/>
        <v>5194.8476416000003</v>
      </c>
      <c r="L40" s="783">
        <f>K43</f>
        <v>4461.2476416</v>
      </c>
    </row>
    <row r="41" spans="2:12" x14ac:dyDescent="0.25">
      <c r="B41" s="522"/>
      <c r="C41" s="522" t="s">
        <v>654</v>
      </c>
      <c r="D41" s="769"/>
      <c r="E41" s="769"/>
      <c r="F41" s="769"/>
      <c r="G41" s="780">
        <f>'[61]Loan Portfolio'!$D$14</f>
        <v>934.82</v>
      </c>
      <c r="H41" s="780">
        <f>'[61]Loan Portfolio'!$K$14</f>
        <v>465.62</v>
      </c>
      <c r="I41" s="769">
        <v>0</v>
      </c>
      <c r="J41" s="782">
        <v>0</v>
      </c>
      <c r="K41" s="782">
        <v>0</v>
      </c>
      <c r="L41" s="782">
        <v>0</v>
      </c>
    </row>
    <row r="42" spans="2:12" x14ac:dyDescent="0.25">
      <c r="B42" s="522"/>
      <c r="C42" s="522" t="s">
        <v>655</v>
      </c>
      <c r="D42" s="769"/>
      <c r="E42" s="769"/>
      <c r="F42" s="769"/>
      <c r="G42" s="780">
        <f>'[61]Loan Portfolio'!$E$14</f>
        <v>278.54715160000001</v>
      </c>
      <c r="H42" s="780">
        <f>'[61]Loan Portfolio'!$J$14</f>
        <v>383.13240239999999</v>
      </c>
      <c r="I42" s="780">
        <f>'[61]Loan Portfolio'!$P$14</f>
        <v>499.95</v>
      </c>
      <c r="J42" s="784">
        <f>'[61]Loan Portfolio'!$V$14</f>
        <v>733.6</v>
      </c>
      <c r="K42" s="784">
        <f>'[61]Loan Portfolio'!$AA$14</f>
        <v>733.6</v>
      </c>
      <c r="L42" s="784">
        <f>'[61]Loan Portfolio'!$AF$14</f>
        <v>733.6</v>
      </c>
    </row>
    <row r="43" spans="2:12" x14ac:dyDescent="0.25">
      <c r="B43" s="522"/>
      <c r="C43" s="522" t="s">
        <v>656</v>
      </c>
      <c r="D43" s="764"/>
      <c r="E43" s="764"/>
      <c r="F43" s="764"/>
      <c r="G43" s="764">
        <f>'[61]Loan Portfolio'!$G$14</f>
        <v>6017.5200439999999</v>
      </c>
      <c r="H43" s="764">
        <f>'[61]Loan Portfolio'!$M$14</f>
        <v>6100.0076416000002</v>
      </c>
      <c r="I43" s="764">
        <f>'[61]Loan Portfolio'!$S$14</f>
        <v>5928.4476416000007</v>
      </c>
      <c r="J43" s="783">
        <f>'[61]Loan Portfolio'!$X$14</f>
        <v>5194.8476416000003</v>
      </c>
      <c r="K43" s="783">
        <f>'[61]Loan Portfolio'!$AC$14</f>
        <v>4461.2476416</v>
      </c>
      <c r="L43" s="783">
        <f>'[61]Loan Portfolio'!$AH$14</f>
        <v>3727.6476416</v>
      </c>
    </row>
    <row r="44" spans="2:12" x14ac:dyDescent="0.25">
      <c r="B44" s="522"/>
      <c r="C44" s="522" t="s">
        <v>657</v>
      </c>
      <c r="D44" s="764"/>
      <c r="E44" s="764"/>
      <c r="F44" s="764"/>
      <c r="G44" s="764">
        <f>'[61]Loan Portfolio'!$H$14</f>
        <v>5689.3850220000004</v>
      </c>
      <c r="H44" s="764">
        <f>'[61]Loan Portfolio'!$N$14</f>
        <v>5894.6963317999998</v>
      </c>
      <c r="I44" s="764">
        <f>'[61]Loan Portfolio'!$T$14</f>
        <v>6014.2276416000004</v>
      </c>
      <c r="J44" s="783">
        <f>'[61]Loan Portfolio'!$Y$14</f>
        <v>5561.6476416000005</v>
      </c>
      <c r="K44" s="783">
        <f>'[61]Loan Portfolio'!$AD$14</f>
        <v>4828.0476416000001</v>
      </c>
      <c r="L44" s="783">
        <f>'[61]Loan Portfolio'!$AI$14</f>
        <v>4094.4476415999998</v>
      </c>
    </row>
    <row r="45" spans="2:12" x14ac:dyDescent="0.25">
      <c r="B45" s="522"/>
      <c r="C45" s="522" t="s">
        <v>658</v>
      </c>
      <c r="D45" s="769"/>
      <c r="E45" s="769"/>
      <c r="F45" s="769"/>
      <c r="G45" s="770">
        <f>'[61]Loan Portfolio'!$I$14</f>
        <v>9.8780523927775754E-2</v>
      </c>
      <c r="H45" s="770">
        <f>'[61]Loan Portfolio'!$O$14</f>
        <v>0.10139623253798501</v>
      </c>
      <c r="I45" s="770">
        <f>'[61]Loan Portfolio'!$U$14</f>
        <v>9.9346089906408364E-2</v>
      </c>
      <c r="J45" s="785">
        <f>'[61]Loan Portfolio'!$Z$14</f>
        <v>9.9486705317566856E-2</v>
      </c>
      <c r="K45" s="785">
        <f>'[61]Loan Portfolio'!$AE$14</f>
        <v>9.9607550649733839E-2</v>
      </c>
      <c r="L45" s="785">
        <f>'[61]Loan Portfolio'!$AJ$14</f>
        <v>9.9771699569313657E-2</v>
      </c>
    </row>
    <row r="46" spans="2:12" x14ac:dyDescent="0.25">
      <c r="B46" s="522"/>
      <c r="C46" s="522" t="s">
        <v>648</v>
      </c>
      <c r="D46" s="764"/>
      <c r="E46" s="764"/>
      <c r="F46" s="764"/>
      <c r="G46" s="764">
        <f>'[61]Loan Portfolio'!$F$14</f>
        <v>562.00043330000005</v>
      </c>
      <c r="H46" s="764">
        <f>'[61]Loan Portfolio'!$L$14</f>
        <v>597.70000000000005</v>
      </c>
      <c r="I46" s="764">
        <f>'[61]Loan Portfolio'!$R$14</f>
        <v>597.49</v>
      </c>
      <c r="J46" s="783">
        <f>'[61]Loan Portfolio'!$W$14</f>
        <v>553.30999999999995</v>
      </c>
      <c r="K46" s="783">
        <f>'[61]Loan Portfolio'!$AB$14</f>
        <v>480.91</v>
      </c>
      <c r="L46" s="783">
        <f>'[61]Loan Portfolio'!$AG$14</f>
        <v>408.51</v>
      </c>
    </row>
    <row r="47" spans="2:12" x14ac:dyDescent="0.25">
      <c r="B47" s="522"/>
      <c r="C47" s="522" t="s">
        <v>649</v>
      </c>
      <c r="D47" s="769"/>
      <c r="E47" s="769"/>
      <c r="F47" s="769"/>
      <c r="G47" s="769">
        <v>0</v>
      </c>
      <c r="H47" s="769">
        <v>0</v>
      </c>
      <c r="I47" s="769">
        <v>0</v>
      </c>
      <c r="J47" s="782">
        <v>0</v>
      </c>
      <c r="K47" s="782">
        <v>0</v>
      </c>
      <c r="L47" s="782">
        <v>0</v>
      </c>
    </row>
    <row r="48" spans="2:12" x14ac:dyDescent="0.25">
      <c r="B48" s="522"/>
      <c r="C48" s="522" t="s">
        <v>650</v>
      </c>
      <c r="D48" s="764"/>
      <c r="E48" s="764"/>
      <c r="F48" s="764"/>
      <c r="G48" s="764">
        <f>SUM(G46:G47)</f>
        <v>562.00043330000005</v>
      </c>
      <c r="H48" s="764">
        <f t="shared" ref="H48:L48" si="11">SUM(H46:H47)</f>
        <v>597.70000000000005</v>
      </c>
      <c r="I48" s="764">
        <f t="shared" si="11"/>
        <v>597.49</v>
      </c>
      <c r="J48" s="783">
        <f>SUM(J46:J47)</f>
        <v>553.30999999999995</v>
      </c>
      <c r="K48" s="783">
        <f t="shared" si="11"/>
        <v>480.91</v>
      </c>
      <c r="L48" s="783">
        <f t="shared" si="11"/>
        <v>408.51</v>
      </c>
    </row>
    <row r="49" spans="2:12" x14ac:dyDescent="0.25">
      <c r="B49" s="522"/>
      <c r="C49" s="522"/>
      <c r="D49" s="764"/>
      <c r="E49" s="764"/>
      <c r="F49" s="764"/>
      <c r="G49" s="764"/>
      <c r="H49" s="764"/>
      <c r="I49" s="764"/>
      <c r="J49" s="783"/>
      <c r="K49" s="783"/>
      <c r="L49" s="783"/>
    </row>
    <row r="50" spans="2:12" x14ac:dyDescent="0.25">
      <c r="B50" s="517">
        <v>3</v>
      </c>
      <c r="C50" s="28" t="s">
        <v>762</v>
      </c>
      <c r="D50" s="764"/>
      <c r="E50" s="764"/>
      <c r="F50" s="764"/>
      <c r="G50" s="764"/>
      <c r="H50" s="764"/>
      <c r="I50" s="764"/>
      <c r="J50" s="783"/>
      <c r="K50" s="783"/>
      <c r="L50" s="783"/>
    </row>
    <row r="51" spans="2:12" x14ac:dyDescent="0.25">
      <c r="B51" s="522"/>
      <c r="C51" s="522" t="s">
        <v>653</v>
      </c>
      <c r="D51" s="764"/>
      <c r="E51" s="764"/>
      <c r="F51" s="764"/>
      <c r="G51" s="764">
        <f>'[61]Loan Portfolio'!$C$15</f>
        <v>1318.82</v>
      </c>
      <c r="H51" s="764">
        <f>G54</f>
        <v>871.55634769999995</v>
      </c>
      <c r="I51" s="764">
        <f t="shared" ref="I51:L51" si="12">H54</f>
        <v>457.92944449999993</v>
      </c>
      <c r="J51" s="783">
        <f t="shared" si="12"/>
        <v>138.36920609999993</v>
      </c>
      <c r="K51" s="783">
        <f t="shared" si="12"/>
        <v>14.406492099999923</v>
      </c>
      <c r="L51" s="783">
        <f t="shared" si="12"/>
        <v>-7.638334409421077E-14</v>
      </c>
    </row>
    <row r="52" spans="2:12" x14ac:dyDescent="0.25">
      <c r="B52" s="522"/>
      <c r="C52" s="522" t="s">
        <v>654</v>
      </c>
      <c r="D52" s="764"/>
      <c r="E52" s="764"/>
      <c r="F52" s="764"/>
      <c r="G52" s="764">
        <f>'[61]Loan Portfolio'!$D$15</f>
        <v>0</v>
      </c>
      <c r="H52" s="764">
        <v>0</v>
      </c>
      <c r="I52" s="764">
        <v>0</v>
      </c>
      <c r="J52" s="783">
        <v>0</v>
      </c>
      <c r="K52" s="783">
        <v>0</v>
      </c>
      <c r="L52" s="783">
        <v>0</v>
      </c>
    </row>
    <row r="53" spans="2:12" x14ac:dyDescent="0.25">
      <c r="B53" s="522"/>
      <c r="C53" s="522" t="s">
        <v>655</v>
      </c>
      <c r="D53" s="764"/>
      <c r="E53" s="764"/>
      <c r="F53" s="764"/>
      <c r="G53" s="764">
        <f>'[61]Loan Portfolio'!$E$15</f>
        <v>447.26</v>
      </c>
      <c r="H53" s="764">
        <f>'[61]Loan Portfolio'!$J$15</f>
        <v>413.62690320000002</v>
      </c>
      <c r="I53" s="764">
        <f>'[61]Loan Portfolio'!$P$15</f>
        <v>319.5602384</v>
      </c>
      <c r="J53" s="783">
        <f>'[61]Loan Portfolio'!$V$15</f>
        <v>123.96271400000001</v>
      </c>
      <c r="K53" s="783">
        <f>'[61]Loan Portfolio'!$AA$15</f>
        <v>14.406492099999999</v>
      </c>
      <c r="L53" s="783">
        <f>'[61]Loan Portfolio'!$AF$15</f>
        <v>0</v>
      </c>
    </row>
    <row r="54" spans="2:12" x14ac:dyDescent="0.25">
      <c r="B54" s="522"/>
      <c r="C54" s="522" t="s">
        <v>656</v>
      </c>
      <c r="D54" s="764"/>
      <c r="E54" s="764"/>
      <c r="F54" s="764"/>
      <c r="G54" s="764">
        <f>'[61]Loan Portfolio'!$G$15</f>
        <v>871.55634769999995</v>
      </c>
      <c r="H54" s="764">
        <f>'[61]Loan Portfolio'!$M$15</f>
        <v>457.92944449999993</v>
      </c>
      <c r="I54" s="764">
        <f>'[61]Loan Portfolio'!$S$15</f>
        <v>138.36920609999993</v>
      </c>
      <c r="J54" s="783">
        <f>'[61]Loan Portfolio'!$X$15</f>
        <v>14.406492099999923</v>
      </c>
      <c r="K54" s="783">
        <f>'[61]Loan Portfolio'!$AC$15</f>
        <v>-7.638334409421077E-14</v>
      </c>
      <c r="L54" s="783">
        <f>'[61]Loan Portfolio'!$AH$15</f>
        <v>-7.638334409421077E-14</v>
      </c>
    </row>
    <row r="55" spans="2:12" x14ac:dyDescent="0.25">
      <c r="B55" s="522"/>
      <c r="C55" s="522" t="s">
        <v>657</v>
      </c>
      <c r="D55" s="764"/>
      <c r="E55" s="764"/>
      <c r="F55" s="764"/>
      <c r="G55" s="764">
        <f>'[61]Loan Portfolio'!$H$15</f>
        <v>1095.1881738499999</v>
      </c>
      <c r="H55" s="764">
        <f>'[61]Loan Portfolio'!$N$15</f>
        <v>776.55880917499985</v>
      </c>
      <c r="I55" s="764">
        <f>'[61]Loan Portfolio'!$T$15</f>
        <v>298.14932529999993</v>
      </c>
      <c r="J55" s="783">
        <f>'[61]Loan Portfolio'!$Y$15</f>
        <v>76.387849099999926</v>
      </c>
      <c r="K55" s="783">
        <f>'[61]Loan Portfolio'!$AD$15</f>
        <v>7.2032460499999234</v>
      </c>
      <c r="L55" s="783">
        <f>'[61]Loan Portfolio'!$AI$15</f>
        <v>-7.638334409421077E-14</v>
      </c>
    </row>
    <row r="56" spans="2:12" x14ac:dyDescent="0.25">
      <c r="B56" s="522"/>
      <c r="C56" s="522" t="s">
        <v>658</v>
      </c>
      <c r="D56" s="769"/>
      <c r="E56" s="769"/>
      <c r="F56" s="769"/>
      <c r="G56" s="770">
        <f>'[61]Loan Portfolio'!$I$15</f>
        <v>0.10688343190239062</v>
      </c>
      <c r="H56" s="770">
        <f>'[61]Loan Portfolio'!$O$15</f>
        <v>0.10035698014049255</v>
      </c>
      <c r="I56" s="770">
        <f>'[61]Loan Portfolio'!$U$15</f>
        <v>0.10713235955280785</v>
      </c>
      <c r="J56" s="785">
        <f>'[61]Loan Portfolio'!$Z$15</f>
        <v>0.11701298350603787</v>
      </c>
      <c r="K56" s="785">
        <f>'[61]Loan Portfolio'!$AE$15</f>
        <v>4.917610002368359E-2</v>
      </c>
      <c r="L56" s="785">
        <f>'[61]Loan Portfolio'!$AJ$15</f>
        <v>0</v>
      </c>
    </row>
    <row r="57" spans="2:12" x14ac:dyDescent="0.25">
      <c r="B57" s="522"/>
      <c r="C57" s="522" t="s">
        <v>648</v>
      </c>
      <c r="D57" s="764"/>
      <c r="E57" s="764"/>
      <c r="F57" s="764"/>
      <c r="G57" s="764">
        <f>'[61]Loan Portfolio'!$F$15</f>
        <v>117.0574706</v>
      </c>
      <c r="H57" s="764">
        <f>'[61]Loan Portfolio'!$L$15</f>
        <v>77.933096990300001</v>
      </c>
      <c r="I57" s="764">
        <f>'[61]Loan Portfolio'!$R$15</f>
        <v>31.941440718466662</v>
      </c>
      <c r="J57" s="783">
        <f>'[61]Loan Portfolio'!$W$15</f>
        <v>8.9383701268000006</v>
      </c>
      <c r="K57" s="783">
        <f>'[61]Loan Portfolio'!$AB$15</f>
        <v>0.35422754824999997</v>
      </c>
      <c r="L57" s="783">
        <f>'[61]Loan Portfolio'!$AG$15</f>
        <v>0</v>
      </c>
    </row>
    <row r="58" spans="2:12" x14ac:dyDescent="0.25">
      <c r="B58" s="522"/>
      <c r="C58" s="522" t="s">
        <v>649</v>
      </c>
      <c r="D58" s="769"/>
      <c r="E58" s="769"/>
      <c r="F58" s="769"/>
      <c r="G58" s="769">
        <v>0</v>
      </c>
      <c r="H58" s="769">
        <v>0</v>
      </c>
      <c r="I58" s="769">
        <v>0</v>
      </c>
      <c r="J58" s="782">
        <v>0</v>
      </c>
      <c r="K58" s="782">
        <v>0</v>
      </c>
      <c r="L58" s="782">
        <v>0</v>
      </c>
    </row>
    <row r="59" spans="2:12" x14ac:dyDescent="0.25">
      <c r="B59" s="522"/>
      <c r="C59" s="522" t="s">
        <v>650</v>
      </c>
      <c r="D59" s="764"/>
      <c r="E59" s="764"/>
      <c r="F59" s="764"/>
      <c r="G59" s="764">
        <f>G58+G57</f>
        <v>117.0574706</v>
      </c>
      <c r="H59" s="764">
        <f t="shared" ref="H59:L59" si="13">H58+H57</f>
        <v>77.933096990300001</v>
      </c>
      <c r="I59" s="764">
        <f t="shared" si="13"/>
        <v>31.941440718466662</v>
      </c>
      <c r="J59" s="783">
        <f t="shared" si="13"/>
        <v>8.9383701268000006</v>
      </c>
      <c r="K59" s="783">
        <f t="shared" si="13"/>
        <v>0.35422754824999997</v>
      </c>
      <c r="L59" s="783">
        <f t="shared" si="13"/>
        <v>0</v>
      </c>
    </row>
    <row r="60" spans="2:12" x14ac:dyDescent="0.25">
      <c r="B60" s="522"/>
      <c r="C60" s="522"/>
      <c r="D60" s="764"/>
      <c r="E60" s="764"/>
      <c r="F60" s="764"/>
      <c r="G60" s="764"/>
      <c r="H60" s="764"/>
      <c r="I60" s="764"/>
      <c r="J60" s="783"/>
      <c r="K60" s="783"/>
      <c r="L60" s="783"/>
    </row>
    <row r="61" spans="2:12" x14ac:dyDescent="0.25">
      <c r="B61" s="517">
        <v>4</v>
      </c>
      <c r="C61" s="28" t="s">
        <v>763</v>
      </c>
      <c r="D61" s="764"/>
      <c r="E61" s="764"/>
      <c r="F61" s="764"/>
      <c r="G61" s="764"/>
      <c r="H61" s="764"/>
      <c r="I61" s="764"/>
      <c r="J61" s="783"/>
      <c r="K61" s="783"/>
      <c r="L61" s="783"/>
    </row>
    <row r="62" spans="2:12" x14ac:dyDescent="0.25">
      <c r="B62" s="522"/>
      <c r="C62" s="522" t="s">
        <v>653</v>
      </c>
      <c r="D62" s="764"/>
      <c r="E62" s="764"/>
      <c r="F62" s="764"/>
      <c r="G62" s="764">
        <f>'[61]Loan Portfolio'!$C$16</f>
        <v>425.34</v>
      </c>
      <c r="H62" s="764">
        <f>G65</f>
        <v>360.47169939999998</v>
      </c>
      <c r="I62" s="764">
        <f t="shared" ref="I62:L62" si="14">H65</f>
        <v>279.97770099999997</v>
      </c>
      <c r="J62" s="783">
        <f t="shared" si="14"/>
        <v>199.48370259999996</v>
      </c>
      <c r="K62" s="783">
        <f t="shared" si="14"/>
        <v>118.98970419999996</v>
      </c>
      <c r="L62" s="783">
        <f t="shared" si="14"/>
        <v>60.343205799999964</v>
      </c>
    </row>
    <row r="63" spans="2:12" x14ac:dyDescent="0.25">
      <c r="B63" s="522"/>
      <c r="C63" s="522" t="s">
        <v>654</v>
      </c>
      <c r="D63" s="764"/>
      <c r="E63" s="764"/>
      <c r="F63" s="764"/>
      <c r="G63" s="764">
        <f>'[61]Loan Portfolio'!$D$16</f>
        <v>3.1978000000094653E-3</v>
      </c>
      <c r="H63" s="764">
        <v>0</v>
      </c>
      <c r="I63" s="764">
        <v>0</v>
      </c>
      <c r="J63" s="783">
        <v>0</v>
      </c>
      <c r="K63" s="783">
        <v>0</v>
      </c>
      <c r="L63" s="783">
        <v>0</v>
      </c>
    </row>
    <row r="64" spans="2:12" x14ac:dyDescent="0.25">
      <c r="B64" s="522"/>
      <c r="C64" s="522" t="s">
        <v>655</v>
      </c>
      <c r="D64" s="764"/>
      <c r="E64" s="764"/>
      <c r="F64" s="764"/>
      <c r="G64" s="764">
        <f>'[61]Loan Portfolio'!$E$16</f>
        <v>64.871498399999993</v>
      </c>
      <c r="H64" s="764">
        <f>'[61]Loan Portfolio'!$J$16</f>
        <v>80.493998399999995</v>
      </c>
      <c r="I64" s="764">
        <f>'[61]Loan Portfolio'!$P$16</f>
        <v>80.493998399999995</v>
      </c>
      <c r="J64" s="783">
        <f>'[61]Loan Portfolio'!$V$16</f>
        <v>80.493998399999995</v>
      </c>
      <c r="K64" s="783">
        <f>'[61]Loan Portfolio'!$AA$16</f>
        <v>58.646498399999999</v>
      </c>
      <c r="L64" s="783">
        <f>'[61]Loan Portfolio'!$AF$16</f>
        <v>42.999998400000003</v>
      </c>
    </row>
    <row r="65" spans="2:12" x14ac:dyDescent="0.25">
      <c r="B65" s="522"/>
      <c r="C65" s="522" t="s">
        <v>656</v>
      </c>
      <c r="D65" s="764"/>
      <c r="E65" s="764"/>
      <c r="F65" s="764"/>
      <c r="G65" s="764">
        <f>'[61]Loan Portfolio'!$G$16</f>
        <v>360.47169939999998</v>
      </c>
      <c r="H65" s="764">
        <f>'[61]Loan Portfolio'!$M$16</f>
        <v>279.97770099999997</v>
      </c>
      <c r="I65" s="764">
        <f>'[61]Loan Portfolio'!$S$16</f>
        <v>199.48370259999996</v>
      </c>
      <c r="J65" s="783">
        <f>'[61]Loan Portfolio'!$X$16</f>
        <v>118.98970419999996</v>
      </c>
      <c r="K65" s="783">
        <f>'[61]Loan Portfolio'!$AC$16</f>
        <v>60.343205799999964</v>
      </c>
      <c r="L65" s="783">
        <f>'[61]Loan Portfolio'!$AH$16</f>
        <v>17.343207399999962</v>
      </c>
    </row>
    <row r="66" spans="2:12" x14ac:dyDescent="0.25">
      <c r="B66" s="522"/>
      <c r="C66" s="522" t="s">
        <v>657</v>
      </c>
      <c r="D66" s="764"/>
      <c r="E66" s="764"/>
      <c r="F66" s="764"/>
      <c r="G66" s="764">
        <f>'[61]Loan Portfolio'!$H$16</f>
        <v>392.90584969999998</v>
      </c>
      <c r="H66" s="764">
        <f>'[61]Loan Portfolio'!$N$16</f>
        <v>336.44177534999994</v>
      </c>
      <c r="I66" s="764">
        <f>'[61]Loan Portfolio'!$T$16</f>
        <v>239.73070179999996</v>
      </c>
      <c r="J66" s="783">
        <f>'[61]Loan Portfolio'!$Y$16</f>
        <v>159.23670339999995</v>
      </c>
      <c r="K66" s="783">
        <f>'[61]Loan Portfolio'!$AD$16</f>
        <v>89.666454999999956</v>
      </c>
      <c r="L66" s="783">
        <f>'[61]Loan Portfolio'!$AI$16</f>
        <v>38.843206599999959</v>
      </c>
    </row>
    <row r="67" spans="2:12" x14ac:dyDescent="0.25">
      <c r="B67" s="522"/>
      <c r="C67" s="522" t="s">
        <v>658</v>
      </c>
      <c r="D67" s="769"/>
      <c r="E67" s="769"/>
      <c r="F67" s="769"/>
      <c r="G67" s="770">
        <f>'[61]Loan Portfolio'!$I$16</f>
        <v>0.12003741287133095</v>
      </c>
      <c r="H67" s="770">
        <f>'[61]Loan Portfolio'!$O$16</f>
        <v>0.11418941509131472</v>
      </c>
      <c r="I67" s="770">
        <f>'[61]Loan Portfolio'!$U$16</f>
        <v>0.12028834651790939</v>
      </c>
      <c r="J67" s="785">
        <f>'[61]Loan Portfolio'!$Z$16</f>
        <v>0.12092394220401829</v>
      </c>
      <c r="K67" s="785">
        <f>'[61]Loan Portfolio'!$AE$16</f>
        <v>0.11519307982344128</v>
      </c>
      <c r="L67" s="785">
        <f>'[61]Loan Portfolio'!$AJ$16</f>
        <v>0.12297749635067472</v>
      </c>
    </row>
    <row r="68" spans="2:12" x14ac:dyDescent="0.25">
      <c r="B68" s="522"/>
      <c r="C68" s="522" t="s">
        <v>648</v>
      </c>
      <c r="D68" s="764"/>
      <c r="E68" s="764"/>
      <c r="F68" s="764"/>
      <c r="G68" s="764">
        <f>'[61]Loan Portfolio'!$F$16</f>
        <v>47.163401700000001</v>
      </c>
      <c r="H68" s="764">
        <f>'[61]Loan Portfolio'!$L$16</f>
        <v>38.418089539500002</v>
      </c>
      <c r="I68" s="764">
        <f>'[61]Loan Portfolio'!$R$16</f>
        <v>28.836809729100001</v>
      </c>
      <c r="J68" s="783">
        <f>'[61]Loan Portfolio'!$W$16</f>
        <v>19.255529918699999</v>
      </c>
      <c r="K68" s="783">
        <f>'[61]Loan Portfolio'!$AB$16</f>
        <v>10.328955108300001</v>
      </c>
      <c r="L68" s="783">
        <f>'[61]Loan Portfolio'!$AG$16</f>
        <v>4.7768402978999989</v>
      </c>
    </row>
    <row r="69" spans="2:12" x14ac:dyDescent="0.25">
      <c r="B69" s="522"/>
      <c r="C69" s="522" t="s">
        <v>649</v>
      </c>
      <c r="D69" s="769"/>
      <c r="E69" s="769"/>
      <c r="F69" s="769"/>
      <c r="G69" s="769">
        <v>0</v>
      </c>
      <c r="H69" s="769">
        <v>0</v>
      </c>
      <c r="I69" s="769">
        <v>0</v>
      </c>
      <c r="J69" s="782">
        <v>0</v>
      </c>
      <c r="K69" s="782">
        <v>0</v>
      </c>
      <c r="L69" s="782">
        <v>0</v>
      </c>
    </row>
    <row r="70" spans="2:12" x14ac:dyDescent="0.25">
      <c r="B70" s="522"/>
      <c r="C70" s="522" t="s">
        <v>650</v>
      </c>
      <c r="D70" s="764"/>
      <c r="E70" s="764"/>
      <c r="F70" s="764"/>
      <c r="G70" s="764">
        <f>G69+G68</f>
        <v>47.163401700000001</v>
      </c>
      <c r="H70" s="764">
        <f t="shared" ref="H70:L70" si="15">H69+H68</f>
        <v>38.418089539500002</v>
      </c>
      <c r="I70" s="764">
        <f t="shared" si="15"/>
        <v>28.836809729100001</v>
      </c>
      <c r="J70" s="783">
        <f t="shared" si="15"/>
        <v>19.255529918699999</v>
      </c>
      <c r="K70" s="783">
        <f t="shared" si="15"/>
        <v>10.328955108300001</v>
      </c>
      <c r="L70" s="783">
        <f t="shared" si="15"/>
        <v>4.7768402978999989</v>
      </c>
    </row>
    <row r="71" spans="2:12" x14ac:dyDescent="0.25">
      <c r="B71" s="522"/>
      <c r="C71" s="522"/>
      <c r="D71" s="764"/>
      <c r="E71" s="764"/>
      <c r="F71" s="764"/>
      <c r="G71" s="764"/>
      <c r="H71" s="764"/>
      <c r="I71" s="764"/>
      <c r="J71" s="783"/>
      <c r="K71" s="783"/>
      <c r="L71" s="783"/>
    </row>
    <row r="72" spans="2:12" x14ac:dyDescent="0.25">
      <c r="B72" s="517">
        <v>5</v>
      </c>
      <c r="C72" s="28" t="s">
        <v>764</v>
      </c>
      <c r="D72" s="764"/>
      <c r="E72" s="764"/>
      <c r="F72" s="764"/>
      <c r="G72" s="764"/>
      <c r="H72" s="764"/>
      <c r="I72" s="764"/>
      <c r="J72" s="783"/>
      <c r="K72" s="783"/>
      <c r="L72" s="783"/>
    </row>
    <row r="73" spans="2:12" x14ac:dyDescent="0.25">
      <c r="B73" s="522"/>
      <c r="C73" s="522" t="s">
        <v>653</v>
      </c>
      <c r="D73" s="764"/>
      <c r="E73" s="764"/>
      <c r="F73" s="764"/>
      <c r="G73" s="764">
        <f>'[61]Loan Portfolio'!$C$17</f>
        <v>698.67</v>
      </c>
      <c r="H73" s="764">
        <f>G76</f>
        <v>264.00000010000002</v>
      </c>
      <c r="I73" s="764">
        <f t="shared" ref="I73:L73" si="16">H76</f>
        <v>0</v>
      </c>
      <c r="J73" s="783">
        <f t="shared" si="16"/>
        <v>0</v>
      </c>
      <c r="K73" s="783">
        <f t="shared" si="16"/>
        <v>0</v>
      </c>
      <c r="L73" s="783">
        <f t="shared" si="16"/>
        <v>0</v>
      </c>
    </row>
    <row r="74" spans="2:12" x14ac:dyDescent="0.25">
      <c r="B74" s="522"/>
      <c r="C74" s="522" t="s">
        <v>654</v>
      </c>
      <c r="D74" s="764"/>
      <c r="E74" s="764"/>
      <c r="F74" s="764"/>
      <c r="G74" s="764">
        <v>0</v>
      </c>
      <c r="H74" s="764">
        <v>0</v>
      </c>
      <c r="I74" s="764">
        <v>0</v>
      </c>
      <c r="J74" s="783">
        <v>0</v>
      </c>
      <c r="K74" s="783">
        <v>0</v>
      </c>
      <c r="L74" s="783">
        <v>0</v>
      </c>
    </row>
    <row r="75" spans="2:12" x14ac:dyDescent="0.25">
      <c r="B75" s="522"/>
      <c r="C75" s="522" t="s">
        <v>655</v>
      </c>
      <c r="D75" s="764"/>
      <c r="E75" s="764"/>
      <c r="F75" s="764"/>
      <c r="G75" s="764">
        <f>'[61]Loan Portfolio'!$E$17</f>
        <v>434.69</v>
      </c>
      <c r="H75" s="764">
        <f>'[61]Loan Portfolio'!$J$17</f>
        <v>264.00000010000002</v>
      </c>
      <c r="I75" s="764">
        <v>0</v>
      </c>
      <c r="J75" s="783">
        <v>0</v>
      </c>
      <c r="K75" s="783">
        <v>0</v>
      </c>
      <c r="L75" s="783">
        <v>0</v>
      </c>
    </row>
    <row r="76" spans="2:12" x14ac:dyDescent="0.25">
      <c r="B76" s="522"/>
      <c r="C76" s="522" t="s">
        <v>656</v>
      </c>
      <c r="D76" s="764"/>
      <c r="E76" s="764"/>
      <c r="F76" s="764"/>
      <c r="G76" s="764">
        <f>'[61]Loan Portfolio'!$G$17</f>
        <v>264.00000010000002</v>
      </c>
      <c r="H76" s="764">
        <f>'[61]Loan Portfolio'!$M$17</f>
        <v>0</v>
      </c>
      <c r="I76" s="764">
        <v>0</v>
      </c>
      <c r="J76" s="783">
        <v>0</v>
      </c>
      <c r="K76" s="783">
        <v>0</v>
      </c>
      <c r="L76" s="783">
        <v>0</v>
      </c>
    </row>
    <row r="77" spans="2:12" x14ac:dyDescent="0.25">
      <c r="B77" s="522"/>
      <c r="C77" s="522" t="s">
        <v>657</v>
      </c>
      <c r="D77" s="764"/>
      <c r="E77" s="764"/>
      <c r="F77" s="764"/>
      <c r="G77" s="764">
        <f>'[61]Loan Portfolio'!$H$17</f>
        <v>481.33500004999996</v>
      </c>
      <c r="H77" s="764">
        <f>'[61]Loan Portfolio'!$N$17</f>
        <v>240.66750002499998</v>
      </c>
      <c r="I77" s="764">
        <v>0</v>
      </c>
      <c r="J77" s="783">
        <v>0</v>
      </c>
      <c r="K77" s="783">
        <v>0</v>
      </c>
      <c r="L77" s="783">
        <v>0</v>
      </c>
    </row>
    <row r="78" spans="2:12" x14ac:dyDescent="0.25">
      <c r="B78" s="522"/>
      <c r="C78" s="522" t="s">
        <v>658</v>
      </c>
      <c r="D78" s="769"/>
      <c r="E78" s="769"/>
      <c r="F78" s="769"/>
      <c r="G78" s="770">
        <f>'[61]Loan Portfolio'!$I$17</f>
        <v>0.10369939479741767</v>
      </c>
      <c r="H78" s="770">
        <f>'[61]Loan Portfolio'!$O$17</f>
        <v>6.5367502225234603E-2</v>
      </c>
      <c r="I78" s="770">
        <v>0</v>
      </c>
      <c r="J78" s="785">
        <v>0</v>
      </c>
      <c r="K78" s="785">
        <v>0</v>
      </c>
      <c r="L78" s="785">
        <v>0</v>
      </c>
    </row>
    <row r="79" spans="2:12" x14ac:dyDescent="0.25">
      <c r="B79" s="522"/>
      <c r="C79" s="522" t="s">
        <v>648</v>
      </c>
      <c r="D79" s="764"/>
      <c r="E79" s="764"/>
      <c r="F79" s="764"/>
      <c r="G79" s="764">
        <f>'[61]Loan Portfolio'!$F$17</f>
        <v>49.9141482</v>
      </c>
      <c r="H79" s="764">
        <f>'[61]Loan Portfolio'!$L$17</f>
        <v>15.731833343425834</v>
      </c>
      <c r="I79" s="764">
        <v>0</v>
      </c>
      <c r="J79" s="783">
        <v>0</v>
      </c>
      <c r="K79" s="783">
        <v>0</v>
      </c>
      <c r="L79" s="783">
        <v>0</v>
      </c>
    </row>
    <row r="80" spans="2:12" x14ac:dyDescent="0.25">
      <c r="B80" s="522"/>
      <c r="C80" s="522" t="s">
        <v>649</v>
      </c>
      <c r="D80" s="769"/>
      <c r="E80" s="769"/>
      <c r="F80" s="769"/>
      <c r="G80" s="769">
        <v>0</v>
      </c>
      <c r="H80" s="769">
        <v>0</v>
      </c>
      <c r="I80" s="769">
        <v>0</v>
      </c>
      <c r="J80" s="782">
        <v>0</v>
      </c>
      <c r="K80" s="782">
        <v>0</v>
      </c>
      <c r="L80" s="782">
        <v>0</v>
      </c>
    </row>
    <row r="81" spans="2:12" x14ac:dyDescent="0.25">
      <c r="B81" s="522"/>
      <c r="C81" s="522" t="s">
        <v>650</v>
      </c>
      <c r="D81" s="764"/>
      <c r="E81" s="764"/>
      <c r="F81" s="764"/>
      <c r="G81" s="764">
        <f>G80+G79</f>
        <v>49.9141482</v>
      </c>
      <c r="H81" s="764">
        <f t="shared" ref="H81:L81" si="17">H80+H79</f>
        <v>15.731833343425834</v>
      </c>
      <c r="I81" s="764">
        <f t="shared" si="17"/>
        <v>0</v>
      </c>
      <c r="J81" s="783">
        <f t="shared" si="17"/>
        <v>0</v>
      </c>
      <c r="K81" s="783">
        <f t="shared" si="17"/>
        <v>0</v>
      </c>
      <c r="L81" s="783">
        <f t="shared" si="17"/>
        <v>0</v>
      </c>
    </row>
    <row r="82" spans="2:12" x14ac:dyDescent="0.25">
      <c r="B82" s="522"/>
      <c r="C82" s="522"/>
      <c r="D82" s="764"/>
      <c r="E82" s="764"/>
      <c r="F82" s="764"/>
      <c r="G82" s="764"/>
      <c r="H82" s="764"/>
      <c r="I82" s="764"/>
      <c r="J82" s="783"/>
      <c r="K82" s="783"/>
      <c r="L82" s="783"/>
    </row>
    <row r="83" spans="2:12" x14ac:dyDescent="0.25">
      <c r="B83" s="517">
        <v>6</v>
      </c>
      <c r="C83" s="28" t="s">
        <v>765</v>
      </c>
      <c r="D83" s="764"/>
      <c r="E83" s="764"/>
      <c r="F83" s="764"/>
      <c r="G83" s="764"/>
      <c r="H83" s="764"/>
      <c r="I83" s="764"/>
      <c r="J83" s="783"/>
      <c r="K83" s="783"/>
      <c r="L83" s="783"/>
    </row>
    <row r="84" spans="2:12" x14ac:dyDescent="0.25">
      <c r="B84" s="522"/>
      <c r="C84" s="522" t="s">
        <v>653</v>
      </c>
      <c r="D84" s="764"/>
      <c r="E84" s="764"/>
      <c r="F84" s="764"/>
      <c r="G84" s="764">
        <f>'[61]Loan Portfolio'!$C$18</f>
        <v>2024.65</v>
      </c>
      <c r="H84" s="764">
        <f>G87</f>
        <v>2024.65</v>
      </c>
      <c r="I84" s="764">
        <f t="shared" ref="I84:L84" si="18">H87</f>
        <v>2024.65</v>
      </c>
      <c r="J84" s="783">
        <f t="shared" si="18"/>
        <v>2024.65</v>
      </c>
      <c r="K84" s="783">
        <f t="shared" si="18"/>
        <v>2024.65</v>
      </c>
      <c r="L84" s="783">
        <f t="shared" si="18"/>
        <v>2024.65</v>
      </c>
    </row>
    <row r="85" spans="2:12" x14ac:dyDescent="0.25">
      <c r="B85" s="522"/>
      <c r="C85" s="522" t="s">
        <v>654</v>
      </c>
      <c r="D85" s="764"/>
      <c r="E85" s="764"/>
      <c r="F85" s="764"/>
      <c r="G85" s="764">
        <v>0</v>
      </c>
      <c r="H85" s="764">
        <v>0</v>
      </c>
      <c r="I85" s="764">
        <v>0</v>
      </c>
      <c r="J85" s="783">
        <v>0</v>
      </c>
      <c r="K85" s="783">
        <v>0</v>
      </c>
      <c r="L85" s="783">
        <v>0</v>
      </c>
    </row>
    <row r="86" spans="2:12" x14ac:dyDescent="0.25">
      <c r="B86" s="522"/>
      <c r="C86" s="522" t="s">
        <v>655</v>
      </c>
      <c r="D86" s="764"/>
      <c r="E86" s="764"/>
      <c r="F86" s="764"/>
      <c r="G86" s="764">
        <f>'[61]Loan Portfolio'!$E$18</f>
        <v>0</v>
      </c>
      <c r="H86" s="764">
        <f>'[61]Loan Portfolio'!$J$18</f>
        <v>0</v>
      </c>
      <c r="I86" s="764">
        <f>'[61]Loan Portfolio'!$P$18</f>
        <v>0</v>
      </c>
      <c r="J86" s="783">
        <f>'[61]Loan Portfolio'!$V$18</f>
        <v>0</v>
      </c>
      <c r="K86" s="783">
        <f>'[61]Loan Portfolio'!$AA$18</f>
        <v>0</v>
      </c>
      <c r="L86" s="783">
        <f>'[61]Loan Portfolio'!$AF$18</f>
        <v>2024.65</v>
      </c>
    </row>
    <row r="87" spans="2:12" x14ac:dyDescent="0.25">
      <c r="B87" s="522"/>
      <c r="C87" s="522" t="s">
        <v>656</v>
      </c>
      <c r="D87" s="764"/>
      <c r="E87" s="764"/>
      <c r="F87" s="764"/>
      <c r="G87" s="764">
        <f>'[61]Loan Portfolio'!$G$18</f>
        <v>2024.65</v>
      </c>
      <c r="H87" s="764">
        <f>'[61]Loan Portfolio'!$M$18</f>
        <v>2024.65</v>
      </c>
      <c r="I87" s="764">
        <f>'[61]Loan Portfolio'!$S$18</f>
        <v>2024.65</v>
      </c>
      <c r="J87" s="783">
        <f>'[61]Loan Portfolio'!$X$18</f>
        <v>2024.65</v>
      </c>
      <c r="K87" s="783">
        <f>'[61]Loan Portfolio'!$AC$18</f>
        <v>2024.65</v>
      </c>
      <c r="L87" s="783">
        <f>'[61]Loan Portfolio'!$AH$18</f>
        <v>0</v>
      </c>
    </row>
    <row r="88" spans="2:12" x14ac:dyDescent="0.25">
      <c r="B88" s="522"/>
      <c r="C88" s="522" t="s">
        <v>657</v>
      </c>
      <c r="D88" s="764"/>
      <c r="E88" s="764"/>
      <c r="F88" s="764"/>
      <c r="G88" s="764">
        <f>'[61]Loan Portfolio'!$H$18</f>
        <v>2024.65</v>
      </c>
      <c r="H88" s="764">
        <f>'[61]Loan Portfolio'!$N$18</f>
        <v>2024.65</v>
      </c>
      <c r="I88" s="764">
        <f>'[61]Loan Portfolio'!$T$18</f>
        <v>2024.65</v>
      </c>
      <c r="J88" s="783">
        <f>'[61]Loan Portfolio'!$Y$18</f>
        <v>2024.65</v>
      </c>
      <c r="K88" s="783">
        <f>'[61]Loan Portfolio'!$AD$18</f>
        <v>2024.65</v>
      </c>
      <c r="L88" s="783">
        <f>'[61]Loan Portfolio'!$AI$18</f>
        <v>0</v>
      </c>
    </row>
    <row r="89" spans="2:12" x14ac:dyDescent="0.25">
      <c r="B89" s="522"/>
      <c r="C89" s="522" t="s">
        <v>658</v>
      </c>
      <c r="D89" s="769"/>
      <c r="E89" s="769"/>
      <c r="F89" s="769"/>
      <c r="G89" s="770">
        <f>'[61]Loan Portfolio'!$I$18</f>
        <v>9.9639443854493373E-2</v>
      </c>
      <c r="H89" s="770">
        <f>'[61]Loan Portfolio'!$O$18</f>
        <v>9.9639443854493373E-2</v>
      </c>
      <c r="I89" s="770">
        <f>'[61]Loan Portfolio'!$U$18</f>
        <v>9.9639443854493373E-2</v>
      </c>
      <c r="J89" s="785">
        <f>'[61]Loan Portfolio'!$Z$18</f>
        <v>9.9639443854493373E-2</v>
      </c>
      <c r="K89" s="785">
        <f>'[61]Loan Portfolio'!$AE$18</f>
        <v>9.9639443854493373E-2</v>
      </c>
      <c r="L89" s="785">
        <f>'[61]Loan Portfolio'!$AJ$18</f>
        <v>0</v>
      </c>
    </row>
    <row r="90" spans="2:12" x14ac:dyDescent="0.25">
      <c r="B90" s="522"/>
      <c r="C90" s="522" t="s">
        <v>648</v>
      </c>
      <c r="D90" s="764"/>
      <c r="E90" s="764"/>
      <c r="F90" s="764"/>
      <c r="G90" s="764">
        <f>'[61]Loan Portfolio'!$F$18</f>
        <v>201.73500000000001</v>
      </c>
      <c r="H90" s="764">
        <f>'[61]Loan Portfolio'!$L$18</f>
        <v>201.73500000000001</v>
      </c>
      <c r="I90" s="764">
        <f>'[61]Loan Portfolio'!$R$18</f>
        <v>201.73500000000001</v>
      </c>
      <c r="J90" s="783">
        <f>'[61]Loan Portfolio'!$W$18</f>
        <v>201.73500000000001</v>
      </c>
      <c r="K90" s="783">
        <f>'[61]Loan Portfolio'!$AB$18</f>
        <v>201.73500000000001</v>
      </c>
      <c r="L90" s="783">
        <f>'[61]Loan Portfolio'!$AG$18</f>
        <v>201.73500000000001</v>
      </c>
    </row>
    <row r="91" spans="2:12" x14ac:dyDescent="0.25">
      <c r="B91" s="522"/>
      <c r="C91" s="522" t="s">
        <v>649</v>
      </c>
      <c r="D91" s="769"/>
      <c r="E91" s="769"/>
      <c r="F91" s="769"/>
      <c r="G91" s="769">
        <v>0</v>
      </c>
      <c r="H91" s="769">
        <v>0</v>
      </c>
      <c r="I91" s="769">
        <v>0</v>
      </c>
      <c r="J91" s="782">
        <v>0</v>
      </c>
      <c r="K91" s="782">
        <v>0</v>
      </c>
      <c r="L91" s="782">
        <v>0</v>
      </c>
    </row>
    <row r="92" spans="2:12" x14ac:dyDescent="0.25">
      <c r="B92" s="522"/>
      <c r="C92" s="522" t="s">
        <v>650</v>
      </c>
      <c r="D92" s="764"/>
      <c r="E92" s="764"/>
      <c r="F92" s="764"/>
      <c r="G92" s="764">
        <f>G91+G90</f>
        <v>201.73500000000001</v>
      </c>
      <c r="H92" s="764">
        <f t="shared" ref="H92:L92" si="19">H91+H90</f>
        <v>201.73500000000001</v>
      </c>
      <c r="I92" s="764">
        <f t="shared" si="19"/>
        <v>201.73500000000001</v>
      </c>
      <c r="J92" s="783">
        <f t="shared" si="19"/>
        <v>201.73500000000001</v>
      </c>
      <c r="K92" s="783">
        <f t="shared" si="19"/>
        <v>201.73500000000001</v>
      </c>
      <c r="L92" s="783">
        <f t="shared" si="19"/>
        <v>201.73500000000001</v>
      </c>
    </row>
    <row r="93" spans="2:12" x14ac:dyDescent="0.25">
      <c r="B93" s="522"/>
      <c r="C93" s="522"/>
      <c r="D93" s="764"/>
      <c r="E93" s="764"/>
      <c r="F93" s="764"/>
      <c r="G93" s="764"/>
      <c r="H93" s="764"/>
      <c r="I93" s="764"/>
      <c r="J93" s="783"/>
      <c r="K93" s="783"/>
      <c r="L93" s="783"/>
    </row>
    <row r="94" spans="2:12" x14ac:dyDescent="0.25">
      <c r="B94" s="522"/>
      <c r="C94" s="522"/>
      <c r="D94" s="764"/>
      <c r="E94" s="764"/>
      <c r="F94" s="764"/>
      <c r="G94" s="764"/>
      <c r="H94" s="764"/>
      <c r="I94" s="764"/>
      <c r="J94" s="783"/>
      <c r="K94" s="783"/>
      <c r="L94" s="783"/>
    </row>
    <row r="95" spans="2:12" x14ac:dyDescent="0.25">
      <c r="B95" s="522"/>
      <c r="C95" s="522"/>
      <c r="D95" s="764"/>
      <c r="E95" s="764"/>
      <c r="F95" s="764"/>
      <c r="G95" s="764"/>
      <c r="H95" s="764"/>
      <c r="I95" s="764"/>
      <c r="J95" s="783"/>
      <c r="K95" s="783"/>
      <c r="L95" s="783"/>
    </row>
    <row r="96" spans="2:12" x14ac:dyDescent="0.25">
      <c r="B96" s="522"/>
      <c r="C96" s="522" t="s">
        <v>659</v>
      </c>
      <c r="D96" s="769"/>
      <c r="E96" s="769"/>
      <c r="F96" s="769"/>
      <c r="G96" s="769"/>
      <c r="H96" s="769"/>
      <c r="I96" s="769"/>
      <c r="J96" s="782"/>
      <c r="K96" s="782"/>
      <c r="L96" s="782"/>
    </row>
    <row r="97" spans="2:15" x14ac:dyDescent="0.25">
      <c r="B97" s="517"/>
      <c r="C97" s="28" t="s">
        <v>90</v>
      </c>
      <c r="D97" s="769"/>
      <c r="E97" s="769"/>
      <c r="F97" s="769"/>
      <c r="G97" s="769"/>
      <c r="H97" s="769"/>
      <c r="I97" s="769"/>
      <c r="J97" s="782"/>
      <c r="K97" s="782"/>
      <c r="L97" s="782"/>
    </row>
    <row r="98" spans="2:15" x14ac:dyDescent="0.25">
      <c r="B98" s="522"/>
      <c r="C98" s="522" t="s">
        <v>653</v>
      </c>
      <c r="D98" s="769"/>
      <c r="E98" s="769"/>
      <c r="F98" s="769"/>
      <c r="G98" s="780">
        <f>G30+G40+G51+G62+G73+G84</f>
        <v>15016.41</v>
      </c>
      <c r="H98" s="780">
        <f t="shared" ref="H98:L101" si="20">H30+H40+H51+H62+H73+H84</f>
        <v>16374.233082799998</v>
      </c>
      <c r="I98" s="780">
        <f t="shared" si="20"/>
        <v>15557.579744699999</v>
      </c>
      <c r="J98" s="784">
        <f t="shared" si="20"/>
        <v>14590.905507899999</v>
      </c>
      <c r="K98" s="784">
        <f t="shared" si="20"/>
        <v>12695.738795499998</v>
      </c>
      <c r="L98" s="784">
        <f t="shared" si="20"/>
        <v>10931.975805</v>
      </c>
    </row>
    <row r="99" spans="2:15" x14ac:dyDescent="0.25">
      <c r="B99" s="522"/>
      <c r="C99" s="522" t="s">
        <v>654</v>
      </c>
      <c r="D99" s="769"/>
      <c r="E99" s="769"/>
      <c r="F99" s="769"/>
      <c r="G99" s="780">
        <f>G31+G41+G52+G63+G74+G85</f>
        <v>3004.2731978000002</v>
      </c>
      <c r="H99" s="780">
        <f t="shared" si="20"/>
        <v>931.2428228</v>
      </c>
      <c r="I99" s="780">
        <f t="shared" si="20"/>
        <v>328.4</v>
      </c>
      <c r="J99" s="784">
        <f t="shared" si="20"/>
        <v>0</v>
      </c>
      <c r="K99" s="784">
        <f t="shared" si="20"/>
        <v>0</v>
      </c>
      <c r="L99" s="784">
        <f t="shared" si="20"/>
        <v>0</v>
      </c>
    </row>
    <row r="100" spans="2:15" x14ac:dyDescent="0.25">
      <c r="B100" s="522"/>
      <c r="C100" s="522" t="s">
        <v>655</v>
      </c>
      <c r="D100" s="769"/>
      <c r="E100" s="769"/>
      <c r="F100" s="769"/>
      <c r="G100" s="780">
        <f>G32+G42+G53+G64+G75+G86</f>
        <v>1646.4638878000001</v>
      </c>
      <c r="H100" s="780">
        <f t="shared" si="20"/>
        <v>1747.8961609</v>
      </c>
      <c r="I100" s="780">
        <f t="shared" si="20"/>
        <v>1623.4642368000002</v>
      </c>
      <c r="J100" s="784">
        <f t="shared" si="20"/>
        <v>1895.1667124000001</v>
      </c>
      <c r="K100" s="784">
        <f t="shared" si="20"/>
        <v>1763.7629904999999</v>
      </c>
      <c r="L100" s="784">
        <f t="shared" si="20"/>
        <v>3758.3599984000002</v>
      </c>
    </row>
    <row r="101" spans="2:15" x14ac:dyDescent="0.25">
      <c r="B101" s="522"/>
      <c r="C101" s="522" t="s">
        <v>656</v>
      </c>
      <c r="D101" s="764"/>
      <c r="E101" s="764"/>
      <c r="F101" s="764"/>
      <c r="G101" s="764">
        <f>G33+G43+G54+G65+G76+G87</f>
        <v>16374.233082799998</v>
      </c>
      <c r="H101" s="764">
        <f t="shared" si="20"/>
        <v>15557.579744699999</v>
      </c>
      <c r="I101" s="764">
        <f t="shared" si="20"/>
        <v>14590.905507899999</v>
      </c>
      <c r="J101" s="783">
        <f t="shared" si="20"/>
        <v>12695.738795499998</v>
      </c>
      <c r="K101" s="783">
        <f t="shared" si="20"/>
        <v>10931.975805</v>
      </c>
      <c r="L101" s="783">
        <f t="shared" si="20"/>
        <v>7173.6158065999998</v>
      </c>
    </row>
    <row r="102" spans="2:15" x14ac:dyDescent="0.25">
      <c r="B102" s="522"/>
      <c r="C102" s="522" t="s">
        <v>657</v>
      </c>
      <c r="D102" s="764"/>
      <c r="E102" s="764"/>
      <c r="F102" s="764"/>
      <c r="G102" s="764">
        <f>AVERAGE(G98,G101)</f>
        <v>15695.321541399999</v>
      </c>
      <c r="H102" s="764">
        <f t="shared" ref="H102:L102" si="21">AVERAGE(H98,H101)</f>
        <v>15965.906413749999</v>
      </c>
      <c r="I102" s="764">
        <f t="shared" si="21"/>
        <v>15074.242626299998</v>
      </c>
      <c r="J102" s="783">
        <f t="shared" si="21"/>
        <v>13643.322151699998</v>
      </c>
      <c r="K102" s="783">
        <f t="shared" si="21"/>
        <v>11813.857300249998</v>
      </c>
      <c r="L102" s="783">
        <f t="shared" si="21"/>
        <v>9052.7958058000004</v>
      </c>
    </row>
    <row r="103" spans="2:15" x14ac:dyDescent="0.25">
      <c r="B103" s="522"/>
      <c r="C103" s="522" t="s">
        <v>658</v>
      </c>
      <c r="D103" s="769"/>
      <c r="E103" s="769"/>
      <c r="F103" s="769"/>
      <c r="G103" s="770">
        <f>AVERAGE(G35,G45,G56,G67,G78,G89)</f>
        <v>0.10578942044737055</v>
      </c>
      <c r="H103" s="770">
        <f t="shared" ref="H103:L103" si="22">AVERAGE(H35,H45,H56,H67,H78,H89)</f>
        <v>9.7611809655433826E-2</v>
      </c>
      <c r="I103" s="770">
        <f t="shared" si="22"/>
        <v>8.7576402033816655E-2</v>
      </c>
      <c r="J103" s="785">
        <f t="shared" si="22"/>
        <v>8.9388262512100525E-2</v>
      </c>
      <c r="K103" s="785">
        <f t="shared" si="22"/>
        <v>7.7183395896546339E-2</v>
      </c>
      <c r="L103" s="785">
        <f t="shared" si="22"/>
        <v>5.3760052328732044E-2</v>
      </c>
    </row>
    <row r="104" spans="2:15" x14ac:dyDescent="0.25">
      <c r="B104" s="522"/>
      <c r="C104" s="522" t="s">
        <v>648</v>
      </c>
      <c r="D104" s="764"/>
      <c r="E104" s="764"/>
      <c r="F104" s="764"/>
      <c r="G104" s="764">
        <f>G103*G102</f>
        <v>1660.3989695998366</v>
      </c>
      <c r="H104" s="764">
        <f t="shared" ref="H104:L104" si="23">H103*H102</f>
        <v>1558.4610178354351</v>
      </c>
      <c r="I104" s="764">
        <f t="shared" si="23"/>
        <v>1320.1479325961448</v>
      </c>
      <c r="J104" s="783">
        <f t="shared" si="23"/>
        <v>1219.5528620333157</v>
      </c>
      <c r="K104" s="783">
        <f t="shared" si="23"/>
        <v>911.83362507049969</v>
      </c>
      <c r="L104" s="783">
        <f t="shared" si="23"/>
        <v>486.67877624113402</v>
      </c>
    </row>
    <row r="105" spans="2:15" x14ac:dyDescent="0.25">
      <c r="B105" s="522"/>
      <c r="C105" s="522" t="s">
        <v>649</v>
      </c>
      <c r="D105" s="769"/>
      <c r="E105" s="769"/>
      <c r="F105" s="769"/>
      <c r="G105" s="769">
        <v>0</v>
      </c>
      <c r="H105" s="769">
        <v>0</v>
      </c>
      <c r="I105" s="769">
        <v>0</v>
      </c>
      <c r="J105" s="782">
        <v>0</v>
      </c>
      <c r="K105" s="782">
        <v>0</v>
      </c>
      <c r="L105" s="782">
        <v>0</v>
      </c>
    </row>
    <row r="106" spans="2:15" x14ac:dyDescent="0.25">
      <c r="B106" s="522"/>
      <c r="C106" s="522" t="s">
        <v>650</v>
      </c>
      <c r="D106" s="764"/>
      <c r="E106" s="764"/>
      <c r="F106" s="764"/>
      <c r="G106" s="764">
        <f>G104+G105</f>
        <v>1660.3989695998366</v>
      </c>
      <c r="H106" s="764">
        <f t="shared" ref="H106:L106" si="24">H104+H105</f>
        <v>1558.4610178354351</v>
      </c>
      <c r="I106" s="764">
        <f t="shared" si="24"/>
        <v>1320.1479325961448</v>
      </c>
      <c r="J106" s="783">
        <f t="shared" si="24"/>
        <v>1219.5528620333157</v>
      </c>
      <c r="K106" s="783">
        <f t="shared" si="24"/>
        <v>911.83362507049969</v>
      </c>
      <c r="L106" s="783">
        <f t="shared" si="24"/>
        <v>486.67877624113402</v>
      </c>
    </row>
    <row r="108" spans="2:15" hidden="1" x14ac:dyDescent="0.25">
      <c r="B108" s="22" t="s">
        <v>712</v>
      </c>
      <c r="H108" s="787"/>
    </row>
    <row r="109" spans="2:15" hidden="1" x14ac:dyDescent="0.25">
      <c r="B109" s="518" t="s">
        <v>636</v>
      </c>
      <c r="C109" s="13" t="s">
        <v>637</v>
      </c>
      <c r="D109" s="774"/>
      <c r="E109" s="774"/>
      <c r="F109" s="774"/>
      <c r="G109" s="774"/>
      <c r="H109" s="774"/>
      <c r="I109" s="774"/>
      <c r="J109" s="14"/>
      <c r="K109" s="14"/>
      <c r="L109" s="14"/>
    </row>
    <row r="110" spans="2:15" hidden="1" x14ac:dyDescent="0.25">
      <c r="O110" s="15" t="s">
        <v>101</v>
      </c>
    </row>
    <row r="111" spans="2:15" s="5" customFormat="1" ht="15" hidden="1" customHeight="1" x14ac:dyDescent="0.25">
      <c r="B111" s="927" t="s">
        <v>2</v>
      </c>
      <c r="C111" s="1100" t="s">
        <v>102</v>
      </c>
      <c r="D111" s="1123" t="s">
        <v>104</v>
      </c>
      <c r="E111" s="1124"/>
      <c r="F111" s="1125"/>
      <c r="G111" s="947" t="s">
        <v>708</v>
      </c>
      <c r="H111" s="948"/>
      <c r="I111" s="948"/>
      <c r="J111" s="949"/>
      <c r="K111" s="937" t="s">
        <v>105</v>
      </c>
      <c r="L111" s="1075"/>
      <c r="M111" s="1075"/>
      <c r="N111" s="1075"/>
      <c r="O111" s="938"/>
    </row>
    <row r="112" spans="2:15" s="5" customFormat="1" ht="28" hidden="1" x14ac:dyDescent="0.25">
      <c r="B112" s="928"/>
      <c r="C112" s="1101"/>
      <c r="D112" s="762" t="s">
        <v>106</v>
      </c>
      <c r="E112" s="762" t="s">
        <v>214</v>
      </c>
      <c r="F112" s="762" t="s">
        <v>107</v>
      </c>
      <c r="G112" s="762" t="s">
        <v>106</v>
      </c>
      <c r="H112" s="762" t="s">
        <v>108</v>
      </c>
      <c r="I112" s="762" t="s">
        <v>109</v>
      </c>
      <c r="J112" s="514" t="s">
        <v>215</v>
      </c>
      <c r="K112" s="514" t="s">
        <v>472</v>
      </c>
      <c r="L112" s="514" t="s">
        <v>473</v>
      </c>
      <c r="M112" s="514" t="s">
        <v>474</v>
      </c>
      <c r="N112" s="514" t="s">
        <v>475</v>
      </c>
      <c r="O112" s="514" t="s">
        <v>476</v>
      </c>
    </row>
    <row r="113" spans="2:15" s="5" customFormat="1" hidden="1" x14ac:dyDescent="0.25">
      <c r="B113" s="939"/>
      <c r="C113" s="1102"/>
      <c r="D113" s="762" t="s">
        <v>110</v>
      </c>
      <c r="E113" s="762" t="s">
        <v>111</v>
      </c>
      <c r="F113" s="762" t="s">
        <v>112</v>
      </c>
      <c r="G113" s="762" t="s">
        <v>110</v>
      </c>
      <c r="H113" s="762" t="s">
        <v>113</v>
      </c>
      <c r="I113" s="762" t="s">
        <v>114</v>
      </c>
      <c r="J113" s="514" t="s">
        <v>114</v>
      </c>
      <c r="K113" s="514" t="s">
        <v>115</v>
      </c>
      <c r="L113" s="514" t="s">
        <v>115</v>
      </c>
      <c r="M113" s="514" t="s">
        <v>115</v>
      </c>
      <c r="N113" s="514" t="s">
        <v>115</v>
      </c>
      <c r="O113" s="514" t="s">
        <v>115</v>
      </c>
    </row>
    <row r="114" spans="2:15" hidden="1" x14ac:dyDescent="0.25">
      <c r="B114" s="520">
        <v>1</v>
      </c>
      <c r="C114" s="522" t="s">
        <v>638</v>
      </c>
      <c r="D114" s="788"/>
      <c r="E114" s="764"/>
      <c r="F114" s="764">
        <f>E114</f>
        <v>0</v>
      </c>
      <c r="G114" s="763"/>
      <c r="H114" s="764"/>
      <c r="I114" s="764"/>
      <c r="J114" s="133">
        <f>F121</f>
        <v>0</v>
      </c>
      <c r="K114" s="92">
        <f>J121</f>
        <v>0</v>
      </c>
      <c r="L114" s="92">
        <f>K121</f>
        <v>0</v>
      </c>
      <c r="M114" s="92">
        <f>L121</f>
        <v>0</v>
      </c>
      <c r="N114" s="92">
        <f>M121</f>
        <v>0</v>
      </c>
      <c r="O114" s="92">
        <f>N121</f>
        <v>0</v>
      </c>
    </row>
    <row r="115" spans="2:15" hidden="1" x14ac:dyDescent="0.25">
      <c r="B115" s="517">
        <f>B114+1</f>
        <v>2</v>
      </c>
      <c r="C115" s="522" t="s">
        <v>639</v>
      </c>
      <c r="D115" s="788"/>
      <c r="E115" s="764"/>
      <c r="F115" s="764">
        <f t="shared" ref="F115:F117" si="25">E115</f>
        <v>0</v>
      </c>
      <c r="G115" s="763"/>
      <c r="H115" s="764"/>
      <c r="I115" s="764"/>
      <c r="J115" s="133">
        <f t="shared" ref="J115:J126" si="26">H115+I115</f>
        <v>0</v>
      </c>
      <c r="K115" s="92"/>
      <c r="L115" s="92"/>
      <c r="M115" s="92"/>
      <c r="N115" s="92"/>
      <c r="O115" s="92"/>
    </row>
    <row r="116" spans="2:15" hidden="1" x14ac:dyDescent="0.25">
      <c r="B116" s="517">
        <f t="shared" ref="B116:B126" si="27">B115+1</f>
        <v>3</v>
      </c>
      <c r="C116" s="18" t="s">
        <v>640</v>
      </c>
      <c r="D116" s="788"/>
      <c r="E116" s="764">
        <f>E114-E115</f>
        <v>0</v>
      </c>
      <c r="F116" s="764">
        <f t="shared" si="25"/>
        <v>0</v>
      </c>
      <c r="G116" s="763"/>
      <c r="H116" s="764">
        <f>H114-H115</f>
        <v>0</v>
      </c>
      <c r="I116" s="764">
        <f>I114-I115</f>
        <v>0</v>
      </c>
      <c r="J116" s="133">
        <f t="shared" si="26"/>
        <v>0</v>
      </c>
      <c r="K116" s="92">
        <f>K114-K115</f>
        <v>0</v>
      </c>
      <c r="L116" s="92">
        <f>L114-L115</f>
        <v>0</v>
      </c>
      <c r="M116" s="92">
        <f>M114-M115</f>
        <v>0</v>
      </c>
      <c r="N116" s="92">
        <f>N114-N115</f>
        <v>0</v>
      </c>
      <c r="O116" s="92">
        <f>O114-O115</f>
        <v>0</v>
      </c>
    </row>
    <row r="117" spans="2:15" ht="28" hidden="1" x14ac:dyDescent="0.25">
      <c r="B117" s="517">
        <f t="shared" si="27"/>
        <v>4</v>
      </c>
      <c r="C117" s="79" t="s">
        <v>641</v>
      </c>
      <c r="D117" s="789"/>
      <c r="E117" s="791"/>
      <c r="F117" s="764">
        <f t="shared" si="25"/>
        <v>0</v>
      </c>
      <c r="G117" s="766"/>
      <c r="H117" s="791"/>
      <c r="I117" s="791"/>
      <c r="J117" s="133">
        <f t="shared" si="26"/>
        <v>0</v>
      </c>
      <c r="K117" s="136"/>
      <c r="L117" s="136"/>
      <c r="M117" s="136"/>
      <c r="N117" s="136"/>
      <c r="O117" s="136"/>
    </row>
    <row r="118" spans="2:15" s="22" customFormat="1" ht="28" hidden="1" x14ac:dyDescent="0.25">
      <c r="B118" s="517">
        <f t="shared" si="27"/>
        <v>5</v>
      </c>
      <c r="C118" s="27" t="s">
        <v>642</v>
      </c>
      <c r="D118" s="789"/>
      <c r="E118" s="764"/>
      <c r="F118" s="764">
        <f>E118</f>
        <v>0</v>
      </c>
      <c r="G118" s="766"/>
      <c r="H118" s="764"/>
      <c r="I118" s="764"/>
      <c r="J118" s="133">
        <f t="shared" si="26"/>
        <v>0</v>
      </c>
      <c r="K118" s="92"/>
      <c r="L118" s="92"/>
      <c r="M118" s="92"/>
      <c r="N118" s="92"/>
      <c r="O118" s="92"/>
    </row>
    <row r="119" spans="2:15" ht="28" hidden="1" x14ac:dyDescent="0.25">
      <c r="B119" s="517">
        <f t="shared" si="27"/>
        <v>6</v>
      </c>
      <c r="C119" s="79" t="s">
        <v>643</v>
      </c>
      <c r="D119" s="789"/>
      <c r="E119" s="764"/>
      <c r="F119" s="764">
        <f>E119</f>
        <v>0</v>
      </c>
      <c r="G119" s="766"/>
      <c r="H119" s="764"/>
      <c r="I119" s="764"/>
      <c r="J119" s="133">
        <f t="shared" si="26"/>
        <v>0</v>
      </c>
      <c r="K119" s="92"/>
      <c r="L119" s="92"/>
      <c r="M119" s="92"/>
      <c r="N119" s="92"/>
      <c r="O119" s="92"/>
    </row>
    <row r="120" spans="2:15" hidden="1" x14ac:dyDescent="0.25">
      <c r="B120" s="517">
        <f t="shared" si="27"/>
        <v>7</v>
      </c>
      <c r="C120" s="522" t="s">
        <v>644</v>
      </c>
      <c r="D120" s="789"/>
      <c r="E120" s="764">
        <f>E116-E117+E118-E119</f>
        <v>0</v>
      </c>
      <c r="F120" s="764">
        <f>E120</f>
        <v>0</v>
      </c>
      <c r="G120" s="766"/>
      <c r="H120" s="764">
        <f>H116-H117+H118-H119</f>
        <v>0</v>
      </c>
      <c r="I120" s="764">
        <f>I116-I117+I118-I119</f>
        <v>0</v>
      </c>
      <c r="J120" s="133">
        <f t="shared" si="26"/>
        <v>0</v>
      </c>
      <c r="K120" s="92">
        <f>K116-K117+K118-K119</f>
        <v>0</v>
      </c>
      <c r="L120" s="92">
        <f>L116-L117+L118-L119</f>
        <v>0</v>
      </c>
      <c r="M120" s="92">
        <f>M116-M117+M118-M119</f>
        <v>0</v>
      </c>
      <c r="N120" s="92">
        <f>N116-N117+N118-N119</f>
        <v>0</v>
      </c>
      <c r="O120" s="92">
        <f>O116-O117+O118-O119</f>
        <v>0</v>
      </c>
    </row>
    <row r="121" spans="2:15" hidden="1" x14ac:dyDescent="0.25">
      <c r="B121" s="517">
        <f t="shared" si="27"/>
        <v>8</v>
      </c>
      <c r="C121" s="522" t="s">
        <v>645</v>
      </c>
      <c r="D121" s="789"/>
      <c r="E121" s="764">
        <f>E114-E117+E118-E119</f>
        <v>0</v>
      </c>
      <c r="F121" s="764">
        <f t="shared" ref="F121:F126" si="28">E121</f>
        <v>0</v>
      </c>
      <c r="G121" s="766"/>
      <c r="H121" s="764">
        <f>H114-H117+H118-H119</f>
        <v>0</v>
      </c>
      <c r="I121" s="764">
        <f>I114-I117+I118-I119</f>
        <v>0</v>
      </c>
      <c r="J121" s="133">
        <f t="shared" si="26"/>
        <v>0</v>
      </c>
      <c r="K121" s="92">
        <f>K114-K117+K118-K119</f>
        <v>0</v>
      </c>
      <c r="L121" s="92">
        <f>L114-L117+L118-L119</f>
        <v>0</v>
      </c>
      <c r="M121" s="92">
        <f>M114-M117+M118-M119</f>
        <v>0</v>
      </c>
      <c r="N121" s="92">
        <f>N114-N117+N118-N119</f>
        <v>0</v>
      </c>
      <c r="O121" s="92">
        <f>O114-O117+O118-O119</f>
        <v>0</v>
      </c>
    </row>
    <row r="122" spans="2:15" hidden="1" x14ac:dyDescent="0.25">
      <c r="B122" s="517">
        <f t="shared" si="27"/>
        <v>9</v>
      </c>
      <c r="C122" s="522" t="s">
        <v>646</v>
      </c>
      <c r="D122" s="789"/>
      <c r="E122" s="764">
        <f>AVERAGE(E116,E120)</f>
        <v>0</v>
      </c>
      <c r="F122" s="764">
        <f t="shared" si="28"/>
        <v>0</v>
      </c>
      <c r="G122" s="766"/>
      <c r="H122" s="764">
        <f>AVERAGE(H116,H120)</f>
        <v>0</v>
      </c>
      <c r="I122" s="764">
        <f>AVERAGE(I116,I120)</f>
        <v>0</v>
      </c>
      <c r="J122" s="133">
        <f t="shared" si="26"/>
        <v>0</v>
      </c>
      <c r="K122" s="92">
        <f>AVERAGE(K116,K120)</f>
        <v>0</v>
      </c>
      <c r="L122" s="92">
        <f>AVERAGE(L116,L120)</f>
        <v>0</v>
      </c>
      <c r="M122" s="92">
        <f>AVERAGE(M116,M120)</f>
        <v>0</v>
      </c>
      <c r="N122" s="92">
        <f>AVERAGE(N116,N120)</f>
        <v>0</v>
      </c>
      <c r="O122" s="92">
        <f>AVERAGE(O116,O120)</f>
        <v>0</v>
      </c>
    </row>
    <row r="123" spans="2:15" ht="28" hidden="1" x14ac:dyDescent="0.25">
      <c r="B123" s="517">
        <f t="shared" si="27"/>
        <v>10</v>
      </c>
      <c r="C123" s="79" t="s">
        <v>647</v>
      </c>
      <c r="D123" s="789"/>
      <c r="E123" s="764"/>
      <c r="F123" s="764">
        <f t="shared" si="28"/>
        <v>0</v>
      </c>
      <c r="G123" s="766"/>
      <c r="H123" s="764"/>
      <c r="I123" s="764"/>
      <c r="J123" s="133">
        <f t="shared" si="26"/>
        <v>0</v>
      </c>
      <c r="K123" s="92"/>
      <c r="L123" s="92"/>
      <c r="M123" s="92"/>
      <c r="N123" s="92"/>
      <c r="O123" s="92"/>
    </row>
    <row r="124" spans="2:15" hidden="1" x14ac:dyDescent="0.25">
      <c r="B124" s="517">
        <f t="shared" si="27"/>
        <v>11</v>
      </c>
      <c r="C124" s="522" t="s">
        <v>648</v>
      </c>
      <c r="D124" s="789"/>
      <c r="E124" s="764">
        <f>E122*E123</f>
        <v>0</v>
      </c>
      <c r="F124" s="764">
        <f t="shared" si="28"/>
        <v>0</v>
      </c>
      <c r="G124" s="766"/>
      <c r="H124" s="764">
        <f>H122*H123</f>
        <v>0</v>
      </c>
      <c r="I124" s="764">
        <f>I122*I123</f>
        <v>0</v>
      </c>
      <c r="J124" s="133">
        <f t="shared" si="26"/>
        <v>0</v>
      </c>
      <c r="K124" s="92">
        <f>K122*K123</f>
        <v>0</v>
      </c>
      <c r="L124" s="92">
        <f>L122*L123</f>
        <v>0</v>
      </c>
      <c r="M124" s="92">
        <f>M122*M123</f>
        <v>0</v>
      </c>
      <c r="N124" s="92">
        <f>N122*N123</f>
        <v>0</v>
      </c>
      <c r="O124" s="92">
        <f>O122*O123</f>
        <v>0</v>
      </c>
    </row>
    <row r="125" spans="2:15" hidden="1" x14ac:dyDescent="0.25">
      <c r="B125" s="517">
        <f t="shared" si="27"/>
        <v>12</v>
      </c>
      <c r="C125" s="522" t="s">
        <v>649</v>
      </c>
      <c r="D125" s="789"/>
      <c r="E125" s="764"/>
      <c r="F125" s="764">
        <f t="shared" si="28"/>
        <v>0</v>
      </c>
      <c r="G125" s="766"/>
      <c r="H125" s="764"/>
      <c r="I125" s="764"/>
      <c r="J125" s="133">
        <f t="shared" si="26"/>
        <v>0</v>
      </c>
      <c r="K125" s="92"/>
      <c r="L125" s="92"/>
      <c r="M125" s="92"/>
      <c r="N125" s="92"/>
      <c r="O125" s="92"/>
    </row>
    <row r="126" spans="2:15" hidden="1" x14ac:dyDescent="0.25">
      <c r="B126" s="517">
        <f t="shared" si="27"/>
        <v>13</v>
      </c>
      <c r="C126" s="522" t="s">
        <v>650</v>
      </c>
      <c r="D126" s="789"/>
      <c r="E126" s="764">
        <f>E124+E125</f>
        <v>0</v>
      </c>
      <c r="F126" s="764">
        <f t="shared" si="28"/>
        <v>0</v>
      </c>
      <c r="G126" s="766"/>
      <c r="H126" s="764">
        <f>H124+H125</f>
        <v>0</v>
      </c>
      <c r="I126" s="764">
        <f>I124+I125</f>
        <v>0</v>
      </c>
      <c r="J126" s="133">
        <f t="shared" si="26"/>
        <v>0</v>
      </c>
      <c r="K126" s="92">
        <f>K124+K125</f>
        <v>0</v>
      </c>
      <c r="L126" s="92">
        <f>L124+L125</f>
        <v>0</v>
      </c>
      <c r="M126" s="92">
        <f>M124+M125</f>
        <v>0</v>
      </c>
      <c r="N126" s="92">
        <f>N124+N125</f>
        <v>0</v>
      </c>
      <c r="O126" s="92">
        <f>O124+O125</f>
        <v>0</v>
      </c>
    </row>
    <row r="127" spans="2:15" hidden="1" x14ac:dyDescent="0.25"/>
    <row r="128" spans="2:15" hidden="1" x14ac:dyDescent="0.25">
      <c r="B128" s="518" t="s">
        <v>651</v>
      </c>
      <c r="C128" s="13" t="s">
        <v>652</v>
      </c>
    </row>
    <row r="129" spans="2:12" hidden="1" x14ac:dyDescent="0.25">
      <c r="L129" s="15" t="s">
        <v>101</v>
      </c>
    </row>
    <row r="130" spans="2:12" ht="15" hidden="1" customHeight="1" x14ac:dyDescent="0.25">
      <c r="B130" s="927" t="s">
        <v>2</v>
      </c>
      <c r="C130" s="1100" t="s">
        <v>102</v>
      </c>
      <c r="D130" s="790" t="s">
        <v>104</v>
      </c>
      <c r="E130" s="1123" t="s">
        <v>708</v>
      </c>
      <c r="F130" s="1124"/>
      <c r="G130" s="1125"/>
      <c r="H130" s="937" t="s">
        <v>105</v>
      </c>
      <c r="I130" s="1075"/>
      <c r="J130" s="1075"/>
      <c r="K130" s="1075"/>
      <c r="L130" s="938"/>
    </row>
    <row r="131" spans="2:12" hidden="1" x14ac:dyDescent="0.25">
      <c r="B131" s="928"/>
      <c r="C131" s="1101"/>
      <c r="D131" s="762" t="s">
        <v>214</v>
      </c>
      <c r="E131" s="762" t="s">
        <v>108</v>
      </c>
      <c r="F131" s="762" t="s">
        <v>109</v>
      </c>
      <c r="G131" s="762" t="s">
        <v>215</v>
      </c>
      <c r="H131" s="762" t="s">
        <v>472</v>
      </c>
      <c r="I131" s="762" t="s">
        <v>473</v>
      </c>
      <c r="J131" s="514" t="s">
        <v>474</v>
      </c>
      <c r="K131" s="514" t="s">
        <v>475</v>
      </c>
      <c r="L131" s="514" t="s">
        <v>476</v>
      </c>
    </row>
    <row r="132" spans="2:12" hidden="1" x14ac:dyDescent="0.25">
      <c r="B132" s="939"/>
      <c r="C132" s="1102"/>
      <c r="D132" s="762" t="s">
        <v>111</v>
      </c>
      <c r="E132" s="762" t="s">
        <v>113</v>
      </c>
      <c r="F132" s="762" t="s">
        <v>114</v>
      </c>
      <c r="G132" s="762" t="s">
        <v>114</v>
      </c>
      <c r="H132" s="762" t="s">
        <v>115</v>
      </c>
      <c r="I132" s="762" t="s">
        <v>115</v>
      </c>
      <c r="J132" s="514" t="s">
        <v>115</v>
      </c>
      <c r="K132" s="514" t="s">
        <v>115</v>
      </c>
      <c r="L132" s="514" t="s">
        <v>115</v>
      </c>
    </row>
    <row r="133" spans="2:12" hidden="1" x14ac:dyDescent="0.25">
      <c r="B133" s="517">
        <v>1</v>
      </c>
      <c r="C133" s="28" t="s">
        <v>612</v>
      </c>
      <c r="D133" s="769"/>
      <c r="E133" s="769"/>
      <c r="F133" s="769"/>
      <c r="G133" s="769"/>
      <c r="H133" s="769"/>
      <c r="I133" s="769"/>
      <c r="J133" s="522"/>
      <c r="K133" s="522"/>
      <c r="L133" s="522"/>
    </row>
    <row r="134" spans="2:12" hidden="1" x14ac:dyDescent="0.25">
      <c r="B134" s="522"/>
      <c r="C134" s="522" t="s">
        <v>653</v>
      </c>
      <c r="D134" s="769"/>
      <c r="E134" s="769"/>
      <c r="F134" s="769"/>
      <c r="G134" s="769"/>
      <c r="H134" s="769"/>
      <c r="I134" s="769"/>
      <c r="J134" s="522"/>
      <c r="K134" s="522"/>
      <c r="L134" s="522"/>
    </row>
    <row r="135" spans="2:12" hidden="1" x14ac:dyDescent="0.25">
      <c r="B135" s="522"/>
      <c r="C135" s="522" t="s">
        <v>654</v>
      </c>
      <c r="D135" s="769"/>
      <c r="E135" s="769"/>
      <c r="F135" s="769"/>
      <c r="G135" s="769"/>
      <c r="H135" s="769"/>
      <c r="I135" s="769"/>
      <c r="J135" s="522"/>
      <c r="K135" s="522"/>
      <c r="L135" s="522"/>
    </row>
    <row r="136" spans="2:12" hidden="1" x14ac:dyDescent="0.25">
      <c r="B136" s="522"/>
      <c r="C136" s="522" t="s">
        <v>655</v>
      </c>
      <c r="D136" s="769"/>
      <c r="E136" s="769"/>
      <c r="F136" s="769"/>
      <c r="G136" s="769"/>
      <c r="H136" s="769"/>
      <c r="I136" s="769"/>
      <c r="J136" s="522"/>
      <c r="K136" s="522"/>
      <c r="L136" s="522"/>
    </row>
    <row r="137" spans="2:12" hidden="1" x14ac:dyDescent="0.25">
      <c r="B137" s="522"/>
      <c r="C137" s="522" t="s">
        <v>656</v>
      </c>
      <c r="D137" s="764">
        <f>D134+D135-D136</f>
        <v>0</v>
      </c>
      <c r="E137" s="764">
        <f t="shared" ref="E137:L137" si="29">E134+E135-E136</f>
        <v>0</v>
      </c>
      <c r="F137" s="764">
        <f t="shared" si="29"/>
        <v>0</v>
      </c>
      <c r="G137" s="764">
        <f t="shared" si="29"/>
        <v>0</v>
      </c>
      <c r="H137" s="764">
        <f t="shared" si="29"/>
        <v>0</v>
      </c>
      <c r="I137" s="764">
        <f t="shared" si="29"/>
        <v>0</v>
      </c>
      <c r="J137" s="131">
        <f t="shared" si="29"/>
        <v>0</v>
      </c>
      <c r="K137" s="131">
        <f t="shared" si="29"/>
        <v>0</v>
      </c>
      <c r="L137" s="131">
        <f t="shared" si="29"/>
        <v>0</v>
      </c>
    </row>
    <row r="138" spans="2:12" hidden="1" x14ac:dyDescent="0.25">
      <c r="B138" s="522"/>
      <c r="C138" s="522" t="s">
        <v>657</v>
      </c>
      <c r="D138" s="764">
        <f t="shared" ref="D138:L138" si="30">AVERAGE(D137,D134)</f>
        <v>0</v>
      </c>
      <c r="E138" s="764">
        <f t="shared" si="30"/>
        <v>0</v>
      </c>
      <c r="F138" s="764">
        <f t="shared" si="30"/>
        <v>0</v>
      </c>
      <c r="G138" s="764">
        <f t="shared" si="30"/>
        <v>0</v>
      </c>
      <c r="H138" s="764">
        <f t="shared" si="30"/>
        <v>0</v>
      </c>
      <c r="I138" s="764">
        <f t="shared" si="30"/>
        <v>0</v>
      </c>
      <c r="J138" s="131">
        <f t="shared" si="30"/>
        <v>0</v>
      </c>
      <c r="K138" s="131">
        <f t="shared" si="30"/>
        <v>0</v>
      </c>
      <c r="L138" s="131">
        <f t="shared" si="30"/>
        <v>0</v>
      </c>
    </row>
    <row r="139" spans="2:12" hidden="1" x14ac:dyDescent="0.25">
      <c r="B139" s="522"/>
      <c r="C139" s="522" t="s">
        <v>658</v>
      </c>
      <c r="D139" s="769"/>
      <c r="E139" s="769"/>
      <c r="F139" s="769"/>
      <c r="G139" s="769"/>
      <c r="H139" s="769"/>
      <c r="I139" s="769"/>
      <c r="J139" s="522"/>
      <c r="K139" s="522"/>
      <c r="L139" s="522"/>
    </row>
    <row r="140" spans="2:12" hidden="1" x14ac:dyDescent="0.25">
      <c r="B140" s="522"/>
      <c r="C140" s="522" t="s">
        <v>648</v>
      </c>
      <c r="D140" s="764">
        <f>D138*D139</f>
        <v>0</v>
      </c>
      <c r="E140" s="764">
        <f t="shared" ref="E140:L140" si="31">E138*E139</f>
        <v>0</v>
      </c>
      <c r="F140" s="764">
        <f t="shared" si="31"/>
        <v>0</v>
      </c>
      <c r="G140" s="764">
        <f t="shared" si="31"/>
        <v>0</v>
      </c>
      <c r="H140" s="764">
        <f t="shared" si="31"/>
        <v>0</v>
      </c>
      <c r="I140" s="764">
        <f t="shared" si="31"/>
        <v>0</v>
      </c>
      <c r="J140" s="131">
        <f t="shared" si="31"/>
        <v>0</v>
      </c>
      <c r="K140" s="131">
        <f t="shared" si="31"/>
        <v>0</v>
      </c>
      <c r="L140" s="131">
        <f t="shared" si="31"/>
        <v>0</v>
      </c>
    </row>
    <row r="141" spans="2:12" hidden="1" x14ac:dyDescent="0.25">
      <c r="B141" s="522"/>
      <c r="C141" s="522" t="s">
        <v>649</v>
      </c>
      <c r="D141" s="769"/>
      <c r="E141" s="769"/>
      <c r="F141" s="769"/>
      <c r="G141" s="769"/>
      <c r="H141" s="769"/>
      <c r="I141" s="769"/>
      <c r="J141" s="522"/>
      <c r="K141" s="522"/>
      <c r="L141" s="522"/>
    </row>
    <row r="142" spans="2:12" hidden="1" x14ac:dyDescent="0.25">
      <c r="B142" s="522"/>
      <c r="C142" s="522" t="s">
        <v>650</v>
      </c>
      <c r="D142" s="764">
        <f>D140+D141</f>
        <v>0</v>
      </c>
      <c r="E142" s="764">
        <f t="shared" ref="E142:L142" si="32">E140+E141</f>
        <v>0</v>
      </c>
      <c r="F142" s="764">
        <f t="shared" si="32"/>
        <v>0</v>
      </c>
      <c r="G142" s="764">
        <f t="shared" si="32"/>
        <v>0</v>
      </c>
      <c r="H142" s="764">
        <f t="shared" si="32"/>
        <v>0</v>
      </c>
      <c r="I142" s="764">
        <f t="shared" si="32"/>
        <v>0</v>
      </c>
      <c r="J142" s="131">
        <f t="shared" si="32"/>
        <v>0</v>
      </c>
      <c r="K142" s="131">
        <f t="shared" si="32"/>
        <v>0</v>
      </c>
      <c r="L142" s="131">
        <f t="shared" si="32"/>
        <v>0</v>
      </c>
    </row>
    <row r="143" spans="2:12" hidden="1" x14ac:dyDescent="0.25">
      <c r="B143" s="517">
        <v>2</v>
      </c>
      <c r="C143" s="28" t="s">
        <v>613</v>
      </c>
      <c r="D143" s="769"/>
      <c r="E143" s="769"/>
      <c r="F143" s="769"/>
      <c r="G143" s="769"/>
      <c r="H143" s="769"/>
      <c r="I143" s="769"/>
      <c r="J143" s="522"/>
      <c r="K143" s="522"/>
      <c r="L143" s="522"/>
    </row>
    <row r="144" spans="2:12" hidden="1" x14ac:dyDescent="0.25">
      <c r="B144" s="522"/>
      <c r="C144" s="522" t="s">
        <v>653</v>
      </c>
      <c r="D144" s="769"/>
      <c r="E144" s="769"/>
      <c r="F144" s="769"/>
      <c r="G144" s="769"/>
      <c r="H144" s="769"/>
      <c r="I144" s="769"/>
      <c r="J144" s="522"/>
      <c r="K144" s="522"/>
      <c r="L144" s="522"/>
    </row>
    <row r="145" spans="2:12" hidden="1" x14ac:dyDescent="0.25">
      <c r="B145" s="522"/>
      <c r="C145" s="522" t="s">
        <v>654</v>
      </c>
      <c r="D145" s="769"/>
      <c r="E145" s="769"/>
      <c r="F145" s="769"/>
      <c r="G145" s="769"/>
      <c r="H145" s="769"/>
      <c r="I145" s="769"/>
      <c r="J145" s="522"/>
      <c r="K145" s="522"/>
      <c r="L145" s="522"/>
    </row>
    <row r="146" spans="2:12" hidden="1" x14ac:dyDescent="0.25">
      <c r="B146" s="522"/>
      <c r="C146" s="522" t="s">
        <v>655</v>
      </c>
      <c r="D146" s="769"/>
      <c r="E146" s="769"/>
      <c r="F146" s="769"/>
      <c r="G146" s="769"/>
      <c r="H146" s="769"/>
      <c r="I146" s="769"/>
      <c r="J146" s="522"/>
      <c r="K146" s="522"/>
      <c r="L146" s="522"/>
    </row>
    <row r="147" spans="2:12" hidden="1" x14ac:dyDescent="0.25">
      <c r="B147" s="522"/>
      <c r="C147" s="522" t="s">
        <v>656</v>
      </c>
      <c r="D147" s="764">
        <f>D144+D145-D146</f>
        <v>0</v>
      </c>
      <c r="E147" s="764">
        <f t="shared" ref="E147:L147" si="33">E144+E145-E146</f>
        <v>0</v>
      </c>
      <c r="F147" s="764">
        <f t="shared" si="33"/>
        <v>0</v>
      </c>
      <c r="G147" s="764">
        <f t="shared" si="33"/>
        <v>0</v>
      </c>
      <c r="H147" s="764">
        <f t="shared" si="33"/>
        <v>0</v>
      </c>
      <c r="I147" s="764">
        <f t="shared" si="33"/>
        <v>0</v>
      </c>
      <c r="J147" s="131">
        <f t="shared" si="33"/>
        <v>0</v>
      </c>
      <c r="K147" s="131">
        <f t="shared" si="33"/>
        <v>0</v>
      </c>
      <c r="L147" s="131">
        <f t="shared" si="33"/>
        <v>0</v>
      </c>
    </row>
    <row r="148" spans="2:12" hidden="1" x14ac:dyDescent="0.25">
      <c r="B148" s="522"/>
      <c r="C148" s="522" t="s">
        <v>657</v>
      </c>
      <c r="D148" s="764">
        <f t="shared" ref="D148:L148" si="34">AVERAGE(D147,D144)</f>
        <v>0</v>
      </c>
      <c r="E148" s="764">
        <f t="shared" si="34"/>
        <v>0</v>
      </c>
      <c r="F148" s="764">
        <f t="shared" si="34"/>
        <v>0</v>
      </c>
      <c r="G148" s="764">
        <f t="shared" si="34"/>
        <v>0</v>
      </c>
      <c r="H148" s="764">
        <f t="shared" si="34"/>
        <v>0</v>
      </c>
      <c r="I148" s="764">
        <f t="shared" si="34"/>
        <v>0</v>
      </c>
      <c r="J148" s="131">
        <f t="shared" si="34"/>
        <v>0</v>
      </c>
      <c r="K148" s="131">
        <f t="shared" si="34"/>
        <v>0</v>
      </c>
      <c r="L148" s="131">
        <f t="shared" si="34"/>
        <v>0</v>
      </c>
    </row>
    <row r="149" spans="2:12" hidden="1" x14ac:dyDescent="0.25">
      <c r="B149" s="522"/>
      <c r="C149" s="522" t="s">
        <v>658</v>
      </c>
      <c r="D149" s="769"/>
      <c r="E149" s="769"/>
      <c r="F149" s="769"/>
      <c r="G149" s="769"/>
      <c r="H149" s="769"/>
      <c r="I149" s="769"/>
      <c r="J149" s="522"/>
      <c r="K149" s="522"/>
      <c r="L149" s="522"/>
    </row>
    <row r="150" spans="2:12" hidden="1" x14ac:dyDescent="0.25">
      <c r="B150" s="522"/>
      <c r="C150" s="522" t="s">
        <v>648</v>
      </c>
      <c r="D150" s="764">
        <f>D148*D149</f>
        <v>0</v>
      </c>
      <c r="E150" s="764">
        <f t="shared" ref="E150:L150" si="35">E148*E149</f>
        <v>0</v>
      </c>
      <c r="F150" s="764">
        <f t="shared" si="35"/>
        <v>0</v>
      </c>
      <c r="G150" s="764">
        <f t="shared" si="35"/>
        <v>0</v>
      </c>
      <c r="H150" s="764">
        <f t="shared" si="35"/>
        <v>0</v>
      </c>
      <c r="I150" s="764">
        <f t="shared" si="35"/>
        <v>0</v>
      </c>
      <c r="J150" s="131">
        <f t="shared" si="35"/>
        <v>0</v>
      </c>
      <c r="K150" s="131">
        <f t="shared" si="35"/>
        <v>0</v>
      </c>
      <c r="L150" s="131">
        <f t="shared" si="35"/>
        <v>0</v>
      </c>
    </row>
    <row r="151" spans="2:12" hidden="1" x14ac:dyDescent="0.25">
      <c r="B151" s="522"/>
      <c r="C151" s="522" t="s">
        <v>649</v>
      </c>
      <c r="D151" s="769"/>
      <c r="E151" s="769"/>
      <c r="F151" s="769"/>
      <c r="G151" s="769"/>
      <c r="H151" s="769"/>
      <c r="I151" s="769"/>
      <c r="J151" s="522"/>
      <c r="K151" s="522"/>
      <c r="L151" s="522"/>
    </row>
    <row r="152" spans="2:12" hidden="1" x14ac:dyDescent="0.25">
      <c r="B152" s="522"/>
      <c r="C152" s="522" t="s">
        <v>650</v>
      </c>
      <c r="D152" s="764">
        <f>D150+D151</f>
        <v>0</v>
      </c>
      <c r="E152" s="764">
        <f t="shared" ref="E152:L152" si="36">E150+E151</f>
        <v>0</v>
      </c>
      <c r="F152" s="764">
        <f t="shared" si="36"/>
        <v>0</v>
      </c>
      <c r="G152" s="764">
        <f t="shared" si="36"/>
        <v>0</v>
      </c>
      <c r="H152" s="764">
        <f t="shared" si="36"/>
        <v>0</v>
      </c>
      <c r="I152" s="764">
        <f t="shared" si="36"/>
        <v>0</v>
      </c>
      <c r="J152" s="131">
        <f t="shared" si="36"/>
        <v>0</v>
      </c>
      <c r="K152" s="131">
        <f t="shared" si="36"/>
        <v>0</v>
      </c>
      <c r="L152" s="131">
        <f t="shared" si="36"/>
        <v>0</v>
      </c>
    </row>
    <row r="153" spans="2:12" hidden="1" x14ac:dyDescent="0.25">
      <c r="B153" s="522"/>
      <c r="C153" s="522" t="s">
        <v>659</v>
      </c>
      <c r="D153" s="769"/>
      <c r="E153" s="769"/>
      <c r="F153" s="769"/>
      <c r="G153" s="769"/>
      <c r="H153" s="769"/>
      <c r="I153" s="769"/>
      <c r="J153" s="522"/>
      <c r="K153" s="522"/>
      <c r="L153" s="522"/>
    </row>
    <row r="154" spans="2:12" hidden="1" x14ac:dyDescent="0.25">
      <c r="B154" s="517"/>
      <c r="C154" s="28" t="s">
        <v>90</v>
      </c>
      <c r="D154" s="769"/>
      <c r="E154" s="769"/>
      <c r="F154" s="769"/>
      <c r="G154" s="769"/>
      <c r="H154" s="769"/>
      <c r="I154" s="769"/>
      <c r="J154" s="522"/>
      <c r="K154" s="522"/>
      <c r="L154" s="522"/>
    </row>
    <row r="155" spans="2:12" hidden="1" x14ac:dyDescent="0.25">
      <c r="B155" s="522"/>
      <c r="C155" s="522" t="s">
        <v>653</v>
      </c>
      <c r="D155" s="769">
        <f>D134+D144</f>
        <v>0</v>
      </c>
      <c r="E155" s="769">
        <f t="shared" ref="E155:L157" si="37">E134+E144</f>
        <v>0</v>
      </c>
      <c r="F155" s="769">
        <f t="shared" si="37"/>
        <v>0</v>
      </c>
      <c r="G155" s="769">
        <f t="shared" si="37"/>
        <v>0</v>
      </c>
      <c r="H155" s="769">
        <f t="shared" si="37"/>
        <v>0</v>
      </c>
      <c r="I155" s="769">
        <f t="shared" si="37"/>
        <v>0</v>
      </c>
      <c r="J155" s="522">
        <f t="shared" si="37"/>
        <v>0</v>
      </c>
      <c r="K155" s="522">
        <f t="shared" si="37"/>
        <v>0</v>
      </c>
      <c r="L155" s="522">
        <f t="shared" si="37"/>
        <v>0</v>
      </c>
    </row>
    <row r="156" spans="2:12" hidden="1" x14ac:dyDescent="0.25">
      <c r="B156" s="522"/>
      <c r="C156" s="522" t="s">
        <v>654</v>
      </c>
      <c r="D156" s="769">
        <f>D135+D145</f>
        <v>0</v>
      </c>
      <c r="E156" s="769">
        <f t="shared" si="37"/>
        <v>0</v>
      </c>
      <c r="F156" s="769">
        <f t="shared" si="37"/>
        <v>0</v>
      </c>
      <c r="G156" s="769">
        <f t="shared" si="37"/>
        <v>0</v>
      </c>
      <c r="H156" s="769">
        <f t="shared" si="37"/>
        <v>0</v>
      </c>
      <c r="I156" s="769">
        <f t="shared" si="37"/>
        <v>0</v>
      </c>
      <c r="J156" s="522">
        <f t="shared" si="37"/>
        <v>0</v>
      </c>
      <c r="K156" s="522">
        <f t="shared" si="37"/>
        <v>0</v>
      </c>
      <c r="L156" s="522">
        <f t="shared" si="37"/>
        <v>0</v>
      </c>
    </row>
    <row r="157" spans="2:12" hidden="1" x14ac:dyDescent="0.25">
      <c r="B157" s="522"/>
      <c r="C157" s="522" t="s">
        <v>655</v>
      </c>
      <c r="D157" s="769">
        <f>D136+D146</f>
        <v>0</v>
      </c>
      <c r="E157" s="769">
        <f t="shared" si="37"/>
        <v>0</v>
      </c>
      <c r="F157" s="769">
        <f t="shared" si="37"/>
        <v>0</v>
      </c>
      <c r="G157" s="769">
        <f t="shared" si="37"/>
        <v>0</v>
      </c>
      <c r="H157" s="769">
        <f t="shared" si="37"/>
        <v>0</v>
      </c>
      <c r="I157" s="769">
        <f t="shared" si="37"/>
        <v>0</v>
      </c>
      <c r="J157" s="522">
        <f t="shared" si="37"/>
        <v>0</v>
      </c>
      <c r="K157" s="522">
        <f t="shared" si="37"/>
        <v>0</v>
      </c>
      <c r="L157" s="522">
        <f t="shared" si="37"/>
        <v>0</v>
      </c>
    </row>
    <row r="158" spans="2:12" hidden="1" x14ac:dyDescent="0.25">
      <c r="B158" s="522"/>
      <c r="C158" s="522" t="s">
        <v>656</v>
      </c>
      <c r="D158" s="764">
        <f>D155+D156-D157</f>
        <v>0</v>
      </c>
      <c r="E158" s="764">
        <f t="shared" ref="E158:L158" si="38">E155+E156-E157</f>
        <v>0</v>
      </c>
      <c r="F158" s="764">
        <f t="shared" si="38"/>
        <v>0</v>
      </c>
      <c r="G158" s="764">
        <f t="shared" si="38"/>
        <v>0</v>
      </c>
      <c r="H158" s="764">
        <f t="shared" si="38"/>
        <v>0</v>
      </c>
      <c r="I158" s="764">
        <f t="shared" si="38"/>
        <v>0</v>
      </c>
      <c r="J158" s="131">
        <f t="shared" si="38"/>
        <v>0</v>
      </c>
      <c r="K158" s="131">
        <f t="shared" si="38"/>
        <v>0</v>
      </c>
      <c r="L158" s="131">
        <f t="shared" si="38"/>
        <v>0</v>
      </c>
    </row>
    <row r="159" spans="2:12" hidden="1" x14ac:dyDescent="0.25">
      <c r="B159" s="522"/>
      <c r="C159" s="522" t="s">
        <v>657</v>
      </c>
      <c r="D159" s="764">
        <f t="shared" ref="D159:L159" si="39">AVERAGE(D158,D155)</f>
        <v>0</v>
      </c>
      <c r="E159" s="764">
        <f t="shared" si="39"/>
        <v>0</v>
      </c>
      <c r="F159" s="764">
        <f t="shared" si="39"/>
        <v>0</v>
      </c>
      <c r="G159" s="764">
        <f t="shared" si="39"/>
        <v>0</v>
      </c>
      <c r="H159" s="764">
        <f t="shared" si="39"/>
        <v>0</v>
      </c>
      <c r="I159" s="764">
        <f t="shared" si="39"/>
        <v>0</v>
      </c>
      <c r="J159" s="131">
        <f t="shared" si="39"/>
        <v>0</v>
      </c>
      <c r="K159" s="131">
        <f t="shared" si="39"/>
        <v>0</v>
      </c>
      <c r="L159" s="131">
        <f t="shared" si="39"/>
        <v>0</v>
      </c>
    </row>
    <row r="160" spans="2:12" hidden="1" x14ac:dyDescent="0.25">
      <c r="B160" s="522"/>
      <c r="C160" s="522" t="s">
        <v>658</v>
      </c>
      <c r="D160" s="769"/>
      <c r="E160" s="769"/>
      <c r="F160" s="769"/>
      <c r="G160" s="769"/>
      <c r="H160" s="769"/>
      <c r="I160" s="769"/>
      <c r="J160" s="522"/>
      <c r="K160" s="522"/>
      <c r="L160" s="522"/>
    </row>
    <row r="161" spans="2:15" hidden="1" x14ac:dyDescent="0.25">
      <c r="B161" s="522"/>
      <c r="C161" s="522" t="s">
        <v>648</v>
      </c>
      <c r="D161" s="764">
        <f>D159*D160</f>
        <v>0</v>
      </c>
      <c r="E161" s="764">
        <f t="shared" ref="E161:L161" si="40">E159*E160</f>
        <v>0</v>
      </c>
      <c r="F161" s="764">
        <f t="shared" si="40"/>
        <v>0</v>
      </c>
      <c r="G161" s="764">
        <f t="shared" si="40"/>
        <v>0</v>
      </c>
      <c r="H161" s="764">
        <f t="shared" si="40"/>
        <v>0</v>
      </c>
      <c r="I161" s="764">
        <f t="shared" si="40"/>
        <v>0</v>
      </c>
      <c r="J161" s="131">
        <f t="shared" si="40"/>
        <v>0</v>
      </c>
      <c r="K161" s="131">
        <f t="shared" si="40"/>
        <v>0</v>
      </c>
      <c r="L161" s="131">
        <f t="shared" si="40"/>
        <v>0</v>
      </c>
    </row>
    <row r="162" spans="2:15" hidden="1" x14ac:dyDescent="0.25">
      <c r="B162" s="522"/>
      <c r="C162" s="522" t="s">
        <v>649</v>
      </c>
      <c r="D162" s="769"/>
      <c r="E162" s="769"/>
      <c r="F162" s="769"/>
      <c r="G162" s="769"/>
      <c r="H162" s="769"/>
      <c r="I162" s="769"/>
      <c r="J162" s="522"/>
      <c r="K162" s="522"/>
      <c r="L162" s="522"/>
    </row>
    <row r="163" spans="2:15" hidden="1" x14ac:dyDescent="0.25">
      <c r="B163" s="522"/>
      <c r="C163" s="522" t="s">
        <v>650</v>
      </c>
      <c r="D163" s="764">
        <f>D161+D162</f>
        <v>0</v>
      </c>
      <c r="E163" s="764">
        <f t="shared" ref="E163:L163" si="41">E161+E162</f>
        <v>0</v>
      </c>
      <c r="F163" s="764">
        <f t="shared" si="41"/>
        <v>0</v>
      </c>
      <c r="G163" s="764">
        <f t="shared" si="41"/>
        <v>0</v>
      </c>
      <c r="H163" s="764">
        <f t="shared" si="41"/>
        <v>0</v>
      </c>
      <c r="I163" s="764">
        <f t="shared" si="41"/>
        <v>0</v>
      </c>
      <c r="J163" s="131">
        <f t="shared" si="41"/>
        <v>0</v>
      </c>
      <c r="K163" s="131">
        <f t="shared" si="41"/>
        <v>0</v>
      </c>
      <c r="L163" s="131">
        <f t="shared" si="41"/>
        <v>0</v>
      </c>
    </row>
    <row r="164" spans="2:15" hidden="1" x14ac:dyDescent="0.25"/>
    <row r="165" spans="2:15" hidden="1" x14ac:dyDescent="0.25">
      <c r="B165" s="22" t="s">
        <v>133</v>
      </c>
      <c r="H165" s="787"/>
    </row>
    <row r="166" spans="2:15" hidden="1" x14ac:dyDescent="0.25">
      <c r="B166" s="518" t="s">
        <v>636</v>
      </c>
      <c r="C166" s="13" t="s">
        <v>637</v>
      </c>
      <c r="D166" s="774"/>
      <c r="E166" s="774"/>
      <c r="F166" s="774"/>
      <c r="G166" s="774"/>
      <c r="H166" s="774"/>
      <c r="I166" s="774"/>
      <c r="J166" s="14"/>
      <c r="K166" s="14"/>
      <c r="L166" s="14"/>
    </row>
    <row r="167" spans="2:15" hidden="1" x14ac:dyDescent="0.25">
      <c r="O167" s="15" t="s">
        <v>101</v>
      </c>
    </row>
    <row r="168" spans="2:15" s="5" customFormat="1" ht="15" hidden="1" customHeight="1" x14ac:dyDescent="0.25">
      <c r="B168" s="927" t="s">
        <v>2</v>
      </c>
      <c r="C168" s="1100" t="s">
        <v>102</v>
      </c>
      <c r="D168" s="1123" t="s">
        <v>104</v>
      </c>
      <c r="E168" s="1124"/>
      <c r="F168" s="1125"/>
      <c r="G168" s="947" t="s">
        <v>708</v>
      </c>
      <c r="H168" s="948"/>
      <c r="I168" s="948"/>
      <c r="J168" s="949"/>
      <c r="K168" s="937" t="s">
        <v>105</v>
      </c>
      <c r="L168" s="1075"/>
      <c r="M168" s="1075"/>
      <c r="N168" s="1075"/>
      <c r="O168" s="938"/>
    </row>
    <row r="169" spans="2:15" s="5" customFormat="1" ht="28" hidden="1" x14ac:dyDescent="0.25">
      <c r="B169" s="928"/>
      <c r="C169" s="1101"/>
      <c r="D169" s="762" t="s">
        <v>106</v>
      </c>
      <c r="E169" s="762" t="s">
        <v>214</v>
      </c>
      <c r="F169" s="762" t="s">
        <v>107</v>
      </c>
      <c r="G169" s="762" t="s">
        <v>106</v>
      </c>
      <c r="H169" s="762" t="s">
        <v>108</v>
      </c>
      <c r="I169" s="762" t="s">
        <v>109</v>
      </c>
      <c r="J169" s="514" t="s">
        <v>215</v>
      </c>
      <c r="K169" s="514" t="s">
        <v>472</v>
      </c>
      <c r="L169" s="514" t="s">
        <v>473</v>
      </c>
      <c r="M169" s="514" t="s">
        <v>474</v>
      </c>
      <c r="N169" s="514" t="s">
        <v>475</v>
      </c>
      <c r="O169" s="514" t="s">
        <v>476</v>
      </c>
    </row>
    <row r="170" spans="2:15" s="5" customFormat="1" hidden="1" x14ac:dyDescent="0.25">
      <c r="B170" s="939"/>
      <c r="C170" s="1102"/>
      <c r="D170" s="762" t="s">
        <v>110</v>
      </c>
      <c r="E170" s="762" t="s">
        <v>111</v>
      </c>
      <c r="F170" s="762" t="s">
        <v>112</v>
      </c>
      <c r="G170" s="762" t="s">
        <v>110</v>
      </c>
      <c r="H170" s="762" t="s">
        <v>113</v>
      </c>
      <c r="I170" s="762" t="s">
        <v>114</v>
      </c>
      <c r="J170" s="514" t="s">
        <v>114</v>
      </c>
      <c r="K170" s="514" t="s">
        <v>115</v>
      </c>
      <c r="L170" s="514" t="s">
        <v>115</v>
      </c>
      <c r="M170" s="514" t="s">
        <v>115</v>
      </c>
      <c r="N170" s="514" t="s">
        <v>115</v>
      </c>
      <c r="O170" s="514" t="s">
        <v>115</v>
      </c>
    </row>
    <row r="171" spans="2:15" hidden="1" x14ac:dyDescent="0.25">
      <c r="B171" s="520">
        <v>1</v>
      </c>
      <c r="C171" s="522" t="s">
        <v>638</v>
      </c>
      <c r="D171" s="788"/>
      <c r="E171" s="764"/>
      <c r="F171" s="764">
        <f>E171</f>
        <v>0</v>
      </c>
      <c r="G171" s="763"/>
      <c r="H171" s="764"/>
      <c r="I171" s="764"/>
      <c r="J171" s="133">
        <f>F178</f>
        <v>0</v>
      </c>
      <c r="K171" s="92">
        <f>J178</f>
        <v>0</v>
      </c>
      <c r="L171" s="92">
        <f>K178</f>
        <v>0</v>
      </c>
      <c r="M171" s="92">
        <f>L178</f>
        <v>0</v>
      </c>
      <c r="N171" s="92">
        <f>M178</f>
        <v>0</v>
      </c>
      <c r="O171" s="92">
        <f>N178</f>
        <v>0</v>
      </c>
    </row>
    <row r="172" spans="2:15" hidden="1" x14ac:dyDescent="0.25">
      <c r="B172" s="517">
        <f>B171+1</f>
        <v>2</v>
      </c>
      <c r="C172" s="522" t="s">
        <v>639</v>
      </c>
      <c r="D172" s="788"/>
      <c r="E172" s="764"/>
      <c r="F172" s="764">
        <f t="shared" ref="F172:F183" si="42">E172</f>
        <v>0</v>
      </c>
      <c r="G172" s="763"/>
      <c r="H172" s="764"/>
      <c r="I172" s="764"/>
      <c r="J172" s="133">
        <f t="shared" ref="J172:J183" si="43">H172+I172</f>
        <v>0</v>
      </c>
      <c r="K172" s="92"/>
      <c r="L172" s="92"/>
      <c r="M172" s="92"/>
      <c r="N172" s="92"/>
      <c r="O172" s="92"/>
    </row>
    <row r="173" spans="2:15" hidden="1" x14ac:dyDescent="0.25">
      <c r="B173" s="517">
        <f t="shared" ref="B173:B183" si="44">B172+1</f>
        <v>3</v>
      </c>
      <c r="C173" s="18" t="s">
        <v>640</v>
      </c>
      <c r="D173" s="788"/>
      <c r="E173" s="764">
        <f>E171-E172</f>
        <v>0</v>
      </c>
      <c r="F173" s="764">
        <f t="shared" si="42"/>
        <v>0</v>
      </c>
      <c r="G173" s="763"/>
      <c r="H173" s="764">
        <f>H171-H172</f>
        <v>0</v>
      </c>
      <c r="I173" s="764">
        <f>I171-I172</f>
        <v>0</v>
      </c>
      <c r="J173" s="133">
        <f t="shared" si="43"/>
        <v>0</v>
      </c>
      <c r="K173" s="92">
        <f>K171-K172</f>
        <v>0</v>
      </c>
      <c r="L173" s="92">
        <f>L171-L172</f>
        <v>0</v>
      </c>
      <c r="M173" s="92">
        <f>M171-M172</f>
        <v>0</v>
      </c>
      <c r="N173" s="92">
        <f>N171-N172</f>
        <v>0</v>
      </c>
      <c r="O173" s="92">
        <f>O171-O172</f>
        <v>0</v>
      </c>
    </row>
    <row r="174" spans="2:15" ht="28" hidden="1" x14ac:dyDescent="0.25">
      <c r="B174" s="517">
        <f t="shared" si="44"/>
        <v>4</v>
      </c>
      <c r="C174" s="79" t="s">
        <v>641</v>
      </c>
      <c r="D174" s="789"/>
      <c r="E174" s="791"/>
      <c r="F174" s="764">
        <f t="shared" si="42"/>
        <v>0</v>
      </c>
      <c r="G174" s="766"/>
      <c r="H174" s="791"/>
      <c r="I174" s="791"/>
      <c r="J174" s="133">
        <f t="shared" si="43"/>
        <v>0</v>
      </c>
      <c r="K174" s="136"/>
      <c r="L174" s="136"/>
      <c r="M174" s="136"/>
      <c r="N174" s="136"/>
      <c r="O174" s="136"/>
    </row>
    <row r="175" spans="2:15" s="22" customFormat="1" ht="28" hidden="1" x14ac:dyDescent="0.25">
      <c r="B175" s="517">
        <f t="shared" si="44"/>
        <v>5</v>
      </c>
      <c r="C175" s="27" t="s">
        <v>642</v>
      </c>
      <c r="D175" s="789"/>
      <c r="E175" s="764"/>
      <c r="F175" s="764">
        <f t="shared" si="42"/>
        <v>0</v>
      </c>
      <c r="G175" s="766"/>
      <c r="H175" s="764"/>
      <c r="I175" s="764"/>
      <c r="J175" s="133">
        <f t="shared" si="43"/>
        <v>0</v>
      </c>
      <c r="K175" s="92"/>
      <c r="L175" s="92"/>
      <c r="M175" s="92"/>
      <c r="N175" s="92"/>
      <c r="O175" s="92"/>
    </row>
    <row r="176" spans="2:15" ht="28" hidden="1" x14ac:dyDescent="0.25">
      <c r="B176" s="517">
        <f t="shared" si="44"/>
        <v>6</v>
      </c>
      <c r="C176" s="79" t="s">
        <v>643</v>
      </c>
      <c r="D176" s="789"/>
      <c r="E176" s="764"/>
      <c r="F176" s="764">
        <f t="shared" si="42"/>
        <v>0</v>
      </c>
      <c r="G176" s="766"/>
      <c r="H176" s="764"/>
      <c r="I176" s="764"/>
      <c r="J176" s="133">
        <f t="shared" si="43"/>
        <v>0</v>
      </c>
      <c r="K176" s="92"/>
      <c r="L176" s="92"/>
      <c r="M176" s="92"/>
      <c r="N176" s="92"/>
      <c r="O176" s="92"/>
    </row>
    <row r="177" spans="2:15" hidden="1" x14ac:dyDescent="0.25">
      <c r="B177" s="517">
        <f t="shared" si="44"/>
        <v>7</v>
      </c>
      <c r="C177" s="522" t="s">
        <v>644</v>
      </c>
      <c r="D177" s="789"/>
      <c r="E177" s="764">
        <f>E173-E174+E175-E176</f>
        <v>0</v>
      </c>
      <c r="F177" s="764">
        <f t="shared" si="42"/>
        <v>0</v>
      </c>
      <c r="G177" s="766"/>
      <c r="H177" s="764">
        <f>H173-H174+H175-H176</f>
        <v>0</v>
      </c>
      <c r="I177" s="764">
        <f>I173-I174+I175-I176</f>
        <v>0</v>
      </c>
      <c r="J177" s="133">
        <f t="shared" si="43"/>
        <v>0</v>
      </c>
      <c r="K177" s="92">
        <f>K173-K174+K175-K176</f>
        <v>0</v>
      </c>
      <c r="L177" s="92">
        <f>L173-L174+L175-L176</f>
        <v>0</v>
      </c>
      <c r="M177" s="92">
        <f>M173-M174+M175-M176</f>
        <v>0</v>
      </c>
      <c r="N177" s="92">
        <f>N173-N174+N175-N176</f>
        <v>0</v>
      </c>
      <c r="O177" s="92">
        <f>O173-O174+O175-O176</f>
        <v>0</v>
      </c>
    </row>
    <row r="178" spans="2:15" hidden="1" x14ac:dyDescent="0.25">
      <c r="B178" s="517">
        <f t="shared" si="44"/>
        <v>8</v>
      </c>
      <c r="C178" s="522" t="s">
        <v>645</v>
      </c>
      <c r="D178" s="789"/>
      <c r="E178" s="764">
        <f>E171-E174+E175-E176</f>
        <v>0</v>
      </c>
      <c r="F178" s="764">
        <f t="shared" si="42"/>
        <v>0</v>
      </c>
      <c r="G178" s="766"/>
      <c r="H178" s="764">
        <f>H171-H174+H175-H176</f>
        <v>0</v>
      </c>
      <c r="I178" s="764">
        <f>I171-I174+I175-I176</f>
        <v>0</v>
      </c>
      <c r="J178" s="133">
        <f t="shared" si="43"/>
        <v>0</v>
      </c>
      <c r="K178" s="92">
        <f>K171-K174+K175-K176</f>
        <v>0</v>
      </c>
      <c r="L178" s="92">
        <f>L171-L174+L175-L176</f>
        <v>0</v>
      </c>
      <c r="M178" s="92">
        <f>M171-M174+M175-M176</f>
        <v>0</v>
      </c>
      <c r="N178" s="92">
        <f>N171-N174+N175-N176</f>
        <v>0</v>
      </c>
      <c r="O178" s="92">
        <f>O171-O174+O175-O176</f>
        <v>0</v>
      </c>
    </row>
    <row r="179" spans="2:15" hidden="1" x14ac:dyDescent="0.25">
      <c r="B179" s="517">
        <f t="shared" si="44"/>
        <v>9</v>
      </c>
      <c r="C179" s="522" t="s">
        <v>646</v>
      </c>
      <c r="D179" s="789"/>
      <c r="E179" s="764">
        <f>AVERAGE(E173,E177)</f>
        <v>0</v>
      </c>
      <c r="F179" s="764">
        <f t="shared" si="42"/>
        <v>0</v>
      </c>
      <c r="G179" s="766"/>
      <c r="H179" s="764">
        <f>AVERAGE(H173,H177)</f>
        <v>0</v>
      </c>
      <c r="I179" s="764">
        <f>AVERAGE(I173,I177)</f>
        <v>0</v>
      </c>
      <c r="J179" s="133">
        <f t="shared" si="43"/>
        <v>0</v>
      </c>
      <c r="K179" s="92">
        <f>AVERAGE(K173,K177)</f>
        <v>0</v>
      </c>
      <c r="L179" s="92">
        <f>AVERAGE(L173,L177)</f>
        <v>0</v>
      </c>
      <c r="M179" s="92">
        <f>AVERAGE(M173,M177)</f>
        <v>0</v>
      </c>
      <c r="N179" s="92">
        <f>AVERAGE(N173,N177)</f>
        <v>0</v>
      </c>
      <c r="O179" s="92">
        <f>AVERAGE(O173,O177)</f>
        <v>0</v>
      </c>
    </row>
    <row r="180" spans="2:15" ht="28" hidden="1" x14ac:dyDescent="0.25">
      <c r="B180" s="517">
        <f t="shared" si="44"/>
        <v>10</v>
      </c>
      <c r="C180" s="79" t="s">
        <v>647</v>
      </c>
      <c r="D180" s="789"/>
      <c r="E180" s="764"/>
      <c r="F180" s="764">
        <f t="shared" si="42"/>
        <v>0</v>
      </c>
      <c r="G180" s="766"/>
      <c r="H180" s="764"/>
      <c r="I180" s="764"/>
      <c r="J180" s="133">
        <f t="shared" si="43"/>
        <v>0</v>
      </c>
      <c r="K180" s="92"/>
      <c r="L180" s="92"/>
      <c r="M180" s="92"/>
      <c r="N180" s="92"/>
      <c r="O180" s="92"/>
    </row>
    <row r="181" spans="2:15" hidden="1" x14ac:dyDescent="0.25">
      <c r="B181" s="517">
        <f t="shared" si="44"/>
        <v>11</v>
      </c>
      <c r="C181" s="522" t="s">
        <v>648</v>
      </c>
      <c r="D181" s="789"/>
      <c r="E181" s="764">
        <f>E179*E180</f>
        <v>0</v>
      </c>
      <c r="F181" s="764">
        <f t="shared" si="42"/>
        <v>0</v>
      </c>
      <c r="G181" s="766"/>
      <c r="H181" s="764">
        <f>H179*H180</f>
        <v>0</v>
      </c>
      <c r="I181" s="764">
        <f>I179*I180</f>
        <v>0</v>
      </c>
      <c r="J181" s="133">
        <f t="shared" si="43"/>
        <v>0</v>
      </c>
      <c r="K181" s="92">
        <f>K179*K180</f>
        <v>0</v>
      </c>
      <c r="L181" s="92">
        <f>L179*L180</f>
        <v>0</v>
      </c>
      <c r="M181" s="92">
        <f>M179*M180</f>
        <v>0</v>
      </c>
      <c r="N181" s="92">
        <f>N179*N180</f>
        <v>0</v>
      </c>
      <c r="O181" s="92">
        <f>O179*O180</f>
        <v>0</v>
      </c>
    </row>
    <row r="182" spans="2:15" hidden="1" x14ac:dyDescent="0.25">
      <c r="B182" s="517">
        <f t="shared" si="44"/>
        <v>12</v>
      </c>
      <c r="C182" s="522" t="s">
        <v>649</v>
      </c>
      <c r="D182" s="789"/>
      <c r="E182" s="764"/>
      <c r="F182" s="764">
        <f t="shared" si="42"/>
        <v>0</v>
      </c>
      <c r="G182" s="766"/>
      <c r="H182" s="764"/>
      <c r="I182" s="764"/>
      <c r="J182" s="133">
        <f t="shared" si="43"/>
        <v>0</v>
      </c>
      <c r="K182" s="92"/>
      <c r="L182" s="92"/>
      <c r="M182" s="92"/>
      <c r="N182" s="92"/>
      <c r="O182" s="92"/>
    </row>
    <row r="183" spans="2:15" hidden="1" x14ac:dyDescent="0.25">
      <c r="B183" s="517">
        <f t="shared" si="44"/>
        <v>13</v>
      </c>
      <c r="C183" s="522" t="s">
        <v>650</v>
      </c>
      <c r="D183" s="789"/>
      <c r="E183" s="764">
        <f>E181+E182</f>
        <v>0</v>
      </c>
      <c r="F183" s="764">
        <f t="shared" si="42"/>
        <v>0</v>
      </c>
      <c r="G183" s="766"/>
      <c r="H183" s="764">
        <f>H181+H182</f>
        <v>0</v>
      </c>
      <c r="I183" s="764">
        <f>I181+I182</f>
        <v>0</v>
      </c>
      <c r="J183" s="133">
        <f t="shared" si="43"/>
        <v>0</v>
      </c>
      <c r="K183" s="92">
        <f>K181+K182</f>
        <v>0</v>
      </c>
      <c r="L183" s="92">
        <f>L181+L182</f>
        <v>0</v>
      </c>
      <c r="M183" s="92">
        <f>M181+M182</f>
        <v>0</v>
      </c>
      <c r="N183" s="92">
        <f>N181+N182</f>
        <v>0</v>
      </c>
      <c r="O183" s="92">
        <f>O181+O182</f>
        <v>0</v>
      </c>
    </row>
    <row r="184" spans="2:15" hidden="1" x14ac:dyDescent="0.25"/>
    <row r="185" spans="2:15" hidden="1" x14ac:dyDescent="0.25">
      <c r="B185" s="518" t="s">
        <v>651</v>
      </c>
      <c r="C185" s="13" t="s">
        <v>652</v>
      </c>
    </row>
    <row r="186" spans="2:15" hidden="1" x14ac:dyDescent="0.25">
      <c r="L186" s="15" t="s">
        <v>101</v>
      </c>
    </row>
    <row r="187" spans="2:15" ht="15" hidden="1" customHeight="1" x14ac:dyDescent="0.25">
      <c r="B187" s="927" t="s">
        <v>2</v>
      </c>
      <c r="C187" s="1100" t="s">
        <v>102</v>
      </c>
      <c r="D187" s="790" t="s">
        <v>104</v>
      </c>
      <c r="E187" s="1123" t="s">
        <v>708</v>
      </c>
      <c r="F187" s="1124"/>
      <c r="G187" s="1125"/>
      <c r="H187" s="937" t="s">
        <v>105</v>
      </c>
      <c r="I187" s="1075"/>
      <c r="J187" s="1075"/>
      <c r="K187" s="1075"/>
      <c r="L187" s="938"/>
    </row>
    <row r="188" spans="2:15" hidden="1" x14ac:dyDescent="0.25">
      <c r="B188" s="928"/>
      <c r="C188" s="1101"/>
      <c r="D188" s="762" t="s">
        <v>214</v>
      </c>
      <c r="E188" s="762" t="s">
        <v>108</v>
      </c>
      <c r="F188" s="762" t="s">
        <v>109</v>
      </c>
      <c r="G188" s="762" t="s">
        <v>215</v>
      </c>
      <c r="H188" s="762" t="s">
        <v>472</v>
      </c>
      <c r="I188" s="762" t="s">
        <v>473</v>
      </c>
      <c r="J188" s="514" t="s">
        <v>474</v>
      </c>
      <c r="K188" s="514" t="s">
        <v>475</v>
      </c>
      <c r="L188" s="514" t="s">
        <v>476</v>
      </c>
    </row>
    <row r="189" spans="2:15" hidden="1" x14ac:dyDescent="0.25">
      <c r="B189" s="939"/>
      <c r="C189" s="1102"/>
      <c r="D189" s="762" t="s">
        <v>111</v>
      </c>
      <c r="E189" s="762" t="s">
        <v>113</v>
      </c>
      <c r="F189" s="762" t="s">
        <v>114</v>
      </c>
      <c r="G189" s="762" t="s">
        <v>114</v>
      </c>
      <c r="H189" s="762" t="s">
        <v>115</v>
      </c>
      <c r="I189" s="762" t="s">
        <v>115</v>
      </c>
      <c r="J189" s="514" t="s">
        <v>115</v>
      </c>
      <c r="K189" s="514" t="s">
        <v>115</v>
      </c>
      <c r="L189" s="514" t="s">
        <v>115</v>
      </c>
    </row>
    <row r="190" spans="2:15" hidden="1" x14ac:dyDescent="0.25">
      <c r="B190" s="517">
        <v>1</v>
      </c>
      <c r="C190" s="28" t="s">
        <v>612</v>
      </c>
      <c r="D190" s="769"/>
      <c r="E190" s="769"/>
      <c r="F190" s="769"/>
      <c r="G190" s="769"/>
      <c r="H190" s="769"/>
      <c r="I190" s="769"/>
      <c r="J190" s="522"/>
      <c r="K190" s="522"/>
      <c r="L190" s="522"/>
    </row>
    <row r="191" spans="2:15" hidden="1" x14ac:dyDescent="0.25">
      <c r="B191" s="522"/>
      <c r="C191" s="522" t="s">
        <v>653</v>
      </c>
      <c r="D191" s="769"/>
      <c r="E191" s="769"/>
      <c r="F191" s="769"/>
      <c r="G191" s="769"/>
      <c r="H191" s="769"/>
      <c r="I191" s="769"/>
      <c r="J191" s="522"/>
      <c r="K191" s="522"/>
      <c r="L191" s="522"/>
    </row>
    <row r="192" spans="2:15" hidden="1" x14ac:dyDescent="0.25">
      <c r="B192" s="522"/>
      <c r="C192" s="522" t="s">
        <v>654</v>
      </c>
      <c r="D192" s="769"/>
      <c r="E192" s="769"/>
      <c r="F192" s="769"/>
      <c r="G192" s="769"/>
      <c r="H192" s="769"/>
      <c r="I192" s="769"/>
      <c r="J192" s="522"/>
      <c r="K192" s="522"/>
      <c r="L192" s="522"/>
    </row>
    <row r="193" spans="2:12" hidden="1" x14ac:dyDescent="0.25">
      <c r="B193" s="522"/>
      <c r="C193" s="522" t="s">
        <v>655</v>
      </c>
      <c r="D193" s="769"/>
      <c r="E193" s="769"/>
      <c r="F193" s="769"/>
      <c r="G193" s="769"/>
      <c r="H193" s="769"/>
      <c r="I193" s="769"/>
      <c r="J193" s="522"/>
      <c r="K193" s="522"/>
      <c r="L193" s="522"/>
    </row>
    <row r="194" spans="2:12" hidden="1" x14ac:dyDescent="0.25">
      <c r="B194" s="522"/>
      <c r="C194" s="522" t="s">
        <v>656</v>
      </c>
      <c r="D194" s="764">
        <f>D191+D192-D193</f>
        <v>0</v>
      </c>
      <c r="E194" s="764">
        <f t="shared" ref="E194:L194" si="45">E191+E192-E193</f>
        <v>0</v>
      </c>
      <c r="F194" s="764">
        <f t="shared" si="45"/>
        <v>0</v>
      </c>
      <c r="G194" s="764">
        <f t="shared" si="45"/>
        <v>0</v>
      </c>
      <c r="H194" s="764">
        <f t="shared" si="45"/>
        <v>0</v>
      </c>
      <c r="I194" s="764">
        <f t="shared" si="45"/>
        <v>0</v>
      </c>
      <c r="J194" s="131">
        <f t="shared" si="45"/>
        <v>0</v>
      </c>
      <c r="K194" s="131">
        <f t="shared" si="45"/>
        <v>0</v>
      </c>
      <c r="L194" s="131">
        <f t="shared" si="45"/>
        <v>0</v>
      </c>
    </row>
    <row r="195" spans="2:12" hidden="1" x14ac:dyDescent="0.25">
      <c r="B195" s="522"/>
      <c r="C195" s="522" t="s">
        <v>657</v>
      </c>
      <c r="D195" s="764">
        <f t="shared" ref="D195:L195" si="46">AVERAGE(D194,D191)</f>
        <v>0</v>
      </c>
      <c r="E195" s="764">
        <f t="shared" si="46"/>
        <v>0</v>
      </c>
      <c r="F195" s="764">
        <f t="shared" si="46"/>
        <v>0</v>
      </c>
      <c r="G195" s="764">
        <f t="shared" si="46"/>
        <v>0</v>
      </c>
      <c r="H195" s="764">
        <f t="shared" si="46"/>
        <v>0</v>
      </c>
      <c r="I195" s="764">
        <f t="shared" si="46"/>
        <v>0</v>
      </c>
      <c r="J195" s="131">
        <f t="shared" si="46"/>
        <v>0</v>
      </c>
      <c r="K195" s="131">
        <f t="shared" si="46"/>
        <v>0</v>
      </c>
      <c r="L195" s="131">
        <f t="shared" si="46"/>
        <v>0</v>
      </c>
    </row>
    <row r="196" spans="2:12" hidden="1" x14ac:dyDescent="0.25">
      <c r="B196" s="522"/>
      <c r="C196" s="522" t="s">
        <v>658</v>
      </c>
      <c r="D196" s="769"/>
      <c r="E196" s="769"/>
      <c r="F196" s="769"/>
      <c r="G196" s="769"/>
      <c r="H196" s="769"/>
      <c r="I196" s="769"/>
      <c r="J196" s="522"/>
      <c r="K196" s="522"/>
      <c r="L196" s="522"/>
    </row>
    <row r="197" spans="2:12" hidden="1" x14ac:dyDescent="0.25">
      <c r="B197" s="522"/>
      <c r="C197" s="522" t="s">
        <v>648</v>
      </c>
      <c r="D197" s="764">
        <f>D195*D196</f>
        <v>0</v>
      </c>
      <c r="E197" s="764">
        <f t="shared" ref="E197:L197" si="47">E195*E196</f>
        <v>0</v>
      </c>
      <c r="F197" s="764">
        <f t="shared" si="47"/>
        <v>0</v>
      </c>
      <c r="G197" s="764">
        <f t="shared" si="47"/>
        <v>0</v>
      </c>
      <c r="H197" s="764">
        <f t="shared" si="47"/>
        <v>0</v>
      </c>
      <c r="I197" s="764">
        <f t="shared" si="47"/>
        <v>0</v>
      </c>
      <c r="J197" s="131">
        <f t="shared" si="47"/>
        <v>0</v>
      </c>
      <c r="K197" s="131">
        <f t="shared" si="47"/>
        <v>0</v>
      </c>
      <c r="L197" s="131">
        <f t="shared" si="47"/>
        <v>0</v>
      </c>
    </row>
    <row r="198" spans="2:12" hidden="1" x14ac:dyDescent="0.25">
      <c r="B198" s="522"/>
      <c r="C198" s="522" t="s">
        <v>649</v>
      </c>
      <c r="D198" s="769"/>
      <c r="E198" s="769"/>
      <c r="F198" s="769"/>
      <c r="G198" s="769"/>
      <c r="H198" s="769"/>
      <c r="I198" s="769"/>
      <c r="J198" s="522"/>
      <c r="K198" s="522"/>
      <c r="L198" s="522"/>
    </row>
    <row r="199" spans="2:12" hidden="1" x14ac:dyDescent="0.25">
      <c r="B199" s="522"/>
      <c r="C199" s="522" t="s">
        <v>650</v>
      </c>
      <c r="D199" s="764">
        <f>D197+D198</f>
        <v>0</v>
      </c>
      <c r="E199" s="764">
        <f t="shared" ref="E199:L199" si="48">E197+E198</f>
        <v>0</v>
      </c>
      <c r="F199" s="764">
        <f t="shared" si="48"/>
        <v>0</v>
      </c>
      <c r="G199" s="764">
        <f t="shared" si="48"/>
        <v>0</v>
      </c>
      <c r="H199" s="764">
        <f t="shared" si="48"/>
        <v>0</v>
      </c>
      <c r="I199" s="764">
        <f t="shared" si="48"/>
        <v>0</v>
      </c>
      <c r="J199" s="131">
        <f t="shared" si="48"/>
        <v>0</v>
      </c>
      <c r="K199" s="131">
        <f t="shared" si="48"/>
        <v>0</v>
      </c>
      <c r="L199" s="131">
        <f t="shared" si="48"/>
        <v>0</v>
      </c>
    </row>
    <row r="200" spans="2:12" hidden="1" x14ac:dyDescent="0.25">
      <c r="B200" s="517">
        <v>2</v>
      </c>
      <c r="C200" s="28" t="s">
        <v>613</v>
      </c>
      <c r="D200" s="769"/>
      <c r="E200" s="769"/>
      <c r="F200" s="769"/>
      <c r="G200" s="769"/>
      <c r="H200" s="769"/>
      <c r="I200" s="769"/>
      <c r="J200" s="522"/>
      <c r="K200" s="522"/>
      <c r="L200" s="522"/>
    </row>
    <row r="201" spans="2:12" hidden="1" x14ac:dyDescent="0.25">
      <c r="B201" s="522"/>
      <c r="C201" s="522" t="s">
        <v>653</v>
      </c>
      <c r="D201" s="769"/>
      <c r="E201" s="769"/>
      <c r="F201" s="769"/>
      <c r="G201" s="769"/>
      <c r="H201" s="769"/>
      <c r="I201" s="769"/>
      <c r="J201" s="522"/>
      <c r="K201" s="522"/>
      <c r="L201" s="522"/>
    </row>
    <row r="202" spans="2:12" hidden="1" x14ac:dyDescent="0.25">
      <c r="B202" s="522"/>
      <c r="C202" s="522" t="s">
        <v>654</v>
      </c>
      <c r="D202" s="769"/>
      <c r="E202" s="769"/>
      <c r="F202" s="769"/>
      <c r="G202" s="769"/>
      <c r="H202" s="769"/>
      <c r="I202" s="769"/>
      <c r="J202" s="522"/>
      <c r="K202" s="522"/>
      <c r="L202" s="522"/>
    </row>
    <row r="203" spans="2:12" hidden="1" x14ac:dyDescent="0.25">
      <c r="B203" s="522"/>
      <c r="C203" s="522" t="s">
        <v>655</v>
      </c>
      <c r="D203" s="769"/>
      <c r="E203" s="769"/>
      <c r="F203" s="769"/>
      <c r="G203" s="769"/>
      <c r="H203" s="769"/>
      <c r="I203" s="769"/>
      <c r="J203" s="522"/>
      <c r="K203" s="522"/>
      <c r="L203" s="522"/>
    </row>
    <row r="204" spans="2:12" hidden="1" x14ac:dyDescent="0.25">
      <c r="B204" s="522"/>
      <c r="C204" s="522" t="s">
        <v>656</v>
      </c>
      <c r="D204" s="764">
        <f>D201+D202-D203</f>
        <v>0</v>
      </c>
      <c r="E204" s="764">
        <f t="shared" ref="E204:L204" si="49">E201+E202-E203</f>
        <v>0</v>
      </c>
      <c r="F204" s="764">
        <f t="shared" si="49"/>
        <v>0</v>
      </c>
      <c r="G204" s="764">
        <f t="shared" si="49"/>
        <v>0</v>
      </c>
      <c r="H204" s="764">
        <f t="shared" si="49"/>
        <v>0</v>
      </c>
      <c r="I204" s="764">
        <f t="shared" si="49"/>
        <v>0</v>
      </c>
      <c r="J204" s="131">
        <f t="shared" si="49"/>
        <v>0</v>
      </c>
      <c r="K204" s="131">
        <f t="shared" si="49"/>
        <v>0</v>
      </c>
      <c r="L204" s="131">
        <f t="shared" si="49"/>
        <v>0</v>
      </c>
    </row>
    <row r="205" spans="2:12" hidden="1" x14ac:dyDescent="0.25">
      <c r="B205" s="522"/>
      <c r="C205" s="522" t="s">
        <v>657</v>
      </c>
      <c r="D205" s="764">
        <f t="shared" ref="D205:L205" si="50">AVERAGE(D204,D201)</f>
        <v>0</v>
      </c>
      <c r="E205" s="764">
        <f t="shared" si="50"/>
        <v>0</v>
      </c>
      <c r="F205" s="764">
        <f t="shared" si="50"/>
        <v>0</v>
      </c>
      <c r="G205" s="764">
        <f t="shared" si="50"/>
        <v>0</v>
      </c>
      <c r="H205" s="764">
        <f t="shared" si="50"/>
        <v>0</v>
      </c>
      <c r="I205" s="764">
        <f t="shared" si="50"/>
        <v>0</v>
      </c>
      <c r="J205" s="131">
        <f t="shared" si="50"/>
        <v>0</v>
      </c>
      <c r="K205" s="131">
        <f t="shared" si="50"/>
        <v>0</v>
      </c>
      <c r="L205" s="131">
        <f t="shared" si="50"/>
        <v>0</v>
      </c>
    </row>
    <row r="206" spans="2:12" hidden="1" x14ac:dyDescent="0.25">
      <c r="B206" s="522"/>
      <c r="C206" s="522" t="s">
        <v>658</v>
      </c>
      <c r="D206" s="769"/>
      <c r="E206" s="769"/>
      <c r="F206" s="769"/>
      <c r="G206" s="769"/>
      <c r="H206" s="769"/>
      <c r="I206" s="769"/>
      <c r="J206" s="522"/>
      <c r="K206" s="522"/>
      <c r="L206" s="522"/>
    </row>
    <row r="207" spans="2:12" hidden="1" x14ac:dyDescent="0.25">
      <c r="B207" s="522"/>
      <c r="C207" s="522" t="s">
        <v>648</v>
      </c>
      <c r="D207" s="764">
        <f>D205*D206</f>
        <v>0</v>
      </c>
      <c r="E207" s="764">
        <f t="shared" ref="E207:L207" si="51">E205*E206</f>
        <v>0</v>
      </c>
      <c r="F207" s="764">
        <f t="shared" si="51"/>
        <v>0</v>
      </c>
      <c r="G207" s="764">
        <f t="shared" si="51"/>
        <v>0</v>
      </c>
      <c r="H207" s="764">
        <f t="shared" si="51"/>
        <v>0</v>
      </c>
      <c r="I207" s="764">
        <f t="shared" si="51"/>
        <v>0</v>
      </c>
      <c r="J207" s="131">
        <f t="shared" si="51"/>
        <v>0</v>
      </c>
      <c r="K207" s="131">
        <f t="shared" si="51"/>
        <v>0</v>
      </c>
      <c r="L207" s="131">
        <f t="shared" si="51"/>
        <v>0</v>
      </c>
    </row>
    <row r="208" spans="2:12" hidden="1" x14ac:dyDescent="0.25">
      <c r="B208" s="522"/>
      <c r="C208" s="522" t="s">
        <v>649</v>
      </c>
      <c r="D208" s="769"/>
      <c r="E208" s="769"/>
      <c r="F208" s="769"/>
      <c r="G208" s="769"/>
      <c r="H208" s="769"/>
      <c r="I208" s="769"/>
      <c r="J208" s="522"/>
      <c r="K208" s="522"/>
      <c r="L208" s="522"/>
    </row>
    <row r="209" spans="2:15" hidden="1" x14ac:dyDescent="0.25">
      <c r="B209" s="522"/>
      <c r="C209" s="522" t="s">
        <v>650</v>
      </c>
      <c r="D209" s="764">
        <f>D207+D208</f>
        <v>0</v>
      </c>
      <c r="E209" s="764">
        <f t="shared" ref="E209:L209" si="52">E207+E208</f>
        <v>0</v>
      </c>
      <c r="F209" s="764">
        <f t="shared" si="52"/>
        <v>0</v>
      </c>
      <c r="G209" s="764">
        <f t="shared" si="52"/>
        <v>0</v>
      </c>
      <c r="H209" s="764">
        <f t="shared" si="52"/>
        <v>0</v>
      </c>
      <c r="I209" s="764">
        <f t="shared" si="52"/>
        <v>0</v>
      </c>
      <c r="J209" s="131">
        <f t="shared" si="52"/>
        <v>0</v>
      </c>
      <c r="K209" s="131">
        <f t="shared" si="52"/>
        <v>0</v>
      </c>
      <c r="L209" s="131">
        <f t="shared" si="52"/>
        <v>0</v>
      </c>
    </row>
    <row r="210" spans="2:15" hidden="1" x14ac:dyDescent="0.25">
      <c r="B210" s="522"/>
      <c r="C210" s="522" t="s">
        <v>659</v>
      </c>
      <c r="D210" s="769"/>
      <c r="E210" s="769"/>
      <c r="F210" s="769"/>
      <c r="G210" s="769"/>
      <c r="H210" s="769"/>
      <c r="I210" s="769"/>
      <c r="J210" s="522"/>
      <c r="K210" s="522"/>
      <c r="L210" s="522"/>
    </row>
    <row r="211" spans="2:15" hidden="1" x14ac:dyDescent="0.25">
      <c r="B211" s="517"/>
      <c r="C211" s="28" t="s">
        <v>90</v>
      </c>
      <c r="D211" s="769"/>
      <c r="E211" s="769"/>
      <c r="F211" s="769"/>
      <c r="G211" s="769"/>
      <c r="H211" s="769"/>
      <c r="I211" s="769"/>
      <c r="J211" s="522"/>
      <c r="K211" s="522"/>
      <c r="L211" s="522"/>
    </row>
    <row r="212" spans="2:15" hidden="1" x14ac:dyDescent="0.25">
      <c r="B212" s="522"/>
      <c r="C212" s="522" t="s">
        <v>653</v>
      </c>
      <c r="D212" s="769"/>
      <c r="E212" s="769"/>
      <c r="F212" s="769"/>
      <c r="G212" s="769"/>
      <c r="H212" s="769"/>
      <c r="I212" s="769"/>
      <c r="J212" s="522"/>
      <c r="K212" s="522"/>
      <c r="L212" s="522"/>
    </row>
    <row r="213" spans="2:15" hidden="1" x14ac:dyDescent="0.25">
      <c r="B213" s="522"/>
      <c r="C213" s="522" t="s">
        <v>654</v>
      </c>
      <c r="D213" s="769"/>
      <c r="E213" s="769"/>
      <c r="F213" s="769"/>
      <c r="G213" s="769"/>
      <c r="H213" s="769"/>
      <c r="I213" s="769"/>
      <c r="J213" s="522"/>
      <c r="K213" s="522"/>
      <c r="L213" s="522"/>
    </row>
    <row r="214" spans="2:15" hidden="1" x14ac:dyDescent="0.25">
      <c r="B214" s="522"/>
      <c r="C214" s="522" t="s">
        <v>655</v>
      </c>
      <c r="D214" s="769"/>
      <c r="E214" s="769"/>
      <c r="F214" s="769"/>
      <c r="G214" s="769"/>
      <c r="H214" s="769"/>
      <c r="I214" s="769"/>
      <c r="J214" s="522"/>
      <c r="K214" s="522"/>
      <c r="L214" s="522"/>
    </row>
    <row r="215" spans="2:15" hidden="1" x14ac:dyDescent="0.25">
      <c r="B215" s="522"/>
      <c r="C215" s="522" t="s">
        <v>656</v>
      </c>
      <c r="D215" s="764">
        <f>D212+D213-D214</f>
        <v>0</v>
      </c>
      <c r="E215" s="764">
        <f t="shared" ref="E215:L215" si="53">E212+E213-E214</f>
        <v>0</v>
      </c>
      <c r="F215" s="764">
        <f t="shared" si="53"/>
        <v>0</v>
      </c>
      <c r="G215" s="764">
        <f t="shared" si="53"/>
        <v>0</v>
      </c>
      <c r="H215" s="764">
        <f t="shared" si="53"/>
        <v>0</v>
      </c>
      <c r="I215" s="764">
        <f t="shared" si="53"/>
        <v>0</v>
      </c>
      <c r="J215" s="131">
        <f t="shared" si="53"/>
        <v>0</v>
      </c>
      <c r="K215" s="131">
        <f t="shared" si="53"/>
        <v>0</v>
      </c>
      <c r="L215" s="131">
        <f t="shared" si="53"/>
        <v>0</v>
      </c>
    </row>
    <row r="216" spans="2:15" hidden="1" x14ac:dyDescent="0.25">
      <c r="B216" s="522"/>
      <c r="C216" s="522" t="s">
        <v>657</v>
      </c>
      <c r="D216" s="764">
        <f t="shared" ref="D216:L216" si="54">AVERAGE(D215,D212)</f>
        <v>0</v>
      </c>
      <c r="E216" s="764">
        <f t="shared" si="54"/>
        <v>0</v>
      </c>
      <c r="F216" s="764">
        <f t="shared" si="54"/>
        <v>0</v>
      </c>
      <c r="G216" s="764">
        <f t="shared" si="54"/>
        <v>0</v>
      </c>
      <c r="H216" s="764">
        <f t="shared" si="54"/>
        <v>0</v>
      </c>
      <c r="I216" s="764">
        <f t="shared" si="54"/>
        <v>0</v>
      </c>
      <c r="J216" s="131">
        <f t="shared" si="54"/>
        <v>0</v>
      </c>
      <c r="K216" s="131">
        <f t="shared" si="54"/>
        <v>0</v>
      </c>
      <c r="L216" s="131">
        <f t="shared" si="54"/>
        <v>0</v>
      </c>
    </row>
    <row r="217" spans="2:15" hidden="1" x14ac:dyDescent="0.25">
      <c r="B217" s="522"/>
      <c r="C217" s="522" t="s">
        <v>658</v>
      </c>
      <c r="D217" s="769"/>
      <c r="E217" s="769"/>
      <c r="F217" s="769"/>
      <c r="G217" s="769"/>
      <c r="H217" s="769"/>
      <c r="I217" s="769"/>
      <c r="J217" s="522"/>
      <c r="K217" s="522"/>
      <c r="L217" s="522"/>
    </row>
    <row r="218" spans="2:15" hidden="1" x14ac:dyDescent="0.25">
      <c r="B218" s="522"/>
      <c r="C218" s="522" t="s">
        <v>648</v>
      </c>
      <c r="D218" s="764">
        <f>D216*D217</f>
        <v>0</v>
      </c>
      <c r="E218" s="764">
        <f t="shared" ref="E218:L218" si="55">E216*E217</f>
        <v>0</v>
      </c>
      <c r="F218" s="764">
        <f t="shared" si="55"/>
        <v>0</v>
      </c>
      <c r="G218" s="764">
        <f t="shared" si="55"/>
        <v>0</v>
      </c>
      <c r="H218" s="764">
        <f t="shared" si="55"/>
        <v>0</v>
      </c>
      <c r="I218" s="764">
        <f t="shared" si="55"/>
        <v>0</v>
      </c>
      <c r="J218" s="131">
        <f t="shared" si="55"/>
        <v>0</v>
      </c>
      <c r="K218" s="131">
        <f t="shared" si="55"/>
        <v>0</v>
      </c>
      <c r="L218" s="131">
        <f t="shared" si="55"/>
        <v>0</v>
      </c>
    </row>
    <row r="219" spans="2:15" hidden="1" x14ac:dyDescent="0.25">
      <c r="B219" s="522"/>
      <c r="C219" s="522" t="s">
        <v>649</v>
      </c>
      <c r="D219" s="769"/>
      <c r="E219" s="769"/>
      <c r="F219" s="769"/>
      <c r="G219" s="769"/>
      <c r="H219" s="769"/>
      <c r="I219" s="769"/>
      <c r="J219" s="522"/>
      <c r="K219" s="522"/>
      <c r="L219" s="522"/>
    </row>
    <row r="220" spans="2:15" hidden="1" x14ac:dyDescent="0.25">
      <c r="B220" s="522"/>
      <c r="C220" s="522" t="s">
        <v>650</v>
      </c>
      <c r="D220" s="764">
        <f>D218+D219</f>
        <v>0</v>
      </c>
      <c r="E220" s="764">
        <f t="shared" ref="E220:L220" si="56">E218+E219</f>
        <v>0</v>
      </c>
      <c r="F220" s="764">
        <f t="shared" si="56"/>
        <v>0</v>
      </c>
      <c r="G220" s="764">
        <f t="shared" si="56"/>
        <v>0</v>
      </c>
      <c r="H220" s="764">
        <f t="shared" si="56"/>
        <v>0</v>
      </c>
      <c r="I220" s="764">
        <f t="shared" si="56"/>
        <v>0</v>
      </c>
      <c r="J220" s="131">
        <f t="shared" si="56"/>
        <v>0</v>
      </c>
      <c r="K220" s="131">
        <f t="shared" si="56"/>
        <v>0</v>
      </c>
      <c r="L220" s="131">
        <f t="shared" si="56"/>
        <v>0</v>
      </c>
    </row>
    <row r="221" spans="2:15" hidden="1" x14ac:dyDescent="0.25"/>
    <row r="222" spans="2:15" hidden="1" x14ac:dyDescent="0.25">
      <c r="B222" s="22" t="s">
        <v>712</v>
      </c>
      <c r="H222" s="787"/>
    </row>
    <row r="223" spans="2:15" hidden="1" x14ac:dyDescent="0.25">
      <c r="B223" s="518" t="s">
        <v>636</v>
      </c>
      <c r="C223" s="13" t="s">
        <v>637</v>
      </c>
      <c r="D223" s="774"/>
      <c r="E223" s="774"/>
      <c r="F223" s="774"/>
      <c r="G223" s="774"/>
      <c r="H223" s="774"/>
      <c r="I223" s="774"/>
      <c r="J223" s="14"/>
      <c r="K223" s="14"/>
      <c r="L223" s="14"/>
    </row>
    <row r="224" spans="2:15" hidden="1" x14ac:dyDescent="0.25">
      <c r="O224" s="15" t="s">
        <v>101</v>
      </c>
    </row>
    <row r="225" spans="2:15" s="5" customFormat="1" ht="15" hidden="1" customHeight="1" x14ac:dyDescent="0.25">
      <c r="B225" s="927" t="s">
        <v>2</v>
      </c>
      <c r="C225" s="930" t="s">
        <v>102</v>
      </c>
      <c r="D225" s="1123" t="s">
        <v>104</v>
      </c>
      <c r="E225" s="1124"/>
      <c r="F225" s="1125"/>
      <c r="G225" s="947" t="s">
        <v>708</v>
      </c>
      <c r="H225" s="948"/>
      <c r="I225" s="948"/>
      <c r="J225" s="949"/>
      <c r="K225" s="946" t="s">
        <v>105</v>
      </c>
      <c r="L225" s="946"/>
      <c r="M225" s="946"/>
      <c r="N225" s="946"/>
      <c r="O225" s="946"/>
    </row>
    <row r="226" spans="2:15" s="5" customFormat="1" ht="28" hidden="1" x14ac:dyDescent="0.25">
      <c r="B226" s="928"/>
      <c r="C226" s="930"/>
      <c r="D226" s="762" t="s">
        <v>106</v>
      </c>
      <c r="E226" s="762" t="s">
        <v>214</v>
      </c>
      <c r="F226" s="762" t="s">
        <v>107</v>
      </c>
      <c r="G226" s="762" t="s">
        <v>106</v>
      </c>
      <c r="H226" s="762" t="s">
        <v>108</v>
      </c>
      <c r="I226" s="762" t="s">
        <v>109</v>
      </c>
      <c r="J226" s="514" t="s">
        <v>215</v>
      </c>
      <c r="K226" s="514" t="s">
        <v>472</v>
      </c>
      <c r="L226" s="514" t="s">
        <v>473</v>
      </c>
      <c r="M226" s="514" t="s">
        <v>474</v>
      </c>
      <c r="N226" s="514" t="s">
        <v>475</v>
      </c>
      <c r="O226" s="514" t="s">
        <v>476</v>
      </c>
    </row>
    <row r="227" spans="2:15" s="5" customFormat="1" hidden="1" x14ac:dyDescent="0.25">
      <c r="B227" s="929"/>
      <c r="C227" s="931"/>
      <c r="D227" s="762" t="s">
        <v>110</v>
      </c>
      <c r="E227" s="762" t="s">
        <v>111</v>
      </c>
      <c r="F227" s="762" t="s">
        <v>112</v>
      </c>
      <c r="G227" s="762" t="s">
        <v>110</v>
      </c>
      <c r="H227" s="762" t="s">
        <v>113</v>
      </c>
      <c r="I227" s="762" t="s">
        <v>114</v>
      </c>
      <c r="J227" s="514" t="s">
        <v>114</v>
      </c>
      <c r="K227" s="514" t="s">
        <v>115</v>
      </c>
      <c r="L227" s="514" t="s">
        <v>115</v>
      </c>
      <c r="M227" s="514" t="s">
        <v>115</v>
      </c>
      <c r="N227" s="514" t="s">
        <v>115</v>
      </c>
      <c r="O227" s="514" t="s">
        <v>115</v>
      </c>
    </row>
    <row r="228" spans="2:15" hidden="1" x14ac:dyDescent="0.25">
      <c r="B228" s="520">
        <v>1</v>
      </c>
      <c r="C228" s="522" t="s">
        <v>638</v>
      </c>
      <c r="D228" s="788"/>
      <c r="E228" s="764"/>
      <c r="F228" s="764">
        <f>E228-D228</f>
        <v>0</v>
      </c>
      <c r="G228" s="763"/>
      <c r="H228" s="764"/>
      <c r="I228" s="764"/>
      <c r="J228" s="133">
        <f>F235</f>
        <v>0</v>
      </c>
      <c r="K228" s="92">
        <f>J235</f>
        <v>0</v>
      </c>
      <c r="L228" s="92">
        <f>K235</f>
        <v>0</v>
      </c>
      <c r="M228" s="92">
        <f>L235</f>
        <v>0</v>
      </c>
      <c r="N228" s="92">
        <f>M235</f>
        <v>0</v>
      </c>
      <c r="O228" s="92">
        <f>N235</f>
        <v>0</v>
      </c>
    </row>
    <row r="229" spans="2:15" hidden="1" x14ac:dyDescent="0.25">
      <c r="B229" s="517">
        <f>B228+1</f>
        <v>2</v>
      </c>
      <c r="C229" s="522" t="s">
        <v>639</v>
      </c>
      <c r="D229" s="788"/>
      <c r="E229" s="764"/>
      <c r="F229" s="764">
        <f t="shared" ref="F229:F240" si="57">E229-D229</f>
        <v>0</v>
      </c>
      <c r="G229" s="763"/>
      <c r="H229" s="764"/>
      <c r="I229" s="764"/>
      <c r="J229" s="133">
        <f t="shared" ref="J229:J240" si="58">H229+I229</f>
        <v>0</v>
      </c>
      <c r="K229" s="92"/>
      <c r="L229" s="92"/>
      <c r="M229" s="92"/>
      <c r="N229" s="92"/>
      <c r="O229" s="92"/>
    </row>
    <row r="230" spans="2:15" hidden="1" x14ac:dyDescent="0.25">
      <c r="B230" s="517">
        <f t="shared" ref="B230:B240" si="59">B229+1</f>
        <v>3</v>
      </c>
      <c r="C230" s="18" t="s">
        <v>640</v>
      </c>
      <c r="D230" s="788"/>
      <c r="E230" s="764">
        <f>E228-E229</f>
        <v>0</v>
      </c>
      <c r="F230" s="764">
        <f t="shared" si="57"/>
        <v>0</v>
      </c>
      <c r="G230" s="763"/>
      <c r="H230" s="764">
        <f>H228-H229</f>
        <v>0</v>
      </c>
      <c r="I230" s="764">
        <f>I228-I229</f>
        <v>0</v>
      </c>
      <c r="J230" s="133">
        <f t="shared" si="58"/>
        <v>0</v>
      </c>
      <c r="K230" s="92">
        <f>K228-K229</f>
        <v>0</v>
      </c>
      <c r="L230" s="92">
        <f>L228-L229</f>
        <v>0</v>
      </c>
      <c r="M230" s="92">
        <f>M228-M229</f>
        <v>0</v>
      </c>
      <c r="N230" s="92">
        <f>N228-N229</f>
        <v>0</v>
      </c>
      <c r="O230" s="92">
        <f>O228-O229</f>
        <v>0</v>
      </c>
    </row>
    <row r="231" spans="2:15" ht="28" hidden="1" x14ac:dyDescent="0.25">
      <c r="B231" s="517">
        <f t="shared" si="59"/>
        <v>4</v>
      </c>
      <c r="C231" s="79" t="s">
        <v>641</v>
      </c>
      <c r="D231" s="789"/>
      <c r="E231" s="791"/>
      <c r="F231" s="764">
        <f t="shared" si="57"/>
        <v>0</v>
      </c>
      <c r="G231" s="766"/>
      <c r="H231" s="791"/>
      <c r="I231" s="791"/>
      <c r="J231" s="133">
        <f t="shared" si="58"/>
        <v>0</v>
      </c>
      <c r="K231" s="136"/>
      <c r="L231" s="136"/>
      <c r="M231" s="136"/>
      <c r="N231" s="136"/>
      <c r="O231" s="136"/>
    </row>
    <row r="232" spans="2:15" s="22" customFormat="1" ht="28" hidden="1" x14ac:dyDescent="0.25">
      <c r="B232" s="517">
        <f t="shared" si="59"/>
        <v>5</v>
      </c>
      <c r="C232" s="27" t="s">
        <v>642</v>
      </c>
      <c r="D232" s="789"/>
      <c r="E232" s="764"/>
      <c r="F232" s="764">
        <f t="shared" si="57"/>
        <v>0</v>
      </c>
      <c r="G232" s="766"/>
      <c r="H232" s="764"/>
      <c r="I232" s="764"/>
      <c r="J232" s="133">
        <f t="shared" si="58"/>
        <v>0</v>
      </c>
      <c r="K232" s="92"/>
      <c r="L232" s="92"/>
      <c r="M232" s="92"/>
      <c r="N232" s="92"/>
      <c r="O232" s="92"/>
    </row>
    <row r="233" spans="2:15" ht="28" hidden="1" x14ac:dyDescent="0.25">
      <c r="B233" s="517">
        <f t="shared" si="59"/>
        <v>6</v>
      </c>
      <c r="C233" s="79" t="s">
        <v>643</v>
      </c>
      <c r="D233" s="789"/>
      <c r="E233" s="764"/>
      <c r="F233" s="764">
        <f t="shared" si="57"/>
        <v>0</v>
      </c>
      <c r="G233" s="766"/>
      <c r="H233" s="764"/>
      <c r="I233" s="764"/>
      <c r="J233" s="133">
        <f t="shared" si="58"/>
        <v>0</v>
      </c>
      <c r="K233" s="92"/>
      <c r="L233" s="92"/>
      <c r="M233" s="92"/>
      <c r="N233" s="92"/>
      <c r="O233" s="92"/>
    </row>
    <row r="234" spans="2:15" hidden="1" x14ac:dyDescent="0.25">
      <c r="B234" s="517">
        <f t="shared" si="59"/>
        <v>7</v>
      </c>
      <c r="C234" s="522" t="s">
        <v>644</v>
      </c>
      <c r="D234" s="789"/>
      <c r="E234" s="764">
        <f>E230-E231+E232-E233</f>
        <v>0</v>
      </c>
      <c r="F234" s="764">
        <f t="shared" si="57"/>
        <v>0</v>
      </c>
      <c r="G234" s="766"/>
      <c r="H234" s="764">
        <f>H230-H231+H232-H233</f>
        <v>0</v>
      </c>
      <c r="I234" s="764">
        <f>I230-I231+I232-I233</f>
        <v>0</v>
      </c>
      <c r="J234" s="133">
        <f t="shared" si="58"/>
        <v>0</v>
      </c>
      <c r="K234" s="92">
        <f>K230-K231+K232-K233</f>
        <v>0</v>
      </c>
      <c r="L234" s="92">
        <f>L230-L231+L232-L233</f>
        <v>0</v>
      </c>
      <c r="M234" s="92">
        <f>M230-M231+M232-M233</f>
        <v>0</v>
      </c>
      <c r="N234" s="92">
        <f>N230-N231+N232-N233</f>
        <v>0</v>
      </c>
      <c r="O234" s="92">
        <f>O230-O231+O232-O233</f>
        <v>0</v>
      </c>
    </row>
    <row r="235" spans="2:15" hidden="1" x14ac:dyDescent="0.25">
      <c r="B235" s="517">
        <f t="shared" si="59"/>
        <v>8</v>
      </c>
      <c r="C235" s="522" t="s">
        <v>645</v>
      </c>
      <c r="D235" s="789"/>
      <c r="E235" s="764">
        <f>E228-E231+E232-E233</f>
        <v>0</v>
      </c>
      <c r="F235" s="764">
        <f t="shared" si="57"/>
        <v>0</v>
      </c>
      <c r="G235" s="766"/>
      <c r="H235" s="764">
        <f>H228-H231+H232-H233</f>
        <v>0</v>
      </c>
      <c r="I235" s="764">
        <f>I228-I231+I232-I233</f>
        <v>0</v>
      </c>
      <c r="J235" s="133">
        <f t="shared" si="58"/>
        <v>0</v>
      </c>
      <c r="K235" s="92">
        <f>K228-K231+K232-K233</f>
        <v>0</v>
      </c>
      <c r="L235" s="92">
        <f>L228-L231+L232-L233</f>
        <v>0</v>
      </c>
      <c r="M235" s="92">
        <f>M228-M231+M232-M233</f>
        <v>0</v>
      </c>
      <c r="N235" s="92">
        <f>N228-N231+N232-N233</f>
        <v>0</v>
      </c>
      <c r="O235" s="92">
        <f>O228-O231+O232-O233</f>
        <v>0</v>
      </c>
    </row>
    <row r="236" spans="2:15" hidden="1" x14ac:dyDescent="0.25">
      <c r="B236" s="517">
        <f t="shared" si="59"/>
        <v>9</v>
      </c>
      <c r="C236" s="522" t="s">
        <v>646</v>
      </c>
      <c r="D236" s="789"/>
      <c r="E236" s="764">
        <f>AVERAGE(E230,E234)</f>
        <v>0</v>
      </c>
      <c r="F236" s="764">
        <f t="shared" si="57"/>
        <v>0</v>
      </c>
      <c r="G236" s="766"/>
      <c r="H236" s="764">
        <f>AVERAGE(H230,H234)</f>
        <v>0</v>
      </c>
      <c r="I236" s="764">
        <f>AVERAGE(I230,I234)</f>
        <v>0</v>
      </c>
      <c r="J236" s="133">
        <f t="shared" si="58"/>
        <v>0</v>
      </c>
      <c r="K236" s="92">
        <f>AVERAGE(K230,K234)</f>
        <v>0</v>
      </c>
      <c r="L236" s="92">
        <f>AVERAGE(L230,L234)</f>
        <v>0</v>
      </c>
      <c r="M236" s="92">
        <f>AVERAGE(M230,M234)</f>
        <v>0</v>
      </c>
      <c r="N236" s="92">
        <f>AVERAGE(N230,N234)</f>
        <v>0</v>
      </c>
      <c r="O236" s="92">
        <f>AVERAGE(O230,O234)</f>
        <v>0</v>
      </c>
    </row>
    <row r="237" spans="2:15" ht="28" hidden="1" x14ac:dyDescent="0.25">
      <c r="B237" s="517">
        <f t="shared" si="59"/>
        <v>10</v>
      </c>
      <c r="C237" s="79" t="s">
        <v>647</v>
      </c>
      <c r="D237" s="789"/>
      <c r="E237" s="764"/>
      <c r="F237" s="764">
        <f t="shared" si="57"/>
        <v>0</v>
      </c>
      <c r="G237" s="766"/>
      <c r="H237" s="764"/>
      <c r="I237" s="764"/>
      <c r="J237" s="133">
        <f t="shared" si="58"/>
        <v>0</v>
      </c>
      <c r="K237" s="92"/>
      <c r="L237" s="92"/>
      <c r="M237" s="92"/>
      <c r="N237" s="92"/>
      <c r="O237" s="92"/>
    </row>
    <row r="238" spans="2:15" hidden="1" x14ac:dyDescent="0.25">
      <c r="B238" s="517">
        <f t="shared" si="59"/>
        <v>11</v>
      </c>
      <c r="C238" s="522" t="s">
        <v>648</v>
      </c>
      <c r="D238" s="789"/>
      <c r="E238" s="764">
        <f>E236*E237</f>
        <v>0</v>
      </c>
      <c r="F238" s="764">
        <f t="shared" si="57"/>
        <v>0</v>
      </c>
      <c r="G238" s="766"/>
      <c r="H238" s="764">
        <f>H236*H237</f>
        <v>0</v>
      </c>
      <c r="I238" s="764">
        <f>I236*I237</f>
        <v>0</v>
      </c>
      <c r="J238" s="133">
        <f t="shared" si="58"/>
        <v>0</v>
      </c>
      <c r="K238" s="92">
        <f>K236*K237</f>
        <v>0</v>
      </c>
      <c r="L238" s="92">
        <f>L236*L237</f>
        <v>0</v>
      </c>
      <c r="M238" s="92">
        <f>M236*M237</f>
        <v>0</v>
      </c>
      <c r="N238" s="92">
        <f>N236*N237</f>
        <v>0</v>
      </c>
      <c r="O238" s="92">
        <f>O236*O237</f>
        <v>0</v>
      </c>
    </row>
    <row r="239" spans="2:15" hidden="1" x14ac:dyDescent="0.25">
      <c r="B239" s="517">
        <f t="shared" si="59"/>
        <v>12</v>
      </c>
      <c r="C239" s="522" t="s">
        <v>649</v>
      </c>
      <c r="D239" s="789"/>
      <c r="E239" s="764"/>
      <c r="F239" s="764">
        <f t="shared" si="57"/>
        <v>0</v>
      </c>
      <c r="G239" s="766"/>
      <c r="H239" s="764"/>
      <c r="I239" s="764"/>
      <c r="J239" s="133">
        <f t="shared" si="58"/>
        <v>0</v>
      </c>
      <c r="K239" s="92"/>
      <c r="L239" s="92"/>
      <c r="M239" s="92"/>
      <c r="N239" s="92"/>
      <c r="O239" s="92"/>
    </row>
    <row r="240" spans="2:15" hidden="1" x14ac:dyDescent="0.25">
      <c r="B240" s="517">
        <f t="shared" si="59"/>
        <v>13</v>
      </c>
      <c r="C240" s="522" t="s">
        <v>650</v>
      </c>
      <c r="D240" s="789"/>
      <c r="E240" s="764">
        <f>E238+E239</f>
        <v>0</v>
      </c>
      <c r="F240" s="764">
        <f t="shared" si="57"/>
        <v>0</v>
      </c>
      <c r="G240" s="766"/>
      <c r="H240" s="764">
        <f>H238+H239</f>
        <v>0</v>
      </c>
      <c r="I240" s="764">
        <f>I238+I239</f>
        <v>0</v>
      </c>
      <c r="J240" s="133">
        <f t="shared" si="58"/>
        <v>0</v>
      </c>
      <c r="K240" s="92">
        <f>K238+K239</f>
        <v>0</v>
      </c>
      <c r="L240" s="92">
        <f>L238+L239</f>
        <v>0</v>
      </c>
      <c r="M240" s="92">
        <f>M238+M239</f>
        <v>0</v>
      </c>
      <c r="N240" s="92">
        <f>N238+N239</f>
        <v>0</v>
      </c>
      <c r="O240" s="92">
        <f>O238+O239</f>
        <v>0</v>
      </c>
    </row>
    <row r="241" spans="2:12" hidden="1" x14ac:dyDescent="0.25"/>
    <row r="242" spans="2:12" hidden="1" x14ac:dyDescent="0.25">
      <c r="B242" s="518" t="s">
        <v>651</v>
      </c>
      <c r="C242" s="13" t="s">
        <v>652</v>
      </c>
    </row>
    <row r="243" spans="2:12" hidden="1" x14ac:dyDescent="0.25">
      <c r="L243" s="15" t="s">
        <v>101</v>
      </c>
    </row>
    <row r="244" spans="2:12" ht="15" hidden="1" customHeight="1" x14ac:dyDescent="0.25">
      <c r="B244" s="927" t="s">
        <v>2</v>
      </c>
      <c r="C244" s="930" t="s">
        <v>102</v>
      </c>
      <c r="D244" s="790" t="s">
        <v>104</v>
      </c>
      <c r="E244" s="1123" t="s">
        <v>708</v>
      </c>
      <c r="F244" s="1124"/>
      <c r="G244" s="1125"/>
      <c r="H244" s="937" t="s">
        <v>105</v>
      </c>
      <c r="I244" s="1075"/>
      <c r="J244" s="1075"/>
      <c r="K244" s="1075"/>
      <c r="L244" s="938"/>
    </row>
    <row r="245" spans="2:12" hidden="1" x14ac:dyDescent="0.25">
      <c r="B245" s="928"/>
      <c r="C245" s="930"/>
      <c r="D245" s="762" t="s">
        <v>214</v>
      </c>
      <c r="E245" s="762" t="s">
        <v>108</v>
      </c>
      <c r="F245" s="762" t="s">
        <v>109</v>
      </c>
      <c r="G245" s="762" t="s">
        <v>215</v>
      </c>
      <c r="H245" s="762" t="s">
        <v>472</v>
      </c>
      <c r="I245" s="762" t="s">
        <v>473</v>
      </c>
      <c r="J245" s="514" t="s">
        <v>474</v>
      </c>
      <c r="K245" s="514" t="s">
        <v>475</v>
      </c>
      <c r="L245" s="514" t="s">
        <v>476</v>
      </c>
    </row>
    <row r="246" spans="2:12" hidden="1" x14ac:dyDescent="0.25">
      <c r="B246" s="929"/>
      <c r="C246" s="931"/>
      <c r="D246" s="762" t="s">
        <v>111</v>
      </c>
      <c r="E246" s="762" t="s">
        <v>113</v>
      </c>
      <c r="F246" s="762" t="s">
        <v>114</v>
      </c>
      <c r="G246" s="762" t="s">
        <v>114</v>
      </c>
      <c r="H246" s="762" t="s">
        <v>115</v>
      </c>
      <c r="I246" s="762" t="s">
        <v>115</v>
      </c>
      <c r="J246" s="514" t="s">
        <v>115</v>
      </c>
      <c r="K246" s="514" t="s">
        <v>115</v>
      </c>
      <c r="L246" s="514" t="s">
        <v>115</v>
      </c>
    </row>
    <row r="247" spans="2:12" hidden="1" x14ac:dyDescent="0.25">
      <c r="B247" s="517">
        <v>1</v>
      </c>
      <c r="C247" s="28" t="s">
        <v>612</v>
      </c>
      <c r="D247" s="769"/>
      <c r="E247" s="769"/>
      <c r="F247" s="769"/>
      <c r="G247" s="769"/>
      <c r="H247" s="769"/>
      <c r="I247" s="769"/>
      <c r="J247" s="522"/>
      <c r="K247" s="522"/>
      <c r="L247" s="522"/>
    </row>
    <row r="248" spans="2:12" hidden="1" x14ac:dyDescent="0.25">
      <c r="B248" s="522"/>
      <c r="C248" s="522" t="s">
        <v>653</v>
      </c>
      <c r="D248" s="769"/>
      <c r="E248" s="769"/>
      <c r="F248" s="769"/>
      <c r="G248" s="769"/>
      <c r="H248" s="769"/>
      <c r="I248" s="769"/>
      <c r="J248" s="522"/>
      <c r="K248" s="522"/>
      <c r="L248" s="522"/>
    </row>
    <row r="249" spans="2:12" hidden="1" x14ac:dyDescent="0.25">
      <c r="B249" s="522"/>
      <c r="C249" s="522" t="s">
        <v>654</v>
      </c>
      <c r="D249" s="769"/>
      <c r="E249" s="769"/>
      <c r="F249" s="769"/>
      <c r="G249" s="769"/>
      <c r="H249" s="769"/>
      <c r="I249" s="769"/>
      <c r="J249" s="522"/>
      <c r="K249" s="522"/>
      <c r="L249" s="522"/>
    </row>
    <row r="250" spans="2:12" hidden="1" x14ac:dyDescent="0.25">
      <c r="B250" s="522"/>
      <c r="C250" s="522" t="s">
        <v>655</v>
      </c>
      <c r="D250" s="769"/>
      <c r="E250" s="769"/>
      <c r="F250" s="769"/>
      <c r="G250" s="769"/>
      <c r="H250" s="769"/>
      <c r="I250" s="769"/>
      <c r="J250" s="522"/>
      <c r="K250" s="522"/>
      <c r="L250" s="522"/>
    </row>
    <row r="251" spans="2:12" hidden="1" x14ac:dyDescent="0.25">
      <c r="B251" s="522"/>
      <c r="C251" s="522" t="s">
        <v>656</v>
      </c>
      <c r="D251" s="764">
        <f t="shared" ref="D251:L251" si="60">D248+D249-D250</f>
        <v>0</v>
      </c>
      <c r="E251" s="764">
        <f t="shared" si="60"/>
        <v>0</v>
      </c>
      <c r="F251" s="764">
        <f t="shared" si="60"/>
        <v>0</v>
      </c>
      <c r="G251" s="764">
        <f t="shared" si="60"/>
        <v>0</v>
      </c>
      <c r="H251" s="764">
        <f t="shared" si="60"/>
        <v>0</v>
      </c>
      <c r="I251" s="764">
        <f t="shared" si="60"/>
        <v>0</v>
      </c>
      <c r="J251" s="131">
        <f t="shared" si="60"/>
        <v>0</v>
      </c>
      <c r="K251" s="131">
        <f t="shared" si="60"/>
        <v>0</v>
      </c>
      <c r="L251" s="131">
        <f t="shared" si="60"/>
        <v>0</v>
      </c>
    </row>
    <row r="252" spans="2:12" hidden="1" x14ac:dyDescent="0.25">
      <c r="B252" s="522"/>
      <c r="C252" s="522" t="s">
        <v>657</v>
      </c>
      <c r="D252" s="764">
        <f>AVERAGE(D251,D248)</f>
        <v>0</v>
      </c>
      <c r="E252" s="764">
        <f t="shared" ref="E252:L252" si="61">AVERAGE(E251,E248)</f>
        <v>0</v>
      </c>
      <c r="F252" s="764">
        <f t="shared" si="61"/>
        <v>0</v>
      </c>
      <c r="G252" s="764">
        <f t="shared" si="61"/>
        <v>0</v>
      </c>
      <c r="H252" s="764">
        <f t="shared" si="61"/>
        <v>0</v>
      </c>
      <c r="I252" s="764">
        <f t="shared" si="61"/>
        <v>0</v>
      </c>
      <c r="J252" s="131">
        <f t="shared" si="61"/>
        <v>0</v>
      </c>
      <c r="K252" s="131">
        <f t="shared" si="61"/>
        <v>0</v>
      </c>
      <c r="L252" s="131">
        <f t="shared" si="61"/>
        <v>0</v>
      </c>
    </row>
    <row r="253" spans="2:12" hidden="1" x14ac:dyDescent="0.25">
      <c r="B253" s="522"/>
      <c r="C253" s="522" t="s">
        <v>658</v>
      </c>
      <c r="D253" s="769"/>
      <c r="E253" s="769"/>
      <c r="F253" s="769"/>
      <c r="G253" s="769"/>
      <c r="H253" s="769"/>
      <c r="I253" s="769"/>
      <c r="J253" s="522"/>
      <c r="K253" s="522"/>
      <c r="L253" s="522"/>
    </row>
    <row r="254" spans="2:12" hidden="1" x14ac:dyDescent="0.25">
      <c r="B254" s="522"/>
      <c r="C254" s="522" t="s">
        <v>648</v>
      </c>
      <c r="D254" s="764">
        <f t="shared" ref="D254:L254" si="62">D252*D253</f>
        <v>0</v>
      </c>
      <c r="E254" s="764">
        <f t="shared" si="62"/>
        <v>0</v>
      </c>
      <c r="F254" s="764">
        <f t="shared" si="62"/>
        <v>0</v>
      </c>
      <c r="G254" s="764">
        <f t="shared" si="62"/>
        <v>0</v>
      </c>
      <c r="H254" s="764">
        <f t="shared" si="62"/>
        <v>0</v>
      </c>
      <c r="I254" s="764">
        <f t="shared" si="62"/>
        <v>0</v>
      </c>
      <c r="J254" s="131">
        <f t="shared" si="62"/>
        <v>0</v>
      </c>
      <c r="K254" s="131">
        <f t="shared" si="62"/>
        <v>0</v>
      </c>
      <c r="L254" s="131">
        <f t="shared" si="62"/>
        <v>0</v>
      </c>
    </row>
    <row r="255" spans="2:12" hidden="1" x14ac:dyDescent="0.25">
      <c r="B255" s="522"/>
      <c r="C255" s="522" t="s">
        <v>649</v>
      </c>
      <c r="D255" s="769"/>
      <c r="E255" s="769"/>
      <c r="F255" s="769"/>
      <c r="G255" s="769"/>
      <c r="H255" s="769"/>
      <c r="I255" s="769"/>
      <c r="J255" s="522"/>
      <c r="K255" s="522"/>
      <c r="L255" s="522"/>
    </row>
    <row r="256" spans="2:12" hidden="1" x14ac:dyDescent="0.25">
      <c r="B256" s="522"/>
      <c r="C256" s="522" t="s">
        <v>650</v>
      </c>
      <c r="D256" s="764">
        <f t="shared" ref="D256:L256" si="63">D254+D255</f>
        <v>0</v>
      </c>
      <c r="E256" s="764">
        <f t="shared" si="63"/>
        <v>0</v>
      </c>
      <c r="F256" s="764">
        <f t="shared" si="63"/>
        <v>0</v>
      </c>
      <c r="G256" s="764">
        <f t="shared" si="63"/>
        <v>0</v>
      </c>
      <c r="H256" s="764">
        <f t="shared" si="63"/>
        <v>0</v>
      </c>
      <c r="I256" s="764">
        <f t="shared" si="63"/>
        <v>0</v>
      </c>
      <c r="J256" s="131">
        <f t="shared" si="63"/>
        <v>0</v>
      </c>
      <c r="K256" s="131">
        <f t="shared" si="63"/>
        <v>0</v>
      </c>
      <c r="L256" s="131">
        <f t="shared" si="63"/>
        <v>0</v>
      </c>
    </row>
    <row r="257" spans="2:12" hidden="1" x14ac:dyDescent="0.25">
      <c r="B257" s="517">
        <v>2</v>
      </c>
      <c r="C257" s="28" t="s">
        <v>613</v>
      </c>
      <c r="D257" s="769"/>
      <c r="E257" s="769"/>
      <c r="F257" s="769"/>
      <c r="G257" s="769"/>
      <c r="H257" s="769"/>
      <c r="I257" s="769"/>
      <c r="J257" s="522"/>
      <c r="K257" s="522"/>
      <c r="L257" s="522"/>
    </row>
    <row r="258" spans="2:12" hidden="1" x14ac:dyDescent="0.25">
      <c r="B258" s="522"/>
      <c r="C258" s="522" t="s">
        <v>653</v>
      </c>
      <c r="D258" s="769"/>
      <c r="E258" s="769"/>
      <c r="F258" s="769"/>
      <c r="G258" s="769"/>
      <c r="H258" s="769"/>
      <c r="I258" s="769"/>
      <c r="J258" s="522"/>
      <c r="K258" s="522"/>
      <c r="L258" s="522"/>
    </row>
    <row r="259" spans="2:12" hidden="1" x14ac:dyDescent="0.25">
      <c r="B259" s="522"/>
      <c r="C259" s="522" t="s">
        <v>654</v>
      </c>
      <c r="D259" s="769"/>
      <c r="E259" s="769"/>
      <c r="F259" s="769"/>
      <c r="G259" s="769"/>
      <c r="H259" s="769"/>
      <c r="I259" s="769"/>
      <c r="J259" s="522"/>
      <c r="K259" s="522"/>
      <c r="L259" s="522"/>
    </row>
    <row r="260" spans="2:12" hidden="1" x14ac:dyDescent="0.25">
      <c r="B260" s="522"/>
      <c r="C260" s="522" t="s">
        <v>655</v>
      </c>
      <c r="D260" s="769"/>
      <c r="E260" s="769"/>
      <c r="F260" s="769"/>
      <c r="G260" s="769"/>
      <c r="H260" s="769"/>
      <c r="I260" s="769"/>
      <c r="J260" s="522"/>
      <c r="K260" s="522"/>
      <c r="L260" s="522"/>
    </row>
    <row r="261" spans="2:12" hidden="1" x14ac:dyDescent="0.25">
      <c r="B261" s="522"/>
      <c r="C261" s="522" t="s">
        <v>656</v>
      </c>
      <c r="D261" s="764">
        <f t="shared" ref="D261:L261" si="64">D258+D259-D260</f>
        <v>0</v>
      </c>
      <c r="E261" s="764">
        <f t="shared" si="64"/>
        <v>0</v>
      </c>
      <c r="F261" s="764">
        <f t="shared" si="64"/>
        <v>0</v>
      </c>
      <c r="G261" s="764">
        <f t="shared" si="64"/>
        <v>0</v>
      </c>
      <c r="H261" s="764">
        <f t="shared" si="64"/>
        <v>0</v>
      </c>
      <c r="I261" s="764">
        <f t="shared" si="64"/>
        <v>0</v>
      </c>
      <c r="J261" s="131">
        <f t="shared" si="64"/>
        <v>0</v>
      </c>
      <c r="K261" s="131">
        <f t="shared" si="64"/>
        <v>0</v>
      </c>
      <c r="L261" s="131">
        <f t="shared" si="64"/>
        <v>0</v>
      </c>
    </row>
    <row r="262" spans="2:12" hidden="1" x14ac:dyDescent="0.25">
      <c r="B262" s="522"/>
      <c r="C262" s="522" t="s">
        <v>657</v>
      </c>
      <c r="D262" s="764">
        <f>AVERAGE(D261,D258)</f>
        <v>0</v>
      </c>
      <c r="E262" s="764">
        <f t="shared" ref="E262:L262" si="65">AVERAGE(E261,E258)</f>
        <v>0</v>
      </c>
      <c r="F262" s="764">
        <f t="shared" si="65"/>
        <v>0</v>
      </c>
      <c r="G262" s="764">
        <f t="shared" si="65"/>
        <v>0</v>
      </c>
      <c r="H262" s="764">
        <f t="shared" si="65"/>
        <v>0</v>
      </c>
      <c r="I262" s="764">
        <f t="shared" si="65"/>
        <v>0</v>
      </c>
      <c r="J262" s="131">
        <f t="shared" si="65"/>
        <v>0</v>
      </c>
      <c r="K262" s="131">
        <f t="shared" si="65"/>
        <v>0</v>
      </c>
      <c r="L262" s="131">
        <f t="shared" si="65"/>
        <v>0</v>
      </c>
    </row>
    <row r="263" spans="2:12" hidden="1" x14ac:dyDescent="0.25">
      <c r="B263" s="522"/>
      <c r="C263" s="522" t="s">
        <v>658</v>
      </c>
      <c r="D263" s="769"/>
      <c r="E263" s="769"/>
      <c r="F263" s="769"/>
      <c r="G263" s="769"/>
      <c r="H263" s="769"/>
      <c r="I263" s="769"/>
      <c r="J263" s="522"/>
      <c r="K263" s="522"/>
      <c r="L263" s="522"/>
    </row>
    <row r="264" spans="2:12" hidden="1" x14ac:dyDescent="0.25">
      <c r="B264" s="522"/>
      <c r="C264" s="522" t="s">
        <v>648</v>
      </c>
      <c r="D264" s="764">
        <f t="shared" ref="D264:L264" si="66">D262*D263</f>
        <v>0</v>
      </c>
      <c r="E264" s="764">
        <f t="shared" si="66"/>
        <v>0</v>
      </c>
      <c r="F264" s="764">
        <f t="shared" si="66"/>
        <v>0</v>
      </c>
      <c r="G264" s="764">
        <f t="shared" si="66"/>
        <v>0</v>
      </c>
      <c r="H264" s="764">
        <f t="shared" si="66"/>
        <v>0</v>
      </c>
      <c r="I264" s="764">
        <f t="shared" si="66"/>
        <v>0</v>
      </c>
      <c r="J264" s="131">
        <f t="shared" si="66"/>
        <v>0</v>
      </c>
      <c r="K264" s="131">
        <f t="shared" si="66"/>
        <v>0</v>
      </c>
      <c r="L264" s="131">
        <f t="shared" si="66"/>
        <v>0</v>
      </c>
    </row>
    <row r="265" spans="2:12" hidden="1" x14ac:dyDescent="0.25">
      <c r="B265" s="522"/>
      <c r="C265" s="522" t="s">
        <v>649</v>
      </c>
      <c r="D265" s="769"/>
      <c r="E265" s="769"/>
      <c r="F265" s="769"/>
      <c r="G265" s="769"/>
      <c r="H265" s="769"/>
      <c r="I265" s="769"/>
      <c r="J265" s="522"/>
      <c r="K265" s="522"/>
      <c r="L265" s="522"/>
    </row>
    <row r="266" spans="2:12" hidden="1" x14ac:dyDescent="0.25">
      <c r="B266" s="522"/>
      <c r="C266" s="522" t="s">
        <v>650</v>
      </c>
      <c r="D266" s="764">
        <f t="shared" ref="D266:L266" si="67">D264+D265</f>
        <v>0</v>
      </c>
      <c r="E266" s="764">
        <f t="shared" si="67"/>
        <v>0</v>
      </c>
      <c r="F266" s="764">
        <f t="shared" si="67"/>
        <v>0</v>
      </c>
      <c r="G266" s="764">
        <f t="shared" si="67"/>
        <v>0</v>
      </c>
      <c r="H266" s="764">
        <f t="shared" si="67"/>
        <v>0</v>
      </c>
      <c r="I266" s="764">
        <f t="shared" si="67"/>
        <v>0</v>
      </c>
      <c r="J266" s="131">
        <f t="shared" si="67"/>
        <v>0</v>
      </c>
      <c r="K266" s="131">
        <f t="shared" si="67"/>
        <v>0</v>
      </c>
      <c r="L266" s="131">
        <f t="shared" si="67"/>
        <v>0</v>
      </c>
    </row>
    <row r="267" spans="2:12" hidden="1" x14ac:dyDescent="0.25">
      <c r="B267" s="522"/>
      <c r="C267" s="522" t="s">
        <v>659</v>
      </c>
      <c r="D267" s="769"/>
      <c r="E267" s="769"/>
      <c r="F267" s="769"/>
      <c r="G267" s="769"/>
      <c r="H267" s="769"/>
      <c r="I267" s="769"/>
      <c r="J267" s="522"/>
      <c r="K267" s="522"/>
      <c r="L267" s="522"/>
    </row>
    <row r="268" spans="2:12" hidden="1" x14ac:dyDescent="0.25">
      <c r="B268" s="517"/>
      <c r="C268" s="28" t="s">
        <v>90</v>
      </c>
      <c r="D268" s="769"/>
      <c r="E268" s="769"/>
      <c r="F268" s="769"/>
      <c r="G268" s="769"/>
      <c r="H268" s="769"/>
      <c r="I268" s="769"/>
      <c r="J268" s="522"/>
      <c r="K268" s="522"/>
      <c r="L268" s="522"/>
    </row>
    <row r="269" spans="2:12" hidden="1" x14ac:dyDescent="0.25">
      <c r="B269" s="522"/>
      <c r="C269" s="522" t="s">
        <v>653</v>
      </c>
      <c r="D269" s="769"/>
      <c r="E269" s="769"/>
      <c r="F269" s="769"/>
      <c r="G269" s="769"/>
      <c r="H269" s="769"/>
      <c r="I269" s="769"/>
      <c r="J269" s="522"/>
      <c r="K269" s="522"/>
      <c r="L269" s="522"/>
    </row>
    <row r="270" spans="2:12" hidden="1" x14ac:dyDescent="0.25">
      <c r="B270" s="522"/>
      <c r="C270" s="522" t="s">
        <v>654</v>
      </c>
      <c r="D270" s="769"/>
      <c r="E270" s="769"/>
      <c r="F270" s="769"/>
      <c r="G270" s="769"/>
      <c r="H270" s="769"/>
      <c r="I270" s="769"/>
      <c r="J270" s="522"/>
      <c r="K270" s="522"/>
      <c r="L270" s="522"/>
    </row>
    <row r="271" spans="2:12" hidden="1" x14ac:dyDescent="0.25">
      <c r="B271" s="522"/>
      <c r="C271" s="522" t="s">
        <v>655</v>
      </c>
      <c r="D271" s="769"/>
      <c r="E271" s="769"/>
      <c r="F271" s="769"/>
      <c r="G271" s="769"/>
      <c r="H271" s="769"/>
      <c r="I271" s="769"/>
      <c r="J271" s="522"/>
      <c r="K271" s="522"/>
      <c r="L271" s="522"/>
    </row>
    <row r="272" spans="2:12" hidden="1" x14ac:dyDescent="0.25">
      <c r="B272" s="522"/>
      <c r="C272" s="522" t="s">
        <v>656</v>
      </c>
      <c r="D272" s="764">
        <f>D269+D270-D271</f>
        <v>0</v>
      </c>
      <c r="E272" s="764">
        <f t="shared" ref="E272:L272" si="68">E269+E270-E271</f>
        <v>0</v>
      </c>
      <c r="F272" s="764">
        <f t="shared" si="68"/>
        <v>0</v>
      </c>
      <c r="G272" s="764">
        <f t="shared" si="68"/>
        <v>0</v>
      </c>
      <c r="H272" s="764">
        <f t="shared" si="68"/>
        <v>0</v>
      </c>
      <c r="I272" s="764">
        <f t="shared" si="68"/>
        <v>0</v>
      </c>
      <c r="J272" s="131">
        <f t="shared" si="68"/>
        <v>0</v>
      </c>
      <c r="K272" s="131">
        <f t="shared" si="68"/>
        <v>0</v>
      </c>
      <c r="L272" s="131">
        <f t="shared" si="68"/>
        <v>0</v>
      </c>
    </row>
    <row r="273" spans="2:12" hidden="1" x14ac:dyDescent="0.25">
      <c r="B273" s="522"/>
      <c r="C273" s="522" t="s">
        <v>657</v>
      </c>
      <c r="D273" s="764">
        <f>AVERAGE(D272,D269)</f>
        <v>0</v>
      </c>
      <c r="E273" s="764">
        <f t="shared" ref="E273:L273" si="69">AVERAGE(E272,E269)</f>
        <v>0</v>
      </c>
      <c r="F273" s="764">
        <f t="shared" si="69"/>
        <v>0</v>
      </c>
      <c r="G273" s="764">
        <f t="shared" si="69"/>
        <v>0</v>
      </c>
      <c r="H273" s="764">
        <f t="shared" si="69"/>
        <v>0</v>
      </c>
      <c r="I273" s="764">
        <f t="shared" si="69"/>
        <v>0</v>
      </c>
      <c r="J273" s="131">
        <f t="shared" si="69"/>
        <v>0</v>
      </c>
      <c r="K273" s="131">
        <f t="shared" si="69"/>
        <v>0</v>
      </c>
      <c r="L273" s="131">
        <f t="shared" si="69"/>
        <v>0</v>
      </c>
    </row>
    <row r="274" spans="2:12" hidden="1" x14ac:dyDescent="0.25">
      <c r="B274" s="522"/>
      <c r="C274" s="522" t="s">
        <v>658</v>
      </c>
      <c r="D274" s="769"/>
      <c r="E274" s="769"/>
      <c r="F274" s="769"/>
      <c r="G274" s="769"/>
      <c r="H274" s="769"/>
      <c r="I274" s="769"/>
      <c r="J274" s="522"/>
      <c r="K274" s="522"/>
      <c r="L274" s="522"/>
    </row>
    <row r="275" spans="2:12" hidden="1" x14ac:dyDescent="0.25">
      <c r="B275" s="522"/>
      <c r="C275" s="522" t="s">
        <v>648</v>
      </c>
      <c r="D275" s="764">
        <f>D273*D274</f>
        <v>0</v>
      </c>
      <c r="E275" s="764">
        <f t="shared" ref="E275:L275" si="70">E273*E274</f>
        <v>0</v>
      </c>
      <c r="F275" s="764">
        <f t="shared" si="70"/>
        <v>0</v>
      </c>
      <c r="G275" s="764">
        <f t="shared" si="70"/>
        <v>0</v>
      </c>
      <c r="H275" s="764">
        <f t="shared" si="70"/>
        <v>0</v>
      </c>
      <c r="I275" s="764">
        <f t="shared" si="70"/>
        <v>0</v>
      </c>
      <c r="J275" s="131">
        <f t="shared" si="70"/>
        <v>0</v>
      </c>
      <c r="K275" s="131">
        <f t="shared" si="70"/>
        <v>0</v>
      </c>
      <c r="L275" s="131">
        <f t="shared" si="70"/>
        <v>0</v>
      </c>
    </row>
    <row r="276" spans="2:12" hidden="1" x14ac:dyDescent="0.25">
      <c r="B276" s="522"/>
      <c r="C276" s="522" t="s">
        <v>649</v>
      </c>
      <c r="D276" s="769"/>
      <c r="E276" s="769"/>
      <c r="F276" s="769"/>
      <c r="G276" s="769"/>
      <c r="H276" s="769"/>
      <c r="I276" s="769"/>
      <c r="J276" s="522"/>
      <c r="K276" s="522"/>
      <c r="L276" s="522"/>
    </row>
    <row r="277" spans="2:12" hidden="1" x14ac:dyDescent="0.25">
      <c r="B277" s="522"/>
      <c r="C277" s="522" t="s">
        <v>650</v>
      </c>
      <c r="D277" s="764">
        <f>D275+D276</f>
        <v>0</v>
      </c>
      <c r="E277" s="764">
        <f t="shared" ref="E277:L277" si="71">E275+E276</f>
        <v>0</v>
      </c>
      <c r="F277" s="764">
        <f t="shared" si="71"/>
        <v>0</v>
      </c>
      <c r="G277" s="764">
        <f t="shared" si="71"/>
        <v>0</v>
      </c>
      <c r="H277" s="764">
        <f t="shared" si="71"/>
        <v>0</v>
      </c>
      <c r="I277" s="764">
        <f t="shared" si="71"/>
        <v>0</v>
      </c>
      <c r="J277" s="131">
        <f t="shared" si="71"/>
        <v>0</v>
      </c>
      <c r="K277" s="131">
        <f t="shared" si="71"/>
        <v>0</v>
      </c>
      <c r="L277" s="131">
        <f t="shared" si="71"/>
        <v>0</v>
      </c>
    </row>
  </sheetData>
  <mergeCells count="36">
    <mergeCell ref="B26:B28"/>
    <mergeCell ref="C26:C28"/>
    <mergeCell ref="E26:G26"/>
    <mergeCell ref="H26:L26"/>
    <mergeCell ref="B111:B113"/>
    <mergeCell ref="C111:C113"/>
    <mergeCell ref="D111:F111"/>
    <mergeCell ref="G111:J111"/>
    <mergeCell ref="K111:O111"/>
    <mergeCell ref="B7:B9"/>
    <mergeCell ref="C7:C9"/>
    <mergeCell ref="D7:F7"/>
    <mergeCell ref="G7:J7"/>
    <mergeCell ref="K7:O7"/>
    <mergeCell ref="B130:B132"/>
    <mergeCell ref="C130:C132"/>
    <mergeCell ref="E130:G130"/>
    <mergeCell ref="H130:L130"/>
    <mergeCell ref="G225:J225"/>
    <mergeCell ref="K225:O225"/>
    <mergeCell ref="B244:B246"/>
    <mergeCell ref="C244:C246"/>
    <mergeCell ref="E244:G244"/>
    <mergeCell ref="H244:L244"/>
    <mergeCell ref="B168:B170"/>
    <mergeCell ref="C168:C170"/>
    <mergeCell ref="D168:F168"/>
    <mergeCell ref="G168:J168"/>
    <mergeCell ref="K168:O168"/>
    <mergeCell ref="B187:B189"/>
    <mergeCell ref="C187:C189"/>
    <mergeCell ref="E187:G187"/>
    <mergeCell ref="H187:L187"/>
    <mergeCell ref="B225:B227"/>
    <mergeCell ref="C225:C227"/>
    <mergeCell ref="D225:F225"/>
  </mergeCells>
  <pageMargins left="1.02" right="0.25" top="1" bottom="1" header="0.25" footer="0.25"/>
  <pageSetup paperSize="9" scale="4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pageSetUpPr fitToPage="1"/>
  </sheetPr>
  <dimension ref="A1:P58"/>
  <sheetViews>
    <sheetView showGridLines="0" view="pageBreakPreview" zoomScale="90" zoomScaleNormal="71" zoomScaleSheetLayoutView="90" workbookViewId="0">
      <selection activeCell="R14" sqref="R14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1" style="4" customWidth="1"/>
    <col min="4" max="4" width="16.1796875" style="4" hidden="1" customWidth="1"/>
    <col min="5" max="5" width="14.54296875" style="4" hidden="1" customWidth="1"/>
    <col min="6" max="6" width="15.453125" style="4" hidden="1" customWidth="1"/>
    <col min="7" max="7" width="17.81640625" style="4" hidden="1" customWidth="1"/>
    <col min="8" max="8" width="15.81640625" style="4" hidden="1" customWidth="1"/>
    <col min="9" max="9" width="17.1796875" style="4" hidden="1" customWidth="1"/>
    <col min="10" max="10" width="12.54296875" style="4" hidden="1" customWidth="1"/>
    <col min="11" max="11" width="11.81640625" style="4" bestFit="1" customWidth="1"/>
    <col min="12" max="12" width="13.81640625" style="4" bestFit="1" customWidth="1"/>
    <col min="13" max="15" width="11.81640625" style="4" hidden="1" customWidth="1"/>
    <col min="16" max="18" width="11.81640625" style="4" bestFit="1" customWidth="1"/>
    <col min="19" max="16384" width="9.1796875" style="4"/>
  </cols>
  <sheetData>
    <row r="1" spans="1:16" x14ac:dyDescent="0.25">
      <c r="B1" s="13"/>
    </row>
    <row r="2" spans="1:16" s="913" customFormat="1" x14ac:dyDescent="0.25">
      <c r="A2" s="997" t="s">
        <v>706</v>
      </c>
      <c r="B2" s="997"/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1:16" x14ac:dyDescent="0.25">
      <c r="B3" s="649" t="s">
        <v>660</v>
      </c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</row>
    <row r="4" spans="1:16" x14ac:dyDescent="0.25">
      <c r="B4" s="314" t="s">
        <v>757</v>
      </c>
      <c r="C4" s="13"/>
      <c r="D4" s="14"/>
      <c r="E4" s="14"/>
      <c r="F4" s="14"/>
      <c r="G4" s="14"/>
      <c r="H4" s="14"/>
      <c r="I4" s="14"/>
      <c r="J4" s="14"/>
      <c r="K4" s="14"/>
      <c r="L4" s="14"/>
    </row>
    <row r="5" spans="1:16" x14ac:dyDescent="0.25">
      <c r="L5" s="14" t="s">
        <v>1153</v>
      </c>
      <c r="O5" s="15" t="s">
        <v>101</v>
      </c>
    </row>
    <row r="6" spans="1:16" s="5" customForma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947" t="s">
        <v>708</v>
      </c>
      <c r="H6" s="948"/>
      <c r="I6" s="948"/>
      <c r="J6" s="948"/>
      <c r="K6" s="946" t="s">
        <v>105</v>
      </c>
      <c r="L6" s="946"/>
      <c r="M6" s="946"/>
      <c r="N6" s="946"/>
      <c r="O6" s="946"/>
      <c r="P6" s="530"/>
    </row>
    <row r="7" spans="1:16" s="5" customFormat="1" ht="28" x14ac:dyDescent="0.25">
      <c r="B7" s="928"/>
      <c r="C7" s="930"/>
      <c r="D7" s="514" t="s">
        <v>106</v>
      </c>
      <c r="E7" s="514" t="s">
        <v>214</v>
      </c>
      <c r="F7" s="514" t="s">
        <v>107</v>
      </c>
      <c r="G7" s="514" t="s">
        <v>106</v>
      </c>
      <c r="H7" s="514" t="s">
        <v>108</v>
      </c>
      <c r="I7" s="514" t="s">
        <v>109</v>
      </c>
      <c r="J7" s="514" t="s">
        <v>215</v>
      </c>
      <c r="K7" s="514" t="s">
        <v>472</v>
      </c>
      <c r="L7" s="514" t="s">
        <v>473</v>
      </c>
      <c r="M7" s="514" t="s">
        <v>474</v>
      </c>
      <c r="N7" s="514" t="s">
        <v>475</v>
      </c>
      <c r="O7" s="514" t="s">
        <v>476</v>
      </c>
    </row>
    <row r="8" spans="1:16" s="5" customFormat="1" x14ac:dyDescent="0.25">
      <c r="B8" s="929"/>
      <c r="C8" s="931"/>
      <c r="D8" s="514" t="s">
        <v>110</v>
      </c>
      <c r="E8" s="514" t="s">
        <v>111</v>
      </c>
      <c r="F8" s="514" t="s">
        <v>112</v>
      </c>
      <c r="G8" s="514" t="s">
        <v>110</v>
      </c>
      <c r="H8" s="514" t="s">
        <v>113</v>
      </c>
      <c r="I8" s="514" t="s">
        <v>114</v>
      </c>
      <c r="J8" s="514" t="s">
        <v>114</v>
      </c>
      <c r="K8" s="514" t="s">
        <v>115</v>
      </c>
      <c r="L8" s="514" t="s">
        <v>115</v>
      </c>
      <c r="M8" s="514" t="s">
        <v>115</v>
      </c>
      <c r="N8" s="514" t="s">
        <v>115</v>
      </c>
      <c r="O8" s="514" t="s">
        <v>115</v>
      </c>
    </row>
    <row r="9" spans="1:16" x14ac:dyDescent="0.25">
      <c r="B9" s="517">
        <v>1</v>
      </c>
      <c r="C9" s="79" t="s">
        <v>661</v>
      </c>
      <c r="D9" s="80"/>
      <c r="E9" s="121">
        <f>E24+E39</f>
        <v>296.22000000000003</v>
      </c>
      <c r="F9" s="129">
        <f>E9-D9</f>
        <v>296.22000000000003</v>
      </c>
      <c r="G9" s="18"/>
      <c r="H9" s="121">
        <f t="shared" ref="H9:I11" si="0">H24+H39</f>
        <v>0</v>
      </c>
      <c r="I9" s="121">
        <f t="shared" si="0"/>
        <v>0</v>
      </c>
      <c r="J9" s="129">
        <f>H9+I9</f>
        <v>0</v>
      </c>
      <c r="K9" s="377">
        <v>361.08565159982714</v>
      </c>
      <c r="L9" s="377">
        <v>382.47246946523137</v>
      </c>
      <c r="M9" s="377">
        <f>'[61]Int on Working cap'!G4</f>
        <v>395.62902668835363</v>
      </c>
      <c r="N9" s="377">
        <f>'[61]Int on Working cap'!H4</f>
        <v>424.79924054757544</v>
      </c>
      <c r="O9" s="377">
        <f>'[61]Int on Working cap'!I4</f>
        <v>456.25952506740623</v>
      </c>
    </row>
    <row r="10" spans="1:16" s="22" customFormat="1" x14ac:dyDescent="0.25">
      <c r="B10" s="517">
        <f t="shared" ref="B10:B17" si="1">B9+1</f>
        <v>2</v>
      </c>
      <c r="C10" s="27" t="s">
        <v>662</v>
      </c>
      <c r="D10" s="80"/>
      <c r="E10" s="121">
        <f ca="1">E25+E40</f>
        <v>0</v>
      </c>
      <c r="F10" s="129">
        <f t="shared" ref="F10:F16" ca="1" si="2">E10-D10</f>
        <v>0</v>
      </c>
      <c r="G10" s="18"/>
      <c r="H10" s="121">
        <f t="shared" si="0"/>
        <v>0</v>
      </c>
      <c r="I10" s="121">
        <f t="shared" si="0"/>
        <v>0</v>
      </c>
      <c r="J10" s="129">
        <f>H10+I10</f>
        <v>0</v>
      </c>
      <c r="K10" s="377">
        <v>239.48088423864004</v>
      </c>
      <c r="L10" s="377">
        <v>259.3616981375485</v>
      </c>
      <c r="M10" s="377">
        <f>'[61]Int on Working cap'!G5</f>
        <v>314.13810776431006</v>
      </c>
      <c r="N10" s="377">
        <f>'[61]Int on Working cap'!H5</f>
        <v>355.18692012873083</v>
      </c>
      <c r="O10" s="377">
        <f>'[61]Int on Working cap'!I5</f>
        <v>402.63410838592222</v>
      </c>
    </row>
    <row r="11" spans="1:16" x14ac:dyDescent="0.25">
      <c r="B11" s="517">
        <f t="shared" si="1"/>
        <v>3</v>
      </c>
      <c r="C11" s="79" t="s">
        <v>663</v>
      </c>
      <c r="D11" s="80"/>
      <c r="E11" s="121" t="e">
        <f>E26+E41</f>
        <v>#N/A</v>
      </c>
      <c r="F11" s="129" t="e">
        <f t="shared" si="2"/>
        <v>#N/A</v>
      </c>
      <c r="G11" s="18"/>
      <c r="H11" s="121">
        <f t="shared" si="0"/>
        <v>0</v>
      </c>
      <c r="I11" s="121">
        <f t="shared" si="0"/>
        <v>0</v>
      </c>
      <c r="J11" s="129">
        <f>H11+I11</f>
        <v>0</v>
      </c>
      <c r="K11" s="377">
        <v>724.94221131197105</v>
      </c>
      <c r="L11" s="377">
        <v>886.96012327844528</v>
      </c>
      <c r="M11" s="377">
        <f>'[61]Int on Working cap'!G6</f>
        <v>742.71760993108433</v>
      </c>
      <c r="N11" s="377">
        <f>'[61]Int on Working cap'!H6</f>
        <v>824.16616903670911</v>
      </c>
      <c r="O11" s="377">
        <f>'[61]Int on Working cap'!I6</f>
        <v>918.72208800825649</v>
      </c>
    </row>
    <row r="12" spans="1:16" x14ac:dyDescent="0.25">
      <c r="B12" s="517"/>
      <c r="C12" s="79" t="s">
        <v>127</v>
      </c>
      <c r="D12" s="80"/>
      <c r="E12" s="121"/>
      <c r="F12" s="129">
        <f t="shared" si="2"/>
        <v>0</v>
      </c>
      <c r="G12" s="18"/>
      <c r="H12" s="121"/>
      <c r="I12" s="121"/>
      <c r="J12" s="129"/>
      <c r="K12" s="300"/>
      <c r="L12" s="300"/>
      <c r="M12" s="300"/>
      <c r="N12" s="300"/>
      <c r="O12" s="300"/>
    </row>
    <row r="13" spans="1:16" x14ac:dyDescent="0.25">
      <c r="B13" s="517">
        <f>B11+1</f>
        <v>4</v>
      </c>
      <c r="C13" s="522" t="s">
        <v>664</v>
      </c>
      <c r="D13" s="80"/>
      <c r="E13" s="121"/>
      <c r="F13" s="129">
        <f t="shared" si="2"/>
        <v>0</v>
      </c>
      <c r="G13" s="18"/>
      <c r="H13" s="121"/>
      <c r="I13" s="121"/>
      <c r="J13" s="129">
        <f>H13+I13</f>
        <v>0</v>
      </c>
      <c r="K13" s="300"/>
      <c r="L13" s="300"/>
      <c r="M13" s="300"/>
      <c r="N13" s="300"/>
      <c r="O13" s="300"/>
    </row>
    <row r="14" spans="1:16" ht="28" x14ac:dyDescent="0.25">
      <c r="B14" s="517">
        <f>B13+1</f>
        <v>5</v>
      </c>
      <c r="C14" s="79" t="s">
        <v>665</v>
      </c>
      <c r="D14" s="80"/>
      <c r="E14" s="121">
        <f>E29+E44</f>
        <v>0</v>
      </c>
      <c r="F14" s="129">
        <f t="shared" si="2"/>
        <v>0</v>
      </c>
      <c r="G14" s="18"/>
      <c r="H14" s="121">
        <f>H29+H44</f>
        <v>0</v>
      </c>
      <c r="I14" s="121">
        <f>I29+I44</f>
        <v>0</v>
      </c>
      <c r="J14" s="129">
        <f>H14+I14</f>
        <v>0</v>
      </c>
      <c r="K14" s="377">
        <f>K29+K44</f>
        <v>0</v>
      </c>
      <c r="L14" s="377">
        <f t="shared" ref="L14" si="3">L29+L44</f>
        <v>0</v>
      </c>
      <c r="M14" s="377">
        <f t="shared" ref="M14:O14" si="4">M29+M44</f>
        <v>0</v>
      </c>
      <c r="N14" s="377">
        <f t="shared" si="4"/>
        <v>0</v>
      </c>
      <c r="O14" s="377">
        <f t="shared" si="4"/>
        <v>0</v>
      </c>
    </row>
    <row r="15" spans="1:16" x14ac:dyDescent="0.25">
      <c r="B15" s="517">
        <f>B14+1</f>
        <v>6</v>
      </c>
      <c r="C15" s="522" t="s">
        <v>666</v>
      </c>
      <c r="D15" s="80"/>
      <c r="E15" s="121" t="e">
        <f ca="1">E30+E45</f>
        <v>#N/A</v>
      </c>
      <c r="F15" s="129" t="e">
        <f ca="1">E15-D15</f>
        <v>#N/A</v>
      </c>
      <c r="G15" s="18"/>
      <c r="H15" s="121">
        <f>H30+H45</f>
        <v>0</v>
      </c>
      <c r="I15" s="121">
        <f>I30+I45</f>
        <v>0</v>
      </c>
      <c r="J15" s="129">
        <f>H15+I15</f>
        <v>0</v>
      </c>
      <c r="K15" s="778">
        <f t="shared" ref="K15:L15" si="5">K9+K10+K11-K13</f>
        <v>1325.5087471504382</v>
      </c>
      <c r="L15" s="778">
        <f t="shared" si="5"/>
        <v>1528.7942908812252</v>
      </c>
      <c r="M15" s="377">
        <f>'[61]Int on Working cap'!G9</f>
        <v>1452.484744383748</v>
      </c>
      <c r="N15" s="377">
        <f>'[61]Int on Working cap'!H9</f>
        <v>1604.1523297130154</v>
      </c>
      <c r="O15" s="377">
        <f>'[61]Int on Working cap'!I9</f>
        <v>1777.6157214615851</v>
      </c>
    </row>
    <row r="16" spans="1:16" x14ac:dyDescent="0.25">
      <c r="B16" s="517">
        <f t="shared" si="1"/>
        <v>7</v>
      </c>
      <c r="C16" s="522" t="s">
        <v>667</v>
      </c>
      <c r="D16" s="80"/>
      <c r="E16" s="121"/>
      <c r="F16" s="129">
        <f t="shared" si="2"/>
        <v>0</v>
      </c>
      <c r="G16" s="18"/>
      <c r="H16" s="121"/>
      <c r="I16" s="121"/>
      <c r="J16" s="129">
        <f>H16+I16</f>
        <v>0</v>
      </c>
      <c r="K16" s="779">
        <v>0.105</v>
      </c>
      <c r="L16" s="779">
        <v>0.10249999999999999</v>
      </c>
      <c r="M16" s="378">
        <f>'[61]Int on Working cap'!G10</f>
        <v>0.105</v>
      </c>
      <c r="N16" s="378">
        <f>'[61]Int on Working cap'!H10</f>
        <v>0.105</v>
      </c>
      <c r="O16" s="378">
        <f>'[61]Int on Working cap'!I10</f>
        <v>0.105</v>
      </c>
    </row>
    <row r="17" spans="2:15" x14ac:dyDescent="0.25">
      <c r="B17" s="517">
        <f t="shared" si="1"/>
        <v>8</v>
      </c>
      <c r="C17" s="79" t="s">
        <v>53</v>
      </c>
      <c r="D17" s="80"/>
      <c r="E17" s="129" t="e">
        <f ca="1">E15*E16</f>
        <v>#N/A</v>
      </c>
      <c r="F17" s="129" t="e">
        <f ca="1">E17-D17</f>
        <v>#N/A</v>
      </c>
      <c r="G17" s="18"/>
      <c r="H17" s="129">
        <f>H15*H16</f>
        <v>0</v>
      </c>
      <c r="I17" s="129">
        <f>I15*I16</f>
        <v>0</v>
      </c>
      <c r="J17" s="129">
        <f>H17+I17</f>
        <v>0</v>
      </c>
      <c r="K17" s="129">
        <f t="shared" ref="K17:L17" si="6">K15*K16</f>
        <v>139.17841845079602</v>
      </c>
      <c r="L17" s="129">
        <f t="shared" si="6"/>
        <v>156.70141481532556</v>
      </c>
      <c r="M17" s="379">
        <f t="shared" ref="M17:O17" si="7">M15*M16</f>
        <v>152.51089816029352</v>
      </c>
      <c r="N17" s="379">
        <f t="shared" si="7"/>
        <v>168.43599461986662</v>
      </c>
      <c r="O17" s="379">
        <f t="shared" si="7"/>
        <v>186.64965075346643</v>
      </c>
    </row>
    <row r="19" spans="2:15" hidden="1" x14ac:dyDescent="0.25">
      <c r="B19" s="314" t="s">
        <v>716</v>
      </c>
      <c r="C19" s="13"/>
      <c r="D19" s="14"/>
      <c r="E19" s="14"/>
      <c r="F19" s="14"/>
      <c r="G19" s="14"/>
      <c r="H19" s="14"/>
      <c r="I19" s="14"/>
      <c r="J19" s="14"/>
      <c r="K19" s="14"/>
      <c r="L19" s="14"/>
    </row>
    <row r="20" spans="2:15" hidden="1" x14ac:dyDescent="0.25">
      <c r="O20" s="15" t="s">
        <v>101</v>
      </c>
    </row>
    <row r="21" spans="2:15" ht="14" hidden="1" customHeight="1" x14ac:dyDescent="0.25">
      <c r="B21" s="927" t="s">
        <v>2</v>
      </c>
      <c r="C21" s="930" t="s">
        <v>102</v>
      </c>
      <c r="D21" s="947" t="s">
        <v>104</v>
      </c>
      <c r="E21" s="948"/>
      <c r="F21" s="949"/>
      <c r="G21" s="947" t="s">
        <v>708</v>
      </c>
      <c r="H21" s="948"/>
      <c r="I21" s="948"/>
      <c r="J21" s="948"/>
      <c r="K21" s="946" t="s">
        <v>105</v>
      </c>
      <c r="L21" s="946"/>
      <c r="M21" s="946"/>
      <c r="N21" s="946"/>
      <c r="O21" s="946"/>
    </row>
    <row r="22" spans="2:15" ht="28" hidden="1" x14ac:dyDescent="0.25">
      <c r="B22" s="928"/>
      <c r="C22" s="930"/>
      <c r="D22" s="514" t="s">
        <v>106</v>
      </c>
      <c r="E22" s="514" t="s">
        <v>214</v>
      </c>
      <c r="F22" s="514" t="s">
        <v>107</v>
      </c>
      <c r="G22" s="514" t="s">
        <v>106</v>
      </c>
      <c r="H22" s="514" t="s">
        <v>108</v>
      </c>
      <c r="I22" s="514" t="s">
        <v>109</v>
      </c>
      <c r="J22" s="514" t="s">
        <v>215</v>
      </c>
      <c r="K22" s="514" t="s">
        <v>472</v>
      </c>
      <c r="L22" s="514" t="s">
        <v>473</v>
      </c>
      <c r="M22" s="514" t="s">
        <v>474</v>
      </c>
      <c r="N22" s="514" t="s">
        <v>475</v>
      </c>
      <c r="O22" s="514" t="s">
        <v>476</v>
      </c>
    </row>
    <row r="23" spans="2:15" hidden="1" x14ac:dyDescent="0.25">
      <c r="B23" s="929"/>
      <c r="C23" s="931"/>
      <c r="D23" s="514" t="s">
        <v>110</v>
      </c>
      <c r="E23" s="514" t="s">
        <v>111</v>
      </c>
      <c r="F23" s="514" t="s">
        <v>112</v>
      </c>
      <c r="G23" s="514" t="s">
        <v>110</v>
      </c>
      <c r="H23" s="514" t="s">
        <v>113</v>
      </c>
      <c r="I23" s="514" t="s">
        <v>114</v>
      </c>
      <c r="J23" s="514" t="s">
        <v>114</v>
      </c>
      <c r="K23" s="514" t="s">
        <v>115</v>
      </c>
      <c r="L23" s="514" t="s">
        <v>115</v>
      </c>
      <c r="M23" s="514" t="s">
        <v>115</v>
      </c>
      <c r="N23" s="514" t="s">
        <v>115</v>
      </c>
      <c r="O23" s="514" t="s">
        <v>115</v>
      </c>
    </row>
    <row r="24" spans="2:15" hidden="1" x14ac:dyDescent="0.25">
      <c r="B24" s="517">
        <v>1</v>
      </c>
      <c r="C24" s="79" t="s">
        <v>661</v>
      </c>
      <c r="D24" s="80"/>
      <c r="E24" s="121">
        <f>'F15'!F23/12</f>
        <v>262.67475000000002</v>
      </c>
      <c r="F24" s="129">
        <f>E24</f>
        <v>262.67475000000002</v>
      </c>
      <c r="G24" s="18"/>
      <c r="H24" s="121">
        <f>'F15'!I23/12</f>
        <v>0</v>
      </c>
      <c r="I24" s="121">
        <f>'F15'!J23/12</f>
        <v>0</v>
      </c>
      <c r="J24" s="129">
        <f>H24+I24</f>
        <v>0</v>
      </c>
      <c r="K24" s="121">
        <f>90%*K9</f>
        <v>324.97708643984441</v>
      </c>
      <c r="L24" s="121">
        <f t="shared" ref="L24:O26" si="8">90%*L9</f>
        <v>344.22522251870822</v>
      </c>
      <c r="M24" s="121">
        <f t="shared" si="8"/>
        <v>356.06612401951827</v>
      </c>
      <c r="N24" s="121">
        <f t="shared" si="8"/>
        <v>382.3193164928179</v>
      </c>
      <c r="O24" s="121">
        <f t="shared" si="8"/>
        <v>410.63357256066564</v>
      </c>
    </row>
    <row r="25" spans="2:15" hidden="1" x14ac:dyDescent="0.25">
      <c r="B25" s="517">
        <f t="shared" ref="B25:B32" si="9">B24+1</f>
        <v>2</v>
      </c>
      <c r="C25" s="27" t="s">
        <v>662</v>
      </c>
      <c r="D25" s="80"/>
      <c r="E25" s="121">
        <f ca="1">'F17'!F366*1%</f>
        <v>0</v>
      </c>
      <c r="F25" s="129">
        <f t="shared" ref="F25:F32" ca="1" si="10">E25</f>
        <v>0</v>
      </c>
      <c r="G25" s="18"/>
      <c r="H25" s="121"/>
      <c r="I25" s="121"/>
      <c r="J25" s="129">
        <f ca="1">'F17'!F411*1%</f>
        <v>199.763973787797</v>
      </c>
      <c r="K25" s="121">
        <f>90%*K10</f>
        <v>215.53279581477605</v>
      </c>
      <c r="L25" s="121">
        <f t="shared" si="8"/>
        <v>233.42552832379366</v>
      </c>
      <c r="M25" s="121">
        <f t="shared" si="8"/>
        <v>282.72429698787909</v>
      </c>
      <c r="N25" s="121">
        <f t="shared" si="8"/>
        <v>319.66822811585774</v>
      </c>
      <c r="O25" s="121">
        <f t="shared" si="8"/>
        <v>362.37069754733</v>
      </c>
    </row>
    <row r="26" spans="2:15" hidden="1" x14ac:dyDescent="0.25">
      <c r="B26" s="517">
        <f t="shared" si="9"/>
        <v>3</v>
      </c>
      <c r="C26" s="79" t="s">
        <v>663</v>
      </c>
      <c r="D26" s="80"/>
      <c r="E26" s="121" t="e">
        <f>[62]F1!F44*45/365</f>
        <v>#N/A</v>
      </c>
      <c r="F26" s="129" t="e">
        <f t="shared" si="10"/>
        <v>#N/A</v>
      </c>
      <c r="G26" s="18"/>
      <c r="H26" s="121">
        <f>[62]F1!I44*45/365</f>
        <v>0</v>
      </c>
      <c r="I26" s="121">
        <f>[62]F1!J44*45/365</f>
        <v>0</v>
      </c>
      <c r="J26" s="129">
        <f>H26+I26</f>
        <v>0</v>
      </c>
      <c r="K26" s="121">
        <f>90%*K11</f>
        <v>652.44799018077401</v>
      </c>
      <c r="L26" s="121">
        <f t="shared" si="8"/>
        <v>798.26411095060075</v>
      </c>
      <c r="M26" s="121">
        <f t="shared" si="8"/>
        <v>668.44584893797594</v>
      </c>
      <c r="N26" s="121">
        <f t="shared" si="8"/>
        <v>741.74955213303826</v>
      </c>
      <c r="O26" s="121">
        <f t="shared" si="8"/>
        <v>826.84987920743083</v>
      </c>
    </row>
    <row r="27" spans="2:15" hidden="1" x14ac:dyDescent="0.25">
      <c r="B27" s="517"/>
      <c r="C27" s="79" t="s">
        <v>127</v>
      </c>
      <c r="D27" s="80"/>
      <c r="E27" s="121"/>
      <c r="F27" s="129">
        <f t="shared" si="10"/>
        <v>0</v>
      </c>
      <c r="G27" s="18"/>
      <c r="H27" s="121"/>
      <c r="I27" s="121"/>
      <c r="J27" s="129"/>
      <c r="K27" s="522"/>
      <c r="L27" s="522"/>
      <c r="M27" s="522"/>
      <c r="N27" s="522"/>
      <c r="O27" s="522"/>
    </row>
    <row r="28" spans="2:15" hidden="1" x14ac:dyDescent="0.25">
      <c r="B28" s="517">
        <f>B26+1</f>
        <v>4</v>
      </c>
      <c r="C28" s="522" t="s">
        <v>664</v>
      </c>
      <c r="D28" s="80"/>
      <c r="E28" s="121"/>
      <c r="F28" s="129">
        <f t="shared" si="10"/>
        <v>0</v>
      </c>
      <c r="G28" s="18"/>
      <c r="H28" s="121"/>
      <c r="I28" s="121"/>
      <c r="J28" s="129">
        <f>H28+I28</f>
        <v>0</v>
      </c>
      <c r="K28" s="522"/>
      <c r="L28" s="522"/>
      <c r="M28" s="522"/>
      <c r="N28" s="522"/>
      <c r="O28" s="522"/>
    </row>
    <row r="29" spans="2:15" ht="28" hidden="1" x14ac:dyDescent="0.25">
      <c r="B29" s="517">
        <f>B28+1</f>
        <v>5</v>
      </c>
      <c r="C29" s="79" t="s">
        <v>665</v>
      </c>
      <c r="D29" s="80"/>
      <c r="E29" s="121"/>
      <c r="F29" s="129">
        <f t="shared" si="10"/>
        <v>0</v>
      </c>
      <c r="G29" s="18"/>
      <c r="H29" s="121"/>
      <c r="I29" s="121"/>
      <c r="J29" s="129"/>
      <c r="K29" s="121"/>
      <c r="L29" s="121"/>
      <c r="M29" s="121"/>
      <c r="N29" s="121"/>
      <c r="O29" s="121"/>
    </row>
    <row r="30" spans="2:15" hidden="1" x14ac:dyDescent="0.25">
      <c r="B30" s="517">
        <f>B29+1</f>
        <v>6</v>
      </c>
      <c r="C30" s="522" t="s">
        <v>666</v>
      </c>
      <c r="D30" s="80"/>
      <c r="E30" s="121" t="e">
        <f ca="1">SUM(E24:E26)-E28-E29</f>
        <v>#N/A</v>
      </c>
      <c r="F30" s="129" t="e">
        <f t="shared" ca="1" si="10"/>
        <v>#N/A</v>
      </c>
      <c r="G30" s="18"/>
      <c r="H30" s="121">
        <f>SUM(H24:H26)-H28-H29</f>
        <v>0</v>
      </c>
      <c r="I30" s="121">
        <f>SUM(I24:I26)-I28-I29</f>
        <v>0</v>
      </c>
      <c r="J30" s="129">
        <f>H30+I30</f>
        <v>0</v>
      </c>
      <c r="K30" s="121">
        <f>SUM(K24:K26)-K28-K29</f>
        <v>1192.9578724353946</v>
      </c>
      <c r="L30" s="121">
        <f>SUM(L24:L26)-L28-L29</f>
        <v>1375.9148617931028</v>
      </c>
      <c r="M30" s="121">
        <f>SUM(M24:M26)-M28-M29</f>
        <v>1307.2362699453734</v>
      </c>
      <c r="N30" s="121">
        <f>SUM(N24:N26)-N28-N29</f>
        <v>1443.7370967417139</v>
      </c>
      <c r="O30" s="121">
        <f>SUM(O24:O26)-O28-O29</f>
        <v>1599.8541493154264</v>
      </c>
    </row>
    <row r="31" spans="2:15" hidden="1" x14ac:dyDescent="0.25">
      <c r="B31" s="517">
        <f t="shared" si="9"/>
        <v>7</v>
      </c>
      <c r="C31" s="522" t="s">
        <v>667</v>
      </c>
      <c r="D31" s="80"/>
      <c r="E31" s="121"/>
      <c r="F31" s="129">
        <f t="shared" si="10"/>
        <v>0</v>
      </c>
      <c r="G31" s="18"/>
      <c r="H31" s="121"/>
      <c r="I31" s="121"/>
      <c r="J31" s="129">
        <f>H31+I31</f>
        <v>0</v>
      </c>
      <c r="K31" s="380">
        <f>K16</f>
        <v>0.105</v>
      </c>
      <c r="L31" s="380">
        <f t="shared" ref="L31:O31" si="11">L16</f>
        <v>0.10249999999999999</v>
      </c>
      <c r="M31" s="380">
        <f t="shared" si="11"/>
        <v>0.105</v>
      </c>
      <c r="N31" s="380">
        <f t="shared" si="11"/>
        <v>0.105</v>
      </c>
      <c r="O31" s="380">
        <f t="shared" si="11"/>
        <v>0.105</v>
      </c>
    </row>
    <row r="32" spans="2:15" hidden="1" x14ac:dyDescent="0.25">
      <c r="B32" s="517">
        <f t="shared" si="9"/>
        <v>8</v>
      </c>
      <c r="C32" s="79" t="s">
        <v>53</v>
      </c>
      <c r="D32" s="80"/>
      <c r="E32" s="129" t="e">
        <f ca="1">E30*E31</f>
        <v>#N/A</v>
      </c>
      <c r="F32" s="129" t="e">
        <f t="shared" ca="1" si="10"/>
        <v>#N/A</v>
      </c>
      <c r="G32" s="18"/>
      <c r="H32" s="129">
        <f>H30*H31</f>
        <v>0</v>
      </c>
      <c r="I32" s="129">
        <f>I30*I31</f>
        <v>0</v>
      </c>
      <c r="J32" s="129">
        <f>H32+I32</f>
        <v>0</v>
      </c>
      <c r="K32" s="129">
        <f>K30*K31</f>
        <v>125.26057660571644</v>
      </c>
      <c r="L32" s="129">
        <f>L30*L31</f>
        <v>141.03127333379302</v>
      </c>
      <c r="M32" s="129">
        <f>M30*M31</f>
        <v>137.2598083442642</v>
      </c>
      <c r="N32" s="129">
        <f>N30*N31</f>
        <v>151.59239515787996</v>
      </c>
      <c r="O32" s="129">
        <f>O30*O31</f>
        <v>167.98468567811977</v>
      </c>
    </row>
    <row r="33" spans="2:15" hidden="1" x14ac:dyDescent="0.25"/>
    <row r="34" spans="2:15" hidden="1" x14ac:dyDescent="0.25">
      <c r="B34" s="314" t="s">
        <v>717</v>
      </c>
      <c r="C34" s="13"/>
      <c r="D34" s="14"/>
      <c r="E34" s="14"/>
      <c r="F34" s="14"/>
      <c r="G34" s="14"/>
      <c r="H34" s="14"/>
      <c r="I34" s="14"/>
      <c r="J34" s="14"/>
      <c r="K34" s="14"/>
      <c r="L34" s="14"/>
    </row>
    <row r="35" spans="2:15" hidden="1" x14ac:dyDescent="0.25">
      <c r="O35" s="15" t="s">
        <v>101</v>
      </c>
    </row>
    <row r="36" spans="2:15" ht="14" hidden="1" customHeight="1" x14ac:dyDescent="0.25">
      <c r="B36" s="927" t="s">
        <v>2</v>
      </c>
      <c r="C36" s="930" t="s">
        <v>102</v>
      </c>
      <c r="D36" s="947" t="s">
        <v>104</v>
      </c>
      <c r="E36" s="948"/>
      <c r="F36" s="949"/>
      <c r="G36" s="947" t="s">
        <v>708</v>
      </c>
      <c r="H36" s="948"/>
      <c r="I36" s="948"/>
      <c r="J36" s="948"/>
      <c r="K36" s="946" t="s">
        <v>105</v>
      </c>
      <c r="L36" s="946"/>
      <c r="M36" s="946"/>
      <c r="N36" s="946"/>
      <c r="O36" s="946"/>
    </row>
    <row r="37" spans="2:15" ht="28" hidden="1" x14ac:dyDescent="0.25">
      <c r="B37" s="928"/>
      <c r="C37" s="930"/>
      <c r="D37" s="514" t="s">
        <v>106</v>
      </c>
      <c r="E37" s="514" t="s">
        <v>214</v>
      </c>
      <c r="F37" s="514" t="s">
        <v>107</v>
      </c>
      <c r="G37" s="514" t="s">
        <v>106</v>
      </c>
      <c r="H37" s="514" t="s">
        <v>108</v>
      </c>
      <c r="I37" s="514" t="s">
        <v>109</v>
      </c>
      <c r="J37" s="514" t="s">
        <v>215</v>
      </c>
      <c r="K37" s="514" t="s">
        <v>472</v>
      </c>
      <c r="L37" s="514" t="s">
        <v>473</v>
      </c>
      <c r="M37" s="514" t="s">
        <v>474</v>
      </c>
      <c r="N37" s="514" t="s">
        <v>475</v>
      </c>
      <c r="O37" s="514" t="s">
        <v>476</v>
      </c>
    </row>
    <row r="38" spans="2:15" hidden="1" x14ac:dyDescent="0.25">
      <c r="B38" s="929"/>
      <c r="C38" s="931"/>
      <c r="D38" s="514" t="s">
        <v>110</v>
      </c>
      <c r="E38" s="514" t="s">
        <v>111</v>
      </c>
      <c r="F38" s="514" t="s">
        <v>112</v>
      </c>
      <c r="G38" s="514" t="s">
        <v>110</v>
      </c>
      <c r="H38" s="514" t="s">
        <v>113</v>
      </c>
      <c r="I38" s="514" t="s">
        <v>114</v>
      </c>
      <c r="J38" s="514" t="s">
        <v>114</v>
      </c>
      <c r="K38" s="514" t="s">
        <v>115</v>
      </c>
      <c r="L38" s="514" t="s">
        <v>115</v>
      </c>
      <c r="M38" s="514" t="s">
        <v>115</v>
      </c>
      <c r="N38" s="514" t="s">
        <v>115</v>
      </c>
      <c r="O38" s="514" t="s">
        <v>115</v>
      </c>
    </row>
    <row r="39" spans="2:15" hidden="1" x14ac:dyDescent="0.25">
      <c r="B39" s="517">
        <v>1</v>
      </c>
      <c r="C39" s="79" t="s">
        <v>661</v>
      </c>
      <c r="D39" s="80"/>
      <c r="E39" s="121">
        <f>'F15'!F33/12</f>
        <v>33.545250000000003</v>
      </c>
      <c r="F39" s="129">
        <f>E39</f>
        <v>33.545250000000003</v>
      </c>
      <c r="G39" s="18"/>
      <c r="H39" s="121">
        <f>'F15'!I33/12</f>
        <v>0</v>
      </c>
      <c r="I39" s="121">
        <f>'F15'!J33/12</f>
        <v>0</v>
      </c>
      <c r="J39" s="129">
        <f>H39+I39</f>
        <v>0</v>
      </c>
      <c r="K39" s="377">
        <f>10%*K9</f>
        <v>36.108565159982717</v>
      </c>
      <c r="L39" s="377">
        <f t="shared" ref="L39:O39" si="12">10%*L9</f>
        <v>38.247246946523141</v>
      </c>
      <c r="M39" s="377">
        <f t="shared" si="12"/>
        <v>39.562902668835363</v>
      </c>
      <c r="N39" s="377">
        <f t="shared" si="12"/>
        <v>42.479924054757547</v>
      </c>
      <c r="O39" s="377">
        <f t="shared" si="12"/>
        <v>45.625952506740624</v>
      </c>
    </row>
    <row r="40" spans="2:15" hidden="1" x14ac:dyDescent="0.25">
      <c r="B40" s="517">
        <f t="shared" ref="B40:B47" si="13">B39+1</f>
        <v>2</v>
      </c>
      <c r="C40" s="27" t="s">
        <v>662</v>
      </c>
      <c r="D40" s="80"/>
      <c r="E40" s="121">
        <f ca="1">'F17'!F683*1%</f>
        <v>0</v>
      </c>
      <c r="F40" s="129">
        <f t="shared" ref="F40:F47" ca="1" si="14">E40</f>
        <v>0</v>
      </c>
      <c r="G40" s="18"/>
      <c r="H40" s="121"/>
      <c r="I40" s="121"/>
      <c r="J40" s="129">
        <f ca="1">'F17'!F728*1%</f>
        <v>22.195997087532991</v>
      </c>
      <c r="K40" s="377">
        <f t="shared" ref="K40:O41" si="15">10%*K10</f>
        <v>23.948088423864007</v>
      </c>
      <c r="L40" s="377">
        <f t="shared" si="15"/>
        <v>25.936169813754852</v>
      </c>
      <c r="M40" s="377">
        <f t="shared" si="15"/>
        <v>31.413810776431006</v>
      </c>
      <c r="N40" s="377">
        <f t="shared" si="15"/>
        <v>35.518692012873082</v>
      </c>
      <c r="O40" s="377">
        <f t="shared" si="15"/>
        <v>40.263410838592222</v>
      </c>
    </row>
    <row r="41" spans="2:15" hidden="1" x14ac:dyDescent="0.25">
      <c r="B41" s="517">
        <f t="shared" si="13"/>
        <v>3</v>
      </c>
      <c r="C41" s="79" t="s">
        <v>663</v>
      </c>
      <c r="D41" s="80"/>
      <c r="E41" s="121" t="e">
        <f>[62]F1!F67*45/365</f>
        <v>#N/A</v>
      </c>
      <c r="F41" s="129" t="e">
        <f t="shared" si="14"/>
        <v>#N/A</v>
      </c>
      <c r="G41" s="18"/>
      <c r="H41" s="121">
        <f>[62]F1!I67*45/365</f>
        <v>0</v>
      </c>
      <c r="I41" s="121">
        <f>[62]F1!J67*45/365</f>
        <v>0</v>
      </c>
      <c r="J41" s="129">
        <f>H41+I41</f>
        <v>0</v>
      </c>
      <c r="K41" s="377">
        <f t="shared" si="15"/>
        <v>72.494221131197108</v>
      </c>
      <c r="L41" s="377">
        <f t="shared" si="15"/>
        <v>88.696012327844528</v>
      </c>
      <c r="M41" s="377">
        <f t="shared" si="15"/>
        <v>74.27176099310843</v>
      </c>
      <c r="N41" s="377">
        <f t="shared" si="15"/>
        <v>82.416616903670914</v>
      </c>
      <c r="O41" s="377">
        <f t="shared" si="15"/>
        <v>91.872208800825661</v>
      </c>
    </row>
    <row r="42" spans="2:15" hidden="1" x14ac:dyDescent="0.25">
      <c r="B42" s="517"/>
      <c r="C42" s="79" t="s">
        <v>127</v>
      </c>
      <c r="D42" s="80"/>
      <c r="E42" s="121"/>
      <c r="F42" s="129">
        <f t="shared" si="14"/>
        <v>0</v>
      </c>
      <c r="G42" s="18"/>
      <c r="H42" s="121"/>
      <c r="I42" s="121"/>
      <c r="J42" s="129"/>
      <c r="K42" s="29"/>
      <c r="L42" s="29"/>
      <c r="M42" s="29"/>
      <c r="N42" s="29"/>
      <c r="O42" s="29"/>
    </row>
    <row r="43" spans="2:15" hidden="1" x14ac:dyDescent="0.25">
      <c r="B43" s="517">
        <f>B41+1</f>
        <v>4</v>
      </c>
      <c r="C43" s="522" t="s">
        <v>664</v>
      </c>
      <c r="D43" s="80"/>
      <c r="E43" s="121"/>
      <c r="F43" s="129">
        <f t="shared" si="14"/>
        <v>0</v>
      </c>
      <c r="G43" s="18"/>
      <c r="H43" s="121"/>
      <c r="I43" s="121"/>
      <c r="J43" s="129">
        <f>H43+I43</f>
        <v>0</v>
      </c>
      <c r="K43" s="29"/>
      <c r="L43" s="29"/>
      <c r="M43" s="29"/>
      <c r="N43" s="29"/>
      <c r="O43" s="29"/>
    </row>
    <row r="44" spans="2:15" ht="28" hidden="1" x14ac:dyDescent="0.25">
      <c r="B44" s="517">
        <f>B43+1</f>
        <v>5</v>
      </c>
      <c r="C44" s="79" t="s">
        <v>665</v>
      </c>
      <c r="D44" s="80"/>
      <c r="E44" s="121">
        <f>([62]F14!G15+[62]F14!G20+[62]F14!G25+[62]F12!F90)*45/365</f>
        <v>0</v>
      </c>
      <c r="F44" s="129">
        <f t="shared" si="14"/>
        <v>0</v>
      </c>
      <c r="G44" s="18"/>
      <c r="H44" s="121">
        <f>([62]F14!J15+[62]F14!J20+[62]F14!J25+[62]F12!I90)*45/365</f>
        <v>0</v>
      </c>
      <c r="I44" s="121">
        <f>([62]F14!K15+[62]F14!K20+[62]F14!K25+[62]F12!J90)*45/365</f>
        <v>0</v>
      </c>
      <c r="J44" s="129">
        <f>H44+I44</f>
        <v>0</v>
      </c>
      <c r="K44" s="381">
        <f>([62]F14!M15+[62]F14!M20+[62]F14!M25+[62]F12!L90)*45/365</f>
        <v>0</v>
      </c>
      <c r="L44" s="381">
        <f>([62]F14!N15+[62]F14!N20+[62]F14!N25+[62]F12!M90)*45/365</f>
        <v>0</v>
      </c>
      <c r="M44" s="381">
        <f>([62]F14!O15+[62]F14!O20+[62]F14!O25+[62]F12!N90)*45/365</f>
        <v>0</v>
      </c>
      <c r="N44" s="381">
        <f>([62]F14!P15+[62]F14!P20+[62]F14!P25+[62]F12!O90)*45/365</f>
        <v>0</v>
      </c>
      <c r="O44" s="381">
        <f>([62]F14!Q15+[62]F14!Q20+[62]F14!Q25+[62]F12!P90)*45/365</f>
        <v>0</v>
      </c>
    </row>
    <row r="45" spans="2:15" hidden="1" x14ac:dyDescent="0.25">
      <c r="B45" s="517">
        <f>B44+1</f>
        <v>6</v>
      </c>
      <c r="C45" s="522" t="s">
        <v>666</v>
      </c>
      <c r="D45" s="80"/>
      <c r="E45" s="121" t="e">
        <f ca="1">SUM(E39:E41)-E43-E44</f>
        <v>#N/A</v>
      </c>
      <c r="F45" s="129" t="e">
        <f t="shared" ca="1" si="14"/>
        <v>#N/A</v>
      </c>
      <c r="G45" s="18"/>
      <c r="H45" s="121">
        <f>SUM(H39:H41)-H43-H44</f>
        <v>0</v>
      </c>
      <c r="I45" s="121">
        <f>SUM(I39:I41)-I43-I44</f>
        <v>0</v>
      </c>
      <c r="J45" s="129">
        <f>H45+I45</f>
        <v>0</v>
      </c>
      <c r="K45" s="381">
        <f>SUM(K39:K41)-K43-K44</f>
        <v>132.55087471504385</v>
      </c>
      <c r="L45" s="381">
        <f>SUM(L39:L41)-L43-L44</f>
        <v>152.87942908812252</v>
      </c>
      <c r="M45" s="381">
        <f>SUM(M39:M41)-M43-M44</f>
        <v>145.24847443837479</v>
      </c>
      <c r="N45" s="381">
        <f>SUM(N39:N41)-N43-N44</f>
        <v>160.41523297130152</v>
      </c>
      <c r="O45" s="381">
        <f>SUM(O39:O41)-O43-O44</f>
        <v>177.7615721461585</v>
      </c>
    </row>
    <row r="46" spans="2:15" hidden="1" x14ac:dyDescent="0.25">
      <c r="B46" s="517">
        <f t="shared" si="13"/>
        <v>7</v>
      </c>
      <c r="C46" s="522" t="s">
        <v>667</v>
      </c>
      <c r="D46" s="80"/>
      <c r="E46" s="121"/>
      <c r="F46" s="129">
        <f t="shared" si="14"/>
        <v>0</v>
      </c>
      <c r="G46" s="18"/>
      <c r="H46" s="121"/>
      <c r="I46" s="121"/>
      <c r="J46" s="129">
        <f>H46+I46</f>
        <v>0</v>
      </c>
      <c r="K46" s="378">
        <f>K31</f>
        <v>0.105</v>
      </c>
      <c r="L46" s="378">
        <f t="shared" ref="L46:O46" si="16">L31</f>
        <v>0.10249999999999999</v>
      </c>
      <c r="M46" s="378">
        <f t="shared" si="16"/>
        <v>0.105</v>
      </c>
      <c r="N46" s="378">
        <f t="shared" si="16"/>
        <v>0.105</v>
      </c>
      <c r="O46" s="378">
        <f t="shared" si="16"/>
        <v>0.105</v>
      </c>
    </row>
    <row r="47" spans="2:15" hidden="1" x14ac:dyDescent="0.25">
      <c r="B47" s="517">
        <f t="shared" si="13"/>
        <v>8</v>
      </c>
      <c r="C47" s="79" t="s">
        <v>53</v>
      </c>
      <c r="D47" s="80"/>
      <c r="E47" s="129" t="e">
        <f ca="1">E45*E46</f>
        <v>#N/A</v>
      </c>
      <c r="F47" s="129" t="e">
        <f t="shared" ca="1" si="14"/>
        <v>#N/A</v>
      </c>
      <c r="G47" s="18"/>
      <c r="H47" s="129">
        <f>H45*H46</f>
        <v>0</v>
      </c>
      <c r="I47" s="129">
        <f>I45*I46</f>
        <v>0</v>
      </c>
      <c r="J47" s="129">
        <f>H47+I47</f>
        <v>0</v>
      </c>
      <c r="K47" s="382">
        <f>K45*K46</f>
        <v>13.917841845079604</v>
      </c>
      <c r="L47" s="382">
        <f>L45*L46</f>
        <v>15.670141481532557</v>
      </c>
      <c r="M47" s="382">
        <f>M45*M46</f>
        <v>15.251089816029351</v>
      </c>
      <c r="N47" s="382">
        <f>N45*N46</f>
        <v>16.84359946198666</v>
      </c>
      <c r="O47" s="382">
        <f>O45*O46</f>
        <v>18.664965075346643</v>
      </c>
    </row>
    <row r="48" spans="2:15" hidden="1" x14ac:dyDescent="0.25"/>
    <row r="49" spans="2:9" hidden="1" x14ac:dyDescent="0.25"/>
    <row r="50" spans="2:9" hidden="1" x14ac:dyDescent="0.25">
      <c r="B50" s="22" t="s">
        <v>1156</v>
      </c>
    </row>
    <row r="51" spans="2:9" hidden="1" x14ac:dyDescent="0.25"/>
    <row r="52" spans="2:9" hidden="1" x14ac:dyDescent="0.25">
      <c r="B52" s="522"/>
      <c r="C52" s="522"/>
      <c r="D52" s="516" t="s">
        <v>768</v>
      </c>
      <c r="E52" s="516" t="s">
        <v>769</v>
      </c>
      <c r="F52" s="516" t="s">
        <v>770</v>
      </c>
      <c r="G52" s="516" t="s">
        <v>771</v>
      </c>
      <c r="H52" s="516" t="s">
        <v>772</v>
      </c>
      <c r="I52" s="516" t="s">
        <v>773</v>
      </c>
    </row>
    <row r="53" spans="2:9" hidden="1" x14ac:dyDescent="0.3">
      <c r="B53" s="383" t="s">
        <v>257</v>
      </c>
      <c r="C53" s="32" t="s">
        <v>774</v>
      </c>
      <c r="D53" s="384">
        <f>'[53]TSSPDCL_Int on CSD '!F8</f>
        <v>4581</v>
      </c>
      <c r="E53" s="384">
        <f>'[53]TSSPDCL_Int on CSD '!G8</f>
        <v>4663</v>
      </c>
      <c r="F53" s="384"/>
      <c r="G53" s="384"/>
      <c r="H53" s="384"/>
      <c r="I53" s="384"/>
    </row>
    <row r="54" spans="2:9" hidden="1" x14ac:dyDescent="0.3">
      <c r="B54" s="383" t="s">
        <v>259</v>
      </c>
      <c r="C54" s="32" t="s">
        <v>775</v>
      </c>
      <c r="D54" s="384">
        <f>'[53]TSSPDCL_Int on CSD '!F9</f>
        <v>82</v>
      </c>
      <c r="E54" s="384">
        <f>'[53]TSSPDCL_Int on CSD '!G9</f>
        <v>941.58833998078262</v>
      </c>
      <c r="F54" s="384"/>
      <c r="G54" s="384"/>
      <c r="H54" s="384"/>
      <c r="I54" s="384"/>
    </row>
    <row r="55" spans="2:9" hidden="1" x14ac:dyDescent="0.3">
      <c r="B55" s="383" t="s">
        <v>406</v>
      </c>
      <c r="C55" s="32" t="s">
        <v>776</v>
      </c>
      <c r="D55" s="384">
        <f>'[53]TSSPDCL_Int on CSD '!F10</f>
        <v>4663</v>
      </c>
      <c r="E55" s="384">
        <f>'[53]TSSPDCL_Int on CSD '!G10</f>
        <v>5604.5883399807826</v>
      </c>
      <c r="F55" s="384"/>
      <c r="G55" s="384"/>
      <c r="H55" s="384"/>
      <c r="I55" s="384"/>
    </row>
    <row r="56" spans="2:9" hidden="1" x14ac:dyDescent="0.3">
      <c r="B56" s="383" t="s">
        <v>777</v>
      </c>
      <c r="C56" s="32" t="s">
        <v>778</v>
      </c>
      <c r="D56" s="384">
        <f>'[53]TSSPDCL_Int on CSD '!F11</f>
        <v>4622</v>
      </c>
      <c r="E56" s="384">
        <f>'[53]TSSPDCL_Int on CSD '!G11</f>
        <v>5133.7941699903913</v>
      </c>
      <c r="F56" s="384"/>
      <c r="G56" s="384"/>
      <c r="H56" s="384"/>
      <c r="I56" s="384"/>
    </row>
    <row r="57" spans="2:9" ht="16.5" hidden="1" x14ac:dyDescent="0.3">
      <c r="B57" s="383" t="s">
        <v>779</v>
      </c>
      <c r="C57" s="32" t="s">
        <v>780</v>
      </c>
      <c r="D57" s="385">
        <f>'[53]TSSPDCL_Int on CSD '!F12</f>
        <v>6.7500000000000004E-2</v>
      </c>
      <c r="E57" s="385">
        <f>'[53]TSSPDCL_Int on CSD '!G12</f>
        <v>6.5000000000000002E-2</v>
      </c>
      <c r="F57" s="385"/>
      <c r="G57" s="385"/>
      <c r="H57" s="385"/>
      <c r="I57" s="385"/>
    </row>
    <row r="58" spans="2:9" hidden="1" x14ac:dyDescent="0.3">
      <c r="B58" s="386" t="s">
        <v>781</v>
      </c>
      <c r="C58" s="34" t="s">
        <v>782</v>
      </c>
      <c r="D58" s="537">
        <f>'[53]TSSPDCL_Int on CSD '!F13</f>
        <v>311.98500000000001</v>
      </c>
      <c r="E58" s="537">
        <f>'[53]TSSPDCL_Int on CSD '!G13</f>
        <v>333.69662104937544</v>
      </c>
      <c r="F58" s="537">
        <f>E58*1.03</f>
        <v>343.70751968085671</v>
      </c>
      <c r="G58" s="537">
        <f t="shared" ref="G58:I58" si="17">F58*1.03</f>
        <v>354.0187452712824</v>
      </c>
      <c r="H58" s="537">
        <f t="shared" si="17"/>
        <v>364.6393076294209</v>
      </c>
      <c r="I58" s="537">
        <f t="shared" si="17"/>
        <v>375.57848685830356</v>
      </c>
    </row>
  </sheetData>
  <mergeCells count="16">
    <mergeCell ref="A2:P2"/>
    <mergeCell ref="B36:B38"/>
    <mergeCell ref="C36:C38"/>
    <mergeCell ref="D36:F36"/>
    <mergeCell ref="G36:J36"/>
    <mergeCell ref="K36:O36"/>
    <mergeCell ref="B6:B8"/>
    <mergeCell ref="C6:C8"/>
    <mergeCell ref="D6:F6"/>
    <mergeCell ref="G6:J6"/>
    <mergeCell ref="K6:O6"/>
    <mergeCell ref="B21:B23"/>
    <mergeCell ref="C21:C23"/>
    <mergeCell ref="D21:F21"/>
    <mergeCell ref="G21:J21"/>
    <mergeCell ref="K21:O21"/>
  </mergeCells>
  <pageMargins left="1.02" right="0.25" top="1" bottom="1" header="0.25" footer="0.2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pageSetUpPr fitToPage="1"/>
  </sheetPr>
  <dimension ref="B1:O63"/>
  <sheetViews>
    <sheetView showGridLines="0" view="pageBreakPreview" zoomScale="90" zoomScaleNormal="54" zoomScaleSheetLayoutView="90" workbookViewId="0">
      <selection activeCell="C2" sqref="C2"/>
    </sheetView>
  </sheetViews>
  <sheetFormatPr defaultColWidth="9.1796875" defaultRowHeight="14" x14ac:dyDescent="0.25"/>
  <cols>
    <col min="1" max="1" width="4.1796875" style="640" customWidth="1"/>
    <col min="2" max="2" width="6.1796875" style="640" customWidth="1"/>
    <col min="3" max="3" width="51.1796875" style="640" customWidth="1"/>
    <col min="4" max="4" width="13.81640625" style="640" hidden="1" customWidth="1"/>
    <col min="5" max="5" width="12.54296875" style="640" hidden="1" customWidth="1"/>
    <col min="6" max="6" width="13.453125" style="640" hidden="1" customWidth="1"/>
    <col min="7" max="7" width="13.81640625" style="640" hidden="1" customWidth="1"/>
    <col min="8" max="8" width="12.54296875" style="640" hidden="1" customWidth="1"/>
    <col min="9" max="9" width="13.1796875" style="640" hidden="1" customWidth="1"/>
    <col min="10" max="10" width="12.81640625" style="640" bestFit="1" customWidth="1"/>
    <col min="11" max="11" width="13.54296875" style="640" bestFit="1" customWidth="1"/>
    <col min="12" max="12" width="13.81640625" style="640" bestFit="1" customWidth="1"/>
    <col min="13" max="15" width="11.81640625" style="640" hidden="1" customWidth="1"/>
    <col min="16" max="18" width="11.81640625" style="640" bestFit="1" customWidth="1"/>
    <col min="19" max="16384" width="9.1796875" style="640"/>
  </cols>
  <sheetData>
    <row r="1" spans="2:15" x14ac:dyDescent="0.25">
      <c r="B1" s="759"/>
    </row>
    <row r="2" spans="2:15" x14ac:dyDescent="0.25">
      <c r="C2" s="741" t="s">
        <v>706</v>
      </c>
    </row>
    <row r="3" spans="2:15" x14ac:dyDescent="0.25">
      <c r="C3" s="742" t="s">
        <v>668</v>
      </c>
    </row>
    <row r="4" spans="2:15" x14ac:dyDescent="0.25">
      <c r="C4" s="742"/>
    </row>
    <row r="5" spans="2:15" x14ac:dyDescent="0.25">
      <c r="B5" s="749" t="s">
        <v>711</v>
      </c>
      <c r="C5" s="759"/>
      <c r="D5" s="14"/>
      <c r="E5" s="14"/>
      <c r="F5" s="14"/>
      <c r="G5" s="14"/>
      <c r="H5" s="14"/>
      <c r="I5" s="14"/>
      <c r="J5" s="14"/>
      <c r="K5" s="14"/>
      <c r="L5" s="14"/>
    </row>
    <row r="6" spans="2:15" x14ac:dyDescent="0.25">
      <c r="O6" s="15" t="s">
        <v>101</v>
      </c>
    </row>
    <row r="7" spans="2:15" s="641" customFormat="1" x14ac:dyDescent="0.25">
      <c r="B7" s="927" t="s">
        <v>2</v>
      </c>
      <c r="C7" s="930" t="s">
        <v>102</v>
      </c>
      <c r="D7" s="947" t="s">
        <v>104</v>
      </c>
      <c r="E7" s="948"/>
      <c r="F7" s="949"/>
      <c r="G7" s="1123" t="s">
        <v>708</v>
      </c>
      <c r="H7" s="1124"/>
      <c r="I7" s="1124"/>
      <c r="J7" s="1124"/>
      <c r="K7" s="1126" t="s">
        <v>105</v>
      </c>
      <c r="L7" s="1126"/>
      <c r="M7" s="1126"/>
      <c r="N7" s="1126"/>
      <c r="O7" s="1126"/>
    </row>
    <row r="8" spans="2:15" s="641" customFormat="1" ht="28" x14ac:dyDescent="0.25">
      <c r="B8" s="928"/>
      <c r="C8" s="930"/>
      <c r="D8" s="738" t="s">
        <v>106</v>
      </c>
      <c r="E8" s="738" t="s">
        <v>214</v>
      </c>
      <c r="F8" s="738" t="s">
        <v>107</v>
      </c>
      <c r="G8" s="762" t="s">
        <v>106</v>
      </c>
      <c r="H8" s="762" t="s">
        <v>108</v>
      </c>
      <c r="I8" s="762" t="s">
        <v>109</v>
      </c>
      <c r="J8" s="762" t="s">
        <v>215</v>
      </c>
      <c r="K8" s="762" t="s">
        <v>472</v>
      </c>
      <c r="L8" s="762" t="s">
        <v>473</v>
      </c>
      <c r="M8" s="762" t="s">
        <v>474</v>
      </c>
      <c r="N8" s="762" t="s">
        <v>475</v>
      </c>
      <c r="O8" s="762" t="s">
        <v>476</v>
      </c>
    </row>
    <row r="9" spans="2:15" s="641" customFormat="1" x14ac:dyDescent="0.25">
      <c r="B9" s="929"/>
      <c r="C9" s="931"/>
      <c r="D9" s="738" t="s">
        <v>110</v>
      </c>
      <c r="E9" s="738" t="s">
        <v>111</v>
      </c>
      <c r="F9" s="738" t="s">
        <v>112</v>
      </c>
      <c r="G9" s="762" t="s">
        <v>110</v>
      </c>
      <c r="H9" s="762" t="s">
        <v>113</v>
      </c>
      <c r="I9" s="762" t="s">
        <v>114</v>
      </c>
      <c r="J9" s="762" t="s">
        <v>114</v>
      </c>
      <c r="K9" s="762" t="s">
        <v>115</v>
      </c>
      <c r="L9" s="762" t="s">
        <v>115</v>
      </c>
      <c r="M9" s="762" t="s">
        <v>115</v>
      </c>
      <c r="N9" s="762" t="s">
        <v>115</v>
      </c>
      <c r="O9" s="762" t="s">
        <v>115</v>
      </c>
    </row>
    <row r="10" spans="2:15" x14ac:dyDescent="0.25">
      <c r="B10" s="743">
        <v>1</v>
      </c>
      <c r="C10" s="745" t="s">
        <v>669</v>
      </c>
      <c r="D10" s="639"/>
      <c r="E10" s="92">
        <f>E30+E50</f>
        <v>0</v>
      </c>
      <c r="F10" s="92">
        <f>E10-D10</f>
        <v>0</v>
      </c>
      <c r="G10" s="763"/>
      <c r="H10" s="764">
        <f t="shared" ref="H10:I12" si="0">H30+H50</f>
        <v>0</v>
      </c>
      <c r="I10" s="764">
        <f t="shared" si="0"/>
        <v>0</v>
      </c>
      <c r="J10" s="765">
        <f>[55]RoE!$E$4</f>
        <v>1848.769175460498</v>
      </c>
      <c r="K10" s="764">
        <f>J15</f>
        <v>1920.4610719066322</v>
      </c>
      <c r="L10" s="764">
        <f>K15</f>
        <v>2192.1898724097973</v>
      </c>
      <c r="M10" s="764">
        <f>[56]RoE!G4</f>
        <v>2158.2855745229058</v>
      </c>
      <c r="N10" s="764">
        <f>[56]RoE!H4</f>
        <v>2833.7489719811797</v>
      </c>
      <c r="O10" s="764">
        <f>[56]RoE!I4</f>
        <v>3651.7324965846674</v>
      </c>
    </row>
    <row r="11" spans="2:15" x14ac:dyDescent="0.25">
      <c r="B11" s="740">
        <f>B10+1</f>
        <v>2</v>
      </c>
      <c r="C11" s="745" t="s">
        <v>588</v>
      </c>
      <c r="D11" s="639"/>
      <c r="E11" s="92">
        <f>E31+E51</f>
        <v>0</v>
      </c>
      <c r="F11" s="92">
        <f t="shared" ref="F11:F23" si="1">E11-D11</f>
        <v>0</v>
      </c>
      <c r="G11" s="763"/>
      <c r="H11" s="764">
        <f t="shared" si="0"/>
        <v>0</v>
      </c>
      <c r="I11" s="764">
        <f t="shared" si="0"/>
        <v>0</v>
      </c>
      <c r="J11" s="765">
        <f>[55]RoE!$E$5</f>
        <v>834.49000000000024</v>
      </c>
      <c r="K11" s="764">
        <f>[55]RoE!$F$5</f>
        <v>1657.9137079788306</v>
      </c>
      <c r="L11" s="764">
        <f>[64]RoE!$G$5</f>
        <v>5976.0189213527192</v>
      </c>
      <c r="M11" s="764">
        <f>[56]RoE!G5</f>
        <v>2742.8834859099952</v>
      </c>
      <c r="N11" s="764">
        <f>[56]RoE!H5</f>
        <v>3322.4640699130505</v>
      </c>
      <c r="O11" s="764">
        <f>[56]RoE!I5</f>
        <v>3937.3422089372962</v>
      </c>
    </row>
    <row r="12" spans="2:15" x14ac:dyDescent="0.25">
      <c r="B12" s="740">
        <f t="shared" ref="B12:B23" si="2">B11+1</f>
        <v>3</v>
      </c>
      <c r="C12" s="18" t="s">
        <v>670</v>
      </c>
      <c r="D12" s="639"/>
      <c r="E12" s="131">
        <f>E32+E52</f>
        <v>0</v>
      </c>
      <c r="F12" s="92">
        <f t="shared" si="1"/>
        <v>0</v>
      </c>
      <c r="G12" s="763"/>
      <c r="H12" s="764">
        <f t="shared" si="0"/>
        <v>0</v>
      </c>
      <c r="I12" s="764">
        <f t="shared" si="0"/>
        <v>0</v>
      </c>
      <c r="J12" s="765">
        <f>[55]RoE!$E$6</f>
        <v>208.62250000000006</v>
      </c>
      <c r="K12" s="764">
        <f>[55]RoE!$F$6</f>
        <v>414.47842699470766</v>
      </c>
      <c r="L12" s="764">
        <f>[64]RoE!$G$6</f>
        <v>1494.0047303381798</v>
      </c>
      <c r="M12" s="764">
        <f>[56]RoE!G6</f>
        <v>685.7208714774988</v>
      </c>
      <c r="N12" s="764">
        <f>[56]RoE!H6</f>
        <v>830.61601747826262</v>
      </c>
      <c r="O12" s="764">
        <f>[56]RoE!I6</f>
        <v>984.33555223432404</v>
      </c>
    </row>
    <row r="13" spans="2:15" x14ac:dyDescent="0.25">
      <c r="B13" s="740"/>
      <c r="C13" s="18" t="s">
        <v>1257</v>
      </c>
      <c r="D13" s="760"/>
      <c r="E13" s="131"/>
      <c r="F13" s="92"/>
      <c r="G13" s="763"/>
      <c r="H13" s="764"/>
      <c r="I13" s="764"/>
      <c r="J13" s="765">
        <f>[55]RoE!$E$7</f>
        <v>136.93060355386578</v>
      </c>
      <c r="K13" s="764">
        <f>[55]RoE!$F$7</f>
        <v>142.74962649154264</v>
      </c>
      <c r="L13" s="764">
        <f>[64]RoE!$G$7</f>
        <v>163.31348222484755</v>
      </c>
      <c r="M13" s="764"/>
      <c r="N13" s="764"/>
      <c r="O13" s="764"/>
    </row>
    <row r="14" spans="2:15" ht="28" x14ac:dyDescent="0.25">
      <c r="B14" s="740">
        <f>B12+1</f>
        <v>4</v>
      </c>
      <c r="C14" s="79" t="s">
        <v>671</v>
      </c>
      <c r="D14" s="80"/>
      <c r="E14" s="131">
        <f>E34+E54</f>
        <v>0</v>
      </c>
      <c r="F14" s="92">
        <f t="shared" si="1"/>
        <v>0</v>
      </c>
      <c r="G14" s="766"/>
      <c r="H14" s="764">
        <f t="shared" ref="H14:I15" si="3">H34+H54</f>
        <v>0</v>
      </c>
      <c r="I14" s="764">
        <f t="shared" si="3"/>
        <v>0</v>
      </c>
      <c r="J14" s="767"/>
      <c r="K14" s="764"/>
      <c r="L14" s="764">
        <f>[56]RoE!F8</f>
        <v>0</v>
      </c>
      <c r="M14" s="764">
        <f>[56]RoE!G8</f>
        <v>0</v>
      </c>
      <c r="N14" s="764">
        <f>[56]RoE!H8</f>
        <v>0</v>
      </c>
      <c r="O14" s="764">
        <f>[56]RoE!I8</f>
        <v>0</v>
      </c>
    </row>
    <row r="15" spans="2:15" s="649" customFormat="1" x14ac:dyDescent="0.25">
      <c r="B15" s="740">
        <f t="shared" si="2"/>
        <v>5</v>
      </c>
      <c r="C15" s="27" t="s">
        <v>672</v>
      </c>
      <c r="D15" s="80"/>
      <c r="E15" s="131">
        <f>E35+E55</f>
        <v>0</v>
      </c>
      <c r="F15" s="92">
        <f t="shared" si="1"/>
        <v>0</v>
      </c>
      <c r="G15" s="766"/>
      <c r="H15" s="764">
        <f t="shared" si="3"/>
        <v>0</v>
      </c>
      <c r="I15" s="764">
        <f t="shared" si="3"/>
        <v>0</v>
      </c>
      <c r="J15" s="764">
        <f t="shared" ref="J15:L15" si="4">J10+J12-J13</f>
        <v>1920.4610719066322</v>
      </c>
      <c r="K15" s="764">
        <f t="shared" si="4"/>
        <v>2192.1898724097973</v>
      </c>
      <c r="L15" s="764">
        <f t="shared" si="4"/>
        <v>3522.8811205231295</v>
      </c>
      <c r="M15" s="764">
        <f>[56]RoE!G9</f>
        <v>2833.7489719811797</v>
      </c>
      <c r="N15" s="764">
        <f>[56]RoE!H9</f>
        <v>3651.7324965846674</v>
      </c>
      <c r="O15" s="764">
        <f>[56]RoE!I9</f>
        <v>4623.9365431043416</v>
      </c>
    </row>
    <row r="16" spans="2:15" s="649" customFormat="1" x14ac:dyDescent="0.25">
      <c r="B16" s="740"/>
      <c r="C16" s="81" t="s">
        <v>673</v>
      </c>
      <c r="D16" s="80"/>
      <c r="E16" s="18"/>
      <c r="F16" s="745"/>
      <c r="G16" s="766"/>
      <c r="H16" s="766"/>
      <c r="I16" s="766"/>
      <c r="J16" s="768"/>
      <c r="K16" s="769"/>
      <c r="L16" s="769"/>
      <c r="M16" s="769"/>
      <c r="N16" s="769"/>
      <c r="O16" s="769"/>
    </row>
    <row r="17" spans="2:15" s="649" customFormat="1" x14ac:dyDescent="0.25">
      <c r="B17" s="740">
        <f>B15+1</f>
        <v>6</v>
      </c>
      <c r="C17" s="27" t="s">
        <v>674</v>
      </c>
      <c r="D17" s="80"/>
      <c r="E17" s="18"/>
      <c r="F17" s="92">
        <f t="shared" si="1"/>
        <v>0</v>
      </c>
      <c r="G17" s="766"/>
      <c r="H17" s="766"/>
      <c r="I17" s="766"/>
      <c r="J17" s="770">
        <v>0.16</v>
      </c>
      <c r="K17" s="770">
        <v>0.16</v>
      </c>
      <c r="L17" s="770">
        <f>[56]RoE!F11</f>
        <v>0.16</v>
      </c>
      <c r="M17" s="770">
        <f>[56]RoE!G11</f>
        <v>0.14000000000000001</v>
      </c>
      <c r="N17" s="770">
        <f>[56]RoE!H11</f>
        <v>0.14000000000000001</v>
      </c>
      <c r="O17" s="770">
        <f>[56]RoE!I11</f>
        <v>0.14000000000000001</v>
      </c>
    </row>
    <row r="18" spans="2:15" s="649" customFormat="1" x14ac:dyDescent="0.25">
      <c r="B18" s="740">
        <f>B17+1</f>
        <v>7</v>
      </c>
      <c r="C18" s="27" t="s">
        <v>675</v>
      </c>
      <c r="D18" s="80"/>
      <c r="E18" s="18"/>
      <c r="F18" s="92">
        <f t="shared" si="1"/>
        <v>0</v>
      </c>
      <c r="G18" s="766"/>
      <c r="H18" s="766"/>
      <c r="I18" s="766"/>
      <c r="J18" s="770">
        <v>0</v>
      </c>
      <c r="K18" s="770">
        <v>0</v>
      </c>
      <c r="L18" s="770">
        <f>[56]RoE!F12</f>
        <v>1</v>
      </c>
      <c r="M18" s="770">
        <f>[56]RoE!G12</f>
        <v>1</v>
      </c>
      <c r="N18" s="770">
        <f>[56]RoE!H12</f>
        <v>1</v>
      </c>
      <c r="O18" s="770">
        <f>[56]RoE!I12</f>
        <v>1</v>
      </c>
    </row>
    <row r="19" spans="2:15" s="649" customFormat="1" x14ac:dyDescent="0.25">
      <c r="B19" s="740">
        <f>B18+1</f>
        <v>8</v>
      </c>
      <c r="C19" s="19" t="s">
        <v>673</v>
      </c>
      <c r="D19" s="80"/>
      <c r="E19" s="131">
        <f>E17/(1-E18)</f>
        <v>0</v>
      </c>
      <c r="F19" s="92">
        <f t="shared" si="1"/>
        <v>0</v>
      </c>
      <c r="G19" s="766"/>
      <c r="H19" s="764">
        <f>H17/(1-H18)</f>
        <v>0</v>
      </c>
      <c r="I19" s="764">
        <f>I17/(1-I18)</f>
        <v>0</v>
      </c>
      <c r="J19" s="770">
        <v>0.16</v>
      </c>
      <c r="K19" s="770">
        <v>0.16</v>
      </c>
      <c r="L19" s="770">
        <f>[56]RoE!F13</f>
        <v>0.16</v>
      </c>
      <c r="M19" s="770">
        <f>[56]RoE!G13</f>
        <v>0.14000000000000001</v>
      </c>
      <c r="N19" s="770">
        <f>[56]RoE!H13</f>
        <v>0.14000000000000001</v>
      </c>
      <c r="O19" s="770">
        <f>[56]RoE!I13</f>
        <v>0.14000000000000001</v>
      </c>
    </row>
    <row r="20" spans="2:15" x14ac:dyDescent="0.25">
      <c r="B20" s="740"/>
      <c r="C20" s="81" t="s">
        <v>676</v>
      </c>
      <c r="D20" s="80"/>
      <c r="E20" s="18"/>
      <c r="F20" s="745"/>
      <c r="G20" s="766"/>
      <c r="H20" s="766"/>
      <c r="I20" s="766"/>
      <c r="J20" s="768"/>
      <c r="K20" s="769"/>
      <c r="L20" s="769"/>
      <c r="M20" s="769"/>
      <c r="N20" s="769"/>
      <c r="O20" s="769"/>
    </row>
    <row r="21" spans="2:15" x14ac:dyDescent="0.25">
      <c r="B21" s="740">
        <f>B19+1</f>
        <v>9</v>
      </c>
      <c r="C21" s="79" t="s">
        <v>677</v>
      </c>
      <c r="D21" s="80"/>
      <c r="E21" s="131">
        <f>E41+E61</f>
        <v>0</v>
      </c>
      <c r="F21" s="92">
        <f t="shared" si="1"/>
        <v>0</v>
      </c>
      <c r="G21" s="766"/>
      <c r="H21" s="764">
        <f>H41+H61</f>
        <v>0</v>
      </c>
      <c r="I21" s="764">
        <f>I41+I61</f>
        <v>0</v>
      </c>
      <c r="J21" s="771">
        <f>J10*J17</f>
        <v>295.8030680736797</v>
      </c>
      <c r="K21" s="771">
        <f t="shared" ref="K21:L21" si="5">K10*K17</f>
        <v>307.27377150506118</v>
      </c>
      <c r="L21" s="771">
        <f t="shared" si="5"/>
        <v>350.7503795855676</v>
      </c>
      <c r="M21" s="764">
        <f>[56]RoE!G15</f>
        <v>302.15998043320684</v>
      </c>
      <c r="N21" s="764">
        <f>[56]RoE!H15</f>
        <v>396.72485607736519</v>
      </c>
      <c r="O21" s="764">
        <f>[56]RoE!I15</f>
        <v>511.2425495218535</v>
      </c>
    </row>
    <row r="22" spans="2:15" x14ac:dyDescent="0.25">
      <c r="B22" s="740">
        <f t="shared" si="2"/>
        <v>10</v>
      </c>
      <c r="C22" s="79" t="s">
        <v>678</v>
      </c>
      <c r="D22" s="80"/>
      <c r="E22" s="131">
        <f>E42+E62</f>
        <v>0</v>
      </c>
      <c r="F22" s="92">
        <f t="shared" si="1"/>
        <v>0</v>
      </c>
      <c r="G22" s="766"/>
      <c r="H22" s="764">
        <f>H42+H62</f>
        <v>0</v>
      </c>
      <c r="I22" s="764">
        <f>I42+I62</f>
        <v>0</v>
      </c>
      <c r="J22" s="771">
        <f>[55]RoE!$E$16</f>
        <v>5.7353517156907428</v>
      </c>
      <c r="K22" s="764">
        <f>[55]RoE!$F$16</f>
        <v>21.738304040253201</v>
      </c>
      <c r="L22" s="764">
        <f>[64]RoE!$G$16</f>
        <v>106.45529984906658</v>
      </c>
      <c r="M22" s="764">
        <f>[56]RoE!G16</f>
        <v>48.000461003424924</v>
      </c>
      <c r="N22" s="764">
        <f>[56]RoE!H16</f>
        <v>58.143121223478389</v>
      </c>
      <c r="O22" s="764">
        <f>[56]RoE!I16</f>
        <v>68.903488656402686</v>
      </c>
    </row>
    <row r="23" spans="2:15" x14ac:dyDescent="0.25">
      <c r="B23" s="740">
        <f t="shared" si="2"/>
        <v>11</v>
      </c>
      <c r="C23" s="651" t="s">
        <v>679</v>
      </c>
      <c r="D23" s="80"/>
      <c r="E23" s="92">
        <f>E21+E22</f>
        <v>0</v>
      </c>
      <c r="F23" s="92">
        <f t="shared" si="1"/>
        <v>0</v>
      </c>
      <c r="G23" s="766"/>
      <c r="H23" s="764">
        <f t="shared" ref="H23:O23" si="6">H21+H22</f>
        <v>0</v>
      </c>
      <c r="I23" s="764">
        <f t="shared" si="6"/>
        <v>0</v>
      </c>
      <c r="J23" s="772">
        <f t="shared" si="6"/>
        <v>301.53841978937044</v>
      </c>
      <c r="K23" s="773">
        <f t="shared" si="6"/>
        <v>329.01207554531436</v>
      </c>
      <c r="L23" s="773">
        <f t="shared" si="6"/>
        <v>457.20567943463419</v>
      </c>
      <c r="M23" s="764">
        <f t="shared" si="6"/>
        <v>350.16044143663174</v>
      </c>
      <c r="N23" s="764">
        <f t="shared" si="6"/>
        <v>454.86797730084356</v>
      </c>
      <c r="O23" s="764">
        <f t="shared" si="6"/>
        <v>580.14603817825616</v>
      </c>
    </row>
    <row r="24" spans="2:15" x14ac:dyDescent="0.25">
      <c r="G24" s="767"/>
      <c r="H24" s="767"/>
      <c r="I24" s="767"/>
      <c r="J24" s="767"/>
      <c r="K24" s="767"/>
      <c r="L24" s="767"/>
      <c r="M24" s="767"/>
      <c r="N24" s="767"/>
      <c r="O24" s="767"/>
    </row>
    <row r="25" spans="2:15" x14ac:dyDescent="0.25">
      <c r="B25" s="749" t="s">
        <v>716</v>
      </c>
      <c r="C25" s="759"/>
      <c r="D25" s="14"/>
      <c r="E25" s="14"/>
      <c r="F25" s="14"/>
      <c r="G25" s="774"/>
      <c r="H25" s="774"/>
      <c r="I25" s="774"/>
      <c r="J25" s="774"/>
      <c r="K25" s="774"/>
      <c r="L25" s="774"/>
      <c r="M25" s="767"/>
      <c r="N25" s="767"/>
      <c r="O25" s="767"/>
    </row>
    <row r="26" spans="2:15" ht="14" customHeight="1" x14ac:dyDescent="0.25">
      <c r="G26" s="767"/>
      <c r="H26" s="767"/>
      <c r="I26" s="767"/>
      <c r="J26" s="767"/>
      <c r="K26" s="767"/>
      <c r="L26" s="767"/>
      <c r="M26" s="767"/>
      <c r="N26" s="767"/>
      <c r="O26" s="775" t="s">
        <v>101</v>
      </c>
    </row>
    <row r="27" spans="2:15" x14ac:dyDescent="0.25">
      <c r="B27" s="927" t="s">
        <v>2</v>
      </c>
      <c r="C27" s="930" t="s">
        <v>102</v>
      </c>
      <c r="D27" s="947" t="s">
        <v>104</v>
      </c>
      <c r="E27" s="948"/>
      <c r="F27" s="949"/>
      <c r="G27" s="1123" t="s">
        <v>708</v>
      </c>
      <c r="H27" s="1124"/>
      <c r="I27" s="1124"/>
      <c r="J27" s="1124"/>
      <c r="K27" s="1126" t="s">
        <v>105</v>
      </c>
      <c r="L27" s="1126"/>
      <c r="M27" s="1126"/>
      <c r="N27" s="1126"/>
      <c r="O27" s="1126"/>
    </row>
    <row r="28" spans="2:15" ht="28" x14ac:dyDescent="0.25">
      <c r="B28" s="928"/>
      <c r="C28" s="930"/>
      <c r="D28" s="738" t="s">
        <v>106</v>
      </c>
      <c r="E28" s="738" t="s">
        <v>214</v>
      </c>
      <c r="F28" s="738" t="s">
        <v>107</v>
      </c>
      <c r="G28" s="762" t="s">
        <v>106</v>
      </c>
      <c r="H28" s="762" t="s">
        <v>108</v>
      </c>
      <c r="I28" s="762" t="s">
        <v>109</v>
      </c>
      <c r="J28" s="762" t="s">
        <v>215</v>
      </c>
      <c r="K28" s="762" t="s">
        <v>472</v>
      </c>
      <c r="L28" s="762" t="s">
        <v>473</v>
      </c>
      <c r="M28" s="762" t="s">
        <v>474</v>
      </c>
      <c r="N28" s="762" t="s">
        <v>475</v>
      </c>
      <c r="O28" s="762" t="s">
        <v>476</v>
      </c>
    </row>
    <row r="29" spans="2:15" x14ac:dyDescent="0.25">
      <c r="B29" s="929"/>
      <c r="C29" s="931"/>
      <c r="D29" s="738" t="s">
        <v>110</v>
      </c>
      <c r="E29" s="738" t="s">
        <v>111</v>
      </c>
      <c r="F29" s="738" t="s">
        <v>112</v>
      </c>
      <c r="G29" s="762" t="s">
        <v>110</v>
      </c>
      <c r="H29" s="762" t="s">
        <v>113</v>
      </c>
      <c r="I29" s="762" t="s">
        <v>114</v>
      </c>
      <c r="J29" s="762" t="s">
        <v>114</v>
      </c>
      <c r="K29" s="762" t="s">
        <v>115</v>
      </c>
      <c r="L29" s="762" t="s">
        <v>115</v>
      </c>
      <c r="M29" s="762" t="s">
        <v>115</v>
      </c>
      <c r="N29" s="762" t="s">
        <v>115</v>
      </c>
      <c r="O29" s="762" t="s">
        <v>115</v>
      </c>
    </row>
    <row r="30" spans="2:15" x14ac:dyDescent="0.25">
      <c r="B30" s="743">
        <v>1</v>
      </c>
      <c r="C30" s="745" t="s">
        <v>669</v>
      </c>
      <c r="D30" s="639"/>
      <c r="E30" s="745"/>
      <c r="F30" s="92">
        <f>E30</f>
        <v>0</v>
      </c>
      <c r="G30" s="763"/>
      <c r="H30" s="763"/>
      <c r="I30" s="763"/>
      <c r="J30" s="776">
        <f>90%*J10</f>
        <v>1663.8922579144482</v>
      </c>
      <c r="K30" s="776">
        <f>90%*K10</f>
        <v>1728.4149647159691</v>
      </c>
      <c r="L30" s="776">
        <f>90%*L10</f>
        <v>1972.9708851688176</v>
      </c>
      <c r="M30" s="776">
        <f t="shared" ref="M30:O32" si="7">90%*M10</f>
        <v>1942.4570170706152</v>
      </c>
      <c r="N30" s="776">
        <f t="shared" si="7"/>
        <v>2550.3740747830616</v>
      </c>
      <c r="O30" s="776">
        <f t="shared" si="7"/>
        <v>3286.5592469262006</v>
      </c>
    </row>
    <row r="31" spans="2:15" x14ac:dyDescent="0.25">
      <c r="B31" s="740">
        <f>B30+1</f>
        <v>2</v>
      </c>
      <c r="C31" s="745" t="s">
        <v>588</v>
      </c>
      <c r="D31" s="639"/>
      <c r="E31" s="92">
        <f>'[65]F16.1'!H11</f>
        <v>0</v>
      </c>
      <c r="F31" s="92">
        <f t="shared" ref="F31:F42" si="8">E31</f>
        <v>0</v>
      </c>
      <c r="G31" s="763"/>
      <c r="H31" s="764"/>
      <c r="I31" s="764"/>
      <c r="J31" s="776">
        <f t="shared" ref="J31:L33" si="9">90%*J11</f>
        <v>751.04100000000028</v>
      </c>
      <c r="K31" s="776">
        <f t="shared" si="9"/>
        <v>1492.1223371809476</v>
      </c>
      <c r="L31" s="776">
        <f t="shared" si="9"/>
        <v>5378.4170292174476</v>
      </c>
      <c r="M31" s="776">
        <f t="shared" si="7"/>
        <v>2468.595137318996</v>
      </c>
      <c r="N31" s="776">
        <f t="shared" si="7"/>
        <v>2990.2176629217456</v>
      </c>
      <c r="O31" s="776">
        <f t="shared" si="7"/>
        <v>3543.6079880435668</v>
      </c>
    </row>
    <row r="32" spans="2:15" x14ac:dyDescent="0.25">
      <c r="B32" s="740">
        <f t="shared" ref="B32:B43" si="10">B31+1</f>
        <v>3</v>
      </c>
      <c r="C32" s="18" t="s">
        <v>670</v>
      </c>
      <c r="D32" s="639"/>
      <c r="E32" s="131">
        <f>E31*25%</f>
        <v>0</v>
      </c>
      <c r="F32" s="92">
        <f t="shared" si="8"/>
        <v>0</v>
      </c>
      <c r="G32" s="763"/>
      <c r="H32" s="764">
        <f>H31*25%</f>
        <v>0</v>
      </c>
      <c r="I32" s="764">
        <f>I31*25%</f>
        <v>0</v>
      </c>
      <c r="J32" s="776">
        <f t="shared" si="9"/>
        <v>187.76025000000007</v>
      </c>
      <c r="K32" s="776">
        <f t="shared" si="9"/>
        <v>373.03058429523691</v>
      </c>
      <c r="L32" s="776">
        <f t="shared" si="9"/>
        <v>1344.6042573043619</v>
      </c>
      <c r="M32" s="776">
        <f t="shared" si="7"/>
        <v>617.14878432974899</v>
      </c>
      <c r="N32" s="776">
        <f t="shared" si="7"/>
        <v>747.5544157304364</v>
      </c>
      <c r="O32" s="776">
        <f t="shared" si="7"/>
        <v>885.90199701089171</v>
      </c>
    </row>
    <row r="33" spans="2:15" x14ac:dyDescent="0.25">
      <c r="B33" s="740"/>
      <c r="C33" s="18" t="s">
        <v>1257</v>
      </c>
      <c r="D33" s="760"/>
      <c r="E33" s="131"/>
      <c r="F33" s="92"/>
      <c r="G33" s="763"/>
      <c r="H33" s="764"/>
      <c r="I33" s="764"/>
      <c r="J33" s="776">
        <f t="shared" si="9"/>
        <v>123.2375431984792</v>
      </c>
      <c r="K33" s="776">
        <f t="shared" si="9"/>
        <v>128.4746638423884</v>
      </c>
      <c r="L33" s="776">
        <f t="shared" si="9"/>
        <v>146.98213400236278</v>
      </c>
      <c r="M33" s="776"/>
      <c r="N33" s="776"/>
      <c r="O33" s="776"/>
    </row>
    <row r="34" spans="2:15" ht="28" x14ac:dyDescent="0.25">
      <c r="B34" s="740">
        <f>B32+1</f>
        <v>4</v>
      </c>
      <c r="C34" s="79" t="s">
        <v>671</v>
      </c>
      <c r="D34" s="80"/>
      <c r="E34" s="131"/>
      <c r="F34" s="92">
        <f t="shared" si="8"/>
        <v>0</v>
      </c>
      <c r="G34" s="766"/>
      <c r="H34" s="764"/>
      <c r="I34" s="764"/>
      <c r="J34" s="776"/>
      <c r="K34" s="776"/>
      <c r="L34" s="776"/>
      <c r="M34" s="776">
        <f t="shared" ref="M34:O35" si="11">90%*M14</f>
        <v>0</v>
      </c>
      <c r="N34" s="776">
        <f t="shared" si="11"/>
        <v>0</v>
      </c>
      <c r="O34" s="776">
        <f t="shared" si="11"/>
        <v>0</v>
      </c>
    </row>
    <row r="35" spans="2:15" x14ac:dyDescent="0.25">
      <c r="B35" s="740">
        <f t="shared" si="10"/>
        <v>5</v>
      </c>
      <c r="C35" s="27" t="s">
        <v>672</v>
      </c>
      <c r="D35" s="80"/>
      <c r="E35" s="131">
        <f>E30+E32-E34</f>
        <v>0</v>
      </c>
      <c r="F35" s="92">
        <f t="shared" si="8"/>
        <v>0</v>
      </c>
      <c r="G35" s="766"/>
      <c r="H35" s="764">
        <f>H30+H32-H34</f>
        <v>0</v>
      </c>
      <c r="I35" s="764">
        <f>I30+I32-I34</f>
        <v>0</v>
      </c>
      <c r="J35" s="776">
        <f>J15*90%</f>
        <v>1728.4149647159691</v>
      </c>
      <c r="K35" s="776">
        <f>K15*90%</f>
        <v>1972.9708851688176</v>
      </c>
      <c r="L35" s="776">
        <f>L15*90%</f>
        <v>3170.5930084708166</v>
      </c>
      <c r="M35" s="776">
        <f t="shared" si="11"/>
        <v>2550.3740747830616</v>
      </c>
      <c r="N35" s="776">
        <f t="shared" si="11"/>
        <v>3286.5592469262006</v>
      </c>
      <c r="O35" s="776">
        <f t="shared" si="11"/>
        <v>4161.5428887939079</v>
      </c>
    </row>
    <row r="36" spans="2:15" x14ac:dyDescent="0.25">
      <c r="B36" s="740"/>
      <c r="C36" s="81" t="s">
        <v>673</v>
      </c>
      <c r="D36" s="80"/>
      <c r="E36" s="18"/>
      <c r="F36" s="92">
        <f t="shared" si="8"/>
        <v>0</v>
      </c>
      <c r="G36" s="766"/>
      <c r="H36" s="766"/>
      <c r="I36" s="766"/>
      <c r="J36" s="768"/>
      <c r="K36" s="768"/>
      <c r="L36" s="768"/>
      <c r="M36" s="768"/>
      <c r="N36" s="768"/>
      <c r="O36" s="768"/>
    </row>
    <row r="37" spans="2:15" x14ac:dyDescent="0.25">
      <c r="B37" s="740">
        <f>B35+1</f>
        <v>6</v>
      </c>
      <c r="C37" s="27" t="s">
        <v>674</v>
      </c>
      <c r="D37" s="80"/>
      <c r="E37" s="18"/>
      <c r="F37" s="92">
        <f t="shared" si="8"/>
        <v>0</v>
      </c>
      <c r="G37" s="766"/>
      <c r="H37" s="766"/>
      <c r="I37" s="766"/>
      <c r="J37" s="777">
        <f t="shared" ref="J37:O39" si="12">J17</f>
        <v>0.16</v>
      </c>
      <c r="K37" s="777">
        <f t="shared" si="12"/>
        <v>0.16</v>
      </c>
      <c r="L37" s="777">
        <f t="shared" si="12"/>
        <v>0.16</v>
      </c>
      <c r="M37" s="777">
        <f t="shared" si="12"/>
        <v>0.14000000000000001</v>
      </c>
      <c r="N37" s="777">
        <f t="shared" si="12"/>
        <v>0.14000000000000001</v>
      </c>
      <c r="O37" s="777">
        <f t="shared" si="12"/>
        <v>0.14000000000000001</v>
      </c>
    </row>
    <row r="38" spans="2:15" x14ac:dyDescent="0.25">
      <c r="B38" s="740">
        <f>B37+1</f>
        <v>7</v>
      </c>
      <c r="C38" s="27" t="s">
        <v>675</v>
      </c>
      <c r="D38" s="80"/>
      <c r="E38" s="18"/>
      <c r="F38" s="92">
        <f t="shared" si="8"/>
        <v>0</v>
      </c>
      <c r="G38" s="766"/>
      <c r="H38" s="766"/>
      <c r="I38" s="766"/>
      <c r="J38" s="777">
        <f t="shared" si="12"/>
        <v>0</v>
      </c>
      <c r="K38" s="777">
        <f t="shared" si="12"/>
        <v>0</v>
      </c>
      <c r="L38" s="777">
        <f t="shared" si="12"/>
        <v>1</v>
      </c>
      <c r="M38" s="777">
        <f t="shared" si="12"/>
        <v>1</v>
      </c>
      <c r="N38" s="777">
        <f t="shared" si="12"/>
        <v>1</v>
      </c>
      <c r="O38" s="777">
        <f t="shared" si="12"/>
        <v>1</v>
      </c>
    </row>
    <row r="39" spans="2:15" x14ac:dyDescent="0.25">
      <c r="B39" s="740">
        <f>B38+1</f>
        <v>8</v>
      </c>
      <c r="C39" s="19" t="s">
        <v>673</v>
      </c>
      <c r="D39" s="80"/>
      <c r="E39" s="131">
        <f>E37/(1-E38)</f>
        <v>0</v>
      </c>
      <c r="F39" s="92">
        <f t="shared" si="8"/>
        <v>0</v>
      </c>
      <c r="G39" s="766"/>
      <c r="H39" s="764">
        <f>H37/(1-H38)</f>
        <v>0</v>
      </c>
      <c r="I39" s="764">
        <f>I37/(1-I38)</f>
        <v>0</v>
      </c>
      <c r="J39" s="777">
        <f t="shared" si="12"/>
        <v>0.16</v>
      </c>
      <c r="K39" s="777">
        <f t="shared" si="12"/>
        <v>0.16</v>
      </c>
      <c r="L39" s="777">
        <f t="shared" si="12"/>
        <v>0.16</v>
      </c>
      <c r="M39" s="777">
        <f t="shared" si="12"/>
        <v>0.14000000000000001</v>
      </c>
      <c r="N39" s="777">
        <f t="shared" si="12"/>
        <v>0.14000000000000001</v>
      </c>
      <c r="O39" s="777">
        <f t="shared" si="12"/>
        <v>0.14000000000000001</v>
      </c>
    </row>
    <row r="40" spans="2:15" x14ac:dyDescent="0.25">
      <c r="B40" s="740"/>
      <c r="C40" s="81" t="s">
        <v>676</v>
      </c>
      <c r="D40" s="80"/>
      <c r="E40" s="18"/>
      <c r="F40" s="92">
        <f t="shared" si="8"/>
        <v>0</v>
      </c>
      <c r="G40" s="766"/>
      <c r="H40" s="766"/>
      <c r="I40" s="766"/>
      <c r="J40" s="768"/>
      <c r="K40" s="768"/>
      <c r="L40" s="768"/>
      <c r="M40" s="768"/>
      <c r="N40" s="768"/>
      <c r="O40" s="768"/>
    </row>
    <row r="41" spans="2:15" x14ac:dyDescent="0.25">
      <c r="B41" s="740">
        <f>B39+1</f>
        <v>9</v>
      </c>
      <c r="C41" s="79" t="s">
        <v>677</v>
      </c>
      <c r="D41" s="80"/>
      <c r="E41" s="131">
        <f>E30*E39</f>
        <v>0</v>
      </c>
      <c r="F41" s="92">
        <f t="shared" si="8"/>
        <v>0</v>
      </c>
      <c r="G41" s="766"/>
      <c r="H41" s="764">
        <f>H30*H39</f>
        <v>0</v>
      </c>
      <c r="I41" s="764">
        <f>I30*I39</f>
        <v>0</v>
      </c>
      <c r="J41" s="765">
        <f>J21*90%</f>
        <v>266.22276126631175</v>
      </c>
      <c r="K41" s="765">
        <f t="shared" ref="K41:O42" si="13">K21*90%</f>
        <v>276.54639435455505</v>
      </c>
      <c r="L41" s="765">
        <f t="shared" si="13"/>
        <v>315.67534162701082</v>
      </c>
      <c r="M41" s="771">
        <f t="shared" si="13"/>
        <v>271.94398238988617</v>
      </c>
      <c r="N41" s="771">
        <f t="shared" si="13"/>
        <v>357.05237046962867</v>
      </c>
      <c r="O41" s="771">
        <f t="shared" si="13"/>
        <v>460.11829456966814</v>
      </c>
    </row>
    <row r="42" spans="2:15" x14ac:dyDescent="0.25">
      <c r="B42" s="740">
        <f t="shared" si="10"/>
        <v>10</v>
      </c>
      <c r="C42" s="79" t="s">
        <v>678</v>
      </c>
      <c r="D42" s="80"/>
      <c r="E42" s="131">
        <f>(E32+E34)*E39/2</f>
        <v>0</v>
      </c>
      <c r="F42" s="92">
        <f t="shared" si="8"/>
        <v>0</v>
      </c>
      <c r="G42" s="766"/>
      <c r="H42" s="764">
        <f>(H32+H34)*H39/2</f>
        <v>0</v>
      </c>
      <c r="I42" s="764">
        <f>(I32+I34)*I39/2</f>
        <v>0</v>
      </c>
      <c r="J42" s="765">
        <f t="shared" ref="J42:L43" si="14">J22*90%</f>
        <v>5.1618165441216686</v>
      </c>
      <c r="K42" s="765">
        <f t="shared" si="14"/>
        <v>19.564473636227881</v>
      </c>
      <c r="L42" s="765">
        <f t="shared" si="14"/>
        <v>95.809769864159918</v>
      </c>
      <c r="M42" s="771">
        <f t="shared" si="13"/>
        <v>43.200414903082432</v>
      </c>
      <c r="N42" s="771">
        <f t="shared" si="13"/>
        <v>52.328809101130553</v>
      </c>
      <c r="O42" s="771">
        <f t="shared" si="13"/>
        <v>62.013139790762416</v>
      </c>
    </row>
    <row r="43" spans="2:15" x14ac:dyDescent="0.25">
      <c r="B43" s="740">
        <f t="shared" si="10"/>
        <v>11</v>
      </c>
      <c r="C43" s="651" t="s">
        <v>679</v>
      </c>
      <c r="D43" s="80"/>
      <c r="E43" s="92">
        <f>E41+E42</f>
        <v>0</v>
      </c>
      <c r="F43" s="92">
        <f>E43</f>
        <v>0</v>
      </c>
      <c r="G43" s="766"/>
      <c r="H43" s="764">
        <f>H41+H42</f>
        <v>0</v>
      </c>
      <c r="I43" s="764">
        <f>I41+I42</f>
        <v>0</v>
      </c>
      <c r="J43" s="772">
        <f t="shared" si="14"/>
        <v>271.38457781043343</v>
      </c>
      <c r="K43" s="772">
        <f t="shared" si="14"/>
        <v>296.11086799078294</v>
      </c>
      <c r="L43" s="772">
        <f t="shared" si="14"/>
        <v>411.48511149117076</v>
      </c>
      <c r="M43" s="771">
        <f>M41+M42</f>
        <v>315.14439729296862</v>
      </c>
      <c r="N43" s="771">
        <f>N41+N42</f>
        <v>409.38117957075923</v>
      </c>
      <c r="O43" s="771">
        <f>O41+O42</f>
        <v>522.1314343604306</v>
      </c>
    </row>
    <row r="44" spans="2:15" x14ac:dyDescent="0.25">
      <c r="G44" s="767"/>
      <c r="H44" s="767"/>
      <c r="I44" s="767"/>
      <c r="J44" s="767"/>
      <c r="K44" s="767"/>
      <c r="L44" s="767"/>
      <c r="M44" s="767"/>
      <c r="N44" s="767"/>
      <c r="O44" s="767"/>
    </row>
    <row r="45" spans="2:15" ht="14" customHeight="1" x14ac:dyDescent="0.25">
      <c r="B45" s="749" t="s">
        <v>717</v>
      </c>
      <c r="C45" s="759"/>
      <c r="D45" s="14"/>
      <c r="E45" s="14"/>
      <c r="F45" s="14"/>
      <c r="G45" s="774"/>
      <c r="H45" s="774"/>
      <c r="I45" s="774"/>
      <c r="J45" s="774"/>
      <c r="K45" s="774"/>
      <c r="L45" s="774"/>
      <c r="M45" s="767"/>
      <c r="N45" s="767"/>
      <c r="O45" s="767"/>
    </row>
    <row r="46" spans="2:15" x14ac:dyDescent="0.25">
      <c r="G46" s="767"/>
      <c r="H46" s="767"/>
      <c r="I46" s="767"/>
      <c r="J46" s="767"/>
      <c r="K46" s="767"/>
      <c r="L46" s="767"/>
      <c r="M46" s="767"/>
      <c r="N46" s="767"/>
      <c r="O46" s="775" t="s">
        <v>101</v>
      </c>
    </row>
    <row r="47" spans="2:15" x14ac:dyDescent="0.25">
      <c r="B47" s="927" t="s">
        <v>2</v>
      </c>
      <c r="C47" s="930" t="s">
        <v>102</v>
      </c>
      <c r="D47" s="947" t="s">
        <v>104</v>
      </c>
      <c r="E47" s="948"/>
      <c r="F47" s="949"/>
      <c r="G47" s="1123" t="s">
        <v>708</v>
      </c>
      <c r="H47" s="1124"/>
      <c r="I47" s="1124"/>
      <c r="J47" s="1124"/>
      <c r="K47" s="1126" t="s">
        <v>105</v>
      </c>
      <c r="L47" s="1126"/>
      <c r="M47" s="1126"/>
      <c r="N47" s="1126"/>
      <c r="O47" s="1126"/>
    </row>
    <row r="48" spans="2:15" ht="28" x14ac:dyDescent="0.25">
      <c r="B48" s="928"/>
      <c r="C48" s="930"/>
      <c r="D48" s="738" t="s">
        <v>106</v>
      </c>
      <c r="E48" s="738" t="s">
        <v>214</v>
      </c>
      <c r="F48" s="738" t="s">
        <v>107</v>
      </c>
      <c r="G48" s="762" t="s">
        <v>106</v>
      </c>
      <c r="H48" s="762" t="s">
        <v>108</v>
      </c>
      <c r="I48" s="762" t="s">
        <v>109</v>
      </c>
      <c r="J48" s="762" t="s">
        <v>215</v>
      </c>
      <c r="K48" s="762" t="s">
        <v>472</v>
      </c>
      <c r="L48" s="762" t="s">
        <v>473</v>
      </c>
      <c r="M48" s="762" t="s">
        <v>474</v>
      </c>
      <c r="N48" s="762" t="s">
        <v>475</v>
      </c>
      <c r="O48" s="762" t="s">
        <v>476</v>
      </c>
    </row>
    <row r="49" spans="2:15" x14ac:dyDescent="0.25">
      <c r="B49" s="929"/>
      <c r="C49" s="931"/>
      <c r="D49" s="738" t="s">
        <v>110</v>
      </c>
      <c r="E49" s="738" t="s">
        <v>111</v>
      </c>
      <c r="F49" s="738" t="s">
        <v>112</v>
      </c>
      <c r="G49" s="762" t="s">
        <v>110</v>
      </c>
      <c r="H49" s="762" t="s">
        <v>113</v>
      </c>
      <c r="I49" s="762" t="s">
        <v>114</v>
      </c>
      <c r="J49" s="762" t="s">
        <v>114</v>
      </c>
      <c r="K49" s="762" t="s">
        <v>115</v>
      </c>
      <c r="L49" s="762" t="s">
        <v>115</v>
      </c>
      <c r="M49" s="762" t="s">
        <v>115</v>
      </c>
      <c r="N49" s="762" t="s">
        <v>115</v>
      </c>
      <c r="O49" s="762" t="s">
        <v>115</v>
      </c>
    </row>
    <row r="50" spans="2:15" x14ac:dyDescent="0.25">
      <c r="B50" s="743">
        <v>1</v>
      </c>
      <c r="C50" s="745" t="s">
        <v>669</v>
      </c>
      <c r="D50" s="639"/>
      <c r="E50" s="745"/>
      <c r="F50" s="92">
        <f>E50</f>
        <v>0</v>
      </c>
      <c r="G50" s="763"/>
      <c r="H50" s="763"/>
      <c r="I50" s="763"/>
      <c r="J50" s="765">
        <f>J10*10%</f>
        <v>184.87691754604981</v>
      </c>
      <c r="K50" s="765">
        <f t="shared" ref="K50:L50" si="15">K10*10%</f>
        <v>192.04610719066324</v>
      </c>
      <c r="L50" s="765">
        <f t="shared" si="15"/>
        <v>219.21898724097974</v>
      </c>
      <c r="M50" s="776">
        <f t="shared" ref="M50:O52" si="16">10%*M10</f>
        <v>215.8285574522906</v>
      </c>
      <c r="N50" s="776">
        <f t="shared" si="16"/>
        <v>283.37489719811799</v>
      </c>
      <c r="O50" s="776">
        <f t="shared" si="16"/>
        <v>365.17324965846677</v>
      </c>
    </row>
    <row r="51" spans="2:15" x14ac:dyDescent="0.25">
      <c r="B51" s="740">
        <f>B50+1</f>
        <v>2</v>
      </c>
      <c r="C51" s="745" t="s">
        <v>588</v>
      </c>
      <c r="D51" s="639"/>
      <c r="E51" s="92">
        <f>'[65]F16.1'!H11</f>
        <v>0</v>
      </c>
      <c r="F51" s="92">
        <f t="shared" ref="F51:F62" si="17">E51</f>
        <v>0</v>
      </c>
      <c r="G51" s="763"/>
      <c r="H51" s="764"/>
      <c r="I51" s="764"/>
      <c r="J51" s="765">
        <f t="shared" ref="J51:L55" si="18">J11*10%</f>
        <v>83.449000000000026</v>
      </c>
      <c r="K51" s="765">
        <f t="shared" si="18"/>
        <v>165.79137079788308</v>
      </c>
      <c r="L51" s="765">
        <f t="shared" si="18"/>
        <v>597.6018921352719</v>
      </c>
      <c r="M51" s="776">
        <f t="shared" si="16"/>
        <v>274.28834859099953</v>
      </c>
      <c r="N51" s="776">
        <f t="shared" si="16"/>
        <v>332.24640699130509</v>
      </c>
      <c r="O51" s="776">
        <f t="shared" si="16"/>
        <v>393.73422089372963</v>
      </c>
    </row>
    <row r="52" spans="2:15" x14ac:dyDescent="0.25">
      <c r="B52" s="740">
        <f t="shared" ref="B52:B63" si="19">B51+1</f>
        <v>3</v>
      </c>
      <c r="C52" s="18" t="s">
        <v>670</v>
      </c>
      <c r="D52" s="639"/>
      <c r="E52" s="131">
        <f>E51*25%</f>
        <v>0</v>
      </c>
      <c r="F52" s="92">
        <f t="shared" si="17"/>
        <v>0</v>
      </c>
      <c r="G52" s="763"/>
      <c r="H52" s="764">
        <f>H51*25%</f>
        <v>0</v>
      </c>
      <c r="I52" s="764">
        <f>I51*25%</f>
        <v>0</v>
      </c>
      <c r="J52" s="765">
        <f t="shared" si="18"/>
        <v>20.862250000000007</v>
      </c>
      <c r="K52" s="765">
        <f t="shared" si="18"/>
        <v>41.447842699470769</v>
      </c>
      <c r="L52" s="765">
        <f t="shared" si="18"/>
        <v>149.40047303381797</v>
      </c>
      <c r="M52" s="776">
        <f t="shared" si="16"/>
        <v>68.572087147749883</v>
      </c>
      <c r="N52" s="776">
        <f t="shared" si="16"/>
        <v>83.061601747826273</v>
      </c>
      <c r="O52" s="776">
        <f t="shared" si="16"/>
        <v>98.433555223432407</v>
      </c>
    </row>
    <row r="53" spans="2:15" x14ac:dyDescent="0.25">
      <c r="B53" s="740"/>
      <c r="C53" s="18" t="s">
        <v>1257</v>
      </c>
      <c r="D53" s="760"/>
      <c r="E53" s="131"/>
      <c r="F53" s="92"/>
      <c r="G53" s="763"/>
      <c r="H53" s="764"/>
      <c r="I53" s="764"/>
      <c r="J53" s="765">
        <f t="shared" si="18"/>
        <v>13.693060355386578</v>
      </c>
      <c r="K53" s="765">
        <f t="shared" si="18"/>
        <v>14.274962649154265</v>
      </c>
      <c r="L53" s="765">
        <f t="shared" si="18"/>
        <v>16.331348222484756</v>
      </c>
      <c r="M53" s="776"/>
      <c r="N53" s="776"/>
      <c r="O53" s="776"/>
    </row>
    <row r="54" spans="2:15" ht="28" x14ac:dyDescent="0.25">
      <c r="B54" s="740">
        <f>B52+1</f>
        <v>4</v>
      </c>
      <c r="C54" s="79" t="s">
        <v>671</v>
      </c>
      <c r="D54" s="80"/>
      <c r="E54" s="131"/>
      <c r="F54" s="92"/>
      <c r="G54" s="766"/>
      <c r="H54" s="764"/>
      <c r="I54" s="764"/>
      <c r="J54" s="765"/>
      <c r="K54" s="776">
        <f>10%*K14</f>
        <v>0</v>
      </c>
      <c r="L54" s="776">
        <f>10%*L14</f>
        <v>0</v>
      </c>
      <c r="M54" s="776">
        <f>10%*M14</f>
        <v>0</v>
      </c>
      <c r="N54" s="776">
        <f>10%*N14</f>
        <v>0</v>
      </c>
      <c r="O54" s="776">
        <f>10%*O14</f>
        <v>0</v>
      </c>
    </row>
    <row r="55" spans="2:15" x14ac:dyDescent="0.25">
      <c r="B55" s="740">
        <f t="shared" si="19"/>
        <v>5</v>
      </c>
      <c r="C55" s="27" t="s">
        <v>672</v>
      </c>
      <c r="D55" s="80"/>
      <c r="E55" s="131">
        <f>E50+E52-E54</f>
        <v>0</v>
      </c>
      <c r="F55" s="92">
        <f t="shared" si="17"/>
        <v>0</v>
      </c>
      <c r="G55" s="766"/>
      <c r="H55" s="764">
        <f>H50+H52-H54</f>
        <v>0</v>
      </c>
      <c r="I55" s="764">
        <f>I50+I52-I54</f>
        <v>0</v>
      </c>
      <c r="J55" s="765">
        <f t="shared" si="18"/>
        <v>192.04610719066324</v>
      </c>
      <c r="K55" s="765">
        <f t="shared" si="18"/>
        <v>219.21898724097974</v>
      </c>
      <c r="L55" s="765">
        <f t="shared" si="18"/>
        <v>352.28811205231295</v>
      </c>
      <c r="M55" s="776">
        <f>10%*M15</f>
        <v>283.37489719811799</v>
      </c>
      <c r="N55" s="776">
        <f>10%*N15</f>
        <v>365.17324965846677</v>
      </c>
      <c r="O55" s="776">
        <f>10%*O15</f>
        <v>462.39365431043416</v>
      </c>
    </row>
    <row r="56" spans="2:15" x14ac:dyDescent="0.25">
      <c r="B56" s="740"/>
      <c r="C56" s="81" t="s">
        <v>673</v>
      </c>
      <c r="D56" s="80"/>
      <c r="E56" s="18"/>
      <c r="F56" s="92">
        <f t="shared" si="17"/>
        <v>0</v>
      </c>
      <c r="G56" s="766"/>
      <c r="H56" s="766"/>
      <c r="I56" s="766"/>
      <c r="J56" s="768"/>
      <c r="K56" s="768"/>
      <c r="L56" s="768"/>
      <c r="M56" s="768"/>
      <c r="N56" s="768"/>
      <c r="O56" s="768"/>
    </row>
    <row r="57" spans="2:15" x14ac:dyDescent="0.25">
      <c r="B57" s="740">
        <f>B55+1</f>
        <v>6</v>
      </c>
      <c r="C57" s="27" t="s">
        <v>674</v>
      </c>
      <c r="D57" s="80"/>
      <c r="E57" s="18"/>
      <c r="F57" s="92">
        <f t="shared" si="17"/>
        <v>0</v>
      </c>
      <c r="G57" s="766"/>
      <c r="H57" s="766"/>
      <c r="I57" s="766"/>
      <c r="J57" s="777">
        <f t="shared" ref="J57:O59" si="20">J37</f>
        <v>0.16</v>
      </c>
      <c r="K57" s="777">
        <f t="shared" si="20"/>
        <v>0.16</v>
      </c>
      <c r="L57" s="777">
        <f t="shared" si="20"/>
        <v>0.16</v>
      </c>
      <c r="M57" s="777">
        <f t="shared" si="20"/>
        <v>0.14000000000000001</v>
      </c>
      <c r="N57" s="777">
        <f t="shared" si="20"/>
        <v>0.14000000000000001</v>
      </c>
      <c r="O57" s="777">
        <f t="shared" si="20"/>
        <v>0.14000000000000001</v>
      </c>
    </row>
    <row r="58" spans="2:15" x14ac:dyDescent="0.25">
      <c r="B58" s="740">
        <f>B57+1</f>
        <v>7</v>
      </c>
      <c r="C58" s="27" t="s">
        <v>675</v>
      </c>
      <c r="D58" s="80"/>
      <c r="E58" s="18"/>
      <c r="F58" s="92">
        <f t="shared" si="17"/>
        <v>0</v>
      </c>
      <c r="G58" s="766"/>
      <c r="H58" s="766"/>
      <c r="I58" s="766"/>
      <c r="J58" s="777">
        <f t="shared" si="20"/>
        <v>0</v>
      </c>
      <c r="K58" s="777">
        <f t="shared" si="20"/>
        <v>0</v>
      </c>
      <c r="L58" s="777">
        <f t="shared" si="20"/>
        <v>1</v>
      </c>
      <c r="M58" s="777">
        <f t="shared" si="20"/>
        <v>1</v>
      </c>
      <c r="N58" s="777">
        <f t="shared" si="20"/>
        <v>1</v>
      </c>
      <c r="O58" s="777">
        <f t="shared" si="20"/>
        <v>1</v>
      </c>
    </row>
    <row r="59" spans="2:15" x14ac:dyDescent="0.25">
      <c r="B59" s="740">
        <f>B58+1</f>
        <v>8</v>
      </c>
      <c r="C59" s="19" t="s">
        <v>673</v>
      </c>
      <c r="D59" s="80"/>
      <c r="E59" s="131">
        <f>E57/(1-E58)</f>
        <v>0</v>
      </c>
      <c r="F59" s="92">
        <f t="shared" si="17"/>
        <v>0</v>
      </c>
      <c r="G59" s="766"/>
      <c r="H59" s="764">
        <f>H57/(1-H58)</f>
        <v>0</v>
      </c>
      <c r="I59" s="764">
        <f>I57/(1-I58)</f>
        <v>0</v>
      </c>
      <c r="J59" s="777">
        <f>J39</f>
        <v>0.16</v>
      </c>
      <c r="K59" s="777">
        <f>K39</f>
        <v>0.16</v>
      </c>
      <c r="L59" s="777">
        <f>L39</f>
        <v>0.16</v>
      </c>
      <c r="M59" s="777">
        <f t="shared" si="20"/>
        <v>0.14000000000000001</v>
      </c>
      <c r="N59" s="777">
        <f>N39</f>
        <v>0.14000000000000001</v>
      </c>
      <c r="O59" s="777">
        <f>O39</f>
        <v>0.14000000000000001</v>
      </c>
    </row>
    <row r="60" spans="2:15" x14ac:dyDescent="0.25">
      <c r="B60" s="740"/>
      <c r="C60" s="81" t="s">
        <v>676</v>
      </c>
      <c r="D60" s="80"/>
      <c r="E60" s="18"/>
      <c r="F60" s="92">
        <f t="shared" si="17"/>
        <v>0</v>
      </c>
      <c r="G60" s="766"/>
      <c r="H60" s="766"/>
      <c r="I60" s="766"/>
      <c r="J60" s="768"/>
      <c r="K60" s="768"/>
      <c r="L60" s="768"/>
      <c r="M60" s="768"/>
      <c r="N60" s="768"/>
      <c r="O60" s="768"/>
    </row>
    <row r="61" spans="2:15" x14ac:dyDescent="0.25">
      <c r="B61" s="740">
        <f>B59+1</f>
        <v>9</v>
      </c>
      <c r="C61" s="79" t="s">
        <v>677</v>
      </c>
      <c r="D61" s="80"/>
      <c r="E61" s="131">
        <f>E50*E59</f>
        <v>0</v>
      </c>
      <c r="F61" s="92">
        <f t="shared" si="17"/>
        <v>0</v>
      </c>
      <c r="G61" s="766"/>
      <c r="H61" s="764">
        <f>H50*H59</f>
        <v>0</v>
      </c>
      <c r="I61" s="764">
        <f>I50*I59</f>
        <v>0</v>
      </c>
      <c r="J61" s="765">
        <f t="shared" ref="J61:O63" si="21">J21*10%</f>
        <v>29.580306807367972</v>
      </c>
      <c r="K61" s="765">
        <f t="shared" si="21"/>
        <v>30.727377150506118</v>
      </c>
      <c r="L61" s="765">
        <f t="shared" si="21"/>
        <v>35.075037958556763</v>
      </c>
      <c r="M61" s="771">
        <f t="shared" si="21"/>
        <v>30.215998043320685</v>
      </c>
      <c r="N61" s="771">
        <f t="shared" si="21"/>
        <v>39.672485607736519</v>
      </c>
      <c r="O61" s="771">
        <f t="shared" si="21"/>
        <v>51.124254952185353</v>
      </c>
    </row>
    <row r="62" spans="2:15" x14ac:dyDescent="0.25">
      <c r="B62" s="740">
        <f t="shared" si="19"/>
        <v>10</v>
      </c>
      <c r="C62" s="79" t="s">
        <v>678</v>
      </c>
      <c r="D62" s="80"/>
      <c r="E62" s="131">
        <f>(E52+E54)*E59/2</f>
        <v>0</v>
      </c>
      <c r="F62" s="92">
        <f t="shared" si="17"/>
        <v>0</v>
      </c>
      <c r="G62" s="766"/>
      <c r="H62" s="764">
        <f>(H52+H54)*H59/2</f>
        <v>0</v>
      </c>
      <c r="I62" s="764">
        <f>(I52+I54)*I59/2</f>
        <v>0</v>
      </c>
      <c r="J62" s="765">
        <f t="shared" si="21"/>
        <v>0.5735351715690743</v>
      </c>
      <c r="K62" s="765">
        <f t="shared" si="21"/>
        <v>2.17383040402532</v>
      </c>
      <c r="L62" s="765">
        <f t="shared" si="21"/>
        <v>10.645529984906659</v>
      </c>
      <c r="M62" s="771">
        <f t="shared" si="21"/>
        <v>4.8000461003424926</v>
      </c>
      <c r="N62" s="771">
        <f t="shared" si="21"/>
        <v>5.8143121223478396</v>
      </c>
      <c r="O62" s="771">
        <f t="shared" si="21"/>
        <v>6.8903488656402692</v>
      </c>
    </row>
    <row r="63" spans="2:15" x14ac:dyDescent="0.25">
      <c r="B63" s="740">
        <f t="shared" si="19"/>
        <v>11</v>
      </c>
      <c r="C63" s="651" t="s">
        <v>679</v>
      </c>
      <c r="D63" s="80"/>
      <c r="E63" s="92">
        <f>E61+E62</f>
        <v>0</v>
      </c>
      <c r="F63" s="92">
        <f>F61+F62</f>
        <v>0</v>
      </c>
      <c r="G63" s="766"/>
      <c r="H63" s="764">
        <f>H61+H62</f>
        <v>0</v>
      </c>
      <c r="I63" s="764">
        <f>I61+I62</f>
        <v>0</v>
      </c>
      <c r="J63" s="772">
        <f t="shared" si="21"/>
        <v>30.153841978937045</v>
      </c>
      <c r="K63" s="772">
        <f t="shared" si="21"/>
        <v>32.901207554531439</v>
      </c>
      <c r="L63" s="772">
        <f t="shared" si="21"/>
        <v>45.720567943463422</v>
      </c>
      <c r="M63" s="764">
        <f>M61+M62</f>
        <v>35.01604414366318</v>
      </c>
      <c r="N63" s="764">
        <f>N61+N62</f>
        <v>45.486797730084362</v>
      </c>
      <c r="O63" s="764">
        <f>O61+O62</f>
        <v>58.014603817825623</v>
      </c>
    </row>
  </sheetData>
  <mergeCells count="15">
    <mergeCell ref="B27:B29"/>
    <mergeCell ref="C27:C29"/>
    <mergeCell ref="D27:F27"/>
    <mergeCell ref="G27:J27"/>
    <mergeCell ref="K27:O27"/>
    <mergeCell ref="B7:B9"/>
    <mergeCell ref="C7:C9"/>
    <mergeCell ref="D7:F7"/>
    <mergeCell ref="G7:J7"/>
    <mergeCell ref="K7:O7"/>
    <mergeCell ref="B47:B49"/>
    <mergeCell ref="C47:C49"/>
    <mergeCell ref="D47:F47"/>
    <mergeCell ref="G47:J47"/>
    <mergeCell ref="K47:O47"/>
  </mergeCells>
  <pageMargins left="1.02" right="0.25" top="1" bottom="1" header="0.25" footer="0.25"/>
  <pageSetup paperSize="9" scale="7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S825"/>
  <sheetViews>
    <sheetView showGridLines="0" topLeftCell="C1" zoomScale="40" zoomScaleNormal="40" zoomScaleSheetLayoutView="70" workbookViewId="0">
      <pane xSplit="2" ySplit="7" topLeftCell="E293" activePane="bottomRight" state="frozen"/>
      <selection pane="topRight" activeCell="E1" sqref="E1"/>
      <selection pane="bottomLeft" activeCell="C8" sqref="C8"/>
      <selection pane="bottomRight" activeCell="J307" sqref="J307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54296875" style="4" bestFit="1" customWidth="1"/>
    <col min="4" max="4" width="45.81640625" style="4" customWidth="1"/>
    <col min="5" max="5" width="13.54296875" style="4" bestFit="1" customWidth="1"/>
    <col min="6" max="6" width="12.54296875" style="4" bestFit="1" customWidth="1"/>
    <col min="7" max="7" width="13.453125" style="4" bestFit="1" customWidth="1"/>
    <col min="8" max="8" width="13.54296875" style="4" bestFit="1" customWidth="1"/>
    <col min="9" max="9" width="12.54296875" style="4" bestFit="1" customWidth="1"/>
    <col min="10" max="10" width="14.54296875" style="4" customWidth="1"/>
    <col min="11" max="11" width="12.54296875" style="4" customWidth="1"/>
    <col min="12" max="12" width="11.81640625" style="4" bestFit="1" customWidth="1"/>
    <col min="13" max="13" width="13.81640625" style="4" bestFit="1" customWidth="1"/>
    <col min="14" max="16" width="11.81640625" style="4" bestFit="1" customWidth="1"/>
    <col min="17" max="17" width="11.453125" style="4" bestFit="1" customWidth="1"/>
    <col min="18" max="18" width="12.453125" style="4" customWidth="1"/>
    <col min="19" max="19" width="12.54296875" style="4" customWidth="1"/>
    <col min="20" max="16384" width="9.1796875" style="4"/>
  </cols>
  <sheetData>
    <row r="2" spans="2:19" x14ac:dyDescent="0.25">
      <c r="E2" s="188"/>
      <c r="J2" s="23" t="s">
        <v>0</v>
      </c>
    </row>
    <row r="3" spans="2:19" x14ac:dyDescent="0.25">
      <c r="F3" s="188"/>
      <c r="J3" s="25" t="s">
        <v>245</v>
      </c>
    </row>
    <row r="4" spans="2:19" x14ac:dyDescent="0.25">
      <c r="B4" s="13"/>
      <c r="C4" s="13" t="s">
        <v>212</v>
      </c>
      <c r="D4" s="82"/>
      <c r="E4" s="82"/>
      <c r="F4" s="82"/>
      <c r="G4" s="82"/>
      <c r="S4" s="25" t="s">
        <v>213</v>
      </c>
    </row>
    <row r="5" spans="2:19" ht="15" customHeight="1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47" t="s">
        <v>140</v>
      </c>
      <c r="I5" s="948"/>
      <c r="J5" s="949"/>
      <c r="K5" s="947" t="s">
        <v>141</v>
      </c>
      <c r="L5" s="948"/>
      <c r="M5" s="948"/>
      <c r="N5" s="948"/>
      <c r="O5" s="946" t="s">
        <v>105</v>
      </c>
      <c r="P5" s="946"/>
      <c r="Q5" s="946"/>
      <c r="R5" s="946"/>
      <c r="S5" s="946"/>
    </row>
    <row r="6" spans="2:19" ht="28" x14ac:dyDescent="0.25">
      <c r="B6" s="85"/>
      <c r="C6" s="942"/>
      <c r="D6" s="943"/>
      <c r="E6" s="939"/>
      <c r="F6" s="939"/>
      <c r="G6" s="939"/>
      <c r="H6" s="7" t="s">
        <v>106</v>
      </c>
      <c r="I6" s="7" t="s">
        <v>214</v>
      </c>
      <c r="J6" s="7" t="s">
        <v>107</v>
      </c>
      <c r="K6" s="7" t="s">
        <v>106</v>
      </c>
      <c r="L6" s="7" t="s">
        <v>108</v>
      </c>
      <c r="M6" s="7" t="s">
        <v>109</v>
      </c>
      <c r="N6" s="7" t="s">
        <v>215</v>
      </c>
      <c r="O6" s="7" t="s">
        <v>142</v>
      </c>
      <c r="P6" s="7" t="s">
        <v>143</v>
      </c>
      <c r="Q6" s="7" t="s">
        <v>144</v>
      </c>
      <c r="R6" s="7" t="s">
        <v>145</v>
      </c>
      <c r="S6" s="7" t="s">
        <v>146</v>
      </c>
    </row>
    <row r="7" spans="2:19" x14ac:dyDescent="0.25">
      <c r="B7" s="85"/>
      <c r="C7" s="944"/>
      <c r="D7" s="945"/>
      <c r="E7" s="7" t="s">
        <v>111</v>
      </c>
      <c r="F7" s="7" t="s">
        <v>111</v>
      </c>
      <c r="G7" s="7" t="s">
        <v>111</v>
      </c>
      <c r="H7" s="7" t="s">
        <v>110</v>
      </c>
      <c r="I7" s="7" t="s">
        <v>111</v>
      </c>
      <c r="J7" s="7" t="s">
        <v>112</v>
      </c>
      <c r="K7" s="7" t="s">
        <v>110</v>
      </c>
      <c r="L7" s="7" t="s">
        <v>113</v>
      </c>
      <c r="M7" s="7" t="s">
        <v>114</v>
      </c>
      <c r="N7" s="7" t="s">
        <v>114</v>
      </c>
      <c r="O7" s="7" t="s">
        <v>115</v>
      </c>
      <c r="P7" s="7" t="s">
        <v>115</v>
      </c>
      <c r="Q7" s="7" t="s">
        <v>115</v>
      </c>
      <c r="R7" s="7" t="s">
        <v>115</v>
      </c>
      <c r="S7" s="7" t="s">
        <v>115</v>
      </c>
    </row>
    <row r="8" spans="2:19" x14ac:dyDescent="0.25">
      <c r="B8" s="85"/>
      <c r="C8" s="935" t="s">
        <v>147</v>
      </c>
      <c r="D8" s="936"/>
      <c r="E8" s="139"/>
      <c r="F8" s="172"/>
      <c r="G8" s="172"/>
      <c r="H8" s="84"/>
      <c r="I8" s="84"/>
      <c r="J8" s="83"/>
      <c r="K8" s="84"/>
      <c r="L8" s="16"/>
      <c r="M8" s="16"/>
      <c r="N8" s="16"/>
      <c r="O8" s="16"/>
      <c r="P8" s="16"/>
      <c r="Q8" s="16"/>
      <c r="R8" s="16"/>
      <c r="S8" s="16"/>
    </row>
    <row r="9" spans="2:19" x14ac:dyDescent="0.25">
      <c r="B9" s="85"/>
      <c r="C9" s="84" t="s">
        <v>148</v>
      </c>
      <c r="D9" s="84" t="s">
        <v>149</v>
      </c>
      <c r="E9" s="142">
        <f t="shared" ref="E9:E17" si="0">Q86</f>
        <v>8709.647633999999</v>
      </c>
      <c r="F9" s="142">
        <f t="shared" ref="F9:F17" si="1">Q160</f>
        <v>8911.8436578100009</v>
      </c>
      <c r="G9" s="142">
        <f t="shared" ref="G9:G17" si="2">Q233</f>
        <v>9335.2121832299999</v>
      </c>
      <c r="H9" s="142">
        <v>10722.4</v>
      </c>
      <c r="I9" s="142">
        <f t="shared" ref="I9:I17" si="3">Q306</f>
        <v>9952.1089530699992</v>
      </c>
      <c r="J9" s="146">
        <f t="shared" ref="J9:J17" si="4">I9-H9</f>
        <v>-770.29104693000045</v>
      </c>
      <c r="K9" s="142">
        <v>11346.06</v>
      </c>
      <c r="L9" s="143">
        <f t="shared" ref="L9:L17" si="5">E456+F456+G456+H456+I456+J456</f>
        <v>6049.98</v>
      </c>
      <c r="M9" s="187">
        <f t="shared" ref="M9:M17" si="6">K456+L456+M456+N456+O456+P456</f>
        <v>5059.34</v>
      </c>
      <c r="N9" s="143">
        <f t="shared" ref="N9:N17" si="7">L9+M9</f>
        <v>11109.32</v>
      </c>
      <c r="O9" s="143">
        <f t="shared" ref="O9:O17" si="8">Q456</f>
        <v>11109.32</v>
      </c>
      <c r="P9" s="143">
        <f t="shared" ref="P9:P17" si="9">Q530</f>
        <v>0</v>
      </c>
      <c r="Q9" s="143">
        <f t="shared" ref="Q9:Q17" si="10">Q604</f>
        <v>0</v>
      </c>
      <c r="R9" s="143">
        <f t="shared" ref="R9:R17" si="11">Q678</f>
        <v>0</v>
      </c>
      <c r="S9" s="143">
        <f t="shared" ref="S9:S17" si="12">Q752</f>
        <v>0</v>
      </c>
    </row>
    <row r="10" spans="2:19" x14ac:dyDescent="0.25">
      <c r="C10" s="16" t="s">
        <v>150</v>
      </c>
      <c r="D10" s="16" t="s">
        <v>151</v>
      </c>
      <c r="E10" s="142">
        <f t="shared" si="0"/>
        <v>2582.086421</v>
      </c>
      <c r="F10" s="142">
        <f t="shared" si="1"/>
        <v>2160.57243333</v>
      </c>
      <c r="G10" s="142">
        <f t="shared" si="2"/>
        <v>2468.3393290800004</v>
      </c>
      <c r="H10" s="142">
        <v>3110.72</v>
      </c>
      <c r="I10" s="142">
        <f t="shared" si="3"/>
        <v>3076.9676884300002</v>
      </c>
      <c r="J10" s="146">
        <f t="shared" si="4"/>
        <v>-33.75231156999962</v>
      </c>
      <c r="K10" s="142">
        <v>2974.84</v>
      </c>
      <c r="L10" s="143">
        <f t="shared" si="5"/>
        <v>1703.42</v>
      </c>
      <c r="M10" s="187">
        <f t="shared" si="6"/>
        <v>1707.3600000000001</v>
      </c>
      <c r="N10" s="143">
        <f t="shared" si="7"/>
        <v>3410.78</v>
      </c>
      <c r="O10" s="143">
        <f t="shared" si="8"/>
        <v>3410.78</v>
      </c>
      <c r="P10" s="143">
        <f t="shared" si="9"/>
        <v>0</v>
      </c>
      <c r="Q10" s="143">
        <f t="shared" si="10"/>
        <v>0</v>
      </c>
      <c r="R10" s="143">
        <f t="shared" si="11"/>
        <v>0</v>
      </c>
      <c r="S10" s="143">
        <f t="shared" si="12"/>
        <v>0</v>
      </c>
    </row>
    <row r="11" spans="2:19" x14ac:dyDescent="0.25">
      <c r="C11" s="16" t="s">
        <v>152</v>
      </c>
      <c r="D11" s="16" t="s">
        <v>153</v>
      </c>
      <c r="E11" s="142">
        <f t="shared" si="0"/>
        <v>846.82000400000004</v>
      </c>
      <c r="F11" s="142">
        <f t="shared" si="1"/>
        <v>880.00709350000011</v>
      </c>
      <c r="G11" s="142">
        <f t="shared" si="2"/>
        <v>892.181106</v>
      </c>
      <c r="H11" s="142">
        <v>905.51</v>
      </c>
      <c r="I11" s="142">
        <f t="shared" si="3"/>
        <v>933.06928649999998</v>
      </c>
      <c r="J11" s="146">
        <f t="shared" si="4"/>
        <v>27.559286499999985</v>
      </c>
      <c r="K11" s="142">
        <v>847.17</v>
      </c>
      <c r="L11" s="143">
        <f t="shared" si="5"/>
        <v>487.45000000000005</v>
      </c>
      <c r="M11" s="187">
        <f t="shared" si="6"/>
        <v>541.25</v>
      </c>
      <c r="N11" s="143">
        <f t="shared" si="7"/>
        <v>1028.7</v>
      </c>
      <c r="O11" s="143">
        <f t="shared" si="8"/>
        <v>1028.7000000000003</v>
      </c>
      <c r="P11" s="143">
        <f t="shared" si="9"/>
        <v>0</v>
      </c>
      <c r="Q11" s="143">
        <f t="shared" si="10"/>
        <v>0</v>
      </c>
      <c r="R11" s="143">
        <f t="shared" si="11"/>
        <v>0</v>
      </c>
      <c r="S11" s="143">
        <f t="shared" si="12"/>
        <v>0</v>
      </c>
    </row>
    <row r="12" spans="2:19" x14ac:dyDescent="0.25">
      <c r="C12" s="16" t="s">
        <v>154</v>
      </c>
      <c r="D12" s="16" t="s">
        <v>155</v>
      </c>
      <c r="E12" s="142">
        <f t="shared" si="0"/>
        <v>9.0771289999999993</v>
      </c>
      <c r="F12" s="142">
        <f t="shared" si="1"/>
        <v>9.5792310000000001</v>
      </c>
      <c r="G12" s="142">
        <f t="shared" si="2"/>
        <v>8.9814550000000022</v>
      </c>
      <c r="H12" s="142">
        <v>9.17</v>
      </c>
      <c r="I12" s="142">
        <f t="shared" si="3"/>
        <v>9.525990000000002</v>
      </c>
      <c r="J12" s="146">
        <f t="shared" si="4"/>
        <v>0.35599000000000203</v>
      </c>
      <c r="K12" s="142">
        <v>9.5</v>
      </c>
      <c r="L12" s="143">
        <f t="shared" si="5"/>
        <v>5.2</v>
      </c>
      <c r="M12" s="187">
        <f t="shared" si="6"/>
        <v>5.28</v>
      </c>
      <c r="N12" s="143">
        <f t="shared" si="7"/>
        <v>10.48</v>
      </c>
      <c r="O12" s="143">
        <f t="shared" si="8"/>
        <v>10.48</v>
      </c>
      <c r="P12" s="143">
        <f t="shared" si="9"/>
        <v>0</v>
      </c>
      <c r="Q12" s="143">
        <f t="shared" si="10"/>
        <v>0</v>
      </c>
      <c r="R12" s="143">
        <f t="shared" si="11"/>
        <v>0</v>
      </c>
      <c r="S12" s="143">
        <f t="shared" si="12"/>
        <v>0</v>
      </c>
    </row>
    <row r="13" spans="2:19" x14ac:dyDescent="0.25">
      <c r="C13" s="16" t="s">
        <v>156</v>
      </c>
      <c r="D13" s="16" t="s">
        <v>157</v>
      </c>
      <c r="E13" s="142">
        <f t="shared" si="0"/>
        <v>6.6412480532341247</v>
      </c>
      <c r="F13" s="142">
        <f t="shared" si="1"/>
        <v>22.671295999999998</v>
      </c>
      <c r="G13" s="142">
        <f t="shared" si="2"/>
        <v>29.503857000000004</v>
      </c>
      <c r="H13" s="142"/>
      <c r="I13" s="142">
        <f t="shared" si="3"/>
        <v>37.082215399999995</v>
      </c>
      <c r="J13" s="146">
        <f t="shared" si="4"/>
        <v>37.082215399999995</v>
      </c>
      <c r="K13" s="142"/>
      <c r="L13" s="143">
        <f t="shared" si="5"/>
        <v>17.595835999999998</v>
      </c>
      <c r="M13" s="187">
        <f t="shared" si="6"/>
        <v>19.486379400000001</v>
      </c>
      <c r="N13" s="143">
        <f t="shared" si="7"/>
        <v>37.082215399999995</v>
      </c>
      <c r="O13" s="143">
        <f t="shared" si="8"/>
        <v>37.082215399999995</v>
      </c>
      <c r="P13" s="143">
        <f t="shared" si="9"/>
        <v>0</v>
      </c>
      <c r="Q13" s="143">
        <f t="shared" si="10"/>
        <v>0</v>
      </c>
      <c r="R13" s="143">
        <f t="shared" si="11"/>
        <v>0</v>
      </c>
      <c r="S13" s="143">
        <f t="shared" si="12"/>
        <v>0</v>
      </c>
    </row>
    <row r="14" spans="2:19" x14ac:dyDescent="0.25">
      <c r="C14" s="16" t="s">
        <v>158</v>
      </c>
      <c r="D14" s="16" t="s">
        <v>159</v>
      </c>
      <c r="E14" s="142">
        <f t="shared" si="0"/>
        <v>484.03021539999997</v>
      </c>
      <c r="F14" s="142">
        <f t="shared" si="1"/>
        <v>478.21771542000005</v>
      </c>
      <c r="G14" s="142">
        <f t="shared" si="2"/>
        <v>462.18558460000008</v>
      </c>
      <c r="H14" s="142">
        <v>484.03</v>
      </c>
      <c r="I14" s="142">
        <f t="shared" si="3"/>
        <v>466.66695525000006</v>
      </c>
      <c r="J14" s="146">
        <f t="shared" si="4"/>
        <v>-17.363044749999915</v>
      </c>
      <c r="K14" s="142">
        <v>454.29</v>
      </c>
      <c r="L14" s="143">
        <f t="shared" si="5"/>
        <v>232.26</v>
      </c>
      <c r="M14" s="187">
        <f t="shared" si="6"/>
        <v>253.25000000000003</v>
      </c>
      <c r="N14" s="143">
        <f t="shared" si="7"/>
        <v>485.51</v>
      </c>
      <c r="O14" s="143">
        <f t="shared" si="8"/>
        <v>485.51</v>
      </c>
      <c r="P14" s="143">
        <f t="shared" si="9"/>
        <v>0</v>
      </c>
      <c r="Q14" s="143">
        <f t="shared" si="10"/>
        <v>0</v>
      </c>
      <c r="R14" s="143">
        <f t="shared" si="11"/>
        <v>0</v>
      </c>
      <c r="S14" s="143">
        <f t="shared" si="12"/>
        <v>0</v>
      </c>
    </row>
    <row r="15" spans="2:19" ht="14.25" customHeight="1" x14ac:dyDescent="0.25">
      <c r="C15" s="16" t="s">
        <v>160</v>
      </c>
      <c r="D15" s="16" t="s">
        <v>161</v>
      </c>
      <c r="E15" s="142">
        <f t="shared" si="0"/>
        <v>76.527372319999998</v>
      </c>
      <c r="F15" s="142">
        <f t="shared" si="1"/>
        <v>47.709819699999997</v>
      </c>
      <c r="G15" s="142">
        <f t="shared" si="2"/>
        <v>61.314021500000003</v>
      </c>
      <c r="H15" s="142">
        <v>93.61</v>
      </c>
      <c r="I15" s="142">
        <f t="shared" si="3"/>
        <v>88.074019449999994</v>
      </c>
      <c r="J15" s="146">
        <f t="shared" si="4"/>
        <v>-5.535980550000005</v>
      </c>
      <c r="K15" s="142">
        <v>103.75</v>
      </c>
      <c r="L15" s="143">
        <f t="shared" si="5"/>
        <v>46.15</v>
      </c>
      <c r="M15" s="187">
        <f t="shared" si="6"/>
        <v>50.080000000000005</v>
      </c>
      <c r="N15" s="143">
        <f t="shared" si="7"/>
        <v>96.23</v>
      </c>
      <c r="O15" s="143">
        <f t="shared" si="8"/>
        <v>96.22999999999999</v>
      </c>
      <c r="P15" s="143">
        <f t="shared" si="9"/>
        <v>0</v>
      </c>
      <c r="Q15" s="143">
        <f t="shared" si="10"/>
        <v>0</v>
      </c>
      <c r="R15" s="143">
        <f t="shared" si="11"/>
        <v>0</v>
      </c>
      <c r="S15" s="143">
        <f t="shared" si="12"/>
        <v>0</v>
      </c>
    </row>
    <row r="16" spans="2:19" x14ac:dyDescent="0.25">
      <c r="C16" s="16" t="s">
        <v>162</v>
      </c>
      <c r="D16" s="16" t="s">
        <v>163</v>
      </c>
      <c r="E16" s="142">
        <f t="shared" si="0"/>
        <v>42.869338419999998</v>
      </c>
      <c r="F16" s="142">
        <f t="shared" si="1"/>
        <v>53.429290319999993</v>
      </c>
      <c r="G16" s="142">
        <f t="shared" si="2"/>
        <v>82.287985999999989</v>
      </c>
      <c r="H16" s="142">
        <v>70.84</v>
      </c>
      <c r="I16" s="142">
        <f t="shared" si="3"/>
        <v>96.338166400000006</v>
      </c>
      <c r="J16" s="146">
        <f t="shared" si="4"/>
        <v>25.498166400000002</v>
      </c>
      <c r="K16" s="142">
        <v>100.49</v>
      </c>
      <c r="L16" s="143">
        <f t="shared" si="5"/>
        <v>55.45</v>
      </c>
      <c r="M16" s="187">
        <f t="shared" si="6"/>
        <v>50.769999999999996</v>
      </c>
      <c r="N16" s="143">
        <f t="shared" si="7"/>
        <v>106.22</v>
      </c>
      <c r="O16" s="143">
        <f t="shared" si="8"/>
        <v>106.22000000000001</v>
      </c>
      <c r="P16" s="143">
        <f t="shared" si="9"/>
        <v>0</v>
      </c>
      <c r="Q16" s="143">
        <f t="shared" si="10"/>
        <v>0</v>
      </c>
      <c r="R16" s="143">
        <f t="shared" si="11"/>
        <v>0</v>
      </c>
      <c r="S16" s="143">
        <f t="shared" si="12"/>
        <v>0</v>
      </c>
    </row>
    <row r="17" spans="3:19" x14ac:dyDescent="0.25">
      <c r="C17" s="16" t="s">
        <v>164</v>
      </c>
      <c r="D17" s="16" t="s">
        <v>165</v>
      </c>
      <c r="E17" s="142">
        <f t="shared" si="0"/>
        <v>1.08E-4</v>
      </c>
      <c r="F17" s="142">
        <f t="shared" si="1"/>
        <v>1.95023E-2</v>
      </c>
      <c r="G17" s="142">
        <f t="shared" si="2"/>
        <v>0.13037699999999999</v>
      </c>
      <c r="H17" s="142">
        <v>1.74</v>
      </c>
      <c r="I17" s="142">
        <f t="shared" si="3"/>
        <v>0.53220699999999999</v>
      </c>
      <c r="J17" s="146">
        <f t="shared" si="4"/>
        <v>-1.2077930000000001</v>
      </c>
      <c r="K17" s="142">
        <v>1.64</v>
      </c>
      <c r="L17" s="143">
        <f t="shared" si="5"/>
        <v>0.8600000000000001</v>
      </c>
      <c r="M17" s="187">
        <f t="shared" si="6"/>
        <v>1.34</v>
      </c>
      <c r="N17" s="143">
        <f t="shared" si="7"/>
        <v>2.2000000000000002</v>
      </c>
      <c r="O17" s="143">
        <f t="shared" si="8"/>
        <v>2.1999999999999997</v>
      </c>
      <c r="P17" s="143">
        <f t="shared" si="9"/>
        <v>0</v>
      </c>
      <c r="Q17" s="143">
        <f t="shared" si="10"/>
        <v>0</v>
      </c>
      <c r="R17" s="143">
        <f t="shared" si="11"/>
        <v>0</v>
      </c>
      <c r="S17" s="143">
        <f t="shared" si="12"/>
        <v>0</v>
      </c>
    </row>
    <row r="18" spans="3:19" x14ac:dyDescent="0.25">
      <c r="C18" s="16"/>
      <c r="D18" s="16"/>
      <c r="E18" s="142"/>
      <c r="F18" s="142"/>
      <c r="G18" s="142"/>
      <c r="H18" s="143"/>
      <c r="I18" s="142"/>
      <c r="J18" s="143"/>
      <c r="K18" s="142"/>
      <c r="L18" s="143"/>
      <c r="M18" s="187"/>
      <c r="N18" s="143"/>
      <c r="O18" s="143"/>
      <c r="P18" s="143"/>
      <c r="Q18" s="143"/>
      <c r="R18" s="143"/>
      <c r="S18" s="143"/>
    </row>
    <row r="19" spans="3:19" x14ac:dyDescent="0.25">
      <c r="C19" s="16"/>
      <c r="D19" s="16"/>
      <c r="E19" s="142"/>
      <c r="F19" s="142"/>
      <c r="G19" s="142"/>
      <c r="H19" s="143"/>
      <c r="I19" s="142"/>
      <c r="J19" s="143"/>
      <c r="K19" s="143"/>
      <c r="L19" s="143"/>
      <c r="M19" s="187"/>
      <c r="N19" s="143"/>
      <c r="O19" s="143"/>
      <c r="P19" s="143"/>
      <c r="Q19" s="143"/>
      <c r="R19" s="143"/>
      <c r="S19" s="143"/>
    </row>
    <row r="20" spans="3:19" x14ac:dyDescent="0.25">
      <c r="C20" s="16"/>
      <c r="D20" s="16"/>
      <c r="E20" s="142"/>
      <c r="F20" s="142"/>
      <c r="G20" s="142"/>
      <c r="H20" s="143"/>
      <c r="I20" s="142"/>
      <c r="J20" s="143"/>
      <c r="K20" s="143"/>
      <c r="L20" s="143"/>
      <c r="M20" s="187"/>
      <c r="N20" s="143"/>
      <c r="O20" s="143"/>
      <c r="P20" s="143"/>
      <c r="Q20" s="143"/>
      <c r="R20" s="143"/>
      <c r="S20" s="143"/>
    </row>
    <row r="21" spans="3:19" x14ac:dyDescent="0.25">
      <c r="C21" s="16"/>
      <c r="D21" s="16"/>
      <c r="E21" s="142"/>
      <c r="F21" s="142"/>
      <c r="G21" s="142"/>
      <c r="H21" s="143"/>
      <c r="I21" s="142"/>
      <c r="J21" s="143"/>
      <c r="K21" s="143"/>
      <c r="L21" s="143"/>
      <c r="M21" s="187"/>
      <c r="N21" s="143"/>
      <c r="O21" s="143"/>
      <c r="P21" s="143"/>
      <c r="Q21" s="143"/>
      <c r="R21" s="143"/>
      <c r="S21" s="143"/>
    </row>
    <row r="22" spans="3:19" x14ac:dyDescent="0.25">
      <c r="C22" s="937" t="s">
        <v>166</v>
      </c>
      <c r="D22" s="938"/>
      <c r="E22" s="149">
        <f>Q99</f>
        <v>12757.699470193234</v>
      </c>
      <c r="F22" s="149">
        <f>Q173</f>
        <v>12564.050039379998</v>
      </c>
      <c r="G22" s="149">
        <f>Q246</f>
        <v>13340.135899410001</v>
      </c>
      <c r="H22" s="149">
        <f>SUM(H9:H21)</f>
        <v>15398.02</v>
      </c>
      <c r="I22" s="149">
        <f>Q319</f>
        <v>14660.365481499997</v>
      </c>
      <c r="J22" s="149">
        <f>I22-H22</f>
        <v>-737.65451850000318</v>
      </c>
      <c r="K22" s="149">
        <f>SUM(K9:K21)</f>
        <v>15837.74</v>
      </c>
      <c r="L22" s="149">
        <f>SUM(E395:J395)</f>
        <v>8520.986599570002</v>
      </c>
      <c r="M22" s="149">
        <f>SUM(K395:P395)</f>
        <v>7181.8849036717975</v>
      </c>
      <c r="N22" s="149">
        <f>L22+M22</f>
        <v>15702.8715032418</v>
      </c>
      <c r="O22" s="149">
        <f>Q469</f>
        <v>16286.5222154</v>
      </c>
      <c r="P22" s="149">
        <f>Q543</f>
        <v>0</v>
      </c>
      <c r="Q22" s="149">
        <f>Q617</f>
        <v>0</v>
      </c>
      <c r="R22" s="149">
        <f>Q691</f>
        <v>0</v>
      </c>
      <c r="S22" s="149">
        <f>Q765</f>
        <v>0</v>
      </c>
    </row>
    <row r="23" spans="3:19" x14ac:dyDescent="0.25">
      <c r="C23" s="935" t="s">
        <v>167</v>
      </c>
      <c r="D23" s="936"/>
      <c r="E23" s="151"/>
      <c r="F23" s="151"/>
      <c r="G23" s="151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</row>
    <row r="24" spans="3:19" x14ac:dyDescent="0.25">
      <c r="C24" s="16" t="s">
        <v>168</v>
      </c>
      <c r="D24" s="16" t="s">
        <v>169</v>
      </c>
      <c r="E24" s="142">
        <f t="shared" ref="E24:E34" si="13">Q101</f>
        <v>3661.1243363473641</v>
      </c>
      <c r="F24" s="142">
        <f t="shared" ref="F24:F34" si="14">Q175</f>
        <v>3460.2168271</v>
      </c>
      <c r="G24" s="142">
        <f t="shared" ref="G24:G34" si="15">Q248</f>
        <v>3860.718568039998</v>
      </c>
      <c r="H24" s="143">
        <v>4440.71</v>
      </c>
      <c r="I24" s="142">
        <f t="shared" ref="I24:I34" si="16">Q321</f>
        <v>4197.4817069000001</v>
      </c>
      <c r="J24" s="146">
        <f t="shared" ref="J24:J34" si="17">I24-H24</f>
        <v>-243.22829309999997</v>
      </c>
      <c r="K24" s="143">
        <v>4401.71</v>
      </c>
      <c r="L24" s="143">
        <f t="shared" ref="L24:L34" si="18">E471+F471+G471+H471+I471+J471</f>
        <v>2117.1800000000007</v>
      </c>
      <c r="M24" s="187">
        <f t="shared" ref="M24:M34" si="19">K471+L471+M471+N471+O471+P471</f>
        <v>2374.2400000000016</v>
      </c>
      <c r="N24" s="143">
        <f t="shared" ref="N24:N34" si="20">L24+M24</f>
        <v>4491.4200000000019</v>
      </c>
      <c r="O24" s="143">
        <f t="shared" ref="O24:O34" si="21">Q471</f>
        <v>4491.4200000000019</v>
      </c>
      <c r="P24" s="143">
        <f t="shared" ref="P24:P34" si="22">Q545</f>
        <v>0</v>
      </c>
      <c r="Q24" s="143">
        <f t="shared" ref="Q24:Q34" si="23">Q619</f>
        <v>0</v>
      </c>
      <c r="R24" s="143">
        <f t="shared" ref="R24:R34" si="24">Q693</f>
        <v>0</v>
      </c>
      <c r="S24" s="143">
        <f t="shared" ref="S24:S34" si="25">Q767</f>
        <v>0</v>
      </c>
    </row>
    <row r="25" spans="3:19" x14ac:dyDescent="0.25">
      <c r="C25" s="16" t="s">
        <v>170</v>
      </c>
      <c r="D25" s="16" t="s">
        <v>171</v>
      </c>
      <c r="E25" s="142">
        <f t="shared" si="13"/>
        <v>0</v>
      </c>
      <c r="F25" s="142">
        <f t="shared" si="14"/>
        <v>0</v>
      </c>
      <c r="G25" s="142">
        <f t="shared" si="15"/>
        <v>0</v>
      </c>
      <c r="H25" s="143">
        <f>[8]Sales_NP!N16</f>
        <v>0</v>
      </c>
      <c r="I25" s="142">
        <f t="shared" si="16"/>
        <v>0.41340300000000002</v>
      </c>
      <c r="J25" s="146">
        <f t="shared" si="17"/>
        <v>0.41340300000000002</v>
      </c>
      <c r="K25" s="143">
        <v>0.41</v>
      </c>
      <c r="L25" s="143">
        <f t="shared" si="18"/>
        <v>7.0000000000000007E-2</v>
      </c>
      <c r="M25" s="187">
        <f t="shared" si="19"/>
        <v>7.0000000000000007E-2</v>
      </c>
      <c r="N25" s="143">
        <f t="shared" si="20"/>
        <v>0.14000000000000001</v>
      </c>
      <c r="O25" s="143">
        <f t="shared" si="21"/>
        <v>0.14000000000000001</v>
      </c>
      <c r="P25" s="143">
        <f t="shared" si="22"/>
        <v>0</v>
      </c>
      <c r="Q25" s="143">
        <f t="shared" si="23"/>
        <v>0</v>
      </c>
      <c r="R25" s="143">
        <f t="shared" si="24"/>
        <v>0</v>
      </c>
      <c r="S25" s="143">
        <f t="shared" si="25"/>
        <v>0</v>
      </c>
    </row>
    <row r="26" spans="3:19" x14ac:dyDescent="0.25">
      <c r="C26" s="16" t="s">
        <v>216</v>
      </c>
      <c r="D26" s="16" t="s">
        <v>173</v>
      </c>
      <c r="E26" s="142">
        <f t="shared" si="13"/>
        <v>1664.1230859500001</v>
      </c>
      <c r="F26" s="142">
        <f t="shared" si="14"/>
        <v>1181.7776181099998</v>
      </c>
      <c r="G26" s="142">
        <f t="shared" si="15"/>
        <v>1451.6261862699992</v>
      </c>
      <c r="H26" s="143">
        <v>2024.94</v>
      </c>
      <c r="I26" s="142">
        <f t="shared" si="16"/>
        <v>1890.2321556700001</v>
      </c>
      <c r="J26" s="146">
        <f t="shared" si="17"/>
        <v>-134.70784432999994</v>
      </c>
      <c r="K26" s="143">
        <v>1884.74</v>
      </c>
      <c r="L26" s="143">
        <f t="shared" si="18"/>
        <v>1214.2930446237592</v>
      </c>
      <c r="M26" s="187">
        <f t="shared" si="19"/>
        <v>1119.9329973472979</v>
      </c>
      <c r="N26" s="143">
        <f t="shared" si="20"/>
        <v>2334.2260419710574</v>
      </c>
      <c r="O26" s="143">
        <f t="shared" si="21"/>
        <v>2334.2260419710574</v>
      </c>
      <c r="P26" s="143">
        <f t="shared" si="22"/>
        <v>0</v>
      </c>
      <c r="Q26" s="143">
        <f t="shared" si="23"/>
        <v>0</v>
      </c>
      <c r="R26" s="143">
        <f t="shared" si="24"/>
        <v>0</v>
      </c>
      <c r="S26" s="143">
        <f t="shared" si="25"/>
        <v>0</v>
      </c>
    </row>
    <row r="27" spans="3:19" x14ac:dyDescent="0.25">
      <c r="C27" s="16" t="s">
        <v>174</v>
      </c>
      <c r="D27" s="16" t="s">
        <v>175</v>
      </c>
      <c r="E27" s="142">
        <f t="shared" si="13"/>
        <v>0</v>
      </c>
      <c r="F27" s="142">
        <f t="shared" si="14"/>
        <v>0</v>
      </c>
      <c r="G27" s="142">
        <f t="shared" si="15"/>
        <v>0</v>
      </c>
      <c r="H27" s="143"/>
      <c r="I27" s="142">
        <f t="shared" si="16"/>
        <v>0.24329599999999998</v>
      </c>
      <c r="J27" s="146">
        <f t="shared" si="17"/>
        <v>0.24329599999999998</v>
      </c>
      <c r="K27" s="143">
        <v>1</v>
      </c>
      <c r="L27" s="143">
        <f t="shared" si="18"/>
        <v>0.12662752804778929</v>
      </c>
      <c r="M27" s="187">
        <f t="shared" si="19"/>
        <v>0.13755121629867742</v>
      </c>
      <c r="N27" s="143">
        <f t="shared" si="20"/>
        <v>0.26417874434646671</v>
      </c>
      <c r="O27" s="143">
        <f t="shared" si="21"/>
        <v>0.26417874434646671</v>
      </c>
      <c r="P27" s="143">
        <f t="shared" si="22"/>
        <v>0</v>
      </c>
      <c r="Q27" s="143">
        <f t="shared" si="23"/>
        <v>0</v>
      </c>
      <c r="R27" s="143">
        <f t="shared" si="24"/>
        <v>0</v>
      </c>
      <c r="S27" s="143">
        <f t="shared" si="25"/>
        <v>0</v>
      </c>
    </row>
    <row r="28" spans="3:19" x14ac:dyDescent="0.25">
      <c r="C28" s="16" t="s">
        <v>176</v>
      </c>
      <c r="D28" s="16" t="s">
        <v>177</v>
      </c>
      <c r="E28" s="142">
        <f t="shared" si="13"/>
        <v>4.3356289999999991</v>
      </c>
      <c r="F28" s="142">
        <f t="shared" si="14"/>
        <v>2.3454329999999999</v>
      </c>
      <c r="G28" s="142">
        <f t="shared" si="15"/>
        <v>3.3875607999999997</v>
      </c>
      <c r="H28" s="143">
        <v>3.84</v>
      </c>
      <c r="I28" s="142">
        <f t="shared" si="16"/>
        <v>4.3481090000000009</v>
      </c>
      <c r="J28" s="146">
        <f t="shared" si="17"/>
        <v>0.50810900000000103</v>
      </c>
      <c r="K28" s="143">
        <v>4.05</v>
      </c>
      <c r="L28" s="143">
        <f t="shared" si="18"/>
        <v>1.63</v>
      </c>
      <c r="M28" s="187">
        <f t="shared" si="19"/>
        <v>3.6399999999999997</v>
      </c>
      <c r="N28" s="143">
        <f t="shared" si="20"/>
        <v>5.27</v>
      </c>
      <c r="O28" s="143">
        <f t="shared" si="21"/>
        <v>5.2700000000000005</v>
      </c>
      <c r="P28" s="143">
        <f t="shared" si="22"/>
        <v>0</v>
      </c>
      <c r="Q28" s="143">
        <f t="shared" si="23"/>
        <v>0</v>
      </c>
      <c r="R28" s="143">
        <f t="shared" si="24"/>
        <v>0</v>
      </c>
      <c r="S28" s="143">
        <f t="shared" si="25"/>
        <v>0</v>
      </c>
    </row>
    <row r="29" spans="3:19" x14ac:dyDescent="0.25">
      <c r="C29" s="16" t="s">
        <v>178</v>
      </c>
      <c r="D29" s="16" t="s">
        <v>179</v>
      </c>
      <c r="E29" s="142">
        <f t="shared" si="13"/>
        <v>41.89</v>
      </c>
      <c r="F29" s="142">
        <f t="shared" si="14"/>
        <v>42.12</v>
      </c>
      <c r="G29" s="142">
        <f t="shared" si="15"/>
        <v>41.676726000000002</v>
      </c>
      <c r="H29" s="143">
        <v>57.51</v>
      </c>
      <c r="I29" s="142">
        <f t="shared" si="16"/>
        <v>47.078315319999994</v>
      </c>
      <c r="J29" s="146">
        <f t="shared" si="17"/>
        <v>-10.431684680000004</v>
      </c>
      <c r="K29" s="143">
        <v>38.83</v>
      </c>
      <c r="L29" s="143">
        <f t="shared" si="18"/>
        <v>33.712915803499996</v>
      </c>
      <c r="M29" s="187">
        <f t="shared" si="19"/>
        <v>43.334597150999976</v>
      </c>
      <c r="N29" s="143">
        <f t="shared" si="20"/>
        <v>77.047512954499979</v>
      </c>
      <c r="O29" s="143">
        <f t="shared" si="21"/>
        <v>77.047512954499979</v>
      </c>
      <c r="P29" s="143">
        <f t="shared" si="22"/>
        <v>0</v>
      </c>
      <c r="Q29" s="143">
        <f t="shared" si="23"/>
        <v>0</v>
      </c>
      <c r="R29" s="143">
        <f t="shared" si="24"/>
        <v>0</v>
      </c>
      <c r="S29" s="143">
        <f t="shared" si="25"/>
        <v>0</v>
      </c>
    </row>
    <row r="30" spans="3:19" x14ac:dyDescent="0.25">
      <c r="C30" s="16" t="s">
        <v>180</v>
      </c>
      <c r="D30" s="16" t="s">
        <v>181</v>
      </c>
      <c r="E30" s="142">
        <f t="shared" si="13"/>
        <v>95.47999999999999</v>
      </c>
      <c r="F30" s="142">
        <f t="shared" si="14"/>
        <v>112.55999999999999</v>
      </c>
      <c r="G30" s="142">
        <f t="shared" si="15"/>
        <v>130.22227999999998</v>
      </c>
      <c r="H30" s="143">
        <v>154.57</v>
      </c>
      <c r="I30" s="142">
        <f t="shared" si="16"/>
        <v>137.65589982</v>
      </c>
      <c r="J30" s="146">
        <f t="shared" si="17"/>
        <v>-16.914100179999991</v>
      </c>
      <c r="K30" s="143">
        <v>155.21</v>
      </c>
      <c r="L30" s="143">
        <f t="shared" si="18"/>
        <v>66.867084196500002</v>
      </c>
      <c r="M30" s="187">
        <f t="shared" si="19"/>
        <v>79.605402849000001</v>
      </c>
      <c r="N30" s="143">
        <f t="shared" si="20"/>
        <v>146.4724870455</v>
      </c>
      <c r="O30" s="143">
        <f t="shared" si="21"/>
        <v>146.4724870455</v>
      </c>
      <c r="P30" s="143">
        <f t="shared" si="22"/>
        <v>0</v>
      </c>
      <c r="Q30" s="143">
        <f t="shared" si="23"/>
        <v>0</v>
      </c>
      <c r="R30" s="143">
        <f t="shared" si="24"/>
        <v>0</v>
      </c>
      <c r="S30" s="143">
        <f t="shared" si="25"/>
        <v>0</v>
      </c>
    </row>
    <row r="31" spans="3:19" x14ac:dyDescent="0.25">
      <c r="C31" s="16" t="s">
        <v>182</v>
      </c>
      <c r="D31" s="16" t="s">
        <v>183</v>
      </c>
      <c r="E31" s="142">
        <f t="shared" si="13"/>
        <v>118.49000000000001</v>
      </c>
      <c r="F31" s="142">
        <f t="shared" si="14"/>
        <v>127.58999999999997</v>
      </c>
      <c r="G31" s="142">
        <f t="shared" si="15"/>
        <v>146.68270204999999</v>
      </c>
      <c r="H31" s="143">
        <v>154.66999999999999</v>
      </c>
      <c r="I31" s="142">
        <f t="shared" si="16"/>
        <v>183.98969450000001</v>
      </c>
      <c r="J31" s="146">
        <f t="shared" si="17"/>
        <v>29.319694500000026</v>
      </c>
      <c r="K31" s="143">
        <v>202.26</v>
      </c>
      <c r="L31" s="143">
        <f t="shared" si="18"/>
        <v>118.24000000000001</v>
      </c>
      <c r="M31" s="187">
        <f t="shared" si="19"/>
        <v>104.39999999999998</v>
      </c>
      <c r="N31" s="143">
        <f t="shared" si="20"/>
        <v>222.64</v>
      </c>
      <c r="O31" s="143">
        <f t="shared" si="21"/>
        <v>222.64000000000001</v>
      </c>
      <c r="P31" s="143">
        <f t="shared" si="22"/>
        <v>0</v>
      </c>
      <c r="Q31" s="143">
        <f t="shared" si="23"/>
        <v>0</v>
      </c>
      <c r="R31" s="143">
        <f t="shared" si="24"/>
        <v>0</v>
      </c>
      <c r="S31" s="143">
        <f t="shared" si="25"/>
        <v>0</v>
      </c>
    </row>
    <row r="32" spans="3:19" x14ac:dyDescent="0.25">
      <c r="C32" s="16" t="s">
        <v>184</v>
      </c>
      <c r="D32" s="16" t="s">
        <v>163</v>
      </c>
      <c r="E32" s="142">
        <f t="shared" si="13"/>
        <v>91.83</v>
      </c>
      <c r="F32" s="142">
        <f t="shared" si="14"/>
        <v>85.399999999999991</v>
      </c>
      <c r="G32" s="142">
        <f t="shared" si="15"/>
        <v>112.48471693000002</v>
      </c>
      <c r="H32" s="143">
        <v>124.57</v>
      </c>
      <c r="I32" s="142">
        <f t="shared" si="16"/>
        <v>153.93891600000001</v>
      </c>
      <c r="J32" s="146">
        <f t="shared" si="17"/>
        <v>29.368916000000013</v>
      </c>
      <c r="K32" s="143">
        <v>170.56</v>
      </c>
      <c r="L32" s="143">
        <f t="shared" si="18"/>
        <v>80.83</v>
      </c>
      <c r="M32" s="187">
        <f t="shared" si="19"/>
        <v>88.89</v>
      </c>
      <c r="N32" s="143">
        <f t="shared" si="20"/>
        <v>169.72</v>
      </c>
      <c r="O32" s="143">
        <f t="shared" si="21"/>
        <v>169.72000000000003</v>
      </c>
      <c r="P32" s="143">
        <f t="shared" si="22"/>
        <v>0</v>
      </c>
      <c r="Q32" s="143">
        <f t="shared" si="23"/>
        <v>0</v>
      </c>
      <c r="R32" s="143">
        <f t="shared" si="24"/>
        <v>0</v>
      </c>
      <c r="S32" s="143">
        <f t="shared" si="25"/>
        <v>0</v>
      </c>
    </row>
    <row r="33" spans="3:19" x14ac:dyDescent="0.25">
      <c r="C33" s="16" t="s">
        <v>185</v>
      </c>
      <c r="D33" s="16" t="s">
        <v>186</v>
      </c>
      <c r="E33" s="142">
        <f t="shared" si="13"/>
        <v>0</v>
      </c>
      <c r="F33" s="142">
        <f t="shared" si="14"/>
        <v>0</v>
      </c>
      <c r="G33" s="142">
        <f t="shared" si="15"/>
        <v>0</v>
      </c>
      <c r="H33" s="143">
        <v>0</v>
      </c>
      <c r="I33" s="142">
        <f t="shared" si="16"/>
        <v>0</v>
      </c>
      <c r="J33" s="146">
        <f t="shared" si="17"/>
        <v>0</v>
      </c>
      <c r="K33" s="143">
        <v>0</v>
      </c>
      <c r="L33" s="143">
        <f t="shared" si="18"/>
        <v>0</v>
      </c>
      <c r="M33" s="187">
        <f t="shared" si="19"/>
        <v>0</v>
      </c>
      <c r="N33" s="143">
        <f t="shared" si="20"/>
        <v>0</v>
      </c>
      <c r="O33" s="143">
        <f t="shared" si="21"/>
        <v>0</v>
      </c>
      <c r="P33" s="143">
        <f t="shared" si="22"/>
        <v>0</v>
      </c>
      <c r="Q33" s="143">
        <f t="shared" si="23"/>
        <v>0</v>
      </c>
      <c r="R33" s="143">
        <f t="shared" si="24"/>
        <v>0</v>
      </c>
      <c r="S33" s="143">
        <f t="shared" si="25"/>
        <v>0</v>
      </c>
    </row>
    <row r="34" spans="3:19" x14ac:dyDescent="0.25">
      <c r="C34" s="16" t="s">
        <v>187</v>
      </c>
      <c r="D34" s="16" t="s">
        <v>165</v>
      </c>
      <c r="E34" s="142">
        <f t="shared" si="13"/>
        <v>2.4300000000000002</v>
      </c>
      <c r="F34" s="142">
        <f t="shared" si="14"/>
        <v>1.6</v>
      </c>
      <c r="G34" s="142">
        <f t="shared" si="15"/>
        <v>3.4282710000000001</v>
      </c>
      <c r="H34" s="143">
        <v>14.02</v>
      </c>
      <c r="I34" s="142">
        <f t="shared" si="16"/>
        <v>5.5398590000000008</v>
      </c>
      <c r="J34" s="146">
        <f t="shared" si="17"/>
        <v>-8.4801409999999997</v>
      </c>
      <c r="K34" s="143">
        <v>6.55</v>
      </c>
      <c r="L34" s="143">
        <f t="shared" si="18"/>
        <v>2.96</v>
      </c>
      <c r="M34" s="187">
        <f t="shared" si="19"/>
        <v>3.7500000000000004</v>
      </c>
      <c r="N34" s="143">
        <f t="shared" si="20"/>
        <v>6.7100000000000009</v>
      </c>
      <c r="O34" s="143">
        <f t="shared" si="21"/>
        <v>6.71</v>
      </c>
      <c r="P34" s="143">
        <f t="shared" si="22"/>
        <v>0</v>
      </c>
      <c r="Q34" s="143">
        <f t="shared" si="23"/>
        <v>0</v>
      </c>
      <c r="R34" s="143">
        <f t="shared" si="24"/>
        <v>0</v>
      </c>
      <c r="S34" s="143">
        <f t="shared" si="25"/>
        <v>0</v>
      </c>
    </row>
    <row r="35" spans="3:19" x14ac:dyDescent="0.25">
      <c r="C35" s="16"/>
      <c r="D35" s="16"/>
      <c r="E35" s="142"/>
      <c r="F35" s="142"/>
      <c r="G35" s="142"/>
      <c r="H35" s="143"/>
      <c r="I35" s="142"/>
      <c r="J35" s="143"/>
      <c r="K35" s="143"/>
      <c r="L35" s="143"/>
      <c r="M35" s="187"/>
      <c r="N35" s="143"/>
      <c r="O35" s="143"/>
      <c r="P35" s="143"/>
      <c r="Q35" s="143"/>
      <c r="R35" s="143"/>
      <c r="S35" s="143"/>
    </row>
    <row r="36" spans="3:19" x14ac:dyDescent="0.25">
      <c r="C36" s="16"/>
      <c r="D36" s="16"/>
      <c r="E36" s="142"/>
      <c r="F36" s="142"/>
      <c r="G36" s="142"/>
      <c r="H36" s="143"/>
      <c r="I36" s="142"/>
      <c r="J36" s="143"/>
      <c r="K36" s="143"/>
      <c r="L36" s="143"/>
      <c r="M36" s="187"/>
      <c r="N36" s="143"/>
      <c r="O36" s="143"/>
      <c r="P36" s="143"/>
      <c r="Q36" s="143"/>
      <c r="R36" s="143"/>
      <c r="S36" s="143"/>
    </row>
    <row r="37" spans="3:19" x14ac:dyDescent="0.25">
      <c r="C37" s="16"/>
      <c r="D37" s="16"/>
      <c r="E37" s="142"/>
      <c r="F37" s="142"/>
      <c r="G37" s="142"/>
      <c r="H37" s="143"/>
      <c r="I37" s="142"/>
      <c r="J37" s="143"/>
      <c r="K37" s="143"/>
      <c r="L37" s="143"/>
      <c r="M37" s="187"/>
      <c r="N37" s="143"/>
      <c r="O37" s="143"/>
      <c r="P37" s="143"/>
      <c r="Q37" s="143"/>
      <c r="R37" s="143"/>
      <c r="S37" s="143"/>
    </row>
    <row r="38" spans="3:19" x14ac:dyDescent="0.25">
      <c r="C38" s="16"/>
      <c r="D38" s="16"/>
      <c r="E38" s="142"/>
      <c r="F38" s="142"/>
      <c r="G38" s="142"/>
      <c r="H38" s="143"/>
      <c r="I38" s="142"/>
      <c r="J38" s="143"/>
      <c r="K38" s="143"/>
      <c r="L38" s="143"/>
      <c r="M38" s="187"/>
      <c r="N38" s="143"/>
      <c r="O38" s="143"/>
      <c r="P38" s="143"/>
      <c r="Q38" s="143"/>
      <c r="R38" s="143"/>
      <c r="S38" s="143"/>
    </row>
    <row r="39" spans="3:19" x14ac:dyDescent="0.25">
      <c r="C39" s="937" t="s">
        <v>188</v>
      </c>
      <c r="D39" s="938"/>
      <c r="E39" s="149">
        <f>Q116</f>
        <v>5679.7030512973643</v>
      </c>
      <c r="F39" s="149">
        <f>Q190</f>
        <v>5013.6098782100007</v>
      </c>
      <c r="G39" s="149">
        <f>Q263</f>
        <v>5750.2270110899972</v>
      </c>
      <c r="H39" s="149">
        <f>SUM(H24:H38)</f>
        <v>6974.83</v>
      </c>
      <c r="I39" s="149">
        <f>Q336</f>
        <v>6620.9213552100009</v>
      </c>
      <c r="J39" s="149">
        <f>I39-H39</f>
        <v>-353.90864478999902</v>
      </c>
      <c r="K39" s="149">
        <f>SUM(K24:K38)</f>
        <v>6865.3200000000006</v>
      </c>
      <c r="L39" s="149">
        <f>SUM(E412:J412)</f>
        <v>3385.2478756449996</v>
      </c>
      <c r="M39" s="149">
        <f>SUM(K412:P412)</f>
        <v>3603.7040553259967</v>
      </c>
      <c r="N39" s="149">
        <f>L39+M39</f>
        <v>6988.9519309709958</v>
      </c>
      <c r="O39" s="149">
        <f>Q486</f>
        <v>7453.9102207154065</v>
      </c>
      <c r="P39" s="149">
        <f>Q560</f>
        <v>0</v>
      </c>
      <c r="Q39" s="149">
        <f>Q634</f>
        <v>0</v>
      </c>
      <c r="R39" s="149">
        <f>Q708</f>
        <v>0</v>
      </c>
      <c r="S39" s="149">
        <f>Q782</f>
        <v>0</v>
      </c>
    </row>
    <row r="40" spans="3:19" x14ac:dyDescent="0.25">
      <c r="C40" s="935" t="s">
        <v>189</v>
      </c>
      <c r="D40" s="936"/>
      <c r="E40" s="151"/>
      <c r="F40" s="151"/>
      <c r="G40" s="151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</row>
    <row r="41" spans="3:19" x14ac:dyDescent="0.25">
      <c r="C41" s="16" t="s">
        <v>168</v>
      </c>
      <c r="D41" s="16" t="s">
        <v>169</v>
      </c>
      <c r="E41" s="142">
        <f t="shared" ref="E41:E47" si="26">Q118</f>
        <v>4218.9239778199999</v>
      </c>
      <c r="F41" s="142">
        <f t="shared" ref="F41:F47" si="27">Q192</f>
        <v>3575.85890144</v>
      </c>
      <c r="G41" s="142">
        <f t="shared" ref="G41:G47" si="28">Q265</f>
        <v>4590.3942231699984</v>
      </c>
      <c r="H41" s="143">
        <v>5721.31</v>
      </c>
      <c r="I41" s="142">
        <f t="shared" ref="I41:I52" si="29">Q338</f>
        <v>5498.7411057299996</v>
      </c>
      <c r="J41" s="146">
        <f t="shared" ref="J41:J52" si="30">I41-H41</f>
        <v>-222.56889427000078</v>
      </c>
      <c r="K41" s="143">
        <v>6733.34</v>
      </c>
      <c r="L41" s="143">
        <f t="shared" ref="L41:L47" si="31">E488+F488+G488+H488+I488+J488</f>
        <v>2737.7397821201007</v>
      </c>
      <c r="M41" s="187">
        <f t="shared" ref="M41:M47" si="32">K488+L488+M488+N488+O488+P488</f>
        <v>3334.3997821200996</v>
      </c>
      <c r="N41" s="143">
        <f t="shared" ref="N41:N52" si="33">L41+M41</f>
        <v>6072.1395642402003</v>
      </c>
      <c r="O41" s="143">
        <f t="shared" ref="O41:O47" si="34">Q488</f>
        <v>6072.1395642402013</v>
      </c>
      <c r="P41" s="143">
        <f t="shared" ref="P41:P47" si="35">Q562</f>
        <v>0</v>
      </c>
      <c r="Q41" s="143">
        <f t="shared" ref="Q41:Q47" si="36">Q636</f>
        <v>0</v>
      </c>
      <c r="R41" s="143">
        <f t="shared" ref="R41:R47" si="37">Q710</f>
        <v>0</v>
      </c>
      <c r="S41" s="143">
        <f t="shared" ref="S41:S47" si="38">Q784</f>
        <v>0</v>
      </c>
    </row>
    <row r="42" spans="3:19" x14ac:dyDescent="0.25">
      <c r="C42" s="16" t="s">
        <v>170</v>
      </c>
      <c r="D42" s="16" t="s">
        <v>171</v>
      </c>
      <c r="E42" s="142">
        <f t="shared" si="26"/>
        <v>44.047499999999992</v>
      </c>
      <c r="F42" s="142">
        <f t="shared" si="27"/>
        <v>25.4862</v>
      </c>
      <c r="G42" s="142">
        <f t="shared" si="28"/>
        <v>37.082900000000002</v>
      </c>
      <c r="H42" s="143">
        <v>44.05</v>
      </c>
      <c r="I42" s="142">
        <f t="shared" si="29"/>
        <v>43.282000000000004</v>
      </c>
      <c r="J42" s="146">
        <f t="shared" si="30"/>
        <v>-0.76799999999999358</v>
      </c>
      <c r="K42" s="143">
        <v>37.08</v>
      </c>
      <c r="L42" s="143">
        <f t="shared" si="31"/>
        <v>0</v>
      </c>
      <c r="M42" s="187">
        <f t="shared" si="32"/>
        <v>0</v>
      </c>
      <c r="N42" s="143">
        <f t="shared" si="33"/>
        <v>0</v>
      </c>
      <c r="O42" s="143">
        <f t="shared" si="34"/>
        <v>0</v>
      </c>
      <c r="P42" s="143">
        <f t="shared" si="35"/>
        <v>0</v>
      </c>
      <c r="Q42" s="143">
        <f t="shared" si="36"/>
        <v>0</v>
      </c>
      <c r="R42" s="143">
        <f t="shared" si="37"/>
        <v>0</v>
      </c>
      <c r="S42" s="143">
        <f t="shared" si="38"/>
        <v>0</v>
      </c>
    </row>
    <row r="43" spans="3:19" x14ac:dyDescent="0.25">
      <c r="C43" s="16" t="s">
        <v>216</v>
      </c>
      <c r="D43" s="16" t="s">
        <v>173</v>
      </c>
      <c r="E43" s="142">
        <f t="shared" si="26"/>
        <v>867.96008174000008</v>
      </c>
      <c r="F43" s="142">
        <f t="shared" si="27"/>
        <v>626.18032400000004</v>
      </c>
      <c r="G43" s="142">
        <f t="shared" si="28"/>
        <v>772.70093214999986</v>
      </c>
      <c r="H43" s="143">
        <v>1183.43</v>
      </c>
      <c r="I43" s="142">
        <f t="shared" si="29"/>
        <v>1197.782522</v>
      </c>
      <c r="J43" s="146">
        <f t="shared" si="30"/>
        <v>14.352521999999908</v>
      </c>
      <c r="K43" s="143">
        <v>1302.04</v>
      </c>
      <c r="L43" s="143">
        <f t="shared" si="31"/>
        <v>821.90942830735855</v>
      </c>
      <c r="M43" s="187">
        <f t="shared" si="32"/>
        <v>796.0502629829648</v>
      </c>
      <c r="N43" s="143">
        <f t="shared" si="33"/>
        <v>1617.9596912903235</v>
      </c>
      <c r="O43" s="143">
        <f t="shared" si="34"/>
        <v>1617.9596912903232</v>
      </c>
      <c r="P43" s="143">
        <f t="shared" si="35"/>
        <v>0</v>
      </c>
      <c r="Q43" s="143">
        <f t="shared" si="36"/>
        <v>0</v>
      </c>
      <c r="R43" s="143">
        <f t="shared" si="37"/>
        <v>0</v>
      </c>
      <c r="S43" s="143">
        <f t="shared" si="38"/>
        <v>0</v>
      </c>
    </row>
    <row r="44" spans="3:19" x14ac:dyDescent="0.25">
      <c r="C44" s="16" t="s">
        <v>174</v>
      </c>
      <c r="D44" s="16" t="s">
        <v>175</v>
      </c>
      <c r="E44" s="142">
        <f t="shared" si="26"/>
        <v>0</v>
      </c>
      <c r="F44" s="142">
        <f t="shared" si="27"/>
        <v>0</v>
      </c>
      <c r="G44" s="142">
        <f t="shared" si="28"/>
        <v>0</v>
      </c>
      <c r="H44" s="143"/>
      <c r="I44" s="142">
        <f t="shared" si="29"/>
        <v>1.8433000000000004</v>
      </c>
      <c r="J44" s="146">
        <f t="shared" si="30"/>
        <v>1.8433000000000004</v>
      </c>
      <c r="K44" s="143">
        <f>[9]Sales_NP!N31</f>
        <v>0</v>
      </c>
      <c r="L44" s="143">
        <f t="shared" si="31"/>
        <v>1.2224737248111688</v>
      </c>
      <c r="M44" s="187">
        <f t="shared" si="32"/>
        <v>0.99490882499526601</v>
      </c>
      <c r="N44" s="143">
        <f t="shared" si="33"/>
        <v>2.2173825498064348</v>
      </c>
      <c r="O44" s="143">
        <f t="shared" si="34"/>
        <v>2.2173825498064348</v>
      </c>
      <c r="P44" s="143">
        <f t="shared" si="35"/>
        <v>0</v>
      </c>
      <c r="Q44" s="143">
        <f t="shared" si="36"/>
        <v>0</v>
      </c>
      <c r="R44" s="143">
        <f t="shared" si="37"/>
        <v>0</v>
      </c>
      <c r="S44" s="143">
        <f t="shared" si="38"/>
        <v>0</v>
      </c>
    </row>
    <row r="45" spans="3:19" x14ac:dyDescent="0.25">
      <c r="C45" s="16" t="s">
        <v>176</v>
      </c>
      <c r="D45" s="16" t="s">
        <v>177</v>
      </c>
      <c r="E45" s="142">
        <f t="shared" si="26"/>
        <v>0</v>
      </c>
      <c r="F45" s="142">
        <f t="shared" si="27"/>
        <v>0</v>
      </c>
      <c r="G45" s="142">
        <f t="shared" si="28"/>
        <v>0</v>
      </c>
      <c r="H45" s="143">
        <f>[8]Sales_NP!N30</f>
        <v>0</v>
      </c>
      <c r="I45" s="142">
        <f t="shared" si="29"/>
        <v>0</v>
      </c>
      <c r="J45" s="146">
        <f t="shared" si="30"/>
        <v>0</v>
      </c>
      <c r="K45" s="143">
        <v>0</v>
      </c>
      <c r="L45" s="143">
        <f t="shared" si="31"/>
        <v>0</v>
      </c>
      <c r="M45" s="187">
        <f t="shared" si="32"/>
        <v>0</v>
      </c>
      <c r="N45" s="143">
        <f t="shared" si="33"/>
        <v>0</v>
      </c>
      <c r="O45" s="143">
        <f t="shared" si="34"/>
        <v>0</v>
      </c>
      <c r="P45" s="143">
        <f t="shared" si="35"/>
        <v>0</v>
      </c>
      <c r="Q45" s="143">
        <f t="shared" si="36"/>
        <v>0</v>
      </c>
      <c r="R45" s="143">
        <f t="shared" si="37"/>
        <v>0</v>
      </c>
      <c r="S45" s="143">
        <f t="shared" si="38"/>
        <v>0</v>
      </c>
    </row>
    <row r="46" spans="3:19" x14ac:dyDescent="0.25">
      <c r="C46" s="16" t="s">
        <v>178</v>
      </c>
      <c r="D46" s="16" t="s">
        <v>179</v>
      </c>
      <c r="E46" s="142">
        <f t="shared" si="26"/>
        <v>17.590000000000003</v>
      </c>
      <c r="F46" s="142">
        <f t="shared" si="27"/>
        <v>14.51</v>
      </c>
      <c r="G46" s="142">
        <f t="shared" si="28"/>
        <v>15.388389999999999</v>
      </c>
      <c r="H46" s="143">
        <v>20.260000000000002</v>
      </c>
      <c r="I46" s="142">
        <f t="shared" si="29"/>
        <v>17.04318</v>
      </c>
      <c r="J46" s="146">
        <f t="shared" si="30"/>
        <v>-3.216820000000002</v>
      </c>
      <c r="K46" s="143">
        <v>15.48</v>
      </c>
      <c r="L46" s="143">
        <f t="shared" si="31"/>
        <v>28.698675868432868</v>
      </c>
      <c r="M46" s="187">
        <f t="shared" si="32"/>
        <v>25.295830999788969</v>
      </c>
      <c r="N46" s="143">
        <f t="shared" si="33"/>
        <v>53.994506868221833</v>
      </c>
      <c r="O46" s="143">
        <f t="shared" si="34"/>
        <v>53.994506868221841</v>
      </c>
      <c r="P46" s="143">
        <f t="shared" si="35"/>
        <v>0</v>
      </c>
      <c r="Q46" s="143">
        <f t="shared" si="36"/>
        <v>0</v>
      </c>
      <c r="R46" s="143">
        <f t="shared" si="37"/>
        <v>0</v>
      </c>
      <c r="S46" s="143">
        <f t="shared" si="38"/>
        <v>0</v>
      </c>
    </row>
    <row r="47" spans="3:19" x14ac:dyDescent="0.25">
      <c r="C47" s="16" t="s">
        <v>180</v>
      </c>
      <c r="D47" s="16" t="s">
        <v>181</v>
      </c>
      <c r="E47" s="142">
        <f t="shared" si="26"/>
        <v>158.71999999999997</v>
      </c>
      <c r="F47" s="142">
        <f t="shared" si="27"/>
        <v>191.39999999999998</v>
      </c>
      <c r="G47" s="142">
        <f t="shared" si="28"/>
        <v>229.68429000000003</v>
      </c>
      <c r="H47" s="143">
        <v>233.67</v>
      </c>
      <c r="I47" s="142">
        <f t="shared" si="29"/>
        <v>247.92704500000002</v>
      </c>
      <c r="J47" s="146">
        <f t="shared" si="30"/>
        <v>14.257045000000033</v>
      </c>
      <c r="K47" s="143">
        <v>277.08</v>
      </c>
      <c r="L47" s="143">
        <f t="shared" si="31"/>
        <v>128.98132413156711</v>
      </c>
      <c r="M47" s="187">
        <f t="shared" si="32"/>
        <v>137.64416900021104</v>
      </c>
      <c r="N47" s="143">
        <f t="shared" si="33"/>
        <v>266.62549313177817</v>
      </c>
      <c r="O47" s="143">
        <f t="shared" si="34"/>
        <v>266.62549313177811</v>
      </c>
      <c r="P47" s="143">
        <f t="shared" si="35"/>
        <v>0</v>
      </c>
      <c r="Q47" s="143">
        <f t="shared" si="36"/>
        <v>0</v>
      </c>
      <c r="R47" s="143">
        <f t="shared" si="37"/>
        <v>0</v>
      </c>
      <c r="S47" s="143">
        <f t="shared" si="38"/>
        <v>0</v>
      </c>
    </row>
    <row r="48" spans="3:19" x14ac:dyDescent="0.25">
      <c r="C48" s="16" t="s">
        <v>246</v>
      </c>
      <c r="D48" s="16" t="s">
        <v>206</v>
      </c>
      <c r="E48" s="142">
        <v>0</v>
      </c>
      <c r="F48" s="142">
        <v>0</v>
      </c>
      <c r="G48" s="142">
        <v>0</v>
      </c>
      <c r="H48" s="143">
        <v>0</v>
      </c>
      <c r="I48" s="142">
        <f t="shared" si="29"/>
        <v>2.9508000000000001</v>
      </c>
      <c r="J48" s="146">
        <f t="shared" si="30"/>
        <v>2.9508000000000001</v>
      </c>
      <c r="K48" s="143"/>
      <c r="L48" s="143">
        <v>0</v>
      </c>
      <c r="M48" s="187">
        <v>0</v>
      </c>
      <c r="N48" s="143">
        <f t="shared" si="33"/>
        <v>0</v>
      </c>
      <c r="O48" s="143">
        <v>0</v>
      </c>
      <c r="P48" s="143">
        <v>0</v>
      </c>
      <c r="Q48" s="143">
        <v>0</v>
      </c>
      <c r="R48" s="143">
        <v>0</v>
      </c>
      <c r="S48" s="143">
        <v>0</v>
      </c>
    </row>
    <row r="49" spans="3:19" x14ac:dyDescent="0.25">
      <c r="C49" s="16" t="s">
        <v>182</v>
      </c>
      <c r="D49" s="16" t="s">
        <v>183</v>
      </c>
      <c r="E49" s="142">
        <f>Q125</f>
        <v>76.599999999999994</v>
      </c>
      <c r="F49" s="142">
        <f>Q199</f>
        <v>85.16</v>
      </c>
      <c r="G49" s="142">
        <f>Q272</f>
        <v>99.584716</v>
      </c>
      <c r="H49" s="143">
        <v>121.07</v>
      </c>
      <c r="I49" s="142">
        <f t="shared" si="29"/>
        <v>124.07275300000001</v>
      </c>
      <c r="J49" s="146">
        <f t="shared" si="30"/>
        <v>3.0027530000000127</v>
      </c>
      <c r="K49" s="143">
        <v>145.97</v>
      </c>
      <c r="L49" s="143">
        <f>E495+F495+G495+H495+I495+J495</f>
        <v>86.03</v>
      </c>
      <c r="M49" s="187">
        <f>K495+L495+M495+N495+O495+P495</f>
        <v>64.09</v>
      </c>
      <c r="N49" s="143">
        <f t="shared" si="33"/>
        <v>150.12</v>
      </c>
      <c r="O49" s="143">
        <f>Q495</f>
        <v>150.12</v>
      </c>
      <c r="P49" s="143">
        <f>Q569</f>
        <v>0</v>
      </c>
      <c r="Q49" s="143">
        <f>Q643</f>
        <v>0</v>
      </c>
      <c r="R49" s="143">
        <f>Q717</f>
        <v>0</v>
      </c>
      <c r="S49" s="143">
        <f>Q791</f>
        <v>0</v>
      </c>
    </row>
    <row r="50" spans="3:19" x14ac:dyDescent="0.25">
      <c r="C50" s="16" t="s">
        <v>195</v>
      </c>
      <c r="D50" s="16" t="s">
        <v>163</v>
      </c>
      <c r="E50" s="142">
        <f>Q126</f>
        <v>44.129999999999995</v>
      </c>
      <c r="F50" s="142">
        <f>Q200</f>
        <v>18.45</v>
      </c>
      <c r="G50" s="142">
        <f>Q273</f>
        <v>41.242005000000006</v>
      </c>
      <c r="H50" s="143">
        <v>26.65</v>
      </c>
      <c r="I50" s="142">
        <f t="shared" si="29"/>
        <v>40.313566000000002</v>
      </c>
      <c r="J50" s="146">
        <f t="shared" si="30"/>
        <v>13.663566000000003</v>
      </c>
      <c r="K50" s="143">
        <v>43.08</v>
      </c>
      <c r="L50" s="143">
        <f>E496+F496+G496+H496+I496+J496</f>
        <v>18.540000000000003</v>
      </c>
      <c r="M50" s="187">
        <f>K496+L496+M496+N496+O496+P496</f>
        <v>25.919999999999998</v>
      </c>
      <c r="N50" s="143">
        <f t="shared" si="33"/>
        <v>44.46</v>
      </c>
      <c r="O50" s="143">
        <f>Q496</f>
        <v>44.460000000000008</v>
      </c>
      <c r="P50" s="143">
        <f>Q570</f>
        <v>0</v>
      </c>
      <c r="Q50" s="143">
        <f>Q644</f>
        <v>0</v>
      </c>
      <c r="R50" s="143">
        <f>Q718</f>
        <v>0</v>
      </c>
      <c r="S50" s="143">
        <f>Q792</f>
        <v>0</v>
      </c>
    </row>
    <row r="51" spans="3:19" x14ac:dyDescent="0.25">
      <c r="C51" s="16" t="s">
        <v>185</v>
      </c>
      <c r="D51" s="16" t="s">
        <v>186</v>
      </c>
      <c r="E51" s="142">
        <f>Q127</f>
        <v>0</v>
      </c>
      <c r="F51" s="142">
        <f>Q201</f>
        <v>0</v>
      </c>
      <c r="G51" s="142">
        <f>Q274</f>
        <v>0</v>
      </c>
      <c r="H51" s="143">
        <f>[8]Sales_NP!N35</f>
        <v>0</v>
      </c>
      <c r="I51" s="142">
        <f t="shared" si="29"/>
        <v>0</v>
      </c>
      <c r="J51" s="146">
        <f t="shared" si="30"/>
        <v>0</v>
      </c>
      <c r="K51" s="143">
        <f>[9]Sales_NP!N37</f>
        <v>0</v>
      </c>
      <c r="L51" s="143">
        <f>E497+F497+G497+H497+I497+J497</f>
        <v>0</v>
      </c>
      <c r="M51" s="187">
        <f>K497+L497+M497+N497+O497+P497</f>
        <v>0</v>
      </c>
      <c r="N51" s="143">
        <f t="shared" si="33"/>
        <v>0</v>
      </c>
      <c r="O51" s="143">
        <f>Q497</f>
        <v>0</v>
      </c>
      <c r="P51" s="143">
        <f>Q571</f>
        <v>0</v>
      </c>
      <c r="Q51" s="143">
        <f>Q645</f>
        <v>0</v>
      </c>
      <c r="R51" s="143">
        <f>Q719</f>
        <v>0</v>
      </c>
      <c r="S51" s="143">
        <f>Q793</f>
        <v>0</v>
      </c>
    </row>
    <row r="52" spans="3:19" x14ac:dyDescent="0.25">
      <c r="C52" s="16" t="s">
        <v>187</v>
      </c>
      <c r="D52" s="16" t="s">
        <v>165</v>
      </c>
      <c r="E52" s="142">
        <f>Q128</f>
        <v>0</v>
      </c>
      <c r="F52" s="142">
        <f>Q202</f>
        <v>0</v>
      </c>
      <c r="G52" s="142">
        <f>Q275</f>
        <v>0</v>
      </c>
      <c r="H52" s="143">
        <f>[8]Sales_NP!N36</f>
        <v>0</v>
      </c>
      <c r="I52" s="142">
        <f t="shared" si="29"/>
        <v>0</v>
      </c>
      <c r="J52" s="146">
        <f t="shared" si="30"/>
        <v>0</v>
      </c>
      <c r="K52" s="143">
        <f>[9]Sales_NP!N38</f>
        <v>0</v>
      </c>
      <c r="L52" s="143">
        <f>E498+F498+G498+H498+I498+J498</f>
        <v>0</v>
      </c>
      <c r="M52" s="187">
        <f>K498+L498+M498+N498+O498+P498</f>
        <v>0</v>
      </c>
      <c r="N52" s="143">
        <f t="shared" si="33"/>
        <v>0</v>
      </c>
      <c r="O52" s="143">
        <f>Q498</f>
        <v>0</v>
      </c>
      <c r="P52" s="143">
        <f>Q572</f>
        <v>0</v>
      </c>
      <c r="Q52" s="143">
        <f>Q646</f>
        <v>0</v>
      </c>
      <c r="R52" s="143">
        <f>Q720</f>
        <v>0</v>
      </c>
      <c r="S52" s="143">
        <f>Q794</f>
        <v>0</v>
      </c>
    </row>
    <row r="53" spans="3:19" x14ac:dyDescent="0.25">
      <c r="C53" s="16"/>
      <c r="D53" s="16"/>
      <c r="E53" s="142"/>
      <c r="F53" s="142"/>
      <c r="G53" s="142"/>
      <c r="H53" s="143"/>
      <c r="I53" s="142"/>
      <c r="J53" s="143"/>
      <c r="K53" s="143"/>
      <c r="L53" s="143"/>
      <c r="M53" s="187"/>
      <c r="N53" s="143"/>
      <c r="O53" s="143"/>
      <c r="P53" s="143"/>
      <c r="Q53" s="143"/>
      <c r="R53" s="143"/>
      <c r="S53" s="143"/>
    </row>
    <row r="54" spans="3:19" x14ac:dyDescent="0.25">
      <c r="C54" s="16"/>
      <c r="D54" s="16"/>
      <c r="E54" s="142"/>
      <c r="F54" s="142"/>
      <c r="G54" s="142"/>
      <c r="H54" s="143"/>
      <c r="I54" s="142"/>
      <c r="J54" s="143"/>
      <c r="K54" s="143"/>
      <c r="L54" s="143"/>
      <c r="M54" s="187"/>
      <c r="N54" s="143"/>
      <c r="O54" s="143"/>
      <c r="P54" s="143"/>
      <c r="Q54" s="143"/>
      <c r="R54" s="143"/>
      <c r="S54" s="143"/>
    </row>
    <row r="55" spans="3:19" x14ac:dyDescent="0.25">
      <c r="C55" s="16"/>
      <c r="D55" s="16"/>
      <c r="E55" s="142"/>
      <c r="F55" s="142"/>
      <c r="G55" s="142"/>
      <c r="H55" s="143"/>
      <c r="I55" s="142"/>
      <c r="J55" s="143"/>
      <c r="K55" s="143"/>
      <c r="L55" s="143"/>
      <c r="M55" s="187"/>
      <c r="N55" s="143"/>
      <c r="O55" s="143"/>
      <c r="P55" s="143"/>
      <c r="Q55" s="143"/>
      <c r="R55" s="143"/>
      <c r="S55" s="143"/>
    </row>
    <row r="56" spans="3:19" x14ac:dyDescent="0.25">
      <c r="C56" s="16"/>
      <c r="D56" s="16"/>
      <c r="E56" s="142"/>
      <c r="F56" s="142"/>
      <c r="G56" s="142"/>
      <c r="H56" s="143"/>
      <c r="I56" s="142"/>
      <c r="J56" s="143"/>
      <c r="K56" s="143"/>
      <c r="L56" s="143"/>
      <c r="M56" s="187"/>
      <c r="N56" s="143"/>
      <c r="O56" s="143"/>
      <c r="P56" s="143"/>
      <c r="Q56" s="143"/>
      <c r="R56" s="143"/>
      <c r="S56" s="143"/>
    </row>
    <row r="57" spans="3:19" x14ac:dyDescent="0.25">
      <c r="C57" s="937" t="s">
        <v>188</v>
      </c>
      <c r="D57" s="938"/>
      <c r="E57" s="149">
        <f>Q133</f>
        <v>5427.971559560001</v>
      </c>
      <c r="F57" s="149">
        <f>Q207</f>
        <v>4537.0454254400001</v>
      </c>
      <c r="G57" s="149">
        <f>Q280</f>
        <v>5786.0774563199993</v>
      </c>
      <c r="H57" s="149">
        <f>SUM(H41:H56)</f>
        <v>7350.4400000000005</v>
      </c>
      <c r="I57" s="149">
        <f>Q354</f>
        <v>7173.9562717299996</v>
      </c>
      <c r="J57" s="149">
        <f>I57-H57</f>
        <v>-176.48372827000094</v>
      </c>
      <c r="K57" s="149">
        <f>SUM(K41:K56)</f>
        <v>8554.07</v>
      </c>
      <c r="L57" s="149">
        <f>SUM(E429:J429)</f>
        <v>3785.7380152129999</v>
      </c>
      <c r="M57" s="149">
        <f>SUM(K429:P429)</f>
        <v>4034.0893769492227</v>
      </c>
      <c r="N57" s="149">
        <f>L57+M57</f>
        <v>7819.8273921622222</v>
      </c>
      <c r="O57" s="149">
        <f>Q503</f>
        <v>8207.5166380803312</v>
      </c>
      <c r="P57" s="149">
        <f>Q577</f>
        <v>0</v>
      </c>
      <c r="Q57" s="149">
        <f>Q651</f>
        <v>0</v>
      </c>
      <c r="R57" s="149">
        <f>Q725</f>
        <v>0</v>
      </c>
      <c r="S57" s="149">
        <f>Q799</f>
        <v>0</v>
      </c>
    </row>
    <row r="58" spans="3:19" x14ac:dyDescent="0.25">
      <c r="C58" s="935" t="s">
        <v>196</v>
      </c>
      <c r="D58" s="936"/>
      <c r="E58" s="151"/>
      <c r="F58" s="151"/>
      <c r="G58" s="151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</row>
    <row r="59" spans="3:19" x14ac:dyDescent="0.25">
      <c r="C59" s="16" t="s">
        <v>168</v>
      </c>
      <c r="D59" s="16" t="s">
        <v>169</v>
      </c>
      <c r="E59" s="142">
        <f t="shared" ref="E59:E71" si="39">Q135</f>
        <v>2503.9293890099998</v>
      </c>
      <c r="F59" s="142">
        <f t="shared" ref="F59:F71" si="40">Q209</f>
        <v>2237.7215105400001</v>
      </c>
      <c r="G59" s="142">
        <f>Q282</f>
        <v>3160.6937069999999</v>
      </c>
      <c r="H59" s="143">
        <v>3534.58</v>
      </c>
      <c r="I59" s="142">
        <f t="shared" ref="I59:I71" si="41">Q356</f>
        <v>4311.0752450000009</v>
      </c>
      <c r="J59" s="146">
        <f t="shared" ref="J59:J71" si="42">I59-H59</f>
        <v>776.49524500000098</v>
      </c>
      <c r="K59" s="143">
        <v>5214.1400000000003</v>
      </c>
      <c r="L59" s="143">
        <f t="shared" ref="L59:L71" si="43">E505+F505+G505+H505+I505+J505</f>
        <v>2995.3117074292604</v>
      </c>
      <c r="M59" s="187">
        <f t="shared" ref="M59:M71" si="44">K505+L505+M505+N505+O505+P505</f>
        <v>3145.5652074292611</v>
      </c>
      <c r="N59" s="143">
        <f t="shared" ref="N59:N71" si="45">L59+M59</f>
        <v>6140.8769148585216</v>
      </c>
      <c r="O59" s="143">
        <f t="shared" ref="O59:O71" si="46">Q505</f>
        <v>6140.8769148585206</v>
      </c>
      <c r="P59" s="143">
        <f t="shared" ref="P59:P71" si="47">Q579</f>
        <v>0</v>
      </c>
      <c r="Q59" s="143">
        <f t="shared" ref="Q59:Q71" si="48">Q653</f>
        <v>0</v>
      </c>
      <c r="R59" s="143">
        <f t="shared" ref="R59:R71" si="49">Q727</f>
        <v>0</v>
      </c>
      <c r="S59" s="143">
        <f t="shared" ref="S59:S71" si="50">Q801</f>
        <v>0</v>
      </c>
    </row>
    <row r="60" spans="3:19" x14ac:dyDescent="0.25">
      <c r="C60" s="16" t="s">
        <v>170</v>
      </c>
      <c r="D60" s="16" t="s">
        <v>171</v>
      </c>
      <c r="E60" s="142">
        <f t="shared" si="39"/>
        <v>193.95400000000004</v>
      </c>
      <c r="F60" s="142">
        <f t="shared" si="40"/>
        <v>104.53</v>
      </c>
      <c r="G60" s="142">
        <f>Q283</f>
        <v>211.23130000000003</v>
      </c>
      <c r="H60" s="143">
        <v>193.95</v>
      </c>
      <c r="I60" s="142">
        <f t="shared" si="41"/>
        <v>209.47580000000002</v>
      </c>
      <c r="J60" s="146">
        <f t="shared" si="42"/>
        <v>15.525800000000032</v>
      </c>
      <c r="K60" s="143">
        <v>211.23</v>
      </c>
      <c r="L60" s="143">
        <f t="shared" si="43"/>
        <v>76.91</v>
      </c>
      <c r="M60" s="187">
        <f t="shared" si="44"/>
        <v>104.29650000000001</v>
      </c>
      <c r="N60" s="143">
        <f t="shared" si="45"/>
        <v>181.20650000000001</v>
      </c>
      <c r="O60" s="143">
        <f t="shared" si="46"/>
        <v>181.20650000000001</v>
      </c>
      <c r="P60" s="143">
        <f t="shared" si="47"/>
        <v>0</v>
      </c>
      <c r="Q60" s="143">
        <f t="shared" si="48"/>
        <v>0</v>
      </c>
      <c r="R60" s="143">
        <f t="shared" si="49"/>
        <v>0</v>
      </c>
      <c r="S60" s="143">
        <f t="shared" si="50"/>
        <v>0</v>
      </c>
    </row>
    <row r="61" spans="3:19" x14ac:dyDescent="0.25">
      <c r="C61" s="16" t="s">
        <v>216</v>
      </c>
      <c r="D61" s="16" t="s">
        <v>173</v>
      </c>
      <c r="E61" s="142">
        <f t="shared" si="39"/>
        <v>50.823966999999996</v>
      </c>
      <c r="F61" s="142">
        <f t="shared" si="40"/>
        <v>37.020360000000004</v>
      </c>
      <c r="G61" s="142">
        <f>Q284</f>
        <v>40.808457000000004</v>
      </c>
      <c r="H61" s="143">
        <v>53.02</v>
      </c>
      <c r="I61" s="142">
        <f t="shared" si="41"/>
        <v>46.242352999999994</v>
      </c>
      <c r="J61" s="146">
        <f t="shared" si="42"/>
        <v>-6.7776470000000089</v>
      </c>
      <c r="K61" s="143">
        <v>40.39</v>
      </c>
      <c r="L61" s="143">
        <f t="shared" si="43"/>
        <v>35.955005895816996</v>
      </c>
      <c r="M61" s="187">
        <f t="shared" si="44"/>
        <v>25.420486788294792</v>
      </c>
      <c r="N61" s="143">
        <f t="shared" si="45"/>
        <v>61.375492684111791</v>
      </c>
      <c r="O61" s="143">
        <f t="shared" si="46"/>
        <v>61.375492684111791</v>
      </c>
      <c r="P61" s="143">
        <f t="shared" si="47"/>
        <v>0</v>
      </c>
      <c r="Q61" s="143">
        <f t="shared" si="48"/>
        <v>0</v>
      </c>
      <c r="R61" s="143">
        <f t="shared" si="49"/>
        <v>0</v>
      </c>
      <c r="S61" s="143">
        <f t="shared" si="50"/>
        <v>0</v>
      </c>
    </row>
    <row r="62" spans="3:19" x14ac:dyDescent="0.25">
      <c r="C62" s="16" t="s">
        <v>174</v>
      </c>
      <c r="D62" s="16" t="s">
        <v>175</v>
      </c>
      <c r="E62" s="142">
        <f t="shared" si="39"/>
        <v>0</v>
      </c>
      <c r="F62" s="142">
        <f t="shared" si="40"/>
        <v>0</v>
      </c>
      <c r="G62" s="142">
        <f>Q285</f>
        <v>0</v>
      </c>
      <c r="H62" s="143"/>
      <c r="I62" s="142">
        <f t="shared" si="41"/>
        <v>0</v>
      </c>
      <c r="J62" s="146">
        <f t="shared" si="42"/>
        <v>0</v>
      </c>
      <c r="K62" s="143">
        <f>[9]Sales_NP!N43</f>
        <v>0</v>
      </c>
      <c r="L62" s="143">
        <f t="shared" si="43"/>
        <v>0</v>
      </c>
      <c r="M62" s="187">
        <f t="shared" si="44"/>
        <v>0</v>
      </c>
      <c r="N62" s="143">
        <f t="shared" si="45"/>
        <v>0</v>
      </c>
      <c r="O62" s="143">
        <f t="shared" si="46"/>
        <v>0</v>
      </c>
      <c r="P62" s="143">
        <f t="shared" si="47"/>
        <v>0</v>
      </c>
      <c r="Q62" s="143">
        <f t="shared" si="48"/>
        <v>0</v>
      </c>
      <c r="R62" s="143">
        <f t="shared" si="49"/>
        <v>0</v>
      </c>
      <c r="S62" s="143">
        <f t="shared" si="50"/>
        <v>0</v>
      </c>
    </row>
    <row r="63" spans="3:19" x14ac:dyDescent="0.25">
      <c r="C63" s="16" t="s">
        <v>176</v>
      </c>
      <c r="D63" s="16" t="s">
        <v>177</v>
      </c>
      <c r="E63" s="142">
        <f t="shared" si="39"/>
        <v>86.414000000000001</v>
      </c>
      <c r="F63" s="142">
        <f t="shared" si="40"/>
        <v>50.366</v>
      </c>
      <c r="G63" s="142">
        <f>Q285</f>
        <v>0</v>
      </c>
      <c r="H63" s="143">
        <v>109.79</v>
      </c>
      <c r="I63" s="142">
        <f t="shared" si="41"/>
        <v>60.931949999999986</v>
      </c>
      <c r="J63" s="146">
        <f t="shared" si="42"/>
        <v>-48.85805000000002</v>
      </c>
      <c r="K63" s="143">
        <v>55.76</v>
      </c>
      <c r="L63" s="143">
        <f t="shared" si="43"/>
        <v>30.349999999999998</v>
      </c>
      <c r="M63" s="187">
        <f t="shared" si="44"/>
        <v>43.379999999999995</v>
      </c>
      <c r="N63" s="143">
        <f t="shared" si="45"/>
        <v>73.72999999999999</v>
      </c>
      <c r="O63" s="143">
        <f t="shared" si="46"/>
        <v>73.73</v>
      </c>
      <c r="P63" s="143">
        <f t="shared" si="47"/>
        <v>0</v>
      </c>
      <c r="Q63" s="143">
        <f t="shared" si="48"/>
        <v>0</v>
      </c>
      <c r="R63" s="143">
        <f t="shared" si="49"/>
        <v>0</v>
      </c>
      <c r="S63" s="143">
        <f t="shared" si="50"/>
        <v>0</v>
      </c>
    </row>
    <row r="64" spans="3:19" x14ac:dyDescent="0.25">
      <c r="C64" s="16" t="s">
        <v>178</v>
      </c>
      <c r="D64" s="16" t="s">
        <v>217</v>
      </c>
      <c r="E64" s="142">
        <f t="shared" si="39"/>
        <v>1861.57</v>
      </c>
      <c r="F64" s="142">
        <f t="shared" si="40"/>
        <v>1560.7800000000002</v>
      </c>
      <c r="G64" s="142">
        <f t="shared" ref="G64:G71" si="51">Q287</f>
        <v>1877.73325733</v>
      </c>
      <c r="H64" s="143">
        <v>3161.75</v>
      </c>
      <c r="I64" s="142">
        <f t="shared" si="41"/>
        <v>1642.3501218700001</v>
      </c>
      <c r="J64" s="146">
        <f t="shared" si="42"/>
        <v>-1519.3998781299999</v>
      </c>
      <c r="K64" s="143">
        <v>3790.35</v>
      </c>
      <c r="L64" s="143">
        <f t="shared" si="43"/>
        <v>995.42851355228504</v>
      </c>
      <c r="M64" s="187">
        <f t="shared" si="44"/>
        <v>991.81191223272367</v>
      </c>
      <c r="N64" s="143">
        <f t="shared" si="45"/>
        <v>1987.2404257850087</v>
      </c>
      <c r="O64" s="143">
        <f t="shared" si="46"/>
        <v>1987.2404257850087</v>
      </c>
      <c r="P64" s="143">
        <f t="shared" si="47"/>
        <v>0</v>
      </c>
      <c r="Q64" s="143">
        <f t="shared" si="48"/>
        <v>0</v>
      </c>
      <c r="R64" s="143">
        <f t="shared" si="49"/>
        <v>0</v>
      </c>
      <c r="S64" s="143">
        <f t="shared" si="50"/>
        <v>0</v>
      </c>
    </row>
    <row r="65" spans="3:19" x14ac:dyDescent="0.25">
      <c r="C65" s="16" t="s">
        <v>180</v>
      </c>
      <c r="D65" s="16" t="s">
        <v>197</v>
      </c>
      <c r="E65" s="142">
        <f t="shared" si="39"/>
        <v>204.79000000000002</v>
      </c>
      <c r="F65" s="142">
        <f t="shared" si="40"/>
        <v>208.00999999999996</v>
      </c>
      <c r="G65" s="142">
        <f t="shared" si="51"/>
        <v>238.74799999999999</v>
      </c>
      <c r="H65" s="143">
        <v>234.54</v>
      </c>
      <c r="I65" s="142">
        <f t="shared" si="41"/>
        <v>260.38849999999996</v>
      </c>
      <c r="J65" s="146">
        <f t="shared" si="42"/>
        <v>25.848499999999973</v>
      </c>
      <c r="K65" s="143">
        <v>282.27999999999997</v>
      </c>
      <c r="L65" s="143">
        <f t="shared" si="43"/>
        <v>157.8214864477149</v>
      </c>
      <c r="M65" s="187">
        <f t="shared" si="44"/>
        <v>157.24808776727619</v>
      </c>
      <c r="N65" s="143">
        <f t="shared" si="45"/>
        <v>315.06957421499112</v>
      </c>
      <c r="O65" s="143">
        <f t="shared" si="46"/>
        <v>315.06957421499112</v>
      </c>
      <c r="P65" s="143">
        <f t="shared" si="47"/>
        <v>0</v>
      </c>
      <c r="Q65" s="143">
        <f t="shared" si="48"/>
        <v>0</v>
      </c>
      <c r="R65" s="143">
        <f t="shared" si="49"/>
        <v>0</v>
      </c>
      <c r="S65" s="143">
        <f t="shared" si="50"/>
        <v>0</v>
      </c>
    </row>
    <row r="66" spans="3:19" x14ac:dyDescent="0.25">
      <c r="C66" s="16" t="s">
        <v>218</v>
      </c>
      <c r="D66" s="16" t="s">
        <v>206</v>
      </c>
      <c r="E66" s="142">
        <f t="shared" si="39"/>
        <v>250</v>
      </c>
      <c r="F66" s="142">
        <f t="shared" si="40"/>
        <v>192.31</v>
      </c>
      <c r="G66" s="142">
        <f t="shared" si="51"/>
        <v>298.610028</v>
      </c>
      <c r="H66" s="143">
        <v>862.64</v>
      </c>
      <c r="I66" s="142">
        <f t="shared" si="41"/>
        <v>386.274181</v>
      </c>
      <c r="J66" s="146">
        <f t="shared" si="42"/>
        <v>-476.36581899999999</v>
      </c>
      <c r="K66" s="143">
        <v>566.30999999999995</v>
      </c>
      <c r="L66" s="143">
        <f t="shared" si="43"/>
        <v>230.90965674445238</v>
      </c>
      <c r="M66" s="187">
        <f t="shared" si="44"/>
        <v>239.38594302387602</v>
      </c>
      <c r="N66" s="143">
        <f t="shared" si="45"/>
        <v>470.29559976832843</v>
      </c>
      <c r="O66" s="143">
        <f t="shared" si="46"/>
        <v>470.29559976832837</v>
      </c>
      <c r="P66" s="143">
        <f t="shared" si="47"/>
        <v>0</v>
      </c>
      <c r="Q66" s="143">
        <f t="shared" si="48"/>
        <v>0</v>
      </c>
      <c r="R66" s="143">
        <f t="shared" si="49"/>
        <v>0</v>
      </c>
      <c r="S66" s="143">
        <f t="shared" si="50"/>
        <v>0</v>
      </c>
    </row>
    <row r="67" spans="3:19" ht="13.5" customHeight="1" x14ac:dyDescent="0.25">
      <c r="C67" s="16" t="s">
        <v>219</v>
      </c>
      <c r="D67" s="16" t="s">
        <v>220</v>
      </c>
      <c r="E67" s="142">
        <f t="shared" si="39"/>
        <v>81.010000000000005</v>
      </c>
      <c r="F67" s="142">
        <f t="shared" si="40"/>
        <v>47.06</v>
      </c>
      <c r="G67" s="142">
        <f t="shared" si="51"/>
        <v>65.583331000000001</v>
      </c>
      <c r="H67" s="143">
        <v>276.72000000000003</v>
      </c>
      <c r="I67" s="142">
        <f t="shared" si="41"/>
        <v>88.577284999999989</v>
      </c>
      <c r="J67" s="146">
        <f t="shared" si="42"/>
        <v>-188.14271500000004</v>
      </c>
      <c r="K67" s="143">
        <v>110</v>
      </c>
      <c r="L67" s="143">
        <f t="shared" si="43"/>
        <v>52.950343255547615</v>
      </c>
      <c r="M67" s="187">
        <f t="shared" si="44"/>
        <v>54.894056976123977</v>
      </c>
      <c r="N67" s="143">
        <f t="shared" si="45"/>
        <v>107.84440023167159</v>
      </c>
      <c r="O67" s="143">
        <f t="shared" si="46"/>
        <v>107.84440023167159</v>
      </c>
      <c r="P67" s="143">
        <f t="shared" si="47"/>
        <v>0</v>
      </c>
      <c r="Q67" s="143">
        <f t="shared" si="48"/>
        <v>0</v>
      </c>
      <c r="R67" s="143">
        <f t="shared" si="49"/>
        <v>0</v>
      </c>
      <c r="S67" s="143">
        <f t="shared" si="50"/>
        <v>0</v>
      </c>
    </row>
    <row r="68" spans="3:19" x14ac:dyDescent="0.25">
      <c r="C68" s="16" t="s">
        <v>182</v>
      </c>
      <c r="D68" s="16" t="s">
        <v>183</v>
      </c>
      <c r="E68" s="142">
        <f t="shared" si="39"/>
        <v>0</v>
      </c>
      <c r="F68" s="142">
        <f t="shared" si="40"/>
        <v>0</v>
      </c>
      <c r="G68" s="142">
        <f t="shared" si="51"/>
        <v>0</v>
      </c>
      <c r="H68" s="143">
        <v>0</v>
      </c>
      <c r="I68" s="142">
        <f t="shared" si="41"/>
        <v>0</v>
      </c>
      <c r="J68" s="146">
        <f t="shared" si="42"/>
        <v>0</v>
      </c>
      <c r="K68" s="143">
        <v>0</v>
      </c>
      <c r="L68" s="143">
        <f t="shared" si="43"/>
        <v>0</v>
      </c>
      <c r="M68" s="187">
        <f t="shared" si="44"/>
        <v>0</v>
      </c>
      <c r="N68" s="143">
        <f t="shared" si="45"/>
        <v>0</v>
      </c>
      <c r="O68" s="143">
        <f t="shared" si="46"/>
        <v>0</v>
      </c>
      <c r="P68" s="143">
        <f t="shared" si="47"/>
        <v>0</v>
      </c>
      <c r="Q68" s="143">
        <f t="shared" si="48"/>
        <v>0</v>
      </c>
      <c r="R68" s="143">
        <f t="shared" si="49"/>
        <v>0</v>
      </c>
      <c r="S68" s="143">
        <f t="shared" si="50"/>
        <v>0</v>
      </c>
    </row>
    <row r="69" spans="3:19" x14ac:dyDescent="0.25">
      <c r="C69" s="16" t="s">
        <v>184</v>
      </c>
      <c r="D69" s="16" t="s">
        <v>163</v>
      </c>
      <c r="E69" s="142">
        <f t="shared" si="39"/>
        <v>0</v>
      </c>
      <c r="F69" s="142">
        <f t="shared" si="40"/>
        <v>0</v>
      </c>
      <c r="G69" s="142">
        <f t="shared" si="51"/>
        <v>0</v>
      </c>
      <c r="H69" s="143">
        <f>[8]Sales_NP!N47</f>
        <v>0</v>
      </c>
      <c r="I69" s="142">
        <f t="shared" si="41"/>
        <v>0</v>
      </c>
      <c r="J69" s="146">
        <f t="shared" si="42"/>
        <v>0</v>
      </c>
      <c r="K69" s="143">
        <f>[9]Sales_NP!N50</f>
        <v>0</v>
      </c>
      <c r="L69" s="143">
        <f t="shared" si="43"/>
        <v>0</v>
      </c>
      <c r="M69" s="187">
        <f t="shared" si="44"/>
        <v>0</v>
      </c>
      <c r="N69" s="143">
        <f t="shared" si="45"/>
        <v>0</v>
      </c>
      <c r="O69" s="143">
        <f t="shared" si="46"/>
        <v>0</v>
      </c>
      <c r="P69" s="143">
        <f t="shared" si="47"/>
        <v>0</v>
      </c>
      <c r="Q69" s="143">
        <f t="shared" si="48"/>
        <v>0</v>
      </c>
      <c r="R69" s="143">
        <f t="shared" si="49"/>
        <v>0</v>
      </c>
      <c r="S69" s="143">
        <f t="shared" si="50"/>
        <v>0</v>
      </c>
    </row>
    <row r="70" spans="3:19" x14ac:dyDescent="0.25">
      <c r="C70" s="16" t="s">
        <v>185</v>
      </c>
      <c r="D70" s="16" t="s">
        <v>186</v>
      </c>
      <c r="E70" s="142">
        <f t="shared" si="39"/>
        <v>0</v>
      </c>
      <c r="F70" s="142">
        <f t="shared" si="40"/>
        <v>0</v>
      </c>
      <c r="G70" s="142">
        <f t="shared" si="51"/>
        <v>0</v>
      </c>
      <c r="H70" s="143"/>
      <c r="I70" s="142">
        <f t="shared" si="41"/>
        <v>0</v>
      </c>
      <c r="J70" s="146">
        <f t="shared" si="42"/>
        <v>0</v>
      </c>
      <c r="K70" s="143">
        <v>0</v>
      </c>
      <c r="L70" s="143">
        <f t="shared" si="43"/>
        <v>0</v>
      </c>
      <c r="M70" s="187">
        <f t="shared" si="44"/>
        <v>0</v>
      </c>
      <c r="N70" s="143">
        <f t="shared" si="45"/>
        <v>0</v>
      </c>
      <c r="O70" s="143">
        <f t="shared" si="46"/>
        <v>0</v>
      </c>
      <c r="P70" s="143">
        <f t="shared" si="47"/>
        <v>0</v>
      </c>
      <c r="Q70" s="143">
        <f t="shared" si="48"/>
        <v>0</v>
      </c>
      <c r="R70" s="143">
        <f t="shared" si="49"/>
        <v>0</v>
      </c>
      <c r="S70" s="143">
        <f t="shared" si="50"/>
        <v>0</v>
      </c>
    </row>
    <row r="71" spans="3:19" x14ac:dyDescent="0.25">
      <c r="C71" s="16" t="s">
        <v>187</v>
      </c>
      <c r="D71" s="16" t="s">
        <v>165</v>
      </c>
      <c r="E71" s="142">
        <f t="shared" si="39"/>
        <v>0</v>
      </c>
      <c r="F71" s="142">
        <f t="shared" si="40"/>
        <v>0</v>
      </c>
      <c r="G71" s="142">
        <f t="shared" si="51"/>
        <v>0</v>
      </c>
      <c r="H71" s="143"/>
      <c r="I71" s="142">
        <f t="shared" si="41"/>
        <v>0</v>
      </c>
      <c r="J71" s="146">
        <f t="shared" si="42"/>
        <v>0</v>
      </c>
      <c r="K71" s="143">
        <f>[9]Sales_NP!$N$51</f>
        <v>0</v>
      </c>
      <c r="L71" s="143">
        <f t="shared" si="43"/>
        <v>0</v>
      </c>
      <c r="M71" s="187">
        <f t="shared" si="44"/>
        <v>0</v>
      </c>
      <c r="N71" s="143">
        <f t="shared" si="45"/>
        <v>0</v>
      </c>
      <c r="O71" s="143">
        <f t="shared" si="46"/>
        <v>0</v>
      </c>
      <c r="P71" s="143">
        <f t="shared" si="47"/>
        <v>0</v>
      </c>
      <c r="Q71" s="143">
        <f t="shared" si="48"/>
        <v>0</v>
      </c>
      <c r="R71" s="143">
        <f t="shared" si="49"/>
        <v>0</v>
      </c>
      <c r="S71" s="143">
        <f t="shared" si="50"/>
        <v>0</v>
      </c>
    </row>
    <row r="72" spans="3:19" x14ac:dyDescent="0.25">
      <c r="C72" s="16"/>
      <c r="D72" s="16"/>
      <c r="E72" s="142"/>
      <c r="F72" s="142"/>
      <c r="G72" s="142"/>
      <c r="H72" s="143"/>
      <c r="I72" s="142"/>
      <c r="J72" s="143"/>
      <c r="K72" s="143"/>
      <c r="L72" s="143"/>
      <c r="M72" s="187"/>
      <c r="N72" s="143"/>
      <c r="O72" s="143"/>
      <c r="P72" s="143"/>
      <c r="Q72" s="143"/>
      <c r="R72" s="143"/>
      <c r="S72" s="143"/>
    </row>
    <row r="73" spans="3:19" x14ac:dyDescent="0.25">
      <c r="C73" s="16"/>
      <c r="D73" s="16"/>
      <c r="E73" s="142"/>
      <c r="F73" s="142"/>
      <c r="G73" s="142"/>
      <c r="H73" s="143"/>
      <c r="I73" s="142"/>
      <c r="J73" s="143"/>
      <c r="K73" s="143"/>
      <c r="L73" s="143"/>
      <c r="M73" s="187"/>
      <c r="N73" s="143"/>
      <c r="O73" s="143"/>
      <c r="P73" s="143"/>
      <c r="Q73" s="143"/>
      <c r="R73" s="143"/>
      <c r="S73" s="143"/>
    </row>
    <row r="74" spans="3:19" x14ac:dyDescent="0.25">
      <c r="C74" s="16"/>
      <c r="D74" s="16"/>
      <c r="E74" s="142"/>
      <c r="F74" s="142"/>
      <c r="G74" s="142"/>
      <c r="H74" s="143"/>
      <c r="I74" s="142"/>
      <c r="J74" s="143"/>
      <c r="K74" s="143"/>
      <c r="L74" s="143"/>
      <c r="M74" s="187"/>
      <c r="N74" s="143"/>
      <c r="O74" s="143"/>
      <c r="P74" s="143"/>
      <c r="Q74" s="143"/>
      <c r="R74" s="143"/>
      <c r="S74" s="143"/>
    </row>
    <row r="75" spans="3:19" x14ac:dyDescent="0.25">
      <c r="C75" s="16"/>
      <c r="D75" s="16"/>
      <c r="E75" s="142"/>
      <c r="F75" s="142"/>
      <c r="G75" s="142"/>
      <c r="H75" s="143"/>
      <c r="I75" s="142"/>
      <c r="J75" s="143"/>
      <c r="K75" s="143"/>
      <c r="L75" s="143"/>
      <c r="M75" s="187"/>
      <c r="N75" s="143"/>
      <c r="O75" s="143"/>
      <c r="P75" s="143"/>
      <c r="Q75" s="143"/>
      <c r="R75" s="143"/>
      <c r="S75" s="143"/>
    </row>
    <row r="76" spans="3:19" x14ac:dyDescent="0.25">
      <c r="C76" s="937" t="s">
        <v>188</v>
      </c>
      <c r="D76" s="938"/>
      <c r="E76" s="149">
        <f>Q152</f>
        <v>5232.4913560099994</v>
      </c>
      <c r="F76" s="149">
        <f>Q225</f>
        <v>4437.7978705400001</v>
      </c>
      <c r="G76" s="149">
        <f>Q299</f>
        <v>5940.8157443300006</v>
      </c>
      <c r="H76" s="149">
        <f>SUM(H59:H75)</f>
        <v>8426.99</v>
      </c>
      <c r="I76" s="149">
        <f>Q373</f>
        <v>7005.3154358700012</v>
      </c>
      <c r="J76" s="149">
        <f>I76-H76</f>
        <v>-1421.6745641299985</v>
      </c>
      <c r="K76" s="149">
        <f>SUM(K59:K75)</f>
        <v>10270.460000000001</v>
      </c>
      <c r="L76" s="149">
        <f>SUM(E448:J448)</f>
        <v>3322.9259167599998</v>
      </c>
      <c r="M76" s="149">
        <f>SUM(K448:P448)</f>
        <v>4302.9277292944498</v>
      </c>
      <c r="N76" s="149">
        <f>L76+M76</f>
        <v>7625.8536460544492</v>
      </c>
      <c r="O76" s="149">
        <f>Q522</f>
        <v>9337.6389075426323</v>
      </c>
      <c r="P76" s="149">
        <f>Q596</f>
        <v>0</v>
      </c>
      <c r="Q76" s="149">
        <f>Q670</f>
        <v>0</v>
      </c>
      <c r="R76" s="149">
        <f>Q744</f>
        <v>0</v>
      </c>
      <c r="S76" s="149">
        <f>Q818</f>
        <v>0</v>
      </c>
    </row>
    <row r="77" spans="3:19" x14ac:dyDescent="0.25">
      <c r="C77" s="937" t="s">
        <v>200</v>
      </c>
      <c r="D77" s="938"/>
      <c r="E77" s="149">
        <f>Q153</f>
        <v>16340.165966867366</v>
      </c>
      <c r="F77" s="149">
        <f>Q226</f>
        <v>13988.453174190001</v>
      </c>
      <c r="G77" s="149">
        <f>Q300</f>
        <v>17477.120211739995</v>
      </c>
      <c r="H77" s="149">
        <f>SUM(H39,H57,H76)</f>
        <v>22752.260000000002</v>
      </c>
      <c r="I77" s="149">
        <f>Q374</f>
        <v>20800.193062810002</v>
      </c>
      <c r="J77" s="149">
        <f>I77-H77</f>
        <v>-1952.0669371900003</v>
      </c>
      <c r="K77" s="149">
        <f>SUM(K39,K57,K76)</f>
        <v>25689.85</v>
      </c>
      <c r="L77" s="149">
        <f>SUM(E449:J449)</f>
        <v>10493.911807617998</v>
      </c>
      <c r="M77" s="149">
        <f>SUM(K449:P449)</f>
        <v>11940.721161569669</v>
      </c>
      <c r="N77" s="149">
        <f>L77+M77</f>
        <v>22434.632969187667</v>
      </c>
      <c r="O77" s="149">
        <f>Q523</f>
        <v>24999.065766338375</v>
      </c>
      <c r="P77" s="149">
        <f>Q597</f>
        <v>0</v>
      </c>
      <c r="Q77" s="149">
        <f>Q671</f>
        <v>0</v>
      </c>
      <c r="R77" s="149">
        <f>Q745</f>
        <v>0</v>
      </c>
      <c r="S77" s="149">
        <f>Q819</f>
        <v>0</v>
      </c>
    </row>
    <row r="78" spans="3:19" x14ac:dyDescent="0.25">
      <c r="C78" s="937" t="s">
        <v>201</v>
      </c>
      <c r="D78" s="938"/>
      <c r="E78" s="149">
        <f>Q154</f>
        <v>29097.865437060598</v>
      </c>
      <c r="F78" s="149">
        <f>Q227</f>
        <v>26552.503213569998</v>
      </c>
      <c r="G78" s="149">
        <f>Q301</f>
        <v>30817.256111149996</v>
      </c>
      <c r="H78" s="149">
        <f>SUM(H22,H77)</f>
        <v>38150.28</v>
      </c>
      <c r="I78" s="186">
        <f>Q375</f>
        <v>35460.558544309999</v>
      </c>
      <c r="J78" s="149">
        <f>I78-H78</f>
        <v>-2689.7214556899999</v>
      </c>
      <c r="K78" s="149">
        <f>SUM(K22,K77)</f>
        <v>41527.589999999997</v>
      </c>
      <c r="L78" s="149">
        <f>SUM(E450:J450)</f>
        <v>19014.898407188</v>
      </c>
      <c r="M78" s="149">
        <f>SUM(K450:P450)</f>
        <v>19122.606065241464</v>
      </c>
      <c r="N78" s="149">
        <f>L78+M78</f>
        <v>38137.504472429464</v>
      </c>
      <c r="O78" s="149">
        <f>Q524</f>
        <v>41285.587981738376</v>
      </c>
      <c r="P78" s="149">
        <f>Q598</f>
        <v>0</v>
      </c>
      <c r="Q78" s="149">
        <f>Q672</f>
        <v>0</v>
      </c>
      <c r="R78" s="149">
        <f>Q746</f>
        <v>0</v>
      </c>
      <c r="S78" s="149">
        <f>Q820</f>
        <v>0</v>
      </c>
    </row>
    <row r="79" spans="3:19" x14ac:dyDescent="0.25"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</row>
    <row r="80" spans="3:19" x14ac:dyDescent="0.25"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85"/>
      <c r="Q80" s="150"/>
      <c r="R80" s="150"/>
      <c r="S80" s="150"/>
    </row>
    <row r="81" spans="3:19" x14ac:dyDescent="0.25">
      <c r="C81" s="13" t="s">
        <v>221</v>
      </c>
      <c r="E81" s="150"/>
      <c r="F81" s="150"/>
      <c r="G81" s="150"/>
      <c r="H81" s="150"/>
      <c r="I81" s="150"/>
      <c r="J81" s="150"/>
      <c r="K81" s="150"/>
      <c r="L81" s="184"/>
      <c r="M81" s="150"/>
      <c r="N81" s="183"/>
      <c r="O81" s="183"/>
      <c r="P81" s="150"/>
      <c r="Q81" s="150"/>
      <c r="R81" s="150"/>
      <c r="S81" s="150"/>
    </row>
    <row r="82" spans="3:19" x14ac:dyDescent="0.25">
      <c r="C82" s="13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81" t="s">
        <v>213</v>
      </c>
      <c r="R82" s="150"/>
      <c r="S82" s="150"/>
    </row>
    <row r="83" spans="3:19" x14ac:dyDescent="0.25">
      <c r="C83" s="930" t="s">
        <v>136</v>
      </c>
      <c r="D83" s="930"/>
      <c r="E83" s="950" t="s">
        <v>222</v>
      </c>
      <c r="F83" s="950"/>
      <c r="G83" s="950"/>
      <c r="H83" s="950"/>
      <c r="I83" s="950"/>
      <c r="J83" s="950"/>
      <c r="K83" s="950"/>
      <c r="L83" s="950"/>
      <c r="M83" s="950"/>
      <c r="N83" s="950"/>
      <c r="O83" s="950"/>
      <c r="P83" s="950"/>
      <c r="Q83" s="950"/>
      <c r="R83" s="150"/>
      <c r="S83" s="150"/>
    </row>
    <row r="84" spans="3:19" x14ac:dyDescent="0.25">
      <c r="C84" s="930"/>
      <c r="D84" s="930"/>
      <c r="E84" s="180" t="s">
        <v>223</v>
      </c>
      <c r="F84" s="180" t="s">
        <v>224</v>
      </c>
      <c r="G84" s="180" t="s">
        <v>225</v>
      </c>
      <c r="H84" s="180" t="s">
        <v>226</v>
      </c>
      <c r="I84" s="180" t="s">
        <v>227</v>
      </c>
      <c r="J84" s="180" t="s">
        <v>228</v>
      </c>
      <c r="K84" s="180" t="s">
        <v>229</v>
      </c>
      <c r="L84" s="180" t="s">
        <v>230</v>
      </c>
      <c r="M84" s="180" t="s">
        <v>231</v>
      </c>
      <c r="N84" s="180" t="s">
        <v>232</v>
      </c>
      <c r="O84" s="180" t="s">
        <v>233</v>
      </c>
      <c r="P84" s="180" t="s">
        <v>234</v>
      </c>
      <c r="Q84" s="180" t="s">
        <v>90</v>
      </c>
      <c r="R84" s="150"/>
      <c r="S84" s="150"/>
    </row>
    <row r="85" spans="3:19" x14ac:dyDescent="0.25">
      <c r="C85" s="935" t="s">
        <v>147</v>
      </c>
      <c r="D85" s="936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79"/>
      <c r="R85" s="150"/>
      <c r="S85" s="150"/>
    </row>
    <row r="86" spans="3:19" x14ac:dyDescent="0.25">
      <c r="C86" s="84" t="s">
        <v>148</v>
      </c>
      <c r="D86" s="84" t="s">
        <v>149</v>
      </c>
      <c r="E86" s="143">
        <f>[6]Sales_SP!CG10</f>
        <v>884.88479299999995</v>
      </c>
      <c r="F86" s="143">
        <f>[6]Sales_SP!CH10</f>
        <v>1043.9063369999999</v>
      </c>
      <c r="G86" s="143">
        <f>[6]Sales_SP!CI10</f>
        <v>792.47182900000007</v>
      </c>
      <c r="H86" s="143">
        <f>[6]Sales_SP!CJ10</f>
        <v>709.51629000000003</v>
      </c>
      <c r="I86" s="143">
        <f>[6]Sales_SP!CK10</f>
        <v>712.02163799999994</v>
      </c>
      <c r="J86" s="143">
        <f>[6]Sales_SP!CL10</f>
        <v>683.04121099999998</v>
      </c>
      <c r="K86" s="143">
        <f>[6]Sales_SP!CM10</f>
        <v>670.67386400000009</v>
      </c>
      <c r="L86" s="143">
        <f>[6]Sales_SP!CN10</f>
        <v>623.02379200000007</v>
      </c>
      <c r="M86" s="143">
        <f>[6]Sales_SP!CO10</f>
        <v>587.78623599999992</v>
      </c>
      <c r="N86" s="143">
        <f>[6]Sales_SP!CP10</f>
        <v>604.09839999999997</v>
      </c>
      <c r="O86" s="143">
        <f>[6]Sales_SP!CQ10</f>
        <v>620.27684099999999</v>
      </c>
      <c r="P86" s="143">
        <f>[6]Sales_SP!CR10</f>
        <v>777.94640300000015</v>
      </c>
      <c r="Q86" s="178">
        <f t="shared" ref="Q86:Q99" si="52">SUM(E86:P86)</f>
        <v>8709.647633999999</v>
      </c>
      <c r="R86" s="150"/>
      <c r="S86" s="150"/>
    </row>
    <row r="87" spans="3:19" x14ac:dyDescent="0.25">
      <c r="C87" s="16" t="s">
        <v>150</v>
      </c>
      <c r="D87" s="16" t="s">
        <v>151</v>
      </c>
      <c r="E87" s="143">
        <f>[6]Sales_SP!CG23</f>
        <v>256.562792</v>
      </c>
      <c r="F87" s="143">
        <f>[6]Sales_SP!CH23</f>
        <v>285.33494699999994</v>
      </c>
      <c r="G87" s="143">
        <f>[6]Sales_SP!CI23</f>
        <v>241.30258199999997</v>
      </c>
      <c r="H87" s="143">
        <f>[6]Sales_SP!CJ23</f>
        <v>229.49539200000001</v>
      </c>
      <c r="I87" s="143">
        <f>[6]Sales_SP!CK23</f>
        <v>218.639599</v>
      </c>
      <c r="J87" s="143">
        <f>[6]Sales_SP!CL23</f>
        <v>213.824873</v>
      </c>
      <c r="K87" s="143">
        <f>[6]Sales_SP!CM23</f>
        <v>209.363924</v>
      </c>
      <c r="L87" s="143">
        <f>[6]Sales_SP!CN23</f>
        <v>206.50843800000001</v>
      </c>
      <c r="M87" s="143">
        <f>[6]Sales_SP!CO23</f>
        <v>194.34024399999998</v>
      </c>
      <c r="N87" s="143">
        <f>[6]Sales_SP!CP23</f>
        <v>196.37216300000006</v>
      </c>
      <c r="O87" s="143">
        <f>[6]Sales_SP!CQ23</f>
        <v>205.11445900000004</v>
      </c>
      <c r="P87" s="143">
        <f>[6]Sales_SP!CR23</f>
        <v>125.22700800000001</v>
      </c>
      <c r="Q87" s="178">
        <f t="shared" si="52"/>
        <v>2582.086421</v>
      </c>
      <c r="R87" s="150"/>
      <c r="S87" s="150"/>
    </row>
    <row r="88" spans="3:19" x14ac:dyDescent="0.25">
      <c r="C88" s="16" t="s">
        <v>152</v>
      </c>
      <c r="D88" s="16" t="s">
        <v>153</v>
      </c>
      <c r="E88" s="143">
        <f>[6]Sales_SP!CG36</f>
        <v>76.251569000000018</v>
      </c>
      <c r="F88" s="143">
        <f>[6]Sales_SP!CH36</f>
        <v>79.64805299999999</v>
      </c>
      <c r="G88" s="143">
        <f>[6]Sales_SP!CI36</f>
        <v>71.291729000000018</v>
      </c>
      <c r="H88" s="143">
        <f>[6]Sales_SP!CJ36</f>
        <v>75.360348999999999</v>
      </c>
      <c r="I88" s="143">
        <f>[6]Sales_SP!CK36</f>
        <v>68.289691000000005</v>
      </c>
      <c r="J88" s="143">
        <f>[6]Sales_SP!CL36</f>
        <v>65.419105000000002</v>
      </c>
      <c r="K88" s="143">
        <f>[6]Sales_SP!CM36</f>
        <v>63.788289999999989</v>
      </c>
      <c r="L88" s="143">
        <f>[6]Sales_SP!CN36</f>
        <v>74.43521299999999</v>
      </c>
      <c r="M88" s="143">
        <f>[6]Sales_SP!CO36</f>
        <v>81.513020999999995</v>
      </c>
      <c r="N88" s="143">
        <f>[6]Sales_SP!CP36</f>
        <v>76.331409999999991</v>
      </c>
      <c r="O88" s="143">
        <f>[6]Sales_SP!CQ36</f>
        <v>74.669940999999994</v>
      </c>
      <c r="P88" s="143">
        <f>[6]Sales_SP!CR36</f>
        <v>39.821633000000006</v>
      </c>
      <c r="Q88" s="178">
        <f t="shared" si="52"/>
        <v>846.82000400000004</v>
      </c>
      <c r="R88" s="150"/>
      <c r="S88" s="150"/>
    </row>
    <row r="89" spans="3:19" x14ac:dyDescent="0.25">
      <c r="C89" s="16" t="s">
        <v>154</v>
      </c>
      <c r="D89" s="16" t="s">
        <v>155</v>
      </c>
      <c r="E89" s="143">
        <f>[6]Sales_SP!CG43</f>
        <v>0.85062599999999988</v>
      </c>
      <c r="F89" s="143">
        <f>[6]Sales_SP!CH43</f>
        <v>0.84115000000000006</v>
      </c>
      <c r="G89" s="143">
        <f>[6]Sales_SP!CI43</f>
        <v>0.80888500000000008</v>
      </c>
      <c r="H89" s="143">
        <f>[6]Sales_SP!CJ43</f>
        <v>0.81143199999999993</v>
      </c>
      <c r="I89" s="143">
        <f>[6]Sales_SP!CK43</f>
        <v>0.7728060000000001</v>
      </c>
      <c r="J89" s="143">
        <f>[6]Sales_SP!CL43</f>
        <v>0.78160600000000002</v>
      </c>
      <c r="K89" s="143">
        <f>[6]Sales_SP!CM43</f>
        <v>0.76674299999999995</v>
      </c>
      <c r="L89" s="143">
        <f>[6]Sales_SP!CN43</f>
        <v>0.78722999999999999</v>
      </c>
      <c r="M89" s="143">
        <f>[6]Sales_SP!CO43</f>
        <v>0.82217700000000016</v>
      </c>
      <c r="N89" s="143">
        <f>[6]Sales_SP!CP43</f>
        <v>0.65301500000000001</v>
      </c>
      <c r="O89" s="143">
        <f>[6]Sales_SP!CQ43</f>
        <v>0.764459</v>
      </c>
      <c r="P89" s="143">
        <f>[6]Sales_SP!CR43</f>
        <v>0.41700000000000004</v>
      </c>
      <c r="Q89" s="178">
        <f t="shared" si="52"/>
        <v>9.0771289999999993</v>
      </c>
      <c r="R89" s="150"/>
      <c r="S89" s="150"/>
    </row>
    <row r="90" spans="3:19" x14ac:dyDescent="0.25">
      <c r="C90" s="16" t="s">
        <v>156</v>
      </c>
      <c r="D90" s="16" t="s">
        <v>157</v>
      </c>
      <c r="E90" s="143">
        <f>[6]Sales_SP!CG48+[6]Sales_SP!CG52</f>
        <v>0.62522899999999992</v>
      </c>
      <c r="F90" s="143">
        <f>[6]Sales_SP!CH48+[6]Sales_SP!CH52</f>
        <v>0.57546799999999998</v>
      </c>
      <c r="G90" s="143">
        <f>[6]Sales_SP!CI48+[6]Sales_SP!CI52</f>
        <v>0.46059300000000003</v>
      </c>
      <c r="H90" s="143">
        <f>[6]Sales_SP!CJ48+[6]Sales_SP!CJ52</f>
        <v>0.45702500000000001</v>
      </c>
      <c r="I90" s="143">
        <f>[6]Sales_SP!CK48+[6]Sales_SP!CK52</f>
        <v>0.50984399999999996</v>
      </c>
      <c r="J90" s="143">
        <f>[6]Sales_SP!CL48+[6]Sales_SP!CL52</f>
        <v>0.55531605323412392</v>
      </c>
      <c r="K90" s="143">
        <f>[6]Sales_SP!CM48+[6]Sales_SP!CM52</f>
        <v>0.49948300000000001</v>
      </c>
      <c r="L90" s="143">
        <f>[6]Sales_SP!CN48+[6]Sales_SP!CN52</f>
        <v>0.53748099999999999</v>
      </c>
      <c r="M90" s="143">
        <f>[6]Sales_SP!CO48+[6]Sales_SP!CO52</f>
        <v>0.46</v>
      </c>
      <c r="N90" s="143">
        <f>[6]Sales_SP!CP48+[6]Sales_SP!CP52</f>
        <v>0.51</v>
      </c>
      <c r="O90" s="143">
        <f>[6]Sales_SP!CQ48+[6]Sales_SP!CQ52</f>
        <v>0.57000000000000006</v>
      </c>
      <c r="P90" s="143">
        <f>[6]Sales_SP!CR48+[6]Sales_SP!CR52</f>
        <v>0.88080899999999995</v>
      </c>
      <c r="Q90" s="178">
        <f t="shared" si="52"/>
        <v>6.6412480532341247</v>
      </c>
      <c r="R90" s="150"/>
      <c r="S90" s="150"/>
    </row>
    <row r="91" spans="3:19" x14ac:dyDescent="0.25">
      <c r="C91" s="16" t="s">
        <v>158</v>
      </c>
      <c r="D91" s="16" t="s">
        <v>159</v>
      </c>
      <c r="E91" s="143">
        <f>[6]Sales_SP!CG54</f>
        <v>39.596773999999996</v>
      </c>
      <c r="F91" s="143">
        <f>[6]Sales_SP!CH54</f>
        <v>40.309134999999998</v>
      </c>
      <c r="G91" s="143">
        <f>[6]Sales_SP!CI54</f>
        <v>38.952576000000001</v>
      </c>
      <c r="H91" s="143">
        <f>[6]Sales_SP!CJ54</f>
        <v>39.093744399999999</v>
      </c>
      <c r="I91" s="143">
        <f>[6]Sales_SP!CK54</f>
        <v>40.184035999999999</v>
      </c>
      <c r="J91" s="143">
        <f>[6]Sales_SP!CL54</f>
        <v>39.510000000000005</v>
      </c>
      <c r="K91" s="143">
        <f>[6]Sales_SP!CM54</f>
        <v>42.541449</v>
      </c>
      <c r="L91" s="143">
        <f>[6]Sales_SP!CN54</f>
        <v>41.050426999999999</v>
      </c>
      <c r="M91" s="143">
        <f>[6]Sales_SP!CO54</f>
        <v>41.551359000000005</v>
      </c>
      <c r="N91" s="143">
        <f>[6]Sales_SP!CP54</f>
        <v>43.003093</v>
      </c>
      <c r="O91" s="143">
        <f>[6]Sales_SP!CQ54</f>
        <v>41.037552000000005</v>
      </c>
      <c r="P91" s="143">
        <f>[6]Sales_SP!CR54</f>
        <v>37.200069999999997</v>
      </c>
      <c r="Q91" s="178">
        <f t="shared" si="52"/>
        <v>484.03021539999997</v>
      </c>
      <c r="R91" s="150"/>
      <c r="S91" s="150"/>
    </row>
    <row r="92" spans="3:19" x14ac:dyDescent="0.25">
      <c r="C92" s="16" t="s">
        <v>160</v>
      </c>
      <c r="D92" s="16" t="s">
        <v>161</v>
      </c>
      <c r="E92" s="143">
        <f>[6]Sales_SP!CG64</f>
        <v>6.699668</v>
      </c>
      <c r="F92" s="143">
        <f>[6]Sales_SP!CH64</f>
        <v>7.4557919999999998</v>
      </c>
      <c r="G92" s="143">
        <f>[6]Sales_SP!CI64</f>
        <v>6.4602640000000005</v>
      </c>
      <c r="H92" s="143">
        <f>[6]Sales_SP!CJ64</f>
        <v>7.0800299999999998</v>
      </c>
      <c r="I92" s="143">
        <f>[6]Sales_SP!CK64</f>
        <v>6.9868880000000004</v>
      </c>
      <c r="J92" s="143">
        <f>[6]Sales_SP!CL64</f>
        <v>6.41</v>
      </c>
      <c r="K92" s="143">
        <f>[6]Sales_SP!CM64</f>
        <v>5.8816100000000002</v>
      </c>
      <c r="L92" s="143">
        <f>[6]Sales_SP!CN64</f>
        <v>6.6899350000000002</v>
      </c>
      <c r="M92" s="143">
        <f>[6]Sales_SP!CO64</f>
        <v>6.1785747199999994</v>
      </c>
      <c r="N92" s="143">
        <f>[6]Sales_SP!CP64</f>
        <v>5.9845785999999999</v>
      </c>
      <c r="O92" s="143">
        <f>[6]Sales_SP!CQ64</f>
        <v>6.6800320000000006</v>
      </c>
      <c r="P92" s="143">
        <f>[6]Sales_SP!CR64</f>
        <v>4.0199999999999996</v>
      </c>
      <c r="Q92" s="178">
        <f t="shared" si="52"/>
        <v>76.527372319999998</v>
      </c>
      <c r="R92" s="150"/>
      <c r="S92" s="150"/>
    </row>
    <row r="93" spans="3:19" x14ac:dyDescent="0.25">
      <c r="C93" s="16" t="s">
        <v>162</v>
      </c>
      <c r="D93" s="16" t="s">
        <v>163</v>
      </c>
      <c r="E93" s="143">
        <f>[6]Sales_SP!CG69</f>
        <v>3.306331000000001</v>
      </c>
      <c r="F93" s="143">
        <f>[6]Sales_SP!CH69</f>
        <v>3.7022370000000002</v>
      </c>
      <c r="G93" s="143">
        <f>[6]Sales_SP!CI69</f>
        <v>3.3898739999999998</v>
      </c>
      <c r="H93" s="143">
        <f>[6]Sales_SP!CJ69</f>
        <v>3.6222460000000001</v>
      </c>
      <c r="I93" s="143">
        <f>[6]Sales_SP!CK69</f>
        <v>3.36</v>
      </c>
      <c r="J93" s="143">
        <f>[6]Sales_SP!CL69</f>
        <v>3.57</v>
      </c>
      <c r="K93" s="143">
        <f>[6]Sales_SP!CM69</f>
        <v>3.4814240000000001</v>
      </c>
      <c r="L93" s="143">
        <f>[6]Sales_SP!CN69</f>
        <v>3.6404079900000004</v>
      </c>
      <c r="M93" s="143">
        <f>[6]Sales_SP!CO69</f>
        <v>3.8763744299999998</v>
      </c>
      <c r="N93" s="143">
        <f>[6]Sales_SP!CP69</f>
        <v>4.1615250000000001</v>
      </c>
      <c r="O93" s="143">
        <f>[6]Sales_SP!CQ69</f>
        <v>4.474799</v>
      </c>
      <c r="P93" s="143">
        <f>[6]Sales_SP!CR69</f>
        <v>2.2841200000000002</v>
      </c>
      <c r="Q93" s="178">
        <f t="shared" si="52"/>
        <v>42.869338419999998</v>
      </c>
      <c r="R93" s="150"/>
      <c r="S93" s="150"/>
    </row>
    <row r="94" spans="3:19" x14ac:dyDescent="0.25">
      <c r="C94" s="16" t="s">
        <v>164</v>
      </c>
      <c r="D94" s="16" t="s">
        <v>165</v>
      </c>
      <c r="E94" s="143">
        <f>[6]Sales_SP!CG70</f>
        <v>0</v>
      </c>
      <c r="F94" s="143">
        <f>[6]Sales_SP!CH70</f>
        <v>0</v>
      </c>
      <c r="G94" s="143">
        <f>[6]Sales_SP!CI70</f>
        <v>0</v>
      </c>
      <c r="H94" s="143">
        <f>[6]Sales_SP!CJ70</f>
        <v>0</v>
      </c>
      <c r="I94" s="143">
        <f>[6]Sales_SP!CK70</f>
        <v>0</v>
      </c>
      <c r="J94" s="143">
        <f>[6]Sales_SP!CL70</f>
        <v>0</v>
      </c>
      <c r="K94" s="143">
        <f>[6]Sales_SP!CM70</f>
        <v>0</v>
      </c>
      <c r="L94" s="143">
        <f>[6]Sales_SP!CN70</f>
        <v>0</v>
      </c>
      <c r="M94" s="143">
        <f>[6]Sales_SP!CO70</f>
        <v>2.5000000000000001E-5</v>
      </c>
      <c r="N94" s="143">
        <f>[6]Sales_SP!CP70</f>
        <v>8.2999999999999998E-5</v>
      </c>
      <c r="O94" s="143">
        <f>[6]Sales_SP!CQ70</f>
        <v>0</v>
      </c>
      <c r="P94" s="143">
        <f>[6]Sales_SP!CR70</f>
        <v>0</v>
      </c>
      <c r="Q94" s="178">
        <f t="shared" si="52"/>
        <v>1.08E-4</v>
      </c>
      <c r="R94" s="150"/>
      <c r="S94" s="150"/>
    </row>
    <row r="95" spans="3:19" x14ac:dyDescent="0.25">
      <c r="C95" s="16"/>
      <c r="D95" s="16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78">
        <f t="shared" si="52"/>
        <v>0</v>
      </c>
      <c r="R95" s="150"/>
      <c r="S95" s="150"/>
    </row>
    <row r="96" spans="3:19" x14ac:dyDescent="0.25">
      <c r="C96" s="16"/>
      <c r="D96" s="16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78">
        <f t="shared" si="52"/>
        <v>0</v>
      </c>
      <c r="R96" s="150"/>
      <c r="S96" s="150"/>
    </row>
    <row r="97" spans="3:19" x14ac:dyDescent="0.25">
      <c r="C97" s="16"/>
      <c r="D97" s="16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78">
        <f t="shared" si="52"/>
        <v>0</v>
      </c>
      <c r="R97" s="150"/>
      <c r="S97" s="150"/>
    </row>
    <row r="98" spans="3:19" x14ac:dyDescent="0.25">
      <c r="C98" s="16" t="s">
        <v>235</v>
      </c>
      <c r="D98" s="16" t="s">
        <v>235</v>
      </c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78">
        <f t="shared" si="52"/>
        <v>0</v>
      </c>
      <c r="R98" s="150"/>
      <c r="S98" s="150"/>
    </row>
    <row r="99" spans="3:19" x14ac:dyDescent="0.25">
      <c r="C99" s="937" t="s">
        <v>166</v>
      </c>
      <c r="D99" s="938"/>
      <c r="E99" s="178">
        <f t="shared" ref="E99:P99" si="53">SUM(E86:E98)</f>
        <v>1268.7777819999999</v>
      </c>
      <c r="F99" s="178">
        <f t="shared" si="53"/>
        <v>1461.7731189999995</v>
      </c>
      <c r="G99" s="178">
        <f t="shared" si="53"/>
        <v>1155.138332</v>
      </c>
      <c r="H99" s="178">
        <f t="shared" si="53"/>
        <v>1065.4365084000001</v>
      </c>
      <c r="I99" s="178">
        <f t="shared" si="53"/>
        <v>1050.7645019999998</v>
      </c>
      <c r="J99" s="178">
        <f t="shared" si="53"/>
        <v>1013.1121110532341</v>
      </c>
      <c r="K99" s="178">
        <f t="shared" si="53"/>
        <v>996.99678700000004</v>
      </c>
      <c r="L99" s="178">
        <f t="shared" si="53"/>
        <v>956.67292398999996</v>
      </c>
      <c r="M99" s="178">
        <f t="shared" si="53"/>
        <v>916.52801115000011</v>
      </c>
      <c r="N99" s="178">
        <f t="shared" si="53"/>
        <v>931.11426760000006</v>
      </c>
      <c r="O99" s="178">
        <f t="shared" si="53"/>
        <v>953.58808299999998</v>
      </c>
      <c r="P99" s="178">
        <f t="shared" si="53"/>
        <v>987.79704300000026</v>
      </c>
      <c r="Q99" s="178">
        <f t="shared" si="52"/>
        <v>12757.699470193234</v>
      </c>
      <c r="R99" s="150"/>
      <c r="S99" s="150"/>
    </row>
    <row r="100" spans="3:19" x14ac:dyDescent="0.25">
      <c r="C100" s="935" t="s">
        <v>167</v>
      </c>
      <c r="D100" s="936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79"/>
      <c r="R100" s="150"/>
      <c r="S100" s="150"/>
    </row>
    <row r="101" spans="3:19" x14ac:dyDescent="0.25">
      <c r="C101" s="16" t="s">
        <v>168</v>
      </c>
      <c r="D101" s="16" t="s">
        <v>169</v>
      </c>
      <c r="E101" s="143">
        <f>[6]Sales_SP!CG89</f>
        <v>306.40620413240043</v>
      </c>
      <c r="F101" s="143">
        <f>[6]Sales_SP!CH89</f>
        <v>303.4269120332529</v>
      </c>
      <c r="G101" s="143">
        <f>[6]Sales_SP!CI89</f>
        <v>313.61783077906722</v>
      </c>
      <c r="H101" s="143">
        <f>[6]Sales_SP!CJ89</f>
        <v>302.28619554002529</v>
      </c>
      <c r="I101" s="143">
        <f>[6]Sales_SP!CK89</f>
        <v>300.53706082497115</v>
      </c>
      <c r="J101" s="143">
        <f>[6]Sales_SP!CL89</f>
        <v>298.37611330351882</v>
      </c>
      <c r="K101" s="143">
        <f>[6]Sales_SP!CM89</f>
        <v>270.03498208194077</v>
      </c>
      <c r="L101" s="143">
        <f>[6]Sales_SP!CN89</f>
        <v>302.3813707176916</v>
      </c>
      <c r="M101" s="143">
        <f>[6]Sales_SP!CO89</f>
        <v>311.84691311674879</v>
      </c>
      <c r="N101" s="143">
        <f>[6]Sales_SP!CP89</f>
        <v>316.216871389554</v>
      </c>
      <c r="O101" s="143">
        <f>[6]Sales_SP!CQ89</f>
        <v>328.2302808386159</v>
      </c>
      <c r="P101" s="143">
        <f>[6]Sales_SP!CR89</f>
        <v>307.76360158957732</v>
      </c>
      <c r="Q101" s="178">
        <f t="shared" ref="Q101:Q116" si="54">SUM(E101:P101)</f>
        <v>3661.1243363473641</v>
      </c>
      <c r="R101" s="150"/>
      <c r="S101" s="150"/>
    </row>
    <row r="102" spans="3:19" x14ac:dyDescent="0.25">
      <c r="C102" s="16" t="s">
        <v>170</v>
      </c>
      <c r="D102" s="16" t="s">
        <v>171</v>
      </c>
      <c r="E102" s="143">
        <f>[6]Sales_SP!CG104</f>
        <v>0</v>
      </c>
      <c r="F102" s="143">
        <f>[6]Sales_SP!CH104</f>
        <v>0</v>
      </c>
      <c r="G102" s="143">
        <f>[6]Sales_SP!CI104</f>
        <v>0</v>
      </c>
      <c r="H102" s="143">
        <f>[6]Sales_SP!CJ104</f>
        <v>0</v>
      </c>
      <c r="I102" s="143">
        <f>[6]Sales_SP!CK104</f>
        <v>0</v>
      </c>
      <c r="J102" s="143">
        <f>[6]Sales_SP!CL104</f>
        <v>0</v>
      </c>
      <c r="K102" s="143">
        <f>[6]Sales_SP!CM104</f>
        <v>0</v>
      </c>
      <c r="L102" s="143">
        <f>[6]Sales_SP!CN104</f>
        <v>0</v>
      </c>
      <c r="M102" s="143">
        <f>[6]Sales_SP!CO104</f>
        <v>0</v>
      </c>
      <c r="N102" s="143">
        <f>[6]Sales_SP!CP104</f>
        <v>0</v>
      </c>
      <c r="O102" s="143">
        <f>[6]Sales_SP!CQ104</f>
        <v>0</v>
      </c>
      <c r="P102" s="143">
        <f>[6]Sales_SP!CR104</f>
        <v>0</v>
      </c>
      <c r="Q102" s="178">
        <f t="shared" si="54"/>
        <v>0</v>
      </c>
      <c r="R102" s="150"/>
      <c r="S102" s="150"/>
    </row>
    <row r="103" spans="3:19" x14ac:dyDescent="0.25">
      <c r="C103" s="16" t="s">
        <v>216</v>
      </c>
      <c r="D103" s="16" t="s">
        <v>173</v>
      </c>
      <c r="E103" s="143">
        <f>[6]Sales_SP!CG110</f>
        <v>153.17000000000002</v>
      </c>
      <c r="F103" s="143">
        <f>[6]Sales_SP!CH110</f>
        <v>160.67000000000002</v>
      </c>
      <c r="G103" s="143">
        <f>[6]Sales_SP!CI110</f>
        <v>171.92999999999998</v>
      </c>
      <c r="H103" s="143">
        <f>[6]Sales_SP!CJ110</f>
        <v>143.08000000000004</v>
      </c>
      <c r="I103" s="143">
        <f>[6]Sales_SP!CK110</f>
        <v>138.64000000000004</v>
      </c>
      <c r="J103" s="143">
        <f>[6]Sales_SP!CL110</f>
        <v>136.22999999999999</v>
      </c>
      <c r="K103" s="143">
        <f>[6]Sales_SP!CM110</f>
        <v>128.39563286000001</v>
      </c>
      <c r="L103" s="143">
        <f>[6]Sales_SP!CN110</f>
        <v>136.43721588</v>
      </c>
      <c r="M103" s="143">
        <f>[6]Sales_SP!CO110</f>
        <v>122.80999999999997</v>
      </c>
      <c r="N103" s="143">
        <f>[6]Sales_SP!CP110</f>
        <v>117.4</v>
      </c>
      <c r="O103" s="143">
        <f>[6]Sales_SP!CQ110</f>
        <v>128.05227648000002</v>
      </c>
      <c r="P103" s="143">
        <f>[6]Sales_SP!CR110</f>
        <v>127.30796073</v>
      </c>
      <c r="Q103" s="178">
        <f t="shared" si="54"/>
        <v>1664.1230859500001</v>
      </c>
      <c r="R103" s="150"/>
      <c r="S103" s="150"/>
    </row>
    <row r="104" spans="3:19" x14ac:dyDescent="0.25">
      <c r="C104" s="16" t="s">
        <v>174</v>
      </c>
      <c r="D104" s="16" t="s">
        <v>175</v>
      </c>
      <c r="E104" s="143">
        <f>[6]Sales_SP!CG115</f>
        <v>0</v>
      </c>
      <c r="F104" s="143">
        <f>[6]Sales_SP!CH115</f>
        <v>0</v>
      </c>
      <c r="G104" s="143">
        <f>[6]Sales_SP!CI115</f>
        <v>0</v>
      </c>
      <c r="H104" s="143">
        <f>[6]Sales_SP!CJ115</f>
        <v>0</v>
      </c>
      <c r="I104" s="143">
        <f>[6]Sales_SP!CK115</f>
        <v>0</v>
      </c>
      <c r="J104" s="143">
        <f>[6]Sales_SP!CL115</f>
        <v>0</v>
      </c>
      <c r="K104" s="143">
        <f>[6]Sales_SP!CM115</f>
        <v>0</v>
      </c>
      <c r="L104" s="143">
        <f>[6]Sales_SP!CN115</f>
        <v>0</v>
      </c>
      <c r="M104" s="143">
        <f>[6]Sales_SP!CO115</f>
        <v>0</v>
      </c>
      <c r="N104" s="143">
        <f>[6]Sales_SP!CP115</f>
        <v>0</v>
      </c>
      <c r="O104" s="143">
        <f>[6]Sales_SP!CQ115</f>
        <v>0</v>
      </c>
      <c r="P104" s="143">
        <f>[6]Sales_SP!CR115</f>
        <v>0</v>
      </c>
      <c r="Q104" s="178">
        <f t="shared" si="54"/>
        <v>0</v>
      </c>
      <c r="R104" s="150"/>
      <c r="S104" s="150"/>
    </row>
    <row r="105" spans="3:19" x14ac:dyDescent="0.25">
      <c r="C105" s="16" t="s">
        <v>176</v>
      </c>
      <c r="D105" s="16" t="s">
        <v>177</v>
      </c>
      <c r="E105" s="143">
        <f>[6]Sales_SP!CG120</f>
        <v>0.41000000000000009</v>
      </c>
      <c r="F105" s="143">
        <f>[6]Sales_SP!CH120</f>
        <v>0.45000000000000007</v>
      </c>
      <c r="G105" s="143">
        <f>[6]Sales_SP!CI120</f>
        <v>0.47000000000000003</v>
      </c>
      <c r="H105" s="143">
        <f>[6]Sales_SP!CJ120</f>
        <v>0.39000000000000007</v>
      </c>
      <c r="I105" s="143">
        <f>[6]Sales_SP!CK120</f>
        <v>0.36000000000000004</v>
      </c>
      <c r="J105" s="143">
        <f>[6]Sales_SP!CL120</f>
        <v>0.36</v>
      </c>
      <c r="K105" s="143">
        <f>[6]Sales_SP!CM120</f>
        <v>0.33244300000000004</v>
      </c>
      <c r="L105" s="143">
        <f>[6]Sales_SP!CN120</f>
        <v>0.33256600000000003</v>
      </c>
      <c r="M105" s="143">
        <f>[6]Sales_SP!CO120</f>
        <v>0.30248900000000001</v>
      </c>
      <c r="N105" s="143">
        <f>[6]Sales_SP!CP120</f>
        <v>0.30444199999999999</v>
      </c>
      <c r="O105" s="143">
        <f>[6]Sales_SP!CQ120</f>
        <v>0.31774199999999997</v>
      </c>
      <c r="P105" s="143">
        <f>[6]Sales_SP!CR120</f>
        <v>0.30594699999999997</v>
      </c>
      <c r="Q105" s="178">
        <f t="shared" si="54"/>
        <v>4.3356289999999991</v>
      </c>
      <c r="R105" s="150"/>
      <c r="S105" s="150"/>
    </row>
    <row r="106" spans="3:19" x14ac:dyDescent="0.25">
      <c r="C106" s="16" t="s">
        <v>178</v>
      </c>
      <c r="D106" s="16" t="s">
        <v>179</v>
      </c>
      <c r="E106" s="143">
        <f>[6]Sales_SP!CG126</f>
        <v>3.7100000000000004</v>
      </c>
      <c r="F106" s="143">
        <f>[6]Sales_SP!CH126</f>
        <v>0.84000000000000008</v>
      </c>
      <c r="G106" s="143">
        <f>[6]Sales_SP!CI126</f>
        <v>0.76</v>
      </c>
      <c r="H106" s="143">
        <f>[6]Sales_SP!CJ126</f>
        <v>0.74</v>
      </c>
      <c r="I106" s="143">
        <f>[6]Sales_SP!CK126</f>
        <v>1.6300000000000003</v>
      </c>
      <c r="J106" s="143">
        <f>[6]Sales_SP!CL126</f>
        <v>5.26</v>
      </c>
      <c r="K106" s="143">
        <f>[6]Sales_SP!CM126</f>
        <v>4.03</v>
      </c>
      <c r="L106" s="143">
        <f>[6]Sales_SP!CN126</f>
        <v>4.24</v>
      </c>
      <c r="M106" s="143">
        <f>[6]Sales_SP!CO126</f>
        <v>2.29</v>
      </c>
      <c r="N106" s="143">
        <f>[6]Sales_SP!CP126</f>
        <v>5.9799999999999995</v>
      </c>
      <c r="O106" s="143">
        <f>[6]Sales_SP!CQ126</f>
        <v>5.9899999999999984</v>
      </c>
      <c r="P106" s="143">
        <f>[6]Sales_SP!CR126</f>
        <v>6.419999999999999</v>
      </c>
      <c r="Q106" s="178">
        <f t="shared" si="54"/>
        <v>41.89</v>
      </c>
      <c r="R106" s="150"/>
      <c r="S106" s="150"/>
    </row>
    <row r="107" spans="3:19" x14ac:dyDescent="0.25">
      <c r="C107" s="16" t="s">
        <v>180</v>
      </c>
      <c r="D107" s="16" t="s">
        <v>181</v>
      </c>
      <c r="E107" s="143">
        <f>[6]Sales_SP!CG127</f>
        <v>8.6300000000000008</v>
      </c>
      <c r="F107" s="143">
        <f>[6]Sales_SP!CH127</f>
        <v>7.5699999999999985</v>
      </c>
      <c r="G107" s="143">
        <f>[6]Sales_SP!CI127</f>
        <v>7.77</v>
      </c>
      <c r="H107" s="143">
        <f>[6]Sales_SP!CJ127</f>
        <v>8.25</v>
      </c>
      <c r="I107" s="143">
        <f>[6]Sales_SP!CK127</f>
        <v>7.2099999999999991</v>
      </c>
      <c r="J107" s="143">
        <f>[6]Sales_SP!CL127</f>
        <v>7.2500000000000009</v>
      </c>
      <c r="K107" s="143">
        <f>[6]Sales_SP!CM127</f>
        <v>7.0399999999999991</v>
      </c>
      <c r="L107" s="143">
        <f>[6]Sales_SP!CN127</f>
        <v>8.1599999999999984</v>
      </c>
      <c r="M107" s="143">
        <f>[6]Sales_SP!CO127</f>
        <v>8.35</v>
      </c>
      <c r="N107" s="143">
        <f>[6]Sales_SP!CP127</f>
        <v>8.5</v>
      </c>
      <c r="O107" s="143">
        <f>[6]Sales_SP!CQ127</f>
        <v>8.4999999999999982</v>
      </c>
      <c r="P107" s="143">
        <f>[6]Sales_SP!CR127</f>
        <v>8.25</v>
      </c>
      <c r="Q107" s="178">
        <f t="shared" si="54"/>
        <v>95.47999999999999</v>
      </c>
      <c r="R107" s="150"/>
      <c r="S107" s="150"/>
    </row>
    <row r="108" spans="3:19" x14ac:dyDescent="0.25">
      <c r="C108" s="16" t="s">
        <v>182</v>
      </c>
      <c r="D108" s="16" t="s">
        <v>183</v>
      </c>
      <c r="E108" s="143">
        <f>[6]Sales_SP!CG131</f>
        <v>11.589999999999998</v>
      </c>
      <c r="F108" s="143">
        <f>[6]Sales_SP!CH131</f>
        <v>12.5</v>
      </c>
      <c r="G108" s="143">
        <f>[6]Sales_SP!CI131</f>
        <v>13.820000000000002</v>
      </c>
      <c r="H108" s="143">
        <f>[6]Sales_SP!CJ131</f>
        <v>9.7600000000000016</v>
      </c>
      <c r="I108" s="143">
        <f>[6]Sales_SP!CK131</f>
        <v>9.0900000000000016</v>
      </c>
      <c r="J108" s="143">
        <f>[6]Sales_SP!CL131</f>
        <v>8.8500000000000014</v>
      </c>
      <c r="K108" s="143">
        <f>[6]Sales_SP!CM131</f>
        <v>8.7399999999999984</v>
      </c>
      <c r="L108" s="143">
        <f>[6]Sales_SP!CN131</f>
        <v>9.1000000000000014</v>
      </c>
      <c r="M108" s="143">
        <f>[6]Sales_SP!CO131</f>
        <v>8.3199999999999985</v>
      </c>
      <c r="N108" s="143">
        <f>[6]Sales_SP!CP131</f>
        <v>8.4899999999999984</v>
      </c>
      <c r="O108" s="143">
        <f>[6]Sales_SP!CQ131</f>
        <v>8.76</v>
      </c>
      <c r="P108" s="143">
        <f>[6]Sales_SP!CR131</f>
        <v>9.4699999999999989</v>
      </c>
      <c r="Q108" s="178">
        <f t="shared" si="54"/>
        <v>118.49000000000001</v>
      </c>
      <c r="R108" s="150"/>
      <c r="S108" s="150"/>
    </row>
    <row r="109" spans="3:19" x14ac:dyDescent="0.25">
      <c r="C109" s="16" t="s">
        <v>184</v>
      </c>
      <c r="D109" s="16" t="s">
        <v>163</v>
      </c>
      <c r="E109" s="143">
        <f>[6]Sales_SP!CG132</f>
        <v>7.5200000000000005</v>
      </c>
      <c r="F109" s="143">
        <f>[6]Sales_SP!CH132</f>
        <v>7.25</v>
      </c>
      <c r="G109" s="143">
        <f>[6]Sales_SP!CI132</f>
        <v>7.4399999999999995</v>
      </c>
      <c r="H109" s="143">
        <f>[6]Sales_SP!CJ132</f>
        <v>7.2</v>
      </c>
      <c r="I109" s="143">
        <f>[6]Sales_SP!CK132</f>
        <v>6.9700000000000006</v>
      </c>
      <c r="J109" s="143">
        <f>[6]Sales_SP!CL132</f>
        <v>8</v>
      </c>
      <c r="K109" s="143">
        <f>[6]Sales_SP!CM132</f>
        <v>7.9099999999999993</v>
      </c>
      <c r="L109" s="143">
        <f>[6]Sales_SP!CN132</f>
        <v>8.5300000000000011</v>
      </c>
      <c r="M109" s="143">
        <f>[6]Sales_SP!CO132</f>
        <v>7.7100000000000009</v>
      </c>
      <c r="N109" s="143">
        <f>[6]Sales_SP!CP132</f>
        <v>7.8499999999999988</v>
      </c>
      <c r="O109" s="143">
        <f>[6]Sales_SP!CQ132</f>
        <v>8.0299999999999994</v>
      </c>
      <c r="P109" s="143">
        <f>[6]Sales_SP!CR132</f>
        <v>7.4200000000000008</v>
      </c>
      <c r="Q109" s="178">
        <f t="shared" si="54"/>
        <v>91.83</v>
      </c>
      <c r="R109" s="150"/>
      <c r="S109" s="150"/>
    </row>
    <row r="110" spans="3:19" x14ac:dyDescent="0.25">
      <c r="C110" s="16" t="s">
        <v>185</v>
      </c>
      <c r="D110" s="16" t="s">
        <v>186</v>
      </c>
      <c r="E110" s="143">
        <f>[6]Sales_SP!CG133</f>
        <v>0</v>
      </c>
      <c r="F110" s="143">
        <f>[6]Sales_SP!CH133</f>
        <v>0</v>
      </c>
      <c r="G110" s="143">
        <f>[6]Sales_SP!CI133</f>
        <v>0</v>
      </c>
      <c r="H110" s="143">
        <f>[6]Sales_SP!CJ133</f>
        <v>0</v>
      </c>
      <c r="I110" s="143">
        <f>[6]Sales_SP!CK133</f>
        <v>0</v>
      </c>
      <c r="J110" s="143">
        <f>[6]Sales_SP!CL133</f>
        <v>0</v>
      </c>
      <c r="K110" s="143">
        <f>[6]Sales_SP!CM133</f>
        <v>0</v>
      </c>
      <c r="L110" s="143">
        <f>[6]Sales_SP!CN133</f>
        <v>0</v>
      </c>
      <c r="M110" s="143">
        <f>[6]Sales_SP!CO133</f>
        <v>0</v>
      </c>
      <c r="N110" s="143">
        <f>[6]Sales_SP!CP133</f>
        <v>0</v>
      </c>
      <c r="O110" s="143">
        <f>[6]Sales_SP!CQ133</f>
        <v>0</v>
      </c>
      <c r="P110" s="143">
        <f>[6]Sales_SP!CR133</f>
        <v>0</v>
      </c>
      <c r="Q110" s="178">
        <f t="shared" si="54"/>
        <v>0</v>
      </c>
      <c r="R110" s="150"/>
      <c r="S110" s="150"/>
    </row>
    <row r="111" spans="3:19" x14ac:dyDescent="0.25">
      <c r="C111" s="16" t="s">
        <v>187</v>
      </c>
      <c r="D111" s="16" t="s">
        <v>165</v>
      </c>
      <c r="E111" s="143">
        <f>[6]Sales_SP!CG134</f>
        <v>0</v>
      </c>
      <c r="F111" s="143">
        <f>[6]Sales_SP!CH134</f>
        <v>0</v>
      </c>
      <c r="G111" s="143">
        <f>[6]Sales_SP!CI134</f>
        <v>0</v>
      </c>
      <c r="H111" s="143">
        <f>[6]Sales_SP!CJ134</f>
        <v>0</v>
      </c>
      <c r="I111" s="143">
        <f>[6]Sales_SP!CK134</f>
        <v>0</v>
      </c>
      <c r="J111" s="143">
        <f>[6]Sales_SP!CL134</f>
        <v>0.19</v>
      </c>
      <c r="K111" s="143">
        <f>[6]Sales_SP!CM134</f>
        <v>0.36</v>
      </c>
      <c r="L111" s="143">
        <f>[6]Sales_SP!CN134</f>
        <v>0.32999999999999996</v>
      </c>
      <c r="M111" s="143">
        <f>[6]Sales_SP!CO134</f>
        <v>0.37</v>
      </c>
      <c r="N111" s="143">
        <f>[6]Sales_SP!CP134</f>
        <v>0.39</v>
      </c>
      <c r="O111" s="143">
        <f>[6]Sales_SP!CQ134</f>
        <v>0.4</v>
      </c>
      <c r="P111" s="143">
        <f>[6]Sales_SP!CR134</f>
        <v>0.39</v>
      </c>
      <c r="Q111" s="178">
        <f t="shared" si="54"/>
        <v>2.4300000000000002</v>
      </c>
      <c r="R111" s="150"/>
      <c r="S111" s="150"/>
    </row>
    <row r="112" spans="3:19" x14ac:dyDescent="0.25">
      <c r="C112" s="16"/>
      <c r="D112" s="16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78">
        <f t="shared" si="54"/>
        <v>0</v>
      </c>
      <c r="R112" s="150"/>
      <c r="S112" s="150"/>
    </row>
    <row r="113" spans="3:19" x14ac:dyDescent="0.25">
      <c r="C113" s="16"/>
      <c r="D113" s="16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78">
        <f t="shared" si="54"/>
        <v>0</v>
      </c>
      <c r="R113" s="150"/>
      <c r="S113" s="150"/>
    </row>
    <row r="114" spans="3:19" x14ac:dyDescent="0.25">
      <c r="C114" s="16"/>
      <c r="D114" s="16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78">
        <f t="shared" si="54"/>
        <v>0</v>
      </c>
      <c r="R114" s="150"/>
      <c r="S114" s="150"/>
    </row>
    <row r="115" spans="3:19" x14ac:dyDescent="0.25">
      <c r="C115" s="16" t="s">
        <v>235</v>
      </c>
      <c r="D115" s="16" t="s">
        <v>235</v>
      </c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78">
        <f t="shared" si="54"/>
        <v>0</v>
      </c>
      <c r="R115" s="150"/>
      <c r="S115" s="150"/>
    </row>
    <row r="116" spans="3:19" x14ac:dyDescent="0.25">
      <c r="C116" s="937" t="s">
        <v>188</v>
      </c>
      <c r="D116" s="938"/>
      <c r="E116" s="178">
        <f t="shared" ref="E116:P116" si="55">SUM(E101:E115)</f>
        <v>491.43620413240041</v>
      </c>
      <c r="F116" s="178">
        <f t="shared" si="55"/>
        <v>492.70691203325288</v>
      </c>
      <c r="G116" s="178">
        <f t="shared" si="55"/>
        <v>515.80783077906722</v>
      </c>
      <c r="H116" s="178">
        <f t="shared" si="55"/>
        <v>471.70619554002531</v>
      </c>
      <c r="I116" s="178">
        <f t="shared" si="55"/>
        <v>464.43706082497118</v>
      </c>
      <c r="J116" s="178">
        <f t="shared" si="55"/>
        <v>464.51611330351881</v>
      </c>
      <c r="K116" s="178">
        <f t="shared" si="55"/>
        <v>426.84305794194086</v>
      </c>
      <c r="L116" s="178">
        <f t="shared" si="55"/>
        <v>469.51115259769159</v>
      </c>
      <c r="M116" s="178">
        <f t="shared" si="55"/>
        <v>461.9994021167488</v>
      </c>
      <c r="N116" s="178">
        <f t="shared" si="55"/>
        <v>465.13131338955407</v>
      </c>
      <c r="O116" s="178">
        <f t="shared" si="55"/>
        <v>488.28029931861585</v>
      </c>
      <c r="P116" s="178">
        <f t="shared" si="55"/>
        <v>467.32750931957736</v>
      </c>
      <c r="Q116" s="178">
        <f t="shared" si="54"/>
        <v>5679.7030512973643</v>
      </c>
      <c r="R116" s="150"/>
      <c r="S116" s="150"/>
    </row>
    <row r="117" spans="3:19" x14ac:dyDescent="0.25">
      <c r="C117" s="935" t="s">
        <v>189</v>
      </c>
      <c r="D117" s="936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79"/>
      <c r="R117" s="150"/>
      <c r="S117" s="150"/>
    </row>
    <row r="118" spans="3:19" x14ac:dyDescent="0.25">
      <c r="C118" s="16" t="s">
        <v>168</v>
      </c>
      <c r="D118" s="16" t="s">
        <v>169</v>
      </c>
      <c r="E118" s="143">
        <f>[6]Sales_SP!CG152</f>
        <v>392.07</v>
      </c>
      <c r="F118" s="143">
        <f>[6]Sales_SP!CH152</f>
        <v>360.78</v>
      </c>
      <c r="G118" s="143">
        <f>[6]Sales_SP!CI152</f>
        <v>401.21000000000004</v>
      </c>
      <c r="H118" s="143">
        <f>[6]Sales_SP!CJ152</f>
        <v>381.47999999999996</v>
      </c>
      <c r="I118" s="143">
        <f>[6]Sales_SP!CK152</f>
        <v>367.9500000000001</v>
      </c>
      <c r="J118" s="143">
        <f>[6]Sales_SP!CL152</f>
        <v>359.49</v>
      </c>
      <c r="K118" s="143">
        <f>[6]Sales_SP!CM152</f>
        <v>315.49885032999998</v>
      </c>
      <c r="L118" s="143">
        <f>[6]Sales_SP!CN152</f>
        <v>329.63431352000009</v>
      </c>
      <c r="M118" s="143">
        <f>[6]Sales_SP!CO152</f>
        <v>322.74000000000007</v>
      </c>
      <c r="N118" s="143">
        <f>[6]Sales_SP!CP152</f>
        <v>327.06000000000006</v>
      </c>
      <c r="O118" s="143">
        <f>[6]Sales_SP!CQ152</f>
        <v>339.78558844000008</v>
      </c>
      <c r="P118" s="143">
        <f>[6]Sales_SP!CR152</f>
        <v>321.22522552999993</v>
      </c>
      <c r="Q118" s="178">
        <f t="shared" ref="Q118:Q133" si="56">SUM(E118:P118)</f>
        <v>4218.9239778199999</v>
      </c>
      <c r="R118" s="150"/>
      <c r="S118" s="150"/>
    </row>
    <row r="119" spans="3:19" x14ac:dyDescent="0.25">
      <c r="C119" s="16" t="s">
        <v>170</v>
      </c>
      <c r="D119" s="16" t="s">
        <v>171</v>
      </c>
      <c r="E119" s="143">
        <f>[6]Sales_SP!CG168</f>
        <v>4.55</v>
      </c>
      <c r="F119" s="143">
        <f>[6]Sales_SP!CH168</f>
        <v>4.88</v>
      </c>
      <c r="G119" s="143">
        <f>[6]Sales_SP!CI168</f>
        <v>4.47</v>
      </c>
      <c r="H119" s="143">
        <f>[6]Sales_SP!CJ168</f>
        <v>4.6500000000000004</v>
      </c>
      <c r="I119" s="143">
        <f>[6]Sales_SP!CK168</f>
        <v>4.91</v>
      </c>
      <c r="J119" s="143">
        <f>[6]Sales_SP!CL168</f>
        <v>4.04</v>
      </c>
      <c r="K119" s="143">
        <f>[6]Sales_SP!CM168</f>
        <v>3.8499999999999996</v>
      </c>
      <c r="L119" s="143">
        <f>[6]Sales_SP!CN168</f>
        <v>2.92</v>
      </c>
      <c r="M119" s="143">
        <f>[6]Sales_SP!CO168</f>
        <v>2.46</v>
      </c>
      <c r="N119" s="143">
        <f>[6]Sales_SP!CP168</f>
        <v>2.58</v>
      </c>
      <c r="O119" s="143">
        <f>[6]Sales_SP!CQ168</f>
        <v>2.3955000000000002</v>
      </c>
      <c r="P119" s="143">
        <f>[6]Sales_SP!CR168</f>
        <v>2.3420000000000001</v>
      </c>
      <c r="Q119" s="178">
        <f t="shared" si="56"/>
        <v>44.047499999999992</v>
      </c>
      <c r="R119" s="150"/>
      <c r="S119" s="150"/>
    </row>
    <row r="120" spans="3:19" x14ac:dyDescent="0.25">
      <c r="C120" s="16" t="s">
        <v>216</v>
      </c>
      <c r="D120" s="16" t="s">
        <v>173</v>
      </c>
      <c r="E120" s="143">
        <f>[6]Sales_SP!CG174</f>
        <v>71.359999999999985</v>
      </c>
      <c r="F120" s="143">
        <f>[6]Sales_SP!CH174</f>
        <v>74.909999999999982</v>
      </c>
      <c r="G120" s="143">
        <f>[6]Sales_SP!CI174</f>
        <v>83.57</v>
      </c>
      <c r="H120" s="143">
        <f>[6]Sales_SP!CJ174</f>
        <v>73.960000000000036</v>
      </c>
      <c r="I120" s="143">
        <f>[6]Sales_SP!CK174</f>
        <v>73.490000000000009</v>
      </c>
      <c r="J120" s="143">
        <f>[6]Sales_SP!CL174</f>
        <v>75.209999999999994</v>
      </c>
      <c r="K120" s="143">
        <f>[6]Sales_SP!CM174</f>
        <v>71.140572709999987</v>
      </c>
      <c r="L120" s="143">
        <f>[6]Sales_SP!CN174</f>
        <v>74.091928390000007</v>
      </c>
      <c r="M120" s="143">
        <f>[6]Sales_SP!CO174</f>
        <v>66.06916142</v>
      </c>
      <c r="N120" s="143">
        <f>[6]Sales_SP!CP174</f>
        <v>64.171457259999997</v>
      </c>
      <c r="O120" s="143">
        <f>[6]Sales_SP!CQ174</f>
        <v>70.434994590000002</v>
      </c>
      <c r="P120" s="143">
        <f>[6]Sales_SP!CR174</f>
        <v>69.55196737</v>
      </c>
      <c r="Q120" s="178">
        <f t="shared" si="56"/>
        <v>867.96008174000008</v>
      </c>
      <c r="R120" s="150"/>
      <c r="S120" s="150"/>
    </row>
    <row r="121" spans="3:19" x14ac:dyDescent="0.25">
      <c r="C121" s="16" t="s">
        <v>174</v>
      </c>
      <c r="D121" s="16" t="s">
        <v>175</v>
      </c>
      <c r="E121" s="143">
        <f>[6]Sales_SP!CG180</f>
        <v>0</v>
      </c>
      <c r="F121" s="143">
        <f>[6]Sales_SP!CH180</f>
        <v>0</v>
      </c>
      <c r="G121" s="143">
        <f>[6]Sales_SP!CI180</f>
        <v>0</v>
      </c>
      <c r="H121" s="143">
        <f>[6]Sales_SP!CJ180</f>
        <v>0</v>
      </c>
      <c r="I121" s="143">
        <f>[6]Sales_SP!CK180</f>
        <v>0</v>
      </c>
      <c r="J121" s="143">
        <f>[6]Sales_SP!CL180</f>
        <v>0</v>
      </c>
      <c r="K121" s="143">
        <f>[6]Sales_SP!CM180</f>
        <v>0</v>
      </c>
      <c r="L121" s="143">
        <f>[6]Sales_SP!CN180</f>
        <v>0</v>
      </c>
      <c r="M121" s="143">
        <f>[6]Sales_SP!CO180</f>
        <v>0</v>
      </c>
      <c r="N121" s="143">
        <f>[6]Sales_SP!CP180</f>
        <v>0</v>
      </c>
      <c r="O121" s="143">
        <f>[6]Sales_SP!CQ180</f>
        <v>0</v>
      </c>
      <c r="P121" s="143">
        <f>[6]Sales_SP!CR180</f>
        <v>0</v>
      </c>
      <c r="Q121" s="178">
        <f t="shared" si="56"/>
        <v>0</v>
      </c>
      <c r="R121" s="150"/>
      <c r="S121" s="150"/>
    </row>
    <row r="122" spans="3:19" x14ac:dyDescent="0.25">
      <c r="C122" s="16" t="s">
        <v>176</v>
      </c>
      <c r="D122" s="16" t="s">
        <v>177</v>
      </c>
      <c r="E122" s="143">
        <f>[6]Sales_SP!CG185</f>
        <v>0</v>
      </c>
      <c r="F122" s="143">
        <f>[6]Sales_SP!CH185</f>
        <v>0</v>
      </c>
      <c r="G122" s="143">
        <f>[6]Sales_SP!CI185</f>
        <v>0</v>
      </c>
      <c r="H122" s="143">
        <f>[6]Sales_SP!CJ185</f>
        <v>0</v>
      </c>
      <c r="I122" s="143">
        <f>[6]Sales_SP!CK185</f>
        <v>0</v>
      </c>
      <c r="J122" s="143">
        <f>[6]Sales_SP!CL185</f>
        <v>0</v>
      </c>
      <c r="K122" s="143">
        <f>[6]Sales_SP!CM185</f>
        <v>0</v>
      </c>
      <c r="L122" s="143">
        <f>[6]Sales_SP!CN185</f>
        <v>0</v>
      </c>
      <c r="M122" s="143">
        <f>[6]Sales_SP!CO185</f>
        <v>0</v>
      </c>
      <c r="N122" s="143">
        <f>[6]Sales_SP!CP185</f>
        <v>0</v>
      </c>
      <c r="O122" s="143">
        <f>[6]Sales_SP!CQ185</f>
        <v>0</v>
      </c>
      <c r="P122" s="143">
        <f>[6]Sales_SP!CR185</f>
        <v>0</v>
      </c>
      <c r="Q122" s="178">
        <f t="shared" si="56"/>
        <v>0</v>
      </c>
      <c r="R122" s="150"/>
      <c r="S122" s="150"/>
    </row>
    <row r="123" spans="3:19" x14ac:dyDescent="0.25">
      <c r="C123" s="16" t="s">
        <v>178</v>
      </c>
      <c r="D123" s="16" t="s">
        <v>179</v>
      </c>
      <c r="E123" s="143">
        <f>[6]Sales_SP!CG191</f>
        <v>0.94000000000000006</v>
      </c>
      <c r="F123" s="143">
        <f>[6]Sales_SP!CH191</f>
        <v>0.59</v>
      </c>
      <c r="G123" s="143">
        <f>[6]Sales_SP!CI191</f>
        <v>0.19</v>
      </c>
      <c r="H123" s="143">
        <f>[6]Sales_SP!CJ191</f>
        <v>0.22</v>
      </c>
      <c r="I123" s="143">
        <f>[6]Sales_SP!CK191</f>
        <v>0.92999999999999994</v>
      </c>
      <c r="J123" s="143">
        <f>[6]Sales_SP!CL191</f>
        <v>2.2000000000000002</v>
      </c>
      <c r="K123" s="143">
        <f>[6]Sales_SP!CM191</f>
        <v>1.6400000000000001</v>
      </c>
      <c r="L123" s="143">
        <f>[6]Sales_SP!CN191</f>
        <v>1.4700000000000002</v>
      </c>
      <c r="M123" s="143">
        <f>[6]Sales_SP!CO191</f>
        <v>1.63</v>
      </c>
      <c r="N123" s="143">
        <f>[6]Sales_SP!CP191</f>
        <v>2.4700000000000002</v>
      </c>
      <c r="O123" s="143">
        <f>[6]Sales_SP!CQ191</f>
        <v>2.97</v>
      </c>
      <c r="P123" s="143">
        <f>[6]Sales_SP!CR191</f>
        <v>2.3400000000000003</v>
      </c>
      <c r="Q123" s="178">
        <f t="shared" si="56"/>
        <v>17.590000000000003</v>
      </c>
      <c r="R123" s="150"/>
      <c r="S123" s="150"/>
    </row>
    <row r="124" spans="3:19" x14ac:dyDescent="0.25">
      <c r="C124" s="16" t="s">
        <v>180</v>
      </c>
      <c r="D124" s="16" t="s">
        <v>181</v>
      </c>
      <c r="E124" s="143">
        <f>[6]Sales_SP!CG192</f>
        <v>14.270000000000003</v>
      </c>
      <c r="F124" s="143">
        <f>[6]Sales_SP!CH192</f>
        <v>13.799999999999999</v>
      </c>
      <c r="G124" s="143">
        <f>[6]Sales_SP!CI192</f>
        <v>13.719999999999999</v>
      </c>
      <c r="H124" s="143">
        <f>[6]Sales_SP!CJ192</f>
        <v>11.950000000000001</v>
      </c>
      <c r="I124" s="143">
        <f>[6]Sales_SP!CK192</f>
        <v>12.4</v>
      </c>
      <c r="J124" s="143">
        <f>[6]Sales_SP!CL192</f>
        <v>12.750000000000002</v>
      </c>
      <c r="K124" s="143">
        <f>[6]Sales_SP!CM192</f>
        <v>12.18</v>
      </c>
      <c r="L124" s="143">
        <f>[6]Sales_SP!CN192</f>
        <v>13.12</v>
      </c>
      <c r="M124" s="143">
        <f>[6]Sales_SP!CO192</f>
        <v>13.060000000000002</v>
      </c>
      <c r="N124" s="143">
        <f>[6]Sales_SP!CP192</f>
        <v>13.790000000000001</v>
      </c>
      <c r="O124" s="143">
        <f>[6]Sales_SP!CQ192</f>
        <v>13.730000000000002</v>
      </c>
      <c r="P124" s="143">
        <f>[6]Sales_SP!CR192</f>
        <v>13.95</v>
      </c>
      <c r="Q124" s="178">
        <f t="shared" si="56"/>
        <v>158.71999999999997</v>
      </c>
      <c r="R124" s="150"/>
      <c r="S124" s="150"/>
    </row>
    <row r="125" spans="3:19" x14ac:dyDescent="0.25">
      <c r="C125" s="16" t="s">
        <v>182</v>
      </c>
      <c r="D125" s="16" t="s">
        <v>183</v>
      </c>
      <c r="E125" s="143">
        <f>[6]Sales_SP!CG196</f>
        <v>7.5400000000000009</v>
      </c>
      <c r="F125" s="143">
        <f>[6]Sales_SP!CH196</f>
        <v>8.99</v>
      </c>
      <c r="G125" s="143">
        <f>[6]Sales_SP!CI196</f>
        <v>9.4300000000000015</v>
      </c>
      <c r="H125" s="143">
        <f>[6]Sales_SP!CJ196</f>
        <v>5.9599999999999991</v>
      </c>
      <c r="I125" s="143">
        <f>[6]Sales_SP!CK196</f>
        <v>5.8100000000000005</v>
      </c>
      <c r="J125" s="143">
        <f>[6]Sales_SP!CL196</f>
        <v>5.8000000000000007</v>
      </c>
      <c r="K125" s="143">
        <f>[6]Sales_SP!CM196</f>
        <v>5.29</v>
      </c>
      <c r="L125" s="143">
        <f>[6]Sales_SP!CN196</f>
        <v>5.58</v>
      </c>
      <c r="M125" s="143">
        <f>[6]Sales_SP!CO196</f>
        <v>5.26</v>
      </c>
      <c r="N125" s="143">
        <f>[6]Sales_SP!CP196</f>
        <v>5.3800000000000008</v>
      </c>
      <c r="O125" s="143">
        <f>[6]Sales_SP!CQ196</f>
        <v>5.58</v>
      </c>
      <c r="P125" s="143">
        <f>[6]Sales_SP!CR196</f>
        <v>5.98</v>
      </c>
      <c r="Q125" s="178">
        <f t="shared" si="56"/>
        <v>76.599999999999994</v>
      </c>
      <c r="R125" s="150"/>
      <c r="S125" s="150"/>
    </row>
    <row r="126" spans="3:19" x14ac:dyDescent="0.25">
      <c r="C126" s="16" t="s">
        <v>208</v>
      </c>
      <c r="D126" s="16" t="s">
        <v>163</v>
      </c>
      <c r="E126" s="143">
        <f>[6]Sales_SP!CG197</f>
        <v>2.3600000000000003</v>
      </c>
      <c r="F126" s="143">
        <f>[6]Sales_SP!CH197</f>
        <v>2.9899999999999998</v>
      </c>
      <c r="G126" s="143">
        <f>[6]Sales_SP!CI197</f>
        <v>4.03</v>
      </c>
      <c r="H126" s="143">
        <f>[6]Sales_SP!CJ197</f>
        <v>4.12</v>
      </c>
      <c r="I126" s="143">
        <f>[6]Sales_SP!CK197</f>
        <v>4.58</v>
      </c>
      <c r="J126" s="143">
        <f>[6]Sales_SP!CL197</f>
        <v>4.2699999999999996</v>
      </c>
      <c r="K126" s="143">
        <f>[6]Sales_SP!CM197</f>
        <v>3.2699999999999996</v>
      </c>
      <c r="L126" s="143">
        <f>[6]Sales_SP!CN197</f>
        <v>3.72</v>
      </c>
      <c r="M126" s="143">
        <f>[6]Sales_SP!CO197</f>
        <v>4.74</v>
      </c>
      <c r="N126" s="143">
        <f>[6]Sales_SP!CP197</f>
        <v>4.9000000000000004</v>
      </c>
      <c r="O126" s="143">
        <f>[6]Sales_SP!CQ197</f>
        <v>2.85</v>
      </c>
      <c r="P126" s="143">
        <f>[6]Sales_SP!CR197</f>
        <v>2.2999999999999998</v>
      </c>
      <c r="Q126" s="178">
        <f t="shared" si="56"/>
        <v>44.129999999999995</v>
      </c>
      <c r="R126" s="150"/>
      <c r="S126" s="150"/>
    </row>
    <row r="127" spans="3:19" x14ac:dyDescent="0.25">
      <c r="C127" s="16" t="s">
        <v>185</v>
      </c>
      <c r="D127" s="16" t="s">
        <v>186</v>
      </c>
      <c r="E127" s="143">
        <v>0</v>
      </c>
      <c r="F127" s="143">
        <v>0</v>
      </c>
      <c r="G127" s="143">
        <v>0</v>
      </c>
      <c r="H127" s="143">
        <v>0</v>
      </c>
      <c r="I127" s="143">
        <v>0</v>
      </c>
      <c r="J127" s="143">
        <v>0</v>
      </c>
      <c r="K127" s="143">
        <v>0</v>
      </c>
      <c r="L127" s="143">
        <v>0</v>
      </c>
      <c r="M127" s="143">
        <v>0</v>
      </c>
      <c r="N127" s="143">
        <v>0</v>
      </c>
      <c r="O127" s="143">
        <v>0</v>
      </c>
      <c r="P127" s="143">
        <v>0</v>
      </c>
      <c r="Q127" s="178">
        <f t="shared" si="56"/>
        <v>0</v>
      </c>
      <c r="R127" s="150"/>
      <c r="S127" s="150"/>
    </row>
    <row r="128" spans="3:19" x14ac:dyDescent="0.25">
      <c r="C128" s="16" t="s">
        <v>187</v>
      </c>
      <c r="D128" s="16" t="s">
        <v>165</v>
      </c>
      <c r="E128" s="143">
        <v>0</v>
      </c>
      <c r="F128" s="143">
        <v>0</v>
      </c>
      <c r="G128" s="143">
        <v>0</v>
      </c>
      <c r="H128" s="143">
        <v>0</v>
      </c>
      <c r="I128" s="143">
        <v>0</v>
      </c>
      <c r="J128" s="143">
        <v>0</v>
      </c>
      <c r="K128" s="143">
        <v>0</v>
      </c>
      <c r="L128" s="143">
        <v>0</v>
      </c>
      <c r="M128" s="143">
        <v>0</v>
      </c>
      <c r="N128" s="143">
        <v>0</v>
      </c>
      <c r="O128" s="143">
        <v>0</v>
      </c>
      <c r="P128" s="143">
        <v>0</v>
      </c>
      <c r="Q128" s="178">
        <f t="shared" si="56"/>
        <v>0</v>
      </c>
      <c r="R128" s="150"/>
      <c r="S128" s="150"/>
    </row>
    <row r="129" spans="3:19" x14ac:dyDescent="0.25">
      <c r="C129" s="16"/>
      <c r="D129" s="16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78">
        <f t="shared" si="56"/>
        <v>0</v>
      </c>
      <c r="R129" s="150"/>
      <c r="S129" s="150"/>
    </row>
    <row r="130" spans="3:19" x14ac:dyDescent="0.25">
      <c r="C130" s="16"/>
      <c r="D130" s="16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78">
        <f t="shared" si="56"/>
        <v>0</v>
      </c>
      <c r="R130" s="150"/>
      <c r="S130" s="150"/>
    </row>
    <row r="131" spans="3:19" x14ac:dyDescent="0.25">
      <c r="C131" s="16"/>
      <c r="D131" s="16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78">
        <f t="shared" si="56"/>
        <v>0</v>
      </c>
      <c r="R131" s="150"/>
      <c r="S131" s="150"/>
    </row>
    <row r="132" spans="3:19" x14ac:dyDescent="0.25">
      <c r="C132" s="16" t="s">
        <v>235</v>
      </c>
      <c r="D132" s="16" t="s">
        <v>235</v>
      </c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78">
        <f t="shared" si="56"/>
        <v>0</v>
      </c>
      <c r="R132" s="150"/>
      <c r="S132" s="150"/>
    </row>
    <row r="133" spans="3:19" x14ac:dyDescent="0.25">
      <c r="C133" s="937" t="s">
        <v>188</v>
      </c>
      <c r="D133" s="938"/>
      <c r="E133" s="178">
        <f t="shared" ref="E133:P133" si="57">SUM(E118:E132)</f>
        <v>493.09000000000003</v>
      </c>
      <c r="F133" s="178">
        <f t="shared" si="57"/>
        <v>466.93999999999994</v>
      </c>
      <c r="G133" s="178">
        <f t="shared" si="57"/>
        <v>516.62</v>
      </c>
      <c r="H133" s="178">
        <f t="shared" si="57"/>
        <v>482.34</v>
      </c>
      <c r="I133" s="178">
        <f t="shared" si="57"/>
        <v>470.07000000000011</v>
      </c>
      <c r="J133" s="178">
        <f t="shared" si="57"/>
        <v>463.76</v>
      </c>
      <c r="K133" s="178">
        <f t="shared" si="57"/>
        <v>412.86942304000002</v>
      </c>
      <c r="L133" s="178">
        <f t="shared" si="57"/>
        <v>430.53624191000017</v>
      </c>
      <c r="M133" s="178">
        <f t="shared" si="57"/>
        <v>415.95916142000004</v>
      </c>
      <c r="N133" s="178">
        <f t="shared" si="57"/>
        <v>420.35145726000007</v>
      </c>
      <c r="O133" s="178">
        <f t="shared" si="57"/>
        <v>437.74608303000019</v>
      </c>
      <c r="P133" s="178">
        <f t="shared" si="57"/>
        <v>417.68919289999991</v>
      </c>
      <c r="Q133" s="178">
        <f t="shared" si="56"/>
        <v>5427.971559560001</v>
      </c>
      <c r="R133" s="150"/>
      <c r="S133" s="150"/>
    </row>
    <row r="134" spans="3:19" x14ac:dyDescent="0.25">
      <c r="C134" s="935" t="s">
        <v>196</v>
      </c>
      <c r="D134" s="936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79"/>
      <c r="R134" s="150"/>
      <c r="S134" s="150"/>
    </row>
    <row r="135" spans="3:19" x14ac:dyDescent="0.25">
      <c r="C135" s="16" t="s">
        <v>168</v>
      </c>
      <c r="D135" s="16" t="s">
        <v>169</v>
      </c>
      <c r="E135" s="143">
        <f>[6]Sales_SP!CG212</f>
        <v>232.58</v>
      </c>
      <c r="F135" s="143">
        <f>[6]Sales_SP!CH212</f>
        <v>211.73999999999998</v>
      </c>
      <c r="G135" s="143">
        <f>[6]Sales_SP!CI212</f>
        <v>225.02999999999997</v>
      </c>
      <c r="H135" s="143">
        <f>[6]Sales_SP!CJ212</f>
        <v>213.29000000000002</v>
      </c>
      <c r="I135" s="143">
        <f>[6]Sales_SP!CK212</f>
        <v>211.73000000000002</v>
      </c>
      <c r="J135" s="143">
        <f>[6]Sales_SP!CL212</f>
        <v>195.46000000000004</v>
      </c>
      <c r="K135" s="143">
        <f>[6]Sales_SP!CM212</f>
        <v>189.71196556000001</v>
      </c>
      <c r="L135" s="143">
        <f>[6]Sales_SP!CN212</f>
        <v>208.85335118</v>
      </c>
      <c r="M135" s="143">
        <f>[6]Sales_SP!CO212</f>
        <v>209.16</v>
      </c>
      <c r="N135" s="143">
        <f>[6]Sales_SP!CP212</f>
        <v>201.8</v>
      </c>
      <c r="O135" s="143">
        <f>[6]Sales_SP!CQ212</f>
        <v>209.46616521999999</v>
      </c>
      <c r="P135" s="143">
        <f>[6]Sales_SP!CR212</f>
        <v>195.10790704999999</v>
      </c>
      <c r="Q135" s="178">
        <f t="shared" ref="Q135:Q154" si="58">SUM(E135:P135)</f>
        <v>2503.9293890099998</v>
      </c>
      <c r="R135" s="150"/>
      <c r="S135" s="150"/>
    </row>
    <row r="136" spans="3:19" x14ac:dyDescent="0.25">
      <c r="C136" s="16" t="s">
        <v>170</v>
      </c>
      <c r="D136" s="16" t="s">
        <v>171</v>
      </c>
      <c r="E136" s="143">
        <f>[6]Sales_SP!CG222</f>
        <v>26.34</v>
      </c>
      <c r="F136" s="143">
        <f>[6]Sales_SP!CH222</f>
        <v>20.22</v>
      </c>
      <c r="G136" s="143">
        <f>[6]Sales_SP!CI222</f>
        <v>23.21</v>
      </c>
      <c r="H136" s="143">
        <f>[6]Sales_SP!CJ222</f>
        <v>21.26</v>
      </c>
      <c r="I136" s="143">
        <f>[6]Sales_SP!CK222</f>
        <v>17.96</v>
      </c>
      <c r="J136" s="143">
        <f>[6]Sales_SP!CL222</f>
        <v>13.3</v>
      </c>
      <c r="K136" s="143">
        <f>[6]Sales_SP!CM222</f>
        <v>13.13</v>
      </c>
      <c r="L136" s="143">
        <f>[6]Sales_SP!CN222</f>
        <v>10.95</v>
      </c>
      <c r="M136" s="143">
        <f>[6]Sales_SP!CO222</f>
        <v>6.61</v>
      </c>
      <c r="N136" s="143">
        <f>[6]Sales_SP!CP222</f>
        <v>9.99</v>
      </c>
      <c r="O136" s="143">
        <f>[6]Sales_SP!CQ222</f>
        <v>14.964</v>
      </c>
      <c r="P136" s="143">
        <f>[6]Sales_SP!CR222</f>
        <v>16.02</v>
      </c>
      <c r="Q136" s="178">
        <f t="shared" si="58"/>
        <v>193.95400000000004</v>
      </c>
      <c r="R136" s="150"/>
      <c r="S136" s="150"/>
    </row>
    <row r="137" spans="3:19" x14ac:dyDescent="0.25">
      <c r="C137" s="16" t="s">
        <v>216</v>
      </c>
      <c r="D137" s="16" t="s">
        <v>173</v>
      </c>
      <c r="E137" s="143">
        <f>[6]Sales_SP!CG228</f>
        <v>4.83</v>
      </c>
      <c r="F137" s="143">
        <f>[6]Sales_SP!CH228</f>
        <v>5.09</v>
      </c>
      <c r="G137" s="143">
        <f>[6]Sales_SP!CI228</f>
        <v>5.5099999999999989</v>
      </c>
      <c r="H137" s="143">
        <f>[6]Sales_SP!CJ228</f>
        <v>4.76</v>
      </c>
      <c r="I137" s="143">
        <f>[6]Sales_SP!CK228</f>
        <v>4.0599999999999996</v>
      </c>
      <c r="J137" s="143">
        <f>[6]Sales_SP!CL228</f>
        <v>4.2300000000000004</v>
      </c>
      <c r="K137" s="143">
        <f>[6]Sales_SP!CM228</f>
        <v>3.8269159999999998</v>
      </c>
      <c r="L137" s="143">
        <f>[6]Sales_SP!CN228</f>
        <v>4.24071</v>
      </c>
      <c r="M137" s="143">
        <f>[6]Sales_SP!CO228</f>
        <v>3.4559340000000001</v>
      </c>
      <c r="N137" s="143">
        <f>[6]Sales_SP!CP228</f>
        <v>3.3150599999999999</v>
      </c>
      <c r="O137" s="143">
        <f>[6]Sales_SP!CQ228</f>
        <v>3.7812749999999999</v>
      </c>
      <c r="P137" s="143">
        <f>[6]Sales_SP!CR228</f>
        <v>3.7240720000000005</v>
      </c>
      <c r="Q137" s="178">
        <f t="shared" si="58"/>
        <v>50.823966999999996</v>
      </c>
      <c r="R137" s="150"/>
      <c r="S137" s="150"/>
    </row>
    <row r="138" spans="3:19" x14ac:dyDescent="0.25">
      <c r="C138" s="16" t="s">
        <v>174</v>
      </c>
      <c r="D138" s="16" t="s">
        <v>175</v>
      </c>
      <c r="E138" s="143">
        <f>[6]Sales_SP!CG233</f>
        <v>0</v>
      </c>
      <c r="F138" s="143">
        <f>[6]Sales_SP!CH233</f>
        <v>0</v>
      </c>
      <c r="G138" s="143">
        <f>[6]Sales_SP!CI233</f>
        <v>0</v>
      </c>
      <c r="H138" s="143">
        <f>[6]Sales_SP!CJ233</f>
        <v>0</v>
      </c>
      <c r="I138" s="143">
        <f>[6]Sales_SP!CK233</f>
        <v>0</v>
      </c>
      <c r="J138" s="143">
        <f>[6]Sales_SP!CL233</f>
        <v>0</v>
      </c>
      <c r="K138" s="143">
        <f>[6]Sales_SP!CM233</f>
        <v>0</v>
      </c>
      <c r="L138" s="143">
        <f>[6]Sales_SP!CN233</f>
        <v>0</v>
      </c>
      <c r="M138" s="143">
        <f>[6]Sales_SP!CO233</f>
        <v>0</v>
      </c>
      <c r="N138" s="143">
        <f>[6]Sales_SP!CP233</f>
        <v>0</v>
      </c>
      <c r="O138" s="143">
        <f>[6]Sales_SP!CQ233</f>
        <v>0</v>
      </c>
      <c r="P138" s="143">
        <f>[6]Sales_SP!CR233</f>
        <v>0</v>
      </c>
      <c r="Q138" s="178">
        <f t="shared" si="58"/>
        <v>0</v>
      </c>
      <c r="R138" s="150"/>
      <c r="S138" s="150"/>
    </row>
    <row r="139" spans="3:19" x14ac:dyDescent="0.25">
      <c r="C139" s="16" t="s">
        <v>176</v>
      </c>
      <c r="D139" s="16" t="s">
        <v>177</v>
      </c>
      <c r="E139" s="143">
        <f>[6]Sales_SP!CG238</f>
        <v>7.01</v>
      </c>
      <c r="F139" s="143">
        <f>[6]Sales_SP!CH238</f>
        <v>7.37</v>
      </c>
      <c r="G139" s="143">
        <f>[6]Sales_SP!CI238</f>
        <v>8.5</v>
      </c>
      <c r="H139" s="143">
        <f>[6]Sales_SP!CJ238</f>
        <v>7.68</v>
      </c>
      <c r="I139" s="143">
        <f>[6]Sales_SP!CK238</f>
        <v>7.1100000000000012</v>
      </c>
      <c r="J139" s="143">
        <f>[6]Sales_SP!CL238</f>
        <v>7.4600000000000009</v>
      </c>
      <c r="K139" s="143">
        <f>[6]Sales_SP!CM238</f>
        <v>7.3539999999999992</v>
      </c>
      <c r="L139" s="143">
        <f>[6]Sales_SP!CN238</f>
        <v>7.3069999999999995</v>
      </c>
      <c r="M139" s="143">
        <f>[6]Sales_SP!CO238</f>
        <v>6.6910000000000007</v>
      </c>
      <c r="N139" s="143">
        <f>[6]Sales_SP!CP238</f>
        <v>6.4489999999999998</v>
      </c>
      <c r="O139" s="143">
        <f>[6]Sales_SP!CQ238</f>
        <v>7.0280000000000005</v>
      </c>
      <c r="P139" s="143">
        <f>[6]Sales_SP!CR238</f>
        <v>6.4550000000000001</v>
      </c>
      <c r="Q139" s="178">
        <f t="shared" si="58"/>
        <v>86.414000000000001</v>
      </c>
      <c r="R139" s="150"/>
      <c r="S139" s="150"/>
    </row>
    <row r="140" spans="3:19" x14ac:dyDescent="0.25">
      <c r="C140" s="16" t="s">
        <v>178</v>
      </c>
      <c r="D140" s="16" t="s">
        <v>217</v>
      </c>
      <c r="E140" s="143">
        <f>[6]Sales_SP!CG244</f>
        <v>50.56</v>
      </c>
      <c r="F140" s="143">
        <f>[6]Sales_SP!CH244</f>
        <v>24.21</v>
      </c>
      <c r="G140" s="143">
        <f>[6]Sales_SP!CI244</f>
        <v>34.28</v>
      </c>
      <c r="H140" s="143">
        <f>[6]Sales_SP!CJ244</f>
        <v>24.28</v>
      </c>
      <c r="I140" s="143">
        <f>[6]Sales_SP!CK244</f>
        <v>130.01</v>
      </c>
      <c r="J140" s="143">
        <f>[6]Sales_SP!CL244</f>
        <v>301.45999999999998</v>
      </c>
      <c r="K140" s="143">
        <f>[6]Sales_SP!CM244</f>
        <v>226.42999999999998</v>
      </c>
      <c r="L140" s="143">
        <f>[6]Sales_SP!CN244</f>
        <v>224.67000000000002</v>
      </c>
      <c r="M140" s="143">
        <f>[6]Sales_SP!CO244</f>
        <v>192.10000000000002</v>
      </c>
      <c r="N140" s="143">
        <f>[6]Sales_SP!CP244</f>
        <v>207.44</v>
      </c>
      <c r="O140" s="143">
        <f>[6]Sales_SP!CQ244</f>
        <v>231.58999999999997</v>
      </c>
      <c r="P140" s="143">
        <f>[6]Sales_SP!CR244</f>
        <v>214.54000000000002</v>
      </c>
      <c r="Q140" s="178">
        <f t="shared" si="58"/>
        <v>1861.57</v>
      </c>
      <c r="R140" s="150"/>
      <c r="S140" s="150"/>
    </row>
    <row r="141" spans="3:19" x14ac:dyDescent="0.25">
      <c r="C141" s="16" t="s">
        <v>180</v>
      </c>
      <c r="D141" s="16" t="s">
        <v>197</v>
      </c>
      <c r="E141" s="143">
        <f>[6]Sales_SP!CG246</f>
        <v>15.33</v>
      </c>
      <c r="F141" s="143">
        <f>[6]Sales_SP!CH246</f>
        <v>16.25</v>
      </c>
      <c r="G141" s="143">
        <f>[6]Sales_SP!CI246</f>
        <v>16.82</v>
      </c>
      <c r="H141" s="143">
        <f>[6]Sales_SP!CJ246</f>
        <v>15.02</v>
      </c>
      <c r="I141" s="143">
        <f>[6]Sales_SP!CK246</f>
        <v>17.5</v>
      </c>
      <c r="J141" s="143">
        <f>[6]Sales_SP!CL246</f>
        <v>16.47</v>
      </c>
      <c r="K141" s="143">
        <f>[6]Sales_SP!CM246</f>
        <v>18.22</v>
      </c>
      <c r="L141" s="143">
        <f>[6]Sales_SP!CN246</f>
        <v>17.79</v>
      </c>
      <c r="M141" s="143">
        <f>[6]Sales_SP!CO246</f>
        <v>17.119999999999997</v>
      </c>
      <c r="N141" s="143">
        <f>[6]Sales_SP!CP246</f>
        <v>18.2</v>
      </c>
      <c r="O141" s="143">
        <f>[6]Sales_SP!CQ246</f>
        <v>17.93</v>
      </c>
      <c r="P141" s="143">
        <f>[6]Sales_SP!CR246</f>
        <v>18.14</v>
      </c>
      <c r="Q141" s="178">
        <f t="shared" si="58"/>
        <v>204.79000000000002</v>
      </c>
      <c r="R141" s="150"/>
      <c r="S141" s="150"/>
    </row>
    <row r="142" spans="3:19" x14ac:dyDescent="0.25">
      <c r="C142" s="16" t="s">
        <v>218</v>
      </c>
      <c r="D142" s="16" t="s">
        <v>206</v>
      </c>
      <c r="E142" s="143">
        <f>[6]Sales_SP!CG249</f>
        <v>18.490000000000002</v>
      </c>
      <c r="F142" s="143">
        <f>[6]Sales_SP!CH249</f>
        <v>18.61</v>
      </c>
      <c r="G142" s="143">
        <f>[6]Sales_SP!CI249</f>
        <v>18.850000000000005</v>
      </c>
      <c r="H142" s="143">
        <f>[6]Sales_SP!CJ249</f>
        <v>20.85</v>
      </c>
      <c r="I142" s="143">
        <f>[6]Sales_SP!CK249</f>
        <v>18.32</v>
      </c>
      <c r="J142" s="143">
        <f>[6]Sales_SP!CL249</f>
        <v>20.49</v>
      </c>
      <c r="K142" s="143">
        <f>[6]Sales_SP!CM249</f>
        <v>18.43</v>
      </c>
      <c r="L142" s="143">
        <f>[6]Sales_SP!CN249</f>
        <v>19.86</v>
      </c>
      <c r="M142" s="143">
        <f>[6]Sales_SP!CO249</f>
        <v>25.18</v>
      </c>
      <c r="N142" s="143">
        <f>[6]Sales_SP!CP249</f>
        <v>23.59</v>
      </c>
      <c r="O142" s="143">
        <f>[6]Sales_SP!CQ249</f>
        <v>24.66</v>
      </c>
      <c r="P142" s="143">
        <f>[6]Sales_SP!CR249</f>
        <v>22.67</v>
      </c>
      <c r="Q142" s="178">
        <f t="shared" si="58"/>
        <v>250</v>
      </c>
      <c r="R142" s="150"/>
      <c r="S142" s="150"/>
    </row>
    <row r="143" spans="3:19" x14ac:dyDescent="0.25">
      <c r="C143" s="16" t="s">
        <v>236</v>
      </c>
      <c r="D143" s="16" t="s">
        <v>220</v>
      </c>
      <c r="E143" s="143">
        <f>[6]Sales_SP!CG251</f>
        <v>6.79</v>
      </c>
      <c r="F143" s="143">
        <f>[6]Sales_SP!CH251</f>
        <v>7.17</v>
      </c>
      <c r="G143" s="143">
        <f>[6]Sales_SP!CI251</f>
        <v>6.92</v>
      </c>
      <c r="H143" s="143">
        <f>[6]Sales_SP!CJ251</f>
        <v>6.3199999999999994</v>
      </c>
      <c r="I143" s="143">
        <f>[6]Sales_SP!CK251</f>
        <v>6.4</v>
      </c>
      <c r="J143" s="143">
        <f>[6]Sales_SP!CL251</f>
        <v>6.52</v>
      </c>
      <c r="K143" s="143">
        <f>[6]Sales_SP!CM251</f>
        <v>6.65</v>
      </c>
      <c r="L143" s="143">
        <f>[6]Sales_SP!CN251</f>
        <v>6.95</v>
      </c>
      <c r="M143" s="143">
        <f>[6]Sales_SP!CO251</f>
        <v>6.53</v>
      </c>
      <c r="N143" s="143">
        <f>[6]Sales_SP!CP251</f>
        <v>6.6899999999999995</v>
      </c>
      <c r="O143" s="143">
        <f>[6]Sales_SP!CQ251</f>
        <v>7.1899999999999995</v>
      </c>
      <c r="P143" s="143">
        <f>[6]Sales_SP!CR251</f>
        <v>6.879999999999999</v>
      </c>
      <c r="Q143" s="178">
        <f t="shared" si="58"/>
        <v>81.010000000000005</v>
      </c>
      <c r="R143" s="150"/>
      <c r="S143" s="150"/>
    </row>
    <row r="144" spans="3:19" x14ac:dyDescent="0.25">
      <c r="C144" s="16" t="s">
        <v>182</v>
      </c>
      <c r="D144" s="16" t="s">
        <v>183</v>
      </c>
      <c r="E144" s="143">
        <f>[6]Sales_SP!CG253</f>
        <v>0</v>
      </c>
      <c r="F144" s="143">
        <f>[6]Sales_SP!CH253</f>
        <v>0</v>
      </c>
      <c r="G144" s="143">
        <f>[6]Sales_SP!CI253</f>
        <v>0</v>
      </c>
      <c r="H144" s="143">
        <f>[6]Sales_SP!CJ253</f>
        <v>0</v>
      </c>
      <c r="I144" s="143">
        <f>[6]Sales_SP!CK253</f>
        <v>0</v>
      </c>
      <c r="J144" s="143">
        <f>[6]Sales_SP!CL253</f>
        <v>0</v>
      </c>
      <c r="K144" s="143">
        <f>[6]Sales_SP!CM253</f>
        <v>0</v>
      </c>
      <c r="L144" s="143">
        <f>[6]Sales_SP!CN253</f>
        <v>0</v>
      </c>
      <c r="M144" s="143">
        <f>[6]Sales_SP!CO253</f>
        <v>0</v>
      </c>
      <c r="N144" s="143">
        <f>[6]Sales_SP!CP253</f>
        <v>0</v>
      </c>
      <c r="O144" s="143">
        <f>[6]Sales_SP!CQ253</f>
        <v>0</v>
      </c>
      <c r="P144" s="143">
        <f>[6]Sales_SP!CR253</f>
        <v>0</v>
      </c>
      <c r="Q144" s="178">
        <f t="shared" si="58"/>
        <v>0</v>
      </c>
      <c r="R144" s="150"/>
      <c r="S144" s="150"/>
    </row>
    <row r="145" spans="3:19" x14ac:dyDescent="0.25">
      <c r="C145" s="16" t="s">
        <v>184</v>
      </c>
      <c r="D145" s="16" t="s">
        <v>163</v>
      </c>
      <c r="E145" s="143">
        <f>[6]Sales_SP!CG254</f>
        <v>0</v>
      </c>
      <c r="F145" s="143">
        <f>[6]Sales_SP!CH254</f>
        <v>0</v>
      </c>
      <c r="G145" s="143">
        <f>[6]Sales_SP!CI254</f>
        <v>0</v>
      </c>
      <c r="H145" s="143">
        <f>[6]Sales_SP!CJ254</f>
        <v>0</v>
      </c>
      <c r="I145" s="143">
        <f>[6]Sales_SP!CK254</f>
        <v>0</v>
      </c>
      <c r="J145" s="143">
        <f>[6]Sales_SP!CL254</f>
        <v>0</v>
      </c>
      <c r="K145" s="143">
        <f>[6]Sales_SP!CM254</f>
        <v>0</v>
      </c>
      <c r="L145" s="143">
        <f>[6]Sales_SP!CN254</f>
        <v>0</v>
      </c>
      <c r="M145" s="143">
        <f>[6]Sales_SP!CO254</f>
        <v>0</v>
      </c>
      <c r="N145" s="143">
        <f>[6]Sales_SP!CP254</f>
        <v>0</v>
      </c>
      <c r="O145" s="143">
        <f>[6]Sales_SP!CQ254</f>
        <v>0</v>
      </c>
      <c r="P145" s="143">
        <f>[6]Sales_SP!CR254</f>
        <v>0</v>
      </c>
      <c r="Q145" s="178">
        <f t="shared" si="58"/>
        <v>0</v>
      </c>
      <c r="R145" s="150"/>
      <c r="S145" s="150"/>
    </row>
    <row r="146" spans="3:19" x14ac:dyDescent="0.25">
      <c r="C146" s="16" t="s">
        <v>185</v>
      </c>
      <c r="D146" s="16" t="s">
        <v>186</v>
      </c>
      <c r="E146" s="143">
        <v>0</v>
      </c>
      <c r="F146" s="143">
        <v>0</v>
      </c>
      <c r="G146" s="143">
        <v>0</v>
      </c>
      <c r="H146" s="143">
        <v>0</v>
      </c>
      <c r="I146" s="143">
        <v>0</v>
      </c>
      <c r="J146" s="143">
        <v>0</v>
      </c>
      <c r="K146" s="143">
        <v>0</v>
      </c>
      <c r="L146" s="143">
        <v>0</v>
      </c>
      <c r="M146" s="143">
        <v>0</v>
      </c>
      <c r="N146" s="143">
        <v>0</v>
      </c>
      <c r="O146" s="143">
        <v>0</v>
      </c>
      <c r="P146" s="143">
        <v>0</v>
      </c>
      <c r="Q146" s="178">
        <f t="shared" si="58"/>
        <v>0</v>
      </c>
      <c r="R146" s="150"/>
      <c r="S146" s="150"/>
    </row>
    <row r="147" spans="3:19" x14ac:dyDescent="0.25">
      <c r="C147" s="16" t="s">
        <v>187</v>
      </c>
      <c r="D147" s="16" t="s">
        <v>165</v>
      </c>
      <c r="E147" s="143">
        <v>0</v>
      </c>
      <c r="F147" s="143">
        <v>0</v>
      </c>
      <c r="G147" s="143">
        <v>0</v>
      </c>
      <c r="H147" s="143">
        <v>0</v>
      </c>
      <c r="I147" s="143">
        <v>0</v>
      </c>
      <c r="J147" s="143">
        <v>0</v>
      </c>
      <c r="K147" s="143">
        <v>0</v>
      </c>
      <c r="L147" s="143">
        <v>0</v>
      </c>
      <c r="M147" s="143">
        <v>0</v>
      </c>
      <c r="N147" s="143">
        <v>0</v>
      </c>
      <c r="O147" s="143">
        <v>0</v>
      </c>
      <c r="P147" s="143">
        <v>0</v>
      </c>
      <c r="Q147" s="178">
        <f t="shared" si="58"/>
        <v>0</v>
      </c>
      <c r="R147" s="150"/>
      <c r="S147" s="150"/>
    </row>
    <row r="148" spans="3:19" x14ac:dyDescent="0.25">
      <c r="C148" s="16"/>
      <c r="D148" s="16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78">
        <f t="shared" si="58"/>
        <v>0</v>
      </c>
      <c r="R148" s="150"/>
      <c r="S148" s="150"/>
    </row>
    <row r="149" spans="3:19" x14ac:dyDescent="0.25">
      <c r="C149" s="16"/>
      <c r="D149" s="16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78">
        <f t="shared" si="58"/>
        <v>0</v>
      </c>
      <c r="R149" s="150"/>
      <c r="S149" s="150"/>
    </row>
    <row r="150" spans="3:19" x14ac:dyDescent="0.25">
      <c r="C150" s="16"/>
      <c r="D150" s="16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78">
        <f t="shared" si="58"/>
        <v>0</v>
      </c>
      <c r="R150" s="150"/>
      <c r="S150" s="150"/>
    </row>
    <row r="151" spans="3:19" x14ac:dyDescent="0.25">
      <c r="C151" s="16" t="s">
        <v>235</v>
      </c>
      <c r="D151" s="16" t="s">
        <v>235</v>
      </c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78">
        <f t="shared" si="58"/>
        <v>0</v>
      </c>
      <c r="R151" s="150"/>
      <c r="S151" s="150"/>
    </row>
    <row r="152" spans="3:19" x14ac:dyDescent="0.25">
      <c r="C152" s="937" t="s">
        <v>188</v>
      </c>
      <c r="D152" s="938"/>
      <c r="E152" s="178">
        <f t="shared" ref="E152:P152" si="59">SUM(E135:E151)</f>
        <v>361.93</v>
      </c>
      <c r="F152" s="178">
        <f t="shared" si="59"/>
        <v>310.66000000000003</v>
      </c>
      <c r="G152" s="178">
        <f t="shared" si="59"/>
        <v>339.12</v>
      </c>
      <c r="H152" s="178">
        <f t="shared" si="59"/>
        <v>313.45999999999998</v>
      </c>
      <c r="I152" s="178">
        <f t="shared" si="59"/>
        <v>413.09</v>
      </c>
      <c r="J152" s="178">
        <f t="shared" si="59"/>
        <v>565.3900000000001</v>
      </c>
      <c r="K152" s="178">
        <f t="shared" si="59"/>
        <v>483.75288156000005</v>
      </c>
      <c r="L152" s="178">
        <f t="shared" si="59"/>
        <v>500.62106118000003</v>
      </c>
      <c r="M152" s="178">
        <f t="shared" si="59"/>
        <v>466.84693400000003</v>
      </c>
      <c r="N152" s="178">
        <f t="shared" si="59"/>
        <v>477.47405999999995</v>
      </c>
      <c r="O152" s="178">
        <f t="shared" si="59"/>
        <v>516.60944022000001</v>
      </c>
      <c r="P152" s="178">
        <f t="shared" si="59"/>
        <v>483.53697905000007</v>
      </c>
      <c r="Q152" s="178">
        <f t="shared" si="58"/>
        <v>5232.4913560099994</v>
      </c>
      <c r="R152" s="150"/>
      <c r="S152" s="150"/>
    </row>
    <row r="153" spans="3:19" x14ac:dyDescent="0.25">
      <c r="C153" s="937" t="s">
        <v>200</v>
      </c>
      <c r="D153" s="938"/>
      <c r="E153" s="178">
        <f t="shared" ref="E153:P153" si="60">E116+E133+E152</f>
        <v>1346.4562041324004</v>
      </c>
      <c r="F153" s="178">
        <f t="shared" si="60"/>
        <v>1270.306912033253</v>
      </c>
      <c r="G153" s="178">
        <f t="shared" si="60"/>
        <v>1371.5478307790672</v>
      </c>
      <c r="H153" s="178">
        <f t="shared" si="60"/>
        <v>1267.5061955400254</v>
      </c>
      <c r="I153" s="178">
        <f t="shared" si="60"/>
        <v>1347.5970608249713</v>
      </c>
      <c r="J153" s="178">
        <f t="shared" si="60"/>
        <v>1493.6661133035188</v>
      </c>
      <c r="K153" s="178">
        <f t="shared" si="60"/>
        <v>1323.465362541941</v>
      </c>
      <c r="L153" s="178">
        <f t="shared" si="60"/>
        <v>1400.6684556876917</v>
      </c>
      <c r="M153" s="178">
        <f t="shared" si="60"/>
        <v>1344.805497536749</v>
      </c>
      <c r="N153" s="178">
        <f t="shared" si="60"/>
        <v>1362.9568306495541</v>
      </c>
      <c r="O153" s="178">
        <f t="shared" si="60"/>
        <v>1442.635822568616</v>
      </c>
      <c r="P153" s="178">
        <f t="shared" si="60"/>
        <v>1368.5536812695773</v>
      </c>
      <c r="Q153" s="178">
        <f t="shared" si="58"/>
        <v>16340.165966867366</v>
      </c>
      <c r="R153" s="150"/>
      <c r="S153" s="150"/>
    </row>
    <row r="154" spans="3:19" x14ac:dyDescent="0.25">
      <c r="C154" s="937" t="s">
        <v>201</v>
      </c>
      <c r="D154" s="938"/>
      <c r="E154" s="178">
        <f t="shared" ref="E154:P154" si="61">E153+E99</f>
        <v>2615.2339861324003</v>
      </c>
      <c r="F154" s="178">
        <f t="shared" si="61"/>
        <v>2732.0800310332525</v>
      </c>
      <c r="G154" s="178">
        <f t="shared" si="61"/>
        <v>2526.6861627790672</v>
      </c>
      <c r="H154" s="178">
        <f t="shared" si="61"/>
        <v>2332.9427039400252</v>
      </c>
      <c r="I154" s="178">
        <f t="shared" si="61"/>
        <v>2398.3615628249709</v>
      </c>
      <c r="J154" s="178">
        <f t="shared" si="61"/>
        <v>2506.7782243567531</v>
      </c>
      <c r="K154" s="178">
        <f t="shared" si="61"/>
        <v>2320.462149541941</v>
      </c>
      <c r="L154" s="178">
        <f t="shared" si="61"/>
        <v>2357.3413796776917</v>
      </c>
      <c r="M154" s="178">
        <f t="shared" si="61"/>
        <v>2261.3335086867492</v>
      </c>
      <c r="N154" s="178">
        <f t="shared" si="61"/>
        <v>2294.0710982495543</v>
      </c>
      <c r="O154" s="178">
        <f t="shared" si="61"/>
        <v>2396.2239055686159</v>
      </c>
      <c r="P154" s="178">
        <f t="shared" si="61"/>
        <v>2356.3507242695778</v>
      </c>
      <c r="Q154" s="178">
        <f t="shared" si="58"/>
        <v>29097.865437060598</v>
      </c>
      <c r="R154" s="150"/>
      <c r="S154" s="150"/>
    </row>
    <row r="155" spans="3:19" x14ac:dyDescent="0.25">
      <c r="C155" s="25"/>
      <c r="D155" s="25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</row>
    <row r="156" spans="3:19" x14ac:dyDescent="0.25">
      <c r="C156" s="13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81" t="s">
        <v>213</v>
      </c>
      <c r="R156" s="150"/>
      <c r="S156" s="150"/>
    </row>
    <row r="157" spans="3:19" x14ac:dyDescent="0.25">
      <c r="C157" s="930" t="s">
        <v>136</v>
      </c>
      <c r="D157" s="930"/>
      <c r="E157" s="950" t="s">
        <v>237</v>
      </c>
      <c r="F157" s="950"/>
      <c r="G157" s="950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150"/>
      <c r="S157" s="150"/>
    </row>
    <row r="158" spans="3:19" x14ac:dyDescent="0.25">
      <c r="C158" s="930"/>
      <c r="D158" s="930"/>
      <c r="E158" s="180" t="s">
        <v>223</v>
      </c>
      <c r="F158" s="180" t="s">
        <v>224</v>
      </c>
      <c r="G158" s="180" t="s">
        <v>225</v>
      </c>
      <c r="H158" s="180" t="s">
        <v>226</v>
      </c>
      <c r="I158" s="180" t="s">
        <v>227</v>
      </c>
      <c r="J158" s="180" t="s">
        <v>228</v>
      </c>
      <c r="K158" s="180" t="s">
        <v>229</v>
      </c>
      <c r="L158" s="180" t="s">
        <v>230</v>
      </c>
      <c r="M158" s="180" t="s">
        <v>231</v>
      </c>
      <c r="N158" s="180" t="s">
        <v>232</v>
      </c>
      <c r="O158" s="180" t="s">
        <v>233</v>
      </c>
      <c r="P158" s="180" t="s">
        <v>234</v>
      </c>
      <c r="Q158" s="180" t="s">
        <v>90</v>
      </c>
      <c r="R158" s="150"/>
      <c r="S158" s="150"/>
    </row>
    <row r="159" spans="3:19" x14ac:dyDescent="0.25">
      <c r="C159" s="935" t="s">
        <v>147</v>
      </c>
      <c r="D159" s="936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79"/>
      <c r="R159" s="150"/>
      <c r="S159" s="150"/>
    </row>
    <row r="160" spans="3:19" x14ac:dyDescent="0.25">
      <c r="C160" s="84" t="s">
        <v>148</v>
      </c>
      <c r="D160" s="84" t="s">
        <v>149</v>
      </c>
      <c r="E160" s="143">
        <f>[6]Sales_SP!CT10</f>
        <v>889.48266100000023</v>
      </c>
      <c r="F160" s="143">
        <f>[6]Sales_SP!CU10</f>
        <v>1007.1437855</v>
      </c>
      <c r="G160" s="143">
        <f>[6]Sales_SP!CV10</f>
        <v>774.11618395000005</v>
      </c>
      <c r="H160" s="143">
        <f>[6]Sales_SP!CW10</f>
        <v>787.64137773000016</v>
      </c>
      <c r="I160" s="143">
        <f>[6]Sales_SP!CX10</f>
        <v>711.48126578999995</v>
      </c>
      <c r="J160" s="143">
        <f>[6]Sales_SP!CY10</f>
        <v>733.62959308999996</v>
      </c>
      <c r="K160" s="143">
        <f>[6]Sales_SP!CZ10</f>
        <v>716.03611939000007</v>
      </c>
      <c r="L160" s="143">
        <f>[6]Sales_SP!DA10</f>
        <v>619.75025766999988</v>
      </c>
      <c r="M160" s="143">
        <f>[6]Sales_SP!DB10</f>
        <v>597.95278521</v>
      </c>
      <c r="N160" s="143">
        <f>[6]Sales_SP!DC10</f>
        <v>616.09748824999997</v>
      </c>
      <c r="O160" s="143">
        <f>[6]Sales_SP!DD10</f>
        <v>615.98324113000001</v>
      </c>
      <c r="P160" s="143">
        <f>[6]Sales_SP!DE10</f>
        <v>842.52889909999999</v>
      </c>
      <c r="Q160" s="178">
        <f t="shared" ref="Q160:Q173" si="62">SUM(E160:P160)</f>
        <v>8911.8436578100009</v>
      </c>
      <c r="R160" s="150"/>
      <c r="S160" s="150"/>
    </row>
    <row r="161" spans="3:19" x14ac:dyDescent="0.25">
      <c r="C161" s="16" t="s">
        <v>150</v>
      </c>
      <c r="D161" s="16" t="s">
        <v>151</v>
      </c>
      <c r="E161" s="143">
        <f>[6]Sales_SP!CT23</f>
        <v>157.24137500000001</v>
      </c>
      <c r="F161" s="143">
        <f>[6]Sales_SP!CU23</f>
        <v>245.75559200000006</v>
      </c>
      <c r="G161" s="143">
        <f>[6]Sales_SP!CV23</f>
        <v>166.25566450000002</v>
      </c>
      <c r="H161" s="143">
        <f>[6]Sales_SP!CW23</f>
        <v>165.37703750000003</v>
      </c>
      <c r="I161" s="143">
        <f>[6]Sales_SP!CX23</f>
        <v>155.67409500000002</v>
      </c>
      <c r="J161" s="143">
        <f>[6]Sales_SP!CY23</f>
        <v>171.68024801000001</v>
      </c>
      <c r="K161" s="143">
        <f>[6]Sales_SP!CZ23</f>
        <v>177.68252325</v>
      </c>
      <c r="L161" s="143">
        <f>[6]Sales_SP!DA23</f>
        <v>167.36727318999999</v>
      </c>
      <c r="M161" s="143">
        <f>[6]Sales_SP!DB23</f>
        <v>169.94316951999997</v>
      </c>
      <c r="N161" s="143">
        <f>[6]Sales_SP!DC23</f>
        <v>173.34624310000004</v>
      </c>
      <c r="O161" s="143">
        <f>[6]Sales_SP!DD23</f>
        <v>180.27692479999999</v>
      </c>
      <c r="P161" s="143">
        <f>[6]Sales_SP!DE23</f>
        <v>229.97228746000002</v>
      </c>
      <c r="Q161" s="178">
        <f t="shared" si="62"/>
        <v>2160.57243333</v>
      </c>
      <c r="R161" s="150"/>
      <c r="S161" s="150"/>
    </row>
    <row r="162" spans="3:19" x14ac:dyDescent="0.25">
      <c r="C162" s="16" t="s">
        <v>152</v>
      </c>
      <c r="D162" s="16" t="s">
        <v>153</v>
      </c>
      <c r="E162" s="143">
        <f>[6]Sales_SP!CT36</f>
        <v>81.518555000000021</v>
      </c>
      <c r="F162" s="143">
        <f>[6]Sales_SP!CU36</f>
        <v>63.440446000000009</v>
      </c>
      <c r="G162" s="143">
        <f>[6]Sales_SP!CV36</f>
        <v>63.136054500000007</v>
      </c>
      <c r="H162" s="143">
        <f>[6]Sales_SP!CW36</f>
        <v>66.772573999999992</v>
      </c>
      <c r="I162" s="143">
        <f>[6]Sales_SP!CX36</f>
        <v>64.056426000000002</v>
      </c>
      <c r="J162" s="143">
        <f>[6]Sales_SP!CY36</f>
        <v>70.532175999999993</v>
      </c>
      <c r="K162" s="143">
        <f>[6]Sales_SP!CZ36</f>
        <v>69.908382000000003</v>
      </c>
      <c r="L162" s="143">
        <f>[6]Sales_SP!DA36</f>
        <v>77.569199999999995</v>
      </c>
      <c r="M162" s="143">
        <f>[6]Sales_SP!DB36</f>
        <v>87.046812000000017</v>
      </c>
      <c r="N162" s="143">
        <f>[6]Sales_SP!DC36</f>
        <v>78.657145999999983</v>
      </c>
      <c r="O162" s="143">
        <f>[6]Sales_SP!DD36</f>
        <v>76.932425999999964</v>
      </c>
      <c r="P162" s="143">
        <f>[6]Sales_SP!DE36</f>
        <v>80.436896000000004</v>
      </c>
      <c r="Q162" s="178">
        <f t="shared" si="62"/>
        <v>880.00709350000011</v>
      </c>
      <c r="R162" s="150"/>
      <c r="S162" s="150"/>
    </row>
    <row r="163" spans="3:19" x14ac:dyDescent="0.25">
      <c r="C163" s="16" t="s">
        <v>154</v>
      </c>
      <c r="D163" s="16" t="s">
        <v>155</v>
      </c>
      <c r="E163" s="143">
        <f>[6]Sales_SP!CT43</f>
        <v>1.1150689999999999</v>
      </c>
      <c r="F163" s="143">
        <f>[6]Sales_SP!CU43</f>
        <v>0.81574499999999994</v>
      </c>
      <c r="G163" s="143">
        <f>[6]Sales_SP!CV43</f>
        <v>0.76065499999999986</v>
      </c>
      <c r="H163" s="143">
        <f>[6]Sales_SP!CW43</f>
        <v>0.80732300000000023</v>
      </c>
      <c r="I163" s="143">
        <f>[6]Sales_SP!CX43</f>
        <v>0.67538000000000009</v>
      </c>
      <c r="J163" s="143">
        <f>[6]Sales_SP!CY43</f>
        <v>0.80567000000000011</v>
      </c>
      <c r="K163" s="143">
        <f>[6]Sales_SP!CZ43</f>
        <v>0.76776300000000008</v>
      </c>
      <c r="L163" s="143">
        <f>[6]Sales_SP!DA43</f>
        <v>0.72705799999999976</v>
      </c>
      <c r="M163" s="143">
        <f>[6]Sales_SP!DB43</f>
        <v>0.81352099999999994</v>
      </c>
      <c r="N163" s="143">
        <f>[6]Sales_SP!DC43</f>
        <v>0.73539299999999996</v>
      </c>
      <c r="O163" s="143">
        <f>[6]Sales_SP!DD43</f>
        <v>0.73800899999999992</v>
      </c>
      <c r="P163" s="143">
        <f>[6]Sales_SP!DE43</f>
        <v>0.81764499999999996</v>
      </c>
      <c r="Q163" s="178">
        <f t="shared" si="62"/>
        <v>9.5792310000000001</v>
      </c>
      <c r="R163" s="150"/>
      <c r="S163" s="150"/>
    </row>
    <row r="164" spans="3:19" x14ac:dyDescent="0.25">
      <c r="C164" s="16" t="s">
        <v>156</v>
      </c>
      <c r="D164" s="16" t="s">
        <v>157</v>
      </c>
      <c r="E164" s="143">
        <f>[6]Sales_SP!CT48+[6]Sales_SP!CT53</f>
        <v>2.4906109999999999</v>
      </c>
      <c r="F164" s="143">
        <f>[6]Sales_SP!CU48+[6]Sales_SP!CU53</f>
        <v>2.5867100000000001</v>
      </c>
      <c r="G164" s="143">
        <f>[6]Sales_SP!CV48+[6]Sales_SP!CV53</f>
        <v>1.8837489999999999</v>
      </c>
      <c r="H164" s="143">
        <f>[6]Sales_SP!CW48+[6]Sales_SP!CW53</f>
        <v>1.930226</v>
      </c>
      <c r="I164" s="143">
        <f>[6]Sales_SP!CX48+[6]Sales_SP!CX53</f>
        <v>1.84</v>
      </c>
      <c r="J164" s="143">
        <f>[6]Sales_SP!CY48+[6]Sales_SP!CY53</f>
        <v>1.81</v>
      </c>
      <c r="K164" s="143">
        <f>[6]Sales_SP!CZ48+[6]Sales_SP!CZ53</f>
        <v>1.87</v>
      </c>
      <c r="L164" s="143">
        <f>[6]Sales_SP!DA48+[6]Sales_SP!DA53</f>
        <v>1.8800000000000001</v>
      </c>
      <c r="M164" s="143">
        <f>[6]Sales_SP!DB48+[6]Sales_SP!DB53</f>
        <v>1.9100000000000001</v>
      </c>
      <c r="N164" s="143">
        <f>[6]Sales_SP!DC48+[6]Sales_SP!DC53</f>
        <v>2.3699999999999997</v>
      </c>
      <c r="O164" s="143">
        <f>[6]Sales_SP!DD48+[6]Sales_SP!DD53</f>
        <v>2.0999999999999996</v>
      </c>
      <c r="P164" s="143">
        <f>[6]Sales_SP!DE48+[6]Sales_SP!DE53</f>
        <v>0</v>
      </c>
      <c r="Q164" s="178">
        <f t="shared" si="62"/>
        <v>22.671295999999998</v>
      </c>
      <c r="R164" s="150"/>
      <c r="S164" s="150"/>
    </row>
    <row r="165" spans="3:19" x14ac:dyDescent="0.25">
      <c r="C165" s="16" t="s">
        <v>158</v>
      </c>
      <c r="D165" s="16" t="s">
        <v>159</v>
      </c>
      <c r="E165" s="143">
        <f>[6]Sales_SP!CT54</f>
        <v>45.415140899999997</v>
      </c>
      <c r="F165" s="143">
        <f>[6]Sales_SP!CU54</f>
        <v>41.223681059999997</v>
      </c>
      <c r="G165" s="143">
        <f>[6]Sales_SP!CV54</f>
        <v>40.33599186</v>
      </c>
      <c r="H165" s="143">
        <f>[6]Sales_SP!CW54</f>
        <v>44.053452250000021</v>
      </c>
      <c r="I165" s="143">
        <f>[6]Sales_SP!CX54</f>
        <v>36.911133</v>
      </c>
      <c r="J165" s="143">
        <f>[6]Sales_SP!CY54</f>
        <v>36.379999999999995</v>
      </c>
      <c r="K165" s="143">
        <f>[6]Sales_SP!CZ54</f>
        <v>38.787356250000002</v>
      </c>
      <c r="L165" s="143">
        <f>[6]Sales_SP!DA54</f>
        <v>39.129565999999997</v>
      </c>
      <c r="M165" s="143">
        <f>[6]Sales_SP!DB54</f>
        <v>39.831661999999994</v>
      </c>
      <c r="N165" s="143">
        <f>[6]Sales_SP!DC54</f>
        <v>38.815457749999993</v>
      </c>
      <c r="O165" s="143">
        <f>[6]Sales_SP!DD54</f>
        <v>36.457861750000006</v>
      </c>
      <c r="P165" s="143">
        <f>[6]Sales_SP!DE54</f>
        <v>40.876412600000002</v>
      </c>
      <c r="Q165" s="178">
        <f t="shared" si="62"/>
        <v>478.21771542000005</v>
      </c>
      <c r="R165" s="150"/>
      <c r="S165" s="150"/>
    </row>
    <row r="166" spans="3:19" x14ac:dyDescent="0.25">
      <c r="C166" s="16" t="s">
        <v>160</v>
      </c>
      <c r="D166" s="16" t="s">
        <v>161</v>
      </c>
      <c r="E166" s="143">
        <f>[6]Sales_SP!CT64</f>
        <v>2.141105</v>
      </c>
      <c r="F166" s="143">
        <f>[6]Sales_SP!CU64</f>
        <v>6.0775540000000001</v>
      </c>
      <c r="G166" s="143">
        <f>[6]Sales_SP!CV64</f>
        <v>3.5901692500000002</v>
      </c>
      <c r="H166" s="143">
        <f>[6]Sales_SP!CW64</f>
        <v>3.4908337500000002</v>
      </c>
      <c r="I166" s="143">
        <f>[6]Sales_SP!CX64</f>
        <v>3.2718979999999998</v>
      </c>
      <c r="J166" s="143">
        <f>[6]Sales_SP!CY64</f>
        <v>3.6500000000000004</v>
      </c>
      <c r="K166" s="143">
        <f>[6]Sales_SP!CZ64</f>
        <v>3.6492949999999995</v>
      </c>
      <c r="L166" s="143">
        <f>[6]Sales_SP!DA64</f>
        <v>3.4192419999999997</v>
      </c>
      <c r="M166" s="143">
        <f>[6]Sales_SP!DB64</f>
        <v>3.6385939999999999</v>
      </c>
      <c r="N166" s="143">
        <f>[6]Sales_SP!DC64</f>
        <v>3.606449</v>
      </c>
      <c r="O166" s="143">
        <f>[6]Sales_SP!DD64</f>
        <v>4.993773</v>
      </c>
      <c r="P166" s="143">
        <f>[6]Sales_SP!DE64</f>
        <v>6.1809067000000004</v>
      </c>
      <c r="Q166" s="178">
        <f t="shared" si="62"/>
        <v>47.709819699999997</v>
      </c>
      <c r="R166" s="150"/>
      <c r="S166" s="150"/>
    </row>
    <row r="167" spans="3:19" x14ac:dyDescent="0.25">
      <c r="C167" s="16" t="s">
        <v>162</v>
      </c>
      <c r="D167" s="16" t="s">
        <v>163</v>
      </c>
      <c r="E167" s="143">
        <f>[6]Sales_SP!CT69</f>
        <v>3.9408673199999993</v>
      </c>
      <c r="F167" s="143">
        <f>[6]Sales_SP!CU69</f>
        <v>4.5169359999999994</v>
      </c>
      <c r="G167" s="143">
        <f>[6]Sales_SP!CV69</f>
        <v>3.0173990000000002</v>
      </c>
      <c r="H167" s="143">
        <f>[6]Sales_SP!CW69</f>
        <v>3.3063360000000008</v>
      </c>
      <c r="I167" s="143">
        <f>[6]Sales_SP!CX69</f>
        <v>3.4230589999999999</v>
      </c>
      <c r="J167" s="143">
        <f>[6]Sales_SP!CY69</f>
        <v>3.9221359999999996</v>
      </c>
      <c r="K167" s="143">
        <f>[6]Sales_SP!CZ69</f>
        <v>4.3177460000000005</v>
      </c>
      <c r="L167" s="143">
        <f>[6]Sales_SP!DA69</f>
        <v>4.2141069999999994</v>
      </c>
      <c r="M167" s="143">
        <f>[6]Sales_SP!DB69</f>
        <v>5.0946790000000011</v>
      </c>
      <c r="N167" s="143">
        <f>[6]Sales_SP!DC69</f>
        <v>5.2908049999999998</v>
      </c>
      <c r="O167" s="143">
        <f>[6]Sales_SP!DD69</f>
        <v>5.5834809999999999</v>
      </c>
      <c r="P167" s="143">
        <f>[6]Sales_SP!DE69</f>
        <v>6.8017390000000004</v>
      </c>
      <c r="Q167" s="178">
        <f t="shared" si="62"/>
        <v>53.429290319999993</v>
      </c>
      <c r="R167" s="150"/>
      <c r="S167" s="150"/>
    </row>
    <row r="168" spans="3:19" x14ac:dyDescent="0.25">
      <c r="C168" s="16" t="s">
        <v>164</v>
      </c>
      <c r="D168" s="16" t="s">
        <v>165</v>
      </c>
      <c r="E168" s="143">
        <f>[6]Sales_SP!CT70</f>
        <v>5.1999999999999997E-5</v>
      </c>
      <c r="F168" s="143">
        <f>[6]Sales_SP!CU70</f>
        <v>6.4300000000000002E-4</v>
      </c>
      <c r="G168" s="143">
        <f>[6]Sales_SP!CV70</f>
        <v>4.393E-4</v>
      </c>
      <c r="H168" s="143">
        <f>[6]Sales_SP!CW70</f>
        <v>6.1600000000000001E-4</v>
      </c>
      <c r="I168" s="143">
        <f>[6]Sales_SP!CX70</f>
        <v>9.5999999999999992E-4</v>
      </c>
      <c r="J168" s="143">
        <f>[6]Sales_SP!CY70</f>
        <v>1.5900000000000001E-3</v>
      </c>
      <c r="K168" s="143">
        <f>[6]Sales_SP!CZ70</f>
        <v>9.7099999999999997E-4</v>
      </c>
      <c r="L168" s="143">
        <f>[6]Sales_SP!DA70</f>
        <v>6.3119999999999999E-3</v>
      </c>
      <c r="M168" s="143">
        <f>[6]Sales_SP!DB70</f>
        <v>2.1669999999999997E-3</v>
      </c>
      <c r="N168" s="143">
        <f>[6]Sales_SP!DC70</f>
        <v>1.029E-3</v>
      </c>
      <c r="O168" s="143">
        <f>[6]Sales_SP!DD70</f>
        <v>3.9069999999999999E-3</v>
      </c>
      <c r="P168" s="143">
        <f>[6]Sales_SP!DE70</f>
        <v>8.1599999999999999E-4</v>
      </c>
      <c r="Q168" s="178">
        <f t="shared" si="62"/>
        <v>1.95023E-2</v>
      </c>
      <c r="R168" s="150"/>
      <c r="S168" s="150"/>
    </row>
    <row r="169" spans="3:19" x14ac:dyDescent="0.25">
      <c r="C169" s="16"/>
      <c r="D169" s="16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78">
        <f t="shared" si="62"/>
        <v>0</v>
      </c>
      <c r="R169" s="150"/>
      <c r="S169" s="150"/>
    </row>
    <row r="170" spans="3:19" x14ac:dyDescent="0.25">
      <c r="C170" s="16"/>
      <c r="D170" s="16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78">
        <f t="shared" si="62"/>
        <v>0</v>
      </c>
      <c r="R170" s="150"/>
      <c r="S170" s="150"/>
    </row>
    <row r="171" spans="3:19" x14ac:dyDescent="0.25">
      <c r="C171" s="16"/>
      <c r="D171" s="16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78">
        <f t="shared" si="62"/>
        <v>0</v>
      </c>
      <c r="R171" s="150"/>
      <c r="S171" s="150"/>
    </row>
    <row r="172" spans="3:19" x14ac:dyDescent="0.25">
      <c r="C172" s="16" t="s">
        <v>235</v>
      </c>
      <c r="D172" s="16" t="s">
        <v>235</v>
      </c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78">
        <f t="shared" si="62"/>
        <v>0</v>
      </c>
      <c r="R172" s="150"/>
      <c r="S172" s="150"/>
    </row>
    <row r="173" spans="3:19" x14ac:dyDescent="0.25">
      <c r="C173" s="937" t="s">
        <v>166</v>
      </c>
      <c r="D173" s="938"/>
      <c r="E173" s="178">
        <f t="shared" ref="E173:P173" si="63">SUM(E160:E172)</f>
        <v>1183.3454362200005</v>
      </c>
      <c r="F173" s="178">
        <f t="shared" si="63"/>
        <v>1371.5610925600004</v>
      </c>
      <c r="G173" s="178">
        <f t="shared" si="63"/>
        <v>1053.09630636</v>
      </c>
      <c r="H173" s="178">
        <f t="shared" si="63"/>
        <v>1073.3797762300003</v>
      </c>
      <c r="I173" s="178">
        <f t="shared" si="63"/>
        <v>977.33421678999991</v>
      </c>
      <c r="J173" s="178">
        <f t="shared" si="63"/>
        <v>1022.4114130999999</v>
      </c>
      <c r="K173" s="178">
        <f t="shared" si="63"/>
        <v>1013.0201558900002</v>
      </c>
      <c r="L173" s="178">
        <f t="shared" si="63"/>
        <v>914.06301585999995</v>
      </c>
      <c r="M173" s="178">
        <f t="shared" si="63"/>
        <v>906.23338973000011</v>
      </c>
      <c r="N173" s="178">
        <f t="shared" si="63"/>
        <v>918.92001110000001</v>
      </c>
      <c r="O173" s="178">
        <f t="shared" si="63"/>
        <v>923.06962368000006</v>
      </c>
      <c r="P173" s="178">
        <f t="shared" si="63"/>
        <v>1207.61560186</v>
      </c>
      <c r="Q173" s="178">
        <f t="shared" si="62"/>
        <v>12564.050039379998</v>
      </c>
      <c r="R173" s="150"/>
      <c r="S173" s="150"/>
    </row>
    <row r="174" spans="3:19" x14ac:dyDescent="0.25">
      <c r="C174" s="935" t="s">
        <v>167</v>
      </c>
      <c r="D174" s="936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79"/>
      <c r="R174" s="150"/>
      <c r="S174" s="150"/>
    </row>
    <row r="175" spans="3:19" x14ac:dyDescent="0.25">
      <c r="C175" s="16" t="s">
        <v>168</v>
      </c>
      <c r="D175" s="16" t="s">
        <v>169</v>
      </c>
      <c r="E175" s="143">
        <f>[6]Sales_SP!CT89</f>
        <v>179.85000000000005</v>
      </c>
      <c r="F175" s="143">
        <f>[6]Sales_SP!CU89</f>
        <v>226.56000000000003</v>
      </c>
      <c r="G175" s="143">
        <f>[6]Sales_SP!CV89</f>
        <v>284.68000000000006</v>
      </c>
      <c r="H175" s="143">
        <f>[6]Sales_SP!CW89</f>
        <v>284.76999999999987</v>
      </c>
      <c r="I175" s="143">
        <f>[6]Sales_SP!CX89</f>
        <v>286.10000000000019</v>
      </c>
      <c r="J175" s="143">
        <f>[6]Sales_SP!CY89</f>
        <v>302.35000000000008</v>
      </c>
      <c r="K175" s="143">
        <f>[6]Sales_SP!CZ89</f>
        <v>296.49000000000007</v>
      </c>
      <c r="L175" s="143">
        <f>[6]Sales_SP!DA89</f>
        <v>312.35999999999996</v>
      </c>
      <c r="M175" s="143">
        <f>[6]Sales_SP!DB89</f>
        <v>321.46000000000004</v>
      </c>
      <c r="N175" s="143">
        <f>[6]Sales_SP!DC89</f>
        <v>328.87000000000006</v>
      </c>
      <c r="O175" s="143">
        <f>[6]Sales_SP!DD89</f>
        <v>328.00999999999988</v>
      </c>
      <c r="P175" s="143">
        <f>[6]Sales_SP!DE89</f>
        <v>308.71682710000005</v>
      </c>
      <c r="Q175" s="178">
        <f t="shared" ref="Q175:Q190" si="64">SUM(E175:P175)</f>
        <v>3460.2168271</v>
      </c>
      <c r="R175" s="150"/>
      <c r="S175" s="150"/>
    </row>
    <row r="176" spans="3:19" x14ac:dyDescent="0.25">
      <c r="C176" s="16" t="s">
        <v>170</v>
      </c>
      <c r="D176" s="16" t="s">
        <v>171</v>
      </c>
      <c r="E176" s="143">
        <f>[6]Sales_SP!$CT$104</f>
        <v>0</v>
      </c>
      <c r="F176" s="143">
        <f>[6]Sales_SP!$CT$104</f>
        <v>0</v>
      </c>
      <c r="G176" s="143">
        <f>[6]Sales_SP!$CT$104</f>
        <v>0</v>
      </c>
      <c r="H176" s="143">
        <f>[6]Sales_SP!$CT$104</f>
        <v>0</v>
      </c>
      <c r="I176" s="143">
        <f>[6]Sales_SP!$CT$104</f>
        <v>0</v>
      </c>
      <c r="J176" s="143">
        <f>[6]Sales_SP!$CT$104</f>
        <v>0</v>
      </c>
      <c r="K176" s="143">
        <f>[6]Sales_SP!$CT$104</f>
        <v>0</v>
      </c>
      <c r="L176" s="143">
        <f>[6]Sales_SP!$CT$104</f>
        <v>0</v>
      </c>
      <c r="M176" s="143">
        <f>[6]Sales_SP!$CT$104</f>
        <v>0</v>
      </c>
      <c r="N176" s="143">
        <f>[6]Sales_SP!$CT$104</f>
        <v>0</v>
      </c>
      <c r="O176" s="143">
        <f>[6]Sales_SP!$CT$104</f>
        <v>0</v>
      </c>
      <c r="P176" s="143">
        <f>[6]Sales_SP!$CT$104</f>
        <v>0</v>
      </c>
      <c r="Q176" s="178">
        <f t="shared" si="64"/>
        <v>0</v>
      </c>
      <c r="R176" s="150"/>
      <c r="S176" s="150"/>
    </row>
    <row r="177" spans="3:19" x14ac:dyDescent="0.25">
      <c r="C177" s="16" t="s">
        <v>216</v>
      </c>
      <c r="D177" s="16" t="s">
        <v>173</v>
      </c>
      <c r="E177" s="143">
        <f>[6]Sales_SP!CT110</f>
        <v>82.26</v>
      </c>
      <c r="F177" s="143">
        <f>[6]Sales_SP!CU110</f>
        <v>85.210000000000008</v>
      </c>
      <c r="G177" s="143">
        <f>[6]Sales_SP!CV110</f>
        <v>106.05999999999996</v>
      </c>
      <c r="H177" s="143">
        <f>[6]Sales_SP!CW110</f>
        <v>96.060000000000016</v>
      </c>
      <c r="I177" s="143">
        <f>[6]Sales_SP!CX110</f>
        <v>97.929999999999978</v>
      </c>
      <c r="J177" s="143">
        <f>[6]Sales_SP!CY110</f>
        <v>100.08000000000001</v>
      </c>
      <c r="K177" s="143">
        <f>[6]Sales_SP!CZ110</f>
        <v>101.42999999999999</v>
      </c>
      <c r="L177" s="143">
        <f>[6]Sales_SP!DA110</f>
        <v>102.75</v>
      </c>
      <c r="M177" s="143">
        <f>[6]Sales_SP!DB110</f>
        <v>96.200000000000017</v>
      </c>
      <c r="N177" s="143">
        <f>[6]Sales_SP!DC110</f>
        <v>98.124733109999994</v>
      </c>
      <c r="O177" s="143">
        <f>[6]Sales_SP!DD110</f>
        <v>105.462729</v>
      </c>
      <c r="P177" s="143">
        <f>[6]Sales_SP!DE110</f>
        <v>110.21015599999998</v>
      </c>
      <c r="Q177" s="178">
        <f t="shared" si="64"/>
        <v>1181.7776181099998</v>
      </c>
      <c r="R177" s="150"/>
      <c r="S177" s="150"/>
    </row>
    <row r="178" spans="3:19" x14ac:dyDescent="0.25">
      <c r="C178" s="16" t="s">
        <v>174</v>
      </c>
      <c r="D178" s="16" t="s">
        <v>175</v>
      </c>
      <c r="E178" s="143">
        <f>[6]Sales_SP!CT115</f>
        <v>0</v>
      </c>
      <c r="F178" s="143">
        <f>[6]Sales_SP!CU115</f>
        <v>0</v>
      </c>
      <c r="G178" s="143">
        <f>[6]Sales_SP!CV115</f>
        <v>0</v>
      </c>
      <c r="H178" s="143">
        <f>[6]Sales_SP!CW115</f>
        <v>0</v>
      </c>
      <c r="I178" s="143">
        <f>[6]Sales_SP!CX115</f>
        <v>0</v>
      </c>
      <c r="J178" s="143">
        <f>[6]Sales_SP!CY115</f>
        <v>0</v>
      </c>
      <c r="K178" s="143">
        <f>[6]Sales_SP!CZ115</f>
        <v>0</v>
      </c>
      <c r="L178" s="143">
        <f>[6]Sales_SP!DA115</f>
        <v>0</v>
      </c>
      <c r="M178" s="143">
        <f>[6]Sales_SP!DB115</f>
        <v>0</v>
      </c>
      <c r="N178" s="143">
        <f>[6]Sales_SP!DC115</f>
        <v>0</v>
      </c>
      <c r="O178" s="143">
        <f>[6]Sales_SP!DD115</f>
        <v>0</v>
      </c>
      <c r="P178" s="143">
        <f>[6]Sales_SP!DE115</f>
        <v>0</v>
      </c>
      <c r="Q178" s="178">
        <f t="shared" si="64"/>
        <v>0</v>
      </c>
      <c r="R178" s="150"/>
      <c r="S178" s="150"/>
    </row>
    <row r="179" spans="3:19" x14ac:dyDescent="0.25">
      <c r="C179" s="16" t="s">
        <v>176</v>
      </c>
      <c r="D179" s="16" t="s">
        <v>177</v>
      </c>
      <c r="E179" s="143">
        <f>[6]Sales_SP!CT120</f>
        <v>0.16000000000000003</v>
      </c>
      <c r="F179" s="143">
        <f>[6]Sales_SP!CU120</f>
        <v>0.13</v>
      </c>
      <c r="G179" s="143">
        <f>[6]Sales_SP!CV120</f>
        <v>0.18</v>
      </c>
      <c r="H179" s="143">
        <f>[6]Sales_SP!CW120</f>
        <v>0.19</v>
      </c>
      <c r="I179" s="143">
        <f>[6]Sales_SP!CX120</f>
        <v>0.19000000000000003</v>
      </c>
      <c r="J179" s="143">
        <f>[6]Sales_SP!CY120</f>
        <v>0.18000000000000002</v>
      </c>
      <c r="K179" s="143">
        <f>[6]Sales_SP!CZ120</f>
        <v>0.2</v>
      </c>
      <c r="L179" s="143">
        <f>[6]Sales_SP!DA120</f>
        <v>0.22</v>
      </c>
      <c r="M179" s="143">
        <f>[6]Sales_SP!DB120</f>
        <v>0.22000000000000003</v>
      </c>
      <c r="N179" s="143">
        <f>[6]Sales_SP!DC120</f>
        <v>0.21584799999999998</v>
      </c>
      <c r="O179" s="143">
        <f>[6]Sales_SP!DD120</f>
        <v>0.21818399999999999</v>
      </c>
      <c r="P179" s="143">
        <f>[6]Sales_SP!DE120</f>
        <v>0.24140099999999998</v>
      </c>
      <c r="Q179" s="178">
        <f t="shared" si="64"/>
        <v>2.3454329999999999</v>
      </c>
      <c r="R179" s="150"/>
      <c r="S179" s="150"/>
    </row>
    <row r="180" spans="3:19" x14ac:dyDescent="0.25">
      <c r="C180" s="16" t="s">
        <v>178</v>
      </c>
      <c r="D180" s="16" t="s">
        <v>179</v>
      </c>
      <c r="E180" s="143">
        <f>[6]Sales_SP!CT126</f>
        <v>3.9100000000000006</v>
      </c>
      <c r="F180" s="143">
        <f>[6]Sales_SP!CU126</f>
        <v>1.1200000000000001</v>
      </c>
      <c r="G180" s="143">
        <f>[6]Sales_SP!CV126</f>
        <v>1.39</v>
      </c>
      <c r="H180" s="143">
        <f>[6]Sales_SP!CW126</f>
        <v>1.0900000000000001</v>
      </c>
      <c r="I180" s="143">
        <f>[6]Sales_SP!CX126</f>
        <v>1.4900000000000002</v>
      </c>
      <c r="J180" s="143">
        <f>[6]Sales_SP!CY126</f>
        <v>3.8699999999999997</v>
      </c>
      <c r="K180" s="143">
        <f>[6]Sales_SP!CZ126</f>
        <v>3.19</v>
      </c>
      <c r="L180" s="143">
        <f>[6]Sales_SP!DA126</f>
        <v>4.29</v>
      </c>
      <c r="M180" s="143">
        <f>[6]Sales_SP!DB126</f>
        <v>2.3699999999999997</v>
      </c>
      <c r="N180" s="143">
        <f>[6]Sales_SP!DC126</f>
        <v>5.82</v>
      </c>
      <c r="O180" s="143">
        <f>[6]Sales_SP!DD126</f>
        <v>6.6899999999999986</v>
      </c>
      <c r="P180" s="143">
        <f>[6]Sales_SP!DE126</f>
        <v>6.8900000000000006</v>
      </c>
      <c r="Q180" s="178">
        <f t="shared" si="64"/>
        <v>42.12</v>
      </c>
      <c r="R180" s="150"/>
      <c r="S180" s="150"/>
    </row>
    <row r="181" spans="3:19" x14ac:dyDescent="0.25">
      <c r="C181" s="16" t="s">
        <v>180</v>
      </c>
      <c r="D181" s="16" t="s">
        <v>181</v>
      </c>
      <c r="E181" s="143">
        <f>[6]Sales_SP!CT127</f>
        <v>9.2899999999999974</v>
      </c>
      <c r="F181" s="143">
        <f>[6]Sales_SP!CU127</f>
        <v>9.2099999999999991</v>
      </c>
      <c r="G181" s="143">
        <f>[6]Sales_SP!CV127</f>
        <v>8.9399999999999977</v>
      </c>
      <c r="H181" s="143">
        <f>[6]Sales_SP!CW127</f>
        <v>8.9</v>
      </c>
      <c r="I181" s="143">
        <f>[6]Sales_SP!CX127</f>
        <v>8.8199999999999985</v>
      </c>
      <c r="J181" s="143">
        <f>[6]Sales_SP!CY127</f>
        <v>9.3399999999999981</v>
      </c>
      <c r="K181" s="143">
        <f>[6]Sales_SP!CZ127</f>
        <v>8.56</v>
      </c>
      <c r="L181" s="143">
        <f>[6]Sales_SP!DA127</f>
        <v>8.1800000000000015</v>
      </c>
      <c r="M181" s="143">
        <f>[6]Sales_SP!DB127</f>
        <v>10.079999999999998</v>
      </c>
      <c r="N181" s="143">
        <f>[6]Sales_SP!DC127</f>
        <v>10.47</v>
      </c>
      <c r="O181" s="143">
        <f>[6]Sales_SP!DD127</f>
        <v>10.72</v>
      </c>
      <c r="P181" s="143">
        <f>[6]Sales_SP!DE127</f>
        <v>10.050000000000001</v>
      </c>
      <c r="Q181" s="178">
        <f t="shared" si="64"/>
        <v>112.55999999999999</v>
      </c>
      <c r="R181" s="150"/>
      <c r="S181" s="150"/>
    </row>
    <row r="182" spans="3:19" x14ac:dyDescent="0.25">
      <c r="C182" s="16" t="s">
        <v>182</v>
      </c>
      <c r="D182" s="16" t="s">
        <v>183</v>
      </c>
      <c r="E182" s="143">
        <f>[6]Sales_SP!CT131</f>
        <v>11.639999999999997</v>
      </c>
      <c r="F182" s="143">
        <f>[6]Sales_SP!CU131</f>
        <v>13.6</v>
      </c>
      <c r="G182" s="143">
        <f>[6]Sales_SP!CV131</f>
        <v>13.89</v>
      </c>
      <c r="H182" s="143">
        <f>[6]Sales_SP!CW131</f>
        <v>10.099999999999998</v>
      </c>
      <c r="I182" s="143">
        <f>[6]Sales_SP!CX131</f>
        <v>10.440000000000001</v>
      </c>
      <c r="J182" s="143">
        <f>[6]Sales_SP!CY131</f>
        <v>10.379999999999999</v>
      </c>
      <c r="K182" s="143">
        <f>[6]Sales_SP!CZ131</f>
        <v>10.009999999999998</v>
      </c>
      <c r="L182" s="143">
        <f>[6]Sales_SP!DA131</f>
        <v>9.76</v>
      </c>
      <c r="M182" s="143">
        <f>[6]Sales_SP!DB131</f>
        <v>9.0400000000000009</v>
      </c>
      <c r="N182" s="143">
        <f>[6]Sales_SP!DC131</f>
        <v>9.1399999999999988</v>
      </c>
      <c r="O182" s="143">
        <f>[6]Sales_SP!DD131</f>
        <v>9.4899999999999984</v>
      </c>
      <c r="P182" s="143">
        <f>[6]Sales_SP!DE131</f>
        <v>10.1</v>
      </c>
      <c r="Q182" s="178">
        <f t="shared" si="64"/>
        <v>127.58999999999997</v>
      </c>
      <c r="R182" s="150"/>
      <c r="S182" s="150"/>
    </row>
    <row r="183" spans="3:19" x14ac:dyDescent="0.25">
      <c r="C183" s="16" t="s">
        <v>184</v>
      </c>
      <c r="D183" s="16" t="s">
        <v>163</v>
      </c>
      <c r="E183" s="143">
        <f>[6]Sales_SP!CT132</f>
        <v>4.92</v>
      </c>
      <c r="F183" s="143">
        <f>[6]Sales_SP!CU132</f>
        <v>5.26</v>
      </c>
      <c r="G183" s="143">
        <f>[6]Sales_SP!CV132</f>
        <v>5.9299999999999979</v>
      </c>
      <c r="H183" s="143">
        <f>[6]Sales_SP!CW132</f>
        <v>5.8499999999999988</v>
      </c>
      <c r="I183" s="143">
        <f>[6]Sales_SP!CX132</f>
        <v>6.77</v>
      </c>
      <c r="J183" s="143">
        <f>[6]Sales_SP!CY132</f>
        <v>7.1399999999999988</v>
      </c>
      <c r="K183" s="143">
        <f>[6]Sales_SP!CZ132</f>
        <v>7.7299999999999995</v>
      </c>
      <c r="L183" s="143">
        <f>[6]Sales_SP!DA132</f>
        <v>8.3199999999999985</v>
      </c>
      <c r="M183" s="143">
        <f>[6]Sales_SP!DB132</f>
        <v>8.0399999999999991</v>
      </c>
      <c r="N183" s="143">
        <f>[6]Sales_SP!DC132</f>
        <v>8.5899999999999981</v>
      </c>
      <c r="O183" s="143">
        <f>[6]Sales_SP!DD132</f>
        <v>8.93</v>
      </c>
      <c r="P183" s="143">
        <f>[6]Sales_SP!DE132</f>
        <v>7.92</v>
      </c>
      <c r="Q183" s="178">
        <f t="shared" si="64"/>
        <v>85.399999999999991</v>
      </c>
      <c r="R183" s="150"/>
      <c r="S183" s="150"/>
    </row>
    <row r="184" spans="3:19" x14ac:dyDescent="0.25">
      <c r="C184" s="16" t="s">
        <v>185</v>
      </c>
      <c r="D184" s="16" t="s">
        <v>186</v>
      </c>
      <c r="E184" s="143">
        <f>[6]Sales_SP!CT133</f>
        <v>0</v>
      </c>
      <c r="F184" s="143">
        <f>[6]Sales_SP!CU133</f>
        <v>0</v>
      </c>
      <c r="G184" s="143">
        <f>[6]Sales_SP!CV133</f>
        <v>0</v>
      </c>
      <c r="H184" s="143">
        <f>[6]Sales_SP!CW133</f>
        <v>0</v>
      </c>
      <c r="I184" s="143">
        <f>[6]Sales_SP!CX133</f>
        <v>0</v>
      </c>
      <c r="J184" s="143">
        <f>[6]Sales_SP!CY133</f>
        <v>0</v>
      </c>
      <c r="K184" s="143">
        <f>[6]Sales_SP!CZ133</f>
        <v>0</v>
      </c>
      <c r="L184" s="143">
        <f>[6]Sales_SP!DA133</f>
        <v>0</v>
      </c>
      <c r="M184" s="143">
        <f>[6]Sales_SP!DB133</f>
        <v>0</v>
      </c>
      <c r="N184" s="143">
        <f>[6]Sales_SP!DC133</f>
        <v>0</v>
      </c>
      <c r="O184" s="143">
        <f>[6]Sales_SP!DD133</f>
        <v>0</v>
      </c>
      <c r="P184" s="143">
        <f>[6]Sales_SP!DE133</f>
        <v>0</v>
      </c>
      <c r="Q184" s="178">
        <f t="shared" si="64"/>
        <v>0</v>
      </c>
      <c r="R184" s="150"/>
      <c r="S184" s="150"/>
    </row>
    <row r="185" spans="3:19" x14ac:dyDescent="0.25">
      <c r="C185" s="16" t="s">
        <v>187</v>
      </c>
      <c r="D185" s="16" t="s">
        <v>165</v>
      </c>
      <c r="E185" s="143">
        <f>[6]Sales_SP!CT134</f>
        <v>0.03</v>
      </c>
      <c r="F185" s="143">
        <f>[6]Sales_SP!CU134</f>
        <v>0</v>
      </c>
      <c r="G185" s="143">
        <f>[6]Sales_SP!CV134</f>
        <v>0</v>
      </c>
      <c r="H185" s="143">
        <f>[6]Sales_SP!CW134</f>
        <v>0</v>
      </c>
      <c r="I185" s="143">
        <f>[6]Sales_SP!CX134</f>
        <v>0</v>
      </c>
      <c r="J185" s="143">
        <f>[6]Sales_SP!CY134</f>
        <v>0</v>
      </c>
      <c r="K185" s="143">
        <f>[6]Sales_SP!CZ134</f>
        <v>0.11000000000000001</v>
      </c>
      <c r="L185" s="143">
        <f>[6]Sales_SP!DA134</f>
        <v>0.16999999999999998</v>
      </c>
      <c r="M185" s="143">
        <f>[6]Sales_SP!DB134</f>
        <v>0.3</v>
      </c>
      <c r="N185" s="143">
        <f>[6]Sales_SP!DC134</f>
        <v>0.32</v>
      </c>
      <c r="O185" s="143">
        <f>[6]Sales_SP!DD134</f>
        <v>0.33</v>
      </c>
      <c r="P185" s="143">
        <f>[6]Sales_SP!DE134</f>
        <v>0.33999999999999997</v>
      </c>
      <c r="Q185" s="178">
        <f t="shared" si="64"/>
        <v>1.6</v>
      </c>
      <c r="R185" s="150"/>
      <c r="S185" s="150"/>
    </row>
    <row r="186" spans="3:19" x14ac:dyDescent="0.25">
      <c r="C186" s="16"/>
      <c r="D186" s="16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78">
        <f t="shared" si="64"/>
        <v>0</v>
      </c>
      <c r="R186" s="150"/>
      <c r="S186" s="150"/>
    </row>
    <row r="187" spans="3:19" x14ac:dyDescent="0.25">
      <c r="C187" s="16"/>
      <c r="D187" s="16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78">
        <f t="shared" si="64"/>
        <v>0</v>
      </c>
      <c r="R187" s="150"/>
      <c r="S187" s="150"/>
    </row>
    <row r="188" spans="3:19" x14ac:dyDescent="0.25">
      <c r="C188" s="16"/>
      <c r="D188" s="16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78">
        <f t="shared" si="64"/>
        <v>0</v>
      </c>
      <c r="R188" s="150"/>
      <c r="S188" s="150"/>
    </row>
    <row r="189" spans="3:19" x14ac:dyDescent="0.25">
      <c r="C189" s="16" t="s">
        <v>235</v>
      </c>
      <c r="D189" s="16" t="s">
        <v>235</v>
      </c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78">
        <f t="shared" si="64"/>
        <v>0</v>
      </c>
      <c r="R189" s="150"/>
      <c r="S189" s="150"/>
    </row>
    <row r="190" spans="3:19" x14ac:dyDescent="0.25">
      <c r="C190" s="937" t="s">
        <v>188</v>
      </c>
      <c r="D190" s="938"/>
      <c r="E190" s="178">
        <f t="shared" ref="E190:P190" si="65">SUM(E175:E189)</f>
        <v>292.06000000000012</v>
      </c>
      <c r="F190" s="178">
        <f t="shared" si="65"/>
        <v>341.09000000000003</v>
      </c>
      <c r="G190" s="178">
        <f t="shared" si="65"/>
        <v>421.07</v>
      </c>
      <c r="H190" s="178">
        <f t="shared" si="65"/>
        <v>406.95999999999987</v>
      </c>
      <c r="I190" s="178">
        <f t="shared" si="65"/>
        <v>411.74000000000018</v>
      </c>
      <c r="J190" s="178">
        <f t="shared" si="65"/>
        <v>433.34000000000003</v>
      </c>
      <c r="K190" s="178">
        <f t="shared" si="65"/>
        <v>427.72000000000008</v>
      </c>
      <c r="L190" s="178">
        <f t="shared" si="65"/>
        <v>446.05</v>
      </c>
      <c r="M190" s="178">
        <f t="shared" si="65"/>
        <v>447.71000000000015</v>
      </c>
      <c r="N190" s="178">
        <f t="shared" si="65"/>
        <v>461.55058111000005</v>
      </c>
      <c r="O190" s="178">
        <f t="shared" si="65"/>
        <v>469.85091299999988</v>
      </c>
      <c r="P190" s="178">
        <f t="shared" si="65"/>
        <v>454.46838410000004</v>
      </c>
      <c r="Q190" s="178">
        <f t="shared" si="64"/>
        <v>5013.6098782100007</v>
      </c>
      <c r="R190" s="150"/>
      <c r="S190" s="150"/>
    </row>
    <row r="191" spans="3:19" x14ac:dyDescent="0.25">
      <c r="C191" s="935" t="s">
        <v>189</v>
      </c>
      <c r="D191" s="936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79"/>
      <c r="R191" s="150"/>
      <c r="S191" s="150"/>
    </row>
    <row r="192" spans="3:19" x14ac:dyDescent="0.25">
      <c r="C192" s="16" t="s">
        <v>168</v>
      </c>
      <c r="D192" s="16" t="s">
        <v>169</v>
      </c>
      <c r="E192" s="143">
        <f>[6]Sales_SP!CT152</f>
        <v>174.4</v>
      </c>
      <c r="F192" s="143">
        <f>[6]Sales_SP!CU152</f>
        <v>221.27</v>
      </c>
      <c r="G192" s="143">
        <f>[6]Sales_SP!CV152</f>
        <v>284.78000000000003</v>
      </c>
      <c r="H192" s="143">
        <f>[6]Sales_SP!CW152</f>
        <v>280.18000000000012</v>
      </c>
      <c r="I192" s="143">
        <f>[6]Sales_SP!CX152</f>
        <v>287.24999999999994</v>
      </c>
      <c r="J192" s="143">
        <f>[6]Sales_SP!CY152</f>
        <v>307.8</v>
      </c>
      <c r="K192" s="143">
        <f>[6]Sales_SP!CZ152</f>
        <v>311.06999999999994</v>
      </c>
      <c r="L192" s="143">
        <f>[6]Sales_SP!DA152</f>
        <v>319.32000000000005</v>
      </c>
      <c r="M192" s="143">
        <f>[6]Sales_SP!DB152</f>
        <v>312.07</v>
      </c>
      <c r="N192" s="143">
        <f>[6]Sales_SP!DC152</f>
        <v>339.89907743999999</v>
      </c>
      <c r="O192" s="143">
        <f>[6]Sales_SP!DD152</f>
        <v>367.04454000000004</v>
      </c>
      <c r="P192" s="143">
        <f>[6]Sales_SP!DE152</f>
        <v>370.775284</v>
      </c>
      <c r="Q192" s="178">
        <f t="shared" ref="Q192:Q207" si="66">SUM(E192:P192)</f>
        <v>3575.85890144</v>
      </c>
      <c r="R192" s="150"/>
      <c r="S192" s="150"/>
    </row>
    <row r="193" spans="3:19" x14ac:dyDescent="0.25">
      <c r="C193" s="16" t="s">
        <v>170</v>
      </c>
      <c r="D193" s="16" t="s">
        <v>171</v>
      </c>
      <c r="E193" s="143">
        <f>[6]Sales_SP!CT168</f>
        <v>0.26</v>
      </c>
      <c r="F193" s="143">
        <f>[6]Sales_SP!CU168</f>
        <v>1.42</v>
      </c>
      <c r="G193" s="143">
        <f>[6]Sales_SP!CV168</f>
        <v>2.36</v>
      </c>
      <c r="H193" s="143">
        <f>[6]Sales_SP!CW168</f>
        <v>2.5499999999999998</v>
      </c>
      <c r="I193" s="143">
        <f>[6]Sales_SP!CX168</f>
        <v>2.36</v>
      </c>
      <c r="J193" s="143">
        <f>[6]Sales_SP!CY168</f>
        <v>1.72</v>
      </c>
      <c r="K193" s="143">
        <f>[6]Sales_SP!CZ168</f>
        <v>2.2999999999999998</v>
      </c>
      <c r="L193" s="143">
        <f>[6]Sales_SP!DA168</f>
        <v>2.58</v>
      </c>
      <c r="M193" s="143">
        <f>[6]Sales_SP!DB168</f>
        <v>2.38</v>
      </c>
      <c r="N193" s="143">
        <f>[6]Sales_SP!DC168</f>
        <v>2.6814</v>
      </c>
      <c r="O193" s="143">
        <f>[6]Sales_SP!DD168</f>
        <v>2.5047999999999999</v>
      </c>
      <c r="P193" s="143">
        <f>[6]Sales_SP!DE168</f>
        <v>2.37</v>
      </c>
      <c r="Q193" s="178">
        <f t="shared" si="66"/>
        <v>25.4862</v>
      </c>
      <c r="R193" s="150"/>
      <c r="S193" s="150"/>
    </row>
    <row r="194" spans="3:19" x14ac:dyDescent="0.25">
      <c r="C194" s="16" t="s">
        <v>216</v>
      </c>
      <c r="D194" s="16" t="s">
        <v>173</v>
      </c>
      <c r="E194" s="143">
        <f>[6]Sales_SP!CT174</f>
        <v>45.01</v>
      </c>
      <c r="F194" s="143">
        <f>[6]Sales_SP!CU174</f>
        <v>45.260000000000005</v>
      </c>
      <c r="G194" s="143">
        <f>[6]Sales_SP!CV174</f>
        <v>54.52000000000001</v>
      </c>
      <c r="H194" s="143">
        <f>[6]Sales_SP!CW174</f>
        <v>51.010000000000005</v>
      </c>
      <c r="I194" s="143">
        <f>[6]Sales_SP!CX174</f>
        <v>50.42</v>
      </c>
      <c r="J194" s="143">
        <f>[6]Sales_SP!CY174</f>
        <v>53.130000000000017</v>
      </c>
      <c r="K194" s="143">
        <f>[6]Sales_SP!CZ174</f>
        <v>53.19</v>
      </c>
      <c r="L194" s="143">
        <f>[6]Sales_SP!DA174</f>
        <v>53.730000000000011</v>
      </c>
      <c r="M194" s="143">
        <f>[6]Sales_SP!DB174</f>
        <v>51.790000000000006</v>
      </c>
      <c r="N194" s="143">
        <f>[6]Sales_SP!DC174</f>
        <v>54.133896999999997</v>
      </c>
      <c r="O194" s="143">
        <f>[6]Sales_SP!DD174</f>
        <v>56.294178000000002</v>
      </c>
      <c r="P194" s="143">
        <f>[6]Sales_SP!DE174</f>
        <v>57.692248999999997</v>
      </c>
      <c r="Q194" s="178">
        <f t="shared" si="66"/>
        <v>626.18032400000004</v>
      </c>
      <c r="R194" s="150"/>
      <c r="S194" s="150"/>
    </row>
    <row r="195" spans="3:19" x14ac:dyDescent="0.25">
      <c r="C195" s="16" t="s">
        <v>174</v>
      </c>
      <c r="D195" s="16" t="s">
        <v>175</v>
      </c>
      <c r="E195" s="143">
        <f>[6]Sales_SP!CT180</f>
        <v>0</v>
      </c>
      <c r="F195" s="143">
        <f>[6]Sales_SP!CU180</f>
        <v>0</v>
      </c>
      <c r="G195" s="143">
        <f>[6]Sales_SP!CV180</f>
        <v>0</v>
      </c>
      <c r="H195" s="143">
        <f>[6]Sales_SP!CW180</f>
        <v>0</v>
      </c>
      <c r="I195" s="143">
        <f>[6]Sales_SP!CX180</f>
        <v>0</v>
      </c>
      <c r="J195" s="143">
        <f>[6]Sales_SP!CY180</f>
        <v>0</v>
      </c>
      <c r="K195" s="143">
        <f>[6]Sales_SP!CZ180</f>
        <v>0</v>
      </c>
      <c r="L195" s="143">
        <f>[6]Sales_SP!DA180</f>
        <v>0</v>
      </c>
      <c r="M195" s="143">
        <f>[6]Sales_SP!DB180</f>
        <v>0</v>
      </c>
      <c r="N195" s="143">
        <f>[6]Sales_SP!DC180</f>
        <v>0</v>
      </c>
      <c r="O195" s="143">
        <f>[6]Sales_SP!DD180</f>
        <v>0</v>
      </c>
      <c r="P195" s="143">
        <f>[6]Sales_SP!DE180</f>
        <v>0</v>
      </c>
      <c r="Q195" s="178">
        <f t="shared" si="66"/>
        <v>0</v>
      </c>
      <c r="R195" s="150"/>
      <c r="S195" s="150"/>
    </row>
    <row r="196" spans="3:19" x14ac:dyDescent="0.25">
      <c r="C196" s="16" t="s">
        <v>176</v>
      </c>
      <c r="D196" s="16" t="s">
        <v>177</v>
      </c>
      <c r="E196" s="143">
        <f>[6]Sales_SP!CT185</f>
        <v>0</v>
      </c>
      <c r="F196" s="143">
        <f>[6]Sales_SP!CU185</f>
        <v>0</v>
      </c>
      <c r="G196" s="143">
        <f>[6]Sales_SP!CV185</f>
        <v>0</v>
      </c>
      <c r="H196" s="143">
        <f>[6]Sales_SP!CW185</f>
        <v>0</v>
      </c>
      <c r="I196" s="143">
        <f>[6]Sales_SP!CX185</f>
        <v>0</v>
      </c>
      <c r="J196" s="143">
        <f>[6]Sales_SP!CY185</f>
        <v>0</v>
      </c>
      <c r="K196" s="143">
        <f>[6]Sales_SP!CZ185</f>
        <v>0</v>
      </c>
      <c r="L196" s="143">
        <f>[6]Sales_SP!DA185</f>
        <v>0</v>
      </c>
      <c r="M196" s="143">
        <f>[6]Sales_SP!DB185</f>
        <v>0</v>
      </c>
      <c r="N196" s="143">
        <f>[6]Sales_SP!DC185</f>
        <v>0</v>
      </c>
      <c r="O196" s="143">
        <f>[6]Sales_SP!DD185</f>
        <v>0</v>
      </c>
      <c r="P196" s="143">
        <f>[6]Sales_SP!DE185</f>
        <v>0</v>
      </c>
      <c r="Q196" s="178">
        <f t="shared" si="66"/>
        <v>0</v>
      </c>
      <c r="R196" s="150"/>
      <c r="S196" s="150"/>
    </row>
    <row r="197" spans="3:19" x14ac:dyDescent="0.25">
      <c r="C197" s="16" t="s">
        <v>178</v>
      </c>
      <c r="D197" s="16" t="s">
        <v>179</v>
      </c>
      <c r="E197" s="143">
        <f>[6]Sales_SP!CT191</f>
        <v>1.96</v>
      </c>
      <c r="F197" s="143">
        <f>[6]Sales_SP!CU191</f>
        <v>0.23</v>
      </c>
      <c r="G197" s="143">
        <f>[6]Sales_SP!CV191</f>
        <v>7.0000000000000007E-2</v>
      </c>
      <c r="H197" s="143">
        <f>[6]Sales_SP!CW191</f>
        <v>0.08</v>
      </c>
      <c r="I197" s="143">
        <f>[6]Sales_SP!CX191</f>
        <v>0.41000000000000003</v>
      </c>
      <c r="J197" s="143">
        <f>[6]Sales_SP!CY191</f>
        <v>0.84000000000000008</v>
      </c>
      <c r="K197" s="143">
        <f>[6]Sales_SP!CZ191</f>
        <v>0.69</v>
      </c>
      <c r="L197" s="143">
        <f>[6]Sales_SP!DA191</f>
        <v>1.36</v>
      </c>
      <c r="M197" s="143">
        <f>[6]Sales_SP!DB191</f>
        <v>0.82000000000000006</v>
      </c>
      <c r="N197" s="143">
        <f>[6]Sales_SP!DC191</f>
        <v>1.3900000000000001</v>
      </c>
      <c r="O197" s="143">
        <f>[6]Sales_SP!DD191</f>
        <v>2.9299999999999997</v>
      </c>
      <c r="P197" s="143">
        <f>[6]Sales_SP!DE191</f>
        <v>3.7300000000000004</v>
      </c>
      <c r="Q197" s="178">
        <f t="shared" si="66"/>
        <v>14.51</v>
      </c>
      <c r="R197" s="150"/>
      <c r="S197" s="150"/>
    </row>
    <row r="198" spans="3:19" x14ac:dyDescent="0.25">
      <c r="C198" s="16" t="s">
        <v>180</v>
      </c>
      <c r="D198" s="16" t="s">
        <v>181</v>
      </c>
      <c r="E198" s="143">
        <f>[6]Sales_SP!CT192</f>
        <v>16.079999999999998</v>
      </c>
      <c r="F198" s="143">
        <f>[6]Sales_SP!CU192</f>
        <v>15.720000000000002</v>
      </c>
      <c r="G198" s="143">
        <f>[6]Sales_SP!CV192</f>
        <v>15.830000000000002</v>
      </c>
      <c r="H198" s="143">
        <f>[6]Sales_SP!CW192</f>
        <v>15.79</v>
      </c>
      <c r="I198" s="143">
        <f>[6]Sales_SP!CX192</f>
        <v>16.240000000000002</v>
      </c>
      <c r="J198" s="143">
        <f>[6]Sales_SP!CY192</f>
        <v>17.09</v>
      </c>
      <c r="K198" s="143">
        <f>[6]Sales_SP!CZ192</f>
        <v>16.09</v>
      </c>
      <c r="L198" s="143">
        <f>[6]Sales_SP!DA192</f>
        <v>9.8499999999999979</v>
      </c>
      <c r="M198" s="143">
        <f>[6]Sales_SP!DB192</f>
        <v>15.23</v>
      </c>
      <c r="N198" s="143">
        <f>[6]Sales_SP!DC192</f>
        <v>18.59</v>
      </c>
      <c r="O198" s="143">
        <f>[6]Sales_SP!DD192</f>
        <v>18.310000000000002</v>
      </c>
      <c r="P198" s="143">
        <f>[6]Sales_SP!DE192</f>
        <v>16.579999999999998</v>
      </c>
      <c r="Q198" s="178">
        <f t="shared" si="66"/>
        <v>191.39999999999998</v>
      </c>
      <c r="R198" s="150"/>
      <c r="S198" s="150"/>
    </row>
    <row r="199" spans="3:19" x14ac:dyDescent="0.25">
      <c r="C199" s="16" t="s">
        <v>182</v>
      </c>
      <c r="D199" s="16" t="s">
        <v>183</v>
      </c>
      <c r="E199" s="143">
        <f>[6]Sales_SP!CT196</f>
        <v>7.42</v>
      </c>
      <c r="F199" s="143">
        <f>[6]Sales_SP!CU196</f>
        <v>8.8199999999999985</v>
      </c>
      <c r="G199" s="143">
        <f>[6]Sales_SP!CV196</f>
        <v>9.1199999999999992</v>
      </c>
      <c r="H199" s="143">
        <f>[6]Sales_SP!CW196</f>
        <v>6.89</v>
      </c>
      <c r="I199" s="143">
        <f>[6]Sales_SP!CX196</f>
        <v>6.47</v>
      </c>
      <c r="J199" s="143">
        <f>[6]Sales_SP!CY196</f>
        <v>6.75</v>
      </c>
      <c r="K199" s="143">
        <f>[6]Sales_SP!CZ196</f>
        <v>6.51</v>
      </c>
      <c r="L199" s="143">
        <f>[6]Sales_SP!DA196</f>
        <v>6.49</v>
      </c>
      <c r="M199" s="143">
        <f>[6]Sales_SP!DB196</f>
        <v>6.26</v>
      </c>
      <c r="N199" s="143">
        <f>[6]Sales_SP!DC196</f>
        <v>6.4700000000000006</v>
      </c>
      <c r="O199" s="143">
        <f>[6]Sales_SP!DD196</f>
        <v>6.63</v>
      </c>
      <c r="P199" s="143">
        <f>[6]Sales_SP!DE196</f>
        <v>7.33</v>
      </c>
      <c r="Q199" s="178">
        <f t="shared" si="66"/>
        <v>85.16</v>
      </c>
      <c r="R199" s="150"/>
      <c r="S199" s="150"/>
    </row>
    <row r="200" spans="3:19" x14ac:dyDescent="0.25">
      <c r="C200" s="16" t="s">
        <v>195</v>
      </c>
      <c r="D200" s="16" t="s">
        <v>163</v>
      </c>
      <c r="E200" s="143">
        <f>[6]Sales_SP!CT197</f>
        <v>2.09</v>
      </c>
      <c r="F200" s="143">
        <f>[6]Sales_SP!CU197</f>
        <v>2.1</v>
      </c>
      <c r="G200" s="143">
        <f>[6]Sales_SP!CV197</f>
        <v>1.6</v>
      </c>
      <c r="H200" s="143">
        <f>[6]Sales_SP!CW197</f>
        <v>1.56</v>
      </c>
      <c r="I200" s="143">
        <f>[6]Sales_SP!CX197</f>
        <v>1.77</v>
      </c>
      <c r="J200" s="143">
        <f>[6]Sales_SP!CY197</f>
        <v>1.95</v>
      </c>
      <c r="K200" s="143">
        <f>[6]Sales_SP!CZ197</f>
        <v>1.79</v>
      </c>
      <c r="L200" s="143">
        <f>[6]Sales_SP!DA197</f>
        <v>1.0900000000000001</v>
      </c>
      <c r="M200" s="143">
        <f>[6]Sales_SP!DB197</f>
        <v>1.23</v>
      </c>
      <c r="N200" s="143">
        <f>[6]Sales_SP!DC197</f>
        <v>1.1499999999999999</v>
      </c>
      <c r="O200" s="143">
        <f>[6]Sales_SP!DD197</f>
        <v>0.98</v>
      </c>
      <c r="P200" s="143">
        <f>[6]Sales_SP!DE197</f>
        <v>1.1399999999999999</v>
      </c>
      <c r="Q200" s="178">
        <f t="shared" si="66"/>
        <v>18.45</v>
      </c>
      <c r="R200" s="150"/>
      <c r="S200" s="150"/>
    </row>
    <row r="201" spans="3:19" x14ac:dyDescent="0.25">
      <c r="C201" s="16" t="s">
        <v>185</v>
      </c>
      <c r="D201" s="16" t="s">
        <v>186</v>
      </c>
      <c r="E201" s="143">
        <f>[6]Sales_SP!CT198</f>
        <v>0</v>
      </c>
      <c r="F201" s="143">
        <f>[6]Sales_SP!CU198</f>
        <v>0</v>
      </c>
      <c r="G201" s="143">
        <f>[6]Sales_SP!CV198</f>
        <v>0</v>
      </c>
      <c r="H201" s="143">
        <f>[6]Sales_SP!CW198</f>
        <v>0</v>
      </c>
      <c r="I201" s="143">
        <f>[6]Sales_SP!CX198</f>
        <v>0</v>
      </c>
      <c r="J201" s="143">
        <f>[6]Sales_SP!CY198</f>
        <v>0</v>
      </c>
      <c r="K201" s="143">
        <f>[6]Sales_SP!CZ198</f>
        <v>0</v>
      </c>
      <c r="L201" s="143">
        <f>[6]Sales_SP!DA198</f>
        <v>0</v>
      </c>
      <c r="M201" s="143">
        <f>[6]Sales_SP!DB198</f>
        <v>0</v>
      </c>
      <c r="N201" s="143">
        <f>[6]Sales_SP!DC198</f>
        <v>0</v>
      </c>
      <c r="O201" s="143">
        <f>[6]Sales_SP!DD198</f>
        <v>0</v>
      </c>
      <c r="P201" s="143">
        <f>[6]Sales_SP!DE198</f>
        <v>0</v>
      </c>
      <c r="Q201" s="178">
        <f t="shared" si="66"/>
        <v>0</v>
      </c>
      <c r="R201" s="150"/>
      <c r="S201" s="150"/>
    </row>
    <row r="202" spans="3:19" x14ac:dyDescent="0.25">
      <c r="C202" s="16" t="s">
        <v>187</v>
      </c>
      <c r="D202" s="16" t="s">
        <v>165</v>
      </c>
      <c r="E202" s="143">
        <f>[6]Sales_SP!CT198</f>
        <v>0</v>
      </c>
      <c r="F202" s="143">
        <f>[6]Sales_SP!CU198</f>
        <v>0</v>
      </c>
      <c r="G202" s="143">
        <f>[6]Sales_SP!CV198</f>
        <v>0</v>
      </c>
      <c r="H202" s="143">
        <f>[6]Sales_SP!CW198</f>
        <v>0</v>
      </c>
      <c r="I202" s="143">
        <f>[6]Sales_SP!CX198</f>
        <v>0</v>
      </c>
      <c r="J202" s="143">
        <f>[6]Sales_SP!CY198</f>
        <v>0</v>
      </c>
      <c r="K202" s="143">
        <f>[6]Sales_SP!CZ198</f>
        <v>0</v>
      </c>
      <c r="L202" s="143">
        <f>[6]Sales_SP!DA198</f>
        <v>0</v>
      </c>
      <c r="M202" s="143">
        <f>[6]Sales_SP!DB198</f>
        <v>0</v>
      </c>
      <c r="N202" s="143">
        <f>[6]Sales_SP!DC198</f>
        <v>0</v>
      </c>
      <c r="O202" s="143">
        <f>[6]Sales_SP!DD198</f>
        <v>0</v>
      </c>
      <c r="P202" s="143">
        <f>[6]Sales_SP!DE198</f>
        <v>0</v>
      </c>
      <c r="Q202" s="178">
        <f t="shared" si="66"/>
        <v>0</v>
      </c>
      <c r="R202" s="150"/>
      <c r="S202" s="150"/>
    </row>
    <row r="203" spans="3:19" x14ac:dyDescent="0.25">
      <c r="C203" s="16"/>
      <c r="D203" s="16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78">
        <f t="shared" si="66"/>
        <v>0</v>
      </c>
      <c r="R203" s="150"/>
      <c r="S203" s="150"/>
    </row>
    <row r="204" spans="3:19" x14ac:dyDescent="0.25">
      <c r="C204" s="16"/>
      <c r="D204" s="16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78">
        <f t="shared" si="66"/>
        <v>0</v>
      </c>
      <c r="R204" s="150"/>
      <c r="S204" s="150"/>
    </row>
    <row r="205" spans="3:19" x14ac:dyDescent="0.25">
      <c r="C205" s="16"/>
      <c r="D205" s="16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78">
        <f t="shared" si="66"/>
        <v>0</v>
      </c>
      <c r="R205" s="150"/>
      <c r="S205" s="150"/>
    </row>
    <row r="206" spans="3:19" x14ac:dyDescent="0.25">
      <c r="C206" s="16" t="s">
        <v>235</v>
      </c>
      <c r="D206" s="16" t="s">
        <v>235</v>
      </c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78">
        <f t="shared" si="66"/>
        <v>0</v>
      </c>
      <c r="R206" s="150"/>
      <c r="S206" s="150"/>
    </row>
    <row r="207" spans="3:19" x14ac:dyDescent="0.25">
      <c r="C207" s="937" t="s">
        <v>188</v>
      </c>
      <c r="D207" s="938"/>
      <c r="E207" s="178">
        <f t="shared" ref="E207:P207" si="67">SUM(E192:E206)</f>
        <v>247.21999999999997</v>
      </c>
      <c r="F207" s="178">
        <f t="shared" si="67"/>
        <v>294.82000000000005</v>
      </c>
      <c r="G207" s="178">
        <f t="shared" si="67"/>
        <v>368.28000000000009</v>
      </c>
      <c r="H207" s="178">
        <f t="shared" si="67"/>
        <v>358.06000000000012</v>
      </c>
      <c r="I207" s="178">
        <f t="shared" si="67"/>
        <v>364.92</v>
      </c>
      <c r="J207" s="178">
        <f t="shared" si="67"/>
        <v>389.28</v>
      </c>
      <c r="K207" s="178">
        <f t="shared" si="67"/>
        <v>391.63999999999993</v>
      </c>
      <c r="L207" s="178">
        <f t="shared" si="67"/>
        <v>394.42000000000007</v>
      </c>
      <c r="M207" s="178">
        <f t="shared" si="67"/>
        <v>389.78000000000003</v>
      </c>
      <c r="N207" s="178">
        <f t="shared" si="67"/>
        <v>424.31437443999994</v>
      </c>
      <c r="O207" s="178">
        <f t="shared" si="67"/>
        <v>454.69351800000004</v>
      </c>
      <c r="P207" s="178">
        <f t="shared" si="67"/>
        <v>459.61753299999998</v>
      </c>
      <c r="Q207" s="178">
        <f t="shared" si="66"/>
        <v>4537.0454254400001</v>
      </c>
      <c r="R207" s="150"/>
      <c r="S207" s="150"/>
    </row>
    <row r="208" spans="3:19" x14ac:dyDescent="0.25">
      <c r="C208" s="935" t="s">
        <v>196</v>
      </c>
      <c r="D208" s="936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79"/>
      <c r="R208" s="150"/>
      <c r="S208" s="150"/>
    </row>
    <row r="209" spans="3:19" x14ac:dyDescent="0.25">
      <c r="C209" s="16" t="s">
        <v>168</v>
      </c>
      <c r="D209" s="16" t="s">
        <v>169</v>
      </c>
      <c r="E209" s="143">
        <f>[6]Sales_SP!CT212</f>
        <v>130.49</v>
      </c>
      <c r="F209" s="143">
        <f>[6]Sales_SP!CU212</f>
        <v>165.04</v>
      </c>
      <c r="G209" s="143">
        <f>[6]Sales_SP!CV212</f>
        <v>166.32</v>
      </c>
      <c r="H209" s="143">
        <f>[6]Sales_SP!CW212</f>
        <v>166.15999999999997</v>
      </c>
      <c r="I209" s="143">
        <f>[6]Sales_SP!CX212</f>
        <v>165.10000000000002</v>
      </c>
      <c r="J209" s="143">
        <f>[6]Sales_SP!CY212</f>
        <v>177.75</v>
      </c>
      <c r="K209" s="143">
        <f>[6]Sales_SP!CZ212</f>
        <v>196.87</v>
      </c>
      <c r="L209" s="143">
        <f>[6]Sales_SP!DA212</f>
        <v>187.39</v>
      </c>
      <c r="M209" s="143">
        <f>[6]Sales_SP!DB212</f>
        <v>200.39000000000004</v>
      </c>
      <c r="N209" s="143">
        <f>[6]Sales_SP!DC212</f>
        <v>213.25353934999998</v>
      </c>
      <c r="O209" s="143">
        <f>[6]Sales_SP!DD212</f>
        <v>223.17034718999997</v>
      </c>
      <c r="P209" s="143">
        <f>[6]Sales_SP!DE212</f>
        <v>245.78762400000005</v>
      </c>
      <c r="Q209" s="178">
        <f t="shared" ref="Q209:Q227" si="68">SUM(E209:P209)</f>
        <v>2237.7215105400001</v>
      </c>
      <c r="R209" s="150"/>
      <c r="S209" s="150"/>
    </row>
    <row r="210" spans="3:19" x14ac:dyDescent="0.25">
      <c r="C210" s="16" t="s">
        <v>170</v>
      </c>
      <c r="D210" s="16" t="s">
        <v>171</v>
      </c>
      <c r="E210" s="143">
        <f>[6]Sales_SP!CT222</f>
        <v>1.38</v>
      </c>
      <c r="F210" s="143">
        <f>[6]Sales_SP!CU222</f>
        <v>5.99</v>
      </c>
      <c r="G210" s="143">
        <f>[6]Sales_SP!CV222</f>
        <v>9.52</v>
      </c>
      <c r="H210" s="143">
        <f>[6]Sales_SP!CW222</f>
        <v>4.83</v>
      </c>
      <c r="I210" s="143">
        <f>[6]Sales_SP!CX222</f>
        <v>2.41</v>
      </c>
      <c r="J210" s="143">
        <f>[6]Sales_SP!CY222</f>
        <v>3.92</v>
      </c>
      <c r="K210" s="143">
        <f>[6]Sales_SP!CZ222</f>
        <v>11.11</v>
      </c>
      <c r="L210" s="143">
        <f>[6]Sales_SP!DA222</f>
        <v>13.99</v>
      </c>
      <c r="M210" s="143">
        <f>[6]Sales_SP!DB222</f>
        <v>14.54</v>
      </c>
      <c r="N210" s="143">
        <f>[6]Sales_SP!DC222</f>
        <v>14.26</v>
      </c>
      <c r="O210" s="143">
        <f>[6]Sales_SP!DD222</f>
        <v>11.71</v>
      </c>
      <c r="P210" s="143">
        <f>[6]Sales_SP!DE222</f>
        <v>10.87</v>
      </c>
      <c r="Q210" s="178">
        <f t="shared" si="68"/>
        <v>104.53</v>
      </c>
      <c r="R210" s="150"/>
      <c r="S210" s="150"/>
    </row>
    <row r="211" spans="3:19" x14ac:dyDescent="0.25">
      <c r="C211" s="16" t="s">
        <v>216</v>
      </c>
      <c r="D211" s="16" t="s">
        <v>173</v>
      </c>
      <c r="E211" s="143">
        <f>[6]Sales_SP!CT228</f>
        <v>1.8800000000000001</v>
      </c>
      <c r="F211" s="143">
        <f>[6]Sales_SP!CU228</f>
        <v>2.5099999999999998</v>
      </c>
      <c r="G211" s="143">
        <f>[6]Sales_SP!CV228</f>
        <v>3.66</v>
      </c>
      <c r="H211" s="143">
        <f>[6]Sales_SP!CW228</f>
        <v>3.2899999999999996</v>
      </c>
      <c r="I211" s="143">
        <f>[6]Sales_SP!CX228</f>
        <v>3.34</v>
      </c>
      <c r="J211" s="143">
        <f>[6]Sales_SP!CY228</f>
        <v>3.4600000000000009</v>
      </c>
      <c r="K211" s="143">
        <f>[6]Sales_SP!CZ228</f>
        <v>3.3900000000000006</v>
      </c>
      <c r="L211" s="143">
        <f>[6]Sales_SP!DA228</f>
        <v>3.19</v>
      </c>
      <c r="M211" s="143">
        <f>[6]Sales_SP!DB228</f>
        <v>2.9699999999999998</v>
      </c>
      <c r="N211" s="143">
        <f>[6]Sales_SP!DC228</f>
        <v>2.9576600000000002</v>
      </c>
      <c r="O211" s="143">
        <f>[6]Sales_SP!DD228</f>
        <v>3.0883289999999999</v>
      </c>
      <c r="P211" s="143">
        <f>[6]Sales_SP!DE228</f>
        <v>3.2843709999999997</v>
      </c>
      <c r="Q211" s="178">
        <f t="shared" si="68"/>
        <v>37.020360000000004</v>
      </c>
      <c r="R211" s="150"/>
      <c r="S211" s="150"/>
    </row>
    <row r="212" spans="3:19" x14ac:dyDescent="0.25">
      <c r="C212" s="16" t="s">
        <v>174</v>
      </c>
      <c r="D212" s="16" t="s">
        <v>175</v>
      </c>
      <c r="E212" s="143">
        <f>[6]Sales_SP!CT233</f>
        <v>0</v>
      </c>
      <c r="F212" s="143">
        <f>[6]Sales_SP!CU233</f>
        <v>0</v>
      </c>
      <c r="G212" s="143">
        <f>[6]Sales_SP!CV233</f>
        <v>0</v>
      </c>
      <c r="H212" s="143">
        <f>[6]Sales_SP!CW233</f>
        <v>0</v>
      </c>
      <c r="I212" s="143">
        <f>[6]Sales_SP!CX233</f>
        <v>0</v>
      </c>
      <c r="J212" s="143">
        <f>[6]Sales_SP!CY233</f>
        <v>0</v>
      </c>
      <c r="K212" s="143">
        <f>[6]Sales_SP!CZ233</f>
        <v>0</v>
      </c>
      <c r="L212" s="143">
        <f>[6]Sales_SP!DA233</f>
        <v>0</v>
      </c>
      <c r="M212" s="143">
        <f>[6]Sales_SP!DB233</f>
        <v>0</v>
      </c>
      <c r="N212" s="143">
        <f>[6]Sales_SP!DC233</f>
        <v>0</v>
      </c>
      <c r="O212" s="143">
        <f>[6]Sales_SP!DD233</f>
        <v>0</v>
      </c>
      <c r="P212" s="143">
        <f>[6]Sales_SP!DE233</f>
        <v>0</v>
      </c>
      <c r="Q212" s="178">
        <f t="shared" si="68"/>
        <v>0</v>
      </c>
      <c r="R212" s="150"/>
      <c r="S212" s="150"/>
    </row>
    <row r="213" spans="3:19" x14ac:dyDescent="0.25">
      <c r="C213" s="16" t="s">
        <v>176</v>
      </c>
      <c r="D213" s="16" t="s">
        <v>177</v>
      </c>
      <c r="E213" s="143">
        <f>[6]Sales_SP!CT238</f>
        <v>3.49</v>
      </c>
      <c r="F213" s="143">
        <f>[6]Sales_SP!CU238</f>
        <v>4.01</v>
      </c>
      <c r="G213" s="143">
        <f>[6]Sales_SP!CV238</f>
        <v>6.41</v>
      </c>
      <c r="H213" s="143">
        <f>[6]Sales_SP!CW238</f>
        <v>5.7</v>
      </c>
      <c r="I213" s="143">
        <f>[6]Sales_SP!CX238</f>
        <v>4.09</v>
      </c>
      <c r="J213" s="143">
        <f>[6]Sales_SP!CY238</f>
        <v>4.1100000000000003</v>
      </c>
      <c r="K213" s="143">
        <f>[6]Sales_SP!CZ238</f>
        <v>4.05</v>
      </c>
      <c r="L213" s="143">
        <f>[6]Sales_SP!DA238</f>
        <v>3.99</v>
      </c>
      <c r="M213" s="143">
        <f>[6]Sales_SP!DB238</f>
        <v>3.47</v>
      </c>
      <c r="N213" s="143">
        <f>[6]Sales_SP!DC238</f>
        <v>3.5249999999999999</v>
      </c>
      <c r="O213" s="143">
        <f>[6]Sales_SP!DD238</f>
        <v>3.8460000000000001</v>
      </c>
      <c r="P213" s="143">
        <f>[6]Sales_SP!DE238</f>
        <v>3.6750000000000007</v>
      </c>
      <c r="Q213" s="178">
        <f t="shared" si="68"/>
        <v>50.366</v>
      </c>
      <c r="R213" s="150"/>
      <c r="S213" s="150"/>
    </row>
    <row r="214" spans="3:19" x14ac:dyDescent="0.25">
      <c r="C214" s="16" t="s">
        <v>178</v>
      </c>
      <c r="D214" s="16" t="s">
        <v>217</v>
      </c>
      <c r="E214" s="143">
        <f>[6]Sales_SP!CT244</f>
        <v>185.89999999999998</v>
      </c>
      <c r="F214" s="143">
        <f>[6]Sales_SP!CU244</f>
        <v>56.15</v>
      </c>
      <c r="G214" s="143">
        <f>[6]Sales_SP!CV244</f>
        <v>122.98</v>
      </c>
      <c r="H214" s="143">
        <f>[6]Sales_SP!CW244</f>
        <v>86.59</v>
      </c>
      <c r="I214" s="143">
        <f>[6]Sales_SP!CX244</f>
        <v>144.21</v>
      </c>
      <c r="J214" s="143">
        <f>[6]Sales_SP!CY244</f>
        <v>189.87</v>
      </c>
      <c r="K214" s="143">
        <f>[6]Sales_SP!CZ244</f>
        <v>54</v>
      </c>
      <c r="L214" s="143">
        <f>[6]Sales_SP!DA244</f>
        <v>47.459999999999994</v>
      </c>
      <c r="M214" s="143">
        <f>[6]Sales_SP!DB244</f>
        <v>95.070000000000022</v>
      </c>
      <c r="N214" s="143">
        <f>[6]Sales_SP!DC244</f>
        <v>163.04999999999998</v>
      </c>
      <c r="O214" s="143">
        <f>[6]Sales_SP!DD244</f>
        <v>211.66000000000003</v>
      </c>
      <c r="P214" s="143">
        <f>[6]Sales_SP!DE244</f>
        <v>203.83999999999997</v>
      </c>
      <c r="Q214" s="178">
        <f t="shared" si="68"/>
        <v>1560.7800000000002</v>
      </c>
      <c r="R214" s="150"/>
      <c r="S214" s="150"/>
    </row>
    <row r="215" spans="3:19" x14ac:dyDescent="0.25">
      <c r="C215" s="16" t="s">
        <v>180</v>
      </c>
      <c r="D215" s="16" t="s">
        <v>197</v>
      </c>
      <c r="E215" s="143">
        <f>[6]Sales_SP!CT246</f>
        <v>20.34</v>
      </c>
      <c r="F215" s="143">
        <f>[6]Sales_SP!CU246</f>
        <v>19.3</v>
      </c>
      <c r="G215" s="143">
        <f>[6]Sales_SP!CV246</f>
        <v>20.100000000000001</v>
      </c>
      <c r="H215" s="143">
        <f>[6]Sales_SP!CW246</f>
        <v>18.29</v>
      </c>
      <c r="I215" s="143">
        <f>[6]Sales_SP!CX246</f>
        <v>20.229999999999997</v>
      </c>
      <c r="J215" s="143">
        <f>[6]Sales_SP!CY246</f>
        <v>19.57</v>
      </c>
      <c r="K215" s="143">
        <f>[6]Sales_SP!CZ246</f>
        <v>18.350000000000001</v>
      </c>
      <c r="L215" s="143">
        <f>[6]Sales_SP!DA246</f>
        <v>0.74</v>
      </c>
      <c r="M215" s="143">
        <f>[6]Sales_SP!DB246</f>
        <v>14.76</v>
      </c>
      <c r="N215" s="143">
        <f>[6]Sales_SP!DC246</f>
        <v>18.29</v>
      </c>
      <c r="O215" s="143">
        <f>[6]Sales_SP!DD246</f>
        <v>20.54</v>
      </c>
      <c r="P215" s="143">
        <f>[6]Sales_SP!DE246</f>
        <v>17.5</v>
      </c>
      <c r="Q215" s="178">
        <f t="shared" si="68"/>
        <v>208.00999999999996</v>
      </c>
      <c r="R215" s="150"/>
      <c r="S215" s="150"/>
    </row>
    <row r="216" spans="3:19" x14ac:dyDescent="0.25">
      <c r="C216" s="16" t="s">
        <v>218</v>
      </c>
      <c r="D216" s="16" t="s">
        <v>206</v>
      </c>
      <c r="E216" s="143">
        <f>[6]Sales_SP!CT249</f>
        <v>13.32</v>
      </c>
      <c r="F216" s="143">
        <f>[6]Sales_SP!CU249</f>
        <v>12.71</v>
      </c>
      <c r="G216" s="143">
        <f>[6]Sales_SP!CV249</f>
        <v>15.969999999999999</v>
      </c>
      <c r="H216" s="143">
        <f>[6]Sales_SP!CW249</f>
        <v>13.3</v>
      </c>
      <c r="I216" s="143">
        <f>[6]Sales_SP!CX249</f>
        <v>13.76</v>
      </c>
      <c r="J216" s="143">
        <f>[6]Sales_SP!CY249</f>
        <v>14.209999999999999</v>
      </c>
      <c r="K216" s="143">
        <f>[6]Sales_SP!CZ249</f>
        <v>13.860000000000001</v>
      </c>
      <c r="L216" s="143">
        <f>[6]Sales_SP!DA249</f>
        <v>15.4</v>
      </c>
      <c r="M216" s="143">
        <f>[6]Sales_SP!DB249</f>
        <v>16.670000000000002</v>
      </c>
      <c r="N216" s="143">
        <f>[6]Sales_SP!DC249</f>
        <v>19.739999999999998</v>
      </c>
      <c r="O216" s="143">
        <f>[6]Sales_SP!DD249</f>
        <v>22.96</v>
      </c>
      <c r="P216" s="143">
        <f>[6]Sales_SP!DE249</f>
        <v>20.410000000000004</v>
      </c>
      <c r="Q216" s="178">
        <f t="shared" si="68"/>
        <v>192.31</v>
      </c>
      <c r="R216" s="150"/>
      <c r="S216" s="150"/>
    </row>
    <row r="217" spans="3:19" x14ac:dyDescent="0.25">
      <c r="C217" s="16" t="s">
        <v>236</v>
      </c>
      <c r="D217" s="16" t="s">
        <v>220</v>
      </c>
      <c r="E217" s="143">
        <f>[6]Sales_SP!CT251</f>
        <v>1.7600000000000002</v>
      </c>
      <c r="F217" s="143">
        <f>[6]Sales_SP!CU251</f>
        <v>1.6900000000000002</v>
      </c>
      <c r="G217" s="143">
        <f>[6]Sales_SP!CV251</f>
        <v>2</v>
      </c>
      <c r="H217" s="143">
        <f>[6]Sales_SP!CW251</f>
        <v>1.7700000000000002</v>
      </c>
      <c r="I217" s="143">
        <f>[6]Sales_SP!CX251</f>
        <v>1.74</v>
      </c>
      <c r="J217" s="143">
        <f>[6]Sales_SP!CY251</f>
        <v>3.57</v>
      </c>
      <c r="K217" s="143">
        <f>[6]Sales_SP!CZ251</f>
        <v>5.6599999999999993</v>
      </c>
      <c r="L217" s="143">
        <f>[6]Sales_SP!DA251</f>
        <v>5.8800000000000008</v>
      </c>
      <c r="M217" s="143">
        <f>[6]Sales_SP!DB251</f>
        <v>5.7799999999999994</v>
      </c>
      <c r="N217" s="143">
        <f>[6]Sales_SP!DC251</f>
        <v>5.82</v>
      </c>
      <c r="O217" s="143">
        <f>[6]Sales_SP!DD251</f>
        <v>5.8900000000000006</v>
      </c>
      <c r="P217" s="143">
        <f>[6]Sales_SP!DE251</f>
        <v>5.5</v>
      </c>
      <c r="Q217" s="178">
        <f t="shared" si="68"/>
        <v>47.06</v>
      </c>
      <c r="R217" s="150"/>
      <c r="S217" s="150"/>
    </row>
    <row r="218" spans="3:19" x14ac:dyDescent="0.25">
      <c r="C218" s="16" t="s">
        <v>182</v>
      </c>
      <c r="D218" s="16" t="s">
        <v>183</v>
      </c>
      <c r="E218" s="143">
        <f>[6]Sales_SP!CT253</f>
        <v>0</v>
      </c>
      <c r="F218" s="143">
        <f>[6]Sales_SP!CU253</f>
        <v>0</v>
      </c>
      <c r="G218" s="143">
        <f>[6]Sales_SP!CV253</f>
        <v>0</v>
      </c>
      <c r="H218" s="143">
        <f>[6]Sales_SP!CW253</f>
        <v>0</v>
      </c>
      <c r="I218" s="143">
        <f>[6]Sales_SP!CX253</f>
        <v>0</v>
      </c>
      <c r="J218" s="143">
        <f>[6]Sales_SP!CY253</f>
        <v>0</v>
      </c>
      <c r="K218" s="143">
        <f>[6]Sales_SP!CZ253</f>
        <v>0</v>
      </c>
      <c r="L218" s="143">
        <f>[6]Sales_SP!DA253</f>
        <v>0</v>
      </c>
      <c r="M218" s="143">
        <f>[6]Sales_SP!DB253</f>
        <v>0</v>
      </c>
      <c r="N218" s="143">
        <f>[6]Sales_SP!DC253</f>
        <v>0</v>
      </c>
      <c r="O218" s="143">
        <f>[6]Sales_SP!DD253</f>
        <v>0</v>
      </c>
      <c r="P218" s="143">
        <f>[6]Sales_SP!DE253</f>
        <v>0</v>
      </c>
      <c r="Q218" s="178">
        <f t="shared" si="68"/>
        <v>0</v>
      </c>
      <c r="R218" s="150"/>
      <c r="S218" s="150"/>
    </row>
    <row r="219" spans="3:19" x14ac:dyDescent="0.25">
      <c r="C219" s="16" t="s">
        <v>184</v>
      </c>
      <c r="D219" s="16" t="s">
        <v>163</v>
      </c>
      <c r="E219" s="143">
        <f>[6]Sales_SP!CT254</f>
        <v>0</v>
      </c>
      <c r="F219" s="143">
        <f>[6]Sales_SP!CU254</f>
        <v>0</v>
      </c>
      <c r="G219" s="143">
        <f>[6]Sales_SP!CV254</f>
        <v>0</v>
      </c>
      <c r="H219" s="143">
        <f>[6]Sales_SP!CW254</f>
        <v>0</v>
      </c>
      <c r="I219" s="143">
        <f>[6]Sales_SP!CX254</f>
        <v>0</v>
      </c>
      <c r="J219" s="143">
        <f>[6]Sales_SP!CY254</f>
        <v>0</v>
      </c>
      <c r="K219" s="143">
        <f>[6]Sales_SP!CZ254</f>
        <v>0</v>
      </c>
      <c r="L219" s="143">
        <f>[6]Sales_SP!DA254</f>
        <v>0</v>
      </c>
      <c r="M219" s="143">
        <f>[6]Sales_SP!DB254</f>
        <v>0</v>
      </c>
      <c r="N219" s="143">
        <f>[6]Sales_SP!DC254</f>
        <v>0</v>
      </c>
      <c r="O219" s="143">
        <f>[6]Sales_SP!DD254</f>
        <v>0</v>
      </c>
      <c r="P219" s="143">
        <f>[6]Sales_SP!DE254</f>
        <v>0</v>
      </c>
      <c r="Q219" s="178">
        <f t="shared" si="68"/>
        <v>0</v>
      </c>
      <c r="R219" s="150"/>
      <c r="S219" s="150"/>
    </row>
    <row r="220" spans="3:19" x14ac:dyDescent="0.25">
      <c r="C220" s="16" t="s">
        <v>185</v>
      </c>
      <c r="D220" s="16" t="s">
        <v>186</v>
      </c>
      <c r="E220" s="143">
        <v>0</v>
      </c>
      <c r="F220" s="143">
        <v>0</v>
      </c>
      <c r="G220" s="143">
        <v>0</v>
      </c>
      <c r="H220" s="143">
        <v>0</v>
      </c>
      <c r="I220" s="143">
        <v>0</v>
      </c>
      <c r="J220" s="143">
        <v>0</v>
      </c>
      <c r="K220" s="143">
        <v>0</v>
      </c>
      <c r="L220" s="143">
        <v>0</v>
      </c>
      <c r="M220" s="143">
        <v>0</v>
      </c>
      <c r="N220" s="143">
        <v>0</v>
      </c>
      <c r="O220" s="143">
        <v>0</v>
      </c>
      <c r="P220" s="143">
        <v>0</v>
      </c>
      <c r="Q220" s="178">
        <f t="shared" si="68"/>
        <v>0</v>
      </c>
      <c r="R220" s="150"/>
      <c r="S220" s="150"/>
    </row>
    <row r="221" spans="3:19" x14ac:dyDescent="0.25">
      <c r="C221" s="16" t="s">
        <v>187</v>
      </c>
      <c r="D221" s="16" t="s">
        <v>165</v>
      </c>
      <c r="E221" s="143">
        <f>0</f>
        <v>0</v>
      </c>
      <c r="F221" s="143">
        <f>0</f>
        <v>0</v>
      </c>
      <c r="G221" s="143">
        <f>0</f>
        <v>0</v>
      </c>
      <c r="H221" s="143">
        <f>0</f>
        <v>0</v>
      </c>
      <c r="I221" s="143">
        <f>0</f>
        <v>0</v>
      </c>
      <c r="J221" s="143">
        <f>0</f>
        <v>0</v>
      </c>
      <c r="K221" s="143">
        <f>0</f>
        <v>0</v>
      </c>
      <c r="L221" s="143">
        <f>0</f>
        <v>0</v>
      </c>
      <c r="M221" s="143">
        <f>0</f>
        <v>0</v>
      </c>
      <c r="N221" s="143">
        <f>0</f>
        <v>0</v>
      </c>
      <c r="O221" s="143">
        <f>0</f>
        <v>0</v>
      </c>
      <c r="P221" s="143">
        <f>0</f>
        <v>0</v>
      </c>
      <c r="Q221" s="178">
        <f t="shared" si="68"/>
        <v>0</v>
      </c>
      <c r="R221" s="150"/>
      <c r="S221" s="150"/>
    </row>
    <row r="222" spans="3:19" x14ac:dyDescent="0.25">
      <c r="C222" s="16"/>
      <c r="D222" s="16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78">
        <f t="shared" si="68"/>
        <v>0</v>
      </c>
      <c r="R222" s="150"/>
      <c r="S222" s="150"/>
    </row>
    <row r="223" spans="3:19" x14ac:dyDescent="0.25">
      <c r="C223" s="16"/>
      <c r="D223" s="16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78">
        <f t="shared" si="68"/>
        <v>0</v>
      </c>
      <c r="R223" s="150"/>
      <c r="S223" s="150"/>
    </row>
    <row r="224" spans="3:19" x14ac:dyDescent="0.25">
      <c r="C224" s="16" t="s">
        <v>235</v>
      </c>
      <c r="D224" s="16" t="s">
        <v>235</v>
      </c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78">
        <f t="shared" si="68"/>
        <v>0</v>
      </c>
      <c r="R224" s="150"/>
      <c r="S224" s="150"/>
    </row>
    <row r="225" spans="3:19" x14ac:dyDescent="0.25">
      <c r="C225" s="937" t="s">
        <v>188</v>
      </c>
      <c r="D225" s="938"/>
      <c r="E225" s="178">
        <f t="shared" ref="E225:P225" si="69">SUM(E209:E224)</f>
        <v>358.55999999999995</v>
      </c>
      <c r="F225" s="178">
        <f t="shared" si="69"/>
        <v>267.39999999999998</v>
      </c>
      <c r="G225" s="178">
        <f t="shared" si="69"/>
        <v>346.96000000000004</v>
      </c>
      <c r="H225" s="178">
        <f t="shared" si="69"/>
        <v>299.92999999999995</v>
      </c>
      <c r="I225" s="178">
        <f t="shared" si="69"/>
        <v>354.88000000000005</v>
      </c>
      <c r="J225" s="178">
        <f t="shared" si="69"/>
        <v>416.46</v>
      </c>
      <c r="K225" s="178">
        <f t="shared" si="69"/>
        <v>307.29000000000008</v>
      </c>
      <c r="L225" s="178">
        <f t="shared" si="69"/>
        <v>278.03999999999996</v>
      </c>
      <c r="M225" s="178">
        <f t="shared" si="69"/>
        <v>353.65000000000003</v>
      </c>
      <c r="N225" s="178">
        <f t="shared" si="69"/>
        <v>440.89619934999996</v>
      </c>
      <c r="O225" s="178">
        <f t="shared" si="69"/>
        <v>502.86467618999995</v>
      </c>
      <c r="P225" s="178">
        <f t="shared" si="69"/>
        <v>510.86699500000009</v>
      </c>
      <c r="Q225" s="178">
        <f t="shared" si="68"/>
        <v>4437.7978705400001</v>
      </c>
      <c r="R225" s="150"/>
      <c r="S225" s="150"/>
    </row>
    <row r="226" spans="3:19" x14ac:dyDescent="0.25">
      <c r="C226" s="937" t="s">
        <v>200</v>
      </c>
      <c r="D226" s="938"/>
      <c r="E226" s="178">
        <f t="shared" ref="E226:P226" si="70">E225+E207+E190</f>
        <v>897.84000000000015</v>
      </c>
      <c r="F226" s="178">
        <f t="shared" si="70"/>
        <v>903.31000000000006</v>
      </c>
      <c r="G226" s="178">
        <f t="shared" si="70"/>
        <v>1136.3100000000002</v>
      </c>
      <c r="H226" s="178">
        <f t="shared" si="70"/>
        <v>1064.9499999999998</v>
      </c>
      <c r="I226" s="178">
        <f t="shared" si="70"/>
        <v>1131.5400000000002</v>
      </c>
      <c r="J226" s="178">
        <f t="shared" si="70"/>
        <v>1239.08</v>
      </c>
      <c r="K226" s="178">
        <f t="shared" si="70"/>
        <v>1126.6500000000001</v>
      </c>
      <c r="L226" s="178">
        <f t="shared" si="70"/>
        <v>1118.51</v>
      </c>
      <c r="M226" s="178">
        <f t="shared" si="70"/>
        <v>1191.1400000000003</v>
      </c>
      <c r="N226" s="178">
        <f t="shared" si="70"/>
        <v>1326.7611548999998</v>
      </c>
      <c r="O226" s="178">
        <f t="shared" si="70"/>
        <v>1427.4091071899998</v>
      </c>
      <c r="P226" s="178">
        <f t="shared" si="70"/>
        <v>1424.9529121</v>
      </c>
      <c r="Q226" s="178">
        <f t="shared" si="68"/>
        <v>13988.453174190001</v>
      </c>
      <c r="R226" s="150"/>
      <c r="S226" s="150"/>
    </row>
    <row r="227" spans="3:19" x14ac:dyDescent="0.25">
      <c r="C227" s="937" t="s">
        <v>201</v>
      </c>
      <c r="D227" s="938"/>
      <c r="E227" s="178">
        <f t="shared" ref="E227:P227" si="71">E226+E173</f>
        <v>2081.1854362200006</v>
      </c>
      <c r="F227" s="178">
        <f t="shared" si="71"/>
        <v>2274.8710925600003</v>
      </c>
      <c r="G227" s="178">
        <f t="shared" si="71"/>
        <v>2189.4063063600001</v>
      </c>
      <c r="H227" s="178">
        <f t="shared" si="71"/>
        <v>2138.3297762299999</v>
      </c>
      <c r="I227" s="178">
        <f t="shared" si="71"/>
        <v>2108.87421679</v>
      </c>
      <c r="J227" s="178">
        <f t="shared" si="71"/>
        <v>2261.4914130999996</v>
      </c>
      <c r="K227" s="178">
        <f t="shared" si="71"/>
        <v>2139.6701558900004</v>
      </c>
      <c r="L227" s="178">
        <f t="shared" si="71"/>
        <v>2032.5730158599999</v>
      </c>
      <c r="M227" s="178">
        <f t="shared" si="71"/>
        <v>2097.3733897300003</v>
      </c>
      <c r="N227" s="178">
        <f t="shared" si="71"/>
        <v>2245.6811659999998</v>
      </c>
      <c r="O227" s="178">
        <f t="shared" si="71"/>
        <v>2350.4787308699997</v>
      </c>
      <c r="P227" s="178">
        <f t="shared" si="71"/>
        <v>2632.56851396</v>
      </c>
      <c r="Q227" s="178">
        <f t="shared" si="68"/>
        <v>26552.503213569998</v>
      </c>
      <c r="R227" s="150"/>
      <c r="S227" s="150"/>
    </row>
    <row r="228" spans="3:19" x14ac:dyDescent="0.25">
      <c r="C228" s="25"/>
      <c r="D228" s="25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</row>
    <row r="229" spans="3:19" x14ac:dyDescent="0.25">
      <c r="C229" s="13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81" t="s">
        <v>213</v>
      </c>
      <c r="R229" s="150"/>
      <c r="S229" s="150"/>
    </row>
    <row r="230" spans="3:19" x14ac:dyDescent="0.25">
      <c r="C230" s="930" t="s">
        <v>136</v>
      </c>
      <c r="D230" s="930"/>
      <c r="E230" s="950" t="s">
        <v>238</v>
      </c>
      <c r="F230" s="950"/>
      <c r="G230" s="950"/>
      <c r="H230" s="950"/>
      <c r="I230" s="950"/>
      <c r="J230" s="950"/>
      <c r="K230" s="950"/>
      <c r="L230" s="950"/>
      <c r="M230" s="950"/>
      <c r="N230" s="950"/>
      <c r="O230" s="950"/>
      <c r="P230" s="950"/>
      <c r="Q230" s="950"/>
      <c r="R230" s="150"/>
      <c r="S230" s="150"/>
    </row>
    <row r="231" spans="3:19" x14ac:dyDescent="0.25">
      <c r="C231" s="930"/>
      <c r="D231" s="930"/>
      <c r="E231" s="180" t="s">
        <v>223</v>
      </c>
      <c r="F231" s="180" t="s">
        <v>224</v>
      </c>
      <c r="G231" s="180" t="s">
        <v>225</v>
      </c>
      <c r="H231" s="180" t="s">
        <v>226</v>
      </c>
      <c r="I231" s="180" t="s">
        <v>227</v>
      </c>
      <c r="J231" s="180" t="s">
        <v>228</v>
      </c>
      <c r="K231" s="180" t="s">
        <v>229</v>
      </c>
      <c r="L231" s="180" t="s">
        <v>230</v>
      </c>
      <c r="M231" s="180" t="s">
        <v>231</v>
      </c>
      <c r="N231" s="180" t="s">
        <v>232</v>
      </c>
      <c r="O231" s="180" t="s">
        <v>233</v>
      </c>
      <c r="P231" s="180" t="s">
        <v>234</v>
      </c>
      <c r="Q231" s="180" t="s">
        <v>90</v>
      </c>
      <c r="R231" s="150"/>
      <c r="S231" s="150"/>
    </row>
    <row r="232" spans="3:19" x14ac:dyDescent="0.25">
      <c r="C232" s="935" t="s">
        <v>147</v>
      </c>
      <c r="D232" s="936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79"/>
      <c r="R232" s="150"/>
      <c r="S232" s="150"/>
    </row>
    <row r="233" spans="3:19" x14ac:dyDescent="0.25">
      <c r="C233" s="84" t="s">
        <v>148</v>
      </c>
      <c r="D233" s="84" t="s">
        <v>149</v>
      </c>
      <c r="E233" s="143">
        <f>[6]Sales_SP!DG10</f>
        <v>958.63120959999981</v>
      </c>
      <c r="F233" s="143">
        <f>[6]Sales_SP!DH10</f>
        <v>947.77734621999991</v>
      </c>
      <c r="G233" s="143">
        <f>[6]Sales_SP!DI10</f>
        <v>817.06693900000005</v>
      </c>
      <c r="H233" s="143">
        <f>[6]Sales_SP!DJ10</f>
        <v>781.51773000000003</v>
      </c>
      <c r="I233" s="143">
        <f>[6]Sales_SP!DK10</f>
        <v>783.46889321000026</v>
      </c>
      <c r="J233" s="143">
        <f>[6]Sales_SP!DL10</f>
        <v>744.23774118999995</v>
      </c>
      <c r="K233" s="143">
        <f>[6]Sales_SP!DM10</f>
        <v>770.82084595999982</v>
      </c>
      <c r="L233" s="143">
        <f>[6]Sales_SP!DN10</f>
        <v>678.15063824999982</v>
      </c>
      <c r="M233" s="143">
        <f>[6]Sales_SP!DO10</f>
        <v>642.37499490000016</v>
      </c>
      <c r="N233" s="143">
        <f>[6]Sales_SP!DP10</f>
        <v>634.49873900000011</v>
      </c>
      <c r="O233" s="143">
        <f>[6]Sales_SP!DQ10</f>
        <v>652.04275758999984</v>
      </c>
      <c r="P233" s="143">
        <f>[6]Sales_SP!DR10</f>
        <v>924.62434831000019</v>
      </c>
      <c r="Q233" s="178">
        <f t="shared" ref="Q233:Q246" si="72">SUM(E233:P233)</f>
        <v>9335.2121832299999</v>
      </c>
      <c r="R233" s="150"/>
      <c r="S233" s="150"/>
    </row>
    <row r="234" spans="3:19" x14ac:dyDescent="0.25">
      <c r="C234" s="16" t="s">
        <v>150</v>
      </c>
      <c r="D234" s="16" t="s">
        <v>151</v>
      </c>
      <c r="E234" s="143">
        <f>[6]Sales_SP!DG23</f>
        <v>216.622602</v>
      </c>
      <c r="F234" s="143">
        <f>[6]Sales_SP!DH23</f>
        <v>164.78280500000005</v>
      </c>
      <c r="G234" s="143">
        <f>[6]Sales_SP!DI23</f>
        <v>187.96645103999998</v>
      </c>
      <c r="H234" s="143">
        <f>[6]Sales_SP!DJ23</f>
        <v>203.25540000000001</v>
      </c>
      <c r="I234" s="143">
        <f>[6]Sales_SP!DK23</f>
        <v>208.33792147000003</v>
      </c>
      <c r="J234" s="143">
        <f>[6]Sales_SP!DL23</f>
        <v>202.38050946000001</v>
      </c>
      <c r="K234" s="143">
        <f>[6]Sales_SP!DM23</f>
        <v>219.36207261000004</v>
      </c>
      <c r="L234" s="143">
        <f>[6]Sales_SP!DN23</f>
        <v>206.03346724999994</v>
      </c>
      <c r="M234" s="143">
        <f>[6]Sales_SP!DO23</f>
        <v>200.81106049999991</v>
      </c>
      <c r="N234" s="143">
        <f>[6]Sales_SP!DP23</f>
        <v>188.03448499999999</v>
      </c>
      <c r="O234" s="143">
        <f>[6]Sales_SP!DQ23</f>
        <v>203.62566825000002</v>
      </c>
      <c r="P234" s="143">
        <f>[6]Sales_SP!DR23</f>
        <v>267.12688650000007</v>
      </c>
      <c r="Q234" s="178">
        <f t="shared" si="72"/>
        <v>2468.3393290800004</v>
      </c>
      <c r="R234" s="150"/>
      <c r="S234" s="150"/>
    </row>
    <row r="235" spans="3:19" x14ac:dyDescent="0.25">
      <c r="C235" s="16" t="s">
        <v>152</v>
      </c>
      <c r="D235" s="16" t="s">
        <v>153</v>
      </c>
      <c r="E235" s="143">
        <f>[6]Sales_SP!DG36</f>
        <v>72.129594999999995</v>
      </c>
      <c r="F235" s="143">
        <f>[6]Sales_SP!DH36</f>
        <v>62.519582999999997</v>
      </c>
      <c r="G235" s="143">
        <f>[6]Sales_SP!DI36</f>
        <v>70.313387999999989</v>
      </c>
      <c r="H235" s="143">
        <f>[6]Sales_SP!DJ36</f>
        <v>75.565589000000017</v>
      </c>
      <c r="I235" s="143">
        <f>[6]Sales_SP!DK36</f>
        <v>74.327883999999997</v>
      </c>
      <c r="J235" s="143">
        <f>[6]Sales_SP!DL36</f>
        <v>69.495636000000005</v>
      </c>
      <c r="K235" s="143">
        <f>[6]Sales_SP!DM36</f>
        <v>71.286587000000026</v>
      </c>
      <c r="L235" s="143">
        <f>[6]Sales_SP!DN36</f>
        <v>75.91709800000001</v>
      </c>
      <c r="M235" s="143">
        <f>[6]Sales_SP!DO36</f>
        <v>85.897062000000005</v>
      </c>
      <c r="N235" s="143">
        <f>[6]Sales_SP!DP36</f>
        <v>79.088023000000007</v>
      </c>
      <c r="O235" s="143">
        <f>[6]Sales_SP!DQ36</f>
        <v>76.00810899999999</v>
      </c>
      <c r="P235" s="143">
        <f>[6]Sales_SP!DR36</f>
        <v>79.632552000000004</v>
      </c>
      <c r="Q235" s="178">
        <f t="shared" si="72"/>
        <v>892.181106</v>
      </c>
      <c r="R235" s="150"/>
      <c r="S235" s="150"/>
    </row>
    <row r="236" spans="3:19" x14ac:dyDescent="0.25">
      <c r="C236" s="16" t="s">
        <v>154</v>
      </c>
      <c r="D236" s="16" t="s">
        <v>155</v>
      </c>
      <c r="E236" s="143">
        <f>[6]Sales_SP!DG43</f>
        <v>0.81138200000000005</v>
      </c>
      <c r="F236" s="143">
        <f>[6]Sales_SP!DH43</f>
        <v>0.68775300000000006</v>
      </c>
      <c r="G236" s="143">
        <f>[6]Sales_SP!DI43</f>
        <v>0.78222800000000015</v>
      </c>
      <c r="H236" s="143">
        <f>[6]Sales_SP!DJ43</f>
        <v>0.80699399999999999</v>
      </c>
      <c r="I236" s="143">
        <f>[6]Sales_SP!DK43</f>
        <v>0.76755100000000009</v>
      </c>
      <c r="J236" s="143">
        <f>[6]Sales_SP!DL43</f>
        <v>0.73063300000000009</v>
      </c>
      <c r="K236" s="143">
        <f>[6]Sales_SP!DM43</f>
        <v>0.78296500000000002</v>
      </c>
      <c r="L236" s="143">
        <f>[6]Sales_SP!DN43</f>
        <v>0.7537870000000001</v>
      </c>
      <c r="M236" s="143">
        <f>[6]Sales_SP!DO43</f>
        <v>0.76405699999999999</v>
      </c>
      <c r="N236" s="143">
        <f>[6]Sales_SP!DP43</f>
        <v>0.64822599999999997</v>
      </c>
      <c r="O236" s="143">
        <f>[6]Sales_SP!DQ43</f>
        <v>0.62725600000000004</v>
      </c>
      <c r="P236" s="143">
        <f>[6]Sales_SP!DR43</f>
        <v>0.8186230000000001</v>
      </c>
      <c r="Q236" s="178">
        <f t="shared" si="72"/>
        <v>8.9814550000000022</v>
      </c>
      <c r="R236" s="150"/>
      <c r="S236" s="150"/>
    </row>
    <row r="237" spans="3:19" x14ac:dyDescent="0.25">
      <c r="C237" s="16" t="s">
        <v>156</v>
      </c>
      <c r="D237" s="16" t="s">
        <v>157</v>
      </c>
      <c r="E237" s="143">
        <f>[6]Sales_SP!DG48+[6]Sales_SP!DG52</f>
        <v>2.268113</v>
      </c>
      <c r="F237" s="143">
        <f>[6]Sales_SP!DH48+[6]Sales_SP!DH52</f>
        <v>2.185864</v>
      </c>
      <c r="G237" s="143">
        <f>[6]Sales_SP!DI48+[6]Sales_SP!DI52</f>
        <v>2.0943849999999999</v>
      </c>
      <c r="H237" s="143">
        <f>[6]Sales_SP!DJ48+[6]Sales_SP!DJ52</f>
        <v>2.2021139999999999</v>
      </c>
      <c r="I237" s="143">
        <f>[6]Sales_SP!DK48+[6]Sales_SP!DK52</f>
        <v>2.2104159999999999</v>
      </c>
      <c r="J237" s="143">
        <f>[6]Sales_SP!DL48+[6]Sales_SP!DL52</f>
        <v>2.2507920000000001</v>
      </c>
      <c r="K237" s="143">
        <f>[6]Sales_SP!DM48+[6]Sales_SP!DM52</f>
        <v>2.360061</v>
      </c>
      <c r="L237" s="143">
        <f>[6]Sales_SP!DN48+[6]Sales_SP!DN52</f>
        <v>2.3985240000000001</v>
      </c>
      <c r="M237" s="143">
        <f>[6]Sales_SP!DO48+[6]Sales_SP!DO52</f>
        <v>2.6250529999999999</v>
      </c>
      <c r="N237" s="143">
        <f>[6]Sales_SP!DP48+[6]Sales_SP!DP52</f>
        <v>2.7502079999999998</v>
      </c>
      <c r="O237" s="143">
        <f>[6]Sales_SP!DQ48+[6]Sales_SP!DQ52</f>
        <v>2.8746800000000001</v>
      </c>
      <c r="P237" s="143">
        <f>[6]Sales_SP!DR48+[6]Sales_SP!DR52</f>
        <v>3.2836470000000002</v>
      </c>
      <c r="Q237" s="178">
        <f t="shared" si="72"/>
        <v>29.503857000000004</v>
      </c>
      <c r="R237" s="150"/>
      <c r="S237" s="150"/>
    </row>
    <row r="238" spans="3:19" x14ac:dyDescent="0.25">
      <c r="C238" s="16" t="s">
        <v>158</v>
      </c>
      <c r="D238" s="16" t="s">
        <v>159</v>
      </c>
      <c r="E238" s="143">
        <f>[6]Sales_SP!DG54</f>
        <v>39.974317000000013</v>
      </c>
      <c r="F238" s="143">
        <f>[6]Sales_SP!DH54</f>
        <v>37.899179999999973</v>
      </c>
      <c r="G238" s="143">
        <f>[6]Sales_SP!DI54</f>
        <v>36.718594100000011</v>
      </c>
      <c r="H238" s="143">
        <f>[6]Sales_SP!DJ54</f>
        <v>37.23527875000002</v>
      </c>
      <c r="I238" s="143">
        <f>[6]Sales_SP!DK54</f>
        <v>37.200489999999995</v>
      </c>
      <c r="J238" s="143">
        <f>[6]Sales_SP!DL54</f>
        <v>36.156446000000031</v>
      </c>
      <c r="K238" s="143">
        <f>[6]Sales_SP!DM54</f>
        <v>39.504068999999994</v>
      </c>
      <c r="L238" s="143">
        <f>[6]Sales_SP!DN54</f>
        <v>37.812615000000015</v>
      </c>
      <c r="M238" s="143">
        <f>[6]Sales_SP!DO54</f>
        <v>39.739097500000021</v>
      </c>
      <c r="N238" s="143">
        <f>[6]Sales_SP!DP54</f>
        <v>38.914953249999996</v>
      </c>
      <c r="O238" s="143">
        <f>[6]Sales_SP!DQ54</f>
        <v>38.393703000000023</v>
      </c>
      <c r="P238" s="143">
        <f>[6]Sales_SP!DR54</f>
        <v>42.636841000000004</v>
      </c>
      <c r="Q238" s="178">
        <f t="shared" si="72"/>
        <v>462.18558460000008</v>
      </c>
      <c r="R238" s="150"/>
      <c r="S238" s="150"/>
    </row>
    <row r="239" spans="3:19" x14ac:dyDescent="0.25">
      <c r="C239" s="16" t="s">
        <v>160</v>
      </c>
      <c r="D239" s="16" t="s">
        <v>161</v>
      </c>
      <c r="E239" s="143">
        <f>[6]Sales_SP!DG64</f>
        <v>4.9724111999999998</v>
      </c>
      <c r="F239" s="143">
        <f>[6]Sales_SP!DH64</f>
        <v>3.9698763000000001</v>
      </c>
      <c r="G239" s="143">
        <f>[6]Sales_SP!DI64</f>
        <v>3.8782000000000005</v>
      </c>
      <c r="H239" s="143">
        <f>[6]Sales_SP!DJ64</f>
        <v>4.2688140000000008</v>
      </c>
      <c r="I239" s="143">
        <f>[6]Sales_SP!DK64</f>
        <v>4.4247119999999995</v>
      </c>
      <c r="J239" s="143">
        <f>[6]Sales_SP!DL64</f>
        <v>4.4787919999999994</v>
      </c>
      <c r="K239" s="143">
        <f>[6]Sales_SP!DM64</f>
        <v>5.1390956999999995</v>
      </c>
      <c r="L239" s="143">
        <f>[6]Sales_SP!DN64</f>
        <v>6.1701034000000003</v>
      </c>
      <c r="M239" s="143">
        <f>[6]Sales_SP!DO64</f>
        <v>5.851373999999999</v>
      </c>
      <c r="N239" s="143">
        <f>[6]Sales_SP!DP64</f>
        <v>4.0501451999999993</v>
      </c>
      <c r="O239" s="143">
        <f>[6]Sales_SP!DQ64</f>
        <v>5.9031316</v>
      </c>
      <c r="P239" s="143">
        <f>[6]Sales_SP!DR64</f>
        <v>8.2073661000000016</v>
      </c>
      <c r="Q239" s="178">
        <f t="shared" si="72"/>
        <v>61.314021500000003</v>
      </c>
      <c r="R239" s="150"/>
      <c r="S239" s="150"/>
    </row>
    <row r="240" spans="3:19" x14ac:dyDescent="0.25">
      <c r="C240" s="16" t="s">
        <v>162</v>
      </c>
      <c r="D240" s="16" t="s">
        <v>163</v>
      </c>
      <c r="E240" s="143">
        <f>[6]Sales_SP!DG69</f>
        <v>6.3292850000000014</v>
      </c>
      <c r="F240" s="143">
        <f>[6]Sales_SP!DH69</f>
        <v>5.6964649999999999</v>
      </c>
      <c r="G240" s="143">
        <f>[6]Sales_SP!DI69</f>
        <v>5.8920329999999996</v>
      </c>
      <c r="H240" s="143">
        <f>[6]Sales_SP!DJ69</f>
        <v>6.3249050000000002</v>
      </c>
      <c r="I240" s="143">
        <f>[6]Sales_SP!DK69</f>
        <v>6.6990099999999995</v>
      </c>
      <c r="J240" s="143">
        <f>[6]Sales_SP!DL69</f>
        <v>6.6149650000000015</v>
      </c>
      <c r="K240" s="143">
        <f>[6]Sales_SP!DM69</f>
        <v>7.313747000000002</v>
      </c>
      <c r="L240" s="143">
        <f>[6]Sales_SP!DN69</f>
        <v>6.7418510000000023</v>
      </c>
      <c r="M240" s="143">
        <f>[6]Sales_SP!DO69</f>
        <v>7.1210609999999992</v>
      </c>
      <c r="N240" s="143">
        <f>[6]Sales_SP!DP69</f>
        <v>7.0450179999999998</v>
      </c>
      <c r="O240" s="143">
        <f>[6]Sales_SP!DQ69</f>
        <v>7.4552610000000001</v>
      </c>
      <c r="P240" s="143">
        <f>[6]Sales_SP!DR69</f>
        <v>9.0543850000000017</v>
      </c>
      <c r="Q240" s="178">
        <f t="shared" si="72"/>
        <v>82.287985999999989</v>
      </c>
      <c r="R240" s="150"/>
      <c r="S240" s="150"/>
    </row>
    <row r="241" spans="3:19" x14ac:dyDescent="0.25">
      <c r="C241" s="16" t="s">
        <v>164</v>
      </c>
      <c r="D241" s="16" t="s">
        <v>165</v>
      </c>
      <c r="E241" s="143">
        <f>[6]Sales_SP!DG70</f>
        <v>2.7110000000000003E-3</v>
      </c>
      <c r="F241" s="143">
        <f>[6]Sales_SP!DH70</f>
        <v>1.3990000000000001E-3</v>
      </c>
      <c r="G241" s="143">
        <f>[6]Sales_SP!DI70</f>
        <v>2.1610000000000002E-3</v>
      </c>
      <c r="H241" s="143">
        <f>[6]Sales_SP!DJ70</f>
        <v>4.7069999999999994E-3</v>
      </c>
      <c r="I241" s="143">
        <f>[6]Sales_SP!DK70</f>
        <v>6.3E-3</v>
      </c>
      <c r="J241" s="143">
        <f>[6]Sales_SP!DL70</f>
        <v>9.7209999999999987E-3</v>
      </c>
      <c r="K241" s="143">
        <f>[6]Sales_SP!DM70</f>
        <v>1.2039000000000001E-2</v>
      </c>
      <c r="L241" s="143">
        <f>[6]Sales_SP!DN70</f>
        <v>1.2754000000000001E-2</v>
      </c>
      <c r="M241" s="143">
        <f>[6]Sales_SP!DO70</f>
        <v>1.8360000000000001E-2</v>
      </c>
      <c r="N241" s="143">
        <f>[6]Sales_SP!DP70</f>
        <v>1.7073999999999999E-2</v>
      </c>
      <c r="O241" s="143">
        <f>[6]Sales_SP!DQ70</f>
        <v>2.0971E-2</v>
      </c>
      <c r="P241" s="143">
        <f>[6]Sales_SP!DR70</f>
        <v>2.2180000000000002E-2</v>
      </c>
      <c r="Q241" s="178">
        <f t="shared" si="72"/>
        <v>0.13037699999999999</v>
      </c>
      <c r="R241" s="150"/>
      <c r="S241" s="150"/>
    </row>
    <row r="242" spans="3:19" x14ac:dyDescent="0.25">
      <c r="C242" s="16"/>
      <c r="D242" s="16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78">
        <f t="shared" si="72"/>
        <v>0</v>
      </c>
      <c r="R242" s="150"/>
      <c r="S242" s="150"/>
    </row>
    <row r="243" spans="3:19" x14ac:dyDescent="0.25">
      <c r="C243" s="16"/>
      <c r="D243" s="16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78">
        <f t="shared" si="72"/>
        <v>0</v>
      </c>
      <c r="R243" s="150"/>
      <c r="S243" s="150"/>
    </row>
    <row r="244" spans="3:19" x14ac:dyDescent="0.25">
      <c r="C244" s="16"/>
      <c r="D244" s="16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78">
        <f t="shared" si="72"/>
        <v>0</v>
      </c>
      <c r="R244" s="150"/>
      <c r="S244" s="150"/>
    </row>
    <row r="245" spans="3:19" x14ac:dyDescent="0.25">
      <c r="C245" s="16" t="s">
        <v>235</v>
      </c>
      <c r="D245" s="16" t="s">
        <v>235</v>
      </c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78">
        <f t="shared" si="72"/>
        <v>0</v>
      </c>
      <c r="R245" s="150"/>
      <c r="S245" s="150"/>
    </row>
    <row r="246" spans="3:19" x14ac:dyDescent="0.25">
      <c r="C246" s="937" t="s">
        <v>166</v>
      </c>
      <c r="D246" s="938"/>
      <c r="E246" s="178">
        <f t="shared" ref="E246:P246" si="73">SUM(E233:E245)</f>
        <v>1301.7416258000001</v>
      </c>
      <c r="F246" s="178">
        <f t="shared" si="73"/>
        <v>1225.5202715199998</v>
      </c>
      <c r="G246" s="178">
        <f t="shared" si="73"/>
        <v>1124.7143791400003</v>
      </c>
      <c r="H246" s="178">
        <f t="shared" si="73"/>
        <v>1111.18153175</v>
      </c>
      <c r="I246" s="178">
        <f t="shared" si="73"/>
        <v>1117.4431776800002</v>
      </c>
      <c r="J246" s="178">
        <f t="shared" si="73"/>
        <v>1066.3552356499999</v>
      </c>
      <c r="K246" s="178">
        <f t="shared" si="73"/>
        <v>1116.5814822700002</v>
      </c>
      <c r="L246" s="178">
        <f t="shared" si="73"/>
        <v>1013.9908378999997</v>
      </c>
      <c r="M246" s="178">
        <f t="shared" si="73"/>
        <v>985.20211990000018</v>
      </c>
      <c r="N246" s="178">
        <f t="shared" si="73"/>
        <v>955.04687145000025</v>
      </c>
      <c r="O246" s="178">
        <f t="shared" si="73"/>
        <v>986.95153743999992</v>
      </c>
      <c r="P246" s="178">
        <f t="shared" si="73"/>
        <v>1335.4068289100001</v>
      </c>
      <c r="Q246" s="178">
        <f t="shared" si="72"/>
        <v>13340.135899410001</v>
      </c>
      <c r="R246" s="150"/>
      <c r="S246" s="150"/>
    </row>
    <row r="247" spans="3:19" x14ac:dyDescent="0.25">
      <c r="C247" s="935" t="s">
        <v>167</v>
      </c>
      <c r="D247" s="936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79"/>
      <c r="R247" s="150"/>
      <c r="S247" s="150"/>
    </row>
    <row r="248" spans="3:19" x14ac:dyDescent="0.25">
      <c r="C248" s="16" t="s">
        <v>168</v>
      </c>
      <c r="D248" s="16" t="s">
        <v>169</v>
      </c>
      <c r="E248" s="143">
        <f>[6]Sales_SP!DG89</f>
        <v>332.54407028000054</v>
      </c>
      <c r="F248" s="143">
        <f>[6]Sales_SP!DH89</f>
        <v>296.74443539999959</v>
      </c>
      <c r="G248" s="143">
        <f>[6]Sales_SP!DI89</f>
        <v>301.99576105</v>
      </c>
      <c r="H248" s="143">
        <f>[6]Sales_SP!DJ89</f>
        <v>321.22885277999933</v>
      </c>
      <c r="I248" s="143">
        <f>[6]Sales_SP!DK89</f>
        <v>326.26626254999917</v>
      </c>
      <c r="J248" s="143">
        <f>[6]Sales_SP!DL89</f>
        <v>320.0321607200006</v>
      </c>
      <c r="K248" s="143">
        <f>[6]Sales_SP!DM89</f>
        <v>309.16139892999945</v>
      </c>
      <c r="L248" s="143">
        <f>[6]Sales_SP!DN89</f>
        <v>330.64632845999944</v>
      </c>
      <c r="M248" s="143">
        <f>[6]Sales_SP!DO89</f>
        <v>334.94531103999975</v>
      </c>
      <c r="N248" s="143">
        <f>[6]Sales_SP!DP89</f>
        <v>337.16304669000021</v>
      </c>
      <c r="O248" s="143">
        <f>[6]Sales_SP!DQ89</f>
        <v>334.92055811999944</v>
      </c>
      <c r="P248" s="143">
        <f>[6]Sales_SP!DR89</f>
        <v>315.0703820199999</v>
      </c>
      <c r="Q248" s="178">
        <f t="shared" ref="Q248:Q263" si="74">SUM(E248:P248)</f>
        <v>3860.718568039998</v>
      </c>
      <c r="R248" s="150"/>
      <c r="S248" s="150"/>
    </row>
    <row r="249" spans="3:19" x14ac:dyDescent="0.25">
      <c r="C249" s="16" t="s">
        <v>170</v>
      </c>
      <c r="D249" s="16" t="s">
        <v>171</v>
      </c>
      <c r="E249" s="143">
        <f>[6]Sales_SP!DG104</f>
        <v>0</v>
      </c>
      <c r="F249" s="143">
        <f>[6]Sales_SP!DH104</f>
        <v>0</v>
      </c>
      <c r="G249" s="143">
        <f>[6]Sales_SP!DI104</f>
        <v>0</v>
      </c>
      <c r="H249" s="143">
        <f>[6]Sales_SP!DJ104</f>
        <v>0</v>
      </c>
      <c r="I249" s="143">
        <f>[6]Sales_SP!DK104</f>
        <v>0</v>
      </c>
      <c r="J249" s="143">
        <f>[6]Sales_SP!DL104</f>
        <v>0</v>
      </c>
      <c r="K249" s="143">
        <f>[6]Sales_SP!DM104</f>
        <v>0</v>
      </c>
      <c r="L249" s="143">
        <f>[6]Sales_SP!DN104</f>
        <v>0</v>
      </c>
      <c r="M249" s="143">
        <f>[6]Sales_SP!DO104</f>
        <v>0</v>
      </c>
      <c r="N249" s="143">
        <f>[6]Sales_SP!DP104</f>
        <v>0</v>
      </c>
      <c r="O249" s="143">
        <f>[6]Sales_SP!DQ104</f>
        <v>0</v>
      </c>
      <c r="P249" s="143">
        <f>[6]Sales_SP!DR104</f>
        <v>0</v>
      </c>
      <c r="Q249" s="178">
        <f t="shared" si="74"/>
        <v>0</v>
      </c>
      <c r="R249" s="150"/>
      <c r="S249" s="150"/>
    </row>
    <row r="250" spans="3:19" x14ac:dyDescent="0.25">
      <c r="C250" s="16" t="s">
        <v>216</v>
      </c>
      <c r="D250" s="16" t="s">
        <v>173</v>
      </c>
      <c r="E250" s="143">
        <f>[6]Sales_SP!DG110</f>
        <v>135.33931925999994</v>
      </c>
      <c r="F250" s="143">
        <f>SUM('[10]FY21-22 Actual Sales '!H93:H96)</f>
        <v>116.92400985999977</v>
      </c>
      <c r="G250" s="143">
        <f>SUM('[10]FY21-22 Actual Sales '!I93:I96)</f>
        <v>105.71268345999977</v>
      </c>
      <c r="H250" s="143">
        <f>SUM('[10]FY21-22 Actual Sales '!J93:J96)</f>
        <v>118.80580984999989</v>
      </c>
      <c r="I250" s="143">
        <f>SUM('[10]FY21-22 Actual Sales '!K93:K96)</f>
        <v>124.65938299000035</v>
      </c>
      <c r="J250" s="143">
        <f>SUM('[10]FY21-22 Actual Sales '!L93:L96)</f>
        <v>122.62340804000011</v>
      </c>
      <c r="K250" s="143">
        <f>SUM('[10]FY21-22 Actual Sales '!M93:M96)</f>
        <v>131.27630043000011</v>
      </c>
      <c r="L250" s="143">
        <f>SUM('[10]FY21-22 Actual Sales '!N93:N96)</f>
        <v>125.49989820999953</v>
      </c>
      <c r="M250" s="143">
        <f>SUM('[10]FY21-22 Actual Sales '!O93:O96)</f>
        <v>122.17824064999994</v>
      </c>
      <c r="N250" s="143">
        <f>SUM('[10]FY21-22 Actual Sales '!P93:P96)</f>
        <v>113.9484166699999</v>
      </c>
      <c r="O250" s="143">
        <f>SUM('[10]FY21-22 Actual Sales '!Q93:Q96)</f>
        <v>109.91896390999985</v>
      </c>
      <c r="P250" s="143">
        <f>SUM('[10]FY21-22 Actual Sales '!R93:R96)</f>
        <v>124.73975293999992</v>
      </c>
      <c r="Q250" s="178">
        <f t="shared" si="74"/>
        <v>1451.6261862699992</v>
      </c>
      <c r="R250" s="150"/>
      <c r="S250" s="150"/>
    </row>
    <row r="251" spans="3:19" x14ac:dyDescent="0.25">
      <c r="C251" s="16" t="s">
        <v>174</v>
      </c>
      <c r="D251" s="16" t="s">
        <v>175</v>
      </c>
      <c r="E251" s="143">
        <f>[6]Sales_SP!DG115</f>
        <v>0</v>
      </c>
      <c r="F251" s="143">
        <f>[6]Sales_SP!DH115</f>
        <v>0</v>
      </c>
      <c r="G251" s="143">
        <f>[6]Sales_SP!DI115</f>
        <v>0</v>
      </c>
      <c r="H251" s="143">
        <f>[6]Sales_SP!DJ115</f>
        <v>0</v>
      </c>
      <c r="I251" s="143">
        <f>[6]Sales_SP!DK115</f>
        <v>0</v>
      </c>
      <c r="J251" s="143">
        <f>[6]Sales_SP!DL115</f>
        <v>0</v>
      </c>
      <c r="K251" s="143">
        <f>[6]Sales_SP!DM115</f>
        <v>0</v>
      </c>
      <c r="L251" s="143">
        <f>[6]Sales_SP!DN115</f>
        <v>0</v>
      </c>
      <c r="M251" s="143">
        <f>[6]Sales_SP!DO115</f>
        <v>0</v>
      </c>
      <c r="N251" s="143">
        <f>[6]Sales_SP!DP115</f>
        <v>0</v>
      </c>
      <c r="O251" s="143">
        <f>[6]Sales_SP!DQ115</f>
        <v>0</v>
      </c>
      <c r="P251" s="143">
        <f>[6]Sales_SP!DR115</f>
        <v>0</v>
      </c>
      <c r="Q251" s="178">
        <f t="shared" si="74"/>
        <v>0</v>
      </c>
      <c r="R251" s="150"/>
      <c r="S251" s="150"/>
    </row>
    <row r="252" spans="3:19" x14ac:dyDescent="0.25">
      <c r="C252" s="16" t="s">
        <v>176</v>
      </c>
      <c r="D252" s="16" t="s">
        <v>177</v>
      </c>
      <c r="E252" s="143">
        <f>[6]Sales_SP!DG120</f>
        <v>0.29246899999999998</v>
      </c>
      <c r="F252" s="143">
        <f>[6]Sales_SP!DH120</f>
        <v>0.27039200000000002</v>
      </c>
      <c r="G252" s="143">
        <f>[6]Sales_SP!DI120</f>
        <v>0.23438700000000001</v>
      </c>
      <c r="H252" s="143">
        <f>[6]Sales_SP!DJ120</f>
        <v>0.26239600000000002</v>
      </c>
      <c r="I252" s="143">
        <f>[6]Sales_SP!DK120</f>
        <v>0.28577799999999998</v>
      </c>
      <c r="J252" s="143">
        <f>[6]Sales_SP!DL120</f>
        <v>0.295408</v>
      </c>
      <c r="K252" s="143">
        <f>[6]Sales_SP!DM120</f>
        <v>0.30011300000000002</v>
      </c>
      <c r="L252" s="143">
        <f>[6]Sales_SP!DN120</f>
        <v>0.30522700000000003</v>
      </c>
      <c r="M252" s="143">
        <f>[6]Sales_SP!DO120</f>
        <v>0.30508399999999997</v>
      </c>
      <c r="N252" s="143">
        <f>[6]Sales_SP!DP120</f>
        <v>0.29116479999999995</v>
      </c>
      <c r="O252" s="143">
        <f>[6]Sales_SP!DQ120</f>
        <v>0.26901800000000003</v>
      </c>
      <c r="P252" s="143">
        <f>[6]Sales_SP!DR120</f>
        <v>0.27612399999999998</v>
      </c>
      <c r="Q252" s="178">
        <f t="shared" si="74"/>
        <v>3.3875607999999997</v>
      </c>
      <c r="R252" s="150"/>
      <c r="S252" s="150"/>
    </row>
    <row r="253" spans="3:19" x14ac:dyDescent="0.25">
      <c r="C253" s="16" t="s">
        <v>178</v>
      </c>
      <c r="D253" s="16" t="s">
        <v>179</v>
      </c>
      <c r="E253" s="143">
        <f>[6]Sales_SP!DG126</f>
        <v>5.0989110000000002</v>
      </c>
      <c r="F253" s="143">
        <f>[6]Sales_SP!DH126</f>
        <v>1.125737</v>
      </c>
      <c r="G253" s="143">
        <f>[6]Sales_SP!DI126</f>
        <v>0.65578900000000018</v>
      </c>
      <c r="H253" s="143">
        <f>[6]Sales_SP!DJ126</f>
        <v>0.85023199999999988</v>
      </c>
      <c r="I253" s="143">
        <f>[6]Sales_SP!DK126</f>
        <v>2.9784380000000001</v>
      </c>
      <c r="J253" s="143">
        <f>[6]Sales_SP!DL126</f>
        <v>4.1697789999999992</v>
      </c>
      <c r="K253" s="143">
        <f>[6]Sales_SP!DM126</f>
        <v>5.0908220000000011</v>
      </c>
      <c r="L253" s="143">
        <f>[6]Sales_SP!DN126</f>
        <v>3.925507000000001</v>
      </c>
      <c r="M253" s="143">
        <f>[6]Sales_SP!DO126</f>
        <v>1.8925109999999996</v>
      </c>
      <c r="N253" s="143">
        <f>[6]Sales_SP!DP126</f>
        <v>4.9369360000000011</v>
      </c>
      <c r="O253" s="143">
        <f>[6]Sales_SP!DQ126</f>
        <v>5.117686</v>
      </c>
      <c r="P253" s="143">
        <f>[6]Sales_SP!DR126</f>
        <v>5.8343780000000001</v>
      </c>
      <c r="Q253" s="178">
        <f t="shared" si="74"/>
        <v>41.676726000000002</v>
      </c>
      <c r="R253" s="150"/>
      <c r="S253" s="150"/>
    </row>
    <row r="254" spans="3:19" x14ac:dyDescent="0.25">
      <c r="C254" s="16" t="s">
        <v>180</v>
      </c>
      <c r="D254" s="16" t="s">
        <v>181</v>
      </c>
      <c r="E254" s="143">
        <f>[6]Sales_SP!DG127</f>
        <v>11.473512000000001</v>
      </c>
      <c r="F254" s="143">
        <f>[6]Sales_SP!DH127</f>
        <v>10.681544999999998</v>
      </c>
      <c r="G254" s="143">
        <f>[6]Sales_SP!DI127</f>
        <v>10.455111000000002</v>
      </c>
      <c r="H254" s="143">
        <f>[6]Sales_SP!DJ127</f>
        <v>10.456346999999997</v>
      </c>
      <c r="I254" s="143">
        <f>[6]Sales_SP!DK127</f>
        <v>10.814631499999999</v>
      </c>
      <c r="J254" s="143">
        <f>[6]Sales_SP!DL127</f>
        <v>10.613010999999998</v>
      </c>
      <c r="K254" s="143">
        <f>[6]Sales_SP!DM127</f>
        <v>10.948581999999998</v>
      </c>
      <c r="L254" s="143">
        <f>[6]Sales_SP!DN127</f>
        <v>11.269684</v>
      </c>
      <c r="M254" s="143">
        <f>[6]Sales_SP!DO127</f>
        <v>10.916776000000006</v>
      </c>
      <c r="N254" s="143">
        <f>[6]Sales_SP!DP127</f>
        <v>11.174198499999994</v>
      </c>
      <c r="O254" s="143">
        <f>[6]Sales_SP!DQ127</f>
        <v>10.960835000000003</v>
      </c>
      <c r="P254" s="143">
        <f>[6]Sales_SP!DR127</f>
        <v>10.458046999999999</v>
      </c>
      <c r="Q254" s="178">
        <f t="shared" si="74"/>
        <v>130.22227999999998</v>
      </c>
      <c r="R254" s="150"/>
      <c r="S254" s="150"/>
    </row>
    <row r="255" spans="3:19" x14ac:dyDescent="0.25">
      <c r="C255" s="16" t="s">
        <v>182</v>
      </c>
      <c r="D255" s="16" t="s">
        <v>183</v>
      </c>
      <c r="E255" s="143">
        <f>[6]Sales_SP!DG131</f>
        <v>14.581323000000005</v>
      </c>
      <c r="F255" s="143">
        <f>[6]Sales_SP!DH131</f>
        <v>14.678288999999999</v>
      </c>
      <c r="G255" s="143">
        <f>[6]Sales_SP!DI131</f>
        <v>14.124176000000002</v>
      </c>
      <c r="H255" s="143">
        <f>[6]Sales_SP!DJ131</f>
        <v>12.035335</v>
      </c>
      <c r="I255" s="143">
        <f>[6]Sales_SP!DK131</f>
        <v>12.083102000000002</v>
      </c>
      <c r="J255" s="143">
        <f>[6]Sales_SP!DL131</f>
        <v>11.711311800000006</v>
      </c>
      <c r="K255" s="143">
        <f>[6]Sales_SP!DM131</f>
        <v>11.834867500000001</v>
      </c>
      <c r="L255" s="143">
        <f>[6]Sales_SP!DN131</f>
        <v>11.489955</v>
      </c>
      <c r="M255" s="143">
        <f>[6]Sales_SP!DO131</f>
        <v>10.881955750000008</v>
      </c>
      <c r="N255" s="143">
        <f>[6]Sales_SP!DP131</f>
        <v>11.005297999999996</v>
      </c>
      <c r="O255" s="143">
        <f>[6]Sales_SP!DQ131</f>
        <v>10.857858999999996</v>
      </c>
      <c r="P255" s="143">
        <f>[6]Sales_SP!DR131</f>
        <v>11.399230000000003</v>
      </c>
      <c r="Q255" s="178">
        <f t="shared" si="74"/>
        <v>146.68270204999999</v>
      </c>
      <c r="R255" s="150"/>
      <c r="S255" s="150"/>
    </row>
    <row r="256" spans="3:19" x14ac:dyDescent="0.25">
      <c r="C256" s="16" t="s">
        <v>184</v>
      </c>
      <c r="D256" s="16" t="s">
        <v>163</v>
      </c>
      <c r="E256" s="143">
        <f>[6]Sales_SP!DG132</f>
        <v>8.7106149999999989</v>
      </c>
      <c r="F256" s="143">
        <f>[6]Sales_SP!DH132</f>
        <v>7.9572700000000021</v>
      </c>
      <c r="G256" s="143">
        <f>[6]Sales_SP!DI132</f>
        <v>8.2220625000000105</v>
      </c>
      <c r="H256" s="143">
        <f>[6]Sales_SP!DJ132</f>
        <v>8.7682020000000058</v>
      </c>
      <c r="I256" s="143">
        <f>[6]Sales_SP!DK132</f>
        <v>9.743914000000002</v>
      </c>
      <c r="J256" s="143">
        <f>[6]Sales_SP!DL132</f>
        <v>9.6526520000000016</v>
      </c>
      <c r="K256" s="143">
        <f>[6]Sales_SP!DM132</f>
        <v>10.108731000000008</v>
      </c>
      <c r="L256" s="143">
        <f>[6]Sales_SP!DN132</f>
        <v>9.7176593899999997</v>
      </c>
      <c r="M256" s="143">
        <f>[6]Sales_SP!DO132</f>
        <v>9.7333560399999861</v>
      </c>
      <c r="N256" s="143">
        <f>[6]Sales_SP!DP132</f>
        <v>10.363303500000001</v>
      </c>
      <c r="O256" s="143">
        <f>[6]Sales_SP!DQ132</f>
        <v>9.9140179999999951</v>
      </c>
      <c r="P256" s="143">
        <f>[6]Sales_SP!DR132</f>
        <v>9.5929335000000062</v>
      </c>
      <c r="Q256" s="178">
        <f t="shared" si="74"/>
        <v>112.48471693000002</v>
      </c>
      <c r="R256" s="150"/>
      <c r="S256" s="150"/>
    </row>
    <row r="257" spans="3:19" x14ac:dyDescent="0.25">
      <c r="C257" s="16" t="s">
        <v>185</v>
      </c>
      <c r="D257" s="16" t="s">
        <v>186</v>
      </c>
      <c r="E257" s="143">
        <f>[6]Sales_SP!DG133</f>
        <v>0</v>
      </c>
      <c r="F257" s="143">
        <f>[6]Sales_SP!DH133</f>
        <v>0</v>
      </c>
      <c r="G257" s="143">
        <f>[6]Sales_SP!DI133</f>
        <v>0</v>
      </c>
      <c r="H257" s="143">
        <f>[6]Sales_SP!DJ133</f>
        <v>0</v>
      </c>
      <c r="I257" s="143">
        <f>[6]Sales_SP!DK133</f>
        <v>0</v>
      </c>
      <c r="J257" s="143">
        <f>[6]Sales_SP!DL133</f>
        <v>0</v>
      </c>
      <c r="K257" s="143">
        <f>[6]Sales_SP!DM133</f>
        <v>0</v>
      </c>
      <c r="L257" s="143">
        <f>[6]Sales_SP!DN133</f>
        <v>0</v>
      </c>
      <c r="M257" s="143">
        <f>[6]Sales_SP!DO133</f>
        <v>0</v>
      </c>
      <c r="N257" s="143">
        <f>[6]Sales_SP!DP133</f>
        <v>0</v>
      </c>
      <c r="O257" s="143">
        <f>[6]Sales_SP!DQ133</f>
        <v>0</v>
      </c>
      <c r="P257" s="143">
        <f>[6]Sales_SP!DR133</f>
        <v>0</v>
      </c>
      <c r="Q257" s="178">
        <f t="shared" si="74"/>
        <v>0</v>
      </c>
      <c r="R257" s="150"/>
      <c r="S257" s="150"/>
    </row>
    <row r="258" spans="3:19" x14ac:dyDescent="0.25">
      <c r="C258" s="16" t="s">
        <v>187</v>
      </c>
      <c r="D258" s="16" t="s">
        <v>165</v>
      </c>
      <c r="E258" s="143">
        <f>[6]Sales_SP!DG134</f>
        <v>0.36818700000000004</v>
      </c>
      <c r="F258" s="143">
        <f>[6]Sales_SP!DH134</f>
        <v>0.131025</v>
      </c>
      <c r="G258" s="143">
        <f>[6]Sales_SP!DI134</f>
        <v>2.6748000000000001E-2</v>
      </c>
      <c r="H258" s="143">
        <f>[6]Sales_SP!DJ134</f>
        <v>0.18621399999999999</v>
      </c>
      <c r="I258" s="143">
        <f>[6]Sales_SP!DK134</f>
        <v>0.25419800000000004</v>
      </c>
      <c r="J258" s="143">
        <f>[6]Sales_SP!DL134</f>
        <v>0.28800700000000001</v>
      </c>
      <c r="K258" s="143">
        <f>[6]Sales_SP!DM134</f>
        <v>0.35733000000000004</v>
      </c>
      <c r="L258" s="143">
        <f>[6]Sales_SP!DN134</f>
        <v>0.38321300000000003</v>
      </c>
      <c r="M258" s="143">
        <f>[6]Sales_SP!DO134</f>
        <v>0.38530699999999996</v>
      </c>
      <c r="N258" s="143">
        <f>[6]Sales_SP!DP134</f>
        <v>0.36117299999999997</v>
      </c>
      <c r="O258" s="143">
        <f>[6]Sales_SP!DQ134</f>
        <v>0.33635899999999996</v>
      </c>
      <c r="P258" s="143">
        <f>[6]Sales_SP!DR134</f>
        <v>0.35050999999999999</v>
      </c>
      <c r="Q258" s="178">
        <f t="shared" si="74"/>
        <v>3.4282710000000001</v>
      </c>
      <c r="R258" s="150"/>
      <c r="S258" s="150"/>
    </row>
    <row r="259" spans="3:19" x14ac:dyDescent="0.25">
      <c r="C259" s="16"/>
      <c r="D259" s="16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78">
        <f t="shared" si="74"/>
        <v>0</v>
      </c>
      <c r="R259" s="150"/>
      <c r="S259" s="150"/>
    </row>
    <row r="260" spans="3:19" x14ac:dyDescent="0.25">
      <c r="C260" s="16"/>
      <c r="D260" s="16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78">
        <f t="shared" si="74"/>
        <v>0</v>
      </c>
      <c r="R260" s="150"/>
      <c r="S260" s="150"/>
    </row>
    <row r="261" spans="3:19" x14ac:dyDescent="0.25">
      <c r="C261" s="16"/>
      <c r="D261" s="16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78">
        <f t="shared" si="74"/>
        <v>0</v>
      </c>
      <c r="R261" s="150"/>
      <c r="S261" s="150"/>
    </row>
    <row r="262" spans="3:19" x14ac:dyDescent="0.25">
      <c r="C262" s="16" t="s">
        <v>235</v>
      </c>
      <c r="D262" s="16" t="s">
        <v>235</v>
      </c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78">
        <f t="shared" si="74"/>
        <v>0</v>
      </c>
      <c r="R262" s="150"/>
      <c r="S262" s="150"/>
    </row>
    <row r="263" spans="3:19" x14ac:dyDescent="0.25">
      <c r="C263" s="937" t="s">
        <v>188</v>
      </c>
      <c r="D263" s="938"/>
      <c r="E263" s="178">
        <f t="shared" ref="E263:P263" si="75">SUM(E248:E262)</f>
        <v>508.4084065400005</v>
      </c>
      <c r="F263" s="178">
        <f t="shared" si="75"/>
        <v>448.5127032599994</v>
      </c>
      <c r="G263" s="178">
        <f t="shared" si="75"/>
        <v>441.42671800999977</v>
      </c>
      <c r="H263" s="178">
        <f t="shared" si="75"/>
        <v>472.59338862999925</v>
      </c>
      <c r="I263" s="178">
        <f t="shared" si="75"/>
        <v>487.08570703999953</v>
      </c>
      <c r="J263" s="178">
        <f t="shared" si="75"/>
        <v>479.38573756000073</v>
      </c>
      <c r="K263" s="178">
        <f t="shared" si="75"/>
        <v>479.07814485999955</v>
      </c>
      <c r="L263" s="178">
        <f t="shared" si="75"/>
        <v>493.23747205999894</v>
      </c>
      <c r="M263" s="178">
        <f t="shared" si="75"/>
        <v>491.23854147999975</v>
      </c>
      <c r="N263" s="178">
        <f t="shared" si="75"/>
        <v>489.24353716000007</v>
      </c>
      <c r="O263" s="178">
        <f t="shared" si="75"/>
        <v>482.29529702999935</v>
      </c>
      <c r="P263" s="178">
        <f t="shared" si="75"/>
        <v>477.72135745999981</v>
      </c>
      <c r="Q263" s="178">
        <f t="shared" si="74"/>
        <v>5750.2270110899972</v>
      </c>
      <c r="R263" s="150"/>
      <c r="S263" s="150"/>
    </row>
    <row r="264" spans="3:19" x14ac:dyDescent="0.25">
      <c r="C264" s="935" t="s">
        <v>189</v>
      </c>
      <c r="D264" s="936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79"/>
      <c r="R264" s="150"/>
      <c r="S264" s="150"/>
    </row>
    <row r="265" spans="3:19" x14ac:dyDescent="0.25">
      <c r="C265" s="16" t="s">
        <v>168</v>
      </c>
      <c r="D265" s="16" t="s">
        <v>169</v>
      </c>
      <c r="E265" s="143">
        <f>[6]Sales_SP!DG152</f>
        <v>405.53433666999996</v>
      </c>
      <c r="F265" s="143">
        <f>[6]Sales_SP!DH152</f>
        <v>340.25796541000011</v>
      </c>
      <c r="G265" s="143">
        <f>[6]Sales_SP!DI152</f>
        <v>340.75413178999986</v>
      </c>
      <c r="H265" s="143">
        <f>[6]Sales_SP!DJ152</f>
        <v>358.81999153999965</v>
      </c>
      <c r="I265" s="143">
        <f>[6]Sales_SP!DK152</f>
        <v>375.50052966999999</v>
      </c>
      <c r="J265" s="143">
        <f>[6]Sales_SP!DL152</f>
        <v>417.45251746999992</v>
      </c>
      <c r="K265" s="143">
        <f>[6]Sales_SP!DM152</f>
        <v>419.33088866999981</v>
      </c>
      <c r="L265" s="143">
        <f>[6]Sales_SP!DN152</f>
        <v>374.86296477000013</v>
      </c>
      <c r="M265" s="143">
        <f>[6]Sales_SP!DO152</f>
        <v>381.64778266999986</v>
      </c>
      <c r="N265" s="143">
        <f>[6]Sales_SP!DP152</f>
        <v>384.62622567000039</v>
      </c>
      <c r="O265" s="143">
        <f>[6]Sales_SP!DQ152</f>
        <v>400.06796116999993</v>
      </c>
      <c r="P265" s="143">
        <f>[6]Sales_SP!DR152</f>
        <v>391.53892766999991</v>
      </c>
      <c r="Q265" s="178">
        <f t="shared" ref="Q265:Q280" si="76">SUM(E265:P265)</f>
        <v>4590.3942231699984</v>
      </c>
      <c r="R265" s="150"/>
      <c r="S265" s="150"/>
    </row>
    <row r="266" spans="3:19" x14ac:dyDescent="0.25">
      <c r="C266" s="16" t="s">
        <v>170</v>
      </c>
      <c r="D266" s="16" t="s">
        <v>171</v>
      </c>
      <c r="E266" s="143">
        <f>[6]Sales_SP!DG168</f>
        <v>2.7233000000000001</v>
      </c>
      <c r="F266" s="143">
        <f>[6]Sales_SP!DH168</f>
        <v>2.0101</v>
      </c>
      <c r="G266" s="143">
        <f>[6]Sales_SP!DI168</f>
        <v>2.5099999999999998</v>
      </c>
      <c r="H266" s="143">
        <f>[6]Sales_SP!DJ168</f>
        <v>2.4058000000000002</v>
      </c>
      <c r="I266" s="143">
        <f>[6]Sales_SP!DK168</f>
        <v>2.3151999999999999</v>
      </c>
      <c r="J266" s="143">
        <f>[6]Sales_SP!DL168</f>
        <v>2.4022000000000001</v>
      </c>
      <c r="K266" s="143">
        <f>[6]Sales_SP!DM168</f>
        <v>2.2130000000000001</v>
      </c>
      <c r="L266" s="143">
        <f>[6]Sales_SP!DN168</f>
        <v>2.3597000000000001</v>
      </c>
      <c r="M266" s="143">
        <f>[6]Sales_SP!DO168</f>
        <v>3.8120000000000003</v>
      </c>
      <c r="N266" s="143">
        <f>[6]Sales_SP!DP168</f>
        <v>5.0228000000000002</v>
      </c>
      <c r="O266" s="143">
        <f>[6]Sales_SP!DQ168</f>
        <v>4.4858000000000002</v>
      </c>
      <c r="P266" s="143">
        <f>[6]Sales_SP!DR168</f>
        <v>4.8230000000000004</v>
      </c>
      <c r="Q266" s="178">
        <f t="shared" si="76"/>
        <v>37.082900000000002</v>
      </c>
      <c r="R266" s="150"/>
      <c r="S266" s="150"/>
    </row>
    <row r="267" spans="3:19" x14ac:dyDescent="0.25">
      <c r="C267" s="16" t="s">
        <v>216</v>
      </c>
      <c r="D267" s="16" t="s">
        <v>173</v>
      </c>
      <c r="E267" s="143">
        <f>[6]Sales_SP!DG174</f>
        <v>67.697894999999988</v>
      </c>
      <c r="F267" s="143">
        <f>[6]Sales_SP!DH174</f>
        <v>60.464027000000016</v>
      </c>
      <c r="G267" s="143">
        <f>[6]Sales_SP!DI174</f>
        <v>58.282615149999984</v>
      </c>
      <c r="H267" s="143">
        <f>[6]Sales_SP!DJ174</f>
        <v>62.643966999999968</v>
      </c>
      <c r="I267" s="143">
        <f>[6]Sales_SP!DK174</f>
        <v>63.271287999999956</v>
      </c>
      <c r="J267" s="143">
        <f>[6]Sales_SP!DL174</f>
        <v>66.105769999999964</v>
      </c>
      <c r="K267" s="143">
        <f>[6]Sales_SP!DM174</f>
        <v>69.941144999999977</v>
      </c>
      <c r="L267" s="143">
        <f>[6]Sales_SP!DN174</f>
        <v>68.049808999999968</v>
      </c>
      <c r="M267" s="143">
        <f>[6]Sales_SP!DO174</f>
        <v>66.492840000000001</v>
      </c>
      <c r="N267" s="143">
        <f>[6]Sales_SP!DP174</f>
        <v>64.09172300000003</v>
      </c>
      <c r="O267" s="143">
        <f>[6]Sales_SP!DQ174</f>
        <v>62.346976000000005</v>
      </c>
      <c r="P267" s="143">
        <f>[6]Sales_SP!DR174</f>
        <v>63.312877</v>
      </c>
      <c r="Q267" s="178">
        <f t="shared" si="76"/>
        <v>772.70093214999986</v>
      </c>
      <c r="R267" s="150"/>
      <c r="S267" s="150"/>
    </row>
    <row r="268" spans="3:19" x14ac:dyDescent="0.25">
      <c r="C268" s="16" t="s">
        <v>174</v>
      </c>
      <c r="D268" s="16" t="s">
        <v>175</v>
      </c>
      <c r="E268" s="143">
        <f>[6]Sales_SP!DG180</f>
        <v>0</v>
      </c>
      <c r="F268" s="143">
        <f>[6]Sales_SP!DH180</f>
        <v>0</v>
      </c>
      <c r="G268" s="143">
        <f>[6]Sales_SP!DI180</f>
        <v>0</v>
      </c>
      <c r="H268" s="143">
        <f>[6]Sales_SP!DJ180</f>
        <v>0</v>
      </c>
      <c r="I268" s="143">
        <f>[6]Sales_SP!DK180</f>
        <v>0</v>
      </c>
      <c r="J268" s="143">
        <f>[6]Sales_SP!DL180</f>
        <v>0</v>
      </c>
      <c r="K268" s="143">
        <f>[6]Sales_SP!DM180</f>
        <v>0</v>
      </c>
      <c r="L268" s="143">
        <f>[6]Sales_SP!DN180</f>
        <v>0</v>
      </c>
      <c r="M268" s="143">
        <f>[6]Sales_SP!DO180</f>
        <v>0</v>
      </c>
      <c r="N268" s="143">
        <f>[6]Sales_SP!DP180</f>
        <v>0</v>
      </c>
      <c r="O268" s="143">
        <f>[6]Sales_SP!DQ180</f>
        <v>0</v>
      </c>
      <c r="P268" s="143">
        <f>[6]Sales_SP!DR180</f>
        <v>0</v>
      </c>
      <c r="Q268" s="178">
        <f t="shared" si="76"/>
        <v>0</v>
      </c>
      <c r="R268" s="150"/>
      <c r="S268" s="150"/>
    </row>
    <row r="269" spans="3:19" x14ac:dyDescent="0.25">
      <c r="C269" s="16" t="s">
        <v>176</v>
      </c>
      <c r="D269" s="16" t="s">
        <v>177</v>
      </c>
      <c r="E269" s="143">
        <f>[6]Sales_SP!DG185</f>
        <v>0</v>
      </c>
      <c r="F269" s="143">
        <f>[6]Sales_SP!DH185</f>
        <v>0</v>
      </c>
      <c r="G269" s="143">
        <f>[6]Sales_SP!DI185</f>
        <v>0</v>
      </c>
      <c r="H269" s="143">
        <f>[6]Sales_SP!DJ185</f>
        <v>0</v>
      </c>
      <c r="I269" s="143">
        <f>[6]Sales_SP!DK185</f>
        <v>0</v>
      </c>
      <c r="J269" s="143">
        <f>[6]Sales_SP!DL185</f>
        <v>0</v>
      </c>
      <c r="K269" s="143">
        <f>[6]Sales_SP!DM185</f>
        <v>0</v>
      </c>
      <c r="L269" s="143">
        <f>[6]Sales_SP!DN185</f>
        <v>0</v>
      </c>
      <c r="M269" s="143">
        <f>[6]Sales_SP!DO185</f>
        <v>0</v>
      </c>
      <c r="N269" s="143">
        <f>[6]Sales_SP!DP185</f>
        <v>0</v>
      </c>
      <c r="O269" s="143">
        <f>[6]Sales_SP!DQ185</f>
        <v>0</v>
      </c>
      <c r="P269" s="143">
        <f>[6]Sales_SP!DR185</f>
        <v>0</v>
      </c>
      <c r="Q269" s="178">
        <f t="shared" si="76"/>
        <v>0</v>
      </c>
      <c r="R269" s="150"/>
      <c r="S269" s="150"/>
    </row>
    <row r="270" spans="3:19" x14ac:dyDescent="0.25">
      <c r="C270" s="16" t="s">
        <v>178</v>
      </c>
      <c r="D270" s="16" t="s">
        <v>179</v>
      </c>
      <c r="E270" s="143">
        <f>[6]Sales_SP!DG191</f>
        <v>2.0042900000000001</v>
      </c>
      <c r="F270" s="143">
        <f>[6]Sales_SP!DH191</f>
        <v>0.41722000000000004</v>
      </c>
      <c r="G270" s="143">
        <f>[6]Sales_SP!DI191</f>
        <v>6.4610000000000001E-2</v>
      </c>
      <c r="H270" s="143">
        <f>[6]Sales_SP!DJ191</f>
        <v>0.22211000000000003</v>
      </c>
      <c r="I270" s="143">
        <f>[6]Sales_SP!DK191</f>
        <v>0.96774999999999989</v>
      </c>
      <c r="J270" s="143">
        <f>[6]Sales_SP!DL191</f>
        <v>1.5084200000000001</v>
      </c>
      <c r="K270" s="143">
        <f>[6]Sales_SP!DM191</f>
        <v>1.69882</v>
      </c>
      <c r="L270" s="143">
        <f>[6]Sales_SP!DN191</f>
        <v>1.7002500000000003</v>
      </c>
      <c r="M270" s="143">
        <f>[6]Sales_SP!DO191</f>
        <v>1.41856</v>
      </c>
      <c r="N270" s="143">
        <f>[6]Sales_SP!DP191</f>
        <v>1.8518000000000001</v>
      </c>
      <c r="O270" s="143">
        <f>[6]Sales_SP!DQ191</f>
        <v>1.6938500000000003</v>
      </c>
      <c r="P270" s="143">
        <f>[6]Sales_SP!DR191</f>
        <v>1.8407100000000003</v>
      </c>
      <c r="Q270" s="178">
        <f t="shared" si="76"/>
        <v>15.388389999999999</v>
      </c>
      <c r="R270" s="150"/>
      <c r="S270" s="150"/>
    </row>
    <row r="271" spans="3:19" x14ac:dyDescent="0.25">
      <c r="C271" s="16" t="s">
        <v>180</v>
      </c>
      <c r="D271" s="16" t="s">
        <v>181</v>
      </c>
      <c r="E271" s="143">
        <f>[6]Sales_SP!DG192</f>
        <v>19.86252</v>
      </c>
      <c r="F271" s="143">
        <f>[6]Sales_SP!DH192</f>
        <v>18.378509999999999</v>
      </c>
      <c r="G271" s="143">
        <f>[6]Sales_SP!DI192</f>
        <v>17.739450000000001</v>
      </c>
      <c r="H271" s="143">
        <f>[6]Sales_SP!DJ192</f>
        <v>18.485449999999997</v>
      </c>
      <c r="I271" s="143">
        <f>[6]Sales_SP!DK192</f>
        <v>18.049610000000001</v>
      </c>
      <c r="J271" s="143">
        <f>[6]Sales_SP!DL192</f>
        <v>19.546969999999998</v>
      </c>
      <c r="K271" s="143">
        <f>[6]Sales_SP!DM192</f>
        <v>19.294020000000003</v>
      </c>
      <c r="L271" s="143">
        <f>[6]Sales_SP!DN192</f>
        <v>20.541525</v>
      </c>
      <c r="M271" s="143">
        <f>[6]Sales_SP!DO192</f>
        <v>19.324574999999999</v>
      </c>
      <c r="N271" s="143">
        <f>[6]Sales_SP!DP192</f>
        <v>19.159134999999999</v>
      </c>
      <c r="O271" s="143">
        <f>[6]Sales_SP!DQ192</f>
        <v>19.925974999999998</v>
      </c>
      <c r="P271" s="143">
        <f>[6]Sales_SP!DR192</f>
        <v>19.376550000000002</v>
      </c>
      <c r="Q271" s="178">
        <f t="shared" si="76"/>
        <v>229.68429000000003</v>
      </c>
      <c r="R271" s="150"/>
      <c r="S271" s="150"/>
    </row>
    <row r="272" spans="3:19" x14ac:dyDescent="0.25">
      <c r="C272" s="16" t="s">
        <v>182</v>
      </c>
      <c r="D272" s="16" t="s">
        <v>183</v>
      </c>
      <c r="E272" s="143">
        <f>[6]Sales_SP!DG196</f>
        <v>9.8783520000000014</v>
      </c>
      <c r="F272" s="143">
        <f>[6]Sales_SP!DH196</f>
        <v>9.8488469999999992</v>
      </c>
      <c r="G272" s="143">
        <f>[6]Sales_SP!DI196</f>
        <v>9.1242030000000014</v>
      </c>
      <c r="H272" s="143">
        <f>[6]Sales_SP!DJ196</f>
        <v>8.1255129999999998</v>
      </c>
      <c r="I272" s="143">
        <f>[6]Sales_SP!DK196</f>
        <v>8.1838999999999995</v>
      </c>
      <c r="J272" s="143">
        <f>[6]Sales_SP!DL196</f>
        <v>8.0749230000000001</v>
      </c>
      <c r="K272" s="143">
        <f>[6]Sales_SP!DM196</f>
        <v>7.9950319999999984</v>
      </c>
      <c r="L272" s="143">
        <f>[6]Sales_SP!DN196</f>
        <v>7.9648779999999997</v>
      </c>
      <c r="M272" s="143">
        <f>[6]Sales_SP!DO196</f>
        <v>7.5589570000000004</v>
      </c>
      <c r="N272" s="143">
        <f>[6]Sales_SP!DP196</f>
        <v>7.3931500000000003</v>
      </c>
      <c r="O272" s="143">
        <f>[6]Sales_SP!DQ196</f>
        <v>7.4786859999999997</v>
      </c>
      <c r="P272" s="143">
        <f>[6]Sales_SP!DR196</f>
        <v>7.9582749999999995</v>
      </c>
      <c r="Q272" s="178">
        <f t="shared" si="76"/>
        <v>99.584716</v>
      </c>
      <c r="R272" s="150"/>
      <c r="S272" s="150"/>
    </row>
    <row r="273" spans="3:19" x14ac:dyDescent="0.25">
      <c r="C273" s="16" t="s">
        <v>195</v>
      </c>
      <c r="D273" s="16" t="s">
        <v>163</v>
      </c>
      <c r="E273" s="143">
        <f>[6]Sales_SP!DG197</f>
        <v>2.0723289999999999</v>
      </c>
      <c r="F273" s="143">
        <f>[6]Sales_SP!DH197</f>
        <v>2.0742509999999998</v>
      </c>
      <c r="G273" s="143">
        <f>[6]Sales_SP!DI197</f>
        <v>2.9073189999999998</v>
      </c>
      <c r="H273" s="143">
        <f>[6]Sales_SP!DJ197</f>
        <v>3.3384479999999996</v>
      </c>
      <c r="I273" s="143">
        <f>[6]Sales_SP!DK197</f>
        <v>3.7656890000000005</v>
      </c>
      <c r="J273" s="143">
        <f>[6]Sales_SP!DL197</f>
        <v>4.2987249999999992</v>
      </c>
      <c r="K273" s="143">
        <f>[6]Sales_SP!DM197</f>
        <v>4.0236920000000005</v>
      </c>
      <c r="L273" s="143">
        <f>[6]Sales_SP!DN197</f>
        <v>3.8250909999999996</v>
      </c>
      <c r="M273" s="143">
        <f>[6]Sales_SP!DO197</f>
        <v>4.2596470000000002</v>
      </c>
      <c r="N273" s="143">
        <f>[6]Sales_SP!DP197</f>
        <v>3.9451429999999998</v>
      </c>
      <c r="O273" s="143">
        <f>[6]Sales_SP!DQ197</f>
        <v>3.6275119999999998</v>
      </c>
      <c r="P273" s="143">
        <f>[6]Sales_SP!DR197</f>
        <v>3.1041590000000006</v>
      </c>
      <c r="Q273" s="178">
        <f t="shared" si="76"/>
        <v>41.242005000000006</v>
      </c>
      <c r="R273" s="150"/>
      <c r="S273" s="150"/>
    </row>
    <row r="274" spans="3:19" x14ac:dyDescent="0.25">
      <c r="C274" s="16" t="s">
        <v>185</v>
      </c>
      <c r="D274" s="16" t="s">
        <v>186</v>
      </c>
      <c r="E274" s="143">
        <v>0</v>
      </c>
      <c r="F274" s="143">
        <v>0</v>
      </c>
      <c r="G274" s="143">
        <v>0</v>
      </c>
      <c r="H274" s="143">
        <v>0</v>
      </c>
      <c r="I274" s="143">
        <v>0</v>
      </c>
      <c r="J274" s="143">
        <v>0</v>
      </c>
      <c r="K274" s="143">
        <v>0</v>
      </c>
      <c r="L274" s="143">
        <v>0</v>
      </c>
      <c r="M274" s="143">
        <v>0</v>
      </c>
      <c r="N274" s="143">
        <v>0</v>
      </c>
      <c r="O274" s="143">
        <v>0</v>
      </c>
      <c r="P274" s="143">
        <v>0</v>
      </c>
      <c r="Q274" s="178">
        <f t="shared" si="76"/>
        <v>0</v>
      </c>
      <c r="R274" s="150"/>
      <c r="S274" s="150"/>
    </row>
    <row r="275" spans="3:19" x14ac:dyDescent="0.25">
      <c r="C275" s="16" t="s">
        <v>187</v>
      </c>
      <c r="D275" s="16" t="s">
        <v>165</v>
      </c>
      <c r="E275" s="143">
        <v>0</v>
      </c>
      <c r="F275" s="143">
        <v>0</v>
      </c>
      <c r="G275" s="143">
        <v>0</v>
      </c>
      <c r="H275" s="143">
        <v>0</v>
      </c>
      <c r="I275" s="143">
        <v>0</v>
      </c>
      <c r="J275" s="143">
        <v>0</v>
      </c>
      <c r="K275" s="143">
        <v>0</v>
      </c>
      <c r="L275" s="143">
        <v>0</v>
      </c>
      <c r="M275" s="143">
        <v>0</v>
      </c>
      <c r="N275" s="143">
        <v>0</v>
      </c>
      <c r="O275" s="143">
        <v>0</v>
      </c>
      <c r="P275" s="143">
        <v>0</v>
      </c>
      <c r="Q275" s="178">
        <f t="shared" si="76"/>
        <v>0</v>
      </c>
      <c r="R275" s="150"/>
      <c r="S275" s="150"/>
    </row>
    <row r="276" spans="3:19" x14ac:dyDescent="0.25">
      <c r="C276" s="16"/>
      <c r="D276" s="16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78">
        <f t="shared" si="76"/>
        <v>0</v>
      </c>
      <c r="R276" s="150"/>
      <c r="S276" s="150"/>
    </row>
    <row r="277" spans="3:19" x14ac:dyDescent="0.25">
      <c r="C277" s="16"/>
      <c r="D277" s="16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78">
        <f t="shared" si="76"/>
        <v>0</v>
      </c>
      <c r="R277" s="150"/>
      <c r="S277" s="150"/>
    </row>
    <row r="278" spans="3:19" x14ac:dyDescent="0.25">
      <c r="C278" s="16"/>
      <c r="D278" s="16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78">
        <f t="shared" si="76"/>
        <v>0</v>
      </c>
      <c r="R278" s="150"/>
      <c r="S278" s="150"/>
    </row>
    <row r="279" spans="3:19" x14ac:dyDescent="0.25">
      <c r="C279" s="16" t="s">
        <v>235</v>
      </c>
      <c r="D279" s="16" t="s">
        <v>235</v>
      </c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78">
        <f t="shared" si="76"/>
        <v>0</v>
      </c>
      <c r="R279" s="150"/>
      <c r="S279" s="150"/>
    </row>
    <row r="280" spans="3:19" x14ac:dyDescent="0.25">
      <c r="C280" s="937" t="s">
        <v>188</v>
      </c>
      <c r="D280" s="938"/>
      <c r="E280" s="178">
        <f t="shared" ref="E280:P280" si="77">SUM(E265:E279)</f>
        <v>509.77302266999999</v>
      </c>
      <c r="F280" s="178">
        <f t="shared" si="77"/>
        <v>433.45092041000015</v>
      </c>
      <c r="G280" s="178">
        <f t="shared" si="77"/>
        <v>431.38232893999981</v>
      </c>
      <c r="H280" s="178">
        <f t="shared" si="77"/>
        <v>454.04127953999966</v>
      </c>
      <c r="I280" s="178">
        <f t="shared" si="77"/>
        <v>472.05396666999997</v>
      </c>
      <c r="J280" s="178">
        <f t="shared" si="77"/>
        <v>519.38952546999985</v>
      </c>
      <c r="K280" s="178">
        <f t="shared" si="77"/>
        <v>524.4965976699998</v>
      </c>
      <c r="L280" s="178">
        <f t="shared" si="77"/>
        <v>479.30421777000004</v>
      </c>
      <c r="M280" s="178">
        <f t="shared" si="77"/>
        <v>484.51436166999986</v>
      </c>
      <c r="N280" s="178">
        <f t="shared" si="77"/>
        <v>486.08997667000045</v>
      </c>
      <c r="O280" s="178">
        <f t="shared" si="77"/>
        <v>499.6267601699999</v>
      </c>
      <c r="P280" s="178">
        <f t="shared" si="77"/>
        <v>491.95449866999991</v>
      </c>
      <c r="Q280" s="178">
        <f t="shared" si="76"/>
        <v>5786.0774563199993</v>
      </c>
      <c r="R280" s="150"/>
      <c r="S280" s="150"/>
    </row>
    <row r="281" spans="3:19" x14ac:dyDescent="0.25">
      <c r="C281" s="935" t="s">
        <v>196</v>
      </c>
      <c r="D281" s="936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79"/>
      <c r="R281" s="150"/>
      <c r="S281" s="150"/>
    </row>
    <row r="282" spans="3:19" x14ac:dyDescent="0.25">
      <c r="C282" s="16" t="s">
        <v>168</v>
      </c>
      <c r="D282" s="16" t="s">
        <v>169</v>
      </c>
      <c r="E282" s="143">
        <f>[6]Sales_SP!DG212</f>
        <v>246.88801999999998</v>
      </c>
      <c r="F282" s="143">
        <f>[6]Sales_SP!DH212</f>
        <v>219.11762799999997</v>
      </c>
      <c r="G282" s="143">
        <f>[6]Sales_SP!DI212</f>
        <v>214.363429</v>
      </c>
      <c r="H282" s="143">
        <f>[6]Sales_SP!DJ212</f>
        <v>234.271289</v>
      </c>
      <c r="I282" s="143">
        <f>[6]Sales_SP!DK212</f>
        <v>235.31924599999996</v>
      </c>
      <c r="J282" s="143">
        <f>[6]Sales_SP!DL212</f>
        <v>266.18026899999995</v>
      </c>
      <c r="K282" s="143">
        <f>[6]Sales_SP!DM212</f>
        <v>277.71948999999995</v>
      </c>
      <c r="L282" s="143">
        <f>[6]Sales_SP!DN212</f>
        <v>269.05350400000003</v>
      </c>
      <c r="M282" s="143">
        <f>[6]Sales_SP!DO212</f>
        <v>279.214718</v>
      </c>
      <c r="N282" s="143">
        <f>[6]Sales_SP!DP212</f>
        <v>285.37677500000007</v>
      </c>
      <c r="O282" s="143">
        <f>[6]Sales_SP!DQ212</f>
        <v>311.64248600000002</v>
      </c>
      <c r="P282" s="143">
        <f>[6]Sales_SP!DR212</f>
        <v>321.546853</v>
      </c>
      <c r="Q282" s="178">
        <f t="shared" ref="Q282:Q301" si="78">SUM(E282:P282)</f>
        <v>3160.6937069999999</v>
      </c>
      <c r="R282" s="150"/>
      <c r="S282" s="150"/>
    </row>
    <row r="283" spans="3:19" x14ac:dyDescent="0.25">
      <c r="C283" s="16" t="s">
        <v>170</v>
      </c>
      <c r="D283" s="16" t="s">
        <v>171</v>
      </c>
      <c r="E283" s="143">
        <f>[6]Sales_SP!DG222</f>
        <v>12.909000000000001</v>
      </c>
      <c r="F283" s="143">
        <f>[6]Sales_SP!DH222</f>
        <v>8.1929999999999996</v>
      </c>
      <c r="G283" s="143">
        <f>[6]Sales_SP!DI222</f>
        <v>14.817</v>
      </c>
      <c r="H283" s="143">
        <f>[6]Sales_SP!DJ222</f>
        <v>15.5985</v>
      </c>
      <c r="I283" s="143">
        <f>[6]Sales_SP!DK222</f>
        <v>12.163500000000001</v>
      </c>
      <c r="J283" s="143">
        <f>[6]Sales_SP!DL222</f>
        <v>14.256</v>
      </c>
      <c r="K283" s="143">
        <f>[6]Sales_SP!DM222</f>
        <v>15.2805</v>
      </c>
      <c r="L283" s="143">
        <f>[6]Sales_SP!DN222</f>
        <v>18.723700000000001</v>
      </c>
      <c r="M283" s="143">
        <f>[6]Sales_SP!DO222</f>
        <v>17.944000000000003</v>
      </c>
      <c r="N283" s="143">
        <f>[6]Sales_SP!DP222</f>
        <v>25.159599999999998</v>
      </c>
      <c r="O283" s="143">
        <f>[6]Sales_SP!DQ222</f>
        <v>29.500399999999999</v>
      </c>
      <c r="P283" s="143">
        <f>[6]Sales_SP!DR222</f>
        <v>26.6861</v>
      </c>
      <c r="Q283" s="178">
        <f t="shared" si="78"/>
        <v>211.23130000000003</v>
      </c>
      <c r="R283" s="150"/>
      <c r="S283" s="150"/>
    </row>
    <row r="284" spans="3:19" x14ac:dyDescent="0.25">
      <c r="C284" s="16" t="s">
        <v>216</v>
      </c>
      <c r="D284" s="16" t="s">
        <v>173</v>
      </c>
      <c r="E284" s="143">
        <f>[6]Sales_SP!DG228</f>
        <v>3.9091730000000005</v>
      </c>
      <c r="F284" s="143">
        <f>[6]Sales_SP!DH228</f>
        <v>3.285101</v>
      </c>
      <c r="G284" s="143">
        <f>[6]Sales_SP!DI228</f>
        <v>3.560676</v>
      </c>
      <c r="H284" s="143">
        <f>[6]Sales_SP!DJ228</f>
        <v>3.9381380000000004</v>
      </c>
      <c r="I284" s="143">
        <f>[6]Sales_SP!DK228</f>
        <v>3.5938559999999997</v>
      </c>
      <c r="J284" s="143">
        <f>[6]Sales_SP!DL228</f>
        <v>3.6500649999999997</v>
      </c>
      <c r="K284" s="143">
        <f>[6]Sales_SP!DM228</f>
        <v>3.6715999999999998</v>
      </c>
      <c r="L284" s="143">
        <f>[6]Sales_SP!DN228</f>
        <v>3.3072659999999998</v>
      </c>
      <c r="M284" s="143">
        <f>[6]Sales_SP!DO228</f>
        <v>3.1221769999999998</v>
      </c>
      <c r="N284" s="143">
        <f>[6]Sales_SP!DP228</f>
        <v>2.854174</v>
      </c>
      <c r="O284" s="143">
        <f>[6]Sales_SP!DQ228</f>
        <v>2.7678699999999998</v>
      </c>
      <c r="P284" s="143">
        <f>[6]Sales_SP!DR228</f>
        <v>3.148361</v>
      </c>
      <c r="Q284" s="178">
        <f t="shared" si="78"/>
        <v>40.808457000000004</v>
      </c>
      <c r="R284" s="150"/>
      <c r="S284" s="150"/>
    </row>
    <row r="285" spans="3:19" x14ac:dyDescent="0.25">
      <c r="C285" s="16" t="s">
        <v>174</v>
      </c>
      <c r="D285" s="16" t="s">
        <v>175</v>
      </c>
      <c r="E285" s="143">
        <f>[6]Sales_SP!DG233</f>
        <v>0</v>
      </c>
      <c r="F285" s="143">
        <f>[6]Sales_SP!DH233</f>
        <v>0</v>
      </c>
      <c r="G285" s="143">
        <f>[6]Sales_SP!DI233</f>
        <v>0</v>
      </c>
      <c r="H285" s="143">
        <f>[6]Sales_SP!DJ233</f>
        <v>0</v>
      </c>
      <c r="I285" s="143">
        <f>[6]Sales_SP!DK233</f>
        <v>0</v>
      </c>
      <c r="J285" s="143">
        <f>[6]Sales_SP!DL233</f>
        <v>0</v>
      </c>
      <c r="K285" s="143">
        <f>[6]Sales_SP!DM233</f>
        <v>0</v>
      </c>
      <c r="L285" s="143">
        <f>[6]Sales_SP!DN233</f>
        <v>0</v>
      </c>
      <c r="M285" s="143">
        <f>[6]Sales_SP!DO233</f>
        <v>0</v>
      </c>
      <c r="N285" s="143">
        <f>[6]Sales_SP!DP233</f>
        <v>0</v>
      </c>
      <c r="O285" s="143">
        <f>[6]Sales_SP!DQ233</f>
        <v>0</v>
      </c>
      <c r="P285" s="143">
        <f>[6]Sales_SP!DR233</f>
        <v>0</v>
      </c>
      <c r="Q285" s="178">
        <f t="shared" si="78"/>
        <v>0</v>
      </c>
      <c r="R285" s="150"/>
      <c r="S285" s="150"/>
    </row>
    <row r="286" spans="3:19" x14ac:dyDescent="0.25">
      <c r="C286" s="16" t="s">
        <v>176</v>
      </c>
      <c r="D286" s="16" t="s">
        <v>177</v>
      </c>
      <c r="E286" s="143">
        <f>[6]Sales_SP!DG238</f>
        <v>4.7830000000000004</v>
      </c>
      <c r="F286" s="143">
        <f>[6]Sales_SP!DH238</f>
        <v>4.1980000000000004</v>
      </c>
      <c r="G286" s="143">
        <f>[6]Sales_SP!DI238</f>
        <v>4.0960000000000001</v>
      </c>
      <c r="H286" s="143">
        <f>[6]Sales_SP!DJ238</f>
        <v>4.2649999999999997</v>
      </c>
      <c r="I286" s="143">
        <f>[6]Sales_SP!DK238</f>
        <v>3.8959999999999999</v>
      </c>
      <c r="J286" s="143">
        <f>[6]Sales_SP!DL238</f>
        <v>4.0369999999999999</v>
      </c>
      <c r="K286" s="143">
        <f>[6]Sales_SP!DM238</f>
        <v>4.0890000000000004</v>
      </c>
      <c r="L286" s="143">
        <f>[6]Sales_SP!DN238</f>
        <v>4.0659999999999998</v>
      </c>
      <c r="M286" s="143">
        <f>[6]Sales_SP!DO238</f>
        <v>3.7700000000000005</v>
      </c>
      <c r="N286" s="143">
        <f>[6]Sales_SP!DP238</f>
        <v>3.4905739999999996</v>
      </c>
      <c r="O286" s="143">
        <f>[6]Sales_SP!DQ238</f>
        <v>3.33</v>
      </c>
      <c r="P286" s="143">
        <f>[6]Sales_SP!DR238</f>
        <v>3.3870900000000006</v>
      </c>
      <c r="Q286" s="178">
        <f t="shared" si="78"/>
        <v>47.407664000000011</v>
      </c>
      <c r="R286" s="150"/>
      <c r="S286" s="150"/>
    </row>
    <row r="287" spans="3:19" x14ac:dyDescent="0.25">
      <c r="C287" s="16" t="s">
        <v>178</v>
      </c>
      <c r="D287" s="16" t="s">
        <v>217</v>
      </c>
      <c r="E287" s="143">
        <f>[6]Sales_SP!DG244</f>
        <v>265.57071494000002</v>
      </c>
      <c r="F287" s="143">
        <f>[6]Sales_SP!DH244</f>
        <v>46.377282719999997</v>
      </c>
      <c r="G287" s="143">
        <f>[6]Sales_SP!DI244</f>
        <v>44.592549519999999</v>
      </c>
      <c r="H287" s="143">
        <f>[6]Sales_SP!DJ244</f>
        <v>132.90736653000002</v>
      </c>
      <c r="I287" s="143">
        <f>[6]Sales_SP!DK244</f>
        <v>115.38506575</v>
      </c>
      <c r="J287" s="143">
        <f>[6]Sales_SP!DL244</f>
        <v>227.75544886999995</v>
      </c>
      <c r="K287" s="143">
        <f>[6]Sales_SP!DM244</f>
        <v>246.09228260000006</v>
      </c>
      <c r="L287" s="143">
        <f>[6]Sales_SP!DN244</f>
        <v>173.78894969000001</v>
      </c>
      <c r="M287" s="143">
        <f>[6]Sales_SP!DO244</f>
        <v>118.13558290000002</v>
      </c>
      <c r="N287" s="143">
        <f>[6]Sales_SP!DP244</f>
        <v>175.08176513999999</v>
      </c>
      <c r="O287" s="143">
        <f>[6]Sales_SP!DQ244</f>
        <v>164.23623184000002</v>
      </c>
      <c r="P287" s="143">
        <f>[6]Sales_SP!DR244</f>
        <v>167.81001683</v>
      </c>
      <c r="Q287" s="178">
        <f t="shared" si="78"/>
        <v>1877.73325733</v>
      </c>
      <c r="R287" s="150"/>
      <c r="S287" s="150"/>
    </row>
    <row r="288" spans="3:19" x14ac:dyDescent="0.25">
      <c r="C288" s="16" t="s">
        <v>180</v>
      </c>
      <c r="D288" s="16" t="s">
        <v>197</v>
      </c>
      <c r="E288" s="143">
        <f>[6]Sales_SP!DG246</f>
        <v>21.048000000000002</v>
      </c>
      <c r="F288" s="143">
        <f>[6]Sales_SP!DH246</f>
        <v>20.058</v>
      </c>
      <c r="G288" s="143">
        <f>[6]Sales_SP!DI246</f>
        <v>14.568000000000001</v>
      </c>
      <c r="H288" s="143">
        <f>[6]Sales_SP!DJ246</f>
        <v>19.295999999999999</v>
      </c>
      <c r="I288" s="143">
        <f>[6]Sales_SP!DK246</f>
        <v>20.225999999999999</v>
      </c>
      <c r="J288" s="143">
        <f>[6]Sales_SP!DL246</f>
        <v>19.962</v>
      </c>
      <c r="K288" s="143">
        <f>[6]Sales_SP!DM246</f>
        <v>21.72</v>
      </c>
      <c r="L288" s="143">
        <f>[6]Sales_SP!DN246</f>
        <v>19.579999999999998</v>
      </c>
      <c r="M288" s="143">
        <f>[6]Sales_SP!DO246</f>
        <v>20.538</v>
      </c>
      <c r="N288" s="143">
        <f>[6]Sales_SP!DP246</f>
        <v>19.658000000000001</v>
      </c>
      <c r="O288" s="143">
        <f>[6]Sales_SP!DQ246</f>
        <v>21.082000000000001</v>
      </c>
      <c r="P288" s="143">
        <f>[6]Sales_SP!DR246</f>
        <v>21.012</v>
      </c>
      <c r="Q288" s="178">
        <f t="shared" si="78"/>
        <v>238.74799999999999</v>
      </c>
      <c r="R288" s="150"/>
      <c r="S288" s="150"/>
    </row>
    <row r="289" spans="3:19" x14ac:dyDescent="0.25">
      <c r="C289" s="16" t="s">
        <v>218</v>
      </c>
      <c r="D289" s="16" t="s">
        <v>206</v>
      </c>
      <c r="E289" s="143">
        <f>[6]Sales_SP!DG249</f>
        <v>23.554071999999998</v>
      </c>
      <c r="F289" s="143">
        <f>[6]Sales_SP!DH249</f>
        <v>21.396363000000001</v>
      </c>
      <c r="G289" s="143">
        <f>[6]Sales_SP!DI249</f>
        <v>21.488154000000002</v>
      </c>
      <c r="H289" s="143">
        <f>[6]Sales_SP!DJ249</f>
        <v>21.570796000000001</v>
      </c>
      <c r="I289" s="143">
        <f>[6]Sales_SP!DK249</f>
        <v>24.503117</v>
      </c>
      <c r="J289" s="143">
        <f>[6]Sales_SP!DL249</f>
        <v>25.06973</v>
      </c>
      <c r="K289" s="143">
        <f>[6]Sales_SP!DM249</f>
        <v>25.336347</v>
      </c>
      <c r="L289" s="143">
        <f>[6]Sales_SP!DN249</f>
        <v>26.244343000000001</v>
      </c>
      <c r="M289" s="143">
        <f>[6]Sales_SP!DO249</f>
        <v>26.003647999999998</v>
      </c>
      <c r="N289" s="143">
        <f>[6]Sales_SP!DP249</f>
        <v>28.885992000000005</v>
      </c>
      <c r="O289" s="143">
        <f>[6]Sales_SP!DQ249</f>
        <v>27.529892</v>
      </c>
      <c r="P289" s="143">
        <f>[6]Sales_SP!DR249</f>
        <v>27.027574000000001</v>
      </c>
      <c r="Q289" s="178">
        <f t="shared" si="78"/>
        <v>298.610028</v>
      </c>
      <c r="R289" s="150"/>
      <c r="S289" s="150"/>
    </row>
    <row r="290" spans="3:19" x14ac:dyDescent="0.25">
      <c r="C290" s="16" t="s">
        <v>236</v>
      </c>
      <c r="D290" s="16" t="s">
        <v>220</v>
      </c>
      <c r="E290" s="143">
        <f>[6]Sales_SP!DG251</f>
        <v>6.2858889999999992</v>
      </c>
      <c r="F290" s="143">
        <f>[6]Sales_SP!DH251</f>
        <v>3.9587950000000003</v>
      </c>
      <c r="G290" s="143">
        <f>[6]Sales_SP!DI251</f>
        <v>3.1588499999999997</v>
      </c>
      <c r="H290" s="143">
        <f>[6]Sales_SP!DJ251</f>
        <v>5.2716320000000003</v>
      </c>
      <c r="I290" s="143">
        <f>[6]Sales_SP!DK251</f>
        <v>5.6739880000000005</v>
      </c>
      <c r="J290" s="143">
        <f>[6]Sales_SP!DL251</f>
        <v>5.8718380000000003</v>
      </c>
      <c r="K290" s="143">
        <f>[6]Sales_SP!DM251</f>
        <v>6.0535749999999995</v>
      </c>
      <c r="L290" s="143">
        <f>[6]Sales_SP!DN251</f>
        <v>6.110538</v>
      </c>
      <c r="M290" s="143">
        <f>[6]Sales_SP!DO251</f>
        <v>6.2562920000000002</v>
      </c>
      <c r="N290" s="143">
        <f>[6]Sales_SP!DP251</f>
        <v>5.7864959999999996</v>
      </c>
      <c r="O290" s="143">
        <f>[6]Sales_SP!DQ251</f>
        <v>5.5331060000000001</v>
      </c>
      <c r="P290" s="143">
        <f>[6]Sales_SP!DR251</f>
        <v>5.6223320000000001</v>
      </c>
      <c r="Q290" s="178">
        <f t="shared" si="78"/>
        <v>65.583331000000001</v>
      </c>
      <c r="R290" s="150"/>
      <c r="S290" s="150"/>
    </row>
    <row r="291" spans="3:19" x14ac:dyDescent="0.25">
      <c r="C291" s="16" t="s">
        <v>182</v>
      </c>
      <c r="D291" s="16" t="s">
        <v>183</v>
      </c>
      <c r="E291" s="143">
        <f>'[10]FY21-22 Actual Sales '!G162</f>
        <v>0</v>
      </c>
      <c r="F291" s="143">
        <f>'[10]FY21-22 Actual Sales '!H162</f>
        <v>0</v>
      </c>
      <c r="G291" s="143">
        <f>'[10]FY21-22 Actual Sales '!I162</f>
        <v>0</v>
      </c>
      <c r="H291" s="143">
        <f>'[10]FY21-22 Actual Sales '!J162</f>
        <v>0</v>
      </c>
      <c r="I291" s="143">
        <f>'[10]FY21-22 Actual Sales '!K162</f>
        <v>0</v>
      </c>
      <c r="J291" s="143">
        <f>'[10]FY21-22 Actual Sales '!L162</f>
        <v>0</v>
      </c>
      <c r="K291" s="143">
        <f>'[10]FY21-22 Actual Sales '!M162</f>
        <v>0</v>
      </c>
      <c r="L291" s="143">
        <f>'[10]FY21-22 Actual Sales '!N162</f>
        <v>0</v>
      </c>
      <c r="M291" s="143">
        <f>'[10]FY21-22 Actual Sales '!O162</f>
        <v>0</v>
      </c>
      <c r="N291" s="143">
        <f>'[10]FY21-22 Actual Sales '!P162</f>
        <v>0</v>
      </c>
      <c r="O291" s="143">
        <f>'[10]FY21-22 Actual Sales '!Q162</f>
        <v>0</v>
      </c>
      <c r="P291" s="143">
        <f>'[10]FY21-22 Actual Sales '!R162</f>
        <v>0</v>
      </c>
      <c r="Q291" s="178">
        <f t="shared" si="78"/>
        <v>0</v>
      </c>
      <c r="R291" s="150"/>
      <c r="S291" s="150"/>
    </row>
    <row r="292" spans="3:19" x14ac:dyDescent="0.25">
      <c r="C292" s="16" t="s">
        <v>184</v>
      </c>
      <c r="D292" s="16" t="s">
        <v>163</v>
      </c>
      <c r="E292" s="143">
        <f>'[10]FY21-22 Actual Sales '!G163</f>
        <v>0</v>
      </c>
      <c r="F292" s="143">
        <f>'[10]FY21-22 Actual Sales '!H163</f>
        <v>0</v>
      </c>
      <c r="G292" s="143">
        <f>'[10]FY21-22 Actual Sales '!I163</f>
        <v>0</v>
      </c>
      <c r="H292" s="143">
        <f>'[10]FY21-22 Actual Sales '!J163</f>
        <v>0</v>
      </c>
      <c r="I292" s="143">
        <f>'[10]FY21-22 Actual Sales '!K163</f>
        <v>0</v>
      </c>
      <c r="J292" s="143">
        <f>'[10]FY21-22 Actual Sales '!L163</f>
        <v>0</v>
      </c>
      <c r="K292" s="143">
        <f>'[10]FY21-22 Actual Sales '!M163</f>
        <v>0</v>
      </c>
      <c r="L292" s="143">
        <f>'[10]FY21-22 Actual Sales '!N163</f>
        <v>0</v>
      </c>
      <c r="M292" s="143">
        <f>'[10]FY21-22 Actual Sales '!O163</f>
        <v>0</v>
      </c>
      <c r="N292" s="143">
        <f>'[10]FY21-22 Actual Sales '!P163</f>
        <v>0</v>
      </c>
      <c r="O292" s="143">
        <f>'[10]FY21-22 Actual Sales '!Q163</f>
        <v>0</v>
      </c>
      <c r="P292" s="143">
        <f>'[10]FY21-22 Actual Sales '!R163</f>
        <v>0</v>
      </c>
      <c r="Q292" s="178">
        <f t="shared" si="78"/>
        <v>0</v>
      </c>
      <c r="R292" s="150"/>
      <c r="S292" s="150"/>
    </row>
    <row r="293" spans="3:19" x14ac:dyDescent="0.25">
      <c r="C293" s="16" t="s">
        <v>185</v>
      </c>
      <c r="D293" s="16" t="s">
        <v>186</v>
      </c>
      <c r="E293" s="143">
        <v>0</v>
      </c>
      <c r="F293" s="143">
        <v>0</v>
      </c>
      <c r="G293" s="143">
        <v>0</v>
      </c>
      <c r="H293" s="143">
        <v>0</v>
      </c>
      <c r="I293" s="143">
        <v>0</v>
      </c>
      <c r="J293" s="143">
        <v>0</v>
      </c>
      <c r="K293" s="143">
        <v>0</v>
      </c>
      <c r="L293" s="143">
        <v>0</v>
      </c>
      <c r="M293" s="143">
        <v>0</v>
      </c>
      <c r="N293" s="143">
        <v>0</v>
      </c>
      <c r="O293" s="143">
        <v>0</v>
      </c>
      <c r="P293" s="143">
        <v>0</v>
      </c>
      <c r="Q293" s="178">
        <f t="shared" si="78"/>
        <v>0</v>
      </c>
      <c r="R293" s="150"/>
      <c r="S293" s="150"/>
    </row>
    <row r="294" spans="3:19" x14ac:dyDescent="0.25">
      <c r="C294" s="16" t="s">
        <v>187</v>
      </c>
      <c r="D294" s="16" t="s">
        <v>165</v>
      </c>
      <c r="E294" s="143">
        <v>0</v>
      </c>
      <c r="F294" s="143">
        <v>0</v>
      </c>
      <c r="G294" s="143">
        <v>0</v>
      </c>
      <c r="H294" s="143">
        <v>0</v>
      </c>
      <c r="I294" s="143">
        <v>0</v>
      </c>
      <c r="J294" s="143">
        <v>0</v>
      </c>
      <c r="K294" s="143">
        <v>0</v>
      </c>
      <c r="L294" s="143">
        <v>0</v>
      </c>
      <c r="M294" s="143">
        <v>0</v>
      </c>
      <c r="N294" s="143">
        <v>0</v>
      </c>
      <c r="O294" s="143">
        <v>0</v>
      </c>
      <c r="P294" s="143">
        <v>0</v>
      </c>
      <c r="Q294" s="178">
        <f t="shared" si="78"/>
        <v>0</v>
      </c>
      <c r="R294" s="150"/>
      <c r="S294" s="150"/>
    </row>
    <row r="295" spans="3:19" x14ac:dyDescent="0.25">
      <c r="C295" s="16"/>
      <c r="D295" s="16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78">
        <f t="shared" si="78"/>
        <v>0</v>
      </c>
      <c r="R295" s="150"/>
      <c r="S295" s="150"/>
    </row>
    <row r="296" spans="3:19" x14ac:dyDescent="0.25">
      <c r="C296" s="16"/>
      <c r="D296" s="16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78">
        <f t="shared" si="78"/>
        <v>0</v>
      </c>
      <c r="R296" s="150"/>
      <c r="S296" s="150"/>
    </row>
    <row r="297" spans="3:19" x14ac:dyDescent="0.25">
      <c r="C297" s="16"/>
      <c r="D297" s="16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78">
        <f t="shared" si="78"/>
        <v>0</v>
      </c>
      <c r="R297" s="150"/>
      <c r="S297" s="150"/>
    </row>
    <row r="298" spans="3:19" x14ac:dyDescent="0.25">
      <c r="C298" s="16" t="s">
        <v>235</v>
      </c>
      <c r="D298" s="16" t="s">
        <v>235</v>
      </c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78">
        <f t="shared" si="78"/>
        <v>0</v>
      </c>
      <c r="R298" s="150"/>
      <c r="S298" s="150"/>
    </row>
    <row r="299" spans="3:19" x14ac:dyDescent="0.25">
      <c r="C299" s="937" t="s">
        <v>188</v>
      </c>
      <c r="D299" s="938"/>
      <c r="E299" s="178">
        <f t="shared" ref="E299:P299" si="79">SUM(E282:E298)</f>
        <v>584.94786894000003</v>
      </c>
      <c r="F299" s="178">
        <f t="shared" si="79"/>
        <v>326.58416971999998</v>
      </c>
      <c r="G299" s="178">
        <f t="shared" si="79"/>
        <v>320.64465851999995</v>
      </c>
      <c r="H299" s="178">
        <f t="shared" si="79"/>
        <v>437.11872153000007</v>
      </c>
      <c r="I299" s="178">
        <f t="shared" si="79"/>
        <v>420.76077274999989</v>
      </c>
      <c r="J299" s="178">
        <f t="shared" si="79"/>
        <v>566.78235086999996</v>
      </c>
      <c r="K299" s="178">
        <f t="shared" si="79"/>
        <v>599.96279460000017</v>
      </c>
      <c r="L299" s="178">
        <f t="shared" si="79"/>
        <v>520.87430069000004</v>
      </c>
      <c r="M299" s="178">
        <f t="shared" si="79"/>
        <v>474.98441790000004</v>
      </c>
      <c r="N299" s="178">
        <f t="shared" si="79"/>
        <v>546.29337613999996</v>
      </c>
      <c r="O299" s="178">
        <f t="shared" si="79"/>
        <v>565.62198584000009</v>
      </c>
      <c r="P299" s="178">
        <f t="shared" si="79"/>
        <v>576.24032683000007</v>
      </c>
      <c r="Q299" s="178">
        <f t="shared" si="78"/>
        <v>5940.8157443300006</v>
      </c>
      <c r="R299" s="150"/>
      <c r="S299" s="150"/>
    </row>
    <row r="300" spans="3:19" x14ac:dyDescent="0.25">
      <c r="C300" s="937" t="s">
        <v>200</v>
      </c>
      <c r="D300" s="938"/>
      <c r="E300" s="178">
        <f t="shared" ref="E300:P300" si="80">E299+E280+E263</f>
        <v>1603.1292981500005</v>
      </c>
      <c r="F300" s="178">
        <f t="shared" si="80"/>
        <v>1208.5477933899995</v>
      </c>
      <c r="G300" s="178">
        <f t="shared" si="80"/>
        <v>1193.4537054699995</v>
      </c>
      <c r="H300" s="178">
        <f t="shared" si="80"/>
        <v>1363.7533896999989</v>
      </c>
      <c r="I300" s="178">
        <f t="shared" si="80"/>
        <v>1379.9004464599993</v>
      </c>
      <c r="J300" s="178">
        <f t="shared" si="80"/>
        <v>1565.5576139000007</v>
      </c>
      <c r="K300" s="178">
        <f t="shared" si="80"/>
        <v>1603.5375371299997</v>
      </c>
      <c r="L300" s="178">
        <f t="shared" si="80"/>
        <v>1493.415990519999</v>
      </c>
      <c r="M300" s="178">
        <f t="shared" si="80"/>
        <v>1450.7373210499995</v>
      </c>
      <c r="N300" s="178">
        <f t="shared" si="80"/>
        <v>1521.6268899700003</v>
      </c>
      <c r="O300" s="178">
        <f t="shared" si="80"/>
        <v>1547.5440430399995</v>
      </c>
      <c r="P300" s="178">
        <f t="shared" si="80"/>
        <v>1545.9161829599998</v>
      </c>
      <c r="Q300" s="178">
        <f t="shared" si="78"/>
        <v>17477.120211739995</v>
      </c>
      <c r="R300" s="150"/>
      <c r="S300" s="150"/>
    </row>
    <row r="301" spans="3:19" x14ac:dyDescent="0.25">
      <c r="C301" s="937" t="s">
        <v>201</v>
      </c>
      <c r="D301" s="938"/>
      <c r="E301" s="178">
        <f t="shared" ref="E301:P301" si="81">E300+E246</f>
        <v>2904.8709239500004</v>
      </c>
      <c r="F301" s="178">
        <f t="shared" si="81"/>
        <v>2434.0680649099995</v>
      </c>
      <c r="G301" s="178">
        <f t="shared" si="81"/>
        <v>2318.1680846099998</v>
      </c>
      <c r="H301" s="178">
        <f t="shared" si="81"/>
        <v>2474.9349214499989</v>
      </c>
      <c r="I301" s="178">
        <f t="shared" si="81"/>
        <v>2497.3436241399995</v>
      </c>
      <c r="J301" s="178">
        <f t="shared" si="81"/>
        <v>2631.9128495500008</v>
      </c>
      <c r="K301" s="178">
        <f t="shared" si="81"/>
        <v>2720.1190194000001</v>
      </c>
      <c r="L301" s="178">
        <f t="shared" si="81"/>
        <v>2507.4068284199989</v>
      </c>
      <c r="M301" s="178">
        <f t="shared" si="81"/>
        <v>2435.9394409499996</v>
      </c>
      <c r="N301" s="178">
        <f t="shared" si="81"/>
        <v>2476.6737614200006</v>
      </c>
      <c r="O301" s="178">
        <f t="shared" si="81"/>
        <v>2534.4955804799993</v>
      </c>
      <c r="P301" s="178">
        <f t="shared" si="81"/>
        <v>2881.3230118699998</v>
      </c>
      <c r="Q301" s="178">
        <f t="shared" si="78"/>
        <v>30817.256111149996</v>
      </c>
      <c r="R301" s="150"/>
      <c r="S301" s="150"/>
    </row>
    <row r="302" spans="3:19" x14ac:dyDescent="0.25">
      <c r="C302" s="13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81" t="s">
        <v>213</v>
      </c>
      <c r="R302" s="150"/>
      <c r="S302" s="150"/>
    </row>
    <row r="303" spans="3:19" x14ac:dyDescent="0.25">
      <c r="C303" s="930" t="s">
        <v>136</v>
      </c>
      <c r="D303" s="930"/>
      <c r="E303" s="950" t="s">
        <v>239</v>
      </c>
      <c r="F303" s="950"/>
      <c r="G303" s="950"/>
      <c r="H303" s="950"/>
      <c r="I303" s="950"/>
      <c r="J303" s="950"/>
      <c r="K303" s="950"/>
      <c r="L303" s="950"/>
      <c r="M303" s="950"/>
      <c r="N303" s="950"/>
      <c r="O303" s="950"/>
      <c r="P303" s="950"/>
      <c r="Q303" s="950"/>
      <c r="R303" s="150"/>
      <c r="S303" s="150"/>
    </row>
    <row r="304" spans="3:19" x14ac:dyDescent="0.25">
      <c r="C304" s="930"/>
      <c r="D304" s="930"/>
      <c r="E304" s="180" t="s">
        <v>223</v>
      </c>
      <c r="F304" s="180" t="s">
        <v>224</v>
      </c>
      <c r="G304" s="180" t="s">
        <v>225</v>
      </c>
      <c r="H304" s="180" t="s">
        <v>226</v>
      </c>
      <c r="I304" s="180" t="s">
        <v>227</v>
      </c>
      <c r="J304" s="180" t="s">
        <v>228</v>
      </c>
      <c r="K304" s="180" t="s">
        <v>229</v>
      </c>
      <c r="L304" s="180" t="s">
        <v>230</v>
      </c>
      <c r="M304" s="180" t="s">
        <v>231</v>
      </c>
      <c r="N304" s="180" t="s">
        <v>232</v>
      </c>
      <c r="O304" s="180" t="s">
        <v>233</v>
      </c>
      <c r="P304" s="180" t="s">
        <v>234</v>
      </c>
      <c r="Q304" s="180" t="s">
        <v>90</v>
      </c>
      <c r="R304" s="150"/>
      <c r="S304" s="150"/>
    </row>
    <row r="305" spans="3:19" x14ac:dyDescent="0.25">
      <c r="C305" s="935" t="s">
        <v>147</v>
      </c>
      <c r="D305" s="936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79"/>
      <c r="R305" s="150"/>
      <c r="S305" s="150"/>
    </row>
    <row r="306" spans="3:19" x14ac:dyDescent="0.25">
      <c r="C306" s="84" t="s">
        <v>148</v>
      </c>
      <c r="D306" s="84" t="s">
        <v>149</v>
      </c>
      <c r="E306" s="143">
        <f>[6]Sales_SP!DV10</f>
        <v>1054.4991770899999</v>
      </c>
      <c r="F306" s="143">
        <f>[6]Sales_SP!DW10</f>
        <v>1071.6856065599998</v>
      </c>
      <c r="G306" s="143">
        <f>[6]Sales_SP!DX10</f>
        <v>919.87931851000008</v>
      </c>
      <c r="H306" s="143">
        <f>[6]Sales_SP!DY10</f>
        <v>782.42434202000004</v>
      </c>
      <c r="I306" s="143">
        <f>[6]Sales_SP!DZ10</f>
        <v>835.54574140000011</v>
      </c>
      <c r="J306" s="143">
        <f>[6]Sales_SP!EA10</f>
        <v>808.12435735999986</v>
      </c>
      <c r="K306" s="143">
        <f>[6]Sales_SP!EB10</f>
        <v>747.66132200000004</v>
      </c>
      <c r="L306" s="143">
        <f>[6]Sales_SP!EC10</f>
        <v>713.3555715</v>
      </c>
      <c r="M306" s="143">
        <f>[6]Sales_SP!ED10</f>
        <v>720.93670167999994</v>
      </c>
      <c r="N306" s="143">
        <f>[6]Sales_SP!EE10</f>
        <v>682.86389519999989</v>
      </c>
      <c r="O306" s="143">
        <f>[6]Sales_SP!EF10</f>
        <v>721.07163549999996</v>
      </c>
      <c r="P306" s="143">
        <f>[6]Sales_SP!EG10</f>
        <v>894.06128424999997</v>
      </c>
      <c r="Q306" s="178">
        <f t="shared" ref="Q306:Q319" si="82">SUM(E306:P306)</f>
        <v>9952.1089530699992</v>
      </c>
      <c r="R306" s="150"/>
      <c r="S306" s="150"/>
    </row>
    <row r="307" spans="3:19" x14ac:dyDescent="0.25">
      <c r="C307" s="16" t="s">
        <v>150</v>
      </c>
      <c r="D307" s="16" t="s">
        <v>151</v>
      </c>
      <c r="E307" s="143">
        <f>[6]Sales_SP!DV23</f>
        <v>287.38216049999994</v>
      </c>
      <c r="F307" s="143">
        <f>[6]Sales_SP!DW23</f>
        <v>294.66361475000002</v>
      </c>
      <c r="G307" s="143">
        <f>[6]Sales_SP!DX23</f>
        <v>268.69834100000003</v>
      </c>
      <c r="H307" s="143">
        <f>[6]Sales_SP!DY23</f>
        <v>231.91902974999994</v>
      </c>
      <c r="I307" s="143">
        <f>[6]Sales_SP!DZ23</f>
        <v>252.08797124999995</v>
      </c>
      <c r="J307" s="143">
        <f>[6]Sales_SP!EA23</f>
        <v>251.81102075000001</v>
      </c>
      <c r="K307" s="143">
        <f>[6]Sales_SP!EB23</f>
        <v>239.37629918000002</v>
      </c>
      <c r="L307" s="143">
        <f>[6]Sales_SP!EC23</f>
        <v>240.63059900000007</v>
      </c>
      <c r="M307" s="143">
        <f>[6]Sales_SP!ED23</f>
        <v>244.72922025000003</v>
      </c>
      <c r="N307" s="143">
        <f>[6]Sales_SP!EE23</f>
        <v>231.47506299999995</v>
      </c>
      <c r="O307" s="143">
        <f>[6]Sales_SP!EF23</f>
        <v>247.63757899999999</v>
      </c>
      <c r="P307" s="143">
        <f>[6]Sales_SP!EG23</f>
        <v>286.55679000000003</v>
      </c>
      <c r="Q307" s="178">
        <f t="shared" si="82"/>
        <v>3076.9676884300002</v>
      </c>
      <c r="R307" s="150"/>
      <c r="S307" s="150"/>
    </row>
    <row r="308" spans="3:19" x14ac:dyDescent="0.25">
      <c r="C308" s="16" t="s">
        <v>152</v>
      </c>
      <c r="D308" s="16" t="s">
        <v>153</v>
      </c>
      <c r="E308" s="143">
        <f>[6]Sales_SP!DV36</f>
        <v>80.540945999999991</v>
      </c>
      <c r="F308" s="143">
        <f>[6]Sales_SP!DW36</f>
        <v>80.615590999999995</v>
      </c>
      <c r="G308" s="143">
        <f>[6]Sales_SP!DX36</f>
        <v>77.609859999999998</v>
      </c>
      <c r="H308" s="143">
        <f>[6]Sales_SP!DY36</f>
        <v>71.092956000000001</v>
      </c>
      <c r="I308" s="143">
        <f>[6]Sales_SP!DZ36</f>
        <v>73.438475499999996</v>
      </c>
      <c r="J308" s="143">
        <f>[6]Sales_SP!EA36</f>
        <v>73.916187000000036</v>
      </c>
      <c r="K308" s="143">
        <f>[6]Sales_SP!EB36</f>
        <v>69.627046000000036</v>
      </c>
      <c r="L308" s="143">
        <f>[6]Sales_SP!EC36</f>
        <v>83.492833000000019</v>
      </c>
      <c r="M308" s="143">
        <f>[6]Sales_SP!ED36</f>
        <v>84.795400000000029</v>
      </c>
      <c r="N308" s="143">
        <f>[6]Sales_SP!EE36</f>
        <v>78.695625000000007</v>
      </c>
      <c r="O308" s="143">
        <f>[6]Sales_SP!EF36</f>
        <v>78.388407999999984</v>
      </c>
      <c r="P308" s="143">
        <f>[6]Sales_SP!EG36</f>
        <v>80.855958999999899</v>
      </c>
      <c r="Q308" s="178">
        <f t="shared" si="82"/>
        <v>933.06928649999998</v>
      </c>
      <c r="R308" s="150"/>
      <c r="S308" s="150"/>
    </row>
    <row r="309" spans="3:19" x14ac:dyDescent="0.25">
      <c r="C309" s="16" t="s">
        <v>154</v>
      </c>
      <c r="D309" s="16" t="s">
        <v>155</v>
      </c>
      <c r="E309" s="143">
        <f>[6]Sales_SP!DV43</f>
        <v>0.87932900000000003</v>
      </c>
      <c r="F309" s="143">
        <f>[6]Sales_SP!DW43</f>
        <v>0.87920599999999993</v>
      </c>
      <c r="G309" s="143">
        <f>[6]Sales_SP!DX43</f>
        <v>0.81346800000000019</v>
      </c>
      <c r="H309" s="143">
        <f>[6]Sales_SP!DY43</f>
        <v>0.74062299999999992</v>
      </c>
      <c r="I309" s="143">
        <f>[6]Sales_SP!DZ43</f>
        <v>0.75674299999999994</v>
      </c>
      <c r="J309" s="143">
        <f>[6]Sales_SP!EA43</f>
        <v>0.79052900000000004</v>
      </c>
      <c r="K309" s="143">
        <f>[6]Sales_SP!EB43</f>
        <v>0.73698100000000011</v>
      </c>
      <c r="L309" s="143">
        <f>[6]Sales_SP!EC43</f>
        <v>0.80415000000000003</v>
      </c>
      <c r="M309" s="143">
        <f>[6]Sales_SP!ED43</f>
        <v>0.84404899999999983</v>
      </c>
      <c r="N309" s="143">
        <f>[6]Sales_SP!EE43</f>
        <v>0.74653699999999978</v>
      </c>
      <c r="O309" s="143">
        <f>[6]Sales_SP!EF43</f>
        <v>0.71819000000000011</v>
      </c>
      <c r="P309" s="143">
        <f>[6]Sales_SP!EG43</f>
        <v>0.81618500000000005</v>
      </c>
      <c r="Q309" s="178">
        <f t="shared" si="82"/>
        <v>9.525990000000002</v>
      </c>
      <c r="R309" s="150"/>
      <c r="S309" s="150"/>
    </row>
    <row r="310" spans="3:19" x14ac:dyDescent="0.25">
      <c r="C310" s="16" t="s">
        <v>156</v>
      </c>
      <c r="D310" s="16" t="s">
        <v>157</v>
      </c>
      <c r="E310" s="143">
        <f>[6]Sales_SP!DV48+[6]Sales_SP!DV52</f>
        <v>3.0214729999999999</v>
      </c>
      <c r="F310" s="143">
        <f>[6]Sales_SP!DW48+[6]Sales_SP!DW52</f>
        <v>2.9421219999999999</v>
      </c>
      <c r="G310" s="143">
        <f>[6]Sales_SP!DX48+[6]Sales_SP!DX52</f>
        <v>2.8835760000000001</v>
      </c>
      <c r="H310" s="143">
        <f>[6]Sales_SP!DY48+[6]Sales_SP!DY52</f>
        <v>2.8003450000000001</v>
      </c>
      <c r="I310" s="143">
        <f>[6]Sales_SP!DZ48+[6]Sales_SP!DZ52</f>
        <v>2.910209</v>
      </c>
      <c r="J310" s="143">
        <f>[6]Sales_SP!EA48+[6]Sales_SP!EA52</f>
        <v>3.0381110000000002</v>
      </c>
      <c r="K310" s="143">
        <f>[6]Sales_SP!EB48+[6]Sales_SP!EB52</f>
        <v>3.0119389999999999</v>
      </c>
      <c r="L310" s="143">
        <f>[6]Sales_SP!EC48+[6]Sales_SP!EC52</f>
        <v>3.313599</v>
      </c>
      <c r="M310" s="143">
        <f>[6]Sales_SP!ED48+[6]Sales_SP!ED52</f>
        <v>3.2593039999999998</v>
      </c>
      <c r="N310" s="143">
        <f>[6]Sales_SP!EE48+[6]Sales_SP!EE52</f>
        <v>3.2739150000000001</v>
      </c>
      <c r="O310" s="143">
        <f>[6]Sales_SP!EF48+[6]Sales_SP!EF52</f>
        <v>3.3059284</v>
      </c>
      <c r="P310" s="143">
        <f>[6]Sales_SP!EG48+[6]Sales_SP!EG52</f>
        <v>3.3216939999999999</v>
      </c>
      <c r="Q310" s="178">
        <f t="shared" si="82"/>
        <v>37.082215399999995</v>
      </c>
      <c r="R310" s="150"/>
      <c r="S310" s="150"/>
    </row>
    <row r="311" spans="3:19" x14ac:dyDescent="0.25">
      <c r="C311" s="16" t="s">
        <v>158</v>
      </c>
      <c r="D311" s="16" t="s">
        <v>159</v>
      </c>
      <c r="E311" s="143">
        <f>[6]Sales_SP!DV54</f>
        <v>40.484487000000009</v>
      </c>
      <c r="F311" s="143">
        <f>[6]Sales_SP!DW54</f>
        <v>39.110261000000008</v>
      </c>
      <c r="G311" s="143">
        <f>[6]Sales_SP!DX54</f>
        <v>36.011614000000002</v>
      </c>
      <c r="H311" s="143">
        <f>[6]Sales_SP!DY54</f>
        <v>33.568339000000002</v>
      </c>
      <c r="I311" s="143">
        <f>[6]Sales_SP!DZ54</f>
        <v>36.344990750000001</v>
      </c>
      <c r="J311" s="143">
        <f>[6]Sales_SP!EA54</f>
        <v>37.490599000000003</v>
      </c>
      <c r="K311" s="143">
        <f>[6]Sales_SP!EB54</f>
        <v>39.630035000000007</v>
      </c>
      <c r="L311" s="143">
        <f>[6]Sales_SP!EC54</f>
        <v>39.282273000000004</v>
      </c>
      <c r="M311" s="143">
        <f>[6]Sales_SP!ED54</f>
        <v>41.373675999999975</v>
      </c>
      <c r="N311" s="143">
        <f>[6]Sales_SP!EE54</f>
        <v>41.103000500000036</v>
      </c>
      <c r="O311" s="143">
        <f>[6]Sales_SP!EF54</f>
        <v>39.504415999999971</v>
      </c>
      <c r="P311" s="143">
        <f>[6]Sales_SP!EG54</f>
        <v>42.763264000000007</v>
      </c>
      <c r="Q311" s="178">
        <f t="shared" si="82"/>
        <v>466.66695525000006</v>
      </c>
      <c r="R311" s="150"/>
      <c r="S311" s="150"/>
    </row>
    <row r="312" spans="3:19" x14ac:dyDescent="0.25">
      <c r="C312" s="16" t="s">
        <v>160</v>
      </c>
      <c r="D312" s="16" t="s">
        <v>161</v>
      </c>
      <c r="E312" s="143">
        <f>[6]Sales_SP!DV64</f>
        <v>9.3746409999999987</v>
      </c>
      <c r="F312" s="143">
        <f>[6]Sales_SP!DW64</f>
        <v>7.1876220000000011</v>
      </c>
      <c r="G312" s="143">
        <f>[6]Sales_SP!DX64</f>
        <v>6.7651589999999988</v>
      </c>
      <c r="H312" s="143">
        <f>[6]Sales_SP!DY64</f>
        <v>6.7237427500000004</v>
      </c>
      <c r="I312" s="143">
        <f>[6]Sales_SP!DZ64</f>
        <v>7.5648660000000003</v>
      </c>
      <c r="J312" s="143">
        <f>[6]Sales_SP!EA64</f>
        <v>6.7047410000000003</v>
      </c>
      <c r="K312" s="143">
        <f>[6]Sales_SP!EB64</f>
        <v>7.0547209999999989</v>
      </c>
      <c r="L312" s="143">
        <f>[6]Sales_SP!EC64</f>
        <v>7.1476982000000007</v>
      </c>
      <c r="M312" s="143">
        <f>[6]Sales_SP!ED64</f>
        <v>7.1178739999999996</v>
      </c>
      <c r="N312" s="143">
        <f>[6]Sales_SP!EE64</f>
        <v>6.3152930000000014</v>
      </c>
      <c r="O312" s="143">
        <f>[6]Sales_SP!EF64</f>
        <v>7.2189320000000006</v>
      </c>
      <c r="P312" s="143">
        <f>[6]Sales_SP!EG64</f>
        <v>8.8987295000000017</v>
      </c>
      <c r="Q312" s="178">
        <f t="shared" si="82"/>
        <v>88.074019449999994</v>
      </c>
      <c r="R312" s="150"/>
      <c r="S312" s="150"/>
    </row>
    <row r="313" spans="3:19" x14ac:dyDescent="0.25">
      <c r="C313" s="16" t="s">
        <v>162</v>
      </c>
      <c r="D313" s="16" t="s">
        <v>163</v>
      </c>
      <c r="E313" s="143">
        <f>[6]Sales_SP!DV69</f>
        <v>9.1814283999999997</v>
      </c>
      <c r="F313" s="143">
        <f>[6]Sales_SP!DW69</f>
        <v>8.8635990000000007</v>
      </c>
      <c r="G313" s="143">
        <f>[6]Sales_SP!DX69</f>
        <v>8.2119100000000014</v>
      </c>
      <c r="H313" s="143">
        <f>[6]Sales_SP!DY69</f>
        <v>7.2701169999999999</v>
      </c>
      <c r="I313" s="143">
        <f>[6]Sales_SP!DZ69</f>
        <v>7.5271170000000005</v>
      </c>
      <c r="J313" s="143">
        <f>[6]Sales_SP!EA69</f>
        <v>7.5977259999999998</v>
      </c>
      <c r="K313" s="143">
        <f>[6]Sales_SP!EB69</f>
        <v>7.1818910000000002</v>
      </c>
      <c r="L313" s="143">
        <f>[6]Sales_SP!EC69</f>
        <v>7.7099970000000013</v>
      </c>
      <c r="M313" s="143">
        <f>[6]Sales_SP!ED69</f>
        <v>8.0430400000000013</v>
      </c>
      <c r="N313" s="143">
        <f>[6]Sales_SP!EE69</f>
        <v>7.9924189999999999</v>
      </c>
      <c r="O313" s="143">
        <f>[6]Sales_SP!EF69</f>
        <v>8.0738850000000006</v>
      </c>
      <c r="P313" s="143">
        <f>[6]Sales_SP!EG69</f>
        <v>8.6850369999999977</v>
      </c>
      <c r="Q313" s="178">
        <f t="shared" si="82"/>
        <v>96.338166400000006</v>
      </c>
      <c r="R313" s="150"/>
      <c r="S313" s="150"/>
    </row>
    <row r="314" spans="3:19" x14ac:dyDescent="0.25">
      <c r="C314" s="16" t="s">
        <v>164</v>
      </c>
      <c r="D314" s="16" t="s">
        <v>165</v>
      </c>
      <c r="E314" s="143">
        <f>[6]Sales_SP!DV70</f>
        <v>2.5866E-2</v>
      </c>
      <c r="F314" s="143">
        <f>[6]Sales_SP!DW70</f>
        <v>2.7789000000000001E-2</v>
      </c>
      <c r="G314" s="143">
        <f>[6]Sales_SP!DX70</f>
        <v>3.0726E-2</v>
      </c>
      <c r="H314" s="143">
        <f>[6]Sales_SP!DY70</f>
        <v>3.0686999999999996E-2</v>
      </c>
      <c r="I314" s="143">
        <f>[6]Sales_SP!DZ70</f>
        <v>3.3495000000000004E-2</v>
      </c>
      <c r="J314" s="143">
        <f>[6]Sales_SP!EA70</f>
        <v>4.3436000000000002E-2</v>
      </c>
      <c r="K314" s="143">
        <f>[6]Sales_SP!EB70</f>
        <v>4.3188999999999998E-2</v>
      </c>
      <c r="L314" s="143">
        <f>[6]Sales_SP!EC70</f>
        <v>5.3362E-2</v>
      </c>
      <c r="M314" s="143">
        <f>[6]Sales_SP!ED70</f>
        <v>5.603700000000001E-2</v>
      </c>
      <c r="N314" s="143">
        <f>[6]Sales_SP!EE70</f>
        <v>5.9529999999999993E-2</v>
      </c>
      <c r="O314" s="143">
        <f>[6]Sales_SP!EF70</f>
        <v>5.9888999999999998E-2</v>
      </c>
      <c r="P314" s="143">
        <f>[6]Sales_SP!EG70</f>
        <v>6.8200999999999998E-2</v>
      </c>
      <c r="Q314" s="178">
        <f t="shared" si="82"/>
        <v>0.53220699999999999</v>
      </c>
      <c r="R314" s="150"/>
      <c r="S314" s="150"/>
    </row>
    <row r="315" spans="3:19" x14ac:dyDescent="0.25">
      <c r="C315" s="16"/>
      <c r="D315" s="16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78">
        <f t="shared" si="82"/>
        <v>0</v>
      </c>
      <c r="R315" s="150"/>
      <c r="S315" s="150"/>
    </row>
    <row r="316" spans="3:19" x14ac:dyDescent="0.25">
      <c r="C316" s="16"/>
      <c r="D316" s="16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78">
        <f t="shared" si="82"/>
        <v>0</v>
      </c>
      <c r="R316" s="150"/>
      <c r="S316" s="150"/>
    </row>
    <row r="317" spans="3:19" x14ac:dyDescent="0.25">
      <c r="C317" s="16"/>
      <c r="D317" s="16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78">
        <f t="shared" si="82"/>
        <v>0</v>
      </c>
      <c r="R317" s="150"/>
      <c r="S317" s="150"/>
    </row>
    <row r="318" spans="3:19" x14ac:dyDescent="0.25">
      <c r="C318" s="16" t="s">
        <v>235</v>
      </c>
      <c r="D318" s="16" t="s">
        <v>235</v>
      </c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78">
        <f t="shared" si="82"/>
        <v>0</v>
      </c>
      <c r="R318" s="150"/>
      <c r="S318" s="150"/>
    </row>
    <row r="319" spans="3:19" x14ac:dyDescent="0.25">
      <c r="C319" s="937" t="s">
        <v>166</v>
      </c>
      <c r="D319" s="938"/>
      <c r="E319" s="178">
        <f t="shared" ref="E319:P319" si="83">SUM(E306:E318)</f>
        <v>1485.3895079900001</v>
      </c>
      <c r="F319" s="178">
        <f t="shared" si="83"/>
        <v>1505.9754113099998</v>
      </c>
      <c r="G319" s="178">
        <f t="shared" si="83"/>
        <v>1320.9039725100001</v>
      </c>
      <c r="H319" s="178">
        <f t="shared" si="83"/>
        <v>1136.5701815199998</v>
      </c>
      <c r="I319" s="178">
        <f t="shared" si="83"/>
        <v>1216.2096088999999</v>
      </c>
      <c r="J319" s="178">
        <f t="shared" si="83"/>
        <v>1189.51670711</v>
      </c>
      <c r="K319" s="178">
        <f t="shared" si="83"/>
        <v>1114.32342318</v>
      </c>
      <c r="L319" s="178">
        <f t="shared" si="83"/>
        <v>1095.7900827000001</v>
      </c>
      <c r="M319" s="178">
        <f t="shared" si="83"/>
        <v>1111.15530193</v>
      </c>
      <c r="N319" s="178">
        <f t="shared" si="83"/>
        <v>1052.5252776999998</v>
      </c>
      <c r="O319" s="178">
        <f t="shared" si="83"/>
        <v>1105.9788629000002</v>
      </c>
      <c r="P319" s="178">
        <f t="shared" si="83"/>
        <v>1326.0271437499998</v>
      </c>
      <c r="Q319" s="178">
        <f t="shared" si="82"/>
        <v>14660.365481499997</v>
      </c>
      <c r="R319" s="150"/>
      <c r="S319" s="150"/>
    </row>
    <row r="320" spans="3:19" x14ac:dyDescent="0.25">
      <c r="C320" s="935" t="s">
        <v>167</v>
      </c>
      <c r="D320" s="936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79"/>
      <c r="R320" s="150"/>
      <c r="S320" s="150"/>
    </row>
    <row r="321" spans="3:19" x14ac:dyDescent="0.25">
      <c r="C321" s="16" t="s">
        <v>168</v>
      </c>
      <c r="D321" s="16" t="s">
        <v>169</v>
      </c>
      <c r="E321" s="143">
        <f>[6]Sales_SP!DV89</f>
        <v>357.57000000000005</v>
      </c>
      <c r="F321" s="143">
        <f>[6]Sales_SP!DW89</f>
        <v>327.49999999999994</v>
      </c>
      <c r="G321" s="143">
        <f>[6]Sales_SP!DX89</f>
        <v>348.81999999999988</v>
      </c>
      <c r="H321" s="143">
        <f>[6]Sales_SP!DY89</f>
        <v>312.31955296999985</v>
      </c>
      <c r="I321" s="143">
        <f>[6]Sales_SP!DZ89</f>
        <v>327.1991794600001</v>
      </c>
      <c r="J321" s="143">
        <f>[6]Sales_SP!EA89</f>
        <v>333.60409199000003</v>
      </c>
      <c r="K321" s="143">
        <f>[6]Sales_SP!EB89</f>
        <v>317.66043277</v>
      </c>
      <c r="L321" s="143">
        <f>[6]Sales_SP!EC89</f>
        <v>339.20359666000002</v>
      </c>
      <c r="M321" s="143">
        <f>[6]Sales_SP!ED89</f>
        <v>342.10168914000008</v>
      </c>
      <c r="N321" s="143">
        <f>[6]Sales_SP!EE89</f>
        <v>353.62049076999989</v>
      </c>
      <c r="O321" s="143">
        <f>[6]Sales_SP!EF89</f>
        <v>353.18132206999996</v>
      </c>
      <c r="P321" s="143">
        <f>[6]Sales_SP!EG89</f>
        <v>484.70135106999993</v>
      </c>
      <c r="Q321" s="178">
        <f t="shared" ref="Q321:Q336" si="84">SUM(E321:P321)</f>
        <v>4197.4817069000001</v>
      </c>
      <c r="R321" s="150"/>
      <c r="S321" s="150"/>
    </row>
    <row r="322" spans="3:19" x14ac:dyDescent="0.25">
      <c r="C322" s="16" t="s">
        <v>170</v>
      </c>
      <c r="D322" s="16" t="s">
        <v>171</v>
      </c>
      <c r="E322" s="143">
        <f>[6]Sales_SP!DV104</f>
        <v>0</v>
      </c>
      <c r="F322" s="143">
        <f>[6]Sales_SP!DW104</f>
        <v>0</v>
      </c>
      <c r="G322" s="143">
        <f>[6]Sales_SP!DX104</f>
        <v>0</v>
      </c>
      <c r="H322" s="143">
        <f>[6]Sales_SP!DY104</f>
        <v>0</v>
      </c>
      <c r="I322" s="143">
        <f>[6]Sales_SP!DZ104</f>
        <v>0.41010000000000002</v>
      </c>
      <c r="J322" s="143">
        <f>[6]Sales_SP!EA104</f>
        <v>1.5E-3</v>
      </c>
      <c r="K322" s="143">
        <f>[6]Sales_SP!EB104</f>
        <v>0</v>
      </c>
      <c r="L322" s="143">
        <f>[6]Sales_SP!EC104</f>
        <v>0</v>
      </c>
      <c r="M322" s="143">
        <f>[6]Sales_SP!ED104</f>
        <v>0</v>
      </c>
      <c r="N322" s="143">
        <f>[6]Sales_SP!EE104</f>
        <v>0</v>
      </c>
      <c r="O322" s="143">
        <f>[6]Sales_SP!EF104</f>
        <v>0</v>
      </c>
      <c r="P322" s="143">
        <f>[6]Sales_SP!EG104</f>
        <v>1.8029999999999999E-3</v>
      </c>
      <c r="Q322" s="178">
        <f t="shared" si="84"/>
        <v>0.41340300000000002</v>
      </c>
      <c r="R322" s="150"/>
      <c r="S322" s="150"/>
    </row>
    <row r="323" spans="3:19" x14ac:dyDescent="0.25">
      <c r="C323" s="16" t="s">
        <v>216</v>
      </c>
      <c r="D323" s="16" t="s">
        <v>173</v>
      </c>
      <c r="E323" s="143">
        <f>[6]Sales_SP!DV110</f>
        <v>171.83999999999997</v>
      </c>
      <c r="F323" s="143">
        <f>[6]Sales_SP!DW110</f>
        <v>174.24999999999994</v>
      </c>
      <c r="G323" s="143">
        <f>[6]Sales_SP!DX110</f>
        <v>179.78999999999996</v>
      </c>
      <c r="H323" s="143">
        <f>[6]Sales_SP!DY110</f>
        <v>144.86727248999998</v>
      </c>
      <c r="I323" s="143">
        <f>[6]Sales_SP!DZ110</f>
        <v>147.1645765799999</v>
      </c>
      <c r="J323" s="143">
        <f>[6]Sales_SP!EA110</f>
        <v>156.13046103000002</v>
      </c>
      <c r="K323" s="143">
        <f>[6]Sales_SP!EB110</f>
        <v>146.79458572999999</v>
      </c>
      <c r="L323" s="143">
        <f>[6]Sales_SP!EC110</f>
        <v>138.89520262000002</v>
      </c>
      <c r="M323" s="143">
        <f>[6]Sales_SP!ED110</f>
        <v>135.99557205000008</v>
      </c>
      <c r="N323" s="143">
        <f>[6]Sales_SP!EE110</f>
        <v>138.72055816</v>
      </c>
      <c r="O323" s="143">
        <f>[6]Sales_SP!EF110</f>
        <v>140.38698098999998</v>
      </c>
      <c r="P323" s="143">
        <f>[6]Sales_SP!EG110</f>
        <v>215.39694602000003</v>
      </c>
      <c r="Q323" s="178">
        <f t="shared" si="84"/>
        <v>1890.2321556700001</v>
      </c>
      <c r="R323" s="150"/>
      <c r="S323" s="150"/>
    </row>
    <row r="324" spans="3:19" x14ac:dyDescent="0.25">
      <c r="C324" s="16" t="s">
        <v>174</v>
      </c>
      <c r="D324" s="16" t="s">
        <v>175</v>
      </c>
      <c r="E324" s="143">
        <f>[6]Sales_SP!DV115</f>
        <v>3.2177999999999998E-2</v>
      </c>
      <c r="F324" s="143">
        <f>[6]Sales_SP!DW115</f>
        <v>7.4463999999999989E-2</v>
      </c>
      <c r="G324" s="143">
        <f>[6]Sales_SP!DX115</f>
        <v>7.43E-3</v>
      </c>
      <c r="H324" s="143">
        <f>[6]Sales_SP!DY115</f>
        <v>0</v>
      </c>
      <c r="I324" s="143">
        <f>[6]Sales_SP!DZ115</f>
        <v>0</v>
      </c>
      <c r="J324" s="143">
        <f>[6]Sales_SP!EA115</f>
        <v>0</v>
      </c>
      <c r="K324" s="143">
        <f>[6]Sales_SP!EB115</f>
        <v>0</v>
      </c>
      <c r="L324" s="143">
        <f>[6]Sales_SP!EC115</f>
        <v>0</v>
      </c>
      <c r="M324" s="143">
        <f>[6]Sales_SP!ED115</f>
        <v>3.2196000000000002E-2</v>
      </c>
      <c r="N324" s="143">
        <f>[6]Sales_SP!EE115</f>
        <v>2.8971000000000004E-2</v>
      </c>
      <c r="O324" s="143">
        <f>[6]Sales_SP!EF115</f>
        <v>3.3587999999999993E-2</v>
      </c>
      <c r="P324" s="143">
        <f>[6]Sales_SP!EG115</f>
        <v>3.4469E-2</v>
      </c>
      <c r="Q324" s="178">
        <f t="shared" si="84"/>
        <v>0.24329599999999998</v>
      </c>
      <c r="R324" s="150"/>
      <c r="S324" s="150"/>
    </row>
    <row r="325" spans="3:19" x14ac:dyDescent="0.25">
      <c r="C325" s="16" t="s">
        <v>176</v>
      </c>
      <c r="D325" s="16" t="s">
        <v>177</v>
      </c>
      <c r="E325" s="143">
        <f>[6]Sales_SP!DV120</f>
        <v>0.37</v>
      </c>
      <c r="F325" s="143">
        <f>[6]Sales_SP!DW120</f>
        <v>0.3600000000000001</v>
      </c>
      <c r="G325" s="143">
        <f>[6]Sales_SP!DX120</f>
        <v>0.38000000000000012</v>
      </c>
      <c r="H325" s="143">
        <f>[6]Sales_SP!DY120</f>
        <v>0.3223109999999999</v>
      </c>
      <c r="I325" s="143">
        <f>[6]Sales_SP!DZ120</f>
        <v>0.34777599999999986</v>
      </c>
      <c r="J325" s="143">
        <f>[6]Sales_SP!EA120</f>
        <v>0.36176299999999995</v>
      </c>
      <c r="K325" s="143">
        <f>[6]Sales_SP!EB120</f>
        <v>0.35381400000000007</v>
      </c>
      <c r="L325" s="143">
        <f>[6]Sales_SP!EC120</f>
        <v>0.34630799999999995</v>
      </c>
      <c r="M325" s="143">
        <f>[6]Sales_SP!ED120</f>
        <v>0.33494200000000007</v>
      </c>
      <c r="N325" s="143">
        <f>[6]Sales_SP!EE120</f>
        <v>0.34306500000000006</v>
      </c>
      <c r="O325" s="143">
        <f>[6]Sales_SP!EF120</f>
        <v>0.33530599999999999</v>
      </c>
      <c r="P325" s="143">
        <f>[6]Sales_SP!EG120</f>
        <v>0.49282400000000004</v>
      </c>
      <c r="Q325" s="178">
        <f t="shared" si="84"/>
        <v>4.3481090000000009</v>
      </c>
      <c r="R325" s="150"/>
      <c r="S325" s="150"/>
    </row>
    <row r="326" spans="3:19" x14ac:dyDescent="0.25">
      <c r="C326" s="16" t="s">
        <v>178</v>
      </c>
      <c r="D326" s="16" t="s">
        <v>179</v>
      </c>
      <c r="E326" s="143">
        <f>[6]Sales_SP!DV126</f>
        <v>4.0799999999999992</v>
      </c>
      <c r="F326" s="143">
        <f>[6]Sales_SP!DW126</f>
        <v>0.78</v>
      </c>
      <c r="G326" s="143">
        <f>[6]Sales_SP!DX126</f>
        <v>0.69000000000000006</v>
      </c>
      <c r="H326" s="143">
        <f>[6]Sales_SP!DY126</f>
        <v>1.0625050000000003</v>
      </c>
      <c r="I326" s="143">
        <f>[6]Sales_SP!DZ126</f>
        <v>2.0954629999999996</v>
      </c>
      <c r="J326" s="143">
        <f>[6]Sales_SP!EA126</f>
        <v>4.2292742500000005</v>
      </c>
      <c r="K326" s="143">
        <f>[6]Sales_SP!EB126</f>
        <v>3.4667696600000002</v>
      </c>
      <c r="L326" s="143">
        <f>[6]Sales_SP!EC126</f>
        <v>4.4082764099999991</v>
      </c>
      <c r="M326" s="143">
        <f>[6]Sales_SP!ED126</f>
        <v>6.3711619999999991</v>
      </c>
      <c r="N326" s="143">
        <f>[6]Sales_SP!EE126</f>
        <v>5.6789769999999988</v>
      </c>
      <c r="O326" s="143">
        <f>[6]Sales_SP!EF126</f>
        <v>5.9115320000000002</v>
      </c>
      <c r="P326" s="143">
        <f>[6]Sales_SP!EG126</f>
        <v>8.3043560000000003</v>
      </c>
      <c r="Q326" s="178">
        <f t="shared" si="84"/>
        <v>47.078315319999994</v>
      </c>
      <c r="R326" s="150"/>
      <c r="S326" s="150"/>
    </row>
    <row r="327" spans="3:19" x14ac:dyDescent="0.25">
      <c r="C327" s="16" t="s">
        <v>180</v>
      </c>
      <c r="D327" s="16" t="s">
        <v>181</v>
      </c>
      <c r="E327" s="143">
        <f>[6]Sales_SP!DV127</f>
        <v>11.069999999999997</v>
      </c>
      <c r="F327" s="143">
        <f>[6]Sales_SP!DW127</f>
        <v>11.089999999999996</v>
      </c>
      <c r="G327" s="143">
        <f>[6]Sales_SP!DX127</f>
        <v>11.149999999999999</v>
      </c>
      <c r="H327" s="143">
        <f>[6]Sales_SP!DY127</f>
        <v>10.38198541</v>
      </c>
      <c r="I327" s="143">
        <f>[6]Sales_SP!DZ127</f>
        <v>10.944620909999999</v>
      </c>
      <c r="J327" s="143">
        <f>[6]Sales_SP!EA127</f>
        <v>11.4960205</v>
      </c>
      <c r="K327" s="143">
        <f>[6]Sales_SP!EB127</f>
        <v>10.825783999999999</v>
      </c>
      <c r="L327" s="143">
        <f>[6]Sales_SP!EC127</f>
        <v>11.524172000000002</v>
      </c>
      <c r="M327" s="143">
        <f>[6]Sales_SP!ED127</f>
        <v>11.066141</v>
      </c>
      <c r="N327" s="143">
        <f>[6]Sales_SP!EE127</f>
        <v>11.445717999999999</v>
      </c>
      <c r="O327" s="143">
        <f>[6]Sales_SP!EF127</f>
        <v>11.372239999999998</v>
      </c>
      <c r="P327" s="143">
        <f>[6]Sales_SP!EG127</f>
        <v>15.289218</v>
      </c>
      <c r="Q327" s="178">
        <f t="shared" si="84"/>
        <v>137.65589982</v>
      </c>
      <c r="R327" s="150"/>
      <c r="S327" s="150"/>
    </row>
    <row r="328" spans="3:19" x14ac:dyDescent="0.25">
      <c r="C328" s="16" t="s">
        <v>182</v>
      </c>
      <c r="D328" s="16" t="s">
        <v>183</v>
      </c>
      <c r="E328" s="143">
        <f>[6]Sales_SP!DV131</f>
        <v>18.590000000000003</v>
      </c>
      <c r="F328" s="143">
        <f>[6]Sales_SP!DW131</f>
        <v>19.690000000000001</v>
      </c>
      <c r="G328" s="143">
        <f>[6]Sales_SP!DX131</f>
        <v>18.810000000000002</v>
      </c>
      <c r="H328" s="143">
        <f>[6]Sales_SP!DY131</f>
        <v>13.691047000000001</v>
      </c>
      <c r="I328" s="143">
        <f>[6]Sales_SP!DZ131</f>
        <v>13.597374000000004</v>
      </c>
      <c r="J328" s="143">
        <f>[6]Sales_SP!EA131</f>
        <v>14.135622000000003</v>
      </c>
      <c r="K328" s="143">
        <f>[6]Sales_SP!EB131</f>
        <v>13.1151365</v>
      </c>
      <c r="L328" s="143">
        <f>[6]Sales_SP!EC131</f>
        <v>12.810408000000001</v>
      </c>
      <c r="M328" s="143">
        <f>[6]Sales_SP!ED131</f>
        <v>12.637645000000001</v>
      </c>
      <c r="N328" s="143">
        <f>[6]Sales_SP!EE131</f>
        <v>12.884047000000001</v>
      </c>
      <c r="O328" s="143">
        <f>[6]Sales_SP!EF131</f>
        <v>13.517719999999997</v>
      </c>
      <c r="P328" s="143">
        <f>[6]Sales_SP!EG131</f>
        <v>20.510695000000005</v>
      </c>
      <c r="Q328" s="178">
        <f t="shared" si="84"/>
        <v>183.98969450000001</v>
      </c>
      <c r="R328" s="150"/>
      <c r="S328" s="150"/>
    </row>
    <row r="329" spans="3:19" x14ac:dyDescent="0.25">
      <c r="C329" s="16" t="s">
        <v>184</v>
      </c>
      <c r="D329" s="16" t="s">
        <v>163</v>
      </c>
      <c r="E329" s="143">
        <f>[6]Sales_SP!DV132</f>
        <v>11.760000000000003</v>
      </c>
      <c r="F329" s="143">
        <f>[6]Sales_SP!DW132</f>
        <v>11.229999999999997</v>
      </c>
      <c r="G329" s="143">
        <f>[6]Sales_SP!DX132</f>
        <v>11.949999999999998</v>
      </c>
      <c r="H329" s="143">
        <f>[6]Sales_SP!DY132</f>
        <v>10.432734999999997</v>
      </c>
      <c r="I329" s="143">
        <f>[6]Sales_SP!DZ132</f>
        <v>11.584885499999997</v>
      </c>
      <c r="J329" s="143">
        <f>[6]Sales_SP!EA132</f>
        <v>12.576347</v>
      </c>
      <c r="K329" s="143">
        <f>[6]Sales_SP!EB132</f>
        <v>12.446288999999998</v>
      </c>
      <c r="L329" s="143">
        <f>[6]Sales_SP!EC132</f>
        <v>14.160341500000001</v>
      </c>
      <c r="M329" s="143">
        <f>[6]Sales_SP!ED132</f>
        <v>13.573867999999997</v>
      </c>
      <c r="N329" s="143">
        <f>[6]Sales_SP!EE132</f>
        <v>13.565659000000004</v>
      </c>
      <c r="O329" s="143">
        <f>[6]Sales_SP!EF132</f>
        <v>13.264512000000002</v>
      </c>
      <c r="P329" s="143">
        <f>[6]Sales_SP!EG132</f>
        <v>17.394279000000001</v>
      </c>
      <c r="Q329" s="178">
        <f t="shared" si="84"/>
        <v>153.93891600000001</v>
      </c>
      <c r="R329" s="150"/>
      <c r="S329" s="150"/>
    </row>
    <row r="330" spans="3:19" x14ac:dyDescent="0.25">
      <c r="C330" s="16" t="s">
        <v>185</v>
      </c>
      <c r="D330" s="16" t="s">
        <v>186</v>
      </c>
      <c r="E330" s="143">
        <f>[6]Sales_SP!DV133</f>
        <v>0</v>
      </c>
      <c r="F330" s="143">
        <f>[6]Sales_SP!DW133</f>
        <v>0</v>
      </c>
      <c r="G330" s="143">
        <f>[6]Sales_SP!DX133</f>
        <v>0</v>
      </c>
      <c r="H330" s="143">
        <f>[6]Sales_SP!DY133</f>
        <v>0</v>
      </c>
      <c r="I330" s="143">
        <f>[6]Sales_SP!DZ133</f>
        <v>0</v>
      </c>
      <c r="J330" s="143">
        <f>[6]Sales_SP!EA133</f>
        <v>0</v>
      </c>
      <c r="K330" s="143">
        <f>[6]Sales_SP!EB133</f>
        <v>0</v>
      </c>
      <c r="L330" s="143">
        <f>[6]Sales_SP!EC133</f>
        <v>0</v>
      </c>
      <c r="M330" s="143">
        <f>[6]Sales_SP!ED133</f>
        <v>0</v>
      </c>
      <c r="N330" s="143">
        <f>[6]Sales_SP!EE133</f>
        <v>0</v>
      </c>
      <c r="O330" s="143">
        <f>[6]Sales_SP!EF133</f>
        <v>0</v>
      </c>
      <c r="P330" s="143">
        <f>[6]Sales_SP!EG133</f>
        <v>0</v>
      </c>
      <c r="Q330" s="178">
        <f t="shared" si="84"/>
        <v>0</v>
      </c>
      <c r="R330" s="150"/>
      <c r="S330" s="150"/>
    </row>
    <row r="331" spans="3:19" x14ac:dyDescent="0.25">
      <c r="C331" s="16" t="s">
        <v>187</v>
      </c>
      <c r="D331" s="16" t="s">
        <v>165</v>
      </c>
      <c r="E331" s="143">
        <f>[6]Sales_SP!DV134</f>
        <v>0.45</v>
      </c>
      <c r="F331" s="143">
        <f>[6]Sales_SP!DW134</f>
        <v>0.44</v>
      </c>
      <c r="G331" s="143">
        <f>[6]Sales_SP!DX134</f>
        <v>0.47</v>
      </c>
      <c r="H331" s="143">
        <f>[6]Sales_SP!DY134</f>
        <v>0.41637099999999999</v>
      </c>
      <c r="I331" s="143">
        <f>[6]Sales_SP!DZ134</f>
        <v>0.40566000000000002</v>
      </c>
      <c r="J331" s="143">
        <f>[6]Sales_SP!EA134</f>
        <v>0.43608999999999998</v>
      </c>
      <c r="K331" s="143">
        <f>[6]Sales_SP!EB134</f>
        <v>0.42613499999999999</v>
      </c>
      <c r="L331" s="143">
        <f>[6]Sales_SP!EC134</f>
        <v>0.43682100000000001</v>
      </c>
      <c r="M331" s="143">
        <f>[6]Sales_SP!ED134</f>
        <v>0.43281500000000001</v>
      </c>
      <c r="N331" s="143">
        <f>[6]Sales_SP!EE134</f>
        <v>0.44170199999999998</v>
      </c>
      <c r="O331" s="143">
        <f>[6]Sales_SP!EF134</f>
        <v>0.47803600000000002</v>
      </c>
      <c r="P331" s="143">
        <f>[6]Sales_SP!EG134</f>
        <v>0.70622900000000011</v>
      </c>
      <c r="Q331" s="178">
        <f t="shared" si="84"/>
        <v>5.5398590000000008</v>
      </c>
      <c r="R331" s="150"/>
      <c r="S331" s="150"/>
    </row>
    <row r="332" spans="3:19" x14ac:dyDescent="0.25">
      <c r="C332" s="16"/>
      <c r="D332" s="16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78">
        <f t="shared" si="84"/>
        <v>0</v>
      </c>
      <c r="R332" s="150"/>
      <c r="S332" s="150"/>
    </row>
    <row r="333" spans="3:19" x14ac:dyDescent="0.25">
      <c r="C333" s="16"/>
      <c r="D333" s="16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78">
        <f t="shared" si="84"/>
        <v>0</v>
      </c>
      <c r="R333" s="150"/>
      <c r="S333" s="150"/>
    </row>
    <row r="334" spans="3:19" x14ac:dyDescent="0.25">
      <c r="C334" s="16"/>
      <c r="D334" s="16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78">
        <f t="shared" si="84"/>
        <v>0</v>
      </c>
      <c r="R334" s="150"/>
      <c r="S334" s="150"/>
    </row>
    <row r="335" spans="3:19" x14ac:dyDescent="0.25">
      <c r="C335" s="16" t="s">
        <v>235</v>
      </c>
      <c r="D335" s="16" t="s">
        <v>235</v>
      </c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78">
        <f t="shared" si="84"/>
        <v>0</v>
      </c>
      <c r="R335" s="150"/>
      <c r="S335" s="150"/>
    </row>
    <row r="336" spans="3:19" x14ac:dyDescent="0.25">
      <c r="C336" s="937" t="s">
        <v>188</v>
      </c>
      <c r="D336" s="938"/>
      <c r="E336" s="178">
        <f t="shared" ref="E336:P336" si="85">SUM(E321:E335)</f>
        <v>575.76217800000029</v>
      </c>
      <c r="F336" s="178">
        <f t="shared" si="85"/>
        <v>545.41446399999995</v>
      </c>
      <c r="G336" s="178">
        <f t="shared" si="85"/>
        <v>572.06743000000006</v>
      </c>
      <c r="H336" s="178">
        <f t="shared" si="85"/>
        <v>493.49377986999986</v>
      </c>
      <c r="I336" s="178">
        <f t="shared" si="85"/>
        <v>513.74963545000003</v>
      </c>
      <c r="J336" s="178">
        <f t="shared" si="85"/>
        <v>532.97116977000019</v>
      </c>
      <c r="K336" s="178">
        <f t="shared" si="85"/>
        <v>505.08894665999998</v>
      </c>
      <c r="L336" s="178">
        <f t="shared" si="85"/>
        <v>521.78512619000003</v>
      </c>
      <c r="M336" s="178">
        <f t="shared" si="85"/>
        <v>522.54603019000024</v>
      </c>
      <c r="N336" s="178">
        <f t="shared" si="85"/>
        <v>536.72918792999985</v>
      </c>
      <c r="O336" s="178">
        <f t="shared" si="85"/>
        <v>538.4812370599999</v>
      </c>
      <c r="P336" s="178">
        <f t="shared" si="85"/>
        <v>762.83217008999998</v>
      </c>
      <c r="Q336" s="178">
        <f t="shared" si="84"/>
        <v>6620.9213552100009</v>
      </c>
      <c r="R336" s="150"/>
      <c r="S336" s="150"/>
    </row>
    <row r="337" spans="3:19" x14ac:dyDescent="0.25">
      <c r="C337" s="935" t="s">
        <v>189</v>
      </c>
      <c r="D337" s="936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79"/>
      <c r="R337" s="150"/>
      <c r="S337" s="150"/>
    </row>
    <row r="338" spans="3:19" x14ac:dyDescent="0.25">
      <c r="C338" s="16" t="s">
        <v>168</v>
      </c>
      <c r="D338" s="16" t="s">
        <v>169</v>
      </c>
      <c r="E338" s="143">
        <f>[6]Sales_SP!DV152</f>
        <v>462.30000000000007</v>
      </c>
      <c r="F338" s="143">
        <f>[6]Sales_SP!DW152</f>
        <v>443.31999999999988</v>
      </c>
      <c r="G338" s="143">
        <f>[6]Sales_SP!DX152</f>
        <v>456.09000000000003</v>
      </c>
      <c r="H338" s="143">
        <f>[6]Sales_SP!DY152</f>
        <v>435.48039599999976</v>
      </c>
      <c r="I338" s="143">
        <f>[6]Sales_SP!DZ152</f>
        <v>436.03231400000004</v>
      </c>
      <c r="J338" s="143">
        <f>[6]Sales_SP!EA152</f>
        <v>443.44037522999986</v>
      </c>
      <c r="K338" s="143">
        <f>[6]Sales_SP!EB152</f>
        <v>422.06411199999985</v>
      </c>
      <c r="L338" s="143">
        <f>[6]Sales_SP!EC152</f>
        <v>438.8500434999998</v>
      </c>
      <c r="M338" s="143">
        <f>[6]Sales_SP!ED152</f>
        <v>440.68118150000009</v>
      </c>
      <c r="N338" s="143">
        <f>[6]Sales_SP!EE152</f>
        <v>443.10177450000009</v>
      </c>
      <c r="O338" s="143">
        <f>[6]Sales_SP!EF152</f>
        <v>447.95029550000015</v>
      </c>
      <c r="P338" s="143">
        <f>[6]Sales_SP!EG152</f>
        <v>629.43061349999994</v>
      </c>
      <c r="Q338" s="178">
        <f t="shared" ref="Q338:Q354" si="86">SUM(E338:P338)</f>
        <v>5498.7411057299996</v>
      </c>
      <c r="R338" s="150"/>
      <c r="S338" s="150"/>
    </row>
    <row r="339" spans="3:19" x14ac:dyDescent="0.25">
      <c r="C339" s="16" t="s">
        <v>170</v>
      </c>
      <c r="D339" s="16" t="s">
        <v>171</v>
      </c>
      <c r="E339" s="143">
        <f>[6]Sales_SP!DV168</f>
        <v>6.85</v>
      </c>
      <c r="F339" s="143">
        <f>[6]Sales_SP!DW168</f>
        <v>6.48</v>
      </c>
      <c r="G339" s="143">
        <f>[6]Sales_SP!DX168</f>
        <v>6.48</v>
      </c>
      <c r="H339" s="143">
        <f>[6]Sales_SP!DY168</f>
        <v>4.8932000000000002</v>
      </c>
      <c r="I339" s="143">
        <f>[6]Sales_SP!DZ168</f>
        <v>2.7269000000000001</v>
      </c>
      <c r="J339" s="143">
        <f>[6]Sales_SP!EA168</f>
        <v>2.4399000000000002</v>
      </c>
      <c r="K339" s="143">
        <f>[6]Sales_SP!EB168</f>
        <v>1.3661000000000001</v>
      </c>
      <c r="L339" s="143">
        <f>[6]Sales_SP!EC168</f>
        <v>1.5926</v>
      </c>
      <c r="M339" s="143">
        <f>[6]Sales_SP!ED168</f>
        <v>3.4796999999999998</v>
      </c>
      <c r="N339" s="143">
        <f>[6]Sales_SP!EE168</f>
        <v>4.5297000000000001</v>
      </c>
      <c r="O339" s="143">
        <f>[6]Sales_SP!EF168</f>
        <v>2.4428000000000001</v>
      </c>
      <c r="P339" s="143">
        <f>[6]Sales_SP!EG168</f>
        <v>1.1000000000000001E-3</v>
      </c>
      <c r="Q339" s="178">
        <f t="shared" si="86"/>
        <v>43.282000000000004</v>
      </c>
      <c r="R339" s="150"/>
      <c r="S339" s="150"/>
    </row>
    <row r="340" spans="3:19" x14ac:dyDescent="0.25">
      <c r="C340" s="16" t="s">
        <v>216</v>
      </c>
      <c r="D340" s="16" t="s">
        <v>173</v>
      </c>
      <c r="E340" s="143">
        <f>[6]Sales_SP!DV174</f>
        <v>88.62</v>
      </c>
      <c r="F340" s="143">
        <f>[6]Sales_SP!DW174</f>
        <v>95.120000000000033</v>
      </c>
      <c r="G340" s="143">
        <f>[6]Sales_SP!DX174</f>
        <v>102.20000000000002</v>
      </c>
      <c r="H340" s="143">
        <f>[6]Sales_SP!DY174</f>
        <v>91.70565000000002</v>
      </c>
      <c r="I340" s="143">
        <f>[6]Sales_SP!DZ174</f>
        <v>95.851009000000005</v>
      </c>
      <c r="J340" s="143">
        <f>[6]Sales_SP!EA174</f>
        <v>100.436035</v>
      </c>
      <c r="K340" s="143">
        <f>[6]Sales_SP!EB174</f>
        <v>97.008417000000009</v>
      </c>
      <c r="L340" s="143">
        <f>[6]Sales_SP!EC174</f>
        <v>95.453312000000011</v>
      </c>
      <c r="M340" s="143">
        <f>[6]Sales_SP!ED174</f>
        <v>92.877409999999998</v>
      </c>
      <c r="N340" s="143">
        <f>[6]Sales_SP!EE174</f>
        <v>95.297906999999995</v>
      </c>
      <c r="O340" s="143">
        <f>[6]Sales_SP!EF174</f>
        <v>97.874268999999998</v>
      </c>
      <c r="P340" s="143">
        <f>[6]Sales_SP!EG174</f>
        <v>145.33851300000003</v>
      </c>
      <c r="Q340" s="178">
        <f t="shared" si="86"/>
        <v>1197.782522</v>
      </c>
      <c r="R340" s="150"/>
      <c r="S340" s="150"/>
    </row>
    <row r="341" spans="3:19" x14ac:dyDescent="0.25">
      <c r="C341" s="16" t="s">
        <v>174</v>
      </c>
      <c r="D341" s="16" t="s">
        <v>175</v>
      </c>
      <c r="E341" s="143">
        <f>[6]Sales_SP!DV180</f>
        <v>0</v>
      </c>
      <c r="F341" s="143">
        <f>[6]Sales_SP!DW180</f>
        <v>0</v>
      </c>
      <c r="G341" s="143">
        <f>[6]Sales_SP!DX180</f>
        <v>0</v>
      </c>
      <c r="H341" s="143">
        <f>[6]Sales_SP!DY180</f>
        <v>0</v>
      </c>
      <c r="I341" s="143">
        <f>[6]Sales_SP!DZ180</f>
        <v>0</v>
      </c>
      <c r="J341" s="143">
        <f>[6]Sales_SP!EA180</f>
        <v>0.22720000000000001</v>
      </c>
      <c r="K341" s="143">
        <f>[6]Sales_SP!EB180</f>
        <v>0.28870000000000001</v>
      </c>
      <c r="L341" s="143">
        <f>[6]Sales_SP!EC180</f>
        <v>0.2863</v>
      </c>
      <c r="M341" s="143">
        <f>[6]Sales_SP!ED180</f>
        <v>0.2918</v>
      </c>
      <c r="N341" s="143">
        <f>[6]Sales_SP!EE180</f>
        <v>0.251</v>
      </c>
      <c r="O341" s="143">
        <f>[6]Sales_SP!EF180</f>
        <v>0.25490000000000002</v>
      </c>
      <c r="P341" s="143">
        <f>[6]Sales_SP!EG180</f>
        <v>0.24340000000000001</v>
      </c>
      <c r="Q341" s="178">
        <f t="shared" si="86"/>
        <v>1.8433000000000004</v>
      </c>
      <c r="R341" s="150"/>
      <c r="S341" s="150"/>
    </row>
    <row r="342" spans="3:19" x14ac:dyDescent="0.25">
      <c r="C342" s="16" t="s">
        <v>176</v>
      </c>
      <c r="D342" s="16" t="s">
        <v>177</v>
      </c>
      <c r="E342" s="143">
        <f>[6]Sales_SP!DV185</f>
        <v>0</v>
      </c>
      <c r="F342" s="143">
        <f>[6]Sales_SP!DW185</f>
        <v>0</v>
      </c>
      <c r="G342" s="143">
        <f>[6]Sales_SP!DX185</f>
        <v>0</v>
      </c>
      <c r="H342" s="143">
        <f>[6]Sales_SP!DY185</f>
        <v>0</v>
      </c>
      <c r="I342" s="143">
        <f>[6]Sales_SP!DZ185</f>
        <v>0</v>
      </c>
      <c r="J342" s="143">
        <f>[6]Sales_SP!EA185</f>
        <v>0</v>
      </c>
      <c r="K342" s="143">
        <f>[6]Sales_SP!EB185</f>
        <v>0</v>
      </c>
      <c r="L342" s="143">
        <f>[6]Sales_SP!EC185</f>
        <v>0</v>
      </c>
      <c r="M342" s="143">
        <f>[6]Sales_SP!ED185</f>
        <v>0</v>
      </c>
      <c r="N342" s="143">
        <f>[6]Sales_SP!EE185</f>
        <v>0</v>
      </c>
      <c r="O342" s="143">
        <f>[6]Sales_SP!EF185</f>
        <v>0</v>
      </c>
      <c r="P342" s="143">
        <f>[6]Sales_SP!EG185</f>
        <v>0</v>
      </c>
      <c r="Q342" s="178">
        <f t="shared" si="86"/>
        <v>0</v>
      </c>
      <c r="R342" s="150"/>
      <c r="S342" s="150"/>
    </row>
    <row r="343" spans="3:19" x14ac:dyDescent="0.25">
      <c r="C343" s="16" t="s">
        <v>178</v>
      </c>
      <c r="D343" s="16" t="s">
        <v>179</v>
      </c>
      <c r="E343" s="143">
        <f>[6]Sales_SP!DV191</f>
        <v>0.84</v>
      </c>
      <c r="F343" s="143">
        <f>[6]Sales_SP!DW191</f>
        <v>0.39</v>
      </c>
      <c r="G343" s="143">
        <f>[6]Sales_SP!DX191</f>
        <v>7.0000000000000007E-2</v>
      </c>
      <c r="H343" s="143">
        <f>[6]Sales_SP!DY191</f>
        <v>0.53410999999999997</v>
      </c>
      <c r="I343" s="143">
        <f>[6]Sales_SP!DZ191</f>
        <v>1.15526</v>
      </c>
      <c r="J343" s="143">
        <f>[6]Sales_SP!EA191</f>
        <v>1.7672300000000001</v>
      </c>
      <c r="K343" s="143">
        <f>[6]Sales_SP!EB191</f>
        <v>1.2906199999999999</v>
      </c>
      <c r="L343" s="143">
        <f>[6]Sales_SP!EC191</f>
        <v>1.6453499999999999</v>
      </c>
      <c r="M343" s="143">
        <f>[6]Sales_SP!ED191</f>
        <v>1.2788700000000002</v>
      </c>
      <c r="N343" s="143">
        <f>[6]Sales_SP!EE191</f>
        <v>2.6207400000000001</v>
      </c>
      <c r="O343" s="143">
        <f>[6]Sales_SP!EF191</f>
        <v>2.2688999999999999</v>
      </c>
      <c r="P343" s="143">
        <f>[6]Sales_SP!EG191</f>
        <v>3.1820999999999997</v>
      </c>
      <c r="Q343" s="178">
        <f t="shared" si="86"/>
        <v>17.04318</v>
      </c>
      <c r="R343" s="150"/>
      <c r="S343" s="150"/>
    </row>
    <row r="344" spans="3:19" x14ac:dyDescent="0.25">
      <c r="C344" s="16" t="s">
        <v>180</v>
      </c>
      <c r="D344" s="16" t="s">
        <v>181</v>
      </c>
      <c r="E344" s="143">
        <f>[6]Sales_SP!DV192</f>
        <v>19.470000000000002</v>
      </c>
      <c r="F344" s="143">
        <f>[6]Sales_SP!DW192</f>
        <v>20.990000000000002</v>
      </c>
      <c r="G344" s="143">
        <f>[6]Sales_SP!DX192</f>
        <v>21.1</v>
      </c>
      <c r="H344" s="143">
        <f>[6]Sales_SP!DY192</f>
        <v>20.431699999999999</v>
      </c>
      <c r="I344" s="143">
        <f>[6]Sales_SP!DZ192</f>
        <v>20.102989999999998</v>
      </c>
      <c r="J344" s="143">
        <f>[6]Sales_SP!EA192</f>
        <v>20.615419999999997</v>
      </c>
      <c r="K344" s="143">
        <f>[6]Sales_SP!EB192</f>
        <v>19.679539999999999</v>
      </c>
      <c r="L344" s="143">
        <f>[6]Sales_SP!EC192</f>
        <v>20.0456</v>
      </c>
      <c r="M344" s="143">
        <f>[6]Sales_SP!ED192</f>
        <v>19.760870000000001</v>
      </c>
      <c r="N344" s="143">
        <f>[6]Sales_SP!EE192</f>
        <v>18.314440000000001</v>
      </c>
      <c r="O344" s="143">
        <f>[6]Sales_SP!EF192</f>
        <v>20.858049999999999</v>
      </c>
      <c r="P344" s="143">
        <f>[6]Sales_SP!EG192</f>
        <v>26.558434999999999</v>
      </c>
      <c r="Q344" s="178">
        <f t="shared" si="86"/>
        <v>247.92704500000002</v>
      </c>
      <c r="R344" s="150"/>
      <c r="S344" s="150"/>
    </row>
    <row r="345" spans="3:19" x14ac:dyDescent="0.25">
      <c r="C345" s="16" t="s">
        <v>246</v>
      </c>
      <c r="D345" s="16" t="s">
        <v>206</v>
      </c>
      <c r="E345" s="143">
        <f>[6]Sales_SP!DV194</f>
        <v>0</v>
      </c>
      <c r="F345" s="143">
        <f>[6]Sales_SP!DW194</f>
        <v>0</v>
      </c>
      <c r="G345" s="143">
        <f>[6]Sales_SP!DX194</f>
        <v>0</v>
      </c>
      <c r="H345" s="143">
        <f>[6]Sales_SP!DY194</f>
        <v>0</v>
      </c>
      <c r="I345" s="143">
        <f>[6]Sales_SP!DZ194</f>
        <v>0</v>
      </c>
      <c r="J345" s="143">
        <f>[6]Sales_SP!EA194</f>
        <v>0</v>
      </c>
      <c r="K345" s="143">
        <f>[6]Sales_SP!EB194</f>
        <v>0</v>
      </c>
      <c r="L345" s="143">
        <f>[6]Sales_SP!EC194</f>
        <v>0.2742</v>
      </c>
      <c r="M345" s="143">
        <f>[6]Sales_SP!ED194</f>
        <v>0.30885000000000001</v>
      </c>
      <c r="N345" s="143">
        <f>[6]Sales_SP!EE194</f>
        <v>0.48180000000000001</v>
      </c>
      <c r="O345" s="143">
        <f>[6]Sales_SP!EF194</f>
        <v>0.45824999999999999</v>
      </c>
      <c r="P345" s="143">
        <f>[6]Sales_SP!EG194</f>
        <v>1.4277</v>
      </c>
      <c r="Q345" s="178">
        <f t="shared" si="86"/>
        <v>2.9508000000000001</v>
      </c>
      <c r="R345" s="150"/>
      <c r="S345" s="150"/>
    </row>
    <row r="346" spans="3:19" x14ac:dyDescent="0.25">
      <c r="C346" s="16" t="s">
        <v>182</v>
      </c>
      <c r="D346" s="16" t="s">
        <v>183</v>
      </c>
      <c r="E346" s="143">
        <f>[6]Sales_SP!DV196</f>
        <v>12.560000000000002</v>
      </c>
      <c r="F346" s="143">
        <f>[6]Sales_SP!DW196</f>
        <v>13.27</v>
      </c>
      <c r="G346" s="143">
        <f>[6]Sales_SP!DX196</f>
        <v>12.700000000000001</v>
      </c>
      <c r="H346" s="143">
        <f>[6]Sales_SP!DY196</f>
        <v>9.0954739999999994</v>
      </c>
      <c r="I346" s="143">
        <f>[6]Sales_SP!DZ196</f>
        <v>9.2417149999999992</v>
      </c>
      <c r="J346" s="143">
        <f>[6]Sales_SP!EA196</f>
        <v>9.6540169999999996</v>
      </c>
      <c r="K346" s="143">
        <f>[6]Sales_SP!EB196</f>
        <v>8.9125699999999988</v>
      </c>
      <c r="L346" s="143">
        <f>[6]Sales_SP!EC196</f>
        <v>8.871179999999999</v>
      </c>
      <c r="M346" s="143">
        <f>[6]Sales_SP!ED196</f>
        <v>8.8493150000000007</v>
      </c>
      <c r="N346" s="143">
        <f>[6]Sales_SP!EE196</f>
        <v>8.8622049999999994</v>
      </c>
      <c r="O346" s="143">
        <f>[6]Sales_SP!EF196</f>
        <v>9.1683950000000003</v>
      </c>
      <c r="P346" s="143">
        <f>[6]Sales_SP!EG196</f>
        <v>12.887882000000001</v>
      </c>
      <c r="Q346" s="178">
        <f t="shared" si="86"/>
        <v>124.07275300000001</v>
      </c>
      <c r="R346" s="150"/>
      <c r="S346" s="150"/>
    </row>
    <row r="347" spans="3:19" x14ac:dyDescent="0.25">
      <c r="C347" s="16" t="s">
        <v>195</v>
      </c>
      <c r="D347" s="16" t="s">
        <v>163</v>
      </c>
      <c r="E347" s="143">
        <f>[6]Sales_SP!DV197</f>
        <v>3.15</v>
      </c>
      <c r="F347" s="143">
        <f>[6]Sales_SP!DW197</f>
        <v>2.0599999999999996</v>
      </c>
      <c r="G347" s="143">
        <f>[6]Sales_SP!DX197</f>
        <v>2.31</v>
      </c>
      <c r="H347" s="143">
        <f>[6]Sales_SP!DY197</f>
        <v>2.8020999999999998</v>
      </c>
      <c r="I347" s="143">
        <f>[6]Sales_SP!DZ197</f>
        <v>3.0557999999999996</v>
      </c>
      <c r="J347" s="143">
        <f>[6]Sales_SP!EA197</f>
        <v>3.7277139999999993</v>
      </c>
      <c r="K347" s="143">
        <f>[6]Sales_SP!EB197</f>
        <v>3.9335979999999999</v>
      </c>
      <c r="L347" s="143">
        <f>[6]Sales_SP!EC197</f>
        <v>3.6945350000000006</v>
      </c>
      <c r="M347" s="143">
        <f>[6]Sales_SP!ED197</f>
        <v>3.7181469999999996</v>
      </c>
      <c r="N347" s="143">
        <f>[6]Sales_SP!EE197</f>
        <v>3.8907129999999999</v>
      </c>
      <c r="O347" s="143">
        <f>[6]Sales_SP!EF197</f>
        <v>3.335858</v>
      </c>
      <c r="P347" s="143">
        <f>[6]Sales_SP!EG197</f>
        <v>4.6351009999999997</v>
      </c>
      <c r="Q347" s="178">
        <f t="shared" si="86"/>
        <v>40.313566000000002</v>
      </c>
      <c r="R347" s="150"/>
      <c r="S347" s="150"/>
    </row>
    <row r="348" spans="3:19" x14ac:dyDescent="0.25">
      <c r="C348" s="16" t="s">
        <v>185</v>
      </c>
      <c r="D348" s="16" t="s">
        <v>186</v>
      </c>
      <c r="E348" s="143">
        <f>[6]Sales_SP!DV198</f>
        <v>0</v>
      </c>
      <c r="F348" s="143">
        <f>[6]Sales_SP!DW198</f>
        <v>0</v>
      </c>
      <c r="G348" s="143">
        <f>[6]Sales_SP!DX198</f>
        <v>0</v>
      </c>
      <c r="H348" s="143">
        <f>[6]Sales_SP!DY198</f>
        <v>0</v>
      </c>
      <c r="I348" s="143">
        <f>[6]Sales_SP!DZ198</f>
        <v>0</v>
      </c>
      <c r="J348" s="143">
        <f>[6]Sales_SP!EA198</f>
        <v>0</v>
      </c>
      <c r="K348" s="143">
        <f>[6]Sales_SP!EB198</f>
        <v>0</v>
      </c>
      <c r="L348" s="143">
        <f>[6]Sales_SP!EC198</f>
        <v>0</v>
      </c>
      <c r="M348" s="143">
        <f>[6]Sales_SP!ED198</f>
        <v>0</v>
      </c>
      <c r="N348" s="143">
        <f>[6]Sales_SP!EE198</f>
        <v>0</v>
      </c>
      <c r="O348" s="143">
        <f>[6]Sales_SP!EF198</f>
        <v>0</v>
      </c>
      <c r="P348" s="143">
        <f>[6]Sales_SP!EG198</f>
        <v>0</v>
      </c>
      <c r="Q348" s="178">
        <f t="shared" si="86"/>
        <v>0</v>
      </c>
      <c r="R348" s="150"/>
      <c r="S348" s="150"/>
    </row>
    <row r="349" spans="3:19" x14ac:dyDescent="0.25">
      <c r="C349" s="16" t="s">
        <v>187</v>
      </c>
      <c r="D349" s="16" t="s">
        <v>165</v>
      </c>
      <c r="E349" s="143">
        <v>0</v>
      </c>
      <c r="F349" s="143">
        <v>0</v>
      </c>
      <c r="G349" s="143">
        <v>0</v>
      </c>
      <c r="H349" s="143">
        <v>0</v>
      </c>
      <c r="I349" s="143">
        <v>0</v>
      </c>
      <c r="J349" s="143">
        <v>0</v>
      </c>
      <c r="K349" s="143">
        <v>0</v>
      </c>
      <c r="L349" s="143">
        <v>0</v>
      </c>
      <c r="M349" s="143">
        <v>0</v>
      </c>
      <c r="N349" s="143">
        <v>0</v>
      </c>
      <c r="O349" s="143">
        <v>0</v>
      </c>
      <c r="P349" s="143">
        <v>0</v>
      </c>
      <c r="Q349" s="178">
        <f t="shared" si="86"/>
        <v>0</v>
      </c>
      <c r="R349" s="150"/>
      <c r="S349" s="150"/>
    </row>
    <row r="350" spans="3:19" x14ac:dyDescent="0.25">
      <c r="C350" s="16"/>
      <c r="D350" s="16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78">
        <f t="shared" si="86"/>
        <v>0</v>
      </c>
      <c r="R350" s="150"/>
      <c r="S350" s="150"/>
    </row>
    <row r="351" spans="3:19" x14ac:dyDescent="0.25">
      <c r="C351" s="16"/>
      <c r="D351" s="16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78">
        <f t="shared" si="86"/>
        <v>0</v>
      </c>
      <c r="R351" s="150"/>
      <c r="S351" s="150"/>
    </row>
    <row r="352" spans="3:19" x14ac:dyDescent="0.25">
      <c r="C352" s="16"/>
      <c r="D352" s="16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78">
        <f t="shared" si="86"/>
        <v>0</v>
      </c>
      <c r="R352" s="150"/>
      <c r="S352" s="150"/>
    </row>
    <row r="353" spans="3:19" x14ac:dyDescent="0.25">
      <c r="C353" s="16" t="s">
        <v>235</v>
      </c>
      <c r="D353" s="16" t="s">
        <v>235</v>
      </c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78">
        <f t="shared" si="86"/>
        <v>0</v>
      </c>
      <c r="R353" s="150"/>
      <c r="S353" s="150"/>
    </row>
    <row r="354" spans="3:19" x14ac:dyDescent="0.25">
      <c r="C354" s="937" t="s">
        <v>188</v>
      </c>
      <c r="D354" s="938"/>
      <c r="E354" s="178">
        <f t="shared" ref="E354:P354" si="87">SUM(E338:E353)</f>
        <v>593.79000000000008</v>
      </c>
      <c r="F354" s="178">
        <f t="shared" si="87"/>
        <v>581.62999999999988</v>
      </c>
      <c r="G354" s="178">
        <f t="shared" si="87"/>
        <v>600.95000000000016</v>
      </c>
      <c r="H354" s="178">
        <f t="shared" si="87"/>
        <v>564.94262999999978</v>
      </c>
      <c r="I354" s="178">
        <f t="shared" si="87"/>
        <v>568.16598799999997</v>
      </c>
      <c r="J354" s="178">
        <f t="shared" si="87"/>
        <v>582.30789122999988</v>
      </c>
      <c r="K354" s="178">
        <f t="shared" si="87"/>
        <v>554.54365699999971</v>
      </c>
      <c r="L354" s="178">
        <f t="shared" si="87"/>
        <v>570.71312049999972</v>
      </c>
      <c r="M354" s="178">
        <f t="shared" si="87"/>
        <v>571.24614350000002</v>
      </c>
      <c r="N354" s="178">
        <f t="shared" si="87"/>
        <v>577.35027950000006</v>
      </c>
      <c r="O354" s="178">
        <f t="shared" si="87"/>
        <v>584.61171750000028</v>
      </c>
      <c r="P354" s="178">
        <f t="shared" si="87"/>
        <v>823.70484449999981</v>
      </c>
      <c r="Q354" s="178">
        <f t="shared" si="86"/>
        <v>7173.9562717299996</v>
      </c>
      <c r="R354" s="150"/>
      <c r="S354" s="150"/>
    </row>
    <row r="355" spans="3:19" x14ac:dyDescent="0.25">
      <c r="C355" s="935" t="s">
        <v>196</v>
      </c>
      <c r="D355" s="936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79"/>
      <c r="R355" s="150"/>
      <c r="S355" s="150"/>
    </row>
    <row r="356" spans="3:19" x14ac:dyDescent="0.25">
      <c r="C356" s="16" t="s">
        <v>168</v>
      </c>
      <c r="D356" s="16" t="s">
        <v>169</v>
      </c>
      <c r="E356" s="143">
        <f>[6]Sales_SP!DV212</f>
        <v>355.60999999999996</v>
      </c>
      <c r="F356" s="143">
        <f>[6]Sales_SP!DW212</f>
        <v>344.54</v>
      </c>
      <c r="G356" s="143">
        <f>[6]Sales_SP!DX212</f>
        <v>351.58000000000004</v>
      </c>
      <c r="H356" s="143">
        <f>[6]Sales_SP!DY212</f>
        <v>334.12088499999999</v>
      </c>
      <c r="I356" s="143">
        <f>[6]Sales_SP!DZ212</f>
        <v>318.72416600000008</v>
      </c>
      <c r="J356" s="143">
        <f>[6]Sales_SP!EA212</f>
        <v>332.40962500000001</v>
      </c>
      <c r="K356" s="143">
        <f>[6]Sales_SP!EB212</f>
        <v>321.74555199999998</v>
      </c>
      <c r="L356" s="143">
        <f>[6]Sales_SP!EC212</f>
        <v>344.50949500000002</v>
      </c>
      <c r="M356" s="143">
        <f>[6]Sales_SP!ED212</f>
        <v>371.66826900000001</v>
      </c>
      <c r="N356" s="143">
        <f>[6]Sales_SP!EE212</f>
        <v>377.86532999999997</v>
      </c>
      <c r="O356" s="143">
        <f>[6]Sales_SP!EF212</f>
        <v>369.931735</v>
      </c>
      <c r="P356" s="143">
        <f>[6]Sales_SP!EG212</f>
        <v>488.37018799999998</v>
      </c>
      <c r="Q356" s="178">
        <f t="shared" ref="Q356:Q375" si="88">SUM(E356:P356)</f>
        <v>4311.0752450000009</v>
      </c>
      <c r="R356" s="150"/>
      <c r="S356" s="150"/>
    </row>
    <row r="357" spans="3:19" x14ac:dyDescent="0.25">
      <c r="C357" s="16" t="s">
        <v>170</v>
      </c>
      <c r="D357" s="16" t="s">
        <v>171</v>
      </c>
      <c r="E357" s="143">
        <f>[6]Sales_SP!DV222</f>
        <v>23.48</v>
      </c>
      <c r="F357" s="143">
        <f>[6]Sales_SP!DW222</f>
        <v>21.87</v>
      </c>
      <c r="G357" s="143">
        <f>[6]Sales_SP!DX222</f>
        <v>4.1099999999999994</v>
      </c>
      <c r="H357" s="143">
        <f>[6]Sales_SP!DY222</f>
        <v>9.1813000000000002</v>
      </c>
      <c r="I357" s="143">
        <f>[6]Sales_SP!DZ222</f>
        <v>13.390699999999999</v>
      </c>
      <c r="J357" s="143">
        <f>[6]Sales_SP!EA222</f>
        <v>21.558800000000002</v>
      </c>
      <c r="K357" s="143">
        <f>[6]Sales_SP!EB222</f>
        <v>16.925599999999999</v>
      </c>
      <c r="L357" s="143">
        <f>[6]Sales_SP!EC222</f>
        <v>11.719200000000001</v>
      </c>
      <c r="M357" s="143">
        <f>[6]Sales_SP!ED222</f>
        <v>15.059000000000001</v>
      </c>
      <c r="N357" s="143">
        <f>[6]Sales_SP!EE222</f>
        <v>21.813299999999998</v>
      </c>
      <c r="O357" s="143">
        <f>[6]Sales_SP!EF222</f>
        <v>22.071300000000001</v>
      </c>
      <c r="P357" s="143">
        <f>[6]Sales_SP!EG222</f>
        <v>28.296600000000002</v>
      </c>
      <c r="Q357" s="178">
        <f t="shared" si="88"/>
        <v>209.47580000000002</v>
      </c>
      <c r="R357" s="150"/>
      <c r="S357" s="150"/>
    </row>
    <row r="358" spans="3:19" x14ac:dyDescent="0.25">
      <c r="C358" s="16" t="s">
        <v>216</v>
      </c>
      <c r="D358" s="16" t="s">
        <v>173</v>
      </c>
      <c r="E358" s="143">
        <f>[6]Sales_SP!DV228</f>
        <v>4.4399999999999995</v>
      </c>
      <c r="F358" s="143">
        <f>[6]Sales_SP!DW228</f>
        <v>4.5</v>
      </c>
      <c r="G358" s="143">
        <f>[6]Sales_SP!DX228</f>
        <v>4.7600000000000007</v>
      </c>
      <c r="H358" s="143">
        <f>[6]Sales_SP!DY228</f>
        <v>3.7490869999999998</v>
      </c>
      <c r="I358" s="143">
        <f>[6]Sales_SP!DZ228</f>
        <v>3.7634730000000003</v>
      </c>
      <c r="J358" s="143">
        <f>[6]Sales_SP!EA228</f>
        <v>3.8954180000000003</v>
      </c>
      <c r="K358" s="143">
        <f>[6]Sales_SP!EB228</f>
        <v>3.5254310000000002</v>
      </c>
      <c r="L358" s="143">
        <f>[6]Sales_SP!EC228</f>
        <v>3.2519870000000002</v>
      </c>
      <c r="M358" s="143">
        <f>[6]Sales_SP!ED228</f>
        <v>3.1713370000000003</v>
      </c>
      <c r="N358" s="143">
        <f>[6]Sales_SP!EE228</f>
        <v>3.2563239999999998</v>
      </c>
      <c r="O358" s="143">
        <f>[6]Sales_SP!EF228</f>
        <v>3.2821629999999997</v>
      </c>
      <c r="P358" s="143">
        <f>[6]Sales_SP!EG228</f>
        <v>4.6471329999999993</v>
      </c>
      <c r="Q358" s="178">
        <f t="shared" si="88"/>
        <v>46.242352999999994</v>
      </c>
      <c r="R358" s="150"/>
      <c r="S358" s="150"/>
    </row>
    <row r="359" spans="3:19" x14ac:dyDescent="0.25">
      <c r="C359" s="16" t="s">
        <v>174</v>
      </c>
      <c r="D359" s="16" t="s">
        <v>175</v>
      </c>
      <c r="E359" s="143">
        <f>[6]Sales_SP!DV233</f>
        <v>0</v>
      </c>
      <c r="F359" s="143">
        <f>[6]Sales_SP!DW233</f>
        <v>0</v>
      </c>
      <c r="G359" s="143">
        <f>[6]Sales_SP!DX233</f>
        <v>0</v>
      </c>
      <c r="H359" s="143">
        <f>[6]Sales_SP!DY233</f>
        <v>0</v>
      </c>
      <c r="I359" s="143">
        <f>[6]Sales_SP!DZ233</f>
        <v>0</v>
      </c>
      <c r="J359" s="143">
        <f>[6]Sales_SP!EA233</f>
        <v>0</v>
      </c>
      <c r="K359" s="143">
        <f>[6]Sales_SP!EB233</f>
        <v>0</v>
      </c>
      <c r="L359" s="143">
        <f>[6]Sales_SP!EC233</f>
        <v>0</v>
      </c>
      <c r="M359" s="143">
        <f>[6]Sales_SP!ED233</f>
        <v>0</v>
      </c>
      <c r="N359" s="143">
        <f>[6]Sales_SP!EE233</f>
        <v>0</v>
      </c>
      <c r="O359" s="143">
        <f>[6]Sales_SP!EF233</f>
        <v>0</v>
      </c>
      <c r="P359" s="143">
        <f>[6]Sales_SP!EG233</f>
        <v>0</v>
      </c>
      <c r="Q359" s="178">
        <f t="shared" si="88"/>
        <v>0</v>
      </c>
      <c r="R359" s="150"/>
      <c r="S359" s="150"/>
    </row>
    <row r="360" spans="3:19" x14ac:dyDescent="0.25">
      <c r="C360" s="16" t="s">
        <v>176</v>
      </c>
      <c r="D360" s="16" t="s">
        <v>177</v>
      </c>
      <c r="E360" s="143">
        <f>[6]Sales_SP!DV238</f>
        <v>3.57</v>
      </c>
      <c r="F360" s="143">
        <f>[6]Sales_SP!DW238</f>
        <v>5.83</v>
      </c>
      <c r="G360" s="143">
        <f>[6]Sales_SP!DX238</f>
        <v>5.74</v>
      </c>
      <c r="H360" s="143">
        <f>[6]Sales_SP!DY238</f>
        <v>5.2571599999999998</v>
      </c>
      <c r="I360" s="143">
        <f>[6]Sales_SP!DZ238</f>
        <v>5.4137000000000004</v>
      </c>
      <c r="J360" s="143">
        <f>[6]Sales_SP!EA238</f>
        <v>5.14825</v>
      </c>
      <c r="K360" s="143">
        <f>[6]Sales_SP!EB238</f>
        <v>5.0023299999999997</v>
      </c>
      <c r="L360" s="143">
        <f>[6]Sales_SP!EC238</f>
        <v>4.4887499999999996</v>
      </c>
      <c r="M360" s="143">
        <f>[6]Sales_SP!ED238</f>
        <v>4.483810000000001</v>
      </c>
      <c r="N360" s="143">
        <f>[6]Sales_SP!EE238</f>
        <v>4.5606099999999996</v>
      </c>
      <c r="O360" s="143">
        <f>[6]Sales_SP!EF238</f>
        <v>4.5240710000000002</v>
      </c>
      <c r="P360" s="143">
        <f>[6]Sales_SP!EG238</f>
        <v>6.9132689999999997</v>
      </c>
      <c r="Q360" s="178">
        <f t="shared" si="88"/>
        <v>60.931949999999986</v>
      </c>
      <c r="R360" s="150"/>
      <c r="S360" s="150"/>
    </row>
    <row r="361" spans="3:19" x14ac:dyDescent="0.25">
      <c r="C361" s="16" t="s">
        <v>178</v>
      </c>
      <c r="D361" s="16" t="s">
        <v>217</v>
      </c>
      <c r="E361" s="143">
        <f>[6]Sales_SP!DV244</f>
        <v>58.74</v>
      </c>
      <c r="F361" s="143">
        <f>[6]Sales_SP!DW244</f>
        <v>42.429999999999993</v>
      </c>
      <c r="G361" s="143">
        <f>[6]Sales_SP!DX244</f>
        <v>27.150000000000002</v>
      </c>
      <c r="H361" s="143">
        <f>[6]Sales_SP!DY244</f>
        <v>32.493016400000002</v>
      </c>
      <c r="I361" s="143">
        <f>[6]Sales_SP!DZ244</f>
        <v>257.61023215</v>
      </c>
      <c r="J361" s="143">
        <f>[6]Sales_SP!EA244</f>
        <v>145.66631609999999</v>
      </c>
      <c r="K361" s="143">
        <f>[6]Sales_SP!EB244</f>
        <v>165.33804903000004</v>
      </c>
      <c r="L361" s="143">
        <f>[6]Sales_SP!EC244</f>
        <v>143.71463269999998</v>
      </c>
      <c r="M361" s="143">
        <f>[6]Sales_SP!ED244</f>
        <v>135.38569923</v>
      </c>
      <c r="N361" s="143">
        <f>[6]Sales_SP!EE244</f>
        <v>199.60889899</v>
      </c>
      <c r="O361" s="143">
        <f>[6]Sales_SP!EF244</f>
        <v>202.17613159000001</v>
      </c>
      <c r="P361" s="143">
        <f>[6]Sales_SP!EG244</f>
        <v>232.03714568000001</v>
      </c>
      <c r="Q361" s="178">
        <f t="shared" si="88"/>
        <v>1642.3501218700001</v>
      </c>
      <c r="R361" s="150"/>
      <c r="S361" s="150"/>
    </row>
    <row r="362" spans="3:19" x14ac:dyDescent="0.25">
      <c r="C362" s="16" t="s">
        <v>180</v>
      </c>
      <c r="D362" s="16" t="s">
        <v>197</v>
      </c>
      <c r="E362" s="143">
        <f>[6]Sales_SP!DV246</f>
        <v>20.479999999999997</v>
      </c>
      <c r="F362" s="143">
        <f>[6]Sales_SP!DW246</f>
        <v>19.619999999999997</v>
      </c>
      <c r="G362" s="143">
        <f>[6]Sales_SP!DX246</f>
        <v>22.14</v>
      </c>
      <c r="H362" s="143">
        <f>[6]Sales_SP!DY246</f>
        <v>20.937999999999999</v>
      </c>
      <c r="I362" s="143">
        <f>[6]Sales_SP!DZ246</f>
        <v>21.113999999999997</v>
      </c>
      <c r="J362" s="143">
        <f>[6]Sales_SP!EA246</f>
        <v>22.677999999999997</v>
      </c>
      <c r="K362" s="143">
        <f>[6]Sales_SP!EB246</f>
        <v>20.777999999999999</v>
      </c>
      <c r="L362" s="143">
        <f>[6]Sales_SP!EC246</f>
        <v>22.356000000000002</v>
      </c>
      <c r="M362" s="143">
        <f>[6]Sales_SP!ED246</f>
        <v>20.247999999999998</v>
      </c>
      <c r="N362" s="143">
        <f>[6]Sales_SP!EE246</f>
        <v>18.810000000000002</v>
      </c>
      <c r="O362" s="143">
        <f>[6]Sales_SP!EF246</f>
        <v>20.631999999999998</v>
      </c>
      <c r="P362" s="143">
        <f>[6]Sales_SP!EG246</f>
        <v>30.594500000000004</v>
      </c>
      <c r="Q362" s="178">
        <f t="shared" si="88"/>
        <v>260.38849999999996</v>
      </c>
      <c r="R362" s="150"/>
      <c r="S362" s="150"/>
    </row>
    <row r="363" spans="3:19" x14ac:dyDescent="0.25">
      <c r="C363" s="16" t="s">
        <v>218</v>
      </c>
      <c r="D363" s="16" t="s">
        <v>206</v>
      </c>
      <c r="E363" s="143">
        <f>[6]Sales_SP!DV249</f>
        <v>29.549999999999997</v>
      </c>
      <c r="F363" s="143">
        <f>[6]Sales_SP!DW249</f>
        <v>30.790000000000003</v>
      </c>
      <c r="G363" s="143">
        <f>[6]Sales_SP!DX249</f>
        <v>31.11</v>
      </c>
      <c r="H363" s="143">
        <f>[6]Sales_SP!DY249</f>
        <v>27.461770000000001</v>
      </c>
      <c r="I363" s="143">
        <f>[6]Sales_SP!DZ249</f>
        <v>28.150700000000001</v>
      </c>
      <c r="J363" s="143">
        <f>[6]Sales_SP!EA249</f>
        <v>32.712257000000001</v>
      </c>
      <c r="K363" s="143">
        <f>[6]Sales_SP!EB249</f>
        <v>29.063231999999999</v>
      </c>
      <c r="L363" s="143">
        <f>[6]Sales_SP!EC249</f>
        <v>30.706796000000001</v>
      </c>
      <c r="M363" s="143">
        <f>[6]Sales_SP!ED249</f>
        <v>31.742884</v>
      </c>
      <c r="N363" s="143">
        <f>[6]Sales_SP!EE249</f>
        <v>33.435977000000001</v>
      </c>
      <c r="O363" s="143">
        <f>[6]Sales_SP!EF249</f>
        <v>33.870728999999997</v>
      </c>
      <c r="P363" s="143">
        <f>[6]Sales_SP!EG249</f>
        <v>47.679836000000009</v>
      </c>
      <c r="Q363" s="178">
        <f t="shared" si="88"/>
        <v>386.274181</v>
      </c>
      <c r="R363" s="150"/>
      <c r="S363" s="150"/>
    </row>
    <row r="364" spans="3:19" x14ac:dyDescent="0.25">
      <c r="C364" s="16" t="s">
        <v>236</v>
      </c>
      <c r="D364" s="16" t="s">
        <v>220</v>
      </c>
      <c r="E364" s="143">
        <f>[6]Sales_SP!DV251</f>
        <v>7.07</v>
      </c>
      <c r="F364" s="143">
        <f>[6]Sales_SP!DW251</f>
        <v>6.94</v>
      </c>
      <c r="G364" s="143">
        <f>[6]Sales_SP!DX251</f>
        <v>7.36</v>
      </c>
      <c r="H364" s="143">
        <f>[6]Sales_SP!DY251</f>
        <v>6.9295840000000002</v>
      </c>
      <c r="I364" s="143">
        <f>[6]Sales_SP!DZ251</f>
        <v>7.084346</v>
      </c>
      <c r="J364" s="143">
        <f>[6]Sales_SP!EA251</f>
        <v>7.5629479999999987</v>
      </c>
      <c r="K364" s="143">
        <f>[6]Sales_SP!EB251</f>
        <v>7.142887</v>
      </c>
      <c r="L364" s="143">
        <f>[6]Sales_SP!EC251</f>
        <v>7.0939450000000006</v>
      </c>
      <c r="M364" s="143">
        <f>[6]Sales_SP!ED251</f>
        <v>7.1708920000000003</v>
      </c>
      <c r="N364" s="143">
        <f>[6]Sales_SP!EE251</f>
        <v>7.3734489999999999</v>
      </c>
      <c r="O364" s="143">
        <f>[6]Sales_SP!EF251</f>
        <v>7.5087609999999998</v>
      </c>
      <c r="P364" s="143">
        <f>[6]Sales_SP!EG251</f>
        <v>9.3404729999999994</v>
      </c>
      <c r="Q364" s="178">
        <f t="shared" si="88"/>
        <v>88.577284999999989</v>
      </c>
      <c r="R364" s="150"/>
      <c r="S364" s="150"/>
    </row>
    <row r="365" spans="3:19" x14ac:dyDescent="0.25">
      <c r="C365" s="16" t="s">
        <v>182</v>
      </c>
      <c r="D365" s="16" t="s">
        <v>183</v>
      </c>
      <c r="E365" s="143">
        <f>[6]Sales_SP!DV253</f>
        <v>0</v>
      </c>
      <c r="F365" s="143">
        <f>[6]Sales_SP!DW253</f>
        <v>0</v>
      </c>
      <c r="G365" s="143">
        <f>[6]Sales_SP!DX253</f>
        <v>0</v>
      </c>
      <c r="H365" s="143">
        <f>[6]Sales_SP!DY253</f>
        <v>0</v>
      </c>
      <c r="I365" s="143">
        <f>[6]Sales_SP!DZ253</f>
        <v>0</v>
      </c>
      <c r="J365" s="143">
        <f>[6]Sales_SP!EA253</f>
        <v>0</v>
      </c>
      <c r="K365" s="143">
        <f>[6]Sales_SP!EB253</f>
        <v>0</v>
      </c>
      <c r="L365" s="143">
        <f>[6]Sales_SP!EC253</f>
        <v>0</v>
      </c>
      <c r="M365" s="143">
        <f>[6]Sales_SP!ED253</f>
        <v>0</v>
      </c>
      <c r="N365" s="143">
        <f>[6]Sales_SP!EE253</f>
        <v>0</v>
      </c>
      <c r="O365" s="143">
        <f>[6]Sales_SP!EF253</f>
        <v>0</v>
      </c>
      <c r="P365" s="143">
        <f>[6]Sales_SP!EG253</f>
        <v>0</v>
      </c>
      <c r="Q365" s="178">
        <f t="shared" si="88"/>
        <v>0</v>
      </c>
      <c r="R365" s="150"/>
      <c r="S365" s="150"/>
    </row>
    <row r="366" spans="3:19" x14ac:dyDescent="0.25">
      <c r="C366" s="16" t="s">
        <v>184</v>
      </c>
      <c r="D366" s="16" t="s">
        <v>163</v>
      </c>
      <c r="E366" s="143">
        <f>[6]Sales_SP!DV254</f>
        <v>0</v>
      </c>
      <c r="F366" s="143">
        <f>[6]Sales_SP!DW254</f>
        <v>0</v>
      </c>
      <c r="G366" s="143">
        <f>[6]Sales_SP!DX254</f>
        <v>0</v>
      </c>
      <c r="H366" s="143">
        <f>[6]Sales_SP!DY254</f>
        <v>0</v>
      </c>
      <c r="I366" s="143">
        <f>[6]Sales_SP!DZ254</f>
        <v>0</v>
      </c>
      <c r="J366" s="143">
        <f>[6]Sales_SP!EA254</f>
        <v>0</v>
      </c>
      <c r="K366" s="143">
        <f>[6]Sales_SP!EB254</f>
        <v>0</v>
      </c>
      <c r="L366" s="143">
        <f>[6]Sales_SP!EC254</f>
        <v>0</v>
      </c>
      <c r="M366" s="143">
        <f>[6]Sales_SP!ED254</f>
        <v>0</v>
      </c>
      <c r="N366" s="143">
        <f>[6]Sales_SP!EE254</f>
        <v>0</v>
      </c>
      <c r="O366" s="143">
        <f>[6]Sales_SP!EF254</f>
        <v>0</v>
      </c>
      <c r="P366" s="143">
        <f>[6]Sales_SP!EG254</f>
        <v>0</v>
      </c>
      <c r="Q366" s="178">
        <f t="shared" si="88"/>
        <v>0</v>
      </c>
      <c r="R366" s="150"/>
      <c r="S366" s="150"/>
    </row>
    <row r="367" spans="3:19" x14ac:dyDescent="0.25">
      <c r="C367" s="16" t="s">
        <v>185</v>
      </c>
      <c r="D367" s="16" t="s">
        <v>186</v>
      </c>
      <c r="E367" s="143">
        <v>0</v>
      </c>
      <c r="F367" s="143">
        <v>0</v>
      </c>
      <c r="G367" s="143">
        <v>0</v>
      </c>
      <c r="H367" s="143">
        <v>0</v>
      </c>
      <c r="I367" s="143">
        <v>0</v>
      </c>
      <c r="J367" s="143">
        <v>0</v>
      </c>
      <c r="K367" s="143">
        <v>0</v>
      </c>
      <c r="L367" s="143">
        <v>0</v>
      </c>
      <c r="M367" s="143">
        <v>0</v>
      </c>
      <c r="N367" s="143">
        <v>0</v>
      </c>
      <c r="O367" s="143">
        <v>0</v>
      </c>
      <c r="P367" s="143">
        <v>0</v>
      </c>
      <c r="Q367" s="178">
        <f t="shared" si="88"/>
        <v>0</v>
      </c>
      <c r="R367" s="150"/>
      <c r="S367" s="150"/>
    </row>
    <row r="368" spans="3:19" x14ac:dyDescent="0.25">
      <c r="C368" s="16" t="s">
        <v>187</v>
      </c>
      <c r="D368" s="16" t="s">
        <v>165</v>
      </c>
      <c r="E368" s="143">
        <v>0</v>
      </c>
      <c r="F368" s="143">
        <v>0</v>
      </c>
      <c r="G368" s="143">
        <v>0</v>
      </c>
      <c r="H368" s="143">
        <v>0</v>
      </c>
      <c r="I368" s="143">
        <v>0</v>
      </c>
      <c r="J368" s="143">
        <v>0</v>
      </c>
      <c r="K368" s="143">
        <v>0</v>
      </c>
      <c r="L368" s="143">
        <v>0</v>
      </c>
      <c r="M368" s="143">
        <v>0</v>
      </c>
      <c r="N368" s="143">
        <v>0</v>
      </c>
      <c r="O368" s="143">
        <v>0</v>
      </c>
      <c r="P368" s="143">
        <v>0</v>
      </c>
      <c r="Q368" s="178">
        <f t="shared" si="88"/>
        <v>0</v>
      </c>
      <c r="R368" s="150"/>
      <c r="S368" s="150"/>
    </row>
    <row r="369" spans="3:19" x14ac:dyDescent="0.25">
      <c r="C369" s="16"/>
      <c r="D369" s="16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78">
        <f t="shared" si="88"/>
        <v>0</v>
      </c>
      <c r="R369" s="150"/>
      <c r="S369" s="150"/>
    </row>
    <row r="370" spans="3:19" x14ac:dyDescent="0.25">
      <c r="C370" s="16"/>
      <c r="D370" s="16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78">
        <f t="shared" si="88"/>
        <v>0</v>
      </c>
      <c r="R370" s="150"/>
      <c r="S370" s="150"/>
    </row>
    <row r="371" spans="3:19" x14ac:dyDescent="0.25">
      <c r="C371" s="16"/>
      <c r="D371" s="16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78">
        <f t="shared" si="88"/>
        <v>0</v>
      </c>
      <c r="R371" s="150"/>
      <c r="S371" s="150"/>
    </row>
    <row r="372" spans="3:19" x14ac:dyDescent="0.25">
      <c r="C372" s="16" t="s">
        <v>235</v>
      </c>
      <c r="D372" s="16" t="s">
        <v>235</v>
      </c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78">
        <f t="shared" si="88"/>
        <v>0</v>
      </c>
      <c r="R372" s="150"/>
      <c r="S372" s="150"/>
    </row>
    <row r="373" spans="3:19" x14ac:dyDescent="0.25">
      <c r="C373" s="937" t="s">
        <v>188</v>
      </c>
      <c r="D373" s="938"/>
      <c r="E373" s="178">
        <f t="shared" ref="E373:P373" si="89">SUM(E356:E372)</f>
        <v>502.94</v>
      </c>
      <c r="F373" s="178">
        <f t="shared" si="89"/>
        <v>476.52000000000004</v>
      </c>
      <c r="G373" s="178">
        <f t="shared" si="89"/>
        <v>453.95000000000005</v>
      </c>
      <c r="H373" s="178">
        <f t="shared" si="89"/>
        <v>440.13080239999994</v>
      </c>
      <c r="I373" s="178">
        <f t="shared" si="89"/>
        <v>655.25131715000009</v>
      </c>
      <c r="J373" s="178">
        <f t="shared" si="89"/>
        <v>571.63161410000009</v>
      </c>
      <c r="K373" s="178">
        <f t="shared" si="89"/>
        <v>569.52108103</v>
      </c>
      <c r="L373" s="178">
        <f t="shared" si="89"/>
        <v>567.84080570000003</v>
      </c>
      <c r="M373" s="178">
        <f t="shared" si="89"/>
        <v>588.92989123000007</v>
      </c>
      <c r="N373" s="178">
        <f t="shared" si="89"/>
        <v>666.72388898999998</v>
      </c>
      <c r="O373" s="178">
        <f t="shared" si="89"/>
        <v>663.99689059000002</v>
      </c>
      <c r="P373" s="178">
        <f t="shared" si="89"/>
        <v>847.87914468000008</v>
      </c>
      <c r="Q373" s="178">
        <f t="shared" si="88"/>
        <v>7005.3154358700012</v>
      </c>
      <c r="R373" s="150"/>
      <c r="S373" s="150"/>
    </row>
    <row r="374" spans="3:19" x14ac:dyDescent="0.25">
      <c r="C374" s="937" t="s">
        <v>200</v>
      </c>
      <c r="D374" s="938"/>
      <c r="E374" s="178">
        <f t="shared" ref="E374:P374" si="90">E373+E354+E336</f>
        <v>1672.4921780000004</v>
      </c>
      <c r="F374" s="178">
        <f t="shared" si="90"/>
        <v>1603.5644639999998</v>
      </c>
      <c r="G374" s="178">
        <f t="shared" si="90"/>
        <v>1626.9674300000001</v>
      </c>
      <c r="H374" s="178">
        <f t="shared" si="90"/>
        <v>1498.5672122699996</v>
      </c>
      <c r="I374" s="178">
        <f t="shared" si="90"/>
        <v>1737.1669406000001</v>
      </c>
      <c r="J374" s="178">
        <f t="shared" si="90"/>
        <v>1686.9106751000002</v>
      </c>
      <c r="K374" s="178">
        <f t="shared" si="90"/>
        <v>1629.1536846899996</v>
      </c>
      <c r="L374" s="178">
        <f t="shared" si="90"/>
        <v>1660.3390523899998</v>
      </c>
      <c r="M374" s="178">
        <f t="shared" si="90"/>
        <v>1682.7220649200003</v>
      </c>
      <c r="N374" s="178">
        <f t="shared" si="90"/>
        <v>1780.8033564199998</v>
      </c>
      <c r="O374" s="178">
        <f t="shared" si="90"/>
        <v>1787.0898451500002</v>
      </c>
      <c r="P374" s="178">
        <f t="shared" si="90"/>
        <v>2434.4161592699998</v>
      </c>
      <c r="Q374" s="178">
        <f t="shared" si="88"/>
        <v>20800.193062810002</v>
      </c>
      <c r="R374" s="150"/>
      <c r="S374" s="150"/>
    </row>
    <row r="375" spans="3:19" x14ac:dyDescent="0.25">
      <c r="C375" s="937" t="s">
        <v>201</v>
      </c>
      <c r="D375" s="938"/>
      <c r="E375" s="178">
        <f t="shared" ref="E375:P375" si="91">E374+E319</f>
        <v>3157.8816859900007</v>
      </c>
      <c r="F375" s="178">
        <f t="shared" si="91"/>
        <v>3109.5398753099998</v>
      </c>
      <c r="G375" s="178">
        <f t="shared" si="91"/>
        <v>2947.8714025100003</v>
      </c>
      <c r="H375" s="178">
        <f t="shared" si="91"/>
        <v>2635.1373937899994</v>
      </c>
      <c r="I375" s="178">
        <f t="shared" si="91"/>
        <v>2953.3765494999998</v>
      </c>
      <c r="J375" s="178">
        <f t="shared" si="91"/>
        <v>2876.4273822100004</v>
      </c>
      <c r="K375" s="178">
        <f t="shared" si="91"/>
        <v>2743.4771078699996</v>
      </c>
      <c r="L375" s="178">
        <f t="shared" si="91"/>
        <v>2756.1291350900001</v>
      </c>
      <c r="M375" s="178">
        <f t="shared" si="91"/>
        <v>2793.8773668500003</v>
      </c>
      <c r="N375" s="178">
        <f t="shared" si="91"/>
        <v>2833.3286341199996</v>
      </c>
      <c r="O375" s="178">
        <f t="shared" si="91"/>
        <v>2893.0687080500002</v>
      </c>
      <c r="P375" s="178">
        <f t="shared" si="91"/>
        <v>3760.4433030199998</v>
      </c>
      <c r="Q375" s="178">
        <f t="shared" si="88"/>
        <v>35460.558544309999</v>
      </c>
      <c r="R375" s="150"/>
      <c r="S375" s="150"/>
    </row>
    <row r="376" spans="3:19" x14ac:dyDescent="0.25">
      <c r="C376" s="25"/>
      <c r="D376" s="25">
        <f>[11]Sales_NP!$FF$11</f>
        <v>159.08577678733764</v>
      </c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</row>
    <row r="377" spans="3:19" x14ac:dyDescent="0.25">
      <c r="C377" s="13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81" t="s">
        <v>213</v>
      </c>
      <c r="R377" s="150"/>
      <c r="S377" s="150"/>
    </row>
    <row r="378" spans="3:19" x14ac:dyDescent="0.25">
      <c r="C378" s="940" t="s">
        <v>136</v>
      </c>
      <c r="D378" s="941"/>
      <c r="E378" s="950" t="s">
        <v>141</v>
      </c>
      <c r="F378" s="950"/>
      <c r="G378" s="950"/>
      <c r="H378" s="950"/>
      <c r="I378" s="950"/>
      <c r="J378" s="950"/>
      <c r="K378" s="950"/>
      <c r="L378" s="950"/>
      <c r="M378" s="950"/>
      <c r="N378" s="950"/>
      <c r="O378" s="950"/>
      <c r="P378" s="950"/>
      <c r="Q378" s="950"/>
      <c r="R378" s="150"/>
      <c r="S378" s="150"/>
    </row>
    <row r="379" spans="3:19" x14ac:dyDescent="0.25">
      <c r="C379" s="942"/>
      <c r="D379" s="943"/>
      <c r="E379" s="180" t="s">
        <v>223</v>
      </c>
      <c r="F379" s="180" t="s">
        <v>224</v>
      </c>
      <c r="G379" s="180" t="s">
        <v>225</v>
      </c>
      <c r="H379" s="180" t="s">
        <v>226</v>
      </c>
      <c r="I379" s="180" t="s">
        <v>227</v>
      </c>
      <c r="J379" s="180" t="s">
        <v>228</v>
      </c>
      <c r="K379" s="180" t="s">
        <v>229</v>
      </c>
      <c r="L379" s="180" t="s">
        <v>230</v>
      </c>
      <c r="M379" s="180" t="s">
        <v>231</v>
      </c>
      <c r="N379" s="180" t="s">
        <v>232</v>
      </c>
      <c r="O379" s="180" t="s">
        <v>233</v>
      </c>
      <c r="P379" s="180" t="s">
        <v>234</v>
      </c>
      <c r="Q379" s="180" t="s">
        <v>90</v>
      </c>
      <c r="R379" s="150"/>
      <c r="S379" s="150"/>
    </row>
    <row r="380" spans="3:19" x14ac:dyDescent="0.25">
      <c r="C380" s="944"/>
      <c r="D380" s="945"/>
      <c r="E380" s="180" t="s">
        <v>113</v>
      </c>
      <c r="F380" s="180" t="s">
        <v>113</v>
      </c>
      <c r="G380" s="180" t="s">
        <v>113</v>
      </c>
      <c r="H380" s="180" t="s">
        <v>113</v>
      </c>
      <c r="I380" s="180" t="s">
        <v>113</v>
      </c>
      <c r="J380" s="180" t="s">
        <v>113</v>
      </c>
      <c r="K380" s="180" t="s">
        <v>114</v>
      </c>
      <c r="L380" s="180" t="s">
        <v>114</v>
      </c>
      <c r="M380" s="180" t="s">
        <v>114</v>
      </c>
      <c r="N380" s="180" t="s">
        <v>114</v>
      </c>
      <c r="O380" s="180" t="s">
        <v>114</v>
      </c>
      <c r="P380" s="180" t="s">
        <v>114</v>
      </c>
      <c r="Q380" s="180" t="s">
        <v>114</v>
      </c>
      <c r="R380" s="150"/>
      <c r="S380" s="150"/>
    </row>
    <row r="381" spans="3:19" x14ac:dyDescent="0.25">
      <c r="C381" s="935" t="s">
        <v>147</v>
      </c>
      <c r="D381" s="936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80"/>
      <c r="R381" s="150"/>
      <c r="S381" s="150"/>
    </row>
    <row r="382" spans="3:19" x14ac:dyDescent="0.25">
      <c r="C382" s="84" t="s">
        <v>148</v>
      </c>
      <c r="D382" s="84" t="s">
        <v>149</v>
      </c>
      <c r="E382" s="147">
        <f>[6]Sales_SP!FE10</f>
        <v>979.83332300000006</v>
      </c>
      <c r="F382" s="147">
        <f>[6]Sales_SP!FF10</f>
        <v>1179.1252710000003</v>
      </c>
      <c r="G382" s="147">
        <f>[6]Sales_SP!FG10</f>
        <v>1050.9543275000001</v>
      </c>
      <c r="H382" s="147">
        <f>[6]Sales_SP!FH10</f>
        <v>823.85219500000005</v>
      </c>
      <c r="I382" s="147">
        <f>[6]Sales_SP!FI10</f>
        <v>942.71871799999997</v>
      </c>
      <c r="J382" s="147">
        <f>[6]Sales_SP!FJ10</f>
        <v>873.65586750000011</v>
      </c>
      <c r="K382" s="147">
        <f>[6]Sales_SP!FK10</f>
        <v>789.93470327646605</v>
      </c>
      <c r="L382" s="147">
        <f>[6]Sales_SP!FL10</f>
        <v>753.6892776479167</v>
      </c>
      <c r="M382" s="147">
        <f>[6]Sales_SP!FM10</f>
        <v>761.69905111489095</v>
      </c>
      <c r="N382" s="147">
        <f>[6]Sales_SP!FN10</f>
        <v>721.47357708711831</v>
      </c>
      <c r="O382" s="147">
        <f>[6]Sales_SP!FO10</f>
        <v>761.84161420318674</v>
      </c>
      <c r="P382" s="147">
        <f>[6]Sales_SP!FP10</f>
        <v>944.61223886207654</v>
      </c>
      <c r="Q382" s="182">
        <f t="shared" ref="Q382:Q395" si="92">SUM(E382:P382)</f>
        <v>10583.390164191656</v>
      </c>
      <c r="R382" s="150"/>
      <c r="S382" s="150"/>
    </row>
    <row r="383" spans="3:19" x14ac:dyDescent="0.25">
      <c r="C383" s="16" t="s">
        <v>150</v>
      </c>
      <c r="D383" s="16" t="s">
        <v>151</v>
      </c>
      <c r="E383" s="147">
        <f>[6]Sales_SP!FE23</f>
        <v>299.95327924999998</v>
      </c>
      <c r="F383" s="147">
        <f>[6]Sales_SP!FF23</f>
        <v>344.29363547000003</v>
      </c>
      <c r="G383" s="147">
        <f>[6]Sales_SP!FG23</f>
        <v>316.53086350000007</v>
      </c>
      <c r="H383" s="147">
        <f>[6]Sales_SP!FH23</f>
        <v>269.09957800000007</v>
      </c>
      <c r="I383" s="147">
        <f>[6]Sales_SP!FI23</f>
        <v>304.82621734999998</v>
      </c>
      <c r="J383" s="147">
        <f>[6]Sales_SP!FJ23</f>
        <v>282.15153099999998</v>
      </c>
      <c r="K383" s="147">
        <f>[6]Sales_SP!FK23</f>
        <v>253.78456341752704</v>
      </c>
      <c r="L383" s="147">
        <f>[6]Sales_SP!FL23</f>
        <v>255.11436061676446</v>
      </c>
      <c r="M383" s="147">
        <f>[6]Sales_SP!FM23</f>
        <v>259.45968138623169</v>
      </c>
      <c r="N383" s="147">
        <f>[6]Sales_SP!FN23</f>
        <v>245.40774507223105</v>
      </c>
      <c r="O383" s="147">
        <f>[6]Sales_SP!FO23</f>
        <v>262.54309673753704</v>
      </c>
      <c r="P383" s="147">
        <f>[6]Sales_SP!FP23</f>
        <v>303.80488834357448</v>
      </c>
      <c r="Q383" s="182">
        <f t="shared" si="92"/>
        <v>3396.9694401438655</v>
      </c>
      <c r="R383" s="150"/>
      <c r="S383" s="150"/>
    </row>
    <row r="384" spans="3:19" x14ac:dyDescent="0.25">
      <c r="C384" s="16" t="s">
        <v>152</v>
      </c>
      <c r="D384" s="16" t="s">
        <v>153</v>
      </c>
      <c r="E384" s="147">
        <f>[6]Sales_SP!FE36</f>
        <v>79.7589609999999</v>
      </c>
      <c r="F384" s="147">
        <f>[6]Sales_SP!FF36</f>
        <v>86.358034999999902</v>
      </c>
      <c r="G384" s="147">
        <f>[6]Sales_SP!FG36</f>
        <v>81.628037000000006</v>
      </c>
      <c r="H384" s="147">
        <f>[6]Sales_SP!FH36</f>
        <v>76.706923999999987</v>
      </c>
      <c r="I384" s="147">
        <f>[6]Sales_SP!FI36</f>
        <v>82.061210000000017</v>
      </c>
      <c r="J384" s="147">
        <f>[6]Sales_SP!FJ36</f>
        <v>76.115252000000055</v>
      </c>
      <c r="K384" s="147">
        <f>[6]Sales_SP!FK36</f>
        <v>71.914902947980039</v>
      </c>
      <c r="L384" s="147">
        <f>[6]Sales_SP!FL36</f>
        <v>86.23630222725383</v>
      </c>
      <c r="M384" s="147">
        <f>[6]Sales_SP!FM36</f>
        <v>87.581669936638519</v>
      </c>
      <c r="N384" s="147">
        <f>[6]Sales_SP!FN36</f>
        <v>81.281464020542103</v>
      </c>
      <c r="O384" s="147">
        <f>[6]Sales_SP!FO36</f>
        <v>80.96415225725157</v>
      </c>
      <c r="P384" s="147">
        <f>[6]Sales_SP!FP36</f>
        <v>83.512783872101139</v>
      </c>
      <c r="Q384" s="182">
        <f t="shared" si="92"/>
        <v>974.11969426176711</v>
      </c>
      <c r="R384" s="150"/>
      <c r="S384" s="150"/>
    </row>
    <row r="385" spans="3:19" x14ac:dyDescent="0.25">
      <c r="C385" s="16" t="s">
        <v>154</v>
      </c>
      <c r="D385" s="16" t="s">
        <v>155</v>
      </c>
      <c r="E385" s="147">
        <f>[6]Sales_SP!FE43</f>
        <v>0.84861500000000023</v>
      </c>
      <c r="F385" s="147">
        <f>[6]Sales_SP!FF43</f>
        <v>0.88606200000000002</v>
      </c>
      <c r="G385" s="147">
        <f>[6]Sales_SP!FG43</f>
        <v>0.78206599999999971</v>
      </c>
      <c r="H385" s="147">
        <f>[6]Sales_SP!FH43</f>
        <v>0.75717699999999988</v>
      </c>
      <c r="I385" s="147">
        <f>[6]Sales_SP!FI43</f>
        <v>0.80477799999999977</v>
      </c>
      <c r="J385" s="147">
        <f>[6]Sales_SP!FJ43</f>
        <v>0.75488199999999983</v>
      </c>
      <c r="K385" s="147">
        <f>[6]Sales_SP!FK43</f>
        <v>0.74451299134250715</v>
      </c>
      <c r="L385" s="147">
        <f>[6]Sales_SP!FL43</f>
        <v>0.81236846267146245</v>
      </c>
      <c r="M385" s="147">
        <f>[6]Sales_SP!FM43</f>
        <v>0.85267523291597969</v>
      </c>
      <c r="N385" s="147">
        <f>[6]Sales_SP!FN43</f>
        <v>0.75416665425277052</v>
      </c>
      <c r="O385" s="147">
        <f>[6]Sales_SP!FO43</f>
        <v>0.72552994616180777</v>
      </c>
      <c r="P385" s="147">
        <f>[6]Sales_SP!FP43</f>
        <v>0.82452646111485128</v>
      </c>
      <c r="Q385" s="182">
        <f t="shared" si="92"/>
        <v>9.5473597484593782</v>
      </c>
      <c r="R385" s="150"/>
      <c r="S385" s="150"/>
    </row>
    <row r="386" spans="3:19" x14ac:dyDescent="0.25">
      <c r="C386" s="16" t="s">
        <v>156</v>
      </c>
      <c r="D386" s="16" t="s">
        <v>157</v>
      </c>
      <c r="E386" s="147">
        <f>[6]Sales_SP!FE48+[6]Sales_SP!FE52</f>
        <v>3.1946649999999996</v>
      </c>
      <c r="F386" s="147">
        <f>[6]Sales_SP!FF48+[6]Sales_SP!FF52</f>
        <v>3.1934550000000002</v>
      </c>
      <c r="G386" s="147">
        <f>[6]Sales_SP!FG48+[6]Sales_SP!FG52</f>
        <v>3.1872939999999996</v>
      </c>
      <c r="H386" s="147">
        <f>[6]Sales_SP!FH48+[6]Sales_SP!FH52</f>
        <v>3.1199649999999997</v>
      </c>
      <c r="I386" s="147">
        <f>[6]Sales_SP!FI48+[6]Sales_SP!FI52</f>
        <v>3.1838929999999999</v>
      </c>
      <c r="J386" s="147">
        <f>[6]Sales_SP!FJ48+[6]Sales_SP!FJ52</f>
        <v>3.2592020000000002</v>
      </c>
      <c r="K386" s="147">
        <f>[6]Sales_SP!FK48+[6]Sales_SP!FK52</f>
        <v>3.1154337975811921</v>
      </c>
      <c r="L386" s="147">
        <f>[6]Sales_SP!FL48+[6]Sales_SP!FL52</f>
        <v>3.4274592932430701</v>
      </c>
      <c r="M386" s="147">
        <f>[6]Sales_SP!FM48+[6]Sales_SP!FM52</f>
        <v>3.3712986345977023</v>
      </c>
      <c r="N386" s="147">
        <f>[6]Sales_SP!FN48+[6]Sales_SP!FN52</f>
        <v>3.3864116907440787</v>
      </c>
      <c r="O386" s="147">
        <f>[6]Sales_SP!FO48+[6]Sales_SP!FO52</f>
        <v>3.4195251197794887</v>
      </c>
      <c r="P386" s="147">
        <f>[6]Sales_SP!FP48+[6]Sales_SP!FP52</f>
        <v>3.4358324497350909</v>
      </c>
      <c r="Q386" s="182">
        <f t="shared" si="92"/>
        <v>39.294434985680617</v>
      </c>
      <c r="R386" s="150"/>
      <c r="S386" s="150"/>
    </row>
    <row r="387" spans="3:19" x14ac:dyDescent="0.25">
      <c r="C387" s="16" t="s">
        <v>158</v>
      </c>
      <c r="D387" s="16" t="s">
        <v>159</v>
      </c>
      <c r="E387" s="147">
        <f>[6]Sales_SP!FE54</f>
        <v>40.720596999999998</v>
      </c>
      <c r="F387" s="147">
        <f>[6]Sales_SP!FF54</f>
        <v>42.393444000000002</v>
      </c>
      <c r="G387" s="147">
        <f>[6]Sales_SP!FG54</f>
        <v>39.644019999999998</v>
      </c>
      <c r="H387" s="147">
        <f>[6]Sales_SP!FH54</f>
        <v>39.430267999999998</v>
      </c>
      <c r="I387" s="147">
        <f>[6]Sales_SP!FI54</f>
        <v>41.998558000000003</v>
      </c>
      <c r="J387" s="147">
        <f>[6]Sales_SP!FJ54</f>
        <v>40.215240999999999</v>
      </c>
      <c r="K387" s="147">
        <f>[6]Sales_SP!FK54</f>
        <v>41.611536750000006</v>
      </c>
      <c r="L387" s="147">
        <f>[6]Sales_SP!FL54</f>
        <v>41.246386650000005</v>
      </c>
      <c r="M387" s="147">
        <f>[6]Sales_SP!FM54</f>
        <v>43.442359799999977</v>
      </c>
      <c r="N387" s="147">
        <f>[6]Sales_SP!FN54</f>
        <v>43.158150525000039</v>
      </c>
      <c r="O387" s="147">
        <f>[6]Sales_SP!FO54</f>
        <v>41.479636799999966</v>
      </c>
      <c r="P387" s="147">
        <f>[6]Sales_SP!FP54</f>
        <v>44.901427200000008</v>
      </c>
      <c r="Q387" s="182">
        <f t="shared" si="92"/>
        <v>500.24162572500006</v>
      </c>
      <c r="R387" s="150"/>
      <c r="S387" s="150"/>
    </row>
    <row r="388" spans="3:19" x14ac:dyDescent="0.25">
      <c r="C388" s="16" t="s">
        <v>160</v>
      </c>
      <c r="D388" s="16" t="s">
        <v>161</v>
      </c>
      <c r="E388" s="147">
        <f>[6]Sales_SP!FE64</f>
        <v>7.8716179999999953</v>
      </c>
      <c r="F388" s="147">
        <f>[6]Sales_SP!FF64</f>
        <v>6.4386439999999991</v>
      </c>
      <c r="G388" s="147">
        <f>[6]Sales_SP!FG64</f>
        <v>7.6333690000000001</v>
      </c>
      <c r="H388" s="147">
        <f>[6]Sales_SP!FH64</f>
        <v>7.7444189999999997</v>
      </c>
      <c r="I388" s="147">
        <f>[6]Sales_SP!FI64</f>
        <v>8.9811259999999997</v>
      </c>
      <c r="J388" s="147">
        <f>[6]Sales_SP!FJ64</f>
        <v>8.3359529999999999</v>
      </c>
      <c r="K388" s="147">
        <f>[6]Sales_SP!FK64</f>
        <v>7.3746191196893154</v>
      </c>
      <c r="L388" s="147">
        <f>[6]Sales_SP!FL64</f>
        <v>7.4718123944928383</v>
      </c>
      <c r="M388" s="147">
        <f>[6]Sales_SP!FM64</f>
        <v>7.4406358085513897</v>
      </c>
      <c r="N388" s="147">
        <f>[6]Sales_SP!FN64</f>
        <v>6.6016615687906164</v>
      </c>
      <c r="O388" s="147">
        <f>[6]Sales_SP!FO64</f>
        <v>7.5462763092880696</v>
      </c>
      <c r="P388" s="147">
        <f>[6]Sales_SP!FP64</f>
        <v>9.3022446545573345</v>
      </c>
      <c r="Q388" s="182">
        <f t="shared" si="92"/>
        <v>92.742378855369566</v>
      </c>
      <c r="R388" s="150"/>
      <c r="S388" s="150"/>
    </row>
    <row r="389" spans="3:19" x14ac:dyDescent="0.25">
      <c r="C389" s="16" t="s">
        <v>162</v>
      </c>
      <c r="D389" s="16" t="s">
        <v>163</v>
      </c>
      <c r="E389" s="147">
        <f>[6]Sales_SP!FE69</f>
        <v>8.9497120000000034</v>
      </c>
      <c r="F389" s="147">
        <f>[6]Sales_SP!FF69</f>
        <v>10.139775999999992</v>
      </c>
      <c r="G389" s="147">
        <f>[6]Sales_SP!FG69</f>
        <v>9.5486610000000045</v>
      </c>
      <c r="H389" s="147">
        <f>[6]Sales_SP!FH69</f>
        <v>8.274875999999999</v>
      </c>
      <c r="I389" s="147">
        <f>[6]Sales_SP!FI69</f>
        <v>9.4967260000000024</v>
      </c>
      <c r="J389" s="147">
        <f>[6]Sales_SP!FJ69</f>
        <v>8.8841199999999976</v>
      </c>
      <c r="K389" s="147">
        <f>[6]Sales_SP!FK69</f>
        <v>7.5409855500000003</v>
      </c>
      <c r="L389" s="147">
        <f>[6]Sales_SP!FL69</f>
        <v>8.0954968500000017</v>
      </c>
      <c r="M389" s="147">
        <f>[6]Sales_SP!FM69</f>
        <v>8.4451920000000023</v>
      </c>
      <c r="N389" s="147">
        <f>[6]Sales_SP!FN69</f>
        <v>8.3920399500000009</v>
      </c>
      <c r="O389" s="147">
        <f>[6]Sales_SP!FO69</f>
        <v>8.4775792500000016</v>
      </c>
      <c r="P389" s="147">
        <f>[6]Sales_SP!FP69</f>
        <v>9.1192888499999984</v>
      </c>
      <c r="Q389" s="182">
        <f t="shared" si="92"/>
        <v>105.36445345000001</v>
      </c>
      <c r="R389" s="150"/>
      <c r="S389" s="150"/>
    </row>
    <row r="390" spans="3:19" x14ac:dyDescent="0.25">
      <c r="C390" s="16" t="s">
        <v>164</v>
      </c>
      <c r="D390" s="16" t="s">
        <v>165</v>
      </c>
      <c r="E390" s="147">
        <f>[6]Sales_SP!FE$70</f>
        <v>7.5772000000000006E-2</v>
      </c>
      <c r="F390" s="147">
        <f>[6]Sales_SP!FF$70</f>
        <v>9.1754999999999989E-2</v>
      </c>
      <c r="G390" s="147">
        <f>[6]Sales_SP!FG$70</f>
        <v>9.4195000000000015E-2</v>
      </c>
      <c r="H390" s="147">
        <f>[6]Sales_SP!FH$70</f>
        <v>0.12718100000000002</v>
      </c>
      <c r="I390" s="147">
        <f>[6]Sales_SP!FI$70</f>
        <v>0.15276099999999998</v>
      </c>
      <c r="J390" s="147">
        <f>[6]Sales_SP!FJ$70</f>
        <v>0.14852799999999991</v>
      </c>
      <c r="K390" s="147">
        <f>[6]Sales_SP!FK$70</f>
        <v>7.097023999999999E-2</v>
      </c>
      <c r="L390" s="147">
        <f>[6]Sales_SP!FL$70</f>
        <v>8.1753619999999999E-2</v>
      </c>
      <c r="M390" s="147">
        <f>[6]Sales_SP!FM$70</f>
        <v>8.4589120000000004E-2</v>
      </c>
      <c r="N390" s="147">
        <f>[6]Sales_SP!FN$70</f>
        <v>8.8291699999999987E-2</v>
      </c>
      <c r="O390" s="147">
        <f>[6]Sales_SP!FO$70</f>
        <v>8.8672239999999986E-2</v>
      </c>
      <c r="P390" s="147">
        <f>[6]Sales_SP!FP$70</f>
        <v>9.7482959999999994E-2</v>
      </c>
      <c r="Q390" s="182">
        <f t="shared" si="92"/>
        <v>1.2019518799999998</v>
      </c>
      <c r="R390" s="150"/>
      <c r="S390" s="150"/>
    </row>
    <row r="391" spans="3:19" x14ac:dyDescent="0.25">
      <c r="C391" s="16"/>
      <c r="D391" s="16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82">
        <f t="shared" si="92"/>
        <v>0</v>
      </c>
      <c r="R391" s="150"/>
      <c r="S391" s="150"/>
    </row>
    <row r="392" spans="3:19" x14ac:dyDescent="0.25">
      <c r="C392" s="16"/>
      <c r="D392" s="16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82">
        <f t="shared" si="92"/>
        <v>0</v>
      </c>
      <c r="R392" s="150"/>
      <c r="S392" s="150"/>
    </row>
    <row r="393" spans="3:19" x14ac:dyDescent="0.25">
      <c r="C393" s="16"/>
      <c r="D393" s="16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82">
        <f t="shared" si="92"/>
        <v>0</v>
      </c>
      <c r="R393" s="150"/>
      <c r="S393" s="150"/>
    </row>
    <row r="394" spans="3:19" x14ac:dyDescent="0.25">
      <c r="C394" s="16" t="s">
        <v>235</v>
      </c>
      <c r="D394" s="16" t="s">
        <v>235</v>
      </c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82">
        <f t="shared" si="92"/>
        <v>0</v>
      </c>
      <c r="R394" s="150"/>
      <c r="S394" s="150"/>
    </row>
    <row r="395" spans="3:19" x14ac:dyDescent="0.25">
      <c r="C395" s="937" t="s">
        <v>166</v>
      </c>
      <c r="D395" s="938"/>
      <c r="E395" s="182">
        <f t="shared" ref="E395:P395" si="93">SUM(E382:E394)</f>
        <v>1421.20654225</v>
      </c>
      <c r="F395" s="182">
        <f t="shared" si="93"/>
        <v>1672.9200774700005</v>
      </c>
      <c r="G395" s="182">
        <f t="shared" si="93"/>
        <v>1510.002833</v>
      </c>
      <c r="H395" s="182">
        <f t="shared" si="93"/>
        <v>1229.1125830000005</v>
      </c>
      <c r="I395" s="182">
        <f t="shared" si="93"/>
        <v>1394.2239873499998</v>
      </c>
      <c r="J395" s="182">
        <f t="shared" si="93"/>
        <v>1293.5205765000001</v>
      </c>
      <c r="K395" s="182">
        <f t="shared" si="93"/>
        <v>1176.0922280905859</v>
      </c>
      <c r="L395" s="182">
        <f t="shared" si="93"/>
        <v>1156.1752177623423</v>
      </c>
      <c r="M395" s="182">
        <f t="shared" si="93"/>
        <v>1172.3771530338261</v>
      </c>
      <c r="N395" s="182">
        <f t="shared" si="93"/>
        <v>1110.543508268679</v>
      </c>
      <c r="O395" s="182">
        <f t="shared" si="93"/>
        <v>1167.0860828632046</v>
      </c>
      <c r="P395" s="182">
        <f t="shared" si="93"/>
        <v>1399.6107136531593</v>
      </c>
      <c r="Q395" s="182">
        <f t="shared" si="92"/>
        <v>15702.871503241797</v>
      </c>
      <c r="R395" s="150"/>
      <c r="S395" s="150"/>
    </row>
    <row r="396" spans="3:19" x14ac:dyDescent="0.25">
      <c r="C396" s="935" t="s">
        <v>167</v>
      </c>
      <c r="D396" s="936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80"/>
      <c r="R396" s="150"/>
      <c r="S396" s="150"/>
    </row>
    <row r="397" spans="3:19" x14ac:dyDescent="0.25">
      <c r="C397" s="16" t="s">
        <v>168</v>
      </c>
      <c r="D397" s="16" t="s">
        <v>169</v>
      </c>
      <c r="E397" s="147">
        <f>[6]Sales_SP!FE89</f>
        <v>357.79890947999996</v>
      </c>
      <c r="F397" s="147">
        <f>[6]Sales_SP!FF89</f>
        <v>328.15855753999995</v>
      </c>
      <c r="G397" s="147">
        <f>[6]Sales_SP!FG89</f>
        <v>349.37869324999997</v>
      </c>
      <c r="H397" s="147">
        <f>[6]Sales_SP!FH89</f>
        <v>312.61987757000003</v>
      </c>
      <c r="I397" s="147">
        <f>[6]Sales_SP!FI89</f>
        <v>327.3409944600001</v>
      </c>
      <c r="J397" s="147">
        <f>[6]Sales_SP!FJ89</f>
        <v>333.82003499000007</v>
      </c>
      <c r="K397" s="147">
        <f>[6]Sales_SP!FK89</f>
        <v>333.11894626174319</v>
      </c>
      <c r="L397" s="147">
        <f>[6]Sales_SP!FL89</f>
        <v>355.70688104345385</v>
      </c>
      <c r="M397" s="147">
        <f>[6]Sales_SP!FM89</f>
        <v>358.74796104697924</v>
      </c>
      <c r="N397" s="147">
        <f>[6]Sales_SP!FN89</f>
        <v>370.82501690184517</v>
      </c>
      <c r="O397" s="147">
        <f>[6]Sales_SP!FO89</f>
        <v>370.36677773946531</v>
      </c>
      <c r="P397" s="147">
        <f>[6]Sales_SP!FP89</f>
        <v>508.26995089410991</v>
      </c>
      <c r="Q397" s="182">
        <f t="shared" ref="Q397:Q412" si="94">SUM(E397:P397)</f>
        <v>4306.1526011775968</v>
      </c>
      <c r="R397" s="150"/>
      <c r="S397" s="150"/>
    </row>
    <row r="398" spans="3:19" x14ac:dyDescent="0.25">
      <c r="C398" s="16" t="s">
        <v>170</v>
      </c>
      <c r="D398" s="16" t="s">
        <v>171</v>
      </c>
      <c r="E398" s="147">
        <f>[6]Sales_SP!FE104</f>
        <v>0.02</v>
      </c>
      <c r="F398" s="147">
        <f>[6]Sales_SP!FF104</f>
        <v>0.01</v>
      </c>
      <c r="G398" s="147">
        <f>[6]Sales_SP!FG104</f>
        <v>0</v>
      </c>
      <c r="H398" s="147">
        <f>[6]Sales_SP!FH104</f>
        <v>0</v>
      </c>
      <c r="I398" s="147">
        <f>[6]Sales_SP!FI104</f>
        <v>0.01</v>
      </c>
      <c r="J398" s="147">
        <f>[6]Sales_SP!FJ104</f>
        <v>0.03</v>
      </c>
      <c r="K398" s="147">
        <f>[6]Sales_SP!FK104</f>
        <v>0.02</v>
      </c>
      <c r="L398" s="147">
        <f>[6]Sales_SP!FL104</f>
        <v>0.01</v>
      </c>
      <c r="M398" s="147">
        <f>[6]Sales_SP!FM104</f>
        <v>0</v>
      </c>
      <c r="N398" s="147">
        <f>[6]Sales_SP!FN104</f>
        <v>0</v>
      </c>
      <c r="O398" s="147">
        <f>[6]Sales_SP!FO104</f>
        <v>0.01</v>
      </c>
      <c r="P398" s="147">
        <f>[6]Sales_SP!FP104</f>
        <v>0.03</v>
      </c>
      <c r="Q398" s="182">
        <f t="shared" si="94"/>
        <v>0.14000000000000001</v>
      </c>
      <c r="R398" s="150"/>
      <c r="S398" s="150"/>
    </row>
    <row r="399" spans="3:19" x14ac:dyDescent="0.25">
      <c r="C399" s="16" t="s">
        <v>216</v>
      </c>
      <c r="D399" s="16" t="s">
        <v>173</v>
      </c>
      <c r="E399" s="147">
        <f>[6]Sales_SP!FE110</f>
        <v>178.14854453999999</v>
      </c>
      <c r="F399" s="147">
        <f>[6]Sales_SP!FF110</f>
        <v>196.79013863999998</v>
      </c>
      <c r="G399" s="147">
        <f>[6]Sales_SP!FG110</f>
        <v>197.60701470000001</v>
      </c>
      <c r="H399" s="147">
        <f>[6]Sales_SP!FH110</f>
        <v>168.573436515</v>
      </c>
      <c r="I399" s="147">
        <f>[6]Sales_SP!FI110</f>
        <v>181.96917250999999</v>
      </c>
      <c r="J399" s="147">
        <f>[6]Sales_SP!FJ110</f>
        <v>169.63353952</v>
      </c>
      <c r="K399" s="147">
        <f>[6]Sales_SP!FK110</f>
        <v>161.47404430300003</v>
      </c>
      <c r="L399" s="147">
        <f>[6]Sales_SP!FL110</f>
        <v>152.78472288200004</v>
      </c>
      <c r="M399" s="147">
        <f>[6]Sales_SP!FM110</f>
        <v>149.5951292550001</v>
      </c>
      <c r="N399" s="147">
        <f>[6]Sales_SP!FN110</f>
        <v>152.592613976</v>
      </c>
      <c r="O399" s="147">
        <f>[6]Sales_SP!FO110</f>
        <v>154.425679089</v>
      </c>
      <c r="P399" s="147">
        <f>[6]Sales_SP!FP110</f>
        <v>236.93664062200006</v>
      </c>
      <c r="Q399" s="182">
        <f t="shared" si="94"/>
        <v>2100.5306765519999</v>
      </c>
      <c r="R399" s="150"/>
      <c r="S399" s="150"/>
    </row>
    <row r="400" spans="3:19" x14ac:dyDescent="0.25">
      <c r="C400" s="16" t="s">
        <v>174</v>
      </c>
      <c r="D400" s="16" t="s">
        <v>175</v>
      </c>
      <c r="E400" s="147">
        <f>[6]Sales_SP!FE115</f>
        <v>0</v>
      </c>
      <c r="F400" s="147">
        <f>[6]Sales_SP!FF115</f>
        <v>4.7229000000000007E-2</v>
      </c>
      <c r="G400" s="147">
        <f>[6]Sales_SP!FG115</f>
        <v>3.6666000000000004E-2</v>
      </c>
      <c r="H400" s="147">
        <f>[6]Sales_SP!FH115</f>
        <v>2.7435999999999995E-2</v>
      </c>
      <c r="I400" s="147">
        <f>[6]Sales_SP!FI115</f>
        <v>2.4931000000000002E-2</v>
      </c>
      <c r="J400" s="147">
        <f>[6]Sales_SP!FJ115</f>
        <v>2.9946999999999998E-2</v>
      </c>
      <c r="K400" s="147">
        <f>[6]Sales_SP!FK115</f>
        <v>0</v>
      </c>
      <c r="L400" s="147">
        <f>[6]Sales_SP!FL115</f>
        <v>0</v>
      </c>
      <c r="M400" s="147">
        <f>[6]Sales_SP!FM115</f>
        <v>3.2839920000000002E-2</v>
      </c>
      <c r="N400" s="147">
        <f>[6]Sales_SP!FN115</f>
        <v>2.9550420000000001E-2</v>
      </c>
      <c r="O400" s="147">
        <f>[6]Sales_SP!FO115</f>
        <v>3.425976E-2</v>
      </c>
      <c r="P400" s="147">
        <f>[6]Sales_SP!FP115</f>
        <v>3.5158380000000003E-2</v>
      </c>
      <c r="Q400" s="182">
        <f t="shared" si="94"/>
        <v>0.29801748</v>
      </c>
      <c r="R400" s="150"/>
      <c r="S400" s="150"/>
    </row>
    <row r="401" spans="3:19" x14ac:dyDescent="0.25">
      <c r="C401" s="16" t="s">
        <v>176</v>
      </c>
      <c r="D401" s="16" t="s">
        <v>177</v>
      </c>
      <c r="E401" s="147">
        <f>[6]Sales_SP!FE120</f>
        <v>0.38137300000000002</v>
      </c>
      <c r="F401" s="147">
        <f>[6]Sales_SP!FF120</f>
        <v>0.43819399999999997</v>
      </c>
      <c r="G401" s="147">
        <f>[6]Sales_SP!FG120</f>
        <v>0.444743</v>
      </c>
      <c r="H401" s="147">
        <f>[6]Sales_SP!FH120</f>
        <v>0.40054600000000001</v>
      </c>
      <c r="I401" s="147">
        <f>[6]Sales_SP!FI120</f>
        <v>0.39676800000000001</v>
      </c>
      <c r="J401" s="147">
        <f>[6]Sales_SP!FJ120</f>
        <v>0.395706</v>
      </c>
      <c r="K401" s="147">
        <f>[6]Sales_SP!FK120</f>
        <v>0.3750428400000001</v>
      </c>
      <c r="L401" s="147">
        <f>[6]Sales_SP!FL120</f>
        <v>0.36708647999999999</v>
      </c>
      <c r="M401" s="147">
        <f>[6]Sales_SP!FM120</f>
        <v>0.35503852000000008</v>
      </c>
      <c r="N401" s="147">
        <f>[6]Sales_SP!FN120</f>
        <v>0.36364890000000005</v>
      </c>
      <c r="O401" s="147">
        <f>[6]Sales_SP!FO120</f>
        <v>0.35542435999999999</v>
      </c>
      <c r="P401" s="147">
        <f>[6]Sales_SP!FP120</f>
        <v>0.52239343999999999</v>
      </c>
      <c r="Q401" s="182">
        <f t="shared" si="94"/>
        <v>4.7959645400000008</v>
      </c>
      <c r="R401" s="150"/>
      <c r="S401" s="150"/>
    </row>
    <row r="402" spans="3:19" x14ac:dyDescent="0.25">
      <c r="C402" s="16" t="s">
        <v>178</v>
      </c>
      <c r="D402" s="16" t="s">
        <v>179</v>
      </c>
      <c r="E402" s="147">
        <f>[6]Sales_SP!FE126</f>
        <v>2.1078070000000002</v>
      </c>
      <c r="F402" s="147">
        <f>[6]Sales_SP!FF126</f>
        <v>0.38505099999999998</v>
      </c>
      <c r="G402" s="147">
        <f>[6]Sales_SP!FG126</f>
        <v>0.62865700000000002</v>
      </c>
      <c r="H402" s="147">
        <f>[6]Sales_SP!FH126</f>
        <v>1.0436631199999999</v>
      </c>
      <c r="I402" s="147">
        <f>[6]Sales_SP!FI126</f>
        <v>1.8084883200000001</v>
      </c>
      <c r="J402" s="147">
        <f>[6]Sales_SP!FJ126</f>
        <v>1.6906870000000001</v>
      </c>
      <c r="K402" s="147">
        <f>[6]Sales_SP!FK126</f>
        <v>3.5361050532000005</v>
      </c>
      <c r="L402" s="147">
        <f>[6]Sales_SP!FL126</f>
        <v>4.4964419381999994</v>
      </c>
      <c r="M402" s="147">
        <f>[6]Sales_SP!FM126</f>
        <v>6.4985852399999988</v>
      </c>
      <c r="N402" s="147">
        <f>[6]Sales_SP!FN126</f>
        <v>5.7925565399999988</v>
      </c>
      <c r="O402" s="147">
        <f>[6]Sales_SP!FO126</f>
        <v>6.0297626400000004</v>
      </c>
      <c r="P402" s="147">
        <f>[6]Sales_SP!FP126</f>
        <v>8.4704431200000005</v>
      </c>
      <c r="Q402" s="182">
        <f t="shared" si="94"/>
        <v>42.4882479714</v>
      </c>
      <c r="R402" s="150"/>
      <c r="S402" s="150"/>
    </row>
    <row r="403" spans="3:19" x14ac:dyDescent="0.25">
      <c r="C403" s="16" t="s">
        <v>180</v>
      </c>
      <c r="D403" s="16" t="s">
        <v>181</v>
      </c>
      <c r="E403" s="147">
        <f>[6]Sales_SP!FE127</f>
        <v>11.145113</v>
      </c>
      <c r="F403" s="147">
        <f>[6]Sales_SP!FF127</f>
        <v>10.677982</v>
      </c>
      <c r="G403" s="147">
        <f>[6]Sales_SP!FG127</f>
        <v>10.63566033</v>
      </c>
      <c r="H403" s="147">
        <f>[6]Sales_SP!FH127</f>
        <v>10.51083</v>
      </c>
      <c r="I403" s="147">
        <f>[6]Sales_SP!FI127</f>
        <v>10.583741</v>
      </c>
      <c r="J403" s="147">
        <f>[6]Sales_SP!FJ127</f>
        <v>10.129611000000001</v>
      </c>
      <c r="K403" s="147">
        <f>[6]Sales_SP!FK127</f>
        <v>11.475331039999999</v>
      </c>
      <c r="L403" s="147">
        <f>[6]Sales_SP!FL127</f>
        <v>12.215622320000003</v>
      </c>
      <c r="M403" s="147">
        <f>[6]Sales_SP!FM127</f>
        <v>11.730109460000001</v>
      </c>
      <c r="N403" s="147">
        <f>[6]Sales_SP!FN127</f>
        <v>12.132461080000001</v>
      </c>
      <c r="O403" s="147">
        <f>[6]Sales_SP!FO127</f>
        <v>12.054574399999998</v>
      </c>
      <c r="P403" s="147">
        <f>[6]Sales_SP!FP127</f>
        <v>16.20657108</v>
      </c>
      <c r="Q403" s="182">
        <f t="shared" si="94"/>
        <v>139.49760671000001</v>
      </c>
      <c r="R403" s="150"/>
      <c r="S403" s="150"/>
    </row>
    <row r="404" spans="3:19" x14ac:dyDescent="0.25">
      <c r="C404" s="16" t="s">
        <v>182</v>
      </c>
      <c r="D404" s="16" t="s">
        <v>183</v>
      </c>
      <c r="E404" s="147">
        <f>[6]Sales_SP!FE131</f>
        <v>19.40127</v>
      </c>
      <c r="F404" s="147">
        <f>[6]Sales_SP!FF131</f>
        <v>22.259069</v>
      </c>
      <c r="G404" s="147">
        <f>[6]Sales_SP!FG131</f>
        <v>22.274920000000002</v>
      </c>
      <c r="H404" s="147">
        <f>[6]Sales_SP!FH131</f>
        <v>17.129660999999999</v>
      </c>
      <c r="I404" s="147">
        <f>[6]Sales_SP!FI131</f>
        <v>17.852320840000001</v>
      </c>
      <c r="J404" s="147">
        <f>[6]Sales_SP!FJ131</f>
        <v>16.918638999999999</v>
      </c>
      <c r="K404" s="147">
        <f>[6]Sales_SP!FK131</f>
        <v>13.90204469</v>
      </c>
      <c r="L404" s="147">
        <f>[6]Sales_SP!FL131</f>
        <v>13.579032480000002</v>
      </c>
      <c r="M404" s="147">
        <f>[6]Sales_SP!FM131</f>
        <v>13.395903700000002</v>
      </c>
      <c r="N404" s="147">
        <f>[6]Sales_SP!FN131</f>
        <v>13.657089820000001</v>
      </c>
      <c r="O404" s="147">
        <f>[6]Sales_SP!FO131</f>
        <v>14.328783199999998</v>
      </c>
      <c r="P404" s="147">
        <f>[6]Sales_SP!FP131</f>
        <v>21.741336700000009</v>
      </c>
      <c r="Q404" s="182">
        <f t="shared" si="94"/>
        <v>206.44007043000002</v>
      </c>
      <c r="R404" s="150"/>
      <c r="S404" s="150"/>
    </row>
    <row r="405" spans="3:19" x14ac:dyDescent="0.25">
      <c r="C405" s="16" t="s">
        <v>184</v>
      </c>
      <c r="D405" s="16" t="s">
        <v>163</v>
      </c>
      <c r="E405" s="147">
        <f>[6]Sales_SP!FE132</f>
        <v>13.721470999999999</v>
      </c>
      <c r="F405" s="147">
        <f>[6]Sales_SP!FF132</f>
        <v>14.987717</v>
      </c>
      <c r="G405" s="147">
        <f>[6]Sales_SP!FG132</f>
        <v>14.88942761</v>
      </c>
      <c r="H405" s="147">
        <f>[6]Sales_SP!FH132</f>
        <v>14.020098900000001</v>
      </c>
      <c r="I405" s="147">
        <f>[6]Sales_SP!FI132</f>
        <v>15.852692810000001</v>
      </c>
      <c r="J405" s="147">
        <f>[6]Sales_SP!FJ132</f>
        <v>15.430845</v>
      </c>
      <c r="K405" s="147">
        <f>[6]Sales_SP!FK132</f>
        <v>13.19306634</v>
      </c>
      <c r="L405" s="147">
        <f>[6]Sales_SP!FL132</f>
        <v>15.009961990000003</v>
      </c>
      <c r="M405" s="147">
        <f>[6]Sales_SP!FM132</f>
        <v>14.388300079999999</v>
      </c>
      <c r="N405" s="147">
        <f>[6]Sales_SP!FN132</f>
        <v>14.379598540000005</v>
      </c>
      <c r="O405" s="147">
        <f>[6]Sales_SP!FO132</f>
        <v>14.060382720000002</v>
      </c>
      <c r="P405" s="147">
        <f>[6]Sales_SP!FP132</f>
        <v>18.43793574</v>
      </c>
      <c r="Q405" s="182">
        <f t="shared" si="94"/>
        <v>178.37149773000004</v>
      </c>
      <c r="R405" s="150"/>
      <c r="S405" s="150"/>
    </row>
    <row r="406" spans="3:19" x14ac:dyDescent="0.25">
      <c r="C406" s="16" t="s">
        <v>185</v>
      </c>
      <c r="D406" s="16" t="s">
        <v>186</v>
      </c>
      <c r="E406" s="147">
        <f>[6]Sales_SP!FE133</f>
        <v>0</v>
      </c>
      <c r="F406" s="147">
        <f>[6]Sales_SP!FF133</f>
        <v>0</v>
      </c>
      <c r="G406" s="147">
        <f>[6]Sales_SP!FG133</f>
        <v>0</v>
      </c>
      <c r="H406" s="147">
        <f>[6]Sales_SP!FH133</f>
        <v>0</v>
      </c>
      <c r="I406" s="147">
        <f>[6]Sales_SP!FI133</f>
        <v>0</v>
      </c>
      <c r="J406" s="147">
        <f>[6]Sales_SP!FJ133</f>
        <v>0</v>
      </c>
      <c r="K406" s="147">
        <f>[6]Sales_SP!FK133</f>
        <v>0</v>
      </c>
      <c r="L406" s="147">
        <f>[6]Sales_SP!FL133</f>
        <v>0</v>
      </c>
      <c r="M406" s="147">
        <f>[6]Sales_SP!FM133</f>
        <v>0</v>
      </c>
      <c r="N406" s="147">
        <f>[6]Sales_SP!FN133</f>
        <v>0</v>
      </c>
      <c r="O406" s="147">
        <f>[6]Sales_SP!FO133</f>
        <v>0</v>
      </c>
      <c r="P406" s="147">
        <f>[6]Sales_SP!FP133</f>
        <v>0</v>
      </c>
      <c r="Q406" s="182">
        <f t="shared" si="94"/>
        <v>0</v>
      </c>
      <c r="R406" s="150"/>
      <c r="S406" s="150"/>
    </row>
    <row r="407" spans="3:19" x14ac:dyDescent="0.25">
      <c r="C407" s="16" t="s">
        <v>187</v>
      </c>
      <c r="D407" s="16" t="s">
        <v>165</v>
      </c>
      <c r="E407" s="147">
        <f>[6]Sales_SP!FE134</f>
        <v>0.6</v>
      </c>
      <c r="F407" s="147">
        <f>[6]Sales_SP!FF134</f>
        <v>0.74</v>
      </c>
      <c r="G407" s="147">
        <f>[6]Sales_SP!FG134</f>
        <v>0.8</v>
      </c>
      <c r="H407" s="147">
        <f>[6]Sales_SP!FH134</f>
        <v>0.76</v>
      </c>
      <c r="I407" s="147">
        <f>[6]Sales_SP!FI134</f>
        <v>0.8</v>
      </c>
      <c r="J407" s="147">
        <f>[6]Sales_SP!FJ134</f>
        <v>0.93</v>
      </c>
      <c r="K407" s="147">
        <f>[6]Sales_SP!FK134</f>
        <v>0.87007078333333343</v>
      </c>
      <c r="L407" s="147">
        <f>[6]Sales_SP!FL134</f>
        <v>0.88139794333333343</v>
      </c>
      <c r="M407" s="147">
        <f>[12]Sales_SP!FM$134</f>
        <v>0.87715158333333343</v>
      </c>
      <c r="N407" s="147">
        <f>[12]Sales_SP!FN$134</f>
        <v>0.88657180333333341</v>
      </c>
      <c r="O407" s="147">
        <f>[12]Sales_SP!FO$134</f>
        <v>0.92508584333333355</v>
      </c>
      <c r="P407" s="147">
        <f>[12]Sales_SP!FP$134</f>
        <v>1.1669704233333336</v>
      </c>
      <c r="Q407" s="182">
        <f t="shared" si="94"/>
        <v>10.23724838</v>
      </c>
      <c r="R407" s="150"/>
      <c r="S407" s="150"/>
    </row>
    <row r="408" spans="3:19" x14ac:dyDescent="0.25">
      <c r="C408" s="16"/>
      <c r="D408" s="16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82">
        <f t="shared" si="94"/>
        <v>0</v>
      </c>
      <c r="R408" s="150"/>
      <c r="S408" s="150"/>
    </row>
    <row r="409" spans="3:19" x14ac:dyDescent="0.25">
      <c r="C409" s="16"/>
      <c r="D409" s="16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82">
        <f t="shared" si="94"/>
        <v>0</v>
      </c>
      <c r="R409" s="150"/>
      <c r="S409" s="150"/>
    </row>
    <row r="410" spans="3:19" x14ac:dyDescent="0.25">
      <c r="C410" s="16"/>
      <c r="D410" s="16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82">
        <f t="shared" si="94"/>
        <v>0</v>
      </c>
      <c r="R410" s="150"/>
      <c r="S410" s="150"/>
    </row>
    <row r="411" spans="3:19" x14ac:dyDescent="0.25">
      <c r="C411" s="16" t="s">
        <v>235</v>
      </c>
      <c r="D411" s="16" t="s">
        <v>235</v>
      </c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82">
        <f t="shared" si="94"/>
        <v>0</v>
      </c>
      <c r="R411" s="150"/>
      <c r="S411" s="150"/>
    </row>
    <row r="412" spans="3:19" x14ac:dyDescent="0.25">
      <c r="C412" s="937" t="s">
        <v>188</v>
      </c>
      <c r="D412" s="938"/>
      <c r="E412" s="182">
        <f t="shared" ref="E412:P412" si="95">SUM(E397:E411)</f>
        <v>583.32448801999988</v>
      </c>
      <c r="F412" s="182">
        <f t="shared" si="95"/>
        <v>574.49393817999987</v>
      </c>
      <c r="G412" s="182">
        <f t="shared" si="95"/>
        <v>596.69578188999981</v>
      </c>
      <c r="H412" s="182">
        <f t="shared" si="95"/>
        <v>525.08554910500004</v>
      </c>
      <c r="I412" s="182">
        <f t="shared" si="95"/>
        <v>556.63910893999991</v>
      </c>
      <c r="J412" s="182">
        <f t="shared" si="95"/>
        <v>549.00900950999994</v>
      </c>
      <c r="K412" s="182">
        <f t="shared" si="95"/>
        <v>537.9646513112765</v>
      </c>
      <c r="L412" s="182">
        <f t="shared" si="95"/>
        <v>555.05114707698715</v>
      </c>
      <c r="M412" s="182">
        <f t="shared" si="95"/>
        <v>555.6210188053127</v>
      </c>
      <c r="N412" s="182">
        <f t="shared" si="95"/>
        <v>570.65910798117841</v>
      </c>
      <c r="O412" s="182">
        <f t="shared" si="95"/>
        <v>572.59072975179868</v>
      </c>
      <c r="P412" s="182">
        <f t="shared" si="95"/>
        <v>811.81740039944327</v>
      </c>
      <c r="Q412" s="182">
        <f t="shared" si="94"/>
        <v>6988.9519309709976</v>
      </c>
      <c r="R412" s="150"/>
      <c r="S412" s="150"/>
    </row>
    <row r="413" spans="3:19" x14ac:dyDescent="0.25">
      <c r="C413" s="935" t="s">
        <v>189</v>
      </c>
      <c r="D413" s="936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80"/>
      <c r="R413" s="150"/>
      <c r="S413" s="150"/>
    </row>
    <row r="414" spans="3:19" x14ac:dyDescent="0.25">
      <c r="C414" s="16" t="s">
        <v>168</v>
      </c>
      <c r="D414" s="16" t="s">
        <v>169</v>
      </c>
      <c r="E414" s="147">
        <f>[6]Sales_SP!FE152</f>
        <v>446.87353940000003</v>
      </c>
      <c r="F414" s="147">
        <f>[6]Sales_SP!FF152</f>
        <v>478.19689171999994</v>
      </c>
      <c r="G414" s="147">
        <f>[6]Sales_SP!FG152</f>
        <v>465.79658125999998</v>
      </c>
      <c r="H414" s="147">
        <f>[6]Sales_SP!FH152</f>
        <v>468.67898968999998</v>
      </c>
      <c r="I414" s="147">
        <f>[6]Sales_SP!FI152</f>
        <v>480.15872999999993</v>
      </c>
      <c r="J414" s="147">
        <f>[6]Sales_SP!FJ152</f>
        <v>474.03500038800001</v>
      </c>
      <c r="K414" s="147">
        <f>[6]Sales_SP!FK152</f>
        <v>463.36966221121281</v>
      </c>
      <c r="L414" s="147">
        <f>[6]Sales_SP!FL152</f>
        <v>481.6271998942139</v>
      </c>
      <c r="M414" s="147">
        <f>[6]Sales_SP!FM152</f>
        <v>483.61207501853863</v>
      </c>
      <c r="N414" s="147">
        <f>[6]Sales_SP!FN152</f>
        <v>486.2537464146618</v>
      </c>
      <c r="O414" s="147">
        <f>[6]Sales_SP!FO152</f>
        <v>491.52139437812946</v>
      </c>
      <c r="P414" s="147">
        <f>[6]Sales_SP!FP152</f>
        <v>688.97779960179264</v>
      </c>
      <c r="Q414" s="182">
        <f t="shared" ref="Q414:Q429" si="96">SUM(E414:P414)</f>
        <v>5909.1016099765484</v>
      </c>
      <c r="R414" s="150"/>
      <c r="S414" s="150"/>
    </row>
    <row r="415" spans="3:19" x14ac:dyDescent="0.25">
      <c r="C415" s="16" t="s">
        <v>170</v>
      </c>
      <c r="D415" s="16" t="s">
        <v>171</v>
      </c>
      <c r="E415" s="147">
        <f>[6]Sales_SP!FE168</f>
        <v>0</v>
      </c>
      <c r="F415" s="147">
        <f>[6]Sales_SP!FF168</f>
        <v>0</v>
      </c>
      <c r="G415" s="147">
        <f>[6]Sales_SP!FG168</f>
        <v>0</v>
      </c>
      <c r="H415" s="147">
        <f>[6]Sales_SP!FH168</f>
        <v>0</v>
      </c>
      <c r="I415" s="147">
        <f>[6]Sales_SP!FI168</f>
        <v>0</v>
      </c>
      <c r="J415" s="147">
        <f>[6]Sales_SP!FJ168</f>
        <v>0</v>
      </c>
      <c r="K415" s="147">
        <f>[6]Sales_SP!FK168</f>
        <v>0</v>
      </c>
      <c r="L415" s="147">
        <f>[6]Sales_SP!FL168</f>
        <v>0</v>
      </c>
      <c r="M415" s="147">
        <f>[6]Sales_SP!FM168</f>
        <v>0</v>
      </c>
      <c r="N415" s="147">
        <f>[6]Sales_SP!FN168</f>
        <v>0</v>
      </c>
      <c r="O415" s="147">
        <f>[6]Sales_SP!FO168</f>
        <v>0</v>
      </c>
      <c r="P415" s="147">
        <f>[6]Sales_SP!FP168</f>
        <v>0</v>
      </c>
      <c r="Q415" s="182">
        <f t="shared" si="96"/>
        <v>0</v>
      </c>
      <c r="R415" s="150"/>
      <c r="S415" s="150"/>
    </row>
    <row r="416" spans="3:19" x14ac:dyDescent="0.25">
      <c r="C416" s="16" t="s">
        <v>216</v>
      </c>
      <c r="D416" s="16" t="s">
        <v>173</v>
      </c>
      <c r="E416" s="147">
        <f>[6]Sales_SP!FE174</f>
        <v>118.556838</v>
      </c>
      <c r="F416" s="147">
        <f>[6]Sales_SP!FF174</f>
        <v>127.87955063999999</v>
      </c>
      <c r="G416" s="147">
        <f>[6]Sales_SP!FG174</f>
        <v>127.20813550000001</v>
      </c>
      <c r="H416" s="147">
        <f>[6]Sales_SP!FH174</f>
        <v>118.45971401999999</v>
      </c>
      <c r="I416" s="147">
        <f>[6]Sales_SP!FI174</f>
        <v>120.09073649999999</v>
      </c>
      <c r="J416" s="147">
        <f>[6]Sales_SP!FJ174</f>
        <v>113.46032809499999</v>
      </c>
      <c r="K416" s="147">
        <f>[6]Sales_SP!FK174</f>
        <v>109.28895141519635</v>
      </c>
      <c r="L416" s="147">
        <f>[6]Sales_SP!FL174</f>
        <v>107.53698184341654</v>
      </c>
      <c r="M416" s="147">
        <f>[6]Sales_SP!FM174</f>
        <v>104.63499006544217</v>
      </c>
      <c r="N416" s="147">
        <f>[6]Sales_SP!FN174</f>
        <v>107.36190374174336</v>
      </c>
      <c r="O416" s="147">
        <f>[6]Sales_SP!FO174</f>
        <v>110.26441375225056</v>
      </c>
      <c r="P416" s="147">
        <f>[6]Sales_SP!FP174</f>
        <v>163.73727329262456</v>
      </c>
      <c r="Q416" s="182">
        <f t="shared" si="96"/>
        <v>1428.4798168656739</v>
      </c>
      <c r="R416" s="150"/>
      <c r="S416" s="150"/>
    </row>
    <row r="417" spans="3:19" x14ac:dyDescent="0.25">
      <c r="C417" s="16" t="s">
        <v>174</v>
      </c>
      <c r="D417" s="16" t="s">
        <v>175</v>
      </c>
      <c r="E417" s="147">
        <f>[6]Sales_SP!FE180</f>
        <v>0</v>
      </c>
      <c r="F417" s="147">
        <f>[6]Sales_SP!FF180</f>
        <v>0.4269</v>
      </c>
      <c r="G417" s="147">
        <f>[6]Sales_SP!FG180</f>
        <v>0.41395000000000004</v>
      </c>
      <c r="H417" s="147">
        <f>[6]Sales_SP!FH180</f>
        <v>0.34735000000000005</v>
      </c>
      <c r="I417" s="147">
        <f>[6]Sales_SP!FI180</f>
        <v>0.36855000000000004</v>
      </c>
      <c r="J417" s="147">
        <f>[6]Sales_SP!FJ180</f>
        <v>0.33543000000000001</v>
      </c>
      <c r="K417" s="147">
        <f>[6]Sales_SP!FK180</f>
        <v>0.29447400000000001</v>
      </c>
      <c r="L417" s="147">
        <f>[6]Sales_SP!FL180</f>
        <v>0.29202600000000001</v>
      </c>
      <c r="M417" s="147">
        <f>[6]Sales_SP!FM180</f>
        <v>0.29763600000000001</v>
      </c>
      <c r="N417" s="147">
        <f>[6]Sales_SP!FN180</f>
        <v>0.25601999999999997</v>
      </c>
      <c r="O417" s="147">
        <f>[6]Sales_SP!FO180</f>
        <v>0.25999800000000001</v>
      </c>
      <c r="P417" s="147">
        <f>[6]Sales_SP!FP180</f>
        <v>0.24826799999999999</v>
      </c>
      <c r="Q417" s="182">
        <f t="shared" si="96"/>
        <v>3.5406020000000002</v>
      </c>
      <c r="R417" s="150"/>
      <c r="S417" s="150"/>
    </row>
    <row r="418" spans="3:19" x14ac:dyDescent="0.25">
      <c r="C418" s="16" t="s">
        <v>176</v>
      </c>
      <c r="D418" s="16" t="s">
        <v>177</v>
      </c>
      <c r="E418" s="147">
        <f>[6]Sales_SP!FE185</f>
        <v>0</v>
      </c>
      <c r="F418" s="147">
        <f>[6]Sales_SP!FF185</f>
        <v>0</v>
      </c>
      <c r="G418" s="147">
        <f>[6]Sales_SP!FG185</f>
        <v>0</v>
      </c>
      <c r="H418" s="147">
        <f>[6]Sales_SP!FH185</f>
        <v>0</v>
      </c>
      <c r="I418" s="147">
        <f>[6]Sales_SP!FI185</f>
        <v>0</v>
      </c>
      <c r="J418" s="147">
        <f>[6]Sales_SP!FJ185</f>
        <v>0</v>
      </c>
      <c r="K418" s="147">
        <f>[6]Sales_SP!FK185</f>
        <v>0</v>
      </c>
      <c r="L418" s="147">
        <f>[6]Sales_SP!FL185</f>
        <v>0</v>
      </c>
      <c r="M418" s="147">
        <f>[6]Sales_SP!FM185</f>
        <v>0</v>
      </c>
      <c r="N418" s="147">
        <f>[6]Sales_SP!FN185</f>
        <v>0</v>
      </c>
      <c r="O418" s="147">
        <f>[6]Sales_SP!FO185</f>
        <v>0</v>
      </c>
      <c r="P418" s="147">
        <f>[6]Sales_SP!FP185</f>
        <v>0</v>
      </c>
      <c r="Q418" s="182">
        <f t="shared" si="96"/>
        <v>0</v>
      </c>
      <c r="R418" s="150"/>
      <c r="S418" s="150"/>
    </row>
    <row r="419" spans="3:19" x14ac:dyDescent="0.25">
      <c r="C419" s="16" t="s">
        <v>178</v>
      </c>
      <c r="D419" s="16" t="s">
        <v>179</v>
      </c>
      <c r="E419" s="147">
        <f>[6]Sales_SP!FE191</f>
        <v>1.3004800000000001</v>
      </c>
      <c r="F419" s="147">
        <f>[6]Sales_SP!FF191</f>
        <v>2.0806149999999999</v>
      </c>
      <c r="G419" s="147">
        <f>[6]Sales_SP!FG191</f>
        <v>1.9545399999999999</v>
      </c>
      <c r="H419" s="147">
        <f>[6]Sales_SP!FH191</f>
        <v>2.2131949999999998</v>
      </c>
      <c r="I419" s="147">
        <f>[6]Sales_SP!FI191</f>
        <v>3.7450999999999999</v>
      </c>
      <c r="J419" s="147">
        <f>[6]Sales_SP!FJ191</f>
        <v>3.529655</v>
      </c>
      <c r="K419" s="147">
        <f>[6]Sales_SP!FK191</f>
        <v>1.3680572</v>
      </c>
      <c r="L419" s="147">
        <f>[6]Sales_SP!FL191</f>
        <v>1.7440709999999999</v>
      </c>
      <c r="M419" s="147">
        <f>[6]Sales_SP!FM191</f>
        <v>1.3556022000000003</v>
      </c>
      <c r="N419" s="147">
        <f>[6]Sales_SP!FN191</f>
        <v>2.7779844000000002</v>
      </c>
      <c r="O419" s="147">
        <f>[6]Sales_SP!FO191</f>
        <v>2.4050340000000001</v>
      </c>
      <c r="P419" s="147">
        <f>[6]Sales_SP!FP191</f>
        <v>3.3730259999999999</v>
      </c>
      <c r="Q419" s="182">
        <f t="shared" si="96"/>
        <v>27.847359800000003</v>
      </c>
      <c r="R419" s="150"/>
      <c r="S419" s="150"/>
    </row>
    <row r="420" spans="3:19" x14ac:dyDescent="0.25">
      <c r="C420" s="16" t="s">
        <v>180</v>
      </c>
      <c r="D420" s="16" t="s">
        <v>181</v>
      </c>
      <c r="E420" s="147">
        <f>[6]Sales_SP!FE192</f>
        <v>20.413734999999999</v>
      </c>
      <c r="F420" s="147">
        <f>[6]Sales_SP!FF192</f>
        <v>21.165234999999999</v>
      </c>
      <c r="G420" s="147">
        <f>[6]Sales_SP!FG192</f>
        <v>20.078424999999999</v>
      </c>
      <c r="H420" s="147">
        <f>[6]Sales_SP!FH192</f>
        <v>20.209589999999999</v>
      </c>
      <c r="I420" s="147">
        <f>[6]Sales_SP!FI192</f>
        <v>21.91816</v>
      </c>
      <c r="J420" s="147">
        <f>[6]Sales_SP!FJ192</f>
        <v>20.591245000000001</v>
      </c>
      <c r="K420" s="147">
        <f>[6]Sales_SP!FK192</f>
        <v>20.860312400000002</v>
      </c>
      <c r="L420" s="147">
        <f>[6]Sales_SP!FL192</f>
        <v>21.248336000000002</v>
      </c>
      <c r="M420" s="147">
        <f>[6]Sales_SP!FM192</f>
        <v>20.9465222</v>
      </c>
      <c r="N420" s="147">
        <f>[6]Sales_SP!FN192</f>
        <v>19.413306400000003</v>
      </c>
      <c r="O420" s="147">
        <f>[6]Sales_SP!FO192</f>
        <v>22.109532999999999</v>
      </c>
      <c r="P420" s="147">
        <f>[6]Sales_SP!FP192</f>
        <v>28.151941100000002</v>
      </c>
      <c r="Q420" s="182">
        <f t="shared" si="96"/>
        <v>257.10634110000001</v>
      </c>
      <c r="R420" s="150"/>
      <c r="S420" s="150"/>
    </row>
    <row r="421" spans="3:19" x14ac:dyDescent="0.25">
      <c r="C421" s="16" t="s">
        <v>198</v>
      </c>
      <c r="D421" s="16" t="s">
        <v>247</v>
      </c>
      <c r="E421" s="147">
        <f>[6]Sales_SP!FE194</f>
        <v>0.88883999999999996</v>
      </c>
      <c r="F421" s="147">
        <f>[6]Sales_SP!FF194</f>
        <v>1.564635</v>
      </c>
      <c r="G421" s="147">
        <f>[6]Sales_SP!FG194</f>
        <v>1.47231</v>
      </c>
      <c r="H421" s="147">
        <f>[6]Sales_SP!FH194</f>
        <v>1.7355149999999999</v>
      </c>
      <c r="I421" s="147">
        <f>[6]Sales_SP!FI194</f>
        <v>1.8249</v>
      </c>
      <c r="J421" s="147">
        <f>[6]Sales_SP!FJ194</f>
        <v>1.6791</v>
      </c>
      <c r="K421" s="147">
        <f>[6]Sales_SP!FK194</f>
        <v>0</v>
      </c>
      <c r="L421" s="147">
        <f>[6]Sales_SP!FL194</f>
        <v>0.29065200000000002</v>
      </c>
      <c r="M421" s="147">
        <f>[6]Sales_SP!FM194</f>
        <v>0.32738100000000003</v>
      </c>
      <c r="N421" s="147">
        <f>[6]Sales_SP!FN194</f>
        <v>0.51070800000000005</v>
      </c>
      <c r="O421" s="147">
        <f>[6]Sales_SP!FO194</f>
        <v>0.48574500000000004</v>
      </c>
      <c r="P421" s="147">
        <f>[6]Sales_SP!FP194</f>
        <v>1.5133620000000001</v>
      </c>
      <c r="Q421" s="182">
        <f t="shared" si="96"/>
        <v>12.293148</v>
      </c>
      <c r="R421" s="150"/>
      <c r="S421" s="150"/>
    </row>
    <row r="422" spans="3:19" x14ac:dyDescent="0.25">
      <c r="C422" s="16" t="s">
        <v>182</v>
      </c>
      <c r="D422" s="16" t="s">
        <v>183</v>
      </c>
      <c r="E422" s="147">
        <f>[6]Sales_SP!FE196</f>
        <v>12.783713000000001</v>
      </c>
      <c r="F422" s="147">
        <f>[6]Sales_SP!FF196</f>
        <v>14.111777999999999</v>
      </c>
      <c r="G422" s="147">
        <f>[6]Sales_SP!FG196</f>
        <v>14.555581999999999</v>
      </c>
      <c r="H422" s="147">
        <f>[6]Sales_SP!FH196</f>
        <v>10.694777</v>
      </c>
      <c r="I422" s="147">
        <f>[6]Sales_SP!FI196</f>
        <v>11.019239000000001</v>
      </c>
      <c r="J422" s="147">
        <f>[6]Sales_SP!FJ196</f>
        <v>10.064750999999999</v>
      </c>
      <c r="K422" s="147">
        <f>[6]Sales_SP!FK196</f>
        <v>9.4473241999999988</v>
      </c>
      <c r="L422" s="147">
        <f>[6]Sales_SP!FL196</f>
        <v>9.4034507999999999</v>
      </c>
      <c r="M422" s="147">
        <f>[6]Sales_SP!FM196</f>
        <v>9.3802739000000006</v>
      </c>
      <c r="N422" s="147">
        <f>[6]Sales_SP!FN196</f>
        <v>9.3939372999999993</v>
      </c>
      <c r="O422" s="147">
        <f>[6]Sales_SP!FO196</f>
        <v>9.7184987000000014</v>
      </c>
      <c r="P422" s="147">
        <f>[6]Sales_SP!FP196</f>
        <v>13.661154920000001</v>
      </c>
      <c r="Q422" s="182">
        <f t="shared" si="96"/>
        <v>134.23447981999999</v>
      </c>
      <c r="R422" s="150"/>
      <c r="S422" s="150"/>
    </row>
    <row r="423" spans="3:19" x14ac:dyDescent="0.25">
      <c r="C423" s="16" t="s">
        <v>195</v>
      </c>
      <c r="D423" s="16" t="s">
        <v>163</v>
      </c>
      <c r="E423" s="147">
        <f>[6]Sales_SP!FE197</f>
        <v>3.6326849999999999</v>
      </c>
      <c r="F423" s="147">
        <f>[6]Sales_SP!FF197</f>
        <v>3.6248</v>
      </c>
      <c r="G423" s="147">
        <f>[6]Sales_SP!FG197</f>
        <v>3.5672350000000002</v>
      </c>
      <c r="H423" s="147">
        <f>[6]Sales_SP!FH197</f>
        <v>3.8367249999999999</v>
      </c>
      <c r="I423" s="147">
        <f>[6]Sales_SP!FI197</f>
        <v>4.1041299999999996</v>
      </c>
      <c r="J423" s="147">
        <f>[6]Sales_SP!FJ197</f>
        <v>4.0901100000000001</v>
      </c>
      <c r="K423" s="147">
        <f>[6]Sales_SP!FK197</f>
        <v>4.1302779000000003</v>
      </c>
      <c r="L423" s="147">
        <f>[6]Sales_SP!FL197</f>
        <v>3.8792617500000008</v>
      </c>
      <c r="M423" s="147">
        <f>[6]Sales_SP!FM197</f>
        <v>3.90405435</v>
      </c>
      <c r="N423" s="147">
        <f>[6]Sales_SP!FN197</f>
        <v>4.0852486499999996</v>
      </c>
      <c r="O423" s="147">
        <f>[6]Sales_SP!FO197</f>
        <v>3.5026509000000003</v>
      </c>
      <c r="P423" s="147">
        <f>[6]Sales_SP!FP197</f>
        <v>4.86685605</v>
      </c>
      <c r="Q423" s="182">
        <f t="shared" si="96"/>
        <v>47.224034599999996</v>
      </c>
      <c r="R423" s="150"/>
      <c r="S423" s="150"/>
    </row>
    <row r="424" spans="3:19" x14ac:dyDescent="0.25">
      <c r="C424" s="16" t="s">
        <v>187</v>
      </c>
      <c r="D424" s="16" t="s">
        <v>165</v>
      </c>
      <c r="E424" s="147">
        <v>0</v>
      </c>
      <c r="F424" s="147">
        <v>0</v>
      </c>
      <c r="G424" s="147">
        <v>0</v>
      </c>
      <c r="H424" s="147">
        <v>0</v>
      </c>
      <c r="I424" s="147">
        <v>0</v>
      </c>
      <c r="J424" s="147">
        <v>0</v>
      </c>
      <c r="K424" s="147">
        <v>0</v>
      </c>
      <c r="L424" s="147">
        <v>0</v>
      </c>
      <c r="M424" s="147">
        <v>0</v>
      </c>
      <c r="N424" s="147">
        <v>0</v>
      </c>
      <c r="O424" s="147">
        <v>0</v>
      </c>
      <c r="P424" s="147">
        <v>0</v>
      </c>
      <c r="Q424" s="182">
        <f t="shared" si="96"/>
        <v>0</v>
      </c>
      <c r="R424" s="150"/>
      <c r="S424" s="150"/>
    </row>
    <row r="425" spans="3:19" x14ac:dyDescent="0.25">
      <c r="C425" s="16"/>
      <c r="D425" s="16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82">
        <f t="shared" si="96"/>
        <v>0</v>
      </c>
      <c r="R425" s="150"/>
      <c r="S425" s="150"/>
    </row>
    <row r="426" spans="3:19" x14ac:dyDescent="0.25">
      <c r="C426" s="16"/>
      <c r="D426" s="16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82">
        <f t="shared" si="96"/>
        <v>0</v>
      </c>
      <c r="R426" s="150"/>
      <c r="S426" s="150"/>
    </row>
    <row r="427" spans="3:19" x14ac:dyDescent="0.25">
      <c r="C427" s="16"/>
      <c r="D427" s="16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82">
        <f t="shared" si="96"/>
        <v>0</v>
      </c>
      <c r="R427" s="150"/>
      <c r="S427" s="150"/>
    </row>
    <row r="428" spans="3:19" x14ac:dyDescent="0.25">
      <c r="C428" s="16" t="s">
        <v>235</v>
      </c>
      <c r="D428" s="16" t="s">
        <v>235</v>
      </c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82">
        <f t="shared" si="96"/>
        <v>0</v>
      </c>
      <c r="R428" s="150"/>
      <c r="S428" s="150"/>
    </row>
    <row r="429" spans="3:19" x14ac:dyDescent="0.25">
      <c r="C429" s="937" t="s">
        <v>188</v>
      </c>
      <c r="D429" s="938"/>
      <c r="E429" s="182">
        <f t="shared" ref="E429:P429" si="97">SUM(E414:E428)</f>
        <v>604.4498304</v>
      </c>
      <c r="F429" s="182">
        <f t="shared" si="97"/>
        <v>649.0504053599999</v>
      </c>
      <c r="G429" s="182">
        <f t="shared" si="97"/>
        <v>635.04675875999988</v>
      </c>
      <c r="H429" s="182">
        <f t="shared" si="97"/>
        <v>626.17585571000006</v>
      </c>
      <c r="I429" s="182">
        <f t="shared" si="97"/>
        <v>643.22954549999986</v>
      </c>
      <c r="J429" s="182">
        <f t="shared" si="97"/>
        <v>627.78561948299989</v>
      </c>
      <c r="K429" s="182">
        <f t="shared" si="97"/>
        <v>608.75905932640921</v>
      </c>
      <c r="L429" s="182">
        <f t="shared" si="97"/>
        <v>626.0219792876303</v>
      </c>
      <c r="M429" s="182">
        <f t="shared" si="97"/>
        <v>624.45853473398085</v>
      </c>
      <c r="N429" s="182">
        <f t="shared" si="97"/>
        <v>630.05285490640529</v>
      </c>
      <c r="O429" s="182">
        <f t="shared" si="97"/>
        <v>640.26726773038001</v>
      </c>
      <c r="P429" s="182">
        <f t="shared" si="97"/>
        <v>904.52968096441737</v>
      </c>
      <c r="Q429" s="182">
        <f t="shared" si="96"/>
        <v>7819.827392162224</v>
      </c>
      <c r="R429" s="150"/>
      <c r="S429" s="150"/>
    </row>
    <row r="430" spans="3:19" x14ac:dyDescent="0.25">
      <c r="C430" s="935" t="s">
        <v>196</v>
      </c>
      <c r="D430" s="936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80"/>
      <c r="R430" s="150"/>
      <c r="S430" s="150"/>
    </row>
    <row r="431" spans="3:19" x14ac:dyDescent="0.25">
      <c r="C431" s="16" t="s">
        <v>168</v>
      </c>
      <c r="D431" s="16" t="s">
        <v>169</v>
      </c>
      <c r="E431" s="147">
        <f>[6]Sales_SP!FE212</f>
        <v>353.24862299999995</v>
      </c>
      <c r="F431" s="147">
        <f>[6]Sales_SP!FF212</f>
        <v>342.81628499999999</v>
      </c>
      <c r="G431" s="147">
        <f>[6]Sales_SP!FG212</f>
        <v>354.39289699999995</v>
      </c>
      <c r="H431" s="147">
        <f>[6]Sales_SP!FH212</f>
        <v>343.430364</v>
      </c>
      <c r="I431" s="147">
        <f>[6]Sales_SP!FI212</f>
        <v>370.20615499999997</v>
      </c>
      <c r="J431" s="147">
        <f>[6]Sales_SP!FJ212</f>
        <v>368.65957700000001</v>
      </c>
      <c r="K431" s="147">
        <f>[6]Sales_SP!FK212</f>
        <v>377.58928486230775</v>
      </c>
      <c r="L431" s="147">
        <f>[6]Sales_SP!FL212</f>
        <v>401.70493331230767</v>
      </c>
      <c r="M431" s="147">
        <f>[6]Sales_SP!FM212</f>
        <v>430.48153375230788</v>
      </c>
      <c r="N431" s="147">
        <f>[6]Sales_SP!FN212</f>
        <v>437.01767161230777</v>
      </c>
      <c r="O431" s="147">
        <f>[6]Sales_SP!FO212</f>
        <v>428.64765931230772</v>
      </c>
      <c r="P431" s="147">
        <f>[6]Sales_SP!FP212</f>
        <v>554.2572546923077</v>
      </c>
      <c r="Q431" s="182">
        <f t="shared" ref="Q431:Q450" si="98">SUM(E431:P431)</f>
        <v>4762.4522385438468</v>
      </c>
      <c r="R431" s="150"/>
      <c r="S431" s="150"/>
    </row>
    <row r="432" spans="3:19" x14ac:dyDescent="0.25">
      <c r="C432" s="16" t="s">
        <v>170</v>
      </c>
      <c r="D432" s="16" t="s">
        <v>171</v>
      </c>
      <c r="E432" s="147">
        <f>[6]Sales_SP!FE222</f>
        <v>14.86</v>
      </c>
      <c r="F432" s="147">
        <f>[6]Sales_SP!FF222</f>
        <v>16.88</v>
      </c>
      <c r="G432" s="147">
        <f>[6]Sales_SP!FG222</f>
        <v>8.17</v>
      </c>
      <c r="H432" s="147">
        <f>[6]Sales_SP!FH222</f>
        <v>9.31</v>
      </c>
      <c r="I432" s="147">
        <f>[6]Sales_SP!FI222</f>
        <v>14.86</v>
      </c>
      <c r="J432" s="147">
        <f>[6]Sales_SP!FJ222</f>
        <v>12.83</v>
      </c>
      <c r="K432" s="147">
        <f>[6]Sales_SP!FK222</f>
        <v>15.233039999999999</v>
      </c>
      <c r="L432" s="147">
        <f>[6]Sales_SP!FL222</f>
        <v>10.547280000000001</v>
      </c>
      <c r="M432" s="147">
        <f>[6]Sales_SP!FM222</f>
        <v>13.553100000000001</v>
      </c>
      <c r="N432" s="147">
        <f>[6]Sales_SP!FN222</f>
        <v>19.631969999999999</v>
      </c>
      <c r="O432" s="147">
        <f>[6]Sales_SP!FO222</f>
        <v>19.864170000000001</v>
      </c>
      <c r="P432" s="147">
        <f>[6]Sales_SP!FP222</f>
        <v>25.466940000000001</v>
      </c>
      <c r="Q432" s="182">
        <f t="shared" si="98"/>
        <v>181.20650000000001</v>
      </c>
      <c r="R432" s="150"/>
      <c r="S432" s="150"/>
    </row>
    <row r="433" spans="3:19" x14ac:dyDescent="0.25">
      <c r="C433" s="16" t="s">
        <v>216</v>
      </c>
      <c r="D433" s="16" t="s">
        <v>173</v>
      </c>
      <c r="E433" s="147">
        <f>[6]Sales_SP!FE228</f>
        <v>4.1756450000000003</v>
      </c>
      <c r="F433" s="147">
        <f>[6]Sales_SP!FF228</f>
        <v>4.9487250000000005</v>
      </c>
      <c r="G433" s="147">
        <f>[6]Sales_SP!FG228</f>
        <v>5.0636000000000001</v>
      </c>
      <c r="H433" s="147">
        <f>[6]Sales_SP!FH228</f>
        <v>4.3919999999999995</v>
      </c>
      <c r="I433" s="147">
        <f>[6]Sales_SP!FI228</f>
        <v>6.1446149999999999</v>
      </c>
      <c r="J433" s="147">
        <f>[6]Sales_SP!FJ228</f>
        <v>6.9616600000000002</v>
      </c>
      <c r="K433" s="147">
        <f>[6]Sales_SP!FK228</f>
        <v>3.7369568600000007</v>
      </c>
      <c r="L433" s="147">
        <f>[6]Sales_SP!FL228</f>
        <v>3.4471062200000007</v>
      </c>
      <c r="M433" s="147">
        <f>[6]Sales_SP!FM228</f>
        <v>3.3616172200000007</v>
      </c>
      <c r="N433" s="147">
        <f>[6]Sales_SP!FN228</f>
        <v>3.4517034400000002</v>
      </c>
      <c r="O433" s="147">
        <f>[6]Sales_SP!FO228</f>
        <v>3.4790927800000002</v>
      </c>
      <c r="P433" s="147">
        <f>[6]Sales_SP!FP228</f>
        <v>4.9259609800000002</v>
      </c>
      <c r="Q433" s="182">
        <f t="shared" si="98"/>
        <v>54.088682500000004</v>
      </c>
      <c r="R433" s="150"/>
      <c r="S433" s="150"/>
    </row>
    <row r="434" spans="3:19" x14ac:dyDescent="0.25">
      <c r="C434" s="16" t="s">
        <v>174</v>
      </c>
      <c r="D434" s="16" t="s">
        <v>175</v>
      </c>
      <c r="E434" s="147">
        <f>[6]Sales_SP!FE233</f>
        <v>0</v>
      </c>
      <c r="F434" s="147">
        <f>[6]Sales_SP!FF233</f>
        <v>0</v>
      </c>
      <c r="G434" s="147">
        <f>[6]Sales_SP!FG233</f>
        <v>0</v>
      </c>
      <c r="H434" s="147">
        <f>[6]Sales_SP!FH233</f>
        <v>0</v>
      </c>
      <c r="I434" s="147">
        <f>[6]Sales_SP!FI233</f>
        <v>0</v>
      </c>
      <c r="J434" s="147">
        <f>[6]Sales_SP!FJ233</f>
        <v>0</v>
      </c>
      <c r="K434" s="147">
        <f>[6]Sales_SP!FK233</f>
        <v>0</v>
      </c>
      <c r="L434" s="147">
        <f>[6]Sales_SP!FL233</f>
        <v>0</v>
      </c>
      <c r="M434" s="147">
        <f>[6]Sales_SP!FM233</f>
        <v>0</v>
      </c>
      <c r="N434" s="147">
        <f>[6]Sales_SP!FN233</f>
        <v>0</v>
      </c>
      <c r="O434" s="147">
        <f>[6]Sales_SP!FO233</f>
        <v>0</v>
      </c>
      <c r="P434" s="147">
        <f>[6]Sales_SP!FP233</f>
        <v>0</v>
      </c>
      <c r="Q434" s="182">
        <f t="shared" si="98"/>
        <v>0</v>
      </c>
      <c r="R434" s="150"/>
      <c r="S434" s="150"/>
    </row>
    <row r="435" spans="3:19" x14ac:dyDescent="0.25">
      <c r="C435" s="16" t="s">
        <v>176</v>
      </c>
      <c r="D435" s="16" t="s">
        <v>177</v>
      </c>
      <c r="E435" s="147">
        <f>[6]Sales_SP!FE238</f>
        <v>6.4627499999999998</v>
      </c>
      <c r="F435" s="147">
        <f>[6]Sales_SP!FF238</f>
        <v>7.6444600000000005</v>
      </c>
      <c r="G435" s="147">
        <f>[6]Sales_SP!FG238</f>
        <v>7.3482699999999994</v>
      </c>
      <c r="H435" s="147">
        <f>[6]Sales_SP!FH238</f>
        <v>7.0459300000000002</v>
      </c>
      <c r="I435" s="147">
        <f>[6]Sales_SP!FI238</f>
        <v>7.2424999999999997</v>
      </c>
      <c r="J435" s="147">
        <f>[6]Sales_SP!FJ238</f>
        <v>7.2416299999999998</v>
      </c>
      <c r="K435" s="147">
        <f>[6]Sales_SP!FK238</f>
        <v>5.3024698000000008</v>
      </c>
      <c r="L435" s="147">
        <f>[6]Sales_SP!FL238</f>
        <v>4.7580749999999998</v>
      </c>
      <c r="M435" s="147">
        <f>[6]Sales_SP!FM238</f>
        <v>4.7528386000000005</v>
      </c>
      <c r="N435" s="147">
        <f>[6]Sales_SP!FN238</f>
        <v>4.8342466000000002</v>
      </c>
      <c r="O435" s="147">
        <f>[6]Sales_SP!FO238</f>
        <v>4.7955152600000002</v>
      </c>
      <c r="P435" s="147">
        <f>[6]Sales_SP!FP238</f>
        <v>7.3280651399999996</v>
      </c>
      <c r="Q435" s="182">
        <f t="shared" si="98"/>
        <v>74.756750399999987</v>
      </c>
      <c r="R435" s="150"/>
      <c r="S435" s="150"/>
    </row>
    <row r="436" spans="3:19" x14ac:dyDescent="0.25">
      <c r="C436" s="16" t="s">
        <v>178</v>
      </c>
      <c r="D436" s="16" t="s">
        <v>217</v>
      </c>
      <c r="E436" s="147">
        <f>[6]Sales_SP!FE244</f>
        <v>51.478406469999996</v>
      </c>
      <c r="F436" s="147">
        <f>[6]Sales_SP!FF244</f>
        <v>29.945779759999997</v>
      </c>
      <c r="G436" s="147">
        <f>[6]Sales_SP!FG244</f>
        <v>50.687367430000002</v>
      </c>
      <c r="H436" s="147">
        <f>[6]Sales_SP!FH244</f>
        <v>71.816538120000004</v>
      </c>
      <c r="I436" s="147">
        <f>[6]Sales_SP!FI244</f>
        <v>182.16534286000001</v>
      </c>
      <c r="J436" s="147">
        <f>[6]Sales_SP!FJ244</f>
        <v>241.63227312000001</v>
      </c>
      <c r="K436" s="147">
        <f>[6]Sales_SP!FK244</f>
        <v>169.60351026526752</v>
      </c>
      <c r="L436" s="147">
        <f>[6]Sales_SP!FL244</f>
        <v>147.42224385374794</v>
      </c>
      <c r="M436" s="147">
        <f>[6]Sales_SP!FM244</f>
        <v>138.87843701941449</v>
      </c>
      <c r="N436" s="147">
        <f>[6]Sales_SP!FN244</f>
        <v>204.75849417302879</v>
      </c>
      <c r="O436" s="147">
        <f>[6]Sales_SP!FO244</f>
        <v>207.39195733037155</v>
      </c>
      <c r="P436" s="147">
        <f>[6]Sales_SP!FP244</f>
        <v>238.02333854877259</v>
      </c>
      <c r="Q436" s="182">
        <f t="shared" si="98"/>
        <v>1733.8036889506029</v>
      </c>
      <c r="R436" s="150"/>
      <c r="S436" s="150"/>
    </row>
    <row r="437" spans="3:19" x14ac:dyDescent="0.25">
      <c r="C437" s="16" t="s">
        <v>180</v>
      </c>
      <c r="D437" s="16" t="s">
        <v>197</v>
      </c>
      <c r="E437" s="147">
        <f>[6]Sales_SP!FE246</f>
        <v>21.233499999999999</v>
      </c>
      <c r="F437" s="147">
        <f>[6]Sales_SP!FF246</f>
        <v>23.235060000000001</v>
      </c>
      <c r="G437" s="147">
        <f>[6]Sales_SP!FG246</f>
        <v>21.480160000000001</v>
      </c>
      <c r="H437" s="147">
        <f>[6]Sales_SP!FH246</f>
        <v>20.950780000000002</v>
      </c>
      <c r="I437" s="147">
        <f>[6]Sales_SP!FI246</f>
        <v>23.521799999999999</v>
      </c>
      <c r="J437" s="147">
        <f>[6]Sales_SP!FJ246</f>
        <v>22.613479999999999</v>
      </c>
      <c r="K437" s="147">
        <f>[6]Sales_SP!FK246</f>
        <v>22.02468</v>
      </c>
      <c r="L437" s="147">
        <f>[6]Sales_SP!FL246</f>
        <v>23.697360000000003</v>
      </c>
      <c r="M437" s="147">
        <f>[6]Sales_SP!FM246</f>
        <v>21.462879999999998</v>
      </c>
      <c r="N437" s="147">
        <f>[6]Sales_SP!FN246</f>
        <v>19.938600000000005</v>
      </c>
      <c r="O437" s="147">
        <f>[6]Sales_SP!FO246</f>
        <v>21.86992</v>
      </c>
      <c r="P437" s="147">
        <f>[6]Sales_SP!FP246</f>
        <v>32.430170000000004</v>
      </c>
      <c r="Q437" s="182">
        <f t="shared" si="98"/>
        <v>274.45839000000001</v>
      </c>
      <c r="R437" s="150"/>
      <c r="S437" s="150"/>
    </row>
    <row r="438" spans="3:19" x14ac:dyDescent="0.25">
      <c r="C438" s="16" t="s">
        <v>218</v>
      </c>
      <c r="D438" s="16" t="s">
        <v>206</v>
      </c>
      <c r="E438" s="147">
        <f>[6]Sales_SP!FE249</f>
        <v>35.659177999999997</v>
      </c>
      <c r="F438" s="147">
        <f>[6]Sales_SP!FF249</f>
        <v>38.505744999999997</v>
      </c>
      <c r="G438" s="147">
        <f>[6]Sales_SP!FG249</f>
        <v>36.944969999999998</v>
      </c>
      <c r="H438" s="147">
        <f>[6]Sales_SP!FH249</f>
        <v>38.453580000000002</v>
      </c>
      <c r="I438" s="147">
        <f>[6]Sales_SP!FI249</f>
        <v>40.649315000000001</v>
      </c>
      <c r="J438" s="147">
        <f>[6]Sales_SP!FJ249</f>
        <v>40.313665</v>
      </c>
      <c r="K438" s="147">
        <f>[6]Sales_SP!FK249</f>
        <v>30.807025920000001</v>
      </c>
      <c r="L438" s="147">
        <f>[6]Sales_SP!FL249</f>
        <v>32.549203760000005</v>
      </c>
      <c r="M438" s="147">
        <f>[6]Sales_SP!FM249</f>
        <v>33.647457039999999</v>
      </c>
      <c r="N438" s="147">
        <f>[6]Sales_SP!FN249</f>
        <v>35.442135620000002</v>
      </c>
      <c r="O438" s="147">
        <f>[6]Sales_SP!FO249</f>
        <v>35.902972739999996</v>
      </c>
      <c r="P438" s="147">
        <f>[6]Sales_SP!FP249</f>
        <v>50.540626160000009</v>
      </c>
      <c r="Q438" s="182">
        <f t="shared" si="98"/>
        <v>449.41587423999999</v>
      </c>
      <c r="R438" s="150"/>
      <c r="S438" s="150"/>
    </row>
    <row r="439" spans="3:19" x14ac:dyDescent="0.25">
      <c r="C439" s="16" t="s">
        <v>236</v>
      </c>
      <c r="D439" s="16" t="s">
        <v>220</v>
      </c>
      <c r="E439" s="147">
        <f>[6]Sales_SP!FE251</f>
        <v>7.640682</v>
      </c>
      <c r="F439" s="147">
        <f>[6]Sales_SP!FF251</f>
        <v>8.2540449999999996</v>
      </c>
      <c r="G439" s="147">
        <f>[6]Sales_SP!FG251</f>
        <v>8.1919489999999993</v>
      </c>
      <c r="H439" s="147">
        <f>[6]Sales_SP!FH251</f>
        <v>8.0984110000000005</v>
      </c>
      <c r="I439" s="147">
        <f>[6]Sales_SP!FI251</f>
        <v>7.5302170000000004</v>
      </c>
      <c r="J439" s="147">
        <f>[6]Sales_SP!FJ251</f>
        <v>7.5879859999999999</v>
      </c>
      <c r="K439" s="147">
        <f>[6]Sales_SP!FK251</f>
        <v>7.5714602200000005</v>
      </c>
      <c r="L439" s="147">
        <f>[6]Sales_SP!FL251</f>
        <v>7.5195817000000007</v>
      </c>
      <c r="M439" s="147">
        <f>[6]Sales_SP!FM251</f>
        <v>7.6011455200000011</v>
      </c>
      <c r="N439" s="147">
        <f>[6]Sales_SP!FN251</f>
        <v>7.8158559400000005</v>
      </c>
      <c r="O439" s="147">
        <f>[6]Sales_SP!FO251</f>
        <v>7.9592866600000001</v>
      </c>
      <c r="P439" s="147">
        <f>[6]Sales_SP!FP251</f>
        <v>9.9009013800000005</v>
      </c>
      <c r="Q439" s="182">
        <f t="shared" si="98"/>
        <v>95.671521420000005</v>
      </c>
      <c r="R439" s="150"/>
      <c r="S439" s="150"/>
    </row>
    <row r="440" spans="3:19" x14ac:dyDescent="0.25">
      <c r="C440" s="16" t="s">
        <v>182</v>
      </c>
      <c r="D440" s="16" t="s">
        <v>183</v>
      </c>
      <c r="E440" s="147">
        <f>[6]Sales_SP!FE253</f>
        <v>0</v>
      </c>
      <c r="F440" s="147">
        <f>[6]Sales_SP!FF253</f>
        <v>0</v>
      </c>
      <c r="G440" s="147">
        <f>[6]Sales_SP!FG253</f>
        <v>0</v>
      </c>
      <c r="H440" s="147">
        <f>[6]Sales_SP!FH253</f>
        <v>0</v>
      </c>
      <c r="I440" s="147">
        <f>[6]Sales_SP!FI253</f>
        <v>0</v>
      </c>
      <c r="J440" s="147">
        <f>[6]Sales_SP!FJ253</f>
        <v>0</v>
      </c>
      <c r="K440" s="147">
        <f>[6]Sales_SP!FK253</f>
        <v>0</v>
      </c>
      <c r="L440" s="147">
        <f>[6]Sales_SP!FL253</f>
        <v>0</v>
      </c>
      <c r="M440" s="147">
        <f>[6]Sales_SP!FM253</f>
        <v>0</v>
      </c>
      <c r="N440" s="147">
        <f>[6]Sales_SP!FN253</f>
        <v>0</v>
      </c>
      <c r="O440" s="147">
        <f>[6]Sales_SP!FO253</f>
        <v>0</v>
      </c>
      <c r="P440" s="147">
        <f>[6]Sales_SP!FP253</f>
        <v>0</v>
      </c>
      <c r="Q440" s="182">
        <f t="shared" si="98"/>
        <v>0</v>
      </c>
      <c r="R440" s="150"/>
      <c r="S440" s="150"/>
    </row>
    <row r="441" spans="3:19" x14ac:dyDescent="0.25">
      <c r="C441" s="16" t="s">
        <v>184</v>
      </c>
      <c r="D441" s="16" t="s">
        <v>163</v>
      </c>
      <c r="E441" s="147">
        <f>[6]Sales_SP!FE254</f>
        <v>0</v>
      </c>
      <c r="F441" s="147">
        <f>[6]Sales_SP!FF254</f>
        <v>0</v>
      </c>
      <c r="G441" s="147">
        <f>[6]Sales_SP!FG254</f>
        <v>0</v>
      </c>
      <c r="H441" s="147">
        <f>[6]Sales_SP!FH254</f>
        <v>0</v>
      </c>
      <c r="I441" s="147">
        <f>[6]Sales_SP!FI254</f>
        <v>0</v>
      </c>
      <c r="J441" s="147">
        <f>[6]Sales_SP!FJ254</f>
        <v>0</v>
      </c>
      <c r="K441" s="147">
        <f>[6]Sales_SP!FK254</f>
        <v>0</v>
      </c>
      <c r="L441" s="147">
        <f>[6]Sales_SP!FL254</f>
        <v>0</v>
      </c>
      <c r="M441" s="147">
        <f>[6]Sales_SP!FM254</f>
        <v>0</v>
      </c>
      <c r="N441" s="147">
        <f>[6]Sales_SP!FN254</f>
        <v>0</v>
      </c>
      <c r="O441" s="147">
        <f>[6]Sales_SP!FO254</f>
        <v>0</v>
      </c>
      <c r="P441" s="147">
        <f>[6]Sales_SP!FP254</f>
        <v>0</v>
      </c>
      <c r="Q441" s="182">
        <f t="shared" si="98"/>
        <v>0</v>
      </c>
      <c r="R441" s="150"/>
      <c r="S441" s="150"/>
    </row>
    <row r="442" spans="3:19" x14ac:dyDescent="0.25">
      <c r="C442" s="16" t="s">
        <v>185</v>
      </c>
      <c r="D442" s="16" t="s">
        <v>186</v>
      </c>
      <c r="E442" s="147">
        <v>0</v>
      </c>
      <c r="F442" s="147">
        <v>0</v>
      </c>
      <c r="G442" s="147">
        <v>0</v>
      </c>
      <c r="H442" s="147">
        <v>0</v>
      </c>
      <c r="I442" s="147">
        <v>0</v>
      </c>
      <c r="J442" s="147">
        <v>0</v>
      </c>
      <c r="K442" s="147">
        <v>0</v>
      </c>
      <c r="L442" s="147">
        <v>0</v>
      </c>
      <c r="M442" s="147">
        <v>0</v>
      </c>
      <c r="N442" s="147">
        <v>0</v>
      </c>
      <c r="O442" s="147">
        <v>0</v>
      </c>
      <c r="P442" s="147">
        <v>0</v>
      </c>
      <c r="Q442" s="182">
        <f t="shared" si="98"/>
        <v>0</v>
      </c>
      <c r="R442" s="150"/>
      <c r="S442" s="150"/>
    </row>
    <row r="443" spans="3:19" x14ac:dyDescent="0.25">
      <c r="C443" s="16" t="s">
        <v>187</v>
      </c>
      <c r="D443" s="16" t="s">
        <v>165</v>
      </c>
      <c r="E443" s="147">
        <v>0</v>
      </c>
      <c r="F443" s="147">
        <v>0</v>
      </c>
      <c r="G443" s="147">
        <v>0</v>
      </c>
      <c r="H443" s="147">
        <v>0</v>
      </c>
      <c r="I443" s="147">
        <v>0</v>
      </c>
      <c r="J443" s="147">
        <v>0</v>
      </c>
      <c r="K443" s="147">
        <v>0</v>
      </c>
      <c r="L443" s="147">
        <v>0</v>
      </c>
      <c r="M443" s="147">
        <v>0</v>
      </c>
      <c r="N443" s="147">
        <v>0</v>
      </c>
      <c r="O443" s="147">
        <v>0</v>
      </c>
      <c r="P443" s="147">
        <v>0</v>
      </c>
      <c r="Q443" s="182">
        <f t="shared" si="98"/>
        <v>0</v>
      </c>
      <c r="R443" s="150"/>
      <c r="S443" s="150"/>
    </row>
    <row r="444" spans="3:19" x14ac:dyDescent="0.25">
      <c r="C444" s="16"/>
      <c r="D444" s="16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82">
        <f t="shared" si="98"/>
        <v>0</v>
      </c>
      <c r="R444" s="150"/>
      <c r="S444" s="150"/>
    </row>
    <row r="445" spans="3:19" x14ac:dyDescent="0.25">
      <c r="C445" s="16"/>
      <c r="D445" s="16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82">
        <f t="shared" si="98"/>
        <v>0</v>
      </c>
      <c r="R445" s="150"/>
      <c r="S445" s="150"/>
    </row>
    <row r="446" spans="3:19" x14ac:dyDescent="0.25">
      <c r="C446" s="16"/>
      <c r="D446" s="16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82">
        <f t="shared" si="98"/>
        <v>0</v>
      </c>
      <c r="R446" s="150"/>
      <c r="S446" s="150"/>
    </row>
    <row r="447" spans="3:19" x14ac:dyDescent="0.25">
      <c r="C447" s="16" t="s">
        <v>235</v>
      </c>
      <c r="D447" s="16" t="s">
        <v>235</v>
      </c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82">
        <f t="shared" si="98"/>
        <v>0</v>
      </c>
      <c r="R447" s="150"/>
      <c r="S447" s="150"/>
    </row>
    <row r="448" spans="3:19" x14ac:dyDescent="0.25">
      <c r="C448" s="937" t="s">
        <v>188</v>
      </c>
      <c r="D448" s="938"/>
      <c r="E448" s="182">
        <f t="shared" ref="E448:P448" si="99">SUM(E431:E447)</f>
        <v>494.75878446999991</v>
      </c>
      <c r="F448" s="182">
        <f t="shared" si="99"/>
        <v>472.23009975999997</v>
      </c>
      <c r="G448" s="182">
        <f t="shared" si="99"/>
        <v>492.27921343000003</v>
      </c>
      <c r="H448" s="182">
        <f t="shared" si="99"/>
        <v>503.49760312000001</v>
      </c>
      <c r="I448" s="182">
        <f t="shared" si="99"/>
        <v>652.31994485999996</v>
      </c>
      <c r="J448" s="182">
        <f t="shared" si="99"/>
        <v>707.84027112000001</v>
      </c>
      <c r="K448" s="182">
        <f t="shared" si="99"/>
        <v>631.86842792757523</v>
      </c>
      <c r="L448" s="182">
        <f t="shared" si="99"/>
        <v>631.64578384605556</v>
      </c>
      <c r="M448" s="182">
        <f t="shared" si="99"/>
        <v>653.73900915172237</v>
      </c>
      <c r="N448" s="182">
        <f t="shared" si="99"/>
        <v>732.89067738533663</v>
      </c>
      <c r="O448" s="182">
        <f t="shared" si="99"/>
        <v>729.9105740826792</v>
      </c>
      <c r="P448" s="182">
        <f t="shared" si="99"/>
        <v>922.87325690108037</v>
      </c>
      <c r="Q448" s="182">
        <f t="shared" si="98"/>
        <v>7625.8536460544492</v>
      </c>
      <c r="R448" s="150"/>
      <c r="S448" s="150"/>
    </row>
    <row r="449" spans="3:19" x14ac:dyDescent="0.25">
      <c r="C449" s="937" t="s">
        <v>200</v>
      </c>
      <c r="D449" s="938"/>
      <c r="E449" s="182">
        <f t="shared" ref="E449:P449" si="100">E448+E429+E412</f>
        <v>1682.53310289</v>
      </c>
      <c r="F449" s="182">
        <f t="shared" si="100"/>
        <v>1695.7744432999998</v>
      </c>
      <c r="G449" s="182">
        <f t="shared" si="100"/>
        <v>1724.0217540799997</v>
      </c>
      <c r="H449" s="182">
        <f t="shared" si="100"/>
        <v>1654.7590079350002</v>
      </c>
      <c r="I449" s="182">
        <f t="shared" si="100"/>
        <v>1852.1885992999996</v>
      </c>
      <c r="J449" s="182">
        <f t="shared" si="100"/>
        <v>1884.6349001129997</v>
      </c>
      <c r="K449" s="182">
        <f t="shared" si="100"/>
        <v>1778.5921385652609</v>
      </c>
      <c r="L449" s="182">
        <f t="shared" si="100"/>
        <v>1812.7189102106731</v>
      </c>
      <c r="M449" s="182">
        <f t="shared" si="100"/>
        <v>1833.8185626910158</v>
      </c>
      <c r="N449" s="182">
        <f t="shared" si="100"/>
        <v>1933.6026402729203</v>
      </c>
      <c r="O449" s="182">
        <f t="shared" si="100"/>
        <v>1942.7685715648581</v>
      </c>
      <c r="P449" s="182">
        <f t="shared" si="100"/>
        <v>2639.2203382649409</v>
      </c>
      <c r="Q449" s="182">
        <f t="shared" si="98"/>
        <v>22434.632969187671</v>
      </c>
      <c r="R449" s="150"/>
      <c r="S449" s="150"/>
    </row>
    <row r="450" spans="3:19" x14ac:dyDescent="0.25">
      <c r="C450" s="937" t="s">
        <v>201</v>
      </c>
      <c r="D450" s="938"/>
      <c r="E450" s="182">
        <f t="shared" ref="E450:P450" si="101">E449+E395</f>
        <v>3103.73964514</v>
      </c>
      <c r="F450" s="182">
        <f t="shared" si="101"/>
        <v>3368.6945207700001</v>
      </c>
      <c r="G450" s="182">
        <f t="shared" si="101"/>
        <v>3234.0245870799999</v>
      </c>
      <c r="H450" s="182">
        <f t="shared" si="101"/>
        <v>2883.8715909350008</v>
      </c>
      <c r="I450" s="182">
        <f t="shared" si="101"/>
        <v>3246.4125866499994</v>
      </c>
      <c r="J450" s="182">
        <f t="shared" si="101"/>
        <v>3178.1554766129998</v>
      </c>
      <c r="K450" s="182">
        <f t="shared" si="101"/>
        <v>2954.684366655847</v>
      </c>
      <c r="L450" s="182">
        <f t="shared" si="101"/>
        <v>2968.8941279730152</v>
      </c>
      <c r="M450" s="182">
        <f t="shared" si="101"/>
        <v>3006.1957157248416</v>
      </c>
      <c r="N450" s="182">
        <f t="shared" si="101"/>
        <v>3044.1461485415994</v>
      </c>
      <c r="O450" s="182">
        <f t="shared" si="101"/>
        <v>3109.8546544280625</v>
      </c>
      <c r="P450" s="182">
        <f t="shared" si="101"/>
        <v>4038.8310519181005</v>
      </c>
      <c r="Q450" s="182">
        <f t="shared" si="98"/>
        <v>38137.504472429464</v>
      </c>
      <c r="R450" s="150"/>
      <c r="S450" s="150"/>
    </row>
    <row r="451" spans="3:19" x14ac:dyDescent="0.25"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</row>
    <row r="452" spans="3:19" x14ac:dyDescent="0.25">
      <c r="C452" s="13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81" t="s">
        <v>213</v>
      </c>
      <c r="R452" s="150"/>
      <c r="S452" s="150"/>
    </row>
    <row r="453" spans="3:19" x14ac:dyDescent="0.25">
      <c r="C453" s="930" t="s">
        <v>136</v>
      </c>
      <c r="D453" s="930"/>
      <c r="E453" s="950" t="s">
        <v>240</v>
      </c>
      <c r="F453" s="950"/>
      <c r="G453" s="950"/>
      <c r="H453" s="950"/>
      <c r="I453" s="950"/>
      <c r="J453" s="950"/>
      <c r="K453" s="950"/>
      <c r="L453" s="950"/>
      <c r="M453" s="950"/>
      <c r="N453" s="950"/>
      <c r="O453" s="950"/>
      <c r="P453" s="950"/>
      <c r="Q453" s="950"/>
      <c r="R453" s="150"/>
      <c r="S453" s="150"/>
    </row>
    <row r="454" spans="3:19" x14ac:dyDescent="0.25">
      <c r="C454" s="930"/>
      <c r="D454" s="930"/>
      <c r="E454" s="180" t="s">
        <v>223</v>
      </c>
      <c r="F454" s="180" t="s">
        <v>224</v>
      </c>
      <c r="G454" s="180" t="s">
        <v>225</v>
      </c>
      <c r="H454" s="180" t="s">
        <v>226</v>
      </c>
      <c r="I454" s="180" t="s">
        <v>227</v>
      </c>
      <c r="J454" s="180" t="s">
        <v>228</v>
      </c>
      <c r="K454" s="180" t="s">
        <v>229</v>
      </c>
      <c r="L454" s="180" t="s">
        <v>230</v>
      </c>
      <c r="M454" s="180" t="s">
        <v>231</v>
      </c>
      <c r="N454" s="180" t="s">
        <v>232</v>
      </c>
      <c r="O454" s="180" t="s">
        <v>233</v>
      </c>
      <c r="P454" s="180" t="s">
        <v>234</v>
      </c>
      <c r="Q454" s="180" t="s">
        <v>90</v>
      </c>
      <c r="R454" s="150"/>
      <c r="S454" s="150"/>
    </row>
    <row r="455" spans="3:19" x14ac:dyDescent="0.25">
      <c r="C455" s="935" t="s">
        <v>147</v>
      </c>
      <c r="D455" s="936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79"/>
      <c r="R455" s="150"/>
      <c r="S455" s="150"/>
    </row>
    <row r="456" spans="3:19" x14ac:dyDescent="0.25">
      <c r="C456" s="84" t="s">
        <v>148</v>
      </c>
      <c r="D456" s="84" t="s">
        <v>149</v>
      </c>
      <c r="E456" s="143">
        <f>[6]Sales_SP!FZ10</f>
        <v>1163.81</v>
      </c>
      <c r="F456" s="143">
        <f>[6]Sales_SP!GA10</f>
        <v>1167.31</v>
      </c>
      <c r="G456" s="143">
        <f>[6]Sales_SP!GB10</f>
        <v>1004.03</v>
      </c>
      <c r="H456" s="143">
        <f>[6]Sales_SP!GC10</f>
        <v>904.57</v>
      </c>
      <c r="I456" s="143">
        <f>[6]Sales_SP!GD10</f>
        <v>936.12</v>
      </c>
      <c r="J456" s="143">
        <f>[6]Sales_SP!GE10</f>
        <v>874.14</v>
      </c>
      <c r="K456" s="143">
        <f>[6]Sales_SP!GF10</f>
        <v>905.14</v>
      </c>
      <c r="L456" s="143">
        <f>[6]Sales_SP!GG10</f>
        <v>790.06</v>
      </c>
      <c r="M456" s="143">
        <f>[6]Sales_SP!GH10</f>
        <v>755.06</v>
      </c>
      <c r="N456" s="143">
        <f>[6]Sales_SP!GI10</f>
        <v>761.42</v>
      </c>
      <c r="O456" s="143">
        <f>[6]Sales_SP!GJ10</f>
        <v>771.96</v>
      </c>
      <c r="P456" s="143">
        <f>[6]Sales_SP!GK10</f>
        <v>1075.7</v>
      </c>
      <c r="Q456" s="178">
        <f t="shared" ref="Q456:Q469" si="102">SUM(E456:P456)</f>
        <v>11109.32</v>
      </c>
      <c r="R456" s="150"/>
      <c r="S456" s="150"/>
    </row>
    <row r="457" spans="3:19" x14ac:dyDescent="0.25">
      <c r="C457" s="16" t="s">
        <v>150</v>
      </c>
      <c r="D457" s="16" t="s">
        <v>151</v>
      </c>
      <c r="E457" s="143">
        <f>[6]Sales_SP!FZ23</f>
        <v>309.37</v>
      </c>
      <c r="F457" s="143">
        <f>[6]Sales_SP!GA23</f>
        <v>276.89999999999998</v>
      </c>
      <c r="G457" s="143">
        <f>[6]Sales_SP!GB23</f>
        <v>279.01</v>
      </c>
      <c r="H457" s="143">
        <f>[6]Sales_SP!GC23</f>
        <v>269.66000000000003</v>
      </c>
      <c r="I457" s="143">
        <f>[6]Sales_SP!GD23</f>
        <v>284.25</v>
      </c>
      <c r="J457" s="143">
        <f>[6]Sales_SP!GE23</f>
        <v>284.23</v>
      </c>
      <c r="K457" s="143">
        <f>[6]Sales_SP!GF23</f>
        <v>303.63</v>
      </c>
      <c r="L457" s="143">
        <f>[6]Sales_SP!GG23</f>
        <v>293.02999999999997</v>
      </c>
      <c r="M457" s="143">
        <f>[6]Sales_SP!GH23</f>
        <v>280.08</v>
      </c>
      <c r="N457" s="143">
        <f>[6]Sales_SP!GI23</f>
        <v>273.72000000000003</v>
      </c>
      <c r="O457" s="143">
        <f>[6]Sales_SP!GJ23</f>
        <v>290.42</v>
      </c>
      <c r="P457" s="143">
        <f>[6]Sales_SP!GK23</f>
        <v>266.48</v>
      </c>
      <c r="Q457" s="178">
        <f t="shared" si="102"/>
        <v>3410.78</v>
      </c>
      <c r="R457" s="150"/>
      <c r="S457" s="150"/>
    </row>
    <row r="458" spans="3:19" x14ac:dyDescent="0.25">
      <c r="C458" s="16" t="s">
        <v>152</v>
      </c>
      <c r="D458" s="16" t="s">
        <v>153</v>
      </c>
      <c r="E458" s="143">
        <f>[6]Sales_SP!FZ36</f>
        <v>85.07</v>
      </c>
      <c r="F458" s="143">
        <f>[6]Sales_SP!GA36</f>
        <v>79.489999999999995</v>
      </c>
      <c r="G458" s="143">
        <f>[6]Sales_SP!GB36</f>
        <v>82.44</v>
      </c>
      <c r="H458" s="143">
        <f>[6]Sales_SP!GC36</f>
        <v>82.04</v>
      </c>
      <c r="I458" s="143">
        <f>[6]Sales_SP!GD36</f>
        <v>82.57</v>
      </c>
      <c r="J458" s="143">
        <f>[6]Sales_SP!GE36</f>
        <v>75.84</v>
      </c>
      <c r="K458" s="143">
        <f>[6]Sales_SP!GF36</f>
        <v>81.680000000000007</v>
      </c>
      <c r="L458" s="143">
        <f>[6]Sales_SP!GG36</f>
        <v>88.75</v>
      </c>
      <c r="M458" s="143">
        <f>[6]Sales_SP!GH36</f>
        <v>99.94</v>
      </c>
      <c r="N458" s="143">
        <f>[6]Sales_SP!GI36</f>
        <v>91.3</v>
      </c>
      <c r="O458" s="143">
        <f>[6]Sales_SP!GJ36</f>
        <v>88.45</v>
      </c>
      <c r="P458" s="143">
        <f>[6]Sales_SP!GK36</f>
        <v>91.13</v>
      </c>
      <c r="Q458" s="178">
        <f t="shared" si="102"/>
        <v>1028.7000000000003</v>
      </c>
      <c r="R458" s="150"/>
      <c r="S458" s="150"/>
    </row>
    <row r="459" spans="3:19" x14ac:dyDescent="0.25">
      <c r="C459" s="16" t="s">
        <v>154</v>
      </c>
      <c r="D459" s="16" t="s">
        <v>155</v>
      </c>
      <c r="E459" s="143">
        <f>[6]Sales_SP!FZ43</f>
        <v>0.93</v>
      </c>
      <c r="F459" s="143">
        <f>[6]Sales_SP!GA43</f>
        <v>0.87</v>
      </c>
      <c r="G459" s="143">
        <f>[6]Sales_SP!GB43</f>
        <v>0.88</v>
      </c>
      <c r="H459" s="143">
        <f>[6]Sales_SP!GC43</f>
        <v>0.85</v>
      </c>
      <c r="I459" s="143">
        <f>[6]Sales_SP!GD43</f>
        <v>0.84</v>
      </c>
      <c r="J459" s="143">
        <f>[6]Sales_SP!GE43</f>
        <v>0.83</v>
      </c>
      <c r="K459" s="143">
        <f>[6]Sales_SP!GF43</f>
        <v>0.91</v>
      </c>
      <c r="L459" s="143">
        <f>[6]Sales_SP!GG43</f>
        <v>0.87</v>
      </c>
      <c r="M459" s="143">
        <f>[6]Sales_SP!GH43</f>
        <v>0.93</v>
      </c>
      <c r="N459" s="143">
        <f>[6]Sales_SP!GI43</f>
        <v>0.81</v>
      </c>
      <c r="O459" s="143">
        <f>[6]Sales_SP!GJ43</f>
        <v>0.8</v>
      </c>
      <c r="P459" s="143">
        <f>[6]Sales_SP!GK43</f>
        <v>0.96</v>
      </c>
      <c r="Q459" s="178">
        <f t="shared" si="102"/>
        <v>10.48</v>
      </c>
      <c r="R459" s="150"/>
      <c r="S459" s="150"/>
    </row>
    <row r="460" spans="3:19" x14ac:dyDescent="0.25">
      <c r="C460" s="16" t="s">
        <v>156</v>
      </c>
      <c r="D460" s="16" t="s">
        <v>157</v>
      </c>
      <c r="E460" s="143">
        <f>[6]Sales_SP!FZ48+[6]Sales_SP!FZ53</f>
        <v>3.0214729999999999</v>
      </c>
      <c r="F460" s="143">
        <f>[6]Sales_SP!GA48+[6]Sales_SP!GA53</f>
        <v>2.9421219999999999</v>
      </c>
      <c r="G460" s="143">
        <f>[6]Sales_SP!GB48+[6]Sales_SP!GB53</f>
        <v>2.8835760000000001</v>
      </c>
      <c r="H460" s="143">
        <f>[6]Sales_SP!GC48+[6]Sales_SP!GC53</f>
        <v>2.8003450000000001</v>
      </c>
      <c r="I460" s="143">
        <f>[6]Sales_SP!GD48+[6]Sales_SP!GD53</f>
        <v>2.910209</v>
      </c>
      <c r="J460" s="143">
        <f>[6]Sales_SP!GE48+[6]Sales_SP!GE53</f>
        <v>3.0381110000000002</v>
      </c>
      <c r="K460" s="143">
        <f>[6]Sales_SP!GF48+[6]Sales_SP!GF53</f>
        <v>3.0119389999999999</v>
      </c>
      <c r="L460" s="143">
        <f>[6]Sales_SP!GG48+[6]Sales_SP!GG53</f>
        <v>3.313599</v>
      </c>
      <c r="M460" s="143">
        <f>[6]Sales_SP!GH48+[6]Sales_SP!GH53</f>
        <v>3.2593039999999998</v>
      </c>
      <c r="N460" s="143">
        <f>[6]Sales_SP!GI48+[6]Sales_SP!GI53</f>
        <v>3.2739150000000001</v>
      </c>
      <c r="O460" s="143">
        <f>[6]Sales_SP!GJ48+[6]Sales_SP!GJ53</f>
        <v>3.3059284</v>
      </c>
      <c r="P460" s="143">
        <f>[6]Sales_SP!GK48+[6]Sales_SP!GK53</f>
        <v>3.3216939999999999</v>
      </c>
      <c r="Q460" s="178">
        <f t="shared" si="102"/>
        <v>37.082215399999995</v>
      </c>
      <c r="R460" s="150"/>
      <c r="S460" s="150"/>
    </row>
    <row r="461" spans="3:19" x14ac:dyDescent="0.25">
      <c r="C461" s="16" t="s">
        <v>158</v>
      </c>
      <c r="D461" s="16" t="s">
        <v>159</v>
      </c>
      <c r="E461" s="143">
        <f>[6]Sales_SP!FZ54</f>
        <v>41.83</v>
      </c>
      <c r="F461" s="143">
        <f>[6]Sales_SP!GA54</f>
        <v>40.020000000000003</v>
      </c>
      <c r="G461" s="143">
        <f>[6]Sales_SP!GB54</f>
        <v>37.83</v>
      </c>
      <c r="H461" s="143">
        <f>[6]Sales_SP!GC54</f>
        <v>36.89</v>
      </c>
      <c r="I461" s="143">
        <f>[6]Sales_SP!GD54</f>
        <v>38.26</v>
      </c>
      <c r="J461" s="143">
        <f>[6]Sales_SP!GE54</f>
        <v>37.43</v>
      </c>
      <c r="K461" s="143">
        <f>[6]Sales_SP!GF54</f>
        <v>42.1</v>
      </c>
      <c r="L461" s="143">
        <f>[6]Sales_SP!GG54</f>
        <v>41.4</v>
      </c>
      <c r="M461" s="143">
        <f>[6]Sales_SP!GH54</f>
        <v>42.8</v>
      </c>
      <c r="N461" s="143">
        <f>[6]Sales_SP!GI54</f>
        <v>41.81</v>
      </c>
      <c r="O461" s="143">
        <f>[6]Sales_SP!GJ54</f>
        <v>40.24</v>
      </c>
      <c r="P461" s="143">
        <f>[6]Sales_SP!GK54</f>
        <v>44.9</v>
      </c>
      <c r="Q461" s="178">
        <f t="shared" si="102"/>
        <v>485.51</v>
      </c>
      <c r="R461" s="150"/>
      <c r="S461" s="150"/>
    </row>
    <row r="462" spans="3:19" x14ac:dyDescent="0.25">
      <c r="C462" s="16" t="s">
        <v>160</v>
      </c>
      <c r="D462" s="16" t="s">
        <v>161</v>
      </c>
      <c r="E462" s="143">
        <f>[6]Sales_SP!FZ64</f>
        <v>9.3699999999999992</v>
      </c>
      <c r="F462" s="143">
        <f>[6]Sales_SP!GA64</f>
        <v>7.32</v>
      </c>
      <c r="G462" s="143">
        <f>[6]Sales_SP!GB64</f>
        <v>7</v>
      </c>
      <c r="H462" s="143">
        <f>[6]Sales_SP!GC64</f>
        <v>7.3</v>
      </c>
      <c r="I462" s="143">
        <f>[6]Sales_SP!GD64</f>
        <v>7.9</v>
      </c>
      <c r="J462" s="143">
        <f>[6]Sales_SP!GE64</f>
        <v>7.26</v>
      </c>
      <c r="K462" s="143">
        <f>[6]Sales_SP!GF64</f>
        <v>7.23</v>
      </c>
      <c r="L462" s="143">
        <f>[6]Sales_SP!GG64</f>
        <v>7.76</v>
      </c>
      <c r="M462" s="143">
        <f>[6]Sales_SP!GH64</f>
        <v>7.74</v>
      </c>
      <c r="N462" s="143">
        <f>[6]Sales_SP!GI64</f>
        <v>6.4</v>
      </c>
      <c r="O462" s="143">
        <f>[6]Sales_SP!GJ64</f>
        <v>9.07</v>
      </c>
      <c r="P462" s="143">
        <f>[6]Sales_SP!GK64</f>
        <v>11.88</v>
      </c>
      <c r="Q462" s="178">
        <f t="shared" si="102"/>
        <v>96.22999999999999</v>
      </c>
      <c r="R462" s="150"/>
      <c r="S462" s="150"/>
    </row>
    <row r="463" spans="3:19" x14ac:dyDescent="0.25">
      <c r="C463" s="16" t="s">
        <v>162</v>
      </c>
      <c r="D463" s="16" t="s">
        <v>163</v>
      </c>
      <c r="E463" s="143">
        <f>[6]Sales_SP!FZ69</f>
        <v>9.98</v>
      </c>
      <c r="F463" s="143">
        <f>[6]Sales_SP!GA69</f>
        <v>9.3699999999999992</v>
      </c>
      <c r="G463" s="143">
        <f>[6]Sales_SP!GB69</f>
        <v>9.07</v>
      </c>
      <c r="H463" s="143">
        <f>[6]Sales_SP!GC69</f>
        <v>8.73</v>
      </c>
      <c r="I463" s="143">
        <f>[6]Sales_SP!GD69</f>
        <v>9.14</v>
      </c>
      <c r="J463" s="143">
        <f>[6]Sales_SP!GE69</f>
        <v>9.16</v>
      </c>
      <c r="K463" s="143">
        <f>[6]Sales_SP!GF69</f>
        <v>7.78</v>
      </c>
      <c r="L463" s="143">
        <f>[6]Sales_SP!GG69</f>
        <v>7.33</v>
      </c>
      <c r="M463" s="143">
        <f>[6]Sales_SP!GH69</f>
        <v>8.15</v>
      </c>
      <c r="N463" s="143">
        <f>[6]Sales_SP!GI69</f>
        <v>8.23</v>
      </c>
      <c r="O463" s="143">
        <f>[6]Sales_SP!GJ69</f>
        <v>8.6999999999999993</v>
      </c>
      <c r="P463" s="143">
        <f>[6]Sales_SP!GK69</f>
        <v>10.58</v>
      </c>
      <c r="Q463" s="178">
        <f t="shared" si="102"/>
        <v>106.22000000000001</v>
      </c>
      <c r="R463" s="150"/>
      <c r="S463" s="150"/>
    </row>
    <row r="464" spans="3:19" x14ac:dyDescent="0.25">
      <c r="C464" s="16" t="s">
        <v>164</v>
      </c>
      <c r="D464" s="16" t="s">
        <v>165</v>
      </c>
      <c r="E464" s="143">
        <f>[6]Sales_SP!FZ70</f>
        <v>0.13</v>
      </c>
      <c r="F464" s="143">
        <f>[6]Sales_SP!GA70</f>
        <v>0.13</v>
      </c>
      <c r="G464" s="143">
        <f>[6]Sales_SP!GB70</f>
        <v>0.13</v>
      </c>
      <c r="H464" s="143">
        <f>[6]Sales_SP!GC70</f>
        <v>0.14000000000000001</v>
      </c>
      <c r="I464" s="143">
        <f>[6]Sales_SP!GD70</f>
        <v>0.16</v>
      </c>
      <c r="J464" s="143">
        <f>[6]Sales_SP!GE70</f>
        <v>0.17</v>
      </c>
      <c r="K464" s="143">
        <f>[6]Sales_SP!GF70</f>
        <v>0.14000000000000001</v>
      </c>
      <c r="L464" s="143">
        <f>[6]Sales_SP!GG70</f>
        <v>0.19</v>
      </c>
      <c r="M464" s="143">
        <f>[6]Sales_SP!GH70</f>
        <v>0.19</v>
      </c>
      <c r="N464" s="143">
        <f>[6]Sales_SP!GI70</f>
        <v>0.23</v>
      </c>
      <c r="O464" s="143">
        <f>[6]Sales_SP!GJ70</f>
        <v>0.28000000000000003</v>
      </c>
      <c r="P464" s="143">
        <f>[6]Sales_SP!GK70</f>
        <v>0.31</v>
      </c>
      <c r="Q464" s="178">
        <f t="shared" si="102"/>
        <v>2.1999999999999997</v>
      </c>
      <c r="R464" s="150"/>
      <c r="S464" s="150"/>
    </row>
    <row r="465" spans="3:19" x14ac:dyDescent="0.25">
      <c r="C465" s="16"/>
      <c r="D465" s="16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78">
        <f t="shared" si="102"/>
        <v>0</v>
      </c>
      <c r="R465" s="150"/>
      <c r="S465" s="150"/>
    </row>
    <row r="466" spans="3:19" x14ac:dyDescent="0.25">
      <c r="C466" s="16"/>
      <c r="D466" s="16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78">
        <f t="shared" si="102"/>
        <v>0</v>
      </c>
      <c r="R466" s="150"/>
      <c r="S466" s="150"/>
    </row>
    <row r="467" spans="3:19" x14ac:dyDescent="0.25">
      <c r="C467" s="16"/>
      <c r="D467" s="16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78">
        <f t="shared" si="102"/>
        <v>0</v>
      </c>
      <c r="R467" s="150"/>
      <c r="S467" s="150"/>
    </row>
    <row r="468" spans="3:19" x14ac:dyDescent="0.25">
      <c r="C468" s="16" t="s">
        <v>235</v>
      </c>
      <c r="D468" s="16" t="s">
        <v>235</v>
      </c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78">
        <f t="shared" si="102"/>
        <v>0</v>
      </c>
      <c r="R468" s="150"/>
      <c r="S468" s="150"/>
    </row>
    <row r="469" spans="3:19" x14ac:dyDescent="0.25">
      <c r="C469" s="937" t="s">
        <v>166</v>
      </c>
      <c r="D469" s="938"/>
      <c r="E469" s="178">
        <f t="shared" ref="E469:P469" si="103">SUM(E456:E468)</f>
        <v>1623.5114729999998</v>
      </c>
      <c r="F469" s="178">
        <f t="shared" si="103"/>
        <v>1584.3521219999998</v>
      </c>
      <c r="G469" s="178">
        <f t="shared" si="103"/>
        <v>1423.273576</v>
      </c>
      <c r="H469" s="178">
        <f t="shared" si="103"/>
        <v>1312.9803450000002</v>
      </c>
      <c r="I469" s="178">
        <f t="shared" si="103"/>
        <v>1362.1502089999999</v>
      </c>
      <c r="J469" s="178">
        <f t="shared" si="103"/>
        <v>1292.098111</v>
      </c>
      <c r="K469" s="178">
        <f t="shared" si="103"/>
        <v>1351.6219390000001</v>
      </c>
      <c r="L469" s="178">
        <f t="shared" si="103"/>
        <v>1232.7035989999999</v>
      </c>
      <c r="M469" s="178">
        <f t="shared" si="103"/>
        <v>1198.149304</v>
      </c>
      <c r="N469" s="178">
        <f t="shared" si="103"/>
        <v>1187.1939149999998</v>
      </c>
      <c r="O469" s="178">
        <f t="shared" si="103"/>
        <v>1213.2259284000002</v>
      </c>
      <c r="P469" s="178">
        <f t="shared" si="103"/>
        <v>1505.261694</v>
      </c>
      <c r="Q469" s="178">
        <f t="shared" si="102"/>
        <v>16286.5222154</v>
      </c>
      <c r="R469" s="150"/>
      <c r="S469" s="150"/>
    </row>
    <row r="470" spans="3:19" x14ac:dyDescent="0.25">
      <c r="C470" s="935" t="s">
        <v>167</v>
      </c>
      <c r="D470" s="936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79"/>
      <c r="R470" s="150"/>
      <c r="S470" s="150"/>
    </row>
    <row r="471" spans="3:19" x14ac:dyDescent="0.25">
      <c r="C471" s="16" t="s">
        <v>168</v>
      </c>
      <c r="D471" s="16" t="s">
        <v>169</v>
      </c>
      <c r="E471" s="143">
        <f>[6]Sales_SP!FZ89</f>
        <v>373.60000000000036</v>
      </c>
      <c r="F471" s="143">
        <f>[6]Sales_SP!GA89</f>
        <v>338.39000000000016</v>
      </c>
      <c r="G471" s="143">
        <f>[6]Sales_SP!GB89</f>
        <v>352.73000000000013</v>
      </c>
      <c r="H471" s="143">
        <f>[6]Sales_SP!GC89</f>
        <v>343.59</v>
      </c>
      <c r="I471" s="143">
        <f>[6]Sales_SP!GD89</f>
        <v>354.56000000000017</v>
      </c>
      <c r="J471" s="143">
        <f>[6]Sales_SP!GE89</f>
        <v>354.30999999999983</v>
      </c>
      <c r="K471" s="143">
        <f>[6]Sales_SP!GF89</f>
        <v>361.34000000000032</v>
      </c>
      <c r="L471" s="143">
        <f>[6]Sales_SP!GG89</f>
        <v>395.43000000000046</v>
      </c>
      <c r="M471" s="143">
        <f>[6]Sales_SP!GH89</f>
        <v>404.2500000000004</v>
      </c>
      <c r="N471" s="143">
        <f>[6]Sales_SP!GI89</f>
        <v>408.44</v>
      </c>
      <c r="O471" s="143">
        <f>[6]Sales_SP!GJ89</f>
        <v>415.03000000000037</v>
      </c>
      <c r="P471" s="143">
        <f>[6]Sales_SP!GK89</f>
        <v>389.74999999999989</v>
      </c>
      <c r="Q471" s="178">
        <f t="shared" ref="Q471:Q486" si="104">SUM(E471:P471)</f>
        <v>4491.4200000000019</v>
      </c>
      <c r="R471" s="150"/>
      <c r="S471" s="150"/>
    </row>
    <row r="472" spans="3:19" x14ac:dyDescent="0.25">
      <c r="C472" s="16" t="s">
        <v>170</v>
      </c>
      <c r="D472" s="16" t="s">
        <v>171</v>
      </c>
      <c r="E472" s="143">
        <f>[6]Sales_SP!FZ104</f>
        <v>0.02</v>
      </c>
      <c r="F472" s="143">
        <f>[6]Sales_SP!GA104</f>
        <v>0.01</v>
      </c>
      <c r="G472" s="143">
        <f>[6]Sales_SP!GB104</f>
        <v>0</v>
      </c>
      <c r="H472" s="143">
        <f>[6]Sales_SP!GC104</f>
        <v>0</v>
      </c>
      <c r="I472" s="143">
        <f>[6]Sales_SP!GD104</f>
        <v>0.01</v>
      </c>
      <c r="J472" s="143">
        <f>[6]Sales_SP!GE104</f>
        <v>0.03</v>
      </c>
      <c r="K472" s="143">
        <f>[6]Sales_SP!GF104</f>
        <v>0.02</v>
      </c>
      <c r="L472" s="143">
        <f>[6]Sales_SP!GG104</f>
        <v>0.01</v>
      </c>
      <c r="M472" s="143">
        <f>[6]Sales_SP!GH104</f>
        <v>0</v>
      </c>
      <c r="N472" s="143">
        <f>[6]Sales_SP!GI104</f>
        <v>0</v>
      </c>
      <c r="O472" s="143">
        <f>[6]Sales_SP!GJ104</f>
        <v>0.01</v>
      </c>
      <c r="P472" s="143">
        <f>[6]Sales_SP!GK104</f>
        <v>0.03</v>
      </c>
      <c r="Q472" s="178">
        <f t="shared" si="104"/>
        <v>0.14000000000000001</v>
      </c>
      <c r="R472" s="150"/>
      <c r="S472" s="150"/>
    </row>
    <row r="473" spans="3:19" x14ac:dyDescent="0.25">
      <c r="C473" s="16" t="s">
        <v>216</v>
      </c>
      <c r="D473" s="16" t="s">
        <v>173</v>
      </c>
      <c r="E473" s="143">
        <f>[6]Sales_SP!FZ110</f>
        <v>197.96853083198209</v>
      </c>
      <c r="F473" s="143">
        <f>[6]Sales_SP!GA110</f>
        <v>218.68410280520422</v>
      </c>
      <c r="G473" s="143">
        <f>[6]Sales_SP!GB110</f>
        <v>219.59186073209378</v>
      </c>
      <c r="H473" s="143">
        <f>[6]Sales_SP!GC110</f>
        <v>187.32814040296481</v>
      </c>
      <c r="I473" s="143">
        <f>[6]Sales_SP!GD110</f>
        <v>202.21422426736487</v>
      </c>
      <c r="J473" s="143">
        <f>[6]Sales_SP!GE110</f>
        <v>188.50618558414953</v>
      </c>
      <c r="K473" s="143">
        <f>[6]Sales_SP!GF110</f>
        <v>179.43890252207893</v>
      </c>
      <c r="L473" s="143">
        <f>[6]Sales_SP!GG110</f>
        <v>169.78284723358911</v>
      </c>
      <c r="M473" s="143">
        <f>[6]Sales_SP!GH110</f>
        <v>166.23839411488032</v>
      </c>
      <c r="N473" s="143">
        <f>[6]Sales_SP!GI110</f>
        <v>169.56936517579982</v>
      </c>
      <c r="O473" s="143">
        <f>[6]Sales_SP!GJ110</f>
        <v>171.60636866789673</v>
      </c>
      <c r="P473" s="143">
        <f>[6]Sales_SP!GK110</f>
        <v>263.29711963305311</v>
      </c>
      <c r="Q473" s="178">
        <f t="shared" si="104"/>
        <v>2334.2260419710574</v>
      </c>
      <c r="R473" s="150"/>
      <c r="S473" s="150"/>
    </row>
    <row r="474" spans="3:19" x14ac:dyDescent="0.25">
      <c r="C474" s="16" t="s">
        <v>174</v>
      </c>
      <c r="D474" s="16" t="s">
        <v>175</v>
      </c>
      <c r="E474" s="143">
        <f>[6]Sales_SP!FZ115</f>
        <v>2.2941289674874146E-2</v>
      </c>
      <c r="F474" s="143">
        <f>[6]Sales_SP!GA115</f>
        <v>2.1588698210255459E-2</v>
      </c>
      <c r="G474" s="143">
        <f>[6]Sales_SP!GB115</f>
        <v>2.1052037277100377E-2</v>
      </c>
      <c r="H474" s="143">
        <f>[6]Sales_SP!GC115</f>
        <v>1.977923712628412E-2</v>
      </c>
      <c r="I474" s="143">
        <f>[6]Sales_SP!GD115</f>
        <v>2.0399550243264338E-2</v>
      </c>
      <c r="J474" s="143">
        <f>[6]Sales_SP!GE115</f>
        <v>2.086671551601085E-2</v>
      </c>
      <c r="K474" s="143">
        <f>[6]Sales_SP!GF115</f>
        <v>2.3930959357359179E-2</v>
      </c>
      <c r="L474" s="143">
        <f>[6]Sales_SP!GG115</f>
        <v>2.4257846352614316E-2</v>
      </c>
      <c r="M474" s="143">
        <f>[6]Sales_SP!GH115</f>
        <v>2.2606680939573614E-2</v>
      </c>
      <c r="N474" s="143">
        <f>[6]Sales_SP!GI115</f>
        <v>2.1372489488984344E-2</v>
      </c>
      <c r="O474" s="143">
        <f>[6]Sales_SP!GJ115</f>
        <v>2.2108628706645515E-2</v>
      </c>
      <c r="P474" s="143">
        <f>[6]Sales_SP!GK115</f>
        <v>2.3274611453500446E-2</v>
      </c>
      <c r="Q474" s="178">
        <f t="shared" si="104"/>
        <v>0.26417874434646671</v>
      </c>
      <c r="R474" s="150"/>
      <c r="S474" s="150"/>
    </row>
    <row r="475" spans="3:19" x14ac:dyDescent="0.25">
      <c r="C475" s="16" t="s">
        <v>176</v>
      </c>
      <c r="D475" s="16" t="s">
        <v>177</v>
      </c>
      <c r="E475" s="143">
        <f>[6]Sales_SP!FZ120</f>
        <v>0.53</v>
      </c>
      <c r="F475" s="143">
        <f>[6]Sales_SP!GA120</f>
        <v>0.14000000000000001</v>
      </c>
      <c r="G475" s="143">
        <f>[6]Sales_SP!GB120</f>
        <v>0.09</v>
      </c>
      <c r="H475" s="143">
        <f>[6]Sales_SP!GC120</f>
        <v>0.11</v>
      </c>
      <c r="I475" s="143">
        <f>[6]Sales_SP!GD120</f>
        <v>0.32</v>
      </c>
      <c r="J475" s="143">
        <f>[6]Sales_SP!GE120</f>
        <v>0.44</v>
      </c>
      <c r="K475" s="143">
        <f>[6]Sales_SP!GF120</f>
        <v>0.41</v>
      </c>
      <c r="L475" s="143">
        <f>[6]Sales_SP!GG120</f>
        <v>0.54</v>
      </c>
      <c r="M475" s="143">
        <f>[6]Sales_SP!GH120</f>
        <v>0.31</v>
      </c>
      <c r="N475" s="143">
        <f>[6]Sales_SP!GI120</f>
        <v>0.72</v>
      </c>
      <c r="O475" s="143">
        <f>[6]Sales_SP!GJ120</f>
        <v>0.82</v>
      </c>
      <c r="P475" s="143">
        <f>[6]Sales_SP!GK120</f>
        <v>0.84</v>
      </c>
      <c r="Q475" s="178">
        <f t="shared" si="104"/>
        <v>5.2700000000000005</v>
      </c>
      <c r="R475" s="150"/>
      <c r="S475" s="150"/>
    </row>
    <row r="476" spans="3:19" x14ac:dyDescent="0.25">
      <c r="C476" s="16" t="s">
        <v>178</v>
      </c>
      <c r="D476" s="16" t="s">
        <v>179</v>
      </c>
      <c r="E476" s="143">
        <f>[6]Sales_SP!FZ126</f>
        <v>8.1676313500000006</v>
      </c>
      <c r="F476" s="143">
        <f>[6]Sales_SP!GA126</f>
        <v>3.9381188999999988</v>
      </c>
      <c r="G476" s="143">
        <f>[6]Sales_SP!GB126</f>
        <v>3.5725566534999991</v>
      </c>
      <c r="H476" s="143">
        <f>[6]Sales_SP!GC126</f>
        <v>4.113628499999999</v>
      </c>
      <c r="I476" s="143">
        <f>[6]Sales_SP!GD126</f>
        <v>5.6670719499999986</v>
      </c>
      <c r="J476" s="143">
        <f>[6]Sales_SP!GE126</f>
        <v>8.2539084499999973</v>
      </c>
      <c r="K476" s="143">
        <f>[6]Sales_SP!GF126</f>
        <v>7.370902408000001</v>
      </c>
      <c r="L476" s="143">
        <f>[6]Sales_SP!GG126</f>
        <v>4.6635965639999908</v>
      </c>
      <c r="M476" s="143">
        <f>[6]Sales_SP!GH126</f>
        <v>5.893385066999997</v>
      </c>
      <c r="N476" s="143">
        <f>[6]Sales_SP!GI126</f>
        <v>9.5509158659999951</v>
      </c>
      <c r="O476" s="143">
        <f>[6]Sales_SP!GJ126</f>
        <v>10.232696880000001</v>
      </c>
      <c r="P476" s="143">
        <f>[6]Sales_SP!GK126</f>
        <v>5.6231003659999956</v>
      </c>
      <c r="Q476" s="178">
        <f t="shared" si="104"/>
        <v>77.047512954499979</v>
      </c>
      <c r="R476" s="150"/>
      <c r="S476" s="150"/>
    </row>
    <row r="477" spans="3:19" x14ac:dyDescent="0.25">
      <c r="C477" s="16" t="s">
        <v>180</v>
      </c>
      <c r="D477" s="16" t="s">
        <v>181</v>
      </c>
      <c r="E477" s="143">
        <f>[6]Sales_SP!FZ127</f>
        <v>11.70236865</v>
      </c>
      <c r="F477" s="143">
        <f>[6]Sales_SP!GA127</f>
        <v>11.211881100000001</v>
      </c>
      <c r="G477" s="143">
        <f>[6]Sales_SP!GB127</f>
        <v>11.167443346500001</v>
      </c>
      <c r="H477" s="143">
        <f>[6]Sales_SP!GC127</f>
        <v>11.036371500000001</v>
      </c>
      <c r="I477" s="143">
        <f>[6]Sales_SP!GD127</f>
        <v>11.112928050000001</v>
      </c>
      <c r="J477" s="143">
        <f>[6]Sales_SP!GE127</f>
        <v>10.636091550000002</v>
      </c>
      <c r="K477" s="143">
        <f>[6]Sales_SP!GF127</f>
        <v>12.049097591999999</v>
      </c>
      <c r="L477" s="143">
        <f>[6]Sales_SP!GG127</f>
        <v>12.826403436000003</v>
      </c>
      <c r="M477" s="143">
        <f>[6]Sales_SP!GH127</f>
        <v>12.316614933000002</v>
      </c>
      <c r="N477" s="143">
        <f>[6]Sales_SP!GI127</f>
        <v>12.739084134000001</v>
      </c>
      <c r="O477" s="143">
        <f>[6]Sales_SP!GJ127</f>
        <v>12.657303119999998</v>
      </c>
      <c r="P477" s="143">
        <f>[6]Sales_SP!GK127</f>
        <v>17.016899634000001</v>
      </c>
      <c r="Q477" s="178">
        <f t="shared" si="104"/>
        <v>146.4724870455</v>
      </c>
      <c r="R477" s="150"/>
      <c r="S477" s="150"/>
    </row>
    <row r="478" spans="3:19" x14ac:dyDescent="0.25">
      <c r="C478" s="16" t="s">
        <v>182</v>
      </c>
      <c r="D478" s="16" t="s">
        <v>183</v>
      </c>
      <c r="E478" s="143">
        <f>[6]Sales_SP!FZ131</f>
        <v>21.31</v>
      </c>
      <c r="F478" s="143">
        <f>[6]Sales_SP!GA131</f>
        <v>21.63</v>
      </c>
      <c r="G478" s="143">
        <f>[6]Sales_SP!GB131</f>
        <v>21.15</v>
      </c>
      <c r="H478" s="143">
        <f>[6]Sales_SP!GC131</f>
        <v>17.510000000000002</v>
      </c>
      <c r="I478" s="143">
        <f>[6]Sales_SP!GD131</f>
        <v>18.13</v>
      </c>
      <c r="J478" s="143">
        <f>[6]Sales_SP!GE131</f>
        <v>18.510000000000002</v>
      </c>
      <c r="K478" s="143">
        <f>[6]Sales_SP!GF131</f>
        <v>17.45</v>
      </c>
      <c r="L478" s="143">
        <f>[6]Sales_SP!GG131</f>
        <v>17.68</v>
      </c>
      <c r="M478" s="143">
        <f>[6]Sales_SP!GH131</f>
        <v>16.88</v>
      </c>
      <c r="N478" s="143">
        <f>[6]Sales_SP!GI131</f>
        <v>17.489999999999998</v>
      </c>
      <c r="O478" s="143">
        <f>[6]Sales_SP!GJ131</f>
        <v>17.66</v>
      </c>
      <c r="P478" s="143">
        <f>[6]Sales_SP!GK131</f>
        <v>17.239999999999998</v>
      </c>
      <c r="Q478" s="178">
        <f t="shared" si="104"/>
        <v>222.64000000000001</v>
      </c>
      <c r="R478" s="150"/>
      <c r="S478" s="150"/>
    </row>
    <row r="479" spans="3:19" x14ac:dyDescent="0.25">
      <c r="C479" s="16" t="s">
        <v>184</v>
      </c>
      <c r="D479" s="16" t="s">
        <v>163</v>
      </c>
      <c r="E479" s="143">
        <f>[6]Sales_SP!FZ132</f>
        <v>13.65</v>
      </c>
      <c r="F479" s="143">
        <f>[6]Sales_SP!GA132</f>
        <v>13.09</v>
      </c>
      <c r="G479" s="143">
        <f>[6]Sales_SP!GB132</f>
        <v>13.9</v>
      </c>
      <c r="H479" s="143">
        <f>[6]Sales_SP!GC132</f>
        <v>12.12</v>
      </c>
      <c r="I479" s="143">
        <f>[6]Sales_SP!GD132</f>
        <v>13.46</v>
      </c>
      <c r="J479" s="143">
        <f>[6]Sales_SP!GE132</f>
        <v>14.61</v>
      </c>
      <c r="K479" s="143">
        <f>[6]Sales_SP!GF132</f>
        <v>15.12</v>
      </c>
      <c r="L479" s="143">
        <f>[6]Sales_SP!GG132</f>
        <v>14.53</v>
      </c>
      <c r="M479" s="143">
        <f>[6]Sales_SP!GH132</f>
        <v>14.56</v>
      </c>
      <c r="N479" s="143">
        <f>[6]Sales_SP!GI132</f>
        <v>15.5</v>
      </c>
      <c r="O479" s="143">
        <f>[6]Sales_SP!GJ132</f>
        <v>14.83</v>
      </c>
      <c r="P479" s="143">
        <f>[6]Sales_SP!GK132</f>
        <v>14.35</v>
      </c>
      <c r="Q479" s="178">
        <f t="shared" si="104"/>
        <v>169.72000000000003</v>
      </c>
      <c r="R479" s="150"/>
      <c r="S479" s="150"/>
    </row>
    <row r="480" spans="3:19" x14ac:dyDescent="0.25">
      <c r="C480" s="16" t="s">
        <v>185</v>
      </c>
      <c r="D480" s="16" t="s">
        <v>186</v>
      </c>
      <c r="E480" s="143">
        <f>[6]Sales_SP!FZ133</f>
        <v>0</v>
      </c>
      <c r="F480" s="143">
        <f>[6]Sales_SP!GA133</f>
        <v>0</v>
      </c>
      <c r="G480" s="143">
        <f>[6]Sales_SP!GB133</f>
        <v>0</v>
      </c>
      <c r="H480" s="143">
        <f>[6]Sales_SP!GC133</f>
        <v>0</v>
      </c>
      <c r="I480" s="143">
        <f>[6]Sales_SP!GD133</f>
        <v>0</v>
      </c>
      <c r="J480" s="143">
        <f>[6]Sales_SP!GE133</f>
        <v>0</v>
      </c>
      <c r="K480" s="143">
        <f>[6]Sales_SP!GF133</f>
        <v>0</v>
      </c>
      <c r="L480" s="143">
        <f>[6]Sales_SP!GG133</f>
        <v>0</v>
      </c>
      <c r="M480" s="143">
        <f>[6]Sales_SP!GH133</f>
        <v>0</v>
      </c>
      <c r="N480" s="143">
        <f>[6]Sales_SP!GI133</f>
        <v>0</v>
      </c>
      <c r="O480" s="143">
        <f>[6]Sales_SP!GJ133</f>
        <v>0</v>
      </c>
      <c r="P480" s="143">
        <f>[6]Sales_SP!GK133</f>
        <v>0</v>
      </c>
      <c r="Q480" s="178">
        <f t="shared" si="104"/>
        <v>0</v>
      </c>
      <c r="R480" s="150"/>
      <c r="S480" s="150"/>
    </row>
    <row r="481" spans="3:19" x14ac:dyDescent="0.25">
      <c r="C481" s="16" t="s">
        <v>187</v>
      </c>
      <c r="D481" s="16" t="s">
        <v>165</v>
      </c>
      <c r="E481" s="143">
        <f>[6]Sales_SP!FZ134</f>
        <v>0.51</v>
      </c>
      <c r="F481" s="143">
        <f>[6]Sales_SP!GA134</f>
        <v>0.5</v>
      </c>
      <c r="G481" s="143">
        <f>[6]Sales_SP!GB134</f>
        <v>0.53</v>
      </c>
      <c r="H481" s="143">
        <f>[6]Sales_SP!GC134</f>
        <v>0.47</v>
      </c>
      <c r="I481" s="143">
        <f>[6]Sales_SP!GD134</f>
        <v>0.46</v>
      </c>
      <c r="J481" s="143">
        <f>[6]Sales_SP!GE134</f>
        <v>0.49</v>
      </c>
      <c r="K481" s="143">
        <f>[6]Sales_SP!GF134</f>
        <v>1.5</v>
      </c>
      <c r="L481" s="143">
        <f>[6]Sales_SP!GG134</f>
        <v>0.47</v>
      </c>
      <c r="M481" s="143">
        <f>[6]Sales_SP!GH134</f>
        <v>0.48</v>
      </c>
      <c r="N481" s="143">
        <f>[6]Sales_SP!GI134</f>
        <v>0.45</v>
      </c>
      <c r="O481" s="143">
        <f>[6]Sales_SP!GJ134</f>
        <v>0.42</v>
      </c>
      <c r="P481" s="143">
        <f>[6]Sales_SP!GK134</f>
        <v>0.43</v>
      </c>
      <c r="Q481" s="178">
        <f t="shared" si="104"/>
        <v>6.71</v>
      </c>
      <c r="R481" s="150"/>
      <c r="S481" s="150"/>
    </row>
    <row r="482" spans="3:19" x14ac:dyDescent="0.25">
      <c r="C482" s="16"/>
      <c r="D482" s="16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78">
        <f t="shared" si="104"/>
        <v>0</v>
      </c>
      <c r="R482" s="150"/>
      <c r="S482" s="150"/>
    </row>
    <row r="483" spans="3:19" x14ac:dyDescent="0.25">
      <c r="C483" s="16"/>
      <c r="D483" s="16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78">
        <f t="shared" si="104"/>
        <v>0</v>
      </c>
      <c r="R483" s="150"/>
      <c r="S483" s="150"/>
    </row>
    <row r="484" spans="3:19" x14ac:dyDescent="0.25">
      <c r="C484" s="16"/>
      <c r="D484" s="16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78">
        <f t="shared" si="104"/>
        <v>0</v>
      </c>
      <c r="R484" s="150"/>
      <c r="S484" s="150"/>
    </row>
    <row r="485" spans="3:19" x14ac:dyDescent="0.25">
      <c r="C485" s="16" t="s">
        <v>235</v>
      </c>
      <c r="D485" s="16" t="s">
        <v>235</v>
      </c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78">
        <f t="shared" si="104"/>
        <v>0</v>
      </c>
      <c r="R485" s="150"/>
      <c r="S485" s="150"/>
    </row>
    <row r="486" spans="3:19" x14ac:dyDescent="0.25">
      <c r="C486" s="937" t="s">
        <v>188</v>
      </c>
      <c r="D486" s="938"/>
      <c r="E486" s="178">
        <f t="shared" ref="E486:P486" si="105">SUM(E471:E485)</f>
        <v>627.48147212165725</v>
      </c>
      <c r="F486" s="178">
        <f t="shared" si="105"/>
        <v>607.61569150341461</v>
      </c>
      <c r="G486" s="178">
        <f t="shared" si="105"/>
        <v>622.75291276937094</v>
      </c>
      <c r="H486" s="178">
        <f t="shared" si="105"/>
        <v>576.2979196400911</v>
      </c>
      <c r="I486" s="178">
        <f t="shared" si="105"/>
        <v>605.95462381760854</v>
      </c>
      <c r="J486" s="178">
        <f t="shared" si="105"/>
        <v>595.80705229966543</v>
      </c>
      <c r="K486" s="178">
        <f t="shared" si="105"/>
        <v>594.72283348143662</v>
      </c>
      <c r="L486" s="178">
        <f t="shared" si="105"/>
        <v>615.95710507994215</v>
      </c>
      <c r="M486" s="178">
        <f t="shared" si="105"/>
        <v>620.95100079582028</v>
      </c>
      <c r="N486" s="178">
        <f t="shared" si="105"/>
        <v>634.48073766528876</v>
      </c>
      <c r="O486" s="178">
        <f t="shared" si="105"/>
        <v>643.2884772966039</v>
      </c>
      <c r="P486" s="178">
        <f t="shared" si="105"/>
        <v>708.60039424450645</v>
      </c>
      <c r="Q486" s="178">
        <f t="shared" si="104"/>
        <v>7453.9102207154065</v>
      </c>
      <c r="R486" s="150"/>
      <c r="S486" s="150"/>
    </row>
    <row r="487" spans="3:19" x14ac:dyDescent="0.25">
      <c r="C487" s="935" t="s">
        <v>189</v>
      </c>
      <c r="D487" s="936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79"/>
      <c r="R487" s="150"/>
      <c r="S487" s="150"/>
    </row>
    <row r="488" spans="3:19" x14ac:dyDescent="0.25">
      <c r="C488" s="16" t="s">
        <v>168</v>
      </c>
      <c r="D488" s="16" t="s">
        <v>169</v>
      </c>
      <c r="E488" s="143">
        <f>[6]Sales_SP!FZ152</f>
        <v>471.13996368668359</v>
      </c>
      <c r="F488" s="143">
        <f>[6]Sales_SP!GA152</f>
        <v>451.04996368668361</v>
      </c>
      <c r="G488" s="143">
        <f>[6]Sales_SP!GB152</f>
        <v>464.31996368668331</v>
      </c>
      <c r="H488" s="143">
        <f>[6]Sales_SP!GC152</f>
        <v>444.32996368668347</v>
      </c>
      <c r="I488" s="143">
        <f>[6]Sales_SP!GD152</f>
        <v>444.81996368668359</v>
      </c>
      <c r="J488" s="143">
        <f>[6]Sales_SP!GE152</f>
        <v>462.07996368668336</v>
      </c>
      <c r="K488" s="143">
        <f>[6]Sales_SP!GF152</f>
        <v>587.26996368668301</v>
      </c>
      <c r="L488" s="143">
        <f>[6]Sales_SP!GG152</f>
        <v>537.39996368668369</v>
      </c>
      <c r="M488" s="143">
        <f>[6]Sales_SP!GH152</f>
        <v>543.75996368668302</v>
      </c>
      <c r="N488" s="143">
        <f>[6]Sales_SP!GI152</f>
        <v>547.09996368668351</v>
      </c>
      <c r="O488" s="143">
        <f>[6]Sales_SP!GJ152</f>
        <v>564.12996368668337</v>
      </c>
      <c r="P488" s="143">
        <f>[6]Sales_SP!GK152</f>
        <v>554.73996368668304</v>
      </c>
      <c r="Q488" s="178">
        <f t="shared" ref="Q488:Q503" si="106">SUM(E488:P488)</f>
        <v>6072.1395642402013</v>
      </c>
      <c r="R488" s="150"/>
      <c r="S488" s="150"/>
    </row>
    <row r="489" spans="3:19" x14ac:dyDescent="0.25">
      <c r="C489" s="16" t="s">
        <v>170</v>
      </c>
      <c r="D489" s="16" t="s">
        <v>171</v>
      </c>
      <c r="E489" s="143">
        <f>[6]Sales_SP!FZ168</f>
        <v>0</v>
      </c>
      <c r="F489" s="143">
        <f>[6]Sales_SP!GA168</f>
        <v>0</v>
      </c>
      <c r="G489" s="143">
        <f>[6]Sales_SP!GB168</f>
        <v>0</v>
      </c>
      <c r="H489" s="143">
        <f>[6]Sales_SP!GC168</f>
        <v>0</v>
      </c>
      <c r="I489" s="143">
        <f>[6]Sales_SP!GD168</f>
        <v>0</v>
      </c>
      <c r="J489" s="143">
        <f>[6]Sales_SP!GE168</f>
        <v>0</v>
      </c>
      <c r="K489" s="143">
        <f>[6]Sales_SP!GF168</f>
        <v>0</v>
      </c>
      <c r="L489" s="143">
        <f>[6]Sales_SP!GG168</f>
        <v>0</v>
      </c>
      <c r="M489" s="143">
        <f>[6]Sales_SP!GH168</f>
        <v>0</v>
      </c>
      <c r="N489" s="143">
        <f>[6]Sales_SP!GI168</f>
        <v>0</v>
      </c>
      <c r="O489" s="143">
        <f>[6]Sales_SP!GJ168</f>
        <v>0</v>
      </c>
      <c r="P489" s="143">
        <f>[6]Sales_SP!GK168</f>
        <v>0</v>
      </c>
      <c r="Q489" s="178">
        <f t="shared" si="106"/>
        <v>0</v>
      </c>
      <c r="R489" s="150"/>
      <c r="S489" s="150"/>
    </row>
    <row r="490" spans="3:19" x14ac:dyDescent="0.25">
      <c r="C490" s="16" t="s">
        <v>216</v>
      </c>
      <c r="D490" s="16" t="s">
        <v>173</v>
      </c>
      <c r="E490" s="143">
        <f>[6]Sales_SP!FZ174</f>
        <v>134.28274081724362</v>
      </c>
      <c r="F490" s="143">
        <f>[6]Sales_SP!GA174</f>
        <v>144.84205925276703</v>
      </c>
      <c r="G490" s="143">
        <f>[6]Sales_SP!GB174</f>
        <v>144.0815846420542</v>
      </c>
      <c r="H490" s="143">
        <f>[6]Sales_SP!GC174</f>
        <v>134.17273388340925</v>
      </c>
      <c r="I490" s="143">
        <f>[6]Sales_SP!GD174</f>
        <v>136.02010239157525</v>
      </c>
      <c r="J490" s="143">
        <f>[6]Sales_SP!GE174</f>
        <v>128.51020732030918</v>
      </c>
      <c r="K490" s="143">
        <f>[6]Sales_SP!GF174</f>
        <v>123.78552080711819</v>
      </c>
      <c r="L490" s="143">
        <f>[6]Sales_SP!GG174</f>
        <v>121.80116225053283</v>
      </c>
      <c r="M490" s="143">
        <f>[6]Sales_SP!GH174</f>
        <v>118.51423746112926</v>
      </c>
      <c r="N490" s="143">
        <f>[6]Sales_SP!GI174</f>
        <v>121.60286101589837</v>
      </c>
      <c r="O490" s="143">
        <f>[6]Sales_SP!GJ174</f>
        <v>124.89037277848772</v>
      </c>
      <c r="P490" s="143">
        <f>[6]Sales_SP!GK174</f>
        <v>185.4561086697984</v>
      </c>
      <c r="Q490" s="178">
        <f t="shared" si="106"/>
        <v>1617.9596912903232</v>
      </c>
      <c r="R490" s="150"/>
      <c r="S490" s="150"/>
    </row>
    <row r="491" spans="3:19" x14ac:dyDescent="0.25">
      <c r="C491" s="16" t="s">
        <v>174</v>
      </c>
      <c r="D491" s="16" t="s">
        <v>175</v>
      </c>
      <c r="E491" s="143">
        <f>[6]Sales_SP!FZ180</f>
        <v>0.18844401967199403</v>
      </c>
      <c r="F491" s="143">
        <f>[6]Sales_SP!GA180</f>
        <v>0.20191967241598774</v>
      </c>
      <c r="G491" s="143">
        <f>[6]Sales_SP!GB180</f>
        <v>0.21667067199892268</v>
      </c>
      <c r="H491" s="143">
        <f>[6]Sales_SP!GC180</f>
        <v>0.19482075386670031</v>
      </c>
      <c r="I491" s="143">
        <f>[6]Sales_SP!GD180</f>
        <v>0.20342550362341233</v>
      </c>
      <c r="J491" s="143">
        <f>[6]Sales_SP!GE180</f>
        <v>0.21719310323415164</v>
      </c>
      <c r="K491" s="143">
        <f>[6]Sales_SP!GF180</f>
        <v>0.17592103565106487</v>
      </c>
      <c r="L491" s="143">
        <f>[6]Sales_SP!GG180</f>
        <v>0.17140354202879104</v>
      </c>
      <c r="M491" s="143">
        <f>[6]Sales_SP!GH180</f>
        <v>0.16770042650849176</v>
      </c>
      <c r="N491" s="143">
        <f>[6]Sales_SP!GI180</f>
        <v>0.1619690485455389</v>
      </c>
      <c r="O491" s="143">
        <f>[6]Sales_SP!GJ180</f>
        <v>0.1578049642882729</v>
      </c>
      <c r="P491" s="143">
        <f>[6]Sales_SP!GK180</f>
        <v>0.16010980797310648</v>
      </c>
      <c r="Q491" s="178">
        <f t="shared" si="106"/>
        <v>2.2173825498064348</v>
      </c>
      <c r="R491" s="150"/>
      <c r="S491" s="150"/>
    </row>
    <row r="492" spans="3:19" x14ac:dyDescent="0.25">
      <c r="C492" s="16" t="s">
        <v>176</v>
      </c>
      <c r="D492" s="16" t="s">
        <v>177</v>
      </c>
      <c r="E492" s="143">
        <f>[6]Sales_SP!FZ185</f>
        <v>0</v>
      </c>
      <c r="F492" s="143">
        <f>[6]Sales_SP!GA185</f>
        <v>0</v>
      </c>
      <c r="G492" s="143">
        <f>[6]Sales_SP!GB185</f>
        <v>0</v>
      </c>
      <c r="H492" s="143">
        <f>[6]Sales_SP!GC185</f>
        <v>0</v>
      </c>
      <c r="I492" s="143">
        <f>[6]Sales_SP!GD185</f>
        <v>0</v>
      </c>
      <c r="J492" s="143">
        <f>[6]Sales_SP!GE185</f>
        <v>0</v>
      </c>
      <c r="K492" s="143">
        <f>[6]Sales_SP!GF185</f>
        <v>0</v>
      </c>
      <c r="L492" s="143">
        <f>[6]Sales_SP!GG185</f>
        <v>0</v>
      </c>
      <c r="M492" s="143">
        <f>[6]Sales_SP!GH185</f>
        <v>0</v>
      </c>
      <c r="N492" s="143">
        <f>[6]Sales_SP!GI185</f>
        <v>0</v>
      </c>
      <c r="O492" s="143">
        <f>[6]Sales_SP!GJ185</f>
        <v>0</v>
      </c>
      <c r="P492" s="143">
        <f>[6]Sales_SP!GK185</f>
        <v>0</v>
      </c>
      <c r="Q492" s="178">
        <f t="shared" si="106"/>
        <v>0</v>
      </c>
      <c r="R492" s="150"/>
      <c r="S492" s="150"/>
    </row>
    <row r="493" spans="3:19" x14ac:dyDescent="0.25">
      <c r="C493" s="16" t="s">
        <v>178</v>
      </c>
      <c r="D493" s="16" t="s">
        <v>179</v>
      </c>
      <c r="E493" s="143">
        <f>[6]Sales_SP!FZ191</f>
        <v>6.7904631548566696</v>
      </c>
      <c r="F493" s="143">
        <f>[6]Sales_SP!GA191</f>
        <v>3.401139481892109</v>
      </c>
      <c r="G493" s="143">
        <f>[6]Sales_SP!GB191</f>
        <v>3.2381877334085631</v>
      </c>
      <c r="H493" s="143">
        <f>[6]Sales_SP!GC191</f>
        <v>4.7221664565430954</v>
      </c>
      <c r="I493" s="143">
        <f>[6]Sales_SP!GD191</f>
        <v>3.1703380494678317</v>
      </c>
      <c r="J493" s="143">
        <f>[6]Sales_SP!GE191</f>
        <v>7.3763809922645978</v>
      </c>
      <c r="K493" s="143">
        <f>[6]Sales_SP!GF191</f>
        <v>6.0173515918081417</v>
      </c>
      <c r="L493" s="143">
        <f>[6]Sales_SP!GG191</f>
        <v>-4.2250382646774627</v>
      </c>
      <c r="M493" s="143">
        <f>[6]Sales_SP!GH191</f>
        <v>4.1979499444607891</v>
      </c>
      <c r="N493" s="143">
        <f>[6]Sales_SP!GI191</f>
        <v>11.667931805676085</v>
      </c>
      <c r="O493" s="143">
        <f>[6]Sales_SP!GJ191</f>
        <v>8.2218796206371643</v>
      </c>
      <c r="P493" s="143">
        <f>[6]Sales_SP!GK191</f>
        <v>-0.58424369811575061</v>
      </c>
      <c r="Q493" s="178">
        <f t="shared" si="106"/>
        <v>53.994506868221841</v>
      </c>
      <c r="R493" s="150"/>
      <c r="S493" s="150"/>
    </row>
    <row r="494" spans="3:19" x14ac:dyDescent="0.25">
      <c r="C494" s="16" t="s">
        <v>180</v>
      </c>
      <c r="D494" s="16" t="s">
        <v>181</v>
      </c>
      <c r="E494" s="143">
        <f>[6]Sales_SP!FZ192</f>
        <v>21.16953684514333</v>
      </c>
      <c r="F494" s="143">
        <f>[6]Sales_SP!GA192</f>
        <v>21.948860518107892</v>
      </c>
      <c r="G494" s="143">
        <f>[6]Sales_SP!GB192</f>
        <v>20.821812266591436</v>
      </c>
      <c r="H494" s="143">
        <f>[6]Sales_SP!GC192</f>
        <v>20.957833543456903</v>
      </c>
      <c r="I494" s="143">
        <f>[6]Sales_SP!GD192</f>
        <v>22.729661950532165</v>
      </c>
      <c r="J494" s="143">
        <f>[6]Sales_SP!GE192</f>
        <v>21.3536190077354</v>
      </c>
      <c r="K494" s="143">
        <f>[6]Sales_SP!GF192</f>
        <v>21.632648408191855</v>
      </c>
      <c r="L494" s="143">
        <f>[6]Sales_SP!GG192</f>
        <v>22.035038264677461</v>
      </c>
      <c r="M494" s="143">
        <f>[6]Sales_SP!GH192</f>
        <v>21.722050055539214</v>
      </c>
      <c r="N494" s="143">
        <f>[6]Sales_SP!GI192</f>
        <v>20.132068194323914</v>
      </c>
      <c r="O494" s="143">
        <f>[6]Sales_SP!GJ192</f>
        <v>22.928120379362834</v>
      </c>
      <c r="P494" s="143">
        <f>[6]Sales_SP!GK192</f>
        <v>29.194243698115748</v>
      </c>
      <c r="Q494" s="178">
        <f t="shared" si="106"/>
        <v>266.62549313177811</v>
      </c>
      <c r="R494" s="150"/>
      <c r="S494" s="150"/>
    </row>
    <row r="495" spans="3:19" x14ac:dyDescent="0.25">
      <c r="C495" s="16" t="s">
        <v>182</v>
      </c>
      <c r="D495" s="16" t="s">
        <v>183</v>
      </c>
      <c r="E495" s="143">
        <f>[6]Sales_SP!FZ196</f>
        <v>15.1</v>
      </c>
      <c r="F495" s="143">
        <f>[6]Sales_SP!GA196</f>
        <v>15.71</v>
      </c>
      <c r="G495" s="143">
        <f>[6]Sales_SP!GB196</f>
        <v>15.85</v>
      </c>
      <c r="H495" s="143">
        <f>[6]Sales_SP!GC196</f>
        <v>12.47</v>
      </c>
      <c r="I495" s="143">
        <f>[6]Sales_SP!GD196</f>
        <v>13</v>
      </c>
      <c r="J495" s="143">
        <f>[6]Sales_SP!GE196</f>
        <v>13.9</v>
      </c>
      <c r="K495" s="143">
        <f>[6]Sales_SP!GF196</f>
        <v>11.52</v>
      </c>
      <c r="L495" s="143">
        <f>[6]Sales_SP!GG196</f>
        <v>10.85</v>
      </c>
      <c r="M495" s="143">
        <f>[6]Sales_SP!GH196</f>
        <v>10.48</v>
      </c>
      <c r="N495" s="143">
        <f>[6]Sales_SP!GI196</f>
        <v>10.199999999999999</v>
      </c>
      <c r="O495" s="143">
        <f>[6]Sales_SP!GJ196</f>
        <v>10.15</v>
      </c>
      <c r="P495" s="143">
        <f>[6]Sales_SP!GK196</f>
        <v>10.89</v>
      </c>
      <c r="Q495" s="178">
        <f t="shared" si="106"/>
        <v>150.12</v>
      </c>
      <c r="R495" s="150"/>
      <c r="S495" s="150"/>
    </row>
    <row r="496" spans="3:19" x14ac:dyDescent="0.25">
      <c r="C496" s="16" t="s">
        <v>195</v>
      </c>
      <c r="D496" s="16" t="s">
        <v>163</v>
      </c>
      <c r="E496" s="143">
        <f>[6]Sales_SP!FZ197</f>
        <v>3.41</v>
      </c>
      <c r="F496" s="143">
        <f>[6]Sales_SP!GA197</f>
        <v>2.23</v>
      </c>
      <c r="G496" s="143">
        <f>[6]Sales_SP!GB197</f>
        <v>2.5099999999999998</v>
      </c>
      <c r="H496" s="143">
        <f>[6]Sales_SP!GC197</f>
        <v>3.04</v>
      </c>
      <c r="I496" s="143">
        <f>[6]Sales_SP!GD197</f>
        <v>3.31</v>
      </c>
      <c r="J496" s="143">
        <f>[6]Sales_SP!GE197</f>
        <v>4.04</v>
      </c>
      <c r="K496" s="143">
        <f>[6]Sales_SP!GF197</f>
        <v>4.58</v>
      </c>
      <c r="L496" s="143">
        <f>[6]Sales_SP!GG197</f>
        <v>4.3499999999999996</v>
      </c>
      <c r="M496" s="143">
        <f>[6]Sales_SP!GH197</f>
        <v>4.84</v>
      </c>
      <c r="N496" s="143">
        <f>[6]Sales_SP!GI197</f>
        <v>4.49</v>
      </c>
      <c r="O496" s="143">
        <f>[6]Sales_SP!GJ197</f>
        <v>4.13</v>
      </c>
      <c r="P496" s="143">
        <f>[6]Sales_SP!GK197</f>
        <v>3.53</v>
      </c>
      <c r="Q496" s="178">
        <f t="shared" si="106"/>
        <v>44.460000000000008</v>
      </c>
      <c r="R496" s="150"/>
      <c r="S496" s="150"/>
    </row>
    <row r="497" spans="3:19" x14ac:dyDescent="0.25">
      <c r="C497" s="16" t="s">
        <v>185</v>
      </c>
      <c r="D497" s="16" t="s">
        <v>186</v>
      </c>
      <c r="E497" s="143">
        <v>0</v>
      </c>
      <c r="F497" s="143">
        <v>0</v>
      </c>
      <c r="G497" s="143">
        <v>0</v>
      </c>
      <c r="H497" s="143">
        <v>0</v>
      </c>
      <c r="I497" s="143">
        <v>0</v>
      </c>
      <c r="J497" s="143">
        <v>0</v>
      </c>
      <c r="K497" s="143">
        <v>0</v>
      </c>
      <c r="L497" s="143">
        <v>0</v>
      </c>
      <c r="M497" s="143">
        <v>0</v>
      </c>
      <c r="N497" s="143">
        <v>0</v>
      </c>
      <c r="O497" s="143">
        <v>0</v>
      </c>
      <c r="P497" s="143">
        <v>0</v>
      </c>
      <c r="Q497" s="178">
        <f t="shared" si="106"/>
        <v>0</v>
      </c>
      <c r="R497" s="150"/>
      <c r="S497" s="150"/>
    </row>
    <row r="498" spans="3:19" x14ac:dyDescent="0.25">
      <c r="C498" s="16" t="s">
        <v>187</v>
      </c>
      <c r="D498" s="16" t="s">
        <v>165</v>
      </c>
      <c r="E498" s="143">
        <f>0</f>
        <v>0</v>
      </c>
      <c r="F498" s="143">
        <f>0</f>
        <v>0</v>
      </c>
      <c r="G498" s="143">
        <f>0</f>
        <v>0</v>
      </c>
      <c r="H498" s="143">
        <f>0</f>
        <v>0</v>
      </c>
      <c r="I498" s="143">
        <f>0</f>
        <v>0</v>
      </c>
      <c r="J498" s="143">
        <f>0</f>
        <v>0</v>
      </c>
      <c r="K498" s="143">
        <f>0</f>
        <v>0</v>
      </c>
      <c r="L498" s="143">
        <f>0</f>
        <v>0</v>
      </c>
      <c r="M498" s="143">
        <f>0</f>
        <v>0</v>
      </c>
      <c r="N498" s="143">
        <f>0</f>
        <v>0</v>
      </c>
      <c r="O498" s="143">
        <f>0</f>
        <v>0</v>
      </c>
      <c r="P498" s="143">
        <f>0</f>
        <v>0</v>
      </c>
      <c r="Q498" s="178">
        <f t="shared" si="106"/>
        <v>0</v>
      </c>
      <c r="R498" s="150"/>
      <c r="S498" s="150"/>
    </row>
    <row r="499" spans="3:19" x14ac:dyDescent="0.25">
      <c r="C499" s="16"/>
      <c r="D499" s="16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78">
        <f t="shared" si="106"/>
        <v>0</v>
      </c>
      <c r="R499" s="150"/>
      <c r="S499" s="150"/>
    </row>
    <row r="500" spans="3:19" x14ac:dyDescent="0.25">
      <c r="C500" s="16"/>
      <c r="D500" s="16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78">
        <f t="shared" si="106"/>
        <v>0</v>
      </c>
      <c r="R500" s="150"/>
      <c r="S500" s="150"/>
    </row>
    <row r="501" spans="3:19" x14ac:dyDescent="0.25">
      <c r="C501" s="16"/>
      <c r="D501" s="16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78">
        <f t="shared" si="106"/>
        <v>0</v>
      </c>
      <c r="R501" s="150"/>
      <c r="S501" s="150"/>
    </row>
    <row r="502" spans="3:19" x14ac:dyDescent="0.25">
      <c r="C502" s="16" t="s">
        <v>235</v>
      </c>
      <c r="D502" s="16" t="s">
        <v>235</v>
      </c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78">
        <f t="shared" si="106"/>
        <v>0</v>
      </c>
      <c r="R502" s="150"/>
      <c r="S502" s="150"/>
    </row>
    <row r="503" spans="3:19" x14ac:dyDescent="0.25">
      <c r="C503" s="937" t="s">
        <v>188</v>
      </c>
      <c r="D503" s="938"/>
      <c r="E503" s="178">
        <f t="shared" ref="E503:P503" si="107">SUM(E488:E502)</f>
        <v>652.08114852359915</v>
      </c>
      <c r="F503" s="178">
        <f t="shared" si="107"/>
        <v>639.38394261186659</v>
      </c>
      <c r="G503" s="178">
        <f t="shared" si="107"/>
        <v>651.03821900073649</v>
      </c>
      <c r="H503" s="178">
        <f t="shared" si="107"/>
        <v>619.8875183239594</v>
      </c>
      <c r="I503" s="178">
        <f t="shared" si="107"/>
        <v>623.25349158188226</v>
      </c>
      <c r="J503" s="178">
        <f t="shared" si="107"/>
        <v>637.47736411022652</v>
      </c>
      <c r="K503" s="178">
        <f t="shared" si="107"/>
        <v>754.98140552945233</v>
      </c>
      <c r="L503" s="178">
        <f t="shared" si="107"/>
        <v>692.38252947924536</v>
      </c>
      <c r="M503" s="178">
        <f t="shared" si="107"/>
        <v>703.68190157432082</v>
      </c>
      <c r="N503" s="178">
        <f t="shared" si="107"/>
        <v>715.35479375112743</v>
      </c>
      <c r="O503" s="178">
        <f t="shared" si="107"/>
        <v>734.60814142945935</v>
      </c>
      <c r="P503" s="178">
        <f t="shared" si="107"/>
        <v>783.38618216445445</v>
      </c>
      <c r="Q503" s="178">
        <f t="shared" si="106"/>
        <v>8207.5166380803312</v>
      </c>
      <c r="R503" s="150"/>
      <c r="S503" s="150"/>
    </row>
    <row r="504" spans="3:19" x14ac:dyDescent="0.25">
      <c r="C504" s="935" t="s">
        <v>196</v>
      </c>
      <c r="D504" s="936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79"/>
      <c r="R504" s="150"/>
      <c r="S504" s="150"/>
    </row>
    <row r="505" spans="3:19" x14ac:dyDescent="0.25">
      <c r="C505" s="16" t="s">
        <v>168</v>
      </c>
      <c r="D505" s="16" t="s">
        <v>169</v>
      </c>
      <c r="E505" s="143">
        <f>[6]Sales_SP!FZ212</f>
        <v>520.5119512382098</v>
      </c>
      <c r="F505" s="143">
        <f>[6]Sales_SP!GA212</f>
        <v>499.2519512382101</v>
      </c>
      <c r="G505" s="143">
        <f>[6]Sales_SP!GB212</f>
        <v>509.90195123821036</v>
      </c>
      <c r="H505" s="143">
        <f>[6]Sales_SP!GC212</f>
        <v>495.29195123821034</v>
      </c>
      <c r="I505" s="143">
        <f>[6]Sales_SP!GD212</f>
        <v>472.47195123820984</v>
      </c>
      <c r="J505" s="143">
        <f>[6]Sales_SP!GE212</f>
        <v>497.88195123821021</v>
      </c>
      <c r="K505" s="143">
        <f>[6]Sales_SP!GF212</f>
        <v>505.60891123821</v>
      </c>
      <c r="L505" s="143">
        <f>[6]Sales_SP!GG212</f>
        <v>499.47467123820985</v>
      </c>
      <c r="M505" s="143">
        <f>[6]Sales_SP!GH212</f>
        <v>501.59885123821039</v>
      </c>
      <c r="N505" s="143">
        <f>[6]Sales_SP!GI212</f>
        <v>514.13998123821034</v>
      </c>
      <c r="O505" s="143">
        <f>[6]Sales_SP!GJ212</f>
        <v>559.29778123820995</v>
      </c>
      <c r="P505" s="143">
        <f>[6]Sales_SP!GK212</f>
        <v>565.44501123821033</v>
      </c>
      <c r="Q505" s="178">
        <f t="shared" ref="Q505:Q524" si="108">SUM(E505:P505)</f>
        <v>6140.8769148585206</v>
      </c>
      <c r="R505" s="150"/>
      <c r="S505" s="150"/>
    </row>
    <row r="506" spans="3:19" x14ac:dyDescent="0.25">
      <c r="C506" s="16" t="s">
        <v>170</v>
      </c>
      <c r="D506" s="16" t="s">
        <v>171</v>
      </c>
      <c r="E506" s="143">
        <f>[6]Sales_SP!FZ222</f>
        <v>14.86</v>
      </c>
      <c r="F506" s="143">
        <f>[6]Sales_SP!GA222</f>
        <v>16.88</v>
      </c>
      <c r="G506" s="143">
        <f>[6]Sales_SP!GB222</f>
        <v>8.17</v>
      </c>
      <c r="H506" s="143">
        <f>[6]Sales_SP!GC222</f>
        <v>9.31</v>
      </c>
      <c r="I506" s="143">
        <f>[6]Sales_SP!GD222</f>
        <v>14.86</v>
      </c>
      <c r="J506" s="143">
        <f>[6]Sales_SP!GE222</f>
        <v>12.83</v>
      </c>
      <c r="K506" s="143">
        <f>[6]Sales_SP!GF222</f>
        <v>15.233039999999999</v>
      </c>
      <c r="L506" s="143">
        <f>[6]Sales_SP!GG222</f>
        <v>10.547280000000001</v>
      </c>
      <c r="M506" s="143">
        <f>[6]Sales_SP!GH222</f>
        <v>13.553100000000001</v>
      </c>
      <c r="N506" s="143">
        <f>[6]Sales_SP!GI222</f>
        <v>19.631969999999999</v>
      </c>
      <c r="O506" s="143">
        <f>[6]Sales_SP!GJ222</f>
        <v>19.864170000000001</v>
      </c>
      <c r="P506" s="143">
        <f>[6]Sales_SP!GK222</f>
        <v>25.466940000000001</v>
      </c>
      <c r="Q506" s="178">
        <f t="shared" si="108"/>
        <v>181.20650000000001</v>
      </c>
      <c r="R506" s="150"/>
      <c r="S506" s="150"/>
    </row>
    <row r="507" spans="3:19" x14ac:dyDescent="0.25">
      <c r="C507" s="16" t="s">
        <v>216</v>
      </c>
      <c r="D507" s="16" t="s">
        <v>173</v>
      </c>
      <c r="E507" s="143">
        <f>[6]Sales_SP!FZ228</f>
        <v>4.7381865725597576</v>
      </c>
      <c r="F507" s="143">
        <f>[6]Sales_SP!GA228</f>
        <v>5.6154156654339129</v>
      </c>
      <c r="G507" s="143">
        <f>[6]Sales_SP!GB228</f>
        <v>5.7457665890691363</v>
      </c>
      <c r="H507" s="143">
        <f>[6]Sales_SP!GC228</f>
        <v>4.9836888496705196</v>
      </c>
      <c r="I507" s="143">
        <f>[6]Sales_SP!GD228</f>
        <v>6.9724155876635292</v>
      </c>
      <c r="J507" s="143">
        <f>[6]Sales_SP!GE228</f>
        <v>7.8995326314201435</v>
      </c>
      <c r="K507" s="143">
        <f>[6]Sales_SP!GF228</f>
        <v>4.2403985052098729</v>
      </c>
      <c r="L507" s="143">
        <f>[6]Sales_SP!GG228</f>
        <v>3.9114992787440563</v>
      </c>
      <c r="M507" s="143">
        <f>[6]Sales_SP!GH228</f>
        <v>3.8144932277264152</v>
      </c>
      <c r="N507" s="143">
        <f>[6]Sales_SP!GI228</f>
        <v>3.916715834767162</v>
      </c>
      <c r="O507" s="143">
        <f>[6]Sales_SP!GJ228</f>
        <v>3.9477950579816055</v>
      </c>
      <c r="P507" s="143">
        <f>[6]Sales_SP!GK228</f>
        <v>5.5895848838656805</v>
      </c>
      <c r="Q507" s="178">
        <f t="shared" si="108"/>
        <v>61.375492684111791</v>
      </c>
      <c r="R507" s="150"/>
      <c r="S507" s="150"/>
    </row>
    <row r="508" spans="3:19" x14ac:dyDescent="0.25">
      <c r="C508" s="16" t="s">
        <v>174</v>
      </c>
      <c r="D508" s="16" t="s">
        <v>175</v>
      </c>
      <c r="E508" s="143">
        <f>[6]Sales_SP!FZ233</f>
        <v>0</v>
      </c>
      <c r="F508" s="143">
        <f>[6]Sales_SP!GA233</f>
        <v>0</v>
      </c>
      <c r="G508" s="143">
        <f>[6]Sales_SP!GB233</f>
        <v>0</v>
      </c>
      <c r="H508" s="143">
        <f>[6]Sales_SP!GC233</f>
        <v>0</v>
      </c>
      <c r="I508" s="143">
        <f>[6]Sales_SP!GD233</f>
        <v>0</v>
      </c>
      <c r="J508" s="143">
        <f>[6]Sales_SP!GE233</f>
        <v>0</v>
      </c>
      <c r="K508" s="143">
        <f>[6]Sales_SP!GF233</f>
        <v>0</v>
      </c>
      <c r="L508" s="143">
        <f>[6]Sales_SP!GG233</f>
        <v>0</v>
      </c>
      <c r="M508" s="143">
        <f>[6]Sales_SP!GH233</f>
        <v>0</v>
      </c>
      <c r="N508" s="143">
        <f>[6]Sales_SP!GI233</f>
        <v>0</v>
      </c>
      <c r="O508" s="143">
        <f>[6]Sales_SP!GJ233</f>
        <v>0</v>
      </c>
      <c r="P508" s="143">
        <f>[6]Sales_SP!GK233</f>
        <v>0</v>
      </c>
      <c r="Q508" s="178">
        <f t="shared" si="108"/>
        <v>0</v>
      </c>
      <c r="R508" s="150"/>
      <c r="S508" s="150"/>
    </row>
    <row r="509" spans="3:19" x14ac:dyDescent="0.25">
      <c r="C509" s="16" t="s">
        <v>176</v>
      </c>
      <c r="D509" s="16" t="s">
        <v>177</v>
      </c>
      <c r="E509" s="143">
        <f>[6]Sales_SP!FZ238</f>
        <v>2.15</v>
      </c>
      <c r="F509" s="143">
        <f>[6]Sales_SP!GA238</f>
        <v>3.54</v>
      </c>
      <c r="G509" s="143">
        <f>[6]Sales_SP!GB238</f>
        <v>2.94</v>
      </c>
      <c r="H509" s="143">
        <f>[6]Sales_SP!GC238</f>
        <v>4.45</v>
      </c>
      <c r="I509" s="143">
        <f>[6]Sales_SP!GD238</f>
        <v>7.13</v>
      </c>
      <c r="J509" s="143">
        <f>[6]Sales_SP!GE238</f>
        <v>10.14</v>
      </c>
      <c r="K509" s="143">
        <f>[6]Sales_SP!GF238</f>
        <v>9.08</v>
      </c>
      <c r="L509" s="143">
        <f>[6]Sales_SP!GG238</f>
        <v>9.48</v>
      </c>
      <c r="M509" s="143">
        <f>[6]Sales_SP!GH238</f>
        <v>11.37</v>
      </c>
      <c r="N509" s="143">
        <f>[6]Sales_SP!GI238</f>
        <v>8.0399999999999991</v>
      </c>
      <c r="O509" s="143">
        <f>[6]Sales_SP!GJ238</f>
        <v>2.79</v>
      </c>
      <c r="P509" s="143">
        <f>[6]Sales_SP!GK238</f>
        <v>2.62</v>
      </c>
      <c r="Q509" s="178">
        <f t="shared" si="108"/>
        <v>73.73</v>
      </c>
      <c r="R509" s="150"/>
      <c r="S509" s="150"/>
    </row>
    <row r="510" spans="3:19" x14ac:dyDescent="0.25">
      <c r="C510" s="16" t="s">
        <v>178</v>
      </c>
      <c r="D510" s="16" t="s">
        <v>217</v>
      </c>
      <c r="E510" s="143">
        <f>[6]Sales_SP!FZ244</f>
        <v>166.86428809011727</v>
      </c>
      <c r="F510" s="143">
        <f>[6]Sales_SP!GA244</f>
        <v>166.35502919309073</v>
      </c>
      <c r="G510" s="143">
        <f>[6]Sales_SP!GB244</f>
        <v>163.50663197243387</v>
      </c>
      <c r="H510" s="143">
        <f>[6]Sales_SP!GC244</f>
        <v>165.95797988354465</v>
      </c>
      <c r="I510" s="143">
        <f>[6]Sales_SP!GD244</f>
        <v>166.44134426038337</v>
      </c>
      <c r="J510" s="143">
        <f>[6]Sales_SP!GE244</f>
        <v>166.30324015271515</v>
      </c>
      <c r="K510" s="143">
        <f>[6]Sales_SP!GF244</f>
        <v>167.36491548041454</v>
      </c>
      <c r="L510" s="143">
        <f>[6]Sales_SP!GG244</f>
        <v>156.41153344097947</v>
      </c>
      <c r="M510" s="143">
        <f>[6]Sales_SP!GH244</f>
        <v>165.13798674426462</v>
      </c>
      <c r="N510" s="143">
        <f>[6]Sales_SP!GI244</f>
        <v>167.3303894534975</v>
      </c>
      <c r="O510" s="143">
        <f>[6]Sales_SP!GJ244</f>
        <v>168.72869354363812</v>
      </c>
      <c r="P510" s="143">
        <f>[6]Sales_SP!GK244</f>
        <v>166.83839356992948</v>
      </c>
      <c r="Q510" s="178">
        <f t="shared" si="108"/>
        <v>1987.2404257850087</v>
      </c>
      <c r="R510" s="150"/>
      <c r="S510" s="150"/>
    </row>
    <row r="511" spans="3:19" x14ac:dyDescent="0.25">
      <c r="C511" s="16" t="s">
        <v>180</v>
      </c>
      <c r="D511" s="16" t="s">
        <v>197</v>
      </c>
      <c r="E511" s="143">
        <f>[6]Sales_SP!FZ246</f>
        <v>26.455711909882716</v>
      </c>
      <c r="F511" s="143">
        <f>[6]Sales_SP!GA246</f>
        <v>26.37497080690925</v>
      </c>
      <c r="G511" s="143">
        <f>[6]Sales_SP!GB246</f>
        <v>25.923368027566127</v>
      </c>
      <c r="H511" s="143">
        <f>[6]Sales_SP!GC246</f>
        <v>26.312020116455361</v>
      </c>
      <c r="I511" s="143">
        <f>[6]Sales_SP!GD246</f>
        <v>26.38865573961662</v>
      </c>
      <c r="J511" s="143">
        <f>[6]Sales_SP!GE246</f>
        <v>26.366759847284829</v>
      </c>
      <c r="K511" s="143">
        <f>[6]Sales_SP!GF246</f>
        <v>26.53508451958545</v>
      </c>
      <c r="L511" s="143">
        <f>[6]Sales_SP!GG246</f>
        <v>24.798466559020522</v>
      </c>
      <c r="M511" s="143">
        <f>[6]Sales_SP!GH246</f>
        <v>26.182013255735367</v>
      </c>
      <c r="N511" s="143">
        <f>[6]Sales_SP!GI246</f>
        <v>26.529610546502504</v>
      </c>
      <c r="O511" s="143">
        <f>[6]Sales_SP!GJ246</f>
        <v>26.751306456361853</v>
      </c>
      <c r="P511" s="143">
        <f>[6]Sales_SP!GK246</f>
        <v>26.451606430070505</v>
      </c>
      <c r="Q511" s="178">
        <f t="shared" si="108"/>
        <v>315.06957421499112</v>
      </c>
      <c r="R511" s="150"/>
      <c r="S511" s="150"/>
    </row>
    <row r="512" spans="3:19" x14ac:dyDescent="0.25">
      <c r="C512" s="16" t="s">
        <v>218</v>
      </c>
      <c r="D512" s="16" t="s">
        <v>206</v>
      </c>
      <c r="E512" s="143">
        <f>[6]Sales_SP!FZ249</f>
        <v>39.843426292338748</v>
      </c>
      <c r="F512" s="143">
        <f>[6]Sales_SP!GA249</f>
        <v>37.3135558193054</v>
      </c>
      <c r="G512" s="143">
        <f>[6]Sales_SP!GB249</f>
        <v>36.443150222473989</v>
      </c>
      <c r="H512" s="143">
        <f>[6]Sales_SP!GC249</f>
        <v>38.737116374870787</v>
      </c>
      <c r="I512" s="143">
        <f>[6]Sales_SP!GD249</f>
        <v>39.17638648915954</v>
      </c>
      <c r="J512" s="143">
        <f>[6]Sales_SP!GE249</f>
        <v>39.396021546303913</v>
      </c>
      <c r="K512" s="143">
        <f>[6]Sales_SP!GF249</f>
        <v>39.786483870116136</v>
      </c>
      <c r="L512" s="143">
        <f>[6]Sales_SP!GG249</f>
        <v>40.046792085990951</v>
      </c>
      <c r="M512" s="143">
        <f>[6]Sales_SP!GH249</f>
        <v>39.924772609799632</v>
      </c>
      <c r="N512" s="143">
        <f>[6]Sales_SP!GI249</f>
        <v>39.973580400276163</v>
      </c>
      <c r="O512" s="143">
        <f>[6]Sales_SP!GJ249</f>
        <v>40.063061349483128</v>
      </c>
      <c r="P512" s="143">
        <f>[6]Sales_SP!GK249</f>
        <v>39.591252708210028</v>
      </c>
      <c r="Q512" s="178">
        <f t="shared" si="108"/>
        <v>470.29559976832837</v>
      </c>
      <c r="R512" s="150"/>
      <c r="S512" s="150"/>
    </row>
    <row r="513" spans="3:19" x14ac:dyDescent="0.25">
      <c r="C513" s="16" t="s">
        <v>236</v>
      </c>
      <c r="D513" s="16" t="s">
        <v>220</v>
      </c>
      <c r="E513" s="143">
        <f>[6]Sales_SP!FZ251</f>
        <v>9.136573707661249</v>
      </c>
      <c r="F513" s="143">
        <f>[6]Sales_SP!GA251</f>
        <v>8.5564441806945997</v>
      </c>
      <c r="G513" s="143">
        <f>[6]Sales_SP!GB251</f>
        <v>8.3568497775260102</v>
      </c>
      <c r="H513" s="143">
        <f>[6]Sales_SP!GC251</f>
        <v>8.8828836251292103</v>
      </c>
      <c r="I513" s="143">
        <f>[6]Sales_SP!GD251</f>
        <v>8.9836135108404598</v>
      </c>
      <c r="J513" s="143">
        <f>[6]Sales_SP!GE251</f>
        <v>9.0339784536960863</v>
      </c>
      <c r="K513" s="143">
        <f>[6]Sales_SP!GF251</f>
        <v>9.1235161298838641</v>
      </c>
      <c r="L513" s="143">
        <f>[6]Sales_SP!GG251</f>
        <v>9.183207914009051</v>
      </c>
      <c r="M513" s="143">
        <f>[6]Sales_SP!GH251</f>
        <v>9.1552273902003698</v>
      </c>
      <c r="N513" s="143">
        <f>[6]Sales_SP!GI251</f>
        <v>9.1664195997238433</v>
      </c>
      <c r="O513" s="143">
        <f>[6]Sales_SP!GJ251</f>
        <v>9.1869386505168755</v>
      </c>
      <c r="P513" s="143">
        <f>[6]Sales_SP!GK251</f>
        <v>9.078747291789977</v>
      </c>
      <c r="Q513" s="178">
        <f t="shared" si="108"/>
        <v>107.84440023167159</v>
      </c>
      <c r="R513" s="150"/>
      <c r="S513" s="150"/>
    </row>
    <row r="514" spans="3:19" x14ac:dyDescent="0.25">
      <c r="C514" s="16" t="s">
        <v>182</v>
      </c>
      <c r="D514" s="16" t="s">
        <v>183</v>
      </c>
      <c r="E514" s="143">
        <f>[6]Sales_SP!FZ253</f>
        <v>0</v>
      </c>
      <c r="F514" s="143">
        <f>[6]Sales_SP!GA253</f>
        <v>0</v>
      </c>
      <c r="G514" s="143">
        <f>[6]Sales_SP!GB253</f>
        <v>0</v>
      </c>
      <c r="H514" s="143">
        <f>[6]Sales_SP!GC253</f>
        <v>0</v>
      </c>
      <c r="I514" s="143">
        <f>[6]Sales_SP!GD253</f>
        <v>0</v>
      </c>
      <c r="J514" s="143">
        <f>[6]Sales_SP!GE253</f>
        <v>0</v>
      </c>
      <c r="K514" s="143">
        <f>[6]Sales_SP!GF253</f>
        <v>0</v>
      </c>
      <c r="L514" s="143">
        <f>[6]Sales_SP!GG253</f>
        <v>0</v>
      </c>
      <c r="M514" s="143">
        <f>[6]Sales_SP!GH253</f>
        <v>0</v>
      </c>
      <c r="N514" s="143">
        <f>[6]Sales_SP!GI253</f>
        <v>0</v>
      </c>
      <c r="O514" s="143">
        <f>[6]Sales_SP!GJ253</f>
        <v>0</v>
      </c>
      <c r="P514" s="143">
        <f>[6]Sales_SP!GK253</f>
        <v>0</v>
      </c>
      <c r="Q514" s="178">
        <f t="shared" si="108"/>
        <v>0</v>
      </c>
      <c r="R514" s="150"/>
      <c r="S514" s="150"/>
    </row>
    <row r="515" spans="3:19" x14ac:dyDescent="0.25">
      <c r="C515" s="16" t="s">
        <v>184</v>
      </c>
      <c r="D515" s="16" t="s">
        <v>163</v>
      </c>
      <c r="E515" s="143">
        <f>[6]Sales_SP!FZ254</f>
        <v>0</v>
      </c>
      <c r="F515" s="143">
        <f>[6]Sales_SP!GA254</f>
        <v>0</v>
      </c>
      <c r="G515" s="143">
        <f>[6]Sales_SP!GB254</f>
        <v>0</v>
      </c>
      <c r="H515" s="143">
        <f>[6]Sales_SP!GC254</f>
        <v>0</v>
      </c>
      <c r="I515" s="143">
        <f>[6]Sales_SP!GD254</f>
        <v>0</v>
      </c>
      <c r="J515" s="143">
        <f>[6]Sales_SP!GE254</f>
        <v>0</v>
      </c>
      <c r="K515" s="143">
        <f>[6]Sales_SP!GF254</f>
        <v>0</v>
      </c>
      <c r="L515" s="143">
        <f>[6]Sales_SP!GG254</f>
        <v>0</v>
      </c>
      <c r="M515" s="143">
        <f>[6]Sales_SP!GH254</f>
        <v>0</v>
      </c>
      <c r="N515" s="143">
        <f>[6]Sales_SP!GI254</f>
        <v>0</v>
      </c>
      <c r="O515" s="143">
        <f>[6]Sales_SP!GJ254</f>
        <v>0</v>
      </c>
      <c r="P515" s="143">
        <f>[6]Sales_SP!GK254</f>
        <v>0</v>
      </c>
      <c r="Q515" s="178">
        <f t="shared" si="108"/>
        <v>0</v>
      </c>
      <c r="R515" s="150"/>
      <c r="S515" s="150"/>
    </row>
    <row r="516" spans="3:19" x14ac:dyDescent="0.25">
      <c r="C516" s="16" t="s">
        <v>185</v>
      </c>
      <c r="D516" s="16" t="s">
        <v>186</v>
      </c>
      <c r="E516" s="143">
        <v>0</v>
      </c>
      <c r="F516" s="143">
        <v>0</v>
      </c>
      <c r="G516" s="143">
        <v>0</v>
      </c>
      <c r="H516" s="143">
        <v>0</v>
      </c>
      <c r="I516" s="143">
        <v>0</v>
      </c>
      <c r="J516" s="143">
        <v>0</v>
      </c>
      <c r="K516" s="143">
        <v>0</v>
      </c>
      <c r="L516" s="143">
        <v>0</v>
      </c>
      <c r="M516" s="143">
        <v>0</v>
      </c>
      <c r="N516" s="143">
        <v>0</v>
      </c>
      <c r="O516" s="143">
        <v>0</v>
      </c>
      <c r="P516" s="143">
        <v>0</v>
      </c>
      <c r="Q516" s="178">
        <f t="shared" si="108"/>
        <v>0</v>
      </c>
      <c r="R516" s="150"/>
      <c r="S516" s="150"/>
    </row>
    <row r="517" spans="3:19" x14ac:dyDescent="0.25">
      <c r="C517" s="16" t="s">
        <v>187</v>
      </c>
      <c r="D517" s="16" t="s">
        <v>165</v>
      </c>
      <c r="E517" s="143">
        <v>0</v>
      </c>
      <c r="F517" s="143">
        <v>0</v>
      </c>
      <c r="G517" s="143">
        <v>0</v>
      </c>
      <c r="H517" s="143">
        <v>0</v>
      </c>
      <c r="I517" s="143">
        <v>0</v>
      </c>
      <c r="J517" s="143">
        <v>0</v>
      </c>
      <c r="K517" s="143">
        <v>0</v>
      </c>
      <c r="L517" s="143">
        <v>0</v>
      </c>
      <c r="M517" s="143">
        <v>0</v>
      </c>
      <c r="N517" s="143">
        <v>0</v>
      </c>
      <c r="O517" s="143">
        <v>0</v>
      </c>
      <c r="P517" s="143">
        <v>0</v>
      </c>
      <c r="Q517" s="178">
        <f t="shared" si="108"/>
        <v>0</v>
      </c>
      <c r="R517" s="150"/>
      <c r="S517" s="150"/>
    </row>
    <row r="518" spans="3:19" x14ac:dyDescent="0.25">
      <c r="C518" s="16"/>
      <c r="D518" s="16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78">
        <f t="shared" si="108"/>
        <v>0</v>
      </c>
      <c r="R518" s="150"/>
      <c r="S518" s="150"/>
    </row>
    <row r="519" spans="3:19" x14ac:dyDescent="0.25">
      <c r="C519" s="16"/>
      <c r="D519" s="16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78">
        <f t="shared" si="108"/>
        <v>0</v>
      </c>
      <c r="R519" s="150"/>
      <c r="S519" s="150"/>
    </row>
    <row r="520" spans="3:19" x14ac:dyDescent="0.25">
      <c r="C520" s="16"/>
      <c r="D520" s="16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78">
        <f t="shared" si="108"/>
        <v>0</v>
      </c>
      <c r="R520" s="150"/>
      <c r="S520" s="150"/>
    </row>
    <row r="521" spans="3:19" x14ac:dyDescent="0.25">
      <c r="C521" s="16" t="s">
        <v>235</v>
      </c>
      <c r="D521" s="16" t="s">
        <v>235</v>
      </c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78">
        <f t="shared" si="108"/>
        <v>0</v>
      </c>
      <c r="R521" s="150"/>
      <c r="S521" s="150"/>
    </row>
    <row r="522" spans="3:19" x14ac:dyDescent="0.25">
      <c r="C522" s="937" t="s">
        <v>188</v>
      </c>
      <c r="D522" s="938"/>
      <c r="E522" s="178">
        <f t="shared" ref="E522:P522" si="109">SUM(E505:E521)</f>
        <v>784.56013781076956</v>
      </c>
      <c r="F522" s="178">
        <f t="shared" si="109"/>
        <v>763.88736690364397</v>
      </c>
      <c r="G522" s="178">
        <f t="shared" si="109"/>
        <v>760.98771782727943</v>
      </c>
      <c r="H522" s="178">
        <f t="shared" si="109"/>
        <v>753.92564008788099</v>
      </c>
      <c r="I522" s="178">
        <f t="shared" si="109"/>
        <v>742.42436682587334</v>
      </c>
      <c r="J522" s="178">
        <f t="shared" si="109"/>
        <v>769.85148386963033</v>
      </c>
      <c r="K522" s="178">
        <f t="shared" si="109"/>
        <v>776.97234974341995</v>
      </c>
      <c r="L522" s="178">
        <f t="shared" si="109"/>
        <v>753.85345051695401</v>
      </c>
      <c r="M522" s="178">
        <f t="shared" si="109"/>
        <v>770.73644446593676</v>
      </c>
      <c r="N522" s="178">
        <f t="shared" si="109"/>
        <v>788.72866707297749</v>
      </c>
      <c r="O522" s="178">
        <f t="shared" si="109"/>
        <v>830.62974629619134</v>
      </c>
      <c r="P522" s="178">
        <f t="shared" si="109"/>
        <v>841.08153612207605</v>
      </c>
      <c r="Q522" s="178">
        <f t="shared" si="108"/>
        <v>9337.6389075426323</v>
      </c>
      <c r="R522" s="150"/>
      <c r="S522" s="150"/>
    </row>
    <row r="523" spans="3:19" x14ac:dyDescent="0.25">
      <c r="C523" s="937" t="s">
        <v>200</v>
      </c>
      <c r="D523" s="938"/>
      <c r="E523" s="178">
        <f t="shared" ref="E523:P523" si="110">E522+E503+E486</f>
        <v>2064.1227584560261</v>
      </c>
      <c r="F523" s="178">
        <f t="shared" si="110"/>
        <v>2010.887001018925</v>
      </c>
      <c r="G523" s="178">
        <f t="shared" si="110"/>
        <v>2034.7788495973869</v>
      </c>
      <c r="H523" s="178">
        <f t="shared" si="110"/>
        <v>1950.1110780519316</v>
      </c>
      <c r="I523" s="178">
        <f t="shared" si="110"/>
        <v>1971.6324822253641</v>
      </c>
      <c r="J523" s="178">
        <f t="shared" si="110"/>
        <v>2003.1359002795223</v>
      </c>
      <c r="K523" s="178">
        <f t="shared" si="110"/>
        <v>2126.6765887543088</v>
      </c>
      <c r="L523" s="178">
        <f t="shared" si="110"/>
        <v>2062.1930850761414</v>
      </c>
      <c r="M523" s="178">
        <f t="shared" si="110"/>
        <v>2095.369346836078</v>
      </c>
      <c r="N523" s="178">
        <f t="shared" si="110"/>
        <v>2138.5641984893937</v>
      </c>
      <c r="O523" s="178">
        <f t="shared" si="110"/>
        <v>2208.5263650222546</v>
      </c>
      <c r="P523" s="178">
        <f t="shared" si="110"/>
        <v>2333.0681125310371</v>
      </c>
      <c r="Q523" s="178">
        <f t="shared" si="108"/>
        <v>24999.065766338375</v>
      </c>
      <c r="R523" s="150"/>
      <c r="S523" s="150"/>
    </row>
    <row r="524" spans="3:19" x14ac:dyDescent="0.25">
      <c r="C524" s="937" t="s">
        <v>201</v>
      </c>
      <c r="D524" s="938"/>
      <c r="E524" s="178">
        <f t="shared" ref="E524:P524" si="111">E523+E469</f>
        <v>3687.6342314560261</v>
      </c>
      <c r="F524" s="178">
        <f t="shared" si="111"/>
        <v>3595.2391230189251</v>
      </c>
      <c r="G524" s="178">
        <f t="shared" si="111"/>
        <v>3458.0524255973869</v>
      </c>
      <c r="H524" s="178">
        <f t="shared" si="111"/>
        <v>3263.091423051932</v>
      </c>
      <c r="I524" s="178">
        <f t="shared" si="111"/>
        <v>3333.782691225364</v>
      </c>
      <c r="J524" s="178">
        <f t="shared" si="111"/>
        <v>3295.2340112795223</v>
      </c>
      <c r="K524" s="178">
        <f t="shared" si="111"/>
        <v>3478.2985277543089</v>
      </c>
      <c r="L524" s="178">
        <f t="shared" si="111"/>
        <v>3294.8966840761414</v>
      </c>
      <c r="M524" s="178">
        <f t="shared" si="111"/>
        <v>3293.518650836078</v>
      </c>
      <c r="N524" s="178">
        <f t="shared" si="111"/>
        <v>3325.7581134893935</v>
      </c>
      <c r="O524" s="178">
        <f t="shared" si="111"/>
        <v>3421.7522934222548</v>
      </c>
      <c r="P524" s="178">
        <f t="shared" si="111"/>
        <v>3838.3298065310373</v>
      </c>
      <c r="Q524" s="178">
        <f t="shared" si="108"/>
        <v>41285.587981738376</v>
      </c>
      <c r="R524" s="150"/>
      <c r="S524" s="150"/>
    </row>
    <row r="525" spans="3:19" x14ac:dyDescent="0.25"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</row>
    <row r="526" spans="3:19" x14ac:dyDescent="0.25">
      <c r="C526" s="13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81" t="s">
        <v>213</v>
      </c>
      <c r="R526" s="150"/>
      <c r="S526" s="150"/>
    </row>
    <row r="527" spans="3:19" x14ac:dyDescent="0.25">
      <c r="C527" s="930" t="s">
        <v>136</v>
      </c>
      <c r="D527" s="930"/>
      <c r="E527" s="950" t="s">
        <v>241</v>
      </c>
      <c r="F527" s="950"/>
      <c r="G527" s="950"/>
      <c r="H527" s="950"/>
      <c r="I527" s="950"/>
      <c r="J527" s="950"/>
      <c r="K527" s="950"/>
      <c r="L527" s="950"/>
      <c r="M527" s="950"/>
      <c r="N527" s="950"/>
      <c r="O527" s="950"/>
      <c r="P527" s="950"/>
      <c r="Q527" s="950"/>
      <c r="R527" s="150"/>
      <c r="S527" s="150"/>
    </row>
    <row r="528" spans="3:19" x14ac:dyDescent="0.25">
      <c r="C528" s="930"/>
      <c r="D528" s="930"/>
      <c r="E528" s="180" t="s">
        <v>223</v>
      </c>
      <c r="F528" s="180" t="s">
        <v>224</v>
      </c>
      <c r="G528" s="180" t="s">
        <v>225</v>
      </c>
      <c r="H528" s="180" t="s">
        <v>226</v>
      </c>
      <c r="I528" s="180" t="s">
        <v>227</v>
      </c>
      <c r="J528" s="180" t="s">
        <v>228</v>
      </c>
      <c r="K528" s="180" t="s">
        <v>229</v>
      </c>
      <c r="L528" s="180" t="s">
        <v>230</v>
      </c>
      <c r="M528" s="180" t="s">
        <v>231</v>
      </c>
      <c r="N528" s="180" t="s">
        <v>232</v>
      </c>
      <c r="O528" s="180" t="s">
        <v>233</v>
      </c>
      <c r="P528" s="180" t="s">
        <v>234</v>
      </c>
      <c r="Q528" s="180" t="s">
        <v>90</v>
      </c>
      <c r="R528" s="150"/>
      <c r="S528" s="150"/>
    </row>
    <row r="529" spans="3:19" x14ac:dyDescent="0.25">
      <c r="C529" s="935" t="s">
        <v>147</v>
      </c>
      <c r="D529" s="936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79"/>
      <c r="R529" s="150"/>
      <c r="S529" s="150"/>
    </row>
    <row r="530" spans="3:19" x14ac:dyDescent="0.25">
      <c r="C530" s="84" t="s">
        <v>148</v>
      </c>
      <c r="D530" s="84" t="s">
        <v>149</v>
      </c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78">
        <f t="shared" ref="Q530:Q543" si="112">SUM(E530:P530)</f>
        <v>0</v>
      </c>
      <c r="R530" s="150"/>
      <c r="S530" s="150"/>
    </row>
    <row r="531" spans="3:19" x14ac:dyDescent="0.25">
      <c r="C531" s="16" t="s">
        <v>150</v>
      </c>
      <c r="D531" s="16" t="s">
        <v>151</v>
      </c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78">
        <f t="shared" si="112"/>
        <v>0</v>
      </c>
      <c r="R531" s="150"/>
      <c r="S531" s="150"/>
    </row>
    <row r="532" spans="3:19" x14ac:dyDescent="0.25">
      <c r="C532" s="16" t="s">
        <v>152</v>
      </c>
      <c r="D532" s="16" t="s">
        <v>153</v>
      </c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78">
        <f t="shared" si="112"/>
        <v>0</v>
      </c>
      <c r="R532" s="150"/>
      <c r="S532" s="150"/>
    </row>
    <row r="533" spans="3:19" x14ac:dyDescent="0.25">
      <c r="C533" s="16" t="s">
        <v>154</v>
      </c>
      <c r="D533" s="16" t="s">
        <v>155</v>
      </c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78">
        <f t="shared" si="112"/>
        <v>0</v>
      </c>
      <c r="R533" s="150"/>
      <c r="S533" s="150"/>
    </row>
    <row r="534" spans="3:19" x14ac:dyDescent="0.25">
      <c r="C534" s="16" t="s">
        <v>156</v>
      </c>
      <c r="D534" s="16" t="s">
        <v>157</v>
      </c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78">
        <f t="shared" si="112"/>
        <v>0</v>
      </c>
      <c r="R534" s="150"/>
      <c r="S534" s="150"/>
    </row>
    <row r="535" spans="3:19" x14ac:dyDescent="0.25">
      <c r="C535" s="16" t="s">
        <v>158</v>
      </c>
      <c r="D535" s="16" t="s">
        <v>159</v>
      </c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78">
        <f t="shared" si="112"/>
        <v>0</v>
      </c>
      <c r="R535" s="150"/>
      <c r="S535" s="150"/>
    </row>
    <row r="536" spans="3:19" x14ac:dyDescent="0.25">
      <c r="C536" s="16" t="s">
        <v>160</v>
      </c>
      <c r="D536" s="16" t="s">
        <v>161</v>
      </c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78">
        <f t="shared" si="112"/>
        <v>0</v>
      </c>
      <c r="R536" s="150"/>
      <c r="S536" s="150"/>
    </row>
    <row r="537" spans="3:19" x14ac:dyDescent="0.25">
      <c r="C537" s="16" t="s">
        <v>162</v>
      </c>
      <c r="D537" s="16" t="s">
        <v>163</v>
      </c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78">
        <f t="shared" si="112"/>
        <v>0</v>
      </c>
      <c r="R537" s="150"/>
      <c r="S537" s="150"/>
    </row>
    <row r="538" spans="3:19" x14ac:dyDescent="0.25">
      <c r="C538" s="16" t="s">
        <v>164</v>
      </c>
      <c r="D538" s="16" t="s">
        <v>165</v>
      </c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78">
        <f t="shared" si="112"/>
        <v>0</v>
      </c>
      <c r="R538" s="150"/>
      <c r="S538" s="150"/>
    </row>
    <row r="539" spans="3:19" x14ac:dyDescent="0.25">
      <c r="C539" s="16"/>
      <c r="D539" s="16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78">
        <f t="shared" si="112"/>
        <v>0</v>
      </c>
      <c r="R539" s="150"/>
      <c r="S539" s="150"/>
    </row>
    <row r="540" spans="3:19" x14ac:dyDescent="0.25">
      <c r="C540" s="16"/>
      <c r="D540" s="16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78">
        <f t="shared" si="112"/>
        <v>0</v>
      </c>
      <c r="R540" s="150"/>
      <c r="S540" s="150"/>
    </row>
    <row r="541" spans="3:19" x14ac:dyDescent="0.25">
      <c r="C541" s="16"/>
      <c r="D541" s="16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78">
        <f t="shared" si="112"/>
        <v>0</v>
      </c>
      <c r="R541" s="150"/>
      <c r="S541" s="150"/>
    </row>
    <row r="542" spans="3:19" x14ac:dyDescent="0.25">
      <c r="C542" s="16" t="s">
        <v>235</v>
      </c>
      <c r="D542" s="16" t="s">
        <v>235</v>
      </c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78">
        <f t="shared" si="112"/>
        <v>0</v>
      </c>
      <c r="R542" s="150"/>
      <c r="S542" s="150"/>
    </row>
    <row r="543" spans="3:19" x14ac:dyDescent="0.25">
      <c r="C543" s="937" t="s">
        <v>166</v>
      </c>
      <c r="D543" s="938"/>
      <c r="E543" s="178">
        <f t="shared" ref="E543:P543" si="113">SUM(E530:E542)</f>
        <v>0</v>
      </c>
      <c r="F543" s="178">
        <f t="shared" si="113"/>
        <v>0</v>
      </c>
      <c r="G543" s="178">
        <f t="shared" si="113"/>
        <v>0</v>
      </c>
      <c r="H543" s="178">
        <f t="shared" si="113"/>
        <v>0</v>
      </c>
      <c r="I543" s="178">
        <f t="shared" si="113"/>
        <v>0</v>
      </c>
      <c r="J543" s="178">
        <f t="shared" si="113"/>
        <v>0</v>
      </c>
      <c r="K543" s="178">
        <f t="shared" si="113"/>
        <v>0</v>
      </c>
      <c r="L543" s="178">
        <f t="shared" si="113"/>
        <v>0</v>
      </c>
      <c r="M543" s="178">
        <f t="shared" si="113"/>
        <v>0</v>
      </c>
      <c r="N543" s="178">
        <f t="shared" si="113"/>
        <v>0</v>
      </c>
      <c r="O543" s="178">
        <f t="shared" si="113"/>
        <v>0</v>
      </c>
      <c r="P543" s="178">
        <f t="shared" si="113"/>
        <v>0</v>
      </c>
      <c r="Q543" s="178">
        <f t="shared" si="112"/>
        <v>0</v>
      </c>
      <c r="R543" s="150"/>
      <c r="S543" s="150"/>
    </row>
    <row r="544" spans="3:19" x14ac:dyDescent="0.25">
      <c r="C544" s="935" t="s">
        <v>167</v>
      </c>
      <c r="D544" s="936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79"/>
      <c r="R544" s="150"/>
      <c r="S544" s="150"/>
    </row>
    <row r="545" spans="3:19" x14ac:dyDescent="0.25">
      <c r="C545" s="16" t="s">
        <v>168</v>
      </c>
      <c r="D545" s="16" t="s">
        <v>169</v>
      </c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78">
        <f t="shared" ref="Q545:Q560" si="114">SUM(E545:P545)</f>
        <v>0</v>
      </c>
      <c r="R545" s="150"/>
      <c r="S545" s="150"/>
    </row>
    <row r="546" spans="3:19" x14ac:dyDescent="0.25">
      <c r="C546" s="16" t="s">
        <v>170</v>
      </c>
      <c r="D546" s="16" t="s">
        <v>171</v>
      </c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78">
        <f t="shared" si="114"/>
        <v>0</v>
      </c>
      <c r="R546" s="150"/>
      <c r="S546" s="150"/>
    </row>
    <row r="547" spans="3:19" x14ac:dyDescent="0.25">
      <c r="C547" s="16" t="s">
        <v>216</v>
      </c>
      <c r="D547" s="16" t="s">
        <v>173</v>
      </c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78">
        <f t="shared" si="114"/>
        <v>0</v>
      </c>
      <c r="R547" s="150"/>
      <c r="S547" s="150"/>
    </row>
    <row r="548" spans="3:19" x14ac:dyDescent="0.25">
      <c r="C548" s="16" t="s">
        <v>174</v>
      </c>
      <c r="D548" s="16" t="s">
        <v>175</v>
      </c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78">
        <f t="shared" si="114"/>
        <v>0</v>
      </c>
      <c r="R548" s="150"/>
      <c r="S548" s="150"/>
    </row>
    <row r="549" spans="3:19" x14ac:dyDescent="0.25">
      <c r="C549" s="16" t="s">
        <v>176</v>
      </c>
      <c r="D549" s="16" t="s">
        <v>177</v>
      </c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78">
        <f t="shared" si="114"/>
        <v>0</v>
      </c>
      <c r="R549" s="150"/>
      <c r="S549" s="150"/>
    </row>
    <row r="550" spans="3:19" x14ac:dyDescent="0.25">
      <c r="C550" s="16" t="s">
        <v>178</v>
      </c>
      <c r="D550" s="16" t="s">
        <v>179</v>
      </c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78">
        <f t="shared" si="114"/>
        <v>0</v>
      </c>
      <c r="R550" s="150"/>
      <c r="S550" s="150"/>
    </row>
    <row r="551" spans="3:19" x14ac:dyDescent="0.25">
      <c r="C551" s="16" t="s">
        <v>180</v>
      </c>
      <c r="D551" s="16" t="s">
        <v>181</v>
      </c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78">
        <f t="shared" si="114"/>
        <v>0</v>
      </c>
      <c r="R551" s="150"/>
      <c r="S551" s="150"/>
    </row>
    <row r="552" spans="3:19" x14ac:dyDescent="0.25">
      <c r="C552" s="16" t="s">
        <v>182</v>
      </c>
      <c r="D552" s="16" t="s">
        <v>183</v>
      </c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78">
        <f t="shared" si="114"/>
        <v>0</v>
      </c>
      <c r="R552" s="150"/>
      <c r="S552" s="150"/>
    </row>
    <row r="553" spans="3:19" x14ac:dyDescent="0.25">
      <c r="C553" s="16" t="s">
        <v>184</v>
      </c>
      <c r="D553" s="16" t="s">
        <v>163</v>
      </c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78">
        <f t="shared" si="114"/>
        <v>0</v>
      </c>
      <c r="R553" s="150"/>
      <c r="S553" s="150"/>
    </row>
    <row r="554" spans="3:19" x14ac:dyDescent="0.25">
      <c r="C554" s="16" t="s">
        <v>185</v>
      </c>
      <c r="D554" s="16" t="s">
        <v>186</v>
      </c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78">
        <f t="shared" si="114"/>
        <v>0</v>
      </c>
      <c r="R554" s="150"/>
      <c r="S554" s="150"/>
    </row>
    <row r="555" spans="3:19" x14ac:dyDescent="0.25">
      <c r="C555" s="16" t="s">
        <v>187</v>
      </c>
      <c r="D555" s="16" t="s">
        <v>165</v>
      </c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78">
        <f t="shared" si="114"/>
        <v>0</v>
      </c>
      <c r="R555" s="150"/>
      <c r="S555" s="150"/>
    </row>
    <row r="556" spans="3:19" x14ac:dyDescent="0.25">
      <c r="C556" s="16"/>
      <c r="D556" s="16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78">
        <f t="shared" si="114"/>
        <v>0</v>
      </c>
      <c r="R556" s="150"/>
      <c r="S556" s="150"/>
    </row>
    <row r="557" spans="3:19" x14ac:dyDescent="0.25">
      <c r="C557" s="16"/>
      <c r="D557" s="16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78">
        <f t="shared" si="114"/>
        <v>0</v>
      </c>
      <c r="R557" s="150"/>
      <c r="S557" s="150"/>
    </row>
    <row r="558" spans="3:19" x14ac:dyDescent="0.25">
      <c r="C558" s="16"/>
      <c r="D558" s="16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78">
        <f t="shared" si="114"/>
        <v>0</v>
      </c>
      <c r="R558" s="150"/>
      <c r="S558" s="150"/>
    </row>
    <row r="559" spans="3:19" x14ac:dyDescent="0.25">
      <c r="C559" s="16" t="s">
        <v>235</v>
      </c>
      <c r="D559" s="16" t="s">
        <v>235</v>
      </c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78">
        <f t="shared" si="114"/>
        <v>0</v>
      </c>
      <c r="R559" s="150"/>
      <c r="S559" s="150"/>
    </row>
    <row r="560" spans="3:19" x14ac:dyDescent="0.25">
      <c r="C560" s="937" t="s">
        <v>188</v>
      </c>
      <c r="D560" s="938"/>
      <c r="E560" s="178">
        <f t="shared" ref="E560:P560" si="115">SUM(E545:E559)</f>
        <v>0</v>
      </c>
      <c r="F560" s="178">
        <f t="shared" si="115"/>
        <v>0</v>
      </c>
      <c r="G560" s="178">
        <f t="shared" si="115"/>
        <v>0</v>
      </c>
      <c r="H560" s="178">
        <f t="shared" si="115"/>
        <v>0</v>
      </c>
      <c r="I560" s="178">
        <f t="shared" si="115"/>
        <v>0</v>
      </c>
      <c r="J560" s="178">
        <f t="shared" si="115"/>
        <v>0</v>
      </c>
      <c r="K560" s="178">
        <f t="shared" si="115"/>
        <v>0</v>
      </c>
      <c r="L560" s="178">
        <f t="shared" si="115"/>
        <v>0</v>
      </c>
      <c r="M560" s="178">
        <f t="shared" si="115"/>
        <v>0</v>
      </c>
      <c r="N560" s="178">
        <f t="shared" si="115"/>
        <v>0</v>
      </c>
      <c r="O560" s="178">
        <f t="shared" si="115"/>
        <v>0</v>
      </c>
      <c r="P560" s="178">
        <f t="shared" si="115"/>
        <v>0</v>
      </c>
      <c r="Q560" s="178">
        <f t="shared" si="114"/>
        <v>0</v>
      </c>
      <c r="R560" s="150"/>
      <c r="S560" s="150"/>
    </row>
    <row r="561" spans="3:19" x14ac:dyDescent="0.25">
      <c r="C561" s="935" t="s">
        <v>189</v>
      </c>
      <c r="D561" s="936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79"/>
      <c r="R561" s="150"/>
      <c r="S561" s="150"/>
    </row>
    <row r="562" spans="3:19" x14ac:dyDescent="0.25">
      <c r="C562" s="16" t="s">
        <v>168</v>
      </c>
      <c r="D562" s="16" t="s">
        <v>169</v>
      </c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78">
        <f t="shared" ref="Q562:Q577" si="116">SUM(E562:P562)</f>
        <v>0</v>
      </c>
      <c r="R562" s="150"/>
      <c r="S562" s="150"/>
    </row>
    <row r="563" spans="3:19" x14ac:dyDescent="0.25">
      <c r="C563" s="16" t="s">
        <v>170</v>
      </c>
      <c r="D563" s="16" t="s">
        <v>171</v>
      </c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78">
        <f t="shared" si="116"/>
        <v>0</v>
      </c>
      <c r="R563" s="150"/>
      <c r="S563" s="150"/>
    </row>
    <row r="564" spans="3:19" x14ac:dyDescent="0.25">
      <c r="C564" s="16" t="s">
        <v>216</v>
      </c>
      <c r="D564" s="16" t="s">
        <v>173</v>
      </c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78">
        <f t="shared" si="116"/>
        <v>0</v>
      </c>
      <c r="R564" s="150"/>
      <c r="S564" s="150"/>
    </row>
    <row r="565" spans="3:19" x14ac:dyDescent="0.25">
      <c r="C565" s="16" t="s">
        <v>174</v>
      </c>
      <c r="D565" s="16" t="s">
        <v>175</v>
      </c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78">
        <f t="shared" si="116"/>
        <v>0</v>
      </c>
      <c r="R565" s="150"/>
      <c r="S565" s="150"/>
    </row>
    <row r="566" spans="3:19" x14ac:dyDescent="0.25">
      <c r="C566" s="16" t="s">
        <v>176</v>
      </c>
      <c r="D566" s="16" t="s">
        <v>177</v>
      </c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78">
        <f t="shared" si="116"/>
        <v>0</v>
      </c>
      <c r="R566" s="150"/>
      <c r="S566" s="150"/>
    </row>
    <row r="567" spans="3:19" x14ac:dyDescent="0.25">
      <c r="C567" s="16" t="s">
        <v>178</v>
      </c>
      <c r="D567" s="16" t="s">
        <v>179</v>
      </c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78">
        <f t="shared" si="116"/>
        <v>0</v>
      </c>
      <c r="R567" s="150"/>
      <c r="S567" s="150"/>
    </row>
    <row r="568" spans="3:19" x14ac:dyDescent="0.25">
      <c r="C568" s="16" t="s">
        <v>180</v>
      </c>
      <c r="D568" s="16" t="s">
        <v>181</v>
      </c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78">
        <f t="shared" si="116"/>
        <v>0</v>
      </c>
      <c r="R568" s="150"/>
      <c r="S568" s="150"/>
    </row>
    <row r="569" spans="3:19" x14ac:dyDescent="0.25">
      <c r="C569" s="16" t="s">
        <v>182</v>
      </c>
      <c r="D569" s="16" t="s">
        <v>183</v>
      </c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78">
        <f t="shared" si="116"/>
        <v>0</v>
      </c>
      <c r="R569" s="150"/>
      <c r="S569" s="150"/>
    </row>
    <row r="570" spans="3:19" x14ac:dyDescent="0.25">
      <c r="C570" s="16" t="s">
        <v>208</v>
      </c>
      <c r="D570" s="16" t="s">
        <v>163</v>
      </c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78">
        <f t="shared" si="116"/>
        <v>0</v>
      </c>
      <c r="R570" s="150"/>
      <c r="S570" s="150"/>
    </row>
    <row r="571" spans="3:19" x14ac:dyDescent="0.25">
      <c r="C571" s="16" t="s">
        <v>185</v>
      </c>
      <c r="D571" s="16" t="s">
        <v>186</v>
      </c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78">
        <f t="shared" si="116"/>
        <v>0</v>
      </c>
      <c r="R571" s="150"/>
      <c r="S571" s="150"/>
    </row>
    <row r="572" spans="3:19" x14ac:dyDescent="0.25">
      <c r="C572" s="16" t="s">
        <v>187</v>
      </c>
      <c r="D572" s="16" t="s">
        <v>165</v>
      </c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78">
        <f t="shared" si="116"/>
        <v>0</v>
      </c>
      <c r="R572" s="150"/>
      <c r="S572" s="150"/>
    </row>
    <row r="573" spans="3:19" x14ac:dyDescent="0.25">
      <c r="C573" s="16"/>
      <c r="D573" s="16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78">
        <f t="shared" si="116"/>
        <v>0</v>
      </c>
      <c r="R573" s="150"/>
      <c r="S573" s="150"/>
    </row>
    <row r="574" spans="3:19" x14ac:dyDescent="0.25">
      <c r="C574" s="16"/>
      <c r="D574" s="16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78">
        <f t="shared" si="116"/>
        <v>0</v>
      </c>
      <c r="R574" s="150"/>
      <c r="S574" s="150"/>
    </row>
    <row r="575" spans="3:19" x14ac:dyDescent="0.25">
      <c r="C575" s="16"/>
      <c r="D575" s="16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78">
        <f t="shared" si="116"/>
        <v>0</v>
      </c>
      <c r="R575" s="150"/>
      <c r="S575" s="150"/>
    </row>
    <row r="576" spans="3:19" x14ac:dyDescent="0.25">
      <c r="C576" s="16" t="s">
        <v>235</v>
      </c>
      <c r="D576" s="16" t="s">
        <v>235</v>
      </c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78">
        <f t="shared" si="116"/>
        <v>0</v>
      </c>
      <c r="R576" s="150"/>
      <c r="S576" s="150"/>
    </row>
    <row r="577" spans="3:19" x14ac:dyDescent="0.25">
      <c r="C577" s="937" t="s">
        <v>188</v>
      </c>
      <c r="D577" s="938"/>
      <c r="E577" s="178">
        <f t="shared" ref="E577:P577" si="117">SUM(E562:E576)</f>
        <v>0</v>
      </c>
      <c r="F577" s="178">
        <f t="shared" si="117"/>
        <v>0</v>
      </c>
      <c r="G577" s="178">
        <f t="shared" si="117"/>
        <v>0</v>
      </c>
      <c r="H577" s="178">
        <f t="shared" si="117"/>
        <v>0</v>
      </c>
      <c r="I577" s="178">
        <f t="shared" si="117"/>
        <v>0</v>
      </c>
      <c r="J577" s="178">
        <f t="shared" si="117"/>
        <v>0</v>
      </c>
      <c r="K577" s="178">
        <f t="shared" si="117"/>
        <v>0</v>
      </c>
      <c r="L577" s="178">
        <f t="shared" si="117"/>
        <v>0</v>
      </c>
      <c r="M577" s="178">
        <f t="shared" si="117"/>
        <v>0</v>
      </c>
      <c r="N577" s="178">
        <f t="shared" si="117"/>
        <v>0</v>
      </c>
      <c r="O577" s="178">
        <f t="shared" si="117"/>
        <v>0</v>
      </c>
      <c r="P577" s="178">
        <f t="shared" si="117"/>
        <v>0</v>
      </c>
      <c r="Q577" s="178">
        <f t="shared" si="116"/>
        <v>0</v>
      </c>
      <c r="R577" s="150"/>
      <c r="S577" s="150"/>
    </row>
    <row r="578" spans="3:19" x14ac:dyDescent="0.25">
      <c r="C578" s="935" t="s">
        <v>196</v>
      </c>
      <c r="D578" s="936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79"/>
      <c r="R578" s="150"/>
      <c r="S578" s="150"/>
    </row>
    <row r="579" spans="3:19" x14ac:dyDescent="0.25">
      <c r="C579" s="16" t="s">
        <v>168</v>
      </c>
      <c r="D579" s="16" t="s">
        <v>169</v>
      </c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78">
        <f t="shared" ref="Q579:Q598" si="118">SUM(E579:P579)</f>
        <v>0</v>
      </c>
      <c r="R579" s="150"/>
      <c r="S579" s="150"/>
    </row>
    <row r="580" spans="3:19" x14ac:dyDescent="0.25">
      <c r="C580" s="16" t="s">
        <v>170</v>
      </c>
      <c r="D580" s="16" t="s">
        <v>171</v>
      </c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78">
        <f t="shared" si="118"/>
        <v>0</v>
      </c>
      <c r="R580" s="150"/>
      <c r="S580" s="150"/>
    </row>
    <row r="581" spans="3:19" x14ac:dyDescent="0.25">
      <c r="C581" s="16" t="s">
        <v>216</v>
      </c>
      <c r="D581" s="16" t="s">
        <v>173</v>
      </c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78">
        <f t="shared" si="118"/>
        <v>0</v>
      </c>
      <c r="R581" s="150"/>
      <c r="S581" s="150"/>
    </row>
    <row r="582" spans="3:19" x14ac:dyDescent="0.25">
      <c r="C582" s="16" t="s">
        <v>174</v>
      </c>
      <c r="D582" s="16" t="s">
        <v>175</v>
      </c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78">
        <f t="shared" si="118"/>
        <v>0</v>
      </c>
      <c r="R582" s="150"/>
      <c r="S582" s="150"/>
    </row>
    <row r="583" spans="3:19" x14ac:dyDescent="0.25">
      <c r="C583" s="16" t="s">
        <v>176</v>
      </c>
      <c r="D583" s="16" t="s">
        <v>177</v>
      </c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78">
        <f t="shared" si="118"/>
        <v>0</v>
      </c>
      <c r="R583" s="150"/>
      <c r="S583" s="150"/>
    </row>
    <row r="584" spans="3:19" x14ac:dyDescent="0.25">
      <c r="C584" s="16" t="s">
        <v>178</v>
      </c>
      <c r="D584" s="16" t="s">
        <v>217</v>
      </c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78">
        <f t="shared" si="118"/>
        <v>0</v>
      </c>
      <c r="R584" s="150"/>
      <c r="S584" s="150"/>
    </row>
    <row r="585" spans="3:19" x14ac:dyDescent="0.25">
      <c r="C585" s="16" t="s">
        <v>180</v>
      </c>
      <c r="D585" s="16" t="s">
        <v>197</v>
      </c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78">
        <f t="shared" si="118"/>
        <v>0</v>
      </c>
      <c r="R585" s="150"/>
      <c r="S585" s="150"/>
    </row>
    <row r="586" spans="3:19" x14ac:dyDescent="0.25">
      <c r="C586" s="16" t="s">
        <v>218</v>
      </c>
      <c r="D586" s="16" t="s">
        <v>206</v>
      </c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78">
        <f t="shared" si="118"/>
        <v>0</v>
      </c>
      <c r="R586" s="150"/>
      <c r="S586" s="150"/>
    </row>
    <row r="587" spans="3:19" x14ac:dyDescent="0.25">
      <c r="C587" s="16" t="s">
        <v>236</v>
      </c>
      <c r="D587" s="16" t="s">
        <v>220</v>
      </c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78">
        <f t="shared" si="118"/>
        <v>0</v>
      </c>
      <c r="R587" s="150"/>
      <c r="S587" s="150"/>
    </row>
    <row r="588" spans="3:19" x14ac:dyDescent="0.25">
      <c r="C588" s="16" t="s">
        <v>182</v>
      </c>
      <c r="D588" s="16" t="s">
        <v>183</v>
      </c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78">
        <f t="shared" si="118"/>
        <v>0</v>
      </c>
      <c r="R588" s="150"/>
      <c r="S588" s="150"/>
    </row>
    <row r="589" spans="3:19" x14ac:dyDescent="0.25">
      <c r="C589" s="16" t="s">
        <v>184</v>
      </c>
      <c r="D589" s="16" t="s">
        <v>163</v>
      </c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78">
        <f t="shared" si="118"/>
        <v>0</v>
      </c>
      <c r="R589" s="150"/>
      <c r="S589" s="150"/>
    </row>
    <row r="590" spans="3:19" x14ac:dyDescent="0.25">
      <c r="C590" s="16" t="s">
        <v>185</v>
      </c>
      <c r="D590" s="16" t="s">
        <v>186</v>
      </c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78">
        <f t="shared" si="118"/>
        <v>0</v>
      </c>
      <c r="R590" s="150"/>
      <c r="S590" s="150"/>
    </row>
    <row r="591" spans="3:19" x14ac:dyDescent="0.25">
      <c r="C591" s="16" t="s">
        <v>187</v>
      </c>
      <c r="D591" s="16" t="s">
        <v>165</v>
      </c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78">
        <f t="shared" si="118"/>
        <v>0</v>
      </c>
      <c r="R591" s="150"/>
      <c r="S591" s="150"/>
    </row>
    <row r="592" spans="3:19" x14ac:dyDescent="0.25">
      <c r="C592" s="16"/>
      <c r="D592" s="16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78">
        <f t="shared" si="118"/>
        <v>0</v>
      </c>
      <c r="R592" s="150"/>
      <c r="S592" s="150"/>
    </row>
    <row r="593" spans="3:19" x14ac:dyDescent="0.25">
      <c r="C593" s="16"/>
      <c r="D593" s="16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78">
        <f t="shared" si="118"/>
        <v>0</v>
      </c>
      <c r="R593" s="150"/>
      <c r="S593" s="150"/>
    </row>
    <row r="594" spans="3:19" x14ac:dyDescent="0.25">
      <c r="C594" s="16"/>
      <c r="D594" s="16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78">
        <f t="shared" si="118"/>
        <v>0</v>
      </c>
      <c r="R594" s="150"/>
      <c r="S594" s="150"/>
    </row>
    <row r="595" spans="3:19" x14ac:dyDescent="0.25">
      <c r="C595" s="16" t="s">
        <v>235</v>
      </c>
      <c r="D595" s="16" t="s">
        <v>235</v>
      </c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78">
        <f t="shared" si="118"/>
        <v>0</v>
      </c>
      <c r="R595" s="150"/>
      <c r="S595" s="150"/>
    </row>
    <row r="596" spans="3:19" x14ac:dyDescent="0.25">
      <c r="C596" s="937" t="s">
        <v>188</v>
      </c>
      <c r="D596" s="938"/>
      <c r="E596" s="178">
        <f t="shared" ref="E596:P596" si="119">SUM(E579:E595)</f>
        <v>0</v>
      </c>
      <c r="F596" s="178">
        <f t="shared" si="119"/>
        <v>0</v>
      </c>
      <c r="G596" s="178">
        <f t="shared" si="119"/>
        <v>0</v>
      </c>
      <c r="H596" s="178">
        <f t="shared" si="119"/>
        <v>0</v>
      </c>
      <c r="I596" s="178">
        <f t="shared" si="119"/>
        <v>0</v>
      </c>
      <c r="J596" s="178">
        <f t="shared" si="119"/>
        <v>0</v>
      </c>
      <c r="K596" s="178">
        <f t="shared" si="119"/>
        <v>0</v>
      </c>
      <c r="L596" s="178">
        <f t="shared" si="119"/>
        <v>0</v>
      </c>
      <c r="M596" s="178">
        <f t="shared" si="119"/>
        <v>0</v>
      </c>
      <c r="N596" s="178">
        <f t="shared" si="119"/>
        <v>0</v>
      </c>
      <c r="O596" s="178">
        <f t="shared" si="119"/>
        <v>0</v>
      </c>
      <c r="P596" s="178">
        <f t="shared" si="119"/>
        <v>0</v>
      </c>
      <c r="Q596" s="178">
        <f t="shared" si="118"/>
        <v>0</v>
      </c>
      <c r="R596" s="150"/>
      <c r="S596" s="150"/>
    </row>
    <row r="597" spans="3:19" x14ac:dyDescent="0.25">
      <c r="C597" s="937" t="s">
        <v>200</v>
      </c>
      <c r="D597" s="938"/>
      <c r="E597" s="178">
        <f t="shared" ref="E597:P597" si="120">E596+E577+E560</f>
        <v>0</v>
      </c>
      <c r="F597" s="178">
        <f t="shared" si="120"/>
        <v>0</v>
      </c>
      <c r="G597" s="178">
        <f t="shared" si="120"/>
        <v>0</v>
      </c>
      <c r="H597" s="178">
        <f t="shared" si="120"/>
        <v>0</v>
      </c>
      <c r="I597" s="178">
        <f t="shared" si="120"/>
        <v>0</v>
      </c>
      <c r="J597" s="178">
        <f t="shared" si="120"/>
        <v>0</v>
      </c>
      <c r="K597" s="178">
        <f t="shared" si="120"/>
        <v>0</v>
      </c>
      <c r="L597" s="178">
        <f t="shared" si="120"/>
        <v>0</v>
      </c>
      <c r="M597" s="178">
        <f t="shared" si="120"/>
        <v>0</v>
      </c>
      <c r="N597" s="178">
        <f t="shared" si="120"/>
        <v>0</v>
      </c>
      <c r="O597" s="178">
        <f t="shared" si="120"/>
        <v>0</v>
      </c>
      <c r="P597" s="178">
        <f t="shared" si="120"/>
        <v>0</v>
      </c>
      <c r="Q597" s="178">
        <f t="shared" si="118"/>
        <v>0</v>
      </c>
      <c r="R597" s="150"/>
      <c r="S597" s="150"/>
    </row>
    <row r="598" spans="3:19" x14ac:dyDescent="0.25">
      <c r="C598" s="937" t="s">
        <v>201</v>
      </c>
      <c r="D598" s="938"/>
      <c r="E598" s="178">
        <f t="shared" ref="E598:P598" si="121">E597+E543</f>
        <v>0</v>
      </c>
      <c r="F598" s="178">
        <f t="shared" si="121"/>
        <v>0</v>
      </c>
      <c r="G598" s="178">
        <f t="shared" si="121"/>
        <v>0</v>
      </c>
      <c r="H598" s="178">
        <f t="shared" si="121"/>
        <v>0</v>
      </c>
      <c r="I598" s="178">
        <f t="shared" si="121"/>
        <v>0</v>
      </c>
      <c r="J598" s="178">
        <f t="shared" si="121"/>
        <v>0</v>
      </c>
      <c r="K598" s="178">
        <f t="shared" si="121"/>
        <v>0</v>
      </c>
      <c r="L598" s="178">
        <f t="shared" si="121"/>
        <v>0</v>
      </c>
      <c r="M598" s="178">
        <f t="shared" si="121"/>
        <v>0</v>
      </c>
      <c r="N598" s="178">
        <f t="shared" si="121"/>
        <v>0</v>
      </c>
      <c r="O598" s="178">
        <f t="shared" si="121"/>
        <v>0</v>
      </c>
      <c r="P598" s="178">
        <f t="shared" si="121"/>
        <v>0</v>
      </c>
      <c r="Q598" s="178">
        <f t="shared" si="118"/>
        <v>0</v>
      </c>
      <c r="R598" s="150"/>
      <c r="S598" s="150"/>
    </row>
    <row r="599" spans="3:19" x14ac:dyDescent="0.25"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</row>
    <row r="600" spans="3:19" x14ac:dyDescent="0.25">
      <c r="C600" s="13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81" t="s">
        <v>213</v>
      </c>
      <c r="R600" s="150"/>
      <c r="S600" s="150"/>
    </row>
    <row r="601" spans="3:19" x14ac:dyDescent="0.25">
      <c r="C601" s="930" t="s">
        <v>136</v>
      </c>
      <c r="D601" s="930"/>
      <c r="E601" s="950" t="s">
        <v>242</v>
      </c>
      <c r="F601" s="950"/>
      <c r="G601" s="950"/>
      <c r="H601" s="950"/>
      <c r="I601" s="950"/>
      <c r="J601" s="950"/>
      <c r="K601" s="950"/>
      <c r="L601" s="950"/>
      <c r="M601" s="950"/>
      <c r="N601" s="950"/>
      <c r="O601" s="950"/>
      <c r="P601" s="950"/>
      <c r="Q601" s="950"/>
      <c r="R601" s="150"/>
      <c r="S601" s="150"/>
    </row>
    <row r="602" spans="3:19" x14ac:dyDescent="0.25">
      <c r="C602" s="930"/>
      <c r="D602" s="930"/>
      <c r="E602" s="180" t="s">
        <v>223</v>
      </c>
      <c r="F602" s="180" t="s">
        <v>224</v>
      </c>
      <c r="G602" s="180" t="s">
        <v>225</v>
      </c>
      <c r="H602" s="180" t="s">
        <v>226</v>
      </c>
      <c r="I602" s="180" t="s">
        <v>227</v>
      </c>
      <c r="J602" s="180" t="s">
        <v>228</v>
      </c>
      <c r="K602" s="180" t="s">
        <v>229</v>
      </c>
      <c r="L602" s="180" t="s">
        <v>230</v>
      </c>
      <c r="M602" s="180" t="s">
        <v>231</v>
      </c>
      <c r="N602" s="180" t="s">
        <v>232</v>
      </c>
      <c r="O602" s="180" t="s">
        <v>233</v>
      </c>
      <c r="P602" s="180" t="s">
        <v>234</v>
      </c>
      <c r="Q602" s="180" t="s">
        <v>90</v>
      </c>
      <c r="R602" s="150"/>
      <c r="S602" s="150"/>
    </row>
    <row r="603" spans="3:19" x14ac:dyDescent="0.25">
      <c r="C603" s="935" t="s">
        <v>147</v>
      </c>
      <c r="D603" s="936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79"/>
      <c r="R603" s="150"/>
      <c r="S603" s="150"/>
    </row>
    <row r="604" spans="3:19" x14ac:dyDescent="0.25">
      <c r="C604" s="84" t="s">
        <v>148</v>
      </c>
      <c r="D604" s="84" t="s">
        <v>149</v>
      </c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78">
        <f t="shared" ref="Q604:Q617" si="122">SUM(E604:P604)</f>
        <v>0</v>
      </c>
      <c r="R604" s="150"/>
      <c r="S604" s="150"/>
    </row>
    <row r="605" spans="3:19" x14ac:dyDescent="0.25">
      <c r="C605" s="16" t="s">
        <v>150</v>
      </c>
      <c r="D605" s="16" t="s">
        <v>151</v>
      </c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78">
        <f t="shared" si="122"/>
        <v>0</v>
      </c>
      <c r="R605" s="150"/>
      <c r="S605" s="150"/>
    </row>
    <row r="606" spans="3:19" x14ac:dyDescent="0.25">
      <c r="C606" s="16" t="s">
        <v>152</v>
      </c>
      <c r="D606" s="16" t="s">
        <v>153</v>
      </c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78">
        <f t="shared" si="122"/>
        <v>0</v>
      </c>
      <c r="R606" s="150"/>
      <c r="S606" s="150"/>
    </row>
    <row r="607" spans="3:19" x14ac:dyDescent="0.25">
      <c r="C607" s="16" t="s">
        <v>154</v>
      </c>
      <c r="D607" s="16" t="s">
        <v>155</v>
      </c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78">
        <f t="shared" si="122"/>
        <v>0</v>
      </c>
      <c r="R607" s="150"/>
      <c r="S607" s="150"/>
    </row>
    <row r="608" spans="3:19" x14ac:dyDescent="0.25">
      <c r="C608" s="16" t="s">
        <v>156</v>
      </c>
      <c r="D608" s="16" t="s">
        <v>157</v>
      </c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78">
        <f t="shared" si="122"/>
        <v>0</v>
      </c>
      <c r="R608" s="150"/>
      <c r="S608" s="150"/>
    </row>
    <row r="609" spans="3:19" x14ac:dyDescent="0.25">
      <c r="C609" s="16" t="s">
        <v>158</v>
      </c>
      <c r="D609" s="16" t="s">
        <v>159</v>
      </c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78">
        <f t="shared" si="122"/>
        <v>0</v>
      </c>
      <c r="R609" s="150"/>
      <c r="S609" s="150"/>
    </row>
    <row r="610" spans="3:19" x14ac:dyDescent="0.25">
      <c r="C610" s="16" t="s">
        <v>160</v>
      </c>
      <c r="D610" s="16" t="s">
        <v>161</v>
      </c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78">
        <f t="shared" si="122"/>
        <v>0</v>
      </c>
      <c r="R610" s="150"/>
      <c r="S610" s="150"/>
    </row>
    <row r="611" spans="3:19" x14ac:dyDescent="0.25">
      <c r="C611" s="16" t="s">
        <v>162</v>
      </c>
      <c r="D611" s="16" t="s">
        <v>163</v>
      </c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78">
        <f t="shared" si="122"/>
        <v>0</v>
      </c>
      <c r="R611" s="150"/>
      <c r="S611" s="150"/>
    </row>
    <row r="612" spans="3:19" x14ac:dyDescent="0.25">
      <c r="C612" s="16" t="s">
        <v>164</v>
      </c>
      <c r="D612" s="16" t="s">
        <v>165</v>
      </c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78">
        <f t="shared" si="122"/>
        <v>0</v>
      </c>
      <c r="R612" s="150"/>
      <c r="S612" s="150"/>
    </row>
    <row r="613" spans="3:19" x14ac:dyDescent="0.25">
      <c r="C613" s="16"/>
      <c r="D613" s="16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78">
        <f t="shared" si="122"/>
        <v>0</v>
      </c>
      <c r="R613" s="150"/>
      <c r="S613" s="150"/>
    </row>
    <row r="614" spans="3:19" x14ac:dyDescent="0.25">
      <c r="C614" s="16"/>
      <c r="D614" s="16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78">
        <f t="shared" si="122"/>
        <v>0</v>
      </c>
      <c r="R614" s="150"/>
      <c r="S614" s="150"/>
    </row>
    <row r="615" spans="3:19" x14ac:dyDescent="0.25">
      <c r="C615" s="16"/>
      <c r="D615" s="16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78">
        <f t="shared" si="122"/>
        <v>0</v>
      </c>
      <c r="R615" s="150"/>
      <c r="S615" s="150"/>
    </row>
    <row r="616" spans="3:19" x14ac:dyDescent="0.25">
      <c r="C616" s="16" t="s">
        <v>235</v>
      </c>
      <c r="D616" s="16" t="s">
        <v>235</v>
      </c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78">
        <f t="shared" si="122"/>
        <v>0</v>
      </c>
      <c r="R616" s="150"/>
      <c r="S616" s="150"/>
    </row>
    <row r="617" spans="3:19" x14ac:dyDescent="0.25">
      <c r="C617" s="937" t="s">
        <v>166</v>
      </c>
      <c r="D617" s="938"/>
      <c r="E617" s="178">
        <f t="shared" ref="E617:P617" si="123">SUM(E604:E616)</f>
        <v>0</v>
      </c>
      <c r="F617" s="178">
        <f t="shared" si="123"/>
        <v>0</v>
      </c>
      <c r="G617" s="178">
        <f t="shared" si="123"/>
        <v>0</v>
      </c>
      <c r="H617" s="178">
        <f t="shared" si="123"/>
        <v>0</v>
      </c>
      <c r="I617" s="178">
        <f t="shared" si="123"/>
        <v>0</v>
      </c>
      <c r="J617" s="178">
        <f t="shared" si="123"/>
        <v>0</v>
      </c>
      <c r="K617" s="178">
        <f t="shared" si="123"/>
        <v>0</v>
      </c>
      <c r="L617" s="178">
        <f t="shared" si="123"/>
        <v>0</v>
      </c>
      <c r="M617" s="178">
        <f t="shared" si="123"/>
        <v>0</v>
      </c>
      <c r="N617" s="178">
        <f t="shared" si="123"/>
        <v>0</v>
      </c>
      <c r="O617" s="178">
        <f t="shared" si="123"/>
        <v>0</v>
      </c>
      <c r="P617" s="178">
        <f t="shared" si="123"/>
        <v>0</v>
      </c>
      <c r="Q617" s="178">
        <f t="shared" si="122"/>
        <v>0</v>
      </c>
      <c r="R617" s="150"/>
      <c r="S617" s="150"/>
    </row>
    <row r="618" spans="3:19" x14ac:dyDescent="0.25">
      <c r="C618" s="935" t="s">
        <v>167</v>
      </c>
      <c r="D618" s="936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79"/>
      <c r="R618" s="150"/>
      <c r="S618" s="150"/>
    </row>
    <row r="619" spans="3:19" x14ac:dyDescent="0.25">
      <c r="C619" s="16" t="s">
        <v>168</v>
      </c>
      <c r="D619" s="16" t="s">
        <v>169</v>
      </c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78">
        <f t="shared" ref="Q619:Q634" si="124">SUM(E619:P619)</f>
        <v>0</v>
      </c>
      <c r="R619" s="150"/>
      <c r="S619" s="150"/>
    </row>
    <row r="620" spans="3:19" x14ac:dyDescent="0.25">
      <c r="C620" s="16" t="s">
        <v>170</v>
      </c>
      <c r="D620" s="16" t="s">
        <v>171</v>
      </c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78">
        <f t="shared" si="124"/>
        <v>0</v>
      </c>
      <c r="R620" s="150"/>
      <c r="S620" s="150"/>
    </row>
    <row r="621" spans="3:19" x14ac:dyDescent="0.25">
      <c r="C621" s="16" t="s">
        <v>216</v>
      </c>
      <c r="D621" s="16" t="s">
        <v>173</v>
      </c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78">
        <f t="shared" si="124"/>
        <v>0</v>
      </c>
      <c r="R621" s="150"/>
      <c r="S621" s="150"/>
    </row>
    <row r="622" spans="3:19" x14ac:dyDescent="0.25">
      <c r="C622" s="16" t="s">
        <v>174</v>
      </c>
      <c r="D622" s="16" t="s">
        <v>175</v>
      </c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78">
        <f t="shared" si="124"/>
        <v>0</v>
      </c>
      <c r="R622" s="150"/>
      <c r="S622" s="150"/>
    </row>
    <row r="623" spans="3:19" x14ac:dyDescent="0.25">
      <c r="C623" s="16" t="s">
        <v>176</v>
      </c>
      <c r="D623" s="16" t="s">
        <v>177</v>
      </c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78">
        <f t="shared" si="124"/>
        <v>0</v>
      </c>
      <c r="R623" s="150"/>
      <c r="S623" s="150"/>
    </row>
    <row r="624" spans="3:19" x14ac:dyDescent="0.25">
      <c r="C624" s="16" t="s">
        <v>178</v>
      </c>
      <c r="D624" s="16" t="s">
        <v>179</v>
      </c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78">
        <f t="shared" si="124"/>
        <v>0</v>
      </c>
      <c r="R624" s="150"/>
      <c r="S624" s="150"/>
    </row>
    <row r="625" spans="3:19" x14ac:dyDescent="0.25">
      <c r="C625" s="16" t="s">
        <v>180</v>
      </c>
      <c r="D625" s="16" t="s">
        <v>181</v>
      </c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78">
        <f t="shared" si="124"/>
        <v>0</v>
      </c>
      <c r="R625" s="150"/>
      <c r="S625" s="150"/>
    </row>
    <row r="626" spans="3:19" x14ac:dyDescent="0.25">
      <c r="C626" s="16" t="s">
        <v>182</v>
      </c>
      <c r="D626" s="16" t="s">
        <v>183</v>
      </c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78">
        <f t="shared" si="124"/>
        <v>0</v>
      </c>
      <c r="R626" s="150"/>
      <c r="S626" s="150"/>
    </row>
    <row r="627" spans="3:19" x14ac:dyDescent="0.25">
      <c r="C627" s="16" t="s">
        <v>184</v>
      </c>
      <c r="D627" s="16" t="s">
        <v>163</v>
      </c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78">
        <f t="shared" si="124"/>
        <v>0</v>
      </c>
      <c r="R627" s="150"/>
      <c r="S627" s="150"/>
    </row>
    <row r="628" spans="3:19" x14ac:dyDescent="0.25">
      <c r="C628" s="16" t="s">
        <v>185</v>
      </c>
      <c r="D628" s="16" t="s">
        <v>186</v>
      </c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78">
        <f t="shared" si="124"/>
        <v>0</v>
      </c>
      <c r="R628" s="150"/>
      <c r="S628" s="150"/>
    </row>
    <row r="629" spans="3:19" x14ac:dyDescent="0.25">
      <c r="C629" s="16" t="s">
        <v>187</v>
      </c>
      <c r="D629" s="16" t="s">
        <v>165</v>
      </c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78">
        <f t="shared" si="124"/>
        <v>0</v>
      </c>
      <c r="R629" s="150"/>
      <c r="S629" s="150"/>
    </row>
    <row r="630" spans="3:19" x14ac:dyDescent="0.25">
      <c r="C630" s="16"/>
      <c r="D630" s="16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78">
        <f t="shared" si="124"/>
        <v>0</v>
      </c>
      <c r="R630" s="150"/>
      <c r="S630" s="150"/>
    </row>
    <row r="631" spans="3:19" x14ac:dyDescent="0.25">
      <c r="C631" s="16"/>
      <c r="D631" s="16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78">
        <f t="shared" si="124"/>
        <v>0</v>
      </c>
      <c r="R631" s="150"/>
      <c r="S631" s="150"/>
    </row>
    <row r="632" spans="3:19" x14ac:dyDescent="0.25">
      <c r="C632" s="16"/>
      <c r="D632" s="16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78">
        <f t="shared" si="124"/>
        <v>0</v>
      </c>
      <c r="R632" s="150"/>
      <c r="S632" s="150"/>
    </row>
    <row r="633" spans="3:19" x14ac:dyDescent="0.25">
      <c r="C633" s="16" t="s">
        <v>235</v>
      </c>
      <c r="D633" s="16" t="s">
        <v>235</v>
      </c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78">
        <f t="shared" si="124"/>
        <v>0</v>
      </c>
      <c r="R633" s="150"/>
      <c r="S633" s="150"/>
    </row>
    <row r="634" spans="3:19" x14ac:dyDescent="0.25">
      <c r="C634" s="937" t="s">
        <v>188</v>
      </c>
      <c r="D634" s="938"/>
      <c r="E634" s="178">
        <f t="shared" ref="E634:P634" si="125">SUM(E619:E633)</f>
        <v>0</v>
      </c>
      <c r="F634" s="178">
        <f t="shared" si="125"/>
        <v>0</v>
      </c>
      <c r="G634" s="178">
        <f t="shared" si="125"/>
        <v>0</v>
      </c>
      <c r="H634" s="178">
        <f t="shared" si="125"/>
        <v>0</v>
      </c>
      <c r="I634" s="178">
        <f t="shared" si="125"/>
        <v>0</v>
      </c>
      <c r="J634" s="178">
        <f t="shared" si="125"/>
        <v>0</v>
      </c>
      <c r="K634" s="178">
        <f t="shared" si="125"/>
        <v>0</v>
      </c>
      <c r="L634" s="178">
        <f t="shared" si="125"/>
        <v>0</v>
      </c>
      <c r="M634" s="178">
        <f t="shared" si="125"/>
        <v>0</v>
      </c>
      <c r="N634" s="178">
        <f t="shared" si="125"/>
        <v>0</v>
      </c>
      <c r="O634" s="178">
        <f t="shared" si="125"/>
        <v>0</v>
      </c>
      <c r="P634" s="178">
        <f t="shared" si="125"/>
        <v>0</v>
      </c>
      <c r="Q634" s="178">
        <f t="shared" si="124"/>
        <v>0</v>
      </c>
      <c r="R634" s="150"/>
      <c r="S634" s="150"/>
    </row>
    <row r="635" spans="3:19" x14ac:dyDescent="0.25">
      <c r="C635" s="935" t="s">
        <v>189</v>
      </c>
      <c r="D635" s="936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79"/>
      <c r="R635" s="150"/>
      <c r="S635" s="150"/>
    </row>
    <row r="636" spans="3:19" x14ac:dyDescent="0.25">
      <c r="C636" s="16" t="s">
        <v>168</v>
      </c>
      <c r="D636" s="16" t="s">
        <v>169</v>
      </c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78">
        <f t="shared" ref="Q636:Q651" si="126">SUM(E636:P636)</f>
        <v>0</v>
      </c>
      <c r="R636" s="150"/>
      <c r="S636" s="150"/>
    </row>
    <row r="637" spans="3:19" x14ac:dyDescent="0.25">
      <c r="C637" s="16" t="s">
        <v>170</v>
      </c>
      <c r="D637" s="16" t="s">
        <v>171</v>
      </c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78">
        <f t="shared" si="126"/>
        <v>0</v>
      </c>
      <c r="R637" s="150"/>
      <c r="S637" s="150"/>
    </row>
    <row r="638" spans="3:19" x14ac:dyDescent="0.25">
      <c r="C638" s="16" t="s">
        <v>216</v>
      </c>
      <c r="D638" s="16" t="s">
        <v>173</v>
      </c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78">
        <f t="shared" si="126"/>
        <v>0</v>
      </c>
      <c r="R638" s="150"/>
      <c r="S638" s="150"/>
    </row>
    <row r="639" spans="3:19" x14ac:dyDescent="0.25">
      <c r="C639" s="16" t="s">
        <v>174</v>
      </c>
      <c r="D639" s="16" t="s">
        <v>175</v>
      </c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78">
        <f t="shared" si="126"/>
        <v>0</v>
      </c>
      <c r="R639" s="150"/>
      <c r="S639" s="150"/>
    </row>
    <row r="640" spans="3:19" x14ac:dyDescent="0.25">
      <c r="C640" s="16" t="s">
        <v>176</v>
      </c>
      <c r="D640" s="16" t="s">
        <v>177</v>
      </c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78">
        <f t="shared" si="126"/>
        <v>0</v>
      </c>
      <c r="R640" s="150"/>
      <c r="S640" s="150"/>
    </row>
    <row r="641" spans="3:19" x14ac:dyDescent="0.25">
      <c r="C641" s="16" t="s">
        <v>178</v>
      </c>
      <c r="D641" s="16" t="s">
        <v>179</v>
      </c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78">
        <f t="shared" si="126"/>
        <v>0</v>
      </c>
      <c r="R641" s="150"/>
      <c r="S641" s="150"/>
    </row>
    <row r="642" spans="3:19" x14ac:dyDescent="0.25">
      <c r="C642" s="16" t="s">
        <v>180</v>
      </c>
      <c r="D642" s="16" t="s">
        <v>181</v>
      </c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78">
        <f t="shared" si="126"/>
        <v>0</v>
      </c>
      <c r="R642" s="150"/>
      <c r="S642" s="150"/>
    </row>
    <row r="643" spans="3:19" x14ac:dyDescent="0.25">
      <c r="C643" s="16" t="s">
        <v>182</v>
      </c>
      <c r="D643" s="16" t="s">
        <v>183</v>
      </c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78">
        <f t="shared" si="126"/>
        <v>0</v>
      </c>
      <c r="R643" s="150"/>
      <c r="S643" s="150"/>
    </row>
    <row r="644" spans="3:19" x14ac:dyDescent="0.25">
      <c r="C644" s="16" t="s">
        <v>208</v>
      </c>
      <c r="D644" s="16" t="s">
        <v>163</v>
      </c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78">
        <f t="shared" si="126"/>
        <v>0</v>
      </c>
      <c r="R644" s="150"/>
      <c r="S644" s="150"/>
    </row>
    <row r="645" spans="3:19" x14ac:dyDescent="0.25">
      <c r="C645" s="16" t="s">
        <v>185</v>
      </c>
      <c r="D645" s="16" t="s">
        <v>186</v>
      </c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78">
        <f t="shared" si="126"/>
        <v>0</v>
      </c>
      <c r="R645" s="150"/>
      <c r="S645" s="150"/>
    </row>
    <row r="646" spans="3:19" x14ac:dyDescent="0.25">
      <c r="C646" s="16" t="s">
        <v>187</v>
      </c>
      <c r="D646" s="16" t="s">
        <v>165</v>
      </c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78">
        <f t="shared" si="126"/>
        <v>0</v>
      </c>
      <c r="R646" s="150"/>
      <c r="S646" s="150"/>
    </row>
    <row r="647" spans="3:19" x14ac:dyDescent="0.25">
      <c r="C647" s="16"/>
      <c r="D647" s="16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78">
        <f t="shared" si="126"/>
        <v>0</v>
      </c>
      <c r="R647" s="150"/>
      <c r="S647" s="150"/>
    </row>
    <row r="648" spans="3:19" x14ac:dyDescent="0.25">
      <c r="C648" s="16"/>
      <c r="D648" s="16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78">
        <f t="shared" si="126"/>
        <v>0</v>
      </c>
      <c r="R648" s="150"/>
      <c r="S648" s="150"/>
    </row>
    <row r="649" spans="3:19" x14ac:dyDescent="0.25">
      <c r="C649" s="16"/>
      <c r="D649" s="16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78">
        <f t="shared" si="126"/>
        <v>0</v>
      </c>
      <c r="R649" s="150"/>
      <c r="S649" s="150"/>
    </row>
    <row r="650" spans="3:19" x14ac:dyDescent="0.25">
      <c r="C650" s="16" t="s">
        <v>235</v>
      </c>
      <c r="D650" s="16" t="s">
        <v>235</v>
      </c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78">
        <f t="shared" si="126"/>
        <v>0</v>
      </c>
      <c r="R650" s="150"/>
      <c r="S650" s="150"/>
    </row>
    <row r="651" spans="3:19" x14ac:dyDescent="0.25">
      <c r="C651" s="937" t="s">
        <v>188</v>
      </c>
      <c r="D651" s="938"/>
      <c r="E651" s="178">
        <f t="shared" ref="E651:P651" si="127">SUM(E636:E650)</f>
        <v>0</v>
      </c>
      <c r="F651" s="178">
        <f t="shared" si="127"/>
        <v>0</v>
      </c>
      <c r="G651" s="178">
        <f t="shared" si="127"/>
        <v>0</v>
      </c>
      <c r="H651" s="178">
        <f t="shared" si="127"/>
        <v>0</v>
      </c>
      <c r="I651" s="178">
        <f t="shared" si="127"/>
        <v>0</v>
      </c>
      <c r="J651" s="178">
        <f t="shared" si="127"/>
        <v>0</v>
      </c>
      <c r="K651" s="178">
        <f t="shared" si="127"/>
        <v>0</v>
      </c>
      <c r="L651" s="178">
        <f t="shared" si="127"/>
        <v>0</v>
      </c>
      <c r="M651" s="178">
        <f t="shared" si="127"/>
        <v>0</v>
      </c>
      <c r="N651" s="178">
        <f t="shared" si="127"/>
        <v>0</v>
      </c>
      <c r="O651" s="178">
        <f t="shared" si="127"/>
        <v>0</v>
      </c>
      <c r="P651" s="178">
        <f t="shared" si="127"/>
        <v>0</v>
      </c>
      <c r="Q651" s="178">
        <f t="shared" si="126"/>
        <v>0</v>
      </c>
      <c r="R651" s="150"/>
      <c r="S651" s="150"/>
    </row>
    <row r="652" spans="3:19" x14ac:dyDescent="0.25">
      <c r="C652" s="935" t="s">
        <v>196</v>
      </c>
      <c r="D652" s="936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79"/>
      <c r="R652" s="150"/>
      <c r="S652" s="150"/>
    </row>
    <row r="653" spans="3:19" x14ac:dyDescent="0.25">
      <c r="C653" s="16" t="s">
        <v>168</v>
      </c>
      <c r="D653" s="16" t="s">
        <v>169</v>
      </c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78">
        <f t="shared" ref="Q653:Q672" si="128">SUM(E653:P653)</f>
        <v>0</v>
      </c>
      <c r="R653" s="150"/>
      <c r="S653" s="150"/>
    </row>
    <row r="654" spans="3:19" x14ac:dyDescent="0.25">
      <c r="C654" s="16" t="s">
        <v>170</v>
      </c>
      <c r="D654" s="16" t="s">
        <v>171</v>
      </c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78">
        <f t="shared" si="128"/>
        <v>0</v>
      </c>
      <c r="R654" s="150"/>
      <c r="S654" s="150"/>
    </row>
    <row r="655" spans="3:19" x14ac:dyDescent="0.25">
      <c r="C655" s="16" t="s">
        <v>216</v>
      </c>
      <c r="D655" s="16" t="s">
        <v>173</v>
      </c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78">
        <f t="shared" si="128"/>
        <v>0</v>
      </c>
      <c r="R655" s="150"/>
      <c r="S655" s="150"/>
    </row>
    <row r="656" spans="3:19" x14ac:dyDescent="0.25">
      <c r="C656" s="16" t="s">
        <v>174</v>
      </c>
      <c r="D656" s="16" t="s">
        <v>175</v>
      </c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78">
        <f t="shared" si="128"/>
        <v>0</v>
      </c>
      <c r="R656" s="150"/>
      <c r="S656" s="150"/>
    </row>
    <row r="657" spans="3:19" x14ac:dyDescent="0.25">
      <c r="C657" s="16" t="s">
        <v>176</v>
      </c>
      <c r="D657" s="16" t="s">
        <v>177</v>
      </c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78">
        <f t="shared" si="128"/>
        <v>0</v>
      </c>
      <c r="R657" s="150"/>
      <c r="S657" s="150"/>
    </row>
    <row r="658" spans="3:19" x14ac:dyDescent="0.25">
      <c r="C658" s="16" t="s">
        <v>178</v>
      </c>
      <c r="D658" s="16" t="s">
        <v>217</v>
      </c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78">
        <f t="shared" si="128"/>
        <v>0</v>
      </c>
      <c r="R658" s="150"/>
      <c r="S658" s="150"/>
    </row>
    <row r="659" spans="3:19" x14ac:dyDescent="0.25">
      <c r="C659" s="16" t="s">
        <v>180</v>
      </c>
      <c r="D659" s="16" t="s">
        <v>197</v>
      </c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78">
        <f t="shared" si="128"/>
        <v>0</v>
      </c>
      <c r="R659" s="150"/>
      <c r="S659" s="150"/>
    </row>
    <row r="660" spans="3:19" x14ac:dyDescent="0.25">
      <c r="C660" s="16" t="s">
        <v>218</v>
      </c>
      <c r="D660" s="16" t="s">
        <v>206</v>
      </c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78">
        <f t="shared" si="128"/>
        <v>0</v>
      </c>
      <c r="R660" s="150"/>
      <c r="S660" s="150"/>
    </row>
    <row r="661" spans="3:19" x14ac:dyDescent="0.25">
      <c r="C661" s="16" t="s">
        <v>236</v>
      </c>
      <c r="D661" s="16" t="s">
        <v>220</v>
      </c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78">
        <f t="shared" si="128"/>
        <v>0</v>
      </c>
      <c r="R661" s="150"/>
      <c r="S661" s="150"/>
    </row>
    <row r="662" spans="3:19" x14ac:dyDescent="0.25">
      <c r="C662" s="16" t="s">
        <v>182</v>
      </c>
      <c r="D662" s="16" t="s">
        <v>183</v>
      </c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78">
        <f t="shared" si="128"/>
        <v>0</v>
      </c>
      <c r="R662" s="150"/>
      <c r="S662" s="150"/>
    </row>
    <row r="663" spans="3:19" x14ac:dyDescent="0.25">
      <c r="C663" s="16" t="s">
        <v>184</v>
      </c>
      <c r="D663" s="16" t="s">
        <v>163</v>
      </c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78">
        <f t="shared" si="128"/>
        <v>0</v>
      </c>
      <c r="R663" s="150"/>
      <c r="S663" s="150"/>
    </row>
    <row r="664" spans="3:19" x14ac:dyDescent="0.25">
      <c r="C664" s="16" t="s">
        <v>185</v>
      </c>
      <c r="D664" s="16" t="s">
        <v>186</v>
      </c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78">
        <f t="shared" si="128"/>
        <v>0</v>
      </c>
      <c r="R664" s="150"/>
      <c r="S664" s="150"/>
    </row>
    <row r="665" spans="3:19" x14ac:dyDescent="0.25">
      <c r="C665" s="16" t="s">
        <v>187</v>
      </c>
      <c r="D665" s="16" t="s">
        <v>165</v>
      </c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78">
        <f t="shared" si="128"/>
        <v>0</v>
      </c>
      <c r="R665" s="150"/>
      <c r="S665" s="150"/>
    </row>
    <row r="666" spans="3:19" x14ac:dyDescent="0.25">
      <c r="C666" s="16"/>
      <c r="D666" s="16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78">
        <f t="shared" si="128"/>
        <v>0</v>
      </c>
      <c r="R666" s="150"/>
      <c r="S666" s="150"/>
    </row>
    <row r="667" spans="3:19" x14ac:dyDescent="0.25">
      <c r="C667" s="16"/>
      <c r="D667" s="16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78">
        <f t="shared" si="128"/>
        <v>0</v>
      </c>
      <c r="R667" s="150"/>
      <c r="S667" s="150"/>
    </row>
    <row r="668" spans="3:19" x14ac:dyDescent="0.25">
      <c r="C668" s="16"/>
      <c r="D668" s="16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78">
        <f t="shared" si="128"/>
        <v>0</v>
      </c>
      <c r="R668" s="150"/>
      <c r="S668" s="150"/>
    </row>
    <row r="669" spans="3:19" x14ac:dyDescent="0.25">
      <c r="C669" s="16" t="s">
        <v>235</v>
      </c>
      <c r="D669" s="16" t="s">
        <v>235</v>
      </c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78">
        <f t="shared" si="128"/>
        <v>0</v>
      </c>
      <c r="R669" s="150"/>
      <c r="S669" s="150"/>
    </row>
    <row r="670" spans="3:19" x14ac:dyDescent="0.25">
      <c r="C670" s="937" t="s">
        <v>188</v>
      </c>
      <c r="D670" s="938"/>
      <c r="E670" s="178">
        <f t="shared" ref="E670:P670" si="129">SUM(E653:E669)</f>
        <v>0</v>
      </c>
      <c r="F670" s="178">
        <f t="shared" si="129"/>
        <v>0</v>
      </c>
      <c r="G670" s="178">
        <f t="shared" si="129"/>
        <v>0</v>
      </c>
      <c r="H670" s="178">
        <f t="shared" si="129"/>
        <v>0</v>
      </c>
      <c r="I670" s="178">
        <f t="shared" si="129"/>
        <v>0</v>
      </c>
      <c r="J670" s="178">
        <f t="shared" si="129"/>
        <v>0</v>
      </c>
      <c r="K670" s="178">
        <f t="shared" si="129"/>
        <v>0</v>
      </c>
      <c r="L670" s="178">
        <f t="shared" si="129"/>
        <v>0</v>
      </c>
      <c r="M670" s="178">
        <f t="shared" si="129"/>
        <v>0</v>
      </c>
      <c r="N670" s="178">
        <f t="shared" si="129"/>
        <v>0</v>
      </c>
      <c r="O670" s="178">
        <f t="shared" si="129"/>
        <v>0</v>
      </c>
      <c r="P670" s="178">
        <f t="shared" si="129"/>
        <v>0</v>
      </c>
      <c r="Q670" s="178">
        <f t="shared" si="128"/>
        <v>0</v>
      </c>
      <c r="R670" s="150"/>
      <c r="S670" s="150"/>
    </row>
    <row r="671" spans="3:19" x14ac:dyDescent="0.25">
      <c r="C671" s="937" t="s">
        <v>200</v>
      </c>
      <c r="D671" s="938"/>
      <c r="E671" s="178">
        <f t="shared" ref="E671:P671" si="130">E670+E651+E634</f>
        <v>0</v>
      </c>
      <c r="F671" s="178">
        <f t="shared" si="130"/>
        <v>0</v>
      </c>
      <c r="G671" s="178">
        <f t="shared" si="130"/>
        <v>0</v>
      </c>
      <c r="H671" s="178">
        <f t="shared" si="130"/>
        <v>0</v>
      </c>
      <c r="I671" s="178">
        <f t="shared" si="130"/>
        <v>0</v>
      </c>
      <c r="J671" s="178">
        <f t="shared" si="130"/>
        <v>0</v>
      </c>
      <c r="K671" s="178">
        <f t="shared" si="130"/>
        <v>0</v>
      </c>
      <c r="L671" s="178">
        <f t="shared" si="130"/>
        <v>0</v>
      </c>
      <c r="M671" s="178">
        <f t="shared" si="130"/>
        <v>0</v>
      </c>
      <c r="N671" s="178">
        <f t="shared" si="130"/>
        <v>0</v>
      </c>
      <c r="O671" s="178">
        <f t="shared" si="130"/>
        <v>0</v>
      </c>
      <c r="P671" s="178">
        <f t="shared" si="130"/>
        <v>0</v>
      </c>
      <c r="Q671" s="178">
        <f t="shared" si="128"/>
        <v>0</v>
      </c>
      <c r="R671" s="150"/>
      <c r="S671" s="150"/>
    </row>
    <row r="672" spans="3:19" x14ac:dyDescent="0.25">
      <c r="C672" s="937" t="s">
        <v>201</v>
      </c>
      <c r="D672" s="938"/>
      <c r="E672" s="178">
        <f t="shared" ref="E672:P672" si="131">E671+E617</f>
        <v>0</v>
      </c>
      <c r="F672" s="178">
        <f t="shared" si="131"/>
        <v>0</v>
      </c>
      <c r="G672" s="178">
        <f t="shared" si="131"/>
        <v>0</v>
      </c>
      <c r="H672" s="178">
        <f t="shared" si="131"/>
        <v>0</v>
      </c>
      <c r="I672" s="178">
        <f t="shared" si="131"/>
        <v>0</v>
      </c>
      <c r="J672" s="178">
        <f t="shared" si="131"/>
        <v>0</v>
      </c>
      <c r="K672" s="178">
        <f t="shared" si="131"/>
        <v>0</v>
      </c>
      <c r="L672" s="178">
        <f t="shared" si="131"/>
        <v>0</v>
      </c>
      <c r="M672" s="178">
        <f t="shared" si="131"/>
        <v>0</v>
      </c>
      <c r="N672" s="178">
        <f t="shared" si="131"/>
        <v>0</v>
      </c>
      <c r="O672" s="178">
        <f t="shared" si="131"/>
        <v>0</v>
      </c>
      <c r="P672" s="178">
        <f t="shared" si="131"/>
        <v>0</v>
      </c>
      <c r="Q672" s="178">
        <f t="shared" si="128"/>
        <v>0</v>
      </c>
      <c r="R672" s="150"/>
      <c r="S672" s="150"/>
    </row>
    <row r="673" spans="3:19" x14ac:dyDescent="0.25"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</row>
    <row r="674" spans="3:19" x14ac:dyDescent="0.25">
      <c r="C674" s="13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81" t="s">
        <v>213</v>
      </c>
      <c r="R674" s="150"/>
      <c r="S674" s="150"/>
    </row>
    <row r="675" spans="3:19" x14ac:dyDescent="0.25">
      <c r="C675" s="930" t="s">
        <v>136</v>
      </c>
      <c r="D675" s="930"/>
      <c r="E675" s="950" t="s">
        <v>243</v>
      </c>
      <c r="F675" s="950"/>
      <c r="G675" s="950"/>
      <c r="H675" s="950"/>
      <c r="I675" s="950"/>
      <c r="J675" s="950"/>
      <c r="K675" s="950"/>
      <c r="L675" s="950"/>
      <c r="M675" s="950"/>
      <c r="N675" s="950"/>
      <c r="O675" s="950"/>
      <c r="P675" s="950"/>
      <c r="Q675" s="950"/>
      <c r="R675" s="150"/>
      <c r="S675" s="150"/>
    </row>
    <row r="676" spans="3:19" x14ac:dyDescent="0.25">
      <c r="C676" s="930"/>
      <c r="D676" s="930"/>
      <c r="E676" s="180" t="s">
        <v>223</v>
      </c>
      <c r="F676" s="180" t="s">
        <v>224</v>
      </c>
      <c r="G676" s="180" t="s">
        <v>225</v>
      </c>
      <c r="H676" s="180" t="s">
        <v>226</v>
      </c>
      <c r="I676" s="180" t="s">
        <v>227</v>
      </c>
      <c r="J676" s="180" t="s">
        <v>228</v>
      </c>
      <c r="K676" s="180" t="s">
        <v>229</v>
      </c>
      <c r="L676" s="180" t="s">
        <v>230</v>
      </c>
      <c r="M676" s="180" t="s">
        <v>231</v>
      </c>
      <c r="N676" s="180" t="s">
        <v>232</v>
      </c>
      <c r="O676" s="180" t="s">
        <v>233</v>
      </c>
      <c r="P676" s="180" t="s">
        <v>234</v>
      </c>
      <c r="Q676" s="180" t="s">
        <v>90</v>
      </c>
      <c r="R676" s="150"/>
      <c r="S676" s="150"/>
    </row>
    <row r="677" spans="3:19" x14ac:dyDescent="0.25">
      <c r="C677" s="935" t="s">
        <v>147</v>
      </c>
      <c r="D677" s="936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79"/>
      <c r="R677" s="150"/>
      <c r="S677" s="150"/>
    </row>
    <row r="678" spans="3:19" x14ac:dyDescent="0.25">
      <c r="C678" s="84" t="s">
        <v>148</v>
      </c>
      <c r="D678" s="84" t="s">
        <v>149</v>
      </c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78">
        <f t="shared" ref="Q678:Q691" si="132">SUM(E678:P678)</f>
        <v>0</v>
      </c>
      <c r="R678" s="150"/>
      <c r="S678" s="150"/>
    </row>
    <row r="679" spans="3:19" x14ac:dyDescent="0.25">
      <c r="C679" s="16" t="s">
        <v>150</v>
      </c>
      <c r="D679" s="16" t="s">
        <v>151</v>
      </c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78">
        <f t="shared" si="132"/>
        <v>0</v>
      </c>
      <c r="R679" s="150"/>
      <c r="S679" s="150"/>
    </row>
    <row r="680" spans="3:19" x14ac:dyDescent="0.25">
      <c r="C680" s="16" t="s">
        <v>152</v>
      </c>
      <c r="D680" s="16" t="s">
        <v>153</v>
      </c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78">
        <f t="shared" si="132"/>
        <v>0</v>
      </c>
      <c r="R680" s="150"/>
      <c r="S680" s="150"/>
    </row>
    <row r="681" spans="3:19" x14ac:dyDescent="0.25">
      <c r="C681" s="16" t="s">
        <v>154</v>
      </c>
      <c r="D681" s="16" t="s">
        <v>155</v>
      </c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78">
        <f t="shared" si="132"/>
        <v>0</v>
      </c>
      <c r="R681" s="150"/>
      <c r="S681" s="150"/>
    </row>
    <row r="682" spans="3:19" x14ac:dyDescent="0.25">
      <c r="C682" s="16" t="s">
        <v>156</v>
      </c>
      <c r="D682" s="16" t="s">
        <v>157</v>
      </c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78">
        <f t="shared" si="132"/>
        <v>0</v>
      </c>
      <c r="R682" s="150"/>
      <c r="S682" s="150"/>
    </row>
    <row r="683" spans="3:19" x14ac:dyDescent="0.25">
      <c r="C683" s="16" t="s">
        <v>158</v>
      </c>
      <c r="D683" s="16" t="s">
        <v>159</v>
      </c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78">
        <f t="shared" si="132"/>
        <v>0</v>
      </c>
      <c r="R683" s="150"/>
      <c r="S683" s="150"/>
    </row>
    <row r="684" spans="3:19" x14ac:dyDescent="0.25">
      <c r="C684" s="16" t="s">
        <v>160</v>
      </c>
      <c r="D684" s="16" t="s">
        <v>161</v>
      </c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78">
        <f t="shared" si="132"/>
        <v>0</v>
      </c>
      <c r="R684" s="150"/>
      <c r="S684" s="150"/>
    </row>
    <row r="685" spans="3:19" x14ac:dyDescent="0.25">
      <c r="C685" s="16" t="s">
        <v>162</v>
      </c>
      <c r="D685" s="16" t="s">
        <v>163</v>
      </c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78">
        <f t="shared" si="132"/>
        <v>0</v>
      </c>
      <c r="R685" s="150"/>
      <c r="S685" s="150"/>
    </row>
    <row r="686" spans="3:19" x14ac:dyDescent="0.25">
      <c r="C686" s="16" t="s">
        <v>164</v>
      </c>
      <c r="D686" s="16" t="s">
        <v>165</v>
      </c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78">
        <f t="shared" si="132"/>
        <v>0</v>
      </c>
      <c r="R686" s="150"/>
      <c r="S686" s="150"/>
    </row>
    <row r="687" spans="3:19" x14ac:dyDescent="0.25">
      <c r="C687" s="16"/>
      <c r="D687" s="16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78">
        <f t="shared" si="132"/>
        <v>0</v>
      </c>
      <c r="R687" s="150"/>
      <c r="S687" s="150"/>
    </row>
    <row r="688" spans="3:19" x14ac:dyDescent="0.25">
      <c r="C688" s="16"/>
      <c r="D688" s="16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78">
        <f t="shared" si="132"/>
        <v>0</v>
      </c>
      <c r="R688" s="150"/>
      <c r="S688" s="150"/>
    </row>
    <row r="689" spans="3:19" x14ac:dyDescent="0.25">
      <c r="C689" s="16"/>
      <c r="D689" s="16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78">
        <f t="shared" si="132"/>
        <v>0</v>
      </c>
      <c r="R689" s="150"/>
      <c r="S689" s="150"/>
    </row>
    <row r="690" spans="3:19" x14ac:dyDescent="0.25">
      <c r="C690" s="16" t="s">
        <v>235</v>
      </c>
      <c r="D690" s="16" t="s">
        <v>235</v>
      </c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78">
        <f t="shared" si="132"/>
        <v>0</v>
      </c>
      <c r="R690" s="150"/>
      <c r="S690" s="150"/>
    </row>
    <row r="691" spans="3:19" x14ac:dyDescent="0.25">
      <c r="C691" s="937" t="s">
        <v>166</v>
      </c>
      <c r="D691" s="938"/>
      <c r="E691" s="178">
        <f t="shared" ref="E691:P691" si="133">SUM(E678:E690)</f>
        <v>0</v>
      </c>
      <c r="F691" s="178">
        <f t="shared" si="133"/>
        <v>0</v>
      </c>
      <c r="G691" s="178">
        <f t="shared" si="133"/>
        <v>0</v>
      </c>
      <c r="H691" s="178">
        <f t="shared" si="133"/>
        <v>0</v>
      </c>
      <c r="I691" s="178">
        <f t="shared" si="133"/>
        <v>0</v>
      </c>
      <c r="J691" s="178">
        <f t="shared" si="133"/>
        <v>0</v>
      </c>
      <c r="K691" s="178">
        <f t="shared" si="133"/>
        <v>0</v>
      </c>
      <c r="L691" s="178">
        <f t="shared" si="133"/>
        <v>0</v>
      </c>
      <c r="M691" s="178">
        <f t="shared" si="133"/>
        <v>0</v>
      </c>
      <c r="N691" s="178">
        <f t="shared" si="133"/>
        <v>0</v>
      </c>
      <c r="O691" s="178">
        <f t="shared" si="133"/>
        <v>0</v>
      </c>
      <c r="P691" s="178">
        <f t="shared" si="133"/>
        <v>0</v>
      </c>
      <c r="Q691" s="178">
        <f t="shared" si="132"/>
        <v>0</v>
      </c>
      <c r="R691" s="150"/>
      <c r="S691" s="150"/>
    </row>
    <row r="692" spans="3:19" x14ac:dyDescent="0.25">
      <c r="C692" s="935" t="s">
        <v>167</v>
      </c>
      <c r="D692" s="936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79"/>
      <c r="R692" s="150"/>
      <c r="S692" s="150"/>
    </row>
    <row r="693" spans="3:19" x14ac:dyDescent="0.25">
      <c r="C693" s="16" t="s">
        <v>168</v>
      </c>
      <c r="D693" s="16" t="s">
        <v>169</v>
      </c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78">
        <f t="shared" ref="Q693:Q708" si="134">SUM(E693:P693)</f>
        <v>0</v>
      </c>
      <c r="R693" s="150"/>
      <c r="S693" s="150"/>
    </row>
    <row r="694" spans="3:19" x14ac:dyDescent="0.25">
      <c r="C694" s="16" t="s">
        <v>170</v>
      </c>
      <c r="D694" s="16" t="s">
        <v>171</v>
      </c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78">
        <f t="shared" si="134"/>
        <v>0</v>
      </c>
      <c r="R694" s="150"/>
      <c r="S694" s="150"/>
    </row>
    <row r="695" spans="3:19" x14ac:dyDescent="0.25">
      <c r="C695" s="16" t="s">
        <v>216</v>
      </c>
      <c r="D695" s="16" t="s">
        <v>173</v>
      </c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78">
        <f t="shared" si="134"/>
        <v>0</v>
      </c>
      <c r="R695" s="150"/>
      <c r="S695" s="150"/>
    </row>
    <row r="696" spans="3:19" x14ac:dyDescent="0.25">
      <c r="C696" s="16" t="s">
        <v>174</v>
      </c>
      <c r="D696" s="16" t="s">
        <v>175</v>
      </c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78">
        <f t="shared" si="134"/>
        <v>0</v>
      </c>
      <c r="R696" s="150"/>
      <c r="S696" s="150"/>
    </row>
    <row r="697" spans="3:19" x14ac:dyDescent="0.25">
      <c r="C697" s="16" t="s">
        <v>176</v>
      </c>
      <c r="D697" s="16" t="s">
        <v>177</v>
      </c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78">
        <f t="shared" si="134"/>
        <v>0</v>
      </c>
      <c r="R697" s="150"/>
      <c r="S697" s="150"/>
    </row>
    <row r="698" spans="3:19" x14ac:dyDescent="0.25">
      <c r="C698" s="16" t="s">
        <v>178</v>
      </c>
      <c r="D698" s="16" t="s">
        <v>179</v>
      </c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78">
        <f t="shared" si="134"/>
        <v>0</v>
      </c>
      <c r="R698" s="150"/>
      <c r="S698" s="150"/>
    </row>
    <row r="699" spans="3:19" x14ac:dyDescent="0.25">
      <c r="C699" s="16" t="s">
        <v>180</v>
      </c>
      <c r="D699" s="16" t="s">
        <v>181</v>
      </c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78">
        <f t="shared" si="134"/>
        <v>0</v>
      </c>
      <c r="R699" s="150"/>
      <c r="S699" s="150"/>
    </row>
    <row r="700" spans="3:19" x14ac:dyDescent="0.25">
      <c r="C700" s="16" t="s">
        <v>182</v>
      </c>
      <c r="D700" s="16" t="s">
        <v>183</v>
      </c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78">
        <f t="shared" si="134"/>
        <v>0</v>
      </c>
      <c r="R700" s="150"/>
      <c r="S700" s="150"/>
    </row>
    <row r="701" spans="3:19" x14ac:dyDescent="0.25">
      <c r="C701" s="16" t="s">
        <v>184</v>
      </c>
      <c r="D701" s="16" t="s">
        <v>163</v>
      </c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78">
        <f t="shared" si="134"/>
        <v>0</v>
      </c>
      <c r="R701" s="150"/>
      <c r="S701" s="150"/>
    </row>
    <row r="702" spans="3:19" x14ac:dyDescent="0.25">
      <c r="C702" s="16" t="s">
        <v>185</v>
      </c>
      <c r="D702" s="16" t="s">
        <v>186</v>
      </c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78">
        <f t="shared" si="134"/>
        <v>0</v>
      </c>
      <c r="R702" s="150"/>
      <c r="S702" s="150"/>
    </row>
    <row r="703" spans="3:19" x14ac:dyDescent="0.25">
      <c r="C703" s="16" t="s">
        <v>187</v>
      </c>
      <c r="D703" s="16" t="s">
        <v>165</v>
      </c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78">
        <f t="shared" si="134"/>
        <v>0</v>
      </c>
      <c r="R703" s="150"/>
      <c r="S703" s="150"/>
    </row>
    <row r="704" spans="3:19" x14ac:dyDescent="0.25">
      <c r="C704" s="16"/>
      <c r="D704" s="16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78">
        <f t="shared" si="134"/>
        <v>0</v>
      </c>
      <c r="R704" s="150"/>
      <c r="S704" s="150"/>
    </row>
    <row r="705" spans="3:19" x14ac:dyDescent="0.25">
      <c r="C705" s="16"/>
      <c r="D705" s="16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78">
        <f t="shared" si="134"/>
        <v>0</v>
      </c>
      <c r="R705" s="150"/>
      <c r="S705" s="150"/>
    </row>
    <row r="706" spans="3:19" x14ac:dyDescent="0.25">
      <c r="C706" s="16"/>
      <c r="D706" s="16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78">
        <f t="shared" si="134"/>
        <v>0</v>
      </c>
      <c r="R706" s="150"/>
      <c r="S706" s="150"/>
    </row>
    <row r="707" spans="3:19" x14ac:dyDescent="0.25">
      <c r="C707" s="16" t="s">
        <v>235</v>
      </c>
      <c r="D707" s="16" t="s">
        <v>235</v>
      </c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78">
        <f t="shared" si="134"/>
        <v>0</v>
      </c>
      <c r="R707" s="150"/>
      <c r="S707" s="150"/>
    </row>
    <row r="708" spans="3:19" x14ac:dyDescent="0.25">
      <c r="C708" s="937" t="s">
        <v>188</v>
      </c>
      <c r="D708" s="938"/>
      <c r="E708" s="178">
        <f t="shared" ref="E708:P708" si="135">SUM(E693:E707)</f>
        <v>0</v>
      </c>
      <c r="F708" s="178">
        <f t="shared" si="135"/>
        <v>0</v>
      </c>
      <c r="G708" s="178">
        <f t="shared" si="135"/>
        <v>0</v>
      </c>
      <c r="H708" s="178">
        <f t="shared" si="135"/>
        <v>0</v>
      </c>
      <c r="I708" s="178">
        <f t="shared" si="135"/>
        <v>0</v>
      </c>
      <c r="J708" s="178">
        <f t="shared" si="135"/>
        <v>0</v>
      </c>
      <c r="K708" s="178">
        <f t="shared" si="135"/>
        <v>0</v>
      </c>
      <c r="L708" s="178">
        <f t="shared" si="135"/>
        <v>0</v>
      </c>
      <c r="M708" s="178">
        <f t="shared" si="135"/>
        <v>0</v>
      </c>
      <c r="N708" s="178">
        <f t="shared" si="135"/>
        <v>0</v>
      </c>
      <c r="O708" s="178">
        <f t="shared" si="135"/>
        <v>0</v>
      </c>
      <c r="P708" s="178">
        <f t="shared" si="135"/>
        <v>0</v>
      </c>
      <c r="Q708" s="178">
        <f t="shared" si="134"/>
        <v>0</v>
      </c>
      <c r="R708" s="150"/>
      <c r="S708" s="150"/>
    </row>
    <row r="709" spans="3:19" x14ac:dyDescent="0.25">
      <c r="C709" s="935" t="s">
        <v>189</v>
      </c>
      <c r="D709" s="936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79"/>
      <c r="R709" s="150"/>
      <c r="S709" s="150"/>
    </row>
    <row r="710" spans="3:19" x14ac:dyDescent="0.25">
      <c r="C710" s="16" t="s">
        <v>168</v>
      </c>
      <c r="D710" s="16" t="s">
        <v>169</v>
      </c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78">
        <f t="shared" ref="Q710:Q725" si="136">SUM(E710:P710)</f>
        <v>0</v>
      </c>
      <c r="R710" s="150"/>
      <c r="S710" s="150"/>
    </row>
    <row r="711" spans="3:19" x14ac:dyDescent="0.25">
      <c r="C711" s="16" t="s">
        <v>170</v>
      </c>
      <c r="D711" s="16" t="s">
        <v>171</v>
      </c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78">
        <f t="shared" si="136"/>
        <v>0</v>
      </c>
      <c r="R711" s="150"/>
      <c r="S711" s="150"/>
    </row>
    <row r="712" spans="3:19" x14ac:dyDescent="0.25">
      <c r="C712" s="16" t="s">
        <v>216</v>
      </c>
      <c r="D712" s="16" t="s">
        <v>173</v>
      </c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78">
        <f t="shared" si="136"/>
        <v>0</v>
      </c>
      <c r="R712" s="150"/>
      <c r="S712" s="150"/>
    </row>
    <row r="713" spans="3:19" x14ac:dyDescent="0.25">
      <c r="C713" s="16" t="s">
        <v>174</v>
      </c>
      <c r="D713" s="16" t="s">
        <v>175</v>
      </c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78">
        <f t="shared" si="136"/>
        <v>0</v>
      </c>
      <c r="R713" s="150"/>
      <c r="S713" s="150"/>
    </row>
    <row r="714" spans="3:19" x14ac:dyDescent="0.25">
      <c r="C714" s="16" t="s">
        <v>176</v>
      </c>
      <c r="D714" s="16" t="s">
        <v>177</v>
      </c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78">
        <f t="shared" si="136"/>
        <v>0</v>
      </c>
      <c r="R714" s="150"/>
      <c r="S714" s="150"/>
    </row>
    <row r="715" spans="3:19" x14ac:dyDescent="0.25">
      <c r="C715" s="16" t="s">
        <v>178</v>
      </c>
      <c r="D715" s="16" t="s">
        <v>179</v>
      </c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78">
        <f t="shared" si="136"/>
        <v>0</v>
      </c>
      <c r="R715" s="150"/>
      <c r="S715" s="150"/>
    </row>
    <row r="716" spans="3:19" x14ac:dyDescent="0.25">
      <c r="C716" s="16" t="s">
        <v>180</v>
      </c>
      <c r="D716" s="16" t="s">
        <v>181</v>
      </c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78">
        <f t="shared" si="136"/>
        <v>0</v>
      </c>
      <c r="R716" s="150"/>
      <c r="S716" s="150"/>
    </row>
    <row r="717" spans="3:19" x14ac:dyDescent="0.25">
      <c r="C717" s="16" t="s">
        <v>182</v>
      </c>
      <c r="D717" s="16" t="s">
        <v>183</v>
      </c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78">
        <f t="shared" si="136"/>
        <v>0</v>
      </c>
      <c r="R717" s="150"/>
      <c r="S717" s="150"/>
    </row>
    <row r="718" spans="3:19" x14ac:dyDescent="0.25">
      <c r="C718" s="16" t="s">
        <v>208</v>
      </c>
      <c r="D718" s="16" t="s">
        <v>163</v>
      </c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78">
        <f t="shared" si="136"/>
        <v>0</v>
      </c>
      <c r="R718" s="150"/>
      <c r="S718" s="150"/>
    </row>
    <row r="719" spans="3:19" x14ac:dyDescent="0.25">
      <c r="C719" s="16" t="s">
        <v>185</v>
      </c>
      <c r="D719" s="16" t="s">
        <v>186</v>
      </c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78">
        <f t="shared" si="136"/>
        <v>0</v>
      </c>
      <c r="R719" s="150"/>
      <c r="S719" s="150"/>
    </row>
    <row r="720" spans="3:19" x14ac:dyDescent="0.25">
      <c r="C720" s="16" t="s">
        <v>187</v>
      </c>
      <c r="D720" s="16" t="s">
        <v>165</v>
      </c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78">
        <f t="shared" si="136"/>
        <v>0</v>
      </c>
      <c r="R720" s="150"/>
      <c r="S720" s="150"/>
    </row>
    <row r="721" spans="3:19" x14ac:dyDescent="0.25">
      <c r="C721" s="16"/>
      <c r="D721" s="16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78">
        <f t="shared" si="136"/>
        <v>0</v>
      </c>
      <c r="R721" s="150"/>
      <c r="S721" s="150"/>
    </row>
    <row r="722" spans="3:19" x14ac:dyDescent="0.25">
      <c r="C722" s="16"/>
      <c r="D722" s="16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78">
        <f t="shared" si="136"/>
        <v>0</v>
      </c>
      <c r="R722" s="150"/>
      <c r="S722" s="150"/>
    </row>
    <row r="723" spans="3:19" x14ac:dyDescent="0.25">
      <c r="C723" s="16"/>
      <c r="D723" s="16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78">
        <f t="shared" si="136"/>
        <v>0</v>
      </c>
      <c r="R723" s="150"/>
      <c r="S723" s="150"/>
    </row>
    <row r="724" spans="3:19" x14ac:dyDescent="0.25">
      <c r="C724" s="16" t="s">
        <v>235</v>
      </c>
      <c r="D724" s="16" t="s">
        <v>235</v>
      </c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78">
        <f t="shared" si="136"/>
        <v>0</v>
      </c>
      <c r="R724" s="150"/>
      <c r="S724" s="150"/>
    </row>
    <row r="725" spans="3:19" x14ac:dyDescent="0.25">
      <c r="C725" s="937" t="s">
        <v>188</v>
      </c>
      <c r="D725" s="938"/>
      <c r="E725" s="178">
        <f t="shared" ref="E725:P725" si="137">SUM(E710:E724)</f>
        <v>0</v>
      </c>
      <c r="F725" s="178">
        <f t="shared" si="137"/>
        <v>0</v>
      </c>
      <c r="G725" s="178">
        <f t="shared" si="137"/>
        <v>0</v>
      </c>
      <c r="H725" s="178">
        <f t="shared" si="137"/>
        <v>0</v>
      </c>
      <c r="I725" s="178">
        <f t="shared" si="137"/>
        <v>0</v>
      </c>
      <c r="J725" s="178">
        <f t="shared" si="137"/>
        <v>0</v>
      </c>
      <c r="K725" s="178">
        <f t="shared" si="137"/>
        <v>0</v>
      </c>
      <c r="L725" s="178">
        <f t="shared" si="137"/>
        <v>0</v>
      </c>
      <c r="M725" s="178">
        <f t="shared" si="137"/>
        <v>0</v>
      </c>
      <c r="N725" s="178">
        <f t="shared" si="137"/>
        <v>0</v>
      </c>
      <c r="O725" s="178">
        <f t="shared" si="137"/>
        <v>0</v>
      </c>
      <c r="P725" s="178">
        <f t="shared" si="137"/>
        <v>0</v>
      </c>
      <c r="Q725" s="178">
        <f t="shared" si="136"/>
        <v>0</v>
      </c>
      <c r="R725" s="150"/>
      <c r="S725" s="150"/>
    </row>
    <row r="726" spans="3:19" x14ac:dyDescent="0.25">
      <c r="C726" s="935" t="s">
        <v>196</v>
      </c>
      <c r="D726" s="936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79"/>
      <c r="R726" s="150"/>
      <c r="S726" s="150"/>
    </row>
    <row r="727" spans="3:19" x14ac:dyDescent="0.25">
      <c r="C727" s="16" t="s">
        <v>168</v>
      </c>
      <c r="D727" s="16" t="s">
        <v>169</v>
      </c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78">
        <f t="shared" ref="Q727:Q746" si="138">SUM(E727:P727)</f>
        <v>0</v>
      </c>
      <c r="R727" s="150"/>
      <c r="S727" s="150"/>
    </row>
    <row r="728" spans="3:19" x14ac:dyDescent="0.25">
      <c r="C728" s="16" t="s">
        <v>170</v>
      </c>
      <c r="D728" s="16" t="s">
        <v>171</v>
      </c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78">
        <f t="shared" si="138"/>
        <v>0</v>
      </c>
      <c r="R728" s="150"/>
      <c r="S728" s="150"/>
    </row>
    <row r="729" spans="3:19" x14ac:dyDescent="0.25">
      <c r="C729" s="16" t="s">
        <v>216</v>
      </c>
      <c r="D729" s="16" t="s">
        <v>173</v>
      </c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78">
        <f t="shared" si="138"/>
        <v>0</v>
      </c>
      <c r="R729" s="150"/>
      <c r="S729" s="150"/>
    </row>
    <row r="730" spans="3:19" x14ac:dyDescent="0.25">
      <c r="C730" s="16" t="s">
        <v>174</v>
      </c>
      <c r="D730" s="16" t="s">
        <v>175</v>
      </c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78">
        <f t="shared" si="138"/>
        <v>0</v>
      </c>
      <c r="R730" s="150"/>
      <c r="S730" s="150"/>
    </row>
    <row r="731" spans="3:19" x14ac:dyDescent="0.25">
      <c r="C731" s="16" t="s">
        <v>176</v>
      </c>
      <c r="D731" s="16" t="s">
        <v>177</v>
      </c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78">
        <f t="shared" si="138"/>
        <v>0</v>
      </c>
      <c r="R731" s="150"/>
      <c r="S731" s="150"/>
    </row>
    <row r="732" spans="3:19" x14ac:dyDescent="0.25">
      <c r="C732" s="16" t="s">
        <v>178</v>
      </c>
      <c r="D732" s="16" t="s">
        <v>217</v>
      </c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78">
        <f t="shared" si="138"/>
        <v>0</v>
      </c>
      <c r="R732" s="150"/>
      <c r="S732" s="150"/>
    </row>
    <row r="733" spans="3:19" x14ac:dyDescent="0.25">
      <c r="C733" s="16" t="s">
        <v>180</v>
      </c>
      <c r="D733" s="16" t="s">
        <v>197</v>
      </c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78">
        <f t="shared" si="138"/>
        <v>0</v>
      </c>
      <c r="R733" s="150"/>
      <c r="S733" s="150"/>
    </row>
    <row r="734" spans="3:19" x14ac:dyDescent="0.25">
      <c r="C734" s="16" t="s">
        <v>218</v>
      </c>
      <c r="D734" s="16" t="s">
        <v>206</v>
      </c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78">
        <f t="shared" si="138"/>
        <v>0</v>
      </c>
      <c r="R734" s="150"/>
      <c r="S734" s="150"/>
    </row>
    <row r="735" spans="3:19" x14ac:dyDescent="0.25">
      <c r="C735" s="16" t="s">
        <v>236</v>
      </c>
      <c r="D735" s="16" t="s">
        <v>220</v>
      </c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78">
        <f t="shared" si="138"/>
        <v>0</v>
      </c>
      <c r="R735" s="150"/>
      <c r="S735" s="150"/>
    </row>
    <row r="736" spans="3:19" x14ac:dyDescent="0.25">
      <c r="C736" s="16" t="s">
        <v>182</v>
      </c>
      <c r="D736" s="16" t="s">
        <v>183</v>
      </c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78">
        <f t="shared" si="138"/>
        <v>0</v>
      </c>
      <c r="R736" s="150"/>
      <c r="S736" s="150"/>
    </row>
    <row r="737" spans="3:19" x14ac:dyDescent="0.25">
      <c r="C737" s="16" t="s">
        <v>184</v>
      </c>
      <c r="D737" s="16" t="s">
        <v>163</v>
      </c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78">
        <f t="shared" si="138"/>
        <v>0</v>
      </c>
      <c r="R737" s="150"/>
      <c r="S737" s="150"/>
    </row>
    <row r="738" spans="3:19" x14ac:dyDescent="0.25">
      <c r="C738" s="16" t="s">
        <v>185</v>
      </c>
      <c r="D738" s="16" t="s">
        <v>186</v>
      </c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78">
        <f t="shared" si="138"/>
        <v>0</v>
      </c>
      <c r="R738" s="150"/>
      <c r="S738" s="150"/>
    </row>
    <row r="739" spans="3:19" x14ac:dyDescent="0.25">
      <c r="C739" s="16" t="s">
        <v>187</v>
      </c>
      <c r="D739" s="16" t="s">
        <v>165</v>
      </c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78">
        <f t="shared" si="138"/>
        <v>0</v>
      </c>
      <c r="R739" s="150"/>
      <c r="S739" s="150"/>
    </row>
    <row r="740" spans="3:19" x14ac:dyDescent="0.25">
      <c r="C740" s="16"/>
      <c r="D740" s="16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78">
        <f t="shared" si="138"/>
        <v>0</v>
      </c>
      <c r="R740" s="150"/>
      <c r="S740" s="150"/>
    </row>
    <row r="741" spans="3:19" x14ac:dyDescent="0.25">
      <c r="C741" s="16"/>
      <c r="D741" s="16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78">
        <f t="shared" si="138"/>
        <v>0</v>
      </c>
      <c r="R741" s="150"/>
      <c r="S741" s="150"/>
    </row>
    <row r="742" spans="3:19" x14ac:dyDescent="0.25">
      <c r="C742" s="16"/>
      <c r="D742" s="16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78">
        <f t="shared" si="138"/>
        <v>0</v>
      </c>
      <c r="R742" s="150"/>
      <c r="S742" s="150"/>
    </row>
    <row r="743" spans="3:19" x14ac:dyDescent="0.25">
      <c r="C743" s="16" t="s">
        <v>235</v>
      </c>
      <c r="D743" s="16" t="s">
        <v>235</v>
      </c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78">
        <f t="shared" si="138"/>
        <v>0</v>
      </c>
      <c r="R743" s="150"/>
      <c r="S743" s="150"/>
    </row>
    <row r="744" spans="3:19" x14ac:dyDescent="0.25">
      <c r="C744" s="937" t="s">
        <v>188</v>
      </c>
      <c r="D744" s="938"/>
      <c r="E744" s="178">
        <f t="shared" ref="E744:P744" si="139">SUM(E727:E743)</f>
        <v>0</v>
      </c>
      <c r="F744" s="178">
        <f t="shared" si="139"/>
        <v>0</v>
      </c>
      <c r="G744" s="178">
        <f t="shared" si="139"/>
        <v>0</v>
      </c>
      <c r="H744" s="178">
        <f t="shared" si="139"/>
        <v>0</v>
      </c>
      <c r="I744" s="178">
        <f t="shared" si="139"/>
        <v>0</v>
      </c>
      <c r="J744" s="178">
        <f t="shared" si="139"/>
        <v>0</v>
      </c>
      <c r="K744" s="178">
        <f t="shared" si="139"/>
        <v>0</v>
      </c>
      <c r="L744" s="178">
        <f t="shared" si="139"/>
        <v>0</v>
      </c>
      <c r="M744" s="178">
        <f t="shared" si="139"/>
        <v>0</v>
      </c>
      <c r="N744" s="178">
        <f t="shared" si="139"/>
        <v>0</v>
      </c>
      <c r="O744" s="178">
        <f t="shared" si="139"/>
        <v>0</v>
      </c>
      <c r="P744" s="178">
        <f t="shared" si="139"/>
        <v>0</v>
      </c>
      <c r="Q744" s="178">
        <f t="shared" si="138"/>
        <v>0</v>
      </c>
      <c r="R744" s="150"/>
      <c r="S744" s="150"/>
    </row>
    <row r="745" spans="3:19" x14ac:dyDescent="0.25">
      <c r="C745" s="937" t="s">
        <v>200</v>
      </c>
      <c r="D745" s="938"/>
      <c r="E745" s="178">
        <f t="shared" ref="E745:P745" si="140">E744+E725+E708</f>
        <v>0</v>
      </c>
      <c r="F745" s="178">
        <f t="shared" si="140"/>
        <v>0</v>
      </c>
      <c r="G745" s="178">
        <f t="shared" si="140"/>
        <v>0</v>
      </c>
      <c r="H745" s="178">
        <f t="shared" si="140"/>
        <v>0</v>
      </c>
      <c r="I745" s="178">
        <f t="shared" si="140"/>
        <v>0</v>
      </c>
      <c r="J745" s="178">
        <f t="shared" si="140"/>
        <v>0</v>
      </c>
      <c r="K745" s="178">
        <f t="shared" si="140"/>
        <v>0</v>
      </c>
      <c r="L745" s="178">
        <f t="shared" si="140"/>
        <v>0</v>
      </c>
      <c r="M745" s="178">
        <f t="shared" si="140"/>
        <v>0</v>
      </c>
      <c r="N745" s="178">
        <f t="shared" si="140"/>
        <v>0</v>
      </c>
      <c r="O745" s="178">
        <f t="shared" si="140"/>
        <v>0</v>
      </c>
      <c r="P745" s="178">
        <f t="shared" si="140"/>
        <v>0</v>
      </c>
      <c r="Q745" s="178">
        <f t="shared" si="138"/>
        <v>0</v>
      </c>
      <c r="R745" s="150"/>
      <c r="S745" s="150"/>
    </row>
    <row r="746" spans="3:19" x14ac:dyDescent="0.25">
      <c r="C746" s="937" t="s">
        <v>201</v>
      </c>
      <c r="D746" s="938"/>
      <c r="E746" s="178">
        <f t="shared" ref="E746:P746" si="141">E745+E691</f>
        <v>0</v>
      </c>
      <c r="F746" s="178">
        <f t="shared" si="141"/>
        <v>0</v>
      </c>
      <c r="G746" s="178">
        <f t="shared" si="141"/>
        <v>0</v>
      </c>
      <c r="H746" s="178">
        <f t="shared" si="141"/>
        <v>0</v>
      </c>
      <c r="I746" s="178">
        <f t="shared" si="141"/>
        <v>0</v>
      </c>
      <c r="J746" s="178">
        <f t="shared" si="141"/>
        <v>0</v>
      </c>
      <c r="K746" s="178">
        <f t="shared" si="141"/>
        <v>0</v>
      </c>
      <c r="L746" s="178">
        <f t="shared" si="141"/>
        <v>0</v>
      </c>
      <c r="M746" s="178">
        <f t="shared" si="141"/>
        <v>0</v>
      </c>
      <c r="N746" s="178">
        <f t="shared" si="141"/>
        <v>0</v>
      </c>
      <c r="O746" s="178">
        <f t="shared" si="141"/>
        <v>0</v>
      </c>
      <c r="P746" s="178">
        <f t="shared" si="141"/>
        <v>0</v>
      </c>
      <c r="Q746" s="178">
        <f t="shared" si="138"/>
        <v>0</v>
      </c>
      <c r="R746" s="150"/>
      <c r="S746" s="150"/>
    </row>
    <row r="747" spans="3:19" x14ac:dyDescent="0.25"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</row>
    <row r="748" spans="3:19" x14ac:dyDescent="0.25">
      <c r="C748" s="13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81" t="s">
        <v>213</v>
      </c>
      <c r="R748" s="150"/>
      <c r="S748" s="150"/>
    </row>
    <row r="749" spans="3:19" x14ac:dyDescent="0.25">
      <c r="C749" s="930" t="s">
        <v>136</v>
      </c>
      <c r="D749" s="930"/>
      <c r="E749" s="950" t="s">
        <v>244</v>
      </c>
      <c r="F749" s="950"/>
      <c r="G749" s="950"/>
      <c r="H749" s="950"/>
      <c r="I749" s="950"/>
      <c r="J749" s="950"/>
      <c r="K749" s="950"/>
      <c r="L749" s="950"/>
      <c r="M749" s="950"/>
      <c r="N749" s="950"/>
      <c r="O749" s="950"/>
      <c r="P749" s="950"/>
      <c r="Q749" s="950"/>
      <c r="R749" s="150"/>
      <c r="S749" s="150"/>
    </row>
    <row r="750" spans="3:19" x14ac:dyDescent="0.25">
      <c r="C750" s="930"/>
      <c r="D750" s="930"/>
      <c r="E750" s="180" t="s">
        <v>223</v>
      </c>
      <c r="F750" s="180" t="s">
        <v>224</v>
      </c>
      <c r="G750" s="180" t="s">
        <v>225</v>
      </c>
      <c r="H750" s="180" t="s">
        <v>226</v>
      </c>
      <c r="I750" s="180" t="s">
        <v>227</v>
      </c>
      <c r="J750" s="180" t="s">
        <v>228</v>
      </c>
      <c r="K750" s="180" t="s">
        <v>229</v>
      </c>
      <c r="L750" s="180" t="s">
        <v>230</v>
      </c>
      <c r="M750" s="180" t="s">
        <v>231</v>
      </c>
      <c r="N750" s="180" t="s">
        <v>232</v>
      </c>
      <c r="O750" s="180" t="s">
        <v>233</v>
      </c>
      <c r="P750" s="180" t="s">
        <v>234</v>
      </c>
      <c r="Q750" s="180" t="s">
        <v>90</v>
      </c>
      <c r="R750" s="150"/>
      <c r="S750" s="150"/>
    </row>
    <row r="751" spans="3:19" x14ac:dyDescent="0.25">
      <c r="C751" s="935" t="s">
        <v>147</v>
      </c>
      <c r="D751" s="936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79"/>
      <c r="R751" s="150"/>
      <c r="S751" s="150"/>
    </row>
    <row r="752" spans="3:19" x14ac:dyDescent="0.25">
      <c r="C752" s="84" t="s">
        <v>148</v>
      </c>
      <c r="D752" s="84" t="s">
        <v>149</v>
      </c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78">
        <f t="shared" ref="Q752:Q765" si="142">SUM(E752:P752)</f>
        <v>0</v>
      </c>
      <c r="R752" s="150"/>
      <c r="S752" s="150"/>
    </row>
    <row r="753" spans="3:19" x14ac:dyDescent="0.25">
      <c r="C753" s="16" t="s">
        <v>150</v>
      </c>
      <c r="D753" s="16" t="s">
        <v>151</v>
      </c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78">
        <f t="shared" si="142"/>
        <v>0</v>
      </c>
      <c r="R753" s="150"/>
      <c r="S753" s="150"/>
    </row>
    <row r="754" spans="3:19" x14ac:dyDescent="0.25">
      <c r="C754" s="16" t="s">
        <v>152</v>
      </c>
      <c r="D754" s="16" t="s">
        <v>153</v>
      </c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78">
        <f t="shared" si="142"/>
        <v>0</v>
      </c>
      <c r="R754" s="150"/>
      <c r="S754" s="150"/>
    </row>
    <row r="755" spans="3:19" x14ac:dyDescent="0.25">
      <c r="C755" s="16" t="s">
        <v>154</v>
      </c>
      <c r="D755" s="16" t="s">
        <v>155</v>
      </c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78">
        <f t="shared" si="142"/>
        <v>0</v>
      </c>
      <c r="R755" s="150"/>
      <c r="S755" s="150"/>
    </row>
    <row r="756" spans="3:19" x14ac:dyDescent="0.25">
      <c r="C756" s="16" t="s">
        <v>156</v>
      </c>
      <c r="D756" s="16" t="s">
        <v>157</v>
      </c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78">
        <f t="shared" si="142"/>
        <v>0</v>
      </c>
      <c r="R756" s="150"/>
      <c r="S756" s="150"/>
    </row>
    <row r="757" spans="3:19" x14ac:dyDescent="0.25">
      <c r="C757" s="16" t="s">
        <v>158</v>
      </c>
      <c r="D757" s="16" t="s">
        <v>159</v>
      </c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78">
        <f t="shared" si="142"/>
        <v>0</v>
      </c>
      <c r="R757" s="150"/>
      <c r="S757" s="150"/>
    </row>
    <row r="758" spans="3:19" x14ac:dyDescent="0.25">
      <c r="C758" s="16" t="s">
        <v>160</v>
      </c>
      <c r="D758" s="16" t="s">
        <v>161</v>
      </c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78">
        <f t="shared" si="142"/>
        <v>0</v>
      </c>
      <c r="R758" s="150"/>
      <c r="S758" s="150"/>
    </row>
    <row r="759" spans="3:19" x14ac:dyDescent="0.25">
      <c r="C759" s="16" t="s">
        <v>162</v>
      </c>
      <c r="D759" s="16" t="s">
        <v>163</v>
      </c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78">
        <f t="shared" si="142"/>
        <v>0</v>
      </c>
      <c r="R759" s="150"/>
      <c r="S759" s="150"/>
    </row>
    <row r="760" spans="3:19" x14ac:dyDescent="0.25">
      <c r="C760" s="16" t="s">
        <v>164</v>
      </c>
      <c r="D760" s="16" t="s">
        <v>165</v>
      </c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78">
        <f t="shared" si="142"/>
        <v>0</v>
      </c>
      <c r="R760" s="150"/>
      <c r="S760" s="150"/>
    </row>
    <row r="761" spans="3:19" x14ac:dyDescent="0.25">
      <c r="C761" s="16"/>
      <c r="D761" s="16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78">
        <f t="shared" si="142"/>
        <v>0</v>
      </c>
      <c r="R761" s="150"/>
      <c r="S761" s="150"/>
    </row>
    <row r="762" spans="3:19" x14ac:dyDescent="0.25">
      <c r="C762" s="16"/>
      <c r="D762" s="16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78">
        <f t="shared" si="142"/>
        <v>0</v>
      </c>
      <c r="R762" s="150"/>
      <c r="S762" s="150"/>
    </row>
    <row r="763" spans="3:19" x14ac:dyDescent="0.25">
      <c r="C763" s="16"/>
      <c r="D763" s="16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78">
        <f t="shared" si="142"/>
        <v>0</v>
      </c>
      <c r="R763" s="150"/>
      <c r="S763" s="150"/>
    </row>
    <row r="764" spans="3:19" x14ac:dyDescent="0.25">
      <c r="C764" s="16" t="s">
        <v>235</v>
      </c>
      <c r="D764" s="16" t="s">
        <v>235</v>
      </c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78">
        <f t="shared" si="142"/>
        <v>0</v>
      </c>
      <c r="R764" s="150"/>
      <c r="S764" s="150"/>
    </row>
    <row r="765" spans="3:19" x14ac:dyDescent="0.25">
      <c r="C765" s="937" t="s">
        <v>166</v>
      </c>
      <c r="D765" s="938"/>
      <c r="E765" s="178">
        <f t="shared" ref="E765:P765" si="143">SUM(E752:E764)</f>
        <v>0</v>
      </c>
      <c r="F765" s="178">
        <f t="shared" si="143"/>
        <v>0</v>
      </c>
      <c r="G765" s="178">
        <f t="shared" si="143"/>
        <v>0</v>
      </c>
      <c r="H765" s="178">
        <f t="shared" si="143"/>
        <v>0</v>
      </c>
      <c r="I765" s="178">
        <f t="shared" si="143"/>
        <v>0</v>
      </c>
      <c r="J765" s="178">
        <f t="shared" si="143"/>
        <v>0</v>
      </c>
      <c r="K765" s="178">
        <f t="shared" si="143"/>
        <v>0</v>
      </c>
      <c r="L765" s="178">
        <f t="shared" si="143"/>
        <v>0</v>
      </c>
      <c r="M765" s="178">
        <f t="shared" si="143"/>
        <v>0</v>
      </c>
      <c r="N765" s="178">
        <f t="shared" si="143"/>
        <v>0</v>
      </c>
      <c r="O765" s="178">
        <f t="shared" si="143"/>
        <v>0</v>
      </c>
      <c r="P765" s="178">
        <f t="shared" si="143"/>
        <v>0</v>
      </c>
      <c r="Q765" s="178">
        <f t="shared" si="142"/>
        <v>0</v>
      </c>
      <c r="R765" s="150"/>
      <c r="S765" s="150"/>
    </row>
    <row r="766" spans="3:19" x14ac:dyDescent="0.25">
      <c r="C766" s="935" t="s">
        <v>167</v>
      </c>
      <c r="D766" s="936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79"/>
      <c r="R766" s="150"/>
      <c r="S766" s="150"/>
    </row>
    <row r="767" spans="3:19" x14ac:dyDescent="0.25">
      <c r="C767" s="16" t="s">
        <v>168</v>
      </c>
      <c r="D767" s="16" t="s">
        <v>169</v>
      </c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78">
        <f t="shared" ref="Q767:Q782" si="144">SUM(E767:P767)</f>
        <v>0</v>
      </c>
      <c r="R767" s="150"/>
      <c r="S767" s="150"/>
    </row>
    <row r="768" spans="3:19" x14ac:dyDescent="0.25">
      <c r="C768" s="16" t="s">
        <v>170</v>
      </c>
      <c r="D768" s="16" t="s">
        <v>171</v>
      </c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78">
        <f t="shared" si="144"/>
        <v>0</v>
      </c>
      <c r="R768" s="150"/>
      <c r="S768" s="150"/>
    </row>
    <row r="769" spans="3:19" x14ac:dyDescent="0.25">
      <c r="C769" s="16" t="s">
        <v>216</v>
      </c>
      <c r="D769" s="16" t="s">
        <v>173</v>
      </c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78">
        <f t="shared" si="144"/>
        <v>0</v>
      </c>
      <c r="R769" s="150"/>
      <c r="S769" s="150"/>
    </row>
    <row r="770" spans="3:19" x14ac:dyDescent="0.25">
      <c r="C770" s="16" t="s">
        <v>174</v>
      </c>
      <c r="D770" s="16" t="s">
        <v>175</v>
      </c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78">
        <f t="shared" si="144"/>
        <v>0</v>
      </c>
      <c r="R770" s="150"/>
      <c r="S770" s="150"/>
    </row>
    <row r="771" spans="3:19" x14ac:dyDescent="0.25">
      <c r="C771" s="16" t="s">
        <v>176</v>
      </c>
      <c r="D771" s="16" t="s">
        <v>177</v>
      </c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78">
        <f t="shared" si="144"/>
        <v>0</v>
      </c>
      <c r="R771" s="150"/>
      <c r="S771" s="150"/>
    </row>
    <row r="772" spans="3:19" x14ac:dyDescent="0.25">
      <c r="C772" s="16" t="s">
        <v>178</v>
      </c>
      <c r="D772" s="16" t="s">
        <v>179</v>
      </c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78">
        <f t="shared" si="144"/>
        <v>0</v>
      </c>
      <c r="R772" s="150"/>
      <c r="S772" s="150"/>
    </row>
    <row r="773" spans="3:19" x14ac:dyDescent="0.25">
      <c r="C773" s="16" t="s">
        <v>180</v>
      </c>
      <c r="D773" s="16" t="s">
        <v>181</v>
      </c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78">
        <f t="shared" si="144"/>
        <v>0</v>
      </c>
      <c r="R773" s="150"/>
      <c r="S773" s="150"/>
    </row>
    <row r="774" spans="3:19" x14ac:dyDescent="0.25">
      <c r="C774" s="16" t="s">
        <v>182</v>
      </c>
      <c r="D774" s="16" t="s">
        <v>183</v>
      </c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78">
        <f t="shared" si="144"/>
        <v>0</v>
      </c>
      <c r="R774" s="150"/>
      <c r="S774" s="150"/>
    </row>
    <row r="775" spans="3:19" x14ac:dyDescent="0.25">
      <c r="C775" s="16" t="s">
        <v>184</v>
      </c>
      <c r="D775" s="16" t="s">
        <v>163</v>
      </c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78">
        <f t="shared" si="144"/>
        <v>0</v>
      </c>
      <c r="R775" s="150"/>
      <c r="S775" s="150"/>
    </row>
    <row r="776" spans="3:19" x14ac:dyDescent="0.25">
      <c r="C776" s="16" t="s">
        <v>185</v>
      </c>
      <c r="D776" s="16" t="s">
        <v>186</v>
      </c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78">
        <f t="shared" si="144"/>
        <v>0</v>
      </c>
      <c r="R776" s="150"/>
      <c r="S776" s="150"/>
    </row>
    <row r="777" spans="3:19" x14ac:dyDescent="0.25">
      <c r="C777" s="16" t="s">
        <v>187</v>
      </c>
      <c r="D777" s="16" t="s">
        <v>165</v>
      </c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78">
        <f t="shared" si="144"/>
        <v>0</v>
      </c>
      <c r="R777" s="150"/>
      <c r="S777" s="150"/>
    </row>
    <row r="778" spans="3:19" x14ac:dyDescent="0.25">
      <c r="C778" s="16"/>
      <c r="D778" s="16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78">
        <f t="shared" si="144"/>
        <v>0</v>
      </c>
      <c r="R778" s="150"/>
      <c r="S778" s="150"/>
    </row>
    <row r="779" spans="3:19" x14ac:dyDescent="0.25">
      <c r="C779" s="16"/>
      <c r="D779" s="16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78">
        <f t="shared" si="144"/>
        <v>0</v>
      </c>
      <c r="R779" s="150"/>
      <c r="S779" s="150"/>
    </row>
    <row r="780" spans="3:19" x14ac:dyDescent="0.25">
      <c r="C780" s="16"/>
      <c r="D780" s="16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78">
        <f t="shared" si="144"/>
        <v>0</v>
      </c>
      <c r="R780" s="150"/>
      <c r="S780" s="150"/>
    </row>
    <row r="781" spans="3:19" x14ac:dyDescent="0.25">
      <c r="C781" s="16" t="s">
        <v>235</v>
      </c>
      <c r="D781" s="16" t="s">
        <v>235</v>
      </c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78">
        <f t="shared" si="144"/>
        <v>0</v>
      </c>
      <c r="R781" s="150"/>
      <c r="S781" s="150"/>
    </row>
    <row r="782" spans="3:19" x14ac:dyDescent="0.25">
      <c r="C782" s="937" t="s">
        <v>188</v>
      </c>
      <c r="D782" s="938"/>
      <c r="E782" s="178">
        <f t="shared" ref="E782:P782" si="145">SUM(E767:E781)</f>
        <v>0</v>
      </c>
      <c r="F782" s="178">
        <f t="shared" si="145"/>
        <v>0</v>
      </c>
      <c r="G782" s="178">
        <f t="shared" si="145"/>
        <v>0</v>
      </c>
      <c r="H782" s="178">
        <f t="shared" si="145"/>
        <v>0</v>
      </c>
      <c r="I782" s="178">
        <f t="shared" si="145"/>
        <v>0</v>
      </c>
      <c r="J782" s="178">
        <f t="shared" si="145"/>
        <v>0</v>
      </c>
      <c r="K782" s="178">
        <f t="shared" si="145"/>
        <v>0</v>
      </c>
      <c r="L782" s="178">
        <f t="shared" si="145"/>
        <v>0</v>
      </c>
      <c r="M782" s="178">
        <f t="shared" si="145"/>
        <v>0</v>
      </c>
      <c r="N782" s="178">
        <f t="shared" si="145"/>
        <v>0</v>
      </c>
      <c r="O782" s="178">
        <f t="shared" si="145"/>
        <v>0</v>
      </c>
      <c r="P782" s="178">
        <f t="shared" si="145"/>
        <v>0</v>
      </c>
      <c r="Q782" s="178">
        <f t="shared" si="144"/>
        <v>0</v>
      </c>
      <c r="R782" s="150"/>
      <c r="S782" s="150"/>
    </row>
    <row r="783" spans="3:19" x14ac:dyDescent="0.25">
      <c r="C783" s="935" t="s">
        <v>189</v>
      </c>
      <c r="D783" s="936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79"/>
      <c r="R783" s="150"/>
      <c r="S783" s="150"/>
    </row>
    <row r="784" spans="3:19" x14ac:dyDescent="0.25">
      <c r="C784" s="16" t="s">
        <v>168</v>
      </c>
      <c r="D784" s="16" t="s">
        <v>169</v>
      </c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78">
        <f t="shared" ref="Q784:Q799" si="146">SUM(E784:P784)</f>
        <v>0</v>
      </c>
      <c r="R784" s="150"/>
      <c r="S784" s="150"/>
    </row>
    <row r="785" spans="3:19" x14ac:dyDescent="0.25">
      <c r="C785" s="16" t="s">
        <v>170</v>
      </c>
      <c r="D785" s="16" t="s">
        <v>171</v>
      </c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78">
        <f t="shared" si="146"/>
        <v>0</v>
      </c>
      <c r="R785" s="150"/>
      <c r="S785" s="150"/>
    </row>
    <row r="786" spans="3:19" x14ac:dyDescent="0.25">
      <c r="C786" s="16" t="s">
        <v>216</v>
      </c>
      <c r="D786" s="16" t="s">
        <v>173</v>
      </c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78">
        <f t="shared" si="146"/>
        <v>0</v>
      </c>
      <c r="R786" s="150"/>
      <c r="S786" s="150"/>
    </row>
    <row r="787" spans="3:19" x14ac:dyDescent="0.25">
      <c r="C787" s="16" t="s">
        <v>174</v>
      </c>
      <c r="D787" s="16" t="s">
        <v>175</v>
      </c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78">
        <f t="shared" si="146"/>
        <v>0</v>
      </c>
      <c r="R787" s="150"/>
      <c r="S787" s="150"/>
    </row>
    <row r="788" spans="3:19" x14ac:dyDescent="0.25">
      <c r="C788" s="16" t="s">
        <v>176</v>
      </c>
      <c r="D788" s="16" t="s">
        <v>177</v>
      </c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78">
        <f t="shared" si="146"/>
        <v>0</v>
      </c>
      <c r="R788" s="150"/>
      <c r="S788" s="150"/>
    </row>
    <row r="789" spans="3:19" x14ac:dyDescent="0.25">
      <c r="C789" s="16" t="s">
        <v>178</v>
      </c>
      <c r="D789" s="16" t="s">
        <v>179</v>
      </c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78">
        <f t="shared" si="146"/>
        <v>0</v>
      </c>
      <c r="R789" s="150"/>
      <c r="S789" s="150"/>
    </row>
    <row r="790" spans="3:19" x14ac:dyDescent="0.25">
      <c r="C790" s="16" t="s">
        <v>180</v>
      </c>
      <c r="D790" s="16" t="s">
        <v>181</v>
      </c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78">
        <f t="shared" si="146"/>
        <v>0</v>
      </c>
      <c r="R790" s="150"/>
      <c r="S790" s="150"/>
    </row>
    <row r="791" spans="3:19" x14ac:dyDescent="0.25">
      <c r="C791" s="16" t="s">
        <v>182</v>
      </c>
      <c r="D791" s="16" t="s">
        <v>183</v>
      </c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78">
        <f t="shared" si="146"/>
        <v>0</v>
      </c>
      <c r="R791" s="150"/>
      <c r="S791" s="150"/>
    </row>
    <row r="792" spans="3:19" x14ac:dyDescent="0.25">
      <c r="C792" s="16" t="s">
        <v>208</v>
      </c>
      <c r="D792" s="16" t="s">
        <v>163</v>
      </c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78">
        <f t="shared" si="146"/>
        <v>0</v>
      </c>
      <c r="R792" s="150"/>
      <c r="S792" s="150"/>
    </row>
    <row r="793" spans="3:19" x14ac:dyDescent="0.25">
      <c r="C793" s="16" t="s">
        <v>185</v>
      </c>
      <c r="D793" s="16" t="s">
        <v>186</v>
      </c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78">
        <f t="shared" si="146"/>
        <v>0</v>
      </c>
      <c r="R793" s="150"/>
      <c r="S793" s="150"/>
    </row>
    <row r="794" spans="3:19" x14ac:dyDescent="0.25">
      <c r="C794" s="16" t="s">
        <v>187</v>
      </c>
      <c r="D794" s="16" t="s">
        <v>165</v>
      </c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78">
        <f t="shared" si="146"/>
        <v>0</v>
      </c>
      <c r="R794" s="150"/>
      <c r="S794" s="150"/>
    </row>
    <row r="795" spans="3:19" x14ac:dyDescent="0.25">
      <c r="C795" s="16"/>
      <c r="D795" s="16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78">
        <f t="shared" si="146"/>
        <v>0</v>
      </c>
      <c r="R795" s="150"/>
      <c r="S795" s="150"/>
    </row>
    <row r="796" spans="3:19" x14ac:dyDescent="0.25">
      <c r="C796" s="16"/>
      <c r="D796" s="16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78">
        <f t="shared" si="146"/>
        <v>0</v>
      </c>
      <c r="R796" s="150"/>
      <c r="S796" s="150"/>
    </row>
    <row r="797" spans="3:19" x14ac:dyDescent="0.25">
      <c r="C797" s="16"/>
      <c r="D797" s="16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78">
        <f t="shared" si="146"/>
        <v>0</v>
      </c>
      <c r="R797" s="150"/>
      <c r="S797" s="150"/>
    </row>
    <row r="798" spans="3:19" x14ac:dyDescent="0.25">
      <c r="C798" s="16" t="s">
        <v>235</v>
      </c>
      <c r="D798" s="16" t="s">
        <v>235</v>
      </c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78">
        <f t="shared" si="146"/>
        <v>0</v>
      </c>
      <c r="R798" s="150"/>
      <c r="S798" s="150"/>
    </row>
    <row r="799" spans="3:19" x14ac:dyDescent="0.25">
      <c r="C799" s="937" t="s">
        <v>188</v>
      </c>
      <c r="D799" s="938"/>
      <c r="E799" s="178">
        <f t="shared" ref="E799:P799" si="147">SUM(E784:E798)</f>
        <v>0</v>
      </c>
      <c r="F799" s="178">
        <f t="shared" si="147"/>
        <v>0</v>
      </c>
      <c r="G799" s="178">
        <f t="shared" si="147"/>
        <v>0</v>
      </c>
      <c r="H799" s="178">
        <f t="shared" si="147"/>
        <v>0</v>
      </c>
      <c r="I799" s="178">
        <f t="shared" si="147"/>
        <v>0</v>
      </c>
      <c r="J799" s="178">
        <f t="shared" si="147"/>
        <v>0</v>
      </c>
      <c r="K799" s="178">
        <f t="shared" si="147"/>
        <v>0</v>
      </c>
      <c r="L799" s="178">
        <f t="shared" si="147"/>
        <v>0</v>
      </c>
      <c r="M799" s="178">
        <f t="shared" si="147"/>
        <v>0</v>
      </c>
      <c r="N799" s="178">
        <f t="shared" si="147"/>
        <v>0</v>
      </c>
      <c r="O799" s="178">
        <f t="shared" si="147"/>
        <v>0</v>
      </c>
      <c r="P799" s="178">
        <f t="shared" si="147"/>
        <v>0</v>
      </c>
      <c r="Q799" s="178">
        <f t="shared" si="146"/>
        <v>0</v>
      </c>
      <c r="R799" s="150"/>
      <c r="S799" s="150"/>
    </row>
    <row r="800" spans="3:19" x14ac:dyDescent="0.25">
      <c r="C800" s="935" t="s">
        <v>196</v>
      </c>
      <c r="D800" s="936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79"/>
      <c r="R800" s="150"/>
      <c r="S800" s="150"/>
    </row>
    <row r="801" spans="3:19" x14ac:dyDescent="0.25">
      <c r="C801" s="16" t="s">
        <v>168</v>
      </c>
      <c r="D801" s="16" t="s">
        <v>169</v>
      </c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78">
        <f t="shared" ref="Q801:Q820" si="148">SUM(E801:P801)</f>
        <v>0</v>
      </c>
      <c r="R801" s="150"/>
      <c r="S801" s="150"/>
    </row>
    <row r="802" spans="3:19" x14ac:dyDescent="0.25">
      <c r="C802" s="16" t="s">
        <v>170</v>
      </c>
      <c r="D802" s="16" t="s">
        <v>171</v>
      </c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78">
        <f t="shared" si="148"/>
        <v>0</v>
      </c>
      <c r="R802" s="150"/>
      <c r="S802" s="150"/>
    </row>
    <row r="803" spans="3:19" x14ac:dyDescent="0.25">
      <c r="C803" s="16" t="s">
        <v>216</v>
      </c>
      <c r="D803" s="16" t="s">
        <v>173</v>
      </c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78">
        <f t="shared" si="148"/>
        <v>0</v>
      </c>
      <c r="R803" s="150"/>
      <c r="S803" s="150"/>
    </row>
    <row r="804" spans="3:19" x14ac:dyDescent="0.25">
      <c r="C804" s="16" t="s">
        <v>174</v>
      </c>
      <c r="D804" s="16" t="s">
        <v>175</v>
      </c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78">
        <f t="shared" si="148"/>
        <v>0</v>
      </c>
      <c r="R804" s="150"/>
      <c r="S804" s="150"/>
    </row>
    <row r="805" spans="3:19" x14ac:dyDescent="0.25">
      <c r="C805" s="16" t="s">
        <v>176</v>
      </c>
      <c r="D805" s="16" t="s">
        <v>177</v>
      </c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78">
        <f t="shared" si="148"/>
        <v>0</v>
      </c>
      <c r="R805" s="150"/>
      <c r="S805" s="150"/>
    </row>
    <row r="806" spans="3:19" x14ac:dyDescent="0.25">
      <c r="C806" s="16" t="s">
        <v>178</v>
      </c>
      <c r="D806" s="16" t="s">
        <v>217</v>
      </c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78">
        <f t="shared" si="148"/>
        <v>0</v>
      </c>
      <c r="R806" s="150"/>
      <c r="S806" s="150"/>
    </row>
    <row r="807" spans="3:19" x14ac:dyDescent="0.25">
      <c r="C807" s="16" t="s">
        <v>180</v>
      </c>
      <c r="D807" s="16" t="s">
        <v>197</v>
      </c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78">
        <f t="shared" si="148"/>
        <v>0</v>
      </c>
      <c r="R807" s="150"/>
      <c r="S807" s="150"/>
    </row>
    <row r="808" spans="3:19" x14ac:dyDescent="0.25">
      <c r="C808" s="16" t="s">
        <v>218</v>
      </c>
      <c r="D808" s="16" t="s">
        <v>206</v>
      </c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78">
        <f t="shared" si="148"/>
        <v>0</v>
      </c>
      <c r="R808" s="150"/>
      <c r="S808" s="150"/>
    </row>
    <row r="809" spans="3:19" x14ac:dyDescent="0.25">
      <c r="C809" s="16" t="s">
        <v>236</v>
      </c>
      <c r="D809" s="16" t="s">
        <v>220</v>
      </c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78">
        <f t="shared" si="148"/>
        <v>0</v>
      </c>
      <c r="R809" s="150"/>
      <c r="S809" s="150"/>
    </row>
    <row r="810" spans="3:19" x14ac:dyDescent="0.25">
      <c r="C810" s="16" t="s">
        <v>182</v>
      </c>
      <c r="D810" s="16" t="s">
        <v>183</v>
      </c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78">
        <f t="shared" si="148"/>
        <v>0</v>
      </c>
      <c r="R810" s="150"/>
      <c r="S810" s="150"/>
    </row>
    <row r="811" spans="3:19" x14ac:dyDescent="0.25">
      <c r="C811" s="16" t="s">
        <v>184</v>
      </c>
      <c r="D811" s="16" t="s">
        <v>163</v>
      </c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78">
        <f t="shared" si="148"/>
        <v>0</v>
      </c>
      <c r="R811" s="150"/>
      <c r="S811" s="150"/>
    </row>
    <row r="812" spans="3:19" x14ac:dyDescent="0.25">
      <c r="C812" s="16" t="s">
        <v>185</v>
      </c>
      <c r="D812" s="16" t="s">
        <v>186</v>
      </c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78">
        <f t="shared" si="148"/>
        <v>0</v>
      </c>
      <c r="R812" s="150"/>
      <c r="S812" s="150"/>
    </row>
    <row r="813" spans="3:19" x14ac:dyDescent="0.25">
      <c r="C813" s="16" t="s">
        <v>187</v>
      </c>
      <c r="D813" s="16" t="s">
        <v>165</v>
      </c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78">
        <f t="shared" si="148"/>
        <v>0</v>
      </c>
      <c r="R813" s="150"/>
      <c r="S813" s="150"/>
    </row>
    <row r="814" spans="3:19" x14ac:dyDescent="0.25">
      <c r="C814" s="16"/>
      <c r="D814" s="16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78">
        <f t="shared" si="148"/>
        <v>0</v>
      </c>
      <c r="R814" s="150"/>
      <c r="S814" s="150"/>
    </row>
    <row r="815" spans="3:19" x14ac:dyDescent="0.25">
      <c r="C815" s="16"/>
      <c r="D815" s="16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78">
        <f t="shared" si="148"/>
        <v>0</v>
      </c>
      <c r="R815" s="150"/>
      <c r="S815" s="150"/>
    </row>
    <row r="816" spans="3:19" x14ac:dyDescent="0.25">
      <c r="C816" s="16"/>
      <c r="D816" s="16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78">
        <f t="shared" si="148"/>
        <v>0</v>
      </c>
      <c r="R816" s="150"/>
      <c r="S816" s="150"/>
    </row>
    <row r="817" spans="3:19" x14ac:dyDescent="0.25">
      <c r="C817" s="16" t="s">
        <v>235</v>
      </c>
      <c r="D817" s="16" t="s">
        <v>235</v>
      </c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78">
        <f t="shared" si="148"/>
        <v>0</v>
      </c>
      <c r="R817" s="150"/>
      <c r="S817" s="150"/>
    </row>
    <row r="818" spans="3:19" x14ac:dyDescent="0.25">
      <c r="C818" s="937" t="s">
        <v>188</v>
      </c>
      <c r="D818" s="938"/>
      <c r="E818" s="178">
        <f t="shared" ref="E818:P818" si="149">SUM(E801:E817)</f>
        <v>0</v>
      </c>
      <c r="F818" s="178">
        <f t="shared" si="149"/>
        <v>0</v>
      </c>
      <c r="G818" s="178">
        <f t="shared" si="149"/>
        <v>0</v>
      </c>
      <c r="H818" s="178">
        <f t="shared" si="149"/>
        <v>0</v>
      </c>
      <c r="I818" s="178">
        <f t="shared" si="149"/>
        <v>0</v>
      </c>
      <c r="J818" s="178">
        <f t="shared" si="149"/>
        <v>0</v>
      </c>
      <c r="K818" s="178">
        <f t="shared" si="149"/>
        <v>0</v>
      </c>
      <c r="L818" s="178">
        <f t="shared" si="149"/>
        <v>0</v>
      </c>
      <c r="M818" s="178">
        <f t="shared" si="149"/>
        <v>0</v>
      </c>
      <c r="N818" s="178">
        <f t="shared" si="149"/>
        <v>0</v>
      </c>
      <c r="O818" s="178">
        <f t="shared" si="149"/>
        <v>0</v>
      </c>
      <c r="P818" s="178">
        <f t="shared" si="149"/>
        <v>0</v>
      </c>
      <c r="Q818" s="178">
        <f t="shared" si="148"/>
        <v>0</v>
      </c>
      <c r="R818" s="150"/>
      <c r="S818" s="150"/>
    </row>
    <row r="819" spans="3:19" x14ac:dyDescent="0.25">
      <c r="C819" s="937" t="s">
        <v>200</v>
      </c>
      <c r="D819" s="938"/>
      <c r="E819" s="178">
        <f t="shared" ref="E819:P819" si="150">E818+E799+E782</f>
        <v>0</v>
      </c>
      <c r="F819" s="178">
        <f t="shared" si="150"/>
        <v>0</v>
      </c>
      <c r="G819" s="178">
        <f t="shared" si="150"/>
        <v>0</v>
      </c>
      <c r="H819" s="178">
        <f t="shared" si="150"/>
        <v>0</v>
      </c>
      <c r="I819" s="178">
        <f t="shared" si="150"/>
        <v>0</v>
      </c>
      <c r="J819" s="178">
        <f t="shared" si="150"/>
        <v>0</v>
      </c>
      <c r="K819" s="178">
        <f t="shared" si="150"/>
        <v>0</v>
      </c>
      <c r="L819" s="178">
        <f t="shared" si="150"/>
        <v>0</v>
      </c>
      <c r="M819" s="178">
        <f t="shared" si="150"/>
        <v>0</v>
      </c>
      <c r="N819" s="178">
        <f t="shared" si="150"/>
        <v>0</v>
      </c>
      <c r="O819" s="178">
        <f t="shared" si="150"/>
        <v>0</v>
      </c>
      <c r="P819" s="178">
        <f t="shared" si="150"/>
        <v>0</v>
      </c>
      <c r="Q819" s="178">
        <f t="shared" si="148"/>
        <v>0</v>
      </c>
      <c r="R819" s="150"/>
      <c r="S819" s="150"/>
    </row>
    <row r="820" spans="3:19" x14ac:dyDescent="0.25">
      <c r="C820" s="937" t="s">
        <v>201</v>
      </c>
      <c r="D820" s="938"/>
      <c r="E820" s="178">
        <f t="shared" ref="E820:P820" si="151">E819+E765</f>
        <v>0</v>
      </c>
      <c r="F820" s="178">
        <f t="shared" si="151"/>
        <v>0</v>
      </c>
      <c r="G820" s="178">
        <f t="shared" si="151"/>
        <v>0</v>
      </c>
      <c r="H820" s="178">
        <f t="shared" si="151"/>
        <v>0</v>
      </c>
      <c r="I820" s="178">
        <f t="shared" si="151"/>
        <v>0</v>
      </c>
      <c r="J820" s="178">
        <f t="shared" si="151"/>
        <v>0</v>
      </c>
      <c r="K820" s="178">
        <f t="shared" si="151"/>
        <v>0</v>
      </c>
      <c r="L820" s="178">
        <f t="shared" si="151"/>
        <v>0</v>
      </c>
      <c r="M820" s="178">
        <f t="shared" si="151"/>
        <v>0</v>
      </c>
      <c r="N820" s="178">
        <f t="shared" si="151"/>
        <v>0</v>
      </c>
      <c r="O820" s="178">
        <f t="shared" si="151"/>
        <v>0</v>
      </c>
      <c r="P820" s="178">
        <f t="shared" si="151"/>
        <v>0</v>
      </c>
      <c r="Q820" s="178">
        <f t="shared" si="148"/>
        <v>0</v>
      </c>
      <c r="R820" s="150"/>
      <c r="S820" s="150"/>
    </row>
    <row r="821" spans="3:19" x14ac:dyDescent="0.25">
      <c r="E821" s="150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  <c r="Q821" s="150"/>
      <c r="R821" s="150"/>
      <c r="S821" s="150"/>
    </row>
    <row r="822" spans="3:19" x14ac:dyDescent="0.25">
      <c r="D822" s="22"/>
      <c r="E822" s="177" t="s">
        <v>202</v>
      </c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  <c r="Q822" s="150"/>
      <c r="R822" s="150"/>
      <c r="S822" s="150"/>
    </row>
    <row r="823" spans="3:19" x14ac:dyDescent="0.25">
      <c r="D823" s="24"/>
      <c r="E823" s="176">
        <v>1</v>
      </c>
      <c r="F823" s="150" t="s">
        <v>203</v>
      </c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</row>
    <row r="824" spans="3:19" x14ac:dyDescent="0.25">
      <c r="E824" s="176">
        <f>E823+1</f>
        <v>2</v>
      </c>
      <c r="F824" s="150" t="s">
        <v>210</v>
      </c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  <c r="Q824" s="150"/>
      <c r="R824" s="150"/>
      <c r="S824" s="150"/>
    </row>
    <row r="825" spans="3:19" x14ac:dyDescent="0.25">
      <c r="E825" s="24"/>
    </row>
  </sheetData>
  <mergeCells count="137">
    <mergeCell ref="C783:D783"/>
    <mergeCell ref="C799:D799"/>
    <mergeCell ref="C800:D800"/>
    <mergeCell ref="C818:D818"/>
    <mergeCell ref="C819:D819"/>
    <mergeCell ref="C820:D820"/>
    <mergeCell ref="E749:Q749"/>
    <mergeCell ref="C751:D751"/>
    <mergeCell ref="C765:D765"/>
    <mergeCell ref="C766:D766"/>
    <mergeCell ref="C782:D782"/>
    <mergeCell ref="C745:D745"/>
    <mergeCell ref="C746:D746"/>
    <mergeCell ref="C749:D750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C675:D676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597:D597"/>
    <mergeCell ref="C598:D598"/>
    <mergeCell ref="C601:D602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C527:D528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449:D449"/>
    <mergeCell ref="C450:D450"/>
    <mergeCell ref="C453:D454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C378:D380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281:D281"/>
    <mergeCell ref="C299:D299"/>
    <mergeCell ref="C300:D300"/>
    <mergeCell ref="C301:D301"/>
    <mergeCell ref="C303:D304"/>
    <mergeCell ref="E230:Q230"/>
    <mergeCell ref="C232:D232"/>
    <mergeCell ref="C246:D246"/>
    <mergeCell ref="C247:D247"/>
    <mergeCell ref="C263:D263"/>
    <mergeCell ref="C159:D159"/>
    <mergeCell ref="C173:D173"/>
    <mergeCell ref="C174:D174"/>
    <mergeCell ref="C190:D190"/>
    <mergeCell ref="C191:D191"/>
    <mergeCell ref="C280:D280"/>
    <mergeCell ref="C264:D264"/>
    <mergeCell ref="C207:D207"/>
    <mergeCell ref="C208:D208"/>
    <mergeCell ref="C225:D225"/>
    <mergeCell ref="C226:D226"/>
    <mergeCell ref="C227:D227"/>
    <mergeCell ref="C230:D231"/>
    <mergeCell ref="C154:D154"/>
    <mergeCell ref="C157:D158"/>
    <mergeCell ref="E83:Q83"/>
    <mergeCell ref="C85:D85"/>
    <mergeCell ref="C99:D99"/>
    <mergeCell ref="C100:D100"/>
    <mergeCell ref="C116:D116"/>
    <mergeCell ref="C117:D117"/>
    <mergeCell ref="E157:Q157"/>
    <mergeCell ref="H5:J5"/>
    <mergeCell ref="K5:N5"/>
    <mergeCell ref="C133:D133"/>
    <mergeCell ref="C134:D134"/>
    <mergeCell ref="C152:D152"/>
    <mergeCell ref="C153:D153"/>
    <mergeCell ref="O5:S5"/>
    <mergeCell ref="C8:D8"/>
    <mergeCell ref="C22:D22"/>
    <mergeCell ref="C23:D23"/>
    <mergeCell ref="C39:D39"/>
    <mergeCell ref="C40:D40"/>
    <mergeCell ref="C5:D7"/>
    <mergeCell ref="E5:E6"/>
    <mergeCell ref="F5:F6"/>
    <mergeCell ref="G5:G6"/>
    <mergeCell ref="C57:D57"/>
    <mergeCell ref="C58:D58"/>
    <mergeCell ref="C76:D76"/>
    <mergeCell ref="C77:D77"/>
    <mergeCell ref="C78:D78"/>
    <mergeCell ref="C83:D84"/>
  </mergeCells>
  <pageMargins left="0.75" right="0.75" top="1" bottom="1" header="0.5" footer="0.5"/>
  <pageSetup paperSize="9" scale="1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pageSetUpPr fitToPage="1"/>
  </sheetPr>
  <dimension ref="B1:O49"/>
  <sheetViews>
    <sheetView showGridLines="0" view="pageBreakPreview" topLeftCell="A46" zoomScale="90" zoomScaleNormal="64" zoomScaleSheetLayoutView="90" workbookViewId="0">
      <selection activeCell="R25" sqref="R25"/>
    </sheetView>
  </sheetViews>
  <sheetFormatPr defaultColWidth="9.1796875" defaultRowHeight="14" x14ac:dyDescent="0.25"/>
  <cols>
    <col min="1" max="1" width="4.1796875" style="640" customWidth="1"/>
    <col min="2" max="2" width="6.1796875" style="640" customWidth="1"/>
    <col min="3" max="3" width="43.54296875" style="640" customWidth="1"/>
    <col min="4" max="4" width="13.81640625" style="640" hidden="1" customWidth="1"/>
    <col min="5" max="5" width="12.54296875" style="640" hidden="1" customWidth="1"/>
    <col min="6" max="6" width="13.453125" style="640" hidden="1" customWidth="1"/>
    <col min="7" max="7" width="13.81640625" style="640" hidden="1" customWidth="1"/>
    <col min="8" max="8" width="12.54296875" style="640" hidden="1" customWidth="1"/>
    <col min="9" max="9" width="13.1796875" style="640" hidden="1" customWidth="1"/>
    <col min="10" max="10" width="12.54296875" style="640" customWidth="1"/>
    <col min="11" max="11" width="11.81640625" style="640" bestFit="1" customWidth="1"/>
    <col min="12" max="12" width="13.81640625" style="640" bestFit="1" customWidth="1"/>
    <col min="13" max="15" width="11.81640625" style="640" hidden="1" customWidth="1"/>
    <col min="16" max="18" width="11.81640625" style="640" bestFit="1" customWidth="1"/>
    <col min="19" max="16384" width="9.1796875" style="640"/>
  </cols>
  <sheetData>
    <row r="1" spans="2:15" x14ac:dyDescent="0.25">
      <c r="B1" s="759"/>
    </row>
    <row r="2" spans="2:15" x14ac:dyDescent="0.25">
      <c r="C2" s="741" t="s">
        <v>706</v>
      </c>
    </row>
    <row r="3" spans="2:15" x14ac:dyDescent="0.25">
      <c r="C3" s="742" t="s">
        <v>680</v>
      </c>
    </row>
    <row r="4" spans="2:15" x14ac:dyDescent="0.25">
      <c r="C4" s="742"/>
    </row>
    <row r="5" spans="2:15" x14ac:dyDescent="0.25">
      <c r="B5" s="749" t="s">
        <v>711</v>
      </c>
      <c r="C5" s="759"/>
      <c r="D5" s="14"/>
      <c r="E5" s="14"/>
      <c r="F5" s="14"/>
      <c r="G5" s="14"/>
      <c r="H5" s="14"/>
      <c r="I5" s="14"/>
      <c r="J5" s="14"/>
      <c r="K5" s="14"/>
      <c r="L5" s="14"/>
    </row>
    <row r="6" spans="2:15" x14ac:dyDescent="0.25">
      <c r="O6" s="15" t="s">
        <v>101</v>
      </c>
    </row>
    <row r="7" spans="2:15" s="641" customFormat="1" x14ac:dyDescent="0.25">
      <c r="B7" s="927" t="s">
        <v>2</v>
      </c>
      <c r="C7" s="930" t="s">
        <v>102</v>
      </c>
      <c r="D7" s="947" t="s">
        <v>104</v>
      </c>
      <c r="E7" s="948"/>
      <c r="F7" s="949"/>
      <c r="G7" s="947" t="s">
        <v>708</v>
      </c>
      <c r="H7" s="948"/>
      <c r="I7" s="948"/>
      <c r="J7" s="948"/>
      <c r="K7" s="946" t="s">
        <v>105</v>
      </c>
      <c r="L7" s="946"/>
      <c r="M7" s="946"/>
      <c r="N7" s="946"/>
      <c r="O7" s="946"/>
    </row>
    <row r="8" spans="2:15" s="641" customFormat="1" ht="28" x14ac:dyDescent="0.25">
      <c r="B8" s="928"/>
      <c r="C8" s="930"/>
      <c r="D8" s="738" t="s">
        <v>106</v>
      </c>
      <c r="E8" s="738" t="s">
        <v>214</v>
      </c>
      <c r="F8" s="738" t="s">
        <v>107</v>
      </c>
      <c r="G8" s="738" t="s">
        <v>106</v>
      </c>
      <c r="H8" s="738" t="s">
        <v>108</v>
      </c>
      <c r="I8" s="738" t="s">
        <v>109</v>
      </c>
      <c r="J8" s="738" t="s">
        <v>215</v>
      </c>
      <c r="K8" s="738" t="s">
        <v>472</v>
      </c>
      <c r="L8" s="738" t="s">
        <v>473</v>
      </c>
      <c r="M8" s="738" t="s">
        <v>474</v>
      </c>
      <c r="N8" s="738" t="s">
        <v>475</v>
      </c>
      <c r="O8" s="738" t="s">
        <v>476</v>
      </c>
    </row>
    <row r="9" spans="2:15" s="641" customFormat="1" x14ac:dyDescent="0.25">
      <c r="B9" s="929"/>
      <c r="C9" s="931"/>
      <c r="D9" s="738" t="s">
        <v>110</v>
      </c>
      <c r="E9" s="738" t="s">
        <v>111</v>
      </c>
      <c r="F9" s="738" t="s">
        <v>112</v>
      </c>
      <c r="G9" s="738" t="s">
        <v>110</v>
      </c>
      <c r="H9" s="738" t="s">
        <v>113</v>
      </c>
      <c r="I9" s="738" t="s">
        <v>114</v>
      </c>
      <c r="J9" s="738" t="s">
        <v>114</v>
      </c>
      <c r="K9" s="738" t="s">
        <v>115</v>
      </c>
      <c r="L9" s="738" t="s">
        <v>115</v>
      </c>
      <c r="M9" s="738" t="s">
        <v>115</v>
      </c>
      <c r="N9" s="738" t="s">
        <v>115</v>
      </c>
      <c r="O9" s="738" t="s">
        <v>115</v>
      </c>
    </row>
    <row r="10" spans="2:15" hidden="1" x14ac:dyDescent="0.25">
      <c r="B10" s="743">
        <v>1</v>
      </c>
      <c r="C10" s="538" t="s">
        <v>783</v>
      </c>
      <c r="D10" s="639">
        <v>118.53</v>
      </c>
      <c r="E10" s="381">
        <f>E29</f>
        <v>116.21</v>
      </c>
      <c r="F10" s="381">
        <f>E10</f>
        <v>116.21</v>
      </c>
      <c r="G10" s="381">
        <f t="shared" ref="G10:I10" si="0">G29+G48</f>
        <v>0</v>
      </c>
      <c r="H10" s="381">
        <f t="shared" si="0"/>
        <v>0</v>
      </c>
      <c r="I10" s="381">
        <f t="shared" si="0"/>
        <v>0</v>
      </c>
      <c r="J10" s="381">
        <f>J29</f>
        <v>98.96</v>
      </c>
      <c r="K10" s="381">
        <f t="shared" ref="K10:O10" si="1">K29</f>
        <v>100.9392</v>
      </c>
      <c r="L10" s="381">
        <f t="shared" si="1"/>
        <v>102.957984</v>
      </c>
      <c r="M10" s="381">
        <f t="shared" si="1"/>
        <v>105.01714368</v>
      </c>
      <c r="N10" s="381">
        <f t="shared" si="1"/>
        <v>107.1174865536</v>
      </c>
      <c r="O10" s="381">
        <f t="shared" ca="1" si="1"/>
        <v>128.30523013987201</v>
      </c>
    </row>
    <row r="11" spans="2:15" hidden="1" x14ac:dyDescent="0.25">
      <c r="B11" s="743">
        <f>B10+1</f>
        <v>2</v>
      </c>
      <c r="C11" s="538" t="s">
        <v>784</v>
      </c>
      <c r="D11" s="639">
        <v>0.02</v>
      </c>
      <c r="E11" s="381">
        <f t="shared" ref="E11:E20" si="2">E30</f>
        <v>0.02</v>
      </c>
      <c r="F11" s="381">
        <f t="shared" ref="F11:F21" si="3">E11</f>
        <v>0.02</v>
      </c>
      <c r="G11" s="381"/>
      <c r="H11" s="381"/>
      <c r="I11" s="381"/>
      <c r="J11" s="381">
        <f t="shared" ref="J11:O21" si="4">J30</f>
        <v>-5.29</v>
      </c>
      <c r="K11" s="381">
        <f t="shared" si="4"/>
        <v>-5.3958000000000004</v>
      </c>
      <c r="L11" s="381">
        <f t="shared" si="4"/>
        <v>-5.5037160000000007</v>
      </c>
      <c r="M11" s="381">
        <f t="shared" si="4"/>
        <v>-5.6137903200000006</v>
      </c>
      <c r="N11" s="381">
        <f t="shared" si="4"/>
        <v>-5.726066126400001</v>
      </c>
      <c r="O11" s="381">
        <f t="shared" ca="1" si="4"/>
        <v>2.2081616064000002E-2</v>
      </c>
    </row>
    <row r="12" spans="2:15" hidden="1" x14ac:dyDescent="0.25">
      <c r="B12" s="743">
        <f>B11+1</f>
        <v>3</v>
      </c>
      <c r="C12" s="538" t="s">
        <v>785</v>
      </c>
      <c r="D12" s="639">
        <v>7.03</v>
      </c>
      <c r="E12" s="381">
        <f t="shared" si="2"/>
        <v>6.89</v>
      </c>
      <c r="F12" s="381">
        <f t="shared" si="3"/>
        <v>6.89</v>
      </c>
      <c r="G12" s="381"/>
      <c r="H12" s="381"/>
      <c r="I12" s="381"/>
      <c r="J12" s="381">
        <f t="shared" si="4"/>
        <v>10.61</v>
      </c>
      <c r="K12" s="381">
        <f t="shared" si="4"/>
        <v>10.8222</v>
      </c>
      <c r="L12" s="381">
        <f t="shared" si="4"/>
        <v>11.038644000000001</v>
      </c>
      <c r="M12" s="381">
        <f t="shared" si="4"/>
        <v>11.259416880000002</v>
      </c>
      <c r="N12" s="381">
        <f t="shared" si="4"/>
        <v>11.484605217600002</v>
      </c>
      <c r="O12" s="381">
        <f t="shared" ca="1" si="4"/>
        <v>7.6071167340479997</v>
      </c>
    </row>
    <row r="13" spans="2:15" hidden="1" x14ac:dyDescent="0.25">
      <c r="B13" s="740">
        <f t="shared" ref="B13:B21" si="5">B12+1</f>
        <v>4</v>
      </c>
      <c r="C13" s="538" t="s">
        <v>786</v>
      </c>
      <c r="D13" s="639">
        <v>11.69</v>
      </c>
      <c r="E13" s="381">
        <f t="shared" si="2"/>
        <v>11.46</v>
      </c>
      <c r="F13" s="381">
        <f t="shared" si="3"/>
        <v>11.46</v>
      </c>
      <c r="G13" s="381"/>
      <c r="H13" s="381"/>
      <c r="I13" s="381"/>
      <c r="J13" s="381">
        <f t="shared" si="4"/>
        <v>-9.4600000000000009</v>
      </c>
      <c r="K13" s="381">
        <f t="shared" si="4"/>
        <v>-9.6492000000000004</v>
      </c>
      <c r="L13" s="381">
        <f t="shared" si="4"/>
        <v>-9.8421840000000014</v>
      </c>
      <c r="M13" s="381">
        <f t="shared" si="4"/>
        <v>-10.039027680000002</v>
      </c>
      <c r="N13" s="381">
        <f t="shared" si="4"/>
        <v>-10.239808233600002</v>
      </c>
      <c r="O13" s="381">
        <f t="shared" ca="1" si="4"/>
        <v>12.652766004672001</v>
      </c>
    </row>
    <row r="14" spans="2:15" hidden="1" x14ac:dyDescent="0.25">
      <c r="B14" s="740">
        <f t="shared" si="5"/>
        <v>5</v>
      </c>
      <c r="C14" s="538" t="s">
        <v>787</v>
      </c>
      <c r="D14" s="760">
        <v>9.6</v>
      </c>
      <c r="E14" s="381">
        <f t="shared" si="2"/>
        <v>9.41</v>
      </c>
      <c r="F14" s="381">
        <f t="shared" si="3"/>
        <v>9.41</v>
      </c>
      <c r="G14" s="381"/>
      <c r="H14" s="381"/>
      <c r="I14" s="381"/>
      <c r="J14" s="381">
        <f t="shared" si="4"/>
        <v>4.96</v>
      </c>
      <c r="K14" s="381">
        <f t="shared" si="4"/>
        <v>5.0591999999999997</v>
      </c>
      <c r="L14" s="381">
        <f t="shared" si="4"/>
        <v>5.1603839999999996</v>
      </c>
      <c r="M14" s="381">
        <f t="shared" si="4"/>
        <v>5.2635916799999993</v>
      </c>
      <c r="N14" s="381">
        <f t="shared" si="4"/>
        <v>5.3688635135999991</v>
      </c>
      <c r="O14" s="381">
        <f t="shared" ca="1" si="4"/>
        <v>10.389400358112001</v>
      </c>
    </row>
    <row r="15" spans="2:15" s="649" customFormat="1" hidden="1" x14ac:dyDescent="0.25">
      <c r="B15" s="740">
        <f t="shared" si="5"/>
        <v>6</v>
      </c>
      <c r="C15" s="538" t="s">
        <v>788</v>
      </c>
      <c r="D15" s="760">
        <v>0.3</v>
      </c>
      <c r="E15" s="381">
        <f t="shared" si="2"/>
        <v>0.28999999999999998</v>
      </c>
      <c r="F15" s="381">
        <f t="shared" si="3"/>
        <v>0.28999999999999998</v>
      </c>
      <c r="G15" s="381"/>
      <c r="H15" s="381"/>
      <c r="I15" s="381"/>
      <c r="J15" s="381">
        <f t="shared" si="4"/>
        <v>0.49</v>
      </c>
      <c r="K15" s="381">
        <f t="shared" si="4"/>
        <v>0.49980000000000002</v>
      </c>
      <c r="L15" s="381">
        <f t="shared" si="4"/>
        <v>0.50979600000000003</v>
      </c>
      <c r="M15" s="381">
        <f t="shared" si="4"/>
        <v>0.51999192000000005</v>
      </c>
      <c r="N15" s="381">
        <f t="shared" si="4"/>
        <v>0.53039175840000008</v>
      </c>
      <c r="O15" s="381">
        <f t="shared" ca="1" si="4"/>
        <v>0.320183432928</v>
      </c>
    </row>
    <row r="16" spans="2:15" s="649" customFormat="1" hidden="1" x14ac:dyDescent="0.25">
      <c r="B16" s="740">
        <f t="shared" si="5"/>
        <v>7</v>
      </c>
      <c r="C16" s="538" t="s">
        <v>789</v>
      </c>
      <c r="D16" s="760">
        <v>0.41</v>
      </c>
      <c r="E16" s="381">
        <f t="shared" si="2"/>
        <v>0.4</v>
      </c>
      <c r="F16" s="381">
        <f t="shared" si="3"/>
        <v>0.4</v>
      </c>
      <c r="G16" s="381"/>
      <c r="H16" s="381"/>
      <c r="I16" s="381"/>
      <c r="J16" s="381">
        <f t="shared" si="4"/>
        <v>6.22</v>
      </c>
      <c r="K16" s="381">
        <f t="shared" si="4"/>
        <v>6.3444000000000003</v>
      </c>
      <c r="L16" s="381">
        <f t="shared" si="4"/>
        <v>6.4712880000000004</v>
      </c>
      <c r="M16" s="381">
        <f t="shared" si="4"/>
        <v>6.6007137600000005</v>
      </c>
      <c r="N16" s="381">
        <f t="shared" si="4"/>
        <v>6.732728035200001</v>
      </c>
      <c r="O16" s="381">
        <f t="shared" ca="1" si="4"/>
        <v>0.44163232128000007</v>
      </c>
    </row>
    <row r="17" spans="2:15" s="649" customFormat="1" hidden="1" x14ac:dyDescent="0.25">
      <c r="B17" s="740">
        <f t="shared" si="5"/>
        <v>8</v>
      </c>
      <c r="C17" s="538" t="s">
        <v>790</v>
      </c>
      <c r="D17" s="760">
        <v>0.51</v>
      </c>
      <c r="E17" s="381">
        <f t="shared" si="2"/>
        <v>0.5</v>
      </c>
      <c r="F17" s="381">
        <f t="shared" si="3"/>
        <v>0.5</v>
      </c>
      <c r="G17" s="381"/>
      <c r="H17" s="381"/>
      <c r="I17" s="381"/>
      <c r="J17" s="381">
        <f t="shared" si="4"/>
        <v>0.88</v>
      </c>
      <c r="K17" s="381">
        <f t="shared" si="4"/>
        <v>0.89760000000000006</v>
      </c>
      <c r="L17" s="381">
        <f t="shared" si="4"/>
        <v>0.91555200000000003</v>
      </c>
      <c r="M17" s="381">
        <f t="shared" si="4"/>
        <v>0.93386304000000009</v>
      </c>
      <c r="N17" s="381">
        <f t="shared" si="4"/>
        <v>0.95254030080000007</v>
      </c>
      <c r="O17" s="381">
        <f t="shared" ca="1" si="4"/>
        <v>0.55204040160000001</v>
      </c>
    </row>
    <row r="18" spans="2:15" s="649" customFormat="1" hidden="1" x14ac:dyDescent="0.25">
      <c r="B18" s="740">
        <f t="shared" si="5"/>
        <v>9</v>
      </c>
      <c r="C18" s="538" t="s">
        <v>791</v>
      </c>
      <c r="D18" s="760">
        <v>5.29</v>
      </c>
      <c r="E18" s="381">
        <f t="shared" si="2"/>
        <v>5.19</v>
      </c>
      <c r="F18" s="381">
        <f t="shared" si="3"/>
        <v>5.19</v>
      </c>
      <c r="G18" s="381"/>
      <c r="H18" s="381"/>
      <c r="I18" s="381"/>
      <c r="J18" s="381">
        <f t="shared" si="4"/>
        <v>0.03</v>
      </c>
      <c r="K18" s="381">
        <f t="shared" si="4"/>
        <v>3.0599999999999999E-2</v>
      </c>
      <c r="L18" s="381">
        <f t="shared" si="4"/>
        <v>3.1212E-2</v>
      </c>
      <c r="M18" s="381">
        <f t="shared" si="4"/>
        <v>3.1836240000000002E-2</v>
      </c>
      <c r="N18" s="381">
        <f t="shared" si="4"/>
        <v>3.2472964800000004E-2</v>
      </c>
      <c r="O18" s="381">
        <f t="shared" ca="1" si="4"/>
        <v>5.7301793686079998</v>
      </c>
    </row>
    <row r="19" spans="2:15" s="649" customFormat="1" hidden="1" x14ac:dyDescent="0.25">
      <c r="B19" s="740">
        <f t="shared" si="5"/>
        <v>10</v>
      </c>
      <c r="C19" s="538" t="s">
        <v>792</v>
      </c>
      <c r="D19" s="760">
        <v>0.12</v>
      </c>
      <c r="E19" s="381">
        <f t="shared" si="2"/>
        <v>0.12</v>
      </c>
      <c r="F19" s="381">
        <f t="shared" si="3"/>
        <v>0.12</v>
      </c>
      <c r="G19" s="381"/>
      <c r="H19" s="381"/>
      <c r="I19" s="381"/>
      <c r="J19" s="381">
        <f t="shared" si="4"/>
        <v>0.24</v>
      </c>
      <c r="K19" s="381">
        <f t="shared" si="4"/>
        <v>0.24479999999999999</v>
      </c>
      <c r="L19" s="381">
        <f t="shared" si="4"/>
        <v>0.249696</v>
      </c>
      <c r="M19" s="381">
        <f t="shared" si="4"/>
        <v>0.25468992000000001</v>
      </c>
      <c r="N19" s="381">
        <f t="shared" si="4"/>
        <v>0.25978371840000003</v>
      </c>
      <c r="O19" s="381">
        <f t="shared" ca="1" si="4"/>
        <v>0.13248969638400002</v>
      </c>
    </row>
    <row r="20" spans="2:15" s="649" customFormat="1" hidden="1" x14ac:dyDescent="0.25">
      <c r="B20" s="740">
        <f t="shared" si="5"/>
        <v>11</v>
      </c>
      <c r="C20" s="538" t="s">
        <v>793</v>
      </c>
      <c r="D20" s="760">
        <v>0.05</v>
      </c>
      <c r="E20" s="381">
        <f t="shared" si="2"/>
        <v>0.05</v>
      </c>
      <c r="F20" s="381">
        <f t="shared" si="3"/>
        <v>0.05</v>
      </c>
      <c r="G20" s="381"/>
      <c r="H20" s="381"/>
      <c r="I20" s="381"/>
      <c r="J20" s="381">
        <f t="shared" si="4"/>
        <v>0.5</v>
      </c>
      <c r="K20" s="381">
        <f t="shared" si="4"/>
        <v>0.51</v>
      </c>
      <c r="L20" s="381">
        <f t="shared" si="4"/>
        <v>0.5202</v>
      </c>
      <c r="M20" s="381">
        <f t="shared" si="4"/>
        <v>0.53060399999999996</v>
      </c>
      <c r="N20" s="381">
        <f t="shared" si="4"/>
        <v>0.54121607999999999</v>
      </c>
      <c r="O20" s="381">
        <f t="shared" ca="1" si="4"/>
        <v>5.5204040160000009E-2</v>
      </c>
    </row>
    <row r="21" spans="2:15" s="649" customFormat="1" hidden="1" x14ac:dyDescent="0.25">
      <c r="B21" s="740">
        <f t="shared" si="5"/>
        <v>12</v>
      </c>
      <c r="C21" s="539" t="s">
        <v>403</v>
      </c>
      <c r="D21" s="760"/>
      <c r="E21" s="381">
        <f t="shared" ref="E21:I21" si="6">E40+E48</f>
        <v>78.239999999999995</v>
      </c>
      <c r="F21" s="381">
        <f t="shared" si="3"/>
        <v>78.239999999999995</v>
      </c>
      <c r="G21" s="381">
        <f t="shared" si="6"/>
        <v>0</v>
      </c>
      <c r="H21" s="381">
        <f t="shared" si="6"/>
        <v>0</v>
      </c>
      <c r="I21" s="381">
        <f t="shared" si="6"/>
        <v>0</v>
      </c>
      <c r="J21" s="381">
        <f t="shared" si="4"/>
        <v>33.769999999999996</v>
      </c>
      <c r="K21" s="381">
        <f t="shared" si="4"/>
        <v>34.445399999999999</v>
      </c>
      <c r="L21" s="381">
        <f t="shared" si="4"/>
        <v>35.134308000000004</v>
      </c>
      <c r="M21" s="381">
        <f t="shared" si="4"/>
        <v>33.769999999999996</v>
      </c>
      <c r="N21" s="381">
        <f t="shared" si="4"/>
        <v>33.769999999999996</v>
      </c>
      <c r="O21" s="381">
        <f t="shared" si="4"/>
        <v>0</v>
      </c>
    </row>
    <row r="22" spans="2:15" x14ac:dyDescent="0.25">
      <c r="B22" s="740"/>
      <c r="C22" s="744" t="s">
        <v>90</v>
      </c>
      <c r="D22" s="80"/>
      <c r="E22" s="135">
        <f>SUM(E10:E21)</f>
        <v>228.77999999999997</v>
      </c>
      <c r="F22" s="135">
        <f>E22-D22</f>
        <v>228.77999999999997</v>
      </c>
      <c r="G22" s="135">
        <f t="shared" ref="G22:O22" si="7">SUM(G10:G21)</f>
        <v>0</v>
      </c>
      <c r="H22" s="135">
        <f t="shared" si="7"/>
        <v>0</v>
      </c>
      <c r="I22" s="135">
        <f t="shared" si="7"/>
        <v>0</v>
      </c>
      <c r="J22" s="135">
        <f>J41+J49</f>
        <v>220.14999999999998</v>
      </c>
      <c r="K22" s="135">
        <f t="shared" ref="K22:L22" si="8">K41+K49</f>
        <v>225.7482</v>
      </c>
      <c r="L22" s="135">
        <f t="shared" si="8"/>
        <v>230.26316400000002</v>
      </c>
      <c r="M22" s="135">
        <f t="shared" si="7"/>
        <v>148.52903312000001</v>
      </c>
      <c r="N22" s="135">
        <f t="shared" si="7"/>
        <v>150.82421378239999</v>
      </c>
      <c r="O22" s="135">
        <f t="shared" ca="1" si="7"/>
        <v>166.208324113728</v>
      </c>
    </row>
    <row r="24" spans="2:15" x14ac:dyDescent="0.25">
      <c r="B24" s="749" t="s">
        <v>716</v>
      </c>
      <c r="C24" s="759"/>
      <c r="D24" s="14"/>
      <c r="E24" s="14"/>
      <c r="F24" s="14"/>
      <c r="G24" s="14"/>
      <c r="H24" s="14"/>
      <c r="I24" s="14"/>
      <c r="J24" s="14"/>
      <c r="K24" s="14"/>
      <c r="L24" s="14"/>
    </row>
    <row r="25" spans="2:15" x14ac:dyDescent="0.25">
      <c r="O25" s="15" t="s">
        <v>101</v>
      </c>
    </row>
    <row r="26" spans="2:15" x14ac:dyDescent="0.25">
      <c r="B26" s="927" t="s">
        <v>2</v>
      </c>
      <c r="C26" s="930" t="s">
        <v>102</v>
      </c>
      <c r="D26" s="947" t="s">
        <v>104</v>
      </c>
      <c r="E26" s="948"/>
      <c r="F26" s="949"/>
      <c r="G26" s="947" t="s">
        <v>708</v>
      </c>
      <c r="H26" s="948"/>
      <c r="I26" s="948"/>
      <c r="J26" s="948"/>
      <c r="K26" s="946" t="s">
        <v>105</v>
      </c>
      <c r="L26" s="946"/>
      <c r="M26" s="946"/>
      <c r="N26" s="946"/>
      <c r="O26" s="946"/>
    </row>
    <row r="27" spans="2:15" ht="28" x14ac:dyDescent="0.25">
      <c r="B27" s="928"/>
      <c r="C27" s="930"/>
      <c r="D27" s="738" t="s">
        <v>106</v>
      </c>
      <c r="E27" s="738" t="s">
        <v>214</v>
      </c>
      <c r="F27" s="738" t="s">
        <v>107</v>
      </c>
      <c r="G27" s="738" t="s">
        <v>106</v>
      </c>
      <c r="H27" s="738" t="s">
        <v>108</v>
      </c>
      <c r="I27" s="738" t="s">
        <v>109</v>
      </c>
      <c r="J27" s="738" t="s">
        <v>215</v>
      </c>
      <c r="K27" s="738" t="s">
        <v>472</v>
      </c>
      <c r="L27" s="738" t="s">
        <v>473</v>
      </c>
      <c r="M27" s="738" t="s">
        <v>474</v>
      </c>
      <c r="N27" s="738" t="s">
        <v>475</v>
      </c>
      <c r="O27" s="738" t="s">
        <v>476</v>
      </c>
    </row>
    <row r="28" spans="2:15" x14ac:dyDescent="0.25">
      <c r="B28" s="929"/>
      <c r="C28" s="931"/>
      <c r="D28" s="738" t="s">
        <v>110</v>
      </c>
      <c r="E28" s="738" t="s">
        <v>111</v>
      </c>
      <c r="F28" s="738" t="s">
        <v>112</v>
      </c>
      <c r="G28" s="738" t="s">
        <v>110</v>
      </c>
      <c r="H28" s="738" t="s">
        <v>113</v>
      </c>
      <c r="I28" s="738" t="s">
        <v>114</v>
      </c>
      <c r="J28" s="738" t="s">
        <v>114</v>
      </c>
      <c r="K28" s="738" t="s">
        <v>115</v>
      </c>
      <c r="L28" s="738" t="s">
        <v>115</v>
      </c>
      <c r="M28" s="738" t="s">
        <v>115</v>
      </c>
      <c r="N28" s="738" t="s">
        <v>115</v>
      </c>
      <c r="O28" s="738" t="s">
        <v>115</v>
      </c>
    </row>
    <row r="29" spans="2:15" hidden="1" x14ac:dyDescent="0.25">
      <c r="B29" s="743">
        <v>1</v>
      </c>
      <c r="C29" s="538" t="s">
        <v>783</v>
      </c>
      <c r="D29" s="639"/>
      <c r="E29" s="740">
        <v>116.21</v>
      </c>
      <c r="F29" s="745">
        <f>E29</f>
        <v>116.21</v>
      </c>
      <c r="G29" s="554"/>
      <c r="H29" s="554"/>
      <c r="I29" s="554"/>
      <c r="J29" s="132">
        <f>'[55]NTI proj'!K6</f>
        <v>98.96</v>
      </c>
      <c r="K29" s="132">
        <f>'[55]NTI proj'!L6</f>
        <v>100.9392</v>
      </c>
      <c r="L29" s="132">
        <f>'[55]NTI proj'!M6</f>
        <v>102.957984</v>
      </c>
      <c r="M29" s="132">
        <f>'[55]NTI proj'!N6</f>
        <v>105.01714368</v>
      </c>
      <c r="N29" s="132">
        <f>'[55]NTI proj'!O6</f>
        <v>107.1174865536</v>
      </c>
      <c r="O29" s="132">
        <f t="shared" ref="O29:O39" ca="1" si="9">O10</f>
        <v>128.30523013987201</v>
      </c>
    </row>
    <row r="30" spans="2:15" hidden="1" x14ac:dyDescent="0.25">
      <c r="B30" s="743">
        <f>B29+1</f>
        <v>2</v>
      </c>
      <c r="C30" s="538" t="s">
        <v>784</v>
      </c>
      <c r="D30" s="639"/>
      <c r="E30" s="740">
        <v>0.02</v>
      </c>
      <c r="F30" s="745">
        <f t="shared" ref="F30:F39" si="10">E30</f>
        <v>0.02</v>
      </c>
      <c r="G30" s="554"/>
      <c r="H30" s="554"/>
      <c r="I30" s="554"/>
      <c r="J30" s="132">
        <f>'[55]NTI proj'!K7</f>
        <v>-5.29</v>
      </c>
      <c r="K30" s="132">
        <f>'[55]NTI proj'!L7</f>
        <v>-5.3958000000000004</v>
      </c>
      <c r="L30" s="132">
        <f>'[55]NTI proj'!M7</f>
        <v>-5.5037160000000007</v>
      </c>
      <c r="M30" s="132">
        <f>'[55]NTI proj'!N7</f>
        <v>-5.6137903200000006</v>
      </c>
      <c r="N30" s="132">
        <f>'[55]NTI proj'!O7</f>
        <v>-5.726066126400001</v>
      </c>
      <c r="O30" s="132">
        <f t="shared" ca="1" si="9"/>
        <v>2.2081616064000002E-2</v>
      </c>
    </row>
    <row r="31" spans="2:15" hidden="1" x14ac:dyDescent="0.25">
      <c r="B31" s="743">
        <f>B30+1</f>
        <v>3</v>
      </c>
      <c r="C31" s="538" t="s">
        <v>785</v>
      </c>
      <c r="D31" s="639"/>
      <c r="E31" s="740">
        <v>6.89</v>
      </c>
      <c r="F31" s="745">
        <f t="shared" si="10"/>
        <v>6.89</v>
      </c>
      <c r="G31" s="554"/>
      <c r="H31" s="554"/>
      <c r="I31" s="554"/>
      <c r="J31" s="132">
        <f>'[55]NTI proj'!K8</f>
        <v>10.61</v>
      </c>
      <c r="K31" s="132">
        <f>'[55]NTI proj'!L8</f>
        <v>10.8222</v>
      </c>
      <c r="L31" s="132">
        <f>'[55]NTI proj'!M8</f>
        <v>11.038644000000001</v>
      </c>
      <c r="M31" s="132">
        <f>'[55]NTI proj'!N8</f>
        <v>11.259416880000002</v>
      </c>
      <c r="N31" s="132">
        <f>'[55]NTI proj'!O8</f>
        <v>11.484605217600002</v>
      </c>
      <c r="O31" s="132">
        <f t="shared" ca="1" si="9"/>
        <v>7.6071167340479997</v>
      </c>
    </row>
    <row r="32" spans="2:15" hidden="1" x14ac:dyDescent="0.25">
      <c r="B32" s="740">
        <f t="shared" ref="B32:B40" si="11">B31+1</f>
        <v>4</v>
      </c>
      <c r="C32" s="538" t="s">
        <v>786</v>
      </c>
      <c r="D32" s="639"/>
      <c r="E32" s="740">
        <v>11.46</v>
      </c>
      <c r="F32" s="745">
        <f t="shared" si="10"/>
        <v>11.46</v>
      </c>
      <c r="G32" s="554"/>
      <c r="H32" s="554"/>
      <c r="I32" s="554"/>
      <c r="J32" s="132">
        <f>'[55]NTI proj'!K9</f>
        <v>-9.4600000000000009</v>
      </c>
      <c r="K32" s="132">
        <f>'[55]NTI proj'!L9</f>
        <v>-9.6492000000000004</v>
      </c>
      <c r="L32" s="132">
        <f>'[55]NTI proj'!M9</f>
        <v>-9.8421840000000014</v>
      </c>
      <c r="M32" s="132">
        <f>'[55]NTI proj'!N9</f>
        <v>-10.039027680000002</v>
      </c>
      <c r="N32" s="132">
        <f>'[55]NTI proj'!O9</f>
        <v>-10.239808233600002</v>
      </c>
      <c r="O32" s="132">
        <f t="shared" ca="1" si="9"/>
        <v>12.652766004672001</v>
      </c>
    </row>
    <row r="33" spans="2:15" hidden="1" x14ac:dyDescent="0.25">
      <c r="B33" s="740">
        <f t="shared" si="11"/>
        <v>5</v>
      </c>
      <c r="C33" s="538" t="s">
        <v>787</v>
      </c>
      <c r="D33" s="80"/>
      <c r="E33" s="740">
        <v>9.41</v>
      </c>
      <c r="F33" s="745">
        <f t="shared" si="10"/>
        <v>9.41</v>
      </c>
      <c r="G33" s="18"/>
      <c r="H33" s="18"/>
      <c r="I33" s="18"/>
      <c r="J33" s="132">
        <f>'[55]NTI proj'!K10</f>
        <v>4.96</v>
      </c>
      <c r="K33" s="132">
        <f>'[55]NTI proj'!L10</f>
        <v>5.0591999999999997</v>
      </c>
      <c r="L33" s="132">
        <f>'[55]NTI proj'!M10</f>
        <v>5.1603839999999996</v>
      </c>
      <c r="M33" s="132">
        <f>'[55]NTI proj'!N10</f>
        <v>5.2635916799999993</v>
      </c>
      <c r="N33" s="132">
        <f>'[55]NTI proj'!O10</f>
        <v>5.3688635135999991</v>
      </c>
      <c r="O33" s="132">
        <f t="shared" ca="1" si="9"/>
        <v>10.389400358112001</v>
      </c>
    </row>
    <row r="34" spans="2:15" hidden="1" x14ac:dyDescent="0.25">
      <c r="B34" s="740">
        <f t="shared" si="11"/>
        <v>6</v>
      </c>
      <c r="C34" s="538" t="s">
        <v>788</v>
      </c>
      <c r="D34" s="80"/>
      <c r="E34" s="740">
        <v>0.28999999999999998</v>
      </c>
      <c r="F34" s="745">
        <f t="shared" si="10"/>
        <v>0.28999999999999998</v>
      </c>
      <c r="G34" s="18"/>
      <c r="H34" s="18"/>
      <c r="I34" s="18"/>
      <c r="J34" s="132">
        <f>'[55]NTI proj'!K11</f>
        <v>0.49</v>
      </c>
      <c r="K34" s="132">
        <f>'[55]NTI proj'!L11</f>
        <v>0.49980000000000002</v>
      </c>
      <c r="L34" s="132">
        <f>'[55]NTI proj'!M11</f>
        <v>0.50979600000000003</v>
      </c>
      <c r="M34" s="132">
        <f>'[55]NTI proj'!N11</f>
        <v>0.51999192000000005</v>
      </c>
      <c r="N34" s="132">
        <f>'[55]NTI proj'!O11</f>
        <v>0.53039175840000008</v>
      </c>
      <c r="O34" s="132">
        <f t="shared" ca="1" si="9"/>
        <v>0.320183432928</v>
      </c>
    </row>
    <row r="35" spans="2:15" hidden="1" x14ac:dyDescent="0.25">
      <c r="B35" s="740">
        <f t="shared" si="11"/>
        <v>7</v>
      </c>
      <c r="C35" s="538" t="s">
        <v>789</v>
      </c>
      <c r="D35" s="80"/>
      <c r="E35" s="740">
        <v>0.4</v>
      </c>
      <c r="F35" s="745">
        <f t="shared" si="10"/>
        <v>0.4</v>
      </c>
      <c r="G35" s="18"/>
      <c r="H35" s="18"/>
      <c r="I35" s="18"/>
      <c r="J35" s="132">
        <f>'[55]NTI proj'!K12</f>
        <v>6.22</v>
      </c>
      <c r="K35" s="132">
        <f>'[55]NTI proj'!L12</f>
        <v>6.3444000000000003</v>
      </c>
      <c r="L35" s="132">
        <f>'[55]NTI proj'!M12</f>
        <v>6.4712880000000004</v>
      </c>
      <c r="M35" s="132">
        <f>'[55]NTI proj'!N12</f>
        <v>6.6007137600000005</v>
      </c>
      <c r="N35" s="132">
        <f>'[55]NTI proj'!O12</f>
        <v>6.732728035200001</v>
      </c>
      <c r="O35" s="132">
        <f t="shared" ca="1" si="9"/>
        <v>0.44163232128000007</v>
      </c>
    </row>
    <row r="36" spans="2:15" hidden="1" x14ac:dyDescent="0.25">
      <c r="B36" s="740">
        <f t="shared" si="11"/>
        <v>8</v>
      </c>
      <c r="C36" s="538" t="s">
        <v>790</v>
      </c>
      <c r="D36" s="80"/>
      <c r="E36" s="740">
        <v>0.5</v>
      </c>
      <c r="F36" s="745">
        <f t="shared" si="10"/>
        <v>0.5</v>
      </c>
      <c r="G36" s="18"/>
      <c r="H36" s="18"/>
      <c r="I36" s="18"/>
      <c r="J36" s="132">
        <f>'[55]NTI proj'!K13</f>
        <v>0.88</v>
      </c>
      <c r="K36" s="132">
        <f>'[55]NTI proj'!L13</f>
        <v>0.89760000000000006</v>
      </c>
      <c r="L36" s="132">
        <f>'[55]NTI proj'!M13</f>
        <v>0.91555200000000003</v>
      </c>
      <c r="M36" s="132">
        <f>'[55]NTI proj'!N13</f>
        <v>0.93386304000000009</v>
      </c>
      <c r="N36" s="132">
        <f>'[55]NTI proj'!O13</f>
        <v>0.95254030080000007</v>
      </c>
      <c r="O36" s="132">
        <f t="shared" ca="1" si="9"/>
        <v>0.55204040160000001</v>
      </c>
    </row>
    <row r="37" spans="2:15" hidden="1" x14ac:dyDescent="0.25">
      <c r="B37" s="740">
        <f t="shared" si="11"/>
        <v>9</v>
      </c>
      <c r="C37" s="538" t="s">
        <v>791</v>
      </c>
      <c r="D37" s="80"/>
      <c r="E37" s="740">
        <v>5.19</v>
      </c>
      <c r="F37" s="745">
        <f t="shared" si="10"/>
        <v>5.19</v>
      </c>
      <c r="G37" s="18"/>
      <c r="H37" s="18"/>
      <c r="I37" s="18"/>
      <c r="J37" s="132">
        <f>'[55]NTI proj'!K14</f>
        <v>0.03</v>
      </c>
      <c r="K37" s="132">
        <f>'[55]NTI proj'!L14</f>
        <v>3.0599999999999999E-2</v>
      </c>
      <c r="L37" s="132">
        <f>'[55]NTI proj'!M14</f>
        <v>3.1212E-2</v>
      </c>
      <c r="M37" s="132">
        <f>'[55]NTI proj'!N14</f>
        <v>3.1836240000000002E-2</v>
      </c>
      <c r="N37" s="132">
        <f>'[55]NTI proj'!O14</f>
        <v>3.2472964800000004E-2</v>
      </c>
      <c r="O37" s="132">
        <f t="shared" ca="1" si="9"/>
        <v>5.7301793686079998</v>
      </c>
    </row>
    <row r="38" spans="2:15" hidden="1" x14ac:dyDescent="0.25">
      <c r="B38" s="740">
        <f t="shared" si="11"/>
        <v>10</v>
      </c>
      <c r="C38" s="538" t="s">
        <v>792</v>
      </c>
      <c r="D38" s="80"/>
      <c r="E38" s="740">
        <v>0.12</v>
      </c>
      <c r="F38" s="745">
        <f t="shared" si="10"/>
        <v>0.12</v>
      </c>
      <c r="G38" s="18"/>
      <c r="H38" s="18"/>
      <c r="I38" s="18"/>
      <c r="J38" s="132">
        <f>'[55]NTI proj'!K15</f>
        <v>0.24</v>
      </c>
      <c r="K38" s="132">
        <f>'[55]NTI proj'!L15</f>
        <v>0.24479999999999999</v>
      </c>
      <c r="L38" s="132">
        <f>'[55]NTI proj'!M15</f>
        <v>0.249696</v>
      </c>
      <c r="M38" s="132">
        <f>'[55]NTI proj'!N15</f>
        <v>0.25468992000000001</v>
      </c>
      <c r="N38" s="132">
        <f>'[55]NTI proj'!O15</f>
        <v>0.25978371840000003</v>
      </c>
      <c r="O38" s="132">
        <f t="shared" ca="1" si="9"/>
        <v>0.13248969638400002</v>
      </c>
    </row>
    <row r="39" spans="2:15" hidden="1" x14ac:dyDescent="0.25">
      <c r="B39" s="740">
        <f t="shared" si="11"/>
        <v>11</v>
      </c>
      <c r="C39" s="538" t="s">
        <v>793</v>
      </c>
      <c r="D39" s="80"/>
      <c r="E39" s="740">
        <v>0.05</v>
      </c>
      <c r="F39" s="745">
        <f t="shared" si="10"/>
        <v>0.05</v>
      </c>
      <c r="G39" s="18"/>
      <c r="H39" s="18"/>
      <c r="I39" s="18"/>
      <c r="J39" s="132">
        <f>'[55]NTI proj'!K16</f>
        <v>0.5</v>
      </c>
      <c r="K39" s="132">
        <f>'[55]NTI proj'!L16</f>
        <v>0.51</v>
      </c>
      <c r="L39" s="132">
        <f>'[55]NTI proj'!M16</f>
        <v>0.5202</v>
      </c>
      <c r="M39" s="132">
        <f>'[55]NTI proj'!N16</f>
        <v>0.53060399999999996</v>
      </c>
      <c r="N39" s="132">
        <f>'[55]NTI proj'!O16</f>
        <v>0.54121607999999999</v>
      </c>
      <c r="O39" s="132">
        <f t="shared" ca="1" si="9"/>
        <v>5.5204040160000009E-2</v>
      </c>
    </row>
    <row r="40" spans="2:15" hidden="1" x14ac:dyDescent="0.25">
      <c r="B40" s="740">
        <f t="shared" si="11"/>
        <v>12</v>
      </c>
      <c r="C40" s="539" t="s">
        <v>403</v>
      </c>
      <c r="D40" s="80"/>
      <c r="E40" s="740">
        <v>0</v>
      </c>
      <c r="F40" s="2"/>
      <c r="G40" s="18"/>
      <c r="H40" s="18"/>
      <c r="I40" s="18"/>
      <c r="J40" s="319">
        <f>'[55]NTI proj'!K17+'[55]NTI proj'!K18</f>
        <v>33.769999999999996</v>
      </c>
      <c r="K40" s="319">
        <f>'[55]NTI proj'!L17+'[55]NTI proj'!L18</f>
        <v>34.445399999999999</v>
      </c>
      <c r="L40" s="319">
        <f>'[55]NTI proj'!M17+'[55]NTI proj'!M18</f>
        <v>35.134308000000004</v>
      </c>
      <c r="M40" s="319">
        <f>'[55]NTI proj'!$K$17+'[55]NTI proj'!$K$18</f>
        <v>33.769999999999996</v>
      </c>
      <c r="N40" s="319">
        <f>'[55]NTI proj'!$K$17+'[55]NTI proj'!$K$18</f>
        <v>33.769999999999996</v>
      </c>
      <c r="O40" s="319">
        <v>0</v>
      </c>
    </row>
    <row r="41" spans="2:15" x14ac:dyDescent="0.25">
      <c r="B41" s="740"/>
      <c r="C41" s="744" t="s">
        <v>90</v>
      </c>
      <c r="D41" s="135">
        <f>SUM(D29:D40)</f>
        <v>0</v>
      </c>
      <c r="E41" s="135">
        <f>SUM(E29:E40)</f>
        <v>150.54</v>
      </c>
      <c r="F41" s="135">
        <f>E41</f>
        <v>150.54</v>
      </c>
      <c r="G41" s="135">
        <f t="shared" ref="G41:O41" si="12">SUM(G29:G40)</f>
        <v>0</v>
      </c>
      <c r="H41" s="135">
        <f t="shared" si="12"/>
        <v>0</v>
      </c>
      <c r="I41" s="135">
        <f t="shared" si="12"/>
        <v>0</v>
      </c>
      <c r="J41" s="391">
        <f t="shared" si="12"/>
        <v>141.90999999999997</v>
      </c>
      <c r="K41" s="391">
        <f t="shared" si="12"/>
        <v>144.7482</v>
      </c>
      <c r="L41" s="391">
        <f t="shared" si="12"/>
        <v>147.64316400000001</v>
      </c>
      <c r="M41" s="391">
        <f t="shared" si="12"/>
        <v>148.52903312000001</v>
      </c>
      <c r="N41" s="391">
        <f t="shared" si="12"/>
        <v>150.82421378239999</v>
      </c>
      <c r="O41" s="391">
        <f t="shared" ca="1" si="12"/>
        <v>166.208324113728</v>
      </c>
    </row>
    <row r="43" spans="2:15" x14ac:dyDescent="0.25">
      <c r="B43" s="749" t="s">
        <v>717</v>
      </c>
      <c r="C43" s="759"/>
      <c r="D43" s="14"/>
      <c r="E43" s="14"/>
      <c r="F43" s="14"/>
      <c r="G43" s="14"/>
      <c r="H43" s="14"/>
      <c r="I43" s="14"/>
      <c r="J43" s="14"/>
      <c r="K43" s="14"/>
      <c r="L43" s="14"/>
    </row>
    <row r="44" spans="2:15" x14ac:dyDescent="0.25">
      <c r="O44" s="15" t="s">
        <v>101</v>
      </c>
    </row>
    <row r="45" spans="2:15" x14ac:dyDescent="0.25">
      <c r="B45" s="927" t="s">
        <v>2</v>
      </c>
      <c r="C45" s="930" t="s">
        <v>102</v>
      </c>
      <c r="D45" s="947" t="s">
        <v>140</v>
      </c>
      <c r="E45" s="948"/>
      <c r="F45" s="949"/>
      <c r="G45" s="947" t="s">
        <v>795</v>
      </c>
      <c r="H45" s="948"/>
      <c r="I45" s="948"/>
      <c r="J45" s="948"/>
      <c r="K45" s="946" t="s">
        <v>105</v>
      </c>
      <c r="L45" s="946"/>
      <c r="M45" s="946"/>
      <c r="N45" s="946"/>
      <c r="O45" s="946"/>
    </row>
    <row r="46" spans="2:15" ht="28" x14ac:dyDescent="0.25">
      <c r="B46" s="928"/>
      <c r="C46" s="930"/>
      <c r="D46" s="738" t="s">
        <v>106</v>
      </c>
      <c r="E46" s="738" t="s">
        <v>214</v>
      </c>
      <c r="F46" s="738" t="s">
        <v>107</v>
      </c>
      <c r="G46" s="738" t="s">
        <v>106</v>
      </c>
      <c r="H46" s="738" t="s">
        <v>108</v>
      </c>
      <c r="I46" s="738" t="s">
        <v>109</v>
      </c>
      <c r="J46" s="738" t="s">
        <v>215</v>
      </c>
      <c r="K46" s="738" t="s">
        <v>472</v>
      </c>
      <c r="L46" s="738" t="s">
        <v>473</v>
      </c>
      <c r="M46" s="738" t="s">
        <v>474</v>
      </c>
      <c r="N46" s="738" t="s">
        <v>475</v>
      </c>
      <c r="O46" s="738" t="s">
        <v>476</v>
      </c>
    </row>
    <row r="47" spans="2:15" x14ac:dyDescent="0.25">
      <c r="B47" s="929"/>
      <c r="C47" s="931"/>
      <c r="D47" s="738" t="s">
        <v>110</v>
      </c>
      <c r="E47" s="738" t="s">
        <v>111</v>
      </c>
      <c r="F47" s="738" t="s">
        <v>112</v>
      </c>
      <c r="G47" s="738" t="s">
        <v>110</v>
      </c>
      <c r="H47" s="738" t="s">
        <v>113</v>
      </c>
      <c r="I47" s="738" t="s">
        <v>113</v>
      </c>
      <c r="J47" s="738" t="s">
        <v>113</v>
      </c>
      <c r="K47" s="738" t="s">
        <v>115</v>
      </c>
      <c r="L47" s="738" t="s">
        <v>115</v>
      </c>
      <c r="M47" s="738" t="s">
        <v>115</v>
      </c>
      <c r="N47" s="738" t="s">
        <v>115</v>
      </c>
      <c r="O47" s="738" t="s">
        <v>115</v>
      </c>
    </row>
    <row r="48" spans="2:15" x14ac:dyDescent="0.25">
      <c r="B48" s="743">
        <v>1</v>
      </c>
      <c r="C48" t="s">
        <v>796</v>
      </c>
      <c r="D48" s="639"/>
      <c r="E48" s="554">
        <f>'[13]Rev_SP-12me'!$BG$2</f>
        <v>78.239999999999995</v>
      </c>
      <c r="F48" s="745">
        <f>E48</f>
        <v>78.239999999999995</v>
      </c>
      <c r="G48" s="554"/>
      <c r="H48" s="554"/>
      <c r="I48" s="554"/>
      <c r="J48" s="554"/>
      <c r="K48" s="132"/>
      <c r="L48" s="554"/>
      <c r="M48" s="554"/>
      <c r="N48" s="554"/>
      <c r="O48" s="554"/>
    </row>
    <row r="49" spans="2:15" x14ac:dyDescent="0.25">
      <c r="B49" s="740"/>
      <c r="C49" s="744" t="s">
        <v>90</v>
      </c>
      <c r="D49" s="135">
        <f>SUM(D48:D48)</f>
        <v>0</v>
      </c>
      <c r="E49" s="135">
        <f>SUM(E48:E48)</f>
        <v>78.239999999999995</v>
      </c>
      <c r="F49" s="135">
        <f>E49</f>
        <v>78.239999999999995</v>
      </c>
      <c r="G49" s="135">
        <f t="shared" ref="G49:O49" si="13">SUM(G48:G48)</f>
        <v>0</v>
      </c>
      <c r="H49" s="135">
        <f t="shared" si="13"/>
        <v>0</v>
      </c>
      <c r="I49" s="135">
        <f t="shared" si="13"/>
        <v>0</v>
      </c>
      <c r="J49" s="135">
        <v>78.239999999999995</v>
      </c>
      <c r="K49" s="135">
        <v>81</v>
      </c>
      <c r="L49" s="135">
        <v>82.62</v>
      </c>
      <c r="M49" s="135">
        <f t="shared" si="13"/>
        <v>0</v>
      </c>
      <c r="N49" s="135">
        <f t="shared" si="13"/>
        <v>0</v>
      </c>
      <c r="O49" s="135">
        <f t="shared" si="13"/>
        <v>0</v>
      </c>
    </row>
  </sheetData>
  <mergeCells count="15">
    <mergeCell ref="B26:B28"/>
    <mergeCell ref="C26:C28"/>
    <mergeCell ref="D26:F26"/>
    <mergeCell ref="G26:J26"/>
    <mergeCell ref="K26:O26"/>
    <mergeCell ref="B7:B9"/>
    <mergeCell ref="C7:C9"/>
    <mergeCell ref="D7:F7"/>
    <mergeCell ref="G7:J7"/>
    <mergeCell ref="K7:O7"/>
    <mergeCell ref="B45:B47"/>
    <mergeCell ref="C45:C47"/>
    <mergeCell ref="D45:F45"/>
    <mergeCell ref="G45:J45"/>
    <mergeCell ref="K45:O45"/>
  </mergeCells>
  <pageMargins left="1.02" right="0.25" top="1" bottom="1" header="0.25" footer="0.25"/>
  <pageSetup paperSize="9" scale="9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pageSetUpPr fitToPage="1"/>
  </sheetPr>
  <dimension ref="B1:O27"/>
  <sheetViews>
    <sheetView showGridLines="0" view="pageBreakPreview" zoomScale="90" zoomScaleNormal="70" zoomScaleSheetLayoutView="90" workbookViewId="0">
      <selection activeCell="U33" sqref="U33"/>
    </sheetView>
  </sheetViews>
  <sheetFormatPr defaultColWidth="9.1796875" defaultRowHeight="14" x14ac:dyDescent="0.25"/>
  <cols>
    <col min="1" max="1" width="4.1796875" style="4" customWidth="1"/>
    <col min="2" max="2" width="6.1796875" style="4" customWidth="1"/>
    <col min="3" max="3" width="43.54296875" style="4" customWidth="1"/>
    <col min="4" max="4" width="13.81640625" style="4" hidden="1" customWidth="1"/>
    <col min="5" max="5" width="12.54296875" style="4" hidden="1" customWidth="1"/>
    <col min="6" max="6" width="13.453125" style="4" hidden="1" customWidth="1"/>
    <col min="7" max="7" width="13.81640625" style="4" hidden="1" customWidth="1"/>
    <col min="8" max="8" width="12.54296875" style="4" hidden="1" customWidth="1"/>
    <col min="9" max="9" width="13.1796875" style="4" hidden="1" customWidth="1"/>
    <col min="10" max="10" width="12.54296875" style="4" hidden="1" customWidth="1"/>
    <col min="11" max="11" width="11.81640625" style="4" bestFit="1" customWidth="1"/>
    <col min="12" max="12" width="13.81640625" style="4" bestFit="1" customWidth="1"/>
    <col min="13" max="15" width="11.81640625" style="4" hidden="1" customWidth="1"/>
    <col min="16" max="18" width="11.81640625" style="4" bestFit="1" customWidth="1"/>
    <col min="19" max="16384" width="9.1796875" style="4"/>
  </cols>
  <sheetData>
    <row r="1" spans="2:15" x14ac:dyDescent="0.25">
      <c r="B1" s="13"/>
    </row>
    <row r="2" spans="2:15" x14ac:dyDescent="0.25">
      <c r="C2" s="741" t="s">
        <v>706</v>
      </c>
      <c r="H2" s="518" t="s">
        <v>706</v>
      </c>
    </row>
    <row r="3" spans="2:15" x14ac:dyDescent="0.25">
      <c r="C3" s="742" t="s">
        <v>693</v>
      </c>
      <c r="H3" s="519" t="s">
        <v>693</v>
      </c>
    </row>
    <row r="4" spans="2:15" s="640" customFormat="1" x14ac:dyDescent="0.25">
      <c r="C4" s="742"/>
      <c r="H4" s="742"/>
    </row>
    <row r="5" spans="2:15" x14ac:dyDescent="0.25">
      <c r="B5" s="314" t="s">
        <v>711</v>
      </c>
      <c r="C5" s="13"/>
      <c r="D5" s="14"/>
      <c r="E5" s="14"/>
      <c r="F5" s="14"/>
      <c r="G5" s="14"/>
      <c r="H5" s="14"/>
      <c r="I5" s="14"/>
      <c r="J5" s="14"/>
      <c r="K5" s="14"/>
      <c r="L5" s="14"/>
    </row>
    <row r="6" spans="2:15" x14ac:dyDescent="0.25">
      <c r="O6" s="15" t="s">
        <v>101</v>
      </c>
    </row>
    <row r="7" spans="2:15" s="5" customFormat="1" ht="15" customHeight="1" x14ac:dyDescent="0.25">
      <c r="B7" s="927" t="s">
        <v>2</v>
      </c>
      <c r="C7" s="930" t="s">
        <v>102</v>
      </c>
      <c r="D7" s="947" t="s">
        <v>104</v>
      </c>
      <c r="E7" s="948"/>
      <c r="F7" s="949"/>
      <c r="G7" s="947" t="s">
        <v>708</v>
      </c>
      <c r="H7" s="948"/>
      <c r="I7" s="948"/>
      <c r="J7" s="948"/>
      <c r="K7" s="946" t="s">
        <v>105</v>
      </c>
      <c r="L7" s="946"/>
      <c r="M7" s="946"/>
      <c r="N7" s="946"/>
      <c r="O7" s="946"/>
    </row>
    <row r="8" spans="2:15" s="5" customFormat="1" ht="28" x14ac:dyDescent="0.25">
      <c r="B8" s="928"/>
      <c r="C8" s="930"/>
      <c r="D8" s="514" t="s">
        <v>106</v>
      </c>
      <c r="E8" s="514" t="s">
        <v>214</v>
      </c>
      <c r="F8" s="514" t="s">
        <v>107</v>
      </c>
      <c r="G8" s="514" t="s">
        <v>106</v>
      </c>
      <c r="H8" s="514" t="s">
        <v>108</v>
      </c>
      <c r="I8" s="514" t="s">
        <v>109</v>
      </c>
      <c r="J8" s="514" t="s">
        <v>215</v>
      </c>
      <c r="K8" s="514" t="s">
        <v>472</v>
      </c>
      <c r="L8" s="514" t="s">
        <v>473</v>
      </c>
      <c r="M8" s="514" t="s">
        <v>474</v>
      </c>
      <c r="N8" s="514" t="s">
        <v>475</v>
      </c>
      <c r="O8" s="514" t="s">
        <v>476</v>
      </c>
    </row>
    <row r="9" spans="2:15" s="5" customFormat="1" x14ac:dyDescent="0.25">
      <c r="B9" s="929"/>
      <c r="C9" s="931"/>
      <c r="D9" s="514" t="s">
        <v>110</v>
      </c>
      <c r="E9" s="514" t="s">
        <v>111</v>
      </c>
      <c r="F9" s="514" t="s">
        <v>112</v>
      </c>
      <c r="G9" s="514" t="s">
        <v>110</v>
      </c>
      <c r="H9" s="514" t="s">
        <v>113</v>
      </c>
      <c r="I9" s="514" t="s">
        <v>114</v>
      </c>
      <c r="J9" s="514" t="s">
        <v>114</v>
      </c>
      <c r="K9" s="514" t="s">
        <v>115</v>
      </c>
      <c r="L9" s="514" t="s">
        <v>115</v>
      </c>
      <c r="M9" s="514" t="s">
        <v>115</v>
      </c>
      <c r="N9" s="514" t="s">
        <v>115</v>
      </c>
      <c r="O9" s="514" t="s">
        <v>115</v>
      </c>
    </row>
    <row r="10" spans="2:15" x14ac:dyDescent="0.25">
      <c r="B10" s="520">
        <v>1</v>
      </c>
      <c r="C10" s="522" t="s">
        <v>797</v>
      </c>
      <c r="D10" s="1"/>
      <c r="E10" s="522"/>
      <c r="F10" s="522"/>
      <c r="G10" s="515"/>
      <c r="H10" s="515"/>
      <c r="I10" s="515"/>
      <c r="J10" s="318">
        <v>0</v>
      </c>
      <c r="K10" s="318">
        <v>0</v>
      </c>
      <c r="L10" s="318">
        <v>0</v>
      </c>
      <c r="M10" s="318">
        <v>0</v>
      </c>
      <c r="N10" s="318">
        <v>0</v>
      </c>
      <c r="O10" s="318">
        <v>0</v>
      </c>
    </row>
    <row r="11" spans="2:15" x14ac:dyDescent="0.25">
      <c r="B11" s="517"/>
      <c r="C11" s="521" t="s">
        <v>90</v>
      </c>
      <c r="D11" s="391">
        <f>SUM(D10:D10)</f>
        <v>0</v>
      </c>
      <c r="E11" s="391">
        <f>SUM(E10:E10)</f>
        <v>0</v>
      </c>
      <c r="F11" s="391">
        <f>E11</f>
        <v>0</v>
      </c>
      <c r="G11" s="391">
        <f t="shared" ref="G11:O11" si="0">SUM(G10:G10)</f>
        <v>0</v>
      </c>
      <c r="H11" s="391">
        <f t="shared" si="0"/>
        <v>0</v>
      </c>
      <c r="I11" s="391">
        <f t="shared" si="0"/>
        <v>0</v>
      </c>
      <c r="J11" s="391">
        <f t="shared" si="0"/>
        <v>0</v>
      </c>
      <c r="K11" s="391">
        <f t="shared" si="0"/>
        <v>0</v>
      </c>
      <c r="L11" s="391">
        <f t="shared" si="0"/>
        <v>0</v>
      </c>
      <c r="M11" s="391">
        <f t="shared" si="0"/>
        <v>0</v>
      </c>
      <c r="N11" s="391">
        <f t="shared" si="0"/>
        <v>0</v>
      </c>
      <c r="O11" s="391">
        <f t="shared" si="0"/>
        <v>0</v>
      </c>
    </row>
    <row r="13" spans="2:15" x14ac:dyDescent="0.25">
      <c r="B13" s="314" t="s">
        <v>716</v>
      </c>
      <c r="C13" s="13"/>
      <c r="D13" s="14"/>
      <c r="E13" s="14"/>
      <c r="F13" s="14"/>
      <c r="G13" s="14"/>
      <c r="H13" s="14"/>
      <c r="I13" s="14"/>
      <c r="J13" s="14"/>
      <c r="K13" s="14"/>
      <c r="L13" s="14"/>
    </row>
    <row r="14" spans="2:15" x14ac:dyDescent="0.25">
      <c r="O14" s="15" t="s">
        <v>101</v>
      </c>
    </row>
    <row r="15" spans="2:15" ht="14" customHeight="1" x14ac:dyDescent="0.25">
      <c r="B15" s="927" t="s">
        <v>2</v>
      </c>
      <c r="C15" s="930" t="s">
        <v>102</v>
      </c>
      <c r="D15" s="947" t="s">
        <v>104</v>
      </c>
      <c r="E15" s="948"/>
      <c r="F15" s="949"/>
      <c r="G15" s="947" t="s">
        <v>708</v>
      </c>
      <c r="H15" s="948"/>
      <c r="I15" s="948"/>
      <c r="J15" s="948"/>
      <c r="K15" s="946" t="s">
        <v>105</v>
      </c>
      <c r="L15" s="946"/>
      <c r="M15" s="946"/>
      <c r="N15" s="946"/>
      <c r="O15" s="946"/>
    </row>
    <row r="16" spans="2:15" ht="28" x14ac:dyDescent="0.25">
      <c r="B16" s="928"/>
      <c r="C16" s="930"/>
      <c r="D16" s="514" t="s">
        <v>106</v>
      </c>
      <c r="E16" s="514" t="s">
        <v>214</v>
      </c>
      <c r="F16" s="514" t="s">
        <v>107</v>
      </c>
      <c r="G16" s="514" t="s">
        <v>106</v>
      </c>
      <c r="H16" s="514" t="s">
        <v>108</v>
      </c>
      <c r="I16" s="514" t="s">
        <v>109</v>
      </c>
      <c r="J16" s="514" t="s">
        <v>215</v>
      </c>
      <c r="K16" s="514" t="s">
        <v>472</v>
      </c>
      <c r="L16" s="514" t="s">
        <v>473</v>
      </c>
      <c r="M16" s="514" t="s">
        <v>474</v>
      </c>
      <c r="N16" s="514" t="s">
        <v>475</v>
      </c>
      <c r="O16" s="514" t="s">
        <v>476</v>
      </c>
    </row>
    <row r="17" spans="2:15" x14ac:dyDescent="0.25">
      <c r="B17" s="929"/>
      <c r="C17" s="931"/>
      <c r="D17" s="514" t="s">
        <v>110</v>
      </c>
      <c r="E17" s="514" t="s">
        <v>111</v>
      </c>
      <c r="F17" s="514" t="s">
        <v>112</v>
      </c>
      <c r="G17" s="514" t="s">
        <v>110</v>
      </c>
      <c r="H17" s="514" t="s">
        <v>113</v>
      </c>
      <c r="I17" s="514" t="s">
        <v>114</v>
      </c>
      <c r="J17" s="514" t="s">
        <v>114</v>
      </c>
      <c r="K17" s="514" t="s">
        <v>115</v>
      </c>
      <c r="L17" s="514" t="s">
        <v>115</v>
      </c>
      <c r="M17" s="514" t="s">
        <v>115</v>
      </c>
      <c r="N17" s="514" t="s">
        <v>115</v>
      </c>
      <c r="O17" s="514" t="s">
        <v>115</v>
      </c>
    </row>
    <row r="18" spans="2:15" x14ac:dyDescent="0.25">
      <c r="B18" s="520">
        <v>1</v>
      </c>
      <c r="C18" s="522" t="s">
        <v>797</v>
      </c>
      <c r="D18" s="1"/>
      <c r="E18" s="522"/>
      <c r="F18" s="522"/>
      <c r="G18" s="515"/>
      <c r="H18" s="515"/>
      <c r="I18" s="515"/>
      <c r="J18" s="318">
        <v>0</v>
      </c>
      <c r="K18" s="318">
        <v>0</v>
      </c>
      <c r="L18" s="318">
        <v>0</v>
      </c>
      <c r="M18" s="318">
        <v>0</v>
      </c>
      <c r="N18" s="318">
        <v>0</v>
      </c>
      <c r="O18" s="318">
        <v>0</v>
      </c>
    </row>
    <row r="19" spans="2:15" x14ac:dyDescent="0.25">
      <c r="B19" s="517"/>
      <c r="C19" s="521" t="s">
        <v>90</v>
      </c>
      <c r="D19" s="135">
        <f>SUM(D18:D18)</f>
        <v>0</v>
      </c>
      <c r="E19" s="135">
        <f>SUM(E18:E18)</f>
        <v>0</v>
      </c>
      <c r="F19" s="135">
        <f>E19</f>
        <v>0</v>
      </c>
      <c r="G19" s="135">
        <f t="shared" ref="G19:O19" si="1">SUM(G18:G18)</f>
        <v>0</v>
      </c>
      <c r="H19" s="135">
        <f t="shared" si="1"/>
        <v>0</v>
      </c>
      <c r="I19" s="135">
        <f t="shared" si="1"/>
        <v>0</v>
      </c>
      <c r="J19" s="393">
        <f t="shared" si="1"/>
        <v>0</v>
      </c>
      <c r="K19" s="393">
        <f t="shared" si="1"/>
        <v>0</v>
      </c>
      <c r="L19" s="393">
        <f t="shared" si="1"/>
        <v>0</v>
      </c>
      <c r="M19" s="393">
        <f t="shared" si="1"/>
        <v>0</v>
      </c>
      <c r="N19" s="393">
        <f t="shared" si="1"/>
        <v>0</v>
      </c>
      <c r="O19" s="393">
        <f t="shared" si="1"/>
        <v>0</v>
      </c>
    </row>
    <row r="21" spans="2:15" x14ac:dyDescent="0.25">
      <c r="B21" s="314" t="s">
        <v>717</v>
      </c>
      <c r="C21" s="13"/>
      <c r="D21" s="14"/>
      <c r="E21" s="14"/>
      <c r="F21" s="14"/>
      <c r="G21" s="14"/>
      <c r="H21" s="14"/>
      <c r="I21" s="14"/>
      <c r="J21" s="14"/>
      <c r="K21" s="14"/>
      <c r="L21" s="14"/>
    </row>
    <row r="22" spans="2:15" x14ac:dyDescent="0.25">
      <c r="O22" s="15" t="s">
        <v>101</v>
      </c>
    </row>
    <row r="23" spans="2:15" ht="14" customHeight="1" x14ac:dyDescent="0.25">
      <c r="B23" s="927" t="s">
        <v>2</v>
      </c>
      <c r="C23" s="930" t="s">
        <v>102</v>
      </c>
      <c r="D23" s="947" t="s">
        <v>104</v>
      </c>
      <c r="E23" s="948"/>
      <c r="F23" s="949"/>
      <c r="G23" s="947" t="s">
        <v>708</v>
      </c>
      <c r="H23" s="948"/>
      <c r="I23" s="948"/>
      <c r="J23" s="948"/>
      <c r="K23" s="946" t="s">
        <v>105</v>
      </c>
      <c r="L23" s="946"/>
      <c r="M23" s="946"/>
      <c r="N23" s="946"/>
      <c r="O23" s="946"/>
    </row>
    <row r="24" spans="2:15" ht="28" x14ac:dyDescent="0.25">
      <c r="B24" s="928"/>
      <c r="C24" s="930"/>
      <c r="D24" s="514" t="s">
        <v>106</v>
      </c>
      <c r="E24" s="514" t="s">
        <v>214</v>
      </c>
      <c r="F24" s="514" t="s">
        <v>107</v>
      </c>
      <c r="G24" s="514" t="s">
        <v>106</v>
      </c>
      <c r="H24" s="514" t="s">
        <v>108</v>
      </c>
      <c r="I24" s="514" t="s">
        <v>109</v>
      </c>
      <c r="J24" s="514" t="s">
        <v>215</v>
      </c>
      <c r="K24" s="514" t="s">
        <v>472</v>
      </c>
      <c r="L24" s="514" t="s">
        <v>473</v>
      </c>
      <c r="M24" s="514" t="s">
        <v>474</v>
      </c>
      <c r="N24" s="514" t="s">
        <v>475</v>
      </c>
      <c r="O24" s="514" t="s">
        <v>476</v>
      </c>
    </row>
    <row r="25" spans="2:15" x14ac:dyDescent="0.25">
      <c r="B25" s="929"/>
      <c r="C25" s="931"/>
      <c r="D25" s="514" t="s">
        <v>110</v>
      </c>
      <c r="E25" s="514" t="s">
        <v>111</v>
      </c>
      <c r="F25" s="514" t="s">
        <v>112</v>
      </c>
      <c r="G25" s="514" t="s">
        <v>110</v>
      </c>
      <c r="H25" s="514" t="s">
        <v>113</v>
      </c>
      <c r="I25" s="514" t="s">
        <v>114</v>
      </c>
      <c r="J25" s="514" t="s">
        <v>114</v>
      </c>
      <c r="K25" s="514" t="s">
        <v>115</v>
      </c>
      <c r="L25" s="514" t="s">
        <v>115</v>
      </c>
      <c r="M25" s="514" t="s">
        <v>115</v>
      </c>
      <c r="N25" s="514" t="s">
        <v>115</v>
      </c>
      <c r="O25" s="514" t="s">
        <v>115</v>
      </c>
    </row>
    <row r="26" spans="2:15" x14ac:dyDescent="0.25">
      <c r="B26" s="520">
        <v>1</v>
      </c>
      <c r="C26" s="522" t="s">
        <v>797</v>
      </c>
      <c r="D26" s="1"/>
      <c r="E26" s="522"/>
      <c r="F26" s="522"/>
      <c r="G26" s="515"/>
      <c r="H26" s="515"/>
      <c r="I26" s="515"/>
      <c r="J26" s="515">
        <v>0</v>
      </c>
      <c r="K26" s="515">
        <v>0</v>
      </c>
      <c r="L26" s="515">
        <v>0</v>
      </c>
      <c r="M26" s="515">
        <v>0</v>
      </c>
      <c r="N26" s="515">
        <v>0</v>
      </c>
      <c r="O26" s="515">
        <v>0</v>
      </c>
    </row>
    <row r="27" spans="2:15" x14ac:dyDescent="0.25">
      <c r="B27" s="517"/>
      <c r="C27" s="521" t="s">
        <v>90</v>
      </c>
      <c r="D27" s="135">
        <f>SUM(D26:D26)</f>
        <v>0</v>
      </c>
      <c r="E27" s="135">
        <f>SUM(E26:E26)</f>
        <v>0</v>
      </c>
      <c r="F27" s="135">
        <f>E27</f>
        <v>0</v>
      </c>
      <c r="G27" s="135">
        <f t="shared" ref="G27:O27" si="2">SUM(G26:G26)</f>
        <v>0</v>
      </c>
      <c r="H27" s="135">
        <f t="shared" si="2"/>
        <v>0</v>
      </c>
      <c r="I27" s="135">
        <f t="shared" si="2"/>
        <v>0</v>
      </c>
      <c r="J27" s="391">
        <f t="shared" si="2"/>
        <v>0</v>
      </c>
      <c r="K27" s="391">
        <f t="shared" si="2"/>
        <v>0</v>
      </c>
      <c r="L27" s="391">
        <f t="shared" si="2"/>
        <v>0</v>
      </c>
      <c r="M27" s="391">
        <f t="shared" si="2"/>
        <v>0</v>
      </c>
      <c r="N27" s="391">
        <f t="shared" si="2"/>
        <v>0</v>
      </c>
      <c r="O27" s="391">
        <f t="shared" si="2"/>
        <v>0</v>
      </c>
    </row>
  </sheetData>
  <mergeCells count="15">
    <mergeCell ref="B15:B17"/>
    <mergeCell ref="C15:C17"/>
    <mergeCell ref="D15:F15"/>
    <mergeCell ref="G15:J15"/>
    <mergeCell ref="K15:O15"/>
    <mergeCell ref="B7:B9"/>
    <mergeCell ref="C7:C9"/>
    <mergeCell ref="D7:F7"/>
    <mergeCell ref="G7:J7"/>
    <mergeCell ref="K7:O7"/>
    <mergeCell ref="B23:B25"/>
    <mergeCell ref="C23:C25"/>
    <mergeCell ref="D23:F23"/>
    <mergeCell ref="G23:J23"/>
    <mergeCell ref="K23:O23"/>
  </mergeCells>
  <pageMargins left="1.02" right="0.25" top="1" bottom="1" header="0.25" footer="0.25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pageSetUpPr fitToPage="1"/>
  </sheetPr>
  <dimension ref="B1:N78"/>
  <sheetViews>
    <sheetView showGridLines="0" tabSelected="1" view="pageBreakPreview" zoomScale="50" zoomScaleNormal="90" zoomScaleSheetLayoutView="50" zoomScalePageLayoutView="41" workbookViewId="0">
      <selection activeCell="F2" sqref="F2"/>
    </sheetView>
  </sheetViews>
  <sheetFormatPr defaultColWidth="9.1796875" defaultRowHeight="14" zeroHeight="1" x14ac:dyDescent="0.25"/>
  <cols>
    <col min="1" max="1" width="4.1796875" style="4" customWidth="1"/>
    <col min="2" max="2" width="7.1796875" style="4" customWidth="1"/>
    <col min="3" max="3" width="48.54296875" style="4" customWidth="1"/>
    <col min="4" max="4" width="13.81640625" style="4" bestFit="1" customWidth="1"/>
    <col min="5" max="8" width="16.54296875" style="4" customWidth="1"/>
    <col min="9" max="9" width="21.1796875" style="4" customWidth="1"/>
    <col min="10" max="10" width="34.453125" style="4" customWidth="1"/>
    <col min="11" max="11" width="21.1796875" style="4" customWidth="1"/>
    <col min="12" max="12" width="12.54296875" style="4" customWidth="1"/>
    <col min="13" max="13" width="11.81640625" style="4" bestFit="1" customWidth="1"/>
    <col min="14" max="14" width="13.81640625" style="4" bestFit="1" customWidth="1"/>
    <col min="15" max="17" width="11.81640625" style="4" bestFit="1" customWidth="1"/>
    <col min="18" max="16384" width="9.1796875" style="4"/>
  </cols>
  <sheetData>
    <row r="1" spans="2:14" x14ac:dyDescent="0.25">
      <c r="B1" s="13"/>
    </row>
    <row r="2" spans="2:14" x14ac:dyDescent="0.25">
      <c r="F2" s="23"/>
    </row>
    <row r="3" spans="2:14" x14ac:dyDescent="0.25">
      <c r="F3" s="25" t="s">
        <v>694</v>
      </c>
    </row>
    <row r="4" spans="2:14" x14ac:dyDescent="0.25">
      <c r="B4" s="23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4" x14ac:dyDescent="0.25"/>
    <row r="6" spans="2:14" s="5" customFormat="1" x14ac:dyDescent="0.25">
      <c r="B6" s="927" t="s">
        <v>2</v>
      </c>
      <c r="C6" s="930" t="s">
        <v>102</v>
      </c>
      <c r="D6" s="947" t="s">
        <v>104</v>
      </c>
      <c r="E6" s="948"/>
      <c r="F6" s="949"/>
      <c r="G6" s="495"/>
      <c r="H6" s="495"/>
      <c r="I6" s="947" t="s">
        <v>708</v>
      </c>
      <c r="J6" s="948"/>
      <c r="K6" s="948"/>
      <c r="L6" s="948"/>
      <c r="M6" s="651"/>
      <c r="N6" s="651"/>
    </row>
    <row r="7" spans="2:14" s="5" customFormat="1" ht="28" x14ac:dyDescent="0.25">
      <c r="B7" s="928"/>
      <c r="C7" s="930"/>
      <c r="D7" s="7" t="s">
        <v>106</v>
      </c>
      <c r="E7" s="7" t="s">
        <v>214</v>
      </c>
      <c r="F7" s="947" t="s">
        <v>107</v>
      </c>
      <c r="G7" s="948"/>
      <c r="H7" s="949"/>
      <c r="I7" s="7" t="s">
        <v>106</v>
      </c>
      <c r="J7" s="7" t="s">
        <v>108</v>
      </c>
      <c r="K7" s="7" t="s">
        <v>109</v>
      </c>
      <c r="L7" s="7" t="s">
        <v>215</v>
      </c>
      <c r="M7" s="7" t="s">
        <v>1167</v>
      </c>
      <c r="N7" s="7" t="s">
        <v>1168</v>
      </c>
    </row>
    <row r="8" spans="2:14" s="5" customFormat="1" x14ac:dyDescent="0.25">
      <c r="B8" s="929"/>
      <c r="C8" s="931"/>
      <c r="D8" s="7" t="s">
        <v>110</v>
      </c>
      <c r="E8" s="7" t="s">
        <v>111</v>
      </c>
      <c r="F8" s="947" t="s">
        <v>112</v>
      </c>
      <c r="G8" s="948"/>
      <c r="H8" s="949"/>
      <c r="I8" s="7" t="s">
        <v>110</v>
      </c>
      <c r="J8" s="7" t="s">
        <v>113</v>
      </c>
      <c r="K8" s="7" t="s">
        <v>114</v>
      </c>
      <c r="L8" s="7" t="s">
        <v>114</v>
      </c>
      <c r="M8" s="7" t="s">
        <v>115</v>
      </c>
      <c r="N8" s="7" t="s">
        <v>115</v>
      </c>
    </row>
    <row r="9" spans="2:14" x14ac:dyDescent="0.25">
      <c r="B9" s="52">
        <v>1</v>
      </c>
      <c r="C9" s="79" t="s">
        <v>695</v>
      </c>
      <c r="D9" s="1"/>
      <c r="E9" s="145">
        <f>I20</f>
        <v>0</v>
      </c>
      <c r="F9" s="1127">
        <f>E9</f>
        <v>0</v>
      </c>
      <c r="G9" s="1128"/>
      <c r="H9" s="1129"/>
      <c r="I9" s="11"/>
      <c r="J9" s="145">
        <f>I29/2</f>
        <v>0</v>
      </c>
      <c r="K9" s="145">
        <f>I29/2</f>
        <v>0</v>
      </c>
      <c r="L9" s="394">
        <f>J9+K9</f>
        <v>0</v>
      </c>
      <c r="M9" s="145"/>
      <c r="N9" s="562">
        <f>I42</f>
        <v>168.50842898356603</v>
      </c>
    </row>
    <row r="10" spans="2:14" x14ac:dyDescent="0.25">
      <c r="B10" s="52">
        <f>B9+1</f>
        <v>2</v>
      </c>
      <c r="C10" s="79" t="s">
        <v>696</v>
      </c>
      <c r="D10" s="1"/>
      <c r="E10" s="145">
        <f>K20</f>
        <v>0</v>
      </c>
      <c r="F10" s="1127">
        <f>E10</f>
        <v>0</v>
      </c>
      <c r="G10" s="1128"/>
      <c r="H10" s="1129"/>
      <c r="I10" s="11"/>
      <c r="J10" s="145">
        <f>K29/2</f>
        <v>0</v>
      </c>
      <c r="K10" s="145">
        <f>K29/2</f>
        <v>0</v>
      </c>
      <c r="L10" s="394">
        <f>J10+K10</f>
        <v>0</v>
      </c>
      <c r="M10" s="145"/>
      <c r="N10" s="562">
        <f>K42</f>
        <v>29.514445895208993</v>
      </c>
    </row>
    <row r="11" spans="2:14" x14ac:dyDescent="0.25"/>
    <row r="12" spans="2:14" x14ac:dyDescent="0.25"/>
    <row r="13" spans="2:14" hidden="1" x14ac:dyDescent="0.25">
      <c r="B13" s="22" t="s">
        <v>481</v>
      </c>
    </row>
    <row r="14" spans="2:14" ht="42" hidden="1" x14ac:dyDescent="0.25">
      <c r="B14" s="946" t="s">
        <v>2</v>
      </c>
      <c r="C14" s="1057" t="s">
        <v>697</v>
      </c>
      <c r="D14" s="20" t="s">
        <v>698</v>
      </c>
      <c r="E14" s="20" t="s">
        <v>699</v>
      </c>
      <c r="F14" s="20" t="s">
        <v>700</v>
      </c>
      <c r="G14" s="20"/>
      <c r="H14" s="20"/>
      <c r="I14" s="20" t="s">
        <v>695</v>
      </c>
      <c r="J14" s="20" t="s">
        <v>701</v>
      </c>
      <c r="K14" s="20" t="s">
        <v>696</v>
      </c>
    </row>
    <row r="15" spans="2:14" ht="28" hidden="1" x14ac:dyDescent="0.25">
      <c r="B15" s="946"/>
      <c r="C15" s="1057"/>
      <c r="D15" s="20" t="s">
        <v>702</v>
      </c>
      <c r="E15" s="12" t="s">
        <v>271</v>
      </c>
      <c r="F15" s="12" t="s">
        <v>703</v>
      </c>
      <c r="G15" s="12"/>
      <c r="H15" s="12"/>
      <c r="I15" s="12" t="s">
        <v>500</v>
      </c>
      <c r="J15" s="12" t="s">
        <v>703</v>
      </c>
      <c r="K15" s="12" t="s">
        <v>500</v>
      </c>
    </row>
    <row r="16" spans="2:14" hidden="1" x14ac:dyDescent="0.25">
      <c r="B16" s="10">
        <v>1</v>
      </c>
      <c r="C16" s="16"/>
      <c r="D16" s="16"/>
      <c r="E16" s="10"/>
      <c r="F16" s="10"/>
      <c r="G16" s="10"/>
      <c r="H16" s="10"/>
      <c r="I16" s="10"/>
      <c r="J16" s="10"/>
      <c r="K16" s="10"/>
    </row>
    <row r="17" spans="2:11" hidden="1" x14ac:dyDescent="0.25">
      <c r="B17" s="10">
        <f>B16+1</f>
        <v>2</v>
      </c>
      <c r="C17" s="16"/>
      <c r="D17" s="16"/>
      <c r="E17" s="10"/>
      <c r="F17" s="10"/>
      <c r="G17" s="10"/>
      <c r="H17" s="10"/>
      <c r="I17" s="10"/>
      <c r="J17" s="10"/>
      <c r="K17" s="10"/>
    </row>
    <row r="18" spans="2:11" hidden="1" x14ac:dyDescent="0.25">
      <c r="B18" s="10">
        <f>B17+1</f>
        <v>3</v>
      </c>
      <c r="C18" s="16"/>
      <c r="D18" s="16"/>
      <c r="E18" s="10"/>
      <c r="F18" s="10"/>
      <c r="G18" s="10"/>
      <c r="H18" s="10"/>
      <c r="I18" s="10"/>
      <c r="J18" s="10"/>
      <c r="K18" s="10"/>
    </row>
    <row r="19" spans="2:11" hidden="1" x14ac:dyDescent="0.25">
      <c r="B19" s="10"/>
      <c r="C19" s="16" t="s">
        <v>659</v>
      </c>
      <c r="D19" s="16"/>
      <c r="E19" s="10"/>
      <c r="F19" s="10"/>
      <c r="G19" s="10"/>
      <c r="H19" s="10"/>
      <c r="I19" s="10"/>
      <c r="J19" s="10"/>
      <c r="K19" s="10"/>
    </row>
    <row r="20" spans="2:11" hidden="1" x14ac:dyDescent="0.25">
      <c r="B20" s="10"/>
      <c r="C20" s="12" t="s">
        <v>90</v>
      </c>
      <c r="D20" s="16"/>
      <c r="E20" s="116">
        <f>SUM(E16:E19)</f>
        <v>0</v>
      </c>
      <c r="F20" s="116">
        <f>SUM(F16:F19)</f>
        <v>0</v>
      </c>
      <c r="G20" s="116"/>
      <c r="H20" s="116"/>
      <c r="I20" s="116">
        <f>SUM(I16:I19)</f>
        <v>0</v>
      </c>
      <c r="J20" s="116">
        <f>SUM(J16:J19)</f>
        <v>0</v>
      </c>
      <c r="K20" s="116">
        <f>SUM(K16:K19)</f>
        <v>0</v>
      </c>
    </row>
    <row r="22" spans="2:11" hidden="1" x14ac:dyDescent="0.25">
      <c r="B22" s="22" t="s">
        <v>798</v>
      </c>
    </row>
    <row r="23" spans="2:11" ht="42" hidden="1" x14ac:dyDescent="0.25">
      <c r="B23" s="946" t="s">
        <v>2</v>
      </c>
      <c r="C23" s="1057" t="s">
        <v>697</v>
      </c>
      <c r="D23" s="20" t="s">
        <v>698</v>
      </c>
      <c r="E23" s="20" t="s">
        <v>699</v>
      </c>
      <c r="F23" s="20" t="s">
        <v>700</v>
      </c>
      <c r="G23" s="20"/>
      <c r="H23" s="20"/>
      <c r="I23" s="20" t="s">
        <v>695</v>
      </c>
      <c r="J23" s="20" t="s">
        <v>701</v>
      </c>
      <c r="K23" s="20" t="s">
        <v>696</v>
      </c>
    </row>
    <row r="24" spans="2:11" ht="28" hidden="1" x14ac:dyDescent="0.25">
      <c r="B24" s="946"/>
      <c r="C24" s="1057"/>
      <c r="D24" s="20" t="s">
        <v>702</v>
      </c>
      <c r="E24" s="12" t="s">
        <v>271</v>
      </c>
      <c r="F24" s="12" t="s">
        <v>703</v>
      </c>
      <c r="G24" s="12"/>
      <c r="H24" s="12"/>
      <c r="I24" s="12" t="s">
        <v>500</v>
      </c>
      <c r="J24" s="12" t="s">
        <v>703</v>
      </c>
      <c r="K24" s="12" t="s">
        <v>500</v>
      </c>
    </row>
    <row r="25" spans="2:11" hidden="1" x14ac:dyDescent="0.25">
      <c r="B25" s="10">
        <v>1</v>
      </c>
      <c r="C25" s="16"/>
      <c r="D25" s="16"/>
      <c r="E25" s="10"/>
      <c r="F25" s="10"/>
      <c r="G25" s="10"/>
      <c r="H25" s="10"/>
      <c r="I25" s="10"/>
      <c r="J25" s="10"/>
      <c r="K25" s="10"/>
    </row>
    <row r="26" spans="2:11" hidden="1" x14ac:dyDescent="0.25">
      <c r="B26" s="10">
        <f>B25+1</f>
        <v>2</v>
      </c>
      <c r="C26" s="16"/>
      <c r="D26" s="16"/>
      <c r="E26" s="10"/>
      <c r="F26" s="10"/>
      <c r="G26" s="10"/>
      <c r="H26" s="10"/>
      <c r="I26" s="10"/>
      <c r="J26" s="10"/>
      <c r="K26" s="10"/>
    </row>
    <row r="27" spans="2:11" hidden="1" x14ac:dyDescent="0.25">
      <c r="B27" s="10">
        <f>B26+1</f>
        <v>3</v>
      </c>
      <c r="C27" s="16"/>
      <c r="D27" s="16"/>
      <c r="E27" s="10"/>
      <c r="F27" s="10"/>
      <c r="G27" s="10"/>
      <c r="H27" s="10"/>
      <c r="I27" s="10"/>
      <c r="J27" s="10"/>
      <c r="K27" s="10"/>
    </row>
    <row r="28" spans="2:11" hidden="1" x14ac:dyDescent="0.25">
      <c r="B28" s="10"/>
      <c r="C28" s="16" t="s">
        <v>659</v>
      </c>
      <c r="D28" s="16"/>
      <c r="E28" s="10"/>
      <c r="F28" s="10"/>
      <c r="G28" s="10"/>
      <c r="H28" s="10"/>
      <c r="I28" s="10"/>
      <c r="J28" s="10"/>
      <c r="K28" s="10"/>
    </row>
    <row r="29" spans="2:11" hidden="1" x14ac:dyDescent="0.25">
      <c r="B29" s="10"/>
      <c r="C29" s="12" t="s">
        <v>90</v>
      </c>
      <c r="D29" s="16"/>
      <c r="E29" s="295">
        <f>SUM(E25:E28)</f>
        <v>0</v>
      </c>
      <c r="F29" s="295">
        <f>SUM(F25:F28)</f>
        <v>0</v>
      </c>
      <c r="G29" s="295"/>
      <c r="H29" s="295"/>
      <c r="I29" s="295">
        <f>SUM(I25:I28)</f>
        <v>0</v>
      </c>
      <c r="J29" s="295">
        <f>SUM(J25:J28)</f>
        <v>0</v>
      </c>
      <c r="K29" s="295">
        <f>SUM(K25:K28)</f>
        <v>0</v>
      </c>
    </row>
    <row r="30" spans="2:11" x14ac:dyDescent="0.25"/>
    <row r="31" spans="2:11" x14ac:dyDescent="0.25">
      <c r="B31" s="22" t="s">
        <v>405</v>
      </c>
      <c r="D31" s="4" t="s">
        <v>1226</v>
      </c>
      <c r="E31" s="666">
        <v>0.05</v>
      </c>
      <c r="F31" s="4" t="s">
        <v>770</v>
      </c>
    </row>
    <row r="32" spans="2:11" ht="56" x14ac:dyDescent="0.25">
      <c r="B32" s="946" t="s">
        <v>2</v>
      </c>
      <c r="C32" s="1057" t="s">
        <v>697</v>
      </c>
      <c r="D32" s="20" t="s">
        <v>698</v>
      </c>
      <c r="E32" s="20" t="s">
        <v>1222</v>
      </c>
      <c r="F32" s="20" t="s">
        <v>1223</v>
      </c>
      <c r="G32" s="20" t="s">
        <v>1221</v>
      </c>
      <c r="H32" s="20" t="s">
        <v>799</v>
      </c>
      <c r="I32" s="20" t="s">
        <v>695</v>
      </c>
      <c r="J32" s="20" t="s">
        <v>701</v>
      </c>
      <c r="K32" s="20" t="s">
        <v>696</v>
      </c>
    </row>
    <row r="33" spans="2:11" ht="28" x14ac:dyDescent="0.25">
      <c r="B33" s="946"/>
      <c r="C33" s="1057"/>
      <c r="D33" s="20" t="s">
        <v>702</v>
      </c>
      <c r="E33" s="12" t="s">
        <v>271</v>
      </c>
      <c r="F33" s="12" t="s">
        <v>703</v>
      </c>
      <c r="G33" s="12" t="s">
        <v>271</v>
      </c>
      <c r="H33" s="12" t="s">
        <v>703</v>
      </c>
      <c r="I33" s="12" t="s">
        <v>500</v>
      </c>
      <c r="J33" s="12" t="s">
        <v>703</v>
      </c>
      <c r="K33" s="12" t="s">
        <v>500</v>
      </c>
    </row>
    <row r="34" spans="2:11" x14ac:dyDescent="0.3">
      <c r="B34" s="10">
        <v>1</v>
      </c>
      <c r="C34" s="395" t="s">
        <v>800</v>
      </c>
      <c r="D34" s="10" t="s">
        <v>801</v>
      </c>
      <c r="E34" s="319">
        <f>'[66]Open Access Sales'!$E$6*(1+$E$31)</f>
        <v>1.6575056399999999</v>
      </c>
      <c r="F34" s="319">
        <f>'[66]Open Access Sales'!$N$5</f>
        <v>1.9759830334406656</v>
      </c>
      <c r="G34" s="319">
        <f>'[66]Open Access Sales'!$E$15*(1+$E$31)^2</f>
        <v>1.869932400525</v>
      </c>
      <c r="H34" s="319">
        <f>F34</f>
        <v>1.9759830334406656</v>
      </c>
      <c r="I34" s="319">
        <f>(E34+G34)*F34/10</f>
        <v>0.69701577195905862</v>
      </c>
      <c r="J34" s="10" t="s">
        <v>1238</v>
      </c>
      <c r="K34" s="319">
        <f>(E34+G34)*0.59/20</f>
        <v>0.1040594221954875</v>
      </c>
    </row>
    <row r="35" spans="2:11" x14ac:dyDescent="0.3">
      <c r="B35" s="10">
        <f>B34+1</f>
        <v>2</v>
      </c>
      <c r="C35" s="395" t="s">
        <v>802</v>
      </c>
      <c r="D35" s="10" t="s">
        <v>801</v>
      </c>
      <c r="E35" s="319">
        <f>'[66]Open Access Sales'!$F$6*(1+$E$31)</f>
        <v>2.4897127499999998</v>
      </c>
      <c r="F35" s="319">
        <f>'[66]Open Access Sales'!$N$8</f>
        <v>2.3293073234965012</v>
      </c>
      <c r="G35" s="319">
        <f>'[66]Open Access Sales'!$F$15*(1+$E$31)^2</f>
        <v>2.8367512425000001</v>
      </c>
      <c r="H35" s="319">
        <f>F35</f>
        <v>2.3293073234965012</v>
      </c>
      <c r="I35" s="319">
        <f>(E35+G35)*F35/10</f>
        <v>1.2406971586070663</v>
      </c>
      <c r="J35" s="646" t="s">
        <v>1238</v>
      </c>
      <c r="K35" s="319">
        <f>(E35+G35)*0.59/20</f>
        <v>0.15713068777875</v>
      </c>
    </row>
    <row r="36" spans="2:11" x14ac:dyDescent="0.3">
      <c r="B36" s="10">
        <f>B35+1</f>
        <v>3</v>
      </c>
      <c r="C36" s="395" t="s">
        <v>800</v>
      </c>
      <c r="D36" s="10" t="s">
        <v>803</v>
      </c>
      <c r="E36" s="319">
        <f>'[66]Open Access Sales'!$E$7*(1+$E$31)</f>
        <v>187.88597538561899</v>
      </c>
      <c r="F36" s="319">
        <f>'[66]Open Access Sales'!$N$6</f>
        <v>1.7341310815454383</v>
      </c>
      <c r="G36" s="319">
        <f>'[66]Open Access Sales'!$E$16*(1+$E$31)^2</f>
        <v>153.55099426810028</v>
      </c>
      <c r="H36" s="319">
        <f>F36</f>
        <v>1.7341310815454383</v>
      </c>
      <c r="I36" s="319">
        <f>(E36+G36)*F36/10</f>
        <v>59.209646146520129</v>
      </c>
      <c r="J36" s="646" t="s">
        <v>1238</v>
      </c>
      <c r="K36" s="319">
        <f>(E36+G36)*0.59/20</f>
        <v>10.072390604784719</v>
      </c>
    </row>
    <row r="37" spans="2:11" x14ac:dyDescent="0.3">
      <c r="B37" s="10">
        <v>4</v>
      </c>
      <c r="C37" s="395" t="s">
        <v>802</v>
      </c>
      <c r="D37" s="10" t="s">
        <v>803</v>
      </c>
      <c r="E37" s="319">
        <f>'[66]Open Access Sales'!$F$7*(1+$E$31)</f>
        <v>19.881296326499996</v>
      </c>
      <c r="F37" s="319">
        <f>'[66]Open Access Sales'!$N$9</f>
        <v>2.042215412450481</v>
      </c>
      <c r="G37" s="319">
        <f>'[66]Open Access Sales'!$F$16*(1+$E$31)^2</f>
        <v>21.599170834772476</v>
      </c>
      <c r="H37" s="319">
        <f>F37</f>
        <v>2.042215412450481</v>
      </c>
      <c r="I37" s="319">
        <f>(E37+G37)*F37/10</f>
        <v>8.471204935239669</v>
      </c>
      <c r="J37" s="646" t="s">
        <v>1238</v>
      </c>
      <c r="K37" s="319">
        <f>(E37+G37)*0.59/20</f>
        <v>1.223673781257538</v>
      </c>
    </row>
    <row r="38" spans="2:11" x14ac:dyDescent="0.3">
      <c r="B38" s="10">
        <v>5</v>
      </c>
      <c r="C38" s="395" t="s">
        <v>804</v>
      </c>
      <c r="D38" s="10" t="s">
        <v>805</v>
      </c>
      <c r="E38" s="319">
        <f>'[66]Open Access Sales'!$E$8*(1+$E$31)</f>
        <v>381.91830809999999</v>
      </c>
      <c r="F38" s="319">
        <f>'[66]Open Access Sales'!$N$7</f>
        <v>1.6245586248987505</v>
      </c>
      <c r="G38" s="319">
        <f>'[66]Open Access Sales'!$E$17*(1+$E$31)^2</f>
        <v>226.80004441500003</v>
      </c>
      <c r="H38" s="319">
        <f>F38</f>
        <v>1.6245586248987505</v>
      </c>
      <c r="I38" s="319">
        <f>(E38+G38)*F38/10</f>
        <v>98.889864971240129</v>
      </c>
      <c r="J38" s="646" t="s">
        <v>1238</v>
      </c>
      <c r="K38" s="319">
        <f>(E38+G38)*0.59/20</f>
        <v>17.957191399192499</v>
      </c>
    </row>
    <row r="39" spans="2:11" hidden="1" x14ac:dyDescent="0.25">
      <c r="B39" s="10"/>
      <c r="C39" s="16"/>
      <c r="D39" s="10"/>
      <c r="E39" s="10"/>
      <c r="F39" s="10"/>
      <c r="G39" s="10"/>
      <c r="H39" s="10"/>
      <c r="I39" s="10"/>
      <c r="J39" s="10"/>
      <c r="K39" s="10"/>
    </row>
    <row r="40" spans="2:11" hidden="1" x14ac:dyDescent="0.25">
      <c r="B40" s="10"/>
      <c r="C40" s="16"/>
      <c r="D40" s="10"/>
      <c r="E40" s="10"/>
      <c r="F40" s="10"/>
      <c r="G40" s="10"/>
      <c r="H40" s="10"/>
      <c r="I40" s="10"/>
      <c r="J40" s="10"/>
      <c r="K40" s="10"/>
    </row>
    <row r="41" spans="2:11" hidden="1" x14ac:dyDescent="0.25">
      <c r="B41" s="10"/>
      <c r="C41" s="16" t="s">
        <v>659</v>
      </c>
      <c r="D41" s="10"/>
      <c r="E41" s="10"/>
      <c r="F41" s="10"/>
      <c r="G41" s="10"/>
      <c r="H41" s="10"/>
      <c r="I41" s="10"/>
      <c r="J41" s="10"/>
      <c r="K41" s="10"/>
    </row>
    <row r="42" spans="2:11" x14ac:dyDescent="0.25">
      <c r="B42" s="10"/>
      <c r="C42" s="12" t="s">
        <v>90</v>
      </c>
      <c r="D42" s="10"/>
      <c r="E42" s="295">
        <f>SUM(E34:E41)</f>
        <v>593.83279820211897</v>
      </c>
      <c r="F42" s="295"/>
      <c r="G42" s="295">
        <f>SUM(G34:G41)</f>
        <v>406.65689316089777</v>
      </c>
      <c r="H42" s="295"/>
      <c r="I42" s="295">
        <f>SUM(I34:I41)</f>
        <v>168.50842898356603</v>
      </c>
      <c r="J42" s="295">
        <f>SUM(J34:J41)</f>
        <v>0</v>
      </c>
      <c r="K42" s="295">
        <f>SUM(K34:K41)</f>
        <v>29.514445895208993</v>
      </c>
    </row>
    <row r="43" spans="2:11" ht="75.5" customHeight="1" x14ac:dyDescent="0.25">
      <c r="C43" s="1130" t="s">
        <v>806</v>
      </c>
      <c r="D43" s="1130"/>
      <c r="E43" s="1130"/>
      <c r="F43" s="1130"/>
      <c r="G43" s="1130"/>
      <c r="H43" s="1130"/>
      <c r="I43" s="1130"/>
      <c r="J43" s="1130"/>
      <c r="K43" s="1130"/>
    </row>
    <row r="44" spans="2:11" hidden="1" x14ac:dyDescent="0.25">
      <c r="B44" s="22" t="s">
        <v>417</v>
      </c>
    </row>
    <row r="45" spans="2:11" ht="42" hidden="1" x14ac:dyDescent="0.25">
      <c r="B45" s="946" t="s">
        <v>2</v>
      </c>
      <c r="C45" s="1057" t="s">
        <v>697</v>
      </c>
      <c r="D45" s="20" t="s">
        <v>698</v>
      </c>
      <c r="E45" s="20" t="s">
        <v>699</v>
      </c>
      <c r="F45" s="20" t="s">
        <v>700</v>
      </c>
      <c r="G45" s="20"/>
      <c r="H45" s="20"/>
      <c r="I45" s="20" t="s">
        <v>695</v>
      </c>
      <c r="J45" s="20" t="s">
        <v>701</v>
      </c>
      <c r="K45" s="20" t="s">
        <v>696</v>
      </c>
    </row>
    <row r="46" spans="2:11" ht="28" hidden="1" x14ac:dyDescent="0.25">
      <c r="B46" s="946"/>
      <c r="C46" s="1057"/>
      <c r="D46" s="20" t="s">
        <v>702</v>
      </c>
      <c r="E46" s="12" t="s">
        <v>271</v>
      </c>
      <c r="F46" s="12" t="s">
        <v>703</v>
      </c>
      <c r="G46" s="12"/>
      <c r="H46" s="12"/>
      <c r="I46" s="12" t="s">
        <v>500</v>
      </c>
      <c r="J46" s="12" t="s">
        <v>703</v>
      </c>
      <c r="K46" s="12" t="s">
        <v>500</v>
      </c>
    </row>
    <row r="47" spans="2:11" hidden="1" x14ac:dyDescent="0.25">
      <c r="B47" s="10">
        <v>1</v>
      </c>
      <c r="C47" s="16"/>
      <c r="D47" s="16"/>
      <c r="E47" s="16"/>
      <c r="F47" s="16"/>
      <c r="G47" s="16"/>
      <c r="H47" s="16"/>
      <c r="I47" s="16"/>
      <c r="J47" s="16"/>
      <c r="K47" s="16"/>
    </row>
    <row r="48" spans="2:11" hidden="1" x14ac:dyDescent="0.25">
      <c r="B48" s="10">
        <f>B47+1</f>
        <v>2</v>
      </c>
      <c r="C48" s="16"/>
      <c r="D48" s="16"/>
      <c r="E48" s="16"/>
      <c r="F48" s="16"/>
      <c r="G48" s="16"/>
      <c r="H48" s="16"/>
      <c r="I48" s="16"/>
      <c r="J48" s="16"/>
      <c r="K48" s="16"/>
    </row>
    <row r="49" spans="2:11" hidden="1" x14ac:dyDescent="0.25">
      <c r="B49" s="10">
        <f>B48+1</f>
        <v>3</v>
      </c>
      <c r="C49" s="16"/>
      <c r="D49" s="16"/>
      <c r="E49" s="16"/>
      <c r="F49" s="16"/>
      <c r="G49" s="16"/>
      <c r="H49" s="16"/>
      <c r="I49" s="16"/>
      <c r="J49" s="16"/>
      <c r="K49" s="16"/>
    </row>
    <row r="50" spans="2:11" hidden="1" x14ac:dyDescent="0.25">
      <c r="B50" s="10"/>
      <c r="C50" s="16" t="s">
        <v>659</v>
      </c>
      <c r="D50" s="16"/>
      <c r="E50" s="16"/>
      <c r="F50" s="16"/>
      <c r="G50" s="16"/>
      <c r="H50" s="16"/>
      <c r="I50" s="16"/>
      <c r="J50" s="16"/>
      <c r="K50" s="16"/>
    </row>
    <row r="51" spans="2:11" hidden="1" x14ac:dyDescent="0.25">
      <c r="B51" s="10"/>
      <c r="C51" s="12" t="s">
        <v>90</v>
      </c>
      <c r="D51" s="16"/>
      <c r="E51" s="295">
        <f>SUM(E47:E50)</f>
        <v>0</v>
      </c>
      <c r="F51" s="295">
        <f>SUM(F47:F50)</f>
        <v>0</v>
      </c>
      <c r="G51" s="295"/>
      <c r="H51" s="295"/>
      <c r="I51" s="295">
        <f>SUM(I47:I50)</f>
        <v>0</v>
      </c>
      <c r="J51" s="295">
        <f>SUM(J47:J50)</f>
        <v>0</v>
      </c>
      <c r="K51" s="295">
        <f>SUM(K47:K50)</f>
        <v>0</v>
      </c>
    </row>
    <row r="53" spans="2:11" hidden="1" x14ac:dyDescent="0.25">
      <c r="B53" s="22" t="s">
        <v>421</v>
      </c>
    </row>
    <row r="54" spans="2:11" ht="42" hidden="1" x14ac:dyDescent="0.25">
      <c r="B54" s="946" t="s">
        <v>2</v>
      </c>
      <c r="C54" s="1057" t="s">
        <v>697</v>
      </c>
      <c r="D54" s="20" t="s">
        <v>698</v>
      </c>
      <c r="E54" s="20" t="s">
        <v>699</v>
      </c>
      <c r="F54" s="20" t="s">
        <v>700</v>
      </c>
      <c r="G54" s="20"/>
      <c r="H54" s="20"/>
      <c r="I54" s="20" t="s">
        <v>695</v>
      </c>
      <c r="J54" s="20" t="s">
        <v>701</v>
      </c>
      <c r="K54" s="20" t="s">
        <v>696</v>
      </c>
    </row>
    <row r="55" spans="2:11" ht="28" hidden="1" x14ac:dyDescent="0.25">
      <c r="B55" s="946"/>
      <c r="C55" s="1057"/>
      <c r="D55" s="20" t="s">
        <v>702</v>
      </c>
      <c r="E55" s="12" t="s">
        <v>271</v>
      </c>
      <c r="F55" s="12" t="s">
        <v>703</v>
      </c>
      <c r="G55" s="12"/>
      <c r="H55" s="12"/>
      <c r="I55" s="12" t="s">
        <v>500</v>
      </c>
      <c r="J55" s="12" t="s">
        <v>703</v>
      </c>
      <c r="K55" s="12" t="s">
        <v>500</v>
      </c>
    </row>
    <row r="56" spans="2:11" hidden="1" x14ac:dyDescent="0.25">
      <c r="B56" s="10">
        <v>1</v>
      </c>
      <c r="C56" s="16"/>
      <c r="D56" s="16"/>
      <c r="E56" s="16"/>
      <c r="F56" s="16"/>
      <c r="G56" s="16"/>
      <c r="H56" s="16"/>
      <c r="I56" s="16"/>
      <c r="J56" s="16"/>
      <c r="K56" s="16"/>
    </row>
    <row r="57" spans="2:11" hidden="1" x14ac:dyDescent="0.25">
      <c r="B57" s="10">
        <f>B56+1</f>
        <v>2</v>
      </c>
      <c r="C57" s="16"/>
      <c r="D57" s="16"/>
      <c r="E57" s="16"/>
      <c r="F57" s="16"/>
      <c r="G57" s="16"/>
      <c r="H57" s="16"/>
      <c r="I57" s="16"/>
      <c r="J57" s="16"/>
      <c r="K57" s="16"/>
    </row>
    <row r="58" spans="2:11" hidden="1" x14ac:dyDescent="0.25">
      <c r="B58" s="10">
        <f>B57+1</f>
        <v>3</v>
      </c>
      <c r="C58" s="16"/>
      <c r="D58" s="16"/>
      <c r="E58" s="16"/>
      <c r="F58" s="16"/>
      <c r="G58" s="16"/>
      <c r="H58" s="16"/>
      <c r="I58" s="16"/>
      <c r="J58" s="16"/>
      <c r="K58" s="16"/>
    </row>
    <row r="59" spans="2:11" hidden="1" x14ac:dyDescent="0.25">
      <c r="B59" s="10"/>
      <c r="C59" s="16" t="s">
        <v>659</v>
      </c>
      <c r="D59" s="16"/>
      <c r="E59" s="16"/>
      <c r="F59" s="16"/>
      <c r="G59" s="16"/>
      <c r="H59" s="16"/>
      <c r="I59" s="16"/>
      <c r="J59" s="16"/>
      <c r="K59" s="16"/>
    </row>
    <row r="60" spans="2:11" hidden="1" x14ac:dyDescent="0.25">
      <c r="B60" s="10"/>
      <c r="C60" s="12" t="s">
        <v>90</v>
      </c>
      <c r="D60" s="16"/>
      <c r="E60" s="295">
        <f>SUM(E56:E59)</f>
        <v>0</v>
      </c>
      <c r="F60" s="295">
        <f>SUM(F56:F59)</f>
        <v>0</v>
      </c>
      <c r="G60" s="295"/>
      <c r="H60" s="295"/>
      <c r="I60" s="295">
        <f>SUM(I56:I59)</f>
        <v>0</v>
      </c>
      <c r="J60" s="295">
        <f>SUM(J56:J59)</f>
        <v>0</v>
      </c>
      <c r="K60" s="295">
        <f>SUM(K56:K59)</f>
        <v>0</v>
      </c>
    </row>
    <row r="62" spans="2:11" hidden="1" x14ac:dyDescent="0.25">
      <c r="B62" s="22" t="s">
        <v>423</v>
      </c>
    </row>
    <row r="63" spans="2:11" ht="42" hidden="1" x14ac:dyDescent="0.25">
      <c r="B63" s="946" t="s">
        <v>2</v>
      </c>
      <c r="C63" s="1057" t="s">
        <v>697</v>
      </c>
      <c r="D63" s="20" t="s">
        <v>698</v>
      </c>
      <c r="E63" s="20" t="s">
        <v>699</v>
      </c>
      <c r="F63" s="20" t="s">
        <v>700</v>
      </c>
      <c r="G63" s="20"/>
      <c r="H63" s="20"/>
      <c r="I63" s="20" t="s">
        <v>695</v>
      </c>
      <c r="J63" s="20" t="s">
        <v>701</v>
      </c>
      <c r="K63" s="20" t="s">
        <v>696</v>
      </c>
    </row>
    <row r="64" spans="2:11" ht="28" hidden="1" x14ac:dyDescent="0.25">
      <c r="B64" s="946"/>
      <c r="C64" s="1057"/>
      <c r="D64" s="20" t="s">
        <v>702</v>
      </c>
      <c r="E64" s="12" t="s">
        <v>271</v>
      </c>
      <c r="F64" s="12" t="s">
        <v>703</v>
      </c>
      <c r="G64" s="12"/>
      <c r="H64" s="12"/>
      <c r="I64" s="12" t="s">
        <v>500</v>
      </c>
      <c r="J64" s="12" t="s">
        <v>703</v>
      </c>
      <c r="K64" s="12" t="s">
        <v>500</v>
      </c>
    </row>
    <row r="65" spans="2:11" hidden="1" x14ac:dyDescent="0.25">
      <c r="B65" s="10">
        <v>1</v>
      </c>
      <c r="C65" s="16"/>
      <c r="D65" s="16"/>
      <c r="E65" s="16"/>
      <c r="F65" s="16"/>
      <c r="G65" s="16"/>
      <c r="H65" s="16"/>
      <c r="I65" s="16"/>
      <c r="J65" s="16"/>
      <c r="K65" s="16"/>
    </row>
    <row r="66" spans="2:11" hidden="1" x14ac:dyDescent="0.25">
      <c r="B66" s="10">
        <f>B65+1</f>
        <v>2</v>
      </c>
      <c r="C66" s="16"/>
      <c r="D66" s="16"/>
      <c r="E66" s="16"/>
      <c r="F66" s="16"/>
      <c r="G66" s="16"/>
      <c r="H66" s="16"/>
      <c r="I66" s="16"/>
      <c r="J66" s="16"/>
      <c r="K66" s="16"/>
    </row>
    <row r="67" spans="2:11" hidden="1" x14ac:dyDescent="0.25">
      <c r="B67" s="10">
        <f>B66+1</f>
        <v>3</v>
      </c>
      <c r="C67" s="16"/>
      <c r="D67" s="16"/>
      <c r="E67" s="16"/>
      <c r="F67" s="16"/>
      <c r="G67" s="16"/>
      <c r="H67" s="16"/>
      <c r="I67" s="16"/>
      <c r="J67" s="16"/>
      <c r="K67" s="16"/>
    </row>
    <row r="68" spans="2:11" hidden="1" x14ac:dyDescent="0.25">
      <c r="B68" s="10"/>
      <c r="C68" s="16" t="s">
        <v>659</v>
      </c>
      <c r="D68" s="16"/>
      <c r="E68" s="16"/>
      <c r="F68" s="16"/>
      <c r="G68" s="16"/>
      <c r="H68" s="16"/>
      <c r="I68" s="16"/>
      <c r="J68" s="16"/>
      <c r="K68" s="16"/>
    </row>
    <row r="69" spans="2:11" hidden="1" x14ac:dyDescent="0.25">
      <c r="B69" s="10"/>
      <c r="C69" s="12" t="s">
        <v>90</v>
      </c>
      <c r="D69" s="16"/>
      <c r="E69" s="295">
        <f>SUM(E65:E68)</f>
        <v>0</v>
      </c>
      <c r="F69" s="295">
        <f>SUM(F65:F68)</f>
        <v>0</v>
      </c>
      <c r="G69" s="295"/>
      <c r="H69" s="295"/>
      <c r="I69" s="295">
        <f>SUM(I65:I68)</f>
        <v>0</v>
      </c>
      <c r="J69" s="295">
        <f>SUM(J65:J68)</f>
        <v>0</v>
      </c>
      <c r="K69" s="295">
        <f>SUM(K65:K68)</f>
        <v>0</v>
      </c>
    </row>
    <row r="71" spans="2:11" hidden="1" x14ac:dyDescent="0.25">
      <c r="B71" s="22" t="s">
        <v>425</v>
      </c>
    </row>
    <row r="72" spans="2:11" ht="42" hidden="1" x14ac:dyDescent="0.25">
      <c r="B72" s="946" t="s">
        <v>2</v>
      </c>
      <c r="C72" s="1057" t="s">
        <v>697</v>
      </c>
      <c r="D72" s="20" t="s">
        <v>698</v>
      </c>
      <c r="E72" s="20" t="s">
        <v>699</v>
      </c>
      <c r="F72" s="20" t="s">
        <v>700</v>
      </c>
      <c r="G72" s="20"/>
      <c r="H72" s="20"/>
      <c r="I72" s="20" t="s">
        <v>695</v>
      </c>
      <c r="J72" s="20" t="s">
        <v>701</v>
      </c>
      <c r="K72" s="20" t="s">
        <v>696</v>
      </c>
    </row>
    <row r="73" spans="2:11" ht="28" hidden="1" x14ac:dyDescent="0.25">
      <c r="B73" s="946"/>
      <c r="C73" s="1057"/>
      <c r="D73" s="20" t="s">
        <v>702</v>
      </c>
      <c r="E73" s="12" t="s">
        <v>271</v>
      </c>
      <c r="F73" s="12" t="s">
        <v>703</v>
      </c>
      <c r="G73" s="12"/>
      <c r="H73" s="12"/>
      <c r="I73" s="12" t="s">
        <v>500</v>
      </c>
      <c r="J73" s="12" t="s">
        <v>703</v>
      </c>
      <c r="K73" s="12" t="s">
        <v>500</v>
      </c>
    </row>
    <row r="74" spans="2:11" hidden="1" x14ac:dyDescent="0.25">
      <c r="B74" s="10">
        <v>1</v>
      </c>
      <c r="C74" s="16"/>
      <c r="D74" s="16"/>
      <c r="E74" s="16"/>
      <c r="F74" s="16"/>
      <c r="G74" s="16"/>
      <c r="H74" s="16"/>
      <c r="I74" s="16"/>
      <c r="J74" s="16"/>
      <c r="K74" s="16"/>
    </row>
    <row r="75" spans="2:11" hidden="1" x14ac:dyDescent="0.25">
      <c r="B75" s="10">
        <f>B74+1</f>
        <v>2</v>
      </c>
      <c r="C75" s="16"/>
      <c r="D75" s="16"/>
      <c r="E75" s="16"/>
      <c r="F75" s="16"/>
      <c r="G75" s="16"/>
      <c r="H75" s="16"/>
      <c r="I75" s="16"/>
      <c r="J75" s="16"/>
      <c r="K75" s="16"/>
    </row>
    <row r="76" spans="2:11" hidden="1" x14ac:dyDescent="0.25">
      <c r="B76" s="10">
        <f>B75+1</f>
        <v>3</v>
      </c>
      <c r="C76" s="16"/>
      <c r="D76" s="16"/>
      <c r="E76" s="16"/>
      <c r="F76" s="16"/>
      <c r="G76" s="16"/>
      <c r="H76" s="16"/>
      <c r="I76" s="16"/>
      <c r="J76" s="16"/>
      <c r="K76" s="16"/>
    </row>
    <row r="77" spans="2:11" hidden="1" x14ac:dyDescent="0.25">
      <c r="B77" s="10"/>
      <c r="C77" s="16" t="s">
        <v>659</v>
      </c>
      <c r="D77" s="16"/>
      <c r="E77" s="16"/>
      <c r="F77" s="16"/>
      <c r="G77" s="16"/>
      <c r="H77" s="16"/>
      <c r="I77" s="16"/>
      <c r="J77" s="16"/>
      <c r="K77" s="16"/>
    </row>
    <row r="78" spans="2:11" hidden="1" x14ac:dyDescent="0.25">
      <c r="B78" s="10"/>
      <c r="C78" s="12" t="s">
        <v>90</v>
      </c>
      <c r="D78" s="16"/>
      <c r="E78" s="295">
        <f>SUM(E74:E77)</f>
        <v>0</v>
      </c>
      <c r="F78" s="295">
        <f>SUM(F74:F77)</f>
        <v>0</v>
      </c>
      <c r="G78" s="295"/>
      <c r="H78" s="295"/>
      <c r="I78" s="295">
        <f>SUM(I74:I77)</f>
        <v>0</v>
      </c>
      <c r="J78" s="295">
        <f>SUM(J74:J77)</f>
        <v>0</v>
      </c>
      <c r="K78" s="295">
        <f>SUM(K74:K77)</f>
        <v>0</v>
      </c>
    </row>
  </sheetData>
  <mergeCells count="23">
    <mergeCell ref="C43:K43"/>
    <mergeCell ref="B72:B73"/>
    <mergeCell ref="C72:C73"/>
    <mergeCell ref="B45:B46"/>
    <mergeCell ref="C45:C46"/>
    <mergeCell ref="B54:B55"/>
    <mergeCell ref="C54:C55"/>
    <mergeCell ref="B63:B64"/>
    <mergeCell ref="C63:C64"/>
    <mergeCell ref="I6:L6"/>
    <mergeCell ref="B23:B24"/>
    <mergeCell ref="C23:C24"/>
    <mergeCell ref="B32:B33"/>
    <mergeCell ref="C32:C33"/>
    <mergeCell ref="B14:B15"/>
    <mergeCell ref="C14:C15"/>
    <mergeCell ref="B6:B8"/>
    <mergeCell ref="C6:C8"/>
    <mergeCell ref="D6:F6"/>
    <mergeCell ref="F7:H7"/>
    <mergeCell ref="F8:H8"/>
    <mergeCell ref="F9:H9"/>
    <mergeCell ref="F10:H10"/>
  </mergeCells>
  <pageMargins left="1.02" right="0.25" top="1" bottom="1" header="0.25" footer="0.25"/>
  <pageSetup paperSize="9" scale="53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pageSetUpPr fitToPage="1"/>
  </sheetPr>
  <dimension ref="A1:AD55"/>
  <sheetViews>
    <sheetView showGridLines="0" view="pageBreakPreview" topLeftCell="C1" zoomScale="48" zoomScaleNormal="59" zoomScaleSheetLayoutView="48" zoomScalePageLayoutView="32" workbookViewId="0">
      <selection activeCell="Y16" sqref="Y16"/>
    </sheetView>
  </sheetViews>
  <sheetFormatPr defaultColWidth="9.1796875" defaultRowHeight="14" x14ac:dyDescent="0.25"/>
  <cols>
    <col min="1" max="1" width="9.1796875" style="86" customWidth="1"/>
    <col min="2" max="2" width="23.453125" style="86" bestFit="1" customWidth="1"/>
    <col min="3" max="3" width="43.90625" style="86" customWidth="1"/>
    <col min="4" max="4" width="12.453125" style="86" bestFit="1" customWidth="1"/>
    <col min="5" max="5" width="23.1796875" style="86" customWidth="1"/>
    <col min="6" max="6" width="15.1796875" style="86" bestFit="1" customWidth="1"/>
    <col min="7" max="7" width="11" style="86" bestFit="1" customWidth="1"/>
    <col min="8" max="8" width="17.54296875" style="86" customWidth="1"/>
    <col min="9" max="9" width="8.81640625" style="86" bestFit="1" customWidth="1"/>
    <col min="10" max="10" width="11.81640625" style="86" customWidth="1"/>
    <col min="11" max="11" width="15.54296875" style="86" customWidth="1"/>
    <col min="12" max="12" width="15.1796875" style="86" bestFit="1" customWidth="1"/>
    <col min="13" max="13" width="9.81640625" style="86" bestFit="1" customWidth="1"/>
    <col min="14" max="14" width="23.1796875" style="86" customWidth="1"/>
    <col min="15" max="15" width="15.1796875" style="86" bestFit="1" customWidth="1"/>
    <col min="16" max="16" width="13" style="86" bestFit="1" customWidth="1"/>
    <col min="17" max="17" width="17.1796875" style="86" customWidth="1"/>
    <col min="18" max="18" width="10.6328125" style="86" customWidth="1"/>
    <col min="19" max="19" width="13.6328125" style="86" customWidth="1"/>
    <col min="20" max="20" width="16.90625" style="86" customWidth="1"/>
    <col min="21" max="21" width="9.453125" style="86" customWidth="1"/>
    <col min="22" max="22" width="11.6328125" style="86" customWidth="1"/>
    <col min="23" max="24" width="12.81640625" style="86" bestFit="1" customWidth="1"/>
    <col min="25" max="28" width="11" style="86" bestFit="1" customWidth="1"/>
    <col min="29" max="29" width="14.1796875" style="86" bestFit="1" customWidth="1"/>
    <col min="30" max="30" width="10.453125" style="86" bestFit="1" customWidth="1"/>
    <col min="31" max="16384" width="9.1796875" style="86"/>
  </cols>
  <sheetData>
    <row r="1" spans="1:30" x14ac:dyDescent="0.25">
      <c r="A1" s="86" t="s">
        <v>807</v>
      </c>
      <c r="B1" s="86" t="s">
        <v>450</v>
      </c>
    </row>
    <row r="2" spans="1:30" x14ac:dyDescent="0.25">
      <c r="B2" s="913" t="s">
        <v>87</v>
      </c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</row>
    <row r="3" spans="1:30" x14ac:dyDescent="0.25">
      <c r="B3" s="913" t="s">
        <v>808</v>
      </c>
      <c r="C3" s="913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3"/>
      <c r="P3" s="913"/>
    </row>
    <row r="5" spans="1:30" x14ac:dyDescent="0.25">
      <c r="B5" s="1133" t="s">
        <v>136</v>
      </c>
      <c r="C5" s="1134"/>
      <c r="D5" s="1139" t="s">
        <v>809</v>
      </c>
      <c r="E5" s="1140"/>
      <c r="F5" s="1140"/>
      <c r="G5" s="1140"/>
      <c r="H5" s="1140"/>
      <c r="I5" s="1141"/>
      <c r="J5" s="1139" t="s">
        <v>810</v>
      </c>
      <c r="K5" s="1140"/>
      <c r="L5" s="1141"/>
      <c r="M5" s="1139" t="s">
        <v>811</v>
      </c>
      <c r="N5" s="1140"/>
      <c r="O5" s="1141"/>
      <c r="P5" s="1139" t="s">
        <v>812</v>
      </c>
      <c r="Q5" s="1140"/>
      <c r="R5" s="1141"/>
      <c r="S5" s="1139" t="s">
        <v>813</v>
      </c>
      <c r="T5" s="1140"/>
      <c r="U5" s="1141"/>
      <c r="V5" s="1139" t="s">
        <v>814</v>
      </c>
      <c r="W5" s="1140"/>
      <c r="X5" s="1140"/>
      <c r="Y5" s="1141"/>
      <c r="Z5" s="1139" t="s">
        <v>814</v>
      </c>
      <c r="AA5" s="1141"/>
      <c r="AB5" s="1131" t="s">
        <v>815</v>
      </c>
      <c r="AC5" s="1131" t="s">
        <v>816</v>
      </c>
      <c r="AD5" s="1142" t="s">
        <v>817</v>
      </c>
    </row>
    <row r="6" spans="1:30" x14ac:dyDescent="0.25">
      <c r="B6" s="1135"/>
      <c r="C6" s="1136"/>
      <c r="D6" s="1139" t="s">
        <v>818</v>
      </c>
      <c r="E6" s="1140"/>
      <c r="F6" s="1141"/>
      <c r="G6" s="1139" t="s">
        <v>819</v>
      </c>
      <c r="H6" s="1140"/>
      <c r="I6" s="1141"/>
      <c r="J6" s="1139" t="s">
        <v>818</v>
      </c>
      <c r="K6" s="1140"/>
      <c r="L6" s="1141"/>
      <c r="M6" s="1139" t="s">
        <v>818</v>
      </c>
      <c r="N6" s="1140"/>
      <c r="O6" s="1141"/>
      <c r="P6" s="1139" t="s">
        <v>818</v>
      </c>
      <c r="Q6" s="1140"/>
      <c r="R6" s="1141"/>
      <c r="S6" s="1139" t="s">
        <v>819</v>
      </c>
      <c r="T6" s="1140"/>
      <c r="U6" s="1141"/>
      <c r="V6" s="1131" t="s">
        <v>820</v>
      </c>
      <c r="W6" s="1131" t="s">
        <v>821</v>
      </c>
      <c r="X6" s="1131" t="s">
        <v>822</v>
      </c>
      <c r="Y6" s="1131" t="s">
        <v>819</v>
      </c>
      <c r="Z6" s="1131" t="s">
        <v>818</v>
      </c>
      <c r="AA6" s="1131" t="s">
        <v>819</v>
      </c>
      <c r="AB6" s="1145"/>
      <c r="AC6" s="1145"/>
      <c r="AD6" s="1143"/>
    </row>
    <row r="7" spans="1:30" ht="56" x14ac:dyDescent="0.25">
      <c r="B7" s="1135"/>
      <c r="C7" s="1136"/>
      <c r="D7" s="599" t="s">
        <v>823</v>
      </c>
      <c r="E7" s="599" t="s">
        <v>824</v>
      </c>
      <c r="F7" s="599" t="s">
        <v>817</v>
      </c>
      <c r="G7" s="599" t="s">
        <v>823</v>
      </c>
      <c r="H7" s="599" t="s">
        <v>825</v>
      </c>
      <c r="I7" s="599" t="s">
        <v>817</v>
      </c>
      <c r="J7" s="599" t="s">
        <v>823</v>
      </c>
      <c r="K7" s="599" t="s">
        <v>824</v>
      </c>
      <c r="L7" s="599" t="s">
        <v>817</v>
      </c>
      <c r="M7" s="599" t="s">
        <v>823</v>
      </c>
      <c r="N7" s="599" t="s">
        <v>824</v>
      </c>
      <c r="O7" s="599" t="s">
        <v>817</v>
      </c>
      <c r="P7" s="599" t="s">
        <v>823</v>
      </c>
      <c r="Q7" s="599" t="s">
        <v>824</v>
      </c>
      <c r="R7" s="599" t="s">
        <v>817</v>
      </c>
      <c r="S7" s="599" t="s">
        <v>823</v>
      </c>
      <c r="T7" s="599" t="s">
        <v>825</v>
      </c>
      <c r="U7" s="599" t="s">
        <v>817</v>
      </c>
      <c r="V7" s="1132"/>
      <c r="W7" s="1132"/>
      <c r="X7" s="1132"/>
      <c r="Y7" s="1132"/>
      <c r="Z7" s="1132"/>
      <c r="AA7" s="1132"/>
      <c r="AB7" s="1132"/>
      <c r="AC7" s="1132"/>
      <c r="AD7" s="1144"/>
    </row>
    <row r="8" spans="1:30" x14ac:dyDescent="0.25">
      <c r="B8" s="1137"/>
      <c r="C8" s="1138"/>
      <c r="D8" s="598" t="s">
        <v>500</v>
      </c>
      <c r="E8" s="598" t="s">
        <v>502</v>
      </c>
      <c r="F8" s="598" t="s">
        <v>826</v>
      </c>
      <c r="G8" s="598" t="s">
        <v>500</v>
      </c>
      <c r="H8" s="598" t="s">
        <v>271</v>
      </c>
      <c r="I8" s="598" t="s">
        <v>703</v>
      </c>
      <c r="J8" s="598" t="s">
        <v>500</v>
      </c>
      <c r="K8" s="598" t="s">
        <v>502</v>
      </c>
      <c r="L8" s="598" t="s">
        <v>826</v>
      </c>
      <c r="M8" s="598" t="s">
        <v>500</v>
      </c>
      <c r="N8" s="598" t="s">
        <v>502</v>
      </c>
      <c r="O8" s="598" t="s">
        <v>826</v>
      </c>
      <c r="P8" s="598" t="s">
        <v>500</v>
      </c>
      <c r="Q8" s="598" t="s">
        <v>502</v>
      </c>
      <c r="R8" s="598" t="s">
        <v>826</v>
      </c>
      <c r="S8" s="598" t="s">
        <v>500</v>
      </c>
      <c r="T8" s="598" t="s">
        <v>271</v>
      </c>
      <c r="U8" s="598" t="s">
        <v>703</v>
      </c>
      <c r="V8" s="598" t="s">
        <v>500</v>
      </c>
      <c r="W8" s="598" t="s">
        <v>500</v>
      </c>
      <c r="X8" s="598" t="s">
        <v>500</v>
      </c>
      <c r="Y8" s="598" t="s">
        <v>500</v>
      </c>
      <c r="Z8" s="598" t="s">
        <v>500</v>
      </c>
      <c r="AA8" s="598" t="s">
        <v>500</v>
      </c>
      <c r="AB8" s="598" t="s">
        <v>500</v>
      </c>
      <c r="AC8" s="598" t="s">
        <v>271</v>
      </c>
      <c r="AD8" s="598" t="s">
        <v>703</v>
      </c>
    </row>
    <row r="9" spans="1:30" x14ac:dyDescent="0.25">
      <c r="B9" s="935" t="s">
        <v>827</v>
      </c>
      <c r="C9" s="936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x14ac:dyDescent="0.25">
      <c r="B10" s="652" t="s">
        <v>148</v>
      </c>
      <c r="C10" s="652" t="s">
        <v>149</v>
      </c>
      <c r="D10" s="673">
        <v>2989.6716893971879</v>
      </c>
      <c r="E10" s="673">
        <v>2682.2571594109909</v>
      </c>
      <c r="F10" s="673">
        <v>928.8419888288239</v>
      </c>
      <c r="G10" s="673">
        <v>5367.9116851540848</v>
      </c>
      <c r="H10" s="673">
        <v>13523.363947271535</v>
      </c>
      <c r="I10" s="673">
        <v>3.9693612521883734</v>
      </c>
      <c r="J10" s="673">
        <v>448.11642821915405</v>
      </c>
      <c r="K10" s="673">
        <v>2682.2571594109909</v>
      </c>
      <c r="L10" s="673">
        <v>139.22242896773488</v>
      </c>
      <c r="M10" s="673">
        <v>586.643271692648</v>
      </c>
      <c r="N10" s="673">
        <v>2682.2571594109909</v>
      </c>
      <c r="O10" s="673">
        <v>182.26044857852472</v>
      </c>
      <c r="P10" s="673">
        <v>2366.0799890356266</v>
      </c>
      <c r="Q10" s="673">
        <v>2682.2571594109909</v>
      </c>
      <c r="R10" s="673">
        <v>735.10226910134804</v>
      </c>
      <c r="S10" s="673">
        <v>77.655110791755973</v>
      </c>
      <c r="T10" s="673">
        <v>13523.363947271535</v>
      </c>
      <c r="U10" s="673">
        <v>4.7852437144176454</v>
      </c>
      <c r="V10" s="673">
        <v>2989.6716893971879</v>
      </c>
      <c r="W10" s="673">
        <v>1034.759699911802</v>
      </c>
      <c r="X10" s="673">
        <v>2366.0799890356266</v>
      </c>
      <c r="Y10" s="673">
        <v>5445.5667959458406</v>
      </c>
      <c r="Z10" s="673">
        <v>6390.5113783446168</v>
      </c>
      <c r="AA10" s="673">
        <v>5445.5667959458406</v>
      </c>
      <c r="AB10" s="673">
        <v>11836.078174290458</v>
      </c>
      <c r="AC10" s="673">
        <v>13523.363947271535</v>
      </c>
      <c r="AD10" s="674">
        <v>8.7523180034495027</v>
      </c>
    </row>
    <row r="11" spans="1:30" x14ac:dyDescent="0.25">
      <c r="B11" s="648" t="s">
        <v>828</v>
      </c>
      <c r="C11" s="648" t="s">
        <v>151</v>
      </c>
      <c r="D11" s="673">
        <v>1111.3183949891254</v>
      </c>
      <c r="E11" s="673">
        <v>994.36630367747193</v>
      </c>
      <c r="F11" s="673">
        <v>931.34558066372585</v>
      </c>
      <c r="G11" s="673">
        <v>1852.1093168376967</v>
      </c>
      <c r="H11" s="673">
        <v>4662.1817910419022</v>
      </c>
      <c r="I11" s="673">
        <v>3.9726235480487091</v>
      </c>
      <c r="J11" s="673">
        <v>166.12571049797515</v>
      </c>
      <c r="K11" s="673">
        <v>994.36630367747193</v>
      </c>
      <c r="L11" s="673">
        <v>139.22242896773491</v>
      </c>
      <c r="M11" s="673">
        <v>217.48037827155071</v>
      </c>
      <c r="N11" s="673">
        <v>994.36630367747193</v>
      </c>
      <c r="O11" s="673">
        <v>182.26044857852472</v>
      </c>
      <c r="P11" s="673">
        <v>877.15311138147547</v>
      </c>
      <c r="Q11" s="673">
        <v>994.36630367747193</v>
      </c>
      <c r="R11" s="673">
        <v>735.10226910134782</v>
      </c>
      <c r="S11" s="673">
        <v>26.771611333266794</v>
      </c>
      <c r="T11" s="673">
        <v>4662.1817910419022</v>
      </c>
      <c r="U11" s="673">
        <v>4.7852437144176454</v>
      </c>
      <c r="V11" s="673">
        <v>1111.3183949891254</v>
      </c>
      <c r="W11" s="673">
        <v>383.60608876952585</v>
      </c>
      <c r="X11" s="673">
        <v>877.15311138147547</v>
      </c>
      <c r="Y11" s="673">
        <v>1878.8809281709634</v>
      </c>
      <c r="Z11" s="673">
        <v>2372.0775951401265</v>
      </c>
      <c r="AA11" s="673">
        <v>1878.8809281709634</v>
      </c>
      <c r="AB11" s="673">
        <v>4250.9585233110902</v>
      </c>
      <c r="AC11" s="673">
        <v>4662.1817910419022</v>
      </c>
      <c r="AD11" s="674">
        <v>9.1179596031176811</v>
      </c>
    </row>
    <row r="12" spans="1:30" x14ac:dyDescent="0.25">
      <c r="B12" s="648" t="s">
        <v>829</v>
      </c>
      <c r="C12" s="648" t="s">
        <v>830</v>
      </c>
      <c r="D12" s="673">
        <v>262.70739813586306</v>
      </c>
      <c r="E12" s="673">
        <v>231.23204016536775</v>
      </c>
      <c r="F12" s="673">
        <v>946.76685645865166</v>
      </c>
      <c r="G12" s="673">
        <v>415.27467060269203</v>
      </c>
      <c r="H12" s="673">
        <v>1044.80686793163</v>
      </c>
      <c r="I12" s="673">
        <v>3.9746548701847426</v>
      </c>
      <c r="J12" s="673">
        <v>38.631223544384795</v>
      </c>
      <c r="K12" s="673">
        <v>231.23204016536775</v>
      </c>
      <c r="L12" s="673">
        <v>139.22242896773488</v>
      </c>
      <c r="M12" s="673">
        <v>50.573346439520847</v>
      </c>
      <c r="N12" s="673">
        <v>231.23204016536775</v>
      </c>
      <c r="O12" s="673">
        <v>182.26044857852472</v>
      </c>
      <c r="P12" s="673">
        <v>203.975036897395</v>
      </c>
      <c r="Q12" s="673">
        <v>231.23204016536775</v>
      </c>
      <c r="R12" s="673">
        <v>735.10226910134782</v>
      </c>
      <c r="S12" s="673">
        <v>5.9995865970602633</v>
      </c>
      <c r="T12" s="673">
        <v>1044.80686793163</v>
      </c>
      <c r="U12" s="673">
        <v>4.7852437144176454</v>
      </c>
      <c r="V12" s="673">
        <v>262.70739813586306</v>
      </c>
      <c r="W12" s="673">
        <v>89.204569983905643</v>
      </c>
      <c r="X12" s="673">
        <v>203.975036897395</v>
      </c>
      <c r="Y12" s="673">
        <v>421.2742571997523</v>
      </c>
      <c r="Z12" s="673">
        <v>555.88700501716369</v>
      </c>
      <c r="AA12" s="673">
        <v>421.2742571997523</v>
      </c>
      <c r="AB12" s="673">
        <v>977.16126221691593</v>
      </c>
      <c r="AC12" s="673">
        <v>1044.80686793163</v>
      </c>
      <c r="AD12" s="674">
        <v>9.3525539715428003</v>
      </c>
    </row>
    <row r="13" spans="1:30" x14ac:dyDescent="0.25">
      <c r="B13" s="648" t="s">
        <v>831</v>
      </c>
      <c r="C13" s="648" t="s">
        <v>832</v>
      </c>
      <c r="D13" s="673">
        <v>2.342139247776911</v>
      </c>
      <c r="E13" s="673">
        <v>2.1099046324859301</v>
      </c>
      <c r="F13" s="673">
        <v>925.05731132555093</v>
      </c>
      <c r="G13" s="673">
        <v>3.7222327420487766</v>
      </c>
      <c r="H13" s="673">
        <v>9.3662324721000019</v>
      </c>
      <c r="I13" s="673">
        <v>3.9740981799635122</v>
      </c>
      <c r="J13" s="673">
        <v>0.35249525738996063</v>
      </c>
      <c r="K13" s="673">
        <v>2.1099046324859301</v>
      </c>
      <c r="L13" s="673">
        <v>139.22242896773488</v>
      </c>
      <c r="M13" s="673">
        <v>0.46146259772975157</v>
      </c>
      <c r="N13" s="673">
        <v>2.1099046324859301</v>
      </c>
      <c r="O13" s="673">
        <v>182.26044857852472</v>
      </c>
      <c r="P13" s="673">
        <v>1.8611948195134231</v>
      </c>
      <c r="Q13" s="673">
        <v>2.1099046324859301</v>
      </c>
      <c r="R13" s="673">
        <v>735.10226910134782</v>
      </c>
      <c r="S13" s="673">
        <v>5.3783646077869174E-2</v>
      </c>
      <c r="T13" s="673">
        <v>9.3662324721000019</v>
      </c>
      <c r="U13" s="673">
        <v>4.7852437144176445</v>
      </c>
      <c r="V13" s="673">
        <v>2.342139247776911</v>
      </c>
      <c r="W13" s="673">
        <v>0.81395785511971219</v>
      </c>
      <c r="X13" s="673">
        <v>1.8611948195134231</v>
      </c>
      <c r="Y13" s="673">
        <v>3.7760163881266458</v>
      </c>
      <c r="Z13" s="673">
        <v>5.0172919224100463</v>
      </c>
      <c r="AA13" s="673">
        <v>3.7760163881266458</v>
      </c>
      <c r="AB13" s="673">
        <v>8.7933083105366912</v>
      </c>
      <c r="AC13" s="673">
        <v>9.3662324721000019</v>
      </c>
      <c r="AD13" s="674">
        <v>9.3883088389382507</v>
      </c>
    </row>
    <row r="14" spans="1:30" x14ac:dyDescent="0.25">
      <c r="B14" s="648" t="s">
        <v>833</v>
      </c>
      <c r="C14" s="648" t="s">
        <v>179</v>
      </c>
      <c r="D14" s="673">
        <v>3950.0393220844262</v>
      </c>
      <c r="E14" s="673">
        <v>3470.6873291335187</v>
      </c>
      <c r="F14" s="673">
        <v>948.42868945274631</v>
      </c>
      <c r="G14" s="673">
        <v>6135.3124291739969</v>
      </c>
      <c r="H14" s="673">
        <v>15428.116330788802</v>
      </c>
      <c r="I14" s="673">
        <v>3.9767086905678739</v>
      </c>
      <c r="J14" s="673">
        <v>579.83702417941061</v>
      </c>
      <c r="K14" s="673">
        <v>3470.6873291335187</v>
      </c>
      <c r="L14" s="673">
        <v>139.22242896773491</v>
      </c>
      <c r="M14" s="673">
        <v>759.08283538041235</v>
      </c>
      <c r="N14" s="673">
        <v>3470.6873291335187</v>
      </c>
      <c r="O14" s="673">
        <v>182.26044857852472</v>
      </c>
      <c r="P14" s="673">
        <v>3061.5721571848153</v>
      </c>
      <c r="Q14" s="673">
        <v>3470.6873291335187</v>
      </c>
      <c r="R14" s="673">
        <v>735.10226910134782</v>
      </c>
      <c r="S14" s="673">
        <v>88.592756036653611</v>
      </c>
      <c r="T14" s="673">
        <v>15428.116330788802</v>
      </c>
      <c r="U14" s="673">
        <v>4.7852437144176454</v>
      </c>
      <c r="V14" s="673">
        <v>3950.0393220844262</v>
      </c>
      <c r="W14" s="673">
        <v>1338.919859559823</v>
      </c>
      <c r="X14" s="673">
        <v>3061.5721571848153</v>
      </c>
      <c r="Y14" s="673">
        <v>6223.9051852106504</v>
      </c>
      <c r="Z14" s="673">
        <v>8350.5313388290633</v>
      </c>
      <c r="AA14" s="673">
        <v>6223.9051852106504</v>
      </c>
      <c r="AB14" s="673">
        <v>14574.436524039713</v>
      </c>
      <c r="AC14" s="673">
        <v>15428.116330788802</v>
      </c>
      <c r="AD14" s="674">
        <v>9.4466726926050839</v>
      </c>
    </row>
    <row r="15" spans="1:30" x14ac:dyDescent="0.25">
      <c r="B15" s="648" t="s">
        <v>834</v>
      </c>
      <c r="C15" s="648" t="s">
        <v>835</v>
      </c>
      <c r="D15" s="673">
        <v>120.82111635052519</v>
      </c>
      <c r="E15" s="673">
        <v>111.38611869541023</v>
      </c>
      <c r="F15" s="673">
        <v>903.92110619064454</v>
      </c>
      <c r="G15" s="673">
        <v>197.27667947497295</v>
      </c>
      <c r="H15" s="673">
        <v>496.33040029999989</v>
      </c>
      <c r="I15" s="673">
        <v>3.9747047401434981</v>
      </c>
      <c r="J15" s="673">
        <v>18.608935197676129</v>
      </c>
      <c r="K15" s="673">
        <v>111.38611869541023</v>
      </c>
      <c r="L15" s="673">
        <v>139.22242896773491</v>
      </c>
      <c r="M15" s="673">
        <v>24.361540750615521</v>
      </c>
      <c r="N15" s="673">
        <v>111.38611869541023</v>
      </c>
      <c r="O15" s="673">
        <v>182.26044857852472</v>
      </c>
      <c r="P15" s="673">
        <v>98.25622631926575</v>
      </c>
      <c r="Q15" s="673">
        <v>111.38611869541023</v>
      </c>
      <c r="R15" s="673">
        <v>735.10226910134782</v>
      </c>
      <c r="S15" s="673">
        <v>2.850074313971962</v>
      </c>
      <c r="T15" s="673">
        <v>496.33040029999989</v>
      </c>
      <c r="U15" s="673">
        <v>4.7852437144176454</v>
      </c>
      <c r="V15" s="673">
        <v>120.82111635052519</v>
      </c>
      <c r="W15" s="673">
        <v>42.97047594829165</v>
      </c>
      <c r="X15" s="673">
        <v>98.25622631926575</v>
      </c>
      <c r="Y15" s="673">
        <v>200.12675378894491</v>
      </c>
      <c r="Z15" s="673">
        <v>262.0478186180826</v>
      </c>
      <c r="AA15" s="673">
        <v>200.12675378894491</v>
      </c>
      <c r="AB15" s="673">
        <v>462.17457240702754</v>
      </c>
      <c r="AC15" s="673">
        <v>496.33040029999989</v>
      </c>
      <c r="AD15" s="674">
        <v>9.3118328461781239</v>
      </c>
    </row>
    <row r="16" spans="1:30" x14ac:dyDescent="0.25">
      <c r="B16" s="648" t="s">
        <v>836</v>
      </c>
      <c r="C16" s="648" t="s">
        <v>837</v>
      </c>
      <c r="D16" s="673">
        <v>75.29723969901076</v>
      </c>
      <c r="E16" s="673">
        <v>68.297106936483459</v>
      </c>
      <c r="F16" s="673">
        <v>918.74608696867961</v>
      </c>
      <c r="G16" s="673">
        <v>131.68314240425454</v>
      </c>
      <c r="H16" s="673">
        <v>331.56269428377004</v>
      </c>
      <c r="I16" s="673">
        <v>3.9715910346521879</v>
      </c>
      <c r="J16" s="673">
        <v>11.410186942999633</v>
      </c>
      <c r="K16" s="673">
        <v>68.297106936483459</v>
      </c>
      <c r="L16" s="673">
        <v>139.22242896773488</v>
      </c>
      <c r="M16" s="673">
        <v>14.937433616230736</v>
      </c>
      <c r="N16" s="673">
        <v>68.297106936483459</v>
      </c>
      <c r="O16" s="673">
        <v>182.26044857852472</v>
      </c>
      <c r="P16" s="673">
        <v>60.246429938479679</v>
      </c>
      <c r="Q16" s="673">
        <v>68.297106936483459</v>
      </c>
      <c r="R16" s="673">
        <v>735.10226910134782</v>
      </c>
      <c r="S16" s="673">
        <v>1.9039299585081479</v>
      </c>
      <c r="T16" s="673">
        <v>331.56269428377004</v>
      </c>
      <c r="U16" s="673">
        <v>4.7852437144176454</v>
      </c>
      <c r="V16" s="673">
        <v>75.29723969901076</v>
      </c>
      <c r="W16" s="673">
        <v>26.347620559230371</v>
      </c>
      <c r="X16" s="673">
        <v>60.246429938479679</v>
      </c>
      <c r="Y16" s="673">
        <v>133.58707236276268</v>
      </c>
      <c r="Z16" s="673">
        <v>161.8912901967208</v>
      </c>
      <c r="AA16" s="673">
        <v>133.58707236276268</v>
      </c>
      <c r="AB16" s="673">
        <v>295.47836255948346</v>
      </c>
      <c r="AC16" s="673">
        <v>331.56269428377004</v>
      </c>
      <c r="AD16" s="674">
        <v>8.9116890305697787</v>
      </c>
    </row>
    <row r="17" spans="2:30" x14ac:dyDescent="0.25">
      <c r="B17" s="648" t="s">
        <v>838</v>
      </c>
      <c r="C17" s="648" t="s">
        <v>839</v>
      </c>
      <c r="D17" s="673">
        <v>19.857941329460449</v>
      </c>
      <c r="E17" s="673">
        <v>15.656757976824103</v>
      </c>
      <c r="F17" s="673">
        <v>1056.9419585914668</v>
      </c>
      <c r="G17" s="673">
        <v>42.838018301558677</v>
      </c>
      <c r="H17" s="673">
        <v>108.04889161603612</v>
      </c>
      <c r="I17" s="673">
        <v>3.9646883610605088</v>
      </c>
      <c r="J17" s="673">
        <v>2.6157262503520924</v>
      </c>
      <c r="K17" s="673">
        <v>15.656757976824103</v>
      </c>
      <c r="L17" s="673">
        <v>139.22242896773488</v>
      </c>
      <c r="M17" s="673">
        <v>3.4243292785696271</v>
      </c>
      <c r="N17" s="673">
        <v>15.656757976824103</v>
      </c>
      <c r="O17" s="673">
        <v>182.26044857852469</v>
      </c>
      <c r="P17" s="673">
        <v>13.811181978640832</v>
      </c>
      <c r="Q17" s="673">
        <v>15.656757976824103</v>
      </c>
      <c r="R17" s="673">
        <v>735.10226910134782</v>
      </c>
      <c r="S17" s="673">
        <v>0.62044833534651622</v>
      </c>
      <c r="T17" s="673">
        <v>108.04889161603612</v>
      </c>
      <c r="U17" s="673">
        <v>4.7852437144176454</v>
      </c>
      <c r="V17" s="673">
        <v>19.857941329460449</v>
      </c>
      <c r="W17" s="673">
        <v>6.0400555289217195</v>
      </c>
      <c r="X17" s="673">
        <v>13.811181978640832</v>
      </c>
      <c r="Y17" s="673">
        <v>43.458466636905193</v>
      </c>
      <c r="Z17" s="673">
        <v>39.709178837023003</v>
      </c>
      <c r="AA17" s="673">
        <v>43.458466636905193</v>
      </c>
      <c r="AB17" s="673">
        <v>83.167645473928189</v>
      </c>
      <c r="AC17" s="673">
        <v>108.04889161603612</v>
      </c>
      <c r="AD17" s="674">
        <v>7.6972233800855419</v>
      </c>
    </row>
    <row r="18" spans="2:30" ht="14" hidden="1" customHeight="1" x14ac:dyDescent="0.25">
      <c r="B18" s="648" t="s">
        <v>840</v>
      </c>
      <c r="C18" s="648" t="s">
        <v>841</v>
      </c>
      <c r="D18" s="673">
        <v>0</v>
      </c>
      <c r="E18" s="673">
        <v>0</v>
      </c>
      <c r="F18" s="673">
        <v>0</v>
      </c>
      <c r="G18" s="673">
        <v>0</v>
      </c>
      <c r="H18" s="673">
        <v>0</v>
      </c>
      <c r="I18" s="673">
        <v>0</v>
      </c>
      <c r="J18" s="673">
        <v>0</v>
      </c>
      <c r="K18" s="673">
        <v>0</v>
      </c>
      <c r="L18" s="673">
        <v>0</v>
      </c>
      <c r="M18" s="673">
        <v>0</v>
      </c>
      <c r="N18" s="673">
        <v>0</v>
      </c>
      <c r="O18" s="673">
        <v>0</v>
      </c>
      <c r="P18" s="673">
        <v>0</v>
      </c>
      <c r="Q18" s="675">
        <v>0</v>
      </c>
      <c r="R18" s="673">
        <v>0</v>
      </c>
      <c r="S18" s="675">
        <v>0</v>
      </c>
      <c r="T18" s="675">
        <v>0</v>
      </c>
      <c r="U18" s="673">
        <v>0</v>
      </c>
      <c r="V18" s="673">
        <v>0</v>
      </c>
      <c r="W18" s="673">
        <v>0</v>
      </c>
      <c r="X18" s="673">
        <v>0</v>
      </c>
      <c r="Y18" s="673">
        <v>0</v>
      </c>
      <c r="Z18" s="673">
        <v>0</v>
      </c>
      <c r="AA18" s="673">
        <v>0</v>
      </c>
      <c r="AB18" s="673">
        <v>0</v>
      </c>
      <c r="AC18" s="673">
        <v>0</v>
      </c>
      <c r="AD18" s="674">
        <v>0</v>
      </c>
    </row>
    <row r="19" spans="2:30" ht="14" hidden="1" customHeight="1" x14ac:dyDescent="0.25">
      <c r="B19" s="648" t="s">
        <v>842</v>
      </c>
      <c r="C19" s="656" t="s">
        <v>843</v>
      </c>
      <c r="D19" s="673">
        <v>0</v>
      </c>
      <c r="E19" s="673">
        <v>0</v>
      </c>
      <c r="F19" s="673">
        <v>0</v>
      </c>
      <c r="G19" s="673">
        <v>0</v>
      </c>
      <c r="H19" s="673">
        <v>0</v>
      </c>
      <c r="I19" s="673">
        <v>0</v>
      </c>
      <c r="J19" s="673">
        <v>0</v>
      </c>
      <c r="K19" s="673">
        <v>0</v>
      </c>
      <c r="L19" s="673">
        <v>0</v>
      </c>
      <c r="M19" s="673">
        <v>0</v>
      </c>
      <c r="N19" s="673">
        <v>0</v>
      </c>
      <c r="O19" s="673">
        <v>0</v>
      </c>
      <c r="P19" s="673">
        <v>0</v>
      </c>
      <c r="Q19" s="675">
        <v>0</v>
      </c>
      <c r="R19" s="673">
        <v>0</v>
      </c>
      <c r="S19" s="675">
        <v>0</v>
      </c>
      <c r="T19" s="675">
        <v>0</v>
      </c>
      <c r="U19" s="673">
        <v>0</v>
      </c>
      <c r="V19" s="673">
        <v>0</v>
      </c>
      <c r="W19" s="673">
        <v>0</v>
      </c>
      <c r="X19" s="673">
        <v>0</v>
      </c>
      <c r="Y19" s="673">
        <v>0</v>
      </c>
      <c r="Z19" s="673">
        <v>0</v>
      </c>
      <c r="AA19" s="673">
        <v>0</v>
      </c>
      <c r="AB19" s="673">
        <v>0</v>
      </c>
      <c r="AC19" s="673">
        <v>0</v>
      </c>
      <c r="AD19" s="674">
        <v>0</v>
      </c>
    </row>
    <row r="20" spans="2:30" x14ac:dyDescent="0.25">
      <c r="B20" s="935" t="s">
        <v>844</v>
      </c>
      <c r="C20" s="93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19"/>
      <c r="AD20" s="17"/>
    </row>
    <row r="21" spans="2:30" x14ac:dyDescent="0.25">
      <c r="B21" s="648"/>
      <c r="C21" s="651" t="s">
        <v>845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2:30" x14ac:dyDescent="0.25">
      <c r="B22" s="648" t="s">
        <v>846</v>
      </c>
      <c r="C22" s="655" t="s">
        <v>847</v>
      </c>
      <c r="D22" s="673">
        <v>1130.92462699205</v>
      </c>
      <c r="E22" s="676">
        <v>984.56041813362515</v>
      </c>
      <c r="F22" s="673">
        <v>957.21620715422011</v>
      </c>
      <c r="G22" s="673">
        <v>1854.2861578206271</v>
      </c>
      <c r="H22" s="673">
        <v>4899.9466127787837</v>
      </c>
      <c r="I22" s="673">
        <v>315.35822468363801</v>
      </c>
      <c r="J22" s="673">
        <v>97.764934843254764</v>
      </c>
      <c r="K22" s="673">
        <v>984.56041813362515</v>
      </c>
      <c r="L22" s="673">
        <v>82.748379414322926</v>
      </c>
      <c r="M22" s="673">
        <v>127.98714267448511</v>
      </c>
      <c r="N22" s="673">
        <v>984.56041813362515</v>
      </c>
      <c r="O22" s="673">
        <v>108.32849895684326</v>
      </c>
      <c r="P22" s="673">
        <v>221.84740284047686</v>
      </c>
      <c r="Q22" s="673">
        <v>984.56041813362515</v>
      </c>
      <c r="R22" s="673">
        <v>187.7719561902054</v>
      </c>
      <c r="S22" s="673">
        <v>28.136926475738047</v>
      </c>
      <c r="T22" s="673">
        <v>4899.9466127787837</v>
      </c>
      <c r="U22" s="673">
        <v>4.7852437144176454</v>
      </c>
      <c r="V22" s="673">
        <v>1130.92462699205</v>
      </c>
      <c r="W22" s="673">
        <v>225.75207751773988</v>
      </c>
      <c r="X22" s="673">
        <v>221.84740284047686</v>
      </c>
      <c r="Y22" s="673">
        <v>1882.423084296365</v>
      </c>
      <c r="Z22" s="673">
        <v>1578.5241073502668</v>
      </c>
      <c r="AA22" s="673">
        <v>1882.423084296365</v>
      </c>
      <c r="AB22" s="673">
        <v>3460.9471916466318</v>
      </c>
      <c r="AC22" s="673">
        <v>4899.9466127787837</v>
      </c>
      <c r="AD22" s="674">
        <v>7.063234490393584</v>
      </c>
    </row>
    <row r="23" spans="2:30" x14ac:dyDescent="0.25">
      <c r="B23" s="648" t="s">
        <v>848</v>
      </c>
      <c r="C23" s="655" t="s">
        <v>849</v>
      </c>
      <c r="D23" s="673">
        <v>0.53451280146592739</v>
      </c>
      <c r="E23" s="676">
        <v>0.55488095664332826</v>
      </c>
      <c r="F23" s="673">
        <v>802.74395655869591</v>
      </c>
      <c r="G23" s="673">
        <v>0.75489342585811414</v>
      </c>
      <c r="H23" s="673">
        <v>1.9922287499999998</v>
      </c>
      <c r="I23" s="673">
        <v>315.76587521978178</v>
      </c>
      <c r="J23" s="673">
        <v>2.4263171190692597E-2</v>
      </c>
      <c r="K23" s="673">
        <v>0.55488095664332826</v>
      </c>
      <c r="L23" s="673">
        <v>36.439003868308873</v>
      </c>
      <c r="M23" s="673">
        <v>3.1763678438465032E-2</v>
      </c>
      <c r="N23" s="673">
        <v>0.55488095664332826</v>
      </c>
      <c r="O23" s="673">
        <v>47.703442900940395</v>
      </c>
      <c r="P23" s="673">
        <v>0.12502929921793238</v>
      </c>
      <c r="Q23" s="673">
        <v>0.55488095664332826</v>
      </c>
      <c r="R23" s="673">
        <v>187.77195619020543</v>
      </c>
      <c r="S23" s="673">
        <v>1.1439960124343547E-2</v>
      </c>
      <c r="T23" s="673">
        <v>1.9922287499999998</v>
      </c>
      <c r="U23" s="673">
        <v>4.7852437144176454</v>
      </c>
      <c r="V23" s="673">
        <v>0.53451280146592739</v>
      </c>
      <c r="W23" s="673">
        <v>5.6026849629157632E-2</v>
      </c>
      <c r="X23" s="673">
        <v>0.12502929921793238</v>
      </c>
      <c r="Y23" s="673">
        <v>0.7663333859824577</v>
      </c>
      <c r="Z23" s="673">
        <v>0.71556895031301737</v>
      </c>
      <c r="AA23" s="673">
        <v>0.7663333859824577</v>
      </c>
      <c r="AB23" s="673">
        <v>1.4819023362954751</v>
      </c>
      <c r="AC23" s="673">
        <v>1.9922287499999998</v>
      </c>
      <c r="AD23" s="674">
        <v>7.4384145710951879</v>
      </c>
    </row>
    <row r="24" spans="2:30" x14ac:dyDescent="0.25">
      <c r="B24" s="648" t="s">
        <v>850</v>
      </c>
      <c r="C24" s="655" t="s">
        <v>403</v>
      </c>
      <c r="D24" s="676">
        <v>561.71277671619396</v>
      </c>
      <c r="E24" s="676">
        <v>503.02737170310496</v>
      </c>
      <c r="F24" s="673">
        <v>930.55369733061968</v>
      </c>
      <c r="G24" s="673">
        <v>1035.2001629212396</v>
      </c>
      <c r="H24" s="673">
        <v>2737.6908452644552</v>
      </c>
      <c r="I24" s="673">
        <v>315.10745777835785</v>
      </c>
      <c r="J24" s="673">
        <v>65.607256163482873</v>
      </c>
      <c r="K24" s="673">
        <v>503.02737170310496</v>
      </c>
      <c r="L24" s="673">
        <v>108.68735290579333</v>
      </c>
      <c r="M24" s="673">
        <v>85.888516864863576</v>
      </c>
      <c r="N24" s="673">
        <v>503.02737170310496</v>
      </c>
      <c r="O24" s="673">
        <v>142.28602275006418</v>
      </c>
      <c r="P24" s="673">
        <v>113.34532032229151</v>
      </c>
      <c r="Q24" s="673">
        <v>503.02737170310496</v>
      </c>
      <c r="R24" s="673">
        <v>187.7719561902054</v>
      </c>
      <c r="S24" s="673">
        <v>15.720621491184557</v>
      </c>
      <c r="T24" s="673">
        <v>2737.6908452644552</v>
      </c>
      <c r="U24" s="673">
        <v>4.7852437144176445</v>
      </c>
      <c r="V24" s="673">
        <v>561.71277671619396</v>
      </c>
      <c r="W24" s="673">
        <v>151.49577302834643</v>
      </c>
      <c r="X24" s="673">
        <v>113.34532032229151</v>
      </c>
      <c r="Y24" s="673">
        <v>1050.9207844124242</v>
      </c>
      <c r="Z24" s="673">
        <v>826.55387006683191</v>
      </c>
      <c r="AA24" s="673">
        <v>1050.9207844124242</v>
      </c>
      <c r="AB24" s="673">
        <v>1877.4746544792561</v>
      </c>
      <c r="AC24" s="673">
        <v>2737.6908452644552</v>
      </c>
      <c r="AD24" s="674">
        <v>6.8578768041937028</v>
      </c>
    </row>
    <row r="25" spans="2:30" x14ac:dyDescent="0.25">
      <c r="B25" s="648" t="s">
        <v>851</v>
      </c>
      <c r="C25" s="655" t="s">
        <v>852</v>
      </c>
      <c r="D25" s="676">
        <v>2.005782737167435</v>
      </c>
      <c r="E25" s="676">
        <v>1.8354868857309243</v>
      </c>
      <c r="F25" s="673">
        <v>910.64971768544126</v>
      </c>
      <c r="G25" s="673">
        <v>2.9340554869363098</v>
      </c>
      <c r="H25" s="673">
        <v>7.7441902000824481</v>
      </c>
      <c r="I25" s="673">
        <v>315.72652219822294</v>
      </c>
      <c r="J25" s="673">
        <v>0.19659286694292366</v>
      </c>
      <c r="K25" s="673">
        <v>1.8354868857309243</v>
      </c>
      <c r="L25" s="673">
        <v>89.2555487008364</v>
      </c>
      <c r="M25" s="673">
        <v>0.2573658883990555</v>
      </c>
      <c r="N25" s="673">
        <v>1.8354868857309243</v>
      </c>
      <c r="O25" s="673">
        <v>116.84723837210807</v>
      </c>
      <c r="P25" s="673">
        <v>0.4135835557141963</v>
      </c>
      <c r="Q25" s="673">
        <v>1.8354868857309243</v>
      </c>
      <c r="R25" s="673">
        <v>187.77195619020537</v>
      </c>
      <c r="S25" s="673">
        <v>4.4469404973839118E-2</v>
      </c>
      <c r="T25" s="673">
        <v>7.7441902000824481</v>
      </c>
      <c r="U25" s="673">
        <v>4.7852437144176454</v>
      </c>
      <c r="V25" s="673">
        <v>2.005782737167435</v>
      </c>
      <c r="W25" s="673">
        <v>0.45395875534197916</v>
      </c>
      <c r="X25" s="673">
        <v>0.4135835557141963</v>
      </c>
      <c r="Y25" s="673">
        <v>2.978524891910149</v>
      </c>
      <c r="Z25" s="673">
        <v>2.8733250482236108</v>
      </c>
      <c r="AA25" s="673">
        <v>2.978524891910149</v>
      </c>
      <c r="AB25" s="673">
        <v>5.8518499401337598</v>
      </c>
      <c r="AC25" s="673">
        <v>7.7441902000824481</v>
      </c>
      <c r="AD25" s="674">
        <v>7.5564388127650304</v>
      </c>
    </row>
    <row r="26" spans="2:30" x14ac:dyDescent="0.25">
      <c r="B26" s="648" t="s">
        <v>853</v>
      </c>
      <c r="C26" s="655" t="s">
        <v>854</v>
      </c>
      <c r="D26" s="676">
        <v>40.006951585002881</v>
      </c>
      <c r="E26" s="676">
        <v>34.715366872543377</v>
      </c>
      <c r="F26" s="673">
        <v>960.35644512240151</v>
      </c>
      <c r="G26" s="673">
        <v>70.353811686281745</v>
      </c>
      <c r="H26" s="673">
        <v>186.05023779459944</v>
      </c>
      <c r="I26" s="673">
        <v>315.12013690603629</v>
      </c>
      <c r="J26" s="673">
        <v>4.1743255530465282</v>
      </c>
      <c r="K26" s="673">
        <v>34.715366872543377</v>
      </c>
      <c r="L26" s="673">
        <v>100.20359687715201</v>
      </c>
      <c r="M26" s="673">
        <v>5.4647405123737576</v>
      </c>
      <c r="N26" s="673">
        <v>34.715366872543377</v>
      </c>
      <c r="O26" s="673">
        <v>131.17967163354055</v>
      </c>
      <c r="P26" s="673">
        <v>7.8222868170217499</v>
      </c>
      <c r="Q26" s="673">
        <v>34.715366872543377</v>
      </c>
      <c r="R26" s="673">
        <v>187.77195619020549</v>
      </c>
      <c r="S26" s="673">
        <v>1.0683548771670182</v>
      </c>
      <c r="T26" s="673">
        <v>186.05023779459944</v>
      </c>
      <c r="U26" s="673">
        <v>4.7852437144176454</v>
      </c>
      <c r="V26" s="673">
        <v>40.006951585002881</v>
      </c>
      <c r="W26" s="673">
        <v>9.6390660654202858</v>
      </c>
      <c r="X26" s="673">
        <v>7.8222868170217499</v>
      </c>
      <c r="Y26" s="673">
        <v>71.422166563448769</v>
      </c>
      <c r="Z26" s="673">
        <v>57.468304467444916</v>
      </c>
      <c r="AA26" s="673">
        <v>71.422166563448769</v>
      </c>
      <c r="AB26" s="673">
        <v>128.89047103089368</v>
      </c>
      <c r="AC26" s="673">
        <v>186.05023779459944</v>
      </c>
      <c r="AD26" s="674">
        <v>6.9277240684416386</v>
      </c>
    </row>
    <row r="27" spans="2:30" x14ac:dyDescent="0.25">
      <c r="B27" s="648" t="s">
        <v>855</v>
      </c>
      <c r="C27" s="655" t="s">
        <v>856</v>
      </c>
      <c r="D27" s="676">
        <v>82.677356013281297</v>
      </c>
      <c r="E27" s="676">
        <v>83.320835170938906</v>
      </c>
      <c r="F27" s="673">
        <v>826.89757653515414</v>
      </c>
      <c r="G27" s="673">
        <v>143.33496633127183</v>
      </c>
      <c r="H27" s="673">
        <v>383.01906003299217</v>
      </c>
      <c r="I27" s="673">
        <v>311.85342386295645</v>
      </c>
      <c r="J27" s="673">
        <v>8.6924358194463132</v>
      </c>
      <c r="K27" s="673">
        <v>83.320835170938906</v>
      </c>
      <c r="L27" s="673">
        <v>86.937396886916432</v>
      </c>
      <c r="M27" s="673">
        <v>11.379540376066011</v>
      </c>
      <c r="N27" s="673">
        <v>83.320835170938906</v>
      </c>
      <c r="O27" s="673">
        <v>113.81247312191918</v>
      </c>
      <c r="P27" s="673">
        <v>18.774379453738639</v>
      </c>
      <c r="Q27" s="673">
        <v>83.320835170938906</v>
      </c>
      <c r="R27" s="673">
        <v>187.7719561902054</v>
      </c>
      <c r="S27" s="673">
        <v>2.1994074594300366</v>
      </c>
      <c r="T27" s="673">
        <v>383.01906003299217</v>
      </c>
      <c r="U27" s="673">
        <v>4.7852437144176454</v>
      </c>
      <c r="V27" s="673">
        <v>82.677356013281297</v>
      </c>
      <c r="W27" s="673">
        <v>20.071976195512324</v>
      </c>
      <c r="X27" s="673">
        <v>18.774379453738639</v>
      </c>
      <c r="Y27" s="673">
        <v>145.53437379070186</v>
      </c>
      <c r="Z27" s="673">
        <v>121.52371166253226</v>
      </c>
      <c r="AA27" s="673">
        <v>145.53437379070186</v>
      </c>
      <c r="AB27" s="673">
        <v>267.05808545323413</v>
      </c>
      <c r="AC27" s="673">
        <v>383.01906003299217</v>
      </c>
      <c r="AD27" s="674">
        <v>6.9724489802212588</v>
      </c>
    </row>
    <row r="28" spans="2:30" x14ac:dyDescent="0.25">
      <c r="B28" s="648" t="s">
        <v>857</v>
      </c>
      <c r="C28" s="655" t="s">
        <v>858</v>
      </c>
      <c r="D28" s="676">
        <v>84.404843676473277</v>
      </c>
      <c r="E28" s="676">
        <v>76.841028051298764</v>
      </c>
      <c r="F28" s="673">
        <v>915.36216412197712</v>
      </c>
      <c r="G28" s="673">
        <v>156.48909116604003</v>
      </c>
      <c r="H28" s="673">
        <v>418.21970992765779</v>
      </c>
      <c r="I28" s="673">
        <v>311.81594955019568</v>
      </c>
      <c r="J28" s="673">
        <v>11.765163141593568</v>
      </c>
      <c r="K28" s="673">
        <v>76.841028051298764</v>
      </c>
      <c r="L28" s="673">
        <v>127.59202819943177</v>
      </c>
      <c r="M28" s="673">
        <v>15.402144091907209</v>
      </c>
      <c r="N28" s="673">
        <v>76.841028051298764</v>
      </c>
      <c r="O28" s="673">
        <v>167.03472613641591</v>
      </c>
      <c r="P28" s="673">
        <v>17.314308183430583</v>
      </c>
      <c r="Q28" s="673">
        <v>76.841028051298764</v>
      </c>
      <c r="R28" s="673">
        <v>187.77195619020543</v>
      </c>
      <c r="S28" s="673">
        <v>2.4015398858122743</v>
      </c>
      <c r="T28" s="673">
        <v>418.21970992765779</v>
      </c>
      <c r="U28" s="673">
        <v>4.7852437144176454</v>
      </c>
      <c r="V28" s="673">
        <v>84.404843676473277</v>
      </c>
      <c r="W28" s="673">
        <v>27.167307233500779</v>
      </c>
      <c r="X28" s="673">
        <v>17.314308183430583</v>
      </c>
      <c r="Y28" s="673">
        <v>158.8906310518523</v>
      </c>
      <c r="Z28" s="673">
        <v>128.88645909340465</v>
      </c>
      <c r="AA28" s="673">
        <v>158.8906310518523</v>
      </c>
      <c r="AB28" s="673">
        <v>287.77709014525692</v>
      </c>
      <c r="AC28" s="673">
        <v>418.21970992765779</v>
      </c>
      <c r="AD28" s="674">
        <v>6.881002576254371</v>
      </c>
    </row>
    <row r="29" spans="2:30" x14ac:dyDescent="0.25">
      <c r="B29" s="648" t="s">
        <v>859</v>
      </c>
      <c r="C29" s="655" t="s">
        <v>175</v>
      </c>
      <c r="D29" s="676">
        <v>7.8682684109521756E-2</v>
      </c>
      <c r="E29" s="676">
        <v>6.154721739501167E-2</v>
      </c>
      <c r="F29" s="673">
        <v>1065.343100790057</v>
      </c>
      <c r="G29" s="673">
        <v>0.17251689162741077</v>
      </c>
      <c r="H29" s="673">
        <v>0.46128486324408791</v>
      </c>
      <c r="I29" s="673">
        <v>311.66007777736939</v>
      </c>
      <c r="J29" s="673">
        <v>0</v>
      </c>
      <c r="K29" s="673">
        <v>6.154721739501167E-2</v>
      </c>
      <c r="L29" s="673">
        <v>0</v>
      </c>
      <c r="M29" s="673">
        <v>0</v>
      </c>
      <c r="N29" s="673">
        <v>6.154721739501167E-2</v>
      </c>
      <c r="O29" s="673">
        <v>0</v>
      </c>
      <c r="P29" s="673">
        <v>1.3868209689990215E-2</v>
      </c>
      <c r="Q29" s="673">
        <v>6.154721739501167E-2</v>
      </c>
      <c r="R29" s="673">
        <v>187.7719561902054</v>
      </c>
      <c r="S29" s="673">
        <v>2.6488325908737296E-3</v>
      </c>
      <c r="T29" s="673">
        <v>0.46128486324408791</v>
      </c>
      <c r="U29" s="673">
        <v>4.7852437144176454</v>
      </c>
      <c r="V29" s="673">
        <v>7.8682684109521756E-2</v>
      </c>
      <c r="W29" s="673">
        <v>0</v>
      </c>
      <c r="X29" s="673">
        <v>1.3868209689990215E-2</v>
      </c>
      <c r="Y29" s="673">
        <v>0.1751657242182845</v>
      </c>
      <c r="Z29" s="673">
        <v>9.2550893799511966E-2</v>
      </c>
      <c r="AA29" s="673">
        <v>0.1751657242182845</v>
      </c>
      <c r="AB29" s="673">
        <v>0.26771661801779645</v>
      </c>
      <c r="AC29" s="673">
        <v>0.46128486324408791</v>
      </c>
      <c r="AD29" s="674">
        <v>5.8037156505639498</v>
      </c>
    </row>
    <row r="30" spans="2:30" ht="14" hidden="1" customHeight="1" x14ac:dyDescent="0.25">
      <c r="B30" s="648" t="s">
        <v>860</v>
      </c>
      <c r="C30" s="655" t="s">
        <v>843</v>
      </c>
      <c r="D30" s="676">
        <v>0</v>
      </c>
      <c r="E30" s="676">
        <v>0</v>
      </c>
      <c r="F30" s="673">
        <v>0</v>
      </c>
      <c r="G30" s="673">
        <v>0</v>
      </c>
      <c r="H30" s="673">
        <v>0</v>
      </c>
      <c r="I30" s="673">
        <v>0</v>
      </c>
      <c r="J30" s="673">
        <v>0</v>
      </c>
      <c r="K30" s="673">
        <v>0</v>
      </c>
      <c r="L30" s="673">
        <v>0</v>
      </c>
      <c r="M30" s="673">
        <v>0</v>
      </c>
      <c r="N30" s="673">
        <v>0</v>
      </c>
      <c r="O30" s="673">
        <v>0</v>
      </c>
      <c r="P30" s="673">
        <v>0</v>
      </c>
      <c r="Q30" s="673">
        <v>0</v>
      </c>
      <c r="R30" s="673">
        <v>0</v>
      </c>
      <c r="S30" s="673">
        <v>0</v>
      </c>
      <c r="T30" s="673">
        <v>0</v>
      </c>
      <c r="U30" s="673">
        <v>0</v>
      </c>
      <c r="V30" s="673">
        <v>0</v>
      </c>
      <c r="W30" s="673">
        <v>0</v>
      </c>
      <c r="X30" s="673">
        <v>0</v>
      </c>
      <c r="Y30" s="673">
        <v>0</v>
      </c>
      <c r="Z30" s="673">
        <v>0</v>
      </c>
      <c r="AA30" s="673">
        <v>0</v>
      </c>
      <c r="AB30" s="673">
        <v>0</v>
      </c>
      <c r="AC30" s="673">
        <v>0</v>
      </c>
      <c r="AD30" s="674">
        <v>0</v>
      </c>
    </row>
    <row r="31" spans="2:30" x14ac:dyDescent="0.25">
      <c r="B31" s="648"/>
      <c r="C31" s="164" t="s">
        <v>861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2:30" x14ac:dyDescent="0.25">
      <c r="B32" s="648" t="s">
        <v>862</v>
      </c>
      <c r="C32" s="655" t="s">
        <v>847</v>
      </c>
      <c r="D32" s="676">
        <v>1472.5863097488464</v>
      </c>
      <c r="E32" s="673">
        <v>1316.8724349390109</v>
      </c>
      <c r="F32" s="673">
        <v>931.87101921597502</v>
      </c>
      <c r="G32" s="673">
        <v>2827.9656755793112</v>
      </c>
      <c r="H32" s="673">
        <v>7849.0417531293997</v>
      </c>
      <c r="I32" s="673">
        <v>300.24532128946464</v>
      </c>
      <c r="J32" s="673">
        <v>89.431623815565075</v>
      </c>
      <c r="K32" s="673">
        <v>1316.8724349390109</v>
      </c>
      <c r="L32" s="673">
        <v>56.593449146871357</v>
      </c>
      <c r="M32" s="673">
        <v>117.07774382752862</v>
      </c>
      <c r="N32" s="673">
        <v>1316.8724349390109</v>
      </c>
      <c r="O32" s="673">
        <v>74.088259374537742</v>
      </c>
      <c r="P32" s="673">
        <v>139.36426024121417</v>
      </c>
      <c r="Q32" s="673">
        <v>1316.8724349390109</v>
      </c>
      <c r="R32" s="673">
        <v>88.191445468082762</v>
      </c>
      <c r="S32" s="673">
        <v>45.071493256036938</v>
      </c>
      <c r="T32" s="673">
        <v>7849.0417531293997</v>
      </c>
      <c r="U32" s="673">
        <v>4.7852437144176454</v>
      </c>
      <c r="V32" s="673">
        <v>1472.5863097488464</v>
      </c>
      <c r="W32" s="673">
        <v>206.5093676430937</v>
      </c>
      <c r="X32" s="673">
        <v>139.36426024121417</v>
      </c>
      <c r="Y32" s="673">
        <v>2873.037168835348</v>
      </c>
      <c r="Z32" s="673">
        <v>1818.4599376331544</v>
      </c>
      <c r="AA32" s="673">
        <v>2873.037168835348</v>
      </c>
      <c r="AB32" s="673">
        <v>4691.4971064685024</v>
      </c>
      <c r="AC32" s="673">
        <v>7849.0417531293997</v>
      </c>
      <c r="AD32" s="674">
        <v>5.9771590647966812</v>
      </c>
    </row>
    <row r="33" spans="2:30" x14ac:dyDescent="0.25">
      <c r="B33" s="648" t="s">
        <v>863</v>
      </c>
      <c r="C33" s="655" t="s">
        <v>849</v>
      </c>
      <c r="D33" s="676">
        <v>0</v>
      </c>
      <c r="E33" s="673">
        <v>0</v>
      </c>
      <c r="F33" s="673">
        <v>0</v>
      </c>
      <c r="G33" s="673">
        <v>0</v>
      </c>
      <c r="H33" s="673">
        <v>0</v>
      </c>
      <c r="I33" s="673">
        <v>0</v>
      </c>
      <c r="J33" s="673">
        <v>0</v>
      </c>
      <c r="K33" s="673">
        <v>0</v>
      </c>
      <c r="L33" s="673">
        <v>0</v>
      </c>
      <c r="M33" s="673">
        <v>0</v>
      </c>
      <c r="N33" s="673">
        <v>0</v>
      </c>
      <c r="O33" s="673">
        <v>0</v>
      </c>
      <c r="P33" s="673">
        <v>0</v>
      </c>
      <c r="Q33" s="673">
        <v>0</v>
      </c>
      <c r="R33" s="673">
        <v>0</v>
      </c>
      <c r="S33" s="673">
        <v>0</v>
      </c>
      <c r="T33" s="673">
        <v>0</v>
      </c>
      <c r="U33" s="673">
        <v>0</v>
      </c>
      <c r="V33" s="673">
        <v>0</v>
      </c>
      <c r="W33" s="673">
        <v>0</v>
      </c>
      <c r="X33" s="673">
        <v>0</v>
      </c>
      <c r="Y33" s="673">
        <v>0</v>
      </c>
      <c r="Z33" s="673">
        <v>0</v>
      </c>
      <c r="AA33" s="673">
        <v>0</v>
      </c>
      <c r="AB33" s="673">
        <v>0</v>
      </c>
      <c r="AC33" s="673">
        <v>0</v>
      </c>
      <c r="AD33" s="674">
        <v>0</v>
      </c>
    </row>
    <row r="34" spans="2:30" x14ac:dyDescent="0.25">
      <c r="B34" s="648" t="s">
        <v>864</v>
      </c>
      <c r="C34" s="655" t="s">
        <v>403</v>
      </c>
      <c r="D34" s="676">
        <v>384.89626326938298</v>
      </c>
      <c r="E34" s="673">
        <v>343.17742482076352</v>
      </c>
      <c r="F34" s="673">
        <v>934.63865295143034</v>
      </c>
      <c r="G34" s="673">
        <v>699.43896554709499</v>
      </c>
      <c r="H34" s="673">
        <v>1941.020647993997</v>
      </c>
      <c r="I34" s="673">
        <v>300.28830719804984</v>
      </c>
      <c r="J34" s="673">
        <v>36.895872786411353</v>
      </c>
      <c r="K34" s="673">
        <v>343.17742482076352</v>
      </c>
      <c r="L34" s="673">
        <v>89.593774040938925</v>
      </c>
      <c r="M34" s="673">
        <v>48.301544331667792</v>
      </c>
      <c r="N34" s="673">
        <v>343.17742482076352</v>
      </c>
      <c r="O34" s="673">
        <v>117.2900197735301</v>
      </c>
      <c r="P34" s="673">
        <v>36.31837577634893</v>
      </c>
      <c r="Q34" s="673">
        <v>343.17742482076352</v>
      </c>
      <c r="R34" s="673">
        <v>88.191445468082762</v>
      </c>
      <c r="S34" s="673">
        <v>11.145908226441767</v>
      </c>
      <c r="T34" s="673">
        <v>1941.020647993997</v>
      </c>
      <c r="U34" s="673">
        <v>4.7852437144176454</v>
      </c>
      <c r="V34" s="673">
        <v>384.89626326938298</v>
      </c>
      <c r="W34" s="673">
        <v>85.197417118079144</v>
      </c>
      <c r="X34" s="673">
        <v>36.31837577634893</v>
      </c>
      <c r="Y34" s="673">
        <v>710.58487377353674</v>
      </c>
      <c r="Z34" s="673">
        <v>506.41205616381109</v>
      </c>
      <c r="AA34" s="673">
        <v>710.58487377353674</v>
      </c>
      <c r="AB34" s="673">
        <v>1216.9969299373479</v>
      </c>
      <c r="AC34" s="673">
        <v>1941.020647993997</v>
      </c>
      <c r="AD34" s="674">
        <v>6.2698814213804885</v>
      </c>
    </row>
    <row r="35" spans="2:30" x14ac:dyDescent="0.25">
      <c r="B35" s="648" t="s">
        <v>865</v>
      </c>
      <c r="C35" s="655" t="s">
        <v>852</v>
      </c>
      <c r="D35" s="676">
        <v>0</v>
      </c>
      <c r="E35" s="673">
        <v>0</v>
      </c>
      <c r="F35" s="673">
        <v>0</v>
      </c>
      <c r="G35" s="673">
        <v>0</v>
      </c>
      <c r="H35" s="673">
        <v>0</v>
      </c>
      <c r="I35" s="673">
        <v>0</v>
      </c>
      <c r="J35" s="673">
        <v>0</v>
      </c>
      <c r="K35" s="673">
        <v>0</v>
      </c>
      <c r="L35" s="673">
        <v>0</v>
      </c>
      <c r="M35" s="673">
        <v>0</v>
      </c>
      <c r="N35" s="673">
        <v>0</v>
      </c>
      <c r="O35" s="673">
        <v>0</v>
      </c>
      <c r="P35" s="673">
        <v>0</v>
      </c>
      <c r="Q35" s="673">
        <v>0</v>
      </c>
      <c r="R35" s="673">
        <v>0</v>
      </c>
      <c r="S35" s="673">
        <v>0</v>
      </c>
      <c r="T35" s="673">
        <v>0</v>
      </c>
      <c r="U35" s="673">
        <v>0</v>
      </c>
      <c r="V35" s="673">
        <v>0</v>
      </c>
      <c r="W35" s="673">
        <v>0</v>
      </c>
      <c r="X35" s="673">
        <v>0</v>
      </c>
      <c r="Y35" s="673">
        <v>0</v>
      </c>
      <c r="Z35" s="673">
        <v>0</v>
      </c>
      <c r="AA35" s="673">
        <v>0</v>
      </c>
      <c r="AB35" s="673">
        <v>0</v>
      </c>
      <c r="AC35" s="673">
        <v>0</v>
      </c>
      <c r="AD35" s="674">
        <v>0</v>
      </c>
    </row>
    <row r="36" spans="2:30" x14ac:dyDescent="0.25">
      <c r="B36" s="648" t="s">
        <v>866</v>
      </c>
      <c r="C36" s="655" t="s">
        <v>854</v>
      </c>
      <c r="D36" s="676">
        <v>79.302350298170694</v>
      </c>
      <c r="E36" s="673">
        <v>74.479464234022544</v>
      </c>
      <c r="F36" s="673">
        <v>887.29547929473699</v>
      </c>
      <c r="G36" s="673">
        <v>124.73505425436917</v>
      </c>
      <c r="H36" s="673">
        <v>345.98797625498361</v>
      </c>
      <c r="I36" s="673">
        <v>300.43205451943908</v>
      </c>
      <c r="J36" s="673">
        <v>7.0806126799847382</v>
      </c>
      <c r="K36" s="673">
        <v>74.479464234022544</v>
      </c>
      <c r="L36" s="673">
        <v>79.223321855725302</v>
      </c>
      <c r="M36" s="673">
        <v>9.2694521481440919</v>
      </c>
      <c r="N36" s="673">
        <v>74.479464234022544</v>
      </c>
      <c r="O36" s="673">
        <v>103.71373554078467</v>
      </c>
      <c r="P36" s="673">
        <v>7.8821419301841837</v>
      </c>
      <c r="Q36" s="673">
        <v>74.479464234022544</v>
      </c>
      <c r="R36" s="673">
        <v>88.191445468082762</v>
      </c>
      <c r="S36" s="673">
        <v>1.9867641463658903</v>
      </c>
      <c r="T36" s="673">
        <v>345.98797625498361</v>
      </c>
      <c r="U36" s="673">
        <v>4.7852437144176454</v>
      </c>
      <c r="V36" s="673">
        <v>79.302350298170694</v>
      </c>
      <c r="W36" s="673">
        <v>16.350064828128829</v>
      </c>
      <c r="X36" s="673">
        <v>7.8821419301841837</v>
      </c>
      <c r="Y36" s="673">
        <v>126.72181840073506</v>
      </c>
      <c r="Z36" s="673">
        <v>103.53455705648372</v>
      </c>
      <c r="AA36" s="673">
        <v>126.72181840073506</v>
      </c>
      <c r="AB36" s="673">
        <v>230.25637545721878</v>
      </c>
      <c r="AC36" s="673">
        <v>345.98797625498361</v>
      </c>
      <c r="AD36" s="674">
        <v>6.6550398065719545</v>
      </c>
    </row>
    <row r="37" spans="2:30" x14ac:dyDescent="0.25">
      <c r="B37" s="648" t="s">
        <v>867</v>
      </c>
      <c r="C37" s="655" t="s">
        <v>199</v>
      </c>
      <c r="D37" s="676">
        <v>2.8058023981521148E-9</v>
      </c>
      <c r="E37" s="673">
        <v>0</v>
      </c>
      <c r="F37" s="673">
        <v>0</v>
      </c>
      <c r="G37" s="673">
        <v>0</v>
      </c>
      <c r="H37" s="673">
        <v>0</v>
      </c>
      <c r="I37" s="673">
        <v>0</v>
      </c>
      <c r="J37" s="673">
        <v>0</v>
      </c>
      <c r="K37" s="673">
        <v>0</v>
      </c>
      <c r="L37" s="673">
        <v>0</v>
      </c>
      <c r="M37" s="673">
        <v>0</v>
      </c>
      <c r="N37" s="673">
        <v>0</v>
      </c>
      <c r="O37" s="673">
        <v>0</v>
      </c>
      <c r="P37" s="673">
        <v>0</v>
      </c>
      <c r="Q37" s="673">
        <v>0</v>
      </c>
      <c r="R37" s="673">
        <v>0</v>
      </c>
      <c r="S37" s="673">
        <v>0</v>
      </c>
      <c r="T37" s="673">
        <v>0</v>
      </c>
      <c r="U37" s="673">
        <v>0</v>
      </c>
      <c r="V37" s="673">
        <v>2.8058023981521148E-9</v>
      </c>
      <c r="W37" s="673">
        <v>0</v>
      </c>
      <c r="X37" s="673">
        <v>0</v>
      </c>
      <c r="Y37" s="673">
        <v>0</v>
      </c>
      <c r="Z37" s="673">
        <v>2.8058023981521148E-9</v>
      </c>
      <c r="AA37" s="673">
        <v>0</v>
      </c>
      <c r="AB37" s="673">
        <v>2.8058023981521148E-9</v>
      </c>
      <c r="AC37" s="673">
        <v>0</v>
      </c>
      <c r="AD37" s="674">
        <v>0</v>
      </c>
    </row>
    <row r="38" spans="2:30" x14ac:dyDescent="0.25">
      <c r="B38" s="648" t="s">
        <v>868</v>
      </c>
      <c r="C38" s="655" t="s">
        <v>869</v>
      </c>
      <c r="D38" s="676">
        <v>46.365031603800119</v>
      </c>
      <c r="E38" s="673">
        <v>43.699782995702236</v>
      </c>
      <c r="F38" s="673">
        <v>884.15831127353658</v>
      </c>
      <c r="G38" s="673">
        <v>75.055512887166614</v>
      </c>
      <c r="H38" s="673">
        <v>204.11266755000003</v>
      </c>
      <c r="I38" s="673">
        <v>306.43007849566226</v>
      </c>
      <c r="J38" s="673">
        <v>4.7692607008805812</v>
      </c>
      <c r="K38" s="673">
        <v>43.699782995702236</v>
      </c>
      <c r="L38" s="673">
        <v>90.947452022618862</v>
      </c>
      <c r="M38" s="673">
        <v>6.2435887749945369</v>
      </c>
      <c r="N38" s="673">
        <v>43.699782995702236</v>
      </c>
      <c r="O38" s="673">
        <v>119.06216207848178</v>
      </c>
      <c r="P38" s="673">
        <v>4.6247364348390292</v>
      </c>
      <c r="Q38" s="673">
        <v>43.699782995702236</v>
      </c>
      <c r="R38" s="673">
        <v>88.191445468082762</v>
      </c>
      <c r="S38" s="673">
        <v>1.1720746313119872</v>
      </c>
      <c r="T38" s="673">
        <v>204.11266755000003</v>
      </c>
      <c r="U38" s="673">
        <v>4.7852437144176454</v>
      </c>
      <c r="V38" s="673">
        <v>46.365031603800119</v>
      </c>
      <c r="W38" s="673">
        <v>11.012849475875118</v>
      </c>
      <c r="X38" s="673">
        <v>4.6247364348390292</v>
      </c>
      <c r="Y38" s="673">
        <v>76.2275875184786</v>
      </c>
      <c r="Z38" s="673">
        <v>62.002617514514263</v>
      </c>
      <c r="AA38" s="673">
        <v>76.2275875184786</v>
      </c>
      <c r="AB38" s="673">
        <v>138.23020503299287</v>
      </c>
      <c r="AC38" s="673">
        <v>204.11266755000003</v>
      </c>
      <c r="AD38" s="674">
        <v>6.7722501837928117</v>
      </c>
    </row>
    <row r="39" spans="2:30" x14ac:dyDescent="0.25">
      <c r="B39" s="648" t="s">
        <v>870</v>
      </c>
      <c r="C39" s="655" t="s">
        <v>871</v>
      </c>
      <c r="D39" s="676">
        <v>0</v>
      </c>
      <c r="E39" s="673">
        <v>0</v>
      </c>
      <c r="F39" s="673">
        <v>0</v>
      </c>
      <c r="G39" s="673">
        <v>13.246255500947472</v>
      </c>
      <c r="H39" s="673">
        <v>33.097595768865844</v>
      </c>
      <c r="I39" s="673">
        <v>333.51504827952698</v>
      </c>
      <c r="J39" s="673">
        <v>1.2545826648370111</v>
      </c>
      <c r="K39" s="673">
        <v>0</v>
      </c>
      <c r="L39" s="673">
        <v>0</v>
      </c>
      <c r="M39" s="673">
        <v>1.6424135174730161</v>
      </c>
      <c r="N39" s="673">
        <v>0</v>
      </c>
      <c r="O39" s="673">
        <v>0</v>
      </c>
      <c r="P39" s="673">
        <v>0</v>
      </c>
      <c r="Q39" s="673">
        <v>0</v>
      </c>
      <c r="R39" s="673">
        <v>0</v>
      </c>
      <c r="S39" s="673">
        <v>0.1900560745383616</v>
      </c>
      <c r="T39" s="673">
        <v>33.097595768865844</v>
      </c>
      <c r="U39" s="673">
        <v>4.7852437144176454</v>
      </c>
      <c r="V39" s="673">
        <v>0</v>
      </c>
      <c r="W39" s="673">
        <v>2.8969961823100272</v>
      </c>
      <c r="X39" s="673">
        <v>0</v>
      </c>
      <c r="Y39" s="673">
        <v>13.436311575485833</v>
      </c>
      <c r="Z39" s="673">
        <v>2.8969961823100272</v>
      </c>
      <c r="AA39" s="673">
        <v>13.436311575485833</v>
      </c>
      <c r="AB39" s="673">
        <v>16.333307757795861</v>
      </c>
      <c r="AC39" s="673">
        <v>33.097595768865844</v>
      </c>
      <c r="AD39" s="674">
        <v>4.93489251360071</v>
      </c>
    </row>
    <row r="40" spans="2:30" x14ac:dyDescent="0.25">
      <c r="B40" s="648" t="s">
        <v>872</v>
      </c>
      <c r="C40" s="655" t="s">
        <v>175</v>
      </c>
      <c r="D40" s="676">
        <v>0.78313929895583567</v>
      </c>
      <c r="E40" s="673">
        <v>0.60746467087063494</v>
      </c>
      <c r="F40" s="673">
        <v>1074.3276337829643</v>
      </c>
      <c r="G40" s="673">
        <v>1.7841952807692534</v>
      </c>
      <c r="H40" s="673">
        <v>4.9483507499999995</v>
      </c>
      <c r="I40" s="673">
        <v>300.4696869236775</v>
      </c>
      <c r="J40" s="673">
        <v>0</v>
      </c>
      <c r="K40" s="673">
        <v>0.60746467087063494</v>
      </c>
      <c r="L40" s="673">
        <v>0</v>
      </c>
      <c r="M40" s="673">
        <v>0</v>
      </c>
      <c r="N40" s="673">
        <v>0.60746467087063494</v>
      </c>
      <c r="O40" s="673">
        <v>0</v>
      </c>
      <c r="P40" s="673">
        <v>6.4287824873849347E-2</v>
      </c>
      <c r="Q40" s="673">
        <v>0.60746467087063494</v>
      </c>
      <c r="R40" s="673">
        <v>88.19144546808279</v>
      </c>
      <c r="S40" s="673">
        <v>2.8414877187805606E-2</v>
      </c>
      <c r="T40" s="673">
        <v>4.9483507499999995</v>
      </c>
      <c r="U40" s="673">
        <v>4.7852437144176454</v>
      </c>
      <c r="V40" s="673">
        <v>0.78313929895583567</v>
      </c>
      <c r="W40" s="673">
        <v>0</v>
      </c>
      <c r="X40" s="673">
        <v>6.4287824873849347E-2</v>
      </c>
      <c r="Y40" s="673">
        <v>1.812610157957059</v>
      </c>
      <c r="Z40" s="673">
        <v>0.84742712382968499</v>
      </c>
      <c r="AA40" s="673">
        <v>1.812610157957059</v>
      </c>
      <c r="AB40" s="673">
        <v>2.6600372817867441</v>
      </c>
      <c r="AC40" s="673">
        <v>4.9483507499999995</v>
      </c>
      <c r="AD40" s="674">
        <v>5.375603743907492</v>
      </c>
    </row>
    <row r="41" spans="2:30" ht="14" hidden="1" customHeight="1" x14ac:dyDescent="0.25">
      <c r="B41" s="648" t="s">
        <v>873</v>
      </c>
      <c r="C41" s="655" t="s">
        <v>843</v>
      </c>
      <c r="D41" s="676">
        <v>0</v>
      </c>
      <c r="E41" s="673">
        <v>0</v>
      </c>
      <c r="F41" s="673">
        <v>0</v>
      </c>
      <c r="G41" s="673">
        <v>0</v>
      </c>
      <c r="H41" s="673">
        <v>0</v>
      </c>
      <c r="I41" s="673">
        <v>0</v>
      </c>
      <c r="J41" s="673">
        <v>0</v>
      </c>
      <c r="K41" s="673">
        <v>0</v>
      </c>
      <c r="L41" s="673">
        <v>0</v>
      </c>
      <c r="M41" s="673">
        <v>0</v>
      </c>
      <c r="N41" s="673">
        <v>0</v>
      </c>
      <c r="O41" s="673">
        <v>0</v>
      </c>
      <c r="P41" s="673">
        <v>0</v>
      </c>
      <c r="Q41" s="673">
        <v>0</v>
      </c>
      <c r="R41" s="673">
        <v>0</v>
      </c>
      <c r="S41" s="673">
        <v>0</v>
      </c>
      <c r="T41" s="673">
        <v>0</v>
      </c>
      <c r="U41" s="673">
        <v>0</v>
      </c>
      <c r="V41" s="673">
        <v>0</v>
      </c>
      <c r="W41" s="673">
        <v>0</v>
      </c>
      <c r="X41" s="673">
        <v>0</v>
      </c>
      <c r="Y41" s="673">
        <v>0</v>
      </c>
      <c r="Z41" s="673">
        <v>0</v>
      </c>
      <c r="AA41" s="673">
        <v>0</v>
      </c>
      <c r="AB41" s="673">
        <v>0</v>
      </c>
      <c r="AC41" s="673">
        <v>0</v>
      </c>
      <c r="AD41" s="674">
        <v>0</v>
      </c>
    </row>
    <row r="42" spans="2:30" x14ac:dyDescent="0.25">
      <c r="B42" s="648"/>
      <c r="C42" s="164" t="s">
        <v>874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2:30" x14ac:dyDescent="0.25">
      <c r="B43" s="648" t="s">
        <v>875</v>
      </c>
      <c r="C43" s="655" t="s">
        <v>847</v>
      </c>
      <c r="D43" s="676">
        <v>870.90464642999711</v>
      </c>
      <c r="E43" s="673">
        <v>753.09522962789435</v>
      </c>
      <c r="F43" s="673">
        <v>963.69468756772483</v>
      </c>
      <c r="G43" s="673">
        <v>1753.1459739029992</v>
      </c>
      <c r="H43" s="673">
        <v>4984.799770231919</v>
      </c>
      <c r="I43" s="673">
        <v>293.08197833280832</v>
      </c>
      <c r="J43" s="673">
        <v>55.40386406147519</v>
      </c>
      <c r="K43" s="165">
        <v>753.09522962789435</v>
      </c>
      <c r="L43" s="673">
        <v>61.306837304903148</v>
      </c>
      <c r="M43" s="673">
        <v>72.530936227009022</v>
      </c>
      <c r="N43" s="673">
        <v>753.09522962789435</v>
      </c>
      <c r="O43" s="673">
        <v>80.258703651204328</v>
      </c>
      <c r="P43" s="673">
        <v>0</v>
      </c>
      <c r="Q43" s="673">
        <v>753.09522962789435</v>
      </c>
      <c r="R43" s="673">
        <v>0</v>
      </c>
      <c r="S43" s="673">
        <v>28.624178121759375</v>
      </c>
      <c r="T43" s="673">
        <v>4984.799770231919</v>
      </c>
      <c r="U43" s="673">
        <v>4.7852437144176445</v>
      </c>
      <c r="V43" s="673">
        <v>870.90464642999711</v>
      </c>
      <c r="W43" s="673">
        <v>127.93480028848421</v>
      </c>
      <c r="X43" s="673">
        <v>0</v>
      </c>
      <c r="Y43" s="673">
        <v>1781.7701520247585</v>
      </c>
      <c r="Z43" s="673">
        <v>998.83944671848133</v>
      </c>
      <c r="AA43" s="673">
        <v>1781.7701520247585</v>
      </c>
      <c r="AB43" s="673">
        <v>2780.60959874324</v>
      </c>
      <c r="AC43" s="673">
        <v>4984.799770231919</v>
      </c>
      <c r="AD43" s="674">
        <v>5.5781771122451147</v>
      </c>
    </row>
    <row r="44" spans="2:30" x14ac:dyDescent="0.25">
      <c r="B44" s="648" t="s">
        <v>876</v>
      </c>
      <c r="C44" s="655" t="s">
        <v>849</v>
      </c>
      <c r="D44" s="676">
        <v>0</v>
      </c>
      <c r="E44" s="673">
        <v>0</v>
      </c>
      <c r="F44" s="673">
        <v>0</v>
      </c>
      <c r="G44" s="673">
        <v>0</v>
      </c>
      <c r="H44" s="673">
        <v>0</v>
      </c>
      <c r="I44" s="673">
        <v>0</v>
      </c>
      <c r="J44" s="673">
        <v>0</v>
      </c>
      <c r="K44" s="165">
        <v>0</v>
      </c>
      <c r="L44" s="673">
        <v>0</v>
      </c>
      <c r="M44" s="673">
        <v>0</v>
      </c>
      <c r="N44" s="673">
        <v>0</v>
      </c>
      <c r="O44" s="673">
        <v>0</v>
      </c>
      <c r="P44" s="673">
        <v>0</v>
      </c>
      <c r="Q44" s="673">
        <v>0</v>
      </c>
      <c r="R44" s="673">
        <v>0</v>
      </c>
      <c r="S44" s="673">
        <v>0</v>
      </c>
      <c r="T44" s="673">
        <v>0</v>
      </c>
      <c r="U44" s="673">
        <v>0</v>
      </c>
      <c r="V44" s="673">
        <v>0</v>
      </c>
      <c r="W44" s="673">
        <v>0</v>
      </c>
      <c r="X44" s="673">
        <v>0</v>
      </c>
      <c r="Y44" s="673">
        <v>0</v>
      </c>
      <c r="Z44" s="673">
        <v>0</v>
      </c>
      <c r="AA44" s="673">
        <v>0</v>
      </c>
      <c r="AB44" s="673">
        <v>0</v>
      </c>
      <c r="AC44" s="673">
        <v>0</v>
      </c>
      <c r="AD44" s="674">
        <v>0</v>
      </c>
    </row>
    <row r="45" spans="2:30" x14ac:dyDescent="0.25">
      <c r="B45" s="648" t="s">
        <v>877</v>
      </c>
      <c r="C45" s="655" t="s">
        <v>403</v>
      </c>
      <c r="D45" s="676">
        <v>115.91061411809822</v>
      </c>
      <c r="E45" s="673">
        <v>100.88509339054048</v>
      </c>
      <c r="F45" s="673">
        <v>957.44747995451144</v>
      </c>
      <c r="G45" s="673">
        <v>183.51290164996234</v>
      </c>
      <c r="H45" s="673">
        <v>521.79058880168986</v>
      </c>
      <c r="I45" s="673">
        <v>293.08197833318229</v>
      </c>
      <c r="J45" s="673">
        <v>18.250263841658512</v>
      </c>
      <c r="K45" s="165">
        <v>100.88509339054048</v>
      </c>
      <c r="L45" s="673">
        <v>150.75124272827534</v>
      </c>
      <c r="M45" s="673">
        <v>23.891992828454303</v>
      </c>
      <c r="N45" s="673">
        <v>100.88509339054048</v>
      </c>
      <c r="O45" s="673">
        <v>197.35318028241807</v>
      </c>
      <c r="P45" s="673">
        <v>0</v>
      </c>
      <c r="Q45" s="673">
        <v>100.88509339054048</v>
      </c>
      <c r="R45" s="673">
        <v>0</v>
      </c>
      <c r="S45" s="673">
        <v>2.996274162366682</v>
      </c>
      <c r="T45" s="673">
        <v>521.79058880168986</v>
      </c>
      <c r="U45" s="673">
        <v>4.7852437144176445</v>
      </c>
      <c r="V45" s="673">
        <v>115.91061411809822</v>
      </c>
      <c r="W45" s="673">
        <v>42.142256670112815</v>
      </c>
      <c r="X45" s="673">
        <v>0</v>
      </c>
      <c r="Y45" s="673">
        <v>186.50917581232903</v>
      </c>
      <c r="Z45" s="673">
        <v>158.05287078821104</v>
      </c>
      <c r="AA45" s="673">
        <v>186.50917581232903</v>
      </c>
      <c r="AB45" s="673">
        <v>344.56204660054004</v>
      </c>
      <c r="AC45" s="673">
        <v>521.79058880168986</v>
      </c>
      <c r="AD45" s="674">
        <v>6.603454604113093</v>
      </c>
    </row>
    <row r="46" spans="2:30" x14ac:dyDescent="0.25">
      <c r="B46" s="648" t="s">
        <v>878</v>
      </c>
      <c r="C46" s="655" t="s">
        <v>852</v>
      </c>
      <c r="D46" s="676">
        <v>32.563565557427118</v>
      </c>
      <c r="E46" s="673">
        <v>29.52269844782753</v>
      </c>
      <c r="F46" s="673">
        <v>919.16749002956169</v>
      </c>
      <c r="G46" s="673">
        <v>63.980203332216774</v>
      </c>
      <c r="H46" s="673">
        <v>181.91782522239782</v>
      </c>
      <c r="I46" s="673">
        <v>293.0819783327986</v>
      </c>
      <c r="J46" s="673">
        <v>1.2762578615019333</v>
      </c>
      <c r="K46" s="165">
        <v>29.52269844782753</v>
      </c>
      <c r="L46" s="673">
        <v>36.024763108893268</v>
      </c>
      <c r="M46" s="673">
        <v>1.6707891972860152</v>
      </c>
      <c r="N46" s="673">
        <v>29.52269844782753</v>
      </c>
      <c r="O46" s="673">
        <v>47.161147329814476</v>
      </c>
      <c r="P46" s="673">
        <v>0</v>
      </c>
      <c r="Q46" s="673">
        <v>29.52269844782753</v>
      </c>
      <c r="R46" s="673">
        <v>0</v>
      </c>
      <c r="S46" s="673">
        <v>1.0446253556232084</v>
      </c>
      <c r="T46" s="673">
        <v>181.91782522239782</v>
      </c>
      <c r="U46" s="673">
        <v>4.7852437144176454</v>
      </c>
      <c r="V46" s="673">
        <v>32.563565557427118</v>
      </c>
      <c r="W46" s="673">
        <v>2.9470470587879483</v>
      </c>
      <c r="X46" s="673">
        <v>0</v>
      </c>
      <c r="Y46" s="673">
        <v>65.024828687839985</v>
      </c>
      <c r="Z46" s="673">
        <v>35.51061261621507</v>
      </c>
      <c r="AA46" s="673">
        <v>65.024828687839985</v>
      </c>
      <c r="AB46" s="673">
        <v>100.53544130405506</v>
      </c>
      <c r="AC46" s="673">
        <v>181.91782522239782</v>
      </c>
      <c r="AD46" s="674">
        <v>5.5264205792449781</v>
      </c>
    </row>
    <row r="47" spans="2:30" x14ac:dyDescent="0.25">
      <c r="B47" s="648" t="s">
        <v>879</v>
      </c>
      <c r="C47" s="655" t="s">
        <v>854</v>
      </c>
      <c r="D47" s="676">
        <v>528.71316315605611</v>
      </c>
      <c r="E47" s="673">
        <v>457.07879619641164</v>
      </c>
      <c r="F47" s="673">
        <v>963.93511643169438</v>
      </c>
      <c r="G47" s="673">
        <v>931.50490969934958</v>
      </c>
      <c r="H47" s="673">
        <v>2648.5903221734252</v>
      </c>
      <c r="I47" s="673">
        <v>293.08197833296202</v>
      </c>
      <c r="J47" s="673">
        <v>109.66428274486577</v>
      </c>
      <c r="K47" s="165">
        <v>457.07879619641164</v>
      </c>
      <c r="L47" s="673">
        <v>199.93686657063438</v>
      </c>
      <c r="M47" s="673">
        <v>143.56495224453772</v>
      </c>
      <c r="N47" s="673">
        <v>457.07879619641164</v>
      </c>
      <c r="O47" s="673">
        <v>261.74362319877099</v>
      </c>
      <c r="P47" s="673">
        <v>0</v>
      </c>
      <c r="Q47" s="673">
        <v>457.07879619641164</v>
      </c>
      <c r="R47" s="673">
        <v>0</v>
      </c>
      <c r="S47" s="673">
        <v>15.208980229497346</v>
      </c>
      <c r="T47" s="673">
        <v>2648.5903221734252</v>
      </c>
      <c r="U47" s="673">
        <v>4.7852437144176454</v>
      </c>
      <c r="V47" s="673">
        <v>528.71316315605611</v>
      </c>
      <c r="W47" s="673">
        <v>253.22923498940349</v>
      </c>
      <c r="X47" s="673">
        <v>0</v>
      </c>
      <c r="Y47" s="673">
        <v>946.71388992884692</v>
      </c>
      <c r="Z47" s="673">
        <v>781.94239814545961</v>
      </c>
      <c r="AA47" s="673">
        <v>946.71388992884692</v>
      </c>
      <c r="AB47" s="673">
        <v>1728.6562880743065</v>
      </c>
      <c r="AC47" s="673">
        <v>2648.5903221734252</v>
      </c>
      <c r="AD47" s="674">
        <v>6.5267031809425946</v>
      </c>
    </row>
    <row r="48" spans="2:30" x14ac:dyDescent="0.25">
      <c r="B48" s="648" t="s">
        <v>880</v>
      </c>
      <c r="C48" s="655" t="s">
        <v>881</v>
      </c>
      <c r="D48" s="676">
        <v>135.77718662805526</v>
      </c>
      <c r="E48" s="673">
        <v>137.5460235906564</v>
      </c>
      <c r="F48" s="673">
        <v>822.61669635839326</v>
      </c>
      <c r="G48" s="673">
        <v>236.24342447209898</v>
      </c>
      <c r="H48" s="673">
        <v>671.72168521994513</v>
      </c>
      <c r="I48" s="673">
        <v>293.08197833296668</v>
      </c>
      <c r="J48" s="673">
        <v>10.780838524179831</v>
      </c>
      <c r="K48" s="165">
        <v>137.5460235906564</v>
      </c>
      <c r="L48" s="673">
        <v>65.316552735978078</v>
      </c>
      <c r="M48" s="673">
        <v>14.113533861164218</v>
      </c>
      <c r="N48" s="673">
        <v>137.5460235906564</v>
      </c>
      <c r="O48" s="673">
        <v>85.507947889784006</v>
      </c>
      <c r="P48" s="673">
        <v>0</v>
      </c>
      <c r="Q48" s="673">
        <v>137.5460235906564</v>
      </c>
      <c r="R48" s="673">
        <v>0</v>
      </c>
      <c r="S48" s="673">
        <v>3.8572223664441245</v>
      </c>
      <c r="T48" s="673">
        <v>671.72168521994513</v>
      </c>
      <c r="U48" s="673">
        <v>4.7852437144176445</v>
      </c>
      <c r="V48" s="673">
        <v>135.77718662805526</v>
      </c>
      <c r="W48" s="673">
        <v>24.894372385344049</v>
      </c>
      <c r="X48" s="673">
        <v>0</v>
      </c>
      <c r="Y48" s="673">
        <v>240.1006468385431</v>
      </c>
      <c r="Z48" s="673">
        <v>160.6715590133993</v>
      </c>
      <c r="AA48" s="673">
        <v>240.1006468385431</v>
      </c>
      <c r="AB48" s="673">
        <v>400.77220585194243</v>
      </c>
      <c r="AC48" s="673">
        <v>671.72168521994513</v>
      </c>
      <c r="AD48" s="674">
        <v>5.9663431249910541</v>
      </c>
    </row>
    <row r="49" spans="2:30" x14ac:dyDescent="0.25">
      <c r="B49" s="648" t="s">
        <v>882</v>
      </c>
      <c r="C49" s="655" t="s">
        <v>883</v>
      </c>
      <c r="D49" s="676">
        <v>24.601037996964443</v>
      </c>
      <c r="E49" s="673">
        <v>23.414002479165855</v>
      </c>
      <c r="F49" s="673">
        <v>875.58139688899234</v>
      </c>
      <c r="G49" s="673">
        <v>44.344008119216639</v>
      </c>
      <c r="H49" s="673">
        <v>126.08533731600002</v>
      </c>
      <c r="I49" s="673">
        <v>293.08197833292292</v>
      </c>
      <c r="J49" s="673">
        <v>0</v>
      </c>
      <c r="K49" s="165">
        <v>23.414002479165855</v>
      </c>
      <c r="L49" s="673">
        <v>0</v>
      </c>
      <c r="M49" s="673">
        <v>0</v>
      </c>
      <c r="N49" s="673">
        <v>23.414002479165855</v>
      </c>
      <c r="O49" s="673">
        <v>0</v>
      </c>
      <c r="P49" s="673">
        <v>0</v>
      </c>
      <c r="Q49" s="673">
        <v>23.414002479165855</v>
      </c>
      <c r="R49" s="673">
        <v>0</v>
      </c>
      <c r="S49" s="673">
        <v>0.72401888144594118</v>
      </c>
      <c r="T49" s="673">
        <v>126.08533731600002</v>
      </c>
      <c r="U49" s="673">
        <v>4.7852437144176454</v>
      </c>
      <c r="V49" s="673">
        <v>24.601037996964443</v>
      </c>
      <c r="W49" s="673">
        <v>0</v>
      </c>
      <c r="X49" s="673">
        <v>0</v>
      </c>
      <c r="Y49" s="673">
        <v>45.068027000662582</v>
      </c>
      <c r="Z49" s="673">
        <v>24.601037996964443</v>
      </c>
      <c r="AA49" s="673">
        <v>45.068027000662582</v>
      </c>
      <c r="AB49" s="673">
        <v>69.669064997627032</v>
      </c>
      <c r="AC49" s="673">
        <v>126.08533731600002</v>
      </c>
      <c r="AD49" s="674">
        <v>5.5255485277419432</v>
      </c>
    </row>
    <row r="50" spans="2:30" x14ac:dyDescent="0.25">
      <c r="B50" s="648" t="s">
        <v>884</v>
      </c>
      <c r="C50" s="655" t="s">
        <v>869</v>
      </c>
      <c r="D50" s="676">
        <v>0.19240698543728146</v>
      </c>
      <c r="E50" s="673">
        <v>0.14834959309709664</v>
      </c>
      <c r="F50" s="673">
        <v>1080.8196448919407</v>
      </c>
      <c r="G50" s="673">
        <v>0.44589501562160744</v>
      </c>
      <c r="H50" s="673">
        <v>1.2678336000000001</v>
      </c>
      <c r="I50" s="673">
        <v>293.08197833270299</v>
      </c>
      <c r="J50" s="673">
        <v>1.1198386703396581</v>
      </c>
      <c r="K50" s="165">
        <v>0.14834959309709664</v>
      </c>
      <c r="L50" s="673">
        <v>6290.5389389165694</v>
      </c>
      <c r="M50" s="673">
        <v>1.4660159279291554</v>
      </c>
      <c r="N50" s="673">
        <v>0.14834959309709664</v>
      </c>
      <c r="O50" s="673">
        <v>8235.1418324508541</v>
      </c>
      <c r="P50" s="673">
        <v>0</v>
      </c>
      <c r="Q50" s="673">
        <v>0.14834959309709664</v>
      </c>
      <c r="R50" s="673">
        <v>0</v>
      </c>
      <c r="S50" s="673">
        <v>7.2802713183929947E-3</v>
      </c>
      <c r="T50" s="673">
        <v>1.2678336000000001</v>
      </c>
      <c r="U50" s="673">
        <v>4.7852437144176454</v>
      </c>
      <c r="V50" s="673">
        <v>0.19240698543728146</v>
      </c>
      <c r="W50" s="673">
        <v>2.5858545982688135</v>
      </c>
      <c r="X50" s="673">
        <v>0</v>
      </c>
      <c r="Y50" s="673">
        <v>0.45317528694000042</v>
      </c>
      <c r="Z50" s="673">
        <v>2.7782615837060951</v>
      </c>
      <c r="AA50" s="673">
        <v>0.45317528694000042</v>
      </c>
      <c r="AB50" s="673">
        <v>3.2314368706460956</v>
      </c>
      <c r="AC50" s="673">
        <v>1.2678336000000001</v>
      </c>
      <c r="AD50" s="674">
        <v>25.487862686760273</v>
      </c>
    </row>
    <row r="51" spans="2:30" x14ac:dyDescent="0.25">
      <c r="B51" s="648" t="s">
        <v>885</v>
      </c>
      <c r="C51" s="655" t="s">
        <v>175</v>
      </c>
      <c r="D51" s="676">
        <v>0</v>
      </c>
      <c r="E51" s="673">
        <v>0</v>
      </c>
      <c r="F51" s="673">
        <v>0</v>
      </c>
      <c r="G51" s="673">
        <v>0</v>
      </c>
      <c r="H51" s="673">
        <v>0</v>
      </c>
      <c r="I51" s="673">
        <v>0</v>
      </c>
      <c r="J51" s="673">
        <v>0</v>
      </c>
      <c r="K51" s="165">
        <v>0</v>
      </c>
      <c r="L51" s="673">
        <v>0</v>
      </c>
      <c r="M51" s="673">
        <v>0</v>
      </c>
      <c r="N51" s="673">
        <v>0</v>
      </c>
      <c r="O51" s="673">
        <v>0</v>
      </c>
      <c r="P51" s="673">
        <v>0</v>
      </c>
      <c r="Q51" s="673">
        <v>0</v>
      </c>
      <c r="R51" s="673">
        <v>0</v>
      </c>
      <c r="S51" s="673">
        <v>0</v>
      </c>
      <c r="T51" s="673">
        <v>0</v>
      </c>
      <c r="U51" s="673">
        <v>0</v>
      </c>
      <c r="V51" s="673">
        <v>0</v>
      </c>
      <c r="W51" s="673">
        <v>0</v>
      </c>
      <c r="X51" s="673">
        <v>0</v>
      </c>
      <c r="Y51" s="673">
        <v>0</v>
      </c>
      <c r="Z51" s="673">
        <v>0</v>
      </c>
      <c r="AA51" s="673">
        <v>0</v>
      </c>
      <c r="AB51" s="673">
        <v>0</v>
      </c>
      <c r="AC51" s="673">
        <v>0</v>
      </c>
      <c r="AD51" s="674">
        <v>0</v>
      </c>
    </row>
    <row r="52" spans="2:30" ht="14" hidden="1" customHeight="1" x14ac:dyDescent="0.25">
      <c r="B52" s="648" t="s">
        <v>886</v>
      </c>
      <c r="C52" s="655" t="s">
        <v>843</v>
      </c>
      <c r="D52" s="676">
        <v>0</v>
      </c>
      <c r="E52" s="673">
        <v>1.2124728521618689E-11</v>
      </c>
      <c r="F52" s="673">
        <v>0</v>
      </c>
      <c r="G52" s="673">
        <v>0</v>
      </c>
      <c r="H52" s="673">
        <v>0</v>
      </c>
      <c r="I52" s="673">
        <v>0</v>
      </c>
      <c r="J52" s="673">
        <v>0</v>
      </c>
      <c r="K52" s="165">
        <v>1.2124728521618689E-11</v>
      </c>
      <c r="L52" s="673">
        <v>0</v>
      </c>
      <c r="M52" s="673">
        <v>0</v>
      </c>
      <c r="N52" s="673">
        <v>1.2124728521618689E-11</v>
      </c>
      <c r="O52" s="673">
        <v>0</v>
      </c>
      <c r="P52" s="673">
        <v>0</v>
      </c>
      <c r="Q52" s="673">
        <v>1.2124728521618689E-11</v>
      </c>
      <c r="R52" s="673">
        <v>0</v>
      </c>
      <c r="S52" s="673">
        <v>0</v>
      </c>
      <c r="T52" s="673">
        <v>0</v>
      </c>
      <c r="U52" s="673">
        <v>0</v>
      </c>
      <c r="V52" s="673">
        <v>0</v>
      </c>
      <c r="W52" s="673">
        <v>0</v>
      </c>
      <c r="X52" s="673">
        <v>0</v>
      </c>
      <c r="Y52" s="673">
        <v>0</v>
      </c>
      <c r="Z52" s="673">
        <v>0</v>
      </c>
      <c r="AA52" s="673">
        <v>0</v>
      </c>
      <c r="AB52" s="673">
        <v>0</v>
      </c>
      <c r="AC52" s="673">
        <v>0</v>
      </c>
      <c r="AD52" s="674">
        <v>0</v>
      </c>
    </row>
    <row r="53" spans="2:30" x14ac:dyDescent="0.25">
      <c r="B53" s="1062" t="s">
        <v>201</v>
      </c>
      <c r="C53" s="1064"/>
      <c r="D53" s="835">
        <v>14126.996489533121</v>
      </c>
      <c r="E53" s="835">
        <v>12541.436420605805</v>
      </c>
      <c r="F53" s="836">
        <v>938.68809598783355</v>
      </c>
      <c r="G53" s="835">
        <v>24365.056805662312</v>
      </c>
      <c r="H53" s="835">
        <v>63753.283679330212</v>
      </c>
      <c r="I53" s="836">
        <v>318.48107003940146</v>
      </c>
      <c r="J53" s="835">
        <v>1789.8499999999995</v>
      </c>
      <c r="K53" s="835">
        <v>12541.436420605805</v>
      </c>
      <c r="L53" s="836">
        <v>118.92909365756833</v>
      </c>
      <c r="M53" s="835">
        <v>2343.1487749999992</v>
      </c>
      <c r="N53" s="835">
        <v>12541.436420605805</v>
      </c>
      <c r="O53" s="836">
        <v>155.69380680816352</v>
      </c>
      <c r="P53" s="835">
        <v>7250.865308444254</v>
      </c>
      <c r="Q53" s="835">
        <v>12541.436420605805</v>
      </c>
      <c r="R53" s="836">
        <v>481.79391533725169</v>
      </c>
      <c r="S53" s="835">
        <v>366.08999999999992</v>
      </c>
      <c r="T53" s="835">
        <v>63753.283679330212</v>
      </c>
      <c r="U53" s="836">
        <v>4.7852437144176445</v>
      </c>
      <c r="V53" s="835">
        <v>14126.996489533121</v>
      </c>
      <c r="W53" s="835">
        <v>4132.9987749999991</v>
      </c>
      <c r="X53" s="835">
        <v>7250.865308444254</v>
      </c>
      <c r="Y53" s="835">
        <v>24731.146805662313</v>
      </c>
      <c r="Z53" s="835">
        <v>25510.860572977363</v>
      </c>
      <c r="AA53" s="835">
        <v>24731.146805662313</v>
      </c>
      <c r="AB53" s="166">
        <v>50242.00737863969</v>
      </c>
      <c r="AC53" s="835">
        <v>63753.283679330212</v>
      </c>
      <c r="AD53" s="677">
        <v>7.8806932724202428</v>
      </c>
    </row>
    <row r="54" spans="2:30" x14ac:dyDescent="0.25">
      <c r="D54" s="169"/>
      <c r="P54" s="169"/>
      <c r="V54" s="169"/>
      <c r="AD54" s="169">
        <v>0</v>
      </c>
    </row>
    <row r="55" spans="2:30" x14ac:dyDescent="0.25">
      <c r="P55" s="678"/>
    </row>
  </sheetData>
  <mergeCells count="26">
    <mergeCell ref="B9:C9"/>
    <mergeCell ref="B20:C20"/>
    <mergeCell ref="B53:C53"/>
    <mergeCell ref="AD5:AD7"/>
    <mergeCell ref="D6:F6"/>
    <mergeCell ref="G6:I6"/>
    <mergeCell ref="J6:L6"/>
    <mergeCell ref="M6:O6"/>
    <mergeCell ref="P6:R6"/>
    <mergeCell ref="S6:U6"/>
    <mergeCell ref="V6:V7"/>
    <mergeCell ref="W6:W7"/>
    <mergeCell ref="X6:X7"/>
    <mergeCell ref="P5:R5"/>
    <mergeCell ref="S5:U5"/>
    <mergeCell ref="AB5:AB7"/>
    <mergeCell ref="AC5:AC7"/>
    <mergeCell ref="Y6:Y7"/>
    <mergeCell ref="Z6:Z7"/>
    <mergeCell ref="AA6:AA7"/>
    <mergeCell ref="B5:C8"/>
    <mergeCell ref="D5:I5"/>
    <mergeCell ref="J5:L5"/>
    <mergeCell ref="M5:O5"/>
    <mergeCell ref="Z5:AA5"/>
    <mergeCell ref="V5:Y5"/>
  </mergeCells>
  <pageMargins left="0.7" right="0.7" top="0.75" bottom="0.75" header="0.3" footer="0.3"/>
  <pageSetup scale="69" fitToWidth="0" orientation="landscape" r:id="rId1"/>
  <colBreaks count="3" manualBreakCount="3">
    <brk id="9" max="1048575" man="1"/>
    <brk id="15" max="53" man="1"/>
    <brk id="22" max="53" man="1"/>
  </colBreaks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</sheetPr>
  <dimension ref="B2:P34"/>
  <sheetViews>
    <sheetView showGridLines="0" view="pageBreakPreview" zoomScale="60" zoomScaleNormal="74" workbookViewId="0">
      <selection activeCell="E31" sqref="E31"/>
    </sheetView>
  </sheetViews>
  <sheetFormatPr defaultColWidth="9.1796875" defaultRowHeight="14" x14ac:dyDescent="0.25"/>
  <cols>
    <col min="1" max="1" width="9.1796875" style="86"/>
    <col min="2" max="2" width="27.453125" style="86" customWidth="1"/>
    <col min="3" max="3" width="24.81640625" style="86" customWidth="1"/>
    <col min="4" max="4" width="17.81640625" style="86" customWidth="1"/>
    <col min="5" max="5" width="16.54296875" style="86" customWidth="1"/>
    <col min="6" max="16384" width="9.1796875" style="86"/>
  </cols>
  <sheetData>
    <row r="2" spans="2:16" x14ac:dyDescent="0.25">
      <c r="B2" s="1150" t="s">
        <v>87</v>
      </c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</row>
    <row r="3" spans="2:16" x14ac:dyDescent="0.25">
      <c r="B3" s="649" t="s">
        <v>887</v>
      </c>
      <c r="C3" s="649"/>
    </row>
    <row r="4" spans="2:16" x14ac:dyDescent="0.25">
      <c r="D4" s="111" t="s">
        <v>888</v>
      </c>
    </row>
    <row r="5" spans="2:16" x14ac:dyDescent="0.25">
      <c r="B5" s="1151" t="s">
        <v>102</v>
      </c>
      <c r="C5" s="1152"/>
      <c r="D5" s="596" t="s">
        <v>603</v>
      </c>
    </row>
    <row r="6" spans="2:16" x14ac:dyDescent="0.25">
      <c r="B6" s="1062" t="s">
        <v>889</v>
      </c>
      <c r="C6" s="1063"/>
      <c r="D6" s="1064"/>
    </row>
    <row r="7" spans="2:16" x14ac:dyDescent="0.25">
      <c r="B7" s="1139" t="s">
        <v>890</v>
      </c>
      <c r="C7" s="1141"/>
      <c r="D7" s="17"/>
    </row>
    <row r="8" spans="2:16" x14ac:dyDescent="0.25">
      <c r="B8" s="600" t="s">
        <v>891</v>
      </c>
      <c r="C8" s="97" t="s">
        <v>801</v>
      </c>
      <c r="D8" s="679">
        <v>8.0643215830713023E-3</v>
      </c>
      <c r="H8" s="167"/>
    </row>
    <row r="9" spans="2:16" x14ac:dyDescent="0.25">
      <c r="B9" s="600" t="s">
        <v>891</v>
      </c>
      <c r="C9" s="97" t="s">
        <v>803</v>
      </c>
      <c r="D9" s="679">
        <v>3.6588486304094882E-3</v>
      </c>
      <c r="G9" s="680"/>
    </row>
    <row r="10" spans="2:16" x14ac:dyDescent="0.25">
      <c r="B10" s="600" t="s">
        <v>891</v>
      </c>
      <c r="C10" s="97" t="s">
        <v>805</v>
      </c>
      <c r="D10" s="679">
        <v>5.3636345953090483E-12</v>
      </c>
    </row>
    <row r="11" spans="2:16" x14ac:dyDescent="0.25">
      <c r="B11" s="1146" t="s">
        <v>892</v>
      </c>
      <c r="C11" s="1147"/>
      <c r="D11" s="679">
        <v>5.5739143840540593E-2</v>
      </c>
    </row>
    <row r="12" spans="2:16" x14ac:dyDescent="0.25">
      <c r="B12" s="1148" t="s">
        <v>893</v>
      </c>
      <c r="C12" s="1149"/>
      <c r="D12" s="681">
        <v>6.746231405938502E-2</v>
      </c>
    </row>
    <row r="13" spans="2:16" x14ac:dyDescent="0.25">
      <c r="B13" s="1139" t="s">
        <v>894</v>
      </c>
      <c r="C13" s="1141"/>
      <c r="D13" s="17"/>
    </row>
    <row r="14" spans="2:16" x14ac:dyDescent="0.25">
      <c r="B14" s="600" t="s">
        <v>891</v>
      </c>
      <c r="C14" s="97" t="s">
        <v>801</v>
      </c>
      <c r="D14" s="679">
        <v>1.2345086197286677E-3</v>
      </c>
    </row>
    <row r="15" spans="2:16" x14ac:dyDescent="0.25">
      <c r="B15" s="600" t="s">
        <v>891</v>
      </c>
      <c r="C15" s="97" t="s">
        <v>803</v>
      </c>
      <c r="D15" s="679">
        <v>1.263439351188299E-4</v>
      </c>
    </row>
    <row r="16" spans="2:16" x14ac:dyDescent="0.25">
      <c r="B16" s="600" t="s">
        <v>891</v>
      </c>
      <c r="C16" s="97" t="s">
        <v>805</v>
      </c>
      <c r="D16" s="679">
        <v>0</v>
      </c>
    </row>
    <row r="17" spans="2:5" x14ac:dyDescent="0.25">
      <c r="B17" s="1146" t="s">
        <v>892</v>
      </c>
      <c r="C17" s="1147"/>
      <c r="D17" s="682">
        <v>1.092754420600733E-2</v>
      </c>
    </row>
    <row r="18" spans="2:5" x14ac:dyDescent="0.25">
      <c r="B18" s="1148" t="s">
        <v>895</v>
      </c>
      <c r="C18" s="1149"/>
      <c r="D18" s="683">
        <v>1.2288396760854827E-2</v>
      </c>
    </row>
    <row r="19" spans="2:5" x14ac:dyDescent="0.25">
      <c r="B19" s="1148" t="s">
        <v>896</v>
      </c>
      <c r="C19" s="1149"/>
      <c r="D19" s="684">
        <v>7.9750710820239851E-2</v>
      </c>
    </row>
    <row r="20" spans="2:5" x14ac:dyDescent="0.25">
      <c r="B20" s="1062" t="s">
        <v>897</v>
      </c>
      <c r="C20" s="1063"/>
      <c r="D20" s="1064"/>
    </row>
    <row r="21" spans="2:5" x14ac:dyDescent="0.25">
      <c r="B21" s="1139" t="s">
        <v>890</v>
      </c>
      <c r="C21" s="1141"/>
      <c r="D21" s="17"/>
    </row>
    <row r="22" spans="2:5" x14ac:dyDescent="0.25">
      <c r="B22" s="600" t="s">
        <v>891</v>
      </c>
      <c r="C22" s="97" t="s">
        <v>801</v>
      </c>
      <c r="D22" s="679">
        <v>1.5241240708618499E-2</v>
      </c>
    </row>
    <row r="23" spans="2:5" x14ac:dyDescent="0.25">
      <c r="B23" s="600" t="s">
        <v>891</v>
      </c>
      <c r="C23" s="97" t="s">
        <v>803</v>
      </c>
      <c r="D23" s="679">
        <v>6.6443355365945408E-3</v>
      </c>
    </row>
    <row r="24" spans="2:5" x14ac:dyDescent="0.25">
      <c r="B24" s="600" t="s">
        <v>891</v>
      </c>
      <c r="C24" s="97" t="s">
        <v>805</v>
      </c>
      <c r="D24" s="679">
        <v>9.7872713420697057E-12</v>
      </c>
    </row>
    <row r="25" spans="2:5" x14ac:dyDescent="0.25">
      <c r="B25" s="1146" t="s">
        <v>892</v>
      </c>
      <c r="C25" s="1147"/>
      <c r="D25" s="679">
        <v>0.10591285643040201</v>
      </c>
    </row>
    <row r="26" spans="2:5" x14ac:dyDescent="0.25">
      <c r="B26" s="1148" t="s">
        <v>893</v>
      </c>
      <c r="C26" s="1149"/>
      <c r="D26" s="681">
        <v>0.12779843268540231</v>
      </c>
      <c r="E26" s="685"/>
    </row>
    <row r="27" spans="2:5" x14ac:dyDescent="0.25">
      <c r="B27" s="1139" t="s">
        <v>894</v>
      </c>
      <c r="C27" s="1141"/>
      <c r="D27" s="17"/>
    </row>
    <row r="28" spans="2:5" x14ac:dyDescent="0.25">
      <c r="B28" s="600" t="s">
        <v>891</v>
      </c>
      <c r="C28" s="97" t="s">
        <v>801</v>
      </c>
      <c r="D28" s="679">
        <v>1.286352755034205E-3</v>
      </c>
    </row>
    <row r="29" spans="2:5" x14ac:dyDescent="0.25">
      <c r="B29" s="600" t="s">
        <v>891</v>
      </c>
      <c r="C29" s="97" t="s">
        <v>803</v>
      </c>
      <c r="D29" s="679">
        <v>0</v>
      </c>
    </row>
    <row r="30" spans="2:5" x14ac:dyDescent="0.25">
      <c r="B30" s="600" t="s">
        <v>891</v>
      </c>
      <c r="C30" s="97" t="s">
        <v>805</v>
      </c>
      <c r="D30" s="679">
        <v>0</v>
      </c>
    </row>
    <row r="31" spans="2:5" x14ac:dyDescent="0.25">
      <c r="B31" s="1146" t="s">
        <v>892</v>
      </c>
      <c r="C31" s="1147"/>
      <c r="D31" s="679">
        <v>1.0371902216781907E-2</v>
      </c>
    </row>
    <row r="32" spans="2:5" x14ac:dyDescent="0.25">
      <c r="B32" s="1148" t="s">
        <v>895</v>
      </c>
      <c r="C32" s="1149"/>
      <c r="D32" s="681">
        <v>1.1658254971816112E-2</v>
      </c>
      <c r="E32" s="685"/>
    </row>
    <row r="33" spans="2:5" x14ac:dyDescent="0.25">
      <c r="B33" s="1148" t="s">
        <v>898</v>
      </c>
      <c r="C33" s="1149"/>
      <c r="D33" s="686">
        <v>0.13945668765721844</v>
      </c>
      <c r="E33" s="687"/>
    </row>
    <row r="34" spans="2:5" x14ac:dyDescent="0.25">
      <c r="D34" s="685"/>
    </row>
  </sheetData>
  <mergeCells count="18">
    <mergeCell ref="B2:P2"/>
    <mergeCell ref="B5:C5"/>
    <mergeCell ref="B18:C18"/>
    <mergeCell ref="B19:C19"/>
    <mergeCell ref="B6:D6"/>
    <mergeCell ref="B17:C17"/>
    <mergeCell ref="B7:C7"/>
    <mergeCell ref="B31:C31"/>
    <mergeCell ref="B33:C33"/>
    <mergeCell ref="B11:C11"/>
    <mergeCell ref="B12:C12"/>
    <mergeCell ref="B13:C13"/>
    <mergeCell ref="B32:C32"/>
    <mergeCell ref="B20:D20"/>
    <mergeCell ref="B21:C21"/>
    <mergeCell ref="B25:C25"/>
    <mergeCell ref="B26:C26"/>
    <mergeCell ref="B27:C27"/>
  </mergeCells>
  <pageMargins left="0.7" right="0.7" top="0.75" bottom="0.75" header="0.3" footer="0.3"/>
  <pageSetup scale="9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pageSetUpPr fitToPage="1"/>
  </sheetPr>
  <dimension ref="B2:P52"/>
  <sheetViews>
    <sheetView showGridLines="0" view="pageBreakPreview" topLeftCell="B1" zoomScale="60" zoomScaleNormal="74" workbookViewId="0">
      <selection activeCell="I22" sqref="I22"/>
    </sheetView>
  </sheetViews>
  <sheetFormatPr defaultColWidth="9.1796875" defaultRowHeight="14" x14ac:dyDescent="0.25"/>
  <cols>
    <col min="1" max="1" width="9.1796875" style="86"/>
    <col min="2" max="2" width="24.1796875" style="86" customWidth="1"/>
    <col min="3" max="3" width="64.1796875" style="86" bestFit="1" customWidth="1"/>
    <col min="4" max="4" width="13.54296875" style="86" customWidth="1"/>
    <col min="5" max="5" width="12.54296875" style="86" customWidth="1"/>
    <col min="6" max="6" width="21.54296875" style="86" customWidth="1"/>
    <col min="7" max="7" width="21" style="86" customWidth="1"/>
    <col min="8" max="8" width="24" style="86" customWidth="1"/>
    <col min="9" max="9" width="30.1796875" style="86" customWidth="1"/>
    <col min="10" max="10" width="30.453125" style="86" customWidth="1"/>
    <col min="11" max="16384" width="9.1796875" style="86"/>
  </cols>
  <sheetData>
    <row r="2" spans="2:16" x14ac:dyDescent="0.25">
      <c r="B2" s="997" t="s">
        <v>87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G3" s="650" t="s">
        <v>899</v>
      </c>
    </row>
    <row r="4" spans="2:16" x14ac:dyDescent="0.25">
      <c r="D4" s="111"/>
      <c r="J4" s="111" t="s">
        <v>888</v>
      </c>
    </row>
    <row r="5" spans="2:16" x14ac:dyDescent="0.25">
      <c r="B5" s="1133" t="s">
        <v>136</v>
      </c>
      <c r="C5" s="1134"/>
      <c r="D5" s="1139" t="s">
        <v>603</v>
      </c>
      <c r="E5" s="1140"/>
      <c r="F5" s="1140"/>
      <c r="G5" s="1140"/>
      <c r="H5" s="1140"/>
      <c r="I5" s="1140"/>
      <c r="J5" s="1141"/>
    </row>
    <row r="6" spans="2:16" x14ac:dyDescent="0.25">
      <c r="B6" s="1135"/>
      <c r="C6" s="1136"/>
      <c r="D6" s="598" t="s">
        <v>900</v>
      </c>
      <c r="E6" s="1139" t="s">
        <v>901</v>
      </c>
      <c r="F6" s="1140"/>
      <c r="G6" s="1141"/>
      <c r="H6" s="1139" t="s">
        <v>894</v>
      </c>
      <c r="I6" s="1140"/>
      <c r="J6" s="1141"/>
    </row>
    <row r="7" spans="2:16" ht="28" x14ac:dyDescent="0.25">
      <c r="B7" s="1137"/>
      <c r="C7" s="1138"/>
      <c r="D7" s="599" t="s">
        <v>894</v>
      </c>
      <c r="E7" s="599" t="s">
        <v>902</v>
      </c>
      <c r="F7" s="599" t="s">
        <v>903</v>
      </c>
      <c r="G7" s="599" t="s">
        <v>904</v>
      </c>
      <c r="H7" s="599" t="s">
        <v>905</v>
      </c>
      <c r="I7" s="599" t="s">
        <v>907</v>
      </c>
      <c r="J7" s="599" t="s">
        <v>906</v>
      </c>
    </row>
    <row r="8" spans="2:16" x14ac:dyDescent="0.25">
      <c r="B8" s="935" t="s">
        <v>827</v>
      </c>
      <c r="C8" s="936"/>
      <c r="D8" s="17"/>
      <c r="E8" s="17"/>
      <c r="F8" s="17"/>
      <c r="G8" s="17"/>
      <c r="H8" s="17"/>
      <c r="I8" s="17"/>
      <c r="J8" s="17"/>
    </row>
    <row r="9" spans="2:16" x14ac:dyDescent="0.25">
      <c r="B9" s="652" t="s">
        <v>148</v>
      </c>
      <c r="C9" s="652" t="s">
        <v>149</v>
      </c>
      <c r="D9" s="688">
        <v>0.3377660607792401</v>
      </c>
      <c r="E9" s="688">
        <v>0.73057674668142025</v>
      </c>
      <c r="F9" s="688">
        <v>0.71877332764747504</v>
      </c>
      <c r="G9" s="688">
        <v>1</v>
      </c>
      <c r="H9" s="688">
        <v>0.31498199463923149</v>
      </c>
      <c r="I9" s="688">
        <v>0.30768346528521834</v>
      </c>
      <c r="J9" s="688">
        <v>0.31498517033617213</v>
      </c>
    </row>
    <row r="10" spans="2:16" x14ac:dyDescent="0.25">
      <c r="B10" s="648" t="s">
        <v>828</v>
      </c>
      <c r="C10" s="648" t="s">
        <v>151</v>
      </c>
      <c r="D10" s="688">
        <v>0.11644490116045733</v>
      </c>
      <c r="E10" s="688">
        <v>0.67939809857961009</v>
      </c>
      <c r="F10" s="688">
        <v>0.72340609287654367</v>
      </c>
      <c r="G10" s="688">
        <v>1</v>
      </c>
      <c r="H10" s="688">
        <v>0.11677011677849285</v>
      </c>
      <c r="I10" s="688">
        <v>0.11479959429270183</v>
      </c>
      <c r="J10" s="688">
        <v>0.11677129407277928</v>
      </c>
    </row>
    <row r="11" spans="2:16" x14ac:dyDescent="0.25">
      <c r="B11" s="648" t="s">
        <v>829</v>
      </c>
      <c r="C11" s="648" t="s">
        <v>830</v>
      </c>
      <c r="D11" s="688">
        <v>2.6095600283505153E-2</v>
      </c>
      <c r="E11" s="688">
        <v>0.65474098864541042</v>
      </c>
      <c r="F11" s="688">
        <v>0.75194235397735232</v>
      </c>
      <c r="G11" s="688">
        <v>1</v>
      </c>
      <c r="H11" s="688">
        <v>2.7153969551443152E-2</v>
      </c>
      <c r="I11" s="688">
        <v>2.7748809200032802E-2</v>
      </c>
      <c r="J11" s="688">
        <v>2.7154243321942731E-2</v>
      </c>
    </row>
    <row r="12" spans="2:16" x14ac:dyDescent="0.25">
      <c r="B12" s="648" t="s">
        <v>831</v>
      </c>
      <c r="C12" s="648" t="s">
        <v>832</v>
      </c>
      <c r="D12" s="688">
        <v>2.3393553991291546E-4</v>
      </c>
      <c r="E12" s="688">
        <v>0.64325567933235328</v>
      </c>
      <c r="F12" s="688">
        <v>0.71176998065777286</v>
      </c>
      <c r="G12" s="688">
        <v>1</v>
      </c>
      <c r="H12" s="688">
        <v>2.4776966940221037E-4</v>
      </c>
      <c r="I12" s="688">
        <v>2.3967033626279971E-4</v>
      </c>
      <c r="J12" s="688">
        <v>2.4777216745414511E-4</v>
      </c>
    </row>
    <row r="13" spans="2:16" x14ac:dyDescent="0.25">
      <c r="B13" s="648" t="s">
        <v>833</v>
      </c>
      <c r="C13" s="648" t="s">
        <v>179</v>
      </c>
      <c r="D13" s="688">
        <v>0.38534007504440382</v>
      </c>
      <c r="E13" s="688">
        <v>0.64413802403925968</v>
      </c>
      <c r="F13" s="688">
        <v>0.75501748867152796</v>
      </c>
      <c r="G13" s="688">
        <v>1</v>
      </c>
      <c r="H13" s="688">
        <v>0.40756868291467052</v>
      </c>
      <c r="I13" s="688">
        <v>0.41820025549672368</v>
      </c>
      <c r="J13" s="688">
        <v>0.40757279208484998</v>
      </c>
    </row>
    <row r="14" spans="2:16" x14ac:dyDescent="0.25">
      <c r="B14" s="648" t="s">
        <v>834</v>
      </c>
      <c r="C14" s="648" t="s">
        <v>835</v>
      </c>
      <c r="D14" s="688">
        <v>1.2396587476900525E-2</v>
      </c>
      <c r="E14" s="688">
        <v>0.6456859371476743</v>
      </c>
      <c r="F14" s="688">
        <v>0.67265854289926996</v>
      </c>
      <c r="G14" s="688">
        <v>1</v>
      </c>
      <c r="H14" s="688">
        <v>1.3080260301926794E-2</v>
      </c>
      <c r="I14" s="688">
        <v>1.1957421139082554E-2</v>
      </c>
      <c r="J14" s="688">
        <v>1.3080392179124002E-2</v>
      </c>
    </row>
    <row r="15" spans="2:16" x14ac:dyDescent="0.25">
      <c r="B15" s="648" t="s">
        <v>836</v>
      </c>
      <c r="C15" s="648" t="s">
        <v>837</v>
      </c>
      <c r="D15" s="688">
        <v>8.2812697777150078E-3</v>
      </c>
      <c r="E15" s="688">
        <v>0.70346885551134686</v>
      </c>
      <c r="F15" s="688">
        <v>0.70009139138225174</v>
      </c>
      <c r="G15" s="688">
        <v>1</v>
      </c>
      <c r="H15" s="688">
        <v>8.0202447761073218E-3</v>
      </c>
      <c r="I15" s="688">
        <v>7.6307783158129231E-3</v>
      </c>
      <c r="J15" s="688">
        <v>8.0203256374493433E-3</v>
      </c>
    </row>
    <row r="16" spans="2:16" x14ac:dyDescent="0.25">
      <c r="B16" s="648" t="s">
        <v>838</v>
      </c>
      <c r="C16" s="648" t="s">
        <v>839</v>
      </c>
      <c r="D16" s="688">
        <v>2.6986812330873377E-3</v>
      </c>
      <c r="E16" s="688">
        <v>1.0000000000000004</v>
      </c>
      <c r="F16" s="688">
        <v>0.95581559527589777</v>
      </c>
      <c r="G16" s="688">
        <v>1</v>
      </c>
      <c r="H16" s="688">
        <v>1.838599568956583E-3</v>
      </c>
      <c r="I16" s="688">
        <v>2.3882937530421947E-3</v>
      </c>
      <c r="J16" s="688">
        <v>1.8386181060003684E-3</v>
      </c>
    </row>
    <row r="17" spans="2:10" ht="14" hidden="1" customHeight="1" x14ac:dyDescent="0.25">
      <c r="B17" s="648" t="s">
        <v>840</v>
      </c>
      <c r="C17" s="648" t="s">
        <v>841</v>
      </c>
      <c r="D17" s="673">
        <v>0</v>
      </c>
      <c r="E17" s="689">
        <v>0</v>
      </c>
      <c r="F17" s="689">
        <v>0</v>
      </c>
      <c r="G17" s="689">
        <v>0</v>
      </c>
      <c r="H17" s="673">
        <v>0</v>
      </c>
      <c r="I17" s="673">
        <v>0</v>
      </c>
      <c r="J17" s="673">
        <v>0</v>
      </c>
    </row>
    <row r="18" spans="2:10" ht="14" hidden="1" customHeight="1" x14ac:dyDescent="0.25">
      <c r="B18" s="648" t="s">
        <v>842</v>
      </c>
      <c r="C18" s="656" t="s">
        <v>843</v>
      </c>
      <c r="D18" s="673">
        <v>0</v>
      </c>
      <c r="E18" s="689">
        <v>0</v>
      </c>
      <c r="F18" s="689">
        <v>0</v>
      </c>
      <c r="G18" s="689">
        <v>0</v>
      </c>
      <c r="H18" s="673">
        <v>0</v>
      </c>
      <c r="I18" s="673">
        <v>0</v>
      </c>
      <c r="J18" s="673">
        <v>0</v>
      </c>
    </row>
    <row r="19" spans="2:10" x14ac:dyDescent="0.25">
      <c r="B19" s="935" t="s">
        <v>844</v>
      </c>
      <c r="C19" s="936"/>
      <c r="D19" s="17"/>
      <c r="E19" s="17"/>
      <c r="F19" s="17"/>
      <c r="G19" s="17"/>
      <c r="H19" s="17"/>
      <c r="I19" s="17"/>
      <c r="J19" s="17"/>
    </row>
    <row r="20" spans="2:10" x14ac:dyDescent="0.25">
      <c r="B20" s="648"/>
      <c r="C20" s="651" t="s">
        <v>845</v>
      </c>
      <c r="D20" s="17"/>
      <c r="E20" s="17"/>
      <c r="F20" s="17"/>
      <c r="G20" s="17"/>
      <c r="H20" s="17"/>
      <c r="I20" s="17"/>
      <c r="J20" s="17"/>
    </row>
    <row r="21" spans="2:10" x14ac:dyDescent="0.25">
      <c r="B21" s="648" t="s">
        <v>846</v>
      </c>
      <c r="C21" s="655" t="s">
        <v>847</v>
      </c>
      <c r="D21" s="688">
        <v>6.2840352001875988E-2</v>
      </c>
      <c r="E21" s="688">
        <v>0.66403075627972119</v>
      </c>
      <c r="F21" s="688">
        <v>0.77127832875323876</v>
      </c>
      <c r="G21" s="689">
        <v>1</v>
      </c>
      <c r="H21" s="688">
        <v>6.4474202484627652E-2</v>
      </c>
      <c r="I21" s="688">
        <v>6.6499261843842652E-2</v>
      </c>
      <c r="J21" s="688">
        <v>6.4474852523458651E-2</v>
      </c>
    </row>
    <row r="22" spans="2:10" x14ac:dyDescent="0.25">
      <c r="B22" s="648" t="s">
        <v>848</v>
      </c>
      <c r="C22" s="655" t="s">
        <v>849</v>
      </c>
      <c r="D22" s="688">
        <v>2.5549738764859768E-5</v>
      </c>
      <c r="E22" s="688">
        <v>0.46465676993375665</v>
      </c>
      <c r="F22" s="688">
        <v>0.73192809651117763</v>
      </c>
      <c r="G22" s="689">
        <v>0.75350744371778622</v>
      </c>
      <c r="H22" s="688">
        <v>3.7461896525798708E-5</v>
      </c>
      <c r="I22" s="679">
        <v>3.556571652793131E-5</v>
      </c>
      <c r="J22" s="688">
        <v>2.7380120338143251E-5</v>
      </c>
    </row>
    <row r="23" spans="2:10" x14ac:dyDescent="0.25">
      <c r="B23" s="648" t="s">
        <v>850</v>
      </c>
      <c r="C23" s="655" t="s">
        <v>403</v>
      </c>
      <c r="D23" s="688">
        <v>3.5110067513810829E-2</v>
      </c>
      <c r="E23" s="688">
        <v>0.72615946996609881</v>
      </c>
      <c r="F23" s="688">
        <v>0.72194075434973148</v>
      </c>
      <c r="G23" s="689">
        <v>1</v>
      </c>
      <c r="H23" s="688">
        <v>3.2940882063871788E-2</v>
      </c>
      <c r="I23" s="682">
        <v>3.1802151343521955E-2</v>
      </c>
      <c r="J23" s="688">
        <v>3.2941214178913839E-2</v>
      </c>
    </row>
    <row r="24" spans="2:10" x14ac:dyDescent="0.25">
      <c r="B24" s="648" t="s">
        <v>851</v>
      </c>
      <c r="C24" s="648" t="s">
        <v>852</v>
      </c>
      <c r="D24" s="688">
        <v>9.9316926611712458E-5</v>
      </c>
      <c r="E24" s="688">
        <v>0.56294237895721866</v>
      </c>
      <c r="F24" s="688">
        <v>0.68510948515688752</v>
      </c>
      <c r="G24" s="689">
        <v>1</v>
      </c>
      <c r="H24" s="688">
        <v>1.2019734995321823E-4</v>
      </c>
      <c r="I24" s="682">
        <v>1.1012212667192099E-4</v>
      </c>
      <c r="J24" s="688">
        <v>1.2019856180139692E-4</v>
      </c>
    </row>
    <row r="25" spans="2:10" x14ac:dyDescent="0.25">
      <c r="B25" s="648" t="s">
        <v>853</v>
      </c>
      <c r="C25" s="655" t="s">
        <v>854</v>
      </c>
      <c r="D25" s="688">
        <v>2.3860387381680224E-3</v>
      </c>
      <c r="E25" s="688">
        <v>0.71506856957971354</v>
      </c>
      <c r="F25" s="688">
        <v>0.78371131756715595</v>
      </c>
      <c r="G25" s="689">
        <v>1</v>
      </c>
      <c r="H25" s="688">
        <v>2.2733450907069888E-3</v>
      </c>
      <c r="I25" s="682">
        <v>2.3624136414764291E-3</v>
      </c>
      <c r="J25" s="688">
        <v>2.273368010922025E-3</v>
      </c>
    </row>
    <row r="26" spans="2:10" x14ac:dyDescent="0.25">
      <c r="B26" s="648" t="s">
        <v>908</v>
      </c>
      <c r="C26" s="655" t="s">
        <v>856</v>
      </c>
      <c r="D26" s="673">
        <v>0</v>
      </c>
      <c r="E26" s="688">
        <v>0.61334664040548303</v>
      </c>
      <c r="F26" s="688">
        <v>0.530130545709945</v>
      </c>
      <c r="G26" s="689">
        <v>1</v>
      </c>
      <c r="H26" s="688">
        <v>5.4562871907677087E-3</v>
      </c>
      <c r="I26" s="688">
        <v>3.8681184698749929E-3</v>
      </c>
      <c r="J26" s="688">
        <v>5.4563422018948024E-3</v>
      </c>
    </row>
    <row r="27" spans="2:10" x14ac:dyDescent="0.25">
      <c r="B27" s="648" t="s">
        <v>909</v>
      </c>
      <c r="C27" s="655" t="s">
        <v>910</v>
      </c>
      <c r="D27" s="673">
        <v>0</v>
      </c>
      <c r="E27" s="688">
        <v>0.72619047619047639</v>
      </c>
      <c r="F27" s="688">
        <v>0.69382961984125802</v>
      </c>
      <c r="G27" s="689">
        <v>1</v>
      </c>
      <c r="H27" s="688">
        <v>5.0319552873127936E-3</v>
      </c>
      <c r="I27" s="688">
        <v>4.6688436060592711E-3</v>
      </c>
      <c r="J27" s="688">
        <v>5.032006020260338E-3</v>
      </c>
    </row>
    <row r="28" spans="2:10" x14ac:dyDescent="0.25">
      <c r="B28" s="648" t="s">
        <v>859</v>
      </c>
      <c r="C28" s="655" t="s">
        <v>175</v>
      </c>
      <c r="D28" s="673">
        <v>0</v>
      </c>
      <c r="E28" s="689">
        <v>1.0000000000000002</v>
      </c>
      <c r="F28" s="689">
        <v>0.97136146777776122</v>
      </c>
      <c r="G28" s="689">
        <v>1</v>
      </c>
      <c r="H28" s="688">
        <v>4.030436003321852E-6</v>
      </c>
      <c r="I28" s="673">
        <v>5.2354331477585789E-6</v>
      </c>
      <c r="J28" s="688">
        <v>4.0304766387978576E-6</v>
      </c>
    </row>
    <row r="29" spans="2:10" ht="14" hidden="1" customHeight="1" x14ac:dyDescent="0.25">
      <c r="B29" s="648" t="s">
        <v>860</v>
      </c>
      <c r="C29" s="655" t="s">
        <v>843</v>
      </c>
      <c r="D29" s="673">
        <v>0</v>
      </c>
      <c r="E29" s="689">
        <v>0</v>
      </c>
      <c r="F29" s="689">
        <v>0</v>
      </c>
      <c r="G29" s="689">
        <v>0</v>
      </c>
      <c r="H29" s="673">
        <v>0</v>
      </c>
      <c r="I29" s="673">
        <v>0</v>
      </c>
      <c r="J29" s="673">
        <v>0</v>
      </c>
    </row>
    <row r="30" spans="2:10" x14ac:dyDescent="0.25">
      <c r="B30" s="648"/>
      <c r="C30" s="164" t="s">
        <v>861</v>
      </c>
      <c r="D30" s="17"/>
      <c r="E30" s="17"/>
      <c r="F30" s="17"/>
      <c r="G30" s="17"/>
      <c r="H30" s="17"/>
      <c r="I30" s="17"/>
      <c r="J30" s="17"/>
    </row>
    <row r="31" spans="2:10" x14ac:dyDescent="0.25">
      <c r="B31" s="648" t="s">
        <v>862</v>
      </c>
      <c r="C31" s="655" t="s">
        <v>847</v>
      </c>
      <c r="D31" s="673">
        <v>0</v>
      </c>
      <c r="E31" s="688">
        <v>0.73170071881241228</v>
      </c>
      <c r="F31" s="688">
        <v>0.7243783893271617</v>
      </c>
      <c r="G31" s="689">
        <v>1</v>
      </c>
      <c r="H31" s="673">
        <v>0</v>
      </c>
      <c r="I31" s="673">
        <v>0</v>
      </c>
      <c r="J31" s="673">
        <v>0</v>
      </c>
    </row>
    <row r="32" spans="2:10" x14ac:dyDescent="0.25">
      <c r="B32" s="648" t="s">
        <v>863</v>
      </c>
      <c r="C32" s="655" t="s">
        <v>849</v>
      </c>
      <c r="D32" s="673">
        <v>0</v>
      </c>
      <c r="E32" s="673">
        <v>0</v>
      </c>
      <c r="F32" s="673">
        <v>0</v>
      </c>
      <c r="G32" s="673">
        <v>0</v>
      </c>
      <c r="H32" s="673">
        <v>0</v>
      </c>
      <c r="I32" s="673">
        <v>0</v>
      </c>
      <c r="J32" s="673">
        <v>0</v>
      </c>
    </row>
    <row r="33" spans="2:10" x14ac:dyDescent="0.25">
      <c r="B33" s="648" t="s">
        <v>864</v>
      </c>
      <c r="C33" s="655" t="s">
        <v>403</v>
      </c>
      <c r="D33" s="673">
        <v>0</v>
      </c>
      <c r="E33" s="688">
        <v>0.69433969394819695</v>
      </c>
      <c r="F33" s="688">
        <v>0.7294997502285957</v>
      </c>
      <c r="G33" s="689">
        <v>1</v>
      </c>
      <c r="H33" s="673">
        <v>0</v>
      </c>
      <c r="I33" s="673">
        <v>0</v>
      </c>
      <c r="J33" s="673">
        <v>0</v>
      </c>
    </row>
    <row r="34" spans="2:10" x14ac:dyDescent="0.25">
      <c r="B34" s="648" t="s">
        <v>865</v>
      </c>
      <c r="C34" s="655" t="s">
        <v>852</v>
      </c>
      <c r="D34" s="673">
        <v>0</v>
      </c>
      <c r="E34" s="673">
        <v>0</v>
      </c>
      <c r="F34" s="673">
        <v>0</v>
      </c>
      <c r="G34" s="673">
        <v>0</v>
      </c>
      <c r="H34" s="673">
        <v>0</v>
      </c>
      <c r="I34" s="673">
        <v>0</v>
      </c>
      <c r="J34" s="673">
        <v>0</v>
      </c>
    </row>
    <row r="35" spans="2:10" x14ac:dyDescent="0.25">
      <c r="B35" s="648" t="s">
        <v>866</v>
      </c>
      <c r="C35" s="655" t="s">
        <v>854</v>
      </c>
      <c r="D35" s="673">
        <v>0</v>
      </c>
      <c r="E35" s="688">
        <v>0.57027589130193279</v>
      </c>
      <c r="F35" s="688">
        <v>0.64189369332551616</v>
      </c>
      <c r="G35" s="688">
        <v>1</v>
      </c>
      <c r="H35" s="673">
        <v>0</v>
      </c>
      <c r="I35" s="673">
        <v>0</v>
      </c>
      <c r="J35" s="673">
        <v>0</v>
      </c>
    </row>
    <row r="36" spans="2:10" x14ac:dyDescent="0.25">
      <c r="B36" s="648" t="s">
        <v>867</v>
      </c>
      <c r="C36" s="655" t="s">
        <v>199</v>
      </c>
      <c r="D36" s="673">
        <v>0</v>
      </c>
      <c r="E36" s="688">
        <v>0</v>
      </c>
      <c r="F36" s="688">
        <v>0</v>
      </c>
      <c r="G36" s="688">
        <v>0</v>
      </c>
      <c r="H36" s="673">
        <v>0</v>
      </c>
      <c r="I36" s="673">
        <v>0</v>
      </c>
      <c r="J36" s="673">
        <v>0</v>
      </c>
    </row>
    <row r="37" spans="2:10" x14ac:dyDescent="0.25">
      <c r="B37" s="648" t="s">
        <v>868</v>
      </c>
      <c r="C37" s="655" t="s">
        <v>869</v>
      </c>
      <c r="D37" s="688">
        <v>4.9121050611307011E-3</v>
      </c>
      <c r="E37" s="688">
        <v>0.57339146951540054</v>
      </c>
      <c r="F37" s="688">
        <v>0.63608852863223364</v>
      </c>
      <c r="G37" s="689">
        <v>1</v>
      </c>
      <c r="H37" s="673">
        <v>0</v>
      </c>
      <c r="I37" s="673">
        <v>0</v>
      </c>
      <c r="J37" s="673">
        <v>0</v>
      </c>
    </row>
    <row r="38" spans="2:10" x14ac:dyDescent="0.25">
      <c r="B38" s="648" t="s">
        <v>870</v>
      </c>
      <c r="C38" s="655" t="s">
        <v>871</v>
      </c>
      <c r="D38" s="688">
        <v>5.3635428838014138E-3</v>
      </c>
      <c r="E38" s="688">
        <v>0</v>
      </c>
      <c r="F38" s="688">
        <v>0</v>
      </c>
      <c r="G38" s="688">
        <v>0</v>
      </c>
      <c r="H38" s="673">
        <v>0</v>
      </c>
      <c r="I38" s="673">
        <v>0</v>
      </c>
      <c r="J38" s="673">
        <v>0</v>
      </c>
    </row>
    <row r="39" spans="2:10" x14ac:dyDescent="0.25">
      <c r="B39" s="648" t="s">
        <v>872</v>
      </c>
      <c r="C39" s="655" t="s">
        <v>175</v>
      </c>
      <c r="D39" s="688">
        <v>5.9158406142218916E-6</v>
      </c>
      <c r="E39" s="688">
        <v>1.0000000000000004</v>
      </c>
      <c r="F39" s="688">
        <v>0.98798687431116827</v>
      </c>
      <c r="G39" s="689">
        <v>1</v>
      </c>
      <c r="H39" s="673">
        <v>0</v>
      </c>
      <c r="I39" s="673">
        <v>0</v>
      </c>
      <c r="J39" s="673">
        <v>0</v>
      </c>
    </row>
    <row r="40" spans="2:10" ht="14" hidden="1" customHeight="1" x14ac:dyDescent="0.25">
      <c r="B40" s="648" t="s">
        <v>873</v>
      </c>
      <c r="C40" s="655" t="s">
        <v>843</v>
      </c>
      <c r="D40" s="673">
        <v>0</v>
      </c>
      <c r="E40" s="673">
        <v>0</v>
      </c>
      <c r="F40" s="673">
        <v>0</v>
      </c>
      <c r="G40" s="673">
        <v>0</v>
      </c>
      <c r="H40" s="673">
        <v>0</v>
      </c>
      <c r="I40" s="673">
        <v>0</v>
      </c>
      <c r="J40" s="673">
        <v>0</v>
      </c>
    </row>
    <row r="41" spans="2:10" x14ac:dyDescent="0.25">
      <c r="B41" s="648"/>
      <c r="C41" s="164" t="s">
        <v>874</v>
      </c>
      <c r="D41" s="17"/>
      <c r="E41" s="17"/>
      <c r="F41" s="17"/>
      <c r="G41" s="17"/>
      <c r="H41" s="17"/>
      <c r="I41" s="17"/>
      <c r="J41" s="17"/>
    </row>
    <row r="42" spans="2:10" x14ac:dyDescent="0.25">
      <c r="B42" s="648" t="s">
        <v>875</v>
      </c>
      <c r="C42" s="655" t="s">
        <v>847</v>
      </c>
      <c r="D42" s="673">
        <v>0</v>
      </c>
      <c r="E42" s="688">
        <v>0.77450089475120731</v>
      </c>
      <c r="F42" s="688">
        <v>0.78326641657908969</v>
      </c>
      <c r="G42" s="689">
        <v>1</v>
      </c>
      <c r="H42" s="673">
        <v>0</v>
      </c>
      <c r="I42" s="673">
        <v>0</v>
      </c>
      <c r="J42" s="673">
        <v>0</v>
      </c>
    </row>
    <row r="43" spans="2:10" x14ac:dyDescent="0.25">
      <c r="B43" s="648" t="s">
        <v>876</v>
      </c>
      <c r="C43" s="655" t="s">
        <v>849</v>
      </c>
      <c r="D43" s="673">
        <v>0</v>
      </c>
      <c r="E43" s="688">
        <v>0</v>
      </c>
      <c r="F43" s="688">
        <v>0</v>
      </c>
      <c r="G43" s="689">
        <v>0</v>
      </c>
      <c r="H43" s="673">
        <v>0</v>
      </c>
      <c r="I43" s="673">
        <v>0</v>
      </c>
      <c r="J43" s="673">
        <v>0</v>
      </c>
    </row>
    <row r="44" spans="2:10" x14ac:dyDescent="0.25">
      <c r="B44" s="648" t="s">
        <v>877</v>
      </c>
      <c r="C44" s="655" t="s">
        <v>403</v>
      </c>
      <c r="D44" s="673">
        <v>0</v>
      </c>
      <c r="E44" s="688">
        <v>0.60519223011509582</v>
      </c>
      <c r="F44" s="688">
        <v>0.77170628692624521</v>
      </c>
      <c r="G44" s="689">
        <v>1</v>
      </c>
      <c r="H44" s="673">
        <v>0</v>
      </c>
      <c r="I44" s="673">
        <v>0</v>
      </c>
      <c r="J44" s="673">
        <v>0</v>
      </c>
    </row>
    <row r="45" spans="2:10" x14ac:dyDescent="0.25">
      <c r="B45" s="648" t="s">
        <v>878</v>
      </c>
      <c r="C45" s="655" t="s">
        <v>852</v>
      </c>
      <c r="D45" s="673">
        <v>0</v>
      </c>
      <c r="E45" s="688">
        <v>0.72101335191215676</v>
      </c>
      <c r="F45" s="688">
        <v>0.70087117561890833</v>
      </c>
      <c r="G45" s="689">
        <v>1</v>
      </c>
      <c r="H45" s="673">
        <v>0</v>
      </c>
      <c r="I45" s="673">
        <v>0</v>
      </c>
      <c r="J45" s="673">
        <v>0</v>
      </c>
    </row>
    <row r="46" spans="2:10" x14ac:dyDescent="0.25">
      <c r="B46" s="648" t="s">
        <v>879</v>
      </c>
      <c r="C46" s="655" t="s">
        <v>854</v>
      </c>
      <c r="D46" s="673">
        <v>0</v>
      </c>
      <c r="E46" s="688">
        <v>0.67802829066143755</v>
      </c>
      <c r="F46" s="688">
        <v>0.78371131756715595</v>
      </c>
      <c r="G46" s="689">
        <v>1</v>
      </c>
      <c r="H46" s="673">
        <v>0</v>
      </c>
      <c r="I46" s="673">
        <v>0</v>
      </c>
      <c r="J46" s="673">
        <v>0</v>
      </c>
    </row>
    <row r="47" spans="2:10" x14ac:dyDescent="0.25">
      <c r="B47" s="648" t="s">
        <v>880</v>
      </c>
      <c r="C47" s="655" t="s">
        <v>881</v>
      </c>
      <c r="D47" s="673">
        <v>0</v>
      </c>
      <c r="E47" s="688">
        <v>0.5714331505450122</v>
      </c>
      <c r="F47" s="688">
        <v>0.52220900172812257</v>
      </c>
      <c r="G47" s="689">
        <v>1</v>
      </c>
      <c r="H47" s="673">
        <v>0</v>
      </c>
      <c r="I47" s="673">
        <v>0</v>
      </c>
      <c r="J47" s="673">
        <v>0</v>
      </c>
    </row>
    <row r="48" spans="2:10" x14ac:dyDescent="0.25">
      <c r="B48" s="648" t="s">
        <v>882</v>
      </c>
      <c r="C48" s="655" t="s">
        <v>883</v>
      </c>
      <c r="D48" s="673">
        <v>0</v>
      </c>
      <c r="E48" s="688">
        <v>0.63010514658516237</v>
      </c>
      <c r="F48" s="688">
        <v>0.62021739892990557</v>
      </c>
      <c r="G48" s="689">
        <v>1</v>
      </c>
      <c r="H48" s="673">
        <v>0</v>
      </c>
      <c r="I48" s="673">
        <v>0</v>
      </c>
      <c r="J48" s="673">
        <v>0</v>
      </c>
    </row>
    <row r="49" spans="2:10" x14ac:dyDescent="0.25">
      <c r="B49" s="648" t="s">
        <v>884</v>
      </c>
      <c r="C49" s="655" t="s">
        <v>869</v>
      </c>
      <c r="D49" s="673">
        <v>0</v>
      </c>
      <c r="E49" s="673">
        <v>1.0000000000000004</v>
      </c>
      <c r="F49" s="673">
        <v>1</v>
      </c>
      <c r="G49" s="673">
        <v>1</v>
      </c>
      <c r="H49" s="673">
        <v>0</v>
      </c>
      <c r="I49" s="673">
        <v>0</v>
      </c>
      <c r="J49" s="673">
        <v>0</v>
      </c>
    </row>
    <row r="50" spans="2:10" x14ac:dyDescent="0.25">
      <c r="B50" s="648" t="s">
        <v>885</v>
      </c>
      <c r="C50" s="655" t="s">
        <v>175</v>
      </c>
      <c r="D50" s="673">
        <v>0</v>
      </c>
      <c r="E50" s="673">
        <v>0</v>
      </c>
      <c r="F50" s="673">
        <v>0</v>
      </c>
      <c r="G50" s="673">
        <v>0</v>
      </c>
      <c r="H50" s="690">
        <v>0</v>
      </c>
      <c r="I50" s="673">
        <v>0</v>
      </c>
      <c r="J50" s="673">
        <v>0</v>
      </c>
    </row>
    <row r="51" spans="2:10" ht="14" hidden="1" customHeight="1" x14ac:dyDescent="0.25">
      <c r="B51" s="648" t="s">
        <v>886</v>
      </c>
      <c r="C51" s="655" t="s">
        <v>843</v>
      </c>
      <c r="D51" s="673">
        <v>0</v>
      </c>
      <c r="E51" s="673">
        <v>0</v>
      </c>
      <c r="F51" s="673">
        <v>1</v>
      </c>
      <c r="G51" s="673">
        <v>1</v>
      </c>
      <c r="H51" s="673">
        <v>0</v>
      </c>
      <c r="I51" s="673">
        <v>0</v>
      </c>
      <c r="J51" s="673">
        <v>0</v>
      </c>
    </row>
    <row r="52" spans="2:10" x14ac:dyDescent="0.25">
      <c r="B52" s="1062" t="s">
        <v>201</v>
      </c>
      <c r="C52" s="1064"/>
      <c r="D52" s="168">
        <v>1</v>
      </c>
      <c r="E52" s="168">
        <v>0.78511973667889134</v>
      </c>
      <c r="F52" s="168">
        <v>0.90855345658815478</v>
      </c>
      <c r="G52" s="168">
        <v>0.69121328911878488</v>
      </c>
      <c r="H52" s="168">
        <v>1.0000000000000002</v>
      </c>
      <c r="I52" s="168">
        <v>1</v>
      </c>
      <c r="J52" s="168">
        <v>1</v>
      </c>
    </row>
  </sheetData>
  <mergeCells count="8">
    <mergeCell ref="B52:C52"/>
    <mergeCell ref="B2:P2"/>
    <mergeCell ref="B5:C7"/>
    <mergeCell ref="D5:J5"/>
    <mergeCell ref="E6:G6"/>
    <mergeCell ref="H6:J6"/>
    <mergeCell ref="B8:C8"/>
    <mergeCell ref="B19:C19"/>
  </mergeCells>
  <pageMargins left="0.7" right="0.7" top="0.75" bottom="0.75" header="0.3" footer="0.3"/>
  <pageSetup scale="49" orientation="landscape" r:id="rId1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pageSetUpPr fitToPage="1"/>
  </sheetPr>
  <dimension ref="B2:AE55"/>
  <sheetViews>
    <sheetView showGridLines="0" view="pageBreakPreview" zoomScale="40" zoomScaleNormal="56" zoomScaleSheetLayoutView="81" zoomScalePageLayoutView="28" workbookViewId="0">
      <selection activeCell="Y13" sqref="Y13"/>
    </sheetView>
  </sheetViews>
  <sheetFormatPr defaultColWidth="9.1796875" defaultRowHeight="14" x14ac:dyDescent="0.25"/>
  <cols>
    <col min="1" max="1" width="9.1796875" style="86"/>
    <col min="2" max="2" width="23.1796875" style="86" bestFit="1" customWidth="1"/>
    <col min="3" max="3" width="47.81640625" style="86" customWidth="1"/>
    <col min="4" max="4" width="11.453125" style="86" bestFit="1" customWidth="1"/>
    <col min="5" max="5" width="9.1796875" style="86"/>
    <col min="6" max="6" width="8.81640625" style="86" bestFit="1" customWidth="1"/>
    <col min="7" max="7" width="7.81640625" style="86" bestFit="1" customWidth="1"/>
    <col min="8" max="8" width="10.1796875" style="86" bestFit="1" customWidth="1"/>
    <col min="9" max="9" width="11.453125" style="86" bestFit="1" customWidth="1"/>
    <col min="10" max="10" width="6.1796875" style="86" bestFit="1" customWidth="1"/>
    <col min="11" max="11" width="16.1796875" style="86" bestFit="1" customWidth="1"/>
    <col min="12" max="12" width="6.81640625" style="86" bestFit="1" customWidth="1"/>
    <col min="13" max="13" width="8.453125" style="86" bestFit="1" customWidth="1"/>
    <col min="14" max="14" width="6.81640625" style="86" bestFit="1" customWidth="1"/>
    <col min="15" max="15" width="10.08984375" style="86" bestFit="1" customWidth="1"/>
    <col min="16" max="16" width="11.1796875" style="86" bestFit="1" customWidth="1"/>
    <col min="17" max="17" width="6.1796875" style="86" bestFit="1" customWidth="1"/>
    <col min="18" max="18" width="12.54296875" style="86" customWidth="1"/>
    <col min="19" max="19" width="6.1796875" style="86" bestFit="1" customWidth="1"/>
    <col min="20" max="20" width="9.36328125" style="86" customWidth="1"/>
    <col min="21" max="21" width="6.1796875" style="86" bestFit="1" customWidth="1"/>
    <col min="22" max="22" width="8.81640625" style="86" bestFit="1" customWidth="1"/>
    <col min="23" max="23" width="10.1796875" style="86" bestFit="1" customWidth="1"/>
    <col min="24" max="24" width="6.1796875" style="86" bestFit="1" customWidth="1"/>
    <col min="25" max="25" width="19.81640625" style="86" bestFit="1" customWidth="1"/>
    <col min="26" max="26" width="6.1796875" style="86" customWidth="1"/>
    <col min="27" max="27" width="11.81640625" style="86" customWidth="1"/>
    <col min="28" max="28" width="6.1796875" style="86" bestFit="1" customWidth="1"/>
    <col min="29" max="29" width="10.1796875" style="86" bestFit="1" customWidth="1"/>
    <col min="30" max="30" width="11.453125" style="86" bestFit="1" customWidth="1"/>
    <col min="31" max="31" width="6.1796875" style="86" bestFit="1" customWidth="1"/>
    <col min="32" max="16384" width="9.1796875" style="86"/>
  </cols>
  <sheetData>
    <row r="2" spans="2:31" x14ac:dyDescent="0.25">
      <c r="B2" s="913" t="s">
        <v>87</v>
      </c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</row>
    <row r="3" spans="2:31" x14ac:dyDescent="0.25">
      <c r="B3" s="649" t="s">
        <v>911</v>
      </c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5" spans="2:31" x14ac:dyDescent="0.25">
      <c r="B5" s="1133" t="s">
        <v>136</v>
      </c>
      <c r="C5" s="1134"/>
      <c r="D5" s="1062" t="s">
        <v>603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4"/>
    </row>
    <row r="6" spans="2:31" x14ac:dyDescent="0.25">
      <c r="B6" s="1135"/>
      <c r="C6" s="1136"/>
      <c r="D6" s="1139" t="s">
        <v>900</v>
      </c>
      <c r="E6" s="1140"/>
      <c r="F6" s="1140"/>
      <c r="G6" s="1140"/>
      <c r="H6" s="1140"/>
      <c r="I6" s="1140"/>
      <c r="J6" s="1141"/>
      <c r="K6" s="1139" t="s">
        <v>912</v>
      </c>
      <c r="L6" s="1140"/>
      <c r="M6" s="1140"/>
      <c r="N6" s="1140"/>
      <c r="O6" s="1140"/>
      <c r="P6" s="1140"/>
      <c r="Q6" s="1140"/>
      <c r="R6" s="1140"/>
      <c r="S6" s="1140"/>
      <c r="T6" s="1140"/>
      <c r="U6" s="1140"/>
      <c r="V6" s="1140"/>
      <c r="W6" s="1140"/>
      <c r="X6" s="1140"/>
      <c r="Y6" s="1140"/>
      <c r="Z6" s="1140"/>
      <c r="AA6" s="1140"/>
      <c r="AB6" s="1140"/>
      <c r="AC6" s="1140"/>
      <c r="AD6" s="1140"/>
      <c r="AE6" s="1141"/>
    </row>
    <row r="7" spans="2:31" ht="42" x14ac:dyDescent="0.25">
      <c r="B7" s="1135"/>
      <c r="C7" s="1136"/>
      <c r="D7" s="598" t="s">
        <v>816</v>
      </c>
      <c r="E7" s="1139" t="s">
        <v>894</v>
      </c>
      <c r="F7" s="1141"/>
      <c r="G7" s="1139" t="s">
        <v>890</v>
      </c>
      <c r="H7" s="1141"/>
      <c r="I7" s="1139" t="s">
        <v>913</v>
      </c>
      <c r="J7" s="1141"/>
      <c r="K7" s="599" t="s">
        <v>914</v>
      </c>
      <c r="L7" s="1139" t="s">
        <v>894</v>
      </c>
      <c r="M7" s="1141"/>
      <c r="N7" s="1139" t="s">
        <v>890</v>
      </c>
      <c r="O7" s="1141"/>
      <c r="P7" s="1139" t="s">
        <v>913</v>
      </c>
      <c r="Q7" s="1141"/>
      <c r="R7" s="599" t="s">
        <v>915</v>
      </c>
      <c r="S7" s="1153" t="s">
        <v>894</v>
      </c>
      <c r="T7" s="1154"/>
      <c r="U7" s="1153" t="s">
        <v>890</v>
      </c>
      <c r="V7" s="1154"/>
      <c r="W7" s="1139" t="s">
        <v>913</v>
      </c>
      <c r="X7" s="1141"/>
      <c r="Y7" s="599" t="s">
        <v>916</v>
      </c>
      <c r="Z7" s="1139" t="s">
        <v>894</v>
      </c>
      <c r="AA7" s="1141"/>
      <c r="AB7" s="1139" t="s">
        <v>890</v>
      </c>
      <c r="AC7" s="1141"/>
      <c r="AD7" s="1139" t="s">
        <v>913</v>
      </c>
      <c r="AE7" s="1141"/>
    </row>
    <row r="8" spans="2:31" x14ac:dyDescent="0.25">
      <c r="B8" s="1137"/>
      <c r="C8" s="1138"/>
      <c r="D8" s="598" t="s">
        <v>271</v>
      </c>
      <c r="E8" s="598" t="s">
        <v>273</v>
      </c>
      <c r="F8" s="598" t="s">
        <v>271</v>
      </c>
      <c r="G8" s="598" t="s">
        <v>273</v>
      </c>
      <c r="H8" s="598" t="s">
        <v>271</v>
      </c>
      <c r="I8" s="598" t="s">
        <v>271</v>
      </c>
      <c r="J8" s="598" t="s">
        <v>273</v>
      </c>
      <c r="K8" s="598" t="s">
        <v>502</v>
      </c>
      <c r="L8" s="598" t="s">
        <v>273</v>
      </c>
      <c r="M8" s="598" t="s">
        <v>502</v>
      </c>
      <c r="N8" s="598" t="s">
        <v>273</v>
      </c>
      <c r="O8" s="598" t="s">
        <v>502</v>
      </c>
      <c r="P8" s="598" t="s">
        <v>502</v>
      </c>
      <c r="Q8" s="598" t="s">
        <v>273</v>
      </c>
      <c r="R8" s="598" t="s">
        <v>502</v>
      </c>
      <c r="S8" s="598" t="s">
        <v>273</v>
      </c>
      <c r="T8" s="598" t="s">
        <v>502</v>
      </c>
      <c r="U8" s="598" t="s">
        <v>273</v>
      </c>
      <c r="V8" s="598" t="s">
        <v>502</v>
      </c>
      <c r="W8" s="598" t="s">
        <v>502</v>
      </c>
      <c r="X8" s="598" t="s">
        <v>273</v>
      </c>
      <c r="Y8" s="598" t="s">
        <v>502</v>
      </c>
      <c r="Z8" s="598" t="s">
        <v>273</v>
      </c>
      <c r="AA8" s="598" t="s">
        <v>502</v>
      </c>
      <c r="AB8" s="598" t="s">
        <v>273</v>
      </c>
      <c r="AC8" s="598" t="s">
        <v>502</v>
      </c>
      <c r="AD8" s="598" t="s">
        <v>502</v>
      </c>
      <c r="AE8" s="598" t="s">
        <v>273</v>
      </c>
    </row>
    <row r="9" spans="2:31" x14ac:dyDescent="0.25">
      <c r="B9" s="935" t="s">
        <v>827</v>
      </c>
      <c r="C9" s="936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2:31" x14ac:dyDescent="0.25">
      <c r="B10" s="652" t="s">
        <v>148</v>
      </c>
      <c r="C10" s="652" t="s">
        <v>149</v>
      </c>
      <c r="D10" s="673">
        <v>13523.363947271535</v>
      </c>
      <c r="E10" s="688">
        <v>0.3377660607792401</v>
      </c>
      <c r="F10" s="673">
        <v>287.5466430903133</v>
      </c>
      <c r="G10" s="688">
        <v>0.31065870086479608</v>
      </c>
      <c r="H10" s="673">
        <v>1451.9171114817393</v>
      </c>
      <c r="I10" s="165">
        <v>15262.827701843587</v>
      </c>
      <c r="J10" s="688">
        <v>0.22031188878273439</v>
      </c>
      <c r="K10" s="673">
        <v>2113.0743822490995</v>
      </c>
      <c r="L10" s="688">
        <v>0.31498199463923149</v>
      </c>
      <c r="M10" s="673">
        <v>44.930199881106986</v>
      </c>
      <c r="N10" s="688">
        <v>0.29341615233042012</v>
      </c>
      <c r="O10" s="673">
        <v>458.80550259115614</v>
      </c>
      <c r="P10" s="165">
        <v>2616.8100847213627</v>
      </c>
      <c r="Q10" s="688">
        <v>0.21387160684433187</v>
      </c>
      <c r="R10" s="673">
        <v>1589.0319354513226</v>
      </c>
      <c r="S10" s="688">
        <v>0.30768346528521839</v>
      </c>
      <c r="T10" s="673">
        <v>33.787510310592452</v>
      </c>
      <c r="U10" s="688">
        <v>0.28756055582905643</v>
      </c>
      <c r="V10" s="673">
        <v>258.07384665472983</v>
      </c>
      <c r="W10" s="165">
        <v>1880.893292416645</v>
      </c>
      <c r="X10" s="688">
        <v>0.20858125537233707</v>
      </c>
      <c r="Y10" s="673">
        <v>2113.0743822490995</v>
      </c>
      <c r="Z10" s="688">
        <v>0.31498517033617224</v>
      </c>
      <c r="AA10" s="673">
        <v>44.930199881106986</v>
      </c>
      <c r="AB10" s="688">
        <v>0.29341620402263863</v>
      </c>
      <c r="AC10" s="673">
        <v>458.80550259115614</v>
      </c>
      <c r="AD10" s="165">
        <v>2616.8100847213627</v>
      </c>
      <c r="AE10" s="688">
        <v>0.21387393930439733</v>
      </c>
    </row>
    <row r="11" spans="2:31" x14ac:dyDescent="0.25">
      <c r="B11" s="648" t="s">
        <v>828</v>
      </c>
      <c r="C11" s="648" t="s">
        <v>151</v>
      </c>
      <c r="D11" s="673">
        <v>4662.1817910419022</v>
      </c>
      <c r="E11" s="688">
        <v>0.11644490116045733</v>
      </c>
      <c r="F11" s="673">
        <v>99.131749224375582</v>
      </c>
      <c r="G11" s="688">
        <v>0.10802493750190093</v>
      </c>
      <c r="H11" s="673">
        <v>504.87320905270968</v>
      </c>
      <c r="I11" s="165">
        <v>5266.1867493189875</v>
      </c>
      <c r="J11" s="688">
        <v>7.6014980453781453E-2</v>
      </c>
      <c r="K11" s="673">
        <v>783.35887947969911</v>
      </c>
      <c r="L11" s="688">
        <v>0.11677011677849285</v>
      </c>
      <c r="M11" s="673">
        <v>16.65652251966668</v>
      </c>
      <c r="N11" s="688">
        <v>0.10877522828427665</v>
      </c>
      <c r="O11" s="673">
        <v>170.08836386837584</v>
      </c>
      <c r="P11" s="165">
        <v>970.10376586774169</v>
      </c>
      <c r="Q11" s="688">
        <v>7.9286476471204681E-2</v>
      </c>
      <c r="R11" s="673">
        <v>592.88275806065019</v>
      </c>
      <c r="S11" s="688">
        <v>0.11479959429270185</v>
      </c>
      <c r="T11" s="673">
        <v>12.606437827983074</v>
      </c>
      <c r="U11" s="688">
        <v>0.10729154754272542</v>
      </c>
      <c r="V11" s="673">
        <v>96.289779062571057</v>
      </c>
      <c r="W11" s="165">
        <v>701.7789749512043</v>
      </c>
      <c r="X11" s="688">
        <v>7.7823627836516987E-2</v>
      </c>
      <c r="Y11" s="673">
        <v>783.35887947969911</v>
      </c>
      <c r="Z11" s="688">
        <v>0.11677129407277931</v>
      </c>
      <c r="AA11" s="673">
        <v>16.65652251966668</v>
      </c>
      <c r="AB11" s="688">
        <v>0.10877524744761453</v>
      </c>
      <c r="AC11" s="673">
        <v>170.08836386837584</v>
      </c>
      <c r="AD11" s="165">
        <v>970.10376586774169</v>
      </c>
      <c r="AE11" s="688">
        <v>7.9287341160738864E-2</v>
      </c>
    </row>
    <row r="12" spans="2:31" x14ac:dyDescent="0.25">
      <c r="B12" s="648" t="s">
        <v>829</v>
      </c>
      <c r="C12" s="648" t="s">
        <v>830</v>
      </c>
      <c r="D12" s="673">
        <v>1044.80686793163</v>
      </c>
      <c r="E12" s="688">
        <v>2.6095600283505153E-2</v>
      </c>
      <c r="F12" s="673">
        <v>22.215678637567041</v>
      </c>
      <c r="G12" s="688">
        <v>2.4337782696372608E-2</v>
      </c>
      <c r="H12" s="673">
        <v>113.746832308317</v>
      </c>
      <c r="I12" s="165">
        <v>1180.7693788775139</v>
      </c>
      <c r="J12" s="688">
        <v>1.7043862196380516E-2</v>
      </c>
      <c r="K12" s="673">
        <v>182.1639281357831</v>
      </c>
      <c r="L12" s="688">
        <v>2.7153969551443152E-2</v>
      </c>
      <c r="M12" s="673">
        <v>3.8733429220588116</v>
      </c>
      <c r="N12" s="688">
        <v>2.5294821297348787E-2</v>
      </c>
      <c r="O12" s="673">
        <v>39.552707327490886</v>
      </c>
      <c r="P12" s="165">
        <v>225.58997838533278</v>
      </c>
      <c r="Q12" s="688">
        <v>1.8437444676229372E-2</v>
      </c>
      <c r="R12" s="673">
        <v>143.30878634873434</v>
      </c>
      <c r="S12" s="688">
        <v>2.7748809200032809E-2</v>
      </c>
      <c r="T12" s="673">
        <v>3.0471678940682199</v>
      </c>
      <c r="U12" s="688">
        <v>2.5934000027460075E-2</v>
      </c>
      <c r="V12" s="673">
        <v>23.274705137964581</v>
      </c>
      <c r="W12" s="165">
        <v>169.63065938076716</v>
      </c>
      <c r="X12" s="688">
        <v>1.8811155330251531E-2</v>
      </c>
      <c r="Y12" s="673">
        <v>182.1639281357831</v>
      </c>
      <c r="Z12" s="688">
        <v>2.7154243321942738E-2</v>
      </c>
      <c r="AA12" s="673">
        <v>3.8733429220588116</v>
      </c>
      <c r="AB12" s="688">
        <v>2.5294825753631848E-2</v>
      </c>
      <c r="AC12" s="673">
        <v>39.552707327490886</v>
      </c>
      <c r="AD12" s="165">
        <v>225.58997838533278</v>
      </c>
      <c r="AE12" s="688">
        <v>1.8437645752959708E-2</v>
      </c>
    </row>
    <row r="13" spans="2:31" x14ac:dyDescent="0.25">
      <c r="B13" s="648" t="s">
        <v>831</v>
      </c>
      <c r="C13" s="648" t="s">
        <v>832</v>
      </c>
      <c r="D13" s="673">
        <v>9.3662324721000019</v>
      </c>
      <c r="E13" s="688">
        <v>2.3393553991291546E-4</v>
      </c>
      <c r="F13" s="673">
        <v>0.19915375466170357</v>
      </c>
      <c r="G13" s="688">
        <v>2.17860268826041E-4</v>
      </c>
      <c r="H13" s="673">
        <v>1.018207606418229</v>
      </c>
      <c r="I13" s="165">
        <v>10.583593833179934</v>
      </c>
      <c r="J13" s="688">
        <v>1.5276930284782863E-4</v>
      </c>
      <c r="K13" s="673">
        <v>1.6621767276310515</v>
      </c>
      <c r="L13" s="688">
        <v>2.4776966940221037E-4</v>
      </c>
      <c r="M13" s="673">
        <v>3.5342784540645489E-2</v>
      </c>
      <c r="N13" s="688">
        <v>2.3080564698132731E-4</v>
      </c>
      <c r="O13" s="673">
        <v>0.36090344728157664</v>
      </c>
      <c r="P13" s="165">
        <v>2.0584229594532735</v>
      </c>
      <c r="Q13" s="688">
        <v>1.6823468713833434E-4</v>
      </c>
      <c r="R13" s="673">
        <v>1.2377779805258917</v>
      </c>
      <c r="S13" s="688">
        <v>2.3967033626279976E-4</v>
      </c>
      <c r="T13" s="673">
        <v>2.6318814207698476E-2</v>
      </c>
      <c r="U13" s="688">
        <v>2.2399557625750179E-4</v>
      </c>
      <c r="V13" s="673">
        <v>0.20102687530198199</v>
      </c>
      <c r="W13" s="165">
        <v>1.4651236700355721</v>
      </c>
      <c r="X13" s="688">
        <v>1.6247457290844078E-4</v>
      </c>
      <c r="Y13" s="673">
        <v>1.6621767276310515</v>
      </c>
      <c r="Z13" s="688">
        <v>2.4777216745414517E-4</v>
      </c>
      <c r="AA13" s="673">
        <v>3.5342784540645489E-2</v>
      </c>
      <c r="AB13" s="688">
        <v>2.3080568764321946E-4</v>
      </c>
      <c r="AC13" s="673">
        <v>0.36090344728157664</v>
      </c>
      <c r="AD13" s="165">
        <v>2.0584229594532735</v>
      </c>
      <c r="AE13" s="688">
        <v>1.6823652188720613E-4</v>
      </c>
    </row>
    <row r="14" spans="2:31" x14ac:dyDescent="0.25">
      <c r="B14" s="648" t="s">
        <v>833</v>
      </c>
      <c r="C14" s="648" t="s">
        <v>179</v>
      </c>
      <c r="D14" s="673">
        <v>15428.116330788802</v>
      </c>
      <c r="E14" s="688">
        <v>0.38534007504440382</v>
      </c>
      <c r="F14" s="673">
        <v>328.04730224096556</v>
      </c>
      <c r="G14" s="688">
        <v>0.36131103470354964</v>
      </c>
      <c r="H14" s="673">
        <v>1688.6495449601725</v>
      </c>
      <c r="I14" s="165">
        <v>17444.813177989941</v>
      </c>
      <c r="J14" s="688">
        <v>0.25180784424636266</v>
      </c>
      <c r="K14" s="673">
        <v>2734.1973748702958</v>
      </c>
      <c r="L14" s="688">
        <v>0.40756868291467052</v>
      </c>
      <c r="M14" s="673">
        <v>58.137108470627659</v>
      </c>
      <c r="N14" s="688">
        <v>0.37966371661393006</v>
      </c>
      <c r="O14" s="673">
        <v>593.6680749617376</v>
      </c>
      <c r="P14" s="165">
        <v>3386.0025583026609</v>
      </c>
      <c r="Q14" s="688">
        <v>0.27673762500052351</v>
      </c>
      <c r="R14" s="673">
        <v>2159.7961423834813</v>
      </c>
      <c r="S14" s="688">
        <v>0.41820025549672379</v>
      </c>
      <c r="T14" s="673">
        <v>45.923642440095648</v>
      </c>
      <c r="U14" s="688">
        <v>0.39084940039600052</v>
      </c>
      <c r="V14" s="673">
        <v>350.77136338146687</v>
      </c>
      <c r="W14" s="165">
        <v>2556.4911482050438</v>
      </c>
      <c r="X14" s="688">
        <v>0.28350153365465669</v>
      </c>
      <c r="Y14" s="673">
        <v>2734.1973748702958</v>
      </c>
      <c r="Z14" s="688">
        <v>0.40757279208485009</v>
      </c>
      <c r="AA14" s="673">
        <v>58.137108470627659</v>
      </c>
      <c r="AB14" s="688">
        <v>0.37966378350070384</v>
      </c>
      <c r="AC14" s="673">
        <v>593.6680749617376</v>
      </c>
      <c r="AD14" s="165">
        <v>3386.0025583026609</v>
      </c>
      <c r="AE14" s="688">
        <v>0.27674064307042273</v>
      </c>
    </row>
    <row r="15" spans="2:31" x14ac:dyDescent="0.25">
      <c r="B15" s="648" t="s">
        <v>834</v>
      </c>
      <c r="C15" s="648" t="s">
        <v>835</v>
      </c>
      <c r="D15" s="673">
        <v>496.33040029999989</v>
      </c>
      <c r="E15" s="688">
        <v>1.2396587476900525E-2</v>
      </c>
      <c r="F15" s="673">
        <v>10.553449646582287</v>
      </c>
      <c r="G15" s="688">
        <v>1.1563050664730764E-2</v>
      </c>
      <c r="H15" s="673">
        <v>54.041915047985647</v>
      </c>
      <c r="I15" s="165">
        <v>560.92576499456788</v>
      </c>
      <c r="J15" s="688">
        <v>8.0967050907563131E-3</v>
      </c>
      <c r="K15" s="673">
        <v>87.749660068057835</v>
      </c>
      <c r="L15" s="688">
        <v>1.3080260301926794E-2</v>
      </c>
      <c r="M15" s="673">
        <v>1.8658168398978097</v>
      </c>
      <c r="N15" s="688">
        <v>1.2184695362246194E-2</v>
      </c>
      <c r="O15" s="673">
        <v>19.052820491286585</v>
      </c>
      <c r="P15" s="165">
        <v>108.66829739924222</v>
      </c>
      <c r="Q15" s="688">
        <v>8.8814482615723975E-3</v>
      </c>
      <c r="R15" s="673">
        <v>61.754127860037904</v>
      </c>
      <c r="S15" s="688">
        <v>1.1957421139082557E-2</v>
      </c>
      <c r="T15" s="673">
        <v>1.3130750774999718</v>
      </c>
      <c r="U15" s="688">
        <v>1.1175389830744599E-2</v>
      </c>
      <c r="V15" s="673">
        <v>10.029455650380923</v>
      </c>
      <c r="W15" s="165">
        <v>73.096658587918796</v>
      </c>
      <c r="X15" s="688">
        <v>8.1060381645583993E-3</v>
      </c>
      <c r="Y15" s="673">
        <v>87.749660068057835</v>
      </c>
      <c r="Z15" s="688">
        <v>1.3080392179124005E-2</v>
      </c>
      <c r="AA15" s="673">
        <v>1.8658168398978097</v>
      </c>
      <c r="AB15" s="688">
        <v>1.2184697508869448E-2</v>
      </c>
      <c r="AC15" s="673">
        <v>19.052820491286585</v>
      </c>
      <c r="AD15" s="165">
        <v>108.66829739924222</v>
      </c>
      <c r="AE15" s="688">
        <v>8.8815451216638277E-3</v>
      </c>
    </row>
    <row r="16" spans="2:31" x14ac:dyDescent="0.25">
      <c r="B16" s="648" t="s">
        <v>836</v>
      </c>
      <c r="C16" s="648" t="s">
        <v>837</v>
      </c>
      <c r="D16" s="673">
        <v>331.56269428377004</v>
      </c>
      <c r="E16" s="688">
        <v>8.2812697777150078E-3</v>
      </c>
      <c r="F16" s="673">
        <v>7.0500017663514551</v>
      </c>
      <c r="G16" s="688">
        <v>7.661635760394199E-3</v>
      </c>
      <c r="H16" s="673">
        <v>35.807978439007648</v>
      </c>
      <c r="I16" s="165">
        <v>374.42067448912911</v>
      </c>
      <c r="J16" s="688">
        <v>5.4045900017623584E-3</v>
      </c>
      <c r="K16" s="673">
        <v>53.804262034629701</v>
      </c>
      <c r="L16" s="688">
        <v>8.0202447761073218E-3</v>
      </c>
      <c r="M16" s="673">
        <v>1.1440374593431566</v>
      </c>
      <c r="N16" s="688">
        <v>7.4711234388140429E-3</v>
      </c>
      <c r="O16" s="673">
        <v>11.68235803326041</v>
      </c>
      <c r="P16" s="165">
        <v>66.630657527233268</v>
      </c>
      <c r="Q16" s="688">
        <v>5.4457164750498646E-3</v>
      </c>
      <c r="R16" s="673">
        <v>39.409171451367946</v>
      </c>
      <c r="S16" s="688">
        <v>7.6307783158129248E-3</v>
      </c>
      <c r="T16" s="673">
        <v>0.83795533433808089</v>
      </c>
      <c r="U16" s="688">
        <v>7.1317152251564059E-3</v>
      </c>
      <c r="V16" s="673">
        <v>6.4004229512490145</v>
      </c>
      <c r="W16" s="165">
        <v>46.647549736955042</v>
      </c>
      <c r="X16" s="688">
        <v>5.1729699517809348E-3</v>
      </c>
      <c r="Y16" s="673">
        <v>53.804262034629701</v>
      </c>
      <c r="Z16" s="688">
        <v>8.0203256374493451E-3</v>
      </c>
      <c r="AA16" s="673">
        <v>1.1440374593431566</v>
      </c>
      <c r="AB16" s="688">
        <v>7.4711247550297401E-3</v>
      </c>
      <c r="AC16" s="673">
        <v>11.68235803326041</v>
      </c>
      <c r="AD16" s="165">
        <v>66.630657527233268</v>
      </c>
      <c r="AE16" s="688">
        <v>5.4457758654308181E-3</v>
      </c>
    </row>
    <row r="17" spans="2:31" x14ac:dyDescent="0.25">
      <c r="B17" s="648" t="s">
        <v>838</v>
      </c>
      <c r="C17" s="648" t="s">
        <v>839</v>
      </c>
      <c r="D17" s="673">
        <v>108.04889161603612</v>
      </c>
      <c r="E17" s="688">
        <v>2.6986812330873377E-3</v>
      </c>
      <c r="F17" s="673">
        <v>2.2974384328456066</v>
      </c>
      <c r="G17" s="688">
        <v>2.4513821172715581E-3</v>
      </c>
      <c r="H17" s="673">
        <v>11.456957854194904</v>
      </c>
      <c r="I17" s="165">
        <v>121.80328790307664</v>
      </c>
      <c r="J17" s="688">
        <v>1.7581743659880699E-3</v>
      </c>
      <c r="K17" s="673">
        <v>12.334348357994987</v>
      </c>
      <c r="L17" s="688">
        <v>1.838599568956583E-3</v>
      </c>
      <c r="M17" s="673">
        <v>0.26226466128374498</v>
      </c>
      <c r="N17" s="688">
        <v>1.7127163469058081E-3</v>
      </c>
      <c r="O17" s="673">
        <v>2.6781200629108635</v>
      </c>
      <c r="P17" s="165">
        <v>15.274733082189595</v>
      </c>
      <c r="Q17" s="688">
        <v>1.2484022923482483E-3</v>
      </c>
      <c r="R17" s="673">
        <v>12.334348357994987</v>
      </c>
      <c r="S17" s="688">
        <v>2.3882937530421951E-3</v>
      </c>
      <c r="T17" s="673">
        <v>0.26226466128374498</v>
      </c>
      <c r="U17" s="688">
        <v>2.2320961526848438E-3</v>
      </c>
      <c r="V17" s="673">
        <v>2.003215074354765</v>
      </c>
      <c r="W17" s="165">
        <v>14.599828093633496</v>
      </c>
      <c r="X17" s="688">
        <v>1.6190447827466772E-3</v>
      </c>
      <c r="Y17" s="673">
        <v>12.334348357994987</v>
      </c>
      <c r="Z17" s="688">
        <v>1.8386181060003688E-3</v>
      </c>
      <c r="AA17" s="673">
        <v>0.26226466128374498</v>
      </c>
      <c r="AB17" s="688">
        <v>1.7127166486414385E-3</v>
      </c>
      <c r="AC17" s="673">
        <v>2.6781200629108635</v>
      </c>
      <c r="AD17" s="165">
        <v>15.274733082189595</v>
      </c>
      <c r="AE17" s="688">
        <v>1.2484159072854316E-3</v>
      </c>
    </row>
    <row r="18" spans="2:31" ht="14" hidden="1" customHeight="1" x14ac:dyDescent="0.25">
      <c r="B18" s="648" t="s">
        <v>840</v>
      </c>
      <c r="C18" s="648" t="s">
        <v>841</v>
      </c>
      <c r="D18" s="673">
        <v>0</v>
      </c>
      <c r="E18" s="673">
        <v>0</v>
      </c>
      <c r="F18" s="673">
        <v>0</v>
      </c>
      <c r="G18" s="673">
        <v>0</v>
      </c>
      <c r="H18" s="673">
        <v>0</v>
      </c>
      <c r="I18" s="165">
        <v>0</v>
      </c>
      <c r="J18" s="673">
        <v>0</v>
      </c>
      <c r="K18" s="673">
        <v>0</v>
      </c>
      <c r="L18" s="673">
        <v>0</v>
      </c>
      <c r="M18" s="673">
        <v>0</v>
      </c>
      <c r="N18" s="673">
        <v>0</v>
      </c>
      <c r="O18" s="673">
        <v>0</v>
      </c>
      <c r="P18" s="165">
        <v>0</v>
      </c>
      <c r="Q18" s="688">
        <v>0</v>
      </c>
      <c r="R18" s="673">
        <v>0</v>
      </c>
      <c r="S18" s="673">
        <v>0</v>
      </c>
      <c r="T18" s="673">
        <v>0</v>
      </c>
      <c r="U18" s="673">
        <v>0</v>
      </c>
      <c r="V18" s="673">
        <v>0</v>
      </c>
      <c r="W18" s="165">
        <v>0</v>
      </c>
      <c r="X18" s="673">
        <v>0</v>
      </c>
      <c r="Y18" s="673">
        <v>0</v>
      </c>
      <c r="Z18" s="688">
        <v>0</v>
      </c>
      <c r="AA18" s="673">
        <v>0</v>
      </c>
      <c r="AB18" s="673">
        <v>0</v>
      </c>
      <c r="AC18" s="673">
        <v>0</v>
      </c>
      <c r="AD18" s="165">
        <v>0</v>
      </c>
      <c r="AE18" s="688">
        <v>0</v>
      </c>
    </row>
    <row r="19" spans="2:31" ht="14" hidden="1" customHeight="1" x14ac:dyDescent="0.25">
      <c r="B19" s="648" t="s">
        <v>842</v>
      </c>
      <c r="C19" s="656" t="s">
        <v>843</v>
      </c>
      <c r="D19" s="673">
        <v>0</v>
      </c>
      <c r="E19" s="673">
        <v>0</v>
      </c>
      <c r="F19" s="673">
        <v>0</v>
      </c>
      <c r="G19" s="673">
        <v>0</v>
      </c>
      <c r="H19" s="673">
        <v>0</v>
      </c>
      <c r="I19" s="165">
        <v>0</v>
      </c>
      <c r="J19" s="673">
        <v>0</v>
      </c>
      <c r="K19" s="673">
        <v>0</v>
      </c>
      <c r="L19" s="673">
        <v>0</v>
      </c>
      <c r="M19" s="673">
        <v>0</v>
      </c>
      <c r="N19" s="673">
        <v>0</v>
      </c>
      <c r="O19" s="673">
        <v>0</v>
      </c>
      <c r="P19" s="165">
        <v>0</v>
      </c>
      <c r="Q19" s="688">
        <v>0</v>
      </c>
      <c r="R19" s="673">
        <v>0</v>
      </c>
      <c r="S19" s="673">
        <v>0</v>
      </c>
      <c r="T19" s="673">
        <v>0</v>
      </c>
      <c r="U19" s="673">
        <v>0</v>
      </c>
      <c r="V19" s="673">
        <v>0</v>
      </c>
      <c r="W19" s="165">
        <v>0</v>
      </c>
      <c r="X19" s="673">
        <v>0</v>
      </c>
      <c r="Y19" s="673">
        <v>0</v>
      </c>
      <c r="Z19" s="673">
        <v>0</v>
      </c>
      <c r="AA19" s="673">
        <v>0</v>
      </c>
      <c r="AB19" s="673">
        <v>0</v>
      </c>
      <c r="AC19" s="673">
        <v>0</v>
      </c>
      <c r="AD19" s="165">
        <v>0</v>
      </c>
      <c r="AE19" s="673">
        <v>0</v>
      </c>
    </row>
    <row r="20" spans="2:31" x14ac:dyDescent="0.25">
      <c r="B20" s="935" t="s">
        <v>844</v>
      </c>
      <c r="C20" s="936"/>
      <c r="D20" s="17"/>
      <c r="E20" s="17"/>
      <c r="F20" s="17"/>
      <c r="G20" s="17"/>
      <c r="H20" s="17"/>
      <c r="I20" s="165"/>
      <c r="J20" s="688"/>
      <c r="K20" s="17"/>
      <c r="L20" s="17"/>
      <c r="M20" s="17"/>
      <c r="N20" s="17"/>
      <c r="O20" s="17"/>
      <c r="P20" s="17"/>
      <c r="Q20" s="688"/>
      <c r="R20" s="17"/>
      <c r="S20" s="17"/>
      <c r="T20" s="17"/>
      <c r="U20" s="17"/>
      <c r="V20" s="17"/>
      <c r="W20" s="165"/>
      <c r="X20" s="17"/>
      <c r="Y20" s="17"/>
      <c r="Z20" s="17"/>
      <c r="AA20" s="17"/>
      <c r="AB20" s="17"/>
      <c r="AC20" s="17"/>
      <c r="AD20" s="17"/>
      <c r="AE20" s="673"/>
    </row>
    <row r="21" spans="2:31" x14ac:dyDescent="0.25">
      <c r="B21" s="648"/>
      <c r="C21" s="651" t="s">
        <v>845</v>
      </c>
      <c r="D21" s="17"/>
      <c r="E21" s="17"/>
      <c r="F21" s="17"/>
      <c r="G21" s="17"/>
      <c r="H21" s="17"/>
      <c r="I21" s="165"/>
      <c r="J21" s="688"/>
      <c r="K21" s="17"/>
      <c r="L21" s="17"/>
      <c r="M21" s="17"/>
      <c r="N21" s="17"/>
      <c r="O21" s="17"/>
      <c r="P21" s="17"/>
      <c r="Q21" s="688"/>
      <c r="R21" s="17"/>
      <c r="S21" s="17"/>
      <c r="T21" s="17"/>
      <c r="U21" s="17"/>
      <c r="V21" s="17"/>
      <c r="W21" s="165"/>
      <c r="X21" s="17"/>
      <c r="Y21" s="17"/>
      <c r="Z21" s="17"/>
      <c r="AA21" s="17"/>
      <c r="AB21" s="17"/>
      <c r="AC21" s="17"/>
      <c r="AD21" s="17"/>
      <c r="AE21" s="673"/>
    </row>
    <row r="22" spans="2:31" x14ac:dyDescent="0.25">
      <c r="B22" s="648" t="s">
        <v>846</v>
      </c>
      <c r="C22" s="655" t="s">
        <v>847</v>
      </c>
      <c r="D22" s="673">
        <v>4899.9466127787837</v>
      </c>
      <c r="E22" s="688">
        <v>6.2840352001875988E-2</v>
      </c>
      <c r="F22" s="673">
        <v>53.497181531696647</v>
      </c>
      <c r="G22" s="688">
        <v>6.8240221700975531E-2</v>
      </c>
      <c r="H22" s="673">
        <v>318.93246608944912</v>
      </c>
      <c r="I22" s="165">
        <v>5272.3762603999294</v>
      </c>
      <c r="J22" s="688">
        <v>7.61043231957374E-2</v>
      </c>
      <c r="K22" s="673">
        <v>842.3625425059904</v>
      </c>
      <c r="L22" s="688">
        <v>6.4474202484627652E-2</v>
      </c>
      <c r="M22" s="673">
        <v>9.1968393562534114</v>
      </c>
      <c r="N22" s="688">
        <v>6.9693662031635573E-2</v>
      </c>
      <c r="O22" s="673">
        <v>108.97776206892077</v>
      </c>
      <c r="P22" s="165">
        <v>960.53714393116468</v>
      </c>
      <c r="Q22" s="688">
        <v>7.850459748900647E-2</v>
      </c>
      <c r="R22" s="673">
        <v>668.85088151035654</v>
      </c>
      <c r="S22" s="688">
        <v>6.649926184384268E-2</v>
      </c>
      <c r="T22" s="673">
        <v>7.3024544660299737</v>
      </c>
      <c r="U22" s="688">
        <v>7.2079212120191458E-2</v>
      </c>
      <c r="V22" s="673">
        <v>64.688147100251314</v>
      </c>
      <c r="W22" s="165">
        <v>740.84148307663781</v>
      </c>
      <c r="X22" s="688">
        <v>8.2155456237226809E-2</v>
      </c>
      <c r="Y22" s="673">
        <v>842.3625425059904</v>
      </c>
      <c r="Z22" s="688">
        <v>6.4474852523458664E-2</v>
      </c>
      <c r="AA22" s="673">
        <v>9.1968393562534114</v>
      </c>
      <c r="AB22" s="688">
        <v>6.9693674309828091E-2</v>
      </c>
      <c r="AC22" s="673">
        <v>108.97776206892077</v>
      </c>
      <c r="AD22" s="165">
        <v>960.53714393116468</v>
      </c>
      <c r="AE22" s="688">
        <v>7.8505453651455032E-2</v>
      </c>
    </row>
    <row r="23" spans="2:31" x14ac:dyDescent="0.25">
      <c r="B23" s="648" t="s">
        <v>848</v>
      </c>
      <c r="C23" s="655" t="s">
        <v>849</v>
      </c>
      <c r="D23" s="673">
        <v>1.9922287499999998</v>
      </c>
      <c r="E23" s="688">
        <v>2.5549738764859768E-5</v>
      </c>
      <c r="F23" s="673">
        <v>2.175097639093946E-2</v>
      </c>
      <c r="G23" s="688">
        <v>2.8338124859442476E-5</v>
      </c>
      <c r="H23" s="673">
        <v>0.13244312255280247</v>
      </c>
      <c r="I23" s="165">
        <v>2.1464228489437418</v>
      </c>
      <c r="J23" s="688">
        <v>3.0982625317856031E-5</v>
      </c>
      <c r="K23" s="673">
        <v>0.48944379594446374</v>
      </c>
      <c r="L23" s="688">
        <v>3.7461896525798708E-5</v>
      </c>
      <c r="M23" s="673">
        <v>5.3437038544292782E-3</v>
      </c>
      <c r="N23" s="688">
        <v>2.9772532258375678E-5</v>
      </c>
      <c r="O23" s="673">
        <v>4.6554361502338035E-2</v>
      </c>
      <c r="P23" s="165">
        <v>0.54134186130123108</v>
      </c>
      <c r="Q23" s="688">
        <v>4.4243812114826711E-5</v>
      </c>
      <c r="R23" s="673">
        <v>0.35772067526275741</v>
      </c>
      <c r="S23" s="688">
        <v>3.5565716527931317E-5</v>
      </c>
      <c r="T23" s="673">
        <v>3.9055625325109672E-3</v>
      </c>
      <c r="U23" s="688">
        <v>3.8550034312309066E-5</v>
      </c>
      <c r="V23" s="673">
        <v>3.4597080308759631E-2</v>
      </c>
      <c r="W23" s="165">
        <v>0.396223318104028</v>
      </c>
      <c r="X23" s="688">
        <v>4.3939099273274463E-5</v>
      </c>
      <c r="Y23" s="673">
        <v>0.35772067526275741</v>
      </c>
      <c r="Z23" s="688">
        <v>2.7380120338143258E-5</v>
      </c>
      <c r="AA23" s="673">
        <v>3.9055625325109672E-3</v>
      </c>
      <c r="AB23" s="688">
        <v>2.959636377169169E-5</v>
      </c>
      <c r="AC23" s="673">
        <v>4.6278884291250662E-2</v>
      </c>
      <c r="AD23" s="165">
        <v>0.40790512208651902</v>
      </c>
      <c r="AE23" s="688">
        <v>3.3338405347965579E-5</v>
      </c>
    </row>
    <row r="24" spans="2:31" x14ac:dyDescent="0.25">
      <c r="B24" s="648" t="s">
        <v>850</v>
      </c>
      <c r="C24" s="655" t="s">
        <v>403</v>
      </c>
      <c r="D24" s="673">
        <v>2737.6908452644552</v>
      </c>
      <c r="E24" s="688">
        <v>3.5110067513810829E-2</v>
      </c>
      <c r="F24" s="673">
        <v>29.88986527829109</v>
      </c>
      <c r="G24" s="688">
        <v>3.7625879086731144E-2</v>
      </c>
      <c r="H24" s="673">
        <v>175.85104659387477</v>
      </c>
      <c r="I24" s="165">
        <v>2943.4317571366209</v>
      </c>
      <c r="J24" s="688">
        <v>4.2487081855711643E-2</v>
      </c>
      <c r="K24" s="673">
        <v>430.37624504667457</v>
      </c>
      <c r="L24" s="688">
        <v>3.2940882063871788E-2</v>
      </c>
      <c r="M24" s="673">
        <v>4.698809584607889</v>
      </c>
      <c r="N24" s="688">
        <v>3.5607585873292796E-2</v>
      </c>
      <c r="O24" s="673">
        <v>55.678449202266734</v>
      </c>
      <c r="P24" s="165">
        <v>490.75350383354919</v>
      </c>
      <c r="Q24" s="688">
        <v>4.0109231098650049E-2</v>
      </c>
      <c r="R24" s="673">
        <v>319.86666273063236</v>
      </c>
      <c r="S24" s="688">
        <v>3.1802151343521962E-2</v>
      </c>
      <c r="T24" s="673">
        <v>3.4922757887630018</v>
      </c>
      <c r="U24" s="688">
        <v>3.4470668530892846E-2</v>
      </c>
      <c r="V24" s="673">
        <v>30.936016237971018</v>
      </c>
      <c r="W24" s="165">
        <v>354.29495475736633</v>
      </c>
      <c r="X24" s="688">
        <v>3.9289462476857558E-2</v>
      </c>
      <c r="Y24" s="673">
        <v>430.37624504667457</v>
      </c>
      <c r="Z24" s="688">
        <v>3.2941214178913845E-2</v>
      </c>
      <c r="AA24" s="673">
        <v>4.698809584607889</v>
      </c>
      <c r="AB24" s="688">
        <v>3.5607592146414083E-2</v>
      </c>
      <c r="AC24" s="673">
        <v>55.678449202266734</v>
      </c>
      <c r="AD24" s="165">
        <v>490.75350383354919</v>
      </c>
      <c r="AE24" s="688">
        <v>4.0109668525483713E-2</v>
      </c>
    </row>
    <row r="25" spans="2:31" x14ac:dyDescent="0.25">
      <c r="B25" s="648" t="s">
        <v>851</v>
      </c>
      <c r="C25" s="648" t="s">
        <v>852</v>
      </c>
      <c r="D25" s="673">
        <v>7.7441902000824481</v>
      </c>
      <c r="E25" s="688">
        <v>9.9316926611712458E-5</v>
      </c>
      <c r="F25" s="673">
        <v>8.4550380175438214E-2</v>
      </c>
      <c r="G25" s="688">
        <v>1.0993345103934265E-4</v>
      </c>
      <c r="H25" s="673">
        <v>0.51379297680681546</v>
      </c>
      <c r="I25" s="165">
        <v>8.3425335570647015</v>
      </c>
      <c r="J25" s="688">
        <v>1.2042062985276719E-4</v>
      </c>
      <c r="K25" s="673">
        <v>1.5703915893060614</v>
      </c>
      <c r="L25" s="688">
        <v>1.2019734995321823E-4</v>
      </c>
      <c r="M25" s="673">
        <v>1.7145395770202611E-2</v>
      </c>
      <c r="N25" s="688">
        <v>1.2992783410907825E-4</v>
      </c>
      <c r="O25" s="673">
        <v>0.20316402064282585</v>
      </c>
      <c r="P25" s="165">
        <v>1.7907010057190897</v>
      </c>
      <c r="Q25" s="688">
        <v>1.4635380064720384E-4</v>
      </c>
      <c r="R25" s="673">
        <v>1.1076105125989371</v>
      </c>
      <c r="S25" s="688">
        <v>1.1012212667192101E-4</v>
      </c>
      <c r="T25" s="673">
        <v>1.209279311419225E-2</v>
      </c>
      <c r="U25" s="688">
        <v>1.1936246970908211E-4</v>
      </c>
      <c r="V25" s="673">
        <v>0.10712293838499695</v>
      </c>
      <c r="W25" s="165">
        <v>1.2268262440981264</v>
      </c>
      <c r="X25" s="688">
        <v>1.3604863133353791E-4</v>
      </c>
      <c r="Y25" s="673">
        <v>1.5703915893060614</v>
      </c>
      <c r="Z25" s="688">
        <v>1.2019856180139695E-4</v>
      </c>
      <c r="AA25" s="673">
        <v>1.7145395770202611E-2</v>
      </c>
      <c r="AB25" s="688">
        <v>1.2992785699894965E-4</v>
      </c>
      <c r="AC25" s="673">
        <v>0.20316402064282585</v>
      </c>
      <c r="AD25" s="165">
        <v>1.7907010057190897</v>
      </c>
      <c r="AE25" s="688">
        <v>1.4635539676555011E-4</v>
      </c>
    </row>
    <row r="26" spans="2:31" x14ac:dyDescent="0.25">
      <c r="B26" s="648" t="s">
        <v>853</v>
      </c>
      <c r="C26" s="655" t="s">
        <v>854</v>
      </c>
      <c r="D26" s="673">
        <v>186.05023779459944</v>
      </c>
      <c r="E26" s="688">
        <v>2.3860387381680224E-3</v>
      </c>
      <c r="F26" s="673">
        <v>2.0312799570827424</v>
      </c>
      <c r="G26" s="688">
        <v>2.5587324773667665E-3</v>
      </c>
      <c r="H26" s="673">
        <v>11.958678309189642</v>
      </c>
      <c r="I26" s="165">
        <v>200.04019606087184</v>
      </c>
      <c r="J26" s="688">
        <v>2.8874881042728301E-3</v>
      </c>
      <c r="K26" s="673">
        <v>29.701503497589332</v>
      </c>
      <c r="L26" s="688">
        <v>2.2733450907069888E-3</v>
      </c>
      <c r="M26" s="673">
        <v>0.32427837483595762</v>
      </c>
      <c r="N26" s="688">
        <v>2.4573819966332514E-3</v>
      </c>
      <c r="O26" s="673">
        <v>3.8425300484280376</v>
      </c>
      <c r="P26" s="165">
        <v>33.86831192085333</v>
      </c>
      <c r="Q26" s="688">
        <v>2.7680534915048012E-3</v>
      </c>
      <c r="R26" s="673">
        <v>23.761202798071466</v>
      </c>
      <c r="S26" s="688">
        <v>2.3624136414764295E-3</v>
      </c>
      <c r="T26" s="673">
        <v>0.25942269986876609</v>
      </c>
      <c r="U26" s="688">
        <v>2.5606436711955805E-3</v>
      </c>
      <c r="V26" s="673">
        <v>2.2980730449358759</v>
      </c>
      <c r="W26" s="165">
        <v>26.318698542876106</v>
      </c>
      <c r="X26" s="688">
        <v>2.9186063898319087E-3</v>
      </c>
      <c r="Y26" s="673">
        <v>29.701503497589332</v>
      </c>
      <c r="Z26" s="688">
        <v>2.2733680109220254E-3</v>
      </c>
      <c r="AA26" s="673">
        <v>0.32427837483595762</v>
      </c>
      <c r="AB26" s="688">
        <v>2.4573824295594082E-3</v>
      </c>
      <c r="AC26" s="673">
        <v>3.8425300484280376</v>
      </c>
      <c r="AD26" s="165">
        <v>33.86831192085333</v>
      </c>
      <c r="AE26" s="688">
        <v>2.7680836795897141E-3</v>
      </c>
    </row>
    <row r="27" spans="2:31" x14ac:dyDescent="0.25">
      <c r="B27" s="648" t="s">
        <v>855</v>
      </c>
      <c r="C27" s="655" t="s">
        <v>856</v>
      </c>
      <c r="D27" s="673">
        <v>383.01906003299217</v>
      </c>
      <c r="E27" s="673">
        <v>0</v>
      </c>
      <c r="F27" s="673">
        <v>0</v>
      </c>
      <c r="G27" s="688">
        <v>5.2489288720783444E-3</v>
      </c>
      <c r="H27" s="673">
        <v>24.53177594931708</v>
      </c>
      <c r="I27" s="165">
        <v>407.55083598230925</v>
      </c>
      <c r="J27" s="688">
        <v>5.8828086252588349E-3</v>
      </c>
      <c r="K27" s="673">
        <v>71.286991905852673</v>
      </c>
      <c r="L27" s="688">
        <v>5.4562871907677087E-3</v>
      </c>
      <c r="M27" s="673">
        <v>0.77830504048558347</v>
      </c>
      <c r="N27" s="688">
        <v>5.8979967299568102E-3</v>
      </c>
      <c r="O27" s="673">
        <v>9.2225098464297464</v>
      </c>
      <c r="P27" s="165">
        <v>81.287806792767995</v>
      </c>
      <c r="Q27" s="688">
        <v>6.643643708470366E-3</v>
      </c>
      <c r="R27" s="673">
        <v>38.905611530512601</v>
      </c>
      <c r="S27" s="688">
        <v>3.8681184698749938E-3</v>
      </c>
      <c r="T27" s="673">
        <v>0.42476800812920773</v>
      </c>
      <c r="U27" s="688">
        <v>4.1926921286866278E-3</v>
      </c>
      <c r="V27" s="673">
        <v>3.7627698359728683</v>
      </c>
      <c r="W27" s="165">
        <v>43.093149374614676</v>
      </c>
      <c r="X27" s="688">
        <v>4.7788054913822861E-3</v>
      </c>
      <c r="Y27" s="673">
        <v>71.286991905852673</v>
      </c>
      <c r="Z27" s="688">
        <v>5.4563422018948033E-3</v>
      </c>
      <c r="AA27" s="673">
        <v>0.77830504048558347</v>
      </c>
      <c r="AB27" s="688">
        <v>5.8979977690289042E-3</v>
      </c>
      <c r="AC27" s="673">
        <v>9.2225098464297464</v>
      </c>
      <c r="AD27" s="165">
        <v>81.287806792767995</v>
      </c>
      <c r="AE27" s="688">
        <v>6.6437161633130992E-3</v>
      </c>
    </row>
    <row r="28" spans="2:31" x14ac:dyDescent="0.25">
      <c r="B28" s="648" t="s">
        <v>917</v>
      </c>
      <c r="C28" s="655" t="s">
        <v>910</v>
      </c>
      <c r="D28" s="673">
        <v>418.21970992765779</v>
      </c>
      <c r="E28" s="673">
        <v>0</v>
      </c>
      <c r="F28" s="673">
        <v>0</v>
      </c>
      <c r="G28" s="688">
        <v>5.7198801514388876E-3</v>
      </c>
      <c r="H28" s="673">
        <v>26.732848120398433</v>
      </c>
      <c r="I28" s="165">
        <v>444.95255804805623</v>
      </c>
      <c r="J28" s="688">
        <v>6.4226852584096036E-3</v>
      </c>
      <c r="K28" s="673">
        <v>65.743048944388136</v>
      </c>
      <c r="L28" s="688">
        <v>5.0319552873127936E-3</v>
      </c>
      <c r="M28" s="673">
        <v>0.7177767640677627</v>
      </c>
      <c r="N28" s="688">
        <v>5.4393133631376756E-3</v>
      </c>
      <c r="O28" s="673">
        <v>8.505281258391177</v>
      </c>
      <c r="P28" s="165">
        <v>74.966106966847079</v>
      </c>
      <c r="Q28" s="688">
        <v>6.1269718614565989E-3</v>
      </c>
      <c r="R28" s="673">
        <v>46.959320674562953</v>
      </c>
      <c r="S28" s="688">
        <v>4.6688436060592729E-3</v>
      </c>
      <c r="T28" s="673">
        <v>0.51269768861983045</v>
      </c>
      <c r="U28" s="688">
        <v>5.0606060775140122E-3</v>
      </c>
      <c r="V28" s="673">
        <v>4.5416871346038059</v>
      </c>
      <c r="W28" s="165">
        <v>52.013705497786589</v>
      </c>
      <c r="X28" s="688">
        <v>5.7680486357394745E-3</v>
      </c>
      <c r="Y28" s="673">
        <v>65.743048944388136</v>
      </c>
      <c r="Z28" s="688">
        <v>5.0320060202603389E-3</v>
      </c>
      <c r="AA28" s="673">
        <v>0.7177767640677627</v>
      </c>
      <c r="AB28" s="688">
        <v>5.4393143214018086E-3</v>
      </c>
      <c r="AC28" s="673">
        <v>8.505281258391177</v>
      </c>
      <c r="AD28" s="165">
        <v>74.966106966847079</v>
      </c>
      <c r="AE28" s="688">
        <v>6.1270386815333719E-3</v>
      </c>
    </row>
    <row r="29" spans="2:31" x14ac:dyDescent="0.25">
      <c r="B29" s="648" t="s">
        <v>859</v>
      </c>
      <c r="C29" s="655" t="s">
        <v>175</v>
      </c>
      <c r="D29" s="673">
        <v>0.46128486324408791</v>
      </c>
      <c r="E29" s="673">
        <v>0</v>
      </c>
      <c r="F29" s="673">
        <v>0</v>
      </c>
      <c r="G29" s="673">
        <v>6.2563793080726744E-6</v>
      </c>
      <c r="H29" s="673">
        <v>2.9240269620725668E-2</v>
      </c>
      <c r="I29" s="165">
        <v>0.49052513286481358</v>
      </c>
      <c r="J29" s="688">
        <v>7.0805043880430687E-6</v>
      </c>
      <c r="K29" s="673">
        <v>5.2658089411425552E-2</v>
      </c>
      <c r="L29" s="673">
        <v>4.030436003321852E-6</v>
      </c>
      <c r="M29" s="673">
        <v>5.7491633909002491E-4</v>
      </c>
      <c r="N29" s="673">
        <v>4.3567168546617111E-6</v>
      </c>
      <c r="O29" s="673">
        <v>6.8124595400578134E-3</v>
      </c>
      <c r="P29" s="165">
        <v>6.0045465290573384E-2</v>
      </c>
      <c r="Q29" s="688">
        <v>4.9075094216391721E-6</v>
      </c>
      <c r="R29" s="673">
        <v>5.2658089411425552E-2</v>
      </c>
      <c r="S29" s="673">
        <v>5.2354331477585806E-6</v>
      </c>
      <c r="T29" s="673">
        <v>5.7491633909002491E-4</v>
      </c>
      <c r="U29" s="673">
        <v>5.6747381239287187E-6</v>
      </c>
      <c r="V29" s="673">
        <v>5.0928455475344071E-3</v>
      </c>
      <c r="W29" s="165">
        <v>5.8325851298049979E-2</v>
      </c>
      <c r="X29" s="673">
        <v>6.4680326807782815E-6</v>
      </c>
      <c r="Y29" s="673">
        <v>5.2658089411425552E-2</v>
      </c>
      <c r="Z29" s="688">
        <v>4.0304766387978584E-6</v>
      </c>
      <c r="AA29" s="673">
        <v>5.7491633909002491E-4</v>
      </c>
      <c r="AB29" s="688">
        <v>4.3567176222007772E-6</v>
      </c>
      <c r="AC29" s="673">
        <v>6.8124595400578134E-3</v>
      </c>
      <c r="AD29" s="165">
        <v>6.0045465290573384E-2</v>
      </c>
      <c r="AE29" s="688">
        <v>4.907562942393589E-6</v>
      </c>
    </row>
    <row r="30" spans="2:31" ht="14" hidden="1" customHeight="1" x14ac:dyDescent="0.25">
      <c r="B30" s="648" t="s">
        <v>860</v>
      </c>
      <c r="C30" s="655" t="s">
        <v>843</v>
      </c>
      <c r="D30" s="673">
        <v>0</v>
      </c>
      <c r="E30" s="673">
        <v>0</v>
      </c>
      <c r="F30" s="673">
        <v>0</v>
      </c>
      <c r="G30" s="673">
        <v>0</v>
      </c>
      <c r="H30" s="673">
        <v>0</v>
      </c>
      <c r="I30" s="165">
        <v>0</v>
      </c>
      <c r="J30" s="673">
        <v>0</v>
      </c>
      <c r="K30" s="673">
        <v>0</v>
      </c>
      <c r="L30" s="673">
        <v>0</v>
      </c>
      <c r="M30" s="673">
        <v>0</v>
      </c>
      <c r="N30" s="688">
        <v>0</v>
      </c>
      <c r="O30" s="673">
        <v>0</v>
      </c>
      <c r="P30" s="165">
        <v>0</v>
      </c>
      <c r="Q30" s="688">
        <v>0</v>
      </c>
      <c r="R30" s="673">
        <v>0</v>
      </c>
      <c r="S30" s="673">
        <v>0</v>
      </c>
      <c r="T30" s="673">
        <v>0</v>
      </c>
      <c r="U30" s="673">
        <v>0</v>
      </c>
      <c r="V30" s="673">
        <v>0</v>
      </c>
      <c r="W30" s="165">
        <v>0</v>
      </c>
      <c r="X30" s="673">
        <v>0</v>
      </c>
      <c r="Y30" s="673">
        <v>0</v>
      </c>
      <c r="Z30" s="673">
        <v>0</v>
      </c>
      <c r="AA30" s="673">
        <v>0</v>
      </c>
      <c r="AB30" s="673">
        <v>0</v>
      </c>
      <c r="AC30" s="673">
        <v>0</v>
      </c>
      <c r="AD30" s="165">
        <v>0</v>
      </c>
      <c r="AE30" s="673">
        <v>0</v>
      </c>
    </row>
    <row r="31" spans="2:31" x14ac:dyDescent="0.25">
      <c r="B31" s="648"/>
      <c r="C31" s="164" t="s">
        <v>861</v>
      </c>
      <c r="D31" s="17"/>
      <c r="E31" s="17"/>
      <c r="F31" s="17"/>
      <c r="G31" s="17"/>
      <c r="H31" s="17"/>
      <c r="I31" s="165"/>
      <c r="J31" s="688"/>
      <c r="K31" s="17"/>
      <c r="L31" s="17"/>
      <c r="M31" s="17"/>
      <c r="N31" s="17"/>
      <c r="O31" s="17"/>
      <c r="P31" s="17"/>
      <c r="Q31" s="688"/>
      <c r="R31" s="17"/>
      <c r="S31" s="17"/>
      <c r="T31" s="17"/>
      <c r="U31" s="17"/>
      <c r="V31" s="17"/>
      <c r="W31" s="165"/>
      <c r="X31" s="17"/>
      <c r="Y31" s="17"/>
      <c r="Z31" s="17"/>
      <c r="AA31" s="17"/>
      <c r="AB31" s="17"/>
      <c r="AC31" s="17"/>
      <c r="AD31" s="17"/>
      <c r="AE31" s="673"/>
    </row>
    <row r="32" spans="2:31" x14ac:dyDescent="0.25">
      <c r="B32" s="648" t="s">
        <v>862</v>
      </c>
      <c r="C32" s="655" t="s">
        <v>847</v>
      </c>
      <c r="D32" s="673">
        <v>7849.0417531293997</v>
      </c>
      <c r="E32" s="673">
        <v>0</v>
      </c>
      <c r="F32" s="673">
        <v>0</v>
      </c>
      <c r="G32" s="688">
        <v>4.1047335208188235E-2</v>
      </c>
      <c r="H32" s="673">
        <v>191.84181290783522</v>
      </c>
      <c r="I32" s="165">
        <v>8040.8835660372351</v>
      </c>
      <c r="J32" s="688">
        <v>0.1160664511531984</v>
      </c>
      <c r="K32" s="673">
        <v>1224.5571304115804</v>
      </c>
      <c r="L32" s="673">
        <v>0</v>
      </c>
      <c r="M32" s="673">
        <v>0</v>
      </c>
      <c r="N32" s="688">
        <v>3.8488739275044231E-2</v>
      </c>
      <c r="O32" s="673">
        <v>60.183617114918611</v>
      </c>
      <c r="P32" s="165">
        <v>1284.740747526499</v>
      </c>
      <c r="Q32" s="688">
        <v>0.10500172314993882</v>
      </c>
      <c r="R32" s="673">
        <v>897.82844775653984</v>
      </c>
      <c r="S32" s="673">
        <v>0</v>
      </c>
      <c r="T32" s="673">
        <v>0</v>
      </c>
      <c r="U32" s="688">
        <v>3.6558751805300778E-2</v>
      </c>
      <c r="V32" s="673">
        <v>32.809985639679233</v>
      </c>
      <c r="W32" s="165">
        <v>930.63843339621906</v>
      </c>
      <c r="X32" s="688">
        <v>0.10320294804503428</v>
      </c>
      <c r="Y32" s="673">
        <v>1224.5571304115804</v>
      </c>
      <c r="Z32" s="673">
        <v>0</v>
      </c>
      <c r="AA32" s="673">
        <v>0</v>
      </c>
      <c r="AB32" s="688">
        <v>3.8488746055749062E-2</v>
      </c>
      <c r="AC32" s="673">
        <v>60.183617114918611</v>
      </c>
      <c r="AD32" s="165">
        <v>1284.740747526499</v>
      </c>
      <c r="AE32" s="688">
        <v>0.10500286828710621</v>
      </c>
    </row>
    <row r="33" spans="2:31" x14ac:dyDescent="0.25">
      <c r="B33" s="648" t="s">
        <v>863</v>
      </c>
      <c r="C33" s="655" t="s">
        <v>849</v>
      </c>
      <c r="D33" s="673">
        <v>0</v>
      </c>
      <c r="E33" s="673">
        <v>0</v>
      </c>
      <c r="F33" s="673">
        <v>0</v>
      </c>
      <c r="G33" s="673">
        <v>0</v>
      </c>
      <c r="H33" s="673">
        <v>0</v>
      </c>
      <c r="I33" s="165">
        <v>0</v>
      </c>
      <c r="J33" s="673">
        <v>0</v>
      </c>
      <c r="K33" s="673">
        <v>0</v>
      </c>
      <c r="L33" s="673">
        <v>0</v>
      </c>
      <c r="M33" s="673">
        <v>0</v>
      </c>
      <c r="N33" s="673">
        <v>0</v>
      </c>
      <c r="O33" s="673">
        <v>0</v>
      </c>
      <c r="P33" s="165">
        <v>0</v>
      </c>
      <c r="Q33" s="688">
        <v>0</v>
      </c>
      <c r="R33" s="673">
        <v>0</v>
      </c>
      <c r="S33" s="673">
        <v>0</v>
      </c>
      <c r="T33" s="673">
        <v>0</v>
      </c>
      <c r="U33" s="673">
        <v>0</v>
      </c>
      <c r="V33" s="673">
        <v>0</v>
      </c>
      <c r="W33" s="165">
        <v>0</v>
      </c>
      <c r="X33" s="673">
        <v>0</v>
      </c>
      <c r="Y33" s="673">
        <v>0</v>
      </c>
      <c r="Z33" s="673">
        <v>0</v>
      </c>
      <c r="AA33" s="673">
        <v>0</v>
      </c>
      <c r="AB33" s="673">
        <v>0</v>
      </c>
      <c r="AC33" s="673">
        <v>0</v>
      </c>
      <c r="AD33" s="165">
        <v>0</v>
      </c>
      <c r="AE33" s="673">
        <v>0</v>
      </c>
    </row>
    <row r="34" spans="2:31" x14ac:dyDescent="0.25">
      <c r="B34" s="648" t="s">
        <v>864</v>
      </c>
      <c r="C34" s="655" t="s">
        <v>403</v>
      </c>
      <c r="D34" s="673">
        <v>1941.020647993997</v>
      </c>
      <c r="E34" s="673">
        <v>0</v>
      </c>
      <c r="F34" s="673">
        <v>0</v>
      </c>
      <c r="G34" s="688">
        <v>1.021167107158721E-2</v>
      </c>
      <c r="H34" s="673">
        <v>47.726009039461225</v>
      </c>
      <c r="I34" s="165">
        <v>1988.7466570334582</v>
      </c>
      <c r="J34" s="688">
        <v>2.8706642103315288E-2</v>
      </c>
      <c r="K34" s="673">
        <v>319.12002363388592</v>
      </c>
      <c r="L34" s="673">
        <v>0</v>
      </c>
      <c r="M34" s="673">
        <v>0</v>
      </c>
      <c r="N34" s="688">
        <v>1.0030179141550025E-2</v>
      </c>
      <c r="O34" s="673">
        <v>15.683872021250977</v>
      </c>
      <c r="P34" s="165">
        <v>334.8038956551369</v>
      </c>
      <c r="Q34" s="688">
        <v>2.7363486391153467E-2</v>
      </c>
      <c r="R34" s="673">
        <v>235.62861368595796</v>
      </c>
      <c r="S34" s="673">
        <v>0</v>
      </c>
      <c r="T34" s="673">
        <v>0</v>
      </c>
      <c r="U34" s="688">
        <v>9.5945812671642296E-3</v>
      </c>
      <c r="V34" s="673">
        <v>8.610744570025231</v>
      </c>
      <c r="W34" s="165">
        <v>244.23935825598318</v>
      </c>
      <c r="X34" s="688">
        <v>2.7084870875855181E-2</v>
      </c>
      <c r="Y34" s="673">
        <v>319.12002363388592</v>
      </c>
      <c r="Z34" s="673">
        <v>0</v>
      </c>
      <c r="AA34" s="673">
        <v>0</v>
      </c>
      <c r="AB34" s="688">
        <v>1.0030180908604115E-2</v>
      </c>
      <c r="AC34" s="673">
        <v>15.683872021250977</v>
      </c>
      <c r="AD34" s="165">
        <v>334.8038956551369</v>
      </c>
      <c r="AE34" s="688">
        <v>2.7363784814306496E-2</v>
      </c>
    </row>
    <row r="35" spans="2:31" x14ac:dyDescent="0.25">
      <c r="B35" s="648" t="s">
        <v>865</v>
      </c>
      <c r="C35" s="655" t="s">
        <v>852</v>
      </c>
      <c r="D35" s="673">
        <v>0</v>
      </c>
      <c r="E35" s="673">
        <v>0</v>
      </c>
      <c r="F35" s="673">
        <v>0</v>
      </c>
      <c r="G35" s="673">
        <v>0</v>
      </c>
      <c r="H35" s="673">
        <v>0</v>
      </c>
      <c r="I35" s="165">
        <v>0</v>
      </c>
      <c r="J35" s="673">
        <v>0</v>
      </c>
      <c r="K35" s="673">
        <v>0</v>
      </c>
      <c r="L35" s="673">
        <v>0</v>
      </c>
      <c r="M35" s="673">
        <v>0</v>
      </c>
      <c r="N35" s="673">
        <v>0</v>
      </c>
      <c r="O35" s="673">
        <v>0</v>
      </c>
      <c r="P35" s="165">
        <v>0</v>
      </c>
      <c r="Q35" s="688">
        <v>0</v>
      </c>
      <c r="R35" s="673">
        <v>0</v>
      </c>
      <c r="S35" s="673">
        <v>0</v>
      </c>
      <c r="T35" s="673">
        <v>0</v>
      </c>
      <c r="U35" s="673">
        <v>0</v>
      </c>
      <c r="V35" s="673">
        <v>0</v>
      </c>
      <c r="W35" s="165">
        <v>0</v>
      </c>
      <c r="X35" s="673">
        <v>0</v>
      </c>
      <c r="Y35" s="673">
        <v>0</v>
      </c>
      <c r="Z35" s="673">
        <v>0</v>
      </c>
      <c r="AA35" s="673">
        <v>0</v>
      </c>
      <c r="AB35" s="673">
        <v>0</v>
      </c>
      <c r="AC35" s="673">
        <v>0</v>
      </c>
      <c r="AD35" s="165">
        <v>0</v>
      </c>
      <c r="AE35" s="673">
        <v>0</v>
      </c>
    </row>
    <row r="36" spans="2:31" x14ac:dyDescent="0.25">
      <c r="B36" s="648" t="s">
        <v>866</v>
      </c>
      <c r="C36" s="655" t="s">
        <v>854</v>
      </c>
      <c r="D36" s="673">
        <v>345.98797625498361</v>
      </c>
      <c r="E36" s="673">
        <v>0</v>
      </c>
      <c r="F36" s="673">
        <v>0</v>
      </c>
      <c r="G36" s="688">
        <v>1.8565447918380356E-3</v>
      </c>
      <c r="H36" s="673">
        <v>8.6768828428053464</v>
      </c>
      <c r="I36" s="165">
        <v>354.66485909778896</v>
      </c>
      <c r="J36" s="688">
        <v>5.1194239048677819E-3</v>
      </c>
      <c r="K36" s="673">
        <v>69.25830974754254</v>
      </c>
      <c r="L36" s="673">
        <v>0</v>
      </c>
      <c r="M36" s="673">
        <v>0</v>
      </c>
      <c r="N36" s="688">
        <v>2.1768400675658758E-3</v>
      </c>
      <c r="O36" s="673">
        <v>3.4038555591698496</v>
      </c>
      <c r="P36" s="165">
        <v>72.662165306712396</v>
      </c>
      <c r="Q36" s="688">
        <v>5.9386709573116692E-3</v>
      </c>
      <c r="R36" s="673">
        <v>44.99702718047552</v>
      </c>
      <c r="S36" s="673">
        <v>0</v>
      </c>
      <c r="T36" s="673">
        <v>0</v>
      </c>
      <c r="U36" s="688">
        <v>1.8322377206669378E-3</v>
      </c>
      <c r="V36" s="673">
        <v>1.6443584732792891</v>
      </c>
      <c r="W36" s="165">
        <v>46.64138565375481</v>
      </c>
      <c r="X36" s="688">
        <v>5.1722863871059436E-3</v>
      </c>
      <c r="Y36" s="673">
        <v>69.25830974754254</v>
      </c>
      <c r="Z36" s="673">
        <v>0</v>
      </c>
      <c r="AA36" s="673">
        <v>0</v>
      </c>
      <c r="AB36" s="688">
        <v>2.1768404510679141E-3</v>
      </c>
      <c r="AC36" s="673">
        <v>3.4038555591698496</v>
      </c>
      <c r="AD36" s="165">
        <v>72.662165306712396</v>
      </c>
      <c r="AE36" s="688">
        <v>5.9387357237996293E-3</v>
      </c>
    </row>
    <row r="37" spans="2:31" x14ac:dyDescent="0.25">
      <c r="B37" s="648" t="s">
        <v>867</v>
      </c>
      <c r="C37" s="655" t="s">
        <v>199</v>
      </c>
      <c r="D37" s="673">
        <v>0</v>
      </c>
      <c r="E37" s="673">
        <v>0</v>
      </c>
      <c r="F37" s="673">
        <v>0</v>
      </c>
      <c r="G37" s="688">
        <v>0</v>
      </c>
      <c r="H37" s="673">
        <v>0</v>
      </c>
      <c r="I37" s="165">
        <v>0</v>
      </c>
      <c r="J37" s="688">
        <v>0</v>
      </c>
      <c r="K37" s="673">
        <v>0</v>
      </c>
      <c r="L37" s="673">
        <v>0</v>
      </c>
      <c r="M37" s="673">
        <v>0</v>
      </c>
      <c r="N37" s="673">
        <v>0</v>
      </c>
      <c r="O37" s="673">
        <v>0</v>
      </c>
      <c r="P37" s="165">
        <v>0</v>
      </c>
      <c r="Q37" s="688">
        <v>0</v>
      </c>
      <c r="R37" s="673">
        <v>0</v>
      </c>
      <c r="S37" s="673">
        <v>0</v>
      </c>
      <c r="T37" s="673">
        <v>0</v>
      </c>
      <c r="U37" s="673">
        <v>0</v>
      </c>
      <c r="V37" s="673">
        <v>0</v>
      </c>
      <c r="W37" s="165">
        <v>0</v>
      </c>
      <c r="X37" s="673">
        <v>0</v>
      </c>
      <c r="Y37" s="673">
        <v>0</v>
      </c>
      <c r="Z37" s="673">
        <v>0</v>
      </c>
      <c r="AA37" s="673">
        <v>0</v>
      </c>
      <c r="AB37" s="673">
        <v>0</v>
      </c>
      <c r="AC37" s="673">
        <v>0</v>
      </c>
      <c r="AD37" s="165">
        <v>0</v>
      </c>
      <c r="AE37" s="673">
        <v>0</v>
      </c>
    </row>
    <row r="38" spans="2:31" x14ac:dyDescent="0.25">
      <c r="B38" s="648" t="s">
        <v>868</v>
      </c>
      <c r="C38" s="655" t="s">
        <v>869</v>
      </c>
      <c r="D38" s="673">
        <v>204.11266755000003</v>
      </c>
      <c r="E38" s="688">
        <v>4.9121050611307011E-3</v>
      </c>
      <c r="F38" s="673">
        <v>4.1817680485021791</v>
      </c>
      <c r="G38" s="688">
        <v>1.0942831924487704E-3</v>
      </c>
      <c r="H38" s="673">
        <v>5.1143215609296941</v>
      </c>
      <c r="I38" s="165">
        <v>213.4087571594319</v>
      </c>
      <c r="J38" s="688">
        <v>3.0804571270165908E-3</v>
      </c>
      <c r="K38" s="673">
        <v>40.636343692093675</v>
      </c>
      <c r="L38" s="673">
        <v>0</v>
      </c>
      <c r="M38" s="673">
        <v>0</v>
      </c>
      <c r="N38" s="688">
        <v>1.2772304358967708E-3</v>
      </c>
      <c r="O38" s="673">
        <v>1.9971645985134316</v>
      </c>
      <c r="P38" s="165">
        <v>42.633508290607104</v>
      </c>
      <c r="Q38" s="688">
        <v>3.484432048302114E-3</v>
      </c>
      <c r="R38" s="673">
        <v>26.162606751349049</v>
      </c>
      <c r="S38" s="673">
        <v>0</v>
      </c>
      <c r="T38" s="673">
        <v>0</v>
      </c>
      <c r="U38" s="688">
        <v>1.0653173768243292E-3</v>
      </c>
      <c r="V38" s="673">
        <v>0.9560788076533574</v>
      </c>
      <c r="W38" s="165">
        <v>27.118685559002408</v>
      </c>
      <c r="X38" s="688">
        <v>3.0073207771807004E-3</v>
      </c>
      <c r="Y38" s="673">
        <v>40.636343692093675</v>
      </c>
      <c r="Z38" s="673">
        <v>0</v>
      </c>
      <c r="AA38" s="673">
        <v>0</v>
      </c>
      <c r="AB38" s="688">
        <v>1.2772306609112232E-3</v>
      </c>
      <c r="AC38" s="673">
        <v>1.9971645985134316</v>
      </c>
      <c r="AD38" s="165">
        <v>42.633508290607104</v>
      </c>
      <c r="AE38" s="688">
        <v>3.4844700491322537E-3</v>
      </c>
    </row>
    <row r="39" spans="2:31" x14ac:dyDescent="0.25">
      <c r="B39" s="648" t="s">
        <v>870</v>
      </c>
      <c r="C39" s="655" t="s">
        <v>871</v>
      </c>
      <c r="D39" s="673">
        <v>33.097595768865844</v>
      </c>
      <c r="E39" s="688">
        <v>5.3635428838014138E-3</v>
      </c>
      <c r="F39" s="673">
        <v>4.5660856148482116</v>
      </c>
      <c r="G39" s="673">
        <v>0</v>
      </c>
      <c r="H39" s="673">
        <v>0</v>
      </c>
      <c r="I39" s="165">
        <v>37.663681383714056</v>
      </c>
      <c r="J39" s="688">
        <v>5.4365789526372461E-4</v>
      </c>
      <c r="K39" s="673">
        <v>0</v>
      </c>
      <c r="L39" s="673">
        <v>0</v>
      </c>
      <c r="M39" s="673">
        <v>0</v>
      </c>
      <c r="N39" s="673">
        <v>0</v>
      </c>
      <c r="O39" s="673">
        <v>0</v>
      </c>
      <c r="P39" s="165">
        <v>0</v>
      </c>
      <c r="Q39" s="688">
        <v>0</v>
      </c>
      <c r="R39" s="673">
        <v>0</v>
      </c>
      <c r="S39" s="673">
        <v>0</v>
      </c>
      <c r="T39" s="673">
        <v>0</v>
      </c>
      <c r="U39" s="673">
        <v>0</v>
      </c>
      <c r="V39" s="673">
        <v>0</v>
      </c>
      <c r="W39" s="165">
        <v>0</v>
      </c>
      <c r="X39" s="673">
        <v>0</v>
      </c>
      <c r="Y39" s="673">
        <v>0</v>
      </c>
      <c r="Z39" s="673">
        <v>0</v>
      </c>
      <c r="AA39" s="673">
        <v>0</v>
      </c>
      <c r="AB39" s="673">
        <v>0</v>
      </c>
      <c r="AC39" s="673">
        <v>0</v>
      </c>
      <c r="AD39" s="165">
        <v>0</v>
      </c>
      <c r="AE39" s="673">
        <v>0</v>
      </c>
    </row>
    <row r="40" spans="2:31" x14ac:dyDescent="0.25">
      <c r="B40" s="648" t="s">
        <v>872</v>
      </c>
      <c r="C40" s="655" t="s">
        <v>175</v>
      </c>
      <c r="D40" s="673">
        <v>4.9483507499999995</v>
      </c>
      <c r="E40" s="688">
        <v>5.9158406142218916E-6</v>
      </c>
      <c r="F40" s="673">
        <v>5.0362671304286189E-3</v>
      </c>
      <c r="G40" s="688">
        <v>2.5610834792718351E-5</v>
      </c>
      <c r="H40" s="673">
        <v>0.1196966612277926</v>
      </c>
      <c r="I40" s="165">
        <v>5.0730836783582207</v>
      </c>
      <c r="J40" s="688">
        <v>7.3227626555527441E-5</v>
      </c>
      <c r="K40" s="673">
        <v>0.5648802226027394</v>
      </c>
      <c r="L40" s="673">
        <v>0</v>
      </c>
      <c r="M40" s="673">
        <v>0</v>
      </c>
      <c r="N40" s="688">
        <v>1.7754604558203293E-5</v>
      </c>
      <c r="O40" s="673">
        <v>2.7762310298652091E-2</v>
      </c>
      <c r="P40" s="165">
        <v>0.59264253290139146</v>
      </c>
      <c r="Q40" s="688">
        <v>4.8436610488457233E-5</v>
      </c>
      <c r="R40" s="673">
        <v>0.5648802226027394</v>
      </c>
      <c r="S40" s="673">
        <v>0</v>
      </c>
      <c r="T40" s="673">
        <v>0</v>
      </c>
      <c r="U40" s="673">
        <v>2.3001405123060358E-5</v>
      </c>
      <c r="V40" s="673">
        <v>2.0642821062360005E-2</v>
      </c>
      <c r="W40" s="165">
        <v>0.58552304366509944</v>
      </c>
      <c r="X40" s="673">
        <v>6.4931451448892096E-5</v>
      </c>
      <c r="Y40" s="673">
        <v>0.5648802226027394</v>
      </c>
      <c r="Z40" s="673">
        <v>0</v>
      </c>
      <c r="AA40" s="673">
        <v>0</v>
      </c>
      <c r="AB40" s="688">
        <v>1.7754607686098232E-5</v>
      </c>
      <c r="AC40" s="673">
        <v>2.7762310298652091E-2</v>
      </c>
      <c r="AD40" s="165">
        <v>0.59264253290139146</v>
      </c>
      <c r="AE40" s="688">
        <v>4.8437138732768556E-5</v>
      </c>
    </row>
    <row r="41" spans="2:31" ht="14" hidden="1" customHeight="1" x14ac:dyDescent="0.25">
      <c r="B41" s="648" t="s">
        <v>873</v>
      </c>
      <c r="C41" s="655" t="s">
        <v>843</v>
      </c>
      <c r="D41" s="673">
        <v>0</v>
      </c>
      <c r="E41" s="673">
        <v>0</v>
      </c>
      <c r="F41" s="673">
        <v>0</v>
      </c>
      <c r="G41" s="688">
        <v>0</v>
      </c>
      <c r="H41" s="673">
        <v>0</v>
      </c>
      <c r="I41" s="165">
        <v>0</v>
      </c>
      <c r="J41" s="688">
        <v>0</v>
      </c>
      <c r="K41" s="673">
        <v>0</v>
      </c>
      <c r="L41" s="673">
        <v>0</v>
      </c>
      <c r="M41" s="673">
        <v>0</v>
      </c>
      <c r="N41" s="688">
        <v>0</v>
      </c>
      <c r="O41" s="673">
        <v>0</v>
      </c>
      <c r="P41" s="165">
        <v>0</v>
      </c>
      <c r="Q41" s="688">
        <v>0</v>
      </c>
      <c r="R41" s="673">
        <v>0</v>
      </c>
      <c r="S41" s="673">
        <v>0</v>
      </c>
      <c r="T41" s="673">
        <v>0</v>
      </c>
      <c r="U41" s="673">
        <v>0</v>
      </c>
      <c r="V41" s="673">
        <v>0</v>
      </c>
      <c r="W41" s="165">
        <v>0</v>
      </c>
      <c r="X41" s="673">
        <v>0</v>
      </c>
      <c r="Y41" s="673">
        <v>0</v>
      </c>
      <c r="Z41" s="673">
        <v>0</v>
      </c>
      <c r="AA41" s="673">
        <v>0</v>
      </c>
      <c r="AB41" s="673">
        <v>0</v>
      </c>
      <c r="AC41" s="673">
        <v>0</v>
      </c>
      <c r="AD41" s="165">
        <v>0</v>
      </c>
      <c r="AE41" s="673">
        <v>0</v>
      </c>
    </row>
    <row r="42" spans="2:31" x14ac:dyDescent="0.25">
      <c r="B42" s="648"/>
      <c r="C42" s="164" t="s">
        <v>874</v>
      </c>
      <c r="D42" s="17"/>
      <c r="E42" s="17"/>
      <c r="F42" s="17"/>
      <c r="G42" s="17"/>
      <c r="H42" s="17"/>
      <c r="I42" s="165"/>
      <c r="J42" s="688"/>
      <c r="K42" s="17"/>
      <c r="L42" s="17"/>
      <c r="M42" s="17"/>
      <c r="N42" s="17"/>
      <c r="O42" s="17"/>
      <c r="P42" s="17"/>
      <c r="Q42" s="688"/>
      <c r="R42" s="17"/>
      <c r="S42" s="17"/>
      <c r="T42" s="17"/>
      <c r="U42" s="17"/>
      <c r="V42" s="17"/>
      <c r="W42" s="165"/>
      <c r="X42" s="17"/>
      <c r="Y42" s="17"/>
      <c r="Z42" s="17"/>
      <c r="AA42" s="17"/>
      <c r="AB42" s="17"/>
      <c r="AC42" s="17"/>
      <c r="AD42" s="17"/>
      <c r="AE42" s="673"/>
    </row>
    <row r="43" spans="2:31" x14ac:dyDescent="0.25">
      <c r="B43" s="648" t="s">
        <v>875</v>
      </c>
      <c r="C43" s="655" t="s">
        <v>847</v>
      </c>
      <c r="D43" s="673">
        <v>4984.799770231919</v>
      </c>
      <c r="E43" s="673">
        <v>0</v>
      </c>
      <c r="F43" s="673">
        <v>0</v>
      </c>
      <c r="G43" s="688">
        <v>4.3086172698144505E-11</v>
      </c>
      <c r="H43" s="691">
        <v>2.0137067217029098E-7</v>
      </c>
      <c r="I43" s="165">
        <v>4984.7997704332893</v>
      </c>
      <c r="J43" s="688">
        <v>7.1953289002616896E-2</v>
      </c>
      <c r="K43" s="673">
        <v>734.71970596492451</v>
      </c>
      <c r="L43" s="673">
        <v>0</v>
      </c>
      <c r="M43" s="673">
        <v>0</v>
      </c>
      <c r="N43" s="688">
        <v>3.8402787752482976E-11</v>
      </c>
      <c r="O43" s="673">
        <v>6.0049217453570781E-8</v>
      </c>
      <c r="P43" s="165">
        <v>734.71970602497379</v>
      </c>
      <c r="Q43" s="688">
        <v>6.0048562570595591E-2</v>
      </c>
      <c r="R43" s="673">
        <v>575.48127129355839</v>
      </c>
      <c r="S43" s="673">
        <v>0</v>
      </c>
      <c r="T43" s="673">
        <v>0</v>
      </c>
      <c r="U43" s="688">
        <v>3.8625731931560613E-11</v>
      </c>
      <c r="V43" s="673">
        <v>3.4665015828380985E-8</v>
      </c>
      <c r="W43" s="165">
        <v>575.48127132822344</v>
      </c>
      <c r="X43" s="688">
        <v>6.3817871274709184E-2</v>
      </c>
      <c r="Y43" s="673">
        <v>734.71970596492451</v>
      </c>
      <c r="Z43" s="673">
        <v>0</v>
      </c>
      <c r="AA43" s="673">
        <v>0</v>
      </c>
      <c r="AB43" s="688">
        <v>3.8402794518045403E-11</v>
      </c>
      <c r="AC43" s="673">
        <v>6.0049217453570781E-8</v>
      </c>
      <c r="AD43" s="165">
        <v>734.71970602497379</v>
      </c>
      <c r="AE43" s="688">
        <v>6.0049217453570704E-2</v>
      </c>
    </row>
    <row r="44" spans="2:31" x14ac:dyDescent="0.25">
      <c r="B44" s="648" t="s">
        <v>876</v>
      </c>
      <c r="C44" s="655" t="s">
        <v>849</v>
      </c>
      <c r="D44" s="673">
        <v>0</v>
      </c>
      <c r="E44" s="673">
        <v>0</v>
      </c>
      <c r="F44" s="673">
        <v>0</v>
      </c>
      <c r="G44" s="688">
        <v>0</v>
      </c>
      <c r="H44" s="691">
        <v>0</v>
      </c>
      <c r="I44" s="165">
        <v>0</v>
      </c>
      <c r="J44" s="688">
        <v>0</v>
      </c>
      <c r="K44" s="673">
        <v>0</v>
      </c>
      <c r="L44" s="673">
        <v>0</v>
      </c>
      <c r="M44" s="673">
        <v>0</v>
      </c>
      <c r="N44" s="688">
        <v>0</v>
      </c>
      <c r="O44" s="673">
        <v>0</v>
      </c>
      <c r="P44" s="165">
        <v>0</v>
      </c>
      <c r="Q44" s="688">
        <v>0</v>
      </c>
      <c r="R44" s="673">
        <v>0</v>
      </c>
      <c r="S44" s="673">
        <v>0</v>
      </c>
      <c r="T44" s="673">
        <v>0</v>
      </c>
      <c r="U44" s="688">
        <v>0</v>
      </c>
      <c r="V44" s="673">
        <v>0</v>
      </c>
      <c r="W44" s="165">
        <v>0</v>
      </c>
      <c r="X44" s="688">
        <v>0</v>
      </c>
      <c r="Y44" s="673">
        <v>0</v>
      </c>
      <c r="Z44" s="673">
        <v>0</v>
      </c>
      <c r="AA44" s="673">
        <v>0</v>
      </c>
      <c r="AB44" s="688">
        <v>0</v>
      </c>
      <c r="AC44" s="673">
        <v>0</v>
      </c>
      <c r="AD44" s="165">
        <v>0</v>
      </c>
      <c r="AE44" s="688">
        <v>0</v>
      </c>
    </row>
    <row r="45" spans="2:31" x14ac:dyDescent="0.25">
      <c r="B45" s="648" t="s">
        <v>877</v>
      </c>
      <c r="C45" s="655" t="s">
        <v>403</v>
      </c>
      <c r="D45" s="673">
        <v>521.79058880168986</v>
      </c>
      <c r="E45" s="673">
        <v>0</v>
      </c>
      <c r="F45" s="673">
        <v>0</v>
      </c>
      <c r="G45" s="688">
        <v>4.6525146420432792E-12</v>
      </c>
      <c r="H45" s="691">
        <v>2.1744331001827936E-8</v>
      </c>
      <c r="I45" s="165">
        <v>521.79058882343418</v>
      </c>
      <c r="J45" s="688">
        <v>7.5318068459136432E-3</v>
      </c>
      <c r="K45" s="673">
        <v>98.423497103767062</v>
      </c>
      <c r="L45" s="673">
        <v>0</v>
      </c>
      <c r="M45" s="673">
        <v>0</v>
      </c>
      <c r="N45" s="688">
        <v>5.1444607221594425E-12</v>
      </c>
      <c r="O45" s="673">
        <v>8.0442295642022117E-9</v>
      </c>
      <c r="P45" s="165">
        <v>98.423497111811287</v>
      </c>
      <c r="Q45" s="688">
        <v>8.0441418356819484E-3</v>
      </c>
      <c r="R45" s="673">
        <v>75.954031497876699</v>
      </c>
      <c r="S45" s="673">
        <v>0</v>
      </c>
      <c r="T45" s="673">
        <v>0</v>
      </c>
      <c r="U45" s="688">
        <v>5.0979592318682908E-12</v>
      </c>
      <c r="V45" s="673">
        <v>4.5752100640650602E-9</v>
      </c>
      <c r="W45" s="165">
        <v>75.954031502451912</v>
      </c>
      <c r="X45" s="688">
        <v>8.4229059166967858E-3</v>
      </c>
      <c r="Y45" s="673">
        <v>98.423497103767062</v>
      </c>
      <c r="Z45" s="673">
        <v>0</v>
      </c>
      <c r="AA45" s="673">
        <v>0</v>
      </c>
      <c r="AB45" s="688">
        <v>5.1444616284782862E-12</v>
      </c>
      <c r="AC45" s="673">
        <v>8.0442295642022117E-9</v>
      </c>
      <c r="AD45" s="165">
        <v>98.423497111811287</v>
      </c>
      <c r="AE45" s="688">
        <v>8.0442295642022005E-3</v>
      </c>
    </row>
    <row r="46" spans="2:31" x14ac:dyDescent="0.25">
      <c r="B46" s="648" t="s">
        <v>878</v>
      </c>
      <c r="C46" s="655" t="s">
        <v>852</v>
      </c>
      <c r="D46" s="673">
        <v>181.91782522239782</v>
      </c>
      <c r="E46" s="673">
        <v>0</v>
      </c>
      <c r="F46" s="673">
        <v>0</v>
      </c>
      <c r="G46" s="688">
        <v>1.5711105784003994E-12</v>
      </c>
      <c r="H46" s="691">
        <v>7.342856731388623E-9</v>
      </c>
      <c r="I46" s="165">
        <v>181.91782522974069</v>
      </c>
      <c r="J46" s="688">
        <v>2.6259000273435875E-3</v>
      </c>
      <c r="K46" s="673">
        <v>28.802344603346501</v>
      </c>
      <c r="L46" s="673">
        <v>0</v>
      </c>
      <c r="M46" s="673">
        <v>0</v>
      </c>
      <c r="N46" s="688">
        <v>1.505458908473858E-12</v>
      </c>
      <c r="O46" s="673">
        <v>2.354038200169908E-9</v>
      </c>
      <c r="P46" s="165">
        <v>28.80234460570054</v>
      </c>
      <c r="Q46" s="688">
        <v>2.3540125275699039E-3</v>
      </c>
      <c r="R46" s="673">
        <v>20.186733123162281</v>
      </c>
      <c r="S46" s="673">
        <v>0</v>
      </c>
      <c r="T46" s="673">
        <v>0</v>
      </c>
      <c r="U46" s="688">
        <v>1.3549134977695484E-12</v>
      </c>
      <c r="V46" s="673">
        <v>1.2159794908091148E-9</v>
      </c>
      <c r="W46" s="165">
        <v>20.186733124378261</v>
      </c>
      <c r="X46" s="688">
        <v>2.2386034093083763E-3</v>
      </c>
      <c r="Y46" s="673">
        <v>28.802344603346501</v>
      </c>
      <c r="Z46" s="673">
        <v>0</v>
      </c>
      <c r="AA46" s="673">
        <v>0</v>
      </c>
      <c r="AB46" s="688">
        <v>1.505459173696172E-12</v>
      </c>
      <c r="AC46" s="673">
        <v>2.354038200169908E-9</v>
      </c>
      <c r="AD46" s="165">
        <v>28.80234460570054</v>
      </c>
      <c r="AE46" s="688">
        <v>2.3540382001699047E-3</v>
      </c>
    </row>
    <row r="47" spans="2:31" x14ac:dyDescent="0.25">
      <c r="B47" s="648" t="s">
        <v>879</v>
      </c>
      <c r="C47" s="655" t="s">
        <v>854</v>
      </c>
      <c r="D47" s="673">
        <v>2648.5903221734252</v>
      </c>
      <c r="E47" s="673">
        <v>0</v>
      </c>
      <c r="F47" s="673">
        <v>0</v>
      </c>
      <c r="G47" s="688">
        <v>2.3190105239278389E-11</v>
      </c>
      <c r="H47" s="691">
        <v>1.083829634265561E-7</v>
      </c>
      <c r="I47" s="165">
        <v>2648.5903222818083</v>
      </c>
      <c r="J47" s="688">
        <v>3.8231181528904624E-2</v>
      </c>
      <c r="K47" s="673">
        <v>445.92607353277333</v>
      </c>
      <c r="L47" s="673">
        <v>0</v>
      </c>
      <c r="M47" s="673">
        <v>0</v>
      </c>
      <c r="N47" s="688">
        <v>2.3307942084780215E-11</v>
      </c>
      <c r="O47" s="673">
        <v>3.6445887513822661E-8</v>
      </c>
      <c r="P47" s="165">
        <v>445.92607356921923</v>
      </c>
      <c r="Q47" s="688">
        <v>3.6445490043343264E-2</v>
      </c>
      <c r="R47" s="673">
        <v>349.47731063342997</v>
      </c>
      <c r="S47" s="673">
        <v>0</v>
      </c>
      <c r="T47" s="673">
        <v>0</v>
      </c>
      <c r="U47" s="688">
        <v>2.3456570335203366E-11</v>
      </c>
      <c r="V47" s="673">
        <v>2.1051313238286215E-8</v>
      </c>
      <c r="W47" s="165">
        <v>349.4773106544813</v>
      </c>
      <c r="X47" s="688">
        <v>3.8755210874723445E-2</v>
      </c>
      <c r="Y47" s="673">
        <v>445.92607353277333</v>
      </c>
      <c r="Z47" s="673">
        <v>0</v>
      </c>
      <c r="AA47" s="673">
        <v>0</v>
      </c>
      <c r="AB47" s="688">
        <v>2.3307946191027354E-11</v>
      </c>
      <c r="AC47" s="673">
        <v>3.6445887513822661E-8</v>
      </c>
      <c r="AD47" s="165">
        <v>445.92607356921923</v>
      </c>
      <c r="AE47" s="688">
        <v>3.6445887513822613E-2</v>
      </c>
    </row>
    <row r="48" spans="2:31" x14ac:dyDescent="0.25">
      <c r="B48" s="648" t="s">
        <v>880</v>
      </c>
      <c r="C48" s="655" t="s">
        <v>881</v>
      </c>
      <c r="D48" s="673">
        <v>671.72168521994513</v>
      </c>
      <c r="E48" s="673">
        <v>0</v>
      </c>
      <c r="F48" s="673">
        <v>0</v>
      </c>
      <c r="G48" s="688">
        <v>5.883655104713616E-12</v>
      </c>
      <c r="H48" s="691">
        <v>2.749827866018296E-8</v>
      </c>
      <c r="I48" s="165">
        <v>671.72168524744336</v>
      </c>
      <c r="J48" s="688">
        <v>9.6959931740112776E-3</v>
      </c>
      <c r="K48" s="673">
        <v>134.18990060407694</v>
      </c>
      <c r="L48" s="673">
        <v>0</v>
      </c>
      <c r="M48" s="673">
        <v>0</v>
      </c>
      <c r="N48" s="688">
        <v>7.0139214037511733E-12</v>
      </c>
      <c r="O48" s="673">
        <v>1.096744575656169E-8</v>
      </c>
      <c r="P48" s="165">
        <v>134.18990061504439</v>
      </c>
      <c r="Q48" s="688">
        <v>1.0967326148116954E-2</v>
      </c>
      <c r="R48" s="673">
        <v>70.075174037957225</v>
      </c>
      <c r="S48" s="673">
        <v>0</v>
      </c>
      <c r="T48" s="673">
        <v>0</v>
      </c>
      <c r="U48" s="688">
        <v>4.703376152213433E-12</v>
      </c>
      <c r="V48" s="673">
        <v>4.2210878761390712E-9</v>
      </c>
      <c r="W48" s="165">
        <v>70.075174042178318</v>
      </c>
      <c r="X48" s="688">
        <v>7.7709712885268914E-3</v>
      </c>
      <c r="Y48" s="673">
        <v>134.18990060407694</v>
      </c>
      <c r="Z48" s="673">
        <v>0</v>
      </c>
      <c r="AA48" s="673">
        <v>0</v>
      </c>
      <c r="AB48" s="688">
        <v>7.0139226394198821E-12</v>
      </c>
      <c r="AC48" s="673">
        <v>1.096744575656169E-8</v>
      </c>
      <c r="AD48" s="165">
        <v>134.18990061504439</v>
      </c>
      <c r="AE48" s="688">
        <v>1.0967445756561677E-2</v>
      </c>
    </row>
    <row r="49" spans="2:31" x14ac:dyDescent="0.25">
      <c r="B49" s="648" t="s">
        <v>882</v>
      </c>
      <c r="C49" s="655" t="s">
        <v>883</v>
      </c>
      <c r="D49" s="673">
        <v>126.08533731600002</v>
      </c>
      <c r="E49" s="673">
        <v>0</v>
      </c>
      <c r="F49" s="673">
        <v>0</v>
      </c>
      <c r="G49" s="688">
        <v>1.1003619544517478E-12</v>
      </c>
      <c r="H49" s="691">
        <v>5.1427317053878374E-9</v>
      </c>
      <c r="I49" s="165">
        <v>126.08533732114276</v>
      </c>
      <c r="J49" s="688">
        <v>1.8199837772966444E-3</v>
      </c>
      <c r="K49" s="673">
        <v>22.842700816807259</v>
      </c>
      <c r="L49" s="673">
        <v>0</v>
      </c>
      <c r="M49" s="673">
        <v>0</v>
      </c>
      <c r="N49" s="688">
        <v>1.1939565306870878E-12</v>
      </c>
      <c r="O49" s="673">
        <v>1.8669518422319301E-9</v>
      </c>
      <c r="P49" s="165">
        <v>22.84270081867421</v>
      </c>
      <c r="Q49" s="688">
        <v>1.866931481683886E-3</v>
      </c>
      <c r="R49" s="673">
        <v>14.167440485438746</v>
      </c>
      <c r="S49" s="673">
        <v>0</v>
      </c>
      <c r="T49" s="673">
        <v>0</v>
      </c>
      <c r="U49" s="688">
        <v>9.5090454832152121E-13</v>
      </c>
      <c r="V49" s="673">
        <v>8.5339796996600704E-10</v>
      </c>
      <c r="W49" s="165">
        <v>14.167440486292143</v>
      </c>
      <c r="X49" s="688">
        <v>1.5710952524302479E-3</v>
      </c>
      <c r="Y49" s="673">
        <v>22.842700816807259</v>
      </c>
      <c r="Z49" s="673">
        <v>0</v>
      </c>
      <c r="AA49" s="673">
        <v>0</v>
      </c>
      <c r="AB49" s="688">
        <v>1.1939567410308655E-12</v>
      </c>
      <c r="AC49" s="673">
        <v>1.8669518422319301E-9</v>
      </c>
      <c r="AD49" s="165">
        <v>22.84270081867421</v>
      </c>
      <c r="AE49" s="688">
        <v>1.8669518422319276E-3</v>
      </c>
    </row>
    <row r="50" spans="2:31" x14ac:dyDescent="0.25">
      <c r="B50" s="648" t="s">
        <v>884</v>
      </c>
      <c r="C50" s="655" t="s">
        <v>869</v>
      </c>
      <c r="D50" s="673">
        <v>1.2678336000000001</v>
      </c>
      <c r="E50" s="673">
        <v>0</v>
      </c>
      <c r="F50" s="673">
        <v>0</v>
      </c>
      <c r="G50" s="673">
        <v>1.0860930113128897E-14</v>
      </c>
      <c r="H50" s="673">
        <v>5.0760433343607387E-11</v>
      </c>
      <c r="I50" s="165">
        <v>1.2678336000507606</v>
      </c>
      <c r="J50" s="673">
        <v>1.830059413274109E-5</v>
      </c>
      <c r="K50" s="673">
        <v>0.14472986301369858</v>
      </c>
      <c r="L50" s="673">
        <v>0</v>
      </c>
      <c r="M50" s="673">
        <v>0</v>
      </c>
      <c r="N50" s="673">
        <v>7.5648307315529415E-15</v>
      </c>
      <c r="O50" s="673">
        <v>1.1828885145691192E-11</v>
      </c>
      <c r="P50" s="165">
        <v>0.14472986302552748</v>
      </c>
      <c r="Q50" s="688">
        <v>1.182875614258631E-5</v>
      </c>
      <c r="R50" s="673">
        <v>0.14472986301369858</v>
      </c>
      <c r="S50" s="673">
        <v>0</v>
      </c>
      <c r="T50" s="673">
        <v>0</v>
      </c>
      <c r="U50" s="673">
        <v>9.7141248032152686E-15</v>
      </c>
      <c r="V50" s="673">
        <v>8.7180300080522028E-12</v>
      </c>
      <c r="W50" s="165">
        <v>0.14472986302241661</v>
      </c>
      <c r="X50" s="673">
        <v>1.6049786896892703E-5</v>
      </c>
      <c r="Y50" s="673">
        <v>0.14472986301369858</v>
      </c>
      <c r="Z50" s="673">
        <v>0</v>
      </c>
      <c r="AA50" s="673">
        <v>0</v>
      </c>
      <c r="AB50" s="673">
        <v>7.5648320642774018E-15</v>
      </c>
      <c r="AC50" s="673">
        <v>1.1828885145691192E-11</v>
      </c>
      <c r="AD50" s="165">
        <v>0.14472986302552748</v>
      </c>
      <c r="AE50" s="673">
        <v>1.1828885145691178E-5</v>
      </c>
    </row>
    <row r="51" spans="2:31" x14ac:dyDescent="0.25">
      <c r="B51" s="648" t="s">
        <v>885</v>
      </c>
      <c r="C51" s="655" t="s">
        <v>175</v>
      </c>
      <c r="D51" s="673">
        <v>0</v>
      </c>
      <c r="E51" s="673">
        <v>0</v>
      </c>
      <c r="F51" s="673">
        <v>0</v>
      </c>
      <c r="G51" s="673">
        <v>0</v>
      </c>
      <c r="H51" s="673">
        <v>0</v>
      </c>
      <c r="I51" s="165">
        <v>0</v>
      </c>
      <c r="J51" s="673">
        <v>0</v>
      </c>
      <c r="K51" s="673">
        <v>0</v>
      </c>
      <c r="L51" s="690">
        <v>0</v>
      </c>
      <c r="M51" s="673">
        <v>0</v>
      </c>
      <c r="N51" s="690">
        <v>0</v>
      </c>
      <c r="O51" s="673">
        <v>0</v>
      </c>
      <c r="P51" s="165">
        <v>0</v>
      </c>
      <c r="Q51" s="688">
        <v>0</v>
      </c>
      <c r="R51" s="673">
        <v>0</v>
      </c>
      <c r="S51" s="673">
        <v>0</v>
      </c>
      <c r="T51" s="673">
        <v>0</v>
      </c>
      <c r="U51" s="673">
        <v>0</v>
      </c>
      <c r="V51" s="673">
        <v>0</v>
      </c>
      <c r="W51" s="165">
        <v>0</v>
      </c>
      <c r="X51" s="673">
        <v>0</v>
      </c>
      <c r="Y51" s="673">
        <v>0</v>
      </c>
      <c r="Z51" s="673">
        <v>0</v>
      </c>
      <c r="AA51" s="673">
        <v>0</v>
      </c>
      <c r="AB51" s="673">
        <v>0</v>
      </c>
      <c r="AC51" s="673">
        <v>0</v>
      </c>
      <c r="AD51" s="165">
        <v>0</v>
      </c>
      <c r="AE51" s="673">
        <v>0</v>
      </c>
    </row>
    <row r="52" spans="2:31" ht="14" hidden="1" customHeight="1" x14ac:dyDescent="0.25">
      <c r="B52" s="648" t="s">
        <v>886</v>
      </c>
      <c r="C52" s="655" t="s">
        <v>843</v>
      </c>
      <c r="D52" s="673">
        <v>0</v>
      </c>
      <c r="E52" s="673">
        <v>0</v>
      </c>
      <c r="F52" s="673">
        <v>0</v>
      </c>
      <c r="G52" s="673">
        <v>1.0860930113128897E-14</v>
      </c>
      <c r="H52" s="673">
        <v>5.0760433343607387E-11</v>
      </c>
      <c r="I52" s="165">
        <v>5.0760433343607387E-11</v>
      </c>
      <c r="J52" s="673">
        <v>7.327034782689338E-16</v>
      </c>
      <c r="K52" s="673">
        <v>0</v>
      </c>
      <c r="L52" s="673">
        <v>0</v>
      </c>
      <c r="M52" s="673">
        <v>0</v>
      </c>
      <c r="N52" s="673">
        <v>7.5648307315529415E-15</v>
      </c>
      <c r="O52" s="673">
        <v>1.1828885145691192E-11</v>
      </c>
      <c r="P52" s="165">
        <v>1.1828885145691192E-11</v>
      </c>
      <c r="Q52" s="688">
        <v>9.6677351102283122E-16</v>
      </c>
      <c r="R52" s="673">
        <v>0</v>
      </c>
      <c r="S52" s="673">
        <v>0</v>
      </c>
      <c r="T52" s="673">
        <v>0</v>
      </c>
      <c r="U52" s="673">
        <v>9.7141248032152686E-15</v>
      </c>
      <c r="V52" s="673">
        <v>8.7180300080522028E-12</v>
      </c>
      <c r="W52" s="165">
        <v>8.7180300080522028E-12</v>
      </c>
      <c r="X52" s="673">
        <v>9.6678405456848674E-16</v>
      </c>
      <c r="Y52" s="673">
        <v>0</v>
      </c>
      <c r="Z52" s="673">
        <v>0</v>
      </c>
      <c r="AA52" s="673">
        <v>0</v>
      </c>
      <c r="AB52" s="673">
        <v>7.5648320642774018E-15</v>
      </c>
      <c r="AC52" s="673">
        <v>1.1828885145691192E-11</v>
      </c>
      <c r="AD52" s="165">
        <v>1.1828885145691192E-11</v>
      </c>
      <c r="AE52" s="673">
        <v>9.6678405454770597E-16</v>
      </c>
    </row>
    <row r="53" spans="2:31" x14ac:dyDescent="0.25">
      <c r="B53" s="1062" t="s">
        <v>201</v>
      </c>
      <c r="C53" s="1064"/>
      <c r="D53" s="165">
        <v>63753.283679330212</v>
      </c>
      <c r="E53" s="682">
        <v>1</v>
      </c>
      <c r="F53" s="673">
        <v>851.31893484778027</v>
      </c>
      <c r="G53" s="679">
        <v>1</v>
      </c>
      <c r="H53" s="673">
        <v>4673.6727715655979</v>
      </c>
      <c r="I53" s="673">
        <v>69278.275385743575</v>
      </c>
      <c r="J53" s="688">
        <v>0.99999999999999978</v>
      </c>
      <c r="K53" s="673">
        <v>10529.113477494762</v>
      </c>
      <c r="L53" s="688">
        <v>1.0000000000000002</v>
      </c>
      <c r="M53" s="673">
        <v>142.6437086747398</v>
      </c>
      <c r="N53" s="688">
        <v>1</v>
      </c>
      <c r="O53" s="673">
        <v>1563.6681857735248</v>
      </c>
      <c r="P53" s="673">
        <v>12235.425371943029</v>
      </c>
      <c r="Q53" s="688">
        <v>1</v>
      </c>
      <c r="R53" s="165">
        <v>8010.284982946886</v>
      </c>
      <c r="S53" s="688">
        <v>1.0000000000000002</v>
      </c>
      <c r="T53" s="165">
        <v>109.81256428346543</v>
      </c>
      <c r="U53" s="688">
        <v>1</v>
      </c>
      <c r="V53" s="165">
        <v>897.45913138429421</v>
      </c>
      <c r="W53" s="165">
        <v>9017.5566786146446</v>
      </c>
      <c r="X53" s="688">
        <v>1.0000000000000002</v>
      </c>
      <c r="Y53" s="165">
        <v>10528.981754374079</v>
      </c>
      <c r="Z53" s="688">
        <v>1.0000000000000002</v>
      </c>
      <c r="AA53" s="165">
        <v>142.64227053341787</v>
      </c>
      <c r="AB53" s="688">
        <v>0.99999999999999967</v>
      </c>
      <c r="AC53" s="165">
        <v>1563.6679102963135</v>
      </c>
      <c r="AD53" s="165">
        <v>12235.291935203815</v>
      </c>
      <c r="AE53" s="688">
        <v>0.99999999999999989</v>
      </c>
    </row>
    <row r="54" spans="2:31" x14ac:dyDescent="0.25">
      <c r="D54" s="169">
        <v>0</v>
      </c>
      <c r="F54" s="169">
        <v>0</v>
      </c>
      <c r="H54" s="169">
        <v>0</v>
      </c>
      <c r="I54" s="169">
        <v>0</v>
      </c>
      <c r="K54" s="170">
        <v>0</v>
      </c>
      <c r="M54" s="169">
        <v>0</v>
      </c>
      <c r="O54" s="169">
        <v>0</v>
      </c>
      <c r="P54" s="169">
        <v>0</v>
      </c>
      <c r="R54" s="169">
        <v>0</v>
      </c>
      <c r="T54" s="169">
        <v>0</v>
      </c>
      <c r="V54" s="169">
        <v>0</v>
      </c>
      <c r="W54" s="169">
        <v>0</v>
      </c>
      <c r="Y54" s="169">
        <v>0</v>
      </c>
      <c r="AA54" s="169">
        <v>0</v>
      </c>
      <c r="AC54" s="169">
        <v>0</v>
      </c>
      <c r="AD54" s="169">
        <v>0</v>
      </c>
    </row>
    <row r="55" spans="2:31" x14ac:dyDescent="0.25">
      <c r="K55" s="170"/>
      <c r="M55" s="171"/>
      <c r="O55" s="169"/>
    </row>
  </sheetData>
  <mergeCells count="19">
    <mergeCell ref="W7:X7"/>
    <mergeCell ref="Z7:AA7"/>
    <mergeCell ref="AB7:AC7"/>
    <mergeCell ref="AD7:AE7"/>
    <mergeCell ref="D5:AE5"/>
    <mergeCell ref="B53:C53"/>
    <mergeCell ref="B20:C20"/>
    <mergeCell ref="D6:J6"/>
    <mergeCell ref="K6:AE6"/>
    <mergeCell ref="E7:F7"/>
    <mergeCell ref="G7:H7"/>
    <mergeCell ref="I7:J7"/>
    <mergeCell ref="L7:M7"/>
    <mergeCell ref="N7:O7"/>
    <mergeCell ref="P7:Q7"/>
    <mergeCell ref="S7:T7"/>
    <mergeCell ref="B9:C9"/>
    <mergeCell ref="B5:C8"/>
    <mergeCell ref="U7:V7"/>
  </mergeCells>
  <pageMargins left="0.7" right="0.7" top="0.75" bottom="0.75" header="0.3" footer="0.3"/>
  <pageSetup scale="71" fitToWidth="0" orientation="landscape" r:id="rId1"/>
  <colBreaks count="2" manualBreakCount="2">
    <brk id="11" max="53" man="1"/>
    <brk id="22" max="53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</sheetPr>
  <dimension ref="B2:P52"/>
  <sheetViews>
    <sheetView showGridLines="0" view="pageBreakPreview" zoomScale="40" zoomScaleNormal="53" workbookViewId="0">
      <selection activeCell="D38" sqref="D38"/>
    </sheetView>
  </sheetViews>
  <sheetFormatPr defaultColWidth="9.1796875" defaultRowHeight="14" x14ac:dyDescent="0.25"/>
  <cols>
    <col min="1" max="1" width="9.1796875" style="86"/>
    <col min="2" max="2" width="34.6328125" style="86" customWidth="1"/>
    <col min="3" max="3" width="80.6328125" style="86" customWidth="1"/>
    <col min="4" max="4" width="34.6328125" style="86" customWidth="1"/>
    <col min="5" max="5" width="39.54296875" style="86" customWidth="1"/>
    <col min="6" max="6" width="10.81640625" style="86" bestFit="1" customWidth="1"/>
    <col min="7" max="10" width="9.1796875" style="86"/>
    <col min="11" max="11" width="17.54296875" style="86" customWidth="1"/>
    <col min="12" max="17" width="9.1796875" style="86"/>
    <col min="18" max="18" width="19.81640625" style="86" customWidth="1"/>
    <col min="19" max="24" width="9.1796875" style="86"/>
    <col min="25" max="25" width="19.81640625" style="86" customWidth="1"/>
    <col min="26" max="16384" width="9.1796875" style="86"/>
  </cols>
  <sheetData>
    <row r="2" spans="2:16" x14ac:dyDescent="0.25">
      <c r="B2" s="997" t="s">
        <v>87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C3" s="650" t="s">
        <v>918</v>
      </c>
    </row>
    <row r="4" spans="2:16" x14ac:dyDescent="0.25">
      <c r="E4" s="111" t="s">
        <v>919</v>
      </c>
    </row>
    <row r="5" spans="2:16" x14ac:dyDescent="0.25">
      <c r="B5" s="1133" t="s">
        <v>136</v>
      </c>
      <c r="C5" s="1134"/>
      <c r="D5" s="1062" t="s">
        <v>603</v>
      </c>
      <c r="E5" s="1064"/>
    </row>
    <row r="6" spans="2:16" ht="28" x14ac:dyDescent="0.25">
      <c r="B6" s="1137"/>
      <c r="C6" s="1138"/>
      <c r="D6" s="113" t="s">
        <v>920</v>
      </c>
      <c r="E6" s="113" t="s">
        <v>921</v>
      </c>
    </row>
    <row r="7" spans="2:16" ht="15" customHeight="1" x14ac:dyDescent="0.25">
      <c r="B7" s="935" t="s">
        <v>827</v>
      </c>
      <c r="C7" s="936"/>
      <c r="D7" s="17"/>
      <c r="E7" s="17"/>
    </row>
    <row r="8" spans="2:16" ht="15" customHeight="1" x14ac:dyDescent="0.25">
      <c r="B8" s="652" t="s">
        <v>148</v>
      </c>
      <c r="C8" s="652" t="s">
        <v>149</v>
      </c>
      <c r="D8" s="673">
        <v>2616.8100847213627</v>
      </c>
      <c r="E8" s="673">
        <v>2682.2571594109909</v>
      </c>
    </row>
    <row r="9" spans="2:16" ht="15" customHeight="1" x14ac:dyDescent="0.25">
      <c r="B9" s="648" t="s">
        <v>828</v>
      </c>
      <c r="C9" s="648" t="s">
        <v>151</v>
      </c>
      <c r="D9" s="673">
        <v>970.10376586774169</v>
      </c>
      <c r="E9" s="673">
        <v>994.36630367747193</v>
      </c>
    </row>
    <row r="10" spans="2:16" ht="15" customHeight="1" x14ac:dyDescent="0.25">
      <c r="B10" s="648" t="s">
        <v>829</v>
      </c>
      <c r="C10" s="648" t="s">
        <v>830</v>
      </c>
      <c r="D10" s="673">
        <v>225.58997838533278</v>
      </c>
      <c r="E10" s="673">
        <v>231.23204016536775</v>
      </c>
    </row>
    <row r="11" spans="2:16" ht="15" customHeight="1" x14ac:dyDescent="0.25">
      <c r="B11" s="648" t="s">
        <v>831</v>
      </c>
      <c r="C11" s="648" t="s">
        <v>832</v>
      </c>
      <c r="D11" s="673">
        <v>2.0584229594532735</v>
      </c>
      <c r="E11" s="673">
        <v>2.1099046324859301</v>
      </c>
    </row>
    <row r="12" spans="2:16" ht="15" customHeight="1" x14ac:dyDescent="0.25">
      <c r="B12" s="648" t="s">
        <v>833</v>
      </c>
      <c r="C12" s="648" t="s">
        <v>179</v>
      </c>
      <c r="D12" s="673">
        <v>3386.0025583026609</v>
      </c>
      <c r="E12" s="673">
        <v>3470.6873291335187</v>
      </c>
    </row>
    <row r="13" spans="2:16" ht="15" customHeight="1" x14ac:dyDescent="0.25">
      <c r="B13" s="648" t="s">
        <v>834</v>
      </c>
      <c r="C13" s="648" t="s">
        <v>835</v>
      </c>
      <c r="D13" s="673">
        <v>108.66829739924222</v>
      </c>
      <c r="E13" s="673">
        <v>111.38611869541023</v>
      </c>
    </row>
    <row r="14" spans="2:16" ht="15" customHeight="1" x14ac:dyDescent="0.25">
      <c r="B14" s="648" t="s">
        <v>836</v>
      </c>
      <c r="C14" s="648" t="s">
        <v>837</v>
      </c>
      <c r="D14" s="673">
        <v>66.630657527233268</v>
      </c>
      <c r="E14" s="673">
        <v>68.297106936483459</v>
      </c>
    </row>
    <row r="15" spans="2:16" ht="15" customHeight="1" x14ac:dyDescent="0.25">
      <c r="B15" s="648" t="s">
        <v>838</v>
      </c>
      <c r="C15" s="648" t="s">
        <v>839</v>
      </c>
      <c r="D15" s="673">
        <v>15.274733082189595</v>
      </c>
      <c r="E15" s="673">
        <v>15.656757976824103</v>
      </c>
    </row>
    <row r="16" spans="2:16" ht="15" customHeight="1" x14ac:dyDescent="0.25">
      <c r="B16" s="648" t="s">
        <v>840</v>
      </c>
      <c r="C16" s="648" t="s">
        <v>841</v>
      </c>
      <c r="D16" s="673">
        <v>0</v>
      </c>
      <c r="E16" s="673">
        <v>0</v>
      </c>
    </row>
    <row r="17" spans="2:5" ht="15" customHeight="1" x14ac:dyDescent="0.25">
      <c r="B17" s="648" t="s">
        <v>842</v>
      </c>
      <c r="C17" s="656" t="s">
        <v>843</v>
      </c>
      <c r="D17" s="673">
        <v>0</v>
      </c>
      <c r="E17" s="673">
        <v>0</v>
      </c>
    </row>
    <row r="18" spans="2:5" ht="15" customHeight="1" x14ac:dyDescent="0.25">
      <c r="B18" s="935" t="s">
        <v>844</v>
      </c>
      <c r="C18" s="936"/>
      <c r="D18" s="17"/>
      <c r="E18" s="17"/>
    </row>
    <row r="19" spans="2:5" ht="15" customHeight="1" x14ac:dyDescent="0.25">
      <c r="B19" s="648"/>
      <c r="C19" s="651" t="s">
        <v>845</v>
      </c>
      <c r="D19" s="17"/>
      <c r="E19" s="17"/>
    </row>
    <row r="20" spans="2:5" ht="15" customHeight="1" x14ac:dyDescent="0.25">
      <c r="B20" s="648" t="s">
        <v>846</v>
      </c>
      <c r="C20" s="655" t="s">
        <v>847</v>
      </c>
      <c r="D20" s="673">
        <v>960.53714393116468</v>
      </c>
      <c r="E20" s="673">
        <v>984.56041813362515</v>
      </c>
    </row>
    <row r="21" spans="2:5" ht="15" customHeight="1" x14ac:dyDescent="0.25">
      <c r="B21" s="648" t="s">
        <v>848</v>
      </c>
      <c r="C21" s="655" t="s">
        <v>849</v>
      </c>
      <c r="D21" s="673">
        <v>0.54134186130123108</v>
      </c>
      <c r="E21" s="673">
        <v>0.55488095664332826</v>
      </c>
    </row>
    <row r="22" spans="2:5" ht="15" customHeight="1" x14ac:dyDescent="0.25">
      <c r="B22" s="648" t="s">
        <v>850</v>
      </c>
      <c r="C22" s="655" t="s">
        <v>403</v>
      </c>
      <c r="D22" s="673">
        <v>490.75350383354919</v>
      </c>
      <c r="E22" s="673">
        <v>503.02737170310496</v>
      </c>
    </row>
    <row r="23" spans="2:5" ht="15" customHeight="1" x14ac:dyDescent="0.25">
      <c r="B23" s="648" t="s">
        <v>851</v>
      </c>
      <c r="C23" s="648" t="s">
        <v>852</v>
      </c>
      <c r="D23" s="673">
        <v>1.7907010057190897</v>
      </c>
      <c r="E23" s="673">
        <v>1.8354868857309243</v>
      </c>
    </row>
    <row r="24" spans="2:5" ht="15" customHeight="1" x14ac:dyDescent="0.25">
      <c r="B24" s="648" t="s">
        <v>853</v>
      </c>
      <c r="C24" s="655" t="s">
        <v>854</v>
      </c>
      <c r="D24" s="673">
        <v>33.868311920853323</v>
      </c>
      <c r="E24" s="673">
        <v>34.715366872543377</v>
      </c>
    </row>
    <row r="25" spans="2:5" ht="15" customHeight="1" x14ac:dyDescent="0.25">
      <c r="B25" s="648" t="s">
        <v>855</v>
      </c>
      <c r="C25" s="655" t="s">
        <v>856</v>
      </c>
      <c r="D25" s="673">
        <v>81.287806792767995</v>
      </c>
      <c r="E25" s="673">
        <v>83.320835170938906</v>
      </c>
    </row>
    <row r="26" spans="2:5" ht="15" customHeight="1" x14ac:dyDescent="0.25">
      <c r="B26" s="648" t="s">
        <v>917</v>
      </c>
      <c r="C26" s="655" t="s">
        <v>910</v>
      </c>
      <c r="D26" s="673">
        <v>74.966106966847079</v>
      </c>
      <c r="E26" s="673">
        <v>76.841028051298764</v>
      </c>
    </row>
    <row r="27" spans="2:5" ht="15" customHeight="1" x14ac:dyDescent="0.25">
      <c r="B27" s="648" t="s">
        <v>859</v>
      </c>
      <c r="C27" s="655" t="s">
        <v>175</v>
      </c>
      <c r="D27" s="673">
        <v>6.0045465290573384E-2</v>
      </c>
      <c r="E27" s="673">
        <v>6.154721739501167E-2</v>
      </c>
    </row>
    <row r="28" spans="2:5" ht="15" customHeight="1" x14ac:dyDescent="0.25">
      <c r="B28" s="648" t="s">
        <v>860</v>
      </c>
      <c r="C28" s="655" t="s">
        <v>843</v>
      </c>
      <c r="D28" s="673">
        <v>0</v>
      </c>
      <c r="E28" s="673">
        <v>0</v>
      </c>
    </row>
    <row r="29" spans="2:5" ht="15" customHeight="1" x14ac:dyDescent="0.25">
      <c r="B29" s="648"/>
      <c r="C29" s="164" t="s">
        <v>861</v>
      </c>
      <c r="D29" s="17"/>
      <c r="E29" s="17"/>
    </row>
    <row r="30" spans="2:5" ht="15" customHeight="1" x14ac:dyDescent="0.25">
      <c r="B30" s="648" t="s">
        <v>862</v>
      </c>
      <c r="C30" s="655" t="s">
        <v>847</v>
      </c>
      <c r="D30" s="673">
        <v>1284.740747526499</v>
      </c>
      <c r="E30" s="673">
        <v>1316.8724349390109</v>
      </c>
    </row>
    <row r="31" spans="2:5" ht="15" customHeight="1" x14ac:dyDescent="0.25">
      <c r="B31" s="648" t="s">
        <v>863</v>
      </c>
      <c r="C31" s="655" t="s">
        <v>849</v>
      </c>
      <c r="D31" s="673">
        <v>0</v>
      </c>
      <c r="E31" s="673">
        <v>0</v>
      </c>
    </row>
    <row r="32" spans="2:5" ht="15" customHeight="1" x14ac:dyDescent="0.25">
      <c r="B32" s="648" t="s">
        <v>864</v>
      </c>
      <c r="C32" s="655" t="s">
        <v>403</v>
      </c>
      <c r="D32" s="673">
        <v>334.8038956551369</v>
      </c>
      <c r="E32" s="673">
        <v>343.17742482076352</v>
      </c>
    </row>
    <row r="33" spans="2:5" ht="15" customHeight="1" x14ac:dyDescent="0.25">
      <c r="B33" s="648" t="s">
        <v>865</v>
      </c>
      <c r="C33" s="655" t="s">
        <v>852</v>
      </c>
      <c r="D33" s="673">
        <v>0</v>
      </c>
      <c r="E33" s="673">
        <v>0</v>
      </c>
    </row>
    <row r="34" spans="2:5" ht="15" customHeight="1" x14ac:dyDescent="0.25">
      <c r="B34" s="648" t="s">
        <v>866</v>
      </c>
      <c r="C34" s="655" t="s">
        <v>854</v>
      </c>
      <c r="D34" s="673">
        <v>72.662165306712396</v>
      </c>
      <c r="E34" s="673">
        <v>74.479464234022544</v>
      </c>
    </row>
    <row r="35" spans="2:5" ht="15" customHeight="1" x14ac:dyDescent="0.25">
      <c r="B35" s="648" t="s">
        <v>867</v>
      </c>
      <c r="C35" s="655" t="s">
        <v>199</v>
      </c>
      <c r="D35" s="673">
        <v>0</v>
      </c>
      <c r="E35" s="673">
        <v>0</v>
      </c>
    </row>
    <row r="36" spans="2:5" ht="15" customHeight="1" x14ac:dyDescent="0.25">
      <c r="B36" s="648" t="s">
        <v>868</v>
      </c>
      <c r="C36" s="655" t="s">
        <v>869</v>
      </c>
      <c r="D36" s="673">
        <v>42.633508290607104</v>
      </c>
      <c r="E36" s="673">
        <v>43.699782995702236</v>
      </c>
    </row>
    <row r="37" spans="2:5" ht="15" customHeight="1" x14ac:dyDescent="0.25">
      <c r="B37" s="648" t="s">
        <v>870</v>
      </c>
      <c r="C37" s="655" t="s">
        <v>871</v>
      </c>
      <c r="D37" s="673">
        <v>0</v>
      </c>
      <c r="E37" s="673">
        <v>0</v>
      </c>
    </row>
    <row r="38" spans="2:5" ht="15" customHeight="1" x14ac:dyDescent="0.25">
      <c r="B38" s="648" t="s">
        <v>872</v>
      </c>
      <c r="C38" s="655" t="s">
        <v>175</v>
      </c>
      <c r="D38" s="673">
        <v>0.59264253290139146</v>
      </c>
      <c r="E38" s="673">
        <v>0.60746467087063494</v>
      </c>
    </row>
    <row r="39" spans="2:5" ht="15" customHeight="1" x14ac:dyDescent="0.25">
      <c r="B39" s="648" t="s">
        <v>873</v>
      </c>
      <c r="C39" s="655" t="s">
        <v>843</v>
      </c>
      <c r="D39" s="673">
        <v>0</v>
      </c>
      <c r="E39" s="673">
        <v>0</v>
      </c>
    </row>
    <row r="40" spans="2:5" ht="15" customHeight="1" x14ac:dyDescent="0.25">
      <c r="B40" s="648"/>
      <c r="C40" s="164" t="s">
        <v>874</v>
      </c>
      <c r="D40" s="17"/>
      <c r="E40" s="17"/>
    </row>
    <row r="41" spans="2:5" ht="15" customHeight="1" x14ac:dyDescent="0.25">
      <c r="B41" s="648" t="s">
        <v>875</v>
      </c>
      <c r="C41" s="655" t="s">
        <v>847</v>
      </c>
      <c r="D41" s="673">
        <v>734.71970602497379</v>
      </c>
      <c r="E41" s="673">
        <v>753.09522962789435</v>
      </c>
    </row>
    <row r="42" spans="2:5" ht="15" customHeight="1" x14ac:dyDescent="0.25">
      <c r="B42" s="648" t="s">
        <v>876</v>
      </c>
      <c r="C42" s="655" t="s">
        <v>849</v>
      </c>
      <c r="D42" s="673">
        <v>0</v>
      </c>
      <c r="E42" s="673">
        <v>0</v>
      </c>
    </row>
    <row r="43" spans="2:5" ht="15" customHeight="1" x14ac:dyDescent="0.25">
      <c r="B43" s="648" t="s">
        <v>877</v>
      </c>
      <c r="C43" s="655" t="s">
        <v>403</v>
      </c>
      <c r="D43" s="673">
        <v>98.423497111811287</v>
      </c>
      <c r="E43" s="673">
        <v>100.88509339054048</v>
      </c>
    </row>
    <row r="44" spans="2:5" ht="15" customHeight="1" x14ac:dyDescent="0.25">
      <c r="B44" s="648" t="s">
        <v>878</v>
      </c>
      <c r="C44" s="655" t="s">
        <v>852</v>
      </c>
      <c r="D44" s="673">
        <v>28.80234460570054</v>
      </c>
      <c r="E44" s="673">
        <v>29.52269844782753</v>
      </c>
    </row>
    <row r="45" spans="2:5" ht="15" customHeight="1" x14ac:dyDescent="0.25">
      <c r="B45" s="648" t="s">
        <v>879</v>
      </c>
      <c r="C45" s="655" t="s">
        <v>854</v>
      </c>
      <c r="D45" s="673">
        <v>445.92607356921923</v>
      </c>
      <c r="E45" s="673">
        <v>457.07879619641164</v>
      </c>
    </row>
    <row r="46" spans="2:5" ht="15" customHeight="1" x14ac:dyDescent="0.25">
      <c r="B46" s="648" t="s">
        <v>880</v>
      </c>
      <c r="C46" s="655" t="s">
        <v>881</v>
      </c>
      <c r="D46" s="673">
        <v>134.18990061504439</v>
      </c>
      <c r="E46" s="673">
        <v>137.5460235906564</v>
      </c>
    </row>
    <row r="47" spans="2:5" ht="15" customHeight="1" x14ac:dyDescent="0.25">
      <c r="B47" s="648" t="s">
        <v>882</v>
      </c>
      <c r="C47" s="655" t="s">
        <v>883</v>
      </c>
      <c r="D47" s="673">
        <v>22.84270081867421</v>
      </c>
      <c r="E47" s="673">
        <v>23.414002479165855</v>
      </c>
    </row>
    <row r="48" spans="2:5" ht="15" customHeight="1" x14ac:dyDescent="0.25">
      <c r="B48" s="648" t="s">
        <v>884</v>
      </c>
      <c r="C48" s="655" t="s">
        <v>869</v>
      </c>
      <c r="D48" s="673">
        <v>0.14472986302552748</v>
      </c>
      <c r="E48" s="673">
        <v>0.14834959309709664</v>
      </c>
    </row>
    <row r="49" spans="2:6" ht="15" customHeight="1" x14ac:dyDescent="0.25">
      <c r="B49" s="648" t="s">
        <v>885</v>
      </c>
      <c r="C49" s="655" t="s">
        <v>175</v>
      </c>
      <c r="D49" s="673">
        <v>0</v>
      </c>
      <c r="E49" s="673">
        <v>0</v>
      </c>
    </row>
    <row r="50" spans="2:6" ht="15" customHeight="1" x14ac:dyDescent="0.25">
      <c r="B50" s="648" t="s">
        <v>886</v>
      </c>
      <c r="C50" s="655" t="s">
        <v>843</v>
      </c>
      <c r="D50" s="673">
        <v>1.1828885145691192E-11</v>
      </c>
      <c r="E50" s="673">
        <v>1.2124728521618689E-11</v>
      </c>
    </row>
    <row r="51" spans="2:6" ht="15" customHeight="1" x14ac:dyDescent="0.25">
      <c r="B51" s="1062" t="s">
        <v>201</v>
      </c>
      <c r="C51" s="1064"/>
      <c r="D51" s="165">
        <v>12235.425371943029</v>
      </c>
      <c r="E51" s="165">
        <v>12541.436420605805</v>
      </c>
      <c r="F51" s="169"/>
    </row>
    <row r="52" spans="2:6" x14ac:dyDescent="0.25">
      <c r="D52" s="169">
        <v>0</v>
      </c>
      <c r="E52" s="169">
        <v>0</v>
      </c>
    </row>
  </sheetData>
  <mergeCells count="6">
    <mergeCell ref="B51:C51"/>
    <mergeCell ref="B2:P2"/>
    <mergeCell ref="B7:C7"/>
    <mergeCell ref="B18:C18"/>
    <mergeCell ref="D5:E5"/>
    <mergeCell ref="B5:C6"/>
  </mergeCells>
  <pageMargins left="0.7" right="0.7" top="0.75" bottom="0.75" header="0.3" footer="0.3"/>
  <pageSetup scale="58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</sheetPr>
  <dimension ref="B2:P52"/>
  <sheetViews>
    <sheetView showGridLines="0" view="pageBreakPreview" topLeftCell="A2" zoomScale="60" zoomScaleNormal="80" workbookViewId="0">
      <selection activeCell="F8" sqref="F8"/>
    </sheetView>
  </sheetViews>
  <sheetFormatPr defaultColWidth="9.1796875" defaultRowHeight="14" x14ac:dyDescent="0.25"/>
  <cols>
    <col min="1" max="1" width="9.1796875" style="86"/>
    <col min="2" max="2" width="35.54296875" style="86" customWidth="1"/>
    <col min="3" max="3" width="93" style="86" customWidth="1"/>
    <col min="4" max="4" width="51.6328125" style="86" customWidth="1"/>
    <col min="5" max="5" width="38.81640625" style="86" customWidth="1"/>
    <col min="6" max="10" width="9.1796875" style="86"/>
    <col min="11" max="11" width="17.54296875" style="86" customWidth="1"/>
    <col min="12" max="17" width="9.1796875" style="86"/>
    <col min="18" max="18" width="19.81640625" style="86" customWidth="1"/>
    <col min="19" max="24" width="9.1796875" style="86"/>
    <col min="25" max="25" width="19.81640625" style="86" customWidth="1"/>
    <col min="26" max="16384" width="9.1796875" style="86"/>
  </cols>
  <sheetData>
    <row r="2" spans="2:16" x14ac:dyDescent="0.25">
      <c r="B2" s="997" t="s">
        <v>87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B3" s="998" t="s">
        <v>922</v>
      </c>
      <c r="C3" s="998"/>
      <c r="D3" s="998"/>
    </row>
    <row r="4" spans="2:16" x14ac:dyDescent="0.25">
      <c r="E4" s="111" t="s">
        <v>101</v>
      </c>
    </row>
    <row r="5" spans="2:16" x14ac:dyDescent="0.25">
      <c r="B5" s="1133" t="s">
        <v>136</v>
      </c>
      <c r="C5" s="1134"/>
      <c r="D5" s="1062" t="s">
        <v>603</v>
      </c>
      <c r="E5" s="1064"/>
    </row>
    <row r="6" spans="2:16" x14ac:dyDescent="0.25">
      <c r="B6" s="1137"/>
      <c r="C6" s="1138"/>
      <c r="D6" s="113" t="s">
        <v>818</v>
      </c>
      <c r="E6" s="113" t="s">
        <v>819</v>
      </c>
    </row>
    <row r="7" spans="2:16" x14ac:dyDescent="0.25">
      <c r="B7" s="935" t="s">
        <v>827</v>
      </c>
      <c r="C7" s="936"/>
      <c r="D7" s="17"/>
      <c r="E7" s="17"/>
    </row>
    <row r="8" spans="2:16" ht="21" customHeight="1" x14ac:dyDescent="0.25">
      <c r="B8" s="652" t="s">
        <v>148</v>
      </c>
      <c r="C8" s="652" t="s">
        <v>149</v>
      </c>
      <c r="D8" s="673">
        <v>2989.6716893971879</v>
      </c>
      <c r="E8" s="673">
        <v>5367.9116851540848</v>
      </c>
    </row>
    <row r="9" spans="2:16" ht="21" customHeight="1" x14ac:dyDescent="0.25">
      <c r="B9" s="648" t="s">
        <v>828</v>
      </c>
      <c r="C9" s="648" t="s">
        <v>151</v>
      </c>
      <c r="D9" s="673">
        <v>1111.3183949891254</v>
      </c>
      <c r="E9" s="673">
        <v>1852.1093168376967</v>
      </c>
    </row>
    <row r="10" spans="2:16" ht="21" customHeight="1" x14ac:dyDescent="0.25">
      <c r="B10" s="648" t="s">
        <v>829</v>
      </c>
      <c r="C10" s="648" t="s">
        <v>830</v>
      </c>
      <c r="D10" s="673">
        <v>262.70739813586306</v>
      </c>
      <c r="E10" s="673">
        <v>415.27467060269203</v>
      </c>
    </row>
    <row r="11" spans="2:16" ht="21" customHeight="1" x14ac:dyDescent="0.25">
      <c r="B11" s="648" t="s">
        <v>831</v>
      </c>
      <c r="C11" s="648" t="s">
        <v>832</v>
      </c>
      <c r="D11" s="673">
        <v>2.342139247776911</v>
      </c>
      <c r="E11" s="673">
        <v>3.7222327420487766</v>
      </c>
    </row>
    <row r="12" spans="2:16" ht="21" customHeight="1" x14ac:dyDescent="0.25">
      <c r="B12" s="648" t="s">
        <v>833</v>
      </c>
      <c r="C12" s="648" t="s">
        <v>179</v>
      </c>
      <c r="D12" s="673">
        <v>3950.0393220844262</v>
      </c>
      <c r="E12" s="673">
        <v>6135.3124291739969</v>
      </c>
    </row>
    <row r="13" spans="2:16" ht="21" customHeight="1" x14ac:dyDescent="0.25">
      <c r="B13" s="648" t="s">
        <v>834</v>
      </c>
      <c r="C13" s="648" t="s">
        <v>835</v>
      </c>
      <c r="D13" s="673">
        <v>120.82111635052519</v>
      </c>
      <c r="E13" s="673">
        <v>197.27667947497295</v>
      </c>
    </row>
    <row r="14" spans="2:16" ht="21" customHeight="1" x14ac:dyDescent="0.25">
      <c r="B14" s="648" t="s">
        <v>836</v>
      </c>
      <c r="C14" s="648" t="s">
        <v>837</v>
      </c>
      <c r="D14" s="673">
        <v>75.29723969901076</v>
      </c>
      <c r="E14" s="673">
        <v>131.68314240425454</v>
      </c>
    </row>
    <row r="15" spans="2:16" ht="21" customHeight="1" x14ac:dyDescent="0.25">
      <c r="B15" s="648" t="s">
        <v>838</v>
      </c>
      <c r="C15" s="648" t="s">
        <v>839</v>
      </c>
      <c r="D15" s="673">
        <v>19.857941329460449</v>
      </c>
      <c r="E15" s="673">
        <v>42.838018301558677</v>
      </c>
    </row>
    <row r="16" spans="2:16" ht="21" customHeight="1" x14ac:dyDescent="0.25">
      <c r="B16" s="648" t="s">
        <v>840</v>
      </c>
      <c r="C16" s="648" t="s">
        <v>841</v>
      </c>
      <c r="D16" s="673">
        <v>0</v>
      </c>
      <c r="E16" s="673">
        <v>0</v>
      </c>
    </row>
    <row r="17" spans="2:5" ht="21" customHeight="1" x14ac:dyDescent="0.25">
      <c r="B17" s="648" t="s">
        <v>842</v>
      </c>
      <c r="C17" s="656" t="s">
        <v>843</v>
      </c>
      <c r="D17" s="673">
        <v>0</v>
      </c>
      <c r="E17" s="673">
        <v>0</v>
      </c>
    </row>
    <row r="18" spans="2:5" ht="21" customHeight="1" x14ac:dyDescent="0.25">
      <c r="B18" s="935" t="s">
        <v>844</v>
      </c>
      <c r="C18" s="936"/>
      <c r="D18" s="17"/>
      <c r="E18" s="17"/>
    </row>
    <row r="19" spans="2:5" ht="21" customHeight="1" x14ac:dyDescent="0.25">
      <c r="B19" s="648"/>
      <c r="C19" s="651" t="s">
        <v>845</v>
      </c>
      <c r="D19" s="17"/>
      <c r="E19" s="17"/>
    </row>
    <row r="20" spans="2:5" ht="21" customHeight="1" x14ac:dyDescent="0.25">
      <c r="B20" s="648" t="s">
        <v>846</v>
      </c>
      <c r="C20" s="655" t="s">
        <v>847</v>
      </c>
      <c r="D20" s="673">
        <v>1130.92462699205</v>
      </c>
      <c r="E20" s="673">
        <v>1854.2861578206271</v>
      </c>
    </row>
    <row r="21" spans="2:5" ht="21" customHeight="1" x14ac:dyDescent="0.25">
      <c r="B21" s="648" t="s">
        <v>848</v>
      </c>
      <c r="C21" s="655" t="s">
        <v>849</v>
      </c>
      <c r="D21" s="673">
        <v>0.53451280146592739</v>
      </c>
      <c r="E21" s="673">
        <v>0.75489342585811414</v>
      </c>
    </row>
    <row r="22" spans="2:5" ht="21" customHeight="1" x14ac:dyDescent="0.25">
      <c r="B22" s="648" t="s">
        <v>850</v>
      </c>
      <c r="C22" s="655" t="s">
        <v>403</v>
      </c>
      <c r="D22" s="673">
        <v>561.71277671619396</v>
      </c>
      <c r="E22" s="673">
        <v>1035.2001629212396</v>
      </c>
    </row>
    <row r="23" spans="2:5" ht="21" customHeight="1" x14ac:dyDescent="0.25">
      <c r="B23" s="648" t="s">
        <v>851</v>
      </c>
      <c r="C23" s="648" t="s">
        <v>852</v>
      </c>
      <c r="D23" s="673">
        <v>2.005782737167435</v>
      </c>
      <c r="E23" s="673">
        <v>2.9340554869363098</v>
      </c>
    </row>
    <row r="24" spans="2:5" ht="21" customHeight="1" x14ac:dyDescent="0.25">
      <c r="B24" s="648" t="s">
        <v>853</v>
      </c>
      <c r="C24" s="655" t="s">
        <v>854</v>
      </c>
      <c r="D24" s="673">
        <v>40.006951585002881</v>
      </c>
      <c r="E24" s="673">
        <v>70.353811686281745</v>
      </c>
    </row>
    <row r="25" spans="2:5" ht="21" customHeight="1" x14ac:dyDescent="0.25">
      <c r="B25" s="648" t="s">
        <v>855</v>
      </c>
      <c r="C25" s="655" t="s">
        <v>856</v>
      </c>
      <c r="D25" s="673">
        <v>82.677356013281297</v>
      </c>
      <c r="E25" s="673">
        <v>143.33496633127183</v>
      </c>
    </row>
    <row r="26" spans="2:5" ht="21" customHeight="1" x14ac:dyDescent="0.25">
      <c r="B26" s="648" t="s">
        <v>917</v>
      </c>
      <c r="C26" s="655" t="s">
        <v>910</v>
      </c>
      <c r="D26" s="673">
        <v>84.404843676473277</v>
      </c>
      <c r="E26" s="673">
        <v>156.48909116604003</v>
      </c>
    </row>
    <row r="27" spans="2:5" ht="21" customHeight="1" x14ac:dyDescent="0.25">
      <c r="B27" s="648" t="s">
        <v>859</v>
      </c>
      <c r="C27" s="655" t="s">
        <v>175</v>
      </c>
      <c r="D27" s="673">
        <v>7.8682684109521756E-2</v>
      </c>
      <c r="E27" s="673">
        <v>0.17251689162741077</v>
      </c>
    </row>
    <row r="28" spans="2:5" ht="21" customHeight="1" x14ac:dyDescent="0.25">
      <c r="B28" s="648" t="s">
        <v>860</v>
      </c>
      <c r="C28" s="655" t="s">
        <v>843</v>
      </c>
      <c r="D28" s="673">
        <v>0</v>
      </c>
      <c r="E28" s="673">
        <v>0</v>
      </c>
    </row>
    <row r="29" spans="2:5" ht="21" customHeight="1" x14ac:dyDescent="0.25">
      <c r="B29" s="648"/>
      <c r="C29" s="164" t="s">
        <v>861</v>
      </c>
      <c r="D29" s="17"/>
      <c r="E29" s="17"/>
    </row>
    <row r="30" spans="2:5" ht="21" customHeight="1" x14ac:dyDescent="0.25">
      <c r="B30" s="648" t="s">
        <v>862</v>
      </c>
      <c r="C30" s="655" t="s">
        <v>847</v>
      </c>
      <c r="D30" s="673">
        <v>1472.5863097488464</v>
      </c>
      <c r="E30" s="673">
        <v>2827.9656755793112</v>
      </c>
    </row>
    <row r="31" spans="2:5" ht="21" customHeight="1" x14ac:dyDescent="0.25">
      <c r="B31" s="648" t="s">
        <v>863</v>
      </c>
      <c r="C31" s="655" t="s">
        <v>849</v>
      </c>
      <c r="D31" s="673">
        <v>0</v>
      </c>
      <c r="E31" s="673">
        <v>0</v>
      </c>
    </row>
    <row r="32" spans="2:5" ht="21" customHeight="1" x14ac:dyDescent="0.25">
      <c r="B32" s="648" t="s">
        <v>864</v>
      </c>
      <c r="C32" s="655" t="s">
        <v>403</v>
      </c>
      <c r="D32" s="673">
        <v>384.89626326938298</v>
      </c>
      <c r="E32" s="673">
        <v>699.43896554709499</v>
      </c>
    </row>
    <row r="33" spans="2:5" ht="21" customHeight="1" x14ac:dyDescent="0.25">
      <c r="B33" s="648" t="s">
        <v>865</v>
      </c>
      <c r="C33" s="655" t="s">
        <v>852</v>
      </c>
      <c r="D33" s="673">
        <v>0</v>
      </c>
      <c r="E33" s="673">
        <v>0</v>
      </c>
    </row>
    <row r="34" spans="2:5" ht="21" customHeight="1" x14ac:dyDescent="0.25">
      <c r="B34" s="648" t="s">
        <v>866</v>
      </c>
      <c r="C34" s="655" t="s">
        <v>854</v>
      </c>
      <c r="D34" s="673">
        <v>79.302350298170694</v>
      </c>
      <c r="E34" s="673">
        <v>124.73505425436917</v>
      </c>
    </row>
    <row r="35" spans="2:5" ht="21" customHeight="1" x14ac:dyDescent="0.25">
      <c r="B35" s="648" t="s">
        <v>867</v>
      </c>
      <c r="C35" s="655" t="s">
        <v>199</v>
      </c>
      <c r="D35" s="673">
        <v>2.8058023981521148E-9</v>
      </c>
      <c r="E35" s="673">
        <v>0</v>
      </c>
    </row>
    <row r="36" spans="2:5" ht="21" customHeight="1" x14ac:dyDescent="0.25">
      <c r="B36" s="648" t="s">
        <v>868</v>
      </c>
      <c r="C36" s="655" t="s">
        <v>869</v>
      </c>
      <c r="D36" s="673">
        <v>46.365031603800119</v>
      </c>
      <c r="E36" s="673">
        <v>75.055512887166614</v>
      </c>
    </row>
    <row r="37" spans="2:5" ht="21" customHeight="1" x14ac:dyDescent="0.25">
      <c r="B37" s="648" t="s">
        <v>870</v>
      </c>
      <c r="C37" s="655" t="s">
        <v>871</v>
      </c>
      <c r="D37" s="673">
        <v>0</v>
      </c>
      <c r="E37" s="673">
        <v>13.246255500947472</v>
      </c>
    </row>
    <row r="38" spans="2:5" ht="21" customHeight="1" x14ac:dyDescent="0.25">
      <c r="B38" s="648" t="s">
        <v>872</v>
      </c>
      <c r="C38" s="655" t="s">
        <v>175</v>
      </c>
      <c r="D38" s="673">
        <v>0.78313929895583567</v>
      </c>
      <c r="E38" s="673">
        <v>1.7841952807692534</v>
      </c>
    </row>
    <row r="39" spans="2:5" ht="21" customHeight="1" x14ac:dyDescent="0.25">
      <c r="B39" s="648" t="s">
        <v>873</v>
      </c>
      <c r="C39" s="655" t="s">
        <v>843</v>
      </c>
      <c r="D39" s="673">
        <v>0</v>
      </c>
      <c r="E39" s="673">
        <v>0</v>
      </c>
    </row>
    <row r="40" spans="2:5" ht="21" customHeight="1" x14ac:dyDescent="0.25">
      <c r="B40" s="648"/>
      <c r="C40" s="164" t="s">
        <v>874</v>
      </c>
      <c r="D40" s="17"/>
      <c r="E40" s="17"/>
    </row>
    <row r="41" spans="2:5" ht="21" customHeight="1" x14ac:dyDescent="0.25">
      <c r="B41" s="648" t="s">
        <v>875</v>
      </c>
      <c r="C41" s="655" t="s">
        <v>847</v>
      </c>
      <c r="D41" s="673">
        <v>870.90464642999711</v>
      </c>
      <c r="E41" s="673">
        <v>1753.1459739029992</v>
      </c>
    </row>
    <row r="42" spans="2:5" ht="21" customHeight="1" x14ac:dyDescent="0.25">
      <c r="B42" s="648" t="s">
        <v>876</v>
      </c>
      <c r="C42" s="655" t="s">
        <v>849</v>
      </c>
      <c r="D42" s="673">
        <v>0</v>
      </c>
      <c r="E42" s="673">
        <v>0</v>
      </c>
    </row>
    <row r="43" spans="2:5" ht="21" customHeight="1" x14ac:dyDescent="0.25">
      <c r="B43" s="648" t="s">
        <v>877</v>
      </c>
      <c r="C43" s="655" t="s">
        <v>403</v>
      </c>
      <c r="D43" s="673">
        <v>115.91061411809822</v>
      </c>
      <c r="E43" s="673">
        <v>183.51290164996234</v>
      </c>
    </row>
    <row r="44" spans="2:5" ht="21" customHeight="1" x14ac:dyDescent="0.25">
      <c r="B44" s="648" t="s">
        <v>878</v>
      </c>
      <c r="C44" s="655" t="s">
        <v>852</v>
      </c>
      <c r="D44" s="673">
        <v>32.563565557427118</v>
      </c>
      <c r="E44" s="673">
        <v>63.980203332216774</v>
      </c>
    </row>
    <row r="45" spans="2:5" ht="21" customHeight="1" x14ac:dyDescent="0.25">
      <c r="B45" s="648" t="s">
        <v>879</v>
      </c>
      <c r="C45" s="655" t="s">
        <v>854</v>
      </c>
      <c r="D45" s="673">
        <v>528.71316315605611</v>
      </c>
      <c r="E45" s="673">
        <v>931.50490969934958</v>
      </c>
    </row>
    <row r="46" spans="2:5" ht="21" customHeight="1" x14ac:dyDescent="0.25">
      <c r="B46" s="648" t="s">
        <v>880</v>
      </c>
      <c r="C46" s="655" t="s">
        <v>881</v>
      </c>
      <c r="D46" s="673">
        <v>135.77718662805526</v>
      </c>
      <c r="E46" s="673">
        <v>236.24342447209898</v>
      </c>
    </row>
    <row r="47" spans="2:5" ht="21" customHeight="1" x14ac:dyDescent="0.25">
      <c r="B47" s="648" t="s">
        <v>882</v>
      </c>
      <c r="C47" s="655" t="s">
        <v>883</v>
      </c>
      <c r="D47" s="673">
        <v>24.601037996964443</v>
      </c>
      <c r="E47" s="673">
        <v>44.344008119216639</v>
      </c>
    </row>
    <row r="48" spans="2:5" ht="21" customHeight="1" x14ac:dyDescent="0.25">
      <c r="B48" s="648" t="s">
        <v>884</v>
      </c>
      <c r="C48" s="655" t="s">
        <v>869</v>
      </c>
      <c r="D48" s="673">
        <v>0.19240698543728146</v>
      </c>
      <c r="E48" s="673">
        <v>0.44589501562160744</v>
      </c>
    </row>
    <row r="49" spans="2:5" ht="21" customHeight="1" x14ac:dyDescent="0.25">
      <c r="B49" s="648" t="s">
        <v>885</v>
      </c>
      <c r="C49" s="655" t="s">
        <v>175</v>
      </c>
      <c r="D49" s="673">
        <v>0</v>
      </c>
      <c r="E49" s="673">
        <v>0</v>
      </c>
    </row>
    <row r="50" spans="2:5" ht="21" customHeight="1" x14ac:dyDescent="0.25">
      <c r="B50" s="648" t="s">
        <v>886</v>
      </c>
      <c r="C50" s="655" t="s">
        <v>843</v>
      </c>
      <c r="D50" s="673">
        <v>0</v>
      </c>
      <c r="E50" s="673">
        <v>0</v>
      </c>
    </row>
    <row r="51" spans="2:5" ht="21" customHeight="1" x14ac:dyDescent="0.25">
      <c r="B51" s="1062" t="s">
        <v>201</v>
      </c>
      <c r="C51" s="1064"/>
      <c r="D51" s="165">
        <v>14126.996489533121</v>
      </c>
      <c r="E51" s="165">
        <v>24365.056805662312</v>
      </c>
    </row>
    <row r="52" spans="2:5" x14ac:dyDescent="0.25">
      <c r="D52" s="169">
        <v>0</v>
      </c>
      <c r="E52" s="169">
        <v>0</v>
      </c>
    </row>
  </sheetData>
  <mergeCells count="7">
    <mergeCell ref="B51:C51"/>
    <mergeCell ref="B18:C18"/>
    <mergeCell ref="B2:P2"/>
    <mergeCell ref="B5:C6"/>
    <mergeCell ref="D5:E5"/>
    <mergeCell ref="B7:C7"/>
    <mergeCell ref="B3:D3"/>
  </mergeCells>
  <pageMargins left="0.7" right="0.7" top="0.75" bottom="0.75" header="0.3" footer="0.3"/>
  <pageSetup scale="54" orientation="landscape" r:id="rId1"/>
  <colBreaks count="1" manualBreakCount="1">
    <brk id="6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</sheetPr>
  <dimension ref="B2:P53"/>
  <sheetViews>
    <sheetView showGridLines="0" view="pageBreakPreview" topLeftCell="A14" zoomScale="60" zoomScaleNormal="80" zoomScalePageLayoutView="39" workbookViewId="0">
      <selection activeCell="E58" sqref="E58"/>
    </sheetView>
  </sheetViews>
  <sheetFormatPr defaultColWidth="9.1796875" defaultRowHeight="14" x14ac:dyDescent="0.25"/>
  <cols>
    <col min="1" max="1" width="9.1796875" style="86"/>
    <col min="2" max="2" width="27.54296875" style="86" customWidth="1"/>
    <col min="3" max="3" width="64.1796875" style="86" bestFit="1" customWidth="1"/>
    <col min="4" max="4" width="24.54296875" style="86" customWidth="1"/>
    <col min="5" max="5" width="28.453125" style="86" customWidth="1"/>
    <col min="6" max="6" width="24.54296875" style="86" customWidth="1"/>
    <col min="7" max="7" width="28.453125" style="86" customWidth="1"/>
    <col min="8" max="10" width="9.1796875" style="86"/>
    <col min="11" max="11" width="17.54296875" style="86" customWidth="1"/>
    <col min="12" max="17" width="9.1796875" style="86"/>
    <col min="18" max="18" width="19.81640625" style="86" customWidth="1"/>
    <col min="19" max="24" width="9.1796875" style="86"/>
    <col min="25" max="25" width="19.81640625" style="86" customWidth="1"/>
    <col min="26" max="16384" width="9.1796875" style="86"/>
  </cols>
  <sheetData>
    <row r="2" spans="2:16" x14ac:dyDescent="0.25">
      <c r="B2" s="997" t="s">
        <v>87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B3" s="998" t="s">
        <v>923</v>
      </c>
      <c r="C3" s="998"/>
      <c r="D3" s="998"/>
      <c r="E3" s="998"/>
    </row>
    <row r="4" spans="2:16" x14ac:dyDescent="0.25">
      <c r="G4" s="111" t="s">
        <v>101</v>
      </c>
    </row>
    <row r="5" spans="2:16" x14ac:dyDescent="0.25">
      <c r="B5" s="1133" t="s">
        <v>136</v>
      </c>
      <c r="C5" s="1134"/>
      <c r="D5" s="1062" t="s">
        <v>603</v>
      </c>
      <c r="E5" s="1063"/>
      <c r="F5" s="1063"/>
      <c r="G5" s="1064"/>
    </row>
    <row r="6" spans="2:16" x14ac:dyDescent="0.25">
      <c r="B6" s="1135"/>
      <c r="C6" s="1136"/>
      <c r="D6" s="1062" t="s">
        <v>117</v>
      </c>
      <c r="E6" s="1064"/>
      <c r="F6" s="1062" t="s">
        <v>924</v>
      </c>
      <c r="G6" s="1064"/>
    </row>
    <row r="7" spans="2:16" x14ac:dyDescent="0.25">
      <c r="B7" s="1137"/>
      <c r="C7" s="1138"/>
      <c r="D7" s="113" t="s">
        <v>818</v>
      </c>
      <c r="E7" s="113" t="s">
        <v>819</v>
      </c>
      <c r="F7" s="113" t="s">
        <v>818</v>
      </c>
      <c r="G7" s="113" t="s">
        <v>819</v>
      </c>
    </row>
    <row r="8" spans="2:16" x14ac:dyDescent="0.25">
      <c r="B8" s="935" t="s">
        <v>827</v>
      </c>
      <c r="C8" s="936"/>
      <c r="D8" s="17"/>
      <c r="E8" s="17"/>
      <c r="F8" s="17"/>
      <c r="G8" s="17"/>
    </row>
    <row r="9" spans="2:16" x14ac:dyDescent="0.25">
      <c r="B9" s="652" t="s">
        <v>148</v>
      </c>
      <c r="C9" s="652" t="s">
        <v>149</v>
      </c>
      <c r="D9" s="673">
        <v>448.11642821915405</v>
      </c>
      <c r="E9" s="673">
        <v>0</v>
      </c>
      <c r="F9" s="673">
        <v>586.643271692648</v>
      </c>
      <c r="G9" s="673">
        <v>0</v>
      </c>
    </row>
    <row r="10" spans="2:16" x14ac:dyDescent="0.25">
      <c r="B10" s="648" t="s">
        <v>828</v>
      </c>
      <c r="C10" s="648" t="s">
        <v>151</v>
      </c>
      <c r="D10" s="673">
        <v>166.12571049797515</v>
      </c>
      <c r="E10" s="673">
        <v>0</v>
      </c>
      <c r="F10" s="673">
        <v>217.48037827155071</v>
      </c>
      <c r="G10" s="673">
        <v>0</v>
      </c>
    </row>
    <row r="11" spans="2:16" x14ac:dyDescent="0.25">
      <c r="B11" s="648" t="s">
        <v>829</v>
      </c>
      <c r="C11" s="648" t="s">
        <v>830</v>
      </c>
      <c r="D11" s="673">
        <v>38.631223544384795</v>
      </c>
      <c r="E11" s="673">
        <v>0</v>
      </c>
      <c r="F11" s="673">
        <v>50.573346439520847</v>
      </c>
      <c r="G11" s="673">
        <v>0</v>
      </c>
    </row>
    <row r="12" spans="2:16" x14ac:dyDescent="0.25">
      <c r="B12" s="648" t="s">
        <v>831</v>
      </c>
      <c r="C12" s="648" t="s">
        <v>832</v>
      </c>
      <c r="D12" s="673">
        <v>0.35249525738996063</v>
      </c>
      <c r="E12" s="673">
        <v>0</v>
      </c>
      <c r="F12" s="673">
        <v>0.46146259772975157</v>
      </c>
      <c r="G12" s="673">
        <v>0</v>
      </c>
    </row>
    <row r="13" spans="2:16" x14ac:dyDescent="0.25">
      <c r="B13" s="648" t="s">
        <v>833</v>
      </c>
      <c r="C13" s="648" t="s">
        <v>179</v>
      </c>
      <c r="D13" s="673">
        <v>579.83702417941061</v>
      </c>
      <c r="E13" s="673">
        <v>0</v>
      </c>
      <c r="F13" s="673">
        <v>759.08283538041235</v>
      </c>
      <c r="G13" s="673">
        <v>0</v>
      </c>
    </row>
    <row r="14" spans="2:16" x14ac:dyDescent="0.25">
      <c r="B14" s="648" t="s">
        <v>834</v>
      </c>
      <c r="C14" s="648" t="s">
        <v>835</v>
      </c>
      <c r="D14" s="673">
        <v>18.608935197676129</v>
      </c>
      <c r="E14" s="673">
        <v>0</v>
      </c>
      <c r="F14" s="673">
        <v>24.361540750615521</v>
      </c>
      <c r="G14" s="673">
        <v>0</v>
      </c>
    </row>
    <row r="15" spans="2:16" x14ac:dyDescent="0.25">
      <c r="B15" s="648" t="s">
        <v>836</v>
      </c>
      <c r="C15" s="648" t="s">
        <v>837</v>
      </c>
      <c r="D15" s="673">
        <v>11.410186942999633</v>
      </c>
      <c r="E15" s="673">
        <v>0</v>
      </c>
      <c r="F15" s="673">
        <v>14.937433616230736</v>
      </c>
      <c r="G15" s="673">
        <v>0</v>
      </c>
    </row>
    <row r="16" spans="2:16" x14ac:dyDescent="0.25">
      <c r="B16" s="648" t="s">
        <v>838</v>
      </c>
      <c r="C16" s="648" t="s">
        <v>839</v>
      </c>
      <c r="D16" s="673">
        <v>2.6157262503520924</v>
      </c>
      <c r="E16" s="673">
        <v>0</v>
      </c>
      <c r="F16" s="673">
        <v>3.4243292785696271</v>
      </c>
      <c r="G16" s="673">
        <v>0</v>
      </c>
    </row>
    <row r="17" spans="2:7" ht="14" hidden="1" customHeight="1" x14ac:dyDescent="0.25">
      <c r="B17" s="648" t="s">
        <v>840</v>
      </c>
      <c r="C17" s="648" t="s">
        <v>841</v>
      </c>
      <c r="D17" s="673">
        <v>0</v>
      </c>
      <c r="E17" s="673">
        <v>0</v>
      </c>
      <c r="F17" s="673">
        <v>0</v>
      </c>
      <c r="G17" s="673">
        <v>0</v>
      </c>
    </row>
    <row r="18" spans="2:7" ht="14" hidden="1" customHeight="1" x14ac:dyDescent="0.25">
      <c r="B18" s="648" t="s">
        <v>842</v>
      </c>
      <c r="C18" s="656" t="s">
        <v>843</v>
      </c>
      <c r="D18" s="673">
        <v>0</v>
      </c>
      <c r="E18" s="673">
        <v>0</v>
      </c>
      <c r="F18" s="673">
        <v>0</v>
      </c>
      <c r="G18" s="673">
        <v>0</v>
      </c>
    </row>
    <row r="19" spans="2:7" x14ac:dyDescent="0.25">
      <c r="B19" s="935" t="s">
        <v>844</v>
      </c>
      <c r="C19" s="936"/>
      <c r="D19" s="17"/>
      <c r="E19" s="17"/>
      <c r="F19" s="17"/>
      <c r="G19" s="17"/>
    </row>
    <row r="20" spans="2:7" x14ac:dyDescent="0.25">
      <c r="B20" s="648"/>
      <c r="C20" s="651" t="s">
        <v>845</v>
      </c>
      <c r="D20" s="17"/>
      <c r="E20" s="17"/>
      <c r="F20" s="17"/>
      <c r="G20" s="17"/>
    </row>
    <row r="21" spans="2:7" x14ac:dyDescent="0.25">
      <c r="B21" s="648" t="s">
        <v>846</v>
      </c>
      <c r="C21" s="655" t="s">
        <v>847</v>
      </c>
      <c r="D21" s="673">
        <v>97.764934843254764</v>
      </c>
      <c r="E21" s="673">
        <v>0</v>
      </c>
      <c r="F21" s="673">
        <v>127.98714267448511</v>
      </c>
      <c r="G21" s="673">
        <v>0</v>
      </c>
    </row>
    <row r="22" spans="2:7" x14ac:dyDescent="0.25">
      <c r="B22" s="648" t="s">
        <v>848</v>
      </c>
      <c r="C22" s="655" t="s">
        <v>849</v>
      </c>
      <c r="D22" s="673">
        <v>2.4263171190692597E-2</v>
      </c>
      <c r="E22" s="673">
        <v>0</v>
      </c>
      <c r="F22" s="673">
        <v>3.1763678438465032E-2</v>
      </c>
      <c r="G22" s="673">
        <v>0</v>
      </c>
    </row>
    <row r="23" spans="2:7" x14ac:dyDescent="0.25">
      <c r="B23" s="648" t="s">
        <v>850</v>
      </c>
      <c r="C23" s="655" t="s">
        <v>403</v>
      </c>
      <c r="D23" s="673">
        <v>65.607256163482873</v>
      </c>
      <c r="E23" s="673">
        <v>0</v>
      </c>
      <c r="F23" s="673">
        <v>85.888516864863576</v>
      </c>
      <c r="G23" s="673">
        <v>0</v>
      </c>
    </row>
    <row r="24" spans="2:7" x14ac:dyDescent="0.25">
      <c r="B24" s="648" t="s">
        <v>851</v>
      </c>
      <c r="C24" s="648" t="s">
        <v>852</v>
      </c>
      <c r="D24" s="673">
        <v>0.19659286694292366</v>
      </c>
      <c r="E24" s="673">
        <v>0</v>
      </c>
      <c r="F24" s="673">
        <v>0.2573658883990555</v>
      </c>
      <c r="G24" s="673">
        <v>0</v>
      </c>
    </row>
    <row r="25" spans="2:7" x14ac:dyDescent="0.25">
      <c r="B25" s="648" t="s">
        <v>853</v>
      </c>
      <c r="C25" s="655" t="s">
        <v>854</v>
      </c>
      <c r="D25" s="673">
        <v>4.1743255530465282</v>
      </c>
      <c r="E25" s="673">
        <v>0</v>
      </c>
      <c r="F25" s="673">
        <v>5.4647405123737576</v>
      </c>
      <c r="G25" s="673">
        <v>0</v>
      </c>
    </row>
    <row r="26" spans="2:7" x14ac:dyDescent="0.25">
      <c r="B26" s="648" t="s">
        <v>855</v>
      </c>
      <c r="C26" s="655" t="s">
        <v>856</v>
      </c>
      <c r="D26" s="673">
        <v>8.6924358194463132</v>
      </c>
      <c r="E26" s="673">
        <v>0</v>
      </c>
      <c r="F26" s="673">
        <v>11.379540376066011</v>
      </c>
      <c r="G26" s="673">
        <v>0</v>
      </c>
    </row>
    <row r="27" spans="2:7" x14ac:dyDescent="0.25">
      <c r="B27" s="648" t="s">
        <v>917</v>
      </c>
      <c r="C27" s="655" t="s">
        <v>910</v>
      </c>
      <c r="D27" s="673">
        <v>11.765163141593568</v>
      </c>
      <c r="E27" s="673">
        <v>0</v>
      </c>
      <c r="F27" s="673">
        <v>15.402144091907209</v>
      </c>
      <c r="G27" s="673">
        <v>0</v>
      </c>
    </row>
    <row r="28" spans="2:7" x14ac:dyDescent="0.25">
      <c r="B28" s="648" t="s">
        <v>859</v>
      </c>
      <c r="C28" s="655" t="s">
        <v>175</v>
      </c>
      <c r="D28" s="673">
        <v>0</v>
      </c>
      <c r="E28" s="673">
        <v>0</v>
      </c>
      <c r="F28" s="673">
        <v>0</v>
      </c>
      <c r="G28" s="673">
        <v>0</v>
      </c>
    </row>
    <row r="29" spans="2:7" ht="14" hidden="1" customHeight="1" x14ac:dyDescent="0.25">
      <c r="B29" s="648" t="s">
        <v>860</v>
      </c>
      <c r="C29" s="655" t="s">
        <v>843</v>
      </c>
      <c r="D29" s="673">
        <v>0</v>
      </c>
      <c r="E29" s="673">
        <v>0</v>
      </c>
      <c r="F29" s="673">
        <v>0</v>
      </c>
      <c r="G29" s="673">
        <v>0</v>
      </c>
    </row>
    <row r="30" spans="2:7" x14ac:dyDescent="0.25">
      <c r="B30" s="648"/>
      <c r="C30" s="164" t="s">
        <v>861</v>
      </c>
      <c r="D30" s="17"/>
      <c r="E30" s="17"/>
      <c r="F30" s="17"/>
      <c r="G30" s="17"/>
    </row>
    <row r="31" spans="2:7" x14ac:dyDescent="0.25">
      <c r="B31" s="648" t="s">
        <v>862</v>
      </c>
      <c r="C31" s="655" t="s">
        <v>847</v>
      </c>
      <c r="D31" s="673">
        <v>89.431623815565075</v>
      </c>
      <c r="E31" s="673">
        <v>0</v>
      </c>
      <c r="F31" s="673">
        <v>117.07774382752862</v>
      </c>
      <c r="G31" s="673">
        <v>0</v>
      </c>
    </row>
    <row r="32" spans="2:7" x14ac:dyDescent="0.25">
      <c r="B32" s="648" t="s">
        <v>863</v>
      </c>
      <c r="C32" s="655" t="s">
        <v>849</v>
      </c>
      <c r="D32" s="673">
        <v>0</v>
      </c>
      <c r="E32" s="673">
        <v>0</v>
      </c>
      <c r="F32" s="673">
        <v>0</v>
      </c>
      <c r="G32" s="673">
        <v>0</v>
      </c>
    </row>
    <row r="33" spans="2:7" x14ac:dyDescent="0.25">
      <c r="B33" s="648" t="s">
        <v>864</v>
      </c>
      <c r="C33" s="655" t="s">
        <v>403</v>
      </c>
      <c r="D33" s="673">
        <v>36.895872786411353</v>
      </c>
      <c r="E33" s="673">
        <v>0</v>
      </c>
      <c r="F33" s="673">
        <v>48.301544331667792</v>
      </c>
      <c r="G33" s="673">
        <v>0</v>
      </c>
    </row>
    <row r="34" spans="2:7" x14ac:dyDescent="0.25">
      <c r="B34" s="648" t="s">
        <v>865</v>
      </c>
      <c r="C34" s="655" t="s">
        <v>852</v>
      </c>
      <c r="D34" s="673">
        <v>0</v>
      </c>
      <c r="E34" s="673">
        <v>0</v>
      </c>
      <c r="F34" s="673">
        <v>0</v>
      </c>
      <c r="G34" s="673">
        <v>0</v>
      </c>
    </row>
    <row r="35" spans="2:7" x14ac:dyDescent="0.25">
      <c r="B35" s="648" t="s">
        <v>866</v>
      </c>
      <c r="C35" s="655" t="s">
        <v>854</v>
      </c>
      <c r="D35" s="673">
        <v>7.0806126799847382</v>
      </c>
      <c r="E35" s="673">
        <v>0</v>
      </c>
      <c r="F35" s="673">
        <v>9.2694521481440919</v>
      </c>
      <c r="G35" s="673">
        <v>0</v>
      </c>
    </row>
    <row r="36" spans="2:7" x14ac:dyDescent="0.25">
      <c r="B36" s="648" t="s">
        <v>867</v>
      </c>
      <c r="C36" s="655" t="s">
        <v>199</v>
      </c>
      <c r="D36" s="673">
        <v>0</v>
      </c>
      <c r="E36" s="673">
        <v>0</v>
      </c>
      <c r="F36" s="673">
        <v>0</v>
      </c>
      <c r="G36" s="673">
        <v>0</v>
      </c>
    </row>
    <row r="37" spans="2:7" x14ac:dyDescent="0.25">
      <c r="B37" s="648" t="s">
        <v>868</v>
      </c>
      <c r="C37" s="655" t="s">
        <v>869</v>
      </c>
      <c r="D37" s="673">
        <v>4.7692607008805812</v>
      </c>
      <c r="E37" s="673">
        <v>0</v>
      </c>
      <c r="F37" s="673">
        <v>6.2435887749945369</v>
      </c>
      <c r="G37" s="673">
        <v>0</v>
      </c>
    </row>
    <row r="38" spans="2:7" x14ac:dyDescent="0.25">
      <c r="B38" s="648" t="s">
        <v>870</v>
      </c>
      <c r="C38" s="655" t="s">
        <v>871</v>
      </c>
      <c r="D38" s="673">
        <v>1.2545826648370111</v>
      </c>
      <c r="E38" s="673">
        <v>0</v>
      </c>
      <c r="F38" s="673">
        <v>1.6424135174730161</v>
      </c>
      <c r="G38" s="673">
        <v>0</v>
      </c>
    </row>
    <row r="39" spans="2:7" x14ac:dyDescent="0.25">
      <c r="B39" s="648" t="s">
        <v>872</v>
      </c>
      <c r="C39" s="655" t="s">
        <v>175</v>
      </c>
      <c r="D39" s="673">
        <v>0</v>
      </c>
      <c r="E39" s="673">
        <v>0</v>
      </c>
      <c r="F39" s="673">
        <v>0</v>
      </c>
      <c r="G39" s="673">
        <v>0</v>
      </c>
    </row>
    <row r="40" spans="2:7" ht="14" hidden="1" customHeight="1" x14ac:dyDescent="0.25">
      <c r="B40" s="648" t="s">
        <v>873</v>
      </c>
      <c r="C40" s="655" t="s">
        <v>843</v>
      </c>
      <c r="D40" s="673">
        <v>0</v>
      </c>
      <c r="E40" s="673">
        <v>0</v>
      </c>
      <c r="F40" s="673">
        <v>0</v>
      </c>
      <c r="G40" s="673">
        <v>0</v>
      </c>
    </row>
    <row r="41" spans="2:7" x14ac:dyDescent="0.25">
      <c r="B41" s="648"/>
      <c r="C41" s="164" t="s">
        <v>874</v>
      </c>
      <c r="D41" s="17"/>
      <c r="E41" s="17"/>
      <c r="F41" s="17"/>
      <c r="G41" s="17"/>
    </row>
    <row r="42" spans="2:7" x14ac:dyDescent="0.25">
      <c r="B42" s="648" t="s">
        <v>875</v>
      </c>
      <c r="C42" s="655" t="s">
        <v>847</v>
      </c>
      <c r="D42" s="673">
        <v>55.40386406147519</v>
      </c>
      <c r="E42" s="673">
        <v>0</v>
      </c>
      <c r="F42" s="673">
        <v>72.530936227009022</v>
      </c>
      <c r="G42" s="673">
        <v>0</v>
      </c>
    </row>
    <row r="43" spans="2:7" x14ac:dyDescent="0.25">
      <c r="B43" s="648" t="s">
        <v>876</v>
      </c>
      <c r="C43" s="655" t="s">
        <v>849</v>
      </c>
      <c r="D43" s="673">
        <v>0</v>
      </c>
      <c r="E43" s="673">
        <v>0</v>
      </c>
      <c r="F43" s="673">
        <v>0</v>
      </c>
      <c r="G43" s="673">
        <v>0</v>
      </c>
    </row>
    <row r="44" spans="2:7" x14ac:dyDescent="0.25">
      <c r="B44" s="648" t="s">
        <v>877</v>
      </c>
      <c r="C44" s="655" t="s">
        <v>403</v>
      </c>
      <c r="D44" s="673">
        <v>18.250263841658512</v>
      </c>
      <c r="E44" s="673">
        <v>0</v>
      </c>
      <c r="F44" s="673">
        <v>23.891992828454303</v>
      </c>
      <c r="G44" s="673">
        <v>0</v>
      </c>
    </row>
    <row r="45" spans="2:7" x14ac:dyDescent="0.25">
      <c r="B45" s="648" t="s">
        <v>878</v>
      </c>
      <c r="C45" s="655" t="s">
        <v>852</v>
      </c>
      <c r="D45" s="673">
        <v>1.2762578615019333</v>
      </c>
      <c r="E45" s="673">
        <v>0</v>
      </c>
      <c r="F45" s="673">
        <v>1.6707891972860152</v>
      </c>
      <c r="G45" s="673">
        <v>0</v>
      </c>
    </row>
    <row r="46" spans="2:7" x14ac:dyDescent="0.25">
      <c r="B46" s="648" t="s">
        <v>879</v>
      </c>
      <c r="C46" s="655" t="s">
        <v>854</v>
      </c>
      <c r="D46" s="673">
        <v>109.66428274486577</v>
      </c>
      <c r="E46" s="673">
        <v>0</v>
      </c>
      <c r="F46" s="673">
        <v>143.56495224453772</v>
      </c>
      <c r="G46" s="673">
        <v>0</v>
      </c>
    </row>
    <row r="47" spans="2:7" x14ac:dyDescent="0.25">
      <c r="B47" s="648" t="s">
        <v>880</v>
      </c>
      <c r="C47" s="655" t="s">
        <v>881</v>
      </c>
      <c r="D47" s="673">
        <v>10.780838524179831</v>
      </c>
      <c r="E47" s="673">
        <v>0</v>
      </c>
      <c r="F47" s="673">
        <v>14.113533861164218</v>
      </c>
      <c r="G47" s="673">
        <v>0</v>
      </c>
    </row>
    <row r="48" spans="2:7" x14ac:dyDescent="0.25">
      <c r="B48" s="648" t="s">
        <v>882</v>
      </c>
      <c r="C48" s="655" t="s">
        <v>883</v>
      </c>
      <c r="D48" s="673">
        <v>0</v>
      </c>
      <c r="E48" s="673">
        <v>0</v>
      </c>
      <c r="F48" s="673">
        <v>0</v>
      </c>
      <c r="G48" s="673">
        <v>0</v>
      </c>
    </row>
    <row r="49" spans="2:7" x14ac:dyDescent="0.25">
      <c r="B49" s="648" t="s">
        <v>884</v>
      </c>
      <c r="C49" s="655" t="s">
        <v>869</v>
      </c>
      <c r="D49" s="673">
        <v>1.1198386703396581</v>
      </c>
      <c r="E49" s="673">
        <v>0</v>
      </c>
      <c r="F49" s="673">
        <v>1.4660159279291554</v>
      </c>
      <c r="G49" s="673">
        <v>0</v>
      </c>
    </row>
    <row r="50" spans="2:7" x14ac:dyDescent="0.25">
      <c r="B50" s="648" t="s">
        <v>885</v>
      </c>
      <c r="C50" s="655" t="s">
        <v>175</v>
      </c>
      <c r="D50" s="673">
        <v>0</v>
      </c>
      <c r="E50" s="673">
        <v>0</v>
      </c>
      <c r="F50" s="673">
        <v>0</v>
      </c>
      <c r="G50" s="673">
        <v>0</v>
      </c>
    </row>
    <row r="51" spans="2:7" ht="14" hidden="1" customHeight="1" x14ac:dyDescent="0.25">
      <c r="B51" s="648" t="s">
        <v>886</v>
      </c>
      <c r="C51" s="655" t="s">
        <v>843</v>
      </c>
      <c r="D51" s="673">
        <v>0</v>
      </c>
      <c r="E51" s="673">
        <v>0</v>
      </c>
      <c r="F51" s="673">
        <v>0</v>
      </c>
      <c r="G51" s="673">
        <v>0</v>
      </c>
    </row>
    <row r="52" spans="2:7" x14ac:dyDescent="0.25">
      <c r="B52" s="1062" t="s">
        <v>201</v>
      </c>
      <c r="C52" s="1064"/>
      <c r="D52" s="165">
        <v>1789.8499999999995</v>
      </c>
      <c r="E52" s="165">
        <v>0</v>
      </c>
      <c r="F52" s="165">
        <v>2343.1487749999992</v>
      </c>
      <c r="G52" s="165">
        <v>0</v>
      </c>
    </row>
    <row r="53" spans="2:7" x14ac:dyDescent="0.25">
      <c r="G53" s="169">
        <v>0</v>
      </c>
    </row>
  </sheetData>
  <mergeCells count="9">
    <mergeCell ref="B52:C52"/>
    <mergeCell ref="B2:P2"/>
    <mergeCell ref="B19:C19"/>
    <mergeCell ref="D6:E6"/>
    <mergeCell ref="F6:G6"/>
    <mergeCell ref="D5:G5"/>
    <mergeCell ref="B5:C7"/>
    <mergeCell ref="B8:C8"/>
    <mergeCell ref="B3:E3"/>
  </mergeCells>
  <pageMargins left="0.7" right="0.7" top="0.75" bottom="0.75" header="0.3" footer="0.3"/>
  <pageSetup scale="60" orientation="landscape" r:id="rId1"/>
  <colBreaks count="1" manualBreakCount="1">
    <brk id="8" max="5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S824"/>
  <sheetViews>
    <sheetView showGridLines="0" topLeftCell="C1" zoomScale="92" zoomScaleNormal="92" zoomScaleSheetLayoutView="70" workbookViewId="0">
      <pane xSplit="2" ySplit="7" topLeftCell="E86" activePane="bottomRight" state="frozen"/>
      <selection pane="topRight" activeCell="E1" sqref="E1"/>
      <selection pane="bottomLeft" activeCell="C8" sqref="C8"/>
      <selection pane="bottomRight" activeCell="A86" sqref="A86"/>
    </sheetView>
  </sheetViews>
  <sheetFormatPr defaultColWidth="9.1796875" defaultRowHeight="14" x14ac:dyDescent="0.25"/>
  <cols>
    <col min="1" max="1" width="3.1796875" style="4" customWidth="1"/>
    <col min="2" max="2" width="8.453125" style="4" customWidth="1"/>
    <col min="3" max="3" width="21.54296875" style="4" bestFit="1" customWidth="1"/>
    <col min="4" max="4" width="45.81640625" style="4" customWidth="1"/>
    <col min="5" max="5" width="13.54296875" style="4" bestFit="1" customWidth="1"/>
    <col min="6" max="6" width="12.54296875" style="4" bestFit="1" customWidth="1"/>
    <col min="7" max="7" width="13.453125" style="4" bestFit="1" customWidth="1"/>
    <col min="8" max="8" width="13.54296875" style="4" bestFit="1" customWidth="1"/>
    <col min="9" max="9" width="12.54296875" style="4" bestFit="1" customWidth="1"/>
    <col min="10" max="10" width="14.54296875" style="4" customWidth="1"/>
    <col min="11" max="11" width="12.54296875" style="4" customWidth="1"/>
    <col min="12" max="12" width="11.81640625" style="4" bestFit="1" customWidth="1"/>
    <col min="13" max="13" width="13.81640625" style="4" bestFit="1" customWidth="1"/>
    <col min="14" max="16" width="11.81640625" style="4" bestFit="1" customWidth="1"/>
    <col min="17" max="17" width="11.453125" style="4" bestFit="1" customWidth="1"/>
    <col min="18" max="18" width="12.453125" style="4" customWidth="1"/>
    <col min="19" max="19" width="12.54296875" style="4" customWidth="1"/>
    <col min="20" max="16384" width="9.1796875" style="4"/>
  </cols>
  <sheetData>
    <row r="2" spans="2:19" x14ac:dyDescent="0.25">
      <c r="J2" s="23" t="s">
        <v>98</v>
      </c>
    </row>
    <row r="3" spans="2:19" x14ac:dyDescent="0.25">
      <c r="J3" s="25" t="s">
        <v>248</v>
      </c>
    </row>
    <row r="4" spans="2:19" x14ac:dyDescent="0.25">
      <c r="B4" s="13"/>
      <c r="C4" s="13" t="s">
        <v>212</v>
      </c>
      <c r="D4" s="82"/>
      <c r="E4" s="82"/>
      <c r="F4" s="82"/>
      <c r="G4" s="82"/>
      <c r="S4" s="25" t="s">
        <v>213</v>
      </c>
    </row>
    <row r="5" spans="2:19" ht="13.75" customHeight="1" x14ac:dyDescent="0.25">
      <c r="B5" s="85"/>
      <c r="C5" s="940" t="s">
        <v>136</v>
      </c>
      <c r="D5" s="941"/>
      <c r="E5" s="927" t="s">
        <v>137</v>
      </c>
      <c r="F5" s="927" t="s">
        <v>138</v>
      </c>
      <c r="G5" s="927" t="s">
        <v>139</v>
      </c>
      <c r="H5" s="947" t="s">
        <v>140</v>
      </c>
      <c r="I5" s="948"/>
      <c r="J5" s="949"/>
      <c r="K5" s="947" t="s">
        <v>141</v>
      </c>
      <c r="L5" s="948"/>
      <c r="M5" s="948"/>
      <c r="N5" s="948"/>
      <c r="O5" s="946" t="s">
        <v>105</v>
      </c>
      <c r="P5" s="946"/>
      <c r="Q5" s="946"/>
      <c r="R5" s="946"/>
      <c r="S5" s="946"/>
    </row>
    <row r="6" spans="2:19" ht="28" x14ac:dyDescent="0.25">
      <c r="B6" s="85"/>
      <c r="C6" s="942"/>
      <c r="D6" s="943"/>
      <c r="E6" s="939"/>
      <c r="F6" s="939"/>
      <c r="G6" s="939"/>
      <c r="H6" s="7" t="s">
        <v>106</v>
      </c>
      <c r="I6" s="7" t="s">
        <v>214</v>
      </c>
      <c r="J6" s="7" t="s">
        <v>107</v>
      </c>
      <c r="K6" s="7" t="s">
        <v>106</v>
      </c>
      <c r="L6" s="7" t="s">
        <v>108</v>
      </c>
      <c r="M6" s="7" t="s">
        <v>109</v>
      </c>
      <c r="N6" s="7" t="s">
        <v>215</v>
      </c>
      <c r="O6" s="7" t="s">
        <v>142</v>
      </c>
      <c r="P6" s="7" t="s">
        <v>143</v>
      </c>
      <c r="Q6" s="7" t="s">
        <v>144</v>
      </c>
      <c r="R6" s="7" t="s">
        <v>145</v>
      </c>
      <c r="S6" s="7" t="s">
        <v>146</v>
      </c>
    </row>
    <row r="7" spans="2:19" x14ac:dyDescent="0.25">
      <c r="B7" s="85"/>
      <c r="C7" s="944"/>
      <c r="D7" s="945"/>
      <c r="E7" s="7" t="s">
        <v>111</v>
      </c>
      <c r="F7" s="7" t="s">
        <v>111</v>
      </c>
      <c r="G7" s="7" t="s">
        <v>111</v>
      </c>
      <c r="H7" s="7" t="s">
        <v>110</v>
      </c>
      <c r="I7" s="7" t="s">
        <v>111</v>
      </c>
      <c r="J7" s="7" t="s">
        <v>112</v>
      </c>
      <c r="K7" s="7" t="s">
        <v>110</v>
      </c>
      <c r="L7" s="7" t="s">
        <v>113</v>
      </c>
      <c r="M7" s="7" t="s">
        <v>114</v>
      </c>
      <c r="N7" s="7" t="s">
        <v>114</v>
      </c>
      <c r="O7" s="7" t="s">
        <v>115</v>
      </c>
      <c r="P7" s="7" t="s">
        <v>115</v>
      </c>
      <c r="Q7" s="7" t="s">
        <v>115</v>
      </c>
      <c r="R7" s="7" t="s">
        <v>115</v>
      </c>
      <c r="S7" s="7" t="s">
        <v>115</v>
      </c>
    </row>
    <row r="8" spans="2:19" x14ac:dyDescent="0.25">
      <c r="B8" s="85"/>
      <c r="C8" s="935" t="s">
        <v>147</v>
      </c>
      <c r="D8" s="936"/>
      <c r="E8" s="139"/>
      <c r="F8" s="172"/>
      <c r="G8" s="172"/>
      <c r="H8" s="84"/>
      <c r="I8" s="84"/>
      <c r="J8" s="83"/>
      <c r="K8" s="84"/>
      <c r="L8" s="92"/>
      <c r="M8" s="16"/>
      <c r="N8" s="16"/>
      <c r="O8" s="16"/>
      <c r="P8" s="16"/>
      <c r="Q8" s="16"/>
      <c r="R8" s="16"/>
      <c r="S8" s="16"/>
    </row>
    <row r="9" spans="2:19" x14ac:dyDescent="0.25">
      <c r="B9" s="85"/>
      <c r="C9" s="84" t="s">
        <v>148</v>
      </c>
      <c r="D9" s="84" t="s">
        <v>149</v>
      </c>
      <c r="E9" s="199">
        <f t="shared" ref="E9:E17" si="0">Q86</f>
        <v>0</v>
      </c>
      <c r="F9" s="197">
        <f t="shared" ref="F9:F17" si="1">Q160</f>
        <v>0</v>
      </c>
      <c r="G9" s="197">
        <f t="shared" ref="G9:G17" si="2">Q233</f>
        <v>0</v>
      </c>
      <c r="H9" s="197"/>
      <c r="I9" s="197">
        <f t="shared" ref="I9:I17" si="3">Q306</f>
        <v>0</v>
      </c>
      <c r="J9" s="197"/>
      <c r="K9" s="197"/>
      <c r="L9" s="193">
        <f t="shared" ref="L9:L17" si="4">E381+F381+G381+H381+I381+J381</f>
        <v>0</v>
      </c>
      <c r="M9" s="193">
        <f t="shared" ref="M9:M17" si="5">K381+L381+M381+N381+O381+P381</f>
        <v>0</v>
      </c>
      <c r="N9" s="193">
        <f t="shared" ref="N9:N17" si="6">L9+M9</f>
        <v>0</v>
      </c>
      <c r="O9" s="193">
        <f t="shared" ref="O9:O17" si="7">Q455</f>
        <v>0</v>
      </c>
      <c r="P9" s="193">
        <f t="shared" ref="P9:P17" si="8">Q529</f>
        <v>0</v>
      </c>
      <c r="Q9" s="193">
        <f t="shared" ref="Q9:Q17" si="9">Q603</f>
        <v>0</v>
      </c>
      <c r="R9" s="193">
        <f t="shared" ref="R9:R17" si="10">Q677</f>
        <v>0</v>
      </c>
      <c r="S9" s="193">
        <f t="shared" ref="S9:S17" si="11">Q751</f>
        <v>0</v>
      </c>
    </row>
    <row r="10" spans="2:19" x14ac:dyDescent="0.25">
      <c r="C10" s="16" t="s">
        <v>150</v>
      </c>
      <c r="D10" s="16" t="s">
        <v>151</v>
      </c>
      <c r="E10" s="199">
        <f t="shared" si="0"/>
        <v>0</v>
      </c>
      <c r="F10" s="197">
        <f t="shared" si="1"/>
        <v>0</v>
      </c>
      <c r="G10" s="197">
        <f t="shared" si="2"/>
        <v>0</v>
      </c>
      <c r="H10" s="193"/>
      <c r="I10" s="197">
        <f t="shared" si="3"/>
        <v>0</v>
      </c>
      <c r="J10" s="193"/>
      <c r="K10" s="193"/>
      <c r="L10" s="193">
        <f t="shared" si="4"/>
        <v>0</v>
      </c>
      <c r="M10" s="193">
        <f t="shared" si="5"/>
        <v>0</v>
      </c>
      <c r="N10" s="193">
        <f t="shared" si="6"/>
        <v>0</v>
      </c>
      <c r="O10" s="193">
        <f t="shared" si="7"/>
        <v>0</v>
      </c>
      <c r="P10" s="193">
        <f t="shared" si="8"/>
        <v>0</v>
      </c>
      <c r="Q10" s="193">
        <f t="shared" si="9"/>
        <v>0</v>
      </c>
      <c r="R10" s="193">
        <f t="shared" si="10"/>
        <v>0</v>
      </c>
      <c r="S10" s="193">
        <f t="shared" si="11"/>
        <v>0</v>
      </c>
    </row>
    <row r="11" spans="2:19" x14ac:dyDescent="0.25">
      <c r="C11" s="16" t="s">
        <v>152</v>
      </c>
      <c r="D11" s="16" t="s">
        <v>153</v>
      </c>
      <c r="E11" s="199">
        <f t="shared" si="0"/>
        <v>0</v>
      </c>
      <c r="F11" s="197">
        <f t="shared" si="1"/>
        <v>0</v>
      </c>
      <c r="G11" s="197">
        <f t="shared" si="2"/>
        <v>0</v>
      </c>
      <c r="H11" s="193"/>
      <c r="I11" s="197">
        <f t="shared" si="3"/>
        <v>0</v>
      </c>
      <c r="J11" s="193"/>
      <c r="K11" s="193"/>
      <c r="L11" s="193">
        <f t="shared" si="4"/>
        <v>0</v>
      </c>
      <c r="M11" s="193">
        <f t="shared" si="5"/>
        <v>0</v>
      </c>
      <c r="N11" s="193">
        <f t="shared" si="6"/>
        <v>0</v>
      </c>
      <c r="O11" s="193">
        <f t="shared" si="7"/>
        <v>0</v>
      </c>
      <c r="P11" s="193">
        <f t="shared" si="8"/>
        <v>0</v>
      </c>
      <c r="Q11" s="193">
        <f t="shared" si="9"/>
        <v>0</v>
      </c>
      <c r="R11" s="193">
        <f t="shared" si="10"/>
        <v>0</v>
      </c>
      <c r="S11" s="193">
        <f t="shared" si="11"/>
        <v>0</v>
      </c>
    </row>
    <row r="12" spans="2:19" x14ac:dyDescent="0.25">
      <c r="C12" s="16" t="s">
        <v>154</v>
      </c>
      <c r="D12" s="16" t="s">
        <v>155</v>
      </c>
      <c r="E12" s="199">
        <f t="shared" si="0"/>
        <v>0</v>
      </c>
      <c r="F12" s="197">
        <f t="shared" si="1"/>
        <v>0</v>
      </c>
      <c r="G12" s="197">
        <f t="shared" si="2"/>
        <v>0</v>
      </c>
      <c r="H12" s="193"/>
      <c r="I12" s="197">
        <f t="shared" si="3"/>
        <v>0</v>
      </c>
      <c r="J12" s="193"/>
      <c r="K12" s="193"/>
      <c r="L12" s="193">
        <f t="shared" si="4"/>
        <v>0</v>
      </c>
      <c r="M12" s="193">
        <f t="shared" si="5"/>
        <v>0</v>
      </c>
      <c r="N12" s="193">
        <f t="shared" si="6"/>
        <v>0</v>
      </c>
      <c r="O12" s="193">
        <f t="shared" si="7"/>
        <v>0</v>
      </c>
      <c r="P12" s="193">
        <f t="shared" si="8"/>
        <v>0</v>
      </c>
      <c r="Q12" s="193">
        <f t="shared" si="9"/>
        <v>0</v>
      </c>
      <c r="R12" s="193">
        <f t="shared" si="10"/>
        <v>0</v>
      </c>
      <c r="S12" s="193">
        <f t="shared" si="11"/>
        <v>0</v>
      </c>
    </row>
    <row r="13" spans="2:19" x14ac:dyDescent="0.25">
      <c r="C13" s="16" t="s">
        <v>156</v>
      </c>
      <c r="D13" s="16" t="s">
        <v>157</v>
      </c>
      <c r="E13" s="199">
        <f t="shared" si="0"/>
        <v>10811.751505017397</v>
      </c>
      <c r="F13" s="197">
        <f t="shared" si="1"/>
        <v>11722.171577355646</v>
      </c>
      <c r="G13" s="197">
        <f t="shared" si="2"/>
        <v>11694.853781552183</v>
      </c>
      <c r="H13" s="197">
        <v>10391.18</v>
      </c>
      <c r="I13" s="197">
        <f t="shared" si="3"/>
        <v>12090.14215470666</v>
      </c>
      <c r="J13" s="201">
        <f>I13-H13</f>
        <v>1698.9621547066599</v>
      </c>
      <c r="K13" s="197">
        <v>11410.74</v>
      </c>
      <c r="L13" s="193">
        <f t="shared" si="4"/>
        <v>6232.6336203074261</v>
      </c>
      <c r="M13" s="193">
        <f t="shared" si="5"/>
        <v>7169.2094795194807</v>
      </c>
      <c r="N13" s="193">
        <f t="shared" si="6"/>
        <v>13401.843099826907</v>
      </c>
      <c r="O13" s="193">
        <f t="shared" si="7"/>
        <v>12090.14215470666</v>
      </c>
      <c r="P13" s="193">
        <f t="shared" si="8"/>
        <v>0</v>
      </c>
      <c r="Q13" s="193">
        <f t="shared" si="9"/>
        <v>0</v>
      </c>
      <c r="R13" s="193">
        <f t="shared" si="10"/>
        <v>0</v>
      </c>
      <c r="S13" s="193">
        <f t="shared" si="11"/>
        <v>0</v>
      </c>
    </row>
    <row r="14" spans="2:19" x14ac:dyDescent="0.25">
      <c r="C14" s="16" t="s">
        <v>158</v>
      </c>
      <c r="D14" s="16" t="s">
        <v>159</v>
      </c>
      <c r="E14" s="199">
        <f t="shared" si="0"/>
        <v>0</v>
      </c>
      <c r="F14" s="197">
        <f t="shared" si="1"/>
        <v>0</v>
      </c>
      <c r="G14" s="197">
        <f t="shared" si="2"/>
        <v>0</v>
      </c>
      <c r="H14" s="193"/>
      <c r="I14" s="197">
        <f t="shared" si="3"/>
        <v>0</v>
      </c>
      <c r="J14" s="193"/>
      <c r="K14" s="193"/>
      <c r="L14" s="193">
        <f t="shared" si="4"/>
        <v>0</v>
      </c>
      <c r="M14" s="193">
        <f t="shared" si="5"/>
        <v>0</v>
      </c>
      <c r="N14" s="193">
        <f t="shared" si="6"/>
        <v>0</v>
      </c>
      <c r="O14" s="193">
        <f t="shared" si="7"/>
        <v>0</v>
      </c>
      <c r="P14" s="193">
        <f t="shared" si="8"/>
        <v>0</v>
      </c>
      <c r="Q14" s="193">
        <f t="shared" si="9"/>
        <v>0</v>
      </c>
      <c r="R14" s="193">
        <f t="shared" si="10"/>
        <v>0</v>
      </c>
      <c r="S14" s="193">
        <f t="shared" si="11"/>
        <v>0</v>
      </c>
    </row>
    <row r="15" spans="2:19" x14ac:dyDescent="0.25">
      <c r="C15" s="16" t="s">
        <v>160</v>
      </c>
      <c r="D15" s="16" t="s">
        <v>161</v>
      </c>
      <c r="E15" s="199">
        <f t="shared" si="0"/>
        <v>0</v>
      </c>
      <c r="F15" s="197">
        <f t="shared" si="1"/>
        <v>0</v>
      </c>
      <c r="G15" s="197">
        <f t="shared" si="2"/>
        <v>0</v>
      </c>
      <c r="H15" s="193"/>
      <c r="I15" s="197">
        <f t="shared" si="3"/>
        <v>0</v>
      </c>
      <c r="J15" s="193"/>
      <c r="K15" s="193"/>
      <c r="L15" s="193">
        <f t="shared" si="4"/>
        <v>0</v>
      </c>
      <c r="M15" s="193">
        <f t="shared" si="5"/>
        <v>0</v>
      </c>
      <c r="N15" s="193">
        <f t="shared" si="6"/>
        <v>0</v>
      </c>
      <c r="O15" s="193">
        <f t="shared" si="7"/>
        <v>0</v>
      </c>
      <c r="P15" s="193">
        <f t="shared" si="8"/>
        <v>0</v>
      </c>
      <c r="Q15" s="193">
        <f t="shared" si="9"/>
        <v>0</v>
      </c>
      <c r="R15" s="193">
        <f t="shared" si="10"/>
        <v>0</v>
      </c>
      <c r="S15" s="193">
        <f t="shared" si="11"/>
        <v>0</v>
      </c>
    </row>
    <row r="16" spans="2:19" x14ac:dyDescent="0.25">
      <c r="C16" s="16" t="s">
        <v>162</v>
      </c>
      <c r="D16" s="16" t="s">
        <v>163</v>
      </c>
      <c r="E16" s="199">
        <f t="shared" si="0"/>
        <v>0</v>
      </c>
      <c r="F16" s="197">
        <f t="shared" si="1"/>
        <v>0</v>
      </c>
      <c r="G16" s="197">
        <f t="shared" si="2"/>
        <v>0</v>
      </c>
      <c r="H16" s="193"/>
      <c r="I16" s="197">
        <f t="shared" si="3"/>
        <v>0</v>
      </c>
      <c r="J16" s="193"/>
      <c r="K16" s="193"/>
      <c r="L16" s="193">
        <f t="shared" si="4"/>
        <v>0</v>
      </c>
      <c r="M16" s="193">
        <f t="shared" si="5"/>
        <v>0</v>
      </c>
      <c r="N16" s="193">
        <f t="shared" si="6"/>
        <v>0</v>
      </c>
      <c r="O16" s="193">
        <f t="shared" si="7"/>
        <v>0</v>
      </c>
      <c r="P16" s="193">
        <f t="shared" si="8"/>
        <v>0</v>
      </c>
      <c r="Q16" s="193">
        <f t="shared" si="9"/>
        <v>0</v>
      </c>
      <c r="R16" s="193">
        <f t="shared" si="10"/>
        <v>0</v>
      </c>
      <c r="S16" s="193">
        <f t="shared" si="11"/>
        <v>0</v>
      </c>
    </row>
    <row r="17" spans="3:19" x14ac:dyDescent="0.25">
      <c r="C17" s="16" t="s">
        <v>164</v>
      </c>
      <c r="D17" s="16" t="s">
        <v>165</v>
      </c>
      <c r="E17" s="199">
        <f t="shared" si="0"/>
        <v>0</v>
      </c>
      <c r="F17" s="197">
        <f t="shared" si="1"/>
        <v>0</v>
      </c>
      <c r="G17" s="197">
        <f t="shared" si="2"/>
        <v>0</v>
      </c>
      <c r="H17" s="193"/>
      <c r="I17" s="197">
        <f t="shared" si="3"/>
        <v>0</v>
      </c>
      <c r="J17" s="193"/>
      <c r="K17" s="193"/>
      <c r="L17" s="193">
        <f t="shared" si="4"/>
        <v>0</v>
      </c>
      <c r="M17" s="193">
        <f t="shared" si="5"/>
        <v>0</v>
      </c>
      <c r="N17" s="193">
        <f t="shared" si="6"/>
        <v>0</v>
      </c>
      <c r="O17" s="193">
        <f t="shared" si="7"/>
        <v>0</v>
      </c>
      <c r="P17" s="193">
        <f t="shared" si="8"/>
        <v>0</v>
      </c>
      <c r="Q17" s="193">
        <f t="shared" si="9"/>
        <v>0</v>
      </c>
      <c r="R17" s="193">
        <f t="shared" si="10"/>
        <v>0</v>
      </c>
      <c r="S17" s="193">
        <f t="shared" si="11"/>
        <v>0</v>
      </c>
    </row>
    <row r="18" spans="3:19" x14ac:dyDescent="0.25">
      <c r="C18" s="16"/>
      <c r="D18" s="16"/>
      <c r="E18" s="198"/>
      <c r="F18" s="197"/>
      <c r="G18" s="197"/>
      <c r="H18" s="193"/>
      <c r="I18" s="197"/>
      <c r="J18" s="193"/>
      <c r="K18" s="193"/>
      <c r="L18" s="193"/>
      <c r="M18" s="193"/>
      <c r="N18" s="193"/>
      <c r="O18" s="193"/>
      <c r="P18" s="193"/>
      <c r="Q18" s="193"/>
      <c r="R18" s="193"/>
      <c r="S18" s="193"/>
    </row>
    <row r="19" spans="3:19" x14ac:dyDescent="0.25">
      <c r="C19" s="16"/>
      <c r="D19" s="16"/>
      <c r="E19" s="198"/>
      <c r="F19" s="197"/>
      <c r="G19" s="197"/>
      <c r="H19" s="193"/>
      <c r="I19" s="197"/>
      <c r="J19" s="193"/>
      <c r="K19" s="193"/>
      <c r="L19" s="193"/>
      <c r="M19" s="193"/>
      <c r="N19" s="193"/>
      <c r="O19" s="193"/>
      <c r="P19" s="193"/>
      <c r="Q19" s="193"/>
      <c r="R19" s="193"/>
      <c r="S19" s="193"/>
    </row>
    <row r="20" spans="3:19" x14ac:dyDescent="0.25">
      <c r="C20" s="16"/>
      <c r="D20" s="16"/>
      <c r="E20" s="198"/>
      <c r="F20" s="197"/>
      <c r="G20" s="197"/>
      <c r="H20" s="193"/>
      <c r="I20" s="197"/>
      <c r="J20" s="193"/>
      <c r="K20" s="193"/>
      <c r="L20" s="193"/>
      <c r="M20" s="193"/>
      <c r="N20" s="193"/>
      <c r="O20" s="193"/>
      <c r="P20" s="193"/>
      <c r="Q20" s="193"/>
      <c r="R20" s="193"/>
      <c r="S20" s="193"/>
    </row>
    <row r="21" spans="3:19" x14ac:dyDescent="0.25">
      <c r="C21" s="16"/>
      <c r="D21" s="16"/>
      <c r="E21" s="198"/>
      <c r="F21" s="197"/>
      <c r="G21" s="197"/>
      <c r="H21" s="193"/>
      <c r="I21" s="197"/>
      <c r="J21" s="193"/>
      <c r="K21" s="193"/>
      <c r="L21" s="193"/>
      <c r="M21" s="193"/>
      <c r="N21" s="193"/>
      <c r="O21" s="193"/>
      <c r="P21" s="193"/>
      <c r="Q21" s="193"/>
      <c r="R21" s="193"/>
      <c r="S21" s="193"/>
    </row>
    <row r="22" spans="3:19" x14ac:dyDescent="0.25">
      <c r="C22" s="937" t="s">
        <v>166</v>
      </c>
      <c r="D22" s="938"/>
      <c r="E22" s="186">
        <f>Q99</f>
        <v>10811.751505017397</v>
      </c>
      <c r="F22" s="186">
        <f>Q173</f>
        <v>11722.171577355646</v>
      </c>
      <c r="G22" s="186">
        <f>Q246</f>
        <v>11694.853781552183</v>
      </c>
      <c r="H22" s="186">
        <f>SUM(H9:H21)</f>
        <v>10391.18</v>
      </c>
      <c r="I22" s="186">
        <f>Q319</f>
        <v>12090.14215470666</v>
      </c>
      <c r="J22" s="186">
        <f>I22-H22</f>
        <v>1698.9621547066599</v>
      </c>
      <c r="K22" s="186">
        <f>SUM(K9:K21)</f>
        <v>11410.74</v>
      </c>
      <c r="L22" s="186">
        <f>SUM(E394:J394)</f>
        <v>6232.6336203074261</v>
      </c>
      <c r="M22" s="186">
        <f>SUM(K394:P394)</f>
        <v>7169.2094795194807</v>
      </c>
      <c r="N22" s="186">
        <f>L22+M22</f>
        <v>13401.843099826907</v>
      </c>
      <c r="O22" s="186">
        <f>Q468</f>
        <v>12090.14215470666</v>
      </c>
      <c r="P22" s="186">
        <f>Q542</f>
        <v>0</v>
      </c>
      <c r="Q22" s="186">
        <f>Q616</f>
        <v>0</v>
      </c>
      <c r="R22" s="186">
        <f>Q690</f>
        <v>0</v>
      </c>
      <c r="S22" s="186">
        <f>Q764</f>
        <v>0</v>
      </c>
    </row>
    <row r="23" spans="3:19" x14ac:dyDescent="0.25">
      <c r="C23" s="935" t="s">
        <v>167</v>
      </c>
      <c r="D23" s="936"/>
      <c r="E23" s="200"/>
      <c r="F23" s="198"/>
      <c r="G23" s="198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</row>
    <row r="24" spans="3:19" x14ac:dyDescent="0.25">
      <c r="C24" s="16" t="s">
        <v>168</v>
      </c>
      <c r="D24" s="16" t="s">
        <v>169</v>
      </c>
      <c r="E24" s="199">
        <f t="shared" ref="E24:E34" si="12">Q101</f>
        <v>0</v>
      </c>
      <c r="F24" s="197">
        <f t="shared" ref="F24:F34" si="13">Q175</f>
        <v>0</v>
      </c>
      <c r="G24" s="197">
        <f t="shared" ref="G24:G34" si="14">Q248</f>
        <v>0</v>
      </c>
      <c r="H24" s="193"/>
      <c r="I24" s="197">
        <f t="shared" ref="I24:I34" si="15">Q321</f>
        <v>0</v>
      </c>
      <c r="J24" s="193"/>
      <c r="K24" s="193"/>
      <c r="L24" s="193">
        <f t="shared" ref="L24:L34" si="16">E396+F396+G396+H396+I396+J396</f>
        <v>0</v>
      </c>
      <c r="M24" s="193">
        <f t="shared" ref="M24:M34" si="17">K396+L396+M396+N396+O396+P396</f>
        <v>0</v>
      </c>
      <c r="N24" s="193">
        <f t="shared" ref="N24:N34" si="18">L24+M24</f>
        <v>0</v>
      </c>
      <c r="O24" s="193">
        <f t="shared" ref="O24:O34" si="19">Q470</f>
        <v>0</v>
      </c>
      <c r="P24" s="193">
        <f t="shared" ref="P24:P34" si="20">Q544</f>
        <v>0</v>
      </c>
      <c r="Q24" s="193">
        <f t="shared" ref="Q24:Q34" si="21">Q618</f>
        <v>0</v>
      </c>
      <c r="R24" s="193">
        <f t="shared" ref="R24:R34" si="22">Q692</f>
        <v>0</v>
      </c>
      <c r="S24" s="193">
        <f t="shared" ref="S24:S34" si="23">Q766</f>
        <v>0</v>
      </c>
    </row>
    <row r="25" spans="3:19" x14ac:dyDescent="0.25">
      <c r="C25" s="16" t="s">
        <v>170</v>
      </c>
      <c r="D25" s="16" t="s">
        <v>171</v>
      </c>
      <c r="E25" s="199">
        <f t="shared" si="12"/>
        <v>0</v>
      </c>
      <c r="F25" s="197">
        <f t="shared" si="13"/>
        <v>0</v>
      </c>
      <c r="G25" s="197">
        <f t="shared" si="14"/>
        <v>0</v>
      </c>
      <c r="H25" s="193"/>
      <c r="I25" s="197">
        <f t="shared" si="15"/>
        <v>0</v>
      </c>
      <c r="J25" s="193"/>
      <c r="K25" s="193"/>
      <c r="L25" s="193">
        <f t="shared" si="16"/>
        <v>0</v>
      </c>
      <c r="M25" s="193">
        <f t="shared" si="17"/>
        <v>0</v>
      </c>
      <c r="N25" s="193">
        <f t="shared" si="18"/>
        <v>0</v>
      </c>
      <c r="O25" s="193">
        <f t="shared" si="19"/>
        <v>0</v>
      </c>
      <c r="P25" s="193">
        <f t="shared" si="20"/>
        <v>0</v>
      </c>
      <c r="Q25" s="193">
        <f t="shared" si="21"/>
        <v>0</v>
      </c>
      <c r="R25" s="193">
        <f t="shared" si="22"/>
        <v>0</v>
      </c>
      <c r="S25" s="193">
        <f t="shared" si="23"/>
        <v>0</v>
      </c>
    </row>
    <row r="26" spans="3:19" x14ac:dyDescent="0.25">
      <c r="C26" s="16" t="s">
        <v>216</v>
      </c>
      <c r="D26" s="16" t="s">
        <v>173</v>
      </c>
      <c r="E26" s="199">
        <f t="shared" si="12"/>
        <v>0</v>
      </c>
      <c r="F26" s="197">
        <f t="shared" si="13"/>
        <v>0</v>
      </c>
      <c r="G26" s="197">
        <f t="shared" si="14"/>
        <v>0</v>
      </c>
      <c r="H26" s="193"/>
      <c r="I26" s="197">
        <f t="shared" si="15"/>
        <v>0</v>
      </c>
      <c r="J26" s="193"/>
      <c r="K26" s="193"/>
      <c r="L26" s="193">
        <f t="shared" si="16"/>
        <v>0</v>
      </c>
      <c r="M26" s="193">
        <f t="shared" si="17"/>
        <v>0</v>
      </c>
      <c r="N26" s="193">
        <f t="shared" si="18"/>
        <v>0</v>
      </c>
      <c r="O26" s="193">
        <f t="shared" si="19"/>
        <v>0</v>
      </c>
      <c r="P26" s="193">
        <f t="shared" si="20"/>
        <v>0</v>
      </c>
      <c r="Q26" s="193">
        <f t="shared" si="21"/>
        <v>0</v>
      </c>
      <c r="R26" s="193">
        <f t="shared" si="22"/>
        <v>0</v>
      </c>
      <c r="S26" s="193">
        <f t="shared" si="23"/>
        <v>0</v>
      </c>
    </row>
    <row r="27" spans="3:19" x14ac:dyDescent="0.25">
      <c r="C27" s="16" t="s">
        <v>174</v>
      </c>
      <c r="D27" s="16" t="s">
        <v>175</v>
      </c>
      <c r="E27" s="199">
        <f t="shared" si="12"/>
        <v>0</v>
      </c>
      <c r="F27" s="197">
        <f t="shared" si="13"/>
        <v>0</v>
      </c>
      <c r="G27" s="197">
        <f t="shared" si="14"/>
        <v>0</v>
      </c>
      <c r="H27" s="193"/>
      <c r="I27" s="197">
        <f t="shared" si="15"/>
        <v>0</v>
      </c>
      <c r="J27" s="193"/>
      <c r="K27" s="193"/>
      <c r="L27" s="193">
        <f t="shared" si="16"/>
        <v>0</v>
      </c>
      <c r="M27" s="193">
        <f t="shared" si="17"/>
        <v>0</v>
      </c>
      <c r="N27" s="193">
        <f t="shared" si="18"/>
        <v>0</v>
      </c>
      <c r="O27" s="193">
        <f t="shared" si="19"/>
        <v>0</v>
      </c>
      <c r="P27" s="193">
        <f t="shared" si="20"/>
        <v>0</v>
      </c>
      <c r="Q27" s="193">
        <f t="shared" si="21"/>
        <v>0</v>
      </c>
      <c r="R27" s="193">
        <f t="shared" si="22"/>
        <v>0</v>
      </c>
      <c r="S27" s="193">
        <f t="shared" si="23"/>
        <v>0</v>
      </c>
    </row>
    <row r="28" spans="3:19" x14ac:dyDescent="0.25">
      <c r="C28" s="16" t="s">
        <v>176</v>
      </c>
      <c r="D28" s="16" t="s">
        <v>177</v>
      </c>
      <c r="E28" s="199">
        <f t="shared" si="12"/>
        <v>0</v>
      </c>
      <c r="F28" s="197">
        <f t="shared" si="13"/>
        <v>0</v>
      </c>
      <c r="G28" s="197">
        <f t="shared" si="14"/>
        <v>0</v>
      </c>
      <c r="H28" s="193"/>
      <c r="I28" s="197">
        <f t="shared" si="15"/>
        <v>0</v>
      </c>
      <c r="J28" s="193"/>
      <c r="K28" s="193"/>
      <c r="L28" s="193">
        <f t="shared" si="16"/>
        <v>0</v>
      </c>
      <c r="M28" s="193">
        <f t="shared" si="17"/>
        <v>0</v>
      </c>
      <c r="N28" s="193">
        <f t="shared" si="18"/>
        <v>0</v>
      </c>
      <c r="O28" s="193">
        <f t="shared" si="19"/>
        <v>0</v>
      </c>
      <c r="P28" s="193">
        <f t="shared" si="20"/>
        <v>0</v>
      </c>
      <c r="Q28" s="193">
        <f t="shared" si="21"/>
        <v>0</v>
      </c>
      <c r="R28" s="193">
        <f t="shared" si="22"/>
        <v>0</v>
      </c>
      <c r="S28" s="193">
        <f t="shared" si="23"/>
        <v>0</v>
      </c>
    </row>
    <row r="29" spans="3:19" x14ac:dyDescent="0.25">
      <c r="C29" s="16" t="s">
        <v>178</v>
      </c>
      <c r="D29" s="16" t="s">
        <v>179</v>
      </c>
      <c r="E29" s="199">
        <f t="shared" si="12"/>
        <v>0</v>
      </c>
      <c r="F29" s="197">
        <f t="shared" si="13"/>
        <v>0</v>
      </c>
      <c r="G29" s="197">
        <f t="shared" si="14"/>
        <v>0</v>
      </c>
      <c r="H29" s="193"/>
      <c r="I29" s="197">
        <f t="shared" si="15"/>
        <v>0</v>
      </c>
      <c r="J29" s="193"/>
      <c r="K29" s="193"/>
      <c r="L29" s="193">
        <f t="shared" si="16"/>
        <v>0</v>
      </c>
      <c r="M29" s="193">
        <f t="shared" si="17"/>
        <v>0</v>
      </c>
      <c r="N29" s="193">
        <f t="shared" si="18"/>
        <v>0</v>
      </c>
      <c r="O29" s="193">
        <f t="shared" si="19"/>
        <v>0</v>
      </c>
      <c r="P29" s="193">
        <f t="shared" si="20"/>
        <v>0</v>
      </c>
      <c r="Q29" s="193">
        <f t="shared" si="21"/>
        <v>0</v>
      </c>
      <c r="R29" s="193">
        <f t="shared" si="22"/>
        <v>0</v>
      </c>
      <c r="S29" s="193">
        <f t="shared" si="23"/>
        <v>0</v>
      </c>
    </row>
    <row r="30" spans="3:19" x14ac:dyDescent="0.25">
      <c r="C30" s="16" t="s">
        <v>180</v>
      </c>
      <c r="D30" s="16" t="s">
        <v>181</v>
      </c>
      <c r="E30" s="199">
        <f t="shared" si="12"/>
        <v>0</v>
      </c>
      <c r="F30" s="197">
        <f t="shared" si="13"/>
        <v>0</v>
      </c>
      <c r="G30" s="197">
        <f t="shared" si="14"/>
        <v>0</v>
      </c>
      <c r="H30" s="193"/>
      <c r="I30" s="197">
        <f t="shared" si="15"/>
        <v>0</v>
      </c>
      <c r="J30" s="193"/>
      <c r="K30" s="193"/>
      <c r="L30" s="193">
        <f t="shared" si="16"/>
        <v>0</v>
      </c>
      <c r="M30" s="193">
        <f t="shared" si="17"/>
        <v>0</v>
      </c>
      <c r="N30" s="193">
        <f t="shared" si="18"/>
        <v>0</v>
      </c>
      <c r="O30" s="193">
        <f t="shared" si="19"/>
        <v>0</v>
      </c>
      <c r="P30" s="193">
        <f t="shared" si="20"/>
        <v>0</v>
      </c>
      <c r="Q30" s="193">
        <f t="shared" si="21"/>
        <v>0</v>
      </c>
      <c r="R30" s="193">
        <f t="shared" si="22"/>
        <v>0</v>
      </c>
      <c r="S30" s="193">
        <f t="shared" si="23"/>
        <v>0</v>
      </c>
    </row>
    <row r="31" spans="3:19" x14ac:dyDescent="0.25">
      <c r="C31" s="16" t="s">
        <v>182</v>
      </c>
      <c r="D31" s="16" t="s">
        <v>183</v>
      </c>
      <c r="E31" s="199">
        <f t="shared" si="12"/>
        <v>0</v>
      </c>
      <c r="F31" s="197">
        <f t="shared" si="13"/>
        <v>0</v>
      </c>
      <c r="G31" s="197">
        <f t="shared" si="14"/>
        <v>0</v>
      </c>
      <c r="H31" s="193"/>
      <c r="I31" s="197">
        <f t="shared" si="15"/>
        <v>0</v>
      </c>
      <c r="J31" s="193"/>
      <c r="K31" s="193"/>
      <c r="L31" s="193">
        <f t="shared" si="16"/>
        <v>0</v>
      </c>
      <c r="M31" s="193">
        <f t="shared" si="17"/>
        <v>0</v>
      </c>
      <c r="N31" s="193">
        <f t="shared" si="18"/>
        <v>0</v>
      </c>
      <c r="O31" s="193">
        <f t="shared" si="19"/>
        <v>0</v>
      </c>
      <c r="P31" s="193">
        <f t="shared" si="20"/>
        <v>0</v>
      </c>
      <c r="Q31" s="193">
        <f t="shared" si="21"/>
        <v>0</v>
      </c>
      <c r="R31" s="193">
        <f t="shared" si="22"/>
        <v>0</v>
      </c>
      <c r="S31" s="193">
        <f t="shared" si="23"/>
        <v>0</v>
      </c>
    </row>
    <row r="32" spans="3:19" x14ac:dyDescent="0.25">
      <c r="C32" s="16" t="s">
        <v>184</v>
      </c>
      <c r="D32" s="16" t="s">
        <v>163</v>
      </c>
      <c r="E32" s="199">
        <f t="shared" si="12"/>
        <v>0</v>
      </c>
      <c r="F32" s="197">
        <f t="shared" si="13"/>
        <v>0</v>
      </c>
      <c r="G32" s="197">
        <f t="shared" si="14"/>
        <v>0</v>
      </c>
      <c r="H32" s="193"/>
      <c r="I32" s="197">
        <f t="shared" si="15"/>
        <v>0</v>
      </c>
      <c r="J32" s="193"/>
      <c r="K32" s="193"/>
      <c r="L32" s="193">
        <f t="shared" si="16"/>
        <v>0</v>
      </c>
      <c r="M32" s="193">
        <f t="shared" si="17"/>
        <v>0</v>
      </c>
      <c r="N32" s="193">
        <f t="shared" si="18"/>
        <v>0</v>
      </c>
      <c r="O32" s="193">
        <f t="shared" si="19"/>
        <v>0</v>
      </c>
      <c r="P32" s="193">
        <f t="shared" si="20"/>
        <v>0</v>
      </c>
      <c r="Q32" s="193">
        <f t="shared" si="21"/>
        <v>0</v>
      </c>
      <c r="R32" s="193">
        <f t="shared" si="22"/>
        <v>0</v>
      </c>
      <c r="S32" s="193">
        <f t="shared" si="23"/>
        <v>0</v>
      </c>
    </row>
    <row r="33" spans="3:19" x14ac:dyDescent="0.25">
      <c r="C33" s="16" t="s">
        <v>185</v>
      </c>
      <c r="D33" s="16" t="s">
        <v>186</v>
      </c>
      <c r="E33" s="199">
        <f t="shared" si="12"/>
        <v>0</v>
      </c>
      <c r="F33" s="197">
        <f t="shared" si="13"/>
        <v>0</v>
      </c>
      <c r="G33" s="197">
        <f t="shared" si="14"/>
        <v>0</v>
      </c>
      <c r="H33" s="193"/>
      <c r="I33" s="197">
        <f t="shared" si="15"/>
        <v>0</v>
      </c>
      <c r="J33" s="193"/>
      <c r="K33" s="193"/>
      <c r="L33" s="193">
        <f t="shared" si="16"/>
        <v>0</v>
      </c>
      <c r="M33" s="193">
        <f t="shared" si="17"/>
        <v>0</v>
      </c>
      <c r="N33" s="193">
        <f t="shared" si="18"/>
        <v>0</v>
      </c>
      <c r="O33" s="193">
        <f t="shared" si="19"/>
        <v>0</v>
      </c>
      <c r="P33" s="193">
        <f t="shared" si="20"/>
        <v>0</v>
      </c>
      <c r="Q33" s="193">
        <f t="shared" si="21"/>
        <v>0</v>
      </c>
      <c r="R33" s="193">
        <f t="shared" si="22"/>
        <v>0</v>
      </c>
      <c r="S33" s="193">
        <f t="shared" si="23"/>
        <v>0</v>
      </c>
    </row>
    <row r="34" spans="3:19" x14ac:dyDescent="0.25">
      <c r="C34" s="16" t="s">
        <v>187</v>
      </c>
      <c r="D34" s="16" t="s">
        <v>165</v>
      </c>
      <c r="E34" s="199">
        <f t="shared" si="12"/>
        <v>0</v>
      </c>
      <c r="F34" s="197">
        <f t="shared" si="13"/>
        <v>0</v>
      </c>
      <c r="G34" s="197">
        <f t="shared" si="14"/>
        <v>0</v>
      </c>
      <c r="H34" s="193"/>
      <c r="I34" s="197">
        <f t="shared" si="15"/>
        <v>0</v>
      </c>
      <c r="J34" s="193"/>
      <c r="K34" s="193"/>
      <c r="L34" s="193">
        <f t="shared" si="16"/>
        <v>0</v>
      </c>
      <c r="M34" s="193">
        <f t="shared" si="17"/>
        <v>0</v>
      </c>
      <c r="N34" s="193">
        <f t="shared" si="18"/>
        <v>0</v>
      </c>
      <c r="O34" s="193">
        <f t="shared" si="19"/>
        <v>0</v>
      </c>
      <c r="P34" s="193">
        <f t="shared" si="20"/>
        <v>0</v>
      </c>
      <c r="Q34" s="193">
        <f t="shared" si="21"/>
        <v>0</v>
      </c>
      <c r="R34" s="193">
        <f t="shared" si="22"/>
        <v>0</v>
      </c>
      <c r="S34" s="193">
        <f t="shared" si="23"/>
        <v>0</v>
      </c>
    </row>
    <row r="35" spans="3:19" x14ac:dyDescent="0.25">
      <c r="C35" s="16"/>
      <c r="D35" s="16"/>
      <c r="E35" s="198"/>
      <c r="F35" s="197"/>
      <c r="G35" s="197"/>
      <c r="H35" s="193"/>
      <c r="I35" s="197"/>
      <c r="J35" s="193"/>
      <c r="K35" s="193"/>
      <c r="L35" s="193"/>
      <c r="M35" s="193"/>
      <c r="N35" s="193"/>
      <c r="O35" s="193"/>
      <c r="P35" s="193"/>
      <c r="Q35" s="193"/>
      <c r="R35" s="193"/>
      <c r="S35" s="193"/>
    </row>
    <row r="36" spans="3:19" x14ac:dyDescent="0.25">
      <c r="C36" s="16"/>
      <c r="D36" s="16"/>
      <c r="E36" s="198"/>
      <c r="F36" s="197"/>
      <c r="G36" s="197"/>
      <c r="H36" s="193"/>
      <c r="I36" s="197"/>
      <c r="J36" s="193"/>
      <c r="K36" s="193"/>
      <c r="L36" s="193"/>
      <c r="M36" s="193"/>
      <c r="N36" s="193"/>
      <c r="O36" s="193"/>
      <c r="P36" s="193"/>
      <c r="Q36" s="193"/>
      <c r="R36" s="193"/>
      <c r="S36" s="193"/>
    </row>
    <row r="37" spans="3:19" x14ac:dyDescent="0.25">
      <c r="C37" s="16"/>
      <c r="D37" s="16"/>
      <c r="E37" s="198"/>
      <c r="F37" s="197"/>
      <c r="G37" s="197"/>
      <c r="H37" s="193"/>
      <c r="I37" s="197"/>
      <c r="J37" s="193"/>
      <c r="K37" s="193"/>
      <c r="L37" s="193"/>
      <c r="M37" s="193"/>
      <c r="N37" s="193"/>
      <c r="O37" s="193"/>
      <c r="P37" s="193"/>
      <c r="Q37" s="193"/>
      <c r="R37" s="193"/>
      <c r="S37" s="193"/>
    </row>
    <row r="38" spans="3:19" x14ac:dyDescent="0.25">
      <c r="C38" s="16"/>
      <c r="D38" s="16"/>
      <c r="E38" s="198"/>
      <c r="F38" s="197"/>
      <c r="G38" s="197"/>
      <c r="H38" s="193"/>
      <c r="I38" s="197"/>
      <c r="J38" s="193"/>
      <c r="K38" s="193"/>
      <c r="L38" s="193"/>
      <c r="M38" s="193"/>
      <c r="N38" s="193"/>
      <c r="O38" s="193"/>
      <c r="P38" s="193"/>
      <c r="Q38" s="193"/>
      <c r="R38" s="193"/>
      <c r="S38" s="193"/>
    </row>
    <row r="39" spans="3:19" x14ac:dyDescent="0.25">
      <c r="C39" s="937" t="s">
        <v>188</v>
      </c>
      <c r="D39" s="938"/>
      <c r="E39" s="186">
        <f>Q116</f>
        <v>0</v>
      </c>
      <c r="F39" s="186">
        <f>Q190</f>
        <v>0</v>
      </c>
      <c r="G39" s="186">
        <f>Q263</f>
        <v>0</v>
      </c>
      <c r="H39" s="186">
        <f>SUM(H24:H38)</f>
        <v>0</v>
      </c>
      <c r="I39" s="186">
        <f>Q336</f>
        <v>0</v>
      </c>
      <c r="J39" s="186">
        <f>I39-H39</f>
        <v>0</v>
      </c>
      <c r="K39" s="186">
        <f>SUM(K24:K38)</f>
        <v>0</v>
      </c>
      <c r="L39" s="186">
        <f>SUM(E411:J411)</f>
        <v>0</v>
      </c>
      <c r="M39" s="186">
        <f>SUM(K411:P411)</f>
        <v>0</v>
      </c>
      <c r="N39" s="186">
        <f>L39+M39</f>
        <v>0</v>
      </c>
      <c r="O39" s="186">
        <f>Q485</f>
        <v>0</v>
      </c>
      <c r="P39" s="186">
        <f>Q559</f>
        <v>0</v>
      </c>
      <c r="Q39" s="186">
        <f>Q633</f>
        <v>0</v>
      </c>
      <c r="R39" s="186">
        <f>Q707</f>
        <v>0</v>
      </c>
      <c r="S39" s="186">
        <f>Q781</f>
        <v>0</v>
      </c>
    </row>
    <row r="40" spans="3:19" x14ac:dyDescent="0.25">
      <c r="C40" s="935" t="s">
        <v>189</v>
      </c>
      <c r="D40" s="936"/>
      <c r="E40" s="198"/>
      <c r="F40" s="198"/>
      <c r="G40" s="198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</row>
    <row r="41" spans="3:19" x14ac:dyDescent="0.25">
      <c r="C41" s="16" t="s">
        <v>168</v>
      </c>
      <c r="D41" s="16" t="s">
        <v>169</v>
      </c>
      <c r="E41" s="199">
        <f t="shared" ref="E41:E47" si="24">Q118</f>
        <v>0</v>
      </c>
      <c r="F41" s="197">
        <f t="shared" ref="F41:F47" si="25">Q192</f>
        <v>0</v>
      </c>
      <c r="G41" s="197">
        <f t="shared" ref="G41:G47" si="26">Q265</f>
        <v>0</v>
      </c>
      <c r="H41" s="193"/>
      <c r="I41" s="197">
        <f t="shared" ref="I41:I47" si="27">Q338</f>
        <v>0</v>
      </c>
      <c r="J41" s="193"/>
      <c r="K41" s="193"/>
      <c r="L41" s="193">
        <f t="shared" ref="L41:L47" si="28">E413+F413+G413+H413+I413+J413</f>
        <v>0</v>
      </c>
      <c r="M41" s="193">
        <f t="shared" ref="M41:M47" si="29">K413+L413+M413+N413+O413+P413</f>
        <v>0</v>
      </c>
      <c r="N41" s="193">
        <f t="shared" ref="N41:N47" si="30">L41+M41</f>
        <v>0</v>
      </c>
      <c r="O41" s="193">
        <f t="shared" ref="O41:O47" si="31">Q487</f>
        <v>0</v>
      </c>
      <c r="P41" s="193">
        <f t="shared" ref="P41:P47" si="32">Q561</f>
        <v>0</v>
      </c>
      <c r="Q41" s="193">
        <f t="shared" ref="Q41:Q47" si="33">Q635</f>
        <v>0</v>
      </c>
      <c r="R41" s="193">
        <f t="shared" ref="R41:R47" si="34">Q709</f>
        <v>0</v>
      </c>
      <c r="S41" s="193">
        <f t="shared" ref="S41:S47" si="35">Q783</f>
        <v>0</v>
      </c>
    </row>
    <row r="42" spans="3:19" x14ac:dyDescent="0.25">
      <c r="C42" s="16" t="s">
        <v>170</v>
      </c>
      <c r="D42" s="16" t="s">
        <v>171</v>
      </c>
      <c r="E42" s="199">
        <f t="shared" si="24"/>
        <v>0</v>
      </c>
      <c r="F42" s="197">
        <f t="shared" si="25"/>
        <v>0</v>
      </c>
      <c r="G42" s="197">
        <f t="shared" si="26"/>
        <v>0</v>
      </c>
      <c r="H42" s="193"/>
      <c r="I42" s="197">
        <f t="shared" si="27"/>
        <v>0</v>
      </c>
      <c r="J42" s="193"/>
      <c r="K42" s="193"/>
      <c r="L42" s="193">
        <f t="shared" si="28"/>
        <v>0</v>
      </c>
      <c r="M42" s="193">
        <f t="shared" si="29"/>
        <v>0</v>
      </c>
      <c r="N42" s="193">
        <f t="shared" si="30"/>
        <v>0</v>
      </c>
      <c r="O42" s="193">
        <f t="shared" si="31"/>
        <v>0</v>
      </c>
      <c r="P42" s="193">
        <f t="shared" si="32"/>
        <v>0</v>
      </c>
      <c r="Q42" s="193">
        <f t="shared" si="33"/>
        <v>0</v>
      </c>
      <c r="R42" s="193">
        <f t="shared" si="34"/>
        <v>0</v>
      </c>
      <c r="S42" s="193">
        <f t="shared" si="35"/>
        <v>0</v>
      </c>
    </row>
    <row r="43" spans="3:19" x14ac:dyDescent="0.25">
      <c r="C43" s="16" t="s">
        <v>216</v>
      </c>
      <c r="D43" s="16" t="s">
        <v>173</v>
      </c>
      <c r="E43" s="199">
        <f t="shared" si="24"/>
        <v>0</v>
      </c>
      <c r="F43" s="197">
        <f t="shared" si="25"/>
        <v>0</v>
      </c>
      <c r="G43" s="197">
        <f t="shared" si="26"/>
        <v>0</v>
      </c>
      <c r="H43" s="193"/>
      <c r="I43" s="197">
        <f t="shared" si="27"/>
        <v>0</v>
      </c>
      <c r="J43" s="193"/>
      <c r="K43" s="193"/>
      <c r="L43" s="193">
        <f t="shared" si="28"/>
        <v>0</v>
      </c>
      <c r="M43" s="193">
        <f t="shared" si="29"/>
        <v>0</v>
      </c>
      <c r="N43" s="193">
        <f t="shared" si="30"/>
        <v>0</v>
      </c>
      <c r="O43" s="193">
        <f t="shared" si="31"/>
        <v>0</v>
      </c>
      <c r="P43" s="193">
        <f t="shared" si="32"/>
        <v>0</v>
      </c>
      <c r="Q43" s="193">
        <f t="shared" si="33"/>
        <v>0</v>
      </c>
      <c r="R43" s="193">
        <f t="shared" si="34"/>
        <v>0</v>
      </c>
      <c r="S43" s="193">
        <f t="shared" si="35"/>
        <v>0</v>
      </c>
    </row>
    <row r="44" spans="3:19" x14ac:dyDescent="0.25">
      <c r="C44" s="16" t="s">
        <v>174</v>
      </c>
      <c r="D44" s="16" t="s">
        <v>175</v>
      </c>
      <c r="E44" s="199">
        <f t="shared" si="24"/>
        <v>0</v>
      </c>
      <c r="F44" s="197">
        <f t="shared" si="25"/>
        <v>0</v>
      </c>
      <c r="G44" s="197">
        <f t="shared" si="26"/>
        <v>0</v>
      </c>
      <c r="H44" s="193"/>
      <c r="I44" s="197">
        <f t="shared" si="27"/>
        <v>0</v>
      </c>
      <c r="J44" s="193"/>
      <c r="K44" s="193"/>
      <c r="L44" s="193">
        <f t="shared" si="28"/>
        <v>0</v>
      </c>
      <c r="M44" s="193">
        <f t="shared" si="29"/>
        <v>0</v>
      </c>
      <c r="N44" s="193">
        <f t="shared" si="30"/>
        <v>0</v>
      </c>
      <c r="O44" s="193">
        <f t="shared" si="31"/>
        <v>0</v>
      </c>
      <c r="P44" s="193">
        <f t="shared" si="32"/>
        <v>0</v>
      </c>
      <c r="Q44" s="193">
        <f t="shared" si="33"/>
        <v>0</v>
      </c>
      <c r="R44" s="193">
        <f t="shared" si="34"/>
        <v>0</v>
      </c>
      <c r="S44" s="193">
        <f t="shared" si="35"/>
        <v>0</v>
      </c>
    </row>
    <row r="45" spans="3:19" x14ac:dyDescent="0.25">
      <c r="C45" s="16" t="s">
        <v>176</v>
      </c>
      <c r="D45" s="16" t="s">
        <v>177</v>
      </c>
      <c r="E45" s="199">
        <f t="shared" si="24"/>
        <v>0</v>
      </c>
      <c r="F45" s="197">
        <f t="shared" si="25"/>
        <v>0</v>
      </c>
      <c r="G45" s="197">
        <f t="shared" si="26"/>
        <v>0</v>
      </c>
      <c r="H45" s="193"/>
      <c r="I45" s="197">
        <f t="shared" si="27"/>
        <v>0</v>
      </c>
      <c r="J45" s="193"/>
      <c r="K45" s="193"/>
      <c r="L45" s="193">
        <f t="shared" si="28"/>
        <v>0</v>
      </c>
      <c r="M45" s="193">
        <f t="shared" si="29"/>
        <v>0</v>
      </c>
      <c r="N45" s="193">
        <f t="shared" si="30"/>
        <v>0</v>
      </c>
      <c r="O45" s="193">
        <f t="shared" si="31"/>
        <v>0</v>
      </c>
      <c r="P45" s="193">
        <f t="shared" si="32"/>
        <v>0</v>
      </c>
      <c r="Q45" s="193">
        <f t="shared" si="33"/>
        <v>0</v>
      </c>
      <c r="R45" s="193">
        <f t="shared" si="34"/>
        <v>0</v>
      </c>
      <c r="S45" s="193">
        <f t="shared" si="35"/>
        <v>0</v>
      </c>
    </row>
    <row r="46" spans="3:19" x14ac:dyDescent="0.25">
      <c r="C46" s="16" t="s">
        <v>178</v>
      </c>
      <c r="D46" s="16" t="s">
        <v>179</v>
      </c>
      <c r="E46" s="199">
        <f t="shared" si="24"/>
        <v>0</v>
      </c>
      <c r="F46" s="197">
        <f t="shared" si="25"/>
        <v>0</v>
      </c>
      <c r="G46" s="197">
        <f t="shared" si="26"/>
        <v>0</v>
      </c>
      <c r="H46" s="193"/>
      <c r="I46" s="197">
        <f t="shared" si="27"/>
        <v>0</v>
      </c>
      <c r="J46" s="193"/>
      <c r="K46" s="193"/>
      <c r="L46" s="193">
        <f t="shared" si="28"/>
        <v>0</v>
      </c>
      <c r="M46" s="193">
        <f t="shared" si="29"/>
        <v>0</v>
      </c>
      <c r="N46" s="193">
        <f t="shared" si="30"/>
        <v>0</v>
      </c>
      <c r="O46" s="193">
        <f t="shared" si="31"/>
        <v>0</v>
      </c>
      <c r="P46" s="193">
        <f t="shared" si="32"/>
        <v>0</v>
      </c>
      <c r="Q46" s="193">
        <f t="shared" si="33"/>
        <v>0</v>
      </c>
      <c r="R46" s="193">
        <f t="shared" si="34"/>
        <v>0</v>
      </c>
      <c r="S46" s="193">
        <f t="shared" si="35"/>
        <v>0</v>
      </c>
    </row>
    <row r="47" spans="3:19" x14ac:dyDescent="0.25">
      <c r="C47" s="16" t="s">
        <v>180</v>
      </c>
      <c r="D47" s="16" t="s">
        <v>181</v>
      </c>
      <c r="E47" s="199">
        <f t="shared" si="24"/>
        <v>0</v>
      </c>
      <c r="F47" s="197">
        <f t="shared" si="25"/>
        <v>0</v>
      </c>
      <c r="G47" s="197">
        <f t="shared" si="26"/>
        <v>0</v>
      </c>
      <c r="H47" s="193"/>
      <c r="I47" s="197">
        <f t="shared" si="27"/>
        <v>0</v>
      </c>
      <c r="J47" s="193"/>
      <c r="K47" s="193"/>
      <c r="L47" s="193">
        <f t="shared" si="28"/>
        <v>0</v>
      </c>
      <c r="M47" s="193">
        <f t="shared" si="29"/>
        <v>0</v>
      </c>
      <c r="N47" s="193">
        <f t="shared" si="30"/>
        <v>0</v>
      </c>
      <c r="O47" s="193">
        <f t="shared" si="31"/>
        <v>0</v>
      </c>
      <c r="P47" s="193">
        <f t="shared" si="32"/>
        <v>0</v>
      </c>
      <c r="Q47" s="193">
        <f t="shared" si="33"/>
        <v>0</v>
      </c>
      <c r="R47" s="193">
        <f t="shared" si="34"/>
        <v>0</v>
      </c>
      <c r="S47" s="193">
        <f t="shared" si="35"/>
        <v>0</v>
      </c>
    </row>
    <row r="48" spans="3:19" x14ac:dyDescent="0.25">
      <c r="C48" s="16" t="s">
        <v>246</v>
      </c>
      <c r="D48" s="16" t="s">
        <v>206</v>
      </c>
      <c r="E48" s="199">
        <v>0</v>
      </c>
      <c r="F48" s="197">
        <v>0</v>
      </c>
      <c r="G48" s="197">
        <v>0</v>
      </c>
      <c r="H48" s="193"/>
      <c r="I48" s="197">
        <v>0</v>
      </c>
      <c r="J48" s="193"/>
      <c r="K48" s="193"/>
      <c r="L48" s="193">
        <v>0</v>
      </c>
      <c r="M48" s="193">
        <v>0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</row>
    <row r="49" spans="3:19" x14ac:dyDescent="0.25">
      <c r="C49" s="16" t="s">
        <v>182</v>
      </c>
      <c r="D49" s="16" t="s">
        <v>183</v>
      </c>
      <c r="E49" s="199">
        <f>Q125</f>
        <v>0</v>
      </c>
      <c r="F49" s="197">
        <f>Q199</f>
        <v>0</v>
      </c>
      <c r="G49" s="197">
        <f>Q272</f>
        <v>0</v>
      </c>
      <c r="H49" s="193"/>
      <c r="I49" s="197">
        <f>Q345</f>
        <v>0</v>
      </c>
      <c r="J49" s="193"/>
      <c r="K49" s="193"/>
      <c r="L49" s="193">
        <f>E420+F420+G420+H420+I420+J420</f>
        <v>0</v>
      </c>
      <c r="M49" s="193">
        <f>K420+L420+M420+N420+O420+P420</f>
        <v>0</v>
      </c>
      <c r="N49" s="193">
        <f>L49+M49</f>
        <v>0</v>
      </c>
      <c r="O49" s="193">
        <f>Q494</f>
        <v>0</v>
      </c>
      <c r="P49" s="193">
        <f>Q568</f>
        <v>0</v>
      </c>
      <c r="Q49" s="193">
        <f>Q642</f>
        <v>0</v>
      </c>
      <c r="R49" s="193">
        <f>Q716</f>
        <v>0</v>
      </c>
      <c r="S49" s="193">
        <f>Q790</f>
        <v>0</v>
      </c>
    </row>
    <row r="50" spans="3:19" x14ac:dyDescent="0.25">
      <c r="C50" s="16" t="s">
        <v>208</v>
      </c>
      <c r="D50" s="16" t="s">
        <v>163</v>
      </c>
      <c r="E50" s="199">
        <f>Q126</f>
        <v>0</v>
      </c>
      <c r="F50" s="197">
        <f>Q200</f>
        <v>0</v>
      </c>
      <c r="G50" s="197">
        <f>Q273</f>
        <v>0</v>
      </c>
      <c r="H50" s="193"/>
      <c r="I50" s="197">
        <f>Q346</f>
        <v>0</v>
      </c>
      <c r="J50" s="193"/>
      <c r="K50" s="193"/>
      <c r="L50" s="193">
        <f>E421+F421+G421+H421+I421+J421</f>
        <v>0</v>
      </c>
      <c r="M50" s="193">
        <f>K421+L421+M421+N421+O421+P421</f>
        <v>0</v>
      </c>
      <c r="N50" s="193">
        <f>L50+M50</f>
        <v>0</v>
      </c>
      <c r="O50" s="193">
        <f>Q495</f>
        <v>0</v>
      </c>
      <c r="P50" s="193">
        <f>Q569</f>
        <v>0</v>
      </c>
      <c r="Q50" s="193">
        <f>Q643</f>
        <v>0</v>
      </c>
      <c r="R50" s="193">
        <f>Q717</f>
        <v>0</v>
      </c>
      <c r="S50" s="193">
        <f>Q791</f>
        <v>0</v>
      </c>
    </row>
    <row r="51" spans="3:19" x14ac:dyDescent="0.25">
      <c r="C51" s="16" t="s">
        <v>185</v>
      </c>
      <c r="D51" s="16" t="s">
        <v>186</v>
      </c>
      <c r="E51" s="199">
        <f>Q127</f>
        <v>0</v>
      </c>
      <c r="F51" s="197">
        <f>Q201</f>
        <v>0</v>
      </c>
      <c r="G51" s="197">
        <f>Q274</f>
        <v>0</v>
      </c>
      <c r="H51" s="193"/>
      <c r="I51" s="197">
        <f>Q347</f>
        <v>0</v>
      </c>
      <c r="J51" s="193"/>
      <c r="K51" s="193"/>
      <c r="L51" s="193">
        <f>E422+F422+G422+H422+I422+J422</f>
        <v>0</v>
      </c>
      <c r="M51" s="193">
        <f>K422+L422+M422+N422+O422+P422</f>
        <v>0</v>
      </c>
      <c r="N51" s="193">
        <f>L51+M51</f>
        <v>0</v>
      </c>
      <c r="O51" s="193">
        <f>Q496</f>
        <v>0</v>
      </c>
      <c r="P51" s="193">
        <f>Q570</f>
        <v>0</v>
      </c>
      <c r="Q51" s="193">
        <f>Q644</f>
        <v>0</v>
      </c>
      <c r="R51" s="193">
        <f>Q718</f>
        <v>0</v>
      </c>
      <c r="S51" s="193">
        <f>Q792</f>
        <v>0</v>
      </c>
    </row>
    <row r="52" spans="3:19" x14ac:dyDescent="0.25">
      <c r="C52" s="16" t="s">
        <v>187</v>
      </c>
      <c r="D52" s="16" t="s">
        <v>165</v>
      </c>
      <c r="E52" s="199">
        <f>Q128</f>
        <v>0</v>
      </c>
      <c r="F52" s="197">
        <f>Q202</f>
        <v>0</v>
      </c>
      <c r="G52" s="197">
        <f>Q275</f>
        <v>0</v>
      </c>
      <c r="H52" s="193"/>
      <c r="I52" s="197">
        <f>Q348</f>
        <v>0</v>
      </c>
      <c r="J52" s="193"/>
      <c r="K52" s="193"/>
      <c r="L52" s="193">
        <f>E423+F423+G423+H423+I423+J423</f>
        <v>0</v>
      </c>
      <c r="M52" s="193">
        <f>K423+L423+M423+N423+O423+P423</f>
        <v>0</v>
      </c>
      <c r="N52" s="193">
        <f>L52+M52</f>
        <v>0</v>
      </c>
      <c r="O52" s="193">
        <f>Q497</f>
        <v>0</v>
      </c>
      <c r="P52" s="193">
        <f>Q571</f>
        <v>0</v>
      </c>
      <c r="Q52" s="193">
        <f>Q645</f>
        <v>0</v>
      </c>
      <c r="R52" s="193">
        <f>Q719</f>
        <v>0</v>
      </c>
      <c r="S52" s="193">
        <f>Q793</f>
        <v>0</v>
      </c>
    </row>
    <row r="53" spans="3:19" x14ac:dyDescent="0.25">
      <c r="C53" s="16"/>
      <c r="D53" s="16"/>
      <c r="E53" s="198"/>
      <c r="F53" s="197"/>
      <c r="G53" s="197"/>
      <c r="H53" s="193"/>
      <c r="I53" s="197"/>
      <c r="J53" s="193"/>
      <c r="K53" s="193"/>
      <c r="L53" s="193"/>
      <c r="M53" s="193"/>
      <c r="N53" s="193"/>
      <c r="O53" s="193"/>
      <c r="P53" s="193"/>
      <c r="Q53" s="193"/>
      <c r="R53" s="193"/>
      <c r="S53" s="193"/>
    </row>
    <row r="54" spans="3:19" x14ac:dyDescent="0.25">
      <c r="C54" s="16"/>
      <c r="D54" s="16"/>
      <c r="E54" s="198"/>
      <c r="F54" s="197"/>
      <c r="G54" s="197"/>
      <c r="H54" s="193"/>
      <c r="I54" s="197"/>
      <c r="J54" s="193"/>
      <c r="K54" s="193"/>
      <c r="L54" s="193"/>
      <c r="M54" s="193"/>
      <c r="N54" s="193"/>
      <c r="O54" s="193"/>
      <c r="P54" s="193"/>
      <c r="Q54" s="193"/>
      <c r="R54" s="193"/>
      <c r="S54" s="193"/>
    </row>
    <row r="55" spans="3:19" x14ac:dyDescent="0.25">
      <c r="C55" s="16"/>
      <c r="D55" s="16"/>
      <c r="E55" s="198"/>
      <c r="F55" s="197"/>
      <c r="G55" s="197"/>
      <c r="H55" s="193"/>
      <c r="I55" s="197"/>
      <c r="J55" s="193"/>
      <c r="K55" s="193"/>
      <c r="L55" s="193"/>
      <c r="M55" s="193"/>
      <c r="N55" s="193"/>
      <c r="O55" s="193"/>
      <c r="P55" s="193"/>
      <c r="Q55" s="193"/>
      <c r="R55" s="193"/>
      <c r="S55" s="193"/>
    </row>
    <row r="56" spans="3:19" x14ac:dyDescent="0.25">
      <c r="C56" s="16"/>
      <c r="D56" s="16"/>
      <c r="E56" s="198"/>
      <c r="F56" s="197"/>
      <c r="G56" s="197"/>
      <c r="H56" s="193"/>
      <c r="I56" s="197"/>
      <c r="J56" s="193"/>
      <c r="K56" s="193"/>
      <c r="L56" s="193"/>
      <c r="M56" s="193"/>
      <c r="N56" s="193"/>
      <c r="O56" s="193"/>
      <c r="P56" s="193"/>
      <c r="Q56" s="193"/>
      <c r="R56" s="193"/>
      <c r="S56" s="193"/>
    </row>
    <row r="57" spans="3:19" x14ac:dyDescent="0.25">
      <c r="C57" s="937" t="s">
        <v>188</v>
      </c>
      <c r="D57" s="938"/>
      <c r="E57" s="186">
        <f>Q133</f>
        <v>0</v>
      </c>
      <c r="F57" s="186">
        <f>Q207</f>
        <v>0</v>
      </c>
      <c r="G57" s="186">
        <f>Q280</f>
        <v>0</v>
      </c>
      <c r="H57" s="186">
        <f>SUM(H41:H56)</f>
        <v>0</v>
      </c>
      <c r="I57" s="186">
        <f>Q353</f>
        <v>0</v>
      </c>
      <c r="J57" s="186">
        <f>I57-H57</f>
        <v>0</v>
      </c>
      <c r="K57" s="186">
        <f>SUM(K41:K56)</f>
        <v>0</v>
      </c>
      <c r="L57" s="186">
        <f>SUM(E428:J428)</f>
        <v>0</v>
      </c>
      <c r="M57" s="186">
        <f>SUM(K428:P428)</f>
        <v>0</v>
      </c>
      <c r="N57" s="186">
        <f>L57+M57</f>
        <v>0</v>
      </c>
      <c r="O57" s="186">
        <f>Q502</f>
        <v>0</v>
      </c>
      <c r="P57" s="186">
        <f>Q576</f>
        <v>0</v>
      </c>
      <c r="Q57" s="186">
        <f>Q650</f>
        <v>0</v>
      </c>
      <c r="R57" s="186">
        <f>Q724</f>
        <v>0</v>
      </c>
      <c r="S57" s="186">
        <f>Q798</f>
        <v>0</v>
      </c>
    </row>
    <row r="58" spans="3:19" x14ac:dyDescent="0.25">
      <c r="C58" s="935" t="s">
        <v>196</v>
      </c>
      <c r="D58" s="936"/>
      <c r="E58" s="198"/>
      <c r="F58" s="198"/>
      <c r="G58" s="198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</row>
    <row r="59" spans="3:19" x14ac:dyDescent="0.25">
      <c r="C59" s="16" t="s">
        <v>168</v>
      </c>
      <c r="D59" s="16" t="s">
        <v>169</v>
      </c>
      <c r="E59" s="199">
        <f t="shared" ref="E59:E71" si="36">Q135</f>
        <v>0</v>
      </c>
      <c r="F59" s="197">
        <f t="shared" ref="F59:F71" si="37">Q209</f>
        <v>0</v>
      </c>
      <c r="G59" s="197">
        <f>Q282</f>
        <v>0</v>
      </c>
      <c r="H59" s="193"/>
      <c r="I59" s="197">
        <f t="shared" ref="I59:I71" si="38">Q355</f>
        <v>0</v>
      </c>
      <c r="J59" s="193"/>
      <c r="K59" s="193"/>
      <c r="L59" s="193">
        <f t="shared" ref="L59:L71" si="39">E430+F430+G430+H430+I430+J430</f>
        <v>0</v>
      </c>
      <c r="M59" s="193">
        <f t="shared" ref="M59:M71" si="40">K430+L430+M430+N430+O430+P430</f>
        <v>0</v>
      </c>
      <c r="N59" s="193">
        <f t="shared" ref="N59:N71" si="41">L59+M59</f>
        <v>0</v>
      </c>
      <c r="O59" s="193">
        <f t="shared" ref="O59:O71" si="42">Q504</f>
        <v>0</v>
      </c>
      <c r="P59" s="193">
        <f t="shared" ref="P59:P71" si="43">Q578</f>
        <v>0</v>
      </c>
      <c r="Q59" s="193">
        <f t="shared" ref="Q59:Q71" si="44">Q652</f>
        <v>0</v>
      </c>
      <c r="R59" s="193">
        <f t="shared" ref="R59:R71" si="45">Q726</f>
        <v>0</v>
      </c>
      <c r="S59" s="193">
        <f t="shared" ref="S59:S71" si="46">Q800</f>
        <v>0</v>
      </c>
    </row>
    <row r="60" spans="3:19" x14ac:dyDescent="0.25">
      <c r="C60" s="16" t="s">
        <v>170</v>
      </c>
      <c r="D60" s="16" t="s">
        <v>171</v>
      </c>
      <c r="E60" s="199">
        <f t="shared" si="36"/>
        <v>0</v>
      </c>
      <c r="F60" s="197">
        <f t="shared" si="37"/>
        <v>0</v>
      </c>
      <c r="G60" s="197">
        <f>Q283</f>
        <v>0</v>
      </c>
      <c r="H60" s="193"/>
      <c r="I60" s="197">
        <f t="shared" si="38"/>
        <v>0</v>
      </c>
      <c r="J60" s="193"/>
      <c r="K60" s="193"/>
      <c r="L60" s="193">
        <f t="shared" si="39"/>
        <v>0</v>
      </c>
      <c r="M60" s="193">
        <f t="shared" si="40"/>
        <v>0</v>
      </c>
      <c r="N60" s="193">
        <f t="shared" si="41"/>
        <v>0</v>
      </c>
      <c r="O60" s="193">
        <f t="shared" si="42"/>
        <v>0</v>
      </c>
      <c r="P60" s="193">
        <f t="shared" si="43"/>
        <v>0</v>
      </c>
      <c r="Q60" s="193">
        <f t="shared" si="44"/>
        <v>0</v>
      </c>
      <c r="R60" s="193">
        <f t="shared" si="45"/>
        <v>0</v>
      </c>
      <c r="S60" s="193">
        <f t="shared" si="46"/>
        <v>0</v>
      </c>
    </row>
    <row r="61" spans="3:19" x14ac:dyDescent="0.25">
      <c r="C61" s="16" t="s">
        <v>216</v>
      </c>
      <c r="D61" s="16" t="s">
        <v>173</v>
      </c>
      <c r="E61" s="199">
        <f t="shared" si="36"/>
        <v>0</v>
      </c>
      <c r="F61" s="197">
        <f t="shared" si="37"/>
        <v>0</v>
      </c>
      <c r="G61" s="197">
        <f>Q284</f>
        <v>0</v>
      </c>
      <c r="H61" s="193"/>
      <c r="I61" s="197">
        <f t="shared" si="38"/>
        <v>0</v>
      </c>
      <c r="J61" s="193"/>
      <c r="K61" s="193"/>
      <c r="L61" s="193">
        <f t="shared" si="39"/>
        <v>0</v>
      </c>
      <c r="M61" s="193">
        <f t="shared" si="40"/>
        <v>0</v>
      </c>
      <c r="N61" s="193">
        <f t="shared" si="41"/>
        <v>0</v>
      </c>
      <c r="O61" s="193">
        <f t="shared" si="42"/>
        <v>0</v>
      </c>
      <c r="P61" s="193">
        <f t="shared" si="43"/>
        <v>0</v>
      </c>
      <c r="Q61" s="193">
        <f t="shared" si="44"/>
        <v>0</v>
      </c>
      <c r="R61" s="193">
        <f t="shared" si="45"/>
        <v>0</v>
      </c>
      <c r="S61" s="193">
        <f t="shared" si="46"/>
        <v>0</v>
      </c>
    </row>
    <row r="62" spans="3:19" x14ac:dyDescent="0.25">
      <c r="C62" s="16" t="s">
        <v>174</v>
      </c>
      <c r="D62" s="16" t="s">
        <v>175</v>
      </c>
      <c r="E62" s="199">
        <f t="shared" si="36"/>
        <v>0</v>
      </c>
      <c r="F62" s="197">
        <f t="shared" si="37"/>
        <v>0</v>
      </c>
      <c r="G62" s="197">
        <f>Q285</f>
        <v>0</v>
      </c>
      <c r="H62" s="193"/>
      <c r="I62" s="197">
        <f t="shared" si="38"/>
        <v>0</v>
      </c>
      <c r="J62" s="193"/>
      <c r="K62" s="193"/>
      <c r="L62" s="193">
        <f t="shared" si="39"/>
        <v>0</v>
      </c>
      <c r="M62" s="193">
        <f t="shared" si="40"/>
        <v>0</v>
      </c>
      <c r="N62" s="193">
        <f t="shared" si="41"/>
        <v>0</v>
      </c>
      <c r="O62" s="193">
        <f t="shared" si="42"/>
        <v>0</v>
      </c>
      <c r="P62" s="193">
        <f t="shared" si="43"/>
        <v>0</v>
      </c>
      <c r="Q62" s="193">
        <f t="shared" si="44"/>
        <v>0</v>
      </c>
      <c r="R62" s="193">
        <f t="shared" si="45"/>
        <v>0</v>
      </c>
      <c r="S62" s="193">
        <f t="shared" si="46"/>
        <v>0</v>
      </c>
    </row>
    <row r="63" spans="3:19" x14ac:dyDescent="0.25">
      <c r="C63" s="16" t="s">
        <v>176</v>
      </c>
      <c r="D63" s="16" t="s">
        <v>177</v>
      </c>
      <c r="E63" s="199">
        <f t="shared" si="36"/>
        <v>0</v>
      </c>
      <c r="F63" s="197">
        <f t="shared" si="37"/>
        <v>0</v>
      </c>
      <c r="G63" s="197">
        <f>Q285</f>
        <v>0</v>
      </c>
      <c r="H63" s="193"/>
      <c r="I63" s="197">
        <f t="shared" si="38"/>
        <v>0</v>
      </c>
      <c r="J63" s="193"/>
      <c r="K63" s="193"/>
      <c r="L63" s="193">
        <f t="shared" si="39"/>
        <v>0</v>
      </c>
      <c r="M63" s="193">
        <f t="shared" si="40"/>
        <v>0</v>
      </c>
      <c r="N63" s="193">
        <f t="shared" si="41"/>
        <v>0</v>
      </c>
      <c r="O63" s="193">
        <f t="shared" si="42"/>
        <v>0</v>
      </c>
      <c r="P63" s="193">
        <f t="shared" si="43"/>
        <v>0</v>
      </c>
      <c r="Q63" s="193">
        <f t="shared" si="44"/>
        <v>0</v>
      </c>
      <c r="R63" s="193">
        <f t="shared" si="45"/>
        <v>0</v>
      </c>
      <c r="S63" s="193">
        <f t="shared" si="46"/>
        <v>0</v>
      </c>
    </row>
    <row r="64" spans="3:19" x14ac:dyDescent="0.25">
      <c r="C64" s="16" t="s">
        <v>178</v>
      </c>
      <c r="D64" s="16" t="s">
        <v>217</v>
      </c>
      <c r="E64" s="199">
        <f t="shared" si="36"/>
        <v>0</v>
      </c>
      <c r="F64" s="197">
        <f t="shared" si="37"/>
        <v>0</v>
      </c>
      <c r="G64" s="197">
        <f t="shared" ref="G64:G71" si="47">Q287</f>
        <v>0</v>
      </c>
      <c r="H64" s="193"/>
      <c r="I64" s="197">
        <f t="shared" si="38"/>
        <v>0</v>
      </c>
      <c r="J64" s="193"/>
      <c r="K64" s="193"/>
      <c r="L64" s="193">
        <f t="shared" si="39"/>
        <v>0</v>
      </c>
      <c r="M64" s="193">
        <f t="shared" si="40"/>
        <v>0</v>
      </c>
      <c r="N64" s="193">
        <f t="shared" si="41"/>
        <v>0</v>
      </c>
      <c r="O64" s="193">
        <f t="shared" si="42"/>
        <v>0</v>
      </c>
      <c r="P64" s="193">
        <f t="shared" si="43"/>
        <v>0</v>
      </c>
      <c r="Q64" s="193">
        <f t="shared" si="44"/>
        <v>0</v>
      </c>
      <c r="R64" s="193">
        <f t="shared" si="45"/>
        <v>0</v>
      </c>
      <c r="S64" s="193">
        <f t="shared" si="46"/>
        <v>0</v>
      </c>
    </row>
    <row r="65" spans="3:19" x14ac:dyDescent="0.25">
      <c r="C65" s="16" t="s">
        <v>180</v>
      </c>
      <c r="D65" s="16" t="s">
        <v>197</v>
      </c>
      <c r="E65" s="199">
        <f t="shared" si="36"/>
        <v>0</v>
      </c>
      <c r="F65" s="197">
        <f t="shared" si="37"/>
        <v>0</v>
      </c>
      <c r="G65" s="197">
        <f t="shared" si="47"/>
        <v>0</v>
      </c>
      <c r="H65" s="193"/>
      <c r="I65" s="197">
        <f t="shared" si="38"/>
        <v>0</v>
      </c>
      <c r="J65" s="193"/>
      <c r="K65" s="193"/>
      <c r="L65" s="193">
        <f t="shared" si="39"/>
        <v>0</v>
      </c>
      <c r="M65" s="193">
        <f t="shared" si="40"/>
        <v>0</v>
      </c>
      <c r="N65" s="193">
        <f t="shared" si="41"/>
        <v>0</v>
      </c>
      <c r="O65" s="193">
        <f t="shared" si="42"/>
        <v>0</v>
      </c>
      <c r="P65" s="193">
        <f t="shared" si="43"/>
        <v>0</v>
      </c>
      <c r="Q65" s="193">
        <f t="shared" si="44"/>
        <v>0</v>
      </c>
      <c r="R65" s="193">
        <f t="shared" si="45"/>
        <v>0</v>
      </c>
      <c r="S65" s="193">
        <f t="shared" si="46"/>
        <v>0</v>
      </c>
    </row>
    <row r="66" spans="3:19" x14ac:dyDescent="0.25">
      <c r="C66" s="16" t="s">
        <v>218</v>
      </c>
      <c r="D66" s="16" t="s">
        <v>206</v>
      </c>
      <c r="E66" s="199">
        <f t="shared" si="36"/>
        <v>0</v>
      </c>
      <c r="F66" s="197">
        <f t="shared" si="37"/>
        <v>0</v>
      </c>
      <c r="G66" s="197">
        <f t="shared" si="47"/>
        <v>0</v>
      </c>
      <c r="H66" s="193"/>
      <c r="I66" s="197">
        <f t="shared" si="38"/>
        <v>0</v>
      </c>
      <c r="J66" s="193"/>
      <c r="K66" s="193"/>
      <c r="L66" s="193">
        <f t="shared" si="39"/>
        <v>0</v>
      </c>
      <c r="M66" s="193">
        <f t="shared" si="40"/>
        <v>0</v>
      </c>
      <c r="N66" s="193">
        <f t="shared" si="41"/>
        <v>0</v>
      </c>
      <c r="O66" s="193">
        <f t="shared" si="42"/>
        <v>0</v>
      </c>
      <c r="P66" s="193">
        <f t="shared" si="43"/>
        <v>0</v>
      </c>
      <c r="Q66" s="193">
        <f t="shared" si="44"/>
        <v>0</v>
      </c>
      <c r="R66" s="193">
        <f t="shared" si="45"/>
        <v>0</v>
      </c>
      <c r="S66" s="193">
        <f t="shared" si="46"/>
        <v>0</v>
      </c>
    </row>
    <row r="67" spans="3:19" x14ac:dyDescent="0.25">
      <c r="C67" s="16" t="s">
        <v>219</v>
      </c>
      <c r="D67" s="16" t="s">
        <v>220</v>
      </c>
      <c r="E67" s="199">
        <f t="shared" si="36"/>
        <v>0</v>
      </c>
      <c r="F67" s="197">
        <f t="shared" si="37"/>
        <v>0</v>
      </c>
      <c r="G67" s="197">
        <f t="shared" si="47"/>
        <v>0</v>
      </c>
      <c r="H67" s="193"/>
      <c r="I67" s="197">
        <f t="shared" si="38"/>
        <v>0</v>
      </c>
      <c r="J67" s="193"/>
      <c r="K67" s="193"/>
      <c r="L67" s="193">
        <f t="shared" si="39"/>
        <v>0</v>
      </c>
      <c r="M67" s="193">
        <f t="shared" si="40"/>
        <v>0</v>
      </c>
      <c r="N67" s="193">
        <f t="shared" si="41"/>
        <v>0</v>
      </c>
      <c r="O67" s="193">
        <f t="shared" si="42"/>
        <v>0</v>
      </c>
      <c r="P67" s="193">
        <f t="shared" si="43"/>
        <v>0</v>
      </c>
      <c r="Q67" s="193">
        <f t="shared" si="44"/>
        <v>0</v>
      </c>
      <c r="R67" s="193">
        <f t="shared" si="45"/>
        <v>0</v>
      </c>
      <c r="S67" s="193">
        <f t="shared" si="46"/>
        <v>0</v>
      </c>
    </row>
    <row r="68" spans="3:19" x14ac:dyDescent="0.25">
      <c r="C68" s="16" t="s">
        <v>182</v>
      </c>
      <c r="D68" s="16" t="s">
        <v>183</v>
      </c>
      <c r="E68" s="199">
        <f t="shared" si="36"/>
        <v>0</v>
      </c>
      <c r="F68" s="197">
        <f t="shared" si="37"/>
        <v>0</v>
      </c>
      <c r="G68" s="197">
        <f t="shared" si="47"/>
        <v>0</v>
      </c>
      <c r="H68" s="193"/>
      <c r="I68" s="197">
        <f t="shared" si="38"/>
        <v>0</v>
      </c>
      <c r="J68" s="193"/>
      <c r="K68" s="193"/>
      <c r="L68" s="193">
        <f t="shared" si="39"/>
        <v>0</v>
      </c>
      <c r="M68" s="193">
        <f t="shared" si="40"/>
        <v>0</v>
      </c>
      <c r="N68" s="193">
        <f t="shared" si="41"/>
        <v>0</v>
      </c>
      <c r="O68" s="193">
        <f t="shared" si="42"/>
        <v>0</v>
      </c>
      <c r="P68" s="193">
        <f t="shared" si="43"/>
        <v>0</v>
      </c>
      <c r="Q68" s="193">
        <f t="shared" si="44"/>
        <v>0</v>
      </c>
      <c r="R68" s="193">
        <f t="shared" si="45"/>
        <v>0</v>
      </c>
      <c r="S68" s="193">
        <f t="shared" si="46"/>
        <v>0</v>
      </c>
    </row>
    <row r="69" spans="3:19" x14ac:dyDescent="0.25">
      <c r="C69" s="16" t="s">
        <v>184</v>
      </c>
      <c r="D69" s="16" t="s">
        <v>163</v>
      </c>
      <c r="E69" s="199">
        <f t="shared" si="36"/>
        <v>0</v>
      </c>
      <c r="F69" s="197">
        <f t="shared" si="37"/>
        <v>0</v>
      </c>
      <c r="G69" s="197">
        <f t="shared" si="47"/>
        <v>0</v>
      </c>
      <c r="H69" s="193"/>
      <c r="I69" s="197">
        <f t="shared" si="38"/>
        <v>0</v>
      </c>
      <c r="J69" s="193"/>
      <c r="K69" s="193"/>
      <c r="L69" s="193">
        <f t="shared" si="39"/>
        <v>0</v>
      </c>
      <c r="M69" s="193">
        <f t="shared" si="40"/>
        <v>0</v>
      </c>
      <c r="N69" s="193">
        <f t="shared" si="41"/>
        <v>0</v>
      </c>
      <c r="O69" s="193">
        <f t="shared" si="42"/>
        <v>0</v>
      </c>
      <c r="P69" s="193">
        <f t="shared" si="43"/>
        <v>0</v>
      </c>
      <c r="Q69" s="193">
        <f t="shared" si="44"/>
        <v>0</v>
      </c>
      <c r="R69" s="193">
        <f t="shared" si="45"/>
        <v>0</v>
      </c>
      <c r="S69" s="193">
        <f t="shared" si="46"/>
        <v>0</v>
      </c>
    </row>
    <row r="70" spans="3:19" x14ac:dyDescent="0.25">
      <c r="C70" s="16" t="s">
        <v>185</v>
      </c>
      <c r="D70" s="16" t="s">
        <v>186</v>
      </c>
      <c r="E70" s="199">
        <f t="shared" si="36"/>
        <v>0</v>
      </c>
      <c r="F70" s="197">
        <f t="shared" si="37"/>
        <v>0</v>
      </c>
      <c r="G70" s="197">
        <f t="shared" si="47"/>
        <v>0</v>
      </c>
      <c r="H70" s="193"/>
      <c r="I70" s="197">
        <f t="shared" si="38"/>
        <v>0</v>
      </c>
      <c r="J70" s="193"/>
      <c r="K70" s="193"/>
      <c r="L70" s="193">
        <f t="shared" si="39"/>
        <v>0</v>
      </c>
      <c r="M70" s="193">
        <f t="shared" si="40"/>
        <v>0</v>
      </c>
      <c r="N70" s="193">
        <f t="shared" si="41"/>
        <v>0</v>
      </c>
      <c r="O70" s="193">
        <f t="shared" si="42"/>
        <v>0</v>
      </c>
      <c r="P70" s="193">
        <f t="shared" si="43"/>
        <v>0</v>
      </c>
      <c r="Q70" s="193">
        <f t="shared" si="44"/>
        <v>0</v>
      </c>
      <c r="R70" s="193">
        <f t="shared" si="45"/>
        <v>0</v>
      </c>
      <c r="S70" s="193">
        <f t="shared" si="46"/>
        <v>0</v>
      </c>
    </row>
    <row r="71" spans="3:19" x14ac:dyDescent="0.25">
      <c r="C71" s="16" t="s">
        <v>187</v>
      </c>
      <c r="D71" s="16" t="s">
        <v>165</v>
      </c>
      <c r="E71" s="199">
        <f t="shared" si="36"/>
        <v>0</v>
      </c>
      <c r="F71" s="197">
        <f t="shared" si="37"/>
        <v>0</v>
      </c>
      <c r="G71" s="197">
        <f t="shared" si="47"/>
        <v>0</v>
      </c>
      <c r="H71" s="193"/>
      <c r="I71" s="197">
        <f t="shared" si="38"/>
        <v>0</v>
      </c>
      <c r="J71" s="193"/>
      <c r="K71" s="193"/>
      <c r="L71" s="193">
        <f t="shared" si="39"/>
        <v>0</v>
      </c>
      <c r="M71" s="193">
        <f t="shared" si="40"/>
        <v>0</v>
      </c>
      <c r="N71" s="193">
        <f t="shared" si="41"/>
        <v>0</v>
      </c>
      <c r="O71" s="193">
        <f t="shared" si="42"/>
        <v>0</v>
      </c>
      <c r="P71" s="193">
        <f t="shared" si="43"/>
        <v>0</v>
      </c>
      <c r="Q71" s="193">
        <f t="shared" si="44"/>
        <v>0</v>
      </c>
      <c r="R71" s="193">
        <f t="shared" si="45"/>
        <v>0</v>
      </c>
      <c r="S71" s="193">
        <f t="shared" si="46"/>
        <v>0</v>
      </c>
    </row>
    <row r="72" spans="3:19" x14ac:dyDescent="0.25">
      <c r="C72" s="16"/>
      <c r="D72" s="16"/>
      <c r="E72" s="198"/>
      <c r="F72" s="197"/>
      <c r="G72" s="197"/>
      <c r="H72" s="193"/>
      <c r="I72" s="197"/>
      <c r="J72" s="193"/>
      <c r="K72" s="193"/>
      <c r="L72" s="193"/>
      <c r="M72" s="193"/>
      <c r="N72" s="193"/>
      <c r="O72" s="193"/>
      <c r="P72" s="193"/>
      <c r="Q72" s="193"/>
      <c r="R72" s="193"/>
      <c r="S72" s="193"/>
    </row>
    <row r="73" spans="3:19" x14ac:dyDescent="0.25">
      <c r="C73" s="16"/>
      <c r="D73" s="16"/>
      <c r="E73" s="198"/>
      <c r="F73" s="197"/>
      <c r="G73" s="197"/>
      <c r="H73" s="193"/>
      <c r="I73" s="197"/>
      <c r="J73" s="193"/>
      <c r="K73" s="193"/>
      <c r="L73" s="193"/>
      <c r="M73" s="193"/>
      <c r="N73" s="193"/>
      <c r="O73" s="193"/>
      <c r="P73" s="193"/>
      <c r="Q73" s="193"/>
      <c r="R73" s="193"/>
      <c r="S73" s="193"/>
    </row>
    <row r="74" spans="3:19" x14ac:dyDescent="0.25">
      <c r="C74" s="16"/>
      <c r="D74" s="16"/>
      <c r="E74" s="198"/>
      <c r="F74" s="197"/>
      <c r="G74" s="197"/>
      <c r="H74" s="193"/>
      <c r="I74" s="197"/>
      <c r="J74" s="193"/>
      <c r="K74" s="193"/>
      <c r="L74" s="193"/>
      <c r="M74" s="193"/>
      <c r="N74" s="193"/>
      <c r="O74" s="193"/>
      <c r="P74" s="193"/>
      <c r="Q74" s="193"/>
      <c r="R74" s="193"/>
      <c r="S74" s="193"/>
    </row>
    <row r="75" spans="3:19" x14ac:dyDescent="0.25">
      <c r="C75" s="16"/>
      <c r="D75" s="16"/>
      <c r="E75" s="198"/>
      <c r="F75" s="197"/>
      <c r="G75" s="197"/>
      <c r="H75" s="193"/>
      <c r="I75" s="197"/>
      <c r="J75" s="193"/>
      <c r="K75" s="193"/>
      <c r="L75" s="193"/>
      <c r="M75" s="193"/>
      <c r="N75" s="193"/>
      <c r="O75" s="193"/>
      <c r="P75" s="193"/>
      <c r="Q75" s="193"/>
      <c r="R75" s="193"/>
      <c r="S75" s="193"/>
    </row>
    <row r="76" spans="3:19" x14ac:dyDescent="0.25">
      <c r="C76" s="937" t="s">
        <v>188</v>
      </c>
      <c r="D76" s="938"/>
      <c r="E76" s="186">
        <f>Q152</f>
        <v>0</v>
      </c>
      <c r="F76" s="186">
        <f>Q225</f>
        <v>0</v>
      </c>
      <c r="G76" s="186">
        <f>Q299</f>
        <v>0</v>
      </c>
      <c r="H76" s="186">
        <f>SUM(H59:H75)</f>
        <v>0</v>
      </c>
      <c r="I76" s="186">
        <f>Q372</f>
        <v>0</v>
      </c>
      <c r="J76" s="186">
        <f>I76-H76</f>
        <v>0</v>
      </c>
      <c r="K76" s="186">
        <f>SUM(K59:K75)</f>
        <v>0</v>
      </c>
      <c r="L76" s="186">
        <f>SUM(E447:J447)</f>
        <v>0</v>
      </c>
      <c r="M76" s="186">
        <f>SUM(K447:P447)</f>
        <v>0</v>
      </c>
      <c r="N76" s="186">
        <f>L76+M76</f>
        <v>0</v>
      </c>
      <c r="O76" s="186">
        <f>Q521</f>
        <v>0</v>
      </c>
      <c r="P76" s="186">
        <f>Q595</f>
        <v>0</v>
      </c>
      <c r="Q76" s="186">
        <f>Q669</f>
        <v>0</v>
      </c>
      <c r="R76" s="186">
        <f>Q743</f>
        <v>0</v>
      </c>
      <c r="S76" s="186">
        <f>Q817</f>
        <v>0</v>
      </c>
    </row>
    <row r="77" spans="3:19" x14ac:dyDescent="0.25">
      <c r="C77" s="937" t="s">
        <v>200</v>
      </c>
      <c r="D77" s="938"/>
      <c r="E77" s="186">
        <f>Q153</f>
        <v>0</v>
      </c>
      <c r="F77" s="186">
        <f>Q226</f>
        <v>0</v>
      </c>
      <c r="G77" s="186">
        <f>Q300</f>
        <v>0</v>
      </c>
      <c r="H77" s="186">
        <f>SUM(H60:H76)</f>
        <v>0</v>
      </c>
      <c r="I77" s="186">
        <f>Q373</f>
        <v>0</v>
      </c>
      <c r="J77" s="186">
        <f>I77-H77</f>
        <v>0</v>
      </c>
      <c r="K77" s="186">
        <f>SUM(K60:K76)</f>
        <v>0</v>
      </c>
      <c r="L77" s="186">
        <f>SUM(E448:J448)</f>
        <v>0</v>
      </c>
      <c r="M77" s="186">
        <f>SUM(K448:P448)</f>
        <v>0</v>
      </c>
      <c r="N77" s="186">
        <f>L77+M77</f>
        <v>0</v>
      </c>
      <c r="O77" s="186">
        <f>Q522</f>
        <v>0</v>
      </c>
      <c r="P77" s="186">
        <f>Q596</f>
        <v>0</v>
      </c>
      <c r="Q77" s="186">
        <f>Q670</f>
        <v>0</v>
      </c>
      <c r="R77" s="186">
        <f>Q744</f>
        <v>0</v>
      </c>
      <c r="S77" s="186">
        <f>Q818</f>
        <v>0</v>
      </c>
    </row>
    <row r="78" spans="3:19" x14ac:dyDescent="0.25">
      <c r="C78" s="937" t="s">
        <v>201</v>
      </c>
      <c r="D78" s="938"/>
      <c r="E78" s="186">
        <f>Q154</f>
        <v>10811.751505017397</v>
      </c>
      <c r="F78" s="186">
        <f>Q227</f>
        <v>11722.171577355646</v>
      </c>
      <c r="G78" s="186">
        <f>Q301</f>
        <v>11694.853781552183</v>
      </c>
      <c r="H78" s="186">
        <f>SUM(H75:H77)</f>
        <v>0</v>
      </c>
      <c r="I78" s="186">
        <f>Q374</f>
        <v>12090.14215470666</v>
      </c>
      <c r="J78" s="186">
        <f>I78-H78</f>
        <v>12090.14215470666</v>
      </c>
      <c r="K78" s="186">
        <f>SUM(K75:K77)</f>
        <v>0</v>
      </c>
      <c r="L78" s="186">
        <f>SUM(E449:J449)</f>
        <v>6232.6336203074261</v>
      </c>
      <c r="M78" s="186">
        <f>SUM(K449:P449)</f>
        <v>7169.2094795194807</v>
      </c>
      <c r="N78" s="186">
        <f>L78+M78</f>
        <v>13401.843099826907</v>
      </c>
      <c r="O78" s="186">
        <f>Q523</f>
        <v>12090.14215470666</v>
      </c>
      <c r="P78" s="186">
        <f>Q597</f>
        <v>0</v>
      </c>
      <c r="Q78" s="186">
        <f>Q671</f>
        <v>0</v>
      </c>
      <c r="R78" s="186">
        <f>Q745</f>
        <v>0</v>
      </c>
      <c r="S78" s="186">
        <f>Q819</f>
        <v>0</v>
      </c>
    </row>
    <row r="79" spans="3:19" x14ac:dyDescent="0.25"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</row>
    <row r="80" spans="3:19" x14ac:dyDescent="0.25"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</row>
    <row r="81" spans="3:19" x14ac:dyDescent="0.25">
      <c r="C81" s="13" t="s">
        <v>221</v>
      </c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</row>
    <row r="82" spans="3:19" x14ac:dyDescent="0.25">
      <c r="C82" s="13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6" t="s">
        <v>213</v>
      </c>
      <c r="R82" s="189"/>
      <c r="S82" s="189"/>
    </row>
    <row r="83" spans="3:19" x14ac:dyDescent="0.25">
      <c r="C83" s="930" t="s">
        <v>136</v>
      </c>
      <c r="D83" s="930"/>
      <c r="E83" s="951" t="s">
        <v>222</v>
      </c>
      <c r="F83" s="951"/>
      <c r="G83" s="951"/>
      <c r="H83" s="951"/>
      <c r="I83" s="951"/>
      <c r="J83" s="951"/>
      <c r="K83" s="951"/>
      <c r="L83" s="951"/>
      <c r="M83" s="951"/>
      <c r="N83" s="951"/>
      <c r="O83" s="951"/>
      <c r="P83" s="951"/>
      <c r="Q83" s="951"/>
      <c r="R83" s="189"/>
      <c r="S83" s="189"/>
    </row>
    <row r="84" spans="3:19" x14ac:dyDescent="0.25">
      <c r="C84" s="930"/>
      <c r="D84" s="930"/>
      <c r="E84" s="195" t="s">
        <v>223</v>
      </c>
      <c r="F84" s="195" t="s">
        <v>224</v>
      </c>
      <c r="G84" s="195" t="s">
        <v>225</v>
      </c>
      <c r="H84" s="195" t="s">
        <v>226</v>
      </c>
      <c r="I84" s="195" t="s">
        <v>227</v>
      </c>
      <c r="J84" s="195" t="s">
        <v>228</v>
      </c>
      <c r="K84" s="195" t="s">
        <v>229</v>
      </c>
      <c r="L84" s="195" t="s">
        <v>230</v>
      </c>
      <c r="M84" s="195" t="s">
        <v>231</v>
      </c>
      <c r="N84" s="195" t="s">
        <v>232</v>
      </c>
      <c r="O84" s="195" t="s">
        <v>233</v>
      </c>
      <c r="P84" s="195" t="s">
        <v>234</v>
      </c>
      <c r="Q84" s="195" t="s">
        <v>90</v>
      </c>
      <c r="R84" s="189"/>
      <c r="S84" s="189"/>
    </row>
    <row r="85" spans="3:19" x14ac:dyDescent="0.25">
      <c r="C85" s="935" t="s">
        <v>147</v>
      </c>
      <c r="D85" s="936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4"/>
      <c r="R85" s="189"/>
      <c r="S85" s="189"/>
    </row>
    <row r="86" spans="3:19" x14ac:dyDescent="0.25">
      <c r="C86" s="84" t="s">
        <v>148</v>
      </c>
      <c r="D86" s="84" t="s">
        <v>149</v>
      </c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2">
        <f t="shared" ref="Q86:Q99" si="48">SUM(E86:P86)</f>
        <v>0</v>
      </c>
      <c r="R86" s="189"/>
      <c r="S86" s="189"/>
    </row>
    <row r="87" spans="3:19" x14ac:dyDescent="0.25">
      <c r="C87" s="16" t="s">
        <v>150</v>
      </c>
      <c r="D87" s="16" t="s">
        <v>151</v>
      </c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2">
        <f t="shared" si="48"/>
        <v>0</v>
      </c>
      <c r="R87" s="189"/>
      <c r="S87" s="189"/>
    </row>
    <row r="88" spans="3:19" x14ac:dyDescent="0.25">
      <c r="C88" s="16" t="s">
        <v>152</v>
      </c>
      <c r="D88" s="16" t="s">
        <v>153</v>
      </c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2">
        <f t="shared" si="48"/>
        <v>0</v>
      </c>
      <c r="R88" s="189"/>
      <c r="S88" s="189"/>
    </row>
    <row r="89" spans="3:19" x14ac:dyDescent="0.25">
      <c r="C89" s="16" t="s">
        <v>154</v>
      </c>
      <c r="D89" s="16" t="s">
        <v>155</v>
      </c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2">
        <f t="shared" si="48"/>
        <v>0</v>
      </c>
      <c r="R89" s="189"/>
      <c r="S89" s="189"/>
    </row>
    <row r="90" spans="3:19" x14ac:dyDescent="0.25">
      <c r="C90" s="16" t="s">
        <v>156</v>
      </c>
      <c r="D90" s="16" t="s">
        <v>157</v>
      </c>
      <c r="E90" s="193">
        <f>[6]Sales_SP!CG50</f>
        <v>802.37756776766821</v>
      </c>
      <c r="F90" s="193">
        <f>[6]Sales_SP!CH50</f>
        <v>648.46357073902664</v>
      </c>
      <c r="G90" s="193">
        <f>[6]Sales_SP!CI50</f>
        <v>572.82836211461699</v>
      </c>
      <c r="H90" s="193">
        <f>[6]Sales_SP!CJ50</f>
        <v>775.77776079696616</v>
      </c>
      <c r="I90" s="193">
        <f>[6]Sales_SP!CK50</f>
        <v>1062.65022473165</v>
      </c>
      <c r="J90" s="193">
        <f>[6]Sales_SP!CL50</f>
        <v>817.34192897441778</v>
      </c>
      <c r="K90" s="193">
        <f>[6]Sales_SP!CM50</f>
        <v>677.25595854717506</v>
      </c>
      <c r="L90" s="193">
        <f>[6]Sales_SP!CN50</f>
        <v>638.08251899999993</v>
      </c>
      <c r="M90" s="193">
        <f>[6]Sales_SP!CO50</f>
        <v>1026.6499999999999</v>
      </c>
      <c r="N90" s="193">
        <f>[6]Sales_SP!CP50</f>
        <v>1220.5176829028501</v>
      </c>
      <c r="O90" s="193">
        <f>[6]Sales_SP!CQ50</f>
        <v>1210.22</v>
      </c>
      <c r="P90" s="193">
        <f>[6]Sales_SP!CR50</f>
        <v>1359.5859294430259</v>
      </c>
      <c r="Q90" s="192">
        <f t="shared" si="48"/>
        <v>10811.751505017397</v>
      </c>
      <c r="R90" s="189"/>
      <c r="S90" s="189"/>
    </row>
    <row r="91" spans="3:19" x14ac:dyDescent="0.25">
      <c r="C91" s="16" t="s">
        <v>158</v>
      </c>
      <c r="D91" s="16" t="s">
        <v>159</v>
      </c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2">
        <f t="shared" si="48"/>
        <v>0</v>
      </c>
      <c r="R91" s="189"/>
      <c r="S91" s="189"/>
    </row>
    <row r="92" spans="3:19" x14ac:dyDescent="0.25">
      <c r="C92" s="16" t="s">
        <v>160</v>
      </c>
      <c r="D92" s="16" t="s">
        <v>161</v>
      </c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2">
        <f t="shared" si="48"/>
        <v>0</v>
      </c>
      <c r="R92" s="189"/>
      <c r="S92" s="189"/>
    </row>
    <row r="93" spans="3:19" x14ac:dyDescent="0.25">
      <c r="C93" s="16" t="s">
        <v>162</v>
      </c>
      <c r="D93" s="16" t="s">
        <v>163</v>
      </c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2">
        <f t="shared" si="48"/>
        <v>0</v>
      </c>
      <c r="R93" s="189"/>
      <c r="S93" s="189"/>
    </row>
    <row r="94" spans="3:19" x14ac:dyDescent="0.25">
      <c r="C94" s="16" t="s">
        <v>164</v>
      </c>
      <c r="D94" s="16" t="s">
        <v>165</v>
      </c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2">
        <f t="shared" si="48"/>
        <v>0</v>
      </c>
      <c r="R94" s="189"/>
      <c r="S94" s="189"/>
    </row>
    <row r="95" spans="3:19" x14ac:dyDescent="0.25">
      <c r="C95" s="16"/>
      <c r="D95" s="16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2">
        <f t="shared" si="48"/>
        <v>0</v>
      </c>
      <c r="R95" s="189"/>
      <c r="S95" s="189"/>
    </row>
    <row r="96" spans="3:19" x14ac:dyDescent="0.25">
      <c r="C96" s="16"/>
      <c r="D96" s="16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2">
        <f t="shared" si="48"/>
        <v>0</v>
      </c>
      <c r="R96" s="189"/>
      <c r="S96" s="189"/>
    </row>
    <row r="97" spans="3:19" x14ac:dyDescent="0.25">
      <c r="C97" s="16"/>
      <c r="D97" s="16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2">
        <f t="shared" si="48"/>
        <v>0</v>
      </c>
      <c r="R97" s="189"/>
      <c r="S97" s="189"/>
    </row>
    <row r="98" spans="3:19" x14ac:dyDescent="0.25">
      <c r="C98" s="16" t="s">
        <v>235</v>
      </c>
      <c r="D98" s="16" t="s">
        <v>235</v>
      </c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2">
        <f t="shared" si="48"/>
        <v>0</v>
      </c>
      <c r="R98" s="189"/>
      <c r="S98" s="189"/>
    </row>
    <row r="99" spans="3:19" x14ac:dyDescent="0.25">
      <c r="C99" s="937" t="s">
        <v>166</v>
      </c>
      <c r="D99" s="938"/>
      <c r="E99" s="192">
        <f t="shared" ref="E99:P99" si="49">SUM(E86:E98)</f>
        <v>802.37756776766821</v>
      </c>
      <c r="F99" s="192">
        <f t="shared" si="49"/>
        <v>648.46357073902664</v>
      </c>
      <c r="G99" s="192">
        <f t="shared" si="49"/>
        <v>572.82836211461699</v>
      </c>
      <c r="H99" s="192">
        <f t="shared" si="49"/>
        <v>775.77776079696616</v>
      </c>
      <c r="I99" s="192">
        <f t="shared" si="49"/>
        <v>1062.65022473165</v>
      </c>
      <c r="J99" s="192">
        <f t="shared" si="49"/>
        <v>817.34192897441778</v>
      </c>
      <c r="K99" s="192">
        <f t="shared" si="49"/>
        <v>677.25595854717506</v>
      </c>
      <c r="L99" s="192">
        <f t="shared" si="49"/>
        <v>638.08251899999993</v>
      </c>
      <c r="M99" s="192">
        <f t="shared" si="49"/>
        <v>1026.6499999999999</v>
      </c>
      <c r="N99" s="192">
        <f t="shared" si="49"/>
        <v>1220.5176829028501</v>
      </c>
      <c r="O99" s="192">
        <f t="shared" si="49"/>
        <v>1210.22</v>
      </c>
      <c r="P99" s="192">
        <f t="shared" si="49"/>
        <v>1359.5859294430259</v>
      </c>
      <c r="Q99" s="192">
        <f t="shared" si="48"/>
        <v>10811.751505017397</v>
      </c>
      <c r="R99" s="189"/>
      <c r="S99" s="189"/>
    </row>
    <row r="100" spans="3:19" x14ac:dyDescent="0.25">
      <c r="C100" s="935" t="s">
        <v>167</v>
      </c>
      <c r="D100" s="936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4"/>
      <c r="R100" s="189"/>
      <c r="S100" s="189"/>
    </row>
    <row r="101" spans="3:19" x14ac:dyDescent="0.25">
      <c r="C101" s="16" t="s">
        <v>168</v>
      </c>
      <c r="D101" s="16" t="s">
        <v>169</v>
      </c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2">
        <f t="shared" ref="Q101:Q116" si="50">SUM(E101:P101)</f>
        <v>0</v>
      </c>
      <c r="R101" s="189"/>
      <c r="S101" s="189"/>
    </row>
    <row r="102" spans="3:19" x14ac:dyDescent="0.25">
      <c r="C102" s="16" t="s">
        <v>170</v>
      </c>
      <c r="D102" s="16" t="s">
        <v>171</v>
      </c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2">
        <f t="shared" si="50"/>
        <v>0</v>
      </c>
      <c r="R102" s="189"/>
      <c r="S102" s="189"/>
    </row>
    <row r="103" spans="3:19" x14ac:dyDescent="0.25">
      <c r="C103" s="16" t="s">
        <v>216</v>
      </c>
      <c r="D103" s="16" t="s">
        <v>173</v>
      </c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2">
        <f t="shared" si="50"/>
        <v>0</v>
      </c>
      <c r="R103" s="189"/>
      <c r="S103" s="189"/>
    </row>
    <row r="104" spans="3:19" x14ac:dyDescent="0.25">
      <c r="C104" s="16" t="s">
        <v>174</v>
      </c>
      <c r="D104" s="16" t="s">
        <v>175</v>
      </c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2">
        <f t="shared" si="50"/>
        <v>0</v>
      </c>
      <c r="R104" s="189"/>
      <c r="S104" s="189"/>
    </row>
    <row r="105" spans="3:19" x14ac:dyDescent="0.25">
      <c r="C105" s="16" t="s">
        <v>176</v>
      </c>
      <c r="D105" s="16" t="s">
        <v>177</v>
      </c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2">
        <f t="shared" si="50"/>
        <v>0</v>
      </c>
      <c r="R105" s="189"/>
      <c r="S105" s="189"/>
    </row>
    <row r="106" spans="3:19" x14ac:dyDescent="0.25">
      <c r="C106" s="16" t="s">
        <v>178</v>
      </c>
      <c r="D106" s="16" t="s">
        <v>179</v>
      </c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2">
        <f t="shared" si="50"/>
        <v>0</v>
      </c>
      <c r="R106" s="189"/>
      <c r="S106" s="189"/>
    </row>
    <row r="107" spans="3:19" x14ac:dyDescent="0.25">
      <c r="C107" s="16" t="s">
        <v>180</v>
      </c>
      <c r="D107" s="16" t="s">
        <v>181</v>
      </c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2">
        <f t="shared" si="50"/>
        <v>0</v>
      </c>
      <c r="R107" s="189"/>
      <c r="S107" s="189"/>
    </row>
    <row r="108" spans="3:19" x14ac:dyDescent="0.25">
      <c r="C108" s="16" t="s">
        <v>182</v>
      </c>
      <c r="D108" s="16" t="s">
        <v>183</v>
      </c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2">
        <f t="shared" si="50"/>
        <v>0</v>
      </c>
      <c r="R108" s="189"/>
      <c r="S108" s="189"/>
    </row>
    <row r="109" spans="3:19" x14ac:dyDescent="0.25">
      <c r="C109" s="16" t="s">
        <v>184</v>
      </c>
      <c r="D109" s="16" t="s">
        <v>163</v>
      </c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2">
        <f t="shared" si="50"/>
        <v>0</v>
      </c>
      <c r="R109" s="189"/>
      <c r="S109" s="189"/>
    </row>
    <row r="110" spans="3:19" x14ac:dyDescent="0.25">
      <c r="C110" s="16" t="s">
        <v>185</v>
      </c>
      <c r="D110" s="16" t="s">
        <v>186</v>
      </c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2">
        <f t="shared" si="50"/>
        <v>0</v>
      </c>
      <c r="R110" s="189"/>
      <c r="S110" s="189"/>
    </row>
    <row r="111" spans="3:19" x14ac:dyDescent="0.25">
      <c r="C111" s="16" t="s">
        <v>187</v>
      </c>
      <c r="D111" s="16" t="s">
        <v>165</v>
      </c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2">
        <f t="shared" si="50"/>
        <v>0</v>
      </c>
      <c r="R111" s="189"/>
      <c r="S111" s="189"/>
    </row>
    <row r="112" spans="3:19" x14ac:dyDescent="0.25">
      <c r="C112" s="16"/>
      <c r="D112" s="16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2">
        <f t="shared" si="50"/>
        <v>0</v>
      </c>
      <c r="R112" s="189"/>
      <c r="S112" s="189"/>
    </row>
    <row r="113" spans="3:19" x14ac:dyDescent="0.25">
      <c r="C113" s="16"/>
      <c r="D113" s="16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2">
        <f t="shared" si="50"/>
        <v>0</v>
      </c>
      <c r="R113" s="189"/>
      <c r="S113" s="189"/>
    </row>
    <row r="114" spans="3:19" x14ac:dyDescent="0.25">
      <c r="C114" s="16"/>
      <c r="D114" s="16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2">
        <f t="shared" si="50"/>
        <v>0</v>
      </c>
      <c r="R114" s="189"/>
      <c r="S114" s="189"/>
    </row>
    <row r="115" spans="3:19" x14ac:dyDescent="0.25">
      <c r="C115" s="16" t="s">
        <v>235</v>
      </c>
      <c r="D115" s="16" t="s">
        <v>235</v>
      </c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2">
        <f t="shared" si="50"/>
        <v>0</v>
      </c>
      <c r="R115" s="189"/>
      <c r="S115" s="189"/>
    </row>
    <row r="116" spans="3:19" x14ac:dyDescent="0.25">
      <c r="C116" s="937" t="s">
        <v>188</v>
      </c>
      <c r="D116" s="938"/>
      <c r="E116" s="192">
        <f t="shared" ref="E116:P116" si="51">SUM(E101:E115)</f>
        <v>0</v>
      </c>
      <c r="F116" s="192">
        <f t="shared" si="51"/>
        <v>0</v>
      </c>
      <c r="G116" s="192">
        <f t="shared" si="51"/>
        <v>0</v>
      </c>
      <c r="H116" s="192">
        <f t="shared" si="51"/>
        <v>0</v>
      </c>
      <c r="I116" s="192">
        <f t="shared" si="51"/>
        <v>0</v>
      </c>
      <c r="J116" s="192">
        <f t="shared" si="51"/>
        <v>0</v>
      </c>
      <c r="K116" s="192">
        <f t="shared" si="51"/>
        <v>0</v>
      </c>
      <c r="L116" s="192">
        <f t="shared" si="51"/>
        <v>0</v>
      </c>
      <c r="M116" s="192">
        <f t="shared" si="51"/>
        <v>0</v>
      </c>
      <c r="N116" s="192">
        <f t="shared" si="51"/>
        <v>0</v>
      </c>
      <c r="O116" s="192">
        <f t="shared" si="51"/>
        <v>0</v>
      </c>
      <c r="P116" s="192">
        <f t="shared" si="51"/>
        <v>0</v>
      </c>
      <c r="Q116" s="192">
        <f t="shared" si="50"/>
        <v>0</v>
      </c>
      <c r="R116" s="189"/>
      <c r="S116" s="189"/>
    </row>
    <row r="117" spans="3:19" x14ac:dyDescent="0.25">
      <c r="C117" s="935" t="s">
        <v>189</v>
      </c>
      <c r="D117" s="936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4"/>
      <c r="R117" s="189"/>
      <c r="S117" s="189"/>
    </row>
    <row r="118" spans="3:19" x14ac:dyDescent="0.25">
      <c r="C118" s="16" t="s">
        <v>168</v>
      </c>
      <c r="D118" s="16" t="s">
        <v>169</v>
      </c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2">
        <f t="shared" ref="Q118:Q133" si="52">SUM(E118:P118)</f>
        <v>0</v>
      </c>
      <c r="R118" s="189"/>
      <c r="S118" s="189"/>
    </row>
    <row r="119" spans="3:19" x14ac:dyDescent="0.25">
      <c r="C119" s="16" t="s">
        <v>170</v>
      </c>
      <c r="D119" s="16" t="s">
        <v>171</v>
      </c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2">
        <f t="shared" si="52"/>
        <v>0</v>
      </c>
      <c r="R119" s="189"/>
      <c r="S119" s="189"/>
    </row>
    <row r="120" spans="3:19" x14ac:dyDescent="0.25">
      <c r="C120" s="16" t="s">
        <v>216</v>
      </c>
      <c r="D120" s="16" t="s">
        <v>173</v>
      </c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2">
        <f t="shared" si="52"/>
        <v>0</v>
      </c>
      <c r="R120" s="189"/>
      <c r="S120" s="189"/>
    </row>
    <row r="121" spans="3:19" x14ac:dyDescent="0.25">
      <c r="C121" s="16" t="s">
        <v>174</v>
      </c>
      <c r="D121" s="16" t="s">
        <v>175</v>
      </c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2">
        <f t="shared" si="52"/>
        <v>0</v>
      </c>
      <c r="R121" s="189"/>
      <c r="S121" s="189"/>
    </row>
    <row r="122" spans="3:19" x14ac:dyDescent="0.25">
      <c r="C122" s="16" t="s">
        <v>176</v>
      </c>
      <c r="D122" s="16" t="s">
        <v>177</v>
      </c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2">
        <f t="shared" si="52"/>
        <v>0</v>
      </c>
      <c r="R122" s="189"/>
      <c r="S122" s="189"/>
    </row>
    <row r="123" spans="3:19" x14ac:dyDescent="0.25">
      <c r="C123" s="16" t="s">
        <v>178</v>
      </c>
      <c r="D123" s="16" t="s">
        <v>179</v>
      </c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2">
        <f t="shared" si="52"/>
        <v>0</v>
      </c>
      <c r="R123" s="189"/>
      <c r="S123" s="189"/>
    </row>
    <row r="124" spans="3:19" x14ac:dyDescent="0.25">
      <c r="C124" s="16" t="s">
        <v>180</v>
      </c>
      <c r="D124" s="16" t="s">
        <v>181</v>
      </c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2">
        <f t="shared" si="52"/>
        <v>0</v>
      </c>
      <c r="R124" s="189"/>
      <c r="S124" s="189"/>
    </row>
    <row r="125" spans="3:19" x14ac:dyDescent="0.25">
      <c r="C125" s="16" t="s">
        <v>182</v>
      </c>
      <c r="D125" s="16" t="s">
        <v>183</v>
      </c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2">
        <f t="shared" si="52"/>
        <v>0</v>
      </c>
      <c r="R125" s="189"/>
      <c r="S125" s="189"/>
    </row>
    <row r="126" spans="3:19" x14ac:dyDescent="0.25">
      <c r="C126" s="16" t="s">
        <v>208</v>
      </c>
      <c r="D126" s="16" t="s">
        <v>163</v>
      </c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2">
        <f t="shared" si="52"/>
        <v>0</v>
      </c>
      <c r="R126" s="189"/>
      <c r="S126" s="189"/>
    </row>
    <row r="127" spans="3:19" x14ac:dyDescent="0.25">
      <c r="C127" s="16" t="s">
        <v>185</v>
      </c>
      <c r="D127" s="16" t="s">
        <v>186</v>
      </c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2">
        <f t="shared" si="52"/>
        <v>0</v>
      </c>
      <c r="R127" s="189"/>
      <c r="S127" s="189"/>
    </row>
    <row r="128" spans="3:19" x14ac:dyDescent="0.25">
      <c r="C128" s="16" t="s">
        <v>187</v>
      </c>
      <c r="D128" s="16" t="s">
        <v>165</v>
      </c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2">
        <f t="shared" si="52"/>
        <v>0</v>
      </c>
      <c r="R128" s="189"/>
      <c r="S128" s="189"/>
    </row>
    <row r="129" spans="3:19" x14ac:dyDescent="0.25">
      <c r="C129" s="16"/>
      <c r="D129" s="16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2">
        <f t="shared" si="52"/>
        <v>0</v>
      </c>
      <c r="R129" s="189"/>
      <c r="S129" s="189"/>
    </row>
    <row r="130" spans="3:19" x14ac:dyDescent="0.25">
      <c r="C130" s="16"/>
      <c r="D130" s="16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2">
        <f t="shared" si="52"/>
        <v>0</v>
      </c>
      <c r="R130" s="189"/>
      <c r="S130" s="189"/>
    </row>
    <row r="131" spans="3:19" x14ac:dyDescent="0.25">
      <c r="C131" s="16"/>
      <c r="D131" s="16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2">
        <f t="shared" si="52"/>
        <v>0</v>
      </c>
      <c r="R131" s="189"/>
      <c r="S131" s="189"/>
    </row>
    <row r="132" spans="3:19" x14ac:dyDescent="0.25">
      <c r="C132" s="16" t="s">
        <v>235</v>
      </c>
      <c r="D132" s="16" t="s">
        <v>235</v>
      </c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2">
        <f t="shared" si="52"/>
        <v>0</v>
      </c>
      <c r="R132" s="189"/>
      <c r="S132" s="189"/>
    </row>
    <row r="133" spans="3:19" x14ac:dyDescent="0.25">
      <c r="C133" s="937" t="s">
        <v>188</v>
      </c>
      <c r="D133" s="938"/>
      <c r="E133" s="192">
        <f t="shared" ref="E133:P133" si="53">SUM(E118:E132)</f>
        <v>0</v>
      </c>
      <c r="F133" s="192">
        <f t="shared" si="53"/>
        <v>0</v>
      </c>
      <c r="G133" s="192">
        <f t="shared" si="53"/>
        <v>0</v>
      </c>
      <c r="H133" s="192">
        <f t="shared" si="53"/>
        <v>0</v>
      </c>
      <c r="I133" s="192">
        <f t="shared" si="53"/>
        <v>0</v>
      </c>
      <c r="J133" s="192">
        <f t="shared" si="53"/>
        <v>0</v>
      </c>
      <c r="K133" s="192">
        <f t="shared" si="53"/>
        <v>0</v>
      </c>
      <c r="L133" s="192">
        <f t="shared" si="53"/>
        <v>0</v>
      </c>
      <c r="M133" s="192">
        <f t="shared" si="53"/>
        <v>0</v>
      </c>
      <c r="N133" s="192">
        <f t="shared" si="53"/>
        <v>0</v>
      </c>
      <c r="O133" s="192">
        <f t="shared" si="53"/>
        <v>0</v>
      </c>
      <c r="P133" s="192">
        <f t="shared" si="53"/>
        <v>0</v>
      </c>
      <c r="Q133" s="192">
        <f t="shared" si="52"/>
        <v>0</v>
      </c>
      <c r="R133" s="189"/>
      <c r="S133" s="189"/>
    </row>
    <row r="134" spans="3:19" x14ac:dyDescent="0.25">
      <c r="C134" s="935" t="s">
        <v>196</v>
      </c>
      <c r="D134" s="936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4"/>
      <c r="R134" s="189"/>
      <c r="S134" s="189"/>
    </row>
    <row r="135" spans="3:19" x14ac:dyDescent="0.25">
      <c r="C135" s="16" t="s">
        <v>168</v>
      </c>
      <c r="D135" s="16" t="s">
        <v>169</v>
      </c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2">
        <f t="shared" ref="Q135:Q154" si="54">SUM(E135:P135)</f>
        <v>0</v>
      </c>
      <c r="R135" s="189"/>
      <c r="S135" s="189"/>
    </row>
    <row r="136" spans="3:19" x14ac:dyDescent="0.25">
      <c r="C136" s="16" t="s">
        <v>170</v>
      </c>
      <c r="D136" s="16" t="s">
        <v>171</v>
      </c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2">
        <f t="shared" si="54"/>
        <v>0</v>
      </c>
      <c r="R136" s="189"/>
      <c r="S136" s="189"/>
    </row>
    <row r="137" spans="3:19" x14ac:dyDescent="0.25">
      <c r="C137" s="16" t="s">
        <v>216</v>
      </c>
      <c r="D137" s="16" t="s">
        <v>173</v>
      </c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2">
        <f t="shared" si="54"/>
        <v>0</v>
      </c>
      <c r="R137" s="189"/>
      <c r="S137" s="189"/>
    </row>
    <row r="138" spans="3:19" x14ac:dyDescent="0.25">
      <c r="C138" s="16" t="s">
        <v>174</v>
      </c>
      <c r="D138" s="16" t="s">
        <v>175</v>
      </c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2">
        <f t="shared" si="54"/>
        <v>0</v>
      </c>
      <c r="R138" s="189"/>
      <c r="S138" s="189"/>
    </row>
    <row r="139" spans="3:19" x14ac:dyDescent="0.25">
      <c r="C139" s="16" t="s">
        <v>176</v>
      </c>
      <c r="D139" s="16" t="s">
        <v>177</v>
      </c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2">
        <f t="shared" si="54"/>
        <v>0</v>
      </c>
      <c r="R139" s="189"/>
      <c r="S139" s="189"/>
    </row>
    <row r="140" spans="3:19" x14ac:dyDescent="0.25">
      <c r="C140" s="16" t="s">
        <v>178</v>
      </c>
      <c r="D140" s="16" t="s">
        <v>217</v>
      </c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2">
        <f t="shared" si="54"/>
        <v>0</v>
      </c>
      <c r="R140" s="189"/>
      <c r="S140" s="189"/>
    </row>
    <row r="141" spans="3:19" x14ac:dyDescent="0.25">
      <c r="C141" s="16" t="s">
        <v>180</v>
      </c>
      <c r="D141" s="16" t="s">
        <v>197</v>
      </c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2">
        <f t="shared" si="54"/>
        <v>0</v>
      </c>
      <c r="R141" s="189"/>
      <c r="S141" s="189"/>
    </row>
    <row r="142" spans="3:19" x14ac:dyDescent="0.25">
      <c r="C142" s="16" t="s">
        <v>218</v>
      </c>
      <c r="D142" s="16" t="s">
        <v>206</v>
      </c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2">
        <f t="shared" si="54"/>
        <v>0</v>
      </c>
      <c r="R142" s="189"/>
      <c r="S142" s="189"/>
    </row>
    <row r="143" spans="3:19" x14ac:dyDescent="0.25">
      <c r="C143" s="16" t="s">
        <v>236</v>
      </c>
      <c r="D143" s="16" t="s">
        <v>220</v>
      </c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2">
        <f t="shared" si="54"/>
        <v>0</v>
      </c>
      <c r="R143" s="189"/>
      <c r="S143" s="189"/>
    </row>
    <row r="144" spans="3:19" x14ac:dyDescent="0.25">
      <c r="C144" s="16" t="s">
        <v>182</v>
      </c>
      <c r="D144" s="16" t="s">
        <v>183</v>
      </c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2">
        <f t="shared" si="54"/>
        <v>0</v>
      </c>
      <c r="R144" s="189"/>
      <c r="S144" s="189"/>
    </row>
    <row r="145" spans="3:19" x14ac:dyDescent="0.25">
      <c r="C145" s="16" t="s">
        <v>184</v>
      </c>
      <c r="D145" s="16" t="s">
        <v>163</v>
      </c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2">
        <f t="shared" si="54"/>
        <v>0</v>
      </c>
      <c r="R145" s="189"/>
      <c r="S145" s="189"/>
    </row>
    <row r="146" spans="3:19" x14ac:dyDescent="0.25">
      <c r="C146" s="16" t="s">
        <v>185</v>
      </c>
      <c r="D146" s="16" t="s">
        <v>186</v>
      </c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2">
        <f t="shared" si="54"/>
        <v>0</v>
      </c>
      <c r="R146" s="189"/>
      <c r="S146" s="189"/>
    </row>
    <row r="147" spans="3:19" x14ac:dyDescent="0.25">
      <c r="C147" s="16" t="s">
        <v>187</v>
      </c>
      <c r="D147" s="16" t="s">
        <v>165</v>
      </c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2">
        <f t="shared" si="54"/>
        <v>0</v>
      </c>
      <c r="R147" s="189"/>
      <c r="S147" s="189"/>
    </row>
    <row r="148" spans="3:19" x14ac:dyDescent="0.25">
      <c r="C148" s="16"/>
      <c r="D148" s="16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2">
        <f t="shared" si="54"/>
        <v>0</v>
      </c>
      <c r="R148" s="189"/>
      <c r="S148" s="189"/>
    </row>
    <row r="149" spans="3:19" x14ac:dyDescent="0.25">
      <c r="C149" s="16"/>
      <c r="D149" s="16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2">
        <f t="shared" si="54"/>
        <v>0</v>
      </c>
      <c r="R149" s="189"/>
      <c r="S149" s="189"/>
    </row>
    <row r="150" spans="3:19" x14ac:dyDescent="0.25">
      <c r="C150" s="16"/>
      <c r="D150" s="16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2">
        <f t="shared" si="54"/>
        <v>0</v>
      </c>
      <c r="R150" s="189"/>
      <c r="S150" s="189"/>
    </row>
    <row r="151" spans="3:19" x14ac:dyDescent="0.25">
      <c r="C151" s="16" t="s">
        <v>235</v>
      </c>
      <c r="D151" s="16" t="s">
        <v>235</v>
      </c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2">
        <f t="shared" si="54"/>
        <v>0</v>
      </c>
      <c r="R151" s="189"/>
      <c r="S151" s="189"/>
    </row>
    <row r="152" spans="3:19" x14ac:dyDescent="0.25">
      <c r="C152" s="937" t="s">
        <v>188</v>
      </c>
      <c r="D152" s="938"/>
      <c r="E152" s="192">
        <f t="shared" ref="E152:P152" si="55">SUM(E135:E151)</f>
        <v>0</v>
      </c>
      <c r="F152" s="192">
        <f t="shared" si="55"/>
        <v>0</v>
      </c>
      <c r="G152" s="192">
        <f t="shared" si="55"/>
        <v>0</v>
      </c>
      <c r="H152" s="192">
        <f t="shared" si="55"/>
        <v>0</v>
      </c>
      <c r="I152" s="192">
        <f t="shared" si="55"/>
        <v>0</v>
      </c>
      <c r="J152" s="192">
        <f t="shared" si="55"/>
        <v>0</v>
      </c>
      <c r="K152" s="192">
        <f t="shared" si="55"/>
        <v>0</v>
      </c>
      <c r="L152" s="192">
        <f t="shared" si="55"/>
        <v>0</v>
      </c>
      <c r="M152" s="192">
        <f t="shared" si="55"/>
        <v>0</v>
      </c>
      <c r="N152" s="192">
        <f t="shared" si="55"/>
        <v>0</v>
      </c>
      <c r="O152" s="192">
        <f t="shared" si="55"/>
        <v>0</v>
      </c>
      <c r="P152" s="192">
        <f t="shared" si="55"/>
        <v>0</v>
      </c>
      <c r="Q152" s="192">
        <f t="shared" si="54"/>
        <v>0</v>
      </c>
      <c r="R152" s="189"/>
      <c r="S152" s="189"/>
    </row>
    <row r="153" spans="3:19" x14ac:dyDescent="0.25">
      <c r="C153" s="937" t="s">
        <v>200</v>
      </c>
      <c r="D153" s="938"/>
      <c r="E153" s="192">
        <f t="shared" ref="E153:P153" si="56">E116+E133+E152</f>
        <v>0</v>
      </c>
      <c r="F153" s="192">
        <f t="shared" si="56"/>
        <v>0</v>
      </c>
      <c r="G153" s="192">
        <f t="shared" si="56"/>
        <v>0</v>
      </c>
      <c r="H153" s="192">
        <f t="shared" si="56"/>
        <v>0</v>
      </c>
      <c r="I153" s="192">
        <f t="shared" si="56"/>
        <v>0</v>
      </c>
      <c r="J153" s="192">
        <f t="shared" si="56"/>
        <v>0</v>
      </c>
      <c r="K153" s="192">
        <f t="shared" si="56"/>
        <v>0</v>
      </c>
      <c r="L153" s="192">
        <f t="shared" si="56"/>
        <v>0</v>
      </c>
      <c r="M153" s="192">
        <f t="shared" si="56"/>
        <v>0</v>
      </c>
      <c r="N153" s="192">
        <f t="shared" si="56"/>
        <v>0</v>
      </c>
      <c r="O153" s="192">
        <f t="shared" si="56"/>
        <v>0</v>
      </c>
      <c r="P153" s="192">
        <f t="shared" si="56"/>
        <v>0</v>
      </c>
      <c r="Q153" s="192">
        <f t="shared" si="54"/>
        <v>0</v>
      </c>
      <c r="R153" s="189"/>
      <c r="S153" s="189"/>
    </row>
    <row r="154" spans="3:19" x14ac:dyDescent="0.25">
      <c r="C154" s="937" t="s">
        <v>201</v>
      </c>
      <c r="D154" s="938"/>
      <c r="E154" s="192">
        <f t="shared" ref="E154:P154" si="57">E153+E99</f>
        <v>802.37756776766821</v>
      </c>
      <c r="F154" s="192">
        <f t="shared" si="57"/>
        <v>648.46357073902664</v>
      </c>
      <c r="G154" s="192">
        <f t="shared" si="57"/>
        <v>572.82836211461699</v>
      </c>
      <c r="H154" s="192">
        <f t="shared" si="57"/>
        <v>775.77776079696616</v>
      </c>
      <c r="I154" s="192">
        <f t="shared" si="57"/>
        <v>1062.65022473165</v>
      </c>
      <c r="J154" s="192">
        <f t="shared" si="57"/>
        <v>817.34192897441778</v>
      </c>
      <c r="K154" s="192">
        <f t="shared" si="57"/>
        <v>677.25595854717506</v>
      </c>
      <c r="L154" s="192">
        <f t="shared" si="57"/>
        <v>638.08251899999993</v>
      </c>
      <c r="M154" s="192">
        <f t="shared" si="57"/>
        <v>1026.6499999999999</v>
      </c>
      <c r="N154" s="192">
        <f t="shared" si="57"/>
        <v>1220.5176829028501</v>
      </c>
      <c r="O154" s="192">
        <f t="shared" si="57"/>
        <v>1210.22</v>
      </c>
      <c r="P154" s="192">
        <f t="shared" si="57"/>
        <v>1359.5859294430259</v>
      </c>
      <c r="Q154" s="192">
        <f t="shared" si="54"/>
        <v>10811.751505017397</v>
      </c>
      <c r="R154" s="189"/>
      <c r="S154" s="189"/>
    </row>
    <row r="155" spans="3:19" x14ac:dyDescent="0.25">
      <c r="C155" s="25"/>
      <c r="D155" s="25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</row>
    <row r="156" spans="3:19" x14ac:dyDescent="0.25">
      <c r="C156" s="13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96" t="s">
        <v>213</v>
      </c>
      <c r="R156" s="189"/>
      <c r="S156" s="189"/>
    </row>
    <row r="157" spans="3:19" x14ac:dyDescent="0.25">
      <c r="C157" s="930" t="s">
        <v>136</v>
      </c>
      <c r="D157" s="930"/>
      <c r="E157" s="951" t="s">
        <v>237</v>
      </c>
      <c r="F157" s="951"/>
      <c r="G157" s="951"/>
      <c r="H157" s="951"/>
      <c r="I157" s="951"/>
      <c r="J157" s="951"/>
      <c r="K157" s="951"/>
      <c r="L157" s="951"/>
      <c r="M157" s="951"/>
      <c r="N157" s="951"/>
      <c r="O157" s="951"/>
      <c r="P157" s="951"/>
      <c r="Q157" s="951"/>
      <c r="R157" s="189"/>
      <c r="S157" s="189"/>
    </row>
    <row r="158" spans="3:19" x14ac:dyDescent="0.25">
      <c r="C158" s="930"/>
      <c r="D158" s="930"/>
      <c r="E158" s="195" t="s">
        <v>223</v>
      </c>
      <c r="F158" s="195" t="s">
        <v>224</v>
      </c>
      <c r="G158" s="195" t="s">
        <v>225</v>
      </c>
      <c r="H158" s="195" t="s">
        <v>226</v>
      </c>
      <c r="I158" s="195" t="s">
        <v>227</v>
      </c>
      <c r="J158" s="195" t="s">
        <v>228</v>
      </c>
      <c r="K158" s="195" t="s">
        <v>229</v>
      </c>
      <c r="L158" s="195" t="s">
        <v>230</v>
      </c>
      <c r="M158" s="195" t="s">
        <v>231</v>
      </c>
      <c r="N158" s="195" t="s">
        <v>232</v>
      </c>
      <c r="O158" s="195" t="s">
        <v>233</v>
      </c>
      <c r="P158" s="195" t="s">
        <v>234</v>
      </c>
      <c r="Q158" s="195" t="s">
        <v>90</v>
      </c>
      <c r="R158" s="189"/>
      <c r="S158" s="189"/>
    </row>
    <row r="159" spans="3:19" x14ac:dyDescent="0.25">
      <c r="C159" s="935" t="s">
        <v>147</v>
      </c>
      <c r="D159" s="936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4"/>
      <c r="R159" s="189"/>
      <c r="S159" s="189"/>
    </row>
    <row r="160" spans="3:19" x14ac:dyDescent="0.25">
      <c r="C160" s="84" t="s">
        <v>148</v>
      </c>
      <c r="D160" s="84" t="s">
        <v>149</v>
      </c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2">
        <f t="shared" ref="Q160:Q173" si="58">SUM(E160:P160)</f>
        <v>0</v>
      </c>
      <c r="R160" s="189"/>
      <c r="S160" s="189"/>
    </row>
    <row r="161" spans="3:19" x14ac:dyDescent="0.25">
      <c r="C161" s="16" t="s">
        <v>150</v>
      </c>
      <c r="D161" s="16" t="s">
        <v>151</v>
      </c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2">
        <f t="shared" si="58"/>
        <v>0</v>
      </c>
      <c r="R161" s="189"/>
      <c r="S161" s="189"/>
    </row>
    <row r="162" spans="3:19" x14ac:dyDescent="0.25">
      <c r="C162" s="16" t="s">
        <v>152</v>
      </c>
      <c r="D162" s="16" t="s">
        <v>153</v>
      </c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2">
        <f t="shared" si="58"/>
        <v>0</v>
      </c>
      <c r="R162" s="189"/>
      <c r="S162" s="189"/>
    </row>
    <row r="163" spans="3:19" x14ac:dyDescent="0.25">
      <c r="C163" s="16" t="s">
        <v>154</v>
      </c>
      <c r="D163" s="16" t="s">
        <v>155</v>
      </c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2">
        <f t="shared" si="58"/>
        <v>0</v>
      </c>
      <c r="R163" s="189"/>
      <c r="S163" s="189"/>
    </row>
    <row r="164" spans="3:19" x14ac:dyDescent="0.25">
      <c r="C164" s="16" t="s">
        <v>156</v>
      </c>
      <c r="D164" s="16" t="s">
        <v>157</v>
      </c>
      <c r="E164" s="193">
        <f>[6]Sales_SP!CT50</f>
        <v>698.39258012122571</v>
      </c>
      <c r="F164" s="193">
        <f>[6]Sales_SP!CU50</f>
        <v>649.92913189917874</v>
      </c>
      <c r="G164" s="193">
        <f>[6]Sales_SP!CV50</f>
        <v>555.86032751274286</v>
      </c>
      <c r="H164" s="193">
        <f>[6]Sales_SP!CW50</f>
        <v>1003.795572873466</v>
      </c>
      <c r="I164" s="193">
        <f>[6]Sales_SP!CX50</f>
        <v>935.45656875768032</v>
      </c>
      <c r="J164" s="193">
        <f>[6]Sales_SP!CY50</f>
        <v>741.9100000000002</v>
      </c>
      <c r="K164" s="193">
        <f>[6]Sales_SP!CZ50</f>
        <v>611.16000000000008</v>
      </c>
      <c r="L164" s="193">
        <f>[6]Sales_SP!DA50</f>
        <v>503.07400941420804</v>
      </c>
      <c r="M164" s="193">
        <f>[6]Sales_SP!DB50</f>
        <v>1078.5100000000002</v>
      </c>
      <c r="N164" s="193">
        <f>[6]Sales_SP!DC50</f>
        <v>1493.8831956607041</v>
      </c>
      <c r="O164" s="193">
        <f>[6]Sales_SP!DD50</f>
        <v>1387.123116870386</v>
      </c>
      <c r="P164" s="193">
        <f>[6]Sales_SP!DE50</f>
        <v>2063.0770742460559</v>
      </c>
      <c r="Q164" s="192">
        <f t="shared" si="58"/>
        <v>11722.171577355646</v>
      </c>
      <c r="R164" s="189"/>
      <c r="S164" s="189"/>
    </row>
    <row r="165" spans="3:19" x14ac:dyDescent="0.25">
      <c r="C165" s="16" t="s">
        <v>158</v>
      </c>
      <c r="D165" s="16" t="s">
        <v>159</v>
      </c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2">
        <f t="shared" si="58"/>
        <v>0</v>
      </c>
      <c r="R165" s="189"/>
      <c r="S165" s="189"/>
    </row>
    <row r="166" spans="3:19" x14ac:dyDescent="0.25">
      <c r="C166" s="16" t="s">
        <v>160</v>
      </c>
      <c r="D166" s="16" t="s">
        <v>161</v>
      </c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2">
        <f t="shared" si="58"/>
        <v>0</v>
      </c>
      <c r="R166" s="189"/>
      <c r="S166" s="189"/>
    </row>
    <row r="167" spans="3:19" x14ac:dyDescent="0.25">
      <c r="C167" s="16" t="s">
        <v>162</v>
      </c>
      <c r="D167" s="16" t="s">
        <v>163</v>
      </c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2">
        <f t="shared" si="58"/>
        <v>0</v>
      </c>
      <c r="R167" s="189"/>
      <c r="S167" s="189"/>
    </row>
    <row r="168" spans="3:19" x14ac:dyDescent="0.25">
      <c r="C168" s="16" t="s">
        <v>164</v>
      </c>
      <c r="D168" s="16" t="s">
        <v>165</v>
      </c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2">
        <f t="shared" si="58"/>
        <v>0</v>
      </c>
      <c r="R168" s="189"/>
      <c r="S168" s="189"/>
    </row>
    <row r="169" spans="3:19" x14ac:dyDescent="0.25">
      <c r="C169" s="16"/>
      <c r="D169" s="16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2">
        <f t="shared" si="58"/>
        <v>0</v>
      </c>
      <c r="R169" s="189"/>
      <c r="S169" s="189"/>
    </row>
    <row r="170" spans="3:19" x14ac:dyDescent="0.25">
      <c r="C170" s="16"/>
      <c r="D170" s="16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2">
        <f t="shared" si="58"/>
        <v>0</v>
      </c>
      <c r="R170" s="189"/>
      <c r="S170" s="189"/>
    </row>
    <row r="171" spans="3:19" x14ac:dyDescent="0.25">
      <c r="C171" s="16"/>
      <c r="D171" s="16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2">
        <f t="shared" si="58"/>
        <v>0</v>
      </c>
      <c r="R171" s="189"/>
      <c r="S171" s="189"/>
    </row>
    <row r="172" spans="3:19" x14ac:dyDescent="0.25">
      <c r="C172" s="16" t="s">
        <v>235</v>
      </c>
      <c r="D172" s="16" t="s">
        <v>235</v>
      </c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2">
        <f t="shared" si="58"/>
        <v>0</v>
      </c>
      <c r="R172" s="189"/>
      <c r="S172" s="189"/>
    </row>
    <row r="173" spans="3:19" x14ac:dyDescent="0.25">
      <c r="C173" s="937" t="s">
        <v>166</v>
      </c>
      <c r="D173" s="938"/>
      <c r="E173" s="192">
        <f t="shared" ref="E173:P173" si="59">SUM(E160:E172)</f>
        <v>698.39258012122571</v>
      </c>
      <c r="F173" s="192">
        <f t="shared" si="59"/>
        <v>649.92913189917874</v>
      </c>
      <c r="G173" s="192">
        <f t="shared" si="59"/>
        <v>555.86032751274286</v>
      </c>
      <c r="H173" s="192">
        <f t="shared" si="59"/>
        <v>1003.795572873466</v>
      </c>
      <c r="I173" s="192">
        <f t="shared" si="59"/>
        <v>935.45656875768032</v>
      </c>
      <c r="J173" s="192">
        <f t="shared" si="59"/>
        <v>741.9100000000002</v>
      </c>
      <c r="K173" s="192">
        <f t="shared" si="59"/>
        <v>611.16000000000008</v>
      </c>
      <c r="L173" s="192">
        <f t="shared" si="59"/>
        <v>503.07400941420804</v>
      </c>
      <c r="M173" s="192">
        <f t="shared" si="59"/>
        <v>1078.5100000000002</v>
      </c>
      <c r="N173" s="192">
        <f t="shared" si="59"/>
        <v>1493.8831956607041</v>
      </c>
      <c r="O173" s="192">
        <f t="shared" si="59"/>
        <v>1387.123116870386</v>
      </c>
      <c r="P173" s="192">
        <f t="shared" si="59"/>
        <v>2063.0770742460559</v>
      </c>
      <c r="Q173" s="192">
        <f t="shared" si="58"/>
        <v>11722.171577355646</v>
      </c>
      <c r="R173" s="189"/>
      <c r="S173" s="189"/>
    </row>
    <row r="174" spans="3:19" x14ac:dyDescent="0.25">
      <c r="C174" s="935" t="s">
        <v>167</v>
      </c>
      <c r="D174" s="936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4"/>
      <c r="R174" s="189"/>
      <c r="S174" s="189"/>
    </row>
    <row r="175" spans="3:19" x14ac:dyDescent="0.25">
      <c r="C175" s="16" t="s">
        <v>168</v>
      </c>
      <c r="D175" s="16" t="s">
        <v>169</v>
      </c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2">
        <f t="shared" ref="Q175:Q190" si="60">SUM(E175:P175)</f>
        <v>0</v>
      </c>
      <c r="R175" s="189"/>
      <c r="S175" s="189"/>
    </row>
    <row r="176" spans="3:19" x14ac:dyDescent="0.25">
      <c r="C176" s="16" t="s">
        <v>170</v>
      </c>
      <c r="D176" s="16" t="s">
        <v>171</v>
      </c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2">
        <f t="shared" si="60"/>
        <v>0</v>
      </c>
      <c r="R176" s="189"/>
      <c r="S176" s="189"/>
    </row>
    <row r="177" spans="3:19" x14ac:dyDescent="0.25">
      <c r="C177" s="16" t="s">
        <v>216</v>
      </c>
      <c r="D177" s="16" t="s">
        <v>173</v>
      </c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2">
        <f t="shared" si="60"/>
        <v>0</v>
      </c>
      <c r="R177" s="189"/>
      <c r="S177" s="189"/>
    </row>
    <row r="178" spans="3:19" x14ac:dyDescent="0.25">
      <c r="C178" s="16" t="s">
        <v>174</v>
      </c>
      <c r="D178" s="16" t="s">
        <v>175</v>
      </c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2">
        <f t="shared" si="60"/>
        <v>0</v>
      </c>
      <c r="R178" s="189"/>
      <c r="S178" s="189"/>
    </row>
    <row r="179" spans="3:19" x14ac:dyDescent="0.25">
      <c r="C179" s="16" t="s">
        <v>176</v>
      </c>
      <c r="D179" s="16" t="s">
        <v>177</v>
      </c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2">
        <f t="shared" si="60"/>
        <v>0</v>
      </c>
      <c r="R179" s="189"/>
      <c r="S179" s="189"/>
    </row>
    <row r="180" spans="3:19" x14ac:dyDescent="0.25">
      <c r="C180" s="16" t="s">
        <v>178</v>
      </c>
      <c r="D180" s="16" t="s">
        <v>179</v>
      </c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2">
        <f t="shared" si="60"/>
        <v>0</v>
      </c>
      <c r="R180" s="189"/>
      <c r="S180" s="189"/>
    </row>
    <row r="181" spans="3:19" x14ac:dyDescent="0.25">
      <c r="C181" s="16" t="s">
        <v>180</v>
      </c>
      <c r="D181" s="16" t="s">
        <v>181</v>
      </c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2">
        <f t="shared" si="60"/>
        <v>0</v>
      </c>
      <c r="R181" s="189"/>
      <c r="S181" s="189"/>
    </row>
    <row r="182" spans="3:19" x14ac:dyDescent="0.25">
      <c r="C182" s="16" t="s">
        <v>182</v>
      </c>
      <c r="D182" s="16" t="s">
        <v>183</v>
      </c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2">
        <f t="shared" si="60"/>
        <v>0</v>
      </c>
      <c r="R182" s="189"/>
      <c r="S182" s="189"/>
    </row>
    <row r="183" spans="3:19" x14ac:dyDescent="0.25">
      <c r="C183" s="16" t="s">
        <v>184</v>
      </c>
      <c r="D183" s="16" t="s">
        <v>163</v>
      </c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2">
        <f t="shared" si="60"/>
        <v>0</v>
      </c>
      <c r="R183" s="189"/>
      <c r="S183" s="189"/>
    </row>
    <row r="184" spans="3:19" x14ac:dyDescent="0.25">
      <c r="C184" s="16" t="s">
        <v>185</v>
      </c>
      <c r="D184" s="16" t="s">
        <v>186</v>
      </c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2">
        <f t="shared" si="60"/>
        <v>0</v>
      </c>
      <c r="R184" s="189"/>
      <c r="S184" s="189"/>
    </row>
    <row r="185" spans="3:19" x14ac:dyDescent="0.25">
      <c r="C185" s="16" t="s">
        <v>187</v>
      </c>
      <c r="D185" s="16" t="s">
        <v>165</v>
      </c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2">
        <f t="shared" si="60"/>
        <v>0</v>
      </c>
      <c r="R185" s="189"/>
      <c r="S185" s="189"/>
    </row>
    <row r="186" spans="3:19" x14ac:dyDescent="0.25">
      <c r="C186" s="16"/>
      <c r="D186" s="16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2">
        <f t="shared" si="60"/>
        <v>0</v>
      </c>
      <c r="R186" s="189"/>
      <c r="S186" s="189"/>
    </row>
    <row r="187" spans="3:19" x14ac:dyDescent="0.25">
      <c r="C187" s="16"/>
      <c r="D187" s="16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2">
        <f t="shared" si="60"/>
        <v>0</v>
      </c>
      <c r="R187" s="189"/>
      <c r="S187" s="189"/>
    </row>
    <row r="188" spans="3:19" x14ac:dyDescent="0.25">
      <c r="C188" s="16"/>
      <c r="D188" s="16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2">
        <f t="shared" si="60"/>
        <v>0</v>
      </c>
      <c r="R188" s="189"/>
      <c r="S188" s="189"/>
    </row>
    <row r="189" spans="3:19" x14ac:dyDescent="0.25">
      <c r="C189" s="16" t="s">
        <v>235</v>
      </c>
      <c r="D189" s="16" t="s">
        <v>235</v>
      </c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2">
        <f t="shared" si="60"/>
        <v>0</v>
      </c>
      <c r="R189" s="189"/>
      <c r="S189" s="189"/>
    </row>
    <row r="190" spans="3:19" x14ac:dyDescent="0.25">
      <c r="C190" s="937" t="s">
        <v>188</v>
      </c>
      <c r="D190" s="938"/>
      <c r="E190" s="192">
        <f t="shared" ref="E190:P190" si="61">SUM(E175:E189)</f>
        <v>0</v>
      </c>
      <c r="F190" s="192">
        <f t="shared" si="61"/>
        <v>0</v>
      </c>
      <c r="G190" s="192">
        <f t="shared" si="61"/>
        <v>0</v>
      </c>
      <c r="H190" s="192">
        <f t="shared" si="61"/>
        <v>0</v>
      </c>
      <c r="I190" s="192">
        <f t="shared" si="61"/>
        <v>0</v>
      </c>
      <c r="J190" s="192">
        <f t="shared" si="61"/>
        <v>0</v>
      </c>
      <c r="K190" s="192">
        <f t="shared" si="61"/>
        <v>0</v>
      </c>
      <c r="L190" s="192">
        <f t="shared" si="61"/>
        <v>0</v>
      </c>
      <c r="M190" s="192">
        <f t="shared" si="61"/>
        <v>0</v>
      </c>
      <c r="N190" s="192">
        <f t="shared" si="61"/>
        <v>0</v>
      </c>
      <c r="O190" s="192">
        <f t="shared" si="61"/>
        <v>0</v>
      </c>
      <c r="P190" s="192">
        <f t="shared" si="61"/>
        <v>0</v>
      </c>
      <c r="Q190" s="192">
        <f t="shared" si="60"/>
        <v>0</v>
      </c>
      <c r="R190" s="189"/>
      <c r="S190" s="189"/>
    </row>
    <row r="191" spans="3:19" x14ac:dyDescent="0.25">
      <c r="C191" s="935" t="s">
        <v>189</v>
      </c>
      <c r="D191" s="936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4"/>
      <c r="R191" s="189"/>
      <c r="S191" s="189"/>
    </row>
    <row r="192" spans="3:19" x14ac:dyDescent="0.25">
      <c r="C192" s="16" t="s">
        <v>168</v>
      </c>
      <c r="D192" s="16" t="s">
        <v>169</v>
      </c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2">
        <f t="shared" ref="Q192:Q207" si="62">SUM(E192:P192)</f>
        <v>0</v>
      </c>
      <c r="R192" s="189"/>
      <c r="S192" s="189"/>
    </row>
    <row r="193" spans="3:19" x14ac:dyDescent="0.25">
      <c r="C193" s="16" t="s">
        <v>170</v>
      </c>
      <c r="D193" s="16" t="s">
        <v>171</v>
      </c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2">
        <f t="shared" si="62"/>
        <v>0</v>
      </c>
      <c r="R193" s="189"/>
      <c r="S193" s="189"/>
    </row>
    <row r="194" spans="3:19" x14ac:dyDescent="0.25">
      <c r="C194" s="16" t="s">
        <v>216</v>
      </c>
      <c r="D194" s="16" t="s">
        <v>173</v>
      </c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2">
        <f t="shared" si="62"/>
        <v>0</v>
      </c>
      <c r="R194" s="189"/>
      <c r="S194" s="189"/>
    </row>
    <row r="195" spans="3:19" x14ac:dyDescent="0.25">
      <c r="C195" s="16" t="s">
        <v>174</v>
      </c>
      <c r="D195" s="16" t="s">
        <v>175</v>
      </c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2">
        <f t="shared" si="62"/>
        <v>0</v>
      </c>
      <c r="R195" s="189"/>
      <c r="S195" s="189"/>
    </row>
    <row r="196" spans="3:19" x14ac:dyDescent="0.25">
      <c r="C196" s="16" t="s">
        <v>176</v>
      </c>
      <c r="D196" s="16" t="s">
        <v>177</v>
      </c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2">
        <f t="shared" si="62"/>
        <v>0</v>
      </c>
      <c r="R196" s="189"/>
      <c r="S196" s="189"/>
    </row>
    <row r="197" spans="3:19" x14ac:dyDescent="0.25">
      <c r="C197" s="16" t="s">
        <v>178</v>
      </c>
      <c r="D197" s="16" t="s">
        <v>179</v>
      </c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2">
        <f t="shared" si="62"/>
        <v>0</v>
      </c>
      <c r="R197" s="189"/>
      <c r="S197" s="189"/>
    </row>
    <row r="198" spans="3:19" x14ac:dyDescent="0.25">
      <c r="C198" s="16" t="s">
        <v>180</v>
      </c>
      <c r="D198" s="16" t="s">
        <v>181</v>
      </c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2">
        <f t="shared" si="62"/>
        <v>0</v>
      </c>
      <c r="R198" s="189"/>
      <c r="S198" s="189"/>
    </row>
    <row r="199" spans="3:19" x14ac:dyDescent="0.25">
      <c r="C199" s="16" t="s">
        <v>182</v>
      </c>
      <c r="D199" s="16" t="s">
        <v>183</v>
      </c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2">
        <f t="shared" si="62"/>
        <v>0</v>
      </c>
      <c r="R199" s="189"/>
      <c r="S199" s="189"/>
    </row>
    <row r="200" spans="3:19" x14ac:dyDescent="0.25">
      <c r="C200" s="16" t="s">
        <v>208</v>
      </c>
      <c r="D200" s="16" t="s">
        <v>163</v>
      </c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2">
        <f t="shared" si="62"/>
        <v>0</v>
      </c>
      <c r="R200" s="189"/>
      <c r="S200" s="189"/>
    </row>
    <row r="201" spans="3:19" x14ac:dyDescent="0.25">
      <c r="C201" s="16" t="s">
        <v>185</v>
      </c>
      <c r="D201" s="16" t="s">
        <v>186</v>
      </c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2">
        <f t="shared" si="62"/>
        <v>0</v>
      </c>
      <c r="R201" s="189"/>
      <c r="S201" s="189"/>
    </row>
    <row r="202" spans="3:19" x14ac:dyDescent="0.25">
      <c r="C202" s="16" t="s">
        <v>187</v>
      </c>
      <c r="D202" s="16" t="s">
        <v>165</v>
      </c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2">
        <f t="shared" si="62"/>
        <v>0</v>
      </c>
      <c r="R202" s="189"/>
      <c r="S202" s="189"/>
    </row>
    <row r="203" spans="3:19" x14ac:dyDescent="0.25">
      <c r="C203" s="16"/>
      <c r="D203" s="16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2">
        <f t="shared" si="62"/>
        <v>0</v>
      </c>
      <c r="R203" s="189"/>
      <c r="S203" s="189"/>
    </row>
    <row r="204" spans="3:19" x14ac:dyDescent="0.25">
      <c r="C204" s="16"/>
      <c r="D204" s="16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2">
        <f t="shared" si="62"/>
        <v>0</v>
      </c>
      <c r="R204" s="189"/>
      <c r="S204" s="189"/>
    </row>
    <row r="205" spans="3:19" x14ac:dyDescent="0.25">
      <c r="C205" s="16"/>
      <c r="D205" s="16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2">
        <f t="shared" si="62"/>
        <v>0</v>
      </c>
      <c r="R205" s="189"/>
      <c r="S205" s="189"/>
    </row>
    <row r="206" spans="3:19" x14ac:dyDescent="0.25">
      <c r="C206" s="16" t="s">
        <v>235</v>
      </c>
      <c r="D206" s="16" t="s">
        <v>235</v>
      </c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2">
        <f t="shared" si="62"/>
        <v>0</v>
      </c>
      <c r="R206" s="189"/>
      <c r="S206" s="189"/>
    </row>
    <row r="207" spans="3:19" x14ac:dyDescent="0.25">
      <c r="C207" s="937" t="s">
        <v>188</v>
      </c>
      <c r="D207" s="938"/>
      <c r="E207" s="192">
        <f t="shared" ref="E207:P207" si="63">SUM(E192:E206)</f>
        <v>0</v>
      </c>
      <c r="F207" s="192">
        <f t="shared" si="63"/>
        <v>0</v>
      </c>
      <c r="G207" s="192">
        <f t="shared" si="63"/>
        <v>0</v>
      </c>
      <c r="H207" s="192">
        <f t="shared" si="63"/>
        <v>0</v>
      </c>
      <c r="I207" s="192">
        <f t="shared" si="63"/>
        <v>0</v>
      </c>
      <c r="J207" s="192">
        <f t="shared" si="63"/>
        <v>0</v>
      </c>
      <c r="K207" s="192">
        <f t="shared" si="63"/>
        <v>0</v>
      </c>
      <c r="L207" s="192">
        <f t="shared" si="63"/>
        <v>0</v>
      </c>
      <c r="M207" s="192">
        <f t="shared" si="63"/>
        <v>0</v>
      </c>
      <c r="N207" s="192">
        <f t="shared" si="63"/>
        <v>0</v>
      </c>
      <c r="O207" s="192">
        <f t="shared" si="63"/>
        <v>0</v>
      </c>
      <c r="P207" s="192">
        <f t="shared" si="63"/>
        <v>0</v>
      </c>
      <c r="Q207" s="192">
        <f t="shared" si="62"/>
        <v>0</v>
      </c>
      <c r="R207" s="189"/>
      <c r="S207" s="189"/>
    </row>
    <row r="208" spans="3:19" x14ac:dyDescent="0.25">
      <c r="C208" s="935" t="s">
        <v>196</v>
      </c>
      <c r="D208" s="936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4"/>
      <c r="R208" s="189"/>
      <c r="S208" s="189"/>
    </row>
    <row r="209" spans="3:19" x14ac:dyDescent="0.25">
      <c r="C209" s="16" t="s">
        <v>168</v>
      </c>
      <c r="D209" s="16" t="s">
        <v>169</v>
      </c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2">
        <f t="shared" ref="Q209:Q227" si="64">SUM(E209:P209)</f>
        <v>0</v>
      </c>
      <c r="R209" s="189"/>
      <c r="S209" s="189"/>
    </row>
    <row r="210" spans="3:19" x14ac:dyDescent="0.25">
      <c r="C210" s="16" t="s">
        <v>170</v>
      </c>
      <c r="D210" s="16" t="s">
        <v>171</v>
      </c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2">
        <f t="shared" si="64"/>
        <v>0</v>
      </c>
      <c r="R210" s="189"/>
      <c r="S210" s="189"/>
    </row>
    <row r="211" spans="3:19" x14ac:dyDescent="0.25">
      <c r="C211" s="16" t="s">
        <v>216</v>
      </c>
      <c r="D211" s="16" t="s">
        <v>173</v>
      </c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2">
        <f t="shared" si="64"/>
        <v>0</v>
      </c>
      <c r="R211" s="189"/>
      <c r="S211" s="189"/>
    </row>
    <row r="212" spans="3:19" x14ac:dyDescent="0.25">
      <c r="C212" s="16" t="s">
        <v>174</v>
      </c>
      <c r="D212" s="16" t="s">
        <v>175</v>
      </c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2">
        <f t="shared" si="64"/>
        <v>0</v>
      </c>
      <c r="R212" s="189"/>
      <c r="S212" s="189"/>
    </row>
    <row r="213" spans="3:19" x14ac:dyDescent="0.25">
      <c r="C213" s="16" t="s">
        <v>176</v>
      </c>
      <c r="D213" s="16" t="s">
        <v>177</v>
      </c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2">
        <f t="shared" si="64"/>
        <v>0</v>
      </c>
      <c r="R213" s="189"/>
      <c r="S213" s="189"/>
    </row>
    <row r="214" spans="3:19" x14ac:dyDescent="0.25">
      <c r="C214" s="16" t="s">
        <v>178</v>
      </c>
      <c r="D214" s="16" t="s">
        <v>217</v>
      </c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2">
        <f t="shared" si="64"/>
        <v>0</v>
      </c>
      <c r="R214" s="189"/>
      <c r="S214" s="189"/>
    </row>
    <row r="215" spans="3:19" x14ac:dyDescent="0.25">
      <c r="C215" s="16" t="s">
        <v>180</v>
      </c>
      <c r="D215" s="16" t="s">
        <v>197</v>
      </c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2">
        <f t="shared" si="64"/>
        <v>0</v>
      </c>
      <c r="R215" s="189"/>
      <c r="S215" s="189"/>
    </row>
    <row r="216" spans="3:19" x14ac:dyDescent="0.25">
      <c r="C216" s="16" t="s">
        <v>218</v>
      </c>
      <c r="D216" s="16" t="s">
        <v>206</v>
      </c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2">
        <f t="shared" si="64"/>
        <v>0</v>
      </c>
      <c r="R216" s="189"/>
      <c r="S216" s="189"/>
    </row>
    <row r="217" spans="3:19" x14ac:dyDescent="0.25">
      <c r="C217" s="16" t="s">
        <v>236</v>
      </c>
      <c r="D217" s="16" t="s">
        <v>220</v>
      </c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2">
        <f t="shared" si="64"/>
        <v>0</v>
      </c>
      <c r="R217" s="189"/>
      <c r="S217" s="189"/>
    </row>
    <row r="218" spans="3:19" x14ac:dyDescent="0.25">
      <c r="C218" s="16" t="s">
        <v>182</v>
      </c>
      <c r="D218" s="16" t="s">
        <v>183</v>
      </c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2">
        <f t="shared" si="64"/>
        <v>0</v>
      </c>
      <c r="R218" s="189"/>
      <c r="S218" s="189"/>
    </row>
    <row r="219" spans="3:19" x14ac:dyDescent="0.25">
      <c r="C219" s="16" t="s">
        <v>184</v>
      </c>
      <c r="D219" s="16" t="s">
        <v>163</v>
      </c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2">
        <f t="shared" si="64"/>
        <v>0</v>
      </c>
      <c r="R219" s="189"/>
      <c r="S219" s="189"/>
    </row>
    <row r="220" spans="3:19" x14ac:dyDescent="0.25">
      <c r="C220" s="16" t="s">
        <v>185</v>
      </c>
      <c r="D220" s="16" t="s">
        <v>186</v>
      </c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2">
        <f t="shared" si="64"/>
        <v>0</v>
      </c>
      <c r="R220" s="189"/>
      <c r="S220" s="189"/>
    </row>
    <row r="221" spans="3:19" x14ac:dyDescent="0.25">
      <c r="C221" s="16" t="s">
        <v>187</v>
      </c>
      <c r="D221" s="16" t="s">
        <v>165</v>
      </c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2">
        <f t="shared" si="64"/>
        <v>0</v>
      </c>
      <c r="R221" s="189"/>
      <c r="S221" s="189"/>
    </row>
    <row r="222" spans="3:19" x14ac:dyDescent="0.25">
      <c r="C222" s="16"/>
      <c r="D222" s="16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2">
        <f t="shared" si="64"/>
        <v>0</v>
      </c>
      <c r="R222" s="189"/>
      <c r="S222" s="189"/>
    </row>
    <row r="223" spans="3:19" x14ac:dyDescent="0.25">
      <c r="C223" s="16"/>
      <c r="D223" s="16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2">
        <f t="shared" si="64"/>
        <v>0</v>
      </c>
      <c r="R223" s="189"/>
      <c r="S223" s="189"/>
    </row>
    <row r="224" spans="3:19" x14ac:dyDescent="0.25">
      <c r="C224" s="16" t="s">
        <v>235</v>
      </c>
      <c r="D224" s="16" t="s">
        <v>235</v>
      </c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2">
        <f t="shared" si="64"/>
        <v>0</v>
      </c>
      <c r="R224" s="189"/>
      <c r="S224" s="189"/>
    </row>
    <row r="225" spans="3:19" x14ac:dyDescent="0.25">
      <c r="C225" s="937" t="s">
        <v>188</v>
      </c>
      <c r="D225" s="938"/>
      <c r="E225" s="192">
        <f t="shared" ref="E225:P225" si="65">SUM(E209:E224)</f>
        <v>0</v>
      </c>
      <c r="F225" s="192">
        <f t="shared" si="65"/>
        <v>0</v>
      </c>
      <c r="G225" s="192">
        <f t="shared" si="65"/>
        <v>0</v>
      </c>
      <c r="H225" s="192">
        <f t="shared" si="65"/>
        <v>0</v>
      </c>
      <c r="I225" s="192">
        <f t="shared" si="65"/>
        <v>0</v>
      </c>
      <c r="J225" s="192">
        <f t="shared" si="65"/>
        <v>0</v>
      </c>
      <c r="K225" s="192">
        <f t="shared" si="65"/>
        <v>0</v>
      </c>
      <c r="L225" s="192">
        <f t="shared" si="65"/>
        <v>0</v>
      </c>
      <c r="M225" s="192">
        <f t="shared" si="65"/>
        <v>0</v>
      </c>
      <c r="N225" s="192">
        <f t="shared" si="65"/>
        <v>0</v>
      </c>
      <c r="O225" s="192">
        <f t="shared" si="65"/>
        <v>0</v>
      </c>
      <c r="P225" s="192">
        <f t="shared" si="65"/>
        <v>0</v>
      </c>
      <c r="Q225" s="192">
        <f t="shared" si="64"/>
        <v>0</v>
      </c>
      <c r="R225" s="189"/>
      <c r="S225" s="189"/>
    </row>
    <row r="226" spans="3:19" x14ac:dyDescent="0.25">
      <c r="C226" s="937" t="s">
        <v>200</v>
      </c>
      <c r="D226" s="938"/>
      <c r="E226" s="192">
        <f t="shared" ref="E226:P226" si="66">E225+E207+E190</f>
        <v>0</v>
      </c>
      <c r="F226" s="192">
        <f t="shared" si="66"/>
        <v>0</v>
      </c>
      <c r="G226" s="192">
        <f t="shared" si="66"/>
        <v>0</v>
      </c>
      <c r="H226" s="192">
        <f t="shared" si="66"/>
        <v>0</v>
      </c>
      <c r="I226" s="192">
        <f t="shared" si="66"/>
        <v>0</v>
      </c>
      <c r="J226" s="192">
        <f t="shared" si="66"/>
        <v>0</v>
      </c>
      <c r="K226" s="192">
        <f t="shared" si="66"/>
        <v>0</v>
      </c>
      <c r="L226" s="192">
        <f t="shared" si="66"/>
        <v>0</v>
      </c>
      <c r="M226" s="192">
        <f t="shared" si="66"/>
        <v>0</v>
      </c>
      <c r="N226" s="192">
        <f t="shared" si="66"/>
        <v>0</v>
      </c>
      <c r="O226" s="192">
        <f t="shared" si="66"/>
        <v>0</v>
      </c>
      <c r="P226" s="192">
        <f t="shared" si="66"/>
        <v>0</v>
      </c>
      <c r="Q226" s="192">
        <f t="shared" si="64"/>
        <v>0</v>
      </c>
      <c r="R226" s="189"/>
      <c r="S226" s="189"/>
    </row>
    <row r="227" spans="3:19" x14ac:dyDescent="0.25">
      <c r="C227" s="937" t="s">
        <v>201</v>
      </c>
      <c r="D227" s="938"/>
      <c r="E227" s="192">
        <f t="shared" ref="E227:P227" si="67">E226+E173</f>
        <v>698.39258012122571</v>
      </c>
      <c r="F227" s="192">
        <f t="shared" si="67"/>
        <v>649.92913189917874</v>
      </c>
      <c r="G227" s="192">
        <f t="shared" si="67"/>
        <v>555.86032751274286</v>
      </c>
      <c r="H227" s="192">
        <f t="shared" si="67"/>
        <v>1003.795572873466</v>
      </c>
      <c r="I227" s="192">
        <f t="shared" si="67"/>
        <v>935.45656875768032</v>
      </c>
      <c r="J227" s="192">
        <f t="shared" si="67"/>
        <v>741.9100000000002</v>
      </c>
      <c r="K227" s="192">
        <f t="shared" si="67"/>
        <v>611.16000000000008</v>
      </c>
      <c r="L227" s="192">
        <f t="shared" si="67"/>
        <v>503.07400941420804</v>
      </c>
      <c r="M227" s="192">
        <f t="shared" si="67"/>
        <v>1078.5100000000002</v>
      </c>
      <c r="N227" s="192">
        <f t="shared" si="67"/>
        <v>1493.8831956607041</v>
      </c>
      <c r="O227" s="192">
        <f t="shared" si="67"/>
        <v>1387.123116870386</v>
      </c>
      <c r="P227" s="192">
        <f t="shared" si="67"/>
        <v>2063.0770742460559</v>
      </c>
      <c r="Q227" s="192">
        <f t="shared" si="64"/>
        <v>11722.171577355646</v>
      </c>
      <c r="R227" s="189"/>
      <c r="S227" s="189"/>
    </row>
    <row r="228" spans="3:19" x14ac:dyDescent="0.25">
      <c r="C228" s="25"/>
      <c r="D228" s="25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</row>
    <row r="229" spans="3:19" x14ac:dyDescent="0.25">
      <c r="C229" s="13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96" t="s">
        <v>213</v>
      </c>
      <c r="R229" s="189"/>
      <c r="S229" s="189"/>
    </row>
    <row r="230" spans="3:19" x14ac:dyDescent="0.25">
      <c r="C230" s="930" t="s">
        <v>136</v>
      </c>
      <c r="D230" s="930"/>
      <c r="E230" s="951" t="s">
        <v>238</v>
      </c>
      <c r="F230" s="951"/>
      <c r="G230" s="951"/>
      <c r="H230" s="951"/>
      <c r="I230" s="951"/>
      <c r="J230" s="951"/>
      <c r="K230" s="951"/>
      <c r="L230" s="951"/>
      <c r="M230" s="951"/>
      <c r="N230" s="951"/>
      <c r="O230" s="951"/>
      <c r="P230" s="951"/>
      <c r="Q230" s="951"/>
      <c r="R230" s="189"/>
      <c r="S230" s="189"/>
    </row>
    <row r="231" spans="3:19" x14ac:dyDescent="0.25">
      <c r="C231" s="930"/>
      <c r="D231" s="930"/>
      <c r="E231" s="195" t="s">
        <v>223</v>
      </c>
      <c r="F231" s="195" t="s">
        <v>224</v>
      </c>
      <c r="G231" s="195" t="s">
        <v>225</v>
      </c>
      <c r="H231" s="195" t="s">
        <v>226</v>
      </c>
      <c r="I231" s="195" t="s">
        <v>227</v>
      </c>
      <c r="J231" s="195" t="s">
        <v>228</v>
      </c>
      <c r="K231" s="195" t="s">
        <v>229</v>
      </c>
      <c r="L231" s="195" t="s">
        <v>230</v>
      </c>
      <c r="M231" s="195" t="s">
        <v>231</v>
      </c>
      <c r="N231" s="195" t="s">
        <v>232</v>
      </c>
      <c r="O231" s="195" t="s">
        <v>233</v>
      </c>
      <c r="P231" s="195" t="s">
        <v>234</v>
      </c>
      <c r="Q231" s="195" t="s">
        <v>90</v>
      </c>
      <c r="R231" s="189"/>
      <c r="S231" s="189"/>
    </row>
    <row r="232" spans="3:19" x14ac:dyDescent="0.25">
      <c r="C232" s="935" t="s">
        <v>147</v>
      </c>
      <c r="D232" s="936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4"/>
      <c r="R232" s="189"/>
      <c r="S232" s="189"/>
    </row>
    <row r="233" spans="3:19" x14ac:dyDescent="0.25">
      <c r="C233" s="84" t="s">
        <v>148</v>
      </c>
      <c r="D233" s="84" t="s">
        <v>149</v>
      </c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2">
        <f t="shared" ref="Q233:Q246" si="68">SUM(E233:P233)</f>
        <v>0</v>
      </c>
      <c r="R233" s="189"/>
      <c r="S233" s="189"/>
    </row>
    <row r="234" spans="3:19" x14ac:dyDescent="0.25">
      <c r="C234" s="16" t="s">
        <v>150</v>
      </c>
      <c r="D234" s="16" t="s">
        <v>151</v>
      </c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2">
        <f t="shared" si="68"/>
        <v>0</v>
      </c>
      <c r="R234" s="189"/>
      <c r="S234" s="189"/>
    </row>
    <row r="235" spans="3:19" x14ac:dyDescent="0.25">
      <c r="C235" s="16" t="s">
        <v>152</v>
      </c>
      <c r="D235" s="16" t="s">
        <v>153</v>
      </c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2">
        <f t="shared" si="68"/>
        <v>0</v>
      </c>
      <c r="R235" s="189"/>
      <c r="S235" s="189"/>
    </row>
    <row r="236" spans="3:19" x14ac:dyDescent="0.25">
      <c r="C236" s="16" t="s">
        <v>154</v>
      </c>
      <c r="D236" s="16" t="s">
        <v>155</v>
      </c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2">
        <f t="shared" si="68"/>
        <v>0</v>
      </c>
      <c r="R236" s="189"/>
      <c r="S236" s="189"/>
    </row>
    <row r="237" spans="3:19" x14ac:dyDescent="0.25">
      <c r="C237" s="16" t="s">
        <v>156</v>
      </c>
      <c r="D237" s="16" t="s">
        <v>157</v>
      </c>
      <c r="E237" s="193">
        <f>[6]Sales_SP!DG50</f>
        <v>1070.3238241706317</v>
      </c>
      <c r="F237" s="193">
        <f>[6]Sales_SP!DH50</f>
        <v>554.05322593737333</v>
      </c>
      <c r="G237" s="193">
        <f>[6]Sales_SP!DI50</f>
        <v>543.29479794693259</v>
      </c>
      <c r="H237" s="193">
        <f>[6]Sales_SP!DJ50</f>
        <v>933.23505158038415</v>
      </c>
      <c r="I237" s="193">
        <f>[6]Sales_SP!DK50</f>
        <v>1426.4552421535911</v>
      </c>
      <c r="J237" s="193">
        <f>[6]Sales_SP!DL50</f>
        <v>869.25660688545838</v>
      </c>
      <c r="K237" s="193">
        <f>[6]Sales_SP!DM50</f>
        <v>1002.0851266788144</v>
      </c>
      <c r="L237" s="193">
        <f>[6]Sales_SP!DN50</f>
        <v>392.48426921923499</v>
      </c>
      <c r="M237" s="193">
        <f>[6]Sales_SP!DO50</f>
        <v>879.60843068295014</v>
      </c>
      <c r="N237" s="193">
        <f>[6]Sales_SP!DP50</f>
        <v>1163.6850377862095</v>
      </c>
      <c r="O237" s="193">
        <f>[6]Sales_SP!DQ50</f>
        <v>1194.8926686609736</v>
      </c>
      <c r="P237" s="193">
        <f>[6]Sales_SP!DR50</f>
        <v>1665.4794998496291</v>
      </c>
      <c r="Q237" s="192">
        <f t="shared" si="68"/>
        <v>11694.853781552183</v>
      </c>
      <c r="R237" s="189"/>
      <c r="S237" s="189"/>
    </row>
    <row r="238" spans="3:19" x14ac:dyDescent="0.25">
      <c r="C238" s="16" t="s">
        <v>158</v>
      </c>
      <c r="D238" s="16" t="s">
        <v>159</v>
      </c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2">
        <f t="shared" si="68"/>
        <v>0</v>
      </c>
      <c r="R238" s="189"/>
      <c r="S238" s="189"/>
    </row>
    <row r="239" spans="3:19" x14ac:dyDescent="0.25">
      <c r="C239" s="16" t="s">
        <v>160</v>
      </c>
      <c r="D239" s="16" t="s">
        <v>161</v>
      </c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2">
        <f t="shared" si="68"/>
        <v>0</v>
      </c>
      <c r="R239" s="189"/>
      <c r="S239" s="189"/>
    </row>
    <row r="240" spans="3:19" x14ac:dyDescent="0.25">
      <c r="C240" s="16" t="s">
        <v>162</v>
      </c>
      <c r="D240" s="16" t="s">
        <v>163</v>
      </c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2">
        <f t="shared" si="68"/>
        <v>0</v>
      </c>
      <c r="R240" s="189"/>
      <c r="S240" s="189"/>
    </row>
    <row r="241" spans="3:19" x14ac:dyDescent="0.25">
      <c r="C241" s="16" t="s">
        <v>164</v>
      </c>
      <c r="D241" s="16" t="s">
        <v>165</v>
      </c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2">
        <f t="shared" si="68"/>
        <v>0</v>
      </c>
      <c r="R241" s="189"/>
      <c r="S241" s="189"/>
    </row>
    <row r="242" spans="3:19" x14ac:dyDescent="0.25">
      <c r="C242" s="16"/>
      <c r="D242" s="16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2">
        <f t="shared" si="68"/>
        <v>0</v>
      </c>
      <c r="R242" s="189"/>
      <c r="S242" s="189"/>
    </row>
    <row r="243" spans="3:19" x14ac:dyDescent="0.25">
      <c r="C243" s="16"/>
      <c r="D243" s="16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2">
        <f t="shared" si="68"/>
        <v>0</v>
      </c>
      <c r="R243" s="189"/>
      <c r="S243" s="189"/>
    </row>
    <row r="244" spans="3:19" x14ac:dyDescent="0.25">
      <c r="C244" s="16"/>
      <c r="D244" s="16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2">
        <f t="shared" si="68"/>
        <v>0</v>
      </c>
      <c r="R244" s="189"/>
      <c r="S244" s="189"/>
    </row>
    <row r="245" spans="3:19" x14ac:dyDescent="0.25">
      <c r="C245" s="16" t="s">
        <v>235</v>
      </c>
      <c r="D245" s="16" t="s">
        <v>235</v>
      </c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2">
        <f t="shared" si="68"/>
        <v>0</v>
      </c>
      <c r="R245" s="189"/>
      <c r="S245" s="189"/>
    </row>
    <row r="246" spans="3:19" x14ac:dyDescent="0.25">
      <c r="C246" s="937" t="s">
        <v>166</v>
      </c>
      <c r="D246" s="938"/>
      <c r="E246" s="192">
        <f t="shared" ref="E246:P246" si="69">SUM(E233:E245)</f>
        <v>1070.3238241706317</v>
      </c>
      <c r="F246" s="192">
        <f t="shared" si="69"/>
        <v>554.05322593737333</v>
      </c>
      <c r="G246" s="192">
        <f t="shared" si="69"/>
        <v>543.29479794693259</v>
      </c>
      <c r="H246" s="192">
        <f t="shared" si="69"/>
        <v>933.23505158038415</v>
      </c>
      <c r="I246" s="192">
        <f t="shared" si="69"/>
        <v>1426.4552421535911</v>
      </c>
      <c r="J246" s="192">
        <f t="shared" si="69"/>
        <v>869.25660688545838</v>
      </c>
      <c r="K246" s="192">
        <f t="shared" si="69"/>
        <v>1002.0851266788144</v>
      </c>
      <c r="L246" s="192">
        <f t="shared" si="69"/>
        <v>392.48426921923499</v>
      </c>
      <c r="M246" s="192">
        <f t="shared" si="69"/>
        <v>879.60843068295014</v>
      </c>
      <c r="N246" s="192">
        <f t="shared" si="69"/>
        <v>1163.6850377862095</v>
      </c>
      <c r="O246" s="192">
        <f t="shared" si="69"/>
        <v>1194.8926686609736</v>
      </c>
      <c r="P246" s="192">
        <f t="shared" si="69"/>
        <v>1665.4794998496291</v>
      </c>
      <c r="Q246" s="192">
        <f t="shared" si="68"/>
        <v>11694.853781552183</v>
      </c>
      <c r="R246" s="189"/>
      <c r="S246" s="189"/>
    </row>
    <row r="247" spans="3:19" x14ac:dyDescent="0.25">
      <c r="C247" s="935" t="s">
        <v>167</v>
      </c>
      <c r="D247" s="936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4"/>
      <c r="R247" s="189"/>
      <c r="S247" s="189"/>
    </row>
    <row r="248" spans="3:19" x14ac:dyDescent="0.25">
      <c r="C248" s="16" t="s">
        <v>168</v>
      </c>
      <c r="D248" s="16" t="s">
        <v>169</v>
      </c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2">
        <f t="shared" ref="Q248:Q263" si="70">SUM(E248:P248)</f>
        <v>0</v>
      </c>
      <c r="R248" s="189"/>
      <c r="S248" s="189"/>
    </row>
    <row r="249" spans="3:19" x14ac:dyDescent="0.25">
      <c r="C249" s="16" t="s">
        <v>170</v>
      </c>
      <c r="D249" s="16" t="s">
        <v>171</v>
      </c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2">
        <f t="shared" si="70"/>
        <v>0</v>
      </c>
      <c r="R249" s="189"/>
      <c r="S249" s="189"/>
    </row>
    <row r="250" spans="3:19" x14ac:dyDescent="0.25">
      <c r="C250" s="16" t="s">
        <v>216</v>
      </c>
      <c r="D250" s="16" t="s">
        <v>173</v>
      </c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2">
        <f t="shared" si="70"/>
        <v>0</v>
      </c>
      <c r="R250" s="189"/>
      <c r="S250" s="189"/>
    </row>
    <row r="251" spans="3:19" x14ac:dyDescent="0.25">
      <c r="C251" s="16" t="s">
        <v>174</v>
      </c>
      <c r="D251" s="16" t="s">
        <v>175</v>
      </c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2">
        <f t="shared" si="70"/>
        <v>0</v>
      </c>
      <c r="R251" s="189"/>
      <c r="S251" s="189"/>
    </row>
    <row r="252" spans="3:19" x14ac:dyDescent="0.25">
      <c r="C252" s="16" t="s">
        <v>176</v>
      </c>
      <c r="D252" s="16" t="s">
        <v>177</v>
      </c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2">
        <f t="shared" si="70"/>
        <v>0</v>
      </c>
      <c r="R252" s="189"/>
      <c r="S252" s="189"/>
    </row>
    <row r="253" spans="3:19" x14ac:dyDescent="0.25">
      <c r="C253" s="16" t="s">
        <v>178</v>
      </c>
      <c r="D253" s="16" t="s">
        <v>179</v>
      </c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2">
        <f t="shared" si="70"/>
        <v>0</v>
      </c>
      <c r="R253" s="189"/>
      <c r="S253" s="189"/>
    </row>
    <row r="254" spans="3:19" x14ac:dyDescent="0.25">
      <c r="C254" s="16" t="s">
        <v>180</v>
      </c>
      <c r="D254" s="16" t="s">
        <v>181</v>
      </c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2">
        <f t="shared" si="70"/>
        <v>0</v>
      </c>
      <c r="R254" s="189"/>
      <c r="S254" s="189"/>
    </row>
    <row r="255" spans="3:19" x14ac:dyDescent="0.25">
      <c r="C255" s="16" t="s">
        <v>182</v>
      </c>
      <c r="D255" s="16" t="s">
        <v>183</v>
      </c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2">
        <f t="shared" si="70"/>
        <v>0</v>
      </c>
      <c r="R255" s="189"/>
      <c r="S255" s="189"/>
    </row>
    <row r="256" spans="3:19" x14ac:dyDescent="0.25">
      <c r="C256" s="16" t="s">
        <v>184</v>
      </c>
      <c r="D256" s="16" t="s">
        <v>163</v>
      </c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2">
        <f t="shared" si="70"/>
        <v>0</v>
      </c>
      <c r="R256" s="189"/>
      <c r="S256" s="189"/>
    </row>
    <row r="257" spans="3:19" x14ac:dyDescent="0.25">
      <c r="C257" s="16" t="s">
        <v>185</v>
      </c>
      <c r="D257" s="16" t="s">
        <v>186</v>
      </c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2">
        <f t="shared" si="70"/>
        <v>0</v>
      </c>
      <c r="R257" s="189"/>
      <c r="S257" s="189"/>
    </row>
    <row r="258" spans="3:19" x14ac:dyDescent="0.25">
      <c r="C258" s="16" t="s">
        <v>187</v>
      </c>
      <c r="D258" s="16" t="s">
        <v>165</v>
      </c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2">
        <f t="shared" si="70"/>
        <v>0</v>
      </c>
      <c r="R258" s="189"/>
      <c r="S258" s="189"/>
    </row>
    <row r="259" spans="3:19" x14ac:dyDescent="0.25">
      <c r="C259" s="16"/>
      <c r="D259" s="16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2">
        <f t="shared" si="70"/>
        <v>0</v>
      </c>
      <c r="R259" s="189"/>
      <c r="S259" s="189"/>
    </row>
    <row r="260" spans="3:19" x14ac:dyDescent="0.25">
      <c r="C260" s="16"/>
      <c r="D260" s="16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2">
        <f t="shared" si="70"/>
        <v>0</v>
      </c>
      <c r="R260" s="189"/>
      <c r="S260" s="189"/>
    </row>
    <row r="261" spans="3:19" x14ac:dyDescent="0.25">
      <c r="C261" s="16"/>
      <c r="D261" s="16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2">
        <f t="shared" si="70"/>
        <v>0</v>
      </c>
      <c r="R261" s="189"/>
      <c r="S261" s="189"/>
    </row>
    <row r="262" spans="3:19" x14ac:dyDescent="0.25">
      <c r="C262" s="16" t="s">
        <v>235</v>
      </c>
      <c r="D262" s="16" t="s">
        <v>235</v>
      </c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2">
        <f t="shared" si="70"/>
        <v>0</v>
      </c>
      <c r="R262" s="189"/>
      <c r="S262" s="189"/>
    </row>
    <row r="263" spans="3:19" x14ac:dyDescent="0.25">
      <c r="C263" s="937" t="s">
        <v>188</v>
      </c>
      <c r="D263" s="938"/>
      <c r="E263" s="192">
        <f t="shared" ref="E263:P263" si="71">SUM(E248:E262)</f>
        <v>0</v>
      </c>
      <c r="F263" s="192">
        <f t="shared" si="71"/>
        <v>0</v>
      </c>
      <c r="G263" s="192">
        <f t="shared" si="71"/>
        <v>0</v>
      </c>
      <c r="H263" s="192">
        <f t="shared" si="71"/>
        <v>0</v>
      </c>
      <c r="I263" s="192">
        <f t="shared" si="71"/>
        <v>0</v>
      </c>
      <c r="J263" s="192">
        <f t="shared" si="71"/>
        <v>0</v>
      </c>
      <c r="K263" s="192">
        <f t="shared" si="71"/>
        <v>0</v>
      </c>
      <c r="L263" s="192">
        <f t="shared" si="71"/>
        <v>0</v>
      </c>
      <c r="M263" s="192">
        <f t="shared" si="71"/>
        <v>0</v>
      </c>
      <c r="N263" s="192">
        <f t="shared" si="71"/>
        <v>0</v>
      </c>
      <c r="O263" s="192">
        <f t="shared" si="71"/>
        <v>0</v>
      </c>
      <c r="P263" s="192">
        <f t="shared" si="71"/>
        <v>0</v>
      </c>
      <c r="Q263" s="192">
        <f t="shared" si="70"/>
        <v>0</v>
      </c>
      <c r="R263" s="189"/>
      <c r="S263" s="189"/>
    </row>
    <row r="264" spans="3:19" x14ac:dyDescent="0.25">
      <c r="C264" s="935" t="s">
        <v>189</v>
      </c>
      <c r="D264" s="936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4"/>
      <c r="R264" s="189"/>
      <c r="S264" s="189"/>
    </row>
    <row r="265" spans="3:19" x14ac:dyDescent="0.25">
      <c r="C265" s="16" t="s">
        <v>168</v>
      </c>
      <c r="D265" s="16" t="s">
        <v>169</v>
      </c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2">
        <f t="shared" ref="Q265:Q280" si="72">SUM(E265:P265)</f>
        <v>0</v>
      </c>
      <c r="R265" s="189"/>
      <c r="S265" s="189"/>
    </row>
    <row r="266" spans="3:19" x14ac:dyDescent="0.25">
      <c r="C266" s="16" t="s">
        <v>170</v>
      </c>
      <c r="D266" s="16" t="s">
        <v>171</v>
      </c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2">
        <f t="shared" si="72"/>
        <v>0</v>
      </c>
      <c r="R266" s="189"/>
      <c r="S266" s="189"/>
    </row>
    <row r="267" spans="3:19" x14ac:dyDescent="0.25">
      <c r="C267" s="16" t="s">
        <v>216</v>
      </c>
      <c r="D267" s="16" t="s">
        <v>173</v>
      </c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2">
        <f t="shared" si="72"/>
        <v>0</v>
      </c>
      <c r="R267" s="189"/>
      <c r="S267" s="189"/>
    </row>
    <row r="268" spans="3:19" x14ac:dyDescent="0.25">
      <c r="C268" s="16" t="s">
        <v>174</v>
      </c>
      <c r="D268" s="16" t="s">
        <v>175</v>
      </c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2">
        <f t="shared" si="72"/>
        <v>0</v>
      </c>
      <c r="R268" s="189"/>
      <c r="S268" s="189"/>
    </row>
    <row r="269" spans="3:19" x14ac:dyDescent="0.25">
      <c r="C269" s="16" t="s">
        <v>176</v>
      </c>
      <c r="D269" s="16" t="s">
        <v>177</v>
      </c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2">
        <f t="shared" si="72"/>
        <v>0</v>
      </c>
      <c r="R269" s="189"/>
      <c r="S269" s="189"/>
    </row>
    <row r="270" spans="3:19" x14ac:dyDescent="0.25">
      <c r="C270" s="16" t="s">
        <v>178</v>
      </c>
      <c r="D270" s="16" t="s">
        <v>179</v>
      </c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2">
        <f t="shared" si="72"/>
        <v>0</v>
      </c>
      <c r="R270" s="189"/>
      <c r="S270" s="189"/>
    </row>
    <row r="271" spans="3:19" x14ac:dyDescent="0.25">
      <c r="C271" s="16" t="s">
        <v>180</v>
      </c>
      <c r="D271" s="16" t="s">
        <v>181</v>
      </c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2">
        <f t="shared" si="72"/>
        <v>0</v>
      </c>
      <c r="R271" s="189"/>
      <c r="S271" s="189"/>
    </row>
    <row r="272" spans="3:19" x14ac:dyDescent="0.25">
      <c r="C272" s="16" t="s">
        <v>182</v>
      </c>
      <c r="D272" s="16" t="s">
        <v>183</v>
      </c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2">
        <f t="shared" si="72"/>
        <v>0</v>
      </c>
      <c r="R272" s="189"/>
      <c r="S272" s="189"/>
    </row>
    <row r="273" spans="3:19" x14ac:dyDescent="0.25">
      <c r="C273" s="16" t="s">
        <v>208</v>
      </c>
      <c r="D273" s="16" t="s">
        <v>163</v>
      </c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2">
        <f t="shared" si="72"/>
        <v>0</v>
      </c>
      <c r="R273" s="189"/>
      <c r="S273" s="189"/>
    </row>
    <row r="274" spans="3:19" x14ac:dyDescent="0.25">
      <c r="C274" s="16" t="s">
        <v>185</v>
      </c>
      <c r="D274" s="16" t="s">
        <v>186</v>
      </c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2">
        <f t="shared" si="72"/>
        <v>0</v>
      </c>
      <c r="R274" s="189"/>
      <c r="S274" s="189"/>
    </row>
    <row r="275" spans="3:19" x14ac:dyDescent="0.25">
      <c r="C275" s="16" t="s">
        <v>187</v>
      </c>
      <c r="D275" s="16" t="s">
        <v>165</v>
      </c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2">
        <f t="shared" si="72"/>
        <v>0</v>
      </c>
      <c r="R275" s="189"/>
      <c r="S275" s="189"/>
    </row>
    <row r="276" spans="3:19" x14ac:dyDescent="0.25">
      <c r="C276" s="16"/>
      <c r="D276" s="16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2">
        <f t="shared" si="72"/>
        <v>0</v>
      </c>
      <c r="R276" s="189"/>
      <c r="S276" s="189"/>
    </row>
    <row r="277" spans="3:19" x14ac:dyDescent="0.25">
      <c r="C277" s="16"/>
      <c r="D277" s="16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2">
        <f t="shared" si="72"/>
        <v>0</v>
      </c>
      <c r="R277" s="189"/>
      <c r="S277" s="189"/>
    </row>
    <row r="278" spans="3:19" x14ac:dyDescent="0.25">
      <c r="C278" s="16"/>
      <c r="D278" s="16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2">
        <f t="shared" si="72"/>
        <v>0</v>
      </c>
      <c r="R278" s="189"/>
      <c r="S278" s="189"/>
    </row>
    <row r="279" spans="3:19" x14ac:dyDescent="0.25">
      <c r="C279" s="16" t="s">
        <v>235</v>
      </c>
      <c r="D279" s="16" t="s">
        <v>235</v>
      </c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2">
        <f t="shared" si="72"/>
        <v>0</v>
      </c>
      <c r="R279" s="189"/>
      <c r="S279" s="189"/>
    </row>
    <row r="280" spans="3:19" x14ac:dyDescent="0.25">
      <c r="C280" s="937" t="s">
        <v>188</v>
      </c>
      <c r="D280" s="938"/>
      <c r="E280" s="192">
        <f t="shared" ref="E280:P280" si="73">SUM(E265:E279)</f>
        <v>0</v>
      </c>
      <c r="F280" s="192">
        <f t="shared" si="73"/>
        <v>0</v>
      </c>
      <c r="G280" s="192">
        <f t="shared" si="73"/>
        <v>0</v>
      </c>
      <c r="H280" s="192">
        <f t="shared" si="73"/>
        <v>0</v>
      </c>
      <c r="I280" s="192">
        <f t="shared" si="73"/>
        <v>0</v>
      </c>
      <c r="J280" s="192">
        <f t="shared" si="73"/>
        <v>0</v>
      </c>
      <c r="K280" s="192">
        <f t="shared" si="73"/>
        <v>0</v>
      </c>
      <c r="L280" s="192">
        <f t="shared" si="73"/>
        <v>0</v>
      </c>
      <c r="M280" s="192">
        <f t="shared" si="73"/>
        <v>0</v>
      </c>
      <c r="N280" s="192">
        <f t="shared" si="73"/>
        <v>0</v>
      </c>
      <c r="O280" s="192">
        <f t="shared" si="73"/>
        <v>0</v>
      </c>
      <c r="P280" s="192">
        <f t="shared" si="73"/>
        <v>0</v>
      </c>
      <c r="Q280" s="192">
        <f t="shared" si="72"/>
        <v>0</v>
      </c>
      <c r="R280" s="189"/>
      <c r="S280" s="189"/>
    </row>
    <row r="281" spans="3:19" x14ac:dyDescent="0.25">
      <c r="C281" s="935" t="s">
        <v>196</v>
      </c>
      <c r="D281" s="936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4"/>
      <c r="R281" s="189"/>
      <c r="S281" s="189"/>
    </row>
    <row r="282" spans="3:19" x14ac:dyDescent="0.25">
      <c r="C282" s="16" t="s">
        <v>168</v>
      </c>
      <c r="D282" s="16" t="s">
        <v>169</v>
      </c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2">
        <f t="shared" ref="Q282:Q301" si="74">SUM(E282:P282)</f>
        <v>0</v>
      </c>
      <c r="R282" s="189"/>
      <c r="S282" s="189"/>
    </row>
    <row r="283" spans="3:19" x14ac:dyDescent="0.25">
      <c r="C283" s="16" t="s">
        <v>170</v>
      </c>
      <c r="D283" s="16" t="s">
        <v>171</v>
      </c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2">
        <f t="shared" si="74"/>
        <v>0</v>
      </c>
      <c r="R283" s="189"/>
      <c r="S283" s="189"/>
    </row>
    <row r="284" spans="3:19" x14ac:dyDescent="0.25">
      <c r="C284" s="16" t="s">
        <v>216</v>
      </c>
      <c r="D284" s="16" t="s">
        <v>173</v>
      </c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2">
        <f t="shared" si="74"/>
        <v>0</v>
      </c>
      <c r="R284" s="189"/>
      <c r="S284" s="189"/>
    </row>
    <row r="285" spans="3:19" x14ac:dyDescent="0.25">
      <c r="C285" s="16" t="s">
        <v>174</v>
      </c>
      <c r="D285" s="16" t="s">
        <v>175</v>
      </c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2">
        <f t="shared" si="74"/>
        <v>0</v>
      </c>
      <c r="R285" s="189"/>
      <c r="S285" s="189"/>
    </row>
    <row r="286" spans="3:19" x14ac:dyDescent="0.25">
      <c r="C286" s="16" t="s">
        <v>176</v>
      </c>
      <c r="D286" s="16" t="s">
        <v>177</v>
      </c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2">
        <f t="shared" si="74"/>
        <v>0</v>
      </c>
      <c r="R286" s="189"/>
      <c r="S286" s="189"/>
    </row>
    <row r="287" spans="3:19" x14ac:dyDescent="0.25">
      <c r="C287" s="16" t="s">
        <v>178</v>
      </c>
      <c r="D287" s="16" t="s">
        <v>217</v>
      </c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2">
        <f t="shared" si="74"/>
        <v>0</v>
      </c>
      <c r="R287" s="189"/>
      <c r="S287" s="189"/>
    </row>
    <row r="288" spans="3:19" x14ac:dyDescent="0.25">
      <c r="C288" s="16" t="s">
        <v>180</v>
      </c>
      <c r="D288" s="16" t="s">
        <v>197</v>
      </c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2">
        <f t="shared" si="74"/>
        <v>0</v>
      </c>
      <c r="R288" s="189"/>
      <c r="S288" s="189"/>
    </row>
    <row r="289" spans="3:19" x14ac:dyDescent="0.25">
      <c r="C289" s="16" t="s">
        <v>218</v>
      </c>
      <c r="D289" s="16" t="s">
        <v>206</v>
      </c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2">
        <f t="shared" si="74"/>
        <v>0</v>
      </c>
      <c r="R289" s="189"/>
      <c r="S289" s="189"/>
    </row>
    <row r="290" spans="3:19" x14ac:dyDescent="0.25">
      <c r="C290" s="16" t="s">
        <v>236</v>
      </c>
      <c r="D290" s="16" t="s">
        <v>220</v>
      </c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2">
        <f t="shared" si="74"/>
        <v>0</v>
      </c>
      <c r="R290" s="189"/>
      <c r="S290" s="189"/>
    </row>
    <row r="291" spans="3:19" x14ac:dyDescent="0.25">
      <c r="C291" s="16" t="s">
        <v>182</v>
      </c>
      <c r="D291" s="16" t="s">
        <v>183</v>
      </c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2">
        <f t="shared" si="74"/>
        <v>0</v>
      </c>
      <c r="R291" s="189"/>
      <c r="S291" s="189"/>
    </row>
    <row r="292" spans="3:19" x14ac:dyDescent="0.25">
      <c r="C292" s="16" t="s">
        <v>184</v>
      </c>
      <c r="D292" s="16" t="s">
        <v>163</v>
      </c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2">
        <f t="shared" si="74"/>
        <v>0</v>
      </c>
      <c r="R292" s="189"/>
      <c r="S292" s="189"/>
    </row>
    <row r="293" spans="3:19" x14ac:dyDescent="0.25">
      <c r="C293" s="16" t="s">
        <v>185</v>
      </c>
      <c r="D293" s="16" t="s">
        <v>186</v>
      </c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2">
        <f t="shared" si="74"/>
        <v>0</v>
      </c>
      <c r="R293" s="189"/>
      <c r="S293" s="189"/>
    </row>
    <row r="294" spans="3:19" x14ac:dyDescent="0.25">
      <c r="C294" s="16" t="s">
        <v>187</v>
      </c>
      <c r="D294" s="16" t="s">
        <v>165</v>
      </c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2">
        <f t="shared" si="74"/>
        <v>0</v>
      </c>
      <c r="R294" s="189"/>
      <c r="S294" s="189"/>
    </row>
    <row r="295" spans="3:19" x14ac:dyDescent="0.25">
      <c r="C295" s="16"/>
      <c r="D295" s="16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2">
        <f t="shared" si="74"/>
        <v>0</v>
      </c>
      <c r="R295" s="189"/>
      <c r="S295" s="189"/>
    </row>
    <row r="296" spans="3:19" x14ac:dyDescent="0.25">
      <c r="C296" s="16"/>
      <c r="D296" s="16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2">
        <f t="shared" si="74"/>
        <v>0</v>
      </c>
      <c r="R296" s="189"/>
      <c r="S296" s="189"/>
    </row>
    <row r="297" spans="3:19" x14ac:dyDescent="0.25">
      <c r="C297" s="16"/>
      <c r="D297" s="16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2">
        <f t="shared" si="74"/>
        <v>0</v>
      </c>
      <c r="R297" s="189"/>
      <c r="S297" s="189"/>
    </row>
    <row r="298" spans="3:19" x14ac:dyDescent="0.25">
      <c r="C298" s="16" t="s">
        <v>235</v>
      </c>
      <c r="D298" s="16" t="s">
        <v>235</v>
      </c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2">
        <f t="shared" si="74"/>
        <v>0</v>
      </c>
      <c r="R298" s="189"/>
      <c r="S298" s="189"/>
    </row>
    <row r="299" spans="3:19" x14ac:dyDescent="0.25">
      <c r="C299" s="937" t="s">
        <v>188</v>
      </c>
      <c r="D299" s="938"/>
      <c r="E299" s="192">
        <f t="shared" ref="E299:P299" si="75">SUM(E282:E298)</f>
        <v>0</v>
      </c>
      <c r="F299" s="192">
        <f t="shared" si="75"/>
        <v>0</v>
      </c>
      <c r="G299" s="192">
        <f t="shared" si="75"/>
        <v>0</v>
      </c>
      <c r="H299" s="192">
        <f t="shared" si="75"/>
        <v>0</v>
      </c>
      <c r="I299" s="192">
        <f t="shared" si="75"/>
        <v>0</v>
      </c>
      <c r="J299" s="192">
        <f t="shared" si="75"/>
        <v>0</v>
      </c>
      <c r="K299" s="192">
        <f t="shared" si="75"/>
        <v>0</v>
      </c>
      <c r="L299" s="192">
        <f t="shared" si="75"/>
        <v>0</v>
      </c>
      <c r="M299" s="192">
        <f t="shared" si="75"/>
        <v>0</v>
      </c>
      <c r="N299" s="192">
        <f t="shared" si="75"/>
        <v>0</v>
      </c>
      <c r="O299" s="192">
        <f t="shared" si="75"/>
        <v>0</v>
      </c>
      <c r="P299" s="192">
        <f t="shared" si="75"/>
        <v>0</v>
      </c>
      <c r="Q299" s="192">
        <f t="shared" si="74"/>
        <v>0</v>
      </c>
      <c r="R299" s="189"/>
      <c r="S299" s="189"/>
    </row>
    <row r="300" spans="3:19" x14ac:dyDescent="0.25">
      <c r="C300" s="937" t="s">
        <v>200</v>
      </c>
      <c r="D300" s="938"/>
      <c r="E300" s="192">
        <f t="shared" ref="E300:P300" si="76">E299+E280+E263</f>
        <v>0</v>
      </c>
      <c r="F300" s="192">
        <f t="shared" si="76"/>
        <v>0</v>
      </c>
      <c r="G300" s="192">
        <f t="shared" si="76"/>
        <v>0</v>
      </c>
      <c r="H300" s="192">
        <f t="shared" si="76"/>
        <v>0</v>
      </c>
      <c r="I300" s="192">
        <f t="shared" si="76"/>
        <v>0</v>
      </c>
      <c r="J300" s="192">
        <f t="shared" si="76"/>
        <v>0</v>
      </c>
      <c r="K300" s="192">
        <f t="shared" si="76"/>
        <v>0</v>
      </c>
      <c r="L300" s="192">
        <f t="shared" si="76"/>
        <v>0</v>
      </c>
      <c r="M300" s="192">
        <f t="shared" si="76"/>
        <v>0</v>
      </c>
      <c r="N300" s="192">
        <f t="shared" si="76"/>
        <v>0</v>
      </c>
      <c r="O300" s="192">
        <f t="shared" si="76"/>
        <v>0</v>
      </c>
      <c r="P300" s="192">
        <f t="shared" si="76"/>
        <v>0</v>
      </c>
      <c r="Q300" s="192">
        <f t="shared" si="74"/>
        <v>0</v>
      </c>
      <c r="R300" s="189"/>
      <c r="S300" s="189"/>
    </row>
    <row r="301" spans="3:19" x14ac:dyDescent="0.25">
      <c r="C301" s="937" t="s">
        <v>201</v>
      </c>
      <c r="D301" s="938"/>
      <c r="E301" s="192">
        <f t="shared" ref="E301:P301" si="77">E300+E246</f>
        <v>1070.3238241706317</v>
      </c>
      <c r="F301" s="192">
        <f t="shared" si="77"/>
        <v>554.05322593737333</v>
      </c>
      <c r="G301" s="192">
        <f t="shared" si="77"/>
        <v>543.29479794693259</v>
      </c>
      <c r="H301" s="192">
        <f t="shared" si="77"/>
        <v>933.23505158038415</v>
      </c>
      <c r="I301" s="192">
        <f t="shared" si="77"/>
        <v>1426.4552421535911</v>
      </c>
      <c r="J301" s="192">
        <f t="shared" si="77"/>
        <v>869.25660688545838</v>
      </c>
      <c r="K301" s="192">
        <f t="shared" si="77"/>
        <v>1002.0851266788144</v>
      </c>
      <c r="L301" s="192">
        <f t="shared" si="77"/>
        <v>392.48426921923499</v>
      </c>
      <c r="M301" s="192">
        <f t="shared" si="77"/>
        <v>879.60843068295014</v>
      </c>
      <c r="N301" s="192">
        <f t="shared" si="77"/>
        <v>1163.6850377862095</v>
      </c>
      <c r="O301" s="192">
        <f t="shared" si="77"/>
        <v>1194.8926686609736</v>
      </c>
      <c r="P301" s="192">
        <f t="shared" si="77"/>
        <v>1665.4794998496291</v>
      </c>
      <c r="Q301" s="192">
        <f t="shared" si="74"/>
        <v>11694.853781552183</v>
      </c>
      <c r="R301" s="189"/>
      <c r="S301" s="189"/>
    </row>
    <row r="302" spans="3:19" x14ac:dyDescent="0.25">
      <c r="C302" s="13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96" t="s">
        <v>213</v>
      </c>
      <c r="R302" s="189"/>
      <c r="S302" s="189"/>
    </row>
    <row r="303" spans="3:19" x14ac:dyDescent="0.25">
      <c r="C303" s="930" t="s">
        <v>136</v>
      </c>
      <c r="D303" s="930"/>
      <c r="E303" s="951" t="s">
        <v>239</v>
      </c>
      <c r="F303" s="951"/>
      <c r="G303" s="951"/>
      <c r="H303" s="951"/>
      <c r="I303" s="951"/>
      <c r="J303" s="951"/>
      <c r="K303" s="951"/>
      <c r="L303" s="951"/>
      <c r="M303" s="951"/>
      <c r="N303" s="951"/>
      <c r="O303" s="951"/>
      <c r="P303" s="951"/>
      <c r="Q303" s="951"/>
      <c r="R303" s="189"/>
      <c r="S303" s="189"/>
    </row>
    <row r="304" spans="3:19" x14ac:dyDescent="0.25">
      <c r="C304" s="930"/>
      <c r="D304" s="930"/>
      <c r="E304" s="195" t="s">
        <v>223</v>
      </c>
      <c r="F304" s="195" t="s">
        <v>224</v>
      </c>
      <c r="G304" s="195" t="s">
        <v>225</v>
      </c>
      <c r="H304" s="195" t="s">
        <v>226</v>
      </c>
      <c r="I304" s="195" t="s">
        <v>227</v>
      </c>
      <c r="J304" s="195" t="s">
        <v>228</v>
      </c>
      <c r="K304" s="195" t="s">
        <v>229</v>
      </c>
      <c r="L304" s="195" t="s">
        <v>230</v>
      </c>
      <c r="M304" s="195" t="s">
        <v>231</v>
      </c>
      <c r="N304" s="195" t="s">
        <v>232</v>
      </c>
      <c r="O304" s="195" t="s">
        <v>233</v>
      </c>
      <c r="P304" s="195" t="s">
        <v>234</v>
      </c>
      <c r="Q304" s="195" t="s">
        <v>90</v>
      </c>
      <c r="R304" s="189"/>
      <c r="S304" s="189"/>
    </row>
    <row r="305" spans="3:19" x14ac:dyDescent="0.25">
      <c r="C305" s="935" t="s">
        <v>147</v>
      </c>
      <c r="D305" s="936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4"/>
      <c r="R305" s="189"/>
      <c r="S305" s="189"/>
    </row>
    <row r="306" spans="3:19" x14ac:dyDescent="0.25">
      <c r="C306" s="84" t="s">
        <v>148</v>
      </c>
      <c r="D306" s="84" t="s">
        <v>149</v>
      </c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2">
        <f t="shared" ref="Q306:Q319" si="78">SUM(E306:P306)</f>
        <v>0</v>
      </c>
      <c r="R306" s="189"/>
      <c r="S306" s="189"/>
    </row>
    <row r="307" spans="3:19" x14ac:dyDescent="0.25">
      <c r="C307" s="16" t="s">
        <v>150</v>
      </c>
      <c r="D307" s="16" t="s">
        <v>151</v>
      </c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2">
        <f t="shared" si="78"/>
        <v>0</v>
      </c>
      <c r="R307" s="189"/>
      <c r="S307" s="189"/>
    </row>
    <row r="308" spans="3:19" x14ac:dyDescent="0.25">
      <c r="C308" s="16" t="s">
        <v>152</v>
      </c>
      <c r="D308" s="16" t="s">
        <v>153</v>
      </c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2">
        <f t="shared" si="78"/>
        <v>0</v>
      </c>
      <c r="R308" s="189"/>
      <c r="S308" s="189"/>
    </row>
    <row r="309" spans="3:19" x14ac:dyDescent="0.25">
      <c r="C309" s="16" t="s">
        <v>154</v>
      </c>
      <c r="D309" s="16" t="s">
        <v>155</v>
      </c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2">
        <f t="shared" si="78"/>
        <v>0</v>
      </c>
      <c r="R309" s="189"/>
      <c r="S309" s="189"/>
    </row>
    <row r="310" spans="3:19" x14ac:dyDescent="0.25">
      <c r="C310" s="16" t="s">
        <v>156</v>
      </c>
      <c r="D310" s="16" t="s">
        <v>157</v>
      </c>
      <c r="E310" s="193">
        <f>[6]Sales_SP!DV49</f>
        <v>1251.1806375884833</v>
      </c>
      <c r="F310" s="193">
        <f>[6]Sales_SP!DW49</f>
        <v>590.25148416200375</v>
      </c>
      <c r="G310" s="193">
        <f>[6]Sales_SP!DX49</f>
        <v>540.59055714852627</v>
      </c>
      <c r="H310" s="193">
        <f>[6]Sales_SP!DY49</f>
        <v>777.71965499999999</v>
      </c>
      <c r="I310" s="193">
        <f>[6]Sales_SP!DZ49</f>
        <v>958.64979099999994</v>
      </c>
      <c r="J310" s="193">
        <f>[6]Sales_SP!EA49</f>
        <v>1040.7018889999999</v>
      </c>
      <c r="K310" s="193">
        <f>[6]Sales_SP!EB49</f>
        <v>698.01559578760964</v>
      </c>
      <c r="L310" s="193">
        <f>[6]Sales_SP!EC49</f>
        <v>590.56151115862451</v>
      </c>
      <c r="M310" s="193">
        <f>[6]Sales_SP!ED49</f>
        <v>1038.2798591204232</v>
      </c>
      <c r="N310" s="193">
        <f>[6]Sales_SP!EE49</f>
        <v>1395.4437472509142</v>
      </c>
      <c r="O310" s="193">
        <f>[6]Sales_SP!EF49</f>
        <v>1485.0874274900752</v>
      </c>
      <c r="P310" s="193">
        <f>[6]Sales_SP!EG49</f>
        <v>1723.66</v>
      </c>
      <c r="Q310" s="192">
        <f t="shared" si="78"/>
        <v>12090.14215470666</v>
      </c>
      <c r="R310" s="189"/>
      <c r="S310" s="189"/>
    </row>
    <row r="311" spans="3:19" x14ac:dyDescent="0.25">
      <c r="C311" s="16" t="s">
        <v>158</v>
      </c>
      <c r="D311" s="16" t="s">
        <v>159</v>
      </c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2">
        <f t="shared" si="78"/>
        <v>0</v>
      </c>
      <c r="R311" s="189"/>
      <c r="S311" s="189"/>
    </row>
    <row r="312" spans="3:19" x14ac:dyDescent="0.25">
      <c r="C312" s="16" t="s">
        <v>160</v>
      </c>
      <c r="D312" s="16" t="s">
        <v>161</v>
      </c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2">
        <f t="shared" si="78"/>
        <v>0</v>
      </c>
      <c r="R312" s="189"/>
      <c r="S312" s="189"/>
    </row>
    <row r="313" spans="3:19" x14ac:dyDescent="0.25">
      <c r="C313" s="16" t="s">
        <v>162</v>
      </c>
      <c r="D313" s="16" t="s">
        <v>163</v>
      </c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2">
        <f t="shared" si="78"/>
        <v>0</v>
      </c>
      <c r="R313" s="189"/>
      <c r="S313" s="189"/>
    </row>
    <row r="314" spans="3:19" x14ac:dyDescent="0.25">
      <c r="C314" s="16" t="s">
        <v>164</v>
      </c>
      <c r="D314" s="16" t="s">
        <v>165</v>
      </c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2">
        <f t="shared" si="78"/>
        <v>0</v>
      </c>
      <c r="R314" s="189"/>
      <c r="S314" s="189"/>
    </row>
    <row r="315" spans="3:19" x14ac:dyDescent="0.25">
      <c r="C315" s="16"/>
      <c r="D315" s="16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2">
        <f t="shared" si="78"/>
        <v>0</v>
      </c>
      <c r="R315" s="189"/>
      <c r="S315" s="189"/>
    </row>
    <row r="316" spans="3:19" x14ac:dyDescent="0.25">
      <c r="C316" s="16"/>
      <c r="D316" s="16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2">
        <f t="shared" si="78"/>
        <v>0</v>
      </c>
      <c r="R316" s="189"/>
      <c r="S316" s="189"/>
    </row>
    <row r="317" spans="3:19" x14ac:dyDescent="0.25">
      <c r="C317" s="16"/>
      <c r="D317" s="16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2">
        <f t="shared" si="78"/>
        <v>0</v>
      </c>
      <c r="R317" s="189"/>
      <c r="S317" s="189"/>
    </row>
    <row r="318" spans="3:19" x14ac:dyDescent="0.25">
      <c r="C318" s="16" t="s">
        <v>235</v>
      </c>
      <c r="D318" s="16" t="s">
        <v>235</v>
      </c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2">
        <f t="shared" si="78"/>
        <v>0</v>
      </c>
      <c r="R318" s="189"/>
      <c r="S318" s="189"/>
    </row>
    <row r="319" spans="3:19" x14ac:dyDescent="0.25">
      <c r="C319" s="937" t="s">
        <v>166</v>
      </c>
      <c r="D319" s="938"/>
      <c r="E319" s="192">
        <f t="shared" ref="E319:P319" si="79">SUM(E306:E318)</f>
        <v>1251.1806375884833</v>
      </c>
      <c r="F319" s="192">
        <f t="shared" si="79"/>
        <v>590.25148416200375</v>
      </c>
      <c r="G319" s="192">
        <f t="shared" si="79"/>
        <v>540.59055714852627</v>
      </c>
      <c r="H319" s="192">
        <f t="shared" si="79"/>
        <v>777.71965499999999</v>
      </c>
      <c r="I319" s="192">
        <f t="shared" si="79"/>
        <v>958.64979099999994</v>
      </c>
      <c r="J319" s="192">
        <f t="shared" si="79"/>
        <v>1040.7018889999999</v>
      </c>
      <c r="K319" s="192">
        <f t="shared" si="79"/>
        <v>698.01559578760964</v>
      </c>
      <c r="L319" s="192">
        <f t="shared" si="79"/>
        <v>590.56151115862451</v>
      </c>
      <c r="M319" s="192">
        <f t="shared" si="79"/>
        <v>1038.2798591204232</v>
      </c>
      <c r="N319" s="192">
        <f t="shared" si="79"/>
        <v>1395.4437472509142</v>
      </c>
      <c r="O319" s="192">
        <f t="shared" si="79"/>
        <v>1485.0874274900752</v>
      </c>
      <c r="P319" s="192">
        <f t="shared" si="79"/>
        <v>1723.66</v>
      </c>
      <c r="Q319" s="192">
        <f t="shared" si="78"/>
        <v>12090.14215470666</v>
      </c>
      <c r="R319" s="189"/>
      <c r="S319" s="189"/>
    </row>
    <row r="320" spans="3:19" x14ac:dyDescent="0.25">
      <c r="C320" s="935" t="s">
        <v>167</v>
      </c>
      <c r="D320" s="936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4"/>
      <c r="R320" s="189"/>
      <c r="S320" s="189"/>
    </row>
    <row r="321" spans="3:19" x14ac:dyDescent="0.25">
      <c r="C321" s="16" t="s">
        <v>168</v>
      </c>
      <c r="D321" s="16" t="s">
        <v>169</v>
      </c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2">
        <f t="shared" ref="Q321:Q336" si="80">SUM(E321:P321)</f>
        <v>0</v>
      </c>
      <c r="R321" s="189"/>
      <c r="S321" s="189"/>
    </row>
    <row r="322" spans="3:19" x14ac:dyDescent="0.25">
      <c r="C322" s="16" t="s">
        <v>170</v>
      </c>
      <c r="D322" s="16" t="s">
        <v>171</v>
      </c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2">
        <f t="shared" si="80"/>
        <v>0</v>
      </c>
      <c r="R322" s="189"/>
      <c r="S322" s="189"/>
    </row>
    <row r="323" spans="3:19" x14ac:dyDescent="0.25">
      <c r="C323" s="16" t="s">
        <v>216</v>
      </c>
      <c r="D323" s="16" t="s">
        <v>173</v>
      </c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2">
        <f t="shared" si="80"/>
        <v>0</v>
      </c>
      <c r="R323" s="189"/>
      <c r="S323" s="189"/>
    </row>
    <row r="324" spans="3:19" x14ac:dyDescent="0.25">
      <c r="C324" s="16" t="s">
        <v>174</v>
      </c>
      <c r="D324" s="16" t="s">
        <v>175</v>
      </c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2">
        <f t="shared" si="80"/>
        <v>0</v>
      </c>
      <c r="R324" s="189"/>
      <c r="S324" s="189"/>
    </row>
    <row r="325" spans="3:19" x14ac:dyDescent="0.25">
      <c r="C325" s="16" t="s">
        <v>176</v>
      </c>
      <c r="D325" s="16" t="s">
        <v>177</v>
      </c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2">
        <f t="shared" si="80"/>
        <v>0</v>
      </c>
      <c r="R325" s="189"/>
      <c r="S325" s="189"/>
    </row>
    <row r="326" spans="3:19" x14ac:dyDescent="0.25">
      <c r="C326" s="16" t="s">
        <v>178</v>
      </c>
      <c r="D326" s="16" t="s">
        <v>179</v>
      </c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2">
        <f t="shared" si="80"/>
        <v>0</v>
      </c>
      <c r="R326" s="189"/>
      <c r="S326" s="189"/>
    </row>
    <row r="327" spans="3:19" x14ac:dyDescent="0.25">
      <c r="C327" s="16" t="s">
        <v>180</v>
      </c>
      <c r="D327" s="16" t="s">
        <v>181</v>
      </c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2">
        <f t="shared" si="80"/>
        <v>0</v>
      </c>
      <c r="R327" s="189"/>
      <c r="S327" s="189"/>
    </row>
    <row r="328" spans="3:19" x14ac:dyDescent="0.25">
      <c r="C328" s="16" t="s">
        <v>182</v>
      </c>
      <c r="D328" s="16" t="s">
        <v>183</v>
      </c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2">
        <f t="shared" si="80"/>
        <v>0</v>
      </c>
      <c r="R328" s="189"/>
      <c r="S328" s="189"/>
    </row>
    <row r="329" spans="3:19" x14ac:dyDescent="0.25">
      <c r="C329" s="16" t="s">
        <v>184</v>
      </c>
      <c r="D329" s="16" t="s">
        <v>163</v>
      </c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2">
        <f t="shared" si="80"/>
        <v>0</v>
      </c>
      <c r="R329" s="189"/>
      <c r="S329" s="189"/>
    </row>
    <row r="330" spans="3:19" x14ac:dyDescent="0.25">
      <c r="C330" s="16" t="s">
        <v>185</v>
      </c>
      <c r="D330" s="16" t="s">
        <v>186</v>
      </c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2">
        <f t="shared" si="80"/>
        <v>0</v>
      </c>
      <c r="R330" s="189"/>
      <c r="S330" s="189"/>
    </row>
    <row r="331" spans="3:19" x14ac:dyDescent="0.25">
      <c r="C331" s="16" t="s">
        <v>187</v>
      </c>
      <c r="D331" s="16" t="s">
        <v>165</v>
      </c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2">
        <f t="shared" si="80"/>
        <v>0</v>
      </c>
      <c r="R331" s="189"/>
      <c r="S331" s="189"/>
    </row>
    <row r="332" spans="3:19" x14ac:dyDescent="0.25">
      <c r="C332" s="16"/>
      <c r="D332" s="16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2">
        <f t="shared" si="80"/>
        <v>0</v>
      </c>
      <c r="R332" s="189"/>
      <c r="S332" s="189"/>
    </row>
    <row r="333" spans="3:19" x14ac:dyDescent="0.25">
      <c r="C333" s="16"/>
      <c r="D333" s="16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2">
        <f t="shared" si="80"/>
        <v>0</v>
      </c>
      <c r="R333" s="189"/>
      <c r="S333" s="189"/>
    </row>
    <row r="334" spans="3:19" x14ac:dyDescent="0.25">
      <c r="C334" s="16"/>
      <c r="D334" s="16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2">
        <f t="shared" si="80"/>
        <v>0</v>
      </c>
      <c r="R334" s="189"/>
      <c r="S334" s="189"/>
    </row>
    <row r="335" spans="3:19" x14ac:dyDescent="0.25">
      <c r="C335" s="16" t="s">
        <v>235</v>
      </c>
      <c r="D335" s="16" t="s">
        <v>235</v>
      </c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2">
        <f t="shared" si="80"/>
        <v>0</v>
      </c>
      <c r="R335" s="189"/>
      <c r="S335" s="189"/>
    </row>
    <row r="336" spans="3:19" x14ac:dyDescent="0.25">
      <c r="C336" s="937" t="s">
        <v>188</v>
      </c>
      <c r="D336" s="938"/>
      <c r="E336" s="192">
        <f t="shared" ref="E336:P336" si="81">SUM(E321:E335)</f>
        <v>0</v>
      </c>
      <c r="F336" s="192">
        <f t="shared" si="81"/>
        <v>0</v>
      </c>
      <c r="G336" s="192">
        <f t="shared" si="81"/>
        <v>0</v>
      </c>
      <c r="H336" s="192">
        <f t="shared" si="81"/>
        <v>0</v>
      </c>
      <c r="I336" s="192">
        <f t="shared" si="81"/>
        <v>0</v>
      </c>
      <c r="J336" s="192">
        <f t="shared" si="81"/>
        <v>0</v>
      </c>
      <c r="K336" s="192">
        <f t="shared" si="81"/>
        <v>0</v>
      </c>
      <c r="L336" s="192">
        <f t="shared" si="81"/>
        <v>0</v>
      </c>
      <c r="M336" s="192">
        <f t="shared" si="81"/>
        <v>0</v>
      </c>
      <c r="N336" s="192">
        <f t="shared" si="81"/>
        <v>0</v>
      </c>
      <c r="O336" s="192">
        <f t="shared" si="81"/>
        <v>0</v>
      </c>
      <c r="P336" s="192">
        <f t="shared" si="81"/>
        <v>0</v>
      </c>
      <c r="Q336" s="192">
        <f t="shared" si="80"/>
        <v>0</v>
      </c>
      <c r="R336" s="189"/>
      <c r="S336" s="189"/>
    </row>
    <row r="337" spans="3:19" x14ac:dyDescent="0.25">
      <c r="C337" s="935" t="s">
        <v>189</v>
      </c>
      <c r="D337" s="936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4"/>
      <c r="R337" s="189"/>
      <c r="S337" s="189"/>
    </row>
    <row r="338" spans="3:19" x14ac:dyDescent="0.25">
      <c r="C338" s="16" t="s">
        <v>168</v>
      </c>
      <c r="D338" s="16" t="s">
        <v>169</v>
      </c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2">
        <f t="shared" ref="Q338:Q353" si="82">SUM(E338:P338)</f>
        <v>0</v>
      </c>
      <c r="R338" s="189"/>
      <c r="S338" s="189"/>
    </row>
    <row r="339" spans="3:19" x14ac:dyDescent="0.25">
      <c r="C339" s="16" t="s">
        <v>170</v>
      </c>
      <c r="D339" s="16" t="s">
        <v>171</v>
      </c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2">
        <f t="shared" si="82"/>
        <v>0</v>
      </c>
      <c r="R339" s="189"/>
      <c r="S339" s="189"/>
    </row>
    <row r="340" spans="3:19" x14ac:dyDescent="0.25">
      <c r="C340" s="16" t="s">
        <v>216</v>
      </c>
      <c r="D340" s="16" t="s">
        <v>173</v>
      </c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2">
        <f t="shared" si="82"/>
        <v>0</v>
      </c>
      <c r="R340" s="189"/>
      <c r="S340" s="189"/>
    </row>
    <row r="341" spans="3:19" x14ac:dyDescent="0.25">
      <c r="C341" s="16" t="s">
        <v>174</v>
      </c>
      <c r="D341" s="16" t="s">
        <v>175</v>
      </c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2">
        <f t="shared" si="82"/>
        <v>0</v>
      </c>
      <c r="R341" s="189"/>
      <c r="S341" s="189"/>
    </row>
    <row r="342" spans="3:19" x14ac:dyDescent="0.25">
      <c r="C342" s="16" t="s">
        <v>176</v>
      </c>
      <c r="D342" s="16" t="s">
        <v>177</v>
      </c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2">
        <f t="shared" si="82"/>
        <v>0</v>
      </c>
      <c r="R342" s="189"/>
      <c r="S342" s="189"/>
    </row>
    <row r="343" spans="3:19" x14ac:dyDescent="0.25">
      <c r="C343" s="16" t="s">
        <v>178</v>
      </c>
      <c r="D343" s="16" t="s">
        <v>179</v>
      </c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2">
        <f t="shared" si="82"/>
        <v>0</v>
      </c>
      <c r="R343" s="189"/>
      <c r="S343" s="189"/>
    </row>
    <row r="344" spans="3:19" x14ac:dyDescent="0.25">
      <c r="C344" s="16" t="s">
        <v>180</v>
      </c>
      <c r="D344" s="16" t="s">
        <v>181</v>
      </c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2">
        <f t="shared" si="82"/>
        <v>0</v>
      </c>
      <c r="R344" s="189"/>
      <c r="S344" s="189"/>
    </row>
    <row r="345" spans="3:19" x14ac:dyDescent="0.25">
      <c r="C345" s="16" t="s">
        <v>182</v>
      </c>
      <c r="D345" s="16" t="s">
        <v>183</v>
      </c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2">
        <f t="shared" si="82"/>
        <v>0</v>
      </c>
      <c r="R345" s="189"/>
      <c r="S345" s="189"/>
    </row>
    <row r="346" spans="3:19" x14ac:dyDescent="0.25">
      <c r="C346" s="16" t="s">
        <v>208</v>
      </c>
      <c r="D346" s="16" t="s">
        <v>163</v>
      </c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2">
        <f t="shared" si="82"/>
        <v>0</v>
      </c>
      <c r="R346" s="189"/>
      <c r="S346" s="189"/>
    </row>
    <row r="347" spans="3:19" x14ac:dyDescent="0.25">
      <c r="C347" s="16" t="s">
        <v>185</v>
      </c>
      <c r="D347" s="16" t="s">
        <v>186</v>
      </c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2">
        <f t="shared" si="82"/>
        <v>0</v>
      </c>
      <c r="R347" s="189"/>
      <c r="S347" s="189"/>
    </row>
    <row r="348" spans="3:19" x14ac:dyDescent="0.25">
      <c r="C348" s="16" t="s">
        <v>187</v>
      </c>
      <c r="D348" s="16" t="s">
        <v>165</v>
      </c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2">
        <f t="shared" si="82"/>
        <v>0</v>
      </c>
      <c r="R348" s="189"/>
      <c r="S348" s="189"/>
    </row>
    <row r="349" spans="3:19" x14ac:dyDescent="0.25">
      <c r="C349" s="16"/>
      <c r="D349" s="16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2">
        <f t="shared" si="82"/>
        <v>0</v>
      </c>
      <c r="R349" s="189"/>
      <c r="S349" s="189"/>
    </row>
    <row r="350" spans="3:19" x14ac:dyDescent="0.25">
      <c r="C350" s="16"/>
      <c r="D350" s="16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2">
        <f t="shared" si="82"/>
        <v>0</v>
      </c>
      <c r="R350" s="189"/>
      <c r="S350" s="189"/>
    </row>
    <row r="351" spans="3:19" x14ac:dyDescent="0.25">
      <c r="C351" s="16"/>
      <c r="D351" s="16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2">
        <f t="shared" si="82"/>
        <v>0</v>
      </c>
      <c r="R351" s="189"/>
      <c r="S351" s="189"/>
    </row>
    <row r="352" spans="3:19" x14ac:dyDescent="0.25">
      <c r="C352" s="16" t="s">
        <v>235</v>
      </c>
      <c r="D352" s="16" t="s">
        <v>235</v>
      </c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2">
        <f t="shared" si="82"/>
        <v>0</v>
      </c>
      <c r="R352" s="189"/>
      <c r="S352" s="189"/>
    </row>
    <row r="353" spans="3:19" x14ac:dyDescent="0.25">
      <c r="C353" s="937" t="s">
        <v>188</v>
      </c>
      <c r="D353" s="938"/>
      <c r="E353" s="192">
        <f t="shared" ref="E353:P353" si="83">SUM(E338:E352)</f>
        <v>0</v>
      </c>
      <c r="F353" s="192">
        <f t="shared" si="83"/>
        <v>0</v>
      </c>
      <c r="G353" s="192">
        <f t="shared" si="83"/>
        <v>0</v>
      </c>
      <c r="H353" s="192">
        <f t="shared" si="83"/>
        <v>0</v>
      </c>
      <c r="I353" s="192">
        <f t="shared" si="83"/>
        <v>0</v>
      </c>
      <c r="J353" s="192">
        <f t="shared" si="83"/>
        <v>0</v>
      </c>
      <c r="K353" s="192">
        <f t="shared" si="83"/>
        <v>0</v>
      </c>
      <c r="L353" s="192">
        <f t="shared" si="83"/>
        <v>0</v>
      </c>
      <c r="M353" s="192">
        <f t="shared" si="83"/>
        <v>0</v>
      </c>
      <c r="N353" s="192">
        <f t="shared" si="83"/>
        <v>0</v>
      </c>
      <c r="O353" s="192">
        <f t="shared" si="83"/>
        <v>0</v>
      </c>
      <c r="P353" s="192">
        <f t="shared" si="83"/>
        <v>0</v>
      </c>
      <c r="Q353" s="192">
        <f t="shared" si="82"/>
        <v>0</v>
      </c>
      <c r="R353" s="189"/>
      <c r="S353" s="189"/>
    </row>
    <row r="354" spans="3:19" x14ac:dyDescent="0.25">
      <c r="C354" s="935" t="s">
        <v>196</v>
      </c>
      <c r="D354" s="936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4"/>
      <c r="R354" s="189"/>
      <c r="S354" s="189"/>
    </row>
    <row r="355" spans="3:19" x14ac:dyDescent="0.25">
      <c r="C355" s="16" t="s">
        <v>168</v>
      </c>
      <c r="D355" s="16" t="s">
        <v>169</v>
      </c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2">
        <f t="shared" ref="Q355:Q374" si="84">SUM(E355:P355)</f>
        <v>0</v>
      </c>
      <c r="R355" s="189"/>
      <c r="S355" s="189"/>
    </row>
    <row r="356" spans="3:19" x14ac:dyDescent="0.25">
      <c r="C356" s="16" t="s">
        <v>170</v>
      </c>
      <c r="D356" s="16" t="s">
        <v>171</v>
      </c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2">
        <f t="shared" si="84"/>
        <v>0</v>
      </c>
      <c r="R356" s="189"/>
      <c r="S356" s="189"/>
    </row>
    <row r="357" spans="3:19" x14ac:dyDescent="0.25">
      <c r="C357" s="16" t="s">
        <v>216</v>
      </c>
      <c r="D357" s="16" t="s">
        <v>173</v>
      </c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2">
        <f t="shared" si="84"/>
        <v>0</v>
      </c>
      <c r="R357" s="189"/>
      <c r="S357" s="189"/>
    </row>
    <row r="358" spans="3:19" x14ac:dyDescent="0.25">
      <c r="C358" s="16" t="s">
        <v>174</v>
      </c>
      <c r="D358" s="16" t="s">
        <v>175</v>
      </c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2">
        <f t="shared" si="84"/>
        <v>0</v>
      </c>
      <c r="R358" s="189"/>
      <c r="S358" s="189"/>
    </row>
    <row r="359" spans="3:19" x14ac:dyDescent="0.25">
      <c r="C359" s="16" t="s">
        <v>176</v>
      </c>
      <c r="D359" s="16" t="s">
        <v>177</v>
      </c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2">
        <f t="shared" si="84"/>
        <v>0</v>
      </c>
      <c r="R359" s="189"/>
      <c r="S359" s="189"/>
    </row>
    <row r="360" spans="3:19" x14ac:dyDescent="0.25">
      <c r="C360" s="16" t="s">
        <v>178</v>
      </c>
      <c r="D360" s="16" t="s">
        <v>217</v>
      </c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2">
        <f t="shared" si="84"/>
        <v>0</v>
      </c>
      <c r="R360" s="189"/>
      <c r="S360" s="189"/>
    </row>
    <row r="361" spans="3:19" x14ac:dyDescent="0.25">
      <c r="C361" s="16" t="s">
        <v>180</v>
      </c>
      <c r="D361" s="16" t="s">
        <v>197</v>
      </c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2">
        <f t="shared" si="84"/>
        <v>0</v>
      </c>
      <c r="R361" s="189"/>
      <c r="S361" s="189"/>
    </row>
    <row r="362" spans="3:19" x14ac:dyDescent="0.25">
      <c r="C362" s="16" t="s">
        <v>218</v>
      </c>
      <c r="D362" s="16" t="s">
        <v>206</v>
      </c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2">
        <f t="shared" si="84"/>
        <v>0</v>
      </c>
      <c r="R362" s="189"/>
      <c r="S362" s="189"/>
    </row>
    <row r="363" spans="3:19" x14ac:dyDescent="0.25">
      <c r="C363" s="16" t="s">
        <v>236</v>
      </c>
      <c r="D363" s="16" t="s">
        <v>220</v>
      </c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2">
        <f t="shared" si="84"/>
        <v>0</v>
      </c>
      <c r="R363" s="189"/>
      <c r="S363" s="189"/>
    </row>
    <row r="364" spans="3:19" x14ac:dyDescent="0.25">
      <c r="C364" s="16" t="s">
        <v>182</v>
      </c>
      <c r="D364" s="16" t="s">
        <v>183</v>
      </c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2">
        <f t="shared" si="84"/>
        <v>0</v>
      </c>
      <c r="R364" s="189"/>
      <c r="S364" s="189"/>
    </row>
    <row r="365" spans="3:19" x14ac:dyDescent="0.25">
      <c r="C365" s="16" t="s">
        <v>184</v>
      </c>
      <c r="D365" s="16" t="s">
        <v>163</v>
      </c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2">
        <f t="shared" si="84"/>
        <v>0</v>
      </c>
      <c r="R365" s="189"/>
      <c r="S365" s="189"/>
    </row>
    <row r="366" spans="3:19" x14ac:dyDescent="0.25">
      <c r="C366" s="16" t="s">
        <v>185</v>
      </c>
      <c r="D366" s="16" t="s">
        <v>186</v>
      </c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2">
        <f t="shared" si="84"/>
        <v>0</v>
      </c>
      <c r="R366" s="189"/>
      <c r="S366" s="189"/>
    </row>
    <row r="367" spans="3:19" x14ac:dyDescent="0.25">
      <c r="C367" s="16" t="s">
        <v>187</v>
      </c>
      <c r="D367" s="16" t="s">
        <v>165</v>
      </c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2">
        <f t="shared" si="84"/>
        <v>0</v>
      </c>
      <c r="R367" s="189"/>
      <c r="S367" s="189"/>
    </row>
    <row r="368" spans="3:19" x14ac:dyDescent="0.25">
      <c r="C368" s="16"/>
      <c r="D368" s="16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2">
        <f t="shared" si="84"/>
        <v>0</v>
      </c>
      <c r="R368" s="189"/>
      <c r="S368" s="189"/>
    </row>
    <row r="369" spans="3:19" x14ac:dyDescent="0.25">
      <c r="C369" s="16"/>
      <c r="D369" s="16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2">
        <f t="shared" si="84"/>
        <v>0</v>
      </c>
      <c r="R369" s="189"/>
      <c r="S369" s="189"/>
    </row>
    <row r="370" spans="3:19" x14ac:dyDescent="0.25">
      <c r="C370" s="16"/>
      <c r="D370" s="16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2">
        <f t="shared" si="84"/>
        <v>0</v>
      </c>
      <c r="R370" s="189"/>
      <c r="S370" s="189"/>
    </row>
    <row r="371" spans="3:19" x14ac:dyDescent="0.25">
      <c r="C371" s="16" t="s">
        <v>235</v>
      </c>
      <c r="D371" s="16" t="s">
        <v>235</v>
      </c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2">
        <f t="shared" si="84"/>
        <v>0</v>
      </c>
      <c r="R371" s="189"/>
      <c r="S371" s="189"/>
    </row>
    <row r="372" spans="3:19" x14ac:dyDescent="0.25">
      <c r="C372" s="937" t="s">
        <v>188</v>
      </c>
      <c r="D372" s="938"/>
      <c r="E372" s="192">
        <f t="shared" ref="E372:P372" si="85">SUM(E355:E371)</f>
        <v>0</v>
      </c>
      <c r="F372" s="192">
        <f t="shared" si="85"/>
        <v>0</v>
      </c>
      <c r="G372" s="192">
        <f t="shared" si="85"/>
        <v>0</v>
      </c>
      <c r="H372" s="192">
        <f t="shared" si="85"/>
        <v>0</v>
      </c>
      <c r="I372" s="192">
        <f t="shared" si="85"/>
        <v>0</v>
      </c>
      <c r="J372" s="192">
        <f t="shared" si="85"/>
        <v>0</v>
      </c>
      <c r="K372" s="192">
        <f t="shared" si="85"/>
        <v>0</v>
      </c>
      <c r="L372" s="192">
        <f t="shared" si="85"/>
        <v>0</v>
      </c>
      <c r="M372" s="192">
        <f t="shared" si="85"/>
        <v>0</v>
      </c>
      <c r="N372" s="192">
        <f t="shared" si="85"/>
        <v>0</v>
      </c>
      <c r="O372" s="192">
        <f t="shared" si="85"/>
        <v>0</v>
      </c>
      <c r="P372" s="192">
        <f t="shared" si="85"/>
        <v>0</v>
      </c>
      <c r="Q372" s="192">
        <f t="shared" si="84"/>
        <v>0</v>
      </c>
      <c r="R372" s="189"/>
      <c r="S372" s="189"/>
    </row>
    <row r="373" spans="3:19" x14ac:dyDescent="0.25">
      <c r="C373" s="937" t="s">
        <v>200</v>
      </c>
      <c r="D373" s="938"/>
      <c r="E373" s="192">
        <f t="shared" ref="E373:P373" si="86">E372+E353+E336</f>
        <v>0</v>
      </c>
      <c r="F373" s="192">
        <f t="shared" si="86"/>
        <v>0</v>
      </c>
      <c r="G373" s="192">
        <f t="shared" si="86"/>
        <v>0</v>
      </c>
      <c r="H373" s="192">
        <f t="shared" si="86"/>
        <v>0</v>
      </c>
      <c r="I373" s="192">
        <f t="shared" si="86"/>
        <v>0</v>
      </c>
      <c r="J373" s="192">
        <f t="shared" si="86"/>
        <v>0</v>
      </c>
      <c r="K373" s="192">
        <f t="shared" si="86"/>
        <v>0</v>
      </c>
      <c r="L373" s="192">
        <f t="shared" si="86"/>
        <v>0</v>
      </c>
      <c r="M373" s="192">
        <f t="shared" si="86"/>
        <v>0</v>
      </c>
      <c r="N373" s="192">
        <f t="shared" si="86"/>
        <v>0</v>
      </c>
      <c r="O373" s="192">
        <f t="shared" si="86"/>
        <v>0</v>
      </c>
      <c r="P373" s="192">
        <f t="shared" si="86"/>
        <v>0</v>
      </c>
      <c r="Q373" s="192">
        <f t="shared" si="84"/>
        <v>0</v>
      </c>
      <c r="R373" s="189"/>
      <c r="S373" s="189"/>
    </row>
    <row r="374" spans="3:19" x14ac:dyDescent="0.25">
      <c r="C374" s="937" t="s">
        <v>201</v>
      </c>
      <c r="D374" s="938"/>
      <c r="E374" s="192">
        <f t="shared" ref="E374:P374" si="87">E373+E319</f>
        <v>1251.1806375884833</v>
      </c>
      <c r="F374" s="192">
        <f t="shared" si="87"/>
        <v>590.25148416200375</v>
      </c>
      <c r="G374" s="192">
        <f t="shared" si="87"/>
        <v>540.59055714852627</v>
      </c>
      <c r="H374" s="192">
        <f t="shared" si="87"/>
        <v>777.71965499999999</v>
      </c>
      <c r="I374" s="192">
        <f t="shared" si="87"/>
        <v>958.64979099999994</v>
      </c>
      <c r="J374" s="192">
        <f t="shared" si="87"/>
        <v>1040.7018889999999</v>
      </c>
      <c r="K374" s="192">
        <f t="shared" si="87"/>
        <v>698.01559578760964</v>
      </c>
      <c r="L374" s="192">
        <f t="shared" si="87"/>
        <v>590.56151115862451</v>
      </c>
      <c r="M374" s="192">
        <f t="shared" si="87"/>
        <v>1038.2798591204232</v>
      </c>
      <c r="N374" s="192">
        <f t="shared" si="87"/>
        <v>1395.4437472509142</v>
      </c>
      <c r="O374" s="192">
        <f t="shared" si="87"/>
        <v>1485.0874274900752</v>
      </c>
      <c r="P374" s="192">
        <f t="shared" si="87"/>
        <v>1723.66</v>
      </c>
      <c r="Q374" s="192">
        <f t="shared" si="84"/>
        <v>12090.14215470666</v>
      </c>
      <c r="R374" s="189"/>
      <c r="S374" s="189"/>
    </row>
    <row r="375" spans="3:19" x14ac:dyDescent="0.25">
      <c r="C375" s="25"/>
      <c r="D375" s="25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</row>
    <row r="376" spans="3:19" x14ac:dyDescent="0.25">
      <c r="C376" s="13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96" t="s">
        <v>213</v>
      </c>
      <c r="R376" s="189"/>
      <c r="S376" s="189"/>
    </row>
    <row r="377" spans="3:19" x14ac:dyDescent="0.25">
      <c r="C377" s="940" t="s">
        <v>136</v>
      </c>
      <c r="D377" s="941"/>
      <c r="E377" s="951" t="s">
        <v>141</v>
      </c>
      <c r="F377" s="951"/>
      <c r="G377" s="951"/>
      <c r="H377" s="951"/>
      <c r="I377" s="951"/>
      <c r="J377" s="951"/>
      <c r="K377" s="951"/>
      <c r="L377" s="951"/>
      <c r="M377" s="951"/>
      <c r="N377" s="951"/>
      <c r="O377" s="951"/>
      <c r="P377" s="951"/>
      <c r="Q377" s="951"/>
      <c r="R377" s="189"/>
      <c r="S377" s="189"/>
    </row>
    <row r="378" spans="3:19" x14ac:dyDescent="0.25">
      <c r="C378" s="942"/>
      <c r="D378" s="943"/>
      <c r="E378" s="195" t="s">
        <v>223</v>
      </c>
      <c r="F378" s="195" t="s">
        <v>224</v>
      </c>
      <c r="G378" s="195" t="s">
        <v>225</v>
      </c>
      <c r="H378" s="195" t="s">
        <v>226</v>
      </c>
      <c r="I378" s="195" t="s">
        <v>227</v>
      </c>
      <c r="J378" s="195" t="s">
        <v>228</v>
      </c>
      <c r="K378" s="195" t="s">
        <v>229</v>
      </c>
      <c r="L378" s="195" t="s">
        <v>230</v>
      </c>
      <c r="M378" s="195" t="s">
        <v>231</v>
      </c>
      <c r="N378" s="195" t="s">
        <v>232</v>
      </c>
      <c r="O378" s="195" t="s">
        <v>233</v>
      </c>
      <c r="P378" s="195" t="s">
        <v>234</v>
      </c>
      <c r="Q378" s="195" t="s">
        <v>90</v>
      </c>
      <c r="R378" s="189"/>
      <c r="S378" s="189"/>
    </row>
    <row r="379" spans="3:19" x14ac:dyDescent="0.25">
      <c r="C379" s="944"/>
      <c r="D379" s="945"/>
      <c r="E379" s="195" t="s">
        <v>113</v>
      </c>
      <c r="F379" s="195" t="s">
        <v>113</v>
      </c>
      <c r="G379" s="195" t="s">
        <v>113</v>
      </c>
      <c r="H379" s="195" t="s">
        <v>113</v>
      </c>
      <c r="I379" s="195" t="s">
        <v>113</v>
      </c>
      <c r="J379" s="195" t="s">
        <v>113</v>
      </c>
      <c r="K379" s="195" t="s">
        <v>114</v>
      </c>
      <c r="L379" s="195" t="s">
        <v>114</v>
      </c>
      <c r="M379" s="195" t="s">
        <v>114</v>
      </c>
      <c r="N379" s="195" t="s">
        <v>114</v>
      </c>
      <c r="O379" s="195" t="s">
        <v>114</v>
      </c>
      <c r="P379" s="195" t="s">
        <v>114</v>
      </c>
      <c r="Q379" s="195" t="s">
        <v>114</v>
      </c>
      <c r="R379" s="189"/>
      <c r="S379" s="189"/>
    </row>
    <row r="380" spans="3:19" x14ac:dyDescent="0.25">
      <c r="C380" s="935" t="s">
        <v>147</v>
      </c>
      <c r="D380" s="936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4"/>
      <c r="R380" s="189"/>
      <c r="S380" s="189"/>
    </row>
    <row r="381" spans="3:19" x14ac:dyDescent="0.25">
      <c r="C381" s="84" t="s">
        <v>148</v>
      </c>
      <c r="D381" s="84" t="s">
        <v>149</v>
      </c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2">
        <f t="shared" ref="Q381:Q394" si="88">SUM(E381:P381)</f>
        <v>0</v>
      </c>
      <c r="R381" s="189"/>
      <c r="S381" s="189"/>
    </row>
    <row r="382" spans="3:19" x14ac:dyDescent="0.25">
      <c r="C382" s="16" t="s">
        <v>150</v>
      </c>
      <c r="D382" s="16" t="s">
        <v>151</v>
      </c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2">
        <f t="shared" si="88"/>
        <v>0</v>
      </c>
      <c r="R382" s="189"/>
      <c r="S382" s="189"/>
    </row>
    <row r="383" spans="3:19" x14ac:dyDescent="0.25">
      <c r="C383" s="16" t="s">
        <v>152</v>
      </c>
      <c r="D383" s="16" t="s">
        <v>153</v>
      </c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2">
        <f t="shared" si="88"/>
        <v>0</v>
      </c>
      <c r="R383" s="189"/>
      <c r="S383" s="189"/>
    </row>
    <row r="384" spans="3:19" x14ac:dyDescent="0.25">
      <c r="C384" s="16" t="s">
        <v>154</v>
      </c>
      <c r="D384" s="16" t="s">
        <v>155</v>
      </c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2">
        <f t="shared" si="88"/>
        <v>0</v>
      </c>
      <c r="R384" s="189"/>
      <c r="S384" s="189"/>
    </row>
    <row r="385" spans="3:19" x14ac:dyDescent="0.25">
      <c r="C385" s="16" t="s">
        <v>156</v>
      </c>
      <c r="D385" s="16" t="s">
        <v>157</v>
      </c>
      <c r="E385" s="193">
        <f>[6]Sales_SP!FE49</f>
        <v>1263.7554442851813</v>
      </c>
      <c r="F385" s="193">
        <f>[6]Sales_SP!FF49</f>
        <v>488.99978240327948</v>
      </c>
      <c r="G385" s="193">
        <f>[6]Sales_SP!FG49</f>
        <v>631.26654126626602</v>
      </c>
      <c r="H385" s="193">
        <f>[6]Sales_SP!FH49</f>
        <v>976.7740068254152</v>
      </c>
      <c r="I385" s="193">
        <f>[6]Sales_SP!FI49</f>
        <v>1637.257845527284</v>
      </c>
      <c r="J385" s="193">
        <f>[6]Sales_SP!FJ49</f>
        <v>1234.58</v>
      </c>
      <c r="K385" s="193">
        <f>[6]Sales_SP!FK49</f>
        <v>722.00047157511858</v>
      </c>
      <c r="L385" s="193">
        <f>[6]Sales_SP!FL49</f>
        <v>610.85410143239983</v>
      </c>
      <c r="M385" s="193">
        <f>[6]Sales_SP!FM49</f>
        <v>1073.9567316773696</v>
      </c>
      <c r="N385" s="193">
        <f>[6]Sales_SP!FN49</f>
        <v>1443.3933133469318</v>
      </c>
      <c r="O385" s="193">
        <f>[6]Sales_SP!FO49</f>
        <v>1536.1172865604144</v>
      </c>
      <c r="P385" s="193">
        <f>[6]Sales_SP!FP49</f>
        <v>1782.887574927247</v>
      </c>
      <c r="Q385" s="192">
        <f t="shared" si="88"/>
        <v>13401.843099826907</v>
      </c>
      <c r="R385" s="189"/>
      <c r="S385" s="189"/>
    </row>
    <row r="386" spans="3:19" x14ac:dyDescent="0.25">
      <c r="C386" s="16" t="s">
        <v>158</v>
      </c>
      <c r="D386" s="16" t="s">
        <v>159</v>
      </c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2">
        <f t="shared" si="88"/>
        <v>0</v>
      </c>
      <c r="R386" s="189"/>
      <c r="S386" s="189"/>
    </row>
    <row r="387" spans="3:19" x14ac:dyDescent="0.25">
      <c r="C387" s="16" t="s">
        <v>160</v>
      </c>
      <c r="D387" s="16" t="s">
        <v>161</v>
      </c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2">
        <f t="shared" si="88"/>
        <v>0</v>
      </c>
      <c r="R387" s="189"/>
      <c r="S387" s="189"/>
    </row>
    <row r="388" spans="3:19" x14ac:dyDescent="0.25">
      <c r="C388" s="16" t="s">
        <v>162</v>
      </c>
      <c r="D388" s="16" t="s">
        <v>163</v>
      </c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2">
        <f t="shared" si="88"/>
        <v>0</v>
      </c>
      <c r="R388" s="189"/>
      <c r="S388" s="189"/>
    </row>
    <row r="389" spans="3:19" x14ac:dyDescent="0.25">
      <c r="C389" s="16" t="s">
        <v>164</v>
      </c>
      <c r="D389" s="16" t="s">
        <v>165</v>
      </c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2">
        <f t="shared" si="88"/>
        <v>0</v>
      </c>
      <c r="R389" s="189"/>
      <c r="S389" s="189"/>
    </row>
    <row r="390" spans="3:19" x14ac:dyDescent="0.25">
      <c r="C390" s="16"/>
      <c r="D390" s="16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2">
        <f t="shared" si="88"/>
        <v>0</v>
      </c>
      <c r="R390" s="189"/>
      <c r="S390" s="189"/>
    </row>
    <row r="391" spans="3:19" x14ac:dyDescent="0.25">
      <c r="C391" s="16"/>
      <c r="D391" s="16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2">
        <f t="shared" si="88"/>
        <v>0</v>
      </c>
      <c r="R391" s="189"/>
      <c r="S391" s="189"/>
    </row>
    <row r="392" spans="3:19" x14ac:dyDescent="0.25">
      <c r="C392" s="16"/>
      <c r="D392" s="16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2">
        <f t="shared" si="88"/>
        <v>0</v>
      </c>
      <c r="R392" s="189"/>
      <c r="S392" s="189"/>
    </row>
    <row r="393" spans="3:19" x14ac:dyDescent="0.25">
      <c r="C393" s="16" t="s">
        <v>235</v>
      </c>
      <c r="D393" s="16" t="s">
        <v>235</v>
      </c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2">
        <f t="shared" si="88"/>
        <v>0</v>
      </c>
      <c r="R393" s="189"/>
      <c r="S393" s="189"/>
    </row>
    <row r="394" spans="3:19" x14ac:dyDescent="0.25">
      <c r="C394" s="937" t="s">
        <v>166</v>
      </c>
      <c r="D394" s="938"/>
      <c r="E394" s="192">
        <f t="shared" ref="E394:P394" si="89">SUM(E381:E393)</f>
        <v>1263.7554442851813</v>
      </c>
      <c r="F394" s="192">
        <f t="shared" si="89"/>
        <v>488.99978240327948</v>
      </c>
      <c r="G394" s="192">
        <f t="shared" si="89"/>
        <v>631.26654126626602</v>
      </c>
      <c r="H394" s="192">
        <f t="shared" si="89"/>
        <v>976.7740068254152</v>
      </c>
      <c r="I394" s="192">
        <f t="shared" si="89"/>
        <v>1637.257845527284</v>
      </c>
      <c r="J394" s="192">
        <f t="shared" si="89"/>
        <v>1234.58</v>
      </c>
      <c r="K394" s="192">
        <f t="shared" si="89"/>
        <v>722.00047157511858</v>
      </c>
      <c r="L394" s="192">
        <f t="shared" si="89"/>
        <v>610.85410143239983</v>
      </c>
      <c r="M394" s="192">
        <f t="shared" si="89"/>
        <v>1073.9567316773696</v>
      </c>
      <c r="N394" s="192">
        <f t="shared" si="89"/>
        <v>1443.3933133469318</v>
      </c>
      <c r="O394" s="192">
        <f t="shared" si="89"/>
        <v>1536.1172865604144</v>
      </c>
      <c r="P394" s="192">
        <f t="shared" si="89"/>
        <v>1782.887574927247</v>
      </c>
      <c r="Q394" s="192">
        <f t="shared" si="88"/>
        <v>13401.843099826907</v>
      </c>
      <c r="R394" s="189"/>
      <c r="S394" s="189"/>
    </row>
    <row r="395" spans="3:19" x14ac:dyDescent="0.25">
      <c r="C395" s="935" t="s">
        <v>167</v>
      </c>
      <c r="D395" s="936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4"/>
      <c r="R395" s="189"/>
      <c r="S395" s="189"/>
    </row>
    <row r="396" spans="3:19" x14ac:dyDescent="0.25">
      <c r="C396" s="16" t="s">
        <v>168</v>
      </c>
      <c r="D396" s="16" t="s">
        <v>169</v>
      </c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2">
        <f t="shared" ref="Q396:Q411" si="90">SUM(E396:P396)</f>
        <v>0</v>
      </c>
      <c r="R396" s="189"/>
      <c r="S396" s="189"/>
    </row>
    <row r="397" spans="3:19" x14ac:dyDescent="0.25">
      <c r="C397" s="16" t="s">
        <v>170</v>
      </c>
      <c r="D397" s="16" t="s">
        <v>171</v>
      </c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2">
        <f t="shared" si="90"/>
        <v>0</v>
      </c>
      <c r="R397" s="189"/>
      <c r="S397" s="189"/>
    </row>
    <row r="398" spans="3:19" x14ac:dyDescent="0.25">
      <c r="C398" s="16" t="s">
        <v>216</v>
      </c>
      <c r="D398" s="16" t="s">
        <v>173</v>
      </c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2">
        <f t="shared" si="90"/>
        <v>0</v>
      </c>
      <c r="R398" s="189"/>
      <c r="S398" s="189"/>
    </row>
    <row r="399" spans="3:19" x14ac:dyDescent="0.25">
      <c r="C399" s="16" t="s">
        <v>174</v>
      </c>
      <c r="D399" s="16" t="s">
        <v>175</v>
      </c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2">
        <f t="shared" si="90"/>
        <v>0</v>
      </c>
      <c r="R399" s="189"/>
      <c r="S399" s="189"/>
    </row>
    <row r="400" spans="3:19" x14ac:dyDescent="0.25">
      <c r="C400" s="16" t="s">
        <v>176</v>
      </c>
      <c r="D400" s="16" t="s">
        <v>177</v>
      </c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2">
        <f t="shared" si="90"/>
        <v>0</v>
      </c>
      <c r="R400" s="189"/>
      <c r="S400" s="189"/>
    </row>
    <row r="401" spans="3:19" x14ac:dyDescent="0.25">
      <c r="C401" s="16" t="s">
        <v>178</v>
      </c>
      <c r="D401" s="16" t="s">
        <v>179</v>
      </c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2">
        <f t="shared" si="90"/>
        <v>0</v>
      </c>
      <c r="R401" s="189"/>
      <c r="S401" s="189"/>
    </row>
    <row r="402" spans="3:19" x14ac:dyDescent="0.25">
      <c r="C402" s="16" t="s">
        <v>180</v>
      </c>
      <c r="D402" s="16" t="s">
        <v>181</v>
      </c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2">
        <f t="shared" si="90"/>
        <v>0</v>
      </c>
      <c r="R402" s="189"/>
      <c r="S402" s="189"/>
    </row>
    <row r="403" spans="3:19" x14ac:dyDescent="0.25">
      <c r="C403" s="16" t="s">
        <v>182</v>
      </c>
      <c r="D403" s="16" t="s">
        <v>183</v>
      </c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2">
        <f t="shared" si="90"/>
        <v>0</v>
      </c>
      <c r="R403" s="189"/>
      <c r="S403" s="189"/>
    </row>
    <row r="404" spans="3:19" x14ac:dyDescent="0.25">
      <c r="C404" s="16" t="s">
        <v>184</v>
      </c>
      <c r="D404" s="16" t="s">
        <v>163</v>
      </c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2">
        <f t="shared" si="90"/>
        <v>0</v>
      </c>
      <c r="R404" s="189"/>
      <c r="S404" s="189"/>
    </row>
    <row r="405" spans="3:19" x14ac:dyDescent="0.25">
      <c r="C405" s="16" t="s">
        <v>185</v>
      </c>
      <c r="D405" s="16" t="s">
        <v>186</v>
      </c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2">
        <f t="shared" si="90"/>
        <v>0</v>
      </c>
      <c r="R405" s="189"/>
      <c r="S405" s="189"/>
    </row>
    <row r="406" spans="3:19" x14ac:dyDescent="0.25">
      <c r="C406" s="16" t="s">
        <v>187</v>
      </c>
      <c r="D406" s="16" t="s">
        <v>165</v>
      </c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2">
        <f t="shared" si="90"/>
        <v>0</v>
      </c>
      <c r="R406" s="189"/>
      <c r="S406" s="189"/>
    </row>
    <row r="407" spans="3:19" x14ac:dyDescent="0.25">
      <c r="C407" s="16"/>
      <c r="D407" s="16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2">
        <f t="shared" si="90"/>
        <v>0</v>
      </c>
      <c r="R407" s="189"/>
      <c r="S407" s="189"/>
    </row>
    <row r="408" spans="3:19" x14ac:dyDescent="0.25">
      <c r="C408" s="16"/>
      <c r="D408" s="16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2">
        <f t="shared" si="90"/>
        <v>0</v>
      </c>
      <c r="R408" s="189"/>
      <c r="S408" s="189"/>
    </row>
    <row r="409" spans="3:19" x14ac:dyDescent="0.25">
      <c r="C409" s="16"/>
      <c r="D409" s="16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2">
        <f t="shared" si="90"/>
        <v>0</v>
      </c>
      <c r="R409" s="189"/>
      <c r="S409" s="189"/>
    </row>
    <row r="410" spans="3:19" x14ac:dyDescent="0.25">
      <c r="C410" s="16" t="s">
        <v>235</v>
      </c>
      <c r="D410" s="16" t="s">
        <v>235</v>
      </c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2">
        <f t="shared" si="90"/>
        <v>0</v>
      </c>
      <c r="R410" s="189"/>
      <c r="S410" s="189"/>
    </row>
    <row r="411" spans="3:19" x14ac:dyDescent="0.25">
      <c r="C411" s="937" t="s">
        <v>188</v>
      </c>
      <c r="D411" s="938"/>
      <c r="E411" s="192">
        <f t="shared" ref="E411:P411" si="91">SUM(E396:E410)</f>
        <v>0</v>
      </c>
      <c r="F411" s="192">
        <f t="shared" si="91"/>
        <v>0</v>
      </c>
      <c r="G411" s="192">
        <f t="shared" si="91"/>
        <v>0</v>
      </c>
      <c r="H411" s="192">
        <f t="shared" si="91"/>
        <v>0</v>
      </c>
      <c r="I411" s="192">
        <f t="shared" si="91"/>
        <v>0</v>
      </c>
      <c r="J411" s="192">
        <f t="shared" si="91"/>
        <v>0</v>
      </c>
      <c r="K411" s="192">
        <f t="shared" si="91"/>
        <v>0</v>
      </c>
      <c r="L411" s="192">
        <f t="shared" si="91"/>
        <v>0</v>
      </c>
      <c r="M411" s="192">
        <f t="shared" si="91"/>
        <v>0</v>
      </c>
      <c r="N411" s="192">
        <f t="shared" si="91"/>
        <v>0</v>
      </c>
      <c r="O411" s="192">
        <f t="shared" si="91"/>
        <v>0</v>
      </c>
      <c r="P411" s="192">
        <f t="shared" si="91"/>
        <v>0</v>
      </c>
      <c r="Q411" s="192">
        <f t="shared" si="90"/>
        <v>0</v>
      </c>
      <c r="R411" s="189"/>
      <c r="S411" s="189"/>
    </row>
    <row r="412" spans="3:19" x14ac:dyDescent="0.25">
      <c r="C412" s="935" t="s">
        <v>189</v>
      </c>
      <c r="D412" s="936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4"/>
      <c r="R412" s="189"/>
      <c r="S412" s="189"/>
    </row>
    <row r="413" spans="3:19" x14ac:dyDescent="0.25">
      <c r="C413" s="16" t="s">
        <v>168</v>
      </c>
      <c r="D413" s="16" t="s">
        <v>169</v>
      </c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2">
        <f t="shared" ref="Q413:Q428" si="92">SUM(E413:P413)</f>
        <v>0</v>
      </c>
      <c r="R413" s="189"/>
      <c r="S413" s="189"/>
    </row>
    <row r="414" spans="3:19" x14ac:dyDescent="0.25">
      <c r="C414" s="16" t="s">
        <v>170</v>
      </c>
      <c r="D414" s="16" t="s">
        <v>171</v>
      </c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2">
        <f t="shared" si="92"/>
        <v>0</v>
      </c>
      <c r="R414" s="189"/>
      <c r="S414" s="189"/>
    </row>
    <row r="415" spans="3:19" x14ac:dyDescent="0.25">
      <c r="C415" s="16" t="s">
        <v>216</v>
      </c>
      <c r="D415" s="16" t="s">
        <v>173</v>
      </c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2">
        <f t="shared" si="92"/>
        <v>0</v>
      </c>
      <c r="R415" s="189"/>
      <c r="S415" s="189"/>
    </row>
    <row r="416" spans="3:19" x14ac:dyDescent="0.25">
      <c r="C416" s="16" t="s">
        <v>174</v>
      </c>
      <c r="D416" s="16" t="s">
        <v>175</v>
      </c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2">
        <f t="shared" si="92"/>
        <v>0</v>
      </c>
      <c r="R416" s="189"/>
      <c r="S416" s="189"/>
    </row>
    <row r="417" spans="3:19" x14ac:dyDescent="0.25">
      <c r="C417" s="16" t="s">
        <v>176</v>
      </c>
      <c r="D417" s="16" t="s">
        <v>177</v>
      </c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2">
        <f t="shared" si="92"/>
        <v>0</v>
      </c>
      <c r="R417" s="189"/>
      <c r="S417" s="189"/>
    </row>
    <row r="418" spans="3:19" x14ac:dyDescent="0.25">
      <c r="C418" s="16" t="s">
        <v>178</v>
      </c>
      <c r="D418" s="16" t="s">
        <v>179</v>
      </c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2">
        <f t="shared" si="92"/>
        <v>0</v>
      </c>
      <c r="R418" s="189"/>
      <c r="S418" s="189"/>
    </row>
    <row r="419" spans="3:19" x14ac:dyDescent="0.25">
      <c r="C419" s="16" t="s">
        <v>180</v>
      </c>
      <c r="D419" s="16" t="s">
        <v>181</v>
      </c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2">
        <f t="shared" si="92"/>
        <v>0</v>
      </c>
      <c r="R419" s="189"/>
      <c r="S419" s="189"/>
    </row>
    <row r="420" spans="3:19" x14ac:dyDescent="0.25">
      <c r="C420" s="16" t="s">
        <v>182</v>
      </c>
      <c r="D420" s="16" t="s">
        <v>183</v>
      </c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2">
        <f t="shared" si="92"/>
        <v>0</v>
      </c>
      <c r="R420" s="189"/>
      <c r="S420" s="189"/>
    </row>
    <row r="421" spans="3:19" x14ac:dyDescent="0.25">
      <c r="C421" s="16" t="s">
        <v>208</v>
      </c>
      <c r="D421" s="16" t="s">
        <v>163</v>
      </c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2">
        <f t="shared" si="92"/>
        <v>0</v>
      </c>
      <c r="R421" s="189"/>
      <c r="S421" s="189"/>
    </row>
    <row r="422" spans="3:19" x14ac:dyDescent="0.25">
      <c r="C422" s="16" t="s">
        <v>185</v>
      </c>
      <c r="D422" s="16" t="s">
        <v>186</v>
      </c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2">
        <f t="shared" si="92"/>
        <v>0</v>
      </c>
      <c r="R422" s="189"/>
      <c r="S422" s="189"/>
    </row>
    <row r="423" spans="3:19" x14ac:dyDescent="0.25">
      <c r="C423" s="16" t="s">
        <v>187</v>
      </c>
      <c r="D423" s="16" t="s">
        <v>165</v>
      </c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2">
        <f t="shared" si="92"/>
        <v>0</v>
      </c>
      <c r="R423" s="189"/>
      <c r="S423" s="189"/>
    </row>
    <row r="424" spans="3:19" x14ac:dyDescent="0.25">
      <c r="C424" s="16"/>
      <c r="D424" s="16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2">
        <f t="shared" si="92"/>
        <v>0</v>
      </c>
      <c r="R424" s="189"/>
      <c r="S424" s="189"/>
    </row>
    <row r="425" spans="3:19" x14ac:dyDescent="0.25">
      <c r="C425" s="16"/>
      <c r="D425" s="16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2">
        <f t="shared" si="92"/>
        <v>0</v>
      </c>
      <c r="R425" s="189"/>
      <c r="S425" s="189"/>
    </row>
    <row r="426" spans="3:19" x14ac:dyDescent="0.25">
      <c r="C426" s="16"/>
      <c r="D426" s="16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2">
        <f t="shared" si="92"/>
        <v>0</v>
      </c>
      <c r="R426" s="189"/>
      <c r="S426" s="189"/>
    </row>
    <row r="427" spans="3:19" x14ac:dyDescent="0.25">
      <c r="C427" s="16" t="s">
        <v>235</v>
      </c>
      <c r="D427" s="16" t="s">
        <v>235</v>
      </c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2">
        <f t="shared" si="92"/>
        <v>0</v>
      </c>
      <c r="R427" s="189"/>
      <c r="S427" s="189"/>
    </row>
    <row r="428" spans="3:19" x14ac:dyDescent="0.25">
      <c r="C428" s="937" t="s">
        <v>188</v>
      </c>
      <c r="D428" s="938"/>
      <c r="E428" s="192">
        <f t="shared" ref="E428:P428" si="93">SUM(E413:E427)</f>
        <v>0</v>
      </c>
      <c r="F428" s="192">
        <f t="shared" si="93"/>
        <v>0</v>
      </c>
      <c r="G428" s="192">
        <f t="shared" si="93"/>
        <v>0</v>
      </c>
      <c r="H428" s="192">
        <f t="shared" si="93"/>
        <v>0</v>
      </c>
      <c r="I428" s="192">
        <f t="shared" si="93"/>
        <v>0</v>
      </c>
      <c r="J428" s="192">
        <f t="shared" si="93"/>
        <v>0</v>
      </c>
      <c r="K428" s="192">
        <f t="shared" si="93"/>
        <v>0</v>
      </c>
      <c r="L428" s="192">
        <f t="shared" si="93"/>
        <v>0</v>
      </c>
      <c r="M428" s="192">
        <f t="shared" si="93"/>
        <v>0</v>
      </c>
      <c r="N428" s="192">
        <f t="shared" si="93"/>
        <v>0</v>
      </c>
      <c r="O428" s="192">
        <f t="shared" si="93"/>
        <v>0</v>
      </c>
      <c r="P428" s="192">
        <f t="shared" si="93"/>
        <v>0</v>
      </c>
      <c r="Q428" s="192">
        <f t="shared" si="92"/>
        <v>0</v>
      </c>
      <c r="R428" s="189"/>
      <c r="S428" s="189"/>
    </row>
    <row r="429" spans="3:19" x14ac:dyDescent="0.25">
      <c r="C429" s="935" t="s">
        <v>196</v>
      </c>
      <c r="D429" s="936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4"/>
      <c r="R429" s="189"/>
      <c r="S429" s="189"/>
    </row>
    <row r="430" spans="3:19" x14ac:dyDescent="0.25">
      <c r="C430" s="16" t="s">
        <v>168</v>
      </c>
      <c r="D430" s="16" t="s">
        <v>169</v>
      </c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2">
        <f t="shared" ref="Q430:Q449" si="94">SUM(E430:P430)</f>
        <v>0</v>
      </c>
      <c r="R430" s="189"/>
      <c r="S430" s="189"/>
    </row>
    <row r="431" spans="3:19" x14ac:dyDescent="0.25">
      <c r="C431" s="16" t="s">
        <v>170</v>
      </c>
      <c r="D431" s="16" t="s">
        <v>171</v>
      </c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2">
        <f t="shared" si="94"/>
        <v>0</v>
      </c>
      <c r="R431" s="189"/>
      <c r="S431" s="189"/>
    </row>
    <row r="432" spans="3:19" x14ac:dyDescent="0.25">
      <c r="C432" s="16" t="s">
        <v>216</v>
      </c>
      <c r="D432" s="16" t="s">
        <v>173</v>
      </c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2">
        <f t="shared" si="94"/>
        <v>0</v>
      </c>
      <c r="R432" s="189"/>
      <c r="S432" s="189"/>
    </row>
    <row r="433" spans="3:19" x14ac:dyDescent="0.25">
      <c r="C433" s="16" t="s">
        <v>174</v>
      </c>
      <c r="D433" s="16" t="s">
        <v>175</v>
      </c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2">
        <f t="shared" si="94"/>
        <v>0</v>
      </c>
      <c r="R433" s="189"/>
      <c r="S433" s="189"/>
    </row>
    <row r="434" spans="3:19" x14ac:dyDescent="0.25">
      <c r="C434" s="16" t="s">
        <v>176</v>
      </c>
      <c r="D434" s="16" t="s">
        <v>177</v>
      </c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2">
        <f t="shared" si="94"/>
        <v>0</v>
      </c>
      <c r="R434" s="189"/>
      <c r="S434" s="189"/>
    </row>
    <row r="435" spans="3:19" x14ac:dyDescent="0.25">
      <c r="C435" s="16" t="s">
        <v>178</v>
      </c>
      <c r="D435" s="16" t="s">
        <v>217</v>
      </c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2">
        <f t="shared" si="94"/>
        <v>0</v>
      </c>
      <c r="R435" s="189"/>
      <c r="S435" s="189"/>
    </row>
    <row r="436" spans="3:19" x14ac:dyDescent="0.25">
      <c r="C436" s="16" t="s">
        <v>180</v>
      </c>
      <c r="D436" s="16" t="s">
        <v>197</v>
      </c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2">
        <f t="shared" si="94"/>
        <v>0</v>
      </c>
      <c r="R436" s="189"/>
      <c r="S436" s="189"/>
    </row>
    <row r="437" spans="3:19" x14ac:dyDescent="0.25">
      <c r="C437" s="16" t="s">
        <v>218</v>
      </c>
      <c r="D437" s="16" t="s">
        <v>206</v>
      </c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2">
        <f t="shared" si="94"/>
        <v>0</v>
      </c>
      <c r="R437" s="189"/>
      <c r="S437" s="189"/>
    </row>
    <row r="438" spans="3:19" x14ac:dyDescent="0.25">
      <c r="C438" s="16" t="s">
        <v>236</v>
      </c>
      <c r="D438" s="16" t="s">
        <v>220</v>
      </c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2">
        <f t="shared" si="94"/>
        <v>0</v>
      </c>
      <c r="R438" s="189"/>
      <c r="S438" s="189"/>
    </row>
    <row r="439" spans="3:19" x14ac:dyDescent="0.25">
      <c r="C439" s="16" t="s">
        <v>182</v>
      </c>
      <c r="D439" s="16" t="s">
        <v>183</v>
      </c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2">
        <f t="shared" si="94"/>
        <v>0</v>
      </c>
      <c r="R439" s="189"/>
      <c r="S439" s="189"/>
    </row>
    <row r="440" spans="3:19" x14ac:dyDescent="0.25">
      <c r="C440" s="16" t="s">
        <v>184</v>
      </c>
      <c r="D440" s="16" t="s">
        <v>163</v>
      </c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2">
        <f t="shared" si="94"/>
        <v>0</v>
      </c>
      <c r="R440" s="189"/>
      <c r="S440" s="189"/>
    </row>
    <row r="441" spans="3:19" x14ac:dyDescent="0.25">
      <c r="C441" s="16" t="s">
        <v>185</v>
      </c>
      <c r="D441" s="16" t="s">
        <v>186</v>
      </c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2">
        <f t="shared" si="94"/>
        <v>0</v>
      </c>
      <c r="R441" s="189"/>
      <c r="S441" s="189"/>
    </row>
    <row r="442" spans="3:19" x14ac:dyDescent="0.25">
      <c r="C442" s="16" t="s">
        <v>187</v>
      </c>
      <c r="D442" s="16" t="s">
        <v>165</v>
      </c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2">
        <f t="shared" si="94"/>
        <v>0</v>
      </c>
      <c r="R442" s="189"/>
      <c r="S442" s="189"/>
    </row>
    <row r="443" spans="3:19" x14ac:dyDescent="0.25">
      <c r="C443" s="16"/>
      <c r="D443" s="16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2">
        <f t="shared" si="94"/>
        <v>0</v>
      </c>
      <c r="R443" s="189"/>
      <c r="S443" s="189"/>
    </row>
    <row r="444" spans="3:19" x14ac:dyDescent="0.25">
      <c r="C444" s="16"/>
      <c r="D444" s="16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2">
        <f t="shared" si="94"/>
        <v>0</v>
      </c>
      <c r="R444" s="189"/>
      <c r="S444" s="189"/>
    </row>
    <row r="445" spans="3:19" x14ac:dyDescent="0.25">
      <c r="C445" s="16"/>
      <c r="D445" s="16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2">
        <f t="shared" si="94"/>
        <v>0</v>
      </c>
      <c r="R445" s="189"/>
      <c r="S445" s="189"/>
    </row>
    <row r="446" spans="3:19" x14ac:dyDescent="0.25">
      <c r="C446" s="16" t="s">
        <v>235</v>
      </c>
      <c r="D446" s="16" t="s">
        <v>235</v>
      </c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2">
        <f t="shared" si="94"/>
        <v>0</v>
      </c>
      <c r="R446" s="189"/>
      <c r="S446" s="189"/>
    </row>
    <row r="447" spans="3:19" x14ac:dyDescent="0.25">
      <c r="C447" s="937" t="s">
        <v>188</v>
      </c>
      <c r="D447" s="938"/>
      <c r="E447" s="192">
        <f t="shared" ref="E447:P447" si="95">SUM(E430:E446)</f>
        <v>0</v>
      </c>
      <c r="F447" s="192">
        <f t="shared" si="95"/>
        <v>0</v>
      </c>
      <c r="G447" s="192">
        <f t="shared" si="95"/>
        <v>0</v>
      </c>
      <c r="H447" s="192">
        <f t="shared" si="95"/>
        <v>0</v>
      </c>
      <c r="I447" s="192">
        <f t="shared" si="95"/>
        <v>0</v>
      </c>
      <c r="J447" s="192">
        <f t="shared" si="95"/>
        <v>0</v>
      </c>
      <c r="K447" s="192">
        <f t="shared" si="95"/>
        <v>0</v>
      </c>
      <c r="L447" s="192">
        <f t="shared" si="95"/>
        <v>0</v>
      </c>
      <c r="M447" s="192">
        <f t="shared" si="95"/>
        <v>0</v>
      </c>
      <c r="N447" s="192">
        <f t="shared" si="95"/>
        <v>0</v>
      </c>
      <c r="O447" s="192">
        <f t="shared" si="95"/>
        <v>0</v>
      </c>
      <c r="P447" s="192">
        <f t="shared" si="95"/>
        <v>0</v>
      </c>
      <c r="Q447" s="192">
        <f t="shared" si="94"/>
        <v>0</v>
      </c>
      <c r="R447" s="189"/>
      <c r="S447" s="189"/>
    </row>
    <row r="448" spans="3:19" x14ac:dyDescent="0.25">
      <c r="C448" s="937" t="s">
        <v>200</v>
      </c>
      <c r="D448" s="938"/>
      <c r="E448" s="192">
        <f t="shared" ref="E448:P448" si="96">E447+E428+E411</f>
        <v>0</v>
      </c>
      <c r="F448" s="192">
        <f t="shared" si="96"/>
        <v>0</v>
      </c>
      <c r="G448" s="192">
        <f t="shared" si="96"/>
        <v>0</v>
      </c>
      <c r="H448" s="192">
        <f t="shared" si="96"/>
        <v>0</v>
      </c>
      <c r="I448" s="192">
        <f t="shared" si="96"/>
        <v>0</v>
      </c>
      <c r="J448" s="192">
        <f t="shared" si="96"/>
        <v>0</v>
      </c>
      <c r="K448" s="192">
        <f t="shared" si="96"/>
        <v>0</v>
      </c>
      <c r="L448" s="192">
        <f t="shared" si="96"/>
        <v>0</v>
      </c>
      <c r="M448" s="192">
        <f t="shared" si="96"/>
        <v>0</v>
      </c>
      <c r="N448" s="192">
        <f t="shared" si="96"/>
        <v>0</v>
      </c>
      <c r="O448" s="192">
        <f t="shared" si="96"/>
        <v>0</v>
      </c>
      <c r="P448" s="192">
        <f t="shared" si="96"/>
        <v>0</v>
      </c>
      <c r="Q448" s="192">
        <f t="shared" si="94"/>
        <v>0</v>
      </c>
      <c r="R448" s="189"/>
      <c r="S448" s="189"/>
    </row>
    <row r="449" spans="3:19" x14ac:dyDescent="0.25">
      <c r="C449" s="937" t="s">
        <v>201</v>
      </c>
      <c r="D449" s="938"/>
      <c r="E449" s="192">
        <f t="shared" ref="E449:P449" si="97">E448+E394</f>
        <v>1263.7554442851813</v>
      </c>
      <c r="F449" s="192">
        <f t="shared" si="97"/>
        <v>488.99978240327948</v>
      </c>
      <c r="G449" s="192">
        <f t="shared" si="97"/>
        <v>631.26654126626602</v>
      </c>
      <c r="H449" s="192">
        <f t="shared" si="97"/>
        <v>976.7740068254152</v>
      </c>
      <c r="I449" s="192">
        <f t="shared" si="97"/>
        <v>1637.257845527284</v>
      </c>
      <c r="J449" s="192">
        <f t="shared" si="97"/>
        <v>1234.58</v>
      </c>
      <c r="K449" s="192">
        <f t="shared" si="97"/>
        <v>722.00047157511858</v>
      </c>
      <c r="L449" s="192">
        <f t="shared" si="97"/>
        <v>610.85410143239983</v>
      </c>
      <c r="M449" s="192">
        <f t="shared" si="97"/>
        <v>1073.9567316773696</v>
      </c>
      <c r="N449" s="192">
        <f t="shared" si="97"/>
        <v>1443.3933133469318</v>
      </c>
      <c r="O449" s="192">
        <f t="shared" si="97"/>
        <v>1536.1172865604144</v>
      </c>
      <c r="P449" s="192">
        <f t="shared" si="97"/>
        <v>1782.887574927247</v>
      </c>
      <c r="Q449" s="192">
        <f t="shared" si="94"/>
        <v>13401.843099826907</v>
      </c>
      <c r="R449" s="189"/>
      <c r="S449" s="189"/>
    </row>
    <row r="450" spans="3:19" x14ac:dyDescent="0.25"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</row>
    <row r="451" spans="3:19" x14ac:dyDescent="0.25">
      <c r="C451" s="13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96" t="s">
        <v>213</v>
      </c>
      <c r="R451" s="189"/>
      <c r="S451" s="189"/>
    </row>
    <row r="452" spans="3:19" x14ac:dyDescent="0.25">
      <c r="C452" s="930" t="s">
        <v>136</v>
      </c>
      <c r="D452" s="930"/>
      <c r="E452" s="951" t="s">
        <v>240</v>
      </c>
      <c r="F452" s="951"/>
      <c r="G452" s="951"/>
      <c r="H452" s="951"/>
      <c r="I452" s="951"/>
      <c r="J452" s="951"/>
      <c r="K452" s="951"/>
      <c r="L452" s="951"/>
      <c r="M452" s="951"/>
      <c r="N452" s="951"/>
      <c r="O452" s="951"/>
      <c r="P452" s="951"/>
      <c r="Q452" s="951"/>
      <c r="R452" s="189"/>
      <c r="S452" s="189"/>
    </row>
    <row r="453" spans="3:19" x14ac:dyDescent="0.25">
      <c r="C453" s="930"/>
      <c r="D453" s="930"/>
      <c r="E453" s="195" t="s">
        <v>223</v>
      </c>
      <c r="F453" s="195" t="s">
        <v>224</v>
      </c>
      <c r="G453" s="195" t="s">
        <v>225</v>
      </c>
      <c r="H453" s="195" t="s">
        <v>226</v>
      </c>
      <c r="I453" s="195" t="s">
        <v>227</v>
      </c>
      <c r="J453" s="195" t="s">
        <v>228</v>
      </c>
      <c r="K453" s="195" t="s">
        <v>229</v>
      </c>
      <c r="L453" s="195" t="s">
        <v>230</v>
      </c>
      <c r="M453" s="195" t="s">
        <v>231</v>
      </c>
      <c r="N453" s="195" t="s">
        <v>232</v>
      </c>
      <c r="O453" s="195" t="s">
        <v>233</v>
      </c>
      <c r="P453" s="195" t="s">
        <v>234</v>
      </c>
      <c r="Q453" s="195" t="s">
        <v>90</v>
      </c>
      <c r="R453" s="189"/>
      <c r="S453" s="189"/>
    </row>
    <row r="454" spans="3:19" x14ac:dyDescent="0.25">
      <c r="C454" s="935" t="s">
        <v>147</v>
      </c>
      <c r="D454" s="936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4"/>
      <c r="R454" s="189"/>
      <c r="S454" s="189"/>
    </row>
    <row r="455" spans="3:19" x14ac:dyDescent="0.25">
      <c r="C455" s="84" t="s">
        <v>148</v>
      </c>
      <c r="D455" s="84" t="s">
        <v>149</v>
      </c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2">
        <f t="shared" ref="Q455:Q468" si="98">SUM(E455:P455)</f>
        <v>0</v>
      </c>
      <c r="R455" s="189"/>
      <c r="S455" s="189"/>
    </row>
    <row r="456" spans="3:19" x14ac:dyDescent="0.25">
      <c r="C456" s="16" t="s">
        <v>150</v>
      </c>
      <c r="D456" s="16" t="s">
        <v>151</v>
      </c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2">
        <f t="shared" si="98"/>
        <v>0</v>
      </c>
      <c r="R456" s="189"/>
      <c r="S456" s="189"/>
    </row>
    <row r="457" spans="3:19" x14ac:dyDescent="0.25">
      <c r="C457" s="16" t="s">
        <v>152</v>
      </c>
      <c r="D457" s="16" t="s">
        <v>153</v>
      </c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2">
        <f t="shared" si="98"/>
        <v>0</v>
      </c>
      <c r="R457" s="189"/>
      <c r="S457" s="189"/>
    </row>
    <row r="458" spans="3:19" x14ac:dyDescent="0.25">
      <c r="C458" s="16" t="s">
        <v>154</v>
      </c>
      <c r="D458" s="16" t="s">
        <v>155</v>
      </c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2">
        <f t="shared" si="98"/>
        <v>0</v>
      </c>
      <c r="R458" s="189"/>
      <c r="S458" s="189"/>
    </row>
    <row r="459" spans="3:19" x14ac:dyDescent="0.25">
      <c r="C459" s="16" t="s">
        <v>156</v>
      </c>
      <c r="D459" s="16" t="s">
        <v>157</v>
      </c>
      <c r="E459" s="193">
        <f>[6]Sales_SP!FZ49</f>
        <v>1251.1806375884833</v>
      </c>
      <c r="F459" s="193">
        <f>[6]Sales_SP!GA49</f>
        <v>590.25148416200375</v>
      </c>
      <c r="G459" s="193">
        <f>[6]Sales_SP!GB49</f>
        <v>540.59055714852627</v>
      </c>
      <c r="H459" s="193">
        <f>[6]Sales_SP!GC49</f>
        <v>777.71965499999999</v>
      </c>
      <c r="I459" s="193">
        <f>[6]Sales_SP!GD49</f>
        <v>958.64979099999994</v>
      </c>
      <c r="J459" s="193">
        <f>[6]Sales_SP!GE49</f>
        <v>1040.7018889999999</v>
      </c>
      <c r="K459" s="193">
        <f>[6]Sales_SP!GF49</f>
        <v>698.01559578760964</v>
      </c>
      <c r="L459" s="193">
        <f>[6]Sales_SP!GG49</f>
        <v>590.56151115862451</v>
      </c>
      <c r="M459" s="193">
        <f>[6]Sales_SP!GH49</f>
        <v>1038.2798591204232</v>
      </c>
      <c r="N459" s="193">
        <f>[6]Sales_SP!GI49</f>
        <v>1395.4437472509142</v>
      </c>
      <c r="O459" s="193">
        <f>[6]Sales_SP!GJ49</f>
        <v>1485.0874274900752</v>
      </c>
      <c r="P459" s="193">
        <f>[6]Sales_SP!GK49</f>
        <v>1723.66</v>
      </c>
      <c r="Q459" s="192">
        <f t="shared" si="98"/>
        <v>12090.14215470666</v>
      </c>
      <c r="R459" s="189"/>
      <c r="S459" s="189"/>
    </row>
    <row r="460" spans="3:19" x14ac:dyDescent="0.25">
      <c r="C460" s="16" t="s">
        <v>158</v>
      </c>
      <c r="D460" s="16" t="s">
        <v>159</v>
      </c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2">
        <f t="shared" si="98"/>
        <v>0</v>
      </c>
      <c r="R460" s="189"/>
      <c r="S460" s="189"/>
    </row>
    <row r="461" spans="3:19" x14ac:dyDescent="0.25">
      <c r="C461" s="16" t="s">
        <v>160</v>
      </c>
      <c r="D461" s="16" t="s">
        <v>161</v>
      </c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2">
        <f t="shared" si="98"/>
        <v>0</v>
      </c>
      <c r="R461" s="189"/>
      <c r="S461" s="189"/>
    </row>
    <row r="462" spans="3:19" x14ac:dyDescent="0.25">
      <c r="C462" s="16" t="s">
        <v>162</v>
      </c>
      <c r="D462" s="16" t="s">
        <v>163</v>
      </c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2">
        <f t="shared" si="98"/>
        <v>0</v>
      </c>
      <c r="R462" s="189"/>
      <c r="S462" s="189"/>
    </row>
    <row r="463" spans="3:19" x14ac:dyDescent="0.25">
      <c r="C463" s="16" t="s">
        <v>164</v>
      </c>
      <c r="D463" s="16" t="s">
        <v>165</v>
      </c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2">
        <f t="shared" si="98"/>
        <v>0</v>
      </c>
      <c r="R463" s="189"/>
      <c r="S463" s="189"/>
    </row>
    <row r="464" spans="3:19" x14ac:dyDescent="0.25">
      <c r="C464" s="16"/>
      <c r="D464" s="16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2">
        <f t="shared" si="98"/>
        <v>0</v>
      </c>
      <c r="R464" s="189"/>
      <c r="S464" s="189"/>
    </row>
    <row r="465" spans="3:19" x14ac:dyDescent="0.25">
      <c r="C465" s="16"/>
      <c r="D465" s="16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2">
        <f t="shared" si="98"/>
        <v>0</v>
      </c>
      <c r="R465" s="189"/>
      <c r="S465" s="189"/>
    </row>
    <row r="466" spans="3:19" x14ac:dyDescent="0.25">
      <c r="C466" s="16"/>
      <c r="D466" s="16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2">
        <f t="shared" si="98"/>
        <v>0</v>
      </c>
      <c r="R466" s="189"/>
      <c r="S466" s="189"/>
    </row>
    <row r="467" spans="3:19" x14ac:dyDescent="0.25">
      <c r="C467" s="16" t="s">
        <v>235</v>
      </c>
      <c r="D467" s="16" t="s">
        <v>235</v>
      </c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2">
        <f t="shared" si="98"/>
        <v>0</v>
      </c>
      <c r="R467" s="189"/>
      <c r="S467" s="189"/>
    </row>
    <row r="468" spans="3:19" x14ac:dyDescent="0.25">
      <c r="C468" s="937" t="s">
        <v>166</v>
      </c>
      <c r="D468" s="938"/>
      <c r="E468" s="192">
        <f t="shared" ref="E468:P468" si="99">SUM(E455:E467)</f>
        <v>1251.1806375884833</v>
      </c>
      <c r="F468" s="192">
        <f t="shared" si="99"/>
        <v>590.25148416200375</v>
      </c>
      <c r="G468" s="192">
        <f t="shared" si="99"/>
        <v>540.59055714852627</v>
      </c>
      <c r="H468" s="192">
        <f t="shared" si="99"/>
        <v>777.71965499999999</v>
      </c>
      <c r="I468" s="192">
        <f t="shared" si="99"/>
        <v>958.64979099999994</v>
      </c>
      <c r="J468" s="192">
        <f t="shared" si="99"/>
        <v>1040.7018889999999</v>
      </c>
      <c r="K468" s="192">
        <f t="shared" si="99"/>
        <v>698.01559578760964</v>
      </c>
      <c r="L468" s="192">
        <f t="shared" si="99"/>
        <v>590.56151115862451</v>
      </c>
      <c r="M468" s="192">
        <f t="shared" si="99"/>
        <v>1038.2798591204232</v>
      </c>
      <c r="N468" s="192">
        <f t="shared" si="99"/>
        <v>1395.4437472509142</v>
      </c>
      <c r="O468" s="192">
        <f t="shared" si="99"/>
        <v>1485.0874274900752</v>
      </c>
      <c r="P468" s="192">
        <f t="shared" si="99"/>
        <v>1723.66</v>
      </c>
      <c r="Q468" s="192">
        <f t="shared" si="98"/>
        <v>12090.14215470666</v>
      </c>
      <c r="R468" s="189"/>
      <c r="S468" s="189"/>
    </row>
    <row r="469" spans="3:19" x14ac:dyDescent="0.25">
      <c r="C469" s="935" t="s">
        <v>167</v>
      </c>
      <c r="D469" s="936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4"/>
      <c r="R469" s="189"/>
      <c r="S469" s="189"/>
    </row>
    <row r="470" spans="3:19" x14ac:dyDescent="0.25">
      <c r="C470" s="16" t="s">
        <v>168</v>
      </c>
      <c r="D470" s="16" t="s">
        <v>169</v>
      </c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2">
        <f t="shared" ref="Q470:Q485" si="100">SUM(E470:P470)</f>
        <v>0</v>
      </c>
      <c r="R470" s="189"/>
      <c r="S470" s="189"/>
    </row>
    <row r="471" spans="3:19" x14ac:dyDescent="0.25">
      <c r="C471" s="16" t="s">
        <v>170</v>
      </c>
      <c r="D471" s="16" t="s">
        <v>171</v>
      </c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2">
        <f t="shared" si="100"/>
        <v>0</v>
      </c>
      <c r="R471" s="189"/>
      <c r="S471" s="189"/>
    </row>
    <row r="472" spans="3:19" x14ac:dyDescent="0.25">
      <c r="C472" s="16" t="s">
        <v>216</v>
      </c>
      <c r="D472" s="16" t="s">
        <v>173</v>
      </c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2">
        <f t="shared" si="100"/>
        <v>0</v>
      </c>
      <c r="R472" s="189"/>
      <c r="S472" s="189"/>
    </row>
    <row r="473" spans="3:19" x14ac:dyDescent="0.25">
      <c r="C473" s="16" t="s">
        <v>174</v>
      </c>
      <c r="D473" s="16" t="s">
        <v>175</v>
      </c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2">
        <f t="shared" si="100"/>
        <v>0</v>
      </c>
      <c r="R473" s="189"/>
      <c r="S473" s="189"/>
    </row>
    <row r="474" spans="3:19" x14ac:dyDescent="0.25">
      <c r="C474" s="16" t="s">
        <v>176</v>
      </c>
      <c r="D474" s="16" t="s">
        <v>177</v>
      </c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2">
        <f t="shared" si="100"/>
        <v>0</v>
      </c>
      <c r="R474" s="189"/>
      <c r="S474" s="189"/>
    </row>
    <row r="475" spans="3:19" x14ac:dyDescent="0.25">
      <c r="C475" s="16" t="s">
        <v>178</v>
      </c>
      <c r="D475" s="16" t="s">
        <v>179</v>
      </c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2">
        <f t="shared" si="100"/>
        <v>0</v>
      </c>
      <c r="R475" s="189"/>
      <c r="S475" s="189"/>
    </row>
    <row r="476" spans="3:19" x14ac:dyDescent="0.25">
      <c r="C476" s="16" t="s">
        <v>180</v>
      </c>
      <c r="D476" s="16" t="s">
        <v>181</v>
      </c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2">
        <f t="shared" si="100"/>
        <v>0</v>
      </c>
      <c r="R476" s="189"/>
      <c r="S476" s="189"/>
    </row>
    <row r="477" spans="3:19" x14ac:dyDescent="0.25">
      <c r="C477" s="16" t="s">
        <v>182</v>
      </c>
      <c r="D477" s="16" t="s">
        <v>183</v>
      </c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2">
        <f t="shared" si="100"/>
        <v>0</v>
      </c>
      <c r="R477" s="189"/>
      <c r="S477" s="189"/>
    </row>
    <row r="478" spans="3:19" x14ac:dyDescent="0.25">
      <c r="C478" s="16" t="s">
        <v>184</v>
      </c>
      <c r="D478" s="16" t="s">
        <v>163</v>
      </c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2">
        <f t="shared" si="100"/>
        <v>0</v>
      </c>
      <c r="R478" s="189"/>
      <c r="S478" s="189"/>
    </row>
    <row r="479" spans="3:19" x14ac:dyDescent="0.25">
      <c r="C479" s="16" t="s">
        <v>185</v>
      </c>
      <c r="D479" s="16" t="s">
        <v>186</v>
      </c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2">
        <f t="shared" si="100"/>
        <v>0</v>
      </c>
      <c r="R479" s="189"/>
      <c r="S479" s="189"/>
    </row>
    <row r="480" spans="3:19" x14ac:dyDescent="0.25">
      <c r="C480" s="16" t="s">
        <v>187</v>
      </c>
      <c r="D480" s="16" t="s">
        <v>165</v>
      </c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2">
        <f t="shared" si="100"/>
        <v>0</v>
      </c>
      <c r="R480" s="189"/>
      <c r="S480" s="189"/>
    </row>
    <row r="481" spans="3:19" x14ac:dyDescent="0.25">
      <c r="C481" s="16"/>
      <c r="D481" s="16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2">
        <f t="shared" si="100"/>
        <v>0</v>
      </c>
      <c r="R481" s="189"/>
      <c r="S481" s="189"/>
    </row>
    <row r="482" spans="3:19" x14ac:dyDescent="0.25">
      <c r="C482" s="16"/>
      <c r="D482" s="16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2">
        <f t="shared" si="100"/>
        <v>0</v>
      </c>
      <c r="R482" s="189"/>
      <c r="S482" s="189"/>
    </row>
    <row r="483" spans="3:19" x14ac:dyDescent="0.25">
      <c r="C483" s="16"/>
      <c r="D483" s="16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2">
        <f t="shared" si="100"/>
        <v>0</v>
      </c>
      <c r="R483" s="189"/>
      <c r="S483" s="189"/>
    </row>
    <row r="484" spans="3:19" x14ac:dyDescent="0.25">
      <c r="C484" s="16" t="s">
        <v>235</v>
      </c>
      <c r="D484" s="16" t="s">
        <v>235</v>
      </c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2">
        <f t="shared" si="100"/>
        <v>0</v>
      </c>
      <c r="R484" s="189"/>
      <c r="S484" s="189"/>
    </row>
    <row r="485" spans="3:19" x14ac:dyDescent="0.25">
      <c r="C485" s="937" t="s">
        <v>188</v>
      </c>
      <c r="D485" s="938"/>
      <c r="E485" s="192">
        <f t="shared" ref="E485:P485" si="101">SUM(E470:E484)</f>
        <v>0</v>
      </c>
      <c r="F485" s="192">
        <f t="shared" si="101"/>
        <v>0</v>
      </c>
      <c r="G485" s="192">
        <f t="shared" si="101"/>
        <v>0</v>
      </c>
      <c r="H485" s="192">
        <f t="shared" si="101"/>
        <v>0</v>
      </c>
      <c r="I485" s="192">
        <f t="shared" si="101"/>
        <v>0</v>
      </c>
      <c r="J485" s="192">
        <f t="shared" si="101"/>
        <v>0</v>
      </c>
      <c r="K485" s="192">
        <f t="shared" si="101"/>
        <v>0</v>
      </c>
      <c r="L485" s="192">
        <f t="shared" si="101"/>
        <v>0</v>
      </c>
      <c r="M485" s="192">
        <f t="shared" si="101"/>
        <v>0</v>
      </c>
      <c r="N485" s="192">
        <f t="shared" si="101"/>
        <v>0</v>
      </c>
      <c r="O485" s="192">
        <f t="shared" si="101"/>
        <v>0</v>
      </c>
      <c r="P485" s="192">
        <f t="shared" si="101"/>
        <v>0</v>
      </c>
      <c r="Q485" s="192">
        <f t="shared" si="100"/>
        <v>0</v>
      </c>
      <c r="R485" s="189"/>
      <c r="S485" s="189"/>
    </row>
    <row r="486" spans="3:19" x14ac:dyDescent="0.25">
      <c r="C486" s="935" t="s">
        <v>189</v>
      </c>
      <c r="D486" s="936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4"/>
      <c r="R486" s="189"/>
      <c r="S486" s="189"/>
    </row>
    <row r="487" spans="3:19" x14ac:dyDescent="0.25">
      <c r="C487" s="16" t="s">
        <v>168</v>
      </c>
      <c r="D487" s="16" t="s">
        <v>169</v>
      </c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2">
        <f t="shared" ref="Q487:Q502" si="102">SUM(E487:P487)</f>
        <v>0</v>
      </c>
      <c r="R487" s="189"/>
      <c r="S487" s="189"/>
    </row>
    <row r="488" spans="3:19" x14ac:dyDescent="0.25">
      <c r="C488" s="16" t="s">
        <v>170</v>
      </c>
      <c r="D488" s="16" t="s">
        <v>171</v>
      </c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2">
        <f t="shared" si="102"/>
        <v>0</v>
      </c>
      <c r="R488" s="189"/>
      <c r="S488" s="189"/>
    </row>
    <row r="489" spans="3:19" x14ac:dyDescent="0.25">
      <c r="C489" s="16" t="s">
        <v>216</v>
      </c>
      <c r="D489" s="16" t="s">
        <v>173</v>
      </c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2">
        <f t="shared" si="102"/>
        <v>0</v>
      </c>
      <c r="R489" s="189"/>
      <c r="S489" s="189"/>
    </row>
    <row r="490" spans="3:19" x14ac:dyDescent="0.25">
      <c r="C490" s="16" t="s">
        <v>174</v>
      </c>
      <c r="D490" s="16" t="s">
        <v>175</v>
      </c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2">
        <f t="shared" si="102"/>
        <v>0</v>
      </c>
      <c r="R490" s="189"/>
      <c r="S490" s="189"/>
    </row>
    <row r="491" spans="3:19" x14ac:dyDescent="0.25">
      <c r="C491" s="16" t="s">
        <v>176</v>
      </c>
      <c r="D491" s="16" t="s">
        <v>177</v>
      </c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2">
        <f t="shared" si="102"/>
        <v>0</v>
      </c>
      <c r="R491" s="189"/>
      <c r="S491" s="189"/>
    </row>
    <row r="492" spans="3:19" x14ac:dyDescent="0.25">
      <c r="C492" s="16" t="s">
        <v>178</v>
      </c>
      <c r="D492" s="16" t="s">
        <v>179</v>
      </c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2">
        <f t="shared" si="102"/>
        <v>0</v>
      </c>
      <c r="R492" s="189"/>
      <c r="S492" s="189"/>
    </row>
    <row r="493" spans="3:19" x14ac:dyDescent="0.25">
      <c r="C493" s="16" t="s">
        <v>180</v>
      </c>
      <c r="D493" s="16" t="s">
        <v>181</v>
      </c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2">
        <f t="shared" si="102"/>
        <v>0</v>
      </c>
      <c r="R493" s="189"/>
      <c r="S493" s="189"/>
    </row>
    <row r="494" spans="3:19" x14ac:dyDescent="0.25">
      <c r="C494" s="16" t="s">
        <v>182</v>
      </c>
      <c r="D494" s="16" t="s">
        <v>183</v>
      </c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2">
        <f t="shared" si="102"/>
        <v>0</v>
      </c>
      <c r="R494" s="189"/>
      <c r="S494" s="189"/>
    </row>
    <row r="495" spans="3:19" x14ac:dyDescent="0.25">
      <c r="C495" s="16" t="s">
        <v>208</v>
      </c>
      <c r="D495" s="16" t="s">
        <v>163</v>
      </c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2">
        <f t="shared" si="102"/>
        <v>0</v>
      </c>
      <c r="R495" s="189"/>
      <c r="S495" s="189"/>
    </row>
    <row r="496" spans="3:19" x14ac:dyDescent="0.25">
      <c r="C496" s="16" t="s">
        <v>185</v>
      </c>
      <c r="D496" s="16" t="s">
        <v>186</v>
      </c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2">
        <f t="shared" si="102"/>
        <v>0</v>
      </c>
      <c r="R496" s="189"/>
      <c r="S496" s="189"/>
    </row>
    <row r="497" spans="3:19" x14ac:dyDescent="0.25">
      <c r="C497" s="16" t="s">
        <v>187</v>
      </c>
      <c r="D497" s="16" t="s">
        <v>165</v>
      </c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2">
        <f t="shared" si="102"/>
        <v>0</v>
      </c>
      <c r="R497" s="189"/>
      <c r="S497" s="189"/>
    </row>
    <row r="498" spans="3:19" x14ac:dyDescent="0.25">
      <c r="C498" s="16"/>
      <c r="D498" s="16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2">
        <f t="shared" si="102"/>
        <v>0</v>
      </c>
      <c r="R498" s="189"/>
      <c r="S498" s="189"/>
    </row>
    <row r="499" spans="3:19" x14ac:dyDescent="0.25">
      <c r="C499" s="16"/>
      <c r="D499" s="16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2">
        <f t="shared" si="102"/>
        <v>0</v>
      </c>
      <c r="R499" s="189"/>
      <c r="S499" s="189"/>
    </row>
    <row r="500" spans="3:19" x14ac:dyDescent="0.25">
      <c r="C500" s="16"/>
      <c r="D500" s="16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2">
        <f t="shared" si="102"/>
        <v>0</v>
      </c>
      <c r="R500" s="189"/>
      <c r="S500" s="189"/>
    </row>
    <row r="501" spans="3:19" x14ac:dyDescent="0.25">
      <c r="C501" s="16" t="s">
        <v>235</v>
      </c>
      <c r="D501" s="16" t="s">
        <v>235</v>
      </c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2">
        <f t="shared" si="102"/>
        <v>0</v>
      </c>
      <c r="R501" s="189"/>
      <c r="S501" s="189"/>
    </row>
    <row r="502" spans="3:19" x14ac:dyDescent="0.25">
      <c r="C502" s="937" t="s">
        <v>188</v>
      </c>
      <c r="D502" s="938"/>
      <c r="E502" s="192">
        <f t="shared" ref="E502:P502" si="103">SUM(E487:E501)</f>
        <v>0</v>
      </c>
      <c r="F502" s="192">
        <f t="shared" si="103"/>
        <v>0</v>
      </c>
      <c r="G502" s="192">
        <f t="shared" si="103"/>
        <v>0</v>
      </c>
      <c r="H502" s="192">
        <f t="shared" si="103"/>
        <v>0</v>
      </c>
      <c r="I502" s="192">
        <f t="shared" si="103"/>
        <v>0</v>
      </c>
      <c r="J502" s="192">
        <f t="shared" si="103"/>
        <v>0</v>
      </c>
      <c r="K502" s="192">
        <f t="shared" si="103"/>
        <v>0</v>
      </c>
      <c r="L502" s="192">
        <f t="shared" si="103"/>
        <v>0</v>
      </c>
      <c r="M502" s="192">
        <f t="shared" si="103"/>
        <v>0</v>
      </c>
      <c r="N502" s="192">
        <f t="shared" si="103"/>
        <v>0</v>
      </c>
      <c r="O502" s="192">
        <f t="shared" si="103"/>
        <v>0</v>
      </c>
      <c r="P502" s="192">
        <f t="shared" si="103"/>
        <v>0</v>
      </c>
      <c r="Q502" s="192">
        <f t="shared" si="102"/>
        <v>0</v>
      </c>
      <c r="R502" s="189"/>
      <c r="S502" s="189"/>
    </row>
    <row r="503" spans="3:19" x14ac:dyDescent="0.25">
      <c r="C503" s="935" t="s">
        <v>196</v>
      </c>
      <c r="D503" s="936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4"/>
      <c r="R503" s="189"/>
      <c r="S503" s="189"/>
    </row>
    <row r="504" spans="3:19" x14ac:dyDescent="0.25">
      <c r="C504" s="16" t="s">
        <v>168</v>
      </c>
      <c r="D504" s="16" t="s">
        <v>169</v>
      </c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2">
        <f t="shared" ref="Q504:Q523" si="104">SUM(E504:P504)</f>
        <v>0</v>
      </c>
      <c r="R504" s="189"/>
      <c r="S504" s="189"/>
    </row>
    <row r="505" spans="3:19" x14ac:dyDescent="0.25">
      <c r="C505" s="16" t="s">
        <v>170</v>
      </c>
      <c r="D505" s="16" t="s">
        <v>171</v>
      </c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2">
        <f t="shared" si="104"/>
        <v>0</v>
      </c>
      <c r="R505" s="189"/>
      <c r="S505" s="189"/>
    </row>
    <row r="506" spans="3:19" x14ac:dyDescent="0.25">
      <c r="C506" s="16" t="s">
        <v>216</v>
      </c>
      <c r="D506" s="16" t="s">
        <v>173</v>
      </c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2">
        <f t="shared" si="104"/>
        <v>0</v>
      </c>
      <c r="R506" s="189"/>
      <c r="S506" s="189"/>
    </row>
    <row r="507" spans="3:19" x14ac:dyDescent="0.25">
      <c r="C507" s="16" t="s">
        <v>174</v>
      </c>
      <c r="D507" s="16" t="s">
        <v>175</v>
      </c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2">
        <f t="shared" si="104"/>
        <v>0</v>
      </c>
      <c r="R507" s="189"/>
      <c r="S507" s="189"/>
    </row>
    <row r="508" spans="3:19" x14ac:dyDescent="0.25">
      <c r="C508" s="16" t="s">
        <v>176</v>
      </c>
      <c r="D508" s="16" t="s">
        <v>177</v>
      </c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2">
        <f t="shared" si="104"/>
        <v>0</v>
      </c>
      <c r="R508" s="189"/>
      <c r="S508" s="189"/>
    </row>
    <row r="509" spans="3:19" x14ac:dyDescent="0.25">
      <c r="C509" s="16" t="s">
        <v>178</v>
      </c>
      <c r="D509" s="16" t="s">
        <v>217</v>
      </c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2">
        <f t="shared" si="104"/>
        <v>0</v>
      </c>
      <c r="R509" s="189"/>
      <c r="S509" s="189"/>
    </row>
    <row r="510" spans="3:19" x14ac:dyDescent="0.25">
      <c r="C510" s="16" t="s">
        <v>180</v>
      </c>
      <c r="D510" s="16" t="s">
        <v>197</v>
      </c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2">
        <f t="shared" si="104"/>
        <v>0</v>
      </c>
      <c r="R510" s="189"/>
      <c r="S510" s="189"/>
    </row>
    <row r="511" spans="3:19" x14ac:dyDescent="0.25">
      <c r="C511" s="16" t="s">
        <v>218</v>
      </c>
      <c r="D511" s="16" t="s">
        <v>206</v>
      </c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2">
        <f t="shared" si="104"/>
        <v>0</v>
      </c>
      <c r="R511" s="189"/>
      <c r="S511" s="189"/>
    </row>
    <row r="512" spans="3:19" x14ac:dyDescent="0.25">
      <c r="C512" s="16" t="s">
        <v>236</v>
      </c>
      <c r="D512" s="16" t="s">
        <v>220</v>
      </c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2">
        <f t="shared" si="104"/>
        <v>0</v>
      </c>
      <c r="R512" s="189"/>
      <c r="S512" s="189"/>
    </row>
    <row r="513" spans="3:19" x14ac:dyDescent="0.25">
      <c r="C513" s="16" t="s">
        <v>182</v>
      </c>
      <c r="D513" s="16" t="s">
        <v>183</v>
      </c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2">
        <f t="shared" si="104"/>
        <v>0</v>
      </c>
      <c r="R513" s="189"/>
      <c r="S513" s="189"/>
    </row>
    <row r="514" spans="3:19" x14ac:dyDescent="0.25">
      <c r="C514" s="16" t="s">
        <v>184</v>
      </c>
      <c r="D514" s="16" t="s">
        <v>163</v>
      </c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2">
        <f t="shared" si="104"/>
        <v>0</v>
      </c>
      <c r="R514" s="189"/>
      <c r="S514" s="189"/>
    </row>
    <row r="515" spans="3:19" x14ac:dyDescent="0.25">
      <c r="C515" s="16" t="s">
        <v>185</v>
      </c>
      <c r="D515" s="16" t="s">
        <v>186</v>
      </c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2">
        <f t="shared" si="104"/>
        <v>0</v>
      </c>
      <c r="R515" s="189"/>
      <c r="S515" s="189"/>
    </row>
    <row r="516" spans="3:19" x14ac:dyDescent="0.25">
      <c r="C516" s="16" t="s">
        <v>187</v>
      </c>
      <c r="D516" s="16" t="s">
        <v>165</v>
      </c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2">
        <f t="shared" si="104"/>
        <v>0</v>
      </c>
      <c r="R516" s="189"/>
      <c r="S516" s="189"/>
    </row>
    <row r="517" spans="3:19" x14ac:dyDescent="0.25">
      <c r="C517" s="16"/>
      <c r="D517" s="16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2">
        <f t="shared" si="104"/>
        <v>0</v>
      </c>
      <c r="R517" s="189"/>
      <c r="S517" s="189"/>
    </row>
    <row r="518" spans="3:19" x14ac:dyDescent="0.25">
      <c r="C518" s="16"/>
      <c r="D518" s="16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2">
        <f t="shared" si="104"/>
        <v>0</v>
      </c>
      <c r="R518" s="189"/>
      <c r="S518" s="189"/>
    </row>
    <row r="519" spans="3:19" x14ac:dyDescent="0.25">
      <c r="C519" s="16"/>
      <c r="D519" s="16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2">
        <f t="shared" si="104"/>
        <v>0</v>
      </c>
      <c r="R519" s="189"/>
      <c r="S519" s="189"/>
    </row>
    <row r="520" spans="3:19" x14ac:dyDescent="0.25">
      <c r="C520" s="16" t="s">
        <v>235</v>
      </c>
      <c r="D520" s="16" t="s">
        <v>235</v>
      </c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2">
        <f t="shared" si="104"/>
        <v>0</v>
      </c>
      <c r="R520" s="189"/>
      <c r="S520" s="189"/>
    </row>
    <row r="521" spans="3:19" x14ac:dyDescent="0.25">
      <c r="C521" s="937" t="s">
        <v>188</v>
      </c>
      <c r="D521" s="938"/>
      <c r="E521" s="192">
        <f t="shared" ref="E521:P521" si="105">SUM(E504:E520)</f>
        <v>0</v>
      </c>
      <c r="F521" s="192">
        <f t="shared" si="105"/>
        <v>0</v>
      </c>
      <c r="G521" s="192">
        <f t="shared" si="105"/>
        <v>0</v>
      </c>
      <c r="H521" s="192">
        <f t="shared" si="105"/>
        <v>0</v>
      </c>
      <c r="I521" s="192">
        <f t="shared" si="105"/>
        <v>0</v>
      </c>
      <c r="J521" s="192">
        <f t="shared" si="105"/>
        <v>0</v>
      </c>
      <c r="K521" s="192">
        <f t="shared" si="105"/>
        <v>0</v>
      </c>
      <c r="L521" s="192">
        <f t="shared" si="105"/>
        <v>0</v>
      </c>
      <c r="M521" s="192">
        <f t="shared" si="105"/>
        <v>0</v>
      </c>
      <c r="N521" s="192">
        <f t="shared" si="105"/>
        <v>0</v>
      </c>
      <c r="O521" s="192">
        <f t="shared" si="105"/>
        <v>0</v>
      </c>
      <c r="P521" s="192">
        <f t="shared" si="105"/>
        <v>0</v>
      </c>
      <c r="Q521" s="192">
        <f t="shared" si="104"/>
        <v>0</v>
      </c>
      <c r="R521" s="189"/>
      <c r="S521" s="189"/>
    </row>
    <row r="522" spans="3:19" x14ac:dyDescent="0.25">
      <c r="C522" s="937" t="s">
        <v>200</v>
      </c>
      <c r="D522" s="938"/>
      <c r="E522" s="192">
        <f t="shared" ref="E522:P522" si="106">E521+E502+E485</f>
        <v>0</v>
      </c>
      <c r="F522" s="192">
        <f t="shared" si="106"/>
        <v>0</v>
      </c>
      <c r="G522" s="192">
        <f t="shared" si="106"/>
        <v>0</v>
      </c>
      <c r="H522" s="192">
        <f t="shared" si="106"/>
        <v>0</v>
      </c>
      <c r="I522" s="192">
        <f t="shared" si="106"/>
        <v>0</v>
      </c>
      <c r="J522" s="192">
        <f t="shared" si="106"/>
        <v>0</v>
      </c>
      <c r="K522" s="192">
        <f t="shared" si="106"/>
        <v>0</v>
      </c>
      <c r="L522" s="192">
        <f t="shared" si="106"/>
        <v>0</v>
      </c>
      <c r="M522" s="192">
        <f t="shared" si="106"/>
        <v>0</v>
      </c>
      <c r="N522" s="192">
        <f t="shared" si="106"/>
        <v>0</v>
      </c>
      <c r="O522" s="192">
        <f t="shared" si="106"/>
        <v>0</v>
      </c>
      <c r="P522" s="192">
        <f t="shared" si="106"/>
        <v>0</v>
      </c>
      <c r="Q522" s="192">
        <f t="shared" si="104"/>
        <v>0</v>
      </c>
      <c r="R522" s="189"/>
      <c r="S522" s="189"/>
    </row>
    <row r="523" spans="3:19" x14ac:dyDescent="0.25">
      <c r="C523" s="937" t="s">
        <v>201</v>
      </c>
      <c r="D523" s="938"/>
      <c r="E523" s="192">
        <f t="shared" ref="E523:P523" si="107">E522+E468</f>
        <v>1251.1806375884833</v>
      </c>
      <c r="F523" s="192">
        <f t="shared" si="107"/>
        <v>590.25148416200375</v>
      </c>
      <c r="G523" s="192">
        <f t="shared" si="107"/>
        <v>540.59055714852627</v>
      </c>
      <c r="H523" s="192">
        <f t="shared" si="107"/>
        <v>777.71965499999999</v>
      </c>
      <c r="I523" s="192">
        <f t="shared" si="107"/>
        <v>958.64979099999994</v>
      </c>
      <c r="J523" s="192">
        <f t="shared" si="107"/>
        <v>1040.7018889999999</v>
      </c>
      <c r="K523" s="192">
        <f t="shared" si="107"/>
        <v>698.01559578760964</v>
      </c>
      <c r="L523" s="192">
        <f t="shared" si="107"/>
        <v>590.56151115862451</v>
      </c>
      <c r="M523" s="192">
        <f t="shared" si="107"/>
        <v>1038.2798591204232</v>
      </c>
      <c r="N523" s="192">
        <f t="shared" si="107"/>
        <v>1395.4437472509142</v>
      </c>
      <c r="O523" s="192">
        <f t="shared" si="107"/>
        <v>1485.0874274900752</v>
      </c>
      <c r="P523" s="192">
        <f t="shared" si="107"/>
        <v>1723.66</v>
      </c>
      <c r="Q523" s="192">
        <f t="shared" si="104"/>
        <v>12090.14215470666</v>
      </c>
      <c r="R523" s="189"/>
      <c r="S523" s="189"/>
    </row>
    <row r="524" spans="3:19" x14ac:dyDescent="0.25">
      <c r="E524" s="189"/>
      <c r="F524" s="189"/>
      <c r="G524" s="189"/>
      <c r="H524" s="189"/>
      <c r="I524" s="189"/>
      <c r="J524" s="189"/>
      <c r="K524" s="189"/>
      <c r="L524" s="189"/>
      <c r="M524" s="189"/>
      <c r="N524" s="189"/>
      <c r="O524" s="189"/>
      <c r="P524" s="189"/>
      <c r="Q524" s="189"/>
      <c r="R524" s="189"/>
      <c r="S524" s="189"/>
    </row>
    <row r="525" spans="3:19" x14ac:dyDescent="0.25">
      <c r="C525" s="13"/>
      <c r="E525" s="189"/>
      <c r="F525" s="189"/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96" t="s">
        <v>213</v>
      </c>
      <c r="R525" s="189"/>
      <c r="S525" s="189"/>
    </row>
    <row r="526" spans="3:19" x14ac:dyDescent="0.25">
      <c r="C526" s="930" t="s">
        <v>136</v>
      </c>
      <c r="D526" s="930"/>
      <c r="E526" s="951" t="s">
        <v>241</v>
      </c>
      <c r="F526" s="951"/>
      <c r="G526" s="951"/>
      <c r="H526" s="951"/>
      <c r="I526" s="951"/>
      <c r="J526" s="951"/>
      <c r="K526" s="951"/>
      <c r="L526" s="951"/>
      <c r="M526" s="951"/>
      <c r="N526" s="951"/>
      <c r="O526" s="951"/>
      <c r="P526" s="951"/>
      <c r="Q526" s="951"/>
      <c r="R526" s="189"/>
      <c r="S526" s="189"/>
    </row>
    <row r="527" spans="3:19" x14ac:dyDescent="0.25">
      <c r="C527" s="930"/>
      <c r="D527" s="930"/>
      <c r="E527" s="195" t="s">
        <v>223</v>
      </c>
      <c r="F527" s="195" t="s">
        <v>224</v>
      </c>
      <c r="G527" s="195" t="s">
        <v>225</v>
      </c>
      <c r="H527" s="195" t="s">
        <v>226</v>
      </c>
      <c r="I527" s="195" t="s">
        <v>227</v>
      </c>
      <c r="J527" s="195" t="s">
        <v>228</v>
      </c>
      <c r="K527" s="195" t="s">
        <v>229</v>
      </c>
      <c r="L527" s="195" t="s">
        <v>230</v>
      </c>
      <c r="M527" s="195" t="s">
        <v>231</v>
      </c>
      <c r="N527" s="195" t="s">
        <v>232</v>
      </c>
      <c r="O527" s="195" t="s">
        <v>233</v>
      </c>
      <c r="P527" s="195" t="s">
        <v>234</v>
      </c>
      <c r="Q527" s="195" t="s">
        <v>90</v>
      </c>
      <c r="R527" s="189"/>
      <c r="S527" s="189"/>
    </row>
    <row r="528" spans="3:19" x14ac:dyDescent="0.25">
      <c r="C528" s="935" t="s">
        <v>147</v>
      </c>
      <c r="D528" s="936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4"/>
      <c r="R528" s="189"/>
      <c r="S528" s="189"/>
    </row>
    <row r="529" spans="3:19" x14ac:dyDescent="0.25">
      <c r="C529" s="84" t="s">
        <v>148</v>
      </c>
      <c r="D529" s="84" t="s">
        <v>149</v>
      </c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2">
        <f t="shared" ref="Q529:Q542" si="108">SUM(E529:P529)</f>
        <v>0</v>
      </c>
      <c r="R529" s="189"/>
      <c r="S529" s="189"/>
    </row>
    <row r="530" spans="3:19" x14ac:dyDescent="0.25">
      <c r="C530" s="16" t="s">
        <v>150</v>
      </c>
      <c r="D530" s="16" t="s">
        <v>151</v>
      </c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2">
        <f t="shared" si="108"/>
        <v>0</v>
      </c>
      <c r="R530" s="189"/>
      <c r="S530" s="189"/>
    </row>
    <row r="531" spans="3:19" x14ac:dyDescent="0.25">
      <c r="C531" s="16" t="s">
        <v>152</v>
      </c>
      <c r="D531" s="16" t="s">
        <v>153</v>
      </c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2">
        <f t="shared" si="108"/>
        <v>0</v>
      </c>
      <c r="R531" s="189"/>
      <c r="S531" s="189"/>
    </row>
    <row r="532" spans="3:19" x14ac:dyDescent="0.25">
      <c r="C532" s="16" t="s">
        <v>154</v>
      </c>
      <c r="D532" s="16" t="s">
        <v>155</v>
      </c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2">
        <f t="shared" si="108"/>
        <v>0</v>
      </c>
      <c r="R532" s="189"/>
      <c r="S532" s="189"/>
    </row>
    <row r="533" spans="3:19" x14ac:dyDescent="0.25">
      <c r="C533" s="16" t="s">
        <v>156</v>
      </c>
      <c r="D533" s="16" t="s">
        <v>157</v>
      </c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2">
        <f t="shared" si="108"/>
        <v>0</v>
      </c>
      <c r="R533" s="189"/>
      <c r="S533" s="189"/>
    </row>
    <row r="534" spans="3:19" x14ac:dyDescent="0.25">
      <c r="C534" s="16" t="s">
        <v>158</v>
      </c>
      <c r="D534" s="16" t="s">
        <v>159</v>
      </c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2">
        <f t="shared" si="108"/>
        <v>0</v>
      </c>
      <c r="R534" s="189"/>
      <c r="S534" s="189"/>
    </row>
    <row r="535" spans="3:19" x14ac:dyDescent="0.25">
      <c r="C535" s="16" t="s">
        <v>160</v>
      </c>
      <c r="D535" s="16" t="s">
        <v>161</v>
      </c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2">
        <f t="shared" si="108"/>
        <v>0</v>
      </c>
      <c r="R535" s="189"/>
      <c r="S535" s="189"/>
    </row>
    <row r="536" spans="3:19" x14ac:dyDescent="0.25">
      <c r="C536" s="16" t="s">
        <v>162</v>
      </c>
      <c r="D536" s="16" t="s">
        <v>163</v>
      </c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2">
        <f t="shared" si="108"/>
        <v>0</v>
      </c>
      <c r="R536" s="189"/>
      <c r="S536" s="189"/>
    </row>
    <row r="537" spans="3:19" x14ac:dyDescent="0.25">
      <c r="C537" s="16" t="s">
        <v>164</v>
      </c>
      <c r="D537" s="16" t="s">
        <v>165</v>
      </c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2">
        <f t="shared" si="108"/>
        <v>0</v>
      </c>
      <c r="R537" s="189"/>
      <c r="S537" s="189"/>
    </row>
    <row r="538" spans="3:19" x14ac:dyDescent="0.25">
      <c r="C538" s="16"/>
      <c r="D538" s="16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2">
        <f t="shared" si="108"/>
        <v>0</v>
      </c>
      <c r="R538" s="189"/>
      <c r="S538" s="189"/>
    </row>
    <row r="539" spans="3:19" x14ac:dyDescent="0.25">
      <c r="C539" s="16"/>
      <c r="D539" s="16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2">
        <f t="shared" si="108"/>
        <v>0</v>
      </c>
      <c r="R539" s="189"/>
      <c r="S539" s="189"/>
    </row>
    <row r="540" spans="3:19" x14ac:dyDescent="0.25">
      <c r="C540" s="16"/>
      <c r="D540" s="16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2">
        <f t="shared" si="108"/>
        <v>0</v>
      </c>
      <c r="R540" s="189"/>
      <c r="S540" s="189"/>
    </row>
    <row r="541" spans="3:19" x14ac:dyDescent="0.25">
      <c r="C541" s="16" t="s">
        <v>235</v>
      </c>
      <c r="D541" s="16" t="s">
        <v>235</v>
      </c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2">
        <f t="shared" si="108"/>
        <v>0</v>
      </c>
      <c r="R541" s="189"/>
      <c r="S541" s="189"/>
    </row>
    <row r="542" spans="3:19" x14ac:dyDescent="0.25">
      <c r="C542" s="937" t="s">
        <v>166</v>
      </c>
      <c r="D542" s="938"/>
      <c r="E542" s="192">
        <f t="shared" ref="E542:P542" si="109">SUM(E529:E541)</f>
        <v>0</v>
      </c>
      <c r="F542" s="192">
        <f t="shared" si="109"/>
        <v>0</v>
      </c>
      <c r="G542" s="192">
        <f t="shared" si="109"/>
        <v>0</v>
      </c>
      <c r="H542" s="192">
        <f t="shared" si="109"/>
        <v>0</v>
      </c>
      <c r="I542" s="192">
        <f t="shared" si="109"/>
        <v>0</v>
      </c>
      <c r="J542" s="192">
        <f t="shared" si="109"/>
        <v>0</v>
      </c>
      <c r="K542" s="192">
        <f t="shared" si="109"/>
        <v>0</v>
      </c>
      <c r="L542" s="192">
        <f t="shared" si="109"/>
        <v>0</v>
      </c>
      <c r="M542" s="192">
        <f t="shared" si="109"/>
        <v>0</v>
      </c>
      <c r="N542" s="192">
        <f t="shared" si="109"/>
        <v>0</v>
      </c>
      <c r="O542" s="192">
        <f t="shared" si="109"/>
        <v>0</v>
      </c>
      <c r="P542" s="192">
        <f t="shared" si="109"/>
        <v>0</v>
      </c>
      <c r="Q542" s="192">
        <f t="shared" si="108"/>
        <v>0</v>
      </c>
      <c r="R542" s="189"/>
      <c r="S542" s="189"/>
    </row>
    <row r="543" spans="3:19" x14ac:dyDescent="0.25">
      <c r="C543" s="935" t="s">
        <v>167</v>
      </c>
      <c r="D543" s="936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4"/>
      <c r="R543" s="189"/>
      <c r="S543" s="189"/>
    </row>
    <row r="544" spans="3:19" x14ac:dyDescent="0.25">
      <c r="C544" s="16" t="s">
        <v>168</v>
      </c>
      <c r="D544" s="16" t="s">
        <v>169</v>
      </c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2">
        <f t="shared" ref="Q544:Q559" si="110">SUM(E544:P544)</f>
        <v>0</v>
      </c>
      <c r="R544" s="189"/>
      <c r="S544" s="189"/>
    </row>
    <row r="545" spans="3:19" x14ac:dyDescent="0.25">
      <c r="C545" s="16" t="s">
        <v>170</v>
      </c>
      <c r="D545" s="16" t="s">
        <v>171</v>
      </c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2">
        <f t="shared" si="110"/>
        <v>0</v>
      </c>
      <c r="R545" s="189"/>
      <c r="S545" s="189"/>
    </row>
    <row r="546" spans="3:19" x14ac:dyDescent="0.25">
      <c r="C546" s="16" t="s">
        <v>216</v>
      </c>
      <c r="D546" s="16" t="s">
        <v>173</v>
      </c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2">
        <f t="shared" si="110"/>
        <v>0</v>
      </c>
      <c r="R546" s="189"/>
      <c r="S546" s="189"/>
    </row>
    <row r="547" spans="3:19" x14ac:dyDescent="0.25">
      <c r="C547" s="16" t="s">
        <v>174</v>
      </c>
      <c r="D547" s="16" t="s">
        <v>175</v>
      </c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2">
        <f t="shared" si="110"/>
        <v>0</v>
      </c>
      <c r="R547" s="189"/>
      <c r="S547" s="189"/>
    </row>
    <row r="548" spans="3:19" x14ac:dyDescent="0.25">
      <c r="C548" s="16" t="s">
        <v>176</v>
      </c>
      <c r="D548" s="16" t="s">
        <v>177</v>
      </c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2">
        <f t="shared" si="110"/>
        <v>0</v>
      </c>
      <c r="R548" s="189"/>
      <c r="S548" s="189"/>
    </row>
    <row r="549" spans="3:19" x14ac:dyDescent="0.25">
      <c r="C549" s="16" t="s">
        <v>178</v>
      </c>
      <c r="D549" s="16" t="s">
        <v>179</v>
      </c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2">
        <f t="shared" si="110"/>
        <v>0</v>
      </c>
      <c r="R549" s="189"/>
      <c r="S549" s="189"/>
    </row>
    <row r="550" spans="3:19" x14ac:dyDescent="0.25">
      <c r="C550" s="16" t="s">
        <v>180</v>
      </c>
      <c r="D550" s="16" t="s">
        <v>181</v>
      </c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2">
        <f t="shared" si="110"/>
        <v>0</v>
      </c>
      <c r="R550" s="189"/>
      <c r="S550" s="189"/>
    </row>
    <row r="551" spans="3:19" x14ac:dyDescent="0.25">
      <c r="C551" s="16" t="s">
        <v>182</v>
      </c>
      <c r="D551" s="16" t="s">
        <v>183</v>
      </c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2">
        <f t="shared" si="110"/>
        <v>0</v>
      </c>
      <c r="R551" s="189"/>
      <c r="S551" s="189"/>
    </row>
    <row r="552" spans="3:19" x14ac:dyDescent="0.25">
      <c r="C552" s="16" t="s">
        <v>184</v>
      </c>
      <c r="D552" s="16" t="s">
        <v>163</v>
      </c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2">
        <f t="shared" si="110"/>
        <v>0</v>
      </c>
      <c r="R552" s="189"/>
      <c r="S552" s="189"/>
    </row>
    <row r="553" spans="3:19" x14ac:dyDescent="0.25">
      <c r="C553" s="16" t="s">
        <v>185</v>
      </c>
      <c r="D553" s="16" t="s">
        <v>186</v>
      </c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2">
        <f t="shared" si="110"/>
        <v>0</v>
      </c>
      <c r="R553" s="189"/>
      <c r="S553" s="189"/>
    </row>
    <row r="554" spans="3:19" x14ac:dyDescent="0.25">
      <c r="C554" s="16" t="s">
        <v>187</v>
      </c>
      <c r="D554" s="16" t="s">
        <v>165</v>
      </c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2">
        <f t="shared" si="110"/>
        <v>0</v>
      </c>
      <c r="R554" s="189"/>
      <c r="S554" s="189"/>
    </row>
    <row r="555" spans="3:19" x14ac:dyDescent="0.25">
      <c r="C555" s="16"/>
      <c r="D555" s="16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2">
        <f t="shared" si="110"/>
        <v>0</v>
      </c>
      <c r="R555" s="189"/>
      <c r="S555" s="189"/>
    </row>
    <row r="556" spans="3:19" x14ac:dyDescent="0.25">
      <c r="C556" s="16"/>
      <c r="D556" s="16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2">
        <f t="shared" si="110"/>
        <v>0</v>
      </c>
      <c r="R556" s="189"/>
      <c r="S556" s="189"/>
    </row>
    <row r="557" spans="3:19" x14ac:dyDescent="0.25">
      <c r="C557" s="16"/>
      <c r="D557" s="16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2">
        <f t="shared" si="110"/>
        <v>0</v>
      </c>
      <c r="R557" s="189"/>
      <c r="S557" s="189"/>
    </row>
    <row r="558" spans="3:19" x14ac:dyDescent="0.25">
      <c r="C558" s="16" t="s">
        <v>235</v>
      </c>
      <c r="D558" s="16" t="s">
        <v>235</v>
      </c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2">
        <f t="shared" si="110"/>
        <v>0</v>
      </c>
      <c r="R558" s="189"/>
      <c r="S558" s="189"/>
    </row>
    <row r="559" spans="3:19" x14ac:dyDescent="0.25">
      <c r="C559" s="937" t="s">
        <v>188</v>
      </c>
      <c r="D559" s="938"/>
      <c r="E559" s="192">
        <f t="shared" ref="E559:P559" si="111">SUM(E544:E558)</f>
        <v>0</v>
      </c>
      <c r="F559" s="192">
        <f t="shared" si="111"/>
        <v>0</v>
      </c>
      <c r="G559" s="192">
        <f t="shared" si="111"/>
        <v>0</v>
      </c>
      <c r="H559" s="192">
        <f t="shared" si="111"/>
        <v>0</v>
      </c>
      <c r="I559" s="192">
        <f t="shared" si="111"/>
        <v>0</v>
      </c>
      <c r="J559" s="192">
        <f t="shared" si="111"/>
        <v>0</v>
      </c>
      <c r="K559" s="192">
        <f t="shared" si="111"/>
        <v>0</v>
      </c>
      <c r="L559" s="192">
        <f t="shared" si="111"/>
        <v>0</v>
      </c>
      <c r="M559" s="192">
        <f t="shared" si="111"/>
        <v>0</v>
      </c>
      <c r="N559" s="192">
        <f t="shared" si="111"/>
        <v>0</v>
      </c>
      <c r="O559" s="192">
        <f t="shared" si="111"/>
        <v>0</v>
      </c>
      <c r="P559" s="192">
        <f t="shared" si="111"/>
        <v>0</v>
      </c>
      <c r="Q559" s="192">
        <f t="shared" si="110"/>
        <v>0</v>
      </c>
      <c r="R559" s="189"/>
      <c r="S559" s="189"/>
    </row>
    <row r="560" spans="3:19" x14ac:dyDescent="0.25">
      <c r="C560" s="935" t="s">
        <v>189</v>
      </c>
      <c r="D560" s="936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4"/>
      <c r="R560" s="189"/>
      <c r="S560" s="189"/>
    </row>
    <row r="561" spans="3:19" x14ac:dyDescent="0.25">
      <c r="C561" s="16" t="s">
        <v>168</v>
      </c>
      <c r="D561" s="16" t="s">
        <v>169</v>
      </c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2">
        <f t="shared" ref="Q561:Q576" si="112">SUM(E561:P561)</f>
        <v>0</v>
      </c>
      <c r="R561" s="189"/>
      <c r="S561" s="189"/>
    </row>
    <row r="562" spans="3:19" x14ac:dyDescent="0.25">
      <c r="C562" s="16" t="s">
        <v>170</v>
      </c>
      <c r="D562" s="16" t="s">
        <v>171</v>
      </c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2">
        <f t="shared" si="112"/>
        <v>0</v>
      </c>
      <c r="R562" s="189"/>
      <c r="S562" s="189"/>
    </row>
    <row r="563" spans="3:19" x14ac:dyDescent="0.25">
      <c r="C563" s="16" t="s">
        <v>216</v>
      </c>
      <c r="D563" s="16" t="s">
        <v>173</v>
      </c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2">
        <f t="shared" si="112"/>
        <v>0</v>
      </c>
      <c r="R563" s="189"/>
      <c r="S563" s="189"/>
    </row>
    <row r="564" spans="3:19" x14ac:dyDescent="0.25">
      <c r="C564" s="16" t="s">
        <v>174</v>
      </c>
      <c r="D564" s="16" t="s">
        <v>175</v>
      </c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2">
        <f t="shared" si="112"/>
        <v>0</v>
      </c>
      <c r="R564" s="189"/>
      <c r="S564" s="189"/>
    </row>
    <row r="565" spans="3:19" x14ac:dyDescent="0.25">
      <c r="C565" s="16" t="s">
        <v>176</v>
      </c>
      <c r="D565" s="16" t="s">
        <v>177</v>
      </c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2">
        <f t="shared" si="112"/>
        <v>0</v>
      </c>
      <c r="R565" s="189"/>
      <c r="S565" s="189"/>
    </row>
    <row r="566" spans="3:19" x14ac:dyDescent="0.25">
      <c r="C566" s="16" t="s">
        <v>178</v>
      </c>
      <c r="D566" s="16" t="s">
        <v>179</v>
      </c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2">
        <f t="shared" si="112"/>
        <v>0</v>
      </c>
      <c r="R566" s="189"/>
      <c r="S566" s="189"/>
    </row>
    <row r="567" spans="3:19" x14ac:dyDescent="0.25">
      <c r="C567" s="16" t="s">
        <v>180</v>
      </c>
      <c r="D567" s="16" t="s">
        <v>181</v>
      </c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2">
        <f t="shared" si="112"/>
        <v>0</v>
      </c>
      <c r="R567" s="189"/>
      <c r="S567" s="189"/>
    </row>
    <row r="568" spans="3:19" x14ac:dyDescent="0.25">
      <c r="C568" s="16" t="s">
        <v>182</v>
      </c>
      <c r="D568" s="16" t="s">
        <v>183</v>
      </c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2">
        <f t="shared" si="112"/>
        <v>0</v>
      </c>
      <c r="R568" s="189"/>
      <c r="S568" s="189"/>
    </row>
    <row r="569" spans="3:19" x14ac:dyDescent="0.25">
      <c r="C569" s="16" t="s">
        <v>208</v>
      </c>
      <c r="D569" s="16" t="s">
        <v>163</v>
      </c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2">
        <f t="shared" si="112"/>
        <v>0</v>
      </c>
      <c r="R569" s="189"/>
      <c r="S569" s="189"/>
    </row>
    <row r="570" spans="3:19" x14ac:dyDescent="0.25">
      <c r="C570" s="16" t="s">
        <v>185</v>
      </c>
      <c r="D570" s="16" t="s">
        <v>186</v>
      </c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2">
        <f t="shared" si="112"/>
        <v>0</v>
      </c>
      <c r="R570" s="189"/>
      <c r="S570" s="189"/>
    </row>
    <row r="571" spans="3:19" x14ac:dyDescent="0.25">
      <c r="C571" s="16" t="s">
        <v>187</v>
      </c>
      <c r="D571" s="16" t="s">
        <v>165</v>
      </c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2">
        <f t="shared" si="112"/>
        <v>0</v>
      </c>
      <c r="R571" s="189"/>
      <c r="S571" s="189"/>
    </row>
    <row r="572" spans="3:19" x14ac:dyDescent="0.25">
      <c r="C572" s="16"/>
      <c r="D572" s="16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2">
        <f t="shared" si="112"/>
        <v>0</v>
      </c>
      <c r="R572" s="189"/>
      <c r="S572" s="189"/>
    </row>
    <row r="573" spans="3:19" x14ac:dyDescent="0.25">
      <c r="C573" s="16"/>
      <c r="D573" s="16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2">
        <f t="shared" si="112"/>
        <v>0</v>
      </c>
      <c r="R573" s="189"/>
      <c r="S573" s="189"/>
    </row>
    <row r="574" spans="3:19" x14ac:dyDescent="0.25">
      <c r="C574" s="16"/>
      <c r="D574" s="16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2">
        <f t="shared" si="112"/>
        <v>0</v>
      </c>
      <c r="R574" s="189"/>
      <c r="S574" s="189"/>
    </row>
    <row r="575" spans="3:19" x14ac:dyDescent="0.25">
      <c r="C575" s="16" t="s">
        <v>235</v>
      </c>
      <c r="D575" s="16" t="s">
        <v>235</v>
      </c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2">
        <f t="shared" si="112"/>
        <v>0</v>
      </c>
      <c r="R575" s="189"/>
      <c r="S575" s="189"/>
    </row>
    <row r="576" spans="3:19" x14ac:dyDescent="0.25">
      <c r="C576" s="937" t="s">
        <v>188</v>
      </c>
      <c r="D576" s="938"/>
      <c r="E576" s="192">
        <f t="shared" ref="E576:P576" si="113">SUM(E561:E575)</f>
        <v>0</v>
      </c>
      <c r="F576" s="192">
        <f t="shared" si="113"/>
        <v>0</v>
      </c>
      <c r="G576" s="192">
        <f t="shared" si="113"/>
        <v>0</v>
      </c>
      <c r="H576" s="192">
        <f t="shared" si="113"/>
        <v>0</v>
      </c>
      <c r="I576" s="192">
        <f t="shared" si="113"/>
        <v>0</v>
      </c>
      <c r="J576" s="192">
        <f t="shared" si="113"/>
        <v>0</v>
      </c>
      <c r="K576" s="192">
        <f t="shared" si="113"/>
        <v>0</v>
      </c>
      <c r="L576" s="192">
        <f t="shared" si="113"/>
        <v>0</v>
      </c>
      <c r="M576" s="192">
        <f t="shared" si="113"/>
        <v>0</v>
      </c>
      <c r="N576" s="192">
        <f t="shared" si="113"/>
        <v>0</v>
      </c>
      <c r="O576" s="192">
        <f t="shared" si="113"/>
        <v>0</v>
      </c>
      <c r="P576" s="192">
        <f t="shared" si="113"/>
        <v>0</v>
      </c>
      <c r="Q576" s="192">
        <f t="shared" si="112"/>
        <v>0</v>
      </c>
      <c r="R576" s="189"/>
      <c r="S576" s="189"/>
    </row>
    <row r="577" spans="3:19" x14ac:dyDescent="0.25">
      <c r="C577" s="935" t="s">
        <v>196</v>
      </c>
      <c r="D577" s="936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4"/>
      <c r="R577" s="189"/>
      <c r="S577" s="189"/>
    </row>
    <row r="578" spans="3:19" x14ac:dyDescent="0.25">
      <c r="C578" s="16" t="s">
        <v>168</v>
      </c>
      <c r="D578" s="16" t="s">
        <v>169</v>
      </c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2">
        <f t="shared" ref="Q578:Q597" si="114">SUM(E578:P578)</f>
        <v>0</v>
      </c>
      <c r="R578" s="189"/>
      <c r="S578" s="189"/>
    </row>
    <row r="579" spans="3:19" x14ac:dyDescent="0.25">
      <c r="C579" s="16" t="s">
        <v>170</v>
      </c>
      <c r="D579" s="16" t="s">
        <v>171</v>
      </c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2">
        <f t="shared" si="114"/>
        <v>0</v>
      </c>
      <c r="R579" s="189"/>
      <c r="S579" s="189"/>
    </row>
    <row r="580" spans="3:19" x14ac:dyDescent="0.25">
      <c r="C580" s="16" t="s">
        <v>216</v>
      </c>
      <c r="D580" s="16" t="s">
        <v>173</v>
      </c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2">
        <f t="shared" si="114"/>
        <v>0</v>
      </c>
      <c r="R580" s="189"/>
      <c r="S580" s="189"/>
    </row>
    <row r="581" spans="3:19" x14ac:dyDescent="0.25">
      <c r="C581" s="16" t="s">
        <v>174</v>
      </c>
      <c r="D581" s="16" t="s">
        <v>175</v>
      </c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2">
        <f t="shared" si="114"/>
        <v>0</v>
      </c>
      <c r="R581" s="189"/>
      <c r="S581" s="189"/>
    </row>
    <row r="582" spans="3:19" x14ac:dyDescent="0.25">
      <c r="C582" s="16" t="s">
        <v>176</v>
      </c>
      <c r="D582" s="16" t="s">
        <v>177</v>
      </c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2">
        <f t="shared" si="114"/>
        <v>0</v>
      </c>
      <c r="R582" s="189"/>
      <c r="S582" s="189"/>
    </row>
    <row r="583" spans="3:19" x14ac:dyDescent="0.25">
      <c r="C583" s="16" t="s">
        <v>178</v>
      </c>
      <c r="D583" s="16" t="s">
        <v>217</v>
      </c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2">
        <f t="shared" si="114"/>
        <v>0</v>
      </c>
      <c r="R583" s="189"/>
      <c r="S583" s="189"/>
    </row>
    <row r="584" spans="3:19" x14ac:dyDescent="0.25">
      <c r="C584" s="16" t="s">
        <v>180</v>
      </c>
      <c r="D584" s="16" t="s">
        <v>197</v>
      </c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2">
        <f t="shared" si="114"/>
        <v>0</v>
      </c>
      <c r="R584" s="189"/>
      <c r="S584" s="189"/>
    </row>
    <row r="585" spans="3:19" x14ac:dyDescent="0.25">
      <c r="C585" s="16" t="s">
        <v>218</v>
      </c>
      <c r="D585" s="16" t="s">
        <v>206</v>
      </c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2">
        <f t="shared" si="114"/>
        <v>0</v>
      </c>
      <c r="R585" s="189"/>
      <c r="S585" s="189"/>
    </row>
    <row r="586" spans="3:19" x14ac:dyDescent="0.25">
      <c r="C586" s="16" t="s">
        <v>236</v>
      </c>
      <c r="D586" s="16" t="s">
        <v>220</v>
      </c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2">
        <f t="shared" si="114"/>
        <v>0</v>
      </c>
      <c r="R586" s="189"/>
      <c r="S586" s="189"/>
    </row>
    <row r="587" spans="3:19" x14ac:dyDescent="0.25">
      <c r="C587" s="16" t="s">
        <v>182</v>
      </c>
      <c r="D587" s="16" t="s">
        <v>183</v>
      </c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2">
        <f t="shared" si="114"/>
        <v>0</v>
      </c>
      <c r="R587" s="189"/>
      <c r="S587" s="189"/>
    </row>
    <row r="588" spans="3:19" x14ac:dyDescent="0.25">
      <c r="C588" s="16" t="s">
        <v>184</v>
      </c>
      <c r="D588" s="16" t="s">
        <v>163</v>
      </c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2">
        <f t="shared" si="114"/>
        <v>0</v>
      </c>
      <c r="R588" s="189"/>
      <c r="S588" s="189"/>
    </row>
    <row r="589" spans="3:19" x14ac:dyDescent="0.25">
      <c r="C589" s="16" t="s">
        <v>185</v>
      </c>
      <c r="D589" s="16" t="s">
        <v>186</v>
      </c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2">
        <f t="shared" si="114"/>
        <v>0</v>
      </c>
      <c r="R589" s="189"/>
      <c r="S589" s="189"/>
    </row>
    <row r="590" spans="3:19" x14ac:dyDescent="0.25">
      <c r="C590" s="16" t="s">
        <v>187</v>
      </c>
      <c r="D590" s="16" t="s">
        <v>165</v>
      </c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2">
        <f t="shared" si="114"/>
        <v>0</v>
      </c>
      <c r="R590" s="189"/>
      <c r="S590" s="189"/>
    </row>
    <row r="591" spans="3:19" x14ac:dyDescent="0.25">
      <c r="C591" s="16"/>
      <c r="D591" s="16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2">
        <f t="shared" si="114"/>
        <v>0</v>
      </c>
      <c r="R591" s="189"/>
      <c r="S591" s="189"/>
    </row>
    <row r="592" spans="3:19" x14ac:dyDescent="0.25">
      <c r="C592" s="16"/>
      <c r="D592" s="16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2">
        <f t="shared" si="114"/>
        <v>0</v>
      </c>
      <c r="R592" s="189"/>
      <c r="S592" s="189"/>
    </row>
    <row r="593" spans="3:19" x14ac:dyDescent="0.25">
      <c r="C593" s="16"/>
      <c r="D593" s="16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2">
        <f t="shared" si="114"/>
        <v>0</v>
      </c>
      <c r="R593" s="189"/>
      <c r="S593" s="189"/>
    </row>
    <row r="594" spans="3:19" x14ac:dyDescent="0.25">
      <c r="C594" s="16" t="s">
        <v>235</v>
      </c>
      <c r="D594" s="16" t="s">
        <v>235</v>
      </c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2">
        <f t="shared" si="114"/>
        <v>0</v>
      </c>
      <c r="R594" s="189"/>
      <c r="S594" s="189"/>
    </row>
    <row r="595" spans="3:19" x14ac:dyDescent="0.25">
      <c r="C595" s="937" t="s">
        <v>188</v>
      </c>
      <c r="D595" s="938"/>
      <c r="E595" s="192">
        <f t="shared" ref="E595:P595" si="115">SUM(E578:E594)</f>
        <v>0</v>
      </c>
      <c r="F595" s="192">
        <f t="shared" si="115"/>
        <v>0</v>
      </c>
      <c r="G595" s="192">
        <f t="shared" si="115"/>
        <v>0</v>
      </c>
      <c r="H595" s="192">
        <f t="shared" si="115"/>
        <v>0</v>
      </c>
      <c r="I595" s="192">
        <f t="shared" si="115"/>
        <v>0</v>
      </c>
      <c r="J595" s="192">
        <f t="shared" si="115"/>
        <v>0</v>
      </c>
      <c r="K595" s="192">
        <f t="shared" si="115"/>
        <v>0</v>
      </c>
      <c r="L595" s="192">
        <f t="shared" si="115"/>
        <v>0</v>
      </c>
      <c r="M595" s="192">
        <f t="shared" si="115"/>
        <v>0</v>
      </c>
      <c r="N595" s="192">
        <f t="shared" si="115"/>
        <v>0</v>
      </c>
      <c r="O595" s="192">
        <f t="shared" si="115"/>
        <v>0</v>
      </c>
      <c r="P595" s="192">
        <f t="shared" si="115"/>
        <v>0</v>
      </c>
      <c r="Q595" s="192">
        <f t="shared" si="114"/>
        <v>0</v>
      </c>
      <c r="R595" s="189"/>
      <c r="S595" s="189"/>
    </row>
    <row r="596" spans="3:19" x14ac:dyDescent="0.25">
      <c r="C596" s="937" t="s">
        <v>200</v>
      </c>
      <c r="D596" s="938"/>
      <c r="E596" s="192">
        <f t="shared" ref="E596:P596" si="116">E595+E576+E559</f>
        <v>0</v>
      </c>
      <c r="F596" s="192">
        <f t="shared" si="116"/>
        <v>0</v>
      </c>
      <c r="G596" s="192">
        <f t="shared" si="116"/>
        <v>0</v>
      </c>
      <c r="H596" s="192">
        <f t="shared" si="116"/>
        <v>0</v>
      </c>
      <c r="I596" s="192">
        <f t="shared" si="116"/>
        <v>0</v>
      </c>
      <c r="J596" s="192">
        <f t="shared" si="116"/>
        <v>0</v>
      </c>
      <c r="K596" s="192">
        <f t="shared" si="116"/>
        <v>0</v>
      </c>
      <c r="L596" s="192">
        <f t="shared" si="116"/>
        <v>0</v>
      </c>
      <c r="M596" s="192">
        <f t="shared" si="116"/>
        <v>0</v>
      </c>
      <c r="N596" s="192">
        <f t="shared" si="116"/>
        <v>0</v>
      </c>
      <c r="O596" s="192">
        <f t="shared" si="116"/>
        <v>0</v>
      </c>
      <c r="P596" s="192">
        <f t="shared" si="116"/>
        <v>0</v>
      </c>
      <c r="Q596" s="192">
        <f t="shared" si="114"/>
        <v>0</v>
      </c>
      <c r="R596" s="189"/>
      <c r="S596" s="189"/>
    </row>
    <row r="597" spans="3:19" x14ac:dyDescent="0.25">
      <c r="C597" s="937" t="s">
        <v>201</v>
      </c>
      <c r="D597" s="938"/>
      <c r="E597" s="192">
        <f t="shared" ref="E597:P597" si="117">E596+E542</f>
        <v>0</v>
      </c>
      <c r="F597" s="192">
        <f t="shared" si="117"/>
        <v>0</v>
      </c>
      <c r="G597" s="192">
        <f t="shared" si="117"/>
        <v>0</v>
      </c>
      <c r="H597" s="192">
        <f t="shared" si="117"/>
        <v>0</v>
      </c>
      <c r="I597" s="192">
        <f t="shared" si="117"/>
        <v>0</v>
      </c>
      <c r="J597" s="192">
        <f t="shared" si="117"/>
        <v>0</v>
      </c>
      <c r="K597" s="192">
        <f t="shared" si="117"/>
        <v>0</v>
      </c>
      <c r="L597" s="192">
        <f t="shared" si="117"/>
        <v>0</v>
      </c>
      <c r="M597" s="192">
        <f t="shared" si="117"/>
        <v>0</v>
      </c>
      <c r="N597" s="192">
        <f t="shared" si="117"/>
        <v>0</v>
      </c>
      <c r="O597" s="192">
        <f t="shared" si="117"/>
        <v>0</v>
      </c>
      <c r="P597" s="192">
        <f t="shared" si="117"/>
        <v>0</v>
      </c>
      <c r="Q597" s="192">
        <f t="shared" si="114"/>
        <v>0</v>
      </c>
      <c r="R597" s="189"/>
      <c r="S597" s="189"/>
    </row>
    <row r="598" spans="3:19" x14ac:dyDescent="0.25">
      <c r="E598" s="189"/>
      <c r="F598" s="189"/>
      <c r="G598" s="189"/>
      <c r="H598" s="189"/>
      <c r="I598" s="189"/>
      <c r="J598" s="189"/>
      <c r="K598" s="189"/>
      <c r="L598" s="189"/>
      <c r="M598" s="189"/>
      <c r="N598" s="189"/>
      <c r="O598" s="189"/>
      <c r="P598" s="189"/>
      <c r="Q598" s="189"/>
      <c r="R598" s="189"/>
      <c r="S598" s="189"/>
    </row>
    <row r="599" spans="3:19" x14ac:dyDescent="0.25">
      <c r="C599" s="13"/>
      <c r="E599" s="189"/>
      <c r="F599" s="189"/>
      <c r="G599" s="189"/>
      <c r="H599" s="189"/>
      <c r="I599" s="189"/>
      <c r="J599" s="189"/>
      <c r="K599" s="189"/>
      <c r="L599" s="189"/>
      <c r="M599" s="189"/>
      <c r="N599" s="189"/>
      <c r="O599" s="189"/>
      <c r="P599" s="189"/>
      <c r="Q599" s="196" t="s">
        <v>213</v>
      </c>
      <c r="R599" s="189"/>
      <c r="S599" s="189"/>
    </row>
    <row r="600" spans="3:19" x14ac:dyDescent="0.25">
      <c r="C600" s="930" t="s">
        <v>136</v>
      </c>
      <c r="D600" s="930"/>
      <c r="E600" s="951" t="s">
        <v>242</v>
      </c>
      <c r="F600" s="951"/>
      <c r="G600" s="951"/>
      <c r="H600" s="951"/>
      <c r="I600" s="951"/>
      <c r="J600" s="951"/>
      <c r="K600" s="951"/>
      <c r="L600" s="951"/>
      <c r="M600" s="951"/>
      <c r="N600" s="951"/>
      <c r="O600" s="951"/>
      <c r="P600" s="951"/>
      <c r="Q600" s="951"/>
      <c r="R600" s="189"/>
      <c r="S600" s="189"/>
    </row>
    <row r="601" spans="3:19" x14ac:dyDescent="0.25">
      <c r="C601" s="930"/>
      <c r="D601" s="930"/>
      <c r="E601" s="195" t="s">
        <v>223</v>
      </c>
      <c r="F601" s="195" t="s">
        <v>224</v>
      </c>
      <c r="G601" s="195" t="s">
        <v>225</v>
      </c>
      <c r="H601" s="195" t="s">
        <v>226</v>
      </c>
      <c r="I601" s="195" t="s">
        <v>227</v>
      </c>
      <c r="J601" s="195" t="s">
        <v>228</v>
      </c>
      <c r="K601" s="195" t="s">
        <v>229</v>
      </c>
      <c r="L601" s="195" t="s">
        <v>230</v>
      </c>
      <c r="M601" s="195" t="s">
        <v>231</v>
      </c>
      <c r="N601" s="195" t="s">
        <v>232</v>
      </c>
      <c r="O601" s="195" t="s">
        <v>233</v>
      </c>
      <c r="P601" s="195" t="s">
        <v>234</v>
      </c>
      <c r="Q601" s="195" t="s">
        <v>90</v>
      </c>
      <c r="R601" s="189"/>
      <c r="S601" s="189"/>
    </row>
    <row r="602" spans="3:19" x14ac:dyDescent="0.25">
      <c r="C602" s="935" t="s">
        <v>147</v>
      </c>
      <c r="D602" s="936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4"/>
      <c r="R602" s="189"/>
      <c r="S602" s="189"/>
    </row>
    <row r="603" spans="3:19" x14ac:dyDescent="0.25">
      <c r="C603" s="84" t="s">
        <v>148</v>
      </c>
      <c r="D603" s="84" t="s">
        <v>149</v>
      </c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2">
        <f t="shared" ref="Q603:Q616" si="118">SUM(E603:P603)</f>
        <v>0</v>
      </c>
      <c r="R603" s="189"/>
      <c r="S603" s="189"/>
    </row>
    <row r="604" spans="3:19" x14ac:dyDescent="0.25">
      <c r="C604" s="16" t="s">
        <v>150</v>
      </c>
      <c r="D604" s="16" t="s">
        <v>151</v>
      </c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2">
        <f t="shared" si="118"/>
        <v>0</v>
      </c>
      <c r="R604" s="189"/>
      <c r="S604" s="189"/>
    </row>
    <row r="605" spans="3:19" x14ac:dyDescent="0.25">
      <c r="C605" s="16" t="s">
        <v>152</v>
      </c>
      <c r="D605" s="16" t="s">
        <v>153</v>
      </c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2">
        <f t="shared" si="118"/>
        <v>0</v>
      </c>
      <c r="R605" s="189"/>
      <c r="S605" s="189"/>
    </row>
    <row r="606" spans="3:19" x14ac:dyDescent="0.25">
      <c r="C606" s="16" t="s">
        <v>154</v>
      </c>
      <c r="D606" s="16" t="s">
        <v>155</v>
      </c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2">
        <f t="shared" si="118"/>
        <v>0</v>
      </c>
      <c r="R606" s="189"/>
      <c r="S606" s="189"/>
    </row>
    <row r="607" spans="3:19" x14ac:dyDescent="0.25">
      <c r="C607" s="16" t="s">
        <v>156</v>
      </c>
      <c r="D607" s="16" t="s">
        <v>157</v>
      </c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2">
        <f t="shared" si="118"/>
        <v>0</v>
      </c>
      <c r="R607" s="189"/>
      <c r="S607" s="189"/>
    </row>
    <row r="608" spans="3:19" x14ac:dyDescent="0.25">
      <c r="C608" s="16" t="s">
        <v>158</v>
      </c>
      <c r="D608" s="16" t="s">
        <v>159</v>
      </c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2">
        <f t="shared" si="118"/>
        <v>0</v>
      </c>
      <c r="R608" s="189"/>
      <c r="S608" s="189"/>
    </row>
    <row r="609" spans="3:19" x14ac:dyDescent="0.25">
      <c r="C609" s="16" t="s">
        <v>160</v>
      </c>
      <c r="D609" s="16" t="s">
        <v>161</v>
      </c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2">
        <f t="shared" si="118"/>
        <v>0</v>
      </c>
      <c r="R609" s="189"/>
      <c r="S609" s="189"/>
    </row>
    <row r="610" spans="3:19" x14ac:dyDescent="0.25">
      <c r="C610" s="16" t="s">
        <v>162</v>
      </c>
      <c r="D610" s="16" t="s">
        <v>163</v>
      </c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2">
        <f t="shared" si="118"/>
        <v>0</v>
      </c>
      <c r="R610" s="189"/>
      <c r="S610" s="189"/>
    </row>
    <row r="611" spans="3:19" x14ac:dyDescent="0.25">
      <c r="C611" s="16" t="s">
        <v>164</v>
      </c>
      <c r="D611" s="16" t="s">
        <v>165</v>
      </c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2">
        <f t="shared" si="118"/>
        <v>0</v>
      </c>
      <c r="R611" s="189"/>
      <c r="S611" s="189"/>
    </row>
    <row r="612" spans="3:19" x14ac:dyDescent="0.25">
      <c r="C612" s="16"/>
      <c r="D612" s="16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2">
        <f t="shared" si="118"/>
        <v>0</v>
      </c>
      <c r="R612" s="189"/>
      <c r="S612" s="189"/>
    </row>
    <row r="613" spans="3:19" x14ac:dyDescent="0.25">
      <c r="C613" s="16"/>
      <c r="D613" s="16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2">
        <f t="shared" si="118"/>
        <v>0</v>
      </c>
      <c r="R613" s="189"/>
      <c r="S613" s="189"/>
    </row>
    <row r="614" spans="3:19" x14ac:dyDescent="0.25">
      <c r="C614" s="16"/>
      <c r="D614" s="16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2">
        <f t="shared" si="118"/>
        <v>0</v>
      </c>
      <c r="R614" s="189"/>
      <c r="S614" s="189"/>
    </row>
    <row r="615" spans="3:19" x14ac:dyDescent="0.25">
      <c r="C615" s="16" t="s">
        <v>235</v>
      </c>
      <c r="D615" s="16" t="s">
        <v>235</v>
      </c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2">
        <f t="shared" si="118"/>
        <v>0</v>
      </c>
      <c r="R615" s="189"/>
      <c r="S615" s="189"/>
    </row>
    <row r="616" spans="3:19" x14ac:dyDescent="0.25">
      <c r="C616" s="937" t="s">
        <v>166</v>
      </c>
      <c r="D616" s="938"/>
      <c r="E616" s="192">
        <f t="shared" ref="E616:P616" si="119">SUM(E603:E615)</f>
        <v>0</v>
      </c>
      <c r="F616" s="192">
        <f t="shared" si="119"/>
        <v>0</v>
      </c>
      <c r="G616" s="192">
        <f t="shared" si="119"/>
        <v>0</v>
      </c>
      <c r="H616" s="192">
        <f t="shared" si="119"/>
        <v>0</v>
      </c>
      <c r="I616" s="192">
        <f t="shared" si="119"/>
        <v>0</v>
      </c>
      <c r="J616" s="192">
        <f t="shared" si="119"/>
        <v>0</v>
      </c>
      <c r="K616" s="192">
        <f t="shared" si="119"/>
        <v>0</v>
      </c>
      <c r="L616" s="192">
        <f t="shared" si="119"/>
        <v>0</v>
      </c>
      <c r="M616" s="192">
        <f t="shared" si="119"/>
        <v>0</v>
      </c>
      <c r="N616" s="192">
        <f t="shared" si="119"/>
        <v>0</v>
      </c>
      <c r="O616" s="192">
        <f t="shared" si="119"/>
        <v>0</v>
      </c>
      <c r="P616" s="192">
        <f t="shared" si="119"/>
        <v>0</v>
      </c>
      <c r="Q616" s="192">
        <f t="shared" si="118"/>
        <v>0</v>
      </c>
      <c r="R616" s="189"/>
      <c r="S616" s="189"/>
    </row>
    <row r="617" spans="3:19" x14ac:dyDescent="0.25">
      <c r="C617" s="935" t="s">
        <v>167</v>
      </c>
      <c r="D617" s="936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4"/>
      <c r="R617" s="189"/>
      <c r="S617" s="189"/>
    </row>
    <row r="618" spans="3:19" x14ac:dyDescent="0.25">
      <c r="C618" s="16" t="s">
        <v>168</v>
      </c>
      <c r="D618" s="16" t="s">
        <v>169</v>
      </c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2">
        <f t="shared" ref="Q618:Q633" si="120">SUM(E618:P618)</f>
        <v>0</v>
      </c>
      <c r="R618" s="189"/>
      <c r="S618" s="189"/>
    </row>
    <row r="619" spans="3:19" x14ac:dyDescent="0.25">
      <c r="C619" s="16" t="s">
        <v>170</v>
      </c>
      <c r="D619" s="16" t="s">
        <v>171</v>
      </c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2">
        <f t="shared" si="120"/>
        <v>0</v>
      </c>
      <c r="R619" s="189"/>
      <c r="S619" s="189"/>
    </row>
    <row r="620" spans="3:19" x14ac:dyDescent="0.25">
      <c r="C620" s="16" t="s">
        <v>216</v>
      </c>
      <c r="D620" s="16" t="s">
        <v>173</v>
      </c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2">
        <f t="shared" si="120"/>
        <v>0</v>
      </c>
      <c r="R620" s="189"/>
      <c r="S620" s="189"/>
    </row>
    <row r="621" spans="3:19" x14ac:dyDescent="0.25">
      <c r="C621" s="16" t="s">
        <v>174</v>
      </c>
      <c r="D621" s="16" t="s">
        <v>175</v>
      </c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2">
        <f t="shared" si="120"/>
        <v>0</v>
      </c>
      <c r="R621" s="189"/>
      <c r="S621" s="189"/>
    </row>
    <row r="622" spans="3:19" x14ac:dyDescent="0.25">
      <c r="C622" s="16" t="s">
        <v>176</v>
      </c>
      <c r="D622" s="16" t="s">
        <v>177</v>
      </c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2">
        <f t="shared" si="120"/>
        <v>0</v>
      </c>
      <c r="R622" s="189"/>
      <c r="S622" s="189"/>
    </row>
    <row r="623" spans="3:19" x14ac:dyDescent="0.25">
      <c r="C623" s="16" t="s">
        <v>178</v>
      </c>
      <c r="D623" s="16" t="s">
        <v>179</v>
      </c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2">
        <f t="shared" si="120"/>
        <v>0</v>
      </c>
      <c r="R623" s="189"/>
      <c r="S623" s="189"/>
    </row>
    <row r="624" spans="3:19" x14ac:dyDescent="0.25">
      <c r="C624" s="16" t="s">
        <v>180</v>
      </c>
      <c r="D624" s="16" t="s">
        <v>181</v>
      </c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2">
        <f t="shared" si="120"/>
        <v>0</v>
      </c>
      <c r="R624" s="189"/>
      <c r="S624" s="189"/>
    </row>
    <row r="625" spans="3:19" x14ac:dyDescent="0.25">
      <c r="C625" s="16" t="s">
        <v>182</v>
      </c>
      <c r="D625" s="16" t="s">
        <v>183</v>
      </c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2">
        <f t="shared" si="120"/>
        <v>0</v>
      </c>
      <c r="R625" s="189"/>
      <c r="S625" s="189"/>
    </row>
    <row r="626" spans="3:19" x14ac:dyDescent="0.25">
      <c r="C626" s="16" t="s">
        <v>184</v>
      </c>
      <c r="D626" s="16" t="s">
        <v>163</v>
      </c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2">
        <f t="shared" si="120"/>
        <v>0</v>
      </c>
      <c r="R626" s="189"/>
      <c r="S626" s="189"/>
    </row>
    <row r="627" spans="3:19" x14ac:dyDescent="0.25">
      <c r="C627" s="16" t="s">
        <v>185</v>
      </c>
      <c r="D627" s="16" t="s">
        <v>186</v>
      </c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2">
        <f t="shared" si="120"/>
        <v>0</v>
      </c>
      <c r="R627" s="189"/>
      <c r="S627" s="189"/>
    </row>
    <row r="628" spans="3:19" x14ac:dyDescent="0.25">
      <c r="C628" s="16" t="s">
        <v>187</v>
      </c>
      <c r="D628" s="16" t="s">
        <v>165</v>
      </c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2">
        <f t="shared" si="120"/>
        <v>0</v>
      </c>
      <c r="R628" s="189"/>
      <c r="S628" s="189"/>
    </row>
    <row r="629" spans="3:19" x14ac:dyDescent="0.25">
      <c r="C629" s="16"/>
      <c r="D629" s="16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2">
        <f t="shared" si="120"/>
        <v>0</v>
      </c>
      <c r="R629" s="189"/>
      <c r="S629" s="189"/>
    </row>
    <row r="630" spans="3:19" x14ac:dyDescent="0.25">
      <c r="C630" s="16"/>
      <c r="D630" s="16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2">
        <f t="shared" si="120"/>
        <v>0</v>
      </c>
      <c r="R630" s="189"/>
      <c r="S630" s="189"/>
    </row>
    <row r="631" spans="3:19" x14ac:dyDescent="0.25">
      <c r="C631" s="16"/>
      <c r="D631" s="16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2">
        <f t="shared" si="120"/>
        <v>0</v>
      </c>
      <c r="R631" s="189"/>
      <c r="S631" s="189"/>
    </row>
    <row r="632" spans="3:19" x14ac:dyDescent="0.25">
      <c r="C632" s="16" t="s">
        <v>235</v>
      </c>
      <c r="D632" s="16" t="s">
        <v>235</v>
      </c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2">
        <f t="shared" si="120"/>
        <v>0</v>
      </c>
      <c r="R632" s="189"/>
      <c r="S632" s="189"/>
    </row>
    <row r="633" spans="3:19" x14ac:dyDescent="0.25">
      <c r="C633" s="937" t="s">
        <v>188</v>
      </c>
      <c r="D633" s="938"/>
      <c r="E633" s="192">
        <f t="shared" ref="E633:P633" si="121">SUM(E618:E632)</f>
        <v>0</v>
      </c>
      <c r="F633" s="192">
        <f t="shared" si="121"/>
        <v>0</v>
      </c>
      <c r="G633" s="192">
        <f t="shared" si="121"/>
        <v>0</v>
      </c>
      <c r="H633" s="192">
        <f t="shared" si="121"/>
        <v>0</v>
      </c>
      <c r="I633" s="192">
        <f t="shared" si="121"/>
        <v>0</v>
      </c>
      <c r="J633" s="192">
        <f t="shared" si="121"/>
        <v>0</v>
      </c>
      <c r="K633" s="192">
        <f t="shared" si="121"/>
        <v>0</v>
      </c>
      <c r="L633" s="192">
        <f t="shared" si="121"/>
        <v>0</v>
      </c>
      <c r="M633" s="192">
        <f t="shared" si="121"/>
        <v>0</v>
      </c>
      <c r="N633" s="192">
        <f t="shared" si="121"/>
        <v>0</v>
      </c>
      <c r="O633" s="192">
        <f t="shared" si="121"/>
        <v>0</v>
      </c>
      <c r="P633" s="192">
        <f t="shared" si="121"/>
        <v>0</v>
      </c>
      <c r="Q633" s="192">
        <f t="shared" si="120"/>
        <v>0</v>
      </c>
      <c r="R633" s="189"/>
      <c r="S633" s="189"/>
    </row>
    <row r="634" spans="3:19" x14ac:dyDescent="0.25">
      <c r="C634" s="935" t="s">
        <v>189</v>
      </c>
      <c r="D634" s="936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4"/>
      <c r="R634" s="189"/>
      <c r="S634" s="189"/>
    </row>
    <row r="635" spans="3:19" x14ac:dyDescent="0.25">
      <c r="C635" s="16" t="s">
        <v>168</v>
      </c>
      <c r="D635" s="16" t="s">
        <v>169</v>
      </c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2">
        <f t="shared" ref="Q635:Q650" si="122">SUM(E635:P635)</f>
        <v>0</v>
      </c>
      <c r="R635" s="189"/>
      <c r="S635" s="189"/>
    </row>
    <row r="636" spans="3:19" x14ac:dyDescent="0.25">
      <c r="C636" s="16" t="s">
        <v>170</v>
      </c>
      <c r="D636" s="16" t="s">
        <v>171</v>
      </c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2">
        <f t="shared" si="122"/>
        <v>0</v>
      </c>
      <c r="R636" s="189"/>
      <c r="S636" s="189"/>
    </row>
    <row r="637" spans="3:19" x14ac:dyDescent="0.25">
      <c r="C637" s="16" t="s">
        <v>216</v>
      </c>
      <c r="D637" s="16" t="s">
        <v>173</v>
      </c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2">
        <f t="shared" si="122"/>
        <v>0</v>
      </c>
      <c r="R637" s="189"/>
      <c r="S637" s="189"/>
    </row>
    <row r="638" spans="3:19" x14ac:dyDescent="0.25">
      <c r="C638" s="16" t="s">
        <v>174</v>
      </c>
      <c r="D638" s="16" t="s">
        <v>175</v>
      </c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2">
        <f t="shared" si="122"/>
        <v>0</v>
      </c>
      <c r="R638" s="189"/>
      <c r="S638" s="189"/>
    </row>
    <row r="639" spans="3:19" x14ac:dyDescent="0.25">
      <c r="C639" s="16" t="s">
        <v>176</v>
      </c>
      <c r="D639" s="16" t="s">
        <v>177</v>
      </c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2">
        <f t="shared" si="122"/>
        <v>0</v>
      </c>
      <c r="R639" s="189"/>
      <c r="S639" s="189"/>
    </row>
    <row r="640" spans="3:19" x14ac:dyDescent="0.25">
      <c r="C640" s="16" t="s">
        <v>178</v>
      </c>
      <c r="D640" s="16" t="s">
        <v>179</v>
      </c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2">
        <f t="shared" si="122"/>
        <v>0</v>
      </c>
      <c r="R640" s="189"/>
      <c r="S640" s="189"/>
    </row>
    <row r="641" spans="3:19" x14ac:dyDescent="0.25">
      <c r="C641" s="16" t="s">
        <v>180</v>
      </c>
      <c r="D641" s="16" t="s">
        <v>181</v>
      </c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2">
        <f t="shared" si="122"/>
        <v>0</v>
      </c>
      <c r="R641" s="189"/>
      <c r="S641" s="189"/>
    </row>
    <row r="642" spans="3:19" x14ac:dyDescent="0.25">
      <c r="C642" s="16" t="s">
        <v>182</v>
      </c>
      <c r="D642" s="16" t="s">
        <v>183</v>
      </c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2">
        <f t="shared" si="122"/>
        <v>0</v>
      </c>
      <c r="R642" s="189"/>
      <c r="S642" s="189"/>
    </row>
    <row r="643" spans="3:19" x14ac:dyDescent="0.25">
      <c r="C643" s="16" t="s">
        <v>208</v>
      </c>
      <c r="D643" s="16" t="s">
        <v>163</v>
      </c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2">
        <f t="shared" si="122"/>
        <v>0</v>
      </c>
      <c r="R643" s="189"/>
      <c r="S643" s="189"/>
    </row>
    <row r="644" spans="3:19" x14ac:dyDescent="0.25">
      <c r="C644" s="16" t="s">
        <v>185</v>
      </c>
      <c r="D644" s="16" t="s">
        <v>186</v>
      </c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2">
        <f t="shared" si="122"/>
        <v>0</v>
      </c>
      <c r="R644" s="189"/>
      <c r="S644" s="189"/>
    </row>
    <row r="645" spans="3:19" x14ac:dyDescent="0.25">
      <c r="C645" s="16" t="s">
        <v>187</v>
      </c>
      <c r="D645" s="16" t="s">
        <v>165</v>
      </c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2">
        <f t="shared" si="122"/>
        <v>0</v>
      </c>
      <c r="R645" s="189"/>
      <c r="S645" s="189"/>
    </row>
    <row r="646" spans="3:19" x14ac:dyDescent="0.25">
      <c r="C646" s="16"/>
      <c r="D646" s="16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2">
        <f t="shared" si="122"/>
        <v>0</v>
      </c>
      <c r="R646" s="189"/>
      <c r="S646" s="189"/>
    </row>
    <row r="647" spans="3:19" x14ac:dyDescent="0.25">
      <c r="C647" s="16"/>
      <c r="D647" s="16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2">
        <f t="shared" si="122"/>
        <v>0</v>
      </c>
      <c r="R647" s="189"/>
      <c r="S647" s="189"/>
    </row>
    <row r="648" spans="3:19" x14ac:dyDescent="0.25">
      <c r="C648" s="16"/>
      <c r="D648" s="16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2">
        <f t="shared" si="122"/>
        <v>0</v>
      </c>
      <c r="R648" s="189"/>
      <c r="S648" s="189"/>
    </row>
    <row r="649" spans="3:19" x14ac:dyDescent="0.25">
      <c r="C649" s="16" t="s">
        <v>235</v>
      </c>
      <c r="D649" s="16" t="s">
        <v>235</v>
      </c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2">
        <f t="shared" si="122"/>
        <v>0</v>
      </c>
      <c r="R649" s="189"/>
      <c r="S649" s="189"/>
    </row>
    <row r="650" spans="3:19" x14ac:dyDescent="0.25">
      <c r="C650" s="937" t="s">
        <v>188</v>
      </c>
      <c r="D650" s="938"/>
      <c r="E650" s="192">
        <f t="shared" ref="E650:P650" si="123">SUM(E635:E649)</f>
        <v>0</v>
      </c>
      <c r="F650" s="192">
        <f t="shared" si="123"/>
        <v>0</v>
      </c>
      <c r="G650" s="192">
        <f t="shared" si="123"/>
        <v>0</v>
      </c>
      <c r="H650" s="192">
        <f t="shared" si="123"/>
        <v>0</v>
      </c>
      <c r="I650" s="192">
        <f t="shared" si="123"/>
        <v>0</v>
      </c>
      <c r="J650" s="192">
        <f t="shared" si="123"/>
        <v>0</v>
      </c>
      <c r="K650" s="192">
        <f t="shared" si="123"/>
        <v>0</v>
      </c>
      <c r="L650" s="192">
        <f t="shared" si="123"/>
        <v>0</v>
      </c>
      <c r="M650" s="192">
        <f t="shared" si="123"/>
        <v>0</v>
      </c>
      <c r="N650" s="192">
        <f t="shared" si="123"/>
        <v>0</v>
      </c>
      <c r="O650" s="192">
        <f t="shared" si="123"/>
        <v>0</v>
      </c>
      <c r="P650" s="192">
        <f t="shared" si="123"/>
        <v>0</v>
      </c>
      <c r="Q650" s="192">
        <f t="shared" si="122"/>
        <v>0</v>
      </c>
      <c r="R650" s="189"/>
      <c r="S650" s="189"/>
    </row>
    <row r="651" spans="3:19" x14ac:dyDescent="0.25">
      <c r="C651" s="935" t="s">
        <v>196</v>
      </c>
      <c r="D651" s="936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4"/>
      <c r="R651" s="189"/>
      <c r="S651" s="189"/>
    </row>
    <row r="652" spans="3:19" x14ac:dyDescent="0.25">
      <c r="C652" s="16" t="s">
        <v>168</v>
      </c>
      <c r="D652" s="16" t="s">
        <v>169</v>
      </c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2">
        <f t="shared" ref="Q652:Q671" si="124">SUM(E652:P652)</f>
        <v>0</v>
      </c>
      <c r="R652" s="189"/>
      <c r="S652" s="189"/>
    </row>
    <row r="653" spans="3:19" x14ac:dyDescent="0.25">
      <c r="C653" s="16" t="s">
        <v>170</v>
      </c>
      <c r="D653" s="16" t="s">
        <v>171</v>
      </c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2">
        <f t="shared" si="124"/>
        <v>0</v>
      </c>
      <c r="R653" s="189"/>
      <c r="S653" s="189"/>
    </row>
    <row r="654" spans="3:19" x14ac:dyDescent="0.25">
      <c r="C654" s="16" t="s">
        <v>216</v>
      </c>
      <c r="D654" s="16" t="s">
        <v>173</v>
      </c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2">
        <f t="shared" si="124"/>
        <v>0</v>
      </c>
      <c r="R654" s="189"/>
      <c r="S654" s="189"/>
    </row>
    <row r="655" spans="3:19" x14ac:dyDescent="0.25">
      <c r="C655" s="16" t="s">
        <v>174</v>
      </c>
      <c r="D655" s="16" t="s">
        <v>175</v>
      </c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2">
        <f t="shared" si="124"/>
        <v>0</v>
      </c>
      <c r="R655" s="189"/>
      <c r="S655" s="189"/>
    </row>
    <row r="656" spans="3:19" x14ac:dyDescent="0.25">
      <c r="C656" s="16" t="s">
        <v>176</v>
      </c>
      <c r="D656" s="16" t="s">
        <v>177</v>
      </c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2">
        <f t="shared" si="124"/>
        <v>0</v>
      </c>
      <c r="R656" s="189"/>
      <c r="S656" s="189"/>
    </row>
    <row r="657" spans="3:19" x14ac:dyDescent="0.25">
      <c r="C657" s="16" t="s">
        <v>178</v>
      </c>
      <c r="D657" s="16" t="s">
        <v>217</v>
      </c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2">
        <f t="shared" si="124"/>
        <v>0</v>
      </c>
      <c r="R657" s="189"/>
      <c r="S657" s="189"/>
    </row>
    <row r="658" spans="3:19" x14ac:dyDescent="0.25">
      <c r="C658" s="16" t="s">
        <v>180</v>
      </c>
      <c r="D658" s="16" t="s">
        <v>197</v>
      </c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2">
        <f t="shared" si="124"/>
        <v>0</v>
      </c>
      <c r="R658" s="189"/>
      <c r="S658" s="189"/>
    </row>
    <row r="659" spans="3:19" x14ac:dyDescent="0.25">
      <c r="C659" s="16" t="s">
        <v>218</v>
      </c>
      <c r="D659" s="16" t="s">
        <v>206</v>
      </c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2">
        <f t="shared" si="124"/>
        <v>0</v>
      </c>
      <c r="R659" s="189"/>
      <c r="S659" s="189"/>
    </row>
    <row r="660" spans="3:19" x14ac:dyDescent="0.25">
      <c r="C660" s="16" t="s">
        <v>236</v>
      </c>
      <c r="D660" s="16" t="s">
        <v>220</v>
      </c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2">
        <f t="shared" si="124"/>
        <v>0</v>
      </c>
      <c r="R660" s="189"/>
      <c r="S660" s="189"/>
    </row>
    <row r="661" spans="3:19" x14ac:dyDescent="0.25">
      <c r="C661" s="16" t="s">
        <v>182</v>
      </c>
      <c r="D661" s="16" t="s">
        <v>183</v>
      </c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2">
        <f t="shared" si="124"/>
        <v>0</v>
      </c>
      <c r="R661" s="189"/>
      <c r="S661" s="189"/>
    </row>
    <row r="662" spans="3:19" x14ac:dyDescent="0.25">
      <c r="C662" s="16" t="s">
        <v>184</v>
      </c>
      <c r="D662" s="16" t="s">
        <v>163</v>
      </c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2">
        <f t="shared" si="124"/>
        <v>0</v>
      </c>
      <c r="R662" s="189"/>
      <c r="S662" s="189"/>
    </row>
    <row r="663" spans="3:19" x14ac:dyDescent="0.25">
      <c r="C663" s="16" t="s">
        <v>185</v>
      </c>
      <c r="D663" s="16" t="s">
        <v>186</v>
      </c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2">
        <f t="shared" si="124"/>
        <v>0</v>
      </c>
      <c r="R663" s="189"/>
      <c r="S663" s="189"/>
    </row>
    <row r="664" spans="3:19" x14ac:dyDescent="0.25">
      <c r="C664" s="16" t="s">
        <v>187</v>
      </c>
      <c r="D664" s="16" t="s">
        <v>165</v>
      </c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2">
        <f t="shared" si="124"/>
        <v>0</v>
      </c>
      <c r="R664" s="189"/>
      <c r="S664" s="189"/>
    </row>
    <row r="665" spans="3:19" x14ac:dyDescent="0.25">
      <c r="C665" s="16"/>
      <c r="D665" s="16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2">
        <f t="shared" si="124"/>
        <v>0</v>
      </c>
      <c r="R665" s="189"/>
      <c r="S665" s="189"/>
    </row>
    <row r="666" spans="3:19" x14ac:dyDescent="0.25">
      <c r="C666" s="16"/>
      <c r="D666" s="16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2">
        <f t="shared" si="124"/>
        <v>0</v>
      </c>
      <c r="R666" s="189"/>
      <c r="S666" s="189"/>
    </row>
    <row r="667" spans="3:19" x14ac:dyDescent="0.25">
      <c r="C667" s="16"/>
      <c r="D667" s="16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2">
        <f t="shared" si="124"/>
        <v>0</v>
      </c>
      <c r="R667" s="189"/>
      <c r="S667" s="189"/>
    </row>
    <row r="668" spans="3:19" x14ac:dyDescent="0.25">
      <c r="C668" s="16" t="s">
        <v>235</v>
      </c>
      <c r="D668" s="16" t="s">
        <v>235</v>
      </c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2">
        <f t="shared" si="124"/>
        <v>0</v>
      </c>
      <c r="R668" s="189"/>
      <c r="S668" s="189"/>
    </row>
    <row r="669" spans="3:19" x14ac:dyDescent="0.25">
      <c r="C669" s="937" t="s">
        <v>188</v>
      </c>
      <c r="D669" s="938"/>
      <c r="E669" s="192">
        <f t="shared" ref="E669:P669" si="125">SUM(E652:E668)</f>
        <v>0</v>
      </c>
      <c r="F669" s="192">
        <f t="shared" si="125"/>
        <v>0</v>
      </c>
      <c r="G669" s="192">
        <f t="shared" si="125"/>
        <v>0</v>
      </c>
      <c r="H669" s="192">
        <f t="shared" si="125"/>
        <v>0</v>
      </c>
      <c r="I669" s="192">
        <f t="shared" si="125"/>
        <v>0</v>
      </c>
      <c r="J669" s="192">
        <f t="shared" si="125"/>
        <v>0</v>
      </c>
      <c r="K669" s="192">
        <f t="shared" si="125"/>
        <v>0</v>
      </c>
      <c r="L669" s="192">
        <f t="shared" si="125"/>
        <v>0</v>
      </c>
      <c r="M669" s="192">
        <f t="shared" si="125"/>
        <v>0</v>
      </c>
      <c r="N669" s="192">
        <f t="shared" si="125"/>
        <v>0</v>
      </c>
      <c r="O669" s="192">
        <f t="shared" si="125"/>
        <v>0</v>
      </c>
      <c r="P669" s="192">
        <f t="shared" si="125"/>
        <v>0</v>
      </c>
      <c r="Q669" s="192">
        <f t="shared" si="124"/>
        <v>0</v>
      </c>
      <c r="R669" s="189"/>
      <c r="S669" s="189"/>
    </row>
    <row r="670" spans="3:19" x14ac:dyDescent="0.25">
      <c r="C670" s="937" t="s">
        <v>200</v>
      </c>
      <c r="D670" s="938"/>
      <c r="E670" s="192">
        <f t="shared" ref="E670:P670" si="126">E669+E650+E633</f>
        <v>0</v>
      </c>
      <c r="F670" s="192">
        <f t="shared" si="126"/>
        <v>0</v>
      </c>
      <c r="G670" s="192">
        <f t="shared" si="126"/>
        <v>0</v>
      </c>
      <c r="H670" s="192">
        <f t="shared" si="126"/>
        <v>0</v>
      </c>
      <c r="I670" s="192">
        <f t="shared" si="126"/>
        <v>0</v>
      </c>
      <c r="J670" s="192">
        <f t="shared" si="126"/>
        <v>0</v>
      </c>
      <c r="K670" s="192">
        <f t="shared" si="126"/>
        <v>0</v>
      </c>
      <c r="L670" s="192">
        <f t="shared" si="126"/>
        <v>0</v>
      </c>
      <c r="M670" s="192">
        <f t="shared" si="126"/>
        <v>0</v>
      </c>
      <c r="N670" s="192">
        <f t="shared" si="126"/>
        <v>0</v>
      </c>
      <c r="O670" s="192">
        <f t="shared" si="126"/>
        <v>0</v>
      </c>
      <c r="P670" s="192">
        <f t="shared" si="126"/>
        <v>0</v>
      </c>
      <c r="Q670" s="192">
        <f t="shared" si="124"/>
        <v>0</v>
      </c>
      <c r="R670" s="189"/>
      <c r="S670" s="189"/>
    </row>
    <row r="671" spans="3:19" x14ac:dyDescent="0.25">
      <c r="C671" s="937" t="s">
        <v>201</v>
      </c>
      <c r="D671" s="938"/>
      <c r="E671" s="192">
        <f t="shared" ref="E671:P671" si="127">E670+E616</f>
        <v>0</v>
      </c>
      <c r="F671" s="192">
        <f t="shared" si="127"/>
        <v>0</v>
      </c>
      <c r="G671" s="192">
        <f t="shared" si="127"/>
        <v>0</v>
      </c>
      <c r="H671" s="192">
        <f t="shared" si="127"/>
        <v>0</v>
      </c>
      <c r="I671" s="192">
        <f t="shared" si="127"/>
        <v>0</v>
      </c>
      <c r="J671" s="192">
        <f t="shared" si="127"/>
        <v>0</v>
      </c>
      <c r="K671" s="192">
        <f t="shared" si="127"/>
        <v>0</v>
      </c>
      <c r="L671" s="192">
        <f t="shared" si="127"/>
        <v>0</v>
      </c>
      <c r="M671" s="192">
        <f t="shared" si="127"/>
        <v>0</v>
      </c>
      <c r="N671" s="192">
        <f t="shared" si="127"/>
        <v>0</v>
      </c>
      <c r="O671" s="192">
        <f t="shared" si="127"/>
        <v>0</v>
      </c>
      <c r="P671" s="192">
        <f t="shared" si="127"/>
        <v>0</v>
      </c>
      <c r="Q671" s="192">
        <f t="shared" si="124"/>
        <v>0</v>
      </c>
      <c r="R671" s="189"/>
      <c r="S671" s="189"/>
    </row>
    <row r="672" spans="3:19" x14ac:dyDescent="0.25">
      <c r="E672" s="189"/>
      <c r="F672" s="189"/>
      <c r="G672" s="189"/>
      <c r="H672" s="189"/>
      <c r="I672" s="189"/>
      <c r="J672" s="189"/>
      <c r="K672" s="189"/>
      <c r="L672" s="189"/>
      <c r="M672" s="189"/>
      <c r="N672" s="189"/>
      <c r="O672" s="189"/>
      <c r="P672" s="189"/>
      <c r="Q672" s="189"/>
      <c r="R672" s="189"/>
      <c r="S672" s="189"/>
    </row>
    <row r="673" spans="3:19" x14ac:dyDescent="0.25">
      <c r="C673" s="13"/>
      <c r="E673" s="189"/>
      <c r="F673" s="189"/>
      <c r="G673" s="189"/>
      <c r="H673" s="189"/>
      <c r="I673" s="189"/>
      <c r="J673" s="189"/>
      <c r="K673" s="189"/>
      <c r="L673" s="189"/>
      <c r="M673" s="189"/>
      <c r="N673" s="189"/>
      <c r="O673" s="189"/>
      <c r="P673" s="189"/>
      <c r="Q673" s="196" t="s">
        <v>213</v>
      </c>
      <c r="R673" s="189"/>
      <c r="S673" s="189"/>
    </row>
    <row r="674" spans="3:19" x14ac:dyDescent="0.25">
      <c r="C674" s="930" t="s">
        <v>136</v>
      </c>
      <c r="D674" s="930"/>
      <c r="E674" s="951" t="s">
        <v>243</v>
      </c>
      <c r="F674" s="951"/>
      <c r="G674" s="951"/>
      <c r="H674" s="951"/>
      <c r="I674" s="951"/>
      <c r="J674" s="951"/>
      <c r="K674" s="951"/>
      <c r="L674" s="951"/>
      <c r="M674" s="951"/>
      <c r="N674" s="951"/>
      <c r="O674" s="951"/>
      <c r="P674" s="951"/>
      <c r="Q674" s="951"/>
      <c r="R674" s="189"/>
      <c r="S674" s="189"/>
    </row>
    <row r="675" spans="3:19" x14ac:dyDescent="0.25">
      <c r="C675" s="930"/>
      <c r="D675" s="930"/>
      <c r="E675" s="195" t="s">
        <v>223</v>
      </c>
      <c r="F675" s="195" t="s">
        <v>224</v>
      </c>
      <c r="G675" s="195" t="s">
        <v>225</v>
      </c>
      <c r="H675" s="195" t="s">
        <v>226</v>
      </c>
      <c r="I675" s="195" t="s">
        <v>227</v>
      </c>
      <c r="J675" s="195" t="s">
        <v>228</v>
      </c>
      <c r="K675" s="195" t="s">
        <v>229</v>
      </c>
      <c r="L675" s="195" t="s">
        <v>230</v>
      </c>
      <c r="M675" s="195" t="s">
        <v>231</v>
      </c>
      <c r="N675" s="195" t="s">
        <v>232</v>
      </c>
      <c r="O675" s="195" t="s">
        <v>233</v>
      </c>
      <c r="P675" s="195" t="s">
        <v>234</v>
      </c>
      <c r="Q675" s="195" t="s">
        <v>90</v>
      </c>
      <c r="R675" s="189"/>
      <c r="S675" s="189"/>
    </row>
    <row r="676" spans="3:19" x14ac:dyDescent="0.25">
      <c r="C676" s="935" t="s">
        <v>147</v>
      </c>
      <c r="D676" s="936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4"/>
      <c r="R676" s="189"/>
      <c r="S676" s="189"/>
    </row>
    <row r="677" spans="3:19" x14ac:dyDescent="0.25">
      <c r="C677" s="84" t="s">
        <v>148</v>
      </c>
      <c r="D677" s="84" t="s">
        <v>149</v>
      </c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2">
        <f t="shared" ref="Q677:Q690" si="128">SUM(E677:P677)</f>
        <v>0</v>
      </c>
      <c r="R677" s="189"/>
      <c r="S677" s="189"/>
    </row>
    <row r="678" spans="3:19" x14ac:dyDescent="0.25">
      <c r="C678" s="16" t="s">
        <v>150</v>
      </c>
      <c r="D678" s="16" t="s">
        <v>151</v>
      </c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2">
        <f t="shared" si="128"/>
        <v>0</v>
      </c>
      <c r="R678" s="189"/>
      <c r="S678" s="189"/>
    </row>
    <row r="679" spans="3:19" x14ac:dyDescent="0.25">
      <c r="C679" s="16" t="s">
        <v>152</v>
      </c>
      <c r="D679" s="16" t="s">
        <v>153</v>
      </c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2">
        <f t="shared" si="128"/>
        <v>0</v>
      </c>
      <c r="R679" s="189"/>
      <c r="S679" s="189"/>
    </row>
    <row r="680" spans="3:19" x14ac:dyDescent="0.25">
      <c r="C680" s="16" t="s">
        <v>154</v>
      </c>
      <c r="D680" s="16" t="s">
        <v>155</v>
      </c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2">
        <f t="shared" si="128"/>
        <v>0</v>
      </c>
      <c r="R680" s="189"/>
      <c r="S680" s="189"/>
    </row>
    <row r="681" spans="3:19" x14ac:dyDescent="0.25">
      <c r="C681" s="16" t="s">
        <v>156</v>
      </c>
      <c r="D681" s="16" t="s">
        <v>157</v>
      </c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2">
        <f t="shared" si="128"/>
        <v>0</v>
      </c>
      <c r="R681" s="189"/>
      <c r="S681" s="189"/>
    </row>
    <row r="682" spans="3:19" x14ac:dyDescent="0.25">
      <c r="C682" s="16" t="s">
        <v>158</v>
      </c>
      <c r="D682" s="16" t="s">
        <v>159</v>
      </c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2">
        <f t="shared" si="128"/>
        <v>0</v>
      </c>
      <c r="R682" s="189"/>
      <c r="S682" s="189"/>
    </row>
    <row r="683" spans="3:19" x14ac:dyDescent="0.25">
      <c r="C683" s="16" t="s">
        <v>160</v>
      </c>
      <c r="D683" s="16" t="s">
        <v>161</v>
      </c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2">
        <f t="shared" si="128"/>
        <v>0</v>
      </c>
      <c r="R683" s="189"/>
      <c r="S683" s="189"/>
    </row>
    <row r="684" spans="3:19" x14ac:dyDescent="0.25">
      <c r="C684" s="16" t="s">
        <v>162</v>
      </c>
      <c r="D684" s="16" t="s">
        <v>163</v>
      </c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2">
        <f t="shared" si="128"/>
        <v>0</v>
      </c>
      <c r="R684" s="189"/>
      <c r="S684" s="189"/>
    </row>
    <row r="685" spans="3:19" x14ac:dyDescent="0.25">
      <c r="C685" s="16" t="s">
        <v>164</v>
      </c>
      <c r="D685" s="16" t="s">
        <v>165</v>
      </c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2">
        <f t="shared" si="128"/>
        <v>0</v>
      </c>
      <c r="R685" s="189"/>
      <c r="S685" s="189"/>
    </row>
    <row r="686" spans="3:19" x14ac:dyDescent="0.25">
      <c r="C686" s="16"/>
      <c r="D686" s="16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2">
        <f t="shared" si="128"/>
        <v>0</v>
      </c>
      <c r="R686" s="189"/>
      <c r="S686" s="189"/>
    </row>
    <row r="687" spans="3:19" x14ac:dyDescent="0.25">
      <c r="C687" s="16"/>
      <c r="D687" s="16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2">
        <f t="shared" si="128"/>
        <v>0</v>
      </c>
      <c r="R687" s="189"/>
      <c r="S687" s="189"/>
    </row>
    <row r="688" spans="3:19" x14ac:dyDescent="0.25">
      <c r="C688" s="16"/>
      <c r="D688" s="16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2">
        <f t="shared" si="128"/>
        <v>0</v>
      </c>
      <c r="R688" s="189"/>
      <c r="S688" s="189"/>
    </row>
    <row r="689" spans="3:19" x14ac:dyDescent="0.25">
      <c r="C689" s="16" t="s">
        <v>235</v>
      </c>
      <c r="D689" s="16" t="s">
        <v>235</v>
      </c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2">
        <f t="shared" si="128"/>
        <v>0</v>
      </c>
      <c r="R689" s="189"/>
      <c r="S689" s="189"/>
    </row>
    <row r="690" spans="3:19" x14ac:dyDescent="0.25">
      <c r="C690" s="937" t="s">
        <v>166</v>
      </c>
      <c r="D690" s="938"/>
      <c r="E690" s="192">
        <f t="shared" ref="E690:P690" si="129">SUM(E677:E689)</f>
        <v>0</v>
      </c>
      <c r="F690" s="192">
        <f t="shared" si="129"/>
        <v>0</v>
      </c>
      <c r="G690" s="192">
        <f t="shared" si="129"/>
        <v>0</v>
      </c>
      <c r="H690" s="192">
        <f t="shared" si="129"/>
        <v>0</v>
      </c>
      <c r="I690" s="192">
        <f t="shared" si="129"/>
        <v>0</v>
      </c>
      <c r="J690" s="192">
        <f t="shared" si="129"/>
        <v>0</v>
      </c>
      <c r="K690" s="192">
        <f t="shared" si="129"/>
        <v>0</v>
      </c>
      <c r="L690" s="192">
        <f t="shared" si="129"/>
        <v>0</v>
      </c>
      <c r="M690" s="192">
        <f t="shared" si="129"/>
        <v>0</v>
      </c>
      <c r="N690" s="192">
        <f t="shared" si="129"/>
        <v>0</v>
      </c>
      <c r="O690" s="192">
        <f t="shared" si="129"/>
        <v>0</v>
      </c>
      <c r="P690" s="192">
        <f t="shared" si="129"/>
        <v>0</v>
      </c>
      <c r="Q690" s="192">
        <f t="shared" si="128"/>
        <v>0</v>
      </c>
      <c r="R690" s="189"/>
      <c r="S690" s="189"/>
    </row>
    <row r="691" spans="3:19" x14ac:dyDescent="0.25">
      <c r="C691" s="935" t="s">
        <v>167</v>
      </c>
      <c r="D691" s="936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4"/>
      <c r="R691" s="189"/>
      <c r="S691" s="189"/>
    </row>
    <row r="692" spans="3:19" x14ac:dyDescent="0.25">
      <c r="C692" s="16" t="s">
        <v>168</v>
      </c>
      <c r="D692" s="16" t="s">
        <v>169</v>
      </c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2">
        <f t="shared" ref="Q692:Q707" si="130">SUM(E692:P692)</f>
        <v>0</v>
      </c>
      <c r="R692" s="189"/>
      <c r="S692" s="189"/>
    </row>
    <row r="693" spans="3:19" x14ac:dyDescent="0.25">
      <c r="C693" s="16" t="s">
        <v>170</v>
      </c>
      <c r="D693" s="16" t="s">
        <v>171</v>
      </c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2">
        <f t="shared" si="130"/>
        <v>0</v>
      </c>
      <c r="R693" s="189"/>
      <c r="S693" s="189"/>
    </row>
    <row r="694" spans="3:19" x14ac:dyDescent="0.25">
      <c r="C694" s="16" t="s">
        <v>216</v>
      </c>
      <c r="D694" s="16" t="s">
        <v>173</v>
      </c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2">
        <f t="shared" si="130"/>
        <v>0</v>
      </c>
      <c r="R694" s="189"/>
      <c r="S694" s="189"/>
    </row>
    <row r="695" spans="3:19" x14ac:dyDescent="0.25">
      <c r="C695" s="16" t="s">
        <v>174</v>
      </c>
      <c r="D695" s="16" t="s">
        <v>175</v>
      </c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2">
        <f t="shared" si="130"/>
        <v>0</v>
      </c>
      <c r="R695" s="189"/>
      <c r="S695" s="189"/>
    </row>
    <row r="696" spans="3:19" x14ac:dyDescent="0.25">
      <c r="C696" s="16" t="s">
        <v>176</v>
      </c>
      <c r="D696" s="16" t="s">
        <v>177</v>
      </c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2">
        <f t="shared" si="130"/>
        <v>0</v>
      </c>
      <c r="R696" s="189"/>
      <c r="S696" s="189"/>
    </row>
    <row r="697" spans="3:19" x14ac:dyDescent="0.25">
      <c r="C697" s="16" t="s">
        <v>178</v>
      </c>
      <c r="D697" s="16" t="s">
        <v>179</v>
      </c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2">
        <f t="shared" si="130"/>
        <v>0</v>
      </c>
      <c r="R697" s="189"/>
      <c r="S697" s="189"/>
    </row>
    <row r="698" spans="3:19" x14ac:dyDescent="0.25">
      <c r="C698" s="16" t="s">
        <v>180</v>
      </c>
      <c r="D698" s="16" t="s">
        <v>181</v>
      </c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2">
        <f t="shared" si="130"/>
        <v>0</v>
      </c>
      <c r="R698" s="189"/>
      <c r="S698" s="189"/>
    </row>
    <row r="699" spans="3:19" x14ac:dyDescent="0.25">
      <c r="C699" s="16" t="s">
        <v>182</v>
      </c>
      <c r="D699" s="16" t="s">
        <v>183</v>
      </c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2">
        <f t="shared" si="130"/>
        <v>0</v>
      </c>
      <c r="R699" s="189"/>
      <c r="S699" s="189"/>
    </row>
    <row r="700" spans="3:19" x14ac:dyDescent="0.25">
      <c r="C700" s="16" t="s">
        <v>184</v>
      </c>
      <c r="D700" s="16" t="s">
        <v>163</v>
      </c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2">
        <f t="shared" si="130"/>
        <v>0</v>
      </c>
      <c r="R700" s="189"/>
      <c r="S700" s="189"/>
    </row>
    <row r="701" spans="3:19" x14ac:dyDescent="0.25">
      <c r="C701" s="16" t="s">
        <v>185</v>
      </c>
      <c r="D701" s="16" t="s">
        <v>186</v>
      </c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2">
        <f t="shared" si="130"/>
        <v>0</v>
      </c>
      <c r="R701" s="189"/>
      <c r="S701" s="189"/>
    </row>
    <row r="702" spans="3:19" x14ac:dyDescent="0.25">
      <c r="C702" s="16" t="s">
        <v>187</v>
      </c>
      <c r="D702" s="16" t="s">
        <v>165</v>
      </c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2">
        <f t="shared" si="130"/>
        <v>0</v>
      </c>
      <c r="R702" s="189"/>
      <c r="S702" s="189"/>
    </row>
    <row r="703" spans="3:19" x14ac:dyDescent="0.25">
      <c r="C703" s="16"/>
      <c r="D703" s="16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2">
        <f t="shared" si="130"/>
        <v>0</v>
      </c>
      <c r="R703" s="189"/>
      <c r="S703" s="189"/>
    </row>
    <row r="704" spans="3:19" x14ac:dyDescent="0.25">
      <c r="C704" s="16"/>
      <c r="D704" s="16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2">
        <f t="shared" si="130"/>
        <v>0</v>
      </c>
      <c r="R704" s="189"/>
      <c r="S704" s="189"/>
    </row>
    <row r="705" spans="3:19" x14ac:dyDescent="0.25">
      <c r="C705" s="16"/>
      <c r="D705" s="16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2">
        <f t="shared" si="130"/>
        <v>0</v>
      </c>
      <c r="R705" s="189"/>
      <c r="S705" s="189"/>
    </row>
    <row r="706" spans="3:19" x14ac:dyDescent="0.25">
      <c r="C706" s="16" t="s">
        <v>235</v>
      </c>
      <c r="D706" s="16" t="s">
        <v>235</v>
      </c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2">
        <f t="shared" si="130"/>
        <v>0</v>
      </c>
      <c r="R706" s="189"/>
      <c r="S706" s="189"/>
    </row>
    <row r="707" spans="3:19" x14ac:dyDescent="0.25">
      <c r="C707" s="937" t="s">
        <v>188</v>
      </c>
      <c r="D707" s="938"/>
      <c r="E707" s="192">
        <f t="shared" ref="E707:P707" si="131">SUM(E692:E706)</f>
        <v>0</v>
      </c>
      <c r="F707" s="192">
        <f t="shared" si="131"/>
        <v>0</v>
      </c>
      <c r="G707" s="192">
        <f t="shared" si="131"/>
        <v>0</v>
      </c>
      <c r="H707" s="192">
        <f t="shared" si="131"/>
        <v>0</v>
      </c>
      <c r="I707" s="192">
        <f t="shared" si="131"/>
        <v>0</v>
      </c>
      <c r="J707" s="192">
        <f t="shared" si="131"/>
        <v>0</v>
      </c>
      <c r="K707" s="192">
        <f t="shared" si="131"/>
        <v>0</v>
      </c>
      <c r="L707" s="192">
        <f t="shared" si="131"/>
        <v>0</v>
      </c>
      <c r="M707" s="192">
        <f t="shared" si="131"/>
        <v>0</v>
      </c>
      <c r="N707" s="192">
        <f t="shared" si="131"/>
        <v>0</v>
      </c>
      <c r="O707" s="192">
        <f t="shared" si="131"/>
        <v>0</v>
      </c>
      <c r="P707" s="192">
        <f t="shared" si="131"/>
        <v>0</v>
      </c>
      <c r="Q707" s="192">
        <f t="shared" si="130"/>
        <v>0</v>
      </c>
      <c r="R707" s="189"/>
      <c r="S707" s="189"/>
    </row>
    <row r="708" spans="3:19" x14ac:dyDescent="0.25">
      <c r="C708" s="935" t="s">
        <v>189</v>
      </c>
      <c r="D708" s="936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4"/>
      <c r="R708" s="189"/>
      <c r="S708" s="189"/>
    </row>
    <row r="709" spans="3:19" x14ac:dyDescent="0.25">
      <c r="C709" s="16" t="s">
        <v>168</v>
      </c>
      <c r="D709" s="16" t="s">
        <v>169</v>
      </c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2">
        <f t="shared" ref="Q709:Q724" si="132">SUM(E709:P709)</f>
        <v>0</v>
      </c>
      <c r="R709" s="189"/>
      <c r="S709" s="189"/>
    </row>
    <row r="710" spans="3:19" x14ac:dyDescent="0.25">
      <c r="C710" s="16" t="s">
        <v>170</v>
      </c>
      <c r="D710" s="16" t="s">
        <v>171</v>
      </c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2">
        <f t="shared" si="132"/>
        <v>0</v>
      </c>
      <c r="R710" s="189"/>
      <c r="S710" s="189"/>
    </row>
    <row r="711" spans="3:19" x14ac:dyDescent="0.25">
      <c r="C711" s="16" t="s">
        <v>216</v>
      </c>
      <c r="D711" s="16" t="s">
        <v>173</v>
      </c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2">
        <f t="shared" si="132"/>
        <v>0</v>
      </c>
      <c r="R711" s="189"/>
      <c r="S711" s="189"/>
    </row>
    <row r="712" spans="3:19" x14ac:dyDescent="0.25">
      <c r="C712" s="16" t="s">
        <v>174</v>
      </c>
      <c r="D712" s="16" t="s">
        <v>175</v>
      </c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2">
        <f t="shared" si="132"/>
        <v>0</v>
      </c>
      <c r="R712" s="189"/>
      <c r="S712" s="189"/>
    </row>
    <row r="713" spans="3:19" x14ac:dyDescent="0.25">
      <c r="C713" s="16" t="s">
        <v>176</v>
      </c>
      <c r="D713" s="16" t="s">
        <v>177</v>
      </c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2">
        <f t="shared" si="132"/>
        <v>0</v>
      </c>
      <c r="R713" s="189"/>
      <c r="S713" s="189"/>
    </row>
    <row r="714" spans="3:19" x14ac:dyDescent="0.25">
      <c r="C714" s="16" t="s">
        <v>178</v>
      </c>
      <c r="D714" s="16" t="s">
        <v>179</v>
      </c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2">
        <f t="shared" si="132"/>
        <v>0</v>
      </c>
      <c r="R714" s="189"/>
      <c r="S714" s="189"/>
    </row>
    <row r="715" spans="3:19" x14ac:dyDescent="0.25">
      <c r="C715" s="16" t="s">
        <v>180</v>
      </c>
      <c r="D715" s="16" t="s">
        <v>181</v>
      </c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2">
        <f t="shared" si="132"/>
        <v>0</v>
      </c>
      <c r="R715" s="189"/>
      <c r="S715" s="189"/>
    </row>
    <row r="716" spans="3:19" x14ac:dyDescent="0.25">
      <c r="C716" s="16" t="s">
        <v>182</v>
      </c>
      <c r="D716" s="16" t="s">
        <v>183</v>
      </c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2">
        <f t="shared" si="132"/>
        <v>0</v>
      </c>
      <c r="R716" s="189"/>
      <c r="S716" s="189"/>
    </row>
    <row r="717" spans="3:19" x14ac:dyDescent="0.25">
      <c r="C717" s="16" t="s">
        <v>208</v>
      </c>
      <c r="D717" s="16" t="s">
        <v>163</v>
      </c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2">
        <f t="shared" si="132"/>
        <v>0</v>
      </c>
      <c r="R717" s="189"/>
      <c r="S717" s="189"/>
    </row>
    <row r="718" spans="3:19" x14ac:dyDescent="0.25">
      <c r="C718" s="16" t="s">
        <v>185</v>
      </c>
      <c r="D718" s="16" t="s">
        <v>186</v>
      </c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2">
        <f t="shared" si="132"/>
        <v>0</v>
      </c>
      <c r="R718" s="189"/>
      <c r="S718" s="189"/>
    </row>
    <row r="719" spans="3:19" x14ac:dyDescent="0.25">
      <c r="C719" s="16" t="s">
        <v>187</v>
      </c>
      <c r="D719" s="16" t="s">
        <v>165</v>
      </c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2">
        <f t="shared" si="132"/>
        <v>0</v>
      </c>
      <c r="R719" s="189"/>
      <c r="S719" s="189"/>
    </row>
    <row r="720" spans="3:19" x14ac:dyDescent="0.25">
      <c r="C720" s="16"/>
      <c r="D720" s="16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2">
        <f t="shared" si="132"/>
        <v>0</v>
      </c>
      <c r="R720" s="189"/>
      <c r="S720" s="189"/>
    </row>
    <row r="721" spans="3:19" x14ac:dyDescent="0.25">
      <c r="C721" s="16"/>
      <c r="D721" s="16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2">
        <f t="shared" si="132"/>
        <v>0</v>
      </c>
      <c r="R721" s="189"/>
      <c r="S721" s="189"/>
    </row>
    <row r="722" spans="3:19" x14ac:dyDescent="0.25">
      <c r="C722" s="16"/>
      <c r="D722" s="16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2">
        <f t="shared" si="132"/>
        <v>0</v>
      </c>
      <c r="R722" s="189"/>
      <c r="S722" s="189"/>
    </row>
    <row r="723" spans="3:19" x14ac:dyDescent="0.25">
      <c r="C723" s="16" t="s">
        <v>235</v>
      </c>
      <c r="D723" s="16" t="s">
        <v>235</v>
      </c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2">
        <f t="shared" si="132"/>
        <v>0</v>
      </c>
      <c r="R723" s="189"/>
      <c r="S723" s="189"/>
    </row>
    <row r="724" spans="3:19" x14ac:dyDescent="0.25">
      <c r="C724" s="937" t="s">
        <v>188</v>
      </c>
      <c r="D724" s="938"/>
      <c r="E724" s="192">
        <f t="shared" ref="E724:P724" si="133">SUM(E709:E723)</f>
        <v>0</v>
      </c>
      <c r="F724" s="192">
        <f t="shared" si="133"/>
        <v>0</v>
      </c>
      <c r="G724" s="192">
        <f t="shared" si="133"/>
        <v>0</v>
      </c>
      <c r="H724" s="192">
        <f t="shared" si="133"/>
        <v>0</v>
      </c>
      <c r="I724" s="192">
        <f t="shared" si="133"/>
        <v>0</v>
      </c>
      <c r="J724" s="192">
        <f t="shared" si="133"/>
        <v>0</v>
      </c>
      <c r="K724" s="192">
        <f t="shared" si="133"/>
        <v>0</v>
      </c>
      <c r="L724" s="192">
        <f t="shared" si="133"/>
        <v>0</v>
      </c>
      <c r="M724" s="192">
        <f t="shared" si="133"/>
        <v>0</v>
      </c>
      <c r="N724" s="192">
        <f t="shared" si="133"/>
        <v>0</v>
      </c>
      <c r="O724" s="192">
        <f t="shared" si="133"/>
        <v>0</v>
      </c>
      <c r="P724" s="192">
        <f t="shared" si="133"/>
        <v>0</v>
      </c>
      <c r="Q724" s="192">
        <f t="shared" si="132"/>
        <v>0</v>
      </c>
      <c r="R724" s="189"/>
      <c r="S724" s="189"/>
    </row>
    <row r="725" spans="3:19" x14ac:dyDescent="0.25">
      <c r="C725" s="935" t="s">
        <v>196</v>
      </c>
      <c r="D725" s="936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4"/>
      <c r="R725" s="189"/>
      <c r="S725" s="189"/>
    </row>
    <row r="726" spans="3:19" x14ac:dyDescent="0.25">
      <c r="C726" s="16" t="s">
        <v>168</v>
      </c>
      <c r="D726" s="16" t="s">
        <v>169</v>
      </c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2">
        <f t="shared" ref="Q726:Q745" si="134">SUM(E726:P726)</f>
        <v>0</v>
      </c>
      <c r="R726" s="189"/>
      <c r="S726" s="189"/>
    </row>
    <row r="727" spans="3:19" x14ac:dyDescent="0.25">
      <c r="C727" s="16" t="s">
        <v>170</v>
      </c>
      <c r="D727" s="16" t="s">
        <v>171</v>
      </c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2">
        <f t="shared" si="134"/>
        <v>0</v>
      </c>
      <c r="R727" s="189"/>
      <c r="S727" s="189"/>
    </row>
    <row r="728" spans="3:19" x14ac:dyDescent="0.25">
      <c r="C728" s="16" t="s">
        <v>216</v>
      </c>
      <c r="D728" s="16" t="s">
        <v>173</v>
      </c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2">
        <f t="shared" si="134"/>
        <v>0</v>
      </c>
      <c r="R728" s="189"/>
      <c r="S728" s="189"/>
    </row>
    <row r="729" spans="3:19" x14ac:dyDescent="0.25">
      <c r="C729" s="16" t="s">
        <v>174</v>
      </c>
      <c r="D729" s="16" t="s">
        <v>175</v>
      </c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2">
        <f t="shared" si="134"/>
        <v>0</v>
      </c>
      <c r="R729" s="189"/>
      <c r="S729" s="189"/>
    </row>
    <row r="730" spans="3:19" x14ac:dyDescent="0.25">
      <c r="C730" s="16" t="s">
        <v>176</v>
      </c>
      <c r="D730" s="16" t="s">
        <v>177</v>
      </c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2">
        <f t="shared" si="134"/>
        <v>0</v>
      </c>
      <c r="R730" s="189"/>
      <c r="S730" s="189"/>
    </row>
    <row r="731" spans="3:19" x14ac:dyDescent="0.25">
      <c r="C731" s="16" t="s">
        <v>178</v>
      </c>
      <c r="D731" s="16" t="s">
        <v>217</v>
      </c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2">
        <f t="shared" si="134"/>
        <v>0</v>
      </c>
      <c r="R731" s="189"/>
      <c r="S731" s="189"/>
    </row>
    <row r="732" spans="3:19" x14ac:dyDescent="0.25">
      <c r="C732" s="16" t="s">
        <v>180</v>
      </c>
      <c r="D732" s="16" t="s">
        <v>197</v>
      </c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2">
        <f t="shared" si="134"/>
        <v>0</v>
      </c>
      <c r="R732" s="189"/>
      <c r="S732" s="189"/>
    </row>
    <row r="733" spans="3:19" x14ac:dyDescent="0.25">
      <c r="C733" s="16" t="s">
        <v>218</v>
      </c>
      <c r="D733" s="16" t="s">
        <v>206</v>
      </c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2">
        <f t="shared" si="134"/>
        <v>0</v>
      </c>
      <c r="R733" s="189"/>
      <c r="S733" s="189"/>
    </row>
    <row r="734" spans="3:19" x14ac:dyDescent="0.25">
      <c r="C734" s="16" t="s">
        <v>236</v>
      </c>
      <c r="D734" s="16" t="s">
        <v>220</v>
      </c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2">
        <f t="shared" si="134"/>
        <v>0</v>
      </c>
      <c r="R734" s="189"/>
      <c r="S734" s="189"/>
    </row>
    <row r="735" spans="3:19" x14ac:dyDescent="0.25">
      <c r="C735" s="16" t="s">
        <v>182</v>
      </c>
      <c r="D735" s="16" t="s">
        <v>183</v>
      </c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2">
        <f t="shared" si="134"/>
        <v>0</v>
      </c>
      <c r="R735" s="189"/>
      <c r="S735" s="189"/>
    </row>
    <row r="736" spans="3:19" x14ac:dyDescent="0.25">
      <c r="C736" s="16" t="s">
        <v>184</v>
      </c>
      <c r="D736" s="16" t="s">
        <v>163</v>
      </c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2">
        <f t="shared" si="134"/>
        <v>0</v>
      </c>
      <c r="R736" s="189"/>
      <c r="S736" s="189"/>
    </row>
    <row r="737" spans="3:19" x14ac:dyDescent="0.25">
      <c r="C737" s="16" t="s">
        <v>185</v>
      </c>
      <c r="D737" s="16" t="s">
        <v>186</v>
      </c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2">
        <f t="shared" si="134"/>
        <v>0</v>
      </c>
      <c r="R737" s="189"/>
      <c r="S737" s="189"/>
    </row>
    <row r="738" spans="3:19" x14ac:dyDescent="0.25">
      <c r="C738" s="16" t="s">
        <v>187</v>
      </c>
      <c r="D738" s="16" t="s">
        <v>165</v>
      </c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2">
        <f t="shared" si="134"/>
        <v>0</v>
      </c>
      <c r="R738" s="189"/>
      <c r="S738" s="189"/>
    </row>
    <row r="739" spans="3:19" x14ac:dyDescent="0.25">
      <c r="C739" s="16"/>
      <c r="D739" s="16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2">
        <f t="shared" si="134"/>
        <v>0</v>
      </c>
      <c r="R739" s="189"/>
      <c r="S739" s="189"/>
    </row>
    <row r="740" spans="3:19" x14ac:dyDescent="0.25">
      <c r="C740" s="16"/>
      <c r="D740" s="16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2">
        <f t="shared" si="134"/>
        <v>0</v>
      </c>
      <c r="R740" s="189"/>
      <c r="S740" s="189"/>
    </row>
    <row r="741" spans="3:19" x14ac:dyDescent="0.25">
      <c r="C741" s="16"/>
      <c r="D741" s="16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2">
        <f t="shared" si="134"/>
        <v>0</v>
      </c>
      <c r="R741" s="189"/>
      <c r="S741" s="189"/>
    </row>
    <row r="742" spans="3:19" x14ac:dyDescent="0.25">
      <c r="C742" s="16" t="s">
        <v>235</v>
      </c>
      <c r="D742" s="16" t="s">
        <v>235</v>
      </c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2">
        <f t="shared" si="134"/>
        <v>0</v>
      </c>
      <c r="R742" s="189"/>
      <c r="S742" s="189"/>
    </row>
    <row r="743" spans="3:19" x14ac:dyDescent="0.25">
      <c r="C743" s="937" t="s">
        <v>188</v>
      </c>
      <c r="D743" s="938"/>
      <c r="E743" s="192">
        <f t="shared" ref="E743:P743" si="135">SUM(E726:E742)</f>
        <v>0</v>
      </c>
      <c r="F743" s="192">
        <f t="shared" si="135"/>
        <v>0</v>
      </c>
      <c r="G743" s="192">
        <f t="shared" si="135"/>
        <v>0</v>
      </c>
      <c r="H743" s="192">
        <f t="shared" si="135"/>
        <v>0</v>
      </c>
      <c r="I743" s="192">
        <f t="shared" si="135"/>
        <v>0</v>
      </c>
      <c r="J743" s="192">
        <f t="shared" si="135"/>
        <v>0</v>
      </c>
      <c r="K743" s="192">
        <f t="shared" si="135"/>
        <v>0</v>
      </c>
      <c r="L743" s="192">
        <f t="shared" si="135"/>
        <v>0</v>
      </c>
      <c r="M743" s="192">
        <f t="shared" si="135"/>
        <v>0</v>
      </c>
      <c r="N743" s="192">
        <f t="shared" si="135"/>
        <v>0</v>
      </c>
      <c r="O743" s="192">
        <f t="shared" si="135"/>
        <v>0</v>
      </c>
      <c r="P743" s="192">
        <f t="shared" si="135"/>
        <v>0</v>
      </c>
      <c r="Q743" s="192">
        <f t="shared" si="134"/>
        <v>0</v>
      </c>
      <c r="R743" s="189"/>
      <c r="S743" s="189"/>
    </row>
    <row r="744" spans="3:19" x14ac:dyDescent="0.25">
      <c r="C744" s="937" t="s">
        <v>200</v>
      </c>
      <c r="D744" s="938"/>
      <c r="E744" s="192">
        <f t="shared" ref="E744:P744" si="136">E743+E724+E707</f>
        <v>0</v>
      </c>
      <c r="F744" s="192">
        <f t="shared" si="136"/>
        <v>0</v>
      </c>
      <c r="G744" s="192">
        <f t="shared" si="136"/>
        <v>0</v>
      </c>
      <c r="H744" s="192">
        <f t="shared" si="136"/>
        <v>0</v>
      </c>
      <c r="I744" s="192">
        <f t="shared" si="136"/>
        <v>0</v>
      </c>
      <c r="J744" s="192">
        <f t="shared" si="136"/>
        <v>0</v>
      </c>
      <c r="K744" s="192">
        <f t="shared" si="136"/>
        <v>0</v>
      </c>
      <c r="L744" s="192">
        <f t="shared" si="136"/>
        <v>0</v>
      </c>
      <c r="M744" s="192">
        <f t="shared" si="136"/>
        <v>0</v>
      </c>
      <c r="N744" s="192">
        <f t="shared" si="136"/>
        <v>0</v>
      </c>
      <c r="O744" s="192">
        <f t="shared" si="136"/>
        <v>0</v>
      </c>
      <c r="P744" s="192">
        <f t="shared" si="136"/>
        <v>0</v>
      </c>
      <c r="Q744" s="192">
        <f t="shared" si="134"/>
        <v>0</v>
      </c>
      <c r="R744" s="189"/>
      <c r="S744" s="189"/>
    </row>
    <row r="745" spans="3:19" x14ac:dyDescent="0.25">
      <c r="C745" s="937" t="s">
        <v>201</v>
      </c>
      <c r="D745" s="938"/>
      <c r="E745" s="192">
        <f t="shared" ref="E745:P745" si="137">E744+E690</f>
        <v>0</v>
      </c>
      <c r="F745" s="192">
        <f t="shared" si="137"/>
        <v>0</v>
      </c>
      <c r="G745" s="192">
        <f t="shared" si="137"/>
        <v>0</v>
      </c>
      <c r="H745" s="192">
        <f t="shared" si="137"/>
        <v>0</v>
      </c>
      <c r="I745" s="192">
        <f t="shared" si="137"/>
        <v>0</v>
      </c>
      <c r="J745" s="192">
        <f t="shared" si="137"/>
        <v>0</v>
      </c>
      <c r="K745" s="192">
        <f t="shared" si="137"/>
        <v>0</v>
      </c>
      <c r="L745" s="192">
        <f t="shared" si="137"/>
        <v>0</v>
      </c>
      <c r="M745" s="192">
        <f t="shared" si="137"/>
        <v>0</v>
      </c>
      <c r="N745" s="192">
        <f t="shared" si="137"/>
        <v>0</v>
      </c>
      <c r="O745" s="192">
        <f t="shared" si="137"/>
        <v>0</v>
      </c>
      <c r="P745" s="192">
        <f t="shared" si="137"/>
        <v>0</v>
      </c>
      <c r="Q745" s="192">
        <f t="shared" si="134"/>
        <v>0</v>
      </c>
      <c r="R745" s="189"/>
      <c r="S745" s="189"/>
    </row>
    <row r="746" spans="3:19" x14ac:dyDescent="0.25"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</row>
    <row r="747" spans="3:19" x14ac:dyDescent="0.25">
      <c r="C747" s="13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96" t="s">
        <v>213</v>
      </c>
      <c r="R747" s="189"/>
      <c r="S747" s="189"/>
    </row>
    <row r="748" spans="3:19" x14ac:dyDescent="0.25">
      <c r="C748" s="930" t="s">
        <v>136</v>
      </c>
      <c r="D748" s="930"/>
      <c r="E748" s="951" t="s">
        <v>244</v>
      </c>
      <c r="F748" s="951"/>
      <c r="G748" s="951"/>
      <c r="H748" s="951"/>
      <c r="I748" s="951"/>
      <c r="J748" s="951"/>
      <c r="K748" s="951"/>
      <c r="L748" s="951"/>
      <c r="M748" s="951"/>
      <c r="N748" s="951"/>
      <c r="O748" s="951"/>
      <c r="P748" s="951"/>
      <c r="Q748" s="951"/>
      <c r="R748" s="189"/>
      <c r="S748" s="189"/>
    </row>
    <row r="749" spans="3:19" x14ac:dyDescent="0.25">
      <c r="C749" s="930"/>
      <c r="D749" s="930"/>
      <c r="E749" s="195" t="s">
        <v>223</v>
      </c>
      <c r="F749" s="195" t="s">
        <v>224</v>
      </c>
      <c r="G749" s="195" t="s">
        <v>225</v>
      </c>
      <c r="H749" s="195" t="s">
        <v>226</v>
      </c>
      <c r="I749" s="195" t="s">
        <v>227</v>
      </c>
      <c r="J749" s="195" t="s">
        <v>228</v>
      </c>
      <c r="K749" s="195" t="s">
        <v>229</v>
      </c>
      <c r="L749" s="195" t="s">
        <v>230</v>
      </c>
      <c r="M749" s="195" t="s">
        <v>231</v>
      </c>
      <c r="N749" s="195" t="s">
        <v>232</v>
      </c>
      <c r="O749" s="195" t="s">
        <v>233</v>
      </c>
      <c r="P749" s="195" t="s">
        <v>234</v>
      </c>
      <c r="Q749" s="195" t="s">
        <v>90</v>
      </c>
      <c r="R749" s="189"/>
      <c r="S749" s="189"/>
    </row>
    <row r="750" spans="3:19" x14ac:dyDescent="0.25">
      <c r="C750" s="935" t="s">
        <v>147</v>
      </c>
      <c r="D750" s="936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4"/>
      <c r="R750" s="189"/>
      <c r="S750" s="189"/>
    </row>
    <row r="751" spans="3:19" x14ac:dyDescent="0.25">
      <c r="C751" s="84" t="s">
        <v>148</v>
      </c>
      <c r="D751" s="84" t="s">
        <v>149</v>
      </c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2">
        <f t="shared" ref="Q751:Q764" si="138">SUM(E751:P751)</f>
        <v>0</v>
      </c>
      <c r="R751" s="189"/>
      <c r="S751" s="189"/>
    </row>
    <row r="752" spans="3:19" x14ac:dyDescent="0.25">
      <c r="C752" s="16" t="s">
        <v>150</v>
      </c>
      <c r="D752" s="16" t="s">
        <v>151</v>
      </c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2">
        <f t="shared" si="138"/>
        <v>0</v>
      </c>
      <c r="R752" s="189"/>
      <c r="S752" s="189"/>
    </row>
    <row r="753" spans="3:19" x14ac:dyDescent="0.25">
      <c r="C753" s="16" t="s">
        <v>152</v>
      </c>
      <c r="D753" s="16" t="s">
        <v>153</v>
      </c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2">
        <f t="shared" si="138"/>
        <v>0</v>
      </c>
      <c r="R753" s="189"/>
      <c r="S753" s="189"/>
    </row>
    <row r="754" spans="3:19" x14ac:dyDescent="0.25">
      <c r="C754" s="16" t="s">
        <v>154</v>
      </c>
      <c r="D754" s="16" t="s">
        <v>155</v>
      </c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2">
        <f t="shared" si="138"/>
        <v>0</v>
      </c>
      <c r="R754" s="189"/>
      <c r="S754" s="189"/>
    </row>
    <row r="755" spans="3:19" x14ac:dyDescent="0.25">
      <c r="C755" s="16" t="s">
        <v>156</v>
      </c>
      <c r="D755" s="16" t="s">
        <v>157</v>
      </c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2">
        <f t="shared" si="138"/>
        <v>0</v>
      </c>
      <c r="R755" s="189"/>
      <c r="S755" s="189"/>
    </row>
    <row r="756" spans="3:19" x14ac:dyDescent="0.25">
      <c r="C756" s="16" t="s">
        <v>158</v>
      </c>
      <c r="D756" s="16" t="s">
        <v>159</v>
      </c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2">
        <f t="shared" si="138"/>
        <v>0</v>
      </c>
      <c r="R756" s="189"/>
      <c r="S756" s="189"/>
    </row>
    <row r="757" spans="3:19" x14ac:dyDescent="0.25">
      <c r="C757" s="16" t="s">
        <v>160</v>
      </c>
      <c r="D757" s="16" t="s">
        <v>161</v>
      </c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2">
        <f t="shared" si="138"/>
        <v>0</v>
      </c>
      <c r="R757" s="189"/>
      <c r="S757" s="189"/>
    </row>
    <row r="758" spans="3:19" x14ac:dyDescent="0.25">
      <c r="C758" s="16" t="s">
        <v>162</v>
      </c>
      <c r="D758" s="16" t="s">
        <v>163</v>
      </c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2">
        <f t="shared" si="138"/>
        <v>0</v>
      </c>
      <c r="R758" s="189"/>
      <c r="S758" s="189"/>
    </row>
    <row r="759" spans="3:19" x14ac:dyDescent="0.25">
      <c r="C759" s="16" t="s">
        <v>164</v>
      </c>
      <c r="D759" s="16" t="s">
        <v>165</v>
      </c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2">
        <f t="shared" si="138"/>
        <v>0</v>
      </c>
      <c r="R759" s="189"/>
      <c r="S759" s="189"/>
    </row>
    <row r="760" spans="3:19" x14ac:dyDescent="0.25">
      <c r="C760" s="16"/>
      <c r="D760" s="16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2">
        <f t="shared" si="138"/>
        <v>0</v>
      </c>
      <c r="R760" s="189"/>
      <c r="S760" s="189"/>
    </row>
    <row r="761" spans="3:19" x14ac:dyDescent="0.25">
      <c r="C761" s="16"/>
      <c r="D761" s="16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2">
        <f t="shared" si="138"/>
        <v>0</v>
      </c>
      <c r="R761" s="189"/>
      <c r="S761" s="189"/>
    </row>
    <row r="762" spans="3:19" x14ac:dyDescent="0.25">
      <c r="C762" s="16"/>
      <c r="D762" s="16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2">
        <f t="shared" si="138"/>
        <v>0</v>
      </c>
      <c r="R762" s="189"/>
      <c r="S762" s="189"/>
    </row>
    <row r="763" spans="3:19" x14ac:dyDescent="0.25">
      <c r="C763" s="16" t="s">
        <v>235</v>
      </c>
      <c r="D763" s="16" t="s">
        <v>235</v>
      </c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2">
        <f t="shared" si="138"/>
        <v>0</v>
      </c>
      <c r="R763" s="189"/>
      <c r="S763" s="189"/>
    </row>
    <row r="764" spans="3:19" x14ac:dyDescent="0.25">
      <c r="C764" s="937" t="s">
        <v>166</v>
      </c>
      <c r="D764" s="938"/>
      <c r="E764" s="192">
        <f t="shared" ref="E764:P764" si="139">SUM(E751:E763)</f>
        <v>0</v>
      </c>
      <c r="F764" s="192">
        <f t="shared" si="139"/>
        <v>0</v>
      </c>
      <c r="G764" s="192">
        <f t="shared" si="139"/>
        <v>0</v>
      </c>
      <c r="H764" s="192">
        <f t="shared" si="139"/>
        <v>0</v>
      </c>
      <c r="I764" s="192">
        <f t="shared" si="139"/>
        <v>0</v>
      </c>
      <c r="J764" s="192">
        <f t="shared" si="139"/>
        <v>0</v>
      </c>
      <c r="K764" s="192">
        <f t="shared" si="139"/>
        <v>0</v>
      </c>
      <c r="L764" s="192">
        <f t="shared" si="139"/>
        <v>0</v>
      </c>
      <c r="M764" s="192">
        <f t="shared" si="139"/>
        <v>0</v>
      </c>
      <c r="N764" s="192">
        <f t="shared" si="139"/>
        <v>0</v>
      </c>
      <c r="O764" s="192">
        <f t="shared" si="139"/>
        <v>0</v>
      </c>
      <c r="P764" s="192">
        <f t="shared" si="139"/>
        <v>0</v>
      </c>
      <c r="Q764" s="192">
        <f t="shared" si="138"/>
        <v>0</v>
      </c>
      <c r="R764" s="189"/>
      <c r="S764" s="189"/>
    </row>
    <row r="765" spans="3:19" x14ac:dyDescent="0.25">
      <c r="C765" s="935" t="s">
        <v>167</v>
      </c>
      <c r="D765" s="936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4"/>
      <c r="R765" s="189"/>
      <c r="S765" s="189"/>
    </row>
    <row r="766" spans="3:19" x14ac:dyDescent="0.25">
      <c r="C766" s="16" t="s">
        <v>168</v>
      </c>
      <c r="D766" s="16" t="s">
        <v>169</v>
      </c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2">
        <f t="shared" ref="Q766:Q781" si="140">SUM(E766:P766)</f>
        <v>0</v>
      </c>
      <c r="R766" s="189"/>
      <c r="S766" s="189"/>
    </row>
    <row r="767" spans="3:19" x14ac:dyDescent="0.25">
      <c r="C767" s="16" t="s">
        <v>170</v>
      </c>
      <c r="D767" s="16" t="s">
        <v>171</v>
      </c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2">
        <f t="shared" si="140"/>
        <v>0</v>
      </c>
      <c r="R767" s="189"/>
      <c r="S767" s="189"/>
    </row>
    <row r="768" spans="3:19" x14ac:dyDescent="0.25">
      <c r="C768" s="16" t="s">
        <v>216</v>
      </c>
      <c r="D768" s="16" t="s">
        <v>173</v>
      </c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2">
        <f t="shared" si="140"/>
        <v>0</v>
      </c>
      <c r="R768" s="189"/>
      <c r="S768" s="189"/>
    </row>
    <row r="769" spans="3:19" x14ac:dyDescent="0.25">
      <c r="C769" s="16" t="s">
        <v>174</v>
      </c>
      <c r="D769" s="16" t="s">
        <v>175</v>
      </c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2">
        <f t="shared" si="140"/>
        <v>0</v>
      </c>
      <c r="R769" s="189"/>
      <c r="S769" s="189"/>
    </row>
    <row r="770" spans="3:19" x14ac:dyDescent="0.25">
      <c r="C770" s="16" t="s">
        <v>176</v>
      </c>
      <c r="D770" s="16" t="s">
        <v>177</v>
      </c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2">
        <f t="shared" si="140"/>
        <v>0</v>
      </c>
      <c r="R770" s="189"/>
      <c r="S770" s="189"/>
    </row>
    <row r="771" spans="3:19" x14ac:dyDescent="0.25">
      <c r="C771" s="16" t="s">
        <v>178</v>
      </c>
      <c r="D771" s="16" t="s">
        <v>179</v>
      </c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2">
        <f t="shared" si="140"/>
        <v>0</v>
      </c>
      <c r="R771" s="189"/>
      <c r="S771" s="189"/>
    </row>
    <row r="772" spans="3:19" x14ac:dyDescent="0.25">
      <c r="C772" s="16" t="s">
        <v>180</v>
      </c>
      <c r="D772" s="16" t="s">
        <v>181</v>
      </c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2">
        <f t="shared" si="140"/>
        <v>0</v>
      </c>
      <c r="R772" s="189"/>
      <c r="S772" s="189"/>
    </row>
    <row r="773" spans="3:19" x14ac:dyDescent="0.25">
      <c r="C773" s="16" t="s">
        <v>182</v>
      </c>
      <c r="D773" s="16" t="s">
        <v>183</v>
      </c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2">
        <f t="shared" si="140"/>
        <v>0</v>
      </c>
      <c r="R773" s="189"/>
      <c r="S773" s="189"/>
    </row>
    <row r="774" spans="3:19" x14ac:dyDescent="0.25">
      <c r="C774" s="16" t="s">
        <v>184</v>
      </c>
      <c r="D774" s="16" t="s">
        <v>163</v>
      </c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2">
        <f t="shared" si="140"/>
        <v>0</v>
      </c>
      <c r="R774" s="189"/>
      <c r="S774" s="189"/>
    </row>
    <row r="775" spans="3:19" x14ac:dyDescent="0.25">
      <c r="C775" s="16" t="s">
        <v>185</v>
      </c>
      <c r="D775" s="16" t="s">
        <v>186</v>
      </c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2">
        <f t="shared" si="140"/>
        <v>0</v>
      </c>
      <c r="R775" s="189"/>
      <c r="S775" s="189"/>
    </row>
    <row r="776" spans="3:19" x14ac:dyDescent="0.25">
      <c r="C776" s="16" t="s">
        <v>187</v>
      </c>
      <c r="D776" s="16" t="s">
        <v>165</v>
      </c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2">
        <f t="shared" si="140"/>
        <v>0</v>
      </c>
      <c r="R776" s="189"/>
      <c r="S776" s="189"/>
    </row>
    <row r="777" spans="3:19" x14ac:dyDescent="0.25">
      <c r="C777" s="16"/>
      <c r="D777" s="16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2">
        <f t="shared" si="140"/>
        <v>0</v>
      </c>
      <c r="R777" s="189"/>
      <c r="S777" s="189"/>
    </row>
    <row r="778" spans="3:19" x14ac:dyDescent="0.25">
      <c r="C778" s="16"/>
      <c r="D778" s="16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2">
        <f t="shared" si="140"/>
        <v>0</v>
      </c>
      <c r="R778" s="189"/>
      <c r="S778" s="189"/>
    </row>
    <row r="779" spans="3:19" x14ac:dyDescent="0.25">
      <c r="C779" s="16"/>
      <c r="D779" s="16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2">
        <f t="shared" si="140"/>
        <v>0</v>
      </c>
      <c r="R779" s="189"/>
      <c r="S779" s="189"/>
    </row>
    <row r="780" spans="3:19" x14ac:dyDescent="0.25">
      <c r="C780" s="16" t="s">
        <v>235</v>
      </c>
      <c r="D780" s="16" t="s">
        <v>235</v>
      </c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2">
        <f t="shared" si="140"/>
        <v>0</v>
      </c>
      <c r="R780" s="189"/>
      <c r="S780" s="189"/>
    </row>
    <row r="781" spans="3:19" x14ac:dyDescent="0.25">
      <c r="C781" s="937" t="s">
        <v>188</v>
      </c>
      <c r="D781" s="938"/>
      <c r="E781" s="192">
        <f t="shared" ref="E781:P781" si="141">SUM(E766:E780)</f>
        <v>0</v>
      </c>
      <c r="F781" s="192">
        <f t="shared" si="141"/>
        <v>0</v>
      </c>
      <c r="G781" s="192">
        <f t="shared" si="141"/>
        <v>0</v>
      </c>
      <c r="H781" s="192">
        <f t="shared" si="141"/>
        <v>0</v>
      </c>
      <c r="I781" s="192">
        <f t="shared" si="141"/>
        <v>0</v>
      </c>
      <c r="J781" s="192">
        <f t="shared" si="141"/>
        <v>0</v>
      </c>
      <c r="K781" s="192">
        <f t="shared" si="141"/>
        <v>0</v>
      </c>
      <c r="L781" s="192">
        <f t="shared" si="141"/>
        <v>0</v>
      </c>
      <c r="M781" s="192">
        <f t="shared" si="141"/>
        <v>0</v>
      </c>
      <c r="N781" s="192">
        <f t="shared" si="141"/>
        <v>0</v>
      </c>
      <c r="O781" s="192">
        <f t="shared" si="141"/>
        <v>0</v>
      </c>
      <c r="P781" s="192">
        <f t="shared" si="141"/>
        <v>0</v>
      </c>
      <c r="Q781" s="192">
        <f t="shared" si="140"/>
        <v>0</v>
      </c>
      <c r="R781" s="189"/>
      <c r="S781" s="189"/>
    </row>
    <row r="782" spans="3:19" x14ac:dyDescent="0.25">
      <c r="C782" s="935" t="s">
        <v>189</v>
      </c>
      <c r="D782" s="936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4"/>
      <c r="R782" s="189"/>
      <c r="S782" s="189"/>
    </row>
    <row r="783" spans="3:19" x14ac:dyDescent="0.25">
      <c r="C783" s="16" t="s">
        <v>168</v>
      </c>
      <c r="D783" s="16" t="s">
        <v>169</v>
      </c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2">
        <f t="shared" ref="Q783:Q798" si="142">SUM(E783:P783)</f>
        <v>0</v>
      </c>
      <c r="R783" s="189"/>
      <c r="S783" s="189"/>
    </row>
    <row r="784" spans="3:19" x14ac:dyDescent="0.25">
      <c r="C784" s="16" t="s">
        <v>170</v>
      </c>
      <c r="D784" s="16" t="s">
        <v>171</v>
      </c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2">
        <f t="shared" si="142"/>
        <v>0</v>
      </c>
      <c r="R784" s="189"/>
      <c r="S784" s="189"/>
    </row>
    <row r="785" spans="3:19" x14ac:dyDescent="0.25">
      <c r="C785" s="16" t="s">
        <v>216</v>
      </c>
      <c r="D785" s="16" t="s">
        <v>173</v>
      </c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2">
        <f t="shared" si="142"/>
        <v>0</v>
      </c>
      <c r="R785" s="189"/>
      <c r="S785" s="189"/>
    </row>
    <row r="786" spans="3:19" x14ac:dyDescent="0.25">
      <c r="C786" s="16" t="s">
        <v>174</v>
      </c>
      <c r="D786" s="16" t="s">
        <v>175</v>
      </c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2">
        <f t="shared" si="142"/>
        <v>0</v>
      </c>
      <c r="R786" s="189"/>
      <c r="S786" s="189"/>
    </row>
    <row r="787" spans="3:19" x14ac:dyDescent="0.25">
      <c r="C787" s="16" t="s">
        <v>176</v>
      </c>
      <c r="D787" s="16" t="s">
        <v>177</v>
      </c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2">
        <f t="shared" si="142"/>
        <v>0</v>
      </c>
      <c r="R787" s="189"/>
      <c r="S787" s="189"/>
    </row>
    <row r="788" spans="3:19" x14ac:dyDescent="0.25">
      <c r="C788" s="16" t="s">
        <v>178</v>
      </c>
      <c r="D788" s="16" t="s">
        <v>179</v>
      </c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2">
        <f t="shared" si="142"/>
        <v>0</v>
      </c>
      <c r="R788" s="189"/>
      <c r="S788" s="189"/>
    </row>
    <row r="789" spans="3:19" x14ac:dyDescent="0.25">
      <c r="C789" s="16" t="s">
        <v>180</v>
      </c>
      <c r="D789" s="16" t="s">
        <v>181</v>
      </c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2">
        <f t="shared" si="142"/>
        <v>0</v>
      </c>
      <c r="R789" s="189"/>
      <c r="S789" s="189"/>
    </row>
    <row r="790" spans="3:19" x14ac:dyDescent="0.25">
      <c r="C790" s="16" t="s">
        <v>182</v>
      </c>
      <c r="D790" s="16" t="s">
        <v>183</v>
      </c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2">
        <f t="shared" si="142"/>
        <v>0</v>
      </c>
      <c r="R790" s="189"/>
      <c r="S790" s="189"/>
    </row>
    <row r="791" spans="3:19" x14ac:dyDescent="0.25">
      <c r="C791" s="16" t="s">
        <v>208</v>
      </c>
      <c r="D791" s="16" t="s">
        <v>163</v>
      </c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2">
        <f t="shared" si="142"/>
        <v>0</v>
      </c>
      <c r="R791" s="189"/>
      <c r="S791" s="189"/>
    </row>
    <row r="792" spans="3:19" x14ac:dyDescent="0.25">
      <c r="C792" s="16" t="s">
        <v>185</v>
      </c>
      <c r="D792" s="16" t="s">
        <v>186</v>
      </c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2">
        <f t="shared" si="142"/>
        <v>0</v>
      </c>
      <c r="R792" s="189"/>
      <c r="S792" s="189"/>
    </row>
    <row r="793" spans="3:19" x14ac:dyDescent="0.25">
      <c r="C793" s="16" t="s">
        <v>187</v>
      </c>
      <c r="D793" s="16" t="s">
        <v>165</v>
      </c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2">
        <f t="shared" si="142"/>
        <v>0</v>
      </c>
      <c r="R793" s="189"/>
      <c r="S793" s="189"/>
    </row>
    <row r="794" spans="3:19" x14ac:dyDescent="0.25">
      <c r="C794" s="16"/>
      <c r="D794" s="16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2">
        <f t="shared" si="142"/>
        <v>0</v>
      </c>
      <c r="R794" s="189"/>
      <c r="S794" s="189"/>
    </row>
    <row r="795" spans="3:19" x14ac:dyDescent="0.25">
      <c r="C795" s="16"/>
      <c r="D795" s="16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2">
        <f t="shared" si="142"/>
        <v>0</v>
      </c>
      <c r="R795" s="189"/>
      <c r="S795" s="189"/>
    </row>
    <row r="796" spans="3:19" x14ac:dyDescent="0.25">
      <c r="C796" s="16"/>
      <c r="D796" s="16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2">
        <f t="shared" si="142"/>
        <v>0</v>
      </c>
      <c r="R796" s="189"/>
      <c r="S796" s="189"/>
    </row>
    <row r="797" spans="3:19" x14ac:dyDescent="0.25">
      <c r="C797" s="16" t="s">
        <v>235</v>
      </c>
      <c r="D797" s="16" t="s">
        <v>235</v>
      </c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2">
        <f t="shared" si="142"/>
        <v>0</v>
      </c>
      <c r="R797" s="189"/>
      <c r="S797" s="189"/>
    </row>
    <row r="798" spans="3:19" x14ac:dyDescent="0.25">
      <c r="C798" s="937" t="s">
        <v>188</v>
      </c>
      <c r="D798" s="938"/>
      <c r="E798" s="192">
        <f t="shared" ref="E798:P798" si="143">SUM(E783:E797)</f>
        <v>0</v>
      </c>
      <c r="F798" s="192">
        <f t="shared" si="143"/>
        <v>0</v>
      </c>
      <c r="G798" s="192">
        <f t="shared" si="143"/>
        <v>0</v>
      </c>
      <c r="H798" s="192">
        <f t="shared" si="143"/>
        <v>0</v>
      </c>
      <c r="I798" s="192">
        <f t="shared" si="143"/>
        <v>0</v>
      </c>
      <c r="J798" s="192">
        <f t="shared" si="143"/>
        <v>0</v>
      </c>
      <c r="K798" s="192">
        <f t="shared" si="143"/>
        <v>0</v>
      </c>
      <c r="L798" s="192">
        <f t="shared" si="143"/>
        <v>0</v>
      </c>
      <c r="M798" s="192">
        <f t="shared" si="143"/>
        <v>0</v>
      </c>
      <c r="N798" s="192">
        <f t="shared" si="143"/>
        <v>0</v>
      </c>
      <c r="O798" s="192">
        <f t="shared" si="143"/>
        <v>0</v>
      </c>
      <c r="P798" s="192">
        <f t="shared" si="143"/>
        <v>0</v>
      </c>
      <c r="Q798" s="192">
        <f t="shared" si="142"/>
        <v>0</v>
      </c>
      <c r="R798" s="189"/>
      <c r="S798" s="189"/>
    </row>
    <row r="799" spans="3:19" x14ac:dyDescent="0.25">
      <c r="C799" s="935" t="s">
        <v>196</v>
      </c>
      <c r="D799" s="936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4"/>
      <c r="R799" s="189"/>
      <c r="S799" s="189"/>
    </row>
    <row r="800" spans="3:19" x14ac:dyDescent="0.25">
      <c r="C800" s="16" t="s">
        <v>168</v>
      </c>
      <c r="D800" s="16" t="s">
        <v>169</v>
      </c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2">
        <f t="shared" ref="Q800:Q819" si="144">SUM(E800:P800)</f>
        <v>0</v>
      </c>
      <c r="R800" s="189"/>
      <c r="S800" s="189"/>
    </row>
    <row r="801" spans="3:19" x14ac:dyDescent="0.25">
      <c r="C801" s="16" t="s">
        <v>170</v>
      </c>
      <c r="D801" s="16" t="s">
        <v>171</v>
      </c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2">
        <f t="shared" si="144"/>
        <v>0</v>
      </c>
      <c r="R801" s="189"/>
      <c r="S801" s="189"/>
    </row>
    <row r="802" spans="3:19" x14ac:dyDescent="0.25">
      <c r="C802" s="16" t="s">
        <v>216</v>
      </c>
      <c r="D802" s="16" t="s">
        <v>173</v>
      </c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2">
        <f t="shared" si="144"/>
        <v>0</v>
      </c>
      <c r="R802" s="189"/>
      <c r="S802" s="189"/>
    </row>
    <row r="803" spans="3:19" x14ac:dyDescent="0.25">
      <c r="C803" s="16" t="s">
        <v>174</v>
      </c>
      <c r="D803" s="16" t="s">
        <v>175</v>
      </c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2">
        <f t="shared" si="144"/>
        <v>0</v>
      </c>
      <c r="R803" s="189"/>
      <c r="S803" s="189"/>
    </row>
    <row r="804" spans="3:19" x14ac:dyDescent="0.25">
      <c r="C804" s="16" t="s">
        <v>176</v>
      </c>
      <c r="D804" s="16" t="s">
        <v>177</v>
      </c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2">
        <f t="shared" si="144"/>
        <v>0</v>
      </c>
      <c r="R804" s="189"/>
      <c r="S804" s="189"/>
    </row>
    <row r="805" spans="3:19" x14ac:dyDescent="0.25">
      <c r="C805" s="16" t="s">
        <v>178</v>
      </c>
      <c r="D805" s="16" t="s">
        <v>217</v>
      </c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2">
        <f t="shared" si="144"/>
        <v>0</v>
      </c>
      <c r="R805" s="189"/>
      <c r="S805" s="189"/>
    </row>
    <row r="806" spans="3:19" x14ac:dyDescent="0.25">
      <c r="C806" s="16" t="s">
        <v>180</v>
      </c>
      <c r="D806" s="16" t="s">
        <v>197</v>
      </c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2">
        <f t="shared" si="144"/>
        <v>0</v>
      </c>
      <c r="R806" s="189"/>
      <c r="S806" s="189"/>
    </row>
    <row r="807" spans="3:19" x14ac:dyDescent="0.25">
      <c r="C807" s="16" t="s">
        <v>218</v>
      </c>
      <c r="D807" s="16" t="s">
        <v>206</v>
      </c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2">
        <f t="shared" si="144"/>
        <v>0</v>
      </c>
      <c r="R807" s="189"/>
      <c r="S807" s="189"/>
    </row>
    <row r="808" spans="3:19" x14ac:dyDescent="0.25">
      <c r="C808" s="16" t="s">
        <v>236</v>
      </c>
      <c r="D808" s="16" t="s">
        <v>220</v>
      </c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2">
        <f t="shared" si="144"/>
        <v>0</v>
      </c>
      <c r="R808" s="189"/>
      <c r="S808" s="189"/>
    </row>
    <row r="809" spans="3:19" x14ac:dyDescent="0.25">
      <c r="C809" s="16" t="s">
        <v>182</v>
      </c>
      <c r="D809" s="16" t="s">
        <v>183</v>
      </c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2">
        <f t="shared" si="144"/>
        <v>0</v>
      </c>
      <c r="R809" s="189"/>
      <c r="S809" s="189"/>
    </row>
    <row r="810" spans="3:19" x14ac:dyDescent="0.25">
      <c r="C810" s="16" t="s">
        <v>184</v>
      </c>
      <c r="D810" s="16" t="s">
        <v>163</v>
      </c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2">
        <f t="shared" si="144"/>
        <v>0</v>
      </c>
      <c r="R810" s="189"/>
      <c r="S810" s="189"/>
    </row>
    <row r="811" spans="3:19" x14ac:dyDescent="0.25">
      <c r="C811" s="16" t="s">
        <v>185</v>
      </c>
      <c r="D811" s="16" t="s">
        <v>186</v>
      </c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2">
        <f t="shared" si="144"/>
        <v>0</v>
      </c>
      <c r="R811" s="189"/>
      <c r="S811" s="189"/>
    </row>
    <row r="812" spans="3:19" x14ac:dyDescent="0.25">
      <c r="C812" s="16" t="s">
        <v>187</v>
      </c>
      <c r="D812" s="16" t="s">
        <v>165</v>
      </c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2">
        <f t="shared" si="144"/>
        <v>0</v>
      </c>
      <c r="R812" s="189"/>
      <c r="S812" s="189"/>
    </row>
    <row r="813" spans="3:19" x14ac:dyDescent="0.25">
      <c r="C813" s="16"/>
      <c r="D813" s="16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2">
        <f t="shared" si="144"/>
        <v>0</v>
      </c>
      <c r="R813" s="189"/>
      <c r="S813" s="189"/>
    </row>
    <row r="814" spans="3:19" x14ac:dyDescent="0.25">
      <c r="C814" s="16"/>
      <c r="D814" s="16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2">
        <f t="shared" si="144"/>
        <v>0</v>
      </c>
      <c r="R814" s="189"/>
      <c r="S814" s="189"/>
    </row>
    <row r="815" spans="3:19" x14ac:dyDescent="0.25">
      <c r="C815" s="16"/>
      <c r="D815" s="16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2">
        <f t="shared" si="144"/>
        <v>0</v>
      </c>
      <c r="R815" s="189"/>
      <c r="S815" s="189"/>
    </row>
    <row r="816" spans="3:19" x14ac:dyDescent="0.25">
      <c r="C816" s="16" t="s">
        <v>235</v>
      </c>
      <c r="D816" s="16" t="s">
        <v>235</v>
      </c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2">
        <f t="shared" si="144"/>
        <v>0</v>
      </c>
      <c r="R816" s="189"/>
      <c r="S816" s="189"/>
    </row>
    <row r="817" spans="3:19" x14ac:dyDescent="0.25">
      <c r="C817" s="937" t="s">
        <v>188</v>
      </c>
      <c r="D817" s="938"/>
      <c r="E817" s="192">
        <f t="shared" ref="E817:P817" si="145">SUM(E800:E816)</f>
        <v>0</v>
      </c>
      <c r="F817" s="192">
        <f t="shared" si="145"/>
        <v>0</v>
      </c>
      <c r="G817" s="192">
        <f t="shared" si="145"/>
        <v>0</v>
      </c>
      <c r="H817" s="192">
        <f t="shared" si="145"/>
        <v>0</v>
      </c>
      <c r="I817" s="192">
        <f t="shared" si="145"/>
        <v>0</v>
      </c>
      <c r="J817" s="192">
        <f t="shared" si="145"/>
        <v>0</v>
      </c>
      <c r="K817" s="192">
        <f t="shared" si="145"/>
        <v>0</v>
      </c>
      <c r="L817" s="192">
        <f t="shared" si="145"/>
        <v>0</v>
      </c>
      <c r="M817" s="192">
        <f t="shared" si="145"/>
        <v>0</v>
      </c>
      <c r="N817" s="192">
        <f t="shared" si="145"/>
        <v>0</v>
      </c>
      <c r="O817" s="192">
        <f t="shared" si="145"/>
        <v>0</v>
      </c>
      <c r="P817" s="192">
        <f t="shared" si="145"/>
        <v>0</v>
      </c>
      <c r="Q817" s="192">
        <f t="shared" si="144"/>
        <v>0</v>
      </c>
      <c r="R817" s="189"/>
      <c r="S817" s="189"/>
    </row>
    <row r="818" spans="3:19" x14ac:dyDescent="0.25">
      <c r="C818" s="937" t="s">
        <v>200</v>
      </c>
      <c r="D818" s="938"/>
      <c r="E818" s="192">
        <f t="shared" ref="E818:P818" si="146">E817+E798+E781</f>
        <v>0</v>
      </c>
      <c r="F818" s="192">
        <f t="shared" si="146"/>
        <v>0</v>
      </c>
      <c r="G818" s="192">
        <f t="shared" si="146"/>
        <v>0</v>
      </c>
      <c r="H818" s="192">
        <f t="shared" si="146"/>
        <v>0</v>
      </c>
      <c r="I818" s="192">
        <f t="shared" si="146"/>
        <v>0</v>
      </c>
      <c r="J818" s="192">
        <f t="shared" si="146"/>
        <v>0</v>
      </c>
      <c r="K818" s="192">
        <f t="shared" si="146"/>
        <v>0</v>
      </c>
      <c r="L818" s="192">
        <f t="shared" si="146"/>
        <v>0</v>
      </c>
      <c r="M818" s="192">
        <f t="shared" si="146"/>
        <v>0</v>
      </c>
      <c r="N818" s="192">
        <f t="shared" si="146"/>
        <v>0</v>
      </c>
      <c r="O818" s="192">
        <f t="shared" si="146"/>
        <v>0</v>
      </c>
      <c r="P818" s="192">
        <f t="shared" si="146"/>
        <v>0</v>
      </c>
      <c r="Q818" s="192">
        <f t="shared" si="144"/>
        <v>0</v>
      </c>
      <c r="R818" s="189"/>
      <c r="S818" s="189"/>
    </row>
    <row r="819" spans="3:19" x14ac:dyDescent="0.25">
      <c r="C819" s="937" t="s">
        <v>201</v>
      </c>
      <c r="D819" s="938"/>
      <c r="E819" s="192">
        <f t="shared" ref="E819:P819" si="147">E818+E764</f>
        <v>0</v>
      </c>
      <c r="F819" s="192">
        <f t="shared" si="147"/>
        <v>0</v>
      </c>
      <c r="G819" s="192">
        <f t="shared" si="147"/>
        <v>0</v>
      </c>
      <c r="H819" s="192">
        <f t="shared" si="147"/>
        <v>0</v>
      </c>
      <c r="I819" s="192">
        <f t="shared" si="147"/>
        <v>0</v>
      </c>
      <c r="J819" s="192">
        <f t="shared" si="147"/>
        <v>0</v>
      </c>
      <c r="K819" s="192">
        <f t="shared" si="147"/>
        <v>0</v>
      </c>
      <c r="L819" s="192">
        <f t="shared" si="147"/>
        <v>0</v>
      </c>
      <c r="M819" s="192">
        <f t="shared" si="147"/>
        <v>0</v>
      </c>
      <c r="N819" s="192">
        <f t="shared" si="147"/>
        <v>0</v>
      </c>
      <c r="O819" s="192">
        <f t="shared" si="147"/>
        <v>0</v>
      </c>
      <c r="P819" s="192">
        <f t="shared" si="147"/>
        <v>0</v>
      </c>
      <c r="Q819" s="192">
        <f t="shared" si="144"/>
        <v>0</v>
      </c>
      <c r="R819" s="189"/>
      <c r="S819" s="189"/>
    </row>
    <row r="820" spans="3:19" x14ac:dyDescent="0.25"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</row>
    <row r="821" spans="3:19" x14ac:dyDescent="0.25">
      <c r="D821" s="22"/>
      <c r="E821" s="191" t="s">
        <v>202</v>
      </c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</row>
    <row r="822" spans="3:19" x14ac:dyDescent="0.25">
      <c r="D822" s="24"/>
      <c r="E822" s="190">
        <v>1</v>
      </c>
      <c r="F822" s="189" t="s">
        <v>203</v>
      </c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</row>
    <row r="823" spans="3:19" x14ac:dyDescent="0.25">
      <c r="E823" s="190">
        <f>E822+1</f>
        <v>2</v>
      </c>
      <c r="F823" s="189" t="s">
        <v>210</v>
      </c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</row>
    <row r="824" spans="3:19" x14ac:dyDescent="0.25">
      <c r="E824" s="24"/>
    </row>
  </sheetData>
  <mergeCells count="137">
    <mergeCell ref="C782:D782"/>
    <mergeCell ref="C798:D798"/>
    <mergeCell ref="C799:D799"/>
    <mergeCell ref="C817:D817"/>
    <mergeCell ref="C818:D818"/>
    <mergeCell ref="C819:D819"/>
    <mergeCell ref="E748:Q748"/>
    <mergeCell ref="C750:D750"/>
    <mergeCell ref="C764:D764"/>
    <mergeCell ref="C765:D765"/>
    <mergeCell ref="C781:D781"/>
    <mergeCell ref="C744:D744"/>
    <mergeCell ref="C745:D745"/>
    <mergeCell ref="C748:D749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C674:D675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596:D596"/>
    <mergeCell ref="C597:D597"/>
    <mergeCell ref="C600:D601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C526:D527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448:D448"/>
    <mergeCell ref="C449:D449"/>
    <mergeCell ref="C452:D453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C377:D379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281:D281"/>
    <mergeCell ref="C299:D299"/>
    <mergeCell ref="C300:D300"/>
    <mergeCell ref="C301:D301"/>
    <mergeCell ref="C303:D304"/>
    <mergeCell ref="E230:Q230"/>
    <mergeCell ref="C232:D232"/>
    <mergeCell ref="C246:D246"/>
    <mergeCell ref="C247:D247"/>
    <mergeCell ref="C263:D263"/>
    <mergeCell ref="C159:D159"/>
    <mergeCell ref="C173:D173"/>
    <mergeCell ref="C174:D174"/>
    <mergeCell ref="C190:D190"/>
    <mergeCell ref="C191:D191"/>
    <mergeCell ref="C280:D280"/>
    <mergeCell ref="C264:D264"/>
    <mergeCell ref="C207:D207"/>
    <mergeCell ref="C208:D208"/>
    <mergeCell ref="C225:D225"/>
    <mergeCell ref="C226:D226"/>
    <mergeCell ref="C227:D227"/>
    <mergeCell ref="C230:D231"/>
    <mergeCell ref="C154:D154"/>
    <mergeCell ref="C157:D158"/>
    <mergeCell ref="E83:Q83"/>
    <mergeCell ref="C85:D85"/>
    <mergeCell ref="C99:D99"/>
    <mergeCell ref="C100:D100"/>
    <mergeCell ref="C116:D116"/>
    <mergeCell ref="C117:D117"/>
    <mergeCell ref="E157:Q157"/>
    <mergeCell ref="H5:J5"/>
    <mergeCell ref="K5:N5"/>
    <mergeCell ref="C133:D133"/>
    <mergeCell ref="C134:D134"/>
    <mergeCell ref="C152:D152"/>
    <mergeCell ref="C153:D153"/>
    <mergeCell ref="O5:S5"/>
    <mergeCell ref="C8:D8"/>
    <mergeCell ref="C22:D22"/>
    <mergeCell ref="C23:D23"/>
    <mergeCell ref="C39:D39"/>
    <mergeCell ref="C40:D40"/>
    <mergeCell ref="C5:D7"/>
    <mergeCell ref="E5:E6"/>
    <mergeCell ref="F5:F6"/>
    <mergeCell ref="G5:G6"/>
    <mergeCell ref="C57:D57"/>
    <mergeCell ref="C58:D58"/>
    <mergeCell ref="C76:D76"/>
    <mergeCell ref="C77:D77"/>
    <mergeCell ref="C78:D78"/>
    <mergeCell ref="C83:D84"/>
  </mergeCells>
  <pageMargins left="0.75" right="0.75" top="1" bottom="1" header="0.5" footer="0.5"/>
  <pageSetup paperSize="9" scale="1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</sheetPr>
  <dimension ref="B2:P52"/>
  <sheetViews>
    <sheetView showGridLines="0" view="pageBreakPreview" zoomScale="60" zoomScaleNormal="80" workbookViewId="0">
      <selection activeCell="C38" sqref="C38"/>
    </sheetView>
  </sheetViews>
  <sheetFormatPr defaultColWidth="9.1796875" defaultRowHeight="14" x14ac:dyDescent="0.25"/>
  <cols>
    <col min="1" max="1" width="9.1796875" style="86"/>
    <col min="2" max="2" width="21.54296875" style="86" customWidth="1"/>
    <col min="3" max="3" width="76.453125" style="86" customWidth="1"/>
    <col min="4" max="5" width="44.54296875" style="86" customWidth="1"/>
    <col min="6" max="10" width="9.1796875" style="86"/>
    <col min="11" max="11" width="17.54296875" style="86" customWidth="1"/>
    <col min="12" max="17" width="9.1796875" style="86"/>
    <col min="18" max="18" width="19.81640625" style="86" customWidth="1"/>
    <col min="19" max="24" width="9.1796875" style="86"/>
    <col min="25" max="25" width="19.81640625" style="86" customWidth="1"/>
    <col min="26" max="16384" width="9.1796875" style="86"/>
  </cols>
  <sheetData>
    <row r="2" spans="2:16" x14ac:dyDescent="0.25">
      <c r="B2" s="1150" t="s">
        <v>87</v>
      </c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</row>
    <row r="3" spans="2:16" x14ac:dyDescent="0.25">
      <c r="B3" s="1053" t="s">
        <v>925</v>
      </c>
      <c r="C3" s="1053"/>
      <c r="D3" s="1053"/>
    </row>
    <row r="4" spans="2:16" x14ac:dyDescent="0.25">
      <c r="E4" s="111" t="s">
        <v>101</v>
      </c>
    </row>
    <row r="5" spans="2:16" x14ac:dyDescent="0.25">
      <c r="B5" s="1133" t="s">
        <v>136</v>
      </c>
      <c r="C5" s="1134"/>
      <c r="D5" s="1062" t="s">
        <v>603</v>
      </c>
      <c r="E5" s="1064"/>
    </row>
    <row r="6" spans="2:16" x14ac:dyDescent="0.25">
      <c r="B6" s="1137"/>
      <c r="C6" s="1138"/>
      <c r="D6" s="113" t="s">
        <v>818</v>
      </c>
      <c r="E6" s="113" t="s">
        <v>819</v>
      </c>
    </row>
    <row r="7" spans="2:16" x14ac:dyDescent="0.25">
      <c r="B7" s="935" t="s">
        <v>827</v>
      </c>
      <c r="C7" s="936"/>
      <c r="D7" s="17"/>
      <c r="E7" s="17"/>
    </row>
    <row r="8" spans="2:16" ht="18.649999999999999" customHeight="1" x14ac:dyDescent="0.25">
      <c r="B8" s="652" t="s">
        <v>148</v>
      </c>
      <c r="C8" s="652" t="s">
        <v>149</v>
      </c>
      <c r="D8" s="673">
        <v>2366.0799890356266</v>
      </c>
      <c r="E8" s="673">
        <v>0</v>
      </c>
    </row>
    <row r="9" spans="2:16" ht="18.649999999999999" customHeight="1" x14ac:dyDescent="0.25">
      <c r="B9" s="648" t="s">
        <v>828</v>
      </c>
      <c r="C9" s="648" t="s">
        <v>151</v>
      </c>
      <c r="D9" s="673">
        <v>877.15311138147547</v>
      </c>
      <c r="E9" s="673">
        <v>0</v>
      </c>
    </row>
    <row r="10" spans="2:16" ht="18.649999999999999" customHeight="1" x14ac:dyDescent="0.25">
      <c r="B10" s="648" t="s">
        <v>829</v>
      </c>
      <c r="C10" s="648" t="s">
        <v>830</v>
      </c>
      <c r="D10" s="673">
        <v>203.975036897395</v>
      </c>
      <c r="E10" s="673">
        <v>0</v>
      </c>
    </row>
    <row r="11" spans="2:16" ht="18.649999999999999" customHeight="1" x14ac:dyDescent="0.25">
      <c r="B11" s="648" t="s">
        <v>831</v>
      </c>
      <c r="C11" s="648" t="s">
        <v>832</v>
      </c>
      <c r="D11" s="673">
        <v>1.8611948195134231</v>
      </c>
      <c r="E11" s="673">
        <v>0</v>
      </c>
    </row>
    <row r="12" spans="2:16" ht="18.649999999999999" customHeight="1" x14ac:dyDescent="0.25">
      <c r="B12" s="648" t="s">
        <v>833</v>
      </c>
      <c r="C12" s="648" t="s">
        <v>179</v>
      </c>
      <c r="D12" s="673">
        <v>3061.5721571848153</v>
      </c>
      <c r="E12" s="673">
        <v>0</v>
      </c>
    </row>
    <row r="13" spans="2:16" ht="18.649999999999999" customHeight="1" x14ac:dyDescent="0.25">
      <c r="B13" s="648" t="s">
        <v>834</v>
      </c>
      <c r="C13" s="648" t="s">
        <v>835</v>
      </c>
      <c r="D13" s="673">
        <v>98.25622631926575</v>
      </c>
      <c r="E13" s="673">
        <v>0</v>
      </c>
    </row>
    <row r="14" spans="2:16" ht="18.649999999999999" customHeight="1" x14ac:dyDescent="0.25">
      <c r="B14" s="648" t="s">
        <v>836</v>
      </c>
      <c r="C14" s="648" t="s">
        <v>837</v>
      </c>
      <c r="D14" s="673">
        <v>60.246429938479679</v>
      </c>
      <c r="E14" s="673">
        <v>0</v>
      </c>
    </row>
    <row r="15" spans="2:16" ht="18.649999999999999" customHeight="1" x14ac:dyDescent="0.25">
      <c r="B15" s="648" t="s">
        <v>838</v>
      </c>
      <c r="C15" s="648" t="s">
        <v>839</v>
      </c>
      <c r="D15" s="673">
        <v>13.811181978640832</v>
      </c>
      <c r="E15" s="673">
        <v>0</v>
      </c>
    </row>
    <row r="16" spans="2:16" ht="18.649999999999999" customHeight="1" x14ac:dyDescent="0.25">
      <c r="B16" s="648" t="s">
        <v>840</v>
      </c>
      <c r="C16" s="648" t="s">
        <v>841</v>
      </c>
      <c r="D16" s="673">
        <v>0</v>
      </c>
      <c r="E16" s="673">
        <v>0</v>
      </c>
    </row>
    <row r="17" spans="2:5" ht="18.649999999999999" customHeight="1" x14ac:dyDescent="0.25">
      <c r="B17" s="648" t="s">
        <v>842</v>
      </c>
      <c r="C17" s="656" t="s">
        <v>843</v>
      </c>
      <c r="D17" s="673">
        <v>0</v>
      </c>
      <c r="E17" s="673">
        <v>0</v>
      </c>
    </row>
    <row r="18" spans="2:5" ht="18.649999999999999" customHeight="1" x14ac:dyDescent="0.25">
      <c r="B18" s="935" t="s">
        <v>844</v>
      </c>
      <c r="C18" s="936"/>
      <c r="D18" s="17"/>
      <c r="E18" s="17"/>
    </row>
    <row r="19" spans="2:5" ht="18.649999999999999" customHeight="1" x14ac:dyDescent="0.25">
      <c r="B19" s="648"/>
      <c r="C19" s="651" t="s">
        <v>845</v>
      </c>
      <c r="D19" s="17"/>
      <c r="E19" s="17"/>
    </row>
    <row r="20" spans="2:5" ht="18.649999999999999" customHeight="1" x14ac:dyDescent="0.25">
      <c r="B20" s="648" t="s">
        <v>846</v>
      </c>
      <c r="C20" s="655" t="s">
        <v>847</v>
      </c>
      <c r="D20" s="673">
        <v>221.84740284047686</v>
      </c>
      <c r="E20" s="673">
        <v>0</v>
      </c>
    </row>
    <row r="21" spans="2:5" ht="18.649999999999999" customHeight="1" x14ac:dyDescent="0.25">
      <c r="B21" s="648" t="s">
        <v>848</v>
      </c>
      <c r="C21" s="655" t="s">
        <v>849</v>
      </c>
      <c r="D21" s="673">
        <v>0.12502929921793238</v>
      </c>
      <c r="E21" s="673">
        <v>0</v>
      </c>
    </row>
    <row r="22" spans="2:5" ht="18.649999999999999" customHeight="1" x14ac:dyDescent="0.25">
      <c r="B22" s="648" t="s">
        <v>850</v>
      </c>
      <c r="C22" s="655" t="s">
        <v>403</v>
      </c>
      <c r="D22" s="673">
        <v>113.34532032229151</v>
      </c>
      <c r="E22" s="673">
        <v>0</v>
      </c>
    </row>
    <row r="23" spans="2:5" ht="18.649999999999999" customHeight="1" x14ac:dyDescent="0.25">
      <c r="B23" s="648" t="s">
        <v>851</v>
      </c>
      <c r="C23" s="648" t="s">
        <v>852</v>
      </c>
      <c r="D23" s="673">
        <v>0.4135835557141963</v>
      </c>
      <c r="E23" s="673">
        <v>0</v>
      </c>
    </row>
    <row r="24" spans="2:5" ht="18.649999999999999" customHeight="1" x14ac:dyDescent="0.25">
      <c r="B24" s="648" t="s">
        <v>853</v>
      </c>
      <c r="C24" s="655" t="s">
        <v>854</v>
      </c>
      <c r="D24" s="673">
        <v>7.8222868170217499</v>
      </c>
      <c r="E24" s="673">
        <v>0</v>
      </c>
    </row>
    <row r="25" spans="2:5" ht="18.649999999999999" customHeight="1" x14ac:dyDescent="0.25">
      <c r="B25" s="648" t="s">
        <v>855</v>
      </c>
      <c r="C25" s="655" t="s">
        <v>856</v>
      </c>
      <c r="D25" s="673">
        <v>18.774379453738639</v>
      </c>
      <c r="E25" s="673">
        <v>0</v>
      </c>
    </row>
    <row r="26" spans="2:5" ht="18.649999999999999" customHeight="1" x14ac:dyDescent="0.25">
      <c r="B26" s="648" t="s">
        <v>917</v>
      </c>
      <c r="C26" s="655" t="s">
        <v>910</v>
      </c>
      <c r="D26" s="673">
        <v>17.314308183430583</v>
      </c>
      <c r="E26" s="673">
        <v>0</v>
      </c>
    </row>
    <row r="27" spans="2:5" ht="18.649999999999999" customHeight="1" x14ac:dyDescent="0.25">
      <c r="B27" s="648" t="s">
        <v>859</v>
      </c>
      <c r="C27" s="655" t="s">
        <v>175</v>
      </c>
      <c r="D27" s="673">
        <v>1.3868209689990215E-2</v>
      </c>
      <c r="E27" s="673">
        <v>0</v>
      </c>
    </row>
    <row r="28" spans="2:5" ht="18.649999999999999" customHeight="1" x14ac:dyDescent="0.25">
      <c r="B28" s="648" t="s">
        <v>860</v>
      </c>
      <c r="C28" s="655" t="s">
        <v>843</v>
      </c>
      <c r="D28" s="673">
        <v>0</v>
      </c>
      <c r="E28" s="673">
        <v>0</v>
      </c>
    </row>
    <row r="29" spans="2:5" ht="18.649999999999999" customHeight="1" x14ac:dyDescent="0.25">
      <c r="B29" s="648"/>
      <c r="C29" s="164" t="s">
        <v>861</v>
      </c>
      <c r="D29" s="17"/>
      <c r="E29" s="17"/>
    </row>
    <row r="30" spans="2:5" ht="18.649999999999999" customHeight="1" x14ac:dyDescent="0.25">
      <c r="B30" s="648" t="s">
        <v>862</v>
      </c>
      <c r="C30" s="655" t="s">
        <v>847</v>
      </c>
      <c r="D30" s="673">
        <v>139.36426024121417</v>
      </c>
      <c r="E30" s="673">
        <v>0</v>
      </c>
    </row>
    <row r="31" spans="2:5" ht="18.649999999999999" customHeight="1" x14ac:dyDescent="0.25">
      <c r="B31" s="648" t="s">
        <v>863</v>
      </c>
      <c r="C31" s="655" t="s">
        <v>849</v>
      </c>
      <c r="D31" s="673">
        <v>0</v>
      </c>
      <c r="E31" s="673">
        <v>0</v>
      </c>
    </row>
    <row r="32" spans="2:5" ht="18.649999999999999" customHeight="1" x14ac:dyDescent="0.25">
      <c r="B32" s="648" t="s">
        <v>864</v>
      </c>
      <c r="C32" s="655" t="s">
        <v>403</v>
      </c>
      <c r="D32" s="673">
        <v>36.31837577634893</v>
      </c>
      <c r="E32" s="673">
        <v>0</v>
      </c>
    </row>
    <row r="33" spans="2:5" ht="18.649999999999999" customHeight="1" x14ac:dyDescent="0.25">
      <c r="B33" s="648" t="s">
        <v>865</v>
      </c>
      <c r="C33" s="655" t="s">
        <v>852</v>
      </c>
      <c r="D33" s="673">
        <v>0</v>
      </c>
      <c r="E33" s="673">
        <v>0</v>
      </c>
    </row>
    <row r="34" spans="2:5" ht="18.649999999999999" customHeight="1" x14ac:dyDescent="0.25">
      <c r="B34" s="648" t="s">
        <v>866</v>
      </c>
      <c r="C34" s="655" t="s">
        <v>854</v>
      </c>
      <c r="D34" s="673">
        <v>7.8821419301841837</v>
      </c>
      <c r="E34" s="673">
        <v>0</v>
      </c>
    </row>
    <row r="35" spans="2:5" ht="18.649999999999999" customHeight="1" x14ac:dyDescent="0.25">
      <c r="B35" s="648" t="s">
        <v>867</v>
      </c>
      <c r="C35" s="655" t="s">
        <v>199</v>
      </c>
      <c r="D35" s="673">
        <v>0</v>
      </c>
      <c r="E35" s="673">
        <v>0</v>
      </c>
    </row>
    <row r="36" spans="2:5" ht="18.649999999999999" customHeight="1" x14ac:dyDescent="0.25">
      <c r="B36" s="648" t="s">
        <v>868</v>
      </c>
      <c r="C36" s="655" t="s">
        <v>869</v>
      </c>
      <c r="D36" s="673">
        <v>4.6247364348390292</v>
      </c>
      <c r="E36" s="673">
        <v>0</v>
      </c>
    </row>
    <row r="37" spans="2:5" ht="18.649999999999999" customHeight="1" x14ac:dyDescent="0.25">
      <c r="B37" s="648" t="s">
        <v>870</v>
      </c>
      <c r="C37" s="655" t="s">
        <v>871</v>
      </c>
      <c r="D37" s="673">
        <v>0</v>
      </c>
      <c r="E37" s="673">
        <v>0</v>
      </c>
    </row>
    <row r="38" spans="2:5" ht="18.649999999999999" customHeight="1" x14ac:dyDescent="0.25">
      <c r="B38" s="648" t="s">
        <v>872</v>
      </c>
      <c r="C38" s="655" t="s">
        <v>175</v>
      </c>
      <c r="D38" s="673">
        <v>6.4287824873849347E-2</v>
      </c>
      <c r="E38" s="673">
        <v>0</v>
      </c>
    </row>
    <row r="39" spans="2:5" ht="18.649999999999999" customHeight="1" x14ac:dyDescent="0.25">
      <c r="B39" s="648" t="s">
        <v>873</v>
      </c>
      <c r="C39" s="655" t="s">
        <v>843</v>
      </c>
      <c r="D39" s="673">
        <v>0</v>
      </c>
      <c r="E39" s="673">
        <v>0</v>
      </c>
    </row>
    <row r="40" spans="2:5" ht="18.649999999999999" customHeight="1" x14ac:dyDescent="0.25">
      <c r="B40" s="648"/>
      <c r="C40" s="164" t="s">
        <v>874</v>
      </c>
      <c r="D40" s="17"/>
      <c r="E40" s="17"/>
    </row>
    <row r="41" spans="2:5" ht="18.649999999999999" customHeight="1" x14ac:dyDescent="0.25">
      <c r="B41" s="648" t="s">
        <v>875</v>
      </c>
      <c r="C41" s="655" t="s">
        <v>847</v>
      </c>
      <c r="D41" s="673">
        <v>0</v>
      </c>
      <c r="E41" s="673">
        <v>0</v>
      </c>
    </row>
    <row r="42" spans="2:5" ht="18.649999999999999" customHeight="1" x14ac:dyDescent="0.25">
      <c r="B42" s="648" t="s">
        <v>876</v>
      </c>
      <c r="C42" s="655" t="s">
        <v>849</v>
      </c>
      <c r="D42" s="673">
        <v>0</v>
      </c>
      <c r="E42" s="673">
        <v>0</v>
      </c>
    </row>
    <row r="43" spans="2:5" ht="18.649999999999999" customHeight="1" x14ac:dyDescent="0.25">
      <c r="B43" s="648" t="s">
        <v>877</v>
      </c>
      <c r="C43" s="655" t="s">
        <v>403</v>
      </c>
      <c r="D43" s="673">
        <v>0</v>
      </c>
      <c r="E43" s="673">
        <v>0</v>
      </c>
    </row>
    <row r="44" spans="2:5" ht="18.649999999999999" customHeight="1" x14ac:dyDescent="0.25">
      <c r="B44" s="648" t="s">
        <v>878</v>
      </c>
      <c r="C44" s="655" t="s">
        <v>852</v>
      </c>
      <c r="D44" s="673">
        <v>0</v>
      </c>
      <c r="E44" s="673">
        <v>0</v>
      </c>
    </row>
    <row r="45" spans="2:5" ht="18.649999999999999" customHeight="1" x14ac:dyDescent="0.25">
      <c r="B45" s="648" t="s">
        <v>879</v>
      </c>
      <c r="C45" s="655" t="s">
        <v>854</v>
      </c>
      <c r="D45" s="673">
        <v>0</v>
      </c>
      <c r="E45" s="673">
        <v>0</v>
      </c>
    </row>
    <row r="46" spans="2:5" ht="18.649999999999999" customHeight="1" x14ac:dyDescent="0.25">
      <c r="B46" s="648" t="s">
        <v>880</v>
      </c>
      <c r="C46" s="655" t="s">
        <v>881</v>
      </c>
      <c r="D46" s="673">
        <v>0</v>
      </c>
      <c r="E46" s="673">
        <v>0</v>
      </c>
    </row>
    <row r="47" spans="2:5" ht="18.649999999999999" customHeight="1" x14ac:dyDescent="0.25">
      <c r="B47" s="648" t="s">
        <v>882</v>
      </c>
      <c r="C47" s="655" t="s">
        <v>883</v>
      </c>
      <c r="D47" s="673">
        <v>0</v>
      </c>
      <c r="E47" s="673">
        <v>0</v>
      </c>
    </row>
    <row r="48" spans="2:5" ht="18.649999999999999" customHeight="1" x14ac:dyDescent="0.25">
      <c r="B48" s="648" t="s">
        <v>884</v>
      </c>
      <c r="C48" s="655" t="s">
        <v>869</v>
      </c>
      <c r="D48" s="673">
        <v>0</v>
      </c>
      <c r="E48" s="673">
        <v>0</v>
      </c>
    </row>
    <row r="49" spans="2:5" ht="18.649999999999999" customHeight="1" x14ac:dyDescent="0.25">
      <c r="B49" s="648" t="s">
        <v>885</v>
      </c>
      <c r="C49" s="655" t="s">
        <v>175</v>
      </c>
      <c r="D49" s="673">
        <v>0</v>
      </c>
      <c r="E49" s="673">
        <v>0</v>
      </c>
    </row>
    <row r="50" spans="2:5" ht="14" hidden="1" customHeight="1" x14ac:dyDescent="0.25">
      <c r="B50" s="648" t="s">
        <v>886</v>
      </c>
      <c r="C50" s="655" t="s">
        <v>843</v>
      </c>
      <c r="D50" s="673">
        <v>0</v>
      </c>
      <c r="E50" s="673">
        <v>0</v>
      </c>
    </row>
    <row r="51" spans="2:5" x14ac:dyDescent="0.25">
      <c r="B51" s="1062" t="s">
        <v>201</v>
      </c>
      <c r="C51" s="1064"/>
      <c r="D51" s="165">
        <v>7250.865308444254</v>
      </c>
      <c r="E51" s="165">
        <v>0</v>
      </c>
    </row>
    <row r="52" spans="2:5" x14ac:dyDescent="0.25">
      <c r="E52" s="169">
        <v>-9.0949470177292824E-13</v>
      </c>
    </row>
  </sheetData>
  <mergeCells count="7">
    <mergeCell ref="B51:C51"/>
    <mergeCell ref="B18:C18"/>
    <mergeCell ref="B2:P2"/>
    <mergeCell ref="B5:C6"/>
    <mergeCell ref="D5:E5"/>
    <mergeCell ref="B7:C7"/>
    <mergeCell ref="B3:D3"/>
  </mergeCells>
  <pageMargins left="0.7" right="0.7" top="0.75" bottom="0.75" header="0.3" footer="0.3"/>
  <pageSetup scale="55" orientation="landscape" r:id="rId1"/>
  <colBreaks count="2" manualBreakCount="2">
    <brk id="5" max="51" man="1"/>
    <brk id="6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</sheetPr>
  <dimension ref="B2:P52"/>
  <sheetViews>
    <sheetView showGridLines="0" view="pageBreakPreview" topLeftCell="B1" zoomScale="60" zoomScaleNormal="80" zoomScalePageLayoutView="46" workbookViewId="0">
      <selection activeCell="M14" sqref="M14"/>
    </sheetView>
  </sheetViews>
  <sheetFormatPr defaultColWidth="9.1796875" defaultRowHeight="14" x14ac:dyDescent="0.25"/>
  <cols>
    <col min="1" max="1" width="9.1796875" style="86"/>
    <col min="2" max="2" width="21.54296875" style="86" customWidth="1"/>
    <col min="3" max="3" width="76.6328125" style="86" customWidth="1"/>
    <col min="4" max="4" width="34.1796875" style="86" customWidth="1"/>
    <col min="5" max="5" width="28.453125" style="86" customWidth="1"/>
    <col min="6" max="10" width="9.1796875" style="86"/>
    <col min="11" max="11" width="17.54296875" style="86" customWidth="1"/>
    <col min="12" max="17" width="9.1796875" style="86"/>
    <col min="18" max="18" width="19.81640625" style="86" customWidth="1"/>
    <col min="19" max="24" width="9.1796875" style="86"/>
    <col min="25" max="25" width="19.81640625" style="86" customWidth="1"/>
    <col min="26" max="16384" width="9.1796875" style="86"/>
  </cols>
  <sheetData>
    <row r="2" spans="2:16" x14ac:dyDescent="0.25">
      <c r="B2" s="997" t="s">
        <v>87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B3" s="998" t="s">
        <v>926</v>
      </c>
      <c r="C3" s="998"/>
      <c r="D3" s="998"/>
    </row>
    <row r="4" spans="2:16" x14ac:dyDescent="0.25">
      <c r="E4" s="111" t="s">
        <v>101</v>
      </c>
    </row>
    <row r="5" spans="2:16" x14ac:dyDescent="0.25">
      <c r="B5" s="1133" t="s">
        <v>136</v>
      </c>
      <c r="C5" s="1134"/>
      <c r="D5" s="1062" t="s">
        <v>603</v>
      </c>
      <c r="E5" s="1064"/>
    </row>
    <row r="6" spans="2:16" x14ac:dyDescent="0.25">
      <c r="B6" s="1137"/>
      <c r="C6" s="1138"/>
      <c r="D6" s="113" t="s">
        <v>818</v>
      </c>
      <c r="E6" s="113" t="s">
        <v>819</v>
      </c>
    </row>
    <row r="7" spans="2:16" x14ac:dyDescent="0.25">
      <c r="B7" s="935" t="s">
        <v>827</v>
      </c>
      <c r="C7" s="936"/>
      <c r="D7" s="17"/>
      <c r="E7" s="17"/>
    </row>
    <row r="8" spans="2:16" x14ac:dyDescent="0.25">
      <c r="B8" s="652" t="s">
        <v>148</v>
      </c>
      <c r="C8" s="652" t="s">
        <v>149</v>
      </c>
      <c r="D8" s="673">
        <v>0</v>
      </c>
      <c r="E8" s="673">
        <v>77.655110791755973</v>
      </c>
    </row>
    <row r="9" spans="2:16" x14ac:dyDescent="0.25">
      <c r="B9" s="648" t="s">
        <v>828</v>
      </c>
      <c r="C9" s="648" t="s">
        <v>151</v>
      </c>
      <c r="D9" s="673">
        <v>0</v>
      </c>
      <c r="E9" s="673">
        <v>26.771611333266794</v>
      </c>
    </row>
    <row r="10" spans="2:16" x14ac:dyDescent="0.25">
      <c r="B10" s="648" t="s">
        <v>829</v>
      </c>
      <c r="C10" s="648" t="s">
        <v>830</v>
      </c>
      <c r="D10" s="673">
        <v>0</v>
      </c>
      <c r="E10" s="673">
        <v>5.9995865970602633</v>
      </c>
    </row>
    <row r="11" spans="2:16" x14ac:dyDescent="0.25">
      <c r="B11" s="648" t="s">
        <v>831</v>
      </c>
      <c r="C11" s="648" t="s">
        <v>832</v>
      </c>
      <c r="D11" s="673">
        <v>0</v>
      </c>
      <c r="E11" s="673">
        <v>5.3783646077869174E-2</v>
      </c>
    </row>
    <row r="12" spans="2:16" x14ac:dyDescent="0.25">
      <c r="B12" s="648" t="s">
        <v>833</v>
      </c>
      <c r="C12" s="648" t="s">
        <v>179</v>
      </c>
      <c r="D12" s="673">
        <v>0</v>
      </c>
      <c r="E12" s="673">
        <v>88.592756036653611</v>
      </c>
    </row>
    <row r="13" spans="2:16" x14ac:dyDescent="0.25">
      <c r="B13" s="648" t="s">
        <v>834</v>
      </c>
      <c r="C13" s="648" t="s">
        <v>835</v>
      </c>
      <c r="D13" s="673">
        <v>0</v>
      </c>
      <c r="E13" s="673">
        <v>2.850074313971962</v>
      </c>
    </row>
    <row r="14" spans="2:16" x14ac:dyDescent="0.25">
      <c r="B14" s="648" t="s">
        <v>836</v>
      </c>
      <c r="C14" s="648" t="s">
        <v>837</v>
      </c>
      <c r="D14" s="673">
        <v>0</v>
      </c>
      <c r="E14" s="673">
        <v>1.9039299585081479</v>
      </c>
    </row>
    <row r="15" spans="2:16" x14ac:dyDescent="0.25">
      <c r="B15" s="648" t="s">
        <v>838</v>
      </c>
      <c r="C15" s="648" t="s">
        <v>839</v>
      </c>
      <c r="D15" s="673">
        <v>0</v>
      </c>
      <c r="E15" s="673">
        <v>0.62044833534651622</v>
      </c>
    </row>
    <row r="16" spans="2:16" ht="14" hidden="1" customHeight="1" x14ac:dyDescent="0.25">
      <c r="B16" s="648" t="s">
        <v>840</v>
      </c>
      <c r="C16" s="648" t="s">
        <v>841</v>
      </c>
      <c r="D16" s="673">
        <v>0</v>
      </c>
      <c r="E16" s="673">
        <v>0</v>
      </c>
    </row>
    <row r="17" spans="2:5" ht="14" hidden="1" customHeight="1" x14ac:dyDescent="0.25">
      <c r="B17" s="648" t="s">
        <v>842</v>
      </c>
      <c r="C17" s="656" t="s">
        <v>843</v>
      </c>
      <c r="D17" s="673">
        <v>0</v>
      </c>
      <c r="E17" s="673">
        <v>0</v>
      </c>
    </row>
    <row r="18" spans="2:5" x14ac:dyDescent="0.25">
      <c r="B18" s="935" t="s">
        <v>844</v>
      </c>
      <c r="C18" s="936"/>
      <c r="D18" s="17"/>
      <c r="E18" s="17"/>
    </row>
    <row r="19" spans="2:5" x14ac:dyDescent="0.25">
      <c r="B19" s="648"/>
      <c r="C19" s="651" t="s">
        <v>845</v>
      </c>
      <c r="D19" s="17"/>
      <c r="E19" s="17"/>
    </row>
    <row r="20" spans="2:5" x14ac:dyDescent="0.25">
      <c r="B20" s="648" t="s">
        <v>846</v>
      </c>
      <c r="C20" s="655" t="s">
        <v>847</v>
      </c>
      <c r="D20" s="673">
        <v>0</v>
      </c>
      <c r="E20" s="673">
        <v>28.136926475738047</v>
      </c>
    </row>
    <row r="21" spans="2:5" x14ac:dyDescent="0.25">
      <c r="B21" s="648" t="s">
        <v>848</v>
      </c>
      <c r="C21" s="655" t="s">
        <v>849</v>
      </c>
      <c r="D21" s="673">
        <v>0</v>
      </c>
      <c r="E21" s="673">
        <v>1.1439960124343547E-2</v>
      </c>
    </row>
    <row r="22" spans="2:5" x14ac:dyDescent="0.25">
      <c r="B22" s="648" t="s">
        <v>850</v>
      </c>
      <c r="C22" s="655" t="s">
        <v>403</v>
      </c>
      <c r="D22" s="673">
        <v>0</v>
      </c>
      <c r="E22" s="673">
        <v>15.720621491184557</v>
      </c>
    </row>
    <row r="23" spans="2:5" x14ac:dyDescent="0.25">
      <c r="B23" s="648" t="s">
        <v>851</v>
      </c>
      <c r="C23" s="648" t="s">
        <v>852</v>
      </c>
      <c r="D23" s="673">
        <v>0</v>
      </c>
      <c r="E23" s="673">
        <v>4.4469404973839118E-2</v>
      </c>
    </row>
    <row r="24" spans="2:5" x14ac:dyDescent="0.25">
      <c r="B24" s="648" t="s">
        <v>853</v>
      </c>
      <c r="C24" s="655" t="s">
        <v>854</v>
      </c>
      <c r="D24" s="673">
        <v>0</v>
      </c>
      <c r="E24" s="673">
        <v>1.0683548771670182</v>
      </c>
    </row>
    <row r="25" spans="2:5" x14ac:dyDescent="0.25">
      <c r="B25" s="648" t="s">
        <v>855</v>
      </c>
      <c r="C25" s="655" t="s">
        <v>856</v>
      </c>
      <c r="D25" s="673">
        <v>0</v>
      </c>
      <c r="E25" s="673">
        <v>2.1994074594300366</v>
      </c>
    </row>
    <row r="26" spans="2:5" x14ac:dyDescent="0.25">
      <c r="B26" s="648" t="s">
        <v>917</v>
      </c>
      <c r="C26" s="655" t="s">
        <v>910</v>
      </c>
      <c r="D26" s="673">
        <v>0</v>
      </c>
      <c r="E26" s="673">
        <v>2.4015398858122743</v>
      </c>
    </row>
    <row r="27" spans="2:5" x14ac:dyDescent="0.25">
      <c r="B27" s="648" t="s">
        <v>859</v>
      </c>
      <c r="C27" s="655" t="s">
        <v>175</v>
      </c>
      <c r="D27" s="673">
        <v>0</v>
      </c>
      <c r="E27" s="673">
        <v>2.6488325908737296E-3</v>
      </c>
    </row>
    <row r="28" spans="2:5" ht="14" hidden="1" customHeight="1" x14ac:dyDescent="0.25">
      <c r="B28" s="648" t="s">
        <v>860</v>
      </c>
      <c r="C28" s="655" t="s">
        <v>843</v>
      </c>
      <c r="D28" s="673">
        <v>0</v>
      </c>
      <c r="E28" s="673">
        <v>0</v>
      </c>
    </row>
    <row r="29" spans="2:5" x14ac:dyDescent="0.25">
      <c r="B29" s="648"/>
      <c r="C29" s="164" t="s">
        <v>861</v>
      </c>
      <c r="D29" s="17"/>
      <c r="E29" s="17"/>
    </row>
    <row r="30" spans="2:5" x14ac:dyDescent="0.25">
      <c r="B30" s="648" t="s">
        <v>862</v>
      </c>
      <c r="C30" s="655" t="s">
        <v>847</v>
      </c>
      <c r="D30" s="673">
        <v>0</v>
      </c>
      <c r="E30" s="673">
        <v>45.071493256036938</v>
      </c>
    </row>
    <row r="31" spans="2:5" x14ac:dyDescent="0.25">
      <c r="B31" s="648" t="s">
        <v>863</v>
      </c>
      <c r="C31" s="655" t="s">
        <v>849</v>
      </c>
      <c r="D31" s="673">
        <v>0</v>
      </c>
      <c r="E31" s="673">
        <v>0</v>
      </c>
    </row>
    <row r="32" spans="2:5" x14ac:dyDescent="0.25">
      <c r="B32" s="648" t="s">
        <v>864</v>
      </c>
      <c r="C32" s="655" t="s">
        <v>403</v>
      </c>
      <c r="D32" s="673">
        <v>0</v>
      </c>
      <c r="E32" s="673">
        <v>11.145908226441767</v>
      </c>
    </row>
    <row r="33" spans="2:5" x14ac:dyDescent="0.25">
      <c r="B33" s="648" t="s">
        <v>865</v>
      </c>
      <c r="C33" s="655" t="s">
        <v>852</v>
      </c>
      <c r="D33" s="673">
        <v>0</v>
      </c>
      <c r="E33" s="673">
        <v>0</v>
      </c>
    </row>
    <row r="34" spans="2:5" x14ac:dyDescent="0.25">
      <c r="B34" s="648" t="s">
        <v>866</v>
      </c>
      <c r="C34" s="655" t="s">
        <v>854</v>
      </c>
      <c r="D34" s="673">
        <v>0</v>
      </c>
      <c r="E34" s="673">
        <v>1.9867641463658903</v>
      </c>
    </row>
    <row r="35" spans="2:5" x14ac:dyDescent="0.25">
      <c r="B35" s="648" t="s">
        <v>867</v>
      </c>
      <c r="C35" s="655" t="s">
        <v>199</v>
      </c>
      <c r="D35" s="673">
        <v>0</v>
      </c>
      <c r="E35" s="673">
        <v>0</v>
      </c>
    </row>
    <row r="36" spans="2:5" x14ac:dyDescent="0.25">
      <c r="B36" s="648" t="s">
        <v>868</v>
      </c>
      <c r="C36" s="655" t="s">
        <v>869</v>
      </c>
      <c r="D36" s="673">
        <v>0</v>
      </c>
      <c r="E36" s="673">
        <v>1.1720746313119872</v>
      </c>
    </row>
    <row r="37" spans="2:5" x14ac:dyDescent="0.25">
      <c r="B37" s="648" t="s">
        <v>870</v>
      </c>
      <c r="C37" s="655" t="s">
        <v>871</v>
      </c>
      <c r="D37" s="673">
        <v>0</v>
      </c>
      <c r="E37" s="673">
        <v>0.1900560745383616</v>
      </c>
    </row>
    <row r="38" spans="2:5" x14ac:dyDescent="0.25">
      <c r="B38" s="648" t="s">
        <v>872</v>
      </c>
      <c r="C38" s="655" t="s">
        <v>175</v>
      </c>
      <c r="D38" s="673">
        <v>0</v>
      </c>
      <c r="E38" s="673">
        <v>2.8414877187805606E-2</v>
      </c>
    </row>
    <row r="39" spans="2:5" ht="14" hidden="1" customHeight="1" x14ac:dyDescent="0.25">
      <c r="B39" s="648" t="s">
        <v>873</v>
      </c>
      <c r="C39" s="655" t="s">
        <v>843</v>
      </c>
      <c r="D39" s="673">
        <v>0</v>
      </c>
      <c r="E39" s="673">
        <v>0</v>
      </c>
    </row>
    <row r="40" spans="2:5" x14ac:dyDescent="0.25">
      <c r="B40" s="648"/>
      <c r="C40" s="164" t="s">
        <v>874</v>
      </c>
      <c r="D40" s="673"/>
      <c r="E40" s="673"/>
    </row>
    <row r="41" spans="2:5" x14ac:dyDescent="0.25">
      <c r="B41" s="648" t="s">
        <v>875</v>
      </c>
      <c r="C41" s="655" t="s">
        <v>847</v>
      </c>
      <c r="D41" s="673">
        <v>0</v>
      </c>
      <c r="E41" s="673">
        <v>28.624178121759375</v>
      </c>
    </row>
    <row r="42" spans="2:5" x14ac:dyDescent="0.25">
      <c r="B42" s="648" t="s">
        <v>876</v>
      </c>
      <c r="C42" s="655" t="s">
        <v>849</v>
      </c>
      <c r="D42" s="673">
        <v>0</v>
      </c>
      <c r="E42" s="673">
        <v>0</v>
      </c>
    </row>
    <row r="43" spans="2:5" x14ac:dyDescent="0.25">
      <c r="B43" s="648" t="s">
        <v>877</v>
      </c>
      <c r="C43" s="655" t="s">
        <v>403</v>
      </c>
      <c r="D43" s="673">
        <v>0</v>
      </c>
      <c r="E43" s="673">
        <v>2.996274162366682</v>
      </c>
    </row>
    <row r="44" spans="2:5" x14ac:dyDescent="0.25">
      <c r="B44" s="648" t="s">
        <v>878</v>
      </c>
      <c r="C44" s="655" t="s">
        <v>852</v>
      </c>
      <c r="D44" s="673">
        <v>0</v>
      </c>
      <c r="E44" s="673">
        <v>1.0446253556232084</v>
      </c>
    </row>
    <row r="45" spans="2:5" x14ac:dyDescent="0.25">
      <c r="B45" s="648" t="s">
        <v>879</v>
      </c>
      <c r="C45" s="655" t="s">
        <v>854</v>
      </c>
      <c r="D45" s="673">
        <v>0</v>
      </c>
      <c r="E45" s="673">
        <v>15.208980229497346</v>
      </c>
    </row>
    <row r="46" spans="2:5" x14ac:dyDescent="0.25">
      <c r="B46" s="648" t="s">
        <v>880</v>
      </c>
      <c r="C46" s="655" t="s">
        <v>881</v>
      </c>
      <c r="D46" s="673">
        <v>0</v>
      </c>
      <c r="E46" s="673">
        <v>3.8572223664441245</v>
      </c>
    </row>
    <row r="47" spans="2:5" x14ac:dyDescent="0.25">
      <c r="B47" s="648" t="s">
        <v>882</v>
      </c>
      <c r="C47" s="655" t="s">
        <v>883</v>
      </c>
      <c r="D47" s="673">
        <v>0</v>
      </c>
      <c r="E47" s="673">
        <v>0.72401888144594118</v>
      </c>
    </row>
    <row r="48" spans="2:5" x14ac:dyDescent="0.25">
      <c r="B48" s="648" t="s">
        <v>884</v>
      </c>
      <c r="C48" s="655" t="s">
        <v>869</v>
      </c>
      <c r="D48" s="673">
        <v>0</v>
      </c>
      <c r="E48" s="673">
        <v>7.2802713183929947E-3</v>
      </c>
    </row>
    <row r="49" spans="2:5" x14ac:dyDescent="0.25">
      <c r="B49" s="648" t="s">
        <v>885</v>
      </c>
      <c r="C49" s="655" t="s">
        <v>175</v>
      </c>
      <c r="D49" s="673">
        <v>0</v>
      </c>
      <c r="E49" s="673">
        <v>0</v>
      </c>
    </row>
    <row r="50" spans="2:5" ht="14" hidden="1" customHeight="1" x14ac:dyDescent="0.25">
      <c r="B50" s="648" t="s">
        <v>886</v>
      </c>
      <c r="C50" s="655" t="s">
        <v>843</v>
      </c>
      <c r="D50" s="673">
        <v>0</v>
      </c>
      <c r="E50" s="673">
        <v>0</v>
      </c>
    </row>
    <row r="51" spans="2:5" x14ac:dyDescent="0.25">
      <c r="B51" s="1062" t="s">
        <v>201</v>
      </c>
      <c r="C51" s="1064"/>
      <c r="D51" s="165">
        <v>0</v>
      </c>
      <c r="E51" s="165">
        <v>366.08999999999992</v>
      </c>
    </row>
    <row r="52" spans="2:5" x14ac:dyDescent="0.25">
      <c r="E52" s="169">
        <v>0</v>
      </c>
    </row>
  </sheetData>
  <mergeCells count="7">
    <mergeCell ref="B51:C51"/>
    <mergeCell ref="B18:C18"/>
    <mergeCell ref="B2:P2"/>
    <mergeCell ref="B5:C6"/>
    <mergeCell ref="D5:E5"/>
    <mergeCell ref="B7:C7"/>
    <mergeCell ref="B3:D3"/>
  </mergeCells>
  <pageMargins left="0.7" right="0.7" top="0.75" bottom="0.75" header="0.3" footer="0.3"/>
  <pageSetup scale="65" orientation="landscape" r:id="rId1"/>
  <colBreaks count="1" manualBreakCount="1">
    <brk id="6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</sheetPr>
  <dimension ref="B2:G136"/>
  <sheetViews>
    <sheetView showGridLines="0" view="pageBreakPreview" topLeftCell="A116" zoomScale="60" zoomScaleNormal="70" zoomScalePageLayoutView="71" workbookViewId="0">
      <selection activeCell="H122" sqref="H122"/>
    </sheetView>
  </sheetViews>
  <sheetFormatPr defaultColWidth="9.1796875" defaultRowHeight="14" x14ac:dyDescent="0.25"/>
  <cols>
    <col min="1" max="1" width="9.1796875" style="564"/>
    <col min="2" max="2" width="61.36328125" style="564" bestFit="1" customWidth="1"/>
    <col min="3" max="3" width="30.1796875" style="564" bestFit="1" customWidth="1"/>
    <col min="4" max="4" width="22.6328125" style="564" customWidth="1"/>
    <col min="5" max="5" width="30.90625" style="564" customWidth="1"/>
    <col min="6" max="6" width="9.1796875" style="564" customWidth="1"/>
    <col min="7" max="16384" width="9.1796875" style="564"/>
  </cols>
  <sheetData>
    <row r="2" spans="2:7" x14ac:dyDescent="0.25">
      <c r="B2" s="1150" t="s">
        <v>87</v>
      </c>
      <c r="C2" s="1150"/>
      <c r="D2" s="1150"/>
      <c r="E2" s="1150"/>
      <c r="F2" s="1150"/>
    </row>
    <row r="3" spans="2:7" x14ac:dyDescent="0.25">
      <c r="B3" s="845" t="s">
        <v>927</v>
      </c>
      <c r="E3" s="558"/>
    </row>
    <row r="5" spans="2:7" x14ac:dyDescent="0.25">
      <c r="B5" s="1155" t="s">
        <v>136</v>
      </c>
      <c r="C5" s="1157" t="s">
        <v>1174</v>
      </c>
      <c r="D5" s="1157"/>
      <c r="E5" s="1157"/>
    </row>
    <row r="6" spans="2:7" ht="30" customHeight="1" x14ac:dyDescent="0.25">
      <c r="B6" s="1156"/>
      <c r="C6" s="1158" t="s">
        <v>932</v>
      </c>
      <c r="D6" s="1159"/>
      <c r="E6" s="560" t="s">
        <v>933</v>
      </c>
    </row>
    <row r="7" spans="2:7" x14ac:dyDescent="0.25">
      <c r="B7" s="1156"/>
      <c r="C7" s="561" t="s">
        <v>934</v>
      </c>
      <c r="D7" s="561" t="s">
        <v>935</v>
      </c>
      <c r="E7" s="114" t="s">
        <v>936</v>
      </c>
    </row>
    <row r="8" spans="2:7" x14ac:dyDescent="0.25">
      <c r="B8" s="671" t="s">
        <v>827</v>
      </c>
      <c r="C8" s="565"/>
      <c r="D8" s="565"/>
      <c r="E8" s="565"/>
    </row>
    <row r="9" spans="2:7" x14ac:dyDescent="0.25">
      <c r="B9" s="211" t="s">
        <v>937</v>
      </c>
      <c r="C9" s="565"/>
      <c r="D9" s="565"/>
      <c r="E9" s="565"/>
    </row>
    <row r="10" spans="2:7" x14ac:dyDescent="0.25">
      <c r="B10" s="210" t="s">
        <v>938</v>
      </c>
      <c r="C10" s="565"/>
      <c r="D10" s="565"/>
      <c r="E10" s="565"/>
    </row>
    <row r="11" spans="2:7" x14ac:dyDescent="0.25">
      <c r="B11" s="209" t="s">
        <v>939</v>
      </c>
      <c r="C11" s="555" t="s">
        <v>940</v>
      </c>
      <c r="D11" s="555">
        <v>10</v>
      </c>
      <c r="E11" s="145">
        <v>1.95</v>
      </c>
    </row>
    <row r="12" spans="2:7" x14ac:dyDescent="0.25">
      <c r="B12" s="209" t="s">
        <v>941</v>
      </c>
      <c r="C12" s="555" t="s">
        <v>940</v>
      </c>
      <c r="D12" s="555">
        <v>10</v>
      </c>
      <c r="E12" s="145">
        <v>3.1</v>
      </c>
      <c r="G12" s="566"/>
    </row>
    <row r="13" spans="2:7" x14ac:dyDescent="0.25">
      <c r="B13" s="210" t="s">
        <v>1172</v>
      </c>
      <c r="C13" s="559"/>
      <c r="D13" s="559"/>
      <c r="E13" s="559"/>
    </row>
    <row r="14" spans="2:7" x14ac:dyDescent="0.25">
      <c r="B14" s="209" t="s">
        <v>943</v>
      </c>
      <c r="C14" s="555" t="s">
        <v>940</v>
      </c>
      <c r="D14" s="555">
        <v>10</v>
      </c>
      <c r="E14" s="145">
        <v>3.4</v>
      </c>
    </row>
    <row r="15" spans="2:7" x14ac:dyDescent="0.25">
      <c r="B15" s="209" t="s">
        <v>944</v>
      </c>
      <c r="C15" s="555" t="s">
        <v>940</v>
      </c>
      <c r="D15" s="555">
        <v>10</v>
      </c>
      <c r="E15" s="145">
        <v>4.8</v>
      </c>
    </row>
    <row r="16" spans="2:7" x14ac:dyDescent="0.25">
      <c r="B16" s="210" t="s">
        <v>1173</v>
      </c>
      <c r="C16" s="559"/>
      <c r="D16" s="559"/>
      <c r="E16" s="559"/>
    </row>
    <row r="17" spans="2:5" x14ac:dyDescent="0.25">
      <c r="B17" s="209" t="s">
        <v>946</v>
      </c>
      <c r="C17" s="555" t="s">
        <v>940</v>
      </c>
      <c r="D17" s="555">
        <v>10</v>
      </c>
      <c r="E17" s="145">
        <v>5.0999999999999996</v>
      </c>
    </row>
    <row r="18" spans="2:5" x14ac:dyDescent="0.25">
      <c r="B18" s="209" t="s">
        <v>947</v>
      </c>
      <c r="C18" s="555" t="s">
        <v>940</v>
      </c>
      <c r="D18" s="555">
        <v>10</v>
      </c>
      <c r="E18" s="145">
        <v>7.7</v>
      </c>
    </row>
    <row r="19" spans="2:5" x14ac:dyDescent="0.25">
      <c r="B19" s="209" t="s">
        <v>948</v>
      </c>
      <c r="C19" s="555" t="s">
        <v>940</v>
      </c>
      <c r="D19" s="555">
        <v>10</v>
      </c>
      <c r="E19" s="145">
        <v>9</v>
      </c>
    </row>
    <row r="20" spans="2:5" x14ac:dyDescent="0.25">
      <c r="B20" s="209" t="s">
        <v>949</v>
      </c>
      <c r="C20" s="555" t="s">
        <v>940</v>
      </c>
      <c r="D20" s="555">
        <v>10</v>
      </c>
      <c r="E20" s="145">
        <v>9.5</v>
      </c>
    </row>
    <row r="21" spans="2:5" x14ac:dyDescent="0.25">
      <c r="B21" s="209" t="s">
        <v>950</v>
      </c>
      <c r="C21" s="555" t="s">
        <v>940</v>
      </c>
      <c r="D21" s="555">
        <v>50</v>
      </c>
      <c r="E21" s="145">
        <v>10</v>
      </c>
    </row>
    <row r="22" spans="2:5" x14ac:dyDescent="0.25">
      <c r="B22" s="28" t="s">
        <v>951</v>
      </c>
      <c r="C22" s="559"/>
      <c r="D22" s="559"/>
      <c r="E22" s="559"/>
    </row>
    <row r="23" spans="2:5" x14ac:dyDescent="0.25">
      <c r="B23" s="205" t="s">
        <v>952</v>
      </c>
      <c r="C23" s="559"/>
      <c r="D23" s="559"/>
      <c r="E23" s="559"/>
    </row>
    <row r="24" spans="2:5" x14ac:dyDescent="0.25">
      <c r="B24" s="567" t="s">
        <v>939</v>
      </c>
      <c r="C24" s="555" t="s">
        <v>940</v>
      </c>
      <c r="D24" s="555">
        <v>30</v>
      </c>
      <c r="E24" s="145">
        <v>7</v>
      </c>
    </row>
    <row r="25" spans="2:5" x14ac:dyDescent="0.25">
      <c r="B25" s="205" t="s">
        <v>953</v>
      </c>
      <c r="C25" s="559"/>
      <c r="D25" s="559"/>
      <c r="E25" s="559"/>
    </row>
    <row r="26" spans="2:5" x14ac:dyDescent="0.25">
      <c r="B26" s="207" t="s">
        <v>943</v>
      </c>
      <c r="C26" s="555" t="s">
        <v>940</v>
      </c>
      <c r="D26" s="555">
        <v>70</v>
      </c>
      <c r="E26" s="145">
        <v>8.5</v>
      </c>
    </row>
    <row r="27" spans="2:5" x14ac:dyDescent="0.25">
      <c r="B27" s="207" t="s">
        <v>954</v>
      </c>
      <c r="C27" s="555" t="s">
        <v>940</v>
      </c>
      <c r="D27" s="555">
        <v>70</v>
      </c>
      <c r="E27" s="145">
        <v>9.9</v>
      </c>
    </row>
    <row r="28" spans="2:5" x14ac:dyDescent="0.25">
      <c r="B28" s="207" t="s">
        <v>955</v>
      </c>
      <c r="C28" s="555" t="s">
        <v>940</v>
      </c>
      <c r="D28" s="555">
        <v>100</v>
      </c>
      <c r="E28" s="145">
        <v>10.4</v>
      </c>
    </row>
    <row r="29" spans="2:5" x14ac:dyDescent="0.25">
      <c r="B29" s="207" t="s">
        <v>956</v>
      </c>
      <c r="C29" s="555" t="s">
        <v>940</v>
      </c>
      <c r="D29" s="555">
        <v>100</v>
      </c>
      <c r="E29" s="145">
        <v>11</v>
      </c>
    </row>
    <row r="30" spans="2:5" x14ac:dyDescent="0.25">
      <c r="B30" s="205" t="s">
        <v>957</v>
      </c>
      <c r="C30" s="555" t="s">
        <v>940</v>
      </c>
      <c r="D30" s="555">
        <v>150</v>
      </c>
      <c r="E30" s="145">
        <v>13</v>
      </c>
    </row>
    <row r="31" spans="2:5" x14ac:dyDescent="0.25">
      <c r="B31" s="205" t="s">
        <v>958</v>
      </c>
      <c r="C31" s="559"/>
      <c r="D31" s="559"/>
      <c r="E31" s="559"/>
    </row>
    <row r="32" spans="2:5" x14ac:dyDescent="0.25">
      <c r="B32" s="207" t="s">
        <v>939</v>
      </c>
      <c r="C32" s="555" t="s">
        <v>940</v>
      </c>
      <c r="D32" s="555">
        <v>60</v>
      </c>
      <c r="E32" s="145">
        <v>5.3</v>
      </c>
    </row>
    <row r="33" spans="2:5" x14ac:dyDescent="0.25">
      <c r="B33" s="207" t="s">
        <v>959</v>
      </c>
      <c r="C33" s="555" t="s">
        <v>940</v>
      </c>
      <c r="D33" s="555">
        <v>60</v>
      </c>
      <c r="E33" s="145">
        <v>6.6</v>
      </c>
    </row>
    <row r="34" spans="2:5" x14ac:dyDescent="0.25">
      <c r="B34" s="207" t="s">
        <v>960</v>
      </c>
      <c r="C34" s="555" t="s">
        <v>940</v>
      </c>
      <c r="D34" s="555">
        <v>60</v>
      </c>
      <c r="E34" s="145">
        <v>7.5</v>
      </c>
    </row>
    <row r="35" spans="2:5" x14ac:dyDescent="0.25">
      <c r="B35" s="28" t="s">
        <v>961</v>
      </c>
      <c r="C35" s="559"/>
      <c r="D35" s="559"/>
      <c r="E35" s="559"/>
    </row>
    <row r="36" spans="2:5" x14ac:dyDescent="0.25">
      <c r="B36" s="207" t="s">
        <v>962</v>
      </c>
      <c r="C36" s="555" t="s">
        <v>940</v>
      </c>
      <c r="D36" s="555">
        <v>100</v>
      </c>
      <c r="E36" s="145">
        <v>7.7</v>
      </c>
    </row>
    <row r="37" spans="2:5" x14ac:dyDescent="0.25">
      <c r="B37" s="207" t="s">
        <v>963</v>
      </c>
      <c r="C37" s="555" t="s">
        <v>940</v>
      </c>
      <c r="D37" s="555">
        <v>100</v>
      </c>
      <c r="E37" s="145">
        <v>8.4</v>
      </c>
    </row>
    <row r="38" spans="2:5" x14ac:dyDescent="0.25">
      <c r="B38" s="207" t="s">
        <v>964</v>
      </c>
      <c r="C38" s="555" t="s">
        <v>940</v>
      </c>
      <c r="D38" s="555">
        <v>50</v>
      </c>
      <c r="E38" s="145">
        <v>6.2</v>
      </c>
    </row>
    <row r="39" spans="2:5" x14ac:dyDescent="0.25">
      <c r="B39" s="207" t="s">
        <v>965</v>
      </c>
      <c r="C39" s="555" t="s">
        <v>940</v>
      </c>
      <c r="D39" s="555">
        <v>50</v>
      </c>
      <c r="E39" s="145">
        <v>6.2</v>
      </c>
    </row>
    <row r="40" spans="2:5" x14ac:dyDescent="0.25">
      <c r="B40" s="207" t="s">
        <v>966</v>
      </c>
      <c r="C40" s="555" t="s">
        <v>940</v>
      </c>
      <c r="D40" s="555">
        <v>65</v>
      </c>
      <c r="E40" s="145">
        <v>7</v>
      </c>
    </row>
    <row r="41" spans="2:5" x14ac:dyDescent="0.25">
      <c r="B41" s="207" t="s">
        <v>967</v>
      </c>
      <c r="C41" s="555" t="s">
        <v>940</v>
      </c>
      <c r="D41" s="555">
        <v>100</v>
      </c>
      <c r="E41" s="145">
        <v>7.3</v>
      </c>
    </row>
    <row r="42" spans="2:5" x14ac:dyDescent="0.25">
      <c r="B42" s="28" t="s">
        <v>968</v>
      </c>
      <c r="C42" s="559"/>
      <c r="D42" s="559"/>
      <c r="E42" s="559"/>
    </row>
    <row r="43" spans="2:5" x14ac:dyDescent="0.25">
      <c r="B43" s="207" t="s">
        <v>155</v>
      </c>
      <c r="C43" s="555" t="s">
        <v>940</v>
      </c>
      <c r="D43" s="554">
        <v>20</v>
      </c>
      <c r="E43" s="145">
        <v>4</v>
      </c>
    </row>
    <row r="44" spans="2:5" x14ac:dyDescent="0.25">
      <c r="B44" s="207" t="s">
        <v>970</v>
      </c>
      <c r="C44" s="555" t="s">
        <v>940</v>
      </c>
      <c r="D44" s="554">
        <v>20</v>
      </c>
      <c r="E44" s="145">
        <v>4</v>
      </c>
    </row>
    <row r="45" spans="2:5" x14ac:dyDescent="0.25">
      <c r="B45" s="28" t="s">
        <v>971</v>
      </c>
      <c r="C45" s="559"/>
      <c r="D45" s="559"/>
      <c r="E45" s="559"/>
    </row>
    <row r="46" spans="2:5" x14ac:dyDescent="0.25">
      <c r="B46" s="205" t="s">
        <v>972</v>
      </c>
      <c r="C46" s="559"/>
      <c r="D46" s="559"/>
      <c r="E46" s="559"/>
    </row>
    <row r="47" spans="2:5" x14ac:dyDescent="0.25">
      <c r="B47" s="207" t="s">
        <v>973</v>
      </c>
      <c r="C47" s="555" t="s">
        <v>974</v>
      </c>
      <c r="D47" s="555"/>
      <c r="E47" s="145">
        <v>2.5</v>
      </c>
    </row>
    <row r="48" spans="2:5" x14ac:dyDescent="0.25">
      <c r="B48" s="205" t="s">
        <v>975</v>
      </c>
      <c r="C48" s="555" t="s">
        <v>974</v>
      </c>
      <c r="D48" s="555"/>
      <c r="E48" s="145">
        <v>0</v>
      </c>
    </row>
    <row r="49" spans="2:5" x14ac:dyDescent="0.25">
      <c r="B49" s="205" t="s">
        <v>976</v>
      </c>
      <c r="C49" s="555"/>
      <c r="D49" s="555"/>
      <c r="E49" s="145"/>
    </row>
    <row r="50" spans="2:5" x14ac:dyDescent="0.25">
      <c r="B50" s="207" t="s">
        <v>977</v>
      </c>
      <c r="C50" s="555" t="s">
        <v>974</v>
      </c>
      <c r="D50" s="555">
        <v>20</v>
      </c>
      <c r="E50" s="145">
        <v>4</v>
      </c>
    </row>
    <row r="51" spans="2:5" x14ac:dyDescent="0.25">
      <c r="B51" s="28" t="s">
        <v>978</v>
      </c>
      <c r="C51" s="559"/>
      <c r="D51" s="559"/>
      <c r="E51" s="559"/>
    </row>
    <row r="52" spans="2:5" x14ac:dyDescent="0.25">
      <c r="B52" s="28" t="s">
        <v>979</v>
      </c>
      <c r="C52" s="559"/>
      <c r="D52" s="559"/>
      <c r="E52" s="559"/>
    </row>
    <row r="53" spans="2:5" x14ac:dyDescent="0.25">
      <c r="B53" s="207" t="s">
        <v>980</v>
      </c>
      <c r="C53" s="555" t="s">
        <v>940</v>
      </c>
      <c r="D53" s="555">
        <v>32</v>
      </c>
      <c r="E53" s="145">
        <v>7.1</v>
      </c>
    </row>
    <row r="54" spans="2:5" x14ac:dyDescent="0.25">
      <c r="B54" s="207" t="s">
        <v>981</v>
      </c>
      <c r="C54" s="555" t="s">
        <v>940</v>
      </c>
      <c r="D54" s="555">
        <v>32</v>
      </c>
      <c r="E54" s="145">
        <v>7.6</v>
      </c>
    </row>
    <row r="55" spans="2:5" x14ac:dyDescent="0.25">
      <c r="B55" s="207" t="s">
        <v>982</v>
      </c>
      <c r="C55" s="555" t="s">
        <v>940</v>
      </c>
      <c r="D55" s="555">
        <v>32</v>
      </c>
      <c r="E55" s="145">
        <v>8.1</v>
      </c>
    </row>
    <row r="56" spans="2:5" x14ac:dyDescent="0.25">
      <c r="B56" s="28" t="s">
        <v>983</v>
      </c>
      <c r="C56" s="559"/>
      <c r="D56" s="559"/>
      <c r="E56" s="559"/>
    </row>
    <row r="57" spans="2:5" ht="46.25" customHeight="1" x14ac:dyDescent="0.25">
      <c r="B57" s="207" t="s">
        <v>980</v>
      </c>
      <c r="C57" s="555" t="s">
        <v>974</v>
      </c>
      <c r="D57" s="554" t="s">
        <v>1162</v>
      </c>
      <c r="E57" s="145">
        <v>6</v>
      </c>
    </row>
    <row r="58" spans="2:5" ht="68" customHeight="1" x14ac:dyDescent="0.25">
      <c r="B58" s="207" t="s">
        <v>981</v>
      </c>
      <c r="C58" s="555" t="s">
        <v>974</v>
      </c>
      <c r="D58" s="554" t="s">
        <v>1163</v>
      </c>
      <c r="E58" s="145">
        <v>7.1</v>
      </c>
    </row>
    <row r="59" spans="2:5" ht="45.65" customHeight="1" x14ac:dyDescent="0.25">
      <c r="B59" s="207" t="s">
        <v>982</v>
      </c>
      <c r="C59" s="555" t="s">
        <v>974</v>
      </c>
      <c r="D59" s="554" t="s">
        <v>1163</v>
      </c>
      <c r="E59" s="145">
        <v>7.6</v>
      </c>
    </row>
    <row r="60" spans="2:5" x14ac:dyDescent="0.25">
      <c r="B60" s="28" t="s">
        <v>986</v>
      </c>
      <c r="C60" s="559"/>
      <c r="D60" s="559"/>
      <c r="E60" s="559"/>
    </row>
    <row r="61" spans="2:5" x14ac:dyDescent="0.25">
      <c r="B61" s="205" t="s">
        <v>987</v>
      </c>
      <c r="C61" s="555" t="s">
        <v>940</v>
      </c>
      <c r="D61" s="555">
        <v>21</v>
      </c>
      <c r="E61" s="145">
        <v>8.3000000000000007</v>
      </c>
    </row>
    <row r="62" spans="2:5" x14ac:dyDescent="0.25">
      <c r="B62" s="205" t="s">
        <v>988</v>
      </c>
      <c r="C62" s="559"/>
      <c r="D62" s="559"/>
      <c r="E62" s="559"/>
    </row>
    <row r="63" spans="2:5" x14ac:dyDescent="0.25">
      <c r="B63" s="205" t="s">
        <v>989</v>
      </c>
      <c r="C63" s="555" t="s">
        <v>940</v>
      </c>
      <c r="D63" s="555">
        <v>30</v>
      </c>
      <c r="E63" s="145">
        <v>5</v>
      </c>
    </row>
    <row r="64" spans="2:5" x14ac:dyDescent="0.25">
      <c r="B64" s="205" t="s">
        <v>990</v>
      </c>
      <c r="C64" s="555" t="s">
        <v>940</v>
      </c>
      <c r="D64" s="555">
        <v>30</v>
      </c>
      <c r="E64" s="145">
        <v>5</v>
      </c>
    </row>
    <row r="65" spans="2:5" x14ac:dyDescent="0.25">
      <c r="B65" s="28" t="s">
        <v>991</v>
      </c>
      <c r="C65" s="555" t="s">
        <v>940</v>
      </c>
      <c r="D65" s="555">
        <v>21</v>
      </c>
      <c r="E65" s="145">
        <v>12</v>
      </c>
    </row>
    <row r="66" spans="2:5" x14ac:dyDescent="0.25">
      <c r="B66" s="28" t="s">
        <v>1147</v>
      </c>
      <c r="C66" s="555" t="s">
        <v>940</v>
      </c>
      <c r="D66" s="555">
        <v>0</v>
      </c>
      <c r="E66" s="145">
        <v>6</v>
      </c>
    </row>
    <row r="67" spans="2:5" x14ac:dyDescent="0.25">
      <c r="B67" s="28"/>
      <c r="C67" s="559"/>
      <c r="D67" s="559"/>
      <c r="E67" s="559"/>
    </row>
    <row r="68" spans="2:5" x14ac:dyDescent="0.25">
      <c r="B68" s="204"/>
      <c r="C68" s="559"/>
      <c r="D68" s="559"/>
      <c r="E68" s="559"/>
    </row>
    <row r="69" spans="2:5" x14ac:dyDescent="0.25">
      <c r="B69" s="672" t="s">
        <v>844</v>
      </c>
      <c r="C69" s="559"/>
      <c r="D69" s="559"/>
      <c r="E69" s="559"/>
    </row>
    <row r="70" spans="2:5" x14ac:dyDescent="0.25">
      <c r="B70" s="28" t="s">
        <v>992</v>
      </c>
      <c r="C70" s="559"/>
      <c r="D70" s="559"/>
      <c r="E70" s="559"/>
    </row>
    <row r="71" spans="2:5" x14ac:dyDescent="0.25">
      <c r="B71" s="569" t="s">
        <v>993</v>
      </c>
      <c r="C71" s="555" t="s">
        <v>994</v>
      </c>
      <c r="D71" s="555">
        <v>500</v>
      </c>
      <c r="E71" s="145">
        <v>7.65</v>
      </c>
    </row>
    <row r="72" spans="2:5" x14ac:dyDescent="0.25">
      <c r="B72" s="569" t="s">
        <v>995</v>
      </c>
      <c r="C72" s="555" t="s">
        <v>994</v>
      </c>
      <c r="D72" s="555">
        <v>500</v>
      </c>
      <c r="E72" s="145">
        <v>7.15</v>
      </c>
    </row>
    <row r="73" spans="2:5" x14ac:dyDescent="0.25">
      <c r="B73" s="569" t="s">
        <v>996</v>
      </c>
      <c r="C73" s="555" t="s">
        <v>994</v>
      </c>
      <c r="D73" s="555">
        <v>500</v>
      </c>
      <c r="E73" s="145">
        <v>6.65</v>
      </c>
    </row>
    <row r="74" spans="2:5" x14ac:dyDescent="0.25">
      <c r="B74" s="28" t="s">
        <v>997</v>
      </c>
      <c r="C74" s="559"/>
      <c r="D74" s="559"/>
      <c r="E74" s="559"/>
    </row>
    <row r="75" spans="2:5" x14ac:dyDescent="0.25">
      <c r="B75" s="569" t="s">
        <v>993</v>
      </c>
      <c r="C75" s="559"/>
      <c r="D75" s="559"/>
      <c r="E75" s="145">
        <v>7.65</v>
      </c>
    </row>
    <row r="76" spans="2:5" x14ac:dyDescent="0.25">
      <c r="B76" s="569" t="s">
        <v>995</v>
      </c>
      <c r="C76" s="559"/>
      <c r="D76" s="559"/>
      <c r="E76" s="145">
        <v>7.15</v>
      </c>
    </row>
    <row r="77" spans="2:5" x14ac:dyDescent="0.25">
      <c r="B77" s="569" t="s">
        <v>996</v>
      </c>
      <c r="C77" s="559"/>
      <c r="D77" s="559"/>
      <c r="E77" s="145">
        <v>6.65</v>
      </c>
    </row>
    <row r="78" spans="2:5" x14ac:dyDescent="0.25">
      <c r="B78" s="28" t="s">
        <v>998</v>
      </c>
      <c r="C78" s="559"/>
      <c r="D78" s="559"/>
      <c r="E78" s="559"/>
    </row>
    <row r="79" spans="2:5" x14ac:dyDescent="0.25">
      <c r="B79" s="569" t="s">
        <v>993</v>
      </c>
      <c r="C79" s="555" t="s">
        <v>994</v>
      </c>
      <c r="D79" s="555">
        <v>500</v>
      </c>
      <c r="E79" s="145">
        <v>7.65</v>
      </c>
    </row>
    <row r="80" spans="2:5" x14ac:dyDescent="0.25">
      <c r="B80" s="569" t="s">
        <v>995</v>
      </c>
      <c r="C80" s="555" t="s">
        <v>994</v>
      </c>
      <c r="D80" s="555">
        <v>500</v>
      </c>
      <c r="E80" s="145">
        <v>7.15</v>
      </c>
    </row>
    <row r="81" spans="2:5" x14ac:dyDescent="0.25">
      <c r="B81" s="28" t="s">
        <v>999</v>
      </c>
      <c r="C81" s="559"/>
      <c r="D81" s="559"/>
      <c r="E81" s="559"/>
    </row>
    <row r="82" spans="2:5" x14ac:dyDescent="0.25">
      <c r="B82" s="569" t="s">
        <v>993</v>
      </c>
      <c r="C82" s="559"/>
      <c r="D82" s="559"/>
      <c r="E82" s="145">
        <v>7.3</v>
      </c>
    </row>
    <row r="83" spans="2:5" x14ac:dyDescent="0.25">
      <c r="B83" s="569" t="s">
        <v>995</v>
      </c>
      <c r="C83" s="559"/>
      <c r="D83" s="559"/>
      <c r="E83" s="145">
        <v>7.3</v>
      </c>
    </row>
    <row r="84" spans="2:5" x14ac:dyDescent="0.25">
      <c r="B84" s="569" t="s">
        <v>996</v>
      </c>
      <c r="C84" s="559"/>
      <c r="D84" s="559"/>
      <c r="E84" s="145">
        <v>7.3</v>
      </c>
    </row>
    <row r="85" spans="2:5" x14ac:dyDescent="0.25">
      <c r="B85" s="28" t="s">
        <v>1000</v>
      </c>
      <c r="C85" s="559"/>
      <c r="D85" s="559"/>
      <c r="E85" s="559"/>
    </row>
    <row r="86" spans="2:5" x14ac:dyDescent="0.25">
      <c r="B86" s="569" t="s">
        <v>993</v>
      </c>
      <c r="C86" s="555" t="s">
        <v>994</v>
      </c>
      <c r="D86" s="555">
        <v>500</v>
      </c>
      <c r="E86" s="145">
        <v>8.6</v>
      </c>
    </row>
    <row r="87" spans="2:5" x14ac:dyDescent="0.25">
      <c r="B87" s="569" t="s">
        <v>995</v>
      </c>
      <c r="C87" s="555" t="s">
        <v>994</v>
      </c>
      <c r="D87" s="555">
        <v>500</v>
      </c>
      <c r="E87" s="145">
        <v>7.9</v>
      </c>
    </row>
    <row r="88" spans="2:5" x14ac:dyDescent="0.25">
      <c r="B88" s="569" t="s">
        <v>996</v>
      </c>
      <c r="C88" s="555" t="s">
        <v>994</v>
      </c>
      <c r="D88" s="555">
        <v>500</v>
      </c>
      <c r="E88" s="145">
        <v>7.7</v>
      </c>
    </row>
    <row r="89" spans="2:5" x14ac:dyDescent="0.25">
      <c r="B89" s="28" t="s">
        <v>1001</v>
      </c>
      <c r="C89" s="559"/>
      <c r="D89" s="559"/>
      <c r="E89" s="559"/>
    </row>
    <row r="90" spans="2:5" x14ac:dyDescent="0.25">
      <c r="B90" s="569" t="s">
        <v>993</v>
      </c>
      <c r="C90" s="555" t="s">
        <v>994</v>
      </c>
      <c r="D90" s="555">
        <v>100</v>
      </c>
      <c r="E90" s="145">
        <v>8</v>
      </c>
    </row>
    <row r="91" spans="2:5" x14ac:dyDescent="0.25">
      <c r="B91" s="28" t="s">
        <v>1002</v>
      </c>
      <c r="C91" s="559"/>
      <c r="D91" s="559"/>
      <c r="E91" s="559"/>
    </row>
    <row r="92" spans="2:5" x14ac:dyDescent="0.25">
      <c r="B92" s="569" t="s">
        <v>993</v>
      </c>
      <c r="C92" s="555" t="s">
        <v>994</v>
      </c>
      <c r="D92" s="555">
        <v>500</v>
      </c>
      <c r="E92" s="145">
        <v>7.65</v>
      </c>
    </row>
    <row r="93" spans="2:5" x14ac:dyDescent="0.25">
      <c r="B93" s="569" t="s">
        <v>995</v>
      </c>
      <c r="C93" s="555" t="s">
        <v>994</v>
      </c>
      <c r="D93" s="555">
        <v>500</v>
      </c>
      <c r="E93" s="145">
        <v>7.15</v>
      </c>
    </row>
    <row r="94" spans="2:5" x14ac:dyDescent="0.25">
      <c r="B94" s="569" t="s">
        <v>996</v>
      </c>
      <c r="C94" s="555" t="s">
        <v>994</v>
      </c>
      <c r="D94" s="555">
        <v>500</v>
      </c>
      <c r="E94" s="145">
        <v>6.65</v>
      </c>
    </row>
    <row r="95" spans="2:5" x14ac:dyDescent="0.25">
      <c r="B95" s="28" t="s">
        <v>1003</v>
      </c>
      <c r="C95" s="559"/>
      <c r="D95" s="559"/>
      <c r="E95" s="559"/>
    </row>
    <row r="96" spans="2:5" x14ac:dyDescent="0.25">
      <c r="B96" s="569" t="s">
        <v>993</v>
      </c>
      <c r="C96" s="555" t="s">
        <v>994</v>
      </c>
      <c r="D96" s="555">
        <v>500</v>
      </c>
      <c r="E96" s="145">
        <v>8.8000000000000007</v>
      </c>
    </row>
    <row r="97" spans="2:5" x14ac:dyDescent="0.25">
      <c r="B97" s="569" t="s">
        <v>995</v>
      </c>
      <c r="C97" s="555" t="s">
        <v>994</v>
      </c>
      <c r="D97" s="555">
        <v>500</v>
      </c>
      <c r="E97" s="145">
        <v>8</v>
      </c>
    </row>
    <row r="98" spans="2:5" x14ac:dyDescent="0.25">
      <c r="B98" s="569" t="s">
        <v>996</v>
      </c>
      <c r="C98" s="555" t="s">
        <v>994</v>
      </c>
      <c r="D98" s="555">
        <v>500</v>
      </c>
      <c r="E98" s="145">
        <v>7.8</v>
      </c>
    </row>
    <row r="99" spans="2:5" x14ac:dyDescent="0.25">
      <c r="B99" s="28" t="s">
        <v>1004</v>
      </c>
      <c r="C99" s="559"/>
      <c r="D99" s="559"/>
      <c r="E99" s="559"/>
    </row>
    <row r="100" spans="2:5" x14ac:dyDescent="0.25">
      <c r="B100" s="569" t="s">
        <v>993</v>
      </c>
      <c r="C100" s="555" t="s">
        <v>994</v>
      </c>
      <c r="D100" s="555">
        <v>285</v>
      </c>
      <c r="E100" s="145">
        <v>5</v>
      </c>
    </row>
    <row r="101" spans="2:5" x14ac:dyDescent="0.25">
      <c r="B101" s="569" t="s">
        <v>995</v>
      </c>
      <c r="C101" s="555" t="s">
        <v>994</v>
      </c>
      <c r="D101" s="555">
        <v>285</v>
      </c>
      <c r="E101" s="145">
        <v>5</v>
      </c>
    </row>
    <row r="102" spans="2:5" x14ac:dyDescent="0.25">
      <c r="B102" s="569" t="s">
        <v>996</v>
      </c>
      <c r="C102" s="555" t="s">
        <v>994</v>
      </c>
      <c r="D102" s="555">
        <v>285</v>
      </c>
      <c r="E102" s="145">
        <v>5</v>
      </c>
    </row>
    <row r="103" spans="2:5" x14ac:dyDescent="0.25">
      <c r="B103" s="28" t="s">
        <v>1005</v>
      </c>
      <c r="C103" s="559"/>
      <c r="D103" s="559"/>
      <c r="E103" s="559"/>
    </row>
    <row r="104" spans="2:5" x14ac:dyDescent="0.25">
      <c r="B104" s="569" t="s">
        <v>993</v>
      </c>
      <c r="C104" s="555" t="s">
        <v>994</v>
      </c>
      <c r="D104" s="555">
        <v>500</v>
      </c>
      <c r="E104" s="145">
        <v>8.5</v>
      </c>
    </row>
    <row r="105" spans="2:5" x14ac:dyDescent="0.25">
      <c r="B105" s="569" t="s">
        <v>995</v>
      </c>
      <c r="C105" s="555" t="s">
        <v>994</v>
      </c>
      <c r="D105" s="555">
        <v>500</v>
      </c>
      <c r="E105" s="145">
        <v>7.85</v>
      </c>
    </row>
    <row r="106" spans="2:5" x14ac:dyDescent="0.25">
      <c r="B106" s="569" t="s">
        <v>996</v>
      </c>
      <c r="C106" s="555" t="s">
        <v>994</v>
      </c>
      <c r="D106" s="555">
        <v>500</v>
      </c>
      <c r="E106" s="145">
        <v>7.45</v>
      </c>
    </row>
    <row r="107" spans="2:5" x14ac:dyDescent="0.25">
      <c r="B107" s="28" t="s">
        <v>1006</v>
      </c>
      <c r="C107" s="559"/>
      <c r="D107" s="559"/>
      <c r="E107" s="559"/>
    </row>
    <row r="108" spans="2:5" x14ac:dyDescent="0.25">
      <c r="B108" s="569" t="s">
        <v>993</v>
      </c>
      <c r="C108" s="555" t="s">
        <v>994</v>
      </c>
      <c r="D108" s="555">
        <v>300</v>
      </c>
      <c r="E108" s="145">
        <v>6.3</v>
      </c>
    </row>
    <row r="109" spans="2:5" x14ac:dyDescent="0.25">
      <c r="B109" s="569" t="s">
        <v>995</v>
      </c>
      <c r="C109" s="555" t="s">
        <v>994</v>
      </c>
      <c r="D109" s="555">
        <v>300</v>
      </c>
      <c r="E109" s="145">
        <v>6.3</v>
      </c>
    </row>
    <row r="110" spans="2:5" x14ac:dyDescent="0.25">
      <c r="B110" s="569" t="s">
        <v>996</v>
      </c>
      <c r="C110" s="555" t="s">
        <v>994</v>
      </c>
      <c r="D110" s="555">
        <v>300</v>
      </c>
      <c r="E110" s="145">
        <v>6.3</v>
      </c>
    </row>
    <row r="111" spans="2:5" x14ac:dyDescent="0.25">
      <c r="B111" s="28" t="s">
        <v>1007</v>
      </c>
      <c r="C111" s="559"/>
      <c r="D111" s="559"/>
      <c r="E111" s="559"/>
    </row>
    <row r="112" spans="2:5" x14ac:dyDescent="0.25">
      <c r="B112" s="569" t="s">
        <v>993</v>
      </c>
      <c r="C112" s="555" t="s">
        <v>994</v>
      </c>
      <c r="D112" s="555"/>
      <c r="E112" s="145">
        <v>6.1</v>
      </c>
    </row>
    <row r="113" spans="2:5" x14ac:dyDescent="0.25">
      <c r="B113" s="569" t="s">
        <v>995</v>
      </c>
      <c r="C113" s="555" t="s">
        <v>994</v>
      </c>
      <c r="D113" s="555"/>
      <c r="E113" s="145">
        <v>6.1</v>
      </c>
    </row>
    <row r="114" spans="2:5" x14ac:dyDescent="0.25">
      <c r="B114" s="569" t="s">
        <v>996</v>
      </c>
      <c r="C114" s="555" t="s">
        <v>994</v>
      </c>
      <c r="D114" s="555"/>
      <c r="E114" s="145">
        <v>6.1</v>
      </c>
    </row>
    <row r="115" spans="2:5" x14ac:dyDescent="0.25">
      <c r="B115" s="28" t="s">
        <v>1008</v>
      </c>
      <c r="C115" s="555" t="s">
        <v>994</v>
      </c>
      <c r="D115" s="555">
        <v>500</v>
      </c>
      <c r="E115" s="145">
        <v>5.05</v>
      </c>
    </row>
    <row r="116" spans="2:5" x14ac:dyDescent="0.25">
      <c r="B116" s="28" t="s">
        <v>1009</v>
      </c>
      <c r="C116" s="555" t="s">
        <v>994</v>
      </c>
      <c r="D116" s="555">
        <v>500</v>
      </c>
      <c r="E116" s="145">
        <v>4.95</v>
      </c>
    </row>
    <row r="117" spans="2:5" x14ac:dyDescent="0.25">
      <c r="B117" s="28" t="s">
        <v>1010</v>
      </c>
      <c r="C117" s="559"/>
      <c r="D117" s="559"/>
      <c r="E117" s="559"/>
    </row>
    <row r="118" spans="2:5" x14ac:dyDescent="0.25">
      <c r="B118" s="569" t="s">
        <v>993</v>
      </c>
      <c r="C118" s="555" t="s">
        <v>994</v>
      </c>
      <c r="D118" s="555">
        <v>285</v>
      </c>
      <c r="E118" s="145">
        <v>7.3</v>
      </c>
    </row>
    <row r="119" spans="2:5" x14ac:dyDescent="0.25">
      <c r="B119" s="569" t="s">
        <v>995</v>
      </c>
      <c r="C119" s="555" t="s">
        <v>994</v>
      </c>
      <c r="D119" s="555">
        <v>285</v>
      </c>
      <c r="E119" s="145">
        <v>7.3</v>
      </c>
    </row>
    <row r="120" spans="2:5" x14ac:dyDescent="0.25">
      <c r="B120" s="569" t="s">
        <v>996</v>
      </c>
      <c r="C120" s="555" t="s">
        <v>994</v>
      </c>
      <c r="D120" s="555">
        <v>285</v>
      </c>
      <c r="E120" s="145">
        <v>7.3</v>
      </c>
    </row>
    <row r="121" spans="2:5" x14ac:dyDescent="0.25">
      <c r="B121" s="28" t="s">
        <v>1011</v>
      </c>
      <c r="C121" s="559"/>
      <c r="D121" s="559"/>
      <c r="E121" s="559"/>
    </row>
    <row r="122" spans="2:5" x14ac:dyDescent="0.25">
      <c r="B122" s="569" t="s">
        <v>993</v>
      </c>
      <c r="C122" s="555" t="s">
        <v>994</v>
      </c>
      <c r="D122" s="555">
        <v>500</v>
      </c>
      <c r="E122" s="145">
        <v>11.8</v>
      </c>
    </row>
    <row r="123" spans="2:5" x14ac:dyDescent="0.25">
      <c r="B123" s="569" t="s">
        <v>995</v>
      </c>
      <c r="C123" s="555" t="s">
        <v>994</v>
      </c>
      <c r="D123" s="555">
        <v>500</v>
      </c>
      <c r="E123" s="145">
        <v>11</v>
      </c>
    </row>
    <row r="124" spans="2:5" x14ac:dyDescent="0.25">
      <c r="B124" s="569" t="s">
        <v>996</v>
      </c>
      <c r="C124" s="555" t="s">
        <v>994</v>
      </c>
      <c r="D124" s="555">
        <v>500</v>
      </c>
      <c r="E124" s="145">
        <v>10.8</v>
      </c>
    </row>
    <row r="125" spans="2:5" x14ac:dyDescent="0.25">
      <c r="B125" s="28" t="s">
        <v>1012</v>
      </c>
      <c r="C125" s="559"/>
      <c r="D125" s="559"/>
      <c r="E125" s="559"/>
    </row>
    <row r="126" spans="2:5" x14ac:dyDescent="0.25">
      <c r="B126" s="569" t="s">
        <v>993</v>
      </c>
      <c r="C126" s="555" t="s">
        <v>994</v>
      </c>
      <c r="D126" s="555"/>
      <c r="E126" s="145">
        <v>4.7699999999999996</v>
      </c>
    </row>
    <row r="127" spans="2:5" x14ac:dyDescent="0.25">
      <c r="B127" s="28" t="s">
        <v>1013</v>
      </c>
      <c r="C127" s="559"/>
      <c r="D127" s="559"/>
      <c r="E127" s="559"/>
    </row>
    <row r="128" spans="2:5" x14ac:dyDescent="0.25">
      <c r="B128" s="569" t="s">
        <v>993</v>
      </c>
      <c r="C128" s="555" t="s">
        <v>994</v>
      </c>
      <c r="D128" s="555">
        <v>100</v>
      </c>
      <c r="E128" s="145">
        <v>6</v>
      </c>
    </row>
    <row r="129" spans="2:5" x14ac:dyDescent="0.25">
      <c r="B129" s="569" t="s">
        <v>995</v>
      </c>
      <c r="C129" s="555" t="s">
        <v>994</v>
      </c>
      <c r="D129" s="555">
        <v>100</v>
      </c>
      <c r="E129" s="145">
        <v>6</v>
      </c>
    </row>
    <row r="130" spans="2:5" x14ac:dyDescent="0.25">
      <c r="B130" s="569" t="s">
        <v>996</v>
      </c>
      <c r="C130" s="555" t="s">
        <v>994</v>
      </c>
      <c r="D130" s="555">
        <v>100</v>
      </c>
      <c r="E130" s="145">
        <v>6</v>
      </c>
    </row>
    <row r="134" spans="2:5" ht="28" x14ac:dyDescent="0.25">
      <c r="C134" s="571" t="s">
        <v>1014</v>
      </c>
      <c r="D134" s="571" t="s">
        <v>1261</v>
      </c>
    </row>
    <row r="135" spans="2:5" ht="42" customHeight="1" x14ac:dyDescent="0.25">
      <c r="C135" s="568" t="s">
        <v>1015</v>
      </c>
      <c r="D135" s="568" t="s">
        <v>1016</v>
      </c>
    </row>
    <row r="136" spans="2:5" ht="36" customHeight="1" x14ac:dyDescent="0.25"/>
  </sheetData>
  <mergeCells count="4">
    <mergeCell ref="B2:F2"/>
    <mergeCell ref="B5:B7"/>
    <mergeCell ref="C5:E5"/>
    <mergeCell ref="C6:D6"/>
  </mergeCells>
  <pageMargins left="0.7" right="0.7" top="0.75" bottom="0.75" header="0.3" footer="0.3"/>
  <pageSetup scale="55" orientation="portrait" r:id="rId1"/>
  <rowBreaks count="1" manualBreakCount="1">
    <brk id="67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2:R225"/>
  <sheetViews>
    <sheetView showGridLines="0" topLeftCell="A3" zoomScale="70" zoomScaleNormal="70" workbookViewId="0">
      <pane xSplit="3" ySplit="5" topLeftCell="F8" activePane="bottomRight" state="frozen"/>
      <selection activeCell="P43" sqref="P43"/>
      <selection pane="topRight" activeCell="P43" sqref="P43"/>
      <selection pane="bottomLeft" activeCell="P43" sqref="P43"/>
      <selection pane="bottomRight" activeCell="P43" sqref="P43"/>
    </sheetView>
  </sheetViews>
  <sheetFormatPr defaultColWidth="9.1796875" defaultRowHeight="14" x14ac:dyDescent="0.25"/>
  <cols>
    <col min="1" max="1" width="9.1796875" style="4"/>
    <col min="2" max="2" width="33" style="4" customWidth="1"/>
    <col min="3" max="3" width="38.54296875" style="4" customWidth="1"/>
    <col min="4" max="4" width="21" style="4" customWidth="1"/>
    <col min="5" max="5" width="16.81640625" style="4" customWidth="1"/>
    <col min="6" max="6" width="14" style="4" customWidth="1"/>
    <col min="7" max="7" width="25" style="4" bestFit="1" customWidth="1"/>
    <col min="8" max="8" width="21.453125" style="4" customWidth="1"/>
    <col min="9" max="9" width="17.54296875" style="4" customWidth="1"/>
    <col min="10" max="10" width="16.1796875" style="4" customWidth="1"/>
    <col min="11" max="11" width="25" style="4" bestFit="1" customWidth="1"/>
    <col min="12" max="12" width="17.54296875" style="4" bestFit="1" customWidth="1"/>
    <col min="13" max="13" width="20.453125" style="4" bestFit="1" customWidth="1"/>
    <col min="14" max="14" width="14.54296875" style="4" customWidth="1"/>
    <col min="15" max="15" width="17.453125" style="4" customWidth="1"/>
    <col min="16" max="16" width="9.1796875" style="4"/>
    <col min="17" max="17" width="17.1796875" style="4" customWidth="1"/>
    <col min="18" max="18" width="31" style="4" customWidth="1"/>
    <col min="19" max="16384" width="9.1796875" style="4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E3" s="184"/>
      <c r="I3" s="25" t="s">
        <v>1017</v>
      </c>
    </row>
    <row r="5" spans="2:16" x14ac:dyDescent="0.25">
      <c r="B5" s="1162" t="s">
        <v>136</v>
      </c>
      <c r="C5" s="1162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2"/>
      <c r="C6" s="1162"/>
      <c r="D6" s="1163"/>
      <c r="E6" s="1163"/>
      <c r="F6" s="1164"/>
      <c r="G6" s="173" t="s">
        <v>1024</v>
      </c>
      <c r="H6" s="173" t="s">
        <v>1025</v>
      </c>
      <c r="I6" s="1163"/>
      <c r="J6" s="1165"/>
      <c r="K6" s="173" t="s">
        <v>1024</v>
      </c>
      <c r="L6" s="173" t="s">
        <v>1025</v>
      </c>
      <c r="M6" s="173" t="s">
        <v>1021</v>
      </c>
      <c r="N6" s="173" t="s">
        <v>1022</v>
      </c>
      <c r="O6" s="173" t="s">
        <v>90</v>
      </c>
    </row>
    <row r="7" spans="2:16" x14ac:dyDescent="0.25">
      <c r="B7" s="1162"/>
      <c r="C7" s="1162"/>
      <c r="D7" s="12" t="s">
        <v>1026</v>
      </c>
      <c r="E7" s="12" t="s">
        <v>1027</v>
      </c>
      <c r="F7" s="12" t="s">
        <v>1028</v>
      </c>
      <c r="G7" s="12" t="s">
        <v>1029</v>
      </c>
      <c r="H7" s="12" t="s">
        <v>1030</v>
      </c>
      <c r="I7" s="12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  <c r="O7" s="173" t="s">
        <v>500</v>
      </c>
    </row>
    <row r="8" spans="2:16" x14ac:dyDescent="0.25">
      <c r="B8" s="935" t="s">
        <v>827</v>
      </c>
      <c r="C8" s="935"/>
      <c r="J8" s="16"/>
      <c r="K8" s="16"/>
      <c r="L8" s="16"/>
      <c r="M8" s="16"/>
      <c r="N8" s="16"/>
      <c r="O8" s="16"/>
    </row>
    <row r="9" spans="2:16" ht="14.5" x14ac:dyDescent="0.25">
      <c r="B9" s="211" t="s">
        <v>937</v>
      </c>
      <c r="C9" s="84"/>
      <c r="D9" s="418">
        <f>'[7]FY22-23 Actual Sales'!D8</f>
        <v>7443356</v>
      </c>
      <c r="E9" s="418">
        <f>'[7]FY22-23 Actual Sales'!E8</f>
        <v>10879.19117</v>
      </c>
      <c r="F9" s="418">
        <f>'[67]2022-23'!$H$10</f>
        <v>9952.108953070001</v>
      </c>
      <c r="G9" s="147"/>
      <c r="H9" s="419"/>
      <c r="I9" s="147"/>
      <c r="J9" s="16"/>
      <c r="K9" s="418">
        <f>'[67]2022-23'!$M$10</f>
        <v>147.01029195999999</v>
      </c>
      <c r="L9" s="418">
        <f>'[67]2022-23'!$L$10</f>
        <v>4660.4909776600998</v>
      </c>
      <c r="M9" s="418">
        <f>'[67]2022-23'!$O$10</f>
        <v>625.90623600000004</v>
      </c>
      <c r="N9" s="92"/>
      <c r="O9" s="180">
        <f t="shared" ref="O9:O40" si="0">K9+L9+M9+N9</f>
        <v>5433.4075056201</v>
      </c>
    </row>
    <row r="10" spans="2:16" ht="14.5" x14ac:dyDescent="0.25">
      <c r="B10" s="210" t="s">
        <v>938</v>
      </c>
      <c r="C10" s="84"/>
      <c r="D10" s="420">
        <f>'[7]FY22-23 Actual Sales'!D9</f>
        <v>4059636</v>
      </c>
      <c r="E10" s="420">
        <f>'[7]FY22-23 Actual Sales'!E9</f>
        <v>4076.46684</v>
      </c>
      <c r="F10" s="420">
        <f>'[67]2022-23'!$H$11</f>
        <v>2199.4439988499998</v>
      </c>
      <c r="G10" s="147"/>
      <c r="H10" s="419"/>
      <c r="I10" s="147"/>
      <c r="J10" s="16"/>
      <c r="K10" s="420">
        <f>'[67]2022-23'!$M$11</f>
        <v>65.377600000000001</v>
      </c>
      <c r="L10" s="420">
        <f>'[67]2022-23'!$L$11</f>
        <v>493.6220089963</v>
      </c>
      <c r="M10" s="420">
        <f>'[67]2022-23'!$O$11</f>
        <v>288.37214399999999</v>
      </c>
      <c r="N10" s="92"/>
      <c r="O10" s="147">
        <f t="shared" si="0"/>
        <v>847.37175299630007</v>
      </c>
    </row>
    <row r="11" spans="2:16" ht="14.5" x14ac:dyDescent="0.25">
      <c r="B11" s="209" t="s">
        <v>939</v>
      </c>
      <c r="C11" s="84"/>
      <c r="D11" s="421">
        <f>'[7]FY22-23 Actual Sales'!D10</f>
        <v>2192796</v>
      </c>
      <c r="E11" s="421">
        <f>'[7]FY22-23 Actual Sales'!E10</f>
        <v>2157.6147799999999</v>
      </c>
      <c r="F11" s="421">
        <f>'[67]2022-23'!$H$12</f>
        <v>1636.5707012800001</v>
      </c>
      <c r="G11" s="10">
        <v>10</v>
      </c>
      <c r="H11" s="145">
        <v>1.95</v>
      </c>
      <c r="I11" s="147">
        <v>40</v>
      </c>
      <c r="J11" s="16"/>
      <c r="K11" s="421">
        <f>'[67]2022-23'!$M$12</f>
        <v>32.928799999999995</v>
      </c>
      <c r="L11" s="421">
        <f>'[67]2022-23'!$L$12</f>
        <v>319.13128674960001</v>
      </c>
      <c r="M11" s="421">
        <f>'[67]2022-23'!$O$12</f>
        <v>131.55758399999999</v>
      </c>
      <c r="N11" s="92"/>
      <c r="O11" s="147">
        <f t="shared" si="0"/>
        <v>483.61767074960005</v>
      </c>
    </row>
    <row r="12" spans="2:16" ht="14.5" x14ac:dyDescent="0.25">
      <c r="B12" s="209" t="s">
        <v>941</v>
      </c>
      <c r="C12" s="84"/>
      <c r="D12" s="421">
        <f>'[7]FY22-23 Actual Sales'!D11</f>
        <v>1866840</v>
      </c>
      <c r="E12" s="421">
        <f>'[7]FY22-23 Actual Sales'!E11</f>
        <v>1918.8520600000002</v>
      </c>
      <c r="F12" s="421">
        <f>'[67]2022-23'!$H$13</f>
        <v>562.87329756999998</v>
      </c>
      <c r="G12" s="10">
        <v>10</v>
      </c>
      <c r="H12" s="145">
        <v>3.1</v>
      </c>
      <c r="I12" s="147">
        <v>70</v>
      </c>
      <c r="J12" s="16"/>
      <c r="K12" s="421">
        <f>'[67]2022-23'!$M$13</f>
        <v>32.448799999999999</v>
      </c>
      <c r="L12" s="421">
        <f>'[67]2022-23'!$L$13</f>
        <v>174.49072224669999</v>
      </c>
      <c r="M12" s="421">
        <f>'[67]2022-23'!$O$13</f>
        <v>156.81456</v>
      </c>
      <c r="N12" s="92"/>
      <c r="O12" s="147">
        <f t="shared" si="0"/>
        <v>363.75408224670002</v>
      </c>
    </row>
    <row r="13" spans="2:16" x14ac:dyDescent="0.25">
      <c r="B13" s="210" t="s">
        <v>942</v>
      </c>
      <c r="C13" s="84"/>
      <c r="D13" s="420">
        <f>'[7]FY22-23 Actual Sales'!D12</f>
        <v>2185420</v>
      </c>
      <c r="E13" s="420">
        <f>'[7]FY22-23 Actual Sales'!E12</f>
        <v>3352.4723199999999</v>
      </c>
      <c r="F13" s="420">
        <f>'[67]2022-23'!$H$14</f>
        <v>3459.6428666400002</v>
      </c>
      <c r="G13" s="10"/>
      <c r="H13" s="145"/>
      <c r="I13" s="147"/>
      <c r="J13" s="16"/>
      <c r="K13" s="420">
        <f>'[67]2022-23'!$M$14</f>
        <v>40.229667839999998</v>
      </c>
      <c r="L13" s="420">
        <f>'[67]2022-23'!$L$14</f>
        <v>1318.4741759871999</v>
      </c>
      <c r="M13" s="420">
        <f>'[67]2022-23'!$O$14</f>
        <v>176.84276399999999</v>
      </c>
      <c r="N13" s="92"/>
      <c r="O13" s="147">
        <f t="shared" si="0"/>
        <v>1535.5466078272</v>
      </c>
    </row>
    <row r="14" spans="2:16" ht="14.5" x14ac:dyDescent="0.25">
      <c r="B14" s="209" t="s">
        <v>943</v>
      </c>
      <c r="C14" s="84"/>
      <c r="D14" s="421">
        <f>'[7]FY22-23 Actual Sales'!D13</f>
        <v>0</v>
      </c>
      <c r="E14" s="421">
        <f>'[7]FY22-23 Actual Sales'!E13</f>
        <v>0</v>
      </c>
      <c r="F14" s="421">
        <f>'[67]2022-23'!$H$15</f>
        <v>2443.96</v>
      </c>
      <c r="G14" s="10">
        <v>10</v>
      </c>
      <c r="H14" s="145">
        <v>3.4</v>
      </c>
      <c r="I14" s="147"/>
      <c r="J14" s="16"/>
      <c r="K14" s="421">
        <f>'[67]2022-23'!$M$15</f>
        <v>0</v>
      </c>
      <c r="L14" s="421">
        <f>'[67]2022-23'!$L$15</f>
        <v>830.94640000000004</v>
      </c>
      <c r="M14" s="421">
        <f>'[67]2022-23'!$O$15</f>
        <v>0</v>
      </c>
      <c r="N14" s="92"/>
      <c r="O14" s="147">
        <f t="shared" si="0"/>
        <v>830.94640000000004</v>
      </c>
    </row>
    <row r="15" spans="2:16" ht="14.5" x14ac:dyDescent="0.25">
      <c r="B15" s="209" t="s">
        <v>944</v>
      </c>
      <c r="C15" s="84"/>
      <c r="D15" s="421">
        <f>'[7]FY22-23 Actual Sales'!D14</f>
        <v>2185420</v>
      </c>
      <c r="E15" s="421">
        <f>'[7]FY22-23 Actual Sales'!E14</f>
        <v>3352.4723199999999</v>
      </c>
      <c r="F15" s="421">
        <f>'[67]2022-23'!$H$16</f>
        <v>1015.68286664</v>
      </c>
      <c r="G15" s="10">
        <v>10</v>
      </c>
      <c r="H15" s="145">
        <v>4.8</v>
      </c>
      <c r="I15" s="147">
        <v>90</v>
      </c>
      <c r="J15" s="16"/>
      <c r="K15" s="421">
        <f>'[67]2022-23'!$M$16</f>
        <v>40.229667839999998</v>
      </c>
      <c r="L15" s="421">
        <f>'[67]2022-23'!$L$16</f>
        <v>487.52777598720002</v>
      </c>
      <c r="M15" s="421">
        <f>'[67]2022-23'!$O$16</f>
        <v>176.84276399999999</v>
      </c>
      <c r="N15" s="92"/>
      <c r="O15" s="147">
        <f t="shared" si="0"/>
        <v>704.60020782720005</v>
      </c>
    </row>
    <row r="16" spans="2:16" x14ac:dyDescent="0.25">
      <c r="B16" s="210" t="s">
        <v>945</v>
      </c>
      <c r="C16" s="84"/>
      <c r="D16" s="420">
        <f>'[7]FY22-23 Actual Sales'!D15</f>
        <v>1198300</v>
      </c>
      <c r="E16" s="420">
        <f>'[7]FY22-23 Actual Sales'!E15</f>
        <v>3450.2520099999997</v>
      </c>
      <c r="F16" s="420">
        <f>'[67]2022-23'!$H$17</f>
        <v>4293.0220875799996</v>
      </c>
      <c r="G16" s="10"/>
      <c r="H16" s="145"/>
      <c r="I16" s="147"/>
      <c r="J16" s="16"/>
      <c r="K16" s="420">
        <f>'[67]2022-23'!$M$17</f>
        <v>41.403024119999998</v>
      </c>
      <c r="L16" s="420">
        <f>'[67]2022-23'!$L$17</f>
        <v>2848.3947926765995</v>
      </c>
      <c r="M16" s="420">
        <f>'[67]2022-23'!$O$17</f>
        <v>160.69132800000003</v>
      </c>
      <c r="N16" s="92"/>
      <c r="O16" s="147">
        <f t="shared" si="0"/>
        <v>3050.4891447965992</v>
      </c>
    </row>
    <row r="17" spans="2:15" ht="14.5" x14ac:dyDescent="0.25">
      <c r="B17" s="209" t="s">
        <v>946</v>
      </c>
      <c r="C17" s="84"/>
      <c r="D17" s="421">
        <f>'[7]FY22-23 Actual Sales'!D16</f>
        <v>0</v>
      </c>
      <c r="E17" s="421">
        <f>'[7]FY22-23 Actual Sales'!E16</f>
        <v>0</v>
      </c>
      <c r="F17" s="421">
        <f>'[67]2022-23'!H18</f>
        <v>2461.9373999999998</v>
      </c>
      <c r="G17" s="10">
        <v>10</v>
      </c>
      <c r="H17" s="145">
        <v>5.0999999999999996</v>
      </c>
      <c r="I17" s="147"/>
      <c r="J17" s="16"/>
      <c r="K17" s="421">
        <f>'[67]2022-23'!$M$18</f>
        <v>0</v>
      </c>
      <c r="L17" s="421">
        <f>'[67]2022-23'!$L$18</f>
        <v>1255.5880739999998</v>
      </c>
      <c r="M17" s="421">
        <f>'[67]2022-23'!$O$18</f>
        <v>0</v>
      </c>
      <c r="N17" s="92"/>
      <c r="O17" s="147">
        <f t="shared" si="0"/>
        <v>1255.5880739999998</v>
      </c>
    </row>
    <row r="18" spans="2:15" ht="14.5" x14ac:dyDescent="0.25">
      <c r="B18" s="209" t="s">
        <v>947</v>
      </c>
      <c r="C18" s="84"/>
      <c r="D18" s="421">
        <f>'[7]FY22-23 Actual Sales'!D17</f>
        <v>739795</v>
      </c>
      <c r="E18" s="421">
        <f>'[7]FY22-23 Actual Sales'!E17</f>
        <v>1714.0817299999999</v>
      </c>
      <c r="F18" s="421">
        <f>'[67]2022-23'!H19</f>
        <v>791.87810458000001</v>
      </c>
      <c r="G18" s="10">
        <v>10</v>
      </c>
      <c r="H18" s="145">
        <v>7.7</v>
      </c>
      <c r="I18" s="147">
        <v>100</v>
      </c>
      <c r="J18" s="16"/>
      <c r="K18" s="421">
        <f>'[67]2022-23'!$M$19</f>
        <v>20.568980759999999</v>
      </c>
      <c r="L18" s="421">
        <f>'[67]2022-23'!$L$19</f>
        <v>609.74614052660002</v>
      </c>
      <c r="M18" s="421">
        <f>'[67]2022-23'!$O$19</f>
        <v>88.775400000000005</v>
      </c>
      <c r="N18" s="92"/>
      <c r="O18" s="147">
        <f t="shared" si="0"/>
        <v>719.09052128660005</v>
      </c>
    </row>
    <row r="19" spans="2:15" ht="14.5" x14ac:dyDescent="0.25">
      <c r="B19" s="209" t="s">
        <v>948</v>
      </c>
      <c r="C19" s="84"/>
      <c r="D19" s="421">
        <f>'[7]FY22-23 Actual Sales'!D18</f>
        <v>246901</v>
      </c>
      <c r="E19" s="421">
        <f>'[7]FY22-23 Actual Sales'!E18</f>
        <v>733.86</v>
      </c>
      <c r="F19" s="421">
        <f>'[67]2022-23'!H20</f>
        <v>349.20317699999998</v>
      </c>
      <c r="G19" s="10">
        <v>10</v>
      </c>
      <c r="H19" s="145">
        <v>9</v>
      </c>
      <c r="I19" s="147">
        <v>120</v>
      </c>
      <c r="J19" s="16"/>
      <c r="K19" s="421">
        <f>'[67]2022-23'!$M$20</f>
        <v>8.8063199999999995</v>
      </c>
      <c r="L19" s="421">
        <f>'[67]2022-23'!$L$20</f>
        <v>314.28285929999998</v>
      </c>
      <c r="M19" s="421">
        <f>'[67]2022-23'!$O$20</f>
        <v>35.553744000000002</v>
      </c>
      <c r="N19" s="92"/>
      <c r="O19" s="147">
        <f t="shared" si="0"/>
        <v>358.64292329999995</v>
      </c>
    </row>
    <row r="20" spans="2:15" ht="14.5" x14ac:dyDescent="0.25">
      <c r="B20" s="209" t="s">
        <v>949</v>
      </c>
      <c r="C20" s="84"/>
      <c r="D20" s="421">
        <f>'[7]FY22-23 Actual Sales'!D19</f>
        <v>177741</v>
      </c>
      <c r="E20" s="421">
        <f>'[7]FY22-23 Actual Sales'!E19</f>
        <v>696.88468999999998</v>
      </c>
      <c r="F20" s="421">
        <f>'[67]2022-23'!H21</f>
        <v>424.51374299999998</v>
      </c>
      <c r="G20" s="10">
        <v>10</v>
      </c>
      <c r="H20" s="145">
        <v>9.5</v>
      </c>
      <c r="I20" s="147">
        <v>140</v>
      </c>
      <c r="J20" s="16"/>
      <c r="K20" s="421">
        <f>'[67]2022-23'!$M$21</f>
        <v>8.3626162799999992</v>
      </c>
      <c r="L20" s="421">
        <f>'[67]2022-23'!$L$21</f>
        <v>403.28805584999998</v>
      </c>
      <c r="M20" s="421">
        <f>'[67]2022-23'!$O$21</f>
        <v>29.860488</v>
      </c>
      <c r="N20" s="92"/>
      <c r="O20" s="147">
        <f t="shared" si="0"/>
        <v>441.51116012999995</v>
      </c>
    </row>
    <row r="21" spans="2:15" ht="14.5" x14ac:dyDescent="0.25">
      <c r="B21" s="209" t="s">
        <v>950</v>
      </c>
      <c r="C21" s="84"/>
      <c r="D21" s="421">
        <f>'[7]FY22-23 Actual Sales'!D20</f>
        <v>33863</v>
      </c>
      <c r="E21" s="421">
        <f>'[7]FY22-23 Actual Sales'!E20</f>
        <v>305.42559</v>
      </c>
      <c r="F21" s="421">
        <f>'[67]2022-23'!H22</f>
        <v>265.48966300000001</v>
      </c>
      <c r="G21" s="10">
        <v>10</v>
      </c>
      <c r="H21" s="145">
        <v>10</v>
      </c>
      <c r="I21" s="147">
        <v>160</v>
      </c>
      <c r="J21" s="16"/>
      <c r="K21" s="421">
        <f>'[67]2022-23'!$M$22</f>
        <v>3.6651070800000003</v>
      </c>
      <c r="L21" s="421">
        <f>'[67]2022-23'!$L$22</f>
        <v>265.48966300000001</v>
      </c>
      <c r="M21" s="421">
        <f>'[67]2022-23'!$O$22</f>
        <v>6.5016959999999999</v>
      </c>
      <c r="N21" s="92"/>
      <c r="O21" s="147">
        <f t="shared" si="0"/>
        <v>275.65646607999997</v>
      </c>
    </row>
    <row r="22" spans="2:15" x14ac:dyDescent="0.25">
      <c r="B22" s="28" t="s">
        <v>951</v>
      </c>
      <c r="C22" s="16"/>
      <c r="D22" s="418">
        <f>'[7]FY22-23 Actual Sales'!D21</f>
        <v>1087272</v>
      </c>
      <c r="E22" s="418">
        <f>'[7]FY22-23 Actual Sales'!E21</f>
        <v>3581.2705799999999</v>
      </c>
      <c r="F22" s="418">
        <f>'[67]2022-23'!$H$23</f>
        <v>3196.05971843</v>
      </c>
      <c r="G22" s="10"/>
      <c r="H22" s="145"/>
      <c r="I22" s="147"/>
      <c r="J22" s="16"/>
      <c r="K22" s="418">
        <f>'[67]2022-23'!$M$23</f>
        <v>365.50052959999994</v>
      </c>
      <c r="L22" s="418">
        <f>'[67]2022-23'!$L$23</f>
        <v>3240.0718093100995</v>
      </c>
      <c r="M22" s="418">
        <f>'[67]2022-23'!$O$23</f>
        <v>107.58243</v>
      </c>
      <c r="N22" s="92"/>
      <c r="O22" s="180">
        <f t="shared" si="0"/>
        <v>3713.1547689100994</v>
      </c>
    </row>
    <row r="23" spans="2:15" x14ac:dyDescent="0.25">
      <c r="B23" s="205" t="s">
        <v>952</v>
      </c>
      <c r="C23" s="16"/>
      <c r="D23" s="420">
        <f>'[7]FY22-23 Actual Sales'!D22</f>
        <v>501896</v>
      </c>
      <c r="E23" s="420">
        <f>'[7]FY22-23 Actual Sales'!E22</f>
        <v>856.06031999999993</v>
      </c>
      <c r="F23" s="420">
        <f>'[67]2022-23'!$H$25</f>
        <v>89.628530380000001</v>
      </c>
      <c r="G23" s="10"/>
      <c r="H23" s="145"/>
      <c r="I23" s="147"/>
      <c r="J23" s="16"/>
      <c r="K23" s="420">
        <f>'[67]2022-23'!$M$25</f>
        <v>65.475499999999997</v>
      </c>
      <c r="L23" s="420">
        <f>'[67]2022-23'!$L$25</f>
        <v>62.739971265999998</v>
      </c>
      <c r="M23" s="420">
        <f>'[67]2022-23'!$O$25</f>
        <v>30.395759999999999</v>
      </c>
      <c r="N23" s="92"/>
      <c r="O23" s="147">
        <f t="shared" si="0"/>
        <v>158.611231266</v>
      </c>
    </row>
    <row r="24" spans="2:15" ht="14.5" x14ac:dyDescent="0.25">
      <c r="B24" s="417" t="s">
        <v>939</v>
      </c>
      <c r="C24" s="16"/>
      <c r="D24" s="421">
        <f>'[7]FY22-23 Actual Sales'!D23</f>
        <v>501896</v>
      </c>
      <c r="E24" s="421">
        <f>'[7]FY22-23 Actual Sales'!E23</f>
        <v>856.06031999999993</v>
      </c>
      <c r="F24" s="421">
        <f>'[67]2022-23'!$H$26</f>
        <v>89.628530380000001</v>
      </c>
      <c r="G24" s="10">
        <v>60</v>
      </c>
      <c r="H24" s="145">
        <v>7</v>
      </c>
      <c r="I24" s="147">
        <v>50</v>
      </c>
      <c r="J24" s="16"/>
      <c r="K24" s="421">
        <f>'[67]2022-23'!$M$26</f>
        <v>65.475499999999997</v>
      </c>
      <c r="L24" s="421">
        <f>'[67]2022-23'!$L$26</f>
        <v>62.739971265999998</v>
      </c>
      <c r="M24" s="421">
        <f>'[67]2022-23'!$O$26</f>
        <v>30.395759999999999</v>
      </c>
      <c r="N24" s="92"/>
      <c r="O24" s="147">
        <f t="shared" si="0"/>
        <v>158.611231266</v>
      </c>
    </row>
    <row r="25" spans="2:15" x14ac:dyDescent="0.25">
      <c r="B25" s="205" t="s">
        <v>953</v>
      </c>
      <c r="C25" s="16"/>
      <c r="D25" s="420">
        <f>'[7]FY22-23 Actual Sales'!D24</f>
        <v>571376</v>
      </c>
      <c r="E25" s="420">
        <f>'[7]FY22-23 Actual Sales'!E24</f>
        <v>2706.8909599999997</v>
      </c>
      <c r="F25" s="420">
        <f>'[67]2022-23'!$H$27</f>
        <v>3098.1218244299998</v>
      </c>
      <c r="G25" s="10"/>
      <c r="H25" s="145"/>
      <c r="I25" s="147"/>
      <c r="J25" s="16"/>
      <c r="K25" s="420">
        <f>'[67]2022-23'!$M$27</f>
        <v>298.63199999999995</v>
      </c>
      <c r="L25" s="420">
        <f>'[67]2022-23'!$L$27</f>
        <v>3169.5850125304996</v>
      </c>
      <c r="M25" s="420">
        <f>'[67]2022-23'!$O$27</f>
        <v>76.091214000000008</v>
      </c>
      <c r="N25" s="92"/>
      <c r="O25" s="147">
        <f t="shared" si="0"/>
        <v>3544.3082265304997</v>
      </c>
    </row>
    <row r="26" spans="2:15" ht="14.5" x14ac:dyDescent="0.25">
      <c r="B26" s="207" t="s">
        <v>943</v>
      </c>
      <c r="C26" s="16"/>
      <c r="D26" s="421">
        <f>'[7]FY22-23 Actual Sales'!D25</f>
        <v>181203</v>
      </c>
      <c r="E26" s="421">
        <f>'[7]FY22-23 Actual Sales'!E25</f>
        <v>302.86246</v>
      </c>
      <c r="F26" s="421">
        <f>'[67]2022-23'!H28</f>
        <v>641.75563818000001</v>
      </c>
      <c r="G26" s="10">
        <v>70</v>
      </c>
      <c r="H26" s="145">
        <v>8.5</v>
      </c>
      <c r="I26" s="147">
        <v>90</v>
      </c>
      <c r="J26" s="16"/>
      <c r="K26" s="421">
        <f>'[67]2022-23'!M28</f>
        <v>27.441899999999997</v>
      </c>
      <c r="L26" s="421">
        <f>'[67]2022-23'!N28</f>
        <v>5.1999999999999989E-3</v>
      </c>
      <c r="M26" s="421">
        <f>'[67]2022-23'!O28</f>
        <v>19.569924</v>
      </c>
      <c r="N26" s="92"/>
      <c r="O26" s="147">
        <f t="shared" si="0"/>
        <v>47.017023999999992</v>
      </c>
    </row>
    <row r="27" spans="2:15" ht="14.5" x14ac:dyDescent="0.25">
      <c r="B27" s="207" t="s">
        <v>954</v>
      </c>
      <c r="C27" s="16"/>
      <c r="D27" s="421">
        <f>'[7]FY22-23 Actual Sales'!D26</f>
        <v>221715</v>
      </c>
      <c r="E27" s="421">
        <f>'[7]FY22-23 Actual Sales'!E26</f>
        <v>555.69269999999995</v>
      </c>
      <c r="F27" s="421">
        <f>'[67]2022-23'!H29</f>
        <v>547.54657024999995</v>
      </c>
      <c r="G27" s="10">
        <v>70</v>
      </c>
      <c r="H27" s="145">
        <v>9.9</v>
      </c>
      <c r="I27" s="147">
        <v>105</v>
      </c>
      <c r="J27" s="16"/>
      <c r="K27" s="421">
        <f>'[67]2022-23'!M29</f>
        <v>51.425099999999993</v>
      </c>
      <c r="L27" s="421">
        <f>'[67]2022-23'!N29</f>
        <v>4.6999999999999993E-3</v>
      </c>
      <c r="M27" s="421">
        <f>'[67]2022-23'!O29</f>
        <v>27.93609</v>
      </c>
      <c r="N27" s="92"/>
      <c r="O27" s="147">
        <f t="shared" si="0"/>
        <v>79.365889999999993</v>
      </c>
    </row>
    <row r="28" spans="2:15" ht="14.5" x14ac:dyDescent="0.25">
      <c r="B28" s="207" t="s">
        <v>955</v>
      </c>
      <c r="C28" s="16"/>
      <c r="D28" s="421">
        <f>'[7]FY22-23 Actual Sales'!D27</f>
        <v>59507</v>
      </c>
      <c r="E28" s="421">
        <f>'[7]FY22-23 Actual Sales'!E27</f>
        <v>264.27719999999999</v>
      </c>
      <c r="F28" s="421">
        <f>'[67]2022-23'!H30</f>
        <v>294.66603450000002</v>
      </c>
      <c r="G28" s="10">
        <v>70</v>
      </c>
      <c r="H28" s="145">
        <v>10.4</v>
      </c>
      <c r="I28" s="147">
        <v>120</v>
      </c>
      <c r="J28" s="16"/>
      <c r="K28" s="421">
        <f>'[67]2022-23'!M30</f>
        <v>24.322599999999998</v>
      </c>
      <c r="L28" s="421">
        <f>'[67]2022-23'!N30</f>
        <v>5.9999999999999995E-4</v>
      </c>
      <c r="M28" s="421">
        <f>'[67]2022-23'!O30</f>
        <v>8.5690080000000002</v>
      </c>
      <c r="N28" s="92"/>
      <c r="O28" s="147">
        <f t="shared" si="0"/>
        <v>32.892207999999997</v>
      </c>
    </row>
    <row r="29" spans="2:15" ht="14.5" x14ac:dyDescent="0.25">
      <c r="B29" s="207" t="s">
        <v>956</v>
      </c>
      <c r="C29" s="16"/>
      <c r="D29" s="421">
        <f>'[7]FY22-23 Actual Sales'!D28</f>
        <v>108951</v>
      </c>
      <c r="E29" s="421">
        <f>'[7]FY22-23 Actual Sales'!E28</f>
        <v>1584.0586000000001</v>
      </c>
      <c r="F29" s="421">
        <f>'[67]2022-23'!H31</f>
        <v>1614.1535815</v>
      </c>
      <c r="G29" s="10">
        <v>70</v>
      </c>
      <c r="H29" s="145">
        <v>11</v>
      </c>
      <c r="I29" s="147">
        <v>160</v>
      </c>
      <c r="J29" s="16"/>
      <c r="K29" s="421">
        <f>'[67]2022-23'!M31</f>
        <v>195.44239999999999</v>
      </c>
      <c r="L29" s="421">
        <f>'[67]2022-23'!N31</f>
        <v>8.0000000000000004E-4</v>
      </c>
      <c r="M29" s="421">
        <f>'[67]2022-23'!O31</f>
        <v>20.016192</v>
      </c>
      <c r="N29" s="92"/>
      <c r="O29" s="147">
        <f t="shared" si="0"/>
        <v>215.45939199999998</v>
      </c>
    </row>
    <row r="30" spans="2:15" x14ac:dyDescent="0.25">
      <c r="B30" s="205" t="s">
        <v>957</v>
      </c>
      <c r="C30" s="16"/>
      <c r="D30" s="420">
        <f>'[7]FY22-23 Actual Sales'!D29</f>
        <v>2094</v>
      </c>
      <c r="E30" s="420">
        <f>'[7]FY22-23 Actual Sales'!E29</f>
        <v>6.17</v>
      </c>
      <c r="F30" s="420">
        <f>'[67]2022-23'!$H$32</f>
        <v>4.0713565000000003</v>
      </c>
      <c r="G30" s="10">
        <v>70</v>
      </c>
      <c r="H30" s="145">
        <v>13</v>
      </c>
      <c r="I30" s="147">
        <v>160</v>
      </c>
      <c r="J30" s="16"/>
      <c r="K30" s="420">
        <f>'[67]2022-23'!$M$32</f>
        <v>0.51827999999999996</v>
      </c>
      <c r="L30" s="420">
        <f>'[67]2022-23'!$L$32</f>
        <v>5.2927634500000007</v>
      </c>
      <c r="M30" s="420">
        <f>'[67]2022-23'!$O$32</f>
        <v>0.40204800000000002</v>
      </c>
      <c r="N30" s="92"/>
      <c r="O30" s="147">
        <f t="shared" si="0"/>
        <v>6.2130914500000003</v>
      </c>
    </row>
    <row r="31" spans="2:15" x14ac:dyDescent="0.25">
      <c r="B31" s="205" t="s">
        <v>958</v>
      </c>
      <c r="C31" s="16"/>
      <c r="D31" s="420">
        <f>'[7]FY22-23 Actual Sales'!D30</f>
        <v>11906</v>
      </c>
      <c r="E31" s="420">
        <f>'[7]FY22-23 Actual Sales'!E30</f>
        <v>12.149300000000002</v>
      </c>
      <c r="F31" s="420">
        <f>'[67]2022-23'!$H$33</f>
        <v>4.2380071200000007</v>
      </c>
      <c r="G31" s="10"/>
      <c r="H31" s="145"/>
      <c r="I31" s="147"/>
      <c r="J31" s="16"/>
      <c r="K31" s="420">
        <f>'[67]2022-23'!$M$33</f>
        <v>0.87474960000000002</v>
      </c>
      <c r="L31" s="420">
        <f>'[67]2022-23'!$L$33</f>
        <v>2.4540620635999999</v>
      </c>
      <c r="M31" s="420">
        <f>'[67]2022-23'!$O$33</f>
        <v>0.69340800000000002</v>
      </c>
      <c r="N31" s="92"/>
      <c r="O31" s="147">
        <f t="shared" si="0"/>
        <v>4.0222196635999996</v>
      </c>
    </row>
    <row r="32" spans="2:15" ht="14.5" x14ac:dyDescent="0.25">
      <c r="B32" s="207" t="s">
        <v>939</v>
      </c>
      <c r="C32" s="16"/>
      <c r="D32" s="421">
        <f>'[7]FY22-23 Actual Sales'!D31</f>
        <v>8755</v>
      </c>
      <c r="E32" s="421">
        <f>'[7]FY22-23 Actual Sales'!E31</f>
        <v>8.8800000000000008</v>
      </c>
      <c r="F32" s="421">
        <f>'[67]2022-23'!H34</f>
        <v>2.8884971200000007</v>
      </c>
      <c r="G32" s="10">
        <v>60</v>
      </c>
      <c r="H32" s="145">
        <v>5.3</v>
      </c>
      <c r="I32" s="147">
        <v>45</v>
      </c>
      <c r="J32" s="16"/>
      <c r="K32" s="421">
        <f>'[67]2022-23'!M34</f>
        <v>0.63936000000000004</v>
      </c>
      <c r="L32" s="421">
        <f>'[67]2022-23'!N34</f>
        <v>0.30459999999999998</v>
      </c>
      <c r="M32" s="421">
        <f>'[67]2022-23'!O34</f>
        <v>0.47277000000000002</v>
      </c>
      <c r="N32" s="92"/>
      <c r="O32" s="147">
        <f t="shared" si="0"/>
        <v>1.41673</v>
      </c>
    </row>
    <row r="33" spans="2:15" ht="14.5" x14ac:dyDescent="0.25">
      <c r="B33" s="207" t="s">
        <v>959</v>
      </c>
      <c r="C33" s="16"/>
      <c r="D33" s="421">
        <f>'[7]FY22-23 Actual Sales'!D32</f>
        <v>2095</v>
      </c>
      <c r="E33" s="421">
        <f>'[7]FY22-23 Actual Sales'!E32</f>
        <v>2.1074799999999998</v>
      </c>
      <c r="F33" s="421">
        <f>'[67]2022-23'!H35</f>
        <v>0.98859900000000001</v>
      </c>
      <c r="G33" s="10">
        <v>60</v>
      </c>
      <c r="H33" s="145">
        <v>6.6</v>
      </c>
      <c r="I33" s="147">
        <v>55</v>
      </c>
      <c r="J33" s="16"/>
      <c r="K33" s="421">
        <f>'[67]2022-23'!M35</f>
        <v>0.15173855999999999</v>
      </c>
      <c r="L33" s="421">
        <f>'[67]2022-23'!N35</f>
        <v>0</v>
      </c>
      <c r="M33" s="421">
        <f>'[67]2022-23'!O35</f>
        <v>0.13827</v>
      </c>
      <c r="N33" s="92"/>
      <c r="O33" s="147">
        <f t="shared" si="0"/>
        <v>0.29000855999999997</v>
      </c>
    </row>
    <row r="34" spans="2:15" ht="14.5" x14ac:dyDescent="0.25">
      <c r="B34" s="207" t="s">
        <v>960</v>
      </c>
      <c r="C34" s="16"/>
      <c r="D34" s="421">
        <f>'[7]FY22-23 Actual Sales'!D33</f>
        <v>1056</v>
      </c>
      <c r="E34" s="421">
        <f>'[7]FY22-23 Actual Sales'!E33</f>
        <v>1.1618199999999999</v>
      </c>
      <c r="F34" s="421">
        <f>'[67]2022-23'!H36</f>
        <v>0.36091099999999998</v>
      </c>
      <c r="G34" s="10">
        <v>60</v>
      </c>
      <c r="H34" s="145">
        <v>7.5</v>
      </c>
      <c r="I34" s="147">
        <v>65</v>
      </c>
      <c r="J34" s="16"/>
      <c r="K34" s="421">
        <f>'[67]2022-23'!M36</f>
        <v>8.3651039999999996E-2</v>
      </c>
      <c r="L34" s="421">
        <f>'[67]2022-23'!N36</f>
        <v>0</v>
      </c>
      <c r="M34" s="421">
        <f>'[67]2022-23'!O36</f>
        <v>8.2367999999999997E-2</v>
      </c>
      <c r="N34" s="92"/>
      <c r="O34" s="147">
        <f t="shared" si="0"/>
        <v>0.16601904000000001</v>
      </c>
    </row>
    <row r="35" spans="2:15" x14ac:dyDescent="0.25">
      <c r="B35" s="28" t="s">
        <v>961</v>
      </c>
      <c r="C35" s="16"/>
      <c r="D35" s="418">
        <f>'[7]FY22-23 Actual Sales'!D34</f>
        <v>45213</v>
      </c>
      <c r="E35" s="418">
        <f>'[7]FY22-23 Actual Sales'!$F$34*0.7457/10^3</f>
        <v>1023.4657930000001</v>
      </c>
      <c r="F35" s="418">
        <f>'[67]2022-23'!$H$38</f>
        <v>1025.4702717499999</v>
      </c>
      <c r="G35" s="10"/>
      <c r="H35" s="145"/>
      <c r="I35" s="147"/>
      <c r="J35" s="16"/>
      <c r="K35" s="418">
        <f>'[67]2022-23'!$M$38</f>
        <v>92.14904061</v>
      </c>
      <c r="L35" s="418">
        <f>'[67]2022-23'!$L$38</f>
        <v>786.97331914250003</v>
      </c>
      <c r="M35" s="418">
        <f>'[67]2022-23'!$O$38</f>
        <v>21.940159999999999</v>
      </c>
      <c r="N35" s="92"/>
      <c r="O35" s="180">
        <f t="shared" si="0"/>
        <v>901.06251975250007</v>
      </c>
    </row>
    <row r="36" spans="2:15" x14ac:dyDescent="0.25">
      <c r="B36" s="207" t="s">
        <v>962</v>
      </c>
      <c r="C36" s="16"/>
      <c r="D36" s="420">
        <f>'[7]FY22-23 Actual Sales'!D35</f>
        <v>41545</v>
      </c>
      <c r="E36" s="420">
        <f>'[7]FY22-23 Actual Sales'!$F$35*0.7457/10^3</f>
        <v>982.53229915300017</v>
      </c>
      <c r="F36" s="420">
        <f>'[67]2022-23'!$H$39</f>
        <v>987.77327025</v>
      </c>
      <c r="G36" s="10">
        <v>75</v>
      </c>
      <c r="H36" s="145">
        <v>7.7</v>
      </c>
      <c r="I36" s="147">
        <v>360.25</v>
      </c>
      <c r="J36" s="16"/>
      <c r="K36" s="420">
        <f>'[67]2022-23'!$M$39</f>
        <v>88.937817074999998</v>
      </c>
      <c r="L36" s="420">
        <f>'[67]2022-23'!$L$39</f>
        <v>760.58541809250005</v>
      </c>
      <c r="M36" s="420">
        <f>'[67]2022-23'!$O$39</f>
        <v>21.5</v>
      </c>
      <c r="N36" s="92"/>
      <c r="O36" s="147">
        <f t="shared" si="0"/>
        <v>871.02323516750005</v>
      </c>
    </row>
    <row r="37" spans="2:15" x14ac:dyDescent="0.25">
      <c r="B37" s="207" t="s">
        <v>963</v>
      </c>
      <c r="C37" s="16"/>
      <c r="D37" s="420">
        <f>'[7]FY22-23 Actual Sales'!D36</f>
        <v>0</v>
      </c>
      <c r="E37" s="420">
        <f>'[7]FY22-23 Actual Sales'!E36</f>
        <v>0</v>
      </c>
      <c r="F37" s="420">
        <f>'[7]FY22-23 Actual Sales'!S36</f>
        <v>0</v>
      </c>
      <c r="G37" s="10">
        <v>75</v>
      </c>
      <c r="H37" s="145">
        <v>8.4</v>
      </c>
      <c r="I37" s="147">
        <v>360.25</v>
      </c>
      <c r="J37" s="16"/>
      <c r="K37" s="420">
        <f>'[7]FY22-23 Actual Sales'!X36</f>
        <v>0</v>
      </c>
      <c r="L37" s="420">
        <f>'[67]2022-23'!$L$44</f>
        <v>0</v>
      </c>
      <c r="M37" s="420">
        <f>'[67]2022-23'!$O$44</f>
        <v>0</v>
      </c>
      <c r="N37" s="92"/>
      <c r="O37" s="147">
        <f t="shared" si="0"/>
        <v>0</v>
      </c>
    </row>
    <row r="38" spans="2:15" x14ac:dyDescent="0.25">
      <c r="B38" s="207" t="s">
        <v>964</v>
      </c>
      <c r="C38" s="16"/>
      <c r="D38" s="420">
        <f>'[7]FY22-23 Actual Sales'!D37</f>
        <v>0</v>
      </c>
      <c r="E38" s="420">
        <f>'[7]FY22-23 Actual Sales'!E37</f>
        <v>0</v>
      </c>
      <c r="F38" s="420">
        <f>'[7]FY22-23 Actual Sales'!S37</f>
        <v>0</v>
      </c>
      <c r="G38" s="10">
        <v>36</v>
      </c>
      <c r="H38" s="145">
        <v>6.2</v>
      </c>
      <c r="I38" s="147">
        <v>360.25</v>
      </c>
      <c r="J38" s="16"/>
      <c r="K38" s="420">
        <f>'[7]FY22-23 Actual Sales'!X37</f>
        <v>0</v>
      </c>
      <c r="L38" s="420">
        <f>'[67]2022-23'!$L$40</f>
        <v>0</v>
      </c>
      <c r="M38" s="420">
        <f>'[67]2022-23'!$O$40</f>
        <v>0</v>
      </c>
      <c r="N38" s="92"/>
      <c r="O38" s="147">
        <f t="shared" si="0"/>
        <v>0</v>
      </c>
    </row>
    <row r="39" spans="2:15" x14ac:dyDescent="0.25">
      <c r="B39" s="207" t="s">
        <v>965</v>
      </c>
      <c r="C39" s="16"/>
      <c r="D39" s="420">
        <f>'[7]FY22-23 Actual Sales'!D38</f>
        <v>0</v>
      </c>
      <c r="E39" s="420">
        <f>'[7]FY22-23 Actual Sales'!E38</f>
        <v>0</v>
      </c>
      <c r="F39" s="420">
        <f>'[7]FY22-23 Actual Sales'!S38</f>
        <v>0</v>
      </c>
      <c r="G39" s="10">
        <v>36</v>
      </c>
      <c r="H39" s="145">
        <v>6.2</v>
      </c>
      <c r="I39" s="147">
        <v>360.25</v>
      </c>
      <c r="J39" s="16"/>
      <c r="K39" s="420">
        <f>'[7]FY22-23 Actual Sales'!X38</f>
        <v>0</v>
      </c>
      <c r="L39" s="420">
        <f>'[67]2022-23'!$L$41</f>
        <v>0</v>
      </c>
      <c r="M39" s="420">
        <f>'[67]2022-23'!$O$41</f>
        <v>0</v>
      </c>
      <c r="N39" s="92"/>
      <c r="O39" s="147">
        <f t="shared" si="0"/>
        <v>0</v>
      </c>
    </row>
    <row r="40" spans="2:15" x14ac:dyDescent="0.25">
      <c r="B40" s="207" t="s">
        <v>966</v>
      </c>
      <c r="C40" s="16"/>
      <c r="D40" s="420">
        <f>'[7]FY22-23 Actual Sales'!D39</f>
        <v>3668</v>
      </c>
      <c r="E40" s="420">
        <f>'[7]FY22-23 Actual Sales'!$F$39*0.7457/10^3</f>
        <v>40.933493847000001</v>
      </c>
      <c r="F40" s="420">
        <f>'[67]2022-23'!$H$42</f>
        <v>37.697001499999992</v>
      </c>
      <c r="G40" s="10">
        <v>65</v>
      </c>
      <c r="H40" s="145">
        <v>7</v>
      </c>
      <c r="I40" s="147">
        <v>360.25</v>
      </c>
      <c r="J40" s="16"/>
      <c r="K40" s="420">
        <f>'[67]2022-23'!$M$42</f>
        <v>3.2112235349999998</v>
      </c>
      <c r="L40" s="420">
        <f>'[67]2022-23'!$L$42</f>
        <v>26.387901049999993</v>
      </c>
      <c r="M40" s="420">
        <f>'[67]2022-23'!$O$42</f>
        <v>0.44016</v>
      </c>
      <c r="N40" s="92"/>
      <c r="O40" s="147">
        <f t="shared" si="0"/>
        <v>30.03928458499999</v>
      </c>
    </row>
    <row r="41" spans="2:15" x14ac:dyDescent="0.25">
      <c r="B41" s="207" t="s">
        <v>967</v>
      </c>
      <c r="C41" s="16"/>
      <c r="D41" s="420">
        <f>'[7]FY22-23 Actual Sales'!D40</f>
        <v>0</v>
      </c>
      <c r="E41" s="420">
        <f>'[7]FY22-23 Actual Sales'!E40</f>
        <v>0</v>
      </c>
      <c r="F41" s="420">
        <f>'[7]FY22-23 Actual Sales'!S40</f>
        <v>0</v>
      </c>
      <c r="G41" s="10">
        <v>75</v>
      </c>
      <c r="H41" s="145">
        <v>7.3</v>
      </c>
      <c r="I41" s="147">
        <v>360.25</v>
      </c>
      <c r="J41" s="16"/>
      <c r="K41" s="420">
        <f>'[7]FY22-23 Actual Sales'!X40</f>
        <v>0</v>
      </c>
      <c r="L41" s="420">
        <f>'[67]2022-23'!$L$43</f>
        <v>0</v>
      </c>
      <c r="M41" s="420">
        <f>'[67]2022-23'!$O$43</f>
        <v>0</v>
      </c>
      <c r="N41" s="92"/>
      <c r="O41" s="147">
        <f t="shared" ref="O41:O67" si="1">K41+L41+M41+N41</f>
        <v>0</v>
      </c>
    </row>
    <row r="42" spans="2:15" x14ac:dyDescent="0.25">
      <c r="B42" s="28" t="s">
        <v>968</v>
      </c>
      <c r="C42" s="16"/>
      <c r="D42" s="418">
        <f>'[7]FY22-23 Actual Sales'!D41</f>
        <v>4578</v>
      </c>
      <c r="E42" s="418">
        <f>'[7]FY22-23 Actual Sales'!F41*0.7457/10^3</f>
        <v>13.243632000000002</v>
      </c>
      <c r="F42" s="418">
        <f>'[67]2022-23'!$H$45</f>
        <v>9.525990000000002</v>
      </c>
      <c r="G42" s="10"/>
      <c r="H42" s="145"/>
      <c r="I42" s="147"/>
      <c r="J42" s="16"/>
      <c r="K42" s="418">
        <f>'[67]2022-23'!$M$45</f>
        <v>0.31968000000000002</v>
      </c>
      <c r="L42" s="418">
        <f>'[67]2022-23'!$L$45</f>
        <v>3.8103960000000008</v>
      </c>
      <c r="M42" s="418">
        <f>'[67]2022-23'!$O$45</f>
        <v>0.27467999999999998</v>
      </c>
      <c r="N42" s="92"/>
      <c r="O42" s="180">
        <f t="shared" si="1"/>
        <v>4.4047560000000008</v>
      </c>
    </row>
    <row r="43" spans="2:15" ht="28" x14ac:dyDescent="0.25">
      <c r="B43" s="207" t="s">
        <v>155</v>
      </c>
      <c r="C43" s="16"/>
      <c r="D43" s="420">
        <f>'[7]FY22-23 Actual Sales'!D42</f>
        <v>4504</v>
      </c>
      <c r="E43" s="420">
        <f>'[7]FY22-23 Actual Sales'!F42*0.7457/10^3</f>
        <v>13.243632000000002</v>
      </c>
      <c r="F43" s="420">
        <f>'[67]2022-23'!$H$46</f>
        <v>9.525990000000002</v>
      </c>
      <c r="G43" s="11" t="s">
        <v>969</v>
      </c>
      <c r="H43" s="145">
        <v>4</v>
      </c>
      <c r="I43" s="147">
        <v>50</v>
      </c>
      <c r="J43" s="16"/>
      <c r="K43" s="420">
        <f>'[67]2022-23'!$M$46</f>
        <v>0.31968000000000002</v>
      </c>
      <c r="L43" s="420">
        <f>'[67]2022-23'!$L$46</f>
        <v>3.8103960000000008</v>
      </c>
      <c r="M43" s="420">
        <f>'[67]2022-23'!$O$46</f>
        <v>0.27023999999999998</v>
      </c>
      <c r="N43" s="92"/>
      <c r="O43" s="147">
        <f t="shared" si="1"/>
        <v>4.400316000000001</v>
      </c>
    </row>
    <row r="44" spans="2:15" ht="28" x14ac:dyDescent="0.25">
      <c r="B44" s="207" t="s">
        <v>970</v>
      </c>
      <c r="C44" s="16"/>
      <c r="D44" s="420">
        <f>'[7]FY22-23 Actual Sales'!D43</f>
        <v>74</v>
      </c>
      <c r="E44" s="420"/>
      <c r="F44" s="420">
        <f>'[7]FY22-23 Actual Sales'!S43</f>
        <v>8.3119999999999982E-3</v>
      </c>
      <c r="G44" s="11" t="s">
        <v>969</v>
      </c>
      <c r="H44" s="145">
        <v>4</v>
      </c>
      <c r="I44" s="147">
        <v>50</v>
      </c>
      <c r="J44" s="16"/>
      <c r="K44" s="420">
        <f>'[67]2022-23'!$M$47</f>
        <v>0</v>
      </c>
      <c r="L44" s="420">
        <f>'[67]2022-23'!$L$47</f>
        <v>0</v>
      </c>
      <c r="M44" s="420">
        <f>'[67]2022-23'!$O$47</f>
        <v>4.4400000000000004E-3</v>
      </c>
      <c r="N44" s="92"/>
      <c r="O44" s="147">
        <f t="shared" si="1"/>
        <v>4.4400000000000004E-3</v>
      </c>
    </row>
    <row r="45" spans="2:15" x14ac:dyDescent="0.25">
      <c r="B45" s="28" t="s">
        <v>971</v>
      </c>
      <c r="C45" s="16"/>
      <c r="D45" s="418">
        <f>'[7]FY22-23 Actual Sales'!D44</f>
        <v>1310333</v>
      </c>
      <c r="E45" s="418">
        <f>'[7]FY22-23 Actual Sales'!F44*0.7457/10^3</f>
        <v>4844.283453</v>
      </c>
      <c r="F45" s="418">
        <f>'[67]2022-23'!$H$48</f>
        <v>12127.2243701067</v>
      </c>
      <c r="G45" s="10"/>
      <c r="H45" s="145"/>
      <c r="I45" s="147"/>
      <c r="J45" s="16"/>
      <c r="K45" s="418">
        <f>'[67]2022-23'!$M$48</f>
        <v>3.7705200000000001E-2</v>
      </c>
      <c r="L45" s="418">
        <f>'[67]2022-23'!$L$48</f>
        <v>2.7429362499999996</v>
      </c>
      <c r="M45" s="418">
        <f>'[67]2022-23'!$O$48</f>
        <v>46.46</v>
      </c>
      <c r="N45" s="92"/>
      <c r="O45" s="180">
        <f t="shared" si="1"/>
        <v>49.240641449999998</v>
      </c>
    </row>
    <row r="46" spans="2:15" x14ac:dyDescent="0.25">
      <c r="B46" s="205" t="s">
        <v>972</v>
      </c>
      <c r="C46" s="16"/>
      <c r="D46" s="420">
        <f>'[7]FY22-23 Actual Sales'!D45</f>
        <v>1310043</v>
      </c>
      <c r="E46" s="420">
        <f>'[7]FY22-23 Actual Sales'!F45*0.7457/10^3</f>
        <v>4843.111921015</v>
      </c>
      <c r="F46" s="420">
        <f>'[67]2022-23'!$H$49</f>
        <v>12124.8693741067</v>
      </c>
      <c r="G46" s="10"/>
      <c r="H46" s="145"/>
      <c r="I46" s="147"/>
      <c r="J46" s="16"/>
      <c r="K46" s="420">
        <f>'[67]2022-23'!$M$49</f>
        <v>0</v>
      </c>
      <c r="L46" s="420">
        <f>'[67]2022-23'!$L$49</f>
        <v>1.80093785</v>
      </c>
      <c r="M46" s="420">
        <f>'[67]2022-23'!$O$49</f>
        <v>46.46</v>
      </c>
      <c r="N46" s="92"/>
      <c r="O46" s="147">
        <f t="shared" si="1"/>
        <v>48.260937849999998</v>
      </c>
    </row>
    <row r="47" spans="2:15" ht="14.5" x14ac:dyDescent="0.25">
      <c r="B47" s="207" t="s">
        <v>973</v>
      </c>
      <c r="C47" s="16"/>
      <c r="D47" s="421">
        <f>'[7]FY22-23 Actual Sales'!D46</f>
        <v>2013</v>
      </c>
      <c r="E47" s="421">
        <f>'[7]FY22-23 Actual Sales'!F46*0.7457/10^3</f>
        <v>8.5736111800000003</v>
      </c>
      <c r="F47" s="421">
        <f>'[67]2022-23'!$H$50</f>
        <v>7.2037514000000007</v>
      </c>
      <c r="G47" s="10"/>
      <c r="H47" s="145">
        <v>2.5</v>
      </c>
      <c r="I47" s="147">
        <v>30</v>
      </c>
      <c r="J47" s="16"/>
      <c r="K47" s="421">
        <f>'[67]2022-23'!$M$50</f>
        <v>0</v>
      </c>
      <c r="L47" s="421">
        <f>'[67]2022-23'!$L$50</f>
        <v>1.80093785</v>
      </c>
      <c r="M47" s="421">
        <f>'[67]2022-23'!$O$50</f>
        <v>0</v>
      </c>
      <c r="N47" s="92"/>
      <c r="O47" s="147">
        <f t="shared" si="1"/>
        <v>1.80093785</v>
      </c>
    </row>
    <row r="48" spans="2:15" ht="14.5" x14ac:dyDescent="0.25">
      <c r="B48" s="205" t="s">
        <v>975</v>
      </c>
      <c r="C48" s="16"/>
      <c r="D48" s="421">
        <f>'[7]FY22-23 Actual Sales'!D47</f>
        <v>1308030</v>
      </c>
      <c r="E48" s="421">
        <f>'[7]FY22-23 Actual Sales'!F47*0.7457/10^3</f>
        <v>4834.5383098350003</v>
      </c>
      <c r="F48" s="421">
        <f>'[67]2022-23'!$H$51</f>
        <v>12117.6656227067</v>
      </c>
      <c r="G48" s="10"/>
      <c r="H48" s="145"/>
      <c r="I48" s="147"/>
      <c r="J48" s="16"/>
      <c r="K48" s="421">
        <f>'[67]2022-23'!$M$51</f>
        <v>0</v>
      </c>
      <c r="L48" s="421">
        <f>'[67]2022-23'!$L$51</f>
        <v>0</v>
      </c>
      <c r="M48" s="421">
        <f>'[67]2022-23'!$O$51</f>
        <v>46.46</v>
      </c>
      <c r="N48" s="92"/>
      <c r="O48" s="147">
        <f t="shared" si="1"/>
        <v>46.46</v>
      </c>
    </row>
    <row r="49" spans="2:15" ht="14.5" x14ac:dyDescent="0.25">
      <c r="B49" s="207" t="s">
        <v>1031</v>
      </c>
      <c r="C49" s="16"/>
      <c r="D49" s="422">
        <f>'[7]FY22-23 Actual Sales'!D48</f>
        <v>1308030</v>
      </c>
      <c r="E49" s="421">
        <f>'[7]FY22-23 Actual Sales'!F48*0.7457/10^3</f>
        <v>4834.5383098350003</v>
      </c>
      <c r="F49" s="422">
        <f>'[67]2022-23'!$H$51</f>
        <v>12117.6656227067</v>
      </c>
      <c r="G49" s="10"/>
      <c r="H49" s="145"/>
      <c r="I49" s="147">
        <v>30</v>
      </c>
      <c r="J49" s="16"/>
      <c r="K49" s="422">
        <f>'[67]2022-23'!$M$51</f>
        <v>0</v>
      </c>
      <c r="L49" s="422">
        <f>'[67]2022-23'!$L$51</f>
        <v>0</v>
      </c>
      <c r="M49" s="422">
        <f>'[67]2022-23'!$O$51</f>
        <v>46.46</v>
      </c>
      <c r="N49" s="92"/>
      <c r="O49" s="147">
        <f t="shared" si="1"/>
        <v>46.46</v>
      </c>
    </row>
    <row r="50" spans="2:15" x14ac:dyDescent="0.25">
      <c r="B50" s="207" t="s">
        <v>1032</v>
      </c>
      <c r="C50" s="16"/>
      <c r="D50" s="422">
        <f>'[7]FY22-23 Actual Sales'!D49</f>
        <v>0</v>
      </c>
      <c r="E50" s="420">
        <f>'[7]FY22-23 Actual Sales'!F49*0.7457/10^3</f>
        <v>0</v>
      </c>
      <c r="F50" s="422">
        <v>0</v>
      </c>
      <c r="I50" s="147">
        <v>30</v>
      </c>
      <c r="J50" s="16"/>
      <c r="K50" s="422">
        <f>'[67]2022-23'!$M$51</f>
        <v>0</v>
      </c>
      <c r="L50" s="422">
        <f>'[67]2022-23'!$L$51</f>
        <v>0</v>
      </c>
      <c r="M50" s="422">
        <f>'[67]2022-23'!$O$51</f>
        <v>46.46</v>
      </c>
      <c r="N50" s="92"/>
      <c r="O50" s="147">
        <f t="shared" si="1"/>
        <v>46.46</v>
      </c>
    </row>
    <row r="51" spans="2:15" x14ac:dyDescent="0.25">
      <c r="B51" s="205" t="s">
        <v>976</v>
      </c>
      <c r="C51" s="16"/>
      <c r="D51" s="420">
        <f>'[7]FY22-23 Actual Sales'!D50</f>
        <v>290</v>
      </c>
      <c r="E51" s="420">
        <f>'[7]FY22-23 Actual Sales'!$F$50*0.7457/10^3</f>
        <v>1.1715319850000001</v>
      </c>
      <c r="F51" s="420">
        <f>'[67]2022-23'!$H$52</f>
        <v>2.3549959999999999</v>
      </c>
      <c r="G51" s="10"/>
      <c r="H51" s="145"/>
      <c r="I51" s="147"/>
      <c r="J51" s="16"/>
      <c r="K51" s="420">
        <f>'[67]2022-23'!M52</f>
        <v>3.7705200000000001E-2</v>
      </c>
      <c r="L51" s="420">
        <f>'[67]2022-23'!L52</f>
        <v>0.9419983999999999</v>
      </c>
      <c r="M51" s="420">
        <f>'[67]2022-23'!O52</f>
        <v>0</v>
      </c>
      <c r="N51" s="92"/>
      <c r="O51" s="147">
        <f t="shared" si="1"/>
        <v>0.9797035999999999</v>
      </c>
    </row>
    <row r="52" spans="2:15" ht="14.5" x14ac:dyDescent="0.25">
      <c r="B52" s="207" t="s">
        <v>977</v>
      </c>
      <c r="C52" s="16"/>
      <c r="D52" s="420">
        <f>'[7]FY22-23 Actual Sales'!D51</f>
        <v>290</v>
      </c>
      <c r="E52" s="421">
        <f>'[7]FY22-23 Actual Sales'!$F$50*0.7457/10^3</f>
        <v>1.1715319850000001</v>
      </c>
      <c r="F52" s="420">
        <f>'[67]2022-23'!$H$53</f>
        <v>2.3549959999999999</v>
      </c>
      <c r="G52" s="10">
        <v>20</v>
      </c>
      <c r="H52" s="145">
        <v>4</v>
      </c>
      <c r="I52" s="147">
        <v>30</v>
      </c>
      <c r="J52" s="16"/>
      <c r="K52" s="420">
        <f>'[67]2022-23'!M53</f>
        <v>3.7705200000000001E-2</v>
      </c>
      <c r="L52" s="420">
        <f>'[67]2022-23'!L53</f>
        <v>0.9419983999999999</v>
      </c>
      <c r="M52" s="420">
        <f>'[67]2022-23'!O53</f>
        <v>0</v>
      </c>
      <c r="N52" s="92"/>
      <c r="O52" s="147">
        <f t="shared" si="1"/>
        <v>0.9797035999999999</v>
      </c>
    </row>
    <row r="53" spans="2:15" x14ac:dyDescent="0.25">
      <c r="B53" s="28" t="s">
        <v>979</v>
      </c>
      <c r="C53" s="16"/>
      <c r="D53" s="418">
        <f>'[7]FY22-23 Actual Sales'!D53</f>
        <v>73798</v>
      </c>
      <c r="E53" s="418">
        <f>'[7]FY22-23 Actual Sales'!$E$52</f>
        <v>168.53121999999999</v>
      </c>
      <c r="F53" s="418">
        <f>'[67]2022-23'!$H$55</f>
        <v>247.1596055</v>
      </c>
      <c r="I53" s="147"/>
      <c r="J53" s="16"/>
      <c r="K53" s="418">
        <f>'[67]2022-23'!$M$55</f>
        <v>6.4715988479999993</v>
      </c>
      <c r="L53" s="418">
        <f>'[67]2022-23'!$L$55</f>
        <v>190.50507120499998</v>
      </c>
      <c r="M53" s="418">
        <f>'[67]2022-23'!$O$55</f>
        <v>10.626912000000001</v>
      </c>
      <c r="N53" s="92"/>
      <c r="O53" s="180">
        <f t="shared" si="1"/>
        <v>207.60358205299997</v>
      </c>
    </row>
    <row r="54" spans="2:15" x14ac:dyDescent="0.25">
      <c r="B54" s="207" t="s">
        <v>980</v>
      </c>
      <c r="C54" s="16"/>
      <c r="D54" s="420">
        <f>'[7]FY22-23 Actual Sales'!D54</f>
        <v>34258</v>
      </c>
      <c r="E54" s="420">
        <f>'[7]FY22-23 Actual Sales'!E54</f>
        <v>60.94</v>
      </c>
      <c r="F54" s="420">
        <f>'[67]2022-23'!$H$56</f>
        <v>73.828101500000002</v>
      </c>
      <c r="G54" s="10">
        <v>32</v>
      </c>
      <c r="H54" s="145">
        <v>7.1</v>
      </c>
      <c r="I54" s="147">
        <v>120</v>
      </c>
      <c r="J54" s="16"/>
      <c r="K54" s="420">
        <f>'[67]2022-23'!M56</f>
        <v>2.340096</v>
      </c>
      <c r="L54" s="420">
        <f>'[67]2022-23'!L56</f>
        <v>52.417952064999994</v>
      </c>
      <c r="M54" s="420">
        <f>'[67]2022-23'!O56</f>
        <v>4.9331519999999998</v>
      </c>
      <c r="N54" s="92"/>
      <c r="O54" s="147">
        <f t="shared" si="1"/>
        <v>59.691200064999997</v>
      </c>
    </row>
    <row r="55" spans="2:15" x14ac:dyDescent="0.25">
      <c r="B55" s="207" t="s">
        <v>981</v>
      </c>
      <c r="C55" s="16"/>
      <c r="D55" s="420">
        <f>'[7]FY22-23 Actual Sales'!D55</f>
        <v>11359</v>
      </c>
      <c r="E55" s="420">
        <f>'[7]FY22-23 Actual Sales'!E55</f>
        <v>29.491769999999999</v>
      </c>
      <c r="F55" s="420">
        <f>'[67]2022-23'!$H$57</f>
        <v>46.227981999999997</v>
      </c>
      <c r="G55" s="10">
        <v>32</v>
      </c>
      <c r="H55" s="145">
        <v>7.6</v>
      </c>
      <c r="I55" s="147">
        <v>120</v>
      </c>
      <c r="J55" s="16"/>
      <c r="K55" s="420">
        <f>'[67]2022-23'!M57</f>
        <v>1.1324839679999998</v>
      </c>
      <c r="L55" s="420">
        <f>'[67]2022-23'!L57</f>
        <v>35.133266319999997</v>
      </c>
      <c r="M55" s="420">
        <f>'[67]2022-23'!O57</f>
        <v>1.635696</v>
      </c>
      <c r="N55" s="92"/>
      <c r="O55" s="147">
        <f t="shared" si="1"/>
        <v>37.901446288000002</v>
      </c>
    </row>
    <row r="56" spans="2:15" x14ac:dyDescent="0.25">
      <c r="B56" s="207" t="s">
        <v>982</v>
      </c>
      <c r="C56" s="16"/>
      <c r="D56" s="420">
        <f>'[7]FY22-23 Actual Sales'!D56</f>
        <v>28181</v>
      </c>
      <c r="E56" s="420">
        <f>'[7]FY22-23 Actual Sales'!E56</f>
        <v>78.09944999999999</v>
      </c>
      <c r="F56" s="420">
        <f>'[67]2022-23'!$H$58</f>
        <v>127.103522</v>
      </c>
      <c r="G56" s="10">
        <v>32</v>
      </c>
      <c r="H56" s="145">
        <v>8.1</v>
      </c>
      <c r="I56" s="147">
        <v>120</v>
      </c>
      <c r="J56" s="16"/>
      <c r="K56" s="420">
        <f>'[67]2022-23'!M58</f>
        <v>2.9990188799999995</v>
      </c>
      <c r="L56" s="420">
        <f>'[67]2022-23'!L58</f>
        <v>102.95385281999999</v>
      </c>
      <c r="M56" s="420">
        <f>'[67]2022-23'!O58</f>
        <v>4.0580639999999999</v>
      </c>
      <c r="N56" s="92"/>
      <c r="O56" s="147">
        <f t="shared" si="1"/>
        <v>110.01093569999999</v>
      </c>
    </row>
    <row r="57" spans="2:15" x14ac:dyDescent="0.25">
      <c r="B57" s="28" t="s">
        <v>983</v>
      </c>
      <c r="C57" s="16"/>
      <c r="D57" s="418">
        <f>'[7]FY22-23 Actual Sales'!D57</f>
        <v>34474</v>
      </c>
      <c r="E57" s="418">
        <f>'[7]FY22-23 Actual Sales'!E57+'[7]FY22-23 Actual Sales'!F57*0.7457/10^3</f>
        <v>113.55550173700001</v>
      </c>
      <c r="F57" s="418">
        <f>'[67]2022-23'!$H$59</f>
        <v>227.05478375000001</v>
      </c>
      <c r="G57" s="16"/>
      <c r="H57" s="16"/>
      <c r="I57" s="147">
        <v>120</v>
      </c>
      <c r="J57" s="16"/>
      <c r="K57" s="418">
        <f>'[67]2022-23'!$M$59</f>
        <v>5.847567744</v>
      </c>
      <c r="L57" s="418">
        <f>'[67]2022-23'!$L$59</f>
        <v>143.53775809000001</v>
      </c>
      <c r="M57" s="418">
        <f>'[67]2022-23'!$O$59</f>
        <v>4.9642559999999998</v>
      </c>
      <c r="N57" s="92"/>
      <c r="O57" s="180">
        <f t="shared" si="1"/>
        <v>154.34958183400002</v>
      </c>
    </row>
    <row r="58" spans="2:15" ht="28" x14ac:dyDescent="0.25">
      <c r="B58" s="207" t="s">
        <v>980</v>
      </c>
      <c r="C58" s="16"/>
      <c r="D58" s="420">
        <f>'[7]FY22-23 Actual Sales'!D58</f>
        <v>24893</v>
      </c>
      <c r="E58" s="420">
        <f>'[7]FY22-23 Actual Sales'!E58+'[7]FY22-23 Actual Sales'!F58*0.7457/10^3</f>
        <v>78.5460724</v>
      </c>
      <c r="F58" s="420">
        <f>'[67]2022-23'!H60</f>
        <v>167.25096475000001</v>
      </c>
      <c r="G58" s="11" t="s">
        <v>984</v>
      </c>
      <c r="H58" s="145">
        <v>6</v>
      </c>
      <c r="I58" s="147">
        <v>120</v>
      </c>
      <c r="J58" s="16"/>
      <c r="K58" s="420">
        <f>'[67]2022-23'!M60</f>
        <v>4.0447487999999998</v>
      </c>
      <c r="L58" s="420">
        <f>'[67]2022-23'!L60</f>
        <v>100.35057885000001</v>
      </c>
      <c r="M58" s="420">
        <f>'[67]2022-23'!O60</f>
        <v>3.5845919999999998</v>
      </c>
      <c r="N58" s="92"/>
      <c r="O58" s="147">
        <f t="shared" si="1"/>
        <v>107.97991965</v>
      </c>
    </row>
    <row r="59" spans="2:15" ht="28" x14ac:dyDescent="0.25">
      <c r="B59" s="207" t="s">
        <v>981</v>
      </c>
      <c r="C59" s="16"/>
      <c r="D59" s="420">
        <f>'[7]FY22-23 Actual Sales'!D59</f>
        <v>5889</v>
      </c>
      <c r="E59" s="420">
        <f>'[7]FY22-23 Actual Sales'!E59+'[7]FY22-23 Actual Sales'!F59*0.7457/10^3</f>
        <v>20.499501796000001</v>
      </c>
      <c r="F59" s="420">
        <f>'[67]2022-23'!H61</f>
        <v>45.274464000000002</v>
      </c>
      <c r="G59" s="11" t="s">
        <v>985</v>
      </c>
      <c r="H59" s="145">
        <v>7.1</v>
      </c>
      <c r="I59" s="147">
        <v>120</v>
      </c>
      <c r="J59" s="16"/>
      <c r="K59" s="420">
        <f>'[67]2022-23'!M61</f>
        <v>1.055626752</v>
      </c>
      <c r="L59" s="420">
        <f>'[67]2022-23'!L61</f>
        <v>32.144869440000001</v>
      </c>
      <c r="M59" s="420">
        <f>'[67]2022-23'!O61</f>
        <v>0.84801599999999999</v>
      </c>
      <c r="N59" s="92"/>
      <c r="O59" s="147">
        <f t="shared" si="1"/>
        <v>34.048512192000004</v>
      </c>
    </row>
    <row r="60" spans="2:15" ht="28" x14ac:dyDescent="0.25">
      <c r="B60" s="207" t="s">
        <v>982</v>
      </c>
      <c r="C60" s="16"/>
      <c r="D60" s="420">
        <f>'[7]FY22-23 Actual Sales'!D60</f>
        <v>3692</v>
      </c>
      <c r="E60" s="420">
        <f>'[7]FY22-23 Actual Sales'!E60+'[7]FY22-23 Actual Sales'!F60*0.7457/10^3</f>
        <v>14.509927541000001</v>
      </c>
      <c r="F60" s="420">
        <f>'[67]2022-23'!H62</f>
        <v>14.529355000000001</v>
      </c>
      <c r="G60" s="11" t="s">
        <v>985</v>
      </c>
      <c r="H60" s="145">
        <v>7.6</v>
      </c>
      <c r="I60" s="147">
        <v>120</v>
      </c>
      <c r="J60" s="16"/>
      <c r="K60" s="420">
        <f>'[67]2022-23'!M62</f>
        <v>0.74719219199999998</v>
      </c>
      <c r="L60" s="420">
        <f>'[67]2022-23'!L62</f>
        <v>11.0423098</v>
      </c>
      <c r="M60" s="420">
        <f>'[67]2022-23'!O62</f>
        <v>0.53164800000000001</v>
      </c>
      <c r="N60" s="92"/>
      <c r="O60" s="147">
        <f t="shared" si="1"/>
        <v>12.321149992</v>
      </c>
    </row>
    <row r="61" spans="2:15" x14ac:dyDescent="0.25">
      <c r="B61" s="28" t="s">
        <v>986</v>
      </c>
      <c r="C61" s="16"/>
      <c r="D61" s="418">
        <f>'[7]FY22-23 Actual Sales'!D61</f>
        <v>24698</v>
      </c>
      <c r="E61" s="418">
        <f>'[7]FY22-23 Actual Sales'!E61</f>
        <v>71.36</v>
      </c>
      <c r="F61" s="418">
        <f>'[67]2022-23'!H63</f>
        <v>88.86011975000001</v>
      </c>
      <c r="I61" s="147"/>
      <c r="J61" s="16"/>
      <c r="K61" s="418">
        <f>'[67]2022-23'!$M$63</f>
        <v>1.7982719999999999</v>
      </c>
      <c r="L61" s="418">
        <f>'[67]2022-23'!$L$63</f>
        <v>71.962176640000024</v>
      </c>
      <c r="M61" s="418">
        <f>'[67]2022-23'!$O$63</f>
        <v>2.9637600000000002</v>
      </c>
      <c r="N61" s="92"/>
      <c r="O61" s="180">
        <f t="shared" si="1"/>
        <v>76.724208640000015</v>
      </c>
    </row>
    <row r="62" spans="2:15" x14ac:dyDescent="0.25">
      <c r="B62" s="205" t="s">
        <v>987</v>
      </c>
      <c r="C62" s="16"/>
      <c r="D62" s="420">
        <f>'[7]FY22-23 Actual Sales'!D62</f>
        <v>20138</v>
      </c>
      <c r="E62" s="420">
        <f>'[7]FY22-23 Actual Sales'!E62</f>
        <v>64.55</v>
      </c>
      <c r="F62" s="420">
        <f>'[67]2022-23'!$H$64</f>
        <v>79.430000000000007</v>
      </c>
      <c r="G62" s="10">
        <v>21</v>
      </c>
      <c r="H62" s="145">
        <v>8.3000000000000007</v>
      </c>
      <c r="I62" s="147">
        <v>100</v>
      </c>
      <c r="J62" s="16"/>
      <c r="K62" s="420">
        <f>'[67]2022-23'!$M$64</f>
        <v>1.6266599999999998</v>
      </c>
      <c r="L62" s="420">
        <f>'[67]2022-23'!$L$64</f>
        <v>65.926900000000018</v>
      </c>
      <c r="M62" s="420">
        <f>'[67]2022-23'!$O$64</f>
        <v>2.41656</v>
      </c>
      <c r="N62" s="92"/>
      <c r="O62" s="147">
        <f t="shared" si="1"/>
        <v>69.970120000000023</v>
      </c>
    </row>
    <row r="63" spans="2:15" x14ac:dyDescent="0.25">
      <c r="B63" s="205" t="s">
        <v>988</v>
      </c>
      <c r="C63" s="16"/>
      <c r="D63" s="420">
        <f>'[7]FY22-23 Actual Sales'!D63</f>
        <v>4560</v>
      </c>
      <c r="E63" s="420">
        <f>'[7]FY22-23 Actual Sales'!E63</f>
        <v>6.81</v>
      </c>
      <c r="F63" s="420">
        <f>'[67]2022-23'!$H$65</f>
        <v>9.4301197500000011</v>
      </c>
      <c r="G63" s="10"/>
      <c r="H63" s="10"/>
      <c r="I63" s="10"/>
      <c r="J63" s="16"/>
      <c r="K63" s="420">
        <f>'[67]2022-23'!$M$65</f>
        <v>0.17161199999999999</v>
      </c>
      <c r="L63" s="420">
        <f>'[67]2022-23'!$L$65</f>
        <v>6.0352766400000011</v>
      </c>
      <c r="M63" s="420">
        <f>'[67]2022-23'!$O$65</f>
        <v>0.54720000000000002</v>
      </c>
      <c r="N63" s="92"/>
      <c r="O63" s="147">
        <f t="shared" si="1"/>
        <v>6.7540886400000009</v>
      </c>
    </row>
    <row r="64" spans="2:15" ht="14.5" x14ac:dyDescent="0.25">
      <c r="B64" s="205" t="s">
        <v>989</v>
      </c>
      <c r="C64" s="16"/>
      <c r="D64" s="423">
        <f>'[7]FY22-23 Actual Sales'!D64</f>
        <v>4560</v>
      </c>
      <c r="E64" s="423">
        <f>'[7]FY22-23 Actual Sales'!E64</f>
        <v>6.81</v>
      </c>
      <c r="F64" s="423">
        <f>'[67]2022-23'!$H$66</f>
        <v>9.4301197500000011</v>
      </c>
      <c r="G64" s="10">
        <v>21</v>
      </c>
      <c r="H64" s="145">
        <v>6.4</v>
      </c>
      <c r="I64" s="147">
        <v>100</v>
      </c>
      <c r="J64" s="16"/>
      <c r="K64" s="423">
        <f>'[67]2022-23'!$M$66</f>
        <v>0.17161199999999999</v>
      </c>
      <c r="L64" s="423">
        <f>'[67]2022-23'!$L$66</f>
        <v>6.0352766400000011</v>
      </c>
      <c r="M64" s="423">
        <f>'[67]2022-23'!$O$66</f>
        <v>0.54720000000000002</v>
      </c>
      <c r="N64" s="92"/>
      <c r="O64" s="147">
        <f t="shared" si="1"/>
        <v>6.7540886400000009</v>
      </c>
    </row>
    <row r="65" spans="2:18" ht="14.5" x14ac:dyDescent="0.25">
      <c r="B65" s="205" t="s">
        <v>990</v>
      </c>
      <c r="C65" s="16"/>
      <c r="D65" s="423">
        <v>0</v>
      </c>
      <c r="E65" s="423">
        <v>0</v>
      </c>
      <c r="F65" s="423">
        <v>0</v>
      </c>
      <c r="G65" s="10">
        <v>21</v>
      </c>
      <c r="H65" s="145">
        <v>7</v>
      </c>
      <c r="I65" s="147">
        <v>100</v>
      </c>
      <c r="J65" s="16"/>
      <c r="K65" s="423">
        <f>'[67]2022-23'!$M$67</f>
        <v>0</v>
      </c>
      <c r="L65" s="423">
        <f>'[67]2022-23'!$L$67</f>
        <v>0</v>
      </c>
      <c r="M65" s="423">
        <f>'[67]2022-23'!$O$67</f>
        <v>0</v>
      </c>
      <c r="N65" s="92"/>
      <c r="O65" s="147">
        <f t="shared" si="1"/>
        <v>0</v>
      </c>
    </row>
    <row r="66" spans="2:18" x14ac:dyDescent="0.25">
      <c r="B66" s="28" t="s">
        <v>991</v>
      </c>
      <c r="C66" s="16"/>
      <c r="D66" s="418">
        <f>'[7]FY22-23 Actual Sales'!D66</f>
        <v>12733</v>
      </c>
      <c r="E66" s="418">
        <f>'[7]FY22-23 Actual Sales'!E66</f>
        <v>102.26</v>
      </c>
      <c r="F66" s="418">
        <f>'[67]2022-23'!$H$68</f>
        <v>102.58438565</v>
      </c>
      <c r="G66" s="10">
        <v>21</v>
      </c>
      <c r="H66" s="145">
        <v>12</v>
      </c>
      <c r="I66" s="147">
        <v>100</v>
      </c>
      <c r="J66" s="16"/>
      <c r="K66" s="418">
        <f>'[67]2022-23'!$M$68</f>
        <v>2.5769519999999999</v>
      </c>
      <c r="L66" s="418">
        <f>'[67]2022-23'!$L$68</f>
        <v>123.10126278</v>
      </c>
      <c r="M66" s="418">
        <f>'[67]2022-23'!$O$68</f>
        <v>1.81</v>
      </c>
      <c r="N66" s="92"/>
      <c r="O66" s="180">
        <f t="shared" si="1"/>
        <v>127.48821478000001</v>
      </c>
    </row>
    <row r="67" spans="2:18" x14ac:dyDescent="0.25">
      <c r="B67" s="28" t="s">
        <v>1033</v>
      </c>
      <c r="C67" s="16"/>
      <c r="D67" s="418">
        <f>'[7]FY22-23 Actual Sales'!D67</f>
        <v>103</v>
      </c>
      <c r="E67" s="418">
        <f>'[7]FY22-23 Actual Sales'!E67</f>
        <v>1.93</v>
      </c>
      <c r="F67" s="418">
        <f>'[67]2022-23'!$H$70</f>
        <v>0.54489999999999994</v>
      </c>
      <c r="G67" s="10">
        <v>50</v>
      </c>
      <c r="H67" s="145">
        <v>6</v>
      </c>
      <c r="I67" s="147">
        <v>120</v>
      </c>
      <c r="J67" s="16"/>
      <c r="K67" s="418">
        <f>'[67]2022-23'!$M$70</f>
        <v>0.1158</v>
      </c>
      <c r="L67" s="418">
        <f>'[67]2022-23'!$L$70</f>
        <v>0.32693999999999995</v>
      </c>
      <c r="M67" s="418">
        <f>'[67]2022-23'!$O$70</f>
        <v>7.4159999999999998E-3</v>
      </c>
      <c r="N67" s="92"/>
      <c r="O67" s="424">
        <f t="shared" si="1"/>
        <v>0.45015599999999995</v>
      </c>
    </row>
    <row r="68" spans="2:18" x14ac:dyDescent="0.25">
      <c r="B68" s="28"/>
      <c r="C68" s="16"/>
      <c r="D68" s="143"/>
      <c r="E68" s="92"/>
      <c r="F68" s="92"/>
      <c r="G68" s="92"/>
      <c r="H68" s="92"/>
      <c r="I68" s="16"/>
      <c r="J68" s="16"/>
      <c r="K68" s="92"/>
      <c r="L68" s="92"/>
      <c r="M68" s="92"/>
      <c r="N68" s="92"/>
      <c r="O68" s="92"/>
    </row>
    <row r="69" spans="2:18" x14ac:dyDescent="0.25">
      <c r="B69" s="28" t="s">
        <v>1034</v>
      </c>
      <c r="C69" s="16"/>
      <c r="D69" s="182">
        <f>SUM(D9,D22,D35,D42,D45,D53,D57,D61,D66,D67)</f>
        <v>10036558</v>
      </c>
      <c r="E69" s="182">
        <f>SUM(E9,E22,E35,E42,E45,E53,E57,E61,E66,E67)</f>
        <v>20799.091349736998</v>
      </c>
      <c r="F69" s="182">
        <f>SUM(F9,F22,F35,F42,F45,F53,F57,F61,F66,F67)</f>
        <v>26976.593098006702</v>
      </c>
      <c r="G69" s="182"/>
      <c r="H69" s="182"/>
      <c r="I69" s="182"/>
      <c r="J69" s="425"/>
      <c r="K69" s="295">
        <f t="shared" ref="K69:O69" si="2">SUM(K9,K22,K35,K42,K45,K53,K57,K61,K66,K67)</f>
        <v>621.82743796199998</v>
      </c>
      <c r="L69" s="295">
        <f t="shared" si="2"/>
        <v>9223.5226470776997</v>
      </c>
      <c r="M69" s="295">
        <f t="shared" si="2"/>
        <v>822.53584999999998</v>
      </c>
      <c r="N69" s="182">
        <f>SUM(N9,N22,N35,N42,N45,N53,N57,N61,N66,N67)</f>
        <v>0</v>
      </c>
      <c r="O69" s="182">
        <f t="shared" si="2"/>
        <v>10667.8859350397</v>
      </c>
    </row>
    <row r="70" spans="2:18" x14ac:dyDescent="0.25">
      <c r="B70" s="204"/>
      <c r="C70" s="156"/>
      <c r="D70" s="180"/>
      <c r="E70" s="424"/>
      <c r="F70" s="180"/>
      <c r="G70" s="180"/>
      <c r="H70" s="180"/>
      <c r="I70" s="180"/>
      <c r="J70" s="16"/>
      <c r="K70" s="424"/>
      <c r="L70" s="180"/>
      <c r="M70" s="180"/>
      <c r="N70" s="92"/>
      <c r="O70" s="180"/>
    </row>
    <row r="71" spans="2:18" x14ac:dyDescent="0.25">
      <c r="B71" s="1160" t="s">
        <v>844</v>
      </c>
      <c r="C71" s="1160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</row>
    <row r="72" spans="2:18" x14ac:dyDescent="0.25">
      <c r="B72" s="426" t="s">
        <v>167</v>
      </c>
      <c r="C72" s="16"/>
      <c r="D72" s="92"/>
      <c r="E72" s="92"/>
      <c r="F72" s="92"/>
      <c r="G72" s="16"/>
      <c r="H72" s="16"/>
      <c r="I72" s="16"/>
      <c r="J72" s="16"/>
      <c r="K72" s="92"/>
      <c r="L72" s="92"/>
      <c r="M72" s="92"/>
      <c r="N72" s="92"/>
      <c r="O72" s="92"/>
    </row>
    <row r="73" spans="2:18" ht="27.65" customHeight="1" x14ac:dyDescent="0.25">
      <c r="B73" s="426" t="s">
        <v>1035</v>
      </c>
      <c r="C73" s="112"/>
      <c r="D73" s="418"/>
      <c r="E73" s="418"/>
      <c r="F73" s="418"/>
      <c r="G73" s="180"/>
      <c r="H73" s="424"/>
      <c r="I73" s="180"/>
      <c r="J73" s="16"/>
      <c r="K73" s="418"/>
      <c r="L73" s="418"/>
      <c r="M73" s="418"/>
      <c r="N73" s="92"/>
      <c r="O73" s="147"/>
      <c r="Q73" s="1161"/>
      <c r="R73" s="1161"/>
    </row>
    <row r="74" spans="2:18" x14ac:dyDescent="0.25">
      <c r="B74" s="427" t="s">
        <v>1036</v>
      </c>
      <c r="C74" s="112"/>
      <c r="D74" s="420"/>
      <c r="E74" s="420"/>
      <c r="F74" s="420"/>
      <c r="G74" s="147"/>
      <c r="H74" s="145"/>
      <c r="I74" s="147"/>
      <c r="J74" s="16"/>
      <c r="K74" s="420"/>
      <c r="L74" s="420"/>
      <c r="M74" s="420"/>
      <c r="N74" s="92"/>
      <c r="O74" s="147"/>
      <c r="Q74" s="25"/>
      <c r="R74" s="25"/>
    </row>
    <row r="75" spans="2:18" x14ac:dyDescent="0.25">
      <c r="B75" s="428" t="s">
        <v>1037</v>
      </c>
      <c r="C75" s="112"/>
      <c r="D75" s="180">
        <f>'[7]FY22-23 Actual Sales'!D76</f>
        <v>4009</v>
      </c>
      <c r="E75" s="180">
        <f>'[68]2022-23 - Rev as on 31-10-23'!$J$115</f>
        <v>1094.10579799999</v>
      </c>
      <c r="F75" s="147">
        <f>'[68]2022-23 - Rev as on 31-10-23'!H115</f>
        <v>1459.2129896099998</v>
      </c>
      <c r="G75" s="147">
        <v>475</v>
      </c>
      <c r="H75" s="145">
        <v>7.65</v>
      </c>
      <c r="I75" s="147">
        <v>2000</v>
      </c>
      <c r="J75" s="16"/>
      <c r="K75" s="147">
        <f>'[68]2022-23 - Rev as on 31-10-23'!M115</f>
        <v>623.64030485999433</v>
      </c>
      <c r="L75" s="147">
        <f>'[68]2022-23 - Rev as on 31-10-23'!$L$115</f>
        <v>1116.29793705165</v>
      </c>
      <c r="M75" s="147">
        <f>'[68]2022-23 - Rev as on 31-10-23'!O115</f>
        <v>9.6216000000000008</v>
      </c>
      <c r="N75" s="92"/>
      <c r="O75" s="147">
        <f t="shared" ref="O75:O106" si="3">K75+L75+M75</f>
        <v>1749.5598419116443</v>
      </c>
      <c r="Q75" s="176"/>
      <c r="R75" s="475"/>
    </row>
    <row r="76" spans="2:18" ht="37.5" x14ac:dyDescent="0.25">
      <c r="B76" s="430" t="s">
        <v>1038</v>
      </c>
      <c r="C76" s="16"/>
      <c r="D76" s="180">
        <f>'[7]FY22-23 Actual Sales'!D77</f>
        <v>1168</v>
      </c>
      <c r="E76" s="180">
        <f>'[68]2022-23 - Rev as on 31-10-23'!$J$123</f>
        <v>121.67667199999975</v>
      </c>
      <c r="F76" s="147">
        <f>'[68]2022-23 - Rev as on 31-10-23'!$H$123</f>
        <v>214.71637324</v>
      </c>
      <c r="G76" s="147">
        <v>100</v>
      </c>
      <c r="H76" s="145">
        <v>8</v>
      </c>
      <c r="I76" s="147">
        <v>2000</v>
      </c>
      <c r="J76" s="16"/>
      <c r="K76" s="147">
        <f>'[68]2022-23 - Rev as on 31-10-23'!M123</f>
        <v>14.60120063999997</v>
      </c>
      <c r="L76" s="147">
        <f>'[68]2022-23 - Rev as on 31-10-23'!$L$123</f>
        <v>171.773098592</v>
      </c>
      <c r="M76" s="147">
        <f>'[68]2022-23 - Rev as on 31-10-23'!$O$123</f>
        <v>2.8031999999999999</v>
      </c>
      <c r="N76" s="16"/>
      <c r="O76" s="147">
        <f t="shared" si="3"/>
        <v>189.17749923199997</v>
      </c>
      <c r="Q76" s="176"/>
      <c r="R76" s="475"/>
    </row>
    <row r="77" spans="2:18" x14ac:dyDescent="0.25">
      <c r="B77" s="428" t="s">
        <v>1039</v>
      </c>
      <c r="C77" s="16"/>
      <c r="D77" s="431"/>
      <c r="E77" s="431"/>
      <c r="F77" s="147">
        <f>'[68]2022-23 - Rev as on 31-10-23'!$H$116</f>
        <v>0.188002</v>
      </c>
      <c r="G77" s="147">
        <v>0</v>
      </c>
      <c r="H77" s="145">
        <v>7.65</v>
      </c>
      <c r="I77" s="147">
        <v>2000</v>
      </c>
      <c r="J77" s="16"/>
      <c r="K77" s="147">
        <f>'[68]2022-23 - Rev as on 31-10-23'!M116</f>
        <v>0</v>
      </c>
      <c r="L77" s="147">
        <f>'[68]2022-23 - Rev as on 31-10-23'!$L$116</f>
        <v>0.14382153000000003</v>
      </c>
      <c r="M77" s="147"/>
      <c r="N77" s="16"/>
      <c r="O77" s="147">
        <f t="shared" si="3"/>
        <v>0.14382153000000003</v>
      </c>
      <c r="Q77" s="176"/>
      <c r="R77" s="475"/>
    </row>
    <row r="78" spans="2:18" x14ac:dyDescent="0.25">
      <c r="B78" s="428" t="s">
        <v>1040</v>
      </c>
      <c r="C78" s="16"/>
      <c r="D78" s="431"/>
      <c r="E78" s="431"/>
      <c r="F78" s="147">
        <f>'[68]2022-23 - Rev as on 31-10-23'!$H$121</f>
        <v>1.0378472999999999</v>
      </c>
      <c r="G78" s="147">
        <v>0</v>
      </c>
      <c r="H78" s="145">
        <v>7.3</v>
      </c>
      <c r="I78" s="147">
        <v>2000</v>
      </c>
      <c r="J78" s="16"/>
      <c r="K78" s="147">
        <f>'[68]2022-23 - Rev as on 31-10-23'!M121</f>
        <v>0</v>
      </c>
      <c r="L78" s="147">
        <f>'[68]2022-23 - Rev as on 31-10-23'!$L$121</f>
        <v>0.757628529</v>
      </c>
      <c r="M78" s="147"/>
      <c r="N78" s="16"/>
      <c r="O78" s="147">
        <f t="shared" si="3"/>
        <v>0.757628529</v>
      </c>
      <c r="Q78" s="176"/>
      <c r="R78" s="475"/>
    </row>
    <row r="79" spans="2:18" x14ac:dyDescent="0.25">
      <c r="B79" s="428" t="s">
        <v>1041</v>
      </c>
      <c r="C79" s="16"/>
      <c r="D79" s="180">
        <f>'[7]FY22-23 Actual Sales'!D80</f>
        <v>188</v>
      </c>
      <c r="E79" s="180">
        <f>'[68]2022-23 - Rev as on 31-10-23'!$J$122</f>
        <v>60.16</v>
      </c>
      <c r="F79" s="147">
        <f>'[68]2022-23 - Rev as on 31-10-23'!$H$122</f>
        <v>48.905843000000004</v>
      </c>
      <c r="G79" s="147">
        <v>475</v>
      </c>
      <c r="H79" s="145">
        <v>8.6</v>
      </c>
      <c r="I79" s="147">
        <v>2000</v>
      </c>
      <c r="J79" s="16"/>
      <c r="K79" s="147">
        <f>'[68]2022-23 - Rev as on 31-10-23'!M122</f>
        <v>34.291200000000003</v>
      </c>
      <c r="L79" s="147">
        <f>'[68]2022-23 - Rev as on 31-10-23'!$L$122</f>
        <v>42.059024980000004</v>
      </c>
      <c r="M79" s="147">
        <f>'[68]2022-23 - Rev as on 31-10-23'!$O$122</f>
        <v>0.45119999999999999</v>
      </c>
      <c r="N79" s="16"/>
      <c r="O79" s="147">
        <f t="shared" si="3"/>
        <v>76.801424980000007</v>
      </c>
      <c r="Q79" s="176"/>
      <c r="R79" s="475"/>
    </row>
    <row r="80" spans="2:18" x14ac:dyDescent="0.25">
      <c r="B80" s="432" t="s">
        <v>1042</v>
      </c>
      <c r="C80" s="16"/>
      <c r="D80" s="431"/>
      <c r="E80" s="431"/>
      <c r="F80" s="147">
        <f>'[68]2022-23 - Rev as on 31-10-23'!$H$124</f>
        <v>643.47205525000004</v>
      </c>
      <c r="G80" s="147">
        <v>0</v>
      </c>
      <c r="H80" s="145">
        <v>8.65</v>
      </c>
      <c r="I80" s="147">
        <v>2000</v>
      </c>
      <c r="J80" s="16"/>
      <c r="K80" s="147">
        <f>'[68]2022-23 - Rev as on 31-10-23'!M124</f>
        <v>0</v>
      </c>
      <c r="L80" s="147">
        <f>'[68]2022-23 - Rev as on 31-10-23'!L124</f>
        <v>556.60332779124997</v>
      </c>
      <c r="M80" s="147"/>
      <c r="N80" s="16"/>
      <c r="O80" s="147">
        <f t="shared" si="3"/>
        <v>556.60332779124997</v>
      </c>
      <c r="Q80" s="176"/>
      <c r="R80" s="475"/>
    </row>
    <row r="81" spans="2:18" x14ac:dyDescent="0.25">
      <c r="B81" s="432" t="s">
        <v>1043</v>
      </c>
      <c r="C81" s="16"/>
      <c r="D81" s="431"/>
      <c r="E81" s="431"/>
      <c r="F81" s="147">
        <f>'[68]2022-23 - Rev as on 31-10-23'!$H$125</f>
        <v>606.862392</v>
      </c>
      <c r="G81" s="147">
        <v>0</v>
      </c>
      <c r="H81" s="145">
        <v>8.65</v>
      </c>
      <c r="I81" s="147">
        <v>2000</v>
      </c>
      <c r="J81" s="16"/>
      <c r="K81" s="147">
        <f>'[68]2022-23 - Rev as on 31-10-23'!M125</f>
        <v>0</v>
      </c>
      <c r="L81" s="147">
        <f>'[68]2022-23 - Rev as on 31-10-23'!L125</f>
        <v>524.93596907999995</v>
      </c>
      <c r="M81" s="147"/>
      <c r="N81" s="16"/>
      <c r="O81" s="147">
        <f t="shared" si="3"/>
        <v>524.93596907999995</v>
      </c>
      <c r="Q81" s="176"/>
      <c r="R81" s="475"/>
    </row>
    <row r="82" spans="2:18" x14ac:dyDescent="0.25">
      <c r="B82" s="432" t="s">
        <v>1044</v>
      </c>
      <c r="C82" s="16"/>
      <c r="D82" s="431"/>
      <c r="E82" s="431"/>
      <c r="F82" s="147">
        <f>'[68]2022-23 - Rev as on 31-10-23'!$H$126</f>
        <v>1198.4904349999999</v>
      </c>
      <c r="G82" s="147">
        <v>0</v>
      </c>
      <c r="H82" s="145">
        <v>6.65</v>
      </c>
      <c r="I82" s="147">
        <v>2000</v>
      </c>
      <c r="J82" s="16"/>
      <c r="K82" s="147">
        <f>'[68]2022-23 - Rev as on 31-10-23'!M126</f>
        <v>0</v>
      </c>
      <c r="L82" s="147">
        <f>'[68]2022-23 - Rev as on 31-10-23'!L126</f>
        <v>796.99613927500002</v>
      </c>
      <c r="M82" s="147"/>
      <c r="N82" s="16"/>
      <c r="O82" s="147">
        <f t="shared" si="3"/>
        <v>796.99613927500002</v>
      </c>
      <c r="Q82" s="176"/>
      <c r="R82" s="475"/>
    </row>
    <row r="83" spans="2:18" x14ac:dyDescent="0.25">
      <c r="B83" s="426" t="s">
        <v>1045</v>
      </c>
      <c r="C83" s="16"/>
      <c r="D83" s="180">
        <f>'[7]FY22-23 Actual Sales'!D84</f>
        <v>199</v>
      </c>
      <c r="E83" s="180">
        <f>'[68]2022-23 - Rev as on 31-10-23'!$J$117</f>
        <v>43.473870999999988</v>
      </c>
      <c r="F83" s="418">
        <f>SUM(F84:F87)</f>
        <v>138.66844849999998</v>
      </c>
      <c r="G83" s="147">
        <v>0</v>
      </c>
      <c r="H83" s="145">
        <v>0</v>
      </c>
      <c r="I83" s="147">
        <v>0</v>
      </c>
      <c r="J83" s="16"/>
      <c r="K83" s="418">
        <f>SUM(K84:K87)</f>
        <v>24.780106469999993</v>
      </c>
      <c r="L83" s="418">
        <f>SUM(L84:L87)</f>
        <v>101.95064090249998</v>
      </c>
      <c r="M83" s="418">
        <f>'[68]2022-23 - Rev as on 31-10-23'!$O$117</f>
        <v>0.47760000000000002</v>
      </c>
      <c r="N83" s="16"/>
      <c r="O83" s="180">
        <f t="shared" si="3"/>
        <v>127.20834737249997</v>
      </c>
      <c r="Q83" s="176"/>
    </row>
    <row r="84" spans="2:18" x14ac:dyDescent="0.25">
      <c r="B84" s="432" t="s">
        <v>1046</v>
      </c>
      <c r="C84" s="16"/>
      <c r="D84" s="433"/>
      <c r="E84" s="433"/>
      <c r="F84" s="147">
        <f>'[68]2022-23 - Rev as on 31-10-23'!$H$117</f>
        <v>50.449468499999988</v>
      </c>
      <c r="G84" s="147">
        <v>475</v>
      </c>
      <c r="H84" s="145">
        <v>7.65</v>
      </c>
      <c r="I84" s="147">
        <v>2000</v>
      </c>
      <c r="J84" s="16"/>
      <c r="K84" s="147">
        <f>'[68]2022-23 - Rev as on 31-10-23'!M117</f>
        <v>24.780106469999993</v>
      </c>
      <c r="L84" s="147">
        <f>'[68]2022-23 - Rev as on 31-10-23'!L117</f>
        <v>38.593843402499992</v>
      </c>
      <c r="M84" s="147"/>
      <c r="N84" s="16"/>
      <c r="O84" s="147">
        <f t="shared" si="3"/>
        <v>63.373949872499985</v>
      </c>
      <c r="Q84" s="176"/>
      <c r="R84" s="475"/>
    </row>
    <row r="85" spans="2:18" x14ac:dyDescent="0.25">
      <c r="B85" s="432" t="s">
        <v>1047</v>
      </c>
      <c r="C85" s="16"/>
      <c r="D85" s="433"/>
      <c r="E85" s="433"/>
      <c r="F85" s="147">
        <f>'[68]2022-23 - Rev as on 31-10-23'!$H$118</f>
        <v>22.035671999999995</v>
      </c>
      <c r="G85" s="147">
        <v>0</v>
      </c>
      <c r="H85" s="145">
        <v>8.65</v>
      </c>
      <c r="I85" s="147">
        <v>2000</v>
      </c>
      <c r="J85" s="16"/>
      <c r="K85" s="147">
        <f>'[68]2022-23 - Rev as on 31-10-23'!M118</f>
        <v>0</v>
      </c>
      <c r="L85" s="147">
        <f>'[68]2022-23 - Rev as on 31-10-23'!L118</f>
        <v>16.857289079999994</v>
      </c>
      <c r="M85" s="147"/>
      <c r="N85" s="16"/>
      <c r="O85" s="147">
        <f t="shared" si="3"/>
        <v>16.857289079999994</v>
      </c>
      <c r="Q85" s="176"/>
      <c r="R85" s="475"/>
    </row>
    <row r="86" spans="2:18" x14ac:dyDescent="0.25">
      <c r="B86" s="432" t="s">
        <v>1048</v>
      </c>
      <c r="C86" s="16"/>
      <c r="D86" s="433"/>
      <c r="E86" s="433"/>
      <c r="F86" s="147">
        <f>'[68]2022-23 - Rev as on 31-10-23'!$H$119</f>
        <v>24.876086000000001</v>
      </c>
      <c r="G86" s="147">
        <v>0</v>
      </c>
      <c r="H86" s="145">
        <v>8.65</v>
      </c>
      <c r="I86" s="147">
        <v>2000</v>
      </c>
      <c r="J86" s="16"/>
      <c r="K86" s="147">
        <f>'[68]2022-23 - Rev as on 31-10-23'!M119</f>
        <v>0</v>
      </c>
      <c r="L86" s="147">
        <f>'[68]2022-23 - Rev as on 31-10-23'!L119</f>
        <v>19.030205790000004</v>
      </c>
      <c r="M86" s="147"/>
      <c r="N86" s="16"/>
      <c r="O86" s="147">
        <f t="shared" si="3"/>
        <v>19.030205790000004</v>
      </c>
    </row>
    <row r="87" spans="2:18" x14ac:dyDescent="0.25">
      <c r="B87" s="432" t="s">
        <v>1049</v>
      </c>
      <c r="C87" s="16"/>
      <c r="D87" s="433"/>
      <c r="E87" s="433"/>
      <c r="F87" s="147">
        <f>'[68]2022-23 - Rev as on 31-10-23'!$H$120</f>
        <v>41.307221999999996</v>
      </c>
      <c r="G87" s="147">
        <v>0</v>
      </c>
      <c r="H87" s="145">
        <v>6.65</v>
      </c>
      <c r="I87" s="147">
        <v>2000</v>
      </c>
      <c r="J87" s="16"/>
      <c r="K87" s="147">
        <f>'[68]2022-23 - Rev as on 31-10-23'!M120</f>
        <v>0</v>
      </c>
      <c r="L87" s="147">
        <f>'[68]2022-23 - Rev as on 31-10-23'!L120</f>
        <v>27.469302629999998</v>
      </c>
      <c r="M87" s="147"/>
      <c r="N87" s="16"/>
      <c r="O87" s="147">
        <f t="shared" si="3"/>
        <v>27.469302629999998</v>
      </c>
    </row>
    <row r="88" spans="2:18" x14ac:dyDescent="0.25">
      <c r="B88" s="426" t="s">
        <v>1050</v>
      </c>
      <c r="C88" s="16"/>
      <c r="D88" s="180">
        <f>'[7]FY22-23 Actual Sales'!D88</f>
        <v>49</v>
      </c>
      <c r="E88" s="180">
        <f>'[68]2022-23 - Rev as on 31-10-23'!$J$128</f>
        <v>11.56</v>
      </c>
      <c r="F88" s="418">
        <f>SUM(F89:F92)</f>
        <v>67.988253</v>
      </c>
      <c r="G88" s="180">
        <v>0</v>
      </c>
      <c r="H88" s="424">
        <v>0</v>
      </c>
      <c r="I88" s="180">
        <v>8000</v>
      </c>
      <c r="J88" s="16"/>
      <c r="K88" s="418">
        <f>SUM(K89:K92)</f>
        <v>6.5891999999999999</v>
      </c>
      <c r="L88" s="418">
        <f>SUM(L89:L92)</f>
        <v>33.895523035000004</v>
      </c>
      <c r="M88" s="418">
        <f>'[68]2022-23 - Rev as on 31-10-23'!$O$128</f>
        <v>0.1176</v>
      </c>
      <c r="N88" s="16"/>
      <c r="O88" s="180">
        <f t="shared" si="3"/>
        <v>40.602323035000005</v>
      </c>
    </row>
    <row r="89" spans="2:18" ht="14.5" x14ac:dyDescent="0.25">
      <c r="B89" s="428" t="s">
        <v>1051</v>
      </c>
      <c r="C89" s="16"/>
      <c r="D89" s="421"/>
      <c r="E89" s="421"/>
      <c r="F89" s="145">
        <f>'[68]2022-23 - Rev as on 31-10-23'!H128</f>
        <v>43.640709000000001</v>
      </c>
      <c r="G89" s="147">
        <v>475</v>
      </c>
      <c r="H89" s="145">
        <v>7.65</v>
      </c>
      <c r="I89" s="147">
        <v>2000</v>
      </c>
      <c r="J89" s="16"/>
      <c r="K89" s="145">
        <f>'[68]2022-23 - Rev as on 31-10-23'!M128</f>
        <v>6.5891999999999999</v>
      </c>
      <c r="L89" s="145">
        <f>'[68]2022-23 - Rev as on 31-10-23'!L128</f>
        <v>21.602150955000003</v>
      </c>
      <c r="M89" s="145"/>
      <c r="N89" s="16"/>
      <c r="O89" s="147">
        <f t="shared" si="3"/>
        <v>28.191350955000004</v>
      </c>
    </row>
    <row r="90" spans="2:18" ht="14.5" x14ac:dyDescent="0.25">
      <c r="B90" s="428" t="s">
        <v>1052</v>
      </c>
      <c r="C90" s="16"/>
      <c r="D90" s="421"/>
      <c r="E90" s="421"/>
      <c r="F90" s="145">
        <f>'[68]2022-23 - Rev as on 31-10-23'!H129</f>
        <v>6.2567089999999999</v>
      </c>
      <c r="G90" s="147">
        <v>0</v>
      </c>
      <c r="H90" s="145">
        <v>8.65</v>
      </c>
      <c r="I90" s="147">
        <v>2000</v>
      </c>
      <c r="J90" s="16"/>
      <c r="K90" s="145">
        <f>'[68]2022-23 - Rev as on 31-10-23'!M129</f>
        <v>0</v>
      </c>
      <c r="L90" s="145">
        <f>'[68]2022-23 - Rev as on 31-10-23'!L129</f>
        <v>3.7227418550000002</v>
      </c>
      <c r="M90" s="145"/>
      <c r="N90" s="16"/>
      <c r="O90" s="147">
        <f t="shared" si="3"/>
        <v>3.7227418550000002</v>
      </c>
    </row>
    <row r="91" spans="2:18" ht="14.5" x14ac:dyDescent="0.25">
      <c r="B91" s="428" t="s">
        <v>1053</v>
      </c>
      <c r="C91" s="16"/>
      <c r="D91" s="421"/>
      <c r="E91" s="421"/>
      <c r="F91" s="145">
        <f>'[68]2022-23 - Rev as on 31-10-23'!H130</f>
        <v>7.1237519999999996</v>
      </c>
      <c r="G91" s="147">
        <v>0</v>
      </c>
      <c r="H91" s="145">
        <v>8.65</v>
      </c>
      <c r="I91" s="147">
        <v>2000</v>
      </c>
      <c r="J91" s="16"/>
      <c r="K91" s="145">
        <f>'[68]2022-23 - Rev as on 31-10-23'!M130</f>
        <v>0</v>
      </c>
      <c r="L91" s="145">
        <f>'[68]2022-23 - Rev as on 31-10-23'!L130</f>
        <v>4.2386324399999999</v>
      </c>
      <c r="M91" s="145"/>
      <c r="N91" s="16"/>
      <c r="O91" s="147">
        <f t="shared" si="3"/>
        <v>4.2386324399999999</v>
      </c>
    </row>
    <row r="92" spans="2:18" ht="14.5" x14ac:dyDescent="0.25">
      <c r="B92" s="428" t="s">
        <v>1054</v>
      </c>
      <c r="C92" s="16"/>
      <c r="D92" s="421"/>
      <c r="E92" s="421"/>
      <c r="F92" s="145">
        <f>'[68]2022-23 - Rev as on 31-10-23'!H131</f>
        <v>10.967083000000001</v>
      </c>
      <c r="G92" s="147">
        <v>0</v>
      </c>
      <c r="H92" s="145">
        <v>6.65</v>
      </c>
      <c r="I92" s="147">
        <v>2000</v>
      </c>
      <c r="J92" s="16"/>
      <c r="K92" s="145">
        <f>'[68]2022-23 - Rev as on 31-10-23'!M131</f>
        <v>0</v>
      </c>
      <c r="L92" s="145">
        <f>'[68]2022-23 - Rev as on 31-10-23'!L131</f>
        <v>4.3319977850000004</v>
      </c>
      <c r="M92" s="145"/>
      <c r="N92" s="16"/>
      <c r="O92" s="147">
        <f t="shared" si="3"/>
        <v>4.3319977850000004</v>
      </c>
    </row>
    <row r="93" spans="2:18" x14ac:dyDescent="0.25">
      <c r="B93" s="426" t="s">
        <v>1055</v>
      </c>
      <c r="C93" s="16"/>
      <c r="D93" s="418"/>
      <c r="E93" s="418"/>
      <c r="F93" s="434">
        <f>'[68]2022-23 - Rev as on 31-10-23'!$H$127</f>
        <v>0.41340300000000002</v>
      </c>
      <c r="G93" s="180">
        <v>475</v>
      </c>
      <c r="H93" s="424">
        <v>7.65</v>
      </c>
      <c r="I93" s="180">
        <v>2000</v>
      </c>
      <c r="J93" s="16"/>
      <c r="K93" s="434">
        <f>'[68]2022-23 - Rev as on 31-10-23'!M127</f>
        <v>0</v>
      </c>
      <c r="L93" s="434">
        <f>'[68]2022-23 - Rev as on 31-10-23'!$L$127</f>
        <v>0.31625329499999999</v>
      </c>
      <c r="M93" s="434"/>
      <c r="N93" s="16"/>
      <c r="O93" s="180">
        <f t="shared" si="3"/>
        <v>0.31625329499999999</v>
      </c>
    </row>
    <row r="94" spans="2:18" x14ac:dyDescent="0.25">
      <c r="B94" s="426" t="s">
        <v>1056</v>
      </c>
      <c r="C94" s="16"/>
      <c r="D94" s="180">
        <f>'[7]FY22-23 Actual Sales'!D93</f>
        <v>4261</v>
      </c>
      <c r="E94" s="180">
        <f>'[68]2022-23 - Rev as on 31-10-23'!$J$132</f>
        <v>696.67054700000097</v>
      </c>
      <c r="F94" s="418">
        <f>SUM(F95:F98)</f>
        <v>1948.9321556699999</v>
      </c>
      <c r="G94" s="180">
        <v>0</v>
      </c>
      <c r="H94" s="424">
        <v>0</v>
      </c>
      <c r="I94" s="180">
        <v>0</v>
      </c>
      <c r="J94" s="16"/>
      <c r="K94" s="418">
        <f>SUM(K95:K98)</f>
        <v>397.10221179000058</v>
      </c>
      <c r="L94" s="418">
        <f>SUM(L95:L98)</f>
        <v>1732.6356293836002</v>
      </c>
      <c r="M94" s="418">
        <f>'[68]2022-23 - Rev as on 31-10-23'!$O$132</f>
        <v>10.2264</v>
      </c>
      <c r="N94" s="16"/>
      <c r="O94" s="180">
        <f t="shared" si="3"/>
        <v>2139.9642411736008</v>
      </c>
    </row>
    <row r="95" spans="2:18" ht="14.5" x14ac:dyDescent="0.25">
      <c r="B95" s="428" t="s">
        <v>1051</v>
      </c>
      <c r="C95" s="16"/>
      <c r="D95" s="435"/>
      <c r="E95" s="435"/>
      <c r="F95" s="147">
        <f>'[68]2022-23 - Rev as on 31-10-23'!H132</f>
        <v>891.25288253000008</v>
      </c>
      <c r="G95" s="147">
        <v>475</v>
      </c>
      <c r="H95" s="145">
        <v>8.8000000000000007</v>
      </c>
      <c r="I95" s="147">
        <v>2000</v>
      </c>
      <c r="J95" s="16"/>
      <c r="K95" s="147">
        <f>'[68]2022-23 - Rev as on 31-10-23'!M132</f>
        <v>397.10221179000058</v>
      </c>
      <c r="L95" s="147">
        <f>'[68]2022-23 - Rev as on 31-10-23'!L132</f>
        <v>784.30253662640018</v>
      </c>
      <c r="M95" s="147"/>
      <c r="N95" s="16"/>
      <c r="O95" s="147">
        <f t="shared" si="3"/>
        <v>1181.4047484164007</v>
      </c>
    </row>
    <row r="96" spans="2:18" ht="14.5" x14ac:dyDescent="0.25">
      <c r="B96" s="428" t="s">
        <v>1052</v>
      </c>
      <c r="C96" s="16"/>
      <c r="D96" s="435"/>
      <c r="E96" s="435"/>
      <c r="F96" s="147">
        <f>'[68]2022-23 - Rev as on 31-10-23'!H133</f>
        <v>360.83580753999996</v>
      </c>
      <c r="G96" s="147">
        <v>0</v>
      </c>
      <c r="H96" s="145">
        <v>9.8000000000000007</v>
      </c>
      <c r="I96" s="147">
        <v>2000</v>
      </c>
      <c r="J96" s="16"/>
      <c r="K96" s="147">
        <f>'[68]2022-23 - Rev as on 31-10-23'!M133</f>
        <v>0</v>
      </c>
      <c r="L96" s="147">
        <f>'[68]2022-23 - Rev as on 31-10-23'!L133</f>
        <v>353.61909138919998</v>
      </c>
      <c r="M96" s="147"/>
      <c r="N96" s="16"/>
      <c r="O96" s="147">
        <f t="shared" si="3"/>
        <v>353.61909138919998</v>
      </c>
    </row>
    <row r="97" spans="2:15" ht="14.5" x14ac:dyDescent="0.25">
      <c r="B97" s="428" t="s">
        <v>1053</v>
      </c>
      <c r="C97" s="16"/>
      <c r="D97" s="435"/>
      <c r="E97" s="435"/>
      <c r="F97" s="147">
        <f>'[68]2022-23 - Rev as on 31-10-23'!H134</f>
        <v>255.88049099999995</v>
      </c>
      <c r="G97" s="147">
        <v>0</v>
      </c>
      <c r="H97" s="145">
        <v>9.8000000000000007</v>
      </c>
      <c r="I97" s="147">
        <v>2000</v>
      </c>
      <c r="J97" s="16"/>
      <c r="K97" s="147">
        <f>'[68]2022-23 - Rev as on 31-10-23'!M134</f>
        <v>0</v>
      </c>
      <c r="L97" s="147">
        <f>'[68]2022-23 - Rev as on 31-10-23'!L134</f>
        <v>250.76288117999997</v>
      </c>
      <c r="M97" s="147"/>
      <c r="N97" s="16"/>
      <c r="O97" s="147">
        <f t="shared" si="3"/>
        <v>250.76288117999997</v>
      </c>
    </row>
    <row r="98" spans="2:15" ht="14.5" x14ac:dyDescent="0.25">
      <c r="B98" s="428" t="s">
        <v>1054</v>
      </c>
      <c r="C98" s="16"/>
      <c r="D98" s="435"/>
      <c r="E98" s="435"/>
      <c r="F98" s="147">
        <f>'[68]2022-23 - Rev as on 31-10-23'!H135</f>
        <v>440.9629746</v>
      </c>
      <c r="G98" s="147">
        <v>0</v>
      </c>
      <c r="H98" s="145">
        <v>7.8</v>
      </c>
      <c r="I98" s="147">
        <v>2000</v>
      </c>
      <c r="J98" s="16"/>
      <c r="K98" s="147">
        <f>'[68]2022-23 - Rev as on 31-10-23'!M135</f>
        <v>0</v>
      </c>
      <c r="L98" s="147">
        <f>'[68]2022-23 - Rev as on 31-10-23'!L135</f>
        <v>343.951120188</v>
      </c>
      <c r="M98" s="147"/>
      <c r="N98" s="16"/>
      <c r="O98" s="147">
        <f t="shared" si="3"/>
        <v>343.951120188</v>
      </c>
    </row>
    <row r="99" spans="2:15" x14ac:dyDescent="0.25">
      <c r="B99" s="426" t="s">
        <v>1057</v>
      </c>
      <c r="C99" s="16"/>
      <c r="D99" s="180">
        <f>'[7]FY22-23 Actual Sales'!D97</f>
        <v>2</v>
      </c>
      <c r="E99" s="180">
        <f>'[68]2022-23 - Rev as on 31-10-23'!$J$136</f>
        <v>0.23</v>
      </c>
      <c r="F99" s="434">
        <f>SUM(F100:F103)</f>
        <v>0.55972599999999995</v>
      </c>
      <c r="G99" s="180"/>
      <c r="H99" s="424"/>
      <c r="I99" s="180"/>
      <c r="J99" s="16"/>
      <c r="K99" s="434">
        <f>SUM(K100:K103)</f>
        <v>7.1760000000000004E-2</v>
      </c>
      <c r="L99" s="434">
        <f>SUM(L100:L103)</f>
        <v>0.2795356</v>
      </c>
      <c r="M99" s="434">
        <f>'[68]2022-23 - Rev as on 31-10-23'!$O$136</f>
        <v>4.7999999999999996E-3</v>
      </c>
      <c r="N99" s="16"/>
      <c r="O99" s="180">
        <f t="shared" si="3"/>
        <v>0.35609560000000001</v>
      </c>
    </row>
    <row r="100" spans="2:15" ht="14.5" x14ac:dyDescent="0.25">
      <c r="B100" s="428" t="s">
        <v>1051</v>
      </c>
      <c r="C100" s="16"/>
      <c r="D100" s="435"/>
      <c r="E100" s="435"/>
      <c r="F100" s="145">
        <f>'[68]2022-23 - Rev as on 31-10-23'!H136</f>
        <v>0.38300000000000001</v>
      </c>
      <c r="G100" s="147">
        <v>475</v>
      </c>
      <c r="H100" s="145">
        <v>8.8000000000000007</v>
      </c>
      <c r="I100" s="147">
        <v>2000</v>
      </c>
      <c r="J100" s="16"/>
      <c r="K100" s="145">
        <f>'[68]2022-23 - Rev as on 31-10-23'!M136</f>
        <v>7.1760000000000004E-2</v>
      </c>
      <c r="L100" s="145">
        <f>'[68]2022-23 - Rev as on 31-10-23'!L136</f>
        <v>0.1915</v>
      </c>
      <c r="M100" s="145"/>
      <c r="N100" s="16"/>
      <c r="O100" s="147">
        <f t="shared" si="3"/>
        <v>0.26325999999999999</v>
      </c>
    </row>
    <row r="101" spans="2:15" ht="14.5" x14ac:dyDescent="0.25">
      <c r="B101" s="428" t="s">
        <v>1052</v>
      </c>
      <c r="C101" s="16"/>
      <c r="D101" s="435"/>
      <c r="E101" s="435"/>
      <c r="F101" s="145">
        <f>'[68]2022-23 - Rev as on 31-10-23'!H137</f>
        <v>4.6725999999999997E-2</v>
      </c>
      <c r="G101" s="147">
        <v>0</v>
      </c>
      <c r="H101" s="145">
        <v>9.8000000000000007</v>
      </c>
      <c r="I101" s="147">
        <v>2000</v>
      </c>
      <c r="J101" s="16"/>
      <c r="K101" s="145">
        <f>'[68]2022-23 - Rev as on 31-10-23'!M137</f>
        <v>0</v>
      </c>
      <c r="L101" s="145">
        <f>'[68]2022-23 - Rev as on 31-10-23'!L137</f>
        <v>2.8035600000000001E-2</v>
      </c>
      <c r="M101" s="145"/>
      <c r="N101" s="16"/>
      <c r="O101" s="147">
        <f t="shared" si="3"/>
        <v>2.8035600000000001E-2</v>
      </c>
    </row>
    <row r="102" spans="2:15" ht="14.5" x14ac:dyDescent="0.25">
      <c r="B102" s="428" t="s">
        <v>1053</v>
      </c>
      <c r="C102" s="16"/>
      <c r="D102" s="435"/>
      <c r="E102" s="435"/>
      <c r="F102" s="145">
        <f>'[68]2022-23 - Rev as on 31-10-23'!H138</f>
        <v>0.04</v>
      </c>
      <c r="G102" s="147">
        <v>0</v>
      </c>
      <c r="H102" s="145">
        <v>9.8000000000000007</v>
      </c>
      <c r="I102" s="147">
        <v>2000</v>
      </c>
      <c r="J102" s="16"/>
      <c r="K102" s="145">
        <f>'[68]2022-23 - Rev as on 31-10-23'!M138</f>
        <v>0</v>
      </c>
      <c r="L102" s="145">
        <f>'[68]2022-23 - Rev as on 31-10-23'!L138</f>
        <v>2.4E-2</v>
      </c>
      <c r="M102" s="145"/>
      <c r="N102" s="16"/>
      <c r="O102" s="147">
        <f t="shared" si="3"/>
        <v>2.4E-2</v>
      </c>
    </row>
    <row r="103" spans="2:15" ht="14.5" x14ac:dyDescent="0.25">
      <c r="B103" s="428" t="s">
        <v>1054</v>
      </c>
      <c r="C103" s="16"/>
      <c r="D103" s="435"/>
      <c r="E103" s="435"/>
      <c r="F103" s="145">
        <f>'[68]2022-23 - Rev as on 31-10-23'!H139</f>
        <v>0.09</v>
      </c>
      <c r="G103" s="147">
        <v>0</v>
      </c>
      <c r="H103" s="145">
        <v>7.8</v>
      </c>
      <c r="I103" s="147">
        <v>2000</v>
      </c>
      <c r="J103" s="16"/>
      <c r="K103" s="145">
        <f>'[68]2022-23 - Rev as on 31-10-23'!M139</f>
        <v>0</v>
      </c>
      <c r="L103" s="145">
        <f>'[68]2022-23 - Rev as on 31-10-23'!L139</f>
        <v>3.5999999999999997E-2</v>
      </c>
      <c r="M103" s="145"/>
      <c r="N103" s="16"/>
      <c r="O103" s="147">
        <f t="shared" si="3"/>
        <v>3.5999999999999997E-2</v>
      </c>
    </row>
    <row r="104" spans="2:15" x14ac:dyDescent="0.25">
      <c r="B104" s="426" t="s">
        <v>1058</v>
      </c>
      <c r="C104" s="16"/>
      <c r="D104" s="180">
        <f>'[7]FY22-23 Actual Sales'!D101</f>
        <v>11</v>
      </c>
      <c r="E104" s="180">
        <f>'[68]2022-23 - Rev as on 31-10-23'!$J$140</f>
        <v>1.4592799999999999</v>
      </c>
      <c r="F104" s="418">
        <f>SUM(F105:F108)</f>
        <v>4.3481090000000009</v>
      </c>
      <c r="G104" s="180">
        <v>0</v>
      </c>
      <c r="H104" s="424">
        <v>0</v>
      </c>
      <c r="I104" s="180">
        <v>0</v>
      </c>
      <c r="J104" s="16"/>
      <c r="K104" s="418">
        <f>SUM(K105:K108)</f>
        <v>0.83178959999999991</v>
      </c>
      <c r="L104" s="418">
        <f>SUM(L105:L108)</f>
        <v>3.6946981000000005</v>
      </c>
      <c r="M104" s="418">
        <f>'[68]2022-23 - Rev as on 31-10-23'!$O$140</f>
        <v>2.64E-2</v>
      </c>
      <c r="N104" s="16"/>
      <c r="O104" s="180">
        <f t="shared" si="3"/>
        <v>4.5528877000000003</v>
      </c>
    </row>
    <row r="105" spans="2:15" ht="14.5" x14ac:dyDescent="0.25">
      <c r="B105" s="428" t="s">
        <v>1051</v>
      </c>
      <c r="C105" s="16"/>
      <c r="D105" s="435"/>
      <c r="E105" s="435"/>
      <c r="F105" s="145">
        <f>'[68]2022-23 - Rev as on 31-10-23'!H140</f>
        <v>1.1750870000000002</v>
      </c>
      <c r="G105" s="147">
        <v>475</v>
      </c>
      <c r="H105" s="145">
        <v>8.5</v>
      </c>
      <c r="I105" s="147">
        <v>2000</v>
      </c>
      <c r="J105" s="16"/>
      <c r="K105" s="145">
        <f>'[68]2022-23 - Rev as on 31-10-23'!M140</f>
        <v>0.83178959999999991</v>
      </c>
      <c r="L105" s="145">
        <f>'[68]2022-23 - Rev as on 31-10-23'!L140</f>
        <v>0.99882395000000024</v>
      </c>
      <c r="M105" s="145"/>
      <c r="N105" s="16"/>
      <c r="O105" s="147">
        <f t="shared" si="3"/>
        <v>1.8306135500000003</v>
      </c>
    </row>
    <row r="106" spans="2:15" ht="14.5" x14ac:dyDescent="0.25">
      <c r="B106" s="428" t="s">
        <v>1052</v>
      </c>
      <c r="C106" s="16"/>
      <c r="D106" s="435"/>
      <c r="E106" s="435"/>
      <c r="F106" s="145">
        <f>'[68]2022-23 - Rev as on 31-10-23'!H141</f>
        <v>0.98583300000000007</v>
      </c>
      <c r="G106" s="147">
        <v>0</v>
      </c>
      <c r="H106" s="145">
        <v>9.5</v>
      </c>
      <c r="I106" s="147">
        <v>2000</v>
      </c>
      <c r="J106" s="16"/>
      <c r="K106" s="145">
        <f>'[68]2022-23 - Rev as on 31-10-23'!M141</f>
        <v>0</v>
      </c>
      <c r="L106" s="145">
        <f>'[68]2022-23 - Rev as on 31-10-23'!L141</f>
        <v>0.93654135000000005</v>
      </c>
      <c r="M106" s="145"/>
      <c r="N106" s="16"/>
      <c r="O106" s="147">
        <f t="shared" si="3"/>
        <v>0.93654135000000005</v>
      </c>
    </row>
    <row r="107" spans="2:15" ht="14.5" x14ac:dyDescent="0.25">
      <c r="B107" s="428" t="s">
        <v>1053</v>
      </c>
      <c r="C107" s="16"/>
      <c r="D107" s="435"/>
      <c r="E107" s="435"/>
      <c r="F107" s="145">
        <f>'[68]2022-23 - Rev as on 31-10-23'!H142</f>
        <v>0.51713500000000001</v>
      </c>
      <c r="G107" s="147">
        <v>0</v>
      </c>
      <c r="H107" s="145">
        <v>9.5</v>
      </c>
      <c r="I107" s="147">
        <v>2000</v>
      </c>
      <c r="J107" s="16"/>
      <c r="K107" s="145">
        <f>'[68]2022-23 - Rev as on 31-10-23'!M142</f>
        <v>0</v>
      </c>
      <c r="L107" s="145">
        <f>'[68]2022-23 - Rev as on 31-10-23'!L142</f>
        <v>0.50679230000000008</v>
      </c>
      <c r="M107" s="145"/>
      <c r="N107" s="16"/>
      <c r="O107" s="147">
        <f t="shared" ref="O107:O123" si="4">K107+L107+M107</f>
        <v>0.50679230000000008</v>
      </c>
    </row>
    <row r="108" spans="2:15" ht="14.5" x14ac:dyDescent="0.25">
      <c r="B108" s="428" t="s">
        <v>1054</v>
      </c>
      <c r="C108" s="16"/>
      <c r="D108" s="435"/>
      <c r="E108" s="435"/>
      <c r="F108" s="145">
        <f>'[68]2022-23 - Rev as on 31-10-23'!H143</f>
        <v>1.6700539999999999</v>
      </c>
      <c r="G108" s="147">
        <v>0</v>
      </c>
      <c r="H108" s="145">
        <v>7.5</v>
      </c>
      <c r="I108" s="147">
        <v>2000</v>
      </c>
      <c r="J108" s="16"/>
      <c r="K108" s="145">
        <f>'[68]2022-23 - Rev as on 31-10-23'!M143</f>
        <v>0</v>
      </c>
      <c r="L108" s="145">
        <f>'[68]2022-23 - Rev as on 31-10-23'!L143</f>
        <v>1.2525404999999998</v>
      </c>
      <c r="M108" s="145"/>
      <c r="N108" s="16"/>
      <c r="O108" s="147">
        <f t="shared" si="4"/>
        <v>1.2525404999999998</v>
      </c>
    </row>
    <row r="109" spans="2:15" x14ac:dyDescent="0.25">
      <c r="B109" s="426" t="s">
        <v>1059</v>
      </c>
      <c r="C109" s="16"/>
      <c r="D109" s="180">
        <f>'[7]FY22-23 Actual Sales'!D105</f>
        <v>127</v>
      </c>
      <c r="E109" s="180">
        <f>'[68]2022-23 - Rev as on 31-10-23'!$J$144</f>
        <v>25.820605999999991</v>
      </c>
      <c r="F109" s="418">
        <f>'[68]2022-23 - Rev as on 31-10-23'!$H$144</f>
        <v>58.357799000000007</v>
      </c>
      <c r="G109" s="180">
        <v>0</v>
      </c>
      <c r="H109" s="424">
        <v>0</v>
      </c>
      <c r="I109" s="180">
        <v>0</v>
      </c>
      <c r="J109" s="16"/>
      <c r="K109" s="418">
        <f>'[68]2022-23 - Rev as on 31-10-23'!M144</f>
        <v>8.5207999799999978</v>
      </c>
      <c r="L109" s="418">
        <f>'[68]2022-23 - Rev as on 31-10-23'!$L$144</f>
        <v>36.765413370000005</v>
      </c>
      <c r="M109" s="418">
        <f>'[68]2022-23 - Rev as on 31-10-23'!$O$144</f>
        <v>0.30480000000000002</v>
      </c>
      <c r="N109" s="16"/>
      <c r="O109" s="180">
        <f t="shared" si="4"/>
        <v>45.591013350000004</v>
      </c>
    </row>
    <row r="110" spans="2:15" ht="14.5" x14ac:dyDescent="0.25">
      <c r="B110" s="428" t="s">
        <v>1060</v>
      </c>
      <c r="C110" s="16"/>
      <c r="D110" s="435"/>
      <c r="E110" s="435"/>
      <c r="F110" s="421"/>
      <c r="G110" s="147">
        <v>275</v>
      </c>
      <c r="H110" s="145">
        <v>6.3</v>
      </c>
      <c r="I110" s="147">
        <v>2000</v>
      </c>
      <c r="J110" s="16"/>
      <c r="K110" s="421"/>
      <c r="L110" s="421"/>
      <c r="M110" s="421"/>
      <c r="N110" s="16"/>
      <c r="O110" s="147">
        <f t="shared" si="4"/>
        <v>0</v>
      </c>
    </row>
    <row r="111" spans="2:15" x14ac:dyDescent="0.25">
      <c r="B111" s="426" t="s">
        <v>1061</v>
      </c>
      <c r="C111" s="16"/>
      <c r="D111" s="180">
        <f>'[7]FY22-23 Actual Sales'!D106</f>
        <v>116</v>
      </c>
      <c r="E111" s="180">
        <f>'[68]2022-23 - Rev as on 31-10-23'!$J$145</f>
        <v>33.096571000000004</v>
      </c>
      <c r="F111" s="418">
        <f>'[68]2022-23 - Rev as on 31-10-23'!$H$145</f>
        <v>152.18492899999998</v>
      </c>
      <c r="G111" s="180">
        <v>0</v>
      </c>
      <c r="H111" s="424">
        <v>0</v>
      </c>
      <c r="I111" s="180">
        <v>0</v>
      </c>
      <c r="J111" s="16"/>
      <c r="K111" s="418">
        <f>'[68]2022-23 - Rev as on 31-10-23'!M145</f>
        <v>0</v>
      </c>
      <c r="L111" s="418">
        <f>'[68]2022-23 - Rev as on 31-10-23'!$L$145</f>
        <v>92.832806689999984</v>
      </c>
      <c r="M111" s="418">
        <f>'[68]2022-23 - Rev as on 31-10-23'!$O$145</f>
        <v>0.27839999999999998</v>
      </c>
      <c r="N111" s="16"/>
      <c r="O111" s="180">
        <f t="shared" si="4"/>
        <v>93.111206689999989</v>
      </c>
    </row>
    <row r="112" spans="2:15" ht="14.5" x14ac:dyDescent="0.25">
      <c r="B112" s="428" t="s">
        <v>197</v>
      </c>
      <c r="C112" s="16"/>
      <c r="D112" s="435"/>
      <c r="E112" s="435"/>
      <c r="F112" s="421"/>
      <c r="G112" s="147">
        <v>0</v>
      </c>
      <c r="H112" s="145">
        <v>6.1</v>
      </c>
      <c r="I112" s="147">
        <v>2000</v>
      </c>
      <c r="J112" s="16"/>
      <c r="K112" s="421"/>
      <c r="L112" s="421"/>
      <c r="M112" s="421"/>
      <c r="N112" s="16"/>
      <c r="O112" s="147">
        <f t="shared" si="4"/>
        <v>0</v>
      </c>
    </row>
    <row r="113" spans="2:15" ht="14.5" x14ac:dyDescent="0.25">
      <c r="B113" s="428" t="s">
        <v>1062</v>
      </c>
      <c r="C113" s="16"/>
      <c r="D113" s="435"/>
      <c r="E113" s="435"/>
      <c r="F113" s="421"/>
      <c r="G113" s="147">
        <v>0</v>
      </c>
      <c r="H113" s="145">
        <v>0</v>
      </c>
      <c r="I113" s="147">
        <v>2000</v>
      </c>
      <c r="J113" s="16"/>
      <c r="K113" s="421"/>
      <c r="L113" s="421"/>
      <c r="M113" s="421"/>
      <c r="N113" s="16"/>
      <c r="O113" s="147">
        <f t="shared" si="4"/>
        <v>0</v>
      </c>
    </row>
    <row r="114" spans="2:15" x14ac:dyDescent="0.25">
      <c r="B114" s="426" t="s">
        <v>1063</v>
      </c>
      <c r="C114" s="16"/>
      <c r="D114" s="180"/>
      <c r="E114" s="180"/>
      <c r="F114" s="418"/>
      <c r="G114" s="180">
        <v>0</v>
      </c>
      <c r="H114" s="424">
        <v>0</v>
      </c>
      <c r="I114" s="180">
        <v>0</v>
      </c>
      <c r="J114" s="16"/>
      <c r="K114" s="418"/>
      <c r="L114" s="418"/>
      <c r="M114" s="418"/>
      <c r="N114" s="16"/>
      <c r="O114" s="147">
        <f t="shared" si="4"/>
        <v>0</v>
      </c>
    </row>
    <row r="115" spans="2:15" x14ac:dyDescent="0.25">
      <c r="B115" s="426" t="s">
        <v>1064</v>
      </c>
      <c r="C115" s="16"/>
      <c r="D115" s="180"/>
      <c r="E115" s="180"/>
      <c r="F115" s="418"/>
      <c r="G115" s="180">
        <v>0</v>
      </c>
      <c r="H115" s="424">
        <v>0</v>
      </c>
      <c r="I115" s="180">
        <v>0</v>
      </c>
      <c r="J115" s="16"/>
      <c r="K115" s="418"/>
      <c r="L115" s="418"/>
      <c r="M115" s="418"/>
      <c r="N115" s="16"/>
      <c r="O115" s="147">
        <f t="shared" si="4"/>
        <v>0</v>
      </c>
    </row>
    <row r="116" spans="2:15" x14ac:dyDescent="0.25">
      <c r="B116" s="426" t="s">
        <v>856</v>
      </c>
      <c r="C116" s="16"/>
      <c r="D116" s="180">
        <f>'[7]FY22-23 Actual Sales'!D107</f>
        <v>194</v>
      </c>
      <c r="E116" s="180">
        <f>'[68]2022-23 - Rev as on 31-10-23'!$J$146</f>
        <v>35.25638499999998</v>
      </c>
      <c r="F116" s="418">
        <f>'[68]2022-23 - Rev as on 31-10-23'!$H$146</f>
        <v>184.50436500000001</v>
      </c>
      <c r="G116" s="180">
        <v>260</v>
      </c>
      <c r="H116" s="424">
        <v>7.3</v>
      </c>
      <c r="I116" s="180">
        <v>2000</v>
      </c>
      <c r="J116" s="16"/>
      <c r="K116" s="418">
        <f>'[68]2022-23 - Rev as on 31-10-23'!$M$146</f>
        <v>10.999992119999995</v>
      </c>
      <c r="L116" s="418">
        <f>'[68]2022-23 - Rev as on 31-10-23'!$L$146</f>
        <v>134.68818645000002</v>
      </c>
      <c r="M116" s="418">
        <f>'[68]2022-23 - Rev as on 31-10-23'!$O$146</f>
        <v>0.46560000000000001</v>
      </c>
      <c r="N116" s="16"/>
      <c r="O116" s="147">
        <f t="shared" si="4"/>
        <v>146.15377857000001</v>
      </c>
    </row>
    <row r="117" spans="2:15" x14ac:dyDescent="0.25">
      <c r="B117" s="426" t="s">
        <v>1065</v>
      </c>
      <c r="C117" s="16"/>
      <c r="D117" s="180">
        <f>'[7]FY22-23 Actual Sales'!D108</f>
        <v>484</v>
      </c>
      <c r="E117" s="180">
        <f>'[68]2022-23 - Rev as on 31-10-23'!$J$147</f>
        <v>100.52250100000001</v>
      </c>
      <c r="F117" s="418">
        <f>'[68]2022-23 - Rev as on 31-10-23'!$H$147</f>
        <v>169.88604999999995</v>
      </c>
      <c r="G117" s="180">
        <v>500</v>
      </c>
      <c r="H117" s="424">
        <v>11.8</v>
      </c>
      <c r="I117" s="180">
        <v>2000</v>
      </c>
      <c r="J117" s="16"/>
      <c r="K117" s="418">
        <f>'[68]2022-23 - Rev as on 31-10-23'!M147</f>
        <v>60.313500600000005</v>
      </c>
      <c r="L117" s="418">
        <f>'[68]2022-23 - Rev as on 31-10-23'!$L$147</f>
        <v>200.46553899999998</v>
      </c>
      <c r="M117" s="418">
        <f>'[68]2022-23 - Rev as on 31-10-23'!$O$147</f>
        <v>1.1616</v>
      </c>
      <c r="N117" s="16"/>
      <c r="O117" s="147">
        <f t="shared" si="4"/>
        <v>261.9406396</v>
      </c>
    </row>
    <row r="118" spans="2:15" x14ac:dyDescent="0.25">
      <c r="B118" s="426" t="s">
        <v>1066</v>
      </c>
      <c r="C118" s="16"/>
      <c r="D118" s="180"/>
      <c r="E118" s="180"/>
      <c r="F118" s="418"/>
      <c r="G118" s="180">
        <v>0</v>
      </c>
      <c r="H118" s="424">
        <v>4.8</v>
      </c>
      <c r="I118" s="180">
        <v>2000</v>
      </c>
      <c r="J118" s="16"/>
      <c r="K118" s="418"/>
      <c r="L118" s="418"/>
      <c r="M118" s="418"/>
      <c r="N118" s="16"/>
      <c r="O118" s="147">
        <f t="shared" si="4"/>
        <v>0</v>
      </c>
    </row>
    <row r="119" spans="2:15" x14ac:dyDescent="0.25">
      <c r="B119" s="426" t="s">
        <v>1067</v>
      </c>
      <c r="C119" s="16"/>
      <c r="D119" s="180">
        <f>'[7]FY22-23 Actual Sales'!D109</f>
        <v>9</v>
      </c>
      <c r="E119" s="180">
        <f>'[68]2022-23 - Rev as on 31-10-23'!$J$148</f>
        <v>3.3377599999999998</v>
      </c>
      <c r="F119" s="418">
        <f>'[68]2022-23 - Rev as on 31-10-23'!$H$148</f>
        <v>5.6057750000000004</v>
      </c>
      <c r="G119" s="180">
        <v>100</v>
      </c>
      <c r="H119" s="424">
        <v>6</v>
      </c>
      <c r="I119" s="180">
        <v>2000</v>
      </c>
      <c r="J119" s="16"/>
      <c r="K119" s="418">
        <f>'[68]2022-23 - Rev as on 31-10-23'!$M$148</f>
        <v>0.40053119999999998</v>
      </c>
      <c r="L119" s="418">
        <f>'[68]2022-23 - Rev as on 31-10-23'!$L$148</f>
        <v>3.3634650000000001</v>
      </c>
      <c r="M119" s="418"/>
      <c r="N119" s="16"/>
      <c r="O119" s="147">
        <f t="shared" si="4"/>
        <v>3.7639962000000002</v>
      </c>
    </row>
    <row r="120" spans="2:15" ht="14.5" x14ac:dyDescent="0.25">
      <c r="B120" s="432" t="s">
        <v>1051</v>
      </c>
      <c r="C120" s="16"/>
      <c r="D120" s="421"/>
      <c r="E120" s="421"/>
      <c r="F120" s="421"/>
      <c r="G120" s="147">
        <v>100</v>
      </c>
      <c r="H120" s="145">
        <v>6</v>
      </c>
      <c r="I120" s="147">
        <v>2000</v>
      </c>
      <c r="J120" s="16"/>
      <c r="K120" s="421"/>
      <c r="L120" s="421"/>
      <c r="M120" s="421"/>
      <c r="N120" s="16"/>
      <c r="O120" s="147">
        <f t="shared" si="4"/>
        <v>0</v>
      </c>
    </row>
    <row r="121" spans="2:15" ht="14.5" x14ac:dyDescent="0.25">
      <c r="B121" s="432" t="s">
        <v>1052</v>
      </c>
      <c r="C121" s="16"/>
      <c r="D121" s="421"/>
      <c r="E121" s="421"/>
      <c r="F121" s="421"/>
      <c r="G121" s="147">
        <v>0</v>
      </c>
      <c r="H121" s="145">
        <v>7</v>
      </c>
      <c r="I121" s="147">
        <v>2000</v>
      </c>
      <c r="J121" s="16"/>
      <c r="K121" s="421"/>
      <c r="L121" s="421"/>
      <c r="M121" s="421"/>
      <c r="N121" s="16"/>
      <c r="O121" s="147">
        <f t="shared" si="4"/>
        <v>0</v>
      </c>
    </row>
    <row r="122" spans="2:15" ht="14.5" x14ac:dyDescent="0.25">
      <c r="B122" s="432" t="s">
        <v>1053</v>
      </c>
      <c r="C122" s="16"/>
      <c r="D122" s="421"/>
      <c r="E122" s="421"/>
      <c r="F122" s="421"/>
      <c r="G122" s="147">
        <v>0</v>
      </c>
      <c r="H122" s="145">
        <v>7</v>
      </c>
      <c r="I122" s="147">
        <v>2000</v>
      </c>
      <c r="J122" s="16"/>
      <c r="K122" s="421"/>
      <c r="L122" s="421"/>
      <c r="M122" s="421"/>
      <c r="N122" s="16"/>
      <c r="O122" s="147">
        <f t="shared" si="4"/>
        <v>0</v>
      </c>
    </row>
    <row r="123" spans="2:15" ht="14.5" x14ac:dyDescent="0.25">
      <c r="B123" s="432" t="s">
        <v>1054</v>
      </c>
      <c r="C123" s="16"/>
      <c r="D123" s="421"/>
      <c r="E123" s="421"/>
      <c r="F123" s="421"/>
      <c r="G123" s="147">
        <v>0</v>
      </c>
      <c r="H123" s="145">
        <v>5</v>
      </c>
      <c r="I123" s="147">
        <v>2000</v>
      </c>
      <c r="J123" s="16"/>
      <c r="K123" s="421"/>
      <c r="L123" s="421"/>
      <c r="M123" s="421"/>
      <c r="N123" s="16"/>
      <c r="O123" s="147">
        <f t="shared" si="4"/>
        <v>0</v>
      </c>
    </row>
    <row r="124" spans="2:15" x14ac:dyDescent="0.25">
      <c r="B124" s="436" t="s">
        <v>1068</v>
      </c>
      <c r="C124" s="16"/>
      <c r="D124" s="437">
        <f>SUM(D119,D118,D117,D116,D115,D114,D111,D109,D104,D99,D94,D93,D88,D83,D79,D76,D75)</f>
        <v>10817</v>
      </c>
      <c r="E124" s="438">
        <f>SUM(E119,E118,E117,E116,E115,E114,E111,E109,E104,E99,E94,E93,E88,E83,E79,E76,E75)</f>
        <v>2227.3699909999905</v>
      </c>
      <c r="F124" s="438">
        <f>SUM(F75:F82,F83,F88,F94,F104,F109,F111,F116,F117,F119,F93,F99)</f>
        <v>6904.3349505699989</v>
      </c>
      <c r="G124" s="439"/>
      <c r="H124" s="439"/>
      <c r="I124" s="439"/>
      <c r="J124" s="439"/>
      <c r="K124" s="438">
        <f t="shared" ref="K124:O124" si="5">SUM(K75:K82,K83,K88,K94,K104,K109,K111,K116,K117,K119,K93,K99)</f>
        <v>1182.1425972599948</v>
      </c>
      <c r="L124" s="438">
        <f t="shared" si="5"/>
        <v>5550.4546376549997</v>
      </c>
      <c r="M124" s="438">
        <f t="shared" si="5"/>
        <v>25.9392</v>
      </c>
      <c r="N124" s="438">
        <f>SUM(N75:N82,N83,N88,N94,N104,N109,N111,N116,N117,N119,N93,N99)</f>
        <v>0</v>
      </c>
      <c r="O124" s="438">
        <f t="shared" si="5"/>
        <v>6758.5364349149959</v>
      </c>
    </row>
    <row r="125" spans="2:15" x14ac:dyDescent="0.25">
      <c r="B125" s="16"/>
      <c r="C125" s="16"/>
    </row>
    <row r="126" spans="2:15" x14ac:dyDescent="0.25">
      <c r="B126" s="426" t="s">
        <v>189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47">
        <f t="shared" ref="O126:O171" si="6">K126+L126+M126</f>
        <v>0</v>
      </c>
    </row>
    <row r="127" spans="2:15" x14ac:dyDescent="0.25">
      <c r="B127" s="426" t="s">
        <v>1069</v>
      </c>
      <c r="C127" s="16"/>
      <c r="D127" s="418"/>
      <c r="E127" s="418"/>
      <c r="F127" s="418"/>
      <c r="G127" s="180">
        <v>0</v>
      </c>
      <c r="H127" s="424">
        <v>0</v>
      </c>
      <c r="I127" s="180">
        <v>0</v>
      </c>
      <c r="J127" s="16"/>
      <c r="K127" s="418"/>
      <c r="L127" s="418"/>
      <c r="M127" s="418"/>
      <c r="N127" s="16"/>
      <c r="O127" s="147">
        <f t="shared" si="6"/>
        <v>0</v>
      </c>
    </row>
    <row r="128" spans="2:15" x14ac:dyDescent="0.25">
      <c r="B128" s="440" t="s">
        <v>1070</v>
      </c>
      <c r="C128" s="16"/>
      <c r="D128" s="420"/>
      <c r="E128" s="420"/>
      <c r="F128" s="420"/>
      <c r="G128" s="147">
        <v>0</v>
      </c>
      <c r="H128" s="145">
        <v>0</v>
      </c>
      <c r="I128" s="147">
        <v>0</v>
      </c>
      <c r="J128" s="16"/>
      <c r="K128" s="420"/>
      <c r="L128" s="420"/>
      <c r="M128" s="420"/>
      <c r="N128" s="16"/>
      <c r="O128" s="147">
        <f t="shared" si="6"/>
        <v>0</v>
      </c>
    </row>
    <row r="129" spans="2:15" ht="14.5" x14ac:dyDescent="0.25">
      <c r="B129" s="428" t="s">
        <v>1037</v>
      </c>
      <c r="C129" s="16"/>
      <c r="D129" s="180">
        <f>'[7]FY22-23 Actual Sales'!D115</f>
        <v>380</v>
      </c>
      <c r="E129" s="180">
        <f>'[68]2022-23 - Rev as on 31-10-23'!$J$150</f>
        <v>953.51819300000011</v>
      </c>
      <c r="F129" s="147">
        <f>'[68]2022-23 - Rev as on 31-10-23'!$H$150</f>
        <v>1909.8439962299999</v>
      </c>
      <c r="G129" s="147">
        <v>475</v>
      </c>
      <c r="H129" s="145">
        <v>7.15</v>
      </c>
      <c r="I129" s="147">
        <v>3500</v>
      </c>
      <c r="J129" s="16"/>
      <c r="K129" s="421">
        <f>'[68]2022-23 - Rev as on 31-10-23'!M150</f>
        <v>543.50537001000009</v>
      </c>
      <c r="L129" s="421">
        <f>'[68]2022-23 - Rev as on 31-10-23'!L150</f>
        <v>1365.5384573044498</v>
      </c>
      <c r="M129" s="421">
        <f>'[68]2022-23 - Rev as on 31-10-23'!O150</f>
        <v>1.5960000000000001</v>
      </c>
      <c r="N129" s="16"/>
      <c r="O129" s="147">
        <f t="shared" si="6"/>
        <v>1910.63982731445</v>
      </c>
    </row>
    <row r="130" spans="2:15" ht="14.5" x14ac:dyDescent="0.25">
      <c r="B130" s="428" t="s">
        <v>1071</v>
      </c>
      <c r="C130" s="16"/>
      <c r="D130" s="180"/>
      <c r="E130" s="180"/>
      <c r="F130" s="147">
        <f>'[68]2022-23 - Rev as on 31-10-23'!$H$151</f>
        <v>0.11617000000000002</v>
      </c>
      <c r="G130" s="147">
        <v>0</v>
      </c>
      <c r="H130" s="145">
        <v>7.15</v>
      </c>
      <c r="I130" s="147">
        <v>3500</v>
      </c>
      <c r="J130" s="16"/>
      <c r="K130" s="421">
        <f>'[68]2022-23 - Rev as on 31-10-23'!M151</f>
        <v>0</v>
      </c>
      <c r="L130" s="421">
        <f>'[68]2022-23 - Rev as on 31-10-23'!L151</f>
        <v>8.3061550000000012E-2</v>
      </c>
      <c r="M130" s="421">
        <f>'[68]2022-23 - Rev as on 31-10-23'!O151</f>
        <v>0</v>
      </c>
      <c r="N130" s="16"/>
      <c r="O130" s="147">
        <f t="shared" si="6"/>
        <v>8.3061550000000012E-2</v>
      </c>
    </row>
    <row r="131" spans="2:15" ht="14.5" x14ac:dyDescent="0.25">
      <c r="B131" s="428" t="s">
        <v>1072</v>
      </c>
      <c r="C131" s="16"/>
      <c r="D131" s="180"/>
      <c r="E131" s="180"/>
      <c r="F131" s="147">
        <f>'[68]2022-23 - Rev as on 31-10-23'!$H$156</f>
        <v>1.6953079999999998</v>
      </c>
      <c r="G131" s="147">
        <v>0</v>
      </c>
      <c r="H131" s="145">
        <v>7.3</v>
      </c>
      <c r="I131" s="147">
        <v>3500</v>
      </c>
      <c r="J131" s="16"/>
      <c r="K131" s="421">
        <f>'[68]2022-23 - Rev as on 31-10-23'!M156</f>
        <v>0</v>
      </c>
      <c r="L131" s="421">
        <f>'[68]2022-23 - Rev as on 31-10-23'!L156</f>
        <v>1.23757484</v>
      </c>
      <c r="M131" s="421">
        <f>'[68]2022-23 - Rev as on 31-10-23'!O156</f>
        <v>0</v>
      </c>
      <c r="N131" s="16"/>
      <c r="O131" s="147">
        <f t="shared" si="6"/>
        <v>1.23757484</v>
      </c>
    </row>
    <row r="132" spans="2:15" ht="14.5" x14ac:dyDescent="0.25">
      <c r="B132" s="428" t="s">
        <v>1073</v>
      </c>
      <c r="C132" s="16"/>
      <c r="D132" s="180">
        <f>'[7]FY22-23 Actual Sales'!D118</f>
        <v>1</v>
      </c>
      <c r="E132" s="424">
        <f>'[68]2022-23 - Rev as on 31-10-23'!$J$157</f>
        <v>0.02</v>
      </c>
      <c r="F132" s="147">
        <f>'[68]2022-23 - Rev as on 31-10-23'!$H$157</f>
        <v>2.4581909999999998</v>
      </c>
      <c r="G132" s="147">
        <v>475</v>
      </c>
      <c r="H132" s="145">
        <v>7.9</v>
      </c>
      <c r="I132" s="147">
        <v>3500</v>
      </c>
      <c r="J132" s="16"/>
      <c r="K132" s="421">
        <f>'[68]2022-23 - Rev as on 31-10-23'!M157</f>
        <v>1.14E-2</v>
      </c>
      <c r="L132" s="421">
        <f>'[68]2022-23 - Rev as on 31-10-23'!L157</f>
        <v>1.9419708899999999</v>
      </c>
      <c r="M132" s="421">
        <f>'[68]2022-23 - Rev as on 31-10-23'!O157</f>
        <v>4.1999999999999997E-3</v>
      </c>
      <c r="N132" s="16"/>
      <c r="O132" s="147">
        <f t="shared" si="6"/>
        <v>1.95757089</v>
      </c>
    </row>
    <row r="133" spans="2:15" ht="14.5" x14ac:dyDescent="0.25">
      <c r="B133" s="432" t="s">
        <v>1052</v>
      </c>
      <c r="C133" s="16"/>
      <c r="D133" s="180"/>
      <c r="E133" s="180"/>
      <c r="F133" s="147">
        <f>'[68]2022-23 - Rev as on 31-10-23'!H158</f>
        <v>938.10861050000005</v>
      </c>
      <c r="G133" s="147">
        <v>0</v>
      </c>
      <c r="H133" s="145">
        <v>8.15</v>
      </c>
      <c r="I133" s="147">
        <v>3500</v>
      </c>
      <c r="J133" s="16"/>
      <c r="K133" s="421">
        <f>'[68]2022-23 - Rev as on 31-10-23'!M158</f>
        <v>0</v>
      </c>
      <c r="L133" s="421">
        <f>'[68]2022-23 - Rev as on 31-10-23'!L158</f>
        <v>764.55851755750007</v>
      </c>
      <c r="M133" s="421">
        <f>'[68]2022-23 - Rev as on 31-10-23'!O158</f>
        <v>0</v>
      </c>
      <c r="N133" s="16"/>
      <c r="O133" s="147">
        <f t="shared" si="6"/>
        <v>764.55851755750007</v>
      </c>
    </row>
    <row r="134" spans="2:15" ht="14.5" x14ac:dyDescent="0.25">
      <c r="B134" s="432" t="s">
        <v>1053</v>
      </c>
      <c r="C134" s="16"/>
      <c r="D134" s="180"/>
      <c r="E134" s="180"/>
      <c r="F134" s="147">
        <f>'[68]2022-23 - Rev as on 31-10-23'!H159</f>
        <v>874.94807900000001</v>
      </c>
      <c r="G134" s="147">
        <v>0</v>
      </c>
      <c r="H134" s="145">
        <v>8.15</v>
      </c>
      <c r="I134" s="147">
        <v>3500</v>
      </c>
      <c r="J134" s="16"/>
      <c r="K134" s="421">
        <f>'[68]2022-23 - Rev as on 31-10-23'!M159</f>
        <v>0</v>
      </c>
      <c r="L134" s="421">
        <f>'[68]2022-23 - Rev as on 31-10-23'!L159</f>
        <v>713.08268438499999</v>
      </c>
      <c r="M134" s="421">
        <f>'[68]2022-23 - Rev as on 31-10-23'!O159</f>
        <v>0</v>
      </c>
      <c r="N134" s="16"/>
      <c r="O134" s="147">
        <f t="shared" si="6"/>
        <v>713.08268438499999</v>
      </c>
    </row>
    <row r="135" spans="2:15" ht="14.5" x14ac:dyDescent="0.25">
      <c r="B135" s="432" t="s">
        <v>1054</v>
      </c>
      <c r="C135" s="16"/>
      <c r="D135" s="180"/>
      <c r="E135" s="180"/>
      <c r="F135" s="147">
        <f>'[68]2022-23 - Rev as on 31-10-23'!H160</f>
        <v>1723.4297759999999</v>
      </c>
      <c r="G135" s="147">
        <v>0</v>
      </c>
      <c r="H135" s="145">
        <v>6.15</v>
      </c>
      <c r="I135" s="147">
        <v>3500</v>
      </c>
      <c r="J135" s="16"/>
      <c r="K135" s="421">
        <f>'[68]2022-23 - Rev as on 31-10-23'!M160</f>
        <v>0</v>
      </c>
      <c r="L135" s="421">
        <f>'[68]2022-23 - Rev as on 31-10-23'!L160</f>
        <v>1059.90931224</v>
      </c>
      <c r="M135" s="421">
        <f>'[68]2022-23 - Rev as on 31-10-23'!O160</f>
        <v>0</v>
      </c>
      <c r="N135" s="16"/>
      <c r="O135" s="147">
        <f t="shared" si="6"/>
        <v>1059.90931224</v>
      </c>
    </row>
    <row r="136" spans="2:15" x14ac:dyDescent="0.25">
      <c r="B136" s="426" t="s">
        <v>1045</v>
      </c>
      <c r="C136" s="16"/>
      <c r="D136" s="180">
        <f>'[7]FY22-23 Actual Sales'!D122</f>
        <v>4</v>
      </c>
      <c r="E136" s="180">
        <f>'[68]2022-23 - Rev as on 31-10-23'!$J$152</f>
        <v>7.1158000000000001</v>
      </c>
      <c r="F136" s="418">
        <f>SUM(F137:F140)</f>
        <v>26.42942</v>
      </c>
      <c r="G136" s="147">
        <v>0</v>
      </c>
      <c r="H136" s="145">
        <v>0</v>
      </c>
      <c r="I136" s="147">
        <v>0</v>
      </c>
      <c r="J136" s="16"/>
      <c r="K136" s="418">
        <f>SUM(K137:K140)</f>
        <v>4.056006</v>
      </c>
      <c r="L136" s="418">
        <f>SUM(L137:L140)</f>
        <v>18.8149093</v>
      </c>
      <c r="M136" s="418">
        <f>SUM(M137:M140)</f>
        <v>1.6799999999999999E-2</v>
      </c>
      <c r="N136" s="16"/>
      <c r="O136" s="180">
        <f t="shared" si="6"/>
        <v>22.8877153</v>
      </c>
    </row>
    <row r="137" spans="2:15" ht="14.5" x14ac:dyDescent="0.25">
      <c r="B137" s="432" t="s">
        <v>1074</v>
      </c>
      <c r="C137" s="16"/>
      <c r="D137" s="180"/>
      <c r="E137" s="180"/>
      <c r="F137" s="147">
        <f>'[68]2022-23 - Rev as on 31-10-23'!H152</f>
        <v>8.5734680000000001</v>
      </c>
      <c r="G137" s="147">
        <v>475</v>
      </c>
      <c r="H137" s="145">
        <v>7.15</v>
      </c>
      <c r="I137" s="147">
        <v>3500</v>
      </c>
      <c r="J137" s="16"/>
      <c r="K137" s="421">
        <f>'[68]2022-23 - Rev as on 31-10-23'!M152</f>
        <v>4.056006</v>
      </c>
      <c r="L137" s="421">
        <f>'[68]2022-23 - Rev as on 31-10-23'!L152</f>
        <v>6.1300296200000002</v>
      </c>
      <c r="M137" s="421">
        <f>'[68]2022-23 - Rev as on 31-10-23'!O152</f>
        <v>1.6799999999999999E-2</v>
      </c>
      <c r="N137" s="16"/>
      <c r="O137" s="147">
        <f t="shared" si="6"/>
        <v>10.20283562</v>
      </c>
    </row>
    <row r="138" spans="2:15" ht="14.5" x14ac:dyDescent="0.25">
      <c r="B138" s="432" t="s">
        <v>1047</v>
      </c>
      <c r="C138" s="16"/>
      <c r="D138" s="180"/>
      <c r="E138" s="180"/>
      <c r="F138" s="147">
        <f>'[68]2022-23 - Rev as on 31-10-23'!H153</f>
        <v>4.3201149999999995</v>
      </c>
      <c r="G138" s="147">
        <v>0</v>
      </c>
      <c r="H138" s="145">
        <v>8.15</v>
      </c>
      <c r="I138" s="147">
        <v>3500</v>
      </c>
      <c r="J138" s="16"/>
      <c r="K138" s="421">
        <f>'[68]2022-23 - Rev as on 31-10-23'!M153</f>
        <v>0</v>
      </c>
      <c r="L138" s="421">
        <f>'[68]2022-23 - Rev as on 31-10-23'!L153</f>
        <v>3.5208937249999996</v>
      </c>
      <c r="M138" s="421">
        <f>'[68]2022-23 - Rev as on 31-10-23'!O153</f>
        <v>0</v>
      </c>
      <c r="N138" s="16"/>
      <c r="O138" s="147">
        <f t="shared" si="6"/>
        <v>3.5208937249999996</v>
      </c>
    </row>
    <row r="139" spans="2:15" ht="14.5" x14ac:dyDescent="0.25">
      <c r="B139" s="432" t="s">
        <v>1048</v>
      </c>
      <c r="C139" s="16"/>
      <c r="D139" s="180"/>
      <c r="E139" s="180"/>
      <c r="F139" s="147">
        <f>'[68]2022-23 - Rev as on 31-10-23'!H154</f>
        <v>4.1972310000000004</v>
      </c>
      <c r="G139" s="147">
        <v>0</v>
      </c>
      <c r="H139" s="145">
        <v>8.15</v>
      </c>
      <c r="I139" s="147">
        <v>3500</v>
      </c>
      <c r="J139" s="16"/>
      <c r="K139" s="421">
        <f>'[68]2022-23 - Rev as on 31-10-23'!M154</f>
        <v>0</v>
      </c>
      <c r="L139" s="421">
        <f>'[68]2022-23 - Rev as on 31-10-23'!L154</f>
        <v>3.420743265</v>
      </c>
      <c r="M139" s="421">
        <f>'[68]2022-23 - Rev as on 31-10-23'!O154</f>
        <v>0</v>
      </c>
      <c r="N139" s="16"/>
      <c r="O139" s="147">
        <f t="shared" si="6"/>
        <v>3.420743265</v>
      </c>
    </row>
    <row r="140" spans="2:15" ht="14.5" x14ac:dyDescent="0.25">
      <c r="B140" s="432" t="s">
        <v>1075</v>
      </c>
      <c r="C140" s="16"/>
      <c r="D140" s="180"/>
      <c r="E140" s="180"/>
      <c r="F140" s="147">
        <f>'[68]2022-23 - Rev as on 31-10-23'!H155</f>
        <v>9.3386059999999986</v>
      </c>
      <c r="G140" s="147">
        <v>0</v>
      </c>
      <c r="H140" s="145">
        <v>6.15</v>
      </c>
      <c r="I140" s="147">
        <v>3500</v>
      </c>
      <c r="J140" s="16"/>
      <c r="K140" s="421">
        <f>'[68]2022-23 - Rev as on 31-10-23'!M155</f>
        <v>0</v>
      </c>
      <c r="L140" s="421">
        <f>'[68]2022-23 - Rev as on 31-10-23'!L155</f>
        <v>5.7432426899999998</v>
      </c>
      <c r="M140" s="421">
        <f>'[68]2022-23 - Rev as on 31-10-23'!O155</f>
        <v>0</v>
      </c>
      <c r="N140" s="16"/>
      <c r="O140" s="147">
        <f t="shared" si="6"/>
        <v>5.7432426899999998</v>
      </c>
    </row>
    <row r="141" spans="2:15" x14ac:dyDescent="0.25">
      <c r="B141" s="426" t="s">
        <v>1076</v>
      </c>
      <c r="C141" s="16"/>
      <c r="D141" s="180">
        <f>'[7]FY22-23 Actual Sales'!D126</f>
        <v>4</v>
      </c>
      <c r="E141" s="180">
        <f>'[68]2022-23 - Rev as on 31-10-23'!$J$166</f>
        <v>9.5</v>
      </c>
      <c r="F141" s="418">
        <f>SUM(F142:F145)</f>
        <v>99.5</v>
      </c>
      <c r="G141" s="180">
        <v>0</v>
      </c>
      <c r="H141" s="424">
        <v>0</v>
      </c>
      <c r="I141" s="180">
        <v>14000</v>
      </c>
      <c r="J141" s="16"/>
      <c r="K141" s="418">
        <f>SUM(K142:K145)</f>
        <v>5.415</v>
      </c>
      <c r="L141" s="418">
        <f>SUM(L142:L145)</f>
        <v>49.369500000000002</v>
      </c>
      <c r="M141" s="418">
        <f>SUM(M142:M145)</f>
        <v>1.6799999999999999E-2</v>
      </c>
      <c r="N141" s="16"/>
      <c r="O141" s="180">
        <f t="shared" si="6"/>
        <v>54.801300000000005</v>
      </c>
    </row>
    <row r="142" spans="2:15" ht="14.5" x14ac:dyDescent="0.25">
      <c r="B142" s="428" t="s">
        <v>1051</v>
      </c>
      <c r="C142" s="16"/>
      <c r="D142" s="180"/>
      <c r="E142" s="180"/>
      <c r="F142" s="147">
        <f>'[68]2022-23 - Rev as on 31-10-23'!H166</f>
        <v>62.25</v>
      </c>
      <c r="G142" s="147">
        <v>475</v>
      </c>
      <c r="H142" s="145">
        <v>7.15</v>
      </c>
      <c r="I142" s="147">
        <v>3500</v>
      </c>
      <c r="J142" s="16"/>
      <c r="K142" s="421">
        <f>'[68]2022-23 - Rev as on 31-10-23'!M166</f>
        <v>5.415</v>
      </c>
      <c r="L142" s="421">
        <f>'[68]2022-23 - Rev as on 31-10-23'!L166</f>
        <v>30.813749999999999</v>
      </c>
      <c r="M142" s="421">
        <f>'[68]2022-23 - Rev as on 31-10-23'!O166</f>
        <v>1.6799999999999999E-2</v>
      </c>
      <c r="N142" s="16"/>
      <c r="O142" s="147">
        <f t="shared" si="6"/>
        <v>36.245550000000001</v>
      </c>
    </row>
    <row r="143" spans="2:15" ht="14.5" x14ac:dyDescent="0.25">
      <c r="B143" s="428" t="s">
        <v>1052</v>
      </c>
      <c r="C143" s="16"/>
      <c r="D143" s="180"/>
      <c r="E143" s="180"/>
      <c r="F143" s="147">
        <f>'[68]2022-23 - Rev as on 31-10-23'!H167</f>
        <v>9.5</v>
      </c>
      <c r="G143" s="147">
        <v>0</v>
      </c>
      <c r="H143" s="145">
        <v>8.15</v>
      </c>
      <c r="I143" s="147">
        <v>3500</v>
      </c>
      <c r="J143" s="16"/>
      <c r="K143" s="421">
        <f>'[68]2022-23 - Rev as on 31-10-23'!M167</f>
        <v>0</v>
      </c>
      <c r="L143" s="421">
        <f>'[68]2022-23 - Rev as on 31-10-23'!L167</f>
        <v>5.6524999999999999</v>
      </c>
      <c r="M143" s="421">
        <f>'[68]2022-23 - Rev as on 31-10-23'!O167</f>
        <v>0</v>
      </c>
      <c r="N143" s="16"/>
      <c r="O143" s="147">
        <f t="shared" si="6"/>
        <v>5.6524999999999999</v>
      </c>
    </row>
    <row r="144" spans="2:15" ht="14.5" x14ac:dyDescent="0.25">
      <c r="B144" s="428" t="s">
        <v>1053</v>
      </c>
      <c r="C144" s="16"/>
      <c r="D144" s="180"/>
      <c r="E144" s="180"/>
      <c r="F144" s="147">
        <f>'[68]2022-23 - Rev as on 31-10-23'!H168</f>
        <v>9.7100000000000009</v>
      </c>
      <c r="G144" s="147">
        <v>0</v>
      </c>
      <c r="H144" s="145">
        <v>8.15</v>
      </c>
      <c r="I144" s="147">
        <v>3500</v>
      </c>
      <c r="J144" s="16"/>
      <c r="K144" s="421">
        <f>'[68]2022-23 - Rev as on 31-10-23'!M168</f>
        <v>0</v>
      </c>
      <c r="L144" s="421">
        <f>'[68]2022-23 - Rev as on 31-10-23'!L168</f>
        <v>5.77745</v>
      </c>
      <c r="M144" s="421">
        <f>'[68]2022-23 - Rev as on 31-10-23'!O168</f>
        <v>0</v>
      </c>
      <c r="N144" s="16"/>
      <c r="O144" s="147">
        <f t="shared" si="6"/>
        <v>5.77745</v>
      </c>
    </row>
    <row r="145" spans="2:15" ht="14.5" x14ac:dyDescent="0.25">
      <c r="B145" s="428" t="s">
        <v>1054</v>
      </c>
      <c r="C145" s="16"/>
      <c r="D145" s="180"/>
      <c r="E145" s="180"/>
      <c r="F145" s="147">
        <f>'[68]2022-23 - Rev as on 31-10-23'!H169</f>
        <v>18.04</v>
      </c>
      <c r="G145" s="147">
        <v>0</v>
      </c>
      <c r="H145" s="145">
        <v>6.15</v>
      </c>
      <c r="I145" s="147">
        <v>3500</v>
      </c>
      <c r="J145" s="16"/>
      <c r="K145" s="421">
        <f>'[68]2022-23 - Rev as on 31-10-23'!M169</f>
        <v>0</v>
      </c>
      <c r="L145" s="421">
        <f>'[68]2022-23 - Rev as on 31-10-23'!L169</f>
        <v>7.1257999999999999</v>
      </c>
      <c r="M145" s="421">
        <f>'[68]2022-23 - Rev as on 31-10-23'!O169</f>
        <v>0</v>
      </c>
      <c r="N145" s="16"/>
      <c r="O145" s="147">
        <f t="shared" si="6"/>
        <v>7.1257999999999999</v>
      </c>
    </row>
    <row r="146" spans="2:15" x14ac:dyDescent="0.25">
      <c r="B146" s="426" t="s">
        <v>1055</v>
      </c>
      <c r="C146" s="16"/>
      <c r="D146" s="12">
        <f>'[7]FY22-23 Actual Sales'!D130</f>
        <v>1</v>
      </c>
      <c r="E146" s="424">
        <f>'[68]2022-23 - Rev as on 31-10-23'!$J$165</f>
        <v>7.7823000000000002</v>
      </c>
      <c r="F146" s="418">
        <f>'[68]2022-23 - Rev as on 31-10-23'!$H$165</f>
        <v>43.282000000000004</v>
      </c>
      <c r="G146" s="180">
        <v>475</v>
      </c>
      <c r="H146" s="424">
        <v>7.15</v>
      </c>
      <c r="I146" s="180">
        <v>3500</v>
      </c>
      <c r="J146" s="16"/>
      <c r="K146" s="418">
        <f>'[68]2022-23 - Rev as on 31-10-23'!M165</f>
        <v>4.4359109999999999</v>
      </c>
      <c r="L146" s="418">
        <f>'[68]2022-23 - Rev as on 31-10-23'!L165</f>
        <v>30.946630000000006</v>
      </c>
      <c r="M146" s="418">
        <f>'[68]2022-23 - Rev as on 31-10-23'!O165</f>
        <v>4.1999999999999997E-3</v>
      </c>
      <c r="N146" s="16"/>
      <c r="O146" s="180">
        <f t="shared" si="6"/>
        <v>35.386741000000001</v>
      </c>
    </row>
    <row r="147" spans="2:15" x14ac:dyDescent="0.25">
      <c r="B147" s="426" t="s">
        <v>1056</v>
      </c>
      <c r="C147" s="16"/>
      <c r="D147" s="180">
        <f>'[7]FY22-23 Actual Sales'!D131</f>
        <v>153</v>
      </c>
      <c r="E147" s="180">
        <f>'[68]2022-23 - Rev as on 31-10-23'!$J$170</f>
        <v>374.48649999999998</v>
      </c>
      <c r="F147" s="418">
        <f>SUM(F148:F151)</f>
        <v>1208.1925219999998</v>
      </c>
      <c r="G147" s="180">
        <v>0</v>
      </c>
      <c r="H147" s="424">
        <v>0</v>
      </c>
      <c r="I147" s="180">
        <v>3500</v>
      </c>
      <c r="J147" s="16"/>
      <c r="K147" s="418">
        <f>SUM(K148:K152)</f>
        <v>213.45730499999999</v>
      </c>
      <c r="L147" s="418">
        <f>SUM(L148:L152)</f>
        <v>977.09694097099998</v>
      </c>
      <c r="M147" s="418">
        <f>SUM(M148:M152)</f>
        <v>0.64259999999999995</v>
      </c>
      <c r="N147" s="16"/>
      <c r="O147" s="180">
        <f t="shared" si="6"/>
        <v>1191.1968459709999</v>
      </c>
    </row>
    <row r="148" spans="2:15" x14ac:dyDescent="0.25">
      <c r="B148" s="432" t="s">
        <v>1077</v>
      </c>
      <c r="C148" s="16"/>
      <c r="D148" s="180"/>
      <c r="E148" s="180"/>
      <c r="F148" s="147">
        <f>'[68]2022-23 - Rev as on 31-10-23'!H170</f>
        <v>519.19475970999997</v>
      </c>
      <c r="G148" s="147">
        <v>475</v>
      </c>
      <c r="H148" s="145">
        <v>8</v>
      </c>
      <c r="I148" s="147">
        <v>3500</v>
      </c>
      <c r="J148" s="16"/>
      <c r="K148" s="420">
        <f>'[68]2022-23 - Rev as on 31-10-23'!M170</f>
        <v>213.45730499999999</v>
      </c>
      <c r="L148" s="420">
        <f>'[68]2022-23 - Rev as on 31-10-23'!L170</f>
        <v>415.35580776799998</v>
      </c>
      <c r="M148" s="420">
        <f>'[68]2022-23 - Rev as on 31-10-23'!O170</f>
        <v>0.64259999999999995</v>
      </c>
      <c r="N148" s="16"/>
      <c r="O148" s="147">
        <f t="shared" si="6"/>
        <v>629.45571276800001</v>
      </c>
    </row>
    <row r="149" spans="2:15" x14ac:dyDescent="0.25">
      <c r="B149" s="432" t="s">
        <v>1052</v>
      </c>
      <c r="C149" s="16"/>
      <c r="D149" s="180"/>
      <c r="E149" s="180"/>
      <c r="F149" s="147">
        <f>'[68]2022-23 - Rev as on 31-10-23'!H171</f>
        <v>215.33762300000001</v>
      </c>
      <c r="G149" s="147">
        <v>0</v>
      </c>
      <c r="H149" s="145">
        <v>9</v>
      </c>
      <c r="I149" s="147">
        <v>3500</v>
      </c>
      <c r="J149" s="16"/>
      <c r="K149" s="420">
        <f>'[68]2022-23 - Rev as on 31-10-23'!M171</f>
        <v>0</v>
      </c>
      <c r="L149" s="420">
        <f>'[68]2022-23 - Rev as on 31-10-23'!L171</f>
        <v>193.8038607</v>
      </c>
      <c r="M149" s="420">
        <f>'[68]2022-23 - Rev as on 31-10-23'!O171</f>
        <v>0</v>
      </c>
      <c r="N149" s="16"/>
      <c r="O149" s="147">
        <f t="shared" si="6"/>
        <v>193.8038607</v>
      </c>
    </row>
    <row r="150" spans="2:15" x14ac:dyDescent="0.25">
      <c r="B150" s="432" t="s">
        <v>1053</v>
      </c>
      <c r="C150" s="16"/>
      <c r="D150" s="180"/>
      <c r="E150" s="180"/>
      <c r="F150" s="147">
        <f>'[68]2022-23 - Rev as on 31-10-23'!H172</f>
        <v>181.87587499999998</v>
      </c>
      <c r="G150" s="147">
        <v>0</v>
      </c>
      <c r="H150" s="145">
        <v>9</v>
      </c>
      <c r="I150" s="147">
        <v>3500</v>
      </c>
      <c r="J150" s="16"/>
      <c r="K150" s="420">
        <f>'[68]2022-23 - Rev as on 31-10-23'!M172</f>
        <v>0</v>
      </c>
      <c r="L150" s="420">
        <f>'[68]2022-23 - Rev as on 31-10-23'!L172</f>
        <v>163.68828749999997</v>
      </c>
      <c r="M150" s="420">
        <f>'[68]2022-23 - Rev as on 31-10-23'!O172</f>
        <v>0</v>
      </c>
      <c r="N150" s="16"/>
      <c r="O150" s="147">
        <f t="shared" si="6"/>
        <v>163.68828749999997</v>
      </c>
    </row>
    <row r="151" spans="2:15" x14ac:dyDescent="0.25">
      <c r="B151" s="432" t="s">
        <v>1054</v>
      </c>
      <c r="C151" s="16"/>
      <c r="D151" s="180"/>
      <c r="E151" s="180"/>
      <c r="F151" s="147">
        <f>'[68]2022-23 - Rev as on 31-10-23'!H173</f>
        <v>291.78426429000001</v>
      </c>
      <c r="G151" s="147">
        <v>0</v>
      </c>
      <c r="H151" s="145">
        <v>7</v>
      </c>
      <c r="I151" s="147">
        <v>3500</v>
      </c>
      <c r="J151" s="16"/>
      <c r="K151" s="420">
        <f>'[68]2022-23 - Rev as on 31-10-23'!M173</f>
        <v>0</v>
      </c>
      <c r="L151" s="420">
        <f>'[68]2022-23 - Rev as on 31-10-23'!L173</f>
        <v>204.248985003</v>
      </c>
      <c r="M151" s="420">
        <f>'[68]2022-23 - Rev as on 31-10-23'!O173</f>
        <v>0</v>
      </c>
      <c r="N151" s="16"/>
      <c r="O151" s="147">
        <f t="shared" si="6"/>
        <v>204.248985003</v>
      </c>
    </row>
    <row r="152" spans="2:15" ht="14.5" x14ac:dyDescent="0.25">
      <c r="B152" s="432" t="s">
        <v>1078</v>
      </c>
      <c r="C152" s="16"/>
      <c r="D152" s="180"/>
      <c r="E152" s="180"/>
      <c r="F152" s="421"/>
      <c r="G152" s="147">
        <v>475</v>
      </c>
      <c r="H152" s="145">
        <v>8</v>
      </c>
      <c r="I152" s="147">
        <v>3500</v>
      </c>
      <c r="J152" s="16"/>
      <c r="K152" s="421"/>
      <c r="L152" s="421"/>
      <c r="M152" s="421"/>
      <c r="N152" s="16"/>
      <c r="O152" s="147">
        <f t="shared" si="6"/>
        <v>0</v>
      </c>
    </row>
    <row r="153" spans="2:15" x14ac:dyDescent="0.25">
      <c r="B153" s="426" t="s">
        <v>1057</v>
      </c>
      <c r="C153" s="16"/>
      <c r="D153" s="180">
        <f>'[7]FY22-23 Actual Sales'!D135</f>
        <v>1</v>
      </c>
      <c r="E153" s="180">
        <f>'[68]2022-23 - Rev as on 31-10-23'!$J$174</f>
        <v>1.5009999999999999</v>
      </c>
      <c r="F153" s="418">
        <f>SUM(F154:F157)</f>
        <v>3.3825999999999996</v>
      </c>
      <c r="G153" s="180">
        <v>0</v>
      </c>
      <c r="H153" s="424">
        <v>0</v>
      </c>
      <c r="I153" s="180">
        <v>14000</v>
      </c>
      <c r="J153" s="16"/>
      <c r="K153" s="418">
        <f>SUM(K154:K157)</f>
        <v>0.46831200000000001</v>
      </c>
      <c r="L153" s="418">
        <f>SUM(L154:L157)</f>
        <v>1.7132999999999998</v>
      </c>
      <c r="M153" s="418">
        <f>SUM(M154:M157)</f>
        <v>4.1999999999999997E-3</v>
      </c>
      <c r="N153" s="16"/>
      <c r="O153" s="180">
        <f t="shared" si="6"/>
        <v>2.1858119999999999</v>
      </c>
    </row>
    <row r="154" spans="2:15" ht="14.5" x14ac:dyDescent="0.25">
      <c r="B154" s="428" t="s">
        <v>1051</v>
      </c>
      <c r="C154" s="16"/>
      <c r="D154" s="180"/>
      <c r="E154" s="180"/>
      <c r="F154" s="147">
        <f>'[68]2022-23 - Rev as on 31-10-23'!H174</f>
        <v>2.1225999999999998</v>
      </c>
      <c r="G154" s="147">
        <v>260</v>
      </c>
      <c r="H154" s="145">
        <v>5</v>
      </c>
      <c r="I154" s="147">
        <v>3500</v>
      </c>
      <c r="J154" s="16"/>
      <c r="K154" s="421">
        <f>'[68]2022-23 - Rev as on 31-10-23'!M174</f>
        <v>0.46831200000000001</v>
      </c>
      <c r="L154" s="421">
        <f>'[68]2022-23 - Rev as on 31-10-23'!L174</f>
        <v>1.0612999999999999</v>
      </c>
      <c r="M154" s="421">
        <f>'[68]2022-23 - Rev as on 31-10-23'!O174</f>
        <v>4.1999999999999997E-3</v>
      </c>
      <c r="N154" s="16"/>
      <c r="O154" s="147">
        <f t="shared" si="6"/>
        <v>1.533812</v>
      </c>
    </row>
    <row r="155" spans="2:15" ht="14.5" x14ac:dyDescent="0.25">
      <c r="B155" s="428" t="s">
        <v>1052</v>
      </c>
      <c r="C155" s="16"/>
      <c r="D155" s="180"/>
      <c r="E155" s="180"/>
      <c r="F155" s="147">
        <f>'[68]2022-23 - Rev as on 31-10-23'!H175</f>
        <v>0.38</v>
      </c>
      <c r="G155" s="147">
        <v>0</v>
      </c>
      <c r="H155" s="145">
        <v>6</v>
      </c>
      <c r="I155" s="147">
        <v>3500</v>
      </c>
      <c r="J155" s="16"/>
      <c r="K155" s="421">
        <f>'[68]2022-23 - Rev as on 31-10-23'!M175</f>
        <v>0</v>
      </c>
      <c r="L155" s="421">
        <f>'[68]2022-23 - Rev as on 31-10-23'!L175</f>
        <v>0.22800000000000004</v>
      </c>
      <c r="M155" s="421">
        <f>'[68]2022-23 - Rev as on 31-10-23'!O175</f>
        <v>0</v>
      </c>
      <c r="N155" s="16"/>
      <c r="O155" s="147">
        <f t="shared" si="6"/>
        <v>0.22800000000000004</v>
      </c>
    </row>
    <row r="156" spans="2:15" ht="14.5" x14ac:dyDescent="0.25">
      <c r="B156" s="428" t="s">
        <v>1053</v>
      </c>
      <c r="C156" s="16"/>
      <c r="D156" s="180"/>
      <c r="E156" s="180"/>
      <c r="F156" s="147">
        <f>'[68]2022-23 - Rev as on 31-10-23'!H176</f>
        <v>0.36</v>
      </c>
      <c r="G156" s="147">
        <v>0</v>
      </c>
      <c r="H156" s="145">
        <v>6</v>
      </c>
      <c r="I156" s="147">
        <v>3500</v>
      </c>
      <c r="J156" s="16"/>
      <c r="K156" s="421">
        <f>'[68]2022-23 - Rev as on 31-10-23'!M176</f>
        <v>0</v>
      </c>
      <c r="L156" s="421">
        <f>'[68]2022-23 - Rev as on 31-10-23'!L176</f>
        <v>0.21600000000000003</v>
      </c>
      <c r="M156" s="421">
        <f>'[68]2022-23 - Rev as on 31-10-23'!O176</f>
        <v>0</v>
      </c>
      <c r="N156" s="16"/>
      <c r="O156" s="147">
        <f t="shared" si="6"/>
        <v>0.21600000000000003</v>
      </c>
    </row>
    <row r="157" spans="2:15" ht="14.5" x14ac:dyDescent="0.25">
      <c r="B157" s="428" t="s">
        <v>1054</v>
      </c>
      <c r="C157" s="16"/>
      <c r="D157" s="180"/>
      <c r="E157" s="180"/>
      <c r="F157" s="147">
        <f>'[68]2022-23 - Rev as on 31-10-23'!H177</f>
        <v>0.52</v>
      </c>
      <c r="G157" s="147">
        <v>0</v>
      </c>
      <c r="H157" s="145">
        <v>4</v>
      </c>
      <c r="I157" s="147">
        <v>3500</v>
      </c>
      <c r="J157" s="16"/>
      <c r="K157" s="421">
        <f>'[68]2022-23 - Rev as on 31-10-23'!M177</f>
        <v>0</v>
      </c>
      <c r="L157" s="421">
        <f>'[68]2022-23 - Rev as on 31-10-23'!L177</f>
        <v>0.20800000000000002</v>
      </c>
      <c r="M157" s="421">
        <f>'[68]2022-23 - Rev as on 31-10-23'!O177</f>
        <v>0</v>
      </c>
      <c r="N157" s="16"/>
      <c r="O157" s="147">
        <f t="shared" si="6"/>
        <v>0.20800000000000002</v>
      </c>
    </row>
    <row r="158" spans="2:15" x14ac:dyDescent="0.25">
      <c r="B158" s="426" t="s">
        <v>1058</v>
      </c>
      <c r="C158" s="16"/>
      <c r="D158" s="180"/>
      <c r="E158" s="180"/>
      <c r="F158" s="418">
        <f>SUM(F159:F162)</f>
        <v>0</v>
      </c>
      <c r="G158" s="180">
        <v>0</v>
      </c>
      <c r="H158" s="424">
        <v>0</v>
      </c>
      <c r="I158" s="180">
        <v>0</v>
      </c>
      <c r="J158" s="16"/>
      <c r="K158" s="418">
        <f>SUM(K159:K162)</f>
        <v>0</v>
      </c>
      <c r="L158" s="418">
        <f>SUM(L159:L162)</f>
        <v>0</v>
      </c>
      <c r="M158" s="418">
        <f>SUM(M159:M162)</f>
        <v>0</v>
      </c>
      <c r="N158" s="16"/>
      <c r="O158" s="180">
        <f t="shared" si="6"/>
        <v>0</v>
      </c>
    </row>
    <row r="159" spans="2:15" ht="14.5" x14ac:dyDescent="0.25">
      <c r="B159" s="432" t="s">
        <v>1051</v>
      </c>
      <c r="C159" s="16"/>
      <c r="D159" s="180">
        <f>'[7]FY22-23 Actual Sales'!D139</f>
        <v>0</v>
      </c>
      <c r="E159" s="180"/>
      <c r="F159" s="147">
        <f>'[7]FY22-23 Actual Sales'!S139</f>
        <v>0</v>
      </c>
      <c r="G159" s="147">
        <v>475</v>
      </c>
      <c r="H159" s="145">
        <v>7.85</v>
      </c>
      <c r="I159" s="147">
        <v>3500</v>
      </c>
      <c r="J159" s="16"/>
      <c r="K159" s="421">
        <f>'[68]2022-23 - Rev as on 31-10-23'!M178</f>
        <v>0</v>
      </c>
      <c r="L159" s="421">
        <f>'[68]2022-23 - Rev as on 31-10-23'!L178</f>
        <v>0</v>
      </c>
      <c r="M159" s="421">
        <f>'[68]2022-23 - Rev as on 31-10-23'!O178</f>
        <v>0</v>
      </c>
      <c r="N159" s="16"/>
      <c r="O159" s="147">
        <f t="shared" si="6"/>
        <v>0</v>
      </c>
    </row>
    <row r="160" spans="2:15" ht="14.5" x14ac:dyDescent="0.25">
      <c r="B160" s="432" t="s">
        <v>1052</v>
      </c>
      <c r="C160" s="16"/>
      <c r="D160" s="421"/>
      <c r="E160" s="421"/>
      <c r="F160" s="147">
        <f>'[7]FY22-23 Actual Sales'!S140</f>
        <v>0</v>
      </c>
      <c r="G160" s="147">
        <v>0</v>
      </c>
      <c r="H160" s="145">
        <v>8.85</v>
      </c>
      <c r="I160" s="147">
        <v>3500</v>
      </c>
      <c r="J160" s="16"/>
      <c r="K160" s="421">
        <f>'[68]2022-23 - Rev as on 31-10-23'!M179</f>
        <v>0</v>
      </c>
      <c r="L160" s="421">
        <f>'[68]2022-23 - Rev as on 31-10-23'!L179</f>
        <v>0</v>
      </c>
      <c r="M160" s="421">
        <f>'[68]2022-23 - Rev as on 31-10-23'!O179</f>
        <v>0</v>
      </c>
      <c r="N160" s="16"/>
      <c r="O160" s="147">
        <f t="shared" si="6"/>
        <v>0</v>
      </c>
    </row>
    <row r="161" spans="2:15" ht="14.5" x14ac:dyDescent="0.25">
      <c r="B161" s="432" t="s">
        <v>1053</v>
      </c>
      <c r="C161" s="16"/>
      <c r="D161" s="421"/>
      <c r="E161" s="421"/>
      <c r="F161" s="147">
        <f>'[7]FY22-23 Actual Sales'!S141</f>
        <v>0</v>
      </c>
      <c r="G161" s="147">
        <v>0</v>
      </c>
      <c r="H161" s="145">
        <v>8.85</v>
      </c>
      <c r="I161" s="147">
        <v>3500</v>
      </c>
      <c r="J161" s="16"/>
      <c r="K161" s="421">
        <f>'[68]2022-23 - Rev as on 31-10-23'!M180</f>
        <v>0</v>
      </c>
      <c r="L161" s="421">
        <f>'[68]2022-23 - Rev as on 31-10-23'!L180</f>
        <v>0</v>
      </c>
      <c r="M161" s="421">
        <f>'[68]2022-23 - Rev as on 31-10-23'!O180</f>
        <v>0</v>
      </c>
      <c r="N161" s="16"/>
      <c r="O161" s="147">
        <f t="shared" si="6"/>
        <v>0</v>
      </c>
    </row>
    <row r="162" spans="2:15" ht="14.5" x14ac:dyDescent="0.25">
      <c r="B162" s="432" t="s">
        <v>1054</v>
      </c>
      <c r="C162" s="16"/>
      <c r="D162" s="421"/>
      <c r="E162" s="421"/>
      <c r="F162" s="147">
        <f>'[7]FY22-23 Actual Sales'!S142</f>
        <v>0</v>
      </c>
      <c r="G162" s="147">
        <v>0</v>
      </c>
      <c r="H162" s="145">
        <v>6.85</v>
      </c>
      <c r="I162" s="147">
        <v>3500</v>
      </c>
      <c r="J162" s="16"/>
      <c r="K162" s="421">
        <f>'[68]2022-23 - Rev as on 31-10-23'!M181</f>
        <v>0</v>
      </c>
      <c r="L162" s="421">
        <f>'[68]2022-23 - Rev as on 31-10-23'!L181</f>
        <v>0</v>
      </c>
      <c r="M162" s="421">
        <f>'[68]2022-23 - Rev as on 31-10-23'!O181</f>
        <v>0</v>
      </c>
      <c r="N162" s="16"/>
      <c r="O162" s="147">
        <f t="shared" si="6"/>
        <v>0</v>
      </c>
    </row>
    <row r="163" spans="2:15" x14ac:dyDescent="0.25">
      <c r="B163" s="426" t="s">
        <v>1079</v>
      </c>
      <c r="C163" s="16"/>
      <c r="D163" s="180">
        <f>'[7]FY22-23 Actual Sales'!D143</f>
        <v>19</v>
      </c>
      <c r="E163" s="180">
        <f>'[68]2022-23 - Rev as on 31-10-23'!$J$182</f>
        <v>14.5419</v>
      </c>
      <c r="F163" s="418">
        <f>SUM(F164:F166)</f>
        <v>279.91375999999997</v>
      </c>
      <c r="G163" s="180">
        <v>0</v>
      </c>
      <c r="H163" s="424">
        <v>0</v>
      </c>
      <c r="I163" s="180">
        <v>0</v>
      </c>
      <c r="J163" s="16"/>
      <c r="K163" s="418">
        <f>K164</f>
        <v>4.7988269999999993</v>
      </c>
      <c r="L163" s="418">
        <f>L164</f>
        <v>12.385677149999999</v>
      </c>
      <c r="M163" s="418">
        <f>M164</f>
        <v>7.9799999999999996E-2</v>
      </c>
      <c r="N163" s="16"/>
      <c r="O163" s="180">
        <f t="shared" si="6"/>
        <v>17.264304149999997</v>
      </c>
    </row>
    <row r="164" spans="2:15" x14ac:dyDescent="0.25">
      <c r="B164" s="441" t="s">
        <v>1060</v>
      </c>
      <c r="C164" s="16"/>
      <c r="D164" s="147"/>
      <c r="E164" s="147"/>
      <c r="F164" s="420">
        <f>'[68]2022-23 - Rev as on 31-10-23'!$H$182</f>
        <v>19.659804999999999</v>
      </c>
      <c r="G164" s="147">
        <v>275</v>
      </c>
      <c r="H164" s="145">
        <v>6.3</v>
      </c>
      <c r="I164" s="147">
        <v>3500</v>
      </c>
      <c r="J164" s="16"/>
      <c r="K164" s="420">
        <f>'[68]2022-23 - Rev as on 31-10-23'!M182</f>
        <v>4.7988269999999993</v>
      </c>
      <c r="L164" s="420">
        <f>'[68]2022-23 - Rev as on 31-10-23'!L182</f>
        <v>12.385677149999999</v>
      </c>
      <c r="M164" s="420">
        <f>'[68]2022-23 - Rev as on 31-10-23'!O182</f>
        <v>7.9799999999999996E-2</v>
      </c>
      <c r="N164" s="16"/>
      <c r="O164" s="147">
        <f t="shared" si="6"/>
        <v>17.264304149999997</v>
      </c>
    </row>
    <row r="165" spans="2:15" x14ac:dyDescent="0.25">
      <c r="B165" s="442" t="s">
        <v>1080</v>
      </c>
      <c r="C165" s="16"/>
      <c r="D165" s="180">
        <f>'[7]FY22-23 Actual Sales'!D144</f>
        <v>13</v>
      </c>
      <c r="E165" s="180">
        <f>'[68]2022-23 - Rev as on 31-10-23'!$J$183</f>
        <v>38.942599999999999</v>
      </c>
      <c r="F165" s="418"/>
      <c r="G165" s="180">
        <v>0</v>
      </c>
      <c r="H165" s="424">
        <v>0</v>
      </c>
      <c r="I165" s="180">
        <v>0</v>
      </c>
      <c r="J165" s="16"/>
      <c r="K165" s="418">
        <f>K166</f>
        <v>0</v>
      </c>
      <c r="L165" s="418">
        <f>L166</f>
        <v>158.75491254999997</v>
      </c>
      <c r="M165" s="418">
        <f>M166</f>
        <v>5.4600000000000003E-2</v>
      </c>
      <c r="N165" s="16"/>
      <c r="O165" s="180">
        <f t="shared" si="6"/>
        <v>158.80951254999997</v>
      </c>
    </row>
    <row r="166" spans="2:15" x14ac:dyDescent="0.25">
      <c r="B166" s="428" t="s">
        <v>1081</v>
      </c>
      <c r="C166" s="16"/>
      <c r="D166" s="147"/>
      <c r="E166" s="147"/>
      <c r="F166" s="420">
        <f>'[68]2022-23 - Rev as on 31-10-23'!$H$183</f>
        <v>260.25395499999996</v>
      </c>
      <c r="G166" s="147">
        <v>0</v>
      </c>
      <c r="H166" s="145">
        <v>6.1</v>
      </c>
      <c r="I166" s="147">
        <v>3500</v>
      </c>
      <c r="J166" s="16"/>
      <c r="K166" s="420">
        <f>'[68]2022-23 - Rev as on 31-10-23'!M183</f>
        <v>0</v>
      </c>
      <c r="L166" s="420">
        <f>'[68]2022-23 - Rev as on 31-10-23'!L183</f>
        <v>158.75491254999997</v>
      </c>
      <c r="M166" s="420">
        <f>'[68]2022-23 - Rev as on 31-10-23'!O183</f>
        <v>5.4600000000000003E-2</v>
      </c>
      <c r="N166" s="16"/>
      <c r="O166" s="147">
        <f t="shared" si="6"/>
        <v>158.80951254999997</v>
      </c>
    </row>
    <row r="167" spans="2:15" x14ac:dyDescent="0.25">
      <c r="B167" s="436" t="s">
        <v>1082</v>
      </c>
      <c r="C167" s="16"/>
      <c r="D167" s="180"/>
      <c r="E167" s="180"/>
      <c r="F167" s="418"/>
      <c r="G167" s="180">
        <v>0</v>
      </c>
      <c r="H167" s="424">
        <v>0</v>
      </c>
      <c r="I167" s="180">
        <v>3500</v>
      </c>
      <c r="J167" s="16"/>
      <c r="K167" s="418"/>
      <c r="L167" s="418"/>
      <c r="M167" s="418"/>
      <c r="N167" s="16"/>
      <c r="O167" s="147">
        <f t="shared" si="6"/>
        <v>0</v>
      </c>
    </row>
    <row r="168" spans="2:15" x14ac:dyDescent="0.25">
      <c r="B168" s="426" t="s">
        <v>1063</v>
      </c>
      <c r="C168" s="16"/>
      <c r="D168" s="180">
        <f>'[7]FY22-23 Actual Sales'!D147</f>
        <v>1</v>
      </c>
      <c r="E168" s="180">
        <f>'[68]2022-23 - Rev as on 31-10-23'!$J$184</f>
        <v>5.5684499999999995</v>
      </c>
      <c r="F168" s="418">
        <f>'[68]2022-23 - Rev as on 31-10-23'!$H$184</f>
        <v>2.9855999999999998</v>
      </c>
      <c r="G168" s="180">
        <v>0</v>
      </c>
      <c r="H168" s="424">
        <v>0</v>
      </c>
      <c r="I168" s="180">
        <v>0</v>
      </c>
      <c r="J168" s="16"/>
      <c r="K168" s="418">
        <f>'[68]2022-23 - Rev as on 31-10-23'!M184</f>
        <v>3.1740164999999996</v>
      </c>
      <c r="L168" s="418">
        <f>'[68]2022-23 - Rev as on 31-10-23'!L184</f>
        <v>1.5077279999999997</v>
      </c>
      <c r="M168" s="418">
        <f>'[68]2022-23 - Rev as on 31-10-23'!O184</f>
        <v>4.1999999999999997E-3</v>
      </c>
      <c r="N168" s="16"/>
      <c r="O168" s="147">
        <f t="shared" si="6"/>
        <v>4.6859444999999988</v>
      </c>
    </row>
    <row r="169" spans="2:15" x14ac:dyDescent="0.25">
      <c r="B169" s="426" t="s">
        <v>1064</v>
      </c>
      <c r="C169" s="16"/>
      <c r="D169" s="180"/>
      <c r="E169" s="180"/>
      <c r="F169" s="418"/>
      <c r="G169" s="180">
        <v>0</v>
      </c>
      <c r="H169" s="424">
        <v>0</v>
      </c>
      <c r="I169" s="180">
        <v>0</v>
      </c>
      <c r="J169" s="16"/>
      <c r="K169" s="418"/>
      <c r="L169" s="418"/>
      <c r="M169" s="418"/>
      <c r="N169" s="16"/>
      <c r="O169" s="147">
        <f t="shared" si="6"/>
        <v>0</v>
      </c>
    </row>
    <row r="170" spans="2:15" x14ac:dyDescent="0.25">
      <c r="B170" s="426" t="s">
        <v>856</v>
      </c>
      <c r="C170" s="16"/>
      <c r="D170" s="180">
        <f>'[7]FY22-23 Actual Sales'!D145</f>
        <v>21</v>
      </c>
      <c r="E170" s="180">
        <f>'[68]2022-23 - Rev as on 31-10-23'!$J$185</f>
        <v>21.502037999999999</v>
      </c>
      <c r="F170" s="418">
        <f>'[68]2022-23 - Rev as on 31-10-23'!$H$185</f>
        <v>124.41538399999999</v>
      </c>
      <c r="G170" s="180">
        <v>260</v>
      </c>
      <c r="H170" s="424">
        <v>7.3</v>
      </c>
      <c r="I170" s="180">
        <v>3500</v>
      </c>
      <c r="J170" s="16"/>
      <c r="K170" s="418">
        <f>'[68]2022-23 - Rev as on 31-10-23'!M185</f>
        <v>6.708635855999999</v>
      </c>
      <c r="L170" s="418">
        <f>'[68]2022-23 - Rev as on 31-10-23'!L185</f>
        <v>90.823230319999993</v>
      </c>
      <c r="M170" s="418">
        <f>'[68]2022-23 - Rev as on 31-10-23'!O185</f>
        <v>8.8200000000000001E-2</v>
      </c>
      <c r="N170" s="16"/>
      <c r="O170" s="147">
        <f t="shared" si="6"/>
        <v>97.620066175999995</v>
      </c>
    </row>
    <row r="171" spans="2:15" x14ac:dyDescent="0.25">
      <c r="B171" s="426" t="s">
        <v>1065</v>
      </c>
      <c r="C171" s="16"/>
      <c r="D171" s="180">
        <f>'[7]FY22-23 Actual Sales'!D146</f>
        <v>8</v>
      </c>
      <c r="E171" s="180">
        <f>'[68]2022-23 - Rev as on 31-10-23'!$J$186</f>
        <v>20.802</v>
      </c>
      <c r="F171" s="418">
        <f>'[68]2022-23 - Rev as on 31-10-23'!$H$186</f>
        <v>43.908701999999998</v>
      </c>
      <c r="G171" s="180">
        <v>500</v>
      </c>
      <c r="H171" s="424">
        <v>11</v>
      </c>
      <c r="I171" s="180">
        <v>3500</v>
      </c>
      <c r="J171" s="16"/>
      <c r="K171" s="418">
        <f>'[68]2022-23 - Rev as on 31-10-23'!M186</f>
        <v>12.481199999999999</v>
      </c>
      <c r="L171" s="418">
        <f>'[68]2022-23 - Rev as on 31-10-23'!L186</f>
        <v>48.2995722</v>
      </c>
      <c r="M171" s="418">
        <f>'[68]2022-23 - Rev as on 31-10-23'!O186</f>
        <v>3.3599999999999998E-2</v>
      </c>
      <c r="N171" s="16"/>
      <c r="O171" s="147">
        <f t="shared" si="6"/>
        <v>60.814372200000001</v>
      </c>
    </row>
    <row r="172" spans="2:15" x14ac:dyDescent="0.25">
      <c r="B172" s="436" t="s">
        <v>1083</v>
      </c>
      <c r="C172" s="16"/>
      <c r="D172" s="437">
        <f>SUM(D129,D132,D136,D141,D146,D147,D153,D159,D163,D165,D167,D168,D169,D170,D171)</f>
        <v>606</v>
      </c>
      <c r="E172" s="438">
        <f>SUM(E129,E132,E136,E141,E146,E147,E153,E159,E163,E165,E167,E168,E169,E170,E171)</f>
        <v>1455.2807810000002</v>
      </c>
      <c r="F172" s="438">
        <f>SUM(F129:F135,F136,F141,F146,F147,F153,F158,F163,F168,F170,F171)</f>
        <v>7282.6101187300001</v>
      </c>
      <c r="G172" s="439"/>
      <c r="H172" s="439"/>
      <c r="I172" s="439"/>
      <c r="J172" s="439"/>
      <c r="K172" s="438">
        <f>SUM(K129:K135,K136,K141,K146,K147,K153,K158,K163,K165,K168,K170,K171)</f>
        <v>798.51198336599998</v>
      </c>
      <c r="L172" s="438">
        <f>SUM(L129:L135,L136,L141,L146,L147,L153,L158,L163,L165,L168,L170,L171)</f>
        <v>5296.0639792579495</v>
      </c>
      <c r="M172" s="438">
        <f>SUM(M129:M135,M136,M141,M146,M147,M153,M158,M163,M165,M168,M170,M171)</f>
        <v>2.5451999999999999</v>
      </c>
      <c r="N172" s="438">
        <f>SUM(N129:N135,N136,N141,N146,N147,N153,N158,N163,N165,N168,N170,N171)</f>
        <v>0</v>
      </c>
      <c r="O172" s="438">
        <f>SUM(O129:O135,O136,O141,O146,O147,O153,O158,O163,O165,O168,O170,O171)</f>
        <v>6097.1211626239501</v>
      </c>
    </row>
    <row r="173" spans="2:15" x14ac:dyDescent="0.25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</row>
    <row r="174" spans="2:15" x14ac:dyDescent="0.25">
      <c r="B174" s="426" t="s">
        <v>1084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</row>
    <row r="175" spans="2:15" x14ac:dyDescent="0.25">
      <c r="B175" s="426" t="s">
        <v>1069</v>
      </c>
      <c r="C175" s="16"/>
      <c r="D175" s="418">
        <f>'[68]2022-23 - Rev as on 31-10-23'!$D$190</f>
        <v>44</v>
      </c>
      <c r="E175" s="418">
        <f>'[68]2022-23 - Rev as on 31-10-23'!$J$190</f>
        <v>629.13017000000002</v>
      </c>
      <c r="F175" s="418"/>
      <c r="G175" s="180">
        <v>0</v>
      </c>
      <c r="H175" s="424">
        <v>0</v>
      </c>
      <c r="I175" s="180">
        <v>0</v>
      </c>
      <c r="J175" s="16"/>
      <c r="K175" s="418"/>
      <c r="L175" s="418"/>
      <c r="M175" s="418"/>
      <c r="N175" s="16"/>
      <c r="O175" s="147">
        <f t="shared" ref="O175:O216" si="7">K175+L175+M175</f>
        <v>0</v>
      </c>
    </row>
    <row r="176" spans="2:15" x14ac:dyDescent="0.25">
      <c r="B176" s="428" t="s">
        <v>1037</v>
      </c>
      <c r="C176" s="16"/>
      <c r="D176" s="420"/>
      <c r="E176" s="420"/>
      <c r="F176" s="420">
        <f>'[68]2022-23 - Rev as on 31-10-23'!$H$190</f>
        <v>615.42645100000004</v>
      </c>
      <c r="G176" s="147">
        <v>475</v>
      </c>
      <c r="H176" s="145">
        <v>6.65</v>
      </c>
      <c r="I176" s="147">
        <v>5000</v>
      </c>
      <c r="J176" s="16"/>
      <c r="K176" s="420">
        <f>'[68]2022-23 - Rev as on 31-10-23'!M190</f>
        <v>358.60419689999998</v>
      </c>
      <c r="L176" s="420">
        <f>'[68]2022-23 - Rev as on 31-10-23'!L190</f>
        <v>409.25858991500002</v>
      </c>
      <c r="M176" s="420">
        <f>'[68]2022-23 - Rev as on 31-10-23'!O190</f>
        <v>0.26400000000000001</v>
      </c>
      <c r="N176" s="16"/>
      <c r="O176" s="147">
        <f t="shared" si="7"/>
        <v>768.12678681499995</v>
      </c>
    </row>
    <row r="177" spans="2:15" ht="14.5" x14ac:dyDescent="0.25">
      <c r="B177" s="428" t="s">
        <v>1071</v>
      </c>
      <c r="C177" s="16"/>
      <c r="D177" s="421"/>
      <c r="E177" s="421"/>
      <c r="F177" s="420">
        <f>'[7]FY22-23 Actual Sales'!S150</f>
        <v>0</v>
      </c>
      <c r="G177" s="147">
        <v>0</v>
      </c>
      <c r="H177" s="145">
        <v>6.65</v>
      </c>
      <c r="I177" s="147">
        <v>5000</v>
      </c>
      <c r="J177" s="16"/>
      <c r="K177" s="420">
        <f>'[68]2022-23 - Rev as on 31-10-23'!M191</f>
        <v>0</v>
      </c>
      <c r="L177" s="420">
        <f>'[68]2022-23 - Rev as on 31-10-23'!L191</f>
        <v>0</v>
      </c>
      <c r="M177" s="420">
        <f>'[68]2022-23 - Rev as on 31-10-23'!O191</f>
        <v>0</v>
      </c>
      <c r="N177" s="16"/>
      <c r="O177" s="147">
        <f t="shared" si="7"/>
        <v>0</v>
      </c>
    </row>
    <row r="178" spans="2:15" ht="14.5" x14ac:dyDescent="0.25">
      <c r="B178" s="428" t="s">
        <v>1072</v>
      </c>
      <c r="C178" s="16"/>
      <c r="D178" s="421"/>
      <c r="E178" s="421"/>
      <c r="F178" s="420">
        <f>'[7]FY22-23 Actual Sales'!S151</f>
        <v>0</v>
      </c>
      <c r="G178" s="147">
        <v>0</v>
      </c>
      <c r="H178" s="145">
        <v>7.3</v>
      </c>
      <c r="I178" s="147">
        <v>5000</v>
      </c>
      <c r="J178" s="16"/>
      <c r="K178" s="420">
        <f>'[68]2022-23 - Rev as on 31-10-23'!M192</f>
        <v>0</v>
      </c>
      <c r="L178" s="420">
        <f>'[68]2022-23 - Rev as on 31-10-23'!L192</f>
        <v>0</v>
      </c>
      <c r="M178" s="420">
        <f>'[68]2022-23 - Rev as on 31-10-23'!O192</f>
        <v>0</v>
      </c>
      <c r="N178" s="16"/>
      <c r="O178" s="147">
        <f t="shared" si="7"/>
        <v>0</v>
      </c>
    </row>
    <row r="179" spans="2:15" ht="14.5" x14ac:dyDescent="0.25">
      <c r="B179" s="428" t="s">
        <v>1073</v>
      </c>
      <c r="C179" s="16"/>
      <c r="D179" s="421"/>
      <c r="E179" s="421"/>
      <c r="F179" s="420">
        <f>'[7]FY22-23 Actual Sales'!S152</f>
        <v>0</v>
      </c>
      <c r="G179" s="147">
        <v>475</v>
      </c>
      <c r="H179" s="145">
        <v>7.7</v>
      </c>
      <c r="I179" s="147">
        <v>5000</v>
      </c>
      <c r="J179" s="16"/>
      <c r="K179" s="420">
        <f>'[68]2022-23 - Rev as on 31-10-23'!M193</f>
        <v>0</v>
      </c>
      <c r="L179" s="420">
        <f>'[68]2022-23 - Rev as on 31-10-23'!L193</f>
        <v>0</v>
      </c>
      <c r="M179" s="420">
        <f>'[68]2022-23 - Rev as on 31-10-23'!O193</f>
        <v>0</v>
      </c>
      <c r="N179" s="16"/>
      <c r="O179" s="147">
        <f t="shared" si="7"/>
        <v>0</v>
      </c>
    </row>
    <row r="180" spans="2:15" ht="14.5" x14ac:dyDescent="0.25">
      <c r="B180" s="432" t="s">
        <v>1052</v>
      </c>
      <c r="C180" s="16"/>
      <c r="D180" s="421"/>
      <c r="E180" s="421"/>
      <c r="F180" s="420">
        <f>'[68]2022-23 - Rev as on 31-10-23'!H194</f>
        <v>529.50912800000003</v>
      </c>
      <c r="G180" s="147">
        <v>0</v>
      </c>
      <c r="H180" s="145">
        <v>7.65</v>
      </c>
      <c r="I180" s="147">
        <v>5000</v>
      </c>
      <c r="J180" s="16"/>
      <c r="K180" s="420">
        <f>'[68]2022-23 - Rev as on 31-10-23'!M194</f>
        <v>0</v>
      </c>
      <c r="L180" s="420">
        <f>'[68]2022-23 - Rev as on 31-10-23'!L194</f>
        <v>352.12357012000001</v>
      </c>
      <c r="M180" s="420">
        <f>'[68]2022-23 - Rev as on 31-10-23'!O194</f>
        <v>0</v>
      </c>
      <c r="N180" s="16"/>
      <c r="O180" s="147">
        <f t="shared" si="7"/>
        <v>352.12357012000001</v>
      </c>
    </row>
    <row r="181" spans="2:15" ht="14.5" x14ac:dyDescent="0.25">
      <c r="B181" s="432" t="s">
        <v>1053</v>
      </c>
      <c r="C181" s="16"/>
      <c r="D181" s="421"/>
      <c r="E181" s="421"/>
      <c r="F181" s="420">
        <f>'[68]2022-23 - Rev as on 31-10-23'!H195</f>
        <v>474.70203999999995</v>
      </c>
      <c r="G181" s="147">
        <v>0</v>
      </c>
      <c r="H181" s="145">
        <v>7.65</v>
      </c>
      <c r="I181" s="147">
        <v>5000</v>
      </c>
      <c r="J181" s="16"/>
      <c r="K181" s="420">
        <f>'[68]2022-23 - Rev as on 31-10-23'!M195</f>
        <v>0</v>
      </c>
      <c r="L181" s="420">
        <f>'[68]2022-23 - Rev as on 31-10-23'!L195</f>
        <v>315.67685659999995</v>
      </c>
      <c r="M181" s="420">
        <f>'[68]2022-23 - Rev as on 31-10-23'!O195</f>
        <v>0</v>
      </c>
      <c r="N181" s="16"/>
      <c r="O181" s="147">
        <f t="shared" si="7"/>
        <v>315.67685659999995</v>
      </c>
    </row>
    <row r="182" spans="2:15" ht="14.5" x14ac:dyDescent="0.25">
      <c r="B182" s="432" t="s">
        <v>1054</v>
      </c>
      <c r="C182" s="16"/>
      <c r="D182" s="421"/>
      <c r="E182" s="421"/>
      <c r="F182" s="420">
        <f>'[68]2022-23 - Rev as on 31-10-23'!H196</f>
        <v>1082.7093070000001</v>
      </c>
      <c r="G182" s="147">
        <v>0</v>
      </c>
      <c r="H182" s="145">
        <v>5.65</v>
      </c>
      <c r="I182" s="147">
        <v>5000</v>
      </c>
      <c r="J182" s="16"/>
      <c r="K182" s="420">
        <f>'[68]2022-23 - Rev as on 31-10-23'!M196</f>
        <v>0</v>
      </c>
      <c r="L182" s="420">
        <f>'[68]2022-23 - Rev as on 31-10-23'!L196</f>
        <v>611.73075845500011</v>
      </c>
      <c r="M182" s="420">
        <f>'[68]2022-23 - Rev as on 31-10-23'!O196</f>
        <v>0</v>
      </c>
      <c r="N182" s="16"/>
      <c r="O182" s="147">
        <f t="shared" si="7"/>
        <v>611.73075845500011</v>
      </c>
    </row>
    <row r="183" spans="2:15" x14ac:dyDescent="0.25">
      <c r="B183" s="426" t="s">
        <v>1050</v>
      </c>
      <c r="C183" s="16"/>
      <c r="D183" s="21">
        <f>'[7]FY22-23 Actual Sales'!D156</f>
        <v>6</v>
      </c>
      <c r="E183" s="434">
        <f>'[68]2022-23 - Rev as on 31-10-23'!$J$202</f>
        <v>143.19999999999999</v>
      </c>
      <c r="F183" s="418">
        <f>SUM(F184:F187)</f>
        <v>1977.3999999999999</v>
      </c>
      <c r="G183" s="180">
        <v>0</v>
      </c>
      <c r="H183" s="424">
        <v>0</v>
      </c>
      <c r="I183" s="180">
        <v>20000</v>
      </c>
      <c r="J183" s="16"/>
      <c r="K183" s="418">
        <f>SUM(K184:K187)</f>
        <v>81.623999999999995</v>
      </c>
      <c r="L183" s="418">
        <f>SUM(L184:L187)</f>
        <v>979.28200000000015</v>
      </c>
      <c r="M183" s="418">
        <f>SUM(M184:M187)</f>
        <v>3.5999999999999997E-2</v>
      </c>
      <c r="N183" s="16"/>
      <c r="O183" s="180">
        <f t="shared" si="7"/>
        <v>1060.9420000000002</v>
      </c>
    </row>
    <row r="184" spans="2:15" ht="14.5" x14ac:dyDescent="0.25">
      <c r="B184" s="428" t="s">
        <v>1051</v>
      </c>
      <c r="C184" s="16"/>
      <c r="D184" s="443"/>
      <c r="E184" s="443"/>
      <c r="F184" s="444">
        <f>'[68]2022-23 - Rev as on 31-10-23'!H202</f>
        <v>1229.03</v>
      </c>
      <c r="G184" s="445">
        <v>475</v>
      </c>
      <c r="H184" s="145">
        <v>6.65</v>
      </c>
      <c r="I184" s="147">
        <v>5000</v>
      </c>
      <c r="J184" s="16"/>
      <c r="K184" s="446">
        <f>'[68]2022-23 - Rev as on 31-10-23'!M202</f>
        <v>81.623999999999995</v>
      </c>
      <c r="L184" s="446">
        <f>'[68]2022-23 - Rev as on 31-10-23'!L202</f>
        <v>608.36985000000004</v>
      </c>
      <c r="M184" s="446">
        <f>'[68]2022-23 - Rev as on 31-10-23'!O202</f>
        <v>3.5999999999999997E-2</v>
      </c>
      <c r="N184" s="16"/>
      <c r="O184" s="147">
        <f t="shared" si="7"/>
        <v>690.02985000000001</v>
      </c>
    </row>
    <row r="185" spans="2:15" ht="14.5" x14ac:dyDescent="0.25">
      <c r="B185" s="428" t="s">
        <v>1052</v>
      </c>
      <c r="C185" s="16"/>
      <c r="D185" s="443"/>
      <c r="E185" s="443"/>
      <c r="F185" s="444">
        <f>'[68]2022-23 - Rev as on 31-10-23'!H203</f>
        <v>186.6</v>
      </c>
      <c r="G185" s="10">
        <v>0</v>
      </c>
      <c r="H185" s="145">
        <v>7.65</v>
      </c>
      <c r="I185" s="147">
        <v>5000</v>
      </c>
      <c r="J185" s="16"/>
      <c r="K185" s="446">
        <f>'[68]2022-23 - Rev as on 31-10-23'!M203</f>
        <v>0</v>
      </c>
      <c r="L185" s="446">
        <f>'[68]2022-23 - Rev as on 31-10-23'!L203</f>
        <v>111.027</v>
      </c>
      <c r="M185" s="446">
        <f>'[68]2022-23 - Rev as on 31-10-23'!O203</f>
        <v>0</v>
      </c>
      <c r="N185" s="16"/>
      <c r="O185" s="147">
        <f t="shared" si="7"/>
        <v>111.027</v>
      </c>
    </row>
    <row r="186" spans="2:15" ht="14.5" x14ac:dyDescent="0.25">
      <c r="B186" s="428" t="s">
        <v>1053</v>
      </c>
      <c r="C186" s="16"/>
      <c r="D186" s="443"/>
      <c r="E186" s="443"/>
      <c r="F186" s="444">
        <f>'[68]2022-23 - Rev as on 31-10-23'!H204</f>
        <v>189.93</v>
      </c>
      <c r="G186" s="10">
        <v>0</v>
      </c>
      <c r="H186" s="145">
        <v>7.65</v>
      </c>
      <c r="I186" s="147">
        <v>5000</v>
      </c>
      <c r="J186" s="16"/>
      <c r="K186" s="446">
        <f>'[68]2022-23 - Rev as on 31-10-23'!M204</f>
        <v>0</v>
      </c>
      <c r="L186" s="446">
        <f>'[68]2022-23 - Rev as on 31-10-23'!L204</f>
        <v>113.00835000000002</v>
      </c>
      <c r="M186" s="446">
        <f>'[68]2022-23 - Rev as on 31-10-23'!O204</f>
        <v>0</v>
      </c>
      <c r="N186" s="16"/>
      <c r="O186" s="147">
        <f t="shared" si="7"/>
        <v>113.00835000000002</v>
      </c>
    </row>
    <row r="187" spans="2:15" ht="14.5" x14ac:dyDescent="0.25">
      <c r="B187" s="428" t="s">
        <v>1054</v>
      </c>
      <c r="C187" s="16"/>
      <c r="D187" s="443"/>
      <c r="E187" s="443"/>
      <c r="F187" s="444">
        <f>'[68]2022-23 - Rev as on 31-10-23'!H205</f>
        <v>371.84</v>
      </c>
      <c r="G187" s="10">
        <v>0</v>
      </c>
      <c r="H187" s="145">
        <v>5.65</v>
      </c>
      <c r="I187" s="147">
        <v>5000</v>
      </c>
      <c r="J187" s="16"/>
      <c r="K187" s="443"/>
      <c r="L187" s="446">
        <f>'[68]2022-23 - Rev as on 31-10-23'!L205</f>
        <v>146.8768</v>
      </c>
      <c r="M187" s="446">
        <f>'[68]2022-23 - Rev as on 31-10-23'!O205</f>
        <v>0</v>
      </c>
      <c r="N187" s="16"/>
      <c r="O187" s="147">
        <f t="shared" si="7"/>
        <v>146.8768</v>
      </c>
    </row>
    <row r="188" spans="2:15" x14ac:dyDescent="0.25">
      <c r="B188" s="426" t="s">
        <v>1085</v>
      </c>
      <c r="C188" s="16"/>
      <c r="D188" s="21">
        <f>'[7]FY22-23 Actual Sales'!D160</f>
        <v>2</v>
      </c>
      <c r="E188" s="434">
        <f>'[68]2022-23 - Rev as on 31-10-23'!$J$201</f>
        <v>34.335050000000003</v>
      </c>
      <c r="F188" s="418">
        <f>'[68]2022-23 - Rev as on 31-10-23'!$H$201</f>
        <v>209.47580000000002</v>
      </c>
      <c r="G188" s="180">
        <v>475</v>
      </c>
      <c r="H188" s="424">
        <v>6.65</v>
      </c>
      <c r="I188" s="180">
        <v>5000</v>
      </c>
      <c r="J188" s="16"/>
      <c r="K188" s="418">
        <f>'[68]2022-23 - Rev as on 31-10-23'!M201</f>
        <v>19.570978499999999</v>
      </c>
      <c r="L188" s="418">
        <f>'[68]2022-23 - Rev as on 31-10-23'!L201</f>
        <v>139.30140700000001</v>
      </c>
      <c r="M188" s="418">
        <f>'[68]2022-23 - Rev as on 31-10-23'!O201</f>
        <v>0</v>
      </c>
      <c r="N188" s="16"/>
      <c r="O188" s="180">
        <f t="shared" si="7"/>
        <v>158.87238550000001</v>
      </c>
    </row>
    <row r="189" spans="2:15" x14ac:dyDescent="0.25">
      <c r="B189" s="426" t="s">
        <v>1086</v>
      </c>
      <c r="C189" s="16"/>
      <c r="D189" s="418">
        <f>'[7]FY22-23 Actual Sales'!D161</f>
        <v>4</v>
      </c>
      <c r="E189" s="418">
        <f>'[68]2022-23 - Rev as on 31-10-23'!$J$206</f>
        <v>14.6212</v>
      </c>
      <c r="F189" s="418">
        <f>SUM(F190:F193)</f>
        <v>48.472352999999998</v>
      </c>
      <c r="G189" s="180">
        <v>0</v>
      </c>
      <c r="H189" s="424">
        <v>0</v>
      </c>
      <c r="I189" s="180">
        <v>0</v>
      </c>
      <c r="J189" s="16"/>
      <c r="K189" s="418">
        <f>SUM(K190:K193)</f>
        <v>8.3340839999999989</v>
      </c>
      <c r="L189" s="418">
        <f>SUM(L190:L193)</f>
        <v>38.151461140000002</v>
      </c>
      <c r="M189" s="434">
        <f>SUM(M190:M193)</f>
        <v>2.4E-2</v>
      </c>
      <c r="N189" s="16"/>
      <c r="O189" s="180">
        <f t="shared" si="7"/>
        <v>46.50954514</v>
      </c>
    </row>
    <row r="190" spans="2:15" ht="14.5" x14ac:dyDescent="0.25">
      <c r="B190" s="432" t="s">
        <v>1051</v>
      </c>
      <c r="C190" s="16"/>
      <c r="D190" s="421"/>
      <c r="E190" s="421"/>
      <c r="F190" s="422">
        <f>'[68]2022-23 - Rev as on 31-10-23'!H206</f>
        <v>24.081771</v>
      </c>
      <c r="G190" s="147">
        <v>475</v>
      </c>
      <c r="H190" s="145">
        <v>7.8</v>
      </c>
      <c r="I190" s="147">
        <v>5000</v>
      </c>
      <c r="J190" s="16"/>
      <c r="K190" s="421">
        <f>'[68]2022-23 - Rev as on 31-10-23'!M206</f>
        <v>8.3340839999999989</v>
      </c>
      <c r="L190" s="421">
        <f>'[68]2022-23 - Rev as on 31-10-23'!L206</f>
        <v>18.783781380000001</v>
      </c>
      <c r="M190" s="421">
        <f>'[68]2022-23 - Rev as on 31-10-23'!O206</f>
        <v>2.4E-2</v>
      </c>
      <c r="N190" s="16"/>
      <c r="O190" s="147">
        <f t="shared" si="7"/>
        <v>27.141865379999999</v>
      </c>
    </row>
    <row r="191" spans="2:15" ht="14.5" x14ac:dyDescent="0.25">
      <c r="B191" s="432" t="s">
        <v>1052</v>
      </c>
      <c r="C191" s="16"/>
      <c r="D191" s="421"/>
      <c r="E191" s="421"/>
      <c r="F191" s="422">
        <f>'[68]2022-23 - Rev as on 31-10-23'!H207</f>
        <v>6.7303700000000015</v>
      </c>
      <c r="G191" s="147">
        <v>0</v>
      </c>
      <c r="H191" s="145">
        <v>8.8000000000000007</v>
      </c>
      <c r="I191" s="147">
        <v>5000</v>
      </c>
      <c r="J191" s="16"/>
      <c r="K191" s="421">
        <f>'[68]2022-23 - Rev as on 31-10-23'!M207</f>
        <v>0</v>
      </c>
      <c r="L191" s="421">
        <f>'[68]2022-23 - Rev as on 31-10-23'!L207</f>
        <v>5.9227256000000015</v>
      </c>
      <c r="M191" s="421">
        <f>'[68]2022-23 - Rev as on 31-10-23'!O207</f>
        <v>0</v>
      </c>
      <c r="N191" s="16"/>
      <c r="O191" s="147">
        <f t="shared" si="7"/>
        <v>5.9227256000000015</v>
      </c>
    </row>
    <row r="192" spans="2:15" ht="14.5" x14ac:dyDescent="0.25">
      <c r="B192" s="432" t="s">
        <v>1053</v>
      </c>
      <c r="C192" s="16"/>
      <c r="D192" s="421"/>
      <c r="E192" s="421"/>
      <c r="F192" s="422">
        <f>'[68]2022-23 - Rev as on 31-10-23'!H208</f>
        <v>7.1800499999999996</v>
      </c>
      <c r="G192" s="147">
        <v>0</v>
      </c>
      <c r="H192" s="145">
        <v>8.8000000000000007</v>
      </c>
      <c r="I192" s="147">
        <v>5000</v>
      </c>
      <c r="J192" s="16"/>
      <c r="K192" s="421">
        <f>'[68]2022-23 - Rev as on 31-10-23'!M208</f>
        <v>0</v>
      </c>
      <c r="L192" s="421">
        <f>'[68]2022-23 - Rev as on 31-10-23'!L208</f>
        <v>6.3184440000000004</v>
      </c>
      <c r="M192" s="421">
        <f>'[68]2022-23 - Rev as on 31-10-23'!O208</f>
        <v>0</v>
      </c>
      <c r="N192" s="16"/>
      <c r="O192" s="147">
        <f t="shared" si="7"/>
        <v>6.3184440000000004</v>
      </c>
    </row>
    <row r="193" spans="2:15" ht="14.5" x14ac:dyDescent="0.25">
      <c r="B193" s="432" t="s">
        <v>1054</v>
      </c>
      <c r="C193" s="16"/>
      <c r="D193" s="421"/>
      <c r="E193" s="421"/>
      <c r="F193" s="422">
        <f>'[68]2022-23 - Rev as on 31-10-23'!H209</f>
        <v>10.480162</v>
      </c>
      <c r="G193" s="147">
        <v>0</v>
      </c>
      <c r="H193" s="145">
        <v>6.8</v>
      </c>
      <c r="I193" s="147">
        <v>5000</v>
      </c>
      <c r="J193" s="16"/>
      <c r="K193" s="421">
        <f>'[68]2022-23 - Rev as on 31-10-23'!M209</f>
        <v>0</v>
      </c>
      <c r="L193" s="421">
        <f>'[68]2022-23 - Rev as on 31-10-23'!L209</f>
        <v>7.1265101599999996</v>
      </c>
      <c r="M193" s="421">
        <f>'[68]2022-23 - Rev as on 31-10-23'!O209</f>
        <v>0</v>
      </c>
      <c r="N193" s="16"/>
      <c r="O193" s="147">
        <f t="shared" si="7"/>
        <v>7.1265101599999996</v>
      </c>
    </row>
    <row r="194" spans="2:15" x14ac:dyDescent="0.25">
      <c r="B194" s="426" t="s">
        <v>1057</v>
      </c>
      <c r="C194" s="16"/>
      <c r="D194" s="418"/>
      <c r="E194" s="418">
        <f>'[68]2022-23 - Rev as on 31-10-23'!$J$210</f>
        <v>0</v>
      </c>
      <c r="F194" s="418">
        <f>SUM(F195:F198)</f>
        <v>0</v>
      </c>
      <c r="G194" s="180">
        <v>0</v>
      </c>
      <c r="H194" s="424">
        <v>0</v>
      </c>
      <c r="I194" s="180">
        <v>0</v>
      </c>
      <c r="J194" s="16"/>
      <c r="K194" s="418">
        <f>SUM(K195:K198)</f>
        <v>0</v>
      </c>
      <c r="L194" s="418">
        <f>SUM(L195:L198)</f>
        <v>0</v>
      </c>
      <c r="M194" s="418">
        <f>SUM(M195:M198)</f>
        <v>0</v>
      </c>
      <c r="N194" s="16"/>
      <c r="O194" s="180">
        <f t="shared" si="7"/>
        <v>0</v>
      </c>
    </row>
    <row r="195" spans="2:15" ht="14.5" x14ac:dyDescent="0.25">
      <c r="B195" s="428" t="s">
        <v>1051</v>
      </c>
      <c r="C195" s="16"/>
      <c r="D195" s="421"/>
      <c r="E195" s="421"/>
      <c r="F195" s="422">
        <f>'[68]2022-23 - Rev as on 31-10-23'!H210</f>
        <v>0</v>
      </c>
      <c r="G195" s="147">
        <v>260</v>
      </c>
      <c r="H195" s="145">
        <v>5</v>
      </c>
      <c r="I195" s="147">
        <v>5000</v>
      </c>
      <c r="J195" s="16"/>
      <c r="K195" s="421">
        <f>'[68]2022-23 - Rev as on 31-10-23'!M210</f>
        <v>0</v>
      </c>
      <c r="L195" s="421">
        <f>'[68]2022-23 - Rev as on 31-10-23'!L210</f>
        <v>0</v>
      </c>
      <c r="M195" s="421">
        <f>'[68]2022-23 - Rev as on 31-10-23'!O210</f>
        <v>0</v>
      </c>
      <c r="N195" s="16"/>
      <c r="O195" s="147">
        <f t="shared" si="7"/>
        <v>0</v>
      </c>
    </row>
    <row r="196" spans="2:15" ht="14.5" x14ac:dyDescent="0.25">
      <c r="B196" s="428" t="s">
        <v>1052</v>
      </c>
      <c r="C196" s="16"/>
      <c r="D196" s="421"/>
      <c r="E196" s="421"/>
      <c r="F196" s="422">
        <f>'[68]2022-23 - Rev as on 31-10-23'!H211</f>
        <v>0</v>
      </c>
      <c r="G196" s="147">
        <v>0</v>
      </c>
      <c r="H196" s="145">
        <v>6</v>
      </c>
      <c r="I196" s="147">
        <v>5000</v>
      </c>
      <c r="J196" s="16"/>
      <c r="K196" s="421">
        <f>'[68]2022-23 - Rev as on 31-10-23'!M211</f>
        <v>0</v>
      </c>
      <c r="L196" s="421">
        <f>'[68]2022-23 - Rev as on 31-10-23'!L211</f>
        <v>0</v>
      </c>
      <c r="M196" s="421">
        <f>'[68]2022-23 - Rev as on 31-10-23'!O211</f>
        <v>0</v>
      </c>
      <c r="N196" s="16"/>
      <c r="O196" s="147">
        <f t="shared" si="7"/>
        <v>0</v>
      </c>
    </row>
    <row r="197" spans="2:15" ht="14.5" x14ac:dyDescent="0.25">
      <c r="B197" s="428" t="s">
        <v>1053</v>
      </c>
      <c r="C197" s="16"/>
      <c r="D197" s="421"/>
      <c r="E197" s="421"/>
      <c r="F197" s="422">
        <f>'[68]2022-23 - Rev as on 31-10-23'!H212</f>
        <v>0</v>
      </c>
      <c r="G197" s="147">
        <v>0</v>
      </c>
      <c r="H197" s="145">
        <v>6</v>
      </c>
      <c r="I197" s="147">
        <v>5000</v>
      </c>
      <c r="J197" s="16"/>
      <c r="K197" s="421">
        <f>'[68]2022-23 - Rev as on 31-10-23'!M212</f>
        <v>0</v>
      </c>
      <c r="L197" s="421">
        <f>'[68]2022-23 - Rev as on 31-10-23'!L212</f>
        <v>0</v>
      </c>
      <c r="M197" s="421">
        <f>'[68]2022-23 - Rev as on 31-10-23'!O212</f>
        <v>0</v>
      </c>
      <c r="N197" s="16"/>
      <c r="O197" s="147">
        <f t="shared" si="7"/>
        <v>0</v>
      </c>
    </row>
    <row r="198" spans="2:15" ht="14.5" x14ac:dyDescent="0.25">
      <c r="B198" s="428" t="s">
        <v>1054</v>
      </c>
      <c r="C198" s="16"/>
      <c r="D198" s="421"/>
      <c r="E198" s="421"/>
      <c r="F198" s="422">
        <f>'[68]2022-23 - Rev as on 31-10-23'!H213</f>
        <v>0</v>
      </c>
      <c r="G198" s="147">
        <v>0</v>
      </c>
      <c r="H198" s="145">
        <v>4</v>
      </c>
      <c r="I198" s="147">
        <v>5000</v>
      </c>
      <c r="J198" s="16"/>
      <c r="K198" s="421">
        <f>'[68]2022-23 - Rev as on 31-10-23'!M213</f>
        <v>0</v>
      </c>
      <c r="L198" s="421">
        <f>'[68]2022-23 - Rev as on 31-10-23'!L213</f>
        <v>0</v>
      </c>
      <c r="M198" s="421">
        <f>'[68]2022-23 - Rev as on 31-10-23'!O213</f>
        <v>0</v>
      </c>
      <c r="N198" s="16"/>
      <c r="O198" s="147">
        <f t="shared" si="7"/>
        <v>0</v>
      </c>
    </row>
    <row r="199" spans="2:15" x14ac:dyDescent="0.25">
      <c r="B199" s="426" t="s">
        <v>1058</v>
      </c>
      <c r="C199" s="16"/>
      <c r="D199" s="418">
        <f>'[7]FY22-23 Actual Sales'!D169</f>
        <v>1</v>
      </c>
      <c r="E199" s="418">
        <f>'[68]2022-23 - Rev as on 31-10-23'!$J$214</f>
        <v>12</v>
      </c>
      <c r="F199" s="418">
        <f>SUM(F200:F203)</f>
        <v>61.161950000000004</v>
      </c>
      <c r="G199" s="180">
        <v>0</v>
      </c>
      <c r="H199" s="424">
        <v>0</v>
      </c>
      <c r="I199" s="180">
        <v>0</v>
      </c>
      <c r="J199" s="16"/>
      <c r="K199" s="418">
        <f>SUM(K200:K203)</f>
        <v>6.84</v>
      </c>
      <c r="L199" s="418">
        <f>SUM(L200:L203)</f>
        <v>45.517889650000008</v>
      </c>
      <c r="M199" s="418">
        <f>SUM(M200:M203)</f>
        <v>6.0000000000000001E-3</v>
      </c>
      <c r="N199" s="16"/>
      <c r="O199" s="180">
        <f t="shared" si="7"/>
        <v>52.363889650000004</v>
      </c>
    </row>
    <row r="200" spans="2:15" ht="14.5" x14ac:dyDescent="0.25">
      <c r="B200" s="432" t="s">
        <v>1051</v>
      </c>
      <c r="C200" s="16"/>
      <c r="D200" s="421"/>
      <c r="E200" s="421"/>
      <c r="F200" s="421">
        <f>'[68]2022-23 - Rev as on 31-10-23'!H214</f>
        <v>18.009627000000002</v>
      </c>
      <c r="G200" s="147">
        <v>475</v>
      </c>
      <c r="H200" s="145">
        <v>7.45</v>
      </c>
      <c r="I200" s="147">
        <v>5000</v>
      </c>
      <c r="J200" s="16"/>
      <c r="K200" s="421">
        <f>'[68]2022-23 - Rev as on 31-10-23'!M214</f>
        <v>6.84</v>
      </c>
      <c r="L200" s="421">
        <f>'[68]2022-23 - Rev as on 31-10-23'!L214</f>
        <v>13.417172115000003</v>
      </c>
      <c r="M200" s="421">
        <f>'[68]2022-23 - Rev as on 31-10-23'!O214</f>
        <v>6.0000000000000001E-3</v>
      </c>
      <c r="N200" s="16"/>
      <c r="O200" s="147">
        <f t="shared" si="7"/>
        <v>20.263172115000003</v>
      </c>
    </row>
    <row r="201" spans="2:15" ht="14.5" x14ac:dyDescent="0.25">
      <c r="B201" s="432" t="s">
        <v>1052</v>
      </c>
      <c r="C201" s="16"/>
      <c r="D201" s="421"/>
      <c r="E201" s="421"/>
      <c r="F201" s="421">
        <f>'[68]2022-23 - Rev as on 31-10-23'!H215</f>
        <v>12.677378000000001</v>
      </c>
      <c r="G201" s="147">
        <v>0</v>
      </c>
      <c r="H201" s="145">
        <v>8.4499999999999993</v>
      </c>
      <c r="I201" s="147">
        <v>5000</v>
      </c>
      <c r="J201" s="16"/>
      <c r="K201" s="421">
        <f>'[68]2022-23 - Rev as on 31-10-23'!M215</f>
        <v>0</v>
      </c>
      <c r="L201" s="421">
        <f>'[68]2022-23 - Rev as on 31-10-23'!L215</f>
        <v>10.71238441</v>
      </c>
      <c r="M201" s="421">
        <f>'[68]2022-23 - Rev as on 31-10-23'!O215</f>
        <v>0</v>
      </c>
      <c r="N201" s="16"/>
      <c r="O201" s="147">
        <f t="shared" si="7"/>
        <v>10.71238441</v>
      </c>
    </row>
    <row r="202" spans="2:15" ht="14.5" x14ac:dyDescent="0.25">
      <c r="B202" s="432" t="s">
        <v>1053</v>
      </c>
      <c r="C202" s="16"/>
      <c r="D202" s="421"/>
      <c r="E202" s="421"/>
      <c r="F202" s="421">
        <f>'[68]2022-23 - Rev as on 31-10-23'!H216</f>
        <v>8.6599679999999992</v>
      </c>
      <c r="G202" s="147">
        <v>0</v>
      </c>
      <c r="H202" s="145">
        <v>8.4499999999999993</v>
      </c>
      <c r="I202" s="147">
        <v>5000</v>
      </c>
      <c r="J202" s="16"/>
      <c r="K202" s="421">
        <f>'[68]2022-23 - Rev as on 31-10-23'!M216</f>
        <v>0</v>
      </c>
      <c r="L202" s="421">
        <f>'[68]2022-23 - Rev as on 31-10-23'!L216</f>
        <v>7.3176729599999986</v>
      </c>
      <c r="M202" s="421">
        <f>'[68]2022-23 - Rev as on 31-10-23'!O216</f>
        <v>0</v>
      </c>
      <c r="N202" s="16"/>
      <c r="O202" s="147">
        <f t="shared" si="7"/>
        <v>7.3176729599999986</v>
      </c>
    </row>
    <row r="203" spans="2:15" ht="14.5" x14ac:dyDescent="0.25">
      <c r="B203" s="432" t="s">
        <v>1054</v>
      </c>
      <c r="C203" s="16"/>
      <c r="D203" s="421"/>
      <c r="E203" s="421"/>
      <c r="F203" s="421">
        <f>'[68]2022-23 - Rev as on 31-10-23'!H217</f>
        <v>21.814976999999999</v>
      </c>
      <c r="G203" s="147">
        <v>0</v>
      </c>
      <c r="H203" s="145">
        <v>6.45</v>
      </c>
      <c r="I203" s="147">
        <v>5000</v>
      </c>
      <c r="J203" s="16"/>
      <c r="K203" s="421">
        <f>'[68]2022-23 - Rev as on 31-10-23'!M217</f>
        <v>0</v>
      </c>
      <c r="L203" s="421">
        <f>'[68]2022-23 - Rev as on 31-10-23'!L217</f>
        <v>14.070660165000001</v>
      </c>
      <c r="M203" s="421">
        <f>'[68]2022-23 - Rev as on 31-10-23'!O217</f>
        <v>0</v>
      </c>
      <c r="N203" s="16"/>
      <c r="O203" s="147">
        <f t="shared" si="7"/>
        <v>14.070660165000001</v>
      </c>
    </row>
    <row r="204" spans="2:15" x14ac:dyDescent="0.25">
      <c r="B204" s="426" t="s">
        <v>1087</v>
      </c>
      <c r="C204" s="16"/>
      <c r="D204" s="418">
        <f>D205+D206+D208+D209</f>
        <v>21</v>
      </c>
      <c r="E204" s="418">
        <f>E205+E206+E208+E209</f>
        <v>655.89715000000012</v>
      </c>
      <c r="F204" s="418">
        <f>F205+F206+F208+F209</f>
        <v>1928.188171</v>
      </c>
      <c r="G204" s="180">
        <v>0</v>
      </c>
      <c r="H204" s="424">
        <v>0</v>
      </c>
      <c r="I204" s="180">
        <v>0</v>
      </c>
      <c r="J204" s="16"/>
      <c r="K204" s="418">
        <f>K205</f>
        <v>198.98793750000002</v>
      </c>
      <c r="L204" s="418">
        <f>L205</f>
        <v>1044.55187613</v>
      </c>
      <c r="M204" s="418">
        <f>M205</f>
        <v>0.114</v>
      </c>
      <c r="N204" s="16"/>
      <c r="O204" s="180">
        <f t="shared" si="7"/>
        <v>1243.6538136300001</v>
      </c>
    </row>
    <row r="205" spans="2:15" ht="14.5" x14ac:dyDescent="0.25">
      <c r="B205" s="428" t="s">
        <v>1060</v>
      </c>
      <c r="C205" s="16"/>
      <c r="D205" s="421">
        <f>'[7]FY22-23 Actual Sales'!D173</f>
        <v>19</v>
      </c>
      <c r="E205" s="421">
        <f>'[68]2022-23 - Rev as on 31-10-23'!$J$218</f>
        <v>602.99375000000009</v>
      </c>
      <c r="F205" s="421">
        <f>'[68]2022-23 - Rev as on 31-10-23'!$H$218</f>
        <v>1658.018851</v>
      </c>
      <c r="G205" s="147">
        <v>275</v>
      </c>
      <c r="H205" s="145">
        <v>6.3</v>
      </c>
      <c r="I205" s="147">
        <v>5000</v>
      </c>
      <c r="J205" s="16"/>
      <c r="K205" s="421">
        <f>'[68]2022-23 - Rev as on 31-10-23'!M218</f>
        <v>198.98793750000002</v>
      </c>
      <c r="L205" s="421">
        <f>'[68]2022-23 - Rev as on 31-10-23'!L218</f>
        <v>1044.55187613</v>
      </c>
      <c r="M205" s="421">
        <f>'[68]2022-23 - Rev as on 31-10-23'!O218</f>
        <v>0.114</v>
      </c>
      <c r="N205" s="16"/>
      <c r="O205" s="147">
        <f t="shared" si="7"/>
        <v>1243.6538136300001</v>
      </c>
    </row>
    <row r="206" spans="2:15" ht="14.5" x14ac:dyDescent="0.25">
      <c r="B206" s="428" t="s">
        <v>1088</v>
      </c>
      <c r="C206" s="16"/>
      <c r="D206" s="421"/>
      <c r="E206" s="421"/>
      <c r="F206" s="421"/>
      <c r="G206" s="147">
        <v>275</v>
      </c>
      <c r="H206" s="145">
        <v>6.3</v>
      </c>
      <c r="I206" s="147">
        <v>5000</v>
      </c>
      <c r="J206" s="16"/>
      <c r="K206" s="421"/>
      <c r="L206" s="421"/>
      <c r="M206" s="421"/>
      <c r="N206" s="16"/>
      <c r="O206" s="147">
        <f t="shared" si="7"/>
        <v>0</v>
      </c>
    </row>
    <row r="207" spans="2:15" x14ac:dyDescent="0.25">
      <c r="B207" s="426" t="s">
        <v>1089</v>
      </c>
      <c r="C207" s="16"/>
      <c r="D207" s="21"/>
      <c r="E207" s="21"/>
      <c r="F207" s="418"/>
      <c r="G207" s="180">
        <v>0</v>
      </c>
      <c r="H207" s="424">
        <v>0</v>
      </c>
      <c r="I207" s="180">
        <v>0</v>
      </c>
      <c r="J207" s="16"/>
      <c r="K207" s="418">
        <f>K208</f>
        <v>0</v>
      </c>
      <c r="L207" s="418">
        <f>L208</f>
        <v>164.8032852</v>
      </c>
      <c r="M207" s="418">
        <f>M208</f>
        <v>1.2E-2</v>
      </c>
      <c r="N207" s="16"/>
      <c r="O207" s="180">
        <f t="shared" si="7"/>
        <v>164.81528520000001</v>
      </c>
    </row>
    <row r="208" spans="2:15" ht="14.5" x14ac:dyDescent="0.25">
      <c r="B208" s="428" t="s">
        <v>197</v>
      </c>
      <c r="C208" s="16"/>
      <c r="D208" s="443">
        <f>'[7]FY22-23 Actual Sales'!D174</f>
        <v>2</v>
      </c>
      <c r="E208" s="447">
        <f>'[68]2022-23 - Rev as on 31-10-23'!$J$219</f>
        <v>52.903400000000005</v>
      </c>
      <c r="F208" s="421">
        <f>'[68]2022-23 - Rev as on 31-10-23'!$H$219</f>
        <v>270.16932000000003</v>
      </c>
      <c r="G208" s="147">
        <v>0</v>
      </c>
      <c r="H208" s="145">
        <v>6.1</v>
      </c>
      <c r="I208" s="147">
        <v>5000</v>
      </c>
      <c r="J208" s="16"/>
      <c r="K208" s="421">
        <f>'[68]2022-23 - Rev as on 31-10-23'!M219</f>
        <v>0</v>
      </c>
      <c r="L208" s="421">
        <f>'[68]2022-23 - Rev as on 31-10-23'!L219</f>
        <v>164.8032852</v>
      </c>
      <c r="M208" s="421">
        <f>'[68]2022-23 - Rev as on 31-10-23'!O219</f>
        <v>1.2E-2</v>
      </c>
      <c r="N208" s="16"/>
      <c r="O208" s="147">
        <f t="shared" si="7"/>
        <v>164.81528520000001</v>
      </c>
    </row>
    <row r="209" spans="2:17" x14ac:dyDescent="0.25">
      <c r="B209" s="426" t="s">
        <v>1090</v>
      </c>
      <c r="C209" s="16"/>
      <c r="D209" s="21"/>
      <c r="E209" s="21"/>
      <c r="F209" s="21"/>
      <c r="G209" s="12">
        <v>0</v>
      </c>
      <c r="H209" s="424">
        <v>0</v>
      </c>
      <c r="I209" s="180">
        <v>0</v>
      </c>
      <c r="J209" s="16"/>
      <c r="K209" s="21"/>
      <c r="L209" s="21"/>
      <c r="M209" s="21"/>
      <c r="N209" s="16"/>
      <c r="O209" s="147">
        <f t="shared" si="7"/>
        <v>0</v>
      </c>
    </row>
    <row r="210" spans="2:17" x14ac:dyDescent="0.25">
      <c r="B210" s="448" t="s">
        <v>1091</v>
      </c>
      <c r="C210" s="16"/>
      <c r="D210" s="418">
        <f>D211+D212+D213+D214</f>
        <v>15</v>
      </c>
      <c r="E210" s="418">
        <f>E211+E212+E213+E214</f>
        <v>141.00666000000001</v>
      </c>
      <c r="F210" s="418">
        <f>SUM(F211:F214)</f>
        <v>480.33301</v>
      </c>
      <c r="G210" s="180">
        <v>0</v>
      </c>
      <c r="H210" s="424">
        <v>0</v>
      </c>
      <c r="I210" s="180">
        <v>0</v>
      </c>
      <c r="J210" s="16"/>
      <c r="K210" s="418"/>
      <c r="L210" s="418"/>
      <c r="M210" s="418"/>
      <c r="N210" s="16"/>
      <c r="O210" s="147">
        <f t="shared" si="7"/>
        <v>0</v>
      </c>
      <c r="Q210" s="90"/>
    </row>
    <row r="211" spans="2:17" ht="14.5" x14ac:dyDescent="0.25">
      <c r="B211" s="428" t="s">
        <v>1092</v>
      </c>
      <c r="C211" s="16"/>
      <c r="D211" s="421">
        <f>'[7]FY22-23 Actual Sales'!D175</f>
        <v>11</v>
      </c>
      <c r="E211" s="421">
        <f>'[68]2022-23 - Rev as on 31-10-23'!$J$220</f>
        <v>121.5</v>
      </c>
      <c r="F211" s="421">
        <f>'[68]2022-23 - Rev as on 31-10-23'!$H$220</f>
        <v>391.74484899999999</v>
      </c>
      <c r="G211" s="147">
        <v>475</v>
      </c>
      <c r="H211" s="145">
        <v>5.05</v>
      </c>
      <c r="I211" s="147">
        <v>5000</v>
      </c>
      <c r="J211" s="16"/>
      <c r="K211" s="421">
        <f>'[68]2022-23 - Rev as on 31-10-23'!M220</f>
        <v>69.254999999999995</v>
      </c>
      <c r="L211" s="421">
        <f>'[68]2022-23 - Rev as on 31-10-23'!L220</f>
        <v>197.83114874500001</v>
      </c>
      <c r="M211" s="421">
        <f>'[68]2022-23 - Rev as on 31-10-23'!O220</f>
        <v>6.6000000000000003E-2</v>
      </c>
      <c r="N211" s="16"/>
      <c r="O211" s="147">
        <f t="shared" si="7"/>
        <v>267.15214874499998</v>
      </c>
    </row>
    <row r="212" spans="2:17" ht="14.5" x14ac:dyDescent="0.25">
      <c r="B212" s="428" t="s">
        <v>1093</v>
      </c>
      <c r="C212" s="16"/>
      <c r="D212" s="421"/>
      <c r="E212" s="421"/>
      <c r="F212" s="421"/>
      <c r="G212" s="147">
        <v>0</v>
      </c>
      <c r="H212" s="145">
        <v>0</v>
      </c>
      <c r="I212" s="147">
        <v>5000</v>
      </c>
      <c r="J212" s="16"/>
      <c r="K212" s="421"/>
      <c r="L212" s="421"/>
      <c r="M212" s="421"/>
      <c r="N212" s="16"/>
      <c r="O212" s="147">
        <f t="shared" si="7"/>
        <v>0</v>
      </c>
    </row>
    <row r="213" spans="2:17" ht="14.5" x14ac:dyDescent="0.25">
      <c r="B213" s="428" t="s">
        <v>1094</v>
      </c>
      <c r="C213" s="16"/>
      <c r="D213" s="421">
        <f>'[7]FY22-23 Actual Sales'!D176</f>
        <v>4</v>
      </c>
      <c r="E213" s="421">
        <f>'[68]2022-23 - Rev as on 31-10-23'!$J$221</f>
        <v>19.50666</v>
      </c>
      <c r="F213" s="421">
        <f>'[68]2022-23 - Rev as on 31-10-23'!$H$221</f>
        <v>88.588160999999999</v>
      </c>
      <c r="G213" s="147">
        <v>475</v>
      </c>
      <c r="H213" s="145">
        <v>4.95</v>
      </c>
      <c r="I213" s="147">
        <v>5000</v>
      </c>
      <c r="J213" s="16"/>
      <c r="K213" s="421">
        <f>'[68]2022-23 - Rev as on 31-10-23'!M221</f>
        <v>11.1187962</v>
      </c>
      <c r="L213" s="421">
        <f>'[68]2022-23 - Rev as on 31-10-23'!L221</f>
        <v>43.886574959399994</v>
      </c>
      <c r="M213" s="421">
        <f>'[68]2022-23 - Rev as on 31-10-23'!O221</f>
        <v>2.4E-2</v>
      </c>
      <c r="N213" s="16"/>
      <c r="O213" s="147">
        <f t="shared" si="7"/>
        <v>55.029371159399993</v>
      </c>
    </row>
    <row r="214" spans="2:17" ht="14.5" x14ac:dyDescent="0.25">
      <c r="B214" s="428" t="s">
        <v>1095</v>
      </c>
      <c r="C214" s="16"/>
      <c r="D214" s="421"/>
      <c r="E214" s="421"/>
      <c r="F214" s="421"/>
      <c r="G214" s="147">
        <v>475</v>
      </c>
      <c r="H214" s="145">
        <v>4.95</v>
      </c>
      <c r="I214" s="147">
        <v>5000</v>
      </c>
      <c r="J214" s="16"/>
      <c r="K214" s="421"/>
      <c r="L214" s="421"/>
      <c r="M214" s="421"/>
      <c r="N214" s="16"/>
      <c r="O214" s="147">
        <f t="shared" si="7"/>
        <v>0</v>
      </c>
    </row>
    <row r="215" spans="2:17" x14ac:dyDescent="0.25">
      <c r="B215" s="426" t="s">
        <v>856</v>
      </c>
      <c r="C215" s="16"/>
      <c r="D215" s="418"/>
      <c r="E215" s="418"/>
      <c r="F215" s="418"/>
      <c r="G215" s="180">
        <v>260</v>
      </c>
      <c r="H215" s="424">
        <v>7.3</v>
      </c>
      <c r="I215" s="180">
        <v>5000</v>
      </c>
      <c r="J215" s="16"/>
      <c r="K215" s="418"/>
      <c r="L215" s="418"/>
      <c r="M215" s="418"/>
      <c r="N215" s="16"/>
      <c r="O215" s="147">
        <f t="shared" si="7"/>
        <v>0</v>
      </c>
    </row>
    <row r="216" spans="2:17" x14ac:dyDescent="0.25">
      <c r="B216" s="426" t="s">
        <v>1065</v>
      </c>
      <c r="C216" s="16"/>
      <c r="D216" s="418"/>
      <c r="E216" s="418"/>
      <c r="F216" s="418"/>
      <c r="G216" s="180">
        <v>500</v>
      </c>
      <c r="H216" s="424">
        <v>10.8</v>
      </c>
      <c r="I216" s="180">
        <v>5000</v>
      </c>
      <c r="J216" s="16"/>
      <c r="K216" s="418"/>
      <c r="L216" s="418"/>
      <c r="M216" s="418"/>
      <c r="N216" s="16"/>
      <c r="O216" s="147">
        <f t="shared" si="7"/>
        <v>0</v>
      </c>
    </row>
    <row r="217" spans="2:17" x14ac:dyDescent="0.25">
      <c r="B217" s="436" t="s">
        <v>1096</v>
      </c>
      <c r="C217" s="16"/>
      <c r="D217" s="437">
        <f>SUM(D175,D183,D188,D189,D199,D204,D210)</f>
        <v>93</v>
      </c>
      <c r="E217" s="438">
        <f>SUM(E175,E183,E188,E189,E199,E204,E210)</f>
        <v>1630.1902300000002</v>
      </c>
      <c r="F217" s="438">
        <f>SUM(F176:F182,F183,F188,F189,F194,F199,F204,F210)</f>
        <v>7407.3782099999999</v>
      </c>
      <c r="G217" s="439"/>
      <c r="H217" s="439"/>
      <c r="I217" s="439"/>
      <c r="J217" s="439"/>
      <c r="K217" s="438">
        <f>SUM(K176:K182,K183,K188,K189,K194,K199,K204,K207,K211,K213)</f>
        <v>754.33499310000002</v>
      </c>
      <c r="L217" s="438">
        <f t="shared" ref="L217:O217" si="8">SUM(L176:L182,L183,L188,L189,L194,L199,L204,L207,L211,L213)</f>
        <v>4342.1154179143996</v>
      </c>
      <c r="M217" s="438">
        <f t="shared" si="8"/>
        <v>0.54600000000000004</v>
      </c>
      <c r="N217" s="438">
        <f>SUM(N176:N182,N183,N188,N189,N194,N199,N204,N207,N211,N213)</f>
        <v>0</v>
      </c>
      <c r="O217" s="438">
        <f t="shared" si="8"/>
        <v>5096.996411014401</v>
      </c>
    </row>
    <row r="218" spans="2:17" x14ac:dyDescent="0.25">
      <c r="B218" s="43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</row>
    <row r="219" spans="2:17" x14ac:dyDescent="0.25">
      <c r="B219" s="28" t="s">
        <v>1097</v>
      </c>
      <c r="C219" s="16"/>
      <c r="D219" s="437">
        <f>D124+D172+D217</f>
        <v>11516</v>
      </c>
      <c r="E219" s="438">
        <f t="shared" ref="E219:F219" si="9">E124+E172+E217</f>
        <v>5312.841001999991</v>
      </c>
      <c r="F219" s="438">
        <f t="shared" si="9"/>
        <v>21594.323279299999</v>
      </c>
      <c r="G219" s="449"/>
      <c r="H219" s="449"/>
      <c r="I219" s="449"/>
      <c r="J219" s="449"/>
      <c r="K219" s="438">
        <f t="shared" ref="K219:O219" si="10">K124+K172+K217</f>
        <v>2734.9895737259949</v>
      </c>
      <c r="L219" s="438">
        <f t="shared" si="10"/>
        <v>15188.634034827348</v>
      </c>
      <c r="M219" s="438">
        <f t="shared" si="10"/>
        <v>29.0304</v>
      </c>
      <c r="N219" s="437">
        <f>N124+N172+N217</f>
        <v>0</v>
      </c>
      <c r="O219" s="438">
        <f t="shared" si="10"/>
        <v>17952.654008553349</v>
      </c>
    </row>
    <row r="220" spans="2:17" x14ac:dyDescent="0.25">
      <c r="B220" s="28" t="s">
        <v>1098</v>
      </c>
      <c r="C220" s="16"/>
      <c r="D220" s="437">
        <f>D69+D219</f>
        <v>10048074</v>
      </c>
      <c r="E220" s="437">
        <f t="shared" ref="E220:F220" si="11">E69+E219</f>
        <v>26111.932351736988</v>
      </c>
      <c r="F220" s="437">
        <f t="shared" si="11"/>
        <v>48570.916377306698</v>
      </c>
      <c r="G220" s="449"/>
      <c r="H220" s="449"/>
      <c r="I220" s="449"/>
      <c r="J220" s="449"/>
      <c r="K220" s="437">
        <f t="shared" ref="K220:O220" si="12">K69+K219</f>
        <v>3356.8170116879946</v>
      </c>
      <c r="L220" s="437">
        <f t="shared" si="12"/>
        <v>24412.156681905049</v>
      </c>
      <c r="M220" s="437">
        <f t="shared" si="12"/>
        <v>851.56624999999997</v>
      </c>
      <c r="N220" s="437">
        <f>N69+N219</f>
        <v>0</v>
      </c>
      <c r="O220" s="437">
        <f t="shared" si="12"/>
        <v>28620.539943593049</v>
      </c>
    </row>
    <row r="223" spans="2:17" x14ac:dyDescent="0.25">
      <c r="E223" s="22" t="s">
        <v>202</v>
      </c>
    </row>
    <row r="224" spans="2:17" x14ac:dyDescent="0.25">
      <c r="E224" s="24">
        <v>1</v>
      </c>
      <c r="F224" s="4" t="s">
        <v>203</v>
      </c>
    </row>
    <row r="225" spans="5:6" x14ac:dyDescent="0.25">
      <c r="E225" s="24">
        <f>E224+1</f>
        <v>2</v>
      </c>
      <c r="F225" s="4" t="s">
        <v>210</v>
      </c>
    </row>
  </sheetData>
  <mergeCells count="12">
    <mergeCell ref="B8:C8"/>
    <mergeCell ref="B71:C71"/>
    <mergeCell ref="Q73:R73"/>
    <mergeCell ref="B2:P2"/>
    <mergeCell ref="B5:C7"/>
    <mergeCell ref="D5:D6"/>
    <mergeCell ref="E5:E6"/>
    <mergeCell ref="F5:F6"/>
    <mergeCell ref="G5:H5"/>
    <mergeCell ref="I5:I6"/>
    <mergeCell ref="J5:J6"/>
    <mergeCell ref="K5:O5"/>
  </mergeCells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2:Q225"/>
  <sheetViews>
    <sheetView showGridLines="0" topLeftCell="A3" zoomScale="70" zoomScaleNormal="70" workbookViewId="0">
      <pane xSplit="3" ySplit="5" topLeftCell="G8" activePane="bottomRight" state="frozen"/>
      <selection pane="topRight" activeCell="D3" sqref="D3"/>
      <selection pane="bottomLeft" activeCell="A8" sqref="A8"/>
      <selection pane="bottomRight" activeCell="K9" sqref="K9"/>
    </sheetView>
  </sheetViews>
  <sheetFormatPr defaultColWidth="9.1796875" defaultRowHeight="14" x14ac:dyDescent="0.25"/>
  <cols>
    <col min="1" max="1" width="9.1796875" style="4"/>
    <col min="2" max="2" width="33" style="4" customWidth="1"/>
    <col min="3" max="3" width="38.54296875" style="4" customWidth="1"/>
    <col min="4" max="4" width="21" style="4" customWidth="1"/>
    <col min="5" max="5" width="16.81640625" style="4" customWidth="1"/>
    <col min="6" max="6" width="14" style="4" customWidth="1"/>
    <col min="7" max="7" width="25" style="4" bestFit="1" customWidth="1"/>
    <col min="8" max="8" width="21.453125" style="4" customWidth="1"/>
    <col min="9" max="9" width="17.54296875" style="4" customWidth="1"/>
    <col min="10" max="10" width="16.1796875" style="4" customWidth="1"/>
    <col min="11" max="11" width="25" style="4" bestFit="1" customWidth="1"/>
    <col min="12" max="12" width="17.54296875" style="4" bestFit="1" customWidth="1"/>
    <col min="13" max="13" width="20.453125" style="4" bestFit="1" customWidth="1"/>
    <col min="14" max="14" width="17.453125" style="4" customWidth="1"/>
    <col min="15" max="15" width="9.1796875" style="4"/>
    <col min="16" max="16" width="13.54296875" style="4" customWidth="1"/>
    <col min="17" max="17" width="33.81640625" style="4" customWidth="1"/>
    <col min="18" max="16384" width="9.1796875" style="4"/>
  </cols>
  <sheetData>
    <row r="2" spans="2:15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</row>
    <row r="3" spans="2:15" x14ac:dyDescent="0.25">
      <c r="I3" s="25" t="s">
        <v>1099</v>
      </c>
    </row>
    <row r="5" spans="2:15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</row>
    <row r="6" spans="2:15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90</v>
      </c>
    </row>
    <row r="7" spans="2:15" x14ac:dyDescent="0.25">
      <c r="B7" s="1169"/>
      <c r="C7" s="1170"/>
      <c r="D7" s="12" t="s">
        <v>1026</v>
      </c>
      <c r="E7" s="12" t="s">
        <v>1027</v>
      </c>
      <c r="F7" s="12" t="s">
        <v>1028</v>
      </c>
      <c r="G7" s="12" t="s">
        <v>1029</v>
      </c>
      <c r="H7" s="12" t="s">
        <v>1030</v>
      </c>
      <c r="I7" s="12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</row>
    <row r="8" spans="2:15" x14ac:dyDescent="0.25">
      <c r="B8" s="935" t="s">
        <v>827</v>
      </c>
      <c r="C8" s="936"/>
      <c r="J8" s="16"/>
      <c r="K8" s="16"/>
      <c r="L8" s="16"/>
      <c r="M8" s="16"/>
      <c r="N8" s="16"/>
    </row>
    <row r="9" spans="2:15" ht="14.5" x14ac:dyDescent="0.25">
      <c r="B9" s="211" t="s">
        <v>937</v>
      </c>
      <c r="C9" s="84"/>
      <c r="D9" s="217">
        <f>'[14]Rev_SP-12me'!AJ10</f>
        <v>8480176</v>
      </c>
      <c r="E9" s="217">
        <f>'[14]Rev_SP-12me'!AL10</f>
        <v>13770.530243035122</v>
      </c>
      <c r="F9" s="217">
        <f>'[14]Rev_SP-12me'!AQ10</f>
        <v>12611.142867252927</v>
      </c>
      <c r="G9" s="147"/>
      <c r="H9" s="419"/>
      <c r="I9" s="147"/>
      <c r="J9" s="16"/>
      <c r="K9" s="418">
        <f>'[13]Rev_SP-12me'!AT10</f>
        <v>155.04000000000002</v>
      </c>
      <c r="L9" s="418">
        <f>'[13]Rev_SP-12me'!AU10</f>
        <v>5469.401441025444</v>
      </c>
      <c r="M9" s="418">
        <f>'[13]Rev_SP-12me'!AW10</f>
        <v>688.64047800000003</v>
      </c>
      <c r="N9" s="424">
        <f t="shared" ref="N9:N40" si="0">SUM(K9:M9)</f>
        <v>6313.0819190254442</v>
      </c>
    </row>
    <row r="10" spans="2:15" ht="14.5" x14ac:dyDescent="0.25">
      <c r="B10" s="210" t="s">
        <v>938</v>
      </c>
      <c r="C10" s="84"/>
      <c r="D10" s="233">
        <f>'[14]Rev_SP-12me'!AJ11</f>
        <v>4302207</v>
      </c>
      <c r="E10" s="233">
        <f>'[14]Rev_SP-12me'!AL11</f>
        <v>6380.6131350038922</v>
      </c>
      <c r="F10" s="233">
        <f>'[14]Rev_SP-12me'!AQ11</f>
        <v>2523.2134744706468</v>
      </c>
      <c r="G10" s="147"/>
      <c r="H10" s="419"/>
      <c r="I10" s="147"/>
      <c r="J10" s="16"/>
      <c r="K10" s="420">
        <f>'[13]Rev_SP-12me'!AT11</f>
        <v>58.093971233488318</v>
      </c>
      <c r="L10" s="420">
        <f>'[13]Rev_SP-12me'!AU11</f>
        <v>535.81652192451338</v>
      </c>
      <c r="M10" s="420">
        <f>'[13]Rev_SP-12me'!AW11</f>
        <v>305.20092</v>
      </c>
      <c r="N10" s="145">
        <f t="shared" si="0"/>
        <v>899.11141315800171</v>
      </c>
    </row>
    <row r="11" spans="2:15" ht="14.5" x14ac:dyDescent="0.25">
      <c r="B11" s="209" t="s">
        <v>939</v>
      </c>
      <c r="C11" s="84"/>
      <c r="D11" s="221">
        <f>'[14]Rev_SP-12me'!AJ12</f>
        <v>2301656</v>
      </c>
      <c r="E11" s="221">
        <f>'[14]Rev_SP-12me'!AL12</f>
        <v>3297.031391138572</v>
      </c>
      <c r="F11" s="221">
        <f>'[14]Rev_SP-12me'!AQ12</f>
        <v>1867.1154758477778</v>
      </c>
      <c r="G11" s="147">
        <f>'[14]Rev_SP-12me'!O12</f>
        <v>10</v>
      </c>
      <c r="H11" s="145">
        <f>'[14]Rev_SP-12me'!P12</f>
        <v>1.95</v>
      </c>
      <c r="I11" s="147">
        <f>'[14]Rev_SP-12me'!AA12</f>
        <v>40</v>
      </c>
      <c r="J11" s="16"/>
      <c r="K11" s="421">
        <f>'[13]Rev_SP-12me'!AT12</f>
        <v>30.748296473882075</v>
      </c>
      <c r="L11" s="421">
        <f>'[13]Rev_SP-12me'!AU12</f>
        <v>345.60083406263738</v>
      </c>
      <c r="M11" s="421">
        <f>'[13]Rev_SP-12me'!AW12</f>
        <v>123.680616</v>
      </c>
      <c r="N11" s="145">
        <f t="shared" si="0"/>
        <v>500.02974653651944</v>
      </c>
    </row>
    <row r="12" spans="2:15" ht="14.5" x14ac:dyDescent="0.25">
      <c r="B12" s="209" t="s">
        <v>941</v>
      </c>
      <c r="C12" s="84"/>
      <c r="D12" s="221">
        <f>'[14]Rev_SP-12me'!AJ13</f>
        <v>2000551</v>
      </c>
      <c r="E12" s="221">
        <f>'[14]Rev_SP-12me'!AL13</f>
        <v>3083.5817438653207</v>
      </c>
      <c r="F12" s="221">
        <f>'[14]Rev_SP-12me'!AQ13</f>
        <v>656.097998622869</v>
      </c>
      <c r="G12" s="147">
        <f>'[14]Rev_SP-12me'!O13</f>
        <v>10</v>
      </c>
      <c r="H12" s="145">
        <f>'[14]Rev_SP-12me'!P13</f>
        <v>3.1</v>
      </c>
      <c r="I12" s="147">
        <f>'[14]Rev_SP-12me'!AA13</f>
        <v>70</v>
      </c>
      <c r="J12" s="16"/>
      <c r="K12" s="421">
        <f>'[13]Rev_SP-12me'!AT13</f>
        <v>27.345674759606243</v>
      </c>
      <c r="L12" s="421">
        <f>'[13]Rev_SP-12me'!AU13</f>
        <v>190.21568786187601</v>
      </c>
      <c r="M12" s="421">
        <f>'[13]Rev_SP-12me'!AW13</f>
        <v>181.52030400000001</v>
      </c>
      <c r="N12" s="145">
        <f t="shared" si="0"/>
        <v>399.08166662148227</v>
      </c>
    </row>
    <row r="13" spans="2:15" x14ac:dyDescent="0.25">
      <c r="B13" s="210" t="s">
        <v>942</v>
      </c>
      <c r="C13" s="84"/>
      <c r="D13" s="233">
        <f>'[14]Rev_SP-12me'!AJ14</f>
        <v>2551305</v>
      </c>
      <c r="E13" s="233">
        <f>'[14]Rev_SP-12me'!AL14</f>
        <v>4432.1116501318911</v>
      </c>
      <c r="F13" s="233">
        <f>'[14]Rev_SP-12me'!AQ14</f>
        <v>4332.3596869897519</v>
      </c>
      <c r="G13" s="147"/>
      <c r="H13" s="145"/>
      <c r="I13" s="147"/>
      <c r="J13" s="16"/>
      <c r="K13" s="420">
        <f>'[13]Rev_SP-12me'!AT14</f>
        <v>47.776282296250891</v>
      </c>
      <c r="L13" s="420">
        <f>'[13]Rev_SP-12me'!AU14</f>
        <v>1485.5594746337542</v>
      </c>
      <c r="M13" s="420">
        <f>'[13]Rev_SP-12me'!AW14</f>
        <v>243.91449</v>
      </c>
      <c r="N13" s="145">
        <f t="shared" si="0"/>
        <v>1777.2502469300052</v>
      </c>
    </row>
    <row r="14" spans="2:15" ht="14.5" x14ac:dyDescent="0.25">
      <c r="B14" s="209" t="s">
        <v>943</v>
      </c>
      <c r="C14" s="84"/>
      <c r="D14" s="221">
        <f>'[14]Rev_SP-12me'!AJ15</f>
        <v>0</v>
      </c>
      <c r="E14" s="221">
        <f>'[14]Rev_SP-12me'!AL15</f>
        <v>0</v>
      </c>
      <c r="F14" s="221">
        <f>'[14]Rev_SP-12me'!AQ15</f>
        <v>3050.1227892887691</v>
      </c>
      <c r="G14" s="147">
        <f>'[14]Rev_SP-12me'!O15</f>
        <v>10</v>
      </c>
      <c r="H14" s="145">
        <f>'[14]Rev_SP-12me'!P15</f>
        <v>3.4</v>
      </c>
      <c r="I14" s="147"/>
      <c r="J14" s="16"/>
      <c r="K14" s="421">
        <f>'[13]Rev_SP-12me'!AT15</f>
        <v>0</v>
      </c>
      <c r="L14" s="421">
        <f>'[13]Rev_SP-12me'!AU15</f>
        <v>933.585883594748</v>
      </c>
      <c r="M14" s="421">
        <f>'[13]Rev_SP-12me'!AW15</f>
        <v>0</v>
      </c>
      <c r="N14" s="145">
        <f t="shared" si="0"/>
        <v>933.585883594748</v>
      </c>
    </row>
    <row r="15" spans="2:15" ht="14.5" x14ac:dyDescent="0.25">
      <c r="B15" s="209" t="s">
        <v>944</v>
      </c>
      <c r="C15" s="84"/>
      <c r="D15" s="221">
        <f>'[14]Rev_SP-12me'!AJ16</f>
        <v>2551305</v>
      </c>
      <c r="E15" s="221">
        <f>'[14]Rev_SP-12me'!AL16</f>
        <v>4432.1116501318911</v>
      </c>
      <c r="F15" s="221">
        <f>'[14]Rev_SP-12me'!AQ16</f>
        <v>1282.2368977009828</v>
      </c>
      <c r="G15" s="147">
        <f>'[14]Rev_SP-12me'!O16</f>
        <v>10</v>
      </c>
      <c r="H15" s="145">
        <f>'[14]Rev_SP-12me'!P16</f>
        <v>4.8</v>
      </c>
      <c r="I15" s="147">
        <f>'[14]Rev_SP-12me'!AA16</f>
        <v>90</v>
      </c>
      <c r="J15" s="16"/>
      <c r="K15" s="421">
        <f>'[13]Rev_SP-12me'!AT16</f>
        <v>47.776282296250891</v>
      </c>
      <c r="L15" s="421">
        <f>'[13]Rev_SP-12me'!AU16</f>
        <v>551.97359103900624</v>
      </c>
      <c r="M15" s="421">
        <f>'[13]Rev_SP-12me'!AW16</f>
        <v>243.91449</v>
      </c>
      <c r="N15" s="145">
        <f t="shared" si="0"/>
        <v>843.66436333525712</v>
      </c>
    </row>
    <row r="16" spans="2:15" x14ac:dyDescent="0.25">
      <c r="B16" s="210" t="s">
        <v>945</v>
      </c>
      <c r="C16" s="84"/>
      <c r="D16" s="233">
        <f>'[14]Rev_SP-12me'!AJ17</f>
        <v>1626664</v>
      </c>
      <c r="E16" s="233">
        <f>'[14]Rev_SP-12me'!AL17</f>
        <v>2957.8054578993392</v>
      </c>
      <c r="F16" s="233">
        <f>'[14]Rev_SP-12me'!AQ17</f>
        <v>5755.5697057925281</v>
      </c>
      <c r="G16" s="147"/>
      <c r="H16" s="145"/>
      <c r="I16" s="147"/>
      <c r="J16" s="16"/>
      <c r="K16" s="420">
        <f>'[13]Rev_SP-12me'!AT17</f>
        <v>49.16974647026079</v>
      </c>
      <c r="L16" s="420">
        <f>'[13]Rev_SP-12me'!AU17</f>
        <v>3448.0254444671764</v>
      </c>
      <c r="M16" s="420">
        <f>'[13]Rev_SP-12me'!AW17</f>
        <v>139.52506799999998</v>
      </c>
      <c r="N16" s="145">
        <f t="shared" si="0"/>
        <v>3636.7202589374369</v>
      </c>
    </row>
    <row r="17" spans="2:14" ht="14.5" x14ac:dyDescent="0.25">
      <c r="B17" s="209" t="s">
        <v>946</v>
      </c>
      <c r="C17" s="84"/>
      <c r="D17" s="221">
        <f>'[14]Rev_SP-12me'!AJ18</f>
        <v>0</v>
      </c>
      <c r="E17" s="221">
        <f>'[14]Rev_SP-12me'!AL18</f>
        <v>0</v>
      </c>
      <c r="F17" s="221">
        <f>'[14]Rev_SP-12me'!AQ18</f>
        <v>3248.7620883751779</v>
      </c>
      <c r="G17" s="147">
        <f>'[14]Rev_SP-12me'!O18</f>
        <v>10</v>
      </c>
      <c r="H17" s="145">
        <f>'[14]Rev_SP-12me'!P18</f>
        <v>5.0999999999999996</v>
      </c>
      <c r="I17" s="147"/>
      <c r="J17" s="16"/>
      <c r="K17" s="421">
        <f>'[13]Rev_SP-12me'!AT18</f>
        <v>0</v>
      </c>
      <c r="L17" s="421">
        <f>'[13]Rev_SP-12me'!AU18</f>
        <v>1511.4998866824858</v>
      </c>
      <c r="M17" s="421">
        <f>'[13]Rev_SP-12me'!AW18</f>
        <v>0</v>
      </c>
      <c r="N17" s="145">
        <f t="shared" si="0"/>
        <v>1511.4998866824858</v>
      </c>
    </row>
    <row r="18" spans="2:14" ht="14.5" x14ac:dyDescent="0.25">
      <c r="B18" s="209" t="s">
        <v>947</v>
      </c>
      <c r="C18" s="84"/>
      <c r="D18" s="221">
        <f>'[14]Rev_SP-12me'!AJ19</f>
        <v>904540</v>
      </c>
      <c r="E18" s="221">
        <f>'[14]Rev_SP-12me'!AL19</f>
        <v>1586.4329800336886</v>
      </c>
      <c r="F18" s="221">
        <f>'[14]Rev_SP-12me'!AQ19</f>
        <v>1066.5179536883702</v>
      </c>
      <c r="G18" s="147">
        <f>'[14]Rev_SP-12me'!O19</f>
        <v>10</v>
      </c>
      <c r="H18" s="145">
        <f>'[14]Rev_SP-12me'!P19</f>
        <v>7.7</v>
      </c>
      <c r="I18" s="147">
        <f>'[14]Rev_SP-12me'!AA19</f>
        <v>100</v>
      </c>
      <c r="J18" s="16"/>
      <c r="K18" s="421">
        <f>'[13]Rev_SP-12me'!AT19</f>
        <v>24.42748061565683</v>
      </c>
      <c r="L18" s="421">
        <f>'[13]Rev_SP-12me'!AU19</f>
        <v>744.37877902164917</v>
      </c>
      <c r="M18" s="421">
        <f>'[13]Rev_SP-12me'!AW19</f>
        <v>79.355159999999998</v>
      </c>
      <c r="N18" s="145">
        <f t="shared" si="0"/>
        <v>848.16141963730593</v>
      </c>
    </row>
    <row r="19" spans="2:14" ht="14.5" x14ac:dyDescent="0.25">
      <c r="B19" s="209" t="s">
        <v>948</v>
      </c>
      <c r="C19" s="84"/>
      <c r="D19" s="221">
        <f>'[14]Rev_SP-12me'!AJ20</f>
        <v>356411</v>
      </c>
      <c r="E19" s="221">
        <f>'[14]Rev_SP-12me'!AL20</f>
        <v>555.05382175994816</v>
      </c>
      <c r="F19" s="221">
        <f>'[14]Rev_SP-12me'!AQ20</f>
        <v>489.08666297525338</v>
      </c>
      <c r="G19" s="147">
        <f>'[14]Rev_SP-12me'!O20</f>
        <v>10</v>
      </c>
      <c r="H19" s="145">
        <f>'[14]Rev_SP-12me'!P20</f>
        <v>9</v>
      </c>
      <c r="I19" s="147">
        <f>'[14]Rev_SP-12me'!AA20</f>
        <v>120</v>
      </c>
      <c r="J19" s="16"/>
      <c r="K19" s="421">
        <f>'[13]Rev_SP-12me'!AT20</f>
        <v>10.45828247910088</v>
      </c>
      <c r="L19" s="421">
        <f>'[13]Rev_SP-12me'!AU20</f>
        <v>390.71334926928978</v>
      </c>
      <c r="M19" s="421">
        <f>'[13]Rev_SP-12me'!AW20</f>
        <v>29.69604</v>
      </c>
      <c r="N19" s="145">
        <f t="shared" si="0"/>
        <v>430.86767174839065</v>
      </c>
    </row>
    <row r="20" spans="2:14" ht="14.5" x14ac:dyDescent="0.25">
      <c r="B20" s="209" t="s">
        <v>949</v>
      </c>
      <c r="C20" s="84"/>
      <c r="D20" s="221">
        <f>'[14]Rev_SP-12me'!AJ21</f>
        <v>308516</v>
      </c>
      <c r="E20" s="221">
        <f>'[14]Rev_SP-12me'!AL21</f>
        <v>514.96912105560352</v>
      </c>
      <c r="F20" s="221">
        <f>'[14]Rev_SP-12me'!AQ21</f>
        <v>602.1302350815788</v>
      </c>
      <c r="G20" s="147">
        <f>'[14]Rev_SP-12me'!O21</f>
        <v>10</v>
      </c>
      <c r="H20" s="145">
        <f>'[14]Rev_SP-12me'!P21</f>
        <v>9.5</v>
      </c>
      <c r="I20" s="147">
        <f>'[14]Rev_SP-12me'!AA21</f>
        <v>140</v>
      </c>
      <c r="J20" s="16"/>
      <c r="K20" s="421">
        <f>'[13]Rev_SP-12me'!AT21</f>
        <v>9.9313451385559208</v>
      </c>
      <c r="L20" s="421">
        <f>'[13]Rev_SP-12me'!AU21</f>
        <v>496.26739420080196</v>
      </c>
      <c r="M20" s="421">
        <f>'[13]Rev_SP-12me'!AW21</f>
        <v>24.636780000000002</v>
      </c>
      <c r="N20" s="145">
        <f t="shared" si="0"/>
        <v>530.83551933935792</v>
      </c>
    </row>
    <row r="21" spans="2:14" ht="14.5" x14ac:dyDescent="0.25">
      <c r="B21" s="209" t="s">
        <v>950</v>
      </c>
      <c r="C21" s="84"/>
      <c r="D21" s="221">
        <f>'[14]Rev_SP-12me'!AJ22</f>
        <v>57197</v>
      </c>
      <c r="E21" s="221">
        <f>'[14]Rev_SP-12me'!AL22</f>
        <v>301.34953505009895</v>
      </c>
      <c r="F21" s="221">
        <f>'[14]Rev_SP-12me'!AQ22</f>
        <v>349.07276567214763</v>
      </c>
      <c r="G21" s="147">
        <f>'[14]Rev_SP-12me'!O22</f>
        <v>50</v>
      </c>
      <c r="H21" s="145">
        <f>'[14]Rev_SP-12me'!P22</f>
        <v>10</v>
      </c>
      <c r="I21" s="147">
        <f>'[14]Rev_SP-12me'!AA22</f>
        <v>160</v>
      </c>
      <c r="J21" s="16"/>
      <c r="K21" s="421">
        <f>'[13]Rev_SP-12me'!AT22</f>
        <v>4.3526382369471683</v>
      </c>
      <c r="L21" s="421">
        <f>'[13]Rev_SP-12me'!AU22</f>
        <v>305.16603529295003</v>
      </c>
      <c r="M21" s="421">
        <f>'[13]Rev_SP-12me'!AW22</f>
        <v>5.8370879999999996</v>
      </c>
      <c r="N21" s="145">
        <f t="shared" si="0"/>
        <v>315.35576152989717</v>
      </c>
    </row>
    <row r="22" spans="2:14" x14ac:dyDescent="0.25">
      <c r="B22" s="28" t="s">
        <v>951</v>
      </c>
      <c r="C22" s="16"/>
      <c r="D22" s="217">
        <f>'[14]Rev_SP-12me'!AJ23</f>
        <v>1310560</v>
      </c>
      <c r="E22" s="217">
        <f>'[14]Rev_SP-12me'!AL23</f>
        <v>4559.7402116791836</v>
      </c>
      <c r="F22" s="217">
        <f>'[14]Rev_SP-12me'!AQ23</f>
        <v>4403.0607364230837</v>
      </c>
      <c r="G22" s="147"/>
      <c r="H22" s="145"/>
      <c r="I22" s="147"/>
      <c r="J22" s="16"/>
      <c r="K22" s="418">
        <f>'[13]Rev_SP-12me'!AT23</f>
        <v>343.8251304393761</v>
      </c>
      <c r="L22" s="418">
        <f>'[13]Rev_SP-12me'!AU23</f>
        <v>4239.2039557174794</v>
      </c>
      <c r="M22" s="418">
        <f>'[13]Rev_SP-12me'!AW23</f>
        <v>116.87841900000001</v>
      </c>
      <c r="N22" s="424">
        <f t="shared" si="0"/>
        <v>4699.9075051568552</v>
      </c>
    </row>
    <row r="23" spans="2:14" x14ac:dyDescent="0.25">
      <c r="B23" s="205" t="s">
        <v>952</v>
      </c>
      <c r="C23" s="16"/>
      <c r="D23" s="233">
        <f>'[14]Rev_SP-12me'!AJ24</f>
        <v>658215</v>
      </c>
      <c r="E23" s="233">
        <f>'[14]Rev_SP-12me'!AL24</f>
        <v>1316.0416856078987</v>
      </c>
      <c r="F23" s="233">
        <f>'[14]Rev_SP-12me'!AQ24</f>
        <v>107.18732298785152</v>
      </c>
      <c r="G23" s="147"/>
      <c r="H23" s="145"/>
      <c r="I23" s="147"/>
      <c r="J23" s="16"/>
      <c r="K23" s="420">
        <f>'[13]Rev_SP-12me'!AT24</f>
        <v>72.973568640434863</v>
      </c>
      <c r="L23" s="420">
        <f>'[13]Rev_SP-12me'!AU24</f>
        <v>72.349886884579035</v>
      </c>
      <c r="M23" s="420">
        <f>'[13]Rev_SP-12me'!AW24</f>
        <v>34.462139999999998</v>
      </c>
      <c r="N23" s="145">
        <f t="shared" si="0"/>
        <v>179.78559552501392</v>
      </c>
    </row>
    <row r="24" spans="2:14" ht="14.5" x14ac:dyDescent="0.25">
      <c r="B24" s="417" t="s">
        <v>939</v>
      </c>
      <c r="C24" s="16"/>
      <c r="D24" s="221">
        <f>'[14]Rev_SP-12me'!AJ25</f>
        <v>658215</v>
      </c>
      <c r="E24" s="221">
        <f>'[14]Rev_SP-12me'!AL25</f>
        <v>1316.0416856078987</v>
      </c>
      <c r="F24" s="221">
        <f>'[14]Rev_SP-12me'!AQ25</f>
        <v>107.18732298785152</v>
      </c>
      <c r="G24" s="147">
        <f>'[14]Rev_SP-12me'!O25</f>
        <v>30</v>
      </c>
      <c r="H24" s="145">
        <f>'[14]Rev_SP-12me'!P25</f>
        <v>7</v>
      </c>
      <c r="I24" s="147">
        <f>'[14]Rev_SP-12me'!AA25</f>
        <v>50</v>
      </c>
      <c r="J24" s="16"/>
      <c r="K24" s="421">
        <f>'[13]Rev_SP-12me'!AT25</f>
        <v>72.973568640434863</v>
      </c>
      <c r="L24" s="421">
        <f>'[13]Rev_SP-12me'!AU25</f>
        <v>72.349886884579035</v>
      </c>
      <c r="M24" s="421">
        <f>'[13]Rev_SP-12me'!AW25</f>
        <v>34.462139999999998</v>
      </c>
      <c r="N24" s="145">
        <f t="shared" si="0"/>
        <v>179.78559552501392</v>
      </c>
    </row>
    <row r="25" spans="2:14" x14ac:dyDescent="0.25">
      <c r="B25" s="205" t="s">
        <v>953</v>
      </c>
      <c r="C25" s="16"/>
      <c r="D25" s="233">
        <f>'[14]Rev_SP-12me'!AJ26</f>
        <v>635521</v>
      </c>
      <c r="E25" s="233">
        <f>'[14]Rev_SP-12me'!AL26</f>
        <v>3220.9017543184873</v>
      </c>
      <c r="F25" s="233">
        <f>'[14]Rev_SP-12me'!AQ26</f>
        <v>4284.0041159908887</v>
      </c>
      <c r="G25" s="147"/>
      <c r="H25" s="145"/>
      <c r="I25" s="147"/>
      <c r="J25" s="16"/>
      <c r="K25" s="420">
        <f>'[13]Rev_SP-12me'!AT26</f>
        <v>269.20230202589164</v>
      </c>
      <c r="L25" s="420">
        <f>'[13]Rev_SP-12me'!AU26</f>
        <v>4156.0180444336656</v>
      </c>
      <c r="M25" s="420">
        <f>'[13]Rev_SP-12me'!AW26</f>
        <v>81.214347000000004</v>
      </c>
      <c r="N25" s="145">
        <f t="shared" si="0"/>
        <v>4506.4346934595569</v>
      </c>
    </row>
    <row r="26" spans="2:14" ht="14.5" x14ac:dyDescent="0.25">
      <c r="B26" s="207" t="s">
        <v>943</v>
      </c>
      <c r="C26" s="16"/>
      <c r="D26" s="221">
        <f>'[14]Rev_SP-12me'!AJ27</f>
        <v>210325</v>
      </c>
      <c r="E26" s="221">
        <f>'[14]Rev_SP-12me'!AL27</f>
        <v>384.24604070316133</v>
      </c>
      <c r="F26" s="221">
        <f>'[14]Rev_SP-12me'!AQ27</f>
        <v>763.67001199897572</v>
      </c>
      <c r="G26" s="147">
        <f>'[14]Rev_SP-12me'!O27</f>
        <v>70</v>
      </c>
      <c r="H26" s="145">
        <f>'[14]Rev_SP-12me'!P27</f>
        <v>8.5</v>
      </c>
      <c r="I26" s="147">
        <f>'[14]Rev_SP-12me'!AA27</f>
        <v>90</v>
      </c>
      <c r="J26" s="16"/>
      <c r="K26" s="421">
        <f>'[13]Rev_SP-12me'!AT27</f>
        <v>30.119894976938607</v>
      </c>
      <c r="L26" s="421">
        <f>'[13]Rev_SP-12me'!AU27</f>
        <v>619.40608338154857</v>
      </c>
      <c r="M26" s="421">
        <f>'[13]Rev_SP-12me'!AW27</f>
        <v>21.102983999999999</v>
      </c>
      <c r="N26" s="145">
        <f t="shared" si="0"/>
        <v>670.62896235848712</v>
      </c>
    </row>
    <row r="27" spans="2:14" ht="14.5" x14ac:dyDescent="0.25">
      <c r="B27" s="207" t="s">
        <v>954</v>
      </c>
      <c r="C27" s="16"/>
      <c r="D27" s="221">
        <f>'[14]Rev_SP-12me'!AJ28</f>
        <v>243391</v>
      </c>
      <c r="E27" s="221">
        <f>'[14]Rev_SP-12me'!AL28</f>
        <v>695.63433148836134</v>
      </c>
      <c r="F27" s="221">
        <f>'[14]Rev_SP-12me'!AQ28</f>
        <v>731.14591171730729</v>
      </c>
      <c r="G27" s="147">
        <f>'[14]Rev_SP-12me'!O28</f>
        <v>70</v>
      </c>
      <c r="H27" s="145">
        <f>'[14]Rev_SP-12me'!P28</f>
        <v>9.9</v>
      </c>
      <c r="I27" s="147">
        <f>'[14]Rev_SP-12me'!AA28</f>
        <v>105</v>
      </c>
      <c r="J27" s="16"/>
      <c r="K27" s="421">
        <f>'[13]Rev_SP-12me'!AT28</f>
        <v>55.26404878125684</v>
      </c>
      <c r="L27" s="421">
        <f>'[13]Rev_SP-12me'!AU28</f>
        <v>684.16239218957503</v>
      </c>
      <c r="M27" s="421">
        <f>'[13]Rev_SP-12me'!AW28</f>
        <v>29.353778999999999</v>
      </c>
      <c r="N27" s="145">
        <f t="shared" si="0"/>
        <v>768.78021997083192</v>
      </c>
    </row>
    <row r="28" spans="2:14" ht="14.5" x14ac:dyDescent="0.25">
      <c r="B28" s="207" t="s">
        <v>955</v>
      </c>
      <c r="C28" s="16"/>
      <c r="D28" s="221">
        <f>'[14]Rev_SP-12me'!AJ29</f>
        <v>63604</v>
      </c>
      <c r="E28" s="221">
        <f>'[14]Rev_SP-12me'!AL29</f>
        <v>325.22050797972889</v>
      </c>
      <c r="F28" s="221">
        <f>'[14]Rev_SP-12me'!AQ29</f>
        <v>392.52928305828885</v>
      </c>
      <c r="G28" s="147">
        <f>'[14]Rev_SP-12me'!O29</f>
        <v>100</v>
      </c>
      <c r="H28" s="145">
        <f>'[14]Rev_SP-12me'!P29</f>
        <v>10.4</v>
      </c>
      <c r="I28" s="147">
        <f>'[14]Rev_SP-12me'!AA29</f>
        <v>120</v>
      </c>
      <c r="J28" s="16"/>
      <c r="K28" s="421">
        <f>'[13]Rev_SP-12me'!AT29</f>
        <v>26.282562417274821</v>
      </c>
      <c r="L28" s="421">
        <f>'[13]Rev_SP-12me'!AU29</f>
        <v>384.99914529524364</v>
      </c>
      <c r="M28" s="421">
        <f>'[13]Rev_SP-12me'!AW29</f>
        <v>8.8953120000000006</v>
      </c>
      <c r="N28" s="145">
        <f t="shared" si="0"/>
        <v>420.17701971251847</v>
      </c>
    </row>
    <row r="29" spans="2:14" ht="14.5" x14ac:dyDescent="0.25">
      <c r="B29" s="207" t="s">
        <v>956</v>
      </c>
      <c r="C29" s="16"/>
      <c r="D29" s="221">
        <f>'[14]Rev_SP-12me'!AJ30</f>
        <v>118201</v>
      </c>
      <c r="E29" s="221">
        <f>'[14]Rev_SP-12me'!AL30</f>
        <v>1815.8008741472361</v>
      </c>
      <c r="F29" s="221">
        <f>'[14]Rev_SP-12me'!AQ30</f>
        <v>2396.6589092163172</v>
      </c>
      <c r="G29" s="147">
        <f>'[14]Rev_SP-12me'!O30</f>
        <v>100</v>
      </c>
      <c r="H29" s="145">
        <f>'[14]Rev_SP-12me'!P30</f>
        <v>11</v>
      </c>
      <c r="I29" s="147">
        <f>'[14]Rev_SP-12me'!AA30</f>
        <v>160</v>
      </c>
      <c r="J29" s="16"/>
      <c r="K29" s="421">
        <f>'[13]Rev_SP-12me'!AT30</f>
        <v>157.53579585042135</v>
      </c>
      <c r="L29" s="421">
        <f>'[13]Rev_SP-12me'!AU30</f>
        <v>2467.4504235672985</v>
      </c>
      <c r="M29" s="421">
        <f>'[13]Rev_SP-12me'!AW30</f>
        <v>21.862272000000001</v>
      </c>
      <c r="N29" s="145">
        <f t="shared" si="0"/>
        <v>2646.8484914177197</v>
      </c>
    </row>
    <row r="30" spans="2:14" x14ac:dyDescent="0.25">
      <c r="B30" s="205" t="s">
        <v>957</v>
      </c>
      <c r="C30" s="16"/>
      <c r="D30" s="233">
        <f>'[14]Rev_SP-12me'!AJ31</f>
        <v>2590</v>
      </c>
      <c r="E30" s="233">
        <f>'[14]Rev_SP-12me'!AL31</f>
        <v>7.7531689056611013</v>
      </c>
      <c r="F30" s="233">
        <f>'[14]Rev_SP-12me'!AQ31</f>
        <v>6.0101041212754494</v>
      </c>
      <c r="G30" s="147">
        <f>'[14]Rev_SP-12me'!O31</f>
        <v>150</v>
      </c>
      <c r="H30" s="145">
        <f>'[14]Rev_SP-12me'!P31</f>
        <v>13</v>
      </c>
      <c r="I30" s="147">
        <f>'[14]Rev_SP-12me'!AA31</f>
        <v>160</v>
      </c>
      <c r="J30" s="16"/>
      <c r="K30" s="420">
        <f>'[13]Rev_SP-12me'!AT31</f>
        <v>0.61361104974089942</v>
      </c>
      <c r="L30" s="420">
        <f>'[13]Rev_SP-12me'!AU31</f>
        <v>7.5053183524260092</v>
      </c>
      <c r="M30" s="420">
        <f>'[13]Rev_SP-12me'!AW31</f>
        <v>0.44697599999999998</v>
      </c>
      <c r="N30" s="145">
        <f t="shared" si="0"/>
        <v>8.5659054021669085</v>
      </c>
    </row>
    <row r="31" spans="2:14" x14ac:dyDescent="0.25">
      <c r="B31" s="205" t="s">
        <v>958</v>
      </c>
      <c r="C31" s="16"/>
      <c r="D31" s="233">
        <f>'[14]Rev_SP-12me'!AJ32</f>
        <v>14234</v>
      </c>
      <c r="E31" s="233">
        <f>'[14]Rev_SP-12me'!AL32</f>
        <v>15.043602847135995</v>
      </c>
      <c r="F31" s="233">
        <f>'[14]Rev_SP-12me'!AQ32</f>
        <v>5.85919332306855</v>
      </c>
      <c r="G31" s="147"/>
      <c r="H31" s="145"/>
      <c r="I31" s="147"/>
      <c r="J31" s="16"/>
      <c r="K31" s="420">
        <f>'[13]Rev_SP-12me'!AT32</f>
        <v>1.0356487233086979</v>
      </c>
      <c r="L31" s="420">
        <f>'[13]Rev_SP-12me'!AU32</f>
        <v>3.330706046809035</v>
      </c>
      <c r="M31" s="420">
        <f>'[13]Rev_SP-12me'!AW32</f>
        <v>0.75495599999999996</v>
      </c>
      <c r="N31" s="145">
        <f t="shared" si="0"/>
        <v>5.1213107701177325</v>
      </c>
    </row>
    <row r="32" spans="2:14" ht="14.5" x14ac:dyDescent="0.25">
      <c r="B32" s="207" t="s">
        <v>939</v>
      </c>
      <c r="C32" s="16"/>
      <c r="D32" s="221">
        <f>'[14]Rev_SP-12me'!AJ33</f>
        <v>10888</v>
      </c>
      <c r="E32" s="221">
        <f>'[14]Rev_SP-12me'!AL33</f>
        <v>11.406556071813529</v>
      </c>
      <c r="F32" s="221">
        <f>'[14]Rev_SP-12me'!AQ33</f>
        <v>3.8920152871335345</v>
      </c>
      <c r="G32" s="147">
        <f>'[14]Rev_SP-12me'!O33</f>
        <v>60</v>
      </c>
      <c r="H32" s="145">
        <f>'[14]Rev_SP-12me'!P33</f>
        <v>5.3</v>
      </c>
      <c r="I32" s="147">
        <f>'[14]Rev_SP-12me'!AA33</f>
        <v>45</v>
      </c>
      <c r="J32" s="16"/>
      <c r="K32" s="421">
        <f>'[13]Rev_SP-12me'!AT33</f>
        <v>0.75696218407490456</v>
      </c>
      <c r="L32" s="421">
        <f>'[13]Rev_SP-12me'!AU33</f>
        <v>2.0147275332384895</v>
      </c>
      <c r="M32" s="421">
        <f>'[13]Rev_SP-12me'!AW33</f>
        <v>0.52701299999999995</v>
      </c>
      <c r="N32" s="145">
        <f t="shared" si="0"/>
        <v>3.298702717313394</v>
      </c>
    </row>
    <row r="33" spans="2:14" ht="14.5" x14ac:dyDescent="0.25">
      <c r="B33" s="207" t="s">
        <v>959</v>
      </c>
      <c r="C33" s="16"/>
      <c r="D33" s="221">
        <f>'[14]Rev_SP-12me'!AJ34</f>
        <v>2307</v>
      </c>
      <c r="E33" s="221">
        <f>'[14]Rev_SP-12me'!AL34</f>
        <v>2.4176142731693506</v>
      </c>
      <c r="F33" s="221">
        <f>'[14]Rev_SP-12me'!AQ34</f>
        <v>1.4050644374044143</v>
      </c>
      <c r="G33" s="147">
        <f>'[14]Rev_SP-12me'!O34</f>
        <v>60</v>
      </c>
      <c r="H33" s="145">
        <f>'[14]Rev_SP-12me'!P34</f>
        <v>6.6</v>
      </c>
      <c r="I33" s="147">
        <f>'[14]Rev_SP-12me'!AA34</f>
        <v>55</v>
      </c>
      <c r="J33" s="16"/>
      <c r="K33" s="421">
        <f>'[13]Rev_SP-12me'!AT34</f>
        <v>0.17964894861420944</v>
      </c>
      <c r="L33" s="421">
        <f>'[13]Rev_SP-12me'!AU34</f>
        <v>0.91002695364163788</v>
      </c>
      <c r="M33" s="421">
        <f>'[13]Rev_SP-12me'!AW34</f>
        <v>0.14549699999999999</v>
      </c>
      <c r="N33" s="145">
        <f t="shared" si="0"/>
        <v>1.2351729022558473</v>
      </c>
    </row>
    <row r="34" spans="2:14" ht="14.5" x14ac:dyDescent="0.25">
      <c r="B34" s="207" t="s">
        <v>960</v>
      </c>
      <c r="C34" s="16"/>
      <c r="D34" s="221">
        <f>'[14]Rev_SP-12me'!AJ35</f>
        <v>1039</v>
      </c>
      <c r="E34" s="221">
        <f>'[14]Rev_SP-12me'!AL35</f>
        <v>1.2194325021531154</v>
      </c>
      <c r="F34" s="221">
        <f>'[14]Rev_SP-12me'!AQ35</f>
        <v>0.56211359853060083</v>
      </c>
      <c r="G34" s="147">
        <f>'[14]Rev_SP-12me'!O35</f>
        <v>60</v>
      </c>
      <c r="H34" s="145">
        <f>'[14]Rev_SP-12me'!P35</f>
        <v>7.5</v>
      </c>
      <c r="I34" s="147">
        <f>'[14]Rev_SP-12me'!AA35</f>
        <v>65</v>
      </c>
      <c r="J34" s="16"/>
      <c r="K34" s="421">
        <f>'[13]Rev_SP-12me'!AT35</f>
        <v>9.9037590619583962E-2</v>
      </c>
      <c r="L34" s="421">
        <f>'[13]Rev_SP-12me'!AU35</f>
        <v>0.40595155992890752</v>
      </c>
      <c r="M34" s="421">
        <f>'[13]Rev_SP-12me'!AW35</f>
        <v>8.2446000000000005E-2</v>
      </c>
      <c r="N34" s="145">
        <f t="shared" si="0"/>
        <v>0.58743515054849149</v>
      </c>
    </row>
    <row r="35" spans="2:14" x14ac:dyDescent="0.25">
      <c r="B35" s="28" t="s">
        <v>961</v>
      </c>
      <c r="C35" s="16"/>
      <c r="D35" s="217">
        <f>'[14]Rev_SP-12me'!AJ36</f>
        <v>47096</v>
      </c>
      <c r="E35" s="217">
        <f>'[14]Rev_SP-12me'!AN36*0.7457/10^3</f>
        <v>1135.8649262601334</v>
      </c>
      <c r="F35" s="217">
        <f>'[14]Rev_SP-12me'!AQ36</f>
        <v>1048.445473248798</v>
      </c>
      <c r="G35" s="147"/>
      <c r="H35" s="145"/>
      <c r="I35" s="147"/>
      <c r="J35" s="16"/>
      <c r="K35" s="418">
        <f>'[13]Rev_SP-12me'!AT36</f>
        <v>154.7423596043966</v>
      </c>
      <c r="L35" s="418">
        <f>'[13]Rev_SP-12me'!AU36</f>
        <v>795.05918365380342</v>
      </c>
      <c r="M35" s="418">
        <f>'[13]Rev_SP-12me'!AW36</f>
        <v>20.687716500000001</v>
      </c>
      <c r="N35" s="424">
        <f t="shared" si="0"/>
        <v>970.48925975819998</v>
      </c>
    </row>
    <row r="36" spans="2:14" ht="14.5" x14ac:dyDescent="0.25">
      <c r="B36" s="207" t="s">
        <v>962</v>
      </c>
      <c r="C36" s="16"/>
      <c r="D36" s="221">
        <f>'[14]Rev_SP-12me'!AJ37</f>
        <v>47096</v>
      </c>
      <c r="E36" s="221">
        <f>'[14]Rev_SP-12me'!AN37*0.7457/10^3</f>
        <v>1135.8649262601334</v>
      </c>
      <c r="F36" s="221">
        <f>'[14]Rev_SP-12me'!AQ37</f>
        <v>1006.8729544123263</v>
      </c>
      <c r="G36" s="147">
        <f>'[14]Rev_SP-12me'!O37</f>
        <v>100</v>
      </c>
      <c r="H36" s="145">
        <f>'[14]Rev_SP-12me'!P37</f>
        <v>7.7</v>
      </c>
      <c r="I36" s="147">
        <f>'[14]Rev_SP-12me'!AA37</f>
        <v>360.25</v>
      </c>
      <c r="J36" s="16"/>
      <c r="K36" s="421">
        <f>'[13]Rev_SP-12me'!AT37</f>
        <v>149.34987473712445</v>
      </c>
      <c r="L36" s="421">
        <f>'[13]Rev_SP-12me'!AU37</f>
        <v>767.03603400521467</v>
      </c>
      <c r="M36" s="421">
        <f>'[13]Rev_SP-12me'!AW37</f>
        <v>18.985331415095217</v>
      </c>
      <c r="N36" s="145">
        <f t="shared" si="0"/>
        <v>935.37124015743427</v>
      </c>
    </row>
    <row r="37" spans="2:14" ht="14.5" x14ac:dyDescent="0.25">
      <c r="B37" s="207" t="s">
        <v>963</v>
      </c>
      <c r="C37" s="16"/>
      <c r="D37" s="221">
        <f>'[14]Rev_SP-12me'!AJ38</f>
        <v>0</v>
      </c>
      <c r="E37" s="221">
        <f>'[14]Rev_SP-12me'!AN38*0.7457/10^3</f>
        <v>0</v>
      </c>
      <c r="F37" s="221">
        <f>'[14]Rev_SP-12me'!AQ38</f>
        <v>0</v>
      </c>
      <c r="G37" s="147">
        <f>'[14]Rev_SP-12me'!O38</f>
        <v>100</v>
      </c>
      <c r="H37" s="145">
        <f>'[14]Rev_SP-12me'!P38</f>
        <v>8.4</v>
      </c>
      <c r="I37" s="147">
        <f>'[14]Rev_SP-12me'!AA38</f>
        <v>360.25</v>
      </c>
      <c r="J37" s="16"/>
      <c r="K37" s="421">
        <f>'[13]Rev_SP-12me'!AT38</f>
        <v>0</v>
      </c>
      <c r="L37" s="421">
        <f>'[13]Rev_SP-12me'!AU38</f>
        <v>0</v>
      </c>
      <c r="M37" s="421">
        <f>'[13]Rev_SP-12me'!AW38</f>
        <v>0</v>
      </c>
      <c r="N37" s="145">
        <f t="shared" si="0"/>
        <v>0</v>
      </c>
    </row>
    <row r="38" spans="2:14" ht="14.5" x14ac:dyDescent="0.25">
      <c r="B38" s="207" t="s">
        <v>964</v>
      </c>
      <c r="C38" s="16"/>
      <c r="D38" s="221">
        <f>'[14]Rev_SP-12me'!AJ39</f>
        <v>0</v>
      </c>
      <c r="E38" s="221">
        <f>'[14]Rev_SP-12me'!AN39*0.7457/10^3</f>
        <v>0</v>
      </c>
      <c r="F38" s="221">
        <f>'[14]Rev_SP-12me'!AQ39</f>
        <v>0</v>
      </c>
      <c r="G38" s="147">
        <f>'[14]Rev_SP-12me'!O39</f>
        <v>50</v>
      </c>
      <c r="H38" s="145">
        <f>'[14]Rev_SP-12me'!P39</f>
        <v>6.2</v>
      </c>
      <c r="I38" s="147">
        <f>'[14]Rev_SP-12me'!AA39</f>
        <v>360.25</v>
      </c>
      <c r="J38" s="16"/>
      <c r="K38" s="421">
        <f>'[13]Rev_SP-12me'!AT39</f>
        <v>0</v>
      </c>
      <c r="L38" s="421">
        <f>'[13]Rev_SP-12me'!AU39</f>
        <v>0</v>
      </c>
      <c r="M38" s="421">
        <f>'[13]Rev_SP-12me'!AW39</f>
        <v>0</v>
      </c>
      <c r="N38" s="145">
        <f t="shared" si="0"/>
        <v>0</v>
      </c>
    </row>
    <row r="39" spans="2:14" ht="14.5" x14ac:dyDescent="0.25">
      <c r="B39" s="207" t="s">
        <v>965</v>
      </c>
      <c r="C39" s="16"/>
      <c r="D39" s="221">
        <f>'[14]Rev_SP-12me'!AJ40</f>
        <v>0</v>
      </c>
      <c r="E39" s="221">
        <f>'[14]Rev_SP-12me'!AN40*0.7457/10^3</f>
        <v>0</v>
      </c>
      <c r="F39" s="221">
        <f>'[14]Rev_SP-12me'!AQ40</f>
        <v>0</v>
      </c>
      <c r="G39" s="147">
        <f>'[14]Rev_SP-12me'!O40</f>
        <v>50</v>
      </c>
      <c r="H39" s="145">
        <f>'[14]Rev_SP-12me'!P40</f>
        <v>6.2</v>
      </c>
      <c r="I39" s="147">
        <f>'[14]Rev_SP-12me'!AA40</f>
        <v>360.25</v>
      </c>
      <c r="J39" s="16"/>
      <c r="K39" s="421">
        <f>'[13]Rev_SP-12me'!AT40</f>
        <v>0</v>
      </c>
      <c r="L39" s="421">
        <f>'[13]Rev_SP-12me'!AU40</f>
        <v>0</v>
      </c>
      <c r="M39" s="421">
        <f>'[13]Rev_SP-12me'!AW40</f>
        <v>0</v>
      </c>
      <c r="N39" s="145">
        <f t="shared" si="0"/>
        <v>0</v>
      </c>
    </row>
    <row r="40" spans="2:14" ht="14.5" x14ac:dyDescent="0.25">
      <c r="B40" s="207" t="s">
        <v>966</v>
      </c>
      <c r="C40" s="16"/>
      <c r="D40" s="221">
        <f>'[14]Rev_SP-12me'!AJ41</f>
        <v>0</v>
      </c>
      <c r="E40" s="221">
        <f>'[14]Rev_SP-12me'!AN41*0.7457/10^3</f>
        <v>0</v>
      </c>
      <c r="F40" s="221">
        <f>'[14]Rev_SP-12me'!AQ41</f>
        <v>41.572518836471737</v>
      </c>
      <c r="G40" s="147">
        <f>'[14]Rev_SP-12me'!O41</f>
        <v>65</v>
      </c>
      <c r="H40" s="145">
        <f>'[14]Rev_SP-12me'!P41</f>
        <v>7</v>
      </c>
      <c r="I40" s="147">
        <f>'[14]Rev_SP-12me'!AA41</f>
        <v>360.25</v>
      </c>
      <c r="J40" s="16"/>
      <c r="K40" s="421">
        <f>'[13]Rev_SP-12me'!AT41</f>
        <v>5.3924848672721479</v>
      </c>
      <c r="L40" s="421">
        <f>'[13]Rev_SP-12me'!AU41</f>
        <v>28.023149648588788</v>
      </c>
      <c r="M40" s="421">
        <f>'[13]Rev_SP-12me'!AW41</f>
        <v>1.7023850849047839</v>
      </c>
      <c r="N40" s="145">
        <f t="shared" si="0"/>
        <v>35.11801960076572</v>
      </c>
    </row>
    <row r="41" spans="2:14" ht="14.5" x14ac:dyDescent="0.25">
      <c r="B41" s="207" t="s">
        <v>967</v>
      </c>
      <c r="C41" s="16"/>
      <c r="D41" s="221">
        <f>'[14]Rev_SP-12me'!AJ42</f>
        <v>0</v>
      </c>
      <c r="E41" s="221">
        <f>'[14]Rev_SP-12me'!AN42*0.7457/10^3</f>
        <v>0</v>
      </c>
      <c r="F41" s="221">
        <f>'[14]Rev_SP-12me'!AQ42</f>
        <v>0</v>
      </c>
      <c r="G41" s="147">
        <f>'[14]Rev_SP-12me'!O42</f>
        <v>100</v>
      </c>
      <c r="H41" s="145">
        <f>'[14]Rev_SP-12me'!P42</f>
        <v>7.3</v>
      </c>
      <c r="I41" s="147">
        <f>'[14]Rev_SP-12me'!AA42</f>
        <v>360.25</v>
      </c>
      <c r="J41" s="16"/>
      <c r="K41" s="421">
        <f>'[13]Rev_SP-12me'!AT42</f>
        <v>0</v>
      </c>
      <c r="L41" s="421">
        <f>'[13]Rev_SP-12me'!AU42</f>
        <v>0</v>
      </c>
      <c r="M41" s="421">
        <f>'[13]Rev_SP-12me'!AW42</f>
        <v>0</v>
      </c>
      <c r="N41" s="145">
        <f t="shared" ref="N41:N68" si="1">SUM(K41:M41)</f>
        <v>0</v>
      </c>
    </row>
    <row r="42" spans="2:14" x14ac:dyDescent="0.25">
      <c r="B42" s="28" t="s">
        <v>968</v>
      </c>
      <c r="C42" s="16"/>
      <c r="D42" s="217">
        <f>'[14]Rev_SP-12me'!AJ43</f>
        <v>5661</v>
      </c>
      <c r="E42" s="217">
        <f>'[14]Rev_SP-12me'!AN43*0.7457/10^3</f>
        <v>17.705555777871719</v>
      </c>
      <c r="F42" s="217">
        <f>'[14]Rev_SP-12me'!AQ43</f>
        <v>9.6296718097026801</v>
      </c>
      <c r="G42" s="147"/>
      <c r="H42" s="145"/>
      <c r="I42" s="147"/>
      <c r="J42" s="16"/>
      <c r="K42" s="418">
        <f>'[13]Rev_SP-12me'!AT43</f>
        <v>0.51495248256000004</v>
      </c>
      <c r="L42" s="418">
        <f>'[13]Rev_SP-12me'!AU43</f>
        <v>3.8100559132585512</v>
      </c>
      <c r="M42" s="418">
        <f>'[13]Rev_SP-12me'!AW43</f>
        <v>0.29886000000000001</v>
      </c>
      <c r="N42" s="424">
        <f t="shared" si="1"/>
        <v>4.623868395818552</v>
      </c>
    </row>
    <row r="43" spans="2:14" ht="14.5" x14ac:dyDescent="0.25">
      <c r="B43" s="207" t="s">
        <v>155</v>
      </c>
      <c r="C43" s="16"/>
      <c r="D43" s="221">
        <f>'[14]Rev_SP-12me'!AJ44</f>
        <v>5296</v>
      </c>
      <c r="E43" s="221">
        <f>'[14]Rev_SP-12me'!AN44*0.7457/10^3</f>
        <v>16.568288707871723</v>
      </c>
      <c r="F43" s="221">
        <f>'[14]Rev_SP-12me'!AQ44</f>
        <v>9.3079503493729376</v>
      </c>
      <c r="G43" s="147">
        <f>'[14]Rev_SP-12me'!O44</f>
        <v>20</v>
      </c>
      <c r="H43" s="145">
        <f>'[14]Rev_SP-12me'!P44</f>
        <v>4</v>
      </c>
      <c r="I43" s="147">
        <f>'[14]Rev_SP-12me'!AA44</f>
        <v>50</v>
      </c>
      <c r="J43" s="16"/>
      <c r="K43" s="421">
        <f>'[13]Rev_SP-12me'!AT44</f>
        <v>0.51495248256000004</v>
      </c>
      <c r="L43" s="421">
        <f>'[13]Rev_SP-12me'!AU44</f>
        <v>3.7178885165312856</v>
      </c>
      <c r="M43" s="421">
        <f>'[13]Rev_SP-12me'!AW44</f>
        <v>0.28667999999999999</v>
      </c>
      <c r="N43" s="145">
        <f t="shared" si="1"/>
        <v>4.5195209990912852</v>
      </c>
    </row>
    <row r="44" spans="2:14" ht="14.5" x14ac:dyDescent="0.25">
      <c r="B44" s="207" t="s">
        <v>970</v>
      </c>
      <c r="C44" s="16"/>
      <c r="D44" s="221">
        <f>'[14]Rev_SP-12me'!AJ45</f>
        <v>365</v>
      </c>
      <c r="E44" s="221">
        <f>'[14]Rev_SP-12me'!AN45*0.7457/10^3</f>
        <v>1.1372670699999998</v>
      </c>
      <c r="F44" s="221">
        <f>'[14]Rev_SP-12me'!AQ45</f>
        <v>0.32172146032974236</v>
      </c>
      <c r="G44" s="147">
        <f>'[14]Rev_SP-12me'!O45</f>
        <v>20</v>
      </c>
      <c r="H44" s="145">
        <f>'[14]Rev_SP-12me'!P45</f>
        <v>4</v>
      </c>
      <c r="I44" s="147">
        <f>'[14]Rev_SP-12me'!AA45</f>
        <v>50</v>
      </c>
      <c r="J44" s="16"/>
      <c r="K44" s="421">
        <f>'[13]Rev_SP-12me'!AT45</f>
        <v>0</v>
      </c>
      <c r="L44" s="421">
        <f>'[13]Rev_SP-12me'!AU45</f>
        <v>9.216739672726576E-2</v>
      </c>
      <c r="M44" s="421">
        <f>'[13]Rev_SP-12me'!AW45</f>
        <v>1.218E-2</v>
      </c>
      <c r="N44" s="145">
        <f t="shared" si="1"/>
        <v>0.10434739672726576</v>
      </c>
    </row>
    <row r="45" spans="2:14" x14ac:dyDescent="0.25">
      <c r="B45" s="28" t="s">
        <v>971</v>
      </c>
      <c r="C45" s="16"/>
      <c r="D45" s="217">
        <f>'[14]Rev_SP-12me'!AJ46</f>
        <v>1510736</v>
      </c>
      <c r="E45" s="217">
        <f>'[14]Rev_SP-12me'!AN46*0.7457/10^3</f>
        <v>5601.0906545000007</v>
      </c>
      <c r="F45" s="217">
        <f>'[14]Rev_SP-12me'!AQ46</f>
        <v>17123.987305405804</v>
      </c>
      <c r="G45" s="147"/>
      <c r="H45" s="145"/>
      <c r="I45" s="147"/>
      <c r="J45" s="16"/>
      <c r="K45" s="418">
        <f>'[13]Rev_SP-12me'!AT46</f>
        <v>4.7331119861019948E-2</v>
      </c>
      <c r="L45" s="418">
        <f>'[13]Rev_SP-12me'!AU46</f>
        <v>9.8930454776660408</v>
      </c>
      <c r="M45" s="418">
        <f>'[13]Rev_SP-12me'!AW46</f>
        <v>50.103001253647172</v>
      </c>
      <c r="N45" s="424">
        <f t="shared" si="1"/>
        <v>60.043377851174235</v>
      </c>
    </row>
    <row r="46" spans="2:14" x14ac:dyDescent="0.25">
      <c r="B46" s="205" t="s">
        <v>972</v>
      </c>
      <c r="C46" s="16"/>
      <c r="D46" s="233">
        <f>'[14]Rev_SP-12me'!AJ47</f>
        <v>1510367</v>
      </c>
      <c r="E46" s="233">
        <f>'[14]Rev_SP-12me'!AN47*0.7457/10^3</f>
        <v>5599.6407452480007</v>
      </c>
      <c r="F46" s="233">
        <f>'[14]Rev_SP-12me'!AQ47</f>
        <v>17120.650929526786</v>
      </c>
      <c r="G46" s="147"/>
      <c r="H46" s="145"/>
      <c r="I46" s="147"/>
      <c r="J46" s="16"/>
      <c r="K46" s="420">
        <f>'[13]Rev_SP-12me'!AT47</f>
        <v>0</v>
      </c>
      <c r="L46" s="420">
        <f>'[13]Rev_SP-12me'!AU47</f>
        <v>8.9246930738397623</v>
      </c>
      <c r="M46" s="420">
        <f>'[13]Rev_SP-12me'!AW47</f>
        <v>50.090694787228891</v>
      </c>
      <c r="N46" s="145">
        <f t="shared" si="1"/>
        <v>59.015387861068653</v>
      </c>
    </row>
    <row r="47" spans="2:14" ht="14.5" x14ac:dyDescent="0.25">
      <c r="B47" s="207" t="s">
        <v>973</v>
      </c>
      <c r="C47" s="16"/>
      <c r="D47" s="221">
        <f>'[14]Rev_SP-12me'!AJ48</f>
        <v>1992</v>
      </c>
      <c r="E47" s="221">
        <f>'[14]Rev_SP-12me'!AN48*0.7457/10^3</f>
        <v>8.4009816300000004</v>
      </c>
      <c r="F47" s="221">
        <f>'[14]Rev_SP-12me'!AQ48</f>
        <v>36.166527887529853</v>
      </c>
      <c r="G47" s="147"/>
      <c r="H47" s="145">
        <f>'[14]Rev_SP-12me'!P48</f>
        <v>2.5</v>
      </c>
      <c r="I47" s="147">
        <f>'[14]Rev_SP-12me'!AA48</f>
        <v>30</v>
      </c>
      <c r="J47" s="16"/>
      <c r="K47" s="421">
        <f>'[13]Rev_SP-12me'!AT48</f>
        <v>0</v>
      </c>
      <c r="L47" s="421">
        <f>'[13]Rev_SP-12me'!AU48</f>
        <v>8.9246930738397623</v>
      </c>
      <c r="M47" s="421">
        <f>'[13]Rev_SP-12me'!AW48</f>
        <v>7.5166507959427128E-2</v>
      </c>
      <c r="N47" s="145">
        <f t="shared" si="1"/>
        <v>8.9998595817991891</v>
      </c>
    </row>
    <row r="48" spans="2:14" ht="14.5" x14ac:dyDescent="0.25">
      <c r="B48" s="205" t="s">
        <v>975</v>
      </c>
      <c r="C48" s="16"/>
      <c r="D48" s="221">
        <f>'[14]Rev_SP-12me'!AJ49</f>
        <v>1508375</v>
      </c>
      <c r="E48" s="221">
        <f>'[14]Rev_SP-12me'!AN49*0.7457/10^3</f>
        <v>5591.2397636180012</v>
      </c>
      <c r="F48" s="221">
        <f>'[14]Rev_SP-12me'!AQ49</f>
        <v>17084.484401639256</v>
      </c>
      <c r="G48" s="147"/>
      <c r="H48" s="145"/>
      <c r="I48" s="147"/>
      <c r="J48" s="16"/>
      <c r="K48" s="421">
        <f>'[13]Rev_SP-12me'!AT49</f>
        <v>0</v>
      </c>
      <c r="L48" s="421">
        <f>'[13]Rev_SP-12me'!AU49</f>
        <v>0</v>
      </c>
      <c r="M48" s="421">
        <f>'[13]Rev_SP-12me'!AW49</f>
        <v>0</v>
      </c>
      <c r="N48" s="145">
        <f t="shared" si="1"/>
        <v>0</v>
      </c>
    </row>
    <row r="49" spans="2:14" ht="14.5" x14ac:dyDescent="0.25">
      <c r="B49" s="207" t="s">
        <v>1031</v>
      </c>
      <c r="C49" s="16"/>
      <c r="D49" s="221">
        <f>'[14]Rev_SP-12me'!AJ50</f>
        <v>1508375</v>
      </c>
      <c r="E49" s="221">
        <f>'[14]Rev_SP-12me'!AN50*0.7457/10^3</f>
        <v>5591.2397636180012</v>
      </c>
      <c r="F49" s="221">
        <f>'[14]Rev_SP-12me'!AQ50</f>
        <v>17084.484401639256</v>
      </c>
      <c r="G49" s="147"/>
      <c r="H49" s="145"/>
      <c r="I49" s="147">
        <f>'[14]Rev_SP-12me'!AA50</f>
        <v>30</v>
      </c>
      <c r="J49" s="16"/>
      <c r="K49" s="421">
        <f>'[13]Rev_SP-12me'!AT50</f>
        <v>0</v>
      </c>
      <c r="L49" s="421">
        <f>'[13]Rev_SP-12me'!AU50</f>
        <v>0</v>
      </c>
      <c r="M49" s="421">
        <f>'[13]Rev_SP-12me'!AW50</f>
        <v>50.015528279269461</v>
      </c>
      <c r="N49" s="145">
        <f t="shared" si="1"/>
        <v>50.015528279269461</v>
      </c>
    </row>
    <row r="50" spans="2:14" ht="14.5" x14ac:dyDescent="0.25">
      <c r="B50" s="207" t="s">
        <v>1032</v>
      </c>
      <c r="C50" s="16"/>
      <c r="D50" s="221">
        <f>'[14]Rev_SP-12me'!AJ51</f>
        <v>0</v>
      </c>
      <c r="E50" s="221">
        <f>'[14]Rev_SP-12me'!AN51*0.7457/10^3</f>
        <v>0</v>
      </c>
      <c r="F50" s="221">
        <f>'[14]Rev_SP-12me'!AQ51</f>
        <v>0</v>
      </c>
      <c r="G50" s="147"/>
      <c r="H50" s="145"/>
      <c r="I50" s="147">
        <f>'[14]Rev_SP-12me'!AA51</f>
        <v>30</v>
      </c>
      <c r="J50" s="16"/>
      <c r="K50" s="421">
        <f>'[13]Rev_SP-12me'!AT51</f>
        <v>0</v>
      </c>
      <c r="L50" s="421">
        <f>'[13]Rev_SP-12me'!AU51</f>
        <v>0</v>
      </c>
      <c r="M50" s="421">
        <f>'[13]Rev_SP-12me'!AW51</f>
        <v>0</v>
      </c>
      <c r="N50" s="145">
        <f t="shared" si="1"/>
        <v>0</v>
      </c>
    </row>
    <row r="51" spans="2:14" x14ac:dyDescent="0.25">
      <c r="B51" s="205" t="s">
        <v>976</v>
      </c>
      <c r="C51" s="16"/>
      <c r="D51" s="233">
        <f>'[14]Rev_SP-12me'!AJ52</f>
        <v>369</v>
      </c>
      <c r="E51" s="233">
        <f>'[14]Rev_SP-12me'!AN52*0.7457/10^3</f>
        <v>1.4499092519999999</v>
      </c>
      <c r="F51" s="233">
        <f>'[14]Rev_SP-12me'!AQ52</f>
        <v>3.3363758790183304</v>
      </c>
      <c r="G51" s="147"/>
      <c r="H51" s="145"/>
      <c r="I51" s="147"/>
      <c r="J51" s="16"/>
      <c r="K51" s="420">
        <f>'[13]Rev_SP-12me'!AT52</f>
        <v>4.7331119861019948E-2</v>
      </c>
      <c r="L51" s="420">
        <f>'[13]Rev_SP-12me'!AU52</f>
        <v>0.96835240382627819</v>
      </c>
      <c r="M51" s="420">
        <f>'[13]Rev_SP-12me'!AW52</f>
        <v>1.2306466418277874E-2</v>
      </c>
      <c r="N51" s="145">
        <f t="shared" si="1"/>
        <v>1.027989990105576</v>
      </c>
    </row>
    <row r="52" spans="2:14" ht="14.5" x14ac:dyDescent="0.25">
      <c r="B52" s="207" t="s">
        <v>977</v>
      </c>
      <c r="C52" s="16"/>
      <c r="D52" s="221">
        <f>'[14]Rev_SP-12me'!AJ53</f>
        <v>369</v>
      </c>
      <c r="E52" s="221">
        <f>'[14]Rev_SP-12me'!AN53*0.7457/10^3</f>
        <v>1.4499092519999999</v>
      </c>
      <c r="F52" s="221">
        <f>'[14]Rev_SP-12me'!AQ53</f>
        <v>3.3363758790183304</v>
      </c>
      <c r="G52" s="147">
        <f>'[14]Rev_SP-12me'!O53</f>
        <v>20</v>
      </c>
      <c r="H52" s="145">
        <f>'[14]Rev_SP-12me'!P53</f>
        <v>4</v>
      </c>
      <c r="I52" s="147">
        <f>'[14]Rev_SP-12me'!AA53</f>
        <v>30</v>
      </c>
      <c r="J52" s="16"/>
      <c r="K52" s="421">
        <f>'[13]Rev_SP-12me'!AT53</f>
        <v>4.7331119861019948E-2</v>
      </c>
      <c r="L52" s="421">
        <f>'[13]Rev_SP-12me'!AU53</f>
        <v>0.96835240382627819</v>
      </c>
      <c r="M52" s="421">
        <f>'[13]Rev_SP-12me'!AW53</f>
        <v>1.2306466418277874E-2</v>
      </c>
      <c r="N52" s="145">
        <f t="shared" si="1"/>
        <v>1.027989990105576</v>
      </c>
    </row>
    <row r="53" spans="2:14" x14ac:dyDescent="0.25">
      <c r="B53" s="28" t="s">
        <v>979</v>
      </c>
      <c r="C53" s="16"/>
      <c r="D53" s="217">
        <f>'[14]Rev_SP-12me'!AJ54</f>
        <v>75491</v>
      </c>
      <c r="E53" s="217">
        <f>'[14]Rev_SP-12me'!AL54</f>
        <v>175.54056370111186</v>
      </c>
      <c r="F53" s="217">
        <f>'[14]Rev_SP-12me'!AQ54</f>
        <v>264.60008985750466</v>
      </c>
      <c r="G53" s="147"/>
      <c r="H53" s="145"/>
      <c r="I53" s="147"/>
      <c r="J53" s="16"/>
      <c r="K53" s="418">
        <f>'[13]Rev_SP-12me'!AT54</f>
        <v>7.6820056476566148</v>
      </c>
      <c r="L53" s="418">
        <f>'[13]Rev_SP-12me'!AU54</f>
        <v>196.71713000317186</v>
      </c>
      <c r="M53" s="418">
        <f>'[13]Rev_SP-12me'!AW54</f>
        <v>11.210643129008423</v>
      </c>
      <c r="N53" s="424">
        <f t="shared" si="1"/>
        <v>215.60977877983689</v>
      </c>
    </row>
    <row r="54" spans="2:14" ht="14.5" x14ac:dyDescent="0.25">
      <c r="B54" s="207" t="s">
        <v>980</v>
      </c>
      <c r="C54" s="16"/>
      <c r="D54" s="221">
        <f>'[14]Rev_SP-12me'!AJ55</f>
        <v>34450</v>
      </c>
      <c r="E54" s="221">
        <f>'[14]Rev_SP-12me'!AL55</f>
        <v>64.296763353401218</v>
      </c>
      <c r="F54" s="221">
        <f>'[14]Rev_SP-12me'!AQ55</f>
        <v>81.103307998222562</v>
      </c>
      <c r="G54" s="147">
        <f>'[14]Rev_SP-12me'!O55</f>
        <v>32</v>
      </c>
      <c r="H54" s="145">
        <f>'[14]Rev_SP-12me'!P55</f>
        <v>7.1</v>
      </c>
      <c r="I54" s="147">
        <f>'[14]Rev_SP-12me'!AA55</f>
        <v>120</v>
      </c>
      <c r="J54" s="16"/>
      <c r="K54" s="421">
        <f>'[13]Rev_SP-12me'!AT55</f>
        <v>2.7777727127839822</v>
      </c>
      <c r="L54" s="421">
        <f>'[13]Rev_SP-12me'!AU55</f>
        <v>55.764491209455358</v>
      </c>
      <c r="M54" s="421">
        <f>'[13]Rev_SP-12me'!AW55</f>
        <v>5.1905867737549869</v>
      </c>
      <c r="N54" s="145">
        <f t="shared" si="1"/>
        <v>63.73285069599433</v>
      </c>
    </row>
    <row r="55" spans="2:14" ht="14.5" x14ac:dyDescent="0.25">
      <c r="B55" s="207" t="s">
        <v>981</v>
      </c>
      <c r="C55" s="16"/>
      <c r="D55" s="221">
        <f>'[14]Rev_SP-12me'!AJ56</f>
        <v>12887</v>
      </c>
      <c r="E55" s="221">
        <f>'[14]Rev_SP-12me'!AL56</f>
        <v>31.563454629387358</v>
      </c>
      <c r="F55" s="221">
        <f>'[14]Rev_SP-12me'!AQ56</f>
        <v>53.205987684667463</v>
      </c>
      <c r="G55" s="147">
        <f>'[14]Rev_SP-12me'!O56</f>
        <v>32</v>
      </c>
      <c r="H55" s="145">
        <f>'[14]Rev_SP-12me'!P56</f>
        <v>7.6</v>
      </c>
      <c r="I55" s="147">
        <f>'[14]Rev_SP-12me'!AA56</f>
        <v>120</v>
      </c>
      <c r="J55" s="16"/>
      <c r="K55" s="421">
        <f>'[13]Rev_SP-12me'!AT56</f>
        <v>1.3442965861125904</v>
      </c>
      <c r="L55" s="421">
        <f>'[13]Rev_SP-12me'!AU56</f>
        <v>38.049757378782445</v>
      </c>
      <c r="M55" s="421">
        <f>'[13]Rev_SP-12me'!AW56</f>
        <v>1.7546623264371213</v>
      </c>
      <c r="N55" s="145">
        <f t="shared" si="1"/>
        <v>41.148716291332157</v>
      </c>
    </row>
    <row r="56" spans="2:14" ht="14.5" x14ac:dyDescent="0.25">
      <c r="B56" s="207" t="s">
        <v>982</v>
      </c>
      <c r="C56" s="16"/>
      <c r="D56" s="221">
        <f>'[14]Rev_SP-12me'!AJ57</f>
        <v>28154</v>
      </c>
      <c r="E56" s="221">
        <f>'[14]Rev_SP-12me'!AL57</f>
        <v>79.680345718323267</v>
      </c>
      <c r="F56" s="221">
        <f>'[14]Rev_SP-12me'!AQ57</f>
        <v>130.29079417461463</v>
      </c>
      <c r="G56" s="147">
        <f>'[14]Rev_SP-12me'!O57</f>
        <v>32</v>
      </c>
      <c r="H56" s="145">
        <f>'[14]Rev_SP-12me'!P57</f>
        <v>8.1</v>
      </c>
      <c r="I56" s="147">
        <f>'[14]Rev_SP-12me'!AA57</f>
        <v>120</v>
      </c>
      <c r="J56" s="16"/>
      <c r="K56" s="421">
        <f>'[13]Rev_SP-12me'!AT57</f>
        <v>3.5599363487600422</v>
      </c>
      <c r="L56" s="421">
        <f>'[13]Rev_SP-12me'!AU57</f>
        <v>102.90288141493406</v>
      </c>
      <c r="M56" s="421">
        <f>'[13]Rev_SP-12me'!AW57</f>
        <v>4.2653940288163144</v>
      </c>
      <c r="N56" s="145">
        <f t="shared" si="1"/>
        <v>110.72821179251042</v>
      </c>
    </row>
    <row r="57" spans="2:14" x14ac:dyDescent="0.25">
      <c r="B57" s="28" t="s">
        <v>983</v>
      </c>
      <c r="C57" s="16"/>
      <c r="D57" s="217">
        <f>'[14]Rev_SP-12me'!AJ65</f>
        <v>34839</v>
      </c>
      <c r="E57" s="217">
        <f>'[14]Rev_SP-12me'!AN65*0.7457/10^3</f>
        <v>117.16914189187091</v>
      </c>
      <c r="F57" s="217">
        <f>'[14]Rev_SP-12me'!AQ65</f>
        <v>258.32724226546907</v>
      </c>
      <c r="G57" s="147"/>
      <c r="H57" s="145"/>
      <c r="I57" s="147">
        <f>'[14]Rev_SP-12me'!AA65</f>
        <v>120</v>
      </c>
      <c r="J57" s="16"/>
      <c r="K57" s="418">
        <f>'[13]Rev_SP-12me'!AT65</f>
        <v>6.8461784002357238</v>
      </c>
      <c r="L57" s="418">
        <f>'[13]Rev_SP-12me'!AU65</f>
        <v>157.61505085213764</v>
      </c>
      <c r="M57" s="418">
        <f>'[13]Rev_SP-12me'!AW65</f>
        <v>5.2343008709915768</v>
      </c>
      <c r="N57" s="424">
        <f t="shared" si="1"/>
        <v>169.69553012336493</v>
      </c>
    </row>
    <row r="58" spans="2:14" ht="14.5" x14ac:dyDescent="0.25">
      <c r="B58" s="207" t="s">
        <v>980</v>
      </c>
      <c r="C58" s="16"/>
      <c r="D58" s="221">
        <f>'[14]Rev_SP-12me'!AJ66</f>
        <v>24977</v>
      </c>
      <c r="E58" s="221">
        <f>'[14]Rev_SP-12me'!AN66*0.7457/10^3</f>
        <v>81.179162813260021</v>
      </c>
      <c r="F58" s="221">
        <f>'[14]Rev_SP-12me'!AQ66</f>
        <v>198.64014654436014</v>
      </c>
      <c r="G58" s="147">
        <f>'[14]Rev_SP-12me'!O66</f>
        <v>32</v>
      </c>
      <c r="H58" s="145">
        <f>'[14]Rev_SP-12me'!P66</f>
        <v>6</v>
      </c>
      <c r="I58" s="147">
        <f>'[14]Rev_SP-12me'!AA66</f>
        <v>120</v>
      </c>
      <c r="J58" s="16"/>
      <c r="K58" s="421">
        <f>'[13]Rev_SP-12me'!AT66</f>
        <v>4.7354854327856701</v>
      </c>
      <c r="L58" s="421">
        <f>'[13]Rev_SP-12me'!AU66</f>
        <v>115.99730609634494</v>
      </c>
      <c r="M58" s="421">
        <f>'[13]Rev_SP-12me'!AW66</f>
        <v>3.7703203264371217</v>
      </c>
      <c r="N58" s="145">
        <f t="shared" si="1"/>
        <v>124.50311185556772</v>
      </c>
    </row>
    <row r="59" spans="2:14" ht="14.5" x14ac:dyDescent="0.25">
      <c r="B59" s="207" t="s">
        <v>981</v>
      </c>
      <c r="C59" s="16"/>
      <c r="D59" s="221">
        <f>'[14]Rev_SP-12me'!AJ67</f>
        <v>6292</v>
      </c>
      <c r="E59" s="221">
        <f>'[14]Rev_SP-12me'!AN67*0.7457/10^3</f>
        <v>21.758751070051403</v>
      </c>
      <c r="F59" s="221">
        <f>'[14]Rev_SP-12me'!AQ67</f>
        <v>46.410014912996886</v>
      </c>
      <c r="G59" s="147">
        <f>'[14]Rev_SP-12me'!O67</f>
        <v>32</v>
      </c>
      <c r="H59" s="145">
        <f>'[14]Rev_SP-12me'!P67</f>
        <v>7.1</v>
      </c>
      <c r="I59" s="147">
        <f>'[14]Rev_SP-12me'!AA67</f>
        <v>120</v>
      </c>
      <c r="J59" s="16"/>
      <c r="K59" s="421">
        <f>'[13]Rev_SP-12me'!AT67</f>
        <v>1.235900015979942</v>
      </c>
      <c r="L59" s="421">
        <f>'[13]Rev_SP-12me'!AU67</f>
        <v>31.668629514942705</v>
      </c>
      <c r="M59" s="421">
        <f>'[13]Rev_SP-12me'!AW67</f>
        <v>0.90803728993645627</v>
      </c>
      <c r="N59" s="145">
        <f t="shared" si="1"/>
        <v>33.812566820859104</v>
      </c>
    </row>
    <row r="60" spans="2:14" ht="14.5" x14ac:dyDescent="0.25">
      <c r="B60" s="207" t="s">
        <v>982</v>
      </c>
      <c r="C60" s="16"/>
      <c r="D60" s="221">
        <f>'[14]Rev_SP-12me'!AJ68</f>
        <v>3570</v>
      </c>
      <c r="E60" s="221">
        <f>'[14]Rev_SP-12me'!AN68*0.7457/10^3</f>
        <v>14.2312280085595</v>
      </c>
      <c r="F60" s="221">
        <f>'[14]Rev_SP-12me'!AQ68</f>
        <v>13.277080808112016</v>
      </c>
      <c r="G60" s="147">
        <f>'[14]Rev_SP-12me'!O68</f>
        <v>32</v>
      </c>
      <c r="H60" s="145">
        <f>'[14]Rev_SP-12me'!P68</f>
        <v>7.6</v>
      </c>
      <c r="I60" s="147">
        <f>'[14]Rev_SP-12me'!AA68</f>
        <v>120</v>
      </c>
      <c r="J60" s="16"/>
      <c r="K60" s="421">
        <f>'[13]Rev_SP-12me'!AT68</f>
        <v>0.87479295147011227</v>
      </c>
      <c r="L60" s="421">
        <f>'[13]Rev_SP-12me'!AU68</f>
        <v>9.9491152408500145</v>
      </c>
      <c r="M60" s="421">
        <f>'[13]Rev_SP-12me'!AW68</f>
        <v>0.55594325461799898</v>
      </c>
      <c r="N60" s="145">
        <f t="shared" si="1"/>
        <v>11.379851446938126</v>
      </c>
    </row>
    <row r="61" spans="2:14" x14ac:dyDescent="0.25">
      <c r="B61" s="28" t="s">
        <v>1100</v>
      </c>
      <c r="C61" s="16"/>
      <c r="D61" s="217">
        <f>'[14]Rev_SP-12me'!AJ69</f>
        <v>0</v>
      </c>
      <c r="E61" s="217">
        <f>'[14]Rev_SP-12me'!AL69</f>
        <v>0</v>
      </c>
      <c r="F61" s="217">
        <f>'[14]Rev_SP-12me'!AQ69</f>
        <v>0</v>
      </c>
      <c r="G61" s="147"/>
      <c r="H61" s="145"/>
      <c r="I61" s="147"/>
      <c r="J61" s="16"/>
      <c r="K61" s="418">
        <f>'[13]Rev_SP-12me'!AT69</f>
        <v>0</v>
      </c>
      <c r="L61" s="418">
        <f>'[13]Rev_SP-12me'!AU69</f>
        <v>0</v>
      </c>
      <c r="M61" s="418">
        <f>'[13]Rev_SP-12me'!AW69</f>
        <v>0</v>
      </c>
      <c r="N61" s="145">
        <f t="shared" si="1"/>
        <v>0</v>
      </c>
    </row>
    <row r="62" spans="2:14" x14ac:dyDescent="0.25">
      <c r="B62" s="28" t="s">
        <v>986</v>
      </c>
      <c r="C62" s="16"/>
      <c r="D62" s="217">
        <f>'[14]Rev_SP-12me'!AJ58</f>
        <v>27229</v>
      </c>
      <c r="E62" s="217">
        <f>'[14]Rev_SP-12me'!AL58</f>
        <v>86.90784735772678</v>
      </c>
      <c r="F62" s="217">
        <f>'[14]Rev_SP-12me'!AQ58</f>
        <v>108.54942655640627</v>
      </c>
      <c r="G62" s="147"/>
      <c r="H62" s="145"/>
      <c r="I62" s="147"/>
      <c r="J62" s="16"/>
      <c r="K62" s="418">
        <f>'[13]Rev_SP-12me'!AT58</f>
        <v>2.1509142376681618</v>
      </c>
      <c r="L62" s="418">
        <f>'[13]Rev_SP-12me'!AU58</f>
        <v>78.450761018116353</v>
      </c>
      <c r="M62" s="418">
        <f>'[13]Rev_SP-12me'!AW58</f>
        <v>3.0838678727022431</v>
      </c>
      <c r="N62" s="424">
        <f t="shared" si="1"/>
        <v>83.685543128486756</v>
      </c>
    </row>
    <row r="63" spans="2:14" ht="14.5" x14ac:dyDescent="0.25">
      <c r="B63" s="205" t="s">
        <v>987</v>
      </c>
      <c r="C63" s="16"/>
      <c r="D63" s="241">
        <f>'[14]Rev_SP-12me'!AJ59</f>
        <v>22251</v>
      </c>
      <c r="E63" s="241">
        <f>'[14]Rev_SP-12me'!AL59</f>
        <v>78.402651238740546</v>
      </c>
      <c r="F63" s="241">
        <f>'[14]Rev_SP-12me'!AQ59</f>
        <v>96.714731941895124</v>
      </c>
      <c r="G63" s="147">
        <f>'[14]Rev_SP-12me'!O59</f>
        <v>21</v>
      </c>
      <c r="H63" s="145">
        <f>'[14]Rev_SP-12me'!P59</f>
        <v>8.3000000000000007</v>
      </c>
      <c r="I63" s="147">
        <f>'[14]Rev_SP-12me'!AA59</f>
        <v>100</v>
      </c>
      <c r="J63" s="16"/>
      <c r="K63" s="423">
        <f>'[13]Rev_SP-12me'!AT59</f>
        <v>1.8692001121076238</v>
      </c>
      <c r="L63" s="423">
        <f>'[13]Rev_SP-12me'!AU59</f>
        <v>73.00419138904428</v>
      </c>
      <c r="M63" s="423">
        <f>'[13]Rev_SP-12me'!AW59</f>
        <v>2.517287872702243</v>
      </c>
      <c r="N63" s="145">
        <f t="shared" si="1"/>
        <v>77.390679373854141</v>
      </c>
    </row>
    <row r="64" spans="2:14" ht="14.5" x14ac:dyDescent="0.25">
      <c r="B64" s="205" t="s">
        <v>988</v>
      </c>
      <c r="C64" s="16"/>
      <c r="D64" s="241">
        <f>'[14]Rev_SP-12me'!AJ60</f>
        <v>4978</v>
      </c>
      <c r="E64" s="241">
        <f>'[14]Rev_SP-12me'!AL60</f>
        <v>8.5051961189862304</v>
      </c>
      <c r="F64" s="241">
        <f>'[14]Rev_SP-12me'!AQ60</f>
        <v>11.834694614511157</v>
      </c>
      <c r="G64" s="147">
        <f>'[14]Rev_SP-12me'!O60</f>
        <v>30</v>
      </c>
      <c r="H64" s="145">
        <f>'[14]Rev_SP-12me'!P60</f>
        <v>5</v>
      </c>
      <c r="I64" s="147">
        <f>'[14]Rev_SP-12me'!AA60</f>
        <v>100</v>
      </c>
      <c r="J64" s="16"/>
      <c r="K64" s="423">
        <f>'[13]Rev_SP-12me'!AT60</f>
        <v>0.2817141255605381</v>
      </c>
      <c r="L64" s="423">
        <f>'[13]Rev_SP-12me'!AU60</f>
        <v>5.4465696290720755</v>
      </c>
      <c r="M64" s="423">
        <f>'[13]Rev_SP-12me'!AW60</f>
        <v>0.56657999999999997</v>
      </c>
      <c r="N64" s="145">
        <f t="shared" si="1"/>
        <v>6.2948637546326136</v>
      </c>
    </row>
    <row r="65" spans="2:17" x14ac:dyDescent="0.25">
      <c r="B65" s="205" t="s">
        <v>989</v>
      </c>
      <c r="C65" s="16"/>
      <c r="D65" s="216">
        <f>'[14]Rev_SP-12me'!AJ61</f>
        <v>4978</v>
      </c>
      <c r="E65" s="216">
        <f>'[14]Rev_SP-12me'!AL61</f>
        <v>8.5051961189862304</v>
      </c>
      <c r="F65" s="216">
        <f>'[14]Rev_SP-12me'!AQ61</f>
        <v>11.834694614511157</v>
      </c>
      <c r="G65" s="147">
        <f>'[14]Rev_SP-12me'!O61</f>
        <v>30</v>
      </c>
      <c r="H65" s="145">
        <f>'[14]Rev_SP-12me'!P61</f>
        <v>5</v>
      </c>
      <c r="I65" s="147">
        <f>'[14]Rev_SP-12me'!AA61</f>
        <v>100</v>
      </c>
      <c r="J65" s="16"/>
      <c r="K65" s="143">
        <f>'[13]Rev_SP-12me'!AT61</f>
        <v>0</v>
      </c>
      <c r="L65" s="143">
        <f>'[13]Rev_SP-12me'!AU61</f>
        <v>0</v>
      </c>
      <c r="M65" s="143">
        <f>'[13]Rev_SP-12me'!AW61</f>
        <v>0</v>
      </c>
      <c r="N65" s="145">
        <f t="shared" si="1"/>
        <v>0</v>
      </c>
    </row>
    <row r="66" spans="2:17" x14ac:dyDescent="0.25">
      <c r="B66" s="205" t="s">
        <v>990</v>
      </c>
      <c r="C66" s="16"/>
      <c r="D66" s="216">
        <f>'[14]Rev_SP-12me'!AJ62</f>
        <v>0</v>
      </c>
      <c r="E66" s="216">
        <f>'[14]Rev_SP-12me'!AL62</f>
        <v>0</v>
      </c>
      <c r="F66" s="216">
        <f>'[14]Rev_SP-12me'!AQ62</f>
        <v>0</v>
      </c>
      <c r="G66" s="147">
        <f>'[14]Rev_SP-12me'!O62</f>
        <v>30</v>
      </c>
      <c r="H66" s="145">
        <f>'[14]Rev_SP-12me'!P62</f>
        <v>5</v>
      </c>
      <c r="I66" s="147">
        <f>'[14]Rev_SP-12me'!AA62</f>
        <v>100</v>
      </c>
      <c r="J66" s="16"/>
      <c r="K66" s="143">
        <f>'[13]Rev_SP-12me'!AT62</f>
        <v>0</v>
      </c>
      <c r="L66" s="143">
        <f>'[13]Rev_SP-12me'!AU62</f>
        <v>0</v>
      </c>
      <c r="M66" s="143">
        <f>'[13]Rev_SP-12me'!AW62</f>
        <v>0</v>
      </c>
      <c r="N66" s="145">
        <f t="shared" si="1"/>
        <v>0</v>
      </c>
    </row>
    <row r="67" spans="2:17" x14ac:dyDescent="0.25">
      <c r="B67" s="28" t="s">
        <v>991</v>
      </c>
      <c r="C67" s="16"/>
      <c r="D67" s="217">
        <f>'[14]Rev_SP-12me'!AJ63</f>
        <v>20019</v>
      </c>
      <c r="E67" s="217">
        <f>'[14]Rev_SP-12me'!AL63</f>
        <v>185.66963414362604</v>
      </c>
      <c r="F67" s="217">
        <f>'[14]Rev_SP-12me'!AQ63</f>
        <v>157.32811057162914</v>
      </c>
      <c r="G67" s="147">
        <f>'[14]Rev_SP-12me'!O63</f>
        <v>21</v>
      </c>
      <c r="H67" s="145">
        <f>'[14]Rev_SP-12me'!P63</f>
        <v>12</v>
      </c>
      <c r="I67" s="147">
        <f>'[14]Rev_SP-12me'!AA63</f>
        <v>100</v>
      </c>
      <c r="J67" s="16"/>
      <c r="K67" s="418">
        <f>'[13]Rev_SP-12me'!AT63</f>
        <v>2.8475999999999999</v>
      </c>
      <c r="L67" s="418">
        <f>'[13]Rev_SP-12me'!AU63</f>
        <v>192.75252946209329</v>
      </c>
      <c r="M67" s="418">
        <f>'[13]Rev_SP-12me'!AW63</f>
        <v>1.71366</v>
      </c>
      <c r="N67" s="424">
        <f t="shared" si="1"/>
        <v>197.3137894620933</v>
      </c>
    </row>
    <row r="68" spans="2:17" x14ac:dyDescent="0.25">
      <c r="B68" s="28" t="s">
        <v>1033</v>
      </c>
      <c r="C68" s="16"/>
      <c r="D68" s="217">
        <f>'[14]Rev_SP-12me'!AJ64</f>
        <v>415</v>
      </c>
      <c r="E68" s="217">
        <f>'[14]Rev_SP-12me'!AL64</f>
        <v>19.914840829493091</v>
      </c>
      <c r="F68" s="217">
        <f>'[14]Rev_SP-12me'!AQ64</f>
        <v>46.870240087705909</v>
      </c>
      <c r="G68" s="147">
        <f>'[14]Rev_SP-12me'!O64</f>
        <v>0</v>
      </c>
      <c r="H68" s="145">
        <f>'[14]Rev_SP-12me'!P64</f>
        <v>6</v>
      </c>
      <c r="I68" s="147">
        <f>'[14]Rev_SP-12me'!AA64</f>
        <v>120</v>
      </c>
      <c r="J68" s="16"/>
      <c r="K68" s="418">
        <f>'[13]Rev_SP-12me'!AT64</f>
        <v>0.4567500000000001</v>
      </c>
      <c r="L68" s="418">
        <f>'[13]Rev_SP-12me'!AU64</f>
        <v>1.5063245999999999</v>
      </c>
      <c r="M68" s="418">
        <f>'[13]Rev_SP-12me'!AW64</f>
        <v>3.4390799999999999E-2</v>
      </c>
      <c r="N68" s="424">
        <f t="shared" si="1"/>
        <v>1.9974654000000001</v>
      </c>
    </row>
    <row r="69" spans="2:17" x14ac:dyDescent="0.25">
      <c r="B69" s="28"/>
      <c r="C69" s="16"/>
      <c r="D69" s="216"/>
      <c r="E69" s="119"/>
      <c r="F69" s="119"/>
      <c r="G69" s="92"/>
      <c r="H69" s="92"/>
      <c r="I69" s="544"/>
      <c r="J69" s="16"/>
      <c r="K69" s="92"/>
      <c r="L69" s="92"/>
      <c r="M69" s="92"/>
      <c r="N69" s="92"/>
    </row>
    <row r="70" spans="2:17" x14ac:dyDescent="0.25">
      <c r="B70" s="28" t="s">
        <v>1034</v>
      </c>
      <c r="C70" s="16"/>
      <c r="D70" s="245">
        <f>SUM(D9,D22,D35,D42,D45,D53,D57,D61,D62,D67,D68)</f>
        <v>11512222</v>
      </c>
      <c r="E70" s="246">
        <f>SUM(E9,E22,E35,E42,E45,E53,E57,E61,E62,E67,E68)</f>
        <v>25670.133619176144</v>
      </c>
      <c r="F70" s="245">
        <f>SUM(F9,F22,F35,F42,F45,F53,F57,F61,F62,F67,F68)</f>
        <v>36031.941163479038</v>
      </c>
      <c r="G70" s="182"/>
      <c r="H70" s="182"/>
      <c r="I70" s="182"/>
      <c r="J70" s="425"/>
      <c r="K70" s="295">
        <f>SUM(K9,K22,K35,K42,K45,K53,K57,K61,K62,K67,K68)</f>
        <v>674.15322193175439</v>
      </c>
      <c r="L70" s="182">
        <f>SUM(L9,L22,L35,L42,L45,L53,L57,L61,L62,L67,L68)</f>
        <v>11144.409477723171</v>
      </c>
      <c r="M70" s="182">
        <f>SUM(M9,M22,M35,M42,M45,M53,M57,M61,M62,M67,M68)</f>
        <v>897.88533742634945</v>
      </c>
      <c r="N70" s="182">
        <f>SUM(N9,N22,N35,N42,N45,N53,N57,N61,N62,N67,N68)</f>
        <v>12716.448037081274</v>
      </c>
    </row>
    <row r="71" spans="2:17" x14ac:dyDescent="0.25">
      <c r="B71" s="204"/>
      <c r="C71" s="156"/>
      <c r="D71" s="218"/>
      <c r="E71" s="219"/>
      <c r="F71" s="218"/>
      <c r="G71" s="541"/>
      <c r="H71" s="541"/>
      <c r="I71" s="541"/>
      <c r="J71" s="16"/>
      <c r="K71" s="424"/>
      <c r="L71" s="180"/>
      <c r="M71" s="180"/>
      <c r="N71" s="180"/>
    </row>
    <row r="72" spans="2:17" x14ac:dyDescent="0.25">
      <c r="B72" s="1160" t="s">
        <v>844</v>
      </c>
      <c r="C72" s="1160"/>
      <c r="D72" s="17"/>
      <c r="E72" s="17"/>
      <c r="F72" s="17"/>
      <c r="G72" s="544"/>
      <c r="H72" s="544"/>
      <c r="I72" s="544"/>
      <c r="J72" s="16"/>
      <c r="K72" s="16"/>
      <c r="L72" s="16"/>
      <c r="M72" s="16"/>
      <c r="N72" s="16"/>
    </row>
    <row r="73" spans="2:17" x14ac:dyDescent="0.25">
      <c r="B73" s="426" t="s">
        <v>167</v>
      </c>
      <c r="C73" s="16"/>
      <c r="D73" s="119"/>
      <c r="E73" s="119"/>
      <c r="F73" s="119"/>
      <c r="G73" s="544"/>
      <c r="H73" s="544"/>
      <c r="I73" s="544"/>
      <c r="J73" s="16"/>
      <c r="K73" s="92"/>
      <c r="L73" s="92"/>
      <c r="M73" s="92"/>
      <c r="N73" s="92"/>
    </row>
    <row r="74" spans="2:17" x14ac:dyDescent="0.25">
      <c r="B74" s="426" t="s">
        <v>1035</v>
      </c>
      <c r="C74" s="112"/>
      <c r="D74" s="217">
        <f>'[14]Rev_SP-12me'!AJ84</f>
        <v>6196</v>
      </c>
      <c r="E74" s="217">
        <f>'[14]Rev_SP-12me'!AL84</f>
        <v>1616.9278997510826</v>
      </c>
      <c r="F74" s="217">
        <f>F75+F84</f>
        <v>4574.5787235455946</v>
      </c>
      <c r="G74" s="541"/>
      <c r="H74" s="424"/>
      <c r="I74" s="541"/>
      <c r="J74" s="16"/>
      <c r="K74" s="418">
        <f>'[13]Rev_SP-12me'!AT84</f>
        <v>973.61447866602145</v>
      </c>
      <c r="L74" s="418">
        <f>'[13]Rev_SP-12me'!AU84</f>
        <v>3567.4415910385242</v>
      </c>
      <c r="M74" s="418">
        <f>'[13]Rev_SP-12me'!AW84</f>
        <v>14.387532385047965</v>
      </c>
      <c r="N74" s="180">
        <f t="shared" ref="N74:N105" si="2">SUM(K74:M74)</f>
        <v>4555.4436020895937</v>
      </c>
    </row>
    <row r="75" spans="2:17" x14ac:dyDescent="0.25">
      <c r="B75" s="427" t="s">
        <v>1036</v>
      </c>
      <c r="C75" s="112"/>
      <c r="D75" s="233">
        <f>'[14]Rev_SP-12me'!AJ85</f>
        <v>6196</v>
      </c>
      <c r="E75" s="233">
        <f>'[14]Rev_SP-12me'!AL85</f>
        <v>1616.9278997510826</v>
      </c>
      <c r="F75" s="233">
        <f>'[14]Rev_SP-12me'!AQ85</f>
        <v>4424.6016645962709</v>
      </c>
      <c r="G75" s="147"/>
      <c r="H75" s="145"/>
      <c r="I75" s="147"/>
      <c r="J75" s="16"/>
      <c r="K75" s="420">
        <f>'[13]Rev_SP-12me'!AT85</f>
        <v>973.61447866602145</v>
      </c>
      <c r="L75" s="420">
        <f>'[13]Rev_SP-12me'!AU85</f>
        <v>3453.1390194709484</v>
      </c>
      <c r="M75" s="420">
        <f>'[13]Rev_SP-12me'!AW85</f>
        <v>13.888208931524975</v>
      </c>
      <c r="N75" s="147">
        <f t="shared" si="2"/>
        <v>4440.6417070684947</v>
      </c>
    </row>
    <row r="76" spans="2:17" ht="14.5" x14ac:dyDescent="0.25">
      <c r="B76" s="428" t="s">
        <v>1037</v>
      </c>
      <c r="C76" s="112"/>
      <c r="D76" s="241">
        <f>'[14]Rev_SP-12me'!AJ86</f>
        <v>6196</v>
      </c>
      <c r="E76" s="241">
        <f>'[14]Rev_SP-12me'!AL86</f>
        <v>1616.9278997510826</v>
      </c>
      <c r="F76" s="241">
        <f>'[14]Rev_SP-12me'!AQ86</f>
        <v>1277.8730350936253</v>
      </c>
      <c r="G76" s="435">
        <f>'[14]Rev_SP-12me'!O86</f>
        <v>500</v>
      </c>
      <c r="H76" s="419">
        <f>'[14]Rev_SP-12me'!P86</f>
        <v>7.65</v>
      </c>
      <c r="I76" s="435">
        <f>'[14]Rev_SP-12me'!AA86</f>
        <v>2000</v>
      </c>
      <c r="J76" s="16"/>
      <c r="K76" s="423">
        <f>'[13]Rev_SP-12me'!AT86</f>
        <v>973.61447866602145</v>
      </c>
      <c r="L76" s="423">
        <f>'[13]Rev_SP-12me'!AU86</f>
        <v>1110.173805101726</v>
      </c>
      <c r="M76" s="423">
        <f>'[13]Rev_SP-12me'!AW86</f>
        <v>10.227783790936156</v>
      </c>
      <c r="N76" s="147">
        <f t="shared" si="2"/>
        <v>2094.0160675586835</v>
      </c>
      <c r="P76" s="1057" t="s">
        <v>1101</v>
      </c>
      <c r="Q76" s="1057"/>
    </row>
    <row r="77" spans="2:17" ht="25.75" customHeight="1" x14ac:dyDescent="0.25">
      <c r="B77" s="430" t="s">
        <v>1038</v>
      </c>
      <c r="C77" s="16"/>
      <c r="D77" s="241">
        <f>'[14]Rev_SP-12me'!AJ87</f>
        <v>0</v>
      </c>
      <c r="E77" s="241">
        <f>'[14]Rev_SP-12me'!AL87</f>
        <v>0</v>
      </c>
      <c r="F77" s="241">
        <f>'[14]Rev_SP-12me'!AQ87</f>
        <v>265.53325722848035</v>
      </c>
      <c r="G77" s="435">
        <f>'[14]Rev_SP-12me'!O87</f>
        <v>100</v>
      </c>
      <c r="H77" s="419">
        <f>'[14]Rev_SP-12me'!P87</f>
        <v>8</v>
      </c>
      <c r="I77" s="435">
        <f>'[14]Rev_SP-12me'!AA87</f>
        <v>2000</v>
      </c>
      <c r="J77" s="16"/>
      <c r="K77" s="423">
        <f>'[13]Rev_SP-12me'!AT87</f>
        <v>0</v>
      </c>
      <c r="L77" s="423">
        <f>'[13]Rev_SP-12me'!AU87</f>
        <v>203.58074792286976</v>
      </c>
      <c r="M77" s="423">
        <f>'[13]Rev_SP-12me'!AW87</f>
        <v>3.1803024809791594</v>
      </c>
      <c r="N77" s="147">
        <f t="shared" si="2"/>
        <v>206.76105040384891</v>
      </c>
      <c r="P77" s="12" t="s">
        <v>1023</v>
      </c>
      <c r="Q77" s="12" t="s">
        <v>1102</v>
      </c>
    </row>
    <row r="78" spans="2:17" ht="14.5" x14ac:dyDescent="0.25">
      <c r="B78" s="428" t="s">
        <v>1039</v>
      </c>
      <c r="C78" s="16"/>
      <c r="D78" s="241">
        <f>'[14]Rev_SP-12me'!AJ88</f>
        <v>0</v>
      </c>
      <c r="E78" s="241">
        <f>'[14]Rev_SP-12me'!AL88</f>
        <v>0</v>
      </c>
      <c r="F78" s="241">
        <f>'[14]Rev_SP-12me'!AQ88</f>
        <v>132.23314441793059</v>
      </c>
      <c r="G78" s="435">
        <f>'[14]Rev_SP-12me'!O88</f>
        <v>0</v>
      </c>
      <c r="H78" s="419">
        <f>'[14]Rev_SP-12me'!P88</f>
        <v>7.65</v>
      </c>
      <c r="I78" s="435">
        <f>'[14]Rev_SP-12me'!AA88</f>
        <v>2000</v>
      </c>
      <c r="J78" s="16"/>
      <c r="K78" s="423">
        <f>'[13]Rev_SP-12me'!AT88</f>
        <v>0</v>
      </c>
      <c r="L78" s="423">
        <f>'[13]Rev_SP-12me'!AU88</f>
        <v>9.20938059139223E-2</v>
      </c>
      <c r="M78" s="423">
        <f>'[13]Rev_SP-12me'!AW88</f>
        <v>0</v>
      </c>
      <c r="N78" s="147">
        <f t="shared" si="2"/>
        <v>9.20938059139223E-2</v>
      </c>
      <c r="P78" s="147">
        <f>SUM(N78:N85,N86,N91,N132:N138,N144,N186,N139,N178:N185)</f>
        <v>9039.5239476188508</v>
      </c>
      <c r="Q78" s="429" t="s">
        <v>804</v>
      </c>
    </row>
    <row r="79" spans="2:17" ht="14.5" x14ac:dyDescent="0.25">
      <c r="B79" s="428" t="s">
        <v>1040</v>
      </c>
      <c r="C79" s="16"/>
      <c r="D79" s="241">
        <f>'[14]Rev_SP-12me'!AJ89</f>
        <v>0</v>
      </c>
      <c r="E79" s="241">
        <f>'[14]Rev_SP-12me'!AL89</f>
        <v>0</v>
      </c>
      <c r="F79" s="241">
        <f>'[14]Rev_SP-12me'!AQ89</f>
        <v>19.462243259407693</v>
      </c>
      <c r="G79" s="435">
        <f>'[14]Rev_SP-12me'!O89</f>
        <v>0</v>
      </c>
      <c r="H79" s="419">
        <f>'[14]Rev_SP-12me'!P89</f>
        <v>7.3</v>
      </c>
      <c r="I79" s="435">
        <f>'[14]Rev_SP-12me'!AA89</f>
        <v>2000</v>
      </c>
      <c r="J79" s="16"/>
      <c r="K79" s="423">
        <f>'[13]Rev_SP-12me'!AT89</f>
        <v>0</v>
      </c>
      <c r="L79" s="423">
        <f>'[13]Rev_SP-12me'!AU89</f>
        <v>0.49360336538023947</v>
      </c>
      <c r="M79" s="423">
        <f>'[13]Rev_SP-12me'!AW89</f>
        <v>0</v>
      </c>
      <c r="N79" s="147">
        <f t="shared" si="2"/>
        <v>0.49360336538023947</v>
      </c>
      <c r="P79" s="147">
        <f>N96+N149+N191</f>
        <v>2336.8195359764018</v>
      </c>
      <c r="Q79" s="429" t="s">
        <v>1103</v>
      </c>
    </row>
    <row r="80" spans="2:17" ht="14.5" x14ac:dyDescent="0.25">
      <c r="B80" s="428" t="s">
        <v>1041</v>
      </c>
      <c r="C80" s="16"/>
      <c r="D80" s="241">
        <f>'[14]Rev_SP-12me'!AJ90</f>
        <v>0</v>
      </c>
      <c r="E80" s="241">
        <f>'[14]Rev_SP-12me'!AL90</f>
        <v>0</v>
      </c>
      <c r="F80" s="241">
        <f>'[14]Rev_SP-12me'!AQ90</f>
        <v>55.857662449705344</v>
      </c>
      <c r="G80" s="435">
        <f>'[14]Rev_SP-12me'!O90</f>
        <v>500</v>
      </c>
      <c r="H80" s="419">
        <f>'[14]Rev_SP-12me'!P90</f>
        <v>8.6</v>
      </c>
      <c r="I80" s="435">
        <f>'[14]Rev_SP-12me'!AA90</f>
        <v>2000</v>
      </c>
      <c r="J80" s="16"/>
      <c r="K80" s="423">
        <f>'[13]Rev_SP-12me'!AT90</f>
        <v>0</v>
      </c>
      <c r="L80" s="423">
        <f>'[13]Rev_SP-12me'!AU90</f>
        <v>52.669146559330429</v>
      </c>
      <c r="M80" s="423">
        <f>'[13]Rev_SP-12me'!AW90</f>
        <v>0.48012265960965927</v>
      </c>
      <c r="N80" s="147">
        <f t="shared" si="2"/>
        <v>53.149269218940091</v>
      </c>
      <c r="P80" s="147">
        <f>SUM(N102,N97,N150,N156,N192,N197)</f>
        <v>820.9067794885043</v>
      </c>
      <c r="Q80" s="429" t="s">
        <v>1104</v>
      </c>
    </row>
    <row r="81" spans="2:17" ht="28" x14ac:dyDescent="0.25">
      <c r="B81" s="432" t="s">
        <v>1042</v>
      </c>
      <c r="C81" s="16"/>
      <c r="D81" s="241">
        <f>'[14]Rev_SP-12me'!AJ91</f>
        <v>0</v>
      </c>
      <c r="E81" s="241">
        <f>'[14]Rev_SP-12me'!AL91</f>
        <v>0</v>
      </c>
      <c r="F81" s="241">
        <f>'[14]Rev_SP-12me'!AQ91</f>
        <v>682.85559384742692</v>
      </c>
      <c r="G81" s="435">
        <f>'[14]Rev_SP-12me'!O91</f>
        <v>0</v>
      </c>
      <c r="H81" s="419">
        <f>'[14]Rev_SP-12me'!P91</f>
        <v>8.65</v>
      </c>
      <c r="I81" s="435">
        <f>'[14]Rev_SP-12me'!AA91</f>
        <v>2000</v>
      </c>
      <c r="J81" s="16"/>
      <c r="K81" s="423">
        <f>'[13]Rev_SP-12me'!AT91</f>
        <v>0</v>
      </c>
      <c r="L81" s="423">
        <f>'[13]Rev_SP-12me'!AU91</f>
        <v>617.91857916605034</v>
      </c>
      <c r="M81" s="423">
        <f>'[13]Rev_SP-12me'!AW91</f>
        <v>0</v>
      </c>
      <c r="N81" s="147">
        <f t="shared" si="2"/>
        <v>617.91857916605034</v>
      </c>
      <c r="P81" s="147">
        <f>SUM(N107,N161,N202)</f>
        <v>16.255674275834998</v>
      </c>
      <c r="Q81" s="429" t="s">
        <v>1105</v>
      </c>
    </row>
    <row r="82" spans="2:17" ht="14.5" x14ac:dyDescent="0.25">
      <c r="B82" s="432" t="s">
        <v>1043</v>
      </c>
      <c r="C82" s="16"/>
      <c r="D82" s="241">
        <f>'[14]Rev_SP-12me'!AJ92</f>
        <v>0</v>
      </c>
      <c r="E82" s="241">
        <f>'[14]Rev_SP-12me'!AL92</f>
        <v>0</v>
      </c>
      <c r="F82" s="241">
        <f>'[14]Rev_SP-12me'!AQ92</f>
        <v>680.1389186715445</v>
      </c>
      <c r="G82" s="435">
        <f>'[14]Rev_SP-12me'!O92</f>
        <v>0</v>
      </c>
      <c r="H82" s="419">
        <f>'[14]Rev_SP-12me'!P92</f>
        <v>8.65</v>
      </c>
      <c r="I82" s="435">
        <f>'[14]Rev_SP-12me'!AA92</f>
        <v>2000</v>
      </c>
      <c r="J82" s="16"/>
      <c r="K82" s="423">
        <f>'[13]Rev_SP-12me'!AT92</f>
        <v>0</v>
      </c>
      <c r="L82" s="423">
        <f>'[13]Rev_SP-12me'!AU92</f>
        <v>580.80685347825897</v>
      </c>
      <c r="M82" s="423">
        <f>'[13]Rev_SP-12me'!AW92</f>
        <v>0</v>
      </c>
      <c r="N82" s="147">
        <f t="shared" si="2"/>
        <v>580.80685347825897</v>
      </c>
      <c r="P82" s="147">
        <f>SUM(N112,N166,N207)</f>
        <v>249.59835546458348</v>
      </c>
      <c r="Q82" s="429" t="s">
        <v>1106</v>
      </c>
    </row>
    <row r="83" spans="2:17" ht="28" x14ac:dyDescent="0.25">
      <c r="B83" s="432" t="s">
        <v>1044</v>
      </c>
      <c r="C83" s="16"/>
      <c r="D83" s="241">
        <f>'[14]Rev_SP-12me'!AJ93</f>
        <v>0</v>
      </c>
      <c r="E83" s="241">
        <f>'[14]Rev_SP-12me'!AL93</f>
        <v>0</v>
      </c>
      <c r="F83" s="241">
        <f>'[14]Rev_SP-12me'!AQ93</f>
        <v>1310.6478096281503</v>
      </c>
      <c r="G83" s="435">
        <f>'[14]Rev_SP-12me'!O93</f>
        <v>0</v>
      </c>
      <c r="H83" s="419">
        <f>'[14]Rev_SP-12me'!P93</f>
        <v>6.15</v>
      </c>
      <c r="I83" s="435">
        <f>'[14]Rev_SP-12me'!AA93</f>
        <v>2000</v>
      </c>
      <c r="J83" s="16"/>
      <c r="K83" s="423">
        <f>'[13]Rev_SP-12me'!AT93</f>
        <v>0</v>
      </c>
      <c r="L83" s="423">
        <f>'[13]Rev_SP-12me'!AU93</f>
        <v>887.40419007141918</v>
      </c>
      <c r="M83" s="423">
        <f>'[13]Rev_SP-12me'!AW93</f>
        <v>0</v>
      </c>
      <c r="N83" s="147">
        <f t="shared" si="2"/>
        <v>887.40419007141918</v>
      </c>
      <c r="P83" s="147">
        <f>SUM(N114,N168,N210)</f>
        <v>0</v>
      </c>
      <c r="Q83" s="429" t="s">
        <v>1107</v>
      </c>
    </row>
    <row r="84" spans="2:17" x14ac:dyDescent="0.25">
      <c r="B84" s="426" t="s">
        <v>1045</v>
      </c>
      <c r="C84" s="16"/>
      <c r="D84" s="233">
        <f>'[14]Rev_SP-12me'!AJ94</f>
        <v>0</v>
      </c>
      <c r="E84" s="233">
        <f>'[14]Rev_SP-12me'!AL94</f>
        <v>0</v>
      </c>
      <c r="F84" s="233">
        <f>'[14]Rev_SP-12me'!AQ94</f>
        <v>149.97705894932383</v>
      </c>
      <c r="G84" s="147">
        <f>'[14]Rev_SP-12me'!O94</f>
        <v>0</v>
      </c>
      <c r="H84" s="145">
        <f>'[14]Rev_SP-12me'!P94</f>
        <v>0</v>
      </c>
      <c r="I84" s="147">
        <f>'[14]Rev_SP-12me'!AA94</f>
        <v>0</v>
      </c>
      <c r="J84" s="16"/>
      <c r="K84" s="420">
        <f>'[13]Rev_SP-12me'!AT94</f>
        <v>0</v>
      </c>
      <c r="L84" s="420">
        <f>'[13]Rev_SP-12me'!AU94</f>
        <v>114.30257156757591</v>
      </c>
      <c r="M84" s="420">
        <f>'[13]Rev_SP-12me'!AW94</f>
        <v>0.49932345352299035</v>
      </c>
      <c r="N84" s="180">
        <f t="shared" si="2"/>
        <v>114.8018950210989</v>
      </c>
      <c r="P84" s="147">
        <f>SUM(N117,N118,N171,N172,N214,N216)</f>
        <v>800.96368889518317</v>
      </c>
      <c r="Q84" s="429" t="s">
        <v>1108</v>
      </c>
    </row>
    <row r="85" spans="2:17" ht="28" x14ac:dyDescent="0.25">
      <c r="B85" s="432" t="s">
        <v>1046</v>
      </c>
      <c r="C85" s="16"/>
      <c r="D85" s="221">
        <f>'[14]Rev_SP-12me'!AJ95</f>
        <v>0</v>
      </c>
      <c r="E85" s="221">
        <f>'[14]Rev_SP-12me'!AL95</f>
        <v>0</v>
      </c>
      <c r="F85" s="221">
        <f>'[14]Rev_SP-12me'!AQ95</f>
        <v>51.59312496477807</v>
      </c>
      <c r="G85" s="435">
        <f>'[14]Rev_SP-12me'!O95</f>
        <v>500</v>
      </c>
      <c r="H85" s="419">
        <f>'[14]Rev_SP-12me'!P95</f>
        <v>7.65</v>
      </c>
      <c r="I85" s="435">
        <f>'[14]Rev_SP-12me'!AA95</f>
        <v>2000</v>
      </c>
      <c r="J85" s="16"/>
      <c r="K85" s="421">
        <f>'[13]Rev_SP-12me'!AT95</f>
        <v>0</v>
      </c>
      <c r="L85" s="421">
        <f>'[13]Rev_SP-12me'!AU95</f>
        <v>39.399323454578607</v>
      </c>
      <c r="M85" s="421">
        <f>'[13]Rev_SP-12me'!AW95</f>
        <v>0.49932345352299035</v>
      </c>
      <c r="N85" s="147">
        <f t="shared" si="2"/>
        <v>39.898646908101597</v>
      </c>
      <c r="P85" s="147">
        <f>SUM(N119,N173,N218)</f>
        <v>13904.565244648104</v>
      </c>
      <c r="Q85" s="429" t="s">
        <v>1109</v>
      </c>
    </row>
    <row r="86" spans="2:17" ht="14.5" x14ac:dyDescent="0.25">
      <c r="B86" s="432" t="s">
        <v>1047</v>
      </c>
      <c r="C86" s="16"/>
      <c r="D86" s="221">
        <f>'[14]Rev_SP-12me'!AJ96</f>
        <v>0</v>
      </c>
      <c r="E86" s="221">
        <f>'[14]Rev_SP-12me'!AL96</f>
        <v>0</v>
      </c>
      <c r="F86" s="221">
        <f>'[14]Rev_SP-12me'!AQ96</f>
        <v>26.518240829797271</v>
      </c>
      <c r="G86" s="435">
        <f>'[14]Rev_SP-12me'!O96</f>
        <v>0</v>
      </c>
      <c r="H86" s="419">
        <f>'[14]Rev_SP-12me'!P96</f>
        <v>8.65</v>
      </c>
      <c r="I86" s="435">
        <f>'[14]Rev_SP-12me'!AA96</f>
        <v>2000</v>
      </c>
      <c r="J86" s="16"/>
      <c r="K86" s="421">
        <f>'[13]Rev_SP-12me'!AT96</f>
        <v>0</v>
      </c>
      <c r="L86" s="421">
        <f>'[13]Rev_SP-12me'!AU96</f>
        <v>24.579500180182453</v>
      </c>
      <c r="M86" s="421">
        <f>'[13]Rev_SP-12me'!AW96</f>
        <v>0</v>
      </c>
      <c r="N86" s="147">
        <f t="shared" si="2"/>
        <v>24.579500180182453</v>
      </c>
      <c r="P86" s="147"/>
      <c r="Q86" s="16"/>
    </row>
    <row r="87" spans="2:17" ht="14.5" x14ac:dyDescent="0.25">
      <c r="B87" s="432" t="s">
        <v>1048</v>
      </c>
      <c r="C87" s="16"/>
      <c r="D87" s="221">
        <f>'[14]Rev_SP-12me'!AJ97</f>
        <v>0</v>
      </c>
      <c r="E87" s="221">
        <f>'[14]Rev_SP-12me'!AL97</f>
        <v>0</v>
      </c>
      <c r="F87" s="221">
        <f>'[14]Rev_SP-12me'!AQ97</f>
        <v>26.653084529399468</v>
      </c>
      <c r="G87" s="435">
        <f>'[14]Rev_SP-12me'!O97</f>
        <v>0</v>
      </c>
      <c r="H87" s="419">
        <f>'[14]Rev_SP-12me'!P97</f>
        <v>8.65</v>
      </c>
      <c r="I87" s="435">
        <f>'[14]Rev_SP-12me'!AA97</f>
        <v>2000</v>
      </c>
      <c r="J87" s="16"/>
      <c r="K87" s="421">
        <f>'[13]Rev_SP-12me'!AT97</f>
        <v>0</v>
      </c>
      <c r="L87" s="421">
        <f>'[13]Rev_SP-12me'!AU97</f>
        <v>20.918358847121091</v>
      </c>
      <c r="M87" s="421">
        <f>'[13]Rev_SP-12me'!AW97</f>
        <v>0</v>
      </c>
      <c r="N87" s="147">
        <f t="shared" si="2"/>
        <v>20.918358847121091</v>
      </c>
      <c r="P87" s="147">
        <f>SUM(N120,N174,N219)</f>
        <v>8.8467308599999992</v>
      </c>
      <c r="Q87" s="429" t="s">
        <v>1110</v>
      </c>
    </row>
    <row r="88" spans="2:17" ht="28" x14ac:dyDescent="0.25">
      <c r="B88" s="432" t="s">
        <v>1049</v>
      </c>
      <c r="C88" s="16"/>
      <c r="D88" s="221">
        <f>'[14]Rev_SP-12me'!AJ98</f>
        <v>0</v>
      </c>
      <c r="E88" s="221">
        <f>'[14]Rev_SP-12me'!AL98</f>
        <v>0</v>
      </c>
      <c r="F88" s="221">
        <f>'[14]Rev_SP-12me'!AQ98</f>
        <v>45.212608625349034</v>
      </c>
      <c r="G88" s="435">
        <f>'[14]Rev_SP-12me'!O98</f>
        <v>0</v>
      </c>
      <c r="H88" s="419">
        <f>'[14]Rev_SP-12me'!P98</f>
        <v>6.15</v>
      </c>
      <c r="I88" s="435">
        <f>'[14]Rev_SP-12me'!AA98</f>
        <v>2000</v>
      </c>
      <c r="J88" s="16"/>
      <c r="K88" s="421">
        <f>'[13]Rev_SP-12me'!AT98</f>
        <v>0</v>
      </c>
      <c r="L88" s="421">
        <f>'[13]Rev_SP-12me'!AU98</f>
        <v>29.40538908569377</v>
      </c>
      <c r="M88" s="421">
        <f>'[13]Rev_SP-12me'!AW98</f>
        <v>0</v>
      </c>
      <c r="N88" s="147">
        <f t="shared" si="2"/>
        <v>29.40538908569377</v>
      </c>
      <c r="P88" s="147">
        <f>SUM(N122)</f>
        <v>1.44808972</v>
      </c>
      <c r="Q88" s="429" t="s">
        <v>1111</v>
      </c>
    </row>
    <row r="89" spans="2:17" ht="22.4" customHeight="1" x14ac:dyDescent="0.25">
      <c r="B89" s="426" t="s">
        <v>1050</v>
      </c>
      <c r="C89" s="16"/>
      <c r="D89" s="217">
        <f>'[14]Rev_SP-12me'!AJ100</f>
        <v>0</v>
      </c>
      <c r="E89" s="217">
        <f>'[14]Rev_SP-12me'!AL100</f>
        <v>0</v>
      </c>
      <c r="F89" s="217">
        <f>'[14]Rev_SP-12me'!AQ100</f>
        <v>49.050997636995668</v>
      </c>
      <c r="G89" s="541">
        <f>'[14]Rev_SP-12me'!O100</f>
        <v>0</v>
      </c>
      <c r="H89" s="424">
        <f>'[14]Rev_SP-12me'!P100</f>
        <v>0</v>
      </c>
      <c r="I89" s="541">
        <f>'[14]Rev_SP-12me'!AA100</f>
        <v>8000</v>
      </c>
      <c r="J89" s="16"/>
      <c r="K89" s="418">
        <f>'[13]Rev_SP-12me'!AT100</f>
        <v>6.7094538373213117</v>
      </c>
      <c r="L89" s="418">
        <f>'[13]Rev_SP-12me'!AU100</f>
        <v>39.415591587694308</v>
      </c>
      <c r="M89" s="418">
        <f>'[13]Rev_SP-12me'!AW100</f>
        <v>0</v>
      </c>
      <c r="N89" s="180">
        <f t="shared" si="2"/>
        <v>46.125045425015621</v>
      </c>
    </row>
    <row r="90" spans="2:17" ht="18.649999999999999" customHeight="1" x14ac:dyDescent="0.25">
      <c r="B90" s="428" t="s">
        <v>1051</v>
      </c>
      <c r="C90" s="16"/>
      <c r="D90" s="221">
        <f>'[14]Rev_SP-12me'!AJ101</f>
        <v>0</v>
      </c>
      <c r="E90" s="221">
        <f>'[14]Rev_SP-12me'!AL101</f>
        <v>0</v>
      </c>
      <c r="F90" s="221">
        <f>'[14]Rev_SP-12me'!AQ101</f>
        <v>17.849965745296267</v>
      </c>
      <c r="G90" s="435">
        <f>'[14]Rev_SP-12me'!O101</f>
        <v>500</v>
      </c>
      <c r="H90" s="419">
        <f>'[14]Rev_SP-12me'!P101</f>
        <v>7.65</v>
      </c>
      <c r="I90" s="435">
        <f>'[14]Rev_SP-12me'!AA101</f>
        <v>2000</v>
      </c>
      <c r="J90" s="16"/>
      <c r="K90" s="421">
        <f>'[13]Rev_SP-12me'!AT101</f>
        <v>6.7094538373213117</v>
      </c>
      <c r="L90" s="421">
        <f>'[13]Rev_SP-12me'!AU101</f>
        <v>14.235814850032488</v>
      </c>
      <c r="M90" s="421">
        <f>'[13]Rev_SP-12me'!AW101</f>
        <v>0</v>
      </c>
      <c r="N90" s="147">
        <f t="shared" si="2"/>
        <v>20.945268687353799</v>
      </c>
    </row>
    <row r="91" spans="2:17" ht="23.5" customHeight="1" x14ac:dyDescent="0.25">
      <c r="B91" s="428" t="s">
        <v>1052</v>
      </c>
      <c r="C91" s="16"/>
      <c r="D91" s="221">
        <f>'[14]Rev_SP-12me'!AJ102</f>
        <v>0</v>
      </c>
      <c r="E91" s="221">
        <f>'[14]Rev_SP-12me'!AL102</f>
        <v>0</v>
      </c>
      <c r="F91" s="221">
        <f>'[14]Rev_SP-12me'!AQ102</f>
        <v>8.43161457454638</v>
      </c>
      <c r="G91" s="435">
        <f>'[14]Rev_SP-12me'!O102</f>
        <v>0</v>
      </c>
      <c r="H91" s="419">
        <f>'[14]Rev_SP-12me'!P102</f>
        <v>8.65</v>
      </c>
      <c r="I91" s="435">
        <f>'[14]Rev_SP-12me'!AA102</f>
        <v>2000</v>
      </c>
      <c r="J91" s="16"/>
      <c r="K91" s="421">
        <f>'[13]Rev_SP-12me'!AT102</f>
        <v>0</v>
      </c>
      <c r="L91" s="421">
        <f>'[13]Rev_SP-12me'!AU102</f>
        <v>7.0411747612963129</v>
      </c>
      <c r="M91" s="421">
        <f>'[13]Rev_SP-12me'!AW102</f>
        <v>0</v>
      </c>
      <c r="N91" s="147">
        <f t="shared" si="2"/>
        <v>7.0411747612963129</v>
      </c>
    </row>
    <row r="92" spans="2:17" ht="14.5" x14ac:dyDescent="0.25">
      <c r="B92" s="428" t="s">
        <v>1053</v>
      </c>
      <c r="C92" s="16"/>
      <c r="D92" s="221">
        <f>'[14]Rev_SP-12me'!AJ103</f>
        <v>0</v>
      </c>
      <c r="E92" s="221">
        <f>'[14]Rev_SP-12me'!AL103</f>
        <v>0</v>
      </c>
      <c r="F92" s="221">
        <f>'[14]Rev_SP-12me'!AQ103</f>
        <v>8.5510755847479256</v>
      </c>
      <c r="G92" s="435">
        <f>'[14]Rev_SP-12me'!O103</f>
        <v>0</v>
      </c>
      <c r="H92" s="419">
        <f>'[14]Rev_SP-12me'!P103</f>
        <v>8.65</v>
      </c>
      <c r="I92" s="435">
        <f>'[14]Rev_SP-12me'!AA103</f>
        <v>2000</v>
      </c>
      <c r="J92" s="16"/>
      <c r="K92" s="421">
        <f>'[13]Rev_SP-12me'!AT103</f>
        <v>0</v>
      </c>
      <c r="L92" s="421">
        <f>'[13]Rev_SP-12me'!AU103</f>
        <v>8.344503153288672</v>
      </c>
      <c r="M92" s="421">
        <f>'[13]Rev_SP-12me'!AW103</f>
        <v>0</v>
      </c>
      <c r="N92" s="147">
        <f t="shared" si="2"/>
        <v>8.344503153288672</v>
      </c>
    </row>
    <row r="93" spans="2:17" ht="14.5" x14ac:dyDescent="0.25">
      <c r="B93" s="428" t="s">
        <v>1054</v>
      </c>
      <c r="C93" s="16"/>
      <c r="D93" s="221">
        <f>'[14]Rev_SP-12me'!AJ104</f>
        <v>0</v>
      </c>
      <c r="E93" s="221">
        <f>'[14]Rev_SP-12me'!AL104</f>
        <v>0</v>
      </c>
      <c r="F93" s="221">
        <f>'[14]Rev_SP-12me'!AQ104</f>
        <v>14.218341732405094</v>
      </c>
      <c r="G93" s="435">
        <f>'[14]Rev_SP-12me'!O104</f>
        <v>0</v>
      </c>
      <c r="H93" s="419">
        <f>'[14]Rev_SP-12me'!P104</f>
        <v>6.15</v>
      </c>
      <c r="I93" s="435">
        <f>'[14]Rev_SP-12me'!AA104</f>
        <v>2000</v>
      </c>
      <c r="J93" s="16"/>
      <c r="K93" s="421">
        <f>'[13]Rev_SP-12me'!AT104</f>
        <v>0</v>
      </c>
      <c r="L93" s="421">
        <f>'[13]Rev_SP-12me'!AU104</f>
        <v>9.7940988230768387</v>
      </c>
      <c r="M93" s="421">
        <f>'[13]Rev_SP-12me'!AW104</f>
        <v>0</v>
      </c>
      <c r="N93" s="147">
        <f t="shared" si="2"/>
        <v>9.7940988230768387</v>
      </c>
    </row>
    <row r="94" spans="2:17" x14ac:dyDescent="0.25">
      <c r="B94" s="426" t="s">
        <v>1055</v>
      </c>
      <c r="C94" s="16"/>
      <c r="D94" s="217">
        <f>'[14]Rev_SP-12me'!AJ99</f>
        <v>0</v>
      </c>
      <c r="E94" s="217">
        <f>'[14]Rev_SP-12me'!AL99</f>
        <v>0</v>
      </c>
      <c r="F94" s="217">
        <f>'[14]Rev_SP-12me'!AQ99</f>
        <v>0.54039051240000002</v>
      </c>
      <c r="G94" s="541">
        <f>'[14]Rev_SP-12me'!O99</f>
        <v>500</v>
      </c>
      <c r="H94" s="424">
        <f>'[14]Rev_SP-12me'!P99</f>
        <v>7.65</v>
      </c>
      <c r="I94" s="541">
        <f>'[14]Rev_SP-12me'!AA99</f>
        <v>2000</v>
      </c>
      <c r="J94" s="16"/>
      <c r="K94" s="418">
        <f>'[13]Rev_SP-12me'!AT99</f>
        <v>0</v>
      </c>
      <c r="L94" s="418">
        <f>'[13]Rev_SP-12me'!AU99</f>
        <v>0.2050651809</v>
      </c>
      <c r="M94" s="418">
        <f>'[13]Rev_SP-12me'!AW99</f>
        <v>2.3999999999999998E-3</v>
      </c>
      <c r="N94" s="180">
        <f t="shared" si="2"/>
        <v>0.20746518090000002</v>
      </c>
    </row>
    <row r="95" spans="2:17" x14ac:dyDescent="0.25">
      <c r="B95" s="426" t="s">
        <v>1056</v>
      </c>
      <c r="C95" s="16"/>
      <c r="D95" s="217">
        <f>'[14]Rev_SP-12me'!AJ105</f>
        <v>5386</v>
      </c>
      <c r="E95" s="217">
        <f>'[14]Rev_SP-12me'!AL105</f>
        <v>1029.1190217731064</v>
      </c>
      <c r="F95" s="217">
        <f>'[14]Rev_SP-12me'!AQ105</f>
        <v>2574.0134884823674</v>
      </c>
      <c r="G95" s="541">
        <f>'[14]Rev_SP-12me'!O105</f>
        <v>0</v>
      </c>
      <c r="H95" s="424">
        <f>'[14]Rev_SP-12me'!P105</f>
        <v>0</v>
      </c>
      <c r="I95" s="541">
        <f>'[14]Rev_SP-12me'!AA105</f>
        <v>0</v>
      </c>
      <c r="J95" s="16"/>
      <c r="K95" s="418">
        <f>'[13]Rev_SP-12me'!AT105</f>
        <v>495.65952339950354</v>
      </c>
      <c r="L95" s="418">
        <f>'[13]Rev_SP-12me'!AU105</f>
        <v>2270.4479160131045</v>
      </c>
      <c r="M95" s="418">
        <f>'[13]Rev_SP-12me'!AW105</f>
        <v>11.445625786021262</v>
      </c>
      <c r="N95" s="180">
        <f t="shared" si="2"/>
        <v>2777.5530651986292</v>
      </c>
    </row>
    <row r="96" spans="2:17" ht="14.5" x14ac:dyDescent="0.25">
      <c r="B96" s="428" t="s">
        <v>1051</v>
      </c>
      <c r="C96" s="16"/>
      <c r="D96" s="221">
        <f>'[14]Rev_SP-12me'!AJ106</f>
        <v>5386</v>
      </c>
      <c r="E96" s="221">
        <f>'[14]Rev_SP-12me'!AL106</f>
        <v>1029.1190217731064</v>
      </c>
      <c r="F96" s="221">
        <f>'[14]Rev_SP-12me'!AQ106</f>
        <v>1100.1439340499599</v>
      </c>
      <c r="G96" s="435">
        <f>'[14]Rev_SP-12me'!O106</f>
        <v>500</v>
      </c>
      <c r="H96" s="419">
        <f>'[14]Rev_SP-12me'!P106</f>
        <v>8.8000000000000007</v>
      </c>
      <c r="I96" s="435">
        <f>'[14]Rev_SP-12me'!AA106</f>
        <v>2000</v>
      </c>
      <c r="J96" s="16"/>
      <c r="K96" s="421">
        <f>'[13]Rev_SP-12me'!AT106</f>
        <v>495.65952339950354</v>
      </c>
      <c r="L96" s="421">
        <f>'[13]Rev_SP-12me'!AU106</f>
        <v>952.41336748661001</v>
      </c>
      <c r="M96" s="421">
        <f>'[13]Rev_SP-12me'!AW106</f>
        <v>11.445625786021262</v>
      </c>
      <c r="N96" s="147">
        <f t="shared" si="2"/>
        <v>1459.5185166721349</v>
      </c>
    </row>
    <row r="97" spans="2:14" ht="14.5" x14ac:dyDescent="0.25">
      <c r="B97" s="428" t="s">
        <v>1052</v>
      </c>
      <c r="C97" s="16"/>
      <c r="D97" s="221">
        <f>'[14]Rev_SP-12me'!AJ107</f>
        <v>0</v>
      </c>
      <c r="E97" s="221">
        <f>'[14]Rev_SP-12me'!AL107</f>
        <v>0</v>
      </c>
      <c r="F97" s="221">
        <f>'[14]Rev_SP-12me'!AQ107</f>
        <v>431.17750769129105</v>
      </c>
      <c r="G97" s="435">
        <f>'[14]Rev_SP-12me'!O107</f>
        <v>0</v>
      </c>
      <c r="H97" s="419">
        <f>'[14]Rev_SP-12me'!P107</f>
        <v>9.8000000000000007</v>
      </c>
      <c r="I97" s="435">
        <f>'[14]Rev_SP-12me'!AA107</f>
        <v>2000</v>
      </c>
      <c r="J97" s="16"/>
      <c r="K97" s="421">
        <f>'[13]Rev_SP-12me'!AT107</f>
        <v>0</v>
      </c>
      <c r="L97" s="421">
        <f>'[13]Rev_SP-12me'!AU107</f>
        <v>496.79350758178634</v>
      </c>
      <c r="M97" s="421">
        <f>'[13]Rev_SP-12me'!AW107</f>
        <v>0</v>
      </c>
      <c r="N97" s="147">
        <f t="shared" si="2"/>
        <v>496.79350758178634</v>
      </c>
    </row>
    <row r="98" spans="2:14" ht="14.5" x14ac:dyDescent="0.25">
      <c r="B98" s="428" t="s">
        <v>1053</v>
      </c>
      <c r="C98" s="16"/>
      <c r="D98" s="221">
        <f>'[14]Rev_SP-12me'!AJ108</f>
        <v>0</v>
      </c>
      <c r="E98" s="221">
        <f>'[14]Rev_SP-12me'!AL108</f>
        <v>0</v>
      </c>
      <c r="F98" s="221">
        <f>'[14]Rev_SP-12me'!AQ108</f>
        <v>436.53632971151478</v>
      </c>
      <c r="G98" s="435">
        <f>'[14]Rev_SP-12me'!O108</f>
        <v>0</v>
      </c>
      <c r="H98" s="419">
        <f>'[14]Rev_SP-12me'!P108</f>
        <v>9.8000000000000007</v>
      </c>
      <c r="I98" s="435">
        <f>'[14]Rev_SP-12me'!AA108</f>
        <v>2000</v>
      </c>
      <c r="J98" s="16"/>
      <c r="K98" s="421">
        <f>'[13]Rev_SP-12me'!AT108</f>
        <v>0</v>
      </c>
      <c r="L98" s="421">
        <f>'[13]Rev_SP-12me'!AU108</f>
        <v>347.48758383764323</v>
      </c>
      <c r="M98" s="421">
        <f>'[13]Rev_SP-12me'!AW108</f>
        <v>0</v>
      </c>
      <c r="N98" s="147">
        <f t="shared" si="2"/>
        <v>347.48758383764323</v>
      </c>
    </row>
    <row r="99" spans="2:14" ht="14.5" x14ac:dyDescent="0.25">
      <c r="B99" s="428" t="s">
        <v>1054</v>
      </c>
      <c r="C99" s="16"/>
      <c r="D99" s="221">
        <f>'[14]Rev_SP-12me'!AJ109</f>
        <v>0</v>
      </c>
      <c r="E99" s="221">
        <f>'[14]Rev_SP-12me'!AL109</f>
        <v>0</v>
      </c>
      <c r="F99" s="221">
        <f>'[14]Rev_SP-12me'!AQ109</f>
        <v>606.15571702960142</v>
      </c>
      <c r="G99" s="435">
        <f>'[14]Rev_SP-12me'!O109</f>
        <v>0</v>
      </c>
      <c r="H99" s="419">
        <f>'[14]Rev_SP-12me'!P109</f>
        <v>7.3000000000000007</v>
      </c>
      <c r="I99" s="435">
        <f>'[14]Rev_SP-12me'!AA109</f>
        <v>2000</v>
      </c>
      <c r="J99" s="16"/>
      <c r="K99" s="421">
        <f>'[13]Rev_SP-12me'!AT109</f>
        <v>0</v>
      </c>
      <c r="L99" s="421">
        <f>'[13]Rev_SP-12me'!AU109</f>
        <v>473.75345710706517</v>
      </c>
      <c r="M99" s="421">
        <f>'[13]Rev_SP-12me'!AW109</f>
        <v>0</v>
      </c>
      <c r="N99" s="147">
        <f t="shared" si="2"/>
        <v>473.75345710706517</v>
      </c>
    </row>
    <row r="100" spans="2:14" x14ac:dyDescent="0.25">
      <c r="B100" s="426" t="s">
        <v>1057</v>
      </c>
      <c r="C100" s="16"/>
      <c r="D100" s="217">
        <f>'[14]Rev_SP-12me'!AJ110</f>
        <v>0</v>
      </c>
      <c r="E100" s="217">
        <f>'[14]Rev_SP-12me'!AL110</f>
        <v>0</v>
      </c>
      <c r="F100" s="217">
        <f>'[14]Rev_SP-12me'!AQ110</f>
        <v>0.46128486324408791</v>
      </c>
      <c r="G100" s="541">
        <f>'[14]Rev_SP-12me'!O110</f>
        <v>0</v>
      </c>
      <c r="H100" s="424">
        <f>'[14]Rev_SP-12me'!P110</f>
        <v>0</v>
      </c>
      <c r="I100" s="541">
        <f>'[14]Rev_SP-12me'!AA110</f>
        <v>8000</v>
      </c>
      <c r="J100" s="16"/>
      <c r="K100" s="418">
        <f>'[13]Rev_SP-12me'!AT110</f>
        <v>0</v>
      </c>
      <c r="L100" s="418">
        <f>'[13]Rev_SP-12me'!AU110</f>
        <v>0.17141365200000003</v>
      </c>
      <c r="M100" s="418">
        <f>'[13]Rev_SP-12me'!AW110</f>
        <v>4.7999999999999996E-3</v>
      </c>
      <c r="N100" s="180">
        <f t="shared" si="2"/>
        <v>0.17621365200000003</v>
      </c>
    </row>
    <row r="101" spans="2:14" ht="14.5" x14ac:dyDescent="0.25">
      <c r="B101" s="428" t="s">
        <v>1051</v>
      </c>
      <c r="C101" s="16"/>
      <c r="D101" s="221">
        <f>'[14]Rev_SP-12me'!AJ111</f>
        <v>0</v>
      </c>
      <c r="E101" s="221">
        <f>'[14]Rev_SP-12me'!AL111</f>
        <v>0</v>
      </c>
      <c r="F101" s="221">
        <f>'[14]Rev_SP-12me'!AQ111</f>
        <v>0.12081211199938341</v>
      </c>
      <c r="G101" s="435">
        <f>'[14]Rev_SP-12me'!O111</f>
        <v>285</v>
      </c>
      <c r="H101" s="419">
        <f>'[14]Rev_SP-12me'!P111</f>
        <v>5</v>
      </c>
      <c r="I101" s="435">
        <f>'[14]Rev_SP-12me'!AA111</f>
        <v>2000</v>
      </c>
      <c r="J101" s="16"/>
      <c r="K101" s="421">
        <f>'[13]Rev_SP-12me'!AT111</f>
        <v>0</v>
      </c>
      <c r="L101" s="421">
        <f>'[13]Rev_SP-12me'!AU111</f>
        <v>4.4841240000000004E-2</v>
      </c>
      <c r="M101" s="421">
        <f>'[13]Rev_SP-12me'!AW111</f>
        <v>4.7999999999999996E-3</v>
      </c>
      <c r="N101" s="147">
        <f t="shared" si="2"/>
        <v>4.9641240000000003E-2</v>
      </c>
    </row>
    <row r="102" spans="2:14" ht="14.5" x14ac:dyDescent="0.25">
      <c r="B102" s="428" t="s">
        <v>1052</v>
      </c>
      <c r="C102" s="16"/>
      <c r="D102" s="221">
        <f>'[14]Rev_SP-12me'!AJ112</f>
        <v>0</v>
      </c>
      <c r="E102" s="221">
        <f>'[14]Rev_SP-12me'!AL112</f>
        <v>0</v>
      </c>
      <c r="F102" s="221">
        <f>'[14]Rev_SP-12me'!AQ112</f>
        <v>8.0663573442748354E-2</v>
      </c>
      <c r="G102" s="435">
        <f>'[14]Rev_SP-12me'!O112</f>
        <v>0</v>
      </c>
      <c r="H102" s="419">
        <f>'[14]Rev_SP-12me'!P112</f>
        <v>6</v>
      </c>
      <c r="I102" s="435">
        <f>'[14]Rev_SP-12me'!AA112</f>
        <v>2000</v>
      </c>
      <c r="J102" s="16"/>
      <c r="K102" s="421">
        <f>'[13]Rev_SP-12me'!AT112</f>
        <v>0</v>
      </c>
      <c r="L102" s="421">
        <f>'[13]Rev_SP-12me'!AU112</f>
        <v>3.9088439999999995E-2</v>
      </c>
      <c r="M102" s="421">
        <f>'[13]Rev_SP-12me'!AW112</f>
        <v>0</v>
      </c>
      <c r="N102" s="147">
        <f t="shared" si="2"/>
        <v>3.9088439999999995E-2</v>
      </c>
    </row>
    <row r="103" spans="2:14" ht="14.5" x14ac:dyDescent="0.25">
      <c r="B103" s="428" t="s">
        <v>1053</v>
      </c>
      <c r="C103" s="16"/>
      <c r="D103" s="221">
        <f>'[14]Rev_SP-12me'!AJ113</f>
        <v>0</v>
      </c>
      <c r="E103" s="221">
        <f>'[14]Rev_SP-12me'!AL113</f>
        <v>0</v>
      </c>
      <c r="F103" s="221">
        <f>'[14]Rev_SP-12me'!AQ113</f>
        <v>8.4555170396283533E-2</v>
      </c>
      <c r="G103" s="435">
        <f>'[14]Rev_SP-12me'!O113</f>
        <v>0</v>
      </c>
      <c r="H103" s="419">
        <f>'[14]Rev_SP-12me'!P113</f>
        <v>6</v>
      </c>
      <c r="I103" s="435">
        <f>'[14]Rev_SP-12me'!AA113</f>
        <v>2000</v>
      </c>
      <c r="J103" s="16"/>
      <c r="K103" s="421">
        <f>'[13]Rev_SP-12me'!AT113</f>
        <v>0</v>
      </c>
      <c r="L103" s="421">
        <f>'[13]Rev_SP-12me'!AU113</f>
        <v>3.5381556000000002E-2</v>
      </c>
      <c r="M103" s="421">
        <f>'[13]Rev_SP-12me'!AW113</f>
        <v>0</v>
      </c>
      <c r="N103" s="147">
        <f t="shared" si="2"/>
        <v>3.5381556000000002E-2</v>
      </c>
    </row>
    <row r="104" spans="2:14" ht="14.5" x14ac:dyDescent="0.25">
      <c r="B104" s="428" t="s">
        <v>1054</v>
      </c>
      <c r="C104" s="16"/>
      <c r="D104" s="221">
        <f>'[14]Rev_SP-12me'!AJ114</f>
        <v>0</v>
      </c>
      <c r="E104" s="221">
        <f>'[14]Rev_SP-12me'!AL114</f>
        <v>0</v>
      </c>
      <c r="F104" s="221">
        <f>'[14]Rev_SP-12me'!AQ114</f>
        <v>0.1752540074056726</v>
      </c>
      <c r="G104" s="435">
        <f>'[14]Rev_SP-12me'!O114</f>
        <v>0</v>
      </c>
      <c r="H104" s="419">
        <f>'[14]Rev_SP-12me'!P114</f>
        <v>3.5</v>
      </c>
      <c r="I104" s="435">
        <f>'[14]Rev_SP-12me'!AA114</f>
        <v>2000</v>
      </c>
      <c r="J104" s="16"/>
      <c r="K104" s="421">
        <f>'[13]Rev_SP-12me'!AT114</f>
        <v>0</v>
      </c>
      <c r="L104" s="421">
        <f>'[13]Rev_SP-12me'!AU114</f>
        <v>5.2102416000000006E-2</v>
      </c>
      <c r="M104" s="421">
        <f>'[13]Rev_SP-12me'!AW114</f>
        <v>0</v>
      </c>
      <c r="N104" s="147">
        <f t="shared" si="2"/>
        <v>5.2102416000000006E-2</v>
      </c>
    </row>
    <row r="105" spans="2:14" x14ac:dyDescent="0.25">
      <c r="B105" s="426" t="s">
        <v>1058</v>
      </c>
      <c r="C105" s="16"/>
      <c r="D105" s="217">
        <f>'[14]Rev_SP-12me'!AJ115</f>
        <v>14</v>
      </c>
      <c r="E105" s="217">
        <f>'[14]Rev_SP-12me'!AL115</f>
        <v>3.0967622296362181</v>
      </c>
      <c r="F105" s="217">
        <f>'[14]Rev_SP-12me'!AQ115</f>
        <v>5.9800085570251058</v>
      </c>
      <c r="G105" s="541">
        <f>'[14]Rev_SP-12me'!O115</f>
        <v>0</v>
      </c>
      <c r="H105" s="424">
        <f>'[14]Rev_SP-12me'!P115</f>
        <v>0</v>
      </c>
      <c r="I105" s="541">
        <f>'[14]Rev_SP-12me'!AA115</f>
        <v>0</v>
      </c>
      <c r="J105" s="16"/>
      <c r="K105" s="418">
        <f>'[13]Rev_SP-12me'!AT115</f>
        <v>0.63986440677966105</v>
      </c>
      <c r="L105" s="418">
        <f>'[13]Rev_SP-12me'!AU115</f>
        <v>4.0912429488116997</v>
      </c>
      <c r="M105" s="418">
        <f>'[13]Rev_SP-12me'!AW115</f>
        <v>2.9899999999999999E-2</v>
      </c>
      <c r="N105" s="180">
        <f t="shared" si="2"/>
        <v>4.7610073555913601</v>
      </c>
    </row>
    <row r="106" spans="2:14" ht="14.5" x14ac:dyDescent="0.25">
      <c r="B106" s="428" t="s">
        <v>1051</v>
      </c>
      <c r="C106" s="16"/>
      <c r="D106" s="221">
        <f>'[14]Rev_SP-12me'!AJ116</f>
        <v>14</v>
      </c>
      <c r="E106" s="221">
        <f>'[14]Rev_SP-12me'!AL116</f>
        <v>3.0967622296362181</v>
      </c>
      <c r="F106" s="221">
        <f>'[14]Rev_SP-12me'!AQ116</f>
        <v>1.5856393980161694</v>
      </c>
      <c r="G106" s="435">
        <f>'[14]Rev_SP-12me'!O116</f>
        <v>500</v>
      </c>
      <c r="H106" s="419">
        <f>'[14]Rev_SP-12me'!P116</f>
        <v>8.5</v>
      </c>
      <c r="I106" s="435">
        <f>'[14]Rev_SP-12me'!AA116</f>
        <v>2000</v>
      </c>
      <c r="J106" s="16"/>
      <c r="K106" s="421">
        <f>'[13]Rev_SP-12me'!AT116</f>
        <v>0.63986440677966105</v>
      </c>
      <c r="L106" s="421">
        <f>'[13]Rev_SP-12me'!AU116</f>
        <v>1.0177736796342209</v>
      </c>
      <c r="M106" s="421">
        <f>'[13]Rev_SP-12me'!AW116</f>
        <v>2.9899999999999999E-2</v>
      </c>
      <c r="N106" s="147">
        <f t="shared" ref="N106:N124" si="3">SUM(K106:M106)</f>
        <v>1.687538086413882</v>
      </c>
    </row>
    <row r="107" spans="2:14" ht="14.5" x14ac:dyDescent="0.25">
      <c r="B107" s="428" t="s">
        <v>1052</v>
      </c>
      <c r="C107" s="16"/>
      <c r="D107" s="221">
        <f>'[14]Rev_SP-12me'!AJ117</f>
        <v>0</v>
      </c>
      <c r="E107" s="221">
        <f>'[14]Rev_SP-12me'!AL117</f>
        <v>0</v>
      </c>
      <c r="F107" s="221">
        <f>'[14]Rev_SP-12me'!AQ117</f>
        <v>1.0584090915717128</v>
      </c>
      <c r="G107" s="435">
        <f>'[14]Rev_SP-12me'!O117</f>
        <v>0</v>
      </c>
      <c r="H107" s="419">
        <f>'[14]Rev_SP-12me'!P117</f>
        <v>9.5</v>
      </c>
      <c r="I107" s="435">
        <f>'[14]Rev_SP-12me'!AA117</f>
        <v>2000</v>
      </c>
      <c r="J107" s="16"/>
      <c r="K107" s="421">
        <f>'[13]Rev_SP-12me'!AT117</f>
        <v>0</v>
      </c>
      <c r="L107" s="421">
        <f>'[13]Rev_SP-12me'!AU117</f>
        <v>1.0970817516506226</v>
      </c>
      <c r="M107" s="421">
        <f>'[13]Rev_SP-12me'!AW117</f>
        <v>0</v>
      </c>
      <c r="N107" s="147">
        <f t="shared" si="3"/>
        <v>1.0970817516506226</v>
      </c>
    </row>
    <row r="108" spans="2:14" ht="14.5" x14ac:dyDescent="0.25">
      <c r="B108" s="428" t="s">
        <v>1053</v>
      </c>
      <c r="C108" s="16"/>
      <c r="D108" s="221">
        <f>'[14]Rev_SP-12me'!AJ118</f>
        <v>0</v>
      </c>
      <c r="E108" s="221">
        <f>'[14]Rev_SP-12me'!AL118</f>
        <v>0</v>
      </c>
      <c r="F108" s="221">
        <f>'[14]Rev_SP-12me'!AQ118</f>
        <v>1.0428831207266318</v>
      </c>
      <c r="G108" s="435">
        <f>'[14]Rev_SP-12me'!O118</f>
        <v>0</v>
      </c>
      <c r="H108" s="419">
        <f>'[14]Rev_SP-12me'!P118</f>
        <v>9.5</v>
      </c>
      <c r="I108" s="435">
        <f>'[14]Rev_SP-12me'!AA118</f>
        <v>2000</v>
      </c>
      <c r="J108" s="16"/>
      <c r="K108" s="421">
        <f>'[13]Rev_SP-12me'!AT118</f>
        <v>0</v>
      </c>
      <c r="L108" s="421">
        <f>'[13]Rev_SP-12me'!AU118</f>
        <v>0.57045271281505505</v>
      </c>
      <c r="M108" s="421">
        <f>'[13]Rev_SP-12me'!AW118</f>
        <v>0</v>
      </c>
      <c r="N108" s="147">
        <f t="shared" si="3"/>
        <v>0.57045271281505505</v>
      </c>
    </row>
    <row r="109" spans="2:14" ht="14.5" x14ac:dyDescent="0.25">
      <c r="B109" s="428" t="s">
        <v>1054</v>
      </c>
      <c r="C109" s="16"/>
      <c r="D109" s="221">
        <f>'[14]Rev_SP-12me'!AJ119</f>
        <v>0</v>
      </c>
      <c r="E109" s="221">
        <f>'[14]Rev_SP-12me'!AL119</f>
        <v>0</v>
      </c>
      <c r="F109" s="221">
        <f>'[14]Rev_SP-12me'!AQ119</f>
        <v>2.2930769467105918</v>
      </c>
      <c r="G109" s="435">
        <f>'[14]Rev_SP-12me'!O119</f>
        <v>0</v>
      </c>
      <c r="H109" s="419">
        <f>'[14]Rev_SP-12me'!P119</f>
        <v>7</v>
      </c>
      <c r="I109" s="435">
        <f>'[14]Rev_SP-12me'!AA119</f>
        <v>2000</v>
      </c>
      <c r="J109" s="16"/>
      <c r="K109" s="421">
        <f>'[13]Rev_SP-12me'!AT119</f>
        <v>0</v>
      </c>
      <c r="L109" s="421">
        <f>'[13]Rev_SP-12me'!AU119</f>
        <v>1.405934804711801</v>
      </c>
      <c r="M109" s="421">
        <f>'[13]Rev_SP-12me'!AW119</f>
        <v>0</v>
      </c>
      <c r="N109" s="147">
        <f t="shared" si="3"/>
        <v>1.405934804711801</v>
      </c>
    </row>
    <row r="110" spans="2:14" x14ac:dyDescent="0.25">
      <c r="B110" s="426" t="s">
        <v>1059</v>
      </c>
      <c r="C110" s="16"/>
      <c r="D110" s="217">
        <f>'[14]Rev_SP-12me'!AJ120</f>
        <v>139</v>
      </c>
      <c r="E110" s="217">
        <f>'[14]Rev_SP-12me'!AL120</f>
        <v>28.284924692704433</v>
      </c>
      <c r="F110" s="217">
        <f>'[14]Rev_SP-12me'!AQ120</f>
        <v>24.989629919650007</v>
      </c>
      <c r="G110" s="541">
        <f>'[14]Rev_SP-12me'!O120</f>
        <v>0</v>
      </c>
      <c r="H110" s="424">
        <f>'[14]Rev_SP-12me'!P120</f>
        <v>0</v>
      </c>
      <c r="I110" s="541">
        <f>'[14]Rev_SP-12me'!AA120</f>
        <v>0</v>
      </c>
      <c r="J110" s="16"/>
      <c r="K110" s="418">
        <f>'[13]Rev_SP-12me'!AT120</f>
        <v>8.1451483110447906</v>
      </c>
      <c r="L110" s="418">
        <f>'[13]Rev_SP-12me'!AU120</f>
        <v>11.232089990100002</v>
      </c>
      <c r="M110" s="418">
        <f>'[13]Rev_SP-12me'!AW120</f>
        <v>0.31286756756756751</v>
      </c>
      <c r="N110" s="180">
        <f t="shared" si="3"/>
        <v>19.690105868712362</v>
      </c>
    </row>
    <row r="111" spans="2:14" ht="14.5" x14ac:dyDescent="0.25">
      <c r="B111" s="428" t="s">
        <v>1060</v>
      </c>
      <c r="C111" s="16"/>
      <c r="D111" s="221">
        <f>'[14]Rev_SP-12me'!AJ121</f>
        <v>139</v>
      </c>
      <c r="E111" s="221">
        <f>'[14]Rev_SP-12me'!AL121</f>
        <v>28.284924692704433</v>
      </c>
      <c r="F111" s="221">
        <f>'[14]Rev_SP-12me'!AQ121</f>
        <v>24.989629919650007</v>
      </c>
      <c r="G111" s="435">
        <f>'[14]Rev_SP-12me'!O121</f>
        <v>300</v>
      </c>
      <c r="H111" s="419">
        <f>'[14]Rev_SP-12me'!P121</f>
        <v>6.3</v>
      </c>
      <c r="I111" s="435">
        <f>'[14]Rev_SP-12me'!AA121</f>
        <v>2000</v>
      </c>
      <c r="J111" s="16"/>
      <c r="K111" s="421">
        <f>'[13]Rev_SP-12me'!AT121</f>
        <v>8.1451483110447906</v>
      </c>
      <c r="L111" s="421">
        <f>'[13]Rev_SP-12me'!AU121</f>
        <v>11.232089990100002</v>
      </c>
      <c r="M111" s="421">
        <f>'[13]Rev_SP-12me'!AW121</f>
        <v>0.31286756756756751</v>
      </c>
      <c r="N111" s="147">
        <f t="shared" si="3"/>
        <v>19.690105868712362</v>
      </c>
    </row>
    <row r="112" spans="2:14" x14ac:dyDescent="0.25">
      <c r="B112" s="426" t="s">
        <v>1061</v>
      </c>
      <c r="C112" s="16"/>
      <c r="D112" s="217">
        <f>'[14]Rev_SP-12me'!AJ132</f>
        <v>123</v>
      </c>
      <c r="E112" s="217">
        <f>'[14]Rev_SP-12me'!AL132</f>
        <v>36.099849627449998</v>
      </c>
      <c r="F112" s="217">
        <f>'[14]Rev_SP-12me'!AQ132</f>
        <v>138.01897211796899</v>
      </c>
      <c r="G112" s="541">
        <f>'[14]Rev_SP-12me'!O132</f>
        <v>0</v>
      </c>
      <c r="H112" s="424">
        <f>'[14]Rev_SP-12me'!P132</f>
        <v>0</v>
      </c>
      <c r="I112" s="541">
        <f>'[14]Rev_SP-12me'!AA132</f>
        <v>0</v>
      </c>
      <c r="J112" s="16"/>
      <c r="K112" s="418">
        <f>'[13]Rev_SP-12me'!AT132</f>
        <v>0</v>
      </c>
      <c r="L112" s="418">
        <f>'[13]Rev_SP-12me'!AU132</f>
        <v>90.922553722748532</v>
      </c>
      <c r="M112" s="418">
        <f>'[13]Rev_SP-12me'!AW132</f>
        <v>0.28560000000000002</v>
      </c>
      <c r="N112" s="180">
        <f t="shared" si="3"/>
        <v>91.208153722748534</v>
      </c>
    </row>
    <row r="113" spans="2:14" ht="14.5" x14ac:dyDescent="0.25">
      <c r="B113" s="428" t="s">
        <v>197</v>
      </c>
      <c r="C113" s="16"/>
      <c r="D113" s="221">
        <f>'[14]Rev_SP-12me'!AJ133</f>
        <v>123</v>
      </c>
      <c r="E113" s="221">
        <f>'[14]Rev_SP-12me'!AL133</f>
        <v>36.099849627449998</v>
      </c>
      <c r="F113" s="221">
        <f>'[14]Rev_SP-12me'!AQ133</f>
        <v>138.01897211796899</v>
      </c>
      <c r="G113" s="435">
        <f>'[14]Rev_SP-12me'!O133</f>
        <v>0</v>
      </c>
      <c r="H113" s="419">
        <f>'[14]Rev_SP-12me'!P133</f>
        <v>6.1</v>
      </c>
      <c r="I113" s="435">
        <f>'[14]Rev_SP-12me'!AA133</f>
        <v>2000</v>
      </c>
      <c r="J113" s="16"/>
      <c r="K113" s="421">
        <f>'[13]Rev_SP-12me'!AT133</f>
        <v>0</v>
      </c>
      <c r="L113" s="421">
        <f>'[13]Rev_SP-12me'!AU133</f>
        <v>90.922553722748532</v>
      </c>
      <c r="M113" s="421">
        <f>'[13]Rev_SP-12me'!AW133</f>
        <v>0.28560000000000002</v>
      </c>
      <c r="N113" s="147">
        <f t="shared" si="3"/>
        <v>91.208153722748534</v>
      </c>
    </row>
    <row r="114" spans="2:14" ht="14.5" x14ac:dyDescent="0.25">
      <c r="B114" s="428" t="s">
        <v>1062</v>
      </c>
      <c r="C114" s="16"/>
      <c r="D114" s="221">
        <f>'[14]Rev_SP-12me'!AJ134</f>
        <v>0</v>
      </c>
      <c r="E114" s="221">
        <f>'[14]Rev_SP-12me'!AL134</f>
        <v>0</v>
      </c>
      <c r="F114" s="221">
        <f>'[14]Rev_SP-12me'!AQ134</f>
        <v>0</v>
      </c>
      <c r="G114" s="435">
        <f>'[14]Rev_SP-12me'!O134</f>
        <v>0</v>
      </c>
      <c r="H114" s="419">
        <f>'[14]Rev_SP-12me'!P134</f>
        <v>0</v>
      </c>
      <c r="I114" s="435">
        <f>'[14]Rev_SP-12me'!AA134</f>
        <v>2000</v>
      </c>
      <c r="J114" s="16"/>
      <c r="K114" s="421">
        <f>'[13]Rev_SP-12me'!AT134</f>
        <v>0</v>
      </c>
      <c r="L114" s="421">
        <f>'[13]Rev_SP-12me'!AU134</f>
        <v>0</v>
      </c>
      <c r="M114" s="421">
        <f>'[13]Rev_SP-12me'!AW134</f>
        <v>0</v>
      </c>
      <c r="N114" s="147">
        <f t="shared" si="3"/>
        <v>0</v>
      </c>
    </row>
    <row r="115" spans="2:14" x14ac:dyDescent="0.25">
      <c r="B115" s="426" t="s">
        <v>1063</v>
      </c>
      <c r="C115" s="16"/>
      <c r="D115" s="217">
        <f>'[14]Rev_SP-12me'!AJ122</f>
        <v>0</v>
      </c>
      <c r="E115" s="217">
        <f>'[14]Rev_SP-12me'!AL122</f>
        <v>0</v>
      </c>
      <c r="F115" s="217">
        <f>'[14]Rev_SP-12me'!AQ122</f>
        <v>0</v>
      </c>
      <c r="G115" s="541">
        <f>'[14]Rev_SP-12me'!O122</f>
        <v>500</v>
      </c>
      <c r="H115" s="424">
        <f>'[14]Rev_SP-12me'!P122</f>
        <v>5.05</v>
      </c>
      <c r="I115" s="541">
        <f>'[14]Rev_SP-12me'!AA122</f>
        <v>0</v>
      </c>
      <c r="J115" s="16"/>
      <c r="K115" s="418">
        <f>'[13]Rev_SP-12me'!AT122</f>
        <v>0</v>
      </c>
      <c r="L115" s="418">
        <f>'[13]Rev_SP-12me'!AU122</f>
        <v>0</v>
      </c>
      <c r="M115" s="418">
        <f>'[13]Rev_SP-12me'!AW122</f>
        <v>0</v>
      </c>
      <c r="N115" s="180">
        <f t="shared" si="3"/>
        <v>0</v>
      </c>
    </row>
    <row r="116" spans="2:14" x14ac:dyDescent="0.25">
      <c r="B116" s="426" t="s">
        <v>1064</v>
      </c>
      <c r="C116" s="16"/>
      <c r="D116" s="217">
        <f>'[14]Rev_SP-12me'!AJ123</f>
        <v>0</v>
      </c>
      <c r="E116" s="217">
        <f>'[14]Rev_SP-12me'!AL123</f>
        <v>0</v>
      </c>
      <c r="F116" s="217">
        <f>'[14]Rev_SP-12me'!AQ123</f>
        <v>0</v>
      </c>
      <c r="G116" s="541">
        <f>'[14]Rev_SP-12me'!O123</f>
        <v>500</v>
      </c>
      <c r="H116" s="424">
        <f>'[14]Rev_SP-12me'!P123</f>
        <v>4.95</v>
      </c>
      <c r="I116" s="541">
        <f>'[14]Rev_SP-12me'!AA123</f>
        <v>0</v>
      </c>
      <c r="J116" s="16"/>
      <c r="K116" s="418">
        <f>'[13]Rev_SP-12me'!AT123</f>
        <v>0</v>
      </c>
      <c r="L116" s="418">
        <f>'[13]Rev_SP-12me'!AU123</f>
        <v>0</v>
      </c>
      <c r="M116" s="418">
        <f>'[13]Rev_SP-12me'!AW123</f>
        <v>0</v>
      </c>
      <c r="N116" s="180">
        <f t="shared" si="3"/>
        <v>0</v>
      </c>
    </row>
    <row r="117" spans="2:14" x14ac:dyDescent="0.25">
      <c r="B117" s="426" t="s">
        <v>856</v>
      </c>
      <c r="C117" s="16"/>
      <c r="D117" s="217">
        <f>'[14]Rev_SP-12me'!AJ124</f>
        <v>237</v>
      </c>
      <c r="E117" s="217">
        <f>'[14]Rev_SP-12me'!AL124</f>
        <v>90.895192348181823</v>
      </c>
      <c r="F117" s="217">
        <f>'[14]Rev_SP-12me'!AQ124</f>
        <v>329.1566039820903</v>
      </c>
      <c r="G117" s="541">
        <f>'[14]Rev_SP-12me'!O124</f>
        <v>285</v>
      </c>
      <c r="H117" s="424">
        <f>'[14]Rev_SP-12me'!P124</f>
        <v>7.3</v>
      </c>
      <c r="I117" s="541">
        <f>'[14]Rev_SP-12me'!AA124</f>
        <v>2000</v>
      </c>
      <c r="J117" s="16"/>
      <c r="K117" s="418">
        <f>'[13]Rev_SP-12me'!AT124</f>
        <v>24.465131058617672</v>
      </c>
      <c r="L117" s="418">
        <f>'[13]Rev_SP-12me'!AU124</f>
        <v>187.8017158630451</v>
      </c>
      <c r="M117" s="418">
        <f>'[13]Rev_SP-12me'!AW124</f>
        <v>0.5245116279069767</v>
      </c>
      <c r="N117" s="180">
        <f t="shared" si="3"/>
        <v>212.79135854956974</v>
      </c>
    </row>
    <row r="118" spans="2:14" x14ac:dyDescent="0.25">
      <c r="B118" s="426" t="s">
        <v>1065</v>
      </c>
      <c r="C118" s="16"/>
      <c r="D118" s="217">
        <f>'[14]Rev_SP-12me'!AJ125</f>
        <v>656</v>
      </c>
      <c r="E118" s="217">
        <f>'[14]Rev_SP-12me'!AL125</f>
        <v>161.04108610167745</v>
      </c>
      <c r="F118" s="217">
        <f>'[14]Rev_SP-12me'!AQ125</f>
        <v>271.72636374765523</v>
      </c>
      <c r="G118" s="541">
        <f>'[14]Rev_SP-12me'!O125</f>
        <v>500</v>
      </c>
      <c r="H118" s="424">
        <f>'[14]Rev_SP-12me'!P125</f>
        <v>11.8</v>
      </c>
      <c r="I118" s="541">
        <f>'[14]Rev_SP-12me'!AA125</f>
        <v>2000</v>
      </c>
      <c r="J118" s="16"/>
      <c r="K118" s="418">
        <f>'[13]Rev_SP-12me'!AT125</f>
        <v>54.763990338968952</v>
      </c>
      <c r="L118" s="418">
        <f>'[13]Rev_SP-12me'!AU125</f>
        <v>262.91809623313787</v>
      </c>
      <c r="M118" s="418">
        <f>'[13]Rev_SP-12me'!AW125</f>
        <v>1.3502243902439024</v>
      </c>
      <c r="N118" s="180">
        <f t="shared" si="3"/>
        <v>319.03231096235072</v>
      </c>
    </row>
    <row r="119" spans="2:14" x14ac:dyDescent="0.25">
      <c r="B119" s="426" t="s">
        <v>1066</v>
      </c>
      <c r="C119" s="16"/>
      <c r="D119" s="217">
        <f>'[14]Rev_SP-12me'!AJ126</f>
        <v>0</v>
      </c>
      <c r="E119" s="217">
        <f>'[14]Rev_SP-12me'!AL126</f>
        <v>0</v>
      </c>
      <c r="F119" s="217">
        <f>'[14]Rev_SP-12me'!AQ126</f>
        <v>0</v>
      </c>
      <c r="G119" s="541">
        <f>'[14]Rev_SP-12me'!O126</f>
        <v>0</v>
      </c>
      <c r="H119" s="424">
        <f>'[14]Rev_SP-12me'!P126</f>
        <v>4.7699999999999996</v>
      </c>
      <c r="I119" s="541">
        <f>'[14]Rev_SP-12me'!AA126</f>
        <v>2000</v>
      </c>
      <c r="J119" s="16"/>
      <c r="K119" s="418">
        <f>'[13]Rev_SP-12me'!AT126</f>
        <v>0</v>
      </c>
      <c r="L119" s="418">
        <f>'[13]Rev_SP-12me'!AU126</f>
        <v>0</v>
      </c>
      <c r="M119" s="418">
        <f>'[13]Rev_SP-12me'!AW126</f>
        <v>0</v>
      </c>
      <c r="N119" s="180">
        <f t="shared" si="3"/>
        <v>0</v>
      </c>
    </row>
    <row r="120" spans="2:14" x14ac:dyDescent="0.25">
      <c r="B120" s="426" t="s">
        <v>1067</v>
      </c>
      <c r="C120" s="16"/>
      <c r="D120" s="217">
        <f>'[14]Rev_SP-12me'!AJ127</f>
        <v>33</v>
      </c>
      <c r="E120" s="217">
        <f>'[14]Rev_SP-12me'!AL127</f>
        <v>12.254784077893191</v>
      </c>
      <c r="F120" s="217">
        <f>'[14]Rev_SP-12me'!AQ127</f>
        <v>71.352512406174796</v>
      </c>
      <c r="G120" s="541">
        <f>'[14]Rev_SP-12me'!O127</f>
        <v>0</v>
      </c>
      <c r="H120" s="424">
        <f>'[14]Rev_SP-12me'!P127</f>
        <v>0</v>
      </c>
      <c r="I120" s="541">
        <f>'[14]Rev_SP-12me'!AA127</f>
        <v>2000</v>
      </c>
      <c r="J120" s="16"/>
      <c r="K120" s="418">
        <f>'[13]Rev_SP-12me'!AT127</f>
        <v>0.98854560000000036</v>
      </c>
      <c r="L120" s="418">
        <f>'[13]Rev_SP-12me'!AU127</f>
        <v>7.8163652599999995</v>
      </c>
      <c r="M120" s="418">
        <f>'[13]Rev_SP-12me'!AW127</f>
        <v>4.1820000000000003E-2</v>
      </c>
      <c r="N120" s="180">
        <f t="shared" si="3"/>
        <v>8.8467308599999992</v>
      </c>
    </row>
    <row r="121" spans="2:14" ht="14.5" x14ac:dyDescent="0.25">
      <c r="B121" s="432" t="s">
        <v>1051</v>
      </c>
      <c r="C121" s="16"/>
      <c r="D121" s="221">
        <f>'[14]Rev_SP-12me'!AJ128</f>
        <v>33</v>
      </c>
      <c r="E121" s="221">
        <f>'[14]Rev_SP-12me'!AL128</f>
        <v>12.254784077893191</v>
      </c>
      <c r="F121" s="221">
        <f>'[14]Rev_SP-12me'!AQ128</f>
        <v>31.476681132031025</v>
      </c>
      <c r="G121" s="435">
        <f>'[14]Rev_SP-12me'!O128</f>
        <v>100</v>
      </c>
      <c r="H121" s="419">
        <f>'[14]Rev_SP-12me'!P128</f>
        <v>6</v>
      </c>
      <c r="I121" s="435">
        <f>'[14]Rev_SP-12me'!AA128</f>
        <v>2000</v>
      </c>
      <c r="J121" s="16"/>
      <c r="K121" s="421">
        <f>'[13]Rev_SP-12me'!AT128</f>
        <v>0.98854560000000036</v>
      </c>
      <c r="L121" s="421">
        <f>'[13]Rev_SP-12me'!AU128</f>
        <v>2.33532618</v>
      </c>
      <c r="M121" s="421">
        <f>'[13]Rev_SP-12me'!AW128</f>
        <v>4.1820000000000003E-2</v>
      </c>
      <c r="N121" s="147">
        <f t="shared" si="3"/>
        <v>3.3656917800000001</v>
      </c>
    </row>
    <row r="122" spans="2:14" ht="14.5" x14ac:dyDescent="0.25">
      <c r="B122" s="432" t="s">
        <v>1052</v>
      </c>
      <c r="C122" s="16"/>
      <c r="D122" s="221">
        <f>'[14]Rev_SP-12me'!AJ129</f>
        <v>0</v>
      </c>
      <c r="E122" s="221">
        <f>'[14]Rev_SP-12me'!AL129</f>
        <v>0</v>
      </c>
      <c r="F122" s="221">
        <f>'[14]Rev_SP-12me'!AQ129</f>
        <v>8.1444829860540047</v>
      </c>
      <c r="G122" s="435">
        <f>'[14]Rev_SP-12me'!O129</f>
        <v>0</v>
      </c>
      <c r="H122" s="419">
        <f>'[14]Rev_SP-12me'!P129</f>
        <v>7</v>
      </c>
      <c r="I122" s="435">
        <f>'[14]Rev_SP-12me'!AA129</f>
        <v>2000</v>
      </c>
      <c r="J122" s="16"/>
      <c r="K122" s="421">
        <f>'[13]Rev_SP-12me'!AT129</f>
        <v>0</v>
      </c>
      <c r="L122" s="421">
        <f>'[13]Rev_SP-12me'!AU129</f>
        <v>1.44808972</v>
      </c>
      <c r="M122" s="421">
        <f>'[13]Rev_SP-12me'!AW129</f>
        <v>0</v>
      </c>
      <c r="N122" s="147">
        <f t="shared" si="3"/>
        <v>1.44808972</v>
      </c>
    </row>
    <row r="123" spans="2:14" ht="14.5" x14ac:dyDescent="0.25">
      <c r="B123" s="432" t="s">
        <v>1053</v>
      </c>
      <c r="C123" s="16"/>
      <c r="D123" s="221">
        <f>'[14]Rev_SP-12me'!AJ130</f>
        <v>0</v>
      </c>
      <c r="E123" s="221">
        <f>'[14]Rev_SP-12me'!AL130</f>
        <v>0</v>
      </c>
      <c r="F123" s="221">
        <f>'[14]Rev_SP-12me'!AQ130</f>
        <v>8.1157288229513558</v>
      </c>
      <c r="G123" s="435">
        <f>'[14]Rev_SP-12me'!O130</f>
        <v>0</v>
      </c>
      <c r="H123" s="419">
        <f>'[14]Rev_SP-12me'!P130</f>
        <v>7</v>
      </c>
      <c r="I123" s="435">
        <f>'[14]Rev_SP-12me'!AA130</f>
        <v>2000</v>
      </c>
      <c r="J123" s="16"/>
      <c r="K123" s="421">
        <f>'[13]Rev_SP-12me'!AT130</f>
        <v>0</v>
      </c>
      <c r="L123" s="421">
        <f>'[13]Rev_SP-12me'!AU130</f>
        <v>1.4051252600000002</v>
      </c>
      <c r="M123" s="421">
        <f>'[13]Rev_SP-12me'!AW130</f>
        <v>0</v>
      </c>
      <c r="N123" s="147">
        <f t="shared" si="3"/>
        <v>1.4051252600000002</v>
      </c>
    </row>
    <row r="124" spans="2:14" ht="14.5" x14ac:dyDescent="0.25">
      <c r="B124" s="432" t="s">
        <v>1054</v>
      </c>
      <c r="C124" s="16"/>
      <c r="D124" s="221">
        <f>'[14]Rev_SP-12me'!AJ131</f>
        <v>0</v>
      </c>
      <c r="E124" s="221">
        <f>'[14]Rev_SP-12me'!AL131</f>
        <v>0</v>
      </c>
      <c r="F124" s="221">
        <f>'[14]Rev_SP-12me'!AQ131</f>
        <v>23.615619465138419</v>
      </c>
      <c r="G124" s="435">
        <f>'[14]Rev_SP-12me'!O131</f>
        <v>0</v>
      </c>
      <c r="H124" s="419">
        <f>'[14]Rev_SP-12me'!P131</f>
        <v>4.5</v>
      </c>
      <c r="I124" s="435">
        <f>'[14]Rev_SP-12me'!AA131</f>
        <v>2000</v>
      </c>
      <c r="J124" s="16"/>
      <c r="K124" s="421">
        <f>'[13]Rev_SP-12me'!AT131</f>
        <v>0</v>
      </c>
      <c r="L124" s="421">
        <f>'[13]Rev_SP-12me'!AU131</f>
        <v>2.6278241000000002</v>
      </c>
      <c r="M124" s="421">
        <f>'[13]Rev_SP-12me'!AW131</f>
        <v>0</v>
      </c>
      <c r="N124" s="147">
        <f t="shared" si="3"/>
        <v>2.6278241000000002</v>
      </c>
    </row>
    <row r="125" spans="2:14" x14ac:dyDescent="0.25">
      <c r="B125" s="436" t="s">
        <v>1068</v>
      </c>
      <c r="C125" s="16"/>
      <c r="D125" s="212">
        <f>SUM(D74,D89,D94,D95,D100,D105,D110,D112,D115,D116,D117,D118,D119,D120)</f>
        <v>12784</v>
      </c>
      <c r="E125" s="212">
        <f>SUM(E74,E89,E94,E95,E100,E105,E110,E112,E115,E116,E117,E118,E119,E120)</f>
        <v>2977.7195206017323</v>
      </c>
      <c r="F125" s="212">
        <f>SUM(F74,F89,F94,F95,F100,F105,F110,F112,F115,F116,F117,F118,F119,F120)</f>
        <v>8039.8689757711654</v>
      </c>
      <c r="G125" s="439"/>
      <c r="H125" s="439"/>
      <c r="I125" s="439"/>
      <c r="J125" s="439"/>
      <c r="K125" s="437">
        <f t="shared" ref="K125:N125" si="4">SUM(K74,K89,K94,K95,K100,K105,K110,K112,K115,K116,K117,K118,K119,K120)</f>
        <v>1564.9861356182575</v>
      </c>
      <c r="L125" s="437">
        <f t="shared" si="4"/>
        <v>6442.463641490066</v>
      </c>
      <c r="M125" s="437">
        <f t="shared" si="4"/>
        <v>28.385281756787677</v>
      </c>
      <c r="N125" s="438">
        <f t="shared" si="4"/>
        <v>8035.8350588651119</v>
      </c>
    </row>
    <row r="126" spans="2:14" x14ac:dyDescent="0.25">
      <c r="B126" s="16"/>
      <c r="C126" s="16"/>
      <c r="D126" s="86"/>
      <c r="E126" s="86"/>
      <c r="F126" s="86"/>
    </row>
    <row r="127" spans="2:14" x14ac:dyDescent="0.25">
      <c r="B127" s="426" t="s">
        <v>189</v>
      </c>
      <c r="C127" s="16"/>
      <c r="D127" s="17"/>
      <c r="E127" s="17"/>
      <c r="F127" s="17"/>
      <c r="G127" s="544"/>
      <c r="H127" s="544"/>
      <c r="I127" s="544"/>
      <c r="J127" s="16"/>
      <c r="K127" s="16"/>
      <c r="L127" s="16"/>
      <c r="M127" s="16"/>
      <c r="N127" s="16"/>
    </row>
    <row r="128" spans="2:14" x14ac:dyDescent="0.25">
      <c r="B128" s="426" t="s">
        <v>1069</v>
      </c>
      <c r="C128" s="16"/>
      <c r="D128" s="217">
        <f>'[14]Rev_SP-12me'!AJ149</f>
        <v>483</v>
      </c>
      <c r="E128" s="217">
        <f>'[14]Rev_SP-12me'!AL149</f>
        <v>1291.2983747999999</v>
      </c>
      <c r="F128" s="217">
        <f>F129+F137</f>
        <v>7622.9899264973001</v>
      </c>
      <c r="G128" s="541">
        <f>'[14]Rev_SP-12me'!O149</f>
        <v>0</v>
      </c>
      <c r="H128" s="424">
        <f>'[14]Rev_SP-12me'!P149</f>
        <v>0</v>
      </c>
      <c r="I128" s="541">
        <f>'[14]Rev_SP-12me'!AA149</f>
        <v>0</v>
      </c>
      <c r="J128" s="16"/>
      <c r="K128" s="418">
        <f>'[13]Rev_SP-12me'!AT149</f>
        <v>718.04931110543328</v>
      </c>
      <c r="L128" s="418">
        <f>'[13]Rev_SP-12me'!AU149</f>
        <v>4871.3654391294795</v>
      </c>
      <c r="M128" s="418">
        <f>'[13]Rev_SP-12me'!AW149</f>
        <v>1.7793217333774396</v>
      </c>
      <c r="N128" s="179">
        <f t="shared" ref="N128:N172" si="5">SUM(K128:M128)</f>
        <v>5591.1940719682898</v>
      </c>
    </row>
    <row r="129" spans="2:14" x14ac:dyDescent="0.25">
      <c r="B129" s="440" t="s">
        <v>1070</v>
      </c>
      <c r="C129" s="16"/>
      <c r="D129" s="233">
        <f>'[14]Rev_SP-12me'!AJ150</f>
        <v>483</v>
      </c>
      <c r="E129" s="233">
        <f>'[14]Rev_SP-12me'!AL150</f>
        <v>1291.2983747999999</v>
      </c>
      <c r="F129" s="233">
        <f>'[14]Rev_SP-12me'!AQ150</f>
        <v>7592.2461080161511</v>
      </c>
      <c r="G129" s="147">
        <f>'[14]Rev_SP-12me'!O150</f>
        <v>0</v>
      </c>
      <c r="H129" s="145">
        <f>'[14]Rev_SP-12me'!P150</f>
        <v>0</v>
      </c>
      <c r="I129" s="147">
        <f>'[14]Rev_SP-12me'!AA150</f>
        <v>0</v>
      </c>
      <c r="J129" s="16"/>
      <c r="K129" s="420">
        <f>'[13]Rev_SP-12me'!AT150</f>
        <v>718.04931110543328</v>
      </c>
      <c r="L129" s="420">
        <f>'[13]Rev_SP-12me'!AU150</f>
        <v>4850.5536147606508</v>
      </c>
      <c r="M129" s="420">
        <f>'[13]Rev_SP-12me'!AW150</f>
        <v>1.7617575917962289</v>
      </c>
      <c r="N129" s="143">
        <f t="shared" si="5"/>
        <v>5570.3646834578803</v>
      </c>
    </row>
    <row r="130" spans="2:14" ht="14.5" x14ac:dyDescent="0.25">
      <c r="B130" s="428" t="s">
        <v>1037</v>
      </c>
      <c r="C130" s="16"/>
      <c r="D130" s="221">
        <f>'[14]Rev_SP-12me'!AJ151</f>
        <v>483</v>
      </c>
      <c r="E130" s="221">
        <f>'[14]Rev_SP-12me'!AL151</f>
        <v>1291.2983747999999</v>
      </c>
      <c r="F130" s="221">
        <f>'[14]Rev_SP-12me'!AQ151</f>
        <v>2294.2229254128351</v>
      </c>
      <c r="G130" s="147">
        <f>'[14]Rev_SP-12me'!O151</f>
        <v>500</v>
      </c>
      <c r="H130" s="145">
        <f>'[14]Rev_SP-12me'!P151</f>
        <v>7.15</v>
      </c>
      <c r="I130" s="147">
        <f>'[14]Rev_SP-12me'!AA151</f>
        <v>3500</v>
      </c>
      <c r="J130" s="16"/>
      <c r="K130" s="421">
        <f>'[13]Rev_SP-12me'!AT151</f>
        <v>718.04931110543328</v>
      </c>
      <c r="L130" s="421">
        <f>'[13]Rev_SP-12me'!AU151</f>
        <v>1628.0496155749893</v>
      </c>
      <c r="M130" s="421">
        <f>'[13]Rev_SP-12me'!AW151</f>
        <v>1.7575575917962289</v>
      </c>
      <c r="N130" s="143">
        <f t="shared" si="5"/>
        <v>2347.8564842722189</v>
      </c>
    </row>
    <row r="131" spans="2:14" ht="14.5" x14ac:dyDescent="0.25">
      <c r="B131" s="428" t="s">
        <v>1071</v>
      </c>
      <c r="C131" s="16"/>
      <c r="D131" s="221">
        <f>'[14]Rev_SP-12me'!AJ152</f>
        <v>0</v>
      </c>
      <c r="E131" s="221">
        <f>'[14]Rev_SP-12me'!AL152</f>
        <v>0</v>
      </c>
      <c r="F131" s="221">
        <f>'[14]Rev_SP-12me'!AQ152</f>
        <v>323.14221427404868</v>
      </c>
      <c r="G131" s="147">
        <f>'[14]Rev_SP-12me'!O152</f>
        <v>0</v>
      </c>
      <c r="H131" s="145">
        <f>'[14]Rev_SP-12me'!P152</f>
        <v>7.15</v>
      </c>
      <c r="I131" s="147">
        <f>'[14]Rev_SP-12me'!AA152</f>
        <v>3500</v>
      </c>
      <c r="J131" s="16"/>
      <c r="K131" s="421">
        <f>'[13]Rev_SP-12me'!AT152</f>
        <v>0</v>
      </c>
      <c r="L131" s="421">
        <f>'[13]Rev_SP-12me'!AU152</f>
        <v>4.6893571287104661E-2</v>
      </c>
      <c r="M131" s="421">
        <f>'[13]Rev_SP-12me'!AW152</f>
        <v>0</v>
      </c>
      <c r="N131" s="143">
        <f t="shared" si="5"/>
        <v>4.6893571287104661E-2</v>
      </c>
    </row>
    <row r="132" spans="2:14" ht="14.5" x14ac:dyDescent="0.25">
      <c r="B132" s="428" t="s">
        <v>1072</v>
      </c>
      <c r="C132" s="16"/>
      <c r="D132" s="221">
        <f>'[14]Rev_SP-12me'!AJ153</f>
        <v>0</v>
      </c>
      <c r="E132" s="221">
        <f>'[14]Rev_SP-12me'!AL153</f>
        <v>0</v>
      </c>
      <c r="F132" s="221">
        <f>'[14]Rev_SP-12me'!AQ153</f>
        <v>182.92916470292593</v>
      </c>
      <c r="G132" s="147">
        <f>'[14]Rev_SP-12me'!O153</f>
        <v>0</v>
      </c>
      <c r="H132" s="145">
        <f>'[14]Rev_SP-12me'!P153</f>
        <v>7.3</v>
      </c>
      <c r="I132" s="147">
        <f>'[14]Rev_SP-12me'!AA153</f>
        <v>3500</v>
      </c>
      <c r="J132" s="16"/>
      <c r="K132" s="421">
        <f>'[13]Rev_SP-12me'!AT153</f>
        <v>0</v>
      </c>
      <c r="L132" s="421">
        <f>'[13]Rev_SP-12me'!AU153</f>
        <v>1.3225931789225194</v>
      </c>
      <c r="M132" s="421">
        <f>'[13]Rev_SP-12me'!AW153</f>
        <v>0</v>
      </c>
      <c r="N132" s="143">
        <f t="shared" si="5"/>
        <v>1.3225931789225194</v>
      </c>
    </row>
    <row r="133" spans="2:14" ht="14.5" x14ac:dyDescent="0.25">
      <c r="B133" s="428" t="s">
        <v>1073</v>
      </c>
      <c r="C133" s="16"/>
      <c r="D133" s="221">
        <f>'[14]Rev_SP-12me'!AJ154</f>
        <v>0</v>
      </c>
      <c r="E133" s="221">
        <f>'[14]Rev_SP-12me'!AL154</f>
        <v>0</v>
      </c>
      <c r="F133" s="221">
        <f>'[14]Rev_SP-12me'!AQ154</f>
        <v>1.6909676758499743</v>
      </c>
      <c r="G133" s="147">
        <f>'[14]Rev_SP-12me'!O154</f>
        <v>500</v>
      </c>
      <c r="H133" s="145">
        <f>'[14]Rev_SP-12me'!P154</f>
        <v>7.9</v>
      </c>
      <c r="I133" s="147">
        <f>'[14]Rev_SP-12me'!AA154</f>
        <v>3500</v>
      </c>
      <c r="J133" s="16"/>
      <c r="K133" s="421">
        <f>'[13]Rev_SP-12me'!AT154</f>
        <v>0</v>
      </c>
      <c r="L133" s="421">
        <f>'[13]Rev_SP-12me'!AU154</f>
        <v>1.5459146097849432</v>
      </c>
      <c r="M133" s="421">
        <f>'[13]Rev_SP-12me'!AW154</f>
        <v>4.1999999999999997E-3</v>
      </c>
      <c r="N133" s="143">
        <f t="shared" si="5"/>
        <v>1.5501146097849432</v>
      </c>
    </row>
    <row r="134" spans="2:14" ht="14.5" x14ac:dyDescent="0.25">
      <c r="B134" s="432" t="s">
        <v>1052</v>
      </c>
      <c r="C134" s="16"/>
      <c r="D134" s="221">
        <f>'[14]Rev_SP-12me'!AJ155</f>
        <v>0</v>
      </c>
      <c r="E134" s="221">
        <f>'[14]Rev_SP-12me'!AL155</f>
        <v>0</v>
      </c>
      <c r="F134" s="221">
        <f>'[14]Rev_SP-12me'!AQ155</f>
        <v>1218.6459708931147</v>
      </c>
      <c r="G134" s="147">
        <f>'[14]Rev_SP-12me'!O155</f>
        <v>0</v>
      </c>
      <c r="H134" s="145">
        <f>'[14]Rev_SP-12me'!P155</f>
        <v>8.15</v>
      </c>
      <c r="I134" s="147">
        <f>'[14]Rev_SP-12me'!AA155</f>
        <v>3500</v>
      </c>
      <c r="J134" s="16"/>
      <c r="K134" s="421">
        <f>'[13]Rev_SP-12me'!AT155</f>
        <v>0</v>
      </c>
      <c r="L134" s="421">
        <f>'[13]Rev_SP-12me'!AU155</f>
        <v>971.07826655368558</v>
      </c>
      <c r="M134" s="421">
        <f>'[13]Rev_SP-12me'!AW155</f>
        <v>0</v>
      </c>
      <c r="N134" s="143">
        <f t="shared" si="5"/>
        <v>971.07826655368558</v>
      </c>
    </row>
    <row r="135" spans="2:14" ht="14.5" x14ac:dyDescent="0.25">
      <c r="B135" s="432" t="s">
        <v>1053</v>
      </c>
      <c r="C135" s="16"/>
      <c r="D135" s="221">
        <f>'[14]Rev_SP-12me'!AJ156</f>
        <v>0</v>
      </c>
      <c r="E135" s="221">
        <f>'[14]Rev_SP-12me'!AL156</f>
        <v>0</v>
      </c>
      <c r="F135" s="221">
        <f>'[14]Rev_SP-12me'!AQ156</f>
        <v>1219.7776669296652</v>
      </c>
      <c r="G135" s="147">
        <f>'[14]Rev_SP-12me'!O156</f>
        <v>0</v>
      </c>
      <c r="H135" s="145">
        <f>'[14]Rev_SP-12me'!P156</f>
        <v>8.15</v>
      </c>
      <c r="I135" s="147">
        <f>'[14]Rev_SP-12me'!AA156</f>
        <v>3500</v>
      </c>
      <c r="J135" s="16"/>
      <c r="K135" s="421">
        <f>'[13]Rev_SP-12me'!AT156</f>
        <v>0</v>
      </c>
      <c r="L135" s="421">
        <f>'[13]Rev_SP-12me'!AU156</f>
        <v>898.43492053076568</v>
      </c>
      <c r="M135" s="421">
        <f>'[13]Rev_SP-12me'!AW156</f>
        <v>0</v>
      </c>
      <c r="N135" s="143">
        <f t="shared" si="5"/>
        <v>898.43492053076568</v>
      </c>
    </row>
    <row r="136" spans="2:14" ht="14.5" x14ac:dyDescent="0.25">
      <c r="B136" s="432" t="s">
        <v>1054</v>
      </c>
      <c r="C136" s="16"/>
      <c r="D136" s="221">
        <f>'[14]Rev_SP-12me'!AJ157</f>
        <v>0</v>
      </c>
      <c r="E136" s="221">
        <f>'[14]Rev_SP-12me'!AL157</f>
        <v>0</v>
      </c>
      <c r="F136" s="221">
        <f>'[14]Rev_SP-12me'!AQ157</f>
        <v>2351.8371981277114</v>
      </c>
      <c r="G136" s="147">
        <f>'[14]Rev_SP-12me'!O157</f>
        <v>0</v>
      </c>
      <c r="H136" s="145">
        <f>'[14]Rev_SP-12me'!P157</f>
        <v>5.65</v>
      </c>
      <c r="I136" s="147">
        <f>'[14]Rev_SP-12me'!AA157</f>
        <v>3500</v>
      </c>
      <c r="J136" s="16"/>
      <c r="K136" s="421">
        <f>'[13]Rev_SP-12me'!AT157</f>
        <v>0</v>
      </c>
      <c r="L136" s="421">
        <f>'[13]Rev_SP-12me'!AU157</f>
        <v>1350.0754107412154</v>
      </c>
      <c r="M136" s="421">
        <f>'[13]Rev_SP-12me'!AW157</f>
        <v>0</v>
      </c>
      <c r="N136" s="143">
        <f t="shared" si="5"/>
        <v>1350.0754107412154</v>
      </c>
    </row>
    <row r="137" spans="2:14" x14ac:dyDescent="0.25">
      <c r="B137" s="426" t="s">
        <v>1045</v>
      </c>
      <c r="C137" s="16"/>
      <c r="D137" s="233">
        <f>'[14]Rev_SP-12me'!AJ158</f>
        <v>0</v>
      </c>
      <c r="E137" s="233">
        <f>'[14]Rev_SP-12me'!AL158</f>
        <v>0</v>
      </c>
      <c r="F137" s="233">
        <f>'[14]Rev_SP-12me'!AQ158</f>
        <v>30.743818481149187</v>
      </c>
      <c r="G137" s="147">
        <f>'[14]Rev_SP-12me'!O158</f>
        <v>0</v>
      </c>
      <c r="H137" s="145">
        <f>'[14]Rev_SP-12me'!P158</f>
        <v>0</v>
      </c>
      <c r="I137" s="147">
        <f>'[14]Rev_SP-12me'!AA158</f>
        <v>0</v>
      </c>
      <c r="J137" s="16"/>
      <c r="K137" s="420">
        <f>'[13]Rev_SP-12me'!AT158</f>
        <v>0</v>
      </c>
      <c r="L137" s="420">
        <f>'[13]Rev_SP-12me'!AU158</f>
        <v>20.811824368828837</v>
      </c>
      <c r="M137" s="420">
        <f>'[13]Rev_SP-12me'!AW158</f>
        <v>1.7564141581210717E-2</v>
      </c>
      <c r="N137" s="179">
        <f t="shared" si="5"/>
        <v>20.829388510410048</v>
      </c>
    </row>
    <row r="138" spans="2:14" ht="14.5" x14ac:dyDescent="0.25">
      <c r="B138" s="432" t="s">
        <v>1074</v>
      </c>
      <c r="C138" s="16"/>
      <c r="D138" s="221">
        <f>'[14]Rev_SP-12me'!AJ159</f>
        <v>0</v>
      </c>
      <c r="E138" s="221">
        <f>'[14]Rev_SP-12me'!AL159</f>
        <v>0</v>
      </c>
      <c r="F138" s="221">
        <f>'[14]Rev_SP-12me'!AQ159</f>
        <v>9.1229270898676145</v>
      </c>
      <c r="G138" s="147">
        <f>'[14]Rev_SP-12me'!O159</f>
        <v>500</v>
      </c>
      <c r="H138" s="145">
        <f>'[14]Rev_SP-12me'!P159</f>
        <v>7.15</v>
      </c>
      <c r="I138" s="147">
        <f>'[14]Rev_SP-12me'!AA159</f>
        <v>3500</v>
      </c>
      <c r="J138" s="16"/>
      <c r="K138" s="421">
        <f>'[13]Rev_SP-12me'!AT159</f>
        <v>0</v>
      </c>
      <c r="L138" s="421">
        <f>'[13]Rev_SP-12me'!AU159</f>
        <v>6.1096936861038227</v>
      </c>
      <c r="M138" s="421">
        <f>'[13]Rev_SP-12me'!AW159</f>
        <v>1.7564141581210717E-2</v>
      </c>
      <c r="N138" s="143">
        <f t="shared" si="5"/>
        <v>6.1272578276850336</v>
      </c>
    </row>
    <row r="139" spans="2:14" ht="14.5" x14ac:dyDescent="0.25">
      <c r="B139" s="432" t="s">
        <v>1047</v>
      </c>
      <c r="C139" s="16"/>
      <c r="D139" s="221">
        <f>'[14]Rev_SP-12me'!AJ160</f>
        <v>0</v>
      </c>
      <c r="E139" s="221">
        <f>'[14]Rev_SP-12me'!AL160</f>
        <v>0</v>
      </c>
      <c r="F139" s="221">
        <f>'[14]Rev_SP-12me'!AQ160</f>
        <v>5.378776556018436</v>
      </c>
      <c r="G139" s="147">
        <f>'[14]Rev_SP-12me'!O160</f>
        <v>0</v>
      </c>
      <c r="H139" s="145">
        <f>'[14]Rev_SP-12me'!P160</f>
        <v>8.15</v>
      </c>
      <c r="I139" s="147">
        <f>'[14]Rev_SP-12me'!AA160</f>
        <v>3500</v>
      </c>
      <c r="J139" s="16"/>
      <c r="K139" s="421">
        <f>'[13]Rev_SP-12me'!AT160</f>
        <v>0</v>
      </c>
      <c r="L139" s="421">
        <f>'[13]Rev_SP-12me'!AU160</f>
        <v>4.0297679558531758</v>
      </c>
      <c r="M139" s="421">
        <f>'[13]Rev_SP-12me'!AW160</f>
        <v>0</v>
      </c>
      <c r="N139" s="143">
        <f t="shared" si="5"/>
        <v>4.0297679558531758</v>
      </c>
    </row>
    <row r="140" spans="2:14" ht="14.5" x14ac:dyDescent="0.25">
      <c r="B140" s="432" t="s">
        <v>1048</v>
      </c>
      <c r="C140" s="16"/>
      <c r="D140" s="221">
        <f>'[14]Rev_SP-12me'!AJ161</f>
        <v>0</v>
      </c>
      <c r="E140" s="221">
        <f>'[14]Rev_SP-12me'!AL161</f>
        <v>0</v>
      </c>
      <c r="F140" s="221">
        <f>'[14]Rev_SP-12me'!AQ161</f>
        <v>5.2302464274029132</v>
      </c>
      <c r="G140" s="147">
        <f>'[14]Rev_SP-12me'!O161</f>
        <v>0</v>
      </c>
      <c r="H140" s="145">
        <f>'[14]Rev_SP-12me'!P161</f>
        <v>8.15</v>
      </c>
      <c r="I140" s="147">
        <f>'[14]Rev_SP-12me'!AA161</f>
        <v>3500</v>
      </c>
      <c r="J140" s="16"/>
      <c r="K140" s="421">
        <f>'[13]Rev_SP-12me'!AT161</f>
        <v>0</v>
      </c>
      <c r="L140" s="421">
        <f>'[13]Rev_SP-12me'!AU161</f>
        <v>4.1628371890091147</v>
      </c>
      <c r="M140" s="421">
        <f>'[13]Rev_SP-12me'!AW161</f>
        <v>0</v>
      </c>
      <c r="N140" s="143">
        <f t="shared" si="5"/>
        <v>4.1628371890091147</v>
      </c>
    </row>
    <row r="141" spans="2:14" ht="14.5" x14ac:dyDescent="0.25">
      <c r="B141" s="432" t="s">
        <v>1075</v>
      </c>
      <c r="C141" s="16"/>
      <c r="D141" s="221">
        <f>'[14]Rev_SP-12me'!AJ162</f>
        <v>0</v>
      </c>
      <c r="E141" s="221">
        <f>'[14]Rev_SP-12me'!AL162</f>
        <v>0</v>
      </c>
      <c r="F141" s="221">
        <f>'[14]Rev_SP-12me'!AQ162</f>
        <v>11.011868407860224</v>
      </c>
      <c r="G141" s="147">
        <f>'[14]Rev_SP-12me'!O162</f>
        <v>0</v>
      </c>
      <c r="H141" s="145">
        <f>'[14]Rev_SP-12me'!P162</f>
        <v>5.65</v>
      </c>
      <c r="I141" s="147">
        <f>'[14]Rev_SP-12me'!AA162</f>
        <v>3500</v>
      </c>
      <c r="J141" s="16"/>
      <c r="K141" s="421">
        <f>'[13]Rev_SP-12me'!AT162</f>
        <v>0</v>
      </c>
      <c r="L141" s="421">
        <f>'[13]Rev_SP-12me'!AU162</f>
        <v>6.5095255378627241</v>
      </c>
      <c r="M141" s="421">
        <f>'[13]Rev_SP-12me'!AW162</f>
        <v>0</v>
      </c>
      <c r="N141" s="143">
        <f t="shared" si="5"/>
        <v>6.5095255378627241</v>
      </c>
    </row>
    <row r="142" spans="2:14" x14ac:dyDescent="0.25">
      <c r="B142" s="426" t="s">
        <v>1076</v>
      </c>
      <c r="C142" s="16"/>
      <c r="D142" s="217">
        <f>'[14]Rev_SP-12me'!AJ164</f>
        <v>0</v>
      </c>
      <c r="E142" s="217">
        <f>'[14]Rev_SP-12me'!AL164</f>
        <v>0</v>
      </c>
      <c r="F142" s="217">
        <f>'[14]Rev_SP-12me'!AQ164</f>
        <v>61.924630748863962</v>
      </c>
      <c r="G142" s="541">
        <f>'[14]Rev_SP-12me'!O164</f>
        <v>0</v>
      </c>
      <c r="H142" s="424">
        <f>'[14]Rev_SP-12me'!P164</f>
        <v>0</v>
      </c>
      <c r="I142" s="541"/>
      <c r="J142" s="16"/>
      <c r="K142" s="418">
        <f>'[13]Rev_SP-12me'!AT164</f>
        <v>5.5430972055653065</v>
      </c>
      <c r="L142" s="418">
        <f>'[13]Rev_SP-12me'!AU164</f>
        <v>53.453743510138665</v>
      </c>
      <c r="M142" s="418">
        <f>'[13]Rev_SP-12me'!AW164</f>
        <v>8.3999999999999995E-3</v>
      </c>
      <c r="N142" s="179">
        <f t="shared" si="5"/>
        <v>59.00524071570397</v>
      </c>
    </row>
    <row r="143" spans="2:14" ht="14.5" x14ac:dyDescent="0.25">
      <c r="B143" s="428" t="s">
        <v>1051</v>
      </c>
      <c r="C143" s="16"/>
      <c r="D143" s="221">
        <f>'[14]Rev_SP-12me'!AJ165</f>
        <v>0</v>
      </c>
      <c r="E143" s="221">
        <f>'[14]Rev_SP-12me'!AL165</f>
        <v>0</v>
      </c>
      <c r="F143" s="221">
        <f>'[14]Rev_SP-12me'!AQ165</f>
        <v>20.963260101014306</v>
      </c>
      <c r="G143" s="147">
        <f>'[14]Rev_SP-12me'!O165</f>
        <v>500</v>
      </c>
      <c r="H143" s="145">
        <f>'[14]Rev_SP-12me'!P165</f>
        <v>7.15</v>
      </c>
      <c r="I143" s="147">
        <f>'[14]Rev_SP-12me'!AA165</f>
        <v>3500</v>
      </c>
      <c r="J143" s="16"/>
      <c r="K143" s="421">
        <f>'[13]Rev_SP-12me'!AT165</f>
        <v>5.5430972055653065</v>
      </c>
      <c r="L143" s="421">
        <f>'[13]Rev_SP-12me'!AU165</f>
        <v>18.019333608041443</v>
      </c>
      <c r="M143" s="421">
        <f>'[13]Rev_SP-12me'!AW165</f>
        <v>8.3999999999999995E-3</v>
      </c>
      <c r="N143" s="143">
        <f t="shared" si="5"/>
        <v>23.570830813606751</v>
      </c>
    </row>
    <row r="144" spans="2:14" ht="14.5" x14ac:dyDescent="0.25">
      <c r="B144" s="428" t="s">
        <v>1052</v>
      </c>
      <c r="C144" s="16"/>
      <c r="D144" s="221">
        <f>'[14]Rev_SP-12me'!AJ166</f>
        <v>0</v>
      </c>
      <c r="E144" s="221">
        <f>'[14]Rev_SP-12me'!AL166</f>
        <v>0</v>
      </c>
      <c r="F144" s="221">
        <f>'[14]Rev_SP-12me'!AQ166</f>
        <v>10.439272208028845</v>
      </c>
      <c r="G144" s="147">
        <f>'[14]Rev_SP-12me'!O166</f>
        <v>0</v>
      </c>
      <c r="H144" s="145">
        <f>'[14]Rev_SP-12me'!P166</f>
        <v>8.15</v>
      </c>
      <c r="I144" s="147">
        <f>'[14]Rev_SP-12me'!AA166</f>
        <v>3500</v>
      </c>
      <c r="J144" s="16"/>
      <c r="K144" s="421">
        <f>'[13]Rev_SP-12me'!AT166</f>
        <v>0</v>
      </c>
      <c r="L144" s="421">
        <f>'[13]Rev_SP-12me'!AU166</f>
        <v>9.7982823194336337</v>
      </c>
      <c r="M144" s="421">
        <f>'[13]Rev_SP-12me'!AW166</f>
        <v>0</v>
      </c>
      <c r="N144" s="143">
        <f t="shared" si="5"/>
        <v>9.7982823194336337</v>
      </c>
    </row>
    <row r="145" spans="2:14" ht="14.5" x14ac:dyDescent="0.25">
      <c r="B145" s="428" t="s">
        <v>1053</v>
      </c>
      <c r="C145" s="16"/>
      <c r="D145" s="221">
        <f>'[14]Rev_SP-12me'!AJ167</f>
        <v>0</v>
      </c>
      <c r="E145" s="221">
        <f>'[14]Rev_SP-12me'!AL167</f>
        <v>0</v>
      </c>
      <c r="F145" s="221">
        <f>'[14]Rev_SP-12me'!AQ167</f>
        <v>10.686463968966539</v>
      </c>
      <c r="G145" s="147">
        <f>'[14]Rev_SP-12me'!O167</f>
        <v>0</v>
      </c>
      <c r="H145" s="145">
        <f>'[14]Rev_SP-12me'!P167</f>
        <v>8.15</v>
      </c>
      <c r="I145" s="147">
        <f>'[14]Rev_SP-12me'!AA167</f>
        <v>3500</v>
      </c>
      <c r="J145" s="16"/>
      <c r="K145" s="421">
        <f>'[13]Rev_SP-12me'!AT167</f>
        <v>0</v>
      </c>
      <c r="L145" s="421">
        <f>'[13]Rev_SP-12me'!AU167</f>
        <v>10.788030318382951</v>
      </c>
      <c r="M145" s="421">
        <f>'[13]Rev_SP-12me'!AW167</f>
        <v>0</v>
      </c>
      <c r="N145" s="143">
        <f t="shared" si="5"/>
        <v>10.788030318382951</v>
      </c>
    </row>
    <row r="146" spans="2:14" ht="14.5" x14ac:dyDescent="0.25">
      <c r="B146" s="428" t="s">
        <v>1054</v>
      </c>
      <c r="C146" s="16"/>
      <c r="D146" s="221">
        <f>'[14]Rev_SP-12me'!AJ168</f>
        <v>0</v>
      </c>
      <c r="E146" s="221">
        <f>'[14]Rev_SP-12me'!AL168</f>
        <v>0</v>
      </c>
      <c r="F146" s="221">
        <f>'[14]Rev_SP-12me'!AQ168</f>
        <v>19.835634470854277</v>
      </c>
      <c r="G146" s="147">
        <f>'[14]Rev_SP-12me'!O168</f>
        <v>0</v>
      </c>
      <c r="H146" s="145">
        <f>'[14]Rev_SP-12me'!P168</f>
        <v>5.65</v>
      </c>
      <c r="I146" s="147">
        <f>'[14]Rev_SP-12me'!AA168</f>
        <v>3500</v>
      </c>
      <c r="J146" s="16"/>
      <c r="K146" s="421">
        <f>'[13]Rev_SP-12me'!AT168</f>
        <v>0</v>
      </c>
      <c r="L146" s="421">
        <f>'[13]Rev_SP-12me'!AU168</f>
        <v>14.848097264280639</v>
      </c>
      <c r="M146" s="421">
        <f>'[13]Rev_SP-12me'!AW168</f>
        <v>0</v>
      </c>
      <c r="N146" s="143">
        <f t="shared" si="5"/>
        <v>14.848097264280639</v>
      </c>
    </row>
    <row r="147" spans="2:14" x14ac:dyDescent="0.25">
      <c r="B147" s="426" t="s">
        <v>1055</v>
      </c>
      <c r="C147" s="16"/>
      <c r="D147" s="226">
        <f>'[14]Rev_SP-12me'!AJ163</f>
        <v>0</v>
      </c>
      <c r="E147" s="217">
        <f>'[14]Rev_SP-12me'!AL163</f>
        <v>0</v>
      </c>
      <c r="F147" s="217">
        <f>'[14]Rev_SP-12me'!AQ163</f>
        <v>0.53654000000000002</v>
      </c>
      <c r="G147" s="541">
        <f>'[14]Rev_SP-12me'!O163</f>
        <v>500</v>
      </c>
      <c r="H147" s="424">
        <f>'[14]Rev_SP-12me'!P163</f>
        <v>7.15</v>
      </c>
      <c r="I147" s="541">
        <f>'[14]Rev_SP-12me'!AA163</f>
        <v>3500</v>
      </c>
      <c r="J147" s="16"/>
      <c r="K147" s="418">
        <f>'[13]Rev_SP-12me'!AT163</f>
        <v>7.0909601873536303</v>
      </c>
      <c r="L147" s="418">
        <f>'[13]Rev_SP-12me'!AU163</f>
        <v>0</v>
      </c>
      <c r="M147" s="418">
        <f>'[13]Rev_SP-12me'!AW163</f>
        <v>2.0999999999999999E-3</v>
      </c>
      <c r="N147" s="179">
        <f t="shared" si="5"/>
        <v>7.0930601873536308</v>
      </c>
    </row>
    <row r="148" spans="2:14" x14ac:dyDescent="0.25">
      <c r="B148" s="426" t="s">
        <v>1056</v>
      </c>
      <c r="C148" s="16"/>
      <c r="D148" s="217">
        <f>'[14]Rev_SP-12me'!AJ169</f>
        <v>205</v>
      </c>
      <c r="E148" s="217">
        <f>'[14]Rev_SP-12me'!AL169</f>
        <v>499.58637427417398</v>
      </c>
      <c r="F148" s="217">
        <f>'[14]Rev_SP-12me'!AQ169</f>
        <v>1771.701608895931</v>
      </c>
      <c r="G148" s="541">
        <f>'[14]Rev_SP-12me'!O169</f>
        <v>0</v>
      </c>
      <c r="H148" s="424">
        <f>'[14]Rev_SP-12me'!P169</f>
        <v>0</v>
      </c>
      <c r="I148" s="541">
        <f>'[14]Rev_SP-12me'!AA169</f>
        <v>3500</v>
      </c>
      <c r="J148" s="16"/>
      <c r="K148" s="418">
        <f>'[13]Rev_SP-12me'!AT169</f>
        <v>235.26851705739091</v>
      </c>
      <c r="L148" s="418">
        <f>'[13]Rev_SP-12me'!AU169</f>
        <v>1480.2781636137004</v>
      </c>
      <c r="M148" s="418">
        <f>'[13]Rev_SP-12me'!AW169</f>
        <v>0.72030000000000005</v>
      </c>
      <c r="N148" s="179">
        <f t="shared" si="5"/>
        <v>1716.2669806710912</v>
      </c>
    </row>
    <row r="149" spans="2:14" x14ac:dyDescent="0.25">
      <c r="B149" s="432" t="s">
        <v>1077</v>
      </c>
      <c r="C149" s="16"/>
      <c r="D149" s="233">
        <f>'[14]Rev_SP-12me'!AJ170</f>
        <v>205</v>
      </c>
      <c r="E149" s="233">
        <f>'[14]Rev_SP-12me'!AL170</f>
        <v>499.58637427417398</v>
      </c>
      <c r="F149" s="233">
        <f>'[14]Rev_SP-12me'!AQ170</f>
        <v>709.64265190987305</v>
      </c>
      <c r="G149" s="147">
        <f>'[14]Rev_SP-12me'!O170</f>
        <v>500</v>
      </c>
      <c r="H149" s="145">
        <f>'[14]Rev_SP-12me'!P170</f>
        <v>8</v>
      </c>
      <c r="I149" s="147">
        <f>'[14]Rev_SP-12me'!AA170</f>
        <v>3500</v>
      </c>
      <c r="J149" s="16"/>
      <c r="K149" s="420">
        <f>'[13]Rev_SP-12me'!AT170</f>
        <v>235.26851705739091</v>
      </c>
      <c r="L149" s="420">
        <f>'[13]Rev_SP-12me'!AU170</f>
        <v>589.69428079442935</v>
      </c>
      <c r="M149" s="420">
        <f>'[13]Rev_SP-12me'!AW170</f>
        <v>0.72030000000000005</v>
      </c>
      <c r="N149" s="143">
        <f t="shared" si="5"/>
        <v>825.68309785182021</v>
      </c>
    </row>
    <row r="150" spans="2:14" ht="14.5" x14ac:dyDescent="0.25">
      <c r="B150" s="432" t="s">
        <v>1052</v>
      </c>
      <c r="C150" s="16"/>
      <c r="D150" s="221">
        <f>'[14]Rev_SP-12me'!AJ171</f>
        <v>0</v>
      </c>
      <c r="E150" s="221">
        <f>'[14]Rev_SP-12me'!AL171</f>
        <v>0</v>
      </c>
      <c r="F150" s="221">
        <f>'[14]Rev_SP-12me'!AQ171</f>
        <v>293.91775782891625</v>
      </c>
      <c r="G150" s="147">
        <f>'[14]Rev_SP-12me'!O171</f>
        <v>0</v>
      </c>
      <c r="H150" s="145">
        <f>'[14]Rev_SP-12me'!P171</f>
        <v>9</v>
      </c>
      <c r="I150" s="147">
        <f>'[14]Rev_SP-12me'!AA171</f>
        <v>3500</v>
      </c>
      <c r="J150" s="16"/>
      <c r="K150" s="421">
        <f>'[13]Rev_SP-12me'!AT171</f>
        <v>0</v>
      </c>
      <c r="L150" s="421">
        <f>'[13]Rev_SP-12me'!AU171</f>
        <v>305.75807549305046</v>
      </c>
      <c r="M150" s="421">
        <f>'[13]Rev_SP-12me'!AW171</f>
        <v>0</v>
      </c>
      <c r="N150" s="143">
        <f t="shared" si="5"/>
        <v>305.75807549305046</v>
      </c>
    </row>
    <row r="151" spans="2:14" ht="14.5" x14ac:dyDescent="0.25">
      <c r="B151" s="432" t="s">
        <v>1053</v>
      </c>
      <c r="C151" s="16"/>
      <c r="D151" s="221">
        <f>'[14]Rev_SP-12me'!AJ172</f>
        <v>0</v>
      </c>
      <c r="E151" s="221">
        <f>'[14]Rev_SP-12me'!AL172</f>
        <v>0</v>
      </c>
      <c r="F151" s="221">
        <f>'[14]Rev_SP-12me'!AQ172</f>
        <v>294.17733531631831</v>
      </c>
      <c r="G151" s="147">
        <f>'[14]Rev_SP-12me'!O172</f>
        <v>0</v>
      </c>
      <c r="H151" s="145">
        <f>'[14]Rev_SP-12me'!P172</f>
        <v>9</v>
      </c>
      <c r="I151" s="147">
        <f>'[14]Rev_SP-12me'!AA172</f>
        <v>3500</v>
      </c>
      <c r="J151" s="16"/>
      <c r="K151" s="421">
        <f>'[13]Rev_SP-12me'!AT172</f>
        <v>0</v>
      </c>
      <c r="L151" s="421">
        <f>'[13]Rev_SP-12me'!AU172</f>
        <v>258.98529910378608</v>
      </c>
      <c r="M151" s="421">
        <f>'[13]Rev_SP-12me'!AW172</f>
        <v>0</v>
      </c>
      <c r="N151" s="143">
        <f t="shared" si="5"/>
        <v>258.98529910378608</v>
      </c>
    </row>
    <row r="152" spans="2:14" ht="14.5" x14ac:dyDescent="0.25">
      <c r="B152" s="432" t="s">
        <v>1054</v>
      </c>
      <c r="C152" s="16"/>
      <c r="D152" s="221">
        <f>'[14]Rev_SP-12me'!AJ173</f>
        <v>0</v>
      </c>
      <c r="E152" s="221">
        <f>'[14]Rev_SP-12me'!AL173</f>
        <v>0</v>
      </c>
      <c r="F152" s="221">
        <f>'[14]Rev_SP-12me'!AQ173</f>
        <v>436.46386384082354</v>
      </c>
      <c r="G152" s="147">
        <f>'[14]Rev_SP-12me'!O173</f>
        <v>0</v>
      </c>
      <c r="H152" s="145">
        <f>'[14]Rev_SP-12me'!P173</f>
        <v>6.5</v>
      </c>
      <c r="I152" s="147">
        <f>'[14]Rev_SP-12me'!AA173</f>
        <v>3500</v>
      </c>
      <c r="J152" s="16"/>
      <c r="K152" s="421">
        <f>'[13]Rev_SP-12me'!AT173</f>
        <v>0</v>
      </c>
      <c r="L152" s="421">
        <f>'[13]Rev_SP-12me'!AU173</f>
        <v>325.84050822243449</v>
      </c>
      <c r="M152" s="421">
        <f>'[13]Rev_SP-12me'!AW173</f>
        <v>0</v>
      </c>
      <c r="N152" s="143">
        <f t="shared" si="5"/>
        <v>325.84050822243449</v>
      </c>
    </row>
    <row r="153" spans="2:14" ht="14.5" x14ac:dyDescent="0.25">
      <c r="B153" s="432" t="s">
        <v>1078</v>
      </c>
      <c r="C153" s="16"/>
      <c r="D153" s="221">
        <f>'[14]Rev_SP-12me'!AJ174</f>
        <v>0</v>
      </c>
      <c r="E153" s="221">
        <f>'[14]Rev_SP-12me'!AL174</f>
        <v>0</v>
      </c>
      <c r="F153" s="221">
        <f>'[14]Rev_SP-12me'!AQ174</f>
        <v>37.5</v>
      </c>
      <c r="G153" s="147">
        <f>'[14]Rev_SP-12me'!O174</f>
        <v>500</v>
      </c>
      <c r="H153" s="145">
        <f>'[14]Rev_SP-12me'!P174</f>
        <v>8</v>
      </c>
      <c r="I153" s="147">
        <f>'[14]Rev_SP-12me'!AA174</f>
        <v>3500</v>
      </c>
      <c r="J153" s="16"/>
      <c r="K153" s="421">
        <f>'[13]Rev_SP-12me'!AT174</f>
        <v>0</v>
      </c>
      <c r="L153" s="421">
        <f>'[13]Rev_SP-12me'!AU174</f>
        <v>0</v>
      </c>
      <c r="M153" s="421">
        <f>'[13]Rev_SP-12me'!AW174</f>
        <v>0</v>
      </c>
      <c r="N153" s="143">
        <f t="shared" si="5"/>
        <v>0</v>
      </c>
    </row>
    <row r="154" spans="2:14" x14ac:dyDescent="0.25">
      <c r="B154" s="426" t="s">
        <v>1057</v>
      </c>
      <c r="C154" s="16"/>
      <c r="D154" s="217">
        <f>'[14]Rev_SP-12me'!AJ175</f>
        <v>0</v>
      </c>
      <c r="E154" s="217">
        <f>'[14]Rev_SP-12me'!AL175</f>
        <v>0</v>
      </c>
      <c r="F154" s="217">
        <f>'[14]Rev_SP-12me'!AQ175</f>
        <v>5.2814812005383338</v>
      </c>
      <c r="G154" s="541">
        <f>'[14]Rev_SP-12me'!O175</f>
        <v>0</v>
      </c>
      <c r="H154" s="424">
        <f>'[14]Rev_SP-12me'!P175</f>
        <v>0</v>
      </c>
      <c r="I154" s="541"/>
      <c r="J154" s="16"/>
      <c r="K154" s="418">
        <f>'[13]Rev_SP-12me'!AT175</f>
        <v>0</v>
      </c>
      <c r="L154" s="418">
        <f>'[13]Rev_SP-12me'!AU175</f>
        <v>2.0028444600000004</v>
      </c>
      <c r="M154" s="418">
        <f>'[13]Rev_SP-12me'!AW175</f>
        <v>4.1999999999999997E-3</v>
      </c>
      <c r="N154" s="179">
        <f t="shared" si="5"/>
        <v>2.0070444600000004</v>
      </c>
    </row>
    <row r="155" spans="2:14" ht="14.5" x14ac:dyDescent="0.25">
      <c r="B155" s="428" t="s">
        <v>1051</v>
      </c>
      <c r="C155" s="16"/>
      <c r="D155" s="221">
        <f>'[14]Rev_SP-12me'!AJ176</f>
        <v>0</v>
      </c>
      <c r="E155" s="221">
        <f>'[14]Rev_SP-12me'!AL176</f>
        <v>0</v>
      </c>
      <c r="F155" s="221">
        <f>'[14]Rev_SP-12me'!AQ176</f>
        <v>2.1193741435307225</v>
      </c>
      <c r="G155" s="147">
        <f>'[14]Rev_SP-12me'!O176</f>
        <v>285</v>
      </c>
      <c r="H155" s="145">
        <f>'[14]Rev_SP-12me'!P176</f>
        <v>5</v>
      </c>
      <c r="I155" s="147">
        <f>'[14]Rev_SP-12me'!AA176</f>
        <v>3500</v>
      </c>
      <c r="J155" s="16"/>
      <c r="K155" s="421">
        <f>'[13]Rev_SP-12me'!AT176</f>
        <v>0</v>
      </c>
      <c r="L155" s="421">
        <f>'[13]Rev_SP-12me'!AU176</f>
        <v>0.78873030000000011</v>
      </c>
      <c r="M155" s="421">
        <f>'[13]Rev_SP-12me'!AW176</f>
        <v>4.1999999999999997E-3</v>
      </c>
      <c r="N155" s="143">
        <f t="shared" si="5"/>
        <v>0.79293030000000009</v>
      </c>
    </row>
    <row r="156" spans="2:14" ht="14.5" x14ac:dyDescent="0.25">
      <c r="B156" s="428" t="s">
        <v>1052</v>
      </c>
      <c r="C156" s="16"/>
      <c r="D156" s="221">
        <f>'[14]Rev_SP-12me'!AJ177</f>
        <v>0</v>
      </c>
      <c r="E156" s="221">
        <f>'[14]Rev_SP-12me'!AL177</f>
        <v>0</v>
      </c>
      <c r="F156" s="221">
        <f>'[14]Rev_SP-12me'!AQ177</f>
        <v>0.97204205138295907</v>
      </c>
      <c r="G156" s="147">
        <f>'[14]Rev_SP-12me'!O177</f>
        <v>0</v>
      </c>
      <c r="H156" s="145">
        <f>'[14]Rev_SP-12me'!P177</f>
        <v>6</v>
      </c>
      <c r="I156" s="147">
        <f>'[14]Rev_SP-12me'!AA177</f>
        <v>3500</v>
      </c>
      <c r="J156" s="16"/>
      <c r="K156" s="421">
        <f>'[13]Rev_SP-12me'!AT177</f>
        <v>0</v>
      </c>
      <c r="L156" s="421">
        <f>'[13]Rev_SP-12me'!AU177</f>
        <v>0.43637436000000013</v>
      </c>
      <c r="M156" s="421">
        <f>'[13]Rev_SP-12me'!AW177</f>
        <v>0</v>
      </c>
      <c r="N156" s="143">
        <f t="shared" si="5"/>
        <v>0.43637436000000013</v>
      </c>
    </row>
    <row r="157" spans="2:14" ht="14.5" x14ac:dyDescent="0.25">
      <c r="B157" s="428" t="s">
        <v>1053</v>
      </c>
      <c r="C157" s="16"/>
      <c r="D157" s="221">
        <f>'[14]Rev_SP-12me'!AJ178</f>
        <v>0</v>
      </c>
      <c r="E157" s="221">
        <f>'[14]Rev_SP-12me'!AL178</f>
        <v>0</v>
      </c>
      <c r="F157" s="221">
        <f>'[14]Rev_SP-12me'!AQ178</f>
        <v>0.96197766172266563</v>
      </c>
      <c r="G157" s="147">
        <f>'[14]Rev_SP-12me'!O178</f>
        <v>0</v>
      </c>
      <c r="H157" s="145">
        <f>'[14]Rev_SP-12me'!P178</f>
        <v>6</v>
      </c>
      <c r="I157" s="147">
        <f>'[14]Rev_SP-12me'!AA178</f>
        <v>3500</v>
      </c>
      <c r="J157" s="16"/>
      <c r="K157" s="421">
        <f>'[13]Rev_SP-12me'!AT178</f>
        <v>0</v>
      </c>
      <c r="L157" s="421">
        <f>'[13]Rev_SP-12me'!AU178</f>
        <v>0.42330203999999999</v>
      </c>
      <c r="M157" s="421">
        <f>'[13]Rev_SP-12me'!AW178</f>
        <v>0</v>
      </c>
      <c r="N157" s="143">
        <f t="shared" si="5"/>
        <v>0.42330203999999999</v>
      </c>
    </row>
    <row r="158" spans="2:14" ht="14.5" x14ac:dyDescent="0.25">
      <c r="B158" s="428" t="s">
        <v>1054</v>
      </c>
      <c r="C158" s="16"/>
      <c r="D158" s="221">
        <f>'[14]Rev_SP-12me'!AJ179</f>
        <v>0</v>
      </c>
      <c r="E158" s="221">
        <f>'[14]Rev_SP-12me'!AL179</f>
        <v>0</v>
      </c>
      <c r="F158" s="221">
        <f>'[14]Rev_SP-12me'!AQ179</f>
        <v>1.2280873439019862</v>
      </c>
      <c r="G158" s="147">
        <f>'[14]Rev_SP-12me'!O179</f>
        <v>0</v>
      </c>
      <c r="H158" s="145">
        <f>'[14]Rev_SP-12me'!P179</f>
        <v>3.5</v>
      </c>
      <c r="I158" s="147">
        <f>'[14]Rev_SP-12me'!AA179</f>
        <v>3500</v>
      </c>
      <c r="J158" s="16"/>
      <c r="K158" s="421">
        <f>'[13]Rev_SP-12me'!AT179</f>
        <v>0</v>
      </c>
      <c r="L158" s="421">
        <f>'[13]Rev_SP-12me'!AU179</f>
        <v>0.35443776000000005</v>
      </c>
      <c r="M158" s="421">
        <f>'[13]Rev_SP-12me'!AW179</f>
        <v>0</v>
      </c>
      <c r="N158" s="143">
        <f t="shared" si="5"/>
        <v>0.35443776000000005</v>
      </c>
    </row>
    <row r="159" spans="2:14" x14ac:dyDescent="0.25">
      <c r="B159" s="426" t="s">
        <v>1058</v>
      </c>
      <c r="C159" s="16"/>
      <c r="D159" s="217">
        <f>'[14]Rev_SP-12me'!AJ180</f>
        <v>0</v>
      </c>
      <c r="E159" s="217">
        <f>'[14]Rev_SP-12me'!AL180</f>
        <v>0</v>
      </c>
      <c r="F159" s="217">
        <f>'[14]Rev_SP-12me'!AQ180</f>
        <v>0</v>
      </c>
      <c r="G159" s="541">
        <f>'[14]Rev_SP-12me'!O180</f>
        <v>0</v>
      </c>
      <c r="H159" s="424">
        <f>'[14]Rev_SP-12me'!P180</f>
        <v>0</v>
      </c>
      <c r="I159" s="541">
        <f>'[14]Rev_SP-12me'!AA180</f>
        <v>0</v>
      </c>
      <c r="J159" s="16"/>
      <c r="K159" s="418">
        <f>'[13]Rev_SP-12me'!AT180</f>
        <v>0</v>
      </c>
      <c r="L159" s="418">
        <f>'[13]Rev_SP-12me'!AU180</f>
        <v>0</v>
      </c>
      <c r="M159" s="418">
        <f>'[13]Rev_SP-12me'!AW180</f>
        <v>0</v>
      </c>
      <c r="N159" s="179">
        <f t="shared" si="5"/>
        <v>0</v>
      </c>
    </row>
    <row r="160" spans="2:14" ht="14.5" x14ac:dyDescent="0.25">
      <c r="B160" s="432" t="s">
        <v>1051</v>
      </c>
      <c r="C160" s="16"/>
      <c r="D160" s="221">
        <f>'[14]Rev_SP-12me'!AJ181</f>
        <v>0</v>
      </c>
      <c r="E160" s="221">
        <f>'[14]Rev_SP-12me'!AL181</f>
        <v>0</v>
      </c>
      <c r="F160" s="221">
        <f>'[14]Rev_SP-12me'!AQ181</f>
        <v>0</v>
      </c>
      <c r="G160" s="147">
        <f>'[14]Rev_SP-12me'!O181</f>
        <v>500</v>
      </c>
      <c r="H160" s="145">
        <f>'[14]Rev_SP-12me'!P181</f>
        <v>7.85</v>
      </c>
      <c r="I160" s="147">
        <f>'[14]Rev_SP-12me'!AA181</f>
        <v>3500</v>
      </c>
      <c r="J160" s="16"/>
      <c r="K160" s="421">
        <f>'[13]Rev_SP-12me'!AT181</f>
        <v>0</v>
      </c>
      <c r="L160" s="421">
        <f>'[13]Rev_SP-12me'!AU181</f>
        <v>0</v>
      </c>
      <c r="M160" s="421">
        <f>'[13]Rev_SP-12me'!AW181</f>
        <v>0</v>
      </c>
      <c r="N160" s="143">
        <f t="shared" si="5"/>
        <v>0</v>
      </c>
    </row>
    <row r="161" spans="2:14" ht="14.5" x14ac:dyDescent="0.25">
      <c r="B161" s="432" t="s">
        <v>1052</v>
      </c>
      <c r="C161" s="16"/>
      <c r="D161" s="221">
        <f>'[14]Rev_SP-12me'!AJ182</f>
        <v>0</v>
      </c>
      <c r="E161" s="221">
        <f>'[14]Rev_SP-12me'!AL182</f>
        <v>0</v>
      </c>
      <c r="F161" s="221">
        <f>'[14]Rev_SP-12me'!AQ182</f>
        <v>0</v>
      </c>
      <c r="G161" s="147">
        <f>'[14]Rev_SP-12me'!O182</f>
        <v>0</v>
      </c>
      <c r="H161" s="145">
        <f>'[14]Rev_SP-12me'!P182</f>
        <v>8.85</v>
      </c>
      <c r="I161" s="147">
        <f>'[14]Rev_SP-12me'!AA182</f>
        <v>3500</v>
      </c>
      <c r="J161" s="16"/>
      <c r="K161" s="421">
        <f>'[13]Rev_SP-12me'!AT182</f>
        <v>0</v>
      </c>
      <c r="L161" s="421">
        <f>'[13]Rev_SP-12me'!AU182</f>
        <v>0</v>
      </c>
      <c r="M161" s="421">
        <f>'[13]Rev_SP-12me'!AW182</f>
        <v>0</v>
      </c>
      <c r="N161" s="143">
        <f t="shared" si="5"/>
        <v>0</v>
      </c>
    </row>
    <row r="162" spans="2:14" ht="14.5" x14ac:dyDescent="0.25">
      <c r="B162" s="432" t="s">
        <v>1053</v>
      </c>
      <c r="C162" s="16"/>
      <c r="D162" s="221">
        <f>'[14]Rev_SP-12me'!AJ183</f>
        <v>0</v>
      </c>
      <c r="E162" s="221">
        <f>'[14]Rev_SP-12me'!AL183</f>
        <v>0</v>
      </c>
      <c r="F162" s="221">
        <f>'[14]Rev_SP-12me'!AQ183</f>
        <v>0</v>
      </c>
      <c r="G162" s="147">
        <f>'[14]Rev_SP-12me'!O183</f>
        <v>0</v>
      </c>
      <c r="H162" s="145">
        <f>'[14]Rev_SP-12me'!P183</f>
        <v>8.85</v>
      </c>
      <c r="I162" s="147">
        <f>'[14]Rev_SP-12me'!AA183</f>
        <v>3500</v>
      </c>
      <c r="J162" s="16"/>
      <c r="K162" s="421">
        <f>'[13]Rev_SP-12me'!AT183</f>
        <v>0</v>
      </c>
      <c r="L162" s="421">
        <f>'[13]Rev_SP-12me'!AU183</f>
        <v>0</v>
      </c>
      <c r="M162" s="421">
        <f>'[13]Rev_SP-12me'!AW183</f>
        <v>0</v>
      </c>
      <c r="N162" s="143">
        <f t="shared" si="5"/>
        <v>0</v>
      </c>
    </row>
    <row r="163" spans="2:14" ht="14.5" x14ac:dyDescent="0.25">
      <c r="B163" s="432" t="s">
        <v>1054</v>
      </c>
      <c r="C163" s="16"/>
      <c r="D163" s="221">
        <f>'[14]Rev_SP-12me'!AJ184</f>
        <v>0</v>
      </c>
      <c r="E163" s="221">
        <f>'[14]Rev_SP-12me'!AL184</f>
        <v>0</v>
      </c>
      <c r="F163" s="221">
        <f>'[14]Rev_SP-12me'!AQ184</f>
        <v>0</v>
      </c>
      <c r="G163" s="147">
        <f>'[14]Rev_SP-12me'!O184</f>
        <v>0</v>
      </c>
      <c r="H163" s="145">
        <f>'[14]Rev_SP-12me'!P184</f>
        <v>6.35</v>
      </c>
      <c r="I163" s="147">
        <f>'[14]Rev_SP-12me'!AA184</f>
        <v>3500</v>
      </c>
      <c r="J163" s="16"/>
      <c r="K163" s="421">
        <f>'[13]Rev_SP-12me'!AT184</f>
        <v>0</v>
      </c>
      <c r="L163" s="421">
        <f>'[13]Rev_SP-12me'!AU184</f>
        <v>0</v>
      </c>
      <c r="M163" s="421">
        <f>'[13]Rev_SP-12me'!AW184</f>
        <v>0</v>
      </c>
      <c r="N163" s="143">
        <f t="shared" si="5"/>
        <v>0</v>
      </c>
    </row>
    <row r="164" spans="2:14" x14ac:dyDescent="0.25">
      <c r="B164" s="426" t="s">
        <v>1079</v>
      </c>
      <c r="C164" s="16"/>
      <c r="D164" s="217">
        <f>'[14]Rev_SP-12me'!AJ185</f>
        <v>13</v>
      </c>
      <c r="E164" s="217">
        <f>'[14]Rev_SP-12me'!AL185</f>
        <v>26.467285050012233</v>
      </c>
      <c r="F164" s="217">
        <f>'[14]Rev_SP-12me'!AQ185</f>
        <v>86.246604220206578</v>
      </c>
      <c r="G164" s="541">
        <f>'[14]Rev_SP-12me'!O185</f>
        <v>0</v>
      </c>
      <c r="H164" s="424">
        <f>'[14]Rev_SP-12me'!P185</f>
        <v>0</v>
      </c>
      <c r="I164" s="541">
        <f>'[14]Rev_SP-12me'!AA185</f>
        <v>0</v>
      </c>
      <c r="J164" s="16"/>
      <c r="K164" s="418">
        <f>'[13]Rev_SP-12me'!AT185</f>
        <v>7.5473342220774233</v>
      </c>
      <c r="L164" s="418">
        <f>'[13]Rev_SP-12me'!AU185</f>
        <v>27.356518349999995</v>
      </c>
      <c r="M164" s="418">
        <f>'[13]Rev_SP-12me'!AW185</f>
        <v>8.852635135135134E-2</v>
      </c>
      <c r="N164" s="179">
        <f t="shared" si="5"/>
        <v>34.992378923428767</v>
      </c>
    </row>
    <row r="165" spans="2:14" x14ac:dyDescent="0.25">
      <c r="B165" s="441" t="s">
        <v>1060</v>
      </c>
      <c r="C165" s="16"/>
      <c r="D165" s="233">
        <f>'[14]Rev_SP-12me'!AJ186</f>
        <v>13</v>
      </c>
      <c r="E165" s="233">
        <f>'[14]Rev_SP-12me'!AL186</f>
        <v>26.467285050012233</v>
      </c>
      <c r="F165" s="233">
        <f>'[14]Rev_SP-12me'!AQ186</f>
        <v>86.246604220206578</v>
      </c>
      <c r="G165" s="147">
        <f>'[14]Rev_SP-12me'!O186</f>
        <v>300</v>
      </c>
      <c r="H165" s="145">
        <f>'[14]Rev_SP-12me'!P186</f>
        <v>6.3</v>
      </c>
      <c r="I165" s="147">
        <f>'[14]Rev_SP-12me'!AA186</f>
        <v>3500</v>
      </c>
      <c r="J165" s="16"/>
      <c r="K165" s="420">
        <f>'[13]Rev_SP-12me'!AT186</f>
        <v>7.5473342220774233</v>
      </c>
      <c r="L165" s="420">
        <f>'[13]Rev_SP-12me'!AU186</f>
        <v>27.356518349999995</v>
      </c>
      <c r="M165" s="420">
        <f>'[13]Rev_SP-12me'!AW186</f>
        <v>8.852635135135134E-2</v>
      </c>
      <c r="N165" s="143">
        <f t="shared" si="5"/>
        <v>34.992378923428767</v>
      </c>
    </row>
    <row r="166" spans="2:14" x14ac:dyDescent="0.25">
      <c r="B166" s="442" t="s">
        <v>1080</v>
      </c>
      <c r="C166" s="16"/>
      <c r="D166" s="217">
        <f>'[14]Rev_SP-12me'!AJ191</f>
        <v>26</v>
      </c>
      <c r="E166" s="217">
        <f>'[14]Rev_SP-12me'!AL191</f>
        <v>42.846347250000008</v>
      </c>
      <c r="F166" s="217">
        <f>'[14]Rev_SP-12me'!AQ191</f>
        <v>282.09666047151632</v>
      </c>
      <c r="G166" s="541">
        <f>'[14]Rev_SP-12me'!O191</f>
        <v>0</v>
      </c>
      <c r="H166" s="424">
        <f>'[14]Rev_SP-12me'!P191</f>
        <v>0</v>
      </c>
      <c r="I166" s="541">
        <f>'[14]Rev_SP-12me'!AA191</f>
        <v>0</v>
      </c>
      <c r="J166" s="16"/>
      <c r="K166" s="418">
        <f>'[13]Rev_SP-12me'!AT191</f>
        <v>0</v>
      </c>
      <c r="L166" s="418">
        <f>'[13]Rev_SP-12me'!AU191</f>
        <v>158.3339416066998</v>
      </c>
      <c r="M166" s="418">
        <f>'[13]Rev_SP-12me'!AW191</f>
        <v>5.6260135135135135E-2</v>
      </c>
      <c r="N166" s="179">
        <f t="shared" si="5"/>
        <v>158.39020174183494</v>
      </c>
    </row>
    <row r="167" spans="2:14" x14ac:dyDescent="0.25">
      <c r="B167" s="428" t="s">
        <v>1081</v>
      </c>
      <c r="C167" s="16"/>
      <c r="D167" s="233">
        <f>'[14]Rev_SP-12me'!AJ192</f>
        <v>26</v>
      </c>
      <c r="E167" s="233">
        <f>'[14]Rev_SP-12me'!AL192</f>
        <v>42.846347250000008</v>
      </c>
      <c r="F167" s="233">
        <f>'[14]Rev_SP-12me'!AQ192</f>
        <v>282.09666047151632</v>
      </c>
      <c r="G167" s="147">
        <f>'[14]Rev_SP-12me'!O192</f>
        <v>0</v>
      </c>
      <c r="H167" s="145">
        <f>'[14]Rev_SP-12me'!P192</f>
        <v>6.1</v>
      </c>
      <c r="I167" s="147">
        <f>'[14]Rev_SP-12me'!AA192</f>
        <v>3500</v>
      </c>
      <c r="J167" s="16"/>
      <c r="K167" s="420">
        <f>'[13]Rev_SP-12me'!AT192</f>
        <v>0</v>
      </c>
      <c r="L167" s="420">
        <f>'[13]Rev_SP-12me'!AU192</f>
        <v>158.3339416066998</v>
      </c>
      <c r="M167" s="420">
        <f>'[13]Rev_SP-12me'!AW192</f>
        <v>5.6260135135135135E-2</v>
      </c>
      <c r="N167" s="143">
        <f t="shared" si="5"/>
        <v>158.39020174183494</v>
      </c>
    </row>
    <row r="168" spans="2:14" x14ac:dyDescent="0.25">
      <c r="B168" s="436" t="s">
        <v>1082</v>
      </c>
      <c r="C168" s="16"/>
      <c r="D168" s="217">
        <f>'[14]Rev_SP-12me'!AJ193</f>
        <v>0</v>
      </c>
      <c r="E168" s="217">
        <f>'[14]Rev_SP-12me'!AL193</f>
        <v>0</v>
      </c>
      <c r="F168" s="217">
        <f>'[14]Rev_SP-12me'!AQ193</f>
        <v>0</v>
      </c>
      <c r="G168" s="541">
        <f>'[14]Rev_SP-12me'!O193</f>
        <v>0</v>
      </c>
      <c r="H168" s="424">
        <f>'[14]Rev_SP-12me'!P193</f>
        <v>0</v>
      </c>
      <c r="I168" s="541">
        <f>'[14]Rev_SP-12me'!AA193</f>
        <v>3500</v>
      </c>
      <c r="J168" s="16"/>
      <c r="K168" s="418">
        <f>'[13]Rev_SP-12me'!AT193</f>
        <v>0</v>
      </c>
      <c r="L168" s="418">
        <f>'[13]Rev_SP-12me'!AU193</f>
        <v>0</v>
      </c>
      <c r="M168" s="418">
        <f>'[13]Rev_SP-12me'!AW193</f>
        <v>0</v>
      </c>
      <c r="N168" s="143">
        <f t="shared" si="5"/>
        <v>0</v>
      </c>
    </row>
    <row r="169" spans="2:14" x14ac:dyDescent="0.25">
      <c r="B169" s="426" t="s">
        <v>1063</v>
      </c>
      <c r="C169" s="16"/>
      <c r="D169" s="217">
        <f>'[14]Rev_SP-12me'!AJ187</f>
        <v>1</v>
      </c>
      <c r="E169" s="217">
        <f>'[14]Rev_SP-12me'!AL187</f>
        <v>0</v>
      </c>
      <c r="F169" s="217">
        <f>'[14]Rev_SP-12me'!AQ187</f>
        <v>0</v>
      </c>
      <c r="G169" s="541">
        <f>'[14]Rev_SP-12me'!O187</f>
        <v>500</v>
      </c>
      <c r="H169" s="424">
        <f>'[14]Rev_SP-12me'!P187</f>
        <v>5.05</v>
      </c>
      <c r="I169" s="541">
        <f>'[14]Rev_SP-12me'!AA187</f>
        <v>3500</v>
      </c>
      <c r="J169" s="16"/>
      <c r="K169" s="418">
        <f>'[13]Rev_SP-12me'!AT187</f>
        <v>2.025976149914821</v>
      </c>
      <c r="L169" s="418">
        <f>'[13]Rev_SP-12me'!AU187</f>
        <v>4.8599003249999999</v>
      </c>
      <c r="M169" s="418">
        <f>'[13]Rev_SP-12me'!AW187</f>
        <v>2.0999999999999999E-3</v>
      </c>
      <c r="N169" s="179">
        <f t="shared" si="5"/>
        <v>6.8879764749148213</v>
      </c>
    </row>
    <row r="170" spans="2:14" x14ac:dyDescent="0.25">
      <c r="B170" s="426" t="s">
        <v>1064</v>
      </c>
      <c r="C170" s="16"/>
      <c r="D170" s="217">
        <f>'[14]Rev_SP-12me'!AJ188</f>
        <v>0</v>
      </c>
      <c r="E170" s="217">
        <f>'[14]Rev_SP-12me'!AL188</f>
        <v>0</v>
      </c>
      <c r="F170" s="217">
        <f>'[14]Rev_SP-12me'!AQ188</f>
        <v>0</v>
      </c>
      <c r="G170" s="541">
        <f>'[14]Rev_SP-12me'!O188</f>
        <v>500</v>
      </c>
      <c r="H170" s="424">
        <f>'[14]Rev_SP-12me'!P188</f>
        <v>4.95</v>
      </c>
      <c r="I170" s="541">
        <f>'[14]Rev_SP-12me'!AA188</f>
        <v>3500</v>
      </c>
      <c r="J170" s="16"/>
      <c r="K170" s="418">
        <f>'[13]Rev_SP-12me'!AT188</f>
        <v>0</v>
      </c>
      <c r="L170" s="418">
        <f>'[13]Rev_SP-12me'!AU188</f>
        <v>0</v>
      </c>
      <c r="M170" s="418">
        <f>'[13]Rev_SP-12me'!AW188</f>
        <v>0</v>
      </c>
      <c r="N170" s="179">
        <f t="shared" si="5"/>
        <v>0</v>
      </c>
    </row>
    <row r="171" spans="2:14" x14ac:dyDescent="0.25">
      <c r="B171" s="426" t="s">
        <v>856</v>
      </c>
      <c r="C171" s="16"/>
      <c r="D171" s="217">
        <f>'[14]Rev_SP-12me'!AJ189</f>
        <v>38</v>
      </c>
      <c r="E171" s="217">
        <f>'[14]Rev_SP-12me'!AL189</f>
        <v>44.437044723749999</v>
      </c>
      <c r="F171" s="217">
        <f>'[14]Rev_SP-12me'!AQ189</f>
        <v>188.40739975701391</v>
      </c>
      <c r="G171" s="541">
        <f>'[14]Rev_SP-12me'!O189</f>
        <v>285</v>
      </c>
      <c r="H171" s="424">
        <f>'[14]Rev_SP-12me'!P189</f>
        <v>7.3</v>
      </c>
      <c r="I171" s="541">
        <f>'[14]Rev_SP-12me'!AA189</f>
        <v>3500</v>
      </c>
      <c r="J171" s="16"/>
      <c r="K171" s="418">
        <f>'[13]Rev_SP-12me'!AT189</f>
        <v>15.720468941382331</v>
      </c>
      <c r="L171" s="418">
        <f>'[13]Rev_SP-12me'!AU189</f>
        <v>117.8286072729575</v>
      </c>
      <c r="M171" s="418">
        <f>'[13]Rev_SP-12me'!AW189</f>
        <v>9.850465116279071E-2</v>
      </c>
      <c r="N171" s="179">
        <f t="shared" si="5"/>
        <v>133.64758086550262</v>
      </c>
    </row>
    <row r="172" spans="2:14" x14ac:dyDescent="0.25">
      <c r="B172" s="426" t="s">
        <v>1065</v>
      </c>
      <c r="C172" s="16"/>
      <c r="D172" s="217">
        <f>'[14]Rev_SP-12me'!AJ190</f>
        <v>10</v>
      </c>
      <c r="E172" s="217">
        <f>'[14]Rev_SP-12me'!AL190</f>
        <v>25.970355061748393</v>
      </c>
      <c r="F172" s="217">
        <f>'[14]Rev_SP-12me'!AQ190</f>
        <v>36.125616437094308</v>
      </c>
      <c r="G172" s="541">
        <f>'[14]Rev_SP-12me'!O190</f>
        <v>500</v>
      </c>
      <c r="H172" s="424">
        <f>'[14]Rev_SP-12me'!P190</f>
        <v>11</v>
      </c>
      <c r="I172" s="541">
        <f>'[14]Rev_SP-12me'!AA190</f>
        <v>3500</v>
      </c>
      <c r="J172" s="16"/>
      <c r="K172" s="418">
        <f>'[13]Rev_SP-12me'!AT190</f>
        <v>11.476009661031066</v>
      </c>
      <c r="L172" s="418">
        <f>'[13]Rev_SP-12me'!AU190</f>
        <v>46.950074990787648</v>
      </c>
      <c r="M172" s="418">
        <f>'[13]Rev_SP-12me'!AW190</f>
        <v>3.7407317073170729E-2</v>
      </c>
      <c r="N172" s="179">
        <f t="shared" si="5"/>
        <v>58.46349196889188</v>
      </c>
    </row>
    <row r="173" spans="2:14" x14ac:dyDescent="0.25">
      <c r="B173" s="436" t="s">
        <v>1083</v>
      </c>
      <c r="C173" s="16"/>
      <c r="D173" s="212">
        <f>SUM(D128,D142,D147,D148,D154,D159,D164,D166,D168,D169,D170,D171,D172)</f>
        <v>776</v>
      </c>
      <c r="E173" s="212">
        <f>SUM(E128,E142,E147,E148,E154,E159,E164,E166,E168,E169,E170,E171,E172)</f>
        <v>1930.6057811596845</v>
      </c>
      <c r="F173" s="212">
        <f>SUM(F128,F142,F147,F148,F154,F159,F164,F166,F168,F169,F170,F171,F172)</f>
        <v>10055.310468228463</v>
      </c>
      <c r="G173" s="439"/>
      <c r="H173" s="439"/>
      <c r="I173" s="439"/>
      <c r="J173" s="439"/>
      <c r="K173" s="438">
        <f t="shared" ref="K173:N173" si="6">SUM(K128,K142,K147,K148,K154,K159,K164,K166,K168,K169,K170,K171,K172)</f>
        <v>1002.7216745301489</v>
      </c>
      <c r="L173" s="438">
        <f t="shared" si="6"/>
        <v>6762.4292332587647</v>
      </c>
      <c r="M173" s="438">
        <f t="shared" si="6"/>
        <v>2.7971201880998873</v>
      </c>
      <c r="N173" s="437">
        <f t="shared" si="6"/>
        <v>7767.9480279770096</v>
      </c>
    </row>
    <row r="174" spans="2:14" x14ac:dyDescent="0.25">
      <c r="B174" s="16"/>
      <c r="C174" s="16"/>
      <c r="D174" s="17"/>
      <c r="E174" s="17"/>
      <c r="F174" s="17"/>
      <c r="G174" s="544"/>
      <c r="H174" s="544"/>
      <c r="I174" s="544"/>
      <c r="J174" s="16"/>
      <c r="K174" s="16"/>
      <c r="L174" s="16"/>
      <c r="M174" s="16"/>
      <c r="N174" s="16"/>
    </row>
    <row r="175" spans="2:14" x14ac:dyDescent="0.25">
      <c r="B175" s="426" t="s">
        <v>1084</v>
      </c>
      <c r="C175" s="16"/>
      <c r="D175" s="17"/>
      <c r="E175" s="17"/>
      <c r="F175" s="17"/>
      <c r="G175" s="544"/>
      <c r="H175" s="544"/>
      <c r="I175" s="544"/>
      <c r="J175" s="16"/>
      <c r="K175" s="16"/>
      <c r="L175" s="16"/>
      <c r="M175" s="16"/>
      <c r="N175" s="16"/>
    </row>
    <row r="176" spans="2:14" x14ac:dyDescent="0.25">
      <c r="B176" s="426" t="s">
        <v>1069</v>
      </c>
      <c r="C176" s="16"/>
      <c r="D176" s="217">
        <f>'[14]Rev_SP-12me'!AJ208</f>
        <v>50</v>
      </c>
      <c r="E176" s="217">
        <f>'[14]Rev_SP-12me'!AL208</f>
        <v>843.2565546825</v>
      </c>
      <c r="F176" s="217">
        <f>'[14]Rev_SP-12me'!AQ208</f>
        <v>3799.8280029382877</v>
      </c>
      <c r="G176" s="541">
        <f>'[14]Rev_SP-12me'!O208</f>
        <v>0</v>
      </c>
      <c r="H176" s="424">
        <f>'[14]Rev_SP-12me'!P208</f>
        <v>0</v>
      </c>
      <c r="I176" s="541">
        <f>'[14]Rev_SP-12me'!AA208</f>
        <v>0</v>
      </c>
      <c r="J176" s="16"/>
      <c r="K176" s="418">
        <f>'[13]Rev_SP-12me'!AT208</f>
        <v>307.99015747417741</v>
      </c>
      <c r="L176" s="418">
        <f>'[13]Rev_SP-12me'!AU208</f>
        <v>2850.9293179048273</v>
      </c>
      <c r="M176" s="418">
        <f>'[13]Rev_SP-12me'!AW208</f>
        <v>0.25800793913331116</v>
      </c>
      <c r="N176" s="179">
        <f t="shared" ref="N176:N217" si="7">SUM(K176:M176)</f>
        <v>3159.177483318138</v>
      </c>
    </row>
    <row r="177" spans="2:14" x14ac:dyDescent="0.25">
      <c r="B177" s="428" t="s">
        <v>1037</v>
      </c>
      <c r="C177" s="16"/>
      <c r="D177" s="233">
        <f>'[14]Rev_SP-12me'!AJ209</f>
        <v>50</v>
      </c>
      <c r="E177" s="233">
        <f>'[14]Rev_SP-12me'!AL209</f>
        <v>843.2565546825</v>
      </c>
      <c r="F177" s="233">
        <f>'[14]Rev_SP-12me'!AQ209</f>
        <v>727.31719601725888</v>
      </c>
      <c r="G177" s="147">
        <f>'[14]Rev_SP-12me'!O209</f>
        <v>500</v>
      </c>
      <c r="H177" s="145">
        <f>'[14]Rev_SP-12me'!P209</f>
        <v>6.65</v>
      </c>
      <c r="I177" s="147">
        <f>'[14]Rev_SP-12me'!AA209</f>
        <v>5000</v>
      </c>
      <c r="J177" s="16"/>
      <c r="K177" s="420">
        <f>'[13]Rev_SP-12me'!AT209</f>
        <v>307.99015747417741</v>
      </c>
      <c r="L177" s="420">
        <f>'[13]Rev_SP-12me'!AU209</f>
        <v>902.1596338881418</v>
      </c>
      <c r="M177" s="420">
        <f>'[13]Rev_SP-12me'!AW209</f>
        <v>0.25800793913331116</v>
      </c>
      <c r="N177" s="143">
        <f t="shared" si="7"/>
        <v>1210.4077993014525</v>
      </c>
    </row>
    <row r="178" spans="2:14" ht="14.5" x14ac:dyDescent="0.25">
      <c r="B178" s="428" t="s">
        <v>1071</v>
      </c>
      <c r="C178" s="16"/>
      <c r="D178" s="221">
        <f>'[14]Rev_SP-12me'!AJ210</f>
        <v>0</v>
      </c>
      <c r="E178" s="221">
        <f>'[14]Rev_SP-12me'!AL210</f>
        <v>0</v>
      </c>
      <c r="F178" s="221">
        <f>'[14]Rev_SP-12me'!AQ210</f>
        <v>220.34450827390401</v>
      </c>
      <c r="G178" s="435">
        <f>'[14]Rev_SP-12me'!O210</f>
        <v>0</v>
      </c>
      <c r="H178" s="419">
        <f>'[14]Rev_SP-12me'!P210</f>
        <v>6.65</v>
      </c>
      <c r="I178" s="435">
        <f>'[14]Rev_SP-12me'!AA210</f>
        <v>5000</v>
      </c>
      <c r="J178" s="16"/>
      <c r="K178" s="421">
        <f>'[13]Rev_SP-12me'!AT210</f>
        <v>0</v>
      </c>
      <c r="L178" s="421">
        <f>'[13]Rev_SP-12me'!AU210</f>
        <v>1.6724891793310897E-4</v>
      </c>
      <c r="M178" s="421">
        <f>'[13]Rev_SP-12me'!AW210</f>
        <v>0</v>
      </c>
      <c r="N178" s="143">
        <f t="shared" si="7"/>
        <v>1.6724891793310897E-4</v>
      </c>
    </row>
    <row r="179" spans="2:14" ht="14.5" x14ac:dyDescent="0.25">
      <c r="B179" s="428" t="s">
        <v>1072</v>
      </c>
      <c r="C179" s="16"/>
      <c r="D179" s="221">
        <f>'[14]Rev_SP-12me'!AJ211</f>
        <v>0</v>
      </c>
      <c r="E179" s="221">
        <f>'[14]Rev_SP-12me'!AL211</f>
        <v>0</v>
      </c>
      <c r="F179" s="221">
        <f>'[14]Rev_SP-12me'!AQ211</f>
        <v>342.00043570528442</v>
      </c>
      <c r="G179" s="435">
        <f>'[14]Rev_SP-12me'!O211</f>
        <v>0</v>
      </c>
      <c r="H179" s="419">
        <f>'[14]Rev_SP-12me'!P211</f>
        <v>7.3</v>
      </c>
      <c r="I179" s="435">
        <f>'[14]Rev_SP-12me'!AA211</f>
        <v>5000</v>
      </c>
      <c r="J179" s="16"/>
      <c r="K179" s="421">
        <f>'[13]Rev_SP-12me'!AT211</f>
        <v>0</v>
      </c>
      <c r="L179" s="421">
        <f>'[13]Rev_SP-12me'!AU211</f>
        <v>4.825719784260543</v>
      </c>
      <c r="M179" s="421">
        <f>'[13]Rev_SP-12me'!AW211</f>
        <v>0</v>
      </c>
      <c r="N179" s="143">
        <f t="shared" si="7"/>
        <v>4.825719784260543</v>
      </c>
    </row>
    <row r="180" spans="2:14" ht="14.5" x14ac:dyDescent="0.25">
      <c r="B180" s="428" t="s">
        <v>1073</v>
      </c>
      <c r="C180" s="16"/>
      <c r="D180" s="221">
        <f>'[14]Rev_SP-12me'!AJ212</f>
        <v>0</v>
      </c>
      <c r="E180" s="221">
        <f>'[14]Rev_SP-12me'!AL212</f>
        <v>0</v>
      </c>
      <c r="F180" s="221">
        <f>'[14]Rev_SP-12me'!AQ212</f>
        <v>0</v>
      </c>
      <c r="G180" s="435">
        <f>'[14]Rev_SP-12me'!O212</f>
        <v>500</v>
      </c>
      <c r="H180" s="419">
        <f>'[14]Rev_SP-12me'!P212</f>
        <v>7.7</v>
      </c>
      <c r="I180" s="435">
        <f>'[14]Rev_SP-12me'!AA212</f>
        <v>5000</v>
      </c>
      <c r="J180" s="16"/>
      <c r="K180" s="421">
        <f>'[13]Rev_SP-12me'!AT212</f>
        <v>0</v>
      </c>
      <c r="L180" s="421">
        <f>'[13]Rev_SP-12me'!AU212</f>
        <v>0</v>
      </c>
      <c r="M180" s="421">
        <f>'[13]Rev_SP-12me'!AW212</f>
        <v>0</v>
      </c>
      <c r="N180" s="143">
        <f t="shared" si="7"/>
        <v>0</v>
      </c>
    </row>
    <row r="181" spans="2:14" ht="14.5" x14ac:dyDescent="0.25">
      <c r="B181" s="432" t="s">
        <v>1052</v>
      </c>
      <c r="C181" s="16"/>
      <c r="D181" s="221">
        <f>'[14]Rev_SP-12me'!AJ213</f>
        <v>0</v>
      </c>
      <c r="E181" s="221">
        <f>'[14]Rev_SP-12me'!AL213</f>
        <v>0</v>
      </c>
      <c r="F181" s="221">
        <f>'[14]Rev_SP-12me'!AQ213</f>
        <v>586.23644160837421</v>
      </c>
      <c r="G181" s="435">
        <f>'[14]Rev_SP-12me'!O213</f>
        <v>0</v>
      </c>
      <c r="H181" s="419">
        <f>'[14]Rev_SP-12me'!P213</f>
        <v>7.65</v>
      </c>
      <c r="I181" s="435">
        <f>'[14]Rev_SP-12me'!AA213</f>
        <v>5000</v>
      </c>
      <c r="J181" s="16"/>
      <c r="K181" s="421">
        <f>'[13]Rev_SP-12me'!AT213</f>
        <v>0</v>
      </c>
      <c r="L181" s="421">
        <f>'[13]Rev_SP-12me'!AU213</f>
        <v>565.01959467806728</v>
      </c>
      <c r="M181" s="421">
        <f>'[13]Rev_SP-12me'!AW213</f>
        <v>0</v>
      </c>
      <c r="N181" s="143">
        <f t="shared" si="7"/>
        <v>565.01959467806728</v>
      </c>
    </row>
    <row r="182" spans="2:14" ht="14.5" x14ac:dyDescent="0.25">
      <c r="B182" s="432" t="s">
        <v>1053</v>
      </c>
      <c r="C182" s="16"/>
      <c r="D182" s="221">
        <f>'[14]Rev_SP-12me'!AJ214</f>
        <v>0</v>
      </c>
      <c r="E182" s="221">
        <f>'[14]Rev_SP-12me'!AL214</f>
        <v>0</v>
      </c>
      <c r="F182" s="221">
        <f>'[14]Rev_SP-12me'!AQ214</f>
        <v>622.15748246213514</v>
      </c>
      <c r="G182" s="435">
        <f>'[14]Rev_SP-12me'!O214</f>
        <v>0</v>
      </c>
      <c r="H182" s="419">
        <f>'[14]Rev_SP-12me'!P214</f>
        <v>7.65</v>
      </c>
      <c r="I182" s="435">
        <f>'[14]Rev_SP-12me'!AA214</f>
        <v>5000</v>
      </c>
      <c r="J182" s="16"/>
      <c r="K182" s="421">
        <f>'[13]Rev_SP-12me'!AT214</f>
        <v>0</v>
      </c>
      <c r="L182" s="421">
        <f>'[13]Rev_SP-12me'!AU214</f>
        <v>505.89009178291201</v>
      </c>
      <c r="M182" s="421">
        <f>'[13]Rev_SP-12me'!AW214</f>
        <v>0</v>
      </c>
      <c r="N182" s="143">
        <f t="shared" si="7"/>
        <v>505.89009178291201</v>
      </c>
    </row>
    <row r="183" spans="2:14" ht="14.5" x14ac:dyDescent="0.25">
      <c r="B183" s="432" t="s">
        <v>1054</v>
      </c>
      <c r="C183" s="16"/>
      <c r="D183" s="221">
        <f>'[14]Rev_SP-12me'!AJ215</f>
        <v>0</v>
      </c>
      <c r="E183" s="221">
        <f>'[14]Rev_SP-12me'!AL215</f>
        <v>0</v>
      </c>
      <c r="F183" s="221">
        <f>'[14]Rev_SP-12me'!AQ215</f>
        <v>1301.7719388713306</v>
      </c>
      <c r="G183" s="435">
        <f>'[14]Rev_SP-12me'!O215</f>
        <v>0</v>
      </c>
      <c r="H183" s="419">
        <f>'[14]Rev_SP-12me'!P215</f>
        <v>5.15</v>
      </c>
      <c r="I183" s="435">
        <f>'[14]Rev_SP-12me'!AA215</f>
        <v>5000</v>
      </c>
      <c r="J183" s="16"/>
      <c r="K183" s="421">
        <f>'[13]Rev_SP-12me'!AT215</f>
        <v>0</v>
      </c>
      <c r="L183" s="421">
        <f>'[13]Rev_SP-12me'!AU215</f>
        <v>873.03411052252773</v>
      </c>
      <c r="M183" s="421">
        <f>'[13]Rev_SP-12me'!AW215</f>
        <v>0</v>
      </c>
      <c r="N183" s="143">
        <f t="shared" si="7"/>
        <v>873.03411052252773</v>
      </c>
    </row>
    <row r="184" spans="2:14" x14ac:dyDescent="0.25">
      <c r="B184" s="426" t="s">
        <v>1050</v>
      </c>
      <c r="C184" s="16"/>
      <c r="D184" s="226">
        <f>'[14]Rev_SP-12me'!AJ217</f>
        <v>0</v>
      </c>
      <c r="E184" s="217">
        <f>'[14]Rev_SP-12me'!AL217</f>
        <v>0</v>
      </c>
      <c r="F184" s="217">
        <f>'[14]Rev_SP-12me'!AQ217</f>
        <v>1202.6470155955271</v>
      </c>
      <c r="G184" s="541">
        <f>'[14]Rev_SP-12me'!O217</f>
        <v>0</v>
      </c>
      <c r="H184" s="424">
        <f>'[14]Rev_SP-12me'!P217</f>
        <v>0</v>
      </c>
      <c r="I184" s="541"/>
      <c r="J184" s="16"/>
      <c r="K184" s="418">
        <f>'[13]Rev_SP-12me'!AT217</f>
        <v>68.821501711483023</v>
      </c>
      <c r="L184" s="418">
        <f>'[13]Rev_SP-12me'!AU217</f>
        <v>893.61274782487772</v>
      </c>
      <c r="M184" s="418">
        <f>'[13]Rev_SP-12me'!AW217</f>
        <v>1.7999999999999999E-2</v>
      </c>
      <c r="N184" s="179">
        <f t="shared" si="7"/>
        <v>962.4522495363608</v>
      </c>
    </row>
    <row r="185" spans="2:14" ht="14.5" x14ac:dyDescent="0.25">
      <c r="B185" s="428" t="s">
        <v>1051</v>
      </c>
      <c r="C185" s="16"/>
      <c r="D185" s="227">
        <f>'[14]Rev_SP-12me'!AJ218</f>
        <v>0</v>
      </c>
      <c r="E185" s="231">
        <f>'[14]Rev_SP-12me'!AL218</f>
        <v>0</v>
      </c>
      <c r="F185" s="250">
        <f>'[14]Rev_SP-12me'!AQ218</f>
        <v>395.48565449878407</v>
      </c>
      <c r="G185" s="451">
        <f>'[14]Rev_SP-12me'!O218</f>
        <v>500</v>
      </c>
      <c r="H185" s="419">
        <f>'[14]Rev_SP-12me'!P218</f>
        <v>6.65</v>
      </c>
      <c r="I185" s="435">
        <f>'[14]Rev_SP-12me'!AA218</f>
        <v>5000</v>
      </c>
      <c r="J185" s="16"/>
      <c r="K185" s="446">
        <f>'[13]Rev_SP-12me'!AT218</f>
        <v>68.821501711483023</v>
      </c>
      <c r="L185" s="446">
        <f>'[13]Rev_SP-12me'!AU218</f>
        <v>297.6690229270626</v>
      </c>
      <c r="M185" s="446">
        <f>'[13]Rev_SP-12me'!AW218</f>
        <v>1.7999999999999999E-2</v>
      </c>
      <c r="N185" s="143">
        <f t="shared" si="7"/>
        <v>366.50852463854557</v>
      </c>
    </row>
    <row r="186" spans="2:14" ht="14.5" x14ac:dyDescent="0.25">
      <c r="B186" s="428" t="s">
        <v>1052</v>
      </c>
      <c r="C186" s="16"/>
      <c r="D186" s="227">
        <f>'[14]Rev_SP-12me'!AJ219</f>
        <v>0</v>
      </c>
      <c r="E186" s="227">
        <f>'[14]Rev_SP-12me'!AL219</f>
        <v>0</v>
      </c>
      <c r="F186" s="250">
        <f>'[14]Rev_SP-12me'!AQ219</f>
        <v>203.26388237158983</v>
      </c>
      <c r="G186" s="451">
        <f>'[14]Rev_SP-12me'!O219</f>
        <v>0</v>
      </c>
      <c r="H186" s="419">
        <f>'[14]Rev_SP-12me'!P219</f>
        <v>7.65</v>
      </c>
      <c r="I186" s="435">
        <f>'[14]Rev_SP-12me'!AA219</f>
        <v>5000</v>
      </c>
      <c r="J186" s="16"/>
      <c r="K186" s="443">
        <f>'[13]Rev_SP-12me'!AT219</f>
        <v>0</v>
      </c>
      <c r="L186" s="443">
        <f>'[13]Rev_SP-12me'!AU219</f>
        <v>172.36168122285974</v>
      </c>
      <c r="M186" s="443">
        <f>'[13]Rev_SP-12me'!AW219</f>
        <v>0</v>
      </c>
      <c r="N186" s="143">
        <f t="shared" si="7"/>
        <v>172.36168122285974</v>
      </c>
    </row>
    <row r="187" spans="2:14" ht="14.5" x14ac:dyDescent="0.25">
      <c r="B187" s="428" t="s">
        <v>1053</v>
      </c>
      <c r="C187" s="16"/>
      <c r="D187" s="227">
        <f>'[14]Rev_SP-12me'!AJ220</f>
        <v>0</v>
      </c>
      <c r="E187" s="227">
        <f>'[14]Rev_SP-12me'!AL220</f>
        <v>0</v>
      </c>
      <c r="F187" s="250">
        <f>'[14]Rev_SP-12me'!AQ220</f>
        <v>200.30068914284681</v>
      </c>
      <c r="G187" s="451">
        <f>'[14]Rev_SP-12me'!O220</f>
        <v>0</v>
      </c>
      <c r="H187" s="419">
        <f>'[14]Rev_SP-12me'!P220</f>
        <v>7.65</v>
      </c>
      <c r="I187" s="435">
        <f>'[14]Rev_SP-12me'!AA220</f>
        <v>5000</v>
      </c>
      <c r="J187" s="16"/>
      <c r="K187" s="443">
        <f>'[13]Rev_SP-12me'!AT220</f>
        <v>0</v>
      </c>
      <c r="L187" s="443">
        <f>'[13]Rev_SP-12me'!AU220</f>
        <v>171.54147820815132</v>
      </c>
      <c r="M187" s="443">
        <f>'[13]Rev_SP-12me'!AW220</f>
        <v>0</v>
      </c>
      <c r="N187" s="143">
        <f t="shared" si="7"/>
        <v>171.54147820815132</v>
      </c>
    </row>
    <row r="188" spans="2:14" ht="14.5" x14ac:dyDescent="0.25">
      <c r="B188" s="428" t="s">
        <v>1054</v>
      </c>
      <c r="C188" s="16"/>
      <c r="D188" s="227">
        <f>'[14]Rev_SP-12me'!AJ221</f>
        <v>0</v>
      </c>
      <c r="E188" s="227">
        <f>'[14]Rev_SP-12me'!AL221</f>
        <v>0</v>
      </c>
      <c r="F188" s="250">
        <f>'[14]Rev_SP-12me'!AQ221</f>
        <v>403.59678958230649</v>
      </c>
      <c r="G188" s="451">
        <f>'[14]Rev_SP-12me'!O221</f>
        <v>0</v>
      </c>
      <c r="H188" s="419">
        <f>'[14]Rev_SP-12me'!P221</f>
        <v>5.15</v>
      </c>
      <c r="I188" s="435">
        <f>'[14]Rev_SP-12me'!AA221</f>
        <v>5000</v>
      </c>
      <c r="J188" s="16"/>
      <c r="K188" s="443">
        <f>'[13]Rev_SP-12me'!AT221</f>
        <v>0</v>
      </c>
      <c r="L188" s="443">
        <f>'[13]Rev_SP-12me'!AU221</f>
        <v>252.04056546680408</v>
      </c>
      <c r="M188" s="443">
        <f>'[13]Rev_SP-12me'!AW221</f>
        <v>0</v>
      </c>
      <c r="N188" s="143">
        <f t="shared" si="7"/>
        <v>252.04056546680408</v>
      </c>
    </row>
    <row r="189" spans="2:14" x14ac:dyDescent="0.25">
      <c r="B189" s="426" t="s">
        <v>1085</v>
      </c>
      <c r="C189" s="16"/>
      <c r="D189" s="226">
        <f>'[14]Rev_SP-12me'!AJ216</f>
        <v>0</v>
      </c>
      <c r="E189" s="217">
        <f>'[14]Rev_SP-12me'!AL216</f>
        <v>0</v>
      </c>
      <c r="F189" s="217">
        <f>'[14]Rev_SP-12me'!AQ216</f>
        <v>152.9334297</v>
      </c>
      <c r="G189" s="541">
        <f>'[14]Rev_SP-12me'!O216</f>
        <v>500</v>
      </c>
      <c r="H189" s="424">
        <f>'[14]Rev_SP-12me'!P216</f>
        <v>6.65</v>
      </c>
      <c r="I189" s="541">
        <f>'[14]Rev_SP-12me'!AA216</f>
        <v>5000</v>
      </c>
      <c r="J189" s="16"/>
      <c r="K189" s="418">
        <f>'[13]Rev_SP-12me'!AT216</f>
        <v>30.757039812646372</v>
      </c>
      <c r="L189" s="418">
        <f>'[13]Rev_SP-12me'!AU216</f>
        <v>103.88401905000001</v>
      </c>
      <c r="M189" s="418">
        <f>'[13]Rev_SP-12me'!AW216</f>
        <v>1.2E-2</v>
      </c>
      <c r="N189" s="179">
        <f t="shared" si="7"/>
        <v>134.65305886264639</v>
      </c>
    </row>
    <row r="190" spans="2:14" x14ac:dyDescent="0.25">
      <c r="B190" s="426" t="s">
        <v>1086</v>
      </c>
      <c r="C190" s="16"/>
      <c r="D190" s="217">
        <f>'[14]Rev_SP-12me'!AJ222</f>
        <v>10</v>
      </c>
      <c r="E190" s="217">
        <f>'[14]Rev_SP-12me'!AL222</f>
        <v>90.38962967642999</v>
      </c>
      <c r="F190" s="217">
        <f>'[14]Rev_SP-12me'!AQ222</f>
        <v>345.64691649829302</v>
      </c>
      <c r="G190" s="541">
        <f>'[14]Rev_SP-12me'!O222</f>
        <v>0</v>
      </c>
      <c r="H190" s="424">
        <f>'[14]Rev_SP-12me'!P222</f>
        <v>0</v>
      </c>
      <c r="I190" s="541">
        <f>'[14]Rev_SP-12me'!AA222</f>
        <v>0</v>
      </c>
      <c r="J190" s="16"/>
      <c r="K190" s="418">
        <f>'[13]Rev_SP-12me'!AT222</f>
        <v>9.1599595431055345</v>
      </c>
      <c r="L190" s="418">
        <f>'[13]Rev_SP-12me'!AU222</f>
        <v>101.03322554446515</v>
      </c>
      <c r="M190" s="418">
        <f>'[13]Rev_SP-12me'!AW222</f>
        <v>3.1593304682198599E-2</v>
      </c>
      <c r="N190" s="179">
        <f t="shared" si="7"/>
        <v>110.22477839225289</v>
      </c>
    </row>
    <row r="191" spans="2:14" ht="14.5" x14ac:dyDescent="0.25">
      <c r="B191" s="432" t="s">
        <v>1051</v>
      </c>
      <c r="C191" s="16"/>
      <c r="D191" s="221">
        <f>'[14]Rev_SP-12me'!AJ223</f>
        <v>10</v>
      </c>
      <c r="E191" s="221">
        <f>'[14]Rev_SP-12me'!AL223</f>
        <v>90.38962967642999</v>
      </c>
      <c r="F191" s="221">
        <f>'[14]Rev_SP-12me'!AQ223</f>
        <v>139.21209803489788</v>
      </c>
      <c r="G191" s="435">
        <f>'[14]Rev_SP-12me'!O223</f>
        <v>500</v>
      </c>
      <c r="H191" s="419">
        <f>'[14]Rev_SP-12me'!P223</f>
        <v>7.8</v>
      </c>
      <c r="I191" s="435">
        <f>'[14]Rev_SP-12me'!AA223</f>
        <v>5000</v>
      </c>
      <c r="J191" s="16"/>
      <c r="K191" s="421">
        <f>'[13]Rev_SP-12me'!AT223</f>
        <v>9.1599595431055345</v>
      </c>
      <c r="L191" s="421">
        <f>'[13]Rev_SP-12me'!AU223</f>
        <v>42.426368604659061</v>
      </c>
      <c r="M191" s="421">
        <f>'[13]Rev_SP-12me'!AW223</f>
        <v>3.1593304682198599E-2</v>
      </c>
      <c r="N191" s="143">
        <f t="shared" si="7"/>
        <v>51.617921452446794</v>
      </c>
    </row>
    <row r="192" spans="2:14" ht="14.5" x14ac:dyDescent="0.25">
      <c r="B192" s="432" t="s">
        <v>1052</v>
      </c>
      <c r="C192" s="16"/>
      <c r="D192" s="221">
        <f>'[14]Rev_SP-12me'!AJ224</f>
        <v>0</v>
      </c>
      <c r="E192" s="221">
        <f>'[14]Rev_SP-12me'!AL224</f>
        <v>0</v>
      </c>
      <c r="F192" s="221">
        <f>'[14]Rev_SP-12me'!AQ224</f>
        <v>54.370097118152529</v>
      </c>
      <c r="G192" s="435">
        <f>'[14]Rev_SP-12me'!O224</f>
        <v>0</v>
      </c>
      <c r="H192" s="419">
        <f>'[14]Rev_SP-12me'!P224</f>
        <v>8.8000000000000007</v>
      </c>
      <c r="I192" s="435">
        <f>'[14]Rev_SP-12me'!AA224</f>
        <v>5000</v>
      </c>
      <c r="J192" s="16"/>
      <c r="K192" s="421">
        <f>'[13]Rev_SP-12me'!AT224</f>
        <v>0</v>
      </c>
      <c r="L192" s="421">
        <f>'[13]Rev_SP-12me'!AU224</f>
        <v>17.879733613667501</v>
      </c>
      <c r="M192" s="421">
        <f>'[13]Rev_SP-12me'!AW224</f>
        <v>0</v>
      </c>
      <c r="N192" s="143">
        <f t="shared" si="7"/>
        <v>17.879733613667501</v>
      </c>
    </row>
    <row r="193" spans="2:14" ht="14.5" x14ac:dyDescent="0.25">
      <c r="B193" s="432" t="s">
        <v>1053</v>
      </c>
      <c r="C193" s="16"/>
      <c r="D193" s="221">
        <f>'[14]Rev_SP-12me'!AJ225</f>
        <v>0</v>
      </c>
      <c r="E193" s="221">
        <f>'[14]Rev_SP-12me'!AL225</f>
        <v>0</v>
      </c>
      <c r="F193" s="221">
        <f>'[14]Rev_SP-12me'!AQ225</f>
        <v>55.171014834488005</v>
      </c>
      <c r="G193" s="435">
        <f>'[14]Rev_SP-12me'!O225</f>
        <v>0</v>
      </c>
      <c r="H193" s="419">
        <f>'[14]Rev_SP-12me'!P225</f>
        <v>8.8000000000000007</v>
      </c>
      <c r="I193" s="435">
        <f>'[14]Rev_SP-12me'!AA225</f>
        <v>5000</v>
      </c>
      <c r="J193" s="16"/>
      <c r="K193" s="421">
        <f>'[13]Rev_SP-12me'!AT225</f>
        <v>0</v>
      </c>
      <c r="L193" s="421">
        <f>'[13]Rev_SP-12me'!AU225</f>
        <v>17.71494897934641</v>
      </c>
      <c r="M193" s="421">
        <f>'[13]Rev_SP-12me'!AW225</f>
        <v>0</v>
      </c>
      <c r="N193" s="143">
        <f t="shared" si="7"/>
        <v>17.71494897934641</v>
      </c>
    </row>
    <row r="194" spans="2:14" ht="14.5" x14ac:dyDescent="0.25">
      <c r="B194" s="432" t="s">
        <v>1054</v>
      </c>
      <c r="C194" s="16"/>
      <c r="D194" s="221">
        <f>'[14]Rev_SP-12me'!AJ226</f>
        <v>0</v>
      </c>
      <c r="E194" s="221">
        <f>'[14]Rev_SP-12me'!AL226</f>
        <v>0</v>
      </c>
      <c r="F194" s="221">
        <f>'[14]Rev_SP-12me'!AQ226</f>
        <v>96.89370651075464</v>
      </c>
      <c r="G194" s="435">
        <f>'[14]Rev_SP-12me'!O226</f>
        <v>0</v>
      </c>
      <c r="H194" s="419">
        <f>'[14]Rev_SP-12me'!P226</f>
        <v>6.3</v>
      </c>
      <c r="I194" s="435">
        <f>'[14]Rev_SP-12me'!AA226</f>
        <v>5000</v>
      </c>
      <c r="J194" s="16"/>
      <c r="K194" s="421">
        <f>'[13]Rev_SP-12me'!AT226</f>
        <v>0</v>
      </c>
      <c r="L194" s="421">
        <f>'[13]Rev_SP-12me'!AU226</f>
        <v>23.012174346792186</v>
      </c>
      <c r="M194" s="421">
        <f>'[13]Rev_SP-12me'!AW226</f>
        <v>0</v>
      </c>
      <c r="N194" s="143">
        <f t="shared" si="7"/>
        <v>23.012174346792186</v>
      </c>
    </row>
    <row r="195" spans="2:14" x14ac:dyDescent="0.25">
      <c r="B195" s="426" t="s">
        <v>1057</v>
      </c>
      <c r="C195" s="16"/>
      <c r="D195" s="217">
        <f>'[14]Rev_SP-12me'!AJ227</f>
        <v>0</v>
      </c>
      <c r="E195" s="217">
        <f>'[14]Rev_SP-12me'!AL227</f>
        <v>0</v>
      </c>
      <c r="F195" s="217">
        <f>'[14]Rev_SP-12me'!AQ227</f>
        <v>0</v>
      </c>
      <c r="G195" s="541">
        <f>'[14]Rev_SP-12me'!O227</f>
        <v>0</v>
      </c>
      <c r="H195" s="424">
        <f>'[14]Rev_SP-12me'!P227</f>
        <v>0</v>
      </c>
      <c r="I195" s="541">
        <f>'[14]Rev_SP-12me'!AA227</f>
        <v>0</v>
      </c>
      <c r="J195" s="16"/>
      <c r="K195" s="418">
        <f>'[13]Rev_SP-12me'!AT227</f>
        <v>0</v>
      </c>
      <c r="L195" s="418">
        <f>'[13]Rev_SP-12me'!AU227</f>
        <v>0</v>
      </c>
      <c r="M195" s="418">
        <f>'[13]Rev_SP-12me'!AW227</f>
        <v>0</v>
      </c>
      <c r="N195" s="179">
        <f t="shared" si="7"/>
        <v>0</v>
      </c>
    </row>
    <row r="196" spans="2:14" ht="14.5" x14ac:dyDescent="0.25">
      <c r="B196" s="428" t="s">
        <v>1051</v>
      </c>
      <c r="C196" s="16"/>
      <c r="D196" s="221">
        <f>'[14]Rev_SP-12me'!AJ228</f>
        <v>0</v>
      </c>
      <c r="E196" s="221">
        <f>'[14]Rev_SP-12me'!AL228</f>
        <v>0</v>
      </c>
      <c r="F196" s="221">
        <f>'[14]Rev_SP-12me'!AQ228</f>
        <v>0</v>
      </c>
      <c r="G196" s="435">
        <f>'[14]Rev_SP-12me'!O228</f>
        <v>285</v>
      </c>
      <c r="H196" s="419">
        <f>'[14]Rev_SP-12me'!P228</f>
        <v>5</v>
      </c>
      <c r="I196" s="435">
        <f>'[14]Rev_SP-12me'!AA228</f>
        <v>5000</v>
      </c>
      <c r="J196" s="16"/>
      <c r="K196" s="421">
        <f>'[13]Rev_SP-12me'!AT228</f>
        <v>0</v>
      </c>
      <c r="L196" s="421">
        <f>'[13]Rev_SP-12me'!AU228</f>
        <v>0</v>
      </c>
      <c r="M196" s="421">
        <f>'[13]Rev_SP-12me'!AW228</f>
        <v>0</v>
      </c>
      <c r="N196" s="143">
        <f t="shared" si="7"/>
        <v>0</v>
      </c>
    </row>
    <row r="197" spans="2:14" ht="14.5" x14ac:dyDescent="0.25">
      <c r="B197" s="428" t="s">
        <v>1052</v>
      </c>
      <c r="C197" s="16"/>
      <c r="D197" s="221">
        <f>'[14]Rev_SP-12me'!AJ229</f>
        <v>0</v>
      </c>
      <c r="E197" s="221">
        <f>'[14]Rev_SP-12me'!AL229</f>
        <v>0</v>
      </c>
      <c r="F197" s="221">
        <f>'[14]Rev_SP-12me'!AQ229</f>
        <v>0</v>
      </c>
      <c r="G197" s="435">
        <f>'[14]Rev_SP-12me'!O229</f>
        <v>0</v>
      </c>
      <c r="H197" s="419">
        <f>'[14]Rev_SP-12me'!P229</f>
        <v>6</v>
      </c>
      <c r="I197" s="435">
        <f>'[14]Rev_SP-12me'!AA229</f>
        <v>5000</v>
      </c>
      <c r="J197" s="16"/>
      <c r="K197" s="421">
        <f>'[13]Rev_SP-12me'!AT229</f>
        <v>0</v>
      </c>
      <c r="L197" s="421">
        <f>'[13]Rev_SP-12me'!AU229</f>
        <v>0</v>
      </c>
      <c r="M197" s="421">
        <f>'[13]Rev_SP-12me'!AW229</f>
        <v>0</v>
      </c>
      <c r="N197" s="143">
        <f t="shared" si="7"/>
        <v>0</v>
      </c>
    </row>
    <row r="198" spans="2:14" ht="14.5" x14ac:dyDescent="0.25">
      <c r="B198" s="428" t="s">
        <v>1053</v>
      </c>
      <c r="C198" s="16"/>
      <c r="D198" s="221">
        <f>'[14]Rev_SP-12me'!AJ230</f>
        <v>0</v>
      </c>
      <c r="E198" s="221">
        <f>'[14]Rev_SP-12me'!AL230</f>
        <v>0</v>
      </c>
      <c r="F198" s="221">
        <f>'[14]Rev_SP-12me'!AQ230</f>
        <v>0</v>
      </c>
      <c r="G198" s="435">
        <f>'[14]Rev_SP-12me'!O230</f>
        <v>0</v>
      </c>
      <c r="H198" s="419">
        <f>'[14]Rev_SP-12me'!P230</f>
        <v>6</v>
      </c>
      <c r="I198" s="435">
        <f>'[14]Rev_SP-12me'!AA230</f>
        <v>5000</v>
      </c>
      <c r="J198" s="16"/>
      <c r="K198" s="421">
        <f>'[13]Rev_SP-12me'!AT230</f>
        <v>0</v>
      </c>
      <c r="L198" s="421">
        <f>'[13]Rev_SP-12me'!AU230</f>
        <v>0</v>
      </c>
      <c r="M198" s="421">
        <f>'[13]Rev_SP-12me'!AW230</f>
        <v>0</v>
      </c>
      <c r="N198" s="143">
        <f t="shared" si="7"/>
        <v>0</v>
      </c>
    </row>
    <row r="199" spans="2:14" ht="14.5" x14ac:dyDescent="0.25">
      <c r="B199" s="428" t="s">
        <v>1054</v>
      </c>
      <c r="C199" s="16"/>
      <c r="D199" s="221">
        <f>'[14]Rev_SP-12me'!AJ231</f>
        <v>0</v>
      </c>
      <c r="E199" s="221">
        <f>'[14]Rev_SP-12me'!AL231</f>
        <v>0</v>
      </c>
      <c r="F199" s="221">
        <f>'[14]Rev_SP-12me'!AQ231</f>
        <v>0</v>
      </c>
      <c r="G199" s="435">
        <f>'[14]Rev_SP-12me'!O231</f>
        <v>0</v>
      </c>
      <c r="H199" s="419">
        <f>'[14]Rev_SP-12me'!P231</f>
        <v>3.5</v>
      </c>
      <c r="I199" s="435">
        <f>'[14]Rev_SP-12me'!AA231</f>
        <v>5000</v>
      </c>
      <c r="J199" s="16"/>
      <c r="K199" s="421">
        <f>'[13]Rev_SP-12me'!AT231</f>
        <v>0</v>
      </c>
      <c r="L199" s="421">
        <f>'[13]Rev_SP-12me'!AU231</f>
        <v>0</v>
      </c>
      <c r="M199" s="421">
        <f>'[13]Rev_SP-12me'!AW231</f>
        <v>0</v>
      </c>
      <c r="N199" s="143">
        <f t="shared" si="7"/>
        <v>0</v>
      </c>
    </row>
    <row r="200" spans="2:14" x14ac:dyDescent="0.25">
      <c r="B200" s="426" t="s">
        <v>1058</v>
      </c>
      <c r="C200" s="16"/>
      <c r="D200" s="217">
        <f>'[14]Rev_SP-12me'!AJ232</f>
        <v>1</v>
      </c>
      <c r="E200" s="217">
        <f>'[14]Rev_SP-12me'!AL232</f>
        <v>18.976662799947789</v>
      </c>
      <c r="F200" s="217">
        <f>'[14]Rev_SP-12me'!AQ232</f>
        <v>133.66934624274546</v>
      </c>
      <c r="G200" s="541">
        <f>'[14]Rev_SP-12me'!O232</f>
        <v>0</v>
      </c>
      <c r="H200" s="424">
        <f>'[14]Rev_SP-12me'!P232</f>
        <v>0</v>
      </c>
      <c r="I200" s="541">
        <f>'[14]Rev_SP-12me'!AA232</f>
        <v>0</v>
      </c>
      <c r="J200" s="16"/>
      <c r="K200" s="418">
        <f>'[13]Rev_SP-12me'!AT232</f>
        <v>5.2881355932203391</v>
      </c>
      <c r="L200" s="418">
        <f>'[13]Rev_SP-12me'!AU232</f>
        <v>65.62422958660072</v>
      </c>
      <c r="M200" s="418">
        <f>'[13]Rev_SP-12me'!AW232</f>
        <v>6.0000000000000001E-3</v>
      </c>
      <c r="N200" s="179">
        <f t="shared" si="7"/>
        <v>70.918365179821052</v>
      </c>
    </row>
    <row r="201" spans="2:14" ht="14.5" x14ac:dyDescent="0.25">
      <c r="B201" s="432" t="s">
        <v>1051</v>
      </c>
      <c r="C201" s="16"/>
      <c r="D201" s="221">
        <f>'[14]Rev_SP-12me'!AJ233</f>
        <v>1</v>
      </c>
      <c r="E201" s="221">
        <f>'[14]Rev_SP-12me'!AL233</f>
        <v>18.976662799947789</v>
      </c>
      <c r="F201" s="221">
        <f>'[14]Rev_SP-12me'!AQ233</f>
        <v>38.709799259333892</v>
      </c>
      <c r="G201" s="435">
        <f>'[14]Rev_SP-12me'!O233</f>
        <v>500</v>
      </c>
      <c r="H201" s="419">
        <f>'[14]Rev_SP-12me'!P233</f>
        <v>7.45</v>
      </c>
      <c r="I201" s="435">
        <f>'[14]Rev_SP-12me'!AA233</f>
        <v>5000</v>
      </c>
      <c r="J201" s="16"/>
      <c r="K201" s="421">
        <f>'[13]Rev_SP-12me'!AT233</f>
        <v>5.2881355932203391</v>
      </c>
      <c r="L201" s="421">
        <f>'[13]Rev_SP-12me'!AU233</f>
        <v>18.721321901745846</v>
      </c>
      <c r="M201" s="421">
        <f>'[13]Rev_SP-12me'!AW233</f>
        <v>6.0000000000000001E-3</v>
      </c>
      <c r="N201" s="143">
        <f t="shared" si="7"/>
        <v>24.015457494966185</v>
      </c>
    </row>
    <row r="202" spans="2:14" ht="14.5" x14ac:dyDescent="0.25">
      <c r="B202" s="432" t="s">
        <v>1052</v>
      </c>
      <c r="C202" s="16"/>
      <c r="D202" s="221">
        <f>'[14]Rev_SP-12me'!AJ234</f>
        <v>0</v>
      </c>
      <c r="E202" s="221">
        <f>'[14]Rev_SP-12me'!AL234</f>
        <v>0</v>
      </c>
      <c r="F202" s="221">
        <f>'[14]Rev_SP-12me'!AQ234</f>
        <v>23.910925662389612</v>
      </c>
      <c r="G202" s="435">
        <f>'[14]Rev_SP-12me'!O234</f>
        <v>0</v>
      </c>
      <c r="H202" s="419">
        <f>'[14]Rev_SP-12me'!P234</f>
        <v>8.4499999999999993</v>
      </c>
      <c r="I202" s="435">
        <f>'[14]Rev_SP-12me'!AA234</f>
        <v>5000</v>
      </c>
      <c r="J202" s="16"/>
      <c r="K202" s="421">
        <f>'[13]Rev_SP-12me'!AT234</f>
        <v>0</v>
      </c>
      <c r="L202" s="421">
        <f>'[13]Rev_SP-12me'!AU234</f>
        <v>15.158592524184375</v>
      </c>
      <c r="M202" s="421">
        <f>'[13]Rev_SP-12me'!AW234</f>
        <v>0</v>
      </c>
      <c r="N202" s="143">
        <f t="shared" si="7"/>
        <v>15.158592524184375</v>
      </c>
    </row>
    <row r="203" spans="2:14" ht="14.5" x14ac:dyDescent="0.25">
      <c r="B203" s="432" t="s">
        <v>1053</v>
      </c>
      <c r="C203" s="16"/>
      <c r="D203" s="221">
        <f>'[14]Rev_SP-12me'!AJ235</f>
        <v>0</v>
      </c>
      <c r="E203" s="221">
        <f>'[14]Rev_SP-12me'!AL235</f>
        <v>0</v>
      </c>
      <c r="F203" s="221">
        <f>'[14]Rev_SP-12me'!AQ235</f>
        <v>23.113231911168405</v>
      </c>
      <c r="G203" s="435">
        <f>'[14]Rev_SP-12me'!O235</f>
        <v>0</v>
      </c>
      <c r="H203" s="419">
        <f>'[14]Rev_SP-12me'!P235</f>
        <v>8.4499999999999993</v>
      </c>
      <c r="I203" s="435">
        <f>'[14]Rev_SP-12me'!AA235</f>
        <v>5000</v>
      </c>
      <c r="J203" s="16"/>
      <c r="K203" s="421">
        <f>'[13]Rev_SP-12me'!AT235</f>
        <v>0</v>
      </c>
      <c r="L203" s="421">
        <f>'[13]Rev_SP-12me'!AU235</f>
        <v>11.172712791844841</v>
      </c>
      <c r="M203" s="421">
        <f>'[13]Rev_SP-12me'!AW235</f>
        <v>0</v>
      </c>
      <c r="N203" s="143">
        <f t="shared" si="7"/>
        <v>11.172712791844841</v>
      </c>
    </row>
    <row r="204" spans="2:14" ht="14.5" x14ac:dyDescent="0.25">
      <c r="B204" s="432" t="s">
        <v>1054</v>
      </c>
      <c r="C204" s="16"/>
      <c r="D204" s="221">
        <f>'[14]Rev_SP-12me'!AJ236</f>
        <v>0</v>
      </c>
      <c r="E204" s="221">
        <f>'[14]Rev_SP-12me'!AL236</f>
        <v>0</v>
      </c>
      <c r="F204" s="221">
        <f>'[14]Rev_SP-12me'!AQ236</f>
        <v>47.935389409853535</v>
      </c>
      <c r="G204" s="435">
        <f>'[14]Rev_SP-12me'!O236</f>
        <v>0</v>
      </c>
      <c r="H204" s="419">
        <f>'[14]Rev_SP-12me'!P236</f>
        <v>5.95</v>
      </c>
      <c r="I204" s="435">
        <f>'[14]Rev_SP-12me'!AA236</f>
        <v>5000</v>
      </c>
      <c r="J204" s="16"/>
      <c r="K204" s="421">
        <f>'[13]Rev_SP-12me'!AT236</f>
        <v>0</v>
      </c>
      <c r="L204" s="421">
        <f>'[13]Rev_SP-12me'!AU236</f>
        <v>20.571602368825655</v>
      </c>
      <c r="M204" s="421">
        <f>'[13]Rev_SP-12me'!AW236</f>
        <v>0</v>
      </c>
      <c r="N204" s="143">
        <f t="shared" si="7"/>
        <v>20.571602368825655</v>
      </c>
    </row>
    <row r="205" spans="2:14" x14ac:dyDescent="0.25">
      <c r="B205" s="426" t="s">
        <v>1087</v>
      </c>
      <c r="C205" s="16"/>
      <c r="D205" s="217">
        <f>'[14]Rev_SP-12me'!AJ237</f>
        <v>21</v>
      </c>
      <c r="E205" s="217">
        <f>'[14]Rev_SP-12me'!AL237</f>
        <v>729.45965295000008</v>
      </c>
      <c r="F205" s="217">
        <f>'[14]Rev_SP-12me'!AQ237</f>
        <v>1644.298244766936</v>
      </c>
      <c r="G205" s="541">
        <f>'[14]Rev_SP-12me'!O237</f>
        <v>0</v>
      </c>
      <c r="H205" s="424">
        <f>'[14]Rev_SP-12me'!P237</f>
        <v>0</v>
      </c>
      <c r="I205" s="541">
        <f>'[14]Rev_SP-12me'!AA237</f>
        <v>0</v>
      </c>
      <c r="J205" s="16"/>
      <c r="K205" s="418">
        <f>'[13]Rev_SP-12me'!AT237</f>
        <v>283.94243561595948</v>
      </c>
      <c r="L205" s="418">
        <f>'[13]Rev_SP-12me'!AU237</f>
        <v>759.68030972609995</v>
      </c>
      <c r="M205" s="418">
        <f>'[13]Rev_SP-12me'!AW237</f>
        <v>0.12346621621621622</v>
      </c>
      <c r="N205" s="179">
        <f t="shared" si="7"/>
        <v>1043.7462115582757</v>
      </c>
    </row>
    <row r="206" spans="2:14" ht="14.5" x14ac:dyDescent="0.25">
      <c r="B206" s="428" t="s">
        <v>1060</v>
      </c>
      <c r="C206" s="16"/>
      <c r="D206" s="221">
        <f>'[14]Rev_SP-12me'!AJ238</f>
        <v>21</v>
      </c>
      <c r="E206" s="221">
        <f>'[14]Rev_SP-12me'!AL238</f>
        <v>729.45965295000008</v>
      </c>
      <c r="F206" s="221">
        <f>'[14]Rev_SP-12me'!AQ238</f>
        <v>1644.298244766936</v>
      </c>
      <c r="G206" s="435">
        <f>'[14]Rev_SP-12me'!O238</f>
        <v>300</v>
      </c>
      <c r="H206" s="419">
        <f>'[14]Rev_SP-12me'!P238</f>
        <v>6.3</v>
      </c>
      <c r="I206" s="435">
        <f>'[14]Rev_SP-12me'!AA238</f>
        <v>5000</v>
      </c>
      <c r="J206" s="16"/>
      <c r="K206" s="421">
        <f>'[13]Rev_SP-12me'!AT238</f>
        <v>283.94243561595948</v>
      </c>
      <c r="L206" s="421">
        <f>'[13]Rev_SP-12me'!AU238</f>
        <v>759.68030972609995</v>
      </c>
      <c r="M206" s="421">
        <f>'[13]Rev_SP-12me'!AW238</f>
        <v>0.12346621621621622</v>
      </c>
      <c r="N206" s="143">
        <f t="shared" si="7"/>
        <v>1043.7462115582757</v>
      </c>
    </row>
    <row r="207" spans="2:14" ht="14.5" x14ac:dyDescent="0.25">
      <c r="B207" s="428" t="s">
        <v>1088</v>
      </c>
      <c r="C207" s="16"/>
      <c r="D207" s="221">
        <f>'[14]Rev_SP-12me'!AJ239</f>
        <v>0</v>
      </c>
      <c r="E207" s="221">
        <f>'[14]Rev_SP-12me'!AL239</f>
        <v>0</v>
      </c>
      <c r="F207" s="221">
        <f>'[14]Rev_SP-12me'!AQ239</f>
        <v>0</v>
      </c>
      <c r="G207" s="435">
        <f>'[14]Rev_SP-12me'!O239</f>
        <v>300</v>
      </c>
      <c r="H207" s="419">
        <f>'[14]Rev_SP-12me'!P239</f>
        <v>6.3</v>
      </c>
      <c r="I207" s="435">
        <f>'[14]Rev_SP-12me'!AA239</f>
        <v>5000</v>
      </c>
      <c r="J207" s="16"/>
      <c r="K207" s="421">
        <f>'[13]Rev_SP-12me'!AT239</f>
        <v>0</v>
      </c>
      <c r="L207" s="421">
        <f>'[13]Rev_SP-12me'!AU239</f>
        <v>0</v>
      </c>
      <c r="M207" s="421">
        <f>'[13]Rev_SP-12me'!AW239</f>
        <v>0</v>
      </c>
      <c r="N207" s="143">
        <f t="shared" si="7"/>
        <v>0</v>
      </c>
    </row>
    <row r="208" spans="2:14" x14ac:dyDescent="0.25">
      <c r="B208" s="426" t="s">
        <v>1089</v>
      </c>
      <c r="C208" s="16"/>
      <c r="D208" s="226">
        <f>'[14]Rev_SP-12me'!AJ247</f>
        <v>2</v>
      </c>
      <c r="E208" s="217">
        <f>'[14]Rev_SP-12me'!AL247</f>
        <v>56.475971999999999</v>
      </c>
      <c r="F208" s="217">
        <f>'[14]Rev_SP-12me'!AQ247</f>
        <v>311.59133024494611</v>
      </c>
      <c r="G208" s="541">
        <f>'[14]Rev_SP-12me'!O247</f>
        <v>0</v>
      </c>
      <c r="H208" s="424">
        <f>'[14]Rev_SP-12me'!P247</f>
        <v>0</v>
      </c>
      <c r="I208" s="541">
        <f>'[14]Rev_SP-12me'!AA247</f>
        <v>0</v>
      </c>
      <c r="J208" s="16"/>
      <c r="K208" s="418">
        <f>'[13]Rev_SP-12me'!AT247</f>
        <v>0</v>
      </c>
      <c r="L208" s="418">
        <f>'[13]Rev_SP-12me'!AU247</f>
        <v>175.52995579241215</v>
      </c>
      <c r="M208" s="418">
        <f>'[13]Rev_SP-12me'!AW247</f>
        <v>1.2E-2</v>
      </c>
      <c r="N208" s="179">
        <f t="shared" si="7"/>
        <v>175.54195579241215</v>
      </c>
    </row>
    <row r="209" spans="2:14" ht="14.5" x14ac:dyDescent="0.25">
      <c r="B209" s="428" t="s">
        <v>197</v>
      </c>
      <c r="C209" s="16"/>
      <c r="D209" s="227">
        <f>'[14]Rev_SP-12me'!AJ248</f>
        <v>2</v>
      </c>
      <c r="E209" s="221">
        <f>'[14]Rev_SP-12me'!AL248</f>
        <v>56.475971999999999</v>
      </c>
      <c r="F209" s="221">
        <f>'[14]Rev_SP-12me'!AQ248</f>
        <v>311.59133024494611</v>
      </c>
      <c r="G209" s="435">
        <f>'[14]Rev_SP-12me'!O248</f>
        <v>0</v>
      </c>
      <c r="H209" s="419">
        <f>'[14]Rev_SP-12me'!P248</f>
        <v>6.1</v>
      </c>
      <c r="I209" s="435">
        <f>'[14]Rev_SP-12me'!AA248</f>
        <v>5000</v>
      </c>
      <c r="J209" s="16"/>
      <c r="K209" s="421">
        <f>'[13]Rev_SP-12me'!AT248</f>
        <v>0</v>
      </c>
      <c r="L209" s="421">
        <f>'[13]Rev_SP-12me'!AU248</f>
        <v>175.52995579241215</v>
      </c>
      <c r="M209" s="421">
        <f>'[13]Rev_SP-12me'!AW248</f>
        <v>1.2E-2</v>
      </c>
      <c r="N209" s="143">
        <f t="shared" si="7"/>
        <v>175.54195579241215</v>
      </c>
    </row>
    <row r="210" spans="2:14" x14ac:dyDescent="0.25">
      <c r="B210" s="426" t="s">
        <v>1090</v>
      </c>
      <c r="C210" s="16"/>
      <c r="D210" s="226">
        <f>'[14]Rev_SP-12me'!AJ249</f>
        <v>0</v>
      </c>
      <c r="E210" s="226">
        <f>'[14]Rev_SP-12me'!AL249</f>
        <v>0</v>
      </c>
      <c r="F210" s="226">
        <f>'[14]Rev_SP-12me'!AQ249</f>
        <v>0</v>
      </c>
      <c r="G210" s="540">
        <f>'[14]Rev_SP-12me'!O249</f>
        <v>0</v>
      </c>
      <c r="H210" s="424">
        <f>'[14]Rev_SP-12me'!P249</f>
        <v>0</v>
      </c>
      <c r="I210" s="541">
        <f>'[14]Rev_SP-12me'!AA249</f>
        <v>0</v>
      </c>
      <c r="J210" s="16"/>
      <c r="K210" s="21">
        <f>'[13]Rev_SP-12me'!AT249</f>
        <v>0</v>
      </c>
      <c r="L210" s="21">
        <f>'[13]Rev_SP-12me'!AU249</f>
        <v>0</v>
      </c>
      <c r="M210" s="21">
        <f>'[13]Rev_SP-12me'!AW249</f>
        <v>0</v>
      </c>
      <c r="N210" s="143">
        <f t="shared" si="7"/>
        <v>0</v>
      </c>
    </row>
    <row r="211" spans="2:14" x14ac:dyDescent="0.25">
      <c r="B211" s="448" t="s">
        <v>1091</v>
      </c>
      <c r="C211" s="16"/>
      <c r="D211" s="217">
        <f>'[14]Rev_SP-12me'!AJ240</f>
        <v>17</v>
      </c>
      <c r="E211" s="217">
        <f>'[14]Rev_SP-12me'!AL240</f>
        <v>215.029229625</v>
      </c>
      <c r="F211" s="217">
        <f>'[14]Rev_SP-12me'!AQ240</f>
        <v>1714.4220291675706</v>
      </c>
      <c r="G211" s="541">
        <f>'[14]Rev_SP-12me'!O240</f>
        <v>0</v>
      </c>
      <c r="H211" s="424">
        <f>'[14]Rev_SP-12me'!P240</f>
        <v>0</v>
      </c>
      <c r="I211" s="541">
        <f>'[14]Rev_SP-12me'!AA240</f>
        <v>0</v>
      </c>
      <c r="J211" s="16"/>
      <c r="K211" s="418">
        <f>'[13]Rev_SP-12me'!AT240</f>
        <v>72.302023850085192</v>
      </c>
      <c r="L211" s="418">
        <f>'[13]Rev_SP-12me'!AU240</f>
        <v>407.49384018110072</v>
      </c>
      <c r="M211" s="418">
        <f>'[13]Rev_SP-12me'!AW240</f>
        <v>0.10725</v>
      </c>
      <c r="N211" s="179">
        <f t="shared" si="7"/>
        <v>479.90311403118596</v>
      </c>
    </row>
    <row r="212" spans="2:14" ht="14.5" x14ac:dyDescent="0.25">
      <c r="B212" s="428" t="s">
        <v>1092</v>
      </c>
      <c r="C212" s="16"/>
      <c r="D212" s="221">
        <f>'[14]Rev_SP-12me'!AJ241</f>
        <v>17</v>
      </c>
      <c r="E212" s="221">
        <f>'[14]Rev_SP-12me'!AL241</f>
        <v>215.029229625</v>
      </c>
      <c r="F212" s="221">
        <f>'[14]Rev_SP-12me'!AQ241</f>
        <v>1463.3773658092457</v>
      </c>
      <c r="G212" s="435">
        <f>'[14]Rev_SP-12me'!O241</f>
        <v>500</v>
      </c>
      <c r="H212" s="419">
        <f>'[14]Rev_SP-12me'!P241</f>
        <v>5.05</v>
      </c>
      <c r="I212" s="435">
        <f>'[14]Rev_SP-12me'!AA241</f>
        <v>5000</v>
      </c>
      <c r="J212" s="16"/>
      <c r="K212" s="421">
        <f>'[13]Rev_SP-12me'!AT241</f>
        <v>61.539025553662697</v>
      </c>
      <c r="L212" s="421">
        <f>'[13]Rev_SP-12me'!AU241</f>
        <v>341.25489192865496</v>
      </c>
      <c r="M212" s="421">
        <f>'[13]Rev_SP-12me'!AW241</f>
        <v>8.0250000000000002E-2</v>
      </c>
      <c r="N212" s="143">
        <f t="shared" si="7"/>
        <v>402.8741674823176</v>
      </c>
    </row>
    <row r="213" spans="2:14" ht="14.5" x14ac:dyDescent="0.25">
      <c r="B213" s="428" t="s">
        <v>1093</v>
      </c>
      <c r="C213" s="16"/>
      <c r="D213" s="221">
        <f>'[14]Rev_SP-12me'!AJ242</f>
        <v>0</v>
      </c>
      <c r="E213" s="221">
        <f>'[14]Rev_SP-12me'!AL242</f>
        <v>0</v>
      </c>
      <c r="F213" s="221">
        <f>'[14]Rev_SP-12me'!AQ242</f>
        <v>0</v>
      </c>
      <c r="G213" s="435">
        <f>'[14]Rev_SP-12me'!O242</f>
        <v>500</v>
      </c>
      <c r="H213" s="419">
        <f>'[14]Rev_SP-12me'!P242</f>
        <v>5.05</v>
      </c>
      <c r="I213" s="435">
        <f>'[14]Rev_SP-12me'!AA242</f>
        <v>5000</v>
      </c>
      <c r="J213" s="16"/>
      <c r="K213" s="421">
        <f>'[13]Rev_SP-12me'!AT242</f>
        <v>0</v>
      </c>
      <c r="L213" s="421">
        <f>'[13]Rev_SP-12me'!AU242</f>
        <v>0</v>
      </c>
      <c r="M213" s="421">
        <f>'[13]Rev_SP-12me'!AW242</f>
        <v>0</v>
      </c>
      <c r="N213" s="143">
        <f t="shared" si="7"/>
        <v>0</v>
      </c>
    </row>
    <row r="214" spans="2:14" ht="14.5" x14ac:dyDescent="0.25">
      <c r="B214" s="428" t="s">
        <v>1094</v>
      </c>
      <c r="C214" s="16"/>
      <c r="D214" s="221">
        <f>'[14]Rev_SP-12me'!AJ243</f>
        <v>0</v>
      </c>
      <c r="E214" s="221">
        <f>'[14]Rev_SP-12me'!AL243</f>
        <v>0</v>
      </c>
      <c r="F214" s="221">
        <f>'[14]Rev_SP-12me'!AQ243</f>
        <v>251.0446633583249</v>
      </c>
      <c r="G214" s="435">
        <f>'[14]Rev_SP-12me'!O243</f>
        <v>500</v>
      </c>
      <c r="H214" s="419">
        <f>'[14]Rev_SP-12me'!P243</f>
        <v>4.95</v>
      </c>
      <c r="I214" s="435">
        <f>'[14]Rev_SP-12me'!AA243</f>
        <v>5000</v>
      </c>
      <c r="J214" s="16"/>
      <c r="K214" s="421">
        <f>'[13]Rev_SP-12me'!AT243</f>
        <v>10.762998296422488</v>
      </c>
      <c r="L214" s="421">
        <f>'[13]Rev_SP-12me'!AU243</f>
        <v>66.238948252445766</v>
      </c>
      <c r="M214" s="421">
        <f>'[13]Rev_SP-12me'!AW243</f>
        <v>2.7E-2</v>
      </c>
      <c r="N214" s="143">
        <f t="shared" si="7"/>
        <v>77.028946548868262</v>
      </c>
    </row>
    <row r="215" spans="2:14" ht="14.5" x14ac:dyDescent="0.25">
      <c r="B215" s="428" t="s">
        <v>1095</v>
      </c>
      <c r="C215" s="16"/>
      <c r="D215" s="221">
        <f>'[14]Rev_SP-12me'!AJ244</f>
        <v>0</v>
      </c>
      <c r="E215" s="221">
        <f>'[14]Rev_SP-12me'!AL244</f>
        <v>0</v>
      </c>
      <c r="F215" s="221">
        <f>'[14]Rev_SP-12me'!AQ244</f>
        <v>0</v>
      </c>
      <c r="G215" s="435">
        <f>'[14]Rev_SP-12me'!O244</f>
        <v>500</v>
      </c>
      <c r="H215" s="419">
        <f>'[14]Rev_SP-12me'!P244</f>
        <v>4.95</v>
      </c>
      <c r="I215" s="435">
        <f>'[14]Rev_SP-12me'!AA244</f>
        <v>5000</v>
      </c>
      <c r="J215" s="16"/>
      <c r="K215" s="421">
        <f>'[13]Rev_SP-12me'!AT244</f>
        <v>0</v>
      </c>
      <c r="L215" s="421">
        <f>'[13]Rev_SP-12me'!AU244</f>
        <v>0</v>
      </c>
      <c r="M215" s="421">
        <f>'[13]Rev_SP-12me'!AW244</f>
        <v>0</v>
      </c>
      <c r="N215" s="143">
        <f t="shared" si="7"/>
        <v>0</v>
      </c>
    </row>
    <row r="216" spans="2:14" x14ac:dyDescent="0.25">
      <c r="B216" s="426" t="s">
        <v>856</v>
      </c>
      <c r="C216" s="16"/>
      <c r="D216" s="217">
        <f>'[14]Rev_SP-12me'!AJ245</f>
        <v>0</v>
      </c>
      <c r="E216" s="217">
        <f>'[14]Rev_SP-12me'!AL245</f>
        <v>0</v>
      </c>
      <c r="F216" s="217">
        <f>'[14]Rev_SP-12me'!AQ245</f>
        <v>0</v>
      </c>
      <c r="G216" s="541">
        <f>'[14]Rev_SP-12me'!O245</f>
        <v>285</v>
      </c>
      <c r="H216" s="424">
        <f>'[14]Rev_SP-12me'!P245</f>
        <v>7.3</v>
      </c>
      <c r="I216" s="541">
        <f>'[14]Rev_SP-12me'!AA245</f>
        <v>5000</v>
      </c>
      <c r="J216" s="16"/>
      <c r="K216" s="418">
        <f>'[13]Rev_SP-12me'!AT245</f>
        <v>0</v>
      </c>
      <c r="L216" s="418">
        <f>'[13]Rev_SP-12me'!AU245</f>
        <v>0</v>
      </c>
      <c r="M216" s="418">
        <f>'[13]Rev_SP-12me'!AW245</f>
        <v>0</v>
      </c>
      <c r="N216" s="179">
        <f t="shared" si="7"/>
        <v>0</v>
      </c>
    </row>
    <row r="217" spans="2:14" x14ac:dyDescent="0.25">
      <c r="B217" s="426" t="s">
        <v>1065</v>
      </c>
      <c r="C217" s="16"/>
      <c r="D217" s="217">
        <f>'[14]Rev_SP-12me'!AJ246</f>
        <v>0</v>
      </c>
      <c r="E217" s="217">
        <f>'[14]Rev_SP-12me'!AL246</f>
        <v>0</v>
      </c>
      <c r="F217" s="217">
        <f>'[14]Rev_SP-12me'!AQ246</f>
        <v>0</v>
      </c>
      <c r="G217" s="541">
        <f>'[14]Rev_SP-12me'!O246</f>
        <v>500</v>
      </c>
      <c r="H217" s="424">
        <f>'[14]Rev_SP-12me'!P246</f>
        <v>10.8</v>
      </c>
      <c r="I217" s="541">
        <f>'[14]Rev_SP-12me'!AA246</f>
        <v>5000</v>
      </c>
      <c r="J217" s="16"/>
      <c r="K217" s="418">
        <f>'[13]Rev_SP-12me'!AT246</f>
        <v>0</v>
      </c>
      <c r="L217" s="418">
        <f>'[13]Rev_SP-12me'!AU246</f>
        <v>0</v>
      </c>
      <c r="M217" s="418">
        <f>'[13]Rev_SP-12me'!AW246</f>
        <v>0</v>
      </c>
      <c r="N217" s="179">
        <f t="shared" si="7"/>
        <v>0</v>
      </c>
    </row>
    <row r="218" spans="2:14" x14ac:dyDescent="0.25">
      <c r="B218" s="436" t="s">
        <v>1096</v>
      </c>
      <c r="C218" s="16"/>
      <c r="D218" s="212">
        <f>SUM(D176,D184,D189,D190,D195,D200,D205,D208,D210,D211,D216,D217)</f>
        <v>101</v>
      </c>
      <c r="E218" s="212">
        <f>SUM(E176,E184,E189,E190,E195,E200,E205,E208,E210,E211,E216,E217)</f>
        <v>1953.5877017338778</v>
      </c>
      <c r="F218" s="212">
        <f>SUM(F176,F184,F189,F190,F195,F200,F205,F208,F210,F211,F216,F217)</f>
        <v>9305.0363151543042</v>
      </c>
      <c r="G218" s="439"/>
      <c r="H218" s="439"/>
      <c r="I218" s="439"/>
      <c r="J218" s="439"/>
      <c r="K218" s="437">
        <f t="shared" ref="K218:N218" si="8">SUM(K176,K184,K189,K190,K195,K200,K205,K208,K210,K211,K216,K217)</f>
        <v>778.26125360067738</v>
      </c>
      <c r="L218" s="437">
        <f t="shared" si="8"/>
        <v>5357.7876456103832</v>
      </c>
      <c r="M218" s="437">
        <f t="shared" si="8"/>
        <v>0.56831746003172601</v>
      </c>
      <c r="N218" s="437">
        <f t="shared" si="8"/>
        <v>6136.617216671094</v>
      </c>
    </row>
    <row r="219" spans="2:14" x14ac:dyDescent="0.25">
      <c r="B219" s="436"/>
      <c r="C219" s="16"/>
      <c r="D219" s="17"/>
      <c r="E219" s="17"/>
      <c r="F219" s="17"/>
      <c r="G219" s="16"/>
      <c r="H219" s="16"/>
      <c r="I219" s="16"/>
      <c r="J219" s="16"/>
      <c r="K219" s="16"/>
      <c r="L219" s="16"/>
      <c r="M219" s="16"/>
      <c r="N219" s="16"/>
    </row>
    <row r="220" spans="2:14" x14ac:dyDescent="0.25">
      <c r="B220" s="28" t="s">
        <v>1097</v>
      </c>
      <c r="C220" s="16"/>
      <c r="D220" s="212">
        <f>D125+D173+D218</f>
        <v>13661</v>
      </c>
      <c r="E220" s="212">
        <f>E125+E173+E218</f>
        <v>6861.913003495295</v>
      </c>
      <c r="F220" s="212">
        <f>F125+F173+F218</f>
        <v>27400.215759153936</v>
      </c>
      <c r="G220" s="449"/>
      <c r="H220" s="449"/>
      <c r="I220" s="449"/>
      <c r="J220" s="449"/>
      <c r="K220" s="437">
        <f t="shared" ref="K220:N220" si="9">K125+K173+K218</f>
        <v>3345.9690637490839</v>
      </c>
      <c r="L220" s="437">
        <f t="shared" si="9"/>
        <v>18562.680520359216</v>
      </c>
      <c r="M220" s="437">
        <f t="shared" si="9"/>
        <v>31.750719404919291</v>
      </c>
      <c r="N220" s="437">
        <f t="shared" si="9"/>
        <v>21940.400303513215</v>
      </c>
    </row>
    <row r="221" spans="2:14" x14ac:dyDescent="0.25">
      <c r="B221" s="28" t="s">
        <v>1098</v>
      </c>
      <c r="C221" s="16"/>
      <c r="D221" s="212">
        <f>D220+D70</f>
        <v>11525883</v>
      </c>
      <c r="E221" s="212">
        <f>E220+E70</f>
        <v>32532.046622671438</v>
      </c>
      <c r="F221" s="212">
        <f>F220+F70</f>
        <v>63432.156922632974</v>
      </c>
      <c r="G221" s="449"/>
      <c r="H221" s="449"/>
      <c r="I221" s="449"/>
      <c r="J221" s="449"/>
      <c r="K221" s="438">
        <f>K220+K70</f>
        <v>4020.1222856808381</v>
      </c>
      <c r="L221" s="438">
        <f>L220+L70</f>
        <v>29707.089998082389</v>
      </c>
      <c r="M221" s="438">
        <f>M220+M70</f>
        <v>929.63605683126877</v>
      </c>
      <c r="N221" s="438">
        <f>N220+N70</f>
        <v>34656.848340594486</v>
      </c>
    </row>
    <row r="223" spans="2:14" x14ac:dyDescent="0.25">
      <c r="D223" s="22" t="s">
        <v>202</v>
      </c>
    </row>
    <row r="224" spans="2:14" x14ac:dyDescent="0.25">
      <c r="D224" s="24">
        <v>1</v>
      </c>
      <c r="E224" s="4" t="s">
        <v>203</v>
      </c>
    </row>
    <row r="225" spans="4:5" x14ac:dyDescent="0.25">
      <c r="D225" s="24">
        <f>D224+1</f>
        <v>2</v>
      </c>
      <c r="E225" s="4" t="s">
        <v>210</v>
      </c>
    </row>
  </sheetData>
  <mergeCells count="12">
    <mergeCell ref="B8:C8"/>
    <mergeCell ref="B72:C72"/>
    <mergeCell ref="P76:Q76"/>
    <mergeCell ref="B2:O2"/>
    <mergeCell ref="B5:C7"/>
    <mergeCell ref="D5:D6"/>
    <mergeCell ref="E5:E6"/>
    <mergeCell ref="F5:F6"/>
    <mergeCell ref="G5:H5"/>
    <mergeCell ref="I5:I6"/>
    <mergeCell ref="J5:J6"/>
    <mergeCell ref="K5:N5"/>
  </mergeCells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</sheetPr>
  <dimension ref="B2:N231"/>
  <sheetViews>
    <sheetView view="pageBreakPreview" topLeftCell="A200" zoomScale="43" zoomScaleNormal="61" zoomScaleSheetLayoutView="46" zoomScalePageLayoutView="44" workbookViewId="0">
      <selection activeCell="J218" sqref="J211:M218"/>
    </sheetView>
  </sheetViews>
  <sheetFormatPr defaultColWidth="8.81640625" defaultRowHeight="14" x14ac:dyDescent="0.25"/>
  <cols>
    <col min="1" max="1" width="8.81640625" style="86"/>
    <col min="2" max="2" width="67.81640625" style="86" bestFit="1" customWidth="1"/>
    <col min="3" max="3" width="21" style="86" customWidth="1"/>
    <col min="4" max="4" width="16.81640625" style="86" customWidth="1"/>
    <col min="5" max="5" width="14" style="86" customWidth="1"/>
    <col min="6" max="6" width="23.81640625" style="86" bestFit="1" customWidth="1"/>
    <col min="7" max="8" width="21.453125" style="86" customWidth="1"/>
    <col min="9" max="9" width="17.54296875" style="86" customWidth="1"/>
    <col min="10" max="10" width="25" style="86" bestFit="1" customWidth="1"/>
    <col min="11" max="11" width="17.54296875" style="86" bestFit="1" customWidth="1"/>
    <col min="12" max="12" width="20.453125" style="86" bestFit="1" customWidth="1"/>
    <col min="13" max="13" width="17.453125" style="98" customWidth="1"/>
    <col min="14" max="16384" width="8.81640625" style="86"/>
  </cols>
  <sheetData>
    <row r="2" spans="2:14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</row>
    <row r="3" spans="2:14" x14ac:dyDescent="0.25">
      <c r="I3" s="543" t="s">
        <v>1175</v>
      </c>
    </row>
    <row r="5" spans="2:14" x14ac:dyDescent="0.25">
      <c r="B5" s="1162" t="s">
        <v>136</v>
      </c>
      <c r="C5" s="1163" t="s">
        <v>1018</v>
      </c>
      <c r="D5" s="1163" t="s">
        <v>1019</v>
      </c>
      <c r="E5" s="1164" t="s">
        <v>816</v>
      </c>
      <c r="F5" s="1172" t="s">
        <v>1020</v>
      </c>
      <c r="G5" s="1173"/>
      <c r="H5" s="561"/>
      <c r="I5" s="1163" t="s">
        <v>1021</v>
      </c>
      <c r="J5" s="1164" t="s">
        <v>1023</v>
      </c>
      <c r="K5" s="1164"/>
      <c r="L5" s="1164"/>
      <c r="M5" s="1164"/>
    </row>
    <row r="6" spans="2:14" ht="28" x14ac:dyDescent="0.25">
      <c r="B6" s="1167"/>
      <c r="C6" s="1163"/>
      <c r="D6" s="1163"/>
      <c r="E6" s="1164"/>
      <c r="F6" s="561" t="s">
        <v>1024</v>
      </c>
      <c r="G6" s="560" t="s">
        <v>1176</v>
      </c>
      <c r="H6" s="560" t="s">
        <v>1177</v>
      </c>
      <c r="I6" s="1163"/>
      <c r="J6" s="546" t="s">
        <v>1024</v>
      </c>
      <c r="K6" s="546" t="s">
        <v>1025</v>
      </c>
      <c r="L6" s="546" t="s">
        <v>1021</v>
      </c>
      <c r="M6" s="593" t="s">
        <v>90</v>
      </c>
    </row>
    <row r="7" spans="2:14" x14ac:dyDescent="0.25">
      <c r="B7" s="1169"/>
      <c r="C7" s="542" t="s">
        <v>1026</v>
      </c>
      <c r="D7" s="542" t="s">
        <v>1027</v>
      </c>
      <c r="E7" s="542" t="s">
        <v>1028</v>
      </c>
      <c r="F7" s="570" t="s">
        <v>1029</v>
      </c>
      <c r="G7" s="570" t="s">
        <v>1030</v>
      </c>
      <c r="H7" s="570" t="s">
        <v>1030</v>
      </c>
      <c r="I7" s="542" t="s">
        <v>1029</v>
      </c>
      <c r="J7" s="546" t="s">
        <v>500</v>
      </c>
      <c r="K7" s="546" t="s">
        <v>500</v>
      </c>
      <c r="L7" s="546" t="s">
        <v>500</v>
      </c>
      <c r="M7" s="593" t="s">
        <v>500</v>
      </c>
    </row>
    <row r="8" spans="2:14" x14ac:dyDescent="0.25">
      <c r="B8" s="671" t="s">
        <v>827</v>
      </c>
      <c r="J8" s="17"/>
      <c r="K8" s="17"/>
      <c r="L8" s="17"/>
      <c r="M8" s="88"/>
    </row>
    <row r="9" spans="2:14" ht="14.5" x14ac:dyDescent="0.25">
      <c r="B9" s="211" t="s">
        <v>937</v>
      </c>
      <c r="C9" s="556">
        <f>'[19]Rev_SP-12me'!D10</f>
        <v>8436482</v>
      </c>
      <c r="D9" s="556">
        <f>'[19]Rev_SP-12me'!E10</f>
        <v>13333.678324823519</v>
      </c>
      <c r="E9" s="556">
        <f>'[19]Rev_SP-12me'!G10</f>
        <v>12077.835801569081</v>
      </c>
      <c r="F9" s="556"/>
      <c r="G9" s="248"/>
      <c r="H9" s="248"/>
      <c r="I9" s="222"/>
      <c r="J9" s="586">
        <f>'[19]Rev_SP-12me'!CL10</f>
        <v>179.17020581788222</v>
      </c>
      <c r="K9" s="586">
        <f>'[19]Rev_SP-12me'!CM10</f>
        <v>5686.8327164015845</v>
      </c>
      <c r="L9" s="586">
        <f>'[19]Rev_SP-12me'!CO10</f>
        <v>761.42298600000004</v>
      </c>
      <c r="M9" s="219">
        <f t="shared" ref="M9:M40" si="0">SUM(J9:L9)</f>
        <v>6627.4259082194676</v>
      </c>
    </row>
    <row r="10" spans="2:14" ht="14.5" x14ac:dyDescent="0.25">
      <c r="B10" s="210" t="s">
        <v>938</v>
      </c>
      <c r="C10" s="147">
        <f>'[19]Rev_SP-12me'!D11</f>
        <v>4138856</v>
      </c>
      <c r="D10" s="147">
        <f>'[19]Rev_SP-12me'!E11</f>
        <v>4842.9110358235203</v>
      </c>
      <c r="E10" s="147">
        <f>'[19]Rev_SP-12me'!G11</f>
        <v>2381.5377631943688</v>
      </c>
      <c r="F10" s="147"/>
      <c r="G10" s="248"/>
      <c r="H10" s="248"/>
      <c r="I10" s="222"/>
      <c r="J10" s="147">
        <f>'[19]Rev_SP-12me'!CL11</f>
        <v>58.114932429882245</v>
      </c>
      <c r="K10" s="147">
        <f>'[19]Rev_SP-12me'!CM11</f>
        <v>537.24792976606886</v>
      </c>
      <c r="L10" s="147">
        <f>'[19]Rev_SP-12me'!CO11</f>
        <v>261.291132</v>
      </c>
      <c r="M10" s="202">
        <f t="shared" si="0"/>
        <v>856.6539941959511</v>
      </c>
    </row>
    <row r="11" spans="2:14" x14ac:dyDescent="0.25">
      <c r="B11" s="209" t="s">
        <v>939</v>
      </c>
      <c r="C11" s="147">
        <f>'[19]Rev_SP-12me'!D12</f>
        <v>2193992</v>
      </c>
      <c r="D11" s="147">
        <f>'[19]Rev_SP-12me'!E12</f>
        <v>2523.6196398235202</v>
      </c>
      <c r="E11" s="147">
        <f>'[19]Rev_SP-12me'!G12</f>
        <v>1748.0763202103071</v>
      </c>
      <c r="F11" s="147">
        <f>'[19]Rev_SP-12me'!I12</f>
        <v>10</v>
      </c>
      <c r="G11" s="145">
        <f>'[19]Rev_SP-12me'!J12</f>
        <v>1.95</v>
      </c>
      <c r="H11" s="145">
        <v>1.95</v>
      </c>
      <c r="I11" s="147">
        <f>'[14]Rev_SP-12me'!AA12</f>
        <v>40</v>
      </c>
      <c r="J11" s="147">
        <f>'[19]Rev_SP-12me'!CL12</f>
        <v>30.283435677882242</v>
      </c>
      <c r="K11" s="147">
        <f>'[19]Rev_SP-12me'!CM12</f>
        <v>340.87488244100985</v>
      </c>
      <c r="L11" s="147">
        <f>'[19]Rev_SP-12me'!CO12</f>
        <v>103.266384</v>
      </c>
      <c r="M11" s="202">
        <f t="shared" si="0"/>
        <v>474.42470211889213</v>
      </c>
    </row>
    <row r="12" spans="2:14" x14ac:dyDescent="0.25">
      <c r="B12" s="209" t="s">
        <v>941</v>
      </c>
      <c r="C12" s="147">
        <f>'[19]Rev_SP-12me'!D13</f>
        <v>1944864</v>
      </c>
      <c r="D12" s="147">
        <f>'[19]Rev_SP-12me'!E13</f>
        <v>2319.2913960000001</v>
      </c>
      <c r="E12" s="147">
        <f>'[19]Rev_SP-12me'!G13</f>
        <v>633.46144298406159</v>
      </c>
      <c r="F12" s="147">
        <f>'[19]Rev_SP-12me'!I13</f>
        <v>10</v>
      </c>
      <c r="G12" s="145">
        <f>'[19]Rev_SP-12me'!J13</f>
        <v>3.1</v>
      </c>
      <c r="H12" s="145">
        <v>3.1</v>
      </c>
      <c r="I12" s="147">
        <f>'[14]Rev_SP-12me'!AA13</f>
        <v>70</v>
      </c>
      <c r="J12" s="147">
        <f>'[19]Rev_SP-12me'!CL13</f>
        <v>27.831496752</v>
      </c>
      <c r="K12" s="147">
        <f>'[19]Rev_SP-12me'!CM13</f>
        <v>196.37304732505908</v>
      </c>
      <c r="L12" s="147">
        <f>'[19]Rev_SP-12me'!CO13</f>
        <v>158.02474799999999</v>
      </c>
      <c r="M12" s="202">
        <f t="shared" si="0"/>
        <v>382.22929207705909</v>
      </c>
    </row>
    <row r="13" spans="2:14" x14ac:dyDescent="0.25">
      <c r="B13" s="210" t="s">
        <v>942</v>
      </c>
      <c r="C13" s="147">
        <f>'[19]Rev_SP-12me'!D14</f>
        <v>2676328</v>
      </c>
      <c r="D13" s="147">
        <f>'[19]Rev_SP-12me'!E14</f>
        <v>4309.9199289999997</v>
      </c>
      <c r="E13" s="147">
        <f>'[19]Rev_SP-12me'!G14</f>
        <v>4488.0231044980792</v>
      </c>
      <c r="F13" s="147"/>
      <c r="G13" s="145"/>
      <c r="H13" s="145"/>
      <c r="I13" s="147"/>
      <c r="J13" s="147">
        <f>'[19]Rev_SP-12me'!CL14</f>
        <v>51.719039147999993</v>
      </c>
      <c r="K13" s="147">
        <f>'[19]Rev_SP-12me'!CM14</f>
        <v>1712.6185172541354</v>
      </c>
      <c r="L13" s="147">
        <f>'[19]Rev_SP-12me'!CO14</f>
        <v>283.42996199999999</v>
      </c>
      <c r="M13" s="202">
        <f t="shared" si="0"/>
        <v>2047.7675184021355</v>
      </c>
    </row>
    <row r="14" spans="2:14" x14ac:dyDescent="0.25">
      <c r="B14" s="209" t="s">
        <v>943</v>
      </c>
      <c r="C14" s="147">
        <f>'[19]Rev_SP-12me'!D15</f>
        <v>0</v>
      </c>
      <c r="D14" s="147">
        <f>'[19]Rev_SP-12me'!E15</f>
        <v>0</v>
      </c>
      <c r="E14" s="147">
        <f>'[19]Rev_SP-12me'!G15</f>
        <v>3154.5183778924461</v>
      </c>
      <c r="F14" s="147">
        <f>'[19]Rev_SP-12me'!I15</f>
        <v>10</v>
      </c>
      <c r="G14" s="145">
        <f>'[19]Rev_SP-12me'!J15</f>
        <v>3.4</v>
      </c>
      <c r="H14" s="145">
        <v>3.4</v>
      </c>
      <c r="I14" s="147"/>
      <c r="J14" s="147">
        <f>'[19]Rev_SP-12me'!CL15</f>
        <v>0</v>
      </c>
      <c r="K14" s="147">
        <f>'[19]Rev_SP-12me'!CM15</f>
        <v>1072.5362484834318</v>
      </c>
      <c r="L14" s="147">
        <f>'[19]Rev_SP-12me'!CO15</f>
        <v>0</v>
      </c>
      <c r="M14" s="202">
        <f t="shared" si="0"/>
        <v>1072.5362484834318</v>
      </c>
    </row>
    <row r="15" spans="2:14" x14ac:dyDescent="0.25">
      <c r="B15" s="209" t="s">
        <v>944</v>
      </c>
      <c r="C15" s="147">
        <f>'[19]Rev_SP-12me'!D16</f>
        <v>2676328</v>
      </c>
      <c r="D15" s="147">
        <f>'[19]Rev_SP-12me'!E16</f>
        <v>4309.9199289999997</v>
      </c>
      <c r="E15" s="147">
        <f>'[19]Rev_SP-12me'!G16</f>
        <v>1333.5047266056329</v>
      </c>
      <c r="F15" s="147">
        <f>'[19]Rev_SP-12me'!I16</f>
        <v>10</v>
      </c>
      <c r="G15" s="145">
        <f>'[19]Rev_SP-12me'!J16</f>
        <v>4.8</v>
      </c>
      <c r="H15" s="145">
        <v>4.8</v>
      </c>
      <c r="I15" s="147">
        <f>'[14]Rev_SP-12me'!AA16</f>
        <v>90</v>
      </c>
      <c r="J15" s="147">
        <f>'[19]Rev_SP-12me'!CL16</f>
        <v>51.719039147999993</v>
      </c>
      <c r="K15" s="147">
        <f>'[19]Rev_SP-12me'!CM16</f>
        <v>640.08226877070376</v>
      </c>
      <c r="L15" s="147">
        <f>'[19]Rev_SP-12me'!CO16</f>
        <v>283.42996199999999</v>
      </c>
      <c r="M15" s="202">
        <f t="shared" si="0"/>
        <v>975.23126991870367</v>
      </c>
    </row>
    <row r="16" spans="2:14" x14ac:dyDescent="0.25">
      <c r="B16" s="210" t="s">
        <v>945</v>
      </c>
      <c r="C16" s="147">
        <f>'[19]Rev_SP-12me'!D17</f>
        <v>1621298</v>
      </c>
      <c r="D16" s="147">
        <f>'[19]Rev_SP-12me'!E17</f>
        <v>4180.8473599999998</v>
      </c>
      <c r="E16" s="147">
        <f>'[19]Rev_SP-12me'!G17</f>
        <v>5208.2749338766334</v>
      </c>
      <c r="F16" s="147"/>
      <c r="G16" s="145"/>
      <c r="H16" s="145"/>
      <c r="I16" s="147"/>
      <c r="J16" s="147">
        <f>'[19]Rev_SP-12me'!CL17</f>
        <v>69.336234239999996</v>
      </c>
      <c r="K16" s="147">
        <f>'[19]Rev_SP-12me'!CM17</f>
        <v>3436.9662693813798</v>
      </c>
      <c r="L16" s="147">
        <f>'[19]Rev_SP-12me'!CO17</f>
        <v>216.70189199999999</v>
      </c>
      <c r="M16" s="202">
        <f t="shared" si="0"/>
        <v>3723.0043956213799</v>
      </c>
    </row>
    <row r="17" spans="2:13" x14ac:dyDescent="0.25">
      <c r="B17" s="209" t="s">
        <v>946</v>
      </c>
      <c r="C17" s="147">
        <f>'[19]Rev_SP-12me'!D18</f>
        <v>0</v>
      </c>
      <c r="D17" s="147">
        <f>'[19]Rev_SP-12me'!E18</f>
        <v>0</v>
      </c>
      <c r="E17" s="147">
        <f>'[19]Rev_SP-12me'!G18</f>
        <v>3024.3798280065002</v>
      </c>
      <c r="F17" s="147">
        <f>'[19]Rev_SP-12me'!I18</f>
        <v>10</v>
      </c>
      <c r="G17" s="145">
        <f>'[19]Rev_SP-12me'!J18</f>
        <v>5.0999999999999996</v>
      </c>
      <c r="H17" s="145">
        <v>5.0999999999999996</v>
      </c>
      <c r="I17" s="147"/>
      <c r="J17" s="147">
        <f>'[19]Rev_SP-12me'!CL18</f>
        <v>0</v>
      </c>
      <c r="K17" s="147">
        <f>'[19]Rev_SP-12me'!CM18</f>
        <v>1542.4337122833151</v>
      </c>
      <c r="L17" s="147">
        <f>'[19]Rev_SP-12me'!CO18</f>
        <v>0</v>
      </c>
      <c r="M17" s="202">
        <f t="shared" si="0"/>
        <v>1542.4337122833151</v>
      </c>
    </row>
    <row r="18" spans="2:13" x14ac:dyDescent="0.25">
      <c r="B18" s="209" t="s">
        <v>947</v>
      </c>
      <c r="C18" s="147">
        <f>'[19]Rev_SP-12me'!D19</f>
        <v>923047</v>
      </c>
      <c r="D18" s="147">
        <f>'[19]Rev_SP-12me'!E19</f>
        <v>1973.3344099999999</v>
      </c>
      <c r="E18" s="147">
        <f>'[19]Rev_SP-12me'!G19</f>
        <v>968.82601728524969</v>
      </c>
      <c r="F18" s="147">
        <f>'[19]Rev_SP-12me'!I19</f>
        <v>10</v>
      </c>
      <c r="G18" s="145">
        <f>'[19]Rev_SP-12me'!J19</f>
        <v>7.7</v>
      </c>
      <c r="H18" s="145">
        <v>7.7</v>
      </c>
      <c r="I18" s="147">
        <f>'[14]Rev_SP-12me'!AA19</f>
        <v>100</v>
      </c>
      <c r="J18" s="147">
        <f>'[19]Rev_SP-12me'!CL19</f>
        <v>23.680012919999999</v>
      </c>
      <c r="K18" s="147">
        <f>'[19]Rev_SP-12me'!CM19</f>
        <v>745.99603330964226</v>
      </c>
      <c r="L18" s="147">
        <f>'[19]Rev_SP-12me'!CO19</f>
        <v>108.61445999999999</v>
      </c>
      <c r="M18" s="202">
        <f t="shared" si="0"/>
        <v>878.29050622964223</v>
      </c>
    </row>
    <row r="19" spans="2:13" x14ac:dyDescent="0.25">
      <c r="B19" s="209" t="s">
        <v>948</v>
      </c>
      <c r="C19" s="147">
        <f>'[19]Rev_SP-12me'!D20</f>
        <v>349938</v>
      </c>
      <c r="D19" s="147">
        <f>'[19]Rev_SP-12me'!E20</f>
        <v>895.37030000000004</v>
      </c>
      <c r="E19" s="147">
        <f>'[19]Rev_SP-12me'!G20</f>
        <v>420.54166698341186</v>
      </c>
      <c r="F19" s="147">
        <f>'[19]Rev_SP-12me'!I20</f>
        <v>10</v>
      </c>
      <c r="G19" s="145">
        <f>'[19]Rev_SP-12me'!J20</f>
        <v>9</v>
      </c>
      <c r="H19" s="145">
        <v>9</v>
      </c>
      <c r="I19" s="147">
        <f>'[14]Rev_SP-12me'!AA20</f>
        <v>120</v>
      </c>
      <c r="J19" s="147">
        <f>'[19]Rev_SP-12me'!CL20</f>
        <v>10.7444436</v>
      </c>
      <c r="K19" s="147">
        <f>'[19]Rev_SP-12me'!CM20</f>
        <v>378.48750028507067</v>
      </c>
      <c r="L19" s="147">
        <f>'[19]Rev_SP-12me'!CO20</f>
        <v>49.412447999999998</v>
      </c>
      <c r="M19" s="202">
        <f t="shared" si="0"/>
        <v>438.64439188507066</v>
      </c>
    </row>
    <row r="20" spans="2:13" x14ac:dyDescent="0.25">
      <c r="B20" s="209" t="s">
        <v>949</v>
      </c>
      <c r="C20" s="147">
        <f>'[19]Rev_SP-12me'!D21</f>
        <v>293293</v>
      </c>
      <c r="D20" s="147">
        <f>'[19]Rev_SP-12me'!E21</f>
        <v>912.84960999999998</v>
      </c>
      <c r="E20" s="147">
        <f>'[19]Rev_SP-12me'!G21</f>
        <v>489.56796196239384</v>
      </c>
      <c r="F20" s="147">
        <f>'[19]Rev_SP-12me'!I21</f>
        <v>10</v>
      </c>
      <c r="G20" s="145">
        <f>'[19]Rev_SP-12me'!J21</f>
        <v>9.5</v>
      </c>
      <c r="H20" s="145">
        <v>9.5</v>
      </c>
      <c r="I20" s="147">
        <f>'[14]Rev_SP-12me'!AA21</f>
        <v>140</v>
      </c>
      <c r="J20" s="147">
        <f>'[19]Rev_SP-12me'!CL21</f>
        <v>10.954195319999998</v>
      </c>
      <c r="K20" s="147">
        <f>'[19]Rev_SP-12me'!CM21</f>
        <v>465.08956386427417</v>
      </c>
      <c r="L20" s="147">
        <f>'[19]Rev_SP-12me'!CO21</f>
        <v>48.316296000000001</v>
      </c>
      <c r="M20" s="202">
        <f t="shared" si="0"/>
        <v>524.36005518427419</v>
      </c>
    </row>
    <row r="21" spans="2:13" x14ac:dyDescent="0.25">
      <c r="B21" s="209" t="s">
        <v>950</v>
      </c>
      <c r="C21" s="147">
        <f>'[19]Rev_SP-12me'!D22</f>
        <v>55020</v>
      </c>
      <c r="D21" s="147">
        <f>'[19]Rev_SP-12me'!E22</f>
        <v>399.29304000000002</v>
      </c>
      <c r="E21" s="147">
        <f>'[19]Rev_SP-12me'!G22</f>
        <v>304.95945963907769</v>
      </c>
      <c r="F21" s="147">
        <f>'[19]Rev_SP-12me'!I22</f>
        <v>50</v>
      </c>
      <c r="G21" s="145">
        <f>'[19]Rev_SP-12me'!J22</f>
        <v>10</v>
      </c>
      <c r="H21" s="145">
        <v>10</v>
      </c>
      <c r="I21" s="147">
        <f>'[14]Rev_SP-12me'!AA22</f>
        <v>160</v>
      </c>
      <c r="J21" s="147">
        <f>'[19]Rev_SP-12me'!CL22</f>
        <v>23.9575824</v>
      </c>
      <c r="K21" s="147">
        <f>'[19]Rev_SP-12me'!CM22</f>
        <v>304.95945963907769</v>
      </c>
      <c r="L21" s="147">
        <f>'[19]Rev_SP-12me'!CO22</f>
        <v>10.358688000000001</v>
      </c>
      <c r="M21" s="202">
        <f t="shared" si="0"/>
        <v>339.27573003907764</v>
      </c>
    </row>
    <row r="22" spans="2:13" x14ac:dyDescent="0.25">
      <c r="B22" s="28" t="s">
        <v>951</v>
      </c>
      <c r="C22" s="556">
        <f>'[19]Rev_SP-12me'!D23</f>
        <v>1244875</v>
      </c>
      <c r="D22" s="556">
        <f>'[19]Rev_SP-12me'!E23</f>
        <v>4501.7930119818157</v>
      </c>
      <c r="E22" s="556">
        <f>'[19]Rev_SP-12me'!G23</f>
        <v>4066.9472452554369</v>
      </c>
      <c r="F22" s="556"/>
      <c r="G22" s="424"/>
      <c r="H22" s="145"/>
      <c r="I22" s="147"/>
      <c r="J22" s="586">
        <f>'[19]Rev_SP-12me'!CL23</f>
        <v>416.83517551203113</v>
      </c>
      <c r="K22" s="586">
        <f>'[19]Rev_SP-12me'!CM23</f>
        <v>4157.3915781802989</v>
      </c>
      <c r="L22" s="586">
        <f>'[19]Rev_SP-12me'!CO23</f>
        <v>123.37340999999999</v>
      </c>
      <c r="M22" s="219">
        <f t="shared" si="0"/>
        <v>4697.6001636923302</v>
      </c>
    </row>
    <row r="23" spans="2:13" x14ac:dyDescent="0.25">
      <c r="B23" s="205" t="s">
        <v>952</v>
      </c>
      <c r="C23" s="147">
        <f>'[19]Rev_SP-12me'!D24</f>
        <v>565310</v>
      </c>
      <c r="D23" s="147">
        <f>'[19]Rev_SP-12me'!E24</f>
        <v>1035.30888877198</v>
      </c>
      <c r="E23" s="147">
        <f>'[19]Rev_SP-12me'!G24</f>
        <v>95.5288047226163</v>
      </c>
      <c r="F23" s="147">
        <f>'[19]Rev_SP-12me'!I24</f>
        <v>30</v>
      </c>
      <c r="G23" s="145">
        <f>'[19]Rev_SP-12me'!J24</f>
        <v>7</v>
      </c>
      <c r="H23" s="145">
        <f>'[19]Rev_SP-12me'!J24</f>
        <v>7</v>
      </c>
      <c r="I23" s="147"/>
      <c r="J23" s="147">
        <f>'[19]Rev_SP-12me'!CL24</f>
        <v>37.271119995791281</v>
      </c>
      <c r="K23" s="147">
        <f>'[19]Rev_SP-12me'!CM24</f>
        <v>66.870163305831412</v>
      </c>
      <c r="L23" s="147">
        <f>'[19]Rev_SP-12me'!CO24</f>
        <v>33.250410000000002</v>
      </c>
      <c r="M23" s="202">
        <f t="shared" si="0"/>
        <v>137.39169330162269</v>
      </c>
    </row>
    <row r="24" spans="2:13" x14ac:dyDescent="0.25">
      <c r="B24" s="208" t="s">
        <v>939</v>
      </c>
      <c r="C24" s="147">
        <f>'[19]Rev_SP-12me'!D25</f>
        <v>565310</v>
      </c>
      <c r="D24" s="147">
        <f>'[19]Rev_SP-12me'!E25</f>
        <v>1035.30888877198</v>
      </c>
      <c r="E24" s="147">
        <f>'[19]Rev_SP-12me'!G25</f>
        <v>95.5288047226163</v>
      </c>
      <c r="F24" s="147">
        <f>'[19]Rev_SP-12me'!I25</f>
        <v>30</v>
      </c>
      <c r="G24" s="145">
        <f>'[19]Rev_SP-12me'!J25</f>
        <v>7</v>
      </c>
      <c r="H24" s="145">
        <v>7</v>
      </c>
      <c r="I24" s="147">
        <f>'[14]Rev_SP-12me'!AA25</f>
        <v>50</v>
      </c>
      <c r="J24" s="147">
        <f>'[19]Rev_SP-12me'!CL25</f>
        <v>37.271119995791281</v>
      </c>
      <c r="K24" s="147">
        <f>'[19]Rev_SP-12me'!CM25</f>
        <v>66.870163305831412</v>
      </c>
      <c r="L24" s="147">
        <f>'[19]Rev_SP-12me'!CO25</f>
        <v>33.250410000000002</v>
      </c>
      <c r="M24" s="202">
        <f t="shared" si="0"/>
        <v>137.39169330162269</v>
      </c>
    </row>
    <row r="25" spans="2:13" x14ac:dyDescent="0.25">
      <c r="B25" s="205" t="s">
        <v>953</v>
      </c>
      <c r="C25" s="147">
        <f>'[19]Rev_SP-12me'!D32</f>
        <v>664109</v>
      </c>
      <c r="D25" s="147">
        <f>'[19]Rev_SP-12me'!E32</f>
        <v>3445.5426721506437</v>
      </c>
      <c r="E25" s="147">
        <f>'[19]Rev_SP-12me'!G32</f>
        <v>3960.8352101066271</v>
      </c>
      <c r="F25" s="147"/>
      <c r="G25" s="145"/>
      <c r="H25" s="145"/>
      <c r="I25" s="147"/>
      <c r="J25" s="147">
        <f>'[19]Rev_SP-12me'!CL32</f>
        <v>377.22674792724581</v>
      </c>
      <c r="K25" s="147">
        <f>'[19]Rev_SP-12me'!CM32</f>
        <v>4080.3431337393686</v>
      </c>
      <c r="L25" s="147">
        <f>'[19]Rev_SP-12me'!CO32</f>
        <v>88.911644999999993</v>
      </c>
      <c r="M25" s="202">
        <f t="shared" si="0"/>
        <v>4546.4815266666146</v>
      </c>
    </row>
    <row r="26" spans="2:13" x14ac:dyDescent="0.25">
      <c r="B26" s="207" t="s">
        <v>943</v>
      </c>
      <c r="C26" s="147">
        <f>'[19]Rev_SP-12me'!D33</f>
        <v>192393</v>
      </c>
      <c r="D26" s="147">
        <f>'[19]Rev_SP-12me'!E33</f>
        <v>349.16519</v>
      </c>
      <c r="E26" s="147">
        <f>'[19]Rev_SP-12me'!G33</f>
        <v>709.76282692640677</v>
      </c>
      <c r="F26" s="147">
        <f>'[19]Rev_SP-12me'!I33</f>
        <v>70</v>
      </c>
      <c r="G26" s="145">
        <f>'[19]Rev_SP-12me'!J33</f>
        <v>8.5</v>
      </c>
      <c r="H26" s="145">
        <v>8.5</v>
      </c>
      <c r="I26" s="147">
        <f>'[14]Rev_SP-12me'!AA27</f>
        <v>90</v>
      </c>
      <c r="J26" s="147">
        <f>'[19]Rev_SP-12me'!CL33</f>
        <v>29.329875960000003</v>
      </c>
      <c r="K26" s="147">
        <f>'[19]Rev_SP-12me'!CM33</f>
        <v>603.29840288744572</v>
      </c>
      <c r="L26" s="147">
        <f>'[19]Rev_SP-12me'!CO33</f>
        <v>20.369123999999999</v>
      </c>
      <c r="M26" s="202">
        <f t="shared" si="0"/>
        <v>652.99740284744576</v>
      </c>
    </row>
    <row r="27" spans="2:13" x14ac:dyDescent="0.25">
      <c r="B27" s="207" t="s">
        <v>954</v>
      </c>
      <c r="C27" s="147">
        <f>'[19]Rev_SP-12me'!D41</f>
        <v>258349</v>
      </c>
      <c r="D27" s="147">
        <f>'[19]Rev_SP-12me'!E41</f>
        <v>657.45627474531898</v>
      </c>
      <c r="E27" s="147">
        <f>'[19]Rev_SP-12me'!G41</f>
        <v>695.42450438005301</v>
      </c>
      <c r="F27" s="147">
        <f>'[19]Rev_SP-12me'!I41</f>
        <v>70</v>
      </c>
      <c r="G27" s="145">
        <f>'[19]Rev_SP-12me'!J41</f>
        <v>9.9</v>
      </c>
      <c r="H27" s="145">
        <v>9.9</v>
      </c>
      <c r="I27" s="147">
        <f>'[14]Rev_SP-12me'!AA28</f>
        <v>105</v>
      </c>
      <c r="J27" s="147">
        <f>'[19]Rev_SP-12me'!CL41</f>
        <v>55.226327078606793</v>
      </c>
      <c r="K27" s="147">
        <f>'[19]Rev_SP-12me'!CM41</f>
        <v>688.47025933625252</v>
      </c>
      <c r="L27" s="147">
        <f>'[19]Rev_SP-12me'!CO41</f>
        <v>31.910696999999999</v>
      </c>
      <c r="M27" s="202">
        <f t="shared" si="0"/>
        <v>775.60728341485935</v>
      </c>
    </row>
    <row r="28" spans="2:13" x14ac:dyDescent="0.25">
      <c r="B28" s="207" t="s">
        <v>955</v>
      </c>
      <c r="C28" s="147">
        <f>'[19]Rev_SP-12me'!D49</f>
        <v>74968</v>
      </c>
      <c r="D28" s="147">
        <f>'[19]Rev_SP-12me'!E49</f>
        <v>323.82301453261499</v>
      </c>
      <c r="E28" s="147">
        <f>'[19]Rev_SP-12me'!G49</f>
        <v>377.30325274190454</v>
      </c>
      <c r="F28" s="147">
        <f>'[19]Rev_SP-12me'!I49</f>
        <v>100</v>
      </c>
      <c r="G28" s="145">
        <f>'[19]Rev_SP-12me'!J49</f>
        <v>10.4</v>
      </c>
      <c r="H28" s="145">
        <v>10.4</v>
      </c>
      <c r="I28" s="147">
        <f>'[14]Rev_SP-12me'!AA29</f>
        <v>120</v>
      </c>
      <c r="J28" s="147">
        <f>'[19]Rev_SP-12me'!CL49</f>
        <v>38.858761743913796</v>
      </c>
      <c r="K28" s="147">
        <f>'[19]Rev_SP-12me'!CM49</f>
        <v>392.39538285158073</v>
      </c>
      <c r="L28" s="147">
        <f>'[19]Rev_SP-12me'!CO49</f>
        <v>10.582704</v>
      </c>
      <c r="M28" s="202">
        <f t="shared" si="0"/>
        <v>441.83684859549453</v>
      </c>
    </row>
    <row r="29" spans="2:13" x14ac:dyDescent="0.25">
      <c r="B29" s="207" t="s">
        <v>956</v>
      </c>
      <c r="C29" s="147">
        <f>'[19]Rev_SP-12me'!D57</f>
        <v>138399</v>
      </c>
      <c r="D29" s="147">
        <f>'[19]Rev_SP-12me'!E57</f>
        <v>2115.0981928727101</v>
      </c>
      <c r="E29" s="147">
        <f>'[19]Rev_SP-12me'!G57</f>
        <v>2178.3446260582627</v>
      </c>
      <c r="F29" s="147">
        <f>'[19]Rev_SP-12me'!I57</f>
        <v>100</v>
      </c>
      <c r="G29" s="145">
        <f>'[19]Rev_SP-12me'!J57</f>
        <v>11</v>
      </c>
      <c r="H29" s="145">
        <v>11</v>
      </c>
      <c r="I29" s="147">
        <f>'[14]Rev_SP-12me'!AA30</f>
        <v>160</v>
      </c>
      <c r="J29" s="147">
        <f>'[19]Rev_SP-12me'!CL57</f>
        <v>253.81178314472518</v>
      </c>
      <c r="K29" s="147">
        <f>'[19]Rev_SP-12me'!CM57</f>
        <v>2396.1790886640892</v>
      </c>
      <c r="L29" s="147">
        <f>'[19]Rev_SP-12me'!CO57</f>
        <v>26.049119999999998</v>
      </c>
      <c r="M29" s="202">
        <f t="shared" si="0"/>
        <v>2676.0399918088146</v>
      </c>
    </row>
    <row r="30" spans="2:13" x14ac:dyDescent="0.25">
      <c r="B30" s="205" t="s">
        <v>957</v>
      </c>
      <c r="C30" s="147">
        <f>'[19]Rev_SP-12me'!D65</f>
        <v>2530</v>
      </c>
      <c r="D30" s="147">
        <f>'[19]Rev_SP-12me'!E65</f>
        <v>7.6807695623350201</v>
      </c>
      <c r="E30" s="147">
        <f>'[19]Rev_SP-12me'!G65</f>
        <v>5.591724388509796</v>
      </c>
      <c r="F30" s="147">
        <f>'[19]Rev_SP-12me'!I65</f>
        <v>150</v>
      </c>
      <c r="G30" s="145">
        <f>'[19]Rev_SP-12me'!J65</f>
        <v>13</v>
      </c>
      <c r="H30" s="145">
        <v>13</v>
      </c>
      <c r="I30" s="147">
        <f>'[14]Rev_SP-12me'!AA31</f>
        <v>160</v>
      </c>
      <c r="J30" s="147">
        <f>'[19]Rev_SP-12me'!CL65</f>
        <v>1.3825385212203036</v>
      </c>
      <c r="K30" s="147">
        <f>'[19]Rev_SP-12me'!CM65</f>
        <v>7.2692417050627345</v>
      </c>
      <c r="L30" s="147">
        <f>'[19]Rev_SP-12me'!CO65</f>
        <v>0.47616000000000003</v>
      </c>
      <c r="M30" s="202">
        <f t="shared" si="0"/>
        <v>9.1279402262830374</v>
      </c>
    </row>
    <row r="31" spans="2:13" x14ac:dyDescent="0.25">
      <c r="B31" s="205" t="s">
        <v>958</v>
      </c>
      <c r="C31" s="147">
        <f>'[19]Rev_SP-12me'!D66</f>
        <v>12926</v>
      </c>
      <c r="D31" s="147">
        <f>'[19]Rev_SP-12me'!E66</f>
        <v>13.260681496857579</v>
      </c>
      <c r="E31" s="147">
        <f>'[19]Rev_SP-12me'!G66</f>
        <v>4.9915060376840525</v>
      </c>
      <c r="F31" s="147"/>
      <c r="G31" s="145"/>
      <c r="H31" s="145"/>
      <c r="I31" s="147"/>
      <c r="J31" s="147">
        <f>'[19]Rev_SP-12me'!CL66</f>
        <v>0.95476906777374571</v>
      </c>
      <c r="K31" s="147">
        <f>'[19]Rev_SP-12me'!CM66</f>
        <v>2.9090394300356528</v>
      </c>
      <c r="L31" s="147">
        <f>'[19]Rev_SP-12me'!CO66</f>
        <v>0.73519500000000004</v>
      </c>
      <c r="M31" s="202">
        <f t="shared" si="0"/>
        <v>4.5990034978093988</v>
      </c>
    </row>
    <row r="32" spans="2:13" x14ac:dyDescent="0.25">
      <c r="B32" s="207" t="s">
        <v>939</v>
      </c>
      <c r="C32" s="147">
        <f>'[19]Rev_SP-12me'!D67</f>
        <v>9779</v>
      </c>
      <c r="D32" s="147">
        <f>'[19]Rev_SP-12me'!E67</f>
        <v>10.079333674106399</v>
      </c>
      <c r="E32" s="147">
        <f>'[19]Rev_SP-12me'!G67</f>
        <v>3.3130840712989258</v>
      </c>
      <c r="F32" s="147">
        <f>'[19]Rev_SP-12me'!I67</f>
        <v>60</v>
      </c>
      <c r="G32" s="145">
        <f>'[19]Rev_SP-12me'!J67</f>
        <v>5.3</v>
      </c>
      <c r="H32" s="145">
        <v>5.3</v>
      </c>
      <c r="I32" s="147">
        <f>'[14]Rev_SP-12me'!AA33</f>
        <v>45</v>
      </c>
      <c r="J32" s="147">
        <f>'[19]Rev_SP-12me'!CL67</f>
        <v>0.72571202453566075</v>
      </c>
      <c r="K32" s="147">
        <f>'[19]Rev_SP-12me'!CM67</f>
        <v>1.7559345577884304</v>
      </c>
      <c r="L32" s="147">
        <f>'[19]Rev_SP-12me'!CO67</f>
        <v>0.51767099999999999</v>
      </c>
      <c r="M32" s="202">
        <f t="shared" si="0"/>
        <v>2.9993175823240912</v>
      </c>
    </row>
    <row r="33" spans="2:13" x14ac:dyDescent="0.25">
      <c r="B33" s="207" t="s">
        <v>959</v>
      </c>
      <c r="C33" s="147">
        <f>'[19]Rev_SP-12me'!D68</f>
        <v>1964</v>
      </c>
      <c r="D33" s="147">
        <f>'[19]Rev_SP-12me'!E68</f>
        <v>1.8922399999999999</v>
      </c>
      <c r="E33" s="147">
        <f>'[19]Rev_SP-12me'!G68</f>
        <v>1.1745733615735807</v>
      </c>
      <c r="F33" s="147">
        <f>'[19]Rev_SP-12me'!I68</f>
        <v>60</v>
      </c>
      <c r="G33" s="145">
        <f>'[19]Rev_SP-12me'!J68</f>
        <v>6.6</v>
      </c>
      <c r="H33" s="145">
        <v>6.6</v>
      </c>
      <c r="I33" s="147">
        <f>'[14]Rev_SP-12me'!AA34</f>
        <v>55</v>
      </c>
      <c r="J33" s="147">
        <f>'[19]Rev_SP-12me'!CL68</f>
        <v>0.13624127999999999</v>
      </c>
      <c r="K33" s="147">
        <f>'[19]Rev_SP-12me'!CM68</f>
        <v>0.77521841863856322</v>
      </c>
      <c r="L33" s="147">
        <f>'[19]Rev_SP-12me'!CO68</f>
        <v>0.127083</v>
      </c>
      <c r="M33" s="202">
        <f t="shared" si="0"/>
        <v>1.0385426986385633</v>
      </c>
    </row>
    <row r="34" spans="2:13" x14ac:dyDescent="0.25">
      <c r="B34" s="207" t="s">
        <v>960</v>
      </c>
      <c r="C34" s="147">
        <f>'[19]Rev_SP-12me'!D69</f>
        <v>1183</v>
      </c>
      <c r="D34" s="147">
        <f>'[19]Rev_SP-12me'!E69</f>
        <v>1.2891078227511801</v>
      </c>
      <c r="E34" s="147">
        <f>'[19]Rev_SP-12me'!G69</f>
        <v>0.50384860481154581</v>
      </c>
      <c r="F34" s="147">
        <f>'[19]Rev_SP-12me'!I69</f>
        <v>60</v>
      </c>
      <c r="G34" s="145">
        <f>'[19]Rev_SP-12me'!J69</f>
        <v>7.5</v>
      </c>
      <c r="H34" s="145">
        <v>7.5</v>
      </c>
      <c r="I34" s="147">
        <f>'[14]Rev_SP-12me'!AA35</f>
        <v>65</v>
      </c>
      <c r="J34" s="147">
        <f>'[19]Rev_SP-12me'!CL69</f>
        <v>9.2815763238084964E-2</v>
      </c>
      <c r="K34" s="147">
        <f>'[19]Rev_SP-12me'!CM69</f>
        <v>0.37788645360865936</v>
      </c>
      <c r="L34" s="147">
        <f>'[19]Rev_SP-12me'!CO69</f>
        <v>9.0440999999999994E-2</v>
      </c>
      <c r="M34" s="202">
        <f t="shared" si="0"/>
        <v>0.56114321684674429</v>
      </c>
    </row>
    <row r="35" spans="2:13" x14ac:dyDescent="0.25">
      <c r="B35" s="28" t="s">
        <v>961</v>
      </c>
      <c r="C35" s="553">
        <f>'[19]Rev_SP-12me'!D70</f>
        <v>46563</v>
      </c>
      <c r="D35" s="556">
        <f>'[19]Rev_SP-12me'!F70*0.746/1000</f>
        <v>1096.2761024596396</v>
      </c>
      <c r="E35" s="556">
        <f>'[19]Rev_SP-12me'!G70</f>
        <v>1005.5554617822527</v>
      </c>
      <c r="F35" s="556"/>
      <c r="G35" s="424"/>
      <c r="H35" s="145"/>
      <c r="I35" s="147"/>
      <c r="J35" s="586">
        <f>'[19]Rev_SP-12me'!CL70</f>
        <v>173.64940072274996</v>
      </c>
      <c r="K35" s="586">
        <f>'[19]Rev_SP-12me'!CM70</f>
        <v>771.47812999479459</v>
      </c>
      <c r="L35" s="586">
        <f>'[19]Rev_SP-12me'!CO70</f>
        <v>20.03775345</v>
      </c>
      <c r="M35" s="219">
        <f t="shared" si="0"/>
        <v>965.16528416754454</v>
      </c>
    </row>
    <row r="36" spans="2:13" x14ac:dyDescent="0.25">
      <c r="B36" s="207" t="s">
        <v>962</v>
      </c>
      <c r="C36" s="572">
        <f>'[19]Rev_SP-12me'!D71</f>
        <v>42481</v>
      </c>
      <c r="D36" s="575">
        <f>'[19]Rev_SP-12me'!F71*0.746/1000</f>
        <v>1049.1510456978899</v>
      </c>
      <c r="E36" s="575">
        <f>'[19]Rev_SP-12me'!G71</f>
        <v>966.3941452019186</v>
      </c>
      <c r="F36" s="575">
        <f>'[19]Rev_SP-12me'!I71</f>
        <v>100</v>
      </c>
      <c r="G36" s="573">
        <f>'[19]Rev_SP-12me'!J71</f>
        <v>7.7</v>
      </c>
      <c r="H36" s="145">
        <v>7.7</v>
      </c>
      <c r="I36" s="147">
        <f>'[14]Rev_SP-12me'!AA37</f>
        <v>360.25</v>
      </c>
      <c r="J36" s="575">
        <f>'[19]Rev_SP-12me'!CL71</f>
        <v>168.76424327580003</v>
      </c>
      <c r="K36" s="575">
        <f>'[19]Rev_SP-12me'!CM71</f>
        <v>744.12349180547733</v>
      </c>
      <c r="L36" s="575">
        <f>'[19]Rev_SP-12me'!CO71</f>
        <v>18.281318550000002</v>
      </c>
      <c r="M36" s="202">
        <f t="shared" si="0"/>
        <v>931.16905363127739</v>
      </c>
    </row>
    <row r="37" spans="2:13" x14ac:dyDescent="0.25">
      <c r="B37" s="207" t="s">
        <v>963</v>
      </c>
      <c r="C37" s="572">
        <f>'[19]Rev_SP-12me'!D72</f>
        <v>0</v>
      </c>
      <c r="D37" s="575">
        <f>'[19]Rev_SP-12me'!F72*0.746/1000</f>
        <v>0</v>
      </c>
      <c r="E37" s="575">
        <f>'[19]Rev_SP-12me'!G72</f>
        <v>966.3941452019186</v>
      </c>
      <c r="F37" s="575">
        <f>'[19]Rev_SP-12me'!I72</f>
        <v>100</v>
      </c>
      <c r="G37" s="573">
        <f>'[19]Rev_SP-12me'!J72</f>
        <v>7.7</v>
      </c>
      <c r="H37" s="145">
        <v>8.4</v>
      </c>
      <c r="I37" s="147">
        <f>'[14]Rev_SP-12me'!AA38</f>
        <v>360.25</v>
      </c>
      <c r="J37" s="575">
        <f>'[19]Rev_SP-12me'!CL72</f>
        <v>0</v>
      </c>
      <c r="K37" s="575">
        <f>'[19]Rev_SP-12me'!CM72</f>
        <v>744.12349180547733</v>
      </c>
      <c r="L37" s="575">
        <f>'[19]Rev_SP-12me'!CO72</f>
        <v>0</v>
      </c>
      <c r="M37" s="202">
        <f t="shared" si="0"/>
        <v>744.12349180547733</v>
      </c>
    </row>
    <row r="38" spans="2:13" x14ac:dyDescent="0.25">
      <c r="B38" s="207" t="s">
        <v>964</v>
      </c>
      <c r="C38" s="572">
        <f>'[19]Rev_SP-12me'!D80</f>
        <v>84</v>
      </c>
      <c r="D38" s="575">
        <f>'[19]Rev_SP-12me'!F80*0.746/1000</f>
        <v>1.8256790860000001</v>
      </c>
      <c r="E38" s="575">
        <f>'[19]Rev_SP-12me'!G80</f>
        <v>0.74105796145798031</v>
      </c>
      <c r="F38" s="575">
        <f>'[19]Rev_SP-12me'!I80</f>
        <v>50</v>
      </c>
      <c r="G38" s="573">
        <f>'[19]Rev_SP-12me'!J80</f>
        <v>6.2</v>
      </c>
      <c r="H38" s="145">
        <v>6.2</v>
      </c>
      <c r="I38" s="147">
        <f>'[14]Rev_SP-12me'!AA39</f>
        <v>360.25</v>
      </c>
      <c r="J38" s="575">
        <f>'[19]Rev_SP-12me'!CL80</f>
        <v>0.14683746</v>
      </c>
      <c r="K38" s="575">
        <f>'[19]Rev_SP-12me'!CM80</f>
        <v>0.45945593610394775</v>
      </c>
      <c r="L38" s="575">
        <f>'[19]Rev_SP-12me'!CO80</f>
        <v>3.6097049999999999E-2</v>
      </c>
      <c r="M38" s="202">
        <f t="shared" si="0"/>
        <v>0.64239044610394769</v>
      </c>
    </row>
    <row r="39" spans="2:13" x14ac:dyDescent="0.25">
      <c r="B39" s="207" t="s">
        <v>965</v>
      </c>
      <c r="C39" s="572">
        <f>'[19]Rev_SP-12me'!D81</f>
        <v>0</v>
      </c>
      <c r="D39" s="575">
        <f>'[19]Rev_SP-12me'!F81*0.746/1000</f>
        <v>0</v>
      </c>
      <c r="E39" s="575">
        <f>'[19]Rev_SP-12me'!G81</f>
        <v>0</v>
      </c>
      <c r="F39" s="575">
        <f>'[19]Rev_SP-12me'!I81</f>
        <v>50</v>
      </c>
      <c r="G39" s="573">
        <f>'[19]Rev_SP-12me'!J81</f>
        <v>6.2</v>
      </c>
      <c r="H39" s="145">
        <v>6.2</v>
      </c>
      <c r="I39" s="147">
        <f>'[14]Rev_SP-12me'!AA40</f>
        <v>360.25</v>
      </c>
      <c r="J39" s="575">
        <f>'[19]Rev_SP-12me'!CL81</f>
        <v>0</v>
      </c>
      <c r="K39" s="575">
        <f>'[19]Rev_SP-12me'!CM81</f>
        <v>0</v>
      </c>
      <c r="L39" s="575">
        <f>'[19]Rev_SP-12me'!CO81</f>
        <v>0</v>
      </c>
      <c r="M39" s="202">
        <f t="shared" si="0"/>
        <v>0</v>
      </c>
    </row>
    <row r="40" spans="2:13" x14ac:dyDescent="0.25">
      <c r="B40" s="207" t="s">
        <v>966</v>
      </c>
      <c r="C40" s="572">
        <f>'[19]Rev_SP-12me'!D82</f>
        <v>3989</v>
      </c>
      <c r="D40" s="575">
        <f>'[19]Rev_SP-12me'!F82*0.746/1000</f>
        <v>45.265205019649407</v>
      </c>
      <c r="E40" s="575">
        <f>'[19]Rev_SP-12me'!G82</f>
        <v>38.386884618876124</v>
      </c>
      <c r="F40" s="575">
        <f>'[19]Rev_SP-12me'!I82</f>
        <v>65</v>
      </c>
      <c r="G40" s="573">
        <f>'[19]Rev_SP-12me'!J82</f>
        <v>7</v>
      </c>
      <c r="H40" s="145">
        <v>7</v>
      </c>
      <c r="I40" s="147">
        <f>'[14]Rev_SP-12me'!AA41</f>
        <v>360.25</v>
      </c>
      <c r="J40" s="575">
        <f>'[19]Rev_SP-12me'!CL82</f>
        <v>4.7328230449499378</v>
      </c>
      <c r="K40" s="575">
        <f>'[19]Rev_SP-12me'!CM82</f>
        <v>26.870819233213286</v>
      </c>
      <c r="L40" s="575">
        <f>'[19]Rev_SP-12me'!CO82</f>
        <v>1.7166633</v>
      </c>
      <c r="M40" s="202">
        <f t="shared" si="0"/>
        <v>33.320305578163222</v>
      </c>
    </row>
    <row r="41" spans="2:13" x14ac:dyDescent="0.25">
      <c r="B41" s="207" t="s">
        <v>967</v>
      </c>
      <c r="C41" s="572">
        <f>'[19]Rev_SP-12me'!D90</f>
        <v>9</v>
      </c>
      <c r="D41" s="575">
        <f>'[19]Rev_SP-12me'!F90*0.746/1000</f>
        <v>3.4172656100000004E-2</v>
      </c>
      <c r="E41" s="575">
        <f>'[19]Rev_SP-12me'!G90</f>
        <v>3.3374000000000001E-2</v>
      </c>
      <c r="F41" s="575">
        <f>'[19]Rev_SP-12me'!I90</f>
        <v>100</v>
      </c>
      <c r="G41" s="573">
        <f>'[19]Rev_SP-12me'!J90</f>
        <v>7.3</v>
      </c>
      <c r="H41" s="145">
        <v>7.3</v>
      </c>
      <c r="I41" s="147">
        <f>'[14]Rev_SP-12me'!AA42</f>
        <v>360.25</v>
      </c>
      <c r="J41" s="575">
        <f>'[19]Rev_SP-12me'!CL90</f>
        <v>5.4969419999999995E-3</v>
      </c>
      <c r="K41" s="575">
        <f>'[19]Rev_SP-12me'!CM90</f>
        <v>2.4363019999999999E-2</v>
      </c>
      <c r="L41" s="575">
        <f>'[19]Rev_SP-12me'!CO90</f>
        <v>3.67455E-3</v>
      </c>
      <c r="M41" s="202">
        <f t="shared" ref="M41:M60" si="1">SUM(J41:L41)</f>
        <v>3.3534511999999995E-2</v>
      </c>
    </row>
    <row r="42" spans="2:13" x14ac:dyDescent="0.25">
      <c r="B42" s="28" t="s">
        <v>968</v>
      </c>
      <c r="C42" s="553">
        <f>'[19]Rev_SP-12me'!D91</f>
        <v>5924</v>
      </c>
      <c r="D42" s="556">
        <f>'[19]Rev_SP-12me'!F91*0.746/1000</f>
        <v>17.448209118325966</v>
      </c>
      <c r="E42" s="556">
        <f>'[19]Rev_SP-12me'!G91</f>
        <v>9.1603083000000005</v>
      </c>
      <c r="F42" s="556"/>
      <c r="G42" s="424"/>
      <c r="H42" s="145"/>
      <c r="I42" s="147"/>
      <c r="J42" s="586">
        <f>'[19]Rev_SP-12me'!CL91</f>
        <v>0.56133648638046008</v>
      </c>
      <c r="K42" s="586">
        <f>'[19]Rev_SP-12me'!CM91</f>
        <v>3.6641233200000007</v>
      </c>
      <c r="L42" s="586">
        <f>'[19]Rev_SP-12me'!CO91</f>
        <v>0.34182000000000001</v>
      </c>
      <c r="M42" s="219">
        <f t="shared" si="1"/>
        <v>4.5672798063804612</v>
      </c>
    </row>
    <row r="43" spans="2:13" x14ac:dyDescent="0.25">
      <c r="B43" s="207" t="s">
        <v>155</v>
      </c>
      <c r="C43" s="572">
        <f>'[19]Rev_SP-12me'!D92</f>
        <v>5345</v>
      </c>
      <c r="D43" s="575">
        <f>'[19]Rev_SP-12me'!F92*0.746/1000</f>
        <v>15.466460118325966</v>
      </c>
      <c r="E43" s="575">
        <f>'[19]Rev_SP-12me'!G92</f>
        <v>8.6770085200000011</v>
      </c>
      <c r="F43" s="575">
        <f>'[19]Rev_SP-12me'!I92</f>
        <v>20</v>
      </c>
      <c r="G43" s="573">
        <f>'[19]Rev_SP-12me'!J92</f>
        <v>4</v>
      </c>
      <c r="H43" s="145">
        <v>4</v>
      </c>
      <c r="I43" s="147">
        <f>'[14]Rev_SP-12me'!AA44</f>
        <v>50</v>
      </c>
      <c r="J43" s="575">
        <f>'[19]Rev_SP-12me'!CL92</f>
        <v>0.4975804863804601</v>
      </c>
      <c r="K43" s="575">
        <f>'[19]Rev_SP-12me'!CM92</f>
        <v>3.4708034080000005</v>
      </c>
      <c r="L43" s="575">
        <f>'[19]Rev_SP-12me'!CO92</f>
        <v>0.30959999999999999</v>
      </c>
      <c r="M43" s="202">
        <f t="shared" si="1"/>
        <v>4.2779838943804602</v>
      </c>
    </row>
    <row r="44" spans="2:13" x14ac:dyDescent="0.25">
      <c r="B44" s="207" t="s">
        <v>970</v>
      </c>
      <c r="C44" s="572">
        <f>'[19]Rev_SP-12me'!D93</f>
        <v>579</v>
      </c>
      <c r="D44" s="575">
        <f>'[19]Rev_SP-12me'!F93*0.746/1000</f>
        <v>1.981749</v>
      </c>
      <c r="E44" s="575">
        <f>'[19]Rev_SP-12me'!G93</f>
        <v>0.48329977999999996</v>
      </c>
      <c r="F44" s="575">
        <f>'[19]Rev_SP-12me'!I93</f>
        <v>20</v>
      </c>
      <c r="G44" s="573">
        <f>'[19]Rev_SP-12me'!J93</f>
        <v>4</v>
      </c>
      <c r="H44" s="145">
        <v>4</v>
      </c>
      <c r="I44" s="147">
        <f>'[14]Rev_SP-12me'!AA45</f>
        <v>50</v>
      </c>
      <c r="J44" s="575">
        <f>'[19]Rev_SP-12me'!CL93</f>
        <v>6.3755999999999993E-2</v>
      </c>
      <c r="K44" s="575">
        <f>'[19]Rev_SP-12me'!CM93</f>
        <v>0.19331991199999998</v>
      </c>
      <c r="L44" s="575">
        <f>'[19]Rev_SP-12me'!CO93</f>
        <v>3.2219999999999999E-2</v>
      </c>
      <c r="M44" s="202">
        <f t="shared" si="1"/>
        <v>0.28929591199999993</v>
      </c>
    </row>
    <row r="45" spans="2:13" x14ac:dyDescent="0.25">
      <c r="B45" s="28" t="s">
        <v>971</v>
      </c>
      <c r="C45" s="553">
        <f>'[19]Rev_SP-12me'!D94</f>
        <v>1500174</v>
      </c>
      <c r="D45" s="556">
        <f>'[19]Rev_SP-12me'!F94*0.746/1000</f>
        <v>5644.4268147227722</v>
      </c>
      <c r="E45" s="556">
        <f>'[19]Rev_SP-12me'!G94</f>
        <v>14139.771671963756</v>
      </c>
      <c r="F45" s="556"/>
      <c r="G45" s="424"/>
      <c r="H45" s="145"/>
      <c r="I45" s="147"/>
      <c r="J45" s="586">
        <f>'[19]Rev_SP-12me'!CL94</f>
        <v>4.7524752475247525E-2</v>
      </c>
      <c r="K45" s="586">
        <f>'[19]Rev_SP-12me'!CM94</f>
        <v>10.278759998</v>
      </c>
      <c r="L45" s="586">
        <f>'[19]Rev_SP-12me'!CO94</f>
        <v>52.399025999999999</v>
      </c>
      <c r="M45" s="219">
        <f t="shared" si="1"/>
        <v>62.725310750475245</v>
      </c>
    </row>
    <row r="46" spans="2:13" x14ac:dyDescent="0.25">
      <c r="B46" s="205" t="s">
        <v>972</v>
      </c>
      <c r="C46" s="572">
        <f>'[19]Rev_SP-12me'!D95</f>
        <v>1499775</v>
      </c>
      <c r="D46" s="575">
        <f>'[19]Rev_SP-12me'!F95*0.746/1000</f>
        <v>5642.9495870000001</v>
      </c>
      <c r="E46" s="575">
        <f>'[19]Rev_SP-12me'!G95</f>
        <v>14136.595451043755</v>
      </c>
      <c r="F46" s="575"/>
      <c r="G46" s="573"/>
      <c r="H46" s="145"/>
      <c r="I46" s="147"/>
      <c r="J46" s="575">
        <f>'[19]Rev_SP-12me'!CL95</f>
        <v>0</v>
      </c>
      <c r="K46" s="575">
        <f>'[19]Rev_SP-12me'!CM95</f>
        <v>9.0082716299999994</v>
      </c>
      <c r="L46" s="575">
        <f>'[19]Rev_SP-12me'!CO95</f>
        <v>52.385165999999998</v>
      </c>
      <c r="M46" s="202">
        <f t="shared" si="1"/>
        <v>61.393437629999994</v>
      </c>
    </row>
    <row r="47" spans="2:13" x14ac:dyDescent="0.25">
      <c r="B47" s="207" t="s">
        <v>973</v>
      </c>
      <c r="C47" s="572">
        <f>'[19]Rev_SP-12me'!D96</f>
        <v>2219</v>
      </c>
      <c r="D47" s="575">
        <f>'[19]Rev_SP-12me'!F96*0.746/1000</f>
        <v>8.8475152399999999</v>
      </c>
      <c r="E47" s="575">
        <f>'[19]Rev_SP-12me'!G96</f>
        <v>36.033086519999998</v>
      </c>
      <c r="F47" s="575"/>
      <c r="G47" s="573">
        <f>'[19]Rev_SP-12me'!J96</f>
        <v>2.5</v>
      </c>
      <c r="H47" s="145">
        <v>2.5</v>
      </c>
      <c r="I47" s="147">
        <f>'[14]Rev_SP-12me'!AA48</f>
        <v>30</v>
      </c>
      <c r="J47" s="575">
        <f>'[19]Rev_SP-12me'!CL96</f>
        <v>0</v>
      </c>
      <c r="K47" s="575">
        <f>'[19]Rev_SP-12me'!CM96</f>
        <v>9.0082716299999994</v>
      </c>
      <c r="L47" s="575">
        <f>'[19]Rev_SP-12me'!CO96</f>
        <v>7.7112E-2</v>
      </c>
      <c r="M47" s="202">
        <f t="shared" si="1"/>
        <v>9.085383629999999</v>
      </c>
    </row>
    <row r="48" spans="2:13" x14ac:dyDescent="0.25">
      <c r="B48" s="205" t="s">
        <v>975</v>
      </c>
      <c r="C48" s="572">
        <f>'[19]Rev_SP-12me'!D97</f>
        <v>1497556</v>
      </c>
      <c r="D48" s="575">
        <f>'[19]Rev_SP-12me'!F97*0.746/1000</f>
        <v>5634.1020717599995</v>
      </c>
      <c r="E48" s="575">
        <f>'[19]Rev_SP-12me'!G97</f>
        <v>14100.562364523756</v>
      </c>
      <c r="F48" s="575"/>
      <c r="G48" s="573"/>
      <c r="H48" s="145"/>
      <c r="I48" s="147"/>
      <c r="J48" s="575">
        <f>'[19]Rev_SP-12me'!CL97</f>
        <v>0</v>
      </c>
      <c r="K48" s="575">
        <f>'[19]Rev_SP-12me'!CM97</f>
        <v>0</v>
      </c>
      <c r="L48" s="575">
        <f>'[19]Rev_SP-12me'!CO97</f>
        <v>0</v>
      </c>
      <c r="M48" s="202">
        <f t="shared" si="1"/>
        <v>0</v>
      </c>
    </row>
    <row r="49" spans="2:13" x14ac:dyDescent="0.25">
      <c r="B49" s="207" t="s">
        <v>1031</v>
      </c>
      <c r="C49" s="572">
        <f>'[19]Rev_SP-12me'!D98</f>
        <v>1497556</v>
      </c>
      <c r="D49" s="575">
        <f>'[19]Rev_SP-12me'!F98*0.746/1000</f>
        <v>5634.1020717599995</v>
      </c>
      <c r="E49" s="575">
        <f>'[19]Rev_SP-12me'!G98</f>
        <v>14100.562364523756</v>
      </c>
      <c r="F49" s="575"/>
      <c r="G49" s="573"/>
      <c r="H49" s="145"/>
      <c r="I49" s="147">
        <f>'[14]Rev_SP-12me'!AA50</f>
        <v>30</v>
      </c>
      <c r="J49" s="575">
        <f>'[19]Rev_SP-12me'!CL98</f>
        <v>0</v>
      </c>
      <c r="K49" s="575">
        <f>'[19]Rev_SP-12me'!CM98</f>
        <v>0</v>
      </c>
      <c r="L49" s="575">
        <f>'[19]Rev_SP-12me'!CO98</f>
        <v>52.308053999999998</v>
      </c>
      <c r="M49" s="202">
        <f t="shared" si="1"/>
        <v>52.308053999999998</v>
      </c>
    </row>
    <row r="50" spans="2:13" x14ac:dyDescent="0.25">
      <c r="B50" s="207" t="s">
        <v>1032</v>
      </c>
      <c r="C50" s="572">
        <f>'[19]Rev_SP-12me'!D99</f>
        <v>0</v>
      </c>
      <c r="D50" s="572">
        <f>'[19]Rev_SP-12me'!F99</f>
        <v>0</v>
      </c>
      <c r="E50" s="575">
        <f>'[19]Rev_SP-12me'!G99</f>
        <v>0</v>
      </c>
      <c r="F50" s="575"/>
      <c r="G50" s="573"/>
      <c r="H50" s="145"/>
      <c r="I50" s="147">
        <f>'[14]Rev_SP-12me'!AA51</f>
        <v>30</v>
      </c>
      <c r="J50" s="575">
        <f>'[19]Rev_SP-12me'!CL99</f>
        <v>0</v>
      </c>
      <c r="K50" s="575">
        <f>'[19]Rev_SP-12me'!CM99</f>
        <v>0</v>
      </c>
      <c r="L50" s="575">
        <f>'[19]Rev_SP-12me'!CO99</f>
        <v>0</v>
      </c>
      <c r="M50" s="202">
        <f t="shared" si="1"/>
        <v>0</v>
      </c>
    </row>
    <row r="51" spans="2:13" x14ac:dyDescent="0.25">
      <c r="B51" s="205" t="s">
        <v>976</v>
      </c>
      <c r="C51" s="572">
        <f>'[19]Rev_SP-12me'!D100</f>
        <v>399</v>
      </c>
      <c r="D51" s="574">
        <f>'[19]Rev_SP-12me'!F100*0.746/1000</f>
        <v>1.477227722772277</v>
      </c>
      <c r="E51" s="575">
        <f>'[19]Rev_SP-12me'!G100</f>
        <v>3.17622092</v>
      </c>
      <c r="F51" s="575"/>
      <c r="G51" s="573"/>
      <c r="H51" s="145"/>
      <c r="I51" s="147"/>
      <c r="J51" s="575">
        <f>'[19]Rev_SP-12me'!CL100</f>
        <v>4.7524752475247525E-2</v>
      </c>
      <c r="K51" s="575">
        <f>'[19]Rev_SP-12me'!CM100</f>
        <v>1.2704883680000001</v>
      </c>
      <c r="L51" s="575">
        <f>'[19]Rev_SP-12me'!CO100</f>
        <v>1.3860000000000001E-2</v>
      </c>
      <c r="M51" s="202">
        <f t="shared" si="1"/>
        <v>1.3318731204752476</v>
      </c>
    </row>
    <row r="52" spans="2:13" x14ac:dyDescent="0.25">
      <c r="B52" s="207" t="s">
        <v>977</v>
      </c>
      <c r="C52" s="572">
        <f>'[19]Rev_SP-12me'!D101</f>
        <v>399</v>
      </c>
      <c r="D52" s="574">
        <f>'[19]Rev_SP-12me'!F101*0.746/1000</f>
        <v>1.477227722772277</v>
      </c>
      <c r="E52" s="575">
        <f>'[19]Rev_SP-12me'!G101</f>
        <v>3.17622092</v>
      </c>
      <c r="F52" s="575">
        <f>'[19]Rev_SP-12me'!I101</f>
        <v>20</v>
      </c>
      <c r="G52" s="573">
        <f>'[19]Rev_SP-12me'!J101</f>
        <v>4</v>
      </c>
      <c r="H52" s="145">
        <v>4</v>
      </c>
      <c r="I52" s="147">
        <f>'[14]Rev_SP-12me'!AA53</f>
        <v>30</v>
      </c>
      <c r="J52" s="575">
        <f>'[19]Rev_SP-12me'!CL101</f>
        <v>4.7524752475247525E-2</v>
      </c>
      <c r="K52" s="575">
        <f>'[19]Rev_SP-12me'!CM101</f>
        <v>1.2704883680000001</v>
      </c>
      <c r="L52" s="575">
        <f>'[19]Rev_SP-12me'!CO101</f>
        <v>1.3860000000000001E-2</v>
      </c>
      <c r="M52" s="202">
        <f t="shared" si="1"/>
        <v>1.3318731204752476</v>
      </c>
    </row>
    <row r="53" spans="2:13" x14ac:dyDescent="0.25">
      <c r="B53" s="28" t="s">
        <v>979</v>
      </c>
      <c r="C53" s="553">
        <f>'[19]Rev_SP-12me'!D103</f>
        <v>75176</v>
      </c>
      <c r="D53" s="553">
        <f>'[19]Rev_SP-12me'!E103</f>
        <v>175.35907941286712</v>
      </c>
      <c r="E53" s="556">
        <f>'[19]Rev_SP-12me'!G103</f>
        <v>248.606233</v>
      </c>
      <c r="F53" s="556"/>
      <c r="G53" s="424"/>
      <c r="H53" s="145"/>
      <c r="I53" s="147"/>
      <c r="J53" s="586">
        <f>'[19]Rev_SP-12me'!CL103</f>
        <v>6.7337886494540973</v>
      </c>
      <c r="K53" s="586">
        <f>'[19]Rev_SP-12me'!CM103</f>
        <v>191.56107788</v>
      </c>
      <c r="L53" s="586">
        <f>'[19]Rev_SP-12me'!CO103</f>
        <v>10.777248</v>
      </c>
      <c r="M53" s="219">
        <f t="shared" si="1"/>
        <v>209.0721145294541</v>
      </c>
    </row>
    <row r="54" spans="2:13" x14ac:dyDescent="0.25">
      <c r="B54" s="207" t="s">
        <v>980</v>
      </c>
      <c r="C54" s="572">
        <f>'[19]Rev_SP-12me'!D104</f>
        <v>33434</v>
      </c>
      <c r="D54" s="572">
        <f>'[19]Rev_SP-12me'!E104</f>
        <v>62.388281311456304</v>
      </c>
      <c r="E54" s="575">
        <f>'[19]Rev_SP-12me'!G104</f>
        <v>72.322240000000008</v>
      </c>
      <c r="F54" s="575">
        <f>'[19]Rev_SP-12me'!I104</f>
        <v>32</v>
      </c>
      <c r="G54" s="573">
        <f>'[19]Rev_SP-12me'!J104</f>
        <v>7.1</v>
      </c>
      <c r="H54" s="145">
        <v>7.1</v>
      </c>
      <c r="I54" s="147">
        <f>'[14]Rev_SP-12me'!AA55</f>
        <v>120</v>
      </c>
      <c r="J54" s="575">
        <f>'[19]Rev_SP-12me'!CL104</f>
        <v>2.3957100023599223</v>
      </c>
      <c r="K54" s="575">
        <f>'[19]Rev_SP-12me'!CM104</f>
        <v>51.348790400000006</v>
      </c>
      <c r="L54" s="575">
        <f>'[19]Rev_SP-12me'!CO104</f>
        <v>4.8229199999999999</v>
      </c>
      <c r="M54" s="202">
        <f t="shared" si="1"/>
        <v>58.567420402359929</v>
      </c>
    </row>
    <row r="55" spans="2:13" x14ac:dyDescent="0.25">
      <c r="B55" s="207" t="s">
        <v>981</v>
      </c>
      <c r="C55" s="572">
        <f>'[19]Rev_SP-12me'!D105</f>
        <v>13524</v>
      </c>
      <c r="D55" s="572">
        <f>'[19]Rev_SP-12me'!E105</f>
        <v>33.8511381703387</v>
      </c>
      <c r="E55" s="575">
        <f>'[19]Rev_SP-12me'!G105</f>
        <v>51.55493700000001</v>
      </c>
      <c r="F55" s="575">
        <f>'[19]Rev_SP-12me'!I105</f>
        <v>32</v>
      </c>
      <c r="G55" s="573">
        <f>'[19]Rev_SP-12me'!J105</f>
        <v>7.6</v>
      </c>
      <c r="H55" s="145">
        <v>7.6</v>
      </c>
      <c r="I55" s="147">
        <f>'[14]Rev_SP-12me'!AA56</f>
        <v>120</v>
      </c>
      <c r="J55" s="575">
        <f>'[19]Rev_SP-12me'!CL105</f>
        <v>1.2998837057410062</v>
      </c>
      <c r="K55" s="575">
        <f>'[19]Rev_SP-12me'!CM105</f>
        <v>39.181752120000006</v>
      </c>
      <c r="L55" s="575">
        <f>'[19]Rev_SP-12me'!CO105</f>
        <v>1.8924479999999999</v>
      </c>
      <c r="M55" s="202">
        <f t="shared" si="1"/>
        <v>42.37408382574101</v>
      </c>
    </row>
    <row r="56" spans="2:13" x14ac:dyDescent="0.25">
      <c r="B56" s="207" t="s">
        <v>982</v>
      </c>
      <c r="C56" s="572">
        <f>'[19]Rev_SP-12me'!D106</f>
        <v>28218</v>
      </c>
      <c r="D56" s="572">
        <f>'[19]Rev_SP-12me'!E106</f>
        <v>79.119659931072107</v>
      </c>
      <c r="E56" s="575">
        <f>'[19]Rev_SP-12me'!G106</f>
        <v>124.72905599999999</v>
      </c>
      <c r="F56" s="575">
        <f>'[19]Rev_SP-12me'!I106</f>
        <v>32</v>
      </c>
      <c r="G56" s="573">
        <f>'[19]Rev_SP-12me'!J106</f>
        <v>8.1</v>
      </c>
      <c r="H56" s="145">
        <v>8.1</v>
      </c>
      <c r="I56" s="147">
        <f>'[14]Rev_SP-12me'!AA57</f>
        <v>120</v>
      </c>
      <c r="J56" s="575">
        <f>'[19]Rev_SP-12me'!CL106</f>
        <v>3.0381949413531686</v>
      </c>
      <c r="K56" s="575">
        <f>'[19]Rev_SP-12me'!CM106</f>
        <v>101.03053535999999</v>
      </c>
      <c r="L56" s="575">
        <f>'[19]Rev_SP-12me'!CO106</f>
        <v>4.0618800000000004</v>
      </c>
      <c r="M56" s="202">
        <f t="shared" si="1"/>
        <v>108.13061030135316</v>
      </c>
    </row>
    <row r="57" spans="2:13" x14ac:dyDescent="0.25">
      <c r="B57" s="28" t="s">
        <v>983</v>
      </c>
      <c r="C57" s="553">
        <f>'[19]Rev_SP-12me'!D107</f>
        <v>34617</v>
      </c>
      <c r="D57" s="556">
        <f>'[19]Rev_SP-12me'!F107*0.746/1000</f>
        <v>119.6119242</v>
      </c>
      <c r="E57" s="556">
        <f>'[19]Rev_SP-12me'!G107</f>
        <v>247.023685</v>
      </c>
      <c r="F57" s="556"/>
      <c r="G57" s="424"/>
      <c r="H57" s="145"/>
      <c r="I57" s="147">
        <f>'[14]Rev_SP-12me'!AA65</f>
        <v>120</v>
      </c>
      <c r="J57" s="586">
        <f>'[19]Rev_SP-12me'!CL107</f>
        <v>6.1569676800000002</v>
      </c>
      <c r="K57" s="586">
        <f>'[19]Rev_SP-12me'!CM107</f>
        <v>155.34776307999999</v>
      </c>
      <c r="L57" s="586">
        <f>'[19]Rev_SP-12me'!CO107</f>
        <v>4.977144</v>
      </c>
      <c r="M57" s="219">
        <f t="shared" si="1"/>
        <v>166.48187476000001</v>
      </c>
    </row>
    <row r="58" spans="2:13" x14ac:dyDescent="0.25">
      <c r="B58" s="207" t="s">
        <v>980</v>
      </c>
      <c r="C58" s="572">
        <f>'[19]Rev_SP-12me'!D108</f>
        <v>24086</v>
      </c>
      <c r="D58" s="575">
        <f>'[19]Rev_SP-12me'!F108*0.746/1000</f>
        <v>82.171232703000001</v>
      </c>
      <c r="E58" s="575">
        <f>'[19]Rev_SP-12me'!G108</f>
        <v>188.09015199999999</v>
      </c>
      <c r="F58" s="575">
        <f>'[19]Rev_SP-12me'!I108</f>
        <v>32</v>
      </c>
      <c r="G58" s="573">
        <f>'[19]Rev_SP-12me'!J108</f>
        <v>6</v>
      </c>
      <c r="H58" s="145">
        <v>6</v>
      </c>
      <c r="I58" s="147">
        <f>'[14]Rev_SP-12me'!AA66</f>
        <v>120</v>
      </c>
      <c r="J58" s="575">
        <f>'[19]Rev_SP-12me'!CL108</f>
        <v>4.2297256511999999</v>
      </c>
      <c r="K58" s="575">
        <f>'[19]Rev_SP-12me'!CM108</f>
        <v>112.8540912</v>
      </c>
      <c r="L58" s="575">
        <f>'[19]Rev_SP-12me'!CO108</f>
        <v>3.477096</v>
      </c>
      <c r="M58" s="202">
        <f t="shared" si="1"/>
        <v>120.5609128512</v>
      </c>
    </row>
    <row r="59" spans="2:13" x14ac:dyDescent="0.25">
      <c r="B59" s="207" t="s">
        <v>981</v>
      </c>
      <c r="C59" s="572">
        <f>'[19]Rev_SP-12me'!D109</f>
        <v>6834</v>
      </c>
      <c r="D59" s="575">
        <f>'[19]Rev_SP-12me'!F109*0.746/1000</f>
        <v>23.442595126499999</v>
      </c>
      <c r="E59" s="575">
        <f>'[19]Rev_SP-12me'!G109</f>
        <v>45.916263999999998</v>
      </c>
      <c r="F59" s="575">
        <f>'[19]Rev_SP-12me'!I109</f>
        <v>32</v>
      </c>
      <c r="G59" s="573">
        <f>'[19]Rev_SP-12me'!J109</f>
        <v>7.1</v>
      </c>
      <c r="H59" s="145">
        <v>7.1</v>
      </c>
      <c r="I59" s="147">
        <f>'[14]Rev_SP-12me'!AA67</f>
        <v>120</v>
      </c>
      <c r="J59" s="575">
        <f>'[19]Rev_SP-12me'!CL109</f>
        <v>1.2066965856</v>
      </c>
      <c r="K59" s="575">
        <f>'[19]Rev_SP-12me'!CM109</f>
        <v>32.60054744</v>
      </c>
      <c r="L59" s="575">
        <f>'[19]Rev_SP-12me'!CO109</f>
        <v>0.96933599999999998</v>
      </c>
      <c r="M59" s="202">
        <f t="shared" si="1"/>
        <v>34.776580025599998</v>
      </c>
    </row>
    <row r="60" spans="2:13" x14ac:dyDescent="0.25">
      <c r="B60" s="207" t="s">
        <v>982</v>
      </c>
      <c r="C60" s="572">
        <f>'[19]Rev_SP-12me'!D110</f>
        <v>3697</v>
      </c>
      <c r="D60" s="575">
        <f>'[19]Rev_SP-12me'!F110*0.746/1000</f>
        <v>13.998096370499999</v>
      </c>
      <c r="E60" s="575">
        <f>'[19]Rev_SP-12me'!G110</f>
        <v>13.017268999999999</v>
      </c>
      <c r="F60" s="575">
        <f>'[19]Rev_SP-12me'!I110</f>
        <v>32</v>
      </c>
      <c r="G60" s="573">
        <f>'[19]Rev_SP-12me'!J110</f>
        <v>7.6</v>
      </c>
      <c r="H60" s="145">
        <v>7.6</v>
      </c>
      <c r="I60" s="147">
        <f>'[14]Rev_SP-12me'!AA68</f>
        <v>120</v>
      </c>
      <c r="J60" s="575">
        <f>'[19]Rev_SP-12me'!CL110</f>
        <v>0.72054544319999991</v>
      </c>
      <c r="K60" s="575">
        <f>'[19]Rev_SP-12me'!CM110</f>
        <v>9.8931244399999976</v>
      </c>
      <c r="L60" s="575">
        <f>'[19]Rev_SP-12me'!CO110</f>
        <v>0.53071199999999996</v>
      </c>
      <c r="M60" s="202">
        <f t="shared" si="1"/>
        <v>11.144381883199998</v>
      </c>
    </row>
    <row r="61" spans="2:13" x14ac:dyDescent="0.25">
      <c r="B61" s="28"/>
      <c r="C61" s="553"/>
      <c r="D61" s="553"/>
      <c r="E61" s="553"/>
      <c r="F61" s="553"/>
      <c r="G61" s="553"/>
      <c r="H61" s="145"/>
      <c r="I61" s="147"/>
      <c r="J61" s="585"/>
      <c r="K61" s="585"/>
      <c r="L61" s="585"/>
      <c r="M61" s="202"/>
    </row>
    <row r="62" spans="2:13" x14ac:dyDescent="0.25">
      <c r="B62" s="28" t="s">
        <v>986</v>
      </c>
      <c r="C62" s="553">
        <f>'[19]Rev_SP-12me'!D112</f>
        <v>27788</v>
      </c>
      <c r="D62" s="553">
        <f>'[19]Rev_SP-12me'!E112</f>
        <v>86.969951198946234</v>
      </c>
      <c r="E62" s="557">
        <f>'[19]Rev_SP-12me'!G112</f>
        <v>108.04300425392741</v>
      </c>
      <c r="F62" s="557"/>
      <c r="G62" s="557"/>
      <c r="H62" s="145"/>
      <c r="I62" s="147"/>
      <c r="J62" s="587">
        <f>'[19]Rev_SP-12me'!CL112</f>
        <v>2.289584906854734</v>
      </c>
      <c r="K62" s="587">
        <f>'[19]Rev_SP-12me'!CM112</f>
        <v>85.664485101897668</v>
      </c>
      <c r="L62" s="587">
        <f>'[19]Rev_SP-12me'!CO112</f>
        <v>3.2699400000000001</v>
      </c>
      <c r="M62" s="219">
        <f t="shared" ref="M62:M68" si="2">SUM(J62:L62)</f>
        <v>91.224010008752401</v>
      </c>
    </row>
    <row r="63" spans="2:13" x14ac:dyDescent="0.25">
      <c r="B63" s="205" t="s">
        <v>987</v>
      </c>
      <c r="C63" s="572">
        <f>'[19]Rev_SP-12me'!D113</f>
        <v>22766</v>
      </c>
      <c r="D63" s="572">
        <f>'[19]Rev_SP-12me'!E113</f>
        <v>77.901234843271297</v>
      </c>
      <c r="E63" s="574">
        <f>'[19]Rev_SP-12me'!G113</f>
        <v>95.887827196769592</v>
      </c>
      <c r="F63" s="575">
        <f>'[19]Rev_SP-12me'!I113</f>
        <v>21</v>
      </c>
      <c r="G63" s="573">
        <f>'[19]Rev_SP-12me'!J113</f>
        <v>8.3000000000000007</v>
      </c>
      <c r="H63" s="145">
        <v>8.3000000000000007</v>
      </c>
      <c r="I63" s="147">
        <f>'[14]Rev_SP-12me'!AA59</f>
        <v>100</v>
      </c>
      <c r="J63" s="574">
        <f>'[19]Rev_SP-12me'!CL113</f>
        <v>1.9631111180504364</v>
      </c>
      <c r="K63" s="574">
        <f>'[19]Rev_SP-12me'!CM113</f>
        <v>79.586896573318768</v>
      </c>
      <c r="L63" s="574">
        <f>'[19]Rev_SP-12me'!CO113</f>
        <v>2.6789999999999998</v>
      </c>
      <c r="M63" s="202">
        <f t="shared" si="2"/>
        <v>84.229007691369205</v>
      </c>
    </row>
    <row r="64" spans="2:13" x14ac:dyDescent="0.25">
      <c r="B64" s="205" t="s">
        <v>988</v>
      </c>
      <c r="C64" s="572">
        <f>'[19]Rev_SP-12me'!D114</f>
        <v>5022</v>
      </c>
      <c r="D64" s="572">
        <f>'[19]Rev_SP-12me'!E114</f>
        <v>9.0687163556749404</v>
      </c>
      <c r="E64" s="574">
        <f>'[19]Rev_SP-12me'!G114</f>
        <v>12.155177057157813</v>
      </c>
      <c r="F64" s="575">
        <f>'[19]Rev_SP-12me'!I114</f>
        <v>30</v>
      </c>
      <c r="G64" s="573">
        <f>'[19]Rev_SP-12me'!J114</f>
        <v>5</v>
      </c>
      <c r="H64" s="145">
        <v>5</v>
      </c>
      <c r="I64" s="147">
        <f>'[14]Rev_SP-12me'!AA60</f>
        <v>100</v>
      </c>
      <c r="J64" s="574">
        <f>'[19]Rev_SP-12me'!CL114</f>
        <v>0.32647378880429789</v>
      </c>
      <c r="K64" s="574">
        <f>'[19]Rev_SP-12me'!CM114</f>
        <v>6.0775885285789064</v>
      </c>
      <c r="L64" s="574">
        <f>'[19]Rev_SP-12me'!CO114</f>
        <v>0.59094000000000002</v>
      </c>
      <c r="M64" s="202">
        <f t="shared" si="2"/>
        <v>6.9950023173832037</v>
      </c>
    </row>
    <row r="65" spans="2:13" x14ac:dyDescent="0.25">
      <c r="B65" s="205" t="s">
        <v>989</v>
      </c>
      <c r="C65" s="572">
        <f>'[19]Rev_SP-12me'!D115</f>
        <v>5022</v>
      </c>
      <c r="D65" s="572">
        <f>'[19]Rev_SP-12me'!E115</f>
        <v>9.0687163556749404</v>
      </c>
      <c r="E65" s="574">
        <f>'[19]Rev_SP-12me'!G115</f>
        <v>12.155177057157813</v>
      </c>
      <c r="F65" s="575">
        <f>'[19]Rev_SP-12me'!I115</f>
        <v>30</v>
      </c>
      <c r="G65" s="573">
        <f>'[19]Rev_SP-12me'!J115</f>
        <v>5</v>
      </c>
      <c r="H65" s="145">
        <v>5</v>
      </c>
      <c r="I65" s="147">
        <f>'[14]Rev_SP-12me'!AA61</f>
        <v>100</v>
      </c>
      <c r="J65" s="574">
        <f>'[19]Rev_SP-12me'!CL115</f>
        <v>0.32647378880429789</v>
      </c>
      <c r="K65" s="574">
        <f>'[19]Rev_SP-12me'!CM115</f>
        <v>6.0775885285789064</v>
      </c>
      <c r="L65" s="574">
        <f>'[19]Rev_SP-12me'!CO115</f>
        <v>0.59094000000000002</v>
      </c>
      <c r="M65" s="202">
        <f t="shared" si="2"/>
        <v>6.9950023173832037</v>
      </c>
    </row>
    <row r="66" spans="2:13" x14ac:dyDescent="0.25">
      <c r="B66" s="205" t="s">
        <v>990</v>
      </c>
      <c r="C66" s="572">
        <f>'[19]Rev_SP-12me'!D116</f>
        <v>0</v>
      </c>
      <c r="D66" s="572">
        <f>'[19]Rev_SP-12me'!E116</f>
        <v>0</v>
      </c>
      <c r="E66" s="574">
        <f>'[19]Rev_SP-12me'!G116</f>
        <v>0</v>
      </c>
      <c r="F66" s="575">
        <f>'[19]Rev_SP-12me'!I116</f>
        <v>30</v>
      </c>
      <c r="G66" s="573">
        <f>'[19]Rev_SP-12me'!J116</f>
        <v>5</v>
      </c>
      <c r="H66" s="145">
        <v>5</v>
      </c>
      <c r="I66" s="147">
        <f>'[14]Rev_SP-12me'!AA62</f>
        <v>100</v>
      </c>
      <c r="J66" s="574">
        <f>'[19]Rev_SP-12me'!CL116</f>
        <v>0</v>
      </c>
      <c r="K66" s="574">
        <f>'[19]Rev_SP-12me'!CM116</f>
        <v>0</v>
      </c>
      <c r="L66" s="574">
        <f>'[19]Rev_SP-12me'!CO116</f>
        <v>0</v>
      </c>
      <c r="M66" s="202">
        <f t="shared" si="2"/>
        <v>0</v>
      </c>
    </row>
    <row r="67" spans="2:13" x14ac:dyDescent="0.25">
      <c r="B67" s="28" t="s">
        <v>991</v>
      </c>
      <c r="C67" s="553">
        <f>'[19]Rev_SP-12me'!D117</f>
        <v>27776</v>
      </c>
      <c r="D67" s="553">
        <f>'[19]Rev_SP-12me'!E117</f>
        <v>209.01352484996801</v>
      </c>
      <c r="E67" s="557">
        <f>'[19]Rev_SP-12me'!G117</f>
        <v>177.37743678761092</v>
      </c>
      <c r="F67" s="556">
        <f>'[19]Rev_SP-12me'!I117</f>
        <v>21</v>
      </c>
      <c r="G67" s="424">
        <f>'[19]Rev_SP-12me'!J117</f>
        <v>12</v>
      </c>
      <c r="H67" s="145">
        <v>12</v>
      </c>
      <c r="I67" s="147">
        <f>'[14]Rev_SP-12me'!AA63</f>
        <v>100</v>
      </c>
      <c r="J67" s="587">
        <f>'[19]Rev_SP-12me'!CL117</f>
        <v>5.2671408262191939</v>
      </c>
      <c r="K67" s="587">
        <f>'[19]Rev_SP-12me'!CM117</f>
        <v>212.8529241451331</v>
      </c>
      <c r="L67" s="587">
        <f>'[19]Rev_SP-12me'!CO117</f>
        <v>2.9515799999999999</v>
      </c>
      <c r="M67" s="219">
        <f t="shared" si="2"/>
        <v>221.0716449713523</v>
      </c>
    </row>
    <row r="68" spans="2:13" x14ac:dyDescent="0.25">
      <c r="B68" s="28" t="s">
        <v>1033</v>
      </c>
      <c r="C68" s="553">
        <f>'[19]Rev_SP-12me'!D125</f>
        <v>603</v>
      </c>
      <c r="D68" s="553">
        <f>'[19]Rev_SP-12me'!E125</f>
        <v>31.76</v>
      </c>
      <c r="E68" s="557">
        <f>'[19]Rev_SP-12me'!G125</f>
        <v>14.62490725</v>
      </c>
      <c r="F68" s="556">
        <f>'[19]Rev_SP-12me'!I125</f>
        <v>0</v>
      </c>
      <c r="G68" s="424">
        <f>'[19]Rev_SP-12me'!J125</f>
        <v>6</v>
      </c>
      <c r="H68" s="145">
        <v>6</v>
      </c>
      <c r="I68" s="147">
        <f>'[14]Rev_SP-12me'!AA64</f>
        <v>120</v>
      </c>
      <c r="J68" s="587">
        <f>'[19]Rev_SP-12me'!CL125</f>
        <v>0</v>
      </c>
      <c r="K68" s="587">
        <f>'[19]Rev_SP-12me'!CM125</f>
        <v>8.7749443500000002</v>
      </c>
      <c r="L68" s="587">
        <f>'[19]Rev_SP-12me'!CO125</f>
        <v>7.2359999999999994E-2</v>
      </c>
      <c r="M68" s="219">
        <f t="shared" si="2"/>
        <v>8.8473043499999999</v>
      </c>
    </row>
    <row r="69" spans="2:13" x14ac:dyDescent="0.25">
      <c r="B69" s="28"/>
      <c r="C69" s="216"/>
      <c r="D69" s="119"/>
      <c r="E69" s="119"/>
      <c r="F69" s="92"/>
      <c r="G69" s="92"/>
      <c r="H69" s="92"/>
      <c r="I69" s="544"/>
      <c r="J69" s="119"/>
      <c r="K69" s="119"/>
      <c r="L69" s="119"/>
      <c r="M69" s="202"/>
    </row>
    <row r="70" spans="2:13" x14ac:dyDescent="0.25">
      <c r="B70" s="28" t="s">
        <v>1034</v>
      </c>
      <c r="C70" s="245">
        <f>SUM(C9,C22,C35,C42,C45,C53,C57,C61,C62,C67,C68)</f>
        <v>11399978</v>
      </c>
      <c r="D70" s="246">
        <f>SUM(D9,D22,D35,D42,D45,D53,D57,D61,D62,D67,D68)</f>
        <v>25216.336942767855</v>
      </c>
      <c r="E70" s="245">
        <f>SUM(E9,E22,E35,E42,E45,E53,E57,E61,E62,E67,E68)</f>
        <v>32094.945755162062</v>
      </c>
      <c r="F70" s="182"/>
      <c r="G70" s="182"/>
      <c r="H70" s="182"/>
      <c r="I70" s="182"/>
      <c r="J70" s="245">
        <f>SUM(J9,J22,J35,J42,J45,J53,J57,J61,J62,J67,J68)</f>
        <v>790.71112535404723</v>
      </c>
      <c r="K70" s="245">
        <f>SUM(K9,K22,K35,K42,K45,K53,K57,K61,K62,K67,K68)</f>
        <v>11283.84650245171</v>
      </c>
      <c r="L70" s="245">
        <f>SUM(L9,L22,L35,L42,L45,L53,L57,L61,L62,L67,L68)</f>
        <v>979.62326745000007</v>
      </c>
      <c r="M70" s="245">
        <f>SUM(M9,M22,M35,M42,M45,M53,M57,M61,M62,M67,M68)</f>
        <v>13054.180895255757</v>
      </c>
    </row>
    <row r="71" spans="2:13" x14ac:dyDescent="0.25">
      <c r="B71" s="204"/>
      <c r="C71" s="218"/>
      <c r="D71" s="219"/>
      <c r="E71" s="218"/>
      <c r="F71" s="556"/>
      <c r="G71" s="556"/>
      <c r="H71" s="556"/>
      <c r="I71" s="541"/>
      <c r="J71" s="218"/>
      <c r="K71" s="218"/>
      <c r="L71" s="218"/>
      <c r="M71" s="218"/>
    </row>
    <row r="72" spans="2:13" x14ac:dyDescent="0.25">
      <c r="B72" s="672" t="s">
        <v>844</v>
      </c>
      <c r="C72" s="17"/>
      <c r="D72" s="17"/>
      <c r="E72" s="17"/>
      <c r="F72" s="559"/>
      <c r="G72" s="559"/>
      <c r="H72" s="559"/>
      <c r="I72" s="544"/>
      <c r="J72" s="17"/>
      <c r="K72" s="17"/>
      <c r="L72" s="17"/>
      <c r="M72" s="88"/>
    </row>
    <row r="73" spans="2:13" x14ac:dyDescent="0.25">
      <c r="B73" s="220" t="s">
        <v>167</v>
      </c>
      <c r="C73" s="119"/>
      <c r="D73" s="119"/>
      <c r="E73" s="119"/>
      <c r="F73" s="559"/>
      <c r="G73" s="559"/>
      <c r="H73" s="559"/>
      <c r="I73" s="544"/>
      <c r="J73" s="119"/>
      <c r="K73" s="119"/>
      <c r="L73" s="119"/>
      <c r="M73" s="202"/>
    </row>
    <row r="74" spans="2:13" x14ac:dyDescent="0.25">
      <c r="B74" s="220" t="s">
        <v>1035</v>
      </c>
      <c r="C74" s="576">
        <f>'[19]Rev_SP-12me'!D151-'[19]Rev_SP-12me'!D175</f>
        <v>6595</v>
      </c>
      <c r="D74" s="582">
        <f>'[19]Rev_SP-12me'!E151-'[19]Rev_SP-12me'!E175</f>
        <v>1923.0351016618297</v>
      </c>
      <c r="E74" s="582">
        <f>'[19]Rev_SP-12me'!G151-'[19]Rev_SP-12me'!G175</f>
        <v>4428.3269204322896</v>
      </c>
      <c r="F74" s="582"/>
      <c r="G74" s="582"/>
      <c r="H74" s="424"/>
      <c r="I74" s="541"/>
      <c r="J74" s="582">
        <f>'[19]Rev_SP-12me'!CL151-'[19]Rev_SP-12me'!CL175</f>
        <v>800.61195544575696</v>
      </c>
      <c r="K74" s="582">
        <f>'[19]Rev_SP-12me'!CM151-'[19]Rev_SP-12me'!CM175</f>
        <v>3388.1290099154107</v>
      </c>
      <c r="L74" s="582">
        <f>'[19]Rev_SP-12me'!CO151-'[19]Rev_SP-12me'!CO175</f>
        <v>15.2544</v>
      </c>
      <c r="M74" s="218">
        <f t="shared" ref="M74:M113" si="3">SUM(J74:L74)</f>
        <v>4203.9953653611674</v>
      </c>
    </row>
    <row r="75" spans="2:13" ht="14.5" x14ac:dyDescent="0.25">
      <c r="B75" s="244" t="s">
        <v>1036</v>
      </c>
      <c r="C75" s="577">
        <f>'[19]Rev_SP-12me'!D152</f>
        <v>6379</v>
      </c>
      <c r="D75" s="583">
        <f>'[19]Rev_SP-12me'!E152</f>
        <v>1867.9325983540868</v>
      </c>
      <c r="E75" s="583">
        <f>'[19]Rev_SP-12me'!G152</f>
        <v>4285.6952861464142</v>
      </c>
      <c r="F75" s="583">
        <f>'[19]Rev_SP-12me'!I152</f>
        <v>500</v>
      </c>
      <c r="G75" s="580">
        <f>'[19]Rev_SP-12me'!CG152</f>
        <v>7.65</v>
      </c>
      <c r="H75" s="580">
        <f>'[19]Rev_SP-12me'!J152</f>
        <v>7.65</v>
      </c>
      <c r="I75" s="435">
        <v>2000</v>
      </c>
      <c r="J75" s="583">
        <f>'[19]Rev_SP-12me'!CL152</f>
        <v>803.52773906350455</v>
      </c>
      <c r="K75" s="583">
        <f>'[19]Rev_SP-12me'!CM152</f>
        <v>3312.616923639368</v>
      </c>
      <c r="L75" s="583">
        <f>'[19]Rev_SP-12me'!CO152</f>
        <v>14.869200000000001</v>
      </c>
      <c r="M75" s="222">
        <f t="shared" si="3"/>
        <v>4131.0138627028728</v>
      </c>
    </row>
    <row r="76" spans="2:13" ht="14.5" x14ac:dyDescent="0.25">
      <c r="B76" s="224" t="s">
        <v>1037</v>
      </c>
      <c r="C76" s="577">
        <f>'[19]Rev_SP-12me'!D153</f>
        <v>4483</v>
      </c>
      <c r="D76" s="583">
        <f>'[19]Rev_SP-12me'!E153</f>
        <v>1587.4090628648601</v>
      </c>
      <c r="E76" s="583">
        <f>'[19]Rev_SP-12me'!G153</f>
        <v>1456.2099833350037</v>
      </c>
      <c r="F76" s="583">
        <f>'[19]Rev_SP-12me'!I153</f>
        <v>500</v>
      </c>
      <c r="G76" s="580">
        <f>'[19]Rev_SP-12me'!CG153</f>
        <v>7.65</v>
      </c>
      <c r="H76" s="580">
        <f>'[19]Rev_SP-12me'!J153</f>
        <v>7.65</v>
      </c>
      <c r="I76" s="435">
        <v>2000</v>
      </c>
      <c r="J76" s="583">
        <f>'[19]Rev_SP-12me'!CL153</f>
        <v>761.9563501751328</v>
      </c>
      <c r="K76" s="583">
        <f>'[19]Rev_SP-12me'!CM153</f>
        <v>1114.0006372512778</v>
      </c>
      <c r="L76" s="583">
        <f>'[19]Rev_SP-12me'!CO153</f>
        <v>10.4496</v>
      </c>
      <c r="M76" s="222">
        <f t="shared" si="3"/>
        <v>1886.4065874264106</v>
      </c>
    </row>
    <row r="77" spans="2:13" ht="14.5" x14ac:dyDescent="0.25">
      <c r="B77" s="243" t="s">
        <v>1038</v>
      </c>
      <c r="C77" s="578">
        <f>'[19]Rev_SP-12me'!D154</f>
        <v>1701</v>
      </c>
      <c r="D77" s="584">
        <f>'[19]Rev_SP-12me'!E154</f>
        <v>217.95460608150901</v>
      </c>
      <c r="E77" s="584">
        <f>'[19]Rev_SP-12me'!G154</f>
        <v>288.90074567946226</v>
      </c>
      <c r="F77" s="584">
        <f>'[19]Rev_SP-12me'!I154</f>
        <v>100</v>
      </c>
      <c r="G77" s="581">
        <f>'[19]Rev_SP-12me'!CG154</f>
        <v>8</v>
      </c>
      <c r="H77" s="581">
        <f>'[19]Rev_SP-12me'!J154</f>
        <v>8</v>
      </c>
      <c r="I77" s="435">
        <v>2000</v>
      </c>
      <c r="J77" s="584">
        <f>'[19]Rev_SP-12me'!CL154</f>
        <v>20.923642183824867</v>
      </c>
      <c r="K77" s="584">
        <f>'[19]Rev_SP-12me'!CM154</f>
        <v>231.1205965435698</v>
      </c>
      <c r="L77" s="584">
        <f>'[19]Rev_SP-12me'!CO154</f>
        <v>3.9647999999999999</v>
      </c>
      <c r="M77" s="222">
        <f t="shared" si="3"/>
        <v>256.00903872739468</v>
      </c>
    </row>
    <row r="78" spans="2:13" ht="14.5" x14ac:dyDescent="0.25">
      <c r="B78" s="224" t="s">
        <v>1039</v>
      </c>
      <c r="C78" s="577">
        <f>'[19]Rev_SP-12me'!D155</f>
        <v>0</v>
      </c>
      <c r="D78" s="583">
        <f>'[19]Rev_SP-12me'!E155</f>
        <v>0</v>
      </c>
      <c r="E78" s="583">
        <f>'[19]Rev_SP-12me'!G155</f>
        <v>0.32662179058384883</v>
      </c>
      <c r="F78" s="583"/>
      <c r="G78" s="580">
        <f>'[19]Rev_SP-12me'!CG155</f>
        <v>7.65</v>
      </c>
      <c r="H78" s="580">
        <f>'[19]Rev_SP-12me'!J155</f>
        <v>7.65</v>
      </c>
      <c r="I78" s="435">
        <v>2000</v>
      </c>
      <c r="J78" s="583">
        <f>'[19]Rev_SP-12me'!CL155</f>
        <v>0</v>
      </c>
      <c r="K78" s="583">
        <f>'[19]Rev_SP-12me'!CM155</f>
        <v>0.24986566979664437</v>
      </c>
      <c r="L78" s="583">
        <f>'[19]Rev_SP-12me'!CO155</f>
        <v>0</v>
      </c>
      <c r="M78" s="222">
        <f t="shared" si="3"/>
        <v>0.24986566979664437</v>
      </c>
    </row>
    <row r="79" spans="2:13" ht="14.5" x14ac:dyDescent="0.25">
      <c r="B79" s="224" t="s">
        <v>1040</v>
      </c>
      <c r="C79" s="577">
        <f>'[19]Rev_SP-12me'!D156</f>
        <v>0</v>
      </c>
      <c r="D79" s="583">
        <f>'[19]Rev_SP-12me'!E156</f>
        <v>0</v>
      </c>
      <c r="E79" s="583">
        <f>'[19]Rev_SP-12me'!G156</f>
        <v>0.43751191333297795</v>
      </c>
      <c r="F79" s="583"/>
      <c r="G79" s="580">
        <f>'[19]Rev_SP-12me'!CG156</f>
        <v>7.3</v>
      </c>
      <c r="H79" s="580">
        <f>'[19]Rev_SP-12me'!J156</f>
        <v>7.3</v>
      </c>
      <c r="I79" s="435">
        <v>2000</v>
      </c>
      <c r="J79" s="583">
        <f>'[19]Rev_SP-12me'!CL156</f>
        <v>0</v>
      </c>
      <c r="K79" s="583">
        <f>'[19]Rev_SP-12me'!CM156</f>
        <v>0.31938369673307393</v>
      </c>
      <c r="L79" s="583">
        <f>'[19]Rev_SP-12me'!CO156</f>
        <v>0</v>
      </c>
      <c r="M79" s="222">
        <f t="shared" si="3"/>
        <v>0.31938369673307393</v>
      </c>
    </row>
    <row r="80" spans="2:13" ht="14.5" x14ac:dyDescent="0.25">
      <c r="B80" s="224" t="s">
        <v>1041</v>
      </c>
      <c r="C80" s="577">
        <f>'[19]Rev_SP-12me'!D157</f>
        <v>195</v>
      </c>
      <c r="D80" s="583">
        <f>'[19]Rev_SP-12me'!E157</f>
        <v>62.568929407717803</v>
      </c>
      <c r="E80" s="583">
        <f>'[19]Rev_SP-12me'!G157</f>
        <v>67.939576432993491</v>
      </c>
      <c r="F80" s="583">
        <f>'[19]Rev_SP-12me'!I157</f>
        <v>500</v>
      </c>
      <c r="G80" s="580">
        <f>'[19]Rev_SP-12me'!CG157</f>
        <v>8.6</v>
      </c>
      <c r="H80" s="580">
        <f>'[19]Rev_SP-12me'!J157</f>
        <v>8.6</v>
      </c>
      <c r="I80" s="435">
        <v>2000</v>
      </c>
      <c r="J80" s="583">
        <f>'[19]Rev_SP-12me'!CL157</f>
        <v>20.647746704546876</v>
      </c>
      <c r="K80" s="583">
        <f>'[19]Rev_SP-12me'!CM157</f>
        <v>58.428035732374397</v>
      </c>
      <c r="L80" s="583">
        <f>'[19]Rev_SP-12me'!CO157</f>
        <v>0.45479999999999998</v>
      </c>
      <c r="M80" s="222">
        <f t="shared" si="3"/>
        <v>79.530582436921279</v>
      </c>
    </row>
    <row r="81" spans="2:13" ht="14.5" x14ac:dyDescent="0.25">
      <c r="B81" s="228" t="s">
        <v>1042</v>
      </c>
      <c r="C81" s="577">
        <f>'[19]Rev_SP-12me'!D159</f>
        <v>0</v>
      </c>
      <c r="D81" s="583">
        <f>'[19]Rev_SP-12me'!E159</f>
        <v>0</v>
      </c>
      <c r="E81" s="583">
        <f>'[19]Rev_SP-12me'!G159</f>
        <v>709.43938480006273</v>
      </c>
      <c r="F81" s="583"/>
      <c r="G81" s="580">
        <f>'[19]Rev_SP-12me'!CG159</f>
        <v>8.65</v>
      </c>
      <c r="H81" s="580">
        <f>'[19]Rev_SP-12me'!J159</f>
        <v>8.65</v>
      </c>
      <c r="I81" s="435">
        <v>2000</v>
      </c>
      <c r="J81" s="583">
        <f>'[19]Rev_SP-12me'!CL159</f>
        <v>0</v>
      </c>
      <c r="K81" s="583">
        <f>'[19]Rev_SP-12me'!CM159</f>
        <v>613.66506785205434</v>
      </c>
      <c r="L81" s="583">
        <f>'[19]Rev_SP-12me'!CO159</f>
        <v>0</v>
      </c>
      <c r="M81" s="222">
        <f t="shared" si="3"/>
        <v>613.66506785205434</v>
      </c>
    </row>
    <row r="82" spans="2:13" ht="14.5" x14ac:dyDescent="0.25">
      <c r="B82" s="228" t="s">
        <v>1043</v>
      </c>
      <c r="C82" s="577">
        <f>'[19]Rev_SP-12me'!D160</f>
        <v>0</v>
      </c>
      <c r="D82" s="583">
        <f>'[19]Rev_SP-12me'!E160</f>
        <v>0</v>
      </c>
      <c r="E82" s="583">
        <f>'[19]Rev_SP-12me'!G160</f>
        <v>586.03110817946049</v>
      </c>
      <c r="F82" s="583"/>
      <c r="G82" s="580">
        <f>'[19]Rev_SP-12me'!CG160</f>
        <v>8.65</v>
      </c>
      <c r="H82" s="580">
        <f>'[19]Rev_SP-12me'!J160</f>
        <v>8.65</v>
      </c>
      <c r="I82" s="435">
        <v>2000</v>
      </c>
      <c r="J82" s="583">
        <f>'[19]Rev_SP-12me'!CL160</f>
        <v>0</v>
      </c>
      <c r="K82" s="583">
        <f>'[19]Rev_SP-12me'!CM160</f>
        <v>506.91690857523338</v>
      </c>
      <c r="L82" s="583">
        <f>'[19]Rev_SP-12me'!CO160</f>
        <v>0</v>
      </c>
      <c r="M82" s="222">
        <f t="shared" si="3"/>
        <v>506.91690857523338</v>
      </c>
    </row>
    <row r="83" spans="2:13" ht="14.5" x14ac:dyDescent="0.25">
      <c r="B83" s="228" t="s">
        <v>1044</v>
      </c>
      <c r="C83" s="577">
        <f>'[19]Rev_SP-12me'!D161</f>
        <v>0</v>
      </c>
      <c r="D83" s="583">
        <f>'[19]Rev_SP-12me'!E161</f>
        <v>0</v>
      </c>
      <c r="E83" s="583">
        <f>'[19]Rev_SP-12me'!G161</f>
        <v>1176.4103540155149</v>
      </c>
      <c r="F83" s="583"/>
      <c r="G83" s="580">
        <f>'[19]Rev_SP-12me'!CG161</f>
        <v>6.15</v>
      </c>
      <c r="H83" s="580">
        <f>'[19]Rev_SP-12me'!J161</f>
        <v>7.65</v>
      </c>
      <c r="I83" s="435">
        <v>2000</v>
      </c>
      <c r="J83" s="583">
        <f>'[19]Rev_SP-12me'!CL161</f>
        <v>0</v>
      </c>
      <c r="K83" s="583">
        <f>'[19]Rev_SP-12me'!CM161</f>
        <v>787.91642831832837</v>
      </c>
      <c r="L83" s="583">
        <f>'[19]Rev_SP-12me'!CO161</f>
        <v>0</v>
      </c>
      <c r="M83" s="222">
        <f t="shared" si="3"/>
        <v>787.91642831832837</v>
      </c>
    </row>
    <row r="84" spans="2:13" ht="14.5" x14ac:dyDescent="0.25">
      <c r="B84" s="220" t="s">
        <v>1045</v>
      </c>
      <c r="C84" s="576">
        <f>'[19]Rev_SP-12me'!D163</f>
        <v>216</v>
      </c>
      <c r="D84" s="582">
        <f>'[19]Rev_SP-12me'!E163</f>
        <v>55.102503307742801</v>
      </c>
      <c r="E84" s="582">
        <f>'[19]Rev_SP-12me'!G163</f>
        <v>142.63163428587498</v>
      </c>
      <c r="F84" s="582">
        <f>'[19]Rev_SP-12me'!I163</f>
        <v>500</v>
      </c>
      <c r="G84" s="579">
        <f>'[19]Rev_SP-12me'!CG163</f>
        <v>7.65</v>
      </c>
      <c r="H84" s="579">
        <f>'[19]Rev_SP-12me'!J163</f>
        <v>7.65</v>
      </c>
      <c r="I84" s="435">
        <v>2000</v>
      </c>
      <c r="J84" s="582">
        <f>'[19]Rev_SP-12me'!CL163</f>
        <v>26.449201587716544</v>
      </c>
      <c r="K84" s="582">
        <f>'[19]Rev_SP-12me'!CM163</f>
        <v>110.16142619630165</v>
      </c>
      <c r="L84" s="582">
        <f>'[19]Rev_SP-12me'!CO163</f>
        <v>0.504</v>
      </c>
      <c r="M84" s="218">
        <f t="shared" si="3"/>
        <v>137.11462778401818</v>
      </c>
    </row>
    <row r="85" spans="2:13" ht="14.5" x14ac:dyDescent="0.25">
      <c r="B85" s="228" t="s">
        <v>1046</v>
      </c>
      <c r="C85" s="577">
        <f>'[19]Rev_SP-12me'!D164</f>
        <v>216</v>
      </c>
      <c r="D85" s="583">
        <f>'[19]Rev_SP-12me'!E164</f>
        <v>55.102503307742801</v>
      </c>
      <c r="E85" s="583">
        <f>'[19]Rev_SP-12me'!G164</f>
        <v>50.869019986879096</v>
      </c>
      <c r="F85" s="583">
        <f>'[19]Rev_SP-12me'!I164</f>
        <v>500</v>
      </c>
      <c r="G85" s="580">
        <f>'[19]Rev_SP-12me'!CG164</f>
        <v>7.65</v>
      </c>
      <c r="H85" s="580">
        <f>'[19]Rev_SP-12me'!J164</f>
        <v>7.65</v>
      </c>
      <c r="I85" s="435">
        <v>2000</v>
      </c>
      <c r="J85" s="583">
        <f>'[19]Rev_SP-12me'!CL164</f>
        <v>26.449201587716544</v>
      </c>
      <c r="K85" s="583">
        <f>'[19]Rev_SP-12me'!CM164</f>
        <v>38.914800289962514</v>
      </c>
      <c r="L85" s="583">
        <f>'[19]Rev_SP-12me'!CO164</f>
        <v>0.504</v>
      </c>
      <c r="M85" s="222">
        <f t="shared" si="3"/>
        <v>65.868001877679063</v>
      </c>
    </row>
    <row r="86" spans="2:13" ht="14.5" x14ac:dyDescent="0.25">
      <c r="B86" s="228" t="s">
        <v>1047</v>
      </c>
      <c r="C86" s="577">
        <f>'[19]Rev_SP-12me'!D166</f>
        <v>0</v>
      </c>
      <c r="D86" s="583">
        <f>'[19]Rev_SP-12me'!E166</f>
        <v>0</v>
      </c>
      <c r="E86" s="583">
        <f>'[19]Rev_SP-12me'!G166</f>
        <v>27.637042362970845</v>
      </c>
      <c r="F86" s="583"/>
      <c r="G86" s="580">
        <f>'[19]Rev_SP-12me'!CG166</f>
        <v>8.65</v>
      </c>
      <c r="H86" s="580">
        <f>'[19]Rev_SP-12me'!J166</f>
        <v>8.65</v>
      </c>
      <c r="I86" s="435">
        <v>2000</v>
      </c>
      <c r="J86" s="583">
        <f>'[19]Rev_SP-12me'!CL166</f>
        <v>0</v>
      </c>
      <c r="K86" s="583">
        <f>'[19]Rev_SP-12me'!CM166</f>
        <v>23.906041643969782</v>
      </c>
      <c r="L86" s="583">
        <f>'[19]Rev_SP-12me'!CO166</f>
        <v>0</v>
      </c>
      <c r="M86" s="222">
        <f t="shared" si="3"/>
        <v>23.906041643969782</v>
      </c>
    </row>
    <row r="87" spans="2:13" ht="14.5" x14ac:dyDescent="0.25">
      <c r="B87" s="228" t="s">
        <v>1048</v>
      </c>
      <c r="C87" s="577">
        <f>'[19]Rev_SP-12me'!D167</f>
        <v>0</v>
      </c>
      <c r="D87" s="583">
        <f>'[19]Rev_SP-12me'!E167</f>
        <v>0</v>
      </c>
      <c r="E87" s="583">
        <f>'[19]Rev_SP-12me'!G167</f>
        <v>23.139213590584653</v>
      </c>
      <c r="F87" s="583"/>
      <c r="G87" s="580">
        <f>'[19]Rev_SP-12me'!CG167</f>
        <v>8.65</v>
      </c>
      <c r="H87" s="580">
        <f>'[19]Rev_SP-12me'!J167</f>
        <v>8.65</v>
      </c>
      <c r="I87" s="435">
        <v>2000</v>
      </c>
      <c r="J87" s="583">
        <f>'[19]Rev_SP-12me'!CL167</f>
        <v>0</v>
      </c>
      <c r="K87" s="583">
        <f>'[19]Rev_SP-12me'!CM167</f>
        <v>20.015419755855724</v>
      </c>
      <c r="L87" s="583">
        <f>'[19]Rev_SP-12me'!CO167</f>
        <v>0</v>
      </c>
      <c r="M87" s="222">
        <f t="shared" si="3"/>
        <v>20.015419755855724</v>
      </c>
    </row>
    <row r="88" spans="2:13" ht="14.5" x14ac:dyDescent="0.25">
      <c r="B88" s="228" t="s">
        <v>1049</v>
      </c>
      <c r="C88" s="577">
        <f>'[19]Rev_SP-12me'!D168</f>
        <v>0</v>
      </c>
      <c r="D88" s="583">
        <f>'[19]Rev_SP-12me'!E168</f>
        <v>0</v>
      </c>
      <c r="E88" s="583">
        <f>'[19]Rev_SP-12me'!G168</f>
        <v>40.986358345440372</v>
      </c>
      <c r="F88" s="583"/>
      <c r="G88" s="580">
        <f>'[19]Rev_SP-12me'!CG168</f>
        <v>6.15</v>
      </c>
      <c r="H88" s="580">
        <f>'[19]Rev_SP-12me'!J168</f>
        <v>7.65</v>
      </c>
      <c r="I88" s="435">
        <v>2000</v>
      </c>
      <c r="J88" s="583">
        <f>'[19]Rev_SP-12me'!CL168</f>
        <v>0</v>
      </c>
      <c r="K88" s="583">
        <f>'[19]Rev_SP-12me'!CM168</f>
        <v>27.325164506513637</v>
      </c>
      <c r="L88" s="583">
        <f>'[19]Rev_SP-12me'!CO168</f>
        <v>0</v>
      </c>
      <c r="M88" s="222">
        <f t="shared" si="3"/>
        <v>27.325164506513637</v>
      </c>
    </row>
    <row r="89" spans="2:13" ht="14.5" x14ac:dyDescent="0.25">
      <c r="B89" s="220" t="s">
        <v>1050</v>
      </c>
      <c r="C89" s="576">
        <f>'[19]Rev_SP-12me'!D175</f>
        <v>51</v>
      </c>
      <c r="D89" s="582">
        <f>'[19]Rev_SP-12me'!E175</f>
        <v>12.2354105022767</v>
      </c>
      <c r="E89" s="582">
        <f>'[19]Rev_SP-12me'!G175</f>
        <v>45.293254797724266</v>
      </c>
      <c r="F89" s="582">
        <f>'[19]Rev_SP-12me'!I175</f>
        <v>500</v>
      </c>
      <c r="G89" s="579">
        <f>'[19]Rev_SP-12me'!CG175</f>
        <v>7.65</v>
      </c>
      <c r="H89" s="579">
        <f>'[19]Rev_SP-12me'!J175</f>
        <v>7.65</v>
      </c>
      <c r="I89" s="435">
        <v>2000</v>
      </c>
      <c r="J89" s="582">
        <f>'[19]Rev_SP-12me'!CL175</f>
        <v>29.364985205464077</v>
      </c>
      <c r="K89" s="582">
        <f>'[19]Rev_SP-12me'!CM175</f>
        <v>34.649339920259067</v>
      </c>
      <c r="L89" s="582">
        <f>'[19]Rev_SP-12me'!CO175</f>
        <v>0.1188</v>
      </c>
      <c r="M89" s="218">
        <f t="shared" si="3"/>
        <v>64.13312512572314</v>
      </c>
    </row>
    <row r="90" spans="2:13" ht="14.5" x14ac:dyDescent="0.25">
      <c r="B90" s="224" t="s">
        <v>1051</v>
      </c>
      <c r="C90" s="577">
        <f>'[19]Rev_SP-12me'!D176</f>
        <v>51</v>
      </c>
      <c r="D90" s="583">
        <f>'[19]Rev_SP-12me'!E176</f>
        <v>12.2354105022767</v>
      </c>
      <c r="E90" s="583">
        <f>'[19]Rev_SP-12me'!G176</f>
        <v>16.711797222922797</v>
      </c>
      <c r="F90" s="583">
        <f>'[19]Rev_SP-12me'!I176</f>
        <v>500</v>
      </c>
      <c r="G90" s="580">
        <f>'[19]Rev_SP-12me'!CG176</f>
        <v>7.65</v>
      </c>
      <c r="H90" s="580">
        <f>'[19]Rev_SP-12me'!J176</f>
        <v>7.65</v>
      </c>
      <c r="I90" s="435">
        <v>2000</v>
      </c>
      <c r="J90" s="583">
        <f>'[19]Rev_SP-12me'!CL176</f>
        <v>5.8729970410928161</v>
      </c>
      <c r="K90" s="583">
        <f>'[19]Rev_SP-12me'!CM176</f>
        <v>12.78452487553594</v>
      </c>
      <c r="L90" s="583">
        <f>'[19]Rev_SP-12me'!CO176</f>
        <v>0.1188</v>
      </c>
      <c r="M90" s="222">
        <f t="shared" si="3"/>
        <v>18.776321916628756</v>
      </c>
    </row>
    <row r="91" spans="2:13" ht="14.5" x14ac:dyDescent="0.25">
      <c r="B91" s="224" t="s">
        <v>1052</v>
      </c>
      <c r="C91" s="577">
        <f>'[19]Rev_SP-12me'!D178</f>
        <v>0</v>
      </c>
      <c r="D91" s="583">
        <f>'[19]Rev_SP-12me'!E178</f>
        <v>0</v>
      </c>
      <c r="E91" s="583">
        <f>'[19]Rev_SP-12me'!G178</f>
        <v>9.1834418589534206</v>
      </c>
      <c r="F91" s="583"/>
      <c r="G91" s="580">
        <f>'[19]Rev_SP-12me'!CG178</f>
        <v>8.65</v>
      </c>
      <c r="H91" s="580">
        <f>'[19]Rev_SP-12me'!J178</f>
        <v>8.65</v>
      </c>
      <c r="I91" s="435">
        <v>2000</v>
      </c>
      <c r="J91" s="583">
        <f>'[19]Rev_SP-12me'!CL178</f>
        <v>0</v>
      </c>
      <c r="K91" s="583">
        <f>'[19]Rev_SP-12me'!CM178</f>
        <v>7.9436772079947087</v>
      </c>
      <c r="L91" s="583">
        <f>'[19]Rev_SP-12me'!CO178</f>
        <v>0</v>
      </c>
      <c r="M91" s="222">
        <f t="shared" si="3"/>
        <v>7.9436772079947087</v>
      </c>
    </row>
    <row r="92" spans="2:13" ht="14.5" x14ac:dyDescent="0.25">
      <c r="B92" s="224" t="s">
        <v>1053</v>
      </c>
      <c r="C92" s="577">
        <f>'[19]Rev_SP-12me'!D179</f>
        <v>0</v>
      </c>
      <c r="D92" s="583">
        <f>'[19]Rev_SP-12me'!E179</f>
        <v>0</v>
      </c>
      <c r="E92" s="583">
        <f>'[19]Rev_SP-12me'!G179</f>
        <v>6.6870201808688989</v>
      </c>
      <c r="F92" s="583"/>
      <c r="G92" s="580">
        <f>'[19]Rev_SP-12me'!CG179</f>
        <v>8.65</v>
      </c>
      <c r="H92" s="580">
        <f>'[19]Rev_SP-12me'!J179</f>
        <v>8.65</v>
      </c>
      <c r="I92" s="435">
        <v>2000</v>
      </c>
      <c r="J92" s="583">
        <f>'[19]Rev_SP-12me'!CL179</f>
        <v>0</v>
      </c>
      <c r="K92" s="583">
        <f>'[19]Rev_SP-12me'!CM179</f>
        <v>5.7842724564515979</v>
      </c>
      <c r="L92" s="583">
        <f>'[19]Rev_SP-12me'!CO179</f>
        <v>0</v>
      </c>
      <c r="M92" s="222">
        <f t="shared" si="3"/>
        <v>5.7842724564515979</v>
      </c>
    </row>
    <row r="93" spans="2:13" ht="14.5" x14ac:dyDescent="0.25">
      <c r="B93" s="224" t="s">
        <v>1054</v>
      </c>
      <c r="C93" s="577">
        <f>'[19]Rev_SP-12me'!D180</f>
        <v>0</v>
      </c>
      <c r="D93" s="583">
        <f>'[19]Rev_SP-12me'!E180</f>
        <v>0</v>
      </c>
      <c r="E93" s="583">
        <f>'[19]Rev_SP-12me'!G180</f>
        <v>12.710995534979146</v>
      </c>
      <c r="F93" s="583"/>
      <c r="G93" s="580">
        <f>'[19]Rev_SP-12me'!CG180</f>
        <v>6.15</v>
      </c>
      <c r="H93" s="580">
        <f>'[19]Rev_SP-12me'!J180</f>
        <v>7.65</v>
      </c>
      <c r="I93" s="435">
        <v>2000</v>
      </c>
      <c r="J93" s="583">
        <f>'[19]Rev_SP-12me'!CL180</f>
        <v>0</v>
      </c>
      <c r="K93" s="583">
        <f>'[19]Rev_SP-12me'!CM180</f>
        <v>9.7239115842590458</v>
      </c>
      <c r="L93" s="583">
        <f>'[19]Rev_SP-12me'!CO180</f>
        <v>0</v>
      </c>
      <c r="M93" s="222">
        <f t="shared" si="3"/>
        <v>9.7239115842590458</v>
      </c>
    </row>
    <row r="94" spans="2:13" ht="14.5" x14ac:dyDescent="0.25">
      <c r="B94" s="220" t="s">
        <v>1055</v>
      </c>
      <c r="C94" s="576">
        <f>'[19]Rev_SP-12me'!D169</f>
        <v>2</v>
      </c>
      <c r="D94" s="582">
        <f>'[19]Rev_SP-12me'!E169</f>
        <v>0.52</v>
      </c>
      <c r="E94" s="582">
        <f>'[19]Rev_SP-12me'!G169</f>
        <v>1.2810110000000001</v>
      </c>
      <c r="F94" s="582">
        <f>'[19]Rev_SP-12me'!I169</f>
        <v>500</v>
      </c>
      <c r="G94" s="579">
        <f>'[19]Rev_SP-12me'!CG169</f>
        <v>7.65</v>
      </c>
      <c r="H94" s="579">
        <f>'[19]Rev_SP-12me'!J169</f>
        <v>7.65</v>
      </c>
      <c r="I94" s="435">
        <v>2000</v>
      </c>
      <c r="J94" s="582">
        <f>'[19]Rev_SP-12me'!CL169</f>
        <v>0.24960000000000002</v>
      </c>
      <c r="K94" s="582">
        <f>'[19]Rev_SP-12me'!CM169</f>
        <v>0.97997341500000013</v>
      </c>
      <c r="L94" s="582">
        <f>'[19]Rev_SP-12me'!CO169</f>
        <v>4.7999999999999996E-3</v>
      </c>
      <c r="M94" s="218">
        <f t="shared" si="3"/>
        <v>1.2343734150000001</v>
      </c>
    </row>
    <row r="95" spans="2:13" ht="14.5" x14ac:dyDescent="0.25">
      <c r="B95" s="220" t="s">
        <v>1056</v>
      </c>
      <c r="C95" s="576">
        <f>'[19]Rev_SP-12me'!D181</f>
        <v>5616</v>
      </c>
      <c r="D95" s="582">
        <f>'[19]Rev_SP-12me'!E181</f>
        <v>1268.92494808674</v>
      </c>
      <c r="E95" s="582">
        <f>'[19]Rev_SP-12me'!G181</f>
        <v>2331.4521645062764</v>
      </c>
      <c r="F95" s="582">
        <f>'[19]Rev_SP-12me'!I181</f>
        <v>500</v>
      </c>
      <c r="G95" s="579">
        <f>'[19]Rev_SP-12me'!CG181</f>
        <v>8.8000000000000007</v>
      </c>
      <c r="H95" s="579">
        <f>'[19]Rev_SP-12me'!J181</f>
        <v>8.8000000000000007</v>
      </c>
      <c r="I95" s="435">
        <v>2000</v>
      </c>
      <c r="J95" s="582">
        <f>'[19]Rev_SP-12me'!CL181</f>
        <v>609.08397508163523</v>
      </c>
      <c r="K95" s="582">
        <f>'[19]Rev_SP-12me'!CM181</f>
        <v>2079.4204938656694</v>
      </c>
      <c r="L95" s="582">
        <f>'[19]Rev_SP-12me'!CO181</f>
        <v>12.87</v>
      </c>
      <c r="M95" s="218">
        <f t="shared" si="3"/>
        <v>2701.3744689473046</v>
      </c>
    </row>
    <row r="96" spans="2:13" ht="14.5" x14ac:dyDescent="0.25">
      <c r="B96" s="224" t="s">
        <v>1051</v>
      </c>
      <c r="C96" s="577">
        <f>'[19]Rev_SP-12me'!D182</f>
        <v>5616</v>
      </c>
      <c r="D96" s="583">
        <f>'[19]Rev_SP-12me'!E182</f>
        <v>1268.92494808674</v>
      </c>
      <c r="E96" s="583">
        <f>'[19]Rev_SP-12me'!G182</f>
        <v>1024.0601583667633</v>
      </c>
      <c r="F96" s="583">
        <f>'[19]Rev_SP-12me'!I182</f>
        <v>500</v>
      </c>
      <c r="G96" s="580">
        <f>'[19]Rev_SP-12me'!CG182</f>
        <v>8.8000000000000007</v>
      </c>
      <c r="H96" s="580">
        <f>'[19]Rev_SP-12me'!J182</f>
        <v>8.8000000000000007</v>
      </c>
      <c r="I96" s="435">
        <v>2000</v>
      </c>
      <c r="J96" s="583">
        <f>'[19]Rev_SP-12me'!CL182</f>
        <v>609.08397508163523</v>
      </c>
      <c r="K96" s="583">
        <f>'[19]Rev_SP-12me'!CM182</f>
        <v>901.17293936275178</v>
      </c>
      <c r="L96" s="583">
        <f>'[19]Rev_SP-12me'!CO182</f>
        <v>12.87</v>
      </c>
      <c r="M96" s="222">
        <f t="shared" si="3"/>
        <v>1523.1269144443868</v>
      </c>
    </row>
    <row r="97" spans="2:13" ht="14.5" x14ac:dyDescent="0.25">
      <c r="B97" s="224" t="s">
        <v>1052</v>
      </c>
      <c r="C97" s="577">
        <f>'[19]Rev_SP-12me'!D184</f>
        <v>0</v>
      </c>
      <c r="D97" s="583">
        <f>'[19]Rev_SP-12me'!E184</f>
        <v>0</v>
      </c>
      <c r="E97" s="583">
        <f>'[19]Rev_SP-12me'!G184</f>
        <v>397.72746319605977</v>
      </c>
      <c r="F97" s="583"/>
      <c r="G97" s="580">
        <f>'[19]Rev_SP-12me'!CG184</f>
        <v>9.8000000000000007</v>
      </c>
      <c r="H97" s="580">
        <f>'[19]Rev_SP-12me'!J184</f>
        <v>9.8000000000000007</v>
      </c>
      <c r="I97" s="435">
        <v>2000</v>
      </c>
      <c r="J97" s="583">
        <f>'[19]Rev_SP-12me'!CL184</f>
        <v>0</v>
      </c>
      <c r="K97" s="583">
        <f>'[19]Rev_SP-12me'!CM184</f>
        <v>389.77291393213858</v>
      </c>
      <c r="L97" s="583">
        <f>'[19]Rev_SP-12me'!CO184</f>
        <v>0</v>
      </c>
      <c r="M97" s="222">
        <f t="shared" si="3"/>
        <v>389.77291393213858</v>
      </c>
    </row>
    <row r="98" spans="2:13" ht="14.5" x14ac:dyDescent="0.25">
      <c r="B98" s="224" t="s">
        <v>1053</v>
      </c>
      <c r="C98" s="577">
        <f>'[19]Rev_SP-12me'!D185</f>
        <v>0</v>
      </c>
      <c r="D98" s="583">
        <f>'[19]Rev_SP-12me'!E185</f>
        <v>0</v>
      </c>
      <c r="E98" s="583">
        <f>'[19]Rev_SP-12me'!G185</f>
        <v>388.38764001693232</v>
      </c>
      <c r="F98" s="583"/>
      <c r="G98" s="580">
        <f>'[19]Rev_SP-12me'!CG185</f>
        <v>9.8000000000000007</v>
      </c>
      <c r="H98" s="580">
        <f>'[19]Rev_SP-12me'!J185</f>
        <v>9.8000000000000007</v>
      </c>
      <c r="I98" s="435">
        <v>2000</v>
      </c>
      <c r="J98" s="583">
        <f>'[19]Rev_SP-12me'!CL185</f>
        <v>0</v>
      </c>
      <c r="K98" s="583">
        <f>'[19]Rev_SP-12me'!CM185</f>
        <v>380.61988721659372</v>
      </c>
      <c r="L98" s="583">
        <f>'[19]Rev_SP-12me'!CO185</f>
        <v>0</v>
      </c>
      <c r="M98" s="222">
        <f t="shared" si="3"/>
        <v>380.61988721659372</v>
      </c>
    </row>
    <row r="99" spans="2:13" ht="14.5" x14ac:dyDescent="0.25">
      <c r="B99" s="224" t="s">
        <v>1054</v>
      </c>
      <c r="C99" s="577">
        <f>'[19]Rev_SP-12me'!D186</f>
        <v>0</v>
      </c>
      <c r="D99" s="583">
        <f>'[19]Rev_SP-12me'!E186</f>
        <v>0</v>
      </c>
      <c r="E99" s="583">
        <f>'[19]Rev_SP-12me'!G186</f>
        <v>521.27690292652096</v>
      </c>
      <c r="F99" s="583"/>
      <c r="G99" s="580">
        <f>'[19]Rev_SP-12me'!CG186</f>
        <v>7.3000000000000007</v>
      </c>
      <c r="H99" s="580">
        <f>'[19]Rev_SP-12me'!J186</f>
        <v>8.8000000000000007</v>
      </c>
      <c r="I99" s="435">
        <v>2000</v>
      </c>
      <c r="J99" s="583">
        <f>'[19]Rev_SP-12me'!CL186</f>
        <v>0</v>
      </c>
      <c r="K99" s="583">
        <f>'[19]Rev_SP-12me'!CM186</f>
        <v>407.8547533541855</v>
      </c>
      <c r="L99" s="583">
        <f>'[19]Rev_SP-12me'!CO186</f>
        <v>0</v>
      </c>
      <c r="M99" s="222">
        <f t="shared" si="3"/>
        <v>407.8547533541855</v>
      </c>
    </row>
    <row r="100" spans="2:13" ht="14.5" x14ac:dyDescent="0.25">
      <c r="B100" s="220" t="s">
        <v>1057</v>
      </c>
      <c r="C100" s="576">
        <f>'[19]Rev_SP-12me'!D188</f>
        <v>2</v>
      </c>
      <c r="D100" s="582">
        <f>'[19]Rev_SP-12me'!E188</f>
        <v>0.24588251792115901</v>
      </c>
      <c r="E100" s="582">
        <f>'[19]Rev_SP-12me'!G188</f>
        <v>0.42035094737770118</v>
      </c>
      <c r="F100" s="582">
        <f>'[19]Rev_SP-12me'!I188</f>
        <v>285</v>
      </c>
      <c r="G100" s="579">
        <f>'[19]Rev_SP-12me'!CG188</f>
        <v>5</v>
      </c>
      <c r="H100" s="579">
        <f>'[19]Rev_SP-12me'!J188</f>
        <v>5</v>
      </c>
      <c r="I100" s="435">
        <v>2000</v>
      </c>
      <c r="J100" s="582">
        <f>'[19]Rev_SP-12me'!CL188</f>
        <v>6.7273456903229098E-2</v>
      </c>
      <c r="K100" s="582">
        <f>'[19]Rev_SP-12me'!CM188</f>
        <v>0.21109831309679888</v>
      </c>
      <c r="L100" s="582">
        <f>'[19]Rev_SP-12me'!CO188</f>
        <v>4.7999999999999996E-3</v>
      </c>
      <c r="M100" s="218">
        <f t="shared" si="3"/>
        <v>0.28317177000002802</v>
      </c>
    </row>
    <row r="101" spans="2:13" ht="14.5" x14ac:dyDescent="0.25">
      <c r="B101" s="224" t="s">
        <v>1051</v>
      </c>
      <c r="C101" s="577">
        <f>'[19]Rev_SP-12me'!D189</f>
        <v>2</v>
      </c>
      <c r="D101" s="583">
        <f>'[19]Rev_SP-12me'!E189</f>
        <v>0.24588251792115901</v>
      </c>
      <c r="E101" s="583">
        <f>'[19]Rev_SP-12me'!G189</f>
        <v>0.12536601596459035</v>
      </c>
      <c r="F101" s="583">
        <f>'[19]Rev_SP-12me'!I189</f>
        <v>285</v>
      </c>
      <c r="G101" s="580">
        <f>'[19]Rev_SP-12me'!CG189</f>
        <v>5</v>
      </c>
      <c r="H101" s="580">
        <f>'[19]Rev_SP-12me'!J189</f>
        <v>5</v>
      </c>
      <c r="I101" s="435">
        <v>2000</v>
      </c>
      <c r="J101" s="583">
        <f>'[19]Rev_SP-12me'!CL189</f>
        <v>6.7273456903229098E-2</v>
      </c>
      <c r="K101" s="583">
        <f>'[19]Rev_SP-12me'!CM189</f>
        <v>6.2683007982295175E-2</v>
      </c>
      <c r="L101" s="583">
        <f>'[19]Rev_SP-12me'!CO189</f>
        <v>4.7999999999999996E-3</v>
      </c>
      <c r="M101" s="222">
        <f t="shared" si="3"/>
        <v>0.13475646488552426</v>
      </c>
    </row>
    <row r="102" spans="2:13" ht="14.5" x14ac:dyDescent="0.25">
      <c r="B102" s="224" t="s">
        <v>1052</v>
      </c>
      <c r="C102" s="577">
        <f>'[19]Rev_SP-12me'!D191</f>
        <v>0</v>
      </c>
      <c r="D102" s="583">
        <f>'[19]Rev_SP-12me'!E191</f>
        <v>0</v>
      </c>
      <c r="E102" s="583">
        <f>'[19]Rev_SP-12me'!G191</f>
        <v>8.4578318565061997E-2</v>
      </c>
      <c r="F102" s="583"/>
      <c r="G102" s="580">
        <f>'[19]Rev_SP-12me'!CG191</f>
        <v>6</v>
      </c>
      <c r="H102" s="580">
        <f>'[19]Rev_SP-12me'!J191</f>
        <v>6</v>
      </c>
      <c r="I102" s="435">
        <v>2000</v>
      </c>
      <c r="J102" s="583">
        <f>'[19]Rev_SP-12me'!CL191</f>
        <v>0</v>
      </c>
      <c r="K102" s="583">
        <f>'[19]Rev_SP-12me'!CM191</f>
        <v>5.0746991139037204E-2</v>
      </c>
      <c r="L102" s="583">
        <f>'[19]Rev_SP-12me'!CO191</f>
        <v>0</v>
      </c>
      <c r="M102" s="222">
        <f t="shared" si="3"/>
        <v>5.0746991139037204E-2</v>
      </c>
    </row>
    <row r="103" spans="2:13" ht="14.5" x14ac:dyDescent="0.25">
      <c r="B103" s="224" t="s">
        <v>1053</v>
      </c>
      <c r="C103" s="577">
        <f>'[19]Rev_SP-12me'!D192</f>
        <v>0</v>
      </c>
      <c r="D103" s="583">
        <f>'[19]Rev_SP-12me'!E192</f>
        <v>0</v>
      </c>
      <c r="E103" s="583">
        <f>'[19]Rev_SP-12me'!G192</f>
        <v>6.7491405057602968E-2</v>
      </c>
      <c r="F103" s="583"/>
      <c r="G103" s="580">
        <f>'[19]Rev_SP-12me'!CG192</f>
        <v>6</v>
      </c>
      <c r="H103" s="580">
        <f>'[19]Rev_SP-12me'!J192</f>
        <v>6</v>
      </c>
      <c r="I103" s="435">
        <v>2000</v>
      </c>
      <c r="J103" s="583">
        <f>'[19]Rev_SP-12me'!CL192</f>
        <v>0</v>
      </c>
      <c r="K103" s="583">
        <f>'[19]Rev_SP-12me'!CM192</f>
        <v>4.049484303456178E-2</v>
      </c>
      <c r="L103" s="583">
        <f>'[19]Rev_SP-12me'!CO192</f>
        <v>0</v>
      </c>
      <c r="M103" s="222">
        <f t="shared" si="3"/>
        <v>4.049484303456178E-2</v>
      </c>
    </row>
    <row r="104" spans="2:13" ht="14.5" x14ac:dyDescent="0.25">
      <c r="B104" s="224" t="s">
        <v>1054</v>
      </c>
      <c r="C104" s="577">
        <f>'[19]Rev_SP-12me'!D193</f>
        <v>0</v>
      </c>
      <c r="D104" s="583">
        <f>'[19]Rev_SP-12me'!E193</f>
        <v>0</v>
      </c>
      <c r="E104" s="583">
        <f>'[19]Rev_SP-12me'!G193</f>
        <v>0.14291520779044584</v>
      </c>
      <c r="F104" s="583"/>
      <c r="G104" s="580">
        <f>'[19]Rev_SP-12me'!CG193</f>
        <v>3.5</v>
      </c>
      <c r="H104" s="580">
        <f>'[19]Rev_SP-12me'!J193</f>
        <v>5</v>
      </c>
      <c r="I104" s="435">
        <v>2000</v>
      </c>
      <c r="J104" s="583">
        <f>'[19]Rev_SP-12me'!CL193</f>
        <v>0</v>
      </c>
      <c r="K104" s="583">
        <f>'[19]Rev_SP-12me'!CM193</f>
        <v>5.7173470940904705E-2</v>
      </c>
      <c r="L104" s="583">
        <f>'[19]Rev_SP-12me'!CO193</f>
        <v>0</v>
      </c>
      <c r="M104" s="222">
        <f t="shared" si="3"/>
        <v>5.7173470940904705E-2</v>
      </c>
    </row>
    <row r="105" spans="2:13" ht="14.5" x14ac:dyDescent="0.25">
      <c r="B105" s="220" t="s">
        <v>1058</v>
      </c>
      <c r="C105" s="576">
        <f>'[19]Rev_SP-12me'!D194</f>
        <v>14</v>
      </c>
      <c r="D105" s="582">
        <f>'[19]Rev_SP-12me'!E194</f>
        <v>3.3581404124621899</v>
      </c>
      <c r="E105" s="582">
        <f>'[19]Rev_SP-12me'!G194</f>
        <v>5.7946416931337676</v>
      </c>
      <c r="F105" s="582">
        <f>'[19]Rev_SP-12me'!I194</f>
        <v>500</v>
      </c>
      <c r="G105" s="579">
        <f>'[19]Rev_SP-12me'!CG194</f>
        <v>8.5</v>
      </c>
      <c r="H105" s="579">
        <f>'[19]Rev_SP-12me'!J194</f>
        <v>8.5</v>
      </c>
      <c r="I105" s="435">
        <v>2000</v>
      </c>
      <c r="J105" s="582">
        <f>'[19]Rev_SP-12me'!CL194</f>
        <v>1.6119073979818515</v>
      </c>
      <c r="K105" s="582">
        <f>'[19]Rev_SP-12me'!CM194</f>
        <v>4.9320096023141833</v>
      </c>
      <c r="L105" s="582">
        <f>'[19]Rev_SP-12me'!CO194</f>
        <v>3.2399999999999998E-2</v>
      </c>
      <c r="M105" s="218">
        <f t="shared" si="3"/>
        <v>6.5763170002960347</v>
      </c>
    </row>
    <row r="106" spans="2:13" ht="14.5" x14ac:dyDescent="0.25">
      <c r="B106" s="224" t="s">
        <v>1051</v>
      </c>
      <c r="C106" s="577">
        <f>'[19]Rev_SP-12me'!D195</f>
        <v>14</v>
      </c>
      <c r="D106" s="583">
        <f>'[19]Rev_SP-12me'!E195</f>
        <v>3.3581404124621899</v>
      </c>
      <c r="E106" s="583">
        <f>'[19]Rev_SP-12me'!G195</f>
        <v>1.6743305746691961</v>
      </c>
      <c r="F106" s="583">
        <f>'[19]Rev_SP-12me'!I195</f>
        <v>500</v>
      </c>
      <c r="G106" s="580">
        <f>'[19]Rev_SP-12me'!CG195</f>
        <v>8.5</v>
      </c>
      <c r="H106" s="580">
        <f>'[19]Rev_SP-12me'!J195</f>
        <v>8.5</v>
      </c>
      <c r="I106" s="435">
        <v>2000</v>
      </c>
      <c r="J106" s="583">
        <f>'[19]Rev_SP-12me'!CL195</f>
        <v>1.6119073979818515</v>
      </c>
      <c r="K106" s="583">
        <f>'[19]Rev_SP-12me'!CM195</f>
        <v>1.4231809884688167</v>
      </c>
      <c r="L106" s="583">
        <f>'[19]Rev_SP-12me'!CO195</f>
        <v>3.2399999999999998E-2</v>
      </c>
      <c r="M106" s="222">
        <f t="shared" si="3"/>
        <v>3.0674883864506679</v>
      </c>
    </row>
    <row r="107" spans="2:13" ht="14.5" x14ac:dyDescent="0.25">
      <c r="B107" s="224" t="s">
        <v>1052</v>
      </c>
      <c r="C107" s="577">
        <f>'[19]Rev_SP-12me'!D197</f>
        <v>0</v>
      </c>
      <c r="D107" s="583">
        <f>'[19]Rev_SP-12me'!E197</f>
        <v>0</v>
      </c>
      <c r="E107" s="583">
        <f>'[19]Rev_SP-12me'!G197</f>
        <v>0.9823276849401843</v>
      </c>
      <c r="F107" s="583"/>
      <c r="G107" s="580">
        <f>'[19]Rev_SP-12me'!CG197</f>
        <v>9.5</v>
      </c>
      <c r="H107" s="580">
        <f>'[19]Rev_SP-12me'!J197</f>
        <v>9.5</v>
      </c>
      <c r="I107" s="435">
        <v>2000</v>
      </c>
      <c r="J107" s="583">
        <f>'[19]Rev_SP-12me'!CL197</f>
        <v>0</v>
      </c>
      <c r="K107" s="583">
        <f>'[19]Rev_SP-12me'!CM197</f>
        <v>0.93321130069317504</v>
      </c>
      <c r="L107" s="583">
        <f>'[19]Rev_SP-12me'!CO197</f>
        <v>0</v>
      </c>
      <c r="M107" s="222">
        <f t="shared" si="3"/>
        <v>0.93321130069317504</v>
      </c>
    </row>
    <row r="108" spans="2:13" ht="14.5" x14ac:dyDescent="0.25">
      <c r="B108" s="224" t="s">
        <v>1053</v>
      </c>
      <c r="C108" s="577">
        <f>'[19]Rev_SP-12me'!D198</f>
        <v>0</v>
      </c>
      <c r="D108" s="583">
        <f>'[19]Rev_SP-12me'!E198</f>
        <v>0</v>
      </c>
      <c r="E108" s="583">
        <f>'[19]Rev_SP-12me'!G198</f>
        <v>1.0773005154120012</v>
      </c>
      <c r="F108" s="583"/>
      <c r="G108" s="580">
        <f>'[19]Rev_SP-12me'!CG198</f>
        <v>9.5</v>
      </c>
      <c r="H108" s="580">
        <f>'[19]Rev_SP-12me'!J198</f>
        <v>9.5</v>
      </c>
      <c r="I108" s="435">
        <v>2000</v>
      </c>
      <c r="J108" s="583">
        <f>'[19]Rev_SP-12me'!CL198</f>
        <v>0</v>
      </c>
      <c r="K108" s="583">
        <f>'[19]Rev_SP-12me'!CM198</f>
        <v>1.0234354896414011</v>
      </c>
      <c r="L108" s="583">
        <f>'[19]Rev_SP-12me'!CO198</f>
        <v>0</v>
      </c>
      <c r="M108" s="222">
        <f t="shared" si="3"/>
        <v>1.0234354896414011</v>
      </c>
    </row>
    <row r="109" spans="2:13" ht="14.5" x14ac:dyDescent="0.25">
      <c r="B109" s="224" t="s">
        <v>1054</v>
      </c>
      <c r="C109" s="577">
        <f>'[19]Rev_SP-12me'!D199</f>
        <v>0</v>
      </c>
      <c r="D109" s="583">
        <f>'[19]Rev_SP-12me'!E199</f>
        <v>0</v>
      </c>
      <c r="E109" s="583">
        <f>'[19]Rev_SP-12me'!G199</f>
        <v>2.060682918112386</v>
      </c>
      <c r="F109" s="583"/>
      <c r="G109" s="580">
        <f>'[19]Rev_SP-12me'!CG199</f>
        <v>7</v>
      </c>
      <c r="H109" s="580">
        <f>'[19]Rev_SP-12me'!J199</f>
        <v>8.5</v>
      </c>
      <c r="I109" s="435">
        <v>2000</v>
      </c>
      <c r="J109" s="583">
        <f>'[19]Rev_SP-12me'!CL199</f>
        <v>0</v>
      </c>
      <c r="K109" s="583">
        <f>'[19]Rev_SP-12me'!CM199</f>
        <v>1.55218182351079</v>
      </c>
      <c r="L109" s="583">
        <f>'[19]Rev_SP-12me'!CO199</f>
        <v>0</v>
      </c>
      <c r="M109" s="222">
        <f t="shared" si="3"/>
        <v>1.55218182351079</v>
      </c>
    </row>
    <row r="110" spans="2:13" ht="14.5" x14ac:dyDescent="0.25">
      <c r="B110" s="220" t="s">
        <v>1178</v>
      </c>
      <c r="C110" s="576">
        <f>'[19]Rev_SP-12me'!D201</f>
        <v>130</v>
      </c>
      <c r="D110" s="582">
        <f>'[19]Rev_SP-12me'!E201</f>
        <v>47.597667306474001</v>
      </c>
      <c r="E110" s="582">
        <f>'[19]Rev_SP-12me'!G201</f>
        <v>45.370631876000004</v>
      </c>
      <c r="F110" s="582">
        <f>'[19]Rev_SP-12me'!I201</f>
        <v>300</v>
      </c>
      <c r="G110" s="579">
        <f>'[19]Rev_SP-12me'!CG201</f>
        <v>6.3</v>
      </c>
      <c r="H110" s="579">
        <f>'[19]Rev_SP-12me'!J201</f>
        <v>6.3</v>
      </c>
      <c r="I110" s="435">
        <v>2000</v>
      </c>
      <c r="J110" s="582">
        <f>'[19]Rev_SP-12me'!CL201</f>
        <v>8.2105976103667651</v>
      </c>
      <c r="K110" s="582">
        <f>'[19]Rev_SP-12me'!CM201</f>
        <v>28.583498081880002</v>
      </c>
      <c r="L110" s="582">
        <f>'[19]Rev_SP-12me'!CO201</f>
        <v>0.30959999999999999</v>
      </c>
      <c r="M110" s="218">
        <f t="shared" si="3"/>
        <v>37.103695692246774</v>
      </c>
    </row>
    <row r="111" spans="2:13" ht="14.5" x14ac:dyDescent="0.25">
      <c r="B111" s="224" t="s">
        <v>1060</v>
      </c>
      <c r="C111" s="577">
        <f>'[19]Rev_SP-12me'!D201</f>
        <v>130</v>
      </c>
      <c r="D111" s="583">
        <f>'[19]Rev_SP-12me'!E201</f>
        <v>47.597667306474001</v>
      </c>
      <c r="E111" s="583">
        <f>'[19]Rev_SP-12me'!G201</f>
        <v>45.370631876000004</v>
      </c>
      <c r="F111" s="583">
        <f>'[19]Rev_SP-12me'!I201</f>
        <v>300</v>
      </c>
      <c r="G111" s="580">
        <f>'[19]Rev_SP-12me'!CG201</f>
        <v>6.3</v>
      </c>
      <c r="H111" s="580">
        <f>'[19]Rev_SP-12me'!J201</f>
        <v>6.3</v>
      </c>
      <c r="I111" s="435">
        <v>2000</v>
      </c>
      <c r="J111" s="583">
        <f>'[19]Rev_SP-12me'!CL201</f>
        <v>8.2105976103667651</v>
      </c>
      <c r="K111" s="583">
        <f>'[19]Rev_SP-12me'!CM201</f>
        <v>28.583498081880002</v>
      </c>
      <c r="L111" s="583">
        <f>'[19]Rev_SP-12me'!CO201</f>
        <v>0.30959999999999999</v>
      </c>
      <c r="M111" s="222">
        <f t="shared" si="3"/>
        <v>37.103695692246774</v>
      </c>
    </row>
    <row r="112" spans="2:13" ht="14.5" x14ac:dyDescent="0.25">
      <c r="B112" s="220" t="s">
        <v>1061</v>
      </c>
      <c r="C112" s="576">
        <f>'[19]Rev_SP-12me'!D207</f>
        <v>119</v>
      </c>
      <c r="D112" s="582">
        <f>'[19]Rev_SP-12me'!E207</f>
        <v>38.5623</v>
      </c>
      <c r="E112" s="582">
        <f>'[19]Rev_SP-12me'!G207</f>
        <v>136.36510061723496</v>
      </c>
      <c r="F112" s="582"/>
      <c r="G112" s="579">
        <f>'[19]Rev_SP-12me'!CG207</f>
        <v>6.1</v>
      </c>
      <c r="H112" s="579">
        <f>'[19]Rev_SP-12me'!J207</f>
        <v>6.1</v>
      </c>
      <c r="I112" s="435">
        <v>2000</v>
      </c>
      <c r="J112" s="582">
        <f>'[19]Rev_SP-12me'!CL207</f>
        <v>0</v>
      </c>
      <c r="K112" s="582">
        <f>'[19]Rev_SP-12me'!CM207</f>
        <v>83.182711376513311</v>
      </c>
      <c r="L112" s="582">
        <f>'[19]Rev_SP-12me'!CO207</f>
        <v>0.28320000000000001</v>
      </c>
      <c r="M112" s="218">
        <f t="shared" si="3"/>
        <v>83.465911376513304</v>
      </c>
    </row>
    <row r="113" spans="2:13" ht="14.5" x14ac:dyDescent="0.25">
      <c r="B113" s="224" t="s">
        <v>197</v>
      </c>
      <c r="C113" s="577">
        <f>'[19]Rev_SP-12me'!D207</f>
        <v>119</v>
      </c>
      <c r="D113" s="583">
        <f>'[19]Rev_SP-12me'!E207</f>
        <v>38.5623</v>
      </c>
      <c r="E113" s="583">
        <f>'[19]Rev_SP-12me'!G207</f>
        <v>136.36510061723496</v>
      </c>
      <c r="F113" s="583"/>
      <c r="G113" s="580">
        <f>'[19]Rev_SP-12me'!CG207</f>
        <v>6.1</v>
      </c>
      <c r="H113" s="580">
        <f>'[19]Rev_SP-12me'!J207</f>
        <v>6.1</v>
      </c>
      <c r="I113" s="435">
        <v>2000</v>
      </c>
      <c r="J113" s="583">
        <f>'[19]Rev_SP-12me'!CL207</f>
        <v>0</v>
      </c>
      <c r="K113" s="583">
        <f>'[19]Rev_SP-12me'!CM207</f>
        <v>83.182711376513311</v>
      </c>
      <c r="L113" s="583">
        <f>'[19]Rev_SP-12me'!CO207</f>
        <v>0.28320000000000001</v>
      </c>
      <c r="M113" s="222">
        <f t="shared" si="3"/>
        <v>83.465911376513304</v>
      </c>
    </row>
    <row r="114" spans="2:13" ht="14.5" x14ac:dyDescent="0.25">
      <c r="B114" s="224"/>
      <c r="C114" s="577"/>
      <c r="D114" s="583"/>
      <c r="E114" s="583"/>
      <c r="F114" s="583"/>
      <c r="G114" s="580"/>
      <c r="H114" s="580"/>
      <c r="I114" s="435"/>
      <c r="J114" s="583"/>
      <c r="K114" s="583"/>
      <c r="L114" s="583"/>
      <c r="M114" s="222"/>
    </row>
    <row r="115" spans="2:13" ht="14.5" x14ac:dyDescent="0.25">
      <c r="B115" s="220" t="s">
        <v>1063</v>
      </c>
      <c r="C115" s="576">
        <f>'[19]Rev_SP-12me'!D214</f>
        <v>0</v>
      </c>
      <c r="D115" s="582">
        <f>'[19]Rev_SP-12me'!E214</f>
        <v>0</v>
      </c>
      <c r="E115" s="582">
        <f>'[19]Rev_SP-12me'!G214</f>
        <v>0</v>
      </c>
      <c r="F115" s="582">
        <f>'[19]Rev_SP-12me'!I214</f>
        <v>500</v>
      </c>
      <c r="G115" s="579">
        <f>'[19]Rev_SP-12me'!CG214</f>
        <v>5.05</v>
      </c>
      <c r="H115" s="579">
        <f>'[19]Rev_SP-12me'!J214</f>
        <v>5.05</v>
      </c>
      <c r="I115" s="435">
        <v>2000</v>
      </c>
      <c r="J115" s="582">
        <f>'[19]Rev_SP-12me'!CL214</f>
        <v>0</v>
      </c>
      <c r="K115" s="582">
        <f>'[19]Rev_SP-12me'!CM214</f>
        <v>0</v>
      </c>
      <c r="L115" s="582">
        <f>'[19]Rev_SP-12me'!CO214</f>
        <v>0</v>
      </c>
      <c r="M115" s="218">
        <f t="shared" ref="M115:M124" si="4">SUM(J115:L115)</f>
        <v>0</v>
      </c>
    </row>
    <row r="116" spans="2:13" ht="14.5" x14ac:dyDescent="0.25">
      <c r="B116" s="220" t="s">
        <v>1064</v>
      </c>
      <c r="C116" s="576">
        <f>'[19]Rev_SP-12me'!D220</f>
        <v>0</v>
      </c>
      <c r="D116" s="582">
        <f>'[19]Rev_SP-12me'!E220</f>
        <v>0</v>
      </c>
      <c r="E116" s="582">
        <f>'[19]Rev_SP-12me'!G220</f>
        <v>0</v>
      </c>
      <c r="F116" s="582">
        <f>'[19]Rev_SP-12me'!I220</f>
        <v>500</v>
      </c>
      <c r="G116" s="579">
        <f>'[19]Rev_SP-12me'!CG220</f>
        <v>4.95</v>
      </c>
      <c r="H116" s="579">
        <f>'[19]Rev_SP-12me'!J220</f>
        <v>4.95</v>
      </c>
      <c r="I116" s="435">
        <v>2000</v>
      </c>
      <c r="J116" s="582">
        <f>'[19]Rev_SP-12me'!CL220</f>
        <v>0</v>
      </c>
      <c r="K116" s="582">
        <f>'[19]Rev_SP-12me'!CM220</f>
        <v>0</v>
      </c>
      <c r="L116" s="582">
        <f>'[19]Rev_SP-12me'!CO220</f>
        <v>0</v>
      </c>
      <c r="M116" s="218">
        <f t="shared" si="4"/>
        <v>0</v>
      </c>
    </row>
    <row r="117" spans="2:13" ht="14.5" x14ac:dyDescent="0.25">
      <c r="B117" s="220" t="s">
        <v>856</v>
      </c>
      <c r="C117" s="576">
        <f>'[19]Rev_SP-12me'!D226</f>
        <v>254</v>
      </c>
      <c r="D117" s="582">
        <f>'[19]Rev_SP-12me'!E226</f>
        <v>159.12551661656599</v>
      </c>
      <c r="E117" s="582">
        <f>'[19]Rev_SP-12me'!G226</f>
        <v>307.52778079183508</v>
      </c>
      <c r="F117" s="582">
        <f>'[19]Rev_SP-12me'!I226</f>
        <v>285</v>
      </c>
      <c r="G117" s="579">
        <f>'[19]Rev_SP-12me'!CG226</f>
        <v>7.3</v>
      </c>
      <c r="H117" s="579">
        <f>'[19]Rev_SP-12me'!J226</f>
        <v>7.3</v>
      </c>
      <c r="I117" s="435">
        <v>2000</v>
      </c>
      <c r="J117" s="582">
        <f>'[19]Rev_SP-12me'!CL226</f>
        <v>43.536741346292459</v>
      </c>
      <c r="K117" s="582">
        <f>'[19]Rev_SP-12me'!CM226</f>
        <v>224.4952799780396</v>
      </c>
      <c r="L117" s="582">
        <f>'[19]Rev_SP-12me'!CO226</f>
        <v>0.58440000000000003</v>
      </c>
      <c r="M117" s="218">
        <f t="shared" si="4"/>
        <v>268.61642132433207</v>
      </c>
    </row>
    <row r="118" spans="2:13" ht="14.5" x14ac:dyDescent="0.25">
      <c r="B118" s="220" t="s">
        <v>1065</v>
      </c>
      <c r="C118" s="576">
        <f>'[19]Rev_SP-12me'!D232</f>
        <v>813</v>
      </c>
      <c r="D118" s="582">
        <f>'[19]Rev_SP-12me'!E232</f>
        <v>164.72877523621</v>
      </c>
      <c r="E118" s="582">
        <f>'[19]Rev_SP-12me'!G232</f>
        <v>285.03358473268923</v>
      </c>
      <c r="F118" s="582">
        <f>'[19]Rev_SP-12me'!I232</f>
        <v>500</v>
      </c>
      <c r="G118" s="579">
        <f>'[19]Rev_SP-12me'!CG232</f>
        <v>11.8</v>
      </c>
      <c r="H118" s="579">
        <f>'[19]Rev_SP-12me'!J232</f>
        <v>11.8</v>
      </c>
      <c r="I118" s="435">
        <v>2000</v>
      </c>
      <c r="J118" s="582">
        <f>'[19]Rev_SP-12me'!CL232</f>
        <v>79.069812113380806</v>
      </c>
      <c r="K118" s="582">
        <f>'[19]Rev_SP-12me'!CM232</f>
        <v>336.33962998457332</v>
      </c>
      <c r="L118" s="582">
        <f>'[19]Rev_SP-12me'!CO232</f>
        <v>1.7771999999999999</v>
      </c>
      <c r="M118" s="218">
        <f t="shared" si="4"/>
        <v>417.18664209795412</v>
      </c>
    </row>
    <row r="119" spans="2:13" x14ac:dyDescent="0.25">
      <c r="B119" s="220" t="s">
        <v>1066</v>
      </c>
      <c r="C119" s="576">
        <f>'[19]Rev_SP-12me'!D238</f>
        <v>0</v>
      </c>
      <c r="D119" s="582">
        <f>'[19]Rev_SP-12me'!E238</f>
        <v>0</v>
      </c>
      <c r="E119" s="582">
        <f>'[19]Rev_SP-12me'!G238</f>
        <v>0</v>
      </c>
      <c r="F119" s="582">
        <f>'[19]Rev_SP-12me'!I238</f>
        <v>0</v>
      </c>
      <c r="G119" s="579">
        <f>'[19]Rev_SP-12me'!CG238</f>
        <v>4.7699999999999996</v>
      </c>
      <c r="H119" s="579">
        <f>'[19]Rev_SP-12me'!J238</f>
        <v>4.7699999999999996</v>
      </c>
      <c r="I119" s="541"/>
      <c r="J119" s="582">
        <f>'[19]Rev_SP-12me'!CL238</f>
        <v>0</v>
      </c>
      <c r="K119" s="582">
        <f>'[19]Rev_SP-12me'!CM238</f>
        <v>0</v>
      </c>
      <c r="L119" s="582">
        <f>'[19]Rev_SP-12me'!CO238</f>
        <v>0</v>
      </c>
      <c r="M119" s="218">
        <f t="shared" si="4"/>
        <v>0</v>
      </c>
    </row>
    <row r="120" spans="2:13" ht="14.5" x14ac:dyDescent="0.25">
      <c r="B120" s="220" t="s">
        <v>1067</v>
      </c>
      <c r="C120" s="576">
        <f>'[19]Rev_SP-12me'!D239</f>
        <v>62</v>
      </c>
      <c r="D120" s="582">
        <f>'[19]Rev_SP-12me'!E239</f>
        <v>26.3692250749958</v>
      </c>
      <c r="E120" s="582">
        <f>'[19]Rev_SP-12me'!G239</f>
        <v>38.952858774999996</v>
      </c>
      <c r="F120" s="582">
        <f>'[19]Rev_SP-12me'!I239</f>
        <v>100</v>
      </c>
      <c r="G120" s="579">
        <f>'[19]Rev_SP-12me'!CG239</f>
        <v>6</v>
      </c>
      <c r="H120" s="579">
        <f>'[19]Rev_SP-12me'!J239</f>
        <v>6</v>
      </c>
      <c r="I120" s="435">
        <v>2000</v>
      </c>
      <c r="J120" s="582">
        <f>'[19]Rev_SP-12me'!CL239</f>
        <v>2.531445607199597</v>
      </c>
      <c r="K120" s="582">
        <f>'[19]Rev_SP-12me'!CM239</f>
        <v>23.371715264999999</v>
      </c>
      <c r="L120" s="582">
        <f>'[19]Rev_SP-12me'!CO239</f>
        <v>0.1152</v>
      </c>
      <c r="M120" s="218">
        <f t="shared" si="4"/>
        <v>26.018360872199597</v>
      </c>
    </row>
    <row r="121" spans="2:13" ht="14.5" x14ac:dyDescent="0.25">
      <c r="B121" s="228" t="s">
        <v>1051</v>
      </c>
      <c r="C121" s="577">
        <f>'[19]Rev_SP-12me'!D240</f>
        <v>62</v>
      </c>
      <c r="D121" s="583">
        <f>'[19]Rev_SP-12me'!E240</f>
        <v>26.3692250749958</v>
      </c>
      <c r="E121" s="583">
        <f>'[19]Rev_SP-12me'!G240</f>
        <v>13.320796</v>
      </c>
      <c r="F121" s="583">
        <f>'[19]Rev_SP-12me'!I240</f>
        <v>100</v>
      </c>
      <c r="G121" s="580">
        <f>'[19]Rev_SP-12me'!CG240</f>
        <v>6</v>
      </c>
      <c r="H121" s="580">
        <f>'[19]Rev_SP-12me'!J240</f>
        <v>6</v>
      </c>
      <c r="I121" s="435">
        <v>2000</v>
      </c>
      <c r="J121" s="583">
        <f>'[19]Rev_SP-12me'!CL240</f>
        <v>2.531445607199597</v>
      </c>
      <c r="K121" s="583">
        <f>'[19]Rev_SP-12me'!CM240</f>
        <v>7.9924775999999991</v>
      </c>
      <c r="L121" s="583">
        <f>'[19]Rev_SP-12me'!CO240</f>
        <v>0.1152</v>
      </c>
      <c r="M121" s="222">
        <f t="shared" si="4"/>
        <v>10.639123207199596</v>
      </c>
    </row>
    <row r="122" spans="2:13" ht="14.5" x14ac:dyDescent="0.25">
      <c r="B122" s="228" t="s">
        <v>1052</v>
      </c>
      <c r="C122" s="577">
        <f>'[19]Rev_SP-12me'!D242</f>
        <v>0</v>
      </c>
      <c r="D122" s="583">
        <f>'[19]Rev_SP-12me'!E242</f>
        <v>0</v>
      </c>
      <c r="E122" s="583">
        <f>'[19]Rev_SP-12me'!G242</f>
        <v>5.7476211624999998</v>
      </c>
      <c r="F122" s="583"/>
      <c r="G122" s="580">
        <f>'[19]Rev_SP-12me'!CG242</f>
        <v>7</v>
      </c>
      <c r="H122" s="580">
        <f>'[19]Rev_SP-12me'!J242</f>
        <v>7</v>
      </c>
      <c r="I122" s="435">
        <v>2000</v>
      </c>
      <c r="J122" s="583">
        <f>'[19]Rev_SP-12me'!CL242</f>
        <v>0</v>
      </c>
      <c r="K122" s="583">
        <f>'[19]Rev_SP-12me'!CM242</f>
        <v>4.02333481375</v>
      </c>
      <c r="L122" s="583">
        <f>'[19]Rev_SP-12me'!CO242</f>
        <v>0</v>
      </c>
      <c r="M122" s="222">
        <f t="shared" si="4"/>
        <v>4.02333481375</v>
      </c>
    </row>
    <row r="123" spans="2:13" ht="14.5" x14ac:dyDescent="0.25">
      <c r="B123" s="228" t="s">
        <v>1053</v>
      </c>
      <c r="C123" s="577">
        <f>'[19]Rev_SP-12me'!D243</f>
        <v>0</v>
      </c>
      <c r="D123" s="583">
        <f>'[19]Rev_SP-12me'!E243</f>
        <v>0</v>
      </c>
      <c r="E123" s="583">
        <f>'[19]Rev_SP-12me'!G243</f>
        <v>4.909824725</v>
      </c>
      <c r="F123" s="583"/>
      <c r="G123" s="580">
        <f>'[19]Rev_SP-12me'!CG243</f>
        <v>7</v>
      </c>
      <c r="H123" s="580">
        <f>'[19]Rev_SP-12me'!J243</f>
        <v>7</v>
      </c>
      <c r="I123" s="435">
        <v>2000</v>
      </c>
      <c r="J123" s="583">
        <f>'[19]Rev_SP-12me'!CL243</f>
        <v>0</v>
      </c>
      <c r="K123" s="583">
        <f>'[19]Rev_SP-12me'!CM243</f>
        <v>3.4368773075000001</v>
      </c>
      <c r="L123" s="583">
        <f>'[19]Rev_SP-12me'!CO243</f>
        <v>0</v>
      </c>
      <c r="M123" s="222">
        <f t="shared" si="4"/>
        <v>3.4368773075000001</v>
      </c>
    </row>
    <row r="124" spans="2:13" ht="14.5" x14ac:dyDescent="0.25">
      <c r="B124" s="228" t="s">
        <v>1054</v>
      </c>
      <c r="C124" s="577">
        <f>'[19]Rev_SP-12me'!D244</f>
        <v>0</v>
      </c>
      <c r="D124" s="583">
        <f>'[19]Rev_SP-12me'!E244</f>
        <v>0</v>
      </c>
      <c r="E124" s="583">
        <f>'[19]Rev_SP-12me'!G244</f>
        <v>14.9746168875</v>
      </c>
      <c r="F124" s="583"/>
      <c r="G124" s="580">
        <f>'[19]Rev_SP-12me'!CG244</f>
        <v>4.5</v>
      </c>
      <c r="H124" s="580">
        <f>'[19]Rev_SP-12me'!J244</f>
        <v>6</v>
      </c>
      <c r="I124" s="435">
        <v>2000</v>
      </c>
      <c r="J124" s="583">
        <f>'[19]Rev_SP-12me'!CL244</f>
        <v>0</v>
      </c>
      <c r="K124" s="583">
        <f>'[19]Rev_SP-12me'!CM244</f>
        <v>7.6401543993750014</v>
      </c>
      <c r="L124" s="583">
        <f>'[19]Rev_SP-12me'!CO244</f>
        <v>0</v>
      </c>
      <c r="M124" s="222">
        <f t="shared" si="4"/>
        <v>7.6401543993750014</v>
      </c>
    </row>
    <row r="125" spans="2:13" x14ac:dyDescent="0.25">
      <c r="B125" s="214" t="s">
        <v>1068</v>
      </c>
      <c r="C125" s="212">
        <f>SUM(C74,C89,C94,C95,C100,C105,C110,C112,C115,C116,C117,C118,C119,C120)</f>
        <v>13658</v>
      </c>
      <c r="D125" s="212">
        <f>SUM(D74,D89,D94,D95,D100,D105,D110,D112,D115,D116,D117,D118,D119,D120)</f>
        <v>3644.7029674154751</v>
      </c>
      <c r="E125" s="212">
        <f>SUM(E74,E89,E94,E95,E100,E105,E110,E112,E115,E116,E117,E118,E119,E120)</f>
        <v>7625.8183001695606</v>
      </c>
      <c r="F125" s="212"/>
      <c r="G125" s="439"/>
      <c r="H125" s="439"/>
      <c r="I125" s="439"/>
      <c r="J125" s="212">
        <f>SUM(J74,J89,J94,J95,J100,J105,J110,J112,J115,J116,J117,J118,J119,J120)</f>
        <v>1574.3382932649811</v>
      </c>
      <c r="K125" s="212">
        <f>SUM(K74,K89,K94,K95,K100,K105,K110,K112,K115,K116,K117,K118,K119,K120)</f>
        <v>6204.2947597177554</v>
      </c>
      <c r="L125" s="212">
        <f>SUM(L74,L89,L94,L95,L100,L105,L110,L112,L115,L116,L117,L118,L119,L120)</f>
        <v>31.354799999999997</v>
      </c>
      <c r="M125" s="234">
        <f>SUM(M74,M89,M94,M95,M100,M105,M110,M112,M115,M116,M117,M118,M119,M120)</f>
        <v>7809.9878529827374</v>
      </c>
    </row>
    <row r="126" spans="2:13" x14ac:dyDescent="0.25">
      <c r="B126" s="544"/>
      <c r="F126" s="4"/>
      <c r="G126" s="4"/>
      <c r="H126" s="4"/>
      <c r="I126" s="4"/>
    </row>
    <row r="127" spans="2:13" x14ac:dyDescent="0.25">
      <c r="B127" s="220" t="s">
        <v>189</v>
      </c>
      <c r="C127" s="17"/>
      <c r="D127" s="17"/>
      <c r="E127" s="17"/>
      <c r="F127" s="559"/>
      <c r="G127" s="559"/>
      <c r="H127" s="559"/>
      <c r="I127" s="544"/>
      <c r="J127" s="17"/>
      <c r="K127" s="17"/>
      <c r="L127" s="17"/>
      <c r="M127" s="88"/>
    </row>
    <row r="128" spans="2:13" x14ac:dyDescent="0.25">
      <c r="B128" s="220" t="s">
        <v>1069</v>
      </c>
      <c r="C128" s="576">
        <f>'[19]Rev_SP-12me'!D256-'[19]Rev_SP-12me'!D279</f>
        <v>545</v>
      </c>
      <c r="D128" s="582">
        <f>'[19]Rev_SP-12me'!E256-'[19]Rev_SP-12me'!E279</f>
        <v>1703.5344731904372</v>
      </c>
      <c r="E128" s="582">
        <f>'[19]Rev_SP-12me'!G256-'[19]Rev_SP-12me'!G279</f>
        <v>6739.7465348138903</v>
      </c>
      <c r="F128" s="582"/>
      <c r="G128" s="582"/>
      <c r="H128" s="424"/>
      <c r="I128" s="541"/>
      <c r="J128" s="582">
        <f>'[19]Rev_SP-12me'!CL256-'[19]Rev_SP-12me'!CL279</f>
        <v>812.3914941931647</v>
      </c>
      <c r="K128" s="582">
        <f>'[19]Rev_SP-12me'!CM256-'[19]Rev_SP-12me'!CM279</f>
        <v>4795.6393988492646</v>
      </c>
      <c r="L128" s="582">
        <f>'[19]Rev_SP-12me'!CO256-'[19]Rev_SP-12me'!CO279</f>
        <v>2.1419999999999999</v>
      </c>
      <c r="M128" s="219">
        <f t="shared" ref="M128:M167" si="5">SUM(J128:L128)</f>
        <v>5610.1728930424288</v>
      </c>
    </row>
    <row r="129" spans="2:13" x14ac:dyDescent="0.25">
      <c r="B129" s="237" t="s">
        <v>1070</v>
      </c>
      <c r="C129" s="601">
        <f>'[19]Rev_SP-12me'!D257</f>
        <v>540</v>
      </c>
      <c r="D129" s="605">
        <f>'[19]Rev_SP-12me'!E257</f>
        <v>1694.9136936250527</v>
      </c>
      <c r="E129" s="605">
        <f>'[19]Rev_SP-12me'!G257</f>
        <v>6714.1035658195451</v>
      </c>
      <c r="F129" s="609">
        <f>'[19]Rev_SP-12me'!I257</f>
        <v>500</v>
      </c>
      <c r="G129" s="603">
        <f>'[19]Rev_SP-12me'!CG257</f>
        <v>7.15</v>
      </c>
      <c r="H129" s="603">
        <f>'[19]Rev_SP-12me'!J257</f>
        <v>7.15</v>
      </c>
      <c r="I129" s="147">
        <v>3500</v>
      </c>
      <c r="J129" s="605">
        <f>'[19]Rev_SP-12me'!CL257</f>
        <v>813.25425207380056</v>
      </c>
      <c r="K129" s="605">
        <f>'[19]Rev_SP-12me'!CM257</f>
        <v>4821.7095682530107</v>
      </c>
      <c r="L129" s="605">
        <f>'[19]Rev_SP-12me'!CO257</f>
        <v>2.1419999999999999</v>
      </c>
      <c r="M129" s="202">
        <f t="shared" si="5"/>
        <v>5637.1058203268112</v>
      </c>
    </row>
    <row r="130" spans="2:13" x14ac:dyDescent="0.25">
      <c r="B130" s="224" t="s">
        <v>1037</v>
      </c>
      <c r="C130" s="577">
        <f>'[19]Rev_SP-12me'!D258</f>
        <v>538</v>
      </c>
      <c r="D130" s="583">
        <f>'[19]Rev_SP-12me'!E258</f>
        <v>1692.8848878502199</v>
      </c>
      <c r="E130" s="583">
        <f>'[19]Rev_SP-12me'!G258</f>
        <v>2194.6802789460985</v>
      </c>
      <c r="F130" s="607">
        <f>'[19]Rev_SP-12me'!I258</f>
        <v>500</v>
      </c>
      <c r="G130" s="580">
        <f>'[19]Rev_SP-12me'!CG258</f>
        <v>7.15</v>
      </c>
      <c r="H130" s="580">
        <f>'[19]Rev_SP-12me'!J258</f>
        <v>7.15</v>
      </c>
      <c r="I130" s="147">
        <v>3500</v>
      </c>
      <c r="J130" s="583">
        <f>'[19]Rev_SP-12me'!CL258</f>
        <v>812.58474616810565</v>
      </c>
      <c r="K130" s="583">
        <f>'[19]Rev_SP-12me'!CM258</f>
        <v>1569.1963994464604</v>
      </c>
      <c r="L130" s="583">
        <f>'[19]Rev_SP-12me'!CO258</f>
        <v>2.1335999999999999</v>
      </c>
      <c r="M130" s="202">
        <f t="shared" si="5"/>
        <v>2383.9147456145661</v>
      </c>
    </row>
    <row r="131" spans="2:13" x14ac:dyDescent="0.25">
      <c r="B131" s="224" t="s">
        <v>1071</v>
      </c>
      <c r="C131" s="577">
        <f>'[19]Rev_SP-12me'!D260</f>
        <v>0</v>
      </c>
      <c r="D131" s="583">
        <f>'[19]Rev_SP-12me'!E260</f>
        <v>0</v>
      </c>
      <c r="E131" s="583">
        <f>'[19]Rev_SP-12me'!G260</f>
        <v>2.6890441837445596</v>
      </c>
      <c r="F131" s="607"/>
      <c r="G131" s="580">
        <f>'[19]Rev_SP-12me'!CG260</f>
        <v>7.15</v>
      </c>
      <c r="H131" s="580">
        <f>'[19]Rev_SP-12me'!J260</f>
        <v>7.15</v>
      </c>
      <c r="I131" s="147">
        <v>3500</v>
      </c>
      <c r="J131" s="583">
        <f>'[19]Rev_SP-12me'!CL260</f>
        <v>0</v>
      </c>
      <c r="K131" s="583">
        <f>'[19]Rev_SP-12me'!CM260</f>
        <v>1.9226665913773602</v>
      </c>
      <c r="L131" s="583">
        <f>'[19]Rev_SP-12me'!CO260</f>
        <v>0</v>
      </c>
      <c r="M131" s="202">
        <f t="shared" si="5"/>
        <v>1.9226665913773602</v>
      </c>
    </row>
    <row r="132" spans="2:13" x14ac:dyDescent="0.25">
      <c r="B132" s="224" t="s">
        <v>1072</v>
      </c>
      <c r="C132" s="577">
        <f>'[19]Rev_SP-12me'!D261</f>
        <v>0</v>
      </c>
      <c r="D132" s="583">
        <f>'[19]Rev_SP-12me'!E261</f>
        <v>0</v>
      </c>
      <c r="E132" s="583">
        <f>'[19]Rev_SP-12me'!G261</f>
        <v>1.5493383640067269</v>
      </c>
      <c r="F132" s="607"/>
      <c r="G132" s="580">
        <f>'[19]Rev_SP-12me'!CG261</f>
        <v>7.3</v>
      </c>
      <c r="H132" s="580">
        <f>'[19]Rev_SP-12me'!J261</f>
        <v>7.3</v>
      </c>
      <c r="I132" s="147">
        <v>3500</v>
      </c>
      <c r="J132" s="583">
        <f>'[19]Rev_SP-12me'!CL261</f>
        <v>0</v>
      </c>
      <c r="K132" s="583">
        <f>'[19]Rev_SP-12me'!CM261</f>
        <v>1.1310170057249107</v>
      </c>
      <c r="L132" s="583">
        <f>'[19]Rev_SP-12me'!CO261</f>
        <v>0</v>
      </c>
      <c r="M132" s="202">
        <f t="shared" si="5"/>
        <v>1.1310170057249107</v>
      </c>
    </row>
    <row r="133" spans="2:13" x14ac:dyDescent="0.25">
      <c r="B133" s="224" t="s">
        <v>1073</v>
      </c>
      <c r="C133" s="577">
        <f>'[19]Rev_SP-12me'!D262</f>
        <v>2</v>
      </c>
      <c r="D133" s="583">
        <f>'[19]Rev_SP-12me'!E262</f>
        <v>2.02880577483289</v>
      </c>
      <c r="E133" s="583">
        <f>'[19]Rev_SP-12me'!G262</f>
        <v>2.2718572238425967</v>
      </c>
      <c r="F133" s="607">
        <f>'[19]Rev_SP-12me'!I262</f>
        <v>500</v>
      </c>
      <c r="G133" s="580">
        <f>'[19]Rev_SP-12me'!CG262</f>
        <v>7.9</v>
      </c>
      <c r="H133" s="580">
        <f>'[19]Rev_SP-12me'!J262</f>
        <v>7.9</v>
      </c>
      <c r="I133" s="147">
        <v>3500</v>
      </c>
      <c r="J133" s="583">
        <f>'[19]Rev_SP-12me'!CL262</f>
        <v>0.66950590569485369</v>
      </c>
      <c r="K133" s="583">
        <f>'[19]Rev_SP-12me'!CM262</f>
        <v>1.7947672068356515</v>
      </c>
      <c r="L133" s="583">
        <f>'[19]Rev_SP-12me'!CO262</f>
        <v>8.3999999999999995E-3</v>
      </c>
      <c r="M133" s="202">
        <f t="shared" si="5"/>
        <v>2.4726731125305053</v>
      </c>
    </row>
    <row r="134" spans="2:13" x14ac:dyDescent="0.25">
      <c r="B134" s="228" t="s">
        <v>1052</v>
      </c>
      <c r="C134" s="577">
        <f>'[19]Rev_SP-12me'!D264</f>
        <v>0</v>
      </c>
      <c r="D134" s="583">
        <f>'[19]Rev_SP-12me'!E264</f>
        <v>0</v>
      </c>
      <c r="E134" s="583">
        <f>'[19]Rev_SP-12me'!G264</f>
        <v>1260.1659393337918</v>
      </c>
      <c r="F134" s="607"/>
      <c r="G134" s="580">
        <f>'[19]Rev_SP-12me'!CG264</f>
        <v>8.15</v>
      </c>
      <c r="H134" s="580">
        <f>'[19]Rev_SP-12me'!J264</f>
        <v>8.15</v>
      </c>
      <c r="I134" s="147">
        <v>3500</v>
      </c>
      <c r="J134" s="583">
        <f>'[19]Rev_SP-12me'!CL264</f>
        <v>0</v>
      </c>
      <c r="K134" s="583">
        <f>'[19]Rev_SP-12me'!CM264</f>
        <v>1027.0352405570404</v>
      </c>
      <c r="L134" s="583">
        <f>'[19]Rev_SP-12me'!CO264</f>
        <v>0</v>
      </c>
      <c r="M134" s="202">
        <f t="shared" si="5"/>
        <v>1027.0352405570404</v>
      </c>
    </row>
    <row r="135" spans="2:13" x14ac:dyDescent="0.25">
      <c r="B135" s="228" t="s">
        <v>1053</v>
      </c>
      <c r="C135" s="577">
        <f>'[19]Rev_SP-12me'!D265</f>
        <v>0</v>
      </c>
      <c r="D135" s="583">
        <f>'[19]Rev_SP-12me'!E265</f>
        <v>0</v>
      </c>
      <c r="E135" s="583">
        <f>'[19]Rev_SP-12me'!G265</f>
        <v>1052.3960366097899</v>
      </c>
      <c r="F135" s="607"/>
      <c r="G135" s="580">
        <f>'[19]Rev_SP-12me'!CG265</f>
        <v>8.15</v>
      </c>
      <c r="H135" s="580">
        <f>'[19]Rev_SP-12me'!J265</f>
        <v>8.15</v>
      </c>
      <c r="I135" s="147">
        <v>3500</v>
      </c>
      <c r="J135" s="583">
        <f>'[19]Rev_SP-12me'!CL265</f>
        <v>0</v>
      </c>
      <c r="K135" s="583">
        <f>'[19]Rev_SP-12me'!CM265</f>
        <v>857.70276983697875</v>
      </c>
      <c r="L135" s="583">
        <f>'[19]Rev_SP-12me'!CO265</f>
        <v>0</v>
      </c>
      <c r="M135" s="202">
        <f t="shared" si="5"/>
        <v>857.70276983697875</v>
      </c>
    </row>
    <row r="136" spans="2:13" x14ac:dyDescent="0.25">
      <c r="B136" s="228" t="s">
        <v>1054</v>
      </c>
      <c r="C136" s="577">
        <f>'[19]Rev_SP-12me'!D266</f>
        <v>0</v>
      </c>
      <c r="D136" s="583">
        <f>'[19]Rev_SP-12me'!E266</f>
        <v>0</v>
      </c>
      <c r="E136" s="583">
        <f>'[19]Rev_SP-12me'!G266</f>
        <v>2200.3510711582717</v>
      </c>
      <c r="F136" s="607"/>
      <c r="G136" s="580">
        <f>'[19]Rev_SP-12me'!CG266</f>
        <v>5.65</v>
      </c>
      <c r="H136" s="580">
        <f>'[19]Rev_SP-12me'!J266</f>
        <v>7.15</v>
      </c>
      <c r="I136" s="147">
        <v>3500</v>
      </c>
      <c r="J136" s="583">
        <f>'[19]Rev_SP-12me'!CL266</f>
        <v>0</v>
      </c>
      <c r="K136" s="583">
        <f>'[19]Rev_SP-12me'!CM266</f>
        <v>1362.926707608593</v>
      </c>
      <c r="L136" s="583">
        <f>'[19]Rev_SP-12me'!CO266</f>
        <v>0</v>
      </c>
      <c r="M136" s="202">
        <f t="shared" si="5"/>
        <v>1362.926707608593</v>
      </c>
    </row>
    <row r="137" spans="2:13" x14ac:dyDescent="0.25">
      <c r="B137" s="220" t="s">
        <v>1045</v>
      </c>
      <c r="C137" s="576">
        <f>'[19]Rev_SP-12me'!D267</f>
        <v>5</v>
      </c>
      <c r="D137" s="582">
        <f>'[19]Rev_SP-12me'!E267</f>
        <v>8.6207795653845007</v>
      </c>
      <c r="E137" s="582">
        <f>'[19]Rev_SP-12me'!G267</f>
        <v>25.642968994344969</v>
      </c>
      <c r="F137" s="608">
        <f>'[19]Rev_SP-12me'!I267</f>
        <v>500</v>
      </c>
      <c r="G137" s="579">
        <f>'[19]Rev_SP-12me'!CG267</f>
        <v>7.15</v>
      </c>
      <c r="H137" s="579">
        <f>'[19]Rev_SP-12me'!J267</f>
        <v>7.15</v>
      </c>
      <c r="I137" s="147">
        <v>3500</v>
      </c>
      <c r="J137" s="582">
        <f>'[19]Rev_SP-12me'!CL267</f>
        <v>4.1379741913845605</v>
      </c>
      <c r="K137" s="582">
        <f>'[19]Rev_SP-12me'!CM267</f>
        <v>18.365485428891773</v>
      </c>
      <c r="L137" s="582">
        <f>'[19]Rev_SP-12me'!CO267</f>
        <v>1.89E-2</v>
      </c>
      <c r="M137" s="219">
        <f t="shared" si="5"/>
        <v>22.522359620276333</v>
      </c>
    </row>
    <row r="138" spans="2:13" x14ac:dyDescent="0.25">
      <c r="B138" s="228" t="s">
        <v>1074</v>
      </c>
      <c r="C138" s="577">
        <f>'[19]Rev_SP-12me'!D268</f>
        <v>5</v>
      </c>
      <c r="D138" s="583">
        <f>'[19]Rev_SP-12me'!E268</f>
        <v>8.6207795653845007</v>
      </c>
      <c r="E138" s="583">
        <f>'[19]Rev_SP-12me'!G268</f>
        <v>7.8318873175342194</v>
      </c>
      <c r="F138" s="607">
        <f>'[19]Rev_SP-12me'!I268</f>
        <v>500</v>
      </c>
      <c r="G138" s="580">
        <f>'[19]Rev_SP-12me'!CG268</f>
        <v>7.15</v>
      </c>
      <c r="H138" s="580">
        <f>'[19]Rev_SP-12me'!J268</f>
        <v>7.15</v>
      </c>
      <c r="I138" s="147">
        <v>3500</v>
      </c>
      <c r="J138" s="583">
        <f>'[19]Rev_SP-12me'!CL268</f>
        <v>4.1379741913845605</v>
      </c>
      <c r="K138" s="583">
        <f>'[19]Rev_SP-12me'!CM268</f>
        <v>5.5997994320369671</v>
      </c>
      <c r="L138" s="583">
        <f>'[19]Rev_SP-12me'!CO268</f>
        <v>1.89E-2</v>
      </c>
      <c r="M138" s="202">
        <f t="shared" si="5"/>
        <v>9.7566736234215288</v>
      </c>
    </row>
    <row r="139" spans="2:13" x14ac:dyDescent="0.25">
      <c r="B139" s="228" t="s">
        <v>1047</v>
      </c>
      <c r="C139" s="577">
        <f>'[19]Rev_SP-12me'!D270</f>
        <v>0</v>
      </c>
      <c r="D139" s="583">
        <f>'[19]Rev_SP-12me'!E270</f>
        <v>0</v>
      </c>
      <c r="E139" s="583">
        <f>'[19]Rev_SP-12me'!G270</f>
        <v>5.0372121137777714</v>
      </c>
      <c r="F139" s="607"/>
      <c r="G139" s="580">
        <f>'[19]Rev_SP-12me'!CG270</f>
        <v>8.15</v>
      </c>
      <c r="H139" s="580">
        <f>'[19]Rev_SP-12me'!J270</f>
        <v>8.15</v>
      </c>
      <c r="I139" s="147">
        <v>3500</v>
      </c>
      <c r="J139" s="583">
        <f>'[19]Rev_SP-12me'!CL270</f>
        <v>0</v>
      </c>
      <c r="K139" s="583">
        <f>'[19]Rev_SP-12me'!CM270</f>
        <v>4.1053278727288838</v>
      </c>
      <c r="L139" s="583">
        <f>'[19]Rev_SP-12me'!CO270</f>
        <v>0</v>
      </c>
      <c r="M139" s="202">
        <f t="shared" si="5"/>
        <v>4.1053278727288838</v>
      </c>
    </row>
    <row r="140" spans="2:13" x14ac:dyDescent="0.25">
      <c r="B140" s="228" t="s">
        <v>1048</v>
      </c>
      <c r="C140" s="577">
        <f>'[19]Rev_SP-12me'!D271</f>
        <v>0</v>
      </c>
      <c r="D140" s="583">
        <f>'[19]Rev_SP-12me'!E271</f>
        <v>0</v>
      </c>
      <c r="E140" s="583">
        <f>'[19]Rev_SP-12me'!G271</f>
        <v>3.9584034516513968</v>
      </c>
      <c r="F140" s="607"/>
      <c r="G140" s="580">
        <f>'[19]Rev_SP-12me'!CG271</f>
        <v>8.15</v>
      </c>
      <c r="H140" s="580">
        <f>'[19]Rev_SP-12me'!J271</f>
        <v>8.15</v>
      </c>
      <c r="I140" s="147">
        <v>3500</v>
      </c>
      <c r="J140" s="583">
        <f>'[19]Rev_SP-12me'!CL271</f>
        <v>0</v>
      </c>
      <c r="K140" s="583">
        <f>'[19]Rev_SP-12me'!CM271</f>
        <v>3.2260988130958888</v>
      </c>
      <c r="L140" s="583">
        <f>'[19]Rev_SP-12me'!CO271</f>
        <v>0</v>
      </c>
      <c r="M140" s="202">
        <f t="shared" si="5"/>
        <v>3.2260988130958888</v>
      </c>
    </row>
    <row r="141" spans="2:13" x14ac:dyDescent="0.25">
      <c r="B141" s="228" t="s">
        <v>1075</v>
      </c>
      <c r="C141" s="577">
        <f>'[19]Rev_SP-12me'!D272</f>
        <v>0</v>
      </c>
      <c r="D141" s="583">
        <f>'[19]Rev_SP-12me'!E272</f>
        <v>0</v>
      </c>
      <c r="E141" s="583">
        <f>'[19]Rev_SP-12me'!G272</f>
        <v>8.8154661113815838</v>
      </c>
      <c r="F141" s="607"/>
      <c r="G141" s="580">
        <f>'[19]Rev_SP-12me'!CG272</f>
        <v>5.65</v>
      </c>
      <c r="H141" s="580">
        <f>'[19]Rev_SP-12me'!J272</f>
        <v>7.15</v>
      </c>
      <c r="I141" s="147">
        <v>3500</v>
      </c>
      <c r="J141" s="583">
        <f>'[19]Rev_SP-12me'!CL272</f>
        <v>0</v>
      </c>
      <c r="K141" s="583">
        <f>'[19]Rev_SP-12me'!CM272</f>
        <v>5.4342593110300319</v>
      </c>
      <c r="L141" s="583">
        <f>'[19]Rev_SP-12me'!CO272</f>
        <v>0</v>
      </c>
      <c r="M141" s="202">
        <f t="shared" si="5"/>
        <v>5.4342593110300319</v>
      </c>
    </row>
    <row r="142" spans="2:13" x14ac:dyDescent="0.25">
      <c r="B142" s="220" t="s">
        <v>1076</v>
      </c>
      <c r="C142" s="576">
        <f>'[19]Rev_SP-12me'!D279</f>
        <v>5</v>
      </c>
      <c r="D142" s="582">
        <f>'[19]Rev_SP-12me'!E279</f>
        <v>10.418191816709401</v>
      </c>
      <c r="E142" s="582">
        <f>'[19]Rev_SP-12me'!G279</f>
        <v>59.305925531201908</v>
      </c>
      <c r="F142" s="608">
        <f>'[19]Rev_SP-12me'!I279</f>
        <v>500</v>
      </c>
      <c r="G142" s="579">
        <f>'[19]Rev_SP-12me'!CG279</f>
        <v>7.15</v>
      </c>
      <c r="H142" s="579">
        <f>'[19]Rev_SP-12me'!J279</f>
        <v>7.15</v>
      </c>
      <c r="I142" s="147">
        <v>3500</v>
      </c>
      <c r="J142" s="582">
        <f>'[19]Rev_SP-12me'!CL279</f>
        <v>5.0007320720205133</v>
      </c>
      <c r="K142" s="582">
        <f>'[19]Rev_SP-12me'!CM279</f>
        <v>44.435654832637766</v>
      </c>
      <c r="L142" s="582">
        <f>'[19]Rev_SP-12me'!CO279</f>
        <v>1.89E-2</v>
      </c>
      <c r="M142" s="219">
        <f t="shared" si="5"/>
        <v>49.45528690465828</v>
      </c>
    </row>
    <row r="143" spans="2:13" x14ac:dyDescent="0.25">
      <c r="B143" s="224" t="s">
        <v>1051</v>
      </c>
      <c r="C143" s="577">
        <f>'[19]Rev_SP-12me'!D280</f>
        <v>5</v>
      </c>
      <c r="D143" s="583">
        <f>'[19]Rev_SP-12me'!E280</f>
        <v>10.418191816709401</v>
      </c>
      <c r="E143" s="583">
        <f>'[19]Rev_SP-12me'!G280</f>
        <v>21.124465436359333</v>
      </c>
      <c r="F143" s="607">
        <f>'[19]Rev_SP-12me'!I280</f>
        <v>500</v>
      </c>
      <c r="G143" s="580">
        <f>'[19]Rev_SP-12me'!CG280</f>
        <v>7.15</v>
      </c>
      <c r="H143" s="580">
        <f>'[19]Rev_SP-12me'!J280</f>
        <v>7.15</v>
      </c>
      <c r="I143" s="147">
        <v>3500</v>
      </c>
      <c r="J143" s="583">
        <f>'[19]Rev_SP-12me'!CL280</f>
        <v>5.0007320720205133</v>
      </c>
      <c r="K143" s="583">
        <f>'[19]Rev_SP-12me'!CM280</f>
        <v>15.103992786996923</v>
      </c>
      <c r="L143" s="583">
        <f>'[19]Rev_SP-12me'!CO280</f>
        <v>1.89E-2</v>
      </c>
      <c r="M143" s="202">
        <f t="shared" si="5"/>
        <v>20.123624859017436</v>
      </c>
    </row>
    <row r="144" spans="2:13" x14ac:dyDescent="0.25">
      <c r="B144" s="224" t="s">
        <v>1052</v>
      </c>
      <c r="C144" s="577">
        <f>'[19]Rev_SP-12me'!D282</f>
        <v>0</v>
      </c>
      <c r="D144" s="583">
        <f>'[19]Rev_SP-12me'!E282</f>
        <v>0</v>
      </c>
      <c r="E144" s="583">
        <f>'[19]Rev_SP-12me'!G282</f>
        <v>11.416822100042506</v>
      </c>
      <c r="F144" s="607"/>
      <c r="G144" s="580">
        <f>'[19]Rev_SP-12me'!CG282</f>
        <v>8.15</v>
      </c>
      <c r="H144" s="580">
        <f>'[19]Rev_SP-12me'!J282</f>
        <v>8.15</v>
      </c>
      <c r="I144" s="147">
        <v>3500</v>
      </c>
      <c r="J144" s="583">
        <f>'[19]Rev_SP-12me'!CL282</f>
        <v>0</v>
      </c>
      <c r="K144" s="583">
        <f>'[19]Rev_SP-12me'!CM282</f>
        <v>9.3047100115346417</v>
      </c>
      <c r="L144" s="583">
        <f>'[19]Rev_SP-12me'!CO282</f>
        <v>0</v>
      </c>
      <c r="M144" s="202">
        <f t="shared" si="5"/>
        <v>9.3047100115346417</v>
      </c>
    </row>
    <row r="145" spans="2:13" x14ac:dyDescent="0.25">
      <c r="B145" s="224" t="s">
        <v>1053</v>
      </c>
      <c r="C145" s="577">
        <f>'[19]Rev_SP-12me'!D283</f>
        <v>0</v>
      </c>
      <c r="D145" s="583">
        <f>'[19]Rev_SP-12me'!E283</f>
        <v>0</v>
      </c>
      <c r="E145" s="583">
        <f>'[19]Rev_SP-12me'!G283</f>
        <v>8.9023586782414874</v>
      </c>
      <c r="F145" s="607"/>
      <c r="G145" s="580">
        <f>'[19]Rev_SP-12me'!CG283</f>
        <v>8.15</v>
      </c>
      <c r="H145" s="580">
        <f>'[19]Rev_SP-12me'!J283</f>
        <v>8.15</v>
      </c>
      <c r="I145" s="147">
        <v>3500</v>
      </c>
      <c r="J145" s="583">
        <f>'[19]Rev_SP-12me'!CL283</f>
        <v>0</v>
      </c>
      <c r="K145" s="583">
        <f>'[19]Rev_SP-12me'!CM283</f>
        <v>7.2554223227668135</v>
      </c>
      <c r="L145" s="583">
        <f>'[19]Rev_SP-12me'!CO283</f>
        <v>0</v>
      </c>
      <c r="M145" s="202">
        <f t="shared" si="5"/>
        <v>7.2554223227668135</v>
      </c>
    </row>
    <row r="146" spans="2:13" x14ac:dyDescent="0.25">
      <c r="B146" s="224" t="s">
        <v>1054</v>
      </c>
      <c r="C146" s="577">
        <f>'[19]Rev_SP-12me'!D284</f>
        <v>0</v>
      </c>
      <c r="D146" s="583">
        <f>'[19]Rev_SP-12me'!E284</f>
        <v>0</v>
      </c>
      <c r="E146" s="583">
        <f>'[19]Rev_SP-12me'!G284</f>
        <v>17.862279316558585</v>
      </c>
      <c r="F146" s="607"/>
      <c r="G146" s="580">
        <f>'[19]Rev_SP-12me'!CG284</f>
        <v>5.65</v>
      </c>
      <c r="H146" s="580">
        <f>'[19]Rev_SP-12me'!J284</f>
        <v>7.15</v>
      </c>
      <c r="I146" s="147">
        <v>3500</v>
      </c>
      <c r="J146" s="583">
        <f>'[19]Rev_SP-12me'!CL284</f>
        <v>0</v>
      </c>
      <c r="K146" s="583">
        <f>'[19]Rev_SP-12me'!CM284</f>
        <v>12.771529711339388</v>
      </c>
      <c r="L146" s="583">
        <f>'[19]Rev_SP-12me'!CO284</f>
        <v>0</v>
      </c>
      <c r="M146" s="202">
        <f t="shared" si="5"/>
        <v>12.771529711339388</v>
      </c>
    </row>
    <row r="147" spans="2:13" x14ac:dyDescent="0.25">
      <c r="B147" s="220" t="s">
        <v>1055</v>
      </c>
      <c r="C147" s="576">
        <f>'[19]Rev_SP-12me'!D273</f>
        <v>0</v>
      </c>
      <c r="D147" s="582">
        <f>'[19]Rev_SP-12me'!E273</f>
        <v>0</v>
      </c>
      <c r="E147" s="582">
        <f>'[19]Rev_SP-12me'!G273</f>
        <v>0</v>
      </c>
      <c r="F147" s="608">
        <f>'[19]Rev_SP-12me'!I273</f>
        <v>500</v>
      </c>
      <c r="G147" s="579">
        <f>'[19]Rev_SP-12me'!CG273</f>
        <v>7.15</v>
      </c>
      <c r="H147" s="579">
        <f>'[19]Rev_SP-12me'!J273</f>
        <v>7.15</v>
      </c>
      <c r="I147" s="147">
        <v>3500</v>
      </c>
      <c r="J147" s="582">
        <f>'[19]Rev_SP-12me'!CL273</f>
        <v>0</v>
      </c>
      <c r="K147" s="582">
        <f>'[19]Rev_SP-12me'!CM273</f>
        <v>0</v>
      </c>
      <c r="L147" s="582">
        <f>'[19]Rev_SP-12me'!CO273</f>
        <v>0</v>
      </c>
      <c r="M147" s="219">
        <f t="shared" si="5"/>
        <v>0</v>
      </c>
    </row>
    <row r="148" spans="2:13" x14ac:dyDescent="0.25">
      <c r="B148" s="220" t="s">
        <v>1056</v>
      </c>
      <c r="C148" s="576">
        <f>'[19]Rev_SP-12me'!D285</f>
        <v>215</v>
      </c>
      <c r="D148" s="582">
        <f>'[19]Rev_SP-12me'!E285</f>
        <v>641.48388025763302</v>
      </c>
      <c r="E148" s="582">
        <f>'[19]Rev_SP-12me'!G285</f>
        <v>1599.9189497349166</v>
      </c>
      <c r="F148" s="608">
        <f>'[19]Rev_SP-12me'!I285</f>
        <v>500</v>
      </c>
      <c r="G148" s="579">
        <f>'[19]Rev_SP-12me'!CG285</f>
        <v>8</v>
      </c>
      <c r="H148" s="579">
        <f>'[19]Rev_SP-12me'!J285</f>
        <v>8</v>
      </c>
      <c r="I148" s="147">
        <v>3500</v>
      </c>
      <c r="J148" s="582">
        <f>'[19]Rev_SP-12me'!CL285</f>
        <v>307.91226252366391</v>
      </c>
      <c r="K148" s="582">
        <f>'[19]Rev_SP-12me'!CM285</f>
        <v>1295.8739761460183</v>
      </c>
      <c r="L148" s="582">
        <f>'[19]Rev_SP-12me'!CO285</f>
        <v>0.85470000000000002</v>
      </c>
      <c r="M148" s="219">
        <f t="shared" si="5"/>
        <v>1604.6409386696823</v>
      </c>
    </row>
    <row r="149" spans="2:13" x14ac:dyDescent="0.25">
      <c r="B149" s="228" t="s">
        <v>1077</v>
      </c>
      <c r="C149" s="577">
        <f>'[19]Rev_SP-12me'!D286</f>
        <v>215</v>
      </c>
      <c r="D149" s="583">
        <f>'[19]Rev_SP-12me'!E286</f>
        <v>641.48388025763302</v>
      </c>
      <c r="E149" s="583">
        <f>'[19]Rev_SP-12me'!G286</f>
        <v>665.37592089345674</v>
      </c>
      <c r="F149" s="607">
        <f>'[19]Rev_SP-12me'!I286</f>
        <v>500</v>
      </c>
      <c r="G149" s="580">
        <f>'[19]Rev_SP-12me'!CG286</f>
        <v>8</v>
      </c>
      <c r="H149" s="580">
        <f>'[19]Rev_SP-12me'!J286</f>
        <v>8</v>
      </c>
      <c r="I149" s="147">
        <v>3500</v>
      </c>
      <c r="J149" s="583">
        <f>'[19]Rev_SP-12me'!CL286</f>
        <v>307.91226252366391</v>
      </c>
      <c r="K149" s="583">
        <f>'[19]Rev_SP-12me'!CM286</f>
        <v>532.30073671476543</v>
      </c>
      <c r="L149" s="583">
        <f>'[19]Rev_SP-12me'!CO286</f>
        <v>0.85470000000000002</v>
      </c>
      <c r="M149" s="202">
        <f t="shared" si="5"/>
        <v>841.06769923842933</v>
      </c>
    </row>
    <row r="150" spans="2:13" x14ac:dyDescent="0.25">
      <c r="B150" s="228" t="s">
        <v>1052</v>
      </c>
      <c r="C150" s="577">
        <f>'[19]Rev_SP-12me'!D288</f>
        <v>0</v>
      </c>
      <c r="D150" s="583">
        <f>'[19]Rev_SP-12me'!E288</f>
        <v>0</v>
      </c>
      <c r="E150" s="583">
        <f>'[19]Rev_SP-12me'!G288</f>
        <v>282.34847863722609</v>
      </c>
      <c r="F150" s="607"/>
      <c r="G150" s="580">
        <f>'[19]Rev_SP-12me'!CG288</f>
        <v>9</v>
      </c>
      <c r="H150" s="580">
        <f>'[19]Rev_SP-12me'!J288</f>
        <v>9</v>
      </c>
      <c r="I150" s="147">
        <v>3500</v>
      </c>
      <c r="J150" s="583">
        <f>'[19]Rev_SP-12me'!CL288</f>
        <v>0</v>
      </c>
      <c r="K150" s="583">
        <f>'[19]Rev_SP-12me'!CM288</f>
        <v>254.11363077350347</v>
      </c>
      <c r="L150" s="583">
        <f>'[19]Rev_SP-12me'!CO288</f>
        <v>0</v>
      </c>
      <c r="M150" s="202">
        <f t="shared" si="5"/>
        <v>254.11363077350347</v>
      </c>
    </row>
    <row r="151" spans="2:13" x14ac:dyDescent="0.25">
      <c r="B151" s="228" t="s">
        <v>1053</v>
      </c>
      <c r="C151" s="577">
        <f>'[19]Rev_SP-12me'!D289</f>
        <v>0</v>
      </c>
      <c r="D151" s="583">
        <f>'[19]Rev_SP-12me'!E289</f>
        <v>0</v>
      </c>
      <c r="E151" s="583">
        <f>'[19]Rev_SP-12me'!G289</f>
        <v>259.94703619006515</v>
      </c>
      <c r="F151" s="607"/>
      <c r="G151" s="580">
        <f>'[19]Rev_SP-12me'!CG289</f>
        <v>9</v>
      </c>
      <c r="H151" s="580">
        <f>'[19]Rev_SP-12me'!J289</f>
        <v>9</v>
      </c>
      <c r="I151" s="147">
        <v>3500</v>
      </c>
      <c r="J151" s="583">
        <f>'[19]Rev_SP-12me'!CL289</f>
        <v>0</v>
      </c>
      <c r="K151" s="583">
        <f>'[19]Rev_SP-12me'!CM289</f>
        <v>233.95233257105866</v>
      </c>
      <c r="L151" s="583">
        <f>'[19]Rev_SP-12me'!CO289</f>
        <v>0</v>
      </c>
      <c r="M151" s="202">
        <f t="shared" si="5"/>
        <v>233.95233257105866</v>
      </c>
    </row>
    <row r="152" spans="2:13" x14ac:dyDescent="0.25">
      <c r="B152" s="228" t="s">
        <v>1054</v>
      </c>
      <c r="C152" s="577">
        <f>'[19]Rev_SP-12me'!D290</f>
        <v>0</v>
      </c>
      <c r="D152" s="583">
        <f>'[19]Rev_SP-12me'!E290</f>
        <v>0</v>
      </c>
      <c r="E152" s="583">
        <f>'[19]Rev_SP-12me'!G290</f>
        <v>392.24751401416881</v>
      </c>
      <c r="F152" s="607"/>
      <c r="G152" s="580">
        <f>'[19]Rev_SP-12me'!CG290</f>
        <v>6.5</v>
      </c>
      <c r="H152" s="580">
        <f>'[19]Rev_SP-12me'!J290</f>
        <v>8</v>
      </c>
      <c r="I152" s="147">
        <v>3500</v>
      </c>
      <c r="J152" s="583">
        <f>'[19]Rev_SP-12me'!CL290</f>
        <v>0</v>
      </c>
      <c r="K152" s="583">
        <f>'[19]Rev_SP-12me'!CM290</f>
        <v>275.50727608669087</v>
      </c>
      <c r="L152" s="583">
        <f>'[19]Rev_SP-12me'!CO290</f>
        <v>0</v>
      </c>
      <c r="M152" s="202">
        <f t="shared" si="5"/>
        <v>275.50727608669087</v>
      </c>
    </row>
    <row r="153" spans="2:13" x14ac:dyDescent="0.25">
      <c r="B153" s="228" t="s">
        <v>1078</v>
      </c>
      <c r="C153" s="577"/>
      <c r="D153" s="583"/>
      <c r="E153" s="583"/>
      <c r="F153" s="607"/>
      <c r="G153" s="580"/>
      <c r="H153" s="580"/>
      <c r="I153" s="147">
        <v>3500</v>
      </c>
      <c r="J153" s="583"/>
      <c r="K153" s="583"/>
      <c r="L153" s="583"/>
      <c r="M153" s="202">
        <f t="shared" si="5"/>
        <v>0</v>
      </c>
    </row>
    <row r="154" spans="2:13" x14ac:dyDescent="0.25">
      <c r="B154" s="220" t="s">
        <v>1057</v>
      </c>
      <c r="C154" s="576">
        <f>'[19]Rev_SP-12me'!D292</f>
        <v>1</v>
      </c>
      <c r="D154" s="582">
        <f>'[19]Rev_SP-12me'!E292</f>
        <v>1.70753850784673</v>
      </c>
      <c r="E154" s="582">
        <f>'[19]Rev_SP-12me'!G292</f>
        <v>4.3889800000000001</v>
      </c>
      <c r="F154" s="608">
        <f>'[19]Rev_SP-12me'!I292</f>
        <v>285</v>
      </c>
      <c r="G154" s="579">
        <f>'[19]Rev_SP-12me'!CG292</f>
        <v>5</v>
      </c>
      <c r="H154" s="579">
        <f>'[19]Rev_SP-12me'!J292</f>
        <v>5</v>
      </c>
      <c r="I154" s="147">
        <v>3500</v>
      </c>
      <c r="J154" s="582">
        <f>'[19]Rev_SP-12me'!CL292</f>
        <v>0.46718253574686541</v>
      </c>
      <c r="K154" s="582">
        <f>'[19]Rev_SP-12me'!CM292</f>
        <v>2.2506780000000002</v>
      </c>
      <c r="L154" s="582">
        <f>'[19]Rev_SP-12me'!CO292</f>
        <v>4.1999999999999997E-3</v>
      </c>
      <c r="M154" s="219">
        <f t="shared" si="5"/>
        <v>2.7220605357468655</v>
      </c>
    </row>
    <row r="155" spans="2:13" x14ac:dyDescent="0.25">
      <c r="B155" s="224" t="s">
        <v>1051</v>
      </c>
      <c r="C155" s="577">
        <f>'[19]Rev_SP-12me'!D293</f>
        <v>1</v>
      </c>
      <c r="D155" s="583">
        <f>'[19]Rev_SP-12me'!E293</f>
        <v>1.70753850784673</v>
      </c>
      <c r="E155" s="583">
        <f>'[19]Rev_SP-12me'!G293</f>
        <v>1.768605</v>
      </c>
      <c r="F155" s="607">
        <f>'[19]Rev_SP-12me'!I293</f>
        <v>285</v>
      </c>
      <c r="G155" s="580">
        <f>'[19]Rev_SP-12me'!CG293</f>
        <v>5</v>
      </c>
      <c r="H155" s="580">
        <f>'[19]Rev_SP-12me'!J293</f>
        <v>5</v>
      </c>
      <c r="I155" s="147">
        <v>3500</v>
      </c>
      <c r="J155" s="583">
        <f>'[19]Rev_SP-12me'!CL293</f>
        <v>0.46718253574686541</v>
      </c>
      <c r="K155" s="583">
        <f>'[19]Rev_SP-12me'!CM293</f>
        <v>0.8843025000000001</v>
      </c>
      <c r="L155" s="583">
        <f>'[19]Rev_SP-12me'!CO293</f>
        <v>4.1999999999999997E-3</v>
      </c>
      <c r="M155" s="202">
        <f t="shared" si="5"/>
        <v>1.3556850357468655</v>
      </c>
    </row>
    <row r="156" spans="2:13" x14ac:dyDescent="0.25">
      <c r="B156" s="224" t="s">
        <v>1052</v>
      </c>
      <c r="C156" s="577">
        <f>'[19]Rev_SP-12me'!D295</f>
        <v>0</v>
      </c>
      <c r="D156" s="583">
        <f>'[19]Rev_SP-12me'!E295</f>
        <v>0</v>
      </c>
      <c r="E156" s="583">
        <f>'[19]Rev_SP-12me'!G295</f>
        <v>0.84626000000000001</v>
      </c>
      <c r="F156" s="607"/>
      <c r="G156" s="580">
        <f>'[19]Rev_SP-12me'!CG295</f>
        <v>6</v>
      </c>
      <c r="H156" s="580">
        <f>'[19]Rev_SP-12me'!J295</f>
        <v>6</v>
      </c>
      <c r="I156" s="147">
        <v>3500</v>
      </c>
      <c r="J156" s="583">
        <f>'[19]Rev_SP-12me'!CL295</f>
        <v>0</v>
      </c>
      <c r="K156" s="583">
        <f>'[19]Rev_SP-12me'!CM295</f>
        <v>0.50775599999999999</v>
      </c>
      <c r="L156" s="583">
        <f>'[19]Rev_SP-12me'!CO295</f>
        <v>0</v>
      </c>
      <c r="M156" s="202">
        <f t="shared" si="5"/>
        <v>0.50775599999999999</v>
      </c>
    </row>
    <row r="157" spans="2:13" x14ac:dyDescent="0.25">
      <c r="B157" s="224" t="s">
        <v>1053</v>
      </c>
      <c r="C157" s="577">
        <f>'[19]Rev_SP-12me'!D296</f>
        <v>0</v>
      </c>
      <c r="D157" s="583">
        <f>'[19]Rev_SP-12me'!E296</f>
        <v>0</v>
      </c>
      <c r="E157" s="583">
        <f>'[19]Rev_SP-12me'!G296</f>
        <v>0.73626500000000006</v>
      </c>
      <c r="F157" s="607"/>
      <c r="G157" s="580">
        <f>'[19]Rev_SP-12me'!CG296</f>
        <v>6</v>
      </c>
      <c r="H157" s="580">
        <f>'[19]Rev_SP-12me'!J296</f>
        <v>6</v>
      </c>
      <c r="I157" s="147">
        <v>3500</v>
      </c>
      <c r="J157" s="583">
        <f>'[19]Rev_SP-12me'!CL296</f>
        <v>0</v>
      </c>
      <c r="K157" s="583">
        <f>'[19]Rev_SP-12me'!CM296</f>
        <v>0.44175900000000007</v>
      </c>
      <c r="L157" s="583">
        <f>'[19]Rev_SP-12me'!CO296</f>
        <v>0</v>
      </c>
      <c r="M157" s="202">
        <f t="shared" si="5"/>
        <v>0.44175900000000007</v>
      </c>
    </row>
    <row r="158" spans="2:13" x14ac:dyDescent="0.25">
      <c r="B158" s="224" t="s">
        <v>1054</v>
      </c>
      <c r="C158" s="577">
        <f>'[19]Rev_SP-12me'!D297</f>
        <v>0</v>
      </c>
      <c r="D158" s="583">
        <f>'[19]Rev_SP-12me'!E297</f>
        <v>0</v>
      </c>
      <c r="E158" s="583">
        <f>'[19]Rev_SP-12me'!G297</f>
        <v>1.0378499999999999</v>
      </c>
      <c r="F158" s="607"/>
      <c r="G158" s="580">
        <f>'[19]Rev_SP-12me'!CG297</f>
        <v>3.5</v>
      </c>
      <c r="H158" s="580">
        <f>'[19]Rev_SP-12me'!J297</f>
        <v>5</v>
      </c>
      <c r="I158" s="147">
        <v>3500</v>
      </c>
      <c r="J158" s="583">
        <f>'[19]Rev_SP-12me'!CL297</f>
        <v>0</v>
      </c>
      <c r="K158" s="583">
        <f>'[19]Rev_SP-12me'!CM297</f>
        <v>0.41686049999999997</v>
      </c>
      <c r="L158" s="583">
        <f>'[19]Rev_SP-12me'!CO297</f>
        <v>0</v>
      </c>
      <c r="M158" s="202">
        <f t="shared" si="5"/>
        <v>0.41686049999999997</v>
      </c>
    </row>
    <row r="159" spans="2:13" x14ac:dyDescent="0.25">
      <c r="B159" s="220" t="s">
        <v>1058</v>
      </c>
      <c r="C159" s="576">
        <f>'[19]Rev_SP-12me'!D298</f>
        <v>0</v>
      </c>
      <c r="D159" s="582">
        <f>'[19]Rev_SP-12me'!E298</f>
        <v>0</v>
      </c>
      <c r="E159" s="582">
        <f>'[19]Rev_SP-12me'!G298</f>
        <v>0</v>
      </c>
      <c r="F159" s="608">
        <f>'[19]Rev_SP-12me'!I298</f>
        <v>500</v>
      </c>
      <c r="G159" s="579">
        <f>'[19]Rev_SP-12me'!CG298</f>
        <v>7.85</v>
      </c>
      <c r="H159" s="579">
        <f>'[19]Rev_SP-12me'!J298</f>
        <v>7.85</v>
      </c>
      <c r="I159" s="147">
        <v>3500</v>
      </c>
      <c r="J159" s="582">
        <f>'[19]Rev_SP-12me'!CL298</f>
        <v>0</v>
      </c>
      <c r="K159" s="582">
        <f>'[19]Rev_SP-12me'!CM298</f>
        <v>0</v>
      </c>
      <c r="L159" s="582">
        <f>'[19]Rev_SP-12me'!CO298</f>
        <v>0</v>
      </c>
      <c r="M159" s="219">
        <f t="shared" si="5"/>
        <v>0</v>
      </c>
    </row>
    <row r="160" spans="2:13" x14ac:dyDescent="0.25">
      <c r="B160" s="228" t="s">
        <v>1051</v>
      </c>
      <c r="C160" s="577">
        <f>'[19]Rev_SP-12me'!D299</f>
        <v>0</v>
      </c>
      <c r="D160" s="583">
        <f>'[19]Rev_SP-12me'!E299</f>
        <v>0</v>
      </c>
      <c r="E160" s="583">
        <f>'[19]Rev_SP-12me'!G299</f>
        <v>0</v>
      </c>
      <c r="F160" s="607">
        <f>'[19]Rev_SP-12me'!I299</f>
        <v>500</v>
      </c>
      <c r="G160" s="580">
        <f>'[19]Rev_SP-12me'!CG299</f>
        <v>7.85</v>
      </c>
      <c r="H160" s="580">
        <f>'[19]Rev_SP-12me'!J299</f>
        <v>7.85</v>
      </c>
      <c r="I160" s="147">
        <v>3500</v>
      </c>
      <c r="J160" s="583">
        <f>'[19]Rev_SP-12me'!CL299</f>
        <v>0</v>
      </c>
      <c r="K160" s="583">
        <f>'[19]Rev_SP-12me'!CM299</f>
        <v>0</v>
      </c>
      <c r="L160" s="583">
        <f>'[19]Rev_SP-12me'!CO299</f>
        <v>0</v>
      </c>
      <c r="M160" s="202">
        <f t="shared" si="5"/>
        <v>0</v>
      </c>
    </row>
    <row r="161" spans="2:13" x14ac:dyDescent="0.25">
      <c r="B161" s="228" t="s">
        <v>1052</v>
      </c>
      <c r="C161" s="577">
        <f>'[19]Rev_SP-12me'!D301</f>
        <v>0</v>
      </c>
      <c r="D161" s="583">
        <f>'[19]Rev_SP-12me'!E301</f>
        <v>0</v>
      </c>
      <c r="E161" s="583">
        <f>'[19]Rev_SP-12me'!G301</f>
        <v>0</v>
      </c>
      <c r="F161" s="607"/>
      <c r="G161" s="580">
        <f>'[19]Rev_SP-12me'!CG301</f>
        <v>8.85</v>
      </c>
      <c r="H161" s="580">
        <f>'[19]Rev_SP-12me'!J301</f>
        <v>8.85</v>
      </c>
      <c r="I161" s="147">
        <v>3500</v>
      </c>
      <c r="J161" s="583">
        <f>'[19]Rev_SP-12me'!CL301</f>
        <v>0</v>
      </c>
      <c r="K161" s="583">
        <f>'[19]Rev_SP-12me'!CM301</f>
        <v>0</v>
      </c>
      <c r="L161" s="583">
        <f>'[19]Rev_SP-12me'!CO301</f>
        <v>0</v>
      </c>
      <c r="M161" s="202">
        <f t="shared" si="5"/>
        <v>0</v>
      </c>
    </row>
    <row r="162" spans="2:13" x14ac:dyDescent="0.25">
      <c r="B162" s="228" t="s">
        <v>1053</v>
      </c>
      <c r="C162" s="577">
        <f>'[19]Rev_SP-12me'!D302</f>
        <v>0</v>
      </c>
      <c r="D162" s="583">
        <f>'[19]Rev_SP-12me'!E302</f>
        <v>0</v>
      </c>
      <c r="E162" s="583">
        <f>'[19]Rev_SP-12me'!G302</f>
        <v>0</v>
      </c>
      <c r="F162" s="607"/>
      <c r="G162" s="580">
        <f>'[19]Rev_SP-12me'!CG302</f>
        <v>8.85</v>
      </c>
      <c r="H162" s="580">
        <f>'[19]Rev_SP-12me'!J302</f>
        <v>8.85</v>
      </c>
      <c r="I162" s="147">
        <v>3500</v>
      </c>
      <c r="J162" s="583">
        <f>'[19]Rev_SP-12me'!CL302</f>
        <v>0</v>
      </c>
      <c r="K162" s="583">
        <f>'[19]Rev_SP-12me'!CM302</f>
        <v>0</v>
      </c>
      <c r="L162" s="583">
        <f>'[19]Rev_SP-12me'!CO302</f>
        <v>0</v>
      </c>
      <c r="M162" s="202">
        <f t="shared" si="5"/>
        <v>0</v>
      </c>
    </row>
    <row r="163" spans="2:13" x14ac:dyDescent="0.25">
      <c r="B163" s="228" t="s">
        <v>1054</v>
      </c>
      <c r="C163" s="577">
        <f>'[19]Rev_SP-12me'!D303</f>
        <v>0</v>
      </c>
      <c r="D163" s="583">
        <f>'[19]Rev_SP-12me'!E303</f>
        <v>0</v>
      </c>
      <c r="E163" s="583">
        <f>'[19]Rev_SP-12me'!G303</f>
        <v>0</v>
      </c>
      <c r="F163" s="607"/>
      <c r="G163" s="580">
        <f>'[19]Rev_SP-12me'!CG303</f>
        <v>6.35</v>
      </c>
      <c r="H163" s="580">
        <f>'[19]Rev_SP-12me'!J303</f>
        <v>7.85</v>
      </c>
      <c r="I163" s="147">
        <v>3500</v>
      </c>
      <c r="J163" s="583">
        <f>'[19]Rev_SP-12me'!CL303</f>
        <v>0</v>
      </c>
      <c r="K163" s="583">
        <f>'[19]Rev_SP-12me'!CM303</f>
        <v>0</v>
      </c>
      <c r="L163" s="583">
        <f>'[19]Rev_SP-12me'!CO303</f>
        <v>0</v>
      </c>
      <c r="M163" s="202">
        <f t="shared" si="5"/>
        <v>0</v>
      </c>
    </row>
    <row r="164" spans="2:13" x14ac:dyDescent="0.25">
      <c r="B164" s="220" t="s">
        <v>1079</v>
      </c>
      <c r="C164" s="576">
        <f>'[19]Rev_SP-12me'!D305</f>
        <v>23</v>
      </c>
      <c r="D164" s="582">
        <f>'[19]Rev_SP-12me'!E305</f>
        <v>70.974205914275402</v>
      </c>
      <c r="E164" s="582">
        <f>'[19]Rev_SP-12me'!G305</f>
        <v>51.911412000000006</v>
      </c>
      <c r="F164" s="608">
        <f>'[19]Rev_SP-12me'!I305</f>
        <v>300</v>
      </c>
      <c r="G164" s="579">
        <f>'[19]Rev_SP-12me'!CG305</f>
        <v>6.3</v>
      </c>
      <c r="H164" s="579">
        <f>'[19]Rev_SP-12me'!J305</f>
        <v>6.3</v>
      </c>
      <c r="I164" s="147">
        <v>3500</v>
      </c>
      <c r="J164" s="582">
        <f>'[19]Rev_SP-12me'!CL305</f>
        <v>12.243050520212508</v>
      </c>
      <c r="K164" s="582">
        <f>'[19]Rev_SP-12me'!CM305</f>
        <v>32.704189560000003</v>
      </c>
      <c r="L164" s="582">
        <f>'[19]Rev_SP-12me'!CO305</f>
        <v>9.4500000000000001E-2</v>
      </c>
      <c r="M164" s="219">
        <f t="shared" si="5"/>
        <v>45.041740080212506</v>
      </c>
    </row>
    <row r="165" spans="2:13" x14ac:dyDescent="0.25">
      <c r="B165" s="236" t="s">
        <v>1060</v>
      </c>
      <c r="C165" s="577">
        <f>'[19]Rev_SP-12me'!D305</f>
        <v>23</v>
      </c>
      <c r="D165" s="583">
        <f>'[19]Rev_SP-12me'!E305</f>
        <v>70.974205914275402</v>
      </c>
      <c r="E165" s="583">
        <f>'[19]Rev_SP-12me'!G305</f>
        <v>51.911412000000006</v>
      </c>
      <c r="F165" s="607">
        <f>'[19]Rev_SP-12me'!I305</f>
        <v>300</v>
      </c>
      <c r="G165" s="580">
        <f>'[19]Rev_SP-12me'!CG305</f>
        <v>6.3</v>
      </c>
      <c r="H165" s="580">
        <f>'[19]Rev_SP-12me'!J305</f>
        <v>6.3</v>
      </c>
      <c r="I165" s="147">
        <v>3500</v>
      </c>
      <c r="J165" s="583">
        <f>'[19]Rev_SP-12me'!CL305</f>
        <v>12.243050520212508</v>
      </c>
      <c r="K165" s="583">
        <f>'[19]Rev_SP-12me'!CM305</f>
        <v>32.704189560000003</v>
      </c>
      <c r="L165" s="583">
        <f>'[19]Rev_SP-12me'!CO305</f>
        <v>9.4500000000000001E-2</v>
      </c>
      <c r="M165" s="202">
        <f t="shared" si="5"/>
        <v>45.041740080212506</v>
      </c>
    </row>
    <row r="166" spans="2:13" x14ac:dyDescent="0.25">
      <c r="B166" s="235" t="s">
        <v>1080</v>
      </c>
      <c r="C166" s="576">
        <f>'[19]Rev_SP-12me'!D311</f>
        <v>16</v>
      </c>
      <c r="D166" s="582">
        <f>'[19]Rev_SP-12me'!E311</f>
        <v>62.432662189978501</v>
      </c>
      <c r="E166" s="582">
        <f>'[19]Rev_SP-12me'!G311</f>
        <v>266.76958760000002</v>
      </c>
      <c r="F166" s="608">
        <f>'[19]Rev_SP-12me'!I311</f>
        <v>0</v>
      </c>
      <c r="G166" s="579">
        <f>'[19]Rev_SP-12me'!CG311</f>
        <v>6.1</v>
      </c>
      <c r="H166" s="579">
        <f>'[19]Rev_SP-12me'!J311</f>
        <v>6.1</v>
      </c>
      <c r="I166" s="147">
        <v>3500</v>
      </c>
      <c r="J166" s="582">
        <f>'[19]Rev_SP-12me'!CL311</f>
        <v>0</v>
      </c>
      <c r="K166" s="582">
        <f>'[19]Rev_SP-12me'!CM311</f>
        <v>162.72944843600001</v>
      </c>
      <c r="L166" s="582">
        <f>'[19]Rev_SP-12me'!CO311</f>
        <v>6.5100000000000005E-2</v>
      </c>
      <c r="M166" s="219">
        <f t="shared" si="5"/>
        <v>162.79454843600001</v>
      </c>
    </row>
    <row r="167" spans="2:13" x14ac:dyDescent="0.25">
      <c r="B167" s="224" t="s">
        <v>1081</v>
      </c>
      <c r="C167" s="577">
        <f>'[19]Rev_SP-12me'!D311</f>
        <v>16</v>
      </c>
      <c r="D167" s="583">
        <f>'[19]Rev_SP-12me'!E311</f>
        <v>62.432662189978501</v>
      </c>
      <c r="E167" s="583">
        <f>'[19]Rev_SP-12me'!G311</f>
        <v>266.76958760000002</v>
      </c>
      <c r="F167" s="607">
        <f>'[19]Rev_SP-12me'!I311</f>
        <v>0</v>
      </c>
      <c r="G167" s="580">
        <f>'[19]Rev_SP-12me'!CG311</f>
        <v>6.1</v>
      </c>
      <c r="H167" s="580">
        <f>'[19]Rev_SP-12me'!J311</f>
        <v>6.1</v>
      </c>
      <c r="I167" s="147">
        <v>3500</v>
      </c>
      <c r="J167" s="583">
        <f>'[19]Rev_SP-12me'!CL311</f>
        <v>0</v>
      </c>
      <c r="K167" s="583">
        <f>'[19]Rev_SP-12me'!CM311</f>
        <v>162.72944843600001</v>
      </c>
      <c r="L167" s="583">
        <f>'[19]Rev_SP-12me'!CO311</f>
        <v>6.5100000000000005E-2</v>
      </c>
      <c r="M167" s="202">
        <f t="shared" si="5"/>
        <v>162.79454843600001</v>
      </c>
    </row>
    <row r="168" spans="2:13" x14ac:dyDescent="0.25">
      <c r="B168" s="214"/>
      <c r="C168" s="602"/>
      <c r="D168" s="606"/>
      <c r="E168" s="606"/>
      <c r="F168" s="606"/>
      <c r="G168" s="604"/>
      <c r="H168" s="604"/>
      <c r="I168" s="541"/>
      <c r="J168" s="606"/>
      <c r="K168" s="606"/>
      <c r="L168" s="606"/>
      <c r="M168" s="202"/>
    </row>
    <row r="169" spans="2:13" x14ac:dyDescent="0.25">
      <c r="B169" s="220" t="s">
        <v>1063</v>
      </c>
      <c r="C169" s="576">
        <f>'[19]Rev_SP-12me'!D318</f>
        <v>0</v>
      </c>
      <c r="D169" s="582">
        <f>'[19]Rev_SP-12me'!E318</f>
        <v>0</v>
      </c>
      <c r="E169" s="582">
        <f>'[19]Rev_SP-12me'!G318</f>
        <v>0</v>
      </c>
      <c r="F169" s="608">
        <f>'[19]Rev_SP-12me'!I318</f>
        <v>500</v>
      </c>
      <c r="G169" s="579">
        <f>'[19]Rev_SP-12me'!CG318</f>
        <v>5.05</v>
      </c>
      <c r="H169" s="579">
        <f>'[19]Rev_SP-12me'!J318</f>
        <v>5.05</v>
      </c>
      <c r="I169" s="147">
        <v>3500</v>
      </c>
      <c r="J169" s="582">
        <f>'[19]Rev_SP-12me'!CL318</f>
        <v>0</v>
      </c>
      <c r="K169" s="582">
        <f>'[19]Rev_SP-12me'!CM318</f>
        <v>0</v>
      </c>
      <c r="L169" s="582">
        <f>'[19]Rev_SP-12me'!CO318</f>
        <v>0</v>
      </c>
      <c r="M169" s="219">
        <f t="shared" ref="M169:M177" si="6">SUM(J169:L169)</f>
        <v>0</v>
      </c>
    </row>
    <row r="170" spans="2:13" x14ac:dyDescent="0.25">
      <c r="B170" s="220" t="s">
        <v>1064</v>
      </c>
      <c r="C170" s="576">
        <f>'[19]Rev_SP-12me'!D319</f>
        <v>0</v>
      </c>
      <c r="D170" s="582">
        <f>'[19]Rev_SP-12me'!E319</f>
        <v>0</v>
      </c>
      <c r="E170" s="582">
        <f>'[19]Rev_SP-12me'!G319</f>
        <v>0</v>
      </c>
      <c r="F170" s="608">
        <f>'[19]Rev_SP-12me'!I319</f>
        <v>500</v>
      </c>
      <c r="G170" s="579">
        <f>'[19]Rev_SP-12me'!CG319</f>
        <v>4.95</v>
      </c>
      <c r="H170" s="579">
        <f>'[19]Rev_SP-12me'!J319</f>
        <v>4.95</v>
      </c>
      <c r="I170" s="147">
        <v>3500</v>
      </c>
      <c r="J170" s="582">
        <f>'[19]Rev_SP-12me'!CL319</f>
        <v>0</v>
      </c>
      <c r="K170" s="582">
        <f>'[19]Rev_SP-12me'!CM319</f>
        <v>0</v>
      </c>
      <c r="L170" s="582">
        <f>'[19]Rev_SP-12me'!CO319</f>
        <v>0</v>
      </c>
      <c r="M170" s="219">
        <f t="shared" si="6"/>
        <v>0</v>
      </c>
    </row>
    <row r="171" spans="2:13" x14ac:dyDescent="0.25">
      <c r="B171" s="220" t="s">
        <v>856</v>
      </c>
      <c r="C171" s="576">
        <f>'[19]Rev_SP-12me'!D320</f>
        <v>30</v>
      </c>
      <c r="D171" s="582">
        <f>'[19]Rev_SP-12me'!E320</f>
        <v>89.700727376901696</v>
      </c>
      <c r="E171" s="582">
        <f>'[19]Rev_SP-12me'!G320</f>
        <v>182.0075262</v>
      </c>
      <c r="F171" s="608">
        <f>'[19]Rev_SP-12me'!I320</f>
        <v>285</v>
      </c>
      <c r="G171" s="579">
        <f>'[19]Rev_SP-12me'!CG320</f>
        <v>7.3</v>
      </c>
      <c r="H171" s="579">
        <f>'[19]Rev_SP-12me'!J320</f>
        <v>7.3</v>
      </c>
      <c r="I171" s="147">
        <v>3500</v>
      </c>
      <c r="J171" s="582">
        <f>'[19]Rev_SP-12me'!CL320</f>
        <v>24.542119010320302</v>
      </c>
      <c r="K171" s="582">
        <f>'[19]Rev_SP-12me'!CM320</f>
        <v>132.86549412599999</v>
      </c>
      <c r="L171" s="582">
        <f>'[19]Rev_SP-12me'!CO320</f>
        <v>0.1197</v>
      </c>
      <c r="M171" s="219">
        <f t="shared" si="6"/>
        <v>157.52731313632029</v>
      </c>
    </row>
    <row r="172" spans="2:13" x14ac:dyDescent="0.25">
      <c r="B172" s="220" t="s">
        <v>1065</v>
      </c>
      <c r="C172" s="576">
        <f>'[19]Rev_SP-12me'!D326</f>
        <v>8</v>
      </c>
      <c r="D172" s="582">
        <f>'[19]Rev_SP-12me'!E326</f>
        <v>24.995055545881598</v>
      </c>
      <c r="E172" s="582">
        <f>'[19]Rev_SP-12me'!G326</f>
        <v>31.630011000000003</v>
      </c>
      <c r="F172" s="608">
        <f>'[19]Rev_SP-12me'!I326</f>
        <v>500</v>
      </c>
      <c r="G172" s="579">
        <f>'[19]Rev_SP-12me'!CG326</f>
        <v>11</v>
      </c>
      <c r="H172" s="579">
        <f>'[19]Rev_SP-12me'!J326</f>
        <v>11</v>
      </c>
      <c r="I172" s="147">
        <v>3500</v>
      </c>
      <c r="J172" s="582">
        <f>'[19]Rev_SP-12me'!CL326</f>
        <v>11.997626662023167</v>
      </c>
      <c r="K172" s="582">
        <f>'[19]Rev_SP-12me'!CM326</f>
        <v>34.793012100000006</v>
      </c>
      <c r="L172" s="582">
        <f>'[19]Rev_SP-12me'!CO326</f>
        <v>3.3599999999999998E-2</v>
      </c>
      <c r="M172" s="219">
        <f t="shared" si="6"/>
        <v>46.824238762023171</v>
      </c>
    </row>
    <row r="173" spans="2:13" x14ac:dyDescent="0.25">
      <c r="B173" s="220" t="s">
        <v>1183</v>
      </c>
      <c r="C173" s="576">
        <f>'[19]Rev_SP-12me'!D333</f>
        <v>4</v>
      </c>
      <c r="D173" s="582">
        <f>'[19]Rev_SP-12me'!E333</f>
        <v>19.5</v>
      </c>
      <c r="E173" s="582">
        <f>'[19]Rev_SP-12me'!G333</f>
        <v>10.769769500000002</v>
      </c>
      <c r="F173" s="608">
        <f>'[19]Rev_SP-12me'!I333</f>
        <v>100</v>
      </c>
      <c r="G173" s="579">
        <f>'[19]Rev_SP-12me'!CG333</f>
        <v>6</v>
      </c>
      <c r="H173" s="579">
        <f>'[19]Rev_SP-12me'!J333</f>
        <v>6</v>
      </c>
      <c r="I173" s="147">
        <v>3500</v>
      </c>
      <c r="J173" s="582">
        <f>'[19]Rev_SP-12me'!CL333</f>
        <v>1.8719999999999999</v>
      </c>
      <c r="K173" s="582">
        <f>'[19]Rev_SP-12me'!CM333</f>
        <v>6.2732790656250002</v>
      </c>
      <c r="L173" s="582">
        <f>'[19]Rev_SP-12me'!CO333</f>
        <v>1.47E-2</v>
      </c>
      <c r="M173" s="219">
        <f t="shared" si="6"/>
        <v>8.1599790656250004</v>
      </c>
    </row>
    <row r="174" spans="2:13" x14ac:dyDescent="0.25">
      <c r="B174" s="228" t="s">
        <v>1051</v>
      </c>
      <c r="C174" s="577">
        <f>'[19]Rev_SP-12me'!D334</f>
        <v>4</v>
      </c>
      <c r="D174" s="583">
        <f>'[19]Rev_SP-12me'!E334</f>
        <v>19.5</v>
      </c>
      <c r="E174" s="583">
        <f>'[19]Rev_SP-12me'!G334</f>
        <v>5.5271855000000008</v>
      </c>
      <c r="F174" s="607">
        <f>'[19]Rev_SP-12me'!I334</f>
        <v>100</v>
      </c>
      <c r="G174" s="580">
        <f>'[19]Rev_SP-12me'!CG334</f>
        <v>6</v>
      </c>
      <c r="H174" s="580">
        <f>'[19]Rev_SP-12me'!J334</f>
        <v>6</v>
      </c>
      <c r="I174" s="147">
        <v>3500</v>
      </c>
      <c r="J174" s="583">
        <f>'[19]Rev_SP-12me'!CL334</f>
        <v>1.8719999999999999</v>
      </c>
      <c r="K174" s="583">
        <f>'[19]Rev_SP-12me'!CM334</f>
        <v>3.3163113000000002</v>
      </c>
      <c r="L174" s="583">
        <f>'[19]Rev_SP-12me'!CO334</f>
        <v>1.47E-2</v>
      </c>
      <c r="M174" s="219">
        <f t="shared" si="6"/>
        <v>5.2030113000000009</v>
      </c>
    </row>
    <row r="175" spans="2:13" x14ac:dyDescent="0.25">
      <c r="B175" s="228" t="s">
        <v>1052</v>
      </c>
      <c r="C175" s="577">
        <f>'[19]Rev_SP-12me'!D336</f>
        <v>0</v>
      </c>
      <c r="D175" s="583">
        <f>'[19]Rev_SP-12me'!E336</f>
        <v>0</v>
      </c>
      <c r="E175" s="583">
        <f>'[19]Rev_SP-12me'!G336</f>
        <v>0.88670856249999996</v>
      </c>
      <c r="F175" s="583"/>
      <c r="G175" s="580">
        <f>'[19]Rev_SP-12me'!CG336</f>
        <v>7</v>
      </c>
      <c r="H175" s="580">
        <f>'[19]Rev_SP-12me'!J336</f>
        <v>7</v>
      </c>
      <c r="I175" s="147">
        <v>3500</v>
      </c>
      <c r="J175" s="583">
        <f>'[19]Rev_SP-12me'!CL336</f>
        <v>0</v>
      </c>
      <c r="K175" s="583">
        <f>'[19]Rev_SP-12me'!CM336</f>
        <v>0.62069599374999995</v>
      </c>
      <c r="L175" s="583">
        <f>'[19]Rev_SP-12me'!CO336</f>
        <v>0</v>
      </c>
      <c r="M175" s="219">
        <f t="shared" si="6"/>
        <v>0.62069599374999995</v>
      </c>
    </row>
    <row r="176" spans="2:13" x14ac:dyDescent="0.25">
      <c r="B176" s="228" t="s">
        <v>1053</v>
      </c>
      <c r="C176" s="577">
        <f>'[19]Rev_SP-12me'!D337</f>
        <v>0</v>
      </c>
      <c r="D176" s="583">
        <f>'[19]Rev_SP-12me'!E337</f>
        <v>0</v>
      </c>
      <c r="E176" s="583">
        <f>'[19]Rev_SP-12me'!G337</f>
        <v>0.33231500000000003</v>
      </c>
      <c r="F176" s="583"/>
      <c r="G176" s="580">
        <f>'[19]Rev_SP-12me'!CG337</f>
        <v>7</v>
      </c>
      <c r="H176" s="580">
        <f>'[19]Rev_SP-12me'!J337</f>
        <v>7</v>
      </c>
      <c r="I176" s="147">
        <v>3500</v>
      </c>
      <c r="J176" s="583">
        <f>'[19]Rev_SP-12me'!CL337</f>
        <v>0</v>
      </c>
      <c r="K176" s="583">
        <f>'[19]Rev_SP-12me'!CM337</f>
        <v>0.23262050000000004</v>
      </c>
      <c r="L176" s="583">
        <f>'[19]Rev_SP-12me'!CO337</f>
        <v>0</v>
      </c>
      <c r="M176" s="219">
        <f t="shared" si="6"/>
        <v>0.23262050000000004</v>
      </c>
    </row>
    <row r="177" spans="2:13" x14ac:dyDescent="0.25">
      <c r="B177" s="228" t="s">
        <v>1054</v>
      </c>
      <c r="C177" s="577">
        <f>'[19]Rev_SP-12me'!D338</f>
        <v>0</v>
      </c>
      <c r="D177" s="583">
        <f>'[19]Rev_SP-12me'!E338</f>
        <v>0</v>
      </c>
      <c r="E177" s="583">
        <f>'[19]Rev_SP-12me'!G338</f>
        <v>4.0235604375000005</v>
      </c>
      <c r="F177" s="583"/>
      <c r="G177" s="580">
        <f>'[19]Rev_SP-12me'!CG338</f>
        <v>4.5</v>
      </c>
      <c r="H177" s="580">
        <f>'[19]Rev_SP-12me'!J338</f>
        <v>6</v>
      </c>
      <c r="I177" s="147">
        <v>3500</v>
      </c>
      <c r="J177" s="583">
        <f>'[19]Rev_SP-12me'!CL338</f>
        <v>0</v>
      </c>
      <c r="K177" s="583">
        <f>'[19]Rev_SP-12me'!CM338</f>
        <v>2.103651271875</v>
      </c>
      <c r="L177" s="583">
        <f>'[19]Rev_SP-12me'!CO338</f>
        <v>0</v>
      </c>
      <c r="M177" s="219">
        <f t="shared" si="6"/>
        <v>2.103651271875</v>
      </c>
    </row>
    <row r="178" spans="2:13" x14ac:dyDescent="0.25">
      <c r="B178" s="214" t="s">
        <v>1083</v>
      </c>
      <c r="C178" s="212">
        <f>SUM(C128,C142,C147,C148,C154,C159,C164,C166,C168,C169,C170,C171,C172,C173)</f>
        <v>847</v>
      </c>
      <c r="D178" s="212">
        <f t="shared" ref="D178:E178" si="7">SUM(D128,D142,D147,D148,D154,D159,D164,D166,D168,D169,D170,D171,D172,D173)</f>
        <v>2624.7467347996644</v>
      </c>
      <c r="E178" s="212">
        <f t="shared" si="7"/>
        <v>8946.4486963800064</v>
      </c>
      <c r="F178" s="439"/>
      <c r="G178" s="439"/>
      <c r="H178" s="439"/>
      <c r="I178" s="439"/>
      <c r="J178" s="212">
        <f t="shared" ref="J178:M178" si="8">SUM(J128,J142,J147,J148,J154,J159,J164,J166,J168,J169,J170,J171,J172,J173)</f>
        <v>1176.4264675171519</v>
      </c>
      <c r="K178" s="212">
        <f t="shared" si="8"/>
        <v>6507.5651311155452</v>
      </c>
      <c r="L178" s="212">
        <f t="shared" si="8"/>
        <v>3.3473999999999999</v>
      </c>
      <c r="M178" s="212">
        <f t="shared" si="8"/>
        <v>7687.3389986326965</v>
      </c>
    </row>
    <row r="179" spans="2:13" x14ac:dyDescent="0.25">
      <c r="B179" s="544"/>
      <c r="C179" s="17"/>
      <c r="D179" s="17"/>
      <c r="E179" s="17"/>
      <c r="F179" s="559"/>
      <c r="G179" s="559"/>
      <c r="H179" s="559"/>
      <c r="I179" s="544"/>
      <c r="J179" s="17"/>
      <c r="K179" s="17"/>
      <c r="L179" s="17"/>
      <c r="M179" s="88"/>
    </row>
    <row r="180" spans="2:13" x14ac:dyDescent="0.25">
      <c r="B180" s="220" t="s">
        <v>1084</v>
      </c>
      <c r="C180" s="576"/>
      <c r="D180" s="17"/>
      <c r="E180" s="17"/>
      <c r="F180" s="559"/>
      <c r="G180" s="559"/>
      <c r="H180" s="559"/>
      <c r="I180" s="544"/>
      <c r="J180" s="17"/>
      <c r="K180" s="17"/>
      <c r="L180" s="17"/>
      <c r="M180" s="88"/>
    </row>
    <row r="181" spans="2:13" x14ac:dyDescent="0.25">
      <c r="B181" s="220" t="s">
        <v>1069</v>
      </c>
      <c r="C181" s="602">
        <f>'[19]Rev_SP-12me'!D346-'[19]Rev_SP-12me'!$D$363</f>
        <v>44</v>
      </c>
      <c r="D181" s="606">
        <f>'[19]Rev_SP-12me'!E346-'[19]Rev_SP-12me'!$E$363</f>
        <v>848.87492888680094</v>
      </c>
      <c r="E181" s="606">
        <f>'[19]Rev_SP-12me'!G346-'[19]Rev_SP-12me'!$G$363</f>
        <v>3461.1075946519313</v>
      </c>
      <c r="F181" s="606">
        <f>'[19]Rev_SP-12me'!I346</f>
        <v>500</v>
      </c>
      <c r="G181" s="604">
        <f>'[19]Rev_SP-12me'!CG346</f>
        <v>6.65</v>
      </c>
      <c r="H181" s="604">
        <f>'[19]Rev_SP-12me'!J346</f>
        <v>6.65</v>
      </c>
      <c r="I181" s="606">
        <v>5000</v>
      </c>
      <c r="J181" s="606">
        <f>'[19]Rev_SP-12me'!CL346-'[19]Rev_SP-12me'!CL$363</f>
        <v>407.45996586566446</v>
      </c>
      <c r="K181" s="606">
        <f>'[19]Rev_SP-12me'!CM346-'[19]Rev_SP-12me'!CM$363</f>
        <v>2297.8196633664593</v>
      </c>
      <c r="L181" s="606">
        <f>'[19]Rev_SP-12me'!CO346-'[19]Rev_SP-12me'!CO$363</f>
        <v>0.26100000000000001</v>
      </c>
      <c r="M181" s="218">
        <f t="shared" ref="M181:M214" si="9">SUM(J181:L181)</f>
        <v>2705.5406292321236</v>
      </c>
    </row>
    <row r="182" spans="2:13" x14ac:dyDescent="0.25">
      <c r="B182" s="224" t="s">
        <v>1037</v>
      </c>
      <c r="C182" s="577">
        <f>'[19]Rev_SP-12me'!D347</f>
        <v>44</v>
      </c>
      <c r="D182" s="583">
        <f>'[19]Rev_SP-12me'!E347</f>
        <v>848.87492888680094</v>
      </c>
      <c r="E182" s="583">
        <f>'[19]Rev_SP-12me'!G347</f>
        <v>1119.9857157030001</v>
      </c>
      <c r="F182" s="583">
        <f>'[19]Rev_SP-12me'!I347</f>
        <v>500</v>
      </c>
      <c r="G182" s="580">
        <f>'[19]Rev_SP-12me'!CG347</f>
        <v>6.65</v>
      </c>
      <c r="H182" s="580">
        <f>'[19]Rev_SP-12me'!J347</f>
        <v>6.65</v>
      </c>
      <c r="I182" s="583">
        <v>5000</v>
      </c>
      <c r="J182" s="583">
        <f>'[19]Rev_SP-12me'!CL347</f>
        <v>407.45996586566446</v>
      </c>
      <c r="K182" s="583">
        <f>'[19]Rev_SP-12me'!CM347</f>
        <v>744.7905009424951</v>
      </c>
      <c r="L182" s="583">
        <f>'[19]Rev_SP-12me'!CO347</f>
        <v>0.26100000000000001</v>
      </c>
      <c r="M182" s="222">
        <f t="shared" si="9"/>
        <v>1152.5114668081596</v>
      </c>
    </row>
    <row r="183" spans="2:13" x14ac:dyDescent="0.25">
      <c r="B183" s="224" t="s">
        <v>1071</v>
      </c>
      <c r="C183" s="577">
        <f>'[19]Rev_SP-12me'!D349</f>
        <v>0</v>
      </c>
      <c r="D183" s="577">
        <f>'[19]Rev_SP-12me'!E349</f>
        <v>0</v>
      </c>
      <c r="E183" s="583">
        <f>'[19]Rev_SP-12me'!G349</f>
        <v>2.29225668115E-3</v>
      </c>
      <c r="F183" s="583"/>
      <c r="G183" s="580">
        <f>'[19]Rev_SP-12me'!CG349</f>
        <v>6.65</v>
      </c>
      <c r="H183" s="580">
        <f>'[19]Rev_SP-12me'!J349</f>
        <v>6.65</v>
      </c>
      <c r="I183" s="583">
        <v>5000</v>
      </c>
      <c r="J183" s="583">
        <f>'[19]Rev_SP-12me'!CL349</f>
        <v>0</v>
      </c>
      <c r="K183" s="583">
        <f>'[19]Rev_SP-12me'!CM349</f>
        <v>1.5243506929647501E-3</v>
      </c>
      <c r="L183" s="583">
        <f>'[19]Rev_SP-12me'!CO349</f>
        <v>0</v>
      </c>
      <c r="M183" s="222">
        <f t="shared" si="9"/>
        <v>1.5243506929647501E-3</v>
      </c>
    </row>
    <row r="184" spans="2:13" x14ac:dyDescent="0.25">
      <c r="B184" s="224" t="s">
        <v>1072</v>
      </c>
      <c r="C184" s="577">
        <f>'[19]Rev_SP-12me'!D350</f>
        <v>0</v>
      </c>
      <c r="D184" s="577">
        <f>'[19]Rev_SP-12me'!E350</f>
        <v>0</v>
      </c>
      <c r="E184" s="583">
        <f>'[19]Rev_SP-12me'!G350</f>
        <v>5.0061839500000005</v>
      </c>
      <c r="F184" s="583"/>
      <c r="G184" s="580">
        <f>'[19]Rev_SP-12me'!CG350</f>
        <v>7.3</v>
      </c>
      <c r="H184" s="580">
        <f>'[19]Rev_SP-12me'!J350</f>
        <v>7.3</v>
      </c>
      <c r="I184" s="583">
        <v>5000</v>
      </c>
      <c r="J184" s="583">
        <f>'[19]Rev_SP-12me'!CL350</f>
        <v>0</v>
      </c>
      <c r="K184" s="583">
        <f>'[19]Rev_SP-12me'!CM350</f>
        <v>3.6545142835000002</v>
      </c>
      <c r="L184" s="583">
        <f>'[19]Rev_SP-12me'!CO350</f>
        <v>0</v>
      </c>
      <c r="M184" s="222">
        <f t="shared" si="9"/>
        <v>3.6545142835000002</v>
      </c>
    </row>
    <row r="185" spans="2:13" x14ac:dyDescent="0.25">
      <c r="B185" s="224" t="s">
        <v>1073</v>
      </c>
      <c r="C185" s="577">
        <f>'[19]Rev_SP-12me'!D351</f>
        <v>0</v>
      </c>
      <c r="D185" s="577">
        <f>'[19]Rev_SP-12me'!E351</f>
        <v>0</v>
      </c>
      <c r="E185" s="583">
        <f>'[19]Rev_SP-12me'!G351</f>
        <v>0</v>
      </c>
      <c r="F185" s="583">
        <f>'[19]Rev_SP-12me'!I351</f>
        <v>500</v>
      </c>
      <c r="G185" s="580">
        <f>'[19]Rev_SP-12me'!CG351</f>
        <v>7.7</v>
      </c>
      <c r="H185" s="580">
        <f>'[19]Rev_SP-12me'!J351</f>
        <v>7.7</v>
      </c>
      <c r="I185" s="583">
        <v>5000</v>
      </c>
      <c r="J185" s="583">
        <f>'[19]Rev_SP-12me'!CL351</f>
        <v>0</v>
      </c>
      <c r="K185" s="583">
        <f>'[19]Rev_SP-12me'!CM351</f>
        <v>0</v>
      </c>
      <c r="L185" s="583">
        <f>'[19]Rev_SP-12me'!CO351</f>
        <v>0</v>
      </c>
      <c r="M185" s="222">
        <f t="shared" si="9"/>
        <v>0</v>
      </c>
    </row>
    <row r="186" spans="2:13" x14ac:dyDescent="0.25">
      <c r="B186" s="228" t="s">
        <v>1052</v>
      </c>
      <c r="C186" s="577">
        <f>'[19]Rev_SP-12me'!D353</f>
        <v>0</v>
      </c>
      <c r="D186" s="577">
        <f>'[19]Rev_SP-12me'!E353</f>
        <v>0</v>
      </c>
      <c r="E186" s="583">
        <f>'[19]Rev_SP-12me'!G353</f>
        <v>627.66559404050008</v>
      </c>
      <c r="F186" s="583"/>
      <c r="G186" s="580">
        <f>'[19]Rev_SP-12me'!CG353</f>
        <v>7.65</v>
      </c>
      <c r="H186" s="580">
        <f>'[19]Rev_SP-12me'!J353</f>
        <v>7.65</v>
      </c>
      <c r="I186" s="583">
        <v>5000</v>
      </c>
      <c r="J186" s="583">
        <f>'[19]Rev_SP-12me'!CL353</f>
        <v>0</v>
      </c>
      <c r="K186" s="583">
        <f>'[19]Rev_SP-12me'!CM353</f>
        <v>480.16417944098259</v>
      </c>
      <c r="L186" s="583">
        <f>'[19]Rev_SP-12me'!CO353</f>
        <v>0</v>
      </c>
      <c r="M186" s="222">
        <f t="shared" si="9"/>
        <v>480.16417944098259</v>
      </c>
    </row>
    <row r="187" spans="2:13" x14ac:dyDescent="0.25">
      <c r="B187" s="228" t="s">
        <v>1053</v>
      </c>
      <c r="C187" s="577">
        <f>'[19]Rev_SP-12me'!D354</f>
        <v>0</v>
      </c>
      <c r="D187" s="583">
        <f>'[19]Rev_SP-12me'!E354</f>
        <v>0</v>
      </c>
      <c r="E187" s="583">
        <f>'[19]Rev_SP-12me'!G354</f>
        <v>489.33058224625</v>
      </c>
      <c r="F187" s="583"/>
      <c r="G187" s="580">
        <f>'[19]Rev_SP-12me'!CG354</f>
        <v>7.65</v>
      </c>
      <c r="H187" s="580">
        <f>'[19]Rev_SP-12me'!J354</f>
        <v>7.65</v>
      </c>
      <c r="I187" s="583">
        <v>5000</v>
      </c>
      <c r="J187" s="583">
        <f>'[19]Rev_SP-12me'!CL354</f>
        <v>0</v>
      </c>
      <c r="K187" s="583">
        <f>'[19]Rev_SP-12me'!CM354</f>
        <v>374.33789541838127</v>
      </c>
      <c r="L187" s="583">
        <f>'[19]Rev_SP-12me'!CO354</f>
        <v>0</v>
      </c>
      <c r="M187" s="222">
        <f t="shared" si="9"/>
        <v>374.33789541838127</v>
      </c>
    </row>
    <row r="188" spans="2:13" x14ac:dyDescent="0.25">
      <c r="B188" s="228" t="s">
        <v>1054</v>
      </c>
      <c r="C188" s="576">
        <f>'[19]Rev_SP-12me'!D356</f>
        <v>0</v>
      </c>
      <c r="D188" s="582">
        <f>'[19]Rev_SP-12me'!E356</f>
        <v>0</v>
      </c>
      <c r="E188" s="582">
        <f>'[19]Rev_SP-12me'!G356</f>
        <v>1219.1172264555003</v>
      </c>
      <c r="F188" s="582"/>
      <c r="G188" s="579">
        <f>'[19]Rev_SP-12me'!CG356</f>
        <v>5.15</v>
      </c>
      <c r="H188" s="579">
        <f>'[19]Rev_SP-12me'!J356</f>
        <v>6.65</v>
      </c>
      <c r="I188" s="583">
        <v>5000</v>
      </c>
      <c r="J188" s="582">
        <f>'[19]Rev_SP-12me'!CL356</f>
        <v>0</v>
      </c>
      <c r="K188" s="582">
        <f>'[19]Rev_SP-12me'!CM356</f>
        <v>694.8710489304076</v>
      </c>
      <c r="L188" s="582">
        <f>'[19]Rev_SP-12me'!CO356</f>
        <v>0</v>
      </c>
      <c r="M188" s="222">
        <f t="shared" si="9"/>
        <v>694.8710489304076</v>
      </c>
    </row>
    <row r="189" spans="2:13" x14ac:dyDescent="0.25">
      <c r="B189" s="220" t="s">
        <v>1050</v>
      </c>
      <c r="C189" s="577">
        <f>'[19]Rev_SP-12me'!D363</f>
        <v>6</v>
      </c>
      <c r="D189" s="583">
        <f>'[19]Rev_SP-12me'!E363</f>
        <v>165.13932204308099</v>
      </c>
      <c r="E189" s="583">
        <f>'[19]Rev_SP-12me'!G363</f>
        <v>1158.3320554000002</v>
      </c>
      <c r="F189" s="583">
        <f>'[19]Rev_SP-12me'!I363</f>
        <v>500</v>
      </c>
      <c r="G189" s="580">
        <f>'[19]Rev_SP-12me'!CG363</f>
        <v>6.65</v>
      </c>
      <c r="H189" s="580">
        <f>'[19]Rev_SP-12me'!J363</f>
        <v>6.65</v>
      </c>
      <c r="I189" s="583">
        <v>5000</v>
      </c>
      <c r="J189" s="583">
        <f>'[19]Rev_SP-12me'!CL363</f>
        <v>79.266874580678873</v>
      </c>
      <c r="K189" s="583">
        <f>'[19]Rev_SP-12me'!CM363</f>
        <v>774.02908648100015</v>
      </c>
      <c r="L189" s="583">
        <f>'[19]Rev_SP-12me'!CO363</f>
        <v>3.5999999999999997E-2</v>
      </c>
      <c r="M189" s="218">
        <f t="shared" si="9"/>
        <v>853.33196106167895</v>
      </c>
    </row>
    <row r="190" spans="2:13" x14ac:dyDescent="0.25">
      <c r="B190" s="224" t="s">
        <v>1051</v>
      </c>
      <c r="C190" s="577">
        <f>'[19]Rev_SP-12me'!D364</f>
        <v>6</v>
      </c>
      <c r="D190" s="583">
        <f>'[19]Rev_SP-12me'!E364</f>
        <v>165.13932204308099</v>
      </c>
      <c r="E190" s="583">
        <f>'[19]Rev_SP-12me'!G364</f>
        <v>392.84911120000004</v>
      </c>
      <c r="F190" s="583">
        <f>'[19]Rev_SP-12me'!I364</f>
        <v>500</v>
      </c>
      <c r="G190" s="580">
        <f>'[19]Rev_SP-12me'!CG364</f>
        <v>6.65</v>
      </c>
      <c r="H190" s="580">
        <f>'[19]Rev_SP-12me'!J364</f>
        <v>6.65</v>
      </c>
      <c r="I190" s="583">
        <v>5000</v>
      </c>
      <c r="J190" s="583">
        <f>'[19]Rev_SP-12me'!CL364</f>
        <v>79.266874580678873</v>
      </c>
      <c r="K190" s="583">
        <f>'[19]Rev_SP-12me'!CM364</f>
        <v>261.24465894800005</v>
      </c>
      <c r="L190" s="583">
        <f>'[19]Rev_SP-12me'!CO364</f>
        <v>3.5999999999999997E-2</v>
      </c>
      <c r="M190" s="222">
        <f t="shared" si="9"/>
        <v>340.54753352867891</v>
      </c>
    </row>
    <row r="191" spans="2:13" x14ac:dyDescent="0.25">
      <c r="B191" s="224" t="s">
        <v>1052</v>
      </c>
      <c r="C191" s="577">
        <f>'[19]Rev_SP-12me'!D366</f>
        <v>0</v>
      </c>
      <c r="D191" s="583">
        <f>'[19]Rev_SP-12me'!E366</f>
        <v>0</v>
      </c>
      <c r="E191" s="583">
        <f>'[19]Rev_SP-12me'!G366</f>
        <v>220.59113840000001</v>
      </c>
      <c r="F191" s="583"/>
      <c r="G191" s="580">
        <f>'[19]Rev_SP-12me'!CG366</f>
        <v>7.65</v>
      </c>
      <c r="H191" s="580">
        <f>'[19]Rev_SP-12me'!J366</f>
        <v>7.65</v>
      </c>
      <c r="I191" s="583">
        <v>5000</v>
      </c>
      <c r="J191" s="583">
        <f>'[19]Rev_SP-12me'!CL366</f>
        <v>0</v>
      </c>
      <c r="K191" s="583">
        <f>'[19]Rev_SP-12me'!CM366</f>
        <v>168.752220876</v>
      </c>
      <c r="L191" s="583">
        <f>'[19]Rev_SP-12me'!CO366</f>
        <v>0</v>
      </c>
      <c r="M191" s="222">
        <f t="shared" si="9"/>
        <v>168.752220876</v>
      </c>
    </row>
    <row r="192" spans="2:13" x14ac:dyDescent="0.25">
      <c r="B192" s="224" t="s">
        <v>1053</v>
      </c>
      <c r="C192" s="577">
        <f>'[19]Rev_SP-12me'!D367</f>
        <v>0</v>
      </c>
      <c r="D192" s="583">
        <f>'[19]Rev_SP-12me'!E367</f>
        <v>0</v>
      </c>
      <c r="E192" s="583">
        <f>'[19]Rev_SP-12me'!G367</f>
        <v>174.06487660000002</v>
      </c>
      <c r="F192" s="583"/>
      <c r="G192" s="580">
        <f>'[19]Rev_SP-12me'!CG367</f>
        <v>7.65</v>
      </c>
      <c r="H192" s="580">
        <f>'[19]Rev_SP-12me'!J367</f>
        <v>7.65</v>
      </c>
      <c r="I192" s="583">
        <v>5000</v>
      </c>
      <c r="J192" s="583">
        <f>'[19]Rev_SP-12me'!CL367</f>
        <v>0</v>
      </c>
      <c r="K192" s="583">
        <f>'[19]Rev_SP-12me'!CM367</f>
        <v>133.15963059900002</v>
      </c>
      <c r="L192" s="583">
        <f>'[19]Rev_SP-12me'!CO367</f>
        <v>0</v>
      </c>
      <c r="M192" s="222">
        <f t="shared" si="9"/>
        <v>133.15963059900002</v>
      </c>
    </row>
    <row r="193" spans="2:13" x14ac:dyDescent="0.25">
      <c r="B193" s="224" t="s">
        <v>1054</v>
      </c>
      <c r="C193" s="576">
        <f>'[19]Rev_SP-12me'!D368</f>
        <v>0</v>
      </c>
      <c r="D193" s="582">
        <f>'[19]Rev_SP-12me'!E368</f>
        <v>0</v>
      </c>
      <c r="E193" s="582">
        <f>'[19]Rev_SP-12me'!G368</f>
        <v>370.8269292</v>
      </c>
      <c r="F193" s="582"/>
      <c r="G193" s="579">
        <f>'[19]Rev_SP-12me'!CG368</f>
        <v>5.15</v>
      </c>
      <c r="H193" s="579">
        <f>'[19]Rev_SP-12me'!J368</f>
        <v>6.65</v>
      </c>
      <c r="I193" s="583">
        <v>5000</v>
      </c>
      <c r="J193" s="582">
        <f>'[19]Rev_SP-12me'!CL368</f>
        <v>0</v>
      </c>
      <c r="K193" s="582">
        <f>'[19]Rev_SP-12me'!CM368</f>
        <v>210.87257605799999</v>
      </c>
      <c r="L193" s="582">
        <f>'[19]Rev_SP-12me'!CO368</f>
        <v>0</v>
      </c>
      <c r="M193" s="222">
        <f t="shared" si="9"/>
        <v>210.87257605799999</v>
      </c>
    </row>
    <row r="194" spans="2:13" x14ac:dyDescent="0.25">
      <c r="B194" s="220" t="s">
        <v>1085</v>
      </c>
      <c r="C194" s="576">
        <f>'[19]Rev_SP-12me'!D357</f>
        <v>1</v>
      </c>
      <c r="D194" s="582">
        <f>'[19]Rev_SP-12me'!E357</f>
        <v>12.6</v>
      </c>
      <c r="E194" s="582">
        <f>'[19]Rev_SP-12me'!G357</f>
        <v>2.5740000000000003</v>
      </c>
      <c r="F194" s="582">
        <f>'[19]Rev_SP-12me'!I357</f>
        <v>500</v>
      </c>
      <c r="G194" s="579">
        <f>'[19]Rev_SP-12me'!CG357</f>
        <v>6.65</v>
      </c>
      <c r="H194" s="579">
        <f>'[19]Rev_SP-12me'!J357</f>
        <v>6.65</v>
      </c>
      <c r="I194" s="583">
        <v>5000</v>
      </c>
      <c r="J194" s="582">
        <f>'[19]Rev_SP-12me'!CL357</f>
        <v>6.048</v>
      </c>
      <c r="K194" s="582">
        <f>'[19]Rev_SP-12me'!CM357</f>
        <v>1.7117100000000005</v>
      </c>
      <c r="L194" s="582">
        <f>'[19]Rev_SP-12me'!CO357</f>
        <v>3.0000000000000001E-3</v>
      </c>
      <c r="M194" s="218">
        <f t="shared" si="9"/>
        <v>7.7627100000000002</v>
      </c>
    </row>
    <row r="195" spans="2:13" x14ac:dyDescent="0.25">
      <c r="B195" s="220" t="s">
        <v>1086</v>
      </c>
      <c r="C195" s="577">
        <f>'[19]Rev_SP-12me'!D369</f>
        <v>10</v>
      </c>
      <c r="D195" s="583">
        <f>'[19]Rev_SP-12me'!E369</f>
        <v>246.75816938214899</v>
      </c>
      <c r="E195" s="583">
        <f>'[19]Rev_SP-12me'!G369</f>
        <v>311.50130527637191</v>
      </c>
      <c r="F195" s="583">
        <f>'[19]Rev_SP-12me'!I369</f>
        <v>500</v>
      </c>
      <c r="G195" s="580">
        <f>'[19]Rev_SP-12me'!CG369</f>
        <v>7.8</v>
      </c>
      <c r="H195" s="580">
        <f>'[19]Rev_SP-12me'!J369</f>
        <v>7.8</v>
      </c>
      <c r="I195" s="583">
        <v>5000</v>
      </c>
      <c r="J195" s="583">
        <f>'[19]Rev_SP-12me'!CL369</f>
        <v>118.44392130343154</v>
      </c>
      <c r="K195" s="583">
        <f>'[19]Rev_SP-12me'!CM369</f>
        <v>244.78620016869399</v>
      </c>
      <c r="L195" s="583">
        <f>'[19]Rev_SP-12me'!CO369</f>
        <v>0.06</v>
      </c>
      <c r="M195" s="218">
        <f t="shared" si="9"/>
        <v>363.29012147212552</v>
      </c>
    </row>
    <row r="196" spans="2:13" x14ac:dyDescent="0.25">
      <c r="B196" s="228" t="s">
        <v>1051</v>
      </c>
      <c r="C196" s="577">
        <f>'[19]Rev_SP-12me'!D370</f>
        <v>10</v>
      </c>
      <c r="D196" s="583">
        <f>'[19]Rev_SP-12me'!E370</f>
        <v>246.75816938214899</v>
      </c>
      <c r="E196" s="583">
        <f>'[19]Rev_SP-12me'!G370</f>
        <v>123.39584923338934</v>
      </c>
      <c r="F196" s="583">
        <f>'[19]Rev_SP-12me'!I370</f>
        <v>500</v>
      </c>
      <c r="G196" s="580">
        <f>'[19]Rev_SP-12me'!CG370</f>
        <v>7.8</v>
      </c>
      <c r="H196" s="580">
        <f>'[19]Rev_SP-12me'!J370</f>
        <v>7.8</v>
      </c>
      <c r="I196" s="583">
        <v>5000</v>
      </c>
      <c r="J196" s="583">
        <f>'[19]Rev_SP-12me'!CL370</f>
        <v>118.44392130343154</v>
      </c>
      <c r="K196" s="583">
        <f>'[19]Rev_SP-12me'!CM370</f>
        <v>96.248762402043695</v>
      </c>
      <c r="L196" s="583">
        <f>'[19]Rev_SP-12me'!CO370</f>
        <v>0.06</v>
      </c>
      <c r="M196" s="222">
        <f t="shared" si="9"/>
        <v>214.75268370547525</v>
      </c>
    </row>
    <row r="197" spans="2:13" x14ac:dyDescent="0.25">
      <c r="B197" s="228" t="s">
        <v>1052</v>
      </c>
      <c r="C197" s="577">
        <f>'[19]Rev_SP-12me'!D372</f>
        <v>0</v>
      </c>
      <c r="D197" s="583">
        <f>'[19]Rev_SP-12me'!E372</f>
        <v>0</v>
      </c>
      <c r="E197" s="583">
        <f>'[19]Rev_SP-12me'!G372</f>
        <v>54.093134021787463</v>
      </c>
      <c r="F197" s="583"/>
      <c r="G197" s="580">
        <f>'[19]Rev_SP-12me'!CG372</f>
        <v>8.8000000000000007</v>
      </c>
      <c r="H197" s="580">
        <f>'[19]Rev_SP-12me'!J372</f>
        <v>8.8000000000000007</v>
      </c>
      <c r="I197" s="583">
        <v>5000</v>
      </c>
      <c r="J197" s="583">
        <f>'[19]Rev_SP-12me'!CL372</f>
        <v>0</v>
      </c>
      <c r="K197" s="583">
        <f>'[19]Rev_SP-12me'!CM372</f>
        <v>47.601957939172976</v>
      </c>
      <c r="L197" s="583">
        <f>'[19]Rev_SP-12me'!CO372</f>
        <v>0</v>
      </c>
      <c r="M197" s="222">
        <f t="shared" si="9"/>
        <v>47.601957939172976</v>
      </c>
    </row>
    <row r="198" spans="2:13" x14ac:dyDescent="0.25">
      <c r="B198" s="228" t="s">
        <v>1053</v>
      </c>
      <c r="C198" s="577">
        <f>'[19]Rev_SP-12me'!D373</f>
        <v>0</v>
      </c>
      <c r="D198" s="583">
        <f>'[19]Rev_SP-12me'!E373</f>
        <v>0</v>
      </c>
      <c r="E198" s="583">
        <f>'[19]Rev_SP-12me'!G373</f>
        <v>46.348676561701687</v>
      </c>
      <c r="F198" s="583"/>
      <c r="G198" s="580">
        <f>'[19]Rev_SP-12me'!CG373</f>
        <v>8.8000000000000007</v>
      </c>
      <c r="H198" s="580">
        <f>'[19]Rev_SP-12me'!J373</f>
        <v>8.8000000000000007</v>
      </c>
      <c r="I198" s="583">
        <v>5000</v>
      </c>
      <c r="J198" s="583">
        <f>'[19]Rev_SP-12me'!CL373</f>
        <v>0</v>
      </c>
      <c r="K198" s="583">
        <f>'[19]Rev_SP-12me'!CM373</f>
        <v>40.786835374297489</v>
      </c>
      <c r="L198" s="583">
        <f>'[19]Rev_SP-12me'!CO373</f>
        <v>0</v>
      </c>
      <c r="M198" s="222">
        <f t="shared" si="9"/>
        <v>40.786835374297489</v>
      </c>
    </row>
    <row r="199" spans="2:13" x14ac:dyDescent="0.25">
      <c r="B199" s="228" t="s">
        <v>1054</v>
      </c>
      <c r="C199" s="576">
        <f>'[19]Rev_SP-12me'!D374</f>
        <v>0</v>
      </c>
      <c r="D199" s="582">
        <f>'[19]Rev_SP-12me'!E374</f>
        <v>0</v>
      </c>
      <c r="E199" s="582">
        <f>'[19]Rev_SP-12me'!G374</f>
        <v>87.663645459493409</v>
      </c>
      <c r="F199" s="582"/>
      <c r="G199" s="579">
        <f>'[19]Rev_SP-12me'!CG374</f>
        <v>6.3</v>
      </c>
      <c r="H199" s="579">
        <f>'[19]Rev_SP-12me'!J374</f>
        <v>7.8</v>
      </c>
      <c r="I199" s="583">
        <v>5000</v>
      </c>
      <c r="J199" s="582">
        <f>'[19]Rev_SP-12me'!CL374</f>
        <v>0</v>
      </c>
      <c r="K199" s="582">
        <f>'[19]Rev_SP-12me'!CM374</f>
        <v>60.148644453179813</v>
      </c>
      <c r="L199" s="582">
        <f>'[19]Rev_SP-12me'!CO374</f>
        <v>0</v>
      </c>
      <c r="M199" s="222">
        <f t="shared" si="9"/>
        <v>60.148644453179813</v>
      </c>
    </row>
    <row r="200" spans="2:13" x14ac:dyDescent="0.25">
      <c r="B200" s="220" t="s">
        <v>1057</v>
      </c>
      <c r="C200" s="577">
        <f>'[19]Rev_SP-12me'!D375</f>
        <v>0</v>
      </c>
      <c r="D200" s="583">
        <f>'[19]Rev_SP-12me'!E375</f>
        <v>0</v>
      </c>
      <c r="E200" s="583">
        <f>'[19]Rev_SP-12me'!G375</f>
        <v>0</v>
      </c>
      <c r="F200" s="583">
        <f>'[19]Rev_SP-12me'!I375</f>
        <v>285</v>
      </c>
      <c r="G200" s="580">
        <f>'[19]Rev_SP-12me'!CG375</f>
        <v>5</v>
      </c>
      <c r="H200" s="580">
        <f>'[19]Rev_SP-12me'!J375</f>
        <v>5</v>
      </c>
      <c r="I200" s="583">
        <v>5000</v>
      </c>
      <c r="J200" s="583">
        <f>'[19]Rev_SP-12me'!CL375</f>
        <v>0</v>
      </c>
      <c r="K200" s="583">
        <f>'[19]Rev_SP-12me'!CM375</f>
        <v>0</v>
      </c>
      <c r="L200" s="583">
        <f>'[19]Rev_SP-12me'!CO375</f>
        <v>0</v>
      </c>
      <c r="M200" s="218">
        <f t="shared" si="9"/>
        <v>0</v>
      </c>
    </row>
    <row r="201" spans="2:13" x14ac:dyDescent="0.25">
      <c r="B201" s="224" t="s">
        <v>1051</v>
      </c>
      <c r="C201" s="577">
        <f>'[19]Rev_SP-12me'!D376</f>
        <v>0</v>
      </c>
      <c r="D201" s="583">
        <f>'[19]Rev_SP-12me'!E376</f>
        <v>0</v>
      </c>
      <c r="E201" s="583">
        <f>'[19]Rev_SP-12me'!G376</f>
        <v>0</v>
      </c>
      <c r="F201" s="583">
        <f>'[19]Rev_SP-12me'!I376</f>
        <v>285</v>
      </c>
      <c r="G201" s="580">
        <f>'[19]Rev_SP-12me'!CG376</f>
        <v>5</v>
      </c>
      <c r="H201" s="580">
        <f>'[19]Rev_SP-12me'!J376</f>
        <v>5</v>
      </c>
      <c r="I201" s="583">
        <v>5000</v>
      </c>
      <c r="J201" s="583">
        <f>'[19]Rev_SP-12me'!CL376</f>
        <v>0</v>
      </c>
      <c r="K201" s="583">
        <f>'[19]Rev_SP-12me'!CM376</f>
        <v>0</v>
      </c>
      <c r="L201" s="583">
        <f>'[19]Rev_SP-12me'!CO376</f>
        <v>0</v>
      </c>
      <c r="M201" s="222">
        <f t="shared" si="9"/>
        <v>0</v>
      </c>
    </row>
    <row r="202" spans="2:13" x14ac:dyDescent="0.25">
      <c r="B202" s="224" t="s">
        <v>1052</v>
      </c>
      <c r="C202" s="577">
        <f>'[19]Rev_SP-12me'!D378</f>
        <v>0</v>
      </c>
      <c r="D202" s="583">
        <f>'[19]Rev_SP-12me'!E378</f>
        <v>0</v>
      </c>
      <c r="E202" s="583">
        <f>'[19]Rev_SP-12me'!G378</f>
        <v>0</v>
      </c>
      <c r="F202" s="583"/>
      <c r="G202" s="580">
        <f>'[19]Rev_SP-12me'!CG378</f>
        <v>6</v>
      </c>
      <c r="H202" s="580">
        <f>'[19]Rev_SP-12me'!J378</f>
        <v>6</v>
      </c>
      <c r="I202" s="583">
        <v>5000</v>
      </c>
      <c r="J202" s="583">
        <f>'[19]Rev_SP-12me'!CL378</f>
        <v>0</v>
      </c>
      <c r="K202" s="583">
        <f>'[19]Rev_SP-12me'!CM378</f>
        <v>0</v>
      </c>
      <c r="L202" s="583">
        <f>'[19]Rev_SP-12me'!CO378</f>
        <v>0</v>
      </c>
      <c r="M202" s="222">
        <f t="shared" si="9"/>
        <v>0</v>
      </c>
    </row>
    <row r="203" spans="2:13" x14ac:dyDescent="0.25">
      <c r="B203" s="224" t="s">
        <v>1053</v>
      </c>
      <c r="C203" s="577">
        <f>'[19]Rev_SP-12me'!D379</f>
        <v>0</v>
      </c>
      <c r="D203" s="583">
        <f>'[19]Rev_SP-12me'!E379</f>
        <v>0</v>
      </c>
      <c r="E203" s="583">
        <f>'[19]Rev_SP-12me'!G379</f>
        <v>0</v>
      </c>
      <c r="F203" s="583"/>
      <c r="G203" s="580">
        <f>'[19]Rev_SP-12me'!CG379</f>
        <v>6</v>
      </c>
      <c r="H203" s="580">
        <f>'[19]Rev_SP-12me'!J379</f>
        <v>6</v>
      </c>
      <c r="I203" s="583">
        <v>5000</v>
      </c>
      <c r="J203" s="583">
        <f>'[19]Rev_SP-12me'!CL379</f>
        <v>0</v>
      </c>
      <c r="K203" s="583">
        <f>'[19]Rev_SP-12me'!CM379</f>
        <v>0</v>
      </c>
      <c r="L203" s="583">
        <f>'[19]Rev_SP-12me'!CO379</f>
        <v>0</v>
      </c>
      <c r="M203" s="222">
        <f t="shared" si="9"/>
        <v>0</v>
      </c>
    </row>
    <row r="204" spans="2:13" x14ac:dyDescent="0.25">
      <c r="B204" s="224" t="s">
        <v>1054</v>
      </c>
      <c r="C204" s="576">
        <f>'[19]Rev_SP-12me'!D380</f>
        <v>0</v>
      </c>
      <c r="D204" s="582">
        <f>'[19]Rev_SP-12me'!E380</f>
        <v>0</v>
      </c>
      <c r="E204" s="582">
        <f>'[19]Rev_SP-12me'!G380</f>
        <v>0</v>
      </c>
      <c r="F204" s="582"/>
      <c r="G204" s="579">
        <f>'[19]Rev_SP-12me'!CG380</f>
        <v>3.5</v>
      </c>
      <c r="H204" s="579">
        <f>'[19]Rev_SP-12me'!J380</f>
        <v>5</v>
      </c>
      <c r="I204" s="583">
        <v>5000</v>
      </c>
      <c r="J204" s="582">
        <f>'[19]Rev_SP-12me'!CL380</f>
        <v>0</v>
      </c>
      <c r="K204" s="582">
        <f>'[19]Rev_SP-12me'!CM380</f>
        <v>0</v>
      </c>
      <c r="L204" s="582">
        <f>'[19]Rev_SP-12me'!CO380</f>
        <v>0</v>
      </c>
      <c r="M204" s="222">
        <f t="shared" si="9"/>
        <v>0</v>
      </c>
    </row>
    <row r="205" spans="2:13" x14ac:dyDescent="0.25">
      <c r="B205" s="220" t="s">
        <v>1058</v>
      </c>
      <c r="C205" s="577">
        <f>'[19]Rev_SP-12me'!D381</f>
        <v>1</v>
      </c>
      <c r="D205" s="583">
        <f>'[19]Rev_SP-12me'!E381</f>
        <v>22.796800897951599</v>
      </c>
      <c r="E205" s="583">
        <f>'[19]Rev_SP-12me'!G381</f>
        <v>131.5732958961446</v>
      </c>
      <c r="F205" s="583">
        <f>'[19]Rev_SP-12me'!I381</f>
        <v>500</v>
      </c>
      <c r="G205" s="580">
        <f>'[19]Rev_SP-12me'!CG381</f>
        <v>7.45</v>
      </c>
      <c r="H205" s="580">
        <f>'[19]Rev_SP-12me'!J381</f>
        <v>7.45</v>
      </c>
      <c r="I205" s="583">
        <v>5000</v>
      </c>
      <c r="J205" s="583">
        <f>'[19]Rev_SP-12me'!CL381</f>
        <v>10.942464431016766</v>
      </c>
      <c r="K205" s="583">
        <f>'[19]Rev_SP-12me'!CM381</f>
        <v>98.403451118062307</v>
      </c>
      <c r="L205" s="583">
        <f>'[19]Rev_SP-12me'!CO381</f>
        <v>6.0000000000000001E-3</v>
      </c>
      <c r="M205" s="218">
        <f t="shared" si="9"/>
        <v>109.35191554907908</v>
      </c>
    </row>
    <row r="206" spans="2:13" x14ac:dyDescent="0.25">
      <c r="B206" s="228" t="s">
        <v>1051</v>
      </c>
      <c r="C206" s="577">
        <f>'[19]Rev_SP-12me'!D382</f>
        <v>1</v>
      </c>
      <c r="D206" s="583">
        <f>'[19]Rev_SP-12me'!E382</f>
        <v>22.796800897951599</v>
      </c>
      <c r="E206" s="583">
        <f>'[19]Rev_SP-12me'!G382</f>
        <v>40.285847129897441</v>
      </c>
      <c r="F206" s="583">
        <f>'[19]Rev_SP-12me'!I382</f>
        <v>500</v>
      </c>
      <c r="G206" s="580">
        <f>'[19]Rev_SP-12me'!CG382</f>
        <v>7.45</v>
      </c>
      <c r="H206" s="580">
        <f>'[19]Rev_SP-12me'!J382</f>
        <v>7.45</v>
      </c>
      <c r="I206" s="583">
        <v>5000</v>
      </c>
      <c r="J206" s="583">
        <f>'[19]Rev_SP-12me'!CL382</f>
        <v>10.942464431016766</v>
      </c>
      <c r="K206" s="583">
        <f>'[19]Rev_SP-12me'!CM382</f>
        <v>30.012956111773594</v>
      </c>
      <c r="L206" s="583">
        <f>'[19]Rev_SP-12me'!CO382</f>
        <v>6.0000000000000001E-3</v>
      </c>
      <c r="M206" s="222">
        <f t="shared" si="9"/>
        <v>40.961420542790364</v>
      </c>
    </row>
    <row r="207" spans="2:13" x14ac:dyDescent="0.25">
      <c r="B207" s="228" t="s">
        <v>1052</v>
      </c>
      <c r="C207" s="577">
        <f>'[19]Rev_SP-12me'!D384</f>
        <v>0</v>
      </c>
      <c r="D207" s="583">
        <f>'[19]Rev_SP-12me'!E384</f>
        <v>0</v>
      </c>
      <c r="E207" s="583">
        <f>'[19]Rev_SP-12me'!G384</f>
        <v>24.270734115858779</v>
      </c>
      <c r="F207" s="583"/>
      <c r="G207" s="580">
        <f>'[19]Rev_SP-12me'!CG384</f>
        <v>8.4499999999999993</v>
      </c>
      <c r="H207" s="580">
        <f>'[19]Rev_SP-12me'!J384</f>
        <v>8.4499999999999993</v>
      </c>
      <c r="I207" s="583">
        <v>5000</v>
      </c>
      <c r="J207" s="583">
        <f>'[19]Rev_SP-12me'!CL384</f>
        <v>0</v>
      </c>
      <c r="K207" s="583">
        <f>'[19]Rev_SP-12me'!CM384</f>
        <v>20.508770327900667</v>
      </c>
      <c r="L207" s="583">
        <f>'[19]Rev_SP-12me'!CO384</f>
        <v>0</v>
      </c>
      <c r="M207" s="222">
        <f t="shared" si="9"/>
        <v>20.508770327900667</v>
      </c>
    </row>
    <row r="208" spans="2:13" x14ac:dyDescent="0.25">
      <c r="B208" s="228" t="s">
        <v>1053</v>
      </c>
      <c r="C208" s="577">
        <f>'[19]Rev_SP-12me'!D385</f>
        <v>0</v>
      </c>
      <c r="D208" s="583">
        <f>'[19]Rev_SP-12me'!E385</f>
        <v>0</v>
      </c>
      <c r="E208" s="583">
        <f>'[19]Rev_SP-12me'!G385</f>
        <v>22.526112157424599</v>
      </c>
      <c r="F208" s="583"/>
      <c r="G208" s="580">
        <f>'[19]Rev_SP-12me'!CG385</f>
        <v>8.4499999999999993</v>
      </c>
      <c r="H208" s="580">
        <f>'[19]Rev_SP-12me'!J385</f>
        <v>8.4499999999999993</v>
      </c>
      <c r="I208" s="583">
        <v>5000</v>
      </c>
      <c r="J208" s="583">
        <f>'[19]Rev_SP-12me'!CL385</f>
        <v>0</v>
      </c>
      <c r="K208" s="583">
        <f>'[19]Rev_SP-12me'!CM385</f>
        <v>19.034564773023785</v>
      </c>
      <c r="L208" s="583">
        <f>'[19]Rev_SP-12me'!CO385</f>
        <v>0</v>
      </c>
      <c r="M208" s="222">
        <f t="shared" si="9"/>
        <v>19.034564773023785</v>
      </c>
    </row>
    <row r="209" spans="2:13" x14ac:dyDescent="0.25">
      <c r="B209" s="228" t="s">
        <v>1054</v>
      </c>
      <c r="C209" s="576">
        <f>'[19]Rev_SP-12me'!D386</f>
        <v>0</v>
      </c>
      <c r="D209" s="582">
        <f>'[19]Rev_SP-12me'!E386</f>
        <v>0</v>
      </c>
      <c r="E209" s="582">
        <f>'[19]Rev_SP-12me'!G386</f>
        <v>44.490602492963774</v>
      </c>
      <c r="F209" s="582"/>
      <c r="G209" s="579">
        <f>'[19]Rev_SP-12me'!CG386</f>
        <v>5.95</v>
      </c>
      <c r="H209" s="579">
        <f>'[19]Rev_SP-12me'!J386</f>
        <v>7.45</v>
      </c>
      <c r="I209" s="583">
        <v>5000</v>
      </c>
      <c r="J209" s="582">
        <f>'[19]Rev_SP-12me'!CL386</f>
        <v>0</v>
      </c>
      <c r="K209" s="582">
        <f>'[19]Rev_SP-12me'!CM386</f>
        <v>28.847159905364265</v>
      </c>
      <c r="L209" s="582">
        <f>'[19]Rev_SP-12me'!CO386</f>
        <v>0</v>
      </c>
      <c r="M209" s="222">
        <f t="shared" si="9"/>
        <v>28.847159905364265</v>
      </c>
    </row>
    <row r="210" spans="2:13" x14ac:dyDescent="0.25">
      <c r="B210" s="220" t="s">
        <v>1087</v>
      </c>
      <c r="C210" s="577">
        <f>'[19]Rev_SP-12me'!D388</f>
        <v>23</v>
      </c>
      <c r="D210" s="583">
        <f>'[19]Rev_SP-12me'!E388</f>
        <v>2092.4705660335799</v>
      </c>
      <c r="E210" s="583">
        <f>'[19]Rev_SP-12me'!G388</f>
        <v>2347.7181601980005</v>
      </c>
      <c r="F210" s="583">
        <f>'[19]Rev_SP-12me'!I388</f>
        <v>300</v>
      </c>
      <c r="G210" s="580">
        <f>'[19]Rev_SP-12me'!CG388</f>
        <v>6.3</v>
      </c>
      <c r="H210" s="580">
        <f>'[19]Rev_SP-12me'!J388</f>
        <v>6.3</v>
      </c>
      <c r="I210" s="583">
        <v>5000</v>
      </c>
      <c r="J210" s="583">
        <f>'[19]Rev_SP-12me'!CL388</f>
        <v>360.95117264079255</v>
      </c>
      <c r="K210" s="583">
        <f>'[19]Rev_SP-12me'!CM388</f>
        <v>1479.0624409247403</v>
      </c>
      <c r="L210" s="583">
        <f>'[19]Rev_SP-12me'!CO388</f>
        <v>0.13500000000000001</v>
      </c>
      <c r="M210" s="218">
        <f t="shared" si="9"/>
        <v>1840.1486135655327</v>
      </c>
    </row>
    <row r="211" spans="2:13" x14ac:dyDescent="0.25">
      <c r="B211" s="224" t="s">
        <v>1060</v>
      </c>
      <c r="C211" s="577">
        <f>'[19]Rev_SP-12me'!D388</f>
        <v>23</v>
      </c>
      <c r="D211" s="583">
        <f>'[19]Rev_SP-12me'!E388</f>
        <v>2092.4705660335799</v>
      </c>
      <c r="E211" s="583">
        <f>'[19]Rev_SP-12me'!G388</f>
        <v>2347.7181601980005</v>
      </c>
      <c r="F211" s="583">
        <f>'[19]Rev_SP-12me'!I388</f>
        <v>300</v>
      </c>
      <c r="G211" s="580">
        <f>'[19]Rev_SP-12me'!CG388</f>
        <v>6.3</v>
      </c>
      <c r="H211" s="580">
        <f>'[19]Rev_SP-12me'!J388</f>
        <v>6.3</v>
      </c>
      <c r="I211" s="583">
        <v>5000</v>
      </c>
      <c r="J211" s="583">
        <f>'[19]Rev_SP-12me'!CL388</f>
        <v>360.95117264079255</v>
      </c>
      <c r="K211" s="583">
        <f>'[19]Rev_SP-12me'!CM388</f>
        <v>1479.0624409247403</v>
      </c>
      <c r="L211" s="583">
        <f>'[19]Rev_SP-12me'!CO388</f>
        <v>0.13500000000000001</v>
      </c>
      <c r="M211" s="222">
        <f t="shared" si="9"/>
        <v>1840.1486135655327</v>
      </c>
    </row>
    <row r="212" spans="2:13" x14ac:dyDescent="0.25">
      <c r="B212" s="224" t="s">
        <v>1088</v>
      </c>
      <c r="C212" s="576"/>
      <c r="D212" s="582"/>
      <c r="E212" s="582"/>
      <c r="F212" s="582"/>
      <c r="G212" s="579"/>
      <c r="H212" s="579"/>
      <c r="I212" s="583">
        <v>5000</v>
      </c>
      <c r="J212" s="582"/>
      <c r="K212" s="582"/>
      <c r="L212" s="582"/>
      <c r="M212" s="222">
        <f t="shared" si="9"/>
        <v>0</v>
      </c>
    </row>
    <row r="213" spans="2:13" x14ac:dyDescent="0.25">
      <c r="B213" s="220" t="s">
        <v>1089</v>
      </c>
      <c r="C213" s="577">
        <f>'[19]Rev_SP-12me'!D395</f>
        <v>2</v>
      </c>
      <c r="D213" s="583">
        <f>'[19]Rev_SP-12me'!E395</f>
        <v>66.045000000000002</v>
      </c>
      <c r="E213" s="583">
        <f>'[19]Rev_SP-12me'!G395</f>
        <v>297.42329999999998</v>
      </c>
      <c r="F213" s="583"/>
      <c r="G213" s="580">
        <f>'[19]Rev_SP-12me'!CG395</f>
        <v>6.1</v>
      </c>
      <c r="H213" s="580">
        <f>'[19]Rev_SP-12me'!J395</f>
        <v>6.1</v>
      </c>
      <c r="I213" s="583">
        <v>5000</v>
      </c>
      <c r="J213" s="583">
        <f>'[19]Rev_SP-12me'!CL395</f>
        <v>0</v>
      </c>
      <c r="K213" s="583">
        <f>'[19]Rev_SP-12me'!CM395</f>
        <v>181.42821299999997</v>
      </c>
      <c r="L213" s="583">
        <f>'[19]Rev_SP-12me'!CO395</f>
        <v>1.2E-2</v>
      </c>
      <c r="M213" s="218">
        <f t="shared" si="9"/>
        <v>181.44021299999997</v>
      </c>
    </row>
    <row r="214" spans="2:13" x14ac:dyDescent="0.25">
      <c r="B214" s="224" t="s">
        <v>197</v>
      </c>
      <c r="C214" s="576">
        <f>'[19]Rev_SP-12me'!D395</f>
        <v>2</v>
      </c>
      <c r="D214" s="582">
        <f>'[19]Rev_SP-12me'!E395</f>
        <v>66.045000000000002</v>
      </c>
      <c r="E214" s="582">
        <f>'[19]Rev_SP-12me'!G395</f>
        <v>297.42329999999998</v>
      </c>
      <c r="F214" s="582"/>
      <c r="G214" s="579">
        <f>'[19]Rev_SP-12me'!CG395</f>
        <v>6.1</v>
      </c>
      <c r="H214" s="579">
        <f>'[19]Rev_SP-12me'!J395</f>
        <v>6.1</v>
      </c>
      <c r="I214" s="583">
        <v>5000</v>
      </c>
      <c r="J214" s="582">
        <f>'[19]Rev_SP-12me'!CL395</f>
        <v>0</v>
      </c>
      <c r="K214" s="582">
        <f>'[19]Rev_SP-12me'!CM395</f>
        <v>181.42821299999997</v>
      </c>
      <c r="L214" s="582">
        <f>'[19]Rev_SP-12me'!CO395</f>
        <v>1.2E-2</v>
      </c>
      <c r="M214" s="222">
        <f t="shared" si="9"/>
        <v>181.44021299999997</v>
      </c>
    </row>
    <row r="215" spans="2:13" x14ac:dyDescent="0.25">
      <c r="B215" s="220"/>
      <c r="C215" s="602"/>
      <c r="D215" s="606"/>
      <c r="E215" s="606"/>
      <c r="F215" s="606"/>
      <c r="G215" s="604"/>
      <c r="H215" s="604"/>
      <c r="I215" s="583">
        <v>5000</v>
      </c>
      <c r="J215" s="606"/>
      <c r="K215" s="606"/>
      <c r="L215" s="606"/>
      <c r="M215" s="222"/>
    </row>
    <row r="216" spans="2:13" x14ac:dyDescent="0.25">
      <c r="B216" s="225" t="s">
        <v>1091</v>
      </c>
      <c r="C216" s="577">
        <f>'[19]Rev_SP-12me'!D402</f>
        <v>20</v>
      </c>
      <c r="D216" s="583">
        <f>'[19]Rev_SP-12me'!E402</f>
        <v>234.52500000000001</v>
      </c>
      <c r="E216" s="583">
        <f>'[19]Rev_SP-12me'!G402</f>
        <v>711.07715218725298</v>
      </c>
      <c r="F216" s="583"/>
      <c r="G216" s="580">
        <f>'[19]Rev_SP-12me'!CG402</f>
        <v>0</v>
      </c>
      <c r="H216" s="580">
        <f>'[19]Rev_SP-12me'!J402</f>
        <v>0</v>
      </c>
      <c r="I216" s="583">
        <v>5000</v>
      </c>
      <c r="J216" s="583">
        <f>'[19]Rev_SP-12me'!CL402</f>
        <v>112.572</v>
      </c>
      <c r="K216" s="583">
        <f>'[19]Rev_SP-12me'!CM402</f>
        <v>357.98617760856274</v>
      </c>
      <c r="L216" s="583">
        <f>'[19]Rev_SP-12me'!CO402</f>
        <v>0.11699999999999999</v>
      </c>
      <c r="M216" s="218">
        <f t="shared" ref="M216:M222" si="10">SUM(J216:L216)</f>
        <v>470.67517760856276</v>
      </c>
    </row>
    <row r="217" spans="2:13" x14ac:dyDescent="0.25">
      <c r="B217" s="224" t="s">
        <v>1092</v>
      </c>
      <c r="C217" s="577">
        <f>'[19]Rev_SP-12me'!D403</f>
        <v>16</v>
      </c>
      <c r="D217" s="583">
        <f>'[19]Rev_SP-12me'!E403</f>
        <v>210.52500000000001</v>
      </c>
      <c r="E217" s="583">
        <f>'[19]Rev_SP-12me'!G403</f>
        <v>600.29872758725298</v>
      </c>
      <c r="F217" s="583">
        <f>'[19]Rev_SP-12me'!I403</f>
        <v>500</v>
      </c>
      <c r="G217" s="580">
        <f>'[19]Rev_SP-12me'!CG403</f>
        <v>5.05</v>
      </c>
      <c r="H217" s="580">
        <f>'[19]Rev_SP-12me'!J403</f>
        <v>5.05</v>
      </c>
      <c r="I217" s="583">
        <v>5000</v>
      </c>
      <c r="J217" s="583">
        <f>'[19]Rev_SP-12me'!CL403</f>
        <v>101.05200000000001</v>
      </c>
      <c r="K217" s="583">
        <f>'[19]Rev_SP-12me'!CM403</f>
        <v>303.15085743156271</v>
      </c>
      <c r="L217" s="583">
        <f>'[19]Rev_SP-12me'!CO403</f>
        <v>9.2999999999999999E-2</v>
      </c>
      <c r="M217" s="222">
        <f t="shared" si="10"/>
        <v>404.29585743156275</v>
      </c>
    </row>
    <row r="218" spans="2:13" x14ac:dyDescent="0.25">
      <c r="B218" s="224" t="s">
        <v>1093</v>
      </c>
      <c r="C218" s="577"/>
      <c r="D218" s="577"/>
      <c r="E218" s="583"/>
      <c r="F218" s="583"/>
      <c r="G218" s="580"/>
      <c r="H218" s="580"/>
      <c r="I218" s="583">
        <v>5000</v>
      </c>
      <c r="J218" s="583"/>
      <c r="K218" s="583"/>
      <c r="L218" s="583"/>
      <c r="M218" s="222">
        <f t="shared" si="10"/>
        <v>0</v>
      </c>
    </row>
    <row r="219" spans="2:13" x14ac:dyDescent="0.25">
      <c r="B219" s="224" t="s">
        <v>1094</v>
      </c>
      <c r="C219" s="577">
        <f>'[19]Rev_SP-12me'!D410</f>
        <v>4</v>
      </c>
      <c r="D219" s="577">
        <f>'[19]Rev_SP-12me'!E410</f>
        <v>24</v>
      </c>
      <c r="E219" s="583">
        <f>'[19]Rev_SP-12me'!G410</f>
        <v>110.77842460000002</v>
      </c>
      <c r="F219" s="583">
        <f>'[19]Rev_SP-12me'!I410</f>
        <v>500</v>
      </c>
      <c r="G219" s="580">
        <f>'[19]Rev_SP-12me'!CG410</f>
        <v>4.95</v>
      </c>
      <c r="H219" s="580">
        <f>'[19]Rev_SP-12me'!J410</f>
        <v>4.95</v>
      </c>
      <c r="I219" s="583">
        <v>5000</v>
      </c>
      <c r="J219" s="583">
        <f>'[19]Rev_SP-12me'!CL410</f>
        <v>11.520000000000001</v>
      </c>
      <c r="K219" s="583">
        <f>'[19]Rev_SP-12me'!CM410</f>
        <v>54.835320177000014</v>
      </c>
      <c r="L219" s="583">
        <f>'[19]Rev_SP-12me'!CO410</f>
        <v>2.4E-2</v>
      </c>
      <c r="M219" s="222">
        <f t="shared" si="10"/>
        <v>66.379320177000011</v>
      </c>
    </row>
    <row r="220" spans="2:13" x14ac:dyDescent="0.25">
      <c r="B220" s="224" t="s">
        <v>1095</v>
      </c>
      <c r="C220" s="576"/>
      <c r="D220" s="576"/>
      <c r="E220" s="582"/>
      <c r="F220" s="582"/>
      <c r="G220" s="579"/>
      <c r="H220" s="579"/>
      <c r="I220" s="583">
        <v>5000</v>
      </c>
      <c r="J220" s="582"/>
      <c r="K220" s="582"/>
      <c r="L220" s="582"/>
      <c r="M220" s="222">
        <f t="shared" si="10"/>
        <v>0</v>
      </c>
    </row>
    <row r="221" spans="2:13" x14ac:dyDescent="0.25">
      <c r="B221" s="220" t="s">
        <v>856</v>
      </c>
      <c r="C221" s="576">
        <f>'[19]Rev_SP-12me'!D417</f>
        <v>0</v>
      </c>
      <c r="D221" s="576">
        <f>'[19]Rev_SP-12me'!E417</f>
        <v>0</v>
      </c>
      <c r="E221" s="582">
        <f>'[19]Rev_SP-12me'!G417</f>
        <v>0</v>
      </c>
      <c r="F221" s="582">
        <f>'[19]Rev_SP-12me'!I417</f>
        <v>285</v>
      </c>
      <c r="G221" s="579">
        <f>'[19]Rev_SP-12me'!CG417</f>
        <v>7.3</v>
      </c>
      <c r="H221" s="579">
        <f>'[19]Rev_SP-12me'!J417</f>
        <v>7.3</v>
      </c>
      <c r="I221" s="583">
        <v>5000</v>
      </c>
      <c r="J221" s="582">
        <f>'[19]Rev_SP-12me'!CL417</f>
        <v>0</v>
      </c>
      <c r="K221" s="582">
        <f>'[19]Rev_SP-12me'!CM417</f>
        <v>0</v>
      </c>
      <c r="L221" s="582">
        <f>'[19]Rev_SP-12me'!CO417</f>
        <v>0</v>
      </c>
      <c r="M221" s="218">
        <f t="shared" si="10"/>
        <v>0</v>
      </c>
    </row>
    <row r="222" spans="2:13" x14ac:dyDescent="0.25">
      <c r="B222" s="220" t="s">
        <v>1065</v>
      </c>
      <c r="C222" s="612"/>
      <c r="D222" s="612"/>
      <c r="E222" s="614"/>
      <c r="F222" s="614"/>
      <c r="G222" s="613"/>
      <c r="H222" s="613"/>
      <c r="I222" s="583">
        <v>5000</v>
      </c>
      <c r="J222" s="614"/>
      <c r="K222" s="614"/>
      <c r="L222" s="614"/>
      <c r="M222" s="218">
        <f t="shared" si="10"/>
        <v>0</v>
      </c>
    </row>
    <row r="223" spans="2:13" s="615" customFormat="1" x14ac:dyDescent="0.25">
      <c r="B223" s="611" t="s">
        <v>1182</v>
      </c>
      <c r="C223" s="602">
        <f>'[19]Rev_SP-12me'!D423</f>
        <v>0</v>
      </c>
      <c r="D223" s="602">
        <f>'[19]Rev_SP-12me'!E423</f>
        <v>0</v>
      </c>
      <c r="E223" s="606">
        <f>'[19]Rev_SP-12me'!G423</f>
        <v>0</v>
      </c>
      <c r="F223" s="606">
        <f>'[19]Rev_SP-12me'!I423</f>
        <v>100</v>
      </c>
      <c r="G223" s="604">
        <f>'[19]Rev_SP-12me'!CG423</f>
        <v>6</v>
      </c>
      <c r="H223" s="579">
        <f>'[19]Rev_SP-12me'!J423</f>
        <v>6</v>
      </c>
      <c r="I223" s="583">
        <v>5000</v>
      </c>
      <c r="J223" s="606">
        <f>'[19]Rev_SP-12me'!CL423</f>
        <v>0</v>
      </c>
      <c r="K223" s="606">
        <f>'[19]Rev_SP-12me'!CM423</f>
        <v>0</v>
      </c>
      <c r="L223" s="606">
        <f>'[19]Rev_SP-12me'!CO423</f>
        <v>0</v>
      </c>
      <c r="M223" s="218"/>
    </row>
    <row r="224" spans="2:13" x14ac:dyDescent="0.25">
      <c r="B224" s="214" t="s">
        <v>1096</v>
      </c>
      <c r="C224" s="212">
        <f>SUM(C181,C189,C194,C195,C200,C205,C210,C213,C215,C216,C221,C222)</f>
        <v>107</v>
      </c>
      <c r="D224" s="212">
        <f t="shared" ref="D224:E224" si="11">SUM(D181,D189,D194,D195,D200,D205,D210,D213,D215,D216,D221,D222)</f>
        <v>3689.2097872435625</v>
      </c>
      <c r="E224" s="212">
        <f t="shared" si="11"/>
        <v>8421.3068636097014</v>
      </c>
      <c r="F224" s="215"/>
      <c r="G224" s="215"/>
      <c r="H224" s="215"/>
      <c r="I224" s="215"/>
      <c r="J224" s="234">
        <f t="shared" ref="J224:K224" si="12">SUM(J181,J189,J194,J195,J200,J205,J210,J213,J215,J216,J221,J222)</f>
        <v>1095.6843988215842</v>
      </c>
      <c r="K224" s="234">
        <f t="shared" si="12"/>
        <v>5435.2269426675193</v>
      </c>
      <c r="L224" s="234">
        <f t="shared" ref="L224" si="13">SUM(L181,L189,L194,L195,L200,L205,L210,L213,L215,L216,L221,L222)</f>
        <v>0.63</v>
      </c>
      <c r="M224" s="212">
        <f>SUM(M181,M189,M194,M195,M200,M205,M210,M213,M215,M216,M221,M222)</f>
        <v>6531.5413414891027</v>
      </c>
    </row>
    <row r="225" spans="2:13" x14ac:dyDescent="0.25">
      <c r="B225" s="214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88"/>
    </row>
    <row r="226" spans="2:13" x14ac:dyDescent="0.25">
      <c r="B226" s="28" t="s">
        <v>1097</v>
      </c>
      <c r="C226" s="212">
        <f>C125+C178+C224</f>
        <v>14612</v>
      </c>
      <c r="D226" s="212">
        <f>D125+D178+D224</f>
        <v>9958.6594894587015</v>
      </c>
      <c r="E226" s="212">
        <f>E125+E178+E224</f>
        <v>24993.573860159267</v>
      </c>
      <c r="F226" s="213"/>
      <c r="G226" s="213"/>
      <c r="H226" s="213"/>
      <c r="I226" s="213"/>
      <c r="J226" s="212">
        <f>J125+J178+J224</f>
        <v>3846.4491596037169</v>
      </c>
      <c r="K226" s="212">
        <f>K125+K178+K224</f>
        <v>18147.08683350082</v>
      </c>
      <c r="L226" s="212">
        <f>L125+L178+L224</f>
        <v>35.3322</v>
      </c>
      <c r="M226" s="212">
        <f>M125+M178+M224</f>
        <v>22028.868193104536</v>
      </c>
    </row>
    <row r="227" spans="2:13" x14ac:dyDescent="0.25">
      <c r="B227" s="28" t="s">
        <v>1098</v>
      </c>
      <c r="C227" s="212">
        <f>C226+C70</f>
        <v>11414590</v>
      </c>
      <c r="D227" s="212">
        <f>D226+D70</f>
        <v>35174.996432226559</v>
      </c>
      <c r="E227" s="212">
        <f>E226+E70</f>
        <v>57088.519615321333</v>
      </c>
      <c r="F227" s="213"/>
      <c r="G227" s="213"/>
      <c r="H227" s="213"/>
      <c r="I227" s="213"/>
      <c r="J227" s="234">
        <f>J226+J70</f>
        <v>4637.1602849577639</v>
      </c>
      <c r="K227" s="234">
        <f>K226+K70</f>
        <v>29430.93333595253</v>
      </c>
      <c r="L227" s="234">
        <f>L226+L70</f>
        <v>1014.95546745</v>
      </c>
      <c r="M227" s="234">
        <f>M226+M70</f>
        <v>35083.049088360291</v>
      </c>
    </row>
    <row r="229" spans="2:13" x14ac:dyDescent="0.25">
      <c r="C229" s="22" t="s">
        <v>202</v>
      </c>
      <c r="D229" s="4"/>
    </row>
    <row r="230" spans="2:13" x14ac:dyDescent="0.25">
      <c r="C230" s="545">
        <v>1</v>
      </c>
      <c r="D230" s="4" t="s">
        <v>203</v>
      </c>
    </row>
    <row r="231" spans="2:13" x14ac:dyDescent="0.25">
      <c r="C231" s="545">
        <f>C230+1</f>
        <v>2</v>
      </c>
      <c r="D231" s="4" t="s">
        <v>210</v>
      </c>
    </row>
  </sheetData>
  <mergeCells count="8">
    <mergeCell ref="B2:N2"/>
    <mergeCell ref="B5:B7"/>
    <mergeCell ref="C5:C6"/>
    <mergeCell ref="D5:D6"/>
    <mergeCell ref="E5:E6"/>
    <mergeCell ref="F5:G5"/>
    <mergeCell ref="I5:I6"/>
    <mergeCell ref="J5:M5"/>
  </mergeCells>
  <pageMargins left="0.7" right="0.7" top="0.75" bottom="0.75" header="0.3" footer="0.3"/>
  <pageSetup scale="39" orientation="landscape" r:id="rId1"/>
  <rowBreaks count="2" manualBreakCount="2">
    <brk id="70" max="16383" man="1"/>
    <brk id="158" max="1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4B06BA"/>
  </sheetPr>
  <dimension ref="B2:P225"/>
  <sheetViews>
    <sheetView zoomScale="61" workbookViewId="0">
      <selection activeCell="G11" sqref="G11"/>
    </sheetView>
  </sheetViews>
  <sheetFormatPr defaultColWidth="8.81640625" defaultRowHeight="14" x14ac:dyDescent="0.25"/>
  <cols>
    <col min="1" max="1" width="8.81640625" style="86"/>
    <col min="2" max="2" width="33" style="86" customWidth="1"/>
    <col min="3" max="3" width="38.54296875" style="86" customWidth="1"/>
    <col min="4" max="4" width="21" style="86" customWidth="1"/>
    <col min="5" max="5" width="16.81640625" style="86" customWidth="1"/>
    <col min="6" max="6" width="14" style="86" customWidth="1"/>
    <col min="7" max="7" width="25" style="86" bestFit="1" customWidth="1"/>
    <col min="8" max="8" width="21.453125" style="86" customWidth="1"/>
    <col min="9" max="9" width="17.54296875" style="86" customWidth="1"/>
    <col min="10" max="10" width="16.1796875" style="86" customWidth="1"/>
    <col min="11" max="11" width="25" style="86" bestFit="1" customWidth="1"/>
    <col min="12" max="12" width="17.54296875" style="86" bestFit="1" customWidth="1"/>
    <col min="13" max="13" width="20.453125" style="86" bestFit="1" customWidth="1"/>
    <col min="14" max="14" width="14.54296875" style="86" customWidth="1"/>
    <col min="15" max="15" width="17.453125" style="86" customWidth="1"/>
    <col min="16" max="16384" width="8.81640625" style="86"/>
  </cols>
  <sheetData>
    <row r="2" spans="2:16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</row>
    <row r="3" spans="2:16" x14ac:dyDescent="0.25">
      <c r="I3" s="25" t="s">
        <v>1112</v>
      </c>
    </row>
    <row r="5" spans="2:16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  <c r="O5" s="1164"/>
    </row>
    <row r="6" spans="2:16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1022</v>
      </c>
      <c r="O6" s="173" t="s">
        <v>90</v>
      </c>
    </row>
    <row r="7" spans="2:16" x14ac:dyDescent="0.25">
      <c r="B7" s="1169"/>
      <c r="C7" s="1170"/>
      <c r="D7" s="87" t="s">
        <v>1026</v>
      </c>
      <c r="E7" s="87" t="s">
        <v>1027</v>
      </c>
      <c r="F7" s="87" t="s">
        <v>1028</v>
      </c>
      <c r="G7" s="87" t="s">
        <v>1029</v>
      </c>
      <c r="H7" s="87" t="s">
        <v>1030</v>
      </c>
      <c r="I7" s="87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  <c r="O7" s="173" t="s">
        <v>500</v>
      </c>
    </row>
    <row r="8" spans="2:16" x14ac:dyDescent="0.25">
      <c r="B8" s="935" t="s">
        <v>827</v>
      </c>
      <c r="C8" s="936"/>
      <c r="J8" s="17"/>
      <c r="K8" s="17"/>
      <c r="L8" s="17"/>
      <c r="M8" s="17"/>
      <c r="N8" s="17"/>
      <c r="O8" s="17"/>
    </row>
    <row r="9" spans="2:16" ht="14.5" x14ac:dyDescent="0.25">
      <c r="B9" s="211" t="s">
        <v>937</v>
      </c>
      <c r="C9" s="84"/>
      <c r="D9" s="217">
        <f>'[14]Rev_SP-12me'!H10</f>
        <v>8117951</v>
      </c>
      <c r="E9" s="217">
        <f>'[14]Rev_SP-12me'!I10</f>
        <v>12730.124322640342</v>
      </c>
      <c r="F9" s="217">
        <f>'[14]Rev_SP-12me'!K10</f>
        <v>11697.603127461962</v>
      </c>
      <c r="G9" s="222"/>
      <c r="H9" s="248"/>
      <c r="I9" s="222"/>
      <c r="J9" s="17"/>
      <c r="K9" s="217">
        <f>'[14]Rev_SP-12me'!DM10</f>
        <v>158.33312488515924</v>
      </c>
      <c r="L9" s="217">
        <f>'[14]Rev_SP-12me'!DN10</f>
        <v>5620.4211326976047</v>
      </c>
      <c r="M9" s="217">
        <f>'[14]Rev_SP-12me'!DP10</f>
        <v>692.71867199999997</v>
      </c>
      <c r="N9" s="119"/>
      <c r="O9" s="219">
        <f t="shared" ref="O9:O40" si="0">SUM(K9:N9)</f>
        <v>6471.4729295827638</v>
      </c>
    </row>
    <row r="10" spans="2:16" ht="14.5" x14ac:dyDescent="0.25">
      <c r="B10" s="210" t="s">
        <v>938</v>
      </c>
      <c r="C10" s="84"/>
      <c r="D10" s="233">
        <f>'[14]Rev_SP-12me'!H11</f>
        <v>4118441</v>
      </c>
      <c r="E10" s="233">
        <f>'[14]Rev_SP-12me'!I11</f>
        <v>5898.538184784431</v>
      </c>
      <c r="F10" s="233">
        <f>'[14]Rev_SP-12me'!K11</f>
        <v>2340.4341811767404</v>
      </c>
      <c r="G10" s="222"/>
      <c r="H10" s="248"/>
      <c r="I10" s="222"/>
      <c r="J10" s="17"/>
      <c r="K10" s="233">
        <f>'[14]Rev_SP-12me'!DM11</f>
        <v>70.782458217413165</v>
      </c>
      <c r="L10" s="233">
        <f>'[14]Rev_SP-12me'!DN11</f>
        <v>526.37031368511441</v>
      </c>
      <c r="M10" s="233">
        <f>'[14]Rev_SP-12me'!DP11</f>
        <v>292.23952800000001</v>
      </c>
      <c r="N10" s="119"/>
      <c r="O10" s="202">
        <f t="shared" si="0"/>
        <v>889.39229990252761</v>
      </c>
    </row>
    <row r="11" spans="2:16" ht="14.5" x14ac:dyDescent="0.25">
      <c r="B11" s="209" t="s">
        <v>939</v>
      </c>
      <c r="C11" s="84"/>
      <c r="D11" s="221">
        <f>'[14]Rev_SP-12me'!H12</f>
        <v>2203342</v>
      </c>
      <c r="E11" s="221">
        <f>'[14]Rev_SP-12me'!I12</f>
        <v>3047.9305272990719</v>
      </c>
      <c r="F11" s="221">
        <f>'[14]Rev_SP-12me'!K12</f>
        <v>1731.8633259102191</v>
      </c>
      <c r="G11" s="222">
        <f>'[14]Rev_SP-12me'!S12</f>
        <v>10</v>
      </c>
      <c r="H11" s="202">
        <f>'[14]Rev_SP-12me'!T12</f>
        <v>1.95</v>
      </c>
      <c r="I11" s="222">
        <f>'[14]Rev_SP-12me'!AC12</f>
        <v>40</v>
      </c>
      <c r="J11" s="17"/>
      <c r="K11" s="221">
        <f>'[14]Rev_SP-12me'!DM12</f>
        <v>36.57516632758886</v>
      </c>
      <c r="L11" s="221">
        <f>'[14]Rev_SP-12me'!DN12</f>
        <v>337.71334855249273</v>
      </c>
      <c r="M11" s="221">
        <f>'[14]Rev_SP-12me'!DP12</f>
        <v>117.812352</v>
      </c>
      <c r="N11" s="119"/>
      <c r="O11" s="202">
        <f t="shared" si="0"/>
        <v>492.10086688008164</v>
      </c>
    </row>
    <row r="12" spans="2:16" ht="14.5" x14ac:dyDescent="0.25">
      <c r="B12" s="209" t="s">
        <v>941</v>
      </c>
      <c r="C12" s="84"/>
      <c r="D12" s="221">
        <f>'[14]Rev_SP-12me'!H13</f>
        <v>1915099</v>
      </c>
      <c r="E12" s="221">
        <f>'[14]Rev_SP-12me'!I13</f>
        <v>2850.6076574853587</v>
      </c>
      <c r="F12" s="221">
        <f>'[14]Rev_SP-12me'!K13</f>
        <v>608.57085526652133</v>
      </c>
      <c r="G12" s="222">
        <f>'[14]Rev_SP-12me'!S13</f>
        <v>10</v>
      </c>
      <c r="H12" s="202">
        <f>'[14]Rev_SP-12me'!T13</f>
        <v>3.1</v>
      </c>
      <c r="I12" s="222">
        <f>'[14]Rev_SP-12me'!AC13</f>
        <v>70</v>
      </c>
      <c r="J12" s="17"/>
      <c r="K12" s="221">
        <f>'[14]Rev_SP-12me'!DM13</f>
        <v>34.207291889824305</v>
      </c>
      <c r="L12" s="221">
        <f>'[14]Rev_SP-12me'!DN13</f>
        <v>188.65696513262168</v>
      </c>
      <c r="M12" s="221">
        <f>'[14]Rev_SP-12me'!DP13</f>
        <v>174.427176</v>
      </c>
      <c r="N12" s="119"/>
      <c r="O12" s="202">
        <f t="shared" si="0"/>
        <v>397.29143302244597</v>
      </c>
    </row>
    <row r="13" spans="2:16" x14ac:dyDescent="0.25">
      <c r="B13" s="210" t="s">
        <v>942</v>
      </c>
      <c r="C13" s="84"/>
      <c r="D13" s="233">
        <f>'[14]Rev_SP-12me'!H14</f>
        <v>2442328</v>
      </c>
      <c r="E13" s="233">
        <f>'[14]Rev_SP-12me'!I14</f>
        <v>4097.2519810221884</v>
      </c>
      <c r="F13" s="233">
        <f>'[14]Rev_SP-12me'!K14</f>
        <v>4018.5274845641834</v>
      </c>
      <c r="G13" s="222"/>
      <c r="H13" s="202"/>
      <c r="I13" s="222"/>
      <c r="J13" s="17"/>
      <c r="K13" s="233">
        <f>'[14]Rev_SP-12me'!DM14</f>
        <v>49.167023772266255</v>
      </c>
      <c r="L13" s="233">
        <f>'[14]Rev_SP-12me'!DN14</f>
        <v>1532.808739686192</v>
      </c>
      <c r="M13" s="233">
        <f>'[14]Rev_SP-12me'!DP14</f>
        <v>244.060776</v>
      </c>
      <c r="N13" s="119"/>
      <c r="O13" s="202">
        <f t="shared" si="0"/>
        <v>1826.0365394584583</v>
      </c>
    </row>
    <row r="14" spans="2:16" ht="14.5" x14ac:dyDescent="0.25">
      <c r="B14" s="209" t="s">
        <v>943</v>
      </c>
      <c r="C14" s="84"/>
      <c r="D14" s="221">
        <f>'[14]Rev_SP-12me'!H15</f>
        <v>0</v>
      </c>
      <c r="E14" s="221">
        <f>'[14]Rev_SP-12me'!I15</f>
        <v>0</v>
      </c>
      <c r="F14" s="221">
        <f>'[14]Rev_SP-12me'!K15</f>
        <v>2829.174663604399</v>
      </c>
      <c r="G14" s="222">
        <f>'[14]Rev_SP-12me'!S15</f>
        <v>10</v>
      </c>
      <c r="H14" s="202">
        <f>'[14]Rev_SP-12me'!T15</f>
        <v>3.4</v>
      </c>
      <c r="I14" s="222"/>
      <c r="J14" s="17"/>
      <c r="K14" s="221">
        <f>'[14]Rev_SP-12me'!DM15</f>
        <v>0</v>
      </c>
      <c r="L14" s="221">
        <f>'[14]Rev_SP-12me'!DN15</f>
        <v>961.91938562549535</v>
      </c>
      <c r="M14" s="221">
        <f>'[14]Rev_SP-12me'!DP15</f>
        <v>0</v>
      </c>
      <c r="N14" s="119"/>
      <c r="O14" s="202">
        <f t="shared" si="0"/>
        <v>961.91938562549535</v>
      </c>
    </row>
    <row r="15" spans="2:16" ht="14.5" x14ac:dyDescent="0.25">
      <c r="B15" s="209" t="s">
        <v>944</v>
      </c>
      <c r="C15" s="84"/>
      <c r="D15" s="221">
        <f>'[14]Rev_SP-12me'!H16</f>
        <v>2442328</v>
      </c>
      <c r="E15" s="221">
        <f>'[14]Rev_SP-12me'!I16</f>
        <v>4097.2519810221884</v>
      </c>
      <c r="F15" s="221">
        <f>'[14]Rev_SP-12me'!K16</f>
        <v>1189.3528209597846</v>
      </c>
      <c r="G15" s="222">
        <f>'[14]Rev_SP-12me'!S16</f>
        <v>10</v>
      </c>
      <c r="H15" s="202">
        <f>'[14]Rev_SP-12me'!T16</f>
        <v>4.8</v>
      </c>
      <c r="I15" s="222">
        <f>'[14]Rev_SP-12me'!AC16</f>
        <v>90</v>
      </c>
      <c r="J15" s="17"/>
      <c r="K15" s="221">
        <f>'[14]Rev_SP-12me'!DM16</f>
        <v>49.167023772266255</v>
      </c>
      <c r="L15" s="221">
        <f>'[14]Rev_SP-12me'!DN16</f>
        <v>570.88935406069663</v>
      </c>
      <c r="M15" s="221">
        <f>'[14]Rev_SP-12me'!DP16</f>
        <v>244.060776</v>
      </c>
      <c r="N15" s="119"/>
      <c r="O15" s="202">
        <f t="shared" si="0"/>
        <v>864.11715383296291</v>
      </c>
    </row>
    <row r="16" spans="2:16" x14ac:dyDescent="0.25">
      <c r="B16" s="210" t="s">
        <v>945</v>
      </c>
      <c r="C16" s="84"/>
      <c r="D16" s="233">
        <f>'[14]Rev_SP-12me'!H17</f>
        <v>1557182</v>
      </c>
      <c r="E16" s="233">
        <f>'[14]Rev_SP-12me'!I17</f>
        <v>2734.3341568337237</v>
      </c>
      <c r="F16" s="233">
        <f>'[14]Rev_SP-12me'!K17</f>
        <v>5338.6414617210376</v>
      </c>
      <c r="G16" s="222"/>
      <c r="H16" s="202"/>
      <c r="I16" s="222"/>
      <c r="J16" s="17"/>
      <c r="K16" s="233">
        <f>'[14]Rev_SP-12me'!DM17</f>
        <v>38.383642895479831</v>
      </c>
      <c r="L16" s="233">
        <f>'[14]Rev_SP-12me'!DN17</f>
        <v>3561.2420793262982</v>
      </c>
      <c r="M16" s="233">
        <f>'[14]Rev_SP-12me'!DP17</f>
        <v>156.41836800000002</v>
      </c>
      <c r="N16" s="119"/>
      <c r="O16" s="202">
        <f t="shared" si="0"/>
        <v>3756.0440902217779</v>
      </c>
    </row>
    <row r="17" spans="2:15" ht="14.5" x14ac:dyDescent="0.25">
      <c r="B17" s="209" t="s">
        <v>946</v>
      </c>
      <c r="C17" s="84"/>
      <c r="D17" s="221">
        <f>'[14]Rev_SP-12me'!H18</f>
        <v>0</v>
      </c>
      <c r="E17" s="221">
        <f>'[14]Rev_SP-12me'!I18</f>
        <v>0</v>
      </c>
      <c r="F17" s="221">
        <f>'[14]Rev_SP-12me'!K18</f>
        <v>3013.424712207343</v>
      </c>
      <c r="G17" s="222">
        <f>'[14]Rev_SP-12me'!S18</f>
        <v>10</v>
      </c>
      <c r="H17" s="202">
        <f>'[14]Rev_SP-12me'!T18</f>
        <v>5.0999999999999996</v>
      </c>
      <c r="I17" s="222"/>
      <c r="J17" s="17"/>
      <c r="K17" s="221">
        <f>'[14]Rev_SP-12me'!DM18</f>
        <v>0</v>
      </c>
      <c r="L17" s="221">
        <f>'[14]Rev_SP-12me'!DN18</f>
        <v>1536.8466032257447</v>
      </c>
      <c r="M17" s="221">
        <f>'[14]Rev_SP-12me'!DP18</f>
        <v>0</v>
      </c>
      <c r="N17" s="119"/>
      <c r="O17" s="202">
        <f t="shared" si="0"/>
        <v>1536.8466032257447</v>
      </c>
    </row>
    <row r="18" spans="2:15" ht="14.5" x14ac:dyDescent="0.25">
      <c r="B18" s="209" t="s">
        <v>947</v>
      </c>
      <c r="C18" s="84"/>
      <c r="D18" s="221">
        <f>'[14]Rev_SP-12me'!H19</f>
        <v>865903</v>
      </c>
      <c r="E18" s="221">
        <f>'[14]Rev_SP-12me'!I19</f>
        <v>1466.5730882498269</v>
      </c>
      <c r="F18" s="221">
        <f>'[14]Rev_SP-12me'!K19</f>
        <v>989.26036140267593</v>
      </c>
      <c r="G18" s="222">
        <f>'[14]Rev_SP-12me'!S19</f>
        <v>10</v>
      </c>
      <c r="H18" s="202">
        <f>'[14]Rev_SP-12me'!T19</f>
        <v>7.7</v>
      </c>
      <c r="I18" s="222">
        <f>'[14]Rev_SP-12me'!AC19</f>
        <v>100</v>
      </c>
      <c r="J18" s="17"/>
      <c r="K18" s="221">
        <f>'[14]Rev_SP-12me'!DM19</f>
        <v>17.598877058997925</v>
      </c>
      <c r="L18" s="221">
        <f>'[14]Rev_SP-12me'!DN19</f>
        <v>761.73047828006065</v>
      </c>
      <c r="M18" s="221">
        <f>'[14]Rev_SP-12me'!DP19</f>
        <v>81.75864</v>
      </c>
      <c r="N18" s="119"/>
      <c r="O18" s="202">
        <f t="shared" si="0"/>
        <v>861.08799533905858</v>
      </c>
    </row>
    <row r="19" spans="2:15" ht="14.5" x14ac:dyDescent="0.25">
      <c r="B19" s="209" t="s">
        <v>948</v>
      </c>
      <c r="C19" s="84"/>
      <c r="D19" s="221">
        <f>'[14]Rev_SP-12me'!H20</f>
        <v>341187</v>
      </c>
      <c r="E19" s="221">
        <f>'[14]Rev_SP-12me'!I20</f>
        <v>513.11779808439803</v>
      </c>
      <c r="F19" s="221">
        <f>'[14]Rev_SP-12me'!K20</f>
        <v>453.65766914553166</v>
      </c>
      <c r="G19" s="222">
        <f>'[14]Rev_SP-12me'!S20</f>
        <v>10</v>
      </c>
      <c r="H19" s="202">
        <f>'[14]Rev_SP-12me'!T20</f>
        <v>9</v>
      </c>
      <c r="I19" s="222">
        <f>'[14]Rev_SP-12me'!AC20</f>
        <v>120</v>
      </c>
      <c r="J19" s="17"/>
      <c r="K19" s="221">
        <f>'[14]Rev_SP-12me'!DM20</f>
        <v>6.1574135770127763</v>
      </c>
      <c r="L19" s="221">
        <f>'[14]Rev_SP-12me'!DN20</f>
        <v>408.29190223097845</v>
      </c>
      <c r="M19" s="221">
        <f>'[14]Rev_SP-12me'!DP20</f>
        <v>34.416936</v>
      </c>
      <c r="N19" s="119"/>
      <c r="O19" s="202">
        <f t="shared" si="0"/>
        <v>448.86625180799126</v>
      </c>
    </row>
    <row r="20" spans="2:15" ht="14.5" x14ac:dyDescent="0.25">
      <c r="B20" s="209" t="s">
        <v>949</v>
      </c>
      <c r="C20" s="84"/>
      <c r="D20" s="221">
        <f>'[14]Rev_SP-12me'!H21</f>
        <v>295338</v>
      </c>
      <c r="E20" s="221">
        <f>'[14]Rev_SP-12me'!I21</f>
        <v>476.0616198257411</v>
      </c>
      <c r="F20" s="221">
        <f>'[14]Rev_SP-12me'!K21</f>
        <v>558.51246751944518</v>
      </c>
      <c r="G20" s="222">
        <f>'[14]Rev_SP-12me'!S21</f>
        <v>10</v>
      </c>
      <c r="H20" s="202">
        <f>'[14]Rev_SP-12me'!T21</f>
        <v>9.5</v>
      </c>
      <c r="I20" s="222">
        <f>'[14]Rev_SP-12me'!AC21</f>
        <v>140</v>
      </c>
      <c r="J20" s="17"/>
      <c r="K20" s="221">
        <f>'[14]Rev_SP-12me'!DM21</f>
        <v>5.7127394379088932</v>
      </c>
      <c r="L20" s="221">
        <f>'[14]Rev_SP-12me'!DN21</f>
        <v>530.58684414347272</v>
      </c>
      <c r="M20" s="221">
        <f>'[14]Rev_SP-12me'!DP21</f>
        <v>32.778312</v>
      </c>
      <c r="N20" s="119"/>
      <c r="O20" s="202">
        <f t="shared" si="0"/>
        <v>569.07789558138165</v>
      </c>
    </row>
    <row r="21" spans="2:15" ht="14.5" x14ac:dyDescent="0.25">
      <c r="B21" s="209" t="s">
        <v>950</v>
      </c>
      <c r="C21" s="84"/>
      <c r="D21" s="221">
        <f>'[14]Rev_SP-12me'!H22</f>
        <v>54754</v>
      </c>
      <c r="E21" s="221">
        <f>'[14]Rev_SP-12me'!I22</f>
        <v>278.58165067375745</v>
      </c>
      <c r="F21" s="221">
        <f>'[14]Rev_SP-12me'!K22</f>
        <v>323.78625144604155</v>
      </c>
      <c r="G21" s="222">
        <f>'[14]Rev_SP-12me'!S22</f>
        <v>50</v>
      </c>
      <c r="H21" s="202">
        <f>'[14]Rev_SP-12me'!T22</f>
        <v>10</v>
      </c>
      <c r="I21" s="222">
        <f>'[14]Rev_SP-12me'!AC22</f>
        <v>160</v>
      </c>
      <c r="J21" s="17"/>
      <c r="K21" s="221">
        <f>'[14]Rev_SP-12me'!DM22</f>
        <v>8.9146128215602367</v>
      </c>
      <c r="L21" s="221">
        <f>'[14]Rev_SP-12me'!DN22</f>
        <v>323.7862514460416</v>
      </c>
      <c r="M21" s="221">
        <f>'[14]Rev_SP-12me'!DP22</f>
        <v>7.46448</v>
      </c>
      <c r="N21" s="119"/>
      <c r="O21" s="202">
        <f t="shared" si="0"/>
        <v>340.16534426760182</v>
      </c>
    </row>
    <row r="22" spans="2:15" x14ac:dyDescent="0.25">
      <c r="B22" s="28" t="s">
        <v>951</v>
      </c>
      <c r="C22" s="16"/>
      <c r="D22" s="217">
        <f>'[14]Rev_SP-12me'!H23</f>
        <v>1226970</v>
      </c>
      <c r="E22" s="217">
        <f>'[14]Rev_SP-12me'!I23</f>
        <v>4206.9993490325605</v>
      </c>
      <c r="F22" s="217">
        <f>'[14]Rev_SP-12me'!K23</f>
        <v>3939.0060159787558</v>
      </c>
      <c r="G22" s="222"/>
      <c r="H22" s="202"/>
      <c r="I22" s="222"/>
      <c r="J22" s="17"/>
      <c r="K22" s="217">
        <f>'[14]Rev_SP-12me'!DM23</f>
        <v>350.35411884894211</v>
      </c>
      <c r="L22" s="217">
        <f>'[14]Rev_SP-12me'!DN23</f>
        <v>4029.0968440521578</v>
      </c>
      <c r="M22" s="217">
        <f>'[14]Rev_SP-12me'!DP23</f>
        <v>114.24444</v>
      </c>
      <c r="N22" s="119"/>
      <c r="O22" s="219">
        <f t="shared" si="0"/>
        <v>4493.6954029011004</v>
      </c>
    </row>
    <row r="23" spans="2:15" x14ac:dyDescent="0.25">
      <c r="B23" s="205" t="s">
        <v>952</v>
      </c>
      <c r="C23" s="16"/>
      <c r="D23" s="233">
        <f>'[14]Rev_SP-12me'!H24</f>
        <v>616232</v>
      </c>
      <c r="E23" s="233">
        <f>'[14]Rev_SP-12me'!I24</f>
        <v>1214.2328855645974</v>
      </c>
      <c r="F23" s="233">
        <f>'[14]Rev_SP-12me'!K24</f>
        <v>95.890457879260865</v>
      </c>
      <c r="G23" s="222"/>
      <c r="H23" s="202"/>
      <c r="I23" s="222"/>
      <c r="J23" s="17"/>
      <c r="K23" s="233">
        <f>'[14]Rev_SP-12me'!DM24</f>
        <v>69.211274477182059</v>
      </c>
      <c r="L23" s="233">
        <f>'[14]Rev_SP-12me'!DN24</f>
        <v>67.123320515482604</v>
      </c>
      <c r="M23" s="233">
        <f>'[14]Rev_SP-12me'!DP24</f>
        <v>35.79477</v>
      </c>
      <c r="N23" s="119"/>
      <c r="O23" s="202">
        <f t="shared" si="0"/>
        <v>172.12936499266468</v>
      </c>
    </row>
    <row r="24" spans="2:15" ht="14.5" x14ac:dyDescent="0.25">
      <c r="B24" s="208" t="s">
        <v>939</v>
      </c>
      <c r="C24" s="16"/>
      <c r="D24" s="221">
        <f>'[14]Rev_SP-12me'!H25</f>
        <v>616232</v>
      </c>
      <c r="E24" s="221">
        <f>'[14]Rev_SP-12me'!I25</f>
        <v>1214.2328855645974</v>
      </c>
      <c r="F24" s="221">
        <f>'[14]Rev_SP-12me'!K25</f>
        <v>95.890457879260865</v>
      </c>
      <c r="G24" s="222">
        <f>'[14]Rev_SP-12me'!S25</f>
        <v>30</v>
      </c>
      <c r="H24" s="202">
        <f>'[14]Rev_SP-12me'!T25</f>
        <v>7</v>
      </c>
      <c r="I24" s="222">
        <f>'[14]Rev_SP-12me'!AC25</f>
        <v>50</v>
      </c>
      <c r="J24" s="17"/>
      <c r="K24" s="221">
        <f>'[14]Rev_SP-12me'!DM25</f>
        <v>69.211274477182059</v>
      </c>
      <c r="L24" s="221">
        <f>'[14]Rev_SP-12me'!DN25</f>
        <v>67.123320515482604</v>
      </c>
      <c r="M24" s="221">
        <f>'[14]Rev_SP-12me'!DP25</f>
        <v>35.79477</v>
      </c>
      <c r="N24" s="119"/>
      <c r="O24" s="202">
        <f t="shared" si="0"/>
        <v>172.12936499266468</v>
      </c>
    </row>
    <row r="25" spans="2:15" x14ac:dyDescent="0.25">
      <c r="B25" s="205" t="s">
        <v>953</v>
      </c>
      <c r="C25" s="16"/>
      <c r="D25" s="233">
        <f>'[14]Rev_SP-12me'!H26</f>
        <v>594986</v>
      </c>
      <c r="E25" s="233">
        <f>'[14]Rev_SP-12me'!I26</f>
        <v>2971.7332467775886</v>
      </c>
      <c r="F25" s="233">
        <f>'[14]Rev_SP-12me'!K26</f>
        <v>3832.4972094467139</v>
      </c>
      <c r="G25" s="222"/>
      <c r="H25" s="202"/>
      <c r="I25" s="222"/>
      <c r="J25" s="17"/>
      <c r="K25" s="233">
        <f>'[14]Rev_SP-12me'!DM26</f>
        <v>279.25647675797973</v>
      </c>
      <c r="L25" s="233">
        <f>'[14]Rev_SP-12me'!DN26</f>
        <v>3951.9317184782408</v>
      </c>
      <c r="M25" s="233">
        <f>'[14]Rev_SP-12me'!DP26</f>
        <v>77.254542000000001</v>
      </c>
      <c r="N25" s="119"/>
      <c r="O25" s="202">
        <f t="shared" si="0"/>
        <v>4308.4427372362197</v>
      </c>
    </row>
    <row r="26" spans="2:15" ht="14.5" x14ac:dyDescent="0.25">
      <c r="B26" s="207" t="s">
        <v>943</v>
      </c>
      <c r="C26" s="16"/>
      <c r="D26" s="221">
        <f>'[14]Rev_SP-12me'!H27</f>
        <v>196910</v>
      </c>
      <c r="E26" s="221">
        <f>'[14]Rev_SP-12me'!I27</f>
        <v>354.52082093756673</v>
      </c>
      <c r="F26" s="221">
        <f>'[14]Rev_SP-12me'!K27</f>
        <v>683.18402846521394</v>
      </c>
      <c r="G26" s="222">
        <f>'[14]Rev_SP-12me'!S27</f>
        <v>70</v>
      </c>
      <c r="H26" s="202">
        <f>'[14]Rev_SP-12me'!T27</f>
        <v>8.5</v>
      </c>
      <c r="I26" s="222">
        <f>'[14]Rev_SP-12me'!AC27</f>
        <v>90</v>
      </c>
      <c r="J26" s="17"/>
      <c r="K26" s="221">
        <f>'[14]Rev_SP-12me'!DM27</f>
        <v>29.779748958755608</v>
      </c>
      <c r="L26" s="221">
        <f>'[14]Rev_SP-12me'!DN27</f>
        <v>580.70642419543174</v>
      </c>
      <c r="M26" s="221">
        <f>'[14]Rev_SP-12me'!DP27</f>
        <v>20.588094000000002</v>
      </c>
      <c r="N26" s="119"/>
      <c r="O26" s="202">
        <f t="shared" si="0"/>
        <v>631.07426715418728</v>
      </c>
    </row>
    <row r="27" spans="2:15" ht="14.5" x14ac:dyDescent="0.25">
      <c r="B27" s="207" t="s">
        <v>954</v>
      </c>
      <c r="C27" s="16"/>
      <c r="D27" s="221">
        <f>'[14]Rev_SP-12me'!H28</f>
        <v>227867</v>
      </c>
      <c r="E27" s="221">
        <f>'[14]Rev_SP-12me'!I28</f>
        <v>641.82015726253462</v>
      </c>
      <c r="F27" s="221">
        <f>'[14]Rev_SP-12me'!K28</f>
        <v>654.08776240328723</v>
      </c>
      <c r="G27" s="222">
        <f>'[14]Rev_SP-12me'!S28</f>
        <v>70</v>
      </c>
      <c r="H27" s="202">
        <f>'[14]Rev_SP-12me'!T28</f>
        <v>9.9</v>
      </c>
      <c r="I27" s="222">
        <f>'[14]Rev_SP-12me'!AC28</f>
        <v>105</v>
      </c>
      <c r="J27" s="17"/>
      <c r="K27" s="221">
        <f>'[14]Rev_SP-12me'!DM28</f>
        <v>53.912893210052907</v>
      </c>
      <c r="L27" s="221">
        <f>'[14]Rev_SP-12me'!DN28</f>
        <v>647.54688477925447</v>
      </c>
      <c r="M27" s="221">
        <f>'[14]Rev_SP-12me'!DP28</f>
        <v>27.7956</v>
      </c>
      <c r="N27" s="119"/>
      <c r="O27" s="202">
        <f t="shared" si="0"/>
        <v>729.25537798930736</v>
      </c>
    </row>
    <row r="28" spans="2:15" ht="14.5" x14ac:dyDescent="0.25">
      <c r="B28" s="207" t="s">
        <v>955</v>
      </c>
      <c r="C28" s="16"/>
      <c r="D28" s="221">
        <f>'[14]Rev_SP-12me'!H29</f>
        <v>59547</v>
      </c>
      <c r="E28" s="221">
        <f>'[14]Rev_SP-12me'!I29</f>
        <v>300.06149513919343</v>
      </c>
      <c r="F28" s="221">
        <f>'[14]Rev_SP-12me'!K29</f>
        <v>351.1591822079871</v>
      </c>
      <c r="G28" s="222">
        <f>'[14]Rev_SP-12me'!S29</f>
        <v>100</v>
      </c>
      <c r="H28" s="202">
        <f>'[14]Rev_SP-12me'!T29</f>
        <v>10.4</v>
      </c>
      <c r="I28" s="222">
        <f>'[14]Rev_SP-12me'!AC29</f>
        <v>120</v>
      </c>
      <c r="J28" s="17"/>
      <c r="K28" s="221">
        <f>'[14]Rev_SP-12me'!DM29</f>
        <v>29.706088018780147</v>
      </c>
      <c r="L28" s="221">
        <f>'[14]Rev_SP-12me'!DN29</f>
        <v>365.20554949630662</v>
      </c>
      <c r="M28" s="221">
        <f>'[14]Rev_SP-12me'!DP29</f>
        <v>8.3013119999999994</v>
      </c>
      <c r="N28" s="119"/>
      <c r="O28" s="202">
        <f t="shared" si="0"/>
        <v>403.21294951508673</v>
      </c>
    </row>
    <row r="29" spans="2:15" ht="14.5" x14ac:dyDescent="0.25">
      <c r="B29" s="207" t="s">
        <v>956</v>
      </c>
      <c r="C29" s="16"/>
      <c r="D29" s="221">
        <f>'[14]Rev_SP-12me'!H30</f>
        <v>110662</v>
      </c>
      <c r="E29" s="221">
        <f>'[14]Rev_SP-12me'!I30</f>
        <v>1675.3307734382938</v>
      </c>
      <c r="F29" s="221">
        <f>'[14]Rev_SP-12me'!K30</f>
        <v>2144.0662363702254</v>
      </c>
      <c r="G29" s="222">
        <f>'[14]Rev_SP-12me'!S30</f>
        <v>100</v>
      </c>
      <c r="H29" s="202">
        <f>'[14]Rev_SP-12me'!T30</f>
        <v>11</v>
      </c>
      <c r="I29" s="222">
        <f>'[14]Rev_SP-12me'!AC30</f>
        <v>160</v>
      </c>
      <c r="J29" s="17"/>
      <c r="K29" s="221">
        <f>'[14]Rev_SP-12me'!DM30</f>
        <v>165.85774657039107</v>
      </c>
      <c r="L29" s="221">
        <f>'[14]Rev_SP-12me'!DN30</f>
        <v>2358.4728600072481</v>
      </c>
      <c r="M29" s="221">
        <f>'[14]Rev_SP-12me'!DP30</f>
        <v>20.569535999999999</v>
      </c>
      <c r="N29" s="119"/>
      <c r="O29" s="202">
        <f t="shared" si="0"/>
        <v>2544.9001425776391</v>
      </c>
    </row>
    <row r="30" spans="2:15" x14ac:dyDescent="0.25">
      <c r="B30" s="205" t="s">
        <v>957</v>
      </c>
      <c r="C30" s="16"/>
      <c r="D30" s="233">
        <f>'[14]Rev_SP-12me'!H31</f>
        <v>2425</v>
      </c>
      <c r="E30" s="233">
        <f>'[14]Rev_SP-12me'!I31</f>
        <v>7.153384847564352</v>
      </c>
      <c r="F30" s="233">
        <f>'[14]Rev_SP-12me'!K31</f>
        <v>5.3766772042292166</v>
      </c>
      <c r="G30" s="222">
        <f>'[14]Rev_SP-12me'!S31</f>
        <v>150</v>
      </c>
      <c r="H30" s="202">
        <f>'[14]Rev_SP-12me'!T31</f>
        <v>13</v>
      </c>
      <c r="I30" s="222">
        <f>'[14]Rev_SP-12me'!AC31</f>
        <v>160</v>
      </c>
      <c r="J30" s="17"/>
      <c r="K30" s="233">
        <f>'[14]Rev_SP-12me'!DM31</f>
        <v>0.88701972109797955</v>
      </c>
      <c r="L30" s="233">
        <f>'[14]Rev_SP-12me'!DN31</f>
        <v>6.9896803654979811</v>
      </c>
      <c r="M30" s="233">
        <f>'[14]Rev_SP-12me'!DP31</f>
        <v>0.45072000000000001</v>
      </c>
      <c r="N30" s="119"/>
      <c r="O30" s="202">
        <f t="shared" si="0"/>
        <v>8.3274200865959607</v>
      </c>
    </row>
    <row r="31" spans="2:15" x14ac:dyDescent="0.25">
      <c r="B31" s="205" t="s">
        <v>958</v>
      </c>
      <c r="C31" s="16"/>
      <c r="D31" s="233">
        <f>'[14]Rev_SP-12me'!H32</f>
        <v>13327</v>
      </c>
      <c r="E31" s="233">
        <f>'[14]Rev_SP-12me'!I32</f>
        <v>13.879831842809905</v>
      </c>
      <c r="F31" s="233">
        <f>'[14]Rev_SP-12me'!K32</f>
        <v>5.2416714485520792</v>
      </c>
      <c r="G31" s="222"/>
      <c r="H31" s="202"/>
      <c r="I31" s="222"/>
      <c r="J31" s="17"/>
      <c r="K31" s="233">
        <f>'[14]Rev_SP-12me'!DM32</f>
        <v>0.99934789268231305</v>
      </c>
      <c r="L31" s="233">
        <f>'[14]Rev_SP-12me'!DN32</f>
        <v>3.0521246929365935</v>
      </c>
      <c r="M31" s="233">
        <f>'[14]Rev_SP-12me'!DP32</f>
        <v>0.74440799999999996</v>
      </c>
      <c r="N31" s="119"/>
      <c r="O31" s="202">
        <f t="shared" si="0"/>
        <v>4.7958805856189066</v>
      </c>
    </row>
    <row r="32" spans="2:15" ht="14.5" x14ac:dyDescent="0.25">
      <c r="B32" s="207" t="s">
        <v>939</v>
      </c>
      <c r="C32" s="16"/>
      <c r="D32" s="221">
        <f>'[14]Rev_SP-12me'!H33</f>
        <v>10194</v>
      </c>
      <c r="E32" s="221">
        <f>'[14]Rev_SP-12me'!I33</f>
        <v>10.524146495431797</v>
      </c>
      <c r="F32" s="221">
        <f>'[14]Rev_SP-12me'!K33</f>
        <v>3.4818215209891603</v>
      </c>
      <c r="G32" s="222">
        <f>'[14]Rev_SP-12me'!S33</f>
        <v>60</v>
      </c>
      <c r="H32" s="202">
        <f>'[14]Rev_SP-12me'!T33</f>
        <v>5.3</v>
      </c>
      <c r="I32" s="222">
        <f>'[14]Rev_SP-12me'!AC33</f>
        <v>45</v>
      </c>
      <c r="J32" s="17"/>
      <c r="K32" s="221">
        <f>'[14]Rev_SP-12me'!DM33</f>
        <v>0.75773854767108928</v>
      </c>
      <c r="L32" s="221">
        <f>'[14]Rev_SP-12me'!DN33</f>
        <v>1.8453654061242548</v>
      </c>
      <c r="M32" s="221">
        <f>'[14]Rev_SP-12me'!DP33</f>
        <v>0.53292600000000001</v>
      </c>
      <c r="N32" s="119"/>
      <c r="O32" s="202">
        <f t="shared" si="0"/>
        <v>3.1360299537953438</v>
      </c>
    </row>
    <row r="33" spans="2:15" ht="14.5" x14ac:dyDescent="0.25">
      <c r="B33" s="207" t="s">
        <v>959</v>
      </c>
      <c r="C33" s="16"/>
      <c r="D33" s="221">
        <f>'[14]Rev_SP-12me'!H34</f>
        <v>2160</v>
      </c>
      <c r="E33" s="221">
        <f>'[14]Rev_SP-12me'!I34</f>
        <v>2.2305879723989186</v>
      </c>
      <c r="F33" s="221">
        <f>'[14]Rev_SP-12me'!K34</f>
        <v>1.256979542887229</v>
      </c>
      <c r="G33" s="222">
        <f>'[14]Rev_SP-12me'!S34</f>
        <v>60</v>
      </c>
      <c r="H33" s="202">
        <f>'[14]Rev_SP-12me'!T34</f>
        <v>6.6</v>
      </c>
      <c r="I33" s="222">
        <f>'[14]Rev_SP-12me'!AC34</f>
        <v>55</v>
      </c>
      <c r="J33" s="17"/>
      <c r="K33" s="221">
        <f>'[14]Rev_SP-12me'!DM34</f>
        <v>0.16060233401272214</v>
      </c>
      <c r="L33" s="221">
        <f>'[14]Rev_SP-12me'!DN34</f>
        <v>0.82960649830557109</v>
      </c>
      <c r="M33" s="221">
        <f>'[14]Rev_SP-12me'!DP34</f>
        <v>0.13800599999999999</v>
      </c>
      <c r="N33" s="119"/>
      <c r="O33" s="202">
        <f t="shared" si="0"/>
        <v>1.1282148323182932</v>
      </c>
    </row>
    <row r="34" spans="2:15" ht="14.5" x14ac:dyDescent="0.25">
      <c r="B34" s="207" t="s">
        <v>960</v>
      </c>
      <c r="C34" s="16"/>
      <c r="D34" s="221">
        <f>'[14]Rev_SP-12me'!H35</f>
        <v>973</v>
      </c>
      <c r="E34" s="221">
        <f>'[14]Rev_SP-12me'!I35</f>
        <v>1.1250973749791895</v>
      </c>
      <c r="F34" s="221">
        <f>'[14]Rev_SP-12me'!K35</f>
        <v>0.50287038467569001</v>
      </c>
      <c r="G34" s="222">
        <f>'[14]Rev_SP-12me'!S35</f>
        <v>60</v>
      </c>
      <c r="H34" s="202">
        <f>'[14]Rev_SP-12me'!T35</f>
        <v>7.5</v>
      </c>
      <c r="I34" s="222">
        <f>'[14]Rev_SP-12me'!AC35</f>
        <v>65</v>
      </c>
      <c r="J34" s="17"/>
      <c r="K34" s="221">
        <f>'[14]Rev_SP-12me'!DM35</f>
        <v>8.1007010998501647E-2</v>
      </c>
      <c r="L34" s="221">
        <f>'[14]Rev_SP-12me'!DN35</f>
        <v>0.37715278850676759</v>
      </c>
      <c r="M34" s="221">
        <f>'[14]Rev_SP-12me'!DP35</f>
        <v>7.3476E-2</v>
      </c>
      <c r="N34" s="119"/>
      <c r="O34" s="202">
        <f t="shared" si="0"/>
        <v>0.53163579950526929</v>
      </c>
    </row>
    <row r="35" spans="2:15" x14ac:dyDescent="0.25">
      <c r="B35" s="28" t="s">
        <v>961</v>
      </c>
      <c r="C35" s="16"/>
      <c r="D35" s="217">
        <f>'[14]Rev_SP-12me'!H36</f>
        <v>46475</v>
      </c>
      <c r="E35" s="217">
        <f>'[14]Rev_SP-12me'!J36*0.7457/10^3</f>
        <v>1096.982408997367</v>
      </c>
      <c r="F35" s="217">
        <f>'[14]Rev_SP-12me'!K36</f>
        <v>1012.3575211366168</v>
      </c>
      <c r="G35" s="222"/>
      <c r="H35" s="202"/>
      <c r="I35" s="222"/>
      <c r="J35" s="17"/>
      <c r="K35" s="217">
        <f>'[14]Rev_SP-12me'!DM36</f>
        <v>150.78543237525827</v>
      </c>
      <c r="L35" s="217">
        <f>'[14]Rev_SP-12me'!DN36</f>
        <v>776.70538105731794</v>
      </c>
      <c r="M35" s="217">
        <f>'[14]Rev_SP-12me'!DP36</f>
        <v>20.787145500000001</v>
      </c>
      <c r="N35" s="119"/>
      <c r="O35" s="219">
        <f t="shared" si="0"/>
        <v>948.27795893257621</v>
      </c>
    </row>
    <row r="36" spans="2:15" ht="14.5" x14ac:dyDescent="0.25">
      <c r="B36" s="207" t="s">
        <v>962</v>
      </c>
      <c r="C36" s="16"/>
      <c r="D36" s="221">
        <f>'[14]Rev_SP-12me'!H37</f>
        <v>46475</v>
      </c>
      <c r="E36" s="221">
        <f>'[14]Rev_SP-12me'!J37*0.7457/10^3</f>
        <v>1096.982408997367</v>
      </c>
      <c r="F36" s="221">
        <f>'[14]Rev_SP-12me'!K37</f>
        <v>972.21594659551647</v>
      </c>
      <c r="G36" s="222">
        <f>'[14]Rev_SP-12me'!S37</f>
        <v>100</v>
      </c>
      <c r="H36" s="202">
        <f>'[14]Rev_SP-12me'!T37</f>
        <v>7.7</v>
      </c>
      <c r="I36" s="222">
        <f>'[14]Rev_SP-12me'!AC37</f>
        <v>360.25</v>
      </c>
      <c r="J36" s="17"/>
      <c r="K36" s="221">
        <f>'[14]Rev_SP-12me'!DM37</f>
        <v>150.78543237525827</v>
      </c>
      <c r="L36" s="221">
        <f>'[14]Rev_SP-12me'!DN37</f>
        <v>748.60627887854776</v>
      </c>
      <c r="M36" s="221">
        <f>'[14]Rev_SP-12me'!DP37</f>
        <v>19.1305719</v>
      </c>
      <c r="N36" s="119"/>
      <c r="O36" s="202">
        <f t="shared" si="0"/>
        <v>918.52228315380603</v>
      </c>
    </row>
    <row r="37" spans="2:15" ht="14.5" x14ac:dyDescent="0.25">
      <c r="B37" s="207" t="s">
        <v>963</v>
      </c>
      <c r="C37" s="16"/>
      <c r="D37" s="221">
        <f>'[14]Rev_SP-12me'!H38</f>
        <v>0</v>
      </c>
      <c r="E37" s="221">
        <f>'[14]Rev_SP-12me'!J38*0.7457/10^3</f>
        <v>0</v>
      </c>
      <c r="F37" s="221">
        <f>'[14]Rev_SP-12me'!K38</f>
        <v>0</v>
      </c>
      <c r="G37" s="222">
        <f>'[14]Rev_SP-12me'!S38</f>
        <v>100</v>
      </c>
      <c r="H37" s="202">
        <f>'[14]Rev_SP-12me'!T38</f>
        <v>8.4</v>
      </c>
      <c r="I37" s="222">
        <f>'[14]Rev_SP-12me'!AC38</f>
        <v>360.25</v>
      </c>
      <c r="J37" s="17"/>
      <c r="K37" s="221">
        <f>'[14]Rev_SP-12me'!DM38</f>
        <v>0</v>
      </c>
      <c r="L37" s="221">
        <f>'[14]Rev_SP-12me'!DN38</f>
        <v>0</v>
      </c>
      <c r="M37" s="221">
        <f>'[14]Rev_SP-12me'!DP38</f>
        <v>0</v>
      </c>
      <c r="N37" s="119"/>
      <c r="O37" s="202">
        <f t="shared" si="0"/>
        <v>0</v>
      </c>
    </row>
    <row r="38" spans="2:15" ht="14.5" x14ac:dyDescent="0.25">
      <c r="B38" s="207" t="s">
        <v>964</v>
      </c>
      <c r="C38" s="16"/>
      <c r="D38" s="221">
        <f>'[14]Rev_SP-12me'!H39</f>
        <v>0</v>
      </c>
      <c r="E38" s="221">
        <f>'[14]Rev_SP-12me'!J39*0.7457/10^3</f>
        <v>0</v>
      </c>
      <c r="F38" s="221">
        <f>'[14]Rev_SP-12me'!K39</f>
        <v>0</v>
      </c>
      <c r="G38" s="222">
        <f>'[14]Rev_SP-12me'!S39</f>
        <v>50</v>
      </c>
      <c r="H38" s="202">
        <f>'[14]Rev_SP-12me'!T39</f>
        <v>6.2</v>
      </c>
      <c r="I38" s="222">
        <f>'[14]Rev_SP-12me'!AC39</f>
        <v>360.25</v>
      </c>
      <c r="J38" s="17"/>
      <c r="K38" s="221">
        <f>'[14]Rev_SP-12me'!DM39</f>
        <v>0</v>
      </c>
      <c r="L38" s="221">
        <f>'[14]Rev_SP-12me'!DN39</f>
        <v>0</v>
      </c>
      <c r="M38" s="221">
        <f>'[14]Rev_SP-12me'!DP39</f>
        <v>0</v>
      </c>
      <c r="N38" s="119"/>
      <c r="O38" s="202">
        <f t="shared" si="0"/>
        <v>0</v>
      </c>
    </row>
    <row r="39" spans="2:15" ht="14.5" x14ac:dyDescent="0.25">
      <c r="B39" s="207" t="s">
        <v>965</v>
      </c>
      <c r="C39" s="16"/>
      <c r="D39" s="221">
        <f>'[14]Rev_SP-12me'!H40</f>
        <v>0</v>
      </c>
      <c r="E39" s="221">
        <f>'[14]Rev_SP-12me'!J40*0.7457/10^3</f>
        <v>0</v>
      </c>
      <c r="F39" s="221">
        <f>'[14]Rev_SP-12me'!K40</f>
        <v>0</v>
      </c>
      <c r="G39" s="222">
        <f>'[14]Rev_SP-12me'!S40</f>
        <v>50</v>
      </c>
      <c r="H39" s="202">
        <f>'[14]Rev_SP-12me'!T40</f>
        <v>6.2</v>
      </c>
      <c r="I39" s="222">
        <f>'[14]Rev_SP-12me'!AC40</f>
        <v>360.25</v>
      </c>
      <c r="J39" s="17"/>
      <c r="K39" s="221">
        <f>'[14]Rev_SP-12me'!DM40</f>
        <v>0</v>
      </c>
      <c r="L39" s="221">
        <f>'[14]Rev_SP-12me'!DN40</f>
        <v>0</v>
      </c>
      <c r="M39" s="221">
        <f>'[14]Rev_SP-12me'!DP40</f>
        <v>0</v>
      </c>
      <c r="N39" s="119"/>
      <c r="O39" s="202">
        <f t="shared" si="0"/>
        <v>0</v>
      </c>
    </row>
    <row r="40" spans="2:15" ht="14.5" x14ac:dyDescent="0.25">
      <c r="B40" s="207" t="s">
        <v>966</v>
      </c>
      <c r="C40" s="16"/>
      <c r="D40" s="221">
        <f>'[14]Rev_SP-12me'!H41</f>
        <v>0</v>
      </c>
      <c r="E40" s="221">
        <f>'[14]Rev_SP-12me'!J41*0.7457/10^3</f>
        <v>0</v>
      </c>
      <c r="F40" s="221">
        <f>'[14]Rev_SP-12me'!K41</f>
        <v>40.141574541100326</v>
      </c>
      <c r="G40" s="222">
        <f>'[14]Rev_SP-12me'!S41</f>
        <v>65</v>
      </c>
      <c r="H40" s="202">
        <f>'[14]Rev_SP-12me'!T41</f>
        <v>7</v>
      </c>
      <c r="I40" s="222">
        <f>'[14]Rev_SP-12me'!AC41</f>
        <v>360.25</v>
      </c>
      <c r="J40" s="17"/>
      <c r="K40" s="221">
        <f>'[14]Rev_SP-12me'!DM41</f>
        <v>0</v>
      </c>
      <c r="L40" s="221">
        <f>'[14]Rev_SP-12me'!DN41</f>
        <v>28.099102178770231</v>
      </c>
      <c r="M40" s="221">
        <f>'[14]Rev_SP-12me'!DP41</f>
        <v>1.6565736</v>
      </c>
      <c r="N40" s="119"/>
      <c r="O40" s="202">
        <f t="shared" si="0"/>
        <v>29.755675778770232</v>
      </c>
    </row>
    <row r="41" spans="2:15" ht="14.5" x14ac:dyDescent="0.25">
      <c r="B41" s="207" t="s">
        <v>967</v>
      </c>
      <c r="C41" s="16"/>
      <c r="D41" s="221">
        <f>'[14]Rev_SP-12me'!H42</f>
        <v>0</v>
      </c>
      <c r="E41" s="221">
        <f>'[14]Rev_SP-12me'!J42*0.7457/10^3</f>
        <v>0</v>
      </c>
      <c r="F41" s="221">
        <f>'[14]Rev_SP-12me'!K42</f>
        <v>0</v>
      </c>
      <c r="G41" s="222">
        <f>'[14]Rev_SP-12me'!S42</f>
        <v>100</v>
      </c>
      <c r="H41" s="202">
        <f>'[14]Rev_SP-12me'!T42</f>
        <v>7.3</v>
      </c>
      <c r="I41" s="222">
        <f>'[14]Rev_SP-12me'!AC42</f>
        <v>360.25</v>
      </c>
      <c r="J41" s="17"/>
      <c r="K41" s="221">
        <f>'[14]Rev_SP-12me'!DM42</f>
        <v>0</v>
      </c>
      <c r="L41" s="221">
        <f>'[14]Rev_SP-12me'!DN42</f>
        <v>0</v>
      </c>
      <c r="M41" s="221">
        <f>'[14]Rev_SP-12me'!DP42</f>
        <v>0</v>
      </c>
      <c r="N41" s="119"/>
      <c r="O41" s="202">
        <f t="shared" ref="O41:O68" si="1">SUM(K41:N41)</f>
        <v>0</v>
      </c>
    </row>
    <row r="42" spans="2:15" x14ac:dyDescent="0.25">
      <c r="B42" s="28" t="s">
        <v>968</v>
      </c>
      <c r="C42" s="16"/>
      <c r="D42" s="217">
        <f>'[14]Rev_SP-12me'!H43</f>
        <v>5371</v>
      </c>
      <c r="E42" s="217">
        <f>'[14]Rev_SP-12me'!J43*0.7457/10^3</f>
        <v>16.358419509647241</v>
      </c>
      <c r="F42" s="217">
        <f>'[14]Rev_SP-12me'!K43</f>
        <v>9.4633584215340143</v>
      </c>
      <c r="G42" s="222"/>
      <c r="H42" s="202"/>
      <c r="I42" s="222"/>
      <c r="J42" s="17"/>
      <c r="K42" s="217">
        <f>'[14]Rev_SP-12me'!DM43</f>
        <v>0.52648795525215741</v>
      </c>
      <c r="L42" s="217">
        <f>'[14]Rev_SP-12me'!DN43</f>
        <v>3.785343368613606</v>
      </c>
      <c r="M42" s="217">
        <f>'[14]Rev_SP-12me'!DP43</f>
        <v>0.31401000000000001</v>
      </c>
      <c r="N42" s="119"/>
      <c r="O42" s="219">
        <f t="shared" si="1"/>
        <v>4.625841323865763</v>
      </c>
    </row>
    <row r="43" spans="2:15" ht="14.5" x14ac:dyDescent="0.25">
      <c r="B43" s="207" t="s">
        <v>155</v>
      </c>
      <c r="C43" s="16"/>
      <c r="D43" s="221">
        <f>'[14]Rev_SP-12me'!H44</f>
        <v>5025</v>
      </c>
      <c r="E43" s="221">
        <f>'[14]Rev_SP-12me'!J44*0.7457/10^3</f>
        <v>15.23241250964724</v>
      </c>
      <c r="F43" s="221">
        <f>'[14]Rev_SP-12me'!K44</f>
        <v>9.1471933900391669</v>
      </c>
      <c r="G43" s="222">
        <f>'[14]Rev_SP-12me'!S44</f>
        <v>20</v>
      </c>
      <c r="H43" s="202">
        <f>'[14]Rev_SP-12me'!T44</f>
        <v>4</v>
      </c>
      <c r="I43" s="222">
        <f>'[14]Rev_SP-12me'!AC44</f>
        <v>50</v>
      </c>
      <c r="J43" s="17"/>
      <c r="K43" s="221">
        <f>'[14]Rev_SP-12me'!DM44</f>
        <v>0.49024795525215736</v>
      </c>
      <c r="L43" s="221">
        <f>'[14]Rev_SP-12me'!DN44</f>
        <v>3.6588773560156671</v>
      </c>
      <c r="M43" s="221">
        <f>'[14]Rev_SP-12me'!DP44</f>
        <v>0.29379</v>
      </c>
      <c r="N43" s="119"/>
      <c r="O43" s="202">
        <f t="shared" si="1"/>
        <v>4.442915311267825</v>
      </c>
    </row>
    <row r="44" spans="2:15" ht="14.5" x14ac:dyDescent="0.25">
      <c r="B44" s="207" t="s">
        <v>970</v>
      </c>
      <c r="C44" s="16"/>
      <c r="D44" s="221">
        <f>'[14]Rev_SP-12me'!H45</f>
        <v>346</v>
      </c>
      <c r="E44" s="221">
        <f>'[14]Rev_SP-12me'!J45*0.7457/10^3</f>
        <v>1.126007</v>
      </c>
      <c r="F44" s="221">
        <f>'[14]Rev_SP-12me'!K45</f>
        <v>0.31616503149484704</v>
      </c>
      <c r="G44" s="222">
        <f>'[14]Rev_SP-12me'!S45</f>
        <v>20</v>
      </c>
      <c r="H44" s="202">
        <f>'[14]Rev_SP-12me'!T45</f>
        <v>4</v>
      </c>
      <c r="I44" s="222">
        <f>'[14]Rev_SP-12me'!AC45</f>
        <v>50</v>
      </c>
      <c r="J44" s="17"/>
      <c r="K44" s="221">
        <f>'[14]Rev_SP-12me'!DM45</f>
        <v>3.6240000000000001E-2</v>
      </c>
      <c r="L44" s="221">
        <f>'[14]Rev_SP-12me'!DN45</f>
        <v>0.12646601259793883</v>
      </c>
      <c r="M44" s="221">
        <f>'[14]Rev_SP-12me'!DP45</f>
        <v>2.0219999999999998E-2</v>
      </c>
      <c r="N44" s="119"/>
      <c r="O44" s="202">
        <f t="shared" si="1"/>
        <v>0.18292601259793881</v>
      </c>
    </row>
    <row r="45" spans="2:15" x14ac:dyDescent="0.25">
      <c r="B45" s="28" t="s">
        <v>971</v>
      </c>
      <c r="C45" s="16"/>
      <c r="D45" s="217">
        <f>'[14]Rev_SP-12me'!H46</f>
        <v>1434508</v>
      </c>
      <c r="E45" s="217">
        <f>'[14]Rev_SP-12me'!J46*0.7457/10^3</f>
        <v>5316.8745565000008</v>
      </c>
      <c r="F45" s="217">
        <f>'[14]Rev_SP-12me'!K46</f>
        <v>16400.203585318719</v>
      </c>
      <c r="G45" s="222"/>
      <c r="H45" s="202"/>
      <c r="I45" s="222"/>
      <c r="J45" s="17"/>
      <c r="K45" s="217">
        <f>'[14]Rev_SP-12me'!DM46</f>
        <v>4.6664639999999993E-2</v>
      </c>
      <c r="L45" s="217">
        <f>'[14]Rev_SP-12me'!DN46</f>
        <v>9.9376097113723816</v>
      </c>
      <c r="M45" s="217">
        <f>'[14]Rev_SP-12me'!DP46</f>
        <v>50.335541999999997</v>
      </c>
      <c r="N45" s="119"/>
      <c r="O45" s="219">
        <f t="shared" si="1"/>
        <v>60.319816351372381</v>
      </c>
    </row>
    <row r="46" spans="2:15" x14ac:dyDescent="0.25">
      <c r="B46" s="205" t="s">
        <v>972</v>
      </c>
      <c r="C46" s="16"/>
      <c r="D46" s="233">
        <f>'[14]Rev_SP-12me'!H47</f>
        <v>1434139</v>
      </c>
      <c r="E46" s="233">
        <f>'[14]Rev_SP-12me'!J47*0.7457/10^3</f>
        <v>5315.4246472480008</v>
      </c>
      <c r="F46" s="233">
        <f>'[14]Rev_SP-12me'!K47</f>
        <v>16397.008228847288</v>
      </c>
      <c r="G46" s="222"/>
      <c r="H46" s="202"/>
      <c r="I46" s="222"/>
      <c r="J46" s="17"/>
      <c r="K46" s="233">
        <f>'[14]Rev_SP-12me'!DM47</f>
        <v>0</v>
      </c>
      <c r="L46" s="233">
        <f>'[14]Rev_SP-12me'!DN47</f>
        <v>8.6594671227995939</v>
      </c>
      <c r="M46" s="233">
        <f>'[14]Rev_SP-12me'!DP47</f>
        <v>50.322257999999998</v>
      </c>
      <c r="N46" s="119"/>
      <c r="O46" s="202">
        <f t="shared" si="1"/>
        <v>58.981725122799588</v>
      </c>
    </row>
    <row r="47" spans="2:15" ht="14.5" x14ac:dyDescent="0.25">
      <c r="B47" s="207" t="s">
        <v>973</v>
      </c>
      <c r="C47" s="16"/>
      <c r="D47" s="221">
        <f>'[14]Rev_SP-12me'!H48</f>
        <v>1992</v>
      </c>
      <c r="E47" s="221">
        <f>'[14]Rev_SP-12me'!J48*0.7457/10^3</f>
        <v>8.4009816300000004</v>
      </c>
      <c r="F47" s="221">
        <f>'[14]Rev_SP-12me'!K48</f>
        <v>34.637868491198368</v>
      </c>
      <c r="G47" s="222"/>
      <c r="H47" s="202">
        <f>'[14]Rev_SP-12me'!T48</f>
        <v>2.5</v>
      </c>
      <c r="I47" s="222">
        <f>'[14]Rev_SP-12me'!AC48</f>
        <v>30</v>
      </c>
      <c r="J47" s="17"/>
      <c r="K47" s="221">
        <f>'[14]Rev_SP-12me'!DM48</f>
        <v>0</v>
      </c>
      <c r="L47" s="221">
        <f>'[14]Rev_SP-12me'!DN48</f>
        <v>8.6594671227995939</v>
      </c>
      <c r="M47" s="221">
        <f>'[14]Rev_SP-12me'!DP48</f>
        <v>7.1711999999999998E-2</v>
      </c>
      <c r="N47" s="119"/>
      <c r="O47" s="202">
        <f t="shared" si="1"/>
        <v>8.7311791227995936</v>
      </c>
    </row>
    <row r="48" spans="2:15" ht="14.5" x14ac:dyDescent="0.25">
      <c r="B48" s="205" t="s">
        <v>975</v>
      </c>
      <c r="C48" s="16"/>
      <c r="D48" s="221">
        <f>'[14]Rev_SP-12me'!H49</f>
        <v>1432147</v>
      </c>
      <c r="E48" s="221">
        <f>'[14]Rev_SP-12me'!J49*0.7457/10^3</f>
        <v>5307.0236656180005</v>
      </c>
      <c r="F48" s="221">
        <f>'[14]Rev_SP-12me'!K49</f>
        <v>16362.37036035609</v>
      </c>
      <c r="G48" s="222"/>
      <c r="H48" s="202"/>
      <c r="I48" s="222"/>
      <c r="J48" s="17"/>
      <c r="K48" s="221">
        <f>'[14]Rev_SP-12me'!DM49</f>
        <v>0</v>
      </c>
      <c r="L48" s="221">
        <f>'[14]Rev_SP-12me'!DN49</f>
        <v>0</v>
      </c>
      <c r="M48" s="221">
        <f>'[14]Rev_SP-12me'!DP49</f>
        <v>0</v>
      </c>
      <c r="N48" s="119"/>
      <c r="O48" s="202">
        <f t="shared" si="1"/>
        <v>0</v>
      </c>
    </row>
    <row r="49" spans="2:15" ht="14.5" x14ac:dyDescent="0.25">
      <c r="B49" s="207" t="s">
        <v>1031</v>
      </c>
      <c r="C49" s="16"/>
      <c r="D49" s="221">
        <f>'[14]Rev_SP-12me'!H50</f>
        <v>1432147</v>
      </c>
      <c r="E49" s="221">
        <f>'[14]Rev_SP-12me'!J50*0.7457/10^3</f>
        <v>5307.0236656180005</v>
      </c>
      <c r="F49" s="221">
        <f>'[14]Rev_SP-12me'!K50</f>
        <v>16362.37036035609</v>
      </c>
      <c r="G49" s="222"/>
      <c r="H49" s="202"/>
      <c r="I49" s="222">
        <f>'[14]Rev_SP-12me'!AC50</f>
        <v>30</v>
      </c>
      <c r="J49" s="17"/>
      <c r="K49" s="221">
        <f>'[14]Rev_SP-12me'!DM50</f>
        <v>0</v>
      </c>
      <c r="L49" s="221">
        <f>'[14]Rev_SP-12me'!DN50</f>
        <v>0</v>
      </c>
      <c r="M49" s="221">
        <f>'[14]Rev_SP-12me'!DP50</f>
        <v>50.250546</v>
      </c>
      <c r="N49" s="119"/>
      <c r="O49" s="202">
        <f t="shared" si="1"/>
        <v>50.250546</v>
      </c>
    </row>
    <row r="50" spans="2:15" ht="14.5" x14ac:dyDescent="0.25">
      <c r="B50" s="207" t="s">
        <v>1032</v>
      </c>
      <c r="C50" s="16"/>
      <c r="D50" s="221">
        <f>'[14]Rev_SP-12me'!H51</f>
        <v>0</v>
      </c>
      <c r="E50" s="221">
        <f>'[14]Rev_SP-12me'!J51*0.7457/10^3</f>
        <v>0</v>
      </c>
      <c r="F50" s="221">
        <f>'[14]Rev_SP-12me'!K51</f>
        <v>0</v>
      </c>
      <c r="G50" s="222"/>
      <c r="H50" s="202"/>
      <c r="I50" s="222">
        <f>'[14]Rev_SP-12me'!AC51</f>
        <v>30</v>
      </c>
      <c r="J50" s="17"/>
      <c r="K50" s="221">
        <f>'[14]Rev_SP-12me'!DM51</f>
        <v>0</v>
      </c>
      <c r="L50" s="221">
        <f>'[14]Rev_SP-12me'!DN51</f>
        <v>0</v>
      </c>
      <c r="M50" s="221">
        <f>'[14]Rev_SP-12me'!DP51</f>
        <v>0</v>
      </c>
      <c r="N50" s="119"/>
      <c r="O50" s="202">
        <f t="shared" si="1"/>
        <v>0</v>
      </c>
    </row>
    <row r="51" spans="2:15" x14ac:dyDescent="0.25">
      <c r="B51" s="205" t="s">
        <v>976</v>
      </c>
      <c r="C51" s="16"/>
      <c r="D51" s="233">
        <f>'[14]Rev_SP-12me'!H52</f>
        <v>369</v>
      </c>
      <c r="E51" s="233">
        <f>'[14]Rev_SP-12me'!J52*0.7457/10^3</f>
        <v>1.4499092519999999</v>
      </c>
      <c r="F51" s="233">
        <f>'[14]Rev_SP-12me'!K52</f>
        <v>3.1953564714319684</v>
      </c>
      <c r="G51" s="222"/>
      <c r="H51" s="202"/>
      <c r="I51" s="222"/>
      <c r="J51" s="17"/>
      <c r="K51" s="233">
        <f>'[14]Rev_SP-12me'!DM52</f>
        <v>4.6664639999999993E-2</v>
      </c>
      <c r="L51" s="233">
        <f>'[14]Rev_SP-12me'!DN52</f>
        <v>1.2781425885727877</v>
      </c>
      <c r="M51" s="233">
        <f>'[14]Rev_SP-12me'!DP52</f>
        <v>1.3284000000000001E-2</v>
      </c>
      <c r="N51" s="119"/>
      <c r="O51" s="202">
        <f t="shared" si="1"/>
        <v>1.3380912285727877</v>
      </c>
    </row>
    <row r="52" spans="2:15" ht="14.5" x14ac:dyDescent="0.25">
      <c r="B52" s="207" t="s">
        <v>977</v>
      </c>
      <c r="C52" s="16"/>
      <c r="D52" s="221">
        <f>'[14]Rev_SP-12me'!H53</f>
        <v>369</v>
      </c>
      <c r="E52" s="221">
        <f>'[14]Rev_SP-12me'!J53*0.7457/10^3</f>
        <v>1.4499092519999999</v>
      </c>
      <c r="F52" s="221">
        <f>'[14]Rev_SP-12me'!K53</f>
        <v>3.1953564714319684</v>
      </c>
      <c r="G52" s="222">
        <f>'[14]Rev_SP-12me'!S53</f>
        <v>20</v>
      </c>
      <c r="H52" s="202">
        <f>'[14]Rev_SP-12me'!T53</f>
        <v>4</v>
      </c>
      <c r="I52" s="222">
        <f>'[14]Rev_SP-12me'!AC53</f>
        <v>30</v>
      </c>
      <c r="J52" s="17"/>
      <c r="K52" s="221">
        <f>'[14]Rev_SP-12me'!DM53</f>
        <v>4.6664639999999993E-2</v>
      </c>
      <c r="L52" s="221">
        <f>'[14]Rev_SP-12me'!DN53</f>
        <v>1.2781425885727877</v>
      </c>
      <c r="M52" s="221">
        <f>'[14]Rev_SP-12me'!DP53</f>
        <v>1.3284000000000001E-2</v>
      </c>
      <c r="N52" s="119"/>
      <c r="O52" s="202">
        <f t="shared" si="1"/>
        <v>1.3380912285727877</v>
      </c>
    </row>
    <row r="53" spans="2:15" x14ac:dyDescent="0.25">
      <c r="B53" s="28" t="s">
        <v>979</v>
      </c>
      <c r="C53" s="16"/>
      <c r="D53" s="217">
        <f>'[14]Rev_SP-12me'!H54</f>
        <v>74905</v>
      </c>
      <c r="E53" s="217">
        <f>'[14]Rev_SP-12me'!I54</f>
        <v>175.54056370111186</v>
      </c>
      <c r="F53" s="217">
        <f>'[14]Rev_SP-12me'!K54</f>
        <v>260.05131565400643</v>
      </c>
      <c r="G53" s="222"/>
      <c r="H53" s="202"/>
      <c r="I53" s="222"/>
      <c r="J53" s="17"/>
      <c r="K53" s="217">
        <f>'[14]Rev_SP-12me'!DM54</f>
        <v>6.7407576461226952</v>
      </c>
      <c r="L53" s="217">
        <f>'[14]Rev_SP-12me'!DN54</f>
        <v>200.05609478555618</v>
      </c>
      <c r="M53" s="217">
        <f>'[14]Rev_SP-12me'!DP54</f>
        <v>10.745712000000001</v>
      </c>
      <c r="N53" s="119"/>
      <c r="O53" s="219">
        <f t="shared" si="1"/>
        <v>217.54256443167887</v>
      </c>
    </row>
    <row r="54" spans="2:15" ht="14.5" x14ac:dyDescent="0.25">
      <c r="B54" s="207" t="s">
        <v>980</v>
      </c>
      <c r="C54" s="16"/>
      <c r="D54" s="221">
        <f>'[14]Rev_SP-12me'!H55</f>
        <v>34386</v>
      </c>
      <c r="E54" s="221">
        <f>'[14]Rev_SP-12me'!I55</f>
        <v>64.296763353401218</v>
      </c>
      <c r="F54" s="221">
        <f>'[14]Rev_SP-12me'!K55</f>
        <v>79.709050590980723</v>
      </c>
      <c r="G54" s="222">
        <f>'[14]Rev_SP-12me'!S55</f>
        <v>32</v>
      </c>
      <c r="H54" s="202">
        <f>'[14]Rev_SP-12me'!T55</f>
        <v>7.1</v>
      </c>
      <c r="I54" s="222">
        <f>'[14]Rev_SP-12me'!AC55</f>
        <v>120</v>
      </c>
      <c r="J54" s="17"/>
      <c r="K54" s="221">
        <f>'[14]Rev_SP-12me'!DM55</f>
        <v>2.468995712770607</v>
      </c>
      <c r="L54" s="221">
        <f>'[14]Rev_SP-12me'!DN55</f>
        <v>56.593425919596321</v>
      </c>
      <c r="M54" s="221">
        <f>'[14]Rev_SP-12me'!DP55</f>
        <v>4.9469760000000003</v>
      </c>
      <c r="N54" s="119"/>
      <c r="O54" s="202">
        <f t="shared" si="1"/>
        <v>64.009397632366927</v>
      </c>
    </row>
    <row r="55" spans="2:15" ht="14.5" x14ac:dyDescent="0.25">
      <c r="B55" s="207" t="s">
        <v>981</v>
      </c>
      <c r="C55" s="16"/>
      <c r="D55" s="221">
        <f>'[14]Rev_SP-12me'!H56</f>
        <v>12356</v>
      </c>
      <c r="E55" s="221">
        <f>'[14]Rev_SP-12me'!I56</f>
        <v>31.563454629387358</v>
      </c>
      <c r="F55" s="221">
        <f>'[14]Rev_SP-12me'!K56</f>
        <v>52.291316701819369</v>
      </c>
      <c r="G55" s="222">
        <f>'[14]Rev_SP-12me'!S56</f>
        <v>32</v>
      </c>
      <c r="H55" s="202">
        <f>'[14]Rev_SP-12me'!T56</f>
        <v>7.6</v>
      </c>
      <c r="I55" s="222">
        <f>'[14]Rev_SP-12me'!AC56</f>
        <v>120</v>
      </c>
      <c r="J55" s="17"/>
      <c r="K55" s="221">
        <f>'[14]Rev_SP-12me'!DM56</f>
        <v>1.2120366577684745</v>
      </c>
      <c r="L55" s="221">
        <f>'[14]Rev_SP-12me'!DN56</f>
        <v>39.741400693382715</v>
      </c>
      <c r="M55" s="221">
        <f>'[14]Rev_SP-12me'!DP56</f>
        <v>1.7426159999999999</v>
      </c>
      <c r="N55" s="119"/>
      <c r="O55" s="202">
        <f t="shared" si="1"/>
        <v>42.696053351151185</v>
      </c>
    </row>
    <row r="56" spans="2:15" ht="14.5" x14ac:dyDescent="0.25">
      <c r="B56" s="207" t="s">
        <v>982</v>
      </c>
      <c r="C56" s="16"/>
      <c r="D56" s="221">
        <f>'[14]Rev_SP-12me'!H57</f>
        <v>28163</v>
      </c>
      <c r="E56" s="221">
        <f>'[14]Rev_SP-12me'!I57</f>
        <v>79.680345718323267</v>
      </c>
      <c r="F56" s="221">
        <f>'[14]Rev_SP-12me'!K57</f>
        <v>128.05094836120637</v>
      </c>
      <c r="G56" s="222">
        <f>'[14]Rev_SP-12me'!S57</f>
        <v>32</v>
      </c>
      <c r="H56" s="202">
        <f>'[14]Rev_SP-12me'!T57</f>
        <v>8.1</v>
      </c>
      <c r="I56" s="222">
        <f>'[14]Rev_SP-12me'!AC57</f>
        <v>120</v>
      </c>
      <c r="J56" s="17"/>
      <c r="K56" s="221">
        <f>'[14]Rev_SP-12me'!DM57</f>
        <v>3.0597252755836135</v>
      </c>
      <c r="L56" s="221">
        <f>'[14]Rev_SP-12me'!DN57</f>
        <v>103.72126817257715</v>
      </c>
      <c r="M56" s="221">
        <f>'[14]Rev_SP-12me'!DP57</f>
        <v>4.0561199999999999</v>
      </c>
      <c r="N56" s="119"/>
      <c r="O56" s="202">
        <f t="shared" si="1"/>
        <v>110.83711344816078</v>
      </c>
    </row>
    <row r="57" spans="2:15" x14ac:dyDescent="0.25">
      <c r="B57" s="28" t="s">
        <v>983</v>
      </c>
      <c r="C57" s="16"/>
      <c r="D57" s="217">
        <f>'[14]Rev_SP-12me'!H65</f>
        <v>34764</v>
      </c>
      <c r="E57" s="217">
        <f>'[14]Rev_SP-12me'!J65*0.7457/10^3</f>
        <v>116.00905137808999</v>
      </c>
      <c r="F57" s="217">
        <f>'[14]Rev_SP-12me'!K65</f>
        <v>253.88630539235314</v>
      </c>
      <c r="G57" s="222"/>
      <c r="H57" s="202"/>
      <c r="I57" s="222">
        <f>'[14]Rev_SP-12me'!AC65</f>
        <v>120</v>
      </c>
      <c r="J57" s="17"/>
      <c r="K57" s="217">
        <f>'[14]Rev_SP-12me'!DM65</f>
        <v>5.9739138700800005</v>
      </c>
      <c r="L57" s="217">
        <f>'[14]Rev_SP-12me'!DN65</f>
        <v>159.43693566489389</v>
      </c>
      <c r="M57" s="217">
        <f>'[14]Rev_SP-12me'!DP65</f>
        <v>5.0007599999999996</v>
      </c>
      <c r="N57" s="119"/>
      <c r="O57" s="219">
        <f t="shared" si="1"/>
        <v>170.41160953497388</v>
      </c>
    </row>
    <row r="58" spans="2:15" ht="14.5" x14ac:dyDescent="0.25">
      <c r="B58" s="207" t="s">
        <v>980</v>
      </c>
      <c r="C58" s="16"/>
      <c r="D58" s="221">
        <f>'[14]Rev_SP-12me'!H66</f>
        <v>24949</v>
      </c>
      <c r="E58" s="221">
        <f>'[14]Rev_SP-12me'!J66*0.7457/10^3</f>
        <v>80.375408726000003</v>
      </c>
      <c r="F58" s="221">
        <f>'[14]Rev_SP-12me'!K66</f>
        <v>195.22529821658114</v>
      </c>
      <c r="G58" s="222">
        <f>'[14]Rev_SP-12me'!S66</f>
        <v>32</v>
      </c>
      <c r="H58" s="202">
        <f>'[14]Rev_SP-12me'!T66</f>
        <v>6</v>
      </c>
      <c r="I58" s="222">
        <f>'[14]Rev_SP-12me'!AC66</f>
        <v>120</v>
      </c>
      <c r="J58" s="17"/>
      <c r="K58" s="221">
        <f>'[14]Rev_SP-12me'!DM66</f>
        <v>4.1389509120000003</v>
      </c>
      <c r="L58" s="221">
        <f>'[14]Rev_SP-12me'!DN66</f>
        <v>117.13517892994869</v>
      </c>
      <c r="M58" s="221">
        <f>'[14]Rev_SP-12me'!DP66</f>
        <v>3.5906400000000001</v>
      </c>
      <c r="N58" s="119"/>
      <c r="O58" s="202">
        <f t="shared" si="1"/>
        <v>124.86476984194869</v>
      </c>
    </row>
    <row r="59" spans="2:15" ht="14.5" x14ac:dyDescent="0.25">
      <c r="B59" s="207" t="s">
        <v>981</v>
      </c>
      <c r="C59" s="16"/>
      <c r="D59" s="221">
        <f>'[14]Rev_SP-12me'!H67</f>
        <v>6205</v>
      </c>
      <c r="E59" s="221">
        <f>'[14]Rev_SP-12me'!J67*0.7457/10^3</f>
        <v>21.543317891139999</v>
      </c>
      <c r="F59" s="221">
        <f>'[14]Rev_SP-12me'!K67</f>
        <v>45.612174372829678</v>
      </c>
      <c r="G59" s="222">
        <f>'[14]Rev_SP-12me'!S67</f>
        <v>32</v>
      </c>
      <c r="H59" s="202">
        <f>'[14]Rev_SP-12me'!T67</f>
        <v>7.1</v>
      </c>
      <c r="I59" s="222">
        <f>'[14]Rev_SP-12me'!AC67</f>
        <v>120</v>
      </c>
      <c r="J59" s="17"/>
      <c r="K59" s="221">
        <f>'[14]Rev_SP-12me'!DM67</f>
        <v>1.10937831168</v>
      </c>
      <c r="L59" s="221">
        <f>'[14]Rev_SP-12me'!DN67</f>
        <v>32.384643804709057</v>
      </c>
      <c r="M59" s="221">
        <f>'[14]Rev_SP-12me'!DP67</f>
        <v>0.88732800000000001</v>
      </c>
      <c r="N59" s="119"/>
      <c r="O59" s="202">
        <f t="shared" si="1"/>
        <v>34.381350116389051</v>
      </c>
    </row>
    <row r="60" spans="2:15" ht="14.5" x14ac:dyDescent="0.25">
      <c r="B60" s="207" t="s">
        <v>982</v>
      </c>
      <c r="C60" s="16"/>
      <c r="D60" s="221">
        <f>'[14]Rev_SP-12me'!H68</f>
        <v>3610</v>
      </c>
      <c r="E60" s="221">
        <f>'[14]Rev_SP-12me'!J68*0.7457/10^3</f>
        <v>14.090324760949999</v>
      </c>
      <c r="F60" s="221">
        <f>'[14]Rev_SP-12me'!K68</f>
        <v>13.048832802942307</v>
      </c>
      <c r="G60" s="222">
        <f>'[14]Rev_SP-12me'!S68</f>
        <v>32</v>
      </c>
      <c r="H60" s="202">
        <f>'[14]Rev_SP-12me'!T68</f>
        <v>7.6</v>
      </c>
      <c r="I60" s="222">
        <f>'[14]Rev_SP-12me'!AC68</f>
        <v>120</v>
      </c>
      <c r="J60" s="17"/>
      <c r="K60" s="221">
        <f>'[14]Rev_SP-12me'!DM68</f>
        <v>0.72558464639999998</v>
      </c>
      <c r="L60" s="221">
        <f>'[14]Rev_SP-12me'!DN68</f>
        <v>9.9171129302361525</v>
      </c>
      <c r="M60" s="221">
        <f>'[14]Rev_SP-12me'!DP68</f>
        <v>0.52279200000000003</v>
      </c>
      <c r="N60" s="119"/>
      <c r="O60" s="202">
        <f t="shared" si="1"/>
        <v>11.165489576636153</v>
      </c>
    </row>
    <row r="61" spans="2:15" x14ac:dyDescent="0.25">
      <c r="B61" s="28" t="s">
        <v>1100</v>
      </c>
      <c r="C61" s="16"/>
      <c r="D61" s="217">
        <f>'[14]Rev_SP-12me'!H69</f>
        <v>0</v>
      </c>
      <c r="E61" s="217">
        <f>'[14]Rev_SP-12me'!I69</f>
        <v>0</v>
      </c>
      <c r="F61" s="217">
        <f>'[14]Rev_SP-12me'!K69</f>
        <v>0</v>
      </c>
      <c r="G61" s="222"/>
      <c r="H61" s="202"/>
      <c r="I61" s="222"/>
      <c r="J61" s="17"/>
      <c r="K61" s="217">
        <f>'[14]Rev_SP-12me'!DM69</f>
        <v>0</v>
      </c>
      <c r="L61" s="217">
        <f>'[14]Rev_SP-12me'!DN69</f>
        <v>0</v>
      </c>
      <c r="M61" s="217">
        <f>'[14]Rev_SP-12me'!DP69</f>
        <v>0</v>
      </c>
      <c r="N61" s="119"/>
      <c r="O61" s="202">
        <f t="shared" si="1"/>
        <v>0</v>
      </c>
    </row>
    <row r="62" spans="2:15" x14ac:dyDescent="0.25">
      <c r="B62" s="28" t="s">
        <v>986</v>
      </c>
      <c r="C62" s="16"/>
      <c r="D62" s="217">
        <f>'[14]Rev_SP-12me'!H58</f>
        <v>26365</v>
      </c>
      <c r="E62" s="217">
        <f>'[14]Rev_SP-12me'!I58</f>
        <v>81.447381718599672</v>
      </c>
      <c r="F62" s="217">
        <f>'[14]Rev_SP-12me'!K58</f>
        <v>101.30648636304601</v>
      </c>
      <c r="G62" s="222"/>
      <c r="H62" s="202"/>
      <c r="I62" s="222"/>
      <c r="J62" s="17"/>
      <c r="K62" s="217">
        <f>'[14]Rev_SP-12me'!DM58</f>
        <v>2.1385587693091015</v>
      </c>
      <c r="L62" s="217">
        <f>'[14]Rev_SP-12me'!DN58</f>
        <v>80.439524827795552</v>
      </c>
      <c r="M62" s="217">
        <f>'[14]Rev_SP-12me'!DP58</f>
        <v>3.1136400000000002</v>
      </c>
      <c r="N62" s="119"/>
      <c r="O62" s="219">
        <f t="shared" si="1"/>
        <v>85.691723597104655</v>
      </c>
    </row>
    <row r="63" spans="2:15" ht="14.5" x14ac:dyDescent="0.25">
      <c r="B63" s="205" t="s">
        <v>987</v>
      </c>
      <c r="C63" s="16"/>
      <c r="D63" s="241">
        <f>'[14]Rev_SP-12me'!H59</f>
        <v>21545</v>
      </c>
      <c r="E63" s="241">
        <f>'[14]Rev_SP-12me'!I59</f>
        <v>73.476571533378404</v>
      </c>
      <c r="F63" s="241">
        <f>'[14]Rev_SP-12me'!K59</f>
        <v>90.261459534159172</v>
      </c>
      <c r="G63" s="222">
        <f>'[14]Rev_SP-12me'!S59</f>
        <v>21</v>
      </c>
      <c r="H63" s="202">
        <f>'[14]Rev_SP-12me'!T59</f>
        <v>8.3000000000000007</v>
      </c>
      <c r="I63" s="222">
        <f>'[14]Rev_SP-12me'!AC59</f>
        <v>100</v>
      </c>
      <c r="J63" s="17"/>
      <c r="K63" s="241">
        <f>'[14]Rev_SP-12me'!DM59</f>
        <v>1.8516096026411357</v>
      </c>
      <c r="L63" s="241">
        <f>'[14]Rev_SP-12me'!DN59</f>
        <v>74.917011413352128</v>
      </c>
      <c r="M63" s="241">
        <f>'[14]Rev_SP-12me'!DP59</f>
        <v>2.5444200000000001</v>
      </c>
      <c r="N63" s="119"/>
      <c r="O63" s="202">
        <f t="shared" si="1"/>
        <v>79.313041015993264</v>
      </c>
    </row>
    <row r="64" spans="2:15" ht="14.5" x14ac:dyDescent="0.25">
      <c r="B64" s="205" t="s">
        <v>988</v>
      </c>
      <c r="C64" s="16"/>
      <c r="D64" s="241">
        <f>'[14]Rev_SP-12me'!H60</f>
        <v>4820</v>
      </c>
      <c r="E64" s="241">
        <f>'[14]Rev_SP-12me'!I60</f>
        <v>7.9708101852212705</v>
      </c>
      <c r="F64" s="241">
        <f>'[14]Rev_SP-12me'!K60</f>
        <v>11.045026828886837</v>
      </c>
      <c r="G64" s="222">
        <f>'[14]Rev_SP-12me'!S60</f>
        <v>30</v>
      </c>
      <c r="H64" s="202">
        <f>'[14]Rev_SP-12me'!T60</f>
        <v>5</v>
      </c>
      <c r="I64" s="222">
        <f>'[14]Rev_SP-12me'!AC60</f>
        <v>100</v>
      </c>
      <c r="J64" s="17"/>
      <c r="K64" s="241">
        <f>'[14]Rev_SP-12me'!DM60</f>
        <v>0.28694916666796572</v>
      </c>
      <c r="L64" s="241">
        <f>'[14]Rev_SP-12me'!DN60</f>
        <v>5.5225134144434183</v>
      </c>
      <c r="M64" s="241">
        <f>'[14]Rev_SP-12me'!DP60</f>
        <v>0.56921999999999995</v>
      </c>
      <c r="N64" s="119"/>
      <c r="O64" s="202">
        <f t="shared" si="1"/>
        <v>6.3786825811113834</v>
      </c>
    </row>
    <row r="65" spans="2:15" x14ac:dyDescent="0.25">
      <c r="B65" s="205" t="s">
        <v>989</v>
      </c>
      <c r="C65" s="16"/>
      <c r="D65" s="216">
        <f>'[14]Rev_SP-12me'!H61</f>
        <v>4820</v>
      </c>
      <c r="E65" s="216">
        <f>'[14]Rev_SP-12me'!I61</f>
        <v>7.9708101852212705</v>
      </c>
      <c r="F65" s="216">
        <f>'[14]Rev_SP-12me'!K61</f>
        <v>0</v>
      </c>
      <c r="G65" s="222">
        <v>100</v>
      </c>
      <c r="H65" s="202">
        <f>'[14]Rev_SP-12me'!T61</f>
        <v>5</v>
      </c>
      <c r="I65" s="222">
        <f>'[14]Rev_SP-12me'!AC61</f>
        <v>100</v>
      </c>
      <c r="J65" s="17"/>
      <c r="K65" s="216">
        <f>'[14]Rev_SP-12me'!DM61</f>
        <v>0</v>
      </c>
      <c r="L65" s="216">
        <f>'[14]Rev_SP-12me'!DN61</f>
        <v>2.808412999999998</v>
      </c>
      <c r="M65" s="216">
        <f>'[14]Rev_SP-12me'!DP61</f>
        <v>0</v>
      </c>
      <c r="N65" s="119"/>
      <c r="O65" s="202">
        <f t="shared" si="1"/>
        <v>2.808412999999998</v>
      </c>
    </row>
    <row r="66" spans="2:15" x14ac:dyDescent="0.25">
      <c r="B66" s="205" t="s">
        <v>990</v>
      </c>
      <c r="C66" s="16"/>
      <c r="D66" s="216">
        <f>'[14]Rev_SP-12me'!H62</f>
        <v>0</v>
      </c>
      <c r="E66" s="216">
        <f>'[14]Rev_SP-12me'!I62</f>
        <v>0</v>
      </c>
      <c r="F66" s="216">
        <f>'[14]Rev_SP-12me'!K62</f>
        <v>0</v>
      </c>
      <c r="G66" s="222">
        <v>100</v>
      </c>
      <c r="H66" s="202">
        <f>'[14]Rev_SP-12me'!T62</f>
        <v>5</v>
      </c>
      <c r="I66" s="222">
        <f>'[14]Rev_SP-12me'!AC62</f>
        <v>100</v>
      </c>
      <c r="J66" s="17"/>
      <c r="K66" s="216">
        <f>'[14]Rev_SP-12me'!DM62</f>
        <v>0</v>
      </c>
      <c r="L66" s="216">
        <f>'[14]Rev_SP-12me'!DN62</f>
        <v>0</v>
      </c>
      <c r="M66" s="216">
        <f>'[14]Rev_SP-12me'!DP62</f>
        <v>0</v>
      </c>
      <c r="N66" s="119"/>
      <c r="O66" s="202">
        <f t="shared" si="1"/>
        <v>0</v>
      </c>
    </row>
    <row r="67" spans="2:15" x14ac:dyDescent="0.25">
      <c r="B67" s="28" t="s">
        <v>991</v>
      </c>
      <c r="C67" s="16"/>
      <c r="D67" s="217">
        <f>'[14]Rev_SP-12me'!H63</f>
        <v>17051</v>
      </c>
      <c r="E67" s="217">
        <f>'[14]Rev_SP-12me'!I63</f>
        <v>148.09846009120602</v>
      </c>
      <c r="F67" s="217">
        <f>'[14]Rev_SP-12me'!K63</f>
        <v>133.5991443755558</v>
      </c>
      <c r="G67" s="222">
        <f>'[14]Rev_SP-12me'!S63</f>
        <v>21</v>
      </c>
      <c r="H67" s="202">
        <f>'[14]Rev_SP-12me'!T63</f>
        <v>12</v>
      </c>
      <c r="I67" s="222">
        <f>'[14]Rev_SP-12me'!AC63</f>
        <v>100</v>
      </c>
      <c r="J67" s="17"/>
      <c r="K67" s="217">
        <f>'[14]Rev_SP-12me'!DM63</f>
        <v>3.7320811942983916</v>
      </c>
      <c r="L67" s="217">
        <f>'[14]Rev_SP-12me'!DN63</f>
        <v>160.31897325066694</v>
      </c>
      <c r="M67" s="217">
        <f>'[14]Rev_SP-12me'!DP63</f>
        <v>1.8944399999999999</v>
      </c>
      <c r="N67" s="119"/>
      <c r="O67" s="219">
        <f t="shared" si="1"/>
        <v>165.94549444496533</v>
      </c>
    </row>
    <row r="68" spans="2:15" x14ac:dyDescent="0.25">
      <c r="B68" s="28" t="s">
        <v>1033</v>
      </c>
      <c r="C68" s="16"/>
      <c r="D68" s="217">
        <f>'[14]Rev_SP-12me'!H64</f>
        <v>303</v>
      </c>
      <c r="E68" s="217">
        <f>'[14]Rev_SP-12me'!I64</f>
        <v>12.201000000000001</v>
      </c>
      <c r="F68" s="217">
        <f>'[14]Rev_SP-12me'!K64</f>
        <v>10.240820759283185</v>
      </c>
      <c r="G68" s="222">
        <f>'[14]Rev_SP-12me'!S64</f>
        <v>0</v>
      </c>
      <c r="H68" s="202">
        <f>'[14]Rev_SP-12me'!T64</f>
        <v>6</v>
      </c>
      <c r="I68" s="222">
        <f>'[14]Rev_SP-12me'!AC64</f>
        <v>120</v>
      </c>
      <c r="J68" s="17"/>
      <c r="K68" s="217">
        <f>'[14]Rev_SP-12me'!DM64</f>
        <v>0.427035</v>
      </c>
      <c r="L68" s="217">
        <f>'[14]Rev_SP-12me'!DN64</f>
        <v>6.1444924555699121</v>
      </c>
      <c r="M68" s="217">
        <f>'[14]Rev_SP-12me'!DP64</f>
        <v>3.8592000000000001E-2</v>
      </c>
      <c r="N68" s="119"/>
      <c r="O68" s="219">
        <f t="shared" si="1"/>
        <v>6.6101194555699125</v>
      </c>
    </row>
    <row r="69" spans="2:15" x14ac:dyDescent="0.25">
      <c r="B69" s="28"/>
      <c r="C69" s="16"/>
      <c r="D69" s="216"/>
      <c r="E69" s="119"/>
      <c r="F69" s="119"/>
      <c r="G69" s="119"/>
      <c r="H69" s="119"/>
      <c r="I69" s="17"/>
      <c r="J69" s="17"/>
      <c r="K69" s="119"/>
      <c r="L69" s="119"/>
      <c r="M69" s="119"/>
      <c r="N69" s="119"/>
      <c r="O69" s="119"/>
    </row>
    <row r="70" spans="2:15" x14ac:dyDescent="0.25">
      <c r="B70" s="28" t="s">
        <v>1034</v>
      </c>
      <c r="C70" s="16"/>
      <c r="D70" s="245">
        <f>SUM(D9,D22,D35,D42,D45,D53,D57,D61,D62,D67,D68)</f>
        <v>10984663</v>
      </c>
      <c r="E70" s="246">
        <f>SUM(E9,E22,E35,E42,E45,E53,E57,E61,E62,E67,E68)</f>
        <v>23900.63551356893</v>
      </c>
      <c r="F70" s="245">
        <f>SUM(F9,F22,F35,F42,F45,F53,F57,F61,F62,F67,F68)</f>
        <v>33817.717680861824</v>
      </c>
      <c r="G70" s="245"/>
      <c r="H70" s="245"/>
      <c r="I70" s="245"/>
      <c r="J70" s="247"/>
      <c r="K70" s="246">
        <f>SUM(K9,K22,K35,K42,K45,K53,K57,K61,K62,K67,K68)</f>
        <v>679.058175184422</v>
      </c>
      <c r="L70" s="245">
        <f>SUM(L9,L22,L35,L42,L45,L53,L57,L61,L62,L67,L68)</f>
        <v>11046.34233187155</v>
      </c>
      <c r="M70" s="245">
        <f>SUM(M9,M22,M35,M42,M45,M53,M57,M61,M62,M67,M68)</f>
        <v>899.19295350000004</v>
      </c>
      <c r="N70" s="120"/>
      <c r="O70" s="245">
        <f>SUM(O9,O22,O35,O42,O45,O53,O57,O61,O62,O67,O68)</f>
        <v>12624.593460555971</v>
      </c>
    </row>
    <row r="71" spans="2:15" x14ac:dyDescent="0.25">
      <c r="B71" s="204"/>
      <c r="C71" s="156"/>
      <c r="D71" s="218"/>
      <c r="E71" s="219"/>
      <c r="F71" s="218"/>
      <c r="G71" s="218"/>
      <c r="H71" s="218"/>
      <c r="I71" s="218"/>
      <c r="J71" s="17"/>
      <c r="K71" s="219"/>
      <c r="L71" s="218"/>
      <c r="M71" s="218"/>
      <c r="N71" s="119"/>
      <c r="O71" s="218"/>
    </row>
    <row r="72" spans="2:15" x14ac:dyDescent="0.25">
      <c r="B72" s="1160" t="s">
        <v>844</v>
      </c>
      <c r="C72" s="1160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2:15" x14ac:dyDescent="0.25">
      <c r="B73" s="220" t="s">
        <v>167</v>
      </c>
      <c r="C73" s="16"/>
      <c r="D73" s="119"/>
      <c r="E73" s="119"/>
      <c r="F73" s="119"/>
      <c r="G73" s="17"/>
      <c r="H73" s="17"/>
      <c r="I73" s="17"/>
      <c r="J73" s="17"/>
      <c r="K73" s="119"/>
      <c r="L73" s="119"/>
      <c r="M73" s="119"/>
      <c r="N73" s="119"/>
      <c r="O73" s="119"/>
    </row>
    <row r="74" spans="2:15" x14ac:dyDescent="0.25">
      <c r="B74" s="220" t="s">
        <v>1035</v>
      </c>
      <c r="C74" s="112"/>
      <c r="D74" s="217">
        <f>'[14]Rev_SP-12me'!H84</f>
        <v>5914</v>
      </c>
      <c r="E74" s="217">
        <f>'[14]Rev_SP-12me'!I84</f>
        <v>1529.6729323311965</v>
      </c>
      <c r="F74" s="217">
        <f>F75+F84</f>
        <v>4431.2891779699385</v>
      </c>
      <c r="G74" s="218">
        <f>'[14]Rev_SP-12me'!S84</f>
        <v>0</v>
      </c>
      <c r="H74" s="219">
        <f>'[14]Rev_SP-12me'!T84</f>
        <v>0</v>
      </c>
      <c r="I74" s="218">
        <f>'[14]Rev_SP-12me'!AC84</f>
        <v>0</v>
      </c>
      <c r="J74" s="17"/>
      <c r="K74" s="217">
        <f>'[14]Rev_SP-12me'!DM84</f>
        <v>712.82758646633761</v>
      </c>
      <c r="L74" s="217">
        <f>'[14]Rev_SP-12me'!DN84</f>
        <v>3381.311476393817</v>
      </c>
      <c r="M74" s="217">
        <f>'[14]Rev_SP-12me'!DP84</f>
        <v>16.260000000000002</v>
      </c>
      <c r="N74" s="119"/>
      <c r="O74" s="218">
        <f t="shared" ref="O74:O105" si="2">SUM(K74:N74)</f>
        <v>4110.399062860155</v>
      </c>
    </row>
    <row r="75" spans="2:15" x14ac:dyDescent="0.25">
      <c r="B75" s="244" t="s">
        <v>1036</v>
      </c>
      <c r="C75" s="112"/>
      <c r="D75" s="233">
        <f>'[14]Rev_SP-12me'!H85</f>
        <v>5914</v>
      </c>
      <c r="E75" s="233">
        <f>'[14]Rev_SP-12me'!I85</f>
        <v>1529.6729323311965</v>
      </c>
      <c r="F75" s="233">
        <f>'[14]Rev_SP-12me'!K85</f>
        <v>4286.0098509697909</v>
      </c>
      <c r="G75" s="222">
        <f>'[14]Rev_SP-12me'!S85</f>
        <v>0</v>
      </c>
      <c r="H75" s="202">
        <f>'[14]Rev_SP-12me'!T85</f>
        <v>0</v>
      </c>
      <c r="I75" s="222">
        <f>'[14]Rev_SP-12me'!AC85</f>
        <v>0</v>
      </c>
      <c r="J75" s="17"/>
      <c r="K75" s="233">
        <f>'[14]Rev_SP-12me'!DM85</f>
        <v>712.82758646633761</v>
      </c>
      <c r="L75" s="233">
        <f>'[14]Rev_SP-12me'!DN85</f>
        <v>3270.2602095228399</v>
      </c>
      <c r="M75" s="233">
        <f>'[14]Rev_SP-12me'!DP85</f>
        <v>15.782400000000001</v>
      </c>
      <c r="N75" s="119"/>
      <c r="O75" s="222">
        <f t="shared" si="2"/>
        <v>3998.8701959891778</v>
      </c>
    </row>
    <row r="76" spans="2:15" ht="14.5" x14ac:dyDescent="0.25">
      <c r="B76" s="224" t="s">
        <v>1037</v>
      </c>
      <c r="C76" s="112"/>
      <c r="D76" s="241">
        <f>'[14]Rev_SP-12me'!H86</f>
        <v>5914</v>
      </c>
      <c r="E76" s="241">
        <f>'[14]Rev_SP-12me'!I86</f>
        <v>1529.6729323311965</v>
      </c>
      <c r="F76" s="241">
        <f>'[14]Rev_SP-12me'!K86</f>
        <v>1237.8462134850045</v>
      </c>
      <c r="G76" s="238">
        <f>'[14]Rev_SP-12me'!S86</f>
        <v>500</v>
      </c>
      <c r="H76" s="248">
        <f>'[14]Rev_SP-12me'!T86</f>
        <v>7.65</v>
      </c>
      <c r="I76" s="238">
        <f>'[14]Rev_SP-12me'!AC86</f>
        <v>2000</v>
      </c>
      <c r="J76" s="17"/>
      <c r="K76" s="241">
        <f>'[14]Rev_SP-12me'!DM86</f>
        <v>712.82758646633761</v>
      </c>
      <c r="L76" s="241">
        <f>'[14]Rev_SP-12me'!DN86</f>
        <v>946.95235331602839</v>
      </c>
      <c r="M76" s="241">
        <f>'[14]Rev_SP-12me'!DP86</f>
        <v>12.012</v>
      </c>
      <c r="N76" s="119"/>
      <c r="O76" s="222">
        <f t="shared" si="2"/>
        <v>1671.7919397823659</v>
      </c>
    </row>
    <row r="77" spans="2:15" ht="25" x14ac:dyDescent="0.25">
      <c r="B77" s="243" t="s">
        <v>1038</v>
      </c>
      <c r="C77" s="16"/>
      <c r="D77" s="241">
        <f>'[14]Rev_SP-12me'!H87</f>
        <v>0</v>
      </c>
      <c r="E77" s="241">
        <f>'[14]Rev_SP-12me'!I87</f>
        <v>0</v>
      </c>
      <c r="F77" s="241">
        <f>'[14]Rev_SP-12me'!K87</f>
        <v>257.21595807093013</v>
      </c>
      <c r="G77" s="238">
        <f>'[14]Rev_SP-12me'!S87</f>
        <v>100</v>
      </c>
      <c r="H77" s="248">
        <f>'[14]Rev_SP-12me'!T87</f>
        <v>8</v>
      </c>
      <c r="I77" s="238">
        <f>'[14]Rev_SP-12me'!AC87</f>
        <v>2000</v>
      </c>
      <c r="J77" s="17"/>
      <c r="K77" s="241">
        <f>'[14]Rev_SP-12me'!DM87</f>
        <v>0</v>
      </c>
      <c r="L77" s="241">
        <f>'[14]Rev_SP-12me'!DN87</f>
        <v>205.77276645674408</v>
      </c>
      <c r="M77" s="241">
        <f>'[14]Rev_SP-12me'!DP87</f>
        <v>3.3024</v>
      </c>
      <c r="N77" s="17"/>
      <c r="O77" s="222">
        <f t="shared" si="2"/>
        <v>209.07516645674409</v>
      </c>
    </row>
    <row r="78" spans="2:15" ht="14.5" x14ac:dyDescent="0.25">
      <c r="B78" s="224" t="s">
        <v>1039</v>
      </c>
      <c r="C78" s="16"/>
      <c r="D78" s="241">
        <f>'[14]Rev_SP-12me'!H88</f>
        <v>0</v>
      </c>
      <c r="E78" s="241">
        <f>'[14]Rev_SP-12me'!I88</f>
        <v>0</v>
      </c>
      <c r="F78" s="241">
        <f>'[14]Rev_SP-12me'!K88</f>
        <v>128.0912051665278</v>
      </c>
      <c r="G78" s="238">
        <f>'[14]Rev_SP-12me'!S88</f>
        <v>0</v>
      </c>
      <c r="H78" s="248">
        <f>'[14]Rev_SP-12me'!T88</f>
        <v>7.65</v>
      </c>
      <c r="I78" s="238">
        <f>'[14]Rev_SP-12me'!AC88</f>
        <v>2000</v>
      </c>
      <c r="J78" s="17"/>
      <c r="K78" s="241">
        <f>'[14]Rev_SP-12me'!DM88</f>
        <v>0</v>
      </c>
      <c r="L78" s="241">
        <f>'[14]Rev_SP-12me'!DN88</f>
        <v>97.989771952393767</v>
      </c>
      <c r="M78" s="241">
        <f>'[14]Rev_SP-12me'!DP88</f>
        <v>0</v>
      </c>
      <c r="N78" s="17"/>
      <c r="O78" s="222">
        <f t="shared" si="2"/>
        <v>97.989771952393767</v>
      </c>
    </row>
    <row r="79" spans="2:15" ht="14.5" x14ac:dyDescent="0.25">
      <c r="B79" s="224" t="s">
        <v>1040</v>
      </c>
      <c r="C79" s="16"/>
      <c r="D79" s="241">
        <f>'[14]Rev_SP-12me'!H89</f>
        <v>0</v>
      </c>
      <c r="E79" s="241">
        <f>'[14]Rev_SP-12me'!I89</f>
        <v>0</v>
      </c>
      <c r="F79" s="241">
        <f>'[14]Rev_SP-12me'!K89</f>
        <v>18.852627344794687</v>
      </c>
      <c r="G79" s="238">
        <f>'[14]Rev_SP-12me'!S89</f>
        <v>0</v>
      </c>
      <c r="H79" s="248">
        <f>'[14]Rev_SP-12me'!T89</f>
        <v>7.3</v>
      </c>
      <c r="I79" s="238">
        <f>'[14]Rev_SP-12me'!AC89</f>
        <v>2000</v>
      </c>
      <c r="J79" s="17"/>
      <c r="K79" s="241">
        <f>'[14]Rev_SP-12me'!DM89</f>
        <v>0</v>
      </c>
      <c r="L79" s="241">
        <f>'[14]Rev_SP-12me'!DN89</f>
        <v>13.762417961700127</v>
      </c>
      <c r="M79" s="241">
        <f>'[14]Rev_SP-12me'!DP89</f>
        <v>0</v>
      </c>
      <c r="N79" s="17"/>
      <c r="O79" s="222">
        <f t="shared" si="2"/>
        <v>13.762417961700127</v>
      </c>
    </row>
    <row r="80" spans="2:15" ht="14.5" x14ac:dyDescent="0.25">
      <c r="B80" s="224" t="s">
        <v>1041</v>
      </c>
      <c r="C80" s="16"/>
      <c r="D80" s="241">
        <f>'[14]Rev_SP-12me'!H90</f>
        <v>0</v>
      </c>
      <c r="E80" s="241">
        <f>'[14]Rev_SP-12me'!I90</f>
        <v>0</v>
      </c>
      <c r="F80" s="241">
        <f>'[14]Rev_SP-12me'!K90</f>
        <v>54.108032690763693</v>
      </c>
      <c r="G80" s="238">
        <f>'[14]Rev_SP-12me'!S90</f>
        <v>500</v>
      </c>
      <c r="H80" s="248">
        <f>'[14]Rev_SP-12me'!T90</f>
        <v>8.6</v>
      </c>
      <c r="I80" s="238">
        <f>'[14]Rev_SP-12me'!AC90</f>
        <v>2000</v>
      </c>
      <c r="J80" s="17"/>
      <c r="K80" s="241">
        <f>'[14]Rev_SP-12me'!DM90</f>
        <v>0</v>
      </c>
      <c r="L80" s="241">
        <f>'[14]Rev_SP-12me'!DN90</f>
        <v>46.532908114056774</v>
      </c>
      <c r="M80" s="241">
        <f>'[14]Rev_SP-12me'!DP90</f>
        <v>0.46800000000000003</v>
      </c>
      <c r="N80" s="17"/>
      <c r="O80" s="222">
        <f t="shared" si="2"/>
        <v>47.000908114056777</v>
      </c>
    </row>
    <row r="81" spans="2:15" ht="14.5" x14ac:dyDescent="0.25">
      <c r="B81" s="228" t="s">
        <v>1042</v>
      </c>
      <c r="C81" s="16"/>
      <c r="D81" s="241">
        <f>'[14]Rev_SP-12me'!H91</f>
        <v>0</v>
      </c>
      <c r="E81" s="241">
        <f>'[14]Rev_SP-12me'!I91</f>
        <v>0</v>
      </c>
      <c r="F81" s="241">
        <f>'[14]Rev_SP-12me'!K91</f>
        <v>661.46650566044832</v>
      </c>
      <c r="G81" s="238">
        <f>'[14]Rev_SP-12me'!S91</f>
        <v>0</v>
      </c>
      <c r="H81" s="248">
        <f>'[14]Rev_SP-12me'!T91</f>
        <v>8.65</v>
      </c>
      <c r="I81" s="238">
        <f>'[14]Rev_SP-12me'!AC91</f>
        <v>2000</v>
      </c>
      <c r="J81" s="17"/>
      <c r="K81" s="241">
        <f>'[14]Rev_SP-12me'!DM91</f>
        <v>0</v>
      </c>
      <c r="L81" s="241">
        <f>'[14]Rev_SP-12me'!DN91</f>
        <v>572.1685273962878</v>
      </c>
      <c r="M81" s="241">
        <f>'[14]Rev_SP-12me'!DP91</f>
        <v>0</v>
      </c>
      <c r="N81" s="17"/>
      <c r="O81" s="222">
        <f t="shared" si="2"/>
        <v>572.1685273962878</v>
      </c>
    </row>
    <row r="82" spans="2:15" ht="14.5" x14ac:dyDescent="0.25">
      <c r="B82" s="228" t="s">
        <v>1043</v>
      </c>
      <c r="C82" s="16"/>
      <c r="D82" s="241">
        <f>'[14]Rev_SP-12me'!H92</f>
        <v>0</v>
      </c>
      <c r="E82" s="241">
        <f>'[14]Rev_SP-12me'!I92</f>
        <v>0</v>
      </c>
      <c r="F82" s="241">
        <f>'[14]Rev_SP-12me'!K92</f>
        <v>658.83492491073127</v>
      </c>
      <c r="G82" s="238">
        <f>'[14]Rev_SP-12me'!S92</f>
        <v>0</v>
      </c>
      <c r="H82" s="248">
        <f>'[14]Rev_SP-12me'!T92</f>
        <v>8.65</v>
      </c>
      <c r="I82" s="238">
        <f>'[14]Rev_SP-12me'!AC92</f>
        <v>2000</v>
      </c>
      <c r="J82" s="17"/>
      <c r="K82" s="241">
        <f>'[14]Rev_SP-12me'!DM92</f>
        <v>0</v>
      </c>
      <c r="L82" s="241">
        <f>'[14]Rev_SP-12me'!DN92</f>
        <v>569.89221004778256</v>
      </c>
      <c r="M82" s="241">
        <f>'[14]Rev_SP-12me'!DP92</f>
        <v>0</v>
      </c>
      <c r="N82" s="17"/>
      <c r="O82" s="222">
        <f t="shared" si="2"/>
        <v>569.89221004778256</v>
      </c>
    </row>
    <row r="83" spans="2:15" ht="14.5" x14ac:dyDescent="0.25">
      <c r="B83" s="228" t="s">
        <v>1044</v>
      </c>
      <c r="C83" s="16"/>
      <c r="D83" s="241">
        <f>'[14]Rev_SP-12me'!H93</f>
        <v>0</v>
      </c>
      <c r="E83" s="241">
        <f>'[14]Rev_SP-12me'!I93</f>
        <v>0</v>
      </c>
      <c r="F83" s="241">
        <f>'[14]Rev_SP-12me'!K93</f>
        <v>1269.59438364059</v>
      </c>
      <c r="G83" s="238">
        <f>'[14]Rev_SP-12me'!S93</f>
        <v>0</v>
      </c>
      <c r="H83" s="248">
        <f>'[14]Rev_SP-12me'!T93</f>
        <v>6.15</v>
      </c>
      <c r="I83" s="238">
        <f>'[14]Rev_SP-12me'!AC93</f>
        <v>2000</v>
      </c>
      <c r="J83" s="17"/>
      <c r="K83" s="241">
        <f>'[14]Rev_SP-12me'!DM93</f>
        <v>0</v>
      </c>
      <c r="L83" s="241">
        <f>'[14]Rev_SP-12me'!DN93</f>
        <v>817.18925427784643</v>
      </c>
      <c r="M83" s="241">
        <f>'[14]Rev_SP-12me'!DP93</f>
        <v>0</v>
      </c>
      <c r="N83" s="17"/>
      <c r="O83" s="222">
        <f t="shared" si="2"/>
        <v>817.18925427784643</v>
      </c>
    </row>
    <row r="84" spans="2:15" x14ac:dyDescent="0.25">
      <c r="B84" s="220" t="s">
        <v>1045</v>
      </c>
      <c r="C84" s="16"/>
      <c r="D84" s="233">
        <f>'[14]Rev_SP-12me'!H94</f>
        <v>0</v>
      </c>
      <c r="E84" s="233">
        <f>'[14]Rev_SP-12me'!I94</f>
        <v>0</v>
      </c>
      <c r="F84" s="233">
        <f>'[14]Rev_SP-12me'!K94</f>
        <v>145.27932700014759</v>
      </c>
      <c r="G84" s="222">
        <f>'[14]Rev_SP-12me'!S94</f>
        <v>0</v>
      </c>
      <c r="H84" s="202">
        <f>'[14]Rev_SP-12me'!T94</f>
        <v>0</v>
      </c>
      <c r="I84" s="222">
        <f>'[14]Rev_SP-12me'!AC94</f>
        <v>0</v>
      </c>
      <c r="J84" s="17"/>
      <c r="K84" s="233">
        <f>'[14]Rev_SP-12me'!DM94</f>
        <v>0</v>
      </c>
      <c r="L84" s="233">
        <f>'[14]Rev_SP-12me'!DN94</f>
        <v>111.05126687097695</v>
      </c>
      <c r="M84" s="233">
        <f>'[14]Rev_SP-12me'!DP94</f>
        <v>0.47760000000000002</v>
      </c>
      <c r="N84" s="17"/>
      <c r="O84" s="218">
        <f t="shared" si="2"/>
        <v>111.52886687097694</v>
      </c>
    </row>
    <row r="85" spans="2:15" ht="14.5" x14ac:dyDescent="0.25">
      <c r="B85" s="228" t="s">
        <v>1046</v>
      </c>
      <c r="C85" s="16"/>
      <c r="D85" s="221">
        <f>'[14]Rev_SP-12me'!H95</f>
        <v>0</v>
      </c>
      <c r="E85" s="221">
        <f>'[14]Rev_SP-12me'!I95</f>
        <v>0</v>
      </c>
      <c r="F85" s="221">
        <f>'[14]Rev_SP-12me'!K95</f>
        <v>49.977073328595651</v>
      </c>
      <c r="G85" s="238">
        <f>'[14]Rev_SP-12me'!S95</f>
        <v>500</v>
      </c>
      <c r="H85" s="248">
        <f>'[14]Rev_SP-12me'!T95</f>
        <v>7.65</v>
      </c>
      <c r="I85" s="238">
        <f>'[14]Rev_SP-12me'!AC95</f>
        <v>2000</v>
      </c>
      <c r="J85" s="17"/>
      <c r="K85" s="221">
        <f>'[14]Rev_SP-12me'!DM95</f>
        <v>0</v>
      </c>
      <c r="L85" s="221">
        <f>'[14]Rev_SP-12me'!DN95</f>
        <v>38.232461096375673</v>
      </c>
      <c r="M85" s="221">
        <f>'[14]Rev_SP-12me'!DP95</f>
        <v>0.47760000000000002</v>
      </c>
      <c r="N85" s="17"/>
      <c r="O85" s="222">
        <f t="shared" si="2"/>
        <v>38.710061096375675</v>
      </c>
    </row>
    <row r="86" spans="2:15" ht="14.5" x14ac:dyDescent="0.25">
      <c r="B86" s="228" t="s">
        <v>1047</v>
      </c>
      <c r="C86" s="16"/>
      <c r="D86" s="221">
        <f>'[14]Rev_SP-12me'!H96</f>
        <v>0</v>
      </c>
      <c r="E86" s="221">
        <f>'[14]Rev_SP-12me'!I96</f>
        <v>0</v>
      </c>
      <c r="F86" s="221">
        <f>'[14]Rev_SP-12me'!K96</f>
        <v>25.687609878271665</v>
      </c>
      <c r="G86" s="238">
        <f>'[14]Rev_SP-12me'!S96</f>
        <v>0</v>
      </c>
      <c r="H86" s="248">
        <f>'[14]Rev_SP-12me'!T96</f>
        <v>8.65</v>
      </c>
      <c r="I86" s="238">
        <f>'[14]Rev_SP-12me'!AC96</f>
        <v>2000</v>
      </c>
      <c r="J86" s="17"/>
      <c r="K86" s="221">
        <f>'[14]Rev_SP-12me'!DM96</f>
        <v>0</v>
      </c>
      <c r="L86" s="221">
        <f>'[14]Rev_SP-12me'!DN96</f>
        <v>22.219782544704991</v>
      </c>
      <c r="M86" s="221">
        <f>'[14]Rev_SP-12me'!DP96</f>
        <v>0</v>
      </c>
      <c r="N86" s="17"/>
      <c r="O86" s="222">
        <f t="shared" si="2"/>
        <v>22.219782544704991</v>
      </c>
    </row>
    <row r="87" spans="2:15" ht="14.5" x14ac:dyDescent="0.25">
      <c r="B87" s="228" t="s">
        <v>1048</v>
      </c>
      <c r="C87" s="16"/>
      <c r="D87" s="221">
        <f>'[14]Rev_SP-12me'!H97</f>
        <v>0</v>
      </c>
      <c r="E87" s="221">
        <f>'[14]Rev_SP-12me'!I97</f>
        <v>0</v>
      </c>
      <c r="F87" s="221">
        <f>'[14]Rev_SP-12me'!K97</f>
        <v>25.818229868193164</v>
      </c>
      <c r="G87" s="238">
        <f>'[14]Rev_SP-12me'!S97</f>
        <v>0</v>
      </c>
      <c r="H87" s="248">
        <f>'[14]Rev_SP-12me'!T97</f>
        <v>8.65</v>
      </c>
      <c r="I87" s="238">
        <f>'[14]Rev_SP-12me'!AC97</f>
        <v>2000</v>
      </c>
      <c r="J87" s="17"/>
      <c r="K87" s="221">
        <f>'[14]Rev_SP-12me'!DM97</f>
        <v>0</v>
      </c>
      <c r="L87" s="221">
        <f>'[14]Rev_SP-12me'!DN97</f>
        <v>22.332768835987089</v>
      </c>
      <c r="M87" s="221">
        <f>'[14]Rev_SP-12me'!DP97</f>
        <v>0</v>
      </c>
      <c r="N87" s="17"/>
      <c r="O87" s="222">
        <f t="shared" si="2"/>
        <v>22.332768835987089</v>
      </c>
    </row>
    <row r="88" spans="2:15" ht="14.5" x14ac:dyDescent="0.25">
      <c r="B88" s="228" t="s">
        <v>1049</v>
      </c>
      <c r="C88" s="16"/>
      <c r="D88" s="221">
        <f>'[14]Rev_SP-12me'!H98</f>
        <v>0</v>
      </c>
      <c r="E88" s="221">
        <f>'[14]Rev_SP-12me'!I98</f>
        <v>0</v>
      </c>
      <c r="F88" s="221">
        <f>'[14]Rev_SP-12me'!K98</f>
        <v>43.796413925087101</v>
      </c>
      <c r="G88" s="238">
        <f>'[14]Rev_SP-12me'!S98</f>
        <v>0</v>
      </c>
      <c r="H88" s="248">
        <f>'[14]Rev_SP-12me'!T98</f>
        <v>6.15</v>
      </c>
      <c r="I88" s="238">
        <f>'[14]Rev_SP-12me'!AC98</f>
        <v>2000</v>
      </c>
      <c r="J88" s="17"/>
      <c r="K88" s="221">
        <f>'[14]Rev_SP-12me'!DM98</f>
        <v>0</v>
      </c>
      <c r="L88" s="221">
        <f>'[14]Rev_SP-12me'!DN98</f>
        <v>28.266254393909186</v>
      </c>
      <c r="M88" s="221">
        <f>'[14]Rev_SP-12me'!DP98</f>
        <v>0</v>
      </c>
      <c r="N88" s="17"/>
      <c r="O88" s="222">
        <f t="shared" si="2"/>
        <v>28.266254393909186</v>
      </c>
    </row>
    <row r="89" spans="2:15" x14ac:dyDescent="0.25">
      <c r="B89" s="220" t="s">
        <v>1050</v>
      </c>
      <c r="C89" s="16"/>
      <c r="D89" s="217">
        <f>'[14]Rev_SP-12me'!H100</f>
        <v>0</v>
      </c>
      <c r="E89" s="217">
        <f>'[14]Rev_SP-12me'!I100</f>
        <v>0</v>
      </c>
      <c r="F89" s="217">
        <f>'[14]Rev_SP-12me'!K100</f>
        <v>46.008655606095509</v>
      </c>
      <c r="G89" s="218">
        <f>'[14]Rev_SP-12me'!S100</f>
        <v>0</v>
      </c>
      <c r="H89" s="219">
        <f>'[14]Rev_SP-12me'!T100</f>
        <v>0</v>
      </c>
      <c r="I89" s="218">
        <f>'[14]Rev_SP-12me'!AC100</f>
        <v>8000</v>
      </c>
      <c r="J89" s="17"/>
      <c r="K89" s="217">
        <f>'[14]Rev_SP-12me'!DM100</f>
        <v>0</v>
      </c>
      <c r="L89" s="217">
        <f>'[14]Rev_SP-12me'!DN100</f>
        <v>35.185726381720613</v>
      </c>
      <c r="M89" s="217">
        <f>'[14]Rev_SP-12me'!DP100</f>
        <v>0</v>
      </c>
      <c r="N89" s="17"/>
      <c r="O89" s="218">
        <f t="shared" si="2"/>
        <v>35.185726381720613</v>
      </c>
    </row>
    <row r="90" spans="2:15" ht="14.5" x14ac:dyDescent="0.25">
      <c r="B90" s="224" t="s">
        <v>1051</v>
      </c>
      <c r="C90" s="16"/>
      <c r="D90" s="221">
        <f>'[14]Rev_SP-12me'!H101</f>
        <v>0</v>
      </c>
      <c r="E90" s="221">
        <f>'[14]Rev_SP-12me'!I101</f>
        <v>0</v>
      </c>
      <c r="F90" s="221">
        <f>'[14]Rev_SP-12me'!K101</f>
        <v>16.742838395126245</v>
      </c>
      <c r="G90" s="238">
        <f>'[14]Rev_SP-12me'!S101</f>
        <v>500</v>
      </c>
      <c r="H90" s="248">
        <f>'[14]Rev_SP-12me'!T101</f>
        <v>7.65</v>
      </c>
      <c r="I90" s="238">
        <f>'[14]Rev_SP-12me'!AC101</f>
        <v>2000</v>
      </c>
      <c r="J90" s="17"/>
      <c r="K90" s="221">
        <f>'[14]Rev_SP-12me'!DM101</f>
        <v>0</v>
      </c>
      <c r="L90" s="221">
        <f>'[14]Rev_SP-12me'!DN101</f>
        <v>12.808271372271578</v>
      </c>
      <c r="M90" s="221">
        <f>'[14]Rev_SP-12me'!DP101</f>
        <v>0</v>
      </c>
      <c r="N90" s="17"/>
      <c r="O90" s="222">
        <f t="shared" si="2"/>
        <v>12.808271372271578</v>
      </c>
    </row>
    <row r="91" spans="2:15" ht="14.5" x14ac:dyDescent="0.25">
      <c r="B91" s="224" t="s">
        <v>1052</v>
      </c>
      <c r="C91" s="16"/>
      <c r="D91" s="221">
        <f>'[14]Rev_SP-12me'!H102</f>
        <v>0</v>
      </c>
      <c r="E91" s="221">
        <f>'[14]Rev_SP-12me'!I102</f>
        <v>0</v>
      </c>
      <c r="F91" s="221">
        <f>'[14]Rev_SP-12me'!K102</f>
        <v>7.9086516044895712</v>
      </c>
      <c r="G91" s="238">
        <f>'[14]Rev_SP-12me'!S102</f>
        <v>0</v>
      </c>
      <c r="H91" s="248">
        <f>'[14]Rev_SP-12me'!T102</f>
        <v>8.65</v>
      </c>
      <c r="I91" s="238">
        <f>'[14]Rev_SP-12me'!AC102</f>
        <v>2000</v>
      </c>
      <c r="J91" s="17"/>
      <c r="K91" s="221">
        <f>'[14]Rev_SP-12me'!DM102</f>
        <v>0</v>
      </c>
      <c r="L91" s="221">
        <f>'[14]Rev_SP-12me'!DN102</f>
        <v>6.840983637883479</v>
      </c>
      <c r="M91" s="221">
        <f>'[14]Rev_SP-12me'!DP102</f>
        <v>0</v>
      </c>
      <c r="N91" s="17"/>
      <c r="O91" s="222">
        <f t="shared" si="2"/>
        <v>6.840983637883479</v>
      </c>
    </row>
    <row r="92" spans="2:15" ht="14.5" x14ac:dyDescent="0.25">
      <c r="B92" s="224" t="s">
        <v>1053</v>
      </c>
      <c r="C92" s="16"/>
      <c r="D92" s="221">
        <f>'[14]Rev_SP-12me'!H103</f>
        <v>0</v>
      </c>
      <c r="E92" s="221">
        <f>'[14]Rev_SP-12me'!I103</f>
        <v>0</v>
      </c>
      <c r="F92" s="221">
        <f>'[14]Rev_SP-12me'!K103</f>
        <v>8.0207031578013783</v>
      </c>
      <c r="G92" s="238">
        <f>'[14]Rev_SP-12me'!S103</f>
        <v>0</v>
      </c>
      <c r="H92" s="248">
        <f>'[14]Rev_SP-12me'!T103</f>
        <v>8.65</v>
      </c>
      <c r="I92" s="238">
        <f>'[14]Rev_SP-12me'!AC103</f>
        <v>2000</v>
      </c>
      <c r="J92" s="17"/>
      <c r="K92" s="221">
        <f>'[14]Rev_SP-12me'!DM103</f>
        <v>0</v>
      </c>
      <c r="L92" s="221">
        <f>'[14]Rev_SP-12me'!DN103</f>
        <v>6.9379082314981932</v>
      </c>
      <c r="M92" s="221">
        <f>'[14]Rev_SP-12me'!DP103</f>
        <v>0</v>
      </c>
      <c r="N92" s="17"/>
      <c r="O92" s="222">
        <f t="shared" si="2"/>
        <v>6.9379082314981932</v>
      </c>
    </row>
    <row r="93" spans="2:15" ht="14.5" x14ac:dyDescent="0.25">
      <c r="B93" s="224" t="s">
        <v>1054</v>
      </c>
      <c r="C93" s="16"/>
      <c r="D93" s="221">
        <f>'[14]Rev_SP-12me'!H104</f>
        <v>0</v>
      </c>
      <c r="E93" s="221">
        <f>'[14]Rev_SP-12me'!I104</f>
        <v>0</v>
      </c>
      <c r="F93" s="221">
        <f>'[14]Rev_SP-12me'!K104</f>
        <v>13.336462448678313</v>
      </c>
      <c r="G93" s="238">
        <f>'[14]Rev_SP-12me'!S104</f>
        <v>0</v>
      </c>
      <c r="H93" s="248">
        <f>'[14]Rev_SP-12me'!T104</f>
        <v>6.15</v>
      </c>
      <c r="I93" s="238">
        <f>'[14]Rev_SP-12me'!AC104</f>
        <v>2000</v>
      </c>
      <c r="J93" s="17"/>
      <c r="K93" s="221">
        <f>'[14]Rev_SP-12me'!DM104</f>
        <v>0</v>
      </c>
      <c r="L93" s="221">
        <f>'[14]Rev_SP-12me'!DN104</f>
        <v>8.598563140067359</v>
      </c>
      <c r="M93" s="221">
        <f>'[14]Rev_SP-12me'!DP104</f>
        <v>0</v>
      </c>
      <c r="N93" s="17"/>
      <c r="O93" s="222">
        <f t="shared" si="2"/>
        <v>8.598563140067359</v>
      </c>
    </row>
    <row r="94" spans="2:15" x14ac:dyDescent="0.25">
      <c r="B94" s="220" t="s">
        <v>1055</v>
      </c>
      <c r="C94" s="16"/>
      <c r="D94" s="217">
        <f>'[14]Rev_SP-12me'!H99</f>
        <v>0</v>
      </c>
      <c r="E94" s="217">
        <f>'[14]Rev_SP-12me'!I99</f>
        <v>0</v>
      </c>
      <c r="F94" s="217">
        <f>'[14]Rev_SP-12me'!K99</f>
        <v>0.5297946200000001</v>
      </c>
      <c r="G94" s="218">
        <f>'[14]Rev_SP-12me'!S99</f>
        <v>500</v>
      </c>
      <c r="H94" s="219">
        <f>'[14]Rev_SP-12me'!T99</f>
        <v>7.65</v>
      </c>
      <c r="I94" s="218">
        <f>'[14]Rev_SP-12me'!AC99</f>
        <v>2000</v>
      </c>
      <c r="J94" s="17"/>
      <c r="K94" s="217">
        <f>'[14]Rev_SP-12me'!DM99</f>
        <v>0</v>
      </c>
      <c r="L94" s="217">
        <f>'[14]Rev_SP-12me'!DN99</f>
        <v>0.40529288430000004</v>
      </c>
      <c r="M94" s="217">
        <f>'[14]Rev_SP-12me'!DP99</f>
        <v>1.1999999999999999E-3</v>
      </c>
      <c r="N94" s="17"/>
      <c r="O94" s="218">
        <f t="shared" si="2"/>
        <v>0.40649288430000002</v>
      </c>
    </row>
    <row r="95" spans="2:15" x14ac:dyDescent="0.25">
      <c r="B95" s="220" t="s">
        <v>1056</v>
      </c>
      <c r="C95" s="16"/>
      <c r="D95" s="217">
        <f>'[14]Rev_SP-12me'!H105</f>
        <v>4809</v>
      </c>
      <c r="E95" s="217">
        <f>'[14]Rev_SP-12me'!I105</f>
        <v>1018.9297245278282</v>
      </c>
      <c r="F95" s="217">
        <f>'[14]Rev_SP-12me'!K105</f>
        <v>2322.2675905229598</v>
      </c>
      <c r="G95" s="218">
        <f>'[14]Rev_SP-12me'!S105</f>
        <v>0</v>
      </c>
      <c r="H95" s="219">
        <f>'[14]Rev_SP-12me'!T105</f>
        <v>0</v>
      </c>
      <c r="I95" s="218">
        <f>'[14]Rev_SP-12me'!AC105</f>
        <v>0</v>
      </c>
      <c r="J95" s="17"/>
      <c r="K95" s="217">
        <f>'[14]Rev_SP-12me'!DM105</f>
        <v>474.821251629968</v>
      </c>
      <c r="L95" s="217">
        <f>'[14]Rev_SP-12me'!DN105</f>
        <v>2056.1118378250849</v>
      </c>
      <c r="M95" s="217">
        <f>'[14]Rev_SP-12me'!DP105</f>
        <v>11.4216</v>
      </c>
      <c r="N95" s="17"/>
      <c r="O95" s="218">
        <f t="shared" si="2"/>
        <v>2542.3546894550532</v>
      </c>
    </row>
    <row r="96" spans="2:15" ht="14.5" x14ac:dyDescent="0.25">
      <c r="B96" s="224" t="s">
        <v>1051</v>
      </c>
      <c r="C96" s="16"/>
      <c r="D96" s="221">
        <f>'[14]Rev_SP-12me'!H106</f>
        <v>4809</v>
      </c>
      <c r="E96" s="221">
        <f>'[14]Rev_SP-12me'!I106</f>
        <v>1018.9297245278282</v>
      </c>
      <c r="F96" s="221">
        <f>'[14]Rev_SP-12me'!K106</f>
        <v>992.5467035765115</v>
      </c>
      <c r="G96" s="238">
        <f>'[14]Rev_SP-12me'!S106</f>
        <v>500</v>
      </c>
      <c r="H96" s="248">
        <f>'[14]Rev_SP-12me'!T106</f>
        <v>8.8000000000000007</v>
      </c>
      <c r="I96" s="238">
        <f>'[14]Rev_SP-12me'!AC106</f>
        <v>2000</v>
      </c>
      <c r="J96" s="17"/>
      <c r="K96" s="221">
        <f>'[14]Rev_SP-12me'!DM106</f>
        <v>474.821251629968</v>
      </c>
      <c r="L96" s="221">
        <f>'[14]Rev_SP-12me'!DN106</f>
        <v>873.44109914733031</v>
      </c>
      <c r="M96" s="221">
        <f>'[14]Rev_SP-12me'!DP106</f>
        <v>11.4216</v>
      </c>
      <c r="N96" s="17"/>
      <c r="O96" s="222">
        <f t="shared" si="2"/>
        <v>1359.6839507772982</v>
      </c>
    </row>
    <row r="97" spans="2:15" ht="14.5" x14ac:dyDescent="0.25">
      <c r="B97" s="224" t="s">
        <v>1052</v>
      </c>
      <c r="C97" s="16"/>
      <c r="D97" s="221">
        <f>'[14]Rev_SP-12me'!H107</f>
        <v>0</v>
      </c>
      <c r="E97" s="221">
        <f>'[14]Rev_SP-12me'!I107</f>
        <v>0</v>
      </c>
      <c r="F97" s="221">
        <f>'[14]Rev_SP-12me'!K107</f>
        <v>389.00711140574464</v>
      </c>
      <c r="G97" s="238">
        <f>'[14]Rev_SP-12me'!S107</f>
        <v>0</v>
      </c>
      <c r="H97" s="248">
        <f>'[14]Rev_SP-12me'!T107</f>
        <v>9.8000000000000007</v>
      </c>
      <c r="I97" s="238">
        <f>'[14]Rev_SP-12me'!AC107</f>
        <v>2000</v>
      </c>
      <c r="J97" s="17"/>
      <c r="K97" s="221">
        <f>'[14]Rev_SP-12me'!DM107</f>
        <v>0</v>
      </c>
      <c r="L97" s="221">
        <f>'[14]Rev_SP-12me'!DN107</f>
        <v>381.22696917762977</v>
      </c>
      <c r="M97" s="221">
        <f>'[14]Rev_SP-12me'!DP107</f>
        <v>0</v>
      </c>
      <c r="N97" s="17"/>
      <c r="O97" s="222">
        <f t="shared" si="2"/>
        <v>381.22696917762977</v>
      </c>
    </row>
    <row r="98" spans="2:15" ht="14.5" x14ac:dyDescent="0.25">
      <c r="B98" s="224" t="s">
        <v>1053</v>
      </c>
      <c r="C98" s="16"/>
      <c r="D98" s="221">
        <f>'[14]Rev_SP-12me'!H108</f>
        <v>0</v>
      </c>
      <c r="E98" s="221">
        <f>'[14]Rev_SP-12me'!I108</f>
        <v>0</v>
      </c>
      <c r="F98" s="221">
        <f>'[14]Rev_SP-12me'!K108</f>
        <v>393.84182527054389</v>
      </c>
      <c r="G98" s="238">
        <f>'[14]Rev_SP-12me'!S108</f>
        <v>0</v>
      </c>
      <c r="H98" s="248">
        <f>'[14]Rev_SP-12me'!T108</f>
        <v>9.8000000000000007</v>
      </c>
      <c r="I98" s="238">
        <f>'[14]Rev_SP-12me'!AC108</f>
        <v>2000</v>
      </c>
      <c r="J98" s="17"/>
      <c r="K98" s="221">
        <f>'[14]Rev_SP-12me'!DM108</f>
        <v>0</v>
      </c>
      <c r="L98" s="221">
        <f>'[14]Rev_SP-12me'!DN108</f>
        <v>385.96498876513306</v>
      </c>
      <c r="M98" s="221">
        <f>'[14]Rev_SP-12me'!DP108</f>
        <v>0</v>
      </c>
      <c r="N98" s="17"/>
      <c r="O98" s="222">
        <f t="shared" si="2"/>
        <v>385.96498876513306</v>
      </c>
    </row>
    <row r="99" spans="2:15" ht="14.5" x14ac:dyDescent="0.25">
      <c r="B99" s="224" t="s">
        <v>1054</v>
      </c>
      <c r="C99" s="16"/>
      <c r="D99" s="221">
        <f>'[14]Rev_SP-12me'!H109</f>
        <v>0</v>
      </c>
      <c r="E99" s="221">
        <f>'[14]Rev_SP-12me'!I109</f>
        <v>0</v>
      </c>
      <c r="F99" s="221">
        <f>'[14]Rev_SP-12me'!K109</f>
        <v>546.87195027015991</v>
      </c>
      <c r="G99" s="238">
        <f>'[14]Rev_SP-12me'!S109</f>
        <v>0</v>
      </c>
      <c r="H99" s="248">
        <f>'[14]Rev_SP-12me'!T109</f>
        <v>7.3000000000000007</v>
      </c>
      <c r="I99" s="238">
        <f>'[14]Rev_SP-12me'!AC109</f>
        <v>2000</v>
      </c>
      <c r="J99" s="17"/>
      <c r="K99" s="221">
        <f>'[14]Rev_SP-12me'!DM109</f>
        <v>0</v>
      </c>
      <c r="L99" s="221">
        <f>'[14]Rev_SP-12me'!DN109</f>
        <v>415.47878073499169</v>
      </c>
      <c r="M99" s="221">
        <f>'[14]Rev_SP-12me'!DP109</f>
        <v>0</v>
      </c>
      <c r="N99" s="17"/>
      <c r="O99" s="222">
        <f t="shared" si="2"/>
        <v>415.47878073499169</v>
      </c>
    </row>
    <row r="100" spans="2:15" x14ac:dyDescent="0.25">
      <c r="B100" s="220" t="s">
        <v>1057</v>
      </c>
      <c r="C100" s="16"/>
      <c r="D100" s="217">
        <f>'[14]Rev_SP-12me'!H110</f>
        <v>0</v>
      </c>
      <c r="E100" s="217">
        <f>'[14]Rev_SP-12me'!I110</f>
        <v>0</v>
      </c>
      <c r="F100" s="217">
        <f>'[14]Rev_SP-12me'!K110</f>
        <v>0.39445600000000003</v>
      </c>
      <c r="G100" s="218">
        <f>'[14]Rev_SP-12me'!S110</f>
        <v>0</v>
      </c>
      <c r="H100" s="219">
        <f>'[14]Rev_SP-12me'!T110</f>
        <v>0</v>
      </c>
      <c r="I100" s="218">
        <f>'[14]Rev_SP-12me'!AC110</f>
        <v>8000</v>
      </c>
      <c r="J100" s="17"/>
      <c r="K100" s="217">
        <f>'[14]Rev_SP-12me'!DM110</f>
        <v>0</v>
      </c>
      <c r="L100" s="217">
        <f>'[14]Rev_SP-12me'!DN110</f>
        <v>0.19339375500000003</v>
      </c>
      <c r="M100" s="217">
        <f>'[14]Rev_SP-12me'!DP110</f>
        <v>4.7999999999999996E-3</v>
      </c>
      <c r="N100" s="17"/>
      <c r="O100" s="218">
        <f t="shared" si="2"/>
        <v>0.19819375500000003</v>
      </c>
    </row>
    <row r="101" spans="2:15" ht="14.5" x14ac:dyDescent="0.25">
      <c r="B101" s="224" t="s">
        <v>1051</v>
      </c>
      <c r="C101" s="16"/>
      <c r="D101" s="221">
        <f>'[14]Rev_SP-12me'!H111</f>
        <v>0</v>
      </c>
      <c r="E101" s="221">
        <f>'[14]Rev_SP-12me'!I111</f>
        <v>0</v>
      </c>
      <c r="F101" s="221">
        <f>'[14]Rev_SP-12me'!K111</f>
        <v>0.1033094</v>
      </c>
      <c r="G101" s="238">
        <f>'[14]Rev_SP-12me'!S111</f>
        <v>285</v>
      </c>
      <c r="H101" s="248">
        <f>'[14]Rev_SP-12me'!T111</f>
        <v>5</v>
      </c>
      <c r="I101" s="238">
        <f>'[14]Rev_SP-12me'!AC111</f>
        <v>2000</v>
      </c>
      <c r="J101" s="17"/>
      <c r="K101" s="221">
        <f>'[14]Rev_SP-12me'!DM111</f>
        <v>0</v>
      </c>
      <c r="L101" s="221">
        <f>'[14]Rev_SP-12me'!DN111</f>
        <v>5.1654699999999998E-2</v>
      </c>
      <c r="M101" s="221">
        <f>'[14]Rev_SP-12me'!DP111</f>
        <v>4.7999999999999996E-3</v>
      </c>
      <c r="N101" s="17"/>
      <c r="O101" s="222">
        <f t="shared" si="2"/>
        <v>5.6454699999999997E-2</v>
      </c>
    </row>
    <row r="102" spans="2:15" ht="14.5" x14ac:dyDescent="0.25">
      <c r="B102" s="224" t="s">
        <v>1052</v>
      </c>
      <c r="C102" s="16"/>
      <c r="D102" s="221">
        <f>'[14]Rev_SP-12me'!H112</f>
        <v>0</v>
      </c>
      <c r="E102" s="221">
        <f>'[14]Rev_SP-12me'!I112</f>
        <v>0</v>
      </c>
      <c r="F102" s="221">
        <f>'[14]Rev_SP-12me'!K112</f>
        <v>6.8977400000000008E-2</v>
      </c>
      <c r="G102" s="238">
        <f>'[14]Rev_SP-12me'!S112</f>
        <v>0</v>
      </c>
      <c r="H102" s="248">
        <f>'[14]Rev_SP-12me'!T112</f>
        <v>6</v>
      </c>
      <c r="I102" s="238">
        <f>'[14]Rev_SP-12me'!AC112</f>
        <v>2000</v>
      </c>
      <c r="J102" s="17"/>
      <c r="K102" s="221">
        <f>'[14]Rev_SP-12me'!DM112</f>
        <v>0</v>
      </c>
      <c r="L102" s="221">
        <f>'[14]Rev_SP-12me'!DN112</f>
        <v>4.1386440000000004E-2</v>
      </c>
      <c r="M102" s="221">
        <f>'[14]Rev_SP-12me'!DP112</f>
        <v>0</v>
      </c>
      <c r="N102" s="17"/>
      <c r="O102" s="222">
        <f t="shared" si="2"/>
        <v>4.1386440000000004E-2</v>
      </c>
    </row>
    <row r="103" spans="2:15" ht="14.5" x14ac:dyDescent="0.25">
      <c r="B103" s="224" t="s">
        <v>1053</v>
      </c>
      <c r="C103" s="16"/>
      <c r="D103" s="221">
        <f>'[14]Rev_SP-12me'!H113</f>
        <v>0</v>
      </c>
      <c r="E103" s="221">
        <f>'[14]Rev_SP-12me'!I113</f>
        <v>0</v>
      </c>
      <c r="F103" s="221">
        <f>'[14]Rev_SP-12me'!K113</f>
        <v>7.23052E-2</v>
      </c>
      <c r="G103" s="238">
        <f>'[14]Rev_SP-12me'!S113</f>
        <v>0</v>
      </c>
      <c r="H103" s="248">
        <f>'[14]Rev_SP-12me'!T113</f>
        <v>6</v>
      </c>
      <c r="I103" s="238">
        <f>'[14]Rev_SP-12me'!AC113</f>
        <v>2000</v>
      </c>
      <c r="J103" s="17"/>
      <c r="K103" s="221">
        <f>'[14]Rev_SP-12me'!DM113</f>
        <v>0</v>
      </c>
      <c r="L103" s="221">
        <f>'[14]Rev_SP-12me'!DN113</f>
        <v>4.3383120000000011E-2</v>
      </c>
      <c r="M103" s="221">
        <f>'[14]Rev_SP-12me'!DP113</f>
        <v>0</v>
      </c>
      <c r="N103" s="17"/>
      <c r="O103" s="222">
        <f t="shared" si="2"/>
        <v>4.3383120000000011E-2</v>
      </c>
    </row>
    <row r="104" spans="2:15" ht="14.5" x14ac:dyDescent="0.25">
      <c r="B104" s="224" t="s">
        <v>1054</v>
      </c>
      <c r="C104" s="16"/>
      <c r="D104" s="221">
        <f>'[14]Rev_SP-12me'!H114</f>
        <v>0</v>
      </c>
      <c r="E104" s="221">
        <f>'[14]Rev_SP-12me'!I114</f>
        <v>0</v>
      </c>
      <c r="F104" s="221">
        <f>'[14]Rev_SP-12me'!K114</f>
        <v>0.14986400000000002</v>
      </c>
      <c r="G104" s="238">
        <f>'[14]Rev_SP-12me'!S114</f>
        <v>0</v>
      </c>
      <c r="H104" s="248">
        <f>'[14]Rev_SP-12me'!T114</f>
        <v>3.5</v>
      </c>
      <c r="I104" s="238">
        <f>'[14]Rev_SP-12me'!AC114</f>
        <v>2000</v>
      </c>
      <c r="J104" s="17"/>
      <c r="K104" s="221">
        <f>'[14]Rev_SP-12me'!DM114</f>
        <v>0</v>
      </c>
      <c r="L104" s="221">
        <f>'[14]Rev_SP-12me'!DN114</f>
        <v>5.6969495000000009E-2</v>
      </c>
      <c r="M104" s="221">
        <f>'[14]Rev_SP-12me'!DP114</f>
        <v>0</v>
      </c>
      <c r="N104" s="17"/>
      <c r="O104" s="222">
        <f t="shared" si="2"/>
        <v>5.6969495000000009E-2</v>
      </c>
    </row>
    <row r="105" spans="2:15" x14ac:dyDescent="0.25">
      <c r="B105" s="220" t="s">
        <v>1058</v>
      </c>
      <c r="C105" s="16"/>
      <c r="D105" s="217">
        <f>'[14]Rev_SP-12me'!H115</f>
        <v>14</v>
      </c>
      <c r="E105" s="217">
        <f>'[14]Rev_SP-12me'!I115</f>
        <v>3.0249893846272369</v>
      </c>
      <c r="F105" s="217">
        <f>'[14]Rev_SP-12me'!K115</f>
        <v>5.3773463657059288</v>
      </c>
      <c r="G105" s="218">
        <f>'[14]Rev_SP-12me'!S115</f>
        <v>0</v>
      </c>
      <c r="H105" s="219">
        <f>'[14]Rev_SP-12me'!T115</f>
        <v>0</v>
      </c>
      <c r="I105" s="218">
        <f>'[14]Rev_SP-12me'!AC115</f>
        <v>0</v>
      </c>
      <c r="J105" s="17"/>
      <c r="K105" s="217">
        <f>'[14]Rev_SP-12me'!DM115</f>
        <v>1.4096450532362927</v>
      </c>
      <c r="L105" s="217">
        <f>'[14]Rev_SP-12me'!DN115</f>
        <v>4.5132342477244274</v>
      </c>
      <c r="M105" s="217">
        <f>'[14]Rev_SP-12me'!DP115</f>
        <v>3.2399999999999998E-2</v>
      </c>
      <c r="N105" s="17"/>
      <c r="O105" s="218">
        <f t="shared" si="2"/>
        <v>5.9552793009607203</v>
      </c>
    </row>
    <row r="106" spans="2:15" ht="14.5" x14ac:dyDescent="0.25">
      <c r="B106" s="224" t="s">
        <v>1051</v>
      </c>
      <c r="C106" s="16"/>
      <c r="D106" s="221">
        <f>'[14]Rev_SP-12me'!H116</f>
        <v>14</v>
      </c>
      <c r="E106" s="221">
        <f>'[14]Rev_SP-12me'!I116</f>
        <v>3.0249893846272369</v>
      </c>
      <c r="F106" s="221">
        <f>'[14]Rev_SP-12me'!K116</f>
        <v>1.4258394737956872</v>
      </c>
      <c r="G106" s="238">
        <f>'[14]Rev_SP-12me'!S116</f>
        <v>500</v>
      </c>
      <c r="H106" s="248">
        <f>'[14]Rev_SP-12me'!T116</f>
        <v>8.5</v>
      </c>
      <c r="I106" s="238">
        <f>'[14]Rev_SP-12me'!AC116</f>
        <v>2000</v>
      </c>
      <c r="J106" s="17"/>
      <c r="K106" s="221">
        <f>'[14]Rev_SP-12me'!DM116</f>
        <v>1.4096450532362927</v>
      </c>
      <c r="L106" s="221">
        <f>'[14]Rev_SP-12me'!DN116</f>
        <v>1.2119635527263342</v>
      </c>
      <c r="M106" s="221">
        <f>'[14]Rev_SP-12me'!DP116</f>
        <v>3.2399999999999998E-2</v>
      </c>
      <c r="N106" s="17"/>
      <c r="O106" s="222">
        <f t="shared" ref="O106:O124" si="3">SUM(K106:N106)</f>
        <v>2.6540086059626269</v>
      </c>
    </row>
    <row r="107" spans="2:15" ht="14.5" x14ac:dyDescent="0.25">
      <c r="B107" s="224" t="s">
        <v>1052</v>
      </c>
      <c r="C107" s="16"/>
      <c r="D107" s="221">
        <f>'[14]Rev_SP-12me'!H117</f>
        <v>0</v>
      </c>
      <c r="E107" s="221">
        <f>'[14]Rev_SP-12me'!I117</f>
        <v>0</v>
      </c>
      <c r="F107" s="221">
        <f>'[14]Rev_SP-12me'!K117</f>
        <v>0.95174316687342664</v>
      </c>
      <c r="G107" s="238">
        <f>'[14]Rev_SP-12me'!S117</f>
        <v>0</v>
      </c>
      <c r="H107" s="248">
        <f>'[14]Rev_SP-12me'!T117</f>
        <v>9.5</v>
      </c>
      <c r="I107" s="238">
        <f>'[14]Rev_SP-12me'!AC117</f>
        <v>2000</v>
      </c>
      <c r="J107" s="17"/>
      <c r="K107" s="221">
        <f>'[14]Rev_SP-12me'!DM117</f>
        <v>0</v>
      </c>
      <c r="L107" s="221">
        <f>'[14]Rev_SP-12me'!DN117</f>
        <v>0.90415600852975531</v>
      </c>
      <c r="M107" s="221">
        <f>'[14]Rev_SP-12me'!DP117</f>
        <v>0</v>
      </c>
      <c r="N107" s="17"/>
      <c r="O107" s="222">
        <f t="shared" si="3"/>
        <v>0.90415600852975531</v>
      </c>
    </row>
    <row r="108" spans="2:15" ht="14.5" x14ac:dyDescent="0.25">
      <c r="B108" s="224" t="s">
        <v>1053</v>
      </c>
      <c r="C108" s="16"/>
      <c r="D108" s="221">
        <f>'[14]Rev_SP-12me'!H118</f>
        <v>0</v>
      </c>
      <c r="E108" s="221">
        <f>'[14]Rev_SP-12me'!I118</f>
        <v>0</v>
      </c>
      <c r="F108" s="221">
        <f>'[14]Rev_SP-12me'!K118</f>
        <v>0.93778189539668722</v>
      </c>
      <c r="G108" s="238">
        <f>'[14]Rev_SP-12me'!S118</f>
        <v>0</v>
      </c>
      <c r="H108" s="248">
        <f>'[14]Rev_SP-12me'!T118</f>
        <v>9.5</v>
      </c>
      <c r="I108" s="238">
        <f>'[14]Rev_SP-12me'!AC118</f>
        <v>2000</v>
      </c>
      <c r="J108" s="17"/>
      <c r="K108" s="221">
        <f>'[14]Rev_SP-12me'!DM118</f>
        <v>0</v>
      </c>
      <c r="L108" s="221">
        <f>'[14]Rev_SP-12me'!DN118</f>
        <v>0.89089280062685283</v>
      </c>
      <c r="M108" s="221">
        <f>'[14]Rev_SP-12me'!DP118</f>
        <v>0</v>
      </c>
      <c r="N108" s="17"/>
      <c r="O108" s="222">
        <f t="shared" si="3"/>
        <v>0.89089280062685283</v>
      </c>
    </row>
    <row r="109" spans="2:15" ht="14.5" x14ac:dyDescent="0.25">
      <c r="B109" s="224" t="s">
        <v>1054</v>
      </c>
      <c r="C109" s="16"/>
      <c r="D109" s="221">
        <f>'[14]Rev_SP-12me'!H119</f>
        <v>0</v>
      </c>
      <c r="E109" s="221">
        <f>'[14]Rev_SP-12me'!I119</f>
        <v>0</v>
      </c>
      <c r="F109" s="221">
        <f>'[14]Rev_SP-12me'!K119</f>
        <v>2.061981829640128</v>
      </c>
      <c r="G109" s="238">
        <f>'[14]Rev_SP-12me'!S119</f>
        <v>0</v>
      </c>
      <c r="H109" s="248">
        <f>'[14]Rev_SP-12me'!T119</f>
        <v>7</v>
      </c>
      <c r="I109" s="238">
        <f>'[14]Rev_SP-12me'!AC119</f>
        <v>2000</v>
      </c>
      <c r="J109" s="17"/>
      <c r="K109" s="221">
        <f>'[14]Rev_SP-12me'!DM119</f>
        <v>0</v>
      </c>
      <c r="L109" s="221">
        <f>'[14]Rev_SP-12me'!DN119</f>
        <v>1.5062218858414851</v>
      </c>
      <c r="M109" s="221">
        <f>'[14]Rev_SP-12me'!DP119</f>
        <v>0</v>
      </c>
      <c r="N109" s="17"/>
      <c r="O109" s="222">
        <f t="shared" si="3"/>
        <v>1.5062218858414851</v>
      </c>
    </row>
    <row r="110" spans="2:15" x14ac:dyDescent="0.25">
      <c r="B110" s="220" t="s">
        <v>1059</v>
      </c>
      <c r="C110" s="16"/>
      <c r="D110" s="217">
        <f>'[14]Rev_SP-12me'!H120</f>
        <v>132</v>
      </c>
      <c r="E110" s="217">
        <f>'[14]Rev_SP-12me'!I120</f>
        <v>26.81331291595377</v>
      </c>
      <c r="F110" s="217">
        <f>'[14]Rev_SP-12me'!K120</f>
        <v>22.717845381500002</v>
      </c>
      <c r="G110" s="218">
        <f>'[14]Rev_SP-12me'!S120</f>
        <v>0</v>
      </c>
      <c r="H110" s="219">
        <f>'[14]Rev_SP-12me'!T120</f>
        <v>0</v>
      </c>
      <c r="I110" s="218">
        <f>'[14]Rev_SP-12me'!AC120</f>
        <v>0</v>
      </c>
      <c r="J110" s="17"/>
      <c r="K110" s="217">
        <f>'[14]Rev_SP-12me'!DM120</f>
        <v>4.4004556769880381</v>
      </c>
      <c r="L110" s="217">
        <f>'[14]Rev_SP-12me'!DN120</f>
        <v>14.312242590345001</v>
      </c>
      <c r="M110" s="217">
        <f>'[14]Rev_SP-12me'!DP120</f>
        <v>0.30959999999999999</v>
      </c>
      <c r="N110" s="17"/>
      <c r="O110" s="218">
        <f t="shared" si="3"/>
        <v>19.022298267333039</v>
      </c>
    </row>
    <row r="111" spans="2:15" ht="14.5" x14ac:dyDescent="0.25">
      <c r="B111" s="224" t="s">
        <v>1060</v>
      </c>
      <c r="C111" s="16"/>
      <c r="D111" s="221">
        <f>'[14]Rev_SP-12me'!H121</f>
        <v>132</v>
      </c>
      <c r="E111" s="221">
        <f>'[14]Rev_SP-12me'!I121</f>
        <v>26.81331291595377</v>
      </c>
      <c r="F111" s="221">
        <f>'[14]Rev_SP-12me'!K121</f>
        <v>22.717845381500002</v>
      </c>
      <c r="G111" s="238">
        <f>'[14]Rev_SP-12me'!S121</f>
        <v>300</v>
      </c>
      <c r="H111" s="248">
        <f>'[14]Rev_SP-12me'!T121</f>
        <v>6.3</v>
      </c>
      <c r="I111" s="238">
        <f>'[14]Rev_SP-12me'!AC121</f>
        <v>2000</v>
      </c>
      <c r="J111" s="17"/>
      <c r="K111" s="221">
        <f>'[14]Rev_SP-12me'!DM121</f>
        <v>4.4004556769880381</v>
      </c>
      <c r="L111" s="221">
        <f>'[14]Rev_SP-12me'!DN121</f>
        <v>14.312242590345001</v>
      </c>
      <c r="M111" s="221">
        <f>'[14]Rev_SP-12me'!DP121</f>
        <v>0.30959999999999999</v>
      </c>
      <c r="N111" s="17"/>
      <c r="O111" s="222">
        <f t="shared" si="3"/>
        <v>19.022298267333039</v>
      </c>
    </row>
    <row r="112" spans="2:15" x14ac:dyDescent="0.25">
      <c r="B112" s="220" t="s">
        <v>1061</v>
      </c>
      <c r="C112" s="16"/>
      <c r="D112" s="217">
        <f>'[14]Rev_SP-12me'!H132</f>
        <v>119</v>
      </c>
      <c r="E112" s="217">
        <f>'[14]Rev_SP-12me'!I132</f>
        <v>34.380809168999996</v>
      </c>
      <c r="F112" s="217">
        <f>'[14]Rev_SP-12me'!K132</f>
        <v>132.50365188199999</v>
      </c>
      <c r="G112" s="218">
        <f>'[14]Rev_SP-12me'!S132</f>
        <v>0</v>
      </c>
      <c r="H112" s="219">
        <f>'[14]Rev_SP-12me'!T132</f>
        <v>0</v>
      </c>
      <c r="I112" s="218">
        <f>'[14]Rev_SP-12me'!AC132</f>
        <v>0</v>
      </c>
      <c r="J112" s="17"/>
      <c r="K112" s="217">
        <f>'[14]Rev_SP-12me'!DM132</f>
        <v>0</v>
      </c>
      <c r="L112" s="217">
        <f>'[14]Rev_SP-12me'!DN132</f>
        <v>80.827227648019999</v>
      </c>
      <c r="M112" s="217">
        <f>'[14]Rev_SP-12me'!DP132</f>
        <v>0.28079999999999999</v>
      </c>
      <c r="N112" s="17"/>
      <c r="O112" s="218">
        <f t="shared" si="3"/>
        <v>81.108027648019998</v>
      </c>
    </row>
    <row r="113" spans="2:15" ht="14.5" x14ac:dyDescent="0.25">
      <c r="B113" s="224" t="s">
        <v>197</v>
      </c>
      <c r="C113" s="16"/>
      <c r="D113" s="221">
        <f>'[14]Rev_SP-12me'!H133</f>
        <v>119</v>
      </c>
      <c r="E113" s="221">
        <f>'[14]Rev_SP-12me'!I133</f>
        <v>34.380809168999996</v>
      </c>
      <c r="F113" s="221">
        <f>'[14]Rev_SP-12me'!K133</f>
        <v>132.50365188199999</v>
      </c>
      <c r="G113" s="238">
        <f>'[14]Rev_SP-12me'!S133</f>
        <v>0</v>
      </c>
      <c r="H113" s="248">
        <f>'[14]Rev_SP-12me'!T133</f>
        <v>6.1</v>
      </c>
      <c r="I113" s="238">
        <f>'[14]Rev_SP-12me'!AC133</f>
        <v>2000</v>
      </c>
      <c r="J113" s="17"/>
      <c r="K113" s="221">
        <f>'[14]Rev_SP-12me'!DM133</f>
        <v>0</v>
      </c>
      <c r="L113" s="221">
        <f>'[14]Rev_SP-12me'!DN133</f>
        <v>80.827227648019999</v>
      </c>
      <c r="M113" s="221">
        <f>'[14]Rev_SP-12me'!DP133</f>
        <v>0.28079999999999999</v>
      </c>
      <c r="N113" s="17"/>
      <c r="O113" s="222">
        <f t="shared" si="3"/>
        <v>81.108027648019998</v>
      </c>
    </row>
    <row r="114" spans="2:15" ht="14.5" x14ac:dyDescent="0.25">
      <c r="B114" s="224" t="s">
        <v>1062</v>
      </c>
      <c r="C114" s="16"/>
      <c r="D114" s="221">
        <f>'[14]Rev_SP-12me'!H134</f>
        <v>0</v>
      </c>
      <c r="E114" s="221">
        <f>'[14]Rev_SP-12me'!I134</f>
        <v>0</v>
      </c>
      <c r="F114" s="221">
        <f>'[14]Rev_SP-12me'!K134</f>
        <v>0</v>
      </c>
      <c r="G114" s="238">
        <f>'[14]Rev_SP-12me'!S134</f>
        <v>0</v>
      </c>
      <c r="H114" s="248">
        <f>'[14]Rev_SP-12me'!T134</f>
        <v>0</v>
      </c>
      <c r="I114" s="238">
        <f>'[14]Rev_SP-12me'!AC134</f>
        <v>2000</v>
      </c>
      <c r="J114" s="17"/>
      <c r="K114" s="221">
        <f>'[14]Rev_SP-12me'!DM134</f>
        <v>0</v>
      </c>
      <c r="L114" s="221">
        <f>'[14]Rev_SP-12me'!DN134</f>
        <v>0</v>
      </c>
      <c r="M114" s="221">
        <f>'[14]Rev_SP-12me'!DP134</f>
        <v>0</v>
      </c>
      <c r="N114" s="17"/>
      <c r="O114" s="222">
        <f t="shared" si="3"/>
        <v>0</v>
      </c>
    </row>
    <row r="115" spans="2:15" x14ac:dyDescent="0.25">
      <c r="B115" s="220" t="s">
        <v>1063</v>
      </c>
      <c r="C115" s="16"/>
      <c r="D115" s="217">
        <f>'[14]Rev_SP-12me'!H122</f>
        <v>0</v>
      </c>
      <c r="E115" s="217">
        <f>'[14]Rev_SP-12me'!I122</f>
        <v>0</v>
      </c>
      <c r="F115" s="217">
        <f>'[14]Rev_SP-12me'!K122</f>
        <v>0</v>
      </c>
      <c r="G115" s="218">
        <f>'[14]Rev_SP-12me'!S122</f>
        <v>500</v>
      </c>
      <c r="H115" s="219">
        <f>'[14]Rev_SP-12me'!T122</f>
        <v>5.05</v>
      </c>
      <c r="I115" s="218">
        <f>'[14]Rev_SP-12me'!AC122</f>
        <v>0</v>
      </c>
      <c r="J115" s="17"/>
      <c r="K115" s="217">
        <f>'[14]Rev_SP-12me'!DM122</f>
        <v>0</v>
      </c>
      <c r="L115" s="217">
        <f>'[14]Rev_SP-12me'!DN122</f>
        <v>0</v>
      </c>
      <c r="M115" s="217">
        <f>'[14]Rev_SP-12me'!DP122</f>
        <v>0</v>
      </c>
      <c r="N115" s="17"/>
      <c r="O115" s="218">
        <f t="shared" si="3"/>
        <v>0</v>
      </c>
    </row>
    <row r="116" spans="2:15" x14ac:dyDescent="0.25">
      <c r="B116" s="220" t="s">
        <v>1064</v>
      </c>
      <c r="C116" s="16"/>
      <c r="D116" s="217">
        <f>'[14]Rev_SP-12me'!H123</f>
        <v>0</v>
      </c>
      <c r="E116" s="217">
        <f>'[14]Rev_SP-12me'!I123</f>
        <v>0</v>
      </c>
      <c r="F116" s="217">
        <f>'[14]Rev_SP-12me'!K123</f>
        <v>0</v>
      </c>
      <c r="G116" s="218">
        <f>'[14]Rev_SP-12me'!S123</f>
        <v>500</v>
      </c>
      <c r="H116" s="219">
        <f>'[14]Rev_SP-12me'!T123</f>
        <v>4.95</v>
      </c>
      <c r="I116" s="218">
        <f>'[14]Rev_SP-12me'!AC123</f>
        <v>0</v>
      </c>
      <c r="J116" s="17"/>
      <c r="K116" s="217">
        <f>'[14]Rev_SP-12me'!DM123</f>
        <v>0</v>
      </c>
      <c r="L116" s="217">
        <f>'[14]Rev_SP-12me'!DN123</f>
        <v>0</v>
      </c>
      <c r="M116" s="217">
        <f>'[14]Rev_SP-12me'!DP123</f>
        <v>0</v>
      </c>
      <c r="N116" s="17"/>
      <c r="O116" s="218">
        <f t="shared" si="3"/>
        <v>0</v>
      </c>
    </row>
    <row r="117" spans="2:15" x14ac:dyDescent="0.25">
      <c r="B117" s="220" t="s">
        <v>856</v>
      </c>
      <c r="C117" s="16"/>
      <c r="D117" s="217">
        <f>'[14]Rev_SP-12me'!H124</f>
        <v>215</v>
      </c>
      <c r="E117" s="217">
        <f>'[14]Rev_SP-12me'!I124</f>
        <v>81.548777651646432</v>
      </c>
      <c r="F117" s="217">
        <f>'[14]Rev_SP-12me'!K124</f>
        <v>268.93458435735607</v>
      </c>
      <c r="G117" s="218">
        <f>'[14]Rev_SP-12me'!S124</f>
        <v>285</v>
      </c>
      <c r="H117" s="219">
        <f>'[14]Rev_SP-12me'!T124</f>
        <v>7.3</v>
      </c>
      <c r="I117" s="218">
        <f>'[14]Rev_SP-12me'!AC124</f>
        <v>2000</v>
      </c>
      <c r="J117" s="17"/>
      <c r="K117" s="217">
        <f>'[14]Rev_SP-12me'!DM124</f>
        <v>21.170062678367415</v>
      </c>
      <c r="L117" s="217">
        <f>'[14]Rev_SP-12me'!DN124</f>
        <v>196.32224658086992</v>
      </c>
      <c r="M117" s="217">
        <f>'[14]Rev_SP-12me'!DP124</f>
        <v>0.50639999999999996</v>
      </c>
      <c r="N117" s="17"/>
      <c r="O117" s="218">
        <f t="shared" si="3"/>
        <v>217.99870925923736</v>
      </c>
    </row>
    <row r="118" spans="2:15" x14ac:dyDescent="0.25">
      <c r="B118" s="220" t="s">
        <v>1065</v>
      </c>
      <c r="C118" s="16"/>
      <c r="D118" s="217">
        <f>'[14]Rev_SP-12me'!H125</f>
        <v>608</v>
      </c>
      <c r="E118" s="217">
        <f>'[14]Rev_SP-12me'!I125</f>
        <v>128.28188982687746</v>
      </c>
      <c r="F118" s="217">
        <f>'[14]Rev_SP-12me'!K125</f>
        <v>224.20256316703637</v>
      </c>
      <c r="G118" s="218">
        <f>'[14]Rev_SP-12me'!S125</f>
        <v>500</v>
      </c>
      <c r="H118" s="219">
        <f>'[14]Rev_SP-12me'!T125</f>
        <v>11.8</v>
      </c>
      <c r="I118" s="218">
        <f>'[14]Rev_SP-12me'!AC125</f>
        <v>2000</v>
      </c>
      <c r="J118" s="17"/>
      <c r="K118" s="217">
        <f>'[14]Rev_SP-12me'!DM125</f>
        <v>61.575307116901186</v>
      </c>
      <c r="L118" s="217">
        <f>'[14]Rev_SP-12me'!DN125</f>
        <v>264.55902453710291</v>
      </c>
      <c r="M118" s="217">
        <f>'[14]Rev_SP-12me'!DP125</f>
        <v>1.44</v>
      </c>
      <c r="N118" s="17"/>
      <c r="O118" s="218">
        <f t="shared" si="3"/>
        <v>327.57433165400408</v>
      </c>
    </row>
    <row r="119" spans="2:15" x14ac:dyDescent="0.25">
      <c r="B119" s="220" t="s">
        <v>1066</v>
      </c>
      <c r="C119" s="16"/>
      <c r="D119" s="217">
        <f>'[14]Rev_SP-12me'!H126</f>
        <v>0</v>
      </c>
      <c r="E119" s="217">
        <f>'[14]Rev_SP-12me'!I126</f>
        <v>0</v>
      </c>
      <c r="F119" s="217">
        <f>'[14]Rev_SP-12me'!K126</f>
        <v>0</v>
      </c>
      <c r="G119" s="218">
        <f>'[14]Rev_SP-12me'!S126</f>
        <v>0</v>
      </c>
      <c r="H119" s="219">
        <f>'[14]Rev_SP-12me'!T126</f>
        <v>4.7699999999999996</v>
      </c>
      <c r="I119" s="218">
        <f>'[14]Rev_SP-12me'!AC126</f>
        <v>2000</v>
      </c>
      <c r="J119" s="17"/>
      <c r="K119" s="217">
        <f>'[14]Rev_SP-12me'!DM126</f>
        <v>0</v>
      </c>
      <c r="L119" s="217">
        <f>'[14]Rev_SP-12me'!DN126</f>
        <v>0</v>
      </c>
      <c r="M119" s="217">
        <f>'[14]Rev_SP-12me'!DP126</f>
        <v>0</v>
      </c>
      <c r="N119" s="17"/>
      <c r="O119" s="218">
        <f t="shared" si="3"/>
        <v>0</v>
      </c>
    </row>
    <row r="120" spans="2:15" x14ac:dyDescent="0.25">
      <c r="B120" s="220" t="s">
        <v>1067</v>
      </c>
      <c r="C120" s="16"/>
      <c r="D120" s="217">
        <f>'[14]Rev_SP-12me'!H127</f>
        <v>27</v>
      </c>
      <c r="E120" s="217">
        <f>'[14]Rev_SP-12me'!I127</f>
        <v>9.6519432174000013</v>
      </c>
      <c r="F120" s="217">
        <f>'[14]Rev_SP-12me'!K127</f>
        <v>30.518539600165941</v>
      </c>
      <c r="G120" s="218">
        <f>'[14]Rev_SP-12me'!S127</f>
        <v>0</v>
      </c>
      <c r="H120" s="219">
        <f>'[14]Rev_SP-12me'!T127</f>
        <v>0</v>
      </c>
      <c r="I120" s="218">
        <f>'[14]Rev_SP-12me'!AC127</f>
        <v>2000</v>
      </c>
      <c r="J120" s="17"/>
      <c r="K120" s="217">
        <f>'[14]Rev_SP-12me'!DM127</f>
        <v>0.92658654887040015</v>
      </c>
      <c r="L120" s="217">
        <f>'[14]Rev_SP-12me'!DN127</f>
        <v>17.763979342060352</v>
      </c>
      <c r="M120" s="217">
        <f>'[14]Rev_SP-12me'!DP127</f>
        <v>5.28E-2</v>
      </c>
      <c r="N120" s="17"/>
      <c r="O120" s="218">
        <f t="shared" si="3"/>
        <v>18.743365890930754</v>
      </c>
    </row>
    <row r="121" spans="2:15" ht="14.5" x14ac:dyDescent="0.25">
      <c r="B121" s="228" t="s">
        <v>1051</v>
      </c>
      <c r="C121" s="16"/>
      <c r="D121" s="221">
        <f>'[14]Rev_SP-12me'!H128</f>
        <v>27</v>
      </c>
      <c r="E121" s="221">
        <f>'[14]Rev_SP-12me'!I128</f>
        <v>9.6519432174000013</v>
      </c>
      <c r="F121" s="221">
        <f>'[14]Rev_SP-12me'!K128</f>
        <v>13.529171286023118</v>
      </c>
      <c r="G121" s="238">
        <f>'[14]Rev_SP-12me'!S128</f>
        <v>100</v>
      </c>
      <c r="H121" s="248">
        <f>'[14]Rev_SP-12me'!T128</f>
        <v>6</v>
      </c>
      <c r="I121" s="238">
        <f>'[14]Rev_SP-12me'!AC128</f>
        <v>2000</v>
      </c>
      <c r="J121" s="17"/>
      <c r="K121" s="221">
        <f>'[14]Rev_SP-12me'!DM128</f>
        <v>0.92658654887040015</v>
      </c>
      <c r="L121" s="221">
        <f>'[14]Rev_SP-12me'!DN128</f>
        <v>8.1175027716138715</v>
      </c>
      <c r="M121" s="221">
        <f>'[14]Rev_SP-12me'!DP128</f>
        <v>5.28E-2</v>
      </c>
      <c r="N121" s="17"/>
      <c r="O121" s="222">
        <f t="shared" si="3"/>
        <v>9.0968893204842711</v>
      </c>
    </row>
    <row r="122" spans="2:15" ht="14.5" x14ac:dyDescent="0.25">
      <c r="B122" s="228" t="s">
        <v>1052</v>
      </c>
      <c r="C122" s="16"/>
      <c r="D122" s="221">
        <f>'[14]Rev_SP-12me'!H129</f>
        <v>0</v>
      </c>
      <c r="E122" s="221">
        <f>'[14]Rev_SP-12me'!I129</f>
        <v>0</v>
      </c>
      <c r="F122" s="221">
        <f>'[14]Rev_SP-12me'!K129</f>
        <v>3.470012204311403</v>
      </c>
      <c r="G122" s="238">
        <f>'[14]Rev_SP-12me'!S129</f>
        <v>0</v>
      </c>
      <c r="H122" s="248">
        <f>'[14]Rev_SP-12me'!T129</f>
        <v>7</v>
      </c>
      <c r="I122" s="238">
        <f>'[14]Rev_SP-12me'!AC129</f>
        <v>2000</v>
      </c>
      <c r="J122" s="17"/>
      <c r="K122" s="221">
        <f>'[14]Rev_SP-12me'!DM129</f>
        <v>0</v>
      </c>
      <c r="L122" s="221">
        <f>'[14]Rev_SP-12me'!DN129</f>
        <v>2.4290085430179822</v>
      </c>
      <c r="M122" s="221">
        <f>'[14]Rev_SP-12me'!DP129</f>
        <v>0</v>
      </c>
      <c r="N122" s="17"/>
      <c r="O122" s="222">
        <f t="shared" si="3"/>
        <v>2.4290085430179822</v>
      </c>
    </row>
    <row r="123" spans="2:15" ht="14.5" x14ac:dyDescent="0.25">
      <c r="B123" s="228" t="s">
        <v>1053</v>
      </c>
      <c r="C123" s="16"/>
      <c r="D123" s="221">
        <f>'[14]Rev_SP-12me'!H130</f>
        <v>0</v>
      </c>
      <c r="E123" s="221">
        <f>'[14]Rev_SP-12me'!I130</f>
        <v>0</v>
      </c>
      <c r="F123" s="221">
        <f>'[14]Rev_SP-12me'!K130</f>
        <v>3.4577612981382551</v>
      </c>
      <c r="G123" s="238">
        <f>'[14]Rev_SP-12me'!S130</f>
        <v>0</v>
      </c>
      <c r="H123" s="248">
        <f>'[14]Rev_SP-12me'!T130</f>
        <v>7</v>
      </c>
      <c r="I123" s="238">
        <f>'[14]Rev_SP-12me'!AC130</f>
        <v>2000</v>
      </c>
      <c r="J123" s="17"/>
      <c r="K123" s="221">
        <f>'[14]Rev_SP-12me'!DM130</f>
        <v>0</v>
      </c>
      <c r="L123" s="221">
        <f>'[14]Rev_SP-12me'!DN130</f>
        <v>2.4204329086967782</v>
      </c>
      <c r="M123" s="221">
        <f>'[14]Rev_SP-12me'!DP130</f>
        <v>0</v>
      </c>
      <c r="N123" s="17"/>
      <c r="O123" s="222">
        <f t="shared" si="3"/>
        <v>2.4204329086967782</v>
      </c>
    </row>
    <row r="124" spans="2:15" ht="14.5" x14ac:dyDescent="0.25">
      <c r="B124" s="228" t="s">
        <v>1054</v>
      </c>
      <c r="C124" s="16"/>
      <c r="D124" s="221">
        <f>'[14]Rev_SP-12me'!H131</f>
        <v>0</v>
      </c>
      <c r="E124" s="221">
        <f>'[14]Rev_SP-12me'!I131</f>
        <v>0</v>
      </c>
      <c r="F124" s="221">
        <f>'[14]Rev_SP-12me'!K131</f>
        <v>10.061594811693165</v>
      </c>
      <c r="G124" s="238">
        <f>'[14]Rev_SP-12me'!S131</f>
        <v>0</v>
      </c>
      <c r="H124" s="248">
        <f>'[14]Rev_SP-12me'!T131</f>
        <v>4.5</v>
      </c>
      <c r="I124" s="238">
        <f>'[14]Rev_SP-12me'!AC131</f>
        <v>2000</v>
      </c>
      <c r="J124" s="17"/>
      <c r="K124" s="221">
        <f>'[14]Rev_SP-12me'!DM131</f>
        <v>0</v>
      </c>
      <c r="L124" s="221">
        <f>'[14]Rev_SP-12me'!DN131</f>
        <v>4.7970351187317224</v>
      </c>
      <c r="M124" s="221">
        <f>'[14]Rev_SP-12me'!DP131</f>
        <v>0</v>
      </c>
      <c r="N124" s="17"/>
      <c r="O124" s="222">
        <f t="shared" si="3"/>
        <v>4.7970351187317224</v>
      </c>
    </row>
    <row r="125" spans="2:15" x14ac:dyDescent="0.25">
      <c r="B125" s="214" t="s">
        <v>1068</v>
      </c>
      <c r="C125" s="16"/>
      <c r="D125" s="212">
        <f>SUM(D74,D89,D94,D95,D100,D105,D110,D112,D115,D116,D117,D118,D119,D120)</f>
        <v>11838</v>
      </c>
      <c r="E125" s="212">
        <f>SUM(E74,E89,E94,E95,E100,E105,E110,E112,E115,E116,E117,E118,E119,E120)</f>
        <v>2832.3043790245292</v>
      </c>
      <c r="F125" s="212">
        <f>SUM(F74,F89,F94,F95,F100,F105,F110,F112,F115,F116,F117,F118,F119,F120)</f>
        <v>7484.7442054727589</v>
      </c>
      <c r="G125" s="215"/>
      <c r="H125" s="215"/>
      <c r="I125" s="215"/>
      <c r="J125" s="215"/>
      <c r="K125" s="212">
        <f>SUM(K74,K89,K94,K95,K100,K105,K110,K112,K115,K116,K117,K118,K119,K120)</f>
        <v>1277.130895170669</v>
      </c>
      <c r="L125" s="212">
        <f>SUM(L74,L89,L94,L95,L100,L105,L110,L112,L115,L116,L117,L118,L119,L120)</f>
        <v>6051.5056821860453</v>
      </c>
      <c r="M125" s="212">
        <f>SUM(M74,M89,M94,M95,M100,M105,M110,M112,M115,M116,M117,M118,M119,M120)</f>
        <v>30.3096</v>
      </c>
      <c r="N125" s="212">
        <f>SUM(N74,N89,N94,N95,N100,N105,N110,N112,N115,N116,N117,N118,N119,N120)</f>
        <v>0</v>
      </c>
      <c r="O125" s="234">
        <f>SUM(O74,O89,O94,O95,O100,O105,O110,O112,O115,O116,O117,O118,O119,O120)</f>
        <v>7358.9461773567145</v>
      </c>
    </row>
    <row r="126" spans="2:15" x14ac:dyDescent="0.25">
      <c r="B126" s="16"/>
      <c r="C126" s="16"/>
    </row>
    <row r="127" spans="2:15" x14ac:dyDescent="0.25">
      <c r="B127" s="220" t="s">
        <v>189</v>
      </c>
      <c r="C127" s="16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</row>
    <row r="128" spans="2:15" x14ac:dyDescent="0.25">
      <c r="B128" s="220" t="s">
        <v>1069</v>
      </c>
      <c r="C128" s="16"/>
      <c r="D128" s="217">
        <f>'[14]Rev_SP-12me'!H149</f>
        <v>435</v>
      </c>
      <c r="E128" s="217">
        <f>'[14]Rev_SP-12me'!I149</f>
        <v>1229.8079759999998</v>
      </c>
      <c r="F128" s="217">
        <f>F129+F137</f>
        <v>6755.3670861645969</v>
      </c>
      <c r="G128" s="218">
        <f>'[14]Rev_SP-12me'!S149</f>
        <v>0</v>
      </c>
      <c r="H128" s="219">
        <f>'[14]Rev_SP-12me'!T149</f>
        <v>0</v>
      </c>
      <c r="I128" s="218">
        <f>'[14]Rev_SP-12me'!AC149</f>
        <v>0</v>
      </c>
      <c r="J128" s="17"/>
      <c r="K128" s="217">
        <f>'[14]Rev_SP-12me'!DM149</f>
        <v>573.09051681599999</v>
      </c>
      <c r="L128" s="217">
        <f>'[14]Rev_SP-12me'!DN149</f>
        <v>4796.1905882882074</v>
      </c>
      <c r="M128" s="217">
        <f>'[14]Rev_SP-12me'!DP149</f>
        <v>1.8122999999999998</v>
      </c>
      <c r="N128" s="17"/>
      <c r="O128" s="117">
        <f t="shared" ref="O128:O172" si="4">SUM(K128:N128)</f>
        <v>5371.0934051042068</v>
      </c>
    </row>
    <row r="129" spans="2:15" x14ac:dyDescent="0.25">
      <c r="B129" s="237" t="s">
        <v>1070</v>
      </c>
      <c r="C129" s="16"/>
      <c r="D129" s="233">
        <f>'[14]Rev_SP-12me'!H150</f>
        <v>435</v>
      </c>
      <c r="E129" s="233">
        <f>'[14]Rev_SP-12me'!I150</f>
        <v>1229.8079759999998</v>
      </c>
      <c r="F129" s="233">
        <f>'[14]Rev_SP-12me'!K150</f>
        <v>6727.7736849298581</v>
      </c>
      <c r="G129" s="222">
        <f>'[14]Rev_SP-12me'!S150</f>
        <v>0</v>
      </c>
      <c r="H129" s="202">
        <f>'[14]Rev_SP-12me'!T150</f>
        <v>0</v>
      </c>
      <c r="I129" s="222">
        <f>'[14]Rev_SP-12me'!AC150</f>
        <v>0</v>
      </c>
      <c r="J129" s="17"/>
      <c r="K129" s="233">
        <f>'[14]Rev_SP-12me'!DM150</f>
        <v>573.09051681599999</v>
      </c>
      <c r="L129" s="233">
        <f>'[14]Rev_SP-12me'!DN150</f>
        <v>4776.72077694781</v>
      </c>
      <c r="M129" s="233">
        <f>'[14]Rev_SP-12me'!DP150</f>
        <v>1.7954999999999999</v>
      </c>
      <c r="N129" s="17"/>
      <c r="O129" s="119">
        <f t="shared" si="4"/>
        <v>5351.6067937638099</v>
      </c>
    </row>
    <row r="130" spans="2:15" ht="14.5" x14ac:dyDescent="0.25">
      <c r="B130" s="224" t="s">
        <v>1037</v>
      </c>
      <c r="C130" s="16"/>
      <c r="D130" s="221">
        <f>'[14]Rev_SP-12me'!H151</f>
        <v>435</v>
      </c>
      <c r="E130" s="221">
        <f>'[14]Rev_SP-12me'!I151</f>
        <v>1229.8079759999998</v>
      </c>
      <c r="F130" s="221">
        <f>'[14]Rev_SP-12me'!K151</f>
        <v>1972.6558547175621</v>
      </c>
      <c r="G130" s="222">
        <f>'[14]Rev_SP-12me'!S151</f>
        <v>500</v>
      </c>
      <c r="H130" s="202">
        <f>'[14]Rev_SP-12me'!T151</f>
        <v>7.15</v>
      </c>
      <c r="I130" s="222">
        <f>'[14]Rev_SP-12me'!AC151</f>
        <v>3500</v>
      </c>
      <c r="J130" s="17"/>
      <c r="K130" s="221">
        <f>'[14]Rev_SP-12me'!DM151</f>
        <v>573.09051681599999</v>
      </c>
      <c r="L130" s="221">
        <f>'[14]Rev_SP-12me'!DN151</f>
        <v>1410.4489361230571</v>
      </c>
      <c r="M130" s="221">
        <f>'[14]Rev_SP-12me'!DP151</f>
        <v>1.7912999999999999</v>
      </c>
      <c r="N130" s="17"/>
      <c r="O130" s="119">
        <f t="shared" si="4"/>
        <v>1985.3307529390572</v>
      </c>
    </row>
    <row r="131" spans="2:15" ht="14.5" x14ac:dyDescent="0.25">
      <c r="B131" s="224" t="s">
        <v>1071</v>
      </c>
      <c r="C131" s="16"/>
      <c r="D131" s="221">
        <f>'[14]Rev_SP-12me'!H152</f>
        <v>0</v>
      </c>
      <c r="E131" s="221">
        <f>'[14]Rev_SP-12me'!I152</f>
        <v>0</v>
      </c>
      <c r="F131" s="221">
        <f>'[14]Rev_SP-12me'!K152</f>
        <v>290.02879976711887</v>
      </c>
      <c r="G131" s="222">
        <f>'[14]Rev_SP-12me'!S152</f>
        <v>0</v>
      </c>
      <c r="H131" s="202">
        <f>'[14]Rev_SP-12me'!T152</f>
        <v>7.15</v>
      </c>
      <c r="I131" s="222">
        <f>'[14]Rev_SP-12me'!AC152</f>
        <v>3500</v>
      </c>
      <c r="J131" s="17"/>
      <c r="K131" s="221">
        <f>'[14]Rev_SP-12me'!DM152</f>
        <v>0</v>
      </c>
      <c r="L131" s="221">
        <f>'[14]Rev_SP-12me'!DN152</f>
        <v>207.37059183348998</v>
      </c>
      <c r="M131" s="221">
        <f>'[14]Rev_SP-12me'!DP152</f>
        <v>0</v>
      </c>
      <c r="N131" s="17"/>
      <c r="O131" s="119">
        <f t="shared" si="4"/>
        <v>207.37059183348998</v>
      </c>
    </row>
    <row r="132" spans="2:15" ht="14.5" x14ac:dyDescent="0.25">
      <c r="B132" s="224" t="s">
        <v>1072</v>
      </c>
      <c r="C132" s="16"/>
      <c r="D132" s="221">
        <f>'[14]Rev_SP-12me'!H153</f>
        <v>0</v>
      </c>
      <c r="E132" s="221">
        <f>'[14]Rev_SP-12me'!I153</f>
        <v>0</v>
      </c>
      <c r="F132" s="221">
        <f>'[14]Rev_SP-12me'!K153</f>
        <v>164.18382909326996</v>
      </c>
      <c r="G132" s="222">
        <f>'[14]Rev_SP-12me'!S153</f>
        <v>0</v>
      </c>
      <c r="H132" s="202">
        <f>'[14]Rev_SP-12me'!T153</f>
        <v>7.3</v>
      </c>
      <c r="I132" s="222">
        <f>'[14]Rev_SP-12me'!AC153</f>
        <v>3500</v>
      </c>
      <c r="J132" s="17"/>
      <c r="K132" s="221">
        <f>'[14]Rev_SP-12me'!DM153</f>
        <v>0</v>
      </c>
      <c r="L132" s="221">
        <f>'[14]Rev_SP-12me'!DN153</f>
        <v>119.85419523808707</v>
      </c>
      <c r="M132" s="221">
        <f>'[14]Rev_SP-12me'!DP153</f>
        <v>0</v>
      </c>
      <c r="N132" s="17"/>
      <c r="O132" s="119">
        <f t="shared" si="4"/>
        <v>119.85419523808707</v>
      </c>
    </row>
    <row r="133" spans="2:15" ht="14.5" x14ac:dyDescent="0.25">
      <c r="B133" s="224" t="s">
        <v>1073</v>
      </c>
      <c r="C133" s="16"/>
      <c r="D133" s="221">
        <f>'[14]Rev_SP-12me'!H154</f>
        <v>0</v>
      </c>
      <c r="E133" s="221">
        <f>'[14]Rev_SP-12me'!I154</f>
        <v>0</v>
      </c>
      <c r="F133" s="221">
        <f>'[14]Rev_SP-12me'!K154</f>
        <v>1.5176888187559485</v>
      </c>
      <c r="G133" s="222">
        <f>'[14]Rev_SP-12me'!S154</f>
        <v>500</v>
      </c>
      <c r="H133" s="202">
        <f>'[14]Rev_SP-12me'!T154</f>
        <v>7.9</v>
      </c>
      <c r="I133" s="222">
        <f>'[14]Rev_SP-12me'!AC154</f>
        <v>3500</v>
      </c>
      <c r="J133" s="17"/>
      <c r="K133" s="221">
        <f>'[14]Rev_SP-12me'!DM154</f>
        <v>0</v>
      </c>
      <c r="L133" s="221">
        <f>'[14]Rev_SP-12me'!DN154</f>
        <v>1.1989741668171994</v>
      </c>
      <c r="M133" s="221">
        <f>'[14]Rev_SP-12me'!DP154</f>
        <v>4.1999999999999997E-3</v>
      </c>
      <c r="N133" s="17"/>
      <c r="O133" s="119">
        <f t="shared" si="4"/>
        <v>1.2031741668171994</v>
      </c>
    </row>
    <row r="134" spans="2:15" ht="14.5" x14ac:dyDescent="0.25">
      <c r="B134" s="228" t="s">
        <v>1052</v>
      </c>
      <c r="C134" s="16"/>
      <c r="D134" s="221">
        <f>'[14]Rev_SP-12me'!H155</f>
        <v>0</v>
      </c>
      <c r="E134" s="221">
        <f>'[14]Rev_SP-12me'!I155</f>
        <v>0</v>
      </c>
      <c r="F134" s="221">
        <f>'[14]Rev_SP-12me'!K155</f>
        <v>1093.7674270543307</v>
      </c>
      <c r="G134" s="222">
        <f>'[14]Rev_SP-12me'!S155</f>
        <v>0</v>
      </c>
      <c r="H134" s="202">
        <f>'[14]Rev_SP-12me'!T155</f>
        <v>8.15</v>
      </c>
      <c r="I134" s="222">
        <f>'[14]Rev_SP-12me'!AC155</f>
        <v>3500</v>
      </c>
      <c r="J134" s="17"/>
      <c r="K134" s="221">
        <f>'[14]Rev_SP-12me'!DM155</f>
        <v>0</v>
      </c>
      <c r="L134" s="221">
        <f>'[14]Rev_SP-12me'!DN155</f>
        <v>891.42045304927956</v>
      </c>
      <c r="M134" s="221">
        <f>'[14]Rev_SP-12me'!DP155</f>
        <v>0</v>
      </c>
      <c r="N134" s="17"/>
      <c r="O134" s="119">
        <f t="shared" si="4"/>
        <v>891.42045304927956</v>
      </c>
    </row>
    <row r="135" spans="2:15" ht="14.5" x14ac:dyDescent="0.25">
      <c r="B135" s="228" t="s">
        <v>1053</v>
      </c>
      <c r="C135" s="16"/>
      <c r="D135" s="221">
        <f>'[14]Rev_SP-12me'!H156</f>
        <v>0</v>
      </c>
      <c r="E135" s="221">
        <f>'[14]Rev_SP-12me'!I156</f>
        <v>0</v>
      </c>
      <c r="F135" s="221">
        <f>'[14]Rev_SP-12me'!K156</f>
        <v>1094.7831545844499</v>
      </c>
      <c r="G135" s="222">
        <f>'[14]Rev_SP-12me'!S156</f>
        <v>0</v>
      </c>
      <c r="H135" s="202">
        <f>'[14]Rev_SP-12me'!T156</f>
        <v>8.15</v>
      </c>
      <c r="I135" s="222">
        <f>'[14]Rev_SP-12me'!AC156</f>
        <v>3500</v>
      </c>
      <c r="J135" s="17"/>
      <c r="K135" s="221">
        <f>'[14]Rev_SP-12me'!DM156</f>
        <v>0</v>
      </c>
      <c r="L135" s="221">
        <f>'[14]Rev_SP-12me'!DN156</f>
        <v>892.24827098632682</v>
      </c>
      <c r="M135" s="221">
        <f>'[14]Rev_SP-12me'!DP156</f>
        <v>0</v>
      </c>
      <c r="N135" s="17"/>
      <c r="O135" s="119">
        <f t="shared" si="4"/>
        <v>892.24827098632682</v>
      </c>
    </row>
    <row r="136" spans="2:15" ht="14.5" x14ac:dyDescent="0.25">
      <c r="B136" s="228" t="s">
        <v>1054</v>
      </c>
      <c r="C136" s="16"/>
      <c r="D136" s="221">
        <f>'[14]Rev_SP-12me'!H157</f>
        <v>0</v>
      </c>
      <c r="E136" s="221">
        <f>'[14]Rev_SP-12me'!I157</f>
        <v>0</v>
      </c>
      <c r="F136" s="221">
        <f>'[14]Rev_SP-12me'!K157</f>
        <v>2110.8369308943707</v>
      </c>
      <c r="G136" s="222">
        <f>'[14]Rev_SP-12me'!S157</f>
        <v>0</v>
      </c>
      <c r="H136" s="202">
        <f>'[14]Rev_SP-12me'!T157</f>
        <v>5.65</v>
      </c>
      <c r="I136" s="222">
        <f>'[14]Rev_SP-12me'!AC157</f>
        <v>3500</v>
      </c>
      <c r="J136" s="17"/>
      <c r="K136" s="221">
        <f>'[14]Rev_SP-12me'!DM157</f>
        <v>0</v>
      </c>
      <c r="L136" s="221">
        <f>'[14]Rev_SP-12me'!DN157</f>
        <v>1254.1793555507525</v>
      </c>
      <c r="M136" s="221">
        <f>'[14]Rev_SP-12me'!DP157</f>
        <v>0</v>
      </c>
      <c r="N136" s="17"/>
      <c r="O136" s="119">
        <f t="shared" si="4"/>
        <v>1254.1793555507525</v>
      </c>
    </row>
    <row r="137" spans="2:15" x14ac:dyDescent="0.25">
      <c r="B137" s="220" t="s">
        <v>1045</v>
      </c>
      <c r="C137" s="16"/>
      <c r="D137" s="233">
        <f>'[14]Rev_SP-12me'!H158</f>
        <v>0</v>
      </c>
      <c r="E137" s="233">
        <f>'[14]Rev_SP-12me'!I158</f>
        <v>0</v>
      </c>
      <c r="F137" s="233">
        <f>'[14]Rev_SP-12me'!K158</f>
        <v>27.593401234739119</v>
      </c>
      <c r="G137" s="222">
        <f>'[14]Rev_SP-12me'!S158</f>
        <v>0</v>
      </c>
      <c r="H137" s="202">
        <f>'[14]Rev_SP-12me'!T158</f>
        <v>0</v>
      </c>
      <c r="I137" s="222">
        <f>'[14]Rev_SP-12me'!AC158</f>
        <v>0</v>
      </c>
      <c r="J137" s="17"/>
      <c r="K137" s="233">
        <f>'[14]Rev_SP-12me'!DM158</f>
        <v>0</v>
      </c>
      <c r="L137" s="233">
        <f>'[14]Rev_SP-12me'!DN158</f>
        <v>19.469811340397541</v>
      </c>
      <c r="M137" s="233">
        <f>'[14]Rev_SP-12me'!DP158</f>
        <v>1.6799999999999999E-2</v>
      </c>
      <c r="N137" s="17"/>
      <c r="O137" s="117">
        <f t="shared" si="4"/>
        <v>19.486611340397541</v>
      </c>
    </row>
    <row r="138" spans="2:15" ht="14.5" x14ac:dyDescent="0.25">
      <c r="B138" s="228" t="s">
        <v>1074</v>
      </c>
      <c r="C138" s="16"/>
      <c r="D138" s="221">
        <f>'[14]Rev_SP-12me'!H159</f>
        <v>0</v>
      </c>
      <c r="E138" s="221">
        <f>'[14]Rev_SP-12me'!I159</f>
        <v>0</v>
      </c>
      <c r="F138" s="221">
        <f>'[14]Rev_SP-12me'!K159</f>
        <v>8.188071620977718</v>
      </c>
      <c r="G138" s="222">
        <f>'[14]Rev_SP-12me'!S159</f>
        <v>500</v>
      </c>
      <c r="H138" s="202">
        <f>'[14]Rev_SP-12me'!T159</f>
        <v>7.15</v>
      </c>
      <c r="I138" s="222">
        <f>'[14]Rev_SP-12me'!AC159</f>
        <v>3500</v>
      </c>
      <c r="J138" s="17"/>
      <c r="K138" s="221">
        <f>'[14]Rev_SP-12me'!DM159</f>
        <v>0</v>
      </c>
      <c r="L138" s="221">
        <f>'[14]Rev_SP-12me'!DN159</f>
        <v>5.8544712089990689</v>
      </c>
      <c r="M138" s="221">
        <f>'[14]Rev_SP-12me'!DP159</f>
        <v>1.6799999999999999E-2</v>
      </c>
      <c r="N138" s="17"/>
      <c r="O138" s="119">
        <f t="shared" si="4"/>
        <v>5.8712712089990688</v>
      </c>
    </row>
    <row r="139" spans="2:15" ht="14.5" x14ac:dyDescent="0.25">
      <c r="B139" s="228" t="s">
        <v>1047</v>
      </c>
      <c r="C139" s="16"/>
      <c r="D139" s="221">
        <f>'[14]Rev_SP-12me'!H160</f>
        <v>0</v>
      </c>
      <c r="E139" s="221">
        <f>'[14]Rev_SP-12me'!I160</f>
        <v>0</v>
      </c>
      <c r="F139" s="221">
        <f>'[14]Rev_SP-12me'!K160</f>
        <v>4.8275961476037548</v>
      </c>
      <c r="G139" s="222">
        <f>'[14]Rev_SP-12me'!S160</f>
        <v>0</v>
      </c>
      <c r="H139" s="202">
        <f>'[14]Rev_SP-12me'!T160</f>
        <v>8.15</v>
      </c>
      <c r="I139" s="222">
        <f>'[14]Rev_SP-12me'!AC160</f>
        <v>3500</v>
      </c>
      <c r="J139" s="17"/>
      <c r="K139" s="221">
        <f>'[14]Rev_SP-12me'!DM160</f>
        <v>0</v>
      </c>
      <c r="L139" s="221">
        <f>'[14]Rev_SP-12me'!DN160</f>
        <v>3.934490860297061</v>
      </c>
      <c r="M139" s="221">
        <f>'[14]Rev_SP-12me'!DP160</f>
        <v>0</v>
      </c>
      <c r="N139" s="17"/>
      <c r="O139" s="119">
        <f t="shared" si="4"/>
        <v>3.934490860297061</v>
      </c>
    </row>
    <row r="140" spans="2:15" ht="14.5" x14ac:dyDescent="0.25">
      <c r="B140" s="228" t="s">
        <v>1048</v>
      </c>
      <c r="C140" s="16"/>
      <c r="D140" s="221">
        <f>'[14]Rev_SP-12me'!H161</f>
        <v>0</v>
      </c>
      <c r="E140" s="221">
        <f>'[14]Rev_SP-12me'!I161</f>
        <v>0</v>
      </c>
      <c r="F140" s="221">
        <f>'[14]Rev_SP-12me'!K161</f>
        <v>4.6942863755320605</v>
      </c>
      <c r="G140" s="222">
        <f>'[14]Rev_SP-12me'!S161</f>
        <v>0</v>
      </c>
      <c r="H140" s="202">
        <f>'[14]Rev_SP-12me'!T161</f>
        <v>8.15</v>
      </c>
      <c r="I140" s="222">
        <f>'[14]Rev_SP-12me'!AC161</f>
        <v>3500</v>
      </c>
      <c r="J140" s="17"/>
      <c r="K140" s="221">
        <f>'[14]Rev_SP-12me'!DM161</f>
        <v>0</v>
      </c>
      <c r="L140" s="221">
        <f>'[14]Rev_SP-12me'!DN161</f>
        <v>3.8258433960586298</v>
      </c>
      <c r="M140" s="221">
        <f>'[14]Rev_SP-12me'!DP161</f>
        <v>0</v>
      </c>
      <c r="N140" s="17"/>
      <c r="O140" s="119">
        <f t="shared" si="4"/>
        <v>3.8258433960586298</v>
      </c>
    </row>
    <row r="141" spans="2:15" ht="14.5" x14ac:dyDescent="0.25">
      <c r="B141" s="228" t="s">
        <v>1075</v>
      </c>
      <c r="C141" s="16"/>
      <c r="D141" s="221">
        <f>'[14]Rev_SP-12me'!H162</f>
        <v>0</v>
      </c>
      <c r="E141" s="221">
        <f>'[14]Rev_SP-12me'!I162</f>
        <v>0</v>
      </c>
      <c r="F141" s="221">
        <f>'[14]Rev_SP-12me'!K162</f>
        <v>9.8834470906255856</v>
      </c>
      <c r="G141" s="222">
        <f>'[14]Rev_SP-12me'!S162</f>
        <v>0</v>
      </c>
      <c r="H141" s="202">
        <f>'[14]Rev_SP-12me'!T162</f>
        <v>5.65</v>
      </c>
      <c r="I141" s="222">
        <f>'[14]Rev_SP-12me'!AC162</f>
        <v>3500</v>
      </c>
      <c r="J141" s="17"/>
      <c r="K141" s="221">
        <f>'[14]Rev_SP-12me'!DM162</f>
        <v>0</v>
      </c>
      <c r="L141" s="221">
        <f>'[14]Rev_SP-12me'!DN162</f>
        <v>5.8550058750427834</v>
      </c>
      <c r="M141" s="221">
        <f>'[14]Rev_SP-12me'!DP162</f>
        <v>0</v>
      </c>
      <c r="N141" s="17"/>
      <c r="O141" s="119">
        <f t="shared" si="4"/>
        <v>5.8550058750427834</v>
      </c>
    </row>
    <row r="142" spans="2:15" x14ac:dyDescent="0.25">
      <c r="B142" s="220" t="s">
        <v>1076</v>
      </c>
      <c r="C142" s="16"/>
      <c r="D142" s="217">
        <f>'[14]Rev_SP-12me'!H164</f>
        <v>0</v>
      </c>
      <c r="E142" s="217">
        <f>'[14]Rev_SP-12me'!I164</f>
        <v>0</v>
      </c>
      <c r="F142" s="217">
        <f>'[14]Rev_SP-12me'!K164</f>
        <v>60.512452656030661</v>
      </c>
      <c r="G142" s="218">
        <f>'[14]Rev_SP-12me'!S164</f>
        <v>0</v>
      </c>
      <c r="H142" s="219">
        <f>'[14]Rev_SP-12me'!T164</f>
        <v>0</v>
      </c>
      <c r="I142" s="218">
        <f>'[14]Rev_SP-12me'!AC164</f>
        <v>14000</v>
      </c>
      <c r="J142" s="17"/>
      <c r="K142" s="217">
        <f>'[14]Rev_SP-12me'!DM164</f>
        <v>0</v>
      </c>
      <c r="L142" s="217">
        <f>'[14]Rev_SP-12me'!DN164</f>
        <v>42.990947870035264</v>
      </c>
      <c r="M142" s="217">
        <f>'[14]Rev_SP-12me'!DP164</f>
        <v>8.3999999999999995E-3</v>
      </c>
      <c r="N142" s="17"/>
      <c r="O142" s="117">
        <f t="shared" si="4"/>
        <v>42.999347870035265</v>
      </c>
    </row>
    <row r="143" spans="2:15" ht="14.5" x14ac:dyDescent="0.25">
      <c r="B143" s="224" t="s">
        <v>1051</v>
      </c>
      <c r="C143" s="16"/>
      <c r="D143" s="221">
        <f>'[14]Rev_SP-12me'!H165</f>
        <v>0</v>
      </c>
      <c r="E143" s="221">
        <f>'[14]Rev_SP-12me'!I165</f>
        <v>0</v>
      </c>
      <c r="F143" s="221">
        <f>'[14]Rev_SP-12me'!K165</f>
        <v>20.48519739299304</v>
      </c>
      <c r="G143" s="222">
        <f>'[14]Rev_SP-12me'!S165</f>
        <v>500</v>
      </c>
      <c r="H143" s="202">
        <f>'[14]Rev_SP-12me'!T165</f>
        <v>7.15</v>
      </c>
      <c r="I143" s="222">
        <f>'[14]Rev_SP-12me'!AC165</f>
        <v>3500</v>
      </c>
      <c r="J143" s="17"/>
      <c r="K143" s="221">
        <f>'[14]Rev_SP-12me'!DM165</f>
        <v>0</v>
      </c>
      <c r="L143" s="221">
        <f>'[14]Rev_SP-12me'!DN165</f>
        <v>14.646916135990024</v>
      </c>
      <c r="M143" s="221">
        <f>'[14]Rev_SP-12me'!DP165</f>
        <v>8.3999999999999995E-3</v>
      </c>
      <c r="N143" s="17"/>
      <c r="O143" s="119">
        <f t="shared" si="4"/>
        <v>14.655316135990024</v>
      </c>
    </row>
    <row r="144" spans="2:15" ht="14.5" x14ac:dyDescent="0.25">
      <c r="B144" s="224" t="s">
        <v>1052</v>
      </c>
      <c r="C144" s="16"/>
      <c r="D144" s="221">
        <f>'[14]Rev_SP-12me'!H166</f>
        <v>0</v>
      </c>
      <c r="E144" s="221">
        <f>'[14]Rev_SP-12me'!I166</f>
        <v>0</v>
      </c>
      <c r="F144" s="221">
        <f>'[14]Rev_SP-12me'!K166</f>
        <v>10.201206815647438</v>
      </c>
      <c r="G144" s="222">
        <f>'[14]Rev_SP-12me'!S166</f>
        <v>0</v>
      </c>
      <c r="H144" s="202">
        <f>'[14]Rev_SP-12me'!T166</f>
        <v>8.15</v>
      </c>
      <c r="I144" s="222">
        <f>'[14]Rev_SP-12me'!AC166</f>
        <v>3500</v>
      </c>
      <c r="J144" s="17"/>
      <c r="K144" s="221">
        <f>'[14]Rev_SP-12me'!DM166</f>
        <v>0</v>
      </c>
      <c r="L144" s="221">
        <f>'[14]Rev_SP-12me'!DN166</f>
        <v>8.3139835547526619</v>
      </c>
      <c r="M144" s="221">
        <f>'[14]Rev_SP-12me'!DP166</f>
        <v>0</v>
      </c>
      <c r="N144" s="17"/>
      <c r="O144" s="119">
        <f t="shared" si="4"/>
        <v>8.3139835547526619</v>
      </c>
    </row>
    <row r="145" spans="2:15" ht="14.5" x14ac:dyDescent="0.25">
      <c r="B145" s="224" t="s">
        <v>1053</v>
      </c>
      <c r="C145" s="16"/>
      <c r="D145" s="221">
        <f>'[14]Rev_SP-12me'!H167</f>
        <v>0</v>
      </c>
      <c r="E145" s="221">
        <f>'[14]Rev_SP-12me'!I167</f>
        <v>0</v>
      </c>
      <c r="F145" s="221">
        <f>'[14]Rev_SP-12me'!K167</f>
        <v>10.442761420815227</v>
      </c>
      <c r="G145" s="222">
        <f>'[14]Rev_SP-12me'!S167</f>
        <v>0</v>
      </c>
      <c r="H145" s="202">
        <f>'[14]Rev_SP-12me'!T167</f>
        <v>8.15</v>
      </c>
      <c r="I145" s="222">
        <f>'[14]Rev_SP-12me'!AC167</f>
        <v>3500</v>
      </c>
      <c r="J145" s="17"/>
      <c r="K145" s="221">
        <f>'[14]Rev_SP-12me'!DM167</f>
        <v>0</v>
      </c>
      <c r="L145" s="221">
        <f>'[14]Rev_SP-12me'!DN167</f>
        <v>8.510850557964412</v>
      </c>
      <c r="M145" s="221">
        <f>'[14]Rev_SP-12me'!DP167</f>
        <v>0</v>
      </c>
      <c r="N145" s="17"/>
      <c r="O145" s="119">
        <f t="shared" si="4"/>
        <v>8.510850557964412</v>
      </c>
    </row>
    <row r="146" spans="2:15" ht="14.5" x14ac:dyDescent="0.25">
      <c r="B146" s="224" t="s">
        <v>1054</v>
      </c>
      <c r="C146" s="16"/>
      <c r="D146" s="221">
        <f>'[14]Rev_SP-12me'!H168</f>
        <v>0</v>
      </c>
      <c r="E146" s="221">
        <f>'[14]Rev_SP-12me'!I168</f>
        <v>0</v>
      </c>
      <c r="F146" s="221">
        <f>'[14]Rev_SP-12me'!K168</f>
        <v>19.383287026574951</v>
      </c>
      <c r="G146" s="222">
        <f>'[14]Rev_SP-12me'!S168</f>
        <v>0</v>
      </c>
      <c r="H146" s="202">
        <f>'[14]Rev_SP-12me'!T168</f>
        <v>5.65</v>
      </c>
      <c r="I146" s="222">
        <f>'[14]Rev_SP-12me'!AC168</f>
        <v>3500</v>
      </c>
      <c r="J146" s="17"/>
      <c r="K146" s="221">
        <f>'[14]Rev_SP-12me'!DM168</f>
        <v>0</v>
      </c>
      <c r="L146" s="221">
        <f>'[14]Rev_SP-12me'!DN168</f>
        <v>11.519197621328169</v>
      </c>
      <c r="M146" s="221">
        <f>'[14]Rev_SP-12me'!DP168</f>
        <v>0</v>
      </c>
      <c r="N146" s="17"/>
      <c r="O146" s="119">
        <f t="shared" si="4"/>
        <v>11.519197621328169</v>
      </c>
    </row>
    <row r="147" spans="2:15" x14ac:dyDescent="0.25">
      <c r="B147" s="220" t="s">
        <v>1055</v>
      </c>
      <c r="C147" s="16"/>
      <c r="D147" s="226">
        <f>'[14]Rev_SP-12me'!H163</f>
        <v>0</v>
      </c>
      <c r="E147" s="217">
        <f>'[14]Rev_SP-12me'!I163</f>
        <v>0</v>
      </c>
      <c r="F147" s="217">
        <f>'[14]Rev_SP-12me'!K163</f>
        <v>0.53654000000000002</v>
      </c>
      <c r="G147" s="218">
        <f>'[14]Rev_SP-12me'!S163</f>
        <v>500</v>
      </c>
      <c r="H147" s="219">
        <f>'[14]Rev_SP-12me'!T163</f>
        <v>7.15</v>
      </c>
      <c r="I147" s="218">
        <f>'[14]Rev_SP-12me'!AC163</f>
        <v>3500</v>
      </c>
      <c r="J147" s="17"/>
      <c r="K147" s="217">
        <f>'[14]Rev_SP-12me'!DM163</f>
        <v>0</v>
      </c>
      <c r="L147" s="217">
        <f>'[14]Rev_SP-12me'!DN163</f>
        <v>0.38362610000000003</v>
      </c>
      <c r="M147" s="217">
        <f>'[14]Rev_SP-12me'!DP163</f>
        <v>0</v>
      </c>
      <c r="N147" s="17"/>
      <c r="O147" s="117">
        <f t="shared" si="4"/>
        <v>0.38362610000000003</v>
      </c>
    </row>
    <row r="148" spans="2:15" x14ac:dyDescent="0.25">
      <c r="B148" s="220" t="s">
        <v>1056</v>
      </c>
      <c r="C148" s="16"/>
      <c r="D148" s="217">
        <f>'[14]Rev_SP-12me'!H169</f>
        <v>178</v>
      </c>
      <c r="E148" s="217">
        <f>'[14]Rev_SP-12me'!I169</f>
        <v>453.53464216587997</v>
      </c>
      <c r="F148" s="217">
        <f>'[14]Rev_SP-12me'!K169</f>
        <v>1560.4762845583555</v>
      </c>
      <c r="G148" s="218">
        <f>'[14]Rev_SP-12me'!S169</f>
        <v>0</v>
      </c>
      <c r="H148" s="219">
        <f>'[14]Rev_SP-12me'!T169</f>
        <v>0</v>
      </c>
      <c r="I148" s="218">
        <f>'[14]Rev_SP-12me'!AC169</f>
        <v>3500</v>
      </c>
      <c r="J148" s="17"/>
      <c r="K148" s="217">
        <f>'[14]Rev_SP-12me'!DM169</f>
        <v>211.3471432493001</v>
      </c>
      <c r="L148" s="217">
        <f>'[14]Rev_SP-12me'!DN169</f>
        <v>1253.9339937472466</v>
      </c>
      <c r="M148" s="217">
        <f>'[14]Rev_SP-12me'!DP169</f>
        <v>0.72870000000000001</v>
      </c>
      <c r="N148" s="17"/>
      <c r="O148" s="117">
        <f t="shared" si="4"/>
        <v>1466.0098369965467</v>
      </c>
    </row>
    <row r="149" spans="2:15" x14ac:dyDescent="0.25">
      <c r="B149" s="228" t="s">
        <v>1077</v>
      </c>
      <c r="C149" s="16"/>
      <c r="D149" s="233">
        <f>'[14]Rev_SP-12me'!H170</f>
        <v>178</v>
      </c>
      <c r="E149" s="233">
        <f>'[14]Rev_SP-12me'!I170</f>
        <v>453.53464216587997</v>
      </c>
      <c r="F149" s="233">
        <f>'[14]Rev_SP-12me'!K170</f>
        <v>631.0855351563556</v>
      </c>
      <c r="G149" s="222">
        <f>'[14]Rev_SP-12me'!S170</f>
        <v>500</v>
      </c>
      <c r="H149" s="202">
        <f>'[14]Rev_SP-12me'!T170</f>
        <v>8</v>
      </c>
      <c r="I149" s="222">
        <f>'[14]Rev_SP-12me'!AC170</f>
        <v>3500</v>
      </c>
      <c r="J149" s="17"/>
      <c r="K149" s="233">
        <f>'[14]Rev_SP-12me'!DM170</f>
        <v>211.3471432493001</v>
      </c>
      <c r="L149" s="233">
        <f>'[14]Rev_SP-12me'!DN170</f>
        <v>504.86842812508451</v>
      </c>
      <c r="M149" s="233">
        <f>'[14]Rev_SP-12me'!DP170</f>
        <v>0.72870000000000001</v>
      </c>
      <c r="N149" s="17"/>
      <c r="O149" s="119">
        <f t="shared" si="4"/>
        <v>716.94427137438458</v>
      </c>
    </row>
    <row r="150" spans="2:15" ht="14.5" x14ac:dyDescent="0.25">
      <c r="B150" s="228" t="s">
        <v>1052</v>
      </c>
      <c r="C150" s="16"/>
      <c r="D150" s="221">
        <f>'[14]Rev_SP-12me'!H171</f>
        <v>0</v>
      </c>
      <c r="E150" s="221">
        <f>'[14]Rev_SP-12me'!I171</f>
        <v>0</v>
      </c>
      <c r="F150" s="221">
        <f>'[14]Rev_SP-12me'!K171</f>
        <v>261.38119656733272</v>
      </c>
      <c r="G150" s="222">
        <f>'[14]Rev_SP-12me'!S171</f>
        <v>0</v>
      </c>
      <c r="H150" s="202">
        <f>'[14]Rev_SP-12me'!T171</f>
        <v>9</v>
      </c>
      <c r="I150" s="222">
        <f>'[14]Rev_SP-12me'!AC171</f>
        <v>3500</v>
      </c>
      <c r="J150" s="17"/>
      <c r="K150" s="221">
        <f>'[14]Rev_SP-12me'!DM171</f>
        <v>0</v>
      </c>
      <c r="L150" s="221">
        <f>'[14]Rev_SP-12me'!DN171</f>
        <v>235.24307691059943</v>
      </c>
      <c r="M150" s="221">
        <f>'[14]Rev_SP-12me'!DP171</f>
        <v>0</v>
      </c>
      <c r="N150" s="17"/>
      <c r="O150" s="119">
        <f t="shared" si="4"/>
        <v>235.24307691059943</v>
      </c>
    </row>
    <row r="151" spans="2:15" ht="14.5" x14ac:dyDescent="0.25">
      <c r="B151" s="228" t="s">
        <v>1053</v>
      </c>
      <c r="C151" s="16"/>
      <c r="D151" s="221">
        <f>'[14]Rev_SP-12me'!H172</f>
        <v>0</v>
      </c>
      <c r="E151" s="221">
        <f>'[14]Rev_SP-12me'!I172</f>
        <v>0</v>
      </c>
      <c r="F151" s="221">
        <f>'[14]Rev_SP-12me'!K172</f>
        <v>261.61203894569144</v>
      </c>
      <c r="G151" s="222">
        <f>'[14]Rev_SP-12me'!S172</f>
        <v>0</v>
      </c>
      <c r="H151" s="202">
        <f>'[14]Rev_SP-12me'!T172</f>
        <v>9</v>
      </c>
      <c r="I151" s="222">
        <f>'[14]Rev_SP-12me'!AC172</f>
        <v>3500</v>
      </c>
      <c r="J151" s="17"/>
      <c r="K151" s="221">
        <f>'[14]Rev_SP-12me'!DM172</f>
        <v>0</v>
      </c>
      <c r="L151" s="221">
        <f>'[14]Rev_SP-12me'!DN172</f>
        <v>235.45083505112223</v>
      </c>
      <c r="M151" s="221">
        <f>'[14]Rev_SP-12me'!DP172</f>
        <v>0</v>
      </c>
      <c r="N151" s="17"/>
      <c r="O151" s="119">
        <f t="shared" si="4"/>
        <v>235.45083505112223</v>
      </c>
    </row>
    <row r="152" spans="2:15" ht="14.5" x14ac:dyDescent="0.25">
      <c r="B152" s="228" t="s">
        <v>1054</v>
      </c>
      <c r="C152" s="16"/>
      <c r="D152" s="221">
        <f>'[14]Rev_SP-12me'!H173</f>
        <v>0</v>
      </c>
      <c r="E152" s="221">
        <f>'[14]Rev_SP-12me'!I173</f>
        <v>0</v>
      </c>
      <c r="F152" s="221">
        <f>'[14]Rev_SP-12me'!K173</f>
        <v>388.1475138889756</v>
      </c>
      <c r="G152" s="222">
        <f>'[14]Rev_SP-12me'!S173</f>
        <v>0</v>
      </c>
      <c r="H152" s="202">
        <f>'[14]Rev_SP-12me'!T173</f>
        <v>6.5</v>
      </c>
      <c r="I152" s="222">
        <f>'[14]Rev_SP-12me'!AC173</f>
        <v>3500</v>
      </c>
      <c r="J152" s="17"/>
      <c r="K152" s="221">
        <f>'[14]Rev_SP-12me'!DM173</f>
        <v>0</v>
      </c>
      <c r="L152" s="221">
        <f>'[14]Rev_SP-12me'!DN173</f>
        <v>263.77165366044056</v>
      </c>
      <c r="M152" s="221">
        <f>'[14]Rev_SP-12me'!DP173</f>
        <v>0</v>
      </c>
      <c r="N152" s="17"/>
      <c r="O152" s="119">
        <f t="shared" si="4"/>
        <v>263.77165366044056</v>
      </c>
    </row>
    <row r="153" spans="2:15" ht="14.5" x14ac:dyDescent="0.25">
      <c r="B153" s="228" t="s">
        <v>1078</v>
      </c>
      <c r="C153" s="16"/>
      <c r="D153" s="221">
        <f>'[14]Rev_SP-12me'!H174</f>
        <v>0</v>
      </c>
      <c r="E153" s="221">
        <f>'[14]Rev_SP-12me'!I174</f>
        <v>0</v>
      </c>
      <c r="F153" s="221">
        <f>'[14]Rev_SP-12me'!K174</f>
        <v>18.25</v>
      </c>
      <c r="G153" s="222">
        <f>'[14]Rev_SP-12me'!S174</f>
        <v>500</v>
      </c>
      <c r="H153" s="202">
        <f>'[14]Rev_SP-12me'!T174</f>
        <v>8</v>
      </c>
      <c r="I153" s="222">
        <f>'[14]Rev_SP-12me'!AC174</f>
        <v>3500</v>
      </c>
      <c r="J153" s="17"/>
      <c r="K153" s="221">
        <f>'[14]Rev_SP-12me'!DM174</f>
        <v>0</v>
      </c>
      <c r="L153" s="221">
        <f>'[14]Rev_SP-12me'!DN174</f>
        <v>14.6</v>
      </c>
      <c r="M153" s="221">
        <f>'[14]Rev_SP-12me'!DP174</f>
        <v>0</v>
      </c>
      <c r="N153" s="17"/>
      <c r="O153" s="119">
        <f t="shared" si="4"/>
        <v>14.6</v>
      </c>
    </row>
    <row r="154" spans="2:15" x14ac:dyDescent="0.25">
      <c r="B154" s="220" t="s">
        <v>1057</v>
      </c>
      <c r="C154" s="16"/>
      <c r="D154" s="217">
        <f>'[14]Rev_SP-12me'!H175</f>
        <v>0</v>
      </c>
      <c r="E154" s="217">
        <f>'[14]Rev_SP-12me'!I175</f>
        <v>0</v>
      </c>
      <c r="F154" s="217">
        <f>'[14]Rev_SP-12me'!K175</f>
        <v>4.8013465459439395</v>
      </c>
      <c r="G154" s="218">
        <f>'[14]Rev_SP-12me'!S175</f>
        <v>0</v>
      </c>
      <c r="H154" s="219">
        <f>'[14]Rev_SP-12me'!T175</f>
        <v>0</v>
      </c>
      <c r="I154" s="218">
        <f>'[14]Rev_SP-12me'!AC175</f>
        <v>14000</v>
      </c>
      <c r="J154" s="17"/>
      <c r="K154" s="217">
        <f>'[14]Rev_SP-12me'!DM175</f>
        <v>0</v>
      </c>
      <c r="L154" s="217">
        <f>'[14]Rev_SP-12me'!DN175</f>
        <v>2.4420225047336177</v>
      </c>
      <c r="M154" s="217">
        <f>'[14]Rev_SP-12me'!DP175</f>
        <v>4.1999999999999997E-3</v>
      </c>
      <c r="N154" s="17"/>
      <c r="O154" s="117">
        <f t="shared" si="4"/>
        <v>2.4462225047336177</v>
      </c>
    </row>
    <row r="155" spans="2:15" ht="14.5" x14ac:dyDescent="0.25">
      <c r="B155" s="224" t="s">
        <v>1051</v>
      </c>
      <c r="C155" s="16"/>
      <c r="D155" s="221">
        <f>'[14]Rev_SP-12me'!H176</f>
        <v>0</v>
      </c>
      <c r="E155" s="221">
        <f>'[14]Rev_SP-12me'!I176</f>
        <v>0</v>
      </c>
      <c r="F155" s="221">
        <f>'[14]Rev_SP-12me'!K176</f>
        <v>1.9267037668461109</v>
      </c>
      <c r="G155" s="222">
        <f>'[14]Rev_SP-12me'!S176</f>
        <v>285</v>
      </c>
      <c r="H155" s="202">
        <f>'[14]Rev_SP-12me'!T176</f>
        <v>5</v>
      </c>
      <c r="I155" s="222">
        <f>'[14]Rev_SP-12me'!AC176</f>
        <v>3500</v>
      </c>
      <c r="J155" s="17"/>
      <c r="K155" s="221">
        <f>'[14]Rev_SP-12me'!DM176</f>
        <v>0</v>
      </c>
      <c r="L155" s="221">
        <f>'[14]Rev_SP-12me'!DN176</f>
        <v>0.96335188342305544</v>
      </c>
      <c r="M155" s="221">
        <f>'[14]Rev_SP-12me'!DP176</f>
        <v>4.1999999999999997E-3</v>
      </c>
      <c r="N155" s="17"/>
      <c r="O155" s="119">
        <f t="shared" si="4"/>
        <v>0.96755188342305543</v>
      </c>
    </row>
    <row r="156" spans="2:15" ht="14.5" x14ac:dyDescent="0.25">
      <c r="B156" s="224" t="s">
        <v>1052</v>
      </c>
      <c r="C156" s="16"/>
      <c r="D156" s="221">
        <f>'[14]Rev_SP-12me'!H177</f>
        <v>0</v>
      </c>
      <c r="E156" s="221">
        <f>'[14]Rev_SP-12me'!I177</f>
        <v>0</v>
      </c>
      <c r="F156" s="221">
        <f>'[14]Rev_SP-12me'!K177</f>
        <v>0.88367459216632638</v>
      </c>
      <c r="G156" s="222">
        <f>'[14]Rev_SP-12me'!S177</f>
        <v>0</v>
      </c>
      <c r="H156" s="202">
        <f>'[14]Rev_SP-12me'!T177</f>
        <v>6</v>
      </c>
      <c r="I156" s="222">
        <f>'[14]Rev_SP-12me'!AC177</f>
        <v>3500</v>
      </c>
      <c r="J156" s="17"/>
      <c r="K156" s="221">
        <f>'[14]Rev_SP-12me'!DM177</f>
        <v>0</v>
      </c>
      <c r="L156" s="221">
        <f>'[14]Rev_SP-12me'!DN177</f>
        <v>0.53020475529979572</v>
      </c>
      <c r="M156" s="221">
        <f>'[14]Rev_SP-12me'!DP177</f>
        <v>0</v>
      </c>
      <c r="N156" s="17"/>
      <c r="O156" s="119">
        <f t="shared" si="4"/>
        <v>0.53020475529979572</v>
      </c>
    </row>
    <row r="157" spans="2:15" ht="14.5" x14ac:dyDescent="0.25">
      <c r="B157" s="224" t="s">
        <v>1053</v>
      </c>
      <c r="C157" s="16"/>
      <c r="D157" s="221">
        <f>'[14]Rev_SP-12me'!H178</f>
        <v>0</v>
      </c>
      <c r="E157" s="221">
        <f>'[14]Rev_SP-12me'!I178</f>
        <v>0</v>
      </c>
      <c r="F157" s="221">
        <f>'[14]Rev_SP-12me'!K178</f>
        <v>0.87452514702060502</v>
      </c>
      <c r="G157" s="222">
        <f>'[14]Rev_SP-12me'!S178</f>
        <v>0</v>
      </c>
      <c r="H157" s="202">
        <f>'[14]Rev_SP-12me'!T178</f>
        <v>6</v>
      </c>
      <c r="I157" s="222">
        <f>'[14]Rev_SP-12me'!AC178</f>
        <v>3500</v>
      </c>
      <c r="J157" s="17"/>
      <c r="K157" s="221">
        <f>'[14]Rev_SP-12me'!DM178</f>
        <v>0</v>
      </c>
      <c r="L157" s="221">
        <f>'[14]Rev_SP-12me'!DN178</f>
        <v>0.52471508821236301</v>
      </c>
      <c r="M157" s="221">
        <f>'[14]Rev_SP-12me'!DP178</f>
        <v>0</v>
      </c>
      <c r="N157" s="17"/>
      <c r="O157" s="119">
        <f t="shared" si="4"/>
        <v>0.52471508821236301</v>
      </c>
    </row>
    <row r="158" spans="2:15" ht="14.5" x14ac:dyDescent="0.25">
      <c r="B158" s="224" t="s">
        <v>1054</v>
      </c>
      <c r="C158" s="16"/>
      <c r="D158" s="221">
        <f>'[14]Rev_SP-12me'!H179</f>
        <v>0</v>
      </c>
      <c r="E158" s="221">
        <f>'[14]Rev_SP-12me'!I179</f>
        <v>0</v>
      </c>
      <c r="F158" s="221">
        <f>'[14]Rev_SP-12me'!K179</f>
        <v>1.1164430399108967</v>
      </c>
      <c r="G158" s="222">
        <f>'[14]Rev_SP-12me'!S179</f>
        <v>0</v>
      </c>
      <c r="H158" s="202">
        <f>'[14]Rev_SP-12me'!T179</f>
        <v>3.5</v>
      </c>
      <c r="I158" s="222">
        <f>'[14]Rev_SP-12me'!AC179</f>
        <v>3500</v>
      </c>
      <c r="J158" s="17"/>
      <c r="K158" s="221">
        <f>'[14]Rev_SP-12me'!DM179</f>
        <v>0</v>
      </c>
      <c r="L158" s="221">
        <f>'[14]Rev_SP-12me'!DN179</f>
        <v>0.42375077779840353</v>
      </c>
      <c r="M158" s="221">
        <f>'[14]Rev_SP-12me'!DP179</f>
        <v>0</v>
      </c>
      <c r="N158" s="17"/>
      <c r="O158" s="119">
        <f t="shared" si="4"/>
        <v>0.42375077779840353</v>
      </c>
    </row>
    <row r="159" spans="2:15" x14ac:dyDescent="0.25">
      <c r="B159" s="220" t="s">
        <v>1058</v>
      </c>
      <c r="C159" s="16"/>
      <c r="D159" s="217">
        <f>'[14]Rev_SP-12me'!H180</f>
        <v>0</v>
      </c>
      <c r="E159" s="217">
        <f>'[14]Rev_SP-12me'!I180</f>
        <v>0</v>
      </c>
      <c r="F159" s="217">
        <f>'[14]Rev_SP-12me'!K180</f>
        <v>0</v>
      </c>
      <c r="G159" s="218">
        <f>'[14]Rev_SP-12me'!S180</f>
        <v>0</v>
      </c>
      <c r="H159" s="219">
        <f>'[14]Rev_SP-12me'!T180</f>
        <v>0</v>
      </c>
      <c r="I159" s="218">
        <f>'[14]Rev_SP-12me'!AC180</f>
        <v>0</v>
      </c>
      <c r="J159" s="17"/>
      <c r="K159" s="217">
        <f>'[14]Rev_SP-12me'!DM180</f>
        <v>0</v>
      </c>
      <c r="L159" s="217">
        <f>'[14]Rev_SP-12me'!DN180</f>
        <v>0</v>
      </c>
      <c r="M159" s="217">
        <f>'[14]Rev_SP-12me'!DP180</f>
        <v>0</v>
      </c>
      <c r="N159" s="17"/>
      <c r="O159" s="117">
        <f t="shared" si="4"/>
        <v>0</v>
      </c>
    </row>
    <row r="160" spans="2:15" ht="14.5" x14ac:dyDescent="0.25">
      <c r="B160" s="228" t="s">
        <v>1051</v>
      </c>
      <c r="C160" s="16"/>
      <c r="D160" s="221">
        <f>'[14]Rev_SP-12me'!H181</f>
        <v>0</v>
      </c>
      <c r="E160" s="221">
        <f>'[14]Rev_SP-12me'!I181</f>
        <v>0</v>
      </c>
      <c r="F160" s="221">
        <f>'[14]Rev_SP-12me'!K181</f>
        <v>0</v>
      </c>
      <c r="G160" s="222">
        <f>'[14]Rev_SP-12me'!S181</f>
        <v>500</v>
      </c>
      <c r="H160" s="202">
        <f>'[14]Rev_SP-12me'!T181</f>
        <v>7.85</v>
      </c>
      <c r="I160" s="222">
        <f>'[14]Rev_SP-12me'!AC181</f>
        <v>3500</v>
      </c>
      <c r="J160" s="17"/>
      <c r="K160" s="221">
        <f>'[14]Rev_SP-12me'!DM181</f>
        <v>0</v>
      </c>
      <c r="L160" s="221">
        <f>'[14]Rev_SP-12me'!DN181</f>
        <v>0</v>
      </c>
      <c r="M160" s="221">
        <f>'[14]Rev_SP-12me'!DP181</f>
        <v>0</v>
      </c>
      <c r="N160" s="17"/>
      <c r="O160" s="119">
        <f t="shared" si="4"/>
        <v>0</v>
      </c>
    </row>
    <row r="161" spans="2:15" ht="14.5" x14ac:dyDescent="0.25">
      <c r="B161" s="228" t="s">
        <v>1052</v>
      </c>
      <c r="C161" s="16"/>
      <c r="D161" s="221">
        <f>'[14]Rev_SP-12me'!H182</f>
        <v>0</v>
      </c>
      <c r="E161" s="221">
        <f>'[14]Rev_SP-12me'!I182</f>
        <v>0</v>
      </c>
      <c r="F161" s="221">
        <f>'[14]Rev_SP-12me'!K182</f>
        <v>0</v>
      </c>
      <c r="G161" s="222">
        <f>'[14]Rev_SP-12me'!S182</f>
        <v>0</v>
      </c>
      <c r="H161" s="202">
        <f>'[14]Rev_SP-12me'!T182</f>
        <v>8.85</v>
      </c>
      <c r="I161" s="222">
        <f>'[14]Rev_SP-12me'!AC182</f>
        <v>3500</v>
      </c>
      <c r="J161" s="17"/>
      <c r="K161" s="221">
        <f>'[14]Rev_SP-12me'!DM182</f>
        <v>0</v>
      </c>
      <c r="L161" s="221">
        <f>'[14]Rev_SP-12me'!DN182</f>
        <v>0</v>
      </c>
      <c r="M161" s="221">
        <f>'[14]Rev_SP-12me'!DP182</f>
        <v>0</v>
      </c>
      <c r="N161" s="17"/>
      <c r="O161" s="119">
        <f t="shared" si="4"/>
        <v>0</v>
      </c>
    </row>
    <row r="162" spans="2:15" ht="14.5" x14ac:dyDescent="0.25">
      <c r="B162" s="228" t="s">
        <v>1053</v>
      </c>
      <c r="C162" s="16"/>
      <c r="D162" s="221">
        <f>'[14]Rev_SP-12me'!H183</f>
        <v>0</v>
      </c>
      <c r="E162" s="221">
        <f>'[14]Rev_SP-12me'!I183</f>
        <v>0</v>
      </c>
      <c r="F162" s="221">
        <f>'[14]Rev_SP-12me'!K183</f>
        <v>0</v>
      </c>
      <c r="G162" s="222">
        <f>'[14]Rev_SP-12me'!S183</f>
        <v>0</v>
      </c>
      <c r="H162" s="202">
        <f>'[14]Rev_SP-12me'!T183</f>
        <v>8.85</v>
      </c>
      <c r="I162" s="222">
        <f>'[14]Rev_SP-12me'!AC183</f>
        <v>3500</v>
      </c>
      <c r="J162" s="17"/>
      <c r="K162" s="221">
        <f>'[14]Rev_SP-12me'!DM183</f>
        <v>0</v>
      </c>
      <c r="L162" s="221">
        <f>'[14]Rev_SP-12me'!DN183</f>
        <v>0</v>
      </c>
      <c r="M162" s="221">
        <f>'[14]Rev_SP-12me'!DP183</f>
        <v>0</v>
      </c>
      <c r="N162" s="17"/>
      <c r="O162" s="119">
        <f t="shared" si="4"/>
        <v>0</v>
      </c>
    </row>
    <row r="163" spans="2:15" ht="14.5" x14ac:dyDescent="0.25">
      <c r="B163" s="228" t="s">
        <v>1054</v>
      </c>
      <c r="C163" s="16"/>
      <c r="D163" s="221">
        <f>'[14]Rev_SP-12me'!H184</f>
        <v>0</v>
      </c>
      <c r="E163" s="221">
        <f>'[14]Rev_SP-12me'!I184</f>
        <v>0</v>
      </c>
      <c r="F163" s="221">
        <f>'[14]Rev_SP-12me'!K184</f>
        <v>0</v>
      </c>
      <c r="G163" s="222">
        <f>'[14]Rev_SP-12me'!S184</f>
        <v>0</v>
      </c>
      <c r="H163" s="202">
        <f>'[14]Rev_SP-12me'!T184</f>
        <v>6.35</v>
      </c>
      <c r="I163" s="222">
        <f>'[14]Rev_SP-12me'!AC184</f>
        <v>3500</v>
      </c>
      <c r="J163" s="17"/>
      <c r="K163" s="221">
        <f>'[14]Rev_SP-12me'!DM184</f>
        <v>0</v>
      </c>
      <c r="L163" s="221">
        <f>'[14]Rev_SP-12me'!DN184</f>
        <v>0</v>
      </c>
      <c r="M163" s="221">
        <f>'[14]Rev_SP-12me'!DP184</f>
        <v>0</v>
      </c>
      <c r="N163" s="17"/>
      <c r="O163" s="119">
        <f t="shared" si="4"/>
        <v>0</v>
      </c>
    </row>
    <row r="164" spans="2:15" x14ac:dyDescent="0.25">
      <c r="B164" s="220" t="s">
        <v>1079</v>
      </c>
      <c r="C164" s="16"/>
      <c r="D164" s="217">
        <f>'[14]Rev_SP-12me'!H185</f>
        <v>13</v>
      </c>
      <c r="E164" s="217">
        <f>'[14]Rev_SP-12me'!I185</f>
        <v>25.0678999995</v>
      </c>
      <c r="F164" s="217">
        <f>'[14]Rev_SP-12me'!K185</f>
        <v>66.170229935503258</v>
      </c>
      <c r="G164" s="218">
        <f>'[14]Rev_SP-12me'!S185</f>
        <v>0</v>
      </c>
      <c r="H164" s="219">
        <f>'[14]Rev_SP-12me'!T185</f>
        <v>0</v>
      </c>
      <c r="I164" s="218">
        <f>'[14]Rev_SP-12me'!AC185</f>
        <v>0</v>
      </c>
      <c r="J164" s="17"/>
      <c r="K164" s="217">
        <f>'[14]Rev_SP-12me'!DM185</f>
        <v>4.114007963459609</v>
      </c>
      <c r="L164" s="217">
        <f>'[14]Rev_SP-12me'!DN185</f>
        <v>41.687244859367055</v>
      </c>
      <c r="M164" s="217">
        <f>'[14]Rev_SP-12me'!DP185</f>
        <v>7.3499999999999996E-2</v>
      </c>
      <c r="N164" s="17"/>
      <c r="O164" s="117">
        <f t="shared" si="4"/>
        <v>45.874752822826665</v>
      </c>
    </row>
    <row r="165" spans="2:15" x14ac:dyDescent="0.25">
      <c r="B165" s="236" t="s">
        <v>1060</v>
      </c>
      <c r="C165" s="16"/>
      <c r="D165" s="233">
        <f>'[14]Rev_SP-12me'!H186</f>
        <v>13</v>
      </c>
      <c r="E165" s="233">
        <f>'[14]Rev_SP-12me'!I186</f>
        <v>25.0678999995</v>
      </c>
      <c r="F165" s="233">
        <f>'[14]Rev_SP-12me'!K186</f>
        <v>66.170229935503258</v>
      </c>
      <c r="G165" s="222">
        <f>'[14]Rev_SP-12me'!S186</f>
        <v>300</v>
      </c>
      <c r="H165" s="202">
        <f>'[14]Rev_SP-12me'!T186</f>
        <v>6.3</v>
      </c>
      <c r="I165" s="222">
        <f>'[14]Rev_SP-12me'!AC186</f>
        <v>3500</v>
      </c>
      <c r="J165" s="17"/>
      <c r="K165" s="233">
        <f>'[14]Rev_SP-12me'!DM186</f>
        <v>4.114007963459609</v>
      </c>
      <c r="L165" s="233">
        <f>'[14]Rev_SP-12me'!DN186</f>
        <v>41.687244859367055</v>
      </c>
      <c r="M165" s="233">
        <f>'[14]Rev_SP-12me'!DP186</f>
        <v>7.3499999999999996E-2</v>
      </c>
      <c r="N165" s="17"/>
      <c r="O165" s="119">
        <f t="shared" si="4"/>
        <v>45.874752822826665</v>
      </c>
    </row>
    <row r="166" spans="2:15" x14ac:dyDescent="0.25">
      <c r="B166" s="235" t="s">
        <v>1080</v>
      </c>
      <c r="C166" s="16"/>
      <c r="D166" s="217">
        <f>'[14]Rev_SP-12me'!H191</f>
        <v>23</v>
      </c>
      <c r="E166" s="217">
        <f>'[14]Rev_SP-12me'!I191</f>
        <v>40.806045000000005</v>
      </c>
      <c r="F166" s="217">
        <f>'[14]Rev_SP-12me'!K191</f>
        <v>267.96697982908739</v>
      </c>
      <c r="G166" s="218">
        <f>'[14]Rev_SP-12me'!S191</f>
        <v>0</v>
      </c>
      <c r="H166" s="219">
        <f>'[14]Rev_SP-12me'!T191</f>
        <v>0</v>
      </c>
      <c r="I166" s="218">
        <f>'[14]Rev_SP-12me'!AC191</f>
        <v>0</v>
      </c>
      <c r="J166" s="17"/>
      <c r="K166" s="217">
        <f>'[14]Rev_SP-12me'!DM191</f>
        <v>0</v>
      </c>
      <c r="L166" s="217">
        <f>'[14]Rev_SP-12me'!$DN$191</f>
        <v>163.45985769574327</v>
      </c>
      <c r="M166" s="217">
        <f>'[14]Rev_SP-12me'!DP191</f>
        <v>7.5600000000000001E-2</v>
      </c>
      <c r="N166" s="17"/>
      <c r="O166" s="117">
        <f t="shared" si="4"/>
        <v>163.53545769574328</v>
      </c>
    </row>
    <row r="167" spans="2:15" x14ac:dyDescent="0.25">
      <c r="B167" s="224" t="s">
        <v>1081</v>
      </c>
      <c r="C167" s="16"/>
      <c r="D167" s="233">
        <f>'[14]Rev_SP-12me'!H192</f>
        <v>23</v>
      </c>
      <c r="E167" s="233">
        <f>'[14]Rev_SP-12me'!I192</f>
        <v>40.806045000000005</v>
      </c>
      <c r="F167" s="233">
        <f>'[14]Rev_SP-12me'!K192</f>
        <v>267.96697982908739</v>
      </c>
      <c r="G167" s="222">
        <f>'[14]Rev_SP-12me'!S192</f>
        <v>0</v>
      </c>
      <c r="H167" s="202">
        <f>'[14]Rev_SP-12me'!T192</f>
        <v>6.1</v>
      </c>
      <c r="I167" s="222">
        <f>'[14]Rev_SP-12me'!AC192</f>
        <v>3500</v>
      </c>
      <c r="J167" s="17"/>
      <c r="K167" s="233">
        <f>'[14]Rev_SP-12me'!DM192</f>
        <v>0</v>
      </c>
      <c r="L167" s="233">
        <f>'[14]Rev_SP-12me'!DN192</f>
        <v>163.45985769574327</v>
      </c>
      <c r="M167" s="233">
        <f>'[14]Rev_SP-12me'!DP192</f>
        <v>7.5600000000000001E-2</v>
      </c>
      <c r="N167" s="17"/>
      <c r="O167" s="119">
        <f t="shared" si="4"/>
        <v>163.53545769574328</v>
      </c>
    </row>
    <row r="168" spans="2:15" x14ac:dyDescent="0.25">
      <c r="B168" s="214" t="s">
        <v>1082</v>
      </c>
      <c r="C168" s="16"/>
      <c r="D168" s="217">
        <f>'[14]Rev_SP-12me'!H193</f>
        <v>0</v>
      </c>
      <c r="E168" s="217">
        <f>'[14]Rev_SP-12me'!I193</f>
        <v>0</v>
      </c>
      <c r="F168" s="217">
        <f>'[14]Rev_SP-12me'!K193</f>
        <v>0</v>
      </c>
      <c r="G168" s="218">
        <f>'[14]Rev_SP-12me'!S193</f>
        <v>0</v>
      </c>
      <c r="H168" s="219">
        <f>'[14]Rev_SP-12me'!T193</f>
        <v>0</v>
      </c>
      <c r="I168" s="218">
        <f>'[14]Rev_SP-12me'!AC193</f>
        <v>3500</v>
      </c>
      <c r="J168" s="17"/>
      <c r="K168" s="217">
        <f>'[14]Rev_SP-12me'!DM193</f>
        <v>0</v>
      </c>
      <c r="L168" s="217">
        <f>'[14]Rev_SP-12me'!DN193</f>
        <v>0</v>
      </c>
      <c r="M168" s="217">
        <f>'[14]Rev_SP-12me'!DP193</f>
        <v>0</v>
      </c>
      <c r="N168" s="17"/>
      <c r="O168" s="119">
        <f t="shared" si="4"/>
        <v>0</v>
      </c>
    </row>
    <row r="169" spans="2:15" x14ac:dyDescent="0.25">
      <c r="B169" s="220" t="s">
        <v>1063</v>
      </c>
      <c r="C169" s="16"/>
      <c r="D169" s="217">
        <f>'[14]Rev_SP-12me'!H187</f>
        <v>1</v>
      </c>
      <c r="E169" s="217">
        <f>'[14]Rev_SP-12me'!I187</f>
        <v>0</v>
      </c>
      <c r="F169" s="217">
        <f>'[14]Rev_SP-12me'!K187</f>
        <v>0</v>
      </c>
      <c r="G169" s="218">
        <f>'[14]Rev_SP-12me'!S187</f>
        <v>500</v>
      </c>
      <c r="H169" s="219">
        <f>'[14]Rev_SP-12me'!T187</f>
        <v>5.05</v>
      </c>
      <c r="I169" s="218">
        <f>'[14]Rev_SP-12me'!AC187</f>
        <v>3500</v>
      </c>
      <c r="J169" s="17"/>
      <c r="K169" s="217">
        <f>'[14]Rev_SP-12me'!DM187</f>
        <v>0</v>
      </c>
      <c r="L169" s="217">
        <f>'[14]Rev_SP-12me'!DN187</f>
        <v>0</v>
      </c>
      <c r="M169" s="217">
        <f>'[14]Rev_SP-12me'!DP187</f>
        <v>2.0999999999999999E-3</v>
      </c>
      <c r="N169" s="17"/>
      <c r="O169" s="117">
        <f t="shared" si="4"/>
        <v>2.0999999999999999E-3</v>
      </c>
    </row>
    <row r="170" spans="2:15" x14ac:dyDescent="0.25">
      <c r="B170" s="220" t="s">
        <v>1064</v>
      </c>
      <c r="C170" s="16"/>
      <c r="D170" s="217">
        <f>'[14]Rev_SP-12me'!H188</f>
        <v>0</v>
      </c>
      <c r="E170" s="217">
        <f>'[14]Rev_SP-12me'!I188</f>
        <v>1</v>
      </c>
      <c r="F170" s="217">
        <f>'[14]Rev_SP-12me'!K188</f>
        <v>0</v>
      </c>
      <c r="G170" s="218">
        <f>'[14]Rev_SP-12me'!S188</f>
        <v>500</v>
      </c>
      <c r="H170" s="219">
        <f>'[14]Rev_SP-12me'!T188</f>
        <v>4.95</v>
      </c>
      <c r="I170" s="218">
        <f>'[14]Rev_SP-12me'!AC188</f>
        <v>3500</v>
      </c>
      <c r="J170" s="17"/>
      <c r="K170" s="217">
        <f>'[14]Rev_SP-12me'!DM188</f>
        <v>0.46600000000000003</v>
      </c>
      <c r="L170" s="217">
        <f>'[14]Rev_SP-12me'!DN188</f>
        <v>0</v>
      </c>
      <c r="M170" s="217">
        <f>'[14]Rev_SP-12me'!DP188</f>
        <v>0</v>
      </c>
      <c r="N170" s="17"/>
      <c r="O170" s="117">
        <f t="shared" si="4"/>
        <v>0.46600000000000003</v>
      </c>
    </row>
    <row r="171" spans="2:15" x14ac:dyDescent="0.25">
      <c r="B171" s="220" t="s">
        <v>856</v>
      </c>
      <c r="C171" s="16"/>
      <c r="D171" s="217">
        <f>'[14]Rev_SP-12me'!H189</f>
        <v>37</v>
      </c>
      <c r="E171" s="217">
        <f>'[14]Rev_SP-12me'!I189</f>
        <v>42.320994974999998</v>
      </c>
      <c r="F171" s="217">
        <f>'[14]Rev_SP-12me'!K189</f>
        <v>162.16349336803091</v>
      </c>
      <c r="G171" s="218">
        <f>'[14]Rev_SP-12me'!S189</f>
        <v>285</v>
      </c>
      <c r="H171" s="219">
        <f>'[14]Rev_SP-12me'!T189</f>
        <v>7.3</v>
      </c>
      <c r="I171" s="218">
        <f>'[14]Rev_SP-12me'!AC189</f>
        <v>3500</v>
      </c>
      <c r="J171" s="17"/>
      <c r="K171" s="217">
        <f>'[14]Rev_SP-12me'!DM189</f>
        <v>10.986530295510001</v>
      </c>
      <c r="L171" s="217">
        <f>'[14]Rev_SP-12me'!DN189</f>
        <v>118.37935015866259</v>
      </c>
      <c r="M171" s="217">
        <f>'[14]Rev_SP-12me'!DP189</f>
        <v>0.1239</v>
      </c>
      <c r="N171" s="17"/>
      <c r="O171" s="117">
        <f t="shared" si="4"/>
        <v>129.48978045417257</v>
      </c>
    </row>
    <row r="172" spans="2:15" x14ac:dyDescent="0.25">
      <c r="B172" s="220" t="s">
        <v>1065</v>
      </c>
      <c r="C172" s="16"/>
      <c r="D172" s="217">
        <f>'[14]Rev_SP-12me'!H190</f>
        <v>9</v>
      </c>
      <c r="E172" s="217">
        <f>'[14]Rev_SP-12me'!I190</f>
        <v>23.374250037043527</v>
      </c>
      <c r="F172" s="217">
        <f>'[14]Rev_SP-12me'!K190</f>
        <v>35.41727101675913</v>
      </c>
      <c r="G172" s="218">
        <f>'[14]Rev_SP-12me'!S190</f>
        <v>500</v>
      </c>
      <c r="H172" s="219">
        <f>'[14]Rev_SP-12me'!T190</f>
        <v>11</v>
      </c>
      <c r="I172" s="218">
        <f>'[14]Rev_SP-12me'!AC190</f>
        <v>3500</v>
      </c>
      <c r="J172" s="17"/>
      <c r="K172" s="217">
        <f>'[14]Rev_SP-12me'!DM190</f>
        <v>11.219640017780893</v>
      </c>
      <c r="L172" s="217">
        <f>'[14]Rev_SP-12me'!DN190</f>
        <v>38.958998118435041</v>
      </c>
      <c r="M172" s="217">
        <f>'[14]Rev_SP-12me'!DP190</f>
        <v>3.78E-2</v>
      </c>
      <c r="N172" s="17"/>
      <c r="O172" s="117">
        <f t="shared" si="4"/>
        <v>50.216438136215935</v>
      </c>
    </row>
    <row r="173" spans="2:15" x14ac:dyDescent="0.25">
      <c r="B173" s="214" t="s">
        <v>1083</v>
      </c>
      <c r="C173" s="16"/>
      <c r="D173" s="212">
        <f>SUM(D128,D142,D147,D148,D154,D159,D164,D166,D168,D169,D170,D171,D172)</f>
        <v>696</v>
      </c>
      <c r="E173" s="212">
        <f>SUM(E128,E142,E147,E148,E154,E159,E164,E166,E168,E169,E170,E171,E172)</f>
        <v>1815.9118081774234</v>
      </c>
      <c r="F173" s="212">
        <f>SUM(F128,F142,F147,F148,F154,F159,F164,F166,F168,F169,F170,F171,F172)</f>
        <v>8913.4116840743063</v>
      </c>
      <c r="G173" s="215"/>
      <c r="H173" s="215"/>
      <c r="I173" s="215"/>
      <c r="J173" s="215"/>
      <c r="K173" s="234">
        <f>SUM(K128,K142,K147,K148,K154,K159,K164,K166,K168,K169,K170,K171,K172)</f>
        <v>811.2238383420505</v>
      </c>
      <c r="L173" s="234">
        <f>SUM(L128,L142,L147,L148,L154,L159,L164,L166,L168,L169,L170,L171,L172)</f>
        <v>6458.4266293424307</v>
      </c>
      <c r="M173" s="234">
        <f>SUM(M128,M142,M147,M148,M154,M159,M164,M166,M168,M169,M170,M171,M172)</f>
        <v>2.8664999999999998</v>
      </c>
      <c r="N173" s="212">
        <f>SUM(N128,N142,N147,N148,N154,N159,N164,N166,N168,N169,N170,N171,N172)</f>
        <v>0</v>
      </c>
      <c r="O173" s="234">
        <f>SUM(O128,O142,O147,O148,O154,O159,O164,O166,O168,O169,O170,O171,O172)</f>
        <v>7272.5169676844816</v>
      </c>
    </row>
    <row r="174" spans="2:15" x14ac:dyDescent="0.25">
      <c r="B174" s="16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</row>
    <row r="175" spans="2:15" x14ac:dyDescent="0.25">
      <c r="B175" s="220" t="s">
        <v>1084</v>
      </c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</row>
    <row r="176" spans="2:15" x14ac:dyDescent="0.25">
      <c r="B176" s="220" t="s">
        <v>1069</v>
      </c>
      <c r="C176" s="16"/>
      <c r="D176" s="217">
        <f>'[14]Rev_SP-12me'!H208</f>
        <v>48</v>
      </c>
      <c r="E176" s="217">
        <f>'[14]Rev_SP-12me'!I208</f>
        <v>803.10148064999998</v>
      </c>
      <c r="F176" s="217">
        <f>'[14]Rev_SP-12me'!K208</f>
        <v>3535.2128660000003</v>
      </c>
      <c r="G176" s="218">
        <f>'[14]Rev_SP-12me'!S208</f>
        <v>0</v>
      </c>
      <c r="H176" s="219">
        <f>'[14]Rev_SP-12me'!T208</f>
        <v>0</v>
      </c>
      <c r="I176" s="218">
        <f>'[14]Rev_SP-12me'!AC208</f>
        <v>0</v>
      </c>
      <c r="J176" s="17"/>
      <c r="K176" s="217">
        <f>'[14]Rev_SP-12me'!DM208</f>
        <v>374.24528998290003</v>
      </c>
      <c r="L176" s="217">
        <f>'[14]Rev_SP-12me'!DN208</f>
        <v>2337.0772585457503</v>
      </c>
      <c r="M176" s="217">
        <f>'[14]Rev_SP-12me'!DP208</f>
        <v>0.25800000000000001</v>
      </c>
      <c r="N176" s="17"/>
      <c r="O176" s="470">
        <f t="shared" ref="O176:O217" si="5">SUM(K176:N176)</f>
        <v>2711.5805485286501</v>
      </c>
    </row>
    <row r="177" spans="2:15" x14ac:dyDescent="0.25">
      <c r="B177" s="224" t="s">
        <v>1037</v>
      </c>
      <c r="C177" s="16"/>
      <c r="D177" s="233">
        <f>'[14]Rev_SP-12me'!H209</f>
        <v>48</v>
      </c>
      <c r="E177" s="233">
        <f>'[14]Rev_SP-12me'!I209</f>
        <v>803.10148064999998</v>
      </c>
      <c r="F177" s="233">
        <f>'[14]Rev_SP-12me'!K209</f>
        <v>676.66776155000014</v>
      </c>
      <c r="G177" s="222">
        <f>'[14]Rev_SP-12me'!S209</f>
        <v>500</v>
      </c>
      <c r="H177" s="202">
        <f>'[14]Rev_SP-12me'!T209</f>
        <v>6.65</v>
      </c>
      <c r="I177" s="222">
        <f>'[14]Rev_SP-12me'!AC209</f>
        <v>5000</v>
      </c>
      <c r="J177" s="17"/>
      <c r="K177" s="233">
        <f>'[14]Rev_SP-12me'!DM209</f>
        <v>374.24528998290003</v>
      </c>
      <c r="L177" s="233">
        <f>'[14]Rev_SP-12me'!DN209</f>
        <v>449.98406143074999</v>
      </c>
      <c r="M177" s="233">
        <f>'[14]Rev_SP-12me'!DP209</f>
        <v>0.25800000000000001</v>
      </c>
      <c r="N177" s="17"/>
      <c r="O177" s="216">
        <f t="shared" si="5"/>
        <v>824.48735141365</v>
      </c>
    </row>
    <row r="178" spans="2:15" ht="14.5" x14ac:dyDescent="0.25">
      <c r="B178" s="224" t="s">
        <v>1071</v>
      </c>
      <c r="C178" s="16"/>
      <c r="D178" s="221">
        <f>'[14]Rev_SP-12me'!H210</f>
        <v>0</v>
      </c>
      <c r="E178" s="221">
        <f>'[14]Rev_SP-12me'!I210</f>
        <v>0</v>
      </c>
      <c r="F178" s="221">
        <f>'[14]Rev_SP-12me'!K210</f>
        <v>205</v>
      </c>
      <c r="G178" s="238">
        <f>'[14]Rev_SP-12me'!S210</f>
        <v>0</v>
      </c>
      <c r="H178" s="248">
        <f>'[14]Rev_SP-12me'!T210</f>
        <v>6.65</v>
      </c>
      <c r="I178" s="238">
        <f>'[14]Rev_SP-12me'!AC210</f>
        <v>5000</v>
      </c>
      <c r="J178" s="17"/>
      <c r="K178" s="221">
        <f>'[14]Rev_SP-12me'!DM210</f>
        <v>0</v>
      </c>
      <c r="L178" s="221">
        <f>'[14]Rev_SP-12me'!DN210</f>
        <v>136.32499999999999</v>
      </c>
      <c r="M178" s="221">
        <f>'[14]Rev_SP-12me'!DP210</f>
        <v>0</v>
      </c>
      <c r="N178" s="17"/>
      <c r="O178" s="216">
        <f t="shared" si="5"/>
        <v>136.32499999999999</v>
      </c>
    </row>
    <row r="179" spans="2:15" ht="14.5" x14ac:dyDescent="0.25">
      <c r="B179" s="224" t="s">
        <v>1072</v>
      </c>
      <c r="C179" s="16"/>
      <c r="D179" s="221">
        <f>'[14]Rev_SP-12me'!H211</f>
        <v>0</v>
      </c>
      <c r="E179" s="221">
        <f>'[14]Rev_SP-12me'!I211</f>
        <v>0</v>
      </c>
      <c r="F179" s="221">
        <f>'[14]Rev_SP-12me'!K211</f>
        <v>318.18396504999998</v>
      </c>
      <c r="G179" s="238">
        <f>'[14]Rev_SP-12me'!S211</f>
        <v>0</v>
      </c>
      <c r="H179" s="248">
        <f>'[14]Rev_SP-12me'!T211</f>
        <v>7.3</v>
      </c>
      <c r="I179" s="238">
        <f>'[14]Rev_SP-12me'!AC211</f>
        <v>5000</v>
      </c>
      <c r="J179" s="17"/>
      <c r="K179" s="221">
        <f>'[14]Rev_SP-12me'!DM211</f>
        <v>0</v>
      </c>
      <c r="L179" s="221">
        <f>'[14]Rev_SP-12me'!DN211</f>
        <v>232.27429448650005</v>
      </c>
      <c r="M179" s="221">
        <f>'[14]Rev_SP-12me'!DP211</f>
        <v>0</v>
      </c>
      <c r="N179" s="17"/>
      <c r="O179" s="216">
        <f t="shared" si="5"/>
        <v>232.27429448650005</v>
      </c>
    </row>
    <row r="180" spans="2:15" ht="14.5" x14ac:dyDescent="0.25">
      <c r="B180" s="224" t="s">
        <v>1073</v>
      </c>
      <c r="C180" s="16"/>
      <c r="D180" s="221">
        <f>'[14]Rev_SP-12me'!H212</f>
        <v>0</v>
      </c>
      <c r="E180" s="221">
        <f>'[14]Rev_SP-12me'!I212</f>
        <v>0</v>
      </c>
      <c r="F180" s="221">
        <f>'[14]Rev_SP-12me'!K212</f>
        <v>0</v>
      </c>
      <c r="G180" s="238">
        <f>'[14]Rev_SP-12me'!S212</f>
        <v>500</v>
      </c>
      <c r="H180" s="248">
        <f>'[14]Rev_SP-12me'!T212</f>
        <v>7.7</v>
      </c>
      <c r="I180" s="238">
        <f>'[14]Rev_SP-12me'!AC212</f>
        <v>5000</v>
      </c>
      <c r="J180" s="17"/>
      <c r="K180" s="221">
        <f>'[14]Rev_SP-12me'!DM212</f>
        <v>0</v>
      </c>
      <c r="L180" s="221">
        <f>'[14]Rev_SP-12me'!DN212</f>
        <v>0</v>
      </c>
      <c r="M180" s="221">
        <f>'[14]Rev_SP-12me'!DP212</f>
        <v>0</v>
      </c>
      <c r="N180" s="17"/>
      <c r="O180" s="216">
        <f t="shared" si="5"/>
        <v>0</v>
      </c>
    </row>
    <row r="181" spans="2:15" ht="14.5" x14ac:dyDescent="0.25">
      <c r="B181" s="228" t="s">
        <v>1052</v>
      </c>
      <c r="C181" s="16"/>
      <c r="D181" s="221">
        <f>'[14]Rev_SP-12me'!H213</f>
        <v>0</v>
      </c>
      <c r="E181" s="221">
        <f>'[14]Rev_SP-12me'!I213</f>
        <v>0</v>
      </c>
      <c r="F181" s="221">
        <f>'[14]Rev_SP-12me'!K213</f>
        <v>545.41168949999997</v>
      </c>
      <c r="G181" s="238">
        <f>'[14]Rev_SP-12me'!S213</f>
        <v>0</v>
      </c>
      <c r="H181" s="248">
        <f>'[14]Rev_SP-12me'!T213</f>
        <v>7.65</v>
      </c>
      <c r="I181" s="238">
        <f>'[14]Rev_SP-12me'!AC213</f>
        <v>5000</v>
      </c>
      <c r="J181" s="17"/>
      <c r="K181" s="221">
        <f>'[14]Rev_SP-12me'!DM213</f>
        <v>0</v>
      </c>
      <c r="L181" s="221">
        <f>'[14]Rev_SP-12me'!DN213</f>
        <v>417.23994246749999</v>
      </c>
      <c r="M181" s="221">
        <f>'[14]Rev_SP-12me'!DP213</f>
        <v>0</v>
      </c>
      <c r="N181" s="17"/>
      <c r="O181" s="216">
        <f t="shared" si="5"/>
        <v>417.23994246749999</v>
      </c>
    </row>
    <row r="182" spans="2:15" ht="14.5" x14ac:dyDescent="0.25">
      <c r="B182" s="228" t="s">
        <v>1053</v>
      </c>
      <c r="C182" s="16"/>
      <c r="D182" s="221">
        <f>'[14]Rev_SP-12me'!H214</f>
        <v>0</v>
      </c>
      <c r="E182" s="221">
        <f>'[14]Rev_SP-12me'!I214</f>
        <v>0</v>
      </c>
      <c r="F182" s="221">
        <f>'[14]Rev_SP-12me'!K214</f>
        <v>578.83123524999996</v>
      </c>
      <c r="G182" s="238">
        <f>'[14]Rev_SP-12me'!S214</f>
        <v>0</v>
      </c>
      <c r="H182" s="248">
        <f>'[14]Rev_SP-12me'!T214</f>
        <v>7.65</v>
      </c>
      <c r="I182" s="238">
        <f>'[14]Rev_SP-12me'!AC214</f>
        <v>5000</v>
      </c>
      <c r="J182" s="17"/>
      <c r="K182" s="221">
        <f>'[14]Rev_SP-12me'!DM214</f>
        <v>0</v>
      </c>
      <c r="L182" s="221">
        <f>'[14]Rev_SP-12me'!DN214</f>
        <v>442.80589496625004</v>
      </c>
      <c r="M182" s="221">
        <f>'[14]Rev_SP-12me'!DP214</f>
        <v>0</v>
      </c>
      <c r="N182" s="17"/>
      <c r="O182" s="216">
        <f t="shared" si="5"/>
        <v>442.80589496625004</v>
      </c>
    </row>
    <row r="183" spans="2:15" ht="14.5" x14ac:dyDescent="0.25">
      <c r="B183" s="228" t="s">
        <v>1054</v>
      </c>
      <c r="C183" s="16"/>
      <c r="D183" s="221">
        <f>'[14]Rev_SP-12me'!H215</f>
        <v>0</v>
      </c>
      <c r="E183" s="221">
        <f>'[14]Rev_SP-12me'!I215</f>
        <v>0</v>
      </c>
      <c r="F183" s="221">
        <f>'[14]Rev_SP-12me'!K215</f>
        <v>1211.11821465</v>
      </c>
      <c r="G183" s="238">
        <f>'[14]Rev_SP-12me'!S215</f>
        <v>0</v>
      </c>
      <c r="H183" s="248">
        <f>'[14]Rev_SP-12me'!T215</f>
        <v>5.15</v>
      </c>
      <c r="I183" s="238">
        <f>'[14]Rev_SP-12me'!AC215</f>
        <v>5000</v>
      </c>
      <c r="J183" s="17"/>
      <c r="K183" s="221">
        <f>'[14]Rev_SP-12me'!DM215</f>
        <v>0</v>
      </c>
      <c r="L183" s="221">
        <f>'[14]Rev_SP-12me'!DN215</f>
        <v>658.44806519475003</v>
      </c>
      <c r="M183" s="221">
        <f>'[14]Rev_SP-12me'!DP215</f>
        <v>0</v>
      </c>
      <c r="N183" s="17"/>
      <c r="O183" s="216">
        <f t="shared" si="5"/>
        <v>658.44806519475003</v>
      </c>
    </row>
    <row r="184" spans="2:15" x14ac:dyDescent="0.25">
      <c r="B184" s="220" t="s">
        <v>1050</v>
      </c>
      <c r="C184" s="16"/>
      <c r="D184" s="226">
        <f>'[14]Rev_SP-12me'!H217</f>
        <v>0</v>
      </c>
      <c r="E184" s="217">
        <f>'[14]Rev_SP-12me'!I217</f>
        <v>0</v>
      </c>
      <c r="F184" s="217">
        <f>'[14]Rev_SP-12me'!K217</f>
        <v>1181.2541443422149</v>
      </c>
      <c r="G184" s="218">
        <f>'[14]Rev_SP-12me'!S217</f>
        <v>0</v>
      </c>
      <c r="H184" s="219">
        <f>'[14]Rev_SP-12me'!T217</f>
        <v>0</v>
      </c>
      <c r="I184" s="218">
        <f>'[14]Rev_SP-12me'!AC217</f>
        <v>20000</v>
      </c>
      <c r="J184" s="17"/>
      <c r="K184" s="217">
        <f>'[14]Rev_SP-12me'!DM217</f>
        <v>0</v>
      </c>
      <c r="L184" s="217">
        <f>'[14]Rev_SP-12me'!DN217</f>
        <v>777.2823950825325</v>
      </c>
      <c r="M184" s="217">
        <f>'[14]Rev_SP-12me'!DP217</f>
        <v>1.7999999999999999E-2</v>
      </c>
      <c r="N184" s="17"/>
      <c r="O184" s="470">
        <f t="shared" si="5"/>
        <v>777.30039508253253</v>
      </c>
    </row>
    <row r="185" spans="2:15" ht="14.5" x14ac:dyDescent="0.25">
      <c r="B185" s="224" t="s">
        <v>1051</v>
      </c>
      <c r="C185" s="16"/>
      <c r="D185" s="227">
        <f>'[14]Rev_SP-12me'!H218</f>
        <v>0</v>
      </c>
      <c r="E185" s="231">
        <f>'[14]Rev_SP-12me'!I218</f>
        <v>0</v>
      </c>
      <c r="F185" s="250">
        <f>'[14]Rev_SP-12me'!K218</f>
        <v>388.45069446519932</v>
      </c>
      <c r="G185" s="249">
        <f>'[14]Rev_SP-12me'!S218</f>
        <v>500</v>
      </c>
      <c r="H185" s="248">
        <f>'[14]Rev_SP-12me'!T218</f>
        <v>6.65</v>
      </c>
      <c r="I185" s="238">
        <f>'[14]Rev_SP-12me'!AC218</f>
        <v>5000</v>
      </c>
      <c r="J185" s="17"/>
      <c r="K185" s="231">
        <f>'[14]Rev_SP-12me'!DM218</f>
        <v>0</v>
      </c>
      <c r="L185" s="231">
        <f>'[14]Rev_SP-12me'!DN218</f>
        <v>258.31971181935751</v>
      </c>
      <c r="M185" s="231">
        <f>'[14]Rev_SP-12me'!DP218</f>
        <v>1.7999999999999999E-2</v>
      </c>
      <c r="N185" s="17"/>
      <c r="O185" s="216">
        <f t="shared" si="5"/>
        <v>258.33771181935748</v>
      </c>
    </row>
    <row r="186" spans="2:15" ht="14.5" x14ac:dyDescent="0.25">
      <c r="B186" s="224" t="s">
        <v>1052</v>
      </c>
      <c r="C186" s="16"/>
      <c r="D186" s="227">
        <f>'[14]Rev_SP-12me'!H219</f>
        <v>0</v>
      </c>
      <c r="E186" s="227">
        <f>'[14]Rev_SP-12me'!I219</f>
        <v>0</v>
      </c>
      <c r="F186" s="250">
        <f>'[14]Rev_SP-12me'!K219</f>
        <v>199.64819297176157</v>
      </c>
      <c r="G186" s="249">
        <f>'[14]Rev_SP-12me'!S219</f>
        <v>0</v>
      </c>
      <c r="H186" s="248">
        <f>'[14]Rev_SP-12me'!T219</f>
        <v>7.65</v>
      </c>
      <c r="I186" s="238">
        <f>'[14]Rev_SP-12me'!AC219</f>
        <v>5000</v>
      </c>
      <c r="J186" s="17"/>
      <c r="K186" s="227">
        <f>'[14]Rev_SP-12me'!DM219</f>
        <v>0</v>
      </c>
      <c r="L186" s="227">
        <f>'[14]Rev_SP-12me'!DN219</f>
        <v>152.73086762339761</v>
      </c>
      <c r="M186" s="227">
        <f>'[14]Rev_SP-12me'!DP219</f>
        <v>0</v>
      </c>
      <c r="N186" s="17"/>
      <c r="O186" s="216">
        <f t="shared" si="5"/>
        <v>152.73086762339761</v>
      </c>
    </row>
    <row r="187" spans="2:15" ht="14.5" x14ac:dyDescent="0.25">
      <c r="B187" s="224" t="s">
        <v>1053</v>
      </c>
      <c r="C187" s="16"/>
      <c r="D187" s="227">
        <f>'[14]Rev_SP-12me'!H220</f>
        <v>0</v>
      </c>
      <c r="E187" s="227">
        <f>'[14]Rev_SP-12me'!I220</f>
        <v>0</v>
      </c>
      <c r="F187" s="250">
        <f>'[14]Rev_SP-12me'!K220</f>
        <v>196.73770948280017</v>
      </c>
      <c r="G187" s="249">
        <f>'[14]Rev_SP-12me'!S220</f>
        <v>0</v>
      </c>
      <c r="H187" s="248">
        <f>'[14]Rev_SP-12me'!T220</f>
        <v>7.65</v>
      </c>
      <c r="I187" s="238">
        <f>'[14]Rev_SP-12me'!AC220</f>
        <v>5000</v>
      </c>
      <c r="J187" s="17"/>
      <c r="K187" s="227">
        <f>'[14]Rev_SP-12me'!DM220</f>
        <v>0</v>
      </c>
      <c r="L187" s="227">
        <f>'[14]Rev_SP-12me'!DN220</f>
        <v>150.50434775434212</v>
      </c>
      <c r="M187" s="227">
        <f>'[14]Rev_SP-12me'!DP220</f>
        <v>0</v>
      </c>
      <c r="N187" s="17"/>
      <c r="O187" s="216">
        <f t="shared" si="5"/>
        <v>150.50434775434212</v>
      </c>
    </row>
    <row r="188" spans="2:15" ht="14.5" x14ac:dyDescent="0.25">
      <c r="B188" s="224" t="s">
        <v>1054</v>
      </c>
      <c r="C188" s="16"/>
      <c r="D188" s="227">
        <f>'[14]Rev_SP-12me'!H221</f>
        <v>0</v>
      </c>
      <c r="E188" s="227">
        <f>'[14]Rev_SP-12me'!I221</f>
        <v>0</v>
      </c>
      <c r="F188" s="250">
        <f>'[14]Rev_SP-12me'!K221</f>
        <v>396.41754742245388</v>
      </c>
      <c r="G188" s="249">
        <f>'[14]Rev_SP-12me'!S221</f>
        <v>0</v>
      </c>
      <c r="H188" s="248">
        <f>'[14]Rev_SP-12me'!T221</f>
        <v>5.15</v>
      </c>
      <c r="I188" s="238">
        <f>'[14]Rev_SP-12me'!AC221</f>
        <v>5000</v>
      </c>
      <c r="J188" s="17"/>
      <c r="K188" s="227">
        <f>'[14]Rev_SP-12me'!DM221</f>
        <v>0</v>
      </c>
      <c r="L188" s="227">
        <f>'[14]Rev_SP-12me'!DN221</f>
        <v>215.72746788543526</v>
      </c>
      <c r="M188" s="227">
        <f>'[14]Rev_SP-12me'!DP221</f>
        <v>0</v>
      </c>
      <c r="N188" s="17"/>
      <c r="O188" s="216">
        <f t="shared" si="5"/>
        <v>215.72746788543526</v>
      </c>
    </row>
    <row r="189" spans="2:15" x14ac:dyDescent="0.25">
      <c r="B189" s="220" t="s">
        <v>1085</v>
      </c>
      <c r="C189" s="16"/>
      <c r="D189" s="226">
        <f>'[14]Rev_SP-12me'!H216</f>
        <v>0</v>
      </c>
      <c r="E189" s="217">
        <f>'[14]Rev_SP-12me'!I216</f>
        <v>0</v>
      </c>
      <c r="F189" s="217">
        <f>'[14]Rev_SP-12me'!K216</f>
        <v>149.93473499999999</v>
      </c>
      <c r="G189" s="218">
        <f>'[14]Rev_SP-12me'!S216</f>
        <v>500</v>
      </c>
      <c r="H189" s="219">
        <f>'[14]Rev_SP-12me'!T216</f>
        <v>6.65</v>
      </c>
      <c r="I189" s="218">
        <f>'[14]Rev_SP-12me'!AC216</f>
        <v>5000</v>
      </c>
      <c r="J189" s="17"/>
      <c r="K189" s="217">
        <f>'[14]Rev_SP-12me'!DM216</f>
        <v>0</v>
      </c>
      <c r="L189" s="217">
        <f>'[14]Rev_SP-12me'!DN216</f>
        <v>99.706598775000003</v>
      </c>
      <c r="M189" s="217">
        <f>'[14]Rev_SP-12me'!DP216</f>
        <v>6.0000000000000001E-3</v>
      </c>
      <c r="N189" s="17"/>
      <c r="O189" s="470">
        <f t="shared" si="5"/>
        <v>99.712598775000004</v>
      </c>
    </row>
    <row r="190" spans="2:15" x14ac:dyDescent="0.25">
      <c r="B190" s="220" t="s">
        <v>1086</v>
      </c>
      <c r="C190" s="16"/>
      <c r="D190" s="217">
        <f>'[14]Rev_SP-12me'!H222</f>
        <v>9</v>
      </c>
      <c r="E190" s="217">
        <f>'[14]Rev_SP-12me'!I222</f>
        <v>88.617283996499992</v>
      </c>
      <c r="F190" s="217">
        <f>'[14]Rev_SP-12me'!K222</f>
        <v>202.61055150561214</v>
      </c>
      <c r="G190" s="218">
        <f>'[14]Rev_SP-12me'!S222</f>
        <v>0</v>
      </c>
      <c r="H190" s="219">
        <f>'[14]Rev_SP-12me'!T222</f>
        <v>0</v>
      </c>
      <c r="I190" s="218">
        <f>'[14]Rev_SP-12me'!AC222</f>
        <v>0</v>
      </c>
      <c r="J190" s="17"/>
      <c r="K190" s="217">
        <f>'[14]Rev_SP-12me'!DM222</f>
        <v>41.295654342368998</v>
      </c>
      <c r="L190" s="217">
        <f>'[14]Rev_SP-12me'!DN222</f>
        <v>157.65446281316207</v>
      </c>
      <c r="M190" s="217">
        <f>'[14]Rev_SP-12me'!DP222</f>
        <v>4.4999999999999998E-2</v>
      </c>
      <c r="N190" s="17"/>
      <c r="O190" s="470">
        <f t="shared" si="5"/>
        <v>198.99511715553106</v>
      </c>
    </row>
    <row r="191" spans="2:15" ht="14.5" x14ac:dyDescent="0.25">
      <c r="B191" s="228" t="s">
        <v>1051</v>
      </c>
      <c r="C191" s="16"/>
      <c r="D191" s="221">
        <f>'[14]Rev_SP-12me'!H223</f>
        <v>9</v>
      </c>
      <c r="E191" s="221">
        <f>'[14]Rev_SP-12me'!I223</f>
        <v>88.617283996499992</v>
      </c>
      <c r="F191" s="221">
        <f>'[14]Rev_SP-12me'!K223</f>
        <v>81.603042332487561</v>
      </c>
      <c r="G191" s="238">
        <f>'[14]Rev_SP-12me'!S223</f>
        <v>500</v>
      </c>
      <c r="H191" s="248">
        <f>'[14]Rev_SP-12me'!T223</f>
        <v>7.8</v>
      </c>
      <c r="I191" s="238">
        <f>'[14]Rev_SP-12me'!AC223</f>
        <v>5000</v>
      </c>
      <c r="J191" s="17"/>
      <c r="K191" s="221">
        <f>'[14]Rev_SP-12me'!DM223</f>
        <v>41.295654342368998</v>
      </c>
      <c r="L191" s="221">
        <f>'[14]Rev_SP-12me'!DN223</f>
        <v>63.650373019340307</v>
      </c>
      <c r="M191" s="221">
        <f>'[14]Rev_SP-12me'!DP223</f>
        <v>4.4999999999999998E-2</v>
      </c>
      <c r="N191" s="17"/>
      <c r="O191" s="216">
        <f t="shared" si="5"/>
        <v>104.9910273617093</v>
      </c>
    </row>
    <row r="192" spans="2:15" ht="14.5" x14ac:dyDescent="0.25">
      <c r="B192" s="228" t="s">
        <v>1052</v>
      </c>
      <c r="C192" s="16"/>
      <c r="D192" s="221">
        <f>'[14]Rev_SP-12me'!H224</f>
        <v>0</v>
      </c>
      <c r="E192" s="221">
        <f>'[14]Rev_SP-12me'!I224</f>
        <v>0</v>
      </c>
      <c r="F192" s="221">
        <f>'[14]Rev_SP-12me'!K224</f>
        <v>31.870544294518474</v>
      </c>
      <c r="G192" s="238">
        <f>'[14]Rev_SP-12me'!S224</f>
        <v>0</v>
      </c>
      <c r="H192" s="248">
        <f>'[14]Rev_SP-12me'!T224</f>
        <v>8.8000000000000007</v>
      </c>
      <c r="I192" s="238">
        <f>'[14]Rev_SP-12me'!AC224</f>
        <v>5000</v>
      </c>
      <c r="J192" s="17"/>
      <c r="K192" s="221">
        <f>'[14]Rev_SP-12me'!DM224</f>
        <v>0</v>
      </c>
      <c r="L192" s="221">
        <f>'[14]Rev_SP-12me'!DN224</f>
        <v>28.046078979176258</v>
      </c>
      <c r="M192" s="221">
        <f>'[14]Rev_SP-12me'!DP224</f>
        <v>0</v>
      </c>
      <c r="N192" s="17"/>
      <c r="O192" s="216">
        <f t="shared" si="5"/>
        <v>28.046078979176258</v>
      </c>
    </row>
    <row r="193" spans="2:15" ht="14.5" x14ac:dyDescent="0.25">
      <c r="B193" s="228" t="s">
        <v>1053</v>
      </c>
      <c r="C193" s="16"/>
      <c r="D193" s="221">
        <f>'[14]Rev_SP-12me'!H225</f>
        <v>0</v>
      </c>
      <c r="E193" s="221">
        <f>'[14]Rev_SP-12me'!I225</f>
        <v>0</v>
      </c>
      <c r="F193" s="221">
        <f>'[14]Rev_SP-12me'!K225</f>
        <v>32.340024485058947</v>
      </c>
      <c r="G193" s="238">
        <f>'[14]Rev_SP-12me'!S225</f>
        <v>0</v>
      </c>
      <c r="H193" s="248">
        <f>'[14]Rev_SP-12me'!T225</f>
        <v>8.8000000000000007</v>
      </c>
      <c r="I193" s="238">
        <f>'[14]Rev_SP-12me'!AC225</f>
        <v>5000</v>
      </c>
      <c r="J193" s="17"/>
      <c r="K193" s="221">
        <f>'[14]Rev_SP-12me'!DM225</f>
        <v>0</v>
      </c>
      <c r="L193" s="221">
        <f>'[14]Rev_SP-12me'!DN225</f>
        <v>28.459221546851872</v>
      </c>
      <c r="M193" s="221">
        <f>'[14]Rev_SP-12me'!DP225</f>
        <v>0</v>
      </c>
      <c r="N193" s="17"/>
      <c r="O193" s="216">
        <f t="shared" si="5"/>
        <v>28.459221546851872</v>
      </c>
    </row>
    <row r="194" spans="2:15" ht="14.5" x14ac:dyDescent="0.25">
      <c r="B194" s="228" t="s">
        <v>1054</v>
      </c>
      <c r="C194" s="16"/>
      <c r="D194" s="221">
        <f>'[14]Rev_SP-12me'!H226</f>
        <v>0</v>
      </c>
      <c r="E194" s="221">
        <f>'[14]Rev_SP-12me'!I226</f>
        <v>0</v>
      </c>
      <c r="F194" s="221">
        <f>'[14]Rev_SP-12me'!K226</f>
        <v>56.79694039354716</v>
      </c>
      <c r="G194" s="238">
        <f>'[14]Rev_SP-12me'!S226</f>
        <v>0</v>
      </c>
      <c r="H194" s="248">
        <f>'[14]Rev_SP-12me'!T226</f>
        <v>6.3</v>
      </c>
      <c r="I194" s="238">
        <f>'[14]Rev_SP-12me'!AC226</f>
        <v>5000</v>
      </c>
      <c r="J194" s="17"/>
      <c r="K194" s="221">
        <f>'[14]Rev_SP-12me'!DM226</f>
        <v>0</v>
      </c>
      <c r="L194" s="221">
        <f>'[14]Rev_SP-12me'!DN226</f>
        <v>37.49878926779364</v>
      </c>
      <c r="M194" s="221">
        <f>'[14]Rev_SP-12me'!DP226</f>
        <v>0</v>
      </c>
      <c r="N194" s="17"/>
      <c r="O194" s="216">
        <f t="shared" si="5"/>
        <v>37.49878926779364</v>
      </c>
    </row>
    <row r="195" spans="2:15" x14ac:dyDescent="0.25">
      <c r="B195" s="220" t="s">
        <v>1057</v>
      </c>
      <c r="C195" s="16"/>
      <c r="D195" s="217">
        <f>'[14]Rev_SP-12me'!H227</f>
        <v>0</v>
      </c>
      <c r="E195" s="217">
        <f>'[14]Rev_SP-12me'!I227</f>
        <v>0</v>
      </c>
      <c r="F195" s="217">
        <f>'[14]Rev_SP-12me'!K227</f>
        <v>0</v>
      </c>
      <c r="G195" s="218">
        <f>'[14]Rev_SP-12me'!S227</f>
        <v>0</v>
      </c>
      <c r="H195" s="219">
        <f>'[14]Rev_SP-12me'!T227</f>
        <v>0</v>
      </c>
      <c r="I195" s="218">
        <f>'[14]Rev_SP-12me'!AC227</f>
        <v>0</v>
      </c>
      <c r="J195" s="17"/>
      <c r="K195" s="217">
        <f>'[14]Rev_SP-12me'!DM227</f>
        <v>0</v>
      </c>
      <c r="L195" s="217">
        <f>'[14]Rev_SP-12me'!DN227</f>
        <v>0</v>
      </c>
      <c r="M195" s="217">
        <f>'[14]Rev_SP-12me'!DP227</f>
        <v>0</v>
      </c>
      <c r="N195" s="17"/>
      <c r="O195" s="470">
        <f t="shared" si="5"/>
        <v>0</v>
      </c>
    </row>
    <row r="196" spans="2:15" ht="14.5" x14ac:dyDescent="0.25">
      <c r="B196" s="224" t="s">
        <v>1051</v>
      </c>
      <c r="C196" s="16"/>
      <c r="D196" s="221">
        <f>'[14]Rev_SP-12me'!H228</f>
        <v>0</v>
      </c>
      <c r="E196" s="221">
        <f>'[14]Rev_SP-12me'!I228</f>
        <v>0</v>
      </c>
      <c r="F196" s="221">
        <f>'[14]Rev_SP-12me'!K228</f>
        <v>0</v>
      </c>
      <c r="G196" s="238">
        <f>'[14]Rev_SP-12me'!S228</f>
        <v>285</v>
      </c>
      <c r="H196" s="248">
        <f>'[14]Rev_SP-12me'!T228</f>
        <v>5</v>
      </c>
      <c r="I196" s="238">
        <f>'[14]Rev_SP-12me'!AC228</f>
        <v>5000</v>
      </c>
      <c r="J196" s="17"/>
      <c r="K196" s="221">
        <f>'[14]Rev_SP-12me'!DM228</f>
        <v>0</v>
      </c>
      <c r="L196" s="221">
        <f>'[14]Rev_SP-12me'!DN228</f>
        <v>0</v>
      </c>
      <c r="M196" s="221">
        <f>'[14]Rev_SP-12me'!DP228</f>
        <v>0</v>
      </c>
      <c r="N196" s="17"/>
      <c r="O196" s="216">
        <f t="shared" si="5"/>
        <v>0</v>
      </c>
    </row>
    <row r="197" spans="2:15" ht="14.5" x14ac:dyDescent="0.25">
      <c r="B197" s="224" t="s">
        <v>1052</v>
      </c>
      <c r="C197" s="16"/>
      <c r="D197" s="221">
        <f>'[14]Rev_SP-12me'!H229</f>
        <v>0</v>
      </c>
      <c r="E197" s="221">
        <f>'[14]Rev_SP-12me'!I229</f>
        <v>0</v>
      </c>
      <c r="F197" s="221">
        <f>'[14]Rev_SP-12me'!K229</f>
        <v>0</v>
      </c>
      <c r="G197" s="238">
        <f>'[14]Rev_SP-12me'!S229</f>
        <v>0</v>
      </c>
      <c r="H197" s="248">
        <f>'[14]Rev_SP-12me'!T229</f>
        <v>6</v>
      </c>
      <c r="I197" s="238">
        <f>'[14]Rev_SP-12me'!AC229</f>
        <v>5000</v>
      </c>
      <c r="J197" s="17"/>
      <c r="K197" s="221">
        <f>'[14]Rev_SP-12me'!DM229</f>
        <v>0</v>
      </c>
      <c r="L197" s="221">
        <f>'[14]Rev_SP-12me'!DN229</f>
        <v>0</v>
      </c>
      <c r="M197" s="221">
        <f>'[14]Rev_SP-12me'!DP229</f>
        <v>0</v>
      </c>
      <c r="N197" s="17"/>
      <c r="O197" s="216">
        <f t="shared" si="5"/>
        <v>0</v>
      </c>
    </row>
    <row r="198" spans="2:15" ht="14.5" x14ac:dyDescent="0.25">
      <c r="B198" s="224" t="s">
        <v>1053</v>
      </c>
      <c r="C198" s="16"/>
      <c r="D198" s="221">
        <f>'[14]Rev_SP-12me'!H230</f>
        <v>0</v>
      </c>
      <c r="E198" s="221">
        <f>'[14]Rev_SP-12me'!I230</f>
        <v>0</v>
      </c>
      <c r="F198" s="221">
        <f>'[14]Rev_SP-12me'!K230</f>
        <v>0</v>
      </c>
      <c r="G198" s="238">
        <f>'[14]Rev_SP-12me'!S230</f>
        <v>0</v>
      </c>
      <c r="H198" s="248">
        <f>'[14]Rev_SP-12me'!T230</f>
        <v>6</v>
      </c>
      <c r="I198" s="238">
        <f>'[14]Rev_SP-12me'!AC230</f>
        <v>5000</v>
      </c>
      <c r="J198" s="17"/>
      <c r="K198" s="221">
        <f>'[14]Rev_SP-12me'!DM230</f>
        <v>0</v>
      </c>
      <c r="L198" s="221">
        <f>'[14]Rev_SP-12me'!DN230</f>
        <v>0</v>
      </c>
      <c r="M198" s="221">
        <f>'[14]Rev_SP-12me'!DP230</f>
        <v>0</v>
      </c>
      <c r="N198" s="17"/>
      <c r="O198" s="216">
        <f t="shared" si="5"/>
        <v>0</v>
      </c>
    </row>
    <row r="199" spans="2:15" ht="14.5" x14ac:dyDescent="0.25">
      <c r="B199" s="224" t="s">
        <v>1054</v>
      </c>
      <c r="C199" s="16"/>
      <c r="D199" s="221">
        <f>'[14]Rev_SP-12me'!H231</f>
        <v>0</v>
      </c>
      <c r="E199" s="221">
        <f>'[14]Rev_SP-12me'!I231</f>
        <v>0</v>
      </c>
      <c r="F199" s="221">
        <f>'[14]Rev_SP-12me'!K231</f>
        <v>0</v>
      </c>
      <c r="G199" s="238">
        <f>'[14]Rev_SP-12me'!S231</f>
        <v>0</v>
      </c>
      <c r="H199" s="248">
        <f>'[14]Rev_SP-12me'!T231</f>
        <v>3.5</v>
      </c>
      <c r="I199" s="238">
        <f>'[14]Rev_SP-12me'!AC231</f>
        <v>5000</v>
      </c>
      <c r="J199" s="17"/>
      <c r="K199" s="221">
        <f>'[14]Rev_SP-12me'!DM231</f>
        <v>0</v>
      </c>
      <c r="L199" s="221">
        <f>'[14]Rev_SP-12me'!DN231</f>
        <v>0</v>
      </c>
      <c r="M199" s="221">
        <f>'[14]Rev_SP-12me'!DP231</f>
        <v>0</v>
      </c>
      <c r="N199" s="17"/>
      <c r="O199" s="216">
        <f t="shared" si="5"/>
        <v>0</v>
      </c>
    </row>
    <row r="200" spans="2:15" x14ac:dyDescent="0.25">
      <c r="B200" s="220" t="s">
        <v>1058</v>
      </c>
      <c r="C200" s="16"/>
      <c r="D200" s="217">
        <f>'[14]Rev_SP-12me'!H232</f>
        <v>1</v>
      </c>
      <c r="E200" s="217">
        <f>'[14]Rev_SP-12me'!I232</f>
        <v>17.982805976095896</v>
      </c>
      <c r="F200" s="217">
        <f>'[14]Rev_SP-12me'!K232</f>
        <v>109.96461332201355</v>
      </c>
      <c r="G200" s="218">
        <f>'[14]Rev_SP-12me'!S232</f>
        <v>0</v>
      </c>
      <c r="H200" s="219">
        <f>'[14]Rev_SP-12me'!T232</f>
        <v>0</v>
      </c>
      <c r="I200" s="218">
        <f>'[14]Rev_SP-12me'!AC232</f>
        <v>0</v>
      </c>
      <c r="J200" s="17"/>
      <c r="K200" s="217">
        <f>'[14]Rev_SP-12me'!DM232</f>
        <v>8.3799875848606895</v>
      </c>
      <c r="L200" s="217">
        <f>'[14]Rev_SP-12me'!DN232</f>
        <v>81.059292909147445</v>
      </c>
      <c r="M200" s="217">
        <f>'[14]Rev_SP-12me'!DP232</f>
        <v>6.0000000000000001E-3</v>
      </c>
      <c r="N200" s="17"/>
      <c r="O200" s="470">
        <f t="shared" si="5"/>
        <v>89.445280494008131</v>
      </c>
    </row>
    <row r="201" spans="2:15" ht="14.5" x14ac:dyDescent="0.25">
      <c r="B201" s="228" t="s">
        <v>1051</v>
      </c>
      <c r="C201" s="16"/>
      <c r="D201" s="221">
        <f>'[14]Rev_SP-12me'!H233</f>
        <v>1</v>
      </c>
      <c r="E201" s="221">
        <f>'[14]Rev_SP-12me'!I233</f>
        <v>17.982805976095896</v>
      </c>
      <c r="F201" s="221">
        <f>'[14]Rev_SP-12me'!K233</f>
        <v>31.84505817508208</v>
      </c>
      <c r="G201" s="238">
        <f>'[14]Rev_SP-12me'!S233</f>
        <v>500</v>
      </c>
      <c r="H201" s="248">
        <f>'[14]Rev_SP-12me'!T233</f>
        <v>7.45</v>
      </c>
      <c r="I201" s="238">
        <f>'[14]Rev_SP-12me'!AC233</f>
        <v>5000</v>
      </c>
      <c r="J201" s="17"/>
      <c r="K201" s="221">
        <f>'[14]Rev_SP-12me'!DM233</f>
        <v>8.3799875848606895</v>
      </c>
      <c r="L201" s="221">
        <f>'[14]Rev_SP-12me'!DN233</f>
        <v>23.72456834043615</v>
      </c>
      <c r="M201" s="221">
        <f>'[14]Rev_SP-12me'!DP233</f>
        <v>6.0000000000000001E-3</v>
      </c>
      <c r="N201" s="17"/>
      <c r="O201" s="216">
        <f t="shared" si="5"/>
        <v>32.110555925296836</v>
      </c>
    </row>
    <row r="202" spans="2:15" ht="14.5" x14ac:dyDescent="0.25">
      <c r="B202" s="228" t="s">
        <v>1052</v>
      </c>
      <c r="C202" s="16"/>
      <c r="D202" s="221">
        <f>'[14]Rev_SP-12me'!H234</f>
        <v>0</v>
      </c>
      <c r="E202" s="221">
        <f>'[14]Rev_SP-12me'!I234</f>
        <v>0</v>
      </c>
      <c r="F202" s="221">
        <f>'[14]Rev_SP-12me'!K234</f>
        <v>19.670595903574906</v>
      </c>
      <c r="G202" s="238">
        <f>'[14]Rev_SP-12me'!S234</f>
        <v>0</v>
      </c>
      <c r="H202" s="248">
        <f>'[14]Rev_SP-12me'!T234</f>
        <v>8.4499999999999993</v>
      </c>
      <c r="I202" s="238">
        <f>'[14]Rev_SP-12me'!AC234</f>
        <v>5000</v>
      </c>
      <c r="J202" s="17"/>
      <c r="K202" s="221">
        <f>'[14]Rev_SP-12me'!DM234</f>
        <v>0</v>
      </c>
      <c r="L202" s="221">
        <f>'[14]Rev_SP-12me'!DN234</f>
        <v>16.621653538520793</v>
      </c>
      <c r="M202" s="221">
        <f>'[14]Rev_SP-12me'!DP234</f>
        <v>0</v>
      </c>
      <c r="N202" s="17"/>
      <c r="O202" s="216">
        <f t="shared" si="5"/>
        <v>16.621653538520793</v>
      </c>
    </row>
    <row r="203" spans="2:15" ht="14.5" x14ac:dyDescent="0.25">
      <c r="B203" s="228" t="s">
        <v>1053</v>
      </c>
      <c r="C203" s="16"/>
      <c r="D203" s="221">
        <f>'[14]Rev_SP-12me'!H235</f>
        <v>0</v>
      </c>
      <c r="E203" s="221">
        <f>'[14]Rev_SP-12me'!I235</f>
        <v>0</v>
      </c>
      <c r="F203" s="221">
        <f>'[14]Rev_SP-12me'!K235</f>
        <v>19.014364034653148</v>
      </c>
      <c r="G203" s="238">
        <f>'[14]Rev_SP-12me'!S235</f>
        <v>0</v>
      </c>
      <c r="H203" s="248">
        <f>'[14]Rev_SP-12me'!T235</f>
        <v>8.4499999999999993</v>
      </c>
      <c r="I203" s="238">
        <f>'[14]Rev_SP-12me'!AC235</f>
        <v>5000</v>
      </c>
      <c r="J203" s="17"/>
      <c r="K203" s="221">
        <f>'[14]Rev_SP-12me'!DM235</f>
        <v>0</v>
      </c>
      <c r="L203" s="221">
        <f>'[14]Rev_SP-12me'!DN235</f>
        <v>16.067137609281907</v>
      </c>
      <c r="M203" s="221">
        <f>'[14]Rev_SP-12me'!DP235</f>
        <v>0</v>
      </c>
      <c r="N203" s="17"/>
      <c r="O203" s="216">
        <f t="shared" si="5"/>
        <v>16.067137609281907</v>
      </c>
    </row>
    <row r="204" spans="2:15" ht="14.5" x14ac:dyDescent="0.25">
      <c r="B204" s="228" t="s">
        <v>1054</v>
      </c>
      <c r="C204" s="16"/>
      <c r="D204" s="221">
        <f>'[14]Rev_SP-12me'!H236</f>
        <v>0</v>
      </c>
      <c r="E204" s="221">
        <f>'[14]Rev_SP-12me'!I236</f>
        <v>0</v>
      </c>
      <c r="F204" s="221">
        <f>'[14]Rev_SP-12me'!K236</f>
        <v>39.434595208703421</v>
      </c>
      <c r="G204" s="238">
        <f>'[14]Rev_SP-12me'!S236</f>
        <v>0</v>
      </c>
      <c r="H204" s="248">
        <f>'[14]Rev_SP-12me'!T236</f>
        <v>5.95</v>
      </c>
      <c r="I204" s="238">
        <f>'[14]Rev_SP-12me'!AC236</f>
        <v>5000</v>
      </c>
      <c r="J204" s="17"/>
      <c r="K204" s="221">
        <f>'[14]Rev_SP-12me'!DM236</f>
        <v>0</v>
      </c>
      <c r="L204" s="221">
        <f>'[14]Rev_SP-12me'!DN236</f>
        <v>24.645933420908605</v>
      </c>
      <c r="M204" s="221">
        <f>'[14]Rev_SP-12me'!DP236</f>
        <v>0</v>
      </c>
      <c r="N204" s="17"/>
      <c r="O204" s="216">
        <f t="shared" si="5"/>
        <v>24.645933420908605</v>
      </c>
    </row>
    <row r="205" spans="2:15" x14ac:dyDescent="0.25">
      <c r="B205" s="220" t="s">
        <v>1087</v>
      </c>
      <c r="C205" s="16"/>
      <c r="D205" s="217">
        <f>'[14]Rev_SP-12me'!H237</f>
        <v>21</v>
      </c>
      <c r="E205" s="217">
        <f>'[14]Rev_SP-12me'!I237</f>
        <v>715.15652250000005</v>
      </c>
      <c r="F205" s="217">
        <f>'[14]Rev_SP-12me'!K237</f>
        <v>1522.4983747841998</v>
      </c>
      <c r="G205" s="218">
        <f>'[14]Rev_SP-12me'!S237</f>
        <v>0</v>
      </c>
      <c r="H205" s="219">
        <f>'[14]Rev_SP-12me'!T237</f>
        <v>0</v>
      </c>
      <c r="I205" s="218">
        <f>'[14]Rev_SP-12me'!AC237</f>
        <v>0</v>
      </c>
      <c r="J205" s="17"/>
      <c r="K205" s="217">
        <f>'[14]Rev_SP-12me'!DM237</f>
        <v>117.36761470820315</v>
      </c>
      <c r="L205" s="217">
        <f>'[14]Rev_SP-12me'!DN237</f>
        <v>959.17397611404579</v>
      </c>
      <c r="M205" s="217">
        <f>'[14]Rev_SP-12me'!DP237</f>
        <v>0.126</v>
      </c>
      <c r="N205" s="17"/>
      <c r="O205" s="470">
        <f t="shared" si="5"/>
        <v>1076.6675908222489</v>
      </c>
    </row>
    <row r="206" spans="2:15" ht="14.5" x14ac:dyDescent="0.25">
      <c r="B206" s="224" t="s">
        <v>1060</v>
      </c>
      <c r="C206" s="16"/>
      <c r="D206" s="221">
        <f>'[14]Rev_SP-12me'!H238</f>
        <v>21</v>
      </c>
      <c r="E206" s="221">
        <f>'[14]Rev_SP-12me'!I238</f>
        <v>715.15652250000005</v>
      </c>
      <c r="F206" s="221">
        <f>'[14]Rev_SP-12me'!K238</f>
        <v>1522.4983747841998</v>
      </c>
      <c r="G206" s="238">
        <f>'[14]Rev_SP-12me'!S238</f>
        <v>300</v>
      </c>
      <c r="H206" s="248">
        <f>'[14]Rev_SP-12me'!T238</f>
        <v>6.3</v>
      </c>
      <c r="I206" s="238">
        <f>'[14]Rev_SP-12me'!AC238</f>
        <v>5000</v>
      </c>
      <c r="J206" s="17"/>
      <c r="K206" s="221">
        <f>'[14]Rev_SP-12me'!DM238</f>
        <v>117.36761470820315</v>
      </c>
      <c r="L206" s="221">
        <f>'[14]Rev_SP-12me'!DN238</f>
        <v>959.17397611404579</v>
      </c>
      <c r="M206" s="221">
        <f>'[14]Rev_SP-12me'!DP238</f>
        <v>0.126</v>
      </c>
      <c r="N206" s="17"/>
      <c r="O206" s="216">
        <f t="shared" si="5"/>
        <v>1076.6675908222489</v>
      </c>
    </row>
    <row r="207" spans="2:15" ht="14.5" x14ac:dyDescent="0.25">
      <c r="B207" s="224" t="s">
        <v>1088</v>
      </c>
      <c r="C207" s="16"/>
      <c r="D207" s="221">
        <f>'[14]Rev_SP-12me'!H239</f>
        <v>0</v>
      </c>
      <c r="E207" s="221">
        <f>'[14]Rev_SP-12me'!I239</f>
        <v>0</v>
      </c>
      <c r="F207" s="221">
        <f>'[14]Rev_SP-12me'!K239</f>
        <v>0</v>
      </c>
      <c r="G207" s="238">
        <f>'[14]Rev_SP-12me'!S239</f>
        <v>275</v>
      </c>
      <c r="H207" s="248">
        <f>'[14]Rev_SP-12me'!T239</f>
        <v>6.3</v>
      </c>
      <c r="I207" s="238">
        <f>'[14]Rev_SP-12me'!AC239</f>
        <v>5000</v>
      </c>
      <c r="J207" s="17"/>
      <c r="K207" s="221">
        <f>'[14]Rev_SP-12me'!DM239</f>
        <v>0</v>
      </c>
      <c r="L207" s="221">
        <f>'[14]Rev_SP-12me'!DN239</f>
        <v>0</v>
      </c>
      <c r="M207" s="221">
        <f>'[14]Rev_SP-12me'!DP239</f>
        <v>0</v>
      </c>
      <c r="N207" s="17"/>
      <c r="O207" s="216">
        <f t="shared" si="5"/>
        <v>0</v>
      </c>
    </row>
    <row r="208" spans="2:15" x14ac:dyDescent="0.25">
      <c r="B208" s="220" t="s">
        <v>1089</v>
      </c>
      <c r="C208" s="16"/>
      <c r="D208" s="226">
        <f>'[14]Rev_SP-12me'!H247</f>
        <v>2</v>
      </c>
      <c r="E208" s="217">
        <f>'[14]Rev_SP-12me'!I247</f>
        <v>55.368600000000001</v>
      </c>
      <c r="F208" s="217">
        <f>'[14]Rev_SP-12me'!K247</f>
        <v>291.52376186119915</v>
      </c>
      <c r="G208" s="218">
        <f>'[14]Rev_SP-12me'!S247</f>
        <v>0</v>
      </c>
      <c r="H208" s="219">
        <f>'[14]Rev_SP-12me'!T247</f>
        <v>0</v>
      </c>
      <c r="I208" s="218">
        <f>'[14]Rev_SP-12me'!AC247</f>
        <v>0</v>
      </c>
      <c r="J208" s="17"/>
      <c r="K208" s="217">
        <f>'[14]Rev_SP-12me'!DM247</f>
        <v>0</v>
      </c>
      <c r="L208" s="217">
        <f>'[14]Rev_SP-12me'!DN247</f>
        <v>177.82949473533148</v>
      </c>
      <c r="M208" s="217">
        <f>'[14]Rev_SP-12me'!DP247</f>
        <v>1.2E-2</v>
      </c>
      <c r="N208" s="17"/>
      <c r="O208" s="470">
        <f t="shared" si="5"/>
        <v>177.84149473533148</v>
      </c>
    </row>
    <row r="209" spans="2:15" ht="14.5" x14ac:dyDescent="0.25">
      <c r="B209" s="224" t="s">
        <v>197</v>
      </c>
      <c r="C209" s="16"/>
      <c r="D209" s="227">
        <f>'[14]Rev_SP-12me'!H248</f>
        <v>2</v>
      </c>
      <c r="E209" s="221">
        <f>'[14]Rev_SP-12me'!I248</f>
        <v>55.368600000000001</v>
      </c>
      <c r="F209" s="221">
        <f>'[14]Rev_SP-12me'!K248</f>
        <v>291.52376186119915</v>
      </c>
      <c r="G209" s="238">
        <f>'[14]Rev_SP-12me'!S248</f>
        <v>0</v>
      </c>
      <c r="H209" s="248">
        <f>'[14]Rev_SP-12me'!T248</f>
        <v>6.1</v>
      </c>
      <c r="I209" s="238">
        <f>'[14]Rev_SP-12me'!AC248</f>
        <v>5000</v>
      </c>
      <c r="J209" s="17"/>
      <c r="K209" s="221">
        <f>'[14]Rev_SP-12me'!DM248</f>
        <v>0</v>
      </c>
      <c r="L209" s="221">
        <f>'[14]Rev_SP-12me'!DN248</f>
        <v>177.82949473533148</v>
      </c>
      <c r="M209" s="221">
        <f>'[14]Rev_SP-12me'!DP248</f>
        <v>1.2E-2</v>
      </c>
      <c r="N209" s="17"/>
      <c r="O209" s="216">
        <f t="shared" si="5"/>
        <v>177.84149473533148</v>
      </c>
    </row>
    <row r="210" spans="2:15" x14ac:dyDescent="0.25">
      <c r="B210" s="220" t="s">
        <v>1090</v>
      </c>
      <c r="C210" s="16"/>
      <c r="D210" s="226">
        <f>'[14]Rev_SP-12me'!H249</f>
        <v>0</v>
      </c>
      <c r="E210" s="226">
        <f>'[14]Rev_SP-12me'!I249</f>
        <v>0</v>
      </c>
      <c r="F210" s="226">
        <f>'[14]Rev_SP-12me'!K249</f>
        <v>0</v>
      </c>
      <c r="G210" s="547">
        <f>'[14]Rev_SP-12me'!S249</f>
        <v>0</v>
      </c>
      <c r="H210" s="219">
        <f>'[14]Rev_SP-12me'!T249</f>
        <v>0</v>
      </c>
      <c r="I210" s="218">
        <f>'[14]Rev_SP-12me'!AC249</f>
        <v>0</v>
      </c>
      <c r="J210" s="17"/>
      <c r="K210" s="226">
        <f>'[14]Rev_SP-12me'!DM249</f>
        <v>0</v>
      </c>
      <c r="L210" s="226">
        <f>'[14]Rev_SP-12me'!DN249</f>
        <v>0</v>
      </c>
      <c r="M210" s="226">
        <f>'[14]Rev_SP-12me'!DP249</f>
        <v>0</v>
      </c>
      <c r="N210" s="17"/>
      <c r="O210" s="216">
        <f t="shared" si="5"/>
        <v>0</v>
      </c>
    </row>
    <row r="211" spans="2:15" x14ac:dyDescent="0.25">
      <c r="B211" s="225" t="s">
        <v>1091</v>
      </c>
      <c r="C211" s="16"/>
      <c r="D211" s="217">
        <f>'[14]Rev_SP-12me'!H240</f>
        <v>17</v>
      </c>
      <c r="E211" s="217">
        <f>'[14]Rev_SP-12me'!I240</f>
        <v>204.78974249999999</v>
      </c>
      <c r="F211" s="217">
        <f>'[14]Rev_SP-12me'!K240</f>
        <v>1110.7189154934731</v>
      </c>
      <c r="G211" s="218">
        <f>'[14]Rev_SP-12me'!S240</f>
        <v>0</v>
      </c>
      <c r="H211" s="219">
        <f>'[14]Rev_SP-12me'!T240</f>
        <v>0</v>
      </c>
      <c r="I211" s="218">
        <f>'[14]Rev_SP-12me'!AC240</f>
        <v>0</v>
      </c>
      <c r="J211" s="17"/>
      <c r="K211" s="217">
        <f>'[14]Rev_SP-12me'!DM240</f>
        <v>95.432020005000012</v>
      </c>
      <c r="L211" s="217">
        <f>'[14]Rev_SP-12me'!DN240</f>
        <v>530.67409728733503</v>
      </c>
      <c r="M211" s="217">
        <f>'[14]Rev_SP-12me'!DP240</f>
        <v>0.11399999999999999</v>
      </c>
      <c r="N211" s="17"/>
      <c r="O211" s="470">
        <f t="shared" si="5"/>
        <v>626.22011729233509</v>
      </c>
    </row>
    <row r="212" spans="2:15" ht="14.5" x14ac:dyDescent="0.25">
      <c r="B212" s="224" t="s">
        <v>1092</v>
      </c>
      <c r="C212" s="16"/>
      <c r="D212" s="221">
        <f>'[14]Rev_SP-12me'!H241</f>
        <v>17</v>
      </c>
      <c r="E212" s="221">
        <f>'[14]Rev_SP-12me'!I241</f>
        <v>204.78974249999999</v>
      </c>
      <c r="F212" s="221">
        <f>'[14]Rev_SP-12me'!K241</f>
        <v>940.8729951399157</v>
      </c>
      <c r="G212" s="238">
        <f>'[14]Rev_SP-12me'!S241</f>
        <v>500</v>
      </c>
      <c r="H212" s="248">
        <f>'[14]Rev_SP-12me'!T241</f>
        <v>5.05</v>
      </c>
      <c r="I212" s="238">
        <f>'[14]Rev_SP-12me'!AC241</f>
        <v>5000</v>
      </c>
      <c r="J212" s="17"/>
      <c r="K212" s="221">
        <f>'[14]Rev_SP-12me'!DM241</f>
        <v>95.432020005000012</v>
      </c>
      <c r="L212" s="221">
        <f>'[14]Rev_SP-12me'!DN241</f>
        <v>303.89788754565745</v>
      </c>
      <c r="M212" s="221">
        <f>'[14]Rev_SP-12me'!DP241</f>
        <v>0.09</v>
      </c>
      <c r="N212" s="17"/>
      <c r="O212" s="216">
        <f t="shared" si="5"/>
        <v>399.41990755065746</v>
      </c>
    </row>
    <row r="213" spans="2:15" ht="14.5" x14ac:dyDescent="0.25">
      <c r="B213" s="224" t="s">
        <v>1093</v>
      </c>
      <c r="C213" s="16"/>
      <c r="D213" s="221">
        <f>'[14]Rev_SP-12me'!H242</f>
        <v>0</v>
      </c>
      <c r="E213" s="221">
        <f>'[14]Rev_SP-12me'!I242</f>
        <v>0</v>
      </c>
      <c r="F213" s="221">
        <f>'[14]Rev_SP-12me'!K242</f>
        <v>0</v>
      </c>
      <c r="G213" s="238">
        <f>'[14]Rev_SP-12me'!S242</f>
        <v>0</v>
      </c>
      <c r="H213" s="248">
        <f>'[14]Rev_SP-12me'!T242</f>
        <v>0</v>
      </c>
      <c r="I213" s="238">
        <f>'[14]Rev_SP-12me'!AC242</f>
        <v>5000</v>
      </c>
      <c r="J213" s="17"/>
      <c r="K213" s="221">
        <f>'[14]Rev_SP-12me'!DM242</f>
        <v>0</v>
      </c>
      <c r="L213" s="221">
        <f>'[14]Rev_SP-12me'!DN242</f>
        <v>142.70247916666665</v>
      </c>
      <c r="M213" s="221">
        <f>'[14]Rev_SP-12me'!DP242</f>
        <v>0</v>
      </c>
      <c r="N213" s="17"/>
      <c r="O213" s="216">
        <f t="shared" si="5"/>
        <v>142.70247916666665</v>
      </c>
    </row>
    <row r="214" spans="2:15" ht="14.5" x14ac:dyDescent="0.25">
      <c r="B214" s="224" t="s">
        <v>1094</v>
      </c>
      <c r="C214" s="16"/>
      <c r="D214" s="221">
        <f>'[14]Rev_SP-12me'!H243</f>
        <v>0</v>
      </c>
      <c r="E214" s="221">
        <f>'[14]Rev_SP-12me'!I243</f>
        <v>0</v>
      </c>
      <c r="F214" s="221">
        <f>'[14]Rev_SP-12me'!K243</f>
        <v>169.84592035355749</v>
      </c>
      <c r="G214" s="238">
        <f>'[14]Rev_SP-12me'!S243</f>
        <v>500</v>
      </c>
      <c r="H214" s="248">
        <f>'[14]Rev_SP-12me'!T243</f>
        <v>4.95</v>
      </c>
      <c r="I214" s="238">
        <f>'[14]Rev_SP-12me'!AC243</f>
        <v>5000</v>
      </c>
      <c r="J214" s="17"/>
      <c r="K214" s="221">
        <f>'[14]Rev_SP-12me'!DM243</f>
        <v>0</v>
      </c>
      <c r="L214" s="221">
        <f>'[14]Rev_SP-12me'!DN243</f>
        <v>64.273730575010973</v>
      </c>
      <c r="M214" s="221">
        <f>'[14]Rev_SP-12me'!DP243</f>
        <v>2.4E-2</v>
      </c>
      <c r="N214" s="17"/>
      <c r="O214" s="216">
        <f t="shared" si="5"/>
        <v>64.297730575010974</v>
      </c>
    </row>
    <row r="215" spans="2:15" ht="14.5" x14ac:dyDescent="0.25">
      <c r="B215" s="224" t="s">
        <v>1095</v>
      </c>
      <c r="C215" s="16"/>
      <c r="D215" s="221">
        <f>'[14]Rev_SP-12me'!H244</f>
        <v>0</v>
      </c>
      <c r="E215" s="221">
        <f>'[14]Rev_SP-12me'!I244</f>
        <v>0</v>
      </c>
      <c r="F215" s="221">
        <f>'[14]Rev_SP-12me'!K244</f>
        <v>0</v>
      </c>
      <c r="G215" s="238">
        <f>'[14]Rev_SP-12me'!S244</f>
        <v>475</v>
      </c>
      <c r="H215" s="248">
        <f>'[14]Rev_SP-12me'!T244</f>
        <v>4.95</v>
      </c>
      <c r="I215" s="238">
        <f>'[14]Rev_SP-12me'!AC244</f>
        <v>5000</v>
      </c>
      <c r="J215" s="17"/>
      <c r="K215" s="221">
        <f>'[14]Rev_SP-12me'!DM244</f>
        <v>0</v>
      </c>
      <c r="L215" s="221">
        <f>'[14]Rev_SP-12me'!DN244</f>
        <v>19.800000000000004</v>
      </c>
      <c r="M215" s="221">
        <f>'[14]Rev_SP-12me'!DP244</f>
        <v>0</v>
      </c>
      <c r="N215" s="17"/>
      <c r="O215" s="216">
        <f t="shared" si="5"/>
        <v>19.800000000000004</v>
      </c>
    </row>
    <row r="216" spans="2:15" x14ac:dyDescent="0.25">
      <c r="B216" s="220" t="s">
        <v>856</v>
      </c>
      <c r="C216" s="16"/>
      <c r="D216" s="217">
        <f>'[14]Rev_SP-12me'!H245</f>
        <v>0</v>
      </c>
      <c r="E216" s="217">
        <f>'[14]Rev_SP-12me'!I245</f>
        <v>0</v>
      </c>
      <c r="F216" s="217">
        <f>'[14]Rev_SP-12me'!K245</f>
        <v>0</v>
      </c>
      <c r="G216" s="218">
        <f>'[14]Rev_SP-12me'!S245</f>
        <v>285</v>
      </c>
      <c r="H216" s="219">
        <f>'[14]Rev_SP-12me'!T245</f>
        <v>7.3</v>
      </c>
      <c r="I216" s="218">
        <f>'[14]Rev_SP-12me'!AC245</f>
        <v>5000</v>
      </c>
      <c r="J216" s="17"/>
      <c r="K216" s="217">
        <f>'[14]Rev_SP-12me'!DM245</f>
        <v>0</v>
      </c>
      <c r="L216" s="217">
        <f>'[14]Rev_SP-12me'!DN245</f>
        <v>0</v>
      </c>
      <c r="M216" s="217">
        <f>'[14]Rev_SP-12me'!DP245</f>
        <v>0</v>
      </c>
      <c r="N216" s="17"/>
      <c r="O216" s="470">
        <f t="shared" si="5"/>
        <v>0</v>
      </c>
    </row>
    <row r="217" spans="2:15" x14ac:dyDescent="0.25">
      <c r="B217" s="220" t="s">
        <v>1065</v>
      </c>
      <c r="C217" s="16"/>
      <c r="D217" s="217">
        <f>'[14]Rev_SP-12me'!H246</f>
        <v>0</v>
      </c>
      <c r="E217" s="217">
        <f>'[14]Rev_SP-12me'!I246</f>
        <v>0</v>
      </c>
      <c r="F217" s="217">
        <f>'[14]Rev_SP-12me'!K246</f>
        <v>0</v>
      </c>
      <c r="G217" s="218">
        <f>'[14]Rev_SP-12me'!S246</f>
        <v>500</v>
      </c>
      <c r="H217" s="219">
        <f>'[14]Rev_SP-12me'!T246</f>
        <v>10.8</v>
      </c>
      <c r="I217" s="218">
        <f>'[14]Rev_SP-12me'!AC246</f>
        <v>5000</v>
      </c>
      <c r="J217" s="17"/>
      <c r="K217" s="217">
        <f>'[14]Rev_SP-12me'!DM246</f>
        <v>0</v>
      </c>
      <c r="L217" s="217">
        <f>'[14]Rev_SP-12me'!DN246</f>
        <v>0</v>
      </c>
      <c r="M217" s="217">
        <f>'[14]Rev_SP-12me'!DP246</f>
        <v>0</v>
      </c>
      <c r="N217" s="17"/>
      <c r="O217" s="470">
        <f t="shared" si="5"/>
        <v>0</v>
      </c>
    </row>
    <row r="218" spans="2:15" x14ac:dyDescent="0.25">
      <c r="B218" s="214" t="s">
        <v>1096</v>
      </c>
      <c r="C218" s="16"/>
      <c r="D218" s="212">
        <f>SUM(D176,D184,D189,D190,D195,D200,D205,D208,D210,D211,D216,D217)</f>
        <v>98</v>
      </c>
      <c r="E218" s="212">
        <f>SUM(E176,E184,E189,E190,E195,E200,E205,E208,E210,E211,E216,E217)</f>
        <v>1885.016435622596</v>
      </c>
      <c r="F218" s="212">
        <f>SUM(F176,F184,F189,F190,F195,F200,F205,F208,F210,F211,F216,F217)</f>
        <v>8103.7179623087131</v>
      </c>
      <c r="G218" s="215"/>
      <c r="H218" s="215"/>
      <c r="I218" s="215"/>
      <c r="J218" s="215"/>
      <c r="K218" s="212">
        <f>SUM(K176,K184,K189,K190,K195,K200,K205,K208,K210,K211,K216,K217)</f>
        <v>636.72056662333296</v>
      </c>
      <c r="L218" s="212">
        <f>SUM(L176,L184,L189,L190,L195,L200,L205,L208,L210,L211,L216,L217)</f>
        <v>5120.4575762623053</v>
      </c>
      <c r="M218" s="212">
        <f>SUM(M176,M184,M189,M190,M195,M200,M205,M208,M210,M211,M216,M217)</f>
        <v>0.58499999999999996</v>
      </c>
      <c r="N218" s="212">
        <f>SUM(N176,N184,N189,N190,N195,N200,N205,N208,N210,N211,N216,N217)</f>
        <v>0</v>
      </c>
      <c r="O218" s="212">
        <f>SUM(O176,O184,O189,O190,O195,O200,O205,O208,O210,O211,O216,O217)</f>
        <v>5757.7631428856375</v>
      </c>
    </row>
    <row r="219" spans="2:15" x14ac:dyDescent="0.25">
      <c r="B219" s="214"/>
      <c r="C219" s="16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</row>
    <row r="220" spans="2:15" x14ac:dyDescent="0.25">
      <c r="B220" s="28" t="s">
        <v>1097</v>
      </c>
      <c r="C220" s="16"/>
      <c r="D220" s="212">
        <f>D125+D173+D218</f>
        <v>12632</v>
      </c>
      <c r="E220" s="212">
        <f>E125+E173+E218</f>
        <v>6533.2326228245483</v>
      </c>
      <c r="F220" s="212">
        <f>F125+F173+F218</f>
        <v>24501.87385185578</v>
      </c>
      <c r="G220" s="213"/>
      <c r="H220" s="213"/>
      <c r="I220" s="213"/>
      <c r="J220" s="213"/>
      <c r="K220" s="212">
        <f>K125+K173+K218</f>
        <v>2725.0753001360526</v>
      </c>
      <c r="L220" s="212">
        <f>L125+L173+L218</f>
        <v>17630.389887790781</v>
      </c>
      <c r="M220" s="212">
        <f>M125+M173+M218</f>
        <v>33.761099999999999</v>
      </c>
      <c r="N220" s="212">
        <f>N125+N173+N218</f>
        <v>0</v>
      </c>
      <c r="O220" s="212">
        <f>O125+O173+O218</f>
        <v>20389.226287926835</v>
      </c>
    </row>
    <row r="221" spans="2:15" x14ac:dyDescent="0.25">
      <c r="B221" s="28" t="s">
        <v>1098</v>
      </c>
      <c r="C221" s="16"/>
      <c r="D221" s="212">
        <f>D220+D70</f>
        <v>10997295</v>
      </c>
      <c r="E221" s="212">
        <f>E220+E70</f>
        <v>30433.868136393477</v>
      </c>
      <c r="F221" s="212">
        <f>F220+F70</f>
        <v>58319.591532717604</v>
      </c>
      <c r="G221" s="213"/>
      <c r="H221" s="213"/>
      <c r="I221" s="213"/>
      <c r="J221" s="213"/>
      <c r="K221" s="234">
        <f>K220+K70</f>
        <v>3404.1334753204746</v>
      </c>
      <c r="L221" s="234">
        <f>L220+L70</f>
        <v>28676.732219662332</v>
      </c>
      <c r="M221" s="234">
        <f>M220+M70</f>
        <v>932.9540535000001</v>
      </c>
      <c r="N221" s="212">
        <f>N220+N70</f>
        <v>0</v>
      </c>
      <c r="O221" s="234">
        <f>O220+O70</f>
        <v>33013.819748482805</v>
      </c>
    </row>
    <row r="223" spans="2:15" x14ac:dyDescent="0.25">
      <c r="D223" s="22" t="s">
        <v>202</v>
      </c>
      <c r="E223" s="4"/>
    </row>
    <row r="224" spans="2:15" x14ac:dyDescent="0.25">
      <c r="D224" s="24">
        <v>1</v>
      </c>
      <c r="E224" s="4" t="s">
        <v>203</v>
      </c>
    </row>
    <row r="225" spans="4:5" x14ac:dyDescent="0.25">
      <c r="D225" s="24">
        <f>D224+1</f>
        <v>2</v>
      </c>
      <c r="E225" s="4" t="s">
        <v>210</v>
      </c>
    </row>
  </sheetData>
  <mergeCells count="11">
    <mergeCell ref="B8:C8"/>
    <mergeCell ref="B72:C72"/>
    <mergeCell ref="B2:P2"/>
    <mergeCell ref="B5:C7"/>
    <mergeCell ref="D5:D6"/>
    <mergeCell ref="E5:E6"/>
    <mergeCell ref="F5:F6"/>
    <mergeCell ref="G5:H5"/>
    <mergeCell ref="I5:I6"/>
    <mergeCell ref="J5:J6"/>
    <mergeCell ref="K5:O5"/>
  </mergeCells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2:Q225"/>
  <sheetViews>
    <sheetView showGridLines="0" topLeftCell="A3" zoomScale="70" zoomScaleNormal="70" workbookViewId="0">
      <pane xSplit="3" ySplit="5" topLeftCell="D21" activePane="bottomRight" state="frozen"/>
      <selection pane="topRight" activeCell="D3" sqref="D3"/>
      <selection pane="bottomLeft" activeCell="A8" sqref="A8"/>
      <selection pane="bottomRight" activeCell="A23" sqref="A23"/>
    </sheetView>
  </sheetViews>
  <sheetFormatPr defaultColWidth="9.1796875" defaultRowHeight="14" x14ac:dyDescent="0.25"/>
  <cols>
    <col min="1" max="1" width="9.1796875" style="4"/>
    <col min="2" max="2" width="33" style="4" customWidth="1"/>
    <col min="3" max="3" width="38.54296875" style="4" customWidth="1"/>
    <col min="4" max="4" width="21" style="4" customWidth="1"/>
    <col min="5" max="5" width="16.81640625" style="4" customWidth="1"/>
    <col min="6" max="6" width="14" style="4" customWidth="1"/>
    <col min="7" max="7" width="25" style="4" bestFit="1" customWidth="1"/>
    <col min="8" max="8" width="21.453125" style="4" customWidth="1"/>
    <col min="9" max="9" width="17.54296875" style="4" customWidth="1"/>
    <col min="10" max="10" width="16.1796875" style="4" customWidth="1"/>
    <col min="11" max="11" width="25" style="4" bestFit="1" customWidth="1"/>
    <col min="12" max="12" width="17.54296875" style="4" bestFit="1" customWidth="1"/>
    <col min="13" max="13" width="20.453125" style="4" bestFit="1" customWidth="1"/>
    <col min="14" max="14" width="17.453125" style="4" customWidth="1"/>
    <col min="15" max="15" width="9.1796875" style="4"/>
    <col min="16" max="16" width="13.54296875" style="4" customWidth="1"/>
    <col min="17" max="17" width="33.81640625" style="4" customWidth="1"/>
    <col min="18" max="16384" width="9.1796875" style="4"/>
  </cols>
  <sheetData>
    <row r="2" spans="2:15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</row>
    <row r="3" spans="2:15" x14ac:dyDescent="0.25">
      <c r="I3" s="25" t="s">
        <v>1112</v>
      </c>
    </row>
    <row r="5" spans="2:15" x14ac:dyDescent="0.25">
      <c r="B5" s="1162" t="s">
        <v>136</v>
      </c>
      <c r="C5" s="1166"/>
      <c r="D5" s="1163" t="s">
        <v>1018</v>
      </c>
      <c r="E5" s="1163" t="s">
        <v>1019</v>
      </c>
      <c r="F5" s="1164" t="s">
        <v>816</v>
      </c>
      <c r="G5" s="1164" t="s">
        <v>1020</v>
      </c>
      <c r="H5" s="1164"/>
      <c r="I5" s="1163" t="s">
        <v>1021</v>
      </c>
      <c r="J5" s="1165" t="s">
        <v>1022</v>
      </c>
      <c r="K5" s="1164" t="s">
        <v>1023</v>
      </c>
      <c r="L5" s="1164"/>
      <c r="M5" s="1164"/>
      <c r="N5" s="1164"/>
    </row>
    <row r="6" spans="2:15" x14ac:dyDescent="0.25">
      <c r="B6" s="1167"/>
      <c r="C6" s="1168"/>
      <c r="D6" s="1163"/>
      <c r="E6" s="1163"/>
      <c r="F6" s="1164"/>
      <c r="G6" s="173" t="s">
        <v>1024</v>
      </c>
      <c r="H6" s="173" t="s">
        <v>1025</v>
      </c>
      <c r="I6" s="1163"/>
      <c r="J6" s="1171"/>
      <c r="K6" s="173" t="s">
        <v>1024</v>
      </c>
      <c r="L6" s="173" t="s">
        <v>1025</v>
      </c>
      <c r="M6" s="173" t="s">
        <v>1021</v>
      </c>
      <c r="N6" s="173" t="s">
        <v>90</v>
      </c>
    </row>
    <row r="7" spans="2:15" x14ac:dyDescent="0.25">
      <c r="B7" s="1169"/>
      <c r="C7" s="1170"/>
      <c r="D7" s="12" t="s">
        <v>1026</v>
      </c>
      <c r="E7" s="12" t="s">
        <v>1027</v>
      </c>
      <c r="F7" s="12" t="s">
        <v>1028</v>
      </c>
      <c r="G7" s="12" t="s">
        <v>1029</v>
      </c>
      <c r="H7" s="12" t="s">
        <v>1030</v>
      </c>
      <c r="I7" s="12" t="s">
        <v>1029</v>
      </c>
      <c r="J7" s="173" t="s">
        <v>264</v>
      </c>
      <c r="K7" s="173" t="s">
        <v>500</v>
      </c>
      <c r="L7" s="173" t="s">
        <v>500</v>
      </c>
      <c r="M7" s="173" t="s">
        <v>500</v>
      </c>
      <c r="N7" s="173" t="s">
        <v>500</v>
      </c>
    </row>
    <row r="8" spans="2:15" x14ac:dyDescent="0.25">
      <c r="B8" s="935" t="s">
        <v>827</v>
      </c>
      <c r="C8" s="936"/>
      <c r="J8" s="16"/>
      <c r="K8" s="16"/>
      <c r="L8" s="16"/>
      <c r="M8" s="16"/>
      <c r="N8" s="16"/>
    </row>
    <row r="9" spans="2:15" ht="14.5" x14ac:dyDescent="0.25">
      <c r="B9" s="211" t="s">
        <v>937</v>
      </c>
      <c r="C9" s="84"/>
      <c r="D9" s="418">
        <f>'[69]Rev_SP-12me'!AJ10</f>
        <v>8309136</v>
      </c>
      <c r="E9" s="418">
        <f>'[69]Rev_SP-12me'!AL10</f>
        <v>12920</v>
      </c>
      <c r="F9" s="418">
        <f>'[69]Rev_SP-12me'!AQ10</f>
        <v>11473.826442797432</v>
      </c>
      <c r="G9" s="147"/>
      <c r="H9" s="419"/>
      <c r="I9" s="147"/>
      <c r="J9" s="16"/>
      <c r="K9" s="418">
        <f>'[69]Rev_SP-12me'!AT10</f>
        <v>155.04000000000002</v>
      </c>
      <c r="L9" s="418">
        <f>'[69]Rev_SP-12me'!AU10</f>
        <v>5469.401441025444</v>
      </c>
      <c r="M9" s="418">
        <f>'[69]Rev_SP-12me'!AW10</f>
        <v>688.64047800000003</v>
      </c>
      <c r="N9" s="424">
        <f t="shared" ref="N9:N40" si="0">SUM(K9:M9)</f>
        <v>6313.0819190254442</v>
      </c>
    </row>
    <row r="10" spans="2:15" ht="14.5" x14ac:dyDescent="0.25">
      <c r="B10" s="210" t="s">
        <v>938</v>
      </c>
      <c r="C10" s="84"/>
      <c r="D10" s="420">
        <f>'[69]Rev_SP-12me'!AJ11</f>
        <v>4531836</v>
      </c>
      <c r="E10" s="420">
        <f>'[69]Rev_SP-12me'!AL11</f>
        <v>4841.1642694573593</v>
      </c>
      <c r="F10" s="420">
        <f>'[69]Rev_SP-12me'!AQ11</f>
        <v>2385.9109626548125</v>
      </c>
      <c r="G10" s="147"/>
      <c r="H10" s="419"/>
      <c r="I10" s="147"/>
      <c r="J10" s="16"/>
      <c r="K10" s="420">
        <f>'[69]Rev_SP-12me'!AT11</f>
        <v>58.093971233488318</v>
      </c>
      <c r="L10" s="420">
        <f>'[69]Rev_SP-12me'!AU11</f>
        <v>535.81652192451338</v>
      </c>
      <c r="M10" s="420">
        <f>'[69]Rev_SP-12me'!AW11</f>
        <v>305.20092</v>
      </c>
      <c r="N10" s="145">
        <f t="shared" si="0"/>
        <v>899.11141315800171</v>
      </c>
    </row>
    <row r="11" spans="2:15" ht="14.5" x14ac:dyDescent="0.25">
      <c r="B11" s="209" t="s">
        <v>939</v>
      </c>
      <c r="C11" s="84"/>
      <c r="D11" s="421">
        <f>'[69]Rev_SP-12me'!AJ12</f>
        <v>2447853</v>
      </c>
      <c r="E11" s="421">
        <f>'[69]Rev_SP-12me'!AL12</f>
        <v>2562.3580394901728</v>
      </c>
      <c r="F11" s="421">
        <f>'[69]Rev_SP-12me'!AQ12</f>
        <v>1772.3119695519867</v>
      </c>
      <c r="G11" s="147">
        <f>'[69]Rev_SP-12me'!O12</f>
        <v>10</v>
      </c>
      <c r="H11" s="145">
        <f>'[69]Rev_SP-12me'!P12</f>
        <v>1.95</v>
      </c>
      <c r="I11" s="147">
        <f>'[69]Rev_SP-12me'!AA12</f>
        <v>40</v>
      </c>
      <c r="J11" s="16"/>
      <c r="K11" s="421">
        <f>'[69]Rev_SP-12me'!AT12</f>
        <v>30.748296473882075</v>
      </c>
      <c r="L11" s="421">
        <f>'[69]Rev_SP-12me'!AU12</f>
        <v>345.60083406263738</v>
      </c>
      <c r="M11" s="421">
        <f>'[69]Rev_SP-12me'!AW12</f>
        <v>123.680616</v>
      </c>
      <c r="N11" s="145">
        <f t="shared" si="0"/>
        <v>500.02974653651944</v>
      </c>
    </row>
    <row r="12" spans="2:15" ht="14.5" x14ac:dyDescent="0.25">
      <c r="B12" s="209" t="s">
        <v>941</v>
      </c>
      <c r="C12" s="84"/>
      <c r="D12" s="421">
        <f>'[69]Rev_SP-12me'!AJ13</f>
        <v>2083983</v>
      </c>
      <c r="E12" s="421">
        <f>'[69]Rev_SP-12me'!AL13</f>
        <v>2278.8062299671865</v>
      </c>
      <c r="F12" s="421">
        <f>'[69]Rev_SP-12me'!AQ13</f>
        <v>613.59899310282583</v>
      </c>
      <c r="G12" s="147">
        <f>'[69]Rev_SP-12me'!O13</f>
        <v>10</v>
      </c>
      <c r="H12" s="145">
        <f>'[69]Rev_SP-12me'!P13</f>
        <v>3.1</v>
      </c>
      <c r="I12" s="147">
        <f>'[69]Rev_SP-12me'!AA13</f>
        <v>70</v>
      </c>
      <c r="J12" s="16"/>
      <c r="K12" s="421">
        <f>'[69]Rev_SP-12me'!AT13</f>
        <v>27.345674759606243</v>
      </c>
      <c r="L12" s="421">
        <f>'[69]Rev_SP-12me'!AU13</f>
        <v>190.21568786187601</v>
      </c>
      <c r="M12" s="421">
        <f>'[69]Rev_SP-12me'!AW13</f>
        <v>181.52030400000001</v>
      </c>
      <c r="N12" s="145">
        <f t="shared" si="0"/>
        <v>399.08166662148227</v>
      </c>
    </row>
    <row r="13" spans="2:15" x14ac:dyDescent="0.25">
      <c r="B13" s="210" t="s">
        <v>942</v>
      </c>
      <c r="C13" s="84"/>
      <c r="D13" s="420">
        <f>'[69]Rev_SP-12me'!AJ14</f>
        <v>2439619</v>
      </c>
      <c r="E13" s="420">
        <f>'[69]Rev_SP-12me'!AL14</f>
        <v>3981.3568580209071</v>
      </c>
      <c r="F13" s="420">
        <f>'[69]Rev_SP-12me'!AQ14</f>
        <v>3895.7858154334631</v>
      </c>
      <c r="G13" s="147"/>
      <c r="H13" s="145"/>
      <c r="I13" s="147"/>
      <c r="J13" s="16"/>
      <c r="K13" s="420">
        <f>'[69]Rev_SP-12me'!AT14</f>
        <v>47.776282296250891</v>
      </c>
      <c r="L13" s="420">
        <f>'[69]Rev_SP-12me'!AU14</f>
        <v>1485.5594746337542</v>
      </c>
      <c r="M13" s="420">
        <f>'[69]Rev_SP-12me'!AW14</f>
        <v>243.91449</v>
      </c>
      <c r="N13" s="145">
        <f t="shared" si="0"/>
        <v>1777.2502469300052</v>
      </c>
    </row>
    <row r="14" spans="2:15" ht="14.5" x14ac:dyDescent="0.25">
      <c r="B14" s="209" t="s">
        <v>943</v>
      </c>
      <c r="C14" s="84"/>
      <c r="D14" s="421">
        <f>'[69]Rev_SP-12me'!AJ15</f>
        <v>0</v>
      </c>
      <c r="E14" s="421">
        <f>'[69]Rev_SP-12me'!AL15</f>
        <v>0</v>
      </c>
      <c r="F14" s="421">
        <f>'[69]Rev_SP-12me'!AQ15</f>
        <v>2745.8408341022</v>
      </c>
      <c r="G14" s="147">
        <f>'[69]Rev_SP-12me'!O15</f>
        <v>10</v>
      </c>
      <c r="H14" s="145">
        <f>'[69]Rev_SP-12me'!P15</f>
        <v>3.4</v>
      </c>
      <c r="I14" s="147"/>
      <c r="J14" s="16"/>
      <c r="K14" s="421">
        <f>'[69]Rev_SP-12me'!AT15</f>
        <v>0</v>
      </c>
      <c r="L14" s="421">
        <f>'[69]Rev_SP-12me'!AU15</f>
        <v>933.585883594748</v>
      </c>
      <c r="M14" s="421">
        <f>'[69]Rev_SP-12me'!AW15</f>
        <v>0</v>
      </c>
      <c r="N14" s="145">
        <f t="shared" si="0"/>
        <v>933.585883594748</v>
      </c>
    </row>
    <row r="15" spans="2:15" ht="14.5" x14ac:dyDescent="0.25">
      <c r="B15" s="209" t="s">
        <v>944</v>
      </c>
      <c r="C15" s="84"/>
      <c r="D15" s="421">
        <f>'[69]Rev_SP-12me'!AJ16</f>
        <v>2439619</v>
      </c>
      <c r="E15" s="421">
        <f>'[69]Rev_SP-12me'!AL16</f>
        <v>3981.3568580209071</v>
      </c>
      <c r="F15" s="421">
        <f>'[69]Rev_SP-12me'!AQ16</f>
        <v>1149.9449813312631</v>
      </c>
      <c r="G15" s="147">
        <f>'[69]Rev_SP-12me'!O16</f>
        <v>10</v>
      </c>
      <c r="H15" s="145">
        <f>'[69]Rev_SP-12me'!P16</f>
        <v>4.8</v>
      </c>
      <c r="I15" s="147">
        <f>'[69]Rev_SP-12me'!AA16</f>
        <v>90</v>
      </c>
      <c r="J15" s="16"/>
      <c r="K15" s="421">
        <f>'[69]Rev_SP-12me'!AT16</f>
        <v>47.776282296250891</v>
      </c>
      <c r="L15" s="421">
        <f>'[69]Rev_SP-12me'!AU16</f>
        <v>551.97359103900624</v>
      </c>
      <c r="M15" s="421">
        <f>'[69]Rev_SP-12me'!AW16</f>
        <v>243.91449</v>
      </c>
      <c r="N15" s="145">
        <f t="shared" si="0"/>
        <v>843.66436333525712</v>
      </c>
    </row>
    <row r="16" spans="2:15" x14ac:dyDescent="0.25">
      <c r="B16" s="210" t="s">
        <v>945</v>
      </c>
      <c r="C16" s="84"/>
      <c r="D16" s="420">
        <f>'[69]Rev_SP-12me'!AJ17</f>
        <v>1337681</v>
      </c>
      <c r="E16" s="420">
        <f>'[69]Rev_SP-12me'!AL17</f>
        <v>4097.4788725217331</v>
      </c>
      <c r="F16" s="420">
        <f>'[69]Rev_SP-12me'!AQ17</f>
        <v>5192.1296647091576</v>
      </c>
      <c r="G16" s="147"/>
      <c r="H16" s="145"/>
      <c r="I16" s="147"/>
      <c r="J16" s="16"/>
      <c r="K16" s="420">
        <f>'[69]Rev_SP-12me'!AT17</f>
        <v>49.16974647026079</v>
      </c>
      <c r="L16" s="420">
        <f>'[69]Rev_SP-12me'!AU17</f>
        <v>3448.0254444671764</v>
      </c>
      <c r="M16" s="420">
        <f>'[69]Rev_SP-12me'!AW17</f>
        <v>139.52506799999998</v>
      </c>
      <c r="N16" s="145">
        <f t="shared" si="0"/>
        <v>3636.7202589374369</v>
      </c>
    </row>
    <row r="17" spans="2:14" ht="14.5" x14ac:dyDescent="0.25">
      <c r="B17" s="209" t="s">
        <v>946</v>
      </c>
      <c r="C17" s="84"/>
      <c r="D17" s="421">
        <f>'[69]Rev_SP-12me'!AJ18</f>
        <v>0</v>
      </c>
      <c r="E17" s="421">
        <f>'[69]Rev_SP-12me'!AL18</f>
        <v>0</v>
      </c>
      <c r="F17" s="421">
        <f>'[69]Rev_SP-12me'!AQ18</f>
        <v>2963.7252680048741</v>
      </c>
      <c r="G17" s="147">
        <f>'[69]Rev_SP-12me'!O18</f>
        <v>10</v>
      </c>
      <c r="H17" s="145">
        <f>'[69]Rev_SP-12me'!P18</f>
        <v>5.0999999999999996</v>
      </c>
      <c r="I17" s="147"/>
      <c r="J17" s="16"/>
      <c r="K17" s="421">
        <f>'[69]Rev_SP-12me'!AT18</f>
        <v>0</v>
      </c>
      <c r="L17" s="421">
        <f>'[69]Rev_SP-12me'!AU18</f>
        <v>1511.4998866824858</v>
      </c>
      <c r="M17" s="421">
        <f>'[69]Rev_SP-12me'!AW18</f>
        <v>0</v>
      </c>
      <c r="N17" s="145">
        <f t="shared" si="0"/>
        <v>1511.4998866824858</v>
      </c>
    </row>
    <row r="18" spans="2:14" ht="14.5" x14ac:dyDescent="0.25">
      <c r="B18" s="209" t="s">
        <v>947</v>
      </c>
      <c r="C18" s="84"/>
      <c r="D18" s="421">
        <f>'[69]Rev_SP-12me'!AJ19</f>
        <v>825845</v>
      </c>
      <c r="E18" s="421">
        <f>'[69]Rev_SP-12me'!AL19</f>
        <v>2035.6233846380692</v>
      </c>
      <c r="F18" s="421">
        <f>'[69]Rev_SP-12me'!AQ19</f>
        <v>966.72568704110279</v>
      </c>
      <c r="G18" s="147">
        <f>'[69]Rev_SP-12me'!O19</f>
        <v>10</v>
      </c>
      <c r="H18" s="145">
        <f>'[69]Rev_SP-12me'!P19</f>
        <v>7.7</v>
      </c>
      <c r="I18" s="147">
        <f>'[69]Rev_SP-12me'!AA19</f>
        <v>100</v>
      </c>
      <c r="J18" s="16"/>
      <c r="K18" s="421">
        <f>'[69]Rev_SP-12me'!AT19</f>
        <v>24.42748061565683</v>
      </c>
      <c r="L18" s="421">
        <f>'[69]Rev_SP-12me'!AU19</f>
        <v>744.37877902164917</v>
      </c>
      <c r="M18" s="421">
        <f>'[69]Rev_SP-12me'!AW19</f>
        <v>79.355159999999998</v>
      </c>
      <c r="N18" s="145">
        <f t="shared" si="0"/>
        <v>848.16141963730593</v>
      </c>
    </row>
    <row r="19" spans="2:14" ht="14.5" x14ac:dyDescent="0.25">
      <c r="B19" s="209" t="s">
        <v>948</v>
      </c>
      <c r="C19" s="84"/>
      <c r="D19" s="421">
        <f>'[69]Rev_SP-12me'!AJ20</f>
        <v>275619</v>
      </c>
      <c r="E19" s="421">
        <f>'[69]Rev_SP-12me'!AL20</f>
        <v>871.52353992507324</v>
      </c>
      <c r="F19" s="421">
        <f>'[69]Rev_SP-12me'!AQ20</f>
        <v>434.12594363254419</v>
      </c>
      <c r="G19" s="147">
        <f>'[69]Rev_SP-12me'!O20</f>
        <v>10</v>
      </c>
      <c r="H19" s="145">
        <f>'[69]Rev_SP-12me'!P20</f>
        <v>9</v>
      </c>
      <c r="I19" s="147">
        <f>'[69]Rev_SP-12me'!AA20</f>
        <v>120</v>
      </c>
      <c r="J19" s="16"/>
      <c r="K19" s="421">
        <f>'[69]Rev_SP-12me'!AT20</f>
        <v>10.45828247910088</v>
      </c>
      <c r="L19" s="421">
        <f>'[69]Rev_SP-12me'!AU20</f>
        <v>390.71334926928978</v>
      </c>
      <c r="M19" s="421">
        <f>'[69]Rev_SP-12me'!AW20</f>
        <v>29.69604</v>
      </c>
      <c r="N19" s="145">
        <f t="shared" si="0"/>
        <v>430.86767174839065</v>
      </c>
    </row>
    <row r="20" spans="2:14" ht="14.5" x14ac:dyDescent="0.25">
      <c r="B20" s="209" t="s">
        <v>949</v>
      </c>
      <c r="C20" s="84"/>
      <c r="D20" s="421">
        <f>'[69]Rev_SP-12me'!AJ21</f>
        <v>198415</v>
      </c>
      <c r="E20" s="421">
        <f>'[69]Rev_SP-12me'!AL21</f>
        <v>827.61209487966005</v>
      </c>
      <c r="F20" s="421">
        <f>'[69]Rev_SP-12me'!AQ21</f>
        <v>522.38673073768621</v>
      </c>
      <c r="G20" s="147">
        <f>'[69]Rev_SP-12me'!O21</f>
        <v>10</v>
      </c>
      <c r="H20" s="145">
        <f>'[69]Rev_SP-12me'!P21</f>
        <v>9.5</v>
      </c>
      <c r="I20" s="147">
        <f>'[69]Rev_SP-12me'!AA21</f>
        <v>140</v>
      </c>
      <c r="J20" s="16"/>
      <c r="K20" s="421">
        <f>'[69]Rev_SP-12me'!AT21</f>
        <v>9.9313451385559208</v>
      </c>
      <c r="L20" s="421">
        <f>'[69]Rev_SP-12me'!AU21</f>
        <v>496.26739420080196</v>
      </c>
      <c r="M20" s="421">
        <f>'[69]Rev_SP-12me'!AW21</f>
        <v>24.636780000000002</v>
      </c>
      <c r="N20" s="145">
        <f t="shared" si="0"/>
        <v>530.83551933935792</v>
      </c>
    </row>
    <row r="21" spans="2:14" ht="14.5" x14ac:dyDescent="0.25">
      <c r="B21" s="209" t="s">
        <v>950</v>
      </c>
      <c r="C21" s="84"/>
      <c r="D21" s="421">
        <f>'[69]Rev_SP-12me'!AJ22</f>
        <v>37802</v>
      </c>
      <c r="E21" s="421">
        <f>'[69]Rev_SP-12me'!AL22</f>
        <v>362.71985307893067</v>
      </c>
      <c r="F21" s="421">
        <f>'[69]Rev_SP-12me'!AQ22</f>
        <v>305.16603529295003</v>
      </c>
      <c r="G21" s="147">
        <f>'[69]Rev_SP-12me'!O22</f>
        <v>10</v>
      </c>
      <c r="H21" s="145">
        <f>'[69]Rev_SP-12me'!P22</f>
        <v>10</v>
      </c>
      <c r="I21" s="147">
        <f>'[69]Rev_SP-12me'!AA22</f>
        <v>160</v>
      </c>
      <c r="J21" s="16"/>
      <c r="K21" s="421">
        <f>'[69]Rev_SP-12me'!AT22</f>
        <v>4.3526382369471683</v>
      </c>
      <c r="L21" s="421">
        <f>'[69]Rev_SP-12me'!AU22</f>
        <v>305.16603529295003</v>
      </c>
      <c r="M21" s="421">
        <f>'[69]Rev_SP-12me'!AW22</f>
        <v>5.8370879999999996</v>
      </c>
      <c r="N21" s="145">
        <f t="shared" si="0"/>
        <v>315.35576152989717</v>
      </c>
    </row>
    <row r="22" spans="2:14" x14ac:dyDescent="0.25">
      <c r="B22" s="28" t="s">
        <v>951</v>
      </c>
      <c r="C22" s="16"/>
      <c r="D22" s="418">
        <f>'[69]Rev_SP-12me'!AJ23</f>
        <v>1238732</v>
      </c>
      <c r="E22" s="418">
        <f>'[69]Rev_SP-12me'!AL23</f>
        <v>4239.9999999999991</v>
      </c>
      <c r="F22" s="418">
        <f>'[69]Rev_SP-12me'!AQ23</f>
        <v>4147.9661704962555</v>
      </c>
      <c r="G22" s="147"/>
      <c r="H22" s="145"/>
      <c r="I22" s="147"/>
      <c r="J22" s="16"/>
      <c r="K22" s="418">
        <f>'[69]Rev_SP-12me'!AT23</f>
        <v>343.8251304393761</v>
      </c>
      <c r="L22" s="418">
        <f>'[69]Rev_SP-12me'!AU23</f>
        <v>4239.2039557174794</v>
      </c>
      <c r="M22" s="418">
        <f>'[69]Rev_SP-12me'!AW23</f>
        <v>116.87841900000001</v>
      </c>
      <c r="N22" s="424">
        <f t="shared" si="0"/>
        <v>4699.9075051568552</v>
      </c>
    </row>
    <row r="23" spans="2:14" x14ac:dyDescent="0.25">
      <c r="B23" s="205" t="s">
        <v>952</v>
      </c>
      <c r="C23" s="16"/>
      <c r="D23" s="420">
        <f>'[69]Rev_SP-12me'!AJ24</f>
        <v>571811</v>
      </c>
      <c r="E23" s="420">
        <f>'[69]Rev_SP-12me'!AL24</f>
        <v>1013.5217866727064</v>
      </c>
      <c r="F23" s="420">
        <f>'[69]Rev_SP-12me'!AQ24</f>
        <v>103.35698126368433</v>
      </c>
      <c r="G23" s="147"/>
      <c r="H23" s="145"/>
      <c r="I23" s="147"/>
      <c r="J23" s="16"/>
      <c r="K23" s="420">
        <f>'[69]Rev_SP-12me'!AT24</f>
        <v>72.973568640434863</v>
      </c>
      <c r="L23" s="420">
        <f>'[69]Rev_SP-12me'!AU24</f>
        <v>72.349886884579035</v>
      </c>
      <c r="M23" s="420">
        <f>'[69]Rev_SP-12me'!AW24</f>
        <v>34.462139999999998</v>
      </c>
      <c r="N23" s="145">
        <f t="shared" si="0"/>
        <v>179.78559552501392</v>
      </c>
    </row>
    <row r="24" spans="2:14" ht="14.5" x14ac:dyDescent="0.25">
      <c r="B24" s="417" t="s">
        <v>939</v>
      </c>
      <c r="C24" s="16"/>
      <c r="D24" s="421">
        <f>'[69]Rev_SP-12me'!AJ25</f>
        <v>571811</v>
      </c>
      <c r="E24" s="421">
        <f>'[69]Rev_SP-12me'!AL25</f>
        <v>1013.5217866727064</v>
      </c>
      <c r="F24" s="421">
        <f>'[69]Rev_SP-12me'!AQ25</f>
        <v>103.35698126368433</v>
      </c>
      <c r="G24" s="147">
        <f>'[69]Rev_SP-12me'!O25</f>
        <v>60</v>
      </c>
      <c r="H24" s="145">
        <f>'[69]Rev_SP-12me'!P25</f>
        <v>7</v>
      </c>
      <c r="I24" s="147">
        <f>'[69]Rev_SP-12me'!AA25</f>
        <v>50</v>
      </c>
      <c r="J24" s="16"/>
      <c r="K24" s="421">
        <f>'[69]Rev_SP-12me'!AT25</f>
        <v>72.973568640434863</v>
      </c>
      <c r="L24" s="421">
        <f>'[69]Rev_SP-12me'!AU25</f>
        <v>72.349886884579035</v>
      </c>
      <c r="M24" s="421">
        <f>'[69]Rev_SP-12me'!AW25</f>
        <v>34.462139999999998</v>
      </c>
      <c r="N24" s="145">
        <f t="shared" si="0"/>
        <v>179.78559552501392</v>
      </c>
    </row>
    <row r="25" spans="2:14" x14ac:dyDescent="0.25">
      <c r="B25" s="205" t="s">
        <v>953</v>
      </c>
      <c r="C25" s="16"/>
      <c r="D25" s="420">
        <f>'[69]Rev_SP-12me'!AJ26</f>
        <v>650970</v>
      </c>
      <c r="E25" s="420">
        <f>'[69]Rev_SP-12me'!AL26</f>
        <v>3204.7893098320428</v>
      </c>
      <c r="F25" s="420">
        <f>'[69]Rev_SP-12me'!AQ26</f>
        <v>4033.1143972545783</v>
      </c>
      <c r="G25" s="147"/>
      <c r="H25" s="145"/>
      <c r="I25" s="147"/>
      <c r="J25" s="16"/>
      <c r="K25" s="420">
        <f>'[69]Rev_SP-12me'!AT26</f>
        <v>269.20230202589164</v>
      </c>
      <c r="L25" s="420">
        <f>'[69]Rev_SP-12me'!AU26</f>
        <v>4156.0180444336656</v>
      </c>
      <c r="M25" s="420">
        <f>'[69]Rev_SP-12me'!AW26</f>
        <v>81.214347000000004</v>
      </c>
      <c r="N25" s="145">
        <f t="shared" si="0"/>
        <v>4506.4346934595569</v>
      </c>
    </row>
    <row r="26" spans="2:14" ht="14.5" x14ac:dyDescent="0.25">
      <c r="B26" s="207" t="s">
        <v>943</v>
      </c>
      <c r="C26" s="16"/>
      <c r="D26" s="421">
        <f>'[69]Rev_SP-12me'!AJ27</f>
        <v>206445</v>
      </c>
      <c r="E26" s="421">
        <f>'[69]Rev_SP-12me'!AL27</f>
        <v>358.57017829688817</v>
      </c>
      <c r="F26" s="421">
        <f>'[69]Rev_SP-12me'!AQ27</f>
        <v>728.71303927241001</v>
      </c>
      <c r="G26" s="147">
        <f>'[69]Rev_SP-12me'!O27</f>
        <v>70</v>
      </c>
      <c r="H26" s="145">
        <f>'[69]Rev_SP-12me'!P27</f>
        <v>8.5</v>
      </c>
      <c r="I26" s="147">
        <f>'[69]Rev_SP-12me'!AA27</f>
        <v>90</v>
      </c>
      <c r="J26" s="16"/>
      <c r="K26" s="421">
        <f>'[69]Rev_SP-12me'!AT27</f>
        <v>30.119894976938607</v>
      </c>
      <c r="L26" s="421">
        <f>'[69]Rev_SP-12me'!AU27</f>
        <v>619.40608338154857</v>
      </c>
      <c r="M26" s="421">
        <f>'[69]Rev_SP-12me'!AW27</f>
        <v>21.102983999999999</v>
      </c>
      <c r="N26" s="145">
        <f t="shared" si="0"/>
        <v>670.62896235848712</v>
      </c>
    </row>
    <row r="27" spans="2:14" ht="14.5" x14ac:dyDescent="0.25">
      <c r="B27" s="207" t="s">
        <v>954</v>
      </c>
      <c r="C27" s="16"/>
      <c r="D27" s="421">
        <f>'[69]Rev_SP-12me'!AJ28</f>
        <v>252600</v>
      </c>
      <c r="E27" s="421">
        <f>'[69]Rev_SP-12me'!AL28</f>
        <v>657.90534263401003</v>
      </c>
      <c r="F27" s="421">
        <f>'[69]Rev_SP-12me'!AQ28</f>
        <v>691.07312342381317</v>
      </c>
      <c r="G27" s="147">
        <f>'[69]Rev_SP-12me'!O28</f>
        <v>70</v>
      </c>
      <c r="H27" s="145">
        <f>'[69]Rev_SP-12me'!P28</f>
        <v>9.9</v>
      </c>
      <c r="I27" s="147">
        <f>'[69]Rev_SP-12me'!AA28</f>
        <v>105</v>
      </c>
      <c r="J27" s="16"/>
      <c r="K27" s="421">
        <f>'[69]Rev_SP-12me'!AT28</f>
        <v>55.26404878125684</v>
      </c>
      <c r="L27" s="421">
        <f>'[69]Rev_SP-12me'!AU28</f>
        <v>684.16239218957503</v>
      </c>
      <c r="M27" s="421">
        <f>'[69]Rev_SP-12me'!AW28</f>
        <v>29.353778999999999</v>
      </c>
      <c r="N27" s="145">
        <f t="shared" si="0"/>
        <v>768.78021997083192</v>
      </c>
    </row>
    <row r="28" spans="2:14" ht="14.5" x14ac:dyDescent="0.25">
      <c r="B28" s="207" t="s">
        <v>955</v>
      </c>
      <c r="C28" s="16"/>
      <c r="D28" s="421">
        <f>'[69]Rev_SP-12me'!AJ29</f>
        <v>67797</v>
      </c>
      <c r="E28" s="421">
        <f>'[69]Rev_SP-12me'!AL29</f>
        <v>312.88764782470025</v>
      </c>
      <c r="F28" s="421">
        <f>'[69]Rev_SP-12me'!AQ29</f>
        <v>370.19148586081116</v>
      </c>
      <c r="G28" s="147">
        <f>'[69]Rev_SP-12me'!O29</f>
        <v>70</v>
      </c>
      <c r="H28" s="145">
        <f>'[69]Rev_SP-12me'!P29</f>
        <v>10.4</v>
      </c>
      <c r="I28" s="147">
        <f>'[69]Rev_SP-12me'!AA29</f>
        <v>120</v>
      </c>
      <c r="J28" s="16"/>
      <c r="K28" s="421">
        <f>'[69]Rev_SP-12me'!AT29</f>
        <v>26.282562417274821</v>
      </c>
      <c r="L28" s="421">
        <f>'[69]Rev_SP-12me'!AU29</f>
        <v>384.99914529524364</v>
      </c>
      <c r="M28" s="421">
        <f>'[69]Rev_SP-12me'!AW29</f>
        <v>8.8953120000000006</v>
      </c>
      <c r="N28" s="145">
        <f t="shared" si="0"/>
        <v>420.17701971251847</v>
      </c>
    </row>
    <row r="29" spans="2:14" ht="14.5" x14ac:dyDescent="0.25">
      <c r="B29" s="207" t="s">
        <v>956</v>
      </c>
      <c r="C29" s="16"/>
      <c r="D29" s="421">
        <f>'[69]Rev_SP-12me'!AJ30</f>
        <v>124128</v>
      </c>
      <c r="E29" s="421">
        <f>'[69]Rev_SP-12me'!AL30</f>
        <v>1875.4261410764445</v>
      </c>
      <c r="F29" s="421">
        <f>'[69]Rev_SP-12me'!AQ30</f>
        <v>2243.1367486975441</v>
      </c>
      <c r="G29" s="147">
        <f>'[69]Rev_SP-12me'!O30</f>
        <v>70</v>
      </c>
      <c r="H29" s="145">
        <f>'[69]Rev_SP-12me'!P30</f>
        <v>11</v>
      </c>
      <c r="I29" s="147">
        <f>'[69]Rev_SP-12me'!AA30</f>
        <v>160</v>
      </c>
      <c r="J29" s="16"/>
      <c r="K29" s="421">
        <f>'[69]Rev_SP-12me'!AT30</f>
        <v>157.53579585042135</v>
      </c>
      <c r="L29" s="421">
        <f>'[69]Rev_SP-12me'!AU30</f>
        <v>2467.4504235672985</v>
      </c>
      <c r="M29" s="421">
        <f>'[69]Rev_SP-12me'!AW30</f>
        <v>21.862272000000001</v>
      </c>
      <c r="N29" s="145">
        <f t="shared" si="0"/>
        <v>2646.8484914177197</v>
      </c>
    </row>
    <row r="30" spans="2:14" x14ac:dyDescent="0.25">
      <c r="B30" s="205" t="s">
        <v>957</v>
      </c>
      <c r="C30" s="16"/>
      <c r="D30" s="420">
        <f>'[69]Rev_SP-12me'!AJ31</f>
        <v>2386</v>
      </c>
      <c r="E30" s="420">
        <f>'[69]Rev_SP-12me'!AL31</f>
        <v>7.304893449296423</v>
      </c>
      <c r="F30" s="420">
        <f>'[69]Rev_SP-12me'!AQ31</f>
        <v>5.7733218095584684</v>
      </c>
      <c r="G30" s="147">
        <f>'[69]Rev_SP-12me'!O31</f>
        <v>70</v>
      </c>
      <c r="H30" s="145">
        <f>'[69]Rev_SP-12me'!P31</f>
        <v>13</v>
      </c>
      <c r="I30" s="147">
        <f>'[69]Rev_SP-12me'!AA31</f>
        <v>160</v>
      </c>
      <c r="J30" s="16"/>
      <c r="K30" s="420">
        <f>'[69]Rev_SP-12me'!AT31</f>
        <v>0.61361104974089942</v>
      </c>
      <c r="L30" s="420">
        <f>'[69]Rev_SP-12me'!AU31</f>
        <v>7.5053183524260092</v>
      </c>
      <c r="M30" s="420">
        <f>'[69]Rev_SP-12me'!AW31</f>
        <v>0.44697599999999998</v>
      </c>
      <c r="N30" s="145">
        <f t="shared" si="0"/>
        <v>8.5659054021669085</v>
      </c>
    </row>
    <row r="31" spans="2:14" x14ac:dyDescent="0.25">
      <c r="B31" s="205" t="s">
        <v>958</v>
      </c>
      <c r="C31" s="16"/>
      <c r="D31" s="420">
        <f>'[69]Rev_SP-12me'!AJ32</f>
        <v>13565</v>
      </c>
      <c r="E31" s="420">
        <f>'[69]Rev_SP-12me'!AL32</f>
        <v>14.384010045954138</v>
      </c>
      <c r="F31" s="420">
        <f>'[69]Rev_SP-12me'!AQ32</f>
        <v>5.721470168434287</v>
      </c>
      <c r="G31" s="147"/>
      <c r="H31" s="145"/>
      <c r="I31" s="147"/>
      <c r="J31" s="16"/>
      <c r="K31" s="420">
        <f>'[69]Rev_SP-12me'!AT32</f>
        <v>1.0356487233086979</v>
      </c>
      <c r="L31" s="420">
        <f>'[69]Rev_SP-12me'!AU32</f>
        <v>3.330706046809035</v>
      </c>
      <c r="M31" s="420">
        <f>'[69]Rev_SP-12me'!AW32</f>
        <v>0.75495599999999996</v>
      </c>
      <c r="N31" s="145">
        <f t="shared" si="0"/>
        <v>5.1213107701177325</v>
      </c>
    </row>
    <row r="32" spans="2:14" ht="14.5" x14ac:dyDescent="0.25">
      <c r="B32" s="207" t="s">
        <v>939</v>
      </c>
      <c r="C32" s="16"/>
      <c r="D32" s="421">
        <f>'[69]Rev_SP-12me'!AJ33</f>
        <v>9975</v>
      </c>
      <c r="E32" s="421">
        <f>'[69]Rev_SP-12me'!AL33</f>
        <v>10.513363667707008</v>
      </c>
      <c r="F32" s="421">
        <f>'[69]Rev_SP-12me'!AQ33</f>
        <v>3.801372704223565</v>
      </c>
      <c r="G32" s="147">
        <f>'[69]Rev_SP-12me'!O33</f>
        <v>60</v>
      </c>
      <c r="H32" s="145">
        <f>'[69]Rev_SP-12me'!P33</f>
        <v>5.3</v>
      </c>
      <c r="I32" s="147">
        <f>'[69]Rev_SP-12me'!AA33</f>
        <v>45</v>
      </c>
      <c r="J32" s="16"/>
      <c r="K32" s="421">
        <f>'[69]Rev_SP-12me'!AT33</f>
        <v>0.75696218407490456</v>
      </c>
      <c r="L32" s="421">
        <f>'[69]Rev_SP-12me'!AU33</f>
        <v>2.0147275332384895</v>
      </c>
      <c r="M32" s="421">
        <f>'[69]Rev_SP-12me'!AW33</f>
        <v>0.52701299999999995</v>
      </c>
      <c r="N32" s="145">
        <f t="shared" si="0"/>
        <v>3.298702717313394</v>
      </c>
    </row>
    <row r="33" spans="2:14" ht="14.5" x14ac:dyDescent="0.25">
      <c r="B33" s="207" t="s">
        <v>959</v>
      </c>
      <c r="C33" s="16"/>
      <c r="D33" s="421">
        <f>'[69]Rev_SP-12me'!AJ34</f>
        <v>2387</v>
      </c>
      <c r="E33" s="421">
        <f>'[69]Rev_SP-12me'!AL34</f>
        <v>2.4951242863084642</v>
      </c>
      <c r="F33" s="421">
        <f>'[69]Rev_SP-12me'!AQ34</f>
        <v>1.3788287176388454</v>
      </c>
      <c r="G33" s="147">
        <f>'[69]Rev_SP-12me'!O34</f>
        <v>60</v>
      </c>
      <c r="H33" s="145">
        <f>'[69]Rev_SP-12me'!P34</f>
        <v>6.6</v>
      </c>
      <c r="I33" s="147">
        <f>'[69]Rev_SP-12me'!AA34</f>
        <v>55</v>
      </c>
      <c r="J33" s="16"/>
      <c r="K33" s="421">
        <f>'[69]Rev_SP-12me'!AT34</f>
        <v>0.17964894861420944</v>
      </c>
      <c r="L33" s="421">
        <f>'[69]Rev_SP-12me'!AU34</f>
        <v>0.91002695364163788</v>
      </c>
      <c r="M33" s="421">
        <f>'[69]Rev_SP-12me'!AW34</f>
        <v>0.14549699999999999</v>
      </c>
      <c r="N33" s="145">
        <f t="shared" si="0"/>
        <v>1.2351729022558473</v>
      </c>
    </row>
    <row r="34" spans="2:14" ht="14.5" x14ac:dyDescent="0.25">
      <c r="B34" s="207" t="s">
        <v>960</v>
      </c>
      <c r="C34" s="16"/>
      <c r="D34" s="421">
        <f>'[69]Rev_SP-12me'!AJ35</f>
        <v>1203</v>
      </c>
      <c r="E34" s="421">
        <f>'[69]Rev_SP-12me'!AL35</f>
        <v>1.3755220919386661</v>
      </c>
      <c r="F34" s="421">
        <f>'[69]Rev_SP-12me'!AQ35</f>
        <v>0.54126874657187674</v>
      </c>
      <c r="G34" s="147">
        <f>'[69]Rev_SP-12me'!O35</f>
        <v>60</v>
      </c>
      <c r="H34" s="145">
        <f>'[69]Rev_SP-12me'!P35</f>
        <v>7.5</v>
      </c>
      <c r="I34" s="147">
        <f>'[69]Rev_SP-12me'!AA35</f>
        <v>65</v>
      </c>
      <c r="J34" s="16"/>
      <c r="K34" s="421">
        <f>'[69]Rev_SP-12me'!AT35</f>
        <v>9.9037590619583962E-2</v>
      </c>
      <c r="L34" s="421">
        <f>'[69]Rev_SP-12me'!AU35</f>
        <v>0.40595155992890752</v>
      </c>
      <c r="M34" s="421">
        <f>'[69]Rev_SP-12me'!AW35</f>
        <v>8.2446000000000005E-2</v>
      </c>
      <c r="N34" s="145">
        <f t="shared" si="0"/>
        <v>0.58743515054849149</v>
      </c>
    </row>
    <row r="35" spans="2:14" x14ac:dyDescent="0.25">
      <c r="B35" s="28" t="s">
        <v>961</v>
      </c>
      <c r="C35" s="16"/>
      <c r="D35" s="418">
        <f>'[69]Rev_SP-12me'!AJ36</f>
        <v>49847</v>
      </c>
      <c r="E35" s="418">
        <f>'[69]Rev_SP-12me'!AN36*0.7457/10^3</f>
        <v>1289.000222369257</v>
      </c>
      <c r="F35" s="418">
        <f>'[69]Rev_SP-12me'!AQ36</f>
        <v>1036.1837644398211</v>
      </c>
      <c r="G35" s="147"/>
      <c r="H35" s="145"/>
      <c r="I35" s="147"/>
      <c r="J35" s="16"/>
      <c r="K35" s="418">
        <f>'[69]Rev_SP-12me'!AT36</f>
        <v>154.7423596043966</v>
      </c>
      <c r="L35" s="418">
        <f>'[69]Rev_SP-12me'!AU36</f>
        <v>795.05918365380342</v>
      </c>
      <c r="M35" s="418">
        <f>'[69]Rev_SP-12me'!AW36</f>
        <v>20.687716500000001</v>
      </c>
      <c r="N35" s="424">
        <f t="shared" si="0"/>
        <v>970.48925975819998</v>
      </c>
    </row>
    <row r="36" spans="2:14" ht="14.5" x14ac:dyDescent="0.25">
      <c r="B36" s="207" t="s">
        <v>962</v>
      </c>
      <c r="C36" s="16"/>
      <c r="D36" s="421">
        <f>'[69]Rev_SP-12me'!AJ37</f>
        <v>45803.056974763895</v>
      </c>
      <c r="E36" s="421">
        <f>'[69]Rev_SP-12me'!AN37*0.7457/10^3</f>
        <v>1237.4466843497078</v>
      </c>
      <c r="F36" s="421">
        <f>'[69]Rev_SP-12me'!AQ37</f>
        <v>996.15069351326576</v>
      </c>
      <c r="G36" s="147">
        <f>'[69]Rev_SP-12me'!O37</f>
        <v>75</v>
      </c>
      <c r="H36" s="145">
        <f>'[69]Rev_SP-12me'!P37</f>
        <v>7.7</v>
      </c>
      <c r="I36" s="147">
        <f>'[69]Rev_SP-12me'!AA37</f>
        <v>360.25</v>
      </c>
      <c r="J36" s="16"/>
      <c r="K36" s="421">
        <f>'[69]Rev_SP-12me'!AT37</f>
        <v>149.34987473712445</v>
      </c>
      <c r="L36" s="421">
        <f>'[69]Rev_SP-12me'!AU37</f>
        <v>767.03603400521467</v>
      </c>
      <c r="M36" s="421">
        <f>'[69]Rev_SP-12me'!AW37</f>
        <v>18.985331415095217</v>
      </c>
      <c r="N36" s="145">
        <f t="shared" si="0"/>
        <v>935.37124015743427</v>
      </c>
    </row>
    <row r="37" spans="2:14" ht="14.5" x14ac:dyDescent="0.25">
      <c r="B37" s="207" t="s">
        <v>963</v>
      </c>
      <c r="C37" s="16"/>
      <c r="D37" s="421">
        <f>'[69]Rev_SP-12me'!AJ38</f>
        <v>0</v>
      </c>
      <c r="E37" s="421">
        <f>'[69]Rev_SP-12me'!AN38*0.7457/10^3</f>
        <v>0</v>
      </c>
      <c r="F37" s="421">
        <f>'[69]Rev_SP-12me'!AQ38</f>
        <v>0</v>
      </c>
      <c r="G37" s="147">
        <f>'[69]Rev_SP-12me'!O38</f>
        <v>75</v>
      </c>
      <c r="H37" s="145">
        <f>'[69]Rev_SP-12me'!P38</f>
        <v>8.4</v>
      </c>
      <c r="I37" s="147">
        <f>'[69]Rev_SP-12me'!AA38</f>
        <v>360.25</v>
      </c>
      <c r="J37" s="16"/>
      <c r="K37" s="421">
        <f>'[69]Rev_SP-12me'!AT38</f>
        <v>0</v>
      </c>
      <c r="L37" s="421">
        <f>'[69]Rev_SP-12me'!AU38</f>
        <v>0</v>
      </c>
      <c r="M37" s="421">
        <f>'[69]Rev_SP-12me'!AW38</f>
        <v>0</v>
      </c>
      <c r="N37" s="145">
        <f t="shared" si="0"/>
        <v>0</v>
      </c>
    </row>
    <row r="38" spans="2:14" ht="14.5" x14ac:dyDescent="0.25">
      <c r="B38" s="207" t="s">
        <v>964</v>
      </c>
      <c r="C38" s="16"/>
      <c r="D38" s="421">
        <f>'[69]Rev_SP-12me'!AJ39</f>
        <v>0</v>
      </c>
      <c r="E38" s="421">
        <f>'[69]Rev_SP-12me'!AN39*0.7457/10^3</f>
        <v>0</v>
      </c>
      <c r="F38" s="421">
        <f>'[69]Rev_SP-12me'!AQ39</f>
        <v>0</v>
      </c>
      <c r="G38" s="147">
        <f>'[69]Rev_SP-12me'!O39</f>
        <v>36</v>
      </c>
      <c r="H38" s="145">
        <f>'[69]Rev_SP-12me'!P39</f>
        <v>6.2</v>
      </c>
      <c r="I38" s="147">
        <f>'[69]Rev_SP-12me'!AA39</f>
        <v>360.25</v>
      </c>
      <c r="J38" s="16"/>
      <c r="K38" s="421">
        <f>'[69]Rev_SP-12me'!AT39</f>
        <v>0</v>
      </c>
      <c r="L38" s="421">
        <f>'[69]Rev_SP-12me'!AU39</f>
        <v>0</v>
      </c>
      <c r="M38" s="421">
        <f>'[69]Rev_SP-12me'!AW39</f>
        <v>0</v>
      </c>
      <c r="N38" s="145">
        <f t="shared" si="0"/>
        <v>0</v>
      </c>
    </row>
    <row r="39" spans="2:14" ht="14.5" x14ac:dyDescent="0.25">
      <c r="B39" s="207" t="s">
        <v>965</v>
      </c>
      <c r="C39" s="16"/>
      <c r="D39" s="421">
        <f>'[69]Rev_SP-12me'!AJ40</f>
        <v>0</v>
      </c>
      <c r="E39" s="421">
        <f>'[69]Rev_SP-12me'!AN40*0.7457/10^3</f>
        <v>0</v>
      </c>
      <c r="F39" s="421">
        <f>'[69]Rev_SP-12me'!AQ40</f>
        <v>0</v>
      </c>
      <c r="G39" s="147">
        <f>'[69]Rev_SP-12me'!O40</f>
        <v>36</v>
      </c>
      <c r="H39" s="145">
        <f>'[69]Rev_SP-12me'!P40</f>
        <v>6.2</v>
      </c>
      <c r="I39" s="147">
        <f>'[69]Rev_SP-12me'!AA40</f>
        <v>360.25</v>
      </c>
      <c r="J39" s="16"/>
      <c r="K39" s="421">
        <f>'[69]Rev_SP-12me'!AT40</f>
        <v>0</v>
      </c>
      <c r="L39" s="421">
        <f>'[69]Rev_SP-12me'!AU40</f>
        <v>0</v>
      </c>
      <c r="M39" s="421">
        <f>'[69]Rev_SP-12me'!AW40</f>
        <v>0</v>
      </c>
      <c r="N39" s="145">
        <f t="shared" si="0"/>
        <v>0</v>
      </c>
    </row>
    <row r="40" spans="2:14" ht="14.5" x14ac:dyDescent="0.25">
      <c r="B40" s="207" t="s">
        <v>966</v>
      </c>
      <c r="C40" s="16"/>
      <c r="D40" s="421">
        <f>'[69]Rev_SP-12me'!AJ41</f>
        <v>4043.9430252361049</v>
      </c>
      <c r="E40" s="421">
        <f>'[69]Rev_SP-12me'!AN41*0.7457/10^3</f>
        <v>51.553538019549237</v>
      </c>
      <c r="F40" s="421">
        <f>'[69]Rev_SP-12me'!AQ41</f>
        <v>40.033070926555411</v>
      </c>
      <c r="G40" s="147">
        <f>'[69]Rev_SP-12me'!O41</f>
        <v>65</v>
      </c>
      <c r="H40" s="145">
        <f>'[69]Rev_SP-12me'!P41</f>
        <v>7</v>
      </c>
      <c r="I40" s="147">
        <f>'[69]Rev_SP-12me'!AA41</f>
        <v>360.25</v>
      </c>
      <c r="J40" s="16"/>
      <c r="K40" s="421">
        <f>'[69]Rev_SP-12me'!AT41</f>
        <v>5.3924848672721479</v>
      </c>
      <c r="L40" s="421">
        <f>'[69]Rev_SP-12me'!AU41</f>
        <v>28.023149648588788</v>
      </c>
      <c r="M40" s="421">
        <f>'[69]Rev_SP-12me'!AW41</f>
        <v>1.7023850849047839</v>
      </c>
      <c r="N40" s="145">
        <f t="shared" si="0"/>
        <v>35.11801960076572</v>
      </c>
    </row>
    <row r="41" spans="2:14" ht="14.5" x14ac:dyDescent="0.25">
      <c r="B41" s="207" t="s">
        <v>967</v>
      </c>
      <c r="C41" s="16"/>
      <c r="D41" s="421">
        <f>'[69]Rev_SP-12me'!AJ42</f>
        <v>0</v>
      </c>
      <c r="E41" s="421">
        <f>'[69]Rev_SP-12me'!AN42*0.7457/10^3</f>
        <v>0</v>
      </c>
      <c r="F41" s="421">
        <f>'[69]Rev_SP-12me'!AQ42</f>
        <v>0</v>
      </c>
      <c r="G41" s="147">
        <f>'[69]Rev_SP-12me'!O42</f>
        <v>75</v>
      </c>
      <c r="H41" s="145">
        <f>'[69]Rev_SP-12me'!P42</f>
        <v>7.3</v>
      </c>
      <c r="I41" s="147">
        <f>'[69]Rev_SP-12me'!AA42</f>
        <v>360.25</v>
      </c>
      <c r="J41" s="16"/>
      <c r="K41" s="421">
        <f>'[69]Rev_SP-12me'!AT42</f>
        <v>0</v>
      </c>
      <c r="L41" s="421">
        <f>'[69]Rev_SP-12me'!AU42</f>
        <v>0</v>
      </c>
      <c r="M41" s="421">
        <f>'[69]Rev_SP-12me'!AW42</f>
        <v>0</v>
      </c>
      <c r="N41" s="145">
        <f t="shared" ref="N41:N68" si="1">SUM(K41:M41)</f>
        <v>0</v>
      </c>
    </row>
    <row r="42" spans="2:14" x14ac:dyDescent="0.25">
      <c r="B42" s="28" t="s">
        <v>968</v>
      </c>
      <c r="C42" s="16"/>
      <c r="D42" s="418">
        <f>'[69]Rev_SP-12me'!AJ43</f>
        <v>4866</v>
      </c>
      <c r="E42" s="418">
        <f>'[69]Rev_SP-12me'!AN43*0.7457/10^3</f>
        <v>16.000002760207998</v>
      </c>
      <c r="F42" s="418">
        <f>'[69]Rev_SP-12me'!AQ43</f>
        <v>9.5251397831463791</v>
      </c>
      <c r="G42" s="147"/>
      <c r="H42" s="145"/>
      <c r="I42" s="147"/>
      <c r="J42" s="16"/>
      <c r="K42" s="418">
        <f>'[69]Rev_SP-12me'!AT43</f>
        <v>0.51495248256000004</v>
      </c>
      <c r="L42" s="418">
        <f>'[69]Rev_SP-12me'!AU43</f>
        <v>3.8100559132585512</v>
      </c>
      <c r="M42" s="418">
        <f>'[69]Rev_SP-12me'!AW43</f>
        <v>0.29886000000000001</v>
      </c>
      <c r="N42" s="424">
        <f t="shared" si="1"/>
        <v>4.623868395818552</v>
      </c>
    </row>
    <row r="43" spans="2:14" ht="14.5" x14ac:dyDescent="0.25">
      <c r="B43" s="207" t="s">
        <v>155</v>
      </c>
      <c r="C43" s="16"/>
      <c r="D43" s="421">
        <f>'[69]Rev_SP-12me'!AJ44</f>
        <v>4788</v>
      </c>
      <c r="E43" s="421">
        <f>'[69]Rev_SP-12me'!AN44*0.7457/10^3</f>
        <v>16.000002760207998</v>
      </c>
      <c r="F43" s="421">
        <f>'[69]Rev_SP-12me'!AQ44</f>
        <v>9.294721291328214</v>
      </c>
      <c r="G43" s="147">
        <f>'[69]Rev_SP-12me'!O44</f>
        <v>20</v>
      </c>
      <c r="H43" s="145">
        <f>'[69]Rev_SP-12me'!P44</f>
        <v>4</v>
      </c>
      <c r="I43" s="147">
        <f>'[69]Rev_SP-12me'!AA44</f>
        <v>50</v>
      </c>
      <c r="J43" s="16"/>
      <c r="K43" s="421">
        <f>'[69]Rev_SP-12me'!AT44</f>
        <v>0.51495248256000004</v>
      </c>
      <c r="L43" s="421">
        <f>'[69]Rev_SP-12me'!AU44</f>
        <v>3.7178885165312856</v>
      </c>
      <c r="M43" s="421">
        <f>'[69]Rev_SP-12me'!AW44</f>
        <v>0.28667999999999999</v>
      </c>
      <c r="N43" s="145">
        <f t="shared" si="1"/>
        <v>4.5195209990912852</v>
      </c>
    </row>
    <row r="44" spans="2:14" ht="14.5" x14ac:dyDescent="0.25">
      <c r="B44" s="207" t="s">
        <v>970</v>
      </c>
      <c r="C44" s="16"/>
      <c r="D44" s="421">
        <f>'[69]Rev_SP-12me'!AJ45</f>
        <v>78</v>
      </c>
      <c r="E44" s="421">
        <f>'[69]Rev_SP-12me'!AN45*0.7457/10^3</f>
        <v>0</v>
      </c>
      <c r="F44" s="421">
        <f>'[69]Rev_SP-12me'!AQ45</f>
        <v>0.2304184918181644</v>
      </c>
      <c r="G44" s="147">
        <f>'[69]Rev_SP-12me'!O45</f>
        <v>20</v>
      </c>
      <c r="H44" s="145">
        <f>'[69]Rev_SP-12me'!P45</f>
        <v>4</v>
      </c>
      <c r="I44" s="147">
        <f>'[69]Rev_SP-12me'!AA45</f>
        <v>50</v>
      </c>
      <c r="J44" s="16"/>
      <c r="K44" s="421">
        <f>'[69]Rev_SP-12me'!AT45</f>
        <v>0</v>
      </c>
      <c r="L44" s="421">
        <f>'[69]Rev_SP-12me'!AU45</f>
        <v>9.216739672726576E-2</v>
      </c>
      <c r="M44" s="421">
        <f>'[69]Rev_SP-12me'!AW45</f>
        <v>1.218E-2</v>
      </c>
      <c r="N44" s="145">
        <f t="shared" si="1"/>
        <v>0.10434739672726576</v>
      </c>
    </row>
    <row r="45" spans="2:14" x14ac:dyDescent="0.25">
      <c r="B45" s="28" t="s">
        <v>971</v>
      </c>
      <c r="C45" s="16"/>
      <c r="D45" s="418">
        <f>'[69]Rev_SP-12me'!AJ46</f>
        <v>1421589.0696470651</v>
      </c>
      <c r="E45" s="418">
        <f>'[69]Rev_SP-12me'!AN46*0.7457/10^3</f>
        <v>6081.0010490515524</v>
      </c>
      <c r="F45" s="418">
        <f>'[69]Rev_SP-12me'!AQ46</f>
        <v>12466.504051953172</v>
      </c>
      <c r="G45" s="147"/>
      <c r="H45" s="145"/>
      <c r="I45" s="147"/>
      <c r="J45" s="16"/>
      <c r="K45" s="418">
        <f>'[69]Rev_SP-12me'!AT46</f>
        <v>4.7331119861019948E-2</v>
      </c>
      <c r="L45" s="418">
        <f>'[69]Rev_SP-12me'!AU46</f>
        <v>9.8930454776660408</v>
      </c>
      <c r="M45" s="418">
        <f>'[69]Rev_SP-12me'!AW46</f>
        <v>50.103001253647172</v>
      </c>
      <c r="N45" s="424">
        <f t="shared" si="1"/>
        <v>60.043377851174235</v>
      </c>
    </row>
    <row r="46" spans="2:14" x14ac:dyDescent="0.25">
      <c r="B46" s="205" t="s">
        <v>972</v>
      </c>
      <c r="C46" s="16"/>
      <c r="D46" s="420">
        <f>'[69]Rev_SP-12me'!AJ47</f>
        <v>1421274.3770682719</v>
      </c>
      <c r="E46" s="420">
        <f>'[69]Rev_SP-12me'!AN47*0.7457/10^3</f>
        <v>6079.5304317148712</v>
      </c>
      <c r="F46" s="420">
        <f>'[69]Rev_SP-12me'!AQ47</f>
        <v>12464.083170943606</v>
      </c>
      <c r="G46" s="147"/>
      <c r="H46" s="145"/>
      <c r="I46" s="147"/>
      <c r="J46" s="16"/>
      <c r="K46" s="420">
        <f>'[69]Rev_SP-12me'!AT47</f>
        <v>0</v>
      </c>
      <c r="L46" s="420">
        <f>'[69]Rev_SP-12me'!AU47</f>
        <v>8.9246930738397623</v>
      </c>
      <c r="M46" s="420">
        <f>'[69]Rev_SP-12me'!AW47</f>
        <v>50.090694787228891</v>
      </c>
      <c r="N46" s="145">
        <f t="shared" si="1"/>
        <v>59.015387861068653</v>
      </c>
    </row>
    <row r="47" spans="2:14" ht="14.5" x14ac:dyDescent="0.25">
      <c r="B47" s="207" t="s">
        <v>973</v>
      </c>
      <c r="C47" s="16"/>
      <c r="D47" s="421">
        <f>'[69]Rev_SP-12me'!AJ48</f>
        <v>2183.9171088570615</v>
      </c>
      <c r="E47" s="421">
        <f>'[69]Rev_SP-12me'!AN48*0.7457/10^3</f>
        <v>10.762404612688984</v>
      </c>
      <c r="F47" s="421">
        <f>'[69]Rev_SP-12me'!AQ48</f>
        <v>35.698772295359049</v>
      </c>
      <c r="G47" s="147"/>
      <c r="H47" s="145">
        <f>'[69]Rev_SP-12me'!P48</f>
        <v>2.5</v>
      </c>
      <c r="I47" s="147">
        <f>'[69]Rev_SP-12me'!AA48</f>
        <v>30</v>
      </c>
      <c r="J47" s="16"/>
      <c r="K47" s="421">
        <f>'[69]Rev_SP-12me'!AT48</f>
        <v>0</v>
      </c>
      <c r="L47" s="421">
        <f>'[69]Rev_SP-12me'!AU48</f>
        <v>8.9246930738397623</v>
      </c>
      <c r="M47" s="421">
        <f>'[69]Rev_SP-12me'!AW48</f>
        <v>7.5166507959427128E-2</v>
      </c>
      <c r="N47" s="145">
        <f t="shared" si="1"/>
        <v>8.9998595817991891</v>
      </c>
    </row>
    <row r="48" spans="2:14" ht="14.5" x14ac:dyDescent="0.25">
      <c r="B48" s="205" t="s">
        <v>975</v>
      </c>
      <c r="C48" s="16"/>
      <c r="D48" s="421">
        <f>'[69]Rev_SP-12me'!AJ49</f>
        <v>1419090.4599594148</v>
      </c>
      <c r="E48" s="421">
        <f>'[69]Rev_SP-12me'!AN49*0.7457/10^3</f>
        <v>6068.7680271021818</v>
      </c>
      <c r="F48" s="421">
        <f>'[69]Rev_SP-12me'!AQ49</f>
        <v>12428.384398648248</v>
      </c>
      <c r="G48" s="147"/>
      <c r="H48" s="145"/>
      <c r="I48" s="147"/>
      <c r="J48" s="16"/>
      <c r="K48" s="421">
        <f>'[69]Rev_SP-12me'!AT49</f>
        <v>0</v>
      </c>
      <c r="L48" s="421">
        <f>'[69]Rev_SP-12me'!AU49</f>
        <v>0</v>
      </c>
      <c r="M48" s="421">
        <f>'[69]Rev_SP-12me'!AW49</f>
        <v>0</v>
      </c>
      <c r="N48" s="145">
        <f t="shared" si="1"/>
        <v>0</v>
      </c>
    </row>
    <row r="49" spans="2:14" ht="14.5" x14ac:dyDescent="0.25">
      <c r="B49" s="207" t="s">
        <v>1031</v>
      </c>
      <c r="C49" s="16"/>
      <c r="D49" s="421">
        <f>'[69]Rev_SP-12me'!AJ50</f>
        <v>1419090.4599594148</v>
      </c>
      <c r="E49" s="421">
        <f>'[69]Rev_SP-12me'!AN50*0.7457/10^3</f>
        <v>6068.7680271021818</v>
      </c>
      <c r="F49" s="421">
        <f>'[69]Rev_SP-12me'!AQ50</f>
        <v>12428.384398648248</v>
      </c>
      <c r="G49" s="147"/>
      <c r="H49" s="145"/>
      <c r="I49" s="147">
        <f>'[69]Rev_SP-12me'!AA50</f>
        <v>30</v>
      </c>
      <c r="J49" s="16"/>
      <c r="K49" s="421">
        <f>'[69]Rev_SP-12me'!AT50</f>
        <v>0</v>
      </c>
      <c r="L49" s="421">
        <f>'[69]Rev_SP-12me'!AU50</f>
        <v>0</v>
      </c>
      <c r="M49" s="421">
        <f>'[69]Rev_SP-12me'!AW50</f>
        <v>50.015528279269461</v>
      </c>
      <c r="N49" s="145">
        <f t="shared" si="1"/>
        <v>50.015528279269461</v>
      </c>
    </row>
    <row r="50" spans="2:14" ht="14.5" x14ac:dyDescent="0.25">
      <c r="B50" s="207" t="s">
        <v>1032</v>
      </c>
      <c r="C50" s="16"/>
      <c r="D50" s="421">
        <f>'[69]Rev_SP-12me'!AJ51</f>
        <v>0</v>
      </c>
      <c r="E50" s="421">
        <f>'[69]Rev_SP-12me'!AN51*0.7457/10^3</f>
        <v>0</v>
      </c>
      <c r="F50" s="421">
        <f>'[69]Rev_SP-12me'!AQ51</f>
        <v>0</v>
      </c>
      <c r="G50" s="147"/>
      <c r="H50" s="145"/>
      <c r="I50" s="147">
        <f>'[69]Rev_SP-12me'!AA51</f>
        <v>30</v>
      </c>
      <c r="J50" s="16"/>
      <c r="K50" s="421">
        <f>'[69]Rev_SP-12me'!AT51</f>
        <v>0</v>
      </c>
      <c r="L50" s="421">
        <f>'[69]Rev_SP-12me'!AU51</f>
        <v>0</v>
      </c>
      <c r="M50" s="421">
        <f>'[69]Rev_SP-12me'!AW51</f>
        <v>0</v>
      </c>
      <c r="N50" s="145">
        <f t="shared" si="1"/>
        <v>0</v>
      </c>
    </row>
    <row r="51" spans="2:14" x14ac:dyDescent="0.25">
      <c r="B51" s="205" t="s">
        <v>976</v>
      </c>
      <c r="C51" s="16"/>
      <c r="D51" s="420">
        <f>'[69]Rev_SP-12me'!AJ52</f>
        <v>314.6925787932152</v>
      </c>
      <c r="E51" s="420">
        <f>'[69]Rev_SP-12me'!AN52*0.7457/10^3</f>
        <v>1.4706173366817741</v>
      </c>
      <c r="F51" s="420">
        <f>'[69]Rev_SP-12me'!AQ52</f>
        <v>2.4208810095656954</v>
      </c>
      <c r="G51" s="147"/>
      <c r="H51" s="145"/>
      <c r="I51" s="147"/>
      <c r="J51" s="16"/>
      <c r="K51" s="420">
        <f>'[69]Rev_SP-12me'!AT52</f>
        <v>4.7331119861019948E-2</v>
      </c>
      <c r="L51" s="420">
        <f>'[69]Rev_SP-12me'!AU52</f>
        <v>0.96835240382627819</v>
      </c>
      <c r="M51" s="420">
        <f>'[69]Rev_SP-12me'!AW52</f>
        <v>1.2306466418277874E-2</v>
      </c>
      <c r="N51" s="145">
        <f t="shared" si="1"/>
        <v>1.027989990105576</v>
      </c>
    </row>
    <row r="52" spans="2:14" ht="14.5" x14ac:dyDescent="0.25">
      <c r="B52" s="207" t="s">
        <v>977</v>
      </c>
      <c r="C52" s="16"/>
      <c r="D52" s="421">
        <f>'[69]Rev_SP-12me'!AJ53</f>
        <v>314.6925787932152</v>
      </c>
      <c r="E52" s="421">
        <f>'[69]Rev_SP-12me'!AN53*0.7457/10^3</f>
        <v>1.4706173366817741</v>
      </c>
      <c r="F52" s="421">
        <f>'[69]Rev_SP-12me'!AQ53</f>
        <v>2.4208810095656954</v>
      </c>
      <c r="G52" s="147">
        <f>'[69]Rev_SP-12me'!O53</f>
        <v>20</v>
      </c>
      <c r="H52" s="145">
        <f>'[69]Rev_SP-12me'!P53</f>
        <v>4</v>
      </c>
      <c r="I52" s="147">
        <f>'[69]Rev_SP-12me'!AA53</f>
        <v>30</v>
      </c>
      <c r="J52" s="16"/>
      <c r="K52" s="421">
        <f>'[69]Rev_SP-12me'!AT53</f>
        <v>4.7331119861019948E-2</v>
      </c>
      <c r="L52" s="421">
        <f>'[69]Rev_SP-12me'!AU53</f>
        <v>0.96835240382627819</v>
      </c>
      <c r="M52" s="421">
        <f>'[69]Rev_SP-12me'!AW53</f>
        <v>1.2306466418277874E-2</v>
      </c>
      <c r="N52" s="145">
        <f t="shared" si="1"/>
        <v>1.027989990105576</v>
      </c>
    </row>
    <row r="53" spans="2:14" x14ac:dyDescent="0.25">
      <c r="B53" s="28" t="s">
        <v>979</v>
      </c>
      <c r="C53" s="16"/>
      <c r="D53" s="418">
        <f>'[69]Rev_SP-12me'!AJ54</f>
        <v>81362.376791783652</v>
      </c>
      <c r="E53" s="418">
        <f>'[69]Rev_SP-12me'!AL54</f>
        <v>200.05223040772432</v>
      </c>
      <c r="F53" s="418">
        <f>'[69]Rev_SP-12me'!AQ54</f>
        <v>255.64760148939069</v>
      </c>
      <c r="G53" s="147"/>
      <c r="H53" s="145"/>
      <c r="I53" s="147"/>
      <c r="J53" s="16"/>
      <c r="K53" s="418">
        <f>'[69]Rev_SP-12me'!AT54</f>
        <v>7.6820056476566148</v>
      </c>
      <c r="L53" s="418">
        <f>'[69]Rev_SP-12me'!AU54</f>
        <v>196.71713000317186</v>
      </c>
      <c r="M53" s="418">
        <f>'[69]Rev_SP-12me'!AW54</f>
        <v>11.210643129008423</v>
      </c>
      <c r="N53" s="424">
        <f t="shared" si="1"/>
        <v>215.60977877983689</v>
      </c>
    </row>
    <row r="54" spans="2:14" ht="14.5" x14ac:dyDescent="0.25">
      <c r="B54" s="207" t="s">
        <v>980</v>
      </c>
      <c r="C54" s="16"/>
      <c r="D54" s="421">
        <f>'[69]Rev_SP-12me'!AJ55</f>
        <v>37769.482968819269</v>
      </c>
      <c r="E54" s="421">
        <f>'[69]Rev_SP-12me'!AL55</f>
        <v>72.33783106208287</v>
      </c>
      <c r="F54" s="421">
        <f>'[69]Rev_SP-12me'!AQ55</f>
        <v>78.541536914725853</v>
      </c>
      <c r="G54" s="147">
        <f>'[69]Rev_SP-12me'!O55</f>
        <v>32</v>
      </c>
      <c r="H54" s="145">
        <f>'[69]Rev_SP-12me'!P55</f>
        <v>7.1</v>
      </c>
      <c r="I54" s="147">
        <f>'[69]Rev_SP-12me'!AA55</f>
        <v>120</v>
      </c>
      <c r="J54" s="16"/>
      <c r="K54" s="421">
        <f>'[69]Rev_SP-12me'!AT55</f>
        <v>2.7777727127839822</v>
      </c>
      <c r="L54" s="421">
        <f>'[69]Rev_SP-12me'!AU55</f>
        <v>55.764491209455358</v>
      </c>
      <c r="M54" s="421">
        <f>'[69]Rev_SP-12me'!AW55</f>
        <v>5.1905867737549869</v>
      </c>
      <c r="N54" s="145">
        <f t="shared" si="1"/>
        <v>63.73285069599433</v>
      </c>
    </row>
    <row r="55" spans="2:14" ht="14.5" x14ac:dyDescent="0.25">
      <c r="B55" s="207" t="s">
        <v>981</v>
      </c>
      <c r="C55" s="16"/>
      <c r="D55" s="421">
        <f>'[69]Rev_SP-12me'!AJ56</f>
        <v>12523.310089404464</v>
      </c>
      <c r="E55" s="421">
        <f>'[69]Rev_SP-12me'!AL56</f>
        <v>35.007723596682041</v>
      </c>
      <c r="F55" s="421">
        <f>'[69]Rev_SP-12me'!AQ56</f>
        <v>50.065470235240056</v>
      </c>
      <c r="G55" s="147">
        <f>'[69]Rev_SP-12me'!O56</f>
        <v>32</v>
      </c>
      <c r="H55" s="145">
        <f>'[69]Rev_SP-12me'!P56</f>
        <v>7.6</v>
      </c>
      <c r="I55" s="147">
        <f>'[69]Rev_SP-12me'!AA56</f>
        <v>120</v>
      </c>
      <c r="J55" s="16"/>
      <c r="K55" s="421">
        <f>'[69]Rev_SP-12me'!AT56</f>
        <v>1.3442965861125904</v>
      </c>
      <c r="L55" s="421">
        <f>'[69]Rev_SP-12me'!AU56</f>
        <v>38.049757378782445</v>
      </c>
      <c r="M55" s="421">
        <f>'[69]Rev_SP-12me'!AW56</f>
        <v>1.7546623264371213</v>
      </c>
      <c r="N55" s="145">
        <f t="shared" si="1"/>
        <v>41.148716291332157</v>
      </c>
    </row>
    <row r="56" spans="2:14" ht="14.5" x14ac:dyDescent="0.25">
      <c r="B56" s="207" t="s">
        <v>982</v>
      </c>
      <c r="C56" s="16"/>
      <c r="D56" s="421">
        <f>'[69]Rev_SP-12me'!AJ57</f>
        <v>31069.583733559921</v>
      </c>
      <c r="E56" s="421">
        <f>'[69]Rev_SP-12me'!AL57</f>
        <v>92.706675748959427</v>
      </c>
      <c r="F56" s="421">
        <f>'[69]Rev_SP-12me'!AQ57</f>
        <v>127.04059433942479</v>
      </c>
      <c r="G56" s="147">
        <f>'[69]Rev_SP-12me'!O57</f>
        <v>32</v>
      </c>
      <c r="H56" s="145">
        <f>'[69]Rev_SP-12me'!P57</f>
        <v>8.1</v>
      </c>
      <c r="I56" s="147">
        <f>'[69]Rev_SP-12me'!AA57</f>
        <v>120</v>
      </c>
      <c r="J56" s="16"/>
      <c r="K56" s="421">
        <f>'[69]Rev_SP-12me'!AT57</f>
        <v>3.5599363487600422</v>
      </c>
      <c r="L56" s="421">
        <f>'[69]Rev_SP-12me'!AU57</f>
        <v>102.90288141493406</v>
      </c>
      <c r="M56" s="421">
        <f>'[69]Rev_SP-12me'!AW57</f>
        <v>4.2653940288163144</v>
      </c>
      <c r="N56" s="145">
        <f t="shared" si="1"/>
        <v>110.72821179251042</v>
      </c>
    </row>
    <row r="57" spans="2:14" x14ac:dyDescent="0.25">
      <c r="B57" s="28" t="s">
        <v>983</v>
      </c>
      <c r="C57" s="16"/>
      <c r="D57" s="418">
        <f>'[69]Rev_SP-12me'!AJ65</f>
        <v>38007.623208216348</v>
      </c>
      <c r="E57" s="418">
        <f>'[69]Rev_SP-12me'!AN65*0.7457/10^3</f>
        <v>132.94779252749427</v>
      </c>
      <c r="F57" s="418">
        <f>'[69]Rev_SP-12me'!AQ65</f>
        <v>251.02348814246264</v>
      </c>
      <c r="G57" s="147"/>
      <c r="H57" s="145"/>
      <c r="I57" s="147">
        <f>'[69]Rev_SP-12me'!AA65</f>
        <v>120</v>
      </c>
      <c r="J57" s="16"/>
      <c r="K57" s="418">
        <f>'[69]Rev_SP-12me'!AT65</f>
        <v>6.8461784002357238</v>
      </c>
      <c r="L57" s="418">
        <f>'[69]Rev_SP-12me'!AU65</f>
        <v>157.61505085213764</v>
      </c>
      <c r="M57" s="418">
        <f>'[69]Rev_SP-12me'!AW65</f>
        <v>5.2343008709915768</v>
      </c>
      <c r="N57" s="424">
        <f t="shared" si="1"/>
        <v>169.69553012336493</v>
      </c>
    </row>
    <row r="58" spans="2:14" ht="14.5" x14ac:dyDescent="0.25">
      <c r="B58" s="207" t="s">
        <v>980</v>
      </c>
      <c r="C58" s="16"/>
      <c r="D58" s="421">
        <f>'[69]Rev_SP-12me'!AJ66</f>
        <v>27444.560089404462</v>
      </c>
      <c r="E58" s="421">
        <f>'[69]Rev_SP-12me'!AN66*0.7457/10^3</f>
        <v>91.959674146569654</v>
      </c>
      <c r="F58" s="421">
        <f>'[69]Rev_SP-12me'!AQ66</f>
        <v>193.32884349390821</v>
      </c>
      <c r="G58" s="147">
        <f>'[69]Rev_SP-12me'!O66</f>
        <v>32</v>
      </c>
      <c r="H58" s="145">
        <f>'[69]Rev_SP-12me'!P66</f>
        <v>6</v>
      </c>
      <c r="I58" s="147">
        <f>'[69]Rev_SP-12me'!AA66</f>
        <v>120</v>
      </c>
      <c r="J58" s="16"/>
      <c r="K58" s="421">
        <f>'[69]Rev_SP-12me'!AT66</f>
        <v>4.7354854327856701</v>
      </c>
      <c r="L58" s="421">
        <f>'[69]Rev_SP-12me'!AU66</f>
        <v>115.99730609634494</v>
      </c>
      <c r="M58" s="421">
        <f>'[69]Rev_SP-12me'!AW66</f>
        <v>3.7703203264371217</v>
      </c>
      <c r="N58" s="145">
        <f t="shared" si="1"/>
        <v>124.50311185556772</v>
      </c>
    </row>
    <row r="59" spans="2:14" ht="14.5" x14ac:dyDescent="0.25">
      <c r="B59" s="207" t="s">
        <v>981</v>
      </c>
      <c r="C59" s="16"/>
      <c r="D59" s="421">
        <f>'[69]Rev_SP-12me'!AJ67</f>
        <v>6492.6290268952262</v>
      </c>
      <c r="E59" s="421">
        <f>'[69]Rev_SP-12me'!AN67*0.7457/10^3</f>
        <v>24.000277133235492</v>
      </c>
      <c r="F59" s="421">
        <f>'[69]Rev_SP-12me'!AQ67</f>
        <v>44.603703542172831</v>
      </c>
      <c r="G59" s="147">
        <f>'[69]Rev_SP-12me'!O67</f>
        <v>32</v>
      </c>
      <c r="H59" s="145">
        <f>'[69]Rev_SP-12me'!P67</f>
        <v>7.1</v>
      </c>
      <c r="I59" s="147">
        <f>'[69]Rev_SP-12me'!AA67</f>
        <v>120</v>
      </c>
      <c r="J59" s="16"/>
      <c r="K59" s="421">
        <f>'[69]Rev_SP-12me'!AT67</f>
        <v>1.235900015979942</v>
      </c>
      <c r="L59" s="421">
        <f>'[69]Rev_SP-12me'!AU67</f>
        <v>31.668629514942705</v>
      </c>
      <c r="M59" s="421">
        <f>'[69]Rev_SP-12me'!AW67</f>
        <v>0.90803728993645627</v>
      </c>
      <c r="N59" s="145">
        <f t="shared" si="1"/>
        <v>33.812566820859104</v>
      </c>
    </row>
    <row r="60" spans="2:14" ht="14.5" x14ac:dyDescent="0.25">
      <c r="B60" s="207" t="s">
        <v>982</v>
      </c>
      <c r="C60" s="16"/>
      <c r="D60" s="421">
        <f>'[69]Rev_SP-12me'!AJ68</f>
        <v>4070.4340919166539</v>
      </c>
      <c r="E60" s="421">
        <f>'[69]Rev_SP-12me'!AN68*0.7457/10^3</f>
        <v>16.987841247689133</v>
      </c>
      <c r="F60" s="421">
        <f>'[69]Rev_SP-12me'!AQ68</f>
        <v>13.090941106381598</v>
      </c>
      <c r="G60" s="147">
        <f>'[69]Rev_SP-12me'!O68</f>
        <v>32</v>
      </c>
      <c r="H60" s="145">
        <f>'[69]Rev_SP-12me'!P68</f>
        <v>7.6</v>
      </c>
      <c r="I60" s="147">
        <f>'[69]Rev_SP-12me'!AA68</f>
        <v>120</v>
      </c>
      <c r="J60" s="16"/>
      <c r="K60" s="421">
        <f>'[69]Rev_SP-12me'!AT68</f>
        <v>0.87479295147011227</v>
      </c>
      <c r="L60" s="421">
        <f>'[69]Rev_SP-12me'!AU68</f>
        <v>9.9491152408500145</v>
      </c>
      <c r="M60" s="421">
        <f>'[69]Rev_SP-12me'!AW68</f>
        <v>0.55594325461799898</v>
      </c>
      <c r="N60" s="145">
        <f t="shared" si="1"/>
        <v>11.379851446938126</v>
      </c>
    </row>
    <row r="61" spans="2:14" x14ac:dyDescent="0.25">
      <c r="B61" s="28" t="s">
        <v>1100</v>
      </c>
      <c r="C61" s="16"/>
      <c r="D61" s="418">
        <f>'[69]Rev_SP-12me'!AJ69</f>
        <v>0</v>
      </c>
      <c r="E61" s="418">
        <f>'[69]Rev_SP-12me'!AL69</f>
        <v>0</v>
      </c>
      <c r="F61" s="418">
        <f>'[69]Rev_SP-12me'!AQ69</f>
        <v>0</v>
      </c>
      <c r="G61" s="147"/>
      <c r="H61" s="145"/>
      <c r="I61" s="147"/>
      <c r="J61" s="16"/>
      <c r="K61" s="418">
        <f>'[69]Rev_SP-12me'!AT69</f>
        <v>0</v>
      </c>
      <c r="L61" s="418">
        <f>'[69]Rev_SP-12me'!AU69</f>
        <v>0</v>
      </c>
      <c r="M61" s="418">
        <f>'[69]Rev_SP-12me'!AW69</f>
        <v>0</v>
      </c>
      <c r="N61" s="145">
        <f t="shared" si="1"/>
        <v>0</v>
      </c>
    </row>
    <row r="62" spans="2:14" x14ac:dyDescent="0.25">
      <c r="B62" s="28" t="s">
        <v>986</v>
      </c>
      <c r="C62" s="16"/>
      <c r="D62" s="418">
        <f>'[69]Rev_SP-12me'!AJ58</f>
        <v>25868.797878370719</v>
      </c>
      <c r="E62" s="418">
        <f>'[69]Rev_SP-12me'!AL58</f>
        <v>82.000000000000014</v>
      </c>
      <c r="F62" s="418">
        <f>'[69]Rev_SP-12me'!AQ58</f>
        <v>98.849996353378216</v>
      </c>
      <c r="G62" s="147"/>
      <c r="H62" s="145"/>
      <c r="I62" s="147"/>
      <c r="J62" s="16"/>
      <c r="K62" s="418">
        <f>'[69]Rev_SP-12me'!AT58</f>
        <v>2.1509142376681618</v>
      </c>
      <c r="L62" s="418">
        <f>'[69]Rev_SP-12me'!AU58</f>
        <v>78.450761018116353</v>
      </c>
      <c r="M62" s="418">
        <f>'[69]Rev_SP-12me'!AW58</f>
        <v>3.0838678727022431</v>
      </c>
      <c r="N62" s="424">
        <f t="shared" si="1"/>
        <v>83.685543128486756</v>
      </c>
    </row>
    <row r="63" spans="2:14" ht="14.5" x14ac:dyDescent="0.25">
      <c r="B63" s="205" t="s">
        <v>987</v>
      </c>
      <c r="C63" s="16"/>
      <c r="D63" s="423">
        <f>'[69]Rev_SP-12me'!AJ59</f>
        <v>21092.797878370719</v>
      </c>
      <c r="E63" s="423">
        <f>'[69]Rev_SP-12me'!AL59</f>
        <v>74.174607623318394</v>
      </c>
      <c r="F63" s="423">
        <f>'[69]Rev_SP-12me'!AQ59</f>
        <v>87.956857095234071</v>
      </c>
      <c r="G63" s="147">
        <f>'[69]Rev_SP-12me'!O59</f>
        <v>21</v>
      </c>
      <c r="H63" s="145">
        <f>'[69]Rev_SP-12me'!P59</f>
        <v>8.3000000000000007</v>
      </c>
      <c r="I63" s="147">
        <f>'[69]Rev_SP-12me'!AA59</f>
        <v>100</v>
      </c>
      <c r="J63" s="16"/>
      <c r="K63" s="423">
        <f>'[69]Rev_SP-12me'!AT59</f>
        <v>1.8692001121076238</v>
      </c>
      <c r="L63" s="423">
        <f>'[69]Rev_SP-12me'!AU59</f>
        <v>73.00419138904428</v>
      </c>
      <c r="M63" s="423">
        <f>'[69]Rev_SP-12me'!AW59</f>
        <v>2.517287872702243</v>
      </c>
      <c r="N63" s="145">
        <f t="shared" si="1"/>
        <v>77.390679373854141</v>
      </c>
    </row>
    <row r="64" spans="2:14" ht="14.5" x14ac:dyDescent="0.25">
      <c r="B64" s="205" t="s">
        <v>988</v>
      </c>
      <c r="C64" s="16"/>
      <c r="D64" s="423">
        <f>'[69]Rev_SP-12me'!AJ60</f>
        <v>4776</v>
      </c>
      <c r="E64" s="423">
        <f>'[69]Rev_SP-12me'!AL60</f>
        <v>7.8253923766816138</v>
      </c>
      <c r="F64" s="423">
        <f>'[69]Rev_SP-12me'!AQ60</f>
        <v>10.893139258144151</v>
      </c>
      <c r="G64" s="147">
        <f>'[69]Rev_SP-12me'!O60</f>
        <v>30</v>
      </c>
      <c r="H64" s="145">
        <f>'[69]Rev_SP-12me'!P60</f>
        <v>5</v>
      </c>
      <c r="I64" s="147">
        <f>'[69]Rev_SP-12me'!AA60</f>
        <v>100</v>
      </c>
      <c r="J64" s="16"/>
      <c r="K64" s="423">
        <f>'[69]Rev_SP-12me'!AT60</f>
        <v>0.2817141255605381</v>
      </c>
      <c r="L64" s="423">
        <f>'[69]Rev_SP-12me'!AU60</f>
        <v>5.4465696290720755</v>
      </c>
      <c r="M64" s="423">
        <f>'[69]Rev_SP-12me'!AW60</f>
        <v>0.56657999999999997</v>
      </c>
      <c r="N64" s="145">
        <f t="shared" si="1"/>
        <v>6.2948637546326136</v>
      </c>
    </row>
    <row r="65" spans="2:17" x14ac:dyDescent="0.25">
      <c r="B65" s="205" t="s">
        <v>989</v>
      </c>
      <c r="C65" s="16"/>
      <c r="D65" s="143">
        <f>'[69]Rev_SP-12me'!AJ61</f>
        <v>4776</v>
      </c>
      <c r="E65" s="143">
        <f>'[69]Rev_SP-12me'!AL61</f>
        <v>7.8253923766816138</v>
      </c>
      <c r="F65" s="143">
        <f>'[69]Rev_SP-12me'!AQ61</f>
        <v>10.893139258144151</v>
      </c>
      <c r="G65" s="147">
        <f>'[69]Rev_SP-12me'!O61</f>
        <v>30</v>
      </c>
      <c r="H65" s="145">
        <f>'[69]Rev_SP-12me'!P61</f>
        <v>5</v>
      </c>
      <c r="I65" s="147">
        <f>'[69]Rev_SP-12me'!AA61</f>
        <v>100</v>
      </c>
      <c r="J65" s="16"/>
      <c r="K65" s="143">
        <f>'[69]Rev_SP-12me'!AT61</f>
        <v>0</v>
      </c>
      <c r="L65" s="143">
        <f>'[69]Rev_SP-12me'!AU61</f>
        <v>0</v>
      </c>
      <c r="M65" s="143">
        <f>'[69]Rev_SP-12me'!AW61</f>
        <v>0</v>
      </c>
      <c r="N65" s="145">
        <f t="shared" si="1"/>
        <v>0</v>
      </c>
    </row>
    <row r="66" spans="2:17" x14ac:dyDescent="0.25">
      <c r="B66" s="205" t="s">
        <v>990</v>
      </c>
      <c r="C66" s="16"/>
      <c r="D66" s="143">
        <f>'[69]Rev_SP-12me'!AJ62</f>
        <v>0</v>
      </c>
      <c r="E66" s="143">
        <f>'[69]Rev_SP-12me'!AL62</f>
        <v>0</v>
      </c>
      <c r="F66" s="143">
        <f>'[69]Rev_SP-12me'!AQ62</f>
        <v>0</v>
      </c>
      <c r="G66" s="147">
        <f>'[69]Rev_SP-12me'!O62</f>
        <v>30</v>
      </c>
      <c r="H66" s="145">
        <f>'[69]Rev_SP-12me'!P62</f>
        <v>5</v>
      </c>
      <c r="I66" s="147">
        <f>'[69]Rev_SP-12me'!AA62</f>
        <v>100</v>
      </c>
      <c r="J66" s="16"/>
      <c r="K66" s="143">
        <f>'[69]Rev_SP-12me'!AT62</f>
        <v>0</v>
      </c>
      <c r="L66" s="143">
        <f>'[69]Rev_SP-12me'!AU62</f>
        <v>0</v>
      </c>
      <c r="M66" s="143">
        <f>'[69]Rev_SP-12me'!AW62</f>
        <v>0</v>
      </c>
      <c r="N66" s="145">
        <f t="shared" si="1"/>
        <v>0</v>
      </c>
    </row>
    <row r="67" spans="2:17" x14ac:dyDescent="0.25">
      <c r="B67" s="28" t="s">
        <v>991</v>
      </c>
      <c r="C67" s="16"/>
      <c r="D67" s="418">
        <f>'[69]Rev_SP-12me'!AJ63</f>
        <v>14038</v>
      </c>
      <c r="E67" s="418">
        <f>'[69]Rev_SP-12me'!AL63</f>
        <v>113</v>
      </c>
      <c r="F67" s="418">
        <f>'[69]Rev_SP-12me'!AQ63</f>
        <v>160.62710788507775</v>
      </c>
      <c r="G67" s="147">
        <f>'[69]Rev_SP-12me'!O63</f>
        <v>21</v>
      </c>
      <c r="H67" s="145">
        <f>'[69]Rev_SP-12me'!P63</f>
        <v>12</v>
      </c>
      <c r="I67" s="147">
        <f>'[69]Rev_SP-12me'!AA63</f>
        <v>100</v>
      </c>
      <c r="J67" s="16"/>
      <c r="K67" s="418">
        <f>'[69]Rev_SP-12me'!AT63</f>
        <v>2.8475999999999999</v>
      </c>
      <c r="L67" s="418">
        <f>'[69]Rev_SP-12me'!AU63</f>
        <v>192.75252946209329</v>
      </c>
      <c r="M67" s="418">
        <f>'[69]Rev_SP-12me'!AW63</f>
        <v>1.71366</v>
      </c>
      <c r="N67" s="424">
        <f t="shared" si="1"/>
        <v>197.3137894620933</v>
      </c>
    </row>
    <row r="68" spans="2:17" x14ac:dyDescent="0.25">
      <c r="B68" s="28" t="s">
        <v>1033</v>
      </c>
      <c r="C68" s="16"/>
      <c r="D68" s="418">
        <f>'[69]Rev_SP-12me'!AJ64</f>
        <v>244.65</v>
      </c>
      <c r="E68" s="418">
        <f>'[69]Rev_SP-12me'!AL64</f>
        <v>7.6125000000000007</v>
      </c>
      <c r="F68" s="418">
        <f>'[69]Rev_SP-12me'!AQ64</f>
        <v>2.5105409999999999</v>
      </c>
      <c r="G68" s="147">
        <f>'[69]Rev_SP-12me'!O64</f>
        <v>50</v>
      </c>
      <c r="H68" s="145">
        <f>'[69]Rev_SP-12me'!P64</f>
        <v>6</v>
      </c>
      <c r="I68" s="147">
        <f>'[69]Rev_SP-12me'!AA64</f>
        <v>120</v>
      </c>
      <c r="J68" s="16"/>
      <c r="K68" s="418">
        <f>'[69]Rev_SP-12me'!AT64</f>
        <v>0.4567500000000001</v>
      </c>
      <c r="L68" s="418">
        <f>'[69]Rev_SP-12me'!AU64</f>
        <v>1.5063245999999999</v>
      </c>
      <c r="M68" s="418">
        <f>'[69]Rev_SP-12me'!AW64</f>
        <v>3.4390799999999999E-2</v>
      </c>
      <c r="N68" s="424">
        <f t="shared" si="1"/>
        <v>1.9974654000000001</v>
      </c>
    </row>
    <row r="69" spans="2:17" x14ac:dyDescent="0.25">
      <c r="B69" s="28"/>
      <c r="C69" s="16"/>
      <c r="D69" s="143"/>
      <c r="E69" s="92"/>
      <c r="F69" s="92"/>
      <c r="G69" s="92"/>
      <c r="H69" s="92"/>
      <c r="I69" s="16"/>
      <c r="J69" s="16"/>
      <c r="K69" s="92"/>
      <c r="L69" s="92"/>
      <c r="M69" s="92"/>
      <c r="N69" s="92"/>
    </row>
    <row r="70" spans="2:17" x14ac:dyDescent="0.25">
      <c r="B70" s="28" t="s">
        <v>1034</v>
      </c>
      <c r="C70" s="16"/>
      <c r="D70" s="182">
        <f>SUM(D9,D22,D35,D42,D45,D53,D57,D61,D62,D67,D68)</f>
        <v>11183691.517525436</v>
      </c>
      <c r="E70" s="295">
        <f>SUM(E9,E22,E35,E42,E45,E53,E57,E61,E62,E67,E68)</f>
        <v>25081.613797116235</v>
      </c>
      <c r="F70" s="182">
        <f>SUM(F9,F22,F35,F42,F45,F53,F57,F61,F62,F67,F68)</f>
        <v>29902.664304340138</v>
      </c>
      <c r="G70" s="182"/>
      <c r="H70" s="182"/>
      <c r="I70" s="182"/>
      <c r="J70" s="425"/>
      <c r="K70" s="295">
        <f>SUM(K9,K22,K35,K42,K45,K53,K57,K61,K62,K67,K68)</f>
        <v>674.15322193175439</v>
      </c>
      <c r="L70" s="182">
        <f>SUM(L9,L22,L35,L42,L45,L53,L57,L61,L62,L67,L68)</f>
        <v>11144.409477723171</v>
      </c>
      <c r="M70" s="182">
        <f>SUM(M9,M22,M35,M42,M45,M53,M57,M61,M62,M67,M68)</f>
        <v>897.88533742634945</v>
      </c>
      <c r="N70" s="182">
        <f>SUM(N9,N22,N35,N42,N45,N53,N57,N61,N62,N67,N68)</f>
        <v>12716.448037081274</v>
      </c>
    </row>
    <row r="71" spans="2:17" x14ac:dyDescent="0.25">
      <c r="B71" s="204"/>
      <c r="C71" s="156"/>
      <c r="D71" s="180"/>
      <c r="E71" s="424"/>
      <c r="F71" s="180"/>
      <c r="G71" s="180"/>
      <c r="H71" s="180"/>
      <c r="I71" s="180"/>
      <c r="J71" s="16"/>
      <c r="K71" s="424"/>
      <c r="L71" s="180"/>
      <c r="M71" s="180"/>
      <c r="N71" s="180"/>
    </row>
    <row r="72" spans="2:17" x14ac:dyDescent="0.25">
      <c r="B72" s="1160" t="s">
        <v>844</v>
      </c>
      <c r="C72" s="1160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2:17" x14ac:dyDescent="0.25">
      <c r="B73" s="426" t="s">
        <v>167</v>
      </c>
      <c r="C73" s="16"/>
      <c r="D73" s="92"/>
      <c r="E73" s="92"/>
      <c r="F73" s="92"/>
      <c r="G73" s="16"/>
      <c r="H73" s="16"/>
      <c r="I73" s="16"/>
      <c r="J73" s="16"/>
      <c r="K73" s="92"/>
      <c r="L73" s="92"/>
      <c r="M73" s="92"/>
      <c r="N73" s="92"/>
    </row>
    <row r="74" spans="2:17" x14ac:dyDescent="0.25">
      <c r="B74" s="426" t="s">
        <v>1035</v>
      </c>
      <c r="C74" s="112"/>
      <c r="D74" s="418">
        <f>'[69]Rev_SP-12me'!AJ84</f>
        <v>6123.6103208733048</v>
      </c>
      <c r="E74" s="418">
        <f>'[69]Rev_SP-12me'!AL84</f>
        <v>2135.1194707588188</v>
      </c>
      <c r="F74" s="418">
        <f>F75+F84</f>
        <v>4636.2951045669997</v>
      </c>
      <c r="G74" s="180"/>
      <c r="H74" s="424"/>
      <c r="I74" s="180"/>
      <c r="J74" s="16"/>
      <c r="K74" s="418">
        <f>'[69]Rev_SP-12me'!AT84</f>
        <v>973.61447866602145</v>
      </c>
      <c r="L74" s="418">
        <f>'[69]Rev_SP-12me'!AU84</f>
        <v>3567.4415910385242</v>
      </c>
      <c r="M74" s="418">
        <f>'[69]Rev_SP-12me'!AW84</f>
        <v>14.387532385047965</v>
      </c>
      <c r="N74" s="180">
        <f t="shared" ref="N74:N124" si="2">SUM(K74:M74)</f>
        <v>4555.4436020895937</v>
      </c>
    </row>
    <row r="75" spans="2:17" x14ac:dyDescent="0.25">
      <c r="B75" s="427" t="s">
        <v>1036</v>
      </c>
      <c r="C75" s="112"/>
      <c r="D75" s="420">
        <f>'[69]Rev_SP-12me'!AJ85</f>
        <v>5906.507442937479</v>
      </c>
      <c r="E75" s="420">
        <f>'[69]Rev_SP-12me'!AL85</f>
        <v>2135.1194707588188</v>
      </c>
      <c r="F75" s="420">
        <f>'[69]Rev_SP-12me'!AQ85</f>
        <v>4487.975409805772</v>
      </c>
      <c r="G75" s="147"/>
      <c r="H75" s="145"/>
      <c r="I75" s="147"/>
      <c r="J75" s="16"/>
      <c r="K75" s="420">
        <f>'[69]Rev_SP-12me'!AT85</f>
        <v>973.61447866602145</v>
      </c>
      <c r="L75" s="420">
        <f>'[69]Rev_SP-12me'!AU85</f>
        <v>3453.1390194709484</v>
      </c>
      <c r="M75" s="420">
        <f>'[69]Rev_SP-12me'!AW85</f>
        <v>13.888208931524975</v>
      </c>
      <c r="N75" s="147">
        <f t="shared" si="2"/>
        <v>4440.6417070684947</v>
      </c>
    </row>
    <row r="76" spans="2:17" ht="14.5" x14ac:dyDescent="0.25">
      <c r="B76" s="428" t="s">
        <v>1037</v>
      </c>
      <c r="C76" s="112"/>
      <c r="D76" s="423">
        <f>'[69]Rev_SP-12me'!AJ86</f>
        <v>4427.1531591134635</v>
      </c>
      <c r="E76" s="423">
        <f>'[69]Rev_SP-12me'!AL86</f>
        <v>2135.1194707588188</v>
      </c>
      <c r="F76" s="423">
        <f>'[69]Rev_SP-12me'!AQ86</f>
        <v>1451.2075883682694</v>
      </c>
      <c r="G76" s="435">
        <f>'[69]Rev_SP-12me'!O86</f>
        <v>475</v>
      </c>
      <c r="H76" s="419">
        <f>'[69]Rev_SP-12me'!P86</f>
        <v>7.65</v>
      </c>
      <c r="I76" s="435">
        <f>'[69]Rev_SP-12me'!AA86</f>
        <v>2000</v>
      </c>
      <c r="J76" s="16"/>
      <c r="K76" s="423">
        <f>'[69]Rev_SP-12me'!AT86</f>
        <v>973.61447866602145</v>
      </c>
      <c r="L76" s="423">
        <f>'[69]Rev_SP-12me'!AU86</f>
        <v>1110.173805101726</v>
      </c>
      <c r="M76" s="423">
        <f>'[69]Rev_SP-12me'!AW86</f>
        <v>10.227783790936156</v>
      </c>
      <c r="N76" s="147">
        <f t="shared" si="2"/>
        <v>2094.0160675586835</v>
      </c>
      <c r="P76" s="1057" t="s">
        <v>1101</v>
      </c>
      <c r="Q76" s="1057"/>
    </row>
    <row r="77" spans="2:17" ht="25.75" customHeight="1" x14ac:dyDescent="0.25">
      <c r="B77" s="430" t="s">
        <v>1038</v>
      </c>
      <c r="C77" s="16"/>
      <c r="D77" s="423">
        <f>'[69]Rev_SP-12me'!AJ87</f>
        <v>1274.2520674826333</v>
      </c>
      <c r="E77" s="423">
        <f>'[69]Rev_SP-12me'!AL87</f>
        <v>0</v>
      </c>
      <c r="F77" s="423">
        <f>'[69]Rev_SP-12me'!AQ87</f>
        <v>254.47593490358722</v>
      </c>
      <c r="G77" s="435">
        <f>'[69]Rev_SP-12me'!O87</f>
        <v>100</v>
      </c>
      <c r="H77" s="419">
        <f>'[69]Rev_SP-12me'!P87</f>
        <v>8</v>
      </c>
      <c r="I77" s="435">
        <f>'[69]Rev_SP-12me'!AA87</f>
        <v>2000</v>
      </c>
      <c r="J77" s="16"/>
      <c r="K77" s="423">
        <f>'[69]Rev_SP-12me'!AT87</f>
        <v>0</v>
      </c>
      <c r="L77" s="423">
        <f>'[69]Rev_SP-12me'!AU87</f>
        <v>203.58074792286976</v>
      </c>
      <c r="M77" s="423">
        <f>'[69]Rev_SP-12me'!AW87</f>
        <v>3.1803024809791594</v>
      </c>
      <c r="N77" s="147">
        <f t="shared" si="2"/>
        <v>206.76105040384891</v>
      </c>
      <c r="P77" s="12" t="s">
        <v>1023</v>
      </c>
      <c r="Q77" s="12" t="s">
        <v>1102</v>
      </c>
    </row>
    <row r="78" spans="2:17" ht="14.5" x14ac:dyDescent="0.25">
      <c r="B78" s="428" t="s">
        <v>1039</v>
      </c>
      <c r="C78" s="16"/>
      <c r="D78" s="423">
        <f>'[69]Rev_SP-12me'!AJ88</f>
        <v>0</v>
      </c>
      <c r="E78" s="423">
        <f>'[69]Rev_SP-12me'!AL88</f>
        <v>0</v>
      </c>
      <c r="F78" s="423">
        <f>'[69]Rev_SP-12me'!AQ88</f>
        <v>0.12038406001819908</v>
      </c>
      <c r="G78" s="435">
        <f>'[69]Rev_SP-12me'!O88</f>
        <v>0</v>
      </c>
      <c r="H78" s="419">
        <f>'[69]Rev_SP-12me'!P88</f>
        <v>7.65</v>
      </c>
      <c r="I78" s="435">
        <f>'[69]Rev_SP-12me'!AA88</f>
        <v>2000</v>
      </c>
      <c r="J78" s="16"/>
      <c r="K78" s="423">
        <f>'[69]Rev_SP-12me'!AT88</f>
        <v>0</v>
      </c>
      <c r="L78" s="423">
        <f>'[69]Rev_SP-12me'!AU88</f>
        <v>9.20938059139223E-2</v>
      </c>
      <c r="M78" s="423">
        <f>'[69]Rev_SP-12me'!AW88</f>
        <v>0</v>
      </c>
      <c r="N78" s="147">
        <f t="shared" si="2"/>
        <v>9.20938059139223E-2</v>
      </c>
      <c r="P78" s="147">
        <f>SUM(N78:N85,N86,N91,N132:N138,N144,N186,N139,N178:N185)</f>
        <v>9039.5239476188508</v>
      </c>
      <c r="Q78" s="429" t="s">
        <v>804</v>
      </c>
    </row>
    <row r="79" spans="2:17" ht="14.5" x14ac:dyDescent="0.25">
      <c r="B79" s="428" t="s">
        <v>1040</v>
      </c>
      <c r="C79" s="16"/>
      <c r="D79" s="423">
        <f>'[69]Rev_SP-12me'!AJ89</f>
        <v>0</v>
      </c>
      <c r="E79" s="423">
        <f>'[69]Rev_SP-12me'!AL89</f>
        <v>0</v>
      </c>
      <c r="F79" s="423">
        <f>'[69]Rev_SP-12me'!AQ89</f>
        <v>0.67616899367156091</v>
      </c>
      <c r="G79" s="435">
        <f>'[69]Rev_SP-12me'!O89</f>
        <v>0</v>
      </c>
      <c r="H79" s="419">
        <f>'[69]Rev_SP-12me'!P89</f>
        <v>7.3</v>
      </c>
      <c r="I79" s="435">
        <f>'[69]Rev_SP-12me'!AA89</f>
        <v>2000</v>
      </c>
      <c r="J79" s="16"/>
      <c r="K79" s="423">
        <f>'[69]Rev_SP-12me'!AT89</f>
        <v>0</v>
      </c>
      <c r="L79" s="423">
        <f>'[69]Rev_SP-12me'!AU89</f>
        <v>0.49360336538023947</v>
      </c>
      <c r="M79" s="423">
        <f>'[69]Rev_SP-12me'!AW89</f>
        <v>0</v>
      </c>
      <c r="N79" s="147">
        <f t="shared" si="2"/>
        <v>0.49360336538023947</v>
      </c>
      <c r="P79" s="147">
        <f>N96+N149+N191</f>
        <v>2336.8195359764018</v>
      </c>
      <c r="Q79" s="429" t="s">
        <v>1103</v>
      </c>
    </row>
    <row r="80" spans="2:17" ht="14.5" x14ac:dyDescent="0.25">
      <c r="B80" s="428" t="s">
        <v>1041</v>
      </c>
      <c r="C80" s="16"/>
      <c r="D80" s="423">
        <f>'[69]Rev_SP-12me'!AJ90</f>
        <v>205.10221634138276</v>
      </c>
      <c r="E80" s="423">
        <f>'[69]Rev_SP-12me'!AL90</f>
        <v>0</v>
      </c>
      <c r="F80" s="423">
        <f>'[69]Rev_SP-12me'!AQ90</f>
        <v>61.243193673640036</v>
      </c>
      <c r="G80" s="435">
        <f>'[69]Rev_SP-12me'!O90</f>
        <v>475</v>
      </c>
      <c r="H80" s="419">
        <f>'[69]Rev_SP-12me'!P90</f>
        <v>8.6</v>
      </c>
      <c r="I80" s="435">
        <f>'[69]Rev_SP-12me'!AA90</f>
        <v>2000</v>
      </c>
      <c r="J80" s="16"/>
      <c r="K80" s="423">
        <f>'[69]Rev_SP-12me'!AT90</f>
        <v>0</v>
      </c>
      <c r="L80" s="423">
        <f>'[69]Rev_SP-12me'!AU90</f>
        <v>52.669146559330429</v>
      </c>
      <c r="M80" s="423">
        <f>'[69]Rev_SP-12me'!AW90</f>
        <v>0.48012265960965927</v>
      </c>
      <c r="N80" s="147">
        <f t="shared" si="2"/>
        <v>53.149269218940091</v>
      </c>
      <c r="P80" s="147">
        <f>SUM(N102,N97,N150,N156,N192,N197)</f>
        <v>820.9067794885043</v>
      </c>
      <c r="Q80" s="429" t="s">
        <v>1104</v>
      </c>
    </row>
    <row r="81" spans="2:17" ht="28" x14ac:dyDescent="0.25">
      <c r="B81" s="432" t="s">
        <v>1042</v>
      </c>
      <c r="C81" s="16"/>
      <c r="D81" s="423">
        <f>'[69]Rev_SP-12me'!AJ91</f>
        <v>0</v>
      </c>
      <c r="E81" s="423">
        <f>'[69]Rev_SP-12me'!AL91</f>
        <v>0</v>
      </c>
      <c r="F81" s="423">
        <f>'[69]Rev_SP-12me'!AQ91</f>
        <v>714.35673892028933</v>
      </c>
      <c r="G81" s="435">
        <f>'[69]Rev_SP-12me'!O91</f>
        <v>0</v>
      </c>
      <c r="H81" s="419">
        <f>'[69]Rev_SP-12me'!P91</f>
        <v>8.65</v>
      </c>
      <c r="I81" s="435">
        <f>'[69]Rev_SP-12me'!AA91</f>
        <v>2000</v>
      </c>
      <c r="J81" s="16"/>
      <c r="K81" s="423">
        <f>'[69]Rev_SP-12me'!AT91</f>
        <v>0</v>
      </c>
      <c r="L81" s="423">
        <f>'[69]Rev_SP-12me'!AU91</f>
        <v>617.91857916605034</v>
      </c>
      <c r="M81" s="423">
        <f>'[69]Rev_SP-12me'!AW91</f>
        <v>0</v>
      </c>
      <c r="N81" s="147">
        <f t="shared" si="2"/>
        <v>617.91857916605034</v>
      </c>
      <c r="P81" s="147">
        <f>SUM(N107,N161,N202)</f>
        <v>16.255674275834998</v>
      </c>
      <c r="Q81" s="429" t="s">
        <v>1105</v>
      </c>
    </row>
    <row r="82" spans="2:17" ht="14.5" x14ac:dyDescent="0.25">
      <c r="B82" s="432" t="s">
        <v>1043</v>
      </c>
      <c r="C82" s="16"/>
      <c r="D82" s="423">
        <f>'[69]Rev_SP-12me'!AJ92</f>
        <v>0</v>
      </c>
      <c r="E82" s="423">
        <f>'[69]Rev_SP-12me'!AL92</f>
        <v>0</v>
      </c>
      <c r="F82" s="423">
        <f>'[69]Rev_SP-12me'!AQ92</f>
        <v>671.45300980145544</v>
      </c>
      <c r="G82" s="435">
        <f>'[69]Rev_SP-12me'!O92</f>
        <v>0</v>
      </c>
      <c r="H82" s="419">
        <f>'[69]Rev_SP-12me'!P92</f>
        <v>8.65</v>
      </c>
      <c r="I82" s="435">
        <f>'[69]Rev_SP-12me'!AA92</f>
        <v>2000</v>
      </c>
      <c r="J82" s="16"/>
      <c r="K82" s="423">
        <f>'[69]Rev_SP-12me'!AT92</f>
        <v>0</v>
      </c>
      <c r="L82" s="423">
        <f>'[69]Rev_SP-12me'!AU92</f>
        <v>580.80685347825897</v>
      </c>
      <c r="M82" s="423">
        <f>'[69]Rev_SP-12me'!AW92</f>
        <v>0</v>
      </c>
      <c r="N82" s="147">
        <f t="shared" si="2"/>
        <v>580.80685347825897</v>
      </c>
      <c r="P82" s="147">
        <f>SUM(N112,N166,N207)</f>
        <v>249.59835546458348</v>
      </c>
      <c r="Q82" s="429" t="s">
        <v>1106</v>
      </c>
    </row>
    <row r="83" spans="2:17" ht="28" x14ac:dyDescent="0.25">
      <c r="B83" s="432" t="s">
        <v>1044</v>
      </c>
      <c r="C83" s="16"/>
      <c r="D83" s="423">
        <f>'[69]Rev_SP-12me'!AJ93</f>
        <v>0</v>
      </c>
      <c r="E83" s="423">
        <f>'[69]Rev_SP-12me'!AL93</f>
        <v>0</v>
      </c>
      <c r="F83" s="423">
        <f>'[69]Rev_SP-12me'!AQ93</f>
        <v>1334.4423910848407</v>
      </c>
      <c r="G83" s="435">
        <f>'[69]Rev_SP-12me'!O93</f>
        <v>0</v>
      </c>
      <c r="H83" s="419">
        <f>'[69]Rev_SP-12me'!P93</f>
        <v>6.65</v>
      </c>
      <c r="I83" s="435">
        <f>'[69]Rev_SP-12me'!AA93</f>
        <v>2000</v>
      </c>
      <c r="J83" s="16"/>
      <c r="K83" s="423">
        <f>'[69]Rev_SP-12me'!AT93</f>
        <v>0</v>
      </c>
      <c r="L83" s="423">
        <f>'[69]Rev_SP-12me'!AU93</f>
        <v>887.40419007141918</v>
      </c>
      <c r="M83" s="423">
        <f>'[69]Rev_SP-12me'!AW93</f>
        <v>0</v>
      </c>
      <c r="N83" s="147">
        <f t="shared" si="2"/>
        <v>887.40419007141918</v>
      </c>
      <c r="P83" s="147">
        <f>SUM(N114,N168,N210)</f>
        <v>0</v>
      </c>
      <c r="Q83" s="429" t="s">
        <v>1107</v>
      </c>
    </row>
    <row r="84" spans="2:17" x14ac:dyDescent="0.25">
      <c r="B84" s="426" t="s">
        <v>1045</v>
      </c>
      <c r="C84" s="16"/>
      <c r="D84" s="420">
        <f>'[69]Rev_SP-12me'!AJ94</f>
        <v>217.10287793582535</v>
      </c>
      <c r="E84" s="420">
        <f>'[69]Rev_SP-12me'!AL94</f>
        <v>0</v>
      </c>
      <c r="F84" s="420">
        <f>'[69]Rev_SP-12me'!AQ94</f>
        <v>148.3196947612274</v>
      </c>
      <c r="G84" s="147">
        <f>'[69]Rev_SP-12me'!O94</f>
        <v>0</v>
      </c>
      <c r="H84" s="145">
        <f>'[69]Rev_SP-12me'!P94</f>
        <v>0</v>
      </c>
      <c r="I84" s="147">
        <f>'[69]Rev_SP-12me'!AA94</f>
        <v>0</v>
      </c>
      <c r="J84" s="16"/>
      <c r="K84" s="420">
        <f>'[69]Rev_SP-12me'!AT94</f>
        <v>0</v>
      </c>
      <c r="L84" s="420">
        <f>'[69]Rev_SP-12me'!AU94</f>
        <v>114.30257156757591</v>
      </c>
      <c r="M84" s="420">
        <f>'[69]Rev_SP-12me'!AW94</f>
        <v>0.49932345352299035</v>
      </c>
      <c r="N84" s="180">
        <f t="shared" si="2"/>
        <v>114.8018950210989</v>
      </c>
      <c r="P84" s="147">
        <f>SUM(N117,N118,N171,N172,N214,N216)</f>
        <v>800.96368889518317</v>
      </c>
      <c r="Q84" s="429" t="s">
        <v>1108</v>
      </c>
    </row>
    <row r="85" spans="2:17" ht="28" x14ac:dyDescent="0.25">
      <c r="B85" s="432" t="s">
        <v>1046</v>
      </c>
      <c r="C85" s="16"/>
      <c r="D85" s="421">
        <f>'[69]Rev_SP-12me'!AJ95</f>
        <v>217.10287793582535</v>
      </c>
      <c r="E85" s="421">
        <f>'[69]Rev_SP-12me'!AL95</f>
        <v>0</v>
      </c>
      <c r="F85" s="421">
        <f>'[69]Rev_SP-12me'!AQ95</f>
        <v>51.502383600756339</v>
      </c>
      <c r="G85" s="435">
        <f>'[69]Rev_SP-12me'!O95</f>
        <v>475</v>
      </c>
      <c r="H85" s="419">
        <f>'[69]Rev_SP-12me'!P95</f>
        <v>7.65</v>
      </c>
      <c r="I85" s="435">
        <f>'[69]Rev_SP-12me'!AA95</f>
        <v>2000</v>
      </c>
      <c r="J85" s="16"/>
      <c r="K85" s="421">
        <f>'[69]Rev_SP-12me'!AT95</f>
        <v>0</v>
      </c>
      <c r="L85" s="421">
        <f>'[69]Rev_SP-12me'!AU95</f>
        <v>39.399323454578607</v>
      </c>
      <c r="M85" s="421">
        <f>'[69]Rev_SP-12me'!AW95</f>
        <v>0.49932345352299035</v>
      </c>
      <c r="N85" s="147">
        <f t="shared" si="2"/>
        <v>39.898646908101597</v>
      </c>
      <c r="P85" s="147">
        <f>SUM(N119,N173,N218)</f>
        <v>14812.967251403115</v>
      </c>
      <c r="Q85" s="429" t="s">
        <v>1109</v>
      </c>
    </row>
    <row r="86" spans="2:17" ht="14.5" x14ac:dyDescent="0.25">
      <c r="B86" s="432" t="s">
        <v>1047</v>
      </c>
      <c r="C86" s="16"/>
      <c r="D86" s="421">
        <f>'[69]Rev_SP-12me'!AJ96</f>
        <v>0</v>
      </c>
      <c r="E86" s="421">
        <f>'[69]Rev_SP-12me'!AL96</f>
        <v>0</v>
      </c>
      <c r="F86" s="421">
        <f>'[69]Rev_SP-12me'!AQ96</f>
        <v>28.415607144719598</v>
      </c>
      <c r="G86" s="435">
        <f>'[69]Rev_SP-12me'!O96</f>
        <v>0</v>
      </c>
      <c r="H86" s="419">
        <f>'[69]Rev_SP-12me'!P96</f>
        <v>8.65</v>
      </c>
      <c r="I86" s="435">
        <f>'[69]Rev_SP-12me'!AA96</f>
        <v>2000</v>
      </c>
      <c r="J86" s="16"/>
      <c r="K86" s="421">
        <f>'[69]Rev_SP-12me'!AT96</f>
        <v>0</v>
      </c>
      <c r="L86" s="421">
        <f>'[69]Rev_SP-12me'!AU96</f>
        <v>24.579500180182453</v>
      </c>
      <c r="M86" s="421">
        <f>'[69]Rev_SP-12me'!AW96</f>
        <v>0</v>
      </c>
      <c r="N86" s="147">
        <f t="shared" si="2"/>
        <v>24.579500180182453</v>
      </c>
      <c r="P86" s="147"/>
      <c r="Q86" s="16"/>
    </row>
    <row r="87" spans="2:17" ht="14.5" x14ac:dyDescent="0.25">
      <c r="B87" s="432" t="s">
        <v>1048</v>
      </c>
      <c r="C87" s="16"/>
      <c r="D87" s="421">
        <f>'[69]Rev_SP-12me'!AJ97</f>
        <v>0</v>
      </c>
      <c r="E87" s="421">
        <f>'[69]Rev_SP-12me'!AL97</f>
        <v>0</v>
      </c>
      <c r="F87" s="421">
        <f>'[69]Rev_SP-12me'!AQ97</f>
        <v>24.183073811700684</v>
      </c>
      <c r="G87" s="435">
        <f>'[69]Rev_SP-12me'!O97</f>
        <v>0</v>
      </c>
      <c r="H87" s="419">
        <f>'[69]Rev_SP-12me'!P97</f>
        <v>8.65</v>
      </c>
      <c r="I87" s="435">
        <f>'[69]Rev_SP-12me'!AA97</f>
        <v>2000</v>
      </c>
      <c r="J87" s="16"/>
      <c r="K87" s="421">
        <f>'[69]Rev_SP-12me'!AT97</f>
        <v>0</v>
      </c>
      <c r="L87" s="421">
        <f>'[69]Rev_SP-12me'!AU97</f>
        <v>20.918358847121091</v>
      </c>
      <c r="M87" s="421">
        <f>'[69]Rev_SP-12me'!AW97</f>
        <v>0</v>
      </c>
      <c r="N87" s="147">
        <f t="shared" si="2"/>
        <v>20.918358847121091</v>
      </c>
      <c r="P87" s="147">
        <f>SUM(N120,N174,N219)</f>
        <v>8.8467308599999992</v>
      </c>
      <c r="Q87" s="429" t="s">
        <v>1110</v>
      </c>
    </row>
    <row r="88" spans="2:17" ht="28" x14ac:dyDescent="0.25">
      <c r="B88" s="432" t="s">
        <v>1049</v>
      </c>
      <c r="C88" s="16"/>
      <c r="D88" s="421">
        <f>'[69]Rev_SP-12me'!AJ98</f>
        <v>0</v>
      </c>
      <c r="E88" s="421">
        <f>'[69]Rev_SP-12me'!AL98</f>
        <v>0</v>
      </c>
      <c r="F88" s="421">
        <f>'[69]Rev_SP-12me'!AQ98</f>
        <v>44.218630204050783</v>
      </c>
      <c r="G88" s="435">
        <f>'[69]Rev_SP-12me'!O98</f>
        <v>0</v>
      </c>
      <c r="H88" s="419">
        <f>'[69]Rev_SP-12me'!P98</f>
        <v>6.65</v>
      </c>
      <c r="I88" s="435">
        <f>'[69]Rev_SP-12me'!AA98</f>
        <v>2000</v>
      </c>
      <c r="J88" s="16"/>
      <c r="K88" s="421">
        <f>'[69]Rev_SP-12me'!AT98</f>
        <v>0</v>
      </c>
      <c r="L88" s="421">
        <f>'[69]Rev_SP-12me'!AU98</f>
        <v>29.40538908569377</v>
      </c>
      <c r="M88" s="421">
        <f>'[69]Rev_SP-12me'!AW98</f>
        <v>0</v>
      </c>
      <c r="N88" s="147">
        <f t="shared" si="2"/>
        <v>29.40538908569377</v>
      </c>
      <c r="P88" s="147">
        <f>SUM(N122)</f>
        <v>1.44808972</v>
      </c>
      <c r="Q88" s="429" t="s">
        <v>1111</v>
      </c>
    </row>
    <row r="89" spans="2:17" ht="22.4" customHeight="1" x14ac:dyDescent="0.25">
      <c r="B89" s="426" t="s">
        <v>1050</v>
      </c>
      <c r="C89" s="16"/>
      <c r="D89" s="418">
        <f>'[69]Rev_SP-12me'!AJ100</f>
        <v>0</v>
      </c>
      <c r="E89" s="418">
        <f>'[69]Rev_SP-12me'!AL100</f>
        <v>14.713714555529192</v>
      </c>
      <c r="F89" s="418">
        <f>'[69]Rev_SP-12me'!AQ100</f>
        <v>51.1237873396121</v>
      </c>
      <c r="G89" s="180">
        <f>'[69]Rev_SP-12me'!O100</f>
        <v>0</v>
      </c>
      <c r="H89" s="424">
        <f>'[69]Rev_SP-12me'!P100</f>
        <v>0</v>
      </c>
      <c r="I89" s="180"/>
      <c r="J89" s="16"/>
      <c r="K89" s="418">
        <f>'[69]Rev_SP-12me'!AT100</f>
        <v>6.7094538373213117</v>
      </c>
      <c r="L89" s="418">
        <f>'[69]Rev_SP-12me'!AU100</f>
        <v>39.415591587694308</v>
      </c>
      <c r="M89" s="418">
        <f>'[69]Rev_SP-12me'!AW100</f>
        <v>0</v>
      </c>
      <c r="N89" s="180">
        <f t="shared" si="2"/>
        <v>46.125045425015621</v>
      </c>
    </row>
    <row r="90" spans="2:17" ht="18.649999999999999" customHeight="1" x14ac:dyDescent="0.25">
      <c r="B90" s="428" t="s">
        <v>1051</v>
      </c>
      <c r="C90" s="16"/>
      <c r="D90" s="421">
        <f>'[69]Rev_SP-12me'!AJ101</f>
        <v>0</v>
      </c>
      <c r="E90" s="421">
        <f>'[69]Rev_SP-12me'!AL101</f>
        <v>14.713714555529192</v>
      </c>
      <c r="F90" s="421">
        <f>'[69]Rev_SP-12me'!AQ101</f>
        <v>18.608908300696061</v>
      </c>
      <c r="G90" s="435">
        <f>'[69]Rev_SP-12me'!O101</f>
        <v>475</v>
      </c>
      <c r="H90" s="419">
        <f>'[69]Rev_SP-12me'!P101</f>
        <v>7.65</v>
      </c>
      <c r="I90" s="435">
        <f>'[69]Rev_SP-12me'!AA101</f>
        <v>2000</v>
      </c>
      <c r="J90" s="16"/>
      <c r="K90" s="421">
        <f>'[69]Rev_SP-12me'!AT101</f>
        <v>6.7094538373213117</v>
      </c>
      <c r="L90" s="421">
        <f>'[69]Rev_SP-12me'!AU101</f>
        <v>14.235814850032488</v>
      </c>
      <c r="M90" s="421">
        <f>'[69]Rev_SP-12me'!AW101</f>
        <v>0</v>
      </c>
      <c r="N90" s="147">
        <f t="shared" si="2"/>
        <v>20.945268687353799</v>
      </c>
    </row>
    <row r="91" spans="2:17" ht="23.5" customHeight="1" x14ac:dyDescent="0.25">
      <c r="B91" s="428" t="s">
        <v>1052</v>
      </c>
      <c r="C91" s="16"/>
      <c r="D91" s="421">
        <f>'[69]Rev_SP-12me'!AJ102</f>
        <v>0</v>
      </c>
      <c r="E91" s="421">
        <f>'[69]Rev_SP-12me'!AL102</f>
        <v>0</v>
      </c>
      <c r="F91" s="421">
        <f>'[69]Rev_SP-12me'!AQ102</f>
        <v>8.1400864292442918</v>
      </c>
      <c r="G91" s="435">
        <f>'[69]Rev_SP-12me'!O102</f>
        <v>0</v>
      </c>
      <c r="H91" s="419">
        <f>'[69]Rev_SP-12me'!P102</f>
        <v>8.65</v>
      </c>
      <c r="I91" s="435">
        <f>'[69]Rev_SP-12me'!AA102</f>
        <v>2000</v>
      </c>
      <c r="J91" s="16"/>
      <c r="K91" s="421">
        <f>'[69]Rev_SP-12me'!AT102</f>
        <v>0</v>
      </c>
      <c r="L91" s="421">
        <f>'[69]Rev_SP-12me'!AU102</f>
        <v>7.0411747612963129</v>
      </c>
      <c r="M91" s="421">
        <f>'[69]Rev_SP-12me'!AW102</f>
        <v>0</v>
      </c>
      <c r="N91" s="147">
        <f t="shared" si="2"/>
        <v>7.0411747612963129</v>
      </c>
    </row>
    <row r="92" spans="2:17" ht="14.5" x14ac:dyDescent="0.25">
      <c r="B92" s="428" t="s">
        <v>1053</v>
      </c>
      <c r="C92" s="16"/>
      <c r="D92" s="421">
        <f>'[69]Rev_SP-12me'!AJ103</f>
        <v>0</v>
      </c>
      <c r="E92" s="421">
        <f>'[69]Rev_SP-12me'!AL103</f>
        <v>0</v>
      </c>
      <c r="F92" s="421">
        <f>'[69]Rev_SP-12me'!AQ103</f>
        <v>9.6468244546689839</v>
      </c>
      <c r="G92" s="435">
        <f>'[69]Rev_SP-12me'!O103</f>
        <v>0</v>
      </c>
      <c r="H92" s="419">
        <f>'[69]Rev_SP-12me'!P103</f>
        <v>8.65</v>
      </c>
      <c r="I92" s="435">
        <f>'[69]Rev_SP-12me'!AA103</f>
        <v>2000</v>
      </c>
      <c r="J92" s="16"/>
      <c r="K92" s="421">
        <f>'[69]Rev_SP-12me'!AT103</f>
        <v>0</v>
      </c>
      <c r="L92" s="421">
        <f>'[69]Rev_SP-12me'!AU103</f>
        <v>8.344503153288672</v>
      </c>
      <c r="M92" s="421">
        <f>'[69]Rev_SP-12me'!AW103</f>
        <v>0</v>
      </c>
      <c r="N92" s="147">
        <f t="shared" si="2"/>
        <v>8.344503153288672</v>
      </c>
    </row>
    <row r="93" spans="2:17" ht="14.5" x14ac:dyDescent="0.25">
      <c r="B93" s="428" t="s">
        <v>1054</v>
      </c>
      <c r="C93" s="16"/>
      <c r="D93" s="421">
        <f>'[69]Rev_SP-12me'!AJ104</f>
        <v>0</v>
      </c>
      <c r="E93" s="421">
        <f>'[69]Rev_SP-12me'!AL104</f>
        <v>0</v>
      </c>
      <c r="F93" s="421">
        <f>'[69]Rev_SP-12me'!AQ104</f>
        <v>14.727968155002763</v>
      </c>
      <c r="G93" s="435">
        <f>'[69]Rev_SP-12me'!O104</f>
        <v>0</v>
      </c>
      <c r="H93" s="419">
        <f>'[69]Rev_SP-12me'!P104</f>
        <v>6.65</v>
      </c>
      <c r="I93" s="435">
        <f>'[69]Rev_SP-12me'!AA104</f>
        <v>2000</v>
      </c>
      <c r="J93" s="16"/>
      <c r="K93" s="421">
        <f>'[69]Rev_SP-12me'!AT104</f>
        <v>0</v>
      </c>
      <c r="L93" s="421">
        <f>'[69]Rev_SP-12me'!AU104</f>
        <v>9.7940988230768387</v>
      </c>
      <c r="M93" s="421">
        <f>'[69]Rev_SP-12me'!AW104</f>
        <v>0</v>
      </c>
      <c r="N93" s="147">
        <f t="shared" si="2"/>
        <v>9.7940988230768387</v>
      </c>
    </row>
    <row r="94" spans="2:17" x14ac:dyDescent="0.25">
      <c r="B94" s="426" t="s">
        <v>1055</v>
      </c>
      <c r="C94" s="16"/>
      <c r="D94" s="418">
        <f>'[69]Rev_SP-12me'!AJ99</f>
        <v>1</v>
      </c>
      <c r="E94" s="418">
        <f>'[69]Rev_SP-12me'!AL99</f>
        <v>0</v>
      </c>
      <c r="F94" s="418">
        <f>'[69]Rev_SP-12me'!AQ99</f>
        <v>0.26805906000000002</v>
      </c>
      <c r="G94" s="180">
        <f>'[69]Rev_SP-12me'!O99</f>
        <v>475</v>
      </c>
      <c r="H94" s="424">
        <f>'[69]Rev_SP-12me'!P99</f>
        <v>7.65</v>
      </c>
      <c r="I94" s="180">
        <f>'[69]Rev_SP-12me'!AA99</f>
        <v>2000</v>
      </c>
      <c r="J94" s="16"/>
      <c r="K94" s="418">
        <f>'[69]Rev_SP-12me'!AT99</f>
        <v>0</v>
      </c>
      <c r="L94" s="418">
        <f>'[69]Rev_SP-12me'!AU99</f>
        <v>0.2050651809</v>
      </c>
      <c r="M94" s="418">
        <f>'[69]Rev_SP-12me'!AW99</f>
        <v>2.3999999999999998E-3</v>
      </c>
      <c r="N94" s="180">
        <f t="shared" si="2"/>
        <v>0.20746518090000002</v>
      </c>
    </row>
    <row r="95" spans="2:17" x14ac:dyDescent="0.25">
      <c r="B95" s="426" t="s">
        <v>1056</v>
      </c>
      <c r="C95" s="16"/>
      <c r="D95" s="418">
        <f>'[69]Rev_SP-12me'!AJ105</f>
        <v>4829.0214883510516</v>
      </c>
      <c r="E95" s="418">
        <f>'[69]Rev_SP-12me'!AL105</f>
        <v>1086.972639033999</v>
      </c>
      <c r="F95" s="418">
        <f>'[69]Rev_SP-12me'!AQ105</f>
        <v>2551.1754624336882</v>
      </c>
      <c r="G95" s="180">
        <f>'[69]Rev_SP-12me'!O105</f>
        <v>0</v>
      </c>
      <c r="H95" s="424">
        <f>'[69]Rev_SP-12me'!P105</f>
        <v>0</v>
      </c>
      <c r="I95" s="180">
        <f>'[69]Rev_SP-12me'!AA105</f>
        <v>0</v>
      </c>
      <c r="J95" s="16"/>
      <c r="K95" s="418">
        <f>'[69]Rev_SP-12me'!AT105</f>
        <v>495.65952339950354</v>
      </c>
      <c r="L95" s="418">
        <f>'[69]Rev_SP-12me'!AU105</f>
        <v>2270.4479160131045</v>
      </c>
      <c r="M95" s="418">
        <f>'[69]Rev_SP-12me'!AW105</f>
        <v>11.445625786021262</v>
      </c>
      <c r="N95" s="180">
        <f t="shared" si="2"/>
        <v>2777.5530651986292</v>
      </c>
    </row>
    <row r="96" spans="2:17" ht="14.5" x14ac:dyDescent="0.25">
      <c r="B96" s="428" t="s">
        <v>1051</v>
      </c>
      <c r="C96" s="16"/>
      <c r="D96" s="421">
        <f>'[69]Rev_SP-12me'!AJ106</f>
        <v>4829.0214883510516</v>
      </c>
      <c r="E96" s="421">
        <f>'[69]Rev_SP-12me'!AL106</f>
        <v>1086.972639033999</v>
      </c>
      <c r="F96" s="421">
        <f>'[69]Rev_SP-12me'!AQ106</f>
        <v>1082.2879175984203</v>
      </c>
      <c r="G96" s="435">
        <f>'[69]Rev_SP-12me'!O106</f>
        <v>475</v>
      </c>
      <c r="H96" s="419">
        <f>'[69]Rev_SP-12me'!P106</f>
        <v>8.8000000000000007</v>
      </c>
      <c r="I96" s="435">
        <f>'[69]Rev_SP-12me'!AA106</f>
        <v>2000</v>
      </c>
      <c r="J96" s="16"/>
      <c r="K96" s="421">
        <f>'[69]Rev_SP-12me'!AT106</f>
        <v>495.65952339950354</v>
      </c>
      <c r="L96" s="421">
        <f>'[69]Rev_SP-12me'!AU106</f>
        <v>952.41336748661001</v>
      </c>
      <c r="M96" s="421">
        <f>'[69]Rev_SP-12me'!AW106</f>
        <v>11.445625786021262</v>
      </c>
      <c r="N96" s="147">
        <f t="shared" si="2"/>
        <v>1459.5185166721349</v>
      </c>
    </row>
    <row r="97" spans="2:14" ht="14.5" x14ac:dyDescent="0.25">
      <c r="B97" s="428" t="s">
        <v>1052</v>
      </c>
      <c r="C97" s="16"/>
      <c r="D97" s="421">
        <f>'[69]Rev_SP-12me'!AJ107</f>
        <v>0</v>
      </c>
      <c r="E97" s="421">
        <f>'[69]Rev_SP-12me'!AL107</f>
        <v>0</v>
      </c>
      <c r="F97" s="421">
        <f>'[69]Rev_SP-12me'!AQ107</f>
        <v>506.93215059365951</v>
      </c>
      <c r="G97" s="435">
        <f>'[69]Rev_SP-12me'!O107</f>
        <v>0</v>
      </c>
      <c r="H97" s="419">
        <f>'[69]Rev_SP-12me'!P107</f>
        <v>9.8000000000000007</v>
      </c>
      <c r="I97" s="435">
        <f>'[69]Rev_SP-12me'!AA107</f>
        <v>2000</v>
      </c>
      <c r="J97" s="16"/>
      <c r="K97" s="421">
        <f>'[69]Rev_SP-12me'!AT107</f>
        <v>0</v>
      </c>
      <c r="L97" s="421">
        <f>'[69]Rev_SP-12me'!AU107</f>
        <v>496.79350758178634</v>
      </c>
      <c r="M97" s="421">
        <f>'[69]Rev_SP-12me'!AW107</f>
        <v>0</v>
      </c>
      <c r="N97" s="147">
        <f t="shared" si="2"/>
        <v>496.79350758178634</v>
      </c>
    </row>
    <row r="98" spans="2:14" ht="14.5" x14ac:dyDescent="0.25">
      <c r="B98" s="428" t="s">
        <v>1053</v>
      </c>
      <c r="C98" s="16"/>
      <c r="D98" s="421">
        <f>'[69]Rev_SP-12me'!AJ108</f>
        <v>0</v>
      </c>
      <c r="E98" s="421">
        <f>'[69]Rev_SP-12me'!AL108</f>
        <v>0</v>
      </c>
      <c r="F98" s="421">
        <f>'[69]Rev_SP-12me'!AQ108</f>
        <v>354.57916718126859</v>
      </c>
      <c r="G98" s="435">
        <f>'[69]Rev_SP-12me'!O108</f>
        <v>0</v>
      </c>
      <c r="H98" s="419">
        <f>'[69]Rev_SP-12me'!P108</f>
        <v>9.8000000000000007</v>
      </c>
      <c r="I98" s="435">
        <f>'[69]Rev_SP-12me'!AA108</f>
        <v>2000</v>
      </c>
      <c r="J98" s="16"/>
      <c r="K98" s="421">
        <f>'[69]Rev_SP-12me'!AT108</f>
        <v>0</v>
      </c>
      <c r="L98" s="421">
        <f>'[69]Rev_SP-12me'!AU108</f>
        <v>347.48758383764323</v>
      </c>
      <c r="M98" s="421">
        <f>'[69]Rev_SP-12me'!AW108</f>
        <v>0</v>
      </c>
      <c r="N98" s="147">
        <f t="shared" si="2"/>
        <v>347.48758383764323</v>
      </c>
    </row>
    <row r="99" spans="2:14" ht="14.5" x14ac:dyDescent="0.25">
      <c r="B99" s="428" t="s">
        <v>1054</v>
      </c>
      <c r="C99" s="16"/>
      <c r="D99" s="421">
        <f>'[69]Rev_SP-12me'!AJ109</f>
        <v>0</v>
      </c>
      <c r="E99" s="421">
        <f>'[69]Rev_SP-12me'!AL109</f>
        <v>0</v>
      </c>
      <c r="F99" s="421">
        <f>'[69]Rev_SP-12me'!AQ109</f>
        <v>607.37622706033994</v>
      </c>
      <c r="G99" s="435">
        <f>'[69]Rev_SP-12me'!O109</f>
        <v>0</v>
      </c>
      <c r="H99" s="419">
        <f>'[69]Rev_SP-12me'!P109</f>
        <v>7.8</v>
      </c>
      <c r="I99" s="435">
        <f>'[69]Rev_SP-12me'!AA109</f>
        <v>2000</v>
      </c>
      <c r="J99" s="16"/>
      <c r="K99" s="421">
        <f>'[69]Rev_SP-12me'!AT109</f>
        <v>0</v>
      </c>
      <c r="L99" s="421">
        <f>'[69]Rev_SP-12me'!AU109</f>
        <v>473.75345710706517</v>
      </c>
      <c r="M99" s="421">
        <f>'[69]Rev_SP-12me'!AW109</f>
        <v>0</v>
      </c>
      <c r="N99" s="147">
        <f t="shared" si="2"/>
        <v>473.75345710706517</v>
      </c>
    </row>
    <row r="100" spans="2:14" x14ac:dyDescent="0.25">
      <c r="B100" s="426" t="s">
        <v>1057</v>
      </c>
      <c r="C100" s="16"/>
      <c r="D100" s="418">
        <f>'[69]Rev_SP-12me'!AJ110</f>
        <v>0</v>
      </c>
      <c r="E100" s="418">
        <f>'[69]Rev_SP-12me'!AL110</f>
        <v>0</v>
      </c>
      <c r="F100" s="418">
        <f>'[69]Rev_SP-12me'!AQ110</f>
        <v>0.34405518000000002</v>
      </c>
      <c r="G100" s="180">
        <f>'[69]Rev_SP-12me'!O110</f>
        <v>0</v>
      </c>
      <c r="H100" s="424">
        <f>'[69]Rev_SP-12me'!P110</f>
        <v>0</v>
      </c>
      <c r="I100" s="180"/>
      <c r="J100" s="16"/>
      <c r="K100" s="418">
        <f>'[69]Rev_SP-12me'!AT110</f>
        <v>0</v>
      </c>
      <c r="L100" s="418">
        <f>'[69]Rev_SP-12me'!AU110</f>
        <v>0.17141365200000003</v>
      </c>
      <c r="M100" s="418">
        <f>'[69]Rev_SP-12me'!AW110</f>
        <v>4.7999999999999996E-3</v>
      </c>
      <c r="N100" s="180">
        <f t="shared" si="2"/>
        <v>0.17621365200000003</v>
      </c>
    </row>
    <row r="101" spans="2:14" ht="14.5" x14ac:dyDescent="0.25">
      <c r="B101" s="428" t="s">
        <v>1051</v>
      </c>
      <c r="C101" s="16"/>
      <c r="D101" s="421">
        <f>'[69]Rev_SP-12me'!AJ111</f>
        <v>0</v>
      </c>
      <c r="E101" s="421">
        <f>'[69]Rev_SP-12me'!AL111</f>
        <v>0</v>
      </c>
      <c r="F101" s="421">
        <f>'[69]Rev_SP-12me'!AQ111</f>
        <v>8.9682480000000009E-2</v>
      </c>
      <c r="G101" s="435">
        <f>'[69]Rev_SP-12me'!O111</f>
        <v>260</v>
      </c>
      <c r="H101" s="419">
        <f>'[69]Rev_SP-12me'!P111</f>
        <v>5</v>
      </c>
      <c r="I101" s="435">
        <f>'[69]Rev_SP-12me'!AA111</f>
        <v>2000</v>
      </c>
      <c r="J101" s="16"/>
      <c r="K101" s="421">
        <f>'[69]Rev_SP-12me'!AT111</f>
        <v>0</v>
      </c>
      <c r="L101" s="421">
        <f>'[69]Rev_SP-12me'!AU111</f>
        <v>4.4841240000000004E-2</v>
      </c>
      <c r="M101" s="421">
        <f>'[69]Rev_SP-12me'!AW111</f>
        <v>4.7999999999999996E-3</v>
      </c>
      <c r="N101" s="147">
        <f t="shared" si="2"/>
        <v>4.9641240000000003E-2</v>
      </c>
    </row>
    <row r="102" spans="2:14" ht="14.5" x14ac:dyDescent="0.25">
      <c r="B102" s="428" t="s">
        <v>1052</v>
      </c>
      <c r="C102" s="16"/>
      <c r="D102" s="421">
        <f>'[69]Rev_SP-12me'!AJ112</f>
        <v>0</v>
      </c>
      <c r="E102" s="421">
        <f>'[69]Rev_SP-12me'!AL112</f>
        <v>0</v>
      </c>
      <c r="F102" s="421">
        <f>'[69]Rev_SP-12me'!AQ112</f>
        <v>6.5147399999999994E-2</v>
      </c>
      <c r="G102" s="435">
        <f>'[69]Rev_SP-12me'!O112</f>
        <v>0</v>
      </c>
      <c r="H102" s="419">
        <f>'[69]Rev_SP-12me'!P112</f>
        <v>6</v>
      </c>
      <c r="I102" s="435">
        <f>'[69]Rev_SP-12me'!AA112</f>
        <v>2000</v>
      </c>
      <c r="J102" s="16"/>
      <c r="K102" s="421">
        <f>'[69]Rev_SP-12me'!AT112</f>
        <v>0</v>
      </c>
      <c r="L102" s="421">
        <f>'[69]Rev_SP-12me'!AU112</f>
        <v>3.9088439999999995E-2</v>
      </c>
      <c r="M102" s="421">
        <f>'[69]Rev_SP-12me'!AW112</f>
        <v>0</v>
      </c>
      <c r="N102" s="147">
        <f t="shared" si="2"/>
        <v>3.9088439999999995E-2</v>
      </c>
    </row>
    <row r="103" spans="2:14" ht="14.5" x14ac:dyDescent="0.25">
      <c r="B103" s="428" t="s">
        <v>1053</v>
      </c>
      <c r="C103" s="16"/>
      <c r="D103" s="421">
        <f>'[69]Rev_SP-12me'!AJ113</f>
        <v>0</v>
      </c>
      <c r="E103" s="421">
        <f>'[69]Rev_SP-12me'!AL113</f>
        <v>0</v>
      </c>
      <c r="F103" s="421">
        <f>'[69]Rev_SP-12me'!AQ113</f>
        <v>5.8969260000000003E-2</v>
      </c>
      <c r="G103" s="435">
        <f>'[69]Rev_SP-12me'!O113</f>
        <v>0</v>
      </c>
      <c r="H103" s="419">
        <f>'[69]Rev_SP-12me'!P113</f>
        <v>6</v>
      </c>
      <c r="I103" s="435">
        <f>'[69]Rev_SP-12me'!AA113</f>
        <v>2000</v>
      </c>
      <c r="J103" s="16"/>
      <c r="K103" s="421">
        <f>'[69]Rev_SP-12me'!AT113</f>
        <v>0</v>
      </c>
      <c r="L103" s="421">
        <f>'[69]Rev_SP-12me'!AU113</f>
        <v>3.5381556000000002E-2</v>
      </c>
      <c r="M103" s="421">
        <f>'[69]Rev_SP-12me'!AW113</f>
        <v>0</v>
      </c>
      <c r="N103" s="147">
        <f t="shared" si="2"/>
        <v>3.5381556000000002E-2</v>
      </c>
    </row>
    <row r="104" spans="2:14" ht="14.5" x14ac:dyDescent="0.25">
      <c r="B104" s="428" t="s">
        <v>1054</v>
      </c>
      <c r="C104" s="16"/>
      <c r="D104" s="421">
        <f>'[69]Rev_SP-12me'!AJ114</f>
        <v>0</v>
      </c>
      <c r="E104" s="421">
        <f>'[69]Rev_SP-12me'!AL114</f>
        <v>0</v>
      </c>
      <c r="F104" s="421">
        <f>'[69]Rev_SP-12me'!AQ114</f>
        <v>0.13025604000000002</v>
      </c>
      <c r="G104" s="435">
        <f>'[69]Rev_SP-12me'!O114</f>
        <v>0</v>
      </c>
      <c r="H104" s="419">
        <f>'[69]Rev_SP-12me'!P114</f>
        <v>4</v>
      </c>
      <c r="I104" s="435">
        <f>'[69]Rev_SP-12me'!AA114</f>
        <v>2000</v>
      </c>
      <c r="J104" s="16"/>
      <c r="K104" s="421">
        <f>'[69]Rev_SP-12me'!AT114</f>
        <v>0</v>
      </c>
      <c r="L104" s="421">
        <f>'[69]Rev_SP-12me'!AU114</f>
        <v>5.2102416000000006E-2</v>
      </c>
      <c r="M104" s="421">
        <f>'[69]Rev_SP-12me'!AW114</f>
        <v>0</v>
      </c>
      <c r="N104" s="147">
        <f t="shared" si="2"/>
        <v>5.2102416000000006E-2</v>
      </c>
    </row>
    <row r="105" spans="2:14" x14ac:dyDescent="0.25">
      <c r="B105" s="426" t="s">
        <v>1058</v>
      </c>
      <c r="C105" s="16"/>
      <c r="D105" s="418">
        <f>'[69]Rev_SP-12me'!AJ115</f>
        <v>11.916666666666666</v>
      </c>
      <c r="E105" s="418">
        <f>'[69]Rev_SP-12me'!AL115</f>
        <v>1.4032114183764495</v>
      </c>
      <c r="F105" s="418">
        <f>'[69]Rev_SP-12me'!AQ115</f>
        <v>4.8272599754650667</v>
      </c>
      <c r="G105" s="180">
        <f>'[69]Rev_SP-12me'!O115</f>
        <v>0</v>
      </c>
      <c r="H105" s="424">
        <f>'[69]Rev_SP-12me'!P115</f>
        <v>0</v>
      </c>
      <c r="I105" s="180">
        <f>'[69]Rev_SP-12me'!AA115</f>
        <v>0</v>
      </c>
      <c r="J105" s="16"/>
      <c r="K105" s="418">
        <f>'[69]Rev_SP-12me'!AT115</f>
        <v>0.63986440677966105</v>
      </c>
      <c r="L105" s="418">
        <f>'[69]Rev_SP-12me'!AU115</f>
        <v>4.0912429488116997</v>
      </c>
      <c r="M105" s="418">
        <f>'[69]Rev_SP-12me'!AW115</f>
        <v>2.9899999999999999E-2</v>
      </c>
      <c r="N105" s="180">
        <f t="shared" si="2"/>
        <v>4.7610073555913601</v>
      </c>
    </row>
    <row r="106" spans="2:14" ht="14.5" x14ac:dyDescent="0.25">
      <c r="B106" s="428" t="s">
        <v>1051</v>
      </c>
      <c r="C106" s="16"/>
      <c r="D106" s="421">
        <f>'[69]Rev_SP-12me'!AJ116</f>
        <v>11.916666666666666</v>
      </c>
      <c r="E106" s="421">
        <f>'[69]Rev_SP-12me'!AL116</f>
        <v>1.4032114183764495</v>
      </c>
      <c r="F106" s="421">
        <f>'[69]Rev_SP-12me'!AQ116</f>
        <v>1.1973807995696717</v>
      </c>
      <c r="G106" s="435">
        <f>'[69]Rev_SP-12me'!O116</f>
        <v>475</v>
      </c>
      <c r="H106" s="419">
        <f>'[69]Rev_SP-12me'!P116</f>
        <v>8.5</v>
      </c>
      <c r="I106" s="435">
        <f>'[69]Rev_SP-12me'!AA116</f>
        <v>2000</v>
      </c>
      <c r="J106" s="16"/>
      <c r="K106" s="421">
        <f>'[69]Rev_SP-12me'!AT116</f>
        <v>0.63986440677966105</v>
      </c>
      <c r="L106" s="421">
        <f>'[69]Rev_SP-12me'!AU116</f>
        <v>1.0177736796342209</v>
      </c>
      <c r="M106" s="421">
        <f>'[69]Rev_SP-12me'!AW116</f>
        <v>2.9899999999999999E-2</v>
      </c>
      <c r="N106" s="147">
        <f t="shared" si="2"/>
        <v>1.687538086413882</v>
      </c>
    </row>
    <row r="107" spans="2:14" ht="14.5" x14ac:dyDescent="0.25">
      <c r="B107" s="428" t="s">
        <v>1052</v>
      </c>
      <c r="C107" s="16"/>
      <c r="D107" s="421">
        <f>'[69]Rev_SP-12me'!AJ117</f>
        <v>0</v>
      </c>
      <c r="E107" s="421">
        <f>'[69]Rev_SP-12me'!AL117</f>
        <v>0</v>
      </c>
      <c r="F107" s="421">
        <f>'[69]Rev_SP-12me'!AQ117</f>
        <v>1.1548228964743397</v>
      </c>
      <c r="G107" s="435">
        <f>'[69]Rev_SP-12me'!O117</f>
        <v>0</v>
      </c>
      <c r="H107" s="419">
        <f>'[69]Rev_SP-12me'!P117</f>
        <v>9.5</v>
      </c>
      <c r="I107" s="435">
        <f>'[69]Rev_SP-12me'!AA117</f>
        <v>2000</v>
      </c>
      <c r="J107" s="16"/>
      <c r="K107" s="421">
        <f>'[69]Rev_SP-12me'!AT117</f>
        <v>0</v>
      </c>
      <c r="L107" s="421">
        <f>'[69]Rev_SP-12me'!AU117</f>
        <v>1.0970817516506226</v>
      </c>
      <c r="M107" s="421">
        <f>'[69]Rev_SP-12me'!AW117</f>
        <v>0</v>
      </c>
      <c r="N107" s="147">
        <f t="shared" si="2"/>
        <v>1.0970817516506226</v>
      </c>
    </row>
    <row r="108" spans="2:14" ht="14.5" x14ac:dyDescent="0.25">
      <c r="B108" s="428" t="s">
        <v>1053</v>
      </c>
      <c r="C108" s="16"/>
      <c r="D108" s="421">
        <f>'[69]Rev_SP-12me'!AJ118</f>
        <v>0</v>
      </c>
      <c r="E108" s="421">
        <f>'[69]Rev_SP-12me'!AL118</f>
        <v>0</v>
      </c>
      <c r="F108" s="421">
        <f>'[69]Rev_SP-12me'!AQ118</f>
        <v>0.60047653980532112</v>
      </c>
      <c r="G108" s="435">
        <f>'[69]Rev_SP-12me'!O118</f>
        <v>0</v>
      </c>
      <c r="H108" s="419">
        <f>'[69]Rev_SP-12me'!P118</f>
        <v>9.5</v>
      </c>
      <c r="I108" s="435">
        <f>'[69]Rev_SP-12me'!AA118</f>
        <v>2000</v>
      </c>
      <c r="J108" s="16"/>
      <c r="K108" s="421">
        <f>'[69]Rev_SP-12me'!AT118</f>
        <v>0</v>
      </c>
      <c r="L108" s="421">
        <f>'[69]Rev_SP-12me'!AU118</f>
        <v>0.57045271281505505</v>
      </c>
      <c r="M108" s="421">
        <f>'[69]Rev_SP-12me'!AW118</f>
        <v>0</v>
      </c>
      <c r="N108" s="147">
        <f t="shared" si="2"/>
        <v>0.57045271281505505</v>
      </c>
    </row>
    <row r="109" spans="2:14" ht="14.5" x14ac:dyDescent="0.25">
      <c r="B109" s="428" t="s">
        <v>1054</v>
      </c>
      <c r="C109" s="16"/>
      <c r="D109" s="421">
        <f>'[69]Rev_SP-12me'!AJ119</f>
        <v>0</v>
      </c>
      <c r="E109" s="421">
        <f>'[69]Rev_SP-12me'!AL119</f>
        <v>0</v>
      </c>
      <c r="F109" s="421">
        <f>'[69]Rev_SP-12me'!AQ119</f>
        <v>1.8745797396157344</v>
      </c>
      <c r="G109" s="435">
        <f>'[69]Rev_SP-12me'!O119</f>
        <v>0</v>
      </c>
      <c r="H109" s="419">
        <f>'[69]Rev_SP-12me'!P119</f>
        <v>7.5</v>
      </c>
      <c r="I109" s="435">
        <f>'[69]Rev_SP-12me'!AA119</f>
        <v>2000</v>
      </c>
      <c r="J109" s="16"/>
      <c r="K109" s="421">
        <f>'[69]Rev_SP-12me'!AT119</f>
        <v>0</v>
      </c>
      <c r="L109" s="421">
        <f>'[69]Rev_SP-12me'!AU119</f>
        <v>1.405934804711801</v>
      </c>
      <c r="M109" s="421">
        <f>'[69]Rev_SP-12me'!AW119</f>
        <v>0</v>
      </c>
      <c r="N109" s="147">
        <f t="shared" si="2"/>
        <v>1.405934804711801</v>
      </c>
    </row>
    <row r="110" spans="2:14" x14ac:dyDescent="0.25">
      <c r="B110" s="426" t="s">
        <v>1059</v>
      </c>
      <c r="C110" s="16"/>
      <c r="D110" s="418">
        <f>'[69]Rev_SP-12me'!AJ120</f>
        <v>134.72297297297297</v>
      </c>
      <c r="E110" s="418">
        <f>'[69]Rev_SP-12me'!AL120</f>
        <v>51.51081935838603</v>
      </c>
      <c r="F110" s="418">
        <f>'[69]Rev_SP-12me'!AQ120</f>
        <v>17.828714270000003</v>
      </c>
      <c r="G110" s="180">
        <f>'[69]Rev_SP-12me'!O120</f>
        <v>0</v>
      </c>
      <c r="H110" s="424">
        <f>'[69]Rev_SP-12me'!P120</f>
        <v>0</v>
      </c>
      <c r="I110" s="180">
        <f>'[69]Rev_SP-12me'!AA120</f>
        <v>0</v>
      </c>
      <c r="J110" s="16"/>
      <c r="K110" s="418">
        <f>'[69]Rev_SP-12me'!AT120</f>
        <v>8.1451483110447906</v>
      </c>
      <c r="L110" s="418">
        <f>'[69]Rev_SP-12me'!AU120</f>
        <v>11.232089990100002</v>
      </c>
      <c r="M110" s="418">
        <f>'[69]Rev_SP-12me'!AW120</f>
        <v>0.31286756756756751</v>
      </c>
      <c r="N110" s="180">
        <f t="shared" si="2"/>
        <v>19.690105868712362</v>
      </c>
    </row>
    <row r="111" spans="2:14" ht="14.5" x14ac:dyDescent="0.25">
      <c r="B111" s="428" t="s">
        <v>1060</v>
      </c>
      <c r="C111" s="16"/>
      <c r="D111" s="421">
        <f>'[69]Rev_SP-12me'!AJ121</f>
        <v>134.72297297297297</v>
      </c>
      <c r="E111" s="421">
        <f>'[69]Rev_SP-12me'!AL121</f>
        <v>51.51081935838603</v>
      </c>
      <c r="F111" s="421">
        <f>'[69]Rev_SP-12me'!AQ121</f>
        <v>17.828714270000003</v>
      </c>
      <c r="G111" s="435">
        <f>'[69]Rev_SP-12me'!O121</f>
        <v>275</v>
      </c>
      <c r="H111" s="419">
        <f>'[69]Rev_SP-12me'!P121</f>
        <v>6.3</v>
      </c>
      <c r="I111" s="435">
        <f>'[69]Rev_SP-12me'!AA121</f>
        <v>2000</v>
      </c>
      <c r="J111" s="16"/>
      <c r="K111" s="421">
        <f>'[69]Rev_SP-12me'!AT121</f>
        <v>8.1451483110447906</v>
      </c>
      <c r="L111" s="421">
        <f>'[69]Rev_SP-12me'!AU121</f>
        <v>11.232089990100002</v>
      </c>
      <c r="M111" s="421">
        <f>'[69]Rev_SP-12me'!AW121</f>
        <v>0.31286756756756751</v>
      </c>
      <c r="N111" s="147">
        <f t="shared" si="2"/>
        <v>19.690105868712362</v>
      </c>
    </row>
    <row r="112" spans="2:14" x14ac:dyDescent="0.25">
      <c r="B112" s="426" t="s">
        <v>1061</v>
      </c>
      <c r="C112" s="16"/>
      <c r="D112" s="418">
        <f>'[69]Rev_SP-12me'!AJ132</f>
        <v>123</v>
      </c>
      <c r="E112" s="418">
        <f>'[69]Rev_SP-12me'!AL132</f>
        <v>40.310427284454505</v>
      </c>
      <c r="F112" s="418">
        <f>'[69]Rev_SP-12me'!AQ132</f>
        <v>149.05336675860417</v>
      </c>
      <c r="G112" s="180">
        <f>'[69]Rev_SP-12me'!O132</f>
        <v>0</v>
      </c>
      <c r="H112" s="424">
        <f>'[69]Rev_SP-12me'!P132</f>
        <v>0</v>
      </c>
      <c r="I112" s="180">
        <f>'[69]Rev_SP-12me'!AA132</f>
        <v>0</v>
      </c>
      <c r="J112" s="16"/>
      <c r="K112" s="418">
        <f>'[69]Rev_SP-12me'!AT132</f>
        <v>0</v>
      </c>
      <c r="L112" s="418">
        <f>'[69]Rev_SP-12me'!AU132</f>
        <v>90.922553722748532</v>
      </c>
      <c r="M112" s="418">
        <f>'[69]Rev_SP-12me'!AW132</f>
        <v>0.28560000000000002</v>
      </c>
      <c r="N112" s="180">
        <f t="shared" si="2"/>
        <v>91.208153722748534</v>
      </c>
    </row>
    <row r="113" spans="2:14" ht="14.5" x14ac:dyDescent="0.25">
      <c r="B113" s="428" t="s">
        <v>197</v>
      </c>
      <c r="C113" s="16"/>
      <c r="D113" s="421">
        <f>'[69]Rev_SP-12me'!AJ133</f>
        <v>123</v>
      </c>
      <c r="E113" s="421">
        <f>'[69]Rev_SP-12me'!AL133</f>
        <v>40.310427284454505</v>
      </c>
      <c r="F113" s="421">
        <f>'[69]Rev_SP-12me'!AQ133</f>
        <v>149.05336675860417</v>
      </c>
      <c r="G113" s="435">
        <f>'[69]Rev_SP-12me'!O133</f>
        <v>0</v>
      </c>
      <c r="H113" s="419">
        <f>'[69]Rev_SP-12me'!P133</f>
        <v>6.1</v>
      </c>
      <c r="I113" s="435">
        <f>'[69]Rev_SP-12me'!AA133</f>
        <v>2000</v>
      </c>
      <c r="J113" s="16"/>
      <c r="K113" s="421">
        <f>'[69]Rev_SP-12me'!AT133</f>
        <v>0</v>
      </c>
      <c r="L113" s="421">
        <f>'[69]Rev_SP-12me'!AU133</f>
        <v>90.922553722748532</v>
      </c>
      <c r="M113" s="421">
        <f>'[69]Rev_SP-12me'!AW133</f>
        <v>0.28560000000000002</v>
      </c>
      <c r="N113" s="147">
        <f t="shared" si="2"/>
        <v>91.208153722748534</v>
      </c>
    </row>
    <row r="114" spans="2:14" ht="14.5" x14ac:dyDescent="0.25">
      <c r="B114" s="428" t="s">
        <v>1062</v>
      </c>
      <c r="C114" s="16"/>
      <c r="D114" s="421">
        <f>'[69]Rev_SP-12me'!AJ134</f>
        <v>0</v>
      </c>
      <c r="E114" s="421">
        <f>'[69]Rev_SP-12me'!AL134</f>
        <v>0</v>
      </c>
      <c r="F114" s="421">
        <f>'[69]Rev_SP-12me'!AQ134</f>
        <v>0</v>
      </c>
      <c r="G114" s="435">
        <f>'[69]Rev_SP-12me'!O134</f>
        <v>0</v>
      </c>
      <c r="H114" s="419">
        <f>'[69]Rev_SP-12me'!P134</f>
        <v>0</v>
      </c>
      <c r="I114" s="435">
        <f>'[69]Rev_SP-12me'!AA134</f>
        <v>2000</v>
      </c>
      <c r="J114" s="16"/>
      <c r="K114" s="421">
        <f>'[69]Rev_SP-12me'!AT134</f>
        <v>0</v>
      </c>
      <c r="L114" s="421">
        <f>'[69]Rev_SP-12me'!AU134</f>
        <v>0</v>
      </c>
      <c r="M114" s="421">
        <f>'[69]Rev_SP-12me'!AW134</f>
        <v>0</v>
      </c>
      <c r="N114" s="147">
        <f t="shared" si="2"/>
        <v>0</v>
      </c>
    </row>
    <row r="115" spans="2:14" x14ac:dyDescent="0.25">
      <c r="B115" s="426" t="s">
        <v>1063</v>
      </c>
      <c r="C115" s="16"/>
      <c r="D115" s="418">
        <f>'[69]Rev_SP-12me'!AJ122</f>
        <v>0</v>
      </c>
      <c r="E115" s="418">
        <f>'[69]Rev_SP-12me'!AL122</f>
        <v>0</v>
      </c>
      <c r="F115" s="418">
        <f>'[69]Rev_SP-12me'!AQ122</f>
        <v>0</v>
      </c>
      <c r="G115" s="180">
        <f>'[69]Rev_SP-12me'!O122</f>
        <v>0</v>
      </c>
      <c r="H115" s="424">
        <f>'[69]Rev_SP-12me'!P122</f>
        <v>0</v>
      </c>
      <c r="I115" s="180">
        <f>'[69]Rev_SP-12me'!AA122</f>
        <v>0</v>
      </c>
      <c r="J115" s="16"/>
      <c r="K115" s="418">
        <f>'[69]Rev_SP-12me'!AT122</f>
        <v>0</v>
      </c>
      <c r="L115" s="418">
        <f>'[69]Rev_SP-12me'!AU122</f>
        <v>0</v>
      </c>
      <c r="M115" s="418">
        <f>'[69]Rev_SP-12me'!AW122</f>
        <v>0</v>
      </c>
      <c r="N115" s="180">
        <f t="shared" si="2"/>
        <v>0</v>
      </c>
    </row>
    <row r="116" spans="2:14" x14ac:dyDescent="0.25">
      <c r="B116" s="426" t="s">
        <v>1064</v>
      </c>
      <c r="C116" s="16"/>
      <c r="D116" s="418">
        <f>'[69]Rev_SP-12me'!AJ123</f>
        <v>0</v>
      </c>
      <c r="E116" s="418">
        <f>'[69]Rev_SP-12me'!AL123</f>
        <v>0</v>
      </c>
      <c r="F116" s="418">
        <f>'[69]Rev_SP-12me'!AQ123</f>
        <v>0</v>
      </c>
      <c r="G116" s="180">
        <f>'[69]Rev_SP-12me'!O123</f>
        <v>0</v>
      </c>
      <c r="H116" s="424">
        <f>'[69]Rev_SP-12me'!P123</f>
        <v>0</v>
      </c>
      <c r="I116" s="180">
        <f>'[69]Rev_SP-12me'!AA123</f>
        <v>0</v>
      </c>
      <c r="J116" s="16"/>
      <c r="K116" s="418">
        <f>'[69]Rev_SP-12me'!AT123</f>
        <v>0</v>
      </c>
      <c r="L116" s="418">
        <f>'[69]Rev_SP-12me'!AU123</f>
        <v>0</v>
      </c>
      <c r="M116" s="418">
        <f>'[69]Rev_SP-12me'!AW123</f>
        <v>0</v>
      </c>
      <c r="N116" s="180">
        <f t="shared" si="2"/>
        <v>0</v>
      </c>
    </row>
    <row r="117" spans="2:14" x14ac:dyDescent="0.25">
      <c r="B117" s="426" t="s">
        <v>856</v>
      </c>
      <c r="C117" s="16"/>
      <c r="D117" s="418">
        <f>'[69]Rev_SP-12me'!AJ124</f>
        <v>230.09302325581393</v>
      </c>
      <c r="E117" s="418">
        <f>'[69]Rev_SP-12me'!AL124</f>
        <v>98.017351997666964</v>
      </c>
      <c r="F117" s="418">
        <f>'[69]Rev_SP-12me'!AQ124</f>
        <v>257.26262446992479</v>
      </c>
      <c r="G117" s="180">
        <f>'[69]Rev_SP-12me'!O124</f>
        <v>260</v>
      </c>
      <c r="H117" s="424">
        <f>'[69]Rev_SP-12me'!P124</f>
        <v>7.3</v>
      </c>
      <c r="I117" s="180">
        <f>'[69]Rev_SP-12me'!AA124</f>
        <v>2000</v>
      </c>
      <c r="J117" s="16"/>
      <c r="K117" s="418">
        <f>'[69]Rev_SP-12me'!AT124</f>
        <v>24.465131058617672</v>
      </c>
      <c r="L117" s="418">
        <f>'[69]Rev_SP-12me'!AU124</f>
        <v>187.8017158630451</v>
      </c>
      <c r="M117" s="418">
        <f>'[69]Rev_SP-12me'!AW124</f>
        <v>0.5245116279069767</v>
      </c>
      <c r="N117" s="180">
        <f t="shared" si="2"/>
        <v>212.79135854956974</v>
      </c>
    </row>
    <row r="118" spans="2:14" x14ac:dyDescent="0.25">
      <c r="B118" s="426" t="s">
        <v>1065</v>
      </c>
      <c r="C118" s="16"/>
      <c r="D118" s="418">
        <f>'[69]Rev_SP-12me'!AJ125</f>
        <v>533.18699186991876</v>
      </c>
      <c r="E118" s="418">
        <f>'[69]Rev_SP-12me'!AL125</f>
        <v>114.09164653951862</v>
      </c>
      <c r="F118" s="418">
        <f>'[69]Rev_SP-12me'!AQ125</f>
        <v>222.81194596028632</v>
      </c>
      <c r="G118" s="180">
        <f>'[69]Rev_SP-12me'!O125</f>
        <v>500</v>
      </c>
      <c r="H118" s="424">
        <f>'[69]Rev_SP-12me'!P125</f>
        <v>11.8</v>
      </c>
      <c r="I118" s="180">
        <f>'[69]Rev_SP-12me'!AA125</f>
        <v>2000</v>
      </c>
      <c r="J118" s="16"/>
      <c r="K118" s="418">
        <f>'[69]Rev_SP-12me'!AT125</f>
        <v>54.763990338968952</v>
      </c>
      <c r="L118" s="418">
        <f>'[69]Rev_SP-12me'!AU125</f>
        <v>262.91809623313787</v>
      </c>
      <c r="M118" s="418">
        <f>'[69]Rev_SP-12me'!AW125</f>
        <v>1.3502243902439024</v>
      </c>
      <c r="N118" s="180">
        <f t="shared" si="2"/>
        <v>319.03231096235072</v>
      </c>
    </row>
    <row r="119" spans="2:14" x14ac:dyDescent="0.25">
      <c r="B119" s="426" t="s">
        <v>1066</v>
      </c>
      <c r="C119" s="16"/>
      <c r="D119" s="418">
        <f>'[69]Rev_SP-12me'!AJ126</f>
        <v>0</v>
      </c>
      <c r="E119" s="418">
        <f>'[69]Rev_SP-12me'!AL126</f>
        <v>0</v>
      </c>
      <c r="F119" s="418">
        <f>'[69]Rev_SP-12me'!AQ126</f>
        <v>0</v>
      </c>
      <c r="G119" s="180">
        <f>'[69]Rev_SP-12me'!O126</f>
        <v>0</v>
      </c>
      <c r="H119" s="424">
        <f>'[69]Rev_SP-12me'!P126</f>
        <v>4.84</v>
      </c>
      <c r="I119" s="180">
        <f>'[69]Rev_SP-12me'!AA126</f>
        <v>2000</v>
      </c>
      <c r="J119" s="16"/>
      <c r="K119" s="418">
        <f>'[69]Rev_SP-12me'!AT126</f>
        <v>0</v>
      </c>
      <c r="L119" s="418">
        <f>'[69]Rev_SP-12me'!AU126</f>
        <v>0</v>
      </c>
      <c r="M119" s="418">
        <f>'[69]Rev_SP-12me'!AW126</f>
        <v>0</v>
      </c>
      <c r="N119" s="180">
        <f t="shared" si="2"/>
        <v>0</v>
      </c>
    </row>
    <row r="120" spans="2:14" x14ac:dyDescent="0.25">
      <c r="B120" s="426" t="s">
        <v>1067</v>
      </c>
      <c r="C120" s="16"/>
      <c r="D120" s="418">
        <f>'[69]Rev_SP-12me'!AJ127</f>
        <v>17.850000000000001</v>
      </c>
      <c r="E120" s="418">
        <f>'[69]Rev_SP-12me'!AL127</f>
        <v>10.297350000000002</v>
      </c>
      <c r="F120" s="418">
        <f>'[69]Rev_SP-12me'!AQ127</f>
        <v>13.2238799</v>
      </c>
      <c r="G120" s="180">
        <f>'[69]Rev_SP-12me'!O127</f>
        <v>100</v>
      </c>
      <c r="H120" s="424">
        <f>'[69]Rev_SP-12me'!P127</f>
        <v>6</v>
      </c>
      <c r="I120" s="180">
        <f>'[69]Rev_SP-12me'!AA127</f>
        <v>2000</v>
      </c>
      <c r="J120" s="16"/>
      <c r="K120" s="418">
        <f>'[69]Rev_SP-12me'!AT127</f>
        <v>0.98854560000000036</v>
      </c>
      <c r="L120" s="418">
        <f>'[69]Rev_SP-12me'!AU127</f>
        <v>7.8163652599999995</v>
      </c>
      <c r="M120" s="418">
        <f>'[69]Rev_SP-12me'!AW127</f>
        <v>4.1820000000000003E-2</v>
      </c>
      <c r="N120" s="180">
        <f t="shared" si="2"/>
        <v>8.8467308599999992</v>
      </c>
    </row>
    <row r="121" spans="2:14" ht="14.5" x14ac:dyDescent="0.25">
      <c r="B121" s="432" t="s">
        <v>1051</v>
      </c>
      <c r="C121" s="16"/>
      <c r="D121" s="421">
        <f>'[69]Rev_SP-12me'!AJ128</f>
        <v>17.850000000000001</v>
      </c>
      <c r="E121" s="421">
        <f>'[69]Rev_SP-12me'!AL128</f>
        <v>10.297350000000002</v>
      </c>
      <c r="F121" s="421">
        <f>'[69]Rev_SP-12me'!AQ128</f>
        <v>3.8922103000000003</v>
      </c>
      <c r="G121" s="435">
        <f>'[69]Rev_SP-12me'!O128</f>
        <v>100</v>
      </c>
      <c r="H121" s="419">
        <f>'[69]Rev_SP-12me'!P128</f>
        <v>6</v>
      </c>
      <c r="I121" s="435">
        <f>'[69]Rev_SP-12me'!AA128</f>
        <v>2000</v>
      </c>
      <c r="J121" s="16"/>
      <c r="K121" s="421">
        <f>'[69]Rev_SP-12me'!AT128</f>
        <v>0.98854560000000036</v>
      </c>
      <c r="L121" s="421">
        <f>'[69]Rev_SP-12me'!AU128</f>
        <v>2.33532618</v>
      </c>
      <c r="M121" s="421">
        <f>'[69]Rev_SP-12me'!AW128</f>
        <v>4.1820000000000003E-2</v>
      </c>
      <c r="N121" s="147">
        <f t="shared" si="2"/>
        <v>3.3656917800000001</v>
      </c>
    </row>
    <row r="122" spans="2:14" ht="14.5" x14ac:dyDescent="0.25">
      <c r="B122" s="432" t="s">
        <v>1052</v>
      </c>
      <c r="C122" s="16"/>
      <c r="D122" s="421">
        <f>'[69]Rev_SP-12me'!AJ129</f>
        <v>0</v>
      </c>
      <c r="E122" s="421">
        <f>'[69]Rev_SP-12me'!AL129</f>
        <v>0</v>
      </c>
      <c r="F122" s="421">
        <f>'[69]Rev_SP-12me'!AQ129</f>
        <v>2.0686996</v>
      </c>
      <c r="G122" s="435">
        <f>'[69]Rev_SP-12me'!O129</f>
        <v>0</v>
      </c>
      <c r="H122" s="419">
        <f>'[69]Rev_SP-12me'!P129</f>
        <v>7</v>
      </c>
      <c r="I122" s="435">
        <f>'[69]Rev_SP-12me'!AA129</f>
        <v>2000</v>
      </c>
      <c r="J122" s="16"/>
      <c r="K122" s="421">
        <f>'[69]Rev_SP-12me'!AT129</f>
        <v>0</v>
      </c>
      <c r="L122" s="421">
        <f>'[69]Rev_SP-12me'!AU129</f>
        <v>1.44808972</v>
      </c>
      <c r="M122" s="421">
        <f>'[69]Rev_SP-12me'!AW129</f>
        <v>0</v>
      </c>
      <c r="N122" s="147">
        <f t="shared" si="2"/>
        <v>1.44808972</v>
      </c>
    </row>
    <row r="123" spans="2:14" ht="14.5" x14ac:dyDescent="0.25">
      <c r="B123" s="432" t="s">
        <v>1053</v>
      </c>
      <c r="C123" s="16"/>
      <c r="D123" s="421">
        <f>'[69]Rev_SP-12me'!AJ130</f>
        <v>0</v>
      </c>
      <c r="E123" s="421">
        <f>'[69]Rev_SP-12me'!AL130</f>
        <v>0</v>
      </c>
      <c r="F123" s="421">
        <f>'[69]Rev_SP-12me'!AQ130</f>
        <v>2.0073218000000002</v>
      </c>
      <c r="G123" s="435">
        <f>'[69]Rev_SP-12me'!O130</f>
        <v>0</v>
      </c>
      <c r="H123" s="419">
        <f>'[69]Rev_SP-12me'!P130</f>
        <v>7</v>
      </c>
      <c r="I123" s="435">
        <f>'[69]Rev_SP-12me'!AA130</f>
        <v>2000</v>
      </c>
      <c r="J123" s="16"/>
      <c r="K123" s="421">
        <f>'[69]Rev_SP-12me'!AT130</f>
        <v>0</v>
      </c>
      <c r="L123" s="421">
        <f>'[69]Rev_SP-12me'!AU130</f>
        <v>1.4051252600000002</v>
      </c>
      <c r="M123" s="421">
        <f>'[69]Rev_SP-12me'!AW130</f>
        <v>0</v>
      </c>
      <c r="N123" s="147">
        <f t="shared" si="2"/>
        <v>1.4051252600000002</v>
      </c>
    </row>
    <row r="124" spans="2:14" ht="14.5" x14ac:dyDescent="0.25">
      <c r="B124" s="432" t="s">
        <v>1054</v>
      </c>
      <c r="C124" s="16"/>
      <c r="D124" s="421">
        <f>'[69]Rev_SP-12me'!AJ131</f>
        <v>0</v>
      </c>
      <c r="E124" s="421">
        <f>'[69]Rev_SP-12me'!AL131</f>
        <v>0</v>
      </c>
      <c r="F124" s="421">
        <f>'[69]Rev_SP-12me'!AQ131</f>
        <v>5.2556482000000004</v>
      </c>
      <c r="G124" s="435">
        <f>'[69]Rev_SP-12me'!O131</f>
        <v>0</v>
      </c>
      <c r="H124" s="419">
        <f>'[69]Rev_SP-12me'!P131</f>
        <v>5</v>
      </c>
      <c r="I124" s="435">
        <f>'[69]Rev_SP-12me'!AA131</f>
        <v>2000</v>
      </c>
      <c r="J124" s="16"/>
      <c r="K124" s="421">
        <f>'[69]Rev_SP-12me'!AT131</f>
        <v>0</v>
      </c>
      <c r="L124" s="421">
        <f>'[69]Rev_SP-12me'!AU131</f>
        <v>2.6278241000000002</v>
      </c>
      <c r="M124" s="421">
        <f>'[69]Rev_SP-12me'!AW131</f>
        <v>0</v>
      </c>
      <c r="N124" s="147">
        <f t="shared" si="2"/>
        <v>2.6278241000000002</v>
      </c>
    </row>
    <row r="125" spans="2:14" x14ac:dyDescent="0.25">
      <c r="B125" s="436" t="s">
        <v>1068</v>
      </c>
      <c r="C125" s="16"/>
      <c r="D125" s="437">
        <f>SUM(D74,D89,D94,D95,D100,D105,D110,D112,D115,D116,D117,D118,D119,D120)</f>
        <v>12004.40146398973</v>
      </c>
      <c r="E125" s="437">
        <f t="shared" ref="E125:F125" si="3">SUM(E74,E89,E94,E95,E100,E105,E110,E112,E115,E116,E117,E118,E119,E120)</f>
        <v>3552.4366309467496</v>
      </c>
      <c r="F125" s="437">
        <f t="shared" si="3"/>
        <v>7904.2142599145818</v>
      </c>
      <c r="G125" s="439"/>
      <c r="H125" s="439"/>
      <c r="I125" s="439"/>
      <c r="J125" s="439"/>
      <c r="K125" s="437">
        <f t="shared" ref="K125:N125" si="4">SUM(K74,K89,K94,K95,K100,K105,K110,K112,K115,K116,K117,K118,K119,K120)</f>
        <v>1564.9861356182575</v>
      </c>
      <c r="L125" s="437">
        <f t="shared" si="4"/>
        <v>6442.463641490066</v>
      </c>
      <c r="M125" s="437">
        <f t="shared" si="4"/>
        <v>28.385281756787677</v>
      </c>
      <c r="N125" s="438">
        <f t="shared" si="4"/>
        <v>8035.8350588651119</v>
      </c>
    </row>
    <row r="126" spans="2:14" x14ac:dyDescent="0.25">
      <c r="B126" s="16"/>
      <c r="C126" s="16"/>
    </row>
    <row r="127" spans="2:14" x14ac:dyDescent="0.25">
      <c r="B127" s="426" t="s">
        <v>189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2:14" x14ac:dyDescent="0.25">
      <c r="B128" s="426" t="s">
        <v>1069</v>
      </c>
      <c r="C128" s="16"/>
      <c r="D128" s="418">
        <f>'[69]Rev_SP-12me'!AJ149</f>
        <v>424.29606351306671</v>
      </c>
      <c r="E128" s="418">
        <f>'[69]Rev_SP-12me'!AL149</f>
        <v>1574.66954189788</v>
      </c>
      <c r="F128" s="418">
        <f>F129+F137</f>
        <v>6799.1343583782191</v>
      </c>
      <c r="G128" s="180">
        <f>'[69]Rev_SP-12me'!O149</f>
        <v>0</v>
      </c>
      <c r="H128" s="424">
        <f>'[69]Rev_SP-12me'!P149</f>
        <v>0</v>
      </c>
      <c r="I128" s="180">
        <f>'[69]Rev_SP-12me'!AA149</f>
        <v>0</v>
      </c>
      <c r="J128" s="16"/>
      <c r="K128" s="418">
        <f>'[69]Rev_SP-12me'!AT149</f>
        <v>718.04931110543328</v>
      </c>
      <c r="L128" s="418">
        <f>'[69]Rev_SP-12me'!AU149</f>
        <v>4871.3654391294795</v>
      </c>
      <c r="M128" s="418">
        <f>'[69]Rev_SP-12me'!AW149</f>
        <v>1.7793217333774396</v>
      </c>
      <c r="N128" s="179">
        <f t="shared" ref="N128:N172" si="5">SUM(K128:M128)</f>
        <v>5591.1940719682898</v>
      </c>
    </row>
    <row r="129" spans="2:14" x14ac:dyDescent="0.25">
      <c r="B129" s="440" t="s">
        <v>1070</v>
      </c>
      <c r="C129" s="16"/>
      <c r="D129" s="420">
        <f>'[69]Rev_SP-12me'!AJ150</f>
        <v>419.93218656963302</v>
      </c>
      <c r="E129" s="420">
        <f>'[69]Rev_SP-12me'!AL150</f>
        <v>1574.66954189788</v>
      </c>
      <c r="F129" s="420">
        <f>'[69]Rev_SP-12me'!AQ150</f>
        <v>6769.9524616219351</v>
      </c>
      <c r="G129" s="147">
        <f>'[69]Rev_SP-12me'!O150</f>
        <v>0</v>
      </c>
      <c r="H129" s="145">
        <f>'[69]Rev_SP-12me'!P150</f>
        <v>0</v>
      </c>
      <c r="I129" s="147">
        <f>'[69]Rev_SP-12me'!AA150</f>
        <v>0</v>
      </c>
      <c r="J129" s="16"/>
      <c r="K129" s="420">
        <f>'[69]Rev_SP-12me'!AT150</f>
        <v>718.04931110543328</v>
      </c>
      <c r="L129" s="420">
        <f>'[69]Rev_SP-12me'!AU150</f>
        <v>4850.5536147606508</v>
      </c>
      <c r="M129" s="420">
        <f>'[69]Rev_SP-12me'!AW150</f>
        <v>1.7617575917962289</v>
      </c>
      <c r="N129" s="143">
        <f t="shared" si="5"/>
        <v>5570.3646834578803</v>
      </c>
    </row>
    <row r="130" spans="2:14" ht="14.5" x14ac:dyDescent="0.25">
      <c r="B130" s="428" t="s">
        <v>1037</v>
      </c>
      <c r="C130" s="16"/>
      <c r="D130" s="421">
        <f>'[69]Rev_SP-12me'!AJ151</f>
        <v>418.93218656963302</v>
      </c>
      <c r="E130" s="421">
        <f>'[69]Rev_SP-12me'!AL151</f>
        <v>1574.66954189788</v>
      </c>
      <c r="F130" s="421">
        <f>'[69]Rev_SP-12me'!AQ151</f>
        <v>2276.9924693356493</v>
      </c>
      <c r="G130" s="147">
        <f>'[69]Rev_SP-12me'!O151</f>
        <v>475</v>
      </c>
      <c r="H130" s="145">
        <f>'[69]Rev_SP-12me'!P151</f>
        <v>7.15</v>
      </c>
      <c r="I130" s="147">
        <f>'[69]Rev_SP-12me'!AA151</f>
        <v>3500</v>
      </c>
      <c r="J130" s="16"/>
      <c r="K130" s="421">
        <f>'[69]Rev_SP-12me'!AT151</f>
        <v>718.04931110543328</v>
      </c>
      <c r="L130" s="421">
        <f>'[69]Rev_SP-12me'!AU151</f>
        <v>1628.0496155749893</v>
      </c>
      <c r="M130" s="421">
        <f>'[69]Rev_SP-12me'!AW151</f>
        <v>1.7575575917962289</v>
      </c>
      <c r="N130" s="143">
        <f t="shared" si="5"/>
        <v>2347.8564842722189</v>
      </c>
    </row>
    <row r="131" spans="2:14" ht="14.5" x14ac:dyDescent="0.25">
      <c r="B131" s="428" t="s">
        <v>1071</v>
      </c>
      <c r="C131" s="16"/>
      <c r="D131" s="421">
        <f>'[69]Rev_SP-12me'!AJ152</f>
        <v>0</v>
      </c>
      <c r="E131" s="421">
        <f>'[69]Rev_SP-12me'!AL152</f>
        <v>0</v>
      </c>
      <c r="F131" s="421">
        <f>'[69]Rev_SP-12me'!AQ152</f>
        <v>6.5585414387558966E-2</v>
      </c>
      <c r="G131" s="147">
        <f>'[69]Rev_SP-12me'!O152</f>
        <v>0</v>
      </c>
      <c r="H131" s="145">
        <f>'[69]Rev_SP-12me'!P152</f>
        <v>7.15</v>
      </c>
      <c r="I131" s="147">
        <f>'[69]Rev_SP-12me'!AA152</f>
        <v>3500</v>
      </c>
      <c r="J131" s="16"/>
      <c r="K131" s="421">
        <f>'[69]Rev_SP-12me'!AT152</f>
        <v>0</v>
      </c>
      <c r="L131" s="421">
        <f>'[69]Rev_SP-12me'!AU152</f>
        <v>4.6893571287104661E-2</v>
      </c>
      <c r="M131" s="421">
        <f>'[69]Rev_SP-12me'!AW152</f>
        <v>0</v>
      </c>
      <c r="N131" s="143">
        <f t="shared" si="5"/>
        <v>4.6893571287104661E-2</v>
      </c>
    </row>
    <row r="132" spans="2:14" ht="14.5" x14ac:dyDescent="0.25">
      <c r="B132" s="428" t="s">
        <v>1072</v>
      </c>
      <c r="C132" s="16"/>
      <c r="D132" s="421">
        <f>'[69]Rev_SP-12me'!AJ153</f>
        <v>0</v>
      </c>
      <c r="E132" s="421">
        <f>'[69]Rev_SP-12me'!AL153</f>
        <v>0</v>
      </c>
      <c r="F132" s="421">
        <f>'[69]Rev_SP-12me'!AQ153</f>
        <v>1.8117714779760539</v>
      </c>
      <c r="G132" s="147">
        <f>'[69]Rev_SP-12me'!O153</f>
        <v>0</v>
      </c>
      <c r="H132" s="145">
        <f>'[69]Rev_SP-12me'!P153</f>
        <v>7.3</v>
      </c>
      <c r="I132" s="147">
        <f>'[69]Rev_SP-12me'!AA153</f>
        <v>3500</v>
      </c>
      <c r="J132" s="16"/>
      <c r="K132" s="421">
        <f>'[69]Rev_SP-12me'!AT153</f>
        <v>0</v>
      </c>
      <c r="L132" s="421">
        <f>'[69]Rev_SP-12me'!AU153</f>
        <v>1.3225931789225194</v>
      </c>
      <c r="M132" s="421">
        <f>'[69]Rev_SP-12me'!AW153</f>
        <v>0</v>
      </c>
      <c r="N132" s="143">
        <f t="shared" si="5"/>
        <v>1.3225931789225194</v>
      </c>
    </row>
    <row r="133" spans="2:14" ht="14.5" x14ac:dyDescent="0.25">
      <c r="B133" s="428" t="s">
        <v>1073</v>
      </c>
      <c r="C133" s="16"/>
      <c r="D133" s="421">
        <f>'[69]Rev_SP-12me'!AJ154</f>
        <v>1</v>
      </c>
      <c r="E133" s="421">
        <f>'[69]Rev_SP-12me'!AL154</f>
        <v>0</v>
      </c>
      <c r="F133" s="421">
        <f>'[69]Rev_SP-12me'!AQ154</f>
        <v>1.9568539364366369</v>
      </c>
      <c r="G133" s="147">
        <f>'[69]Rev_SP-12me'!O154</f>
        <v>475</v>
      </c>
      <c r="H133" s="145">
        <f>'[69]Rev_SP-12me'!P154</f>
        <v>7.9</v>
      </c>
      <c r="I133" s="147">
        <f>'[69]Rev_SP-12me'!AA154</f>
        <v>3500</v>
      </c>
      <c r="J133" s="16"/>
      <c r="K133" s="421">
        <f>'[69]Rev_SP-12me'!AT154</f>
        <v>0</v>
      </c>
      <c r="L133" s="421">
        <f>'[69]Rev_SP-12me'!AU154</f>
        <v>1.5459146097849432</v>
      </c>
      <c r="M133" s="421">
        <f>'[69]Rev_SP-12me'!AW154</f>
        <v>4.1999999999999997E-3</v>
      </c>
      <c r="N133" s="143">
        <f t="shared" si="5"/>
        <v>1.5501146097849432</v>
      </c>
    </row>
    <row r="134" spans="2:14" ht="14.5" x14ac:dyDescent="0.25">
      <c r="B134" s="432" t="s">
        <v>1052</v>
      </c>
      <c r="C134" s="16"/>
      <c r="D134" s="421">
        <f>'[69]Rev_SP-12me'!AJ155</f>
        <v>0</v>
      </c>
      <c r="E134" s="421">
        <f>'[69]Rev_SP-12me'!AL155</f>
        <v>0</v>
      </c>
      <c r="F134" s="421">
        <f>'[69]Rev_SP-12me'!AQ155</f>
        <v>1191.5070755259944</v>
      </c>
      <c r="G134" s="147">
        <f>'[69]Rev_SP-12me'!O155</f>
        <v>0</v>
      </c>
      <c r="H134" s="145">
        <f>'[69]Rev_SP-12me'!P155</f>
        <v>8.15</v>
      </c>
      <c r="I134" s="147">
        <f>'[69]Rev_SP-12me'!AA155</f>
        <v>3500</v>
      </c>
      <c r="J134" s="16"/>
      <c r="K134" s="421">
        <f>'[69]Rev_SP-12me'!AT155</f>
        <v>0</v>
      </c>
      <c r="L134" s="421">
        <f>'[69]Rev_SP-12me'!AU155</f>
        <v>971.07826655368558</v>
      </c>
      <c r="M134" s="421">
        <f>'[69]Rev_SP-12me'!AW155</f>
        <v>0</v>
      </c>
      <c r="N134" s="143">
        <f t="shared" si="5"/>
        <v>971.07826655368558</v>
      </c>
    </row>
    <row r="135" spans="2:14" ht="14.5" x14ac:dyDescent="0.25">
      <c r="B135" s="432" t="s">
        <v>1053</v>
      </c>
      <c r="C135" s="16"/>
      <c r="D135" s="421">
        <f>'[69]Rev_SP-12me'!AJ156</f>
        <v>0</v>
      </c>
      <c r="E135" s="421">
        <f>'[69]Rev_SP-12me'!AL156</f>
        <v>0</v>
      </c>
      <c r="F135" s="421">
        <f>'[69]Rev_SP-12me'!AQ156</f>
        <v>1102.3741356205715</v>
      </c>
      <c r="G135" s="147">
        <f>'[69]Rev_SP-12me'!O156</f>
        <v>0</v>
      </c>
      <c r="H135" s="145">
        <f>'[69]Rev_SP-12me'!P156</f>
        <v>8.15</v>
      </c>
      <c r="I135" s="147">
        <f>'[69]Rev_SP-12me'!AA156</f>
        <v>3500</v>
      </c>
      <c r="J135" s="16"/>
      <c r="K135" s="421">
        <f>'[69]Rev_SP-12me'!AT156</f>
        <v>0</v>
      </c>
      <c r="L135" s="421">
        <f>'[69]Rev_SP-12me'!AU156</f>
        <v>898.43492053076568</v>
      </c>
      <c r="M135" s="421">
        <f>'[69]Rev_SP-12me'!AW156</f>
        <v>0</v>
      </c>
      <c r="N135" s="143">
        <f t="shared" si="5"/>
        <v>898.43492053076568</v>
      </c>
    </row>
    <row r="136" spans="2:14" ht="14.5" x14ac:dyDescent="0.25">
      <c r="B136" s="432" t="s">
        <v>1054</v>
      </c>
      <c r="C136" s="16"/>
      <c r="D136" s="421">
        <f>'[69]Rev_SP-12me'!AJ157</f>
        <v>0</v>
      </c>
      <c r="E136" s="421">
        <f>'[69]Rev_SP-12me'!AL157</f>
        <v>0</v>
      </c>
      <c r="F136" s="421">
        <f>'[69]Rev_SP-12me'!AQ157</f>
        <v>2195.2445703109192</v>
      </c>
      <c r="G136" s="147">
        <f>'[69]Rev_SP-12me'!O157</f>
        <v>0</v>
      </c>
      <c r="H136" s="145">
        <f>'[69]Rev_SP-12me'!P157</f>
        <v>6.15</v>
      </c>
      <c r="I136" s="147">
        <f>'[69]Rev_SP-12me'!AA157</f>
        <v>3500</v>
      </c>
      <c r="J136" s="16"/>
      <c r="K136" s="421">
        <f>'[69]Rev_SP-12me'!AT157</f>
        <v>0</v>
      </c>
      <c r="L136" s="421">
        <f>'[69]Rev_SP-12me'!AU157</f>
        <v>1350.0754107412154</v>
      </c>
      <c r="M136" s="421">
        <f>'[69]Rev_SP-12me'!AW157</f>
        <v>0</v>
      </c>
      <c r="N136" s="143">
        <f t="shared" si="5"/>
        <v>1350.0754107412154</v>
      </c>
    </row>
    <row r="137" spans="2:14" x14ac:dyDescent="0.25">
      <c r="B137" s="426" t="s">
        <v>1045</v>
      </c>
      <c r="C137" s="16"/>
      <c r="D137" s="420">
        <f>'[69]Rev_SP-12me'!AJ158</f>
        <v>4.3638769434336746</v>
      </c>
      <c r="E137" s="420">
        <f>'[69]Rev_SP-12me'!AL158</f>
        <v>0</v>
      </c>
      <c r="F137" s="420">
        <f>'[69]Rev_SP-12me'!AQ158</f>
        <v>29.181896756284207</v>
      </c>
      <c r="G137" s="147">
        <f>'[69]Rev_SP-12me'!O158</f>
        <v>0</v>
      </c>
      <c r="H137" s="145">
        <f>'[69]Rev_SP-12me'!P158</f>
        <v>0</v>
      </c>
      <c r="I137" s="147">
        <f>'[69]Rev_SP-12me'!AA158</f>
        <v>0</v>
      </c>
      <c r="J137" s="16"/>
      <c r="K137" s="420">
        <f>'[69]Rev_SP-12me'!AT158</f>
        <v>0</v>
      </c>
      <c r="L137" s="420">
        <f>'[69]Rev_SP-12me'!AU158</f>
        <v>20.811824368828837</v>
      </c>
      <c r="M137" s="420">
        <f>'[69]Rev_SP-12me'!AW158</f>
        <v>1.7564141581210717E-2</v>
      </c>
      <c r="N137" s="179">
        <f t="shared" si="5"/>
        <v>20.829388510410048</v>
      </c>
    </row>
    <row r="138" spans="2:14" ht="14.5" x14ac:dyDescent="0.25">
      <c r="B138" s="432" t="s">
        <v>1074</v>
      </c>
      <c r="C138" s="16"/>
      <c r="D138" s="421">
        <f>'[69]Rev_SP-12me'!AJ159</f>
        <v>4.3638769434336746</v>
      </c>
      <c r="E138" s="421">
        <f>'[69]Rev_SP-12me'!AL159</f>
        <v>0</v>
      </c>
      <c r="F138" s="421">
        <f>'[69]Rev_SP-12me'!AQ159</f>
        <v>8.5450261344109411</v>
      </c>
      <c r="G138" s="147">
        <f>'[69]Rev_SP-12me'!O159</f>
        <v>475</v>
      </c>
      <c r="H138" s="145">
        <f>'[69]Rev_SP-12me'!P159</f>
        <v>7.15</v>
      </c>
      <c r="I138" s="147">
        <f>'[69]Rev_SP-12me'!AA159</f>
        <v>3500</v>
      </c>
      <c r="J138" s="16"/>
      <c r="K138" s="421">
        <f>'[69]Rev_SP-12me'!AT159</f>
        <v>0</v>
      </c>
      <c r="L138" s="421">
        <f>'[69]Rev_SP-12me'!AU159</f>
        <v>6.1096936861038227</v>
      </c>
      <c r="M138" s="421">
        <f>'[69]Rev_SP-12me'!AW159</f>
        <v>1.7564141581210717E-2</v>
      </c>
      <c r="N138" s="143">
        <f t="shared" si="5"/>
        <v>6.1272578276850336</v>
      </c>
    </row>
    <row r="139" spans="2:14" ht="14.5" x14ac:dyDescent="0.25">
      <c r="B139" s="432" t="s">
        <v>1047</v>
      </c>
      <c r="C139" s="16"/>
      <c r="D139" s="421">
        <f>'[69]Rev_SP-12me'!AJ160</f>
        <v>0</v>
      </c>
      <c r="E139" s="421">
        <f>'[69]Rev_SP-12me'!AL160</f>
        <v>0</v>
      </c>
      <c r="F139" s="421">
        <f>'[69]Rev_SP-12me'!AQ160</f>
        <v>4.9445005593290494</v>
      </c>
      <c r="G139" s="147">
        <f>'[69]Rev_SP-12me'!O160</f>
        <v>0</v>
      </c>
      <c r="H139" s="145">
        <f>'[69]Rev_SP-12me'!P160</f>
        <v>8.15</v>
      </c>
      <c r="I139" s="147">
        <f>'[69]Rev_SP-12me'!AA160</f>
        <v>3500</v>
      </c>
      <c r="J139" s="16"/>
      <c r="K139" s="421">
        <f>'[69]Rev_SP-12me'!AT160</f>
        <v>0</v>
      </c>
      <c r="L139" s="421">
        <f>'[69]Rev_SP-12me'!AU160</f>
        <v>4.0297679558531758</v>
      </c>
      <c r="M139" s="421">
        <f>'[69]Rev_SP-12me'!AW160</f>
        <v>0</v>
      </c>
      <c r="N139" s="143">
        <f t="shared" si="5"/>
        <v>4.0297679558531758</v>
      </c>
    </row>
    <row r="140" spans="2:14" ht="14.5" x14ac:dyDescent="0.25">
      <c r="B140" s="432" t="s">
        <v>1048</v>
      </c>
      <c r="C140" s="16"/>
      <c r="D140" s="421">
        <f>'[69]Rev_SP-12me'!AJ161</f>
        <v>0</v>
      </c>
      <c r="E140" s="421">
        <f>'[69]Rev_SP-12me'!AL161</f>
        <v>0</v>
      </c>
      <c r="F140" s="421">
        <f>'[69]Rev_SP-12me'!AQ161</f>
        <v>5.1077756920357231</v>
      </c>
      <c r="G140" s="147">
        <f>'[69]Rev_SP-12me'!O161</f>
        <v>0</v>
      </c>
      <c r="H140" s="145">
        <f>'[69]Rev_SP-12me'!P161</f>
        <v>8.15</v>
      </c>
      <c r="I140" s="147">
        <f>'[69]Rev_SP-12me'!AA161</f>
        <v>3500</v>
      </c>
      <c r="J140" s="16"/>
      <c r="K140" s="421">
        <f>'[69]Rev_SP-12me'!AT161</f>
        <v>0</v>
      </c>
      <c r="L140" s="421">
        <f>'[69]Rev_SP-12me'!AU161</f>
        <v>4.1628371890091147</v>
      </c>
      <c r="M140" s="421">
        <f>'[69]Rev_SP-12me'!AW161</f>
        <v>0</v>
      </c>
      <c r="N140" s="143">
        <f t="shared" si="5"/>
        <v>4.1628371890091147</v>
      </c>
    </row>
    <row r="141" spans="2:14" ht="14.5" x14ac:dyDescent="0.25">
      <c r="B141" s="432" t="s">
        <v>1075</v>
      </c>
      <c r="C141" s="16"/>
      <c r="D141" s="421">
        <f>'[69]Rev_SP-12me'!AJ162</f>
        <v>0</v>
      </c>
      <c r="E141" s="421">
        <f>'[69]Rev_SP-12me'!AL162</f>
        <v>0</v>
      </c>
      <c r="F141" s="421">
        <f>'[69]Rev_SP-12me'!AQ162</f>
        <v>10.584594370508494</v>
      </c>
      <c r="G141" s="147">
        <f>'[69]Rev_SP-12me'!O162</f>
        <v>0</v>
      </c>
      <c r="H141" s="145">
        <f>'[69]Rev_SP-12me'!P162</f>
        <v>6.15</v>
      </c>
      <c r="I141" s="147">
        <f>'[69]Rev_SP-12me'!AA162</f>
        <v>3500</v>
      </c>
      <c r="J141" s="16"/>
      <c r="K141" s="421">
        <f>'[69]Rev_SP-12me'!AT162</f>
        <v>0</v>
      </c>
      <c r="L141" s="421">
        <f>'[69]Rev_SP-12me'!AU162</f>
        <v>6.5095255378627241</v>
      </c>
      <c r="M141" s="421">
        <f>'[69]Rev_SP-12me'!AW162</f>
        <v>0</v>
      </c>
      <c r="N141" s="143">
        <f t="shared" si="5"/>
        <v>6.5095255378627241</v>
      </c>
    </row>
    <row r="142" spans="2:14" x14ac:dyDescent="0.25">
      <c r="B142" s="426" t="s">
        <v>1076</v>
      </c>
      <c r="C142" s="16"/>
      <c r="D142" s="418">
        <f>'[69]Rev_SP-12me'!AJ164</f>
        <v>0</v>
      </c>
      <c r="E142" s="418">
        <f>'[69]Rev_SP-12me'!AL164</f>
        <v>12.155914924485321</v>
      </c>
      <c r="F142" s="418">
        <f>'[69]Rev_SP-12me'!AQ164</f>
        <v>74.604392080472508</v>
      </c>
      <c r="G142" s="180">
        <f>'[69]Rev_SP-12me'!O164</f>
        <v>0</v>
      </c>
      <c r="H142" s="424">
        <f>'[69]Rev_SP-12me'!P164</f>
        <v>0</v>
      </c>
      <c r="I142" s="180">
        <f>'[69]Rev_SP-12me'!AA164</f>
        <v>14000</v>
      </c>
      <c r="J142" s="16"/>
      <c r="K142" s="418">
        <f>'[69]Rev_SP-12me'!AT164</f>
        <v>5.5430972055653065</v>
      </c>
      <c r="L142" s="418">
        <f>'[69]Rev_SP-12me'!AU164</f>
        <v>53.453743510138665</v>
      </c>
      <c r="M142" s="418">
        <f>'[69]Rev_SP-12me'!AW164</f>
        <v>8.3999999999999995E-3</v>
      </c>
      <c r="N142" s="179">
        <f t="shared" si="5"/>
        <v>59.00524071570397</v>
      </c>
    </row>
    <row r="143" spans="2:14" ht="14.5" x14ac:dyDescent="0.25">
      <c r="B143" s="428" t="s">
        <v>1051</v>
      </c>
      <c r="C143" s="16"/>
      <c r="D143" s="421">
        <f>'[69]Rev_SP-12me'!AJ165</f>
        <v>0</v>
      </c>
      <c r="E143" s="421">
        <f>'[69]Rev_SP-12me'!AL165</f>
        <v>12.155914924485321</v>
      </c>
      <c r="F143" s="421">
        <f>'[69]Rev_SP-12me'!AQ165</f>
        <v>25.201865186071949</v>
      </c>
      <c r="G143" s="147">
        <f>'[69]Rev_SP-12me'!O165</f>
        <v>475</v>
      </c>
      <c r="H143" s="145">
        <f>'[69]Rev_SP-12me'!P165</f>
        <v>7.15</v>
      </c>
      <c r="I143" s="147">
        <f>'[69]Rev_SP-12me'!AA165</f>
        <v>3500</v>
      </c>
      <c r="J143" s="16"/>
      <c r="K143" s="421">
        <f>'[69]Rev_SP-12me'!AT165</f>
        <v>5.5430972055653065</v>
      </c>
      <c r="L143" s="421">
        <f>'[69]Rev_SP-12me'!AU165</f>
        <v>18.019333608041443</v>
      </c>
      <c r="M143" s="421">
        <f>'[69]Rev_SP-12me'!AW165</f>
        <v>8.3999999999999995E-3</v>
      </c>
      <c r="N143" s="143">
        <f t="shared" si="5"/>
        <v>23.570830813606751</v>
      </c>
    </row>
    <row r="144" spans="2:14" ht="14.5" x14ac:dyDescent="0.25">
      <c r="B144" s="428" t="s">
        <v>1052</v>
      </c>
      <c r="C144" s="16"/>
      <c r="D144" s="421">
        <f>'[69]Rev_SP-12me'!AJ166</f>
        <v>0</v>
      </c>
      <c r="E144" s="421">
        <f>'[69]Rev_SP-12me'!AL166</f>
        <v>0</v>
      </c>
      <c r="F144" s="421">
        <f>'[69]Rev_SP-12me'!AQ166</f>
        <v>12.022432293783599</v>
      </c>
      <c r="G144" s="147">
        <f>'[69]Rev_SP-12me'!O166</f>
        <v>0</v>
      </c>
      <c r="H144" s="145">
        <f>'[69]Rev_SP-12me'!P166</f>
        <v>8.15</v>
      </c>
      <c r="I144" s="147">
        <f>'[69]Rev_SP-12me'!AA166</f>
        <v>3500</v>
      </c>
      <c r="J144" s="16"/>
      <c r="K144" s="421">
        <f>'[69]Rev_SP-12me'!AT166</f>
        <v>0</v>
      </c>
      <c r="L144" s="421">
        <f>'[69]Rev_SP-12me'!AU166</f>
        <v>9.7982823194336337</v>
      </c>
      <c r="M144" s="421">
        <f>'[69]Rev_SP-12me'!AW166</f>
        <v>0</v>
      </c>
      <c r="N144" s="143">
        <f t="shared" si="5"/>
        <v>9.7982823194336337</v>
      </c>
    </row>
    <row r="145" spans="2:14" ht="14.5" x14ac:dyDescent="0.25">
      <c r="B145" s="428" t="s">
        <v>1053</v>
      </c>
      <c r="C145" s="16"/>
      <c r="D145" s="421">
        <f>'[69]Rev_SP-12me'!AJ167</f>
        <v>0</v>
      </c>
      <c r="E145" s="421">
        <f>'[69]Rev_SP-12me'!AL167</f>
        <v>0</v>
      </c>
      <c r="F145" s="421">
        <f>'[69]Rev_SP-12me'!AQ167</f>
        <v>13.236847016420798</v>
      </c>
      <c r="G145" s="147">
        <f>'[69]Rev_SP-12me'!O167</f>
        <v>0</v>
      </c>
      <c r="H145" s="145">
        <f>'[69]Rev_SP-12me'!P167</f>
        <v>8.15</v>
      </c>
      <c r="I145" s="147">
        <f>'[69]Rev_SP-12me'!AA167</f>
        <v>3500</v>
      </c>
      <c r="J145" s="16"/>
      <c r="K145" s="421">
        <f>'[69]Rev_SP-12me'!AT167</f>
        <v>0</v>
      </c>
      <c r="L145" s="421">
        <f>'[69]Rev_SP-12me'!AU167</f>
        <v>10.788030318382951</v>
      </c>
      <c r="M145" s="421">
        <f>'[69]Rev_SP-12me'!AW167</f>
        <v>0</v>
      </c>
      <c r="N145" s="143">
        <f t="shared" si="5"/>
        <v>10.788030318382951</v>
      </c>
    </row>
    <row r="146" spans="2:14" ht="14.5" x14ac:dyDescent="0.25">
      <c r="B146" s="428" t="s">
        <v>1054</v>
      </c>
      <c r="C146" s="16"/>
      <c r="D146" s="421">
        <f>'[69]Rev_SP-12me'!AJ168</f>
        <v>0</v>
      </c>
      <c r="E146" s="421">
        <f>'[69]Rev_SP-12me'!AL168</f>
        <v>0</v>
      </c>
      <c r="F146" s="421">
        <f>'[69]Rev_SP-12me'!AQ168</f>
        <v>24.14324758419616</v>
      </c>
      <c r="G146" s="147">
        <f>'[69]Rev_SP-12me'!O168</f>
        <v>0</v>
      </c>
      <c r="H146" s="145">
        <f>'[69]Rev_SP-12me'!P168</f>
        <v>6.15</v>
      </c>
      <c r="I146" s="147">
        <f>'[69]Rev_SP-12me'!AA168</f>
        <v>3500</v>
      </c>
      <c r="J146" s="16"/>
      <c r="K146" s="421">
        <f>'[69]Rev_SP-12me'!AT168</f>
        <v>0</v>
      </c>
      <c r="L146" s="421">
        <f>'[69]Rev_SP-12me'!AU168</f>
        <v>14.848097264280639</v>
      </c>
      <c r="M146" s="421">
        <f>'[69]Rev_SP-12me'!AW168</f>
        <v>0</v>
      </c>
      <c r="N146" s="143">
        <f t="shared" si="5"/>
        <v>14.848097264280639</v>
      </c>
    </row>
    <row r="147" spans="2:14" x14ac:dyDescent="0.25">
      <c r="B147" s="426" t="s">
        <v>1055</v>
      </c>
      <c r="C147" s="16"/>
      <c r="D147" s="21">
        <f>'[69]Rev_SP-12me'!AJ163</f>
        <v>1</v>
      </c>
      <c r="E147" s="418">
        <f>'[69]Rev_SP-12me'!AL163</f>
        <v>15.550351288056206</v>
      </c>
      <c r="F147" s="418">
        <f>'[69]Rev_SP-12me'!AQ163</f>
        <v>0</v>
      </c>
      <c r="G147" s="180">
        <f>'[69]Rev_SP-12me'!O163</f>
        <v>475</v>
      </c>
      <c r="H147" s="424">
        <f>'[69]Rev_SP-12me'!P163</f>
        <v>7.15</v>
      </c>
      <c r="I147" s="180">
        <f>'[69]Rev_SP-12me'!AA163</f>
        <v>3500</v>
      </c>
      <c r="J147" s="16"/>
      <c r="K147" s="418">
        <f>'[69]Rev_SP-12me'!AT163</f>
        <v>7.0909601873536303</v>
      </c>
      <c r="L147" s="418">
        <f>'[69]Rev_SP-12me'!AU163</f>
        <v>0</v>
      </c>
      <c r="M147" s="418">
        <f>'[69]Rev_SP-12me'!AW163</f>
        <v>2.0999999999999999E-3</v>
      </c>
      <c r="N147" s="179">
        <f t="shared" si="5"/>
        <v>7.0930601873536308</v>
      </c>
    </row>
    <row r="148" spans="2:14" x14ac:dyDescent="0.25">
      <c r="B148" s="426" t="s">
        <v>1056</v>
      </c>
      <c r="C148" s="16"/>
      <c r="D148" s="418">
        <f>'[69]Rev_SP-12me'!AJ169</f>
        <v>174</v>
      </c>
      <c r="E148" s="418">
        <f>'[69]Rev_SP-12me'!AL169</f>
        <v>515.93973038901515</v>
      </c>
      <c r="F148" s="418">
        <f>'[69]Rev_SP-12me'!AQ169</f>
        <v>1830.0969297517295</v>
      </c>
      <c r="G148" s="180">
        <f>'[69]Rev_SP-12me'!O169</f>
        <v>0</v>
      </c>
      <c r="H148" s="424">
        <f>'[69]Rev_SP-12me'!P169</f>
        <v>0</v>
      </c>
      <c r="I148" s="180">
        <f>'[69]Rev_SP-12me'!AA169</f>
        <v>3500</v>
      </c>
      <c r="J148" s="16"/>
      <c r="K148" s="418">
        <f>'[69]Rev_SP-12me'!AT169</f>
        <v>235.26851705739091</v>
      </c>
      <c r="L148" s="418">
        <f>'[69]Rev_SP-12me'!AU169</f>
        <v>1480.2781636137004</v>
      </c>
      <c r="M148" s="418">
        <f>'[69]Rev_SP-12me'!AW169</f>
        <v>0.72030000000000005</v>
      </c>
      <c r="N148" s="179">
        <f t="shared" si="5"/>
        <v>1716.2669806710912</v>
      </c>
    </row>
    <row r="149" spans="2:14" x14ac:dyDescent="0.25">
      <c r="B149" s="432" t="s">
        <v>1077</v>
      </c>
      <c r="C149" s="16"/>
      <c r="D149" s="420">
        <f>'[69]Rev_SP-12me'!AJ170</f>
        <v>174</v>
      </c>
      <c r="E149" s="420">
        <f>'[69]Rev_SP-12me'!AL170</f>
        <v>515.93973038901515</v>
      </c>
      <c r="F149" s="420">
        <f>'[69]Rev_SP-12me'!AQ170</f>
        <v>737.11785099303665</v>
      </c>
      <c r="G149" s="147">
        <f>'[69]Rev_SP-12me'!O170</f>
        <v>475</v>
      </c>
      <c r="H149" s="145">
        <f>'[69]Rev_SP-12me'!P170</f>
        <v>8</v>
      </c>
      <c r="I149" s="147">
        <f>'[69]Rev_SP-12me'!AA170</f>
        <v>3500</v>
      </c>
      <c r="J149" s="16"/>
      <c r="K149" s="420">
        <f>'[69]Rev_SP-12me'!AT170</f>
        <v>235.26851705739091</v>
      </c>
      <c r="L149" s="420">
        <f>'[69]Rev_SP-12me'!AU170</f>
        <v>589.69428079442935</v>
      </c>
      <c r="M149" s="420">
        <f>'[69]Rev_SP-12me'!AW170</f>
        <v>0.72030000000000005</v>
      </c>
      <c r="N149" s="143">
        <f t="shared" si="5"/>
        <v>825.68309785182021</v>
      </c>
    </row>
    <row r="150" spans="2:14" ht="14.5" x14ac:dyDescent="0.25">
      <c r="B150" s="432" t="s">
        <v>1052</v>
      </c>
      <c r="C150" s="16"/>
      <c r="D150" s="421">
        <f>'[69]Rev_SP-12me'!AJ171</f>
        <v>0</v>
      </c>
      <c r="E150" s="421">
        <f>'[69]Rev_SP-12me'!AL171</f>
        <v>0</v>
      </c>
      <c r="F150" s="421">
        <f>'[69]Rev_SP-12me'!AQ171</f>
        <v>339.73119499227829</v>
      </c>
      <c r="G150" s="147">
        <f>'[69]Rev_SP-12me'!O171</f>
        <v>0</v>
      </c>
      <c r="H150" s="145">
        <f>'[69]Rev_SP-12me'!P171</f>
        <v>9</v>
      </c>
      <c r="I150" s="147">
        <f>'[69]Rev_SP-12me'!AA171</f>
        <v>3500</v>
      </c>
      <c r="J150" s="16"/>
      <c r="K150" s="421">
        <f>'[69]Rev_SP-12me'!AT171</f>
        <v>0</v>
      </c>
      <c r="L150" s="421">
        <f>'[69]Rev_SP-12me'!AU171</f>
        <v>305.75807549305046</v>
      </c>
      <c r="M150" s="421">
        <f>'[69]Rev_SP-12me'!AW171</f>
        <v>0</v>
      </c>
      <c r="N150" s="143">
        <f t="shared" si="5"/>
        <v>305.75807549305046</v>
      </c>
    </row>
    <row r="151" spans="2:14" ht="14.5" x14ac:dyDescent="0.25">
      <c r="B151" s="432" t="s">
        <v>1053</v>
      </c>
      <c r="C151" s="16"/>
      <c r="D151" s="421">
        <f>'[69]Rev_SP-12me'!AJ172</f>
        <v>0</v>
      </c>
      <c r="E151" s="421">
        <f>'[69]Rev_SP-12me'!AL172</f>
        <v>0</v>
      </c>
      <c r="F151" s="421">
        <f>'[69]Rev_SP-12me'!AQ172</f>
        <v>287.76144344865116</v>
      </c>
      <c r="G151" s="147">
        <f>'[69]Rev_SP-12me'!O172</f>
        <v>0</v>
      </c>
      <c r="H151" s="145">
        <f>'[69]Rev_SP-12me'!P172</f>
        <v>9</v>
      </c>
      <c r="I151" s="147">
        <f>'[69]Rev_SP-12me'!AA172</f>
        <v>3500</v>
      </c>
      <c r="J151" s="16"/>
      <c r="K151" s="421">
        <f>'[69]Rev_SP-12me'!AT172</f>
        <v>0</v>
      </c>
      <c r="L151" s="421">
        <f>'[69]Rev_SP-12me'!AU172</f>
        <v>258.98529910378608</v>
      </c>
      <c r="M151" s="421">
        <f>'[69]Rev_SP-12me'!AW172</f>
        <v>0</v>
      </c>
      <c r="N151" s="143">
        <f t="shared" si="5"/>
        <v>258.98529910378608</v>
      </c>
    </row>
    <row r="152" spans="2:14" ht="14.5" x14ac:dyDescent="0.25">
      <c r="B152" s="432" t="s">
        <v>1054</v>
      </c>
      <c r="C152" s="16"/>
      <c r="D152" s="421">
        <f>'[69]Rev_SP-12me'!AJ173</f>
        <v>0</v>
      </c>
      <c r="E152" s="421">
        <f>'[69]Rev_SP-12me'!AL173</f>
        <v>0</v>
      </c>
      <c r="F152" s="421">
        <f>'[69]Rev_SP-12me'!AQ173</f>
        <v>465.48644031776354</v>
      </c>
      <c r="G152" s="147">
        <f>'[69]Rev_SP-12me'!O173</f>
        <v>0</v>
      </c>
      <c r="H152" s="145">
        <f>'[69]Rev_SP-12me'!P173</f>
        <v>7</v>
      </c>
      <c r="I152" s="147">
        <f>'[69]Rev_SP-12me'!AA173</f>
        <v>3500</v>
      </c>
      <c r="J152" s="16"/>
      <c r="K152" s="421">
        <f>'[69]Rev_SP-12me'!AT173</f>
        <v>0</v>
      </c>
      <c r="L152" s="421">
        <f>'[69]Rev_SP-12me'!AU173</f>
        <v>325.84050822243449</v>
      </c>
      <c r="M152" s="421">
        <f>'[69]Rev_SP-12me'!AW173</f>
        <v>0</v>
      </c>
      <c r="N152" s="143">
        <f t="shared" si="5"/>
        <v>325.84050822243449</v>
      </c>
    </row>
    <row r="153" spans="2:14" ht="14.5" x14ac:dyDescent="0.25">
      <c r="B153" s="432" t="s">
        <v>1078</v>
      </c>
      <c r="C153" s="16"/>
      <c r="D153" s="421">
        <f>'[69]Rev_SP-12me'!AJ174</f>
        <v>0</v>
      </c>
      <c r="E153" s="421">
        <f>'[69]Rev_SP-12me'!AL174</f>
        <v>0</v>
      </c>
      <c r="F153" s="421">
        <f>'[69]Rev_SP-12me'!AQ174</f>
        <v>0</v>
      </c>
      <c r="G153" s="147">
        <f>'[69]Rev_SP-12me'!O174</f>
        <v>475</v>
      </c>
      <c r="H153" s="145">
        <f>'[69]Rev_SP-12me'!P174</f>
        <v>8</v>
      </c>
      <c r="I153" s="147">
        <f>'[69]Rev_SP-12me'!AA174</f>
        <v>3500</v>
      </c>
      <c r="J153" s="16"/>
      <c r="K153" s="421">
        <f>'[69]Rev_SP-12me'!AT174</f>
        <v>0</v>
      </c>
      <c r="L153" s="421">
        <f>'[69]Rev_SP-12me'!AU174</f>
        <v>0</v>
      </c>
      <c r="M153" s="421">
        <f>'[69]Rev_SP-12me'!AW174</f>
        <v>0</v>
      </c>
      <c r="N153" s="143">
        <f t="shared" si="5"/>
        <v>0</v>
      </c>
    </row>
    <row r="154" spans="2:14" x14ac:dyDescent="0.25">
      <c r="B154" s="426" t="s">
        <v>1057</v>
      </c>
      <c r="C154" s="16"/>
      <c r="D154" s="418">
        <f>'[69]Rev_SP-12me'!AJ175</f>
        <v>0</v>
      </c>
      <c r="E154" s="418">
        <f>'[69]Rev_SP-12me'!AL175</f>
        <v>0</v>
      </c>
      <c r="F154" s="418">
        <f>'[69]Rev_SP-12me'!AQ175</f>
        <v>3.8963490000000003</v>
      </c>
      <c r="G154" s="180">
        <f>'[69]Rev_SP-12me'!O175</f>
        <v>0</v>
      </c>
      <c r="H154" s="424">
        <f>'[69]Rev_SP-12me'!P175</f>
        <v>0</v>
      </c>
      <c r="I154" s="180"/>
      <c r="J154" s="16"/>
      <c r="K154" s="418">
        <f>'[69]Rev_SP-12me'!AT175</f>
        <v>0</v>
      </c>
      <c r="L154" s="418">
        <f>'[69]Rev_SP-12me'!AU175</f>
        <v>2.0028444600000004</v>
      </c>
      <c r="M154" s="418">
        <f>'[69]Rev_SP-12me'!AW175</f>
        <v>4.1999999999999997E-3</v>
      </c>
      <c r="N154" s="179">
        <f t="shared" si="5"/>
        <v>2.0070444600000004</v>
      </c>
    </row>
    <row r="155" spans="2:14" ht="14.5" x14ac:dyDescent="0.25">
      <c r="B155" s="428" t="s">
        <v>1051</v>
      </c>
      <c r="C155" s="16"/>
      <c r="D155" s="421">
        <f>'[69]Rev_SP-12me'!AJ176</f>
        <v>0</v>
      </c>
      <c r="E155" s="421">
        <f>'[69]Rev_SP-12me'!AL176</f>
        <v>0</v>
      </c>
      <c r="F155" s="421">
        <f>'[69]Rev_SP-12me'!AQ176</f>
        <v>1.5774606000000002</v>
      </c>
      <c r="G155" s="147">
        <f>'[69]Rev_SP-12me'!O176</f>
        <v>260</v>
      </c>
      <c r="H155" s="145">
        <f>'[69]Rev_SP-12me'!P176</f>
        <v>5</v>
      </c>
      <c r="I155" s="147">
        <f>'[69]Rev_SP-12me'!AA176</f>
        <v>3500</v>
      </c>
      <c r="J155" s="16"/>
      <c r="K155" s="421">
        <f>'[69]Rev_SP-12me'!AT176</f>
        <v>0</v>
      </c>
      <c r="L155" s="421">
        <f>'[69]Rev_SP-12me'!AU176</f>
        <v>0.78873030000000011</v>
      </c>
      <c r="M155" s="421">
        <f>'[69]Rev_SP-12me'!AW176</f>
        <v>4.1999999999999997E-3</v>
      </c>
      <c r="N155" s="143">
        <f t="shared" si="5"/>
        <v>0.79293030000000009</v>
      </c>
    </row>
    <row r="156" spans="2:14" ht="14.5" x14ac:dyDescent="0.25">
      <c r="B156" s="428" t="s">
        <v>1052</v>
      </c>
      <c r="C156" s="16"/>
      <c r="D156" s="421">
        <f>'[69]Rev_SP-12me'!AJ177</f>
        <v>0</v>
      </c>
      <c r="E156" s="421">
        <f>'[69]Rev_SP-12me'!AL177</f>
        <v>0</v>
      </c>
      <c r="F156" s="421">
        <f>'[69]Rev_SP-12me'!AQ177</f>
        <v>0.72729060000000012</v>
      </c>
      <c r="G156" s="147">
        <f>'[69]Rev_SP-12me'!O177</f>
        <v>0</v>
      </c>
      <c r="H156" s="145">
        <f>'[69]Rev_SP-12me'!P177</f>
        <v>6</v>
      </c>
      <c r="I156" s="147">
        <f>'[69]Rev_SP-12me'!AA177</f>
        <v>3500</v>
      </c>
      <c r="J156" s="16"/>
      <c r="K156" s="421">
        <f>'[69]Rev_SP-12me'!AT177</f>
        <v>0</v>
      </c>
      <c r="L156" s="421">
        <f>'[69]Rev_SP-12me'!AU177</f>
        <v>0.43637436000000013</v>
      </c>
      <c r="M156" s="421">
        <f>'[69]Rev_SP-12me'!AW177</f>
        <v>0</v>
      </c>
      <c r="N156" s="143">
        <f t="shared" si="5"/>
        <v>0.43637436000000013</v>
      </c>
    </row>
    <row r="157" spans="2:14" ht="14.5" x14ac:dyDescent="0.25">
      <c r="B157" s="428" t="s">
        <v>1053</v>
      </c>
      <c r="C157" s="16"/>
      <c r="D157" s="421">
        <f>'[69]Rev_SP-12me'!AJ178</f>
        <v>0</v>
      </c>
      <c r="E157" s="421">
        <f>'[69]Rev_SP-12me'!AL178</f>
        <v>0</v>
      </c>
      <c r="F157" s="421">
        <f>'[69]Rev_SP-12me'!AQ178</f>
        <v>0.7055034</v>
      </c>
      <c r="G157" s="147">
        <f>'[69]Rev_SP-12me'!O178</f>
        <v>0</v>
      </c>
      <c r="H157" s="145">
        <f>'[69]Rev_SP-12me'!P178</f>
        <v>6</v>
      </c>
      <c r="I157" s="147">
        <f>'[69]Rev_SP-12me'!AA178</f>
        <v>3500</v>
      </c>
      <c r="J157" s="16"/>
      <c r="K157" s="421">
        <f>'[69]Rev_SP-12me'!AT178</f>
        <v>0</v>
      </c>
      <c r="L157" s="421">
        <f>'[69]Rev_SP-12me'!AU178</f>
        <v>0.42330203999999999</v>
      </c>
      <c r="M157" s="421">
        <f>'[69]Rev_SP-12me'!AW178</f>
        <v>0</v>
      </c>
      <c r="N157" s="143">
        <f t="shared" si="5"/>
        <v>0.42330203999999999</v>
      </c>
    </row>
    <row r="158" spans="2:14" ht="14.5" x14ac:dyDescent="0.25">
      <c r="B158" s="428" t="s">
        <v>1054</v>
      </c>
      <c r="C158" s="16"/>
      <c r="D158" s="421">
        <f>'[69]Rev_SP-12me'!AJ179</f>
        <v>0</v>
      </c>
      <c r="E158" s="421">
        <f>'[69]Rev_SP-12me'!AL179</f>
        <v>0</v>
      </c>
      <c r="F158" s="421">
        <f>'[69]Rev_SP-12me'!AQ179</f>
        <v>0.88609440000000006</v>
      </c>
      <c r="G158" s="147">
        <f>'[69]Rev_SP-12me'!O179</f>
        <v>0</v>
      </c>
      <c r="H158" s="145">
        <f>'[69]Rev_SP-12me'!P179</f>
        <v>4</v>
      </c>
      <c r="I158" s="147">
        <f>'[69]Rev_SP-12me'!AA179</f>
        <v>3500</v>
      </c>
      <c r="J158" s="16"/>
      <c r="K158" s="421">
        <f>'[69]Rev_SP-12me'!AT179</f>
        <v>0</v>
      </c>
      <c r="L158" s="421">
        <f>'[69]Rev_SP-12me'!AU179</f>
        <v>0.35443776000000005</v>
      </c>
      <c r="M158" s="421">
        <f>'[69]Rev_SP-12me'!AW179</f>
        <v>0</v>
      </c>
      <c r="N158" s="143">
        <f t="shared" si="5"/>
        <v>0.35443776000000005</v>
      </c>
    </row>
    <row r="159" spans="2:14" x14ac:dyDescent="0.25">
      <c r="B159" s="426" t="s">
        <v>1058</v>
      </c>
      <c r="C159" s="16"/>
      <c r="D159" s="418">
        <f>'[69]Rev_SP-12me'!AJ180</f>
        <v>0</v>
      </c>
      <c r="E159" s="418">
        <f>'[69]Rev_SP-12me'!AL180</f>
        <v>0</v>
      </c>
      <c r="F159" s="418">
        <f>'[69]Rev_SP-12me'!AQ180</f>
        <v>0</v>
      </c>
      <c r="G159" s="180">
        <f>'[69]Rev_SP-12me'!O180</f>
        <v>0</v>
      </c>
      <c r="H159" s="424">
        <f>'[69]Rev_SP-12me'!P180</f>
        <v>0</v>
      </c>
      <c r="I159" s="180">
        <f>'[69]Rev_SP-12me'!AA180</f>
        <v>0</v>
      </c>
      <c r="J159" s="16"/>
      <c r="K159" s="418">
        <f>'[69]Rev_SP-12me'!AT180</f>
        <v>0</v>
      </c>
      <c r="L159" s="418">
        <f>'[69]Rev_SP-12me'!AU180</f>
        <v>0</v>
      </c>
      <c r="M159" s="418">
        <f>'[69]Rev_SP-12me'!AW180</f>
        <v>0</v>
      </c>
      <c r="N159" s="179">
        <f t="shared" si="5"/>
        <v>0</v>
      </c>
    </row>
    <row r="160" spans="2:14" ht="14.5" x14ac:dyDescent="0.25">
      <c r="B160" s="432" t="s">
        <v>1051</v>
      </c>
      <c r="C160" s="16"/>
      <c r="D160" s="421">
        <f>'[69]Rev_SP-12me'!AJ181</f>
        <v>0</v>
      </c>
      <c r="E160" s="421">
        <f>'[69]Rev_SP-12me'!AL181</f>
        <v>0</v>
      </c>
      <c r="F160" s="421">
        <f>'[69]Rev_SP-12me'!AQ181</f>
        <v>0</v>
      </c>
      <c r="G160" s="147">
        <f>'[69]Rev_SP-12me'!O181</f>
        <v>475</v>
      </c>
      <c r="H160" s="145">
        <f>'[69]Rev_SP-12me'!P181</f>
        <v>7.85</v>
      </c>
      <c r="I160" s="147">
        <f>'[69]Rev_SP-12me'!AA181</f>
        <v>3500</v>
      </c>
      <c r="J160" s="16"/>
      <c r="K160" s="421">
        <f>'[69]Rev_SP-12me'!AT181</f>
        <v>0</v>
      </c>
      <c r="L160" s="421">
        <f>'[69]Rev_SP-12me'!AU181</f>
        <v>0</v>
      </c>
      <c r="M160" s="421">
        <f>'[69]Rev_SP-12me'!AW181</f>
        <v>0</v>
      </c>
      <c r="N160" s="143">
        <f t="shared" si="5"/>
        <v>0</v>
      </c>
    </row>
    <row r="161" spans="2:14" ht="14.5" x14ac:dyDescent="0.25">
      <c r="B161" s="432" t="s">
        <v>1052</v>
      </c>
      <c r="C161" s="16"/>
      <c r="D161" s="421">
        <f>'[69]Rev_SP-12me'!AJ182</f>
        <v>0</v>
      </c>
      <c r="E161" s="421">
        <f>'[69]Rev_SP-12me'!AL182</f>
        <v>0</v>
      </c>
      <c r="F161" s="421">
        <f>'[69]Rev_SP-12me'!AQ182</f>
        <v>0</v>
      </c>
      <c r="G161" s="147">
        <f>'[69]Rev_SP-12me'!O182</f>
        <v>0</v>
      </c>
      <c r="H161" s="145">
        <f>'[69]Rev_SP-12me'!P182</f>
        <v>8.85</v>
      </c>
      <c r="I161" s="147">
        <f>'[69]Rev_SP-12me'!AA182</f>
        <v>3500</v>
      </c>
      <c r="J161" s="16"/>
      <c r="K161" s="421">
        <f>'[69]Rev_SP-12me'!AT182</f>
        <v>0</v>
      </c>
      <c r="L161" s="421">
        <f>'[69]Rev_SP-12me'!AU182</f>
        <v>0</v>
      </c>
      <c r="M161" s="421">
        <f>'[69]Rev_SP-12me'!AW182</f>
        <v>0</v>
      </c>
      <c r="N161" s="143">
        <f t="shared" si="5"/>
        <v>0</v>
      </c>
    </row>
    <row r="162" spans="2:14" ht="14.5" x14ac:dyDescent="0.25">
      <c r="B162" s="432" t="s">
        <v>1053</v>
      </c>
      <c r="C162" s="16"/>
      <c r="D162" s="421">
        <f>'[69]Rev_SP-12me'!AJ183</f>
        <v>0</v>
      </c>
      <c r="E162" s="421">
        <f>'[69]Rev_SP-12me'!AL183</f>
        <v>0</v>
      </c>
      <c r="F162" s="421">
        <f>'[69]Rev_SP-12me'!AQ183</f>
        <v>0</v>
      </c>
      <c r="G162" s="147">
        <f>'[69]Rev_SP-12me'!O183</f>
        <v>0</v>
      </c>
      <c r="H162" s="145">
        <f>'[69]Rev_SP-12me'!P183</f>
        <v>8.85</v>
      </c>
      <c r="I162" s="147">
        <f>'[69]Rev_SP-12me'!AA183</f>
        <v>3500</v>
      </c>
      <c r="J162" s="16"/>
      <c r="K162" s="421">
        <f>'[69]Rev_SP-12me'!AT183</f>
        <v>0</v>
      </c>
      <c r="L162" s="421">
        <f>'[69]Rev_SP-12me'!AU183</f>
        <v>0</v>
      </c>
      <c r="M162" s="421">
        <f>'[69]Rev_SP-12me'!AW183</f>
        <v>0</v>
      </c>
      <c r="N162" s="143">
        <f t="shared" si="5"/>
        <v>0</v>
      </c>
    </row>
    <row r="163" spans="2:14" ht="14.5" x14ac:dyDescent="0.25">
      <c r="B163" s="432" t="s">
        <v>1054</v>
      </c>
      <c r="C163" s="16"/>
      <c r="D163" s="421">
        <f>'[69]Rev_SP-12me'!AJ184</f>
        <v>0</v>
      </c>
      <c r="E163" s="421">
        <f>'[69]Rev_SP-12me'!AL184</f>
        <v>0</v>
      </c>
      <c r="F163" s="421">
        <f>'[69]Rev_SP-12me'!AQ184</f>
        <v>0</v>
      </c>
      <c r="G163" s="147">
        <f>'[69]Rev_SP-12me'!O184</f>
        <v>0</v>
      </c>
      <c r="H163" s="145">
        <f>'[69]Rev_SP-12me'!P184</f>
        <v>6.85</v>
      </c>
      <c r="I163" s="147">
        <f>'[69]Rev_SP-12me'!AA184</f>
        <v>3500</v>
      </c>
      <c r="J163" s="16"/>
      <c r="K163" s="421">
        <f>'[69]Rev_SP-12me'!AT184</f>
        <v>0</v>
      </c>
      <c r="L163" s="421">
        <f>'[69]Rev_SP-12me'!AU184</f>
        <v>0</v>
      </c>
      <c r="M163" s="421">
        <f>'[69]Rev_SP-12me'!AW184</f>
        <v>0</v>
      </c>
      <c r="N163" s="143">
        <f t="shared" si="5"/>
        <v>0</v>
      </c>
    </row>
    <row r="164" spans="2:14" x14ac:dyDescent="0.25">
      <c r="B164" s="426" t="s">
        <v>1079</v>
      </c>
      <c r="C164" s="16"/>
      <c r="D164" s="418">
        <f>'[69]Rev_SP-12me'!AJ185</f>
        <v>20.155405405405407</v>
      </c>
      <c r="E164" s="418">
        <f>'[69]Rev_SP-12me'!AL185</f>
        <v>47.730176898513335</v>
      </c>
      <c r="F164" s="418">
        <f>'[69]Rev_SP-12me'!AQ185</f>
        <v>47.231792230177803</v>
      </c>
      <c r="G164" s="180">
        <f>'[69]Rev_SP-12me'!O185</f>
        <v>0</v>
      </c>
      <c r="H164" s="424">
        <f>'[69]Rev_SP-12me'!P185</f>
        <v>0</v>
      </c>
      <c r="I164" s="180">
        <f>'[69]Rev_SP-12me'!AA185</f>
        <v>0</v>
      </c>
      <c r="J164" s="16"/>
      <c r="K164" s="418">
        <f>'[69]Rev_SP-12me'!AT185</f>
        <v>7.5473342220774233</v>
      </c>
      <c r="L164" s="418">
        <f>'[69]Rev_SP-12me'!AU185</f>
        <v>29.756029105012015</v>
      </c>
      <c r="M164" s="418">
        <f>'[69]Rev_SP-12me'!AW185</f>
        <v>8.852635135135134E-2</v>
      </c>
      <c r="N164" s="179">
        <f t="shared" si="5"/>
        <v>37.391889678440783</v>
      </c>
    </row>
    <row r="165" spans="2:14" x14ac:dyDescent="0.25">
      <c r="B165" s="441" t="s">
        <v>1060</v>
      </c>
      <c r="C165" s="16"/>
      <c r="D165" s="420">
        <f>'[69]Rev_SP-12me'!AJ186</f>
        <v>20.155405405405407</v>
      </c>
      <c r="E165" s="420">
        <f>'[69]Rev_SP-12me'!AL186</f>
        <v>47.730176898513335</v>
      </c>
      <c r="F165" s="420">
        <f>'[69]Rev_SP-12me'!AQ186</f>
        <v>47.231792230177803</v>
      </c>
      <c r="G165" s="147">
        <f>'[69]Rev_SP-12me'!O186</f>
        <v>275</v>
      </c>
      <c r="H165" s="145">
        <f>'[69]Rev_SP-12me'!P186</f>
        <v>6.3</v>
      </c>
      <c r="I165" s="147">
        <f>'[69]Rev_SP-12me'!AA186</f>
        <v>3500</v>
      </c>
      <c r="J165" s="16"/>
      <c r="K165" s="420">
        <f>'[69]Rev_SP-12me'!AT186</f>
        <v>7.5473342220774233</v>
      </c>
      <c r="L165" s="420">
        <f>'[69]Rev_SP-12me'!AU186</f>
        <v>29.756029105012015</v>
      </c>
      <c r="M165" s="420">
        <f>'[69]Rev_SP-12me'!AW186</f>
        <v>8.852635135135134E-2</v>
      </c>
      <c r="N165" s="143">
        <f t="shared" si="5"/>
        <v>37.391889678440783</v>
      </c>
    </row>
    <row r="166" spans="2:14" x14ac:dyDescent="0.25">
      <c r="B166" s="442" t="s">
        <v>1080</v>
      </c>
      <c r="C166" s="16"/>
      <c r="D166" s="418">
        <f>'[69]Rev_SP-12me'!AJ191</f>
        <v>13.790540540540542</v>
      </c>
      <c r="E166" s="418">
        <f>'[69]Rev_SP-12me'!AL191</f>
        <v>47.485963372597119</v>
      </c>
      <c r="F166" s="418">
        <f>'[69]Rev_SP-12me'!AQ191</f>
        <v>259.56383869950787</v>
      </c>
      <c r="G166" s="180">
        <f>'[69]Rev_SP-12me'!O191</f>
        <v>0</v>
      </c>
      <c r="H166" s="424">
        <f>'[69]Rev_SP-12me'!P191</f>
        <v>0</v>
      </c>
      <c r="I166" s="180">
        <f>'[69]Rev_SP-12me'!AA191</f>
        <v>0</v>
      </c>
      <c r="J166" s="16"/>
      <c r="K166" s="418">
        <f>'[69]Rev_SP-12me'!AT191</f>
        <v>0</v>
      </c>
      <c r="L166" s="418">
        <f>'[69]Rev_SP-12me'!AU191</f>
        <v>158.3339416066998</v>
      </c>
      <c r="M166" s="418">
        <f>'[69]Rev_SP-12me'!AW191</f>
        <v>5.6260135135135135E-2</v>
      </c>
      <c r="N166" s="179">
        <f t="shared" si="5"/>
        <v>158.39020174183494</v>
      </c>
    </row>
    <row r="167" spans="2:14" x14ac:dyDescent="0.25">
      <c r="B167" s="428" t="s">
        <v>1081</v>
      </c>
      <c r="C167" s="16"/>
      <c r="D167" s="420">
        <f>'[69]Rev_SP-12me'!AJ192</f>
        <v>13.790540540540542</v>
      </c>
      <c r="E167" s="420">
        <f>'[69]Rev_SP-12me'!AL192</f>
        <v>47.485963372597119</v>
      </c>
      <c r="F167" s="420">
        <f>'[69]Rev_SP-12me'!AQ192</f>
        <v>259.56383869950787</v>
      </c>
      <c r="G167" s="147">
        <f>'[69]Rev_SP-12me'!O192</f>
        <v>0</v>
      </c>
      <c r="H167" s="145">
        <f>'[69]Rev_SP-12me'!P192</f>
        <v>6.1</v>
      </c>
      <c r="I167" s="147">
        <f>'[69]Rev_SP-12me'!AA192</f>
        <v>3500</v>
      </c>
      <c r="J167" s="16"/>
      <c r="K167" s="420">
        <f>'[69]Rev_SP-12me'!AT192</f>
        <v>0</v>
      </c>
      <c r="L167" s="420">
        <f>'[69]Rev_SP-12me'!AU192</f>
        <v>158.3339416066998</v>
      </c>
      <c r="M167" s="420">
        <f>'[69]Rev_SP-12me'!AW192</f>
        <v>5.6260135135135135E-2</v>
      </c>
      <c r="N167" s="143">
        <f t="shared" si="5"/>
        <v>158.39020174183494</v>
      </c>
    </row>
    <row r="168" spans="2:14" x14ac:dyDescent="0.25">
      <c r="B168" s="436" t="s">
        <v>1082</v>
      </c>
      <c r="C168" s="16"/>
      <c r="D168" s="418">
        <f>'[69]Rev_SP-12me'!AJ193</f>
        <v>0</v>
      </c>
      <c r="E168" s="418">
        <f>'[69]Rev_SP-12me'!AL193</f>
        <v>0</v>
      </c>
      <c r="F168" s="418">
        <f>'[69]Rev_SP-12me'!AQ193</f>
        <v>0</v>
      </c>
      <c r="G168" s="180">
        <f>'[69]Rev_SP-12me'!O193</f>
        <v>0</v>
      </c>
      <c r="H168" s="424">
        <f>'[69]Rev_SP-12me'!P193</f>
        <v>0</v>
      </c>
      <c r="I168" s="180">
        <f>'[69]Rev_SP-12me'!AA193</f>
        <v>3500</v>
      </c>
      <c r="J168" s="16"/>
      <c r="K168" s="418">
        <f>'[69]Rev_SP-12me'!AT193</f>
        <v>0</v>
      </c>
      <c r="L168" s="418">
        <f>'[69]Rev_SP-12me'!AU193</f>
        <v>0</v>
      </c>
      <c r="M168" s="418">
        <f>'[69]Rev_SP-12me'!AW193</f>
        <v>0</v>
      </c>
      <c r="N168" s="143">
        <f t="shared" si="5"/>
        <v>0</v>
      </c>
    </row>
    <row r="169" spans="2:14" x14ac:dyDescent="0.25">
      <c r="B169" s="426" t="s">
        <v>1063</v>
      </c>
      <c r="C169" s="16"/>
      <c r="D169" s="418">
        <f>'[69]Rev_SP-12me'!AJ187</f>
        <v>1</v>
      </c>
      <c r="E169" s="418">
        <f>'[69]Rev_SP-12me'!AL187</f>
        <v>4.4429301533219761</v>
      </c>
      <c r="F169" s="418">
        <f>'[69]Rev_SP-12me'!AQ187</f>
        <v>9.623565000000001</v>
      </c>
      <c r="G169" s="180">
        <f>'[69]Rev_SP-12me'!O187</f>
        <v>475</v>
      </c>
      <c r="H169" s="424">
        <f>'[69]Rev_SP-12me'!P187</f>
        <v>5.05</v>
      </c>
      <c r="I169" s="180">
        <f>'[69]Rev_SP-12me'!AA187</f>
        <v>3500</v>
      </c>
      <c r="J169" s="16"/>
      <c r="K169" s="418">
        <f>'[69]Rev_SP-12me'!AT187</f>
        <v>2.025976149914821</v>
      </c>
      <c r="L169" s="418">
        <f>'[69]Rev_SP-12me'!AU187</f>
        <v>4.8599003249999999</v>
      </c>
      <c r="M169" s="418">
        <f>'[69]Rev_SP-12me'!AW187</f>
        <v>2.0999999999999999E-3</v>
      </c>
      <c r="N169" s="179">
        <f t="shared" si="5"/>
        <v>6.8879764749148213</v>
      </c>
    </row>
    <row r="170" spans="2:14" x14ac:dyDescent="0.25">
      <c r="B170" s="426" t="s">
        <v>1064</v>
      </c>
      <c r="C170" s="16"/>
      <c r="D170" s="418">
        <f>'[69]Rev_SP-12me'!AJ188</f>
        <v>0</v>
      </c>
      <c r="E170" s="418">
        <f>'[69]Rev_SP-12me'!AL188</f>
        <v>0</v>
      </c>
      <c r="F170" s="418">
        <f>'[69]Rev_SP-12me'!AQ188</f>
        <v>0</v>
      </c>
      <c r="G170" s="180">
        <f>'[69]Rev_SP-12me'!O188</f>
        <v>475</v>
      </c>
      <c r="H170" s="424">
        <f>'[69]Rev_SP-12me'!P188</f>
        <v>4.95</v>
      </c>
      <c r="I170" s="180">
        <f>'[69]Rev_SP-12me'!AA188</f>
        <v>3500</v>
      </c>
      <c r="J170" s="16"/>
      <c r="K170" s="418">
        <f>'[69]Rev_SP-12me'!AT188</f>
        <v>0</v>
      </c>
      <c r="L170" s="418">
        <f>'[69]Rev_SP-12me'!AU188</f>
        <v>0</v>
      </c>
      <c r="M170" s="418">
        <f>'[69]Rev_SP-12me'!AW188</f>
        <v>0</v>
      </c>
      <c r="N170" s="179">
        <f t="shared" si="5"/>
        <v>0</v>
      </c>
    </row>
    <row r="171" spans="2:14" x14ac:dyDescent="0.25">
      <c r="B171" s="426" t="s">
        <v>856</v>
      </c>
      <c r="C171" s="16"/>
      <c r="D171" s="418">
        <f>'[69]Rev_SP-12me'!AJ189</f>
        <v>24.906976744186046</v>
      </c>
      <c r="E171" s="418">
        <f>'[69]Rev_SP-12me'!AL189</f>
        <v>62.98264800233305</v>
      </c>
      <c r="F171" s="418">
        <f>'[69]Rev_SP-12me'!AQ189</f>
        <v>161.40905105884588</v>
      </c>
      <c r="G171" s="180">
        <f>'[69]Rev_SP-12me'!O189</f>
        <v>260</v>
      </c>
      <c r="H171" s="424">
        <f>'[69]Rev_SP-12me'!P189</f>
        <v>7.3</v>
      </c>
      <c r="I171" s="180">
        <f>'[69]Rev_SP-12me'!AA189</f>
        <v>3500</v>
      </c>
      <c r="J171" s="16"/>
      <c r="K171" s="418">
        <f>'[69]Rev_SP-12me'!AT189</f>
        <v>15.720468941382331</v>
      </c>
      <c r="L171" s="418">
        <f>'[69]Rev_SP-12me'!AU189</f>
        <v>117.8286072729575</v>
      </c>
      <c r="M171" s="418">
        <f>'[69]Rev_SP-12me'!AW189</f>
        <v>9.850465116279071E-2</v>
      </c>
      <c r="N171" s="179">
        <f t="shared" si="5"/>
        <v>133.64758086550262</v>
      </c>
    </row>
    <row r="172" spans="2:14" x14ac:dyDescent="0.25">
      <c r="B172" s="426" t="s">
        <v>1065</v>
      </c>
      <c r="C172" s="16"/>
      <c r="D172" s="418">
        <f>'[69]Rev_SP-12me'!AJ190</f>
        <v>8.8130081300813021</v>
      </c>
      <c r="E172" s="418">
        <f>'[69]Rev_SP-12me'!AL190</f>
        <v>23.908353460481386</v>
      </c>
      <c r="F172" s="418">
        <f>'[69]Rev_SP-12me'!AQ190</f>
        <v>42.681886355261497</v>
      </c>
      <c r="G172" s="180">
        <f>'[69]Rev_SP-12me'!O190</f>
        <v>500</v>
      </c>
      <c r="H172" s="424">
        <f>'[69]Rev_SP-12me'!P190</f>
        <v>11</v>
      </c>
      <c r="I172" s="180">
        <f>'[69]Rev_SP-12me'!AA190</f>
        <v>3500</v>
      </c>
      <c r="J172" s="16"/>
      <c r="K172" s="418">
        <f>'[69]Rev_SP-12me'!AT190</f>
        <v>11.476009661031066</v>
      </c>
      <c r="L172" s="418">
        <f>'[69]Rev_SP-12me'!AU190</f>
        <v>46.950074990787648</v>
      </c>
      <c r="M172" s="418">
        <f>'[69]Rev_SP-12me'!AW190</f>
        <v>3.7407317073170729E-2</v>
      </c>
      <c r="N172" s="179">
        <f t="shared" si="5"/>
        <v>58.46349196889188</v>
      </c>
    </row>
    <row r="173" spans="2:14" x14ac:dyDescent="0.25">
      <c r="B173" s="436" t="s">
        <v>1083</v>
      </c>
      <c r="C173" s="16"/>
      <c r="D173" s="437">
        <f>SUM(D128,D142,D147,D148,D154,D159,D164,D166,D168,D169,D170,D171,D172)</f>
        <v>667.96199433328002</v>
      </c>
      <c r="E173" s="437">
        <f t="shared" ref="E173:F173" si="6">SUM(E128,E142,E147,E148,E154,E159,E164,E166,E168,E169,E170,E171,E172)</f>
        <v>2304.8656103866838</v>
      </c>
      <c r="F173" s="437">
        <f t="shared" si="6"/>
        <v>9228.2421625542138</v>
      </c>
      <c r="G173" s="439"/>
      <c r="H173" s="439"/>
      <c r="I173" s="439"/>
      <c r="J173" s="439"/>
      <c r="K173" s="438">
        <f t="shared" ref="K173:N173" si="7">SUM(K128,K142,K147,K148,K154,K159,K164,K166,K168,K169,K170,K171,K172)</f>
        <v>1002.7216745301489</v>
      </c>
      <c r="L173" s="438">
        <f t="shared" si="7"/>
        <v>6764.8287440137765</v>
      </c>
      <c r="M173" s="438">
        <f t="shared" si="7"/>
        <v>2.7971201880998873</v>
      </c>
      <c r="N173" s="437">
        <f t="shared" si="7"/>
        <v>7770.3475387320213</v>
      </c>
    </row>
    <row r="174" spans="2:14" x14ac:dyDescent="0.25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</row>
    <row r="175" spans="2:14" x14ac:dyDescent="0.25">
      <c r="B175" s="426" t="s">
        <v>1084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2:14" x14ac:dyDescent="0.25">
      <c r="B176" s="426" t="s">
        <v>1069</v>
      </c>
      <c r="C176" s="16"/>
      <c r="D176" s="418">
        <f>'[69]Rev_SP-12me'!AJ208</f>
        <v>48.002646377770397</v>
      </c>
      <c r="E176" s="418">
        <f>'[69]Rev_SP-12me'!AL208</f>
        <v>675.41701200477496</v>
      </c>
      <c r="F176" s="418">
        <f>'[69]Rev_SP-12me'!AQ208</f>
        <v>4308.3169140076079</v>
      </c>
      <c r="G176" s="180">
        <f>'[69]Rev_SP-12me'!O208</f>
        <v>0</v>
      </c>
      <c r="H176" s="424">
        <f>'[69]Rev_SP-12me'!P208</f>
        <v>0</v>
      </c>
      <c r="I176" s="180">
        <f>'[69]Rev_SP-12me'!AA208</f>
        <v>0</v>
      </c>
      <c r="J176" s="16"/>
      <c r="K176" s="418">
        <f>'[69]Rev_SP-12me'!AT208</f>
        <v>307.99015747417741</v>
      </c>
      <c r="L176" s="418">
        <f>'[69]Rev_SP-12me'!AU208</f>
        <v>2850.9293179048273</v>
      </c>
      <c r="M176" s="418">
        <f>'[69]Rev_SP-12me'!AW208</f>
        <v>0.25800793913331116</v>
      </c>
      <c r="N176" s="179">
        <f t="shared" ref="N176:N217" si="8">SUM(K176:M176)</f>
        <v>3159.177483318138</v>
      </c>
    </row>
    <row r="177" spans="2:14" x14ac:dyDescent="0.25">
      <c r="B177" s="428" t="s">
        <v>1037</v>
      </c>
      <c r="C177" s="16"/>
      <c r="D177" s="420">
        <f>'[69]Rev_SP-12me'!AJ209</f>
        <v>48.002646377770397</v>
      </c>
      <c r="E177" s="420">
        <f>'[69]Rev_SP-12me'!AL209</f>
        <v>675.41701200477496</v>
      </c>
      <c r="F177" s="420">
        <f>'[69]Rev_SP-12me'!AQ209</f>
        <v>1356.6310284032206</v>
      </c>
      <c r="G177" s="147">
        <f>'[69]Rev_SP-12me'!O209</f>
        <v>475</v>
      </c>
      <c r="H177" s="145">
        <f>'[69]Rev_SP-12me'!P209</f>
        <v>6.65</v>
      </c>
      <c r="I177" s="147">
        <f>'[69]Rev_SP-12me'!AA209</f>
        <v>5000</v>
      </c>
      <c r="J177" s="16"/>
      <c r="K177" s="420">
        <f>'[69]Rev_SP-12me'!AT209</f>
        <v>307.99015747417741</v>
      </c>
      <c r="L177" s="420">
        <f>'[69]Rev_SP-12me'!AU209</f>
        <v>902.1596338881418</v>
      </c>
      <c r="M177" s="420">
        <f>'[69]Rev_SP-12me'!AW209</f>
        <v>0.25800793913331116</v>
      </c>
      <c r="N177" s="143">
        <f t="shared" si="8"/>
        <v>1210.4077993014525</v>
      </c>
    </row>
    <row r="178" spans="2:14" ht="14.5" x14ac:dyDescent="0.25">
      <c r="B178" s="428" t="s">
        <v>1071</v>
      </c>
      <c r="C178" s="16"/>
      <c r="D178" s="421">
        <f>'[69]Rev_SP-12me'!AJ210</f>
        <v>0</v>
      </c>
      <c r="E178" s="421">
        <f>'[69]Rev_SP-12me'!AL210</f>
        <v>0</v>
      </c>
      <c r="F178" s="421">
        <f>'[69]Rev_SP-12me'!AQ210</f>
        <v>2.5150213223023904E-4</v>
      </c>
      <c r="G178" s="435">
        <f>'[69]Rev_SP-12me'!O210</f>
        <v>0</v>
      </c>
      <c r="H178" s="419">
        <f>'[69]Rev_SP-12me'!P210</f>
        <v>6.65</v>
      </c>
      <c r="I178" s="435">
        <f>'[69]Rev_SP-12me'!AA210</f>
        <v>5000</v>
      </c>
      <c r="J178" s="16"/>
      <c r="K178" s="421">
        <f>'[69]Rev_SP-12me'!AT210</f>
        <v>0</v>
      </c>
      <c r="L178" s="421">
        <f>'[69]Rev_SP-12me'!AU210</f>
        <v>1.6724891793310897E-4</v>
      </c>
      <c r="M178" s="421">
        <f>'[69]Rev_SP-12me'!AW210</f>
        <v>0</v>
      </c>
      <c r="N178" s="143">
        <f t="shared" si="8"/>
        <v>1.6724891793310897E-4</v>
      </c>
    </row>
    <row r="179" spans="2:14" ht="14.5" x14ac:dyDescent="0.25">
      <c r="B179" s="428" t="s">
        <v>1072</v>
      </c>
      <c r="C179" s="16"/>
      <c r="D179" s="421">
        <f>'[69]Rev_SP-12me'!AJ211</f>
        <v>0</v>
      </c>
      <c r="E179" s="421">
        <f>'[69]Rev_SP-12me'!AL211</f>
        <v>0</v>
      </c>
      <c r="F179" s="421">
        <f>'[69]Rev_SP-12me'!AQ211</f>
        <v>6.6105750469322508</v>
      </c>
      <c r="G179" s="435">
        <f>'[69]Rev_SP-12me'!O211</f>
        <v>0</v>
      </c>
      <c r="H179" s="419">
        <f>'[69]Rev_SP-12me'!P211</f>
        <v>7.3</v>
      </c>
      <c r="I179" s="435">
        <f>'[69]Rev_SP-12me'!AA211</f>
        <v>5000</v>
      </c>
      <c r="J179" s="16"/>
      <c r="K179" s="421">
        <f>'[69]Rev_SP-12me'!AT211</f>
        <v>0</v>
      </c>
      <c r="L179" s="421">
        <f>'[69]Rev_SP-12me'!AU211</f>
        <v>4.825719784260543</v>
      </c>
      <c r="M179" s="421">
        <f>'[69]Rev_SP-12me'!AW211</f>
        <v>0</v>
      </c>
      <c r="N179" s="143">
        <f t="shared" si="8"/>
        <v>4.825719784260543</v>
      </c>
    </row>
    <row r="180" spans="2:14" ht="14.5" x14ac:dyDescent="0.25">
      <c r="B180" s="428" t="s">
        <v>1073</v>
      </c>
      <c r="C180" s="16"/>
      <c r="D180" s="421">
        <f>'[69]Rev_SP-12me'!AJ212</f>
        <v>0</v>
      </c>
      <c r="E180" s="421">
        <f>'[69]Rev_SP-12me'!AL212</f>
        <v>0</v>
      </c>
      <c r="F180" s="421">
        <f>'[69]Rev_SP-12me'!AQ212</f>
        <v>0</v>
      </c>
      <c r="G180" s="435">
        <f>'[69]Rev_SP-12me'!O212</f>
        <v>475</v>
      </c>
      <c r="H180" s="419">
        <f>'[69]Rev_SP-12me'!P212</f>
        <v>7.7</v>
      </c>
      <c r="I180" s="435">
        <f>'[69]Rev_SP-12me'!AA212</f>
        <v>5000</v>
      </c>
      <c r="J180" s="16"/>
      <c r="K180" s="421">
        <f>'[69]Rev_SP-12me'!AT212</f>
        <v>0</v>
      </c>
      <c r="L180" s="421">
        <f>'[69]Rev_SP-12me'!AU212</f>
        <v>0</v>
      </c>
      <c r="M180" s="421">
        <f>'[69]Rev_SP-12me'!AW212</f>
        <v>0</v>
      </c>
      <c r="N180" s="143">
        <f t="shared" si="8"/>
        <v>0</v>
      </c>
    </row>
    <row r="181" spans="2:14" ht="14.5" x14ac:dyDescent="0.25">
      <c r="B181" s="432" t="s">
        <v>1052</v>
      </c>
      <c r="C181" s="16"/>
      <c r="D181" s="421">
        <f>'[69]Rev_SP-12me'!AJ213</f>
        <v>0</v>
      </c>
      <c r="E181" s="421">
        <f>'[69]Rev_SP-12me'!AL213</f>
        <v>0</v>
      </c>
      <c r="F181" s="421">
        <f>'[69]Rev_SP-12me'!AQ213</f>
        <v>738.58770546152584</v>
      </c>
      <c r="G181" s="435">
        <f>'[69]Rev_SP-12me'!O213</f>
        <v>0</v>
      </c>
      <c r="H181" s="419">
        <f>'[69]Rev_SP-12me'!P213</f>
        <v>7.65</v>
      </c>
      <c r="I181" s="435">
        <f>'[69]Rev_SP-12me'!AA213</f>
        <v>5000</v>
      </c>
      <c r="J181" s="16"/>
      <c r="K181" s="421">
        <f>'[69]Rev_SP-12me'!AT213</f>
        <v>0</v>
      </c>
      <c r="L181" s="421">
        <f>'[69]Rev_SP-12me'!AU213</f>
        <v>565.01959467806728</v>
      </c>
      <c r="M181" s="421">
        <f>'[69]Rev_SP-12me'!AW213</f>
        <v>0</v>
      </c>
      <c r="N181" s="143">
        <f t="shared" si="8"/>
        <v>565.01959467806728</v>
      </c>
    </row>
    <row r="182" spans="2:14" ht="14.5" x14ac:dyDescent="0.25">
      <c r="B182" s="432" t="s">
        <v>1053</v>
      </c>
      <c r="C182" s="16"/>
      <c r="D182" s="421">
        <f>'[69]Rev_SP-12me'!AJ214</f>
        <v>0</v>
      </c>
      <c r="E182" s="421">
        <f>'[69]Rev_SP-12me'!AL214</f>
        <v>0</v>
      </c>
      <c r="F182" s="421">
        <f>'[69]Rev_SP-12me'!AQ214</f>
        <v>661.29423762472152</v>
      </c>
      <c r="G182" s="435">
        <f>'[69]Rev_SP-12me'!O214</f>
        <v>0</v>
      </c>
      <c r="H182" s="419">
        <f>'[69]Rev_SP-12me'!P214</f>
        <v>7.65</v>
      </c>
      <c r="I182" s="435">
        <f>'[69]Rev_SP-12me'!AA214</f>
        <v>5000</v>
      </c>
      <c r="J182" s="16"/>
      <c r="K182" s="421">
        <f>'[69]Rev_SP-12me'!AT214</f>
        <v>0</v>
      </c>
      <c r="L182" s="421">
        <f>'[69]Rev_SP-12me'!AU214</f>
        <v>505.89009178291201</v>
      </c>
      <c r="M182" s="421">
        <f>'[69]Rev_SP-12me'!AW214</f>
        <v>0</v>
      </c>
      <c r="N182" s="143">
        <f t="shared" si="8"/>
        <v>505.89009178291201</v>
      </c>
    </row>
    <row r="183" spans="2:14" ht="14.5" x14ac:dyDescent="0.25">
      <c r="B183" s="432" t="s">
        <v>1054</v>
      </c>
      <c r="C183" s="16"/>
      <c r="D183" s="421">
        <f>'[69]Rev_SP-12me'!AJ215</f>
        <v>0</v>
      </c>
      <c r="E183" s="421">
        <f>'[69]Rev_SP-12me'!AL215</f>
        <v>0</v>
      </c>
      <c r="F183" s="421">
        <f>'[69]Rev_SP-12me'!AQ215</f>
        <v>1545.1931159690757</v>
      </c>
      <c r="G183" s="435">
        <f>'[69]Rev_SP-12me'!O215</f>
        <v>0</v>
      </c>
      <c r="H183" s="419">
        <f>'[69]Rev_SP-12me'!P215</f>
        <v>5.65</v>
      </c>
      <c r="I183" s="435">
        <f>'[69]Rev_SP-12me'!AA215</f>
        <v>5000</v>
      </c>
      <c r="J183" s="16"/>
      <c r="K183" s="421">
        <f>'[69]Rev_SP-12me'!AT215</f>
        <v>0</v>
      </c>
      <c r="L183" s="421">
        <f>'[69]Rev_SP-12me'!AU215</f>
        <v>873.03411052252773</v>
      </c>
      <c r="M183" s="421">
        <f>'[69]Rev_SP-12me'!AW215</f>
        <v>0</v>
      </c>
      <c r="N183" s="143">
        <f t="shared" si="8"/>
        <v>873.03411052252773</v>
      </c>
    </row>
    <row r="184" spans="2:14" x14ac:dyDescent="0.25">
      <c r="B184" s="426" t="s">
        <v>1050</v>
      </c>
      <c r="C184" s="16"/>
      <c r="D184" s="21">
        <f>'[69]Rev_SP-12me'!AJ217</f>
        <v>0</v>
      </c>
      <c r="E184" s="418">
        <f>'[69]Rev_SP-12me'!AL217</f>
        <v>150.92434585851541</v>
      </c>
      <c r="F184" s="418">
        <f>'[69]Rev_SP-12me'!AQ217</f>
        <v>1343.2587009044948</v>
      </c>
      <c r="G184" s="180">
        <f>'[69]Rev_SP-12me'!O217</f>
        <v>0</v>
      </c>
      <c r="H184" s="424">
        <f>'[69]Rev_SP-12me'!P217</f>
        <v>0</v>
      </c>
      <c r="I184" s="180"/>
      <c r="J184" s="16"/>
      <c r="K184" s="418">
        <f>'[69]Rev_SP-12me'!AT217</f>
        <v>68.821501711483023</v>
      </c>
      <c r="L184" s="418">
        <f>'[69]Rev_SP-12me'!AU217</f>
        <v>893.61274782487772</v>
      </c>
      <c r="M184" s="418">
        <f>'[69]Rev_SP-12me'!AW217</f>
        <v>1.7999999999999999E-2</v>
      </c>
      <c r="N184" s="179">
        <f t="shared" si="8"/>
        <v>962.4522495363608</v>
      </c>
    </row>
    <row r="185" spans="2:14" ht="14.5" x14ac:dyDescent="0.25">
      <c r="B185" s="428" t="s">
        <v>1051</v>
      </c>
      <c r="C185" s="16"/>
      <c r="D185" s="443">
        <f>'[69]Rev_SP-12me'!AJ218</f>
        <v>0</v>
      </c>
      <c r="E185" s="446">
        <f>'[69]Rev_SP-12me'!AL218</f>
        <v>150.92434585851541</v>
      </c>
      <c r="F185" s="450">
        <f>'[69]Rev_SP-12me'!AQ218</f>
        <v>447.62259086776328</v>
      </c>
      <c r="G185" s="451">
        <f>'[69]Rev_SP-12me'!O218</f>
        <v>475</v>
      </c>
      <c r="H185" s="419">
        <f>'[69]Rev_SP-12me'!P218</f>
        <v>6.65</v>
      </c>
      <c r="I185" s="435">
        <f>'[69]Rev_SP-12me'!AA218</f>
        <v>5000</v>
      </c>
      <c r="J185" s="16"/>
      <c r="K185" s="446">
        <f>'[69]Rev_SP-12me'!AT218</f>
        <v>68.821501711483023</v>
      </c>
      <c r="L185" s="446">
        <f>'[69]Rev_SP-12me'!AU218</f>
        <v>297.6690229270626</v>
      </c>
      <c r="M185" s="446">
        <f>'[69]Rev_SP-12me'!AW218</f>
        <v>1.7999999999999999E-2</v>
      </c>
      <c r="N185" s="143">
        <f t="shared" si="8"/>
        <v>366.50852463854557</v>
      </c>
    </row>
    <row r="186" spans="2:14" ht="14.5" x14ac:dyDescent="0.25">
      <c r="B186" s="428" t="s">
        <v>1052</v>
      </c>
      <c r="C186" s="16"/>
      <c r="D186" s="443">
        <f>'[69]Rev_SP-12me'!AJ219</f>
        <v>0</v>
      </c>
      <c r="E186" s="443">
        <f>'[69]Rev_SP-12me'!AL219</f>
        <v>0</v>
      </c>
      <c r="F186" s="450">
        <f>'[69]Rev_SP-12me'!AQ219</f>
        <v>225.30938721942448</v>
      </c>
      <c r="G186" s="451">
        <f>'[69]Rev_SP-12me'!O219</f>
        <v>0</v>
      </c>
      <c r="H186" s="419">
        <f>'[69]Rev_SP-12me'!P219</f>
        <v>7.65</v>
      </c>
      <c r="I186" s="435">
        <f>'[69]Rev_SP-12me'!AA219</f>
        <v>5000</v>
      </c>
      <c r="J186" s="16"/>
      <c r="K186" s="443">
        <f>'[69]Rev_SP-12me'!AT219</f>
        <v>0</v>
      </c>
      <c r="L186" s="443">
        <f>'[69]Rev_SP-12me'!AU219</f>
        <v>172.36168122285974</v>
      </c>
      <c r="M186" s="443">
        <f>'[69]Rev_SP-12me'!AW219</f>
        <v>0</v>
      </c>
      <c r="N186" s="143">
        <f t="shared" si="8"/>
        <v>172.36168122285974</v>
      </c>
    </row>
    <row r="187" spans="2:14" ht="14.5" x14ac:dyDescent="0.25">
      <c r="B187" s="428" t="s">
        <v>1053</v>
      </c>
      <c r="C187" s="16"/>
      <c r="D187" s="443">
        <f>'[69]Rev_SP-12me'!AJ220</f>
        <v>0</v>
      </c>
      <c r="E187" s="443">
        <f>'[69]Rev_SP-12me'!AL220</f>
        <v>0</v>
      </c>
      <c r="F187" s="450">
        <f>'[69]Rev_SP-12me'!AQ220</f>
        <v>224.23722641588409</v>
      </c>
      <c r="G187" s="451">
        <f>'[69]Rev_SP-12me'!O220</f>
        <v>0</v>
      </c>
      <c r="H187" s="419">
        <f>'[69]Rev_SP-12me'!P220</f>
        <v>7.65</v>
      </c>
      <c r="I187" s="435">
        <f>'[69]Rev_SP-12me'!AA220</f>
        <v>5000</v>
      </c>
      <c r="J187" s="16"/>
      <c r="K187" s="443">
        <f>'[69]Rev_SP-12me'!AT220</f>
        <v>0</v>
      </c>
      <c r="L187" s="443">
        <f>'[69]Rev_SP-12me'!AU220</f>
        <v>171.54147820815132</v>
      </c>
      <c r="M187" s="443">
        <f>'[69]Rev_SP-12me'!AW220</f>
        <v>0</v>
      </c>
      <c r="N187" s="143">
        <f t="shared" si="8"/>
        <v>171.54147820815132</v>
      </c>
    </row>
    <row r="188" spans="2:14" ht="14.5" x14ac:dyDescent="0.25">
      <c r="B188" s="428" t="s">
        <v>1054</v>
      </c>
      <c r="C188" s="16"/>
      <c r="D188" s="443">
        <f>'[69]Rev_SP-12me'!AJ221</f>
        <v>0</v>
      </c>
      <c r="E188" s="443">
        <f>'[69]Rev_SP-12me'!AL221</f>
        <v>0</v>
      </c>
      <c r="F188" s="450">
        <f>'[69]Rev_SP-12me'!AQ221</f>
        <v>446.0894964014231</v>
      </c>
      <c r="G188" s="451">
        <f>'[69]Rev_SP-12me'!O221</f>
        <v>0</v>
      </c>
      <c r="H188" s="419">
        <f>'[69]Rev_SP-12me'!P221</f>
        <v>5.65</v>
      </c>
      <c r="I188" s="435">
        <f>'[69]Rev_SP-12me'!AA221</f>
        <v>5000</v>
      </c>
      <c r="J188" s="16"/>
      <c r="K188" s="443">
        <f>'[69]Rev_SP-12me'!AT221</f>
        <v>0</v>
      </c>
      <c r="L188" s="443">
        <f>'[69]Rev_SP-12me'!AU221</f>
        <v>252.04056546680408</v>
      </c>
      <c r="M188" s="443">
        <f>'[69]Rev_SP-12me'!AW221</f>
        <v>0</v>
      </c>
      <c r="N188" s="143">
        <f t="shared" si="8"/>
        <v>252.04056546680408</v>
      </c>
    </row>
    <row r="189" spans="2:14" x14ac:dyDescent="0.25">
      <c r="B189" s="426" t="s">
        <v>1085</v>
      </c>
      <c r="C189" s="16"/>
      <c r="D189" s="21">
        <f>'[69]Rev_SP-12me'!AJ216</f>
        <v>2</v>
      </c>
      <c r="E189" s="418">
        <f>'[69]Rev_SP-12me'!AL216</f>
        <v>67.449648711943794</v>
      </c>
      <c r="F189" s="418">
        <f>'[69]Rev_SP-12me'!AQ216</f>
        <v>156.21656999999999</v>
      </c>
      <c r="G189" s="180">
        <f>'[69]Rev_SP-12me'!O216</f>
        <v>475</v>
      </c>
      <c r="H189" s="424">
        <f>'[69]Rev_SP-12me'!P216</f>
        <v>6.65</v>
      </c>
      <c r="I189" s="180">
        <f>'[69]Rev_SP-12me'!AA216</f>
        <v>5000</v>
      </c>
      <c r="J189" s="16"/>
      <c r="K189" s="418">
        <f>'[69]Rev_SP-12me'!AT216</f>
        <v>30.757039812646372</v>
      </c>
      <c r="L189" s="418">
        <f>'[69]Rev_SP-12me'!AU216</f>
        <v>103.88401905000001</v>
      </c>
      <c r="M189" s="418">
        <f>'[69]Rev_SP-12me'!AW216</f>
        <v>1.2E-2</v>
      </c>
      <c r="N189" s="179">
        <f t="shared" si="8"/>
        <v>134.65305886264639</v>
      </c>
    </row>
    <row r="190" spans="2:14" x14ac:dyDescent="0.25">
      <c r="B190" s="426" t="s">
        <v>1086</v>
      </c>
      <c r="C190" s="16"/>
      <c r="D190" s="418">
        <f>'[69]Rev_SP-12me'!AJ222</f>
        <v>4.531101560732866</v>
      </c>
      <c r="E190" s="418">
        <f>'[69]Rev_SP-12me'!AL222</f>
        <v>20.08763057698582</v>
      </c>
      <c r="F190" s="418">
        <f>'[69]Rev_SP-12me'!AQ222</f>
        <v>128.6827160719198</v>
      </c>
      <c r="G190" s="180">
        <f>'[69]Rev_SP-12me'!O222</f>
        <v>0</v>
      </c>
      <c r="H190" s="424">
        <f>'[69]Rev_SP-12me'!P222</f>
        <v>0</v>
      </c>
      <c r="I190" s="180">
        <f>'[69]Rev_SP-12me'!AA222</f>
        <v>0</v>
      </c>
      <c r="J190" s="16"/>
      <c r="K190" s="418">
        <f>'[69]Rev_SP-12me'!AT222</f>
        <v>9.1599595431055345</v>
      </c>
      <c r="L190" s="418">
        <f>'[69]Rev_SP-12me'!AU222</f>
        <v>101.03322554446515</v>
      </c>
      <c r="M190" s="418">
        <f>'[69]Rev_SP-12me'!AW222</f>
        <v>3.1593304682198599E-2</v>
      </c>
      <c r="N190" s="179">
        <f t="shared" si="8"/>
        <v>110.22477839225289</v>
      </c>
    </row>
    <row r="191" spans="2:14" ht="14.5" x14ac:dyDescent="0.25">
      <c r="B191" s="432" t="s">
        <v>1051</v>
      </c>
      <c r="C191" s="16"/>
      <c r="D191" s="421">
        <f>'[69]Rev_SP-12me'!AJ223</f>
        <v>4.531101560732866</v>
      </c>
      <c r="E191" s="421">
        <f>'[69]Rev_SP-12me'!AL223</f>
        <v>20.08763057698582</v>
      </c>
      <c r="F191" s="421">
        <f>'[69]Rev_SP-12me'!AQ223</f>
        <v>54.392780262383411</v>
      </c>
      <c r="G191" s="435">
        <f>'[69]Rev_SP-12me'!O223</f>
        <v>475</v>
      </c>
      <c r="H191" s="419">
        <f>'[69]Rev_SP-12me'!P223</f>
        <v>7.8</v>
      </c>
      <c r="I191" s="435">
        <f>'[69]Rev_SP-12me'!AA223</f>
        <v>5000</v>
      </c>
      <c r="J191" s="16"/>
      <c r="K191" s="421">
        <f>'[69]Rev_SP-12me'!AT223</f>
        <v>9.1599595431055345</v>
      </c>
      <c r="L191" s="421">
        <f>'[69]Rev_SP-12me'!AU223</f>
        <v>42.426368604659061</v>
      </c>
      <c r="M191" s="421">
        <f>'[69]Rev_SP-12me'!AW223</f>
        <v>3.1593304682198599E-2</v>
      </c>
      <c r="N191" s="143">
        <f t="shared" si="8"/>
        <v>51.617921452446794</v>
      </c>
    </row>
    <row r="192" spans="2:14" ht="14.5" x14ac:dyDescent="0.25">
      <c r="B192" s="432" t="s">
        <v>1052</v>
      </c>
      <c r="C192" s="16"/>
      <c r="D192" s="421">
        <f>'[69]Rev_SP-12me'!AJ224</f>
        <v>0</v>
      </c>
      <c r="E192" s="421">
        <f>'[69]Rev_SP-12me'!AL224</f>
        <v>0</v>
      </c>
      <c r="F192" s="421">
        <f>'[69]Rev_SP-12me'!AQ224</f>
        <v>20.317879106440341</v>
      </c>
      <c r="G192" s="435">
        <f>'[69]Rev_SP-12me'!O224</f>
        <v>0</v>
      </c>
      <c r="H192" s="419">
        <f>'[69]Rev_SP-12me'!P224</f>
        <v>8.8000000000000007</v>
      </c>
      <c r="I192" s="435">
        <f>'[69]Rev_SP-12me'!AA224</f>
        <v>5000</v>
      </c>
      <c r="J192" s="16"/>
      <c r="K192" s="421">
        <f>'[69]Rev_SP-12me'!AT224</f>
        <v>0</v>
      </c>
      <c r="L192" s="421">
        <f>'[69]Rev_SP-12me'!AU224</f>
        <v>17.879733613667501</v>
      </c>
      <c r="M192" s="421">
        <f>'[69]Rev_SP-12me'!AW224</f>
        <v>0</v>
      </c>
      <c r="N192" s="143">
        <f t="shared" si="8"/>
        <v>17.879733613667501</v>
      </c>
    </row>
    <row r="193" spans="2:14" ht="14.5" x14ac:dyDescent="0.25">
      <c r="B193" s="432" t="s">
        <v>1053</v>
      </c>
      <c r="C193" s="16"/>
      <c r="D193" s="421">
        <f>'[69]Rev_SP-12me'!AJ225</f>
        <v>0</v>
      </c>
      <c r="E193" s="421">
        <f>'[69]Rev_SP-12me'!AL225</f>
        <v>0</v>
      </c>
      <c r="F193" s="421">
        <f>'[69]Rev_SP-12me'!AQ225</f>
        <v>20.130623840166376</v>
      </c>
      <c r="G193" s="435">
        <f>'[69]Rev_SP-12me'!O225</f>
        <v>0</v>
      </c>
      <c r="H193" s="419">
        <f>'[69]Rev_SP-12me'!P225</f>
        <v>8.8000000000000007</v>
      </c>
      <c r="I193" s="435">
        <f>'[69]Rev_SP-12me'!AA225</f>
        <v>5000</v>
      </c>
      <c r="J193" s="16"/>
      <c r="K193" s="421">
        <f>'[69]Rev_SP-12me'!AT225</f>
        <v>0</v>
      </c>
      <c r="L193" s="421">
        <f>'[69]Rev_SP-12me'!AU225</f>
        <v>17.71494897934641</v>
      </c>
      <c r="M193" s="421">
        <f>'[69]Rev_SP-12me'!AW225</f>
        <v>0</v>
      </c>
      <c r="N193" s="143">
        <f t="shared" si="8"/>
        <v>17.71494897934641</v>
      </c>
    </row>
    <row r="194" spans="2:14" ht="14.5" x14ac:dyDescent="0.25">
      <c r="B194" s="432" t="s">
        <v>1054</v>
      </c>
      <c r="C194" s="16"/>
      <c r="D194" s="421">
        <f>'[69]Rev_SP-12me'!AJ226</f>
        <v>0</v>
      </c>
      <c r="E194" s="421">
        <f>'[69]Rev_SP-12me'!AL226</f>
        <v>0</v>
      </c>
      <c r="F194" s="421">
        <f>'[69]Rev_SP-12me'!AQ226</f>
        <v>33.841432862929686</v>
      </c>
      <c r="G194" s="435">
        <f>'[69]Rev_SP-12me'!O226</f>
        <v>0</v>
      </c>
      <c r="H194" s="419">
        <f>'[69]Rev_SP-12me'!P226</f>
        <v>6.8</v>
      </c>
      <c r="I194" s="435">
        <f>'[69]Rev_SP-12me'!AA226</f>
        <v>5000</v>
      </c>
      <c r="J194" s="16"/>
      <c r="K194" s="421">
        <f>'[69]Rev_SP-12me'!AT226</f>
        <v>0</v>
      </c>
      <c r="L194" s="421">
        <f>'[69]Rev_SP-12me'!AU226</f>
        <v>23.012174346792186</v>
      </c>
      <c r="M194" s="421">
        <f>'[69]Rev_SP-12me'!AW226</f>
        <v>0</v>
      </c>
      <c r="N194" s="143">
        <f t="shared" si="8"/>
        <v>23.012174346792186</v>
      </c>
    </row>
    <row r="195" spans="2:14" x14ac:dyDescent="0.25">
      <c r="B195" s="426" t="s">
        <v>1057</v>
      </c>
      <c r="C195" s="16"/>
      <c r="D195" s="418">
        <f>'[69]Rev_SP-12me'!AJ227</f>
        <v>0</v>
      </c>
      <c r="E195" s="418">
        <f>'[69]Rev_SP-12me'!AL227</f>
        <v>0</v>
      </c>
      <c r="F195" s="418">
        <f>'[69]Rev_SP-12me'!AQ227</f>
        <v>0</v>
      </c>
      <c r="G195" s="180">
        <f>'[69]Rev_SP-12me'!O227</f>
        <v>0</v>
      </c>
      <c r="H195" s="424">
        <f>'[69]Rev_SP-12me'!P227</f>
        <v>0</v>
      </c>
      <c r="I195" s="180">
        <f>'[69]Rev_SP-12me'!AA227</f>
        <v>0</v>
      </c>
      <c r="J195" s="16"/>
      <c r="K195" s="418">
        <f>'[69]Rev_SP-12me'!AT227</f>
        <v>0</v>
      </c>
      <c r="L195" s="418">
        <f>'[69]Rev_SP-12me'!AU227</f>
        <v>0</v>
      </c>
      <c r="M195" s="418">
        <f>'[69]Rev_SP-12me'!AW227</f>
        <v>0</v>
      </c>
      <c r="N195" s="179">
        <f t="shared" si="8"/>
        <v>0</v>
      </c>
    </row>
    <row r="196" spans="2:14" ht="14.5" x14ac:dyDescent="0.25">
      <c r="B196" s="428" t="s">
        <v>1051</v>
      </c>
      <c r="C196" s="16"/>
      <c r="D196" s="421">
        <f>'[69]Rev_SP-12me'!AJ228</f>
        <v>0</v>
      </c>
      <c r="E196" s="421">
        <f>'[69]Rev_SP-12me'!AL228</f>
        <v>0</v>
      </c>
      <c r="F196" s="421">
        <f>'[69]Rev_SP-12me'!AQ228</f>
        <v>0</v>
      </c>
      <c r="G196" s="435">
        <f>'[69]Rev_SP-12me'!O228</f>
        <v>260</v>
      </c>
      <c r="H196" s="419">
        <f>'[69]Rev_SP-12me'!P228</f>
        <v>5</v>
      </c>
      <c r="I196" s="435">
        <f>'[69]Rev_SP-12me'!AA228</f>
        <v>5000</v>
      </c>
      <c r="J196" s="16"/>
      <c r="K196" s="421">
        <f>'[69]Rev_SP-12me'!AT228</f>
        <v>0</v>
      </c>
      <c r="L196" s="421">
        <f>'[69]Rev_SP-12me'!AU228</f>
        <v>0</v>
      </c>
      <c r="M196" s="421">
        <f>'[69]Rev_SP-12me'!AW228</f>
        <v>0</v>
      </c>
      <c r="N196" s="143">
        <f t="shared" si="8"/>
        <v>0</v>
      </c>
    </row>
    <row r="197" spans="2:14" ht="14.5" x14ac:dyDescent="0.25">
      <c r="B197" s="428" t="s">
        <v>1052</v>
      </c>
      <c r="C197" s="16"/>
      <c r="D197" s="421">
        <f>'[69]Rev_SP-12me'!AJ229</f>
        <v>0</v>
      </c>
      <c r="E197" s="421">
        <f>'[69]Rev_SP-12me'!AL229</f>
        <v>0</v>
      </c>
      <c r="F197" s="421">
        <f>'[69]Rev_SP-12me'!AQ229</f>
        <v>0</v>
      </c>
      <c r="G197" s="435">
        <f>'[69]Rev_SP-12me'!O229</f>
        <v>0</v>
      </c>
      <c r="H197" s="419">
        <f>'[69]Rev_SP-12me'!P229</f>
        <v>6</v>
      </c>
      <c r="I197" s="435">
        <f>'[69]Rev_SP-12me'!AA229</f>
        <v>5000</v>
      </c>
      <c r="J197" s="16"/>
      <c r="K197" s="421">
        <f>'[69]Rev_SP-12me'!AT229</f>
        <v>0</v>
      </c>
      <c r="L197" s="421">
        <f>'[69]Rev_SP-12me'!AU229</f>
        <v>0</v>
      </c>
      <c r="M197" s="421">
        <f>'[69]Rev_SP-12me'!AW229</f>
        <v>0</v>
      </c>
      <c r="N197" s="143">
        <f t="shared" si="8"/>
        <v>0</v>
      </c>
    </row>
    <row r="198" spans="2:14" ht="14.5" x14ac:dyDescent="0.25">
      <c r="B198" s="428" t="s">
        <v>1053</v>
      </c>
      <c r="C198" s="16"/>
      <c r="D198" s="421">
        <f>'[69]Rev_SP-12me'!AJ230</f>
        <v>0</v>
      </c>
      <c r="E198" s="421">
        <f>'[69]Rev_SP-12me'!AL230</f>
        <v>0</v>
      </c>
      <c r="F198" s="421">
        <f>'[69]Rev_SP-12me'!AQ230</f>
        <v>0</v>
      </c>
      <c r="G198" s="435">
        <f>'[69]Rev_SP-12me'!O230</f>
        <v>0</v>
      </c>
      <c r="H198" s="419">
        <f>'[69]Rev_SP-12me'!P230</f>
        <v>6</v>
      </c>
      <c r="I198" s="435">
        <f>'[69]Rev_SP-12me'!AA230</f>
        <v>5000</v>
      </c>
      <c r="J198" s="16"/>
      <c r="K198" s="421">
        <f>'[69]Rev_SP-12me'!AT230</f>
        <v>0</v>
      </c>
      <c r="L198" s="421">
        <f>'[69]Rev_SP-12me'!AU230</f>
        <v>0</v>
      </c>
      <c r="M198" s="421">
        <f>'[69]Rev_SP-12me'!AW230</f>
        <v>0</v>
      </c>
      <c r="N198" s="143">
        <f t="shared" si="8"/>
        <v>0</v>
      </c>
    </row>
    <row r="199" spans="2:14" ht="14.5" x14ac:dyDescent="0.25">
      <c r="B199" s="428" t="s">
        <v>1054</v>
      </c>
      <c r="C199" s="16"/>
      <c r="D199" s="421">
        <f>'[69]Rev_SP-12me'!AJ231</f>
        <v>0</v>
      </c>
      <c r="E199" s="421">
        <f>'[69]Rev_SP-12me'!AL231</f>
        <v>0</v>
      </c>
      <c r="F199" s="421">
        <f>'[69]Rev_SP-12me'!AQ231</f>
        <v>0</v>
      </c>
      <c r="G199" s="435">
        <f>'[69]Rev_SP-12me'!O231</f>
        <v>0</v>
      </c>
      <c r="H199" s="419">
        <f>'[69]Rev_SP-12me'!P231</f>
        <v>4</v>
      </c>
      <c r="I199" s="435">
        <f>'[69]Rev_SP-12me'!AA231</f>
        <v>5000</v>
      </c>
      <c r="J199" s="16"/>
      <c r="K199" s="421">
        <f>'[69]Rev_SP-12me'!AT231</f>
        <v>0</v>
      </c>
      <c r="L199" s="421">
        <f>'[69]Rev_SP-12me'!AU231</f>
        <v>0</v>
      </c>
      <c r="M199" s="421">
        <f>'[69]Rev_SP-12me'!AW231</f>
        <v>0</v>
      </c>
      <c r="N199" s="143">
        <f t="shared" si="8"/>
        <v>0</v>
      </c>
    </row>
    <row r="200" spans="2:14" x14ac:dyDescent="0.25">
      <c r="B200" s="426" t="s">
        <v>1058</v>
      </c>
      <c r="C200" s="16"/>
      <c r="D200" s="418">
        <f>'[69]Rev_SP-12me'!AJ232</f>
        <v>1</v>
      </c>
      <c r="E200" s="418">
        <f>'[69]Rev_SP-12me'!AL232</f>
        <v>11.596788581623549</v>
      </c>
      <c r="F200" s="418">
        <f>'[69]Rev_SP-12me'!AQ232</f>
        <v>88.18455637055979</v>
      </c>
      <c r="G200" s="180">
        <f>'[69]Rev_SP-12me'!O232</f>
        <v>0</v>
      </c>
      <c r="H200" s="424">
        <f>'[69]Rev_SP-12me'!P232</f>
        <v>0</v>
      </c>
      <c r="I200" s="180">
        <f>'[69]Rev_SP-12me'!AA232</f>
        <v>0</v>
      </c>
      <c r="J200" s="16"/>
      <c r="K200" s="418">
        <f>'[69]Rev_SP-12me'!AT232</f>
        <v>5.2881355932203391</v>
      </c>
      <c r="L200" s="418">
        <f>'[69]Rev_SP-12me'!AU232</f>
        <v>65.62422958660072</v>
      </c>
      <c r="M200" s="418">
        <f>'[69]Rev_SP-12me'!AW232</f>
        <v>6.0000000000000001E-3</v>
      </c>
      <c r="N200" s="179">
        <f t="shared" si="8"/>
        <v>70.918365179821052</v>
      </c>
    </row>
    <row r="201" spans="2:14" ht="14.5" x14ac:dyDescent="0.25">
      <c r="B201" s="432" t="s">
        <v>1051</v>
      </c>
      <c r="C201" s="16"/>
      <c r="D201" s="421">
        <f>'[69]Rev_SP-12me'!AJ233</f>
        <v>1</v>
      </c>
      <c r="E201" s="421">
        <f>'[69]Rev_SP-12me'!AL233</f>
        <v>11.596788581623549</v>
      </c>
      <c r="F201" s="421">
        <f>'[69]Rev_SP-12me'!AQ233</f>
        <v>25.129291143283016</v>
      </c>
      <c r="G201" s="435">
        <f>'[69]Rev_SP-12me'!O233</f>
        <v>475</v>
      </c>
      <c r="H201" s="419">
        <f>'[69]Rev_SP-12me'!P233</f>
        <v>7.45</v>
      </c>
      <c r="I201" s="435">
        <f>'[69]Rev_SP-12me'!AA233</f>
        <v>5000</v>
      </c>
      <c r="J201" s="16"/>
      <c r="K201" s="421">
        <f>'[69]Rev_SP-12me'!AT233</f>
        <v>5.2881355932203391</v>
      </c>
      <c r="L201" s="421">
        <f>'[69]Rev_SP-12me'!AU233</f>
        <v>18.721321901745846</v>
      </c>
      <c r="M201" s="421">
        <f>'[69]Rev_SP-12me'!AW233</f>
        <v>6.0000000000000001E-3</v>
      </c>
      <c r="N201" s="143">
        <f t="shared" si="8"/>
        <v>24.015457494966185</v>
      </c>
    </row>
    <row r="202" spans="2:14" ht="14.5" x14ac:dyDescent="0.25">
      <c r="B202" s="432" t="s">
        <v>1052</v>
      </c>
      <c r="C202" s="16"/>
      <c r="D202" s="421">
        <f>'[69]Rev_SP-12me'!AJ234</f>
        <v>0</v>
      </c>
      <c r="E202" s="421">
        <f>'[69]Rev_SP-12me'!AL234</f>
        <v>0</v>
      </c>
      <c r="F202" s="421">
        <f>'[69]Rev_SP-12me'!AQ234</f>
        <v>17.939162750514054</v>
      </c>
      <c r="G202" s="435">
        <f>'[69]Rev_SP-12me'!O234</f>
        <v>0</v>
      </c>
      <c r="H202" s="419">
        <f>'[69]Rev_SP-12me'!P234</f>
        <v>8.4499999999999993</v>
      </c>
      <c r="I202" s="435">
        <f>'[69]Rev_SP-12me'!AA234</f>
        <v>5000</v>
      </c>
      <c r="J202" s="16"/>
      <c r="K202" s="421">
        <f>'[69]Rev_SP-12me'!AT234</f>
        <v>0</v>
      </c>
      <c r="L202" s="421">
        <f>'[69]Rev_SP-12me'!AU234</f>
        <v>15.158592524184375</v>
      </c>
      <c r="M202" s="421">
        <f>'[69]Rev_SP-12me'!AW234</f>
        <v>0</v>
      </c>
      <c r="N202" s="143">
        <f t="shared" si="8"/>
        <v>15.158592524184375</v>
      </c>
    </row>
    <row r="203" spans="2:14" ht="14.5" x14ac:dyDescent="0.25">
      <c r="B203" s="432" t="s">
        <v>1053</v>
      </c>
      <c r="C203" s="16"/>
      <c r="D203" s="421">
        <f>'[69]Rev_SP-12me'!AJ235</f>
        <v>0</v>
      </c>
      <c r="E203" s="421">
        <f>'[69]Rev_SP-12me'!AL235</f>
        <v>0</v>
      </c>
      <c r="F203" s="421">
        <f>'[69]Rev_SP-12me'!AQ235</f>
        <v>13.222145315792712</v>
      </c>
      <c r="G203" s="435">
        <f>'[69]Rev_SP-12me'!O235</f>
        <v>0</v>
      </c>
      <c r="H203" s="419">
        <f>'[69]Rev_SP-12me'!P235</f>
        <v>8.4499999999999993</v>
      </c>
      <c r="I203" s="435">
        <f>'[69]Rev_SP-12me'!AA235</f>
        <v>5000</v>
      </c>
      <c r="J203" s="16"/>
      <c r="K203" s="421">
        <f>'[69]Rev_SP-12me'!AT235</f>
        <v>0</v>
      </c>
      <c r="L203" s="421">
        <f>'[69]Rev_SP-12me'!AU235</f>
        <v>11.172712791844841</v>
      </c>
      <c r="M203" s="421">
        <f>'[69]Rev_SP-12me'!AW235</f>
        <v>0</v>
      </c>
      <c r="N203" s="143">
        <f t="shared" si="8"/>
        <v>11.172712791844841</v>
      </c>
    </row>
    <row r="204" spans="2:14" ht="14.5" x14ac:dyDescent="0.25">
      <c r="B204" s="432" t="s">
        <v>1054</v>
      </c>
      <c r="C204" s="16"/>
      <c r="D204" s="421">
        <f>'[69]Rev_SP-12me'!AJ236</f>
        <v>0</v>
      </c>
      <c r="E204" s="421">
        <f>'[69]Rev_SP-12me'!AL236</f>
        <v>0</v>
      </c>
      <c r="F204" s="421">
        <f>'[69]Rev_SP-12me'!AQ236</f>
        <v>31.893957160970004</v>
      </c>
      <c r="G204" s="435">
        <f>'[69]Rev_SP-12me'!O236</f>
        <v>0</v>
      </c>
      <c r="H204" s="419">
        <f>'[69]Rev_SP-12me'!P236</f>
        <v>6.45</v>
      </c>
      <c r="I204" s="435">
        <f>'[69]Rev_SP-12me'!AA236</f>
        <v>5000</v>
      </c>
      <c r="J204" s="16"/>
      <c r="K204" s="421">
        <f>'[69]Rev_SP-12me'!AT236</f>
        <v>0</v>
      </c>
      <c r="L204" s="421">
        <f>'[69]Rev_SP-12me'!AU236</f>
        <v>20.571602368825655</v>
      </c>
      <c r="M204" s="421">
        <f>'[69]Rev_SP-12me'!AW236</f>
        <v>0</v>
      </c>
      <c r="N204" s="143">
        <f t="shared" si="8"/>
        <v>20.571602368825655</v>
      </c>
    </row>
    <row r="205" spans="2:14" x14ac:dyDescent="0.25">
      <c r="B205" s="426" t="s">
        <v>1087</v>
      </c>
      <c r="C205" s="16"/>
      <c r="D205" s="418">
        <f>'[69]Rev_SP-12me'!AJ237</f>
        <v>20.155405405405403</v>
      </c>
      <c r="E205" s="418">
        <f>'[69]Rev_SP-12me'!AL237</f>
        <v>1795.6833872946049</v>
      </c>
      <c r="F205" s="418">
        <f>'[69]Rev_SP-12me'!AQ237</f>
        <v>2643.9409614699998</v>
      </c>
      <c r="G205" s="180">
        <f>'[69]Rev_SP-12me'!O237</f>
        <v>0</v>
      </c>
      <c r="H205" s="424">
        <f>'[69]Rev_SP-12me'!P237</f>
        <v>0</v>
      </c>
      <c r="I205" s="180">
        <f>'[69]Rev_SP-12me'!AA237</f>
        <v>0</v>
      </c>
      <c r="J205" s="16"/>
      <c r="K205" s="418">
        <f>'[69]Rev_SP-12me'!AT237</f>
        <v>283.94243561595948</v>
      </c>
      <c r="L205" s="418">
        <f>'[69]Rev_SP-12me'!AU237</f>
        <v>1665.6828057260998</v>
      </c>
      <c r="M205" s="418">
        <f>'[69]Rev_SP-12me'!AW237</f>
        <v>0.12346621621621622</v>
      </c>
      <c r="N205" s="179">
        <f t="shared" si="8"/>
        <v>1949.7487075582756</v>
      </c>
    </row>
    <row r="206" spans="2:14" ht="14.5" x14ac:dyDescent="0.25">
      <c r="B206" s="428" t="s">
        <v>1060</v>
      </c>
      <c r="C206" s="16"/>
      <c r="D206" s="421">
        <f>'[69]Rev_SP-12me'!AJ238</f>
        <v>20.155405405405403</v>
      </c>
      <c r="E206" s="421">
        <f>'[69]Rev_SP-12me'!AL238</f>
        <v>1795.6833872946049</v>
      </c>
      <c r="F206" s="421">
        <f>'[69]Rev_SP-12me'!AQ238</f>
        <v>2643.9409614699998</v>
      </c>
      <c r="G206" s="435">
        <f>'[69]Rev_SP-12me'!O238</f>
        <v>275</v>
      </c>
      <c r="H206" s="419">
        <f>'[69]Rev_SP-12me'!P238</f>
        <v>6.3</v>
      </c>
      <c r="I206" s="435">
        <f>'[69]Rev_SP-12me'!AA238</f>
        <v>5000</v>
      </c>
      <c r="J206" s="16"/>
      <c r="K206" s="421">
        <f>'[69]Rev_SP-12me'!AT238</f>
        <v>283.94243561595948</v>
      </c>
      <c r="L206" s="421">
        <f>'[69]Rev_SP-12me'!AU238</f>
        <v>1665.6828057260998</v>
      </c>
      <c r="M206" s="421">
        <f>'[69]Rev_SP-12me'!AW238</f>
        <v>0.12346621621621622</v>
      </c>
      <c r="N206" s="143">
        <f t="shared" si="8"/>
        <v>1949.7487075582756</v>
      </c>
    </row>
    <row r="207" spans="2:14" ht="14.5" x14ac:dyDescent="0.25">
      <c r="B207" s="428" t="s">
        <v>1088</v>
      </c>
      <c r="C207" s="16"/>
      <c r="D207" s="421">
        <f>'[69]Rev_SP-12me'!AJ239</f>
        <v>0</v>
      </c>
      <c r="E207" s="421">
        <f>'[69]Rev_SP-12me'!AL239</f>
        <v>0</v>
      </c>
      <c r="F207" s="421">
        <f>'[69]Rev_SP-12me'!AQ239</f>
        <v>0</v>
      </c>
      <c r="G207" s="435">
        <f>'[69]Rev_SP-12me'!O239</f>
        <v>275</v>
      </c>
      <c r="H207" s="419">
        <f>'[69]Rev_SP-12me'!P239</f>
        <v>6.3</v>
      </c>
      <c r="I207" s="435">
        <f>'[69]Rev_SP-12me'!AA239</f>
        <v>5000</v>
      </c>
      <c r="J207" s="16"/>
      <c r="K207" s="421">
        <f>'[69]Rev_SP-12me'!AT239</f>
        <v>0</v>
      </c>
      <c r="L207" s="421">
        <f>'[69]Rev_SP-12me'!AU239</f>
        <v>0</v>
      </c>
      <c r="M207" s="421">
        <f>'[69]Rev_SP-12me'!AW239</f>
        <v>0</v>
      </c>
      <c r="N207" s="143">
        <f t="shared" si="8"/>
        <v>0</v>
      </c>
    </row>
    <row r="208" spans="2:14" x14ac:dyDescent="0.25">
      <c r="B208" s="426" t="s">
        <v>1089</v>
      </c>
      <c r="C208" s="16"/>
      <c r="D208" s="21">
        <f>'[69]Rev_SP-12me'!AJ247</f>
        <v>2</v>
      </c>
      <c r="E208" s="418">
        <f>'[69]Rev_SP-12me'!AL247</f>
        <v>70.279225791443722</v>
      </c>
      <c r="F208" s="418">
        <f>'[69]Rev_SP-12me'!AQ247</f>
        <v>287.75402588920025</v>
      </c>
      <c r="G208" s="180">
        <f>'[69]Rev_SP-12me'!O247</f>
        <v>0</v>
      </c>
      <c r="H208" s="424">
        <f>'[69]Rev_SP-12me'!P247</f>
        <v>0</v>
      </c>
      <c r="I208" s="180">
        <f>'[69]Rev_SP-12me'!AA247</f>
        <v>0</v>
      </c>
      <c r="J208" s="16"/>
      <c r="K208" s="418">
        <f>'[69]Rev_SP-12me'!AT247</f>
        <v>0</v>
      </c>
      <c r="L208" s="418">
        <f>'[69]Rev_SP-12me'!AU247</f>
        <v>175.52995579241215</v>
      </c>
      <c r="M208" s="418">
        <f>'[69]Rev_SP-12me'!AW247</f>
        <v>1.2E-2</v>
      </c>
      <c r="N208" s="179">
        <f t="shared" si="8"/>
        <v>175.54195579241215</v>
      </c>
    </row>
    <row r="209" spans="2:14" ht="14.5" x14ac:dyDescent="0.25">
      <c r="B209" s="428" t="s">
        <v>197</v>
      </c>
      <c r="C209" s="16"/>
      <c r="D209" s="443">
        <f>'[69]Rev_SP-12me'!AJ248</f>
        <v>2</v>
      </c>
      <c r="E209" s="421">
        <f>'[69]Rev_SP-12me'!AL248</f>
        <v>70.279225791443722</v>
      </c>
      <c r="F209" s="421">
        <f>'[69]Rev_SP-12me'!AQ248</f>
        <v>287.75402588920025</v>
      </c>
      <c r="G209" s="435">
        <f>'[69]Rev_SP-12me'!O248</f>
        <v>0</v>
      </c>
      <c r="H209" s="419">
        <f>'[69]Rev_SP-12me'!P248</f>
        <v>6.1</v>
      </c>
      <c r="I209" s="435">
        <f>'[69]Rev_SP-12me'!AA248</f>
        <v>5000</v>
      </c>
      <c r="J209" s="16"/>
      <c r="K209" s="421">
        <f>'[69]Rev_SP-12me'!AT248</f>
        <v>0</v>
      </c>
      <c r="L209" s="421">
        <f>'[69]Rev_SP-12me'!AU248</f>
        <v>175.52995579241215</v>
      </c>
      <c r="M209" s="421">
        <f>'[69]Rev_SP-12me'!AW248</f>
        <v>1.2E-2</v>
      </c>
      <c r="N209" s="143">
        <f t="shared" si="8"/>
        <v>175.54195579241215</v>
      </c>
    </row>
    <row r="210" spans="2:14" x14ac:dyDescent="0.25">
      <c r="B210" s="426" t="s">
        <v>1090</v>
      </c>
      <c r="C210" s="16"/>
      <c r="D210" s="21">
        <f>'[69]Rev_SP-12me'!AJ249</f>
        <v>0</v>
      </c>
      <c r="E210" s="21">
        <f>'[69]Rev_SP-12me'!AL249</f>
        <v>0</v>
      </c>
      <c r="F210" s="21">
        <f>'[69]Rev_SP-12me'!AQ249</f>
        <v>0</v>
      </c>
      <c r="G210" s="12">
        <f>'[69]Rev_SP-12me'!O249</f>
        <v>0</v>
      </c>
      <c r="H210" s="424">
        <f>'[69]Rev_SP-12me'!P249</f>
        <v>0</v>
      </c>
      <c r="I210" s="180">
        <f>'[69]Rev_SP-12me'!AA249</f>
        <v>0</v>
      </c>
      <c r="J210" s="16"/>
      <c r="K210" s="21">
        <f>'[69]Rev_SP-12me'!AT249</f>
        <v>0</v>
      </c>
      <c r="L210" s="21">
        <f>'[69]Rev_SP-12me'!AU249</f>
        <v>0</v>
      </c>
      <c r="M210" s="21">
        <f>'[69]Rev_SP-12me'!AW249</f>
        <v>0</v>
      </c>
      <c r="N210" s="143">
        <f t="shared" si="8"/>
        <v>0</v>
      </c>
    </row>
    <row r="211" spans="2:14" x14ac:dyDescent="0.25">
      <c r="B211" s="448" t="s">
        <v>1091</v>
      </c>
      <c r="C211" s="16"/>
      <c r="D211" s="418">
        <f>'[69]Rev_SP-12me'!AJ240</f>
        <v>18.75</v>
      </c>
      <c r="E211" s="418">
        <f>'[69]Rev_SP-12me'!AL240</f>
        <v>158.55706984667802</v>
      </c>
      <c r="F211" s="418">
        <f>'[69]Rev_SP-12me'!AQ240</f>
        <v>809.56831832050932</v>
      </c>
      <c r="G211" s="180">
        <f>'[69]Rev_SP-12me'!O240</f>
        <v>0</v>
      </c>
      <c r="H211" s="424">
        <f>'[69]Rev_SP-12me'!P240</f>
        <v>0</v>
      </c>
      <c r="I211" s="180">
        <f>'[69]Rev_SP-12me'!AA240</f>
        <v>0</v>
      </c>
      <c r="J211" s="16"/>
      <c r="K211" s="418">
        <f>'[69]Rev_SP-12me'!AT240</f>
        <v>72.302023850085192</v>
      </c>
      <c r="L211" s="418">
        <f>'[69]Rev_SP-12me'!AU240</f>
        <v>407.49384018110072</v>
      </c>
      <c r="M211" s="418">
        <f>'[69]Rev_SP-12me'!AW240</f>
        <v>0.10725</v>
      </c>
      <c r="N211" s="179">
        <f t="shared" si="8"/>
        <v>479.90311403118596</v>
      </c>
    </row>
    <row r="212" spans="2:14" ht="14.5" x14ac:dyDescent="0.25">
      <c r="B212" s="428" t="s">
        <v>1092</v>
      </c>
      <c r="C212" s="16"/>
      <c r="D212" s="421">
        <f>'[69]Rev_SP-12me'!AJ241</f>
        <v>13.749999999999998</v>
      </c>
      <c r="E212" s="421">
        <f>'[69]Rev_SP-12me'!AL241</f>
        <v>134.95400340715503</v>
      </c>
      <c r="F212" s="421">
        <f>'[69]Rev_SP-12me'!AQ241</f>
        <v>675.7522612448613</v>
      </c>
      <c r="G212" s="435">
        <f>'[69]Rev_SP-12me'!O241</f>
        <v>475</v>
      </c>
      <c r="H212" s="419">
        <f>'[69]Rev_SP-12me'!P241</f>
        <v>5.05</v>
      </c>
      <c r="I212" s="435">
        <f>'[69]Rev_SP-12me'!AA241</f>
        <v>5000</v>
      </c>
      <c r="J212" s="16"/>
      <c r="K212" s="421">
        <f>'[69]Rev_SP-12me'!AT241</f>
        <v>61.539025553662697</v>
      </c>
      <c r="L212" s="421">
        <f>'[69]Rev_SP-12me'!AU241</f>
        <v>341.25489192865496</v>
      </c>
      <c r="M212" s="421">
        <f>'[69]Rev_SP-12me'!AW241</f>
        <v>8.0250000000000002E-2</v>
      </c>
      <c r="N212" s="143">
        <f t="shared" si="8"/>
        <v>402.8741674823176</v>
      </c>
    </row>
    <row r="213" spans="2:14" ht="14.5" x14ac:dyDescent="0.25">
      <c r="B213" s="428" t="s">
        <v>1093</v>
      </c>
      <c r="C213" s="16"/>
      <c r="D213" s="421">
        <f>'[69]Rev_SP-12me'!AJ242</f>
        <v>0</v>
      </c>
      <c r="E213" s="421">
        <f>'[69]Rev_SP-12me'!AL242</f>
        <v>0</v>
      </c>
      <c r="F213" s="421">
        <f>'[69]Rev_SP-12me'!AQ242</f>
        <v>0</v>
      </c>
      <c r="G213" s="435">
        <f>'[69]Rev_SP-12me'!O242</f>
        <v>0</v>
      </c>
      <c r="H213" s="419">
        <f>'[69]Rev_SP-12me'!P242</f>
        <v>0</v>
      </c>
      <c r="I213" s="435">
        <f>'[69]Rev_SP-12me'!AA242</f>
        <v>5000</v>
      </c>
      <c r="J213" s="16"/>
      <c r="K213" s="421">
        <f>'[69]Rev_SP-12me'!AT242</f>
        <v>0</v>
      </c>
      <c r="L213" s="421">
        <f>'[69]Rev_SP-12me'!AU242</f>
        <v>0</v>
      </c>
      <c r="M213" s="421">
        <f>'[69]Rev_SP-12me'!AW242</f>
        <v>0</v>
      </c>
      <c r="N213" s="143">
        <f t="shared" si="8"/>
        <v>0</v>
      </c>
    </row>
    <row r="214" spans="2:14" ht="14.5" x14ac:dyDescent="0.25">
      <c r="B214" s="428" t="s">
        <v>1094</v>
      </c>
      <c r="C214" s="16"/>
      <c r="D214" s="421">
        <f>'[69]Rev_SP-12me'!AJ243</f>
        <v>5</v>
      </c>
      <c r="E214" s="421">
        <f>'[69]Rev_SP-12me'!AL243</f>
        <v>23.603066439522998</v>
      </c>
      <c r="F214" s="421">
        <f>'[69]Rev_SP-12me'!AQ243</f>
        <v>133.81605707564802</v>
      </c>
      <c r="G214" s="435">
        <f>'[69]Rev_SP-12me'!O243</f>
        <v>475</v>
      </c>
      <c r="H214" s="419">
        <f>'[69]Rev_SP-12me'!P243</f>
        <v>4.95</v>
      </c>
      <c r="I214" s="435">
        <f>'[69]Rev_SP-12me'!AA243</f>
        <v>5000</v>
      </c>
      <c r="J214" s="16"/>
      <c r="K214" s="421">
        <f>'[69]Rev_SP-12me'!AT243</f>
        <v>10.762998296422488</v>
      </c>
      <c r="L214" s="421">
        <f>'[69]Rev_SP-12me'!AU243</f>
        <v>66.238948252445766</v>
      </c>
      <c r="M214" s="421">
        <f>'[69]Rev_SP-12me'!AW243</f>
        <v>2.7E-2</v>
      </c>
      <c r="N214" s="143">
        <f t="shared" si="8"/>
        <v>77.028946548868262</v>
      </c>
    </row>
    <row r="215" spans="2:14" ht="14.5" x14ac:dyDescent="0.25">
      <c r="B215" s="428" t="s">
        <v>1095</v>
      </c>
      <c r="C215" s="16"/>
      <c r="D215" s="421">
        <f>'[69]Rev_SP-12me'!AJ244</f>
        <v>0</v>
      </c>
      <c r="E215" s="421">
        <f>'[69]Rev_SP-12me'!AL244</f>
        <v>0</v>
      </c>
      <c r="F215" s="421">
        <f>'[69]Rev_SP-12me'!AQ244</f>
        <v>0</v>
      </c>
      <c r="G215" s="435">
        <f>'[69]Rev_SP-12me'!O244</f>
        <v>475</v>
      </c>
      <c r="H215" s="419">
        <f>'[69]Rev_SP-12me'!P244</f>
        <v>4.95</v>
      </c>
      <c r="I215" s="435">
        <f>'[69]Rev_SP-12me'!AA244</f>
        <v>5000</v>
      </c>
      <c r="J215" s="16"/>
      <c r="K215" s="421">
        <f>'[69]Rev_SP-12me'!AT244</f>
        <v>0</v>
      </c>
      <c r="L215" s="421">
        <f>'[69]Rev_SP-12me'!AU244</f>
        <v>0</v>
      </c>
      <c r="M215" s="421">
        <f>'[69]Rev_SP-12me'!AW244</f>
        <v>0</v>
      </c>
      <c r="N215" s="143">
        <f t="shared" si="8"/>
        <v>0</v>
      </c>
    </row>
    <row r="216" spans="2:14" x14ac:dyDescent="0.25">
      <c r="B216" s="426" t="s">
        <v>856</v>
      </c>
      <c r="C216" s="16"/>
      <c r="D216" s="418">
        <f>'[69]Rev_SP-12me'!AJ245</f>
        <v>0</v>
      </c>
      <c r="E216" s="418">
        <f>'[69]Rev_SP-12me'!AL245</f>
        <v>0</v>
      </c>
      <c r="F216" s="418">
        <f>'[69]Rev_SP-12me'!AQ245</f>
        <v>0</v>
      </c>
      <c r="G216" s="180">
        <f>'[69]Rev_SP-12me'!O245</f>
        <v>260</v>
      </c>
      <c r="H216" s="424">
        <f>'[69]Rev_SP-12me'!P245</f>
        <v>7.3</v>
      </c>
      <c r="I216" s="180">
        <f>'[69]Rev_SP-12me'!AA245</f>
        <v>5000</v>
      </c>
      <c r="J216" s="16"/>
      <c r="K216" s="418">
        <f>'[69]Rev_SP-12me'!AT245</f>
        <v>0</v>
      </c>
      <c r="L216" s="418">
        <f>'[69]Rev_SP-12me'!AU245</f>
        <v>0</v>
      </c>
      <c r="M216" s="418">
        <f>'[69]Rev_SP-12me'!AW245</f>
        <v>0</v>
      </c>
      <c r="N216" s="179">
        <f t="shared" si="8"/>
        <v>0</v>
      </c>
    </row>
    <row r="217" spans="2:14" x14ac:dyDescent="0.25">
      <c r="B217" s="426" t="s">
        <v>1065</v>
      </c>
      <c r="C217" s="16"/>
      <c r="D217" s="418">
        <f>'[69]Rev_SP-12me'!AJ246</f>
        <v>0</v>
      </c>
      <c r="E217" s="418">
        <f>'[69]Rev_SP-12me'!AL246</f>
        <v>0</v>
      </c>
      <c r="F217" s="418">
        <f>'[69]Rev_SP-12me'!AQ246</f>
        <v>0</v>
      </c>
      <c r="G217" s="180">
        <f>'[69]Rev_SP-12me'!O246</f>
        <v>500</v>
      </c>
      <c r="H217" s="424">
        <f>'[69]Rev_SP-12me'!P246</f>
        <v>10.8</v>
      </c>
      <c r="I217" s="180">
        <f>'[69]Rev_SP-12me'!AA246</f>
        <v>5000</v>
      </c>
      <c r="J217" s="16"/>
      <c r="K217" s="418">
        <f>'[69]Rev_SP-12me'!AT246</f>
        <v>0</v>
      </c>
      <c r="L217" s="418">
        <f>'[69]Rev_SP-12me'!AU246</f>
        <v>0</v>
      </c>
      <c r="M217" s="418">
        <f>'[69]Rev_SP-12me'!AW246</f>
        <v>0</v>
      </c>
      <c r="N217" s="179">
        <f t="shared" si="8"/>
        <v>0</v>
      </c>
    </row>
    <row r="218" spans="2:14" x14ac:dyDescent="0.25">
      <c r="B218" s="436" t="s">
        <v>1096</v>
      </c>
      <c r="C218" s="16"/>
      <c r="D218" s="437">
        <f>SUM(D176,D184,D189,D190,D195,D200,D205,D208,D210,D211,D216,D217)</f>
        <v>96.439153343908657</v>
      </c>
      <c r="E218" s="437">
        <f t="shared" ref="E218:F218" si="9">SUM(E176,E184,E189,E190,E195,E200,E205,E208,E210,E211,E216,E217)</f>
        <v>2949.9951086665706</v>
      </c>
      <c r="F218" s="437">
        <f t="shared" si="9"/>
        <v>9765.9227630342921</v>
      </c>
      <c r="G218" s="439"/>
      <c r="H218" s="439"/>
      <c r="I218" s="439"/>
      <c r="J218" s="439"/>
      <c r="K218" s="437">
        <f t="shared" ref="K218:N218" si="10">SUM(K176,K184,K189,K190,K195,K200,K205,K208,K210,K211,K216,K217)</f>
        <v>778.26125360067738</v>
      </c>
      <c r="L218" s="437">
        <f t="shared" si="10"/>
        <v>6263.7901416103832</v>
      </c>
      <c r="M218" s="437">
        <f t="shared" si="10"/>
        <v>0.56831746003172601</v>
      </c>
      <c r="N218" s="437">
        <f t="shared" si="10"/>
        <v>7042.619712671094</v>
      </c>
    </row>
    <row r="219" spans="2:14" x14ac:dyDescent="0.25">
      <c r="B219" s="43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2:14" x14ac:dyDescent="0.25">
      <c r="B220" s="28" t="s">
        <v>1097</v>
      </c>
      <c r="C220" s="16"/>
      <c r="D220" s="437">
        <f>D125+D173+D218</f>
        <v>12768.802611666919</v>
      </c>
      <c r="E220" s="437">
        <f t="shared" ref="E220:F220" si="11">E125+E173+E218</f>
        <v>8807.2973500000044</v>
      </c>
      <c r="F220" s="437">
        <f t="shared" si="11"/>
        <v>26898.379185503087</v>
      </c>
      <c r="G220" s="449"/>
      <c r="H220" s="449"/>
      <c r="I220" s="449"/>
      <c r="J220" s="449"/>
      <c r="K220" s="437">
        <f t="shared" ref="K220:N220" si="12">K125+K173+K218</f>
        <v>3345.9690637490839</v>
      </c>
      <c r="L220" s="437">
        <f t="shared" si="12"/>
        <v>19471.082527114224</v>
      </c>
      <c r="M220" s="437">
        <f t="shared" si="12"/>
        <v>31.750719404919291</v>
      </c>
      <c r="N220" s="437">
        <f t="shared" si="12"/>
        <v>22848.802310268227</v>
      </c>
    </row>
    <row r="221" spans="2:14" x14ac:dyDescent="0.25">
      <c r="B221" s="28" t="s">
        <v>1098</v>
      </c>
      <c r="C221" s="16"/>
      <c r="D221" s="437">
        <f>D220+D70</f>
        <v>11196460.320137104</v>
      </c>
      <c r="E221" s="437">
        <f>E220+E70</f>
        <v>33888.91114711624</v>
      </c>
      <c r="F221" s="437">
        <f>F220+F70</f>
        <v>56801.043489843229</v>
      </c>
      <c r="G221" s="449"/>
      <c r="H221" s="449"/>
      <c r="I221" s="449"/>
      <c r="J221" s="449"/>
      <c r="K221" s="438">
        <f>K220+K70</f>
        <v>4020.1222856808381</v>
      </c>
      <c r="L221" s="438">
        <f>L220+L70</f>
        <v>30615.492004837397</v>
      </c>
      <c r="M221" s="438">
        <f>M220+M70</f>
        <v>929.63605683126877</v>
      </c>
      <c r="N221" s="438">
        <f>N220+N70</f>
        <v>35565.250347349502</v>
      </c>
    </row>
    <row r="223" spans="2:14" x14ac:dyDescent="0.25">
      <c r="D223" s="22" t="s">
        <v>202</v>
      </c>
    </row>
    <row r="224" spans="2:14" x14ac:dyDescent="0.25">
      <c r="D224" s="24">
        <v>1</v>
      </c>
      <c r="E224" s="4" t="s">
        <v>203</v>
      </c>
    </row>
    <row r="225" spans="4:5" x14ac:dyDescent="0.25">
      <c r="D225" s="24">
        <f>D224+1</f>
        <v>2</v>
      </c>
      <c r="E225" s="4" t="s">
        <v>210</v>
      </c>
    </row>
  </sheetData>
  <mergeCells count="12">
    <mergeCell ref="B8:C8"/>
    <mergeCell ref="B72:C72"/>
    <mergeCell ref="P76:Q76"/>
    <mergeCell ref="B2:O2"/>
    <mergeCell ref="B5:C7"/>
    <mergeCell ref="D5:D6"/>
    <mergeCell ref="E5:E6"/>
    <mergeCell ref="F5:F6"/>
    <mergeCell ref="G5:H5"/>
    <mergeCell ref="I5:I6"/>
    <mergeCell ref="J5:J6"/>
    <mergeCell ref="K5:N5"/>
  </mergeCells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</sheetPr>
  <dimension ref="B2:M231"/>
  <sheetViews>
    <sheetView showGridLines="0" showWhiteSpace="0" view="pageBreakPreview" topLeftCell="A210" zoomScale="33" zoomScaleNormal="70" zoomScaleSheetLayoutView="47" zoomScalePageLayoutView="35" workbookViewId="0">
      <selection activeCell="D25" sqref="D25"/>
    </sheetView>
  </sheetViews>
  <sheetFormatPr defaultColWidth="8.81640625" defaultRowHeight="14" x14ac:dyDescent="0.25"/>
  <cols>
    <col min="1" max="1" width="8.81640625" style="86"/>
    <col min="2" max="2" width="67.81640625" style="86" bestFit="1" customWidth="1"/>
    <col min="3" max="3" width="21" style="86" customWidth="1"/>
    <col min="4" max="4" width="16.81640625" style="86" customWidth="1"/>
    <col min="5" max="5" width="14" style="86" customWidth="1"/>
    <col min="6" max="6" width="23.81640625" style="86" bestFit="1" customWidth="1"/>
    <col min="7" max="7" width="21.453125" style="86" customWidth="1"/>
    <col min="8" max="8" width="17.54296875" style="86" customWidth="1"/>
    <col min="9" max="9" width="25" style="86" bestFit="1" customWidth="1"/>
    <col min="10" max="10" width="17.54296875" style="86" bestFit="1" customWidth="1"/>
    <col min="11" max="11" width="20.453125" style="86" bestFit="1" customWidth="1"/>
    <col min="12" max="12" width="17.453125" style="98" customWidth="1"/>
    <col min="13" max="16384" width="8.81640625" style="86"/>
  </cols>
  <sheetData>
    <row r="2" spans="2:13" x14ac:dyDescent="0.25">
      <c r="B2" s="997" t="s">
        <v>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</row>
    <row r="3" spans="2:13" x14ac:dyDescent="0.25">
      <c r="H3" s="589" t="s">
        <v>1184</v>
      </c>
    </row>
    <row r="4" spans="2:13" hidden="1" x14ac:dyDescent="0.25"/>
    <row r="5" spans="2:13" x14ac:dyDescent="0.25">
      <c r="B5" s="1162" t="s">
        <v>136</v>
      </c>
      <c r="C5" s="1163" t="s">
        <v>1018</v>
      </c>
      <c r="D5" s="1163" t="s">
        <v>1019</v>
      </c>
      <c r="E5" s="1164" t="s">
        <v>816</v>
      </c>
      <c r="F5" s="594" t="s">
        <v>1020</v>
      </c>
      <c r="G5" s="593"/>
      <c r="H5" s="1163" t="s">
        <v>1021</v>
      </c>
      <c r="I5" s="1164" t="s">
        <v>1023</v>
      </c>
      <c r="J5" s="1164"/>
      <c r="K5" s="1164"/>
      <c r="L5" s="1164"/>
    </row>
    <row r="6" spans="2:13" x14ac:dyDescent="0.25">
      <c r="B6" s="1167"/>
      <c r="C6" s="1163"/>
      <c r="D6" s="1163"/>
      <c r="E6" s="1164"/>
      <c r="F6" s="593" t="s">
        <v>1024</v>
      </c>
      <c r="G6" s="592" t="s">
        <v>1185</v>
      </c>
      <c r="H6" s="1163"/>
      <c r="I6" s="593" t="s">
        <v>1024</v>
      </c>
      <c r="J6" s="593" t="s">
        <v>1025</v>
      </c>
      <c r="K6" s="593" t="s">
        <v>1021</v>
      </c>
      <c r="L6" s="593" t="s">
        <v>90</v>
      </c>
    </row>
    <row r="7" spans="2:13" x14ac:dyDescent="0.25">
      <c r="B7" s="1169"/>
      <c r="C7" s="588" t="s">
        <v>1026</v>
      </c>
      <c r="D7" s="588" t="s">
        <v>1027</v>
      </c>
      <c r="E7" s="588" t="s">
        <v>1028</v>
      </c>
      <c r="F7" s="591" t="s">
        <v>1029</v>
      </c>
      <c r="G7" s="591" t="s">
        <v>1030</v>
      </c>
      <c r="H7" s="588" t="s">
        <v>1029</v>
      </c>
      <c r="I7" s="593" t="s">
        <v>500</v>
      </c>
      <c r="J7" s="593" t="s">
        <v>500</v>
      </c>
      <c r="K7" s="593" t="s">
        <v>500</v>
      </c>
      <c r="L7" s="593" t="s">
        <v>500</v>
      </c>
    </row>
    <row r="8" spans="2:13" x14ac:dyDescent="0.25">
      <c r="B8" s="671" t="s">
        <v>827</v>
      </c>
      <c r="I8" s="17"/>
      <c r="J8" s="17"/>
      <c r="K8" s="17"/>
      <c r="L8" s="88"/>
    </row>
    <row r="9" spans="2:13" ht="14.5" x14ac:dyDescent="0.25">
      <c r="B9" s="211" t="s">
        <v>937</v>
      </c>
      <c r="C9" s="586">
        <f>'[19]Rev_SP-12me'!T10</f>
        <v>8777410</v>
      </c>
      <c r="D9" s="586">
        <f>'[19]Rev_SP-12me'!V10</f>
        <v>14234.252853090025</v>
      </c>
      <c r="E9" s="586">
        <f>'[19]Rev_SP-12me'!AA10</f>
        <v>13523.363947271535</v>
      </c>
      <c r="F9" s="586"/>
      <c r="G9" s="248"/>
      <c r="H9" s="222"/>
      <c r="I9" s="586">
        <f>'[19]Rev_SP-12me'!AC10</f>
        <v>191.27160197076924</v>
      </c>
      <c r="J9" s="586">
        <f>'[19]Rev_SP-12me'!AD10</f>
        <v>6503.8382117412075</v>
      </c>
      <c r="K9" s="586">
        <f>'[19]Rev_SP-12me'!AF10</f>
        <v>794.45179199999995</v>
      </c>
      <c r="L9" s="219">
        <f t="shared" ref="L9:L40" si="0">SUM(I9:K9)</f>
        <v>7489.5616057119769</v>
      </c>
    </row>
    <row r="10" spans="2:13" ht="14.5" x14ac:dyDescent="0.25">
      <c r="B10" s="210" t="s">
        <v>938</v>
      </c>
      <c r="C10" s="147">
        <f>'[19]Rev_SP-12me'!T11</f>
        <v>4306112</v>
      </c>
      <c r="D10" s="147">
        <f>'[19]Rev_SP-12me'!V11</f>
        <v>5170.0077465191498</v>
      </c>
      <c r="E10" s="147">
        <f>'[19]Rev_SP-12me'!AA11</f>
        <v>2615.3479341760999</v>
      </c>
      <c r="F10" s="147"/>
      <c r="G10" s="248"/>
      <c r="H10" s="222"/>
      <c r="I10" s="147">
        <f>'[19]Rev_SP-12me'!AC11</f>
        <v>62.040092958229799</v>
      </c>
      <c r="J10" s="147">
        <f>'[19]Rev_SP-12me'!AD11</f>
        <v>589.67608776454574</v>
      </c>
      <c r="K10" s="147">
        <f>'[19]Rev_SP-12me'!AF11</f>
        <v>274.10902799999997</v>
      </c>
      <c r="L10" s="202">
        <f t="shared" si="0"/>
        <v>925.82520872277553</v>
      </c>
    </row>
    <row r="11" spans="2:13" x14ac:dyDescent="0.25">
      <c r="B11" s="209" t="s">
        <v>939</v>
      </c>
      <c r="C11" s="147">
        <f>'[19]Rev_SP-12me'!T12</f>
        <v>2282654</v>
      </c>
      <c r="D11" s="147">
        <f>'[19]Rev_SP-12me'!V12</f>
        <v>2694.0682970726598</v>
      </c>
      <c r="E11" s="147">
        <f>'[19]Rev_SP-12me'!AA12</f>
        <v>1922.4501898264807</v>
      </c>
      <c r="F11" s="147">
        <f>'[19]Rev_SP-12me'!I12</f>
        <v>10</v>
      </c>
      <c r="G11" s="145">
        <v>1.95</v>
      </c>
      <c r="H11" s="147">
        <f>'[14]Rev_SP-12me'!AA12</f>
        <v>40</v>
      </c>
      <c r="I11" s="147">
        <f>'[19]Rev_SP-12me'!AC12</f>
        <v>32.328819564871921</v>
      </c>
      <c r="J11" s="147">
        <f>'[19]Rev_SP-12me'!AD12</f>
        <v>374.87778701616372</v>
      </c>
      <c r="K11" s="147">
        <f>'[19]Rev_SP-12me'!AF12</f>
        <v>107.439504</v>
      </c>
      <c r="L11" s="202">
        <f t="shared" si="0"/>
        <v>514.6461105810356</v>
      </c>
    </row>
    <row r="12" spans="2:13" x14ac:dyDescent="0.25">
      <c r="B12" s="209" t="s">
        <v>941</v>
      </c>
      <c r="C12" s="147">
        <f>'[19]Rev_SP-12me'!T13</f>
        <v>2023458</v>
      </c>
      <c r="D12" s="147">
        <f>'[19]Rev_SP-12me'!V13</f>
        <v>2475.93944944649</v>
      </c>
      <c r="E12" s="147">
        <f>'[19]Rev_SP-12me'!AA13</f>
        <v>692.8977443496193</v>
      </c>
      <c r="F12" s="147">
        <f>'[19]Rev_SP-12me'!I13</f>
        <v>10</v>
      </c>
      <c r="G12" s="145">
        <v>3.1</v>
      </c>
      <c r="H12" s="147">
        <f>'[14]Rev_SP-12me'!AA13</f>
        <v>70</v>
      </c>
      <c r="I12" s="147">
        <f>'[19]Rev_SP-12me'!AC13</f>
        <v>29.711273393357878</v>
      </c>
      <c r="J12" s="147">
        <f>'[19]Rev_SP-12me'!AD13</f>
        <v>214.79830074838202</v>
      </c>
      <c r="K12" s="147">
        <f>'[19]Rev_SP-12me'!AF13</f>
        <v>166.669524</v>
      </c>
      <c r="L12" s="202">
        <f t="shared" si="0"/>
        <v>411.17909814173993</v>
      </c>
    </row>
    <row r="13" spans="2:13" x14ac:dyDescent="0.25">
      <c r="B13" s="210" t="s">
        <v>942</v>
      </c>
      <c r="C13" s="147">
        <f>'[19]Rev_SP-12me'!T14</f>
        <v>2784482</v>
      </c>
      <c r="D13" s="147">
        <f>'[19]Rev_SP-12me'!V14</f>
        <v>4601.0177050502498</v>
      </c>
      <c r="E13" s="147">
        <f>'[19]Rev_SP-12me'!AA14</f>
        <v>4771.9922611184747</v>
      </c>
      <c r="F13" s="147"/>
      <c r="G13" s="145"/>
      <c r="H13" s="147"/>
      <c r="I13" s="147">
        <f>'[19]Rev_SP-12me'!AC14</f>
        <v>55.212212460602998</v>
      </c>
      <c r="J13" s="147">
        <f>'[19]Rev_SP-12me'!AD14</f>
        <v>1820.2268291685573</v>
      </c>
      <c r="K13" s="147">
        <f>'[19]Rev_SP-12me'!AF14</f>
        <v>294.88373999999999</v>
      </c>
      <c r="L13" s="202">
        <f t="shared" si="0"/>
        <v>2170.3227816291601</v>
      </c>
    </row>
    <row r="14" spans="2:13" x14ac:dyDescent="0.25">
      <c r="B14" s="209" t="s">
        <v>943</v>
      </c>
      <c r="C14" s="147">
        <f>'[19]Rev_SP-12me'!T15</f>
        <v>0</v>
      </c>
      <c r="D14" s="147">
        <f>'[19]Rev_SP-12me'!V15</f>
        <v>0</v>
      </c>
      <c r="E14" s="147">
        <f>'[19]Rev_SP-12me'!AA15</f>
        <v>3359.496115487932</v>
      </c>
      <c r="F14" s="147">
        <f>'[19]Rev_SP-12me'!I15</f>
        <v>10</v>
      </c>
      <c r="G14" s="145">
        <v>3.4</v>
      </c>
      <c r="H14" s="147"/>
      <c r="I14" s="147">
        <f>'[19]Rev_SP-12me'!AC15</f>
        <v>0</v>
      </c>
      <c r="J14" s="147">
        <f>'[19]Rev_SP-12me'!AD15</f>
        <v>1142.2286792658967</v>
      </c>
      <c r="K14" s="147">
        <f>'[19]Rev_SP-12me'!AF15</f>
        <v>0</v>
      </c>
      <c r="L14" s="202">
        <f t="shared" si="0"/>
        <v>1142.2286792658967</v>
      </c>
    </row>
    <row r="15" spans="2:13" x14ac:dyDescent="0.25">
      <c r="B15" s="209" t="s">
        <v>944</v>
      </c>
      <c r="C15" s="147">
        <f>'[19]Rev_SP-12me'!T16</f>
        <v>2784482</v>
      </c>
      <c r="D15" s="147">
        <f>'[19]Rev_SP-12me'!V16</f>
        <v>4601.0177050502498</v>
      </c>
      <c r="E15" s="147">
        <f>'[19]Rev_SP-12me'!AA16</f>
        <v>1412.4961456305425</v>
      </c>
      <c r="F15" s="147">
        <f>'[19]Rev_SP-12me'!I16</f>
        <v>10</v>
      </c>
      <c r="G15" s="145">
        <v>4.8</v>
      </c>
      <c r="H15" s="147">
        <f>'[14]Rev_SP-12me'!AA16</f>
        <v>90</v>
      </c>
      <c r="I15" s="147">
        <f>'[19]Rev_SP-12me'!AC16</f>
        <v>55.212212460602998</v>
      </c>
      <c r="J15" s="147">
        <f>'[19]Rev_SP-12me'!AD16</f>
        <v>677.99814990266043</v>
      </c>
      <c r="K15" s="147">
        <f>'[19]Rev_SP-12me'!AF16</f>
        <v>294.88373999999999</v>
      </c>
      <c r="L15" s="202">
        <f t="shared" si="0"/>
        <v>1028.0941023632636</v>
      </c>
    </row>
    <row r="16" spans="2:13" x14ac:dyDescent="0.25">
      <c r="B16" s="210" t="s">
        <v>945</v>
      </c>
      <c r="C16" s="147">
        <f>'[19]Rev_SP-12me'!T17</f>
        <v>1686816</v>
      </c>
      <c r="D16" s="147">
        <f>'[19]Rev_SP-12me'!V17</f>
        <v>4463.2274015206258</v>
      </c>
      <c r="E16" s="147">
        <f>'[19]Rev_SP-12me'!AA17</f>
        <v>6136.0237519769598</v>
      </c>
      <c r="F16" s="147"/>
      <c r="G16" s="145"/>
      <c r="H16" s="147"/>
      <c r="I16" s="147">
        <f>'[19]Rev_SP-12me'!AC17</f>
        <v>74.019296551936435</v>
      </c>
      <c r="J16" s="147">
        <f>'[19]Rev_SP-12me'!AD17</f>
        <v>4093.935294808105</v>
      </c>
      <c r="K16" s="147">
        <f>'[19]Rev_SP-12me'!AF17</f>
        <v>225.459024</v>
      </c>
      <c r="L16" s="202">
        <f t="shared" si="0"/>
        <v>4393.4136153600411</v>
      </c>
    </row>
    <row r="17" spans="2:12" x14ac:dyDescent="0.25">
      <c r="B17" s="209" t="s">
        <v>946</v>
      </c>
      <c r="C17" s="147">
        <f>'[19]Rev_SP-12me'!T18</f>
        <v>0</v>
      </c>
      <c r="D17" s="147">
        <f>'[19]Rev_SP-12me'!V18</f>
        <v>0</v>
      </c>
      <c r="E17" s="147">
        <f>'[19]Rev_SP-12me'!AA18</f>
        <v>3461.6708070401028</v>
      </c>
      <c r="F17" s="147">
        <f>'[19]Rev_SP-12me'!I18</f>
        <v>10</v>
      </c>
      <c r="G17" s="145">
        <v>5.0999999999999996</v>
      </c>
      <c r="H17" s="147"/>
      <c r="I17" s="147">
        <f>'[19]Rev_SP-12me'!AC18</f>
        <v>0</v>
      </c>
      <c r="J17" s="147">
        <f>'[19]Rev_SP-12me'!AD18</f>
        <v>1765.4521115904522</v>
      </c>
      <c r="K17" s="147">
        <f>'[19]Rev_SP-12me'!AF18</f>
        <v>0</v>
      </c>
      <c r="L17" s="202">
        <f t="shared" si="0"/>
        <v>1765.4521115904522</v>
      </c>
    </row>
    <row r="18" spans="2:12" x14ac:dyDescent="0.25">
      <c r="B18" s="209" t="s">
        <v>947</v>
      </c>
      <c r="C18" s="147">
        <f>'[19]Rev_SP-12me'!T19</f>
        <v>960349</v>
      </c>
      <c r="D18" s="147">
        <f>'[19]Rev_SP-12me'!V19</f>
        <v>2106.6160643271</v>
      </c>
      <c r="E18" s="147">
        <f>'[19]Rev_SP-12me'!AA19</f>
        <v>1136.8190155489085</v>
      </c>
      <c r="F18" s="147">
        <f>'[19]Rev_SP-12me'!I19</f>
        <v>10</v>
      </c>
      <c r="G18" s="145">
        <v>7.7</v>
      </c>
      <c r="H18" s="147">
        <f>'[14]Rev_SP-12me'!AA19</f>
        <v>100</v>
      </c>
      <c r="I18" s="147">
        <f>'[19]Rev_SP-12me'!AC19</f>
        <v>25.279392771925199</v>
      </c>
      <c r="J18" s="147">
        <f>'[19]Rev_SP-12me'!AD19</f>
        <v>875.35064197265967</v>
      </c>
      <c r="K18" s="147">
        <f>'[19]Rev_SP-12me'!AF19</f>
        <v>113.00376</v>
      </c>
      <c r="L18" s="202">
        <f t="shared" si="0"/>
        <v>1013.633794744585</v>
      </c>
    </row>
    <row r="19" spans="2:12" x14ac:dyDescent="0.25">
      <c r="B19" s="209" t="s">
        <v>948</v>
      </c>
      <c r="C19" s="147">
        <f>'[19]Rev_SP-12me'!T20</f>
        <v>364079</v>
      </c>
      <c r="D19" s="147">
        <f>'[19]Rev_SP-12me'!V20</f>
        <v>955.84481167658305</v>
      </c>
      <c r="E19" s="147">
        <f>'[19]Rev_SP-12me'!AA20</f>
        <v>522.32228239122742</v>
      </c>
      <c r="F19" s="147">
        <f>'[19]Rev_SP-12me'!I20</f>
        <v>10</v>
      </c>
      <c r="G19" s="145">
        <v>9</v>
      </c>
      <c r="H19" s="147">
        <f>'[14]Rev_SP-12me'!AA20</f>
        <v>120</v>
      </c>
      <c r="I19" s="147">
        <f>'[19]Rev_SP-12me'!AC20</f>
        <v>11.470137740118997</v>
      </c>
      <c r="J19" s="147">
        <f>'[19]Rev_SP-12me'!AD20</f>
        <v>470.0900541521047</v>
      </c>
      <c r="K19" s="147">
        <f>'[19]Rev_SP-12me'!AF20</f>
        <v>51.409224000000002</v>
      </c>
      <c r="L19" s="202">
        <f t="shared" si="0"/>
        <v>532.96941589222376</v>
      </c>
    </row>
    <row r="20" spans="2:12" x14ac:dyDescent="0.25">
      <c r="B20" s="209" t="s">
        <v>949</v>
      </c>
      <c r="C20" s="147">
        <f>'[19]Rev_SP-12me'!T21</f>
        <v>305145</v>
      </c>
      <c r="D20" s="147">
        <f>'[19]Rev_SP-12me'!V21</f>
        <v>974.50469773175701</v>
      </c>
      <c r="E20" s="147">
        <f>'[19]Rev_SP-12me'!AA21</f>
        <v>643.3831980766555</v>
      </c>
      <c r="F20" s="147">
        <f>'[19]Rev_SP-12me'!I21</f>
        <v>10</v>
      </c>
      <c r="G20" s="145">
        <v>9.5</v>
      </c>
      <c r="H20" s="147">
        <f>'[14]Rev_SP-12me'!AA21</f>
        <v>140</v>
      </c>
      <c r="I20" s="147">
        <f>'[19]Rev_SP-12me'!AC21</f>
        <v>11.694056372781082</v>
      </c>
      <c r="J20" s="147">
        <f>'[19]Rev_SP-12me'!AD21</f>
        <v>611.21403817282271</v>
      </c>
      <c r="K20" s="147">
        <f>'[19]Rev_SP-12me'!AF21</f>
        <v>50.268791999999998</v>
      </c>
      <c r="L20" s="202">
        <f t="shared" si="0"/>
        <v>673.17688654560379</v>
      </c>
    </row>
    <row r="21" spans="2:12" x14ac:dyDescent="0.25">
      <c r="B21" s="209" t="s">
        <v>950</v>
      </c>
      <c r="C21" s="147">
        <f>'[19]Rev_SP-12me'!T22</f>
        <v>57243</v>
      </c>
      <c r="D21" s="147">
        <f>'[19]Rev_SP-12me'!V22</f>
        <v>426.26182778518597</v>
      </c>
      <c r="E21" s="147">
        <f>'[19]Rev_SP-12me'!AA22</f>
        <v>371.82844892006608</v>
      </c>
      <c r="F21" s="147">
        <f>'[19]Rev_SP-12me'!I22</f>
        <v>50</v>
      </c>
      <c r="G21" s="145">
        <v>10</v>
      </c>
      <c r="H21" s="147">
        <f>'[14]Rev_SP-12me'!AA22</f>
        <v>160</v>
      </c>
      <c r="I21" s="147">
        <f>'[19]Rev_SP-12me'!AC22</f>
        <v>25.575709667111159</v>
      </c>
      <c r="J21" s="147">
        <f>'[19]Rev_SP-12me'!AD22</f>
        <v>371.82844892006608</v>
      </c>
      <c r="K21" s="147">
        <f>'[19]Rev_SP-12me'!AF22</f>
        <v>10.777248</v>
      </c>
      <c r="L21" s="202">
        <f t="shared" si="0"/>
        <v>408.18140658717721</v>
      </c>
    </row>
    <row r="22" spans="2:12" x14ac:dyDescent="0.25">
      <c r="B22" s="28" t="s">
        <v>951</v>
      </c>
      <c r="C22" s="586">
        <f>'[19]Rev_SP-12me'!T23</f>
        <v>1295937</v>
      </c>
      <c r="D22" s="586">
        <f>'[19]Rev_SP-12me'!V23</f>
        <v>4808.5814944387948</v>
      </c>
      <c r="E22" s="586">
        <f>'[19]Rev_SP-12me'!AA23</f>
        <v>4662.1817910419022</v>
      </c>
      <c r="F22" s="586"/>
      <c r="G22" s="145"/>
      <c r="H22" s="147"/>
      <c r="I22" s="586">
        <f>'[19]Rev_SP-12me'!AC23</f>
        <v>445.24168611562038</v>
      </c>
      <c r="J22" s="586">
        <f>'[19]Rev_SP-12me'!AD23</f>
        <v>4766.6729045581369</v>
      </c>
      <c r="K22" s="586">
        <f>'[19]Rev_SP-12me'!AF23</f>
        <v>128.433864</v>
      </c>
      <c r="L22" s="219">
        <f t="shared" si="0"/>
        <v>5340.3484546737573</v>
      </c>
    </row>
    <row r="23" spans="2:12" x14ac:dyDescent="0.25">
      <c r="B23" s="205" t="s">
        <v>952</v>
      </c>
      <c r="C23" s="147">
        <f>'[19]Rev_SP-12me'!T24</f>
        <v>588497</v>
      </c>
      <c r="D23" s="147">
        <f>'[19]Rev_SP-12me'!V24</f>
        <v>1105.8631861408701</v>
      </c>
      <c r="E23" s="147">
        <f>'[19]Rev_SP-12me'!AA24</f>
        <v>108.63105925185242</v>
      </c>
      <c r="F23" s="147">
        <f>'[19]Rev_SP-12me'!I24</f>
        <v>30</v>
      </c>
      <c r="G23" s="145">
        <f>'[19]Rev_SP-12me'!J24</f>
        <v>7</v>
      </c>
      <c r="H23" s="147"/>
      <c r="I23" s="147">
        <f>'[19]Rev_SP-12me'!AC24</f>
        <v>39.811074701071313</v>
      </c>
      <c r="J23" s="147">
        <f>'[19]Rev_SP-12me'!AD24</f>
        <v>76.041741476296693</v>
      </c>
      <c r="K23" s="147">
        <f>'[19]Rev_SP-12me'!AF24</f>
        <v>34.61421</v>
      </c>
      <c r="L23" s="202">
        <f t="shared" si="0"/>
        <v>150.46702617736798</v>
      </c>
    </row>
    <row r="24" spans="2:12" x14ac:dyDescent="0.25">
      <c r="B24" s="208" t="s">
        <v>939</v>
      </c>
      <c r="C24" s="147">
        <f>'[19]Rev_SP-12me'!T25</f>
        <v>588497</v>
      </c>
      <c r="D24" s="147">
        <f>'[19]Rev_SP-12me'!V25</f>
        <v>1105.8631861408701</v>
      </c>
      <c r="E24" s="147">
        <f>'[19]Rev_SP-12me'!AA25</f>
        <v>108.63105925185242</v>
      </c>
      <c r="F24" s="147">
        <f>'[19]Rev_SP-12me'!I25</f>
        <v>30</v>
      </c>
      <c r="G24" s="145">
        <v>7</v>
      </c>
      <c r="H24" s="147">
        <f>'[14]Rev_SP-12me'!AA25</f>
        <v>50</v>
      </c>
      <c r="I24" s="147">
        <f>'[19]Rev_SP-12me'!AC25</f>
        <v>39.811074701071313</v>
      </c>
      <c r="J24" s="147">
        <f>'[19]Rev_SP-12me'!AD25</f>
        <v>76.041741476296693</v>
      </c>
      <c r="K24" s="147">
        <f>'[19]Rev_SP-12me'!AF25</f>
        <v>34.61421</v>
      </c>
      <c r="L24" s="202">
        <f t="shared" si="0"/>
        <v>150.46702617736798</v>
      </c>
    </row>
    <row r="25" spans="2:12" x14ac:dyDescent="0.25">
      <c r="B25" s="205" t="s">
        <v>953</v>
      </c>
      <c r="C25" s="147">
        <f>'[19]Rev_SP-12me'!T32</f>
        <v>691349</v>
      </c>
      <c r="D25" s="147">
        <f>'[19]Rev_SP-12me'!V32</f>
        <v>3680.3497378723378</v>
      </c>
      <c r="E25" s="147">
        <f>'[19]Rev_SP-12me'!AA32</f>
        <v>4541.4395414015735</v>
      </c>
      <c r="F25" s="147"/>
      <c r="G25" s="145"/>
      <c r="H25" s="147"/>
      <c r="I25" s="147">
        <f>'[19]Rev_SP-12me'!AC32</f>
        <v>402.93402083623181</v>
      </c>
      <c r="J25" s="147">
        <f>'[19]Rev_SP-12me'!AD32</f>
        <v>4679.0814233482397</v>
      </c>
      <c r="K25" s="147">
        <f>'[19]Rev_SP-12me'!AF32</f>
        <v>92.558534999999992</v>
      </c>
      <c r="L25" s="202">
        <f t="shared" si="0"/>
        <v>5174.5739791844717</v>
      </c>
    </row>
    <row r="26" spans="2:12" x14ac:dyDescent="0.25">
      <c r="B26" s="207" t="s">
        <v>943</v>
      </c>
      <c r="C26" s="147">
        <f>'[19]Rev_SP-12me'!T33</f>
        <v>200284</v>
      </c>
      <c r="D26" s="147">
        <f>'[19]Rev_SP-12me'!V33</f>
        <v>372.96012203747898</v>
      </c>
      <c r="E26" s="147">
        <f>'[19]Rev_SP-12me'!AA33</f>
        <v>812.78814060817717</v>
      </c>
      <c r="F26" s="147">
        <f>'[19]Rev_SP-12me'!I33</f>
        <v>70</v>
      </c>
      <c r="G26" s="145">
        <v>8.5</v>
      </c>
      <c r="H26" s="147">
        <f>'[14]Rev_SP-12me'!AA27</f>
        <v>90</v>
      </c>
      <c r="I26" s="147">
        <f>'[19]Rev_SP-12me'!AC33</f>
        <v>31.328650251148236</v>
      </c>
      <c r="J26" s="147">
        <f>'[19]Rev_SP-12me'!AD33</f>
        <v>690.86991951695063</v>
      </c>
      <c r="K26" s="147">
        <f>'[19]Rev_SP-12me'!AF33</f>
        <v>21.204557999999999</v>
      </c>
      <c r="L26" s="202">
        <f t="shared" si="0"/>
        <v>743.4031277680989</v>
      </c>
    </row>
    <row r="27" spans="2:12" x14ac:dyDescent="0.25">
      <c r="B27" s="207" t="s">
        <v>954</v>
      </c>
      <c r="C27" s="147">
        <f>'[19]Rev_SP-12me'!T41</f>
        <v>268946</v>
      </c>
      <c r="D27" s="147">
        <f>'[19]Rev_SP-12me'!V41</f>
        <v>702.26064764165301</v>
      </c>
      <c r="E27" s="147">
        <f>'[19]Rev_SP-12me'!AA41</f>
        <v>794.307064906758</v>
      </c>
      <c r="F27" s="147">
        <f>'[19]Rev_SP-12me'!I41</f>
        <v>70</v>
      </c>
      <c r="G27" s="145">
        <v>9.9</v>
      </c>
      <c r="H27" s="147">
        <f>'[14]Rev_SP-12me'!AA28</f>
        <v>105</v>
      </c>
      <c r="I27" s="147">
        <f>'[19]Rev_SP-12me'!AC41</f>
        <v>58.989894401898852</v>
      </c>
      <c r="J27" s="147">
        <f>'[19]Rev_SP-12me'!AD41</f>
        <v>786.36399425769036</v>
      </c>
      <c r="K27" s="147">
        <f>'[19]Rev_SP-12me'!AF41</f>
        <v>33.219585000000002</v>
      </c>
      <c r="L27" s="202">
        <f t="shared" si="0"/>
        <v>878.57347365958924</v>
      </c>
    </row>
    <row r="28" spans="2:12" x14ac:dyDescent="0.25">
      <c r="B28" s="207" t="s">
        <v>955</v>
      </c>
      <c r="C28" s="147">
        <f>'[19]Rev_SP-12me'!T49</f>
        <v>78043</v>
      </c>
      <c r="D28" s="147">
        <f>'[19]Rev_SP-12me'!V49</f>
        <v>345.89092635101599</v>
      </c>
      <c r="E28" s="147">
        <f>'[19]Rev_SP-12me'!AA49</f>
        <v>432.18766502839009</v>
      </c>
      <c r="F28" s="147">
        <f>'[19]Rev_SP-12me'!I49</f>
        <v>100</v>
      </c>
      <c r="G28" s="145">
        <v>10.4</v>
      </c>
      <c r="H28" s="147">
        <f>'[14]Rev_SP-12me'!AA29</f>
        <v>120</v>
      </c>
      <c r="I28" s="147">
        <f>'[19]Rev_SP-12me'!AC49</f>
        <v>41.506911162121924</v>
      </c>
      <c r="J28" s="147">
        <f>'[19]Rev_SP-12me'!AD49</f>
        <v>449.47517162952573</v>
      </c>
      <c r="K28" s="147">
        <f>'[19]Rev_SP-12me'!AF49</f>
        <v>11.016792000000001</v>
      </c>
      <c r="L28" s="202">
        <f t="shared" si="0"/>
        <v>501.99887479164767</v>
      </c>
    </row>
    <row r="29" spans="2:12" x14ac:dyDescent="0.25">
      <c r="B29" s="207" t="s">
        <v>956</v>
      </c>
      <c r="C29" s="147">
        <f>'[19]Rev_SP-12me'!T57</f>
        <v>144076</v>
      </c>
      <c r="D29" s="147">
        <f>'[19]Rev_SP-12me'!V57</f>
        <v>2259.2380418421899</v>
      </c>
      <c r="E29" s="147">
        <f>'[19]Rev_SP-12me'!AA57</f>
        <v>2502.1566708582482</v>
      </c>
      <c r="F29" s="147">
        <f>'[19]Rev_SP-12me'!I57</f>
        <v>100</v>
      </c>
      <c r="G29" s="145">
        <v>11</v>
      </c>
      <c r="H29" s="147">
        <f>'[14]Rev_SP-12me'!AA30</f>
        <v>160</v>
      </c>
      <c r="I29" s="147">
        <f>'[19]Rev_SP-12me'!AC57</f>
        <v>271.10856502106282</v>
      </c>
      <c r="J29" s="147">
        <f>'[19]Rev_SP-12me'!AD57</f>
        <v>2752.372337944073</v>
      </c>
      <c r="K29" s="147">
        <f>'[19]Rev_SP-12me'!AF57</f>
        <v>27.117599999999999</v>
      </c>
      <c r="L29" s="202">
        <f t="shared" si="0"/>
        <v>3050.598502965136</v>
      </c>
    </row>
    <row r="30" spans="2:12" x14ac:dyDescent="0.25">
      <c r="B30" s="205" t="s">
        <v>957</v>
      </c>
      <c r="C30" s="147">
        <f>'[19]Rev_SP-12me'!T65</f>
        <v>2634</v>
      </c>
      <c r="D30" s="147">
        <f>'[19]Rev_SP-12me'!V65</f>
        <v>8.2041991451387997</v>
      </c>
      <c r="E30" s="147">
        <f>'[19]Rev_SP-12me'!AA65</f>
        <v>6.2642955761239847</v>
      </c>
      <c r="F30" s="147">
        <f>'[19]Rev_SP-12me'!I65</f>
        <v>150</v>
      </c>
      <c r="G30" s="145">
        <v>13</v>
      </c>
      <c r="H30" s="147">
        <f>'[14]Rev_SP-12me'!AA31</f>
        <v>160</v>
      </c>
      <c r="I30" s="147">
        <f>'[19]Rev_SP-12me'!AC65</f>
        <v>1.4767558461249841</v>
      </c>
      <c r="J30" s="147">
        <f>'[19]Rev_SP-12me'!AD65</f>
        <v>8.1435842489611794</v>
      </c>
      <c r="K30" s="147">
        <f>'[19]Rev_SP-12me'!AF65</f>
        <v>0.49574400000000002</v>
      </c>
      <c r="L30" s="202">
        <f t="shared" si="0"/>
        <v>10.116084095086164</v>
      </c>
    </row>
    <row r="31" spans="2:12" x14ac:dyDescent="0.25">
      <c r="B31" s="205" t="s">
        <v>958</v>
      </c>
      <c r="C31" s="147">
        <f>'[19]Rev_SP-12me'!T66</f>
        <v>13457</v>
      </c>
      <c r="D31" s="147">
        <f>'[19]Rev_SP-12me'!V66</f>
        <v>14.164371280448</v>
      </c>
      <c r="E31" s="147">
        <f>'[19]Rev_SP-12me'!AA66</f>
        <v>5.8468948123529865</v>
      </c>
      <c r="F31" s="147"/>
      <c r="G31" s="145"/>
      <c r="H31" s="147"/>
      <c r="I31" s="147">
        <f>'[19]Rev_SP-12me'!AC66</f>
        <v>1.0198347321922558</v>
      </c>
      <c r="J31" s="147">
        <f>'[19]Rev_SP-12me'!AD66</f>
        <v>3.4061554846392639</v>
      </c>
      <c r="K31" s="147">
        <f>'[19]Rev_SP-12me'!AF66</f>
        <v>0.76537499999999992</v>
      </c>
      <c r="L31" s="202">
        <f t="shared" si="0"/>
        <v>5.1913652168315192</v>
      </c>
    </row>
    <row r="32" spans="2:12" x14ac:dyDescent="0.25">
      <c r="B32" s="207" t="s">
        <v>939</v>
      </c>
      <c r="C32" s="147">
        <f>'[19]Rev_SP-12me'!T67</f>
        <v>10180</v>
      </c>
      <c r="D32" s="147">
        <f>'[19]Rev_SP-12me'!V67</f>
        <v>10.7662207597247</v>
      </c>
      <c r="E32" s="147">
        <f>'[19]Rev_SP-12me'!AA67</f>
        <v>3.8797392006729927</v>
      </c>
      <c r="F32" s="147">
        <f>'[19]Rev_SP-12me'!I67</f>
        <v>60</v>
      </c>
      <c r="G32" s="145">
        <v>5.3</v>
      </c>
      <c r="H32" s="147">
        <f>'[14]Rev_SP-12me'!AA33</f>
        <v>45</v>
      </c>
      <c r="I32" s="147">
        <f>'[19]Rev_SP-12me'!AC67</f>
        <v>0.77516789470017833</v>
      </c>
      <c r="J32" s="147">
        <f>'[19]Rev_SP-12me'!AD67</f>
        <v>2.0562617763566857</v>
      </c>
      <c r="K32" s="147">
        <f>'[19]Rev_SP-12me'!AF67</f>
        <v>0.53889299999999996</v>
      </c>
      <c r="L32" s="202">
        <f t="shared" si="0"/>
        <v>3.3703226710568641</v>
      </c>
    </row>
    <row r="33" spans="2:12" x14ac:dyDescent="0.25">
      <c r="B33" s="207" t="s">
        <v>959</v>
      </c>
      <c r="C33" s="147">
        <f>'[19]Rev_SP-12me'!T68</f>
        <v>2045</v>
      </c>
      <c r="D33" s="147">
        <f>'[19]Rev_SP-12me'!V68</f>
        <v>2.02119249437265</v>
      </c>
      <c r="E33" s="147">
        <f>'[19]Rev_SP-12me'!AA68</f>
        <v>1.3941444497490794</v>
      </c>
      <c r="F33" s="147">
        <f>'[19]Rev_SP-12me'!I68</f>
        <v>60</v>
      </c>
      <c r="G33" s="145">
        <v>6.6</v>
      </c>
      <c r="H33" s="147">
        <f>'[14]Rev_SP-12me'!AA34</f>
        <v>55</v>
      </c>
      <c r="I33" s="147">
        <f>'[19]Rev_SP-12me'!AC68</f>
        <v>0.1455258595948308</v>
      </c>
      <c r="J33" s="147">
        <f>'[19]Rev_SP-12me'!AD68</f>
        <v>0.9201353368343923</v>
      </c>
      <c r="K33" s="147">
        <f>'[19]Rev_SP-12me'!AF68</f>
        <v>0.132297</v>
      </c>
      <c r="L33" s="202">
        <f t="shared" si="0"/>
        <v>1.197958196429223</v>
      </c>
    </row>
    <row r="34" spans="2:12" x14ac:dyDescent="0.25">
      <c r="B34" s="207" t="s">
        <v>960</v>
      </c>
      <c r="C34" s="147">
        <f>'[19]Rev_SP-12me'!T69</f>
        <v>1232</v>
      </c>
      <c r="D34" s="147">
        <f>'[19]Rev_SP-12me'!V69</f>
        <v>1.37695802635065</v>
      </c>
      <c r="E34" s="147">
        <f>'[19]Rev_SP-12me'!AA69</f>
        <v>0.57301116193091417</v>
      </c>
      <c r="F34" s="147">
        <f>'[19]Rev_SP-12me'!I69</f>
        <v>60</v>
      </c>
      <c r="G34" s="145">
        <v>7.5</v>
      </c>
      <c r="H34" s="147">
        <f>'[14]Rev_SP-12me'!AA35</f>
        <v>65</v>
      </c>
      <c r="I34" s="147">
        <f>'[19]Rev_SP-12me'!AC69</f>
        <v>9.9140977897246796E-2</v>
      </c>
      <c r="J34" s="147">
        <f>'[19]Rev_SP-12me'!AD69</f>
        <v>0.42975837144818563</v>
      </c>
      <c r="K34" s="147">
        <f>'[19]Rev_SP-12me'!AF69</f>
        <v>9.4185000000000005E-2</v>
      </c>
      <c r="L34" s="202">
        <f t="shared" si="0"/>
        <v>0.62308434934543233</v>
      </c>
    </row>
    <row r="35" spans="2:12" x14ac:dyDescent="0.25">
      <c r="B35" s="28" t="s">
        <v>961</v>
      </c>
      <c r="C35" s="585">
        <f>'[19]Rev_SP-12me'!T70</f>
        <v>46952</v>
      </c>
      <c r="D35" s="586">
        <f>'[19]Rev_SP-12me'!X70*0.746/1000</f>
        <v>1114.9505248915527</v>
      </c>
      <c r="E35" s="586">
        <f>'[19]Rev_SP-12me'!AA70</f>
        <v>1044.80686793163</v>
      </c>
      <c r="F35" s="586"/>
      <c r="G35" s="145"/>
      <c r="H35" s="147"/>
      <c r="I35" s="586">
        <f>'[19]Rev_SP-12me'!AC70</f>
        <v>176.63529430042647</v>
      </c>
      <c r="J35" s="586">
        <f>'[19]Rev_SP-12me'!AD70</f>
        <v>801.37119337674085</v>
      </c>
      <c r="K35" s="586">
        <f>'[19]Rev_SP-12me'!AF70</f>
        <v>20.213267249999998</v>
      </c>
      <c r="L35" s="219">
        <f t="shared" si="0"/>
        <v>998.21975492716729</v>
      </c>
    </row>
    <row r="36" spans="2:12" x14ac:dyDescent="0.25">
      <c r="B36" s="207" t="s">
        <v>962</v>
      </c>
      <c r="C36" s="572">
        <f>'[19]Rev_SP-12me'!T71</f>
        <v>42869</v>
      </c>
      <c r="D36" s="575">
        <f>'[19]Rev_SP-12me'!X71*0.746/1000</f>
        <v>1067.5111889976033</v>
      </c>
      <c r="E36" s="575">
        <f>'[19]Rev_SP-12me'!AA71</f>
        <v>1001.0611576182121</v>
      </c>
      <c r="F36" s="575">
        <f>'[19]Rev_SP-12me'!I71</f>
        <v>100</v>
      </c>
      <c r="G36" s="145">
        <v>7.7</v>
      </c>
      <c r="H36" s="147">
        <f>'[14]Rev_SP-12me'!AA37</f>
        <v>360.25</v>
      </c>
      <c r="I36" s="575">
        <f>'[19]Rev_SP-12me'!AC71</f>
        <v>171.71761753312654</v>
      </c>
      <c r="J36" s="575">
        <f>'[19]Rev_SP-12me'!AD71</f>
        <v>770.81709136602331</v>
      </c>
      <c r="K36" s="575">
        <f>'[19]Rev_SP-12me'!AF71</f>
        <v>18.4484025</v>
      </c>
      <c r="L36" s="202">
        <f t="shared" si="0"/>
        <v>960.98311139914983</v>
      </c>
    </row>
    <row r="37" spans="2:12" x14ac:dyDescent="0.25">
      <c r="B37" s="207" t="s">
        <v>963</v>
      </c>
      <c r="C37" s="572">
        <f>'[19]Rev_SP-12me'!T72</f>
        <v>0</v>
      </c>
      <c r="D37" s="575">
        <f>'[19]Rev_SP-12me'!X72*0.746/1000</f>
        <v>0</v>
      </c>
      <c r="E37" s="575">
        <f>'[19]Rev_SP-12me'!AA72</f>
        <v>1001.0611576182121</v>
      </c>
      <c r="F37" s="575">
        <f>'[19]Rev_SP-12me'!I72</f>
        <v>100</v>
      </c>
      <c r="G37" s="145">
        <v>8.4</v>
      </c>
      <c r="H37" s="147">
        <f>'[14]Rev_SP-12me'!AA38</f>
        <v>360.25</v>
      </c>
      <c r="I37" s="575">
        <f>'[19]Rev_SP-12me'!AC72</f>
        <v>0</v>
      </c>
      <c r="J37" s="575">
        <f>'[19]Rev_SP-12me'!AD72</f>
        <v>770.81709136602331</v>
      </c>
      <c r="K37" s="575">
        <f>'[19]Rev_SP-12me'!AF72</f>
        <v>0</v>
      </c>
      <c r="L37" s="202">
        <f t="shared" si="0"/>
        <v>770.81709136602331</v>
      </c>
    </row>
    <row r="38" spans="2:12" x14ac:dyDescent="0.25">
      <c r="B38" s="207" t="s">
        <v>964</v>
      </c>
      <c r="C38" s="572">
        <f>'[19]Rev_SP-12me'!T80</f>
        <v>85</v>
      </c>
      <c r="D38" s="575">
        <f>'[19]Rev_SP-12me'!X80*0.746/1000</f>
        <v>1.85220805825</v>
      </c>
      <c r="E38" s="575">
        <f>'[19]Rev_SP-12me'!AA80</f>
        <v>0.84869010843764681</v>
      </c>
      <c r="F38" s="575">
        <f>'[19]Rev_SP-12me'!I80</f>
        <v>50</v>
      </c>
      <c r="G38" s="145">
        <v>6.2</v>
      </c>
      <c r="H38" s="147">
        <f>'[14]Rev_SP-12me'!AA39</f>
        <v>360.25</v>
      </c>
      <c r="I38" s="575">
        <f>'[19]Rev_SP-12me'!AC80</f>
        <v>0.14897115750000001</v>
      </c>
      <c r="J38" s="575">
        <f>'[19]Rev_SP-12me'!AD80</f>
        <v>0.52618786723134103</v>
      </c>
      <c r="K38" s="575">
        <f>'[19]Rev_SP-12me'!AF80</f>
        <v>3.6529350000000002E-2</v>
      </c>
      <c r="L38" s="202">
        <f t="shared" si="0"/>
        <v>0.71168837473134106</v>
      </c>
    </row>
    <row r="39" spans="2:12" x14ac:dyDescent="0.25">
      <c r="B39" s="207" t="s">
        <v>965</v>
      </c>
      <c r="C39" s="572">
        <f>'[19]Rev_SP-12me'!T81</f>
        <v>0</v>
      </c>
      <c r="D39" s="575">
        <f>'[19]Rev_SP-12me'!X81*0.746/1000</f>
        <v>0</v>
      </c>
      <c r="E39" s="575">
        <f>'[19]Rev_SP-12me'!AA81</f>
        <v>0</v>
      </c>
      <c r="F39" s="575">
        <f>'[19]Rev_SP-12me'!I81</f>
        <v>50</v>
      </c>
      <c r="G39" s="145">
        <v>6.2</v>
      </c>
      <c r="H39" s="147">
        <f>'[14]Rev_SP-12me'!AA40</f>
        <v>360.25</v>
      </c>
      <c r="I39" s="575">
        <f>'[19]Rev_SP-12me'!AC81</f>
        <v>0</v>
      </c>
      <c r="J39" s="575">
        <f>'[19]Rev_SP-12me'!AD81</f>
        <v>0</v>
      </c>
      <c r="K39" s="575">
        <f>'[19]Rev_SP-12me'!AF81</f>
        <v>0</v>
      </c>
      <c r="L39" s="202">
        <f t="shared" si="0"/>
        <v>0</v>
      </c>
    </row>
    <row r="40" spans="2:12" x14ac:dyDescent="0.25">
      <c r="B40" s="207" t="s">
        <v>966</v>
      </c>
      <c r="C40" s="572">
        <f>'[19]Rev_SP-12me'!T82</f>
        <v>3989</v>
      </c>
      <c r="D40" s="575">
        <f>'[19]Rev_SP-12me'!X82*0.746/1000</f>
        <v>45.5476417945994</v>
      </c>
      <c r="E40" s="575">
        <f>'[19]Rev_SP-12me'!AA82</f>
        <v>42.897020204980372</v>
      </c>
      <c r="F40" s="575">
        <f>'[19]Rev_SP-12me'!I82</f>
        <v>65</v>
      </c>
      <c r="G40" s="145">
        <v>7</v>
      </c>
      <c r="H40" s="147">
        <f>'[14]Rev_SP-12me'!AA41</f>
        <v>360.25</v>
      </c>
      <c r="I40" s="575">
        <f>'[19]Rev_SP-12me'!AC82</f>
        <v>4.762353967799938</v>
      </c>
      <c r="J40" s="575">
        <f>'[19]Rev_SP-12me'!AD82</f>
        <v>30.02791414348626</v>
      </c>
      <c r="K40" s="575">
        <f>'[19]Rev_SP-12me'!AF82</f>
        <v>1.7244447000000001</v>
      </c>
      <c r="L40" s="202">
        <f t="shared" si="0"/>
        <v>36.514712811286195</v>
      </c>
    </row>
    <row r="41" spans="2:12" x14ac:dyDescent="0.25">
      <c r="B41" s="207" t="s">
        <v>967</v>
      </c>
      <c r="C41" s="572">
        <f>'[19]Rev_SP-12me'!T90</f>
        <v>9</v>
      </c>
      <c r="D41" s="575">
        <f>'[19]Rev_SP-12me'!X90*0.746/1000</f>
        <v>3.9486041099999994E-2</v>
      </c>
      <c r="E41" s="575">
        <f>'[19]Rev_SP-12me'!AA90</f>
        <v>0</v>
      </c>
      <c r="F41" s="575">
        <f>'[19]Rev_SP-12me'!I90</f>
        <v>100</v>
      </c>
      <c r="G41" s="145">
        <v>7.3</v>
      </c>
      <c r="H41" s="147">
        <f>'[14]Rev_SP-12me'!AA42</f>
        <v>360.25</v>
      </c>
      <c r="I41" s="575">
        <f>'[19]Rev_SP-12me'!AC90</f>
        <v>6.3516420000000002E-3</v>
      </c>
      <c r="J41" s="575">
        <f>'[19]Rev_SP-12me'!AD90</f>
        <v>0</v>
      </c>
      <c r="K41" s="575">
        <f>'[19]Rev_SP-12me'!AF90</f>
        <v>3.8907E-3</v>
      </c>
      <c r="L41" s="202">
        <f t="shared" ref="L41:L60" si="1">SUM(I41:K41)</f>
        <v>1.0242342E-2</v>
      </c>
    </row>
    <row r="42" spans="2:12" x14ac:dyDescent="0.25">
      <c r="B42" s="28" t="s">
        <v>968</v>
      </c>
      <c r="C42" s="585">
        <f>'[19]Rev_SP-12me'!T91</f>
        <v>6365</v>
      </c>
      <c r="D42" s="586">
        <f>'[19]Rev_SP-12me'!X91*0.746/1000</f>
        <v>18.241349614242246</v>
      </c>
      <c r="E42" s="586">
        <f>'[19]Rev_SP-12me'!AA91</f>
        <v>9.3662324721000019</v>
      </c>
      <c r="F42" s="586"/>
      <c r="G42" s="145"/>
      <c r="H42" s="147"/>
      <c r="I42" s="586">
        <f>'[19]Rev_SP-12me'!AC91</f>
        <v>0.58685307069948245</v>
      </c>
      <c r="J42" s="586">
        <f>'[19]Rev_SP-12me'!AD91</f>
        <v>3.7464929888400005</v>
      </c>
      <c r="K42" s="586">
        <f>'[19]Rev_SP-12me'!AF91</f>
        <v>0.36867</v>
      </c>
      <c r="L42" s="219">
        <f t="shared" si="1"/>
        <v>4.7020160595394831</v>
      </c>
    </row>
    <row r="43" spans="2:12" x14ac:dyDescent="0.25">
      <c r="B43" s="207" t="s">
        <v>155</v>
      </c>
      <c r="C43" s="572">
        <f>'[19]Rev_SP-12me'!T92</f>
        <v>5743</v>
      </c>
      <c r="D43" s="575">
        <f>'[19]Rev_SP-12me'!X92*0.746/1000</f>
        <v>16.239783124242244</v>
      </c>
      <c r="E43" s="575">
        <f>'[19]Rev_SP-12me'!AA92</f>
        <v>8.9737394913000017</v>
      </c>
      <c r="F43" s="575">
        <f>'[19]Rev_SP-12me'!I92</f>
        <v>20</v>
      </c>
      <c r="G43" s="145">
        <v>4</v>
      </c>
      <c r="H43" s="147">
        <f>'[14]Rev_SP-12me'!AA44</f>
        <v>50</v>
      </c>
      <c r="I43" s="575">
        <f>'[19]Rev_SP-12me'!AC92</f>
        <v>0.52245951069948249</v>
      </c>
      <c r="J43" s="575">
        <f>'[19]Rev_SP-12me'!AD92</f>
        <v>3.5894957965200005</v>
      </c>
      <c r="K43" s="575">
        <f>'[19]Rev_SP-12me'!AF92</f>
        <v>0.33263999999999999</v>
      </c>
      <c r="L43" s="202">
        <f t="shared" si="1"/>
        <v>4.4445953072194824</v>
      </c>
    </row>
    <row r="44" spans="2:12" x14ac:dyDescent="0.25">
      <c r="B44" s="207" t="s">
        <v>970</v>
      </c>
      <c r="C44" s="572">
        <f>'[19]Rev_SP-12me'!T93</f>
        <v>622</v>
      </c>
      <c r="D44" s="575">
        <f>'[19]Rev_SP-12me'!X93*0.746/1000</f>
        <v>2.0015664900000001</v>
      </c>
      <c r="E44" s="575">
        <f>'[19]Rev_SP-12me'!AA93</f>
        <v>0.39249298080000006</v>
      </c>
      <c r="F44" s="575">
        <f>'[19]Rev_SP-12me'!I93</f>
        <v>20</v>
      </c>
      <c r="G44" s="145">
        <v>4</v>
      </c>
      <c r="H44" s="147">
        <f>'[14]Rev_SP-12me'!AA45</f>
        <v>50</v>
      </c>
      <c r="I44" s="575">
        <f>'[19]Rev_SP-12me'!AC93</f>
        <v>6.4393560000000002E-2</v>
      </c>
      <c r="J44" s="575">
        <f>'[19]Rev_SP-12me'!AD93</f>
        <v>0.15699719232000003</v>
      </c>
      <c r="K44" s="575">
        <f>'[19]Rev_SP-12me'!AF93</f>
        <v>3.603E-2</v>
      </c>
      <c r="L44" s="202">
        <f t="shared" si="1"/>
        <v>0.25742075232000006</v>
      </c>
    </row>
    <row r="45" spans="2:12" x14ac:dyDescent="0.25">
      <c r="B45" s="28" t="s">
        <v>971</v>
      </c>
      <c r="C45" s="585">
        <f>'[19]Rev_SP-12me'!T94</f>
        <v>1560174</v>
      </c>
      <c r="D45" s="586">
        <f>'[19]Rev_SP-12me'!X94*0.746/1000</f>
        <v>6122.4268147227722</v>
      </c>
      <c r="E45" s="586">
        <f>'[19]Rev_SP-12me'!AA94</f>
        <v>15428.116330788802</v>
      </c>
      <c r="F45" s="586"/>
      <c r="G45" s="145"/>
      <c r="H45" s="147"/>
      <c r="I45" s="586">
        <f>'[19]Rev_SP-12me'!AC94</f>
        <v>4.7524752475247525E-2</v>
      </c>
      <c r="J45" s="586">
        <f>'[19]Rev_SP-12me'!AD94</f>
        <v>10.47219939957</v>
      </c>
      <c r="K45" s="586">
        <f>'[19]Rev_SP-12me'!AF94</f>
        <v>55.086264</v>
      </c>
      <c r="L45" s="219">
        <f t="shared" si="1"/>
        <v>65.605988152045242</v>
      </c>
    </row>
    <row r="46" spans="2:12" x14ac:dyDescent="0.25">
      <c r="B46" s="205" t="s">
        <v>972</v>
      </c>
      <c r="C46" s="572">
        <f>'[19]Rev_SP-12me'!T95</f>
        <v>1559775</v>
      </c>
      <c r="D46" s="575">
        <f>'[19]Rev_SP-12me'!X95*0.746/1000</f>
        <v>6120.9495870000001</v>
      </c>
      <c r="E46" s="575">
        <f>'[19]Rev_SP-12me'!AA95</f>
        <v>15424.792959240001</v>
      </c>
      <c r="F46" s="575"/>
      <c r="G46" s="145"/>
      <c r="H46" s="147"/>
      <c r="I46" s="575">
        <f>'[19]Rev_SP-12me'!AC95</f>
        <v>0</v>
      </c>
      <c r="J46" s="575">
        <f>'[19]Rev_SP-12me'!AD95</f>
        <v>9.1428507800500007</v>
      </c>
      <c r="K46" s="575">
        <f>'[19]Rev_SP-12me'!AF95</f>
        <v>55.071899999999999</v>
      </c>
      <c r="L46" s="202">
        <f t="shared" si="1"/>
        <v>64.214750780049997</v>
      </c>
    </row>
    <row r="47" spans="2:12" x14ac:dyDescent="0.25">
      <c r="B47" s="207" t="s">
        <v>973</v>
      </c>
      <c r="C47" s="572">
        <f>'[19]Rev_SP-12me'!T96</f>
        <v>2219</v>
      </c>
      <c r="D47" s="575">
        <f>'[19]Rev_SP-12me'!X96*0.746/1000</f>
        <v>8.8475152399999999</v>
      </c>
      <c r="E47" s="575">
        <f>'[19]Rev_SP-12me'!AA96</f>
        <v>36.571403120200003</v>
      </c>
      <c r="F47" s="575"/>
      <c r="G47" s="145">
        <v>2.5</v>
      </c>
      <c r="H47" s="147">
        <f>'[14]Rev_SP-12me'!AA48</f>
        <v>30</v>
      </c>
      <c r="I47" s="575">
        <f>'[19]Rev_SP-12me'!AC96</f>
        <v>0</v>
      </c>
      <c r="J47" s="575">
        <f>'[19]Rev_SP-12me'!AD96</f>
        <v>9.1428507800500007</v>
      </c>
      <c r="K47" s="575">
        <f>'[19]Rev_SP-12me'!AF96</f>
        <v>7.9883999999999997E-2</v>
      </c>
      <c r="L47" s="202">
        <f t="shared" si="1"/>
        <v>9.2227347800500006</v>
      </c>
    </row>
    <row r="48" spans="2:12" x14ac:dyDescent="0.25">
      <c r="B48" s="205" t="s">
        <v>975</v>
      </c>
      <c r="C48" s="572">
        <f>'[19]Rev_SP-12me'!T97</f>
        <v>1557556</v>
      </c>
      <c r="D48" s="575">
        <f>'[19]Rev_SP-12me'!X97*0.746/1000</f>
        <v>6112.1020717599995</v>
      </c>
      <c r="E48" s="575">
        <f>'[19]Rev_SP-12me'!AA97</f>
        <v>15388.221556119801</v>
      </c>
      <c r="F48" s="575"/>
      <c r="G48" s="145"/>
      <c r="H48" s="147"/>
      <c r="I48" s="575">
        <f>'[19]Rev_SP-12me'!AC97</f>
        <v>0</v>
      </c>
      <c r="J48" s="575">
        <f>'[19]Rev_SP-12me'!AD97</f>
        <v>0</v>
      </c>
      <c r="K48" s="575">
        <f>'[19]Rev_SP-12me'!AF97</f>
        <v>54.992016</v>
      </c>
      <c r="L48" s="202">
        <f t="shared" si="1"/>
        <v>54.992016</v>
      </c>
    </row>
    <row r="49" spans="2:12" x14ac:dyDescent="0.25">
      <c r="B49" s="207" t="s">
        <v>1031</v>
      </c>
      <c r="C49" s="572">
        <f>'[19]Rev_SP-12me'!T98</f>
        <v>1557556</v>
      </c>
      <c r="D49" s="575">
        <f>'[19]Rev_SP-12me'!X98*0.746/1000</f>
        <v>6112.1020717599995</v>
      </c>
      <c r="E49" s="575">
        <f>'[19]Rev_SP-12me'!AA98</f>
        <v>15388.221556119801</v>
      </c>
      <c r="F49" s="575"/>
      <c r="G49" s="145"/>
      <c r="H49" s="147">
        <f>'[14]Rev_SP-12me'!AA50</f>
        <v>30</v>
      </c>
      <c r="I49" s="575">
        <f>'[19]Rev_SP-12me'!AC98</f>
        <v>0</v>
      </c>
      <c r="J49" s="575">
        <f>'[19]Rev_SP-12me'!AD98</f>
        <v>0</v>
      </c>
      <c r="K49" s="575">
        <f>'[19]Rev_SP-12me'!AF98</f>
        <v>54.992016</v>
      </c>
      <c r="L49" s="202">
        <f t="shared" si="1"/>
        <v>54.992016</v>
      </c>
    </row>
    <row r="50" spans="2:12" x14ac:dyDescent="0.25">
      <c r="B50" s="207" t="s">
        <v>1032</v>
      </c>
      <c r="C50" s="572">
        <f>'[19]Rev_SP-12me'!T99</f>
        <v>0</v>
      </c>
      <c r="D50" s="572">
        <f>'[19]Rev_SP-12me'!X99</f>
        <v>0</v>
      </c>
      <c r="E50" s="575">
        <f>'[19]Rev_SP-12me'!AA99</f>
        <v>0</v>
      </c>
      <c r="F50" s="575"/>
      <c r="G50" s="145"/>
      <c r="H50" s="147">
        <f>'[14]Rev_SP-12me'!AA51</f>
        <v>30</v>
      </c>
      <c r="I50" s="575">
        <f>'[19]Rev_SP-12me'!AC99</f>
        <v>0</v>
      </c>
      <c r="J50" s="575">
        <f>'[19]Rev_SP-12me'!AD99</f>
        <v>0</v>
      </c>
      <c r="K50" s="575">
        <f>'[19]Rev_SP-12me'!AF99</f>
        <v>0</v>
      </c>
      <c r="L50" s="202">
        <f t="shared" si="1"/>
        <v>0</v>
      </c>
    </row>
    <row r="51" spans="2:12" x14ac:dyDescent="0.25">
      <c r="B51" s="205" t="s">
        <v>976</v>
      </c>
      <c r="C51" s="572">
        <f>'[19]Rev_SP-12me'!T100</f>
        <v>399</v>
      </c>
      <c r="D51" s="574">
        <f>'[19]Rev_SP-12me'!X100*0.746/1000</f>
        <v>1.477227722772277</v>
      </c>
      <c r="E51" s="575">
        <f>'[19]Rev_SP-12me'!AA100</f>
        <v>3.3233715488</v>
      </c>
      <c r="F51" s="575"/>
      <c r="G51" s="145"/>
      <c r="H51" s="147"/>
      <c r="I51" s="575">
        <f>'[19]Rev_SP-12me'!AC100</f>
        <v>4.7524752475247525E-2</v>
      </c>
      <c r="J51" s="575">
        <f>'[19]Rev_SP-12me'!AD100</f>
        <v>1.3293486195199999</v>
      </c>
      <c r="K51" s="575">
        <f>'[19]Rev_SP-12me'!AF100</f>
        <v>1.4364E-2</v>
      </c>
      <c r="L51" s="202">
        <f t="shared" si="1"/>
        <v>1.3912373719952476</v>
      </c>
    </row>
    <row r="52" spans="2:12" x14ac:dyDescent="0.25">
      <c r="B52" s="207" t="s">
        <v>977</v>
      </c>
      <c r="C52" s="572">
        <f>'[19]Rev_SP-12me'!T101</f>
        <v>399</v>
      </c>
      <c r="D52" s="574">
        <f>'[19]Rev_SP-12me'!X101*0.746/1000</f>
        <v>1.477227722772277</v>
      </c>
      <c r="E52" s="575">
        <f>'[19]Rev_SP-12me'!AA101</f>
        <v>3.3233715488</v>
      </c>
      <c r="F52" s="575">
        <f>'[19]Rev_SP-12me'!I101</f>
        <v>20</v>
      </c>
      <c r="G52" s="145">
        <v>4</v>
      </c>
      <c r="H52" s="147">
        <f>'[14]Rev_SP-12me'!AA53</f>
        <v>30</v>
      </c>
      <c r="I52" s="575">
        <f>'[19]Rev_SP-12me'!AC101</f>
        <v>4.7524752475247525E-2</v>
      </c>
      <c r="J52" s="575">
        <f>'[19]Rev_SP-12me'!AD101</f>
        <v>1.3293486195199999</v>
      </c>
      <c r="K52" s="575">
        <f>'[19]Rev_SP-12me'!AF101</f>
        <v>1.4364E-2</v>
      </c>
      <c r="L52" s="202">
        <f t="shared" si="1"/>
        <v>1.3912373719952476</v>
      </c>
    </row>
    <row r="53" spans="2:12" x14ac:dyDescent="0.25">
      <c r="B53" s="28" t="s">
        <v>979</v>
      </c>
      <c r="C53" s="585">
        <f>'[19]Rev_SP-12me'!T103</f>
        <v>75890</v>
      </c>
      <c r="D53" s="424">
        <f>'[19]Rev_SP-12me'!V103</f>
        <v>175.35907941286712</v>
      </c>
      <c r="E53" s="586">
        <f>'[19]Rev_SP-12me'!AA103</f>
        <v>250.37358499999996</v>
      </c>
      <c r="F53" s="586"/>
      <c r="G53" s="145"/>
      <c r="H53" s="147"/>
      <c r="I53" s="586">
        <f>'[19]Rev_SP-12me'!AC103</f>
        <v>6.7337886494540982</v>
      </c>
      <c r="J53" s="586">
        <f>'[19]Rev_SP-12me'!AD103</f>
        <v>192.71408234999996</v>
      </c>
      <c r="K53" s="586">
        <f>'[19]Rev_SP-12me'!AF103</f>
        <v>10.876752</v>
      </c>
      <c r="L53" s="219">
        <f t="shared" si="1"/>
        <v>210.32462299945405</v>
      </c>
    </row>
    <row r="54" spans="2:12" x14ac:dyDescent="0.25">
      <c r="B54" s="207" t="s">
        <v>980</v>
      </c>
      <c r="C54" s="572">
        <f>'[19]Rev_SP-12me'!T104</f>
        <v>33317</v>
      </c>
      <c r="D54" s="573">
        <f>'[19]Rev_SP-12me'!V104</f>
        <v>62.388281311456304</v>
      </c>
      <c r="E54" s="575">
        <f>'[19]Rev_SP-12me'!AA104</f>
        <v>75.493356000000006</v>
      </c>
      <c r="F54" s="575">
        <f>'[19]Rev_SP-12me'!I104</f>
        <v>32</v>
      </c>
      <c r="G54" s="145">
        <v>7.1</v>
      </c>
      <c r="H54" s="147">
        <f>'[14]Rev_SP-12me'!AA55</f>
        <v>120</v>
      </c>
      <c r="I54" s="575">
        <f>'[19]Rev_SP-12me'!AC104</f>
        <v>2.3957100023599223</v>
      </c>
      <c r="J54" s="575">
        <f>'[19]Rev_SP-12me'!AD104</f>
        <v>53.600282760000006</v>
      </c>
      <c r="K54" s="575">
        <f>'[19]Rev_SP-12me'!AF104</f>
        <v>4.8060720000000003</v>
      </c>
      <c r="L54" s="202">
        <f t="shared" si="1"/>
        <v>60.802064762359926</v>
      </c>
    </row>
    <row r="55" spans="2:12" x14ac:dyDescent="0.25">
      <c r="B55" s="207" t="s">
        <v>981</v>
      </c>
      <c r="C55" s="572">
        <f>'[19]Rev_SP-12me'!T105</f>
        <v>14334</v>
      </c>
      <c r="D55" s="573">
        <f>'[19]Rev_SP-12me'!V105</f>
        <v>33.8511381703387</v>
      </c>
      <c r="E55" s="575">
        <f>'[19]Rev_SP-12me'!AA105</f>
        <v>50.783718000000007</v>
      </c>
      <c r="F55" s="575">
        <f>'[19]Rev_SP-12me'!I105</f>
        <v>32</v>
      </c>
      <c r="G55" s="145">
        <v>7.6</v>
      </c>
      <c r="H55" s="147">
        <f>'[14]Rev_SP-12me'!AA56</f>
        <v>120</v>
      </c>
      <c r="I55" s="575">
        <f>'[19]Rev_SP-12me'!AC105</f>
        <v>1.2998837057410062</v>
      </c>
      <c r="J55" s="575">
        <f>'[19]Rev_SP-12me'!AD105</f>
        <v>38.595625680000005</v>
      </c>
      <c r="K55" s="575">
        <f>'[19]Rev_SP-12me'!AF105</f>
        <v>2.005776</v>
      </c>
      <c r="L55" s="202">
        <f t="shared" si="1"/>
        <v>41.901285385741005</v>
      </c>
    </row>
    <row r="56" spans="2:12" x14ac:dyDescent="0.25">
      <c r="B56" s="207" t="s">
        <v>982</v>
      </c>
      <c r="C56" s="572">
        <f>'[19]Rev_SP-12me'!T106</f>
        <v>28239</v>
      </c>
      <c r="D56" s="573">
        <f>'[19]Rev_SP-12me'!V106</f>
        <v>79.119659931072107</v>
      </c>
      <c r="E56" s="575">
        <f>'[19]Rev_SP-12me'!AA106</f>
        <v>124.09651099999995</v>
      </c>
      <c r="F56" s="575">
        <f>'[19]Rev_SP-12me'!I106</f>
        <v>32</v>
      </c>
      <c r="G56" s="145">
        <v>8.1</v>
      </c>
      <c r="H56" s="147">
        <f>'[14]Rev_SP-12me'!AA57</f>
        <v>120</v>
      </c>
      <c r="I56" s="575">
        <f>'[19]Rev_SP-12me'!AC106</f>
        <v>3.038194941353169</v>
      </c>
      <c r="J56" s="575">
        <f>'[19]Rev_SP-12me'!AD106</f>
        <v>100.51817390999994</v>
      </c>
      <c r="K56" s="575">
        <f>'[19]Rev_SP-12me'!AF106</f>
        <v>4.0649040000000003</v>
      </c>
      <c r="L56" s="202">
        <f t="shared" si="1"/>
        <v>107.62127285135311</v>
      </c>
    </row>
    <row r="57" spans="2:12" x14ac:dyDescent="0.25">
      <c r="B57" s="28" t="s">
        <v>983</v>
      </c>
      <c r="C57" s="585">
        <f>'[19]Rev_SP-12me'!T107</f>
        <v>34732</v>
      </c>
      <c r="D57" s="586">
        <f>'[19]Rev_SP-12me'!X107*0.746/1000</f>
        <v>120.20998382100001</v>
      </c>
      <c r="E57" s="586">
        <f>'[19]Rev_SP-12me'!AA107</f>
        <v>245.95681529999993</v>
      </c>
      <c r="F57" s="586"/>
      <c r="G57" s="145"/>
      <c r="H57" s="147">
        <f>'[14]Rev_SP-12me'!AA65</f>
        <v>120</v>
      </c>
      <c r="I57" s="586">
        <f>'[19]Rev_SP-12me'!AC107</f>
        <v>6.1877525184</v>
      </c>
      <c r="J57" s="586">
        <f>'[19]Rev_SP-12me'!AD107</f>
        <v>154.44735827999995</v>
      </c>
      <c r="K57" s="586">
        <f>'[19]Rev_SP-12me'!AF107</f>
        <v>4.9931280000000005</v>
      </c>
      <c r="L57" s="219">
        <f t="shared" si="1"/>
        <v>165.62823879839996</v>
      </c>
    </row>
    <row r="58" spans="2:12" x14ac:dyDescent="0.25">
      <c r="B58" s="207" t="s">
        <v>980</v>
      </c>
      <c r="C58" s="572">
        <f>'[19]Rev_SP-12me'!T108</f>
        <v>23966</v>
      </c>
      <c r="D58" s="575">
        <f>'[19]Rev_SP-12me'!X108*0.746/1000</f>
        <v>82.582088866514994</v>
      </c>
      <c r="E58" s="575">
        <f>'[19]Rev_SP-12me'!AA108</f>
        <v>189.22376529999994</v>
      </c>
      <c r="F58" s="575">
        <f>'[19]Rev_SP-12me'!I108</f>
        <v>32</v>
      </c>
      <c r="G58" s="145">
        <v>6</v>
      </c>
      <c r="H58" s="147">
        <f>'[14]Rev_SP-12me'!AA66</f>
        <v>120</v>
      </c>
      <c r="I58" s="575">
        <f>'[19]Rev_SP-12me'!AC108</f>
        <v>4.2508742794560002</v>
      </c>
      <c r="J58" s="575">
        <f>'[19]Rev_SP-12me'!AD108</f>
        <v>113.53425917999996</v>
      </c>
      <c r="K58" s="575">
        <f>'[19]Rev_SP-12me'!AF108</f>
        <v>3.4597440000000002</v>
      </c>
      <c r="L58" s="202">
        <f t="shared" si="1"/>
        <v>121.24487745945596</v>
      </c>
    </row>
    <row r="59" spans="2:12" x14ac:dyDescent="0.25">
      <c r="B59" s="207" t="s">
        <v>981</v>
      </c>
      <c r="C59" s="572">
        <f>'[19]Rev_SP-12me'!T109</f>
        <v>7046</v>
      </c>
      <c r="D59" s="575">
        <f>'[19]Rev_SP-12me'!X109*0.746/1000</f>
        <v>23.559808102132497</v>
      </c>
      <c r="E59" s="575">
        <f>'[19]Rev_SP-12me'!AA109</f>
        <v>44.080377999999996</v>
      </c>
      <c r="F59" s="575">
        <f>'[19]Rev_SP-12me'!I109</f>
        <v>32</v>
      </c>
      <c r="G59" s="145">
        <v>7.1</v>
      </c>
      <c r="H59" s="147">
        <f>'[14]Rev_SP-12me'!AA67</f>
        <v>120</v>
      </c>
      <c r="I59" s="575">
        <f>'[19]Rev_SP-12me'!AC109</f>
        <v>1.2127300685279998</v>
      </c>
      <c r="J59" s="575">
        <f>'[19]Rev_SP-12me'!AD109</f>
        <v>31.297068379999995</v>
      </c>
      <c r="K59" s="575">
        <f>'[19]Rev_SP-12me'!AF109</f>
        <v>0.99936000000000003</v>
      </c>
      <c r="L59" s="202">
        <f t="shared" si="1"/>
        <v>33.509158448527998</v>
      </c>
    </row>
    <row r="60" spans="2:12" x14ac:dyDescent="0.25">
      <c r="B60" s="207" t="s">
        <v>982</v>
      </c>
      <c r="C60" s="572">
        <f>'[19]Rev_SP-12me'!T110</f>
        <v>3720</v>
      </c>
      <c r="D60" s="575">
        <f>'[19]Rev_SP-12me'!X110*0.746/1000</f>
        <v>14.068086852352501</v>
      </c>
      <c r="E60" s="575">
        <f>'[19]Rev_SP-12me'!AA110</f>
        <v>12.652672000000001</v>
      </c>
      <c r="F60" s="575">
        <f>'[19]Rev_SP-12me'!I110</f>
        <v>32</v>
      </c>
      <c r="G60" s="145">
        <v>7.6</v>
      </c>
      <c r="H60" s="147">
        <f>'[14]Rev_SP-12me'!AA68</f>
        <v>120</v>
      </c>
      <c r="I60" s="575">
        <f>'[19]Rev_SP-12me'!AC110</f>
        <v>0.72414817041599999</v>
      </c>
      <c r="J60" s="575">
        <f>'[19]Rev_SP-12me'!AD110</f>
        <v>9.6160307200000013</v>
      </c>
      <c r="K60" s="575">
        <f>'[19]Rev_SP-12me'!AF110</f>
        <v>0.53402400000000005</v>
      </c>
      <c r="L60" s="202">
        <f t="shared" si="1"/>
        <v>10.874202890416003</v>
      </c>
    </row>
    <row r="61" spans="2:12" x14ac:dyDescent="0.25">
      <c r="B61" s="28"/>
      <c r="C61" s="585"/>
      <c r="D61" s="585"/>
      <c r="E61" s="585"/>
      <c r="F61" s="585"/>
      <c r="G61" s="145"/>
      <c r="H61" s="147"/>
      <c r="I61" s="585"/>
      <c r="J61" s="585"/>
      <c r="K61" s="585"/>
      <c r="L61" s="202"/>
    </row>
    <row r="62" spans="2:12" x14ac:dyDescent="0.25">
      <c r="B62" s="28" t="s">
        <v>986</v>
      </c>
      <c r="C62" s="585">
        <f>'[19]Rev_SP-12me'!T112</f>
        <v>28908</v>
      </c>
      <c r="D62" s="585">
        <f>'[19]Rev_SP-12me'!V112</f>
        <v>92.898211883408067</v>
      </c>
      <c r="E62" s="587">
        <f>'[19]Rev_SP-12me'!AA112</f>
        <v>118.38163376008296</v>
      </c>
      <c r="F62" s="587"/>
      <c r="G62" s="145"/>
      <c r="H62" s="147"/>
      <c r="I62" s="587">
        <f>'[19]Rev_SP-12me'!AC112</f>
        <v>2.4456532499999999</v>
      </c>
      <c r="J62" s="587">
        <f>'[19]Rev_SP-12me'!AD112</f>
        <v>93.925578195926889</v>
      </c>
      <c r="K62" s="587">
        <f>'[19]Rev_SP-12me'!AF112</f>
        <v>3.4017599999999999</v>
      </c>
      <c r="L62" s="219">
        <f t="shared" ref="L62:L68" si="2">SUM(I62:K62)</f>
        <v>99.772991445926891</v>
      </c>
    </row>
    <row r="63" spans="2:12" x14ac:dyDescent="0.25">
      <c r="B63" s="205" t="s">
        <v>987</v>
      </c>
      <c r="C63" s="572">
        <f>'[19]Rev_SP-12me'!T113</f>
        <v>23684</v>
      </c>
      <c r="D63" s="572">
        <f>'[19]Rev_SP-12me'!V113</f>
        <v>83.211331278026904</v>
      </c>
      <c r="E63" s="574">
        <f>'[19]Rev_SP-12me'!AA113</f>
        <v>105.25685247237999</v>
      </c>
      <c r="F63" s="575">
        <f>'[19]Rev_SP-12me'!I113</f>
        <v>21</v>
      </c>
      <c r="G63" s="145">
        <v>8.3000000000000007</v>
      </c>
      <c r="H63" s="147">
        <f>'[14]Rev_SP-12me'!AA59</f>
        <v>100</v>
      </c>
      <c r="I63" s="574">
        <f>'[19]Rev_SP-12me'!AC113</f>
        <v>2.0969255482062779</v>
      </c>
      <c r="J63" s="574">
        <f>'[19]Rev_SP-12me'!AD113</f>
        <v>87.363187552075402</v>
      </c>
      <c r="K63" s="574">
        <f>'[19]Rev_SP-12me'!AF113</f>
        <v>2.7869999999999999</v>
      </c>
      <c r="L63" s="202">
        <f t="shared" si="2"/>
        <v>92.24711310028168</v>
      </c>
    </row>
    <row r="64" spans="2:12" x14ac:dyDescent="0.25">
      <c r="B64" s="205" t="s">
        <v>988</v>
      </c>
      <c r="C64" s="572">
        <f>'[19]Rev_SP-12me'!T114</f>
        <v>5224</v>
      </c>
      <c r="D64" s="572">
        <f>'[19]Rev_SP-12me'!V114</f>
        <v>9.6868806053811696</v>
      </c>
      <c r="E64" s="574">
        <f>'[19]Rev_SP-12me'!AA114</f>
        <v>13.124781287702971</v>
      </c>
      <c r="F64" s="575">
        <f>'[19]Rev_SP-12me'!I114</f>
        <v>30</v>
      </c>
      <c r="G64" s="145">
        <v>5</v>
      </c>
      <c r="H64" s="147">
        <f>'[14]Rev_SP-12me'!AA60</f>
        <v>100</v>
      </c>
      <c r="I64" s="574">
        <f>'[19]Rev_SP-12me'!AC114</f>
        <v>0.34872770179372214</v>
      </c>
      <c r="J64" s="574">
        <f>'[19]Rev_SP-12me'!AD114</f>
        <v>6.5623906438514847</v>
      </c>
      <c r="K64" s="574">
        <f>'[19]Rev_SP-12me'!AF114</f>
        <v>0.61475999999999997</v>
      </c>
      <c r="L64" s="202">
        <f t="shared" si="2"/>
        <v>7.5258783456452072</v>
      </c>
    </row>
    <row r="65" spans="2:12" x14ac:dyDescent="0.25">
      <c r="B65" s="205" t="s">
        <v>989</v>
      </c>
      <c r="C65" s="572">
        <f>'[19]Rev_SP-12me'!T115</f>
        <v>5224</v>
      </c>
      <c r="D65" s="572">
        <f>'[19]Rev_SP-12me'!V115</f>
        <v>9.6868806053811696</v>
      </c>
      <c r="E65" s="574">
        <f>'[19]Rev_SP-12me'!AA115</f>
        <v>0</v>
      </c>
      <c r="F65" s="575">
        <f>'[19]Rev_SP-12me'!I115</f>
        <v>30</v>
      </c>
      <c r="G65" s="145">
        <v>5</v>
      </c>
      <c r="H65" s="147">
        <f>'[14]Rev_SP-12me'!AA61</f>
        <v>100</v>
      </c>
      <c r="I65" s="574">
        <f>'[19]Rev_SP-12me'!AC115</f>
        <v>0</v>
      </c>
      <c r="J65" s="574">
        <f>'[19]Rev_SP-12me'!AD115</f>
        <v>0</v>
      </c>
      <c r="K65" s="574">
        <f>'[19]Rev_SP-12me'!AF115</f>
        <v>0</v>
      </c>
      <c r="L65" s="202">
        <f t="shared" si="2"/>
        <v>0</v>
      </c>
    </row>
    <row r="66" spans="2:12" x14ac:dyDescent="0.25">
      <c r="B66" s="205" t="s">
        <v>990</v>
      </c>
      <c r="C66" s="572">
        <f>'[19]Rev_SP-12me'!T116</f>
        <v>0</v>
      </c>
      <c r="D66" s="572">
        <f>'[19]Rev_SP-12me'!V116</f>
        <v>0</v>
      </c>
      <c r="E66" s="574">
        <f>'[19]Rev_SP-12me'!AA116</f>
        <v>0</v>
      </c>
      <c r="F66" s="575">
        <f>'[19]Rev_SP-12me'!I116</f>
        <v>30</v>
      </c>
      <c r="G66" s="145">
        <v>5</v>
      </c>
      <c r="H66" s="147">
        <f>'[14]Rev_SP-12me'!AA62</f>
        <v>100</v>
      </c>
      <c r="I66" s="574">
        <f>'[19]Rev_SP-12me'!AC116</f>
        <v>0</v>
      </c>
      <c r="J66" s="574">
        <f>'[19]Rev_SP-12me'!AD116</f>
        <v>0</v>
      </c>
      <c r="K66" s="574">
        <f>'[19]Rev_SP-12me'!AF116</f>
        <v>0</v>
      </c>
      <c r="L66" s="202">
        <f t="shared" si="2"/>
        <v>0</v>
      </c>
    </row>
    <row r="67" spans="2:12" x14ac:dyDescent="0.25">
      <c r="B67" s="28" t="s">
        <v>991</v>
      </c>
      <c r="C67" s="585">
        <f>'[19]Rev_SP-12me'!T117</f>
        <v>36023</v>
      </c>
      <c r="D67" s="585">
        <f>'[19]Rev_SP-12me'!V117</f>
        <v>259.83853904840299</v>
      </c>
      <c r="E67" s="587">
        <f>'[19]Rev_SP-12me'!AA117</f>
        <v>213.18106052368705</v>
      </c>
      <c r="F67" s="586">
        <f>'[19]Rev_SP-12me'!I117</f>
        <v>21</v>
      </c>
      <c r="G67" s="145">
        <v>12</v>
      </c>
      <c r="H67" s="147">
        <f>'[14]Rev_SP-12me'!AA63</f>
        <v>100</v>
      </c>
      <c r="I67" s="587">
        <f>'[19]Rev_SP-12me'!AC117</f>
        <v>6.547931184019756</v>
      </c>
      <c r="J67" s="587">
        <f>'[19]Rev_SP-12me'!AD117</f>
        <v>255.81727262842446</v>
      </c>
      <c r="K67" s="587">
        <f>'[19]Rev_SP-12me'!AF117</f>
        <v>3.8279399999999999</v>
      </c>
      <c r="L67" s="219">
        <f t="shared" si="2"/>
        <v>266.19314381244425</v>
      </c>
    </row>
    <row r="68" spans="2:12" x14ac:dyDescent="0.25">
      <c r="B68" s="28" t="s">
        <v>1033</v>
      </c>
      <c r="C68" s="585">
        <f>'[19]Rev_SP-12me'!T125</f>
        <v>1614</v>
      </c>
      <c r="D68" s="585">
        <f>'[19]Rev_SP-12me'!V125</f>
        <v>179.2427122580645</v>
      </c>
      <c r="E68" s="587">
        <f>'[19]Rev_SP-12me'!AA125</f>
        <v>108.04889161603612</v>
      </c>
      <c r="F68" s="586">
        <f>'[19]Rev_SP-12me'!I125</f>
        <v>0</v>
      </c>
      <c r="G68" s="145">
        <v>6</v>
      </c>
      <c r="H68" s="147">
        <f>'[14]Rev_SP-12me'!AA64</f>
        <v>120</v>
      </c>
      <c r="I68" s="587">
        <f>'[19]Rev_SP-12me'!AC125</f>
        <v>0</v>
      </c>
      <c r="J68" s="587">
        <f>'[19]Rev_SP-12me'!AD125</f>
        <v>64.829334969621669</v>
      </c>
      <c r="K68" s="587">
        <f>'[19]Rev_SP-12me'!AF125</f>
        <v>0.15962399999999999</v>
      </c>
      <c r="L68" s="219">
        <f t="shared" si="2"/>
        <v>64.988958969621663</v>
      </c>
    </row>
    <row r="69" spans="2:12" x14ac:dyDescent="0.25">
      <c r="B69" s="28"/>
      <c r="C69" s="216"/>
      <c r="D69" s="119"/>
      <c r="E69" s="119"/>
      <c r="F69" s="92"/>
      <c r="G69" s="92"/>
      <c r="H69" s="590"/>
      <c r="I69" s="119"/>
      <c r="J69" s="119"/>
      <c r="K69" s="119"/>
      <c r="L69" s="202"/>
    </row>
    <row r="70" spans="2:12" x14ac:dyDescent="0.25">
      <c r="B70" s="28" t="s">
        <v>1034</v>
      </c>
      <c r="C70" s="245">
        <f>SUM(C9,C22,C35,C42,C45,C53,C57,C61,C62,C67,C68)</f>
        <v>11864005</v>
      </c>
      <c r="D70" s="246">
        <f>SUM(D9,D22,D35,D42,D45,D53,D57,D61,D62,D67,D68)</f>
        <v>27126.001563181133</v>
      </c>
      <c r="E70" s="245">
        <f>SUM(E9,E22,E35,E42,E45,E53,E57,E61,E62,E67,E68)</f>
        <v>35603.777155705779</v>
      </c>
      <c r="F70" s="182"/>
      <c r="G70" s="182"/>
      <c r="H70" s="182"/>
      <c r="I70" s="245">
        <f>SUM(I9,I22,I35,I42,I45,I53,I57,I61,I62,I67,I68)</f>
        <v>835.69808581186464</v>
      </c>
      <c r="J70" s="245">
        <f>SUM(J9,J22,J35,J42,J45,J53,J57,J61,J62,J67,J68)</f>
        <v>12847.834628488468</v>
      </c>
      <c r="K70" s="245">
        <f>SUM(K9,K22,K35,K42,K45,K53,K57,K61,K62,K67,K68)</f>
        <v>1021.8130612499998</v>
      </c>
      <c r="L70" s="245">
        <f>SUM(L9,L22,L35,L42,L45,L53,L57,L61,L62,L67,L68)</f>
        <v>14705.345775550333</v>
      </c>
    </row>
    <row r="71" spans="2:12" x14ac:dyDescent="0.25">
      <c r="B71" s="204"/>
      <c r="C71" s="218"/>
      <c r="D71" s="219"/>
      <c r="E71" s="218"/>
      <c r="F71" s="586"/>
      <c r="G71" s="586"/>
      <c r="H71" s="586"/>
      <c r="I71" s="218"/>
      <c r="J71" s="218"/>
      <c r="K71" s="218"/>
      <c r="L71" s="218"/>
    </row>
    <row r="72" spans="2:12" x14ac:dyDescent="0.25">
      <c r="B72" s="672" t="s">
        <v>844</v>
      </c>
      <c r="C72" s="17"/>
      <c r="D72" s="17"/>
      <c r="E72" s="17"/>
      <c r="F72" s="590"/>
      <c r="G72" s="590"/>
      <c r="H72" s="590"/>
      <c r="I72" s="17"/>
      <c r="J72" s="17"/>
      <c r="K72" s="17"/>
      <c r="L72" s="88"/>
    </row>
    <row r="73" spans="2:12" x14ac:dyDescent="0.25">
      <c r="B73" s="220" t="s">
        <v>167</v>
      </c>
      <c r="C73" s="119"/>
      <c r="D73" s="119"/>
      <c r="E73" s="119"/>
      <c r="F73" s="590"/>
      <c r="G73" s="590"/>
      <c r="H73" s="590"/>
      <c r="I73" s="119"/>
      <c r="J73" s="119"/>
      <c r="K73" s="119"/>
      <c r="L73" s="202"/>
    </row>
    <row r="74" spans="2:12" x14ac:dyDescent="0.25">
      <c r="B74" s="220" t="s">
        <v>1035</v>
      </c>
      <c r="C74" s="576">
        <f>'[19]Rev_SP-12me'!T151-'[19]Rev_SP-12me'!T175</f>
        <v>7334</v>
      </c>
      <c r="D74" s="582">
        <f>'[19]Rev_SP-12me'!V151-'[19]Rev_SP-12me'!V175</f>
        <v>2082.43593577616</v>
      </c>
      <c r="E74" s="582">
        <f>'[19]Rev_SP-12me'!AA151-'[19]Rev_SP-12me'!AA175</f>
        <v>4850.7317726907231</v>
      </c>
      <c r="F74" s="582"/>
      <c r="G74" s="424"/>
      <c r="H74" s="586"/>
      <c r="I74" s="582">
        <f>'[19]Rev_SP-12me'!AC151-'[19]Rev_SP-12me'!AC175</f>
        <v>901.97544603736583</v>
      </c>
      <c r="J74" s="582">
        <f>'[19]Rev_SP-12me'!AD151-'[19]Rev_SP-12me'!AD175</f>
        <v>3870.4134542154284</v>
      </c>
      <c r="K74" s="582">
        <f>'[19]Rev_SP-12me'!AF151-'[19]Rev_SP-12me'!AF175</f>
        <v>16.714799999999997</v>
      </c>
      <c r="L74" s="218">
        <f t="shared" ref="L74:L113" si="3">SUM(I74:K74)</f>
        <v>4789.1037002527937</v>
      </c>
    </row>
    <row r="75" spans="2:12" ht="14.5" x14ac:dyDescent="0.25">
      <c r="B75" s="244" t="s">
        <v>1036</v>
      </c>
      <c r="C75" s="577">
        <f>'[19]Rev_SP-12me'!T152</f>
        <v>7105</v>
      </c>
      <c r="D75" s="583">
        <f>'[19]Rev_SP-12me'!V152</f>
        <v>2024.6612455432198</v>
      </c>
      <c r="E75" s="583">
        <f>'[19]Rev_SP-12me'!AA152</f>
        <v>4695.6940057935835</v>
      </c>
      <c r="F75" s="583">
        <f>'[19]Rev_SP-12me'!I152</f>
        <v>500</v>
      </c>
      <c r="G75" s="580">
        <f>'[19]Rev_SP-12me'!J152</f>
        <v>7.65</v>
      </c>
      <c r="H75" s="435">
        <v>2000</v>
      </c>
      <c r="I75" s="583">
        <f>'[19]Rev_SP-12me'!AC152</f>
        <v>874.24359472555466</v>
      </c>
      <c r="J75" s="583">
        <f>'[19]Rev_SP-12me'!AD152</f>
        <v>3746.3350726738536</v>
      </c>
      <c r="K75" s="583">
        <f>'[19]Rev_SP-12me'!AF152</f>
        <v>16.180799999999998</v>
      </c>
      <c r="L75" s="222">
        <f t="shared" si="3"/>
        <v>4636.7594673994081</v>
      </c>
    </row>
    <row r="76" spans="2:12" ht="14.5" x14ac:dyDescent="0.25">
      <c r="B76" s="224" t="s">
        <v>1037</v>
      </c>
      <c r="C76" s="610">
        <f>'[19]Rev_SP-12me'!T153</f>
        <v>5093</v>
      </c>
      <c r="D76" s="583">
        <f>'[19]Rev_SP-12me'!V153</f>
        <v>1730.53376687998</v>
      </c>
      <c r="E76" s="583">
        <f>'[19]Rev_SP-12me'!AA153</f>
        <v>1633.7575154448332</v>
      </c>
      <c r="F76" s="583">
        <f>'[19]Rev_SP-12me'!I153</f>
        <v>500</v>
      </c>
      <c r="G76" s="580">
        <f>'[19]Rev_SP-12me'!J153</f>
        <v>7.65</v>
      </c>
      <c r="H76" s="435">
        <v>2000</v>
      </c>
      <c r="I76" s="583">
        <f>'[19]Rev_SP-12me'!AC153</f>
        <v>830.65620810239056</v>
      </c>
      <c r="J76" s="583">
        <f>'[19]Rev_SP-12me'!AD153</f>
        <v>1249.8244993152973</v>
      </c>
      <c r="K76" s="583">
        <f>'[19]Rev_SP-12me'!AF153</f>
        <v>11.491199999999999</v>
      </c>
      <c r="L76" s="222">
        <f t="shared" si="3"/>
        <v>2091.9719074176878</v>
      </c>
    </row>
    <row r="77" spans="2:12" ht="14.5" x14ac:dyDescent="0.25">
      <c r="B77" s="243" t="s">
        <v>1038</v>
      </c>
      <c r="C77" s="616">
        <f>'[19]Rev_SP-12me'!T154</f>
        <v>1805</v>
      </c>
      <c r="D77" s="584">
        <f>'[19]Rev_SP-12me'!V154</f>
        <v>228.524279212415</v>
      </c>
      <c r="E77" s="584">
        <f>'[19]Rev_SP-12me'!AA154</f>
        <v>291.87750162717765</v>
      </c>
      <c r="F77" s="584">
        <f>'[19]Rev_SP-12me'!I154</f>
        <v>100</v>
      </c>
      <c r="G77" s="581">
        <f>'[19]Rev_SP-12me'!J154</f>
        <v>8</v>
      </c>
      <c r="H77" s="435">
        <v>2000</v>
      </c>
      <c r="I77" s="584">
        <f>'[19]Rev_SP-12me'!AC154</f>
        <v>21.938330804391843</v>
      </c>
      <c r="J77" s="584">
        <f>'[19]Rev_SP-12me'!AD154</f>
        <v>233.50200130174213</v>
      </c>
      <c r="K77" s="584">
        <f>'[19]Rev_SP-12me'!AF154</f>
        <v>4.2072000000000003</v>
      </c>
      <c r="L77" s="222">
        <f t="shared" si="3"/>
        <v>259.64753210613401</v>
      </c>
    </row>
    <row r="78" spans="2:12" ht="14.5" x14ac:dyDescent="0.25">
      <c r="B78" s="224" t="s">
        <v>1039</v>
      </c>
      <c r="C78" s="577">
        <f>'[19]Rev_SP-12me'!T155</f>
        <v>0</v>
      </c>
      <c r="D78" s="583">
        <f>'[19]Rev_SP-12me'!V155</f>
        <v>0</v>
      </c>
      <c r="E78" s="583">
        <f>'[19]Rev_SP-12me'!AA155</f>
        <v>0.45409656884610516</v>
      </c>
      <c r="F78" s="583"/>
      <c r="G78" s="580">
        <f>'[19]Rev_SP-12me'!J155</f>
        <v>7.65</v>
      </c>
      <c r="H78" s="435">
        <v>2000</v>
      </c>
      <c r="I78" s="583">
        <f>'[19]Rev_SP-12me'!AC155</f>
        <v>0</v>
      </c>
      <c r="J78" s="583">
        <f>'[19]Rev_SP-12me'!AD155</f>
        <v>0.34738387516727048</v>
      </c>
      <c r="K78" s="583">
        <f>'[19]Rev_SP-12me'!AF155</f>
        <v>0</v>
      </c>
      <c r="L78" s="222">
        <f t="shared" si="3"/>
        <v>0.34738387516727048</v>
      </c>
    </row>
    <row r="79" spans="2:12" ht="14.5" x14ac:dyDescent="0.25">
      <c r="B79" s="224" t="s">
        <v>1040</v>
      </c>
      <c r="C79" s="577">
        <f>'[19]Rev_SP-12me'!T156</f>
        <v>0</v>
      </c>
      <c r="D79" s="583">
        <f>'[19]Rev_SP-12me'!V156</f>
        <v>0</v>
      </c>
      <c r="E79" s="583">
        <f>'[19]Rev_SP-12me'!AA156</f>
        <v>0.40493345070140863</v>
      </c>
      <c r="F79" s="583"/>
      <c r="G79" s="580">
        <f>'[19]Rev_SP-12me'!J156</f>
        <v>7.3</v>
      </c>
      <c r="H79" s="435">
        <v>2000</v>
      </c>
      <c r="I79" s="583">
        <f>'[19]Rev_SP-12me'!AC156</f>
        <v>0</v>
      </c>
      <c r="J79" s="583">
        <f>'[19]Rev_SP-12me'!AD156</f>
        <v>0.2956014190120283</v>
      </c>
      <c r="K79" s="583">
        <f>'[19]Rev_SP-12me'!AF156</f>
        <v>0</v>
      </c>
      <c r="L79" s="222">
        <f t="shared" si="3"/>
        <v>0.2956014190120283</v>
      </c>
    </row>
    <row r="80" spans="2:12" ht="14.5" x14ac:dyDescent="0.25">
      <c r="B80" s="224" t="s">
        <v>1041</v>
      </c>
      <c r="C80" s="610">
        <f>'[19]Rev_SP-12me'!T157</f>
        <v>207</v>
      </c>
      <c r="D80" s="583">
        <f>'[19]Rev_SP-12me'!V157</f>
        <v>65.603199450824803</v>
      </c>
      <c r="E80" s="583">
        <f>'[19]Rev_SP-12me'!AA157</f>
        <v>67.63019270609793</v>
      </c>
      <c r="F80" s="583">
        <f>'[19]Rev_SP-12me'!I157</f>
        <v>500</v>
      </c>
      <c r="G80" s="580">
        <f>'[19]Rev_SP-12me'!J157</f>
        <v>8.6</v>
      </c>
      <c r="H80" s="435">
        <v>2000</v>
      </c>
      <c r="I80" s="583">
        <f>'[19]Rev_SP-12me'!AC157</f>
        <v>21.649055818772187</v>
      </c>
      <c r="J80" s="583">
        <f>'[19]Rev_SP-12me'!AD157</f>
        <v>58.161965727244215</v>
      </c>
      <c r="K80" s="583">
        <f>'[19]Rev_SP-12me'!AF157</f>
        <v>0.4824</v>
      </c>
      <c r="L80" s="222">
        <f t="shared" si="3"/>
        <v>80.293421546016404</v>
      </c>
    </row>
    <row r="81" spans="2:12" ht="14.5" x14ac:dyDescent="0.25">
      <c r="B81" s="228" t="s">
        <v>1042</v>
      </c>
      <c r="C81" s="610">
        <f>'[19]Rev_SP-12me'!T159</f>
        <v>0</v>
      </c>
      <c r="D81" s="583">
        <f>'[19]Rev_SP-12me'!V159</f>
        <v>0</v>
      </c>
      <c r="E81" s="583">
        <f>'[19]Rev_SP-12me'!AA159</f>
        <v>665.40561909692565</v>
      </c>
      <c r="F81" s="583"/>
      <c r="G81" s="580">
        <f>'[19]Rev_SP-12me'!J159</f>
        <v>8.65</v>
      </c>
      <c r="H81" s="435">
        <v>2000</v>
      </c>
      <c r="I81" s="583">
        <f>'[19]Rev_SP-12me'!AC159</f>
        <v>0</v>
      </c>
      <c r="J81" s="583">
        <f>'[19]Rev_SP-12me'!AD159</f>
        <v>575.57586051884073</v>
      </c>
      <c r="K81" s="583">
        <f>'[19]Rev_SP-12me'!AF159</f>
        <v>0</v>
      </c>
      <c r="L81" s="222">
        <f t="shared" si="3"/>
        <v>575.57586051884073</v>
      </c>
    </row>
    <row r="82" spans="2:12" ht="14.5" x14ac:dyDescent="0.25">
      <c r="B82" s="228" t="s">
        <v>1043</v>
      </c>
      <c r="C82" s="610">
        <f>'[19]Rev_SP-12me'!T160</f>
        <v>0</v>
      </c>
      <c r="D82" s="583">
        <f>'[19]Rev_SP-12me'!V160</f>
        <v>0</v>
      </c>
      <c r="E82" s="583">
        <f>'[19]Rev_SP-12me'!AA160</f>
        <v>709.62188138813383</v>
      </c>
      <c r="F82" s="583"/>
      <c r="G82" s="580">
        <f>'[19]Rev_SP-12me'!J160</f>
        <v>8.65</v>
      </c>
      <c r="H82" s="435">
        <v>2000</v>
      </c>
      <c r="I82" s="583">
        <f>'[19]Rev_SP-12me'!AC160</f>
        <v>0</v>
      </c>
      <c r="J82" s="583">
        <f>'[19]Rev_SP-12me'!AD160</f>
        <v>613.82292740073581</v>
      </c>
      <c r="K82" s="583">
        <f>'[19]Rev_SP-12me'!AF160</f>
        <v>0</v>
      </c>
      <c r="L82" s="222">
        <f t="shared" si="3"/>
        <v>613.82292740073581</v>
      </c>
    </row>
    <row r="83" spans="2:12" ht="14.5" x14ac:dyDescent="0.25">
      <c r="B83" s="228" t="s">
        <v>1044</v>
      </c>
      <c r="C83" s="610">
        <f>'[19]Rev_SP-12me'!T161</f>
        <v>0</v>
      </c>
      <c r="D83" s="583">
        <f>'[19]Rev_SP-12me'!V161</f>
        <v>0</v>
      </c>
      <c r="E83" s="583">
        <f>'[19]Rev_SP-12me'!AA161</f>
        <v>1326.5422655108675</v>
      </c>
      <c r="F83" s="583"/>
      <c r="G83" s="580">
        <f>'[19]Rev_SP-12me'!J161</f>
        <v>7.65</v>
      </c>
      <c r="H83" s="435">
        <v>2000</v>
      </c>
      <c r="I83" s="583">
        <f>'[19]Rev_SP-12me'!AC161</f>
        <v>0</v>
      </c>
      <c r="J83" s="583">
        <f>'[19]Rev_SP-12me'!AD161</f>
        <v>1014.8048331158137</v>
      </c>
      <c r="K83" s="583">
        <f>'[19]Rev_SP-12me'!AF161</f>
        <v>0</v>
      </c>
      <c r="L83" s="222">
        <f t="shared" si="3"/>
        <v>1014.8048331158137</v>
      </c>
    </row>
    <row r="84" spans="2:12" ht="14.5" x14ac:dyDescent="0.25">
      <c r="B84" s="220" t="s">
        <v>1045</v>
      </c>
      <c r="C84" s="576">
        <f>'[19]Rev_SP-12me'!T163</f>
        <v>229</v>
      </c>
      <c r="D84" s="582">
        <f>'[19]Rev_SP-12me'!V163</f>
        <v>57.774690232940003</v>
      </c>
      <c r="E84" s="582">
        <f>'[19]Rev_SP-12me'!AA163</f>
        <v>155.03776689713939</v>
      </c>
      <c r="F84" s="582">
        <f>'[19]Rev_SP-12me'!I163</f>
        <v>500</v>
      </c>
      <c r="G84" s="579">
        <f>'[19]Rev_SP-12me'!J163</f>
        <v>7.65</v>
      </c>
      <c r="H84" s="435">
        <v>2000</v>
      </c>
      <c r="I84" s="582">
        <f>'[19]Rev_SP-12me'!AC163</f>
        <v>27.731851311811198</v>
      </c>
      <c r="J84" s="582">
        <f>'[19]Rev_SP-12me'!AD163</f>
        <v>124.07838154157496</v>
      </c>
      <c r="K84" s="582">
        <f>'[19]Rev_SP-12me'!AF163</f>
        <v>0.53400000000000003</v>
      </c>
      <c r="L84" s="218">
        <f t="shared" si="3"/>
        <v>152.34423285338613</v>
      </c>
    </row>
    <row r="85" spans="2:12" ht="14.5" x14ac:dyDescent="0.25">
      <c r="B85" s="228" t="s">
        <v>1046</v>
      </c>
      <c r="C85" s="610">
        <f>'[19]Rev_SP-12me'!T164</f>
        <v>229</v>
      </c>
      <c r="D85" s="583">
        <f>'[19]Rev_SP-12me'!V164</f>
        <v>57.774690232940003</v>
      </c>
      <c r="E85" s="583">
        <f>'[19]Rev_SP-12me'!AA164</f>
        <v>52.962207184140404</v>
      </c>
      <c r="F85" s="583">
        <f>'[19]Rev_SP-12me'!I164</f>
        <v>500</v>
      </c>
      <c r="G85" s="580">
        <f>'[19]Rev_SP-12me'!J164</f>
        <v>7.65</v>
      </c>
      <c r="H85" s="435">
        <v>2000</v>
      </c>
      <c r="I85" s="583">
        <f>'[19]Rev_SP-12me'!AC164</f>
        <v>27.731851311811198</v>
      </c>
      <c r="J85" s="583">
        <f>'[19]Rev_SP-12me'!AD164</f>
        <v>40.516088495867407</v>
      </c>
      <c r="K85" s="583">
        <f>'[19]Rev_SP-12me'!AF164</f>
        <v>0.53400000000000003</v>
      </c>
      <c r="L85" s="222">
        <f t="shared" si="3"/>
        <v>68.781939807678611</v>
      </c>
    </row>
    <row r="86" spans="2:12" ht="14.5" x14ac:dyDescent="0.25">
      <c r="B86" s="228" t="s">
        <v>1047</v>
      </c>
      <c r="C86" s="610">
        <f>'[19]Rev_SP-12me'!T166</f>
        <v>0</v>
      </c>
      <c r="D86" s="583">
        <f>'[19]Rev_SP-12me'!V166</f>
        <v>0</v>
      </c>
      <c r="E86" s="583">
        <f>'[19]Rev_SP-12me'!AA166</f>
        <v>25.412532527519335</v>
      </c>
      <c r="F86" s="583"/>
      <c r="G86" s="580">
        <f>'[19]Rev_SP-12me'!J166</f>
        <v>8.65</v>
      </c>
      <c r="H86" s="435">
        <v>2000</v>
      </c>
      <c r="I86" s="583">
        <f>'[19]Rev_SP-12me'!AC166</f>
        <v>0</v>
      </c>
      <c r="J86" s="583">
        <f>'[19]Rev_SP-12me'!AD166</f>
        <v>21.981840636304227</v>
      </c>
      <c r="K86" s="583">
        <f>'[19]Rev_SP-12me'!AF166</f>
        <v>0</v>
      </c>
      <c r="L86" s="222">
        <f t="shared" si="3"/>
        <v>21.981840636304227</v>
      </c>
    </row>
    <row r="87" spans="2:12" ht="14.5" x14ac:dyDescent="0.25">
      <c r="B87" s="228" t="s">
        <v>1048</v>
      </c>
      <c r="C87" s="610">
        <f>'[19]Rev_SP-12me'!T167</f>
        <v>0</v>
      </c>
      <c r="D87" s="583">
        <f>'[19]Rev_SP-12me'!V167</f>
        <v>0</v>
      </c>
      <c r="E87" s="583">
        <f>'[19]Rev_SP-12me'!AA167</f>
        <v>29.332366125113804</v>
      </c>
      <c r="F87" s="583"/>
      <c r="G87" s="580">
        <f>'[19]Rev_SP-12me'!J167</f>
        <v>8.65</v>
      </c>
      <c r="H87" s="435">
        <v>2000</v>
      </c>
      <c r="I87" s="583">
        <f>'[19]Rev_SP-12me'!AC167</f>
        <v>0</v>
      </c>
      <c r="J87" s="583">
        <f>'[19]Rev_SP-12me'!AD167</f>
        <v>25.37249669822344</v>
      </c>
      <c r="K87" s="583">
        <f>'[19]Rev_SP-12me'!AF167</f>
        <v>0</v>
      </c>
      <c r="L87" s="222">
        <f t="shared" si="3"/>
        <v>25.37249669822344</v>
      </c>
    </row>
    <row r="88" spans="2:12" ht="14.5" x14ac:dyDescent="0.25">
      <c r="B88" s="228" t="s">
        <v>1049</v>
      </c>
      <c r="C88" s="610">
        <f>'[19]Rev_SP-12me'!T168</f>
        <v>0</v>
      </c>
      <c r="D88" s="583">
        <f>'[19]Rev_SP-12me'!V168</f>
        <v>0</v>
      </c>
      <c r="E88" s="583">
        <f>'[19]Rev_SP-12me'!AA168</f>
        <v>47.330661060365848</v>
      </c>
      <c r="F88" s="583"/>
      <c r="G88" s="580">
        <f>'[19]Rev_SP-12me'!J168</f>
        <v>7.65</v>
      </c>
      <c r="H88" s="435">
        <v>2000</v>
      </c>
      <c r="I88" s="583">
        <f>'[19]Rev_SP-12me'!AC168</f>
        <v>0</v>
      </c>
      <c r="J88" s="583">
        <f>'[19]Rev_SP-12me'!AD168</f>
        <v>36.207955711179878</v>
      </c>
      <c r="K88" s="583">
        <f>'[19]Rev_SP-12me'!AF168</f>
        <v>0</v>
      </c>
      <c r="L88" s="222">
        <f t="shared" si="3"/>
        <v>36.207955711179878</v>
      </c>
    </row>
    <row r="89" spans="2:12" ht="14.5" x14ac:dyDescent="0.25">
      <c r="B89" s="220" t="s">
        <v>1050</v>
      </c>
      <c r="C89" s="576">
        <f>'[19]Rev_SP-12me'!T175</f>
        <v>54</v>
      </c>
      <c r="D89" s="582">
        <f>'[19]Rev_SP-12me'!V175</f>
        <v>12.8287647422103</v>
      </c>
      <c r="E89" s="582">
        <f>'[19]Rev_SP-12me'!AA175</f>
        <v>49.214840088060434</v>
      </c>
      <c r="F89" s="582">
        <f>'[19]Rev_SP-12me'!I175</f>
        <v>500</v>
      </c>
      <c r="G89" s="579">
        <f>'[19]Rev_SP-12me'!J175</f>
        <v>7.65</v>
      </c>
      <c r="H89" s="435">
        <v>2000</v>
      </c>
      <c r="I89" s="582">
        <f>'[19]Rev_SP-12me'!AC175</f>
        <v>6.1578070762609443</v>
      </c>
      <c r="J89" s="582">
        <f>'[19]Rev_SP-12me'!AD175</f>
        <v>39.368174691497885</v>
      </c>
      <c r="K89" s="582">
        <f>'[19]Rev_SP-12me'!AF175</f>
        <v>0.126</v>
      </c>
      <c r="L89" s="218">
        <f t="shared" si="3"/>
        <v>45.651981767758826</v>
      </c>
    </row>
    <row r="90" spans="2:12" ht="14.5" x14ac:dyDescent="0.25">
      <c r="B90" s="224" t="s">
        <v>1051</v>
      </c>
      <c r="C90" s="610">
        <f>'[19]Rev_SP-12me'!T176</f>
        <v>54</v>
      </c>
      <c r="D90" s="583">
        <f>'[19]Rev_SP-12me'!V176</f>
        <v>12.8287647422103</v>
      </c>
      <c r="E90" s="583">
        <f>'[19]Rev_SP-12me'!AA176</f>
        <v>17.489929203519942</v>
      </c>
      <c r="F90" s="583">
        <f>'[19]Rev_SP-12me'!I176</f>
        <v>500</v>
      </c>
      <c r="G90" s="580">
        <f>'[19]Rev_SP-12me'!J176</f>
        <v>7.65</v>
      </c>
      <c r="H90" s="435">
        <v>2000</v>
      </c>
      <c r="I90" s="583">
        <f>'[19]Rev_SP-12me'!AC176</f>
        <v>6.1578070762609443</v>
      </c>
      <c r="J90" s="583">
        <f>'[19]Rev_SP-12me'!AD176</f>
        <v>13.379795840692756</v>
      </c>
      <c r="K90" s="583">
        <f>'[19]Rev_SP-12me'!AF176</f>
        <v>0.126</v>
      </c>
      <c r="L90" s="222">
        <f t="shared" si="3"/>
        <v>19.663602916953703</v>
      </c>
    </row>
    <row r="91" spans="2:12" ht="14.5" x14ac:dyDescent="0.25">
      <c r="B91" s="224" t="s">
        <v>1052</v>
      </c>
      <c r="C91" s="610">
        <f>'[19]Rev_SP-12me'!T178</f>
        <v>0</v>
      </c>
      <c r="D91" s="583">
        <f>'[19]Rev_SP-12me'!V178</f>
        <v>0</v>
      </c>
      <c r="E91" s="583">
        <f>'[19]Rev_SP-12me'!AA178</f>
        <v>9.1746071370614253</v>
      </c>
      <c r="F91" s="583"/>
      <c r="G91" s="580">
        <f>'[19]Rev_SP-12me'!J178</f>
        <v>8.65</v>
      </c>
      <c r="H91" s="435">
        <v>2000</v>
      </c>
      <c r="I91" s="583">
        <f>'[19]Rev_SP-12me'!AC178</f>
        <v>0</v>
      </c>
      <c r="J91" s="583">
        <f>'[19]Rev_SP-12me'!AD178</f>
        <v>7.9360351735581336</v>
      </c>
      <c r="K91" s="583">
        <f>'[19]Rev_SP-12me'!AF178</f>
        <v>0</v>
      </c>
      <c r="L91" s="222">
        <f t="shared" si="3"/>
        <v>7.9360351735581336</v>
      </c>
    </row>
    <row r="92" spans="2:12" ht="14.5" x14ac:dyDescent="0.25">
      <c r="B92" s="224" t="s">
        <v>1053</v>
      </c>
      <c r="C92" s="610">
        <f>'[19]Rev_SP-12me'!T179</f>
        <v>0</v>
      </c>
      <c r="D92" s="583">
        <f>'[19]Rev_SP-12me'!V179</f>
        <v>0</v>
      </c>
      <c r="E92" s="583">
        <f>'[19]Rev_SP-12me'!AA179</f>
        <v>8.013613104255116</v>
      </c>
      <c r="F92" s="583"/>
      <c r="G92" s="580">
        <f>'[19]Rev_SP-12me'!J179</f>
        <v>8.65</v>
      </c>
      <c r="H92" s="435">
        <v>2000</v>
      </c>
      <c r="I92" s="583">
        <f>'[19]Rev_SP-12me'!AC179</f>
        <v>0</v>
      </c>
      <c r="J92" s="583">
        <f>'[19]Rev_SP-12me'!AD179</f>
        <v>6.9317753351806761</v>
      </c>
      <c r="K92" s="583">
        <f>'[19]Rev_SP-12me'!AF179</f>
        <v>0</v>
      </c>
      <c r="L92" s="222">
        <f t="shared" si="3"/>
        <v>6.9317753351806761</v>
      </c>
    </row>
    <row r="93" spans="2:12" ht="14.5" x14ac:dyDescent="0.25">
      <c r="B93" s="224" t="s">
        <v>1054</v>
      </c>
      <c r="C93" s="610">
        <f>'[19]Rev_SP-12me'!T180</f>
        <v>0</v>
      </c>
      <c r="D93" s="583">
        <f>'[19]Rev_SP-12me'!V180</f>
        <v>0</v>
      </c>
      <c r="E93" s="583">
        <f>'[19]Rev_SP-12me'!AA180</f>
        <v>14.536690643223949</v>
      </c>
      <c r="F93" s="583"/>
      <c r="G93" s="580">
        <f>'[19]Rev_SP-12me'!J180</f>
        <v>7.65</v>
      </c>
      <c r="H93" s="435">
        <v>2000</v>
      </c>
      <c r="I93" s="583">
        <f>'[19]Rev_SP-12me'!AC180</f>
        <v>0</v>
      </c>
      <c r="J93" s="583">
        <f>'[19]Rev_SP-12me'!AD180</f>
        <v>11.120568342066322</v>
      </c>
      <c r="K93" s="583">
        <f>'[19]Rev_SP-12me'!AF180</f>
        <v>0</v>
      </c>
      <c r="L93" s="222">
        <f t="shared" si="3"/>
        <v>11.120568342066322</v>
      </c>
    </row>
    <row r="94" spans="2:12" ht="14.5" x14ac:dyDescent="0.25">
      <c r="B94" s="220" t="s">
        <v>1055</v>
      </c>
      <c r="C94" s="576">
        <f>'[19]Rev_SP-12me'!T169</f>
        <v>2</v>
      </c>
      <c r="D94" s="582">
        <f>'[19]Rev_SP-12me'!V169</f>
        <v>0.52</v>
      </c>
      <c r="E94" s="582">
        <f>'[19]Rev_SP-12me'!AA169</f>
        <v>1.9922287499999998</v>
      </c>
      <c r="F94" s="582">
        <f>'[19]Rev_SP-12me'!I169</f>
        <v>500</v>
      </c>
      <c r="G94" s="579">
        <f>'[19]Rev_SP-12me'!J169</f>
        <v>7.65</v>
      </c>
      <c r="H94" s="435">
        <v>2000</v>
      </c>
      <c r="I94" s="582">
        <f>'[19]Rev_SP-12me'!AC169</f>
        <v>0.24960000000000002</v>
      </c>
      <c r="J94" s="582">
        <f>'[19]Rev_SP-12me'!AD169</f>
        <v>1.5240549937499999</v>
      </c>
      <c r="K94" s="582">
        <f>'[19]Rev_SP-12me'!AF169</f>
        <v>4.7999999999999996E-3</v>
      </c>
      <c r="L94" s="218">
        <f t="shared" si="3"/>
        <v>1.7784549937499998</v>
      </c>
    </row>
    <row r="95" spans="2:12" ht="14.5" x14ac:dyDescent="0.25">
      <c r="B95" s="220" t="s">
        <v>1056</v>
      </c>
      <c r="C95" s="576">
        <f>'[19]Rev_SP-12me'!T181</f>
        <v>6426</v>
      </c>
      <c r="D95" s="582">
        <f>'[19]Rev_SP-12me'!V181</f>
        <v>1406.07231168933</v>
      </c>
      <c r="E95" s="582">
        <f>'[19]Rev_SP-12me'!AA181</f>
        <v>2737.1783772528534</v>
      </c>
      <c r="F95" s="582">
        <f>'[19]Rev_SP-12me'!I181</f>
        <v>500</v>
      </c>
      <c r="G95" s="579">
        <f>'[19]Rev_SP-12me'!J181</f>
        <v>8.8000000000000007</v>
      </c>
      <c r="H95" s="435">
        <v>2000</v>
      </c>
      <c r="I95" s="582">
        <f>'[19]Rev_SP-12me'!AC181</f>
        <v>674.9147096108785</v>
      </c>
      <c r="J95" s="582">
        <f>'[19]Rev_SP-12me'!AD181</f>
        <v>2495.1975292441948</v>
      </c>
      <c r="K95" s="582">
        <f>'[19]Rev_SP-12me'!AF181</f>
        <v>14.4504</v>
      </c>
      <c r="L95" s="218">
        <f t="shared" si="3"/>
        <v>3184.5626388550736</v>
      </c>
    </row>
    <row r="96" spans="2:12" ht="14.5" x14ac:dyDescent="0.25">
      <c r="B96" s="224" t="s">
        <v>1051</v>
      </c>
      <c r="C96" s="610">
        <f>'[19]Rev_SP-12me'!T182</f>
        <v>6426</v>
      </c>
      <c r="D96" s="583">
        <f>'[19]Rev_SP-12me'!V182</f>
        <v>1406.07231168933</v>
      </c>
      <c r="E96" s="583">
        <f>'[19]Rev_SP-12me'!AA182</f>
        <v>1178.5633759094726</v>
      </c>
      <c r="F96" s="583">
        <f>'[19]Rev_SP-12me'!I182</f>
        <v>500</v>
      </c>
      <c r="G96" s="580">
        <f>'[19]Rev_SP-12me'!J182</f>
        <v>8.8000000000000007</v>
      </c>
      <c r="H96" s="435">
        <v>2000</v>
      </c>
      <c r="I96" s="583">
        <f>'[19]Rev_SP-12me'!AC182</f>
        <v>674.9147096108785</v>
      </c>
      <c r="J96" s="583">
        <f>'[19]Rev_SP-12me'!AD182</f>
        <v>1037.1357708003359</v>
      </c>
      <c r="K96" s="583">
        <f>'[19]Rev_SP-12me'!AF182</f>
        <v>14.4504</v>
      </c>
      <c r="L96" s="222">
        <f t="shared" si="3"/>
        <v>1726.5008804112142</v>
      </c>
    </row>
    <row r="97" spans="2:12" ht="14.5" x14ac:dyDescent="0.25">
      <c r="B97" s="224" t="s">
        <v>1052</v>
      </c>
      <c r="C97" s="610">
        <f>'[19]Rev_SP-12me'!T184</f>
        <v>0</v>
      </c>
      <c r="D97" s="583">
        <f>'[19]Rev_SP-12me'!V184</f>
        <v>0</v>
      </c>
      <c r="E97" s="583">
        <f>'[19]Rev_SP-12me'!AA184</f>
        <v>355.37953348010001</v>
      </c>
      <c r="F97" s="583"/>
      <c r="G97" s="580">
        <f>'[19]Rev_SP-12me'!J184</f>
        <v>9.8000000000000007</v>
      </c>
      <c r="H97" s="435">
        <v>2000</v>
      </c>
      <c r="I97" s="583">
        <f>'[19]Rev_SP-12me'!AC184</f>
        <v>0</v>
      </c>
      <c r="J97" s="583">
        <f>'[19]Rev_SP-12me'!AD184</f>
        <v>348.27194281049799</v>
      </c>
      <c r="K97" s="583">
        <f>'[19]Rev_SP-12me'!AF184</f>
        <v>0</v>
      </c>
      <c r="L97" s="222">
        <f t="shared" si="3"/>
        <v>348.27194281049799</v>
      </c>
    </row>
    <row r="98" spans="2:12" ht="14.5" x14ac:dyDescent="0.25">
      <c r="B98" s="224" t="s">
        <v>1053</v>
      </c>
      <c r="C98" s="610">
        <f>'[19]Rev_SP-12me'!T185</f>
        <v>0</v>
      </c>
      <c r="D98" s="583">
        <f>'[19]Rev_SP-12me'!V185</f>
        <v>0</v>
      </c>
      <c r="E98" s="583">
        <f>'[19]Rev_SP-12me'!AA185</f>
        <v>509.42603913673736</v>
      </c>
      <c r="F98" s="583"/>
      <c r="G98" s="580">
        <f>'[19]Rev_SP-12me'!J185</f>
        <v>9.8000000000000007</v>
      </c>
      <c r="H98" s="435">
        <v>2000</v>
      </c>
      <c r="I98" s="583">
        <f>'[19]Rev_SP-12me'!AC185</f>
        <v>0</v>
      </c>
      <c r="J98" s="583">
        <f>'[19]Rev_SP-12me'!AD185</f>
        <v>499.23751835400265</v>
      </c>
      <c r="K98" s="583">
        <f>'[19]Rev_SP-12me'!AF185</f>
        <v>0</v>
      </c>
      <c r="L98" s="222">
        <f t="shared" si="3"/>
        <v>499.23751835400265</v>
      </c>
    </row>
    <row r="99" spans="2:12" ht="14.5" x14ac:dyDescent="0.25">
      <c r="B99" s="224" t="s">
        <v>1054</v>
      </c>
      <c r="C99" s="610">
        <f>'[19]Rev_SP-12me'!T186</f>
        <v>0</v>
      </c>
      <c r="D99" s="583">
        <f>'[19]Rev_SP-12me'!V186</f>
        <v>0</v>
      </c>
      <c r="E99" s="583">
        <f>'[19]Rev_SP-12me'!AA186</f>
        <v>607.50951421321417</v>
      </c>
      <c r="F99" s="583"/>
      <c r="G99" s="580">
        <f>'[19]Rev_SP-12me'!J186</f>
        <v>8.8000000000000007</v>
      </c>
      <c r="H99" s="435">
        <v>2000</v>
      </c>
      <c r="I99" s="583">
        <f>'[19]Rev_SP-12me'!AC186</f>
        <v>0</v>
      </c>
      <c r="J99" s="583">
        <f>'[19]Rev_SP-12me'!AD186</f>
        <v>534.60837250762847</v>
      </c>
      <c r="K99" s="583">
        <f>'[19]Rev_SP-12me'!AF186</f>
        <v>0</v>
      </c>
      <c r="L99" s="222">
        <f t="shared" si="3"/>
        <v>534.60837250762847</v>
      </c>
    </row>
    <row r="100" spans="2:12" ht="14.5" x14ac:dyDescent="0.25">
      <c r="B100" s="220" t="s">
        <v>1057</v>
      </c>
      <c r="C100" s="576">
        <f>'[19]Rev_SP-12me'!T188</f>
        <v>2</v>
      </c>
      <c r="D100" s="582">
        <f>'[19]Rev_SP-12me'!V188</f>
        <v>0.26286179399673598</v>
      </c>
      <c r="E100" s="582">
        <f>'[19]Rev_SP-12me'!AA188</f>
        <v>0.51246801160149857</v>
      </c>
      <c r="F100" s="582">
        <f>'[19]Rev_SP-12me'!I188</f>
        <v>285</v>
      </c>
      <c r="G100" s="579">
        <f>'[19]Rev_SP-12me'!J188</f>
        <v>5</v>
      </c>
      <c r="H100" s="435">
        <v>2000</v>
      </c>
      <c r="I100" s="582">
        <f>'[19]Rev_SP-12me'!AC188</f>
        <v>7.1918986837506957E-2</v>
      </c>
      <c r="J100" s="582">
        <f>'[19]Rev_SP-12me'!AD188</f>
        <v>0.2744452081966734</v>
      </c>
      <c r="K100" s="582">
        <f>'[19]Rev_SP-12me'!AF188</f>
        <v>4.7999999999999996E-3</v>
      </c>
      <c r="L100" s="218">
        <f t="shared" si="3"/>
        <v>0.35116419503418039</v>
      </c>
    </row>
    <row r="101" spans="2:12" ht="14.5" x14ac:dyDescent="0.25">
      <c r="B101" s="224" t="s">
        <v>1051</v>
      </c>
      <c r="C101" s="610">
        <f>'[19]Rev_SP-12me'!T189</f>
        <v>2</v>
      </c>
      <c r="D101" s="583">
        <f>'[19]Rev_SP-12me'!V189</f>
        <v>0.26286179399673598</v>
      </c>
      <c r="E101" s="583">
        <f>'[19]Rev_SP-12me'!AA189</f>
        <v>0.14151977861705359</v>
      </c>
      <c r="F101" s="583">
        <f>'[19]Rev_SP-12me'!I189</f>
        <v>285</v>
      </c>
      <c r="G101" s="580">
        <f>'[19]Rev_SP-12me'!J189</f>
        <v>5</v>
      </c>
      <c r="H101" s="435">
        <v>2000</v>
      </c>
      <c r="I101" s="583">
        <f>'[19]Rev_SP-12me'!AC189</f>
        <v>7.1918986837506957E-2</v>
      </c>
      <c r="J101" s="583">
        <f>'[19]Rev_SP-12me'!AD189</f>
        <v>7.0759889308526794E-2</v>
      </c>
      <c r="K101" s="583">
        <f>'[19]Rev_SP-12me'!AF189</f>
        <v>4.7999999999999996E-3</v>
      </c>
      <c r="L101" s="222">
        <f t="shared" si="3"/>
        <v>0.14747887614603375</v>
      </c>
    </row>
    <row r="102" spans="2:12" ht="14.5" x14ac:dyDescent="0.25">
      <c r="B102" s="224" t="s">
        <v>1052</v>
      </c>
      <c r="C102" s="610">
        <f>'[19]Rev_SP-12me'!T191</f>
        <v>0</v>
      </c>
      <c r="D102" s="583">
        <f>'[19]Rev_SP-12me'!V191</f>
        <v>0</v>
      </c>
      <c r="E102" s="583">
        <f>'[19]Rev_SP-12me'!AA191</f>
        <v>8.7239957660051395E-2</v>
      </c>
      <c r="F102" s="583"/>
      <c r="G102" s="580">
        <f>'[19]Rev_SP-12me'!J191</f>
        <v>6</v>
      </c>
      <c r="H102" s="435">
        <v>2000</v>
      </c>
      <c r="I102" s="583">
        <f>'[19]Rev_SP-12me'!AC191</f>
        <v>0</v>
      </c>
      <c r="J102" s="583">
        <f>'[19]Rev_SP-12me'!AD191</f>
        <v>5.2343974596030837E-2</v>
      </c>
      <c r="K102" s="583">
        <f>'[19]Rev_SP-12me'!AF191</f>
        <v>0</v>
      </c>
      <c r="L102" s="222">
        <f t="shared" si="3"/>
        <v>5.2343974596030837E-2</v>
      </c>
    </row>
    <row r="103" spans="2:12" ht="14.5" x14ac:dyDescent="0.25">
      <c r="B103" s="224" t="s">
        <v>1053</v>
      </c>
      <c r="C103" s="610">
        <f>'[19]Rev_SP-12me'!T192</f>
        <v>0</v>
      </c>
      <c r="D103" s="583">
        <f>'[19]Rev_SP-12me'!V192</f>
        <v>0</v>
      </c>
      <c r="E103" s="583">
        <f>'[19]Rev_SP-12me'!AA192</f>
        <v>9.4872066299189664E-2</v>
      </c>
      <c r="F103" s="583"/>
      <c r="G103" s="580">
        <f>'[19]Rev_SP-12me'!J192</f>
        <v>6</v>
      </c>
      <c r="H103" s="435">
        <v>2000</v>
      </c>
      <c r="I103" s="583">
        <f>'[19]Rev_SP-12me'!AC192</f>
        <v>0</v>
      </c>
      <c r="J103" s="583">
        <f>'[19]Rev_SP-12me'!AD192</f>
        <v>5.6923239779513801E-2</v>
      </c>
      <c r="K103" s="583">
        <f>'[19]Rev_SP-12me'!AF192</f>
        <v>0</v>
      </c>
      <c r="L103" s="222">
        <f t="shared" si="3"/>
        <v>5.6923239779513801E-2</v>
      </c>
    </row>
    <row r="104" spans="2:12" ht="14.5" x14ac:dyDescent="0.25">
      <c r="B104" s="224" t="s">
        <v>1054</v>
      </c>
      <c r="C104" s="610">
        <f>'[19]Rev_SP-12me'!T193</f>
        <v>0</v>
      </c>
      <c r="D104" s="583">
        <f>'[19]Rev_SP-12me'!V193</f>
        <v>0</v>
      </c>
      <c r="E104" s="583">
        <f>'[19]Rev_SP-12me'!AA193</f>
        <v>0.18883620902520393</v>
      </c>
      <c r="F104" s="583"/>
      <c r="G104" s="580">
        <f>'[19]Rev_SP-12me'!J193</f>
        <v>5</v>
      </c>
      <c r="H104" s="435">
        <v>2000</v>
      </c>
      <c r="I104" s="583">
        <f>'[19]Rev_SP-12me'!AC193</f>
        <v>0</v>
      </c>
      <c r="J104" s="583">
        <f>'[19]Rev_SP-12me'!AD193</f>
        <v>9.4418104512601964E-2</v>
      </c>
      <c r="K104" s="583">
        <f>'[19]Rev_SP-12me'!AF193</f>
        <v>0</v>
      </c>
      <c r="L104" s="222">
        <f t="shared" si="3"/>
        <v>9.4418104512601964E-2</v>
      </c>
    </row>
    <row r="105" spans="2:12" ht="14.5" x14ac:dyDescent="0.25">
      <c r="B105" s="220" t="s">
        <v>1058</v>
      </c>
      <c r="C105" s="576">
        <f>'[19]Rev_SP-12me'!T194</f>
        <v>16</v>
      </c>
      <c r="D105" s="582">
        <f>'[19]Rev_SP-12me'!V194</f>
        <v>4.2133111952626905</v>
      </c>
      <c r="E105" s="582">
        <f>'[19]Rev_SP-12me'!AA194</f>
        <v>7.7441902000824481</v>
      </c>
      <c r="F105" s="582">
        <f>'[19]Rev_SP-12me'!I194</f>
        <v>500</v>
      </c>
      <c r="G105" s="579">
        <f>'[19]Rev_SP-12me'!J194</f>
        <v>8.5</v>
      </c>
      <c r="H105" s="435">
        <v>2000</v>
      </c>
      <c r="I105" s="582">
        <f>'[19]Rev_SP-12me'!AC194</f>
        <v>2.0223893737260914</v>
      </c>
      <c r="J105" s="582">
        <f>'[19]Rev_SP-12me'!AD194</f>
        <v>6.8214719112151618</v>
      </c>
      <c r="K105" s="582">
        <f>'[19]Rev_SP-12me'!AF194</f>
        <v>3.5999999999999997E-2</v>
      </c>
      <c r="L105" s="218">
        <f t="shared" si="3"/>
        <v>8.8798612849412528</v>
      </c>
    </row>
    <row r="106" spans="2:12" ht="14.5" x14ac:dyDescent="0.25">
      <c r="B106" s="224" t="s">
        <v>1051</v>
      </c>
      <c r="C106" s="610">
        <f>'[19]Rev_SP-12me'!T195</f>
        <v>16</v>
      </c>
      <c r="D106" s="583">
        <f>'[19]Rev_SP-12me'!V195</f>
        <v>4.2133111952626905</v>
      </c>
      <c r="E106" s="583">
        <f>'[19]Rev_SP-12me'!AA195</f>
        <v>2.7321905547616918</v>
      </c>
      <c r="F106" s="583">
        <f>'[19]Rev_SP-12me'!I195</f>
        <v>500</v>
      </c>
      <c r="G106" s="580">
        <f>'[19]Rev_SP-12me'!J195</f>
        <v>8.5</v>
      </c>
      <c r="H106" s="435">
        <v>2000</v>
      </c>
      <c r="I106" s="583">
        <f>'[19]Rev_SP-12me'!AC195</f>
        <v>2.0223893737260914</v>
      </c>
      <c r="J106" s="583">
        <f>'[19]Rev_SP-12me'!AD195</f>
        <v>2.322361971547438</v>
      </c>
      <c r="K106" s="583">
        <f>'[19]Rev_SP-12me'!AF195</f>
        <v>3.5999999999999997E-2</v>
      </c>
      <c r="L106" s="222">
        <f t="shared" si="3"/>
        <v>4.3807513452735289</v>
      </c>
    </row>
    <row r="107" spans="2:12" ht="14.5" x14ac:dyDescent="0.25">
      <c r="B107" s="224" t="s">
        <v>1052</v>
      </c>
      <c r="C107" s="610">
        <f>'[19]Rev_SP-12me'!T197</f>
        <v>0</v>
      </c>
      <c r="D107" s="583">
        <f>'[19]Rev_SP-12me'!V197</f>
        <v>0</v>
      </c>
      <c r="E107" s="583">
        <f>'[19]Rev_SP-12me'!AA197</f>
        <v>0.85900651010542683</v>
      </c>
      <c r="F107" s="583"/>
      <c r="G107" s="580">
        <f>'[19]Rev_SP-12me'!J197</f>
        <v>9.5</v>
      </c>
      <c r="H107" s="435">
        <v>2000</v>
      </c>
      <c r="I107" s="583">
        <f>'[19]Rev_SP-12me'!AC197</f>
        <v>0</v>
      </c>
      <c r="J107" s="583">
        <f>'[19]Rev_SP-12me'!AD197</f>
        <v>0.8160561846001555</v>
      </c>
      <c r="K107" s="583">
        <f>'[19]Rev_SP-12me'!AF197</f>
        <v>0</v>
      </c>
      <c r="L107" s="222">
        <f t="shared" si="3"/>
        <v>0.8160561846001555</v>
      </c>
    </row>
    <row r="108" spans="2:12" ht="14.5" x14ac:dyDescent="0.25">
      <c r="B108" s="224" t="s">
        <v>1053</v>
      </c>
      <c r="C108" s="610">
        <f>'[19]Rev_SP-12me'!T198</f>
        <v>0</v>
      </c>
      <c r="D108" s="583">
        <f>'[19]Rev_SP-12me'!V198</f>
        <v>0</v>
      </c>
      <c r="E108" s="583">
        <f>'[19]Rev_SP-12me'!AA198</f>
        <v>1.530095901345389</v>
      </c>
      <c r="F108" s="583"/>
      <c r="G108" s="580">
        <f>'[19]Rev_SP-12me'!J198</f>
        <v>9.5</v>
      </c>
      <c r="H108" s="435">
        <v>2000</v>
      </c>
      <c r="I108" s="583">
        <f>'[19]Rev_SP-12me'!AC198</f>
        <v>0</v>
      </c>
      <c r="J108" s="583">
        <f>'[19]Rev_SP-12me'!AD198</f>
        <v>1.4535911062781195</v>
      </c>
      <c r="K108" s="583">
        <f>'[19]Rev_SP-12me'!AF198</f>
        <v>0</v>
      </c>
      <c r="L108" s="222">
        <f t="shared" si="3"/>
        <v>1.4535911062781195</v>
      </c>
    </row>
    <row r="109" spans="2:12" ht="14.5" x14ac:dyDescent="0.25">
      <c r="B109" s="224" t="s">
        <v>1054</v>
      </c>
      <c r="C109" s="610">
        <f>'[19]Rev_SP-12me'!T199</f>
        <v>0</v>
      </c>
      <c r="D109" s="583">
        <f>'[19]Rev_SP-12me'!V199</f>
        <v>0</v>
      </c>
      <c r="E109" s="583">
        <f>'[19]Rev_SP-12me'!AA199</f>
        <v>2.6228972338699408</v>
      </c>
      <c r="F109" s="583"/>
      <c r="G109" s="580">
        <f>'[19]Rev_SP-12me'!J199</f>
        <v>8.5</v>
      </c>
      <c r="H109" s="435">
        <v>2000</v>
      </c>
      <c r="I109" s="583">
        <f>'[19]Rev_SP-12me'!AC199</f>
        <v>0</v>
      </c>
      <c r="J109" s="583">
        <f>'[19]Rev_SP-12me'!AD199</f>
        <v>2.2294626487894496</v>
      </c>
      <c r="K109" s="583">
        <f>'[19]Rev_SP-12me'!AF199</f>
        <v>0</v>
      </c>
      <c r="L109" s="222">
        <f t="shared" si="3"/>
        <v>2.2294626487894496</v>
      </c>
    </row>
    <row r="110" spans="2:12" ht="14.5" x14ac:dyDescent="0.25">
      <c r="B110" s="220" t="s">
        <v>1178</v>
      </c>
      <c r="C110" s="617">
        <f>'[19]Rev_SP-12me'!T201</f>
        <v>132</v>
      </c>
      <c r="D110" s="582">
        <f>'[19]Rev_SP-12me'!V201</f>
        <v>47.762704877971302</v>
      </c>
      <c r="E110" s="582">
        <f>'[19]Rev_SP-12me'!AA201</f>
        <v>47.048169438600006</v>
      </c>
      <c r="F110" s="582">
        <f>'[19]Rev_SP-12me'!I201</f>
        <v>300</v>
      </c>
      <c r="G110" s="579">
        <f>'[19]Rev_SP-12me'!J201</f>
        <v>6.3</v>
      </c>
      <c r="H110" s="435">
        <v>2000</v>
      </c>
      <c r="I110" s="582">
        <f>'[19]Rev_SP-12me'!AC201</f>
        <v>8.2390665914500492</v>
      </c>
      <c r="J110" s="582">
        <f>'[19]Rev_SP-12me'!AD201</f>
        <v>29.640346746318006</v>
      </c>
      <c r="K110" s="582">
        <f>'[19]Rev_SP-12me'!AF201</f>
        <v>0.31440000000000001</v>
      </c>
      <c r="L110" s="218">
        <f t="shared" si="3"/>
        <v>38.193813337768056</v>
      </c>
    </row>
    <row r="111" spans="2:12" ht="14.5" x14ac:dyDescent="0.25">
      <c r="B111" s="224" t="s">
        <v>1060</v>
      </c>
      <c r="C111" s="610">
        <f>'[19]Rev_SP-12me'!T201</f>
        <v>132</v>
      </c>
      <c r="D111" s="583">
        <f>'[19]Rev_SP-12me'!V201</f>
        <v>47.762704877971302</v>
      </c>
      <c r="E111" s="583">
        <f>'[19]Rev_SP-12me'!AA201</f>
        <v>47.048169438600006</v>
      </c>
      <c r="F111" s="583">
        <f>'[19]Rev_SP-12me'!I201</f>
        <v>300</v>
      </c>
      <c r="G111" s="580">
        <f>'[19]Rev_SP-12me'!J201</f>
        <v>6.3</v>
      </c>
      <c r="H111" s="435">
        <v>2000</v>
      </c>
      <c r="I111" s="583">
        <f>'[19]Rev_SP-12me'!AC201</f>
        <v>8.2390665914500492</v>
      </c>
      <c r="J111" s="583">
        <f>'[19]Rev_SP-12me'!AD201</f>
        <v>29.640346746318006</v>
      </c>
      <c r="K111" s="583">
        <f>'[19]Rev_SP-12me'!AF201</f>
        <v>0.31440000000000001</v>
      </c>
      <c r="L111" s="222">
        <f t="shared" si="3"/>
        <v>38.193813337768056</v>
      </c>
    </row>
    <row r="112" spans="2:12" ht="14.5" x14ac:dyDescent="0.25">
      <c r="B112" s="220" t="s">
        <v>1061</v>
      </c>
      <c r="C112" s="617">
        <f>'[19]Rev_SP-12me'!T207</f>
        <v>123</v>
      </c>
      <c r="D112" s="582">
        <f>'[19]Rev_SP-12me'!V207</f>
        <v>41.700015</v>
      </c>
      <c r="E112" s="582">
        <f>'[19]Rev_SP-12me'!AA207</f>
        <v>139.00206835599943</v>
      </c>
      <c r="F112" s="582"/>
      <c r="G112" s="579">
        <f>'[19]Rev_SP-12me'!J207</f>
        <v>6.1</v>
      </c>
      <c r="H112" s="435">
        <v>2000</v>
      </c>
      <c r="I112" s="582">
        <f>'[19]Rev_SP-12me'!AC207</f>
        <v>0</v>
      </c>
      <c r="J112" s="582">
        <f>'[19]Rev_SP-12me'!AD207</f>
        <v>84.791261697159641</v>
      </c>
      <c r="K112" s="582">
        <f>'[19]Rev_SP-12me'!AF207</f>
        <v>0.29039999999999999</v>
      </c>
      <c r="L112" s="218">
        <f t="shared" si="3"/>
        <v>85.081661697159646</v>
      </c>
    </row>
    <row r="113" spans="2:12" ht="14.5" x14ac:dyDescent="0.25">
      <c r="B113" s="224" t="s">
        <v>197</v>
      </c>
      <c r="C113" s="610">
        <f>'[19]Rev_SP-12me'!T207</f>
        <v>123</v>
      </c>
      <c r="D113" s="583">
        <f>'[19]Rev_SP-12me'!V207</f>
        <v>41.700015</v>
      </c>
      <c r="E113" s="583">
        <f>'[19]Rev_SP-12me'!AA207</f>
        <v>139.00206835599943</v>
      </c>
      <c r="F113" s="583"/>
      <c r="G113" s="580">
        <f>'[19]Rev_SP-12me'!J207</f>
        <v>6.1</v>
      </c>
      <c r="H113" s="435">
        <v>2000</v>
      </c>
      <c r="I113" s="583">
        <f>'[19]Rev_SP-12me'!AC207</f>
        <v>0</v>
      </c>
      <c r="J113" s="583">
        <f>'[19]Rev_SP-12me'!AD207</f>
        <v>84.791261697159641</v>
      </c>
      <c r="K113" s="583">
        <f>'[19]Rev_SP-12me'!AF207</f>
        <v>0.29039999999999999</v>
      </c>
      <c r="L113" s="222">
        <f t="shared" si="3"/>
        <v>85.081661697159646</v>
      </c>
    </row>
    <row r="114" spans="2:12" ht="14.5" x14ac:dyDescent="0.25">
      <c r="B114" s="224"/>
      <c r="C114" s="577"/>
      <c r="D114" s="583"/>
      <c r="E114" s="583"/>
      <c r="F114" s="583"/>
      <c r="G114" s="580"/>
      <c r="H114" s="435"/>
      <c r="I114" s="583"/>
      <c r="J114" s="583"/>
      <c r="K114" s="583"/>
      <c r="L114" s="222"/>
    </row>
    <row r="115" spans="2:12" ht="14.5" x14ac:dyDescent="0.25">
      <c r="B115" s="220" t="s">
        <v>1063</v>
      </c>
      <c r="C115" s="576">
        <f>'[19]Rev_SP-12me'!T214</f>
        <v>0</v>
      </c>
      <c r="D115" s="582">
        <f>'[19]Rev_SP-12me'!V214</f>
        <v>0</v>
      </c>
      <c r="E115" s="582">
        <f>'[19]Rev_SP-12me'!AA214</f>
        <v>0</v>
      </c>
      <c r="F115" s="582">
        <f>'[19]Rev_SP-12me'!I214</f>
        <v>500</v>
      </c>
      <c r="G115" s="579">
        <f>'[19]Rev_SP-12me'!J214</f>
        <v>5.05</v>
      </c>
      <c r="H115" s="435">
        <v>2000</v>
      </c>
      <c r="I115" s="582">
        <f>'[19]Rev_SP-12me'!AC214</f>
        <v>0</v>
      </c>
      <c r="J115" s="582">
        <f>'[19]Rev_SP-12me'!AD214</f>
        <v>0</v>
      </c>
      <c r="K115" s="582">
        <f>'[19]Rev_SP-12me'!AF214</f>
        <v>0</v>
      </c>
      <c r="L115" s="218">
        <f t="shared" ref="L115:L124" si="4">SUM(I115:K115)</f>
        <v>0</v>
      </c>
    </row>
    <row r="116" spans="2:12" ht="14.5" x14ac:dyDescent="0.25">
      <c r="B116" s="220" t="s">
        <v>1064</v>
      </c>
      <c r="C116" s="576">
        <f>'[19]Rev_SP-12me'!T220</f>
        <v>0</v>
      </c>
      <c r="D116" s="582">
        <f>'[19]Rev_SP-12me'!V220</f>
        <v>0</v>
      </c>
      <c r="E116" s="582">
        <f>'[19]Rev_SP-12me'!AA220</f>
        <v>0</v>
      </c>
      <c r="F116" s="582">
        <f>'[19]Rev_SP-12me'!I220</f>
        <v>500</v>
      </c>
      <c r="G116" s="579">
        <f>'[19]Rev_SP-12me'!J220</f>
        <v>4.95</v>
      </c>
      <c r="H116" s="435">
        <v>2000</v>
      </c>
      <c r="I116" s="582">
        <f>'[19]Rev_SP-12me'!AC220</f>
        <v>0</v>
      </c>
      <c r="J116" s="582">
        <f>'[19]Rev_SP-12me'!AD220</f>
        <v>0</v>
      </c>
      <c r="K116" s="582">
        <f>'[19]Rev_SP-12me'!AF220</f>
        <v>0</v>
      </c>
      <c r="L116" s="218">
        <f t="shared" si="4"/>
        <v>0</v>
      </c>
    </row>
    <row r="117" spans="2:12" ht="14.5" x14ac:dyDescent="0.25">
      <c r="B117" s="220" t="s">
        <v>856</v>
      </c>
      <c r="C117" s="576">
        <f>'[19]Rev_SP-12me'!T226</f>
        <v>280</v>
      </c>
      <c r="D117" s="582">
        <f>'[19]Rev_SP-12me'!V226</f>
        <v>186.29331634300098</v>
      </c>
      <c r="E117" s="582">
        <f>'[19]Rev_SP-12me'!AA226</f>
        <v>383.01906003299217</v>
      </c>
      <c r="F117" s="582">
        <f>'[19]Rev_SP-12me'!I226</f>
        <v>285</v>
      </c>
      <c r="G117" s="579">
        <f>'[19]Rev_SP-12me'!J226</f>
        <v>7.3</v>
      </c>
      <c r="H117" s="435">
        <v>2000</v>
      </c>
      <c r="I117" s="582">
        <f>'[19]Rev_SP-12me'!AC226</f>
        <v>50.969851351445072</v>
      </c>
      <c r="J117" s="582">
        <f>'[19]Rev_SP-12me'!AD226</f>
        <v>279.60391382408432</v>
      </c>
      <c r="K117" s="582">
        <f>'[19]Rev_SP-12me'!AF226</f>
        <v>0.64080000000000004</v>
      </c>
      <c r="L117" s="218">
        <f t="shared" si="4"/>
        <v>331.2145651755294</v>
      </c>
    </row>
    <row r="118" spans="2:12" ht="14.5" x14ac:dyDescent="0.25">
      <c r="B118" s="220" t="s">
        <v>1065</v>
      </c>
      <c r="C118" s="576">
        <f>'[19]Rev_SP-12me'!T232</f>
        <v>933</v>
      </c>
      <c r="D118" s="582">
        <f>'[19]Rev_SP-12me'!V232</f>
        <v>207.05253185130201</v>
      </c>
      <c r="E118" s="582">
        <f>'[19]Rev_SP-12me'!AA232</f>
        <v>357.24666102541778</v>
      </c>
      <c r="F118" s="582">
        <f>'[19]Rev_SP-12me'!I232</f>
        <v>500</v>
      </c>
      <c r="G118" s="579">
        <f>'[19]Rev_SP-12me'!J232</f>
        <v>11.8</v>
      </c>
      <c r="H118" s="435">
        <v>2000</v>
      </c>
      <c r="I118" s="582">
        <f>'[19]Rev_SP-12me'!AC232</f>
        <v>99.385215288624977</v>
      </c>
      <c r="J118" s="582">
        <f>'[19]Rev_SP-12me'!AD232</f>
        <v>421.55106000999302</v>
      </c>
      <c r="K118" s="582">
        <f>'[19]Rev_SP-12me'!AF232</f>
        <v>2.0952000000000002</v>
      </c>
      <c r="L118" s="218">
        <f t="shared" si="4"/>
        <v>523.03147529861803</v>
      </c>
    </row>
    <row r="119" spans="2:12" x14ac:dyDescent="0.25">
      <c r="B119" s="220" t="s">
        <v>1066</v>
      </c>
      <c r="C119" s="576">
        <f>'[19]Rev_SP-12me'!T238</f>
        <v>0</v>
      </c>
      <c r="D119" s="582">
        <f>'[19]Rev_SP-12me'!V238</f>
        <v>0</v>
      </c>
      <c r="E119" s="582">
        <f>'[19]Rev_SP-12me'!AA238</f>
        <v>0</v>
      </c>
      <c r="F119" s="582">
        <f>'[19]Rev_SP-12me'!I238</f>
        <v>0</v>
      </c>
      <c r="G119" s="579">
        <f>'[19]Rev_SP-12me'!J238</f>
        <v>4.7699999999999996</v>
      </c>
      <c r="H119" s="586"/>
      <c r="I119" s="582">
        <f>'[19]Rev_SP-12me'!AC238</f>
        <v>0</v>
      </c>
      <c r="J119" s="582">
        <f>'[19]Rev_SP-12me'!AD238</f>
        <v>0</v>
      </c>
      <c r="K119" s="582">
        <f>'[19]Rev_SP-12me'!AF238</f>
        <v>0</v>
      </c>
      <c r="L119" s="218">
        <f t="shared" si="4"/>
        <v>0</v>
      </c>
    </row>
    <row r="120" spans="2:12" ht="14.5" x14ac:dyDescent="0.25">
      <c r="B120" s="220" t="s">
        <v>1067</v>
      </c>
      <c r="C120" s="576">
        <f>'[19]Rev_SP-12me'!T239</f>
        <v>78</v>
      </c>
      <c r="D120" s="582">
        <f>'[19]Rev_SP-12me'!V239</f>
        <v>45.094427239333704</v>
      </c>
      <c r="E120" s="582">
        <f>'[19]Rev_SP-12me'!AA239</f>
        <v>60.973048902239995</v>
      </c>
      <c r="F120" s="582">
        <f>'[19]Rev_SP-12me'!I239</f>
        <v>100</v>
      </c>
      <c r="G120" s="579">
        <f>'[19]Rev_SP-12me'!J239</f>
        <v>6</v>
      </c>
      <c r="H120" s="435">
        <v>2000</v>
      </c>
      <c r="I120" s="582">
        <f>'[19]Rev_SP-12me'!AC239</f>
        <v>4.3290650149760355</v>
      </c>
      <c r="J120" s="582">
        <f>'[19]Rev_SP-12me'!AD239</f>
        <v>38.088458791344003</v>
      </c>
      <c r="K120" s="582">
        <f>'[19]Rev_SP-12me'!AF239</f>
        <v>0.16800000000000001</v>
      </c>
      <c r="L120" s="218">
        <f t="shared" si="4"/>
        <v>42.58552380632004</v>
      </c>
    </row>
    <row r="121" spans="2:12" ht="14.5" x14ac:dyDescent="0.25">
      <c r="B121" s="228" t="s">
        <v>1051</v>
      </c>
      <c r="C121" s="610">
        <f>'[19]Rev_SP-12me'!T240</f>
        <v>78</v>
      </c>
      <c r="D121" s="583">
        <f>'[19]Rev_SP-12me'!V240</f>
        <v>45.094427239333704</v>
      </c>
      <c r="E121" s="583">
        <f>'[19]Rev_SP-12me'!AA240</f>
        <v>22.466429652239999</v>
      </c>
      <c r="F121" s="583">
        <f>'[19]Rev_SP-12me'!I240</f>
        <v>100</v>
      </c>
      <c r="G121" s="580">
        <f>'[19]Rev_SP-12me'!J240</f>
        <v>6</v>
      </c>
      <c r="H121" s="435">
        <v>2000</v>
      </c>
      <c r="I121" s="583">
        <f>'[19]Rev_SP-12me'!AC240</f>
        <v>4.3290650149760355</v>
      </c>
      <c r="J121" s="583">
        <f>'[19]Rev_SP-12me'!AD240</f>
        <v>13.479857791343999</v>
      </c>
      <c r="K121" s="583">
        <f>'[19]Rev_SP-12me'!AF240</f>
        <v>0.16800000000000001</v>
      </c>
      <c r="L121" s="222">
        <f t="shared" si="4"/>
        <v>17.976922806320033</v>
      </c>
    </row>
    <row r="122" spans="2:12" ht="14.5" x14ac:dyDescent="0.25">
      <c r="B122" s="228" t="s">
        <v>1052</v>
      </c>
      <c r="C122" s="577">
        <f>'[19]Rev_SP-12me'!T242</f>
        <v>0</v>
      </c>
      <c r="D122" s="583">
        <f>'[19]Rev_SP-12me'!V242</f>
        <v>0</v>
      </c>
      <c r="E122" s="583">
        <f>'[19]Rev_SP-12me'!AA242</f>
        <v>6.8349937499999998</v>
      </c>
      <c r="F122" s="583"/>
      <c r="G122" s="580">
        <f>'[19]Rev_SP-12me'!J242</f>
        <v>7</v>
      </c>
      <c r="H122" s="435">
        <v>2000</v>
      </c>
      <c r="I122" s="583">
        <f>'[19]Rev_SP-12me'!AC242</f>
        <v>0</v>
      </c>
      <c r="J122" s="583">
        <f>'[19]Rev_SP-12me'!AD242</f>
        <v>4.7844956249999999</v>
      </c>
      <c r="K122" s="583">
        <f>'[19]Rev_SP-12me'!AF242</f>
        <v>0</v>
      </c>
      <c r="L122" s="222">
        <f t="shared" si="4"/>
        <v>4.7844956249999999</v>
      </c>
    </row>
    <row r="123" spans="2:12" ht="14.5" x14ac:dyDescent="0.25">
      <c r="B123" s="228" t="s">
        <v>1053</v>
      </c>
      <c r="C123" s="577">
        <f>'[19]Rev_SP-12me'!T243</f>
        <v>0</v>
      </c>
      <c r="D123" s="583">
        <f>'[19]Rev_SP-12me'!V243</f>
        <v>0</v>
      </c>
      <c r="E123" s="583">
        <f>'[19]Rev_SP-12me'!AA243</f>
        <v>8.2113007500000013</v>
      </c>
      <c r="F123" s="583"/>
      <c r="G123" s="580">
        <f>'[19]Rev_SP-12me'!J243</f>
        <v>7</v>
      </c>
      <c r="H123" s="435">
        <v>2000</v>
      </c>
      <c r="I123" s="583">
        <f>'[19]Rev_SP-12me'!AC243</f>
        <v>0</v>
      </c>
      <c r="J123" s="583">
        <f>'[19]Rev_SP-12me'!AD243</f>
        <v>5.7479105250000009</v>
      </c>
      <c r="K123" s="583">
        <f>'[19]Rev_SP-12me'!AF243</f>
        <v>0</v>
      </c>
      <c r="L123" s="222">
        <f t="shared" si="4"/>
        <v>5.7479105250000009</v>
      </c>
    </row>
    <row r="124" spans="2:12" ht="14.5" x14ac:dyDescent="0.25">
      <c r="B124" s="228" t="s">
        <v>1054</v>
      </c>
      <c r="C124" s="577">
        <f>'[19]Rev_SP-12me'!T244</f>
        <v>0</v>
      </c>
      <c r="D124" s="583">
        <f>'[19]Rev_SP-12me'!V244</f>
        <v>0</v>
      </c>
      <c r="E124" s="583">
        <f>'[19]Rev_SP-12me'!AA244</f>
        <v>23.460324750000002</v>
      </c>
      <c r="F124" s="583"/>
      <c r="G124" s="580">
        <f>'[19]Rev_SP-12me'!J244</f>
        <v>6</v>
      </c>
      <c r="H124" s="435">
        <v>2000</v>
      </c>
      <c r="I124" s="583">
        <f>'[19]Rev_SP-12me'!AC244</f>
        <v>0</v>
      </c>
      <c r="J124" s="583">
        <f>'[19]Rev_SP-12me'!AD244</f>
        <v>14.076194850000002</v>
      </c>
      <c r="K124" s="583">
        <f>'[19]Rev_SP-12me'!AF244</f>
        <v>0</v>
      </c>
      <c r="L124" s="222">
        <f t="shared" si="4"/>
        <v>14.076194850000002</v>
      </c>
    </row>
    <row r="125" spans="2:12" x14ac:dyDescent="0.25">
      <c r="B125" s="214" t="s">
        <v>1068</v>
      </c>
      <c r="C125" s="212">
        <f>SUM(C74,C89,C94,C95,C100,C105,C110,C112,C115,C116,C117,C118,C119,C120)</f>
        <v>15380</v>
      </c>
      <c r="D125" s="212">
        <f>SUM(D74,D89,D94,D95,D100,D105,D110,D112,D115,D116,D117,D118,D119,D120)</f>
        <v>4034.2361805085675</v>
      </c>
      <c r="E125" s="212">
        <f>SUM(E74,E89,E94,E95,E100,E105,E110,E112,E115,E116,E117,E118,E119,E120)</f>
        <v>8634.6628847485717</v>
      </c>
      <c r="F125" s="212"/>
      <c r="G125" s="439"/>
      <c r="H125" s="439"/>
      <c r="I125" s="212">
        <f>SUM(I74,I89,I94,I95,I100,I105,I110,I112,I115,I116,I117,I118,I119,I120)</f>
        <v>1748.3150693315649</v>
      </c>
      <c r="J125" s="212">
        <f>SUM(J74,J89,J94,J95,J100,J105,J110,J112,J115,J116,J117,J118,J119,J120)</f>
        <v>7267.2741713331825</v>
      </c>
      <c r="K125" s="212">
        <f>SUM(K74,K89,K94,K95,K100,K105,K110,K112,K115,K116,K117,K118,K119,K120)</f>
        <v>34.845599999999997</v>
      </c>
      <c r="L125" s="234">
        <f>SUM(L74,L89,L94,L95,L100,L105,L110,L112,L115,L116,L117,L118,L119,L120)</f>
        <v>9050.4348406647459</v>
      </c>
    </row>
    <row r="126" spans="2:12" x14ac:dyDescent="0.25">
      <c r="B126" s="590"/>
      <c r="F126" s="4"/>
      <c r="G126" s="4"/>
      <c r="H126" s="4"/>
    </row>
    <row r="127" spans="2:12" x14ac:dyDescent="0.25">
      <c r="B127" s="220" t="s">
        <v>189</v>
      </c>
      <c r="C127" s="17"/>
      <c r="D127" s="17"/>
      <c r="E127" s="17"/>
      <c r="F127" s="590"/>
      <c r="G127" s="590"/>
      <c r="H127" s="590"/>
      <c r="I127" s="17"/>
      <c r="J127" s="17"/>
      <c r="K127" s="17"/>
      <c r="L127" s="88"/>
    </row>
    <row r="128" spans="2:12" x14ac:dyDescent="0.25">
      <c r="B128" s="220" t="s">
        <v>1069</v>
      </c>
      <c r="C128" s="576">
        <f>'[19]Rev_SP-12me'!T256-'[19]Rev_SP-12me'!T279</f>
        <v>631</v>
      </c>
      <c r="D128" s="582">
        <f>'[19]Rev_SP-12me'!V256-'[19]Rev_SP-12me'!V279</f>
        <v>1905.2428955868418</v>
      </c>
      <c r="E128" s="582">
        <f>'[19]Rev_SP-12me'!AA256-'[19]Rev_SP-12me'!AA279</f>
        <v>7786.8321168985121</v>
      </c>
      <c r="F128" s="582"/>
      <c r="G128" s="424"/>
      <c r="H128" s="586"/>
      <c r="I128" s="582">
        <f>'[19]Rev_SP-12me'!AC256-'[19]Rev_SP-12me'!AC279</f>
        <v>914.18285586503566</v>
      </c>
      <c r="J128" s="582">
        <f>'[19]Rev_SP-12me'!AD256-'[19]Rev_SP-12me'!AD279</f>
        <v>5826.7004170913679</v>
      </c>
      <c r="K128" s="582">
        <f>'[19]Rev_SP-12me'!AF256-'[19]Rev_SP-12me'!AF279</f>
        <v>2.4695999999999998</v>
      </c>
      <c r="L128" s="219">
        <f t="shared" ref="L128:L167" si="5">SUM(I128:K128)</f>
        <v>6743.3528729564041</v>
      </c>
    </row>
    <row r="129" spans="2:12" x14ac:dyDescent="0.25">
      <c r="B129" s="237" t="s">
        <v>1070</v>
      </c>
      <c r="C129" s="601">
        <f>'[19]Rev_SP-12me'!T257</f>
        <v>625</v>
      </c>
      <c r="D129" s="605">
        <f>'[19]Rev_SP-12me'!V257</f>
        <v>1895.7889024161318</v>
      </c>
      <c r="E129" s="605">
        <f>'[19]Rev_SP-12me'!AA257</f>
        <v>7756.7114681927378</v>
      </c>
      <c r="F129" s="609">
        <f>'[19]Rev_SP-12me'!I257</f>
        <v>500</v>
      </c>
      <c r="G129" s="603">
        <f>'[19]Rev_SP-12me'!J257</f>
        <v>7.15</v>
      </c>
      <c r="H129" s="147">
        <v>3500</v>
      </c>
      <c r="I129" s="605">
        <f>'[19]Rev_SP-12me'!AC257</f>
        <v>909.64493914309492</v>
      </c>
      <c r="J129" s="605">
        <f>'[19]Rev_SP-12me'!AD257</f>
        <v>5804.1237862733733</v>
      </c>
      <c r="K129" s="605">
        <f>'[19]Rev_SP-12me'!AF257</f>
        <v>2.4464999999999999</v>
      </c>
      <c r="L129" s="202">
        <f t="shared" si="5"/>
        <v>6716.2152254164685</v>
      </c>
    </row>
    <row r="130" spans="2:12" x14ac:dyDescent="0.25">
      <c r="B130" s="224" t="s">
        <v>1037</v>
      </c>
      <c r="C130" s="577">
        <f>'[19]Rev_SP-12me'!T258</f>
        <v>623</v>
      </c>
      <c r="D130" s="583">
        <f>'[19]Rev_SP-12me'!V258</f>
        <v>1893.5640089718099</v>
      </c>
      <c r="E130" s="583">
        <f>'[19]Rev_SP-12me'!AA258</f>
        <v>2568.3775778327445</v>
      </c>
      <c r="F130" s="607">
        <f>'[19]Rev_SP-12me'!I258</f>
        <v>500</v>
      </c>
      <c r="G130" s="580">
        <f>'[19]Rev_SP-12me'!J258</f>
        <v>7.15</v>
      </c>
      <c r="H130" s="147">
        <v>3500</v>
      </c>
      <c r="I130" s="583">
        <f>'[19]Rev_SP-12me'!AC258</f>
        <v>908.91072430646875</v>
      </c>
      <c r="J130" s="583">
        <f>'[19]Rev_SP-12me'!AD258</f>
        <v>1836.3899681504124</v>
      </c>
      <c r="K130" s="583">
        <f>'[19]Rev_SP-12me'!AF258</f>
        <v>2.4380999999999999</v>
      </c>
      <c r="L130" s="202">
        <f t="shared" si="5"/>
        <v>2747.7387924568811</v>
      </c>
    </row>
    <row r="131" spans="2:12" x14ac:dyDescent="0.25">
      <c r="B131" s="224" t="s">
        <v>1071</v>
      </c>
      <c r="C131" s="577">
        <f>'[19]Rev_SP-12me'!T260</f>
        <v>0</v>
      </c>
      <c r="D131" s="583">
        <f>'[19]Rev_SP-12me'!V260</f>
        <v>0</v>
      </c>
      <c r="E131" s="583">
        <f>'[19]Rev_SP-12me'!AA260</f>
        <v>1.0896526084597191</v>
      </c>
      <c r="F131" s="607"/>
      <c r="G131" s="580">
        <f>'[19]Rev_SP-12me'!J260</f>
        <v>7.15</v>
      </c>
      <c r="H131" s="147">
        <v>3500</v>
      </c>
      <c r="I131" s="583">
        <f>'[19]Rev_SP-12me'!AC260</f>
        <v>0</v>
      </c>
      <c r="J131" s="583">
        <f>'[19]Rev_SP-12me'!AD260</f>
        <v>0.77910161504869913</v>
      </c>
      <c r="K131" s="583">
        <f>'[19]Rev_SP-12me'!AF260</f>
        <v>0</v>
      </c>
      <c r="L131" s="202">
        <f t="shared" si="5"/>
        <v>0.77910161504869913</v>
      </c>
    </row>
    <row r="132" spans="2:12" x14ac:dyDescent="0.25">
      <c r="B132" s="224" t="s">
        <v>1072</v>
      </c>
      <c r="C132" s="577">
        <f>'[19]Rev_SP-12me'!T261</f>
        <v>0</v>
      </c>
      <c r="D132" s="583">
        <f>'[19]Rev_SP-12me'!V261</f>
        <v>0</v>
      </c>
      <c r="E132" s="583">
        <f>'[19]Rev_SP-12me'!AA261</f>
        <v>1.7990442369586839</v>
      </c>
      <c r="F132" s="607"/>
      <c r="G132" s="580">
        <f>'[19]Rev_SP-12me'!J261</f>
        <v>7.3</v>
      </c>
      <c r="H132" s="147">
        <v>3500</v>
      </c>
      <c r="I132" s="583">
        <f>'[19]Rev_SP-12me'!AC261</f>
        <v>0</v>
      </c>
      <c r="J132" s="583">
        <f>'[19]Rev_SP-12me'!AD261</f>
        <v>1.3133022929798392</v>
      </c>
      <c r="K132" s="583">
        <f>'[19]Rev_SP-12me'!AF261</f>
        <v>0</v>
      </c>
      <c r="L132" s="202">
        <f t="shared" si="5"/>
        <v>1.3133022929798392</v>
      </c>
    </row>
    <row r="133" spans="2:12" x14ac:dyDescent="0.25">
      <c r="B133" s="224" t="s">
        <v>1073</v>
      </c>
      <c r="C133" s="577">
        <f>'[19]Rev_SP-12me'!T262</f>
        <v>2</v>
      </c>
      <c r="D133" s="583">
        <f>'[19]Rev_SP-12me'!V262</f>
        <v>2.2248934443217698</v>
      </c>
      <c r="E133" s="583">
        <f>'[19]Rev_SP-12me'!AA262</f>
        <v>2.1826572749379962</v>
      </c>
      <c r="F133" s="607">
        <f>'[19]Rev_SP-12me'!I262</f>
        <v>500</v>
      </c>
      <c r="G133" s="580">
        <f>'[19]Rev_SP-12me'!J262</f>
        <v>7.9</v>
      </c>
      <c r="H133" s="147">
        <v>3500</v>
      </c>
      <c r="I133" s="583">
        <f>'[19]Rev_SP-12me'!AC262</f>
        <v>0.73421483662618403</v>
      </c>
      <c r="J133" s="583">
        <f>'[19]Rev_SP-12me'!AD262</f>
        <v>1.7242992472010172</v>
      </c>
      <c r="K133" s="583">
        <f>'[19]Rev_SP-12me'!AF262</f>
        <v>8.3999999999999995E-3</v>
      </c>
      <c r="L133" s="202">
        <f t="shared" si="5"/>
        <v>2.4669140838272012</v>
      </c>
    </row>
    <row r="134" spans="2:12" x14ac:dyDescent="0.25">
      <c r="B134" s="228" t="s">
        <v>1052</v>
      </c>
      <c r="C134" s="577">
        <f>'[19]Rev_SP-12me'!T264</f>
        <v>0</v>
      </c>
      <c r="D134" s="583">
        <f>'[19]Rev_SP-12me'!V264</f>
        <v>0</v>
      </c>
      <c r="E134" s="583">
        <f>'[19]Rev_SP-12me'!AA264</f>
        <v>1222.98186160405</v>
      </c>
      <c r="F134" s="607"/>
      <c r="G134" s="580">
        <f>'[19]Rev_SP-12me'!J264</f>
        <v>8.15</v>
      </c>
      <c r="H134" s="147">
        <v>3500</v>
      </c>
      <c r="I134" s="583">
        <f>'[19]Rev_SP-12me'!AC264</f>
        <v>0</v>
      </c>
      <c r="J134" s="583">
        <f>'[19]Rev_SP-12me'!AD264</f>
        <v>996.73021720730083</v>
      </c>
      <c r="K134" s="583">
        <f>'[19]Rev_SP-12me'!AF264</f>
        <v>0</v>
      </c>
      <c r="L134" s="202">
        <f t="shared" si="5"/>
        <v>996.73021720730083</v>
      </c>
    </row>
    <row r="135" spans="2:12" x14ac:dyDescent="0.25">
      <c r="B135" s="228" t="s">
        <v>1053</v>
      </c>
      <c r="C135" s="577">
        <f>'[19]Rev_SP-12me'!T265</f>
        <v>0</v>
      </c>
      <c r="D135" s="583">
        <f>'[19]Rev_SP-12me'!V265</f>
        <v>0</v>
      </c>
      <c r="E135" s="583">
        <f>'[19]Rev_SP-12me'!AA265</f>
        <v>1355.862153959858</v>
      </c>
      <c r="F135" s="607"/>
      <c r="G135" s="580">
        <f>'[19]Rev_SP-12me'!J265</f>
        <v>8.15</v>
      </c>
      <c r="H135" s="147">
        <v>3500</v>
      </c>
      <c r="I135" s="583">
        <f>'[19]Rev_SP-12me'!AC265</f>
        <v>0</v>
      </c>
      <c r="J135" s="583">
        <f>'[19]Rev_SP-12me'!AD265</f>
        <v>1105.0276554772843</v>
      </c>
      <c r="K135" s="583">
        <f>'[19]Rev_SP-12me'!AF265</f>
        <v>0</v>
      </c>
      <c r="L135" s="202">
        <f t="shared" si="5"/>
        <v>1105.0276554772843</v>
      </c>
    </row>
    <row r="136" spans="2:12" x14ac:dyDescent="0.25">
      <c r="B136" s="228" t="s">
        <v>1054</v>
      </c>
      <c r="C136" s="577">
        <f>'[19]Rev_SP-12me'!T266</f>
        <v>0</v>
      </c>
      <c r="D136" s="583">
        <f>'[19]Rev_SP-12me'!V266</f>
        <v>0</v>
      </c>
      <c r="E136" s="583">
        <f>'[19]Rev_SP-12me'!AA266</f>
        <v>2604.4185206757288</v>
      </c>
      <c r="F136" s="607"/>
      <c r="G136" s="580">
        <f>'[19]Rev_SP-12me'!J266</f>
        <v>7.15</v>
      </c>
      <c r="H136" s="147">
        <v>3500</v>
      </c>
      <c r="I136" s="583">
        <f>'[19]Rev_SP-12me'!AC266</f>
        <v>0</v>
      </c>
      <c r="J136" s="583">
        <f>'[19]Rev_SP-12me'!AD266</f>
        <v>1862.1592422831461</v>
      </c>
      <c r="K136" s="583">
        <f>'[19]Rev_SP-12me'!AF266</f>
        <v>0</v>
      </c>
      <c r="L136" s="202">
        <f t="shared" si="5"/>
        <v>1862.1592422831461</v>
      </c>
    </row>
    <row r="137" spans="2:12" x14ac:dyDescent="0.25">
      <c r="B137" s="220" t="s">
        <v>1045</v>
      </c>
      <c r="C137" s="576">
        <f>'[19]Rev_SP-12me'!T267</f>
        <v>6</v>
      </c>
      <c r="D137" s="582">
        <f>'[19]Rev_SP-12me'!V267</f>
        <v>9.4539931707099498</v>
      </c>
      <c r="E137" s="582">
        <f>'[19]Rev_SP-12me'!AA267</f>
        <v>30.120648705774713</v>
      </c>
      <c r="F137" s="608">
        <f>'[19]Rev_SP-12me'!I267</f>
        <v>500</v>
      </c>
      <c r="G137" s="579">
        <f>'[19]Rev_SP-12me'!J267</f>
        <v>7.15</v>
      </c>
      <c r="H137" s="147">
        <v>3500</v>
      </c>
      <c r="I137" s="582">
        <f>'[19]Rev_SP-12me'!AC267</f>
        <v>4.5379167219407757</v>
      </c>
      <c r="J137" s="582">
        <f>'[19]Rev_SP-12me'!AD267</f>
        <v>22.576630817994783</v>
      </c>
      <c r="K137" s="582">
        <f>'[19]Rev_SP-12me'!AF267</f>
        <v>2.3099999999999999E-2</v>
      </c>
      <c r="L137" s="219">
        <f t="shared" si="5"/>
        <v>27.137647539935557</v>
      </c>
    </row>
    <row r="138" spans="2:12" x14ac:dyDescent="0.25">
      <c r="B138" s="228" t="s">
        <v>1074</v>
      </c>
      <c r="C138" s="577">
        <f>'[19]Rev_SP-12me'!T268</f>
        <v>6</v>
      </c>
      <c r="D138" s="583">
        <f>'[19]Rev_SP-12me'!V268</f>
        <v>9.4539931707099498</v>
      </c>
      <c r="E138" s="583">
        <f>'[19]Rev_SP-12me'!AA268</f>
        <v>8.8875492737235522</v>
      </c>
      <c r="F138" s="607">
        <f>'[19]Rev_SP-12me'!I268</f>
        <v>500</v>
      </c>
      <c r="G138" s="580">
        <f>'[19]Rev_SP-12me'!J268</f>
        <v>7.15</v>
      </c>
      <c r="H138" s="147">
        <v>3500</v>
      </c>
      <c r="I138" s="583">
        <f>'[19]Rev_SP-12me'!AC268</f>
        <v>4.5379167219407757</v>
      </c>
      <c r="J138" s="583">
        <f>'[19]Rev_SP-12me'!AD268</f>
        <v>6.3545977307123405</v>
      </c>
      <c r="K138" s="583">
        <f>'[19]Rev_SP-12me'!AF268</f>
        <v>2.3099999999999999E-2</v>
      </c>
      <c r="L138" s="202">
        <f t="shared" si="5"/>
        <v>10.915614452653116</v>
      </c>
    </row>
    <row r="139" spans="2:12" x14ac:dyDescent="0.25">
      <c r="B139" s="228" t="s">
        <v>1047</v>
      </c>
      <c r="C139" s="577">
        <f>'[19]Rev_SP-12me'!T270</f>
        <v>0</v>
      </c>
      <c r="D139" s="583">
        <f>'[19]Rev_SP-12me'!V270</f>
        <v>0</v>
      </c>
      <c r="E139" s="583">
        <f>'[19]Rev_SP-12me'!AA270</f>
        <v>5.3032485783490877</v>
      </c>
      <c r="F139" s="607"/>
      <c r="G139" s="580">
        <f>'[19]Rev_SP-12me'!J270</f>
        <v>8.15</v>
      </c>
      <c r="H139" s="147">
        <v>3500</v>
      </c>
      <c r="I139" s="583">
        <f>'[19]Rev_SP-12me'!AC270</f>
        <v>0</v>
      </c>
      <c r="J139" s="583">
        <f>'[19]Rev_SP-12me'!AD270</f>
        <v>4.322147591354506</v>
      </c>
      <c r="K139" s="583">
        <f>'[19]Rev_SP-12me'!AF270</f>
        <v>0</v>
      </c>
      <c r="L139" s="202">
        <f t="shared" si="5"/>
        <v>4.322147591354506</v>
      </c>
    </row>
    <row r="140" spans="2:12" x14ac:dyDescent="0.25">
      <c r="B140" s="228" t="s">
        <v>1048</v>
      </c>
      <c r="C140" s="577">
        <f>'[19]Rev_SP-12me'!T271</f>
        <v>0</v>
      </c>
      <c r="D140" s="583">
        <f>'[19]Rev_SP-12me'!V271</f>
        <v>0</v>
      </c>
      <c r="E140" s="583">
        <f>'[19]Rev_SP-12me'!AA271</f>
        <v>5.1004213553095612</v>
      </c>
      <c r="F140" s="607"/>
      <c r="G140" s="580">
        <f>'[19]Rev_SP-12me'!J271</f>
        <v>8.15</v>
      </c>
      <c r="H140" s="147">
        <v>3500</v>
      </c>
      <c r="I140" s="583">
        <f>'[19]Rev_SP-12me'!AC271</f>
        <v>0</v>
      </c>
      <c r="J140" s="583">
        <f>'[19]Rev_SP-12me'!AD271</f>
        <v>4.1568434045772928</v>
      </c>
      <c r="K140" s="583">
        <f>'[19]Rev_SP-12me'!AF271</f>
        <v>0</v>
      </c>
      <c r="L140" s="202">
        <f t="shared" si="5"/>
        <v>4.1568434045772928</v>
      </c>
    </row>
    <row r="141" spans="2:12" x14ac:dyDescent="0.25">
      <c r="B141" s="228" t="s">
        <v>1075</v>
      </c>
      <c r="C141" s="577">
        <f>'[19]Rev_SP-12me'!T272</f>
        <v>0</v>
      </c>
      <c r="D141" s="583">
        <f>'[19]Rev_SP-12me'!V272</f>
        <v>0</v>
      </c>
      <c r="E141" s="583">
        <f>'[19]Rev_SP-12me'!AA272</f>
        <v>10.829429498392509</v>
      </c>
      <c r="F141" s="607"/>
      <c r="G141" s="580">
        <f>'[19]Rev_SP-12me'!J272</f>
        <v>7.15</v>
      </c>
      <c r="H141" s="147">
        <v>3500</v>
      </c>
      <c r="I141" s="583">
        <f>'[19]Rev_SP-12me'!AC272</f>
        <v>0</v>
      </c>
      <c r="J141" s="583">
        <f>'[19]Rev_SP-12me'!AD272</f>
        <v>7.7430420913506435</v>
      </c>
      <c r="K141" s="583">
        <f>'[19]Rev_SP-12me'!AF272</f>
        <v>0</v>
      </c>
      <c r="L141" s="202">
        <f t="shared" si="5"/>
        <v>7.7430420913506435</v>
      </c>
    </row>
    <row r="142" spans="2:12" x14ac:dyDescent="0.25">
      <c r="B142" s="220" t="s">
        <v>1076</v>
      </c>
      <c r="C142" s="576">
        <f>'[19]Rev_SP-12me'!T279</f>
        <v>6</v>
      </c>
      <c r="D142" s="582">
        <f>'[19]Rev_SP-12me'!V279</f>
        <v>11.425128497868499</v>
      </c>
      <c r="E142" s="582">
        <f>'[19]Rev_SP-12me'!AA279</f>
        <v>62.209636230886538</v>
      </c>
      <c r="F142" s="608">
        <f>'[19]Rev_SP-12me'!I279</f>
        <v>500</v>
      </c>
      <c r="G142" s="579">
        <f>'[19]Rev_SP-12me'!J279</f>
        <v>7.15</v>
      </c>
      <c r="H142" s="147">
        <v>3500</v>
      </c>
      <c r="I142" s="582">
        <f>'[19]Rev_SP-12me'!AC279</f>
        <v>5.4840616789768806</v>
      </c>
      <c r="J142" s="582">
        <f>'[19]Rev_SP-12me'!AD279</f>
        <v>46.601763322898897</v>
      </c>
      <c r="K142" s="582">
        <f>'[19]Rev_SP-12me'!AF279</f>
        <v>2.3099999999999999E-2</v>
      </c>
      <c r="L142" s="219">
        <f t="shared" si="5"/>
        <v>52.108925001875775</v>
      </c>
    </row>
    <row r="143" spans="2:12" x14ac:dyDescent="0.25">
      <c r="B143" s="224" t="s">
        <v>1051</v>
      </c>
      <c r="C143" s="577">
        <f>'[19]Rev_SP-12me'!T280</f>
        <v>6</v>
      </c>
      <c r="D143" s="583">
        <f>'[19]Rev_SP-12me'!V280</f>
        <v>11.425128497868499</v>
      </c>
      <c r="E143" s="583">
        <f>'[19]Rev_SP-12me'!AA280</f>
        <v>21.298603218916426</v>
      </c>
      <c r="F143" s="607">
        <f>'[19]Rev_SP-12me'!I280</f>
        <v>500</v>
      </c>
      <c r="G143" s="580">
        <f>'[19]Rev_SP-12me'!J280</f>
        <v>7.15</v>
      </c>
      <c r="H143" s="147">
        <v>3500</v>
      </c>
      <c r="I143" s="583">
        <f>'[19]Rev_SP-12me'!AC280</f>
        <v>5.4840616789768806</v>
      </c>
      <c r="J143" s="583">
        <f>'[19]Rev_SP-12me'!AD280</f>
        <v>15.228501301525245</v>
      </c>
      <c r="K143" s="583">
        <f>'[19]Rev_SP-12me'!AF280</f>
        <v>2.3099999999999999E-2</v>
      </c>
      <c r="L143" s="202">
        <f t="shared" si="5"/>
        <v>20.735662980502127</v>
      </c>
    </row>
    <row r="144" spans="2:12" x14ac:dyDescent="0.25">
      <c r="B144" s="224" t="s">
        <v>1052</v>
      </c>
      <c r="C144" s="577">
        <f>'[19]Rev_SP-12me'!T282</f>
        <v>0</v>
      </c>
      <c r="D144" s="583">
        <f>'[19]Rev_SP-12me'!V282</f>
        <v>0</v>
      </c>
      <c r="E144" s="583">
        <f>'[19]Rev_SP-12me'!AA282</f>
        <v>10.839416923886901</v>
      </c>
      <c r="F144" s="607"/>
      <c r="G144" s="580">
        <f>'[19]Rev_SP-12me'!J282</f>
        <v>8.15</v>
      </c>
      <c r="H144" s="147">
        <v>3500</v>
      </c>
      <c r="I144" s="583">
        <f>'[19]Rev_SP-12me'!AC282</f>
        <v>0</v>
      </c>
      <c r="J144" s="583">
        <f>'[19]Rev_SP-12me'!AD282</f>
        <v>8.8341247929678239</v>
      </c>
      <c r="K144" s="583">
        <f>'[19]Rev_SP-12me'!AF282</f>
        <v>0</v>
      </c>
      <c r="L144" s="202">
        <f t="shared" si="5"/>
        <v>8.8341247929678239</v>
      </c>
    </row>
    <row r="145" spans="2:12" x14ac:dyDescent="0.25">
      <c r="B145" s="224" t="s">
        <v>1053</v>
      </c>
      <c r="C145" s="577">
        <f>'[19]Rev_SP-12me'!T283</f>
        <v>0</v>
      </c>
      <c r="D145" s="583">
        <f>'[19]Rev_SP-12me'!V283</f>
        <v>0</v>
      </c>
      <c r="E145" s="583">
        <f>'[19]Rev_SP-12me'!AA283</f>
        <v>10.379317254263302</v>
      </c>
      <c r="F145" s="607"/>
      <c r="G145" s="580">
        <f>'[19]Rev_SP-12me'!J283</f>
        <v>8.15</v>
      </c>
      <c r="H145" s="147">
        <v>3500</v>
      </c>
      <c r="I145" s="583">
        <f>'[19]Rev_SP-12me'!AC283</f>
        <v>0</v>
      </c>
      <c r="J145" s="583">
        <f>'[19]Rev_SP-12me'!AD283</f>
        <v>8.4591435622245914</v>
      </c>
      <c r="K145" s="583">
        <f>'[19]Rev_SP-12me'!AF283</f>
        <v>0</v>
      </c>
      <c r="L145" s="202">
        <f t="shared" si="5"/>
        <v>8.4591435622245914</v>
      </c>
    </row>
    <row r="146" spans="2:12" x14ac:dyDescent="0.25">
      <c r="B146" s="224" t="s">
        <v>1054</v>
      </c>
      <c r="C146" s="577">
        <f>'[19]Rev_SP-12me'!T284</f>
        <v>0</v>
      </c>
      <c r="D146" s="583">
        <f>'[19]Rev_SP-12me'!V284</f>
        <v>0</v>
      </c>
      <c r="E146" s="583">
        <f>'[19]Rev_SP-12me'!AA284</f>
        <v>19.692298833819912</v>
      </c>
      <c r="F146" s="607"/>
      <c r="G146" s="580">
        <f>'[19]Rev_SP-12me'!J284</f>
        <v>7.15</v>
      </c>
      <c r="H146" s="147">
        <v>3500</v>
      </c>
      <c r="I146" s="583">
        <f>'[19]Rev_SP-12me'!AC284</f>
        <v>0</v>
      </c>
      <c r="J146" s="583">
        <f>'[19]Rev_SP-12me'!AD284</f>
        <v>14.079993666181238</v>
      </c>
      <c r="K146" s="583">
        <f>'[19]Rev_SP-12me'!AF284</f>
        <v>0</v>
      </c>
      <c r="L146" s="202">
        <f t="shared" si="5"/>
        <v>14.079993666181238</v>
      </c>
    </row>
    <row r="147" spans="2:12" x14ac:dyDescent="0.25">
      <c r="B147" s="220" t="s">
        <v>1055</v>
      </c>
      <c r="C147" s="576">
        <f>'[19]Rev_SP-12me'!T273</f>
        <v>0</v>
      </c>
      <c r="D147" s="582">
        <f>'[19]Rev_SP-12me'!V273</f>
        <v>0</v>
      </c>
      <c r="E147" s="582">
        <f>'[19]Rev_SP-12me'!AA273</f>
        <v>0</v>
      </c>
      <c r="F147" s="608">
        <f>'[19]Rev_SP-12me'!I273</f>
        <v>500</v>
      </c>
      <c r="G147" s="579">
        <f>'[19]Rev_SP-12me'!J273</f>
        <v>7.15</v>
      </c>
      <c r="H147" s="147">
        <v>3500</v>
      </c>
      <c r="I147" s="582">
        <f>'[19]Rev_SP-12me'!AC273</f>
        <v>0</v>
      </c>
      <c r="J147" s="582">
        <f>'[19]Rev_SP-12me'!AD273</f>
        <v>0</v>
      </c>
      <c r="K147" s="582">
        <f>'[19]Rev_SP-12me'!AF273</f>
        <v>0</v>
      </c>
      <c r="L147" s="219">
        <f t="shared" si="5"/>
        <v>0</v>
      </c>
    </row>
    <row r="148" spans="2:12" x14ac:dyDescent="0.25">
      <c r="B148" s="220" t="s">
        <v>1056</v>
      </c>
      <c r="C148" s="576">
        <f>'[19]Rev_SP-12me'!T285</f>
        <v>251</v>
      </c>
      <c r="D148" s="582">
        <f>'[19]Rev_SP-12me'!V285</f>
        <v>756.06325016845301</v>
      </c>
      <c r="E148" s="582">
        <f>'[19]Rev_SP-12me'!AA285</f>
        <v>1935.4706479939973</v>
      </c>
      <c r="F148" s="608">
        <f>'[19]Rev_SP-12me'!I285</f>
        <v>500</v>
      </c>
      <c r="G148" s="579">
        <f>'[19]Rev_SP-12me'!J285</f>
        <v>8</v>
      </c>
      <c r="H148" s="147">
        <v>3500</v>
      </c>
      <c r="I148" s="582">
        <f>'[19]Rev_SP-12me'!AC285</f>
        <v>362.9103600808574</v>
      </c>
      <c r="J148" s="582">
        <f>'[19]Rev_SP-12me'!AD285</f>
        <v>1611.7824055385877</v>
      </c>
      <c r="K148" s="582">
        <f>'[19]Rev_SP-12me'!AF285</f>
        <v>0.97860000000000003</v>
      </c>
      <c r="L148" s="219">
        <f t="shared" si="5"/>
        <v>1975.6713656194449</v>
      </c>
    </row>
    <row r="149" spans="2:12" x14ac:dyDescent="0.25">
      <c r="B149" s="228" t="s">
        <v>1077</v>
      </c>
      <c r="C149" s="610">
        <f>'[19]Rev_SP-12me'!T286</f>
        <v>251</v>
      </c>
      <c r="D149" s="583">
        <f>'[19]Rev_SP-12me'!V286</f>
        <v>756.06325016845301</v>
      </c>
      <c r="E149" s="583">
        <f>'[19]Rev_SP-12me'!AA286</f>
        <v>815.42780126186699</v>
      </c>
      <c r="F149" s="607">
        <f>'[19]Rev_SP-12me'!I286</f>
        <v>500</v>
      </c>
      <c r="G149" s="580">
        <f>'[19]Rev_SP-12me'!J286</f>
        <v>8</v>
      </c>
      <c r="H149" s="147">
        <v>3500</v>
      </c>
      <c r="I149" s="583">
        <f>'[19]Rev_SP-12me'!AC286</f>
        <v>362.9103600808574</v>
      </c>
      <c r="J149" s="583">
        <f>'[19]Rev_SP-12me'!AD286</f>
        <v>652.34224100949359</v>
      </c>
      <c r="K149" s="583">
        <f>'[19]Rev_SP-12me'!AF286</f>
        <v>0.97860000000000003</v>
      </c>
      <c r="L149" s="202">
        <f t="shared" si="5"/>
        <v>1016.231201090351</v>
      </c>
    </row>
    <row r="150" spans="2:12" x14ac:dyDescent="0.25">
      <c r="B150" s="228" t="s">
        <v>1052</v>
      </c>
      <c r="C150" s="577">
        <f>'[19]Rev_SP-12me'!T288</f>
        <v>0</v>
      </c>
      <c r="D150" s="583">
        <f>'[19]Rev_SP-12me'!V288</f>
        <v>0</v>
      </c>
      <c r="E150" s="583">
        <f>'[19]Rev_SP-12me'!AA288</f>
        <v>280.77829150102019</v>
      </c>
      <c r="F150" s="607"/>
      <c r="G150" s="580">
        <f>'[19]Rev_SP-12me'!J288</f>
        <v>9</v>
      </c>
      <c r="H150" s="147">
        <v>3500</v>
      </c>
      <c r="I150" s="583">
        <f>'[19]Rev_SP-12me'!AC288</f>
        <v>0</v>
      </c>
      <c r="J150" s="583">
        <f>'[19]Rev_SP-12me'!AD288</f>
        <v>252.70046235091817</v>
      </c>
      <c r="K150" s="583">
        <f>'[19]Rev_SP-12me'!AF288</f>
        <v>0</v>
      </c>
      <c r="L150" s="202">
        <f t="shared" si="5"/>
        <v>252.70046235091817</v>
      </c>
    </row>
    <row r="151" spans="2:12" x14ac:dyDescent="0.25">
      <c r="B151" s="228" t="s">
        <v>1053</v>
      </c>
      <c r="C151" s="577">
        <f>'[19]Rev_SP-12me'!T289</f>
        <v>0</v>
      </c>
      <c r="D151" s="583">
        <f>'[19]Rev_SP-12me'!V289</f>
        <v>0</v>
      </c>
      <c r="E151" s="583">
        <f>'[19]Rev_SP-12me'!AA289</f>
        <v>353.28057993287649</v>
      </c>
      <c r="F151" s="607"/>
      <c r="G151" s="580">
        <f>'[19]Rev_SP-12me'!J289</f>
        <v>9</v>
      </c>
      <c r="H151" s="147">
        <v>3500</v>
      </c>
      <c r="I151" s="583">
        <f>'[19]Rev_SP-12me'!AC289</f>
        <v>0</v>
      </c>
      <c r="J151" s="583">
        <f>'[19]Rev_SP-12me'!AD289</f>
        <v>317.95252193958885</v>
      </c>
      <c r="K151" s="583">
        <f>'[19]Rev_SP-12me'!AF289</f>
        <v>0</v>
      </c>
      <c r="L151" s="202">
        <f t="shared" si="5"/>
        <v>317.95252193958885</v>
      </c>
    </row>
    <row r="152" spans="2:12" x14ac:dyDescent="0.25">
      <c r="B152" s="228" t="s">
        <v>1054</v>
      </c>
      <c r="C152" s="577">
        <f>'[19]Rev_SP-12me'!T290</f>
        <v>0</v>
      </c>
      <c r="D152" s="583">
        <f>'[19]Rev_SP-12me'!V290</f>
        <v>0</v>
      </c>
      <c r="E152" s="583">
        <f>'[19]Rev_SP-12me'!AA290</f>
        <v>485.98397529823376</v>
      </c>
      <c r="F152" s="607"/>
      <c r="G152" s="580">
        <f>'[19]Rev_SP-12me'!J290</f>
        <v>8</v>
      </c>
      <c r="H152" s="147">
        <v>3500</v>
      </c>
      <c r="I152" s="583">
        <f>'[19]Rev_SP-12me'!AC290</f>
        <v>0</v>
      </c>
      <c r="J152" s="583">
        <f>'[19]Rev_SP-12me'!AD290</f>
        <v>388.78718023858698</v>
      </c>
      <c r="K152" s="583">
        <f>'[19]Rev_SP-12me'!AF290</f>
        <v>0</v>
      </c>
      <c r="L152" s="202">
        <f t="shared" si="5"/>
        <v>388.78718023858698</v>
      </c>
    </row>
    <row r="153" spans="2:12" x14ac:dyDescent="0.25">
      <c r="B153" s="228" t="s">
        <v>1078</v>
      </c>
      <c r="C153" s="577"/>
      <c r="D153" s="583"/>
      <c r="E153" s="583"/>
      <c r="F153" s="607"/>
      <c r="G153" s="580"/>
      <c r="H153" s="147">
        <v>3500</v>
      </c>
      <c r="I153" s="583"/>
      <c r="J153" s="583"/>
      <c r="K153" s="583"/>
      <c r="L153" s="202">
        <f t="shared" si="5"/>
        <v>0</v>
      </c>
    </row>
    <row r="154" spans="2:12" x14ac:dyDescent="0.25">
      <c r="B154" s="220" t="s">
        <v>1057</v>
      </c>
      <c r="C154" s="576">
        <f>'[19]Rev_SP-12me'!T292</f>
        <v>1</v>
      </c>
      <c r="D154" s="582">
        <f>'[19]Rev_SP-12me'!V292</f>
        <v>1.9424968392934201</v>
      </c>
      <c r="E154" s="582">
        <f>'[19]Rev_SP-12me'!AA292</f>
        <v>4.9483507499999995</v>
      </c>
      <c r="F154" s="608">
        <f>'[19]Rev_SP-12me'!I292</f>
        <v>285</v>
      </c>
      <c r="G154" s="579">
        <f>'[19]Rev_SP-12me'!J292</f>
        <v>5</v>
      </c>
      <c r="H154" s="147">
        <v>3500</v>
      </c>
      <c r="I154" s="582">
        <f>'[19]Rev_SP-12me'!AC292</f>
        <v>0.53146713523067979</v>
      </c>
      <c r="J154" s="582">
        <f>'[19]Rev_SP-12me'!AD292</f>
        <v>2.6551066499999996</v>
      </c>
      <c r="K154" s="582">
        <f>'[19]Rev_SP-12me'!AF292</f>
        <v>4.1999999999999997E-3</v>
      </c>
      <c r="L154" s="219">
        <f t="shared" si="5"/>
        <v>3.1907737852306792</v>
      </c>
    </row>
    <row r="155" spans="2:12" x14ac:dyDescent="0.25">
      <c r="B155" s="224" t="s">
        <v>1051</v>
      </c>
      <c r="C155" s="610">
        <f>'[19]Rev_SP-12me'!T293</f>
        <v>1</v>
      </c>
      <c r="D155" s="583">
        <f>'[19]Rev_SP-12me'!V293</f>
        <v>1.9424968392934201</v>
      </c>
      <c r="E155" s="583">
        <f>'[19]Rev_SP-12me'!AA293</f>
        <v>1.94977125</v>
      </c>
      <c r="F155" s="607">
        <f>'[19]Rev_SP-12me'!I293</f>
        <v>285</v>
      </c>
      <c r="G155" s="580">
        <f>'[19]Rev_SP-12me'!J293</f>
        <v>5</v>
      </c>
      <c r="H155" s="147">
        <v>3500</v>
      </c>
      <c r="I155" s="583">
        <f>'[19]Rev_SP-12me'!AC293</f>
        <v>0.53146713523067979</v>
      </c>
      <c r="J155" s="583">
        <f>'[19]Rev_SP-12me'!AD293</f>
        <v>0.97488562499999998</v>
      </c>
      <c r="K155" s="583">
        <f>'[19]Rev_SP-12me'!AF293</f>
        <v>4.1999999999999997E-3</v>
      </c>
      <c r="L155" s="202">
        <f t="shared" si="5"/>
        <v>1.5105527602306799</v>
      </c>
    </row>
    <row r="156" spans="2:12" x14ac:dyDescent="0.25">
      <c r="B156" s="224" t="s">
        <v>1052</v>
      </c>
      <c r="C156" s="577">
        <f>'[19]Rev_SP-12me'!T295</f>
        <v>0</v>
      </c>
      <c r="D156" s="583">
        <f>'[19]Rev_SP-12me'!V295</f>
        <v>0</v>
      </c>
      <c r="E156" s="583">
        <f>'[19]Rev_SP-12me'!AA295</f>
        <v>0.86248575000000005</v>
      </c>
      <c r="F156" s="607"/>
      <c r="G156" s="580">
        <f>'[19]Rev_SP-12me'!J295</f>
        <v>6</v>
      </c>
      <c r="H156" s="147">
        <v>3500</v>
      </c>
      <c r="I156" s="583">
        <f>'[19]Rev_SP-12me'!AC295</f>
        <v>0</v>
      </c>
      <c r="J156" s="583">
        <f>'[19]Rev_SP-12me'!AD295</f>
        <v>0.51749144999999996</v>
      </c>
      <c r="K156" s="583">
        <f>'[19]Rev_SP-12me'!AF295</f>
        <v>0</v>
      </c>
      <c r="L156" s="202">
        <f t="shared" si="5"/>
        <v>0.51749144999999996</v>
      </c>
    </row>
    <row r="157" spans="2:12" x14ac:dyDescent="0.25">
      <c r="B157" s="224" t="s">
        <v>1053</v>
      </c>
      <c r="C157" s="577">
        <f>'[19]Rev_SP-12me'!T296</f>
        <v>0</v>
      </c>
      <c r="D157" s="583">
        <f>'[19]Rev_SP-12me'!V296</f>
        <v>0</v>
      </c>
      <c r="E157" s="583">
        <f>'[19]Rev_SP-12me'!AA296</f>
        <v>0.94682699999999997</v>
      </c>
      <c r="F157" s="607"/>
      <c r="G157" s="580">
        <f>'[19]Rev_SP-12me'!J296</f>
        <v>6</v>
      </c>
      <c r="H157" s="147">
        <v>3500</v>
      </c>
      <c r="I157" s="583">
        <f>'[19]Rev_SP-12me'!AC296</f>
        <v>0</v>
      </c>
      <c r="J157" s="583">
        <f>'[19]Rev_SP-12me'!AD296</f>
        <v>0.56809620000000005</v>
      </c>
      <c r="K157" s="583">
        <f>'[19]Rev_SP-12me'!AF296</f>
        <v>0</v>
      </c>
      <c r="L157" s="202">
        <f t="shared" si="5"/>
        <v>0.56809620000000005</v>
      </c>
    </row>
    <row r="158" spans="2:12" x14ac:dyDescent="0.25">
      <c r="B158" s="224" t="s">
        <v>1054</v>
      </c>
      <c r="C158" s="577">
        <f>'[19]Rev_SP-12me'!T297</f>
        <v>0</v>
      </c>
      <c r="D158" s="583">
        <f>'[19]Rev_SP-12me'!V297</f>
        <v>0</v>
      </c>
      <c r="E158" s="583">
        <f>'[19]Rev_SP-12me'!AA297</f>
        <v>1.1892667500000003</v>
      </c>
      <c r="F158" s="607"/>
      <c r="G158" s="580">
        <f>'[19]Rev_SP-12me'!J297</f>
        <v>5</v>
      </c>
      <c r="H158" s="147">
        <v>3500</v>
      </c>
      <c r="I158" s="583">
        <f>'[19]Rev_SP-12me'!AC297</f>
        <v>0</v>
      </c>
      <c r="J158" s="583">
        <f>'[19]Rev_SP-12me'!AD297</f>
        <v>0.59463337500000013</v>
      </c>
      <c r="K158" s="583">
        <f>'[19]Rev_SP-12me'!AF297</f>
        <v>0</v>
      </c>
      <c r="L158" s="202">
        <f t="shared" si="5"/>
        <v>0.59463337500000013</v>
      </c>
    </row>
    <row r="159" spans="2:12" x14ac:dyDescent="0.25">
      <c r="B159" s="220" t="s">
        <v>1058</v>
      </c>
      <c r="C159" s="576">
        <f>'[19]Rev_SP-12me'!T298</f>
        <v>0</v>
      </c>
      <c r="D159" s="582">
        <f>'[19]Rev_SP-12me'!V298</f>
        <v>0</v>
      </c>
      <c r="E159" s="582">
        <f>'[19]Rev_SP-12me'!AA298</f>
        <v>0</v>
      </c>
      <c r="F159" s="608">
        <f>'[19]Rev_SP-12me'!I298</f>
        <v>500</v>
      </c>
      <c r="G159" s="579">
        <f>'[19]Rev_SP-12me'!J298</f>
        <v>7.85</v>
      </c>
      <c r="H159" s="147">
        <v>3500</v>
      </c>
      <c r="I159" s="582">
        <f>'[19]Rev_SP-12me'!AC298</f>
        <v>0</v>
      </c>
      <c r="J159" s="582">
        <f>'[19]Rev_SP-12me'!AD298</f>
        <v>0</v>
      </c>
      <c r="K159" s="582">
        <f>'[19]Rev_SP-12me'!AF298</f>
        <v>0</v>
      </c>
      <c r="L159" s="219">
        <f t="shared" si="5"/>
        <v>0</v>
      </c>
    </row>
    <row r="160" spans="2:12" x14ac:dyDescent="0.25">
      <c r="B160" s="228" t="s">
        <v>1051</v>
      </c>
      <c r="C160" s="577">
        <f>'[19]Rev_SP-12me'!T299</f>
        <v>0</v>
      </c>
      <c r="D160" s="583">
        <f>'[19]Rev_SP-12me'!V299</f>
        <v>0</v>
      </c>
      <c r="E160" s="583">
        <f>'[19]Rev_SP-12me'!AA299</f>
        <v>0</v>
      </c>
      <c r="F160" s="607">
        <f>'[19]Rev_SP-12me'!I299</f>
        <v>500</v>
      </c>
      <c r="G160" s="580">
        <f>'[19]Rev_SP-12me'!J299</f>
        <v>7.85</v>
      </c>
      <c r="H160" s="147">
        <v>3500</v>
      </c>
      <c r="I160" s="583">
        <f>'[19]Rev_SP-12me'!AC299</f>
        <v>0</v>
      </c>
      <c r="J160" s="583">
        <f>'[19]Rev_SP-12me'!AD299</f>
        <v>0</v>
      </c>
      <c r="K160" s="583">
        <f>'[19]Rev_SP-12me'!AF299</f>
        <v>0</v>
      </c>
      <c r="L160" s="202">
        <f t="shared" si="5"/>
        <v>0</v>
      </c>
    </row>
    <row r="161" spans="2:12" x14ac:dyDescent="0.25">
      <c r="B161" s="228" t="s">
        <v>1052</v>
      </c>
      <c r="C161" s="577">
        <f>'[19]Rev_SP-12me'!T301</f>
        <v>0</v>
      </c>
      <c r="D161" s="583">
        <f>'[19]Rev_SP-12me'!V301</f>
        <v>0</v>
      </c>
      <c r="E161" s="583">
        <f>'[19]Rev_SP-12me'!AA301</f>
        <v>0</v>
      </c>
      <c r="F161" s="607"/>
      <c r="G161" s="580">
        <f>'[19]Rev_SP-12me'!J301</f>
        <v>8.85</v>
      </c>
      <c r="H161" s="147">
        <v>3500</v>
      </c>
      <c r="I161" s="583">
        <f>'[19]Rev_SP-12me'!AC301</f>
        <v>0</v>
      </c>
      <c r="J161" s="583">
        <f>'[19]Rev_SP-12me'!AD301</f>
        <v>0</v>
      </c>
      <c r="K161" s="583">
        <f>'[19]Rev_SP-12me'!AF301</f>
        <v>0</v>
      </c>
      <c r="L161" s="202">
        <f t="shared" si="5"/>
        <v>0</v>
      </c>
    </row>
    <row r="162" spans="2:12" x14ac:dyDescent="0.25">
      <c r="B162" s="228" t="s">
        <v>1053</v>
      </c>
      <c r="C162" s="577">
        <f>'[19]Rev_SP-12me'!T302</f>
        <v>0</v>
      </c>
      <c r="D162" s="583">
        <f>'[19]Rev_SP-12me'!V302</f>
        <v>0</v>
      </c>
      <c r="E162" s="583">
        <f>'[19]Rev_SP-12me'!AA302</f>
        <v>0</v>
      </c>
      <c r="F162" s="607"/>
      <c r="G162" s="580">
        <f>'[19]Rev_SP-12me'!J302</f>
        <v>8.85</v>
      </c>
      <c r="H162" s="147">
        <v>3500</v>
      </c>
      <c r="I162" s="583">
        <f>'[19]Rev_SP-12me'!AC302</f>
        <v>0</v>
      </c>
      <c r="J162" s="583">
        <f>'[19]Rev_SP-12me'!AD302</f>
        <v>0</v>
      </c>
      <c r="K162" s="583">
        <f>'[19]Rev_SP-12me'!AF302</f>
        <v>0</v>
      </c>
      <c r="L162" s="202">
        <f t="shared" si="5"/>
        <v>0</v>
      </c>
    </row>
    <row r="163" spans="2:12" x14ac:dyDescent="0.25">
      <c r="B163" s="228" t="s">
        <v>1054</v>
      </c>
      <c r="C163" s="577">
        <f>'[19]Rev_SP-12me'!T303</f>
        <v>0</v>
      </c>
      <c r="D163" s="583">
        <f>'[19]Rev_SP-12me'!V303</f>
        <v>0</v>
      </c>
      <c r="E163" s="583">
        <f>'[19]Rev_SP-12me'!AA303</f>
        <v>0</v>
      </c>
      <c r="F163" s="607"/>
      <c r="G163" s="580">
        <f>'[19]Rev_SP-12me'!J303</f>
        <v>7.85</v>
      </c>
      <c r="H163" s="147">
        <v>3500</v>
      </c>
      <c r="I163" s="583">
        <f>'[19]Rev_SP-12me'!AC303</f>
        <v>0</v>
      </c>
      <c r="J163" s="583">
        <f>'[19]Rev_SP-12me'!AD303</f>
        <v>0</v>
      </c>
      <c r="K163" s="583">
        <f>'[19]Rev_SP-12me'!AF303</f>
        <v>0</v>
      </c>
      <c r="L163" s="202">
        <f t="shared" si="5"/>
        <v>0</v>
      </c>
    </row>
    <row r="164" spans="2:12" x14ac:dyDescent="0.25">
      <c r="B164" s="220" t="s">
        <v>1079</v>
      </c>
      <c r="C164" s="617">
        <f>'[19]Rev_SP-12me'!T305</f>
        <v>24</v>
      </c>
      <c r="D164" s="582">
        <f>'[19]Rev_SP-12me'!V305</f>
        <v>80.167213776014904</v>
      </c>
      <c r="E164" s="582">
        <f>'[19]Rev_SP-12me'!AA305</f>
        <v>57.654739450000015</v>
      </c>
      <c r="F164" s="608">
        <f>'[19]Rev_SP-12me'!I305</f>
        <v>300</v>
      </c>
      <c r="G164" s="579">
        <f>'[19]Rev_SP-12me'!J305</f>
        <v>6.3</v>
      </c>
      <c r="H164" s="147">
        <v>3500</v>
      </c>
      <c r="I164" s="582">
        <f>'[19]Rev_SP-12me'!AC305</f>
        <v>13.828844376362573</v>
      </c>
      <c r="J164" s="582">
        <f>'[19]Rev_SP-12me'!AD305</f>
        <v>36.322485853500005</v>
      </c>
      <c r="K164" s="582">
        <f>'[19]Rev_SP-12me'!AF305</f>
        <v>9.8699999999999996E-2</v>
      </c>
      <c r="L164" s="219">
        <f t="shared" si="5"/>
        <v>50.250030229862581</v>
      </c>
    </row>
    <row r="165" spans="2:12" x14ac:dyDescent="0.25">
      <c r="B165" s="236" t="s">
        <v>1060</v>
      </c>
      <c r="C165" s="610">
        <f>'[19]Rev_SP-12me'!T305</f>
        <v>24</v>
      </c>
      <c r="D165" s="583">
        <f>'[19]Rev_SP-12me'!V305</f>
        <v>80.167213776014904</v>
      </c>
      <c r="E165" s="583">
        <f>'[19]Rev_SP-12me'!AA305</f>
        <v>57.654739450000015</v>
      </c>
      <c r="F165" s="607">
        <f>'[19]Rev_SP-12me'!I305</f>
        <v>300</v>
      </c>
      <c r="G165" s="580">
        <f>'[19]Rev_SP-12me'!J305</f>
        <v>6.3</v>
      </c>
      <c r="H165" s="147">
        <v>3500</v>
      </c>
      <c r="I165" s="583">
        <f>'[19]Rev_SP-12me'!AC305</f>
        <v>13.828844376362573</v>
      </c>
      <c r="J165" s="583">
        <f>'[19]Rev_SP-12me'!AD305</f>
        <v>36.322485853500005</v>
      </c>
      <c r="K165" s="583">
        <f>'[19]Rev_SP-12me'!AF305</f>
        <v>9.8699999999999996E-2</v>
      </c>
      <c r="L165" s="202">
        <f t="shared" si="5"/>
        <v>50.250030229862581</v>
      </c>
    </row>
    <row r="166" spans="2:12" x14ac:dyDescent="0.25">
      <c r="B166" s="235" t="s">
        <v>1080</v>
      </c>
      <c r="C166" s="617">
        <f>'[19]Rev_SP-12me'!T311</f>
        <v>18</v>
      </c>
      <c r="D166" s="582">
        <f>'[19]Rev_SP-12me'!V311</f>
        <v>71.5820594189274</v>
      </c>
      <c r="E166" s="582">
        <f>'[19]Rev_SP-12me'!AA311</f>
        <v>288.33323680498358</v>
      </c>
      <c r="F166" s="608">
        <f>'[19]Rev_SP-12me'!I311</f>
        <v>0</v>
      </c>
      <c r="G166" s="579">
        <f>'[19]Rev_SP-12me'!J311</f>
        <v>6.1</v>
      </c>
      <c r="H166" s="147">
        <v>3500</v>
      </c>
      <c r="I166" s="582">
        <f>'[19]Rev_SP-12me'!AC311</f>
        <v>0</v>
      </c>
      <c r="J166" s="582">
        <f>'[19]Rev_SP-12me'!AD311</f>
        <v>175.88327445103999</v>
      </c>
      <c r="K166" s="582">
        <f>'[19]Rev_SP-12me'!AF311</f>
        <v>7.1400000000000005E-2</v>
      </c>
      <c r="L166" s="219">
        <f t="shared" si="5"/>
        <v>175.95467445104001</v>
      </c>
    </row>
    <row r="167" spans="2:12" x14ac:dyDescent="0.25">
      <c r="B167" s="224" t="s">
        <v>1081</v>
      </c>
      <c r="C167" s="610">
        <f>'[19]Rev_SP-12me'!T311</f>
        <v>18</v>
      </c>
      <c r="D167" s="583">
        <f>'[19]Rev_SP-12me'!V311</f>
        <v>71.5820594189274</v>
      </c>
      <c r="E167" s="583">
        <f>'[19]Rev_SP-12me'!AA311</f>
        <v>288.33323680498358</v>
      </c>
      <c r="F167" s="607">
        <f>'[19]Rev_SP-12me'!I311</f>
        <v>0</v>
      </c>
      <c r="G167" s="580">
        <f>'[19]Rev_SP-12me'!J311</f>
        <v>6.1</v>
      </c>
      <c r="H167" s="147">
        <v>3500</v>
      </c>
      <c r="I167" s="583">
        <f>'[19]Rev_SP-12me'!AC311</f>
        <v>0</v>
      </c>
      <c r="J167" s="583">
        <f>'[19]Rev_SP-12me'!AD311</f>
        <v>175.88327445103999</v>
      </c>
      <c r="K167" s="583">
        <f>'[19]Rev_SP-12me'!AF311</f>
        <v>7.1400000000000005E-2</v>
      </c>
      <c r="L167" s="202">
        <f t="shared" si="5"/>
        <v>175.95467445104001</v>
      </c>
    </row>
    <row r="168" spans="2:12" x14ac:dyDescent="0.25">
      <c r="B168" s="214"/>
      <c r="C168" s="602"/>
      <c r="D168" s="606"/>
      <c r="E168" s="606"/>
      <c r="F168" s="606"/>
      <c r="G168" s="604"/>
      <c r="H168" s="586"/>
      <c r="I168" s="606"/>
      <c r="J168" s="606"/>
      <c r="K168" s="606"/>
      <c r="L168" s="202"/>
    </row>
    <row r="169" spans="2:12" x14ac:dyDescent="0.25">
      <c r="B169" s="220" t="s">
        <v>1063</v>
      </c>
      <c r="C169" s="576">
        <f>'[19]Rev_SP-12me'!T318</f>
        <v>0</v>
      </c>
      <c r="D169" s="582">
        <f>'[19]Rev_SP-12me'!V318</f>
        <v>0</v>
      </c>
      <c r="E169" s="582">
        <f>'[19]Rev_SP-12me'!AA318</f>
        <v>0</v>
      </c>
      <c r="F169" s="608">
        <f>'[19]Rev_SP-12me'!I318</f>
        <v>500</v>
      </c>
      <c r="G169" s="579">
        <f>'[19]Rev_SP-12me'!J318</f>
        <v>5.05</v>
      </c>
      <c r="H169" s="147">
        <v>3500</v>
      </c>
      <c r="I169" s="582">
        <f>'[19]Rev_SP-12me'!AC318</f>
        <v>0</v>
      </c>
      <c r="J169" s="582">
        <f>'[19]Rev_SP-12me'!AD318</f>
        <v>0</v>
      </c>
      <c r="K169" s="582">
        <f>'[19]Rev_SP-12me'!AF318</f>
        <v>0</v>
      </c>
      <c r="L169" s="219">
        <f t="shared" ref="L169:L177" si="6">SUM(I169:K169)</f>
        <v>0</v>
      </c>
    </row>
    <row r="170" spans="2:12" x14ac:dyDescent="0.25">
      <c r="B170" s="220" t="s">
        <v>1064</v>
      </c>
      <c r="C170" s="576">
        <f>'[19]Rev_SP-12me'!T319</f>
        <v>0</v>
      </c>
      <c r="D170" s="582">
        <f>'[19]Rev_SP-12me'!V319</f>
        <v>0</v>
      </c>
      <c r="E170" s="582">
        <f>'[19]Rev_SP-12me'!AA319</f>
        <v>0</v>
      </c>
      <c r="F170" s="608">
        <f>'[19]Rev_SP-12me'!I319</f>
        <v>500</v>
      </c>
      <c r="G170" s="579">
        <f>'[19]Rev_SP-12me'!J319</f>
        <v>4.95</v>
      </c>
      <c r="H170" s="147">
        <v>3500</v>
      </c>
      <c r="I170" s="582">
        <f>'[19]Rev_SP-12me'!AC319</f>
        <v>0</v>
      </c>
      <c r="J170" s="582">
        <f>'[19]Rev_SP-12me'!AD319</f>
        <v>0</v>
      </c>
      <c r="K170" s="582">
        <f>'[19]Rev_SP-12me'!AF319</f>
        <v>0</v>
      </c>
      <c r="L170" s="219">
        <f t="shared" si="6"/>
        <v>0</v>
      </c>
    </row>
    <row r="171" spans="2:12" x14ac:dyDescent="0.25">
      <c r="B171" s="220" t="s">
        <v>856</v>
      </c>
      <c r="C171" s="576">
        <f>'[19]Rev_SP-12me'!T320</f>
        <v>33</v>
      </c>
      <c r="D171" s="582">
        <f>'[19]Rev_SP-12me'!V320</f>
        <v>102.21316681841</v>
      </c>
      <c r="E171" s="582">
        <f>'[19]Rev_SP-12me'!AA320</f>
        <v>204.11266755000003</v>
      </c>
      <c r="F171" s="608">
        <f>'[19]Rev_SP-12me'!I320</f>
        <v>285</v>
      </c>
      <c r="G171" s="579">
        <f>'[19]Rev_SP-12me'!J320</f>
        <v>7.3</v>
      </c>
      <c r="H171" s="147">
        <v>3500</v>
      </c>
      <c r="I171" s="582">
        <f>'[19]Rev_SP-12me'!AC320</f>
        <v>27.965522441516978</v>
      </c>
      <c r="J171" s="582">
        <f>'[19]Rev_SP-12me'!AD320</f>
        <v>149.00224731150001</v>
      </c>
      <c r="K171" s="582">
        <f>'[19]Rev_SP-12me'!AF320</f>
        <v>0.1323</v>
      </c>
      <c r="L171" s="219">
        <f t="shared" si="6"/>
        <v>177.10006975301698</v>
      </c>
    </row>
    <row r="172" spans="2:12" x14ac:dyDescent="0.25">
      <c r="B172" s="220" t="s">
        <v>1065</v>
      </c>
      <c r="C172" s="576">
        <f>'[19]Rev_SP-12me'!T326</f>
        <v>9</v>
      </c>
      <c r="D172" s="582">
        <f>'[19]Rev_SP-12me'!V326</f>
        <v>26.887787280069201</v>
      </c>
      <c r="E172" s="582">
        <f>'[19]Rev_SP-12me'!AA326</f>
        <v>33.097595768865844</v>
      </c>
      <c r="F172" s="608">
        <f>'[19]Rev_SP-12me'!I326</f>
        <v>500</v>
      </c>
      <c r="G172" s="579">
        <f>'[19]Rev_SP-12me'!J326</f>
        <v>11</v>
      </c>
      <c r="H172" s="147">
        <v>3500</v>
      </c>
      <c r="I172" s="582">
        <f>'[19]Rev_SP-12me'!AC326</f>
        <v>12.906137894433218</v>
      </c>
      <c r="J172" s="582">
        <f>'[19]Rev_SP-12me'!AD326</f>
        <v>36.407355345752428</v>
      </c>
      <c r="K172" s="582">
        <f>'[19]Rev_SP-12me'!AF326</f>
        <v>3.5700000000000003E-2</v>
      </c>
      <c r="L172" s="219">
        <f t="shared" si="6"/>
        <v>49.349193240185649</v>
      </c>
    </row>
    <row r="173" spans="2:12" x14ac:dyDescent="0.25">
      <c r="B173" s="220" t="s">
        <v>1183</v>
      </c>
      <c r="C173" s="576">
        <f>'[19]Rev_SP-12me'!T333</f>
        <v>6</v>
      </c>
      <c r="D173" s="582">
        <f>'[19]Rev_SP-12me'!V333</f>
        <v>32.734000000000002</v>
      </c>
      <c r="E173" s="582">
        <f>'[19]Rev_SP-12me'!AA333</f>
        <v>6.0107059584000009</v>
      </c>
      <c r="F173" s="608">
        <f>'[19]Rev_SP-12me'!I333</f>
        <v>100</v>
      </c>
      <c r="G173" s="579">
        <f>'[19]Rev_SP-12me'!J333</f>
        <v>6</v>
      </c>
      <c r="H173" s="147">
        <v>3500</v>
      </c>
      <c r="I173" s="582">
        <f>'[19]Rev_SP-12me'!AC333</f>
        <v>3.1424640000000004</v>
      </c>
      <c r="J173" s="582">
        <f>'[19]Rev_SP-12me'!AD333</f>
        <v>3.60642357504</v>
      </c>
      <c r="K173" s="582">
        <f>'[19]Rev_SP-12me'!AF333</f>
        <v>2.1000000000000001E-2</v>
      </c>
      <c r="L173" s="219">
        <f t="shared" si="6"/>
        <v>6.7698875750400003</v>
      </c>
    </row>
    <row r="174" spans="2:12" x14ac:dyDescent="0.25">
      <c r="B174" s="228" t="s">
        <v>1051</v>
      </c>
      <c r="C174" s="610">
        <f>'[19]Rev_SP-12me'!T334</f>
        <v>6</v>
      </c>
      <c r="D174" s="583">
        <f>'[19]Rev_SP-12me'!V334</f>
        <v>32.734000000000002</v>
      </c>
      <c r="E174" s="583">
        <f>'[19]Rev_SP-12me'!AA334</f>
        <v>6.0107059584000009</v>
      </c>
      <c r="F174" s="607">
        <f>'[19]Rev_SP-12me'!I334</f>
        <v>100</v>
      </c>
      <c r="G174" s="580">
        <f>'[19]Rev_SP-12me'!J334</f>
        <v>6</v>
      </c>
      <c r="H174" s="147">
        <v>3500</v>
      </c>
      <c r="I174" s="583">
        <f>'[19]Rev_SP-12me'!AC334</f>
        <v>3.1424640000000004</v>
      </c>
      <c r="J174" s="583">
        <f>'[19]Rev_SP-12me'!AD334</f>
        <v>3.60642357504</v>
      </c>
      <c r="K174" s="583">
        <f>'[19]Rev_SP-12me'!AF334</f>
        <v>2.1000000000000001E-2</v>
      </c>
      <c r="L174" s="219">
        <f t="shared" si="6"/>
        <v>6.7698875750400003</v>
      </c>
    </row>
    <row r="175" spans="2:12" x14ac:dyDescent="0.25">
      <c r="B175" s="228" t="s">
        <v>1052</v>
      </c>
      <c r="C175" s="577">
        <f>'[19]Rev_SP-12me'!T336</f>
        <v>0</v>
      </c>
      <c r="D175" s="583">
        <f>'[19]Rev_SP-12me'!V336</f>
        <v>0</v>
      </c>
      <c r="E175" s="583">
        <f>'[19]Rev_SP-12me'!AA336</f>
        <v>0</v>
      </c>
      <c r="F175" s="583"/>
      <c r="G175" s="580">
        <f>'[19]Rev_SP-12me'!J336</f>
        <v>7</v>
      </c>
      <c r="H175" s="147">
        <v>3500</v>
      </c>
      <c r="I175" s="583">
        <f>'[19]Rev_SP-12me'!AC336</f>
        <v>0</v>
      </c>
      <c r="J175" s="583">
        <f>'[19]Rev_SP-12me'!AD336</f>
        <v>0</v>
      </c>
      <c r="K175" s="583">
        <f>'[19]Rev_SP-12me'!AF336</f>
        <v>0</v>
      </c>
      <c r="L175" s="219">
        <f t="shared" si="6"/>
        <v>0</v>
      </c>
    </row>
    <row r="176" spans="2:12" x14ac:dyDescent="0.25">
      <c r="B176" s="228" t="s">
        <v>1053</v>
      </c>
      <c r="C176" s="577">
        <f>'[19]Rev_SP-12me'!T337</f>
        <v>0</v>
      </c>
      <c r="D176" s="583">
        <f>'[19]Rev_SP-12me'!V337</f>
        <v>0</v>
      </c>
      <c r="E176" s="583">
        <f>'[19]Rev_SP-12me'!AA337</f>
        <v>0</v>
      </c>
      <c r="F176" s="583"/>
      <c r="G176" s="580">
        <f>'[19]Rev_SP-12me'!J337</f>
        <v>7</v>
      </c>
      <c r="H176" s="147">
        <v>3500</v>
      </c>
      <c r="I176" s="583">
        <f>'[19]Rev_SP-12me'!AC337</f>
        <v>0</v>
      </c>
      <c r="J176" s="583">
        <f>'[19]Rev_SP-12me'!AD337</f>
        <v>0</v>
      </c>
      <c r="K176" s="583">
        <f>'[19]Rev_SP-12me'!AF337</f>
        <v>0</v>
      </c>
      <c r="L176" s="219">
        <f t="shared" si="6"/>
        <v>0</v>
      </c>
    </row>
    <row r="177" spans="2:12" x14ac:dyDescent="0.25">
      <c r="B177" s="228" t="s">
        <v>1054</v>
      </c>
      <c r="C177" s="577">
        <f>'[19]Rev_SP-12me'!T338</f>
        <v>0</v>
      </c>
      <c r="D177" s="583">
        <f>'[19]Rev_SP-12me'!V338</f>
        <v>0</v>
      </c>
      <c r="E177" s="583">
        <f>'[19]Rev_SP-12me'!AA338</f>
        <v>0</v>
      </c>
      <c r="F177" s="583"/>
      <c r="G177" s="580">
        <f>'[19]Rev_SP-12me'!J338</f>
        <v>6</v>
      </c>
      <c r="H177" s="147">
        <v>3500</v>
      </c>
      <c r="I177" s="583">
        <f>'[19]Rev_SP-12me'!AC338</f>
        <v>0</v>
      </c>
      <c r="J177" s="583">
        <f>'[19]Rev_SP-12me'!AD338</f>
        <v>0</v>
      </c>
      <c r="K177" s="583">
        <f>'[19]Rev_SP-12me'!AF338</f>
        <v>0</v>
      </c>
      <c r="L177" s="219">
        <f t="shared" si="6"/>
        <v>0</v>
      </c>
    </row>
    <row r="178" spans="2:12" x14ac:dyDescent="0.25">
      <c r="B178" s="214" t="s">
        <v>1083</v>
      </c>
      <c r="C178" s="212">
        <f>SUM(C128,C142,C147,C148,C154,C159,C164,C166,C168,C169,C170,C171,C172,C173)</f>
        <v>979</v>
      </c>
      <c r="D178" s="212">
        <f t="shared" ref="D178:E178" si="7">SUM(D128,D142,D147,D148,D154,D159,D164,D166,D168,D169,D170,D171,D172,D173)</f>
        <v>2988.2579983858773</v>
      </c>
      <c r="E178" s="212">
        <f t="shared" si="7"/>
        <v>10378.669697405647</v>
      </c>
      <c r="F178" s="439"/>
      <c r="G178" s="439"/>
      <c r="H178" s="439"/>
      <c r="I178" s="212">
        <f t="shared" ref="I178:L178" si="8">SUM(I128,I142,I147,I148,I154,I159,I164,I166,I168,I169,I170,I171,I172,I173)</f>
        <v>1340.9517134724135</v>
      </c>
      <c r="J178" s="212">
        <f t="shared" si="8"/>
        <v>7888.9614791396871</v>
      </c>
      <c r="K178" s="212">
        <f t="shared" si="8"/>
        <v>3.8345999999999996</v>
      </c>
      <c r="L178" s="212">
        <f t="shared" si="8"/>
        <v>9233.7477926120991</v>
      </c>
    </row>
    <row r="179" spans="2:12" x14ac:dyDescent="0.25">
      <c r="B179" s="590"/>
      <c r="C179" s="17"/>
      <c r="D179" s="17"/>
      <c r="E179" s="17"/>
      <c r="F179" s="590"/>
      <c r="G179" s="590"/>
      <c r="H179" s="590"/>
      <c r="I179" s="17"/>
      <c r="J179" s="17"/>
      <c r="K179" s="17"/>
      <c r="L179" s="88"/>
    </row>
    <row r="180" spans="2:12" x14ac:dyDescent="0.25">
      <c r="B180" s="220" t="s">
        <v>1084</v>
      </c>
      <c r="C180" s="576"/>
      <c r="D180" s="17"/>
      <c r="E180" s="17"/>
      <c r="F180" s="590"/>
      <c r="G180" s="590"/>
      <c r="H180" s="590"/>
      <c r="I180" s="17"/>
      <c r="J180" s="17"/>
      <c r="K180" s="17"/>
      <c r="L180" s="88"/>
    </row>
    <row r="181" spans="2:12" x14ac:dyDescent="0.25">
      <c r="B181" s="220" t="s">
        <v>1069</v>
      </c>
      <c r="C181" s="602">
        <f>'[19]Rev_SP-12me'!T346-'[19]Rev_SP-12me'!$D$363</f>
        <v>47</v>
      </c>
      <c r="D181" s="606">
        <f>'[19]Rev_SP-12me'!V346-'[19]Rev_SP-12me'!$V$363</f>
        <v>996.95678223278594</v>
      </c>
      <c r="E181" s="606">
        <f>'[19]Rev_SP-12me'!AA346-'[19]Rev_SP-12me'!$AA$363</f>
        <v>3766.6599982639191</v>
      </c>
      <c r="F181" s="606">
        <f>'[19]Rev_SP-12me'!I346</f>
        <v>500</v>
      </c>
      <c r="G181" s="604">
        <f>'[19]Rev_SP-12me'!J346</f>
        <v>6.65</v>
      </c>
      <c r="H181" s="606">
        <v>5000</v>
      </c>
      <c r="I181" s="606">
        <f>'[19]Rev_SP-12me'!AC346-'[19]Rev_SP-12me'!AC$363</f>
        <v>478.53925547173719</v>
      </c>
      <c r="J181" s="606">
        <f>'[19]Rev_SP-12me'!AD346-'[19]Rev_SP-12me'!AD$363</f>
        <v>2621.1767892099988</v>
      </c>
      <c r="K181" s="606">
        <f>'[19]Rev_SP-12me'!AF346-'[19]Rev_SP-12me'!AF$363</f>
        <v>0.27300000000000002</v>
      </c>
      <c r="L181" s="218">
        <f t="shared" ref="L181:L214" si="9">SUM(I181:K181)</f>
        <v>3099.9890446817362</v>
      </c>
    </row>
    <row r="182" spans="2:12" x14ac:dyDescent="0.25">
      <c r="B182" s="224" t="s">
        <v>1037</v>
      </c>
      <c r="C182" s="610">
        <f>'[19]Rev_SP-12me'!T347</f>
        <v>47</v>
      </c>
      <c r="D182" s="583">
        <f>'[19]Rev_SP-12me'!V347</f>
        <v>996.95678223278594</v>
      </c>
      <c r="E182" s="583">
        <f>'[19]Rev_SP-12me'!AA347</f>
        <v>1255.6743647449537</v>
      </c>
      <c r="F182" s="583">
        <f>'[19]Rev_SP-12me'!I347</f>
        <v>500</v>
      </c>
      <c r="G182" s="580">
        <f>'[19]Rev_SP-12me'!J347</f>
        <v>6.65</v>
      </c>
      <c r="H182" s="583">
        <v>5000</v>
      </c>
      <c r="I182" s="583">
        <f>'[19]Rev_SP-12me'!AC347</f>
        <v>478.53925547173725</v>
      </c>
      <c r="J182" s="583">
        <f>'[19]Rev_SP-12me'!AD347</f>
        <v>835.02345255539421</v>
      </c>
      <c r="K182" s="583">
        <f>'[19]Rev_SP-12me'!AF347</f>
        <v>0.27300000000000002</v>
      </c>
      <c r="L182" s="222">
        <f t="shared" si="9"/>
        <v>1313.8357080271314</v>
      </c>
    </row>
    <row r="183" spans="2:12" x14ac:dyDescent="0.25">
      <c r="B183" s="224" t="s">
        <v>1071</v>
      </c>
      <c r="C183" s="577">
        <f>'[19]Rev_SP-12me'!T349</f>
        <v>0</v>
      </c>
      <c r="D183" s="577">
        <f>'[19]Rev_SP-12me'!V349</f>
        <v>0</v>
      </c>
      <c r="E183" s="583">
        <f>'[19]Rev_SP-12me'!AA349</f>
        <v>8.213695152075E-4</v>
      </c>
      <c r="F183" s="583"/>
      <c r="G183" s="580">
        <f>'[19]Rev_SP-12me'!J349</f>
        <v>6.65</v>
      </c>
      <c r="H183" s="583">
        <v>5000</v>
      </c>
      <c r="I183" s="583">
        <f>'[19]Rev_SP-12me'!AC349</f>
        <v>0</v>
      </c>
      <c r="J183" s="583">
        <f>'[19]Rev_SP-12me'!AD349</f>
        <v>5.4621072761298754E-4</v>
      </c>
      <c r="K183" s="583">
        <f>'[19]Rev_SP-12me'!AF349</f>
        <v>0</v>
      </c>
      <c r="L183" s="222">
        <f t="shared" si="9"/>
        <v>5.4621072761298754E-4</v>
      </c>
    </row>
    <row r="184" spans="2:12" x14ac:dyDescent="0.25">
      <c r="B184" s="224" t="s">
        <v>1072</v>
      </c>
      <c r="C184" s="577">
        <f>'[19]Rev_SP-12me'!T350</f>
        <v>0</v>
      </c>
      <c r="D184" s="577">
        <f>'[19]Rev_SP-12me'!V350</f>
        <v>0</v>
      </c>
      <c r="E184" s="583">
        <f>'[19]Rev_SP-12me'!AA350</f>
        <v>10.525887225000002</v>
      </c>
      <c r="F184" s="583"/>
      <c r="G184" s="580">
        <f>'[19]Rev_SP-12me'!J350</f>
        <v>7.3</v>
      </c>
      <c r="H184" s="583">
        <v>5000</v>
      </c>
      <c r="I184" s="583">
        <f>'[19]Rev_SP-12me'!AC350</f>
        <v>0</v>
      </c>
      <c r="J184" s="583">
        <f>'[19]Rev_SP-12me'!AD350</f>
        <v>7.6838976742500007</v>
      </c>
      <c r="K184" s="583">
        <f>'[19]Rev_SP-12me'!AF350</f>
        <v>0</v>
      </c>
      <c r="L184" s="222">
        <f t="shared" si="9"/>
        <v>7.6838976742500007</v>
      </c>
    </row>
    <row r="185" spans="2:12" x14ac:dyDescent="0.25">
      <c r="B185" s="224" t="s">
        <v>1073</v>
      </c>
      <c r="C185" s="577">
        <f>'[19]Rev_SP-12me'!T351</f>
        <v>0</v>
      </c>
      <c r="D185" s="577">
        <f>'[19]Rev_SP-12me'!V351</f>
        <v>0</v>
      </c>
      <c r="E185" s="583">
        <f>'[19]Rev_SP-12me'!AA351</f>
        <v>0</v>
      </c>
      <c r="F185" s="583">
        <f>'[19]Rev_SP-12me'!I351</f>
        <v>500</v>
      </c>
      <c r="G185" s="580">
        <f>'[19]Rev_SP-12me'!J351</f>
        <v>7.7</v>
      </c>
      <c r="H185" s="583">
        <v>5000</v>
      </c>
      <c r="I185" s="583">
        <f>'[19]Rev_SP-12me'!AC351</f>
        <v>0</v>
      </c>
      <c r="J185" s="583">
        <f>'[19]Rev_SP-12me'!AD351</f>
        <v>0</v>
      </c>
      <c r="K185" s="583">
        <f>'[19]Rev_SP-12me'!AF351</f>
        <v>0</v>
      </c>
      <c r="L185" s="222">
        <f t="shared" si="9"/>
        <v>0</v>
      </c>
    </row>
    <row r="186" spans="2:12" x14ac:dyDescent="0.25">
      <c r="B186" s="228" t="s">
        <v>1052</v>
      </c>
      <c r="C186" s="577">
        <f>'[19]Rev_SP-12me'!T353</f>
        <v>0</v>
      </c>
      <c r="D186" s="577">
        <f>'[19]Rev_SP-12me'!V353</f>
        <v>0</v>
      </c>
      <c r="E186" s="583">
        <f>'[19]Rev_SP-12me'!AA353</f>
        <v>551.52406912995002</v>
      </c>
      <c r="F186" s="583"/>
      <c r="G186" s="580">
        <f>'[19]Rev_SP-12me'!J353</f>
        <v>7.65</v>
      </c>
      <c r="H186" s="583">
        <v>5000</v>
      </c>
      <c r="I186" s="583">
        <f>'[19]Rev_SP-12me'!AC353</f>
        <v>0</v>
      </c>
      <c r="J186" s="583">
        <f>'[19]Rev_SP-12me'!AD353</f>
        <v>421.9159128844118</v>
      </c>
      <c r="K186" s="583">
        <f>'[19]Rev_SP-12me'!AF353</f>
        <v>0</v>
      </c>
      <c r="L186" s="222">
        <f t="shared" si="9"/>
        <v>421.9159128844118</v>
      </c>
    </row>
    <row r="187" spans="2:12" x14ac:dyDescent="0.25">
      <c r="B187" s="228" t="s">
        <v>1053</v>
      </c>
      <c r="C187" s="577">
        <f>'[19]Rev_SP-12me'!T354</f>
        <v>0</v>
      </c>
      <c r="D187" s="583">
        <f>'[19]Rev_SP-12me'!V354</f>
        <v>0</v>
      </c>
      <c r="E187" s="583">
        <f>'[19]Rev_SP-12me'!AA354</f>
        <v>605.11300781872501</v>
      </c>
      <c r="F187" s="583"/>
      <c r="G187" s="580">
        <f>'[19]Rev_SP-12me'!J354</f>
        <v>7.65</v>
      </c>
      <c r="H187" s="583">
        <v>5000</v>
      </c>
      <c r="I187" s="583">
        <f>'[19]Rev_SP-12me'!AC354</f>
        <v>0</v>
      </c>
      <c r="J187" s="583">
        <f>'[19]Rev_SP-12me'!AD354</f>
        <v>462.91145098132466</v>
      </c>
      <c r="K187" s="583">
        <f>'[19]Rev_SP-12me'!AF354</f>
        <v>0</v>
      </c>
      <c r="L187" s="222">
        <f t="shared" si="9"/>
        <v>462.91145098132466</v>
      </c>
    </row>
    <row r="188" spans="2:12" x14ac:dyDescent="0.25">
      <c r="B188" s="228" t="s">
        <v>1054</v>
      </c>
      <c r="C188" s="576">
        <f>'[19]Rev_SP-12me'!T356</f>
        <v>0</v>
      </c>
      <c r="D188" s="582">
        <f>'[19]Rev_SP-12me'!V356</f>
        <v>0</v>
      </c>
      <c r="E188" s="582">
        <f>'[19]Rev_SP-12me'!AA356</f>
        <v>1343.821847975775</v>
      </c>
      <c r="F188" s="582"/>
      <c r="G188" s="579">
        <f>'[19]Rev_SP-12me'!J356</f>
        <v>6.65</v>
      </c>
      <c r="H188" s="583">
        <v>5000</v>
      </c>
      <c r="I188" s="582">
        <f>'[19]Rev_SP-12me'!AC356</f>
        <v>0</v>
      </c>
      <c r="J188" s="582">
        <f>'[19]Rev_SP-12me'!AD356</f>
        <v>893.64152890389028</v>
      </c>
      <c r="K188" s="582">
        <f>'[19]Rev_SP-12me'!AF356</f>
        <v>0</v>
      </c>
      <c r="L188" s="222">
        <f t="shared" si="9"/>
        <v>893.64152890389028</v>
      </c>
    </row>
    <row r="189" spans="2:12" x14ac:dyDescent="0.25">
      <c r="B189" s="220" t="s">
        <v>1050</v>
      </c>
      <c r="C189" s="577">
        <f>'[19]Rev_SP-12me'!T363</f>
        <v>6</v>
      </c>
      <c r="D189" s="583">
        <f>'[19]Rev_SP-12me'!V363</f>
        <v>190.43991400033801</v>
      </c>
      <c r="E189" s="583">
        <f>'[19]Rev_SP-12me'!AA363</f>
        <v>1218.1397719680001</v>
      </c>
      <c r="F189" s="583">
        <f>'[19]Rev_SP-12me'!I363</f>
        <v>500</v>
      </c>
      <c r="G189" s="580">
        <f>'[19]Rev_SP-12me'!J363</f>
        <v>6.65</v>
      </c>
      <c r="H189" s="583">
        <v>5000</v>
      </c>
      <c r="I189" s="583">
        <f>'[19]Rev_SP-12me'!AC363</f>
        <v>91.411158720162234</v>
      </c>
      <c r="J189" s="583">
        <f>'[19]Rev_SP-12me'!AD363</f>
        <v>851.15355884352005</v>
      </c>
      <c r="K189" s="583">
        <f>'[19]Rev_SP-12me'!AF363</f>
        <v>3.5999999999999997E-2</v>
      </c>
      <c r="L189" s="218">
        <f t="shared" si="9"/>
        <v>942.60071756368222</v>
      </c>
    </row>
    <row r="190" spans="2:12" x14ac:dyDescent="0.25">
      <c r="B190" s="224" t="s">
        <v>1051</v>
      </c>
      <c r="C190" s="610">
        <f>'[19]Rev_SP-12me'!T364</f>
        <v>6</v>
      </c>
      <c r="D190" s="583">
        <f>'[19]Rev_SP-12me'!V364</f>
        <v>190.43991400033801</v>
      </c>
      <c r="E190" s="583">
        <f>'[19]Rev_SP-12me'!AA364</f>
        <v>395.81243942399999</v>
      </c>
      <c r="F190" s="583">
        <f>'[19]Rev_SP-12me'!I364</f>
        <v>500</v>
      </c>
      <c r="G190" s="580">
        <f>'[19]Rev_SP-12me'!J364</f>
        <v>6.65</v>
      </c>
      <c r="H190" s="583">
        <v>5000</v>
      </c>
      <c r="I190" s="583">
        <f>'[19]Rev_SP-12me'!AC364</f>
        <v>91.411158720162234</v>
      </c>
      <c r="J190" s="583">
        <f>'[19]Rev_SP-12me'!AD364</f>
        <v>263.21527221695999</v>
      </c>
      <c r="K190" s="583">
        <f>'[19]Rev_SP-12me'!AF364</f>
        <v>3.5999999999999997E-2</v>
      </c>
      <c r="L190" s="222">
        <f t="shared" si="9"/>
        <v>354.66243093712222</v>
      </c>
    </row>
    <row r="191" spans="2:12" x14ac:dyDescent="0.25">
      <c r="B191" s="224" t="s">
        <v>1052</v>
      </c>
      <c r="C191" s="577">
        <f>'[19]Rev_SP-12me'!T366</f>
        <v>0</v>
      </c>
      <c r="D191" s="583">
        <f>'[19]Rev_SP-12me'!V366</f>
        <v>0</v>
      </c>
      <c r="E191" s="583">
        <f>'[19]Rev_SP-12me'!AA366</f>
        <v>206.13199665600001</v>
      </c>
      <c r="F191" s="583"/>
      <c r="G191" s="580">
        <f>'[19]Rev_SP-12me'!J366</f>
        <v>7.65</v>
      </c>
      <c r="H191" s="583">
        <v>5000</v>
      </c>
      <c r="I191" s="583">
        <f>'[19]Rev_SP-12me'!AC366</f>
        <v>0</v>
      </c>
      <c r="J191" s="583">
        <f>'[19]Rev_SP-12me'!AD366</f>
        <v>157.69097744184003</v>
      </c>
      <c r="K191" s="583">
        <f>'[19]Rev_SP-12me'!AF366</f>
        <v>0</v>
      </c>
      <c r="L191" s="222">
        <f t="shared" si="9"/>
        <v>157.69097744184003</v>
      </c>
    </row>
    <row r="192" spans="2:12" x14ac:dyDescent="0.25">
      <c r="B192" s="224" t="s">
        <v>1053</v>
      </c>
      <c r="C192" s="577">
        <f>'[19]Rev_SP-12me'!T367</f>
        <v>0</v>
      </c>
      <c r="D192" s="583">
        <f>'[19]Rev_SP-12me'!V367</f>
        <v>0</v>
      </c>
      <c r="E192" s="583">
        <f>'[19]Rev_SP-12me'!AA367</f>
        <v>204.774108192</v>
      </c>
      <c r="F192" s="583"/>
      <c r="G192" s="580">
        <f>'[19]Rev_SP-12me'!J367</f>
        <v>7.65</v>
      </c>
      <c r="H192" s="583">
        <v>5000</v>
      </c>
      <c r="I192" s="583">
        <f>'[19]Rev_SP-12me'!AC367</f>
        <v>0</v>
      </c>
      <c r="J192" s="583">
        <f>'[19]Rev_SP-12me'!AD367</f>
        <v>156.65219276688001</v>
      </c>
      <c r="K192" s="583">
        <f>'[19]Rev_SP-12me'!AF367</f>
        <v>0</v>
      </c>
      <c r="L192" s="222">
        <f t="shared" si="9"/>
        <v>156.65219276688001</v>
      </c>
    </row>
    <row r="193" spans="2:12" x14ac:dyDescent="0.25">
      <c r="B193" s="224" t="s">
        <v>1054</v>
      </c>
      <c r="C193" s="576">
        <f>'[19]Rev_SP-12me'!T368</f>
        <v>0</v>
      </c>
      <c r="D193" s="582">
        <f>'[19]Rev_SP-12me'!V368</f>
        <v>0</v>
      </c>
      <c r="E193" s="582">
        <f>'[19]Rev_SP-12me'!AA368</f>
        <v>411.42122769600002</v>
      </c>
      <c r="F193" s="582"/>
      <c r="G193" s="579">
        <f>'[19]Rev_SP-12me'!J368</f>
        <v>6.65</v>
      </c>
      <c r="H193" s="583">
        <v>5000</v>
      </c>
      <c r="I193" s="582">
        <f>'[19]Rev_SP-12me'!AC368</f>
        <v>0</v>
      </c>
      <c r="J193" s="582">
        <f>'[19]Rev_SP-12me'!AD368</f>
        <v>273.59511641784002</v>
      </c>
      <c r="K193" s="582">
        <f>'[19]Rev_SP-12me'!AF368</f>
        <v>0</v>
      </c>
      <c r="L193" s="222">
        <f t="shared" si="9"/>
        <v>273.59511641784002</v>
      </c>
    </row>
    <row r="194" spans="2:12" x14ac:dyDescent="0.25">
      <c r="B194" s="220" t="s">
        <v>1085</v>
      </c>
      <c r="C194" s="576">
        <f>'[19]Rev_SP-12me'!T357</f>
        <v>0</v>
      </c>
      <c r="D194" s="582">
        <f>'[19]Rev_SP-12me'!V357</f>
        <v>0</v>
      </c>
      <c r="E194" s="582">
        <f>'[19]Rev_SP-12me'!AA357</f>
        <v>0</v>
      </c>
      <c r="F194" s="582">
        <f>'[19]Rev_SP-12me'!I357</f>
        <v>500</v>
      </c>
      <c r="G194" s="579">
        <f>'[19]Rev_SP-12me'!J357</f>
        <v>6.65</v>
      </c>
      <c r="H194" s="583">
        <v>5000</v>
      </c>
      <c r="I194" s="582">
        <f>'[19]Rev_SP-12me'!AC357</f>
        <v>0</v>
      </c>
      <c r="J194" s="582">
        <f>'[19]Rev_SP-12me'!AD357</f>
        <v>0</v>
      </c>
      <c r="K194" s="582">
        <f>'[19]Rev_SP-12me'!AF357</f>
        <v>6.0000000000000001E-3</v>
      </c>
      <c r="L194" s="218">
        <f t="shared" si="9"/>
        <v>6.0000000000000001E-3</v>
      </c>
    </row>
    <row r="195" spans="2:12" x14ac:dyDescent="0.25">
      <c r="B195" s="220" t="s">
        <v>1086</v>
      </c>
      <c r="C195" s="577">
        <f>'[19]Rev_SP-12me'!T369</f>
        <v>11</v>
      </c>
      <c r="D195" s="583">
        <f>'[19]Rev_SP-12me'!V369</f>
        <v>385.13342287684401</v>
      </c>
      <c r="E195" s="583">
        <f>'[19]Rev_SP-12me'!AA369</f>
        <v>521.79058880168998</v>
      </c>
      <c r="F195" s="583">
        <f>'[19]Rev_SP-12me'!I369</f>
        <v>500</v>
      </c>
      <c r="G195" s="580">
        <f>'[19]Rev_SP-12me'!J369</f>
        <v>7.8</v>
      </c>
      <c r="H195" s="583">
        <v>5000</v>
      </c>
      <c r="I195" s="583">
        <f>'[19]Rev_SP-12me'!AC369</f>
        <v>184.86404298088513</v>
      </c>
      <c r="J195" s="583">
        <f>'[19]Rev_SP-12me'!AD369</f>
        <v>423.64057105235315</v>
      </c>
      <c r="K195" s="583">
        <f>'[19]Rev_SP-12me'!AF369</f>
        <v>6.3E-2</v>
      </c>
      <c r="L195" s="218">
        <f t="shared" si="9"/>
        <v>608.56761403323833</v>
      </c>
    </row>
    <row r="196" spans="2:12" x14ac:dyDescent="0.25">
      <c r="B196" s="228" t="s">
        <v>1051</v>
      </c>
      <c r="C196" s="610">
        <f>'[19]Rev_SP-12me'!T370</f>
        <v>11</v>
      </c>
      <c r="D196" s="583">
        <f>'[19]Rev_SP-12me'!V370</f>
        <v>385.13342287684401</v>
      </c>
      <c r="E196" s="583">
        <f>'[19]Rev_SP-12me'!AA370</f>
        <v>204.47273949474527</v>
      </c>
      <c r="F196" s="583">
        <f>'[19]Rev_SP-12me'!I370</f>
        <v>500</v>
      </c>
      <c r="G196" s="580">
        <f>'[19]Rev_SP-12me'!J370</f>
        <v>7.8</v>
      </c>
      <c r="H196" s="583">
        <v>5000</v>
      </c>
      <c r="I196" s="583">
        <f>'[19]Rev_SP-12me'!AC370</f>
        <v>184.86404298088513</v>
      </c>
      <c r="J196" s="583">
        <f>'[19]Rev_SP-12me'!AD370</f>
        <v>159.48873680590131</v>
      </c>
      <c r="K196" s="583">
        <f>'[19]Rev_SP-12me'!AF370</f>
        <v>6.3E-2</v>
      </c>
      <c r="L196" s="222">
        <f t="shared" si="9"/>
        <v>344.4157797867864</v>
      </c>
    </row>
    <row r="197" spans="2:12" x14ac:dyDescent="0.25">
      <c r="B197" s="228" t="s">
        <v>1052</v>
      </c>
      <c r="C197" s="577">
        <f>'[19]Rev_SP-12me'!T372</f>
        <v>0</v>
      </c>
      <c r="D197" s="583">
        <f>'[19]Rev_SP-12me'!V372</f>
        <v>0</v>
      </c>
      <c r="E197" s="583">
        <f>'[19]Rev_SP-12me'!AA372</f>
        <v>79.950117321099356</v>
      </c>
      <c r="F197" s="583"/>
      <c r="G197" s="580">
        <f>'[19]Rev_SP-12me'!J372</f>
        <v>8.8000000000000007</v>
      </c>
      <c r="H197" s="583">
        <v>5000</v>
      </c>
      <c r="I197" s="583">
        <f>'[19]Rev_SP-12me'!AC372</f>
        <v>0</v>
      </c>
      <c r="J197" s="583">
        <f>'[19]Rev_SP-12me'!AD372</f>
        <v>70.356103242567443</v>
      </c>
      <c r="K197" s="583">
        <f>'[19]Rev_SP-12me'!AF372</f>
        <v>0</v>
      </c>
      <c r="L197" s="222">
        <f t="shared" si="9"/>
        <v>70.356103242567443</v>
      </c>
    </row>
    <row r="198" spans="2:12" x14ac:dyDescent="0.25">
      <c r="B198" s="228" t="s">
        <v>1053</v>
      </c>
      <c r="C198" s="577">
        <f>'[19]Rev_SP-12me'!T373</f>
        <v>0</v>
      </c>
      <c r="D198" s="583">
        <f>'[19]Rev_SP-12me'!V373</f>
        <v>0</v>
      </c>
      <c r="E198" s="583">
        <f>'[19]Rev_SP-12me'!AA373</f>
        <v>86.489000549250903</v>
      </c>
      <c r="F198" s="583"/>
      <c r="G198" s="580">
        <f>'[19]Rev_SP-12me'!J373</f>
        <v>8.8000000000000007</v>
      </c>
      <c r="H198" s="583">
        <v>5000</v>
      </c>
      <c r="I198" s="583">
        <f>'[19]Rev_SP-12me'!AC373</f>
        <v>0</v>
      </c>
      <c r="J198" s="583">
        <f>'[19]Rev_SP-12me'!AD373</f>
        <v>76.1103204833408</v>
      </c>
      <c r="K198" s="583">
        <f>'[19]Rev_SP-12me'!AF373</f>
        <v>0</v>
      </c>
      <c r="L198" s="222">
        <f t="shared" si="9"/>
        <v>76.1103204833408</v>
      </c>
    </row>
    <row r="199" spans="2:12" x14ac:dyDescent="0.25">
      <c r="B199" s="228" t="s">
        <v>1054</v>
      </c>
      <c r="C199" s="576">
        <f>'[19]Rev_SP-12me'!T374</f>
        <v>0</v>
      </c>
      <c r="D199" s="582">
        <f>'[19]Rev_SP-12me'!V374</f>
        <v>0</v>
      </c>
      <c r="E199" s="582">
        <f>'[19]Rev_SP-12me'!AA374</f>
        <v>150.87873143659439</v>
      </c>
      <c r="F199" s="582"/>
      <c r="G199" s="579">
        <f>'[19]Rev_SP-12me'!J374</f>
        <v>7.8</v>
      </c>
      <c r="H199" s="583">
        <v>5000</v>
      </c>
      <c r="I199" s="582">
        <f>'[19]Rev_SP-12me'!AC374</f>
        <v>0</v>
      </c>
      <c r="J199" s="582">
        <f>'[19]Rev_SP-12me'!AD374</f>
        <v>117.68541052054363</v>
      </c>
      <c r="K199" s="582">
        <f>'[19]Rev_SP-12me'!AF374</f>
        <v>0</v>
      </c>
      <c r="L199" s="222">
        <f t="shared" si="9"/>
        <v>117.68541052054363</v>
      </c>
    </row>
    <row r="200" spans="2:12" x14ac:dyDescent="0.25">
      <c r="B200" s="220" t="s">
        <v>1057</v>
      </c>
      <c r="C200" s="577">
        <f>'[19]Rev_SP-12me'!T375</f>
        <v>0</v>
      </c>
      <c r="D200" s="583">
        <f>'[19]Rev_SP-12me'!V375</f>
        <v>0</v>
      </c>
      <c r="E200" s="583">
        <f>'[19]Rev_SP-12me'!AA375</f>
        <v>0</v>
      </c>
      <c r="F200" s="583">
        <f>'[19]Rev_SP-12me'!I375</f>
        <v>285</v>
      </c>
      <c r="G200" s="580">
        <f>'[19]Rev_SP-12me'!J375</f>
        <v>5</v>
      </c>
      <c r="H200" s="583">
        <v>5000</v>
      </c>
      <c r="I200" s="583">
        <f>'[19]Rev_SP-12me'!AC375</f>
        <v>0</v>
      </c>
      <c r="J200" s="583">
        <f>'[19]Rev_SP-12me'!AD375</f>
        <v>0</v>
      </c>
      <c r="K200" s="583">
        <f>'[19]Rev_SP-12me'!AF375</f>
        <v>0</v>
      </c>
      <c r="L200" s="218">
        <f t="shared" si="9"/>
        <v>0</v>
      </c>
    </row>
    <row r="201" spans="2:12" x14ac:dyDescent="0.25">
      <c r="B201" s="224" t="s">
        <v>1051</v>
      </c>
      <c r="C201" s="577">
        <f>'[19]Rev_SP-12me'!T376</f>
        <v>0</v>
      </c>
      <c r="D201" s="583">
        <f>'[19]Rev_SP-12me'!V376</f>
        <v>0</v>
      </c>
      <c r="E201" s="583">
        <f>'[19]Rev_SP-12me'!AA376</f>
        <v>0</v>
      </c>
      <c r="F201" s="583">
        <f>'[19]Rev_SP-12me'!I376</f>
        <v>285</v>
      </c>
      <c r="G201" s="580">
        <f>'[19]Rev_SP-12me'!J376</f>
        <v>5</v>
      </c>
      <c r="H201" s="583">
        <v>5000</v>
      </c>
      <c r="I201" s="583">
        <f>'[19]Rev_SP-12me'!AC376</f>
        <v>0</v>
      </c>
      <c r="J201" s="583">
        <f>'[19]Rev_SP-12me'!AD376</f>
        <v>0</v>
      </c>
      <c r="K201" s="583">
        <f>'[19]Rev_SP-12me'!AF376</f>
        <v>0</v>
      </c>
      <c r="L201" s="222">
        <f t="shared" si="9"/>
        <v>0</v>
      </c>
    </row>
    <row r="202" spans="2:12" x14ac:dyDescent="0.25">
      <c r="B202" s="224" t="s">
        <v>1052</v>
      </c>
      <c r="C202" s="577">
        <f>'[19]Rev_SP-12me'!T378</f>
        <v>0</v>
      </c>
      <c r="D202" s="583">
        <f>'[19]Rev_SP-12me'!V378</f>
        <v>0</v>
      </c>
      <c r="E202" s="583">
        <f>'[19]Rev_SP-12me'!AA378</f>
        <v>0</v>
      </c>
      <c r="F202" s="583"/>
      <c r="G202" s="580">
        <f>'[19]Rev_SP-12me'!J378</f>
        <v>6</v>
      </c>
      <c r="H202" s="583">
        <v>5000</v>
      </c>
      <c r="I202" s="583">
        <f>'[19]Rev_SP-12me'!AC378</f>
        <v>0</v>
      </c>
      <c r="J202" s="583">
        <f>'[19]Rev_SP-12me'!AD378</f>
        <v>0</v>
      </c>
      <c r="K202" s="583">
        <f>'[19]Rev_SP-12me'!AF378</f>
        <v>0</v>
      </c>
      <c r="L202" s="222">
        <f t="shared" si="9"/>
        <v>0</v>
      </c>
    </row>
    <row r="203" spans="2:12" x14ac:dyDescent="0.25">
      <c r="B203" s="224" t="s">
        <v>1053</v>
      </c>
      <c r="C203" s="577">
        <f>'[19]Rev_SP-12me'!T379</f>
        <v>0</v>
      </c>
      <c r="D203" s="583">
        <f>'[19]Rev_SP-12me'!V379</f>
        <v>0</v>
      </c>
      <c r="E203" s="583">
        <f>'[19]Rev_SP-12me'!AA379</f>
        <v>0</v>
      </c>
      <c r="F203" s="583"/>
      <c r="G203" s="580">
        <f>'[19]Rev_SP-12me'!J379</f>
        <v>6</v>
      </c>
      <c r="H203" s="583">
        <v>5000</v>
      </c>
      <c r="I203" s="583">
        <f>'[19]Rev_SP-12me'!AC379</f>
        <v>0</v>
      </c>
      <c r="J203" s="583">
        <f>'[19]Rev_SP-12me'!AD379</f>
        <v>0</v>
      </c>
      <c r="K203" s="583">
        <f>'[19]Rev_SP-12me'!AF379</f>
        <v>0</v>
      </c>
      <c r="L203" s="222">
        <f t="shared" si="9"/>
        <v>0</v>
      </c>
    </row>
    <row r="204" spans="2:12" x14ac:dyDescent="0.25">
      <c r="B204" s="224" t="s">
        <v>1054</v>
      </c>
      <c r="C204" s="576">
        <f>'[19]Rev_SP-12me'!T380</f>
        <v>0</v>
      </c>
      <c r="D204" s="582">
        <f>'[19]Rev_SP-12me'!V380</f>
        <v>0</v>
      </c>
      <c r="E204" s="582">
        <f>'[19]Rev_SP-12me'!AA380</f>
        <v>0</v>
      </c>
      <c r="F204" s="582"/>
      <c r="G204" s="579">
        <f>'[19]Rev_SP-12me'!J380</f>
        <v>5</v>
      </c>
      <c r="H204" s="583">
        <v>5000</v>
      </c>
      <c r="I204" s="582">
        <f>'[19]Rev_SP-12me'!AC380</f>
        <v>0</v>
      </c>
      <c r="J204" s="582">
        <f>'[19]Rev_SP-12me'!AD380</f>
        <v>0</v>
      </c>
      <c r="K204" s="582">
        <f>'[19]Rev_SP-12me'!AF380</f>
        <v>0</v>
      </c>
      <c r="L204" s="222">
        <f t="shared" si="9"/>
        <v>0</v>
      </c>
    </row>
    <row r="205" spans="2:12" x14ac:dyDescent="0.25">
      <c r="B205" s="220" t="s">
        <v>1058</v>
      </c>
      <c r="C205" s="577">
        <f>'[19]Rev_SP-12me'!T381</f>
        <v>1</v>
      </c>
      <c r="D205" s="583">
        <f>'[19]Rev_SP-12me'!V381</f>
        <v>27.352322693728699</v>
      </c>
      <c r="E205" s="583">
        <f>'[19]Rev_SP-12me'!AA381</f>
        <v>181.91782522239785</v>
      </c>
      <c r="F205" s="583">
        <f>'[19]Rev_SP-12me'!I381</f>
        <v>500</v>
      </c>
      <c r="G205" s="580">
        <f>'[19]Rev_SP-12me'!J381</f>
        <v>7.45</v>
      </c>
      <c r="H205" s="583">
        <v>5000</v>
      </c>
      <c r="I205" s="583">
        <f>'[19]Rev_SP-12me'!AC381</f>
        <v>13.129114892989776</v>
      </c>
      <c r="J205" s="583">
        <f>'[19]Rev_SP-12me'!AD381</f>
        <v>141.87963082398943</v>
      </c>
      <c r="K205" s="583">
        <f>'[19]Rev_SP-12me'!AF381</f>
        <v>6.0000000000000001E-3</v>
      </c>
      <c r="L205" s="218">
        <f t="shared" si="9"/>
        <v>155.01474571697921</v>
      </c>
    </row>
    <row r="206" spans="2:12" x14ac:dyDescent="0.25">
      <c r="B206" s="228" t="s">
        <v>1051</v>
      </c>
      <c r="C206" s="610">
        <f>'[19]Rev_SP-12me'!T382</f>
        <v>1</v>
      </c>
      <c r="D206" s="583">
        <f>'[19]Rev_SP-12me'!V382</f>
        <v>27.352322693728699</v>
      </c>
      <c r="E206" s="583">
        <f>'[19]Rev_SP-12me'!AA382</f>
        <v>53.698517235923106</v>
      </c>
      <c r="F206" s="583">
        <f>'[19]Rev_SP-12me'!I382</f>
        <v>500</v>
      </c>
      <c r="G206" s="580">
        <f>'[19]Rev_SP-12me'!J382</f>
        <v>7.45</v>
      </c>
      <c r="H206" s="583">
        <v>5000</v>
      </c>
      <c r="I206" s="583">
        <f>'[19]Rev_SP-12me'!AC382</f>
        <v>13.129114892989776</v>
      </c>
      <c r="J206" s="583">
        <f>'[19]Rev_SP-12me'!AD382</f>
        <v>40.005395340762718</v>
      </c>
      <c r="K206" s="583">
        <f>'[19]Rev_SP-12me'!AF382</f>
        <v>6.0000000000000001E-3</v>
      </c>
      <c r="L206" s="222">
        <f t="shared" si="9"/>
        <v>53.140510233752494</v>
      </c>
    </row>
    <row r="207" spans="2:12" x14ac:dyDescent="0.25">
      <c r="B207" s="228" t="s">
        <v>1052</v>
      </c>
      <c r="C207" s="577">
        <f>'[19]Rev_SP-12me'!T384</f>
        <v>0</v>
      </c>
      <c r="D207" s="583">
        <f>'[19]Rev_SP-12me'!V384</f>
        <v>0</v>
      </c>
      <c r="E207" s="583">
        <f>'[19]Rev_SP-12me'!AA384</f>
        <v>27.913165772014732</v>
      </c>
      <c r="F207" s="583"/>
      <c r="G207" s="580">
        <f>'[19]Rev_SP-12me'!J384</f>
        <v>8.4499999999999993</v>
      </c>
      <c r="H207" s="583">
        <v>5000</v>
      </c>
      <c r="I207" s="583">
        <f>'[19]Rev_SP-12me'!AC384</f>
        <v>0</v>
      </c>
      <c r="J207" s="583">
        <f>'[19]Rev_SP-12me'!AD384</f>
        <v>23.586625077352444</v>
      </c>
      <c r="K207" s="583">
        <f>'[19]Rev_SP-12me'!AF384</f>
        <v>0</v>
      </c>
      <c r="L207" s="222">
        <f t="shared" si="9"/>
        <v>23.586625077352444</v>
      </c>
    </row>
    <row r="208" spans="2:12" x14ac:dyDescent="0.25">
      <c r="B208" s="228" t="s">
        <v>1053</v>
      </c>
      <c r="C208" s="577">
        <f>'[19]Rev_SP-12me'!T385</f>
        <v>0</v>
      </c>
      <c r="D208" s="583">
        <f>'[19]Rev_SP-12me'!V385</f>
        <v>0</v>
      </c>
      <c r="E208" s="583">
        <f>'[19]Rev_SP-12me'!AA385</f>
        <v>35.595344561015729</v>
      </c>
      <c r="F208" s="583"/>
      <c r="G208" s="580">
        <f>'[19]Rev_SP-12me'!J385</f>
        <v>8.4499999999999993</v>
      </c>
      <c r="H208" s="583">
        <v>5000</v>
      </c>
      <c r="I208" s="583">
        <f>'[19]Rev_SP-12me'!AC385</f>
        <v>0</v>
      </c>
      <c r="J208" s="583">
        <f>'[19]Rev_SP-12me'!AD385</f>
        <v>30.078066154058284</v>
      </c>
      <c r="K208" s="583">
        <f>'[19]Rev_SP-12me'!AF385</f>
        <v>0</v>
      </c>
      <c r="L208" s="222">
        <f t="shared" si="9"/>
        <v>30.078066154058284</v>
      </c>
    </row>
    <row r="209" spans="2:12" x14ac:dyDescent="0.25">
      <c r="B209" s="228" t="s">
        <v>1054</v>
      </c>
      <c r="C209" s="576">
        <f>'[19]Rev_SP-12me'!T386</f>
        <v>0</v>
      </c>
      <c r="D209" s="582">
        <f>'[19]Rev_SP-12me'!V386</f>
        <v>0</v>
      </c>
      <c r="E209" s="582">
        <f>'[19]Rev_SP-12me'!AA386</f>
        <v>64.710797653444274</v>
      </c>
      <c r="F209" s="582"/>
      <c r="G209" s="579">
        <f>'[19]Rev_SP-12me'!J386</f>
        <v>7.45</v>
      </c>
      <c r="H209" s="583">
        <v>5000</v>
      </c>
      <c r="I209" s="582">
        <f>'[19]Rev_SP-12me'!AC386</f>
        <v>0</v>
      </c>
      <c r="J209" s="582">
        <f>'[19]Rev_SP-12me'!AD386</f>
        <v>48.209544251815984</v>
      </c>
      <c r="K209" s="582">
        <f>'[19]Rev_SP-12me'!AF386</f>
        <v>0</v>
      </c>
      <c r="L209" s="222">
        <f t="shared" si="9"/>
        <v>48.209544251815984</v>
      </c>
    </row>
    <row r="210" spans="2:12" x14ac:dyDescent="0.25">
      <c r="B210" s="220" t="s">
        <v>1087</v>
      </c>
      <c r="C210" s="610">
        <f>'[19]Rev_SP-12me'!T388</f>
        <v>23</v>
      </c>
      <c r="D210" s="583">
        <f>'[19]Rev_SP-12me'!V388</f>
        <v>2282.9215615666599</v>
      </c>
      <c r="E210" s="583">
        <f>'[19]Rev_SP-12me'!AA388</f>
        <v>2334.1485021734252</v>
      </c>
      <c r="F210" s="583">
        <f>'[19]Rev_SP-12me'!I388</f>
        <v>300</v>
      </c>
      <c r="G210" s="580">
        <f>'[19]Rev_SP-12me'!J388</f>
        <v>6.3</v>
      </c>
      <c r="H210" s="583">
        <v>5000</v>
      </c>
      <c r="I210" s="583">
        <f>'[19]Rev_SP-12me'!AC388</f>
        <v>393.80396937024881</v>
      </c>
      <c r="J210" s="583">
        <f>'[19]Rev_SP-12me'!AD388</f>
        <v>1470.5135563692579</v>
      </c>
      <c r="K210" s="583">
        <f>'[19]Rev_SP-12me'!AF388</f>
        <v>0.13800000000000001</v>
      </c>
      <c r="L210" s="218">
        <f t="shared" si="9"/>
        <v>1864.4555257395066</v>
      </c>
    </row>
    <row r="211" spans="2:12" x14ac:dyDescent="0.25">
      <c r="B211" s="224" t="s">
        <v>1060</v>
      </c>
      <c r="C211" s="610">
        <f>'[19]Rev_SP-12me'!T388</f>
        <v>23</v>
      </c>
      <c r="D211" s="583">
        <f>'[19]Rev_SP-12me'!V388</f>
        <v>2282.9215615666599</v>
      </c>
      <c r="E211" s="583">
        <f>'[19]Rev_SP-12me'!AA388</f>
        <v>2334.1485021734252</v>
      </c>
      <c r="F211" s="583">
        <f>'[19]Rev_SP-12me'!I388</f>
        <v>300</v>
      </c>
      <c r="G211" s="580">
        <f>'[19]Rev_SP-12me'!J388</f>
        <v>6.3</v>
      </c>
      <c r="H211" s="583">
        <v>5000</v>
      </c>
      <c r="I211" s="583">
        <f>'[19]Rev_SP-12me'!AC388</f>
        <v>393.80396937024881</v>
      </c>
      <c r="J211" s="583">
        <f>'[19]Rev_SP-12me'!AD388</f>
        <v>1470.5135563692579</v>
      </c>
      <c r="K211" s="583">
        <f>'[19]Rev_SP-12me'!AF388</f>
        <v>0.13800000000000001</v>
      </c>
      <c r="L211" s="222">
        <f t="shared" si="9"/>
        <v>1864.4555257395066</v>
      </c>
    </row>
    <row r="212" spans="2:12" x14ac:dyDescent="0.25">
      <c r="B212" s="224" t="s">
        <v>1088</v>
      </c>
      <c r="C212" s="576"/>
      <c r="D212" s="582"/>
      <c r="E212" s="582"/>
      <c r="F212" s="582"/>
      <c r="G212" s="579"/>
      <c r="H212" s="583">
        <v>5000</v>
      </c>
      <c r="I212" s="582"/>
      <c r="J212" s="582"/>
      <c r="K212" s="582"/>
      <c r="L212" s="222">
        <f t="shared" si="9"/>
        <v>0</v>
      </c>
    </row>
    <row r="213" spans="2:12" x14ac:dyDescent="0.25">
      <c r="B213" s="220" t="s">
        <v>1089</v>
      </c>
      <c r="C213" s="610">
        <f>'[19]Rev_SP-12me'!T395</f>
        <v>2</v>
      </c>
      <c r="D213" s="583">
        <f>'[19]Rev_SP-12me'!V395</f>
        <v>67.365899999999996</v>
      </c>
      <c r="E213" s="583">
        <f>'[19]Rev_SP-12me'!AA395</f>
        <v>314.44182000000001</v>
      </c>
      <c r="F213" s="583"/>
      <c r="G213" s="580">
        <f>'[19]Rev_SP-12me'!J395</f>
        <v>6.1</v>
      </c>
      <c r="H213" s="583">
        <v>5000</v>
      </c>
      <c r="I213" s="583">
        <f>'[19]Rev_SP-12me'!AC395</f>
        <v>0</v>
      </c>
      <c r="J213" s="583">
        <f>'[19]Rev_SP-12me'!AD395</f>
        <v>191.80951020000001</v>
      </c>
      <c r="K213" s="583">
        <f>'[19]Rev_SP-12me'!AF395</f>
        <v>1.2E-2</v>
      </c>
      <c r="L213" s="218">
        <f t="shared" si="9"/>
        <v>191.82151020000001</v>
      </c>
    </row>
    <row r="214" spans="2:12" x14ac:dyDescent="0.25">
      <c r="B214" s="224" t="s">
        <v>197</v>
      </c>
      <c r="C214" s="617">
        <f>'[19]Rev_SP-12me'!T395</f>
        <v>2</v>
      </c>
      <c r="D214" s="582">
        <f>'[19]Rev_SP-12me'!V395</f>
        <v>67.365899999999996</v>
      </c>
      <c r="E214" s="582">
        <f>'[19]Rev_SP-12me'!AA395</f>
        <v>314.44182000000001</v>
      </c>
      <c r="F214" s="582"/>
      <c r="G214" s="579">
        <f>'[19]Rev_SP-12me'!J395</f>
        <v>6.1</v>
      </c>
      <c r="H214" s="583">
        <v>5000</v>
      </c>
      <c r="I214" s="582">
        <f>'[19]Rev_SP-12me'!AC395</f>
        <v>0</v>
      </c>
      <c r="J214" s="582">
        <f>'[19]Rev_SP-12me'!AD395</f>
        <v>191.80951020000001</v>
      </c>
      <c r="K214" s="582">
        <f>'[19]Rev_SP-12me'!AF395</f>
        <v>1.2E-2</v>
      </c>
      <c r="L214" s="222">
        <f t="shared" si="9"/>
        <v>191.82151020000001</v>
      </c>
    </row>
    <row r="215" spans="2:12" x14ac:dyDescent="0.25">
      <c r="B215" s="220"/>
      <c r="C215" s="602"/>
      <c r="D215" s="606"/>
      <c r="E215" s="606"/>
      <c r="F215" s="606"/>
      <c r="G215" s="604"/>
      <c r="H215" s="583">
        <v>5000</v>
      </c>
      <c r="I215" s="606"/>
      <c r="J215" s="606"/>
      <c r="K215" s="606"/>
      <c r="L215" s="222"/>
    </row>
    <row r="216" spans="2:12" x14ac:dyDescent="0.25">
      <c r="B216" s="225" t="s">
        <v>1091</v>
      </c>
      <c r="C216" s="577">
        <f>'[19]Rev_SP-12me'!T402</f>
        <v>21</v>
      </c>
      <c r="D216" s="583">
        <f>'[19]Rev_SP-12me'!V402</f>
        <v>255.05125000000001</v>
      </c>
      <c r="E216" s="583">
        <f>'[19]Rev_SP-12me'!AA402</f>
        <v>797.80702253594518</v>
      </c>
      <c r="F216" s="583"/>
      <c r="G216" s="580">
        <f>'[19]Rev_SP-12me'!J402</f>
        <v>0</v>
      </c>
      <c r="H216" s="583">
        <v>5000</v>
      </c>
      <c r="I216" s="583">
        <f>'[19]Rev_SP-12me'!AC402</f>
        <v>122.42460000000001</v>
      </c>
      <c r="J216" s="583">
        <f>'[19]Rev_SP-12me'!AD402</f>
        <v>401.63169300749229</v>
      </c>
      <c r="K216" s="583">
        <f>'[19]Rev_SP-12me'!AF402</f>
        <v>0.123</v>
      </c>
      <c r="L216" s="218">
        <f t="shared" ref="L216:L223" si="10">SUM(I216:K216)</f>
        <v>524.17929300749233</v>
      </c>
    </row>
    <row r="217" spans="2:12" x14ac:dyDescent="0.25">
      <c r="B217" s="224" t="s">
        <v>1092</v>
      </c>
      <c r="C217" s="577">
        <f>'[19]Rev_SP-12me'!T403</f>
        <v>17</v>
      </c>
      <c r="D217" s="583">
        <f>'[19]Rev_SP-12me'!V403</f>
        <v>231.05125000000001</v>
      </c>
      <c r="E217" s="583">
        <f>'[19]Rev_SP-12me'!AA403</f>
        <v>671.72168521994513</v>
      </c>
      <c r="F217" s="583">
        <f>'[19]Rev_SP-12me'!I403</f>
        <v>500</v>
      </c>
      <c r="G217" s="580">
        <f>'[19]Rev_SP-12me'!J403</f>
        <v>5.05</v>
      </c>
      <c r="H217" s="583">
        <v>5000</v>
      </c>
      <c r="I217" s="583">
        <f>'[19]Rev_SP-12me'!AC403</f>
        <v>110.90460000000002</v>
      </c>
      <c r="J217" s="583">
        <f>'[19]Rev_SP-12me'!AD403</f>
        <v>339.21945103607226</v>
      </c>
      <c r="K217" s="583">
        <f>'[19]Rev_SP-12me'!AF403</f>
        <v>9.9000000000000005E-2</v>
      </c>
      <c r="L217" s="222">
        <f t="shared" si="10"/>
        <v>450.22305103607226</v>
      </c>
    </row>
    <row r="218" spans="2:12" x14ac:dyDescent="0.25">
      <c r="B218" s="224" t="s">
        <v>1093</v>
      </c>
      <c r="C218" s="577"/>
      <c r="D218" s="577"/>
      <c r="E218" s="583"/>
      <c r="F218" s="583"/>
      <c r="G218" s="580"/>
      <c r="H218" s="583">
        <v>5000</v>
      </c>
      <c r="I218" s="583"/>
      <c r="J218" s="583"/>
      <c r="K218" s="583"/>
      <c r="L218" s="222">
        <f t="shared" si="10"/>
        <v>0</v>
      </c>
    </row>
    <row r="219" spans="2:12" x14ac:dyDescent="0.25">
      <c r="B219" s="224" t="s">
        <v>1094</v>
      </c>
      <c r="C219" s="577">
        <f>'[19]Rev_SP-12me'!T410</f>
        <v>4</v>
      </c>
      <c r="D219" s="577">
        <f>'[19]Rev_SP-12me'!V410</f>
        <v>24</v>
      </c>
      <c r="E219" s="583">
        <f>'[19]Rev_SP-12me'!AA410</f>
        <v>126.08533731600002</v>
      </c>
      <c r="F219" s="583">
        <f>'[19]Rev_SP-12me'!I410</f>
        <v>500</v>
      </c>
      <c r="G219" s="580">
        <f>'[19]Rev_SP-12me'!J410</f>
        <v>4.95</v>
      </c>
      <c r="H219" s="583">
        <v>5000</v>
      </c>
      <c r="I219" s="583">
        <f>'[19]Rev_SP-12me'!AC410</f>
        <v>11.520000000000001</v>
      </c>
      <c r="J219" s="583">
        <f>'[19]Rev_SP-12me'!AD410</f>
        <v>62.412241971420009</v>
      </c>
      <c r="K219" s="583">
        <f>'[19]Rev_SP-12me'!AF410</f>
        <v>2.4E-2</v>
      </c>
      <c r="L219" s="222">
        <f t="shared" si="10"/>
        <v>73.956241971420013</v>
      </c>
    </row>
    <row r="220" spans="2:12" x14ac:dyDescent="0.25">
      <c r="B220" s="224" t="s">
        <v>1095</v>
      </c>
      <c r="C220" s="576"/>
      <c r="D220" s="576"/>
      <c r="E220" s="582"/>
      <c r="F220" s="582"/>
      <c r="G220" s="579"/>
      <c r="H220" s="583">
        <v>5000</v>
      </c>
      <c r="I220" s="582"/>
      <c r="J220" s="582"/>
      <c r="K220" s="582"/>
      <c r="L220" s="222">
        <f t="shared" si="10"/>
        <v>0</v>
      </c>
    </row>
    <row r="221" spans="2:12" x14ac:dyDescent="0.25">
      <c r="B221" s="220" t="s">
        <v>856</v>
      </c>
      <c r="C221" s="576">
        <f>'[19]Rev_SP-12me'!T417</f>
        <v>0</v>
      </c>
      <c r="D221" s="576">
        <f>'[19]Rev_SP-12me'!V417</f>
        <v>0</v>
      </c>
      <c r="E221" s="582">
        <f>'[19]Rev_SP-12me'!AA417</f>
        <v>0</v>
      </c>
      <c r="F221" s="582">
        <f>'[19]Rev_SP-12me'!I417</f>
        <v>285</v>
      </c>
      <c r="G221" s="579">
        <f>'[19]Rev_SP-12me'!J417</f>
        <v>7.3</v>
      </c>
      <c r="H221" s="583">
        <v>5000</v>
      </c>
      <c r="I221" s="582">
        <f>'[19]Rev_SP-12me'!AC417</f>
        <v>0</v>
      </c>
      <c r="J221" s="582">
        <f>'[19]Rev_SP-12me'!AD417</f>
        <v>0</v>
      </c>
      <c r="K221" s="582">
        <f>'[19]Rev_SP-12me'!AF417</f>
        <v>0</v>
      </c>
      <c r="L221" s="218">
        <f t="shared" si="10"/>
        <v>0</v>
      </c>
    </row>
    <row r="222" spans="2:12" x14ac:dyDescent="0.25">
      <c r="B222" s="220" t="s">
        <v>1065</v>
      </c>
      <c r="C222" s="612"/>
      <c r="D222" s="612"/>
      <c r="E222" s="614"/>
      <c r="F222" s="614"/>
      <c r="G222" s="613"/>
      <c r="H222" s="583">
        <v>5000</v>
      </c>
      <c r="I222" s="614"/>
      <c r="J222" s="614"/>
      <c r="K222" s="614"/>
      <c r="L222" s="218">
        <f t="shared" si="10"/>
        <v>0</v>
      </c>
    </row>
    <row r="223" spans="2:12" s="615" customFormat="1" x14ac:dyDescent="0.25">
      <c r="B223" s="611" t="s">
        <v>1182</v>
      </c>
      <c r="C223" s="602">
        <f>'[19]Rev_SP-12me'!T423</f>
        <v>1</v>
      </c>
      <c r="D223" s="602">
        <f>'[19]Rev_SP-12me'!V423</f>
        <v>6</v>
      </c>
      <c r="E223" s="606">
        <f>'[19]Rev_SP-12me'!AA423</f>
        <v>1.2678336000000001</v>
      </c>
      <c r="F223" s="606">
        <f>'[19]Rev_SP-12me'!I423</f>
        <v>100</v>
      </c>
      <c r="G223" s="579">
        <f>'[19]Rev_SP-12me'!J423</f>
        <v>6</v>
      </c>
      <c r="H223" s="583">
        <v>5000</v>
      </c>
      <c r="I223" s="606">
        <f>'[19]Rev_SP-12me'!AC423</f>
        <v>0.57599999999999996</v>
      </c>
      <c r="J223" s="606">
        <f>'[19]Rev_SP-12me'!AD423</f>
        <v>0.76070016000000007</v>
      </c>
      <c r="K223" s="606">
        <f>'[19]Rev_SP-12me'!AF423</f>
        <v>3.0000000000000001E-3</v>
      </c>
      <c r="L223" s="218">
        <f t="shared" si="10"/>
        <v>1.3397001599999998</v>
      </c>
    </row>
    <row r="224" spans="2:12" x14ac:dyDescent="0.25">
      <c r="B224" s="214" t="s">
        <v>1096</v>
      </c>
      <c r="C224" s="212">
        <f>SUM(C181,C189,C194,C195,C200,C205,C210,C213,C215,C216,C221,C222,C223)</f>
        <v>112</v>
      </c>
      <c r="D224" s="212">
        <f t="shared" ref="D224:E224" si="11">SUM(D181,D189,D194,D195,D200,D205,D210,D213,D215,D216,D221,D222,D223)</f>
        <v>4211.2211533703567</v>
      </c>
      <c r="E224" s="212">
        <f t="shared" si="11"/>
        <v>9136.1733625653778</v>
      </c>
      <c r="F224" s="215"/>
      <c r="G224" s="215"/>
      <c r="H224" s="215"/>
      <c r="I224" s="212">
        <f t="shared" ref="I224" si="12">SUM(I181,I189,I194,I195,I200,I205,I210,I213,I215,I216,I221,I222,I223)</f>
        <v>1284.7481414360232</v>
      </c>
      <c r="J224" s="212">
        <f t="shared" ref="J224" si="13">SUM(J181,J189,J194,J195,J200,J205,J210,J213,J215,J216,J221,J222,J223)</f>
        <v>6102.5660096666115</v>
      </c>
      <c r="K224" s="212">
        <f t="shared" ref="K224" si="14">SUM(K181,K189,K194,K195,K200,K205,K210,K213,K215,K216,K221,K222,K223)</f>
        <v>0.66</v>
      </c>
      <c r="L224" s="212">
        <f t="shared" ref="L224" si="15">SUM(L181,L189,L194,L195,L200,L205,L210,L213,L215,L216,L221,L222,L223)</f>
        <v>7387.9741511026359</v>
      </c>
    </row>
    <row r="225" spans="2:12" x14ac:dyDescent="0.25">
      <c r="B225" s="214"/>
      <c r="C225" s="17"/>
      <c r="D225" s="17"/>
      <c r="E225" s="17"/>
      <c r="F225" s="17"/>
      <c r="G225" s="17"/>
      <c r="H225" s="17"/>
      <c r="I225" s="17"/>
      <c r="J225" s="17"/>
      <c r="K225" s="17"/>
      <c r="L225" s="88"/>
    </row>
    <row r="226" spans="2:12" x14ac:dyDescent="0.25">
      <c r="B226" s="28" t="s">
        <v>1097</v>
      </c>
      <c r="C226" s="212">
        <f>C125+C178+C224</f>
        <v>16471</v>
      </c>
      <c r="D226" s="212">
        <f>D125+D178+D224</f>
        <v>11233.715332264801</v>
      </c>
      <c r="E226" s="212">
        <f>E125+E178+E224</f>
        <v>28149.505944719596</v>
      </c>
      <c r="F226" s="213"/>
      <c r="G226" s="213"/>
      <c r="H226" s="213"/>
      <c r="I226" s="212">
        <f>I125+I178+I224</f>
        <v>4374.0149242400021</v>
      </c>
      <c r="J226" s="212">
        <f>J125+J178+J224</f>
        <v>21258.801660139481</v>
      </c>
      <c r="K226" s="212">
        <f>K125+K178+K224</f>
        <v>39.340199999999996</v>
      </c>
      <c r="L226" s="212">
        <f>L125+L178+L224</f>
        <v>25672.156784379484</v>
      </c>
    </row>
    <row r="227" spans="2:12" x14ac:dyDescent="0.25">
      <c r="B227" s="28" t="s">
        <v>1098</v>
      </c>
      <c r="C227" s="212">
        <f>C226+C70</f>
        <v>11880476</v>
      </c>
      <c r="D227" s="212">
        <f>D226+D70</f>
        <v>38359.716895445934</v>
      </c>
      <c r="E227" s="212">
        <f>E226+E70</f>
        <v>63753.283100425375</v>
      </c>
      <c r="F227" s="213"/>
      <c r="G227" s="213"/>
      <c r="H227" s="213"/>
      <c r="I227" s="234">
        <f>I226+I70</f>
        <v>5209.7130100518671</v>
      </c>
      <c r="J227" s="234">
        <f>J226+J70</f>
        <v>34106.636288627953</v>
      </c>
      <c r="K227" s="234">
        <f>K226+K70</f>
        <v>1061.1532612499998</v>
      </c>
      <c r="L227" s="234">
        <f>L226+L70</f>
        <v>40377.502559929817</v>
      </c>
    </row>
    <row r="229" spans="2:12" x14ac:dyDescent="0.25">
      <c r="C229" s="22" t="s">
        <v>202</v>
      </c>
      <c r="D229" s="4"/>
    </row>
    <row r="230" spans="2:12" x14ac:dyDescent="0.25">
      <c r="C230" s="545">
        <v>1</v>
      </c>
      <c r="D230" s="4" t="s">
        <v>203</v>
      </c>
    </row>
    <row r="231" spans="2:12" x14ac:dyDescent="0.25">
      <c r="C231" s="545">
        <f>C230+1</f>
        <v>2</v>
      </c>
      <c r="D231" s="4" t="s">
        <v>210</v>
      </c>
    </row>
  </sheetData>
  <mergeCells count="7">
    <mergeCell ref="B2:M2"/>
    <mergeCell ref="I5:L5"/>
    <mergeCell ref="B5:B7"/>
    <mergeCell ref="C5:C6"/>
    <mergeCell ref="D5:D6"/>
    <mergeCell ref="E5:E6"/>
    <mergeCell ref="H5:H6"/>
  </mergeCells>
  <pageMargins left="0.7" right="0.7" top="0.75" bottom="0.75" header="0.3" footer="0.3"/>
  <pageSetup scale="41" orientation="landscape" r:id="rId1"/>
  <rowBreaks count="2" manualBreakCount="2">
    <brk id="70" max="16383" man="1"/>
    <brk id="147" max="12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</sheetPr>
  <dimension ref="A1:S268"/>
  <sheetViews>
    <sheetView showGridLines="0" view="pageBreakPreview" topLeftCell="B1" zoomScale="71" zoomScaleNormal="77" zoomScaleSheetLayoutView="71" zoomScalePageLayoutView="26" workbookViewId="0">
      <selection activeCell="O177" sqref="O177"/>
    </sheetView>
  </sheetViews>
  <sheetFormatPr defaultColWidth="9.1796875" defaultRowHeight="14" x14ac:dyDescent="0.25"/>
  <cols>
    <col min="1" max="1" width="0" style="640" hidden="1" customWidth="1"/>
    <col min="2" max="2" width="67.1796875" style="86" bestFit="1" customWidth="1"/>
    <col min="3" max="3" width="6.81640625" style="640" hidden="1" customWidth="1"/>
    <col min="4" max="4" width="11.1796875" style="98" customWidth="1"/>
    <col min="5" max="5" width="26.1796875" style="98" bestFit="1" customWidth="1"/>
    <col min="6" max="6" width="17.1796875" style="98" customWidth="1"/>
    <col min="7" max="7" width="19.81640625" style="98" customWidth="1"/>
    <col min="8" max="8" width="10" style="98" bestFit="1" customWidth="1"/>
    <col min="9" max="9" width="21.90625" style="98" bestFit="1" customWidth="1"/>
    <col min="10" max="16384" width="9.1796875" style="640"/>
  </cols>
  <sheetData>
    <row r="1" spans="1:19" x14ac:dyDescent="0.25">
      <c r="B1" s="998" t="s">
        <v>1161</v>
      </c>
      <c r="C1" s="998"/>
      <c r="D1" s="998"/>
      <c r="E1" s="998"/>
      <c r="F1" s="998"/>
      <c r="G1" s="998"/>
      <c r="H1" s="998"/>
      <c r="I1" s="998"/>
      <c r="J1" s="649"/>
      <c r="K1" s="649"/>
      <c r="L1" s="649"/>
      <c r="M1" s="649"/>
      <c r="N1" s="649"/>
      <c r="O1" s="649"/>
      <c r="P1" s="649"/>
      <c r="Q1" s="649"/>
      <c r="R1" s="649"/>
      <c r="S1" s="649"/>
    </row>
    <row r="2" spans="1:19" hidden="1" x14ac:dyDescent="0.25">
      <c r="A2" s="649" t="s">
        <v>1161</v>
      </c>
      <c r="B2" s="649"/>
      <c r="C2" s="649"/>
      <c r="D2" s="650"/>
      <c r="E2" s="650"/>
      <c r="F2" s="650"/>
      <c r="G2" s="650"/>
      <c r="H2" s="650"/>
      <c r="I2" s="650"/>
      <c r="J2" s="649"/>
      <c r="K2" s="649"/>
      <c r="L2" s="649"/>
      <c r="M2" s="649"/>
      <c r="N2" s="649"/>
    </row>
    <row r="3" spans="1:19" s="649" customFormat="1" x14ac:dyDescent="0.25">
      <c r="B3" s="985" t="s">
        <v>1102</v>
      </c>
      <c r="C3" s="985"/>
      <c r="D3" s="588" t="s">
        <v>816</v>
      </c>
      <c r="E3" s="1062" t="s">
        <v>1114</v>
      </c>
      <c r="F3" s="1063"/>
      <c r="G3" s="1063"/>
      <c r="H3" s="1064"/>
      <c r="I3" s="588"/>
    </row>
    <row r="4" spans="1:19" s="649" customFormat="1" x14ac:dyDescent="0.25">
      <c r="B4" s="985"/>
      <c r="C4" s="985"/>
      <c r="D4" s="588"/>
      <c r="E4" s="588" t="s">
        <v>1024</v>
      </c>
      <c r="F4" s="588" t="s">
        <v>1025</v>
      </c>
      <c r="G4" s="588" t="s">
        <v>1021</v>
      </c>
      <c r="H4" s="588" t="s">
        <v>90</v>
      </c>
      <c r="I4" s="588" t="s">
        <v>1116</v>
      </c>
    </row>
    <row r="5" spans="1:19" s="649" customFormat="1" x14ac:dyDescent="0.25">
      <c r="B5" s="985"/>
      <c r="C5" s="985"/>
      <c r="D5" s="657" t="s">
        <v>1028</v>
      </c>
      <c r="E5" s="657" t="s">
        <v>500</v>
      </c>
      <c r="F5" s="657" t="s">
        <v>500</v>
      </c>
      <c r="G5" s="657" t="s">
        <v>500</v>
      </c>
      <c r="H5" s="657" t="s">
        <v>500</v>
      </c>
      <c r="I5" s="657" t="s">
        <v>703</v>
      </c>
    </row>
    <row r="6" spans="1:19" x14ac:dyDescent="0.25">
      <c r="B6" s="935" t="str">
        <f>'F26-Year(n+2)(Current Tariff)'!B8</f>
        <v>LT Categories</v>
      </c>
      <c r="C6" s="936"/>
      <c r="D6" s="654"/>
      <c r="E6" s="654"/>
      <c r="F6" s="654"/>
      <c r="G6" s="654"/>
      <c r="H6" s="654"/>
      <c r="I6" s="654"/>
    </row>
    <row r="7" spans="1:19" x14ac:dyDescent="0.25">
      <c r="B7" s="665" t="str">
        <f>'F26-Year(n+2)(Current Tariff)'!B9</f>
        <v>LT I: Domestic</v>
      </c>
      <c r="C7" s="652"/>
      <c r="D7" s="638">
        <f>'F26-Year(n+2)(Current Tariff)'!E9</f>
        <v>13523.363947271535</v>
      </c>
      <c r="E7" s="638">
        <f>'F26-Year(n+2)(Current Tariff)'!I9</f>
        <v>191.27160197076924</v>
      </c>
      <c r="F7" s="638">
        <f>'F26-Year(n+2)(Current Tariff)'!J9</f>
        <v>6503.8382117412075</v>
      </c>
      <c r="G7" s="638">
        <f>'F26-Year(n+2)(Current Tariff)'!K9</f>
        <v>794.45179199999995</v>
      </c>
      <c r="H7" s="638">
        <f t="shared" ref="H7:H66" si="0">SUM(E7:G7)</f>
        <v>7489.5616057119769</v>
      </c>
      <c r="I7" s="638">
        <f t="shared" ref="I7:I34" si="1">H7*10/D7</f>
        <v>5.5382385883529119</v>
      </c>
    </row>
    <row r="8" spans="1:19" x14ac:dyDescent="0.25">
      <c r="B8" s="664" t="str">
        <f>'F26-Year(n+2)(Current Tariff)'!B10</f>
        <v>LT I (A): Upto 100 Units/Month</v>
      </c>
      <c r="C8" s="652"/>
      <c r="D8" s="627">
        <f>'F26-Year(n+2)(Current Tariff)'!E10</f>
        <v>2615.3479341760999</v>
      </c>
      <c r="E8" s="627">
        <f>'F26-Year(n+2)(Current Tariff)'!I10</f>
        <v>62.040092958229799</v>
      </c>
      <c r="F8" s="627">
        <f>'F26-Year(n+2)(Current Tariff)'!J10</f>
        <v>589.67608776454574</v>
      </c>
      <c r="G8" s="627">
        <f>'F26-Year(n+2)(Current Tariff)'!K10</f>
        <v>274.10902799999997</v>
      </c>
      <c r="H8" s="627">
        <f t="shared" si="0"/>
        <v>925.82520872277553</v>
      </c>
      <c r="I8" s="627">
        <f t="shared" si="1"/>
        <v>3.5399695643724498</v>
      </c>
    </row>
    <row r="9" spans="1:19" x14ac:dyDescent="0.25">
      <c r="B9" s="663" t="str">
        <f>'F26-Year(n+2)(Current Tariff)'!B11</f>
        <v>0-50</v>
      </c>
      <c r="C9" s="652"/>
      <c r="D9" s="627">
        <f>'F26-Year(n+2)(Current Tariff)'!E11</f>
        <v>1922.4501898264807</v>
      </c>
      <c r="E9" s="627">
        <f>'F26-Year(n+2)(Current Tariff)'!I11</f>
        <v>32.328819564871921</v>
      </c>
      <c r="F9" s="627">
        <f>'F26-Year(n+2)(Current Tariff)'!J11</f>
        <v>374.87778701616372</v>
      </c>
      <c r="G9" s="627">
        <f>'F26-Year(n+2)(Current Tariff)'!K11</f>
        <v>107.439504</v>
      </c>
      <c r="H9" s="627">
        <f t="shared" si="0"/>
        <v>514.6461105810356</v>
      </c>
      <c r="I9" s="627">
        <f t="shared" si="1"/>
        <v>2.6770322232769388</v>
      </c>
    </row>
    <row r="10" spans="1:19" x14ac:dyDescent="0.25">
      <c r="B10" s="663" t="str">
        <f>'F26-Year(n+2)(Current Tariff)'!B12</f>
        <v xml:space="preserve">51-100 </v>
      </c>
      <c r="C10" s="652"/>
      <c r="D10" s="627">
        <f>'F26-Year(n+2)(Current Tariff)'!E12</f>
        <v>692.8977443496193</v>
      </c>
      <c r="E10" s="627">
        <f>'F26-Year(n+2)(Current Tariff)'!I12</f>
        <v>29.711273393357878</v>
      </c>
      <c r="F10" s="627">
        <f>'F26-Year(n+2)(Current Tariff)'!J12</f>
        <v>214.79830074838202</v>
      </c>
      <c r="G10" s="627">
        <f>'F26-Year(n+2)(Current Tariff)'!K12</f>
        <v>166.669524</v>
      </c>
      <c r="H10" s="627">
        <f t="shared" si="0"/>
        <v>411.17909814173993</v>
      </c>
      <c r="I10" s="627">
        <f t="shared" si="1"/>
        <v>5.9341959400905333</v>
      </c>
    </row>
    <row r="11" spans="1:19" x14ac:dyDescent="0.25">
      <c r="B11" s="664" t="str">
        <f>'F26-Year(n+2)(Current Tariff)'!B13</f>
        <v>LT I (B): Above 100 Units/Month and Upto 200 Units/Month</v>
      </c>
      <c r="C11" s="652"/>
      <c r="D11" s="627">
        <f>'F26-Year(n+2)(Current Tariff)'!E13</f>
        <v>4771.9922611184747</v>
      </c>
      <c r="E11" s="627">
        <f>'F26-Year(n+2)(Current Tariff)'!I13</f>
        <v>55.212212460602998</v>
      </c>
      <c r="F11" s="627">
        <f>'F26-Year(n+2)(Current Tariff)'!J13</f>
        <v>1820.2268291685573</v>
      </c>
      <c r="G11" s="627">
        <f>'F26-Year(n+2)(Current Tariff)'!K13</f>
        <v>294.88373999999999</v>
      </c>
      <c r="H11" s="627">
        <f t="shared" si="0"/>
        <v>2170.3227816291601</v>
      </c>
      <c r="I11" s="627">
        <f t="shared" si="1"/>
        <v>4.5480433807754599</v>
      </c>
    </row>
    <row r="12" spans="1:19" x14ac:dyDescent="0.25">
      <c r="B12" s="663" t="str">
        <f>'F26-Year(n+2)(Current Tariff)'!B14</f>
        <v>0-100</v>
      </c>
      <c r="C12" s="652"/>
      <c r="D12" s="627">
        <f>'F26-Year(n+2)(Current Tariff)'!E14</f>
        <v>3359.496115487932</v>
      </c>
      <c r="E12" s="627">
        <f>'F26-Year(n+2)(Current Tariff)'!I14</f>
        <v>0</v>
      </c>
      <c r="F12" s="627">
        <f>'F26-Year(n+2)(Current Tariff)'!J14</f>
        <v>1142.2286792658967</v>
      </c>
      <c r="G12" s="627">
        <f>'F26-Year(n+2)(Current Tariff)'!K14</f>
        <v>0</v>
      </c>
      <c r="H12" s="627">
        <f t="shared" si="0"/>
        <v>1142.2286792658967</v>
      </c>
      <c r="I12" s="627">
        <f t="shared" si="1"/>
        <v>3.4</v>
      </c>
    </row>
    <row r="13" spans="1:19" x14ac:dyDescent="0.25">
      <c r="B13" s="663" t="str">
        <f>'F26-Year(n+2)(Current Tariff)'!B15</f>
        <v xml:space="preserve">100-200 </v>
      </c>
      <c r="C13" s="652"/>
      <c r="D13" s="627">
        <f>'F26-Year(n+2)(Current Tariff)'!E15</f>
        <v>1412.4961456305425</v>
      </c>
      <c r="E13" s="627">
        <f>'F26-Year(n+2)(Current Tariff)'!I15</f>
        <v>55.212212460602998</v>
      </c>
      <c r="F13" s="627">
        <f>'F26-Year(n+2)(Current Tariff)'!J15</f>
        <v>677.99814990266043</v>
      </c>
      <c r="G13" s="627">
        <f>'F26-Year(n+2)(Current Tariff)'!K15</f>
        <v>294.88373999999999</v>
      </c>
      <c r="H13" s="627">
        <f t="shared" si="0"/>
        <v>1028.0941023632636</v>
      </c>
      <c r="I13" s="627">
        <f t="shared" si="1"/>
        <v>7.2785621790445267</v>
      </c>
    </row>
    <row r="14" spans="1:19" x14ac:dyDescent="0.25">
      <c r="B14" s="664" t="str">
        <f>'F26-Year(n+2)(Current Tariff)'!B16</f>
        <v xml:space="preserve">LT I (C): Above 200 Units/Month </v>
      </c>
      <c r="C14" s="652"/>
      <c r="D14" s="627">
        <f>'F26-Year(n+2)(Current Tariff)'!E16</f>
        <v>6136.0237519769598</v>
      </c>
      <c r="E14" s="627">
        <f>'F26-Year(n+2)(Current Tariff)'!I16</f>
        <v>74.019296551936435</v>
      </c>
      <c r="F14" s="627">
        <f>'F26-Year(n+2)(Current Tariff)'!J16</f>
        <v>4093.935294808105</v>
      </c>
      <c r="G14" s="627">
        <f>'F26-Year(n+2)(Current Tariff)'!K16</f>
        <v>225.459024</v>
      </c>
      <c r="H14" s="627">
        <f t="shared" si="0"/>
        <v>4393.4136153600411</v>
      </c>
      <c r="I14" s="627">
        <f t="shared" si="1"/>
        <v>7.1600335868069793</v>
      </c>
    </row>
    <row r="15" spans="1:19" x14ac:dyDescent="0.25">
      <c r="B15" s="663" t="str">
        <f>'F26-Year(n+2)(Current Tariff)'!B17</f>
        <v>0-200</v>
      </c>
      <c r="C15" s="652"/>
      <c r="D15" s="627">
        <f>'F26-Year(n+2)(Current Tariff)'!E17</f>
        <v>3461.6708070401028</v>
      </c>
      <c r="E15" s="627">
        <f>'F26-Year(n+2)(Current Tariff)'!I17</f>
        <v>0</v>
      </c>
      <c r="F15" s="627">
        <f>'F26-Year(n+2)(Current Tariff)'!J17</f>
        <v>1765.4521115904522</v>
      </c>
      <c r="G15" s="627">
        <f>'F26-Year(n+2)(Current Tariff)'!K17</f>
        <v>0</v>
      </c>
      <c r="H15" s="627">
        <f t="shared" si="0"/>
        <v>1765.4521115904522</v>
      </c>
      <c r="I15" s="627">
        <f t="shared" si="1"/>
        <v>5.0999999999999988</v>
      </c>
    </row>
    <row r="16" spans="1:19" x14ac:dyDescent="0.25">
      <c r="B16" s="663" t="str">
        <f>'F26-Year(n+2)(Current Tariff)'!B18</f>
        <v>201-300</v>
      </c>
      <c r="C16" s="652"/>
      <c r="D16" s="627">
        <f>'F26-Year(n+2)(Current Tariff)'!E18</f>
        <v>1136.8190155489085</v>
      </c>
      <c r="E16" s="627">
        <f>'F26-Year(n+2)(Current Tariff)'!I18</f>
        <v>25.279392771925199</v>
      </c>
      <c r="F16" s="627">
        <f>'F26-Year(n+2)(Current Tariff)'!J18</f>
        <v>875.35064197265967</v>
      </c>
      <c r="G16" s="627">
        <f>'F26-Year(n+2)(Current Tariff)'!K18</f>
        <v>113.00376</v>
      </c>
      <c r="H16" s="627">
        <f t="shared" si="0"/>
        <v>1013.633794744585</v>
      </c>
      <c r="I16" s="627">
        <f t="shared" si="1"/>
        <v>8.9164042902216565</v>
      </c>
    </row>
    <row r="17" spans="2:9" x14ac:dyDescent="0.25">
      <c r="B17" s="663" t="str">
        <f>'F26-Year(n+2)(Current Tariff)'!B19</f>
        <v>301-400</v>
      </c>
      <c r="C17" s="652"/>
      <c r="D17" s="627">
        <f>'F26-Year(n+2)(Current Tariff)'!E19</f>
        <v>522.32228239122742</v>
      </c>
      <c r="E17" s="627">
        <f>'F26-Year(n+2)(Current Tariff)'!I19</f>
        <v>11.470137740118997</v>
      </c>
      <c r="F17" s="627">
        <f>'F26-Year(n+2)(Current Tariff)'!J19</f>
        <v>470.0900541521047</v>
      </c>
      <c r="G17" s="627">
        <f>'F26-Year(n+2)(Current Tariff)'!K19</f>
        <v>51.409224000000002</v>
      </c>
      <c r="H17" s="627">
        <f t="shared" si="0"/>
        <v>532.96941589222376</v>
      </c>
      <c r="I17" s="627">
        <f t="shared" si="1"/>
        <v>10.203842222703061</v>
      </c>
    </row>
    <row r="18" spans="2:9" x14ac:dyDescent="0.25">
      <c r="B18" s="663" t="str">
        <f>'F26-Year(n+2)(Current Tariff)'!B20</f>
        <v>401-800</v>
      </c>
      <c r="C18" s="652"/>
      <c r="D18" s="627">
        <f>'F26-Year(n+2)(Current Tariff)'!E20</f>
        <v>643.3831980766555</v>
      </c>
      <c r="E18" s="627">
        <f>'F26-Year(n+2)(Current Tariff)'!I20</f>
        <v>11.694056372781082</v>
      </c>
      <c r="F18" s="627">
        <f>'F26-Year(n+2)(Current Tariff)'!J20</f>
        <v>611.21403817282271</v>
      </c>
      <c r="G18" s="627">
        <f>'F26-Year(n+2)(Current Tariff)'!K20</f>
        <v>50.268791999999998</v>
      </c>
      <c r="H18" s="627">
        <f t="shared" si="0"/>
        <v>673.17688654560379</v>
      </c>
      <c r="I18" s="627">
        <f t="shared" si="1"/>
        <v>10.463078435340156</v>
      </c>
    </row>
    <row r="19" spans="2:9" x14ac:dyDescent="0.25">
      <c r="B19" s="663" t="str">
        <f>'F26-Year(n+2)(Current Tariff)'!B21</f>
        <v>Above 800 units</v>
      </c>
      <c r="C19" s="652"/>
      <c r="D19" s="627">
        <f>'F26-Year(n+2)(Current Tariff)'!E21</f>
        <v>371.82844892006608</v>
      </c>
      <c r="E19" s="627">
        <f>'F26-Year(n+2)(Current Tariff)'!I21</f>
        <v>25.575709667111159</v>
      </c>
      <c r="F19" s="627">
        <f>'F26-Year(n+2)(Current Tariff)'!J21</f>
        <v>371.82844892006608</v>
      </c>
      <c r="G19" s="627">
        <f>'F26-Year(n+2)(Current Tariff)'!K21</f>
        <v>10.777248</v>
      </c>
      <c r="H19" s="627">
        <f t="shared" si="0"/>
        <v>408.18140658717721</v>
      </c>
      <c r="I19" s="627">
        <f t="shared" si="1"/>
        <v>10.977680910987155</v>
      </c>
    </row>
    <row r="20" spans="2:9" x14ac:dyDescent="0.25">
      <c r="B20" s="651" t="str">
        <f>'F26-Year(n+2)(Current Tariff)'!B22</f>
        <v>LT II: Non-Domestic/Commercial</v>
      </c>
      <c r="C20" s="648"/>
      <c r="D20" s="658">
        <f>'F26-Year(n+2)(Current Tariff)'!E22</f>
        <v>4662.1817910419022</v>
      </c>
      <c r="E20" s="658">
        <f>'F26-Year(n+2)(Current Tariff)'!I22</f>
        <v>445.24168611562038</v>
      </c>
      <c r="F20" s="658">
        <f>'F26-Year(n+2)(Current Tariff)'!J22</f>
        <v>4766.6729045581369</v>
      </c>
      <c r="G20" s="658">
        <f>'F26-Year(n+2)(Current Tariff)'!K22</f>
        <v>128.433864</v>
      </c>
      <c r="H20" s="658">
        <f t="shared" si="0"/>
        <v>5340.3484546737573</v>
      </c>
      <c r="I20" s="658">
        <f t="shared" si="1"/>
        <v>11.454612226693756</v>
      </c>
    </row>
    <row r="21" spans="2:9" x14ac:dyDescent="0.25">
      <c r="B21" s="661" t="str">
        <f>'F26-Year(n+2)(Current Tariff)'!B23</f>
        <v>LT II (A): Upto 50 Units/Month</v>
      </c>
      <c r="C21" s="648"/>
      <c r="D21" s="670">
        <f>'F26-Year(n+2)(Current Tariff)'!E23</f>
        <v>108.63105925185242</v>
      </c>
      <c r="E21" s="670">
        <f>'F26-Year(n+2)(Current Tariff)'!I23</f>
        <v>39.811074701071313</v>
      </c>
      <c r="F21" s="670">
        <f>'F26-Year(n+2)(Current Tariff)'!J23</f>
        <v>76.041741476296693</v>
      </c>
      <c r="G21" s="670">
        <f>'F26-Year(n+2)(Current Tariff)'!K23</f>
        <v>34.61421</v>
      </c>
      <c r="H21" s="670">
        <f t="shared" si="0"/>
        <v>150.46702617736798</v>
      </c>
      <c r="I21" s="670">
        <f t="shared" si="1"/>
        <v>13.851197550096812</v>
      </c>
    </row>
    <row r="22" spans="2:9" x14ac:dyDescent="0.25">
      <c r="B22" s="208" t="str">
        <f>'F26-Year(n+2)(Current Tariff)'!B24</f>
        <v>0-50</v>
      </c>
      <c r="C22" s="648"/>
      <c r="D22" s="631">
        <f>'F26-Year(n+2)(Current Tariff)'!E24</f>
        <v>108.63105925185242</v>
      </c>
      <c r="E22" s="631">
        <f>'F26-Year(n+2)(Current Tariff)'!I24</f>
        <v>39.811074701071313</v>
      </c>
      <c r="F22" s="631">
        <f>'F26-Year(n+2)(Current Tariff)'!J24</f>
        <v>76.041741476296693</v>
      </c>
      <c r="G22" s="631">
        <f>'F26-Year(n+2)(Current Tariff)'!K24</f>
        <v>34.61421</v>
      </c>
      <c r="H22" s="631">
        <f t="shared" si="0"/>
        <v>150.46702617736798</v>
      </c>
      <c r="I22" s="631">
        <f t="shared" si="1"/>
        <v>13.851197550096812</v>
      </c>
    </row>
    <row r="23" spans="2:9" x14ac:dyDescent="0.25">
      <c r="B23" s="661" t="str">
        <f>'F26-Year(n+2)(Current Tariff)'!B25</f>
        <v>LT II (B): Above 50 Units/Month</v>
      </c>
      <c r="C23" s="648"/>
      <c r="D23" s="670">
        <f>'F26-Year(n+2)(Current Tariff)'!E25</f>
        <v>4541.4395414015735</v>
      </c>
      <c r="E23" s="670">
        <f>'F26-Year(n+2)(Current Tariff)'!I25</f>
        <v>402.93402083623181</v>
      </c>
      <c r="F23" s="670">
        <f>'F26-Year(n+2)(Current Tariff)'!J25</f>
        <v>4679.0814233482397</v>
      </c>
      <c r="G23" s="670">
        <f>'F26-Year(n+2)(Current Tariff)'!K25</f>
        <v>92.558534999999992</v>
      </c>
      <c r="H23" s="670">
        <f t="shared" si="0"/>
        <v>5174.5739791844717</v>
      </c>
      <c r="I23" s="670">
        <f t="shared" si="1"/>
        <v>11.394127196918493</v>
      </c>
    </row>
    <row r="24" spans="2:9" x14ac:dyDescent="0.25">
      <c r="B24" s="662" t="str">
        <f>'F26-Year(n+2)(Current Tariff)'!B26</f>
        <v>0-100</v>
      </c>
      <c r="C24" s="648"/>
      <c r="D24" s="670">
        <f>'F26-Year(n+2)(Current Tariff)'!E26</f>
        <v>812.78814060817717</v>
      </c>
      <c r="E24" s="670">
        <f>'F26-Year(n+2)(Current Tariff)'!I26</f>
        <v>31.328650251148236</v>
      </c>
      <c r="F24" s="670">
        <f>'F26-Year(n+2)(Current Tariff)'!J26</f>
        <v>690.86991951695063</v>
      </c>
      <c r="G24" s="670">
        <f>'F26-Year(n+2)(Current Tariff)'!K26</f>
        <v>21.204557999999999</v>
      </c>
      <c r="H24" s="670">
        <f t="shared" si="0"/>
        <v>743.4031277680989</v>
      </c>
      <c r="I24" s="670">
        <f t="shared" si="1"/>
        <v>9.1463333509251221</v>
      </c>
    </row>
    <row r="25" spans="2:9" x14ac:dyDescent="0.25">
      <c r="B25" s="662" t="str">
        <f>'F26-Year(n+2)(Current Tariff)'!B27</f>
        <v>101-300</v>
      </c>
      <c r="C25" s="648"/>
      <c r="D25" s="670">
        <f>'F26-Year(n+2)(Current Tariff)'!E27</f>
        <v>794.307064906758</v>
      </c>
      <c r="E25" s="670">
        <f>'F26-Year(n+2)(Current Tariff)'!I27</f>
        <v>58.989894401898852</v>
      </c>
      <c r="F25" s="670">
        <f>'F26-Year(n+2)(Current Tariff)'!J27</f>
        <v>786.36399425769036</v>
      </c>
      <c r="G25" s="670">
        <f>'F26-Year(n+2)(Current Tariff)'!K27</f>
        <v>33.219585000000002</v>
      </c>
      <c r="H25" s="670">
        <f t="shared" si="0"/>
        <v>878.57347365958924</v>
      </c>
      <c r="I25" s="670">
        <f t="shared" si="1"/>
        <v>11.060879507130194</v>
      </c>
    </row>
    <row r="26" spans="2:9" x14ac:dyDescent="0.25">
      <c r="B26" s="662" t="str">
        <f>'F26-Year(n+2)(Current Tariff)'!B28</f>
        <v>301-500</v>
      </c>
      <c r="C26" s="648"/>
      <c r="D26" s="670">
        <f>'F26-Year(n+2)(Current Tariff)'!E28</f>
        <v>432.18766502839009</v>
      </c>
      <c r="E26" s="670">
        <f>'F26-Year(n+2)(Current Tariff)'!I28</f>
        <v>41.506911162121924</v>
      </c>
      <c r="F26" s="670">
        <f>'F26-Year(n+2)(Current Tariff)'!J28</f>
        <v>449.47517162952573</v>
      </c>
      <c r="G26" s="670">
        <f>'F26-Year(n+2)(Current Tariff)'!K28</f>
        <v>11.016792000000001</v>
      </c>
      <c r="H26" s="670">
        <f t="shared" si="0"/>
        <v>501.99887479164767</v>
      </c>
      <c r="I26" s="670">
        <f t="shared" si="1"/>
        <v>11.615298524511839</v>
      </c>
    </row>
    <row r="27" spans="2:9" x14ac:dyDescent="0.25">
      <c r="B27" s="662" t="str">
        <f>'F26-Year(n+2)(Current Tariff)'!B29</f>
        <v>Above 500</v>
      </c>
      <c r="C27" s="648"/>
      <c r="D27" s="670">
        <f>'F26-Year(n+2)(Current Tariff)'!E29</f>
        <v>2502.1566708582482</v>
      </c>
      <c r="E27" s="670">
        <f>'F26-Year(n+2)(Current Tariff)'!I29</f>
        <v>271.10856502106282</v>
      </c>
      <c r="F27" s="670">
        <f>'F26-Year(n+2)(Current Tariff)'!J29</f>
        <v>2752.372337944073</v>
      </c>
      <c r="G27" s="670">
        <f>'F26-Year(n+2)(Current Tariff)'!K29</f>
        <v>27.117599999999999</v>
      </c>
      <c r="H27" s="670">
        <f t="shared" si="0"/>
        <v>3050.598502965136</v>
      </c>
      <c r="I27" s="670">
        <f t="shared" si="1"/>
        <v>12.191876465987921</v>
      </c>
    </row>
    <row r="28" spans="2:9" x14ac:dyDescent="0.25">
      <c r="B28" s="661" t="str">
        <f>'F26-Year(n+2)(Current Tariff)'!B30</f>
        <v>LT II (C): Advertisement Hoardings</v>
      </c>
      <c r="C28" s="648"/>
      <c r="D28" s="670">
        <f>'F26-Year(n+2)(Current Tariff)'!E30</f>
        <v>6.2642955761239847</v>
      </c>
      <c r="E28" s="670">
        <f>'F26-Year(n+2)(Current Tariff)'!I30</f>
        <v>1.4767558461249841</v>
      </c>
      <c r="F28" s="670">
        <f>'F26-Year(n+2)(Current Tariff)'!J30</f>
        <v>8.1435842489611794</v>
      </c>
      <c r="G28" s="670">
        <f>'F26-Year(n+2)(Current Tariff)'!K30</f>
        <v>0.49574400000000002</v>
      </c>
      <c r="H28" s="670">
        <f t="shared" si="0"/>
        <v>10.116084095086164</v>
      </c>
      <c r="I28" s="670">
        <f t="shared" si="1"/>
        <v>16.148797533824965</v>
      </c>
    </row>
    <row r="29" spans="2:9" x14ac:dyDescent="0.25">
      <c r="B29" s="661" t="str">
        <f>'F26-Year(n+2)(Current Tariff)'!B31</f>
        <v>LT II (D): Hair cutting Salons: Upto 200 units/month</v>
      </c>
      <c r="C29" s="648"/>
      <c r="D29" s="670">
        <f>'F26-Year(n+2)(Current Tariff)'!E31</f>
        <v>5.8468948123529865</v>
      </c>
      <c r="E29" s="670">
        <f>'F26-Year(n+2)(Current Tariff)'!I31</f>
        <v>1.0198347321922558</v>
      </c>
      <c r="F29" s="670">
        <f>'F26-Year(n+2)(Current Tariff)'!J31</f>
        <v>3.4061554846392639</v>
      </c>
      <c r="G29" s="670">
        <f>'F26-Year(n+2)(Current Tariff)'!K31</f>
        <v>0.76537499999999992</v>
      </c>
      <c r="H29" s="670">
        <f t="shared" si="0"/>
        <v>5.1913652168315192</v>
      </c>
      <c r="I29" s="670">
        <f t="shared" si="1"/>
        <v>8.8788414764423305</v>
      </c>
    </row>
    <row r="30" spans="2:9" x14ac:dyDescent="0.25">
      <c r="B30" s="662" t="str">
        <f>'F26-Year(n+2)(Current Tariff)'!B32</f>
        <v>0-50</v>
      </c>
      <c r="C30" s="648"/>
      <c r="D30" s="670">
        <f>'F26-Year(n+2)(Current Tariff)'!E32</f>
        <v>3.8797392006729927</v>
      </c>
      <c r="E30" s="670">
        <f>'F26-Year(n+2)(Current Tariff)'!I32</f>
        <v>0.77516789470017833</v>
      </c>
      <c r="F30" s="670">
        <f>'F26-Year(n+2)(Current Tariff)'!J32</f>
        <v>2.0562617763566857</v>
      </c>
      <c r="G30" s="670">
        <f>'F26-Year(n+2)(Current Tariff)'!K32</f>
        <v>0.53889299999999996</v>
      </c>
      <c r="H30" s="670">
        <f t="shared" si="0"/>
        <v>3.3703226710568641</v>
      </c>
      <c r="I30" s="670">
        <f t="shared" si="1"/>
        <v>8.6869825437550983</v>
      </c>
    </row>
    <row r="31" spans="2:9" x14ac:dyDescent="0.25">
      <c r="B31" s="662" t="str">
        <f>'F26-Year(n+2)(Current Tariff)'!B33</f>
        <v>51-100</v>
      </c>
      <c r="C31" s="648"/>
      <c r="D31" s="670">
        <f>'F26-Year(n+2)(Current Tariff)'!E33</f>
        <v>1.3941444497490794</v>
      </c>
      <c r="E31" s="670">
        <f>'F26-Year(n+2)(Current Tariff)'!I33</f>
        <v>0.1455258595948308</v>
      </c>
      <c r="F31" s="670">
        <f>'F26-Year(n+2)(Current Tariff)'!J33</f>
        <v>0.9201353368343923</v>
      </c>
      <c r="G31" s="670">
        <f>'F26-Year(n+2)(Current Tariff)'!K33</f>
        <v>0.132297</v>
      </c>
      <c r="H31" s="670">
        <f t="shared" si="0"/>
        <v>1.197958196429223</v>
      </c>
      <c r="I31" s="670">
        <f t="shared" si="1"/>
        <v>8.5927838872423425</v>
      </c>
    </row>
    <row r="32" spans="2:9" x14ac:dyDescent="0.25">
      <c r="B32" s="662" t="str">
        <f>'F26-Year(n+2)(Current Tariff)'!B34</f>
        <v>100-200</v>
      </c>
      <c r="C32" s="648"/>
      <c r="D32" s="670">
        <f>'F26-Year(n+2)(Current Tariff)'!E34</f>
        <v>0.57301116193091417</v>
      </c>
      <c r="E32" s="670">
        <f>'F26-Year(n+2)(Current Tariff)'!I34</f>
        <v>9.9140977897246796E-2</v>
      </c>
      <c r="F32" s="670">
        <f>'F26-Year(n+2)(Current Tariff)'!J34</f>
        <v>0.42975837144818563</v>
      </c>
      <c r="G32" s="670">
        <f>'F26-Year(n+2)(Current Tariff)'!K34</f>
        <v>9.4185000000000005E-2</v>
      </c>
      <c r="H32" s="670">
        <f t="shared" si="0"/>
        <v>0.62308434934543233</v>
      </c>
      <c r="I32" s="670">
        <f t="shared" si="1"/>
        <v>10.873860593671214</v>
      </c>
    </row>
    <row r="33" spans="2:9" x14ac:dyDescent="0.25">
      <c r="B33" s="651" t="str">
        <f>'F26-Year(n+2)(Current Tariff)'!B35</f>
        <v>LT III: Industry</v>
      </c>
      <c r="C33" s="648"/>
      <c r="D33" s="658">
        <f>'F26-Year(n+2)(Current Tariff)'!E35</f>
        <v>1044.80686793163</v>
      </c>
      <c r="E33" s="658">
        <f>'F26-Year(n+2)(Current Tariff)'!I35</f>
        <v>176.63529430042647</v>
      </c>
      <c r="F33" s="658">
        <f>'F26-Year(n+2)(Current Tariff)'!J35</f>
        <v>801.37119337674085</v>
      </c>
      <c r="G33" s="658">
        <f>'F26-Year(n+2)(Current Tariff)'!K35</f>
        <v>20.213267249999998</v>
      </c>
      <c r="H33" s="658">
        <f t="shared" si="0"/>
        <v>998.21975492716729</v>
      </c>
      <c r="I33" s="658">
        <f t="shared" si="1"/>
        <v>9.5541078984607974</v>
      </c>
    </row>
    <row r="34" spans="2:9" x14ac:dyDescent="0.25">
      <c r="B34" s="662" t="str">
        <f>'F26-Year(n+2)(Current Tariff)'!B36</f>
        <v>Industries</v>
      </c>
      <c r="C34" s="648"/>
      <c r="D34" s="670">
        <f>'F26-Year(n+2)(Current Tariff)'!E36</f>
        <v>1001.0611576182121</v>
      </c>
      <c r="E34" s="670">
        <f>'F26-Year(n+2)(Current Tariff)'!I36</f>
        <v>171.71761753312654</v>
      </c>
      <c r="F34" s="670">
        <f>'F26-Year(n+2)(Current Tariff)'!J36</f>
        <v>770.81709136602331</v>
      </c>
      <c r="G34" s="670">
        <f>'F26-Year(n+2)(Current Tariff)'!K36</f>
        <v>18.4484025</v>
      </c>
      <c r="H34" s="670">
        <f t="shared" si="0"/>
        <v>960.98311139914983</v>
      </c>
      <c r="I34" s="670">
        <f t="shared" si="1"/>
        <v>9.5996443782274152</v>
      </c>
    </row>
    <row r="35" spans="2:9" x14ac:dyDescent="0.25">
      <c r="B35" s="662" t="str">
        <f>'F26-Year(n+2)(Current Tariff)'!B37</f>
        <v>Seasonal Industries (off season)</v>
      </c>
      <c r="C35" s="648"/>
      <c r="D35" s="670">
        <f>'F26-Year(n+2)(Current Tariff)'!E37</f>
        <v>1001.0611576182121</v>
      </c>
      <c r="E35" s="670">
        <f>'F26-Year(n+2)(Current Tariff)'!I37</f>
        <v>0</v>
      </c>
      <c r="F35" s="670">
        <f>'F26-Year(n+2)(Current Tariff)'!J37</f>
        <v>770.81709136602331</v>
      </c>
      <c r="G35" s="670">
        <f>'F26-Year(n+2)(Current Tariff)'!K37</f>
        <v>0</v>
      </c>
      <c r="H35" s="670">
        <f t="shared" si="0"/>
        <v>770.81709136602331</v>
      </c>
      <c r="I35" s="670">
        <f t="shared" ref="I35:I36" si="2">H35*10/D35</f>
        <v>7.7</v>
      </c>
    </row>
    <row r="36" spans="2:9" x14ac:dyDescent="0.25">
      <c r="B36" s="662" t="str">
        <f>'F26-Year(n+2)(Current Tariff)'!B38</f>
        <v>Pisciculture/Prawn culture</v>
      </c>
      <c r="C36" s="648"/>
      <c r="D36" s="670">
        <f>'F26-Year(n+2)(Current Tariff)'!E38</f>
        <v>0.84869010843764681</v>
      </c>
      <c r="E36" s="670">
        <f>'F26-Year(n+2)(Current Tariff)'!I38</f>
        <v>0.14897115750000001</v>
      </c>
      <c r="F36" s="670">
        <f>'F26-Year(n+2)(Current Tariff)'!J38</f>
        <v>0.52618786723134103</v>
      </c>
      <c r="G36" s="670">
        <f>'F26-Year(n+2)(Current Tariff)'!K38</f>
        <v>3.6529350000000002E-2</v>
      </c>
      <c r="H36" s="670">
        <f t="shared" si="0"/>
        <v>0.71168837473134106</v>
      </c>
      <c r="I36" s="670">
        <f t="shared" si="2"/>
        <v>8.3857272242925962</v>
      </c>
    </row>
    <row r="37" spans="2:9" x14ac:dyDescent="0.25">
      <c r="B37" s="662" t="str">
        <f>'F26-Year(n+2)(Current Tariff)'!B39</f>
        <v>Sugarcane crushing</v>
      </c>
      <c r="C37" s="648"/>
      <c r="D37" s="670">
        <f>'F26-Year(n+2)(Current Tariff)'!E39</f>
        <v>0</v>
      </c>
      <c r="E37" s="670">
        <f>'F26-Year(n+2)(Current Tariff)'!I39</f>
        <v>0</v>
      </c>
      <c r="F37" s="670">
        <f>'F26-Year(n+2)(Current Tariff)'!J39</f>
        <v>0</v>
      </c>
      <c r="G37" s="670">
        <f>'F26-Year(n+2)(Current Tariff)'!K39</f>
        <v>0</v>
      </c>
      <c r="H37" s="670">
        <f t="shared" si="0"/>
        <v>0</v>
      </c>
      <c r="I37" s="670"/>
    </row>
    <row r="38" spans="2:9" x14ac:dyDescent="0.25">
      <c r="B38" s="662" t="str">
        <f>'F26-Year(n+2)(Current Tariff)'!B40</f>
        <v>Poultry farms</v>
      </c>
      <c r="C38" s="648"/>
      <c r="D38" s="670">
        <f>'F26-Year(n+2)(Current Tariff)'!E40</f>
        <v>42.897020204980372</v>
      </c>
      <c r="E38" s="670">
        <f>'F26-Year(n+2)(Current Tariff)'!I40</f>
        <v>4.762353967799938</v>
      </c>
      <c r="F38" s="670">
        <f>'F26-Year(n+2)(Current Tariff)'!J40</f>
        <v>30.02791414348626</v>
      </c>
      <c r="G38" s="670">
        <f>'F26-Year(n+2)(Current Tariff)'!K40</f>
        <v>1.7244447000000001</v>
      </c>
      <c r="H38" s="670">
        <f t="shared" si="0"/>
        <v>36.514712811286195</v>
      </c>
      <c r="I38" s="670">
        <f>H38*10/D38</f>
        <v>8.5121793161397292</v>
      </c>
    </row>
    <row r="39" spans="2:9" x14ac:dyDescent="0.25">
      <c r="B39" s="662" t="str">
        <f>'F26-Year(n+2)(Current Tariff)'!B41</f>
        <v>Mushroom, Rabbit, Sheep &amp; Goat farms</v>
      </c>
      <c r="C39" s="648"/>
      <c r="D39" s="670">
        <f>'F26-Year(n+2)(Current Tariff)'!E41</f>
        <v>0</v>
      </c>
      <c r="E39" s="670">
        <f>'F26-Year(n+2)(Current Tariff)'!I41</f>
        <v>6.3516420000000002E-3</v>
      </c>
      <c r="F39" s="670">
        <f>'F26-Year(n+2)(Current Tariff)'!J41</f>
        <v>0</v>
      </c>
      <c r="G39" s="670">
        <f>'F26-Year(n+2)(Current Tariff)'!K41</f>
        <v>3.8907E-3</v>
      </c>
      <c r="H39" s="670">
        <f t="shared" si="0"/>
        <v>1.0242342E-2</v>
      </c>
      <c r="I39" s="670"/>
    </row>
    <row r="40" spans="2:9" x14ac:dyDescent="0.25">
      <c r="B40" s="651" t="str">
        <f>'F26-Year(n+2)(Current Tariff)'!B42</f>
        <v>LT IV: Cottage Industries</v>
      </c>
      <c r="C40" s="648"/>
      <c r="D40" s="658">
        <f>'F26-Year(n+2)(Current Tariff)'!E42</f>
        <v>9.3662324721000019</v>
      </c>
      <c r="E40" s="658">
        <f>'F26-Year(n+2)(Current Tariff)'!I42</f>
        <v>0.58685307069948245</v>
      </c>
      <c r="F40" s="658">
        <f>'F26-Year(n+2)(Current Tariff)'!J42</f>
        <v>3.7464929888400005</v>
      </c>
      <c r="G40" s="658">
        <f>'F26-Year(n+2)(Current Tariff)'!K42</f>
        <v>0.36867</v>
      </c>
      <c r="H40" s="658">
        <f t="shared" si="0"/>
        <v>4.7020160595394831</v>
      </c>
      <c r="I40" s="658">
        <f t="shared" ref="I40:I47" si="3">H40*10/D40</f>
        <v>5.0201786828864012</v>
      </c>
    </row>
    <row r="41" spans="2:9" x14ac:dyDescent="0.25">
      <c r="B41" s="662" t="str">
        <f>'F26-Year(n+2)(Current Tariff)'!B43</f>
        <v>Cottage Industries</v>
      </c>
      <c r="C41" s="648"/>
      <c r="D41" s="670">
        <f>'F26-Year(n+2)(Current Tariff)'!E43</f>
        <v>8.9737394913000017</v>
      </c>
      <c r="E41" s="670">
        <f>'F26-Year(n+2)(Current Tariff)'!I43</f>
        <v>0.52245951069948249</v>
      </c>
      <c r="F41" s="670">
        <f>'F26-Year(n+2)(Current Tariff)'!J43</f>
        <v>3.5894957965200005</v>
      </c>
      <c r="G41" s="670">
        <f>'F26-Year(n+2)(Current Tariff)'!K43</f>
        <v>0.33263999999999999</v>
      </c>
      <c r="H41" s="670">
        <f t="shared" si="0"/>
        <v>4.4445953072194824</v>
      </c>
      <c r="I41" s="670">
        <f t="shared" si="3"/>
        <v>4.9528909453283072</v>
      </c>
    </row>
    <row r="42" spans="2:9" x14ac:dyDescent="0.25">
      <c r="B42" s="662" t="str">
        <f>'F26-Year(n+2)(Current Tariff)'!B44</f>
        <v>Agro Based Activities</v>
      </c>
      <c r="C42" s="648"/>
      <c r="D42" s="670">
        <f>'F26-Year(n+2)(Current Tariff)'!E44</f>
        <v>0.39249298080000006</v>
      </c>
      <c r="E42" s="670">
        <f>'F26-Year(n+2)(Current Tariff)'!I44</f>
        <v>6.4393560000000002E-2</v>
      </c>
      <c r="F42" s="670">
        <f>'F26-Year(n+2)(Current Tariff)'!J44</f>
        <v>0.15699719232000003</v>
      </c>
      <c r="G42" s="670">
        <f>'F26-Year(n+2)(Current Tariff)'!K44</f>
        <v>3.603E-2</v>
      </c>
      <c r="H42" s="670">
        <f t="shared" si="0"/>
        <v>0.25742075232000006</v>
      </c>
      <c r="I42" s="670">
        <f t="shared" si="3"/>
        <v>6.5586077945982986</v>
      </c>
    </row>
    <row r="43" spans="2:9" x14ac:dyDescent="0.25">
      <c r="B43" s="651" t="str">
        <f>'F26-Year(n+2)(Current Tariff)'!B45</f>
        <v>LT V: Agriculture</v>
      </c>
      <c r="C43" s="648"/>
      <c r="D43" s="658">
        <f>'F26-Year(n+2)(Current Tariff)'!E45</f>
        <v>15428.116330788802</v>
      </c>
      <c r="E43" s="658">
        <f>'F26-Year(n+2)(Current Tariff)'!I45</f>
        <v>4.7524752475247525E-2</v>
      </c>
      <c r="F43" s="658">
        <f>'F26-Year(n+2)(Current Tariff)'!J45</f>
        <v>10.47219939957</v>
      </c>
      <c r="G43" s="658">
        <f>'F26-Year(n+2)(Current Tariff)'!K45</f>
        <v>55.086264</v>
      </c>
      <c r="H43" s="658">
        <f t="shared" si="0"/>
        <v>65.605988152045242</v>
      </c>
      <c r="I43" s="658">
        <f t="shared" si="3"/>
        <v>4.2523654051739294E-2</v>
      </c>
    </row>
    <row r="44" spans="2:9" x14ac:dyDescent="0.25">
      <c r="B44" s="661" t="str">
        <f>'F26-Year(n+2)(Current Tariff)'!B46</f>
        <v>LT V (A): Agriculture (DSM Measures Mandatory)</v>
      </c>
      <c r="C44" s="648"/>
      <c r="D44" s="670">
        <f>'F26-Year(n+2)(Current Tariff)'!E46</f>
        <v>15424.792959240001</v>
      </c>
      <c r="E44" s="670">
        <f>'F26-Year(n+2)(Current Tariff)'!I46</f>
        <v>0</v>
      </c>
      <c r="F44" s="670">
        <f>'F26-Year(n+2)(Current Tariff)'!J46</f>
        <v>9.1428507800500007</v>
      </c>
      <c r="G44" s="670">
        <f>'F26-Year(n+2)(Current Tariff)'!K46</f>
        <v>55.071899999999999</v>
      </c>
      <c r="H44" s="670">
        <f t="shared" si="0"/>
        <v>64.214750780049997</v>
      </c>
      <c r="I44" s="670">
        <f t="shared" si="3"/>
        <v>4.1630867234158285E-2</v>
      </c>
    </row>
    <row r="45" spans="2:9" x14ac:dyDescent="0.25">
      <c r="B45" s="662" t="str">
        <f>'F26-Year(n+2)(Current Tariff)'!B47</f>
        <v>Corporate Farmers</v>
      </c>
      <c r="C45" s="648"/>
      <c r="D45" s="670">
        <f>'F26-Year(n+2)(Current Tariff)'!E47</f>
        <v>36.571403120200003</v>
      </c>
      <c r="E45" s="670">
        <f>'F26-Year(n+2)(Current Tariff)'!I47</f>
        <v>0</v>
      </c>
      <c r="F45" s="670">
        <f>'F26-Year(n+2)(Current Tariff)'!J47</f>
        <v>9.1428507800500007</v>
      </c>
      <c r="G45" s="670">
        <f>'F26-Year(n+2)(Current Tariff)'!K47</f>
        <v>7.9883999999999997E-2</v>
      </c>
      <c r="H45" s="670">
        <f t="shared" si="0"/>
        <v>9.2227347800500006</v>
      </c>
      <c r="I45" s="670">
        <f t="shared" si="3"/>
        <v>2.5218432964514497</v>
      </c>
    </row>
    <row r="46" spans="2:9" x14ac:dyDescent="0.25">
      <c r="B46" s="661" t="str">
        <f>'F26-Year(n+2)(Current Tariff)'!B48</f>
        <v>Other than Corporate Farmers (i+ii)</v>
      </c>
      <c r="C46" s="648"/>
      <c r="D46" s="670">
        <f>'F26-Year(n+2)(Current Tariff)'!E48</f>
        <v>15388.221556119801</v>
      </c>
      <c r="E46" s="670">
        <f>'F26-Year(n+2)(Current Tariff)'!I48</f>
        <v>0</v>
      </c>
      <c r="F46" s="670">
        <f>'F26-Year(n+2)(Current Tariff)'!J48</f>
        <v>0</v>
      </c>
      <c r="G46" s="670">
        <f>'F26-Year(n+2)(Current Tariff)'!K48</f>
        <v>54.992016</v>
      </c>
      <c r="H46" s="670">
        <f t="shared" si="0"/>
        <v>54.992016</v>
      </c>
      <c r="I46" s="670">
        <f t="shared" si="3"/>
        <v>3.5736433738913782E-2</v>
      </c>
    </row>
    <row r="47" spans="2:9" x14ac:dyDescent="0.25">
      <c r="B47" s="662" t="str">
        <f>'F26-Year(n+2)(Current Tariff)'!B49</f>
        <v>i Others</v>
      </c>
      <c r="C47" s="648"/>
      <c r="D47" s="670">
        <f>'F26-Year(n+2)(Current Tariff)'!E49</f>
        <v>15388.221556119801</v>
      </c>
      <c r="E47" s="670">
        <f>'F26-Year(n+2)(Current Tariff)'!I49</f>
        <v>0</v>
      </c>
      <c r="F47" s="670">
        <f>'F26-Year(n+2)(Current Tariff)'!J49</f>
        <v>0</v>
      </c>
      <c r="G47" s="670">
        <f>'F26-Year(n+2)(Current Tariff)'!K49</f>
        <v>54.992016</v>
      </c>
      <c r="H47" s="670">
        <f t="shared" si="0"/>
        <v>54.992016</v>
      </c>
      <c r="I47" s="670">
        <f t="shared" si="3"/>
        <v>3.5736433738913782E-2</v>
      </c>
    </row>
    <row r="48" spans="2:9" x14ac:dyDescent="0.25">
      <c r="B48" s="662" t="str">
        <f>'F26-Year(n+2)(Current Tariff)'!B50</f>
        <v>ii Poly houses and Green houses</v>
      </c>
      <c r="C48" s="648"/>
      <c r="D48" s="670">
        <f>'F26-Year(n+2)(Current Tariff)'!E50</f>
        <v>0</v>
      </c>
      <c r="E48" s="670">
        <f>'F26-Year(n+2)(Current Tariff)'!I50</f>
        <v>0</v>
      </c>
      <c r="F48" s="670">
        <f>'F26-Year(n+2)(Current Tariff)'!J50</f>
        <v>0</v>
      </c>
      <c r="G48" s="670">
        <f>'F26-Year(n+2)(Current Tariff)'!K50</f>
        <v>0</v>
      </c>
      <c r="H48" s="670">
        <f t="shared" si="0"/>
        <v>0</v>
      </c>
      <c r="I48" s="670"/>
    </row>
    <row r="49" spans="2:9" x14ac:dyDescent="0.25">
      <c r="B49" s="661" t="str">
        <f>'F26-Year(n+2)(Current Tariff)'!B51</f>
        <v>LT V (B): Others</v>
      </c>
      <c r="C49" s="648"/>
      <c r="D49" s="670">
        <f>'F26-Year(n+2)(Current Tariff)'!E51</f>
        <v>3.3233715488</v>
      </c>
      <c r="E49" s="670">
        <f>'F26-Year(n+2)(Current Tariff)'!I51</f>
        <v>4.7524752475247525E-2</v>
      </c>
      <c r="F49" s="670">
        <f>'F26-Year(n+2)(Current Tariff)'!J51</f>
        <v>1.3293486195199999</v>
      </c>
      <c r="G49" s="670">
        <f>'F26-Year(n+2)(Current Tariff)'!K51</f>
        <v>1.4364E-2</v>
      </c>
      <c r="H49" s="670">
        <f t="shared" si="0"/>
        <v>1.3912373719952476</v>
      </c>
      <c r="I49" s="670">
        <f t="shared" ref="I49:I58" si="4">H49*10/D49</f>
        <v>4.1862227908209491</v>
      </c>
    </row>
    <row r="50" spans="2:9" x14ac:dyDescent="0.25">
      <c r="B50" s="662" t="str">
        <f>'F26-Year(n+2)(Current Tariff)'!B52</f>
        <v>Horticulture Nurseries upto 15 HP</v>
      </c>
      <c r="C50" s="648"/>
      <c r="D50" s="670">
        <f>'F26-Year(n+2)(Current Tariff)'!E52</f>
        <v>3.3233715488</v>
      </c>
      <c r="E50" s="670">
        <f>'F26-Year(n+2)(Current Tariff)'!I52</f>
        <v>4.7524752475247525E-2</v>
      </c>
      <c r="F50" s="670">
        <f>'F26-Year(n+2)(Current Tariff)'!J52</f>
        <v>1.3293486195199999</v>
      </c>
      <c r="G50" s="670">
        <f>'F26-Year(n+2)(Current Tariff)'!K52</f>
        <v>1.4364E-2</v>
      </c>
      <c r="H50" s="670">
        <f t="shared" si="0"/>
        <v>1.3912373719952476</v>
      </c>
      <c r="I50" s="670">
        <f t="shared" si="4"/>
        <v>4.1862227908209491</v>
      </c>
    </row>
    <row r="51" spans="2:9" x14ac:dyDescent="0.25">
      <c r="B51" s="651" t="str">
        <f>'F26-Year(n+2)(Current Tariff)'!B53</f>
        <v>LT VI (A): Street Lighting</v>
      </c>
      <c r="C51" s="648"/>
      <c r="D51" s="658">
        <f>'F26-Year(n+2)(Current Tariff)'!E53</f>
        <v>250.37358499999996</v>
      </c>
      <c r="E51" s="658">
        <f>'F26-Year(n+2)(Current Tariff)'!I53</f>
        <v>6.7337886494540982</v>
      </c>
      <c r="F51" s="658">
        <f>'F26-Year(n+2)(Current Tariff)'!J53</f>
        <v>192.71408234999996</v>
      </c>
      <c r="G51" s="658">
        <f>'F26-Year(n+2)(Current Tariff)'!K53</f>
        <v>10.876752</v>
      </c>
      <c r="H51" s="658">
        <f t="shared" si="0"/>
        <v>210.32462299945405</v>
      </c>
      <c r="I51" s="658">
        <f t="shared" si="4"/>
        <v>8.4004318186942157</v>
      </c>
    </row>
    <row r="52" spans="2:9" x14ac:dyDescent="0.25">
      <c r="B52" s="662" t="str">
        <f>'F26-Year(n+2)(Current Tariff)'!B54</f>
        <v xml:space="preserve">Panchayats </v>
      </c>
      <c r="C52" s="648"/>
      <c r="D52" s="670">
        <f>'F26-Year(n+2)(Current Tariff)'!E54</f>
        <v>75.493356000000006</v>
      </c>
      <c r="E52" s="670">
        <f>'F26-Year(n+2)(Current Tariff)'!I54</f>
        <v>2.3957100023599223</v>
      </c>
      <c r="F52" s="670">
        <f>'F26-Year(n+2)(Current Tariff)'!J54</f>
        <v>53.600282760000006</v>
      </c>
      <c r="G52" s="670">
        <f>'F26-Year(n+2)(Current Tariff)'!K54</f>
        <v>4.8060720000000003</v>
      </c>
      <c r="H52" s="670">
        <f t="shared" si="0"/>
        <v>60.802064762359926</v>
      </c>
      <c r="I52" s="670">
        <f t="shared" si="4"/>
        <v>8.0539623595962446</v>
      </c>
    </row>
    <row r="53" spans="2:9" x14ac:dyDescent="0.25">
      <c r="B53" s="662" t="str">
        <f>'F26-Year(n+2)(Current Tariff)'!B55</f>
        <v xml:space="preserve">Municipalities </v>
      </c>
      <c r="C53" s="648"/>
      <c r="D53" s="670">
        <f>'F26-Year(n+2)(Current Tariff)'!E55</f>
        <v>50.783718000000007</v>
      </c>
      <c r="E53" s="670">
        <f>'F26-Year(n+2)(Current Tariff)'!I55</f>
        <v>1.2998837057410062</v>
      </c>
      <c r="F53" s="670">
        <f>'F26-Year(n+2)(Current Tariff)'!J55</f>
        <v>38.595625680000005</v>
      </c>
      <c r="G53" s="670">
        <f>'F26-Year(n+2)(Current Tariff)'!K55</f>
        <v>2.005776</v>
      </c>
      <c r="H53" s="670">
        <f t="shared" si="0"/>
        <v>41.901285385741005</v>
      </c>
      <c r="I53" s="670">
        <f t="shared" si="4"/>
        <v>8.2509290449629944</v>
      </c>
    </row>
    <row r="54" spans="2:9" x14ac:dyDescent="0.25">
      <c r="B54" s="662" t="str">
        <f>'F26-Year(n+2)(Current Tariff)'!B56</f>
        <v>Municipal Corporations</v>
      </c>
      <c r="C54" s="648"/>
      <c r="D54" s="670">
        <f>'F26-Year(n+2)(Current Tariff)'!E56</f>
        <v>124.09651099999995</v>
      </c>
      <c r="E54" s="670">
        <f>'F26-Year(n+2)(Current Tariff)'!I56</f>
        <v>3.038194941353169</v>
      </c>
      <c r="F54" s="670">
        <f>'F26-Year(n+2)(Current Tariff)'!J56</f>
        <v>100.51817390999994</v>
      </c>
      <c r="G54" s="670">
        <f>'F26-Year(n+2)(Current Tariff)'!K56</f>
        <v>4.0649040000000003</v>
      </c>
      <c r="H54" s="670">
        <f t="shared" si="0"/>
        <v>107.62127285135311</v>
      </c>
      <c r="I54" s="670">
        <f t="shared" si="4"/>
        <v>8.6723850641822757</v>
      </c>
    </row>
    <row r="55" spans="2:9" x14ac:dyDescent="0.25">
      <c r="B55" s="651" t="str">
        <f>'F26-Year(n+2)(Current Tariff)'!B57</f>
        <v>LT VI (B): CPWS Schemes</v>
      </c>
      <c r="C55" s="648"/>
      <c r="D55" s="658">
        <f>'F26-Year(n+2)(Current Tariff)'!E57</f>
        <v>245.95681529999993</v>
      </c>
      <c r="E55" s="658">
        <f>'F26-Year(n+2)(Current Tariff)'!I57</f>
        <v>6.1877525184</v>
      </c>
      <c r="F55" s="658">
        <f>'F26-Year(n+2)(Current Tariff)'!J57</f>
        <v>154.44735827999995</v>
      </c>
      <c r="G55" s="658">
        <f>'F26-Year(n+2)(Current Tariff)'!K57</f>
        <v>4.9931280000000005</v>
      </c>
      <c r="H55" s="658">
        <f t="shared" si="0"/>
        <v>165.62823879839996</v>
      </c>
      <c r="I55" s="658">
        <f t="shared" si="4"/>
        <v>6.734037379544815</v>
      </c>
    </row>
    <row r="56" spans="2:9" x14ac:dyDescent="0.25">
      <c r="B56" s="662" t="str">
        <f>'F26-Year(n+2)(Current Tariff)'!B58</f>
        <v xml:space="preserve">Panchayats </v>
      </c>
      <c r="C56" s="648"/>
      <c r="D56" s="670">
        <f>'F26-Year(n+2)(Current Tariff)'!E58</f>
        <v>189.22376529999994</v>
      </c>
      <c r="E56" s="670">
        <f>'F26-Year(n+2)(Current Tariff)'!I58</f>
        <v>4.2508742794560002</v>
      </c>
      <c r="F56" s="670">
        <f>'F26-Year(n+2)(Current Tariff)'!J58</f>
        <v>113.53425917999996</v>
      </c>
      <c r="G56" s="670">
        <f>'F26-Year(n+2)(Current Tariff)'!K58</f>
        <v>3.4597440000000002</v>
      </c>
      <c r="H56" s="670">
        <f t="shared" si="0"/>
        <v>121.24487745945596</v>
      </c>
      <c r="I56" s="670">
        <f t="shared" si="4"/>
        <v>6.4074867798572441</v>
      </c>
    </row>
    <row r="57" spans="2:9" x14ac:dyDescent="0.25">
      <c r="B57" s="662" t="str">
        <f>'F26-Year(n+2)(Current Tariff)'!B59</f>
        <v xml:space="preserve">Municipalities </v>
      </c>
      <c r="C57" s="648"/>
      <c r="D57" s="670">
        <f>'F26-Year(n+2)(Current Tariff)'!E59</f>
        <v>44.080377999999996</v>
      </c>
      <c r="E57" s="670">
        <f>'F26-Year(n+2)(Current Tariff)'!I59</f>
        <v>1.2127300685279998</v>
      </c>
      <c r="F57" s="670">
        <f>'F26-Year(n+2)(Current Tariff)'!J59</f>
        <v>31.297068379999995</v>
      </c>
      <c r="G57" s="670">
        <f>'F26-Year(n+2)(Current Tariff)'!K59</f>
        <v>0.99936000000000003</v>
      </c>
      <c r="H57" s="670">
        <f t="shared" si="0"/>
        <v>33.509158448527998</v>
      </c>
      <c r="I57" s="670">
        <f t="shared" si="4"/>
        <v>7.6018310116415071</v>
      </c>
    </row>
    <row r="58" spans="2:9" x14ac:dyDescent="0.25">
      <c r="B58" s="662" t="str">
        <f>'F26-Year(n+2)(Current Tariff)'!B60</f>
        <v>Municipal Corporations</v>
      </c>
      <c r="C58" s="648"/>
      <c r="D58" s="670">
        <f>'F26-Year(n+2)(Current Tariff)'!E60</f>
        <v>12.652672000000001</v>
      </c>
      <c r="E58" s="670">
        <f>'F26-Year(n+2)(Current Tariff)'!I60</f>
        <v>0.72414817041599999</v>
      </c>
      <c r="F58" s="670">
        <f>'F26-Year(n+2)(Current Tariff)'!J60</f>
        <v>9.6160307200000013</v>
      </c>
      <c r="G58" s="670">
        <f>'F26-Year(n+2)(Current Tariff)'!K60</f>
        <v>0.53402400000000005</v>
      </c>
      <c r="H58" s="670">
        <f t="shared" si="0"/>
        <v>10.874202890416003</v>
      </c>
      <c r="I58" s="670">
        <f t="shared" si="4"/>
        <v>8.5943924654144208</v>
      </c>
    </row>
    <row r="59" spans="2:9" x14ac:dyDescent="0.25">
      <c r="B59" s="651">
        <f>'F26-Year(n+2)(Current Tariff)'!B61</f>
        <v>0</v>
      </c>
      <c r="C59" s="648"/>
      <c r="D59" s="658">
        <f>'F26-Year(n+2)(Current Tariff)'!E61</f>
        <v>0</v>
      </c>
      <c r="E59" s="658">
        <f>'F26-Year(n+2)(Current Tariff)'!I61</f>
        <v>0</v>
      </c>
      <c r="F59" s="658">
        <f>'F26-Year(n+2)(Current Tariff)'!J61</f>
        <v>0</v>
      </c>
      <c r="G59" s="658">
        <f>'F26-Year(n+2)(Current Tariff)'!K61</f>
        <v>0</v>
      </c>
      <c r="H59" s="658">
        <f t="shared" si="0"/>
        <v>0</v>
      </c>
      <c r="I59" s="658"/>
    </row>
    <row r="60" spans="2:9" x14ac:dyDescent="0.25">
      <c r="B60" s="651" t="str">
        <f>'F26-Year(n+2)(Current Tariff)'!B62</f>
        <v>LT VII: General</v>
      </c>
      <c r="C60" s="648"/>
      <c r="D60" s="658">
        <f>'F26-Year(n+2)(Current Tariff)'!E62</f>
        <v>118.38163376008296</v>
      </c>
      <c r="E60" s="658">
        <f>'F26-Year(n+2)(Current Tariff)'!I62</f>
        <v>2.4456532499999999</v>
      </c>
      <c r="F60" s="658">
        <f>'F26-Year(n+2)(Current Tariff)'!J62</f>
        <v>93.925578195926889</v>
      </c>
      <c r="G60" s="658">
        <f>'F26-Year(n+2)(Current Tariff)'!K62</f>
        <v>3.4017599999999999</v>
      </c>
      <c r="H60" s="658">
        <f t="shared" si="0"/>
        <v>99.772991445926891</v>
      </c>
      <c r="I60" s="658">
        <f>H60*10/D60</f>
        <v>8.4280802922631484</v>
      </c>
    </row>
    <row r="61" spans="2:9" x14ac:dyDescent="0.25">
      <c r="B61" s="661" t="str">
        <f>'F26-Year(n+2)(Current Tariff)'!B63</f>
        <v>LT VII (A): General Purpose</v>
      </c>
      <c r="C61" s="648"/>
      <c r="D61" s="670">
        <f>'F26-Year(n+2)(Current Tariff)'!E63</f>
        <v>105.25685247237999</v>
      </c>
      <c r="E61" s="670">
        <f>'F26-Year(n+2)(Current Tariff)'!I63</f>
        <v>2.0969255482062779</v>
      </c>
      <c r="F61" s="670">
        <f>'F26-Year(n+2)(Current Tariff)'!J63</f>
        <v>87.363187552075402</v>
      </c>
      <c r="G61" s="670">
        <f>'F26-Year(n+2)(Current Tariff)'!K63</f>
        <v>2.7869999999999999</v>
      </c>
      <c r="H61" s="670">
        <f t="shared" si="0"/>
        <v>92.24711310028168</v>
      </c>
      <c r="I61" s="670">
        <f>H61*10/D61</f>
        <v>8.7640007214245603</v>
      </c>
    </row>
    <row r="62" spans="2:9" x14ac:dyDescent="0.25">
      <c r="B62" s="661" t="str">
        <f>'F26-Year(n+2)(Current Tariff)'!B64</f>
        <v>LT VII (B): Religious Places</v>
      </c>
      <c r="C62" s="648"/>
      <c r="D62" s="670">
        <f>'F26-Year(n+2)(Current Tariff)'!E64</f>
        <v>13.124781287702971</v>
      </c>
      <c r="E62" s="670">
        <f>'F26-Year(n+2)(Current Tariff)'!I64</f>
        <v>0.34872770179372214</v>
      </c>
      <c r="F62" s="670">
        <f>'F26-Year(n+2)(Current Tariff)'!J64</f>
        <v>6.5623906438514847</v>
      </c>
      <c r="G62" s="670">
        <f>'F26-Year(n+2)(Current Tariff)'!K64</f>
        <v>0.61475999999999997</v>
      </c>
      <c r="H62" s="670">
        <f t="shared" si="0"/>
        <v>7.5258783456452072</v>
      </c>
      <c r="I62" s="670">
        <f>H62*10/D62</f>
        <v>5.7340981008928846</v>
      </c>
    </row>
    <row r="63" spans="2:9" x14ac:dyDescent="0.25">
      <c r="B63" s="661" t="str">
        <f>'F26-Year(n+2)(Current Tariff)'!B65</f>
        <v xml:space="preserve">       Connected Load upto 2 kW</v>
      </c>
      <c r="C63" s="648"/>
      <c r="D63" s="670">
        <f>'F26-Year(n+2)(Current Tariff)'!E65</f>
        <v>0</v>
      </c>
      <c r="E63" s="670">
        <f>'F26-Year(n+2)(Current Tariff)'!I65</f>
        <v>0</v>
      </c>
      <c r="F63" s="670">
        <f>'F26-Year(n+2)(Current Tariff)'!J65</f>
        <v>0</v>
      </c>
      <c r="G63" s="670">
        <f>'F26-Year(n+2)(Current Tariff)'!K65</f>
        <v>0</v>
      </c>
      <c r="H63" s="670">
        <f t="shared" si="0"/>
        <v>0</v>
      </c>
      <c r="I63" s="670"/>
    </row>
    <row r="64" spans="2:9" x14ac:dyDescent="0.25">
      <c r="B64" s="661" t="str">
        <f>'F26-Year(n+2)(Current Tariff)'!B66</f>
        <v xml:space="preserve">       Connected Load above 2 kW</v>
      </c>
      <c r="C64" s="648"/>
      <c r="D64" s="670">
        <f>'F26-Year(n+2)(Current Tariff)'!E66</f>
        <v>0</v>
      </c>
      <c r="E64" s="670">
        <f>'F26-Year(n+2)(Current Tariff)'!I66</f>
        <v>0</v>
      </c>
      <c r="F64" s="670">
        <f>'F26-Year(n+2)(Current Tariff)'!J66</f>
        <v>0</v>
      </c>
      <c r="G64" s="670">
        <f>'F26-Year(n+2)(Current Tariff)'!K66</f>
        <v>0</v>
      </c>
      <c r="H64" s="670">
        <f t="shared" si="0"/>
        <v>0</v>
      </c>
      <c r="I64" s="670"/>
    </row>
    <row r="65" spans="2:9" x14ac:dyDescent="0.25">
      <c r="B65" s="651" t="str">
        <f>'F26-Year(n+2)(Current Tariff)'!B67</f>
        <v>LT VIII: Temporary Supply</v>
      </c>
      <c r="C65" s="648"/>
      <c r="D65" s="658">
        <f>'F26-Year(n+2)(Current Tariff)'!E67</f>
        <v>213.18106052368705</v>
      </c>
      <c r="E65" s="658">
        <f>'F26-Year(n+2)(Current Tariff)'!I67</f>
        <v>6.547931184019756</v>
      </c>
      <c r="F65" s="658">
        <f>'F26-Year(n+2)(Current Tariff)'!J67</f>
        <v>255.81727262842446</v>
      </c>
      <c r="G65" s="658">
        <f>'F26-Year(n+2)(Current Tariff)'!K67</f>
        <v>3.8279399999999999</v>
      </c>
      <c r="H65" s="658">
        <f t="shared" si="0"/>
        <v>266.19314381244425</v>
      </c>
      <c r="I65" s="658">
        <f>H65*10/D65</f>
        <v>12.486716369574815</v>
      </c>
    </row>
    <row r="66" spans="2:9" x14ac:dyDescent="0.25">
      <c r="B66" s="651" t="str">
        <f>'F26-Year(n+2)(Current Tariff)'!B68</f>
        <v>LT IX: EVs</v>
      </c>
      <c r="C66" s="648"/>
      <c r="D66" s="658">
        <f>'F26-Year(n+2)(Current Tariff)'!E68</f>
        <v>108.04889161603612</v>
      </c>
      <c r="E66" s="658">
        <f>'F26-Year(n+2)(Current Tariff)'!I68</f>
        <v>0</v>
      </c>
      <c r="F66" s="658">
        <f>'F26-Year(n+2)(Current Tariff)'!J68</f>
        <v>64.829334969621669</v>
      </c>
      <c r="G66" s="658">
        <f>'F26-Year(n+2)(Current Tariff)'!K68</f>
        <v>0.15962399999999999</v>
      </c>
      <c r="H66" s="658">
        <f t="shared" si="0"/>
        <v>64.988958969621663</v>
      </c>
      <c r="I66" s="658">
        <f>H66*10/D66</f>
        <v>6.0147733121194094</v>
      </c>
    </row>
    <row r="67" spans="2:9" x14ac:dyDescent="0.25">
      <c r="B67" s="651"/>
      <c r="C67" s="648"/>
      <c r="D67" s="658">
        <f>'F26-Year(n+2)(Current Tariff)'!E69</f>
        <v>0</v>
      </c>
      <c r="E67" s="658"/>
      <c r="F67" s="658"/>
      <c r="G67" s="658"/>
      <c r="H67" s="658"/>
      <c r="I67" s="658"/>
    </row>
    <row r="68" spans="2:9" x14ac:dyDescent="0.25">
      <c r="B68" s="651" t="str">
        <f>'F26-Year(n+2)(Current Tariff)'!B70</f>
        <v>LT Total</v>
      </c>
      <c r="C68" s="648"/>
      <c r="D68" s="658">
        <f>'F26-Year(n+2)(Current Tariff)'!E70</f>
        <v>35603.777155705779</v>
      </c>
      <c r="E68" s="658">
        <f t="shared" ref="E68:H68" si="5">SUM(E7,E20,E33,E40,E43,E51,E55,E59,E60,E65,E66)</f>
        <v>835.69808581186464</v>
      </c>
      <c r="F68" s="658">
        <f t="shared" si="5"/>
        <v>12847.834628488468</v>
      </c>
      <c r="G68" s="658">
        <f t="shared" si="5"/>
        <v>1021.8130612499998</v>
      </c>
      <c r="H68" s="658">
        <f t="shared" si="5"/>
        <v>14705.345775550333</v>
      </c>
      <c r="I68" s="658">
        <f>H68*10/D68</f>
        <v>4.1302768836125265</v>
      </c>
    </row>
    <row r="69" spans="2:9" x14ac:dyDescent="0.25">
      <c r="B69" s="660"/>
      <c r="C69" s="656"/>
      <c r="D69" s="635">
        <f>'F26-Year(n+2)(Current Tariff)'!E71</f>
        <v>0</v>
      </c>
      <c r="E69" s="635"/>
      <c r="F69" s="635"/>
      <c r="G69" s="635"/>
      <c r="H69" s="635"/>
      <c r="I69" s="635"/>
    </row>
    <row r="70" spans="2:9" x14ac:dyDescent="0.25">
      <c r="B70" s="1160" t="str">
        <f>'F26-Year(n+2)(Current Tariff)'!B72</f>
        <v>HT Categories</v>
      </c>
      <c r="C70" s="1160"/>
      <c r="D70" s="658">
        <f>'F26-Year(n+2)(Current Tariff)'!E72</f>
        <v>0</v>
      </c>
      <c r="E70" s="658"/>
      <c r="F70" s="658"/>
      <c r="G70" s="658"/>
      <c r="H70" s="658"/>
      <c r="I70" s="658"/>
    </row>
    <row r="71" spans="2:9" x14ac:dyDescent="0.25">
      <c r="B71" s="220" t="str">
        <f>'F26-Year(n+2)(Current Tariff)'!B73</f>
        <v>HT Category at 11 kV</v>
      </c>
      <c r="C71" s="648"/>
      <c r="D71" s="582">
        <f>'F26-Year(n+2)(Current Tariff)'!E73</f>
        <v>0</v>
      </c>
      <c r="E71" s="582"/>
      <c r="F71" s="582"/>
      <c r="G71" s="582"/>
      <c r="H71" s="582"/>
      <c r="I71" s="582"/>
    </row>
    <row r="72" spans="2:9" x14ac:dyDescent="0.25">
      <c r="B72" s="220" t="str">
        <f>'F26-Year(n+2)(Current Tariff)'!B74</f>
        <v>HT I(A) - Total (without HMWS&amp;SB)</v>
      </c>
      <c r="C72" s="655"/>
      <c r="D72" s="582">
        <f>'F26-Year(n+2)(Current Tariff)'!E74</f>
        <v>4850.7317726907231</v>
      </c>
      <c r="E72" s="582">
        <f>'F26-Year(n+2)(Current Tariff)'!I74</f>
        <v>901.97544603736583</v>
      </c>
      <c r="F72" s="582">
        <f>'F26-Year(n+2)(Current Tariff)'!J74</f>
        <v>3870.4134542154284</v>
      </c>
      <c r="G72" s="582">
        <f>'F26-Year(n+2)(Current Tariff)'!K74</f>
        <v>16.714799999999997</v>
      </c>
      <c r="H72" s="582">
        <f t="shared" ref="H72:H103" si="6">SUM(E72:G72)</f>
        <v>4789.1037002527937</v>
      </c>
      <c r="I72" s="582">
        <f t="shared" ref="I72:I111" si="7">H72*10/D72</f>
        <v>9.8729509786855445</v>
      </c>
    </row>
    <row r="73" spans="2:9" x14ac:dyDescent="0.25">
      <c r="B73" s="244" t="str">
        <f>'F26-Year(n+2)(Current Tariff)'!B75</f>
        <v>HT (I) A</v>
      </c>
      <c r="C73" s="655"/>
      <c r="D73" s="583">
        <f>'F26-Year(n+2)(Current Tariff)'!E75</f>
        <v>4695.6940057935835</v>
      </c>
      <c r="E73" s="583">
        <f>'F26-Year(n+2)(Current Tariff)'!I75</f>
        <v>874.24359472555466</v>
      </c>
      <c r="F73" s="583">
        <f>'F26-Year(n+2)(Current Tariff)'!J75</f>
        <v>3746.3350726738536</v>
      </c>
      <c r="G73" s="583">
        <f>'F26-Year(n+2)(Current Tariff)'!K75</f>
        <v>16.180799999999998</v>
      </c>
      <c r="H73" s="583">
        <f t="shared" si="6"/>
        <v>4636.7594673994081</v>
      </c>
      <c r="I73" s="583">
        <f t="shared" si="7"/>
        <v>9.8744923789295864</v>
      </c>
    </row>
    <row r="74" spans="2:9" x14ac:dyDescent="0.25">
      <c r="B74" s="224" t="str">
        <f>'F26-Year(n+2)(Current Tariff)'!B76</f>
        <v>HT I (A): General</v>
      </c>
      <c r="C74" s="655"/>
      <c r="D74" s="583">
        <f>'F26-Year(n+2)(Current Tariff)'!E76</f>
        <v>1633.7575154448332</v>
      </c>
      <c r="E74" s="583">
        <f>'F26-Year(n+2)(Current Tariff)'!I76</f>
        <v>830.65620810239056</v>
      </c>
      <c r="F74" s="583">
        <f>'F26-Year(n+2)(Current Tariff)'!J76</f>
        <v>1249.8244993152973</v>
      </c>
      <c r="G74" s="583">
        <f>'F26-Year(n+2)(Current Tariff)'!K76</f>
        <v>11.491199999999999</v>
      </c>
      <c r="H74" s="583">
        <f t="shared" si="6"/>
        <v>2091.9719074176878</v>
      </c>
      <c r="I74" s="583">
        <f t="shared" si="7"/>
        <v>12.804665855496273</v>
      </c>
    </row>
    <row r="75" spans="2:9" x14ac:dyDescent="0.25">
      <c r="B75" s="243" t="str">
        <f>'F26-Year(n+2)(Current Tariff)'!B77</f>
        <v>HT I (A): Optional category (with contract max demand up to 150 kVA)</v>
      </c>
      <c r="C75" s="648"/>
      <c r="D75" s="584">
        <f>'F26-Year(n+2)(Current Tariff)'!E77</f>
        <v>291.87750162717765</v>
      </c>
      <c r="E75" s="584">
        <f>'F26-Year(n+2)(Current Tariff)'!I77</f>
        <v>21.938330804391843</v>
      </c>
      <c r="F75" s="584">
        <f>'F26-Year(n+2)(Current Tariff)'!J77</f>
        <v>233.50200130174213</v>
      </c>
      <c r="G75" s="584">
        <f>'F26-Year(n+2)(Current Tariff)'!K77</f>
        <v>4.2072000000000003</v>
      </c>
      <c r="H75" s="584">
        <f t="shared" si="6"/>
        <v>259.64753210613401</v>
      </c>
      <c r="I75" s="584">
        <f t="shared" si="7"/>
        <v>8.8957706797760725</v>
      </c>
    </row>
    <row r="76" spans="2:9" x14ac:dyDescent="0.25">
      <c r="B76" s="224" t="str">
        <f>'F26-Year(n+2)(Current Tariff)'!B78</f>
        <v>HT I (A): :Lights and Fans</v>
      </c>
      <c r="C76" s="648"/>
      <c r="D76" s="583">
        <f>'F26-Year(n+2)(Current Tariff)'!E78</f>
        <v>0.45409656884610516</v>
      </c>
      <c r="E76" s="583">
        <f>'F26-Year(n+2)(Current Tariff)'!I78</f>
        <v>0</v>
      </c>
      <c r="F76" s="583">
        <f>'F26-Year(n+2)(Current Tariff)'!J78</f>
        <v>0.34738387516727048</v>
      </c>
      <c r="G76" s="583">
        <f>'F26-Year(n+2)(Current Tariff)'!K78</f>
        <v>0</v>
      </c>
      <c r="H76" s="583">
        <f t="shared" si="6"/>
        <v>0.34738387516727048</v>
      </c>
      <c r="I76" s="583">
        <f t="shared" si="7"/>
        <v>7.65</v>
      </c>
    </row>
    <row r="77" spans="2:9" x14ac:dyDescent="0.25">
      <c r="B77" s="224" t="str">
        <f>'F26-Year(n+2)(Current Tariff)'!B79</f>
        <v>HT I (A): Industrial Colonies</v>
      </c>
      <c r="C77" s="648"/>
      <c r="D77" s="583">
        <f>'F26-Year(n+2)(Current Tariff)'!E79</f>
        <v>0.40493345070140863</v>
      </c>
      <c r="E77" s="583">
        <f>'F26-Year(n+2)(Current Tariff)'!I79</f>
        <v>0</v>
      </c>
      <c r="F77" s="583">
        <f>'F26-Year(n+2)(Current Tariff)'!J79</f>
        <v>0.2956014190120283</v>
      </c>
      <c r="G77" s="583">
        <f>'F26-Year(n+2)(Current Tariff)'!K79</f>
        <v>0</v>
      </c>
      <c r="H77" s="583">
        <f t="shared" si="6"/>
        <v>0.2956014190120283</v>
      </c>
      <c r="I77" s="583">
        <f t="shared" si="7"/>
        <v>7.3</v>
      </c>
    </row>
    <row r="78" spans="2:9" x14ac:dyDescent="0.25">
      <c r="B78" s="224" t="str">
        <f>'F26-Year(n+2)(Current Tariff)'!B80</f>
        <v xml:space="preserve">HT I (A):Seasonal Industries </v>
      </c>
      <c r="C78" s="648"/>
      <c r="D78" s="583">
        <f>'F26-Year(n+2)(Current Tariff)'!E80</f>
        <v>67.63019270609793</v>
      </c>
      <c r="E78" s="583">
        <f>'F26-Year(n+2)(Current Tariff)'!I80</f>
        <v>21.649055818772187</v>
      </c>
      <c r="F78" s="583">
        <f>'F26-Year(n+2)(Current Tariff)'!J80</f>
        <v>58.161965727244215</v>
      </c>
      <c r="G78" s="583">
        <f>'F26-Year(n+2)(Current Tariff)'!K80</f>
        <v>0.4824</v>
      </c>
      <c r="H78" s="583">
        <f t="shared" si="6"/>
        <v>80.293421546016404</v>
      </c>
      <c r="I78" s="583">
        <f t="shared" si="7"/>
        <v>11.872422409758517</v>
      </c>
    </row>
    <row r="79" spans="2:9" x14ac:dyDescent="0.25">
      <c r="B79" s="228" t="str">
        <f>'F26-Year(n+2)(Current Tariff)'!B81</f>
        <v>HT I: Time of Day Tariffs (6 PM to 10 PM) - Peak Charges</v>
      </c>
      <c r="C79" s="648"/>
      <c r="D79" s="583">
        <f>'F26-Year(n+2)(Current Tariff)'!E81</f>
        <v>665.40561909692565</v>
      </c>
      <c r="E79" s="583">
        <f>'F26-Year(n+2)(Current Tariff)'!I81</f>
        <v>0</v>
      </c>
      <c r="F79" s="583">
        <f>'F26-Year(n+2)(Current Tariff)'!J81</f>
        <v>575.57586051884073</v>
      </c>
      <c r="G79" s="583">
        <f>'F26-Year(n+2)(Current Tariff)'!K81</f>
        <v>0</v>
      </c>
      <c r="H79" s="583">
        <f t="shared" si="6"/>
        <v>575.57586051884073</v>
      </c>
      <c r="I79" s="583">
        <f t="shared" si="7"/>
        <v>8.65</v>
      </c>
    </row>
    <row r="80" spans="2:9" x14ac:dyDescent="0.25">
      <c r="B80" s="228" t="str">
        <f>'F26-Year(n+2)(Current Tariff)'!B82</f>
        <v>HT I: Time of Day Tariffs (6 AM to 10 AM) - Peak Charges</v>
      </c>
      <c r="C80" s="648"/>
      <c r="D80" s="583">
        <f>'F26-Year(n+2)(Current Tariff)'!E82</f>
        <v>709.62188138813383</v>
      </c>
      <c r="E80" s="583">
        <f>'F26-Year(n+2)(Current Tariff)'!I82</f>
        <v>0</v>
      </c>
      <c r="F80" s="583">
        <f>'F26-Year(n+2)(Current Tariff)'!J82</f>
        <v>613.82292740073581</v>
      </c>
      <c r="G80" s="583">
        <f>'F26-Year(n+2)(Current Tariff)'!K82</f>
        <v>0</v>
      </c>
      <c r="H80" s="583">
        <f t="shared" si="6"/>
        <v>613.82292740073581</v>
      </c>
      <c r="I80" s="583">
        <f t="shared" si="7"/>
        <v>8.65</v>
      </c>
    </row>
    <row r="81" spans="2:9" x14ac:dyDescent="0.25">
      <c r="B81" s="228" t="str">
        <f>'F26-Year(n+2)(Current Tariff)'!B83</f>
        <v>HT I: Time of Day Tariffs (10 PM to 06 AM) - Incentives</v>
      </c>
      <c r="C81" s="648"/>
      <c r="D81" s="583">
        <f>'F26-Year(n+2)(Current Tariff)'!E83</f>
        <v>1326.5422655108675</v>
      </c>
      <c r="E81" s="583">
        <f>'F26-Year(n+2)(Current Tariff)'!I83</f>
        <v>0</v>
      </c>
      <c r="F81" s="583">
        <f>'F26-Year(n+2)(Current Tariff)'!J83</f>
        <v>1014.8048331158137</v>
      </c>
      <c r="G81" s="583">
        <f>'F26-Year(n+2)(Current Tariff)'!K83</f>
        <v>0</v>
      </c>
      <c r="H81" s="583">
        <f t="shared" si="6"/>
        <v>1014.8048331158137</v>
      </c>
      <c r="I81" s="583">
        <f t="shared" si="7"/>
        <v>7.65</v>
      </c>
    </row>
    <row r="82" spans="2:9" x14ac:dyDescent="0.25">
      <c r="B82" s="220" t="str">
        <f>'F26-Year(n+2)(Current Tariff)'!B84</f>
        <v>HT I (A): Poultry Farms</v>
      </c>
      <c r="C82" s="648"/>
      <c r="D82" s="582">
        <f>'F26-Year(n+2)(Current Tariff)'!E84</f>
        <v>155.03776689713939</v>
      </c>
      <c r="E82" s="582">
        <f>'F26-Year(n+2)(Current Tariff)'!I84</f>
        <v>27.731851311811198</v>
      </c>
      <c r="F82" s="582">
        <f>'F26-Year(n+2)(Current Tariff)'!J84</f>
        <v>124.07838154157496</v>
      </c>
      <c r="G82" s="582">
        <f>'F26-Year(n+2)(Current Tariff)'!K84</f>
        <v>0.53400000000000003</v>
      </c>
      <c r="H82" s="582">
        <f t="shared" si="6"/>
        <v>152.34423285338613</v>
      </c>
      <c r="I82" s="582">
        <f t="shared" si="7"/>
        <v>9.8262659416695346</v>
      </c>
    </row>
    <row r="83" spans="2:9" x14ac:dyDescent="0.25">
      <c r="B83" s="228" t="str">
        <f>'F26-Year(n+2)(Current Tariff)'!B85</f>
        <v>HT I (A): Poultry Farms -  Normal Timings</v>
      </c>
      <c r="C83" s="648"/>
      <c r="D83" s="583">
        <f>'F26-Year(n+2)(Current Tariff)'!E85</f>
        <v>52.962207184140404</v>
      </c>
      <c r="E83" s="583">
        <f>'F26-Year(n+2)(Current Tariff)'!I85</f>
        <v>27.731851311811198</v>
      </c>
      <c r="F83" s="583">
        <f>'F26-Year(n+2)(Current Tariff)'!J85</f>
        <v>40.516088495867407</v>
      </c>
      <c r="G83" s="583">
        <f>'F26-Year(n+2)(Current Tariff)'!K85</f>
        <v>0.53400000000000003</v>
      </c>
      <c r="H83" s="583">
        <f t="shared" si="6"/>
        <v>68.781939807678611</v>
      </c>
      <c r="I83" s="583">
        <f t="shared" si="7"/>
        <v>12.986985147453494</v>
      </c>
    </row>
    <row r="84" spans="2:9" x14ac:dyDescent="0.25">
      <c r="B84" s="228" t="str">
        <f>'F26-Year(n+2)(Current Tariff)'!B86</f>
        <v>HT I (A): Poultry Farms-Time of Day Tariffs (6 PM to 10 PM) - Peak Charges</v>
      </c>
      <c r="C84" s="648"/>
      <c r="D84" s="583">
        <f>'F26-Year(n+2)(Current Tariff)'!E86</f>
        <v>25.412532527519335</v>
      </c>
      <c r="E84" s="583">
        <f>'F26-Year(n+2)(Current Tariff)'!I86</f>
        <v>0</v>
      </c>
      <c r="F84" s="583">
        <f>'F26-Year(n+2)(Current Tariff)'!J86</f>
        <v>21.981840636304227</v>
      </c>
      <c r="G84" s="583">
        <f>'F26-Year(n+2)(Current Tariff)'!K86</f>
        <v>0</v>
      </c>
      <c r="H84" s="583">
        <f t="shared" si="6"/>
        <v>21.981840636304227</v>
      </c>
      <c r="I84" s="583">
        <f t="shared" si="7"/>
        <v>8.65</v>
      </c>
    </row>
    <row r="85" spans="2:9" x14ac:dyDescent="0.25">
      <c r="B85" s="228" t="str">
        <f>'F26-Year(n+2)(Current Tariff)'!B87</f>
        <v>HT I (A): Poultry Farms-Time of Day Tariffs (6 AM to 10 AM) - Peak Charges</v>
      </c>
      <c r="C85" s="648"/>
      <c r="D85" s="583">
        <f>'F26-Year(n+2)(Current Tariff)'!E87</f>
        <v>29.332366125113804</v>
      </c>
      <c r="E85" s="583">
        <f>'F26-Year(n+2)(Current Tariff)'!I87</f>
        <v>0</v>
      </c>
      <c r="F85" s="583">
        <f>'F26-Year(n+2)(Current Tariff)'!J87</f>
        <v>25.37249669822344</v>
      </c>
      <c r="G85" s="583">
        <f>'F26-Year(n+2)(Current Tariff)'!K87</f>
        <v>0</v>
      </c>
      <c r="H85" s="583">
        <f t="shared" si="6"/>
        <v>25.37249669822344</v>
      </c>
      <c r="I85" s="583">
        <f t="shared" si="7"/>
        <v>8.65</v>
      </c>
    </row>
    <row r="86" spans="2:9" x14ac:dyDescent="0.25">
      <c r="B86" s="228" t="str">
        <f>'F26-Year(n+2)(Current Tariff)'!B88</f>
        <v>HT I (A):Poultry Farms-Time of Day Tariffs (10 PM to 06 AM) - Incentives</v>
      </c>
      <c r="C86" s="648"/>
      <c r="D86" s="583">
        <f>'F26-Year(n+2)(Current Tariff)'!E88</f>
        <v>47.330661060365848</v>
      </c>
      <c r="E86" s="583">
        <f>'F26-Year(n+2)(Current Tariff)'!I88</f>
        <v>0</v>
      </c>
      <c r="F86" s="583">
        <f>'F26-Year(n+2)(Current Tariff)'!J88</f>
        <v>36.207955711179878</v>
      </c>
      <c r="G86" s="583">
        <f>'F26-Year(n+2)(Current Tariff)'!K88</f>
        <v>0</v>
      </c>
      <c r="H86" s="583">
        <f t="shared" si="6"/>
        <v>36.207955711179878</v>
      </c>
      <c r="I86" s="583">
        <f t="shared" si="7"/>
        <v>7.65</v>
      </c>
    </row>
    <row r="87" spans="2:9" x14ac:dyDescent="0.25">
      <c r="B87" s="220" t="str">
        <f>'F26-Year(n+2)(Current Tariff)'!B89</f>
        <v>HT I(A) :HMWS &amp;SB</v>
      </c>
      <c r="C87" s="648"/>
      <c r="D87" s="582">
        <f>'F26-Year(n+2)(Current Tariff)'!E89</f>
        <v>49.214840088060434</v>
      </c>
      <c r="E87" s="582">
        <f>'F26-Year(n+2)(Current Tariff)'!I89</f>
        <v>6.1578070762609443</v>
      </c>
      <c r="F87" s="582">
        <f>'F26-Year(n+2)(Current Tariff)'!J89</f>
        <v>39.368174691497885</v>
      </c>
      <c r="G87" s="582">
        <f>'F26-Year(n+2)(Current Tariff)'!K89</f>
        <v>0.126</v>
      </c>
      <c r="H87" s="582">
        <f t="shared" si="6"/>
        <v>45.651981767758826</v>
      </c>
      <c r="I87" s="582">
        <f t="shared" si="7"/>
        <v>9.2760601652008692</v>
      </c>
    </row>
    <row r="88" spans="2:9" x14ac:dyDescent="0.25">
      <c r="B88" s="224" t="str">
        <f>'F26-Year(n+2)(Current Tariff)'!B90</f>
        <v>Normal Timings</v>
      </c>
      <c r="C88" s="648"/>
      <c r="D88" s="583">
        <f>'F26-Year(n+2)(Current Tariff)'!E90</f>
        <v>17.489929203519942</v>
      </c>
      <c r="E88" s="583">
        <f>'F26-Year(n+2)(Current Tariff)'!I90</f>
        <v>6.1578070762609443</v>
      </c>
      <c r="F88" s="583">
        <f>'F26-Year(n+2)(Current Tariff)'!J90</f>
        <v>13.379795840692756</v>
      </c>
      <c r="G88" s="583">
        <f>'F26-Year(n+2)(Current Tariff)'!K90</f>
        <v>0.126</v>
      </c>
      <c r="H88" s="583">
        <f t="shared" si="6"/>
        <v>19.663602916953703</v>
      </c>
      <c r="I88" s="583">
        <f t="shared" si="7"/>
        <v>11.242814472340058</v>
      </c>
    </row>
    <row r="89" spans="2:9" x14ac:dyDescent="0.25">
      <c r="B89" s="224" t="str">
        <f>'F26-Year(n+2)(Current Tariff)'!B91</f>
        <v>Time of Day Tariffs (6 PM to 10 PM) - Peak Charges</v>
      </c>
      <c r="C89" s="648"/>
      <c r="D89" s="583">
        <f>'F26-Year(n+2)(Current Tariff)'!E91</f>
        <v>9.1746071370614253</v>
      </c>
      <c r="E89" s="583">
        <f>'F26-Year(n+2)(Current Tariff)'!I91</f>
        <v>0</v>
      </c>
      <c r="F89" s="583">
        <f>'F26-Year(n+2)(Current Tariff)'!J91</f>
        <v>7.9360351735581336</v>
      </c>
      <c r="G89" s="583">
        <f>'F26-Year(n+2)(Current Tariff)'!K91</f>
        <v>0</v>
      </c>
      <c r="H89" s="583">
        <f t="shared" si="6"/>
        <v>7.9360351735581336</v>
      </c>
      <c r="I89" s="583">
        <f t="shared" si="7"/>
        <v>8.65</v>
      </c>
    </row>
    <row r="90" spans="2:9" x14ac:dyDescent="0.25">
      <c r="B90" s="224" t="str">
        <f>'F26-Year(n+2)(Current Tariff)'!B92</f>
        <v>Time of Day Tariffs (6 AM to 10 AM) - Peak Charges</v>
      </c>
      <c r="C90" s="648"/>
      <c r="D90" s="583">
        <f>'F26-Year(n+2)(Current Tariff)'!E92</f>
        <v>8.013613104255116</v>
      </c>
      <c r="E90" s="583">
        <f>'F26-Year(n+2)(Current Tariff)'!I92</f>
        <v>0</v>
      </c>
      <c r="F90" s="583">
        <f>'F26-Year(n+2)(Current Tariff)'!J92</f>
        <v>6.9317753351806761</v>
      </c>
      <c r="G90" s="583">
        <f>'F26-Year(n+2)(Current Tariff)'!K92</f>
        <v>0</v>
      </c>
      <c r="H90" s="583">
        <f t="shared" si="6"/>
        <v>6.9317753351806761</v>
      </c>
      <c r="I90" s="583">
        <f t="shared" si="7"/>
        <v>8.65</v>
      </c>
    </row>
    <row r="91" spans="2:9" x14ac:dyDescent="0.25">
      <c r="B91" s="224" t="str">
        <f>'F26-Year(n+2)(Current Tariff)'!B93</f>
        <v>Time of Day Tariffs (10 PM to 06 AM) - Incentives</v>
      </c>
      <c r="C91" s="648"/>
      <c r="D91" s="583">
        <f>'F26-Year(n+2)(Current Tariff)'!E93</f>
        <v>14.536690643223949</v>
      </c>
      <c r="E91" s="583">
        <f>'F26-Year(n+2)(Current Tariff)'!I93</f>
        <v>0</v>
      </c>
      <c r="F91" s="583">
        <f>'F26-Year(n+2)(Current Tariff)'!J93</f>
        <v>11.120568342066322</v>
      </c>
      <c r="G91" s="583">
        <f>'F26-Year(n+2)(Current Tariff)'!K93</f>
        <v>0</v>
      </c>
      <c r="H91" s="583">
        <f t="shared" si="6"/>
        <v>11.120568342066322</v>
      </c>
      <c r="I91" s="583">
        <f t="shared" si="7"/>
        <v>7.65</v>
      </c>
    </row>
    <row r="92" spans="2:9" x14ac:dyDescent="0.25">
      <c r="B92" s="220" t="str">
        <f>'F26-Year(n+2)(Current Tariff)'!B94</f>
        <v>HT I (B): Ferro Alloy Units</v>
      </c>
      <c r="C92" s="648"/>
      <c r="D92" s="582">
        <f>'F26-Year(n+2)(Current Tariff)'!E94</f>
        <v>1.9922287499999998</v>
      </c>
      <c r="E92" s="582">
        <f>'F26-Year(n+2)(Current Tariff)'!I94</f>
        <v>0.24960000000000002</v>
      </c>
      <c r="F92" s="582">
        <f>'F26-Year(n+2)(Current Tariff)'!J94</f>
        <v>1.5240549937499999</v>
      </c>
      <c r="G92" s="582">
        <f>'F26-Year(n+2)(Current Tariff)'!K94</f>
        <v>4.7999999999999996E-3</v>
      </c>
      <c r="H92" s="582">
        <f t="shared" si="6"/>
        <v>1.7784549937499998</v>
      </c>
      <c r="I92" s="582">
        <f t="shared" si="7"/>
        <v>8.9269617946734279</v>
      </c>
    </row>
    <row r="93" spans="2:9" x14ac:dyDescent="0.25">
      <c r="B93" s="220" t="str">
        <f>'F26-Year(n+2)(Current Tariff)'!B95</f>
        <v>HT II (A): Others</v>
      </c>
      <c r="C93" s="648"/>
      <c r="D93" s="582">
        <f>'F26-Year(n+2)(Current Tariff)'!E95</f>
        <v>2737.1783772528534</v>
      </c>
      <c r="E93" s="582">
        <f>'F26-Year(n+2)(Current Tariff)'!I95</f>
        <v>674.9147096108785</v>
      </c>
      <c r="F93" s="582">
        <f>'F26-Year(n+2)(Current Tariff)'!J95</f>
        <v>2495.1975292441948</v>
      </c>
      <c r="G93" s="582">
        <f>'F26-Year(n+2)(Current Tariff)'!K95</f>
        <v>14.4504</v>
      </c>
      <c r="H93" s="582">
        <f t="shared" si="6"/>
        <v>3184.5626388550736</v>
      </c>
      <c r="I93" s="582">
        <f t="shared" si="7"/>
        <v>11.634472438187364</v>
      </c>
    </row>
    <row r="94" spans="2:9" x14ac:dyDescent="0.25">
      <c r="B94" s="224" t="str">
        <f>'F26-Year(n+2)(Current Tariff)'!B96</f>
        <v>Normal Timings</v>
      </c>
      <c r="C94" s="648"/>
      <c r="D94" s="583">
        <f>'F26-Year(n+2)(Current Tariff)'!E96</f>
        <v>1178.5633759094726</v>
      </c>
      <c r="E94" s="583">
        <f>'F26-Year(n+2)(Current Tariff)'!I96</f>
        <v>674.9147096108785</v>
      </c>
      <c r="F94" s="583">
        <f>'F26-Year(n+2)(Current Tariff)'!J96</f>
        <v>1037.1357708003359</v>
      </c>
      <c r="G94" s="583">
        <f>'F26-Year(n+2)(Current Tariff)'!K96</f>
        <v>14.4504</v>
      </c>
      <c r="H94" s="583">
        <f t="shared" si="6"/>
        <v>1726.5008804112142</v>
      </c>
      <c r="I94" s="583">
        <f t="shared" si="7"/>
        <v>14.649198470798481</v>
      </c>
    </row>
    <row r="95" spans="2:9" x14ac:dyDescent="0.25">
      <c r="B95" s="224" t="str">
        <f>'F26-Year(n+2)(Current Tariff)'!B97</f>
        <v>Time of Day Tariffs (6 PM to 10 PM) - Peak Charges</v>
      </c>
      <c r="C95" s="648"/>
      <c r="D95" s="583">
        <f>'F26-Year(n+2)(Current Tariff)'!E97</f>
        <v>355.37953348010001</v>
      </c>
      <c r="E95" s="583">
        <f>'F26-Year(n+2)(Current Tariff)'!I97</f>
        <v>0</v>
      </c>
      <c r="F95" s="583">
        <f>'F26-Year(n+2)(Current Tariff)'!J97</f>
        <v>348.27194281049799</v>
      </c>
      <c r="G95" s="583">
        <f>'F26-Year(n+2)(Current Tariff)'!K97</f>
        <v>0</v>
      </c>
      <c r="H95" s="583">
        <f t="shared" si="6"/>
        <v>348.27194281049799</v>
      </c>
      <c r="I95" s="583">
        <f t="shared" si="7"/>
        <v>9.7999999999999989</v>
      </c>
    </row>
    <row r="96" spans="2:9" x14ac:dyDescent="0.25">
      <c r="B96" s="224" t="str">
        <f>'F26-Year(n+2)(Current Tariff)'!B98</f>
        <v>Time of Day Tariffs (6 AM to 10 AM) - Peak Charges</v>
      </c>
      <c r="C96" s="648"/>
      <c r="D96" s="583">
        <f>'F26-Year(n+2)(Current Tariff)'!E98</f>
        <v>509.42603913673736</v>
      </c>
      <c r="E96" s="583">
        <f>'F26-Year(n+2)(Current Tariff)'!I98</f>
        <v>0</v>
      </c>
      <c r="F96" s="583">
        <f>'F26-Year(n+2)(Current Tariff)'!J98</f>
        <v>499.23751835400265</v>
      </c>
      <c r="G96" s="583">
        <f>'F26-Year(n+2)(Current Tariff)'!K98</f>
        <v>0</v>
      </c>
      <c r="H96" s="583">
        <f t="shared" si="6"/>
        <v>499.23751835400265</v>
      </c>
      <c r="I96" s="583">
        <f t="shared" si="7"/>
        <v>9.8000000000000007</v>
      </c>
    </row>
    <row r="97" spans="2:9" x14ac:dyDescent="0.25">
      <c r="B97" s="224" t="str">
        <f>'F26-Year(n+2)(Current Tariff)'!B99</f>
        <v>Time of Day Tariffs (10 PM to 06 AM) - Incentives</v>
      </c>
      <c r="C97" s="648"/>
      <c r="D97" s="583">
        <f>'F26-Year(n+2)(Current Tariff)'!E99</f>
        <v>607.50951421321417</v>
      </c>
      <c r="E97" s="583">
        <f>'F26-Year(n+2)(Current Tariff)'!I99</f>
        <v>0</v>
      </c>
      <c r="F97" s="583">
        <f>'F26-Year(n+2)(Current Tariff)'!J99</f>
        <v>534.60837250762847</v>
      </c>
      <c r="G97" s="583">
        <f>'F26-Year(n+2)(Current Tariff)'!K99</f>
        <v>0</v>
      </c>
      <c r="H97" s="583">
        <f t="shared" si="6"/>
        <v>534.60837250762847</v>
      </c>
      <c r="I97" s="583">
        <f t="shared" si="7"/>
        <v>8.8000000000000007</v>
      </c>
    </row>
    <row r="98" spans="2:9" x14ac:dyDescent="0.25">
      <c r="B98" s="220" t="str">
        <f>'F26-Year(n+2)(Current Tariff)'!B100</f>
        <v>HT II (B) : Wholly Religious places</v>
      </c>
      <c r="C98" s="648"/>
      <c r="D98" s="582">
        <f>'F26-Year(n+2)(Current Tariff)'!E100</f>
        <v>0.51246801160149857</v>
      </c>
      <c r="E98" s="582">
        <f>'F26-Year(n+2)(Current Tariff)'!I100</f>
        <v>7.1918986837506957E-2</v>
      </c>
      <c r="F98" s="582">
        <f>'F26-Year(n+2)(Current Tariff)'!J100</f>
        <v>0.2744452081966734</v>
      </c>
      <c r="G98" s="582">
        <f>'F26-Year(n+2)(Current Tariff)'!K100</f>
        <v>4.7999999999999996E-3</v>
      </c>
      <c r="H98" s="582">
        <f t="shared" si="6"/>
        <v>0.35116419503418039</v>
      </c>
      <c r="I98" s="582">
        <f t="shared" si="7"/>
        <v>6.8524119961510888</v>
      </c>
    </row>
    <row r="99" spans="2:9" x14ac:dyDescent="0.25">
      <c r="B99" s="224" t="str">
        <f>'F26-Year(n+2)(Current Tariff)'!B101</f>
        <v>Normal Timings</v>
      </c>
      <c r="C99" s="648"/>
      <c r="D99" s="583">
        <f>'F26-Year(n+2)(Current Tariff)'!E101</f>
        <v>0.14151977861705359</v>
      </c>
      <c r="E99" s="583">
        <f>'F26-Year(n+2)(Current Tariff)'!I101</f>
        <v>7.1918986837506957E-2</v>
      </c>
      <c r="F99" s="583">
        <f>'F26-Year(n+2)(Current Tariff)'!J101</f>
        <v>7.0759889308526794E-2</v>
      </c>
      <c r="G99" s="583">
        <f>'F26-Year(n+2)(Current Tariff)'!K101</f>
        <v>4.7999999999999996E-3</v>
      </c>
      <c r="H99" s="583">
        <f t="shared" si="6"/>
        <v>0.14747887614603375</v>
      </c>
      <c r="I99" s="583">
        <f t="shared" si="7"/>
        <v>10.421078776918188</v>
      </c>
    </row>
    <row r="100" spans="2:9" x14ac:dyDescent="0.25">
      <c r="B100" s="224" t="str">
        <f>'F26-Year(n+2)(Current Tariff)'!B102</f>
        <v>Time of Day Tariffs (6 PM to 10 PM) - Peak Charges</v>
      </c>
      <c r="C100" s="648"/>
      <c r="D100" s="583">
        <f>'F26-Year(n+2)(Current Tariff)'!E102</f>
        <v>8.7239957660051395E-2</v>
      </c>
      <c r="E100" s="583">
        <f>'F26-Year(n+2)(Current Tariff)'!I102</f>
        <v>0</v>
      </c>
      <c r="F100" s="583">
        <f>'F26-Year(n+2)(Current Tariff)'!J102</f>
        <v>5.2343974596030837E-2</v>
      </c>
      <c r="G100" s="583">
        <f>'F26-Year(n+2)(Current Tariff)'!K102</f>
        <v>0</v>
      </c>
      <c r="H100" s="583">
        <f t="shared" si="6"/>
        <v>5.2343974596030837E-2</v>
      </c>
      <c r="I100" s="583">
        <f t="shared" si="7"/>
        <v>6</v>
      </c>
    </row>
    <row r="101" spans="2:9" x14ac:dyDescent="0.25">
      <c r="B101" s="224" t="str">
        <f>'F26-Year(n+2)(Current Tariff)'!B103</f>
        <v>Time of Day Tariffs (6 AM to 10 AM) - Peak Charges</v>
      </c>
      <c r="C101" s="648"/>
      <c r="D101" s="583">
        <f>'F26-Year(n+2)(Current Tariff)'!E103</f>
        <v>9.4872066299189664E-2</v>
      </c>
      <c r="E101" s="583">
        <f>'F26-Year(n+2)(Current Tariff)'!I103</f>
        <v>0</v>
      </c>
      <c r="F101" s="583">
        <f>'F26-Year(n+2)(Current Tariff)'!J103</f>
        <v>5.6923239779513801E-2</v>
      </c>
      <c r="G101" s="583">
        <f>'F26-Year(n+2)(Current Tariff)'!K103</f>
        <v>0</v>
      </c>
      <c r="H101" s="583">
        <f t="shared" si="6"/>
        <v>5.6923239779513801E-2</v>
      </c>
      <c r="I101" s="583">
        <f t="shared" si="7"/>
        <v>6</v>
      </c>
    </row>
    <row r="102" spans="2:9" x14ac:dyDescent="0.25">
      <c r="B102" s="224" t="str">
        <f>'F26-Year(n+2)(Current Tariff)'!B104</f>
        <v>Time of Day Tariffs (10 PM to 06 AM) - Incentives</v>
      </c>
      <c r="C102" s="648"/>
      <c r="D102" s="583">
        <f>'F26-Year(n+2)(Current Tariff)'!E104</f>
        <v>0.18883620902520393</v>
      </c>
      <c r="E102" s="583">
        <f>'F26-Year(n+2)(Current Tariff)'!I104</f>
        <v>0</v>
      </c>
      <c r="F102" s="583">
        <f>'F26-Year(n+2)(Current Tariff)'!J104</f>
        <v>9.4418104512601964E-2</v>
      </c>
      <c r="G102" s="583">
        <f>'F26-Year(n+2)(Current Tariff)'!K104</f>
        <v>0</v>
      </c>
      <c r="H102" s="583">
        <f t="shared" si="6"/>
        <v>9.4418104512601964E-2</v>
      </c>
      <c r="I102" s="583">
        <f t="shared" si="7"/>
        <v>5</v>
      </c>
    </row>
    <row r="103" spans="2:9" x14ac:dyDescent="0.25">
      <c r="B103" s="220" t="str">
        <f>'F26-Year(n+2)(Current Tariff)'!B105</f>
        <v>HT III: Airports, Bus Stations and Railway Stations</v>
      </c>
      <c r="C103" s="648"/>
      <c r="D103" s="582">
        <f>'F26-Year(n+2)(Current Tariff)'!E105</f>
        <v>7.7441902000824481</v>
      </c>
      <c r="E103" s="582">
        <f>'F26-Year(n+2)(Current Tariff)'!I105</f>
        <v>2.0223893737260914</v>
      </c>
      <c r="F103" s="582">
        <f>'F26-Year(n+2)(Current Tariff)'!J105</f>
        <v>6.8214719112151618</v>
      </c>
      <c r="G103" s="582">
        <f>'F26-Year(n+2)(Current Tariff)'!K105</f>
        <v>3.5999999999999997E-2</v>
      </c>
      <c r="H103" s="582">
        <f t="shared" si="6"/>
        <v>8.8798612849412528</v>
      </c>
      <c r="I103" s="582">
        <f t="shared" si="7"/>
        <v>11.466481395106637</v>
      </c>
    </row>
    <row r="104" spans="2:9" x14ac:dyDescent="0.25">
      <c r="B104" s="224" t="str">
        <f>'F26-Year(n+2)(Current Tariff)'!B106</f>
        <v>Normal Timings</v>
      </c>
      <c r="C104" s="648"/>
      <c r="D104" s="583">
        <f>'F26-Year(n+2)(Current Tariff)'!E106</f>
        <v>2.7321905547616918</v>
      </c>
      <c r="E104" s="583">
        <f>'F26-Year(n+2)(Current Tariff)'!I106</f>
        <v>2.0223893737260914</v>
      </c>
      <c r="F104" s="583">
        <f>'F26-Year(n+2)(Current Tariff)'!J106</f>
        <v>2.322361971547438</v>
      </c>
      <c r="G104" s="583">
        <f>'F26-Year(n+2)(Current Tariff)'!K106</f>
        <v>3.5999999999999997E-2</v>
      </c>
      <c r="H104" s="583">
        <f t="shared" ref="H104:H122" si="8">SUM(E104:G104)</f>
        <v>4.3807513452735289</v>
      </c>
      <c r="I104" s="583">
        <f t="shared" si="7"/>
        <v>16.033842652880516</v>
      </c>
    </row>
    <row r="105" spans="2:9" x14ac:dyDescent="0.25">
      <c r="B105" s="224" t="str">
        <f>'F26-Year(n+2)(Current Tariff)'!B107</f>
        <v>Time of Day Tariffs (6 PM to 10 PM) - Peak Charges</v>
      </c>
      <c r="C105" s="648"/>
      <c r="D105" s="583">
        <f>'F26-Year(n+2)(Current Tariff)'!E107</f>
        <v>0.85900651010542683</v>
      </c>
      <c r="E105" s="583">
        <f>'F26-Year(n+2)(Current Tariff)'!I107</f>
        <v>0</v>
      </c>
      <c r="F105" s="583">
        <f>'F26-Year(n+2)(Current Tariff)'!J107</f>
        <v>0.8160561846001555</v>
      </c>
      <c r="G105" s="583">
        <f>'F26-Year(n+2)(Current Tariff)'!K107</f>
        <v>0</v>
      </c>
      <c r="H105" s="583">
        <f t="shared" si="8"/>
        <v>0.8160561846001555</v>
      </c>
      <c r="I105" s="583">
        <f t="shared" si="7"/>
        <v>9.5</v>
      </c>
    </row>
    <row r="106" spans="2:9" x14ac:dyDescent="0.25">
      <c r="B106" s="224" t="str">
        <f>'F26-Year(n+2)(Current Tariff)'!B108</f>
        <v>Time of Day Tariffs (6 AM to 10 AM) - Peak Charges</v>
      </c>
      <c r="C106" s="648"/>
      <c r="D106" s="583">
        <f>'F26-Year(n+2)(Current Tariff)'!E108</f>
        <v>1.530095901345389</v>
      </c>
      <c r="E106" s="583">
        <f>'F26-Year(n+2)(Current Tariff)'!I108</f>
        <v>0</v>
      </c>
      <c r="F106" s="583">
        <f>'F26-Year(n+2)(Current Tariff)'!J108</f>
        <v>1.4535911062781195</v>
      </c>
      <c r="G106" s="583">
        <f>'F26-Year(n+2)(Current Tariff)'!K108</f>
        <v>0</v>
      </c>
      <c r="H106" s="583">
        <f t="shared" si="8"/>
        <v>1.4535911062781195</v>
      </c>
      <c r="I106" s="583">
        <f t="shared" si="7"/>
        <v>9.5</v>
      </c>
    </row>
    <row r="107" spans="2:9" x14ac:dyDescent="0.25">
      <c r="B107" s="224" t="str">
        <f>'F26-Year(n+2)(Current Tariff)'!B109</f>
        <v>Time of Day Tariffs (10 PM to 06 AM) - Incentives</v>
      </c>
      <c r="C107" s="648"/>
      <c r="D107" s="583">
        <f>'F26-Year(n+2)(Current Tariff)'!E109</f>
        <v>2.6228972338699408</v>
      </c>
      <c r="E107" s="583">
        <f>'F26-Year(n+2)(Current Tariff)'!I109</f>
        <v>0</v>
      </c>
      <c r="F107" s="583">
        <f>'F26-Year(n+2)(Current Tariff)'!J109</f>
        <v>2.2294626487894496</v>
      </c>
      <c r="G107" s="583">
        <f>'F26-Year(n+2)(Current Tariff)'!K109</f>
        <v>0</v>
      </c>
      <c r="H107" s="583">
        <f t="shared" si="8"/>
        <v>2.2294626487894496</v>
      </c>
      <c r="I107" s="583">
        <f t="shared" si="7"/>
        <v>8.5</v>
      </c>
    </row>
    <row r="108" spans="2:9" x14ac:dyDescent="0.25">
      <c r="B108" s="220" t="str">
        <f>'F26-Year(n+2)(Current Tariff)'!B110</f>
        <v xml:space="preserve">HT IV A: LIS </v>
      </c>
      <c r="C108" s="648"/>
      <c r="D108" s="582">
        <f>'F26-Year(n+2)(Current Tariff)'!E110</f>
        <v>47.048169438600006</v>
      </c>
      <c r="E108" s="582">
        <f>'F26-Year(n+2)(Current Tariff)'!I110</f>
        <v>8.2390665914500492</v>
      </c>
      <c r="F108" s="582">
        <f>'F26-Year(n+2)(Current Tariff)'!J110</f>
        <v>29.640346746318006</v>
      </c>
      <c r="G108" s="582">
        <f>'F26-Year(n+2)(Current Tariff)'!K110</f>
        <v>0.31440000000000001</v>
      </c>
      <c r="H108" s="582">
        <f t="shared" si="8"/>
        <v>38.193813337768056</v>
      </c>
      <c r="I108" s="582">
        <f t="shared" si="7"/>
        <v>8.1180232501102338</v>
      </c>
    </row>
    <row r="109" spans="2:9" x14ac:dyDescent="0.25">
      <c r="B109" s="224" t="str">
        <f>'F26-Year(n+2)(Current Tariff)'!B111</f>
        <v>Government LIS</v>
      </c>
      <c r="C109" s="648"/>
      <c r="D109" s="583">
        <f>'F26-Year(n+2)(Current Tariff)'!E111</f>
        <v>47.048169438600006</v>
      </c>
      <c r="E109" s="583">
        <f>'F26-Year(n+2)(Current Tariff)'!I111</f>
        <v>8.2390665914500492</v>
      </c>
      <c r="F109" s="583">
        <f>'F26-Year(n+2)(Current Tariff)'!J111</f>
        <v>29.640346746318006</v>
      </c>
      <c r="G109" s="583">
        <f>'F26-Year(n+2)(Current Tariff)'!K111</f>
        <v>0.31440000000000001</v>
      </c>
      <c r="H109" s="583">
        <f t="shared" si="8"/>
        <v>38.193813337768056</v>
      </c>
      <c r="I109" s="583">
        <f t="shared" si="7"/>
        <v>8.1180232501102338</v>
      </c>
    </row>
    <row r="110" spans="2:9" x14ac:dyDescent="0.25">
      <c r="B110" s="220" t="str">
        <f>'F26-Year(n+2)(Current Tariff)'!B112</f>
        <v>HT IV B: CPWS</v>
      </c>
      <c r="C110" s="648"/>
      <c r="D110" s="582">
        <f>'F26-Year(n+2)(Current Tariff)'!E112</f>
        <v>139.00206835599943</v>
      </c>
      <c r="E110" s="582">
        <f>'F26-Year(n+2)(Current Tariff)'!I112</f>
        <v>0</v>
      </c>
      <c r="F110" s="582">
        <f>'F26-Year(n+2)(Current Tariff)'!J112</f>
        <v>84.791261697159641</v>
      </c>
      <c r="G110" s="582">
        <f>'F26-Year(n+2)(Current Tariff)'!K112</f>
        <v>0.29039999999999999</v>
      </c>
      <c r="H110" s="582">
        <f t="shared" si="8"/>
        <v>85.081661697159646</v>
      </c>
      <c r="I110" s="582">
        <f t="shared" si="7"/>
        <v>6.1208917754559051</v>
      </c>
    </row>
    <row r="111" spans="2:9" x14ac:dyDescent="0.25">
      <c r="B111" s="224" t="str">
        <f>'F26-Year(n+2)(Current Tariff)'!B113</f>
        <v>CPWS</v>
      </c>
      <c r="C111" s="648"/>
      <c r="D111" s="583">
        <f>'F26-Year(n+2)(Current Tariff)'!E113</f>
        <v>139.00206835599943</v>
      </c>
      <c r="E111" s="583">
        <f>'F26-Year(n+2)(Current Tariff)'!I113</f>
        <v>0</v>
      </c>
      <c r="F111" s="583">
        <f>'F26-Year(n+2)(Current Tariff)'!J113</f>
        <v>84.791261697159641</v>
      </c>
      <c r="G111" s="583">
        <f>'F26-Year(n+2)(Current Tariff)'!K113</f>
        <v>0.29039999999999999</v>
      </c>
      <c r="H111" s="583">
        <f t="shared" si="8"/>
        <v>85.081661697159646</v>
      </c>
      <c r="I111" s="583">
        <f t="shared" si="7"/>
        <v>6.1208917754559051</v>
      </c>
    </row>
    <row r="112" spans="2:9" x14ac:dyDescent="0.25">
      <c r="B112" s="224"/>
      <c r="C112" s="648"/>
      <c r="D112" s="583"/>
      <c r="E112" s="583"/>
      <c r="F112" s="583"/>
      <c r="G112" s="583"/>
      <c r="H112" s="583"/>
      <c r="I112" s="583"/>
    </row>
    <row r="113" spans="2:9" x14ac:dyDescent="0.25">
      <c r="B113" s="220" t="str">
        <f>'F26-Year(n+2)(Current Tariff)'!B115</f>
        <v>HT V(A): Railway Traction</v>
      </c>
      <c r="C113" s="648"/>
      <c r="D113" s="582">
        <f>'F26-Year(n+2)(Current Tariff)'!E115</f>
        <v>0</v>
      </c>
      <c r="E113" s="582">
        <f>'F26-Year(n+2)(Current Tariff)'!I115</f>
        <v>0</v>
      </c>
      <c r="F113" s="582">
        <f>'F26-Year(n+2)(Current Tariff)'!J115</f>
        <v>0</v>
      </c>
      <c r="G113" s="582">
        <f>'F26-Year(n+2)(Current Tariff)'!K115</f>
        <v>0</v>
      </c>
      <c r="H113" s="582">
        <f t="shared" si="8"/>
        <v>0</v>
      </c>
      <c r="I113" s="582"/>
    </row>
    <row r="114" spans="2:9" x14ac:dyDescent="0.25">
      <c r="B114" s="220" t="str">
        <f>'F26-Year(n+2)(Current Tariff)'!B116</f>
        <v>HT V(B): HMR Traction</v>
      </c>
      <c r="C114" s="648"/>
      <c r="D114" s="582">
        <f>'F26-Year(n+2)(Current Tariff)'!E116</f>
        <v>0</v>
      </c>
      <c r="E114" s="582">
        <f>'F26-Year(n+2)(Current Tariff)'!I116</f>
        <v>0</v>
      </c>
      <c r="F114" s="582">
        <f>'F26-Year(n+2)(Current Tariff)'!J116</f>
        <v>0</v>
      </c>
      <c r="G114" s="582">
        <f>'F26-Year(n+2)(Current Tariff)'!K116</f>
        <v>0</v>
      </c>
      <c r="H114" s="582">
        <f t="shared" si="8"/>
        <v>0</v>
      </c>
      <c r="I114" s="582"/>
    </row>
    <row r="115" spans="2:9" x14ac:dyDescent="0.25">
      <c r="B115" s="220" t="str">
        <f>'F26-Year(n+2)(Current Tariff)'!B117</f>
        <v>HT VI: Townships &amp; Residential Colonies</v>
      </c>
      <c r="C115" s="648"/>
      <c r="D115" s="582">
        <f>'F26-Year(n+2)(Current Tariff)'!E117</f>
        <v>383.01906003299217</v>
      </c>
      <c r="E115" s="582">
        <f>'F26-Year(n+2)(Current Tariff)'!I117</f>
        <v>50.969851351445072</v>
      </c>
      <c r="F115" s="582">
        <f>'F26-Year(n+2)(Current Tariff)'!J117</f>
        <v>279.60391382408432</v>
      </c>
      <c r="G115" s="582">
        <f>'F26-Year(n+2)(Current Tariff)'!K117</f>
        <v>0.64080000000000004</v>
      </c>
      <c r="H115" s="582">
        <f t="shared" si="8"/>
        <v>331.2145651755294</v>
      </c>
      <c r="I115" s="582">
        <f>H115*10/D115</f>
        <v>8.6474695318556609</v>
      </c>
    </row>
    <row r="116" spans="2:9" x14ac:dyDescent="0.25">
      <c r="B116" s="220" t="str">
        <f>'F26-Year(n+2)(Current Tariff)'!B118</f>
        <v>HT VII: Temporary</v>
      </c>
      <c r="C116" s="648"/>
      <c r="D116" s="582">
        <f>'F26-Year(n+2)(Current Tariff)'!E118</f>
        <v>357.24666102541778</v>
      </c>
      <c r="E116" s="582">
        <f>'F26-Year(n+2)(Current Tariff)'!I118</f>
        <v>99.385215288624977</v>
      </c>
      <c r="F116" s="582">
        <f>'F26-Year(n+2)(Current Tariff)'!J118</f>
        <v>421.55106000999302</v>
      </c>
      <c r="G116" s="582">
        <f>'F26-Year(n+2)(Current Tariff)'!K118</f>
        <v>2.0952000000000002</v>
      </c>
      <c r="H116" s="582">
        <f t="shared" si="8"/>
        <v>523.03147529861803</v>
      </c>
      <c r="I116" s="582">
        <f>H116*10/D116</f>
        <v>14.640625997660612</v>
      </c>
    </row>
    <row r="117" spans="2:9" x14ac:dyDescent="0.25">
      <c r="B117" s="220" t="str">
        <f>'F26-Year(n+2)(Current Tariff)'!B119</f>
        <v>HT VIII: RESCOS</v>
      </c>
      <c r="C117" s="648"/>
      <c r="D117" s="582">
        <f>'F26-Year(n+2)(Current Tariff)'!E119</f>
        <v>0</v>
      </c>
      <c r="E117" s="582">
        <f>'F26-Year(n+2)(Current Tariff)'!I119</f>
        <v>0</v>
      </c>
      <c r="F117" s="582">
        <f>'F26-Year(n+2)(Current Tariff)'!J119</f>
        <v>0</v>
      </c>
      <c r="G117" s="582">
        <f>'F26-Year(n+2)(Current Tariff)'!K119</f>
        <v>0</v>
      </c>
      <c r="H117" s="582">
        <f t="shared" si="8"/>
        <v>0</v>
      </c>
      <c r="I117" s="582"/>
    </row>
    <row r="118" spans="2:9" x14ac:dyDescent="0.25">
      <c r="B118" s="220" t="str">
        <f>'F26-Year(n+2)(Current Tariff)'!B120</f>
        <v>HT-IX (EV)</v>
      </c>
      <c r="C118" s="648"/>
      <c r="D118" s="582">
        <f>'F26-Year(n+2)(Current Tariff)'!E120</f>
        <v>60.973048902239995</v>
      </c>
      <c r="E118" s="582">
        <f>'F26-Year(n+2)(Current Tariff)'!I120</f>
        <v>4.3290650149760355</v>
      </c>
      <c r="F118" s="582">
        <f>'F26-Year(n+2)(Current Tariff)'!J120</f>
        <v>38.088458791344003</v>
      </c>
      <c r="G118" s="582">
        <f>'F26-Year(n+2)(Current Tariff)'!K120</f>
        <v>0.16800000000000001</v>
      </c>
      <c r="H118" s="582">
        <f t="shared" si="8"/>
        <v>42.58552380632004</v>
      </c>
      <c r="I118" s="582">
        <f>H118*10/D118</f>
        <v>6.9843192316983771</v>
      </c>
    </row>
    <row r="119" spans="2:9" x14ac:dyDescent="0.25">
      <c r="B119" s="228" t="str">
        <f>'F26-Year(n+2)(Current Tariff)'!B121</f>
        <v>Normal Timings</v>
      </c>
      <c r="C119" s="648"/>
      <c r="D119" s="583">
        <f>'F26-Year(n+2)(Current Tariff)'!E121</f>
        <v>22.466429652239999</v>
      </c>
      <c r="E119" s="583">
        <f>'F26-Year(n+2)(Current Tariff)'!I121</f>
        <v>4.3290650149760355</v>
      </c>
      <c r="F119" s="583">
        <f>'F26-Year(n+2)(Current Tariff)'!J121</f>
        <v>13.479857791343999</v>
      </c>
      <c r="G119" s="583">
        <f>'F26-Year(n+2)(Current Tariff)'!K121</f>
        <v>0.16800000000000001</v>
      </c>
      <c r="H119" s="583">
        <f t="shared" si="8"/>
        <v>17.976922806320033</v>
      </c>
      <c r="I119" s="583">
        <f>H119*10/D119</f>
        <v>8.0016821028470169</v>
      </c>
    </row>
    <row r="120" spans="2:9" x14ac:dyDescent="0.25">
      <c r="B120" s="228" t="str">
        <f>'F26-Year(n+2)(Current Tariff)'!B122</f>
        <v>Time of Day Tariffs (6 PM to 10 PM) - Peak Charges</v>
      </c>
      <c r="C120" s="648"/>
      <c r="D120" s="583">
        <f>'F26-Year(n+2)(Current Tariff)'!E122</f>
        <v>6.8349937499999998</v>
      </c>
      <c r="E120" s="583">
        <f>'F26-Year(n+2)(Current Tariff)'!I122</f>
        <v>0</v>
      </c>
      <c r="F120" s="583">
        <f>'F26-Year(n+2)(Current Tariff)'!J122</f>
        <v>4.7844956249999999</v>
      </c>
      <c r="G120" s="583">
        <f>'F26-Year(n+2)(Current Tariff)'!K122</f>
        <v>0</v>
      </c>
      <c r="H120" s="583">
        <f t="shared" si="8"/>
        <v>4.7844956249999999</v>
      </c>
      <c r="I120" s="583"/>
    </row>
    <row r="121" spans="2:9" x14ac:dyDescent="0.25">
      <c r="B121" s="228" t="str">
        <f>'F26-Year(n+2)(Current Tariff)'!B123</f>
        <v>Time of Day Tariffs (6 AM to 10 AM) - Peak Charges</v>
      </c>
      <c r="C121" s="648"/>
      <c r="D121" s="583">
        <f>'F26-Year(n+2)(Current Tariff)'!E123</f>
        <v>8.2113007500000013</v>
      </c>
      <c r="E121" s="583">
        <f>'F26-Year(n+2)(Current Tariff)'!I123</f>
        <v>0</v>
      </c>
      <c r="F121" s="583">
        <f>'F26-Year(n+2)(Current Tariff)'!J123</f>
        <v>5.7479105250000009</v>
      </c>
      <c r="G121" s="583">
        <f>'F26-Year(n+2)(Current Tariff)'!K123</f>
        <v>0</v>
      </c>
      <c r="H121" s="583">
        <f t="shared" si="8"/>
        <v>5.7479105250000009</v>
      </c>
      <c r="I121" s="583"/>
    </row>
    <row r="122" spans="2:9" x14ac:dyDescent="0.25">
      <c r="B122" s="228" t="str">
        <f>'F26-Year(n+2)(Current Tariff)'!B124</f>
        <v>Time of Day Tariffs (10 PM to 06 AM) - Incentives</v>
      </c>
      <c r="C122" s="648"/>
      <c r="D122" s="583">
        <f>'F26-Year(n+2)(Current Tariff)'!E124</f>
        <v>23.460324750000002</v>
      </c>
      <c r="E122" s="583">
        <f>'F26-Year(n+2)(Current Tariff)'!I124</f>
        <v>0</v>
      </c>
      <c r="F122" s="583">
        <f>'F26-Year(n+2)(Current Tariff)'!J124</f>
        <v>14.076194850000002</v>
      </c>
      <c r="G122" s="583">
        <f>'F26-Year(n+2)(Current Tariff)'!K124</f>
        <v>0</v>
      </c>
      <c r="H122" s="583">
        <f t="shared" si="8"/>
        <v>14.076194850000002</v>
      </c>
      <c r="I122" s="583"/>
    </row>
    <row r="123" spans="2:9" s="649" customFormat="1" x14ac:dyDescent="0.25">
      <c r="B123" s="214" t="str">
        <f>'F26-Year(n+2)(Current Tariff)'!B125</f>
        <v>HT - 11kV Total</v>
      </c>
      <c r="C123" s="648"/>
      <c r="D123" s="606">
        <f>'F26-Year(n+2)(Current Tariff)'!E125</f>
        <v>8634.6628847485717</v>
      </c>
      <c r="E123" s="606">
        <f t="shared" ref="E123:H123" si="9">SUM(E72,E87,E92,E93,E98,E103,E108,E110,E113,E114,E115,E116,E117,E118)</f>
        <v>1748.3150693315649</v>
      </c>
      <c r="F123" s="606">
        <f t="shared" si="9"/>
        <v>7267.2741713331825</v>
      </c>
      <c r="G123" s="606">
        <f t="shared" si="9"/>
        <v>34.845599999999997</v>
      </c>
      <c r="H123" s="606">
        <f t="shared" si="9"/>
        <v>9050.4348406647459</v>
      </c>
      <c r="I123" s="606">
        <f>H123*10/D123</f>
        <v>10.481514983810838</v>
      </c>
    </row>
    <row r="124" spans="2:9" x14ac:dyDescent="0.25">
      <c r="B124" s="648"/>
      <c r="C124" s="648"/>
      <c r="D124" s="659"/>
      <c r="E124" s="659"/>
      <c r="F124" s="659"/>
      <c r="G124" s="659"/>
      <c r="H124" s="659"/>
      <c r="I124" s="659"/>
    </row>
    <row r="125" spans="2:9" x14ac:dyDescent="0.25">
      <c r="B125" s="220" t="str">
        <f>'F26-Year(n+2)(Current Tariff)'!B127</f>
        <v>HT Category at 33 kV</v>
      </c>
      <c r="C125" s="648"/>
      <c r="D125" s="582">
        <f>'F26-Year(n+2)(Current Tariff)'!E127</f>
        <v>0</v>
      </c>
      <c r="E125" s="582"/>
      <c r="F125" s="582"/>
      <c r="G125" s="582"/>
      <c r="H125" s="582"/>
      <c r="I125" s="582"/>
    </row>
    <row r="126" spans="2:9" x14ac:dyDescent="0.25">
      <c r="B126" s="220" t="str">
        <f>'F26-Year(n+2)(Current Tariff)'!B128</f>
        <v>HT I (A) Total (without HMWS&amp;SB)</v>
      </c>
      <c r="C126" s="648"/>
      <c r="D126" s="582">
        <f>'F26-Year(n+2)(Current Tariff)'!E128</f>
        <v>7786.8321168985121</v>
      </c>
      <c r="E126" s="582">
        <f>'F26-Year(n+2)(Current Tariff)'!I128</f>
        <v>914.18285586503566</v>
      </c>
      <c r="F126" s="582">
        <f>'F26-Year(n+2)(Current Tariff)'!J128</f>
        <v>5826.7004170913679</v>
      </c>
      <c r="G126" s="582">
        <f>'F26-Year(n+2)(Current Tariff)'!K128</f>
        <v>2.4695999999999998</v>
      </c>
      <c r="H126" s="582">
        <f t="shared" ref="H126:H170" si="10">SUM(E126:G126)</f>
        <v>6743.3528729564041</v>
      </c>
      <c r="I126" s="582">
        <f t="shared" ref="I126:I144" si="11">H126*10/D126</f>
        <v>8.6599438278916896</v>
      </c>
    </row>
    <row r="127" spans="2:9" x14ac:dyDescent="0.25">
      <c r="B127" s="237" t="str">
        <f>'F26-Year(n+2)(Current Tariff)'!B129</f>
        <v>HT I (A)</v>
      </c>
      <c r="C127" s="648"/>
      <c r="D127" s="605">
        <f>'F26-Year(n+2)(Current Tariff)'!E129</f>
        <v>7756.7114681927378</v>
      </c>
      <c r="E127" s="605">
        <f>'F26-Year(n+2)(Current Tariff)'!I129</f>
        <v>909.64493914309492</v>
      </c>
      <c r="F127" s="605">
        <f>'F26-Year(n+2)(Current Tariff)'!J129</f>
        <v>5804.1237862733733</v>
      </c>
      <c r="G127" s="605">
        <f>'F26-Year(n+2)(Current Tariff)'!K129</f>
        <v>2.4464999999999999</v>
      </c>
      <c r="H127" s="605">
        <f t="shared" si="10"/>
        <v>6716.2152254164685</v>
      </c>
      <c r="I127" s="605">
        <f t="shared" si="11"/>
        <v>8.658585862007449</v>
      </c>
    </row>
    <row r="128" spans="2:9" x14ac:dyDescent="0.25">
      <c r="B128" s="224" t="str">
        <f>'F26-Year(n+2)(Current Tariff)'!B130</f>
        <v>HT I (A): General</v>
      </c>
      <c r="C128" s="648"/>
      <c r="D128" s="583">
        <f>'F26-Year(n+2)(Current Tariff)'!E130</f>
        <v>2568.3775778327445</v>
      </c>
      <c r="E128" s="583">
        <f>'F26-Year(n+2)(Current Tariff)'!I130</f>
        <v>908.91072430646875</v>
      </c>
      <c r="F128" s="583">
        <f>'F26-Year(n+2)(Current Tariff)'!J130</f>
        <v>1836.3899681504124</v>
      </c>
      <c r="G128" s="583">
        <f>'F26-Year(n+2)(Current Tariff)'!K130</f>
        <v>2.4380999999999999</v>
      </c>
      <c r="H128" s="583">
        <f t="shared" si="10"/>
        <v>2747.7387924568811</v>
      </c>
      <c r="I128" s="583">
        <f t="shared" si="11"/>
        <v>10.69834441856281</v>
      </c>
    </row>
    <row r="129" spans="2:9" x14ac:dyDescent="0.25">
      <c r="B129" s="224" t="str">
        <f>'F26-Year(n+2)(Current Tariff)'!B131</f>
        <v>Lights and Fans</v>
      </c>
      <c r="C129" s="648"/>
      <c r="D129" s="583">
        <f>'F26-Year(n+2)(Current Tariff)'!E131</f>
        <v>1.0896526084597191</v>
      </c>
      <c r="E129" s="583">
        <f>'F26-Year(n+2)(Current Tariff)'!I131</f>
        <v>0</v>
      </c>
      <c r="F129" s="583">
        <f>'F26-Year(n+2)(Current Tariff)'!J131</f>
        <v>0.77910161504869913</v>
      </c>
      <c r="G129" s="583">
        <f>'F26-Year(n+2)(Current Tariff)'!K131</f>
        <v>0</v>
      </c>
      <c r="H129" s="583">
        <f t="shared" si="10"/>
        <v>0.77910161504869913</v>
      </c>
      <c r="I129" s="583">
        <f t="shared" si="11"/>
        <v>7.1499999999999995</v>
      </c>
    </row>
    <row r="130" spans="2:9" x14ac:dyDescent="0.25">
      <c r="B130" s="224" t="str">
        <f>'F26-Year(n+2)(Current Tariff)'!B132</f>
        <v>Industrial Colonies</v>
      </c>
      <c r="C130" s="648"/>
      <c r="D130" s="583">
        <f>'F26-Year(n+2)(Current Tariff)'!E132</f>
        <v>1.7990442369586839</v>
      </c>
      <c r="E130" s="583">
        <f>'F26-Year(n+2)(Current Tariff)'!I132</f>
        <v>0</v>
      </c>
      <c r="F130" s="583">
        <f>'F26-Year(n+2)(Current Tariff)'!J132</f>
        <v>1.3133022929798392</v>
      </c>
      <c r="G130" s="583">
        <f>'F26-Year(n+2)(Current Tariff)'!K132</f>
        <v>0</v>
      </c>
      <c r="H130" s="583">
        <f t="shared" si="10"/>
        <v>1.3133022929798392</v>
      </c>
      <c r="I130" s="583">
        <f t="shared" si="11"/>
        <v>7.3000000000000007</v>
      </c>
    </row>
    <row r="131" spans="2:9" x14ac:dyDescent="0.25">
      <c r="B131" s="224" t="str">
        <f>'F26-Year(n+2)(Current Tariff)'!B133</f>
        <v xml:space="preserve">Seasonal Industries </v>
      </c>
      <c r="C131" s="648"/>
      <c r="D131" s="583">
        <f>'F26-Year(n+2)(Current Tariff)'!E133</f>
        <v>2.1826572749379962</v>
      </c>
      <c r="E131" s="583">
        <f>'F26-Year(n+2)(Current Tariff)'!I133</f>
        <v>0.73421483662618403</v>
      </c>
      <c r="F131" s="583">
        <f>'F26-Year(n+2)(Current Tariff)'!J133</f>
        <v>1.7242992472010172</v>
      </c>
      <c r="G131" s="583">
        <f>'F26-Year(n+2)(Current Tariff)'!K133</f>
        <v>8.3999999999999995E-3</v>
      </c>
      <c r="H131" s="583">
        <f t="shared" si="10"/>
        <v>2.4669140838272012</v>
      </c>
      <c r="I131" s="583">
        <f t="shared" si="11"/>
        <v>11.302342846736121</v>
      </c>
    </row>
    <row r="132" spans="2:9" x14ac:dyDescent="0.25">
      <c r="B132" s="228" t="str">
        <f>'F26-Year(n+2)(Current Tariff)'!B134</f>
        <v>Time of Day Tariffs (6 PM to 10 PM) - Peak Charges</v>
      </c>
      <c r="C132" s="648"/>
      <c r="D132" s="583">
        <f>'F26-Year(n+2)(Current Tariff)'!E134</f>
        <v>1222.98186160405</v>
      </c>
      <c r="E132" s="583">
        <f>'F26-Year(n+2)(Current Tariff)'!I134</f>
        <v>0</v>
      </c>
      <c r="F132" s="583">
        <f>'F26-Year(n+2)(Current Tariff)'!J134</f>
        <v>996.73021720730083</v>
      </c>
      <c r="G132" s="583">
        <f>'F26-Year(n+2)(Current Tariff)'!K134</f>
        <v>0</v>
      </c>
      <c r="H132" s="583">
        <f t="shared" si="10"/>
        <v>996.73021720730083</v>
      </c>
      <c r="I132" s="583">
        <f t="shared" si="11"/>
        <v>8.15</v>
      </c>
    </row>
    <row r="133" spans="2:9" x14ac:dyDescent="0.25">
      <c r="B133" s="228" t="str">
        <f>'F26-Year(n+2)(Current Tariff)'!B135</f>
        <v>Time of Day Tariffs (6 AM to 10 AM) - Peak Charges</v>
      </c>
      <c r="C133" s="648"/>
      <c r="D133" s="583">
        <f>'F26-Year(n+2)(Current Tariff)'!E135</f>
        <v>1355.862153959858</v>
      </c>
      <c r="E133" s="583">
        <f>'F26-Year(n+2)(Current Tariff)'!I135</f>
        <v>0</v>
      </c>
      <c r="F133" s="583">
        <f>'F26-Year(n+2)(Current Tariff)'!J135</f>
        <v>1105.0276554772843</v>
      </c>
      <c r="G133" s="583">
        <f>'F26-Year(n+2)(Current Tariff)'!K135</f>
        <v>0</v>
      </c>
      <c r="H133" s="583">
        <f t="shared" si="10"/>
        <v>1105.0276554772843</v>
      </c>
      <c r="I133" s="583">
        <f t="shared" si="11"/>
        <v>8.15</v>
      </c>
    </row>
    <row r="134" spans="2:9" x14ac:dyDescent="0.25">
      <c r="B134" s="228" t="str">
        <f>'F26-Year(n+2)(Current Tariff)'!B136</f>
        <v>Time of Day Tariffs (10 PM to 06 AM) - Incentives</v>
      </c>
      <c r="C134" s="648"/>
      <c r="D134" s="583">
        <f>'F26-Year(n+2)(Current Tariff)'!E136</f>
        <v>2604.4185206757288</v>
      </c>
      <c r="E134" s="583">
        <f>'F26-Year(n+2)(Current Tariff)'!I136</f>
        <v>0</v>
      </c>
      <c r="F134" s="583">
        <f>'F26-Year(n+2)(Current Tariff)'!J136</f>
        <v>1862.1592422831461</v>
      </c>
      <c r="G134" s="583">
        <f>'F26-Year(n+2)(Current Tariff)'!K136</f>
        <v>0</v>
      </c>
      <c r="H134" s="583">
        <f t="shared" si="10"/>
        <v>1862.1592422831461</v>
      </c>
      <c r="I134" s="583">
        <f t="shared" si="11"/>
        <v>7.15</v>
      </c>
    </row>
    <row r="135" spans="2:9" x14ac:dyDescent="0.25">
      <c r="B135" s="220" t="str">
        <f>'F26-Year(n+2)(Current Tariff)'!B137</f>
        <v>HT I (A): Poultry Farms</v>
      </c>
      <c r="C135" s="648"/>
      <c r="D135" s="582">
        <f>'F26-Year(n+2)(Current Tariff)'!E137</f>
        <v>30.120648705774713</v>
      </c>
      <c r="E135" s="582">
        <f>'F26-Year(n+2)(Current Tariff)'!I137</f>
        <v>4.5379167219407757</v>
      </c>
      <c r="F135" s="582">
        <f>'F26-Year(n+2)(Current Tariff)'!J137</f>
        <v>22.576630817994783</v>
      </c>
      <c r="G135" s="582">
        <f>'F26-Year(n+2)(Current Tariff)'!K137</f>
        <v>2.3099999999999999E-2</v>
      </c>
      <c r="H135" s="582">
        <f t="shared" si="10"/>
        <v>27.137647539935557</v>
      </c>
      <c r="I135" s="582">
        <f t="shared" si="11"/>
        <v>9.0096490965457665</v>
      </c>
    </row>
    <row r="136" spans="2:9" x14ac:dyDescent="0.25">
      <c r="B136" s="228" t="str">
        <f>'F26-Year(n+2)(Current Tariff)'!B138</f>
        <v>HT I (A): Normal timings</v>
      </c>
      <c r="C136" s="648"/>
      <c r="D136" s="583">
        <f>'F26-Year(n+2)(Current Tariff)'!E138</f>
        <v>8.8875492737235522</v>
      </c>
      <c r="E136" s="583">
        <f>'F26-Year(n+2)(Current Tariff)'!I138</f>
        <v>4.5379167219407757</v>
      </c>
      <c r="F136" s="583">
        <f>'F26-Year(n+2)(Current Tariff)'!J138</f>
        <v>6.3545977307123405</v>
      </c>
      <c r="G136" s="583">
        <f>'F26-Year(n+2)(Current Tariff)'!K138</f>
        <v>2.3099999999999999E-2</v>
      </c>
      <c r="H136" s="583">
        <f t="shared" si="10"/>
        <v>10.915614452653116</v>
      </c>
      <c r="I136" s="583">
        <f t="shared" si="11"/>
        <v>12.281917226524563</v>
      </c>
    </row>
    <row r="137" spans="2:9" x14ac:dyDescent="0.25">
      <c r="B137" s="228" t="str">
        <f>'F26-Year(n+2)(Current Tariff)'!B139</f>
        <v>HT I (A): Poultry Farms-Time of Day Tariffs (6 PM to 10 PM) - Peak Charges</v>
      </c>
      <c r="C137" s="648"/>
      <c r="D137" s="583">
        <f>'F26-Year(n+2)(Current Tariff)'!E139</f>
        <v>5.3032485783490877</v>
      </c>
      <c r="E137" s="583">
        <f>'F26-Year(n+2)(Current Tariff)'!I139</f>
        <v>0</v>
      </c>
      <c r="F137" s="583">
        <f>'F26-Year(n+2)(Current Tariff)'!J139</f>
        <v>4.322147591354506</v>
      </c>
      <c r="G137" s="583">
        <f>'F26-Year(n+2)(Current Tariff)'!K139</f>
        <v>0</v>
      </c>
      <c r="H137" s="583">
        <f t="shared" si="10"/>
        <v>4.322147591354506</v>
      </c>
      <c r="I137" s="583">
        <f t="shared" si="11"/>
        <v>8.15</v>
      </c>
    </row>
    <row r="138" spans="2:9" x14ac:dyDescent="0.25">
      <c r="B138" s="228" t="str">
        <f>'F26-Year(n+2)(Current Tariff)'!B140</f>
        <v>HT I (A): Poultry Farms-Time of Day Tariffs (6 AM to 10 AM) - Peak Charges</v>
      </c>
      <c r="C138" s="648"/>
      <c r="D138" s="583">
        <f>'F26-Year(n+2)(Current Tariff)'!E140</f>
        <v>5.1004213553095612</v>
      </c>
      <c r="E138" s="583">
        <f>'F26-Year(n+2)(Current Tariff)'!I140</f>
        <v>0</v>
      </c>
      <c r="F138" s="583">
        <f>'F26-Year(n+2)(Current Tariff)'!J140</f>
        <v>4.1568434045772928</v>
      </c>
      <c r="G138" s="583">
        <f>'F26-Year(n+2)(Current Tariff)'!K140</f>
        <v>0</v>
      </c>
      <c r="H138" s="583">
        <f t="shared" si="10"/>
        <v>4.1568434045772928</v>
      </c>
      <c r="I138" s="583">
        <f t="shared" si="11"/>
        <v>8.1500000000000021</v>
      </c>
    </row>
    <row r="139" spans="2:9" x14ac:dyDescent="0.25">
      <c r="B139" s="228" t="str">
        <f>'F26-Year(n+2)(Current Tariff)'!B141</f>
        <v>HT I (A): Poultry Farms-Time of Day Tariffs (10 PM to 06 AM) - Incentives</v>
      </c>
      <c r="C139" s="648"/>
      <c r="D139" s="583">
        <f>'F26-Year(n+2)(Current Tariff)'!E141</f>
        <v>10.829429498392509</v>
      </c>
      <c r="E139" s="583">
        <f>'F26-Year(n+2)(Current Tariff)'!I141</f>
        <v>0</v>
      </c>
      <c r="F139" s="583">
        <f>'F26-Year(n+2)(Current Tariff)'!J141</f>
        <v>7.7430420913506435</v>
      </c>
      <c r="G139" s="583">
        <f>'F26-Year(n+2)(Current Tariff)'!K141</f>
        <v>0</v>
      </c>
      <c r="H139" s="583">
        <f t="shared" si="10"/>
        <v>7.7430420913506435</v>
      </c>
      <c r="I139" s="583">
        <f t="shared" si="11"/>
        <v>7.15</v>
      </c>
    </row>
    <row r="140" spans="2:9" x14ac:dyDescent="0.25">
      <c r="B140" s="220" t="str">
        <f>'F26-Year(n+2)(Current Tariff)'!B142</f>
        <v>HT I(A) :HMWS&amp;SB</v>
      </c>
      <c r="C140" s="648"/>
      <c r="D140" s="582">
        <f>'F26-Year(n+2)(Current Tariff)'!E142</f>
        <v>62.209636230886538</v>
      </c>
      <c r="E140" s="582">
        <f>'F26-Year(n+2)(Current Tariff)'!I142</f>
        <v>5.4840616789768806</v>
      </c>
      <c r="F140" s="582">
        <f>'F26-Year(n+2)(Current Tariff)'!J142</f>
        <v>46.601763322898897</v>
      </c>
      <c r="G140" s="582">
        <f>'F26-Year(n+2)(Current Tariff)'!K142</f>
        <v>2.3099999999999999E-2</v>
      </c>
      <c r="H140" s="582">
        <f t="shared" si="10"/>
        <v>52.108925001875775</v>
      </c>
      <c r="I140" s="582">
        <f t="shared" si="11"/>
        <v>8.3763429846265769</v>
      </c>
    </row>
    <row r="141" spans="2:9" x14ac:dyDescent="0.25">
      <c r="B141" s="224" t="str">
        <f>'F26-Year(n+2)(Current Tariff)'!B143</f>
        <v>Normal Timings</v>
      </c>
      <c r="C141" s="648"/>
      <c r="D141" s="583">
        <f>'F26-Year(n+2)(Current Tariff)'!E143</f>
        <v>21.298603218916426</v>
      </c>
      <c r="E141" s="583">
        <f>'F26-Year(n+2)(Current Tariff)'!I143</f>
        <v>5.4840616789768806</v>
      </c>
      <c r="F141" s="583">
        <f>'F26-Year(n+2)(Current Tariff)'!J143</f>
        <v>15.228501301525245</v>
      </c>
      <c r="G141" s="583">
        <f>'F26-Year(n+2)(Current Tariff)'!K143</f>
        <v>2.3099999999999999E-2</v>
      </c>
      <c r="H141" s="583">
        <f t="shared" si="10"/>
        <v>20.735662980502127</v>
      </c>
      <c r="I141" s="583">
        <f t="shared" si="11"/>
        <v>9.7356914758079895</v>
      </c>
    </row>
    <row r="142" spans="2:9" x14ac:dyDescent="0.25">
      <c r="B142" s="224" t="str">
        <f>'F26-Year(n+2)(Current Tariff)'!B144</f>
        <v>Time of Day Tariffs (6 PM to 10 PM) - Peak Charges</v>
      </c>
      <c r="C142" s="648"/>
      <c r="D142" s="583">
        <f>'F26-Year(n+2)(Current Tariff)'!E144</f>
        <v>10.839416923886901</v>
      </c>
      <c r="E142" s="583">
        <f>'F26-Year(n+2)(Current Tariff)'!I144</f>
        <v>0</v>
      </c>
      <c r="F142" s="583">
        <f>'F26-Year(n+2)(Current Tariff)'!J144</f>
        <v>8.8341247929678239</v>
      </c>
      <c r="G142" s="583">
        <f>'F26-Year(n+2)(Current Tariff)'!K144</f>
        <v>0</v>
      </c>
      <c r="H142" s="583">
        <f t="shared" si="10"/>
        <v>8.8341247929678239</v>
      </c>
      <c r="I142" s="583">
        <f t="shared" si="11"/>
        <v>8.15</v>
      </c>
    </row>
    <row r="143" spans="2:9" x14ac:dyDescent="0.25">
      <c r="B143" s="224" t="str">
        <f>'F26-Year(n+2)(Current Tariff)'!B145</f>
        <v>Time of Day Tariffs (6 AM to 10 AM) - Peak Charges</v>
      </c>
      <c r="C143" s="648"/>
      <c r="D143" s="583">
        <f>'F26-Year(n+2)(Current Tariff)'!E145</f>
        <v>10.379317254263302</v>
      </c>
      <c r="E143" s="583">
        <f>'F26-Year(n+2)(Current Tariff)'!I145</f>
        <v>0</v>
      </c>
      <c r="F143" s="583">
        <f>'F26-Year(n+2)(Current Tariff)'!J145</f>
        <v>8.4591435622245914</v>
      </c>
      <c r="G143" s="583">
        <f>'F26-Year(n+2)(Current Tariff)'!K145</f>
        <v>0</v>
      </c>
      <c r="H143" s="583">
        <f t="shared" si="10"/>
        <v>8.4591435622245914</v>
      </c>
      <c r="I143" s="583">
        <f t="shared" si="11"/>
        <v>8.15</v>
      </c>
    </row>
    <row r="144" spans="2:9" x14ac:dyDescent="0.25">
      <c r="B144" s="224" t="str">
        <f>'F26-Year(n+2)(Current Tariff)'!B146</f>
        <v>Time of Day Tariffs (10 PM to 06 AM) - Incentives</v>
      </c>
      <c r="C144" s="648"/>
      <c r="D144" s="583">
        <f>'F26-Year(n+2)(Current Tariff)'!E146</f>
        <v>19.692298833819912</v>
      </c>
      <c r="E144" s="583">
        <f>'F26-Year(n+2)(Current Tariff)'!I146</f>
        <v>0</v>
      </c>
      <c r="F144" s="583">
        <f>'F26-Year(n+2)(Current Tariff)'!J146</f>
        <v>14.079993666181238</v>
      </c>
      <c r="G144" s="583">
        <f>'F26-Year(n+2)(Current Tariff)'!K146</f>
        <v>0</v>
      </c>
      <c r="H144" s="583">
        <f t="shared" si="10"/>
        <v>14.079993666181238</v>
      </c>
      <c r="I144" s="583">
        <f t="shared" si="11"/>
        <v>7.15</v>
      </c>
    </row>
    <row r="145" spans="2:9" x14ac:dyDescent="0.25">
      <c r="B145" s="220" t="str">
        <f>'F26-Year(n+2)(Current Tariff)'!B147</f>
        <v>HT I (B): Ferro Alloy Units</v>
      </c>
      <c r="C145" s="648"/>
      <c r="D145" s="582">
        <f>'F26-Year(n+2)(Current Tariff)'!E147</f>
        <v>0</v>
      </c>
      <c r="E145" s="582">
        <f>'F26-Year(n+2)(Current Tariff)'!I147</f>
        <v>0</v>
      </c>
      <c r="F145" s="582">
        <f>'F26-Year(n+2)(Current Tariff)'!J147</f>
        <v>0</v>
      </c>
      <c r="G145" s="582">
        <f>'F26-Year(n+2)(Current Tariff)'!K147</f>
        <v>0</v>
      </c>
      <c r="H145" s="582">
        <f t="shared" si="10"/>
        <v>0</v>
      </c>
      <c r="I145" s="582"/>
    </row>
    <row r="146" spans="2:9" x14ac:dyDescent="0.25">
      <c r="B146" s="220" t="str">
        <f>'F26-Year(n+2)(Current Tariff)'!B148</f>
        <v>HT II (A): Others</v>
      </c>
      <c r="C146" s="648"/>
      <c r="D146" s="582">
        <f>'F26-Year(n+2)(Current Tariff)'!E148</f>
        <v>1935.4706479939973</v>
      </c>
      <c r="E146" s="582">
        <f>'F26-Year(n+2)(Current Tariff)'!I148</f>
        <v>362.9103600808574</v>
      </c>
      <c r="F146" s="582">
        <f>'F26-Year(n+2)(Current Tariff)'!J148</f>
        <v>1611.7824055385877</v>
      </c>
      <c r="G146" s="582">
        <f>'F26-Year(n+2)(Current Tariff)'!K148</f>
        <v>0.97860000000000003</v>
      </c>
      <c r="H146" s="582">
        <f t="shared" si="10"/>
        <v>1975.6713656194449</v>
      </c>
      <c r="I146" s="582">
        <f>H146*10/D146</f>
        <v>10.207705126745855</v>
      </c>
    </row>
    <row r="147" spans="2:9" x14ac:dyDescent="0.25">
      <c r="B147" s="228" t="str">
        <f>'F26-Year(n+2)(Current Tariff)'!B149</f>
        <v>HT II: Normal timings</v>
      </c>
      <c r="C147" s="648"/>
      <c r="D147" s="583">
        <f>'F26-Year(n+2)(Current Tariff)'!E149</f>
        <v>815.42780126186699</v>
      </c>
      <c r="E147" s="583">
        <f>'F26-Year(n+2)(Current Tariff)'!I149</f>
        <v>362.9103600808574</v>
      </c>
      <c r="F147" s="583">
        <f>'F26-Year(n+2)(Current Tariff)'!J149</f>
        <v>652.34224100949359</v>
      </c>
      <c r="G147" s="583">
        <f>'F26-Year(n+2)(Current Tariff)'!K149</f>
        <v>0.97860000000000003</v>
      </c>
      <c r="H147" s="583">
        <f t="shared" si="10"/>
        <v>1016.231201090351</v>
      </c>
      <c r="I147" s="583">
        <f>H147*10/D147</f>
        <v>12.462552779261911</v>
      </c>
    </row>
    <row r="148" spans="2:9" x14ac:dyDescent="0.25">
      <c r="B148" s="228" t="str">
        <f>'F26-Year(n+2)(Current Tariff)'!B150</f>
        <v>Time of Day Tariffs (6 PM to 10 PM) - Peak Charges</v>
      </c>
      <c r="C148" s="648"/>
      <c r="D148" s="583">
        <f>'F26-Year(n+2)(Current Tariff)'!E150</f>
        <v>280.77829150102019</v>
      </c>
      <c r="E148" s="583">
        <f>'F26-Year(n+2)(Current Tariff)'!I150</f>
        <v>0</v>
      </c>
      <c r="F148" s="583">
        <f>'F26-Year(n+2)(Current Tariff)'!J150</f>
        <v>252.70046235091817</v>
      </c>
      <c r="G148" s="583">
        <f>'F26-Year(n+2)(Current Tariff)'!K150</f>
        <v>0</v>
      </c>
      <c r="H148" s="583">
        <f t="shared" si="10"/>
        <v>252.70046235091817</v>
      </c>
      <c r="I148" s="583">
        <f>H148*10/D148</f>
        <v>9</v>
      </c>
    </row>
    <row r="149" spans="2:9" x14ac:dyDescent="0.25">
      <c r="B149" s="228" t="str">
        <f>'F26-Year(n+2)(Current Tariff)'!B151</f>
        <v>Time of Day Tariffs (6 AM to 10 AM) - Peak Charges</v>
      </c>
      <c r="C149" s="648"/>
      <c r="D149" s="583">
        <f>'F26-Year(n+2)(Current Tariff)'!E151</f>
        <v>353.28057993287649</v>
      </c>
      <c r="E149" s="583">
        <f>'F26-Year(n+2)(Current Tariff)'!I151</f>
        <v>0</v>
      </c>
      <c r="F149" s="583">
        <f>'F26-Year(n+2)(Current Tariff)'!J151</f>
        <v>317.95252193958885</v>
      </c>
      <c r="G149" s="583">
        <f>'F26-Year(n+2)(Current Tariff)'!K151</f>
        <v>0</v>
      </c>
      <c r="H149" s="583">
        <f t="shared" si="10"/>
        <v>317.95252193958885</v>
      </c>
      <c r="I149" s="583">
        <f>H149*10/D149</f>
        <v>9</v>
      </c>
    </row>
    <row r="150" spans="2:9" x14ac:dyDescent="0.25">
      <c r="B150" s="228" t="str">
        <f>'F26-Year(n+2)(Current Tariff)'!B152</f>
        <v>Time of Day Tariffs (10 PM to 06 AM) - Incentives</v>
      </c>
      <c r="C150" s="648"/>
      <c r="D150" s="583">
        <f>'F26-Year(n+2)(Current Tariff)'!E152</f>
        <v>485.98397529823376</v>
      </c>
      <c r="E150" s="583">
        <f>'F26-Year(n+2)(Current Tariff)'!I152</f>
        <v>0</v>
      </c>
      <c r="F150" s="583">
        <f>'F26-Year(n+2)(Current Tariff)'!J152</f>
        <v>388.78718023858698</v>
      </c>
      <c r="G150" s="583">
        <f>'F26-Year(n+2)(Current Tariff)'!K152</f>
        <v>0</v>
      </c>
      <c r="H150" s="583">
        <f t="shared" si="10"/>
        <v>388.78718023858698</v>
      </c>
      <c r="I150" s="583">
        <f>H150*10/D150</f>
        <v>8</v>
      </c>
    </row>
    <row r="151" spans="2:9" x14ac:dyDescent="0.25">
      <c r="B151" s="228" t="str">
        <f>'F26-Year(n+2)(Current Tariff)'!B153</f>
        <v>Additional Loads</v>
      </c>
      <c r="C151" s="648"/>
      <c r="D151" s="583">
        <f>'F26-Year(n+2)(Current Tariff)'!E153</f>
        <v>0</v>
      </c>
      <c r="E151" s="583">
        <f>'F26-Year(n+2)(Current Tariff)'!I153</f>
        <v>0</v>
      </c>
      <c r="F151" s="583">
        <f>'F26-Year(n+2)(Current Tariff)'!J153</f>
        <v>0</v>
      </c>
      <c r="G151" s="583">
        <f>'F26-Year(n+2)(Current Tariff)'!K153</f>
        <v>0</v>
      </c>
      <c r="H151" s="583">
        <f t="shared" si="10"/>
        <v>0</v>
      </c>
      <c r="I151" s="583"/>
    </row>
    <row r="152" spans="2:9" x14ac:dyDescent="0.25">
      <c r="B152" s="220" t="str">
        <f>'F26-Year(n+2)(Current Tariff)'!B154</f>
        <v>HT II (B) : Wholly Religious places</v>
      </c>
      <c r="C152" s="648"/>
      <c r="D152" s="582">
        <f>'F26-Year(n+2)(Current Tariff)'!E154</f>
        <v>4.9483507499999995</v>
      </c>
      <c r="E152" s="582">
        <f>'F26-Year(n+2)(Current Tariff)'!I154</f>
        <v>0.53146713523067979</v>
      </c>
      <c r="F152" s="582">
        <f>'F26-Year(n+2)(Current Tariff)'!J154</f>
        <v>2.6551066499999996</v>
      </c>
      <c r="G152" s="582">
        <f>'F26-Year(n+2)(Current Tariff)'!K154</f>
        <v>4.1999999999999997E-3</v>
      </c>
      <c r="H152" s="582">
        <f t="shared" si="10"/>
        <v>3.1907737852306792</v>
      </c>
      <c r="I152" s="582">
        <f t="shared" ref="I152:I214" si="12">H152*10/D152</f>
        <v>6.4481560552890871</v>
      </c>
    </row>
    <row r="153" spans="2:9" x14ac:dyDescent="0.25">
      <c r="B153" s="224" t="str">
        <f>'F26-Year(n+2)(Current Tariff)'!B155</f>
        <v>Normal Timings</v>
      </c>
      <c r="C153" s="648"/>
      <c r="D153" s="583">
        <f>'F26-Year(n+2)(Current Tariff)'!E155</f>
        <v>1.94977125</v>
      </c>
      <c r="E153" s="583">
        <f>'F26-Year(n+2)(Current Tariff)'!I155</f>
        <v>0.53146713523067979</v>
      </c>
      <c r="F153" s="583">
        <f>'F26-Year(n+2)(Current Tariff)'!J155</f>
        <v>0.97488562499999998</v>
      </c>
      <c r="G153" s="583">
        <f>'F26-Year(n+2)(Current Tariff)'!K155</f>
        <v>4.1999999999999997E-3</v>
      </c>
      <c r="H153" s="583">
        <f t="shared" si="10"/>
        <v>1.5105527602306799</v>
      </c>
      <c r="I153" s="583">
        <f t="shared" si="12"/>
        <v>7.7473332332225118</v>
      </c>
    </row>
    <row r="154" spans="2:9" x14ac:dyDescent="0.25">
      <c r="B154" s="224" t="str">
        <f>'F26-Year(n+2)(Current Tariff)'!B156</f>
        <v>Time of Day Tariffs (6 PM to 10 PM) - Peak Charges</v>
      </c>
      <c r="C154" s="648"/>
      <c r="D154" s="583">
        <f>'F26-Year(n+2)(Current Tariff)'!E156</f>
        <v>0.86248575000000005</v>
      </c>
      <c r="E154" s="583">
        <f>'F26-Year(n+2)(Current Tariff)'!I156</f>
        <v>0</v>
      </c>
      <c r="F154" s="583">
        <f>'F26-Year(n+2)(Current Tariff)'!J156</f>
        <v>0.51749144999999996</v>
      </c>
      <c r="G154" s="583">
        <f>'F26-Year(n+2)(Current Tariff)'!K156</f>
        <v>0</v>
      </c>
      <c r="H154" s="583">
        <f t="shared" si="10"/>
        <v>0.51749144999999996</v>
      </c>
      <c r="I154" s="583">
        <f t="shared" si="12"/>
        <v>5.9999999999999991</v>
      </c>
    </row>
    <row r="155" spans="2:9" x14ac:dyDescent="0.25">
      <c r="B155" s="224" t="str">
        <f>'F26-Year(n+2)(Current Tariff)'!B157</f>
        <v>Time of Day Tariffs (6 AM to 10 AM) - Peak Charges</v>
      </c>
      <c r="C155" s="648"/>
      <c r="D155" s="583">
        <f>'F26-Year(n+2)(Current Tariff)'!E157</f>
        <v>0.94682699999999997</v>
      </c>
      <c r="E155" s="583">
        <f>'F26-Year(n+2)(Current Tariff)'!I157</f>
        <v>0</v>
      </c>
      <c r="F155" s="583">
        <f>'F26-Year(n+2)(Current Tariff)'!J157</f>
        <v>0.56809620000000005</v>
      </c>
      <c r="G155" s="583">
        <f>'F26-Year(n+2)(Current Tariff)'!K157</f>
        <v>0</v>
      </c>
      <c r="H155" s="583">
        <f t="shared" si="10"/>
        <v>0.56809620000000005</v>
      </c>
      <c r="I155" s="583">
        <f t="shared" si="12"/>
        <v>6.0000000000000009</v>
      </c>
    </row>
    <row r="156" spans="2:9" x14ac:dyDescent="0.25">
      <c r="B156" s="224" t="str">
        <f>'F26-Year(n+2)(Current Tariff)'!B158</f>
        <v>Time of Day Tariffs (10 PM to 06 AM) - Incentives</v>
      </c>
      <c r="C156" s="648"/>
      <c r="D156" s="583">
        <f>'F26-Year(n+2)(Current Tariff)'!E158</f>
        <v>1.1892667500000003</v>
      </c>
      <c r="E156" s="583">
        <f>'F26-Year(n+2)(Current Tariff)'!I158</f>
        <v>0</v>
      </c>
      <c r="F156" s="583">
        <f>'F26-Year(n+2)(Current Tariff)'!J158</f>
        <v>0.59463337500000013</v>
      </c>
      <c r="G156" s="583">
        <f>'F26-Year(n+2)(Current Tariff)'!K158</f>
        <v>0</v>
      </c>
      <c r="H156" s="583">
        <f t="shared" si="10"/>
        <v>0.59463337500000013</v>
      </c>
      <c r="I156" s="583">
        <f t="shared" si="12"/>
        <v>5</v>
      </c>
    </row>
    <row r="157" spans="2:9" x14ac:dyDescent="0.25">
      <c r="B157" s="220" t="str">
        <f>'F26-Year(n+2)(Current Tariff)'!B159</f>
        <v>HT III: Airports, Bus Stations and Railway Stations</v>
      </c>
      <c r="C157" s="648"/>
      <c r="D157" s="582">
        <f>'F26-Year(n+2)(Current Tariff)'!E159</f>
        <v>0</v>
      </c>
      <c r="E157" s="582">
        <f>'F26-Year(n+2)(Current Tariff)'!I159</f>
        <v>0</v>
      </c>
      <c r="F157" s="582">
        <f>'F26-Year(n+2)(Current Tariff)'!J159</f>
        <v>0</v>
      </c>
      <c r="G157" s="582">
        <f>'F26-Year(n+2)(Current Tariff)'!K159</f>
        <v>0</v>
      </c>
      <c r="H157" s="582">
        <f t="shared" si="10"/>
        <v>0</v>
      </c>
      <c r="I157" s="582"/>
    </row>
    <row r="158" spans="2:9" x14ac:dyDescent="0.25">
      <c r="B158" s="228" t="str">
        <f>'F26-Year(n+2)(Current Tariff)'!B160</f>
        <v>Normal Timings</v>
      </c>
      <c r="C158" s="648"/>
      <c r="D158" s="583">
        <f>'F26-Year(n+2)(Current Tariff)'!E160</f>
        <v>0</v>
      </c>
      <c r="E158" s="583">
        <f>'F26-Year(n+2)(Current Tariff)'!I160</f>
        <v>0</v>
      </c>
      <c r="F158" s="583">
        <f>'F26-Year(n+2)(Current Tariff)'!J160</f>
        <v>0</v>
      </c>
      <c r="G158" s="583">
        <f>'F26-Year(n+2)(Current Tariff)'!K160</f>
        <v>0</v>
      </c>
      <c r="H158" s="583">
        <f t="shared" si="10"/>
        <v>0</v>
      </c>
      <c r="I158" s="583"/>
    </row>
    <row r="159" spans="2:9" x14ac:dyDescent="0.25">
      <c r="B159" s="228" t="str">
        <f>'F26-Year(n+2)(Current Tariff)'!B161</f>
        <v>Time of Day Tariffs (6 PM to 10 PM) - Peak Charges</v>
      </c>
      <c r="C159" s="648"/>
      <c r="D159" s="583">
        <f>'F26-Year(n+2)(Current Tariff)'!E161</f>
        <v>0</v>
      </c>
      <c r="E159" s="583">
        <f>'F26-Year(n+2)(Current Tariff)'!I161</f>
        <v>0</v>
      </c>
      <c r="F159" s="583">
        <f>'F26-Year(n+2)(Current Tariff)'!J161</f>
        <v>0</v>
      </c>
      <c r="G159" s="583">
        <f>'F26-Year(n+2)(Current Tariff)'!K161</f>
        <v>0</v>
      </c>
      <c r="H159" s="583">
        <f t="shared" si="10"/>
        <v>0</v>
      </c>
      <c r="I159" s="583"/>
    </row>
    <row r="160" spans="2:9" x14ac:dyDescent="0.25">
      <c r="B160" s="228" t="str">
        <f>'F26-Year(n+2)(Current Tariff)'!B162</f>
        <v>Time of Day Tariffs (6 AM to 10 AM) - Peak Charges</v>
      </c>
      <c r="C160" s="648"/>
      <c r="D160" s="583">
        <f>'F26-Year(n+2)(Current Tariff)'!E162</f>
        <v>0</v>
      </c>
      <c r="E160" s="583">
        <f>'F26-Year(n+2)(Current Tariff)'!I162</f>
        <v>0</v>
      </c>
      <c r="F160" s="583">
        <f>'F26-Year(n+2)(Current Tariff)'!J162</f>
        <v>0</v>
      </c>
      <c r="G160" s="583">
        <f>'F26-Year(n+2)(Current Tariff)'!K162</f>
        <v>0</v>
      </c>
      <c r="H160" s="583">
        <f t="shared" si="10"/>
        <v>0</v>
      </c>
      <c r="I160" s="583"/>
    </row>
    <row r="161" spans="2:9" x14ac:dyDescent="0.25">
      <c r="B161" s="228" t="str">
        <f>'F26-Year(n+2)(Current Tariff)'!B163</f>
        <v>Time of Day Tariffs (10 PM to 06 AM) - Incentives</v>
      </c>
      <c r="C161" s="648"/>
      <c r="D161" s="583">
        <f>'F26-Year(n+2)(Current Tariff)'!E163</f>
        <v>0</v>
      </c>
      <c r="E161" s="583">
        <f>'F26-Year(n+2)(Current Tariff)'!I163</f>
        <v>0</v>
      </c>
      <c r="F161" s="583">
        <f>'F26-Year(n+2)(Current Tariff)'!J163</f>
        <v>0</v>
      </c>
      <c r="G161" s="583">
        <f>'F26-Year(n+2)(Current Tariff)'!K163</f>
        <v>0</v>
      </c>
      <c r="H161" s="583">
        <f t="shared" si="10"/>
        <v>0</v>
      </c>
      <c r="I161" s="583"/>
    </row>
    <row r="162" spans="2:9" x14ac:dyDescent="0.25">
      <c r="B162" s="220" t="str">
        <f>'F26-Year(n+2)(Current Tariff)'!B164</f>
        <v xml:space="preserve">HT IV : Govt LIS </v>
      </c>
      <c r="C162" s="648"/>
      <c r="D162" s="582">
        <f>'F26-Year(n+2)(Current Tariff)'!E164</f>
        <v>57.654739450000015</v>
      </c>
      <c r="E162" s="582">
        <f>'F26-Year(n+2)(Current Tariff)'!I164</f>
        <v>13.828844376362573</v>
      </c>
      <c r="F162" s="582">
        <f>'F26-Year(n+2)(Current Tariff)'!J164</f>
        <v>36.322485853500005</v>
      </c>
      <c r="G162" s="582">
        <f>'F26-Year(n+2)(Current Tariff)'!K164</f>
        <v>9.8699999999999996E-2</v>
      </c>
      <c r="H162" s="582">
        <f t="shared" si="10"/>
        <v>50.250030229862581</v>
      </c>
      <c r="I162" s="582">
        <f t="shared" si="12"/>
        <v>8.7156807418132498</v>
      </c>
    </row>
    <row r="163" spans="2:9" x14ac:dyDescent="0.25">
      <c r="B163" s="236" t="str">
        <f>'F26-Year(n+2)(Current Tariff)'!B165</f>
        <v>Government LIS</v>
      </c>
      <c r="C163" s="648"/>
      <c r="D163" s="583">
        <f>'F26-Year(n+2)(Current Tariff)'!E165</f>
        <v>57.654739450000015</v>
      </c>
      <c r="E163" s="583">
        <f>'F26-Year(n+2)(Current Tariff)'!I165</f>
        <v>13.828844376362573</v>
      </c>
      <c r="F163" s="583">
        <f>'F26-Year(n+2)(Current Tariff)'!J165</f>
        <v>36.322485853500005</v>
      </c>
      <c r="G163" s="583">
        <f>'F26-Year(n+2)(Current Tariff)'!K165</f>
        <v>9.8699999999999996E-2</v>
      </c>
      <c r="H163" s="583">
        <f t="shared" si="10"/>
        <v>50.250030229862581</v>
      </c>
      <c r="I163" s="583">
        <f t="shared" si="12"/>
        <v>8.7156807418132498</v>
      </c>
    </row>
    <row r="164" spans="2:9" x14ac:dyDescent="0.25">
      <c r="B164" s="235" t="str">
        <f>'F26-Year(n+2)(Current Tariff)'!B166</f>
        <v>HT IV(B) : CPWS</v>
      </c>
      <c r="C164" s="648"/>
      <c r="D164" s="582">
        <f>'F26-Year(n+2)(Current Tariff)'!E166</f>
        <v>288.33323680498358</v>
      </c>
      <c r="E164" s="582">
        <f>'F26-Year(n+2)(Current Tariff)'!I166</f>
        <v>0</v>
      </c>
      <c r="F164" s="582">
        <f>'F26-Year(n+2)(Current Tariff)'!J166</f>
        <v>175.88327445103999</v>
      </c>
      <c r="G164" s="582">
        <f>'F26-Year(n+2)(Current Tariff)'!K166</f>
        <v>7.1400000000000005E-2</v>
      </c>
      <c r="H164" s="582">
        <f t="shared" si="10"/>
        <v>175.95467445104001</v>
      </c>
      <c r="I164" s="582">
        <f t="shared" si="12"/>
        <v>6.1024763014070524</v>
      </c>
    </row>
    <row r="165" spans="2:9" x14ac:dyDescent="0.25">
      <c r="B165" s="224" t="str">
        <f>'F26-Year(n+2)(Current Tariff)'!B167</f>
        <v>HT IV B    CPWS</v>
      </c>
      <c r="C165" s="648"/>
      <c r="D165" s="583">
        <f>'F26-Year(n+2)(Current Tariff)'!E167</f>
        <v>288.33323680498358</v>
      </c>
      <c r="E165" s="583">
        <f>'F26-Year(n+2)(Current Tariff)'!I167</f>
        <v>0</v>
      </c>
      <c r="F165" s="583">
        <f>'F26-Year(n+2)(Current Tariff)'!J167</f>
        <v>175.88327445103999</v>
      </c>
      <c r="G165" s="583">
        <f>'F26-Year(n+2)(Current Tariff)'!K167</f>
        <v>7.1400000000000005E-2</v>
      </c>
      <c r="H165" s="583">
        <f t="shared" si="10"/>
        <v>175.95467445104001</v>
      </c>
      <c r="I165" s="583">
        <f t="shared" si="12"/>
        <v>6.1024763014070524</v>
      </c>
    </row>
    <row r="166" spans="2:9" hidden="1" x14ac:dyDescent="0.25">
      <c r="B166" s="214">
        <f>'F26-Year(n+2)(Current Tariff)'!B168</f>
        <v>0</v>
      </c>
      <c r="C166" s="648"/>
      <c r="D166" s="606">
        <f>'F26-Year(n+2)(Current Tariff)'!E168</f>
        <v>0</v>
      </c>
      <c r="E166" s="606">
        <f>'F26-Year(n+2)(Current Tariff)'!I168</f>
        <v>0</v>
      </c>
      <c r="F166" s="606">
        <f>'F26-Year(n+2)(Current Tariff)'!J168</f>
        <v>0</v>
      </c>
      <c r="G166" s="606">
        <f>'F26-Year(n+2)(Current Tariff)'!K168</f>
        <v>0</v>
      </c>
      <c r="H166" s="606">
        <f t="shared" si="10"/>
        <v>0</v>
      </c>
      <c r="I166" s="606"/>
    </row>
    <row r="167" spans="2:9" x14ac:dyDescent="0.25">
      <c r="B167" s="220" t="str">
        <f>'F26-Year(n+2)(Current Tariff)'!B169</f>
        <v>HT V(A): Railway Traction</v>
      </c>
      <c r="C167" s="648"/>
      <c r="D167" s="582">
        <f>'F26-Year(n+2)(Current Tariff)'!E169</f>
        <v>0</v>
      </c>
      <c r="E167" s="582">
        <f>'F26-Year(n+2)(Current Tariff)'!I169</f>
        <v>0</v>
      </c>
      <c r="F167" s="582">
        <f>'F26-Year(n+2)(Current Tariff)'!J169</f>
        <v>0</v>
      </c>
      <c r="G167" s="582">
        <f>'F26-Year(n+2)(Current Tariff)'!K169</f>
        <v>0</v>
      </c>
      <c r="H167" s="582">
        <f t="shared" si="10"/>
        <v>0</v>
      </c>
      <c r="I167" s="582"/>
    </row>
    <row r="168" spans="2:9" x14ac:dyDescent="0.25">
      <c r="B168" s="220" t="str">
        <f>'F26-Year(n+2)(Current Tariff)'!B170</f>
        <v>HT V(B): HMR Traction</v>
      </c>
      <c r="C168" s="648"/>
      <c r="D168" s="582">
        <f>'F26-Year(n+2)(Current Tariff)'!E170</f>
        <v>0</v>
      </c>
      <c r="E168" s="582">
        <f>'F26-Year(n+2)(Current Tariff)'!I170</f>
        <v>0</v>
      </c>
      <c r="F168" s="582">
        <f>'F26-Year(n+2)(Current Tariff)'!J170</f>
        <v>0</v>
      </c>
      <c r="G168" s="582">
        <f>'F26-Year(n+2)(Current Tariff)'!K170</f>
        <v>0</v>
      </c>
      <c r="H168" s="582">
        <f t="shared" si="10"/>
        <v>0</v>
      </c>
      <c r="I168" s="582"/>
    </row>
    <row r="169" spans="2:9" x14ac:dyDescent="0.25">
      <c r="B169" s="220" t="str">
        <f>'F26-Year(n+2)(Current Tariff)'!B171</f>
        <v>HT VI: Townships &amp; Residential Colonies</v>
      </c>
      <c r="C169" s="648"/>
      <c r="D169" s="582">
        <f>'F26-Year(n+2)(Current Tariff)'!E171</f>
        <v>204.11266755000003</v>
      </c>
      <c r="E169" s="582">
        <f>'F26-Year(n+2)(Current Tariff)'!I171</f>
        <v>27.965522441516978</v>
      </c>
      <c r="F169" s="582">
        <f>'F26-Year(n+2)(Current Tariff)'!J171</f>
        <v>149.00224731150001</v>
      </c>
      <c r="G169" s="582">
        <f>'F26-Year(n+2)(Current Tariff)'!K171</f>
        <v>0.1323</v>
      </c>
      <c r="H169" s="582">
        <f t="shared" si="10"/>
        <v>177.10006975301698</v>
      </c>
      <c r="I169" s="582">
        <f t="shared" si="12"/>
        <v>8.6765839611416595</v>
      </c>
    </row>
    <row r="170" spans="2:9" x14ac:dyDescent="0.25">
      <c r="B170" s="220" t="str">
        <f>'F26-Year(n+2)(Current Tariff)'!B172</f>
        <v>HT VII: Temporary</v>
      </c>
      <c r="C170" s="648"/>
      <c r="D170" s="582">
        <f>'F26-Year(n+2)(Current Tariff)'!E172</f>
        <v>33.097595768865844</v>
      </c>
      <c r="E170" s="582">
        <f>'F26-Year(n+2)(Current Tariff)'!I172</f>
        <v>12.906137894433218</v>
      </c>
      <c r="F170" s="582">
        <f>'F26-Year(n+2)(Current Tariff)'!J172</f>
        <v>36.407355345752428</v>
      </c>
      <c r="G170" s="582">
        <f>'F26-Year(n+2)(Current Tariff)'!K172</f>
        <v>3.5700000000000003E-2</v>
      </c>
      <c r="H170" s="582">
        <f t="shared" si="10"/>
        <v>49.349193240185649</v>
      </c>
      <c r="I170" s="582">
        <f t="shared" si="12"/>
        <v>14.910204833248738</v>
      </c>
    </row>
    <row r="171" spans="2:9" x14ac:dyDescent="0.25">
      <c r="B171" s="220" t="str">
        <f>'F26-Year(n+2)(Current Tariff)'!B173</f>
        <v>HT IX: EV</v>
      </c>
      <c r="C171" s="648"/>
      <c r="D171" s="582">
        <f>'F26-Year(n+2)(Current Tariff)'!E173</f>
        <v>6.0107059584000009</v>
      </c>
      <c r="E171" s="582">
        <f>'F26-Year(n+2)(Current Tariff)'!I173</f>
        <v>3.1424640000000004</v>
      </c>
      <c r="F171" s="582">
        <f>'F26-Year(n+2)(Current Tariff)'!J173</f>
        <v>3.60642357504</v>
      </c>
      <c r="G171" s="582">
        <f>'F26-Year(n+2)(Current Tariff)'!K173</f>
        <v>2.1000000000000001E-2</v>
      </c>
      <c r="H171" s="582">
        <f t="shared" ref="H171:H225" si="13">SUM(E171:G171)</f>
        <v>6.7698875750400003</v>
      </c>
      <c r="I171" s="582">
        <f t="shared" si="12"/>
        <v>11.263049002719953</v>
      </c>
    </row>
    <row r="172" spans="2:9" x14ac:dyDescent="0.25">
      <c r="B172" s="228" t="str">
        <f>'F26-Year(n+2)(Current Tariff)'!B174</f>
        <v>Normal Timings</v>
      </c>
      <c r="C172" s="648"/>
      <c r="D172" s="583">
        <f>'F26-Year(n+2)(Current Tariff)'!E174</f>
        <v>6.0107059584000009</v>
      </c>
      <c r="E172" s="583">
        <f>'F26-Year(n+2)(Current Tariff)'!I174</f>
        <v>3.1424640000000004</v>
      </c>
      <c r="F172" s="583">
        <f>'F26-Year(n+2)(Current Tariff)'!J174</f>
        <v>3.60642357504</v>
      </c>
      <c r="G172" s="583">
        <f>'F26-Year(n+2)(Current Tariff)'!K174</f>
        <v>2.1000000000000001E-2</v>
      </c>
      <c r="H172" s="583">
        <f t="shared" si="13"/>
        <v>6.7698875750400003</v>
      </c>
      <c r="I172" s="583">
        <f t="shared" si="12"/>
        <v>11.263049002719953</v>
      </c>
    </row>
    <row r="173" spans="2:9" x14ac:dyDescent="0.25">
      <c r="B173" s="228" t="str">
        <f>'F26-Year(n+2)(Current Tariff)'!B175</f>
        <v>Time of Day Tariffs (6 PM to 10 PM) - Peak Charges</v>
      </c>
      <c r="C173" s="648"/>
      <c r="D173" s="583">
        <f>'F26-Year(n+2)(Current Tariff)'!E175</f>
        <v>0</v>
      </c>
      <c r="E173" s="583">
        <f>'F26-Year(n+2)(Current Tariff)'!I175</f>
        <v>0</v>
      </c>
      <c r="F173" s="583">
        <f>'F26-Year(n+2)(Current Tariff)'!J175</f>
        <v>0</v>
      </c>
      <c r="G173" s="583">
        <f>'F26-Year(n+2)(Current Tariff)'!K175</f>
        <v>0</v>
      </c>
      <c r="H173" s="583">
        <f t="shared" si="13"/>
        <v>0</v>
      </c>
      <c r="I173" s="583"/>
    </row>
    <row r="174" spans="2:9" x14ac:dyDescent="0.25">
      <c r="B174" s="228" t="str">
        <f>'F26-Year(n+2)(Current Tariff)'!B176</f>
        <v>Time of Day Tariffs (6 AM to 10 AM) - Peak Charges</v>
      </c>
      <c r="C174" s="648"/>
      <c r="D174" s="583">
        <f>'F26-Year(n+2)(Current Tariff)'!E176</f>
        <v>0</v>
      </c>
      <c r="E174" s="583">
        <f>'F26-Year(n+2)(Current Tariff)'!I176</f>
        <v>0</v>
      </c>
      <c r="F174" s="583">
        <f>'F26-Year(n+2)(Current Tariff)'!J176</f>
        <v>0</v>
      </c>
      <c r="G174" s="583">
        <f>'F26-Year(n+2)(Current Tariff)'!K176</f>
        <v>0</v>
      </c>
      <c r="H174" s="583">
        <f t="shared" si="13"/>
        <v>0</v>
      </c>
      <c r="I174" s="583"/>
    </row>
    <row r="175" spans="2:9" x14ac:dyDescent="0.25">
      <c r="B175" s="228" t="str">
        <f>'F26-Year(n+2)(Current Tariff)'!B177</f>
        <v>Time of Day Tariffs (10 PM to 06 AM) - Incentives</v>
      </c>
      <c r="C175" s="648"/>
      <c r="D175" s="583">
        <f>'F26-Year(n+2)(Current Tariff)'!E177</f>
        <v>0</v>
      </c>
      <c r="E175" s="583">
        <f>'F26-Year(n+2)(Current Tariff)'!I177</f>
        <v>0</v>
      </c>
      <c r="F175" s="583">
        <f>'F26-Year(n+2)(Current Tariff)'!J177</f>
        <v>0</v>
      </c>
      <c r="G175" s="583">
        <f>'F26-Year(n+2)(Current Tariff)'!K177</f>
        <v>0</v>
      </c>
      <c r="H175" s="583">
        <f t="shared" si="13"/>
        <v>0</v>
      </c>
      <c r="I175" s="583"/>
    </row>
    <row r="176" spans="2:9" s="649" customFormat="1" x14ac:dyDescent="0.25">
      <c r="B176" s="214" t="str">
        <f>'F26-Year(n+2)(Current Tariff)'!B178</f>
        <v>HT - 33kV Total</v>
      </c>
      <c r="C176" s="648"/>
      <c r="D176" s="606">
        <f>'F26-Year(n+2)(Current Tariff)'!E178</f>
        <v>10378.669697405647</v>
      </c>
      <c r="E176" s="606">
        <f>'F26-Year(n+2)(Current Tariff)'!I178</f>
        <v>1340.9517134724135</v>
      </c>
      <c r="F176" s="606">
        <f>'F26-Year(n+2)(Current Tariff)'!J178</f>
        <v>7888.9614791396871</v>
      </c>
      <c r="G176" s="606">
        <f>'F26-Year(n+2)(Current Tariff)'!K178</f>
        <v>3.8345999999999996</v>
      </c>
      <c r="H176" s="606">
        <f t="shared" si="13"/>
        <v>9233.747792612101</v>
      </c>
      <c r="I176" s="606">
        <f t="shared" si="12"/>
        <v>8.8968510048260399</v>
      </c>
    </row>
    <row r="177" spans="2:9" x14ac:dyDescent="0.25">
      <c r="B177" s="648"/>
      <c r="C177" s="648"/>
      <c r="D177" s="659"/>
      <c r="E177" s="659"/>
      <c r="F177" s="659"/>
      <c r="G177" s="659"/>
      <c r="H177" s="659"/>
      <c r="I177" s="659"/>
    </row>
    <row r="178" spans="2:9" x14ac:dyDescent="0.25">
      <c r="B178" s="220" t="str">
        <f>'F26-Year(n+2)(Current Tariff)'!B180</f>
        <v>HT Category at 132 kV</v>
      </c>
      <c r="C178" s="648"/>
      <c r="D178" s="582"/>
      <c r="E178" s="582"/>
      <c r="F178" s="582"/>
      <c r="G178" s="582"/>
      <c r="H178" s="582"/>
      <c r="I178" s="582"/>
    </row>
    <row r="179" spans="2:9" x14ac:dyDescent="0.25">
      <c r="B179" s="220" t="str">
        <f>'F26-Year(n+2)(Current Tariff)'!B181</f>
        <v>HT I (A) Total (without HMWS&amp;SB)</v>
      </c>
      <c r="C179" s="648"/>
      <c r="D179" s="582">
        <f>'F26-Year(n+2)(Current Tariff)'!E181</f>
        <v>3766.6599982639191</v>
      </c>
      <c r="E179" s="582">
        <f>'F26-Year(n+2)(Current Tariff)'!I181</f>
        <v>478.53925547173719</v>
      </c>
      <c r="F179" s="582">
        <f>'F26-Year(n+2)(Current Tariff)'!J181</f>
        <v>2621.1767892099988</v>
      </c>
      <c r="G179" s="582">
        <f>'F26-Year(n+2)(Current Tariff)'!K181</f>
        <v>0.27300000000000002</v>
      </c>
      <c r="H179" s="582">
        <f t="shared" si="13"/>
        <v>3099.9890446817362</v>
      </c>
      <c r="I179" s="582">
        <f t="shared" si="12"/>
        <v>8.2300739809553924</v>
      </c>
    </row>
    <row r="180" spans="2:9" x14ac:dyDescent="0.25">
      <c r="B180" s="224" t="str">
        <f>'F26-Year(n+2)(Current Tariff)'!B182</f>
        <v>HT I (A): General</v>
      </c>
      <c r="C180" s="648"/>
      <c r="D180" s="583">
        <f>'F26-Year(n+2)(Current Tariff)'!E182</f>
        <v>1255.6743647449537</v>
      </c>
      <c r="E180" s="583">
        <f>'F26-Year(n+2)(Current Tariff)'!I182</f>
        <v>478.53925547173725</v>
      </c>
      <c r="F180" s="583">
        <f>'F26-Year(n+2)(Current Tariff)'!J182</f>
        <v>835.02345255539421</v>
      </c>
      <c r="G180" s="583">
        <f>'F26-Year(n+2)(Current Tariff)'!K182</f>
        <v>0.27300000000000002</v>
      </c>
      <c r="H180" s="583">
        <f t="shared" si="13"/>
        <v>1313.8357080271314</v>
      </c>
      <c r="I180" s="583">
        <f t="shared" si="12"/>
        <v>10.463188107642791</v>
      </c>
    </row>
    <row r="181" spans="2:9" x14ac:dyDescent="0.25">
      <c r="B181" s="224" t="str">
        <f>'F26-Year(n+2)(Current Tariff)'!B183</f>
        <v>Lights and Fans</v>
      </c>
      <c r="C181" s="648"/>
      <c r="D181" s="583">
        <f>'F26-Year(n+2)(Current Tariff)'!E183</f>
        <v>8.213695152075E-4</v>
      </c>
      <c r="E181" s="583">
        <f>'F26-Year(n+2)(Current Tariff)'!I183</f>
        <v>0</v>
      </c>
      <c r="F181" s="583">
        <f>'F26-Year(n+2)(Current Tariff)'!J183</f>
        <v>5.4621072761298754E-4</v>
      </c>
      <c r="G181" s="583">
        <f>'F26-Year(n+2)(Current Tariff)'!K183</f>
        <v>0</v>
      </c>
      <c r="H181" s="583">
        <f t="shared" si="13"/>
        <v>5.4621072761298754E-4</v>
      </c>
      <c r="I181" s="583">
        <f t="shared" si="12"/>
        <v>6.65</v>
      </c>
    </row>
    <row r="182" spans="2:9" x14ac:dyDescent="0.25">
      <c r="B182" s="224" t="str">
        <f>'F26-Year(n+2)(Current Tariff)'!B184</f>
        <v>Industrial Colonies</v>
      </c>
      <c r="C182" s="648"/>
      <c r="D182" s="583">
        <f>'F26-Year(n+2)(Current Tariff)'!E184</f>
        <v>10.525887225000002</v>
      </c>
      <c r="E182" s="583">
        <f>'F26-Year(n+2)(Current Tariff)'!I184</f>
        <v>0</v>
      </c>
      <c r="F182" s="583">
        <f>'F26-Year(n+2)(Current Tariff)'!J184</f>
        <v>7.6838976742500007</v>
      </c>
      <c r="G182" s="583">
        <f>'F26-Year(n+2)(Current Tariff)'!K184</f>
        <v>0</v>
      </c>
      <c r="H182" s="583">
        <f t="shared" si="13"/>
        <v>7.6838976742500007</v>
      </c>
      <c r="I182" s="583">
        <f t="shared" si="12"/>
        <v>7.3</v>
      </c>
    </row>
    <row r="183" spans="2:9" x14ac:dyDescent="0.25">
      <c r="B183" s="224" t="str">
        <f>'F26-Year(n+2)(Current Tariff)'!B185</f>
        <v xml:space="preserve">Seasonal Industries </v>
      </c>
      <c r="C183" s="648"/>
      <c r="D183" s="583">
        <f>'F26-Year(n+2)(Current Tariff)'!E185</f>
        <v>0</v>
      </c>
      <c r="E183" s="583">
        <f>'F26-Year(n+2)(Current Tariff)'!I185</f>
        <v>0</v>
      </c>
      <c r="F183" s="583">
        <f>'F26-Year(n+2)(Current Tariff)'!J185</f>
        <v>0</v>
      </c>
      <c r="G183" s="583">
        <f>'F26-Year(n+2)(Current Tariff)'!K185</f>
        <v>0</v>
      </c>
      <c r="H183" s="583">
        <f t="shared" si="13"/>
        <v>0</v>
      </c>
      <c r="I183" s="583"/>
    </row>
    <row r="184" spans="2:9" x14ac:dyDescent="0.25">
      <c r="B184" s="228" t="str">
        <f>'F26-Year(n+2)(Current Tariff)'!B186</f>
        <v>Time of Day Tariffs (6 PM to 10 PM) - Peak Charges</v>
      </c>
      <c r="C184" s="648"/>
      <c r="D184" s="583">
        <f>'F26-Year(n+2)(Current Tariff)'!E186</f>
        <v>551.52406912995002</v>
      </c>
      <c r="E184" s="583">
        <f>'F26-Year(n+2)(Current Tariff)'!I186</f>
        <v>0</v>
      </c>
      <c r="F184" s="583">
        <f>'F26-Year(n+2)(Current Tariff)'!J186</f>
        <v>421.9159128844118</v>
      </c>
      <c r="G184" s="583">
        <f>'F26-Year(n+2)(Current Tariff)'!K186</f>
        <v>0</v>
      </c>
      <c r="H184" s="583">
        <f t="shared" si="13"/>
        <v>421.9159128844118</v>
      </c>
      <c r="I184" s="583">
        <f t="shared" si="12"/>
        <v>7.65</v>
      </c>
    </row>
    <row r="185" spans="2:9" x14ac:dyDescent="0.25">
      <c r="B185" s="228" t="str">
        <f>'F26-Year(n+2)(Current Tariff)'!B187</f>
        <v>Time of Day Tariffs (6 AM to 10 AM) - Peak Charges</v>
      </c>
      <c r="C185" s="648"/>
      <c r="D185" s="583">
        <f>'F26-Year(n+2)(Current Tariff)'!E187</f>
        <v>605.11300781872501</v>
      </c>
      <c r="E185" s="583">
        <f>'F26-Year(n+2)(Current Tariff)'!I187</f>
        <v>0</v>
      </c>
      <c r="F185" s="583">
        <f>'F26-Year(n+2)(Current Tariff)'!J187</f>
        <v>462.91145098132466</v>
      </c>
      <c r="G185" s="583">
        <f>'F26-Year(n+2)(Current Tariff)'!K187</f>
        <v>0</v>
      </c>
      <c r="H185" s="583">
        <f t="shared" si="13"/>
        <v>462.91145098132466</v>
      </c>
      <c r="I185" s="583">
        <f t="shared" si="12"/>
        <v>7.65</v>
      </c>
    </row>
    <row r="186" spans="2:9" x14ac:dyDescent="0.25">
      <c r="B186" s="228" t="str">
        <f>'F26-Year(n+2)(Current Tariff)'!B188</f>
        <v>Time of Day Tariffs (10 PM to 06 AM) - Incentives</v>
      </c>
      <c r="C186" s="648"/>
      <c r="D186" s="583">
        <f>'F26-Year(n+2)(Current Tariff)'!E188</f>
        <v>1343.821847975775</v>
      </c>
      <c r="E186" s="583">
        <f>'F26-Year(n+2)(Current Tariff)'!I188</f>
        <v>0</v>
      </c>
      <c r="F186" s="583">
        <f>'F26-Year(n+2)(Current Tariff)'!J188</f>
        <v>893.64152890389028</v>
      </c>
      <c r="G186" s="583">
        <f>'F26-Year(n+2)(Current Tariff)'!K188</f>
        <v>0</v>
      </c>
      <c r="H186" s="583">
        <f t="shared" si="13"/>
        <v>893.64152890389028</v>
      </c>
      <c r="I186" s="583">
        <f t="shared" si="12"/>
        <v>6.6499999999999995</v>
      </c>
    </row>
    <row r="187" spans="2:9" x14ac:dyDescent="0.25">
      <c r="B187" s="220" t="str">
        <f>'F26-Year(n+2)(Current Tariff)'!B189</f>
        <v>HT I(A) :HMWS &amp;SB</v>
      </c>
      <c r="C187" s="648"/>
      <c r="D187" s="582">
        <f>'F26-Year(n+2)(Current Tariff)'!E189</f>
        <v>1218.1397719680001</v>
      </c>
      <c r="E187" s="582">
        <f>'F26-Year(n+2)(Current Tariff)'!I189</f>
        <v>91.411158720162234</v>
      </c>
      <c r="F187" s="582">
        <f>'F26-Year(n+2)(Current Tariff)'!J189</f>
        <v>851.15355884352005</v>
      </c>
      <c r="G187" s="582">
        <f>'F26-Year(n+2)(Current Tariff)'!K189</f>
        <v>3.5999999999999997E-2</v>
      </c>
      <c r="H187" s="582">
        <f t="shared" si="13"/>
        <v>942.60071756368222</v>
      </c>
      <c r="I187" s="582">
        <f t="shared" si="12"/>
        <v>7.7380341669727848</v>
      </c>
    </row>
    <row r="188" spans="2:9" x14ac:dyDescent="0.25">
      <c r="B188" s="224" t="str">
        <f>'F26-Year(n+2)(Current Tariff)'!B190</f>
        <v>Normal Timings</v>
      </c>
      <c r="C188" s="648"/>
      <c r="D188" s="583">
        <f>'F26-Year(n+2)(Current Tariff)'!E190</f>
        <v>395.81243942399999</v>
      </c>
      <c r="E188" s="583">
        <f>'F26-Year(n+2)(Current Tariff)'!I190</f>
        <v>91.411158720162234</v>
      </c>
      <c r="F188" s="583">
        <f>'F26-Year(n+2)(Current Tariff)'!J190</f>
        <v>263.21527221695999</v>
      </c>
      <c r="G188" s="583">
        <f>'F26-Year(n+2)(Current Tariff)'!K190</f>
        <v>3.5999999999999997E-2</v>
      </c>
      <c r="H188" s="583">
        <f t="shared" si="13"/>
        <v>354.66243093712222</v>
      </c>
      <c r="I188" s="583">
        <f t="shared" si="12"/>
        <v>8.9603659615458096</v>
      </c>
    </row>
    <row r="189" spans="2:9" x14ac:dyDescent="0.25">
      <c r="B189" s="224" t="str">
        <f>'F26-Year(n+2)(Current Tariff)'!B191</f>
        <v>Time of Day Tariffs (6 PM to 10 PM) - Peak Charges</v>
      </c>
      <c r="C189" s="648"/>
      <c r="D189" s="583">
        <f>'F26-Year(n+2)(Current Tariff)'!E191</f>
        <v>206.13199665600001</v>
      </c>
      <c r="E189" s="583">
        <f>'F26-Year(n+2)(Current Tariff)'!I191</f>
        <v>0</v>
      </c>
      <c r="F189" s="583">
        <f>'F26-Year(n+2)(Current Tariff)'!J191</f>
        <v>157.69097744184003</v>
      </c>
      <c r="G189" s="583">
        <f>'F26-Year(n+2)(Current Tariff)'!K191</f>
        <v>0</v>
      </c>
      <c r="H189" s="583">
        <f t="shared" si="13"/>
        <v>157.69097744184003</v>
      </c>
      <c r="I189" s="583">
        <f t="shared" si="12"/>
        <v>7.6500000000000012</v>
      </c>
    </row>
    <row r="190" spans="2:9" x14ac:dyDescent="0.25">
      <c r="B190" s="224" t="str">
        <f>'F26-Year(n+2)(Current Tariff)'!B192</f>
        <v>Time of Day Tariffs (6 AM to 10 AM) - Peak Charges</v>
      </c>
      <c r="C190" s="648"/>
      <c r="D190" s="583">
        <f>'F26-Year(n+2)(Current Tariff)'!E192</f>
        <v>204.774108192</v>
      </c>
      <c r="E190" s="583">
        <f>'F26-Year(n+2)(Current Tariff)'!I192</f>
        <v>0</v>
      </c>
      <c r="F190" s="583">
        <f>'F26-Year(n+2)(Current Tariff)'!J192</f>
        <v>156.65219276688001</v>
      </c>
      <c r="G190" s="583">
        <f>'F26-Year(n+2)(Current Tariff)'!K192</f>
        <v>0</v>
      </c>
      <c r="H190" s="583">
        <f t="shared" si="13"/>
        <v>156.65219276688001</v>
      </c>
      <c r="I190" s="583">
        <f t="shared" si="12"/>
        <v>7.65</v>
      </c>
    </row>
    <row r="191" spans="2:9" x14ac:dyDescent="0.25">
      <c r="B191" s="224" t="str">
        <f>'F26-Year(n+2)(Current Tariff)'!B193</f>
        <v>Time of Day Tariffs (10 PM to 06 AM) - Incentives</v>
      </c>
      <c r="C191" s="648"/>
      <c r="D191" s="583">
        <f>'F26-Year(n+2)(Current Tariff)'!E193</f>
        <v>411.42122769600002</v>
      </c>
      <c r="E191" s="583">
        <f>'F26-Year(n+2)(Current Tariff)'!I193</f>
        <v>0</v>
      </c>
      <c r="F191" s="583">
        <f>'F26-Year(n+2)(Current Tariff)'!J193</f>
        <v>273.59511641784002</v>
      </c>
      <c r="G191" s="583">
        <f>'F26-Year(n+2)(Current Tariff)'!K193</f>
        <v>0</v>
      </c>
      <c r="H191" s="583">
        <f t="shared" si="13"/>
        <v>273.59511641784002</v>
      </c>
      <c r="I191" s="583">
        <f t="shared" si="12"/>
        <v>6.65</v>
      </c>
    </row>
    <row r="192" spans="2:9" x14ac:dyDescent="0.25">
      <c r="B192" s="220" t="str">
        <f>'F26-Year(n+2)(Current Tariff)'!B194</f>
        <v>HT I (B): Ferro Alloy units</v>
      </c>
      <c r="C192" s="648"/>
      <c r="D192" s="582">
        <f>'F26-Year(n+2)(Current Tariff)'!E194</f>
        <v>0</v>
      </c>
      <c r="E192" s="582">
        <f>'F26-Year(n+2)(Current Tariff)'!I194</f>
        <v>0</v>
      </c>
      <c r="F192" s="582">
        <f>'F26-Year(n+2)(Current Tariff)'!J194</f>
        <v>0</v>
      </c>
      <c r="G192" s="582">
        <f>'F26-Year(n+2)(Current Tariff)'!K194</f>
        <v>6.0000000000000001E-3</v>
      </c>
      <c r="H192" s="582">
        <f t="shared" si="13"/>
        <v>6.0000000000000001E-3</v>
      </c>
      <c r="I192" s="582"/>
    </row>
    <row r="193" spans="2:9" x14ac:dyDescent="0.25">
      <c r="B193" s="220" t="str">
        <f>'F26-Year(n+2)(Current Tariff)'!B195</f>
        <v>HT II(A) : Others</v>
      </c>
      <c r="C193" s="648"/>
      <c r="D193" s="582">
        <f>'F26-Year(n+2)(Current Tariff)'!E195</f>
        <v>521.79058880168998</v>
      </c>
      <c r="E193" s="582">
        <f>'F26-Year(n+2)(Current Tariff)'!I195</f>
        <v>184.86404298088513</v>
      </c>
      <c r="F193" s="582">
        <f>'F26-Year(n+2)(Current Tariff)'!J195</f>
        <v>423.64057105235315</v>
      </c>
      <c r="G193" s="582">
        <f>'F26-Year(n+2)(Current Tariff)'!K195</f>
        <v>6.3E-2</v>
      </c>
      <c r="H193" s="582">
        <f t="shared" si="13"/>
        <v>608.56761403323833</v>
      </c>
      <c r="I193" s="582">
        <f t="shared" si="12"/>
        <v>11.663062291537967</v>
      </c>
    </row>
    <row r="194" spans="2:9" x14ac:dyDescent="0.25">
      <c r="B194" s="228" t="str">
        <f>'F26-Year(n+2)(Current Tariff)'!B196</f>
        <v>Normal Timings</v>
      </c>
      <c r="C194" s="648"/>
      <c r="D194" s="583">
        <f>'F26-Year(n+2)(Current Tariff)'!E196</f>
        <v>204.47273949474527</v>
      </c>
      <c r="E194" s="583">
        <f>'F26-Year(n+2)(Current Tariff)'!I196</f>
        <v>184.86404298088513</v>
      </c>
      <c r="F194" s="583">
        <f>'F26-Year(n+2)(Current Tariff)'!J196</f>
        <v>159.48873680590131</v>
      </c>
      <c r="G194" s="583">
        <f>'F26-Year(n+2)(Current Tariff)'!K196</f>
        <v>6.3E-2</v>
      </c>
      <c r="H194" s="583">
        <f t="shared" si="13"/>
        <v>344.4157797867864</v>
      </c>
      <c r="I194" s="583">
        <f t="shared" si="12"/>
        <v>16.844092793877667</v>
      </c>
    </row>
    <row r="195" spans="2:9" x14ac:dyDescent="0.25">
      <c r="B195" s="228" t="str">
        <f>'F26-Year(n+2)(Current Tariff)'!B197</f>
        <v>Time of Day Tariffs (6 PM to 10 PM) - Peak Charges</v>
      </c>
      <c r="C195" s="648"/>
      <c r="D195" s="583">
        <f>'F26-Year(n+2)(Current Tariff)'!E197</f>
        <v>79.950117321099356</v>
      </c>
      <c r="E195" s="583">
        <f>'F26-Year(n+2)(Current Tariff)'!I197</f>
        <v>0</v>
      </c>
      <c r="F195" s="583">
        <f>'F26-Year(n+2)(Current Tariff)'!J197</f>
        <v>70.356103242567443</v>
      </c>
      <c r="G195" s="583">
        <f>'F26-Year(n+2)(Current Tariff)'!K197</f>
        <v>0</v>
      </c>
      <c r="H195" s="583">
        <f t="shared" si="13"/>
        <v>70.356103242567443</v>
      </c>
      <c r="I195" s="583">
        <f t="shared" si="12"/>
        <v>8.8000000000000007</v>
      </c>
    </row>
    <row r="196" spans="2:9" x14ac:dyDescent="0.25">
      <c r="B196" s="228" t="str">
        <f>'F26-Year(n+2)(Current Tariff)'!B198</f>
        <v>Time of Day Tariffs (6 AM to 10 AM) - Peak Charges</v>
      </c>
      <c r="C196" s="648"/>
      <c r="D196" s="583">
        <f>'F26-Year(n+2)(Current Tariff)'!E198</f>
        <v>86.489000549250903</v>
      </c>
      <c r="E196" s="583">
        <f>'F26-Year(n+2)(Current Tariff)'!I198</f>
        <v>0</v>
      </c>
      <c r="F196" s="583">
        <f>'F26-Year(n+2)(Current Tariff)'!J198</f>
        <v>76.1103204833408</v>
      </c>
      <c r="G196" s="583">
        <f>'F26-Year(n+2)(Current Tariff)'!K198</f>
        <v>0</v>
      </c>
      <c r="H196" s="583">
        <f t="shared" si="13"/>
        <v>76.1103204833408</v>
      </c>
      <c r="I196" s="583">
        <f t="shared" si="12"/>
        <v>8.8000000000000007</v>
      </c>
    </row>
    <row r="197" spans="2:9" x14ac:dyDescent="0.25">
      <c r="B197" s="228" t="str">
        <f>'F26-Year(n+2)(Current Tariff)'!B199</f>
        <v>Time of Day Tariffs (10 PM to 06 AM) - Incentives</v>
      </c>
      <c r="C197" s="648"/>
      <c r="D197" s="583">
        <f>'F26-Year(n+2)(Current Tariff)'!E199</f>
        <v>150.87873143659439</v>
      </c>
      <c r="E197" s="583">
        <f>'F26-Year(n+2)(Current Tariff)'!I199</f>
        <v>0</v>
      </c>
      <c r="F197" s="583">
        <f>'F26-Year(n+2)(Current Tariff)'!J199</f>
        <v>117.68541052054363</v>
      </c>
      <c r="G197" s="583">
        <f>'F26-Year(n+2)(Current Tariff)'!K199</f>
        <v>0</v>
      </c>
      <c r="H197" s="583">
        <f t="shared" si="13"/>
        <v>117.68541052054363</v>
      </c>
      <c r="I197" s="583">
        <f t="shared" si="12"/>
        <v>7.8000000000000007</v>
      </c>
    </row>
    <row r="198" spans="2:9" x14ac:dyDescent="0.25">
      <c r="B198" s="220" t="str">
        <f>'F26-Year(n+2)(Current Tariff)'!B200</f>
        <v>HT II (B) : Wholly Religious places</v>
      </c>
      <c r="C198" s="648"/>
      <c r="D198" s="582">
        <f>'F26-Year(n+2)(Current Tariff)'!E200</f>
        <v>0</v>
      </c>
      <c r="E198" s="582">
        <f>'F26-Year(n+2)(Current Tariff)'!I200</f>
        <v>0</v>
      </c>
      <c r="F198" s="582">
        <f>'F26-Year(n+2)(Current Tariff)'!J200</f>
        <v>0</v>
      </c>
      <c r="G198" s="582">
        <f>'F26-Year(n+2)(Current Tariff)'!K200</f>
        <v>0</v>
      </c>
      <c r="H198" s="582">
        <f t="shared" si="13"/>
        <v>0</v>
      </c>
      <c r="I198" s="582"/>
    </row>
    <row r="199" spans="2:9" x14ac:dyDescent="0.25">
      <c r="B199" s="224" t="str">
        <f>'F26-Year(n+2)(Current Tariff)'!B201</f>
        <v>Normal Timings</v>
      </c>
      <c r="C199" s="648"/>
      <c r="D199" s="583">
        <f>'F26-Year(n+2)(Current Tariff)'!E201</f>
        <v>0</v>
      </c>
      <c r="E199" s="583">
        <f>'F26-Year(n+2)(Current Tariff)'!I201</f>
        <v>0</v>
      </c>
      <c r="F199" s="583">
        <f>'F26-Year(n+2)(Current Tariff)'!J201</f>
        <v>0</v>
      </c>
      <c r="G199" s="583">
        <f>'F26-Year(n+2)(Current Tariff)'!K201</f>
        <v>0</v>
      </c>
      <c r="H199" s="583">
        <f t="shared" si="13"/>
        <v>0</v>
      </c>
      <c r="I199" s="583"/>
    </row>
    <row r="200" spans="2:9" x14ac:dyDescent="0.25">
      <c r="B200" s="224" t="str">
        <f>'F26-Year(n+2)(Current Tariff)'!B202</f>
        <v>Time of Day Tariffs (6 PM to 10 PM) - Peak Charges</v>
      </c>
      <c r="C200" s="648"/>
      <c r="D200" s="583">
        <f>'F26-Year(n+2)(Current Tariff)'!E202</f>
        <v>0</v>
      </c>
      <c r="E200" s="583">
        <f>'F26-Year(n+2)(Current Tariff)'!I202</f>
        <v>0</v>
      </c>
      <c r="F200" s="583">
        <f>'F26-Year(n+2)(Current Tariff)'!J202</f>
        <v>0</v>
      </c>
      <c r="G200" s="583">
        <f>'F26-Year(n+2)(Current Tariff)'!K202</f>
        <v>0</v>
      </c>
      <c r="H200" s="583">
        <f t="shared" si="13"/>
        <v>0</v>
      </c>
      <c r="I200" s="583"/>
    </row>
    <row r="201" spans="2:9" x14ac:dyDescent="0.25">
      <c r="B201" s="224" t="str">
        <f>'F26-Year(n+2)(Current Tariff)'!B203</f>
        <v>Time of Day Tariffs (6 AM to 10 AM) - Peak Charges</v>
      </c>
      <c r="C201" s="648"/>
      <c r="D201" s="583">
        <f>'F26-Year(n+2)(Current Tariff)'!E203</f>
        <v>0</v>
      </c>
      <c r="E201" s="583">
        <f>'F26-Year(n+2)(Current Tariff)'!I203</f>
        <v>0</v>
      </c>
      <c r="F201" s="583">
        <f>'F26-Year(n+2)(Current Tariff)'!J203</f>
        <v>0</v>
      </c>
      <c r="G201" s="583">
        <f>'F26-Year(n+2)(Current Tariff)'!K203</f>
        <v>0</v>
      </c>
      <c r="H201" s="583">
        <f t="shared" si="13"/>
        <v>0</v>
      </c>
      <c r="I201" s="583"/>
    </row>
    <row r="202" spans="2:9" x14ac:dyDescent="0.25">
      <c r="B202" s="224" t="str">
        <f>'F26-Year(n+2)(Current Tariff)'!B204</f>
        <v>Time of Day Tariffs (10 PM to 06 AM) - Incentives</v>
      </c>
      <c r="C202" s="648"/>
      <c r="D202" s="583">
        <f>'F26-Year(n+2)(Current Tariff)'!E204</f>
        <v>0</v>
      </c>
      <c r="E202" s="583">
        <f>'F26-Year(n+2)(Current Tariff)'!I204</f>
        <v>0</v>
      </c>
      <c r="F202" s="583">
        <f>'F26-Year(n+2)(Current Tariff)'!J204</f>
        <v>0</v>
      </c>
      <c r="G202" s="583">
        <f>'F26-Year(n+2)(Current Tariff)'!K204</f>
        <v>0</v>
      </c>
      <c r="H202" s="583">
        <f t="shared" si="13"/>
        <v>0</v>
      </c>
      <c r="I202" s="583"/>
    </row>
    <row r="203" spans="2:9" x14ac:dyDescent="0.25">
      <c r="B203" s="220" t="str">
        <f>'F26-Year(n+2)(Current Tariff)'!B205</f>
        <v>HT III: Airports, Bus Stations and Railway Stations</v>
      </c>
      <c r="C203" s="648"/>
      <c r="D203" s="582">
        <f>'F26-Year(n+2)(Current Tariff)'!E205</f>
        <v>181.91782522239785</v>
      </c>
      <c r="E203" s="582">
        <f>'F26-Year(n+2)(Current Tariff)'!I205</f>
        <v>13.129114892989776</v>
      </c>
      <c r="F203" s="582">
        <f>'F26-Year(n+2)(Current Tariff)'!J205</f>
        <v>141.87963082398943</v>
      </c>
      <c r="G203" s="582">
        <f>'F26-Year(n+2)(Current Tariff)'!K205</f>
        <v>6.0000000000000001E-3</v>
      </c>
      <c r="H203" s="582">
        <f t="shared" si="13"/>
        <v>155.01474571697921</v>
      </c>
      <c r="I203" s="582">
        <f t="shared" si="12"/>
        <v>8.5211410991457743</v>
      </c>
    </row>
    <row r="204" spans="2:9" x14ac:dyDescent="0.25">
      <c r="B204" s="228" t="str">
        <f>'F26-Year(n+2)(Current Tariff)'!B206</f>
        <v>Normal Timings</v>
      </c>
      <c r="C204" s="648"/>
      <c r="D204" s="583">
        <f>'F26-Year(n+2)(Current Tariff)'!E206</f>
        <v>53.698517235923106</v>
      </c>
      <c r="E204" s="583">
        <f>'F26-Year(n+2)(Current Tariff)'!I206</f>
        <v>13.129114892989776</v>
      </c>
      <c r="F204" s="583">
        <f>'F26-Year(n+2)(Current Tariff)'!J206</f>
        <v>40.005395340762718</v>
      </c>
      <c r="G204" s="583">
        <f>'F26-Year(n+2)(Current Tariff)'!K206</f>
        <v>6.0000000000000001E-3</v>
      </c>
      <c r="H204" s="583">
        <f t="shared" si="13"/>
        <v>53.140510233752494</v>
      </c>
      <c r="I204" s="583">
        <f t="shared" si="12"/>
        <v>9.8960852122379794</v>
      </c>
    </row>
    <row r="205" spans="2:9" x14ac:dyDescent="0.25">
      <c r="B205" s="228" t="str">
        <f>'F26-Year(n+2)(Current Tariff)'!B207</f>
        <v>Time of Day Tariffs (6 PM to 10 PM) - Peak Charges</v>
      </c>
      <c r="C205" s="648"/>
      <c r="D205" s="583">
        <f>'F26-Year(n+2)(Current Tariff)'!E207</f>
        <v>27.913165772014732</v>
      </c>
      <c r="E205" s="583">
        <f>'F26-Year(n+2)(Current Tariff)'!I207</f>
        <v>0</v>
      </c>
      <c r="F205" s="583">
        <f>'F26-Year(n+2)(Current Tariff)'!J207</f>
        <v>23.586625077352444</v>
      </c>
      <c r="G205" s="583">
        <f>'F26-Year(n+2)(Current Tariff)'!K207</f>
        <v>0</v>
      </c>
      <c r="H205" s="583">
        <f t="shared" si="13"/>
        <v>23.586625077352444</v>
      </c>
      <c r="I205" s="583">
        <f t="shared" si="12"/>
        <v>8.4499999999999975</v>
      </c>
    </row>
    <row r="206" spans="2:9" x14ac:dyDescent="0.25">
      <c r="B206" s="228" t="str">
        <f>'F26-Year(n+2)(Current Tariff)'!B208</f>
        <v>Time of Day Tariffs (6 AM to 10 AM) - Peak Charges</v>
      </c>
      <c r="C206" s="648"/>
      <c r="D206" s="583">
        <f>'F26-Year(n+2)(Current Tariff)'!E208</f>
        <v>35.595344561015729</v>
      </c>
      <c r="E206" s="583">
        <f>'F26-Year(n+2)(Current Tariff)'!I208</f>
        <v>0</v>
      </c>
      <c r="F206" s="583">
        <f>'F26-Year(n+2)(Current Tariff)'!J208</f>
        <v>30.078066154058284</v>
      </c>
      <c r="G206" s="583">
        <f>'F26-Year(n+2)(Current Tariff)'!K208</f>
        <v>0</v>
      </c>
      <c r="H206" s="583">
        <f t="shared" si="13"/>
        <v>30.078066154058284</v>
      </c>
      <c r="I206" s="583">
        <f t="shared" si="12"/>
        <v>8.4499999999999993</v>
      </c>
    </row>
    <row r="207" spans="2:9" x14ac:dyDescent="0.25">
      <c r="B207" s="228" t="str">
        <f>'F26-Year(n+2)(Current Tariff)'!B209</f>
        <v>Time of Day Tariffs (10 PM to 06 AM) - Incentives</v>
      </c>
      <c r="C207" s="648"/>
      <c r="D207" s="583">
        <f>'F26-Year(n+2)(Current Tariff)'!E209</f>
        <v>64.710797653444274</v>
      </c>
      <c r="E207" s="583">
        <f>'F26-Year(n+2)(Current Tariff)'!I209</f>
        <v>0</v>
      </c>
      <c r="F207" s="583">
        <f>'F26-Year(n+2)(Current Tariff)'!J209</f>
        <v>48.209544251815984</v>
      </c>
      <c r="G207" s="583">
        <f>'F26-Year(n+2)(Current Tariff)'!K209</f>
        <v>0</v>
      </c>
      <c r="H207" s="583">
        <f t="shared" si="13"/>
        <v>48.209544251815984</v>
      </c>
      <c r="I207" s="583">
        <f t="shared" si="12"/>
        <v>7.45</v>
      </c>
    </row>
    <row r="208" spans="2:9" x14ac:dyDescent="0.25">
      <c r="B208" s="220" t="str">
        <f>'F26-Year(n+2)(Current Tariff)'!B210</f>
        <v xml:space="preserve">HT IV: Government LIS </v>
      </c>
      <c r="C208" s="648"/>
      <c r="D208" s="582">
        <f>'F26-Year(n+2)(Current Tariff)'!E210</f>
        <v>2334.1485021734252</v>
      </c>
      <c r="E208" s="582">
        <f>'F26-Year(n+2)(Current Tariff)'!I210</f>
        <v>393.80396937024881</v>
      </c>
      <c r="F208" s="582">
        <f>'F26-Year(n+2)(Current Tariff)'!J210</f>
        <v>1470.5135563692579</v>
      </c>
      <c r="G208" s="582">
        <f>'F26-Year(n+2)(Current Tariff)'!K210</f>
        <v>0.13800000000000001</v>
      </c>
      <c r="H208" s="582">
        <f t="shared" si="13"/>
        <v>1864.4555257395066</v>
      </c>
      <c r="I208" s="582">
        <f t="shared" si="12"/>
        <v>7.9877331026857661</v>
      </c>
    </row>
    <row r="209" spans="2:9" x14ac:dyDescent="0.25">
      <c r="B209" s="224" t="str">
        <f>'F26-Year(n+2)(Current Tariff)'!B211</f>
        <v>Government LIS</v>
      </c>
      <c r="C209" s="648"/>
      <c r="D209" s="583">
        <f>'F26-Year(n+2)(Current Tariff)'!E211</f>
        <v>2334.1485021734252</v>
      </c>
      <c r="E209" s="583">
        <f>'F26-Year(n+2)(Current Tariff)'!I211</f>
        <v>393.80396937024881</v>
      </c>
      <c r="F209" s="583">
        <f>'F26-Year(n+2)(Current Tariff)'!J211</f>
        <v>1470.5135563692579</v>
      </c>
      <c r="G209" s="583">
        <f>'F26-Year(n+2)(Current Tariff)'!K211</f>
        <v>0.13800000000000001</v>
      </c>
      <c r="H209" s="583">
        <f t="shared" si="13"/>
        <v>1864.4555257395066</v>
      </c>
      <c r="I209" s="583">
        <f t="shared" si="12"/>
        <v>7.9877331026857661</v>
      </c>
    </row>
    <row r="210" spans="2:9" x14ac:dyDescent="0.25">
      <c r="B210" s="224" t="str">
        <f>'F26-Year(n+2)(Current Tariff)'!B212</f>
        <v>HT IV(A): UpcomingLiftirrigation projects</v>
      </c>
      <c r="C210" s="648"/>
      <c r="D210" s="583">
        <f>'F26-Year(n+2)(Current Tariff)'!E212</f>
        <v>0</v>
      </c>
      <c r="E210" s="583">
        <f>'F26-Year(n+2)(Current Tariff)'!I212</f>
        <v>0</v>
      </c>
      <c r="F210" s="583">
        <f>'F26-Year(n+2)(Current Tariff)'!J212</f>
        <v>0</v>
      </c>
      <c r="G210" s="583">
        <f>'F26-Year(n+2)(Current Tariff)'!K212</f>
        <v>0</v>
      </c>
      <c r="H210" s="583">
        <f t="shared" si="13"/>
        <v>0</v>
      </c>
      <c r="I210" s="583"/>
    </row>
    <row r="211" spans="2:9" x14ac:dyDescent="0.25">
      <c r="B211" s="220" t="str">
        <f>'F26-Year(n+2)(Current Tariff)'!B213</f>
        <v>HT IV B : CPWS</v>
      </c>
      <c r="C211" s="648"/>
      <c r="D211" s="582">
        <f>'F26-Year(n+2)(Current Tariff)'!E213</f>
        <v>314.44182000000001</v>
      </c>
      <c r="E211" s="582">
        <f>'F26-Year(n+2)(Current Tariff)'!I213</f>
        <v>0</v>
      </c>
      <c r="F211" s="582">
        <f>'F26-Year(n+2)(Current Tariff)'!J213</f>
        <v>191.80951020000001</v>
      </c>
      <c r="G211" s="582">
        <f>'F26-Year(n+2)(Current Tariff)'!K213</f>
        <v>1.2E-2</v>
      </c>
      <c r="H211" s="582">
        <f t="shared" si="13"/>
        <v>191.82151020000001</v>
      </c>
      <c r="I211" s="582">
        <f t="shared" si="12"/>
        <v>6.100381628626879</v>
      </c>
    </row>
    <row r="212" spans="2:9" x14ac:dyDescent="0.25">
      <c r="B212" s="224" t="str">
        <f>'F26-Year(n+2)(Current Tariff)'!B214</f>
        <v>CPWS</v>
      </c>
      <c r="C212" s="648"/>
      <c r="D212" s="583">
        <f>'F26-Year(n+2)(Current Tariff)'!E214</f>
        <v>314.44182000000001</v>
      </c>
      <c r="E212" s="583">
        <f>'F26-Year(n+2)(Current Tariff)'!I214</f>
        <v>0</v>
      </c>
      <c r="F212" s="583">
        <f>'F26-Year(n+2)(Current Tariff)'!J214</f>
        <v>191.80951020000001</v>
      </c>
      <c r="G212" s="583">
        <f>'F26-Year(n+2)(Current Tariff)'!K214</f>
        <v>1.2E-2</v>
      </c>
      <c r="H212" s="583">
        <f t="shared" si="13"/>
        <v>191.82151020000001</v>
      </c>
      <c r="I212" s="583">
        <f t="shared" si="12"/>
        <v>6.100381628626879</v>
      </c>
    </row>
    <row r="213" spans="2:9" hidden="1" x14ac:dyDescent="0.25">
      <c r="B213" s="220">
        <f>'F26-Year(n+2)(Current Tariff)'!B215</f>
        <v>0</v>
      </c>
      <c r="C213" s="648"/>
      <c r="D213" s="582">
        <f>'F26-Year(n+2)(Current Tariff)'!E215</f>
        <v>0</v>
      </c>
      <c r="E213" s="582">
        <f>'F26-Year(n+2)(Current Tariff)'!I215</f>
        <v>0</v>
      </c>
      <c r="F213" s="582">
        <f>'F26-Year(n+2)(Current Tariff)'!J215</f>
        <v>0</v>
      </c>
      <c r="G213" s="582">
        <f>'F26-Year(n+2)(Current Tariff)'!K215</f>
        <v>0</v>
      </c>
      <c r="H213" s="582">
        <f t="shared" si="13"/>
        <v>0</v>
      </c>
      <c r="I213" s="582"/>
    </row>
    <row r="214" spans="2:9" x14ac:dyDescent="0.25">
      <c r="B214" s="225" t="str">
        <f>'F26-Year(n+2)(Current Tariff)'!B216</f>
        <v>HT V: Railway Traction &amp; HMR</v>
      </c>
      <c r="C214" s="648"/>
      <c r="D214" s="606">
        <f>'F26-Year(n+2)(Current Tariff)'!E216</f>
        <v>797.80702253594518</v>
      </c>
      <c r="E214" s="606">
        <f>'F26-Year(n+2)(Current Tariff)'!I216</f>
        <v>122.42460000000001</v>
      </c>
      <c r="F214" s="606">
        <f>'F26-Year(n+2)(Current Tariff)'!J216</f>
        <v>401.63169300749229</v>
      </c>
      <c r="G214" s="606">
        <f>'F26-Year(n+2)(Current Tariff)'!K216</f>
        <v>0.123</v>
      </c>
      <c r="H214" s="606">
        <f t="shared" si="13"/>
        <v>524.17929300749233</v>
      </c>
      <c r="I214" s="606">
        <f t="shared" si="12"/>
        <v>6.5702516799277166</v>
      </c>
    </row>
    <row r="215" spans="2:9" x14ac:dyDescent="0.25">
      <c r="B215" s="224" t="str">
        <f>'F26-Year(n+2)(Current Tariff)'!B217</f>
        <v xml:space="preserve">HT V (A): Railway Traction </v>
      </c>
      <c r="C215" s="648"/>
      <c r="D215" s="583">
        <f>'F26-Year(n+2)(Current Tariff)'!E217</f>
        <v>671.72168521994513</v>
      </c>
      <c r="E215" s="583">
        <f>'F26-Year(n+2)(Current Tariff)'!I217</f>
        <v>110.90460000000002</v>
      </c>
      <c r="F215" s="583">
        <f>'F26-Year(n+2)(Current Tariff)'!J217</f>
        <v>339.21945103607226</v>
      </c>
      <c r="G215" s="583">
        <f>'F26-Year(n+2)(Current Tariff)'!K217</f>
        <v>9.9000000000000005E-2</v>
      </c>
      <c r="H215" s="583">
        <f t="shared" si="13"/>
        <v>450.22305103607226</v>
      </c>
      <c r="I215" s="583">
        <f t="shared" ref="I215:I225" si="14">H215*10/D215</f>
        <v>6.7025236931074135</v>
      </c>
    </row>
    <row r="216" spans="2:9" x14ac:dyDescent="0.25">
      <c r="B216" s="224" t="str">
        <f>'F26-Year(n+2)(Current Tariff)'!B218</f>
        <v>HT V (A): Additional Loads</v>
      </c>
      <c r="C216" s="648"/>
      <c r="D216" s="583">
        <f>'F26-Year(n+2)(Current Tariff)'!E218</f>
        <v>0</v>
      </c>
      <c r="E216" s="583">
        <f>'F26-Year(n+2)(Current Tariff)'!I218</f>
        <v>0</v>
      </c>
      <c r="F216" s="583">
        <f>'F26-Year(n+2)(Current Tariff)'!J218</f>
        <v>0</v>
      </c>
      <c r="G216" s="583">
        <f>'F26-Year(n+2)(Current Tariff)'!K218</f>
        <v>0</v>
      </c>
      <c r="H216" s="583">
        <f t="shared" si="13"/>
        <v>0</v>
      </c>
      <c r="I216" s="583"/>
    </row>
    <row r="217" spans="2:9" x14ac:dyDescent="0.25">
      <c r="B217" s="224" t="str">
        <f>'F26-Year(n+2)(Current Tariff)'!B219</f>
        <v xml:space="preserve">HT V (B): HMR Traction </v>
      </c>
      <c r="C217" s="648"/>
      <c r="D217" s="583">
        <f>'F26-Year(n+2)(Current Tariff)'!E219</f>
        <v>126.08533731600002</v>
      </c>
      <c r="E217" s="583">
        <f>'F26-Year(n+2)(Current Tariff)'!I219</f>
        <v>11.520000000000001</v>
      </c>
      <c r="F217" s="583">
        <f>'F26-Year(n+2)(Current Tariff)'!J219</f>
        <v>62.412241971420009</v>
      </c>
      <c r="G217" s="583">
        <f>'F26-Year(n+2)(Current Tariff)'!K219</f>
        <v>2.4E-2</v>
      </c>
      <c r="H217" s="583">
        <f t="shared" si="13"/>
        <v>73.956241971420013</v>
      </c>
      <c r="I217" s="583">
        <f t="shared" si="14"/>
        <v>5.8655703784229862</v>
      </c>
    </row>
    <row r="218" spans="2:9" x14ac:dyDescent="0.25">
      <c r="B218" s="224" t="str">
        <f>'F26-Year(n+2)(Current Tariff)'!B220</f>
        <v>HT V (B): Additional loads expected in HMR Traction</v>
      </c>
      <c r="C218" s="648"/>
      <c r="D218" s="583">
        <f>'F26-Year(n+2)(Current Tariff)'!E220</f>
        <v>0</v>
      </c>
      <c r="E218" s="583">
        <f>'F26-Year(n+2)(Current Tariff)'!I220</f>
        <v>0</v>
      </c>
      <c r="F218" s="583">
        <f>'F26-Year(n+2)(Current Tariff)'!J220</f>
        <v>0</v>
      </c>
      <c r="G218" s="583">
        <f>'F26-Year(n+2)(Current Tariff)'!K220</f>
        <v>0</v>
      </c>
      <c r="H218" s="583">
        <f t="shared" si="13"/>
        <v>0</v>
      </c>
      <c r="I218" s="583"/>
    </row>
    <row r="219" spans="2:9" x14ac:dyDescent="0.25">
      <c r="B219" s="220" t="str">
        <f>'F26-Year(n+2)(Current Tariff)'!B221</f>
        <v>HT VI: Townships &amp; Residential Colonies</v>
      </c>
      <c r="C219" s="648"/>
      <c r="D219" s="582">
        <f>'F26-Year(n+2)(Current Tariff)'!E221</f>
        <v>0</v>
      </c>
      <c r="E219" s="582">
        <f>'F26-Year(n+2)(Current Tariff)'!I221</f>
        <v>0</v>
      </c>
      <c r="F219" s="582">
        <f>'F26-Year(n+2)(Current Tariff)'!J221</f>
        <v>0</v>
      </c>
      <c r="G219" s="582">
        <f>'F26-Year(n+2)(Current Tariff)'!K221</f>
        <v>0</v>
      </c>
      <c r="H219" s="582">
        <f t="shared" si="13"/>
        <v>0</v>
      </c>
      <c r="I219" s="582"/>
    </row>
    <row r="220" spans="2:9" x14ac:dyDescent="0.25">
      <c r="B220" s="220" t="str">
        <f>'F26-Year(n+2)(Current Tariff)'!B222</f>
        <v>HT VII: Temporary</v>
      </c>
      <c r="C220" s="648"/>
      <c r="D220" s="582">
        <f>'F26-Year(n+2)(Current Tariff)'!E222</f>
        <v>0</v>
      </c>
      <c r="E220" s="582">
        <f>'F26-Year(n+2)(Current Tariff)'!I222</f>
        <v>0</v>
      </c>
      <c r="F220" s="582">
        <f>'F26-Year(n+2)(Current Tariff)'!J222</f>
        <v>0</v>
      </c>
      <c r="G220" s="582">
        <f>'F26-Year(n+2)(Current Tariff)'!K222</f>
        <v>0</v>
      </c>
      <c r="H220" s="582">
        <f t="shared" si="13"/>
        <v>0</v>
      </c>
      <c r="I220" s="582"/>
    </row>
    <row r="221" spans="2:9" x14ac:dyDescent="0.25">
      <c r="B221" s="611" t="str">
        <f>'F26-Year(n+2)(Current Tariff)'!B223</f>
        <v>HT IX: EVCS</v>
      </c>
      <c r="C221" s="651"/>
      <c r="D221" s="614">
        <f>'F26-Year(n+2)(Current Tariff)'!E223</f>
        <v>1.2678336000000001</v>
      </c>
      <c r="E221" s="614">
        <f>'F26-Year(n+2)(Current Tariff)'!I223</f>
        <v>0.57599999999999996</v>
      </c>
      <c r="F221" s="614">
        <f>'F26-Year(n+2)(Current Tariff)'!J223</f>
        <v>0.76070016000000007</v>
      </c>
      <c r="G221" s="614">
        <f>'F26-Year(n+2)(Current Tariff)'!K223</f>
        <v>3.0000000000000001E-3</v>
      </c>
      <c r="H221" s="614">
        <f t="shared" si="13"/>
        <v>1.3397001599999998</v>
      </c>
      <c r="I221" s="614">
        <f t="shared" si="14"/>
        <v>10.566845365196187</v>
      </c>
    </row>
    <row r="222" spans="2:9" x14ac:dyDescent="0.25">
      <c r="B222" s="214" t="str">
        <f>'F26-Year(n+2)(Current Tariff)'!B224</f>
        <v>HT - 132kV Total</v>
      </c>
      <c r="C222" s="648"/>
      <c r="D222" s="606">
        <f>'F26-Year(n+2)(Current Tariff)'!E224</f>
        <v>9136.1733625653778</v>
      </c>
      <c r="E222" s="606">
        <f>'F26-Year(n+2)(Current Tariff)'!I224</f>
        <v>1284.7481414360232</v>
      </c>
      <c r="F222" s="606">
        <f>'F26-Year(n+2)(Current Tariff)'!J224</f>
        <v>6102.5660096666115</v>
      </c>
      <c r="G222" s="606">
        <f>'F26-Year(n+2)(Current Tariff)'!K224</f>
        <v>0.66</v>
      </c>
      <c r="H222" s="606">
        <f t="shared" si="13"/>
        <v>7387.974151102635</v>
      </c>
      <c r="I222" s="606">
        <f t="shared" si="14"/>
        <v>8.0865082764017746</v>
      </c>
    </row>
    <row r="223" spans="2:9" hidden="1" x14ac:dyDescent="0.25">
      <c r="B223" s="214"/>
      <c r="C223" s="648"/>
      <c r="D223" s="606"/>
      <c r="E223" s="606"/>
      <c r="F223" s="606"/>
      <c r="G223" s="606"/>
      <c r="H223" s="606"/>
      <c r="I223" s="606"/>
    </row>
    <row r="224" spans="2:9" x14ac:dyDescent="0.25">
      <c r="B224" s="651" t="str">
        <f>'F26-Year(n+2)(Current Tariff)'!B226</f>
        <v>HT Total</v>
      </c>
      <c r="C224" s="648"/>
      <c r="D224" s="658">
        <f>'F26-Year(n+2)(Current Tariff)'!E226</f>
        <v>28149.505944719596</v>
      </c>
      <c r="E224" s="658">
        <f>'F26-Year(n+2)(Current Tariff)'!I226</f>
        <v>4374.0149242400021</v>
      </c>
      <c r="F224" s="658">
        <f>'F26-Year(n+2)(Current Tariff)'!J226</f>
        <v>21258.801660139481</v>
      </c>
      <c r="G224" s="658">
        <f>'F26-Year(n+2)(Current Tariff)'!K226</f>
        <v>39.340199999999996</v>
      </c>
      <c r="H224" s="658">
        <f t="shared" si="13"/>
        <v>25672.156784379484</v>
      </c>
      <c r="I224" s="658">
        <f t="shared" si="14"/>
        <v>9.1199315663993641</v>
      </c>
    </row>
    <row r="225" spans="2:9" x14ac:dyDescent="0.25">
      <c r="B225" s="651" t="str">
        <f>'F26-Year(n+2)(Current Tariff)'!B227</f>
        <v>LT+HT Total</v>
      </c>
      <c r="C225" s="648"/>
      <c r="D225" s="658">
        <f>'F26-Year(n+2)(Current Tariff)'!E227</f>
        <v>63753.283100425375</v>
      </c>
      <c r="E225" s="658">
        <f>'F26-Year(n+2)(Current Tariff)'!I227</f>
        <v>5209.7130100518671</v>
      </c>
      <c r="F225" s="658">
        <f>'F26-Year(n+2)(Current Tariff)'!J227</f>
        <v>34106.636288627953</v>
      </c>
      <c r="G225" s="658">
        <f>'F26-Year(n+2)(Current Tariff)'!K227</f>
        <v>1061.1532612499998</v>
      </c>
      <c r="H225" s="658">
        <f t="shared" si="13"/>
        <v>40377.502559929824</v>
      </c>
      <c r="I225" s="658">
        <f t="shared" si="14"/>
        <v>6.3333997241093325</v>
      </c>
    </row>
    <row r="268" spans="3:3" x14ac:dyDescent="0.25">
      <c r="C268" s="640" t="s">
        <v>235</v>
      </c>
    </row>
  </sheetData>
  <mergeCells count="5">
    <mergeCell ref="B6:C6"/>
    <mergeCell ref="B70:C70"/>
    <mergeCell ref="B1:I1"/>
    <mergeCell ref="B3:C5"/>
    <mergeCell ref="E3:H3"/>
  </mergeCells>
  <pageMargins left="0.7" right="0.7" top="0.75" bottom="0.75" header="0.3" footer="0.3"/>
  <pageSetup scale="53" orientation="portrait" r:id="rId1"/>
  <rowBreaks count="2" manualBreakCount="2">
    <brk id="69" max="8" man="1"/>
    <brk id="166" max="8" man="1"/>
  </rowBreaks>
</worksheet>
</file>

<file path=docMetadata/LabelInfo.xml><?xml version="1.0" encoding="utf-8"?>
<clbl:labelList xmlns:clbl="http://schemas.microsoft.com/office/2020/mipLabelMetadata">
  <clbl:label id="{deff24bb-2089-4400-8c8e-f71e680378b2}" enabled="0" method="" siteId="{deff24bb-2089-4400-8c8e-f71e680378b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110</vt:i4>
      </vt:variant>
      <vt:variant>
        <vt:lpstr>Named Ranges</vt:lpstr>
      </vt:variant>
      <vt:variant>
        <vt:i4>46</vt:i4>
      </vt:variant>
    </vt:vector>
  </HeadingPairs>
  <TitlesOfParts>
    <vt:vector size="156" baseType="lpstr">
      <vt:lpstr>Title</vt:lpstr>
      <vt:lpstr>Status - Formats</vt:lpstr>
      <vt:lpstr>Checklist</vt:lpstr>
      <vt:lpstr>F1</vt:lpstr>
      <vt:lpstr>F2x</vt:lpstr>
      <vt:lpstr>F3x</vt:lpstr>
      <vt:lpstr>F4x</vt:lpstr>
      <vt:lpstr>F4Ax</vt:lpstr>
      <vt:lpstr>F4Bx</vt:lpstr>
      <vt:lpstr>F2</vt:lpstr>
      <vt:lpstr>F2_working</vt:lpstr>
      <vt:lpstr>F3</vt:lpstr>
      <vt:lpstr>F3_working</vt:lpstr>
      <vt:lpstr>F4</vt:lpstr>
      <vt:lpstr>F4A</vt:lpstr>
      <vt:lpstr>F4B</vt:lpstr>
      <vt:lpstr>F5</vt:lpstr>
      <vt:lpstr>F6</vt:lpstr>
      <vt:lpstr>F7</vt:lpstr>
      <vt:lpstr>F7-Working</vt:lpstr>
      <vt:lpstr>F8</vt:lpstr>
      <vt:lpstr>F9-Year(n-1)</vt:lpstr>
      <vt:lpstr>F9-Year(n)</vt:lpstr>
      <vt:lpstr>F9-Year(n+1)</vt:lpstr>
      <vt:lpstr>F9-Year(n+2)</vt:lpstr>
      <vt:lpstr>F9-Year(n+3)</vt:lpstr>
      <vt:lpstr>F9-Year(n+4)</vt:lpstr>
      <vt:lpstr>F9-Year(n+5)</vt:lpstr>
      <vt:lpstr>F10</vt:lpstr>
      <vt:lpstr>F11-Year(n-1)</vt:lpstr>
      <vt:lpstr>F11-Year(n)</vt:lpstr>
      <vt:lpstr>F11-Year(n+1)</vt:lpstr>
      <vt:lpstr>F11-Year(n+2)</vt:lpstr>
      <vt:lpstr>F11-Year(n+3) </vt:lpstr>
      <vt:lpstr>F11-Year(n+4)</vt:lpstr>
      <vt:lpstr>F11-Year(n+5)</vt:lpstr>
      <vt:lpstr>F12</vt:lpstr>
      <vt:lpstr>F13-Year(n-1)</vt:lpstr>
      <vt:lpstr>F13-Year(n)</vt:lpstr>
      <vt:lpstr>F13-Year(n+1)</vt:lpstr>
      <vt:lpstr>F13-Year(n+2)</vt:lpstr>
      <vt:lpstr>F13-Year(n+3)</vt:lpstr>
      <vt:lpstr>F13-Year(n+4)</vt:lpstr>
      <vt:lpstr>F13-Year(n+5)</vt:lpstr>
      <vt:lpstr>F14</vt:lpstr>
      <vt:lpstr>F15x</vt:lpstr>
      <vt:lpstr>F15.1x</vt:lpstr>
      <vt:lpstr>F15.2x</vt:lpstr>
      <vt:lpstr>F15.3x</vt:lpstr>
      <vt:lpstr>F16x</vt:lpstr>
      <vt:lpstr>F16.1x</vt:lpstr>
      <vt:lpstr>F16.2x</vt:lpstr>
      <vt:lpstr>F17x</vt:lpstr>
      <vt:lpstr>F18x</vt:lpstr>
      <vt:lpstr>F19x</vt:lpstr>
      <vt:lpstr>F20x</vt:lpstr>
      <vt:lpstr>F21x</vt:lpstr>
      <vt:lpstr>F22x</vt:lpstr>
      <vt:lpstr>F23x</vt:lpstr>
      <vt:lpstr>F15-x</vt:lpstr>
      <vt:lpstr>F15.1-x</vt:lpstr>
      <vt:lpstr>F15.2-x</vt:lpstr>
      <vt:lpstr>F15.3-x</vt:lpstr>
      <vt:lpstr>F16-x</vt:lpstr>
      <vt:lpstr>F17-x</vt:lpstr>
      <vt:lpstr>F18-x</vt:lpstr>
      <vt:lpstr>F19-x</vt:lpstr>
      <vt:lpstr>F20-x</vt:lpstr>
      <vt:lpstr>F21-x</vt:lpstr>
      <vt:lpstr>F22-x</vt:lpstr>
      <vt:lpstr>F15</vt:lpstr>
      <vt:lpstr>F15.1</vt:lpstr>
      <vt:lpstr>F15.2</vt:lpstr>
      <vt:lpstr>F15.3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F24.1</vt:lpstr>
      <vt:lpstr>F24.2</vt:lpstr>
      <vt:lpstr>F24.3</vt:lpstr>
      <vt:lpstr>F24.4</vt:lpstr>
      <vt:lpstr>F24.5</vt:lpstr>
      <vt:lpstr>F24.6</vt:lpstr>
      <vt:lpstr>F24.7</vt:lpstr>
      <vt:lpstr>F24.8</vt:lpstr>
      <vt:lpstr>F25</vt:lpstr>
      <vt:lpstr>F26-Year(n-1)</vt:lpstr>
      <vt:lpstr>F26-Year(n+1)(Current Tariff)xx</vt:lpstr>
      <vt:lpstr>F26-Year(n+1)(Current Tariff)</vt:lpstr>
      <vt:lpstr>F26-Year(n+1)(Proposed Tariff)</vt:lpstr>
      <vt:lpstr>F26-Year(n+2)(Proposed Tariff)x</vt:lpstr>
      <vt:lpstr>F26-Year(n+2)(Current Tariff)</vt:lpstr>
      <vt:lpstr>F27 (n+2)</vt:lpstr>
      <vt:lpstr>F26-Year(n+2)(Proposed Tariff)</vt:lpstr>
      <vt:lpstr>F27</vt:lpstr>
      <vt:lpstr>F28</vt:lpstr>
      <vt:lpstr>F29</vt:lpstr>
      <vt:lpstr>F25x</vt:lpstr>
      <vt:lpstr>F26-Year(n-1)x</vt:lpstr>
      <vt:lpstr>F26-Year(n+1)(Current Tariff)x</vt:lpstr>
      <vt:lpstr>F26-Year(n+1)(Proposed Tariff)x</vt:lpstr>
      <vt:lpstr>F27x</vt:lpstr>
      <vt:lpstr>F28x</vt:lpstr>
      <vt:lpstr>F29x</vt:lpstr>
      <vt:lpstr>Checklist!Print_Area</vt:lpstr>
      <vt:lpstr>'F1'!Print_Area</vt:lpstr>
      <vt:lpstr>'F10'!Print_Area</vt:lpstr>
      <vt:lpstr>'F11-Year(n+1)'!Print_Area</vt:lpstr>
      <vt:lpstr>'F12'!Print_Area</vt:lpstr>
      <vt:lpstr>'F13-Year(n+1)'!Print_Area</vt:lpstr>
      <vt:lpstr>'F14'!Print_Area</vt:lpstr>
      <vt:lpstr>'F15'!Print_Area</vt:lpstr>
      <vt:lpstr>F15.1!Print_Area</vt:lpstr>
      <vt:lpstr>F15.2!Print_Area</vt:lpstr>
      <vt:lpstr>'F17'!Print_Area</vt:lpstr>
      <vt:lpstr>'F17-x'!Print_Area</vt:lpstr>
      <vt:lpstr>'F2'!Print_Area</vt:lpstr>
      <vt:lpstr>'F23'!Print_Area</vt:lpstr>
      <vt:lpstr>'F24'!Print_Area</vt:lpstr>
      <vt:lpstr>F24.1!Print_Area</vt:lpstr>
      <vt:lpstr>F24.2!Print_Area</vt:lpstr>
      <vt:lpstr>F24.3!Print_Area</vt:lpstr>
      <vt:lpstr>F24.4!Print_Area</vt:lpstr>
      <vt:lpstr>F24.5!Print_Area</vt:lpstr>
      <vt:lpstr>F24.6!Print_Area</vt:lpstr>
      <vt:lpstr>F24.7!Print_Area</vt:lpstr>
      <vt:lpstr>F24.8!Print_Area</vt:lpstr>
      <vt:lpstr>'F25'!Print_Area</vt:lpstr>
      <vt:lpstr>F28x!Print_Area</vt:lpstr>
      <vt:lpstr>'F3'!Print_Area</vt:lpstr>
      <vt:lpstr>'F4'!Print_Area</vt:lpstr>
      <vt:lpstr>F4A!Print_Area</vt:lpstr>
      <vt:lpstr>F4B!Print_Area</vt:lpstr>
      <vt:lpstr>'F5'!Print_Area</vt:lpstr>
      <vt:lpstr>'F6'!Print_Area</vt:lpstr>
      <vt:lpstr>'F7'!Print_Area</vt:lpstr>
      <vt:lpstr>'F8'!Print_Area</vt:lpstr>
      <vt:lpstr>'F9-Year(n+1)'!Print_Area</vt:lpstr>
      <vt:lpstr>'F10'!Print_Titles</vt:lpstr>
      <vt:lpstr>'F11-Year(n+1)'!Print_Titles</vt:lpstr>
      <vt:lpstr>'F12'!Print_Titles</vt:lpstr>
      <vt:lpstr>'F13-Year(n+1)'!Print_Titles</vt:lpstr>
      <vt:lpstr>'F17'!Print_Titles</vt:lpstr>
      <vt:lpstr>'F24'!Print_Titles</vt:lpstr>
      <vt:lpstr>F24.3!Print_Titles</vt:lpstr>
      <vt:lpstr>'F26-Year(n+1)(Current Tariff)'!Print_Titles</vt:lpstr>
      <vt:lpstr>'F26-Year(n+2)(Current Tariff)'!Print_Titles</vt:lpstr>
      <vt:lpstr>'F27 (n+2)'!Print_Titles</vt:lpstr>
      <vt:lpstr>'F8'!Print_Titles</vt:lpstr>
      <vt:lpstr>'F9-Year(n+1)'!Print_Titles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Palaniappan M</dc:creator>
  <cp:lastModifiedBy>Kalavakuri, Divya</cp:lastModifiedBy>
  <cp:revision/>
  <cp:lastPrinted>2025-12-05T10:19:27Z</cp:lastPrinted>
  <dcterms:created xsi:type="dcterms:W3CDTF">2004-07-28T05:30:50Z</dcterms:created>
  <dcterms:modified xsi:type="dcterms:W3CDTF">2025-12-05T10:19:46Z</dcterms:modified>
  <cp:contentStatus/>
</cp:coreProperties>
</file>